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comments2.xml" ContentType="application/vnd.openxmlformats-officedocument.spreadsheetml.comments+xml"/>
  <Override PartName="/xl/drawings/drawing11.xml" ContentType="application/vnd.openxmlformats-officedocument.drawing+xml"/>
  <Override PartName="/xl/comments3.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omments4.xml" ContentType="application/vnd.openxmlformats-officedocument.spreadsheetml.comments+xml"/>
  <Override PartName="/xl/drawings/drawing15.xml" ContentType="application/vnd.openxmlformats-officedocument.drawing+xml"/>
  <Override PartName="/xl/comments5.xml" ContentType="application/vnd.openxmlformats-officedocument.spreadsheetml.comments+xml"/>
  <Override PartName="/xl/drawings/drawing16.xml" ContentType="application/vnd.openxmlformats-officedocument.drawing+xml"/>
  <Override PartName="/xl/comments6.xml" ContentType="application/vnd.openxmlformats-officedocument.spreadsheetml.comments+xml"/>
  <Override PartName="/xl/drawings/drawing17.xml" ContentType="application/vnd.openxmlformats-officedocument.drawing+xml"/>
  <Override PartName="/xl/drawings/drawing18.xml" ContentType="application/vnd.openxmlformats-officedocument.drawing+xml"/>
  <Override PartName="/xl/comments7.xml" ContentType="application/vnd.openxmlformats-officedocument.spreadsheetml.comments+xml"/>
  <Override PartName="/xl/drawings/drawing19.xml" ContentType="application/vnd.openxmlformats-officedocument.drawing+xml"/>
  <Override PartName="/xl/comments8.xml" ContentType="application/vnd.openxmlformats-officedocument.spreadsheetml.comments+xml"/>
  <Override PartName="/xl/drawings/drawing20.xml" ContentType="application/vnd.openxmlformats-officedocument.drawing+xml"/>
  <Override PartName="/xl/comments9.xml" ContentType="application/vnd.openxmlformats-officedocument.spreadsheetml.comments+xml"/>
  <Override PartName="/xl/drawings/drawing21.xml" ContentType="application/vnd.openxmlformats-officedocument.drawing+xml"/>
  <Override PartName="/xl/comments10.xml" ContentType="application/vnd.openxmlformats-officedocument.spreadsheetml.comments+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omments11.xml" ContentType="application/vnd.openxmlformats-officedocument.spreadsheetml.comments+xml"/>
  <Override PartName="/xl/drawings/drawing25.xml" ContentType="application/vnd.openxmlformats-officedocument.drawing+xml"/>
  <Override PartName="/xl/comments12.xml" ContentType="application/vnd.openxmlformats-officedocument.spreadsheetml.comments+xml"/>
  <Override PartName="/xl/drawings/drawing26.xml" ContentType="application/vnd.openxmlformats-officedocument.drawing+xml"/>
  <Override PartName="/xl/drawings/drawing27.xml" ContentType="application/vnd.openxmlformats-officedocument.drawing+xml"/>
  <Override PartName="/xl/comments13.xml" ContentType="application/vnd.openxmlformats-officedocument.spreadsheetml.comments+xml"/>
  <Override PartName="/xl/drawings/drawing28.xml" ContentType="application/vnd.openxmlformats-officedocument.drawing+xml"/>
  <Override PartName="/xl/comments14.xml" ContentType="application/vnd.openxmlformats-officedocument.spreadsheetml.comments+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codeName="ThisWorkbook" defaultThemeVersion="124226"/>
  <bookViews>
    <workbookView xWindow="240" yWindow="1365" windowWidth="14805" windowHeight="5790" tabRatio="951"/>
  </bookViews>
  <sheets>
    <sheet name="MENU" sheetId="102" r:id="rId1"/>
    <sheet name="TTDN" sheetId="5" r:id="rId2"/>
    <sheet name="DMTK" sheetId="4" r:id="rId3"/>
    <sheet name="DMVT" sheetId="2" r:id="rId4"/>
    <sheet name="NV" sheetId="97" r:id="rId5"/>
    <sheet name="DMKH" sheetId="1" r:id="rId6"/>
    <sheet name="DULIEU" sheetId="6" r:id="rId7"/>
    <sheet name="NX" sheetId="99" r:id="rId8"/>
    <sheet name="IN_PTC" sheetId="11" r:id="rId9"/>
    <sheet name="IN_PNX" sheetId="12" r:id="rId10"/>
    <sheet name="IN_PKT" sheetId="80" r:id="rId11"/>
    <sheet name="NKC" sheetId="8" r:id="rId12"/>
    <sheet name="NKMH" sheetId="21" r:id="rId13"/>
    <sheet name="NKBH" sheetId="36" r:id="rId14"/>
    <sheet name="SCT" sheetId="55" r:id="rId15"/>
    <sheet name="CT131,331" sheetId="109" r:id="rId16"/>
    <sheet name="CT111" sheetId="30" r:id="rId17"/>
    <sheet name="CT112" sheetId="103" r:id="rId18"/>
    <sheet name="CT152,155" sheetId="24" r:id="rId19"/>
    <sheet name="CT154" sheetId="100" r:id="rId20"/>
    <sheet name="SOCAI" sheetId="9" r:id="rId21"/>
    <sheet name="TH131,331" sheetId="42" r:id="rId22"/>
    <sheet name="TH152,155" sheetId="62" r:id="rId23"/>
    <sheet name="Z154" sheetId="101" r:id="rId24"/>
    <sheet name="CĐPS" sheetId="96" r:id="rId25"/>
    <sheet name="B01a" sheetId="104" r:id="rId26"/>
    <sheet name="B02" sheetId="37" r:id="rId27"/>
    <sheet name="B03" sheetId="105" r:id="rId28"/>
    <sheet name="B09" sheetId="54" r:id="rId29"/>
  </sheets>
  <externalReferences>
    <externalReference r:id="rId30"/>
  </externalReferences>
  <definedNames>
    <definedName name="_xlnm._FilterDatabase" localSheetId="24" hidden="1">CĐPS!$A$4:$ADX$163</definedName>
    <definedName name="_xlnm._FilterDatabase" localSheetId="16" hidden="1">'CT111'!$B$13:$L$514</definedName>
    <definedName name="_xlnm._FilterDatabase" localSheetId="17" hidden="1">'CT112'!$B$13:$K$524</definedName>
    <definedName name="_xlnm._FilterDatabase" localSheetId="15" hidden="1">'CT131,331'!$B$12:$L$514</definedName>
    <definedName name="_xlnm._FilterDatabase" localSheetId="18" hidden="1">'CT152,155'!$B$13:$N$532</definedName>
    <definedName name="_xlnm._FilterDatabase" localSheetId="19" hidden="1">'CT154'!$A$13:$L$528</definedName>
    <definedName name="_xlnm._FilterDatabase" localSheetId="6" hidden="1">DULIEU!$A$6:$AI$532</definedName>
    <definedName name="_xlnm._FilterDatabase" localSheetId="10" hidden="1">IN_PKT!$B$14:$H$509</definedName>
    <definedName name="_xlnm._FilterDatabase" localSheetId="9" hidden="1">IN_PNX!$B$20:$J$530</definedName>
    <definedName name="_xlnm._FilterDatabase" localSheetId="13" hidden="1">NKBH!$B$13:$M$513</definedName>
    <definedName name="_xlnm._FilterDatabase" localSheetId="11" hidden="1">NKC!$B$12:$M$511</definedName>
    <definedName name="_xlnm._FilterDatabase" localSheetId="12" hidden="1">NKMH!$B$13:$L$513</definedName>
    <definedName name="_xlnm._FilterDatabase" localSheetId="7" hidden="1">NX!$C$8:$T$169</definedName>
    <definedName name="_xlnm._FilterDatabase" localSheetId="14" hidden="1">SCT!$B$12:$L$501</definedName>
    <definedName name="_xlnm._FilterDatabase" localSheetId="20" hidden="1">SOCAI!$B$15:$K$513</definedName>
    <definedName name="_xlnm._FilterDatabase" localSheetId="21" hidden="1">'TH131,331'!$B$12:$J$41</definedName>
    <definedName name="_xlnm._FilterDatabase" localSheetId="22" hidden="1">'TH152,155'!$A$11:$P$117</definedName>
    <definedName name="dmdong">IF(SCT!$G$8="131",vkh,IF(SCT!$G$8="141",vnv,IF(SCT!$G$8="331",vncc,"")))</definedName>
    <definedName name="intp">IN_PNX!$M$6:$M$202</definedName>
    <definedName name="invl">IN_PNX!$K$6:$K$202</definedName>
    <definedName name="inhh">IN_PNX!$O$6:$O$202</definedName>
    <definedName name="ipc">IN_PTC!$M$5:$M$200</definedName>
    <definedName name="ipt">IN_PTC!$N$5:$N$200</definedName>
    <definedName name="ixhh">IN_PNX!$P$6:$P$202</definedName>
    <definedName name="ixtp">IN_PNX!$N$6:$N$202</definedName>
    <definedName name="ixvl">IN_PNX!$L$6:$L$202</definedName>
    <definedName name="mcdpsc">DULIEU!$AR$7:$AR$532</definedName>
    <definedName name="mcdpsn">DULIEU!$AQ$7:$AQ$532</definedName>
    <definedName name="mct">DULIEU!$H$7:$H$532</definedName>
    <definedName name="mkh">DMKH!$B$10:$B$25</definedName>
    <definedName name="mkhncc">DMKH!$B$10:$B$47</definedName>
    <definedName name="mncc">DMKH!$K$10:$K$25</definedName>
    <definedName name="mnv">NV!$B$10:$B$30</definedName>
    <definedName name="mtk">DMTK!$C$10:$C$160</definedName>
    <definedName name="mvt">DMVT!$B$10:$B$30</definedName>
    <definedName name="_xlnm.Print_Area" localSheetId="26">'B02'!$B$4:$G$35</definedName>
    <definedName name="_xlnm.Print_Area" localSheetId="28">'B09'!$B$2:$H$688</definedName>
    <definedName name="_xlnm.Print_Area" localSheetId="24">CĐPS!$C$2:$M$165</definedName>
    <definedName name="_xlnm.Print_Area" localSheetId="16">'CT111'!$B$4:$K$519</definedName>
    <definedName name="_xlnm.Print_Area" localSheetId="17">'CT112'!$B$4:$J$524</definedName>
    <definedName name="_xlnm.Print_Area" localSheetId="15">'CT131,331'!$B$4:$K$514</definedName>
    <definedName name="_xlnm.Print_Area" localSheetId="18">'CT152,155'!$B$4:$M$532</definedName>
    <definedName name="_xlnm.Print_Area" localSheetId="19">'CT154'!$B$2:$K$528</definedName>
    <definedName name="_xlnm.Print_Area" localSheetId="2">DMTK!$C$2:$J$174</definedName>
    <definedName name="_xlnm.Print_Area" localSheetId="10">IN_PKT!$B$4:$G$521</definedName>
    <definedName name="_xlnm.Print_Area" localSheetId="9">IN_PNX!$B$4:$J$534</definedName>
    <definedName name="_xlnm.Print_Area" localSheetId="8">IN_PTC!$B$4:$L$28</definedName>
    <definedName name="_xlnm.Print_Area" localSheetId="13">NKBH!$B$4:$L$515</definedName>
    <definedName name="_xlnm.Print_Area" localSheetId="11">NKC!$B$4:$K$514</definedName>
    <definedName name="_xlnm.Print_Area" localSheetId="12">NKMH!$B$4:$K$516</definedName>
    <definedName name="_xlnm.Print_Area" localSheetId="14">SCT!$B$4:$K$514</definedName>
    <definedName name="_xlnm.Print_Area" localSheetId="20">SOCAI!$B$4:$J$516</definedName>
    <definedName name="_xlnm.Print_Area" localSheetId="21">'TH131,331'!$B$4:$I$44</definedName>
    <definedName name="_xlnm.Print_Area" localSheetId="22">'TH152,155'!$C$4:$O$114</definedName>
    <definedName name="_xlnm.Print_Area" localSheetId="23">'Z154'!$B$4:$G$34</definedName>
    <definedName name="_xlnm.Print_Titles" localSheetId="2">DMTK!$4:$4</definedName>
    <definedName name="_xlnm.Print_Titles" localSheetId="11">NKC!$10:$11</definedName>
    <definedName name="_xlnm.Print_Titles" localSheetId="22">'TH152,155'!$10:$11</definedName>
    <definedName name="stps">DULIEU!$X$7:$X$532</definedName>
    <definedName name="stpsccdps">CĐPS!$M$5:$M$155</definedName>
    <definedName name="stpsncdps">CĐPS!$L$5:$L$155</definedName>
    <definedName name="va">'B03'!$AGO$25:$AGP$29</definedName>
    <definedName name="vb01ac">CĐPS!$ADV$5:$ADV$155</definedName>
    <definedName name="vb01an">CĐPS!$ADU$5:$ADU$155</definedName>
    <definedName name="vb01bc">CĐPS!$ADX$5:$ADX$155</definedName>
    <definedName name="vb01bn">CĐPS!$ADW$5:$ADW$155</definedName>
    <definedName name="vb02a">DULIEU!$AW$7:$AW$532</definedName>
    <definedName name="vd">'B03'!$AGR$10:$AGS$12</definedName>
    <definedName name="vdl">DULIEU!$H$7:$AM$532</definedName>
    <definedName name="ve">'B03'!$AGI$10:$AGJ$12</definedName>
    <definedName name="vf">'B03'!$AGR$13:$AGS$17</definedName>
    <definedName name="vg">'B03'!$AGR$18:$AGS$20</definedName>
    <definedName name="vh">'B03'!$AGR$21:$AGS$23</definedName>
    <definedName name="vi">'B03'!$AGO$10:$AGP$16</definedName>
    <definedName name="vj">'B03'!$AGR$24:$AGS$26</definedName>
    <definedName name="vkh">DMKH!$B$10:$I$25</definedName>
    <definedName name="vkhncc">DMKH!$B$10:$I$47</definedName>
    <definedName name="vlctt">DULIEU!$V$6:$X$532</definedName>
    <definedName name="vncc">DMKH!$K$10:$R$25</definedName>
    <definedName name="vnv">NV!$B$10:$I$30</definedName>
    <definedName name="vnx">DULIEU!$J$7:$AM$532</definedName>
    <definedName name="vo">'B03'!$AGO$17:$AGP$19</definedName>
    <definedName name="vp">'B03'!$AGO$20:$AGP$24</definedName>
    <definedName name="vq">'B03'!$AGF$10:$AGG$18</definedName>
    <definedName name="vr">'B03'!$AGI$13:$AGJ$17</definedName>
    <definedName name="vs">'B03'!$AGO$30:$AGP$32</definedName>
    <definedName name="vt">'B03'!$AGI$18:$AGJ$20</definedName>
    <definedName name="vtk">DMTK!$C$10:$J$160</definedName>
    <definedName name="vtkc">DULIEU!$W$7:$W$532</definedName>
    <definedName name="vtkn">DULIEU!$V$7:$V$532</definedName>
    <definedName name="vu">'B03'!$AGL$10:$AGM$42</definedName>
    <definedName name="vvt">DMVT!$B$10:$I$30</definedName>
    <definedName name="vw">'B03'!$AGF$19:$AGG$39</definedName>
    <definedName name="vy">'B03'!$AGI$21:$AGJ$31</definedName>
  </definedNames>
  <calcPr calcId="144525"/>
  <fileRecoveryPr autoRecover="0"/>
</workbook>
</file>

<file path=xl/calcChain.xml><?xml version="1.0" encoding="utf-8"?>
<calcChain xmlns="http://schemas.openxmlformats.org/spreadsheetml/2006/main">
  <c r="C3" i="96" l="1"/>
  <c r="B9" i="101"/>
  <c r="B6" i="100"/>
  <c r="J14" i="30" l="1"/>
  <c r="J505" i="55"/>
  <c r="I505" i="109"/>
  <c r="B16" i="109"/>
  <c r="C16" i="109"/>
  <c r="D16" i="109"/>
  <c r="E16" i="109"/>
  <c r="F16" i="109"/>
  <c r="G16" i="109"/>
  <c r="H16" i="109"/>
  <c r="I16" i="109"/>
  <c r="J16" i="109"/>
  <c r="K16" i="109"/>
  <c r="L16" i="109"/>
  <c r="B17" i="109"/>
  <c r="C17" i="109"/>
  <c r="D17" i="109"/>
  <c r="E17" i="109"/>
  <c r="F17" i="109"/>
  <c r="G17" i="109"/>
  <c r="H17" i="109"/>
  <c r="K17" i="109" s="1"/>
  <c r="I17" i="109"/>
  <c r="J17" i="109"/>
  <c r="L17" i="109"/>
  <c r="B18" i="109"/>
  <c r="C18" i="109"/>
  <c r="D18" i="109"/>
  <c r="E18" i="109"/>
  <c r="F18" i="109"/>
  <c r="G18" i="109"/>
  <c r="H18" i="109"/>
  <c r="I18" i="109"/>
  <c r="J18" i="109"/>
  <c r="K18" i="109"/>
  <c r="L18" i="109"/>
  <c r="B19" i="109"/>
  <c r="C19" i="109"/>
  <c r="D19" i="109"/>
  <c r="E19" i="109"/>
  <c r="F19" i="109"/>
  <c r="G19" i="109"/>
  <c r="H19" i="109"/>
  <c r="I19" i="109"/>
  <c r="J19" i="109"/>
  <c r="K19" i="109"/>
  <c r="L19" i="109"/>
  <c r="B20" i="109"/>
  <c r="C20" i="109"/>
  <c r="D20" i="109"/>
  <c r="E20" i="109"/>
  <c r="F20" i="109"/>
  <c r="G20" i="109"/>
  <c r="H20" i="109"/>
  <c r="I20" i="109"/>
  <c r="J20" i="109"/>
  <c r="K20" i="109"/>
  <c r="L20" i="109"/>
  <c r="B21" i="109"/>
  <c r="C21" i="109"/>
  <c r="D21" i="109"/>
  <c r="E21" i="109"/>
  <c r="F21" i="109"/>
  <c r="G21" i="109"/>
  <c r="H21" i="109"/>
  <c r="I21" i="109"/>
  <c r="J21" i="109"/>
  <c r="K21" i="109"/>
  <c r="L21" i="109"/>
  <c r="B22" i="109"/>
  <c r="C22" i="109"/>
  <c r="D22" i="109"/>
  <c r="E22" i="109"/>
  <c r="F22" i="109"/>
  <c r="G22" i="109"/>
  <c r="H22" i="109"/>
  <c r="I22" i="109"/>
  <c r="J22" i="109"/>
  <c r="K22" i="109"/>
  <c r="L22" i="109"/>
  <c r="B23" i="109"/>
  <c r="C23" i="109"/>
  <c r="D23" i="109"/>
  <c r="E23" i="109"/>
  <c r="F23" i="109"/>
  <c r="G23" i="109"/>
  <c r="H23" i="109"/>
  <c r="I23" i="109"/>
  <c r="J23" i="109"/>
  <c r="K23" i="109"/>
  <c r="L23" i="109"/>
  <c r="B24" i="109"/>
  <c r="C24" i="109"/>
  <c r="D24" i="109"/>
  <c r="E24" i="109"/>
  <c r="F24" i="109"/>
  <c r="G24" i="109"/>
  <c r="H24" i="109"/>
  <c r="I24" i="109"/>
  <c r="J24" i="109"/>
  <c r="K24" i="109"/>
  <c r="L24" i="109"/>
  <c r="B25" i="109"/>
  <c r="C25" i="109"/>
  <c r="D25" i="109"/>
  <c r="E25" i="109"/>
  <c r="F25" i="109"/>
  <c r="G25" i="109"/>
  <c r="H25" i="109"/>
  <c r="I25" i="109"/>
  <c r="J25" i="109"/>
  <c r="K25" i="109"/>
  <c r="L25" i="109"/>
  <c r="B26" i="109"/>
  <c r="C26" i="109"/>
  <c r="D26" i="109"/>
  <c r="E26" i="109"/>
  <c r="F26" i="109"/>
  <c r="G26" i="109"/>
  <c r="H26" i="109"/>
  <c r="I26" i="109"/>
  <c r="J26" i="109"/>
  <c r="K26" i="109"/>
  <c r="L26" i="109"/>
  <c r="B27" i="109"/>
  <c r="C27" i="109"/>
  <c r="D27" i="109"/>
  <c r="E27" i="109"/>
  <c r="F27" i="109"/>
  <c r="G27" i="109"/>
  <c r="H27" i="109"/>
  <c r="I27" i="109"/>
  <c r="J27" i="109"/>
  <c r="K27" i="109"/>
  <c r="L27" i="109"/>
  <c r="B28" i="109"/>
  <c r="C28" i="109"/>
  <c r="D28" i="109"/>
  <c r="E28" i="109"/>
  <c r="F28" i="109"/>
  <c r="G28" i="109"/>
  <c r="H28" i="109"/>
  <c r="I28" i="109"/>
  <c r="J28" i="109"/>
  <c r="K28" i="109"/>
  <c r="L28" i="109"/>
  <c r="B29" i="109"/>
  <c r="C29" i="109"/>
  <c r="D29" i="109"/>
  <c r="E29" i="109"/>
  <c r="F29" i="109"/>
  <c r="G29" i="109"/>
  <c r="H29" i="109"/>
  <c r="I29" i="109"/>
  <c r="J29" i="109"/>
  <c r="K29" i="109"/>
  <c r="L29" i="109"/>
  <c r="B30" i="109"/>
  <c r="C30" i="109"/>
  <c r="D30" i="109"/>
  <c r="E30" i="109"/>
  <c r="F30" i="109"/>
  <c r="G30" i="109"/>
  <c r="H30" i="109"/>
  <c r="I30" i="109"/>
  <c r="J30" i="109" s="1"/>
  <c r="K30" i="109"/>
  <c r="B31" i="109"/>
  <c r="C31" i="109"/>
  <c r="D31" i="109"/>
  <c r="E31" i="109"/>
  <c r="F31" i="109"/>
  <c r="G31" i="109"/>
  <c r="H31" i="109"/>
  <c r="J32" i="109" s="1"/>
  <c r="I31" i="109"/>
  <c r="J31" i="109"/>
  <c r="L31" i="109"/>
  <c r="B32" i="109"/>
  <c r="C32" i="109"/>
  <c r="D32" i="109"/>
  <c r="E32" i="109"/>
  <c r="F32" i="109"/>
  <c r="G32" i="109"/>
  <c r="H32" i="109"/>
  <c r="I32" i="109"/>
  <c r="L32" i="109" s="1"/>
  <c r="K32" i="109"/>
  <c r="B33" i="109"/>
  <c r="C33" i="109"/>
  <c r="D33" i="109"/>
  <c r="E33" i="109"/>
  <c r="F33" i="109"/>
  <c r="G33" i="109"/>
  <c r="H33" i="109"/>
  <c r="J34" i="109" s="1"/>
  <c r="I33" i="109"/>
  <c r="J33" i="109"/>
  <c r="L33" i="109"/>
  <c r="B34" i="109"/>
  <c r="C34" i="109"/>
  <c r="D34" i="109"/>
  <c r="E34" i="109"/>
  <c r="F34" i="109"/>
  <c r="G34" i="109"/>
  <c r="H34" i="109"/>
  <c r="I34" i="109"/>
  <c r="L34" i="109" s="1"/>
  <c r="K34" i="109"/>
  <c r="B35" i="109"/>
  <c r="C35" i="109"/>
  <c r="D35" i="109"/>
  <c r="E35" i="109"/>
  <c r="F35" i="109"/>
  <c r="G35" i="109"/>
  <c r="H35" i="109"/>
  <c r="J36" i="109" s="1"/>
  <c r="I35" i="109"/>
  <c r="J35" i="109"/>
  <c r="L35" i="109"/>
  <c r="B36" i="109"/>
  <c r="C36" i="109"/>
  <c r="D36" i="109"/>
  <c r="E36" i="109"/>
  <c r="F36" i="109"/>
  <c r="G36" i="109"/>
  <c r="H36" i="109"/>
  <c r="I36" i="109"/>
  <c r="L36" i="109" s="1"/>
  <c r="K36" i="109"/>
  <c r="B37" i="109"/>
  <c r="C37" i="109"/>
  <c r="D37" i="109"/>
  <c r="E37" i="109"/>
  <c r="F37" i="109"/>
  <c r="G37" i="109"/>
  <c r="H37" i="109"/>
  <c r="J38" i="109" s="1"/>
  <c r="I37" i="109"/>
  <c r="J37" i="109"/>
  <c r="L37" i="109"/>
  <c r="B38" i="109"/>
  <c r="C38" i="109"/>
  <c r="D38" i="109"/>
  <c r="E38" i="109"/>
  <c r="F38" i="109"/>
  <c r="G38" i="109"/>
  <c r="H38" i="109"/>
  <c r="I38" i="109"/>
  <c r="L38" i="109" s="1"/>
  <c r="K38" i="109"/>
  <c r="B39" i="109"/>
  <c r="C39" i="109"/>
  <c r="D39" i="109"/>
  <c r="E39" i="109"/>
  <c r="F39" i="109"/>
  <c r="G39" i="109"/>
  <c r="H39" i="109"/>
  <c r="J40" i="109" s="1"/>
  <c r="I39" i="109"/>
  <c r="J39" i="109"/>
  <c r="L39" i="109"/>
  <c r="B40" i="109"/>
  <c r="C40" i="109"/>
  <c r="D40" i="109"/>
  <c r="E40" i="109"/>
  <c r="F40" i="109"/>
  <c r="G40" i="109"/>
  <c r="H40" i="109"/>
  <c r="I40" i="109"/>
  <c r="L40" i="109" s="1"/>
  <c r="K40" i="109"/>
  <c r="B41" i="109"/>
  <c r="C41" i="109"/>
  <c r="D41" i="109"/>
  <c r="E41" i="109"/>
  <c r="F41" i="109"/>
  <c r="G41" i="109"/>
  <c r="H41" i="109"/>
  <c r="I41" i="109"/>
  <c r="J41" i="109"/>
  <c r="L41" i="109"/>
  <c r="B42" i="109"/>
  <c r="C42" i="109"/>
  <c r="D42" i="109"/>
  <c r="E42" i="109"/>
  <c r="F42" i="109"/>
  <c r="G42" i="109"/>
  <c r="H42" i="109"/>
  <c r="I42" i="109"/>
  <c r="L42" i="109" s="1"/>
  <c r="K42" i="109"/>
  <c r="B43" i="109"/>
  <c r="C43" i="109"/>
  <c r="D43" i="109"/>
  <c r="E43" i="109"/>
  <c r="F43" i="109"/>
  <c r="G43" i="109"/>
  <c r="H43" i="109"/>
  <c r="I43" i="109"/>
  <c r="J43" i="109"/>
  <c r="L43" i="109"/>
  <c r="B44" i="109"/>
  <c r="C44" i="109"/>
  <c r="D44" i="109"/>
  <c r="E44" i="109"/>
  <c r="F44" i="109"/>
  <c r="G44" i="109"/>
  <c r="H44" i="109"/>
  <c r="I44" i="109"/>
  <c r="J44" i="109" s="1"/>
  <c r="K44" i="109"/>
  <c r="B45" i="109"/>
  <c r="C45" i="109"/>
  <c r="D45" i="109"/>
  <c r="E45" i="109"/>
  <c r="F45" i="109"/>
  <c r="G45" i="109"/>
  <c r="H45" i="109"/>
  <c r="J46" i="109" s="1"/>
  <c r="I45" i="109"/>
  <c r="J45" i="109"/>
  <c r="L45" i="109"/>
  <c r="B46" i="109"/>
  <c r="C46" i="109"/>
  <c r="D46" i="109"/>
  <c r="E46" i="109"/>
  <c r="F46" i="109"/>
  <c r="G46" i="109"/>
  <c r="H46" i="109"/>
  <c r="I46" i="109"/>
  <c r="L46" i="109" s="1"/>
  <c r="K46" i="109"/>
  <c r="B47" i="109"/>
  <c r="C47" i="109"/>
  <c r="D47" i="109"/>
  <c r="E47" i="109"/>
  <c r="F47" i="109"/>
  <c r="G47" i="109"/>
  <c r="H47" i="109"/>
  <c r="J48" i="109" s="1"/>
  <c r="I47" i="109"/>
  <c r="J47" i="109"/>
  <c r="L47" i="109"/>
  <c r="B48" i="109"/>
  <c r="C48" i="109"/>
  <c r="D48" i="109"/>
  <c r="E48" i="109"/>
  <c r="F48" i="109"/>
  <c r="G48" i="109"/>
  <c r="H48" i="109"/>
  <c r="I48" i="109"/>
  <c r="L48" i="109" s="1"/>
  <c r="K48" i="109"/>
  <c r="B49" i="109"/>
  <c r="C49" i="109"/>
  <c r="D49" i="109"/>
  <c r="E49" i="109"/>
  <c r="F49" i="109"/>
  <c r="G49" i="109"/>
  <c r="H49" i="109"/>
  <c r="J50" i="109" s="1"/>
  <c r="I49" i="109"/>
  <c r="J49" i="109"/>
  <c r="L49" i="109"/>
  <c r="B50" i="109"/>
  <c r="C50" i="109"/>
  <c r="D50" i="109"/>
  <c r="E50" i="109"/>
  <c r="F50" i="109"/>
  <c r="G50" i="109"/>
  <c r="H50" i="109"/>
  <c r="I50" i="109"/>
  <c r="L50" i="109" s="1"/>
  <c r="K50" i="109"/>
  <c r="B51" i="109"/>
  <c r="C51" i="109"/>
  <c r="D51" i="109"/>
  <c r="E51" i="109"/>
  <c r="F51" i="109"/>
  <c r="G51" i="109"/>
  <c r="H51" i="109"/>
  <c r="J52" i="109" s="1"/>
  <c r="I51" i="109"/>
  <c r="J51" i="109"/>
  <c r="L51" i="109"/>
  <c r="B52" i="109"/>
  <c r="C52" i="109"/>
  <c r="D52" i="109"/>
  <c r="E52" i="109"/>
  <c r="F52" i="109"/>
  <c r="G52" i="109"/>
  <c r="H52" i="109"/>
  <c r="I52" i="109"/>
  <c r="L52" i="109" s="1"/>
  <c r="K52" i="109"/>
  <c r="B53" i="109"/>
  <c r="C53" i="109"/>
  <c r="D53" i="109"/>
  <c r="E53" i="109"/>
  <c r="F53" i="109"/>
  <c r="G53" i="109"/>
  <c r="H53" i="109"/>
  <c r="J56" i="109" s="1"/>
  <c r="I53" i="109"/>
  <c r="J53" i="109"/>
  <c r="L53" i="109"/>
  <c r="B54" i="109"/>
  <c r="C54" i="109"/>
  <c r="D54" i="109"/>
  <c r="E54" i="109"/>
  <c r="F54" i="109"/>
  <c r="G54" i="109"/>
  <c r="H54" i="109"/>
  <c r="I54" i="109"/>
  <c r="L54" i="109" s="1"/>
  <c r="K54" i="109"/>
  <c r="B55" i="109"/>
  <c r="C55" i="109"/>
  <c r="D55" i="109"/>
  <c r="E55" i="109"/>
  <c r="F55" i="109"/>
  <c r="G55" i="109"/>
  <c r="H55" i="109"/>
  <c r="J58" i="109" s="1"/>
  <c r="I55" i="109"/>
  <c r="J55" i="109"/>
  <c r="L55" i="109"/>
  <c r="B56" i="109"/>
  <c r="C56" i="109"/>
  <c r="D56" i="109"/>
  <c r="E56" i="109"/>
  <c r="F56" i="109"/>
  <c r="G56" i="109"/>
  <c r="H56" i="109"/>
  <c r="I56" i="109"/>
  <c r="L56" i="109" s="1"/>
  <c r="K56" i="109"/>
  <c r="B57" i="109"/>
  <c r="C57" i="109"/>
  <c r="D57" i="109"/>
  <c r="E57" i="109"/>
  <c r="F57" i="109"/>
  <c r="G57" i="109"/>
  <c r="H57" i="109"/>
  <c r="J60" i="109" s="1"/>
  <c r="I57" i="109"/>
  <c r="J57" i="109"/>
  <c r="L57" i="109"/>
  <c r="B58" i="109"/>
  <c r="C58" i="109"/>
  <c r="D58" i="109"/>
  <c r="E58" i="109"/>
  <c r="F58" i="109"/>
  <c r="G58" i="109"/>
  <c r="H58" i="109"/>
  <c r="I58" i="109"/>
  <c r="L58" i="109" s="1"/>
  <c r="K58" i="109"/>
  <c r="B59" i="109"/>
  <c r="C59" i="109"/>
  <c r="D59" i="109"/>
  <c r="E59" i="109"/>
  <c r="F59" i="109"/>
  <c r="G59" i="109"/>
  <c r="H59" i="109"/>
  <c r="J64" i="109" s="1"/>
  <c r="I59" i="109"/>
  <c r="J59" i="109"/>
  <c r="L59" i="109"/>
  <c r="B60" i="109"/>
  <c r="C60" i="109"/>
  <c r="D60" i="109"/>
  <c r="E60" i="109"/>
  <c r="F60" i="109"/>
  <c r="G60" i="109"/>
  <c r="H60" i="109"/>
  <c r="I60" i="109"/>
  <c r="L60" i="109" s="1"/>
  <c r="K60" i="109"/>
  <c r="B61" i="109"/>
  <c r="C61" i="109"/>
  <c r="D61" i="109"/>
  <c r="E61" i="109"/>
  <c r="F61" i="109"/>
  <c r="G61" i="109"/>
  <c r="H61" i="109"/>
  <c r="J66" i="109" s="1"/>
  <c r="I61" i="109"/>
  <c r="J61" i="109"/>
  <c r="L61" i="109"/>
  <c r="B62" i="109"/>
  <c r="C62" i="109"/>
  <c r="D62" i="109"/>
  <c r="E62" i="109"/>
  <c r="F62" i="109"/>
  <c r="G62" i="109"/>
  <c r="H62" i="109"/>
  <c r="I62" i="109"/>
  <c r="L62" i="109" s="1"/>
  <c r="K62" i="109"/>
  <c r="B63" i="109"/>
  <c r="C63" i="109"/>
  <c r="D63" i="109"/>
  <c r="E63" i="109"/>
  <c r="F63" i="109"/>
  <c r="G63" i="109"/>
  <c r="H63" i="109"/>
  <c r="J68" i="109" s="1"/>
  <c r="I63" i="109"/>
  <c r="J63" i="109"/>
  <c r="L63" i="109"/>
  <c r="B64" i="109"/>
  <c r="C64" i="109"/>
  <c r="D64" i="109"/>
  <c r="E64" i="109"/>
  <c r="F64" i="109"/>
  <c r="G64" i="109"/>
  <c r="H64" i="109"/>
  <c r="I64" i="109"/>
  <c r="L64" i="109" s="1"/>
  <c r="K64" i="109"/>
  <c r="B65" i="109"/>
  <c r="C65" i="109"/>
  <c r="D65" i="109"/>
  <c r="E65" i="109"/>
  <c r="F65" i="109"/>
  <c r="G65" i="109"/>
  <c r="H65" i="109"/>
  <c r="J72" i="109" s="1"/>
  <c r="I65" i="109"/>
  <c r="J65" i="109"/>
  <c r="L65" i="109"/>
  <c r="B66" i="109"/>
  <c r="C66" i="109"/>
  <c r="D66" i="109"/>
  <c r="E66" i="109"/>
  <c r="F66" i="109"/>
  <c r="G66" i="109"/>
  <c r="H66" i="109"/>
  <c r="I66" i="109"/>
  <c r="L66" i="109" s="1"/>
  <c r="K66" i="109"/>
  <c r="B67" i="109"/>
  <c r="C67" i="109"/>
  <c r="D67" i="109"/>
  <c r="E67" i="109"/>
  <c r="F67" i="109"/>
  <c r="G67" i="109"/>
  <c r="H67" i="109"/>
  <c r="J74" i="109" s="1"/>
  <c r="I67" i="109"/>
  <c r="J67" i="109"/>
  <c r="L67" i="109"/>
  <c r="B68" i="109"/>
  <c r="C68" i="109"/>
  <c r="D68" i="109"/>
  <c r="E68" i="109"/>
  <c r="F68" i="109"/>
  <c r="G68" i="109"/>
  <c r="H68" i="109"/>
  <c r="I68" i="109"/>
  <c r="L68" i="109" s="1"/>
  <c r="K68" i="109"/>
  <c r="B69" i="109"/>
  <c r="C69" i="109"/>
  <c r="D69" i="109"/>
  <c r="E69" i="109"/>
  <c r="F69" i="109"/>
  <c r="G69" i="109"/>
  <c r="H69" i="109"/>
  <c r="I69" i="109"/>
  <c r="J69" i="109"/>
  <c r="L69" i="109"/>
  <c r="B70" i="109"/>
  <c r="C70" i="109"/>
  <c r="D70" i="109"/>
  <c r="E70" i="109"/>
  <c r="F70" i="109"/>
  <c r="G70" i="109"/>
  <c r="H70" i="109"/>
  <c r="I70" i="109"/>
  <c r="L70" i="109" s="1"/>
  <c r="K70" i="109"/>
  <c r="B71" i="109"/>
  <c r="C71" i="109"/>
  <c r="D71" i="109"/>
  <c r="E71" i="109"/>
  <c r="F71" i="109"/>
  <c r="G71" i="109"/>
  <c r="H71" i="109"/>
  <c r="I71" i="109"/>
  <c r="J71" i="109"/>
  <c r="L71" i="109"/>
  <c r="B72" i="109"/>
  <c r="C72" i="109"/>
  <c r="D72" i="109"/>
  <c r="E72" i="109"/>
  <c r="F72" i="109"/>
  <c r="G72" i="109"/>
  <c r="H72" i="109"/>
  <c r="I72" i="109"/>
  <c r="L72" i="109" s="1"/>
  <c r="K72" i="109"/>
  <c r="B73" i="109"/>
  <c r="C73" i="109"/>
  <c r="D73" i="109"/>
  <c r="E73" i="109"/>
  <c r="F73" i="109"/>
  <c r="G73" i="109"/>
  <c r="H73" i="109"/>
  <c r="I73" i="109"/>
  <c r="J73" i="109"/>
  <c r="L73" i="109"/>
  <c r="B74" i="109"/>
  <c r="C74" i="109"/>
  <c r="D74" i="109"/>
  <c r="E74" i="109"/>
  <c r="F74" i="109"/>
  <c r="G74" i="109"/>
  <c r="H74" i="109"/>
  <c r="I74" i="109"/>
  <c r="L74" i="109" s="1"/>
  <c r="K74" i="109"/>
  <c r="B75" i="109"/>
  <c r="C75" i="109"/>
  <c r="D75" i="109"/>
  <c r="E75" i="109"/>
  <c r="F75" i="109"/>
  <c r="G75" i="109"/>
  <c r="H75" i="109"/>
  <c r="L75" i="109" s="1"/>
  <c r="I75" i="109"/>
  <c r="J75" i="109"/>
  <c r="B76" i="109"/>
  <c r="C76" i="109"/>
  <c r="D76" i="109"/>
  <c r="E76" i="109"/>
  <c r="F76" i="109"/>
  <c r="G76" i="109"/>
  <c r="H76" i="109"/>
  <c r="I76" i="109"/>
  <c r="K76" i="109"/>
  <c r="B77" i="109"/>
  <c r="C77" i="109"/>
  <c r="D77" i="109"/>
  <c r="E77" i="109"/>
  <c r="F77" i="109"/>
  <c r="G77" i="109"/>
  <c r="H77" i="109"/>
  <c r="I77" i="109"/>
  <c r="J77" i="109"/>
  <c r="L77" i="109"/>
  <c r="B78" i="109"/>
  <c r="C78" i="109"/>
  <c r="D78" i="109"/>
  <c r="E78" i="109"/>
  <c r="F78" i="109"/>
  <c r="G78" i="109"/>
  <c r="H78" i="109"/>
  <c r="I78" i="109"/>
  <c r="L78" i="109" s="1"/>
  <c r="B79" i="109"/>
  <c r="C79" i="109"/>
  <c r="D79" i="109"/>
  <c r="E79" i="109"/>
  <c r="F79" i="109"/>
  <c r="G79" i="109"/>
  <c r="H79" i="109"/>
  <c r="L79" i="109" s="1"/>
  <c r="I79" i="109"/>
  <c r="J79" i="109"/>
  <c r="B80" i="109"/>
  <c r="C80" i="109"/>
  <c r="D80" i="109"/>
  <c r="E80" i="109"/>
  <c r="F80" i="109"/>
  <c r="G80" i="109"/>
  <c r="H80" i="109"/>
  <c r="I80" i="109"/>
  <c r="L80" i="109" s="1"/>
  <c r="K80" i="109"/>
  <c r="B81" i="109"/>
  <c r="C81" i="109"/>
  <c r="D81" i="109"/>
  <c r="E81" i="109"/>
  <c r="F81" i="109"/>
  <c r="G81" i="109"/>
  <c r="H81" i="109"/>
  <c r="I81" i="109"/>
  <c r="J81" i="109"/>
  <c r="L81" i="109"/>
  <c r="B82" i="109"/>
  <c r="C82" i="109"/>
  <c r="D82" i="109"/>
  <c r="E82" i="109"/>
  <c r="F82" i="109"/>
  <c r="G82" i="109"/>
  <c r="H82" i="109"/>
  <c r="I82" i="109"/>
  <c r="L82" i="109" s="1"/>
  <c r="B83" i="109"/>
  <c r="C83" i="109"/>
  <c r="D83" i="109"/>
  <c r="E83" i="109"/>
  <c r="F83" i="109"/>
  <c r="G83" i="109"/>
  <c r="H83" i="109"/>
  <c r="L83" i="109" s="1"/>
  <c r="I83" i="109"/>
  <c r="J83" i="109"/>
  <c r="B84" i="109"/>
  <c r="C84" i="109"/>
  <c r="D84" i="109"/>
  <c r="E84" i="109"/>
  <c r="F84" i="109"/>
  <c r="G84" i="109"/>
  <c r="H84" i="109"/>
  <c r="I84" i="109"/>
  <c r="L84" i="109" s="1"/>
  <c r="K84" i="109"/>
  <c r="B85" i="109"/>
  <c r="C85" i="109"/>
  <c r="D85" i="109"/>
  <c r="E85" i="109"/>
  <c r="F85" i="109"/>
  <c r="G85" i="109"/>
  <c r="H85" i="109"/>
  <c r="I85" i="109"/>
  <c r="L85" i="109"/>
  <c r="B86" i="109"/>
  <c r="C86" i="109"/>
  <c r="D86" i="109"/>
  <c r="E86" i="109"/>
  <c r="F86" i="109"/>
  <c r="G86" i="109"/>
  <c r="H86" i="109"/>
  <c r="I86" i="109"/>
  <c r="J86" i="109" s="1"/>
  <c r="K86" i="109"/>
  <c r="B87" i="109"/>
  <c r="C87" i="109"/>
  <c r="D87" i="109"/>
  <c r="E87" i="109"/>
  <c r="F87" i="109"/>
  <c r="G87" i="109"/>
  <c r="H87" i="109"/>
  <c r="J88" i="109" s="1"/>
  <c r="I87" i="109"/>
  <c r="J87" i="109"/>
  <c r="L87" i="109"/>
  <c r="B88" i="109"/>
  <c r="C88" i="109"/>
  <c r="D88" i="109"/>
  <c r="E88" i="109"/>
  <c r="F88" i="109"/>
  <c r="G88" i="109"/>
  <c r="H88" i="109"/>
  <c r="I88" i="109"/>
  <c r="L88" i="109" s="1"/>
  <c r="K88" i="109"/>
  <c r="B89" i="109"/>
  <c r="C89" i="109"/>
  <c r="D89" i="109"/>
  <c r="E89" i="109"/>
  <c r="F89" i="109"/>
  <c r="G89" i="109"/>
  <c r="H89" i="109"/>
  <c r="J90" i="109" s="1"/>
  <c r="I89" i="109"/>
  <c r="J89" i="109"/>
  <c r="L89" i="109"/>
  <c r="B90" i="109"/>
  <c r="C90" i="109"/>
  <c r="D90" i="109"/>
  <c r="E90" i="109"/>
  <c r="F90" i="109"/>
  <c r="G90" i="109"/>
  <c r="H90" i="109"/>
  <c r="I90" i="109"/>
  <c r="L90" i="109" s="1"/>
  <c r="K90" i="109"/>
  <c r="B91" i="109"/>
  <c r="C91" i="109"/>
  <c r="D91" i="109"/>
  <c r="E91" i="109"/>
  <c r="F91" i="109"/>
  <c r="G91" i="109"/>
  <c r="H91" i="109"/>
  <c r="J92" i="109" s="1"/>
  <c r="I91" i="109"/>
  <c r="J91" i="109"/>
  <c r="L91" i="109"/>
  <c r="B92" i="109"/>
  <c r="C92" i="109"/>
  <c r="D92" i="109"/>
  <c r="E92" i="109"/>
  <c r="F92" i="109"/>
  <c r="G92" i="109"/>
  <c r="H92" i="109"/>
  <c r="I92" i="109"/>
  <c r="L92" i="109" s="1"/>
  <c r="K92" i="109"/>
  <c r="B93" i="109"/>
  <c r="C93" i="109"/>
  <c r="D93" i="109"/>
  <c r="E93" i="109"/>
  <c r="F93" i="109"/>
  <c r="G93" i="109"/>
  <c r="H93" i="109"/>
  <c r="J96" i="109" s="1"/>
  <c r="I93" i="109"/>
  <c r="J93" i="109"/>
  <c r="L93" i="109"/>
  <c r="B94" i="109"/>
  <c r="C94" i="109"/>
  <c r="D94" i="109"/>
  <c r="E94" i="109"/>
  <c r="F94" i="109"/>
  <c r="G94" i="109"/>
  <c r="H94" i="109"/>
  <c r="I94" i="109"/>
  <c r="L94" i="109" s="1"/>
  <c r="K94" i="109"/>
  <c r="B95" i="109"/>
  <c r="C95" i="109"/>
  <c r="D95" i="109"/>
  <c r="E95" i="109"/>
  <c r="F95" i="109"/>
  <c r="G95" i="109"/>
  <c r="H95" i="109"/>
  <c r="J98" i="109" s="1"/>
  <c r="I95" i="109"/>
  <c r="J95" i="109"/>
  <c r="L95" i="109"/>
  <c r="B96" i="109"/>
  <c r="C96" i="109"/>
  <c r="D96" i="109"/>
  <c r="E96" i="109"/>
  <c r="F96" i="109"/>
  <c r="G96" i="109"/>
  <c r="H96" i="109"/>
  <c r="I96" i="109"/>
  <c r="L96" i="109" s="1"/>
  <c r="K96" i="109"/>
  <c r="B97" i="109"/>
  <c r="C97" i="109"/>
  <c r="D97" i="109"/>
  <c r="E97" i="109"/>
  <c r="F97" i="109"/>
  <c r="G97" i="109"/>
  <c r="H97" i="109"/>
  <c r="J102" i="109" s="1"/>
  <c r="I97" i="109"/>
  <c r="J97" i="109"/>
  <c r="L97" i="109"/>
  <c r="B98" i="109"/>
  <c r="C98" i="109"/>
  <c r="D98" i="109"/>
  <c r="E98" i="109"/>
  <c r="F98" i="109"/>
  <c r="G98" i="109"/>
  <c r="H98" i="109"/>
  <c r="I98" i="109"/>
  <c r="L98" i="109" s="1"/>
  <c r="K98" i="109"/>
  <c r="B99" i="109"/>
  <c r="C99" i="109"/>
  <c r="D99" i="109"/>
  <c r="E99" i="109"/>
  <c r="F99" i="109"/>
  <c r="G99" i="109"/>
  <c r="H99" i="109"/>
  <c r="J104" i="109" s="1"/>
  <c r="I99" i="109"/>
  <c r="J99" i="109"/>
  <c r="L99" i="109"/>
  <c r="B100" i="109"/>
  <c r="C100" i="109"/>
  <c r="D100" i="109"/>
  <c r="E100" i="109"/>
  <c r="F100" i="109"/>
  <c r="G100" i="109"/>
  <c r="H100" i="109"/>
  <c r="I100" i="109"/>
  <c r="L100" i="109" s="1"/>
  <c r="K100" i="109"/>
  <c r="B101" i="109"/>
  <c r="C101" i="109"/>
  <c r="D101" i="109"/>
  <c r="E101" i="109"/>
  <c r="F101" i="109"/>
  <c r="G101" i="109"/>
  <c r="H101" i="109"/>
  <c r="J108" i="109" s="1"/>
  <c r="I101" i="109"/>
  <c r="J101" i="109"/>
  <c r="L101" i="109"/>
  <c r="B102" i="109"/>
  <c r="C102" i="109"/>
  <c r="D102" i="109"/>
  <c r="E102" i="109"/>
  <c r="F102" i="109"/>
  <c r="G102" i="109"/>
  <c r="H102" i="109"/>
  <c r="I102" i="109"/>
  <c r="L102" i="109" s="1"/>
  <c r="K102" i="109"/>
  <c r="B103" i="109"/>
  <c r="C103" i="109"/>
  <c r="D103" i="109"/>
  <c r="E103" i="109"/>
  <c r="F103" i="109"/>
  <c r="G103" i="109"/>
  <c r="H103" i="109"/>
  <c r="J110" i="109" s="1"/>
  <c r="I103" i="109"/>
  <c r="J103" i="109"/>
  <c r="L103" i="109"/>
  <c r="B104" i="109"/>
  <c r="C104" i="109"/>
  <c r="D104" i="109"/>
  <c r="E104" i="109"/>
  <c r="F104" i="109"/>
  <c r="G104" i="109"/>
  <c r="H104" i="109"/>
  <c r="I104" i="109"/>
  <c r="L104" i="109" s="1"/>
  <c r="K104" i="109"/>
  <c r="B105" i="109"/>
  <c r="C105" i="109"/>
  <c r="D105" i="109"/>
  <c r="E105" i="109"/>
  <c r="F105" i="109"/>
  <c r="G105" i="109"/>
  <c r="H105" i="109"/>
  <c r="J114" i="109" s="1"/>
  <c r="I105" i="109"/>
  <c r="J105" i="109"/>
  <c r="L105" i="109"/>
  <c r="B106" i="109"/>
  <c r="C106" i="109"/>
  <c r="D106" i="109"/>
  <c r="E106" i="109"/>
  <c r="F106" i="109"/>
  <c r="G106" i="109"/>
  <c r="H106" i="109"/>
  <c r="I106" i="109"/>
  <c r="L106" i="109" s="1"/>
  <c r="K106" i="109"/>
  <c r="B107" i="109"/>
  <c r="C107" i="109"/>
  <c r="D107" i="109"/>
  <c r="E107" i="109"/>
  <c r="F107" i="109"/>
  <c r="G107" i="109"/>
  <c r="H107" i="109"/>
  <c r="J116" i="109" s="1"/>
  <c r="I107" i="109"/>
  <c r="J107" i="109"/>
  <c r="L107" i="109"/>
  <c r="B108" i="109"/>
  <c r="C108" i="109"/>
  <c r="D108" i="109"/>
  <c r="E108" i="109"/>
  <c r="F108" i="109"/>
  <c r="G108" i="109"/>
  <c r="H108" i="109"/>
  <c r="I108" i="109"/>
  <c r="L108" i="109" s="1"/>
  <c r="K108" i="109"/>
  <c r="B109" i="109"/>
  <c r="C109" i="109"/>
  <c r="D109" i="109"/>
  <c r="E109" i="109"/>
  <c r="F109" i="109"/>
  <c r="G109" i="109"/>
  <c r="H109" i="109"/>
  <c r="I109" i="109"/>
  <c r="J109" i="109"/>
  <c r="L109" i="109"/>
  <c r="B110" i="109"/>
  <c r="C110" i="109"/>
  <c r="D110" i="109"/>
  <c r="E110" i="109"/>
  <c r="F110" i="109"/>
  <c r="G110" i="109"/>
  <c r="H110" i="109"/>
  <c r="I110" i="109"/>
  <c r="L110" i="109" s="1"/>
  <c r="K110" i="109"/>
  <c r="B111" i="109"/>
  <c r="C111" i="109"/>
  <c r="D111" i="109"/>
  <c r="E111" i="109"/>
  <c r="F111" i="109"/>
  <c r="G111" i="109"/>
  <c r="H111" i="109"/>
  <c r="I111" i="109"/>
  <c r="J111" i="109"/>
  <c r="L111" i="109"/>
  <c r="B112" i="109"/>
  <c r="C112" i="109"/>
  <c r="D112" i="109"/>
  <c r="E112" i="109"/>
  <c r="F112" i="109"/>
  <c r="G112" i="109"/>
  <c r="H112" i="109"/>
  <c r="I112" i="109"/>
  <c r="L112" i="109" s="1"/>
  <c r="K112" i="109"/>
  <c r="B113" i="109"/>
  <c r="C113" i="109"/>
  <c r="D113" i="109"/>
  <c r="E113" i="109"/>
  <c r="F113" i="109"/>
  <c r="G113" i="109"/>
  <c r="H113" i="109"/>
  <c r="I113" i="109"/>
  <c r="J113" i="109"/>
  <c r="L113" i="109"/>
  <c r="B114" i="109"/>
  <c r="C114" i="109"/>
  <c r="D114" i="109"/>
  <c r="E114" i="109"/>
  <c r="F114" i="109"/>
  <c r="G114" i="109"/>
  <c r="H114" i="109"/>
  <c r="I114" i="109"/>
  <c r="L114" i="109" s="1"/>
  <c r="K114" i="109"/>
  <c r="B115" i="109"/>
  <c r="C115" i="109"/>
  <c r="D115" i="109"/>
  <c r="E115" i="109"/>
  <c r="F115" i="109"/>
  <c r="G115" i="109"/>
  <c r="H115" i="109"/>
  <c r="I115" i="109"/>
  <c r="J115" i="109"/>
  <c r="L115" i="109"/>
  <c r="B116" i="109"/>
  <c r="C116" i="109"/>
  <c r="D116" i="109"/>
  <c r="E116" i="109"/>
  <c r="F116" i="109"/>
  <c r="G116" i="109"/>
  <c r="H116" i="109"/>
  <c r="I116" i="109"/>
  <c r="L116" i="109" s="1"/>
  <c r="K116" i="109"/>
  <c r="B117" i="109"/>
  <c r="C117" i="109"/>
  <c r="D117" i="109"/>
  <c r="E117" i="109"/>
  <c r="F117" i="109"/>
  <c r="G117" i="109"/>
  <c r="H117" i="109"/>
  <c r="I117" i="109"/>
  <c r="J117" i="109"/>
  <c r="L117" i="109"/>
  <c r="B118" i="109"/>
  <c r="C118" i="109"/>
  <c r="D118" i="109"/>
  <c r="E118" i="109"/>
  <c r="F118" i="109"/>
  <c r="G118" i="109"/>
  <c r="H118" i="109"/>
  <c r="I118" i="109"/>
  <c r="L118" i="109" s="1"/>
  <c r="K118" i="109"/>
  <c r="B119" i="109"/>
  <c r="C119" i="109"/>
  <c r="D119" i="109"/>
  <c r="E119" i="109"/>
  <c r="F119" i="109"/>
  <c r="G119" i="109"/>
  <c r="H119" i="109"/>
  <c r="I119" i="109"/>
  <c r="J119" i="109"/>
  <c r="L119" i="109"/>
  <c r="B120" i="109"/>
  <c r="C120" i="109"/>
  <c r="D120" i="109"/>
  <c r="E120" i="109"/>
  <c r="F120" i="109"/>
  <c r="G120" i="109"/>
  <c r="H120" i="109"/>
  <c r="I120" i="109"/>
  <c r="L120" i="109" s="1"/>
  <c r="B121" i="109"/>
  <c r="C121" i="109"/>
  <c r="D121" i="109"/>
  <c r="E121" i="109"/>
  <c r="F121" i="109"/>
  <c r="G121" i="109"/>
  <c r="H121" i="109"/>
  <c r="L121" i="109" s="1"/>
  <c r="I121" i="109"/>
  <c r="J121" i="109"/>
  <c r="B122" i="109"/>
  <c r="C122" i="109"/>
  <c r="D122" i="109"/>
  <c r="E122" i="109"/>
  <c r="F122" i="109"/>
  <c r="G122" i="109"/>
  <c r="H122" i="109"/>
  <c r="I122" i="109"/>
  <c r="L122" i="109" s="1"/>
  <c r="K122" i="109"/>
  <c r="B123" i="109"/>
  <c r="C123" i="109"/>
  <c r="D123" i="109"/>
  <c r="E123" i="109"/>
  <c r="F123" i="109"/>
  <c r="G123" i="109"/>
  <c r="H123" i="109"/>
  <c r="I123" i="109"/>
  <c r="L123" i="109"/>
  <c r="B124" i="109"/>
  <c r="C124" i="109"/>
  <c r="D124" i="109"/>
  <c r="E124" i="109"/>
  <c r="F124" i="109"/>
  <c r="G124" i="109"/>
  <c r="H124" i="109"/>
  <c r="I124" i="109"/>
  <c r="L124" i="109" s="1"/>
  <c r="B125" i="109"/>
  <c r="C125" i="109"/>
  <c r="D125" i="109"/>
  <c r="E125" i="109"/>
  <c r="F125" i="109"/>
  <c r="G125" i="109"/>
  <c r="H125" i="109"/>
  <c r="L125" i="109" s="1"/>
  <c r="I125" i="109"/>
  <c r="J125" i="109"/>
  <c r="B126" i="109"/>
  <c r="C126" i="109"/>
  <c r="D126" i="109"/>
  <c r="E126" i="109"/>
  <c r="F126" i="109"/>
  <c r="G126" i="109"/>
  <c r="H126" i="109"/>
  <c r="I126" i="109"/>
  <c r="L126" i="109" s="1"/>
  <c r="K126" i="109"/>
  <c r="B127" i="109"/>
  <c r="C127" i="109"/>
  <c r="D127" i="109"/>
  <c r="E127" i="109"/>
  <c r="F127" i="109"/>
  <c r="G127" i="109"/>
  <c r="H127" i="109"/>
  <c r="I127" i="109"/>
  <c r="L127" i="109"/>
  <c r="B128" i="109"/>
  <c r="C128" i="109"/>
  <c r="D128" i="109"/>
  <c r="E128" i="109"/>
  <c r="F128" i="109"/>
  <c r="G128" i="109"/>
  <c r="H128" i="109"/>
  <c r="I128" i="109"/>
  <c r="L128" i="109" s="1"/>
  <c r="B129" i="109"/>
  <c r="C129" i="109"/>
  <c r="D129" i="109"/>
  <c r="E129" i="109"/>
  <c r="F129" i="109"/>
  <c r="G129" i="109"/>
  <c r="H129" i="109"/>
  <c r="L129" i="109" s="1"/>
  <c r="I129" i="109"/>
  <c r="J129" i="109"/>
  <c r="B130" i="109"/>
  <c r="C130" i="109"/>
  <c r="D130" i="109"/>
  <c r="E130" i="109"/>
  <c r="F130" i="109"/>
  <c r="G130" i="109"/>
  <c r="H130" i="109"/>
  <c r="I130" i="109"/>
  <c r="L130" i="109" s="1"/>
  <c r="K130" i="109"/>
  <c r="B131" i="109"/>
  <c r="C131" i="109"/>
  <c r="D131" i="109"/>
  <c r="E131" i="109"/>
  <c r="F131" i="109"/>
  <c r="G131" i="109"/>
  <c r="H131" i="109"/>
  <c r="I131" i="109"/>
  <c r="L131" i="109"/>
  <c r="B132" i="109"/>
  <c r="C132" i="109"/>
  <c r="D132" i="109"/>
  <c r="E132" i="109"/>
  <c r="F132" i="109"/>
  <c r="G132" i="109"/>
  <c r="H132" i="109"/>
  <c r="I132" i="109"/>
  <c r="L132" i="109" s="1"/>
  <c r="B133" i="109"/>
  <c r="C133" i="109"/>
  <c r="D133" i="109"/>
  <c r="E133" i="109"/>
  <c r="F133" i="109"/>
  <c r="G133" i="109"/>
  <c r="H133" i="109"/>
  <c r="L133" i="109" s="1"/>
  <c r="I133" i="109"/>
  <c r="J133" i="109"/>
  <c r="B134" i="109"/>
  <c r="C134" i="109"/>
  <c r="D134" i="109"/>
  <c r="E134" i="109"/>
  <c r="F134" i="109"/>
  <c r="G134" i="109"/>
  <c r="H134" i="109"/>
  <c r="I134" i="109"/>
  <c r="L134" i="109" s="1"/>
  <c r="K134" i="109"/>
  <c r="B135" i="109"/>
  <c r="C135" i="109"/>
  <c r="D135" i="109"/>
  <c r="E135" i="109"/>
  <c r="F135" i="109"/>
  <c r="G135" i="109"/>
  <c r="H135" i="109"/>
  <c r="I135" i="109"/>
  <c r="L135" i="109"/>
  <c r="B136" i="109"/>
  <c r="C136" i="109"/>
  <c r="D136" i="109"/>
  <c r="E136" i="109"/>
  <c r="F136" i="109"/>
  <c r="G136" i="109"/>
  <c r="H136" i="109"/>
  <c r="I136" i="109"/>
  <c r="L136" i="109" s="1"/>
  <c r="B137" i="109"/>
  <c r="C137" i="109"/>
  <c r="D137" i="109"/>
  <c r="E137" i="109"/>
  <c r="F137" i="109"/>
  <c r="G137" i="109"/>
  <c r="H137" i="109"/>
  <c r="I137" i="109"/>
  <c r="J137" i="109"/>
  <c r="L137" i="109"/>
  <c r="B138" i="109"/>
  <c r="C138" i="109"/>
  <c r="D138" i="109"/>
  <c r="E138" i="109"/>
  <c r="F138" i="109"/>
  <c r="G138" i="109"/>
  <c r="H138" i="109"/>
  <c r="I138" i="109"/>
  <c r="L138" i="109" s="1"/>
  <c r="K138" i="109"/>
  <c r="B139" i="109"/>
  <c r="C139" i="109"/>
  <c r="D139" i="109"/>
  <c r="E139" i="109"/>
  <c r="F139" i="109"/>
  <c r="G139" i="109"/>
  <c r="H139" i="109"/>
  <c r="I139" i="109"/>
  <c r="J139" i="109"/>
  <c r="L139" i="109"/>
  <c r="B140" i="109"/>
  <c r="C140" i="109"/>
  <c r="D140" i="109"/>
  <c r="E140" i="109"/>
  <c r="F140" i="109"/>
  <c r="G140" i="109"/>
  <c r="H140" i="109"/>
  <c r="I140" i="109"/>
  <c r="L140" i="109" s="1"/>
  <c r="K140" i="109"/>
  <c r="B141" i="109"/>
  <c r="C141" i="109"/>
  <c r="D141" i="109"/>
  <c r="E141" i="109"/>
  <c r="F141" i="109"/>
  <c r="G141" i="109"/>
  <c r="H141" i="109"/>
  <c r="I141" i="109"/>
  <c r="J141" i="109"/>
  <c r="L141" i="109"/>
  <c r="B142" i="109"/>
  <c r="C142" i="109"/>
  <c r="D142" i="109"/>
  <c r="E142" i="109"/>
  <c r="F142" i="109"/>
  <c r="G142" i="109"/>
  <c r="H142" i="109"/>
  <c r="I142" i="109"/>
  <c r="L142" i="109" s="1"/>
  <c r="K142" i="109"/>
  <c r="B143" i="109"/>
  <c r="C143" i="109"/>
  <c r="D143" i="109"/>
  <c r="E143" i="109"/>
  <c r="F143" i="109"/>
  <c r="G143" i="109"/>
  <c r="H143" i="109"/>
  <c r="I143" i="109"/>
  <c r="J143" i="109"/>
  <c r="L143" i="109"/>
  <c r="B144" i="109"/>
  <c r="C144" i="109"/>
  <c r="D144" i="109"/>
  <c r="E144" i="109"/>
  <c r="F144" i="109"/>
  <c r="G144" i="109"/>
  <c r="H144" i="109"/>
  <c r="I144" i="109"/>
  <c r="L144" i="109" s="1"/>
  <c r="K144" i="109"/>
  <c r="B145" i="109"/>
  <c r="C145" i="109"/>
  <c r="D145" i="109"/>
  <c r="E145" i="109"/>
  <c r="F145" i="109"/>
  <c r="G145" i="109"/>
  <c r="H145" i="109"/>
  <c r="I145" i="109"/>
  <c r="J145" i="109"/>
  <c r="L145" i="109"/>
  <c r="B146" i="109"/>
  <c r="C146" i="109"/>
  <c r="D146" i="109"/>
  <c r="E146" i="109"/>
  <c r="F146" i="109"/>
  <c r="G146" i="109"/>
  <c r="H146" i="109"/>
  <c r="I146" i="109"/>
  <c r="L146" i="109" s="1"/>
  <c r="K146" i="109"/>
  <c r="B147" i="109"/>
  <c r="C147" i="109"/>
  <c r="D147" i="109"/>
  <c r="E147" i="109"/>
  <c r="F147" i="109"/>
  <c r="G147" i="109"/>
  <c r="H147" i="109"/>
  <c r="I147" i="109"/>
  <c r="J147" i="109"/>
  <c r="L147" i="109"/>
  <c r="B148" i="109"/>
  <c r="C148" i="109"/>
  <c r="D148" i="109"/>
  <c r="E148" i="109"/>
  <c r="F148" i="109"/>
  <c r="G148" i="109"/>
  <c r="H148" i="109"/>
  <c r="I148" i="109"/>
  <c r="L148" i="109" s="1"/>
  <c r="K148" i="109"/>
  <c r="B149" i="109"/>
  <c r="C149" i="109"/>
  <c r="D149" i="109"/>
  <c r="E149" i="109"/>
  <c r="F149" i="109"/>
  <c r="G149" i="109"/>
  <c r="H149" i="109"/>
  <c r="I149" i="109"/>
  <c r="J149" i="109"/>
  <c r="L149" i="109"/>
  <c r="B150" i="109"/>
  <c r="C150" i="109"/>
  <c r="D150" i="109"/>
  <c r="E150" i="109"/>
  <c r="F150" i="109"/>
  <c r="G150" i="109"/>
  <c r="H150" i="109"/>
  <c r="I150" i="109"/>
  <c r="L150" i="109" s="1"/>
  <c r="K150" i="109"/>
  <c r="B151" i="109"/>
  <c r="C151" i="109"/>
  <c r="D151" i="109"/>
  <c r="E151" i="109"/>
  <c r="F151" i="109"/>
  <c r="G151" i="109"/>
  <c r="H151" i="109"/>
  <c r="I151" i="109"/>
  <c r="J151" i="109"/>
  <c r="L151" i="109"/>
  <c r="B152" i="109"/>
  <c r="C152" i="109"/>
  <c r="D152" i="109"/>
  <c r="E152" i="109"/>
  <c r="F152" i="109"/>
  <c r="G152" i="109"/>
  <c r="H152" i="109"/>
  <c r="I152" i="109"/>
  <c r="L152" i="109" s="1"/>
  <c r="K152" i="109"/>
  <c r="B153" i="109"/>
  <c r="C153" i="109"/>
  <c r="D153" i="109"/>
  <c r="E153" i="109"/>
  <c r="F153" i="109"/>
  <c r="G153" i="109"/>
  <c r="H153" i="109"/>
  <c r="I153" i="109"/>
  <c r="J153" i="109"/>
  <c r="L153" i="109"/>
  <c r="B154" i="109"/>
  <c r="C154" i="109"/>
  <c r="D154" i="109"/>
  <c r="E154" i="109"/>
  <c r="F154" i="109"/>
  <c r="G154" i="109"/>
  <c r="H154" i="109"/>
  <c r="I154" i="109"/>
  <c r="L154" i="109" s="1"/>
  <c r="K154" i="109"/>
  <c r="B155" i="109"/>
  <c r="C155" i="109"/>
  <c r="D155" i="109"/>
  <c r="E155" i="109"/>
  <c r="F155" i="109"/>
  <c r="G155" i="109"/>
  <c r="H155" i="109"/>
  <c r="I155" i="109"/>
  <c r="J155" i="109"/>
  <c r="L155" i="109"/>
  <c r="B156" i="109"/>
  <c r="C156" i="109"/>
  <c r="D156" i="109"/>
  <c r="E156" i="109"/>
  <c r="F156" i="109"/>
  <c r="G156" i="109"/>
  <c r="H156" i="109"/>
  <c r="I156" i="109"/>
  <c r="L156" i="109" s="1"/>
  <c r="K156" i="109"/>
  <c r="B157" i="109"/>
  <c r="C157" i="109"/>
  <c r="D157" i="109"/>
  <c r="E157" i="109"/>
  <c r="F157" i="109"/>
  <c r="G157" i="109"/>
  <c r="H157" i="109"/>
  <c r="I157" i="109"/>
  <c r="J157" i="109"/>
  <c r="L157" i="109"/>
  <c r="B158" i="109"/>
  <c r="C158" i="109"/>
  <c r="D158" i="109"/>
  <c r="E158" i="109"/>
  <c r="F158" i="109"/>
  <c r="G158" i="109"/>
  <c r="H158" i="109"/>
  <c r="I158" i="109"/>
  <c r="L158" i="109" s="1"/>
  <c r="K158" i="109"/>
  <c r="B159" i="109"/>
  <c r="C159" i="109"/>
  <c r="D159" i="109"/>
  <c r="E159" i="109"/>
  <c r="F159" i="109"/>
  <c r="G159" i="109"/>
  <c r="H159" i="109"/>
  <c r="I159" i="109"/>
  <c r="J159" i="109"/>
  <c r="L159" i="109"/>
  <c r="B160" i="109"/>
  <c r="C160" i="109"/>
  <c r="D160" i="109"/>
  <c r="E160" i="109"/>
  <c r="F160" i="109"/>
  <c r="G160" i="109"/>
  <c r="H160" i="109"/>
  <c r="I160" i="109"/>
  <c r="L160" i="109" s="1"/>
  <c r="K160" i="109"/>
  <c r="B161" i="109"/>
  <c r="C161" i="109"/>
  <c r="D161" i="109"/>
  <c r="E161" i="109"/>
  <c r="F161" i="109"/>
  <c r="G161" i="109"/>
  <c r="H161" i="109"/>
  <c r="I161" i="109"/>
  <c r="J161" i="109"/>
  <c r="L161" i="109"/>
  <c r="B162" i="109"/>
  <c r="C162" i="109"/>
  <c r="D162" i="109"/>
  <c r="E162" i="109"/>
  <c r="F162" i="109"/>
  <c r="G162" i="109"/>
  <c r="H162" i="109"/>
  <c r="I162" i="109"/>
  <c r="L162" i="109" s="1"/>
  <c r="K162" i="109"/>
  <c r="B163" i="109"/>
  <c r="C163" i="109"/>
  <c r="D163" i="109"/>
  <c r="E163" i="109"/>
  <c r="F163" i="109"/>
  <c r="G163" i="109"/>
  <c r="H163" i="109"/>
  <c r="I163" i="109"/>
  <c r="J163" i="109"/>
  <c r="L163" i="109"/>
  <c r="B164" i="109"/>
  <c r="C164" i="109"/>
  <c r="D164" i="109"/>
  <c r="E164" i="109"/>
  <c r="F164" i="109"/>
  <c r="G164" i="109"/>
  <c r="H164" i="109"/>
  <c r="I164" i="109"/>
  <c r="L164" i="109" s="1"/>
  <c r="K164" i="109"/>
  <c r="B165" i="109"/>
  <c r="C165" i="109"/>
  <c r="D165" i="109"/>
  <c r="E165" i="109"/>
  <c r="F165" i="109"/>
  <c r="G165" i="109"/>
  <c r="H165" i="109"/>
  <c r="I165" i="109"/>
  <c r="J165" i="109"/>
  <c r="L165" i="109"/>
  <c r="B166" i="109"/>
  <c r="C166" i="109"/>
  <c r="D166" i="109"/>
  <c r="E166" i="109"/>
  <c r="F166" i="109"/>
  <c r="G166" i="109"/>
  <c r="H166" i="109"/>
  <c r="I166" i="109"/>
  <c r="L166" i="109" s="1"/>
  <c r="K166" i="109"/>
  <c r="B167" i="109"/>
  <c r="C167" i="109"/>
  <c r="D167" i="109"/>
  <c r="E167" i="109"/>
  <c r="F167" i="109"/>
  <c r="G167" i="109"/>
  <c r="H167" i="109"/>
  <c r="I167" i="109"/>
  <c r="J167" i="109"/>
  <c r="L167" i="109"/>
  <c r="B168" i="109"/>
  <c r="C168" i="109"/>
  <c r="D168" i="109"/>
  <c r="E168" i="109"/>
  <c r="F168" i="109"/>
  <c r="G168" i="109"/>
  <c r="H168" i="109"/>
  <c r="I168" i="109"/>
  <c r="L168" i="109" s="1"/>
  <c r="K168" i="109"/>
  <c r="B169" i="109"/>
  <c r="C169" i="109"/>
  <c r="D169" i="109"/>
  <c r="E169" i="109"/>
  <c r="F169" i="109"/>
  <c r="G169" i="109"/>
  <c r="H169" i="109"/>
  <c r="I169" i="109"/>
  <c r="J169" i="109"/>
  <c r="L169" i="109"/>
  <c r="B170" i="109"/>
  <c r="C170" i="109"/>
  <c r="D170" i="109"/>
  <c r="E170" i="109"/>
  <c r="F170" i="109"/>
  <c r="G170" i="109"/>
  <c r="H170" i="109"/>
  <c r="I170" i="109"/>
  <c r="L170" i="109" s="1"/>
  <c r="K170" i="109"/>
  <c r="B171" i="109"/>
  <c r="C171" i="109"/>
  <c r="D171" i="109"/>
  <c r="E171" i="109"/>
  <c r="F171" i="109"/>
  <c r="G171" i="109"/>
  <c r="H171" i="109"/>
  <c r="I171" i="109"/>
  <c r="J171" i="109"/>
  <c r="L171" i="109"/>
  <c r="B172" i="109"/>
  <c r="C172" i="109"/>
  <c r="D172" i="109"/>
  <c r="E172" i="109"/>
  <c r="F172" i="109"/>
  <c r="G172" i="109"/>
  <c r="H172" i="109"/>
  <c r="I172" i="109"/>
  <c r="L172" i="109" s="1"/>
  <c r="K172" i="109"/>
  <c r="B173" i="109"/>
  <c r="C173" i="109"/>
  <c r="D173" i="109"/>
  <c r="E173" i="109"/>
  <c r="F173" i="109"/>
  <c r="G173" i="109"/>
  <c r="H173" i="109"/>
  <c r="I173" i="109"/>
  <c r="J173" i="109"/>
  <c r="L173" i="109"/>
  <c r="B174" i="109"/>
  <c r="C174" i="109"/>
  <c r="D174" i="109"/>
  <c r="E174" i="109"/>
  <c r="F174" i="109"/>
  <c r="G174" i="109"/>
  <c r="H174" i="109"/>
  <c r="I174" i="109"/>
  <c r="L174" i="109" s="1"/>
  <c r="K174" i="109"/>
  <c r="B175" i="109"/>
  <c r="C175" i="109"/>
  <c r="D175" i="109"/>
  <c r="E175" i="109"/>
  <c r="F175" i="109"/>
  <c r="G175" i="109"/>
  <c r="H175" i="109"/>
  <c r="I175" i="109"/>
  <c r="J175" i="109"/>
  <c r="L175" i="109"/>
  <c r="B176" i="109"/>
  <c r="C176" i="109"/>
  <c r="D176" i="109"/>
  <c r="E176" i="109"/>
  <c r="F176" i="109"/>
  <c r="G176" i="109"/>
  <c r="H176" i="109"/>
  <c r="I176" i="109"/>
  <c r="L176" i="109" s="1"/>
  <c r="K176" i="109"/>
  <c r="B177" i="109"/>
  <c r="C177" i="109"/>
  <c r="D177" i="109"/>
  <c r="E177" i="109"/>
  <c r="F177" i="109"/>
  <c r="G177" i="109"/>
  <c r="H177" i="109"/>
  <c r="I177" i="109"/>
  <c r="J177" i="109"/>
  <c r="L177" i="109"/>
  <c r="B178" i="109"/>
  <c r="C178" i="109"/>
  <c r="D178" i="109"/>
  <c r="E178" i="109"/>
  <c r="F178" i="109"/>
  <c r="G178" i="109"/>
  <c r="H178" i="109"/>
  <c r="I178" i="109"/>
  <c r="L178" i="109" s="1"/>
  <c r="K178" i="109"/>
  <c r="B179" i="109"/>
  <c r="C179" i="109"/>
  <c r="D179" i="109"/>
  <c r="E179" i="109"/>
  <c r="F179" i="109"/>
  <c r="G179" i="109"/>
  <c r="H179" i="109"/>
  <c r="I179" i="109"/>
  <c r="J179" i="109"/>
  <c r="L179" i="109"/>
  <c r="B180" i="109"/>
  <c r="C180" i="109"/>
  <c r="D180" i="109"/>
  <c r="E180" i="109"/>
  <c r="F180" i="109"/>
  <c r="G180" i="109"/>
  <c r="H180" i="109"/>
  <c r="I180" i="109"/>
  <c r="L180" i="109" s="1"/>
  <c r="K180" i="109"/>
  <c r="B181" i="109"/>
  <c r="C181" i="109"/>
  <c r="D181" i="109"/>
  <c r="E181" i="109"/>
  <c r="F181" i="109"/>
  <c r="G181" i="109"/>
  <c r="H181" i="109"/>
  <c r="I181" i="109"/>
  <c r="J181" i="109"/>
  <c r="L181" i="109"/>
  <c r="B182" i="109"/>
  <c r="C182" i="109"/>
  <c r="D182" i="109"/>
  <c r="E182" i="109"/>
  <c r="F182" i="109"/>
  <c r="G182" i="109"/>
  <c r="H182" i="109"/>
  <c r="I182" i="109"/>
  <c r="L182" i="109" s="1"/>
  <c r="K182" i="109"/>
  <c r="B183" i="109"/>
  <c r="C183" i="109"/>
  <c r="D183" i="109"/>
  <c r="E183" i="109"/>
  <c r="F183" i="109"/>
  <c r="G183" i="109"/>
  <c r="H183" i="109"/>
  <c r="I183" i="109"/>
  <c r="J183" i="109"/>
  <c r="L183" i="109"/>
  <c r="B184" i="109"/>
  <c r="C184" i="109"/>
  <c r="D184" i="109"/>
  <c r="E184" i="109"/>
  <c r="F184" i="109"/>
  <c r="G184" i="109"/>
  <c r="H184" i="109"/>
  <c r="I184" i="109"/>
  <c r="L184" i="109" s="1"/>
  <c r="K184" i="109"/>
  <c r="B185" i="109"/>
  <c r="C185" i="109"/>
  <c r="D185" i="109"/>
  <c r="E185" i="109"/>
  <c r="F185" i="109"/>
  <c r="G185" i="109"/>
  <c r="H185" i="109"/>
  <c r="I185" i="109"/>
  <c r="J185" i="109"/>
  <c r="L185" i="109"/>
  <c r="B186" i="109"/>
  <c r="C186" i="109"/>
  <c r="D186" i="109"/>
  <c r="E186" i="109"/>
  <c r="F186" i="109"/>
  <c r="G186" i="109"/>
  <c r="H186" i="109"/>
  <c r="I186" i="109"/>
  <c r="L186" i="109" s="1"/>
  <c r="K186" i="109"/>
  <c r="B187" i="109"/>
  <c r="C187" i="109"/>
  <c r="D187" i="109"/>
  <c r="E187" i="109"/>
  <c r="F187" i="109"/>
  <c r="G187" i="109"/>
  <c r="H187" i="109"/>
  <c r="I187" i="109"/>
  <c r="J187" i="109"/>
  <c r="L187" i="109"/>
  <c r="B188" i="109"/>
  <c r="C188" i="109"/>
  <c r="D188" i="109"/>
  <c r="E188" i="109"/>
  <c r="F188" i="109"/>
  <c r="G188" i="109"/>
  <c r="H188" i="109"/>
  <c r="I188" i="109"/>
  <c r="L188" i="109" s="1"/>
  <c r="K188" i="109"/>
  <c r="B189" i="109"/>
  <c r="C189" i="109"/>
  <c r="D189" i="109"/>
  <c r="E189" i="109"/>
  <c r="F189" i="109"/>
  <c r="G189" i="109"/>
  <c r="H189" i="109"/>
  <c r="I189" i="109"/>
  <c r="J189" i="109"/>
  <c r="L189" i="109"/>
  <c r="B190" i="109"/>
  <c r="C190" i="109"/>
  <c r="D190" i="109"/>
  <c r="E190" i="109"/>
  <c r="F190" i="109"/>
  <c r="G190" i="109"/>
  <c r="H190" i="109"/>
  <c r="I190" i="109"/>
  <c r="L190" i="109" s="1"/>
  <c r="K190" i="109"/>
  <c r="B191" i="109"/>
  <c r="C191" i="109"/>
  <c r="D191" i="109"/>
  <c r="E191" i="109"/>
  <c r="F191" i="109"/>
  <c r="G191" i="109"/>
  <c r="H191" i="109"/>
  <c r="I191" i="109"/>
  <c r="J191" i="109"/>
  <c r="L191" i="109"/>
  <c r="B192" i="109"/>
  <c r="C192" i="109"/>
  <c r="D192" i="109"/>
  <c r="E192" i="109"/>
  <c r="F192" i="109"/>
  <c r="G192" i="109"/>
  <c r="H192" i="109"/>
  <c r="I192" i="109"/>
  <c r="L192" i="109" s="1"/>
  <c r="K192" i="109"/>
  <c r="B193" i="109"/>
  <c r="C193" i="109"/>
  <c r="D193" i="109"/>
  <c r="E193" i="109"/>
  <c r="F193" i="109"/>
  <c r="G193" i="109"/>
  <c r="H193" i="109"/>
  <c r="I193" i="109"/>
  <c r="J193" i="109"/>
  <c r="L193" i="109"/>
  <c r="B194" i="109"/>
  <c r="C194" i="109"/>
  <c r="D194" i="109"/>
  <c r="E194" i="109"/>
  <c r="F194" i="109"/>
  <c r="G194" i="109"/>
  <c r="H194" i="109"/>
  <c r="I194" i="109"/>
  <c r="L194" i="109" s="1"/>
  <c r="K194" i="109"/>
  <c r="B195" i="109"/>
  <c r="C195" i="109"/>
  <c r="D195" i="109"/>
  <c r="E195" i="109"/>
  <c r="F195" i="109"/>
  <c r="G195" i="109"/>
  <c r="H195" i="109"/>
  <c r="I195" i="109"/>
  <c r="J195" i="109"/>
  <c r="L195" i="109"/>
  <c r="B196" i="109"/>
  <c r="C196" i="109"/>
  <c r="D196" i="109"/>
  <c r="E196" i="109"/>
  <c r="F196" i="109"/>
  <c r="G196" i="109"/>
  <c r="H196" i="109"/>
  <c r="I196" i="109"/>
  <c r="L196" i="109" s="1"/>
  <c r="K196" i="109"/>
  <c r="B197" i="109"/>
  <c r="C197" i="109"/>
  <c r="D197" i="109"/>
  <c r="E197" i="109"/>
  <c r="F197" i="109"/>
  <c r="G197" i="109"/>
  <c r="H197" i="109"/>
  <c r="I197" i="109"/>
  <c r="J197" i="109"/>
  <c r="L197" i="109"/>
  <c r="B198" i="109"/>
  <c r="C198" i="109"/>
  <c r="D198" i="109"/>
  <c r="E198" i="109"/>
  <c r="F198" i="109"/>
  <c r="G198" i="109"/>
  <c r="H198" i="109"/>
  <c r="I198" i="109"/>
  <c r="L198" i="109" s="1"/>
  <c r="K198" i="109"/>
  <c r="B199" i="109"/>
  <c r="C199" i="109"/>
  <c r="D199" i="109"/>
  <c r="E199" i="109"/>
  <c r="F199" i="109"/>
  <c r="G199" i="109"/>
  <c r="H199" i="109"/>
  <c r="I199" i="109"/>
  <c r="J199" i="109"/>
  <c r="L199" i="109"/>
  <c r="B200" i="109"/>
  <c r="C200" i="109"/>
  <c r="D200" i="109"/>
  <c r="E200" i="109"/>
  <c r="F200" i="109"/>
  <c r="G200" i="109"/>
  <c r="H200" i="109"/>
  <c r="I200" i="109"/>
  <c r="L200" i="109" s="1"/>
  <c r="K200" i="109"/>
  <c r="B201" i="109"/>
  <c r="C201" i="109"/>
  <c r="D201" i="109"/>
  <c r="E201" i="109"/>
  <c r="F201" i="109"/>
  <c r="G201" i="109"/>
  <c r="H201" i="109"/>
  <c r="I201" i="109"/>
  <c r="J201" i="109"/>
  <c r="L201" i="109"/>
  <c r="B202" i="109"/>
  <c r="C202" i="109"/>
  <c r="D202" i="109"/>
  <c r="E202" i="109"/>
  <c r="F202" i="109"/>
  <c r="G202" i="109"/>
  <c r="H202" i="109"/>
  <c r="I202" i="109"/>
  <c r="L202" i="109" s="1"/>
  <c r="K202" i="109"/>
  <c r="B203" i="109"/>
  <c r="C203" i="109"/>
  <c r="D203" i="109"/>
  <c r="E203" i="109"/>
  <c r="F203" i="109"/>
  <c r="G203" i="109"/>
  <c r="H203" i="109"/>
  <c r="I203" i="109"/>
  <c r="J203" i="109"/>
  <c r="L203" i="109"/>
  <c r="B204" i="109"/>
  <c r="C204" i="109"/>
  <c r="D204" i="109"/>
  <c r="E204" i="109"/>
  <c r="F204" i="109"/>
  <c r="G204" i="109"/>
  <c r="H204" i="109"/>
  <c r="I204" i="109"/>
  <c r="L204" i="109" s="1"/>
  <c r="K204" i="109"/>
  <c r="B205" i="109"/>
  <c r="C205" i="109"/>
  <c r="D205" i="109"/>
  <c r="E205" i="109"/>
  <c r="F205" i="109"/>
  <c r="G205" i="109"/>
  <c r="H205" i="109"/>
  <c r="I205" i="109"/>
  <c r="J205" i="109"/>
  <c r="L205" i="109"/>
  <c r="B206" i="109"/>
  <c r="C206" i="109"/>
  <c r="D206" i="109"/>
  <c r="E206" i="109"/>
  <c r="F206" i="109"/>
  <c r="G206" i="109"/>
  <c r="H206" i="109"/>
  <c r="I206" i="109"/>
  <c r="L206" i="109" s="1"/>
  <c r="K206" i="109"/>
  <c r="B207" i="109"/>
  <c r="C207" i="109"/>
  <c r="D207" i="109"/>
  <c r="E207" i="109"/>
  <c r="F207" i="109"/>
  <c r="G207" i="109"/>
  <c r="H207" i="109"/>
  <c r="I207" i="109"/>
  <c r="J207" i="109"/>
  <c r="L207" i="109"/>
  <c r="B208" i="109"/>
  <c r="C208" i="109"/>
  <c r="D208" i="109"/>
  <c r="E208" i="109"/>
  <c r="F208" i="109"/>
  <c r="G208" i="109"/>
  <c r="H208" i="109"/>
  <c r="I208" i="109"/>
  <c r="L208" i="109" s="1"/>
  <c r="K208" i="109"/>
  <c r="B209" i="109"/>
  <c r="C209" i="109"/>
  <c r="D209" i="109"/>
  <c r="E209" i="109"/>
  <c r="F209" i="109"/>
  <c r="G209" i="109"/>
  <c r="H209" i="109"/>
  <c r="I209" i="109"/>
  <c r="J209" i="109"/>
  <c r="L209" i="109"/>
  <c r="B210" i="109"/>
  <c r="C210" i="109"/>
  <c r="D210" i="109"/>
  <c r="E210" i="109"/>
  <c r="F210" i="109"/>
  <c r="G210" i="109"/>
  <c r="H210" i="109"/>
  <c r="I210" i="109"/>
  <c r="L210" i="109" s="1"/>
  <c r="K210" i="109"/>
  <c r="B211" i="109"/>
  <c r="C211" i="109"/>
  <c r="D211" i="109"/>
  <c r="E211" i="109"/>
  <c r="F211" i="109"/>
  <c r="G211" i="109"/>
  <c r="H211" i="109"/>
  <c r="I211" i="109"/>
  <c r="J211" i="109"/>
  <c r="L211" i="109"/>
  <c r="B212" i="109"/>
  <c r="C212" i="109"/>
  <c r="D212" i="109"/>
  <c r="E212" i="109"/>
  <c r="F212" i="109"/>
  <c r="G212" i="109"/>
  <c r="H212" i="109"/>
  <c r="I212" i="109"/>
  <c r="L212" i="109" s="1"/>
  <c r="K212" i="109"/>
  <c r="B213" i="109"/>
  <c r="C213" i="109"/>
  <c r="D213" i="109"/>
  <c r="E213" i="109"/>
  <c r="F213" i="109"/>
  <c r="G213" i="109"/>
  <c r="H213" i="109"/>
  <c r="I213" i="109"/>
  <c r="J213" i="109"/>
  <c r="L213" i="109"/>
  <c r="B214" i="109"/>
  <c r="C214" i="109"/>
  <c r="D214" i="109"/>
  <c r="E214" i="109"/>
  <c r="F214" i="109"/>
  <c r="G214" i="109"/>
  <c r="H214" i="109"/>
  <c r="I214" i="109"/>
  <c r="L214" i="109" s="1"/>
  <c r="K214" i="109"/>
  <c r="B215" i="109"/>
  <c r="C215" i="109"/>
  <c r="D215" i="109"/>
  <c r="E215" i="109"/>
  <c r="F215" i="109"/>
  <c r="G215" i="109"/>
  <c r="H215" i="109"/>
  <c r="I215" i="109"/>
  <c r="J215" i="109"/>
  <c r="L215" i="109"/>
  <c r="B216" i="109"/>
  <c r="C216" i="109"/>
  <c r="D216" i="109"/>
  <c r="E216" i="109"/>
  <c r="F216" i="109"/>
  <c r="G216" i="109"/>
  <c r="H216" i="109"/>
  <c r="I216" i="109"/>
  <c r="L216" i="109" s="1"/>
  <c r="K216" i="109"/>
  <c r="B217" i="109"/>
  <c r="C217" i="109"/>
  <c r="D217" i="109"/>
  <c r="E217" i="109"/>
  <c r="F217" i="109"/>
  <c r="G217" i="109"/>
  <c r="H217" i="109"/>
  <c r="I217" i="109"/>
  <c r="J217" i="109"/>
  <c r="L217" i="109"/>
  <c r="B218" i="109"/>
  <c r="C218" i="109"/>
  <c r="D218" i="109"/>
  <c r="E218" i="109"/>
  <c r="F218" i="109"/>
  <c r="G218" i="109"/>
  <c r="H218" i="109"/>
  <c r="I218" i="109"/>
  <c r="L218" i="109" s="1"/>
  <c r="K218" i="109"/>
  <c r="B219" i="109"/>
  <c r="C219" i="109"/>
  <c r="D219" i="109"/>
  <c r="E219" i="109"/>
  <c r="F219" i="109"/>
  <c r="G219" i="109"/>
  <c r="H219" i="109"/>
  <c r="I219" i="109"/>
  <c r="J219" i="109"/>
  <c r="L219" i="109"/>
  <c r="B220" i="109"/>
  <c r="C220" i="109"/>
  <c r="D220" i="109"/>
  <c r="E220" i="109"/>
  <c r="F220" i="109"/>
  <c r="G220" i="109"/>
  <c r="H220" i="109"/>
  <c r="I220" i="109"/>
  <c r="L220" i="109" s="1"/>
  <c r="K220" i="109"/>
  <c r="B221" i="109"/>
  <c r="C221" i="109"/>
  <c r="D221" i="109"/>
  <c r="E221" i="109"/>
  <c r="F221" i="109"/>
  <c r="G221" i="109"/>
  <c r="H221" i="109"/>
  <c r="I221" i="109"/>
  <c r="J221" i="109"/>
  <c r="L221" i="109"/>
  <c r="B222" i="109"/>
  <c r="C222" i="109"/>
  <c r="D222" i="109"/>
  <c r="E222" i="109"/>
  <c r="F222" i="109"/>
  <c r="G222" i="109"/>
  <c r="H222" i="109"/>
  <c r="I222" i="109"/>
  <c r="L222" i="109" s="1"/>
  <c r="K222" i="109"/>
  <c r="B223" i="109"/>
  <c r="C223" i="109"/>
  <c r="D223" i="109"/>
  <c r="E223" i="109"/>
  <c r="F223" i="109"/>
  <c r="G223" i="109"/>
  <c r="H223" i="109"/>
  <c r="I223" i="109"/>
  <c r="J223" i="109"/>
  <c r="L223" i="109"/>
  <c r="B224" i="109"/>
  <c r="C224" i="109"/>
  <c r="D224" i="109"/>
  <c r="E224" i="109"/>
  <c r="F224" i="109"/>
  <c r="G224" i="109"/>
  <c r="H224" i="109"/>
  <c r="I224" i="109"/>
  <c r="L224" i="109" s="1"/>
  <c r="K224" i="109"/>
  <c r="B225" i="109"/>
  <c r="C225" i="109"/>
  <c r="D225" i="109"/>
  <c r="E225" i="109"/>
  <c r="F225" i="109"/>
  <c r="G225" i="109"/>
  <c r="H225" i="109"/>
  <c r="I225" i="109"/>
  <c r="J225" i="109"/>
  <c r="L225" i="109"/>
  <c r="B226" i="109"/>
  <c r="C226" i="109"/>
  <c r="D226" i="109"/>
  <c r="E226" i="109"/>
  <c r="F226" i="109"/>
  <c r="G226" i="109"/>
  <c r="H226" i="109"/>
  <c r="I226" i="109"/>
  <c r="L226" i="109" s="1"/>
  <c r="K226" i="109"/>
  <c r="B227" i="109"/>
  <c r="C227" i="109"/>
  <c r="D227" i="109"/>
  <c r="E227" i="109"/>
  <c r="F227" i="109"/>
  <c r="G227" i="109"/>
  <c r="H227" i="109"/>
  <c r="I227" i="109"/>
  <c r="J227" i="109"/>
  <c r="L227" i="109"/>
  <c r="B228" i="109"/>
  <c r="C228" i="109"/>
  <c r="D228" i="109"/>
  <c r="E228" i="109"/>
  <c r="F228" i="109"/>
  <c r="G228" i="109"/>
  <c r="H228" i="109"/>
  <c r="I228" i="109"/>
  <c r="L228" i="109" s="1"/>
  <c r="K228" i="109"/>
  <c r="B229" i="109"/>
  <c r="C229" i="109"/>
  <c r="D229" i="109"/>
  <c r="E229" i="109"/>
  <c r="F229" i="109"/>
  <c r="G229" i="109"/>
  <c r="H229" i="109"/>
  <c r="I229" i="109"/>
  <c r="J229" i="109"/>
  <c r="L229" i="109"/>
  <c r="B230" i="109"/>
  <c r="C230" i="109"/>
  <c r="D230" i="109"/>
  <c r="E230" i="109"/>
  <c r="F230" i="109"/>
  <c r="G230" i="109"/>
  <c r="H230" i="109"/>
  <c r="I230" i="109"/>
  <c r="L230" i="109" s="1"/>
  <c r="K230" i="109"/>
  <c r="B231" i="109"/>
  <c r="C231" i="109"/>
  <c r="D231" i="109"/>
  <c r="E231" i="109"/>
  <c r="F231" i="109"/>
  <c r="G231" i="109"/>
  <c r="H231" i="109"/>
  <c r="I231" i="109"/>
  <c r="J231" i="109"/>
  <c r="L231" i="109"/>
  <c r="B232" i="109"/>
  <c r="C232" i="109"/>
  <c r="D232" i="109"/>
  <c r="E232" i="109"/>
  <c r="F232" i="109"/>
  <c r="G232" i="109"/>
  <c r="H232" i="109"/>
  <c r="I232" i="109"/>
  <c r="L232" i="109" s="1"/>
  <c r="K232" i="109"/>
  <c r="B233" i="109"/>
  <c r="C233" i="109"/>
  <c r="D233" i="109"/>
  <c r="E233" i="109"/>
  <c r="F233" i="109"/>
  <c r="G233" i="109"/>
  <c r="H233" i="109"/>
  <c r="I233" i="109"/>
  <c r="J233" i="109"/>
  <c r="L233" i="109"/>
  <c r="B234" i="109"/>
  <c r="C234" i="109"/>
  <c r="D234" i="109"/>
  <c r="E234" i="109"/>
  <c r="F234" i="109"/>
  <c r="G234" i="109"/>
  <c r="H234" i="109"/>
  <c r="I234" i="109"/>
  <c r="L234" i="109" s="1"/>
  <c r="K234" i="109"/>
  <c r="B235" i="109"/>
  <c r="C235" i="109"/>
  <c r="D235" i="109"/>
  <c r="E235" i="109"/>
  <c r="F235" i="109"/>
  <c r="G235" i="109"/>
  <c r="H235" i="109"/>
  <c r="I235" i="109"/>
  <c r="J235" i="109"/>
  <c r="L235" i="109"/>
  <c r="B236" i="109"/>
  <c r="C236" i="109"/>
  <c r="D236" i="109"/>
  <c r="E236" i="109"/>
  <c r="F236" i="109"/>
  <c r="G236" i="109"/>
  <c r="H236" i="109"/>
  <c r="I236" i="109"/>
  <c r="L236" i="109" s="1"/>
  <c r="K236" i="109"/>
  <c r="B237" i="109"/>
  <c r="C237" i="109"/>
  <c r="D237" i="109"/>
  <c r="E237" i="109"/>
  <c r="F237" i="109"/>
  <c r="G237" i="109"/>
  <c r="H237" i="109"/>
  <c r="I237" i="109"/>
  <c r="J237" i="109"/>
  <c r="L237" i="109"/>
  <c r="B238" i="109"/>
  <c r="C238" i="109"/>
  <c r="D238" i="109"/>
  <c r="E238" i="109"/>
  <c r="F238" i="109"/>
  <c r="G238" i="109"/>
  <c r="H238" i="109"/>
  <c r="I238" i="109"/>
  <c r="L238" i="109" s="1"/>
  <c r="K238" i="109"/>
  <c r="B239" i="109"/>
  <c r="C239" i="109"/>
  <c r="D239" i="109"/>
  <c r="E239" i="109"/>
  <c r="F239" i="109"/>
  <c r="G239" i="109"/>
  <c r="H239" i="109"/>
  <c r="I239" i="109"/>
  <c r="J239" i="109"/>
  <c r="L239" i="109"/>
  <c r="B240" i="109"/>
  <c r="C240" i="109"/>
  <c r="D240" i="109"/>
  <c r="E240" i="109"/>
  <c r="F240" i="109"/>
  <c r="G240" i="109"/>
  <c r="H240" i="109"/>
  <c r="I240" i="109"/>
  <c r="K240" i="109"/>
  <c r="L240" i="109"/>
  <c r="B241" i="109"/>
  <c r="C241" i="109"/>
  <c r="D241" i="109"/>
  <c r="E241" i="109"/>
  <c r="F241" i="109"/>
  <c r="G241" i="109"/>
  <c r="H241" i="109"/>
  <c r="K241" i="109" s="1"/>
  <c r="I241" i="109"/>
  <c r="J241" i="109"/>
  <c r="L241" i="109"/>
  <c r="B242" i="109"/>
  <c r="C242" i="109"/>
  <c r="D242" i="109"/>
  <c r="E242" i="109"/>
  <c r="F242" i="109"/>
  <c r="G242" i="109"/>
  <c r="H242" i="109"/>
  <c r="I242" i="109"/>
  <c r="J242" i="109" s="1"/>
  <c r="K242" i="109"/>
  <c r="B243" i="109"/>
  <c r="C243" i="109"/>
  <c r="D243" i="109"/>
  <c r="E243" i="109"/>
  <c r="F243" i="109"/>
  <c r="G243" i="109"/>
  <c r="H243" i="109"/>
  <c r="K243" i="109" s="1"/>
  <c r="I243" i="109"/>
  <c r="J243" i="109"/>
  <c r="L243" i="109"/>
  <c r="B244" i="109"/>
  <c r="C244" i="109"/>
  <c r="D244" i="109"/>
  <c r="E244" i="109"/>
  <c r="F244" i="109"/>
  <c r="G244" i="109"/>
  <c r="H244" i="109"/>
  <c r="I244" i="109"/>
  <c r="J244" i="109" s="1"/>
  <c r="K244" i="109"/>
  <c r="B245" i="109"/>
  <c r="C245" i="109"/>
  <c r="D245" i="109"/>
  <c r="E245" i="109"/>
  <c r="F245" i="109"/>
  <c r="G245" i="109"/>
  <c r="H245" i="109"/>
  <c r="K245" i="109" s="1"/>
  <c r="I245" i="109"/>
  <c r="J245" i="109"/>
  <c r="L245" i="109"/>
  <c r="B246" i="109"/>
  <c r="C246" i="109"/>
  <c r="D246" i="109"/>
  <c r="E246" i="109"/>
  <c r="F246" i="109"/>
  <c r="G246" i="109"/>
  <c r="H246" i="109"/>
  <c r="I246" i="109"/>
  <c r="J246" i="109" s="1"/>
  <c r="K246" i="109"/>
  <c r="B247" i="109"/>
  <c r="C247" i="109"/>
  <c r="D247" i="109"/>
  <c r="E247" i="109"/>
  <c r="F247" i="109"/>
  <c r="G247" i="109"/>
  <c r="H247" i="109"/>
  <c r="K247" i="109" s="1"/>
  <c r="I247" i="109"/>
  <c r="J247" i="109"/>
  <c r="L247" i="109"/>
  <c r="B248" i="109"/>
  <c r="C248" i="109"/>
  <c r="D248" i="109"/>
  <c r="E248" i="109"/>
  <c r="F248" i="109"/>
  <c r="G248" i="109"/>
  <c r="H248" i="109"/>
  <c r="I248" i="109"/>
  <c r="J248" i="109" s="1"/>
  <c r="K248" i="109"/>
  <c r="B249" i="109"/>
  <c r="C249" i="109"/>
  <c r="D249" i="109"/>
  <c r="E249" i="109"/>
  <c r="F249" i="109"/>
  <c r="G249" i="109"/>
  <c r="H249" i="109"/>
  <c r="K249" i="109" s="1"/>
  <c r="I249" i="109"/>
  <c r="J249" i="109"/>
  <c r="L249" i="109"/>
  <c r="B250" i="109"/>
  <c r="C250" i="109"/>
  <c r="D250" i="109"/>
  <c r="E250" i="109"/>
  <c r="F250" i="109"/>
  <c r="G250" i="109"/>
  <c r="H250" i="109"/>
  <c r="I250" i="109"/>
  <c r="J250" i="109" s="1"/>
  <c r="K250" i="109"/>
  <c r="B251" i="109"/>
  <c r="C251" i="109"/>
  <c r="D251" i="109"/>
  <c r="E251" i="109"/>
  <c r="F251" i="109"/>
  <c r="G251" i="109"/>
  <c r="H251" i="109"/>
  <c r="K251" i="109" s="1"/>
  <c r="I251" i="109"/>
  <c r="J251" i="109"/>
  <c r="L251" i="109"/>
  <c r="B252" i="109"/>
  <c r="C252" i="109"/>
  <c r="D252" i="109"/>
  <c r="E252" i="109"/>
  <c r="F252" i="109"/>
  <c r="G252" i="109"/>
  <c r="H252" i="109"/>
  <c r="I252" i="109"/>
  <c r="J252" i="109" s="1"/>
  <c r="K252" i="109"/>
  <c r="B253" i="109"/>
  <c r="C253" i="109"/>
  <c r="D253" i="109"/>
  <c r="E253" i="109"/>
  <c r="F253" i="109"/>
  <c r="G253" i="109"/>
  <c r="H253" i="109"/>
  <c r="K253" i="109" s="1"/>
  <c r="I253" i="109"/>
  <c r="J253" i="109"/>
  <c r="L253" i="109"/>
  <c r="B254" i="109"/>
  <c r="C254" i="109"/>
  <c r="D254" i="109"/>
  <c r="E254" i="109"/>
  <c r="F254" i="109"/>
  <c r="G254" i="109"/>
  <c r="H254" i="109"/>
  <c r="I254" i="109"/>
  <c r="J254" i="109" s="1"/>
  <c r="K254" i="109"/>
  <c r="B255" i="109"/>
  <c r="C255" i="109"/>
  <c r="D255" i="109"/>
  <c r="E255" i="109"/>
  <c r="F255" i="109"/>
  <c r="G255" i="109"/>
  <c r="H255" i="109"/>
  <c r="K255" i="109" s="1"/>
  <c r="I255" i="109"/>
  <c r="J255" i="109"/>
  <c r="L255" i="109"/>
  <c r="B256" i="109"/>
  <c r="C256" i="109"/>
  <c r="D256" i="109"/>
  <c r="E256" i="109"/>
  <c r="F256" i="109"/>
  <c r="G256" i="109"/>
  <c r="H256" i="109"/>
  <c r="I256" i="109"/>
  <c r="J256" i="109" s="1"/>
  <c r="K256" i="109"/>
  <c r="B257" i="109"/>
  <c r="C257" i="109"/>
  <c r="D257" i="109"/>
  <c r="E257" i="109"/>
  <c r="F257" i="109"/>
  <c r="G257" i="109"/>
  <c r="H257" i="109"/>
  <c r="K257" i="109" s="1"/>
  <c r="I257" i="109"/>
  <c r="J257" i="109"/>
  <c r="L257" i="109"/>
  <c r="B258" i="109"/>
  <c r="C258" i="109"/>
  <c r="D258" i="109"/>
  <c r="E258" i="109"/>
  <c r="F258" i="109"/>
  <c r="G258" i="109"/>
  <c r="H258" i="109"/>
  <c r="I258" i="109"/>
  <c r="J258" i="109" s="1"/>
  <c r="K258" i="109"/>
  <c r="B259" i="109"/>
  <c r="C259" i="109"/>
  <c r="D259" i="109"/>
  <c r="E259" i="109"/>
  <c r="F259" i="109"/>
  <c r="G259" i="109"/>
  <c r="H259" i="109"/>
  <c r="K259" i="109" s="1"/>
  <c r="I259" i="109"/>
  <c r="J259" i="109"/>
  <c r="L259" i="109"/>
  <c r="B260" i="109"/>
  <c r="C260" i="109"/>
  <c r="D260" i="109"/>
  <c r="E260" i="109"/>
  <c r="F260" i="109"/>
  <c r="G260" i="109"/>
  <c r="H260" i="109"/>
  <c r="I260" i="109"/>
  <c r="J260" i="109" s="1"/>
  <c r="K260" i="109"/>
  <c r="B261" i="109"/>
  <c r="C261" i="109"/>
  <c r="D261" i="109"/>
  <c r="E261" i="109"/>
  <c r="F261" i="109"/>
  <c r="G261" i="109"/>
  <c r="H261" i="109"/>
  <c r="K261" i="109" s="1"/>
  <c r="I261" i="109"/>
  <c r="J261" i="109"/>
  <c r="L261" i="109"/>
  <c r="B262" i="109"/>
  <c r="C262" i="109"/>
  <c r="D262" i="109"/>
  <c r="E262" i="109"/>
  <c r="F262" i="109"/>
  <c r="G262" i="109"/>
  <c r="H262" i="109"/>
  <c r="I262" i="109"/>
  <c r="J262" i="109" s="1"/>
  <c r="K262" i="109"/>
  <c r="B263" i="109"/>
  <c r="C263" i="109"/>
  <c r="D263" i="109"/>
  <c r="E263" i="109"/>
  <c r="F263" i="109"/>
  <c r="G263" i="109"/>
  <c r="H263" i="109"/>
  <c r="K263" i="109" s="1"/>
  <c r="I263" i="109"/>
  <c r="J263" i="109"/>
  <c r="L263" i="109"/>
  <c r="B264" i="109"/>
  <c r="C264" i="109"/>
  <c r="D264" i="109"/>
  <c r="E264" i="109"/>
  <c r="F264" i="109"/>
  <c r="G264" i="109"/>
  <c r="H264" i="109"/>
  <c r="I264" i="109"/>
  <c r="J264" i="109" s="1"/>
  <c r="K264" i="109"/>
  <c r="B265" i="109"/>
  <c r="C265" i="109"/>
  <c r="D265" i="109"/>
  <c r="E265" i="109"/>
  <c r="F265" i="109"/>
  <c r="G265" i="109"/>
  <c r="H265" i="109"/>
  <c r="K265" i="109" s="1"/>
  <c r="I265" i="109"/>
  <c r="J265" i="109"/>
  <c r="L265" i="109"/>
  <c r="B266" i="109"/>
  <c r="C266" i="109"/>
  <c r="D266" i="109"/>
  <c r="E266" i="109"/>
  <c r="F266" i="109"/>
  <c r="G266" i="109"/>
  <c r="H266" i="109"/>
  <c r="I266" i="109"/>
  <c r="J266" i="109" s="1"/>
  <c r="K266" i="109"/>
  <c r="B267" i="109"/>
  <c r="C267" i="109"/>
  <c r="D267" i="109"/>
  <c r="E267" i="109"/>
  <c r="F267" i="109"/>
  <c r="G267" i="109"/>
  <c r="H267" i="109"/>
  <c r="K267" i="109" s="1"/>
  <c r="I267" i="109"/>
  <c r="J267" i="109"/>
  <c r="L267" i="109"/>
  <c r="B268" i="109"/>
  <c r="C268" i="109"/>
  <c r="D268" i="109"/>
  <c r="E268" i="109"/>
  <c r="F268" i="109"/>
  <c r="G268" i="109"/>
  <c r="H268" i="109"/>
  <c r="I268" i="109"/>
  <c r="J268" i="109" s="1"/>
  <c r="K268" i="109"/>
  <c r="B269" i="109"/>
  <c r="C269" i="109"/>
  <c r="D269" i="109"/>
  <c r="E269" i="109"/>
  <c r="F269" i="109"/>
  <c r="G269" i="109"/>
  <c r="H269" i="109"/>
  <c r="K269" i="109" s="1"/>
  <c r="I269" i="109"/>
  <c r="J269" i="109"/>
  <c r="L269" i="109"/>
  <c r="B270" i="109"/>
  <c r="C270" i="109"/>
  <c r="D270" i="109"/>
  <c r="E270" i="109"/>
  <c r="F270" i="109"/>
  <c r="G270" i="109"/>
  <c r="H270" i="109"/>
  <c r="I270" i="109"/>
  <c r="J270" i="109" s="1"/>
  <c r="K270" i="109"/>
  <c r="B271" i="109"/>
  <c r="C271" i="109"/>
  <c r="D271" i="109"/>
  <c r="E271" i="109"/>
  <c r="F271" i="109"/>
  <c r="G271" i="109"/>
  <c r="H271" i="109"/>
  <c r="K271" i="109" s="1"/>
  <c r="I271" i="109"/>
  <c r="J271" i="109"/>
  <c r="L271" i="109"/>
  <c r="B272" i="109"/>
  <c r="C272" i="109"/>
  <c r="D272" i="109"/>
  <c r="E272" i="109"/>
  <c r="F272" i="109"/>
  <c r="G272" i="109"/>
  <c r="H272" i="109"/>
  <c r="I272" i="109"/>
  <c r="J272" i="109" s="1"/>
  <c r="K272" i="109"/>
  <c r="B273" i="109"/>
  <c r="C273" i="109"/>
  <c r="D273" i="109"/>
  <c r="E273" i="109"/>
  <c r="F273" i="109"/>
  <c r="G273" i="109"/>
  <c r="H273" i="109"/>
  <c r="K273" i="109" s="1"/>
  <c r="I273" i="109"/>
  <c r="J273" i="109"/>
  <c r="L273" i="109"/>
  <c r="B274" i="109"/>
  <c r="C274" i="109"/>
  <c r="D274" i="109"/>
  <c r="E274" i="109"/>
  <c r="F274" i="109"/>
  <c r="G274" i="109"/>
  <c r="H274" i="109"/>
  <c r="I274" i="109"/>
  <c r="J274" i="109" s="1"/>
  <c r="K274" i="109"/>
  <c r="B275" i="109"/>
  <c r="C275" i="109"/>
  <c r="D275" i="109"/>
  <c r="E275" i="109"/>
  <c r="F275" i="109"/>
  <c r="G275" i="109"/>
  <c r="H275" i="109"/>
  <c r="K275" i="109" s="1"/>
  <c r="I275" i="109"/>
  <c r="J275" i="109"/>
  <c r="L275" i="109"/>
  <c r="B276" i="109"/>
  <c r="C276" i="109"/>
  <c r="D276" i="109"/>
  <c r="E276" i="109"/>
  <c r="F276" i="109"/>
  <c r="G276" i="109"/>
  <c r="H276" i="109"/>
  <c r="I276" i="109"/>
  <c r="J276" i="109"/>
  <c r="K276" i="109"/>
  <c r="L276" i="109"/>
  <c r="B277" i="109"/>
  <c r="C277" i="109"/>
  <c r="D277" i="109"/>
  <c r="E277" i="109"/>
  <c r="F277" i="109"/>
  <c r="G277" i="109"/>
  <c r="H277" i="109"/>
  <c r="K277" i="109" s="1"/>
  <c r="I277" i="109"/>
  <c r="J277" i="109"/>
  <c r="L277" i="109"/>
  <c r="B278" i="109"/>
  <c r="C278" i="109"/>
  <c r="D278" i="109"/>
  <c r="E278" i="109"/>
  <c r="F278" i="109"/>
  <c r="G278" i="109"/>
  <c r="H278" i="109"/>
  <c r="I278" i="109"/>
  <c r="J278" i="109"/>
  <c r="K278" i="109"/>
  <c r="L278" i="109"/>
  <c r="B279" i="109"/>
  <c r="C279" i="109"/>
  <c r="D279" i="109"/>
  <c r="E279" i="109"/>
  <c r="F279" i="109"/>
  <c r="G279" i="109"/>
  <c r="H279" i="109"/>
  <c r="I279" i="109"/>
  <c r="J279" i="109"/>
  <c r="K279" i="109"/>
  <c r="L279" i="109"/>
  <c r="B280" i="109"/>
  <c r="C280" i="109"/>
  <c r="D280" i="109"/>
  <c r="E280" i="109"/>
  <c r="F280" i="109"/>
  <c r="G280" i="109"/>
  <c r="H280" i="109"/>
  <c r="I280" i="109"/>
  <c r="J280" i="109"/>
  <c r="K280" i="109"/>
  <c r="L280" i="109"/>
  <c r="B281" i="109"/>
  <c r="C281" i="109"/>
  <c r="D281" i="109"/>
  <c r="E281" i="109"/>
  <c r="F281" i="109"/>
  <c r="G281" i="109"/>
  <c r="H281" i="109"/>
  <c r="I281" i="109"/>
  <c r="J281" i="109"/>
  <c r="K281" i="109"/>
  <c r="L281" i="109"/>
  <c r="B282" i="109"/>
  <c r="C282" i="109"/>
  <c r="D282" i="109"/>
  <c r="E282" i="109"/>
  <c r="F282" i="109"/>
  <c r="G282" i="109"/>
  <c r="H282" i="109"/>
  <c r="I282" i="109"/>
  <c r="J282" i="109"/>
  <c r="K282" i="109"/>
  <c r="L282" i="109"/>
  <c r="B283" i="109"/>
  <c r="C283" i="109"/>
  <c r="D283" i="109"/>
  <c r="E283" i="109"/>
  <c r="F283" i="109"/>
  <c r="G283" i="109"/>
  <c r="H283" i="109"/>
  <c r="I283" i="109"/>
  <c r="J283" i="109"/>
  <c r="K283" i="109"/>
  <c r="L283" i="109"/>
  <c r="B284" i="109"/>
  <c r="C284" i="109"/>
  <c r="D284" i="109"/>
  <c r="E284" i="109"/>
  <c r="F284" i="109"/>
  <c r="G284" i="109"/>
  <c r="H284" i="109"/>
  <c r="I284" i="109"/>
  <c r="J284" i="109"/>
  <c r="K284" i="109"/>
  <c r="L284" i="109"/>
  <c r="B285" i="109"/>
  <c r="C285" i="109"/>
  <c r="D285" i="109"/>
  <c r="E285" i="109"/>
  <c r="F285" i="109"/>
  <c r="G285" i="109"/>
  <c r="H285" i="109"/>
  <c r="I285" i="109"/>
  <c r="J285" i="109"/>
  <c r="K285" i="109"/>
  <c r="L285" i="109"/>
  <c r="B286" i="109"/>
  <c r="C286" i="109"/>
  <c r="D286" i="109"/>
  <c r="E286" i="109"/>
  <c r="F286" i="109"/>
  <c r="G286" i="109"/>
  <c r="H286" i="109"/>
  <c r="I286" i="109"/>
  <c r="J286" i="109" s="1"/>
  <c r="K286" i="109"/>
  <c r="B287" i="109"/>
  <c r="C287" i="109"/>
  <c r="D287" i="109"/>
  <c r="E287" i="109"/>
  <c r="F287" i="109"/>
  <c r="G287" i="109"/>
  <c r="H287" i="109"/>
  <c r="K287" i="109" s="1"/>
  <c r="I287" i="109"/>
  <c r="J287" i="109"/>
  <c r="L287" i="109"/>
  <c r="B288" i="109"/>
  <c r="C288" i="109"/>
  <c r="D288" i="109"/>
  <c r="E288" i="109"/>
  <c r="F288" i="109"/>
  <c r="G288" i="109"/>
  <c r="H288" i="109"/>
  <c r="I288" i="109"/>
  <c r="J288" i="109" s="1"/>
  <c r="K288" i="109"/>
  <c r="B289" i="109"/>
  <c r="C289" i="109"/>
  <c r="D289" i="109"/>
  <c r="E289" i="109"/>
  <c r="F289" i="109"/>
  <c r="G289" i="109"/>
  <c r="H289" i="109"/>
  <c r="K289" i="109" s="1"/>
  <c r="I289" i="109"/>
  <c r="J289" i="109"/>
  <c r="L289" i="109"/>
  <c r="B290" i="109"/>
  <c r="C290" i="109"/>
  <c r="D290" i="109"/>
  <c r="E290" i="109"/>
  <c r="F290" i="109"/>
  <c r="G290" i="109"/>
  <c r="H290" i="109"/>
  <c r="I290" i="109"/>
  <c r="J290" i="109" s="1"/>
  <c r="K290" i="109"/>
  <c r="B291" i="109"/>
  <c r="C291" i="109"/>
  <c r="D291" i="109"/>
  <c r="E291" i="109"/>
  <c r="F291" i="109"/>
  <c r="G291" i="109"/>
  <c r="H291" i="109"/>
  <c r="K291" i="109" s="1"/>
  <c r="I291" i="109"/>
  <c r="J291" i="109"/>
  <c r="L291" i="109"/>
  <c r="B292" i="109"/>
  <c r="C292" i="109"/>
  <c r="D292" i="109"/>
  <c r="E292" i="109"/>
  <c r="F292" i="109"/>
  <c r="G292" i="109"/>
  <c r="H292" i="109"/>
  <c r="I292" i="109"/>
  <c r="J292" i="109" s="1"/>
  <c r="K292" i="109"/>
  <c r="B293" i="109"/>
  <c r="C293" i="109"/>
  <c r="D293" i="109"/>
  <c r="E293" i="109"/>
  <c r="F293" i="109"/>
  <c r="G293" i="109"/>
  <c r="H293" i="109"/>
  <c r="K293" i="109" s="1"/>
  <c r="I293" i="109"/>
  <c r="J293" i="109"/>
  <c r="L293" i="109"/>
  <c r="B294" i="109"/>
  <c r="C294" i="109"/>
  <c r="D294" i="109"/>
  <c r="E294" i="109"/>
  <c r="F294" i="109"/>
  <c r="G294" i="109"/>
  <c r="H294" i="109"/>
  <c r="I294" i="109"/>
  <c r="J294" i="109"/>
  <c r="K294" i="109"/>
  <c r="L294" i="109"/>
  <c r="B295" i="109"/>
  <c r="C295" i="109"/>
  <c r="D295" i="109"/>
  <c r="E295" i="109"/>
  <c r="F295" i="109"/>
  <c r="G295" i="109"/>
  <c r="H295" i="109"/>
  <c r="K295" i="109" s="1"/>
  <c r="I295" i="109"/>
  <c r="J295" i="109"/>
  <c r="L295" i="109"/>
  <c r="B296" i="109"/>
  <c r="C296" i="109"/>
  <c r="D296" i="109"/>
  <c r="E296" i="109"/>
  <c r="F296" i="109"/>
  <c r="G296" i="109"/>
  <c r="H296" i="109"/>
  <c r="I296" i="109"/>
  <c r="J296" i="109"/>
  <c r="K296" i="109"/>
  <c r="L296" i="109"/>
  <c r="B297" i="109"/>
  <c r="C297" i="109"/>
  <c r="D297" i="109"/>
  <c r="E297" i="109"/>
  <c r="F297" i="109"/>
  <c r="G297" i="109"/>
  <c r="H297" i="109"/>
  <c r="I297" i="109"/>
  <c r="J297" i="109"/>
  <c r="K297" i="109"/>
  <c r="L297" i="109"/>
  <c r="B298" i="109"/>
  <c r="C298" i="109"/>
  <c r="D298" i="109"/>
  <c r="E298" i="109"/>
  <c r="F298" i="109"/>
  <c r="G298" i="109"/>
  <c r="H298" i="109"/>
  <c r="I298" i="109"/>
  <c r="J298" i="109"/>
  <c r="K298" i="109"/>
  <c r="L298" i="109"/>
  <c r="B299" i="109"/>
  <c r="C299" i="109"/>
  <c r="D299" i="109"/>
  <c r="E299" i="109"/>
  <c r="F299" i="109"/>
  <c r="G299" i="109"/>
  <c r="H299" i="109"/>
  <c r="I299" i="109"/>
  <c r="J299" i="109"/>
  <c r="K299" i="109"/>
  <c r="L299" i="109"/>
  <c r="B300" i="109"/>
  <c r="C300" i="109"/>
  <c r="D300" i="109"/>
  <c r="E300" i="109"/>
  <c r="F300" i="109"/>
  <c r="G300" i="109"/>
  <c r="H300" i="109"/>
  <c r="I300" i="109"/>
  <c r="J300" i="109"/>
  <c r="K300" i="109"/>
  <c r="L300" i="109"/>
  <c r="B301" i="109"/>
  <c r="C301" i="109"/>
  <c r="D301" i="109"/>
  <c r="E301" i="109"/>
  <c r="F301" i="109"/>
  <c r="G301" i="109"/>
  <c r="H301" i="109"/>
  <c r="I301" i="109"/>
  <c r="J301" i="109"/>
  <c r="K301" i="109"/>
  <c r="L301" i="109"/>
  <c r="B302" i="109"/>
  <c r="C302" i="109"/>
  <c r="D302" i="109"/>
  <c r="E302" i="109"/>
  <c r="F302" i="109"/>
  <c r="G302" i="109"/>
  <c r="H302" i="109"/>
  <c r="I302" i="109"/>
  <c r="J302" i="109"/>
  <c r="K302" i="109"/>
  <c r="L302" i="109"/>
  <c r="B303" i="109"/>
  <c r="C303" i="109"/>
  <c r="D303" i="109"/>
  <c r="E303" i="109"/>
  <c r="F303" i="109"/>
  <c r="G303" i="109"/>
  <c r="H303" i="109"/>
  <c r="I303" i="109"/>
  <c r="J303" i="109"/>
  <c r="K303" i="109"/>
  <c r="L303" i="109"/>
  <c r="B304" i="109"/>
  <c r="C304" i="109"/>
  <c r="D304" i="109"/>
  <c r="E304" i="109"/>
  <c r="F304" i="109"/>
  <c r="G304" i="109"/>
  <c r="H304" i="109"/>
  <c r="I304" i="109"/>
  <c r="J304" i="109"/>
  <c r="K304" i="109"/>
  <c r="L304" i="109"/>
  <c r="B305" i="109"/>
  <c r="C305" i="109"/>
  <c r="D305" i="109"/>
  <c r="E305" i="109"/>
  <c r="F305" i="109"/>
  <c r="G305" i="109"/>
  <c r="H305" i="109"/>
  <c r="I305" i="109"/>
  <c r="J305" i="109"/>
  <c r="K305" i="109"/>
  <c r="L305" i="109"/>
  <c r="B306" i="109"/>
  <c r="C306" i="109"/>
  <c r="D306" i="109"/>
  <c r="E306" i="109"/>
  <c r="F306" i="109"/>
  <c r="G306" i="109"/>
  <c r="H306" i="109"/>
  <c r="I306" i="109"/>
  <c r="J306" i="109"/>
  <c r="K306" i="109"/>
  <c r="L306" i="109"/>
  <c r="B307" i="109"/>
  <c r="C307" i="109"/>
  <c r="D307" i="109"/>
  <c r="E307" i="109"/>
  <c r="F307" i="109"/>
  <c r="G307" i="109"/>
  <c r="H307" i="109"/>
  <c r="I307" i="109"/>
  <c r="J307" i="109"/>
  <c r="K307" i="109"/>
  <c r="L307" i="109"/>
  <c r="B308" i="109"/>
  <c r="C308" i="109"/>
  <c r="D308" i="109"/>
  <c r="E308" i="109"/>
  <c r="F308" i="109"/>
  <c r="G308" i="109"/>
  <c r="H308" i="109"/>
  <c r="I308" i="109"/>
  <c r="J308" i="109"/>
  <c r="K308" i="109"/>
  <c r="L308" i="109"/>
  <c r="B309" i="109"/>
  <c r="C309" i="109"/>
  <c r="D309" i="109"/>
  <c r="E309" i="109"/>
  <c r="F309" i="109"/>
  <c r="G309" i="109"/>
  <c r="H309" i="109"/>
  <c r="I309" i="109"/>
  <c r="J309" i="109"/>
  <c r="K309" i="109"/>
  <c r="L309" i="109"/>
  <c r="B310" i="109"/>
  <c r="C310" i="109"/>
  <c r="D310" i="109"/>
  <c r="E310" i="109"/>
  <c r="F310" i="109"/>
  <c r="G310" i="109"/>
  <c r="H310" i="109"/>
  <c r="I310" i="109"/>
  <c r="J310" i="109"/>
  <c r="K310" i="109"/>
  <c r="L310" i="109"/>
  <c r="B311" i="109"/>
  <c r="C311" i="109"/>
  <c r="D311" i="109"/>
  <c r="E311" i="109"/>
  <c r="F311" i="109"/>
  <c r="G311" i="109"/>
  <c r="H311" i="109"/>
  <c r="I311" i="109"/>
  <c r="J311" i="109"/>
  <c r="K311" i="109"/>
  <c r="L311" i="109"/>
  <c r="B312" i="109"/>
  <c r="C312" i="109"/>
  <c r="D312" i="109"/>
  <c r="E312" i="109"/>
  <c r="F312" i="109"/>
  <c r="G312" i="109"/>
  <c r="H312" i="109"/>
  <c r="I312" i="109"/>
  <c r="J312" i="109"/>
  <c r="K312" i="109"/>
  <c r="L312" i="109"/>
  <c r="B313" i="109"/>
  <c r="C313" i="109"/>
  <c r="D313" i="109"/>
  <c r="E313" i="109"/>
  <c r="F313" i="109"/>
  <c r="G313" i="109"/>
  <c r="H313" i="109"/>
  <c r="I313" i="109"/>
  <c r="J313" i="109"/>
  <c r="K313" i="109"/>
  <c r="L313" i="109"/>
  <c r="B314" i="109"/>
  <c r="C314" i="109"/>
  <c r="D314" i="109"/>
  <c r="E314" i="109"/>
  <c r="F314" i="109"/>
  <c r="G314" i="109"/>
  <c r="H314" i="109"/>
  <c r="I314" i="109"/>
  <c r="J314" i="109"/>
  <c r="K314" i="109"/>
  <c r="L314" i="109"/>
  <c r="B315" i="109"/>
  <c r="C315" i="109"/>
  <c r="D315" i="109"/>
  <c r="E315" i="109"/>
  <c r="F315" i="109"/>
  <c r="G315" i="109"/>
  <c r="H315" i="109"/>
  <c r="I315" i="109"/>
  <c r="J315" i="109"/>
  <c r="K315" i="109"/>
  <c r="L315" i="109"/>
  <c r="B316" i="109"/>
  <c r="C316" i="109"/>
  <c r="D316" i="109"/>
  <c r="E316" i="109"/>
  <c r="F316" i="109"/>
  <c r="G316" i="109"/>
  <c r="H316" i="109"/>
  <c r="I316" i="109"/>
  <c r="J316" i="109"/>
  <c r="K316" i="109"/>
  <c r="L316" i="109"/>
  <c r="B317" i="109"/>
  <c r="C317" i="109"/>
  <c r="D317" i="109"/>
  <c r="E317" i="109"/>
  <c r="F317" i="109"/>
  <c r="G317" i="109"/>
  <c r="H317" i="109"/>
  <c r="I317" i="109"/>
  <c r="J317" i="109"/>
  <c r="K317" i="109"/>
  <c r="L317" i="109"/>
  <c r="B318" i="109"/>
  <c r="C318" i="109"/>
  <c r="D318" i="109"/>
  <c r="E318" i="109"/>
  <c r="F318" i="109"/>
  <c r="G318" i="109"/>
  <c r="H318" i="109"/>
  <c r="I318" i="109"/>
  <c r="J318" i="109"/>
  <c r="K318" i="109"/>
  <c r="L318" i="109"/>
  <c r="B319" i="109"/>
  <c r="C319" i="109"/>
  <c r="D319" i="109"/>
  <c r="E319" i="109"/>
  <c r="F319" i="109"/>
  <c r="G319" i="109"/>
  <c r="H319" i="109"/>
  <c r="I319" i="109"/>
  <c r="J319" i="109"/>
  <c r="K319" i="109"/>
  <c r="L319" i="109"/>
  <c r="B320" i="109"/>
  <c r="C320" i="109"/>
  <c r="D320" i="109"/>
  <c r="E320" i="109"/>
  <c r="F320" i="109"/>
  <c r="G320" i="109"/>
  <c r="H320" i="109"/>
  <c r="I320" i="109"/>
  <c r="J320" i="109"/>
  <c r="K320" i="109"/>
  <c r="L320" i="109"/>
  <c r="B321" i="109"/>
  <c r="C321" i="109"/>
  <c r="D321" i="109"/>
  <c r="E321" i="109"/>
  <c r="F321" i="109"/>
  <c r="G321" i="109"/>
  <c r="H321" i="109"/>
  <c r="I321" i="109"/>
  <c r="J321" i="109"/>
  <c r="K321" i="109"/>
  <c r="L321" i="109"/>
  <c r="B322" i="109"/>
  <c r="C322" i="109"/>
  <c r="D322" i="109"/>
  <c r="E322" i="109"/>
  <c r="F322" i="109"/>
  <c r="G322" i="109"/>
  <c r="H322" i="109"/>
  <c r="I322" i="109"/>
  <c r="J322" i="109"/>
  <c r="K322" i="109"/>
  <c r="L322" i="109"/>
  <c r="B323" i="109"/>
  <c r="C323" i="109"/>
  <c r="D323" i="109"/>
  <c r="E323" i="109"/>
  <c r="F323" i="109"/>
  <c r="G323" i="109"/>
  <c r="H323" i="109"/>
  <c r="I323" i="109"/>
  <c r="J323" i="109"/>
  <c r="K323" i="109"/>
  <c r="L323" i="109"/>
  <c r="B324" i="109"/>
  <c r="C324" i="109"/>
  <c r="D324" i="109"/>
  <c r="E324" i="109"/>
  <c r="F324" i="109"/>
  <c r="G324" i="109"/>
  <c r="H324" i="109"/>
  <c r="I324" i="109"/>
  <c r="J324" i="109"/>
  <c r="K324" i="109"/>
  <c r="L324" i="109"/>
  <c r="B325" i="109"/>
  <c r="C325" i="109"/>
  <c r="D325" i="109"/>
  <c r="E325" i="109"/>
  <c r="F325" i="109"/>
  <c r="G325" i="109"/>
  <c r="H325" i="109"/>
  <c r="I325" i="109"/>
  <c r="J325" i="109"/>
  <c r="K325" i="109"/>
  <c r="L325" i="109"/>
  <c r="B326" i="109"/>
  <c r="C326" i="109"/>
  <c r="D326" i="109"/>
  <c r="E326" i="109"/>
  <c r="F326" i="109"/>
  <c r="G326" i="109"/>
  <c r="H326" i="109"/>
  <c r="I326" i="109"/>
  <c r="J326" i="109"/>
  <c r="K326" i="109"/>
  <c r="L326" i="109"/>
  <c r="B327" i="109"/>
  <c r="C327" i="109"/>
  <c r="D327" i="109"/>
  <c r="E327" i="109"/>
  <c r="F327" i="109"/>
  <c r="G327" i="109"/>
  <c r="H327" i="109"/>
  <c r="I327" i="109"/>
  <c r="J327" i="109"/>
  <c r="K327" i="109"/>
  <c r="L327" i="109"/>
  <c r="B328" i="109"/>
  <c r="C328" i="109"/>
  <c r="D328" i="109"/>
  <c r="E328" i="109"/>
  <c r="F328" i="109"/>
  <c r="G328" i="109"/>
  <c r="H328" i="109"/>
  <c r="I328" i="109"/>
  <c r="J328" i="109"/>
  <c r="K328" i="109"/>
  <c r="L328" i="109"/>
  <c r="B329" i="109"/>
  <c r="C329" i="109"/>
  <c r="D329" i="109"/>
  <c r="E329" i="109"/>
  <c r="F329" i="109"/>
  <c r="G329" i="109"/>
  <c r="H329" i="109"/>
  <c r="I329" i="109"/>
  <c r="J329" i="109"/>
  <c r="K329" i="109"/>
  <c r="L329" i="109"/>
  <c r="B330" i="109"/>
  <c r="C330" i="109"/>
  <c r="D330" i="109"/>
  <c r="E330" i="109"/>
  <c r="F330" i="109"/>
  <c r="G330" i="109"/>
  <c r="H330" i="109"/>
  <c r="I330" i="109"/>
  <c r="J330" i="109"/>
  <c r="K330" i="109"/>
  <c r="L330" i="109"/>
  <c r="B331" i="109"/>
  <c r="C331" i="109"/>
  <c r="D331" i="109"/>
  <c r="E331" i="109"/>
  <c r="F331" i="109"/>
  <c r="G331" i="109"/>
  <c r="H331" i="109"/>
  <c r="I331" i="109"/>
  <c r="J331" i="109"/>
  <c r="K331" i="109"/>
  <c r="L331" i="109"/>
  <c r="B332" i="109"/>
  <c r="C332" i="109"/>
  <c r="D332" i="109"/>
  <c r="E332" i="109"/>
  <c r="F332" i="109"/>
  <c r="G332" i="109"/>
  <c r="H332" i="109"/>
  <c r="I332" i="109"/>
  <c r="J332" i="109"/>
  <c r="K332" i="109"/>
  <c r="L332" i="109"/>
  <c r="B333" i="109"/>
  <c r="C333" i="109"/>
  <c r="D333" i="109"/>
  <c r="E333" i="109"/>
  <c r="F333" i="109"/>
  <c r="G333" i="109"/>
  <c r="H333" i="109"/>
  <c r="I333" i="109"/>
  <c r="J333" i="109"/>
  <c r="K333" i="109"/>
  <c r="L333" i="109"/>
  <c r="B334" i="109"/>
  <c r="C334" i="109"/>
  <c r="D334" i="109"/>
  <c r="E334" i="109"/>
  <c r="F334" i="109"/>
  <c r="G334" i="109"/>
  <c r="H334" i="109"/>
  <c r="I334" i="109"/>
  <c r="J334" i="109"/>
  <c r="K334" i="109"/>
  <c r="L334" i="109"/>
  <c r="B335" i="109"/>
  <c r="C335" i="109"/>
  <c r="D335" i="109"/>
  <c r="E335" i="109"/>
  <c r="F335" i="109"/>
  <c r="G335" i="109"/>
  <c r="H335" i="109"/>
  <c r="I335" i="109"/>
  <c r="J335" i="109"/>
  <c r="K335" i="109"/>
  <c r="L335" i="109"/>
  <c r="B336" i="109"/>
  <c r="C336" i="109"/>
  <c r="D336" i="109"/>
  <c r="E336" i="109"/>
  <c r="F336" i="109"/>
  <c r="G336" i="109"/>
  <c r="H336" i="109"/>
  <c r="I336" i="109"/>
  <c r="J336" i="109"/>
  <c r="K336" i="109"/>
  <c r="L336" i="109"/>
  <c r="B337" i="109"/>
  <c r="C337" i="109"/>
  <c r="D337" i="109"/>
  <c r="E337" i="109"/>
  <c r="F337" i="109"/>
  <c r="G337" i="109"/>
  <c r="H337" i="109"/>
  <c r="I337" i="109"/>
  <c r="J337" i="109"/>
  <c r="K337" i="109"/>
  <c r="L337" i="109"/>
  <c r="B338" i="109"/>
  <c r="C338" i="109"/>
  <c r="D338" i="109"/>
  <c r="E338" i="109"/>
  <c r="F338" i="109"/>
  <c r="G338" i="109"/>
  <c r="H338" i="109"/>
  <c r="I338" i="109"/>
  <c r="J338" i="109"/>
  <c r="K338" i="109"/>
  <c r="L338" i="109"/>
  <c r="B339" i="109"/>
  <c r="C339" i="109"/>
  <c r="D339" i="109"/>
  <c r="E339" i="109"/>
  <c r="F339" i="109"/>
  <c r="G339" i="109"/>
  <c r="H339" i="109"/>
  <c r="I339" i="109"/>
  <c r="J339" i="109"/>
  <c r="K339" i="109"/>
  <c r="L339" i="109"/>
  <c r="B340" i="109"/>
  <c r="C340" i="109"/>
  <c r="D340" i="109"/>
  <c r="E340" i="109"/>
  <c r="F340" i="109"/>
  <c r="G340" i="109"/>
  <c r="H340" i="109"/>
  <c r="I340" i="109"/>
  <c r="J340" i="109"/>
  <c r="K340" i="109"/>
  <c r="L340" i="109"/>
  <c r="B341" i="109"/>
  <c r="C341" i="109"/>
  <c r="D341" i="109"/>
  <c r="E341" i="109"/>
  <c r="F341" i="109"/>
  <c r="G341" i="109"/>
  <c r="H341" i="109"/>
  <c r="I341" i="109"/>
  <c r="J341" i="109"/>
  <c r="K341" i="109"/>
  <c r="L341" i="109"/>
  <c r="B342" i="109"/>
  <c r="C342" i="109"/>
  <c r="D342" i="109"/>
  <c r="E342" i="109"/>
  <c r="F342" i="109"/>
  <c r="G342" i="109"/>
  <c r="H342" i="109"/>
  <c r="I342" i="109"/>
  <c r="J342" i="109"/>
  <c r="K342" i="109"/>
  <c r="L342" i="109"/>
  <c r="B343" i="109"/>
  <c r="C343" i="109"/>
  <c r="D343" i="109"/>
  <c r="E343" i="109"/>
  <c r="F343" i="109"/>
  <c r="G343" i="109"/>
  <c r="H343" i="109"/>
  <c r="I343" i="109"/>
  <c r="J343" i="109"/>
  <c r="K343" i="109"/>
  <c r="L343" i="109"/>
  <c r="B344" i="109"/>
  <c r="C344" i="109"/>
  <c r="D344" i="109"/>
  <c r="E344" i="109"/>
  <c r="F344" i="109"/>
  <c r="G344" i="109"/>
  <c r="H344" i="109"/>
  <c r="I344" i="109"/>
  <c r="J344" i="109"/>
  <c r="K344" i="109"/>
  <c r="L344" i="109"/>
  <c r="B345" i="109"/>
  <c r="C345" i="109"/>
  <c r="D345" i="109"/>
  <c r="E345" i="109"/>
  <c r="F345" i="109"/>
  <c r="G345" i="109"/>
  <c r="H345" i="109"/>
  <c r="I345" i="109"/>
  <c r="J345" i="109"/>
  <c r="K345" i="109"/>
  <c r="L345" i="109"/>
  <c r="B346" i="109"/>
  <c r="C346" i="109"/>
  <c r="D346" i="109"/>
  <c r="E346" i="109"/>
  <c r="F346" i="109"/>
  <c r="G346" i="109"/>
  <c r="H346" i="109"/>
  <c r="I346" i="109"/>
  <c r="J346" i="109"/>
  <c r="K346" i="109"/>
  <c r="L346" i="109"/>
  <c r="B347" i="109"/>
  <c r="C347" i="109"/>
  <c r="D347" i="109"/>
  <c r="E347" i="109"/>
  <c r="F347" i="109"/>
  <c r="G347" i="109"/>
  <c r="H347" i="109"/>
  <c r="I347" i="109"/>
  <c r="J347" i="109"/>
  <c r="K347" i="109"/>
  <c r="L347" i="109"/>
  <c r="B348" i="109"/>
  <c r="C348" i="109"/>
  <c r="D348" i="109"/>
  <c r="E348" i="109"/>
  <c r="F348" i="109"/>
  <c r="G348" i="109"/>
  <c r="H348" i="109"/>
  <c r="I348" i="109"/>
  <c r="J348" i="109"/>
  <c r="K348" i="109"/>
  <c r="L348" i="109"/>
  <c r="B349" i="109"/>
  <c r="C349" i="109"/>
  <c r="D349" i="109"/>
  <c r="E349" i="109"/>
  <c r="F349" i="109"/>
  <c r="G349" i="109"/>
  <c r="H349" i="109"/>
  <c r="I349" i="109"/>
  <c r="J349" i="109"/>
  <c r="K349" i="109"/>
  <c r="L349" i="109"/>
  <c r="B350" i="109"/>
  <c r="C350" i="109"/>
  <c r="D350" i="109"/>
  <c r="E350" i="109"/>
  <c r="F350" i="109"/>
  <c r="G350" i="109"/>
  <c r="H350" i="109"/>
  <c r="I350" i="109"/>
  <c r="J350" i="109"/>
  <c r="K350" i="109"/>
  <c r="L350" i="109"/>
  <c r="B351" i="109"/>
  <c r="C351" i="109"/>
  <c r="D351" i="109"/>
  <c r="E351" i="109"/>
  <c r="F351" i="109"/>
  <c r="G351" i="109"/>
  <c r="H351" i="109"/>
  <c r="I351" i="109"/>
  <c r="J351" i="109"/>
  <c r="K351" i="109"/>
  <c r="L351" i="109"/>
  <c r="B352" i="109"/>
  <c r="C352" i="109"/>
  <c r="D352" i="109"/>
  <c r="E352" i="109"/>
  <c r="F352" i="109"/>
  <c r="G352" i="109"/>
  <c r="H352" i="109"/>
  <c r="I352" i="109"/>
  <c r="J352" i="109"/>
  <c r="K352" i="109"/>
  <c r="L352" i="109"/>
  <c r="B353" i="109"/>
  <c r="C353" i="109"/>
  <c r="D353" i="109"/>
  <c r="E353" i="109"/>
  <c r="F353" i="109"/>
  <c r="G353" i="109"/>
  <c r="H353" i="109"/>
  <c r="I353" i="109"/>
  <c r="J353" i="109"/>
  <c r="K353" i="109"/>
  <c r="L353" i="109"/>
  <c r="B354" i="109"/>
  <c r="C354" i="109"/>
  <c r="D354" i="109"/>
  <c r="E354" i="109"/>
  <c r="F354" i="109"/>
  <c r="G354" i="109"/>
  <c r="H354" i="109"/>
  <c r="I354" i="109"/>
  <c r="J354" i="109"/>
  <c r="K354" i="109"/>
  <c r="L354" i="109"/>
  <c r="B355" i="109"/>
  <c r="C355" i="109"/>
  <c r="D355" i="109"/>
  <c r="E355" i="109"/>
  <c r="F355" i="109"/>
  <c r="G355" i="109"/>
  <c r="H355" i="109"/>
  <c r="I355" i="109"/>
  <c r="J355" i="109"/>
  <c r="K355" i="109"/>
  <c r="L355" i="109"/>
  <c r="B356" i="109"/>
  <c r="C356" i="109"/>
  <c r="D356" i="109"/>
  <c r="E356" i="109"/>
  <c r="F356" i="109"/>
  <c r="G356" i="109"/>
  <c r="H356" i="109"/>
  <c r="I356" i="109"/>
  <c r="J356" i="109"/>
  <c r="K356" i="109"/>
  <c r="L356" i="109"/>
  <c r="B357" i="109"/>
  <c r="C357" i="109"/>
  <c r="D357" i="109"/>
  <c r="E357" i="109"/>
  <c r="F357" i="109"/>
  <c r="G357" i="109"/>
  <c r="H357" i="109"/>
  <c r="I357" i="109"/>
  <c r="J357" i="109"/>
  <c r="K357" i="109"/>
  <c r="L357" i="109"/>
  <c r="B358" i="109"/>
  <c r="C358" i="109"/>
  <c r="D358" i="109"/>
  <c r="E358" i="109"/>
  <c r="F358" i="109"/>
  <c r="G358" i="109"/>
  <c r="H358" i="109"/>
  <c r="I358" i="109"/>
  <c r="J358" i="109"/>
  <c r="K358" i="109"/>
  <c r="L358" i="109"/>
  <c r="B359" i="109"/>
  <c r="C359" i="109"/>
  <c r="D359" i="109"/>
  <c r="E359" i="109"/>
  <c r="F359" i="109"/>
  <c r="G359" i="109"/>
  <c r="H359" i="109"/>
  <c r="I359" i="109"/>
  <c r="J359" i="109"/>
  <c r="K359" i="109"/>
  <c r="L359" i="109"/>
  <c r="B360" i="109"/>
  <c r="C360" i="109"/>
  <c r="D360" i="109"/>
  <c r="E360" i="109"/>
  <c r="F360" i="109"/>
  <c r="G360" i="109"/>
  <c r="H360" i="109"/>
  <c r="I360" i="109"/>
  <c r="J360" i="109"/>
  <c r="K360" i="109"/>
  <c r="L360" i="109"/>
  <c r="B361" i="109"/>
  <c r="C361" i="109"/>
  <c r="D361" i="109"/>
  <c r="E361" i="109"/>
  <c r="F361" i="109"/>
  <c r="G361" i="109"/>
  <c r="H361" i="109"/>
  <c r="I361" i="109"/>
  <c r="J361" i="109"/>
  <c r="K361" i="109"/>
  <c r="L361" i="109"/>
  <c r="B362" i="109"/>
  <c r="C362" i="109"/>
  <c r="D362" i="109"/>
  <c r="E362" i="109"/>
  <c r="F362" i="109"/>
  <c r="G362" i="109"/>
  <c r="H362" i="109"/>
  <c r="I362" i="109"/>
  <c r="J362" i="109"/>
  <c r="K362" i="109"/>
  <c r="L362" i="109"/>
  <c r="B363" i="109"/>
  <c r="C363" i="109"/>
  <c r="D363" i="109"/>
  <c r="E363" i="109"/>
  <c r="F363" i="109"/>
  <c r="G363" i="109"/>
  <c r="H363" i="109"/>
  <c r="I363" i="109"/>
  <c r="J363" i="109"/>
  <c r="K363" i="109"/>
  <c r="L363" i="109"/>
  <c r="B364" i="109"/>
  <c r="C364" i="109"/>
  <c r="D364" i="109"/>
  <c r="E364" i="109"/>
  <c r="F364" i="109"/>
  <c r="G364" i="109"/>
  <c r="H364" i="109"/>
  <c r="I364" i="109"/>
  <c r="J364" i="109"/>
  <c r="K364" i="109"/>
  <c r="L364" i="109"/>
  <c r="B365" i="109"/>
  <c r="C365" i="109"/>
  <c r="D365" i="109"/>
  <c r="E365" i="109"/>
  <c r="F365" i="109"/>
  <c r="G365" i="109"/>
  <c r="H365" i="109"/>
  <c r="I365" i="109"/>
  <c r="J365" i="109"/>
  <c r="K365" i="109"/>
  <c r="L365" i="109"/>
  <c r="B366" i="109"/>
  <c r="C366" i="109"/>
  <c r="D366" i="109"/>
  <c r="E366" i="109"/>
  <c r="F366" i="109"/>
  <c r="G366" i="109"/>
  <c r="H366" i="109"/>
  <c r="I366" i="109"/>
  <c r="J366" i="109"/>
  <c r="K366" i="109"/>
  <c r="L366" i="109"/>
  <c r="B367" i="109"/>
  <c r="C367" i="109"/>
  <c r="D367" i="109"/>
  <c r="E367" i="109"/>
  <c r="F367" i="109"/>
  <c r="G367" i="109"/>
  <c r="H367" i="109"/>
  <c r="K367" i="109" s="1"/>
  <c r="I367" i="109"/>
  <c r="J367" i="109"/>
  <c r="L367" i="109"/>
  <c r="B368" i="109"/>
  <c r="C368" i="109"/>
  <c r="D368" i="109"/>
  <c r="E368" i="109"/>
  <c r="F368" i="109"/>
  <c r="G368" i="109"/>
  <c r="H368" i="109"/>
  <c r="I368" i="109"/>
  <c r="L368" i="109" s="1"/>
  <c r="K368" i="109"/>
  <c r="B369" i="109"/>
  <c r="C369" i="109"/>
  <c r="D369" i="109"/>
  <c r="E369" i="109"/>
  <c r="F369" i="109"/>
  <c r="G369" i="109"/>
  <c r="H369" i="109"/>
  <c r="J380" i="109" s="1"/>
  <c r="I369" i="109"/>
  <c r="J369" i="109"/>
  <c r="L369" i="109"/>
  <c r="B370" i="109"/>
  <c r="C370" i="109"/>
  <c r="D370" i="109"/>
  <c r="E370" i="109"/>
  <c r="F370" i="109"/>
  <c r="G370" i="109"/>
  <c r="H370" i="109"/>
  <c r="I370" i="109"/>
  <c r="L370" i="109" s="1"/>
  <c r="K370" i="109"/>
  <c r="B371" i="109"/>
  <c r="C371" i="109"/>
  <c r="D371" i="109"/>
  <c r="E371" i="109"/>
  <c r="F371" i="109"/>
  <c r="G371" i="109"/>
  <c r="H371" i="109"/>
  <c r="J384" i="109" s="1"/>
  <c r="I371" i="109"/>
  <c r="J371" i="109"/>
  <c r="L371" i="109"/>
  <c r="B372" i="109"/>
  <c r="C372" i="109"/>
  <c r="D372" i="109"/>
  <c r="E372" i="109"/>
  <c r="F372" i="109"/>
  <c r="G372" i="109"/>
  <c r="H372" i="109"/>
  <c r="I372" i="109"/>
  <c r="L372" i="109" s="1"/>
  <c r="K372" i="109"/>
  <c r="B373" i="109"/>
  <c r="C373" i="109"/>
  <c r="D373" i="109"/>
  <c r="E373" i="109"/>
  <c r="F373" i="109"/>
  <c r="G373" i="109"/>
  <c r="H373" i="109"/>
  <c r="J430" i="109" s="1"/>
  <c r="I373" i="109"/>
  <c r="J373" i="109"/>
  <c r="L373" i="109"/>
  <c r="B374" i="109"/>
  <c r="C374" i="109"/>
  <c r="D374" i="109"/>
  <c r="E374" i="109"/>
  <c r="F374" i="109"/>
  <c r="G374" i="109"/>
  <c r="H374" i="109"/>
  <c r="I374" i="109"/>
  <c r="L374" i="109" s="1"/>
  <c r="K374" i="109"/>
  <c r="B375" i="109"/>
  <c r="C375" i="109"/>
  <c r="D375" i="109"/>
  <c r="E375" i="109"/>
  <c r="F375" i="109"/>
  <c r="G375" i="109"/>
  <c r="H375" i="109"/>
  <c r="J434" i="109" s="1"/>
  <c r="I375" i="109"/>
  <c r="J375" i="109"/>
  <c r="L375" i="109"/>
  <c r="B376" i="109"/>
  <c r="C376" i="109"/>
  <c r="D376" i="109"/>
  <c r="E376" i="109"/>
  <c r="F376" i="109"/>
  <c r="G376" i="109"/>
  <c r="H376" i="109"/>
  <c r="I376" i="109"/>
  <c r="L376" i="109" s="1"/>
  <c r="K376" i="109"/>
  <c r="B377" i="109"/>
  <c r="C377" i="109"/>
  <c r="D377" i="109"/>
  <c r="E377" i="109"/>
  <c r="F377" i="109"/>
  <c r="G377" i="109"/>
  <c r="H377" i="109"/>
  <c r="J438" i="109" s="1"/>
  <c r="I377" i="109"/>
  <c r="J377" i="109"/>
  <c r="L377" i="109"/>
  <c r="B378" i="109"/>
  <c r="C378" i="109"/>
  <c r="D378" i="109"/>
  <c r="E378" i="109"/>
  <c r="F378" i="109"/>
  <c r="G378" i="109"/>
  <c r="H378" i="109"/>
  <c r="I378" i="109"/>
  <c r="L378" i="109" s="1"/>
  <c r="K378" i="109"/>
  <c r="B379" i="109"/>
  <c r="C379" i="109"/>
  <c r="D379" i="109"/>
  <c r="E379" i="109"/>
  <c r="F379" i="109"/>
  <c r="G379" i="109"/>
  <c r="H379" i="109"/>
  <c r="J440" i="109" s="1"/>
  <c r="I379" i="109"/>
  <c r="J379" i="109"/>
  <c r="L379" i="109"/>
  <c r="B380" i="109"/>
  <c r="C380" i="109"/>
  <c r="D380" i="109"/>
  <c r="E380" i="109"/>
  <c r="F380" i="109"/>
  <c r="G380" i="109"/>
  <c r="H380" i="109"/>
  <c r="I380" i="109"/>
  <c r="L380" i="109" s="1"/>
  <c r="K380" i="109"/>
  <c r="B381" i="109"/>
  <c r="C381" i="109"/>
  <c r="D381" i="109"/>
  <c r="E381" i="109"/>
  <c r="F381" i="109"/>
  <c r="G381" i="109"/>
  <c r="H381" i="109"/>
  <c r="J444" i="109" s="1"/>
  <c r="I381" i="109"/>
  <c r="J381" i="109"/>
  <c r="L381" i="109"/>
  <c r="B382" i="109"/>
  <c r="C382" i="109"/>
  <c r="D382" i="109"/>
  <c r="E382" i="109"/>
  <c r="F382" i="109"/>
  <c r="G382" i="109"/>
  <c r="H382" i="109"/>
  <c r="I382" i="109"/>
  <c r="L382" i="109" s="1"/>
  <c r="K382" i="109"/>
  <c r="B383" i="109"/>
  <c r="C383" i="109"/>
  <c r="D383" i="109"/>
  <c r="E383" i="109"/>
  <c r="F383" i="109"/>
  <c r="G383" i="109"/>
  <c r="H383" i="109"/>
  <c r="J448" i="109" s="1"/>
  <c r="I383" i="109"/>
  <c r="J383" i="109"/>
  <c r="L383" i="109"/>
  <c r="B384" i="109"/>
  <c r="C384" i="109"/>
  <c r="D384" i="109"/>
  <c r="E384" i="109"/>
  <c r="F384" i="109"/>
  <c r="G384" i="109"/>
  <c r="H384" i="109"/>
  <c r="I384" i="109"/>
  <c r="L384" i="109" s="1"/>
  <c r="K384" i="109"/>
  <c r="B385" i="109"/>
  <c r="C385" i="109"/>
  <c r="D385" i="109"/>
  <c r="E385" i="109"/>
  <c r="F385" i="109"/>
  <c r="G385" i="109"/>
  <c r="H385" i="109"/>
  <c r="J452" i="109" s="1"/>
  <c r="I385" i="109"/>
  <c r="J385" i="109"/>
  <c r="L385" i="109"/>
  <c r="B386" i="109"/>
  <c r="C386" i="109"/>
  <c r="D386" i="109"/>
  <c r="E386" i="109"/>
  <c r="F386" i="109"/>
  <c r="G386" i="109"/>
  <c r="H386" i="109"/>
  <c r="I386" i="109"/>
  <c r="L386" i="109" s="1"/>
  <c r="K386" i="109"/>
  <c r="B387" i="109"/>
  <c r="C387" i="109"/>
  <c r="D387" i="109"/>
  <c r="E387" i="109"/>
  <c r="F387" i="109"/>
  <c r="G387" i="109"/>
  <c r="H387" i="109"/>
  <c r="J456" i="109" s="1"/>
  <c r="I387" i="109"/>
  <c r="J387" i="109"/>
  <c r="L387" i="109"/>
  <c r="B388" i="109"/>
  <c r="C388" i="109"/>
  <c r="D388" i="109"/>
  <c r="E388" i="109"/>
  <c r="F388" i="109"/>
  <c r="G388" i="109"/>
  <c r="H388" i="109"/>
  <c r="I388" i="109"/>
  <c r="L388" i="109" s="1"/>
  <c r="K388" i="109"/>
  <c r="B389" i="109"/>
  <c r="C389" i="109"/>
  <c r="D389" i="109"/>
  <c r="E389" i="109"/>
  <c r="F389" i="109"/>
  <c r="G389" i="109"/>
  <c r="H389" i="109"/>
  <c r="J460" i="109" s="1"/>
  <c r="I389" i="109"/>
  <c r="J389" i="109"/>
  <c r="L389" i="109"/>
  <c r="B390" i="109"/>
  <c r="C390" i="109"/>
  <c r="D390" i="109"/>
  <c r="E390" i="109"/>
  <c r="F390" i="109"/>
  <c r="G390" i="109"/>
  <c r="H390" i="109"/>
  <c r="I390" i="109"/>
  <c r="L390" i="109" s="1"/>
  <c r="K390" i="109"/>
  <c r="B391" i="109"/>
  <c r="C391" i="109"/>
  <c r="D391" i="109"/>
  <c r="E391" i="109"/>
  <c r="F391" i="109"/>
  <c r="G391" i="109"/>
  <c r="H391" i="109"/>
  <c r="J462" i="109" s="1"/>
  <c r="I391" i="109"/>
  <c r="J391" i="109"/>
  <c r="L391" i="109"/>
  <c r="B392" i="109"/>
  <c r="C392" i="109"/>
  <c r="D392" i="109"/>
  <c r="E392" i="109"/>
  <c r="F392" i="109"/>
  <c r="G392" i="109"/>
  <c r="H392" i="109"/>
  <c r="I392" i="109"/>
  <c r="L392" i="109" s="1"/>
  <c r="K392" i="109"/>
  <c r="B393" i="109"/>
  <c r="C393" i="109"/>
  <c r="D393" i="109"/>
  <c r="E393" i="109"/>
  <c r="F393" i="109"/>
  <c r="G393" i="109"/>
  <c r="H393" i="109"/>
  <c r="J466" i="109" s="1"/>
  <c r="I393" i="109"/>
  <c r="J393" i="109"/>
  <c r="L393" i="109"/>
  <c r="B394" i="109"/>
  <c r="C394" i="109"/>
  <c r="D394" i="109"/>
  <c r="E394" i="109"/>
  <c r="F394" i="109"/>
  <c r="G394" i="109"/>
  <c r="H394" i="109"/>
  <c r="I394" i="109"/>
  <c r="L394" i="109" s="1"/>
  <c r="K394" i="109"/>
  <c r="B395" i="109"/>
  <c r="C395" i="109"/>
  <c r="D395" i="109"/>
  <c r="E395" i="109"/>
  <c r="F395" i="109"/>
  <c r="G395" i="109"/>
  <c r="H395" i="109"/>
  <c r="J470" i="109" s="1"/>
  <c r="I395" i="109"/>
  <c r="J395" i="109"/>
  <c r="L395" i="109"/>
  <c r="B396" i="109"/>
  <c r="C396" i="109"/>
  <c r="D396" i="109"/>
  <c r="E396" i="109"/>
  <c r="F396" i="109"/>
  <c r="G396" i="109"/>
  <c r="H396" i="109"/>
  <c r="I396" i="109"/>
  <c r="L396" i="109" s="1"/>
  <c r="K396" i="109"/>
  <c r="B397" i="109"/>
  <c r="C397" i="109"/>
  <c r="D397" i="109"/>
  <c r="E397" i="109"/>
  <c r="F397" i="109"/>
  <c r="G397" i="109"/>
  <c r="H397" i="109"/>
  <c r="J474" i="109" s="1"/>
  <c r="I397" i="109"/>
  <c r="J397" i="109"/>
  <c r="L397" i="109"/>
  <c r="B398" i="109"/>
  <c r="C398" i="109"/>
  <c r="D398" i="109"/>
  <c r="E398" i="109"/>
  <c r="F398" i="109"/>
  <c r="G398" i="109"/>
  <c r="H398" i="109"/>
  <c r="I398" i="109"/>
  <c r="L398" i="109" s="1"/>
  <c r="K398" i="109"/>
  <c r="B399" i="109"/>
  <c r="C399" i="109"/>
  <c r="D399" i="109"/>
  <c r="E399" i="109"/>
  <c r="F399" i="109"/>
  <c r="G399" i="109"/>
  <c r="H399" i="109"/>
  <c r="J478" i="109" s="1"/>
  <c r="I399" i="109"/>
  <c r="J399" i="109"/>
  <c r="L399" i="109"/>
  <c r="B400" i="109"/>
  <c r="C400" i="109"/>
  <c r="D400" i="109"/>
  <c r="E400" i="109"/>
  <c r="F400" i="109"/>
  <c r="G400" i="109"/>
  <c r="H400" i="109"/>
  <c r="I400" i="109"/>
  <c r="L400" i="109" s="1"/>
  <c r="K400" i="109"/>
  <c r="B401" i="109"/>
  <c r="C401" i="109"/>
  <c r="D401" i="109"/>
  <c r="E401" i="109"/>
  <c r="F401" i="109"/>
  <c r="G401" i="109"/>
  <c r="H401" i="109"/>
  <c r="J480" i="109" s="1"/>
  <c r="I401" i="109"/>
  <c r="J401" i="109"/>
  <c r="L401" i="109"/>
  <c r="B402" i="109"/>
  <c r="C402" i="109"/>
  <c r="D402" i="109"/>
  <c r="E402" i="109"/>
  <c r="F402" i="109"/>
  <c r="G402" i="109"/>
  <c r="H402" i="109"/>
  <c r="I402" i="109"/>
  <c r="L402" i="109" s="1"/>
  <c r="K402" i="109"/>
  <c r="B403" i="109"/>
  <c r="C403" i="109"/>
  <c r="D403" i="109"/>
  <c r="E403" i="109"/>
  <c r="F403" i="109"/>
  <c r="G403" i="109"/>
  <c r="H403" i="109"/>
  <c r="J484" i="109" s="1"/>
  <c r="I403" i="109"/>
  <c r="J403" i="109"/>
  <c r="L403" i="109"/>
  <c r="B404" i="109"/>
  <c r="C404" i="109"/>
  <c r="D404" i="109"/>
  <c r="E404" i="109"/>
  <c r="F404" i="109"/>
  <c r="G404" i="109"/>
  <c r="H404" i="109"/>
  <c r="I404" i="109"/>
  <c r="L404" i="109" s="1"/>
  <c r="K404" i="109"/>
  <c r="B405" i="109"/>
  <c r="C405" i="109"/>
  <c r="D405" i="109"/>
  <c r="E405" i="109"/>
  <c r="F405" i="109"/>
  <c r="G405" i="109"/>
  <c r="H405" i="109"/>
  <c r="J488" i="109" s="1"/>
  <c r="I405" i="109"/>
  <c r="J405" i="109"/>
  <c r="L405" i="109"/>
  <c r="B406" i="109"/>
  <c r="C406" i="109"/>
  <c r="D406" i="109"/>
  <c r="E406" i="109"/>
  <c r="F406" i="109"/>
  <c r="G406" i="109"/>
  <c r="H406" i="109"/>
  <c r="I406" i="109"/>
  <c r="L406" i="109" s="1"/>
  <c r="K406" i="109"/>
  <c r="B407" i="109"/>
  <c r="C407" i="109"/>
  <c r="D407" i="109"/>
  <c r="E407" i="109"/>
  <c r="F407" i="109"/>
  <c r="G407" i="109"/>
  <c r="H407" i="109"/>
  <c r="J492" i="109" s="1"/>
  <c r="I407" i="109"/>
  <c r="J407" i="109"/>
  <c r="L407" i="109"/>
  <c r="B408" i="109"/>
  <c r="C408" i="109"/>
  <c r="D408" i="109"/>
  <c r="E408" i="109"/>
  <c r="F408" i="109"/>
  <c r="G408" i="109"/>
  <c r="H408" i="109"/>
  <c r="I408" i="109"/>
  <c r="L408" i="109" s="1"/>
  <c r="K408" i="109"/>
  <c r="B409" i="109"/>
  <c r="C409" i="109"/>
  <c r="D409" i="109"/>
  <c r="E409" i="109"/>
  <c r="F409" i="109"/>
  <c r="G409" i="109"/>
  <c r="H409" i="109"/>
  <c r="J496" i="109" s="1"/>
  <c r="I409" i="109"/>
  <c r="J409" i="109"/>
  <c r="L409" i="109"/>
  <c r="B410" i="109"/>
  <c r="C410" i="109"/>
  <c r="D410" i="109"/>
  <c r="E410" i="109"/>
  <c r="G410" i="109" s="1"/>
  <c r="F410" i="109"/>
  <c r="H410" i="109"/>
  <c r="I410" i="109"/>
  <c r="L410" i="109" s="1"/>
  <c r="K410" i="109"/>
  <c r="B411" i="109"/>
  <c r="C411" i="109"/>
  <c r="D411" i="109"/>
  <c r="E411" i="109"/>
  <c r="F411" i="109"/>
  <c r="G411" i="109"/>
  <c r="H411" i="109"/>
  <c r="I411" i="109"/>
  <c r="J411" i="109"/>
  <c r="L411" i="109"/>
  <c r="B412" i="109"/>
  <c r="C412" i="109"/>
  <c r="D412" i="109"/>
  <c r="E412" i="109"/>
  <c r="F412" i="109"/>
  <c r="G412" i="109"/>
  <c r="H412" i="109"/>
  <c r="I412" i="109"/>
  <c r="L412" i="109" s="1"/>
  <c r="K412" i="109"/>
  <c r="B413" i="109"/>
  <c r="C413" i="109"/>
  <c r="D413" i="109"/>
  <c r="E413" i="109"/>
  <c r="F413" i="109"/>
  <c r="G413" i="109"/>
  <c r="H413" i="109"/>
  <c r="I413" i="109"/>
  <c r="J413" i="109"/>
  <c r="L413" i="109"/>
  <c r="B414" i="109"/>
  <c r="C414" i="109"/>
  <c r="D414" i="109"/>
  <c r="E414" i="109"/>
  <c r="F414" i="109"/>
  <c r="G414" i="109"/>
  <c r="H414" i="109"/>
  <c r="I414" i="109"/>
  <c r="L414" i="109" s="1"/>
  <c r="K414" i="109"/>
  <c r="B415" i="109"/>
  <c r="C415" i="109"/>
  <c r="D415" i="109"/>
  <c r="E415" i="109"/>
  <c r="F415" i="109"/>
  <c r="G415" i="109"/>
  <c r="H415" i="109"/>
  <c r="I415" i="109"/>
  <c r="J415" i="109"/>
  <c r="L415" i="109"/>
  <c r="B416" i="109"/>
  <c r="C416" i="109"/>
  <c r="D416" i="109"/>
  <c r="E416" i="109"/>
  <c r="F416" i="109"/>
  <c r="G416" i="109"/>
  <c r="H416" i="109"/>
  <c r="I416" i="109"/>
  <c r="L416" i="109" s="1"/>
  <c r="K416" i="109"/>
  <c r="B417" i="109"/>
  <c r="C417" i="109"/>
  <c r="D417" i="109"/>
  <c r="E417" i="109"/>
  <c r="F417" i="109"/>
  <c r="G417" i="109"/>
  <c r="H417" i="109"/>
  <c r="I417" i="109"/>
  <c r="J417" i="109"/>
  <c r="L417" i="109"/>
  <c r="B418" i="109"/>
  <c r="C418" i="109"/>
  <c r="D418" i="109"/>
  <c r="E418" i="109"/>
  <c r="F418" i="109"/>
  <c r="G418" i="109"/>
  <c r="H418" i="109"/>
  <c r="I418" i="109"/>
  <c r="L418" i="109" s="1"/>
  <c r="K418" i="109"/>
  <c r="B419" i="109"/>
  <c r="C419" i="109"/>
  <c r="D419" i="109"/>
  <c r="E419" i="109"/>
  <c r="F419" i="109"/>
  <c r="G419" i="109"/>
  <c r="H419" i="109"/>
  <c r="I419" i="109"/>
  <c r="J419" i="109"/>
  <c r="L419" i="109"/>
  <c r="B420" i="109"/>
  <c r="C420" i="109"/>
  <c r="D420" i="109"/>
  <c r="E420" i="109"/>
  <c r="F420" i="109"/>
  <c r="G420" i="109"/>
  <c r="H420" i="109"/>
  <c r="I420" i="109"/>
  <c r="L420" i="109" s="1"/>
  <c r="K420" i="109"/>
  <c r="B421" i="109"/>
  <c r="C421" i="109"/>
  <c r="D421" i="109"/>
  <c r="E421" i="109"/>
  <c r="F421" i="109"/>
  <c r="G421" i="109"/>
  <c r="H421" i="109"/>
  <c r="I421" i="109"/>
  <c r="J421" i="109"/>
  <c r="L421" i="109"/>
  <c r="B422" i="109"/>
  <c r="C422" i="109"/>
  <c r="D422" i="109"/>
  <c r="E422" i="109"/>
  <c r="F422" i="109"/>
  <c r="G422" i="109"/>
  <c r="H422" i="109"/>
  <c r="I422" i="109"/>
  <c r="L422" i="109" s="1"/>
  <c r="K422" i="109"/>
  <c r="B423" i="109"/>
  <c r="C423" i="109"/>
  <c r="D423" i="109"/>
  <c r="E423" i="109"/>
  <c r="F423" i="109"/>
  <c r="G423" i="109"/>
  <c r="H423" i="109"/>
  <c r="I423" i="109"/>
  <c r="J423" i="109"/>
  <c r="L423" i="109"/>
  <c r="B424" i="109"/>
  <c r="C424" i="109"/>
  <c r="D424" i="109"/>
  <c r="E424" i="109"/>
  <c r="F424" i="109"/>
  <c r="G424" i="109"/>
  <c r="H424" i="109"/>
  <c r="I424" i="109"/>
  <c r="L424" i="109" s="1"/>
  <c r="K424" i="109"/>
  <c r="B425" i="109"/>
  <c r="C425" i="109"/>
  <c r="D425" i="109"/>
  <c r="E425" i="109"/>
  <c r="F425" i="109"/>
  <c r="G425" i="109"/>
  <c r="H425" i="109"/>
  <c r="I425" i="109"/>
  <c r="J425" i="109"/>
  <c r="L425" i="109"/>
  <c r="B426" i="109"/>
  <c r="C426" i="109"/>
  <c r="D426" i="109"/>
  <c r="E426" i="109"/>
  <c r="F426" i="109"/>
  <c r="G426" i="109"/>
  <c r="H426" i="109"/>
  <c r="I426" i="109"/>
  <c r="L426" i="109" s="1"/>
  <c r="K426" i="109"/>
  <c r="B427" i="109"/>
  <c r="C427" i="109"/>
  <c r="D427" i="109"/>
  <c r="E427" i="109"/>
  <c r="F427" i="109"/>
  <c r="G427" i="109"/>
  <c r="H427" i="109"/>
  <c r="I427" i="109"/>
  <c r="J427" i="109"/>
  <c r="L427" i="109"/>
  <c r="B428" i="109"/>
  <c r="C428" i="109"/>
  <c r="D428" i="109"/>
  <c r="E428" i="109"/>
  <c r="F428" i="109"/>
  <c r="G428" i="109"/>
  <c r="H428" i="109"/>
  <c r="I428" i="109"/>
  <c r="L428" i="109" s="1"/>
  <c r="K428" i="109"/>
  <c r="B429" i="109"/>
  <c r="C429" i="109"/>
  <c r="D429" i="109"/>
  <c r="E429" i="109"/>
  <c r="F429" i="109"/>
  <c r="G429" i="109"/>
  <c r="H429" i="109"/>
  <c r="I429" i="109"/>
  <c r="J429" i="109"/>
  <c r="L429" i="109"/>
  <c r="B430" i="109"/>
  <c r="C430" i="109"/>
  <c r="D430" i="109"/>
  <c r="E430" i="109"/>
  <c r="F430" i="109"/>
  <c r="G430" i="109"/>
  <c r="H430" i="109"/>
  <c r="I430" i="109"/>
  <c r="L430" i="109" s="1"/>
  <c r="K430" i="109"/>
  <c r="B431" i="109"/>
  <c r="C431" i="109"/>
  <c r="D431" i="109"/>
  <c r="E431" i="109"/>
  <c r="F431" i="109"/>
  <c r="G431" i="109"/>
  <c r="H431" i="109"/>
  <c r="I431" i="109"/>
  <c r="J431" i="109"/>
  <c r="L431" i="109"/>
  <c r="B432" i="109"/>
  <c r="C432" i="109"/>
  <c r="D432" i="109"/>
  <c r="E432" i="109"/>
  <c r="F432" i="109"/>
  <c r="G432" i="109"/>
  <c r="H432" i="109"/>
  <c r="I432" i="109"/>
  <c r="L432" i="109" s="1"/>
  <c r="K432" i="109"/>
  <c r="B433" i="109"/>
  <c r="C433" i="109"/>
  <c r="D433" i="109"/>
  <c r="E433" i="109"/>
  <c r="F433" i="109"/>
  <c r="G433" i="109"/>
  <c r="H433" i="109"/>
  <c r="I433" i="109"/>
  <c r="J433" i="109"/>
  <c r="L433" i="109"/>
  <c r="B434" i="109"/>
  <c r="C434" i="109"/>
  <c r="D434" i="109"/>
  <c r="E434" i="109"/>
  <c r="F434" i="109"/>
  <c r="G434" i="109"/>
  <c r="H434" i="109"/>
  <c r="I434" i="109"/>
  <c r="L434" i="109" s="1"/>
  <c r="K434" i="109"/>
  <c r="B435" i="109"/>
  <c r="C435" i="109"/>
  <c r="D435" i="109"/>
  <c r="E435" i="109"/>
  <c r="F435" i="109"/>
  <c r="G435" i="109"/>
  <c r="H435" i="109"/>
  <c r="I435" i="109"/>
  <c r="J435" i="109"/>
  <c r="L435" i="109"/>
  <c r="B436" i="109"/>
  <c r="C436" i="109"/>
  <c r="D436" i="109"/>
  <c r="E436" i="109"/>
  <c r="F436" i="109"/>
  <c r="G436" i="109"/>
  <c r="H436" i="109"/>
  <c r="I436" i="109"/>
  <c r="L436" i="109" s="1"/>
  <c r="K436" i="109"/>
  <c r="B437" i="109"/>
  <c r="C437" i="109"/>
  <c r="D437" i="109"/>
  <c r="E437" i="109"/>
  <c r="F437" i="109"/>
  <c r="G437" i="109"/>
  <c r="H437" i="109"/>
  <c r="I437" i="109"/>
  <c r="J437" i="109"/>
  <c r="L437" i="109"/>
  <c r="B438" i="109"/>
  <c r="C438" i="109"/>
  <c r="D438" i="109"/>
  <c r="E438" i="109"/>
  <c r="F438" i="109"/>
  <c r="G438" i="109"/>
  <c r="H438" i="109"/>
  <c r="I438" i="109"/>
  <c r="L438" i="109" s="1"/>
  <c r="K438" i="109"/>
  <c r="B439" i="109"/>
  <c r="C439" i="109"/>
  <c r="D439" i="109"/>
  <c r="E439" i="109"/>
  <c r="F439" i="109"/>
  <c r="G439" i="109"/>
  <c r="H439" i="109"/>
  <c r="I439" i="109"/>
  <c r="J439" i="109"/>
  <c r="L439" i="109"/>
  <c r="B440" i="109"/>
  <c r="C440" i="109"/>
  <c r="D440" i="109"/>
  <c r="E440" i="109"/>
  <c r="F440" i="109"/>
  <c r="G440" i="109"/>
  <c r="H440" i="109"/>
  <c r="I440" i="109"/>
  <c r="L440" i="109" s="1"/>
  <c r="K440" i="109"/>
  <c r="B441" i="109"/>
  <c r="C441" i="109"/>
  <c r="D441" i="109"/>
  <c r="E441" i="109"/>
  <c r="F441" i="109"/>
  <c r="G441" i="109"/>
  <c r="H441" i="109"/>
  <c r="I441" i="109"/>
  <c r="J441" i="109"/>
  <c r="L441" i="109"/>
  <c r="B442" i="109"/>
  <c r="C442" i="109"/>
  <c r="D442" i="109"/>
  <c r="E442" i="109"/>
  <c r="F442" i="109"/>
  <c r="G442" i="109"/>
  <c r="H442" i="109"/>
  <c r="I442" i="109"/>
  <c r="L442" i="109" s="1"/>
  <c r="K442" i="109"/>
  <c r="B443" i="109"/>
  <c r="C443" i="109"/>
  <c r="D443" i="109"/>
  <c r="E443" i="109"/>
  <c r="F443" i="109"/>
  <c r="G443" i="109"/>
  <c r="H443" i="109"/>
  <c r="I443" i="109"/>
  <c r="J443" i="109"/>
  <c r="L443" i="109"/>
  <c r="B444" i="109"/>
  <c r="C444" i="109"/>
  <c r="D444" i="109"/>
  <c r="E444" i="109"/>
  <c r="F444" i="109"/>
  <c r="G444" i="109"/>
  <c r="H444" i="109"/>
  <c r="I444" i="109"/>
  <c r="L444" i="109" s="1"/>
  <c r="K444" i="109"/>
  <c r="B445" i="109"/>
  <c r="C445" i="109"/>
  <c r="D445" i="109"/>
  <c r="E445" i="109"/>
  <c r="F445" i="109"/>
  <c r="G445" i="109"/>
  <c r="H445" i="109"/>
  <c r="I445" i="109"/>
  <c r="J445" i="109"/>
  <c r="L445" i="109"/>
  <c r="B446" i="109"/>
  <c r="C446" i="109"/>
  <c r="D446" i="109"/>
  <c r="E446" i="109"/>
  <c r="F446" i="109"/>
  <c r="G446" i="109"/>
  <c r="H446" i="109"/>
  <c r="I446" i="109"/>
  <c r="L446" i="109" s="1"/>
  <c r="K446" i="109"/>
  <c r="B447" i="109"/>
  <c r="C447" i="109"/>
  <c r="D447" i="109"/>
  <c r="E447" i="109"/>
  <c r="F447" i="109"/>
  <c r="G447" i="109"/>
  <c r="H447" i="109"/>
  <c r="I447" i="109"/>
  <c r="J447" i="109"/>
  <c r="L447" i="109"/>
  <c r="B448" i="109"/>
  <c r="C448" i="109"/>
  <c r="D448" i="109"/>
  <c r="E448" i="109"/>
  <c r="F448" i="109"/>
  <c r="G448" i="109"/>
  <c r="H448" i="109"/>
  <c r="I448" i="109"/>
  <c r="L448" i="109" s="1"/>
  <c r="K448" i="109"/>
  <c r="B449" i="109"/>
  <c r="C449" i="109"/>
  <c r="D449" i="109"/>
  <c r="E449" i="109"/>
  <c r="F449" i="109"/>
  <c r="G449" i="109"/>
  <c r="H449" i="109"/>
  <c r="I449" i="109"/>
  <c r="J449" i="109"/>
  <c r="L449" i="109"/>
  <c r="B450" i="109"/>
  <c r="C450" i="109"/>
  <c r="D450" i="109"/>
  <c r="E450" i="109"/>
  <c r="F450" i="109"/>
  <c r="G450" i="109"/>
  <c r="H450" i="109"/>
  <c r="I450" i="109"/>
  <c r="L450" i="109" s="1"/>
  <c r="K450" i="109"/>
  <c r="B451" i="109"/>
  <c r="C451" i="109"/>
  <c r="D451" i="109"/>
  <c r="E451" i="109"/>
  <c r="F451" i="109"/>
  <c r="G451" i="109"/>
  <c r="H451" i="109"/>
  <c r="I451" i="109"/>
  <c r="J451" i="109"/>
  <c r="L451" i="109"/>
  <c r="B452" i="109"/>
  <c r="C452" i="109"/>
  <c r="D452" i="109"/>
  <c r="E452" i="109"/>
  <c r="F452" i="109"/>
  <c r="G452" i="109"/>
  <c r="H452" i="109"/>
  <c r="I452" i="109"/>
  <c r="L452" i="109" s="1"/>
  <c r="K452" i="109"/>
  <c r="B453" i="109"/>
  <c r="C453" i="109"/>
  <c r="D453" i="109"/>
  <c r="E453" i="109"/>
  <c r="F453" i="109"/>
  <c r="G453" i="109"/>
  <c r="H453" i="109"/>
  <c r="I453" i="109"/>
  <c r="J453" i="109"/>
  <c r="L453" i="109"/>
  <c r="B454" i="109"/>
  <c r="C454" i="109"/>
  <c r="D454" i="109"/>
  <c r="E454" i="109"/>
  <c r="F454" i="109"/>
  <c r="G454" i="109"/>
  <c r="H454" i="109"/>
  <c r="I454" i="109"/>
  <c r="L454" i="109" s="1"/>
  <c r="K454" i="109"/>
  <c r="B455" i="109"/>
  <c r="C455" i="109"/>
  <c r="D455" i="109"/>
  <c r="E455" i="109"/>
  <c r="F455" i="109"/>
  <c r="G455" i="109"/>
  <c r="H455" i="109"/>
  <c r="I455" i="109"/>
  <c r="J455" i="109"/>
  <c r="L455" i="109"/>
  <c r="B456" i="109"/>
  <c r="C456" i="109"/>
  <c r="D456" i="109"/>
  <c r="E456" i="109"/>
  <c r="F456" i="109"/>
  <c r="G456" i="109"/>
  <c r="H456" i="109"/>
  <c r="I456" i="109"/>
  <c r="L456" i="109" s="1"/>
  <c r="K456" i="109"/>
  <c r="B457" i="109"/>
  <c r="C457" i="109"/>
  <c r="D457" i="109"/>
  <c r="E457" i="109"/>
  <c r="F457" i="109"/>
  <c r="G457" i="109"/>
  <c r="H457" i="109"/>
  <c r="I457" i="109"/>
  <c r="J457" i="109"/>
  <c r="L457" i="109"/>
  <c r="B458" i="109"/>
  <c r="C458" i="109"/>
  <c r="D458" i="109"/>
  <c r="E458" i="109"/>
  <c r="F458" i="109"/>
  <c r="G458" i="109"/>
  <c r="H458" i="109"/>
  <c r="I458" i="109"/>
  <c r="L458" i="109" s="1"/>
  <c r="K458" i="109"/>
  <c r="B459" i="109"/>
  <c r="C459" i="109"/>
  <c r="D459" i="109"/>
  <c r="E459" i="109"/>
  <c r="F459" i="109"/>
  <c r="G459" i="109"/>
  <c r="H459" i="109"/>
  <c r="I459" i="109"/>
  <c r="J459" i="109"/>
  <c r="L459" i="109"/>
  <c r="B460" i="109"/>
  <c r="C460" i="109"/>
  <c r="D460" i="109"/>
  <c r="E460" i="109"/>
  <c r="F460" i="109"/>
  <c r="G460" i="109"/>
  <c r="H460" i="109"/>
  <c r="I460" i="109"/>
  <c r="L460" i="109" s="1"/>
  <c r="K460" i="109"/>
  <c r="B461" i="109"/>
  <c r="C461" i="109"/>
  <c r="D461" i="109"/>
  <c r="E461" i="109"/>
  <c r="F461" i="109"/>
  <c r="G461" i="109"/>
  <c r="H461" i="109"/>
  <c r="I461" i="109"/>
  <c r="J461" i="109"/>
  <c r="L461" i="109"/>
  <c r="B462" i="109"/>
  <c r="C462" i="109"/>
  <c r="D462" i="109"/>
  <c r="E462" i="109"/>
  <c r="F462" i="109"/>
  <c r="G462" i="109"/>
  <c r="H462" i="109"/>
  <c r="I462" i="109"/>
  <c r="L462" i="109" s="1"/>
  <c r="K462" i="109"/>
  <c r="B463" i="109"/>
  <c r="C463" i="109"/>
  <c r="D463" i="109"/>
  <c r="E463" i="109"/>
  <c r="F463" i="109"/>
  <c r="G463" i="109"/>
  <c r="H463" i="109"/>
  <c r="I463" i="109"/>
  <c r="J463" i="109"/>
  <c r="L463" i="109"/>
  <c r="B464" i="109"/>
  <c r="C464" i="109"/>
  <c r="D464" i="109"/>
  <c r="E464" i="109"/>
  <c r="F464" i="109"/>
  <c r="G464" i="109"/>
  <c r="H464" i="109"/>
  <c r="I464" i="109"/>
  <c r="L464" i="109" s="1"/>
  <c r="K464" i="109"/>
  <c r="B465" i="109"/>
  <c r="C465" i="109"/>
  <c r="D465" i="109"/>
  <c r="E465" i="109"/>
  <c r="F465" i="109"/>
  <c r="G465" i="109"/>
  <c r="H465" i="109"/>
  <c r="I465" i="109"/>
  <c r="J465" i="109"/>
  <c r="L465" i="109"/>
  <c r="B466" i="109"/>
  <c r="C466" i="109"/>
  <c r="D466" i="109"/>
  <c r="E466" i="109"/>
  <c r="F466" i="109"/>
  <c r="G466" i="109"/>
  <c r="H466" i="109"/>
  <c r="I466" i="109"/>
  <c r="L466" i="109" s="1"/>
  <c r="K466" i="109"/>
  <c r="B467" i="109"/>
  <c r="C467" i="109"/>
  <c r="D467" i="109"/>
  <c r="E467" i="109"/>
  <c r="F467" i="109"/>
  <c r="G467" i="109"/>
  <c r="H467" i="109"/>
  <c r="I467" i="109"/>
  <c r="J467" i="109"/>
  <c r="L467" i="109"/>
  <c r="B468" i="109"/>
  <c r="C468" i="109"/>
  <c r="D468" i="109"/>
  <c r="E468" i="109"/>
  <c r="F468" i="109"/>
  <c r="G468" i="109"/>
  <c r="H468" i="109"/>
  <c r="I468" i="109"/>
  <c r="L468" i="109" s="1"/>
  <c r="K468" i="109"/>
  <c r="B469" i="109"/>
  <c r="C469" i="109"/>
  <c r="D469" i="109"/>
  <c r="E469" i="109"/>
  <c r="F469" i="109"/>
  <c r="G469" i="109"/>
  <c r="H469" i="109"/>
  <c r="I469" i="109"/>
  <c r="J469" i="109"/>
  <c r="L469" i="109"/>
  <c r="B470" i="109"/>
  <c r="C470" i="109"/>
  <c r="D470" i="109"/>
  <c r="E470" i="109"/>
  <c r="F470" i="109"/>
  <c r="G470" i="109"/>
  <c r="H470" i="109"/>
  <c r="I470" i="109"/>
  <c r="L470" i="109" s="1"/>
  <c r="K470" i="109"/>
  <c r="B471" i="109"/>
  <c r="C471" i="109"/>
  <c r="D471" i="109"/>
  <c r="E471" i="109"/>
  <c r="F471" i="109"/>
  <c r="G471" i="109"/>
  <c r="H471" i="109"/>
  <c r="I471" i="109"/>
  <c r="J471" i="109"/>
  <c r="L471" i="109"/>
  <c r="B472" i="109"/>
  <c r="C472" i="109"/>
  <c r="D472" i="109"/>
  <c r="E472" i="109"/>
  <c r="F472" i="109"/>
  <c r="G472" i="109"/>
  <c r="H472" i="109"/>
  <c r="I472" i="109"/>
  <c r="L472" i="109" s="1"/>
  <c r="K472" i="109"/>
  <c r="B473" i="109"/>
  <c r="C473" i="109"/>
  <c r="D473" i="109"/>
  <c r="E473" i="109"/>
  <c r="F473" i="109"/>
  <c r="G473" i="109"/>
  <c r="H473" i="109"/>
  <c r="I473" i="109"/>
  <c r="J473" i="109"/>
  <c r="L473" i="109"/>
  <c r="B474" i="109"/>
  <c r="C474" i="109"/>
  <c r="D474" i="109"/>
  <c r="E474" i="109"/>
  <c r="F474" i="109"/>
  <c r="G474" i="109"/>
  <c r="H474" i="109"/>
  <c r="I474" i="109"/>
  <c r="L474" i="109" s="1"/>
  <c r="K474" i="109"/>
  <c r="B475" i="109"/>
  <c r="C475" i="109"/>
  <c r="D475" i="109"/>
  <c r="E475" i="109"/>
  <c r="F475" i="109"/>
  <c r="G475" i="109"/>
  <c r="H475" i="109"/>
  <c r="I475" i="109"/>
  <c r="J475" i="109"/>
  <c r="L475" i="109"/>
  <c r="B476" i="109"/>
  <c r="C476" i="109"/>
  <c r="D476" i="109"/>
  <c r="E476" i="109"/>
  <c r="F476" i="109"/>
  <c r="G476" i="109"/>
  <c r="H476" i="109"/>
  <c r="I476" i="109"/>
  <c r="L476" i="109" s="1"/>
  <c r="K476" i="109"/>
  <c r="B477" i="109"/>
  <c r="C477" i="109"/>
  <c r="D477" i="109"/>
  <c r="E477" i="109"/>
  <c r="F477" i="109"/>
  <c r="G477" i="109"/>
  <c r="H477" i="109"/>
  <c r="I477" i="109"/>
  <c r="J477" i="109"/>
  <c r="L477" i="109"/>
  <c r="B478" i="109"/>
  <c r="C478" i="109"/>
  <c r="D478" i="109"/>
  <c r="E478" i="109"/>
  <c r="F478" i="109"/>
  <c r="G478" i="109"/>
  <c r="H478" i="109"/>
  <c r="I478" i="109"/>
  <c r="L478" i="109" s="1"/>
  <c r="K478" i="109"/>
  <c r="B479" i="109"/>
  <c r="C479" i="109"/>
  <c r="D479" i="109"/>
  <c r="E479" i="109"/>
  <c r="F479" i="109"/>
  <c r="G479" i="109"/>
  <c r="H479" i="109"/>
  <c r="I479" i="109"/>
  <c r="J479" i="109"/>
  <c r="L479" i="109"/>
  <c r="B480" i="109"/>
  <c r="C480" i="109"/>
  <c r="D480" i="109"/>
  <c r="E480" i="109"/>
  <c r="F480" i="109"/>
  <c r="G480" i="109"/>
  <c r="H480" i="109"/>
  <c r="I480" i="109"/>
  <c r="L480" i="109" s="1"/>
  <c r="K480" i="109"/>
  <c r="B481" i="109"/>
  <c r="C481" i="109"/>
  <c r="D481" i="109"/>
  <c r="E481" i="109"/>
  <c r="F481" i="109"/>
  <c r="G481" i="109"/>
  <c r="H481" i="109"/>
  <c r="I481" i="109"/>
  <c r="J481" i="109"/>
  <c r="L481" i="109"/>
  <c r="B482" i="109"/>
  <c r="C482" i="109"/>
  <c r="D482" i="109"/>
  <c r="E482" i="109"/>
  <c r="F482" i="109"/>
  <c r="G482" i="109"/>
  <c r="H482" i="109"/>
  <c r="I482" i="109"/>
  <c r="L482" i="109" s="1"/>
  <c r="K482" i="109"/>
  <c r="B483" i="109"/>
  <c r="C483" i="109"/>
  <c r="D483" i="109"/>
  <c r="E483" i="109"/>
  <c r="F483" i="109"/>
  <c r="G483" i="109"/>
  <c r="H483" i="109"/>
  <c r="I483" i="109"/>
  <c r="J483" i="109"/>
  <c r="L483" i="109"/>
  <c r="B484" i="109"/>
  <c r="C484" i="109"/>
  <c r="D484" i="109"/>
  <c r="E484" i="109"/>
  <c r="F484" i="109"/>
  <c r="G484" i="109"/>
  <c r="H484" i="109"/>
  <c r="I484" i="109"/>
  <c r="L484" i="109" s="1"/>
  <c r="K484" i="109"/>
  <c r="B485" i="109"/>
  <c r="C485" i="109"/>
  <c r="D485" i="109"/>
  <c r="E485" i="109"/>
  <c r="F485" i="109"/>
  <c r="G485" i="109"/>
  <c r="H485" i="109"/>
  <c r="I485" i="109"/>
  <c r="J485" i="109"/>
  <c r="L485" i="109"/>
  <c r="B486" i="109"/>
  <c r="C486" i="109"/>
  <c r="D486" i="109"/>
  <c r="E486" i="109"/>
  <c r="F486" i="109"/>
  <c r="G486" i="109"/>
  <c r="H486" i="109"/>
  <c r="I486" i="109"/>
  <c r="L486" i="109" s="1"/>
  <c r="K486" i="109"/>
  <c r="B487" i="109"/>
  <c r="C487" i="109"/>
  <c r="D487" i="109"/>
  <c r="E487" i="109"/>
  <c r="F487" i="109"/>
  <c r="G487" i="109"/>
  <c r="H487" i="109"/>
  <c r="I487" i="109"/>
  <c r="J487" i="109"/>
  <c r="L487" i="109"/>
  <c r="B488" i="109"/>
  <c r="C488" i="109"/>
  <c r="D488" i="109"/>
  <c r="E488" i="109"/>
  <c r="F488" i="109"/>
  <c r="G488" i="109"/>
  <c r="H488" i="109"/>
  <c r="I488" i="109"/>
  <c r="L488" i="109" s="1"/>
  <c r="K488" i="109"/>
  <c r="B489" i="109"/>
  <c r="C489" i="109"/>
  <c r="D489" i="109"/>
  <c r="E489" i="109"/>
  <c r="F489" i="109"/>
  <c r="G489" i="109"/>
  <c r="H489" i="109"/>
  <c r="I489" i="109"/>
  <c r="J489" i="109"/>
  <c r="L489" i="109"/>
  <c r="B490" i="109"/>
  <c r="C490" i="109"/>
  <c r="D490" i="109"/>
  <c r="E490" i="109"/>
  <c r="F490" i="109"/>
  <c r="G490" i="109"/>
  <c r="H490" i="109"/>
  <c r="I490" i="109"/>
  <c r="L490" i="109" s="1"/>
  <c r="K490" i="109"/>
  <c r="B491" i="109"/>
  <c r="C491" i="109"/>
  <c r="D491" i="109"/>
  <c r="E491" i="109"/>
  <c r="F491" i="109"/>
  <c r="G491" i="109"/>
  <c r="H491" i="109"/>
  <c r="I491" i="109"/>
  <c r="J491" i="109"/>
  <c r="L491" i="109"/>
  <c r="B492" i="109"/>
  <c r="C492" i="109"/>
  <c r="D492" i="109"/>
  <c r="E492" i="109"/>
  <c r="F492" i="109"/>
  <c r="G492" i="109"/>
  <c r="H492" i="109"/>
  <c r="I492" i="109"/>
  <c r="L492" i="109" s="1"/>
  <c r="K492" i="109"/>
  <c r="B493" i="109"/>
  <c r="C493" i="109"/>
  <c r="D493" i="109"/>
  <c r="E493" i="109"/>
  <c r="F493" i="109"/>
  <c r="G493" i="109"/>
  <c r="H493" i="109"/>
  <c r="I493" i="109"/>
  <c r="J493" i="109"/>
  <c r="L493" i="109"/>
  <c r="B494" i="109"/>
  <c r="C494" i="109"/>
  <c r="D494" i="109"/>
  <c r="E494" i="109"/>
  <c r="F494" i="109"/>
  <c r="G494" i="109"/>
  <c r="H494" i="109"/>
  <c r="I494" i="109"/>
  <c r="L494" i="109" s="1"/>
  <c r="K494" i="109"/>
  <c r="B495" i="109"/>
  <c r="C495" i="109"/>
  <c r="D495" i="109"/>
  <c r="E495" i="109"/>
  <c r="F495" i="109"/>
  <c r="G495" i="109"/>
  <c r="H495" i="109"/>
  <c r="I495" i="109"/>
  <c r="J495" i="109"/>
  <c r="L495" i="109"/>
  <c r="B496" i="109"/>
  <c r="C496" i="109"/>
  <c r="D496" i="109"/>
  <c r="E496" i="109"/>
  <c r="F496" i="109"/>
  <c r="G496" i="109"/>
  <c r="H496" i="109"/>
  <c r="I496" i="109"/>
  <c r="L496" i="109" s="1"/>
  <c r="K496" i="109"/>
  <c r="B497" i="109"/>
  <c r="C497" i="109"/>
  <c r="D497" i="109"/>
  <c r="E497" i="109"/>
  <c r="F497" i="109"/>
  <c r="G497" i="109"/>
  <c r="H497" i="109"/>
  <c r="I497" i="109"/>
  <c r="J497" i="109"/>
  <c r="L497" i="109"/>
  <c r="B498" i="109"/>
  <c r="C498" i="109"/>
  <c r="D498" i="109"/>
  <c r="E498" i="109"/>
  <c r="F498" i="109"/>
  <c r="G498" i="109"/>
  <c r="H498" i="109"/>
  <c r="I498" i="109"/>
  <c r="L498" i="109" s="1"/>
  <c r="K498" i="109"/>
  <c r="B499" i="109"/>
  <c r="C499" i="109"/>
  <c r="D499" i="109"/>
  <c r="E499" i="109"/>
  <c r="F499" i="109"/>
  <c r="G499" i="109"/>
  <c r="H499" i="109"/>
  <c r="I499" i="109"/>
  <c r="J499" i="109"/>
  <c r="L499" i="109"/>
  <c r="G15" i="109"/>
  <c r="F15" i="109"/>
  <c r="E15" i="109"/>
  <c r="D15" i="109"/>
  <c r="C15" i="109"/>
  <c r="B15" i="109"/>
  <c r="K13" i="109"/>
  <c r="J13" i="109"/>
  <c r="J514" i="109"/>
  <c r="G514" i="109"/>
  <c r="C514" i="109"/>
  <c r="M3" i="109"/>
  <c r="B9" i="109"/>
  <c r="B8" i="109"/>
  <c r="B5" i="109"/>
  <c r="B4" i="109"/>
  <c r="B16" i="55"/>
  <c r="E16" i="55"/>
  <c r="H16" i="55" s="1"/>
  <c r="F16" i="55"/>
  <c r="G16" i="55"/>
  <c r="B17" i="55"/>
  <c r="C17" i="55"/>
  <c r="D17" i="55"/>
  <c r="E17" i="55"/>
  <c r="H17" i="55" s="1"/>
  <c r="F17" i="55"/>
  <c r="G17" i="55"/>
  <c r="B18" i="55"/>
  <c r="C18" i="55"/>
  <c r="D18" i="55"/>
  <c r="E18" i="55"/>
  <c r="H18" i="55" s="1"/>
  <c r="F18" i="55"/>
  <c r="G18" i="55"/>
  <c r="B19" i="55"/>
  <c r="E19" i="55"/>
  <c r="H19" i="55" s="1"/>
  <c r="F19" i="55"/>
  <c r="G19" i="55"/>
  <c r="B20" i="55"/>
  <c r="C20" i="55"/>
  <c r="D20" i="55"/>
  <c r="E20" i="55"/>
  <c r="H20" i="55" s="1"/>
  <c r="F20" i="55"/>
  <c r="G20" i="55"/>
  <c r="B21" i="55"/>
  <c r="E21" i="55"/>
  <c r="H21" i="55" s="1"/>
  <c r="F21" i="55"/>
  <c r="G21" i="55"/>
  <c r="B22" i="55"/>
  <c r="E22" i="55"/>
  <c r="H22" i="55" s="1"/>
  <c r="F22" i="55"/>
  <c r="G22" i="55"/>
  <c r="B23" i="55"/>
  <c r="C23" i="55"/>
  <c r="D23" i="55"/>
  <c r="E23" i="55"/>
  <c r="H23" i="55" s="1"/>
  <c r="F23" i="55"/>
  <c r="G23" i="55"/>
  <c r="B24" i="55"/>
  <c r="E24" i="55"/>
  <c r="H24" i="55" s="1"/>
  <c r="F24" i="55"/>
  <c r="G24" i="55"/>
  <c r="B25" i="55"/>
  <c r="C25" i="55"/>
  <c r="D25" i="55"/>
  <c r="E25" i="55"/>
  <c r="H25" i="55" s="1"/>
  <c r="F25" i="55"/>
  <c r="G25" i="55"/>
  <c r="B26" i="55"/>
  <c r="E26" i="55"/>
  <c r="H26" i="55" s="1"/>
  <c r="F26" i="55"/>
  <c r="G26" i="55"/>
  <c r="B27" i="55"/>
  <c r="C27" i="55"/>
  <c r="D27" i="55"/>
  <c r="E27" i="55"/>
  <c r="H27" i="55" s="1"/>
  <c r="F27" i="55"/>
  <c r="G27" i="55"/>
  <c r="B28" i="55"/>
  <c r="C28" i="55"/>
  <c r="D28" i="55"/>
  <c r="E28" i="55"/>
  <c r="H28" i="55" s="1"/>
  <c r="F28" i="55"/>
  <c r="G28" i="55"/>
  <c r="B29" i="55"/>
  <c r="C29" i="55"/>
  <c r="D29" i="55"/>
  <c r="E29" i="55"/>
  <c r="H29" i="55" s="1"/>
  <c r="F29" i="55"/>
  <c r="G29" i="55"/>
  <c r="B30" i="55"/>
  <c r="C30" i="55"/>
  <c r="D30" i="55"/>
  <c r="E30" i="55"/>
  <c r="H30" i="55" s="1"/>
  <c r="F30" i="55"/>
  <c r="G30" i="55"/>
  <c r="B31" i="55"/>
  <c r="E31" i="55"/>
  <c r="H31" i="55" s="1"/>
  <c r="F31" i="55"/>
  <c r="G31" i="55"/>
  <c r="B32" i="55"/>
  <c r="C32" i="55"/>
  <c r="D32" i="55"/>
  <c r="E32" i="55"/>
  <c r="H32" i="55" s="1"/>
  <c r="F32" i="55"/>
  <c r="G32" i="55"/>
  <c r="B33" i="55"/>
  <c r="E33" i="55"/>
  <c r="H33" i="55" s="1"/>
  <c r="F33" i="55"/>
  <c r="G33" i="55"/>
  <c r="B34" i="55"/>
  <c r="C34" i="55"/>
  <c r="D34" i="55"/>
  <c r="E34" i="55"/>
  <c r="H34" i="55" s="1"/>
  <c r="F34" i="55"/>
  <c r="G34" i="55"/>
  <c r="B35" i="55"/>
  <c r="E35" i="55"/>
  <c r="H35" i="55" s="1"/>
  <c r="F35" i="55"/>
  <c r="G35" i="55"/>
  <c r="B36" i="55"/>
  <c r="C36" i="55"/>
  <c r="D36" i="55"/>
  <c r="E36" i="55"/>
  <c r="H36" i="55" s="1"/>
  <c r="F36" i="55"/>
  <c r="G36" i="55"/>
  <c r="B37" i="55"/>
  <c r="C37" i="55"/>
  <c r="D37" i="55"/>
  <c r="E37" i="55"/>
  <c r="H37" i="55" s="1"/>
  <c r="F37" i="55"/>
  <c r="G37" i="55"/>
  <c r="B38" i="55"/>
  <c r="C38" i="55"/>
  <c r="D38" i="55"/>
  <c r="E38" i="55"/>
  <c r="H38" i="55" s="1"/>
  <c r="F38" i="55"/>
  <c r="G38" i="55"/>
  <c r="I38" i="55"/>
  <c r="B39" i="55"/>
  <c r="C39" i="55"/>
  <c r="D39" i="55"/>
  <c r="E39" i="55"/>
  <c r="H39" i="55" s="1"/>
  <c r="F39" i="55"/>
  <c r="G39" i="55"/>
  <c r="B40" i="55"/>
  <c r="E40" i="55"/>
  <c r="H40" i="55" s="1"/>
  <c r="F40" i="55"/>
  <c r="G40" i="55"/>
  <c r="B41" i="55"/>
  <c r="C41" i="55"/>
  <c r="D41" i="55"/>
  <c r="E41" i="55"/>
  <c r="H41" i="55" s="1"/>
  <c r="F41" i="55"/>
  <c r="G41" i="55"/>
  <c r="B42" i="55"/>
  <c r="C42" i="55"/>
  <c r="D42" i="55"/>
  <c r="E42" i="55"/>
  <c r="H42" i="55" s="1"/>
  <c r="F42" i="55"/>
  <c r="G42" i="55"/>
  <c r="B43" i="55"/>
  <c r="C43" i="55"/>
  <c r="D43" i="55"/>
  <c r="E43" i="55"/>
  <c r="H43" i="55" s="1"/>
  <c r="F43" i="55"/>
  <c r="G43" i="55"/>
  <c r="B44" i="55"/>
  <c r="C44" i="55"/>
  <c r="D44" i="55"/>
  <c r="E44" i="55"/>
  <c r="H44" i="55" s="1"/>
  <c r="F44" i="55"/>
  <c r="G44" i="55"/>
  <c r="B45" i="55"/>
  <c r="C45" i="55"/>
  <c r="D45" i="55"/>
  <c r="E45" i="55"/>
  <c r="H45" i="55" s="1"/>
  <c r="F45" i="55"/>
  <c r="G45" i="55"/>
  <c r="B46" i="55"/>
  <c r="E46" i="55"/>
  <c r="H46" i="55" s="1"/>
  <c r="F46" i="55"/>
  <c r="G46" i="55"/>
  <c r="B47" i="55"/>
  <c r="C47" i="55"/>
  <c r="D47" i="55"/>
  <c r="E47" i="55"/>
  <c r="H47" i="55" s="1"/>
  <c r="F47" i="55"/>
  <c r="G47" i="55"/>
  <c r="B48" i="55"/>
  <c r="C48" i="55"/>
  <c r="D48" i="55"/>
  <c r="E48" i="55"/>
  <c r="H48" i="55" s="1"/>
  <c r="F48" i="55"/>
  <c r="G48" i="55"/>
  <c r="B49" i="55"/>
  <c r="C49" i="55"/>
  <c r="D49" i="55"/>
  <c r="E49" i="55"/>
  <c r="H49" i="55" s="1"/>
  <c r="F49" i="55"/>
  <c r="G49" i="55"/>
  <c r="B50" i="55"/>
  <c r="C50" i="55"/>
  <c r="D50" i="55"/>
  <c r="E50" i="55"/>
  <c r="H50" i="55" s="1"/>
  <c r="F50" i="55"/>
  <c r="G50" i="55"/>
  <c r="B51" i="55"/>
  <c r="C51" i="55"/>
  <c r="D51" i="55"/>
  <c r="E51" i="55"/>
  <c r="H51" i="55" s="1"/>
  <c r="F51" i="55"/>
  <c r="G51" i="55"/>
  <c r="B52" i="55"/>
  <c r="E52" i="55"/>
  <c r="H52" i="55" s="1"/>
  <c r="F52" i="55"/>
  <c r="G52" i="55"/>
  <c r="B53" i="55"/>
  <c r="C53" i="55"/>
  <c r="D53" i="55"/>
  <c r="E53" i="55"/>
  <c r="H53" i="55" s="1"/>
  <c r="F53" i="55"/>
  <c r="G53" i="55"/>
  <c r="B54" i="55"/>
  <c r="C54" i="55"/>
  <c r="D54" i="55"/>
  <c r="E54" i="55"/>
  <c r="H54" i="55" s="1"/>
  <c r="F54" i="55"/>
  <c r="G54" i="55"/>
  <c r="I54" i="55"/>
  <c r="B55" i="55"/>
  <c r="C55" i="55"/>
  <c r="D55" i="55"/>
  <c r="E55" i="55"/>
  <c r="H55" i="55" s="1"/>
  <c r="F55" i="55"/>
  <c r="G55" i="55"/>
  <c r="B56" i="55"/>
  <c r="C56" i="55"/>
  <c r="D56" i="55"/>
  <c r="E56" i="55"/>
  <c r="H56" i="55" s="1"/>
  <c r="F56" i="55"/>
  <c r="G56" i="55"/>
  <c r="B57" i="55"/>
  <c r="E57" i="55"/>
  <c r="H57" i="55" s="1"/>
  <c r="F57" i="55"/>
  <c r="G57" i="55"/>
  <c r="B58" i="55"/>
  <c r="C58" i="55"/>
  <c r="D58" i="55"/>
  <c r="E58" i="55"/>
  <c r="H58" i="55" s="1"/>
  <c r="F58" i="55"/>
  <c r="G58" i="55"/>
  <c r="B59" i="55"/>
  <c r="C59" i="55"/>
  <c r="D59" i="55"/>
  <c r="E59" i="55"/>
  <c r="H59" i="55" s="1"/>
  <c r="F59" i="55"/>
  <c r="G59" i="55"/>
  <c r="B60" i="55"/>
  <c r="C60" i="55"/>
  <c r="D60" i="55"/>
  <c r="E60" i="55"/>
  <c r="H60" i="55" s="1"/>
  <c r="F60" i="55"/>
  <c r="G60" i="55"/>
  <c r="B61" i="55"/>
  <c r="C61" i="55"/>
  <c r="D61" i="55"/>
  <c r="E61" i="55"/>
  <c r="H61" i="55" s="1"/>
  <c r="F61" i="55"/>
  <c r="G61" i="55"/>
  <c r="B62" i="55"/>
  <c r="E62" i="55"/>
  <c r="H62" i="55" s="1"/>
  <c r="F62" i="55"/>
  <c r="G62" i="55"/>
  <c r="I62" i="55"/>
  <c r="B63" i="55"/>
  <c r="E63" i="55"/>
  <c r="H63" i="55" s="1"/>
  <c r="F63" i="55"/>
  <c r="G63" i="55"/>
  <c r="B64" i="55"/>
  <c r="C64" i="55"/>
  <c r="D64" i="55"/>
  <c r="E64" i="55"/>
  <c r="H64" i="55" s="1"/>
  <c r="F64" i="55"/>
  <c r="G64" i="55"/>
  <c r="B65" i="55"/>
  <c r="C65" i="55"/>
  <c r="D65" i="55"/>
  <c r="E65" i="55"/>
  <c r="H65" i="55" s="1"/>
  <c r="F65" i="55"/>
  <c r="G65" i="55"/>
  <c r="B66" i="55"/>
  <c r="C66" i="55"/>
  <c r="D66" i="55"/>
  <c r="E66" i="55"/>
  <c r="H66" i="55" s="1"/>
  <c r="F66" i="55"/>
  <c r="G66" i="55"/>
  <c r="B67" i="55"/>
  <c r="C67" i="55"/>
  <c r="D67" i="55"/>
  <c r="E67" i="55"/>
  <c r="H67" i="55" s="1"/>
  <c r="F67" i="55"/>
  <c r="G67" i="55"/>
  <c r="B68" i="55"/>
  <c r="E68" i="55"/>
  <c r="H68" i="55" s="1"/>
  <c r="F68" i="55"/>
  <c r="G68" i="55"/>
  <c r="B69" i="55"/>
  <c r="C69" i="55"/>
  <c r="D69" i="55"/>
  <c r="E69" i="55"/>
  <c r="H69" i="55" s="1"/>
  <c r="F69" i="55"/>
  <c r="G69" i="55"/>
  <c r="B70" i="55"/>
  <c r="C70" i="55"/>
  <c r="D70" i="55"/>
  <c r="E70" i="55"/>
  <c r="H70" i="55" s="1"/>
  <c r="F70" i="55"/>
  <c r="G70" i="55"/>
  <c r="B71" i="55"/>
  <c r="C71" i="55"/>
  <c r="D71" i="55"/>
  <c r="E71" i="55"/>
  <c r="H71" i="55" s="1"/>
  <c r="F71" i="55"/>
  <c r="G71" i="55"/>
  <c r="B72" i="55"/>
  <c r="C72" i="55"/>
  <c r="D72" i="55"/>
  <c r="E72" i="55"/>
  <c r="H72" i="55" s="1"/>
  <c r="F72" i="55"/>
  <c r="G72" i="55"/>
  <c r="I72" i="55"/>
  <c r="B73" i="55"/>
  <c r="C73" i="55"/>
  <c r="D73" i="55"/>
  <c r="E73" i="55"/>
  <c r="H73" i="55" s="1"/>
  <c r="F73" i="55"/>
  <c r="G73" i="55"/>
  <c r="B74" i="55"/>
  <c r="C74" i="55"/>
  <c r="D74" i="55"/>
  <c r="E74" i="55"/>
  <c r="H74" i="55" s="1"/>
  <c r="F74" i="55"/>
  <c r="G74" i="55"/>
  <c r="B75" i="55"/>
  <c r="C75" i="55"/>
  <c r="D75" i="55"/>
  <c r="E75" i="55"/>
  <c r="H75" i="55" s="1"/>
  <c r="F75" i="55"/>
  <c r="G75" i="55"/>
  <c r="B76" i="55"/>
  <c r="C76" i="55"/>
  <c r="D76" i="55"/>
  <c r="E76" i="55"/>
  <c r="H76" i="55" s="1"/>
  <c r="F76" i="55"/>
  <c r="G76" i="55"/>
  <c r="B77" i="55"/>
  <c r="C77" i="55"/>
  <c r="D77" i="55"/>
  <c r="E77" i="55"/>
  <c r="H77" i="55" s="1"/>
  <c r="F77" i="55"/>
  <c r="G77" i="55"/>
  <c r="B78" i="55"/>
  <c r="E78" i="55"/>
  <c r="H78" i="55" s="1"/>
  <c r="F78" i="55"/>
  <c r="G78" i="55"/>
  <c r="B79" i="55"/>
  <c r="C79" i="55"/>
  <c r="D79" i="55"/>
  <c r="E79" i="55"/>
  <c r="H79" i="55" s="1"/>
  <c r="F79" i="55"/>
  <c r="G79" i="55"/>
  <c r="B80" i="55"/>
  <c r="C80" i="55"/>
  <c r="D80" i="55"/>
  <c r="E80" i="55"/>
  <c r="H80" i="55" s="1"/>
  <c r="F80" i="55"/>
  <c r="G80" i="55"/>
  <c r="I80" i="55"/>
  <c r="B81" i="55"/>
  <c r="C81" i="55"/>
  <c r="D81" i="55"/>
  <c r="E81" i="55"/>
  <c r="H81" i="55" s="1"/>
  <c r="F81" i="55"/>
  <c r="G81" i="55"/>
  <c r="B82" i="55"/>
  <c r="E82" i="55"/>
  <c r="H82" i="55" s="1"/>
  <c r="F82" i="55"/>
  <c r="G82" i="55"/>
  <c r="B83" i="55"/>
  <c r="E83" i="55"/>
  <c r="H83" i="55" s="1"/>
  <c r="F83" i="55"/>
  <c r="G83" i="55"/>
  <c r="B84" i="55"/>
  <c r="C84" i="55"/>
  <c r="D84" i="55"/>
  <c r="E84" i="55"/>
  <c r="H84" i="55" s="1"/>
  <c r="F84" i="55"/>
  <c r="G84" i="55"/>
  <c r="B85" i="55"/>
  <c r="C85" i="55"/>
  <c r="D85" i="55"/>
  <c r="E85" i="55"/>
  <c r="H85" i="55" s="1"/>
  <c r="F85" i="55"/>
  <c r="G85" i="55"/>
  <c r="B86" i="55"/>
  <c r="C86" i="55"/>
  <c r="D86" i="55"/>
  <c r="E86" i="55"/>
  <c r="H86" i="55" s="1"/>
  <c r="F86" i="55"/>
  <c r="G86" i="55"/>
  <c r="B87" i="55"/>
  <c r="C87" i="55"/>
  <c r="D87" i="55"/>
  <c r="E87" i="55"/>
  <c r="H87" i="55" s="1"/>
  <c r="F87" i="55"/>
  <c r="G87" i="55"/>
  <c r="B88" i="55"/>
  <c r="E88" i="55"/>
  <c r="H88" i="55" s="1"/>
  <c r="F88" i="55"/>
  <c r="G88" i="55"/>
  <c r="I88" i="55"/>
  <c r="B89" i="55"/>
  <c r="C89" i="55"/>
  <c r="D89" i="55"/>
  <c r="E89" i="55"/>
  <c r="H89" i="55" s="1"/>
  <c r="F89" i="55"/>
  <c r="G89" i="55"/>
  <c r="B90" i="55"/>
  <c r="C90" i="55"/>
  <c r="D90" i="55"/>
  <c r="E90" i="55"/>
  <c r="H90" i="55" s="1"/>
  <c r="F90" i="55"/>
  <c r="G90" i="55"/>
  <c r="B91" i="55"/>
  <c r="E91" i="55"/>
  <c r="H91" i="55" s="1"/>
  <c r="F91" i="55"/>
  <c r="G91" i="55"/>
  <c r="B92" i="55"/>
  <c r="C92" i="55"/>
  <c r="D92" i="55"/>
  <c r="E92" i="55"/>
  <c r="H92" i="55" s="1"/>
  <c r="F92" i="55"/>
  <c r="G92" i="55"/>
  <c r="B93" i="55"/>
  <c r="E93" i="55"/>
  <c r="H93" i="55" s="1"/>
  <c r="F93" i="55"/>
  <c r="G93" i="55"/>
  <c r="B94" i="55"/>
  <c r="C94" i="55"/>
  <c r="D94" i="55"/>
  <c r="E94" i="55"/>
  <c r="H94" i="55" s="1"/>
  <c r="F94" i="55"/>
  <c r="G94" i="55"/>
  <c r="B95" i="55"/>
  <c r="E95" i="55"/>
  <c r="H95" i="55" s="1"/>
  <c r="F95" i="55"/>
  <c r="G95" i="55"/>
  <c r="B96" i="55"/>
  <c r="C96" i="55"/>
  <c r="D96" i="55"/>
  <c r="E96" i="55"/>
  <c r="H96" i="55" s="1"/>
  <c r="F96" i="55"/>
  <c r="G96" i="55"/>
  <c r="I96" i="55"/>
  <c r="B97" i="55"/>
  <c r="C97" i="55"/>
  <c r="D97" i="55"/>
  <c r="E97" i="55"/>
  <c r="H97" i="55" s="1"/>
  <c r="F97" i="55"/>
  <c r="G97" i="55"/>
  <c r="B98" i="55"/>
  <c r="C98" i="55"/>
  <c r="D98" i="55"/>
  <c r="E98" i="55"/>
  <c r="H98" i="55" s="1"/>
  <c r="F98" i="55"/>
  <c r="G98" i="55"/>
  <c r="B99" i="55"/>
  <c r="C99" i="55"/>
  <c r="D99" i="55"/>
  <c r="E99" i="55"/>
  <c r="H99" i="55" s="1"/>
  <c r="F99" i="55"/>
  <c r="G99" i="55"/>
  <c r="B100" i="55"/>
  <c r="E100" i="55"/>
  <c r="H100" i="55" s="1"/>
  <c r="F100" i="55"/>
  <c r="G100" i="55"/>
  <c r="B101" i="55"/>
  <c r="C101" i="55"/>
  <c r="D101" i="55"/>
  <c r="E101" i="55"/>
  <c r="H101" i="55" s="1"/>
  <c r="F101" i="55"/>
  <c r="G101" i="55"/>
  <c r="B102" i="55"/>
  <c r="C102" i="55"/>
  <c r="D102" i="55"/>
  <c r="E102" i="55"/>
  <c r="F102" i="55"/>
  <c r="G102" i="55"/>
  <c r="H102" i="55"/>
  <c r="I102" i="55"/>
  <c r="B103" i="55"/>
  <c r="C103" i="55"/>
  <c r="D103" i="55"/>
  <c r="E103" i="55"/>
  <c r="H103" i="55" s="1"/>
  <c r="F103" i="55"/>
  <c r="G103" i="55"/>
  <c r="B104" i="55"/>
  <c r="E104" i="55"/>
  <c r="H104" i="55" s="1"/>
  <c r="F104" i="55"/>
  <c r="G104" i="55"/>
  <c r="I104" i="55"/>
  <c r="B105" i="55"/>
  <c r="C105" i="55"/>
  <c r="D105" i="55"/>
  <c r="E105" i="55"/>
  <c r="H105" i="55" s="1"/>
  <c r="F105" i="55"/>
  <c r="G105" i="55"/>
  <c r="B106" i="55"/>
  <c r="C106" i="55"/>
  <c r="D106" i="55"/>
  <c r="E106" i="55"/>
  <c r="H106" i="55" s="1"/>
  <c r="F106" i="55"/>
  <c r="G106" i="55"/>
  <c r="B107" i="55"/>
  <c r="C107" i="55"/>
  <c r="D107" i="55"/>
  <c r="E107" i="55"/>
  <c r="H107" i="55" s="1"/>
  <c r="F107" i="55"/>
  <c r="G107" i="55"/>
  <c r="B108" i="55"/>
  <c r="C108" i="55"/>
  <c r="D108" i="55"/>
  <c r="E108" i="55"/>
  <c r="H108" i="55" s="1"/>
  <c r="F108" i="55"/>
  <c r="G108" i="55"/>
  <c r="B109" i="55"/>
  <c r="C109" i="55"/>
  <c r="D109" i="55"/>
  <c r="E109" i="55"/>
  <c r="H109" i="55" s="1"/>
  <c r="F109" i="55"/>
  <c r="G109" i="55"/>
  <c r="B110" i="55"/>
  <c r="C110" i="55"/>
  <c r="D110" i="55"/>
  <c r="E110" i="55"/>
  <c r="F110" i="55"/>
  <c r="G110" i="55"/>
  <c r="H110" i="55"/>
  <c r="I110" i="55"/>
  <c r="B111" i="55"/>
  <c r="E111" i="55"/>
  <c r="H111" i="55" s="1"/>
  <c r="F111" i="55"/>
  <c r="G111" i="55"/>
  <c r="B112" i="55"/>
  <c r="E112" i="55"/>
  <c r="H112" i="55" s="1"/>
  <c r="F112" i="55"/>
  <c r="G112" i="55"/>
  <c r="B113" i="55"/>
  <c r="E113" i="55"/>
  <c r="H113" i="55" s="1"/>
  <c r="F113" i="55"/>
  <c r="G113" i="55"/>
  <c r="B114" i="55"/>
  <c r="E114" i="55"/>
  <c r="F114" i="55"/>
  <c r="G114" i="55"/>
  <c r="H114" i="55"/>
  <c r="I114" i="55"/>
  <c r="B115" i="55"/>
  <c r="E115" i="55"/>
  <c r="F115" i="55"/>
  <c r="G115" i="55"/>
  <c r="B116" i="55"/>
  <c r="E116" i="55"/>
  <c r="H116" i="55" s="1"/>
  <c r="F116" i="55"/>
  <c r="G116" i="55"/>
  <c r="B117" i="55"/>
  <c r="C117" i="55"/>
  <c r="D117" i="55"/>
  <c r="E117" i="55"/>
  <c r="F117" i="55"/>
  <c r="G117" i="55"/>
  <c r="B118" i="55"/>
  <c r="C118" i="55"/>
  <c r="D118" i="55"/>
  <c r="E118" i="55"/>
  <c r="I118" i="55" s="1"/>
  <c r="F118" i="55"/>
  <c r="G118" i="55"/>
  <c r="H118" i="55"/>
  <c r="B119" i="55"/>
  <c r="C119" i="55"/>
  <c r="D119" i="55"/>
  <c r="E119" i="55"/>
  <c r="F119" i="55"/>
  <c r="G119" i="55"/>
  <c r="B120" i="55"/>
  <c r="C120" i="55"/>
  <c r="D120" i="55"/>
  <c r="E120" i="55"/>
  <c r="H120" i="55" s="1"/>
  <c r="F120" i="55"/>
  <c r="G120" i="55"/>
  <c r="B121" i="55"/>
  <c r="E121" i="55"/>
  <c r="F121" i="55"/>
  <c r="G121" i="55"/>
  <c r="B122" i="55"/>
  <c r="E122" i="55"/>
  <c r="H122" i="55" s="1"/>
  <c r="F122" i="55"/>
  <c r="G122" i="55"/>
  <c r="B123" i="55"/>
  <c r="C123" i="55"/>
  <c r="D123" i="55"/>
  <c r="E123" i="55"/>
  <c r="F123" i="55"/>
  <c r="G123" i="55"/>
  <c r="B124" i="55"/>
  <c r="C124" i="55"/>
  <c r="D124" i="55"/>
  <c r="E124" i="55"/>
  <c r="F124" i="55"/>
  <c r="G124" i="55"/>
  <c r="H124" i="55"/>
  <c r="I124" i="55"/>
  <c r="B125" i="55"/>
  <c r="E125" i="55"/>
  <c r="F125" i="55"/>
  <c r="G125" i="55"/>
  <c r="B126" i="55"/>
  <c r="E126" i="55"/>
  <c r="H126" i="55" s="1"/>
  <c r="F126" i="55"/>
  <c r="G126" i="55"/>
  <c r="B127" i="55"/>
  <c r="C127" i="55"/>
  <c r="D127" i="55"/>
  <c r="E127" i="55"/>
  <c r="F127" i="55"/>
  <c r="G127" i="55"/>
  <c r="B128" i="55"/>
  <c r="C128" i="55"/>
  <c r="D128" i="55"/>
  <c r="E128" i="55"/>
  <c r="F128" i="55"/>
  <c r="G128" i="55"/>
  <c r="H128" i="55"/>
  <c r="I128" i="55"/>
  <c r="B129" i="55"/>
  <c r="E129" i="55"/>
  <c r="F129" i="55"/>
  <c r="G129" i="55"/>
  <c r="B130" i="55"/>
  <c r="C130" i="55"/>
  <c r="D130" i="55"/>
  <c r="E130" i="55"/>
  <c r="H130" i="55" s="1"/>
  <c r="F130" i="55"/>
  <c r="G130" i="55"/>
  <c r="B131" i="55"/>
  <c r="C131" i="55"/>
  <c r="D131" i="55"/>
  <c r="E131" i="55"/>
  <c r="H131" i="55" s="1"/>
  <c r="F131" i="55"/>
  <c r="G131" i="55"/>
  <c r="B132" i="55"/>
  <c r="C132" i="55"/>
  <c r="D132" i="55"/>
  <c r="E132" i="55"/>
  <c r="H132" i="55" s="1"/>
  <c r="F132" i="55"/>
  <c r="G132" i="55"/>
  <c r="B133" i="55"/>
  <c r="C133" i="55"/>
  <c r="D133" i="55"/>
  <c r="E133" i="55"/>
  <c r="F133" i="55"/>
  <c r="G133" i="55"/>
  <c r="B134" i="55"/>
  <c r="C134" i="55"/>
  <c r="D134" i="55"/>
  <c r="E134" i="55"/>
  <c r="F134" i="55"/>
  <c r="G134" i="55"/>
  <c r="H134" i="55"/>
  <c r="I134" i="55"/>
  <c r="B135" i="55"/>
  <c r="C135" i="55"/>
  <c r="D135" i="55"/>
  <c r="E135" i="55"/>
  <c r="H135" i="55" s="1"/>
  <c r="F135" i="55"/>
  <c r="G135" i="55"/>
  <c r="I135" i="55"/>
  <c r="B136" i="55"/>
  <c r="C136" i="55"/>
  <c r="D136" i="55"/>
  <c r="E136" i="55"/>
  <c r="H136" i="55" s="1"/>
  <c r="F136" i="55"/>
  <c r="G136" i="55"/>
  <c r="B137" i="55"/>
  <c r="C137" i="55"/>
  <c r="D137" i="55"/>
  <c r="E137" i="55"/>
  <c r="F137" i="55"/>
  <c r="G137" i="55"/>
  <c r="B138" i="55"/>
  <c r="C138" i="55"/>
  <c r="D138" i="55"/>
  <c r="E138" i="55"/>
  <c r="H138" i="55" s="1"/>
  <c r="F138" i="55"/>
  <c r="G138" i="55"/>
  <c r="B139" i="55"/>
  <c r="C139" i="55"/>
  <c r="D139" i="55"/>
  <c r="E139" i="55"/>
  <c r="H139" i="55" s="1"/>
  <c r="F139" i="55"/>
  <c r="G139" i="55"/>
  <c r="B140" i="55"/>
  <c r="C140" i="55"/>
  <c r="D140" i="55"/>
  <c r="E140" i="55"/>
  <c r="H140" i="55" s="1"/>
  <c r="F140" i="55"/>
  <c r="G140" i="55"/>
  <c r="B141" i="55"/>
  <c r="C141" i="55"/>
  <c r="D141" i="55"/>
  <c r="E141" i="55"/>
  <c r="F141" i="55"/>
  <c r="G141" i="55"/>
  <c r="B142" i="55"/>
  <c r="C142" i="55"/>
  <c r="D142" i="55"/>
  <c r="E142" i="55"/>
  <c r="F142" i="55"/>
  <c r="G142" i="55"/>
  <c r="B143" i="55"/>
  <c r="C143" i="55"/>
  <c r="D143" i="55"/>
  <c r="E143" i="55"/>
  <c r="H143" i="55" s="1"/>
  <c r="F143" i="55"/>
  <c r="G143" i="55"/>
  <c r="B144" i="55"/>
  <c r="C144" i="55"/>
  <c r="D144" i="55"/>
  <c r="E144" i="55"/>
  <c r="F144" i="55"/>
  <c r="G144" i="55"/>
  <c r="B145" i="55"/>
  <c r="C145" i="55"/>
  <c r="D145" i="55"/>
  <c r="E145" i="55"/>
  <c r="H145" i="55" s="1"/>
  <c r="F145" i="55"/>
  <c r="G145" i="55"/>
  <c r="I145" i="55"/>
  <c r="B146" i="55"/>
  <c r="C146" i="55"/>
  <c r="D146" i="55"/>
  <c r="E146" i="55"/>
  <c r="F146" i="55"/>
  <c r="G146" i="55"/>
  <c r="B147" i="55"/>
  <c r="C147" i="55"/>
  <c r="D147" i="55"/>
  <c r="E147" i="55"/>
  <c r="H147" i="55" s="1"/>
  <c r="F147" i="55"/>
  <c r="G147" i="55"/>
  <c r="B148" i="55"/>
  <c r="C148" i="55"/>
  <c r="D148" i="55"/>
  <c r="E148" i="55"/>
  <c r="F148" i="55"/>
  <c r="G148" i="55"/>
  <c r="B149" i="55"/>
  <c r="C149" i="55"/>
  <c r="D149" i="55"/>
  <c r="E149" i="55"/>
  <c r="H149" i="55" s="1"/>
  <c r="F149" i="55"/>
  <c r="G149" i="55"/>
  <c r="I149" i="55"/>
  <c r="B150" i="55"/>
  <c r="C150" i="55"/>
  <c r="D150" i="55"/>
  <c r="E150" i="55"/>
  <c r="F150" i="55"/>
  <c r="G150" i="55"/>
  <c r="B151" i="55"/>
  <c r="C151" i="55"/>
  <c r="D151" i="55"/>
  <c r="E151" i="55"/>
  <c r="H151" i="55" s="1"/>
  <c r="F151" i="55"/>
  <c r="G151" i="55"/>
  <c r="B152" i="55"/>
  <c r="C152" i="55"/>
  <c r="D152" i="55"/>
  <c r="E152" i="55"/>
  <c r="F152" i="55"/>
  <c r="G152" i="55"/>
  <c r="B153" i="55"/>
  <c r="C153" i="55"/>
  <c r="D153" i="55"/>
  <c r="E153" i="55"/>
  <c r="H153" i="55" s="1"/>
  <c r="F153" i="55"/>
  <c r="G153" i="55"/>
  <c r="I153" i="55"/>
  <c r="B154" i="55"/>
  <c r="C154" i="55"/>
  <c r="D154" i="55"/>
  <c r="E154" i="55"/>
  <c r="F154" i="55"/>
  <c r="G154" i="55"/>
  <c r="B155" i="55"/>
  <c r="C155" i="55"/>
  <c r="D155" i="55"/>
  <c r="E155" i="55"/>
  <c r="H155" i="55" s="1"/>
  <c r="F155" i="55"/>
  <c r="G155" i="55"/>
  <c r="B156" i="55"/>
  <c r="C156" i="55"/>
  <c r="D156" i="55"/>
  <c r="E156" i="55"/>
  <c r="F156" i="55"/>
  <c r="G156" i="55"/>
  <c r="B157" i="55"/>
  <c r="C157" i="55"/>
  <c r="D157" i="55"/>
  <c r="E157" i="55"/>
  <c r="H157" i="55" s="1"/>
  <c r="F157" i="55"/>
  <c r="G157" i="55"/>
  <c r="I157" i="55"/>
  <c r="B158" i="55"/>
  <c r="C158" i="55"/>
  <c r="D158" i="55"/>
  <c r="E158" i="55"/>
  <c r="F158" i="55"/>
  <c r="G158" i="55"/>
  <c r="B159" i="55"/>
  <c r="C159" i="55"/>
  <c r="D159" i="55"/>
  <c r="E159" i="55"/>
  <c r="H159" i="55" s="1"/>
  <c r="F159" i="55"/>
  <c r="G159" i="55"/>
  <c r="I159" i="55"/>
  <c r="B160" i="55"/>
  <c r="C160" i="55"/>
  <c r="D160" i="55"/>
  <c r="E160" i="55"/>
  <c r="F160" i="55"/>
  <c r="G160" i="55"/>
  <c r="B161" i="55"/>
  <c r="C161" i="55"/>
  <c r="D161" i="55"/>
  <c r="E161" i="55"/>
  <c r="H161" i="55" s="1"/>
  <c r="F161" i="55"/>
  <c r="G161" i="55"/>
  <c r="B162" i="55"/>
  <c r="C162" i="55"/>
  <c r="D162" i="55"/>
  <c r="E162" i="55"/>
  <c r="F162" i="55"/>
  <c r="G162" i="55"/>
  <c r="B163" i="55"/>
  <c r="C163" i="55"/>
  <c r="D163" i="55"/>
  <c r="E163" i="55"/>
  <c r="H163" i="55" s="1"/>
  <c r="F163" i="55"/>
  <c r="G163" i="55"/>
  <c r="I163" i="55"/>
  <c r="B164" i="55"/>
  <c r="C164" i="55"/>
  <c r="D164" i="55"/>
  <c r="E164" i="55"/>
  <c r="F164" i="55"/>
  <c r="G164" i="55"/>
  <c r="B165" i="55"/>
  <c r="C165" i="55"/>
  <c r="D165" i="55"/>
  <c r="E165" i="55"/>
  <c r="H165" i="55" s="1"/>
  <c r="F165" i="55"/>
  <c r="G165" i="55"/>
  <c r="B166" i="55"/>
  <c r="C166" i="55"/>
  <c r="D166" i="55"/>
  <c r="E166" i="55"/>
  <c r="F166" i="55"/>
  <c r="G166" i="55"/>
  <c r="B167" i="55"/>
  <c r="C167" i="55"/>
  <c r="D167" i="55"/>
  <c r="E167" i="55"/>
  <c r="H167" i="55" s="1"/>
  <c r="F167" i="55"/>
  <c r="G167" i="55"/>
  <c r="B168" i="55"/>
  <c r="C168" i="55"/>
  <c r="D168" i="55"/>
  <c r="E168" i="55"/>
  <c r="H168" i="55" s="1"/>
  <c r="F168" i="55"/>
  <c r="G168" i="55"/>
  <c r="B169" i="55"/>
  <c r="C169" i="55"/>
  <c r="D169" i="55"/>
  <c r="E169" i="55"/>
  <c r="H169" i="55" s="1"/>
  <c r="F169" i="55"/>
  <c r="G169" i="55"/>
  <c r="B170" i="55"/>
  <c r="C170" i="55"/>
  <c r="D170" i="55"/>
  <c r="E170" i="55"/>
  <c r="H170" i="55" s="1"/>
  <c r="F170" i="55"/>
  <c r="G170" i="55"/>
  <c r="B171" i="55"/>
  <c r="C171" i="55"/>
  <c r="D171" i="55"/>
  <c r="E171" i="55"/>
  <c r="H171" i="55" s="1"/>
  <c r="F171" i="55"/>
  <c r="G171" i="55"/>
  <c r="B172" i="55"/>
  <c r="C172" i="55"/>
  <c r="D172" i="55"/>
  <c r="E172" i="55"/>
  <c r="H172" i="55" s="1"/>
  <c r="F172" i="55"/>
  <c r="G172" i="55"/>
  <c r="B173" i="55"/>
  <c r="C173" i="55"/>
  <c r="D173" i="55"/>
  <c r="E173" i="55"/>
  <c r="H173" i="55" s="1"/>
  <c r="F173" i="55"/>
  <c r="G173" i="55"/>
  <c r="B174" i="55"/>
  <c r="C174" i="55"/>
  <c r="D174" i="55"/>
  <c r="E174" i="55"/>
  <c r="H174" i="55" s="1"/>
  <c r="F174" i="55"/>
  <c r="G174" i="55"/>
  <c r="B175" i="55"/>
  <c r="C175" i="55"/>
  <c r="D175" i="55"/>
  <c r="E175" i="55"/>
  <c r="H175" i="55" s="1"/>
  <c r="F175" i="55"/>
  <c r="G175" i="55"/>
  <c r="I175" i="55"/>
  <c r="B176" i="55"/>
  <c r="C176" i="55"/>
  <c r="D176" i="55"/>
  <c r="E176" i="55"/>
  <c r="H176" i="55" s="1"/>
  <c r="F176" i="55"/>
  <c r="G176" i="55"/>
  <c r="B177" i="55"/>
  <c r="C177" i="55"/>
  <c r="D177" i="55"/>
  <c r="E177" i="55"/>
  <c r="H177" i="55" s="1"/>
  <c r="F177" i="55"/>
  <c r="G177" i="55"/>
  <c r="B178" i="55"/>
  <c r="C178" i="55"/>
  <c r="D178" i="55"/>
  <c r="E178" i="55"/>
  <c r="H178" i="55" s="1"/>
  <c r="F178" i="55"/>
  <c r="G178" i="55"/>
  <c r="B179" i="55"/>
  <c r="C179" i="55"/>
  <c r="D179" i="55"/>
  <c r="E179" i="55"/>
  <c r="H179" i="55" s="1"/>
  <c r="F179" i="55"/>
  <c r="G179" i="55"/>
  <c r="B180" i="55"/>
  <c r="C180" i="55"/>
  <c r="D180" i="55"/>
  <c r="E180" i="55"/>
  <c r="H180" i="55" s="1"/>
  <c r="F180" i="55"/>
  <c r="G180" i="55"/>
  <c r="B181" i="55"/>
  <c r="C181" i="55"/>
  <c r="D181" i="55"/>
  <c r="E181" i="55"/>
  <c r="H181" i="55" s="1"/>
  <c r="F181" i="55"/>
  <c r="G181" i="55"/>
  <c r="B182" i="55"/>
  <c r="C182" i="55"/>
  <c r="D182" i="55"/>
  <c r="E182" i="55"/>
  <c r="H182" i="55" s="1"/>
  <c r="F182" i="55"/>
  <c r="G182" i="55"/>
  <c r="B183" i="55"/>
  <c r="C183" i="55"/>
  <c r="D183" i="55"/>
  <c r="E183" i="55"/>
  <c r="H183" i="55" s="1"/>
  <c r="F183" i="55"/>
  <c r="G183" i="55"/>
  <c r="B184" i="55"/>
  <c r="C184" i="55"/>
  <c r="D184" i="55"/>
  <c r="E184" i="55"/>
  <c r="H184" i="55" s="1"/>
  <c r="F184" i="55"/>
  <c r="G184" i="55"/>
  <c r="B185" i="55"/>
  <c r="C185" i="55"/>
  <c r="D185" i="55"/>
  <c r="E185" i="55"/>
  <c r="H185" i="55" s="1"/>
  <c r="F185" i="55"/>
  <c r="G185" i="55"/>
  <c r="B186" i="55"/>
  <c r="C186" i="55"/>
  <c r="D186" i="55"/>
  <c r="E186" i="55"/>
  <c r="H186" i="55" s="1"/>
  <c r="F186" i="55"/>
  <c r="G186" i="55"/>
  <c r="B187" i="55"/>
  <c r="C187" i="55"/>
  <c r="D187" i="55"/>
  <c r="E187" i="55"/>
  <c r="H187" i="55" s="1"/>
  <c r="F187" i="55"/>
  <c r="G187" i="55"/>
  <c r="B188" i="55"/>
  <c r="C188" i="55"/>
  <c r="D188" i="55"/>
  <c r="E188" i="55"/>
  <c r="H188" i="55" s="1"/>
  <c r="F188" i="55"/>
  <c r="G188" i="55"/>
  <c r="B189" i="55"/>
  <c r="C189" i="55"/>
  <c r="D189" i="55"/>
  <c r="E189" i="55"/>
  <c r="H189" i="55" s="1"/>
  <c r="F189" i="55"/>
  <c r="G189" i="55"/>
  <c r="B190" i="55"/>
  <c r="C190" i="55"/>
  <c r="D190" i="55"/>
  <c r="E190" i="55"/>
  <c r="H190" i="55" s="1"/>
  <c r="F190" i="55"/>
  <c r="G190" i="55"/>
  <c r="B191" i="55"/>
  <c r="C191" i="55"/>
  <c r="D191" i="55"/>
  <c r="E191" i="55"/>
  <c r="H191" i="55" s="1"/>
  <c r="F191" i="55"/>
  <c r="G191" i="55"/>
  <c r="I191" i="55"/>
  <c r="B192" i="55"/>
  <c r="C192" i="55"/>
  <c r="D192" i="55"/>
  <c r="E192" i="55"/>
  <c r="H192" i="55" s="1"/>
  <c r="F192" i="55"/>
  <c r="G192" i="55"/>
  <c r="B193" i="55"/>
  <c r="C193" i="55"/>
  <c r="D193" i="55"/>
  <c r="E193" i="55"/>
  <c r="H193" i="55" s="1"/>
  <c r="F193" i="55"/>
  <c r="G193" i="55"/>
  <c r="B194" i="55"/>
  <c r="C194" i="55"/>
  <c r="D194" i="55"/>
  <c r="E194" i="55"/>
  <c r="F194" i="55"/>
  <c r="G194" i="55"/>
  <c r="B195" i="55"/>
  <c r="C195" i="55"/>
  <c r="D195" i="55"/>
  <c r="E195" i="55"/>
  <c r="H195" i="55" s="1"/>
  <c r="F195" i="55"/>
  <c r="G195" i="55"/>
  <c r="B196" i="55"/>
  <c r="C196" i="55"/>
  <c r="D196" i="55"/>
  <c r="E196" i="55"/>
  <c r="F196" i="55"/>
  <c r="G196" i="55"/>
  <c r="B197" i="55"/>
  <c r="C197" i="55"/>
  <c r="D197" i="55"/>
  <c r="E197" i="55"/>
  <c r="H197" i="55" s="1"/>
  <c r="F197" i="55"/>
  <c r="G197" i="55"/>
  <c r="B198" i="55"/>
  <c r="C198" i="55"/>
  <c r="D198" i="55"/>
  <c r="E198" i="55"/>
  <c r="F198" i="55"/>
  <c r="G198" i="55"/>
  <c r="B199" i="55"/>
  <c r="C199" i="55"/>
  <c r="D199" i="55"/>
  <c r="E199" i="55"/>
  <c r="H199" i="55" s="1"/>
  <c r="F199" i="55"/>
  <c r="G199" i="55"/>
  <c r="B200" i="55"/>
  <c r="C200" i="55"/>
  <c r="D200" i="55"/>
  <c r="E200" i="55"/>
  <c r="F200" i="55"/>
  <c r="G200" i="55"/>
  <c r="B201" i="55"/>
  <c r="C201" i="55"/>
  <c r="D201" i="55"/>
  <c r="E201" i="55"/>
  <c r="H201" i="55" s="1"/>
  <c r="F201" i="55"/>
  <c r="G201" i="55"/>
  <c r="B202" i="55"/>
  <c r="C202" i="55"/>
  <c r="D202" i="55"/>
  <c r="E202" i="55"/>
  <c r="F202" i="55"/>
  <c r="G202" i="55"/>
  <c r="B203" i="55"/>
  <c r="C203" i="55"/>
  <c r="D203" i="55"/>
  <c r="E203" i="55"/>
  <c r="H203" i="55" s="1"/>
  <c r="F203" i="55"/>
  <c r="G203" i="55"/>
  <c r="I203" i="55"/>
  <c r="B204" i="55"/>
  <c r="C204" i="55"/>
  <c r="D204" i="55"/>
  <c r="E204" i="55"/>
  <c r="H204" i="55" s="1"/>
  <c r="F204" i="55"/>
  <c r="G204" i="55"/>
  <c r="B205" i="55"/>
  <c r="C205" i="55"/>
  <c r="D205" i="55"/>
  <c r="E205" i="55"/>
  <c r="H205" i="55" s="1"/>
  <c r="F205" i="55"/>
  <c r="G205" i="55"/>
  <c r="B206" i="55"/>
  <c r="C206" i="55"/>
  <c r="D206" i="55"/>
  <c r="E206" i="55"/>
  <c r="H206" i="55" s="1"/>
  <c r="F206" i="55"/>
  <c r="G206" i="55"/>
  <c r="B207" i="55"/>
  <c r="C207" i="55"/>
  <c r="D207" i="55"/>
  <c r="E207" i="55"/>
  <c r="H207" i="55" s="1"/>
  <c r="F207" i="55"/>
  <c r="G207" i="55"/>
  <c r="I207" i="55"/>
  <c r="B208" i="55"/>
  <c r="C208" i="55"/>
  <c r="D208" i="55"/>
  <c r="E208" i="55"/>
  <c r="H208" i="55" s="1"/>
  <c r="F208" i="55"/>
  <c r="G208" i="55"/>
  <c r="B209" i="55"/>
  <c r="C209" i="55"/>
  <c r="D209" i="55"/>
  <c r="E209" i="55"/>
  <c r="H209" i="55" s="1"/>
  <c r="F209" i="55"/>
  <c r="G209" i="55"/>
  <c r="B210" i="55"/>
  <c r="C210" i="55"/>
  <c r="D210" i="55"/>
  <c r="E210" i="55"/>
  <c r="H210" i="55" s="1"/>
  <c r="F210" i="55"/>
  <c r="G210" i="55"/>
  <c r="B211" i="55"/>
  <c r="C211" i="55"/>
  <c r="D211" i="55"/>
  <c r="E211" i="55"/>
  <c r="H211" i="55" s="1"/>
  <c r="F211" i="55"/>
  <c r="G211" i="55"/>
  <c r="I211" i="55"/>
  <c r="B212" i="55"/>
  <c r="C212" i="55"/>
  <c r="D212" i="55"/>
  <c r="E212" i="55"/>
  <c r="H212" i="55" s="1"/>
  <c r="F212" i="55"/>
  <c r="G212" i="55"/>
  <c r="B213" i="55"/>
  <c r="C213" i="55"/>
  <c r="D213" i="55"/>
  <c r="E213" i="55"/>
  <c r="H213" i="55" s="1"/>
  <c r="F213" i="55"/>
  <c r="G213" i="55"/>
  <c r="B214" i="55"/>
  <c r="C214" i="55"/>
  <c r="D214" i="55"/>
  <c r="E214" i="55"/>
  <c r="H214" i="55" s="1"/>
  <c r="F214" i="55"/>
  <c r="G214" i="55"/>
  <c r="B215" i="55"/>
  <c r="C215" i="55"/>
  <c r="D215" i="55"/>
  <c r="E215" i="55"/>
  <c r="H215" i="55" s="1"/>
  <c r="F215" i="55"/>
  <c r="G215" i="55"/>
  <c r="I215" i="55"/>
  <c r="B216" i="55"/>
  <c r="C216" i="55"/>
  <c r="D216" i="55"/>
  <c r="E216" i="55"/>
  <c r="H216" i="55" s="1"/>
  <c r="F216" i="55"/>
  <c r="G216" i="55"/>
  <c r="B217" i="55"/>
  <c r="C217" i="55"/>
  <c r="D217" i="55"/>
  <c r="E217" i="55"/>
  <c r="H217" i="55" s="1"/>
  <c r="F217" i="55"/>
  <c r="G217" i="55"/>
  <c r="B218" i="55"/>
  <c r="C218" i="55"/>
  <c r="D218" i="55"/>
  <c r="E218" i="55"/>
  <c r="H218" i="55" s="1"/>
  <c r="F218" i="55"/>
  <c r="G218" i="55"/>
  <c r="B219" i="55"/>
  <c r="C219" i="55"/>
  <c r="D219" i="55"/>
  <c r="E219" i="55"/>
  <c r="H219" i="55" s="1"/>
  <c r="F219" i="55"/>
  <c r="G219" i="55"/>
  <c r="I219" i="55"/>
  <c r="B220" i="55"/>
  <c r="C220" i="55"/>
  <c r="D220" i="55"/>
  <c r="E220" i="55"/>
  <c r="H220" i="55" s="1"/>
  <c r="F220" i="55"/>
  <c r="G220" i="55"/>
  <c r="B221" i="55"/>
  <c r="C221" i="55"/>
  <c r="D221" i="55"/>
  <c r="E221" i="55"/>
  <c r="H221" i="55" s="1"/>
  <c r="F221" i="55"/>
  <c r="G221" i="55"/>
  <c r="B222" i="55"/>
  <c r="C222" i="55"/>
  <c r="D222" i="55"/>
  <c r="E222" i="55"/>
  <c r="H222" i="55" s="1"/>
  <c r="F222" i="55"/>
  <c r="G222" i="55"/>
  <c r="B223" i="55"/>
  <c r="C223" i="55"/>
  <c r="D223" i="55"/>
  <c r="E223" i="55"/>
  <c r="H223" i="55" s="1"/>
  <c r="F223" i="55"/>
  <c r="G223" i="55"/>
  <c r="I223" i="55"/>
  <c r="B224" i="55"/>
  <c r="C224" i="55"/>
  <c r="D224" i="55"/>
  <c r="E224" i="55"/>
  <c r="H224" i="55" s="1"/>
  <c r="F224" i="55"/>
  <c r="G224" i="55"/>
  <c r="B225" i="55"/>
  <c r="C225" i="55"/>
  <c r="D225" i="55"/>
  <c r="E225" i="55"/>
  <c r="H225" i="55" s="1"/>
  <c r="F225" i="55"/>
  <c r="G225" i="55"/>
  <c r="B226" i="55"/>
  <c r="C226" i="55"/>
  <c r="D226" i="55"/>
  <c r="E226" i="55"/>
  <c r="H226" i="55" s="1"/>
  <c r="F226" i="55"/>
  <c r="G226" i="55"/>
  <c r="B227" i="55"/>
  <c r="C227" i="55"/>
  <c r="D227" i="55"/>
  <c r="E227" i="55"/>
  <c r="H227" i="55" s="1"/>
  <c r="F227" i="55"/>
  <c r="G227" i="55"/>
  <c r="I227" i="55"/>
  <c r="B228" i="55"/>
  <c r="C228" i="55"/>
  <c r="D228" i="55"/>
  <c r="E228" i="55"/>
  <c r="H228" i="55" s="1"/>
  <c r="F228" i="55"/>
  <c r="G228" i="55"/>
  <c r="B229" i="55"/>
  <c r="C229" i="55"/>
  <c r="D229" i="55"/>
  <c r="E229" i="55"/>
  <c r="H229" i="55" s="1"/>
  <c r="F229" i="55"/>
  <c r="G229" i="55"/>
  <c r="B230" i="55"/>
  <c r="C230" i="55"/>
  <c r="D230" i="55"/>
  <c r="E230" i="55"/>
  <c r="H230" i="55" s="1"/>
  <c r="F230" i="55"/>
  <c r="G230" i="55"/>
  <c r="B231" i="55"/>
  <c r="C231" i="55"/>
  <c r="D231" i="55"/>
  <c r="E231" i="55"/>
  <c r="H231" i="55" s="1"/>
  <c r="F231" i="55"/>
  <c r="G231" i="55"/>
  <c r="B232" i="55"/>
  <c r="C232" i="55"/>
  <c r="D232" i="55"/>
  <c r="E232" i="55"/>
  <c r="F232" i="55"/>
  <c r="G232" i="55"/>
  <c r="H232" i="55"/>
  <c r="I232" i="55"/>
  <c r="B233" i="55"/>
  <c r="C233" i="55"/>
  <c r="D233" i="55"/>
  <c r="E233" i="55"/>
  <c r="H233" i="55" s="1"/>
  <c r="F233" i="55"/>
  <c r="G233" i="55"/>
  <c r="I233" i="55"/>
  <c r="B234" i="55"/>
  <c r="C234" i="55"/>
  <c r="D234" i="55"/>
  <c r="E234" i="55"/>
  <c r="H234" i="55" s="1"/>
  <c r="F234" i="55"/>
  <c r="G234" i="55"/>
  <c r="B235" i="55"/>
  <c r="C235" i="55"/>
  <c r="D235" i="55"/>
  <c r="E235" i="55"/>
  <c r="H235" i="55" s="1"/>
  <c r="F235" i="55"/>
  <c r="G235" i="55"/>
  <c r="B236" i="55"/>
  <c r="C236" i="55"/>
  <c r="D236" i="55"/>
  <c r="E236" i="55"/>
  <c r="H236" i="55" s="1"/>
  <c r="F236" i="55"/>
  <c r="G236" i="55"/>
  <c r="B237" i="55"/>
  <c r="C237" i="55"/>
  <c r="D237" i="55"/>
  <c r="E237" i="55"/>
  <c r="H237" i="55" s="1"/>
  <c r="F237" i="55"/>
  <c r="G237" i="55"/>
  <c r="B238" i="55"/>
  <c r="C238" i="55"/>
  <c r="D238" i="55"/>
  <c r="E238" i="55"/>
  <c r="H238" i="55" s="1"/>
  <c r="F238" i="55"/>
  <c r="G238" i="55"/>
  <c r="B239" i="55"/>
  <c r="C239" i="55"/>
  <c r="D239" i="55"/>
  <c r="E239" i="55"/>
  <c r="H239" i="55" s="1"/>
  <c r="F239" i="55"/>
  <c r="G239" i="55"/>
  <c r="B240" i="55"/>
  <c r="C240" i="55"/>
  <c r="D240" i="55"/>
  <c r="E240" i="55"/>
  <c r="F240" i="55"/>
  <c r="G240" i="55"/>
  <c r="H240" i="55"/>
  <c r="I240" i="55"/>
  <c r="B241" i="55"/>
  <c r="C241" i="55"/>
  <c r="D241" i="55"/>
  <c r="E241" i="55"/>
  <c r="H241" i="55" s="1"/>
  <c r="F241" i="55"/>
  <c r="G241" i="55"/>
  <c r="I241" i="55"/>
  <c r="B242" i="55"/>
  <c r="C242" i="55"/>
  <c r="D242" i="55"/>
  <c r="E242" i="55"/>
  <c r="H242" i="55" s="1"/>
  <c r="F242" i="55"/>
  <c r="G242" i="55"/>
  <c r="B243" i="55"/>
  <c r="C243" i="55"/>
  <c r="D243" i="55"/>
  <c r="E243" i="55"/>
  <c r="H243" i="55" s="1"/>
  <c r="F243" i="55"/>
  <c r="G243" i="55"/>
  <c r="B244" i="55"/>
  <c r="C244" i="55"/>
  <c r="D244" i="55"/>
  <c r="E244" i="55"/>
  <c r="H244" i="55" s="1"/>
  <c r="F244" i="55"/>
  <c r="G244" i="55"/>
  <c r="B245" i="55"/>
  <c r="C245" i="55"/>
  <c r="D245" i="55"/>
  <c r="E245" i="55"/>
  <c r="H245" i="55" s="1"/>
  <c r="F245" i="55"/>
  <c r="G245" i="55"/>
  <c r="B246" i="55"/>
  <c r="C246" i="55"/>
  <c r="D246" i="55"/>
  <c r="E246" i="55"/>
  <c r="H246" i="55" s="1"/>
  <c r="F246" i="55"/>
  <c r="G246" i="55"/>
  <c r="B247" i="55"/>
  <c r="C247" i="55"/>
  <c r="D247" i="55"/>
  <c r="E247" i="55"/>
  <c r="H247" i="55" s="1"/>
  <c r="F247" i="55"/>
  <c r="G247" i="55"/>
  <c r="B248" i="55"/>
  <c r="C248" i="55"/>
  <c r="D248" i="55"/>
  <c r="E248" i="55"/>
  <c r="F248" i="55"/>
  <c r="G248" i="55"/>
  <c r="H248" i="55"/>
  <c r="I248" i="55"/>
  <c r="B249" i="55"/>
  <c r="C249" i="55"/>
  <c r="D249" i="55"/>
  <c r="E249" i="55"/>
  <c r="H249" i="55" s="1"/>
  <c r="F249" i="55"/>
  <c r="G249" i="55"/>
  <c r="I249" i="55"/>
  <c r="B250" i="55"/>
  <c r="C250" i="55"/>
  <c r="D250" i="55"/>
  <c r="E250" i="55"/>
  <c r="H250" i="55" s="1"/>
  <c r="F250" i="55"/>
  <c r="G250" i="55"/>
  <c r="B251" i="55"/>
  <c r="C251" i="55"/>
  <c r="D251" i="55"/>
  <c r="E251" i="55"/>
  <c r="H251" i="55" s="1"/>
  <c r="F251" i="55"/>
  <c r="G251" i="55"/>
  <c r="B252" i="55"/>
  <c r="C252" i="55"/>
  <c r="D252" i="55"/>
  <c r="E252" i="55"/>
  <c r="H252" i="55" s="1"/>
  <c r="F252" i="55"/>
  <c r="G252" i="55"/>
  <c r="B253" i="55"/>
  <c r="C253" i="55"/>
  <c r="D253" i="55"/>
  <c r="E253" i="55"/>
  <c r="F253" i="55"/>
  <c r="G253" i="55"/>
  <c r="B254" i="55"/>
  <c r="C254" i="55"/>
  <c r="D254" i="55"/>
  <c r="E254" i="55"/>
  <c r="H254" i="55" s="1"/>
  <c r="F254" i="55"/>
  <c r="G254" i="55"/>
  <c r="B255" i="55"/>
  <c r="C255" i="55"/>
  <c r="D255" i="55"/>
  <c r="E255" i="55"/>
  <c r="H255" i="55" s="1"/>
  <c r="F255" i="55"/>
  <c r="G255" i="55"/>
  <c r="B256" i="55"/>
  <c r="C256" i="55"/>
  <c r="D256" i="55"/>
  <c r="E256" i="55"/>
  <c r="H256" i="55" s="1"/>
  <c r="F256" i="55"/>
  <c r="G256" i="55"/>
  <c r="I256" i="55"/>
  <c r="B257" i="55"/>
  <c r="C257" i="55"/>
  <c r="D257" i="55"/>
  <c r="E257" i="55"/>
  <c r="H257" i="55" s="1"/>
  <c r="F257" i="55"/>
  <c r="G257" i="55"/>
  <c r="B258" i="55"/>
  <c r="C258" i="55"/>
  <c r="D258" i="55"/>
  <c r="E258" i="55"/>
  <c r="H258" i="55" s="1"/>
  <c r="F258" i="55"/>
  <c r="G258" i="55"/>
  <c r="B259" i="55"/>
  <c r="C259" i="55"/>
  <c r="D259" i="55"/>
  <c r="E259" i="55"/>
  <c r="H259" i="55" s="1"/>
  <c r="F259" i="55"/>
  <c r="G259" i="55"/>
  <c r="B260" i="55"/>
  <c r="C260" i="55"/>
  <c r="D260" i="55"/>
  <c r="E260" i="55"/>
  <c r="H260" i="55" s="1"/>
  <c r="F260" i="55"/>
  <c r="G260" i="55"/>
  <c r="I260" i="55"/>
  <c r="B261" i="55"/>
  <c r="C261" i="55"/>
  <c r="D261" i="55"/>
  <c r="E261" i="55"/>
  <c r="H261" i="55" s="1"/>
  <c r="F261" i="55"/>
  <c r="G261" i="55"/>
  <c r="B262" i="55"/>
  <c r="C262" i="55"/>
  <c r="D262" i="55"/>
  <c r="E262" i="55"/>
  <c r="H262" i="55" s="1"/>
  <c r="F262" i="55"/>
  <c r="G262" i="55"/>
  <c r="B263" i="55"/>
  <c r="C263" i="55"/>
  <c r="D263" i="55"/>
  <c r="E263" i="55"/>
  <c r="H263" i="55" s="1"/>
  <c r="F263" i="55"/>
  <c r="G263" i="55"/>
  <c r="B264" i="55"/>
  <c r="C264" i="55"/>
  <c r="D264" i="55"/>
  <c r="E264" i="55"/>
  <c r="H264" i="55" s="1"/>
  <c r="F264" i="55"/>
  <c r="G264" i="55"/>
  <c r="I264" i="55"/>
  <c r="B265" i="55"/>
  <c r="C265" i="55"/>
  <c r="D265" i="55"/>
  <c r="E265" i="55"/>
  <c r="H265" i="55" s="1"/>
  <c r="F265" i="55"/>
  <c r="G265" i="55"/>
  <c r="B266" i="55"/>
  <c r="C266" i="55"/>
  <c r="D266" i="55"/>
  <c r="E266" i="55"/>
  <c r="H266" i="55" s="1"/>
  <c r="F266" i="55"/>
  <c r="G266" i="55"/>
  <c r="B267" i="55"/>
  <c r="C267" i="55"/>
  <c r="D267" i="55"/>
  <c r="E267" i="55"/>
  <c r="H267" i="55" s="1"/>
  <c r="F267" i="55"/>
  <c r="G267" i="55"/>
  <c r="B268" i="55"/>
  <c r="C268" i="55"/>
  <c r="D268" i="55"/>
  <c r="E268" i="55"/>
  <c r="H268" i="55" s="1"/>
  <c r="F268" i="55"/>
  <c r="G268" i="55"/>
  <c r="B269" i="55"/>
  <c r="C269" i="55"/>
  <c r="D269" i="55"/>
  <c r="E269" i="55"/>
  <c r="H269" i="55" s="1"/>
  <c r="F269" i="55"/>
  <c r="G269" i="55"/>
  <c r="B270" i="55"/>
  <c r="C270" i="55"/>
  <c r="D270" i="55"/>
  <c r="E270" i="55"/>
  <c r="H270" i="55" s="1"/>
  <c r="F270" i="55"/>
  <c r="G270" i="55"/>
  <c r="I270" i="55"/>
  <c r="B271" i="55"/>
  <c r="C271" i="55"/>
  <c r="D271" i="55"/>
  <c r="E271" i="55"/>
  <c r="H271" i="55" s="1"/>
  <c r="F271" i="55"/>
  <c r="G271" i="55"/>
  <c r="B272" i="55"/>
  <c r="C272" i="55"/>
  <c r="D272" i="55"/>
  <c r="E272" i="55"/>
  <c r="H272" i="55" s="1"/>
  <c r="F272" i="55"/>
  <c r="G272" i="55"/>
  <c r="B273" i="55"/>
  <c r="C273" i="55"/>
  <c r="D273" i="55"/>
  <c r="E273" i="55"/>
  <c r="H273" i="55" s="1"/>
  <c r="F273" i="55"/>
  <c r="G273" i="55"/>
  <c r="B274" i="55"/>
  <c r="C274" i="55"/>
  <c r="D274" i="55"/>
  <c r="E274" i="55"/>
  <c r="H274" i="55" s="1"/>
  <c r="F274" i="55"/>
  <c r="G274" i="55"/>
  <c r="I274" i="55"/>
  <c r="B275" i="55"/>
  <c r="C275" i="55"/>
  <c r="D275" i="55"/>
  <c r="E275" i="55"/>
  <c r="H275" i="55" s="1"/>
  <c r="F275" i="55"/>
  <c r="G275" i="55"/>
  <c r="I275" i="55"/>
  <c r="B276" i="55"/>
  <c r="C276" i="55"/>
  <c r="D276" i="55"/>
  <c r="E276" i="55"/>
  <c r="H276" i="55" s="1"/>
  <c r="F276" i="55"/>
  <c r="G276" i="55"/>
  <c r="B277" i="55"/>
  <c r="C277" i="55"/>
  <c r="D277" i="55"/>
  <c r="E277" i="55"/>
  <c r="H277" i="55" s="1"/>
  <c r="F277" i="55"/>
  <c r="G277" i="55"/>
  <c r="B278" i="55"/>
  <c r="C278" i="55"/>
  <c r="D278" i="55"/>
  <c r="E278" i="55"/>
  <c r="H278" i="55" s="1"/>
  <c r="F278" i="55"/>
  <c r="G278" i="55"/>
  <c r="I278" i="55"/>
  <c r="B279" i="55"/>
  <c r="C279" i="55"/>
  <c r="D279" i="55"/>
  <c r="E279" i="55"/>
  <c r="H279" i="55" s="1"/>
  <c r="F279" i="55"/>
  <c r="G279" i="55"/>
  <c r="B280" i="55"/>
  <c r="C280" i="55"/>
  <c r="D280" i="55"/>
  <c r="E280" i="55"/>
  <c r="H280" i="55" s="1"/>
  <c r="F280" i="55"/>
  <c r="G280" i="55"/>
  <c r="B281" i="55"/>
  <c r="C281" i="55"/>
  <c r="D281" i="55"/>
  <c r="E281" i="55"/>
  <c r="H281" i="55" s="1"/>
  <c r="F281" i="55"/>
  <c r="G281" i="55"/>
  <c r="B282" i="55"/>
  <c r="C282" i="55"/>
  <c r="D282" i="55"/>
  <c r="E282" i="55"/>
  <c r="F282" i="55"/>
  <c r="G282" i="55"/>
  <c r="H282" i="55"/>
  <c r="I282" i="55"/>
  <c r="B283" i="55"/>
  <c r="C283" i="55"/>
  <c r="D283" i="55"/>
  <c r="E283" i="55"/>
  <c r="H283" i="55" s="1"/>
  <c r="F283" i="55"/>
  <c r="G283" i="55"/>
  <c r="I283" i="55"/>
  <c r="B284" i="55"/>
  <c r="C284" i="55"/>
  <c r="D284" i="55"/>
  <c r="E284" i="55"/>
  <c r="H284" i="55" s="1"/>
  <c r="F284" i="55"/>
  <c r="G284" i="55"/>
  <c r="B285" i="55"/>
  <c r="C285" i="55"/>
  <c r="D285" i="55"/>
  <c r="E285" i="55"/>
  <c r="H285" i="55" s="1"/>
  <c r="F285" i="55"/>
  <c r="G285" i="55"/>
  <c r="B286" i="55"/>
  <c r="C286" i="55"/>
  <c r="D286" i="55"/>
  <c r="E286" i="55"/>
  <c r="H286" i="55" s="1"/>
  <c r="F286" i="55"/>
  <c r="G286" i="55"/>
  <c r="I286" i="55"/>
  <c r="B287" i="55"/>
  <c r="C287" i="55"/>
  <c r="D287" i="55"/>
  <c r="E287" i="55"/>
  <c r="H287" i="55" s="1"/>
  <c r="F287" i="55"/>
  <c r="G287" i="55"/>
  <c r="B288" i="55"/>
  <c r="C288" i="55"/>
  <c r="D288" i="55"/>
  <c r="E288" i="55"/>
  <c r="H288" i="55" s="1"/>
  <c r="F288" i="55"/>
  <c r="G288" i="55"/>
  <c r="B289" i="55"/>
  <c r="C289" i="55"/>
  <c r="D289" i="55"/>
  <c r="E289" i="55"/>
  <c r="H289" i="55" s="1"/>
  <c r="F289" i="55"/>
  <c r="G289" i="55"/>
  <c r="B290" i="55"/>
  <c r="C290" i="55"/>
  <c r="D290" i="55"/>
  <c r="E290" i="55"/>
  <c r="F290" i="55"/>
  <c r="G290" i="55"/>
  <c r="H290" i="55"/>
  <c r="I290" i="55"/>
  <c r="B291" i="55"/>
  <c r="C291" i="55"/>
  <c r="D291" i="55"/>
  <c r="E291" i="55"/>
  <c r="H291" i="55" s="1"/>
  <c r="F291" i="55"/>
  <c r="G291" i="55"/>
  <c r="I291" i="55"/>
  <c r="B292" i="55"/>
  <c r="C292" i="55"/>
  <c r="D292" i="55"/>
  <c r="E292" i="55"/>
  <c r="H292" i="55" s="1"/>
  <c r="F292" i="55"/>
  <c r="G292" i="55"/>
  <c r="B293" i="55"/>
  <c r="C293" i="55"/>
  <c r="D293" i="55"/>
  <c r="E293" i="55"/>
  <c r="H293" i="55" s="1"/>
  <c r="F293" i="55"/>
  <c r="G293" i="55"/>
  <c r="B294" i="55"/>
  <c r="C294" i="55"/>
  <c r="D294" i="55"/>
  <c r="E294" i="55"/>
  <c r="H294" i="55" s="1"/>
  <c r="F294" i="55"/>
  <c r="G294" i="55"/>
  <c r="B295" i="55"/>
  <c r="C295" i="55"/>
  <c r="D295" i="55"/>
  <c r="E295" i="55"/>
  <c r="H295" i="55" s="1"/>
  <c r="F295" i="55"/>
  <c r="G295" i="55"/>
  <c r="B296" i="55"/>
  <c r="C296" i="55"/>
  <c r="D296" i="55"/>
  <c r="E296" i="55"/>
  <c r="H296" i="55" s="1"/>
  <c r="F296" i="55"/>
  <c r="G296" i="55"/>
  <c r="B297" i="55"/>
  <c r="C297" i="55"/>
  <c r="D297" i="55"/>
  <c r="E297" i="55"/>
  <c r="H297" i="55" s="1"/>
  <c r="F297" i="55"/>
  <c r="G297" i="55"/>
  <c r="B298" i="55"/>
  <c r="C298" i="55"/>
  <c r="D298" i="55"/>
  <c r="E298" i="55"/>
  <c r="F298" i="55"/>
  <c r="G298" i="55"/>
  <c r="H298" i="55"/>
  <c r="I298" i="55"/>
  <c r="B299" i="55"/>
  <c r="C299" i="55"/>
  <c r="D299" i="55"/>
  <c r="E299" i="55"/>
  <c r="H299" i="55" s="1"/>
  <c r="F299" i="55"/>
  <c r="G299" i="55"/>
  <c r="I299" i="55"/>
  <c r="B300" i="55"/>
  <c r="C300" i="55"/>
  <c r="D300" i="55"/>
  <c r="E300" i="55"/>
  <c r="H300" i="55" s="1"/>
  <c r="F300" i="55"/>
  <c r="G300" i="55"/>
  <c r="B301" i="55"/>
  <c r="C301" i="55"/>
  <c r="D301" i="55"/>
  <c r="E301" i="55"/>
  <c r="H301" i="55" s="1"/>
  <c r="F301" i="55"/>
  <c r="G301" i="55"/>
  <c r="B302" i="55"/>
  <c r="C302" i="55"/>
  <c r="D302" i="55"/>
  <c r="E302" i="55"/>
  <c r="H302" i="55" s="1"/>
  <c r="F302" i="55"/>
  <c r="G302" i="55"/>
  <c r="B303" i="55"/>
  <c r="C303" i="55"/>
  <c r="D303" i="55"/>
  <c r="E303" i="55"/>
  <c r="H303" i="55" s="1"/>
  <c r="F303" i="55"/>
  <c r="G303" i="55"/>
  <c r="B304" i="55"/>
  <c r="C304" i="55"/>
  <c r="D304" i="55"/>
  <c r="E304" i="55"/>
  <c r="H304" i="55" s="1"/>
  <c r="F304" i="55"/>
  <c r="G304" i="55"/>
  <c r="B305" i="55"/>
  <c r="C305" i="55"/>
  <c r="D305" i="55"/>
  <c r="E305" i="55"/>
  <c r="H305" i="55" s="1"/>
  <c r="F305" i="55"/>
  <c r="G305" i="55"/>
  <c r="B306" i="55"/>
  <c r="C306" i="55"/>
  <c r="D306" i="55"/>
  <c r="E306" i="55"/>
  <c r="F306" i="55"/>
  <c r="G306" i="55"/>
  <c r="H306" i="55"/>
  <c r="I306" i="55"/>
  <c r="B307" i="55"/>
  <c r="C307" i="55"/>
  <c r="D307" i="55"/>
  <c r="E307" i="55"/>
  <c r="H307" i="55" s="1"/>
  <c r="F307" i="55"/>
  <c r="G307" i="55"/>
  <c r="I307" i="55"/>
  <c r="B308" i="55"/>
  <c r="C308" i="55"/>
  <c r="D308" i="55"/>
  <c r="E308" i="55"/>
  <c r="H308" i="55" s="1"/>
  <c r="F308" i="55"/>
  <c r="G308" i="55"/>
  <c r="B309" i="55"/>
  <c r="C309" i="55"/>
  <c r="D309" i="55"/>
  <c r="E309" i="55"/>
  <c r="H309" i="55" s="1"/>
  <c r="F309" i="55"/>
  <c r="G309" i="55"/>
  <c r="B310" i="55"/>
  <c r="C310" i="55"/>
  <c r="D310" i="55"/>
  <c r="E310" i="55"/>
  <c r="H310" i="55" s="1"/>
  <c r="F310" i="55"/>
  <c r="G310" i="55"/>
  <c r="B311" i="55"/>
  <c r="C311" i="55"/>
  <c r="D311" i="55"/>
  <c r="E311" i="55"/>
  <c r="H311" i="55" s="1"/>
  <c r="F311" i="55"/>
  <c r="G311" i="55"/>
  <c r="B312" i="55"/>
  <c r="C312" i="55"/>
  <c r="D312" i="55"/>
  <c r="E312" i="55"/>
  <c r="H312" i="55" s="1"/>
  <c r="F312" i="55"/>
  <c r="G312" i="55"/>
  <c r="I312" i="55"/>
  <c r="B313" i="55"/>
  <c r="C313" i="55"/>
  <c r="D313" i="55"/>
  <c r="E313" i="55"/>
  <c r="H313" i="55" s="1"/>
  <c r="F313" i="55"/>
  <c r="G313" i="55"/>
  <c r="B314" i="55"/>
  <c r="C314" i="55"/>
  <c r="D314" i="55"/>
  <c r="E314" i="55"/>
  <c r="H314" i="55" s="1"/>
  <c r="F314" i="55"/>
  <c r="G314" i="55"/>
  <c r="I314" i="55"/>
  <c r="B315" i="55"/>
  <c r="C315" i="55"/>
  <c r="D315" i="55"/>
  <c r="E315" i="55"/>
  <c r="H315" i="55" s="1"/>
  <c r="F315" i="55"/>
  <c r="G315" i="55"/>
  <c r="B316" i="55"/>
  <c r="C316" i="55"/>
  <c r="D316" i="55"/>
  <c r="E316" i="55"/>
  <c r="H316" i="55" s="1"/>
  <c r="F316" i="55"/>
  <c r="G316" i="55"/>
  <c r="B317" i="55"/>
  <c r="C317" i="55"/>
  <c r="D317" i="55"/>
  <c r="E317" i="55"/>
  <c r="H317" i="55" s="1"/>
  <c r="F317" i="55"/>
  <c r="G317" i="55"/>
  <c r="B318" i="55"/>
  <c r="C318" i="55"/>
  <c r="D318" i="55"/>
  <c r="E318" i="55"/>
  <c r="H318" i="55" s="1"/>
  <c r="F318" i="55"/>
  <c r="G318" i="55"/>
  <c r="I318" i="55"/>
  <c r="B319" i="55"/>
  <c r="C319" i="55"/>
  <c r="D319" i="55"/>
  <c r="E319" i="55"/>
  <c r="H319" i="55" s="1"/>
  <c r="F319" i="55"/>
  <c r="G319" i="55"/>
  <c r="B320" i="55"/>
  <c r="C320" i="55"/>
  <c r="D320" i="55"/>
  <c r="E320" i="55"/>
  <c r="H320" i="55" s="1"/>
  <c r="F320" i="55"/>
  <c r="G320" i="55"/>
  <c r="B321" i="55"/>
  <c r="C321" i="55"/>
  <c r="D321" i="55"/>
  <c r="E321" i="55"/>
  <c r="H321" i="55" s="1"/>
  <c r="F321" i="55"/>
  <c r="G321" i="55"/>
  <c r="B322" i="55"/>
  <c r="C322" i="55"/>
  <c r="D322" i="55"/>
  <c r="E322" i="55"/>
  <c r="H322" i="55" s="1"/>
  <c r="F322" i="55"/>
  <c r="G322" i="55"/>
  <c r="I322" i="55"/>
  <c r="B323" i="55"/>
  <c r="C323" i="55"/>
  <c r="D323" i="55"/>
  <c r="E323" i="55"/>
  <c r="H323" i="55" s="1"/>
  <c r="F323" i="55"/>
  <c r="G323" i="55"/>
  <c r="B324" i="55"/>
  <c r="C324" i="55"/>
  <c r="D324" i="55"/>
  <c r="E324" i="55"/>
  <c r="H324" i="55" s="1"/>
  <c r="F324" i="55"/>
  <c r="G324" i="55"/>
  <c r="B325" i="55"/>
  <c r="C325" i="55"/>
  <c r="D325" i="55"/>
  <c r="E325" i="55"/>
  <c r="H325" i="55" s="1"/>
  <c r="F325" i="55"/>
  <c r="G325" i="55"/>
  <c r="B326" i="55"/>
  <c r="C326" i="55"/>
  <c r="D326" i="55"/>
  <c r="E326" i="55"/>
  <c r="F326" i="55"/>
  <c r="G326" i="55"/>
  <c r="H326" i="55"/>
  <c r="I326" i="55"/>
  <c r="B327" i="55"/>
  <c r="C327" i="55"/>
  <c r="D327" i="55"/>
  <c r="E327" i="55"/>
  <c r="H327" i="55" s="1"/>
  <c r="F327" i="55"/>
  <c r="G327" i="55"/>
  <c r="B328" i="55"/>
  <c r="C328" i="55"/>
  <c r="D328" i="55"/>
  <c r="E328" i="55"/>
  <c r="H328" i="55" s="1"/>
  <c r="F328" i="55"/>
  <c r="G328" i="55"/>
  <c r="I328" i="55"/>
  <c r="B329" i="55"/>
  <c r="C329" i="55"/>
  <c r="D329" i="55"/>
  <c r="E329" i="55"/>
  <c r="H329" i="55" s="1"/>
  <c r="F329" i="55"/>
  <c r="G329" i="55"/>
  <c r="B330" i="55"/>
  <c r="C330" i="55"/>
  <c r="D330" i="55"/>
  <c r="E330" i="55"/>
  <c r="H330" i="55" s="1"/>
  <c r="F330" i="55"/>
  <c r="G330" i="55"/>
  <c r="B331" i="55"/>
  <c r="C331" i="55"/>
  <c r="D331" i="55"/>
  <c r="E331" i="55"/>
  <c r="H331" i="55" s="1"/>
  <c r="F331" i="55"/>
  <c r="G331" i="55"/>
  <c r="B332" i="55"/>
  <c r="C332" i="55"/>
  <c r="D332" i="55"/>
  <c r="E332" i="55"/>
  <c r="F332" i="55"/>
  <c r="G332" i="55"/>
  <c r="H332" i="55"/>
  <c r="I332" i="55"/>
  <c r="B333" i="55"/>
  <c r="C333" i="55"/>
  <c r="D333" i="55"/>
  <c r="E333" i="55"/>
  <c r="H333" i="55" s="1"/>
  <c r="F333" i="55"/>
  <c r="G333" i="55"/>
  <c r="B334" i="55"/>
  <c r="C334" i="55"/>
  <c r="D334" i="55"/>
  <c r="E334" i="55"/>
  <c r="F334" i="55"/>
  <c r="G334" i="55"/>
  <c r="H334" i="55"/>
  <c r="I334" i="55"/>
  <c r="B335" i="55"/>
  <c r="C335" i="55"/>
  <c r="D335" i="55"/>
  <c r="E335" i="55"/>
  <c r="H335" i="55" s="1"/>
  <c r="F335" i="55"/>
  <c r="G335" i="55"/>
  <c r="B336" i="55"/>
  <c r="C336" i="55"/>
  <c r="D336" i="55"/>
  <c r="E336" i="55"/>
  <c r="H336" i="55" s="1"/>
  <c r="F336" i="55"/>
  <c r="G336" i="55"/>
  <c r="I336" i="55"/>
  <c r="B337" i="55"/>
  <c r="C337" i="55"/>
  <c r="D337" i="55"/>
  <c r="E337" i="55"/>
  <c r="H337" i="55" s="1"/>
  <c r="F337" i="55"/>
  <c r="G337" i="55"/>
  <c r="B338" i="55"/>
  <c r="C338" i="55"/>
  <c r="D338" i="55"/>
  <c r="E338" i="55"/>
  <c r="H338" i="55" s="1"/>
  <c r="F338" i="55"/>
  <c r="G338" i="55"/>
  <c r="B339" i="55"/>
  <c r="C339" i="55"/>
  <c r="D339" i="55"/>
  <c r="E339" i="55"/>
  <c r="H339" i="55" s="1"/>
  <c r="F339" i="55"/>
  <c r="G339" i="55"/>
  <c r="B340" i="55"/>
  <c r="C340" i="55"/>
  <c r="D340" i="55"/>
  <c r="E340" i="55"/>
  <c r="H340" i="55" s="1"/>
  <c r="F340" i="55"/>
  <c r="G340" i="55"/>
  <c r="B341" i="55"/>
  <c r="C341" i="55"/>
  <c r="D341" i="55"/>
  <c r="E341" i="55"/>
  <c r="H341" i="55" s="1"/>
  <c r="F341" i="55"/>
  <c r="G341" i="55"/>
  <c r="B342" i="55"/>
  <c r="C342" i="55"/>
  <c r="D342" i="55"/>
  <c r="E342" i="55"/>
  <c r="H342" i="55" s="1"/>
  <c r="F342" i="55"/>
  <c r="G342" i="55"/>
  <c r="B343" i="55"/>
  <c r="C343" i="55"/>
  <c r="D343" i="55"/>
  <c r="E343" i="55"/>
  <c r="H343" i="55" s="1"/>
  <c r="F343" i="55"/>
  <c r="G343" i="55"/>
  <c r="B344" i="55"/>
  <c r="C344" i="55"/>
  <c r="D344" i="55"/>
  <c r="E344" i="55"/>
  <c r="H344" i="55" s="1"/>
  <c r="F344" i="55"/>
  <c r="G344" i="55"/>
  <c r="I344" i="55"/>
  <c r="B345" i="55"/>
  <c r="C345" i="55"/>
  <c r="D345" i="55"/>
  <c r="E345" i="55"/>
  <c r="H345" i="55" s="1"/>
  <c r="F345" i="55"/>
  <c r="G345" i="55"/>
  <c r="B346" i="55"/>
  <c r="C346" i="55"/>
  <c r="D346" i="55"/>
  <c r="E346" i="55"/>
  <c r="H346" i="55" s="1"/>
  <c r="F346" i="55"/>
  <c r="G346" i="55"/>
  <c r="B347" i="55"/>
  <c r="C347" i="55"/>
  <c r="D347" i="55"/>
  <c r="E347" i="55"/>
  <c r="H347" i="55" s="1"/>
  <c r="F347" i="55"/>
  <c r="G347" i="55"/>
  <c r="B348" i="55"/>
  <c r="C348" i="55"/>
  <c r="D348" i="55"/>
  <c r="E348" i="55"/>
  <c r="H348" i="55" s="1"/>
  <c r="F348" i="55"/>
  <c r="G348" i="55"/>
  <c r="I348" i="55"/>
  <c r="B349" i="55"/>
  <c r="C349" i="55"/>
  <c r="D349" i="55"/>
  <c r="E349" i="55"/>
  <c r="H349" i="55" s="1"/>
  <c r="F349" i="55"/>
  <c r="G349" i="55"/>
  <c r="B350" i="55"/>
  <c r="C350" i="55"/>
  <c r="D350" i="55"/>
  <c r="E350" i="55"/>
  <c r="H350" i="55" s="1"/>
  <c r="F350" i="55"/>
  <c r="G350" i="55"/>
  <c r="B351" i="55"/>
  <c r="C351" i="55"/>
  <c r="D351" i="55"/>
  <c r="E351" i="55"/>
  <c r="H351" i="55" s="1"/>
  <c r="F351" i="55"/>
  <c r="G351" i="55"/>
  <c r="B352" i="55"/>
  <c r="C352" i="55"/>
  <c r="D352" i="55"/>
  <c r="E352" i="55"/>
  <c r="H352" i="55" s="1"/>
  <c r="F352" i="55"/>
  <c r="G352" i="55"/>
  <c r="I352" i="55"/>
  <c r="B353" i="55"/>
  <c r="C353" i="55"/>
  <c r="D353" i="55"/>
  <c r="E353" i="55"/>
  <c r="H353" i="55" s="1"/>
  <c r="F353" i="55"/>
  <c r="G353" i="55"/>
  <c r="B354" i="55"/>
  <c r="C354" i="55"/>
  <c r="D354" i="55"/>
  <c r="E354" i="55"/>
  <c r="H354" i="55" s="1"/>
  <c r="F354" i="55"/>
  <c r="G354" i="55"/>
  <c r="B355" i="55"/>
  <c r="C355" i="55"/>
  <c r="D355" i="55"/>
  <c r="E355" i="55"/>
  <c r="H355" i="55" s="1"/>
  <c r="F355" i="55"/>
  <c r="G355" i="55"/>
  <c r="B356" i="55"/>
  <c r="C356" i="55"/>
  <c r="D356" i="55"/>
  <c r="E356" i="55"/>
  <c r="H356" i="55" s="1"/>
  <c r="F356" i="55"/>
  <c r="G356" i="55"/>
  <c r="B357" i="55"/>
  <c r="C357" i="55"/>
  <c r="D357" i="55"/>
  <c r="E357" i="55"/>
  <c r="H357" i="55" s="1"/>
  <c r="F357" i="55"/>
  <c r="G357" i="55"/>
  <c r="B358" i="55"/>
  <c r="C358" i="55"/>
  <c r="D358" i="55"/>
  <c r="E358" i="55"/>
  <c r="F358" i="55"/>
  <c r="G358" i="55"/>
  <c r="H358" i="55"/>
  <c r="I358" i="55"/>
  <c r="B359" i="55"/>
  <c r="C359" i="55"/>
  <c r="D359" i="55"/>
  <c r="E359" i="55"/>
  <c r="H359" i="55" s="1"/>
  <c r="F359" i="55"/>
  <c r="G359" i="55"/>
  <c r="B360" i="55"/>
  <c r="C360" i="55"/>
  <c r="D360" i="55"/>
  <c r="E360" i="55"/>
  <c r="H360" i="55" s="1"/>
  <c r="F360" i="55"/>
  <c r="G360" i="55"/>
  <c r="I360" i="55"/>
  <c r="B361" i="55"/>
  <c r="C361" i="55"/>
  <c r="D361" i="55"/>
  <c r="E361" i="55"/>
  <c r="H361" i="55" s="1"/>
  <c r="F361" i="55"/>
  <c r="G361" i="55"/>
  <c r="B362" i="55"/>
  <c r="C362" i="55"/>
  <c r="D362" i="55"/>
  <c r="E362" i="55"/>
  <c r="H362" i="55" s="1"/>
  <c r="F362" i="55"/>
  <c r="G362" i="55"/>
  <c r="B363" i="55"/>
  <c r="C363" i="55"/>
  <c r="D363" i="55"/>
  <c r="E363" i="55"/>
  <c r="H363" i="55" s="1"/>
  <c r="F363" i="55"/>
  <c r="G363" i="55"/>
  <c r="B364" i="55"/>
  <c r="C364" i="55"/>
  <c r="D364" i="55"/>
  <c r="E364" i="55"/>
  <c r="H364" i="55" s="1"/>
  <c r="F364" i="55"/>
  <c r="G364" i="55"/>
  <c r="B365" i="55"/>
  <c r="C365" i="55"/>
  <c r="D365" i="55"/>
  <c r="E365" i="55"/>
  <c r="H365" i="55" s="1"/>
  <c r="F365" i="55"/>
  <c r="G365" i="55"/>
  <c r="B366" i="55"/>
  <c r="C366" i="55"/>
  <c r="D366" i="55"/>
  <c r="E366" i="55"/>
  <c r="H366" i="55" s="1"/>
  <c r="F366" i="55"/>
  <c r="G366" i="55"/>
  <c r="I366" i="55"/>
  <c r="B367" i="55"/>
  <c r="C367" i="55"/>
  <c r="D367" i="55"/>
  <c r="E367" i="55"/>
  <c r="H367" i="55" s="1"/>
  <c r="F367" i="55"/>
  <c r="G367" i="55"/>
  <c r="B368" i="55"/>
  <c r="C368" i="55"/>
  <c r="D368" i="55"/>
  <c r="E368" i="55"/>
  <c r="H368" i="55" s="1"/>
  <c r="F368" i="55"/>
  <c r="G368" i="55"/>
  <c r="I368" i="55"/>
  <c r="B369" i="55"/>
  <c r="C369" i="55"/>
  <c r="D369" i="55"/>
  <c r="E369" i="55"/>
  <c r="H369" i="55" s="1"/>
  <c r="F369" i="55"/>
  <c r="G369" i="55"/>
  <c r="B370" i="55"/>
  <c r="C370" i="55"/>
  <c r="D370" i="55"/>
  <c r="E370" i="55"/>
  <c r="H370" i="55" s="1"/>
  <c r="F370" i="55"/>
  <c r="G370" i="55"/>
  <c r="I370" i="55"/>
  <c r="B371" i="55"/>
  <c r="C371" i="55"/>
  <c r="D371" i="55"/>
  <c r="E371" i="55"/>
  <c r="H371" i="55" s="1"/>
  <c r="F371" i="55"/>
  <c r="G371" i="55"/>
  <c r="B372" i="55"/>
  <c r="C372" i="55"/>
  <c r="D372" i="55"/>
  <c r="E372" i="55"/>
  <c r="H372" i="55" s="1"/>
  <c r="F372" i="55"/>
  <c r="G372" i="55"/>
  <c r="B373" i="55"/>
  <c r="C373" i="55"/>
  <c r="D373" i="55"/>
  <c r="E373" i="55"/>
  <c r="H373" i="55" s="1"/>
  <c r="F373" i="55"/>
  <c r="G373" i="55"/>
  <c r="B374" i="55"/>
  <c r="C374" i="55"/>
  <c r="D374" i="55"/>
  <c r="E374" i="55"/>
  <c r="F374" i="55"/>
  <c r="G374" i="55"/>
  <c r="H374" i="55"/>
  <c r="I374" i="55"/>
  <c r="B375" i="55"/>
  <c r="C375" i="55"/>
  <c r="D375" i="55"/>
  <c r="E375" i="55"/>
  <c r="H375" i="55" s="1"/>
  <c r="F375" i="55"/>
  <c r="G375" i="55"/>
  <c r="B376" i="55"/>
  <c r="C376" i="55"/>
  <c r="D376" i="55"/>
  <c r="E376" i="55"/>
  <c r="H376" i="55" s="1"/>
  <c r="F376" i="55"/>
  <c r="G376" i="55"/>
  <c r="I376" i="55"/>
  <c r="B377" i="55"/>
  <c r="C377" i="55"/>
  <c r="D377" i="55"/>
  <c r="E377" i="55"/>
  <c r="H377" i="55" s="1"/>
  <c r="F377" i="55"/>
  <c r="G377" i="55"/>
  <c r="B378" i="55"/>
  <c r="C378" i="55"/>
  <c r="D378" i="55"/>
  <c r="E378" i="55"/>
  <c r="H378" i="55" s="1"/>
  <c r="F378" i="55"/>
  <c r="G378" i="55"/>
  <c r="B379" i="55"/>
  <c r="C379" i="55"/>
  <c r="D379" i="55"/>
  <c r="E379" i="55"/>
  <c r="H379" i="55" s="1"/>
  <c r="F379" i="55"/>
  <c r="G379" i="55"/>
  <c r="B380" i="55"/>
  <c r="C380" i="55"/>
  <c r="D380" i="55"/>
  <c r="E380" i="55"/>
  <c r="H380" i="55" s="1"/>
  <c r="F380" i="55"/>
  <c r="G380" i="55"/>
  <c r="B381" i="55"/>
  <c r="C381" i="55"/>
  <c r="D381" i="55"/>
  <c r="E381" i="55"/>
  <c r="H381" i="55" s="1"/>
  <c r="F381" i="55"/>
  <c r="G381" i="55"/>
  <c r="B382" i="55"/>
  <c r="C382" i="55"/>
  <c r="D382" i="55"/>
  <c r="E382" i="55"/>
  <c r="H382" i="55" s="1"/>
  <c r="F382" i="55"/>
  <c r="G382" i="55"/>
  <c r="I382" i="55"/>
  <c r="B383" i="55"/>
  <c r="C383" i="55"/>
  <c r="D383" i="55"/>
  <c r="E383" i="55"/>
  <c r="H383" i="55" s="1"/>
  <c r="F383" i="55"/>
  <c r="G383" i="55"/>
  <c r="B384" i="55"/>
  <c r="C384" i="55"/>
  <c r="D384" i="55"/>
  <c r="E384" i="55"/>
  <c r="H384" i="55" s="1"/>
  <c r="F384" i="55"/>
  <c r="G384" i="55"/>
  <c r="B385" i="55"/>
  <c r="C385" i="55"/>
  <c r="D385" i="55"/>
  <c r="E385" i="55"/>
  <c r="H385" i="55" s="1"/>
  <c r="F385" i="55"/>
  <c r="G385" i="55"/>
  <c r="B386" i="55"/>
  <c r="C386" i="55"/>
  <c r="D386" i="55"/>
  <c r="E386" i="55"/>
  <c r="F386" i="55"/>
  <c r="G386" i="55"/>
  <c r="H386" i="55"/>
  <c r="I386" i="55"/>
  <c r="B387" i="55"/>
  <c r="C387" i="55"/>
  <c r="D387" i="55"/>
  <c r="E387" i="55"/>
  <c r="H387" i="55" s="1"/>
  <c r="F387" i="55"/>
  <c r="G387" i="55"/>
  <c r="B388" i="55"/>
  <c r="C388" i="55"/>
  <c r="D388" i="55"/>
  <c r="E388" i="55"/>
  <c r="H388" i="55" s="1"/>
  <c r="F388" i="55"/>
  <c r="G388" i="55"/>
  <c r="I388" i="55"/>
  <c r="B389" i="55"/>
  <c r="C389" i="55"/>
  <c r="D389" i="55"/>
  <c r="E389" i="55"/>
  <c r="H389" i="55" s="1"/>
  <c r="F389" i="55"/>
  <c r="G389" i="55"/>
  <c r="B390" i="55"/>
  <c r="C390" i="55"/>
  <c r="D390" i="55"/>
  <c r="E390" i="55"/>
  <c r="H390" i="55" s="1"/>
  <c r="F390" i="55"/>
  <c r="G390" i="55"/>
  <c r="I390" i="55"/>
  <c r="B391" i="55"/>
  <c r="C391" i="55"/>
  <c r="D391" i="55"/>
  <c r="E391" i="55"/>
  <c r="H391" i="55" s="1"/>
  <c r="F391" i="55"/>
  <c r="G391" i="55"/>
  <c r="B392" i="55"/>
  <c r="C392" i="55"/>
  <c r="D392" i="55"/>
  <c r="E392" i="55"/>
  <c r="H392" i="55" s="1"/>
  <c r="F392" i="55"/>
  <c r="G392" i="55"/>
  <c r="B393" i="55"/>
  <c r="C393" i="55"/>
  <c r="D393" i="55"/>
  <c r="E393" i="55"/>
  <c r="F393" i="55"/>
  <c r="G393" i="55"/>
  <c r="B394" i="55"/>
  <c r="C394" i="55"/>
  <c r="D394" i="55"/>
  <c r="E394" i="55"/>
  <c r="F394" i="55"/>
  <c r="G394" i="55"/>
  <c r="H394" i="55"/>
  <c r="I394" i="55"/>
  <c r="B395" i="55"/>
  <c r="C395" i="55"/>
  <c r="D395" i="55"/>
  <c r="E395" i="55"/>
  <c r="F395" i="55"/>
  <c r="G395" i="55"/>
  <c r="B396" i="55"/>
  <c r="C396" i="55"/>
  <c r="D396" i="55"/>
  <c r="E396" i="55"/>
  <c r="H396" i="55" s="1"/>
  <c r="F396" i="55"/>
  <c r="G396" i="55"/>
  <c r="I396" i="55"/>
  <c r="B397" i="55"/>
  <c r="C397" i="55"/>
  <c r="D397" i="55"/>
  <c r="E397" i="55"/>
  <c r="F397" i="55"/>
  <c r="G397" i="55"/>
  <c r="B398" i="55"/>
  <c r="C398" i="55"/>
  <c r="D398" i="55"/>
  <c r="E398" i="55"/>
  <c r="H398" i="55" s="1"/>
  <c r="F398" i="55"/>
  <c r="G398" i="55"/>
  <c r="B399" i="55"/>
  <c r="C399" i="55"/>
  <c r="D399" i="55"/>
  <c r="E399" i="55"/>
  <c r="F399" i="55"/>
  <c r="G399" i="55"/>
  <c r="B400" i="55"/>
  <c r="C400" i="55"/>
  <c r="D400" i="55"/>
  <c r="E400" i="55"/>
  <c r="H400" i="55" s="1"/>
  <c r="F400" i="55"/>
  <c r="G400" i="55"/>
  <c r="B401" i="55"/>
  <c r="C401" i="55"/>
  <c r="D401" i="55"/>
  <c r="E401" i="55"/>
  <c r="H401" i="55" s="1"/>
  <c r="F401" i="55"/>
  <c r="G401" i="55"/>
  <c r="B402" i="55"/>
  <c r="C402" i="55"/>
  <c r="D402" i="55"/>
  <c r="E402" i="55"/>
  <c r="F402" i="55"/>
  <c r="G402" i="55"/>
  <c r="H402" i="55"/>
  <c r="I402" i="55"/>
  <c r="B403" i="55"/>
  <c r="C403" i="55"/>
  <c r="D403" i="55"/>
  <c r="E403" i="55"/>
  <c r="H403" i="55" s="1"/>
  <c r="F403" i="55"/>
  <c r="G403" i="55"/>
  <c r="B404" i="55"/>
  <c r="C404" i="55"/>
  <c r="D404" i="55"/>
  <c r="E404" i="55"/>
  <c r="H404" i="55" s="1"/>
  <c r="F404" i="55"/>
  <c r="G404" i="55"/>
  <c r="B405" i="55"/>
  <c r="C405" i="55"/>
  <c r="D405" i="55"/>
  <c r="E405" i="55"/>
  <c r="H405" i="55" s="1"/>
  <c r="F405" i="55"/>
  <c r="G405" i="55"/>
  <c r="B406" i="55"/>
  <c r="C406" i="55"/>
  <c r="D406" i="55"/>
  <c r="E406" i="55"/>
  <c r="H406" i="55" s="1"/>
  <c r="F406" i="55"/>
  <c r="G406" i="55"/>
  <c r="I406" i="55"/>
  <c r="B407" i="55"/>
  <c r="C407" i="55"/>
  <c r="D407" i="55"/>
  <c r="E407" i="55"/>
  <c r="H407" i="55" s="1"/>
  <c r="F407" i="55"/>
  <c r="G407" i="55"/>
  <c r="B408" i="55"/>
  <c r="C408" i="55"/>
  <c r="D408" i="55"/>
  <c r="E408" i="55"/>
  <c r="H408" i="55" s="1"/>
  <c r="F408" i="55"/>
  <c r="G408" i="55"/>
  <c r="B409" i="55"/>
  <c r="C409" i="55"/>
  <c r="D409" i="55"/>
  <c r="E409" i="55"/>
  <c r="H409" i="55" s="1"/>
  <c r="F409" i="55"/>
  <c r="G409" i="55"/>
  <c r="B410" i="55"/>
  <c r="C410" i="55"/>
  <c r="D410" i="55"/>
  <c r="E410" i="55"/>
  <c r="H410" i="55" s="1"/>
  <c r="F410" i="55"/>
  <c r="G410" i="55"/>
  <c r="B411" i="55"/>
  <c r="C411" i="55"/>
  <c r="D411" i="55"/>
  <c r="E411" i="55"/>
  <c r="H411" i="55" s="1"/>
  <c r="F411" i="55"/>
  <c r="G411" i="55"/>
  <c r="B412" i="55"/>
  <c r="C412" i="55"/>
  <c r="D412" i="55"/>
  <c r="E412" i="55"/>
  <c r="H412" i="55" s="1"/>
  <c r="F412" i="55"/>
  <c r="G412" i="55"/>
  <c r="I412" i="55"/>
  <c r="B413" i="55"/>
  <c r="C413" i="55"/>
  <c r="D413" i="55"/>
  <c r="E413" i="55"/>
  <c r="H413" i="55" s="1"/>
  <c r="F413" i="55"/>
  <c r="G413" i="55"/>
  <c r="B414" i="55"/>
  <c r="C414" i="55"/>
  <c r="D414" i="55"/>
  <c r="E414" i="55"/>
  <c r="H414" i="55" s="1"/>
  <c r="F414" i="55"/>
  <c r="G414" i="55"/>
  <c r="B415" i="55"/>
  <c r="C415" i="55"/>
  <c r="D415" i="55"/>
  <c r="E415" i="55"/>
  <c r="H415" i="55" s="1"/>
  <c r="F415" i="55"/>
  <c r="G415" i="55"/>
  <c r="B416" i="55"/>
  <c r="C416" i="55"/>
  <c r="D416" i="55"/>
  <c r="E416" i="55"/>
  <c r="F416" i="55"/>
  <c r="G416" i="55"/>
  <c r="H416" i="55"/>
  <c r="I416" i="55"/>
  <c r="B417" i="55"/>
  <c r="C417" i="55"/>
  <c r="D417" i="55"/>
  <c r="E417" i="55"/>
  <c r="H417" i="55" s="1"/>
  <c r="F417" i="55"/>
  <c r="G417" i="55"/>
  <c r="I417" i="55"/>
  <c r="B418" i="55"/>
  <c r="C418" i="55"/>
  <c r="D418" i="55"/>
  <c r="E418" i="55"/>
  <c r="H418" i="55" s="1"/>
  <c r="F418" i="55"/>
  <c r="G418" i="55"/>
  <c r="B419" i="55"/>
  <c r="C419" i="55"/>
  <c r="D419" i="55"/>
  <c r="E419" i="55"/>
  <c r="H419" i="55" s="1"/>
  <c r="F419" i="55"/>
  <c r="G419" i="55"/>
  <c r="B420" i="55"/>
  <c r="C420" i="55"/>
  <c r="D420" i="55"/>
  <c r="E420" i="55"/>
  <c r="H420" i="55" s="1"/>
  <c r="F420" i="55"/>
  <c r="G420" i="55"/>
  <c r="B421" i="55"/>
  <c r="C421" i="55"/>
  <c r="D421" i="55"/>
  <c r="E421" i="55"/>
  <c r="H421" i="55" s="1"/>
  <c r="F421" i="55"/>
  <c r="G421" i="55"/>
  <c r="B422" i="55"/>
  <c r="C422" i="55"/>
  <c r="D422" i="55"/>
  <c r="E422" i="55"/>
  <c r="H422" i="55" s="1"/>
  <c r="F422" i="55"/>
  <c r="G422" i="55"/>
  <c r="I422" i="55"/>
  <c r="B423" i="55"/>
  <c r="C423" i="55"/>
  <c r="D423" i="55"/>
  <c r="E423" i="55"/>
  <c r="H423" i="55" s="1"/>
  <c r="F423" i="55"/>
  <c r="G423" i="55"/>
  <c r="B424" i="55"/>
  <c r="C424" i="55"/>
  <c r="D424" i="55"/>
  <c r="E424" i="55"/>
  <c r="H424" i="55" s="1"/>
  <c r="F424" i="55"/>
  <c r="G424" i="55"/>
  <c r="B425" i="55"/>
  <c r="C425" i="55"/>
  <c r="D425" i="55"/>
  <c r="E425" i="55"/>
  <c r="H425" i="55" s="1"/>
  <c r="F425" i="55"/>
  <c r="G425" i="55"/>
  <c r="B426" i="55"/>
  <c r="C426" i="55"/>
  <c r="D426" i="55"/>
  <c r="E426" i="55"/>
  <c r="H426" i="55" s="1"/>
  <c r="F426" i="55"/>
  <c r="G426" i="55"/>
  <c r="I426" i="55"/>
  <c r="B427" i="55"/>
  <c r="C427" i="55"/>
  <c r="D427" i="55"/>
  <c r="E427" i="55"/>
  <c r="H427" i="55" s="1"/>
  <c r="F427" i="55"/>
  <c r="G427" i="55"/>
  <c r="B428" i="55"/>
  <c r="C428" i="55"/>
  <c r="D428" i="55"/>
  <c r="E428" i="55"/>
  <c r="H428" i="55" s="1"/>
  <c r="F428" i="55"/>
  <c r="G428" i="55"/>
  <c r="B429" i="55"/>
  <c r="C429" i="55"/>
  <c r="D429" i="55"/>
  <c r="E429" i="55"/>
  <c r="H429" i="55" s="1"/>
  <c r="F429" i="55"/>
  <c r="G429" i="55"/>
  <c r="B430" i="55"/>
  <c r="C430" i="55"/>
  <c r="D430" i="55"/>
  <c r="E430" i="55"/>
  <c r="H430" i="55" s="1"/>
  <c r="F430" i="55"/>
  <c r="G430" i="55"/>
  <c r="B431" i="55"/>
  <c r="C431" i="55"/>
  <c r="D431" i="55"/>
  <c r="E431" i="55"/>
  <c r="H431" i="55" s="1"/>
  <c r="F431" i="55"/>
  <c r="G431" i="55"/>
  <c r="B432" i="55"/>
  <c r="C432" i="55"/>
  <c r="D432" i="55"/>
  <c r="E432" i="55"/>
  <c r="H432" i="55" s="1"/>
  <c r="F432" i="55"/>
  <c r="G432" i="55"/>
  <c r="I432" i="55"/>
  <c r="B433" i="55"/>
  <c r="C433" i="55"/>
  <c r="D433" i="55"/>
  <c r="E433" i="55"/>
  <c r="H433" i="55" s="1"/>
  <c r="F433" i="55"/>
  <c r="G433" i="55"/>
  <c r="B434" i="55"/>
  <c r="C434" i="55"/>
  <c r="D434" i="55"/>
  <c r="E434" i="55"/>
  <c r="H434" i="55" s="1"/>
  <c r="F434" i="55"/>
  <c r="G434" i="55"/>
  <c r="B435" i="55"/>
  <c r="C435" i="55"/>
  <c r="D435" i="55"/>
  <c r="E435" i="55"/>
  <c r="H435" i="55" s="1"/>
  <c r="F435" i="55"/>
  <c r="G435" i="55"/>
  <c r="B436" i="55"/>
  <c r="C436" i="55"/>
  <c r="D436" i="55"/>
  <c r="E436" i="55"/>
  <c r="H436" i="55" s="1"/>
  <c r="F436" i="55"/>
  <c r="G436" i="55"/>
  <c r="B437" i="55"/>
  <c r="C437" i="55"/>
  <c r="D437" i="55"/>
  <c r="E437" i="55"/>
  <c r="H437" i="55" s="1"/>
  <c r="F437" i="55"/>
  <c r="G437" i="55"/>
  <c r="B438" i="55"/>
  <c r="C438" i="55"/>
  <c r="D438" i="55"/>
  <c r="E438" i="55"/>
  <c r="H438" i="55" s="1"/>
  <c r="F438" i="55"/>
  <c r="G438" i="55"/>
  <c r="I438" i="55"/>
  <c r="B439" i="55"/>
  <c r="C439" i="55"/>
  <c r="D439" i="55"/>
  <c r="E439" i="55"/>
  <c r="H439" i="55" s="1"/>
  <c r="F439" i="55"/>
  <c r="G439" i="55"/>
  <c r="B440" i="55"/>
  <c r="C440" i="55"/>
  <c r="D440" i="55"/>
  <c r="E440" i="55"/>
  <c r="H440" i="55" s="1"/>
  <c r="F440" i="55"/>
  <c r="G440" i="55"/>
  <c r="B441" i="55"/>
  <c r="C441" i="55"/>
  <c r="D441" i="55"/>
  <c r="E441" i="55"/>
  <c r="H441" i="55" s="1"/>
  <c r="F441" i="55"/>
  <c r="G441" i="55"/>
  <c r="B442" i="55"/>
  <c r="C442" i="55"/>
  <c r="D442" i="55"/>
  <c r="E442" i="55"/>
  <c r="H442" i="55" s="1"/>
  <c r="F442" i="55"/>
  <c r="G442" i="55"/>
  <c r="B443" i="55"/>
  <c r="C443" i="55"/>
  <c r="D443" i="55"/>
  <c r="E443" i="55"/>
  <c r="H443" i="55" s="1"/>
  <c r="F443" i="55"/>
  <c r="G443" i="55"/>
  <c r="I443" i="55"/>
  <c r="B444" i="55"/>
  <c r="C444" i="55"/>
  <c r="D444" i="55"/>
  <c r="E444" i="55"/>
  <c r="H444" i="55" s="1"/>
  <c r="F444" i="55"/>
  <c r="G444" i="55"/>
  <c r="B445" i="55"/>
  <c r="C445" i="55"/>
  <c r="D445" i="55"/>
  <c r="E445" i="55"/>
  <c r="H445" i="55" s="1"/>
  <c r="F445" i="55"/>
  <c r="G445" i="55"/>
  <c r="B446" i="55"/>
  <c r="C446" i="55"/>
  <c r="D446" i="55"/>
  <c r="E446" i="55"/>
  <c r="H446" i="55" s="1"/>
  <c r="F446" i="55"/>
  <c r="G446" i="55"/>
  <c r="B447" i="55"/>
  <c r="C447" i="55"/>
  <c r="D447" i="55"/>
  <c r="E447" i="55"/>
  <c r="H447" i="55" s="1"/>
  <c r="F447" i="55"/>
  <c r="G447" i="55"/>
  <c r="B448" i="55"/>
  <c r="C448" i="55"/>
  <c r="D448" i="55"/>
  <c r="E448" i="55"/>
  <c r="H448" i="55" s="1"/>
  <c r="F448" i="55"/>
  <c r="G448" i="55"/>
  <c r="B449" i="55"/>
  <c r="C449" i="55"/>
  <c r="D449" i="55"/>
  <c r="E449" i="55"/>
  <c r="H449" i="55" s="1"/>
  <c r="F449" i="55"/>
  <c r="G449" i="55"/>
  <c r="B450" i="55"/>
  <c r="C450" i="55"/>
  <c r="D450" i="55"/>
  <c r="E450" i="55"/>
  <c r="F450" i="55"/>
  <c r="G450" i="55"/>
  <c r="H450" i="55"/>
  <c r="L450" i="55" s="1"/>
  <c r="I450" i="55"/>
  <c r="B451" i="55"/>
  <c r="C451" i="55"/>
  <c r="D451" i="55"/>
  <c r="E451" i="55"/>
  <c r="H451" i="55" s="1"/>
  <c r="F451" i="55"/>
  <c r="G451" i="55"/>
  <c r="B452" i="55"/>
  <c r="C452" i="55"/>
  <c r="D452" i="55"/>
  <c r="E452" i="55"/>
  <c r="H452" i="55" s="1"/>
  <c r="F452" i="55"/>
  <c r="G452" i="55"/>
  <c r="I452" i="55"/>
  <c r="B453" i="55"/>
  <c r="C453" i="55"/>
  <c r="D453" i="55"/>
  <c r="E453" i="55"/>
  <c r="H453" i="55" s="1"/>
  <c r="F453" i="55"/>
  <c r="G453" i="55"/>
  <c r="B454" i="55"/>
  <c r="C454" i="55"/>
  <c r="D454" i="55"/>
  <c r="E454" i="55"/>
  <c r="H454" i="55" s="1"/>
  <c r="F454" i="55"/>
  <c r="G454" i="55"/>
  <c r="B455" i="55"/>
  <c r="C455" i="55"/>
  <c r="D455" i="55"/>
  <c r="E455" i="55"/>
  <c r="H455" i="55" s="1"/>
  <c r="F455" i="55"/>
  <c r="G455" i="55"/>
  <c r="B456" i="55"/>
  <c r="C456" i="55"/>
  <c r="D456" i="55"/>
  <c r="E456" i="55"/>
  <c r="H456" i="55" s="1"/>
  <c r="F456" i="55"/>
  <c r="G456" i="55"/>
  <c r="B457" i="55"/>
  <c r="C457" i="55"/>
  <c r="D457" i="55"/>
  <c r="E457" i="55"/>
  <c r="H457" i="55" s="1"/>
  <c r="F457" i="55"/>
  <c r="G457" i="55"/>
  <c r="B458" i="55"/>
  <c r="C458" i="55"/>
  <c r="D458" i="55"/>
  <c r="E458" i="55"/>
  <c r="H458" i="55" s="1"/>
  <c r="F458" i="55"/>
  <c r="G458" i="55"/>
  <c r="B459" i="55"/>
  <c r="C459" i="55"/>
  <c r="D459" i="55"/>
  <c r="E459" i="55"/>
  <c r="H459" i="55" s="1"/>
  <c r="F459" i="55"/>
  <c r="G459" i="55"/>
  <c r="B460" i="55"/>
  <c r="C460" i="55"/>
  <c r="D460" i="55"/>
  <c r="E460" i="55"/>
  <c r="H460" i="55" s="1"/>
  <c r="F460" i="55"/>
  <c r="G460" i="55"/>
  <c r="B461" i="55"/>
  <c r="C461" i="55"/>
  <c r="D461" i="55"/>
  <c r="E461" i="55"/>
  <c r="H461" i="55" s="1"/>
  <c r="F461" i="55"/>
  <c r="G461" i="55"/>
  <c r="B462" i="55"/>
  <c r="C462" i="55"/>
  <c r="D462" i="55"/>
  <c r="E462" i="55"/>
  <c r="H462" i="55" s="1"/>
  <c r="F462" i="55"/>
  <c r="G462" i="55"/>
  <c r="B463" i="55"/>
  <c r="C463" i="55"/>
  <c r="D463" i="55"/>
  <c r="E463" i="55"/>
  <c r="H463" i="55" s="1"/>
  <c r="F463" i="55"/>
  <c r="G463" i="55"/>
  <c r="B464" i="55"/>
  <c r="C464" i="55"/>
  <c r="D464" i="55"/>
  <c r="E464" i="55"/>
  <c r="H464" i="55" s="1"/>
  <c r="F464" i="55"/>
  <c r="G464" i="55"/>
  <c r="B465" i="55"/>
  <c r="C465" i="55"/>
  <c r="D465" i="55"/>
  <c r="E465" i="55"/>
  <c r="H465" i="55" s="1"/>
  <c r="F465" i="55"/>
  <c r="G465" i="55"/>
  <c r="B466" i="55"/>
  <c r="C466" i="55"/>
  <c r="D466" i="55"/>
  <c r="E466" i="55"/>
  <c r="H466" i="55" s="1"/>
  <c r="F466" i="55"/>
  <c r="G466" i="55"/>
  <c r="I466" i="55"/>
  <c r="B467" i="55"/>
  <c r="C467" i="55"/>
  <c r="D467" i="55"/>
  <c r="E467" i="55"/>
  <c r="H467" i="55" s="1"/>
  <c r="F467" i="55"/>
  <c r="G467" i="55"/>
  <c r="B468" i="55"/>
  <c r="C468" i="55"/>
  <c r="D468" i="55"/>
  <c r="E468" i="55"/>
  <c r="H468" i="55" s="1"/>
  <c r="F468" i="55"/>
  <c r="G468" i="55"/>
  <c r="B469" i="55"/>
  <c r="C469" i="55"/>
  <c r="D469" i="55"/>
  <c r="E469" i="55"/>
  <c r="H469" i="55" s="1"/>
  <c r="F469" i="55"/>
  <c r="G469" i="55"/>
  <c r="B470" i="55"/>
  <c r="C470" i="55"/>
  <c r="D470" i="55"/>
  <c r="E470" i="55"/>
  <c r="H470" i="55" s="1"/>
  <c r="F470" i="55"/>
  <c r="G470" i="55"/>
  <c r="B471" i="55"/>
  <c r="C471" i="55"/>
  <c r="D471" i="55"/>
  <c r="E471" i="55"/>
  <c r="H471" i="55" s="1"/>
  <c r="F471" i="55"/>
  <c r="G471" i="55"/>
  <c r="B472" i="55"/>
  <c r="C472" i="55"/>
  <c r="D472" i="55"/>
  <c r="E472" i="55"/>
  <c r="H472" i="55" s="1"/>
  <c r="F472" i="55"/>
  <c r="G472" i="55"/>
  <c r="B473" i="55"/>
  <c r="C473" i="55"/>
  <c r="D473" i="55"/>
  <c r="E473" i="55"/>
  <c r="H473" i="55" s="1"/>
  <c r="F473" i="55"/>
  <c r="G473" i="55"/>
  <c r="B474" i="55"/>
  <c r="C474" i="55"/>
  <c r="D474" i="55"/>
  <c r="E474" i="55"/>
  <c r="H474" i="55" s="1"/>
  <c r="F474" i="55"/>
  <c r="G474" i="55"/>
  <c r="B475" i="55"/>
  <c r="C475" i="55"/>
  <c r="D475" i="55"/>
  <c r="E475" i="55"/>
  <c r="H475" i="55" s="1"/>
  <c r="F475" i="55"/>
  <c r="G475" i="55"/>
  <c r="B476" i="55"/>
  <c r="C476" i="55"/>
  <c r="D476" i="55"/>
  <c r="E476" i="55"/>
  <c r="H476" i="55" s="1"/>
  <c r="F476" i="55"/>
  <c r="G476" i="55"/>
  <c r="B477" i="55"/>
  <c r="C477" i="55"/>
  <c r="D477" i="55"/>
  <c r="E477" i="55"/>
  <c r="H477" i="55" s="1"/>
  <c r="F477" i="55"/>
  <c r="G477" i="55"/>
  <c r="B478" i="55"/>
  <c r="C478" i="55"/>
  <c r="D478" i="55"/>
  <c r="E478" i="55"/>
  <c r="H478" i="55" s="1"/>
  <c r="F478" i="55"/>
  <c r="G478" i="55"/>
  <c r="I478" i="55"/>
  <c r="B479" i="55"/>
  <c r="C479" i="55"/>
  <c r="D479" i="55"/>
  <c r="E479" i="55"/>
  <c r="H479" i="55" s="1"/>
  <c r="F479" i="55"/>
  <c r="G479" i="55"/>
  <c r="B480" i="55"/>
  <c r="C480" i="55"/>
  <c r="D480" i="55"/>
  <c r="E480" i="55"/>
  <c r="H480" i="55" s="1"/>
  <c r="F480" i="55"/>
  <c r="G480" i="55"/>
  <c r="B481" i="55"/>
  <c r="C481" i="55"/>
  <c r="D481" i="55"/>
  <c r="E481" i="55"/>
  <c r="H481" i="55" s="1"/>
  <c r="F481" i="55"/>
  <c r="G481" i="55"/>
  <c r="B482" i="55"/>
  <c r="C482" i="55"/>
  <c r="D482" i="55"/>
  <c r="E482" i="55"/>
  <c r="H482" i="55" s="1"/>
  <c r="F482" i="55"/>
  <c r="G482" i="55"/>
  <c r="B483" i="55"/>
  <c r="C483" i="55"/>
  <c r="D483" i="55"/>
  <c r="E483" i="55"/>
  <c r="H483" i="55" s="1"/>
  <c r="F483" i="55"/>
  <c r="G483" i="55"/>
  <c r="B484" i="55"/>
  <c r="C484" i="55"/>
  <c r="D484" i="55"/>
  <c r="E484" i="55"/>
  <c r="H484" i="55" s="1"/>
  <c r="F484" i="55"/>
  <c r="G484" i="55"/>
  <c r="B485" i="55"/>
  <c r="C485" i="55"/>
  <c r="D485" i="55"/>
  <c r="E485" i="55"/>
  <c r="H485" i="55" s="1"/>
  <c r="F485" i="55"/>
  <c r="G485" i="55"/>
  <c r="B486" i="55"/>
  <c r="C486" i="55"/>
  <c r="D486" i="55"/>
  <c r="E486" i="55"/>
  <c r="F486" i="55"/>
  <c r="G486" i="55"/>
  <c r="H486" i="55"/>
  <c r="I486" i="55"/>
  <c r="B487" i="55"/>
  <c r="C487" i="55"/>
  <c r="D487" i="55"/>
  <c r="E487" i="55"/>
  <c r="H487" i="55" s="1"/>
  <c r="F487" i="55"/>
  <c r="G487" i="55"/>
  <c r="B488" i="55"/>
  <c r="C488" i="55"/>
  <c r="D488" i="55"/>
  <c r="E488" i="55"/>
  <c r="H488" i="55" s="1"/>
  <c r="F488" i="55"/>
  <c r="G488" i="55"/>
  <c r="B489" i="55"/>
  <c r="C489" i="55"/>
  <c r="D489" i="55"/>
  <c r="E489" i="55"/>
  <c r="H489" i="55" s="1"/>
  <c r="F489" i="55"/>
  <c r="G489" i="55"/>
  <c r="B490" i="55"/>
  <c r="C490" i="55"/>
  <c r="D490" i="55"/>
  <c r="E490" i="55"/>
  <c r="F490" i="55"/>
  <c r="G490" i="55"/>
  <c r="H490" i="55"/>
  <c r="I490" i="55"/>
  <c r="B491" i="55"/>
  <c r="C491" i="55"/>
  <c r="D491" i="55"/>
  <c r="E491" i="55"/>
  <c r="H491" i="55" s="1"/>
  <c r="F491" i="55"/>
  <c r="G491" i="55"/>
  <c r="B492" i="55"/>
  <c r="C492" i="55"/>
  <c r="D492" i="55"/>
  <c r="E492" i="55"/>
  <c r="H492" i="55" s="1"/>
  <c r="F492" i="55"/>
  <c r="G492" i="55"/>
  <c r="B493" i="55"/>
  <c r="C493" i="55"/>
  <c r="D493" i="55"/>
  <c r="E493" i="55"/>
  <c r="H493" i="55" s="1"/>
  <c r="F493" i="55"/>
  <c r="G493" i="55"/>
  <c r="B494" i="55"/>
  <c r="C494" i="55"/>
  <c r="D494" i="55"/>
  <c r="E494" i="55"/>
  <c r="F494" i="55"/>
  <c r="G494" i="55"/>
  <c r="H494" i="55"/>
  <c r="I494" i="55"/>
  <c r="B495" i="55"/>
  <c r="C495" i="55"/>
  <c r="D495" i="55"/>
  <c r="E495" i="55"/>
  <c r="H495" i="55" s="1"/>
  <c r="F495" i="55"/>
  <c r="B496" i="55"/>
  <c r="C496" i="55"/>
  <c r="D496" i="55"/>
  <c r="E496" i="55"/>
  <c r="H496" i="55" s="1"/>
  <c r="F496" i="55"/>
  <c r="B497" i="55"/>
  <c r="C497" i="55"/>
  <c r="D497" i="55"/>
  <c r="E497" i="55"/>
  <c r="H497" i="55" s="1"/>
  <c r="F497" i="55"/>
  <c r="B498" i="55"/>
  <c r="C498" i="55"/>
  <c r="D498" i="55"/>
  <c r="E498" i="55"/>
  <c r="G498" i="55" s="1"/>
  <c r="F498" i="55"/>
  <c r="B499" i="55"/>
  <c r="C499" i="55"/>
  <c r="D499" i="55"/>
  <c r="E499" i="55"/>
  <c r="H499" i="55" s="1"/>
  <c r="F499" i="55"/>
  <c r="G499" i="55"/>
  <c r="K13" i="55"/>
  <c r="J13" i="55"/>
  <c r="F15" i="55"/>
  <c r="E15" i="55"/>
  <c r="G15" i="55" s="1"/>
  <c r="B15" i="55"/>
  <c r="J238" i="109" l="1"/>
  <c r="J240" i="109"/>
  <c r="J232" i="109"/>
  <c r="J226" i="109"/>
  <c r="J220" i="109"/>
  <c r="J214" i="109"/>
  <c r="K499" i="109"/>
  <c r="J498" i="109"/>
  <c r="K497" i="109"/>
  <c r="K495" i="109"/>
  <c r="J494" i="109"/>
  <c r="K493" i="109"/>
  <c r="K491" i="109"/>
  <c r="J490" i="109"/>
  <c r="K489" i="109"/>
  <c r="K487" i="109"/>
  <c r="J486" i="109"/>
  <c r="K485" i="109"/>
  <c r="K483" i="109"/>
  <c r="J482" i="109"/>
  <c r="K481" i="109"/>
  <c r="K479" i="109"/>
  <c r="K477" i="109"/>
  <c r="J476" i="109"/>
  <c r="K475" i="109"/>
  <c r="K473" i="109"/>
  <c r="J472" i="109"/>
  <c r="K471" i="109"/>
  <c r="K469" i="109"/>
  <c r="J468" i="109"/>
  <c r="K467" i="109"/>
  <c r="K465" i="109"/>
  <c r="J464" i="109"/>
  <c r="K463" i="109"/>
  <c r="K461" i="109"/>
  <c r="K459" i="109"/>
  <c r="J458" i="109"/>
  <c r="K457" i="109"/>
  <c r="K455" i="109"/>
  <c r="J454" i="109"/>
  <c r="K453" i="109"/>
  <c r="K451" i="109"/>
  <c r="J450" i="109"/>
  <c r="K449" i="109"/>
  <c r="K447" i="109"/>
  <c r="J446" i="109"/>
  <c r="K445" i="109"/>
  <c r="K443" i="109"/>
  <c r="J442" i="109"/>
  <c r="K441" i="109"/>
  <c r="K439" i="109"/>
  <c r="K437" i="109"/>
  <c r="J436" i="109"/>
  <c r="K435" i="109"/>
  <c r="K433" i="109"/>
  <c r="J432" i="109"/>
  <c r="K431" i="109"/>
  <c r="K429" i="109"/>
  <c r="J428" i="109"/>
  <c r="K427" i="109"/>
  <c r="J426" i="109"/>
  <c r="K425" i="109"/>
  <c r="J424" i="109"/>
  <c r="K423" i="109"/>
  <c r="J422" i="109"/>
  <c r="K421" i="109"/>
  <c r="J420" i="109"/>
  <c r="K419" i="109"/>
  <c r="J418" i="109"/>
  <c r="K417" i="109"/>
  <c r="J416" i="109"/>
  <c r="K415" i="109"/>
  <c r="J414" i="109"/>
  <c r="K413" i="109"/>
  <c r="J412" i="109"/>
  <c r="K411" i="109"/>
  <c r="J410" i="109"/>
  <c r="K409" i="109"/>
  <c r="J408" i="109"/>
  <c r="K407" i="109"/>
  <c r="J406" i="109"/>
  <c r="K405" i="109"/>
  <c r="J404" i="109"/>
  <c r="K403" i="109"/>
  <c r="J402" i="109"/>
  <c r="K401" i="109"/>
  <c r="J400" i="109"/>
  <c r="K399" i="109"/>
  <c r="J398" i="109"/>
  <c r="K397" i="109"/>
  <c r="J396" i="109"/>
  <c r="K395" i="109"/>
  <c r="J394" i="109"/>
  <c r="K393" i="109"/>
  <c r="J392" i="109"/>
  <c r="K391" i="109"/>
  <c r="J390" i="109"/>
  <c r="K389" i="109"/>
  <c r="J388" i="109"/>
  <c r="K387" i="109"/>
  <c r="J386" i="109"/>
  <c r="K385" i="109"/>
  <c r="K383" i="109"/>
  <c r="J382" i="109"/>
  <c r="K381" i="109"/>
  <c r="K379" i="109"/>
  <c r="J378" i="109"/>
  <c r="K377" i="109"/>
  <c r="J376" i="109"/>
  <c r="K375" i="109"/>
  <c r="J374" i="109"/>
  <c r="K373" i="109"/>
  <c r="J372" i="109"/>
  <c r="K371" i="109"/>
  <c r="J370" i="109"/>
  <c r="K369" i="109"/>
  <c r="J368" i="109"/>
  <c r="L292" i="109"/>
  <c r="L290" i="109"/>
  <c r="L288" i="109"/>
  <c r="L286" i="109"/>
  <c r="L274" i="109"/>
  <c r="L272" i="109"/>
  <c r="L270" i="109"/>
  <c r="L268" i="109"/>
  <c r="L266" i="109"/>
  <c r="L264" i="109"/>
  <c r="L262" i="109"/>
  <c r="L260" i="109"/>
  <c r="L258" i="109"/>
  <c r="L256" i="109"/>
  <c r="L254" i="109"/>
  <c r="L252" i="109"/>
  <c r="L250" i="109"/>
  <c r="L248" i="109"/>
  <c r="L246" i="109"/>
  <c r="L244" i="109"/>
  <c r="L242" i="109"/>
  <c r="J236" i="109"/>
  <c r="J230" i="109"/>
  <c r="J222" i="109"/>
  <c r="J216" i="109"/>
  <c r="J210" i="109"/>
  <c r="J132" i="109"/>
  <c r="J124" i="109"/>
  <c r="J120" i="109"/>
  <c r="K239" i="109"/>
  <c r="K237" i="109"/>
  <c r="K235" i="109"/>
  <c r="J234" i="109"/>
  <c r="K233" i="109"/>
  <c r="K231" i="109"/>
  <c r="K229" i="109"/>
  <c r="J228" i="109"/>
  <c r="K227" i="109"/>
  <c r="K225" i="109"/>
  <c r="J224" i="109"/>
  <c r="K223" i="109"/>
  <c r="K221" i="109"/>
  <c r="K219" i="109"/>
  <c r="J218" i="109"/>
  <c r="K217" i="109"/>
  <c r="K215" i="109"/>
  <c r="K213" i="109"/>
  <c r="J212" i="109"/>
  <c r="K211" i="109"/>
  <c r="K209" i="109"/>
  <c r="J208" i="109"/>
  <c r="K207" i="109"/>
  <c r="J206" i="109"/>
  <c r="K205" i="109"/>
  <c r="J204" i="109"/>
  <c r="K203" i="109"/>
  <c r="J202" i="109"/>
  <c r="K201" i="109"/>
  <c r="J200" i="109"/>
  <c r="K199" i="109"/>
  <c r="J198" i="109"/>
  <c r="K197" i="109"/>
  <c r="J196" i="109"/>
  <c r="K195" i="109"/>
  <c r="J194" i="109"/>
  <c r="K193" i="109"/>
  <c r="J192" i="109"/>
  <c r="K191" i="109"/>
  <c r="J190" i="109"/>
  <c r="K189" i="109"/>
  <c r="J188" i="109"/>
  <c r="K187" i="109"/>
  <c r="J186" i="109"/>
  <c r="K185" i="109"/>
  <c r="J184" i="109"/>
  <c r="K183" i="109"/>
  <c r="J182" i="109"/>
  <c r="K181" i="109"/>
  <c r="J180" i="109"/>
  <c r="K179" i="109"/>
  <c r="J178" i="109"/>
  <c r="K177" i="109"/>
  <c r="J176" i="109"/>
  <c r="K175" i="109"/>
  <c r="J174" i="109"/>
  <c r="K173" i="109"/>
  <c r="J172" i="109"/>
  <c r="K171" i="109"/>
  <c r="J170" i="109"/>
  <c r="K169" i="109"/>
  <c r="J168" i="109"/>
  <c r="K167" i="109"/>
  <c r="J166" i="109"/>
  <c r="K165" i="109"/>
  <c r="J164" i="109"/>
  <c r="K163" i="109"/>
  <c r="J162" i="109"/>
  <c r="K161" i="109"/>
  <c r="J160" i="109"/>
  <c r="K159" i="109"/>
  <c r="J158" i="109"/>
  <c r="K157" i="109"/>
  <c r="J156" i="109"/>
  <c r="K155" i="109"/>
  <c r="J154" i="109"/>
  <c r="K153" i="109"/>
  <c r="J152" i="109"/>
  <c r="K151" i="109"/>
  <c r="J150" i="109"/>
  <c r="K149" i="109"/>
  <c r="J148" i="109"/>
  <c r="K147" i="109"/>
  <c r="J146" i="109"/>
  <c r="K145" i="109"/>
  <c r="J144" i="109"/>
  <c r="K143" i="109"/>
  <c r="J142" i="109"/>
  <c r="K141" i="109"/>
  <c r="J140" i="109"/>
  <c r="K139" i="109"/>
  <c r="J138" i="109"/>
  <c r="K137" i="109"/>
  <c r="K136" i="109"/>
  <c r="J135" i="109"/>
  <c r="K132" i="109"/>
  <c r="J131" i="109"/>
  <c r="K128" i="109"/>
  <c r="J127" i="109"/>
  <c r="K124" i="109"/>
  <c r="J123" i="109"/>
  <c r="K120" i="109"/>
  <c r="J134" i="109"/>
  <c r="J136" i="109"/>
  <c r="J128" i="109"/>
  <c r="J122" i="109"/>
  <c r="K135" i="109"/>
  <c r="K133" i="109"/>
  <c r="K131" i="109"/>
  <c r="J130" i="109"/>
  <c r="K129" i="109"/>
  <c r="K127" i="109"/>
  <c r="J126" i="109"/>
  <c r="K125" i="109"/>
  <c r="K123" i="109"/>
  <c r="K121" i="109"/>
  <c r="K119" i="109"/>
  <c r="J118" i="109"/>
  <c r="K117" i="109"/>
  <c r="K115" i="109"/>
  <c r="K113" i="109"/>
  <c r="J112" i="109"/>
  <c r="K111" i="109"/>
  <c r="K109" i="109"/>
  <c r="K107" i="109"/>
  <c r="J106" i="109"/>
  <c r="K105" i="109"/>
  <c r="K103" i="109"/>
  <c r="K101" i="109"/>
  <c r="J100" i="109"/>
  <c r="K99" i="109"/>
  <c r="K97" i="109"/>
  <c r="K95" i="109"/>
  <c r="J94" i="109"/>
  <c r="K93" i="109"/>
  <c r="K91" i="109"/>
  <c r="K89" i="109"/>
  <c r="K87" i="109"/>
  <c r="L86" i="109"/>
  <c r="J85" i="109"/>
  <c r="K82" i="109"/>
  <c r="K78" i="109"/>
  <c r="L76" i="109"/>
  <c r="K85" i="109"/>
  <c r="J82" i="109"/>
  <c r="J76" i="109"/>
  <c r="J84" i="109"/>
  <c r="J80" i="109"/>
  <c r="K83" i="109"/>
  <c r="K81" i="109"/>
  <c r="K79" i="109"/>
  <c r="J78" i="109"/>
  <c r="K77" i="109"/>
  <c r="K75" i="109"/>
  <c r="K73" i="109"/>
  <c r="K71" i="109"/>
  <c r="J70" i="109"/>
  <c r="K69" i="109"/>
  <c r="K67" i="109"/>
  <c r="K65" i="109"/>
  <c r="K63" i="109"/>
  <c r="J62" i="109"/>
  <c r="K61" i="109"/>
  <c r="K59" i="109"/>
  <c r="K57" i="109"/>
  <c r="K55" i="109"/>
  <c r="J54" i="109"/>
  <c r="K53" i="109"/>
  <c r="K51" i="109"/>
  <c r="K49" i="109"/>
  <c r="K47" i="109"/>
  <c r="K45" i="109"/>
  <c r="L44" i="109"/>
  <c r="K43" i="109"/>
  <c r="J42" i="109"/>
  <c r="K41" i="109"/>
  <c r="K39" i="109"/>
  <c r="K37" i="109"/>
  <c r="K35" i="109"/>
  <c r="K33" i="109"/>
  <c r="K31" i="109"/>
  <c r="L30" i="109"/>
  <c r="I378" i="55"/>
  <c r="I199" i="55"/>
  <c r="I183" i="55"/>
  <c r="I167" i="55"/>
  <c r="I155" i="55"/>
  <c r="I151" i="55"/>
  <c r="I147" i="55"/>
  <c r="I143" i="55"/>
  <c r="I122" i="55"/>
  <c r="I106" i="55"/>
  <c r="I98" i="55"/>
  <c r="I92" i="55"/>
  <c r="I84" i="55"/>
  <c r="I76" i="55"/>
  <c r="I68" i="55"/>
  <c r="I58" i="55"/>
  <c r="I46" i="55"/>
  <c r="I28" i="55"/>
  <c r="I482" i="55"/>
  <c r="I472" i="55"/>
  <c r="I458" i="55"/>
  <c r="I446" i="55"/>
  <c r="I440" i="55"/>
  <c r="I436" i="55"/>
  <c r="I354" i="55"/>
  <c r="I340" i="55"/>
  <c r="I15" i="109"/>
  <c r="H15" i="109"/>
  <c r="I434" i="55"/>
  <c r="I429" i="55"/>
  <c r="I424" i="55"/>
  <c r="I420" i="55"/>
  <c r="L420" i="55" s="1"/>
  <c r="I414" i="55"/>
  <c r="I410" i="55"/>
  <c r="I398" i="55"/>
  <c r="I392" i="55"/>
  <c r="I384" i="55"/>
  <c r="I380" i="55"/>
  <c r="L380" i="55" s="1"/>
  <c r="I372" i="55"/>
  <c r="I362" i="55"/>
  <c r="L362" i="55" s="1"/>
  <c r="I350" i="55"/>
  <c r="I346" i="55"/>
  <c r="L346" i="55" s="1"/>
  <c r="I342" i="55"/>
  <c r="I338" i="55"/>
  <c r="L338" i="55" s="1"/>
  <c r="L159" i="55"/>
  <c r="I100" i="55"/>
  <c r="I94" i="55"/>
  <c r="I90" i="55"/>
  <c r="L90" i="55" s="1"/>
  <c r="I86" i="55"/>
  <c r="I82" i="55"/>
  <c r="L82" i="55" s="1"/>
  <c r="I78" i="55"/>
  <c r="I74" i="55"/>
  <c r="I70" i="55"/>
  <c r="I64" i="55"/>
  <c r="I60" i="55"/>
  <c r="L58" i="55"/>
  <c r="I56" i="55"/>
  <c r="I50" i="55"/>
  <c r="I42" i="55"/>
  <c r="I34" i="55"/>
  <c r="I20" i="55"/>
  <c r="I462" i="55"/>
  <c r="I454" i="55"/>
  <c r="I195" i="55"/>
  <c r="K15" i="109"/>
  <c r="L354" i="55"/>
  <c r="L350" i="55"/>
  <c r="L342" i="55"/>
  <c r="L74" i="55"/>
  <c r="L70" i="55"/>
  <c r="L446" i="55"/>
  <c r="L402" i="55"/>
  <c r="L392" i="55"/>
  <c r="L490" i="55"/>
  <c r="L482" i="55"/>
  <c r="I468" i="55"/>
  <c r="L468" i="55" s="1"/>
  <c r="I464" i="55"/>
  <c r="L464" i="55" s="1"/>
  <c r="I460" i="55"/>
  <c r="L460" i="55" s="1"/>
  <c r="I456" i="55"/>
  <c r="L456" i="55" s="1"/>
  <c r="I448" i="55"/>
  <c r="L448" i="55" s="1"/>
  <c r="L314" i="55"/>
  <c r="I267" i="55"/>
  <c r="I261" i="55"/>
  <c r="I252" i="55"/>
  <c r="I244" i="55"/>
  <c r="I236" i="55"/>
  <c r="I187" i="55"/>
  <c r="I179" i="55"/>
  <c r="I171" i="55"/>
  <c r="I120" i="55"/>
  <c r="I116" i="55"/>
  <c r="L116" i="55" s="1"/>
  <c r="I66" i="55"/>
  <c r="L66" i="55" s="1"/>
  <c r="L382" i="55"/>
  <c r="L376" i="55"/>
  <c r="L368" i="55"/>
  <c r="I364" i="55"/>
  <c r="L358" i="55"/>
  <c r="I356" i="55"/>
  <c r="L356" i="55" s="1"/>
  <c r="L352" i="55"/>
  <c r="L348" i="55"/>
  <c r="L344" i="55"/>
  <c r="L340" i="55"/>
  <c r="L336" i="55"/>
  <c r="I330" i="55"/>
  <c r="L330" i="55" s="1"/>
  <c r="L326" i="55"/>
  <c r="I324" i="55"/>
  <c r="I320" i="55"/>
  <c r="L320" i="55" s="1"/>
  <c r="I316" i="55"/>
  <c r="I310" i="55"/>
  <c r="I302" i="55"/>
  <c r="I294" i="55"/>
  <c r="I287" i="55"/>
  <c r="I279" i="55"/>
  <c r="I271" i="55"/>
  <c r="L86" i="55"/>
  <c r="L62" i="55"/>
  <c r="L54" i="55"/>
  <c r="I51" i="55"/>
  <c r="I43" i="55"/>
  <c r="I36" i="55"/>
  <c r="I32" i="55"/>
  <c r="I24" i="55"/>
  <c r="I16" i="55"/>
  <c r="L386" i="55"/>
  <c r="L384" i="55"/>
  <c r="L374" i="55"/>
  <c r="L372" i="55"/>
  <c r="L366" i="55"/>
  <c r="L364" i="55"/>
  <c r="L486" i="55"/>
  <c r="L472" i="55"/>
  <c r="L414" i="55"/>
  <c r="L398" i="55"/>
  <c r="L396" i="55"/>
  <c r="L124" i="55"/>
  <c r="L114" i="55"/>
  <c r="L98" i="55"/>
  <c r="L94" i="55"/>
  <c r="L78" i="55"/>
  <c r="L494" i="55"/>
  <c r="L478" i="55"/>
  <c r="L454" i="55"/>
  <c r="L452" i="55"/>
  <c r="L394" i="55"/>
  <c r="L163" i="55"/>
  <c r="L128" i="55"/>
  <c r="L110" i="55"/>
  <c r="L102" i="55"/>
  <c r="L416" i="55"/>
  <c r="L390" i="55"/>
  <c r="L388" i="55"/>
  <c r="L378" i="55"/>
  <c r="L370" i="55"/>
  <c r="L360" i="55"/>
  <c r="L334" i="55"/>
  <c r="L134" i="55"/>
  <c r="L106" i="55"/>
  <c r="L440" i="55"/>
  <c r="L432" i="55"/>
  <c r="L324" i="55"/>
  <c r="L316" i="55"/>
  <c r="L312" i="55"/>
  <c r="L157" i="55"/>
  <c r="L153" i="55"/>
  <c r="L149" i="55"/>
  <c r="L145" i="55"/>
  <c r="L120" i="55"/>
  <c r="I492" i="55"/>
  <c r="I488" i="55"/>
  <c r="I484" i="55"/>
  <c r="I480" i="55"/>
  <c r="I476" i="55"/>
  <c r="L466" i="55"/>
  <c r="L462" i="55"/>
  <c r="L458" i="55"/>
  <c r="I444" i="55"/>
  <c r="I441" i="55"/>
  <c r="I437" i="55"/>
  <c r="I435" i="55"/>
  <c r="L434" i="55"/>
  <c r="I427" i="55"/>
  <c r="L426" i="55"/>
  <c r="I425" i="55"/>
  <c r="I423" i="55"/>
  <c r="L422" i="55"/>
  <c r="I411" i="55"/>
  <c r="I408" i="55"/>
  <c r="I404" i="55"/>
  <c r="L404" i="55" s="1"/>
  <c r="I400" i="55"/>
  <c r="L332" i="55"/>
  <c r="L322" i="55"/>
  <c r="L318" i="55"/>
  <c r="I309" i="55"/>
  <c r="I304" i="55"/>
  <c r="I301" i="55"/>
  <c r="I296" i="55"/>
  <c r="I293" i="55"/>
  <c r="I288" i="55"/>
  <c r="I284" i="55"/>
  <c r="I280" i="55"/>
  <c r="I276" i="55"/>
  <c r="I272" i="55"/>
  <c r="I268" i="55"/>
  <c r="I265" i="55"/>
  <c r="I257" i="55"/>
  <c r="L492" i="55"/>
  <c r="L488" i="55"/>
  <c r="L484" i="55"/>
  <c r="L480" i="55"/>
  <c r="L476" i="55"/>
  <c r="L328" i="55"/>
  <c r="H253" i="55"/>
  <c r="I253" i="55"/>
  <c r="I245" i="55"/>
  <c r="I237" i="55"/>
  <c r="I229" i="55"/>
  <c r="I225" i="55"/>
  <c r="I221" i="55"/>
  <c r="I217" i="55"/>
  <c r="I213" i="55"/>
  <c r="L213" i="55" s="1"/>
  <c r="I209" i="55"/>
  <c r="I205" i="55"/>
  <c r="L205" i="55" s="1"/>
  <c r="I201" i="55"/>
  <c r="I197" i="55"/>
  <c r="I193" i="55"/>
  <c r="I189" i="55"/>
  <c r="I185" i="55"/>
  <c r="I181" i="55"/>
  <c r="I177" i="55"/>
  <c r="I173" i="55"/>
  <c r="I169" i="55"/>
  <c r="I165" i="55"/>
  <c r="I161" i="55"/>
  <c r="L155" i="55"/>
  <c r="L151" i="55"/>
  <c r="L147" i="55"/>
  <c r="L143" i="55"/>
  <c r="I138" i="55"/>
  <c r="I130" i="55"/>
  <c r="I126" i="55"/>
  <c r="L104" i="55"/>
  <c r="L100" i="55"/>
  <c r="L96" i="55"/>
  <c r="L92" i="55"/>
  <c r="L88" i="55"/>
  <c r="L84" i="55"/>
  <c r="L80" i="55"/>
  <c r="L76" i="55"/>
  <c r="L72" i="55"/>
  <c r="L68" i="55"/>
  <c r="L64" i="55"/>
  <c r="L60" i="55"/>
  <c r="I47" i="55"/>
  <c r="I39" i="55"/>
  <c r="I35" i="55"/>
  <c r="I30" i="55"/>
  <c r="I26" i="55"/>
  <c r="I22" i="55"/>
  <c r="I18" i="55"/>
  <c r="L229" i="55"/>
  <c r="L225" i="55"/>
  <c r="L165" i="55"/>
  <c r="L161" i="55"/>
  <c r="L138" i="55"/>
  <c r="L130" i="55"/>
  <c r="L126" i="55"/>
  <c r="L122" i="55"/>
  <c r="I112" i="55"/>
  <c r="L112" i="55" s="1"/>
  <c r="I108" i="55"/>
  <c r="L108" i="55" s="1"/>
  <c r="I496" i="55"/>
  <c r="L496" i="55" s="1"/>
  <c r="G496" i="55"/>
  <c r="G495" i="55"/>
  <c r="H498" i="55"/>
  <c r="I474" i="55"/>
  <c r="L474" i="55" s="1"/>
  <c r="I470" i="55"/>
  <c r="I498" i="55"/>
  <c r="L470" i="55"/>
  <c r="L444" i="55"/>
  <c r="L438" i="55"/>
  <c r="L436" i="55"/>
  <c r="I430" i="55"/>
  <c r="I428" i="55"/>
  <c r="L428" i="55" s="1"/>
  <c r="L400" i="55"/>
  <c r="I315" i="55"/>
  <c r="I313" i="55"/>
  <c r="I311" i="55"/>
  <c r="I308" i="55"/>
  <c r="L308" i="55" s="1"/>
  <c r="I305" i="55"/>
  <c r="I303" i="55"/>
  <c r="I300" i="55"/>
  <c r="I297" i="55"/>
  <c r="I295" i="55"/>
  <c r="I292" i="55"/>
  <c r="I289" i="55"/>
  <c r="L286" i="55"/>
  <c r="I285" i="55"/>
  <c r="L282" i="55"/>
  <c r="I281" i="55"/>
  <c r="L278" i="55"/>
  <c r="I277" i="55"/>
  <c r="L274" i="55"/>
  <c r="I273" i="55"/>
  <c r="L270" i="55"/>
  <c r="I269" i="55"/>
  <c r="I266" i="55"/>
  <c r="I262" i="55"/>
  <c r="I258" i="55"/>
  <c r="I254" i="55"/>
  <c r="I250" i="55"/>
  <c r="I246" i="55"/>
  <c r="I242" i="55"/>
  <c r="I238" i="55"/>
  <c r="I234" i="55"/>
  <c r="I230" i="55"/>
  <c r="L230" i="55" s="1"/>
  <c r="I226" i="55"/>
  <c r="I222" i="55"/>
  <c r="L219" i="55"/>
  <c r="I218" i="55"/>
  <c r="L217" i="55"/>
  <c r="I216" i="55"/>
  <c r="L215" i="55"/>
  <c r="I214" i="55"/>
  <c r="I212" i="55"/>
  <c r="L211" i="55"/>
  <c r="I210" i="55"/>
  <c r="L209" i="55"/>
  <c r="I208" i="55"/>
  <c r="L207" i="55"/>
  <c r="I206" i="55"/>
  <c r="I204" i="55"/>
  <c r="H202" i="55"/>
  <c r="I202" i="55"/>
  <c r="H198" i="55"/>
  <c r="I198" i="55"/>
  <c r="H194" i="55"/>
  <c r="I194" i="55"/>
  <c r="L118" i="55"/>
  <c r="I442" i="55"/>
  <c r="L442" i="55" s="1"/>
  <c r="L430" i="55"/>
  <c r="L424" i="55"/>
  <c r="I418" i="55"/>
  <c r="L418" i="55" s="1"/>
  <c r="L412" i="55"/>
  <c r="L410" i="55"/>
  <c r="I409" i="55"/>
  <c r="L409" i="55" s="1"/>
  <c r="L408" i="55"/>
  <c r="I407" i="55"/>
  <c r="L406" i="55"/>
  <c r="I405" i="55"/>
  <c r="L405" i="55" s="1"/>
  <c r="L310" i="55"/>
  <c r="L288" i="55"/>
  <c r="H200" i="55"/>
  <c r="I200" i="55"/>
  <c r="L200" i="55" s="1"/>
  <c r="H196" i="55"/>
  <c r="I196" i="55"/>
  <c r="L196" i="55" s="1"/>
  <c r="I31" i="55"/>
  <c r="I27" i="55"/>
  <c r="I23" i="55"/>
  <c r="I19" i="55"/>
  <c r="L203" i="55"/>
  <c r="L201" i="55"/>
  <c r="L199" i="55"/>
  <c r="L197" i="55"/>
  <c r="L195" i="55"/>
  <c r="L193" i="55"/>
  <c r="I192" i="55"/>
  <c r="L191" i="55"/>
  <c r="I190" i="55"/>
  <c r="L189" i="55"/>
  <c r="I188" i="55"/>
  <c r="L187" i="55"/>
  <c r="I186" i="55"/>
  <c r="L185" i="55"/>
  <c r="I184" i="55"/>
  <c r="L183" i="55"/>
  <c r="I182" i="55"/>
  <c r="L181" i="55"/>
  <c r="I180" i="55"/>
  <c r="L179" i="55"/>
  <c r="I178" i="55"/>
  <c r="L177" i="55"/>
  <c r="I176" i="55"/>
  <c r="L175" i="55"/>
  <c r="I174" i="55"/>
  <c r="L173" i="55"/>
  <c r="I172" i="55"/>
  <c r="L171" i="55"/>
  <c r="I170" i="55"/>
  <c r="L169" i="55"/>
  <c r="I168" i="55"/>
  <c r="L167" i="55"/>
  <c r="I139" i="55"/>
  <c r="I131" i="55"/>
  <c r="I52" i="55"/>
  <c r="I48" i="55"/>
  <c r="I44" i="55"/>
  <c r="I40" i="55"/>
  <c r="H15" i="55"/>
  <c r="I499" i="55"/>
  <c r="I495" i="55"/>
  <c r="I493" i="55"/>
  <c r="I491" i="55"/>
  <c r="I489" i="55"/>
  <c r="I487" i="55"/>
  <c r="I485" i="55"/>
  <c r="I483" i="55"/>
  <c r="I481" i="55"/>
  <c r="I479" i="55"/>
  <c r="I477" i="55"/>
  <c r="I475" i="55"/>
  <c r="L475" i="55" s="1"/>
  <c r="I473" i="55"/>
  <c r="I471" i="55"/>
  <c r="L471" i="55" s="1"/>
  <c r="I469" i="55"/>
  <c r="L469" i="55" s="1"/>
  <c r="I467" i="55"/>
  <c r="L467" i="55" s="1"/>
  <c r="I465" i="55"/>
  <c r="L465" i="55" s="1"/>
  <c r="I463" i="55"/>
  <c r="L463" i="55" s="1"/>
  <c r="I461" i="55"/>
  <c r="L461" i="55" s="1"/>
  <c r="I459" i="55"/>
  <c r="L459" i="55" s="1"/>
  <c r="I457" i="55"/>
  <c r="L457" i="55" s="1"/>
  <c r="I455" i="55"/>
  <c r="L455" i="55" s="1"/>
  <c r="I453" i="55"/>
  <c r="L453" i="55" s="1"/>
  <c r="I451" i="55"/>
  <c r="L451" i="55" s="1"/>
  <c r="I449" i="55"/>
  <c r="L449" i="55" s="1"/>
  <c r="I447" i="55"/>
  <c r="L447" i="55" s="1"/>
  <c r="I445" i="55"/>
  <c r="L445" i="55" s="1"/>
  <c r="L443" i="55"/>
  <c r="L441" i="55"/>
  <c r="I439" i="55"/>
  <c r="L439" i="55" s="1"/>
  <c r="L437" i="55"/>
  <c r="L435" i="55"/>
  <c r="I433" i="55"/>
  <c r="L433" i="55" s="1"/>
  <c r="I431" i="55"/>
  <c r="L431" i="55" s="1"/>
  <c r="L429" i="55"/>
  <c r="L427" i="55"/>
  <c r="L425" i="55"/>
  <c r="L423" i="55"/>
  <c r="I421" i="55"/>
  <c r="L421" i="55" s="1"/>
  <c r="I419" i="55"/>
  <c r="L419" i="55" s="1"/>
  <c r="L417" i="55"/>
  <c r="I415" i="55"/>
  <c r="I413" i="55"/>
  <c r="L413" i="55" s="1"/>
  <c r="L411" i="55"/>
  <c r="L407" i="55"/>
  <c r="I403" i="55"/>
  <c r="L403" i="55" s="1"/>
  <c r="I401" i="55"/>
  <c r="L401" i="55" s="1"/>
  <c r="H397" i="55"/>
  <c r="I397" i="55"/>
  <c r="H393" i="55"/>
  <c r="I393" i="55"/>
  <c r="I15" i="55"/>
  <c r="L499" i="55"/>
  <c r="L495" i="55"/>
  <c r="L493" i="55"/>
  <c r="L491" i="55"/>
  <c r="L489" i="55"/>
  <c r="L487" i="55"/>
  <c r="L485" i="55"/>
  <c r="L483" i="55"/>
  <c r="L481" i="55"/>
  <c r="L479" i="55"/>
  <c r="L473" i="55"/>
  <c r="L415" i="55"/>
  <c r="H399" i="55"/>
  <c r="I399" i="55"/>
  <c r="H395" i="55"/>
  <c r="I395" i="55"/>
  <c r="I391" i="55"/>
  <c r="L391" i="55" s="1"/>
  <c r="I389" i="55"/>
  <c r="I387" i="55"/>
  <c r="L387" i="55" s="1"/>
  <c r="I385" i="55"/>
  <c r="L385" i="55" s="1"/>
  <c r="I383" i="55"/>
  <c r="L383" i="55" s="1"/>
  <c r="I381" i="55"/>
  <c r="L381" i="55" s="1"/>
  <c r="I379" i="55"/>
  <c r="L379" i="55" s="1"/>
  <c r="I377" i="55"/>
  <c r="L377" i="55" s="1"/>
  <c r="I375" i="55"/>
  <c r="L375" i="55" s="1"/>
  <c r="I373" i="55"/>
  <c r="I371" i="55"/>
  <c r="L371" i="55" s="1"/>
  <c r="I369" i="55"/>
  <c r="L369" i="55" s="1"/>
  <c r="I367" i="55"/>
  <c r="L367" i="55" s="1"/>
  <c r="I365" i="55"/>
  <c r="L365" i="55" s="1"/>
  <c r="I363" i="55"/>
  <c r="L363" i="55" s="1"/>
  <c r="I361" i="55"/>
  <c r="L361" i="55" s="1"/>
  <c r="I359" i="55"/>
  <c r="L359" i="55" s="1"/>
  <c r="I357" i="55"/>
  <c r="I355" i="55"/>
  <c r="L355" i="55" s="1"/>
  <c r="I353" i="55"/>
  <c r="L353" i="55" s="1"/>
  <c r="I351" i="55"/>
  <c r="L351" i="55" s="1"/>
  <c r="I349" i="55"/>
  <c r="L349" i="55" s="1"/>
  <c r="I347" i="55"/>
  <c r="L347" i="55" s="1"/>
  <c r="I345" i="55"/>
  <c r="L345" i="55" s="1"/>
  <c r="I343" i="55"/>
  <c r="L343" i="55" s="1"/>
  <c r="I341" i="55"/>
  <c r="I339" i="55"/>
  <c r="L339" i="55" s="1"/>
  <c r="I337" i="55"/>
  <c r="L337" i="55" s="1"/>
  <c r="I335" i="55"/>
  <c r="L335" i="55" s="1"/>
  <c r="I333" i="55"/>
  <c r="L333" i="55" s="1"/>
  <c r="I331" i="55"/>
  <c r="L331" i="55" s="1"/>
  <c r="I329" i="55"/>
  <c r="L329" i="55" s="1"/>
  <c r="I327" i="55"/>
  <c r="L327" i="55" s="1"/>
  <c r="I325" i="55"/>
  <c r="I323" i="55"/>
  <c r="L323" i="55" s="1"/>
  <c r="I321" i="55"/>
  <c r="L321" i="55" s="1"/>
  <c r="I319" i="55"/>
  <c r="L319" i="55" s="1"/>
  <c r="I317" i="55"/>
  <c r="L317" i="55" s="1"/>
  <c r="L304" i="55"/>
  <c r="L300" i="55"/>
  <c r="L296" i="55"/>
  <c r="L292" i="55"/>
  <c r="L284" i="55"/>
  <c r="L280" i="55"/>
  <c r="L276" i="55"/>
  <c r="L272" i="55"/>
  <c r="L268" i="55"/>
  <c r="L264" i="55"/>
  <c r="I263" i="55"/>
  <c r="L260" i="55"/>
  <c r="I259" i="55"/>
  <c r="L256" i="55"/>
  <c r="I255" i="55"/>
  <c r="L252" i="55"/>
  <c r="I251" i="55"/>
  <c r="L248" i="55"/>
  <c r="I247" i="55"/>
  <c r="L244" i="55"/>
  <c r="I243" i="55"/>
  <c r="L240" i="55"/>
  <c r="I239" i="55"/>
  <c r="L236" i="55"/>
  <c r="I235" i="55"/>
  <c r="L232" i="55"/>
  <c r="I231" i="55"/>
  <c r="I228" i="55"/>
  <c r="I224" i="55"/>
  <c r="L221" i="55"/>
  <c r="L218" i="55"/>
  <c r="L216" i="55"/>
  <c r="L214" i="55"/>
  <c r="L212" i="55"/>
  <c r="L210" i="55"/>
  <c r="L208" i="55"/>
  <c r="L206" i="55"/>
  <c r="L204" i="55"/>
  <c r="L202" i="55"/>
  <c r="L198" i="55"/>
  <c r="L194" i="55"/>
  <c r="L192" i="55"/>
  <c r="L190" i="55"/>
  <c r="L188" i="55"/>
  <c r="L186" i="55"/>
  <c r="L184" i="55"/>
  <c r="L182" i="55"/>
  <c r="L180" i="55"/>
  <c r="L178" i="55"/>
  <c r="L176" i="55"/>
  <c r="L174" i="55"/>
  <c r="L172" i="55"/>
  <c r="L170" i="55"/>
  <c r="L168" i="55"/>
  <c r="H164" i="55"/>
  <c r="I164" i="55"/>
  <c r="H160" i="55"/>
  <c r="I160" i="55"/>
  <c r="H156" i="55"/>
  <c r="I156" i="55"/>
  <c r="H152" i="55"/>
  <c r="I152" i="55"/>
  <c r="H148" i="55"/>
  <c r="I148" i="55"/>
  <c r="H144" i="55"/>
  <c r="I144" i="55"/>
  <c r="H141" i="55"/>
  <c r="I141" i="55"/>
  <c r="I140" i="55"/>
  <c r="L140" i="55" s="1"/>
  <c r="H137" i="55"/>
  <c r="I137" i="55"/>
  <c r="I136" i="55"/>
  <c r="H133" i="55"/>
  <c r="I133" i="55"/>
  <c r="I132" i="55"/>
  <c r="L132" i="55" s="1"/>
  <c r="H129" i="55"/>
  <c r="I129" i="55"/>
  <c r="H125" i="55"/>
  <c r="I125" i="55"/>
  <c r="H121" i="55"/>
  <c r="I121" i="55"/>
  <c r="H117" i="55"/>
  <c r="I117" i="55"/>
  <c r="L389" i="55"/>
  <c r="L373" i="55"/>
  <c r="L357" i="55"/>
  <c r="L341" i="55"/>
  <c r="L325" i="55"/>
  <c r="L315" i="55"/>
  <c r="L313" i="55"/>
  <c r="L311" i="55"/>
  <c r="L302" i="55"/>
  <c r="L298" i="55"/>
  <c r="L294" i="55"/>
  <c r="L290" i="55"/>
  <c r="L266" i="55"/>
  <c r="L262" i="55"/>
  <c r="L258" i="55"/>
  <c r="L254" i="55"/>
  <c r="L250" i="55"/>
  <c r="L246" i="55"/>
  <c r="L242" i="55"/>
  <c r="L238" i="55"/>
  <c r="L234" i="55"/>
  <c r="H166" i="55"/>
  <c r="I166" i="55"/>
  <c r="H162" i="55"/>
  <c r="I162" i="55"/>
  <c r="H158" i="55"/>
  <c r="I158" i="55"/>
  <c r="H154" i="55"/>
  <c r="I154" i="55"/>
  <c r="H150" i="55"/>
  <c r="I150" i="55"/>
  <c r="H146" i="55"/>
  <c r="I146" i="55"/>
  <c r="H142" i="55"/>
  <c r="I142" i="55"/>
  <c r="H127" i="55"/>
  <c r="I127" i="55"/>
  <c r="H123" i="55"/>
  <c r="I123" i="55"/>
  <c r="H119" i="55"/>
  <c r="I119" i="55"/>
  <c r="H115" i="55"/>
  <c r="I115" i="55"/>
  <c r="I113" i="55"/>
  <c r="I111" i="55"/>
  <c r="I109" i="55"/>
  <c r="I107" i="55"/>
  <c r="I105" i="55"/>
  <c r="I103" i="55"/>
  <c r="I101" i="55"/>
  <c r="I99" i="55"/>
  <c r="I97" i="55"/>
  <c r="I95" i="55"/>
  <c r="I93" i="55"/>
  <c r="I91" i="55"/>
  <c r="I89" i="55"/>
  <c r="I87" i="55"/>
  <c r="I85" i="55"/>
  <c r="I83" i="55"/>
  <c r="I81" i="55"/>
  <c r="I79" i="55"/>
  <c r="I77" i="55"/>
  <c r="I75" i="55"/>
  <c r="I73" i="55"/>
  <c r="I71" i="55"/>
  <c r="I69" i="55"/>
  <c r="I67" i="55"/>
  <c r="I65" i="55"/>
  <c r="I63" i="55"/>
  <c r="I61" i="55"/>
  <c r="I59" i="55"/>
  <c r="L56" i="55"/>
  <c r="I53" i="55"/>
  <c r="L53" i="55" s="1"/>
  <c r="L50" i="55"/>
  <c r="I49" i="55"/>
  <c r="L46" i="55"/>
  <c r="I45" i="55"/>
  <c r="L42" i="55"/>
  <c r="I41" i="55"/>
  <c r="L38" i="55"/>
  <c r="I37" i="55"/>
  <c r="L34" i="55"/>
  <c r="I33" i="55"/>
  <c r="L30" i="55"/>
  <c r="I29" i="55"/>
  <c r="L26" i="55"/>
  <c r="I25" i="55"/>
  <c r="L22" i="55"/>
  <c r="I21" i="55"/>
  <c r="K21" i="55" s="1"/>
  <c r="L18" i="55"/>
  <c r="I17" i="55"/>
  <c r="K18" i="55" s="1"/>
  <c r="L113" i="55"/>
  <c r="L111" i="55"/>
  <c r="L109" i="55"/>
  <c r="L107" i="55"/>
  <c r="L105" i="55"/>
  <c r="L103" i="55"/>
  <c r="L101" i="55"/>
  <c r="L99" i="55"/>
  <c r="L97" i="55"/>
  <c r="L95" i="55"/>
  <c r="L93" i="55"/>
  <c r="L91" i="55"/>
  <c r="L89" i="55"/>
  <c r="L87" i="55"/>
  <c r="L85" i="55"/>
  <c r="L83" i="55"/>
  <c r="L81" i="55"/>
  <c r="L79" i="55"/>
  <c r="L77" i="55"/>
  <c r="L75" i="55"/>
  <c r="L73" i="55"/>
  <c r="L71" i="55"/>
  <c r="L69" i="55"/>
  <c r="L67" i="55"/>
  <c r="L65" i="55"/>
  <c r="L63" i="55"/>
  <c r="L61" i="55"/>
  <c r="L52" i="55"/>
  <c r="L48" i="55"/>
  <c r="L44" i="55"/>
  <c r="L40" i="55"/>
  <c r="L36" i="55"/>
  <c r="L32" i="55"/>
  <c r="L28" i="55"/>
  <c r="L24" i="55"/>
  <c r="L20" i="55"/>
  <c r="K16" i="55"/>
  <c r="L306" i="55"/>
  <c r="L303" i="55"/>
  <c r="L301" i="55"/>
  <c r="L299" i="55"/>
  <c r="L297" i="55"/>
  <c r="L295" i="55"/>
  <c r="L293" i="55"/>
  <c r="L291" i="55"/>
  <c r="L289" i="55"/>
  <c r="L287" i="55"/>
  <c r="L285" i="55"/>
  <c r="L283" i="55"/>
  <c r="L281" i="55"/>
  <c r="L279" i="55"/>
  <c r="L277" i="55"/>
  <c r="L275" i="55"/>
  <c r="L273" i="55"/>
  <c r="L271" i="55"/>
  <c r="L269" i="55"/>
  <c r="L267" i="55"/>
  <c r="L265" i="55"/>
  <c r="L263" i="55"/>
  <c r="L261" i="55"/>
  <c r="L259" i="55"/>
  <c r="L257" i="55"/>
  <c r="L255" i="55"/>
  <c r="L253" i="55"/>
  <c r="L251" i="55"/>
  <c r="L249" i="55"/>
  <c r="L247" i="55"/>
  <c r="L245" i="55"/>
  <c r="L243" i="55"/>
  <c r="L241" i="55"/>
  <c r="L239" i="55"/>
  <c r="L237" i="55"/>
  <c r="L235" i="55"/>
  <c r="L233" i="55"/>
  <c r="L227" i="55"/>
  <c r="L223" i="55"/>
  <c r="L136" i="55"/>
  <c r="L51" i="55"/>
  <c r="L47" i="55"/>
  <c r="L43" i="55"/>
  <c r="L39" i="55"/>
  <c r="L35" i="55"/>
  <c r="L31" i="55"/>
  <c r="L27" i="55"/>
  <c r="L23" i="55"/>
  <c r="L19" i="55"/>
  <c r="L16" i="55"/>
  <c r="L477" i="55"/>
  <c r="I497" i="55"/>
  <c r="L497" i="55" s="1"/>
  <c r="G497" i="55"/>
  <c r="L309" i="55"/>
  <c r="L231" i="55"/>
  <c r="L307" i="55"/>
  <c r="L305" i="55"/>
  <c r="I220" i="55"/>
  <c r="L220" i="55" s="1"/>
  <c r="L228" i="55"/>
  <c r="L226" i="55"/>
  <c r="L224" i="55"/>
  <c r="L222" i="55"/>
  <c r="L142" i="55"/>
  <c r="L139" i="55"/>
  <c r="L137" i="55"/>
  <c r="L135" i="55"/>
  <c r="L133" i="55"/>
  <c r="L131" i="55"/>
  <c r="L59" i="55"/>
  <c r="I57" i="55"/>
  <c r="I55" i="55"/>
  <c r="K17" i="55"/>
  <c r="J18" i="55"/>
  <c r="K19" i="55"/>
  <c r="J20" i="55"/>
  <c r="J22" i="55"/>
  <c r="J24" i="55"/>
  <c r="J26" i="55"/>
  <c r="J28" i="55"/>
  <c r="J30" i="55"/>
  <c r="J32" i="55"/>
  <c r="J34" i="55"/>
  <c r="J36" i="55"/>
  <c r="J38" i="55"/>
  <c r="J40" i="55"/>
  <c r="J42" i="55"/>
  <c r="J44" i="55"/>
  <c r="J46" i="55"/>
  <c r="J48" i="55"/>
  <c r="J50" i="55"/>
  <c r="J52" i="55"/>
  <c r="K53" i="55"/>
  <c r="L17" i="55"/>
  <c r="J19" i="55"/>
  <c r="J21" i="55"/>
  <c r="J23" i="55"/>
  <c r="J25" i="55"/>
  <c r="J27" i="55"/>
  <c r="J29" i="55"/>
  <c r="J31" i="55"/>
  <c r="J33" i="55"/>
  <c r="J35" i="55"/>
  <c r="J37" i="55"/>
  <c r="J39" i="55"/>
  <c r="J41" i="55"/>
  <c r="J43" i="55"/>
  <c r="J45" i="55"/>
  <c r="J47" i="55"/>
  <c r="J49" i="55"/>
  <c r="J51" i="55"/>
  <c r="J53" i="55"/>
  <c r="J55" i="55"/>
  <c r="J57" i="55"/>
  <c r="L57" i="55"/>
  <c r="L55" i="55"/>
  <c r="K56" i="55"/>
  <c r="K22" i="55"/>
  <c r="J17" i="55"/>
  <c r="J507" i="36"/>
  <c r="J515" i="36"/>
  <c r="G515" i="36"/>
  <c r="C515" i="36"/>
  <c r="F521" i="80"/>
  <c r="H520" i="100"/>
  <c r="J528" i="100"/>
  <c r="F528" i="100"/>
  <c r="C528" i="100"/>
  <c r="F34" i="101"/>
  <c r="D34" i="101"/>
  <c r="B34" i="101"/>
  <c r="F13" i="62"/>
  <c r="F14" i="62"/>
  <c r="F15" i="62"/>
  <c r="F16" i="62"/>
  <c r="F17" i="62"/>
  <c r="F18" i="62"/>
  <c r="F19" i="62"/>
  <c r="F20" i="62"/>
  <c r="F21" i="62"/>
  <c r="F22" i="62"/>
  <c r="F23" i="62"/>
  <c r="F24" i="62"/>
  <c r="F25" i="62"/>
  <c r="F26" i="62"/>
  <c r="F27" i="62"/>
  <c r="F28" i="62"/>
  <c r="F29" i="62"/>
  <c r="F30" i="62"/>
  <c r="F31" i="62"/>
  <c r="F32" i="62"/>
  <c r="F33" i="62"/>
  <c r="F34" i="62"/>
  <c r="F35" i="62"/>
  <c r="F36" i="62"/>
  <c r="F37" i="62"/>
  <c r="F38" i="62"/>
  <c r="F39" i="62"/>
  <c r="F40" i="62"/>
  <c r="F41" i="62"/>
  <c r="F42" i="62"/>
  <c r="F43" i="62"/>
  <c r="F44" i="62"/>
  <c r="F45" i="62"/>
  <c r="F46" i="62"/>
  <c r="F47" i="62"/>
  <c r="F48" i="62"/>
  <c r="F49" i="62"/>
  <c r="F50" i="62"/>
  <c r="F51" i="62"/>
  <c r="F52" i="62"/>
  <c r="F53" i="62"/>
  <c r="F54" i="62"/>
  <c r="F55" i="62"/>
  <c r="F56" i="62"/>
  <c r="F57" i="62"/>
  <c r="F58" i="62"/>
  <c r="F59" i="62"/>
  <c r="F60" i="62"/>
  <c r="F61" i="62"/>
  <c r="F62" i="62"/>
  <c r="F63" i="62"/>
  <c r="F64" i="62"/>
  <c r="F65" i="62"/>
  <c r="F66" i="62"/>
  <c r="F67" i="62"/>
  <c r="F68" i="62"/>
  <c r="F69" i="62"/>
  <c r="F70" i="62"/>
  <c r="F71" i="62"/>
  <c r="F72" i="62"/>
  <c r="F73" i="62"/>
  <c r="F74" i="62"/>
  <c r="F75" i="62"/>
  <c r="F76" i="62"/>
  <c r="F77" i="62"/>
  <c r="F78" i="62"/>
  <c r="F79" i="62"/>
  <c r="F80" i="62"/>
  <c r="F81" i="62"/>
  <c r="F82" i="62"/>
  <c r="F83" i="62"/>
  <c r="F84" i="62"/>
  <c r="F85" i="62"/>
  <c r="F86" i="62"/>
  <c r="F87" i="62"/>
  <c r="F88" i="62"/>
  <c r="F89" i="62"/>
  <c r="F90" i="62"/>
  <c r="F91" i="62"/>
  <c r="F92" i="62"/>
  <c r="F93" i="62"/>
  <c r="F94" i="62"/>
  <c r="F95" i="62"/>
  <c r="F96" i="62"/>
  <c r="F97" i="62"/>
  <c r="F98" i="62"/>
  <c r="F99" i="62"/>
  <c r="F100" i="62"/>
  <c r="F101" i="62"/>
  <c r="F102" i="62"/>
  <c r="F103" i="62"/>
  <c r="F104" i="62"/>
  <c r="F105" i="62"/>
  <c r="F12" i="62"/>
  <c r="E13" i="62"/>
  <c r="E14" i="62"/>
  <c r="E15" i="62"/>
  <c r="E16" i="62"/>
  <c r="E17" i="62"/>
  <c r="E18" i="62"/>
  <c r="E19" i="62"/>
  <c r="E20" i="62"/>
  <c r="E21" i="62"/>
  <c r="E22" i="62"/>
  <c r="E23" i="62"/>
  <c r="E24" i="62"/>
  <c r="E25" i="62"/>
  <c r="E26" i="62"/>
  <c r="E27" i="62"/>
  <c r="E28" i="62"/>
  <c r="E29" i="62"/>
  <c r="E30" i="62"/>
  <c r="E31" i="62"/>
  <c r="E32" i="62"/>
  <c r="E33" i="62"/>
  <c r="E34" i="62"/>
  <c r="E35" i="62"/>
  <c r="E36" i="62"/>
  <c r="E37" i="62"/>
  <c r="E38" i="62"/>
  <c r="E39" i="62"/>
  <c r="E40" i="62"/>
  <c r="E41" i="62"/>
  <c r="E42" i="62"/>
  <c r="E43" i="62"/>
  <c r="E44" i="62"/>
  <c r="E45" i="62"/>
  <c r="E46" i="62"/>
  <c r="E47" i="62"/>
  <c r="E48" i="62"/>
  <c r="E49" i="62"/>
  <c r="E50" i="62"/>
  <c r="E51" i="62"/>
  <c r="E52" i="62"/>
  <c r="E53" i="62"/>
  <c r="E54" i="62"/>
  <c r="E55" i="62"/>
  <c r="E56" i="62"/>
  <c r="E57" i="62"/>
  <c r="E58" i="62"/>
  <c r="E59" i="62"/>
  <c r="E60" i="62"/>
  <c r="E61" i="62"/>
  <c r="E62" i="62"/>
  <c r="E63" i="62"/>
  <c r="E64" i="62"/>
  <c r="E65" i="62"/>
  <c r="E66" i="62"/>
  <c r="E67" i="62"/>
  <c r="E68" i="62"/>
  <c r="E69" i="62"/>
  <c r="E70" i="62"/>
  <c r="E71" i="62"/>
  <c r="E72" i="62"/>
  <c r="E73" i="62"/>
  <c r="E74" i="62"/>
  <c r="E75" i="62"/>
  <c r="E76" i="62"/>
  <c r="E77" i="62"/>
  <c r="E78" i="62"/>
  <c r="E79" i="62"/>
  <c r="E80" i="62"/>
  <c r="E81" i="62"/>
  <c r="E82" i="62"/>
  <c r="E83" i="62"/>
  <c r="E84" i="62"/>
  <c r="E85" i="62"/>
  <c r="E86" i="62"/>
  <c r="E87" i="62"/>
  <c r="E88" i="62"/>
  <c r="E89" i="62"/>
  <c r="E90" i="62"/>
  <c r="E91" i="62"/>
  <c r="E92" i="62"/>
  <c r="E93" i="62"/>
  <c r="E94" i="62"/>
  <c r="E95" i="62"/>
  <c r="E96" i="62"/>
  <c r="E97" i="62"/>
  <c r="E98" i="62"/>
  <c r="E99" i="62"/>
  <c r="E100" i="62"/>
  <c r="E101" i="62"/>
  <c r="E102" i="62"/>
  <c r="E103" i="62"/>
  <c r="E104" i="62"/>
  <c r="E105" i="62"/>
  <c r="E106" i="62"/>
  <c r="E12" i="62"/>
  <c r="E10" i="99"/>
  <c r="E11" i="99"/>
  <c r="E12" i="99"/>
  <c r="E13" i="99"/>
  <c r="E14" i="99"/>
  <c r="E15" i="99"/>
  <c r="E16" i="99"/>
  <c r="E17" i="99"/>
  <c r="E18" i="99"/>
  <c r="E19" i="99"/>
  <c r="E20" i="99"/>
  <c r="E21" i="99"/>
  <c r="E22" i="99"/>
  <c r="E23" i="99"/>
  <c r="E24" i="99"/>
  <c r="E25" i="99"/>
  <c r="E26" i="99"/>
  <c r="E27" i="99"/>
  <c r="E28" i="99"/>
  <c r="E29" i="99"/>
  <c r="E30" i="99"/>
  <c r="E31" i="99"/>
  <c r="E32" i="99"/>
  <c r="E33" i="99"/>
  <c r="E34" i="99"/>
  <c r="E35" i="99"/>
  <c r="E36" i="99"/>
  <c r="E37" i="99"/>
  <c r="E38" i="99"/>
  <c r="E39" i="99"/>
  <c r="E40" i="99"/>
  <c r="E41" i="99"/>
  <c r="E42" i="99"/>
  <c r="E43" i="99"/>
  <c r="E44" i="99"/>
  <c r="E45" i="99"/>
  <c r="E46" i="99"/>
  <c r="E47" i="99"/>
  <c r="E48" i="99"/>
  <c r="E49" i="99"/>
  <c r="E50" i="99"/>
  <c r="E51" i="99"/>
  <c r="E52" i="99"/>
  <c r="E53" i="99"/>
  <c r="E54" i="99"/>
  <c r="E55" i="99"/>
  <c r="E56" i="99"/>
  <c r="E57" i="99"/>
  <c r="E58" i="99"/>
  <c r="E59" i="99"/>
  <c r="E60" i="99"/>
  <c r="E61" i="99"/>
  <c r="E62" i="99"/>
  <c r="E63" i="99"/>
  <c r="E64" i="99"/>
  <c r="E65" i="99"/>
  <c r="E66" i="99"/>
  <c r="E67" i="99"/>
  <c r="E68" i="99"/>
  <c r="E69" i="99"/>
  <c r="E70" i="99"/>
  <c r="E71" i="99"/>
  <c r="E72" i="99"/>
  <c r="E73" i="99"/>
  <c r="E74" i="99"/>
  <c r="E75" i="99"/>
  <c r="E76" i="99"/>
  <c r="E77" i="99"/>
  <c r="E78" i="99"/>
  <c r="E79" i="99"/>
  <c r="E80" i="99"/>
  <c r="E81" i="99"/>
  <c r="E82" i="99"/>
  <c r="E83" i="99"/>
  <c r="E84" i="99"/>
  <c r="E85" i="99"/>
  <c r="E86" i="99"/>
  <c r="E87" i="99"/>
  <c r="E88" i="99"/>
  <c r="E89" i="99"/>
  <c r="E90" i="99"/>
  <c r="E91" i="99"/>
  <c r="E92" i="99"/>
  <c r="E93" i="99"/>
  <c r="E94" i="99"/>
  <c r="E95" i="99"/>
  <c r="E96" i="99"/>
  <c r="E97" i="99"/>
  <c r="E98" i="99"/>
  <c r="E99" i="99"/>
  <c r="E100" i="99"/>
  <c r="E101" i="99"/>
  <c r="E102" i="99"/>
  <c r="E9" i="99"/>
  <c r="D10" i="99"/>
  <c r="D11" i="99"/>
  <c r="D12" i="99"/>
  <c r="D13" i="99"/>
  <c r="D14" i="99"/>
  <c r="D15" i="99"/>
  <c r="D16" i="99"/>
  <c r="D17" i="99"/>
  <c r="D18" i="99"/>
  <c r="D19" i="99"/>
  <c r="D20" i="99"/>
  <c r="D21" i="99"/>
  <c r="D22" i="99"/>
  <c r="D23" i="99"/>
  <c r="D24" i="99"/>
  <c r="D25" i="99"/>
  <c r="D26" i="99"/>
  <c r="D27" i="99"/>
  <c r="D28" i="99"/>
  <c r="D29" i="99"/>
  <c r="D30" i="99"/>
  <c r="D31" i="99"/>
  <c r="D32" i="99"/>
  <c r="D33" i="99"/>
  <c r="D34" i="99"/>
  <c r="D35" i="99"/>
  <c r="D36" i="99"/>
  <c r="D37" i="99"/>
  <c r="D38" i="99"/>
  <c r="D39" i="99"/>
  <c r="D40" i="99"/>
  <c r="D41" i="99"/>
  <c r="D42" i="99"/>
  <c r="D43" i="99"/>
  <c r="D44" i="99"/>
  <c r="D45" i="99"/>
  <c r="D46" i="99"/>
  <c r="D47" i="99"/>
  <c r="D48" i="99"/>
  <c r="D49" i="99"/>
  <c r="D50" i="99"/>
  <c r="D51" i="99"/>
  <c r="D52" i="99"/>
  <c r="D53" i="99"/>
  <c r="D54" i="99"/>
  <c r="D55" i="99"/>
  <c r="D56" i="99"/>
  <c r="D57" i="99"/>
  <c r="D58" i="99"/>
  <c r="D59" i="99"/>
  <c r="D60" i="99"/>
  <c r="D61" i="99"/>
  <c r="D62" i="99"/>
  <c r="D63" i="99"/>
  <c r="D64" i="99"/>
  <c r="D65" i="99"/>
  <c r="D66" i="99"/>
  <c r="D67" i="99"/>
  <c r="D68" i="99"/>
  <c r="D69" i="99"/>
  <c r="D70" i="99"/>
  <c r="D71" i="99"/>
  <c r="D72" i="99"/>
  <c r="D73" i="99"/>
  <c r="D74" i="99"/>
  <c r="D75" i="99"/>
  <c r="D76" i="99"/>
  <c r="D77" i="99"/>
  <c r="D78" i="99"/>
  <c r="D79" i="99"/>
  <c r="D80" i="99"/>
  <c r="D81" i="99"/>
  <c r="D82" i="99"/>
  <c r="D83" i="99"/>
  <c r="D84" i="99"/>
  <c r="D85" i="99"/>
  <c r="D86" i="99"/>
  <c r="D87" i="99"/>
  <c r="D88" i="99"/>
  <c r="D89" i="99"/>
  <c r="D90" i="99"/>
  <c r="D91" i="99"/>
  <c r="D92" i="99"/>
  <c r="D93" i="99"/>
  <c r="D94" i="99"/>
  <c r="D95" i="99"/>
  <c r="D96" i="99"/>
  <c r="D97" i="99"/>
  <c r="D98" i="99"/>
  <c r="D99" i="99"/>
  <c r="D100" i="99"/>
  <c r="D101" i="99"/>
  <c r="D102" i="99"/>
  <c r="D103" i="99"/>
  <c r="D104" i="99"/>
  <c r="D105" i="99"/>
  <c r="D106" i="99"/>
  <c r="D107" i="99"/>
  <c r="D108" i="99"/>
  <c r="D109" i="99"/>
  <c r="D110" i="99"/>
  <c r="D111" i="99"/>
  <c r="D112" i="99"/>
  <c r="D113" i="99"/>
  <c r="D114" i="99"/>
  <c r="D115" i="99"/>
  <c r="D116" i="99"/>
  <c r="D117" i="99"/>
  <c r="D118" i="99"/>
  <c r="D119" i="99"/>
  <c r="D120" i="99"/>
  <c r="D121" i="99"/>
  <c r="D122" i="99"/>
  <c r="D123" i="99"/>
  <c r="D124" i="99"/>
  <c r="D125" i="99"/>
  <c r="D126" i="99"/>
  <c r="D127" i="99"/>
  <c r="D128" i="99"/>
  <c r="D129" i="99"/>
  <c r="D130" i="99"/>
  <c r="D131" i="99"/>
  <c r="D132" i="99"/>
  <c r="D133" i="99"/>
  <c r="D134" i="99"/>
  <c r="D135" i="99"/>
  <c r="D136" i="99"/>
  <c r="D137" i="99"/>
  <c r="D138" i="99"/>
  <c r="D139" i="99"/>
  <c r="D140" i="99"/>
  <c r="D141" i="99"/>
  <c r="D142" i="99"/>
  <c r="D143" i="99"/>
  <c r="D144" i="99"/>
  <c r="D145" i="99"/>
  <c r="D146" i="99"/>
  <c r="D147" i="99"/>
  <c r="D148" i="99"/>
  <c r="D149" i="99"/>
  <c r="D150" i="99"/>
  <c r="D151" i="99"/>
  <c r="D152" i="99"/>
  <c r="D153" i="99"/>
  <c r="D154" i="99"/>
  <c r="D155" i="99"/>
  <c r="D156" i="99"/>
  <c r="D157" i="99"/>
  <c r="D158" i="99"/>
  <c r="D159" i="99"/>
  <c r="D160" i="99"/>
  <c r="D161" i="99"/>
  <c r="D162" i="99"/>
  <c r="D163" i="99"/>
  <c r="D164" i="99"/>
  <c r="D165" i="99"/>
  <c r="D166" i="99"/>
  <c r="D167" i="99"/>
  <c r="D168" i="99"/>
  <c r="D9" i="99"/>
  <c r="U12" i="99"/>
  <c r="F161" i="4"/>
  <c r="E161" i="4"/>
  <c r="H158" i="4"/>
  <c r="J158" i="4" s="1"/>
  <c r="G158" i="4"/>
  <c r="H157" i="4"/>
  <c r="J157" i="4" s="1"/>
  <c r="G157" i="4"/>
  <c r="H155" i="4"/>
  <c r="J155" i="4" s="1"/>
  <c r="G155" i="4"/>
  <c r="H154" i="4"/>
  <c r="J154" i="4" s="1"/>
  <c r="G154" i="4"/>
  <c r="H152" i="4"/>
  <c r="G152" i="4"/>
  <c r="H151" i="4"/>
  <c r="G151" i="4"/>
  <c r="H150" i="4"/>
  <c r="G150" i="4"/>
  <c r="H149" i="4"/>
  <c r="G149" i="4"/>
  <c r="H148" i="4"/>
  <c r="G148" i="4"/>
  <c r="H147" i="4"/>
  <c r="G147" i="4"/>
  <c r="H146" i="4"/>
  <c r="G146" i="4"/>
  <c r="H145" i="4"/>
  <c r="G145" i="4"/>
  <c r="H144" i="4"/>
  <c r="G144" i="4"/>
  <c r="H143" i="4"/>
  <c r="G143" i="4"/>
  <c r="H142" i="4"/>
  <c r="G142" i="4"/>
  <c r="H141" i="4"/>
  <c r="G141" i="4"/>
  <c r="H140" i="4"/>
  <c r="G140" i="4"/>
  <c r="H139" i="4"/>
  <c r="G139" i="4"/>
  <c r="H138" i="4"/>
  <c r="G138" i="4"/>
  <c r="H137" i="4"/>
  <c r="G137" i="4"/>
  <c r="H136" i="4"/>
  <c r="G136" i="4"/>
  <c r="H129" i="4"/>
  <c r="G129" i="4"/>
  <c r="H128" i="4"/>
  <c r="G128" i="4"/>
  <c r="H127" i="4"/>
  <c r="G127" i="4"/>
  <c r="H126" i="4"/>
  <c r="G126" i="4"/>
  <c r="H124" i="4"/>
  <c r="G124" i="4"/>
  <c r="H123" i="4"/>
  <c r="G123" i="4"/>
  <c r="H118" i="4"/>
  <c r="G118" i="4"/>
  <c r="H117" i="4"/>
  <c r="G117" i="4"/>
  <c r="H116" i="4"/>
  <c r="G116" i="4"/>
  <c r="H114" i="4"/>
  <c r="G114" i="4"/>
  <c r="H113" i="4"/>
  <c r="G113" i="4"/>
  <c r="H111" i="4"/>
  <c r="G111" i="4"/>
  <c r="H110" i="4"/>
  <c r="G110" i="4"/>
  <c r="H109" i="4"/>
  <c r="G109" i="4"/>
  <c r="H108" i="4"/>
  <c r="G108" i="4"/>
  <c r="H106" i="4"/>
  <c r="G106" i="4"/>
  <c r="H105" i="4"/>
  <c r="G105" i="4"/>
  <c r="H104" i="4"/>
  <c r="G104" i="4"/>
  <c r="H102" i="4"/>
  <c r="G102" i="4"/>
  <c r="H101" i="4"/>
  <c r="G101" i="4"/>
  <c r="H99" i="4"/>
  <c r="G99" i="4"/>
  <c r="H98" i="4"/>
  <c r="G98" i="4"/>
  <c r="H97" i="4"/>
  <c r="G97" i="4"/>
  <c r="H96" i="4"/>
  <c r="G96" i="4"/>
  <c r="H95" i="4"/>
  <c r="G95" i="4"/>
  <c r="H94" i="4"/>
  <c r="G94" i="4"/>
  <c r="H93" i="4"/>
  <c r="G93" i="4"/>
  <c r="H92" i="4"/>
  <c r="G92" i="4"/>
  <c r="H90" i="4"/>
  <c r="G90" i="4"/>
  <c r="H89" i="4"/>
  <c r="G89" i="4"/>
  <c r="H85" i="4"/>
  <c r="G85" i="4"/>
  <c r="H84" i="4"/>
  <c r="G84" i="4"/>
  <c r="H83" i="4"/>
  <c r="G83" i="4"/>
  <c r="H82" i="4"/>
  <c r="G82" i="4"/>
  <c r="H81" i="4"/>
  <c r="G81" i="4"/>
  <c r="H80" i="4"/>
  <c r="G80" i="4"/>
  <c r="H79" i="4"/>
  <c r="G79" i="4"/>
  <c r="H78" i="4"/>
  <c r="G78" i="4"/>
  <c r="H77" i="4"/>
  <c r="G77" i="4"/>
  <c r="H76" i="4"/>
  <c r="G76" i="4"/>
  <c r="H75" i="4"/>
  <c r="G75" i="4"/>
  <c r="H74" i="4"/>
  <c r="G74" i="4"/>
  <c r="H73" i="4"/>
  <c r="G73" i="4"/>
  <c r="H69" i="4"/>
  <c r="G69" i="4"/>
  <c r="H68" i="4"/>
  <c r="G68" i="4"/>
  <c r="H67" i="4"/>
  <c r="G67" i="4"/>
  <c r="H65" i="4"/>
  <c r="G65" i="4"/>
  <c r="H64" i="4"/>
  <c r="G64" i="4"/>
  <c r="H63" i="4"/>
  <c r="G63" i="4"/>
  <c r="H62" i="4"/>
  <c r="G62" i="4"/>
  <c r="H60" i="4"/>
  <c r="G60" i="4"/>
  <c r="H59" i="4"/>
  <c r="G59" i="4"/>
  <c r="H56" i="4"/>
  <c r="G56" i="4"/>
  <c r="H55" i="4"/>
  <c r="G55" i="4"/>
  <c r="H54" i="4"/>
  <c r="G54" i="4"/>
  <c r="H53" i="4"/>
  <c r="G53" i="4"/>
  <c r="H51" i="4"/>
  <c r="G51" i="4"/>
  <c r="H50" i="4"/>
  <c r="G50" i="4"/>
  <c r="H49" i="4"/>
  <c r="G49" i="4"/>
  <c r="H44" i="4"/>
  <c r="G44" i="4"/>
  <c r="H43" i="4"/>
  <c r="G43" i="4"/>
  <c r="G42" i="4"/>
  <c r="H41" i="4"/>
  <c r="G41" i="4"/>
  <c r="I41" i="4" s="1"/>
  <c r="H38" i="4"/>
  <c r="G38" i="4"/>
  <c r="I38" i="4" s="1"/>
  <c r="H37" i="4"/>
  <c r="G37" i="4"/>
  <c r="I37" i="4" s="1"/>
  <c r="H36" i="4"/>
  <c r="G36" i="4"/>
  <c r="I36" i="4" s="1"/>
  <c r="H32" i="4"/>
  <c r="G32" i="4"/>
  <c r="I32" i="4" s="1"/>
  <c r="H31" i="4"/>
  <c r="G31" i="4"/>
  <c r="I31" i="4" s="1"/>
  <c r="H30" i="4"/>
  <c r="G30" i="4"/>
  <c r="I30" i="4" s="1"/>
  <c r="H28" i="4"/>
  <c r="G28" i="4"/>
  <c r="I28" i="4" s="1"/>
  <c r="H27" i="4"/>
  <c r="G27" i="4"/>
  <c r="I27" i="4" s="1"/>
  <c r="H25" i="4"/>
  <c r="G25" i="4"/>
  <c r="I25" i="4" s="1"/>
  <c r="H24" i="4"/>
  <c r="G24" i="4"/>
  <c r="I24" i="4" s="1"/>
  <c r="H21" i="4"/>
  <c r="G21" i="4"/>
  <c r="I21" i="4" s="1"/>
  <c r="H20" i="4"/>
  <c r="G20" i="4"/>
  <c r="I20" i="4" s="1"/>
  <c r="H17" i="4"/>
  <c r="G17" i="4"/>
  <c r="I17" i="4" s="1"/>
  <c r="H16" i="4"/>
  <c r="G16" i="4"/>
  <c r="I16" i="4" s="1"/>
  <c r="H15" i="4"/>
  <c r="G15" i="4"/>
  <c r="I15" i="4" s="1"/>
  <c r="H14" i="4"/>
  <c r="G14" i="4"/>
  <c r="I14" i="4" s="1"/>
  <c r="H160" i="4"/>
  <c r="G160" i="4"/>
  <c r="I160" i="4" s="1"/>
  <c r="H159" i="4"/>
  <c r="G159" i="4"/>
  <c r="I159" i="4" s="1"/>
  <c r="H156" i="4"/>
  <c r="G156" i="4"/>
  <c r="I156" i="4" s="1"/>
  <c r="H153" i="4"/>
  <c r="G153" i="4"/>
  <c r="H135" i="4"/>
  <c r="G135" i="4"/>
  <c r="I135" i="4" s="1"/>
  <c r="H134" i="4"/>
  <c r="G134" i="4"/>
  <c r="I134" i="4" s="1"/>
  <c r="H133" i="4"/>
  <c r="H132" i="4"/>
  <c r="J132" i="4" s="1"/>
  <c r="G132" i="4"/>
  <c r="H131" i="4"/>
  <c r="J131" i="4" s="1"/>
  <c r="G131" i="4"/>
  <c r="H130" i="4"/>
  <c r="J130" i="4" s="1"/>
  <c r="G130" i="4"/>
  <c r="H125" i="4"/>
  <c r="J125" i="4" s="1"/>
  <c r="G125" i="4"/>
  <c r="H122" i="4"/>
  <c r="J122" i="4" s="1"/>
  <c r="G122" i="4"/>
  <c r="H121" i="4"/>
  <c r="J121" i="4" s="1"/>
  <c r="G121" i="4"/>
  <c r="H120" i="4"/>
  <c r="J120" i="4" s="1"/>
  <c r="G120" i="4"/>
  <c r="H119" i="4"/>
  <c r="J119" i="4" s="1"/>
  <c r="G119" i="4"/>
  <c r="H115" i="4"/>
  <c r="J115" i="4" s="1"/>
  <c r="G115" i="4"/>
  <c r="H112" i="4"/>
  <c r="J112" i="4" s="1"/>
  <c r="G112" i="4"/>
  <c r="H107" i="4"/>
  <c r="J107" i="4" s="1"/>
  <c r="G107" i="4"/>
  <c r="H103" i="4"/>
  <c r="J103" i="4" s="1"/>
  <c r="G103" i="4"/>
  <c r="H100" i="4"/>
  <c r="J100" i="4" s="1"/>
  <c r="G100" i="4"/>
  <c r="H91" i="4"/>
  <c r="J91" i="4" s="1"/>
  <c r="G91" i="4"/>
  <c r="H88" i="4"/>
  <c r="J88" i="4" s="1"/>
  <c r="G88" i="4"/>
  <c r="H87" i="4"/>
  <c r="J87" i="4" s="1"/>
  <c r="G87" i="4"/>
  <c r="H86" i="4"/>
  <c r="J86" i="4" s="1"/>
  <c r="G86" i="4"/>
  <c r="H72" i="4"/>
  <c r="J72" i="4" s="1"/>
  <c r="G72" i="4"/>
  <c r="H71" i="4"/>
  <c r="J71" i="4" s="1"/>
  <c r="G71" i="4"/>
  <c r="H70" i="4"/>
  <c r="J70" i="4" s="1"/>
  <c r="G70" i="4"/>
  <c r="H66" i="4"/>
  <c r="J66" i="4" s="1"/>
  <c r="G66" i="4"/>
  <c r="H61" i="4"/>
  <c r="J61" i="4" s="1"/>
  <c r="G61" i="4"/>
  <c r="H58" i="4"/>
  <c r="J58" i="4" s="1"/>
  <c r="G58" i="4"/>
  <c r="H57" i="4"/>
  <c r="J57" i="4" s="1"/>
  <c r="G57" i="4"/>
  <c r="H52" i="4"/>
  <c r="J52" i="4" s="1"/>
  <c r="G52" i="4"/>
  <c r="H48" i="4"/>
  <c r="J48" i="4" s="1"/>
  <c r="G48" i="4"/>
  <c r="H47" i="4"/>
  <c r="J47" i="4" s="1"/>
  <c r="G47" i="4"/>
  <c r="H46" i="4"/>
  <c r="J46" i="4" s="1"/>
  <c r="G46" i="4"/>
  <c r="H45" i="4"/>
  <c r="J45" i="4" s="1"/>
  <c r="G45" i="4"/>
  <c r="G40" i="4"/>
  <c r="H39" i="4"/>
  <c r="G39" i="4"/>
  <c r="H35" i="4"/>
  <c r="G35" i="4"/>
  <c r="H34" i="4"/>
  <c r="G34" i="4"/>
  <c r="H33" i="4"/>
  <c r="G33" i="4"/>
  <c r="H29" i="4"/>
  <c r="G29" i="4"/>
  <c r="H26" i="4"/>
  <c r="G26" i="4"/>
  <c r="H23" i="4"/>
  <c r="G23" i="4"/>
  <c r="H22" i="4"/>
  <c r="G22" i="4"/>
  <c r="H13" i="4"/>
  <c r="G13" i="4"/>
  <c r="H19" i="4"/>
  <c r="G19" i="4"/>
  <c r="H18" i="4"/>
  <c r="G18" i="4"/>
  <c r="G12" i="4"/>
  <c r="H12" i="4"/>
  <c r="H11" i="4"/>
  <c r="G11" i="4"/>
  <c r="I11" i="4" s="1"/>
  <c r="H10" i="4"/>
  <c r="G10" i="4"/>
  <c r="F91" i="4"/>
  <c r="E91" i="4"/>
  <c r="F135" i="4"/>
  <c r="E135" i="4"/>
  <c r="F125" i="4"/>
  <c r="E125" i="4"/>
  <c r="F107" i="4"/>
  <c r="E107" i="4"/>
  <c r="F61" i="4"/>
  <c r="E61" i="4"/>
  <c r="F52" i="4"/>
  <c r="E52" i="4"/>
  <c r="F40" i="4"/>
  <c r="E40" i="4"/>
  <c r="F58" i="4"/>
  <c r="E58" i="4"/>
  <c r="F88" i="4"/>
  <c r="E88" i="4"/>
  <c r="F100" i="4"/>
  <c r="E100" i="4"/>
  <c r="F112" i="4"/>
  <c r="E112" i="4"/>
  <c r="F122" i="4"/>
  <c r="E122" i="4"/>
  <c r="F156" i="4"/>
  <c r="E156" i="4"/>
  <c r="F153" i="4"/>
  <c r="E153" i="4"/>
  <c r="F115" i="4"/>
  <c r="E115" i="4"/>
  <c r="F103" i="4"/>
  <c r="E103" i="4"/>
  <c r="F66" i="4"/>
  <c r="E66" i="4"/>
  <c r="F48" i="4"/>
  <c r="E48" i="4"/>
  <c r="F35" i="4"/>
  <c r="E35" i="4"/>
  <c r="F29" i="4"/>
  <c r="E29" i="4"/>
  <c r="F26" i="4"/>
  <c r="E26" i="4"/>
  <c r="F23" i="4"/>
  <c r="E23" i="4"/>
  <c r="F19" i="4"/>
  <c r="E19" i="4"/>
  <c r="F13" i="4"/>
  <c r="E13" i="4"/>
  <c r="F10" i="4"/>
  <c r="E10" i="4"/>
  <c r="J478" i="55" l="1"/>
  <c r="K51" i="55"/>
  <c r="K49" i="55"/>
  <c r="K47" i="55"/>
  <c r="K45" i="55"/>
  <c r="K43" i="55"/>
  <c r="K41" i="55"/>
  <c r="K39" i="55"/>
  <c r="K37" i="55"/>
  <c r="K35" i="55"/>
  <c r="K33" i="55"/>
  <c r="K31" i="55"/>
  <c r="K29" i="55"/>
  <c r="K27" i="55"/>
  <c r="K25" i="55"/>
  <c r="K23" i="55"/>
  <c r="J11" i="4"/>
  <c r="J13" i="4"/>
  <c r="J22" i="4"/>
  <c r="J23" i="4"/>
  <c r="J26" i="4"/>
  <c r="J29" i="4"/>
  <c r="J33" i="4"/>
  <c r="J34" i="4"/>
  <c r="J35" i="4"/>
  <c r="J39" i="4"/>
  <c r="J153" i="4"/>
  <c r="I43" i="4"/>
  <c r="I44" i="4"/>
  <c r="I49" i="4"/>
  <c r="I50" i="4"/>
  <c r="I51" i="4"/>
  <c r="I53" i="4"/>
  <c r="I54" i="4"/>
  <c r="I55" i="4"/>
  <c r="I56" i="4"/>
  <c r="I59" i="4"/>
  <c r="I60" i="4"/>
  <c r="I62" i="4"/>
  <c r="I63" i="4"/>
  <c r="I64" i="4"/>
  <c r="I65" i="4"/>
  <c r="I67" i="4"/>
  <c r="I68" i="4"/>
  <c r="I69" i="4"/>
  <c r="I73" i="4"/>
  <c r="I74" i="4"/>
  <c r="I75" i="4"/>
  <c r="I76" i="4"/>
  <c r="I77" i="4"/>
  <c r="I78" i="4"/>
  <c r="I79" i="4"/>
  <c r="I80" i="4"/>
  <c r="I81" i="4"/>
  <c r="I82" i="4"/>
  <c r="I83" i="4"/>
  <c r="I84" i="4"/>
  <c r="I85" i="4"/>
  <c r="I89" i="4"/>
  <c r="I90" i="4"/>
  <c r="I92" i="4"/>
  <c r="I93" i="4"/>
  <c r="I94" i="4"/>
  <c r="I95" i="4"/>
  <c r="I96" i="4"/>
  <c r="I97" i="4"/>
  <c r="I98" i="4"/>
  <c r="I99" i="4"/>
  <c r="I101" i="4"/>
  <c r="I102" i="4"/>
  <c r="I104" i="4"/>
  <c r="I105" i="4"/>
  <c r="I106" i="4"/>
  <c r="I108" i="4"/>
  <c r="I109" i="4"/>
  <c r="I110" i="4"/>
  <c r="I111" i="4"/>
  <c r="I113" i="4"/>
  <c r="I114" i="4"/>
  <c r="I116" i="4"/>
  <c r="I117" i="4"/>
  <c r="I118" i="4"/>
  <c r="I123" i="4"/>
  <c r="I124" i="4"/>
  <c r="I126" i="4"/>
  <c r="I127" i="4"/>
  <c r="I128" i="4"/>
  <c r="I129" i="4"/>
  <c r="I136" i="4"/>
  <c r="I137" i="4"/>
  <c r="I138" i="4"/>
  <c r="I139" i="4"/>
  <c r="I140" i="4"/>
  <c r="I141" i="4"/>
  <c r="I142" i="4"/>
  <c r="I143" i="4"/>
  <c r="I144" i="4"/>
  <c r="I145" i="4"/>
  <c r="I146" i="4"/>
  <c r="I147" i="4"/>
  <c r="I148" i="4"/>
  <c r="I149" i="4"/>
  <c r="I150" i="4"/>
  <c r="I151" i="4"/>
  <c r="I152" i="4"/>
  <c r="I154" i="4"/>
  <c r="I155" i="4"/>
  <c r="I157" i="4"/>
  <c r="I158" i="4"/>
  <c r="J15" i="109"/>
  <c r="I500" i="109"/>
  <c r="H500" i="109"/>
  <c r="L15" i="109"/>
  <c r="J129" i="55"/>
  <c r="I10" i="4"/>
  <c r="I13" i="4"/>
  <c r="I22" i="4"/>
  <c r="I23" i="4"/>
  <c r="I26" i="4"/>
  <c r="I29" i="4"/>
  <c r="I33" i="4"/>
  <c r="I34" i="4"/>
  <c r="I35" i="4"/>
  <c r="I39" i="4"/>
  <c r="I45" i="4"/>
  <c r="I46" i="4"/>
  <c r="I47" i="4"/>
  <c r="I48" i="4"/>
  <c r="I52" i="4"/>
  <c r="I57" i="4"/>
  <c r="I58" i="4"/>
  <c r="I61" i="4"/>
  <c r="I66" i="4"/>
  <c r="I70" i="4"/>
  <c r="I71" i="4"/>
  <c r="I72" i="4"/>
  <c r="I86" i="4"/>
  <c r="I87" i="4"/>
  <c r="I88" i="4"/>
  <c r="I91" i="4"/>
  <c r="I100" i="4"/>
  <c r="I103" i="4"/>
  <c r="I107" i="4"/>
  <c r="I112" i="4"/>
  <c r="I115" i="4"/>
  <c r="I119" i="4"/>
  <c r="I120" i="4"/>
  <c r="I121" i="4"/>
  <c r="I122" i="4"/>
  <c r="I125" i="4"/>
  <c r="I130" i="4"/>
  <c r="I131" i="4"/>
  <c r="I132" i="4"/>
  <c r="I153" i="4"/>
  <c r="J10" i="4"/>
  <c r="J134" i="4"/>
  <c r="J135" i="4"/>
  <c r="J156" i="4"/>
  <c r="J159" i="4"/>
  <c r="J160" i="4"/>
  <c r="J14" i="4"/>
  <c r="J15" i="4"/>
  <c r="J16" i="4"/>
  <c r="J17" i="4"/>
  <c r="J20" i="4"/>
  <c r="J21" i="4"/>
  <c r="J24" i="4"/>
  <c r="J25" i="4"/>
  <c r="J27" i="4"/>
  <c r="J28" i="4"/>
  <c r="J30" i="4"/>
  <c r="J31" i="4"/>
  <c r="J32" i="4"/>
  <c r="J36" i="4"/>
  <c r="J37" i="4"/>
  <c r="J38" i="4"/>
  <c r="J41" i="4"/>
  <c r="J43" i="4"/>
  <c r="J44" i="4"/>
  <c r="J49" i="4"/>
  <c r="J50" i="4"/>
  <c r="J51" i="4"/>
  <c r="J53" i="4"/>
  <c r="J54" i="4"/>
  <c r="J55" i="4"/>
  <c r="J56" i="4"/>
  <c r="J59" i="4"/>
  <c r="J60" i="4"/>
  <c r="J62" i="4"/>
  <c r="J63" i="4"/>
  <c r="J64" i="4"/>
  <c r="J65" i="4"/>
  <c r="J67" i="4"/>
  <c r="J68" i="4"/>
  <c r="J69" i="4"/>
  <c r="J73" i="4"/>
  <c r="J74" i="4"/>
  <c r="J75" i="4"/>
  <c r="J76" i="4"/>
  <c r="J77" i="4"/>
  <c r="J78" i="4"/>
  <c r="J79" i="4"/>
  <c r="J80" i="4"/>
  <c r="J81" i="4"/>
  <c r="J82" i="4"/>
  <c r="J83" i="4"/>
  <c r="J84" i="4"/>
  <c r="J85" i="4"/>
  <c r="J89" i="4"/>
  <c r="J90" i="4"/>
  <c r="J92" i="4"/>
  <c r="J93" i="4"/>
  <c r="J94" i="4"/>
  <c r="J95" i="4"/>
  <c r="J96" i="4"/>
  <c r="J97" i="4"/>
  <c r="J98" i="4"/>
  <c r="J99" i="4"/>
  <c r="J101" i="4"/>
  <c r="J102" i="4"/>
  <c r="J104" i="4"/>
  <c r="J105" i="4"/>
  <c r="J106" i="4"/>
  <c r="J108" i="4"/>
  <c r="J109" i="4"/>
  <c r="J110" i="4"/>
  <c r="J111" i="4"/>
  <c r="J113" i="4"/>
  <c r="J114" i="4"/>
  <c r="J116" i="4"/>
  <c r="J117" i="4"/>
  <c r="J118" i="4"/>
  <c r="J123" i="4"/>
  <c r="J124" i="4"/>
  <c r="J126" i="4"/>
  <c r="J127" i="4"/>
  <c r="J128" i="4"/>
  <c r="J129" i="4"/>
  <c r="J136" i="4"/>
  <c r="J137" i="4"/>
  <c r="J138" i="4"/>
  <c r="J139" i="4"/>
  <c r="J140" i="4"/>
  <c r="J141" i="4"/>
  <c r="J142" i="4"/>
  <c r="J143" i="4"/>
  <c r="J144" i="4"/>
  <c r="J145" i="4"/>
  <c r="J146" i="4"/>
  <c r="J147" i="4"/>
  <c r="J148" i="4"/>
  <c r="J149" i="4"/>
  <c r="J150" i="4"/>
  <c r="J151" i="4"/>
  <c r="J152" i="4"/>
  <c r="K20" i="55"/>
  <c r="K26" i="55"/>
  <c r="K30" i="55"/>
  <c r="K34" i="55"/>
  <c r="K38" i="55"/>
  <c r="K42" i="55"/>
  <c r="K46" i="55"/>
  <c r="K50" i="55"/>
  <c r="K54" i="55"/>
  <c r="L141" i="55"/>
  <c r="L144" i="55"/>
  <c r="L148" i="55"/>
  <c r="L152" i="55"/>
  <c r="L156" i="55"/>
  <c r="K24" i="55"/>
  <c r="J16" i="55"/>
  <c r="K28" i="55"/>
  <c r="K32" i="55"/>
  <c r="K36" i="55"/>
  <c r="K40" i="55"/>
  <c r="K44" i="55"/>
  <c r="K48" i="55"/>
  <c r="K52" i="55"/>
  <c r="J54" i="55"/>
  <c r="L498" i="55"/>
  <c r="L21" i="55"/>
  <c r="L25" i="55"/>
  <c r="L29" i="55"/>
  <c r="L33" i="55"/>
  <c r="L37" i="55"/>
  <c r="L41" i="55"/>
  <c r="L45" i="55"/>
  <c r="L49" i="55"/>
  <c r="L123" i="55"/>
  <c r="L127" i="55"/>
  <c r="L146" i="55"/>
  <c r="L150" i="55"/>
  <c r="L154" i="55"/>
  <c r="L158" i="55"/>
  <c r="L162" i="55"/>
  <c r="L166" i="55"/>
  <c r="L115" i="55"/>
  <c r="L119" i="55"/>
  <c r="L117" i="55"/>
  <c r="L121" i="55"/>
  <c r="L125" i="55"/>
  <c r="L129" i="55"/>
  <c r="L160" i="55"/>
  <c r="L164" i="55"/>
  <c r="L395" i="55"/>
  <c r="L399" i="55"/>
  <c r="L393" i="55"/>
  <c r="L397" i="55"/>
  <c r="J59" i="55"/>
  <c r="J63" i="55"/>
  <c r="J67" i="55"/>
  <c r="J141" i="55"/>
  <c r="J137" i="55"/>
  <c r="J133" i="55"/>
  <c r="J125" i="55"/>
  <c r="J121" i="55"/>
  <c r="J117" i="55"/>
  <c r="J113" i="55"/>
  <c r="J109" i="55"/>
  <c r="J105" i="55"/>
  <c r="J101" i="55"/>
  <c r="J97" i="55"/>
  <c r="J93" i="55"/>
  <c r="J89" i="55"/>
  <c r="J85" i="55"/>
  <c r="J81" i="55"/>
  <c r="J77" i="55"/>
  <c r="J73" i="55"/>
  <c r="J69" i="55"/>
  <c r="J128" i="55"/>
  <c r="J124" i="55"/>
  <c r="J120" i="55"/>
  <c r="J116" i="55"/>
  <c r="J112" i="55"/>
  <c r="J108" i="55"/>
  <c r="J104" i="55"/>
  <c r="J100" i="55"/>
  <c r="J96" i="55"/>
  <c r="J92" i="55"/>
  <c r="J88" i="55"/>
  <c r="J84" i="55"/>
  <c r="J80" i="55"/>
  <c r="J76" i="55"/>
  <c r="J72" i="55"/>
  <c r="J68" i="55"/>
  <c r="J64" i="55"/>
  <c r="J60" i="55"/>
  <c r="J142" i="55"/>
  <c r="J146" i="55"/>
  <c r="J230" i="55"/>
  <c r="J226" i="55"/>
  <c r="J222" i="55"/>
  <c r="J218" i="55"/>
  <c r="J214" i="55"/>
  <c r="J210" i="55"/>
  <c r="J206" i="55"/>
  <c r="J202" i="55"/>
  <c r="J198" i="55"/>
  <c r="J194" i="55"/>
  <c r="J190" i="55"/>
  <c r="J186" i="55"/>
  <c r="J182" i="55"/>
  <c r="J178" i="55"/>
  <c r="J174" i="55"/>
  <c r="J170" i="55"/>
  <c r="J166" i="55"/>
  <c r="J162" i="55"/>
  <c r="J158" i="55"/>
  <c r="J154" i="55"/>
  <c r="J150" i="55"/>
  <c r="J219" i="55"/>
  <c r="J215" i="55"/>
  <c r="J211" i="55"/>
  <c r="J207" i="55"/>
  <c r="J203" i="55"/>
  <c r="J199" i="55"/>
  <c r="J195" i="55"/>
  <c r="J191" i="55"/>
  <c r="J187" i="55"/>
  <c r="J183" i="55"/>
  <c r="J179" i="55"/>
  <c r="J175" i="55"/>
  <c r="J171" i="55"/>
  <c r="J167" i="55"/>
  <c r="J163" i="55"/>
  <c r="J159" i="55"/>
  <c r="J155" i="55"/>
  <c r="J151" i="55"/>
  <c r="J147" i="55"/>
  <c r="J143" i="55"/>
  <c r="J231" i="55"/>
  <c r="J300" i="55"/>
  <c r="J296" i="55"/>
  <c r="J292" i="55"/>
  <c r="J288" i="55"/>
  <c r="J284" i="55"/>
  <c r="J280" i="55"/>
  <c r="J276" i="55"/>
  <c r="J272" i="55"/>
  <c r="J268" i="55"/>
  <c r="J264" i="55"/>
  <c r="J260" i="55"/>
  <c r="J256" i="55"/>
  <c r="J252" i="55"/>
  <c r="J248" i="55"/>
  <c r="J244" i="55"/>
  <c r="J240" i="55"/>
  <c r="J236" i="55"/>
  <c r="J232" i="55"/>
  <c r="J305" i="55"/>
  <c r="J301" i="55"/>
  <c r="J297" i="55"/>
  <c r="J293" i="55"/>
  <c r="J289" i="55"/>
  <c r="J285" i="55"/>
  <c r="J281" i="55"/>
  <c r="J277" i="55"/>
  <c r="J273" i="55"/>
  <c r="J269" i="55"/>
  <c r="J265" i="55"/>
  <c r="J261" i="55"/>
  <c r="J257" i="55"/>
  <c r="J253" i="55"/>
  <c r="J249" i="55"/>
  <c r="J245" i="55"/>
  <c r="J241" i="55"/>
  <c r="J237" i="55"/>
  <c r="J474" i="55"/>
  <c r="J470" i="55"/>
  <c r="J466" i="55"/>
  <c r="J462" i="55"/>
  <c r="J458" i="55"/>
  <c r="J454" i="55"/>
  <c r="J450" i="55"/>
  <c r="J446" i="55"/>
  <c r="J442" i="55"/>
  <c r="J438" i="55"/>
  <c r="J434" i="55"/>
  <c r="J430" i="55"/>
  <c r="J426" i="55"/>
  <c r="J422" i="55"/>
  <c r="J418" i="55"/>
  <c r="J414" i="55"/>
  <c r="J410" i="55"/>
  <c r="J406" i="55"/>
  <c r="J402" i="55"/>
  <c r="J398" i="55"/>
  <c r="J394" i="55"/>
  <c r="J390" i="55"/>
  <c r="J386" i="55"/>
  <c r="J382" i="55"/>
  <c r="J378" i="55"/>
  <c r="J374" i="55"/>
  <c r="J370" i="55"/>
  <c r="J366" i="55"/>
  <c r="J362" i="55"/>
  <c r="J358" i="55"/>
  <c r="J354" i="55"/>
  <c r="J350" i="55"/>
  <c r="J346" i="55"/>
  <c r="J342" i="55"/>
  <c r="J338" i="55"/>
  <c r="J334" i="55"/>
  <c r="J330" i="55"/>
  <c r="J326" i="55"/>
  <c r="J322" i="55"/>
  <c r="J318" i="55"/>
  <c r="J314" i="55"/>
  <c r="J310" i="55"/>
  <c r="J473" i="55"/>
  <c r="J469" i="55"/>
  <c r="J465" i="55"/>
  <c r="J461" i="55"/>
  <c r="J457" i="55"/>
  <c r="J453" i="55"/>
  <c r="J449" i="55"/>
  <c r="J445" i="55"/>
  <c r="J441" i="55"/>
  <c r="J437" i="55"/>
  <c r="J433" i="55"/>
  <c r="J429" i="55"/>
  <c r="J425" i="55"/>
  <c r="J421" i="55"/>
  <c r="J417" i="55"/>
  <c r="J413" i="55"/>
  <c r="J409" i="55"/>
  <c r="J405" i="55"/>
  <c r="J401" i="55"/>
  <c r="J397" i="55"/>
  <c r="J393" i="55"/>
  <c r="J389" i="55"/>
  <c r="J385" i="55"/>
  <c r="J381" i="55"/>
  <c r="J377" i="55"/>
  <c r="J373" i="55"/>
  <c r="J369" i="55"/>
  <c r="J365" i="55"/>
  <c r="J361" i="55"/>
  <c r="J357" i="55"/>
  <c r="J353" i="55"/>
  <c r="J349" i="55"/>
  <c r="J345" i="55"/>
  <c r="J341" i="55"/>
  <c r="J337" i="55"/>
  <c r="J333" i="55"/>
  <c r="J329" i="55"/>
  <c r="J325" i="55"/>
  <c r="J321" i="55"/>
  <c r="J317" i="55"/>
  <c r="J313" i="55"/>
  <c r="J499" i="55"/>
  <c r="J495" i="55"/>
  <c r="J491" i="55"/>
  <c r="J487" i="55"/>
  <c r="J483" i="55"/>
  <c r="J479" i="55"/>
  <c r="J498" i="55"/>
  <c r="J494" i="55"/>
  <c r="J490" i="55"/>
  <c r="J486" i="55"/>
  <c r="J482" i="55"/>
  <c r="K58" i="55"/>
  <c r="K55" i="55"/>
  <c r="K57" i="55"/>
  <c r="K59" i="55"/>
  <c r="K61" i="55"/>
  <c r="K63" i="55"/>
  <c r="K65" i="55"/>
  <c r="K67" i="55"/>
  <c r="K69" i="55"/>
  <c r="K71" i="55"/>
  <c r="K73" i="55"/>
  <c r="K75" i="55"/>
  <c r="K77" i="55"/>
  <c r="K79" i="55"/>
  <c r="K81" i="55"/>
  <c r="K83" i="55"/>
  <c r="K85" i="55"/>
  <c r="K87" i="55"/>
  <c r="K89" i="55"/>
  <c r="K91" i="55"/>
  <c r="K93" i="55"/>
  <c r="K95" i="55"/>
  <c r="K97" i="55"/>
  <c r="K99" i="55"/>
  <c r="K101" i="55"/>
  <c r="K103" i="55"/>
  <c r="K105" i="55"/>
  <c r="K107" i="55"/>
  <c r="K109" i="55"/>
  <c r="K111" i="55"/>
  <c r="K113" i="55"/>
  <c r="K115" i="55"/>
  <c r="K117" i="55"/>
  <c r="K119" i="55"/>
  <c r="K121" i="55"/>
  <c r="K123" i="55"/>
  <c r="K125" i="55"/>
  <c r="K127" i="55"/>
  <c r="K129" i="55"/>
  <c r="K60" i="55"/>
  <c r="K62" i="55"/>
  <c r="K64" i="55"/>
  <c r="K66" i="55"/>
  <c r="K68" i="55"/>
  <c r="K70" i="55"/>
  <c r="K72" i="55"/>
  <c r="K74" i="55"/>
  <c r="K76" i="55"/>
  <c r="K78" i="55"/>
  <c r="K80" i="55"/>
  <c r="K82" i="55"/>
  <c r="K84" i="55"/>
  <c r="K86" i="55"/>
  <c r="K88" i="55"/>
  <c r="K90" i="55"/>
  <c r="K92" i="55"/>
  <c r="K94" i="55"/>
  <c r="K96" i="55"/>
  <c r="K98" i="55"/>
  <c r="K100" i="55"/>
  <c r="K102" i="55"/>
  <c r="K104" i="55"/>
  <c r="K106" i="55"/>
  <c r="K108" i="55"/>
  <c r="K110" i="55"/>
  <c r="K112" i="55"/>
  <c r="K114" i="55"/>
  <c r="K116" i="55"/>
  <c r="K118" i="55"/>
  <c r="K120" i="55"/>
  <c r="K122" i="55"/>
  <c r="K124" i="55"/>
  <c r="K126" i="55"/>
  <c r="K128" i="55"/>
  <c r="K130" i="55"/>
  <c r="K132" i="55"/>
  <c r="K134" i="55"/>
  <c r="K136" i="55"/>
  <c r="K138" i="55"/>
  <c r="K140" i="55"/>
  <c r="J130" i="55"/>
  <c r="J132" i="55"/>
  <c r="J134" i="55"/>
  <c r="J136" i="55"/>
  <c r="J138" i="55"/>
  <c r="J140" i="55"/>
  <c r="K142" i="55"/>
  <c r="K144" i="55"/>
  <c r="K146" i="55"/>
  <c r="K148" i="55"/>
  <c r="K150" i="55"/>
  <c r="K152" i="55"/>
  <c r="K154" i="55"/>
  <c r="K156" i="55"/>
  <c r="K158" i="55"/>
  <c r="K160" i="55"/>
  <c r="K162" i="55"/>
  <c r="K164" i="55"/>
  <c r="K166" i="55"/>
  <c r="K168" i="55"/>
  <c r="K170" i="55"/>
  <c r="K172" i="55"/>
  <c r="K174" i="55"/>
  <c r="K176" i="55"/>
  <c r="K178" i="55"/>
  <c r="K180" i="55"/>
  <c r="K182" i="55"/>
  <c r="K184" i="55"/>
  <c r="K186" i="55"/>
  <c r="K188" i="55"/>
  <c r="K190" i="55"/>
  <c r="K192" i="55"/>
  <c r="K194" i="55"/>
  <c r="K196" i="55"/>
  <c r="K198" i="55"/>
  <c r="K200" i="55"/>
  <c r="K202" i="55"/>
  <c r="K204" i="55"/>
  <c r="K206" i="55"/>
  <c r="K208" i="55"/>
  <c r="K210" i="55"/>
  <c r="K212" i="55"/>
  <c r="K214" i="55"/>
  <c r="K216" i="55"/>
  <c r="K218" i="55"/>
  <c r="K131" i="55"/>
  <c r="K133" i="55"/>
  <c r="K135" i="55"/>
  <c r="K137" i="55"/>
  <c r="K139" i="55"/>
  <c r="K141" i="55"/>
  <c r="K143" i="55"/>
  <c r="K145" i="55"/>
  <c r="K147" i="55"/>
  <c r="K149" i="55"/>
  <c r="K151" i="55"/>
  <c r="K153" i="55"/>
  <c r="K155" i="55"/>
  <c r="K157" i="55"/>
  <c r="K159" i="55"/>
  <c r="K161" i="55"/>
  <c r="K163" i="55"/>
  <c r="K165" i="55"/>
  <c r="K167" i="55"/>
  <c r="K169" i="55"/>
  <c r="K171" i="55"/>
  <c r="K173" i="55"/>
  <c r="K175" i="55"/>
  <c r="K177" i="55"/>
  <c r="K179" i="55"/>
  <c r="K181" i="55"/>
  <c r="K183" i="55"/>
  <c r="K185" i="55"/>
  <c r="K187" i="55"/>
  <c r="K189" i="55"/>
  <c r="K191" i="55"/>
  <c r="K193" i="55"/>
  <c r="K195" i="55"/>
  <c r="K197" i="55"/>
  <c r="K199" i="55"/>
  <c r="K201" i="55"/>
  <c r="K203" i="55"/>
  <c r="K205" i="55"/>
  <c r="K207" i="55"/>
  <c r="K209" i="55"/>
  <c r="K211" i="55"/>
  <c r="K213" i="55"/>
  <c r="K215" i="55"/>
  <c r="K217" i="55"/>
  <c r="K219" i="55"/>
  <c r="K221" i="55"/>
  <c r="K223" i="55"/>
  <c r="K225" i="55"/>
  <c r="K227" i="55"/>
  <c r="K229" i="55"/>
  <c r="K220" i="55"/>
  <c r="K222" i="55"/>
  <c r="K224" i="55"/>
  <c r="K226" i="55"/>
  <c r="K228" i="55"/>
  <c r="K230" i="55"/>
  <c r="K232" i="55"/>
  <c r="K234" i="55"/>
  <c r="K236" i="55"/>
  <c r="K238" i="55"/>
  <c r="K240" i="55"/>
  <c r="K242" i="55"/>
  <c r="K244" i="55"/>
  <c r="K246" i="55"/>
  <c r="K248" i="55"/>
  <c r="K250" i="55"/>
  <c r="K252" i="55"/>
  <c r="K254" i="55"/>
  <c r="K256" i="55"/>
  <c r="K258" i="55"/>
  <c r="K260" i="55"/>
  <c r="K262" i="55"/>
  <c r="K264" i="55"/>
  <c r="K266" i="55"/>
  <c r="K268" i="55"/>
  <c r="K270" i="55"/>
  <c r="K272" i="55"/>
  <c r="K274" i="55"/>
  <c r="K276" i="55"/>
  <c r="K278" i="55"/>
  <c r="K280" i="55"/>
  <c r="K282" i="55"/>
  <c r="K284" i="55"/>
  <c r="K286" i="55"/>
  <c r="K288" i="55"/>
  <c r="K290" i="55"/>
  <c r="K292" i="55"/>
  <c r="K294" i="55"/>
  <c r="K296" i="55"/>
  <c r="K298" i="55"/>
  <c r="K300" i="55"/>
  <c r="K302" i="55"/>
  <c r="K304" i="55"/>
  <c r="K306" i="55"/>
  <c r="J221" i="55"/>
  <c r="J223" i="55"/>
  <c r="J225" i="55"/>
  <c r="J227" i="55"/>
  <c r="J229" i="55"/>
  <c r="K231" i="55"/>
  <c r="K233" i="55"/>
  <c r="K235" i="55"/>
  <c r="K237" i="55"/>
  <c r="K239" i="55"/>
  <c r="K241" i="55"/>
  <c r="K243" i="55"/>
  <c r="K245" i="55"/>
  <c r="K247" i="55"/>
  <c r="K249" i="55"/>
  <c r="K251" i="55"/>
  <c r="K253" i="55"/>
  <c r="K255" i="55"/>
  <c r="K257" i="55"/>
  <c r="K259" i="55"/>
  <c r="K261" i="55"/>
  <c r="K263" i="55"/>
  <c r="K265" i="55"/>
  <c r="K267" i="55"/>
  <c r="K269" i="55"/>
  <c r="K271" i="55"/>
  <c r="K273" i="55"/>
  <c r="K275" i="55"/>
  <c r="K277" i="55"/>
  <c r="K279" i="55"/>
  <c r="K281" i="55"/>
  <c r="K283" i="55"/>
  <c r="K285" i="55"/>
  <c r="K287" i="55"/>
  <c r="K289" i="55"/>
  <c r="K291" i="55"/>
  <c r="K293" i="55"/>
  <c r="K295" i="55"/>
  <c r="K297" i="55"/>
  <c r="K299" i="55"/>
  <c r="K301" i="55"/>
  <c r="K303" i="55"/>
  <c r="K305" i="55"/>
  <c r="K307" i="55"/>
  <c r="K308" i="55"/>
  <c r="K310" i="55"/>
  <c r="K312" i="55"/>
  <c r="K314" i="55"/>
  <c r="K316" i="55"/>
  <c r="K318" i="55"/>
  <c r="K320" i="55"/>
  <c r="K322" i="55"/>
  <c r="K324" i="55"/>
  <c r="K326" i="55"/>
  <c r="K328" i="55"/>
  <c r="K330" i="55"/>
  <c r="K332" i="55"/>
  <c r="K334" i="55"/>
  <c r="K336" i="55"/>
  <c r="K338" i="55"/>
  <c r="K340" i="55"/>
  <c r="K342" i="55"/>
  <c r="K344" i="55"/>
  <c r="K346" i="55"/>
  <c r="K348" i="55"/>
  <c r="K350" i="55"/>
  <c r="K352" i="55"/>
  <c r="K354" i="55"/>
  <c r="K356" i="55"/>
  <c r="K358" i="55"/>
  <c r="K360" i="55"/>
  <c r="K362" i="55"/>
  <c r="K364" i="55"/>
  <c r="K366" i="55"/>
  <c r="K368" i="55"/>
  <c r="K370" i="55"/>
  <c r="K372" i="55"/>
  <c r="K374" i="55"/>
  <c r="K376" i="55"/>
  <c r="K378" i="55"/>
  <c r="K380" i="55"/>
  <c r="K382" i="55"/>
  <c r="K384" i="55"/>
  <c r="K386" i="55"/>
  <c r="K388" i="55"/>
  <c r="K390" i="55"/>
  <c r="K392" i="55"/>
  <c r="K394" i="55"/>
  <c r="K396" i="55"/>
  <c r="K398" i="55"/>
  <c r="K400" i="55"/>
  <c r="K402" i="55"/>
  <c r="K404" i="55"/>
  <c r="K406" i="55"/>
  <c r="K408" i="55"/>
  <c r="K410" i="55"/>
  <c r="K412" i="55"/>
  <c r="K414" i="55"/>
  <c r="K416" i="55"/>
  <c r="K418" i="55"/>
  <c r="K420" i="55"/>
  <c r="K422" i="55"/>
  <c r="K424" i="55"/>
  <c r="K426" i="55"/>
  <c r="K428" i="55"/>
  <c r="K430" i="55"/>
  <c r="K432" i="55"/>
  <c r="K434" i="55"/>
  <c r="K436" i="55"/>
  <c r="K438" i="55"/>
  <c r="K440" i="55"/>
  <c r="K442" i="55"/>
  <c r="K444" i="55"/>
  <c r="K446" i="55"/>
  <c r="K448" i="55"/>
  <c r="K450" i="55"/>
  <c r="K452" i="55"/>
  <c r="K454" i="55"/>
  <c r="K456" i="55"/>
  <c r="K458" i="55"/>
  <c r="K460" i="55"/>
  <c r="K462" i="55"/>
  <c r="K464" i="55"/>
  <c r="K466" i="55"/>
  <c r="K468" i="55"/>
  <c r="K470" i="55"/>
  <c r="K472" i="55"/>
  <c r="K474" i="55"/>
  <c r="J304" i="55"/>
  <c r="J306" i="55"/>
  <c r="J308" i="55"/>
  <c r="K309" i="55"/>
  <c r="K311" i="55"/>
  <c r="K313" i="55"/>
  <c r="K315" i="55"/>
  <c r="K317" i="55"/>
  <c r="K319" i="55"/>
  <c r="K321" i="55"/>
  <c r="K323" i="55"/>
  <c r="K325" i="55"/>
  <c r="K327" i="55"/>
  <c r="K329" i="55"/>
  <c r="K331" i="55"/>
  <c r="K333" i="55"/>
  <c r="K335" i="55"/>
  <c r="K337" i="55"/>
  <c r="K339" i="55"/>
  <c r="K341" i="55"/>
  <c r="K343" i="55"/>
  <c r="K345" i="55"/>
  <c r="K347" i="55"/>
  <c r="K349" i="55"/>
  <c r="K351" i="55"/>
  <c r="K353" i="55"/>
  <c r="K355" i="55"/>
  <c r="K357" i="55"/>
  <c r="K359" i="55"/>
  <c r="K361" i="55"/>
  <c r="K363" i="55"/>
  <c r="K365" i="55"/>
  <c r="K367" i="55"/>
  <c r="K369" i="55"/>
  <c r="K371" i="55"/>
  <c r="K373" i="55"/>
  <c r="K375" i="55"/>
  <c r="K377" i="55"/>
  <c r="K379" i="55"/>
  <c r="K381" i="55"/>
  <c r="K383" i="55"/>
  <c r="K385" i="55"/>
  <c r="K387" i="55"/>
  <c r="K389" i="55"/>
  <c r="K391" i="55"/>
  <c r="K393" i="55"/>
  <c r="K395" i="55"/>
  <c r="K397" i="55"/>
  <c r="K399" i="55"/>
  <c r="K401" i="55"/>
  <c r="K403" i="55"/>
  <c r="K405" i="55"/>
  <c r="K407" i="55"/>
  <c r="K409" i="55"/>
  <c r="K411" i="55"/>
  <c r="K413" i="55"/>
  <c r="K415" i="55"/>
  <c r="K417" i="55"/>
  <c r="K419" i="55"/>
  <c r="K421" i="55"/>
  <c r="K423" i="55"/>
  <c r="K425" i="55"/>
  <c r="K427" i="55"/>
  <c r="K429" i="55"/>
  <c r="K431" i="55"/>
  <c r="K433" i="55"/>
  <c r="K435" i="55"/>
  <c r="K437" i="55"/>
  <c r="K439" i="55"/>
  <c r="K441" i="55"/>
  <c r="K443" i="55"/>
  <c r="K445" i="55"/>
  <c r="K447" i="55"/>
  <c r="K449" i="55"/>
  <c r="K451" i="55"/>
  <c r="K453" i="55"/>
  <c r="K455" i="55"/>
  <c r="K457" i="55"/>
  <c r="K459" i="55"/>
  <c r="K461" i="55"/>
  <c r="K463" i="55"/>
  <c r="K465" i="55"/>
  <c r="K467" i="55"/>
  <c r="K469" i="55"/>
  <c r="K471" i="55"/>
  <c r="K473" i="55"/>
  <c r="K475" i="55"/>
  <c r="J476" i="55"/>
  <c r="K477" i="55"/>
  <c r="K479" i="55"/>
  <c r="K481" i="55"/>
  <c r="K483" i="55"/>
  <c r="K485" i="55"/>
  <c r="K487" i="55"/>
  <c r="K489" i="55"/>
  <c r="K491" i="55"/>
  <c r="K493" i="55"/>
  <c r="K495" i="55"/>
  <c r="K476" i="55"/>
  <c r="K478" i="55"/>
  <c r="K480" i="55"/>
  <c r="K482" i="55"/>
  <c r="K484" i="55"/>
  <c r="K486" i="55"/>
  <c r="K488" i="55"/>
  <c r="K490" i="55"/>
  <c r="K492" i="55"/>
  <c r="K494" i="55"/>
  <c r="K496" i="55"/>
  <c r="K498" i="55"/>
  <c r="K497" i="55"/>
  <c r="K499" i="55"/>
  <c r="J58" i="55"/>
  <c r="J61" i="55"/>
  <c r="J65" i="55"/>
  <c r="J56" i="55"/>
  <c r="J139" i="55"/>
  <c r="J135" i="55"/>
  <c r="J131" i="55"/>
  <c r="J127" i="55"/>
  <c r="J123" i="55"/>
  <c r="J119" i="55"/>
  <c r="J115" i="55"/>
  <c r="J111" i="55"/>
  <c r="J107" i="55"/>
  <c r="J103" i="55"/>
  <c r="J99" i="55"/>
  <c r="J95" i="55"/>
  <c r="J91" i="55"/>
  <c r="J87" i="55"/>
  <c r="J83" i="55"/>
  <c r="J79" i="55"/>
  <c r="J75" i="55"/>
  <c r="J71" i="55"/>
  <c r="J126" i="55"/>
  <c r="J122" i="55"/>
  <c r="J118" i="55"/>
  <c r="J114" i="55"/>
  <c r="J110" i="55"/>
  <c r="J106" i="55"/>
  <c r="J102" i="55"/>
  <c r="J98" i="55"/>
  <c r="J94" i="55"/>
  <c r="J90" i="55"/>
  <c r="J86" i="55"/>
  <c r="J82" i="55"/>
  <c r="J78" i="55"/>
  <c r="J74" i="55"/>
  <c r="J70" i="55"/>
  <c r="J66" i="55"/>
  <c r="J62" i="55"/>
  <c r="J144" i="55"/>
  <c r="J148" i="55"/>
  <c r="J228" i="55"/>
  <c r="J224" i="55"/>
  <c r="J220" i="55"/>
  <c r="J216" i="55"/>
  <c r="J212" i="55"/>
  <c r="J208" i="55"/>
  <c r="J204" i="55"/>
  <c r="J200" i="55"/>
  <c r="J196" i="55"/>
  <c r="J192" i="55"/>
  <c r="J188" i="55"/>
  <c r="J184" i="55"/>
  <c r="J180" i="55"/>
  <c r="J176" i="55"/>
  <c r="J172" i="55"/>
  <c r="J168" i="55"/>
  <c r="J164" i="55"/>
  <c r="J160" i="55"/>
  <c r="J156" i="55"/>
  <c r="J152" i="55"/>
  <c r="J217" i="55"/>
  <c r="J213" i="55"/>
  <c r="J209" i="55"/>
  <c r="J205" i="55"/>
  <c r="J201" i="55"/>
  <c r="J197" i="55"/>
  <c r="J193" i="55"/>
  <c r="J189" i="55"/>
  <c r="J185" i="55"/>
  <c r="J181" i="55"/>
  <c r="J177" i="55"/>
  <c r="J173" i="55"/>
  <c r="J169" i="55"/>
  <c r="J165" i="55"/>
  <c r="J161" i="55"/>
  <c r="J157" i="55"/>
  <c r="J153" i="55"/>
  <c r="J149" i="55"/>
  <c r="J145" i="55"/>
  <c r="J233" i="55"/>
  <c r="J302" i="55"/>
  <c r="J298" i="55"/>
  <c r="J294" i="55"/>
  <c r="J290" i="55"/>
  <c r="J286" i="55"/>
  <c r="J282" i="55"/>
  <c r="J278" i="55"/>
  <c r="J274" i="55"/>
  <c r="J270" i="55"/>
  <c r="J266" i="55"/>
  <c r="J262" i="55"/>
  <c r="J258" i="55"/>
  <c r="J254" i="55"/>
  <c r="J250" i="55"/>
  <c r="J246" i="55"/>
  <c r="J242" i="55"/>
  <c r="J238" i="55"/>
  <c r="J234" i="55"/>
  <c r="J307" i="55"/>
  <c r="J303" i="55"/>
  <c r="J299" i="55"/>
  <c r="J295" i="55"/>
  <c r="J291" i="55"/>
  <c r="J287" i="55"/>
  <c r="J283" i="55"/>
  <c r="J279" i="55"/>
  <c r="J275" i="55"/>
  <c r="J271" i="55"/>
  <c r="J267" i="55"/>
  <c r="J263" i="55"/>
  <c r="J259" i="55"/>
  <c r="J255" i="55"/>
  <c r="J251" i="55"/>
  <c r="J247" i="55"/>
  <c r="J243" i="55"/>
  <c r="J239" i="55"/>
  <c r="J235" i="55"/>
  <c r="J309" i="55"/>
  <c r="J472" i="55"/>
  <c r="J468" i="55"/>
  <c r="J464" i="55"/>
  <c r="J460" i="55"/>
  <c r="J456" i="55"/>
  <c r="J452" i="55"/>
  <c r="J448" i="55"/>
  <c r="J444" i="55"/>
  <c r="J440" i="55"/>
  <c r="J436" i="55"/>
  <c r="J432" i="55"/>
  <c r="J428" i="55"/>
  <c r="J424" i="55"/>
  <c r="J420" i="55"/>
  <c r="J416" i="55"/>
  <c r="J412" i="55"/>
  <c r="J408" i="55"/>
  <c r="J404" i="55"/>
  <c r="J400" i="55"/>
  <c r="J396" i="55"/>
  <c r="J392" i="55"/>
  <c r="J388" i="55"/>
  <c r="J384" i="55"/>
  <c r="J380" i="55"/>
  <c r="J376" i="55"/>
  <c r="J372" i="55"/>
  <c r="J368" i="55"/>
  <c r="J364" i="55"/>
  <c r="J360" i="55"/>
  <c r="J356" i="55"/>
  <c r="J352" i="55"/>
  <c r="J348" i="55"/>
  <c r="J344" i="55"/>
  <c r="J340" i="55"/>
  <c r="J336" i="55"/>
  <c r="J332" i="55"/>
  <c r="J328" i="55"/>
  <c r="J324" i="55"/>
  <c r="J320" i="55"/>
  <c r="J316" i="55"/>
  <c r="J312" i="55"/>
  <c r="J475" i="55"/>
  <c r="J471" i="55"/>
  <c r="J467" i="55"/>
  <c r="J463" i="55"/>
  <c r="J459" i="55"/>
  <c r="J455" i="55"/>
  <c r="J451" i="55"/>
  <c r="J447" i="55"/>
  <c r="J443" i="55"/>
  <c r="J439" i="55"/>
  <c r="J435" i="55"/>
  <c r="J431" i="55"/>
  <c r="J427" i="55"/>
  <c r="J423" i="55"/>
  <c r="J419" i="55"/>
  <c r="J415" i="55"/>
  <c r="J411" i="55"/>
  <c r="J407" i="55"/>
  <c r="J403" i="55"/>
  <c r="J399" i="55"/>
  <c r="J395" i="55"/>
  <c r="J391" i="55"/>
  <c r="J387" i="55"/>
  <c r="J383" i="55"/>
  <c r="J379" i="55"/>
  <c r="J375" i="55"/>
  <c r="J371" i="55"/>
  <c r="J367" i="55"/>
  <c r="J363" i="55"/>
  <c r="J359" i="55"/>
  <c r="J355" i="55"/>
  <c r="J351" i="55"/>
  <c r="J347" i="55"/>
  <c r="J343" i="55"/>
  <c r="J339" i="55"/>
  <c r="J335" i="55"/>
  <c r="J331" i="55"/>
  <c r="J327" i="55"/>
  <c r="J323" i="55"/>
  <c r="J319" i="55"/>
  <c r="J315" i="55"/>
  <c r="J311" i="55"/>
  <c r="J477" i="55"/>
  <c r="J497" i="55"/>
  <c r="J493" i="55"/>
  <c r="J489" i="55"/>
  <c r="J485" i="55"/>
  <c r="J481" i="55"/>
  <c r="J496" i="55"/>
  <c r="J492" i="55"/>
  <c r="J488" i="55"/>
  <c r="J484" i="55"/>
  <c r="J480" i="55"/>
  <c r="F2" i="99"/>
  <c r="F1" i="99"/>
  <c r="B4" i="6"/>
  <c r="B3" i="6"/>
  <c r="A5" i="1"/>
  <c r="A4" i="1"/>
  <c r="A5" i="97"/>
  <c r="A4" i="97"/>
  <c r="A5" i="2"/>
  <c r="A4" i="2"/>
  <c r="H501" i="109" l="1"/>
  <c r="J501" i="109"/>
  <c r="I501" i="109"/>
  <c r="K501" i="109"/>
  <c r="P5" i="6"/>
  <c r="O5" i="6" s="1"/>
  <c r="AJ122" i="6" l="1"/>
  <c r="AK122" i="6"/>
  <c r="AJ123" i="6"/>
  <c r="AK123" i="6"/>
  <c r="AI7" i="6"/>
  <c r="AI57" i="6"/>
  <c r="AD8" i="6"/>
  <c r="AE8" i="6"/>
  <c r="AF8" i="6"/>
  <c r="AG8" i="6"/>
  <c r="AD9" i="6"/>
  <c r="AE9" i="6"/>
  <c r="AF9" i="6"/>
  <c r="AG9" i="6"/>
  <c r="AD10" i="6"/>
  <c r="AE10" i="6"/>
  <c r="AF10" i="6"/>
  <c r="AG10" i="6"/>
  <c r="AD11" i="6"/>
  <c r="AE11" i="6"/>
  <c r="AF11" i="6"/>
  <c r="AG11" i="6"/>
  <c r="AD12" i="6"/>
  <c r="AE12" i="6"/>
  <c r="AF12" i="6"/>
  <c r="AG12" i="6"/>
  <c r="AD13" i="6"/>
  <c r="AE13" i="6"/>
  <c r="AF13" i="6"/>
  <c r="AG13" i="6"/>
  <c r="AD14" i="6"/>
  <c r="AE14" i="6"/>
  <c r="AF14" i="6"/>
  <c r="AG14" i="6"/>
  <c r="AD15" i="6"/>
  <c r="AE15" i="6"/>
  <c r="AF15" i="6"/>
  <c r="AG15" i="6"/>
  <c r="AD16" i="6"/>
  <c r="AE16" i="6"/>
  <c r="AF16" i="6"/>
  <c r="AG16" i="6"/>
  <c r="AD17" i="6"/>
  <c r="AE17" i="6"/>
  <c r="AF17" i="6"/>
  <c r="AG17" i="6"/>
  <c r="AD18" i="6"/>
  <c r="AE18" i="6"/>
  <c r="AF18" i="6"/>
  <c r="AG18" i="6"/>
  <c r="AD19" i="6"/>
  <c r="AE19" i="6"/>
  <c r="AF19" i="6"/>
  <c r="AG19" i="6"/>
  <c r="AD20" i="6"/>
  <c r="AE20" i="6"/>
  <c r="AF20" i="6"/>
  <c r="AG20" i="6"/>
  <c r="AD21" i="6"/>
  <c r="AE21" i="6"/>
  <c r="AF21" i="6"/>
  <c r="AG21" i="6"/>
  <c r="AD22" i="6"/>
  <c r="AE22" i="6"/>
  <c r="AF22" i="6"/>
  <c r="AG22" i="6"/>
  <c r="AD23" i="6"/>
  <c r="AE23" i="6"/>
  <c r="AF23" i="6"/>
  <c r="AG23" i="6"/>
  <c r="AD24" i="6"/>
  <c r="AE24" i="6"/>
  <c r="AF24" i="6"/>
  <c r="AG24" i="6"/>
  <c r="AD25" i="6"/>
  <c r="AE25" i="6"/>
  <c r="AF25" i="6"/>
  <c r="AG25" i="6"/>
  <c r="AD26" i="6"/>
  <c r="AE26" i="6"/>
  <c r="AF26" i="6"/>
  <c r="AG26" i="6"/>
  <c r="AD27" i="6"/>
  <c r="AE27" i="6"/>
  <c r="AF27" i="6"/>
  <c r="AG27" i="6"/>
  <c r="AD28" i="6"/>
  <c r="AE28" i="6"/>
  <c r="AF28" i="6"/>
  <c r="AG28" i="6"/>
  <c r="AD29" i="6"/>
  <c r="AE29" i="6"/>
  <c r="AF29" i="6"/>
  <c r="AG29" i="6"/>
  <c r="AD30" i="6"/>
  <c r="AE30" i="6"/>
  <c r="AF30" i="6"/>
  <c r="AG30" i="6"/>
  <c r="AD31" i="6"/>
  <c r="AE31" i="6"/>
  <c r="AF31" i="6"/>
  <c r="AG31" i="6"/>
  <c r="AD32" i="6"/>
  <c r="AE32" i="6"/>
  <c r="AF32" i="6"/>
  <c r="AG32" i="6"/>
  <c r="AD33" i="6"/>
  <c r="AE33" i="6"/>
  <c r="AF33" i="6"/>
  <c r="AG33" i="6"/>
  <c r="AD34" i="6"/>
  <c r="AE34" i="6"/>
  <c r="AF34" i="6"/>
  <c r="AG34" i="6"/>
  <c r="AD35" i="6"/>
  <c r="AE35" i="6"/>
  <c r="AF35" i="6"/>
  <c r="AG35" i="6"/>
  <c r="AD36" i="6"/>
  <c r="AE36" i="6"/>
  <c r="AF36" i="6"/>
  <c r="AG36" i="6"/>
  <c r="AD37" i="6"/>
  <c r="AE37" i="6"/>
  <c r="AF37" i="6"/>
  <c r="AG37" i="6"/>
  <c r="AD38" i="6"/>
  <c r="AE38" i="6"/>
  <c r="AF38" i="6"/>
  <c r="AG38" i="6"/>
  <c r="AD39" i="6"/>
  <c r="AE39" i="6"/>
  <c r="AF39" i="6"/>
  <c r="AG39" i="6"/>
  <c r="AD40" i="6"/>
  <c r="AE40" i="6"/>
  <c r="AF40" i="6"/>
  <c r="AG40" i="6"/>
  <c r="AD41" i="6"/>
  <c r="AE41" i="6"/>
  <c r="AF41" i="6"/>
  <c r="AG41" i="6"/>
  <c r="AD42" i="6"/>
  <c r="AE42" i="6"/>
  <c r="AF42" i="6"/>
  <c r="AG42" i="6"/>
  <c r="AD43" i="6"/>
  <c r="AE43" i="6"/>
  <c r="AF43" i="6"/>
  <c r="AG43" i="6"/>
  <c r="AD44" i="6"/>
  <c r="AE44" i="6"/>
  <c r="AF44" i="6"/>
  <c r="AG44" i="6"/>
  <c r="AD45" i="6"/>
  <c r="AE45" i="6"/>
  <c r="AF45" i="6"/>
  <c r="AG45" i="6"/>
  <c r="AD46" i="6"/>
  <c r="AE46" i="6"/>
  <c r="AF46" i="6"/>
  <c r="AG46" i="6"/>
  <c r="AD47" i="6"/>
  <c r="AE47" i="6"/>
  <c r="AF47" i="6"/>
  <c r="AG47" i="6"/>
  <c r="AD48" i="6"/>
  <c r="AE48" i="6"/>
  <c r="AF48" i="6"/>
  <c r="AG48" i="6"/>
  <c r="AD49" i="6"/>
  <c r="AE49" i="6"/>
  <c r="AF49" i="6"/>
  <c r="AG49" i="6"/>
  <c r="AD50" i="6"/>
  <c r="AE50" i="6"/>
  <c r="AF50" i="6"/>
  <c r="AG50" i="6"/>
  <c r="AD51" i="6"/>
  <c r="AE51" i="6"/>
  <c r="AF51" i="6"/>
  <c r="AG51" i="6"/>
  <c r="AD52" i="6"/>
  <c r="AE52" i="6"/>
  <c r="AF52" i="6"/>
  <c r="AG52" i="6"/>
  <c r="AD53" i="6"/>
  <c r="AE53" i="6"/>
  <c r="AF53" i="6"/>
  <c r="AG53" i="6"/>
  <c r="AD54" i="6"/>
  <c r="AE54" i="6"/>
  <c r="AF54" i="6"/>
  <c r="AG54" i="6"/>
  <c r="AD55" i="6"/>
  <c r="AE55" i="6"/>
  <c r="AF55" i="6"/>
  <c r="AG55" i="6"/>
  <c r="AD56" i="6"/>
  <c r="AE56" i="6"/>
  <c r="AF56" i="6"/>
  <c r="AG56" i="6"/>
  <c r="AD57" i="6"/>
  <c r="AE57" i="6"/>
  <c r="AF57" i="6"/>
  <c r="AG57" i="6"/>
  <c r="AD58" i="6"/>
  <c r="AE58" i="6"/>
  <c r="AF58" i="6"/>
  <c r="AG58" i="6"/>
  <c r="AD59" i="6"/>
  <c r="AE59" i="6"/>
  <c r="AF59" i="6"/>
  <c r="AG59" i="6"/>
  <c r="AD60" i="6"/>
  <c r="AE60" i="6"/>
  <c r="AF60" i="6"/>
  <c r="AG60" i="6"/>
  <c r="AD61" i="6"/>
  <c r="AE61" i="6"/>
  <c r="AF61" i="6"/>
  <c r="AG61" i="6"/>
  <c r="AD62" i="6"/>
  <c r="AE62" i="6"/>
  <c r="AF62" i="6"/>
  <c r="AG62" i="6"/>
  <c r="AD63" i="6"/>
  <c r="AE63" i="6"/>
  <c r="AF63" i="6"/>
  <c r="AG63" i="6"/>
  <c r="AD64" i="6"/>
  <c r="AE64" i="6"/>
  <c r="AF64" i="6"/>
  <c r="AG64" i="6"/>
  <c r="AD65" i="6"/>
  <c r="AE65" i="6"/>
  <c r="AF65" i="6"/>
  <c r="AG65" i="6"/>
  <c r="AD66" i="6"/>
  <c r="AE66" i="6"/>
  <c r="AF66" i="6"/>
  <c r="AG66" i="6"/>
  <c r="AD67" i="6"/>
  <c r="AE67" i="6"/>
  <c r="AF67" i="6"/>
  <c r="AG67" i="6"/>
  <c r="AD68" i="6"/>
  <c r="AE68" i="6"/>
  <c r="AF68" i="6"/>
  <c r="AG68" i="6"/>
  <c r="AD69" i="6"/>
  <c r="AE69" i="6"/>
  <c r="AF69" i="6"/>
  <c r="AG69" i="6"/>
  <c r="AD70" i="6"/>
  <c r="AE70" i="6"/>
  <c r="AF70" i="6"/>
  <c r="AG70" i="6"/>
  <c r="AD71" i="6"/>
  <c r="AE71" i="6"/>
  <c r="AF71" i="6"/>
  <c r="AG71" i="6"/>
  <c r="AD72" i="6"/>
  <c r="AE72" i="6"/>
  <c r="AF72" i="6"/>
  <c r="AG72" i="6"/>
  <c r="AD73" i="6"/>
  <c r="AE73" i="6"/>
  <c r="AF73" i="6"/>
  <c r="AG73" i="6"/>
  <c r="AD74" i="6"/>
  <c r="AE74" i="6"/>
  <c r="AF74" i="6"/>
  <c r="AG74" i="6"/>
  <c r="AD75" i="6"/>
  <c r="AE75" i="6"/>
  <c r="AF75" i="6"/>
  <c r="AG75" i="6"/>
  <c r="AD76" i="6"/>
  <c r="AE76" i="6"/>
  <c r="AF76" i="6"/>
  <c r="AG76" i="6"/>
  <c r="AD77" i="6"/>
  <c r="AE77" i="6"/>
  <c r="AF77" i="6"/>
  <c r="AG77" i="6"/>
  <c r="AD78" i="6"/>
  <c r="AE78" i="6"/>
  <c r="AF78" i="6"/>
  <c r="AG78" i="6"/>
  <c r="AD79" i="6"/>
  <c r="AE79" i="6"/>
  <c r="AF79" i="6"/>
  <c r="AG79" i="6"/>
  <c r="AD80" i="6"/>
  <c r="AE80" i="6"/>
  <c r="AF80" i="6"/>
  <c r="AG80" i="6"/>
  <c r="AD81" i="6"/>
  <c r="AE81" i="6"/>
  <c r="AF81" i="6"/>
  <c r="AG81" i="6"/>
  <c r="AD82" i="6"/>
  <c r="AE82" i="6"/>
  <c r="AF82" i="6"/>
  <c r="AG82" i="6"/>
  <c r="AD83" i="6"/>
  <c r="AE83" i="6"/>
  <c r="AF83" i="6"/>
  <c r="AG83" i="6"/>
  <c r="AD84" i="6"/>
  <c r="AE84" i="6"/>
  <c r="AF84" i="6"/>
  <c r="AG84" i="6"/>
  <c r="AD85" i="6"/>
  <c r="AE85" i="6"/>
  <c r="AF85" i="6"/>
  <c r="AG85" i="6"/>
  <c r="AD86" i="6"/>
  <c r="AE86" i="6"/>
  <c r="AF86" i="6"/>
  <c r="AG86" i="6"/>
  <c r="AD87" i="6"/>
  <c r="AE87" i="6"/>
  <c r="AF87" i="6"/>
  <c r="AG87" i="6"/>
  <c r="AD88" i="6"/>
  <c r="AE88" i="6"/>
  <c r="AF88" i="6"/>
  <c r="AG88" i="6"/>
  <c r="AD89" i="6"/>
  <c r="AE89" i="6"/>
  <c r="AF89" i="6"/>
  <c r="AG89" i="6"/>
  <c r="AD90" i="6"/>
  <c r="AE90" i="6"/>
  <c r="AF90" i="6"/>
  <c r="AG90" i="6"/>
  <c r="AD91" i="6"/>
  <c r="AE91" i="6"/>
  <c r="AF91" i="6"/>
  <c r="AG91" i="6"/>
  <c r="AD92" i="6"/>
  <c r="AE92" i="6"/>
  <c r="AF92" i="6"/>
  <c r="AG92" i="6"/>
  <c r="AD93" i="6"/>
  <c r="AE93" i="6"/>
  <c r="AF93" i="6"/>
  <c r="AG93" i="6"/>
  <c r="AD94" i="6"/>
  <c r="AE94" i="6"/>
  <c r="AF94" i="6"/>
  <c r="AG94" i="6"/>
  <c r="AD95" i="6"/>
  <c r="AE95" i="6"/>
  <c r="AF95" i="6"/>
  <c r="AG95" i="6"/>
  <c r="AD96" i="6"/>
  <c r="AE96" i="6"/>
  <c r="AF96" i="6"/>
  <c r="AG96" i="6"/>
  <c r="AD97" i="6"/>
  <c r="AE97" i="6"/>
  <c r="AF97" i="6"/>
  <c r="AG97" i="6"/>
  <c r="AD98" i="6"/>
  <c r="AE98" i="6"/>
  <c r="AF98" i="6"/>
  <c r="AG98" i="6"/>
  <c r="AD99" i="6"/>
  <c r="AE99" i="6"/>
  <c r="AF99" i="6"/>
  <c r="AG99" i="6"/>
  <c r="AD100" i="6"/>
  <c r="AE100" i="6"/>
  <c r="AF100" i="6"/>
  <c r="AG100" i="6"/>
  <c r="AD101" i="6"/>
  <c r="AE101" i="6"/>
  <c r="AF101" i="6"/>
  <c r="AG101" i="6"/>
  <c r="AD102" i="6"/>
  <c r="AE102" i="6"/>
  <c r="AF102" i="6"/>
  <c r="AG102" i="6"/>
  <c r="AD103" i="6"/>
  <c r="AE103" i="6"/>
  <c r="AF103" i="6"/>
  <c r="AG103" i="6"/>
  <c r="AD104" i="6"/>
  <c r="AE104" i="6"/>
  <c r="AF104" i="6"/>
  <c r="AG104" i="6"/>
  <c r="AD105" i="6"/>
  <c r="AE105" i="6"/>
  <c r="AF105" i="6"/>
  <c r="AG105" i="6"/>
  <c r="AD106" i="6"/>
  <c r="AE106" i="6"/>
  <c r="AF106" i="6"/>
  <c r="AG106" i="6"/>
  <c r="AD107" i="6"/>
  <c r="AE107" i="6"/>
  <c r="AF107" i="6"/>
  <c r="AG107" i="6"/>
  <c r="AD108" i="6"/>
  <c r="AE108" i="6"/>
  <c r="AF108" i="6"/>
  <c r="AG108" i="6"/>
  <c r="AD109" i="6"/>
  <c r="AE109" i="6"/>
  <c r="AF109" i="6"/>
  <c r="AG109" i="6"/>
  <c r="AD110" i="6"/>
  <c r="AE110" i="6"/>
  <c r="AF110" i="6"/>
  <c r="AG110" i="6"/>
  <c r="AD111" i="6"/>
  <c r="AE111" i="6"/>
  <c r="AF111" i="6"/>
  <c r="AG111" i="6"/>
  <c r="AD112" i="6"/>
  <c r="AE112" i="6"/>
  <c r="AF112" i="6"/>
  <c r="AG112" i="6"/>
  <c r="AD113" i="6"/>
  <c r="AE113" i="6"/>
  <c r="AF113" i="6"/>
  <c r="AG113" i="6"/>
  <c r="AD114" i="6"/>
  <c r="AE114" i="6"/>
  <c r="AF114" i="6"/>
  <c r="AG114" i="6"/>
  <c r="AD115" i="6"/>
  <c r="AE115" i="6"/>
  <c r="AF115" i="6"/>
  <c r="AG115" i="6"/>
  <c r="AD116" i="6"/>
  <c r="AE116" i="6"/>
  <c r="AF116" i="6"/>
  <c r="AG116" i="6"/>
  <c r="AD117" i="6"/>
  <c r="AE117" i="6"/>
  <c r="AF117" i="6"/>
  <c r="AG117" i="6"/>
  <c r="AD118" i="6"/>
  <c r="AE118" i="6"/>
  <c r="AF118" i="6"/>
  <c r="AG118" i="6"/>
  <c r="AD119" i="6"/>
  <c r="AE119" i="6"/>
  <c r="AF119" i="6"/>
  <c r="AG119" i="6"/>
  <c r="AD120" i="6"/>
  <c r="AE120" i="6"/>
  <c r="AF120" i="6"/>
  <c r="AG120" i="6"/>
  <c r="AD121" i="6"/>
  <c r="AE121" i="6"/>
  <c r="AF121" i="6"/>
  <c r="AG121" i="6"/>
  <c r="AD122" i="6"/>
  <c r="AE122" i="6"/>
  <c r="AF122" i="6"/>
  <c r="AG122" i="6"/>
  <c r="AD123" i="6"/>
  <c r="AE123" i="6"/>
  <c r="AF123" i="6"/>
  <c r="AG123" i="6"/>
  <c r="AD124" i="6"/>
  <c r="AE124" i="6"/>
  <c r="AF124" i="6"/>
  <c r="AG124" i="6"/>
  <c r="AD125" i="6"/>
  <c r="AE125" i="6"/>
  <c r="AF125" i="6"/>
  <c r="AG125" i="6"/>
  <c r="AD126" i="6"/>
  <c r="AE126" i="6"/>
  <c r="AF126" i="6"/>
  <c r="AG126" i="6"/>
  <c r="AD127" i="6"/>
  <c r="AE127" i="6"/>
  <c r="AF127" i="6"/>
  <c r="AG127" i="6"/>
  <c r="AD128" i="6"/>
  <c r="AE128" i="6"/>
  <c r="AF128" i="6"/>
  <c r="AG128" i="6"/>
  <c r="AD129" i="6"/>
  <c r="AE129" i="6"/>
  <c r="AF129" i="6"/>
  <c r="AG129" i="6"/>
  <c r="AD130" i="6"/>
  <c r="AE130" i="6"/>
  <c r="AF130" i="6"/>
  <c r="AG130" i="6"/>
  <c r="AD131" i="6"/>
  <c r="AE131" i="6"/>
  <c r="AF131" i="6"/>
  <c r="AG131" i="6"/>
  <c r="AD132" i="6"/>
  <c r="AE132" i="6"/>
  <c r="AF132" i="6"/>
  <c r="AG132" i="6"/>
  <c r="AD133" i="6"/>
  <c r="AE133" i="6"/>
  <c r="AF133" i="6"/>
  <c r="AG133" i="6"/>
  <c r="AD134" i="6"/>
  <c r="AE134" i="6"/>
  <c r="AF134" i="6"/>
  <c r="AG134" i="6"/>
  <c r="AD135" i="6"/>
  <c r="AE135" i="6"/>
  <c r="AF135" i="6"/>
  <c r="AG135" i="6"/>
  <c r="AD136" i="6"/>
  <c r="AE136" i="6"/>
  <c r="AF136" i="6"/>
  <c r="AG136" i="6"/>
  <c r="AD137" i="6"/>
  <c r="AE137" i="6"/>
  <c r="AF137" i="6"/>
  <c r="AG137" i="6"/>
  <c r="AD138" i="6"/>
  <c r="AE138" i="6"/>
  <c r="AF138" i="6"/>
  <c r="AG138" i="6"/>
  <c r="AD139" i="6"/>
  <c r="AE139" i="6"/>
  <c r="AF139" i="6"/>
  <c r="AG139" i="6"/>
  <c r="AD140" i="6"/>
  <c r="AE140" i="6"/>
  <c r="AF140" i="6"/>
  <c r="AG140" i="6"/>
  <c r="AD141" i="6"/>
  <c r="AE141" i="6"/>
  <c r="AF141" i="6"/>
  <c r="AG141" i="6"/>
  <c r="AD142" i="6"/>
  <c r="AE142" i="6"/>
  <c r="AF142" i="6"/>
  <c r="AG142" i="6"/>
  <c r="AD143" i="6"/>
  <c r="AE143" i="6"/>
  <c r="AF143" i="6"/>
  <c r="AG143" i="6"/>
  <c r="AD144" i="6"/>
  <c r="AE144" i="6"/>
  <c r="AF144" i="6"/>
  <c r="AG144" i="6"/>
  <c r="AD145" i="6"/>
  <c r="AE145" i="6"/>
  <c r="AF145" i="6"/>
  <c r="AG145" i="6"/>
  <c r="AD146" i="6"/>
  <c r="AE146" i="6"/>
  <c r="AF146" i="6"/>
  <c r="AG146" i="6"/>
  <c r="AD147" i="6"/>
  <c r="AE147" i="6"/>
  <c r="AF147" i="6"/>
  <c r="AG147" i="6"/>
  <c r="AD148" i="6"/>
  <c r="AE148" i="6"/>
  <c r="AF148" i="6"/>
  <c r="AG148" i="6"/>
  <c r="AD149" i="6"/>
  <c r="AE149" i="6"/>
  <c r="AF149" i="6"/>
  <c r="AG149" i="6"/>
  <c r="AD150" i="6"/>
  <c r="AE150" i="6"/>
  <c r="AF150" i="6"/>
  <c r="AG150" i="6"/>
  <c r="AD151" i="6"/>
  <c r="AE151" i="6"/>
  <c r="AF151" i="6"/>
  <c r="AG151" i="6"/>
  <c r="AD152" i="6"/>
  <c r="AE152" i="6"/>
  <c r="AF152" i="6"/>
  <c r="AG152" i="6"/>
  <c r="AD153" i="6"/>
  <c r="AE153" i="6"/>
  <c r="AF153" i="6"/>
  <c r="AG153" i="6"/>
  <c r="AD154" i="6"/>
  <c r="AE154" i="6"/>
  <c r="AF154" i="6"/>
  <c r="AG154" i="6"/>
  <c r="AD155" i="6"/>
  <c r="AE155" i="6"/>
  <c r="AF155" i="6"/>
  <c r="AG155" i="6"/>
  <c r="AD156" i="6"/>
  <c r="AE156" i="6"/>
  <c r="AF156" i="6"/>
  <c r="AG156" i="6"/>
  <c r="AD157" i="6"/>
  <c r="AE157" i="6"/>
  <c r="AF157" i="6"/>
  <c r="AG157" i="6"/>
  <c r="AD158" i="6"/>
  <c r="AE158" i="6"/>
  <c r="AF158" i="6"/>
  <c r="AG158" i="6"/>
  <c r="AD159" i="6"/>
  <c r="AE159" i="6"/>
  <c r="AF159" i="6"/>
  <c r="AG159" i="6"/>
  <c r="AD160" i="6"/>
  <c r="AE160" i="6"/>
  <c r="AF160" i="6"/>
  <c r="AG160" i="6"/>
  <c r="AD161" i="6"/>
  <c r="AE161" i="6"/>
  <c r="AF161" i="6"/>
  <c r="AG161" i="6"/>
  <c r="AD162" i="6"/>
  <c r="AE162" i="6"/>
  <c r="AF162" i="6"/>
  <c r="AG162" i="6"/>
  <c r="AD163" i="6"/>
  <c r="AE163" i="6"/>
  <c r="AF163" i="6"/>
  <c r="AG163" i="6"/>
  <c r="AD164" i="6"/>
  <c r="AE164" i="6"/>
  <c r="AF164" i="6"/>
  <c r="AG164" i="6"/>
  <c r="AD165" i="6"/>
  <c r="AE165" i="6"/>
  <c r="AF165" i="6"/>
  <c r="AG165" i="6"/>
  <c r="AD166" i="6"/>
  <c r="AE166" i="6"/>
  <c r="AF166" i="6"/>
  <c r="AG166" i="6"/>
  <c r="AD167" i="6"/>
  <c r="AE167" i="6"/>
  <c r="AF167" i="6"/>
  <c r="AG167" i="6"/>
  <c r="AD168" i="6"/>
  <c r="AE168" i="6"/>
  <c r="AF168" i="6"/>
  <c r="AG168" i="6"/>
  <c r="AD169" i="6"/>
  <c r="AE169" i="6"/>
  <c r="AF169" i="6"/>
  <c r="AG169" i="6"/>
  <c r="AD170" i="6"/>
  <c r="AE170" i="6"/>
  <c r="AF170" i="6"/>
  <c r="AG170" i="6"/>
  <c r="AD171" i="6"/>
  <c r="AE171" i="6"/>
  <c r="AF171" i="6"/>
  <c r="AG171" i="6"/>
  <c r="AD172" i="6"/>
  <c r="AE172" i="6"/>
  <c r="AF172" i="6"/>
  <c r="AG172" i="6"/>
  <c r="AD173" i="6"/>
  <c r="AE173" i="6"/>
  <c r="AF173" i="6"/>
  <c r="AG173" i="6"/>
  <c r="AD174" i="6"/>
  <c r="AE174" i="6"/>
  <c r="AF174" i="6"/>
  <c r="AG174" i="6"/>
  <c r="AD175" i="6"/>
  <c r="AE175" i="6"/>
  <c r="AF175" i="6"/>
  <c r="AG175" i="6"/>
  <c r="AD176" i="6"/>
  <c r="AE176" i="6"/>
  <c r="AF176" i="6"/>
  <c r="AG176" i="6"/>
  <c r="AD177" i="6"/>
  <c r="AE177" i="6"/>
  <c r="AF177" i="6"/>
  <c r="AG177" i="6"/>
  <c r="AD178" i="6"/>
  <c r="AE178" i="6"/>
  <c r="AF178" i="6"/>
  <c r="AG178" i="6"/>
  <c r="AD179" i="6"/>
  <c r="AE179" i="6"/>
  <c r="AF179" i="6"/>
  <c r="AG179" i="6"/>
  <c r="AD180" i="6"/>
  <c r="AE180" i="6"/>
  <c r="AF180" i="6"/>
  <c r="AG180" i="6"/>
  <c r="AD181" i="6"/>
  <c r="AE181" i="6"/>
  <c r="AF181" i="6"/>
  <c r="AG181" i="6"/>
  <c r="AD182" i="6"/>
  <c r="AE182" i="6"/>
  <c r="AF182" i="6"/>
  <c r="AG182" i="6"/>
  <c r="AD183" i="6"/>
  <c r="AE183" i="6"/>
  <c r="AF183" i="6"/>
  <c r="AG183" i="6"/>
  <c r="AD184" i="6"/>
  <c r="AE184" i="6"/>
  <c r="AF184" i="6"/>
  <c r="AG184" i="6"/>
  <c r="AD185" i="6"/>
  <c r="AE185" i="6"/>
  <c r="AF185" i="6"/>
  <c r="AG185" i="6"/>
  <c r="AD186" i="6"/>
  <c r="AE186" i="6"/>
  <c r="AF186" i="6"/>
  <c r="AG186" i="6"/>
  <c r="AD187" i="6"/>
  <c r="AE187" i="6"/>
  <c r="AF187" i="6"/>
  <c r="AG187" i="6"/>
  <c r="AD188" i="6"/>
  <c r="AE188" i="6"/>
  <c r="AF188" i="6"/>
  <c r="AG188" i="6"/>
  <c r="AD189" i="6"/>
  <c r="AE189" i="6"/>
  <c r="AF189" i="6"/>
  <c r="AG189" i="6"/>
  <c r="AD190" i="6"/>
  <c r="AE190" i="6"/>
  <c r="AF190" i="6"/>
  <c r="AG190" i="6"/>
  <c r="AD191" i="6"/>
  <c r="AE191" i="6"/>
  <c r="AF191" i="6"/>
  <c r="AG191" i="6"/>
  <c r="AD192" i="6"/>
  <c r="AE192" i="6"/>
  <c r="AF192" i="6"/>
  <c r="AG192" i="6"/>
  <c r="AD193" i="6"/>
  <c r="AE193" i="6"/>
  <c r="AF193" i="6"/>
  <c r="AG193" i="6"/>
  <c r="AD194" i="6"/>
  <c r="AE194" i="6"/>
  <c r="AF194" i="6"/>
  <c r="AG194" i="6"/>
  <c r="AD195" i="6"/>
  <c r="AE195" i="6"/>
  <c r="AF195" i="6"/>
  <c r="AG195" i="6"/>
  <c r="AD196" i="6"/>
  <c r="AE196" i="6"/>
  <c r="AF196" i="6"/>
  <c r="AG196" i="6"/>
  <c r="AD197" i="6"/>
  <c r="AE197" i="6"/>
  <c r="AF197" i="6"/>
  <c r="AG197" i="6"/>
  <c r="AD198" i="6"/>
  <c r="AE198" i="6"/>
  <c r="AF198" i="6"/>
  <c r="AG198" i="6"/>
  <c r="AD199" i="6"/>
  <c r="AE199" i="6"/>
  <c r="AF199" i="6"/>
  <c r="AG199" i="6"/>
  <c r="AD200" i="6"/>
  <c r="AE200" i="6"/>
  <c r="AF200" i="6"/>
  <c r="AG200" i="6"/>
  <c r="AD201" i="6"/>
  <c r="AE201" i="6"/>
  <c r="AF201" i="6"/>
  <c r="AG201" i="6"/>
  <c r="AD202" i="6"/>
  <c r="AE202" i="6"/>
  <c r="AF202" i="6"/>
  <c r="AG202" i="6"/>
  <c r="AD203" i="6"/>
  <c r="AE203" i="6"/>
  <c r="AF203" i="6"/>
  <c r="AG203" i="6"/>
  <c r="AD204" i="6"/>
  <c r="AE204" i="6"/>
  <c r="AF204" i="6"/>
  <c r="AG204" i="6"/>
  <c r="AD205" i="6"/>
  <c r="AE205" i="6"/>
  <c r="AF205" i="6"/>
  <c r="AG205" i="6"/>
  <c r="AD206" i="6"/>
  <c r="AE206" i="6"/>
  <c r="AF206" i="6"/>
  <c r="AG206" i="6"/>
  <c r="AD207" i="6"/>
  <c r="AE207" i="6"/>
  <c r="AF207" i="6"/>
  <c r="AG207" i="6"/>
  <c r="AD208" i="6"/>
  <c r="AE208" i="6"/>
  <c r="AF208" i="6"/>
  <c r="AG208" i="6"/>
  <c r="AD209" i="6"/>
  <c r="AE209" i="6"/>
  <c r="AF209" i="6"/>
  <c r="AG209" i="6"/>
  <c r="AD210" i="6"/>
  <c r="AE210" i="6"/>
  <c r="AF210" i="6"/>
  <c r="AG210" i="6"/>
  <c r="AD211" i="6"/>
  <c r="AE211" i="6"/>
  <c r="AF211" i="6"/>
  <c r="AG211" i="6"/>
  <c r="AD212" i="6"/>
  <c r="AE212" i="6"/>
  <c r="AF212" i="6"/>
  <c r="AG212" i="6"/>
  <c r="AD213" i="6"/>
  <c r="AE213" i="6"/>
  <c r="AF213" i="6"/>
  <c r="AG213" i="6"/>
  <c r="AD214" i="6"/>
  <c r="AE214" i="6"/>
  <c r="AF214" i="6"/>
  <c r="AG214" i="6"/>
  <c r="AD215" i="6"/>
  <c r="AE215" i="6"/>
  <c r="AF215" i="6"/>
  <c r="AG215" i="6"/>
  <c r="AD216" i="6"/>
  <c r="AE216" i="6"/>
  <c r="AF216" i="6"/>
  <c r="AG216" i="6"/>
  <c r="AD217" i="6"/>
  <c r="AE217" i="6"/>
  <c r="AF217" i="6"/>
  <c r="AG217" i="6"/>
  <c r="AD218" i="6"/>
  <c r="AE218" i="6"/>
  <c r="AF218" i="6"/>
  <c r="AG218" i="6"/>
  <c r="AD219" i="6"/>
  <c r="AE219" i="6"/>
  <c r="AF219" i="6"/>
  <c r="AG219" i="6"/>
  <c r="AD220" i="6"/>
  <c r="AE220" i="6"/>
  <c r="AF220" i="6"/>
  <c r="AG220" i="6"/>
  <c r="AD221" i="6"/>
  <c r="AE221" i="6"/>
  <c r="AF221" i="6"/>
  <c r="AG221" i="6"/>
  <c r="AD222" i="6"/>
  <c r="AE222" i="6"/>
  <c r="AF222" i="6"/>
  <c r="AG222" i="6"/>
  <c r="AD223" i="6"/>
  <c r="AE223" i="6"/>
  <c r="AF223" i="6"/>
  <c r="AG223" i="6"/>
  <c r="AD224" i="6"/>
  <c r="AE224" i="6"/>
  <c r="AF224" i="6"/>
  <c r="AG224" i="6"/>
  <c r="AD225" i="6"/>
  <c r="AE225" i="6"/>
  <c r="AF225" i="6"/>
  <c r="AG225" i="6"/>
  <c r="AD226" i="6"/>
  <c r="AE226" i="6"/>
  <c r="AF226" i="6"/>
  <c r="AG226" i="6"/>
  <c r="AD227" i="6"/>
  <c r="AE227" i="6"/>
  <c r="AF227" i="6"/>
  <c r="AG227" i="6"/>
  <c r="AD228" i="6"/>
  <c r="AE228" i="6"/>
  <c r="AF228" i="6"/>
  <c r="AG228" i="6"/>
  <c r="AD229" i="6"/>
  <c r="AE229" i="6"/>
  <c r="AF229" i="6"/>
  <c r="AG229" i="6"/>
  <c r="AD230" i="6"/>
  <c r="AE230" i="6"/>
  <c r="AF230" i="6"/>
  <c r="AG230" i="6"/>
  <c r="AD231" i="6"/>
  <c r="AE231" i="6"/>
  <c r="AF231" i="6"/>
  <c r="AG231" i="6"/>
  <c r="AD232" i="6"/>
  <c r="AE232" i="6"/>
  <c r="AF232" i="6"/>
  <c r="AG232" i="6"/>
  <c r="AD233" i="6"/>
  <c r="AE233" i="6"/>
  <c r="AF233" i="6"/>
  <c r="AG233" i="6"/>
  <c r="AD234" i="6"/>
  <c r="AE234" i="6"/>
  <c r="AF234" i="6"/>
  <c r="AG234" i="6"/>
  <c r="AD235" i="6"/>
  <c r="AE235" i="6"/>
  <c r="AF235" i="6"/>
  <c r="AG235" i="6"/>
  <c r="AD236" i="6"/>
  <c r="AE236" i="6"/>
  <c r="AF236" i="6"/>
  <c r="AG236" i="6"/>
  <c r="AD237" i="6"/>
  <c r="AE237" i="6"/>
  <c r="AF237" i="6"/>
  <c r="AG237" i="6"/>
  <c r="AD238" i="6"/>
  <c r="AE238" i="6"/>
  <c r="AF238" i="6"/>
  <c r="AG238" i="6"/>
  <c r="AD239" i="6"/>
  <c r="AE239" i="6"/>
  <c r="AF239" i="6"/>
  <c r="AG239" i="6"/>
  <c r="AD240" i="6"/>
  <c r="AE240" i="6"/>
  <c r="AF240" i="6"/>
  <c r="AG240" i="6"/>
  <c r="AD241" i="6"/>
  <c r="AE241" i="6"/>
  <c r="AF241" i="6"/>
  <c r="AG241" i="6"/>
  <c r="AD242" i="6"/>
  <c r="AE242" i="6"/>
  <c r="AF242" i="6"/>
  <c r="AG242" i="6"/>
  <c r="AD243" i="6"/>
  <c r="AE243" i="6"/>
  <c r="AF243" i="6"/>
  <c r="AG243" i="6"/>
  <c r="AD244" i="6"/>
  <c r="AE244" i="6"/>
  <c r="AF244" i="6"/>
  <c r="AG244" i="6"/>
  <c r="AD245" i="6"/>
  <c r="AE245" i="6"/>
  <c r="AF245" i="6"/>
  <c r="AG245" i="6"/>
  <c r="AD246" i="6"/>
  <c r="AE246" i="6"/>
  <c r="AF246" i="6"/>
  <c r="AG246" i="6"/>
  <c r="AD247" i="6"/>
  <c r="AE247" i="6"/>
  <c r="AF247" i="6"/>
  <c r="AG247" i="6"/>
  <c r="AD248" i="6"/>
  <c r="AE248" i="6"/>
  <c r="AF248" i="6"/>
  <c r="AG248" i="6"/>
  <c r="AD249" i="6"/>
  <c r="AE249" i="6"/>
  <c r="AF249" i="6"/>
  <c r="AG249" i="6"/>
  <c r="AD250" i="6"/>
  <c r="AE250" i="6"/>
  <c r="AF250" i="6"/>
  <c r="AG250" i="6"/>
  <c r="AD251" i="6"/>
  <c r="AE251" i="6"/>
  <c r="AF251" i="6"/>
  <c r="AG251" i="6"/>
  <c r="AD252" i="6"/>
  <c r="AE252" i="6"/>
  <c r="AF252" i="6"/>
  <c r="AG252" i="6"/>
  <c r="AD253" i="6"/>
  <c r="AE253" i="6"/>
  <c r="AF253" i="6"/>
  <c r="AG253" i="6"/>
  <c r="AD254" i="6"/>
  <c r="AE254" i="6"/>
  <c r="AF254" i="6"/>
  <c r="AG254" i="6"/>
  <c r="AD255" i="6"/>
  <c r="AE255" i="6"/>
  <c r="AF255" i="6"/>
  <c r="AG255" i="6"/>
  <c r="AD256" i="6"/>
  <c r="AE256" i="6"/>
  <c r="AF256" i="6"/>
  <c r="AG256" i="6"/>
  <c r="AD257" i="6"/>
  <c r="AE257" i="6"/>
  <c r="AF257" i="6"/>
  <c r="AG257" i="6"/>
  <c r="AD258" i="6"/>
  <c r="AE258" i="6"/>
  <c r="AF258" i="6"/>
  <c r="AG258" i="6"/>
  <c r="AD259" i="6"/>
  <c r="AE259" i="6"/>
  <c r="AF259" i="6"/>
  <c r="AG259" i="6"/>
  <c r="AD260" i="6"/>
  <c r="AE260" i="6"/>
  <c r="AF260" i="6"/>
  <c r="AG260" i="6"/>
  <c r="AD261" i="6"/>
  <c r="AE261" i="6"/>
  <c r="AF261" i="6"/>
  <c r="AG261" i="6"/>
  <c r="AD262" i="6"/>
  <c r="AE262" i="6"/>
  <c r="AF262" i="6"/>
  <c r="AG262" i="6"/>
  <c r="AD263" i="6"/>
  <c r="AE263" i="6"/>
  <c r="AF263" i="6"/>
  <c r="AG263" i="6"/>
  <c r="AD264" i="6"/>
  <c r="AE264" i="6"/>
  <c r="AF264" i="6"/>
  <c r="AG264" i="6"/>
  <c r="AD265" i="6"/>
  <c r="AE265" i="6"/>
  <c r="AF265" i="6"/>
  <c r="AG265" i="6"/>
  <c r="AD266" i="6"/>
  <c r="AE266" i="6"/>
  <c r="AF266" i="6"/>
  <c r="AG266" i="6"/>
  <c r="AD267" i="6"/>
  <c r="AE267" i="6"/>
  <c r="AF267" i="6"/>
  <c r="AG267" i="6"/>
  <c r="AD268" i="6"/>
  <c r="AE268" i="6"/>
  <c r="AF268" i="6"/>
  <c r="AG268" i="6"/>
  <c r="AD269" i="6"/>
  <c r="AE269" i="6"/>
  <c r="AF269" i="6"/>
  <c r="AG269" i="6"/>
  <c r="AD270" i="6"/>
  <c r="AE270" i="6"/>
  <c r="AF270" i="6"/>
  <c r="AG270" i="6"/>
  <c r="AD271" i="6"/>
  <c r="AE271" i="6"/>
  <c r="AF271" i="6"/>
  <c r="AG271" i="6"/>
  <c r="AD272" i="6"/>
  <c r="AE272" i="6"/>
  <c r="AF272" i="6"/>
  <c r="AG272" i="6"/>
  <c r="AD273" i="6"/>
  <c r="AE273" i="6"/>
  <c r="AF273" i="6"/>
  <c r="AG273" i="6"/>
  <c r="AD274" i="6"/>
  <c r="AE274" i="6"/>
  <c r="AF274" i="6"/>
  <c r="AG274" i="6"/>
  <c r="AD275" i="6"/>
  <c r="AE275" i="6"/>
  <c r="AF275" i="6"/>
  <c r="AG275" i="6"/>
  <c r="AD276" i="6"/>
  <c r="AE276" i="6"/>
  <c r="AF276" i="6"/>
  <c r="AG276" i="6"/>
  <c r="AD277" i="6"/>
  <c r="AE277" i="6"/>
  <c r="AF277" i="6"/>
  <c r="AG277" i="6"/>
  <c r="AD278" i="6"/>
  <c r="AE278" i="6"/>
  <c r="AF278" i="6"/>
  <c r="AG278" i="6"/>
  <c r="AD279" i="6"/>
  <c r="AE279" i="6"/>
  <c r="AF279" i="6"/>
  <c r="AG279" i="6"/>
  <c r="AD280" i="6"/>
  <c r="AE280" i="6"/>
  <c r="AF280" i="6"/>
  <c r="AG280" i="6"/>
  <c r="AD281" i="6"/>
  <c r="AE281" i="6"/>
  <c r="AF281" i="6"/>
  <c r="AG281" i="6"/>
  <c r="AD282" i="6"/>
  <c r="AE282" i="6"/>
  <c r="AF282" i="6"/>
  <c r="AG282" i="6"/>
  <c r="AD283" i="6"/>
  <c r="AE283" i="6"/>
  <c r="AF283" i="6"/>
  <c r="AG283" i="6"/>
  <c r="AD284" i="6"/>
  <c r="AE284" i="6"/>
  <c r="AF284" i="6"/>
  <c r="AG284" i="6"/>
  <c r="AD285" i="6"/>
  <c r="AE285" i="6"/>
  <c r="AF285" i="6"/>
  <c r="AG285" i="6"/>
  <c r="AD286" i="6"/>
  <c r="AE286" i="6"/>
  <c r="AF286" i="6"/>
  <c r="AG286" i="6"/>
  <c r="AD287" i="6"/>
  <c r="AE287" i="6"/>
  <c r="AF287" i="6"/>
  <c r="AG287" i="6"/>
  <c r="AD288" i="6"/>
  <c r="AE288" i="6"/>
  <c r="AF288" i="6"/>
  <c r="AG288" i="6"/>
  <c r="AD289" i="6"/>
  <c r="AE289" i="6"/>
  <c r="AF289" i="6"/>
  <c r="AG289" i="6"/>
  <c r="AD290" i="6"/>
  <c r="AE290" i="6"/>
  <c r="AF290" i="6"/>
  <c r="AG290" i="6"/>
  <c r="AD291" i="6"/>
  <c r="AE291" i="6"/>
  <c r="AF291" i="6"/>
  <c r="AG291" i="6"/>
  <c r="AD292" i="6"/>
  <c r="AE292" i="6"/>
  <c r="AF292" i="6"/>
  <c r="AG292" i="6"/>
  <c r="AD293" i="6"/>
  <c r="AE293" i="6"/>
  <c r="AF293" i="6"/>
  <c r="AG293" i="6"/>
  <c r="AD294" i="6"/>
  <c r="AE294" i="6"/>
  <c r="AF294" i="6"/>
  <c r="AG294" i="6"/>
  <c r="AD295" i="6"/>
  <c r="AE295" i="6"/>
  <c r="AF295" i="6"/>
  <c r="AG295" i="6"/>
  <c r="AD296" i="6"/>
  <c r="AE296" i="6"/>
  <c r="AF296" i="6"/>
  <c r="AG296" i="6"/>
  <c r="AD297" i="6"/>
  <c r="AE297" i="6"/>
  <c r="AF297" i="6"/>
  <c r="AG297" i="6"/>
  <c r="AD298" i="6"/>
  <c r="AE298" i="6"/>
  <c r="AF298" i="6"/>
  <c r="AG298" i="6"/>
  <c r="AD299" i="6"/>
  <c r="AE299" i="6"/>
  <c r="AF299" i="6"/>
  <c r="AG299" i="6"/>
  <c r="AD300" i="6"/>
  <c r="AE300" i="6"/>
  <c r="AF300" i="6"/>
  <c r="AG300" i="6"/>
  <c r="AD301" i="6"/>
  <c r="AE301" i="6"/>
  <c r="AF301" i="6"/>
  <c r="AG301" i="6"/>
  <c r="AD302" i="6"/>
  <c r="AE302" i="6"/>
  <c r="AF302" i="6"/>
  <c r="AG302" i="6"/>
  <c r="AD303" i="6"/>
  <c r="AE303" i="6"/>
  <c r="AF303" i="6"/>
  <c r="AG303" i="6"/>
  <c r="AD304" i="6"/>
  <c r="AE304" i="6"/>
  <c r="AF304" i="6"/>
  <c r="AG304" i="6"/>
  <c r="AD305" i="6"/>
  <c r="AE305" i="6"/>
  <c r="AF305" i="6"/>
  <c r="AG305" i="6"/>
  <c r="AD306" i="6"/>
  <c r="AE306" i="6"/>
  <c r="AF306" i="6"/>
  <c r="AG306" i="6"/>
  <c r="AD307" i="6"/>
  <c r="AE307" i="6"/>
  <c r="AF307" i="6"/>
  <c r="AG307" i="6"/>
  <c r="AD308" i="6"/>
  <c r="AE308" i="6"/>
  <c r="AF308" i="6"/>
  <c r="AG308" i="6"/>
  <c r="AD309" i="6"/>
  <c r="AE309" i="6"/>
  <c r="AF309" i="6"/>
  <c r="AG309" i="6"/>
  <c r="AD310" i="6"/>
  <c r="AE310" i="6"/>
  <c r="AF310" i="6"/>
  <c r="AG310" i="6"/>
  <c r="AD311" i="6"/>
  <c r="AE311" i="6"/>
  <c r="AF311" i="6"/>
  <c r="AG311" i="6"/>
  <c r="AD312" i="6"/>
  <c r="AE312" i="6"/>
  <c r="AF312" i="6"/>
  <c r="AG312" i="6"/>
  <c r="AD313" i="6"/>
  <c r="AE313" i="6"/>
  <c r="AF313" i="6"/>
  <c r="AG313" i="6"/>
  <c r="AD314" i="6"/>
  <c r="AE314" i="6"/>
  <c r="AF314" i="6"/>
  <c r="AG314" i="6"/>
  <c r="AD315" i="6"/>
  <c r="AE315" i="6"/>
  <c r="AF315" i="6"/>
  <c r="AG315" i="6"/>
  <c r="AD316" i="6"/>
  <c r="AE316" i="6"/>
  <c r="AF316" i="6"/>
  <c r="AG316" i="6"/>
  <c r="AD317" i="6"/>
  <c r="AE317" i="6"/>
  <c r="AF317" i="6"/>
  <c r="AG317" i="6"/>
  <c r="AD318" i="6"/>
  <c r="AE318" i="6"/>
  <c r="AF318" i="6"/>
  <c r="AG318" i="6"/>
  <c r="AD319" i="6"/>
  <c r="AE319" i="6"/>
  <c r="AF319" i="6"/>
  <c r="AG319" i="6"/>
  <c r="AD320" i="6"/>
  <c r="AE320" i="6"/>
  <c r="AF320" i="6"/>
  <c r="AG320" i="6"/>
  <c r="AD321" i="6"/>
  <c r="AE321" i="6"/>
  <c r="AF321" i="6"/>
  <c r="AG321" i="6"/>
  <c r="AD322" i="6"/>
  <c r="AE322" i="6"/>
  <c r="AF322" i="6"/>
  <c r="AG322" i="6"/>
  <c r="AD323" i="6"/>
  <c r="AE323" i="6"/>
  <c r="AF323" i="6"/>
  <c r="AG323" i="6"/>
  <c r="AD324" i="6"/>
  <c r="AE324" i="6"/>
  <c r="AF324" i="6"/>
  <c r="AG324" i="6"/>
  <c r="AD325" i="6"/>
  <c r="AE325" i="6"/>
  <c r="AF325" i="6"/>
  <c r="AG325" i="6"/>
  <c r="AD326" i="6"/>
  <c r="AE326" i="6"/>
  <c r="AF326" i="6"/>
  <c r="AG326" i="6"/>
  <c r="AD327" i="6"/>
  <c r="AE327" i="6"/>
  <c r="AF327" i="6"/>
  <c r="AG327" i="6"/>
  <c r="AD328" i="6"/>
  <c r="AE328" i="6"/>
  <c r="AF328" i="6"/>
  <c r="AG328" i="6"/>
  <c r="AD329" i="6"/>
  <c r="AE329" i="6"/>
  <c r="AF329" i="6"/>
  <c r="AG329" i="6"/>
  <c r="AD330" i="6"/>
  <c r="AE330" i="6"/>
  <c r="AF330" i="6"/>
  <c r="AG330" i="6"/>
  <c r="AD331" i="6"/>
  <c r="AE331" i="6"/>
  <c r="AF331" i="6"/>
  <c r="AG331" i="6"/>
  <c r="AD332" i="6"/>
  <c r="AE332" i="6"/>
  <c r="AF332" i="6"/>
  <c r="AG332" i="6"/>
  <c r="AD333" i="6"/>
  <c r="AE333" i="6"/>
  <c r="AF333" i="6"/>
  <c r="AG333" i="6"/>
  <c r="AD334" i="6"/>
  <c r="AE334" i="6"/>
  <c r="AF334" i="6"/>
  <c r="AG334" i="6"/>
  <c r="AD335" i="6"/>
  <c r="AE335" i="6"/>
  <c r="AF335" i="6"/>
  <c r="AG335" i="6"/>
  <c r="AD336" i="6"/>
  <c r="AE336" i="6"/>
  <c r="AF336" i="6"/>
  <c r="AG336" i="6"/>
  <c r="AD337" i="6"/>
  <c r="AE337" i="6"/>
  <c r="AF337" i="6"/>
  <c r="AG337" i="6"/>
  <c r="AD338" i="6"/>
  <c r="AE338" i="6"/>
  <c r="AF338" i="6"/>
  <c r="AG338" i="6"/>
  <c r="AD339" i="6"/>
  <c r="AE339" i="6"/>
  <c r="AF339" i="6"/>
  <c r="AG339" i="6"/>
  <c r="AD340" i="6"/>
  <c r="AE340" i="6"/>
  <c r="AF340" i="6"/>
  <c r="AG340" i="6"/>
  <c r="AD341" i="6"/>
  <c r="AE341" i="6"/>
  <c r="AF341" i="6"/>
  <c r="AG341" i="6"/>
  <c r="AD342" i="6"/>
  <c r="AE342" i="6"/>
  <c r="AF342" i="6"/>
  <c r="AG342" i="6"/>
  <c r="AD343" i="6"/>
  <c r="AE343" i="6"/>
  <c r="AF343" i="6"/>
  <c r="AG343" i="6"/>
  <c r="AD344" i="6"/>
  <c r="AE344" i="6"/>
  <c r="AF344" i="6"/>
  <c r="AG344" i="6"/>
  <c r="AD345" i="6"/>
  <c r="AE345" i="6"/>
  <c r="AF345" i="6"/>
  <c r="AG345" i="6"/>
  <c r="AD346" i="6"/>
  <c r="AE346" i="6"/>
  <c r="AF346" i="6"/>
  <c r="AG346" i="6"/>
  <c r="AD347" i="6"/>
  <c r="AE347" i="6"/>
  <c r="AF347" i="6"/>
  <c r="AG347" i="6"/>
  <c r="AD348" i="6"/>
  <c r="AE348" i="6"/>
  <c r="AF348" i="6"/>
  <c r="AG348" i="6"/>
  <c r="AD349" i="6"/>
  <c r="AE349" i="6"/>
  <c r="AF349" i="6"/>
  <c r="AG349" i="6"/>
  <c r="AD350" i="6"/>
  <c r="AE350" i="6"/>
  <c r="AF350" i="6"/>
  <c r="AG350" i="6"/>
  <c r="AD351" i="6"/>
  <c r="AE351" i="6"/>
  <c r="AF351" i="6"/>
  <c r="AG351" i="6"/>
  <c r="AD352" i="6"/>
  <c r="AE352" i="6"/>
  <c r="AF352" i="6"/>
  <c r="AG352" i="6"/>
  <c r="AD353" i="6"/>
  <c r="AE353" i="6"/>
  <c r="AF353" i="6"/>
  <c r="AG353" i="6"/>
  <c r="AD354" i="6"/>
  <c r="AE354" i="6"/>
  <c r="AF354" i="6"/>
  <c r="AG354" i="6"/>
  <c r="AD355" i="6"/>
  <c r="AE355" i="6"/>
  <c r="AF355" i="6"/>
  <c r="AG355" i="6"/>
  <c r="AD356" i="6"/>
  <c r="AE356" i="6"/>
  <c r="AF356" i="6"/>
  <c r="AG356" i="6"/>
  <c r="AD357" i="6"/>
  <c r="AE357" i="6"/>
  <c r="AF357" i="6"/>
  <c r="AG357" i="6"/>
  <c r="AD358" i="6"/>
  <c r="AE358" i="6"/>
  <c r="AF358" i="6"/>
  <c r="AG358" i="6"/>
  <c r="AD359" i="6"/>
  <c r="AE359" i="6"/>
  <c r="AF359" i="6"/>
  <c r="AG359" i="6"/>
  <c r="AD360" i="6"/>
  <c r="AE360" i="6"/>
  <c r="AF360" i="6"/>
  <c r="AG360" i="6"/>
  <c r="AD361" i="6"/>
  <c r="AE361" i="6"/>
  <c r="AF361" i="6"/>
  <c r="AG361" i="6"/>
  <c r="AD362" i="6"/>
  <c r="AE362" i="6"/>
  <c r="AF362" i="6"/>
  <c r="AG362" i="6"/>
  <c r="AD363" i="6"/>
  <c r="AE363" i="6"/>
  <c r="AF363" i="6"/>
  <c r="AG363" i="6"/>
  <c r="AD364" i="6"/>
  <c r="AE364" i="6"/>
  <c r="AF364" i="6"/>
  <c r="AG364" i="6"/>
  <c r="AD365" i="6"/>
  <c r="AE365" i="6"/>
  <c r="AF365" i="6"/>
  <c r="AG365" i="6"/>
  <c r="AD366" i="6"/>
  <c r="AE366" i="6"/>
  <c r="AF366" i="6"/>
  <c r="AG366" i="6"/>
  <c r="AD367" i="6"/>
  <c r="AE367" i="6"/>
  <c r="AF367" i="6"/>
  <c r="AG367" i="6"/>
  <c r="AD368" i="6"/>
  <c r="AE368" i="6"/>
  <c r="AF368" i="6"/>
  <c r="AG368" i="6"/>
  <c r="AD369" i="6"/>
  <c r="AE369" i="6"/>
  <c r="AF369" i="6"/>
  <c r="AG369" i="6"/>
  <c r="AD370" i="6"/>
  <c r="AE370" i="6"/>
  <c r="AF370" i="6"/>
  <c r="AG370" i="6"/>
  <c r="AD371" i="6"/>
  <c r="AE371" i="6"/>
  <c r="AF371" i="6"/>
  <c r="AG371" i="6"/>
  <c r="AD372" i="6"/>
  <c r="AE372" i="6"/>
  <c r="AF372" i="6"/>
  <c r="AG372" i="6"/>
  <c r="AD373" i="6"/>
  <c r="AE373" i="6"/>
  <c r="AF373" i="6"/>
  <c r="AG373" i="6"/>
  <c r="AD374" i="6"/>
  <c r="AE374" i="6"/>
  <c r="AF374" i="6"/>
  <c r="AG374" i="6"/>
  <c r="AD375" i="6"/>
  <c r="AE375" i="6"/>
  <c r="AF375" i="6"/>
  <c r="AG375" i="6"/>
  <c r="AD376" i="6"/>
  <c r="AE376" i="6"/>
  <c r="AF376" i="6"/>
  <c r="AG376" i="6"/>
  <c r="AD377" i="6"/>
  <c r="AE377" i="6"/>
  <c r="AF377" i="6"/>
  <c r="AG377" i="6"/>
  <c r="AD378" i="6"/>
  <c r="AE378" i="6"/>
  <c r="AF378" i="6"/>
  <c r="AG378" i="6"/>
  <c r="AD379" i="6"/>
  <c r="AE379" i="6"/>
  <c r="AF379" i="6"/>
  <c r="AG379" i="6"/>
  <c r="AD380" i="6"/>
  <c r="AE380" i="6"/>
  <c r="AF380" i="6"/>
  <c r="AG380" i="6"/>
  <c r="AD381" i="6"/>
  <c r="AE381" i="6"/>
  <c r="AF381" i="6"/>
  <c r="AG381" i="6"/>
  <c r="AD382" i="6"/>
  <c r="AE382" i="6"/>
  <c r="AF382" i="6"/>
  <c r="AG382" i="6"/>
  <c r="AD383" i="6"/>
  <c r="AE383" i="6"/>
  <c r="AF383" i="6"/>
  <c r="AG383" i="6"/>
  <c r="AD384" i="6"/>
  <c r="AE384" i="6"/>
  <c r="AF384" i="6"/>
  <c r="AG384" i="6"/>
  <c r="AD385" i="6"/>
  <c r="AE385" i="6"/>
  <c r="AF385" i="6"/>
  <c r="AG385" i="6"/>
  <c r="AD386" i="6"/>
  <c r="AE386" i="6"/>
  <c r="AF386" i="6"/>
  <c r="AG386" i="6"/>
  <c r="AD387" i="6"/>
  <c r="AE387" i="6"/>
  <c r="AF387" i="6"/>
  <c r="AG387" i="6"/>
  <c r="AD388" i="6"/>
  <c r="AE388" i="6"/>
  <c r="AF388" i="6"/>
  <c r="AG388" i="6"/>
  <c r="AD389" i="6"/>
  <c r="AE389" i="6"/>
  <c r="AF389" i="6"/>
  <c r="AG389" i="6"/>
  <c r="AD390" i="6"/>
  <c r="AE390" i="6"/>
  <c r="AF390" i="6"/>
  <c r="AG390" i="6"/>
  <c r="AD391" i="6"/>
  <c r="AE391" i="6"/>
  <c r="AF391" i="6"/>
  <c r="AG391" i="6"/>
  <c r="AD392" i="6"/>
  <c r="AE392" i="6"/>
  <c r="AF392" i="6"/>
  <c r="AG392" i="6"/>
  <c r="AD393" i="6"/>
  <c r="AE393" i="6"/>
  <c r="AF393" i="6"/>
  <c r="AG393" i="6"/>
  <c r="AD394" i="6"/>
  <c r="AE394" i="6"/>
  <c r="AF394" i="6"/>
  <c r="AG394" i="6"/>
  <c r="AD395" i="6"/>
  <c r="AE395" i="6"/>
  <c r="AF395" i="6"/>
  <c r="AG395" i="6"/>
  <c r="AD396" i="6"/>
  <c r="AE396" i="6"/>
  <c r="AF396" i="6"/>
  <c r="AG396" i="6"/>
  <c r="AD397" i="6"/>
  <c r="AE397" i="6"/>
  <c r="AF397" i="6"/>
  <c r="AG397" i="6"/>
  <c r="AD398" i="6"/>
  <c r="AE398" i="6"/>
  <c r="AF398" i="6"/>
  <c r="AG398" i="6"/>
  <c r="AD399" i="6"/>
  <c r="AE399" i="6"/>
  <c r="AF399" i="6"/>
  <c r="AG399" i="6"/>
  <c r="AD400" i="6"/>
  <c r="AE400" i="6"/>
  <c r="AF400" i="6"/>
  <c r="AG400" i="6"/>
  <c r="AD401" i="6"/>
  <c r="AE401" i="6"/>
  <c r="AF401" i="6"/>
  <c r="AG401" i="6"/>
  <c r="AD402" i="6"/>
  <c r="AE402" i="6"/>
  <c r="AF402" i="6"/>
  <c r="AG402" i="6"/>
  <c r="AD403" i="6"/>
  <c r="AE403" i="6"/>
  <c r="AF403" i="6"/>
  <c r="AG403" i="6"/>
  <c r="AD404" i="6"/>
  <c r="AE404" i="6"/>
  <c r="AF404" i="6"/>
  <c r="AG404" i="6"/>
  <c r="AD405" i="6"/>
  <c r="AE405" i="6"/>
  <c r="AF405" i="6"/>
  <c r="AG405" i="6"/>
  <c r="AD406" i="6"/>
  <c r="AE406" i="6"/>
  <c r="AF406" i="6"/>
  <c r="AG406" i="6"/>
  <c r="AD407" i="6"/>
  <c r="AE407" i="6"/>
  <c r="AF407" i="6"/>
  <c r="AG407" i="6"/>
  <c r="AD408" i="6"/>
  <c r="AE408" i="6"/>
  <c r="AF408" i="6"/>
  <c r="AG408" i="6"/>
  <c r="AD409" i="6"/>
  <c r="AE409" i="6"/>
  <c r="AF409" i="6"/>
  <c r="AG409" i="6"/>
  <c r="AD410" i="6"/>
  <c r="AE410" i="6"/>
  <c r="AF410" i="6"/>
  <c r="AG410" i="6"/>
  <c r="AD411" i="6"/>
  <c r="AE411" i="6"/>
  <c r="AF411" i="6"/>
  <c r="AG411" i="6"/>
  <c r="AD412" i="6"/>
  <c r="AE412" i="6"/>
  <c r="AF412" i="6"/>
  <c r="AG412" i="6"/>
  <c r="AD413" i="6"/>
  <c r="AE413" i="6"/>
  <c r="AF413" i="6"/>
  <c r="AG413" i="6"/>
  <c r="AD414" i="6"/>
  <c r="AE414" i="6"/>
  <c r="AF414" i="6"/>
  <c r="AG414" i="6"/>
  <c r="AD415" i="6"/>
  <c r="AE415" i="6"/>
  <c r="AF415" i="6"/>
  <c r="AG415" i="6"/>
  <c r="AD416" i="6"/>
  <c r="AE416" i="6"/>
  <c r="AF416" i="6"/>
  <c r="AG416" i="6"/>
  <c r="AD417" i="6"/>
  <c r="AE417" i="6"/>
  <c r="AF417" i="6"/>
  <c r="AG417" i="6"/>
  <c r="AD418" i="6"/>
  <c r="AE418" i="6"/>
  <c r="AF418" i="6"/>
  <c r="AG418" i="6"/>
  <c r="AD419" i="6"/>
  <c r="AE419" i="6"/>
  <c r="AF419" i="6"/>
  <c r="AG419" i="6"/>
  <c r="AD420" i="6"/>
  <c r="AE420" i="6"/>
  <c r="AF420" i="6"/>
  <c r="AG420" i="6"/>
  <c r="AD421" i="6"/>
  <c r="AE421" i="6"/>
  <c r="AF421" i="6"/>
  <c r="AG421" i="6"/>
  <c r="AD422" i="6"/>
  <c r="AE422" i="6"/>
  <c r="AF422" i="6"/>
  <c r="AG422" i="6"/>
  <c r="AD423" i="6"/>
  <c r="AE423" i="6"/>
  <c r="AF423" i="6"/>
  <c r="AG423" i="6"/>
  <c r="AD424" i="6"/>
  <c r="AE424" i="6"/>
  <c r="AF424" i="6"/>
  <c r="AG424" i="6"/>
  <c r="AD425" i="6"/>
  <c r="AE425" i="6"/>
  <c r="AF425" i="6"/>
  <c r="AG425" i="6"/>
  <c r="AD426" i="6"/>
  <c r="AE426" i="6"/>
  <c r="AF426" i="6"/>
  <c r="AG426" i="6"/>
  <c r="AD427" i="6"/>
  <c r="AE427" i="6"/>
  <c r="AF427" i="6"/>
  <c r="AG427" i="6"/>
  <c r="AD428" i="6"/>
  <c r="AE428" i="6"/>
  <c r="AF428" i="6"/>
  <c r="AG428" i="6"/>
  <c r="AD429" i="6"/>
  <c r="AE429" i="6"/>
  <c r="AF429" i="6"/>
  <c r="AG429" i="6"/>
  <c r="AD430" i="6"/>
  <c r="AE430" i="6"/>
  <c r="AF430" i="6"/>
  <c r="AG430" i="6"/>
  <c r="AD431" i="6"/>
  <c r="AE431" i="6"/>
  <c r="AF431" i="6"/>
  <c r="AG431" i="6"/>
  <c r="AD432" i="6"/>
  <c r="AE432" i="6"/>
  <c r="AF432" i="6"/>
  <c r="AG432" i="6"/>
  <c r="AD433" i="6"/>
  <c r="AE433" i="6"/>
  <c r="AF433" i="6"/>
  <c r="AG433" i="6"/>
  <c r="AD434" i="6"/>
  <c r="AE434" i="6"/>
  <c r="AF434" i="6"/>
  <c r="AG434" i="6"/>
  <c r="AD435" i="6"/>
  <c r="AE435" i="6"/>
  <c r="AF435" i="6"/>
  <c r="AG435" i="6"/>
  <c r="AD436" i="6"/>
  <c r="AE436" i="6"/>
  <c r="AF436" i="6"/>
  <c r="AG436" i="6"/>
  <c r="AD437" i="6"/>
  <c r="AE437" i="6"/>
  <c r="AF437" i="6"/>
  <c r="AG437" i="6"/>
  <c r="AD438" i="6"/>
  <c r="AE438" i="6"/>
  <c r="AF438" i="6"/>
  <c r="AG438" i="6"/>
  <c r="AD439" i="6"/>
  <c r="AE439" i="6"/>
  <c r="AF439" i="6"/>
  <c r="AG439" i="6"/>
  <c r="AD440" i="6"/>
  <c r="AE440" i="6"/>
  <c r="AF440" i="6"/>
  <c r="AG440" i="6"/>
  <c r="AD441" i="6"/>
  <c r="AE441" i="6"/>
  <c r="AF441" i="6"/>
  <c r="AG441" i="6"/>
  <c r="AD442" i="6"/>
  <c r="AE442" i="6"/>
  <c r="AF442" i="6"/>
  <c r="AG442" i="6"/>
  <c r="AD443" i="6"/>
  <c r="AE443" i="6"/>
  <c r="AF443" i="6"/>
  <c r="AG443" i="6"/>
  <c r="AD444" i="6"/>
  <c r="AE444" i="6"/>
  <c r="AF444" i="6"/>
  <c r="AG444" i="6"/>
  <c r="AD445" i="6"/>
  <c r="AE445" i="6"/>
  <c r="AF445" i="6"/>
  <c r="AG445" i="6"/>
  <c r="AD446" i="6"/>
  <c r="AE446" i="6"/>
  <c r="AF446" i="6"/>
  <c r="AG446" i="6"/>
  <c r="AD447" i="6"/>
  <c r="AE447" i="6"/>
  <c r="AF447" i="6"/>
  <c r="AG447" i="6"/>
  <c r="AD448" i="6"/>
  <c r="AE448" i="6"/>
  <c r="AF448" i="6"/>
  <c r="AG448" i="6"/>
  <c r="AD449" i="6"/>
  <c r="AE449" i="6"/>
  <c r="AF449" i="6"/>
  <c r="AG449" i="6"/>
  <c r="AD450" i="6"/>
  <c r="AE450" i="6"/>
  <c r="AF450" i="6"/>
  <c r="AG450" i="6"/>
  <c r="AD451" i="6"/>
  <c r="AE451" i="6"/>
  <c r="AF451" i="6"/>
  <c r="AG451" i="6"/>
  <c r="AD452" i="6"/>
  <c r="AE452" i="6"/>
  <c r="AF452" i="6"/>
  <c r="AG452" i="6"/>
  <c r="AD453" i="6"/>
  <c r="AE453" i="6"/>
  <c r="AF453" i="6"/>
  <c r="AG453" i="6"/>
  <c r="AD454" i="6"/>
  <c r="AE454" i="6"/>
  <c r="AF454" i="6"/>
  <c r="AG454" i="6"/>
  <c r="AD455" i="6"/>
  <c r="AE455" i="6"/>
  <c r="AF455" i="6"/>
  <c r="AG455" i="6"/>
  <c r="AD456" i="6"/>
  <c r="AE456" i="6"/>
  <c r="AF456" i="6"/>
  <c r="AG456" i="6"/>
  <c r="AD457" i="6"/>
  <c r="AE457" i="6"/>
  <c r="AF457" i="6"/>
  <c r="AG457" i="6"/>
  <c r="AD458" i="6"/>
  <c r="AE458" i="6"/>
  <c r="AF458" i="6"/>
  <c r="AG458" i="6"/>
  <c r="AD459" i="6"/>
  <c r="AE459" i="6"/>
  <c r="AF459" i="6"/>
  <c r="AG459" i="6"/>
  <c r="AD460" i="6"/>
  <c r="AE460" i="6"/>
  <c r="AF460" i="6"/>
  <c r="AG460" i="6"/>
  <c r="AD461" i="6"/>
  <c r="AE461" i="6"/>
  <c r="AF461" i="6"/>
  <c r="AG461" i="6"/>
  <c r="AD462" i="6"/>
  <c r="AE462" i="6"/>
  <c r="AF462" i="6"/>
  <c r="AG462" i="6"/>
  <c r="AD463" i="6"/>
  <c r="AE463" i="6"/>
  <c r="AF463" i="6"/>
  <c r="AG463" i="6"/>
  <c r="AD464" i="6"/>
  <c r="AE464" i="6"/>
  <c r="AF464" i="6"/>
  <c r="AG464" i="6"/>
  <c r="AD465" i="6"/>
  <c r="AE465" i="6"/>
  <c r="AF465" i="6"/>
  <c r="AG465" i="6"/>
  <c r="AD466" i="6"/>
  <c r="AE466" i="6"/>
  <c r="AF466" i="6"/>
  <c r="AG466" i="6"/>
  <c r="AD467" i="6"/>
  <c r="AE467" i="6"/>
  <c r="AF467" i="6"/>
  <c r="AG467" i="6"/>
  <c r="AD468" i="6"/>
  <c r="AE468" i="6"/>
  <c r="AF468" i="6"/>
  <c r="AG468" i="6"/>
  <c r="AD469" i="6"/>
  <c r="AE469" i="6"/>
  <c r="AF469" i="6"/>
  <c r="AG469" i="6"/>
  <c r="AD470" i="6"/>
  <c r="AE470" i="6"/>
  <c r="AF470" i="6"/>
  <c r="AG470" i="6"/>
  <c r="AD471" i="6"/>
  <c r="AE471" i="6"/>
  <c r="AF471" i="6"/>
  <c r="AG471" i="6"/>
  <c r="AD472" i="6"/>
  <c r="AE472" i="6"/>
  <c r="AF472" i="6"/>
  <c r="AG472" i="6"/>
  <c r="AD473" i="6"/>
  <c r="AE473" i="6"/>
  <c r="AF473" i="6"/>
  <c r="AG473" i="6"/>
  <c r="AD474" i="6"/>
  <c r="AE474" i="6"/>
  <c r="AF474" i="6"/>
  <c r="AG474" i="6"/>
  <c r="AD475" i="6"/>
  <c r="AE475" i="6"/>
  <c r="AF475" i="6"/>
  <c r="AG475" i="6"/>
  <c r="AD476" i="6"/>
  <c r="AE476" i="6"/>
  <c r="AF476" i="6"/>
  <c r="AG476" i="6"/>
  <c r="AD477" i="6"/>
  <c r="AE477" i="6"/>
  <c r="AF477" i="6"/>
  <c r="AG477" i="6"/>
  <c r="AD478" i="6"/>
  <c r="AE478" i="6"/>
  <c r="AF478" i="6"/>
  <c r="AG478" i="6"/>
  <c r="AD479" i="6"/>
  <c r="AE479" i="6"/>
  <c r="AF479" i="6"/>
  <c r="AG479" i="6"/>
  <c r="AD480" i="6"/>
  <c r="AE480" i="6"/>
  <c r="AF480" i="6"/>
  <c r="AG480" i="6"/>
  <c r="AD481" i="6"/>
  <c r="AE481" i="6"/>
  <c r="AF481" i="6"/>
  <c r="AG481" i="6"/>
  <c r="AD482" i="6"/>
  <c r="AE482" i="6"/>
  <c r="AF482" i="6"/>
  <c r="AG482" i="6"/>
  <c r="AD483" i="6"/>
  <c r="AE483" i="6"/>
  <c r="AF483" i="6"/>
  <c r="AG483" i="6"/>
  <c r="AD484" i="6"/>
  <c r="AE484" i="6"/>
  <c r="AF484" i="6"/>
  <c r="AG484" i="6"/>
  <c r="AD485" i="6"/>
  <c r="AE485" i="6"/>
  <c r="AF485" i="6"/>
  <c r="AG485" i="6"/>
  <c r="AD486" i="6"/>
  <c r="AE486" i="6"/>
  <c r="AF486" i="6"/>
  <c r="AG486" i="6"/>
  <c r="AD487" i="6"/>
  <c r="AE487" i="6"/>
  <c r="AF487" i="6"/>
  <c r="AG487" i="6"/>
  <c r="AD488" i="6"/>
  <c r="AE488" i="6"/>
  <c r="AF488" i="6"/>
  <c r="AG488" i="6"/>
  <c r="AD489" i="6"/>
  <c r="AE489" i="6"/>
  <c r="AF489" i="6"/>
  <c r="AG489" i="6"/>
  <c r="AD490" i="6"/>
  <c r="AE490" i="6"/>
  <c r="AF490" i="6"/>
  <c r="AG490" i="6"/>
  <c r="AD491" i="6"/>
  <c r="AE491" i="6"/>
  <c r="AF491" i="6"/>
  <c r="AG491" i="6"/>
  <c r="AD492" i="6"/>
  <c r="AE492" i="6"/>
  <c r="AF492" i="6"/>
  <c r="AG492" i="6"/>
  <c r="AD493" i="6"/>
  <c r="AE493" i="6"/>
  <c r="AF493" i="6"/>
  <c r="AG493" i="6"/>
  <c r="AD494" i="6"/>
  <c r="AE494" i="6"/>
  <c r="AF494" i="6"/>
  <c r="AG494" i="6"/>
  <c r="AD495" i="6"/>
  <c r="AE495" i="6"/>
  <c r="AF495" i="6"/>
  <c r="AG495" i="6"/>
  <c r="AD496" i="6"/>
  <c r="AE496" i="6"/>
  <c r="AF496" i="6"/>
  <c r="AG496" i="6"/>
  <c r="AD497" i="6"/>
  <c r="AE497" i="6"/>
  <c r="AF497" i="6"/>
  <c r="AG497" i="6"/>
  <c r="AD498" i="6"/>
  <c r="AE498" i="6"/>
  <c r="AF498" i="6"/>
  <c r="AG498" i="6"/>
  <c r="AD499" i="6"/>
  <c r="AE499" i="6"/>
  <c r="AF499" i="6"/>
  <c r="AG499" i="6"/>
  <c r="AD500" i="6"/>
  <c r="AE500" i="6"/>
  <c r="AF500" i="6"/>
  <c r="AG500" i="6"/>
  <c r="AD501" i="6"/>
  <c r="AE501" i="6"/>
  <c r="AF501" i="6"/>
  <c r="AG501" i="6"/>
  <c r="AD502" i="6"/>
  <c r="AE502" i="6"/>
  <c r="AF502" i="6"/>
  <c r="AG502" i="6"/>
  <c r="AD503" i="6"/>
  <c r="AE503" i="6"/>
  <c r="AF503" i="6"/>
  <c r="AG503" i="6"/>
  <c r="AD504" i="6"/>
  <c r="AE504" i="6"/>
  <c r="AF504" i="6"/>
  <c r="AG504" i="6"/>
  <c r="AD505" i="6"/>
  <c r="AE505" i="6"/>
  <c r="AF505" i="6"/>
  <c r="AG505" i="6"/>
  <c r="AD506" i="6"/>
  <c r="AE506" i="6"/>
  <c r="AF506" i="6"/>
  <c r="AG506" i="6"/>
  <c r="AD507" i="6"/>
  <c r="AE507" i="6"/>
  <c r="AF507" i="6"/>
  <c r="AG507" i="6"/>
  <c r="AD508" i="6"/>
  <c r="AE508" i="6"/>
  <c r="AF508" i="6"/>
  <c r="AG508" i="6"/>
  <c r="AD509" i="6"/>
  <c r="AE509" i="6"/>
  <c r="AF509" i="6"/>
  <c r="AG509" i="6"/>
  <c r="AD510" i="6"/>
  <c r="AE510" i="6"/>
  <c r="AF510" i="6"/>
  <c r="AG510" i="6"/>
  <c r="AD511" i="6"/>
  <c r="AE511" i="6"/>
  <c r="AF511" i="6"/>
  <c r="AG511" i="6"/>
  <c r="AD512" i="6"/>
  <c r="AE512" i="6"/>
  <c r="AF512" i="6"/>
  <c r="AG512" i="6"/>
  <c r="AD513" i="6"/>
  <c r="AE513" i="6"/>
  <c r="AF513" i="6"/>
  <c r="AG513" i="6"/>
  <c r="AD514" i="6"/>
  <c r="AE514" i="6"/>
  <c r="AF514" i="6"/>
  <c r="AG514" i="6"/>
  <c r="AD515" i="6"/>
  <c r="AE515" i="6"/>
  <c r="AF515" i="6"/>
  <c r="AG515" i="6"/>
  <c r="AD516" i="6"/>
  <c r="AE516" i="6"/>
  <c r="AF516" i="6"/>
  <c r="AG516" i="6"/>
  <c r="AD517" i="6"/>
  <c r="AE517" i="6"/>
  <c r="AF517" i="6"/>
  <c r="AG517" i="6"/>
  <c r="AD518" i="6"/>
  <c r="AE518" i="6"/>
  <c r="AF518" i="6"/>
  <c r="AG518" i="6"/>
  <c r="AD519" i="6"/>
  <c r="AE519" i="6"/>
  <c r="AF519" i="6"/>
  <c r="AG519" i="6"/>
  <c r="AD520" i="6"/>
  <c r="AE520" i="6"/>
  <c r="AF520" i="6"/>
  <c r="AG520" i="6"/>
  <c r="AD521" i="6"/>
  <c r="AE521" i="6"/>
  <c r="AF521" i="6"/>
  <c r="AG521" i="6"/>
  <c r="AD522" i="6"/>
  <c r="AE522" i="6"/>
  <c r="AF522" i="6"/>
  <c r="AG522" i="6"/>
  <c r="AD523" i="6"/>
  <c r="AE523" i="6"/>
  <c r="AF523" i="6"/>
  <c r="AG523" i="6"/>
  <c r="AD524" i="6"/>
  <c r="AE524" i="6"/>
  <c r="AF524" i="6"/>
  <c r="AG524" i="6"/>
  <c r="AD525" i="6"/>
  <c r="AE525" i="6"/>
  <c r="AF525" i="6"/>
  <c r="AG525" i="6"/>
  <c r="AD526" i="6"/>
  <c r="AE526" i="6"/>
  <c r="AF526" i="6"/>
  <c r="AG526" i="6"/>
  <c r="AD527" i="6"/>
  <c r="AE527" i="6"/>
  <c r="AF527" i="6"/>
  <c r="AG527" i="6"/>
  <c r="AD528" i="6"/>
  <c r="AE528" i="6"/>
  <c r="AF528" i="6"/>
  <c r="AG528" i="6"/>
  <c r="AD529" i="6"/>
  <c r="AE529" i="6"/>
  <c r="AF529" i="6"/>
  <c r="AG529" i="6"/>
  <c r="AD530" i="6"/>
  <c r="AE530" i="6"/>
  <c r="AF530" i="6"/>
  <c r="AG530" i="6"/>
  <c r="AD531" i="6"/>
  <c r="AE531" i="6"/>
  <c r="AF531" i="6"/>
  <c r="AG531" i="6"/>
  <c r="AD532" i="6"/>
  <c r="AE532" i="6"/>
  <c r="AF532" i="6"/>
  <c r="AG532" i="6"/>
  <c r="AG7" i="6"/>
  <c r="AF7" i="6"/>
  <c r="AE7" i="6"/>
  <c r="AD7" i="6"/>
  <c r="AC7" i="6"/>
  <c r="Y8" i="6"/>
  <c r="Z8" i="6"/>
  <c r="Y9" i="6"/>
  <c r="Z9" i="6"/>
  <c r="Y10" i="6"/>
  <c r="Z10" i="6"/>
  <c r="Y11" i="6"/>
  <c r="Z11" i="6"/>
  <c r="Y12" i="6"/>
  <c r="Z12" i="6"/>
  <c r="Y13" i="6"/>
  <c r="Z13" i="6"/>
  <c r="Y14" i="6"/>
  <c r="Z14" i="6"/>
  <c r="Y15" i="6"/>
  <c r="Z15" i="6"/>
  <c r="Y16" i="6"/>
  <c r="Z16" i="6"/>
  <c r="Y17" i="6"/>
  <c r="Z17" i="6"/>
  <c r="Y18" i="6"/>
  <c r="Z18" i="6"/>
  <c r="Y19" i="6"/>
  <c r="Z19" i="6"/>
  <c r="Y20" i="6"/>
  <c r="Z20" i="6"/>
  <c r="Y21" i="6"/>
  <c r="Z21" i="6"/>
  <c r="Y22" i="6"/>
  <c r="Z22" i="6"/>
  <c r="Y23" i="6"/>
  <c r="Z23" i="6"/>
  <c r="Y24" i="6"/>
  <c r="Z24" i="6"/>
  <c r="Y25" i="6"/>
  <c r="Z25" i="6"/>
  <c r="Y26" i="6"/>
  <c r="Z26" i="6"/>
  <c r="Y27" i="6"/>
  <c r="Z27" i="6"/>
  <c r="Y28" i="6"/>
  <c r="Z28" i="6"/>
  <c r="Y29" i="6"/>
  <c r="Z29" i="6"/>
  <c r="Y30" i="6"/>
  <c r="Z30" i="6"/>
  <c r="Y31" i="6"/>
  <c r="Z31" i="6"/>
  <c r="Y32" i="6"/>
  <c r="Z32" i="6"/>
  <c r="Y33" i="6"/>
  <c r="Z33" i="6"/>
  <c r="Y34" i="6"/>
  <c r="Z34" i="6"/>
  <c r="Y35" i="6"/>
  <c r="Z35" i="6"/>
  <c r="Y36" i="6"/>
  <c r="Z36" i="6"/>
  <c r="Y37" i="6"/>
  <c r="Z37" i="6"/>
  <c r="Y38" i="6"/>
  <c r="Z38" i="6"/>
  <c r="Y39" i="6"/>
  <c r="Z39" i="6"/>
  <c r="Y40" i="6"/>
  <c r="Z40" i="6"/>
  <c r="Y41" i="6"/>
  <c r="Z41" i="6"/>
  <c r="Y42" i="6"/>
  <c r="Z42" i="6"/>
  <c r="Y43" i="6"/>
  <c r="Z43" i="6"/>
  <c r="Y44" i="6"/>
  <c r="Z44" i="6"/>
  <c r="Y45" i="6"/>
  <c r="Z45" i="6"/>
  <c r="Y46" i="6"/>
  <c r="Z46" i="6"/>
  <c r="Y47" i="6"/>
  <c r="Z47" i="6"/>
  <c r="Y48" i="6"/>
  <c r="Z48" i="6"/>
  <c r="Y49" i="6"/>
  <c r="Z49" i="6"/>
  <c r="Y50" i="6"/>
  <c r="Z50" i="6"/>
  <c r="Y51" i="6"/>
  <c r="Z51" i="6"/>
  <c r="Y52" i="6"/>
  <c r="Z52" i="6"/>
  <c r="Y53" i="6"/>
  <c r="Z53" i="6"/>
  <c r="Y54" i="6"/>
  <c r="Z54" i="6"/>
  <c r="Y55" i="6"/>
  <c r="Z55" i="6"/>
  <c r="Y56" i="6"/>
  <c r="Z56" i="6"/>
  <c r="Y57" i="6"/>
  <c r="Z57" i="6"/>
  <c r="Y58" i="6"/>
  <c r="Z58" i="6"/>
  <c r="Y59" i="6"/>
  <c r="Z59" i="6"/>
  <c r="Y60" i="6"/>
  <c r="Z60" i="6"/>
  <c r="Y61" i="6"/>
  <c r="Z61" i="6"/>
  <c r="Y62" i="6"/>
  <c r="Z62" i="6"/>
  <c r="Y63" i="6"/>
  <c r="Z63" i="6"/>
  <c r="Y64" i="6"/>
  <c r="Z64" i="6"/>
  <c r="Y65" i="6"/>
  <c r="Z65" i="6"/>
  <c r="Y66" i="6"/>
  <c r="Z66" i="6"/>
  <c r="Y67" i="6"/>
  <c r="Z67" i="6"/>
  <c r="Y68" i="6"/>
  <c r="Z68" i="6"/>
  <c r="Y69" i="6"/>
  <c r="Z69" i="6"/>
  <c r="Y70" i="6"/>
  <c r="Z70" i="6"/>
  <c r="Y71" i="6"/>
  <c r="Z71" i="6"/>
  <c r="Y72" i="6"/>
  <c r="Z72" i="6"/>
  <c r="Y73" i="6"/>
  <c r="Z73" i="6"/>
  <c r="Y74" i="6"/>
  <c r="Z74" i="6"/>
  <c r="Y75" i="6"/>
  <c r="Z75" i="6"/>
  <c r="Y76" i="6"/>
  <c r="Z76" i="6"/>
  <c r="Y77" i="6"/>
  <c r="Z77" i="6"/>
  <c r="Y78" i="6"/>
  <c r="Z78" i="6"/>
  <c r="Y79" i="6"/>
  <c r="Z79" i="6"/>
  <c r="Y80" i="6"/>
  <c r="Z80" i="6"/>
  <c r="Y81" i="6"/>
  <c r="Z81" i="6"/>
  <c r="Y82" i="6"/>
  <c r="Z82" i="6"/>
  <c r="Y83" i="6"/>
  <c r="Z83" i="6"/>
  <c r="Y84" i="6"/>
  <c r="Z84" i="6"/>
  <c r="Y85" i="6"/>
  <c r="Z85" i="6"/>
  <c r="Y86" i="6"/>
  <c r="Z86" i="6"/>
  <c r="Y87" i="6"/>
  <c r="Z87" i="6"/>
  <c r="Y88" i="6"/>
  <c r="Z88" i="6"/>
  <c r="Y89" i="6"/>
  <c r="Z89" i="6"/>
  <c r="Y90" i="6"/>
  <c r="Z90" i="6"/>
  <c r="Y91" i="6"/>
  <c r="Z91" i="6"/>
  <c r="Y92" i="6"/>
  <c r="Z92" i="6"/>
  <c r="Y93" i="6"/>
  <c r="Z93" i="6"/>
  <c r="Y94" i="6"/>
  <c r="Z94" i="6"/>
  <c r="Y95" i="6"/>
  <c r="Z95" i="6"/>
  <c r="Y96" i="6"/>
  <c r="Z96" i="6"/>
  <c r="Y97" i="6"/>
  <c r="Z97" i="6"/>
  <c r="Y98" i="6"/>
  <c r="Z98" i="6"/>
  <c r="Y99" i="6"/>
  <c r="Z99" i="6"/>
  <c r="Y100" i="6"/>
  <c r="Z100" i="6"/>
  <c r="Y101" i="6"/>
  <c r="Z101" i="6"/>
  <c r="Y102" i="6"/>
  <c r="Z102" i="6"/>
  <c r="Y103" i="6"/>
  <c r="Z103" i="6"/>
  <c r="Y104" i="6"/>
  <c r="Z104" i="6"/>
  <c r="Y105" i="6"/>
  <c r="Z105" i="6"/>
  <c r="Y106" i="6"/>
  <c r="Z106" i="6"/>
  <c r="Y107" i="6"/>
  <c r="Z107" i="6"/>
  <c r="Y108" i="6"/>
  <c r="Z108" i="6"/>
  <c r="Y109" i="6"/>
  <c r="Z109" i="6"/>
  <c r="Y110" i="6"/>
  <c r="Z110" i="6"/>
  <c r="Y111" i="6"/>
  <c r="Z111" i="6"/>
  <c r="Y112" i="6"/>
  <c r="Z112" i="6"/>
  <c r="Y113" i="6"/>
  <c r="Z113" i="6"/>
  <c r="Y114" i="6"/>
  <c r="Z114" i="6"/>
  <c r="Y115" i="6"/>
  <c r="Z115" i="6"/>
  <c r="Y116" i="6"/>
  <c r="Z116" i="6"/>
  <c r="Y117" i="6"/>
  <c r="Z117" i="6"/>
  <c r="Y118" i="6"/>
  <c r="Z118" i="6"/>
  <c r="Y119" i="6"/>
  <c r="Z119" i="6"/>
  <c r="Y120" i="6"/>
  <c r="Z120" i="6"/>
  <c r="Y121" i="6"/>
  <c r="Z121" i="6"/>
  <c r="Y122" i="6"/>
  <c r="Z122" i="6"/>
  <c r="Y123" i="6"/>
  <c r="Z123" i="6"/>
  <c r="Y124" i="6"/>
  <c r="Z124" i="6"/>
  <c r="Y125" i="6"/>
  <c r="Z125" i="6"/>
  <c r="Y126" i="6"/>
  <c r="Z126" i="6"/>
  <c r="Y127" i="6"/>
  <c r="Z127" i="6"/>
  <c r="Y128" i="6"/>
  <c r="Z128" i="6"/>
  <c r="Y129" i="6"/>
  <c r="Z129" i="6"/>
  <c r="Y130" i="6"/>
  <c r="Z130" i="6"/>
  <c r="Y131" i="6"/>
  <c r="Z131" i="6"/>
  <c r="Y132" i="6"/>
  <c r="Z132" i="6"/>
  <c r="Y133" i="6"/>
  <c r="Z133" i="6"/>
  <c r="Y134" i="6"/>
  <c r="Z134" i="6"/>
  <c r="Y135" i="6"/>
  <c r="Z135" i="6"/>
  <c r="Y136" i="6"/>
  <c r="Z136" i="6"/>
  <c r="Y137" i="6"/>
  <c r="Z137" i="6"/>
  <c r="Y138" i="6"/>
  <c r="Z138" i="6"/>
  <c r="Y139" i="6"/>
  <c r="Z139" i="6"/>
  <c r="Y140" i="6"/>
  <c r="Z140" i="6"/>
  <c r="Y141" i="6"/>
  <c r="Z141" i="6"/>
  <c r="Y142" i="6"/>
  <c r="Z142" i="6"/>
  <c r="Y143" i="6"/>
  <c r="Z143" i="6"/>
  <c r="Y144" i="6"/>
  <c r="Z144" i="6"/>
  <c r="Y145" i="6"/>
  <c r="Z145" i="6"/>
  <c r="Y146" i="6"/>
  <c r="Z146" i="6"/>
  <c r="Y147" i="6"/>
  <c r="Z147" i="6"/>
  <c r="Y148" i="6"/>
  <c r="Z148" i="6"/>
  <c r="Y149" i="6"/>
  <c r="Z149" i="6"/>
  <c r="Y150" i="6"/>
  <c r="Z150" i="6"/>
  <c r="Y151" i="6"/>
  <c r="Z151" i="6"/>
  <c r="Y152" i="6"/>
  <c r="Z152" i="6"/>
  <c r="Y153" i="6"/>
  <c r="Z153" i="6"/>
  <c r="Y154" i="6"/>
  <c r="Z154" i="6"/>
  <c r="Y155" i="6"/>
  <c r="Z155" i="6"/>
  <c r="Y156" i="6"/>
  <c r="Z156" i="6"/>
  <c r="Y157" i="6"/>
  <c r="Z157" i="6"/>
  <c r="Y158" i="6"/>
  <c r="Z158" i="6"/>
  <c r="Y159" i="6"/>
  <c r="Z159" i="6"/>
  <c r="Y160" i="6"/>
  <c r="Z160" i="6"/>
  <c r="Y161" i="6"/>
  <c r="Z161" i="6"/>
  <c r="Y162" i="6"/>
  <c r="Z162" i="6"/>
  <c r="Y163" i="6"/>
  <c r="Z163" i="6"/>
  <c r="Y164" i="6"/>
  <c r="Z164" i="6"/>
  <c r="Y165" i="6"/>
  <c r="Z165" i="6"/>
  <c r="Y166" i="6"/>
  <c r="Z166" i="6"/>
  <c r="Y167" i="6"/>
  <c r="Z167" i="6"/>
  <c r="Y168" i="6"/>
  <c r="Z168" i="6"/>
  <c r="Y169" i="6"/>
  <c r="Z169" i="6"/>
  <c r="Y170" i="6"/>
  <c r="Z170" i="6"/>
  <c r="Y171" i="6"/>
  <c r="Z171" i="6"/>
  <c r="Y172" i="6"/>
  <c r="Z172" i="6"/>
  <c r="Y173" i="6"/>
  <c r="Z173" i="6"/>
  <c r="Y174" i="6"/>
  <c r="Z174" i="6"/>
  <c r="Y175" i="6"/>
  <c r="Z175" i="6"/>
  <c r="Y176" i="6"/>
  <c r="Z176" i="6"/>
  <c r="Y177" i="6"/>
  <c r="Z177" i="6"/>
  <c r="Y178" i="6"/>
  <c r="Z178" i="6"/>
  <c r="Y179" i="6"/>
  <c r="Z179" i="6"/>
  <c r="Y180" i="6"/>
  <c r="Z180" i="6"/>
  <c r="Y181" i="6"/>
  <c r="Z181" i="6"/>
  <c r="Y182" i="6"/>
  <c r="Z182" i="6"/>
  <c r="Y183" i="6"/>
  <c r="Z183" i="6"/>
  <c r="Y184" i="6"/>
  <c r="Z184" i="6"/>
  <c r="Y185" i="6"/>
  <c r="Z185" i="6"/>
  <c r="Y186" i="6"/>
  <c r="Z186" i="6"/>
  <c r="Y187" i="6"/>
  <c r="Z187" i="6"/>
  <c r="Y188" i="6"/>
  <c r="Z188" i="6"/>
  <c r="Y189" i="6"/>
  <c r="Z189" i="6"/>
  <c r="Y190" i="6"/>
  <c r="Z190" i="6"/>
  <c r="Y191" i="6"/>
  <c r="Z191" i="6"/>
  <c r="Y192" i="6"/>
  <c r="Z192" i="6"/>
  <c r="Y193" i="6"/>
  <c r="Z193" i="6"/>
  <c r="Y194" i="6"/>
  <c r="Z194" i="6"/>
  <c r="Y195" i="6"/>
  <c r="Z195" i="6"/>
  <c r="Y196" i="6"/>
  <c r="Z196" i="6"/>
  <c r="Y197" i="6"/>
  <c r="Z197" i="6"/>
  <c r="Y198" i="6"/>
  <c r="Z198" i="6"/>
  <c r="Y199" i="6"/>
  <c r="Z199" i="6"/>
  <c r="Y200" i="6"/>
  <c r="Z200" i="6"/>
  <c r="Y201" i="6"/>
  <c r="Z201" i="6"/>
  <c r="Y202" i="6"/>
  <c r="Z202" i="6"/>
  <c r="Y203" i="6"/>
  <c r="Z203" i="6"/>
  <c r="Y204" i="6"/>
  <c r="Z204" i="6"/>
  <c r="Y205" i="6"/>
  <c r="Z205" i="6"/>
  <c r="Y206" i="6"/>
  <c r="Z206" i="6"/>
  <c r="Y207" i="6"/>
  <c r="Z207" i="6"/>
  <c r="Y208" i="6"/>
  <c r="Z208" i="6"/>
  <c r="Y209" i="6"/>
  <c r="Z209" i="6"/>
  <c r="Y210" i="6"/>
  <c r="Z210" i="6"/>
  <c r="Y211" i="6"/>
  <c r="Z211" i="6"/>
  <c r="Y212" i="6"/>
  <c r="Z212" i="6"/>
  <c r="Y213" i="6"/>
  <c r="Z213" i="6"/>
  <c r="Y214" i="6"/>
  <c r="Z214" i="6"/>
  <c r="Y215" i="6"/>
  <c r="Z215" i="6"/>
  <c r="Y216" i="6"/>
  <c r="Z216" i="6"/>
  <c r="Y217" i="6"/>
  <c r="Z217" i="6"/>
  <c r="Y218" i="6"/>
  <c r="Z218" i="6"/>
  <c r="Y219" i="6"/>
  <c r="Z219" i="6"/>
  <c r="Y220" i="6"/>
  <c r="Z220" i="6"/>
  <c r="Y221" i="6"/>
  <c r="Z221" i="6"/>
  <c r="Y222" i="6"/>
  <c r="Z222" i="6"/>
  <c r="Y223" i="6"/>
  <c r="Z223" i="6"/>
  <c r="Y224" i="6"/>
  <c r="Z224" i="6"/>
  <c r="Y225" i="6"/>
  <c r="Z225" i="6"/>
  <c r="Y226" i="6"/>
  <c r="Z226" i="6"/>
  <c r="Y227" i="6"/>
  <c r="Z227" i="6"/>
  <c r="Y228" i="6"/>
  <c r="Z228" i="6"/>
  <c r="Y229" i="6"/>
  <c r="Z229" i="6"/>
  <c r="Y230" i="6"/>
  <c r="Z230" i="6"/>
  <c r="Y231" i="6"/>
  <c r="Z231" i="6"/>
  <c r="Y232" i="6"/>
  <c r="Z232" i="6"/>
  <c r="Y233" i="6"/>
  <c r="Z233" i="6"/>
  <c r="Y234" i="6"/>
  <c r="Z234" i="6"/>
  <c r="Y235" i="6"/>
  <c r="Z235" i="6"/>
  <c r="Y236" i="6"/>
  <c r="Z236" i="6"/>
  <c r="Y237" i="6"/>
  <c r="Z237" i="6"/>
  <c r="Y238" i="6"/>
  <c r="Z238" i="6"/>
  <c r="Y239" i="6"/>
  <c r="Z239" i="6"/>
  <c r="Y240" i="6"/>
  <c r="Z240" i="6"/>
  <c r="Y241" i="6"/>
  <c r="Z241" i="6"/>
  <c r="Y242" i="6"/>
  <c r="Z242" i="6"/>
  <c r="Y243" i="6"/>
  <c r="Z243" i="6"/>
  <c r="Y244" i="6"/>
  <c r="Z244" i="6"/>
  <c r="Y245" i="6"/>
  <c r="Z245" i="6"/>
  <c r="Y246" i="6"/>
  <c r="Z246" i="6"/>
  <c r="Y247" i="6"/>
  <c r="Z247" i="6"/>
  <c r="Y248" i="6"/>
  <c r="Z248" i="6"/>
  <c r="Y249" i="6"/>
  <c r="Z249" i="6"/>
  <c r="Y250" i="6"/>
  <c r="Z250" i="6"/>
  <c r="Y251" i="6"/>
  <c r="Z251" i="6"/>
  <c r="Y252" i="6"/>
  <c r="Z252" i="6"/>
  <c r="Y253" i="6"/>
  <c r="Z253" i="6"/>
  <c r="Y254" i="6"/>
  <c r="Z254" i="6"/>
  <c r="Y255" i="6"/>
  <c r="Z255" i="6"/>
  <c r="Y256" i="6"/>
  <c r="Z256" i="6"/>
  <c r="Y257" i="6"/>
  <c r="Z257" i="6"/>
  <c r="Y258" i="6"/>
  <c r="Z258" i="6"/>
  <c r="Y259" i="6"/>
  <c r="Z259" i="6"/>
  <c r="Y260" i="6"/>
  <c r="Z260" i="6"/>
  <c r="Y261" i="6"/>
  <c r="Z261" i="6"/>
  <c r="Y262" i="6"/>
  <c r="Z262" i="6"/>
  <c r="Y263" i="6"/>
  <c r="Z263" i="6"/>
  <c r="Y264" i="6"/>
  <c r="Z264" i="6"/>
  <c r="Y265" i="6"/>
  <c r="Z265" i="6"/>
  <c r="Y266" i="6"/>
  <c r="Z266" i="6"/>
  <c r="Y267" i="6"/>
  <c r="Z267" i="6"/>
  <c r="Y268" i="6"/>
  <c r="Z268" i="6"/>
  <c r="Y269" i="6"/>
  <c r="Z269" i="6"/>
  <c r="Y270" i="6"/>
  <c r="Z270" i="6"/>
  <c r="Y271" i="6"/>
  <c r="Z271" i="6"/>
  <c r="Y272" i="6"/>
  <c r="Z272" i="6"/>
  <c r="Y273" i="6"/>
  <c r="Z273" i="6"/>
  <c r="Y274" i="6"/>
  <c r="Z274" i="6"/>
  <c r="Y275" i="6"/>
  <c r="Z275" i="6"/>
  <c r="Y276" i="6"/>
  <c r="Z276" i="6"/>
  <c r="Y277" i="6"/>
  <c r="Z277" i="6"/>
  <c r="Y278" i="6"/>
  <c r="Z278" i="6"/>
  <c r="Y279" i="6"/>
  <c r="Z279" i="6"/>
  <c r="Y280" i="6"/>
  <c r="Z280" i="6"/>
  <c r="Y281" i="6"/>
  <c r="Z281" i="6"/>
  <c r="Y282" i="6"/>
  <c r="Z282" i="6"/>
  <c r="Y283" i="6"/>
  <c r="Z283" i="6"/>
  <c r="Y284" i="6"/>
  <c r="Z284" i="6"/>
  <c r="Y285" i="6"/>
  <c r="Z285" i="6"/>
  <c r="Y286" i="6"/>
  <c r="Z286" i="6"/>
  <c r="Y287" i="6"/>
  <c r="Z287" i="6"/>
  <c r="Y288" i="6"/>
  <c r="Z288" i="6"/>
  <c r="Y289" i="6"/>
  <c r="Z289" i="6"/>
  <c r="Y290" i="6"/>
  <c r="Z290" i="6"/>
  <c r="Y291" i="6"/>
  <c r="Z291" i="6"/>
  <c r="Y292" i="6"/>
  <c r="Z292" i="6"/>
  <c r="Y293" i="6"/>
  <c r="Z293" i="6"/>
  <c r="Y294" i="6"/>
  <c r="Z294" i="6"/>
  <c r="Y295" i="6"/>
  <c r="Z295" i="6"/>
  <c r="Y296" i="6"/>
  <c r="Z296" i="6"/>
  <c r="Y297" i="6"/>
  <c r="Z297" i="6"/>
  <c r="Y298" i="6"/>
  <c r="Z298" i="6"/>
  <c r="Y299" i="6"/>
  <c r="Z299" i="6"/>
  <c r="Y300" i="6"/>
  <c r="Z300" i="6"/>
  <c r="Y301" i="6"/>
  <c r="Z301" i="6"/>
  <c r="Y302" i="6"/>
  <c r="Z302" i="6"/>
  <c r="Y303" i="6"/>
  <c r="Z303" i="6"/>
  <c r="Y304" i="6"/>
  <c r="Z304" i="6"/>
  <c r="Y305" i="6"/>
  <c r="Z305" i="6"/>
  <c r="Y306" i="6"/>
  <c r="Z306" i="6"/>
  <c r="Y307" i="6"/>
  <c r="Z307" i="6"/>
  <c r="Y308" i="6"/>
  <c r="Z308" i="6"/>
  <c r="Y309" i="6"/>
  <c r="Z309" i="6"/>
  <c r="Y310" i="6"/>
  <c r="Z310" i="6"/>
  <c r="Y311" i="6"/>
  <c r="Z311" i="6"/>
  <c r="Y312" i="6"/>
  <c r="Z312" i="6"/>
  <c r="Y313" i="6"/>
  <c r="Z313" i="6"/>
  <c r="Y314" i="6"/>
  <c r="Z314" i="6"/>
  <c r="Y315" i="6"/>
  <c r="Z315" i="6"/>
  <c r="Y316" i="6"/>
  <c r="Z316" i="6"/>
  <c r="Y317" i="6"/>
  <c r="Z317" i="6"/>
  <c r="Y318" i="6"/>
  <c r="Z318" i="6"/>
  <c r="Y319" i="6"/>
  <c r="Z319" i="6"/>
  <c r="Y320" i="6"/>
  <c r="Z320" i="6"/>
  <c r="Y321" i="6"/>
  <c r="Z321" i="6"/>
  <c r="Y322" i="6"/>
  <c r="Z322" i="6"/>
  <c r="Y323" i="6"/>
  <c r="Z323" i="6"/>
  <c r="Y324" i="6"/>
  <c r="Z324" i="6"/>
  <c r="Y325" i="6"/>
  <c r="Z325" i="6"/>
  <c r="Y326" i="6"/>
  <c r="Z326" i="6"/>
  <c r="Y327" i="6"/>
  <c r="Z327" i="6"/>
  <c r="Y328" i="6"/>
  <c r="Z328" i="6"/>
  <c r="Y329" i="6"/>
  <c r="Z329" i="6"/>
  <c r="Y330" i="6"/>
  <c r="Z330" i="6"/>
  <c r="Y331" i="6"/>
  <c r="Z331" i="6"/>
  <c r="Y332" i="6"/>
  <c r="Z332" i="6"/>
  <c r="Y333" i="6"/>
  <c r="Z333" i="6"/>
  <c r="Y334" i="6"/>
  <c r="Z334" i="6"/>
  <c r="Y335" i="6"/>
  <c r="Z335" i="6"/>
  <c r="Y336" i="6"/>
  <c r="Z336" i="6"/>
  <c r="Y337" i="6"/>
  <c r="Z337" i="6"/>
  <c r="Y338" i="6"/>
  <c r="Z338" i="6"/>
  <c r="Y339" i="6"/>
  <c r="Z339" i="6"/>
  <c r="Y340" i="6"/>
  <c r="Z340" i="6"/>
  <c r="Y341" i="6"/>
  <c r="Z341" i="6"/>
  <c r="Y342" i="6"/>
  <c r="Z342" i="6"/>
  <c r="Y343" i="6"/>
  <c r="Z343" i="6"/>
  <c r="Y344" i="6"/>
  <c r="Z344" i="6"/>
  <c r="Y345" i="6"/>
  <c r="Z345" i="6"/>
  <c r="Y346" i="6"/>
  <c r="Z346" i="6"/>
  <c r="Y347" i="6"/>
  <c r="Z347" i="6"/>
  <c r="Y348" i="6"/>
  <c r="Z348" i="6"/>
  <c r="Y349" i="6"/>
  <c r="Z349" i="6"/>
  <c r="Y350" i="6"/>
  <c r="Z350" i="6"/>
  <c r="Y351" i="6"/>
  <c r="Z351" i="6"/>
  <c r="Y352" i="6"/>
  <c r="Z352" i="6"/>
  <c r="Y353" i="6"/>
  <c r="Z353" i="6"/>
  <c r="Y354" i="6"/>
  <c r="Z354" i="6"/>
  <c r="Y355" i="6"/>
  <c r="Z355" i="6"/>
  <c r="Y356" i="6"/>
  <c r="Z356" i="6"/>
  <c r="Y357" i="6"/>
  <c r="Z357" i="6"/>
  <c r="Y358" i="6"/>
  <c r="Z358" i="6"/>
  <c r="Y359" i="6"/>
  <c r="Z359" i="6"/>
  <c r="Y360" i="6"/>
  <c r="Z360" i="6"/>
  <c r="Y361" i="6"/>
  <c r="Z361" i="6"/>
  <c r="Y362" i="6"/>
  <c r="Z362" i="6"/>
  <c r="Y363" i="6"/>
  <c r="Z363" i="6"/>
  <c r="Y364" i="6"/>
  <c r="Z364" i="6"/>
  <c r="Y365" i="6"/>
  <c r="Z365" i="6"/>
  <c r="Y366" i="6"/>
  <c r="Z366" i="6"/>
  <c r="Y367" i="6"/>
  <c r="Z367" i="6"/>
  <c r="Y368" i="6"/>
  <c r="Z368" i="6"/>
  <c r="Y369" i="6"/>
  <c r="Z369" i="6"/>
  <c r="Y370" i="6"/>
  <c r="Z370" i="6"/>
  <c r="Y371" i="6"/>
  <c r="Z371" i="6"/>
  <c r="Y372" i="6"/>
  <c r="Z372" i="6"/>
  <c r="Y373" i="6"/>
  <c r="Z373" i="6"/>
  <c r="Y374" i="6"/>
  <c r="Z374" i="6"/>
  <c r="Y375" i="6"/>
  <c r="Z375" i="6"/>
  <c r="Y376" i="6"/>
  <c r="Z376" i="6"/>
  <c r="Y377" i="6"/>
  <c r="Z377" i="6"/>
  <c r="Y378" i="6"/>
  <c r="Z378" i="6"/>
  <c r="Y379" i="6"/>
  <c r="Z379" i="6"/>
  <c r="Y380" i="6"/>
  <c r="Z380" i="6"/>
  <c r="Y381" i="6"/>
  <c r="Z381" i="6"/>
  <c r="Y382" i="6"/>
  <c r="Z382" i="6"/>
  <c r="Y383" i="6"/>
  <c r="Z383" i="6"/>
  <c r="Y384" i="6"/>
  <c r="Z384" i="6"/>
  <c r="Y385" i="6"/>
  <c r="Z385" i="6"/>
  <c r="Y386" i="6"/>
  <c r="Z386" i="6"/>
  <c r="Y387" i="6"/>
  <c r="Z387" i="6"/>
  <c r="Y388" i="6"/>
  <c r="Z388" i="6"/>
  <c r="Y389" i="6"/>
  <c r="Z389" i="6"/>
  <c r="Y390" i="6"/>
  <c r="Z390" i="6"/>
  <c r="Y391" i="6"/>
  <c r="Z391" i="6"/>
  <c r="Y392" i="6"/>
  <c r="Z392" i="6"/>
  <c r="Y393" i="6"/>
  <c r="Z393" i="6"/>
  <c r="Y394" i="6"/>
  <c r="Z394" i="6"/>
  <c r="Y395" i="6"/>
  <c r="Z395" i="6"/>
  <c r="Y396" i="6"/>
  <c r="Z396" i="6"/>
  <c r="Y397" i="6"/>
  <c r="Z397" i="6"/>
  <c r="Y398" i="6"/>
  <c r="Z398" i="6"/>
  <c r="Y399" i="6"/>
  <c r="Z399" i="6"/>
  <c r="Y400" i="6"/>
  <c r="Z400" i="6"/>
  <c r="Y401" i="6"/>
  <c r="Z401" i="6"/>
  <c r="Y402" i="6"/>
  <c r="Z402" i="6"/>
  <c r="Y403" i="6"/>
  <c r="Z403" i="6"/>
  <c r="Y404" i="6"/>
  <c r="Z404" i="6"/>
  <c r="Y405" i="6"/>
  <c r="Z405" i="6"/>
  <c r="Y406" i="6"/>
  <c r="Z406" i="6"/>
  <c r="Y407" i="6"/>
  <c r="Z407" i="6"/>
  <c r="Y408" i="6"/>
  <c r="Z408" i="6"/>
  <c r="Y409" i="6"/>
  <c r="Z409" i="6"/>
  <c r="Y410" i="6"/>
  <c r="Z410" i="6"/>
  <c r="Y411" i="6"/>
  <c r="Z411" i="6"/>
  <c r="Y412" i="6"/>
  <c r="Z412" i="6"/>
  <c r="Y413" i="6"/>
  <c r="Z413" i="6"/>
  <c r="Y414" i="6"/>
  <c r="Z414" i="6"/>
  <c r="Y415" i="6"/>
  <c r="Z415" i="6"/>
  <c r="Y416" i="6"/>
  <c r="Z416" i="6"/>
  <c r="Y417" i="6"/>
  <c r="Z417" i="6"/>
  <c r="Y418" i="6"/>
  <c r="Z418" i="6"/>
  <c r="Y419" i="6"/>
  <c r="Z419" i="6"/>
  <c r="Y420" i="6"/>
  <c r="Z420" i="6"/>
  <c r="Y421" i="6"/>
  <c r="Z421" i="6"/>
  <c r="Y422" i="6"/>
  <c r="Z422" i="6"/>
  <c r="Y423" i="6"/>
  <c r="Z423" i="6"/>
  <c r="Y424" i="6"/>
  <c r="Z424" i="6"/>
  <c r="Y425" i="6"/>
  <c r="Z425" i="6"/>
  <c r="Y426" i="6"/>
  <c r="Z426" i="6"/>
  <c r="Y427" i="6"/>
  <c r="Z427" i="6"/>
  <c r="Y428" i="6"/>
  <c r="Z428" i="6"/>
  <c r="Y429" i="6"/>
  <c r="Z429" i="6"/>
  <c r="Y430" i="6"/>
  <c r="Z430" i="6"/>
  <c r="Y431" i="6"/>
  <c r="Z431" i="6"/>
  <c r="Y432" i="6"/>
  <c r="Z432" i="6"/>
  <c r="Y433" i="6"/>
  <c r="Z433" i="6"/>
  <c r="Y434" i="6"/>
  <c r="Z434" i="6"/>
  <c r="Y435" i="6"/>
  <c r="Z435" i="6"/>
  <c r="Y436" i="6"/>
  <c r="Z436" i="6"/>
  <c r="Y437" i="6"/>
  <c r="Z437" i="6"/>
  <c r="Y438" i="6"/>
  <c r="Z438" i="6"/>
  <c r="Y439" i="6"/>
  <c r="Z439" i="6"/>
  <c r="Y440" i="6"/>
  <c r="Z440" i="6"/>
  <c r="Y441" i="6"/>
  <c r="Z441" i="6"/>
  <c r="Y442" i="6"/>
  <c r="Z442" i="6"/>
  <c r="Y443" i="6"/>
  <c r="Z443" i="6"/>
  <c r="Y444" i="6"/>
  <c r="Z444" i="6"/>
  <c r="Y445" i="6"/>
  <c r="Z445" i="6"/>
  <c r="Y446" i="6"/>
  <c r="Z446" i="6"/>
  <c r="Y447" i="6"/>
  <c r="Z447" i="6"/>
  <c r="Y448" i="6"/>
  <c r="Z448" i="6"/>
  <c r="Y449" i="6"/>
  <c r="Z449" i="6"/>
  <c r="Y450" i="6"/>
  <c r="Z450" i="6"/>
  <c r="Y451" i="6"/>
  <c r="Z451" i="6"/>
  <c r="Y452" i="6"/>
  <c r="Z452" i="6"/>
  <c r="Y453" i="6"/>
  <c r="Z453" i="6"/>
  <c r="Y454" i="6"/>
  <c r="Z454" i="6"/>
  <c r="Y455" i="6"/>
  <c r="Z455" i="6"/>
  <c r="Y456" i="6"/>
  <c r="Z456" i="6"/>
  <c r="Y457" i="6"/>
  <c r="Z457" i="6"/>
  <c r="Y458" i="6"/>
  <c r="Z458" i="6"/>
  <c r="Y459" i="6"/>
  <c r="Z459" i="6"/>
  <c r="Y460" i="6"/>
  <c r="Z460" i="6"/>
  <c r="Y461" i="6"/>
  <c r="Z461" i="6"/>
  <c r="Y462" i="6"/>
  <c r="Z462" i="6"/>
  <c r="Y463" i="6"/>
  <c r="Z463" i="6"/>
  <c r="Y464" i="6"/>
  <c r="Z464" i="6"/>
  <c r="Y465" i="6"/>
  <c r="Z465" i="6"/>
  <c r="Y466" i="6"/>
  <c r="Z466" i="6"/>
  <c r="Y467" i="6"/>
  <c r="Z467" i="6"/>
  <c r="Y468" i="6"/>
  <c r="Z468" i="6"/>
  <c r="Y469" i="6"/>
  <c r="Z469" i="6"/>
  <c r="Y470" i="6"/>
  <c r="Z470" i="6"/>
  <c r="Y471" i="6"/>
  <c r="Z471" i="6"/>
  <c r="Y472" i="6"/>
  <c r="Z472" i="6"/>
  <c r="Y473" i="6"/>
  <c r="Z473" i="6"/>
  <c r="Y474" i="6"/>
  <c r="Z474" i="6"/>
  <c r="Y475" i="6"/>
  <c r="Z475" i="6"/>
  <c r="Y476" i="6"/>
  <c r="Z476" i="6"/>
  <c r="Y477" i="6"/>
  <c r="Z477" i="6"/>
  <c r="Y478" i="6"/>
  <c r="Z478" i="6"/>
  <c r="Y479" i="6"/>
  <c r="Z479" i="6"/>
  <c r="Y480" i="6"/>
  <c r="Z480" i="6"/>
  <c r="Y481" i="6"/>
  <c r="Z481" i="6"/>
  <c r="Y482" i="6"/>
  <c r="Z482" i="6"/>
  <c r="Y483" i="6"/>
  <c r="Z483" i="6"/>
  <c r="Y484" i="6"/>
  <c r="Z484" i="6"/>
  <c r="Y485" i="6"/>
  <c r="Z485" i="6"/>
  <c r="Y486" i="6"/>
  <c r="Z486" i="6"/>
  <c r="Y487" i="6"/>
  <c r="Z487" i="6"/>
  <c r="Y488" i="6"/>
  <c r="Z488" i="6"/>
  <c r="Y489" i="6"/>
  <c r="Z489" i="6"/>
  <c r="Y490" i="6"/>
  <c r="Z490" i="6"/>
  <c r="Y491" i="6"/>
  <c r="Z491" i="6"/>
  <c r="Y492" i="6"/>
  <c r="Z492" i="6"/>
  <c r="Y493" i="6"/>
  <c r="Z493" i="6"/>
  <c r="Y494" i="6"/>
  <c r="Z494" i="6"/>
  <c r="Y495" i="6"/>
  <c r="Z495" i="6"/>
  <c r="Y496" i="6"/>
  <c r="Z496" i="6"/>
  <c r="Y497" i="6"/>
  <c r="Z497" i="6"/>
  <c r="Y498" i="6"/>
  <c r="Z498" i="6"/>
  <c r="Y499" i="6"/>
  <c r="Z499" i="6"/>
  <c r="Y500" i="6"/>
  <c r="Z500" i="6"/>
  <c r="Y501" i="6"/>
  <c r="Z501" i="6"/>
  <c r="Y502" i="6"/>
  <c r="Z502" i="6"/>
  <c r="Y503" i="6"/>
  <c r="Z503" i="6"/>
  <c r="Y504" i="6"/>
  <c r="Z504" i="6"/>
  <c r="Y505" i="6"/>
  <c r="Z505" i="6"/>
  <c r="Y506" i="6"/>
  <c r="Z506" i="6"/>
  <c r="Y507" i="6"/>
  <c r="Z507" i="6"/>
  <c r="Y508" i="6"/>
  <c r="Z508" i="6"/>
  <c r="Y509" i="6"/>
  <c r="Z509" i="6"/>
  <c r="Y510" i="6"/>
  <c r="Z510" i="6"/>
  <c r="Y511" i="6"/>
  <c r="Z511" i="6"/>
  <c r="Y512" i="6"/>
  <c r="Z512" i="6"/>
  <c r="Y513" i="6"/>
  <c r="Z513" i="6"/>
  <c r="Y514" i="6"/>
  <c r="Z514" i="6"/>
  <c r="Y515" i="6"/>
  <c r="Z515" i="6"/>
  <c r="Y516" i="6"/>
  <c r="Z516" i="6"/>
  <c r="Y517" i="6"/>
  <c r="Z517" i="6"/>
  <c r="Y518" i="6"/>
  <c r="Z518" i="6"/>
  <c r="Y519" i="6"/>
  <c r="Z519" i="6"/>
  <c r="Y520" i="6"/>
  <c r="Z520" i="6"/>
  <c r="Y521" i="6"/>
  <c r="Z521" i="6"/>
  <c r="Y522" i="6"/>
  <c r="Z522" i="6"/>
  <c r="Y523" i="6"/>
  <c r="Z523" i="6"/>
  <c r="Y524" i="6"/>
  <c r="Z524" i="6"/>
  <c r="Y525" i="6"/>
  <c r="Z525" i="6"/>
  <c r="Y526" i="6"/>
  <c r="Z526" i="6"/>
  <c r="Y527" i="6"/>
  <c r="Z527" i="6"/>
  <c r="Y528" i="6"/>
  <c r="Z528" i="6"/>
  <c r="Y529" i="6"/>
  <c r="Z529" i="6"/>
  <c r="Y530" i="6"/>
  <c r="Z530" i="6"/>
  <c r="Y531" i="6"/>
  <c r="Z531" i="6"/>
  <c r="Y532" i="6"/>
  <c r="Z532" i="6"/>
  <c r="Z7" i="6"/>
  <c r="Y7" i="6"/>
  <c r="Q8" i="6"/>
  <c r="Q9" i="6"/>
  <c r="Q10" i="6"/>
  <c r="Q11" i="6"/>
  <c r="Q12" i="6"/>
  <c r="Q13" i="6"/>
  <c r="Q14" i="6"/>
  <c r="Q15" i="6"/>
  <c r="Q16" i="6"/>
  <c r="Q17" i="6"/>
  <c r="Q18" i="6"/>
  <c r="Q19" i="6"/>
  <c r="Q20" i="6"/>
  <c r="Q21" i="6"/>
  <c r="Q22" i="6"/>
  <c r="Q23" i="6"/>
  <c r="Q24" i="6"/>
  <c r="Q25" i="6"/>
  <c r="Q26" i="6"/>
  <c r="Q27" i="6"/>
  <c r="Q28" i="6"/>
  <c r="Q29" i="6"/>
  <c r="Q30" i="6"/>
  <c r="Q31" i="6"/>
  <c r="Q32" i="6"/>
  <c r="Q33" i="6"/>
  <c r="Q34" i="6"/>
  <c r="Q35" i="6"/>
  <c r="Q36" i="6"/>
  <c r="Q37" i="6"/>
  <c r="Q38" i="6"/>
  <c r="Q39" i="6"/>
  <c r="Q40" i="6"/>
  <c r="Q41" i="6"/>
  <c r="Q42" i="6"/>
  <c r="Q43" i="6"/>
  <c r="Q44" i="6"/>
  <c r="Q45" i="6"/>
  <c r="Q46" i="6"/>
  <c r="Q47" i="6"/>
  <c r="Q48" i="6"/>
  <c r="Q49" i="6"/>
  <c r="Q50" i="6"/>
  <c r="Q51" i="6"/>
  <c r="Q52" i="6"/>
  <c r="Q53" i="6"/>
  <c r="Q54" i="6"/>
  <c r="Q55" i="6"/>
  <c r="Q56" i="6"/>
  <c r="Q57" i="6"/>
  <c r="Q58" i="6"/>
  <c r="Q59" i="6"/>
  <c r="Q60" i="6"/>
  <c r="Q61" i="6"/>
  <c r="Q62" i="6"/>
  <c r="Q63" i="6"/>
  <c r="Q64" i="6"/>
  <c r="Q65" i="6"/>
  <c r="Q66" i="6"/>
  <c r="Q67" i="6"/>
  <c r="Q68" i="6"/>
  <c r="Q69" i="6"/>
  <c r="Q70" i="6"/>
  <c r="Q71" i="6"/>
  <c r="Q72" i="6"/>
  <c r="Q73" i="6"/>
  <c r="Q74" i="6"/>
  <c r="Q75" i="6"/>
  <c r="Q76" i="6"/>
  <c r="Q77" i="6"/>
  <c r="Q78" i="6"/>
  <c r="Q79" i="6"/>
  <c r="Q80" i="6"/>
  <c r="Q81" i="6"/>
  <c r="Q82" i="6"/>
  <c r="Q83" i="6"/>
  <c r="Q84" i="6"/>
  <c r="Q85" i="6"/>
  <c r="Q86" i="6"/>
  <c r="Q87" i="6"/>
  <c r="Q88" i="6"/>
  <c r="Q89" i="6"/>
  <c r="Q90" i="6"/>
  <c r="Q91" i="6"/>
  <c r="Q92" i="6"/>
  <c r="Q93" i="6"/>
  <c r="Q94" i="6"/>
  <c r="Q95" i="6"/>
  <c r="Q96" i="6"/>
  <c r="Q97" i="6"/>
  <c r="Q98" i="6"/>
  <c r="Q99" i="6"/>
  <c r="Q100" i="6"/>
  <c r="Q101" i="6"/>
  <c r="Q102" i="6"/>
  <c r="Q103" i="6"/>
  <c r="Q104" i="6"/>
  <c r="Q105" i="6"/>
  <c r="Q106" i="6"/>
  <c r="Q108" i="6"/>
  <c r="Q111" i="6"/>
  <c r="Q114" i="6"/>
  <c r="Q115" i="6"/>
  <c r="Q116" i="6"/>
  <c r="Q117" i="6"/>
  <c r="Q118" i="6"/>
  <c r="Q119" i="6"/>
  <c r="Q120" i="6"/>
  <c r="Q121" i="6"/>
  <c r="Q122" i="6"/>
  <c r="Q123" i="6"/>
  <c r="Q124" i="6"/>
  <c r="Q125" i="6"/>
  <c r="Q126" i="6"/>
  <c r="Q127" i="6"/>
  <c r="Q128" i="6"/>
  <c r="Q129" i="6"/>
  <c r="Q130" i="6"/>
  <c r="Q131" i="6"/>
  <c r="Q132" i="6"/>
  <c r="Q133" i="6"/>
  <c r="Q134" i="6"/>
  <c r="Q135" i="6"/>
  <c r="Q136" i="6"/>
  <c r="Q137" i="6"/>
  <c r="Q138" i="6"/>
  <c r="Q139" i="6"/>
  <c r="Q140" i="6"/>
  <c r="Q141" i="6"/>
  <c r="Q142" i="6"/>
  <c r="Q143" i="6"/>
  <c r="Q144" i="6"/>
  <c r="Q145" i="6"/>
  <c r="Q146" i="6"/>
  <c r="Q147" i="6"/>
  <c r="Q148" i="6"/>
  <c r="Q149" i="6"/>
  <c r="Q150" i="6"/>
  <c r="Q151" i="6"/>
  <c r="Q152" i="6"/>
  <c r="Q153" i="6"/>
  <c r="Q154" i="6"/>
  <c r="Q155" i="6"/>
  <c r="Q156" i="6"/>
  <c r="Q157" i="6"/>
  <c r="Q158" i="6"/>
  <c r="Q159" i="6"/>
  <c r="Q160" i="6"/>
  <c r="Q161" i="6"/>
  <c r="Q162" i="6"/>
  <c r="Q163" i="6"/>
  <c r="Q164" i="6"/>
  <c r="Q165" i="6"/>
  <c r="Q166" i="6"/>
  <c r="Q167" i="6"/>
  <c r="Q168" i="6"/>
  <c r="Q169" i="6"/>
  <c r="Q170" i="6"/>
  <c r="Q171" i="6"/>
  <c r="Q172" i="6"/>
  <c r="Q173" i="6"/>
  <c r="Q174" i="6"/>
  <c r="Q175" i="6"/>
  <c r="Q176" i="6"/>
  <c r="Q177" i="6"/>
  <c r="Q178" i="6"/>
  <c r="Q179" i="6"/>
  <c r="Q180" i="6"/>
  <c r="Q181" i="6"/>
  <c r="Q182" i="6"/>
  <c r="Q183" i="6"/>
  <c r="Q184" i="6"/>
  <c r="Q185" i="6"/>
  <c r="Q186" i="6"/>
  <c r="Q187" i="6"/>
  <c r="Q188" i="6"/>
  <c r="Q189" i="6"/>
  <c r="Q190" i="6"/>
  <c r="Q191" i="6"/>
  <c r="Q192" i="6"/>
  <c r="Q193" i="6"/>
  <c r="Q194" i="6"/>
  <c r="Q195" i="6"/>
  <c r="Q196" i="6"/>
  <c r="Q197" i="6"/>
  <c r="Q198" i="6"/>
  <c r="Q199" i="6"/>
  <c r="Q200" i="6"/>
  <c r="Q201" i="6"/>
  <c r="Q202" i="6"/>
  <c r="Q203" i="6"/>
  <c r="Q204" i="6"/>
  <c r="Q205" i="6"/>
  <c r="Q206" i="6"/>
  <c r="Q207" i="6"/>
  <c r="Q208" i="6"/>
  <c r="Q209" i="6"/>
  <c r="Q210" i="6"/>
  <c r="Q211" i="6"/>
  <c r="Q212" i="6"/>
  <c r="Q213" i="6"/>
  <c r="Q214" i="6"/>
  <c r="Q215" i="6"/>
  <c r="Q216" i="6"/>
  <c r="Q217" i="6"/>
  <c r="Q218" i="6"/>
  <c r="Q219" i="6"/>
  <c r="Q220" i="6"/>
  <c r="Q221" i="6"/>
  <c r="Q222" i="6"/>
  <c r="Q223" i="6"/>
  <c r="Q224" i="6"/>
  <c r="Q225" i="6"/>
  <c r="Q226" i="6"/>
  <c r="Q227" i="6"/>
  <c r="Q228" i="6"/>
  <c r="Q229" i="6"/>
  <c r="Q230" i="6"/>
  <c r="Q231" i="6"/>
  <c r="Q232" i="6"/>
  <c r="Q233" i="6"/>
  <c r="Q234" i="6"/>
  <c r="Q235" i="6"/>
  <c r="Q236" i="6"/>
  <c r="Q237" i="6"/>
  <c r="Q238" i="6"/>
  <c r="Q239" i="6"/>
  <c r="Q240" i="6"/>
  <c r="Q241" i="6"/>
  <c r="Q242" i="6"/>
  <c r="Q243" i="6"/>
  <c r="Q244" i="6"/>
  <c r="Q245" i="6"/>
  <c r="Q246" i="6"/>
  <c r="Q247" i="6"/>
  <c r="Q248" i="6"/>
  <c r="Q249" i="6"/>
  <c r="Q250" i="6"/>
  <c r="Q251" i="6"/>
  <c r="Q252" i="6"/>
  <c r="Q253" i="6"/>
  <c r="Q254" i="6"/>
  <c r="Q255" i="6"/>
  <c r="Q256" i="6"/>
  <c r="Q257" i="6"/>
  <c r="Q258" i="6"/>
  <c r="Q259" i="6"/>
  <c r="Q260" i="6"/>
  <c r="Q261" i="6"/>
  <c r="Q262" i="6"/>
  <c r="Q263" i="6"/>
  <c r="Q264" i="6"/>
  <c r="Q265" i="6"/>
  <c r="Q266" i="6"/>
  <c r="Q267" i="6"/>
  <c r="Q268" i="6"/>
  <c r="Q269" i="6"/>
  <c r="Q270" i="6"/>
  <c r="Q271" i="6"/>
  <c r="Q272" i="6"/>
  <c r="Q273" i="6"/>
  <c r="Q274" i="6"/>
  <c r="Q275" i="6"/>
  <c r="Q276" i="6"/>
  <c r="Q277" i="6"/>
  <c r="Q278" i="6"/>
  <c r="Q279" i="6"/>
  <c r="Q280" i="6"/>
  <c r="Q281" i="6"/>
  <c r="Q282" i="6"/>
  <c r="Q283" i="6"/>
  <c r="Q284" i="6"/>
  <c r="Q285" i="6"/>
  <c r="Q286" i="6"/>
  <c r="Q287" i="6"/>
  <c r="Q288" i="6"/>
  <c r="Q289" i="6"/>
  <c r="Q290" i="6"/>
  <c r="Q291" i="6"/>
  <c r="Q292" i="6"/>
  <c r="Q293" i="6"/>
  <c r="Q294" i="6"/>
  <c r="Q295" i="6"/>
  <c r="Q296" i="6"/>
  <c r="Q297" i="6"/>
  <c r="Q298" i="6"/>
  <c r="Q299" i="6"/>
  <c r="Q300" i="6"/>
  <c r="Q301" i="6"/>
  <c r="Q302" i="6"/>
  <c r="Q303" i="6"/>
  <c r="Q304" i="6"/>
  <c r="Q305" i="6"/>
  <c r="Q306" i="6"/>
  <c r="Q307" i="6"/>
  <c r="Q308" i="6"/>
  <c r="Q309" i="6"/>
  <c r="Q310" i="6"/>
  <c r="Q311" i="6"/>
  <c r="Q312" i="6"/>
  <c r="Q313" i="6"/>
  <c r="Q314" i="6"/>
  <c r="Q315" i="6"/>
  <c r="Q316" i="6"/>
  <c r="Q317" i="6"/>
  <c r="Q318" i="6"/>
  <c r="Q319" i="6"/>
  <c r="Q320" i="6"/>
  <c r="Q321" i="6"/>
  <c r="Q322" i="6"/>
  <c r="Q323" i="6"/>
  <c r="Q324" i="6"/>
  <c r="Q325" i="6"/>
  <c r="Q326" i="6"/>
  <c r="Q327" i="6"/>
  <c r="Q328" i="6"/>
  <c r="Q329" i="6"/>
  <c r="Q330" i="6"/>
  <c r="Q331" i="6"/>
  <c r="Q332" i="6"/>
  <c r="Q333" i="6"/>
  <c r="Q334" i="6"/>
  <c r="Q335" i="6"/>
  <c r="Q336" i="6"/>
  <c r="Q337" i="6"/>
  <c r="Q338" i="6"/>
  <c r="Q339" i="6"/>
  <c r="Q340" i="6"/>
  <c r="Q341" i="6"/>
  <c r="Q342" i="6"/>
  <c r="Q343" i="6"/>
  <c r="Q344" i="6"/>
  <c r="Q345" i="6"/>
  <c r="Q346" i="6"/>
  <c r="Q347" i="6"/>
  <c r="Q348" i="6"/>
  <c r="Q349" i="6"/>
  <c r="Q350" i="6"/>
  <c r="Q351" i="6"/>
  <c r="Q352" i="6"/>
  <c r="Q353" i="6"/>
  <c r="Q354" i="6"/>
  <c r="Q355" i="6"/>
  <c r="Q356" i="6"/>
  <c r="Q357" i="6"/>
  <c r="Q358" i="6"/>
  <c r="Q359" i="6"/>
  <c r="Q360" i="6"/>
  <c r="Q361" i="6"/>
  <c r="Q362" i="6"/>
  <c r="Q363" i="6"/>
  <c r="Q364" i="6"/>
  <c r="Q365" i="6"/>
  <c r="Q366" i="6"/>
  <c r="Q367" i="6"/>
  <c r="Q368" i="6"/>
  <c r="Q369" i="6"/>
  <c r="Q370" i="6"/>
  <c r="Q371" i="6"/>
  <c r="Q372" i="6"/>
  <c r="Q373" i="6"/>
  <c r="Q374" i="6"/>
  <c r="Q375" i="6"/>
  <c r="Q376" i="6"/>
  <c r="Q377" i="6"/>
  <c r="Q378" i="6"/>
  <c r="Q379" i="6"/>
  <c r="Q380" i="6"/>
  <c r="Q381" i="6"/>
  <c r="Q382" i="6"/>
  <c r="Q383" i="6"/>
  <c r="Q384" i="6"/>
  <c r="Q385" i="6"/>
  <c r="Q386" i="6"/>
  <c r="Q387" i="6"/>
  <c r="Q388" i="6"/>
  <c r="Q389" i="6"/>
  <c r="Q390" i="6"/>
  <c r="Q391" i="6"/>
  <c r="Q392" i="6"/>
  <c r="Q393" i="6"/>
  <c r="Q394" i="6"/>
  <c r="Q395" i="6"/>
  <c r="Q396" i="6"/>
  <c r="Q397" i="6"/>
  <c r="Q398" i="6"/>
  <c r="Q399" i="6"/>
  <c r="Q400" i="6"/>
  <c r="Q401" i="6"/>
  <c r="Q402" i="6"/>
  <c r="Q403" i="6"/>
  <c r="Q404" i="6"/>
  <c r="Q405" i="6"/>
  <c r="Q406" i="6"/>
  <c r="Q407" i="6"/>
  <c r="Q408" i="6"/>
  <c r="Q409" i="6"/>
  <c r="Q410" i="6"/>
  <c r="Q411" i="6"/>
  <c r="Q412" i="6"/>
  <c r="Q413" i="6"/>
  <c r="Q414" i="6"/>
  <c r="Q415" i="6"/>
  <c r="Q416" i="6"/>
  <c r="Q417" i="6"/>
  <c r="Q418" i="6"/>
  <c r="Q419" i="6"/>
  <c r="Q420" i="6"/>
  <c r="Q421" i="6"/>
  <c r="Q422" i="6"/>
  <c r="Q423" i="6"/>
  <c r="Q424" i="6"/>
  <c r="Q425" i="6"/>
  <c r="Q426" i="6"/>
  <c r="Q427" i="6"/>
  <c r="Q428" i="6"/>
  <c r="Q429" i="6"/>
  <c r="Q430" i="6"/>
  <c r="Q431" i="6"/>
  <c r="Q432" i="6"/>
  <c r="Q433" i="6"/>
  <c r="Q434" i="6"/>
  <c r="Q435" i="6"/>
  <c r="Q436" i="6"/>
  <c r="Q437" i="6"/>
  <c r="Q438" i="6"/>
  <c r="Q439" i="6"/>
  <c r="Q440" i="6"/>
  <c r="Q441" i="6"/>
  <c r="Q442" i="6"/>
  <c r="Q443" i="6"/>
  <c r="Q444" i="6"/>
  <c r="Q445" i="6"/>
  <c r="Q446" i="6"/>
  <c r="Q447" i="6"/>
  <c r="Q448" i="6"/>
  <c r="Q449" i="6"/>
  <c r="Q450" i="6"/>
  <c r="Q451" i="6"/>
  <c r="Q452" i="6"/>
  <c r="Q453" i="6"/>
  <c r="Q454" i="6"/>
  <c r="Q455" i="6"/>
  <c r="Q456" i="6"/>
  <c r="Q457" i="6"/>
  <c r="Q458" i="6"/>
  <c r="Q459" i="6"/>
  <c r="Q460" i="6"/>
  <c r="Q461" i="6"/>
  <c r="Q462" i="6"/>
  <c r="Q463" i="6"/>
  <c r="Q464" i="6"/>
  <c r="Q465" i="6"/>
  <c r="Q466" i="6"/>
  <c r="Q467" i="6"/>
  <c r="Q468" i="6"/>
  <c r="Q469" i="6"/>
  <c r="Q470" i="6"/>
  <c r="Q471" i="6"/>
  <c r="Q472" i="6"/>
  <c r="Q473" i="6"/>
  <c r="Q474" i="6"/>
  <c r="Q475" i="6"/>
  <c r="Q476" i="6"/>
  <c r="Q477" i="6"/>
  <c r="Q478" i="6"/>
  <c r="Q479" i="6"/>
  <c r="Q480" i="6"/>
  <c r="Q481" i="6"/>
  <c r="Q482" i="6"/>
  <c r="Q483" i="6"/>
  <c r="Q484" i="6"/>
  <c r="Q485" i="6"/>
  <c r="Q486" i="6"/>
  <c r="Q487" i="6"/>
  <c r="Q488" i="6"/>
  <c r="Q489" i="6"/>
  <c r="Q490" i="6"/>
  <c r="Q491" i="6"/>
  <c r="Q492" i="6"/>
  <c r="Q493" i="6"/>
  <c r="Q494" i="6"/>
  <c r="Q495" i="6"/>
  <c r="Q496" i="6"/>
  <c r="Q497" i="6"/>
  <c r="Q498" i="6"/>
  <c r="Q499" i="6"/>
  <c r="Q500" i="6"/>
  <c r="Q501" i="6"/>
  <c r="Q502" i="6"/>
  <c r="Q503" i="6"/>
  <c r="Q504" i="6"/>
  <c r="Q505" i="6"/>
  <c r="Q506" i="6"/>
  <c r="Q507" i="6"/>
  <c r="Q508" i="6"/>
  <c r="Q509" i="6"/>
  <c r="Q510" i="6"/>
  <c r="Q511" i="6"/>
  <c r="Q512" i="6"/>
  <c r="Q513" i="6"/>
  <c r="Q514" i="6"/>
  <c r="Q515" i="6"/>
  <c r="Q516" i="6"/>
  <c r="Q517" i="6"/>
  <c r="Q518" i="6"/>
  <c r="Q519" i="6"/>
  <c r="Q520" i="6"/>
  <c r="Q521" i="6"/>
  <c r="Q522" i="6"/>
  <c r="Q523" i="6"/>
  <c r="Q524" i="6"/>
  <c r="Q525" i="6"/>
  <c r="Q526" i="6"/>
  <c r="Q527" i="6"/>
  <c r="Q528" i="6"/>
  <c r="Q529" i="6"/>
  <c r="Q530" i="6"/>
  <c r="Q531" i="6"/>
  <c r="Q532" i="6"/>
  <c r="N122" i="6"/>
  <c r="N123" i="6"/>
  <c r="N124" i="6"/>
  <c r="N125" i="6"/>
  <c r="N126" i="6"/>
  <c r="N127" i="6"/>
  <c r="N128" i="6"/>
  <c r="N129" i="6"/>
  <c r="N130" i="6"/>
  <c r="N131" i="6"/>
  <c r="N132" i="6"/>
  <c r="N133" i="6"/>
  <c r="N134" i="6"/>
  <c r="N135" i="6"/>
  <c r="N136" i="6"/>
  <c r="N137" i="6"/>
  <c r="N138" i="6"/>
  <c r="N139" i="6"/>
  <c r="N140" i="6"/>
  <c r="N141" i="6"/>
  <c r="N142" i="6"/>
  <c r="N143" i="6"/>
  <c r="N144" i="6"/>
  <c r="N145" i="6"/>
  <c r="N146" i="6"/>
  <c r="N147" i="6"/>
  <c r="N148" i="6"/>
  <c r="N149" i="6"/>
  <c r="N150" i="6"/>
  <c r="N151" i="6"/>
  <c r="N152" i="6"/>
  <c r="N153" i="6"/>
  <c r="N154" i="6"/>
  <c r="N155" i="6"/>
  <c r="N156" i="6"/>
  <c r="N157" i="6"/>
  <c r="N158" i="6"/>
  <c r="N159" i="6"/>
  <c r="N160" i="6"/>
  <c r="N161" i="6"/>
  <c r="N162" i="6"/>
  <c r="N163" i="6"/>
  <c r="N164" i="6"/>
  <c r="N165" i="6"/>
  <c r="N166" i="6"/>
  <c r="N167" i="6"/>
  <c r="N168" i="6"/>
  <c r="N169" i="6"/>
  <c r="N170" i="6"/>
  <c r="N171" i="6"/>
  <c r="N172" i="6"/>
  <c r="N173" i="6"/>
  <c r="N174" i="6"/>
  <c r="N175" i="6"/>
  <c r="N176" i="6"/>
  <c r="N177" i="6"/>
  <c r="N178" i="6"/>
  <c r="N179" i="6"/>
  <c r="N180" i="6"/>
  <c r="N181" i="6"/>
  <c r="N182" i="6"/>
  <c r="N183" i="6"/>
  <c r="N184" i="6"/>
  <c r="N185" i="6"/>
  <c r="N186" i="6"/>
  <c r="N187" i="6"/>
  <c r="N188" i="6"/>
  <c r="N189" i="6"/>
  <c r="N190" i="6"/>
  <c r="N191" i="6"/>
  <c r="N192" i="6"/>
  <c r="N193" i="6"/>
  <c r="N194" i="6"/>
  <c r="N195" i="6"/>
  <c r="N196" i="6"/>
  <c r="N197" i="6"/>
  <c r="N198" i="6"/>
  <c r="N199" i="6"/>
  <c r="N200" i="6"/>
  <c r="N201" i="6"/>
  <c r="N202" i="6"/>
  <c r="N203" i="6"/>
  <c r="N204" i="6"/>
  <c r="N205" i="6"/>
  <c r="N206" i="6"/>
  <c r="N207" i="6"/>
  <c r="N208" i="6"/>
  <c r="N209" i="6"/>
  <c r="N210" i="6"/>
  <c r="N211" i="6"/>
  <c r="N212" i="6"/>
  <c r="N213" i="6"/>
  <c r="N214" i="6"/>
  <c r="N215" i="6"/>
  <c r="N216" i="6"/>
  <c r="N217" i="6"/>
  <c r="N218" i="6"/>
  <c r="N219" i="6"/>
  <c r="N220" i="6"/>
  <c r="N221" i="6"/>
  <c r="N222" i="6"/>
  <c r="N223" i="6"/>
  <c r="N224" i="6"/>
  <c r="N225" i="6"/>
  <c r="N226" i="6"/>
  <c r="N227" i="6"/>
  <c r="N228" i="6"/>
  <c r="N229" i="6"/>
  <c r="N230" i="6"/>
  <c r="N231" i="6"/>
  <c r="N232" i="6"/>
  <c r="N233" i="6"/>
  <c r="N234" i="6"/>
  <c r="N235" i="6"/>
  <c r="N236" i="6"/>
  <c r="N237" i="6"/>
  <c r="N238" i="6"/>
  <c r="N239" i="6"/>
  <c r="N240" i="6"/>
  <c r="N241" i="6"/>
  <c r="N242" i="6"/>
  <c r="N243" i="6"/>
  <c r="N244" i="6"/>
  <c r="N245" i="6"/>
  <c r="N246" i="6"/>
  <c r="N247" i="6"/>
  <c r="N248" i="6"/>
  <c r="N249" i="6"/>
  <c r="N250" i="6"/>
  <c r="N251" i="6"/>
  <c r="N252" i="6"/>
  <c r="N253" i="6"/>
  <c r="N254" i="6"/>
  <c r="N255" i="6"/>
  <c r="N256" i="6"/>
  <c r="N257" i="6"/>
  <c r="N258" i="6"/>
  <c r="N259" i="6"/>
  <c r="N260" i="6"/>
  <c r="N261" i="6"/>
  <c r="N262" i="6"/>
  <c r="N263" i="6"/>
  <c r="N264" i="6"/>
  <c r="N265" i="6"/>
  <c r="N266" i="6"/>
  <c r="N267" i="6"/>
  <c r="N268" i="6"/>
  <c r="N269" i="6"/>
  <c r="N270" i="6"/>
  <c r="N271" i="6"/>
  <c r="N272" i="6"/>
  <c r="N273" i="6"/>
  <c r="N274" i="6"/>
  <c r="N275" i="6"/>
  <c r="N276" i="6"/>
  <c r="N277" i="6"/>
  <c r="N278" i="6"/>
  <c r="N279" i="6"/>
  <c r="N280" i="6"/>
  <c r="N281" i="6"/>
  <c r="N282" i="6"/>
  <c r="N283" i="6"/>
  <c r="N284" i="6"/>
  <c r="N285" i="6"/>
  <c r="N286" i="6"/>
  <c r="N287" i="6"/>
  <c r="N288" i="6"/>
  <c r="N289" i="6"/>
  <c r="N290" i="6"/>
  <c r="N291" i="6"/>
  <c r="N292" i="6"/>
  <c r="N293" i="6"/>
  <c r="N294" i="6"/>
  <c r="N295" i="6"/>
  <c r="N296" i="6"/>
  <c r="N297" i="6"/>
  <c r="N298" i="6"/>
  <c r="N299" i="6"/>
  <c r="N300" i="6"/>
  <c r="N301" i="6"/>
  <c r="N302" i="6"/>
  <c r="N303" i="6"/>
  <c r="N304" i="6"/>
  <c r="N305" i="6"/>
  <c r="N306" i="6"/>
  <c r="N307" i="6"/>
  <c r="N308" i="6"/>
  <c r="N309" i="6"/>
  <c r="N310" i="6"/>
  <c r="N311" i="6"/>
  <c r="N312" i="6"/>
  <c r="N313" i="6"/>
  <c r="N314" i="6"/>
  <c r="N315" i="6"/>
  <c r="N316" i="6"/>
  <c r="N317" i="6"/>
  <c r="N318" i="6"/>
  <c r="N319" i="6"/>
  <c r="N320" i="6"/>
  <c r="N321" i="6"/>
  <c r="N322" i="6"/>
  <c r="N323" i="6"/>
  <c r="N324" i="6"/>
  <c r="N325" i="6"/>
  <c r="N326" i="6"/>
  <c r="N327" i="6"/>
  <c r="N328" i="6"/>
  <c r="N329" i="6"/>
  <c r="N330" i="6"/>
  <c r="N331" i="6"/>
  <c r="N332" i="6"/>
  <c r="N333" i="6"/>
  <c r="N334" i="6"/>
  <c r="N335" i="6"/>
  <c r="N336" i="6"/>
  <c r="N337" i="6"/>
  <c r="N338" i="6"/>
  <c r="N339" i="6"/>
  <c r="N340" i="6"/>
  <c r="N341" i="6"/>
  <c r="N342" i="6"/>
  <c r="N343" i="6"/>
  <c r="N344" i="6"/>
  <c r="N345" i="6"/>
  <c r="N346" i="6"/>
  <c r="N347" i="6"/>
  <c r="N348" i="6"/>
  <c r="N349" i="6"/>
  <c r="N350" i="6"/>
  <c r="N351" i="6"/>
  <c r="N352" i="6"/>
  <c r="N353" i="6"/>
  <c r="N354" i="6"/>
  <c r="N355" i="6"/>
  <c r="N356" i="6"/>
  <c r="N357" i="6"/>
  <c r="N358" i="6"/>
  <c r="N359" i="6"/>
  <c r="N360" i="6"/>
  <c r="N361" i="6"/>
  <c r="N362" i="6"/>
  <c r="N363" i="6"/>
  <c r="N364" i="6"/>
  <c r="N365" i="6"/>
  <c r="N366" i="6"/>
  <c r="N367" i="6"/>
  <c r="N368" i="6"/>
  <c r="N369" i="6"/>
  <c r="N370" i="6"/>
  <c r="N371" i="6"/>
  <c r="N372" i="6"/>
  <c r="N373" i="6"/>
  <c r="N374" i="6"/>
  <c r="N375" i="6"/>
  <c r="N376" i="6"/>
  <c r="N377" i="6"/>
  <c r="N378" i="6"/>
  <c r="N379" i="6"/>
  <c r="N380" i="6"/>
  <c r="N381" i="6"/>
  <c r="N382" i="6"/>
  <c r="N383" i="6"/>
  <c r="N384" i="6"/>
  <c r="N385" i="6"/>
  <c r="N386" i="6"/>
  <c r="N387" i="6"/>
  <c r="N388" i="6"/>
  <c r="N389" i="6"/>
  <c r="N390" i="6"/>
  <c r="N391" i="6"/>
  <c r="N392" i="6"/>
  <c r="N393" i="6"/>
  <c r="N394" i="6"/>
  <c r="N395" i="6"/>
  <c r="N396" i="6"/>
  <c r="N397" i="6"/>
  <c r="N398" i="6"/>
  <c r="N399" i="6"/>
  <c r="N400" i="6"/>
  <c r="N401" i="6"/>
  <c r="N402" i="6"/>
  <c r="N403" i="6"/>
  <c r="N404" i="6"/>
  <c r="N405" i="6"/>
  <c r="N406" i="6"/>
  <c r="N407" i="6"/>
  <c r="N408" i="6"/>
  <c r="N409" i="6"/>
  <c r="N410" i="6"/>
  <c r="N411" i="6"/>
  <c r="N412" i="6"/>
  <c r="N413" i="6"/>
  <c r="N414" i="6"/>
  <c r="N415" i="6"/>
  <c r="N416" i="6"/>
  <c r="N417" i="6"/>
  <c r="N418" i="6"/>
  <c r="N419" i="6"/>
  <c r="N420" i="6"/>
  <c r="N421" i="6"/>
  <c r="N422" i="6"/>
  <c r="N423" i="6"/>
  <c r="N424" i="6"/>
  <c r="N425" i="6"/>
  <c r="N426" i="6"/>
  <c r="N427" i="6"/>
  <c r="N428" i="6"/>
  <c r="N429" i="6"/>
  <c r="N430" i="6"/>
  <c r="N431" i="6"/>
  <c r="N432" i="6"/>
  <c r="N433" i="6"/>
  <c r="N434" i="6"/>
  <c r="N435" i="6"/>
  <c r="N436" i="6"/>
  <c r="N437" i="6"/>
  <c r="N438" i="6"/>
  <c r="N439" i="6"/>
  <c r="N440" i="6"/>
  <c r="N441" i="6"/>
  <c r="N442" i="6"/>
  <c r="N443" i="6"/>
  <c r="N444" i="6"/>
  <c r="N445" i="6"/>
  <c r="N446" i="6"/>
  <c r="N447" i="6"/>
  <c r="N448" i="6"/>
  <c r="N449" i="6"/>
  <c r="N450" i="6"/>
  <c r="N451" i="6"/>
  <c r="N452" i="6"/>
  <c r="N453" i="6"/>
  <c r="N454" i="6"/>
  <c r="N455" i="6"/>
  <c r="N456" i="6"/>
  <c r="N457" i="6"/>
  <c r="N458" i="6"/>
  <c r="N459" i="6"/>
  <c r="N460" i="6"/>
  <c r="N461" i="6"/>
  <c r="N462" i="6"/>
  <c r="N463" i="6"/>
  <c r="N464" i="6"/>
  <c r="N465" i="6"/>
  <c r="N466" i="6"/>
  <c r="N467" i="6"/>
  <c r="N468" i="6"/>
  <c r="N469" i="6"/>
  <c r="N470" i="6"/>
  <c r="N471" i="6"/>
  <c r="N472" i="6"/>
  <c r="N473" i="6"/>
  <c r="N474" i="6"/>
  <c r="N475" i="6"/>
  <c r="N476" i="6"/>
  <c r="N477" i="6"/>
  <c r="N478" i="6"/>
  <c r="N479" i="6"/>
  <c r="N480" i="6"/>
  <c r="N481" i="6"/>
  <c r="N482" i="6"/>
  <c r="N483" i="6"/>
  <c r="N484" i="6"/>
  <c r="N485" i="6"/>
  <c r="N486" i="6"/>
  <c r="N487" i="6"/>
  <c r="N488" i="6"/>
  <c r="N489" i="6"/>
  <c r="N490" i="6"/>
  <c r="N491" i="6"/>
  <c r="N492" i="6"/>
  <c r="N493" i="6"/>
  <c r="N494" i="6"/>
  <c r="N495" i="6"/>
  <c r="N496" i="6"/>
  <c r="N497" i="6"/>
  <c r="N498" i="6"/>
  <c r="N499" i="6"/>
  <c r="N500" i="6"/>
  <c r="N501" i="6"/>
  <c r="N502" i="6"/>
  <c r="N503" i="6"/>
  <c r="N504" i="6"/>
  <c r="N505" i="6"/>
  <c r="N506" i="6"/>
  <c r="N507" i="6"/>
  <c r="N508" i="6"/>
  <c r="N509" i="6"/>
  <c r="N510" i="6"/>
  <c r="N511" i="6"/>
  <c r="N512" i="6"/>
  <c r="N513" i="6"/>
  <c r="N514" i="6"/>
  <c r="N515" i="6"/>
  <c r="N516" i="6"/>
  <c r="N517" i="6"/>
  <c r="N518" i="6"/>
  <c r="N519" i="6"/>
  <c r="N520" i="6"/>
  <c r="N521" i="6"/>
  <c r="N522" i="6"/>
  <c r="N523" i="6"/>
  <c r="N524" i="6"/>
  <c r="N525" i="6"/>
  <c r="N526" i="6"/>
  <c r="N527" i="6"/>
  <c r="N528" i="6"/>
  <c r="N529" i="6"/>
  <c r="N530" i="6"/>
  <c r="N531" i="6"/>
  <c r="N532" i="6"/>
  <c r="N8" i="6"/>
  <c r="N9" i="6"/>
  <c r="N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119" i="6"/>
  <c r="N120" i="6"/>
  <c r="N121" i="6"/>
  <c r="N7" i="6"/>
  <c r="Q7" i="6"/>
  <c r="F26" i="101"/>
  <c r="AS122" i="6"/>
  <c r="AT122" i="6"/>
  <c r="AS123" i="6"/>
  <c r="AT123" i="6"/>
  <c r="AS124" i="6"/>
  <c r="AT124" i="6"/>
  <c r="K109" i="62"/>
  <c r="D117" i="62"/>
  <c r="H117" i="62"/>
  <c r="M117" i="62"/>
  <c r="G35" i="42"/>
  <c r="H44" i="42"/>
  <c r="E44" i="42"/>
  <c r="C44" i="42"/>
  <c r="J16" i="9"/>
  <c r="I16" i="9"/>
  <c r="I507" i="9"/>
  <c r="I516" i="9"/>
  <c r="F516" i="9"/>
  <c r="B516" i="9"/>
  <c r="B19" i="9"/>
  <c r="H19" i="9" s="1"/>
  <c r="E19" i="9"/>
  <c r="F19" i="9"/>
  <c r="B20" i="9"/>
  <c r="H20" i="9" s="1"/>
  <c r="C20" i="9"/>
  <c r="D20" i="9"/>
  <c r="E20" i="9"/>
  <c r="F20" i="9"/>
  <c r="B21" i="9"/>
  <c r="H21" i="9" s="1"/>
  <c r="C21" i="9"/>
  <c r="D21" i="9"/>
  <c r="E21" i="9"/>
  <c r="F21" i="9"/>
  <c r="B22" i="9"/>
  <c r="H22" i="9" s="1"/>
  <c r="E22" i="9"/>
  <c r="F22" i="9"/>
  <c r="B23" i="9"/>
  <c r="H23" i="9" s="1"/>
  <c r="C23" i="9"/>
  <c r="D23" i="9"/>
  <c r="E23" i="9"/>
  <c r="F23" i="9"/>
  <c r="B24" i="9"/>
  <c r="H24" i="9" s="1"/>
  <c r="E24" i="9"/>
  <c r="F24" i="9"/>
  <c r="B25" i="9"/>
  <c r="H25" i="9" s="1"/>
  <c r="E25" i="9"/>
  <c r="F25" i="9"/>
  <c r="B26" i="9"/>
  <c r="H26" i="9" s="1"/>
  <c r="C26" i="9"/>
  <c r="D26" i="9"/>
  <c r="E26" i="9"/>
  <c r="F26" i="9"/>
  <c r="B27" i="9"/>
  <c r="H27" i="9" s="1"/>
  <c r="E27" i="9"/>
  <c r="F27" i="9"/>
  <c r="B28" i="9"/>
  <c r="H28" i="9" s="1"/>
  <c r="C28" i="9"/>
  <c r="D28" i="9"/>
  <c r="E28" i="9"/>
  <c r="F28" i="9"/>
  <c r="B29" i="9"/>
  <c r="H29" i="9" s="1"/>
  <c r="E29" i="9"/>
  <c r="F29" i="9"/>
  <c r="I29" i="9" s="1"/>
  <c r="B30" i="9"/>
  <c r="H30" i="9" s="1"/>
  <c r="C30" i="9"/>
  <c r="D30" i="9"/>
  <c r="E30" i="9"/>
  <c r="F30" i="9"/>
  <c r="I30" i="9" s="1"/>
  <c r="B31" i="9"/>
  <c r="H31" i="9" s="1"/>
  <c r="C31" i="9"/>
  <c r="D31" i="9"/>
  <c r="E31" i="9"/>
  <c r="F31" i="9"/>
  <c r="I31" i="9" s="1"/>
  <c r="B32" i="9"/>
  <c r="H32" i="9" s="1"/>
  <c r="C32" i="9"/>
  <c r="D32" i="9"/>
  <c r="E32" i="9"/>
  <c r="F32" i="9"/>
  <c r="I32" i="9" s="1"/>
  <c r="B33" i="9"/>
  <c r="H33" i="9" s="1"/>
  <c r="C33" i="9"/>
  <c r="D33" i="9"/>
  <c r="E33" i="9"/>
  <c r="F33" i="9"/>
  <c r="I33" i="9" s="1"/>
  <c r="B34" i="9"/>
  <c r="H34" i="9" s="1"/>
  <c r="E34" i="9"/>
  <c r="F34" i="9"/>
  <c r="I34" i="9" s="1"/>
  <c r="B35" i="9"/>
  <c r="H35" i="9" s="1"/>
  <c r="C35" i="9"/>
  <c r="D35" i="9"/>
  <c r="E35" i="9"/>
  <c r="F35" i="9"/>
  <c r="I35" i="9" s="1"/>
  <c r="B36" i="9"/>
  <c r="H36" i="9" s="1"/>
  <c r="E36" i="9"/>
  <c r="F36" i="9"/>
  <c r="I36" i="9" s="1"/>
  <c r="B37" i="9"/>
  <c r="H37" i="9" s="1"/>
  <c r="C37" i="9"/>
  <c r="D37" i="9"/>
  <c r="E37" i="9"/>
  <c r="F37" i="9"/>
  <c r="I37" i="9" s="1"/>
  <c r="B38" i="9"/>
  <c r="H38" i="9" s="1"/>
  <c r="E38" i="9"/>
  <c r="F38" i="9"/>
  <c r="I38" i="9" s="1"/>
  <c r="B39" i="9"/>
  <c r="H39" i="9" s="1"/>
  <c r="C39" i="9"/>
  <c r="D39" i="9"/>
  <c r="E39" i="9"/>
  <c r="F39" i="9"/>
  <c r="I39" i="9" s="1"/>
  <c r="B40" i="9"/>
  <c r="H40" i="9" s="1"/>
  <c r="C40" i="9"/>
  <c r="D40" i="9"/>
  <c r="E40" i="9"/>
  <c r="F40" i="9"/>
  <c r="I40" i="9" s="1"/>
  <c r="B41" i="9"/>
  <c r="H41" i="9" s="1"/>
  <c r="C41" i="9"/>
  <c r="D41" i="9"/>
  <c r="E41" i="9"/>
  <c r="F41" i="9"/>
  <c r="I41" i="9" s="1"/>
  <c r="B42" i="9"/>
  <c r="H42" i="9" s="1"/>
  <c r="C42" i="9"/>
  <c r="D42" i="9"/>
  <c r="E42" i="9"/>
  <c r="F42" i="9"/>
  <c r="I42" i="9" s="1"/>
  <c r="B43" i="9"/>
  <c r="H43" i="9" s="1"/>
  <c r="E43" i="9"/>
  <c r="F43" i="9"/>
  <c r="I43" i="9" s="1"/>
  <c r="B44" i="9"/>
  <c r="H44" i="9" s="1"/>
  <c r="C44" i="9"/>
  <c r="D44" i="9"/>
  <c r="E44" i="9"/>
  <c r="F44" i="9"/>
  <c r="I44" i="9" s="1"/>
  <c r="B45" i="9"/>
  <c r="H45" i="9" s="1"/>
  <c r="C45" i="9"/>
  <c r="D45" i="9"/>
  <c r="E45" i="9"/>
  <c r="F45" i="9"/>
  <c r="I45" i="9" s="1"/>
  <c r="B46" i="9"/>
  <c r="H46" i="9" s="1"/>
  <c r="C46" i="9"/>
  <c r="D46" i="9"/>
  <c r="E46" i="9"/>
  <c r="F46" i="9"/>
  <c r="I46" i="9" s="1"/>
  <c r="B47" i="9"/>
  <c r="H47" i="9" s="1"/>
  <c r="C47" i="9"/>
  <c r="D47" i="9"/>
  <c r="E47" i="9"/>
  <c r="F47" i="9"/>
  <c r="I47" i="9" s="1"/>
  <c r="B48" i="9"/>
  <c r="H48" i="9" s="1"/>
  <c r="C48" i="9"/>
  <c r="D48" i="9"/>
  <c r="E48" i="9"/>
  <c r="F48" i="9"/>
  <c r="I48" i="9" s="1"/>
  <c r="B49" i="9"/>
  <c r="H49" i="9" s="1"/>
  <c r="E49" i="9"/>
  <c r="F49" i="9"/>
  <c r="I49" i="9" s="1"/>
  <c r="B50" i="9"/>
  <c r="H50" i="9" s="1"/>
  <c r="C50" i="9"/>
  <c r="D50" i="9"/>
  <c r="E50" i="9"/>
  <c r="F50" i="9"/>
  <c r="I50" i="9" s="1"/>
  <c r="B51" i="9"/>
  <c r="H51" i="9" s="1"/>
  <c r="C51" i="9"/>
  <c r="D51" i="9"/>
  <c r="E51" i="9"/>
  <c r="F51" i="9"/>
  <c r="I51" i="9" s="1"/>
  <c r="B52" i="9"/>
  <c r="H52" i="9" s="1"/>
  <c r="C52" i="9"/>
  <c r="D52" i="9"/>
  <c r="E52" i="9"/>
  <c r="F52" i="9"/>
  <c r="I52" i="9" s="1"/>
  <c r="B53" i="9"/>
  <c r="H53" i="9" s="1"/>
  <c r="C53" i="9"/>
  <c r="D53" i="9"/>
  <c r="E53" i="9"/>
  <c r="F53" i="9"/>
  <c r="I53" i="9" s="1"/>
  <c r="B54" i="9"/>
  <c r="H54" i="9" s="1"/>
  <c r="C54" i="9"/>
  <c r="D54" i="9"/>
  <c r="E54" i="9"/>
  <c r="F54" i="9"/>
  <c r="I54" i="9" s="1"/>
  <c r="B55" i="9"/>
  <c r="H55" i="9" s="1"/>
  <c r="E55" i="9"/>
  <c r="F55" i="9"/>
  <c r="I55" i="9" s="1"/>
  <c r="B56" i="9"/>
  <c r="H56" i="9" s="1"/>
  <c r="C56" i="9"/>
  <c r="D56" i="9"/>
  <c r="E56" i="9"/>
  <c r="F56" i="9"/>
  <c r="J56" i="9" s="1"/>
  <c r="B57" i="9"/>
  <c r="H57" i="9" s="1"/>
  <c r="C57" i="9"/>
  <c r="D57" i="9"/>
  <c r="E57" i="9"/>
  <c r="F57" i="9"/>
  <c r="J57" i="9" s="1"/>
  <c r="B58" i="9"/>
  <c r="H58" i="9" s="1"/>
  <c r="C58" i="9"/>
  <c r="D58" i="9"/>
  <c r="E58" i="9"/>
  <c r="F58" i="9"/>
  <c r="J58" i="9" s="1"/>
  <c r="B59" i="9"/>
  <c r="H59" i="9" s="1"/>
  <c r="C59" i="9"/>
  <c r="D59" i="9"/>
  <c r="E59" i="9"/>
  <c r="F59" i="9"/>
  <c r="J59" i="9" s="1"/>
  <c r="B60" i="9"/>
  <c r="H60" i="9" s="1"/>
  <c r="E60" i="9"/>
  <c r="F60" i="9"/>
  <c r="J60" i="9" s="1"/>
  <c r="B61" i="9"/>
  <c r="H61" i="9" s="1"/>
  <c r="C61" i="9"/>
  <c r="D61" i="9"/>
  <c r="E61" i="9"/>
  <c r="F61" i="9"/>
  <c r="B62" i="9"/>
  <c r="H62" i="9" s="1"/>
  <c r="C62" i="9"/>
  <c r="D62" i="9"/>
  <c r="E62" i="9"/>
  <c r="F62" i="9"/>
  <c r="J62" i="9" s="1"/>
  <c r="B63" i="9"/>
  <c r="H63" i="9" s="1"/>
  <c r="C63" i="9"/>
  <c r="D63" i="9"/>
  <c r="E63" i="9"/>
  <c r="F63" i="9"/>
  <c r="B64" i="9"/>
  <c r="H64" i="9" s="1"/>
  <c r="C64" i="9"/>
  <c r="D64" i="9"/>
  <c r="E64" i="9"/>
  <c r="F64" i="9"/>
  <c r="B65" i="9"/>
  <c r="H65" i="9" s="1"/>
  <c r="E65" i="9"/>
  <c r="F65" i="9"/>
  <c r="J65" i="9" s="1"/>
  <c r="B66" i="9"/>
  <c r="H66" i="9" s="1"/>
  <c r="E66" i="9"/>
  <c r="F66" i="9"/>
  <c r="I66" i="9" s="1"/>
  <c r="B67" i="9"/>
  <c r="H67" i="9" s="1"/>
  <c r="C67" i="9"/>
  <c r="D67" i="9"/>
  <c r="E67" i="9"/>
  <c r="F67" i="9"/>
  <c r="J67" i="9" s="1"/>
  <c r="B68" i="9"/>
  <c r="H68" i="9" s="1"/>
  <c r="C68" i="9"/>
  <c r="D68" i="9"/>
  <c r="E68" i="9"/>
  <c r="F68" i="9"/>
  <c r="J68" i="9" s="1"/>
  <c r="B69" i="9"/>
  <c r="H69" i="9" s="1"/>
  <c r="C69" i="9"/>
  <c r="D69" i="9"/>
  <c r="E69" i="9"/>
  <c r="F69" i="9"/>
  <c r="K69" i="9" s="1"/>
  <c r="B70" i="9"/>
  <c r="H70" i="9" s="1"/>
  <c r="C70" i="9"/>
  <c r="D70" i="9"/>
  <c r="E70" i="9"/>
  <c r="F70" i="9"/>
  <c r="B71" i="9"/>
  <c r="H71" i="9" s="1"/>
  <c r="E71" i="9"/>
  <c r="F71" i="9"/>
  <c r="B72" i="9"/>
  <c r="H72" i="9" s="1"/>
  <c r="C72" i="9"/>
  <c r="D72" i="9"/>
  <c r="E72" i="9"/>
  <c r="F72" i="9"/>
  <c r="K72" i="9" s="1"/>
  <c r="B73" i="9"/>
  <c r="H73" i="9" s="1"/>
  <c r="C73" i="9"/>
  <c r="D73" i="9"/>
  <c r="E73" i="9"/>
  <c r="F73" i="9"/>
  <c r="K73" i="9" s="1"/>
  <c r="B74" i="9"/>
  <c r="H74" i="9" s="1"/>
  <c r="C74" i="9"/>
  <c r="D74" i="9"/>
  <c r="E74" i="9"/>
  <c r="F74" i="9"/>
  <c r="I74" i="9" s="1"/>
  <c r="B75" i="9"/>
  <c r="H75" i="9" s="1"/>
  <c r="C75" i="9"/>
  <c r="D75" i="9"/>
  <c r="E75" i="9"/>
  <c r="F75" i="9"/>
  <c r="J75" i="9" s="1"/>
  <c r="B76" i="9"/>
  <c r="H76" i="9" s="1"/>
  <c r="C76" i="9"/>
  <c r="D76" i="9"/>
  <c r="E76" i="9"/>
  <c r="F76" i="9"/>
  <c r="J76" i="9" s="1"/>
  <c r="B77" i="9"/>
  <c r="H77" i="9" s="1"/>
  <c r="C77" i="9"/>
  <c r="D77" i="9"/>
  <c r="E77" i="9"/>
  <c r="F77" i="9"/>
  <c r="K77" i="9" s="1"/>
  <c r="B78" i="9"/>
  <c r="H78" i="9" s="1"/>
  <c r="C78" i="9"/>
  <c r="D78" i="9"/>
  <c r="E78" i="9"/>
  <c r="F78" i="9"/>
  <c r="I78" i="9" s="1"/>
  <c r="B79" i="9"/>
  <c r="H79" i="9" s="1"/>
  <c r="C79" i="9"/>
  <c r="D79" i="9"/>
  <c r="E79" i="9"/>
  <c r="F79" i="9"/>
  <c r="J79" i="9" s="1"/>
  <c r="B80" i="9"/>
  <c r="H80" i="9" s="1"/>
  <c r="C80" i="9"/>
  <c r="D80" i="9"/>
  <c r="E80" i="9"/>
  <c r="F80" i="9"/>
  <c r="J80" i="9" s="1"/>
  <c r="B81" i="9"/>
  <c r="H81" i="9" s="1"/>
  <c r="E81" i="9"/>
  <c r="F81" i="9"/>
  <c r="K81" i="9" s="1"/>
  <c r="B82" i="9"/>
  <c r="H82" i="9" s="1"/>
  <c r="C82" i="9"/>
  <c r="D82" i="9"/>
  <c r="E82" i="9"/>
  <c r="F82" i="9"/>
  <c r="I82" i="9" s="1"/>
  <c r="J82" i="9"/>
  <c r="B83" i="9"/>
  <c r="H83" i="9" s="1"/>
  <c r="C83" i="9"/>
  <c r="D83" i="9"/>
  <c r="E83" i="9"/>
  <c r="F83" i="9"/>
  <c r="J83" i="9" s="1"/>
  <c r="B84" i="9"/>
  <c r="H84" i="9" s="1"/>
  <c r="C84" i="9"/>
  <c r="D84" i="9"/>
  <c r="E84" i="9"/>
  <c r="F84" i="9"/>
  <c r="I84" i="9" s="1"/>
  <c r="B85" i="9"/>
  <c r="H85" i="9" s="1"/>
  <c r="E85" i="9"/>
  <c r="F85" i="9"/>
  <c r="I85" i="9" s="1"/>
  <c r="B86" i="9"/>
  <c r="H86" i="9" s="1"/>
  <c r="E86" i="9"/>
  <c r="F86" i="9"/>
  <c r="I86" i="9" s="1"/>
  <c r="B87" i="9"/>
  <c r="H87" i="9" s="1"/>
  <c r="C87" i="9"/>
  <c r="D87" i="9"/>
  <c r="E87" i="9"/>
  <c r="F87" i="9"/>
  <c r="I87" i="9" s="1"/>
  <c r="B88" i="9"/>
  <c r="H88" i="9" s="1"/>
  <c r="C88" i="9"/>
  <c r="D88" i="9"/>
  <c r="E88" i="9"/>
  <c r="F88" i="9"/>
  <c r="I88" i="9" s="1"/>
  <c r="B89" i="9"/>
  <c r="H89" i="9" s="1"/>
  <c r="C89" i="9"/>
  <c r="D89" i="9"/>
  <c r="E89" i="9"/>
  <c r="F89" i="9"/>
  <c r="I89" i="9" s="1"/>
  <c r="B90" i="9"/>
  <c r="H90" i="9" s="1"/>
  <c r="C90" i="9"/>
  <c r="D90" i="9"/>
  <c r="E90" i="9"/>
  <c r="F90" i="9"/>
  <c r="I90" i="9" s="1"/>
  <c r="B91" i="9"/>
  <c r="H91" i="9" s="1"/>
  <c r="E91" i="9"/>
  <c r="F91" i="9"/>
  <c r="I91" i="9" s="1"/>
  <c r="B92" i="9"/>
  <c r="H92" i="9" s="1"/>
  <c r="C92" i="9"/>
  <c r="D92" i="9"/>
  <c r="E92" i="9"/>
  <c r="F92" i="9"/>
  <c r="I92" i="9" s="1"/>
  <c r="B93" i="9"/>
  <c r="H93" i="9" s="1"/>
  <c r="C93" i="9"/>
  <c r="D93" i="9"/>
  <c r="E93" i="9"/>
  <c r="F93" i="9"/>
  <c r="I93" i="9" s="1"/>
  <c r="B94" i="9"/>
  <c r="H94" i="9" s="1"/>
  <c r="E94" i="9"/>
  <c r="F94" i="9"/>
  <c r="I94" i="9" s="1"/>
  <c r="B95" i="9"/>
  <c r="H95" i="9" s="1"/>
  <c r="C95" i="9"/>
  <c r="D95" i="9"/>
  <c r="E95" i="9"/>
  <c r="F95" i="9"/>
  <c r="I95" i="9" s="1"/>
  <c r="B96" i="9"/>
  <c r="H96" i="9" s="1"/>
  <c r="E96" i="9"/>
  <c r="F96" i="9"/>
  <c r="I96" i="9" s="1"/>
  <c r="B97" i="9"/>
  <c r="H97" i="9" s="1"/>
  <c r="C97" i="9"/>
  <c r="D97" i="9"/>
  <c r="E97" i="9"/>
  <c r="F97" i="9"/>
  <c r="I97" i="9" s="1"/>
  <c r="B98" i="9"/>
  <c r="H98" i="9" s="1"/>
  <c r="E98" i="9"/>
  <c r="F98" i="9"/>
  <c r="I98" i="9" s="1"/>
  <c r="B99" i="9"/>
  <c r="H99" i="9" s="1"/>
  <c r="C99" i="9"/>
  <c r="D99" i="9"/>
  <c r="E99" i="9"/>
  <c r="F99" i="9"/>
  <c r="I99" i="9" s="1"/>
  <c r="B100" i="9"/>
  <c r="H100" i="9" s="1"/>
  <c r="C100" i="9"/>
  <c r="D100" i="9"/>
  <c r="E100" i="9"/>
  <c r="F100" i="9"/>
  <c r="I100" i="9" s="1"/>
  <c r="B101" i="9"/>
  <c r="H101" i="9" s="1"/>
  <c r="C101" i="9"/>
  <c r="D101" i="9"/>
  <c r="E101" i="9"/>
  <c r="F101" i="9"/>
  <c r="I101" i="9" s="1"/>
  <c r="B102" i="9"/>
  <c r="H102" i="9" s="1"/>
  <c r="C102" i="9"/>
  <c r="D102" i="9"/>
  <c r="E102" i="9"/>
  <c r="F102" i="9"/>
  <c r="I102" i="9" s="1"/>
  <c r="B103" i="9"/>
  <c r="H103" i="9" s="1"/>
  <c r="E103" i="9"/>
  <c r="F103" i="9"/>
  <c r="I103" i="9" s="1"/>
  <c r="B104" i="9"/>
  <c r="H104" i="9" s="1"/>
  <c r="C104" i="9"/>
  <c r="D104" i="9"/>
  <c r="E104" i="9"/>
  <c r="F104" i="9"/>
  <c r="I104" i="9" s="1"/>
  <c r="B105" i="9"/>
  <c r="H105" i="9" s="1"/>
  <c r="C105" i="9"/>
  <c r="D105" i="9"/>
  <c r="E105" i="9"/>
  <c r="F105" i="9"/>
  <c r="I105" i="9" s="1"/>
  <c r="B106" i="9"/>
  <c r="H106" i="9" s="1"/>
  <c r="C106" i="9"/>
  <c r="D106" i="9"/>
  <c r="E106" i="9"/>
  <c r="F106" i="9"/>
  <c r="I106" i="9" s="1"/>
  <c r="B107" i="9"/>
  <c r="H107" i="9" s="1"/>
  <c r="E107" i="9"/>
  <c r="F107" i="9"/>
  <c r="I107" i="9" s="1"/>
  <c r="B108" i="9"/>
  <c r="H108" i="9" s="1"/>
  <c r="C108" i="9"/>
  <c r="D108" i="9"/>
  <c r="E108" i="9"/>
  <c r="F108" i="9"/>
  <c r="I108" i="9" s="1"/>
  <c r="B109" i="9"/>
  <c r="H109" i="9" s="1"/>
  <c r="C109" i="9"/>
  <c r="D109" i="9"/>
  <c r="E109" i="9"/>
  <c r="F109" i="9"/>
  <c r="I109" i="9" s="1"/>
  <c r="B110" i="9"/>
  <c r="H110" i="9" s="1"/>
  <c r="C110" i="9"/>
  <c r="D110" i="9"/>
  <c r="E110" i="9"/>
  <c r="F110" i="9"/>
  <c r="I110" i="9" s="1"/>
  <c r="B111" i="9"/>
  <c r="H111" i="9" s="1"/>
  <c r="C111" i="9"/>
  <c r="D111" i="9"/>
  <c r="E111" i="9"/>
  <c r="F111" i="9"/>
  <c r="I111" i="9" s="1"/>
  <c r="B112" i="9"/>
  <c r="H112" i="9" s="1"/>
  <c r="C112" i="9"/>
  <c r="D112" i="9"/>
  <c r="E112" i="9"/>
  <c r="F112" i="9"/>
  <c r="I112" i="9" s="1"/>
  <c r="B113" i="9"/>
  <c r="H113" i="9" s="1"/>
  <c r="C113" i="9"/>
  <c r="D113" i="9"/>
  <c r="E113" i="9"/>
  <c r="F113" i="9"/>
  <c r="I113" i="9" s="1"/>
  <c r="B114" i="9"/>
  <c r="H114" i="9" s="1"/>
  <c r="E114" i="9"/>
  <c r="F114" i="9"/>
  <c r="I114" i="9" s="1"/>
  <c r="B115" i="9"/>
  <c r="H115" i="9" s="1"/>
  <c r="E115" i="9"/>
  <c r="F115" i="9"/>
  <c r="I115" i="9" s="1"/>
  <c r="B116" i="9"/>
  <c r="H116" i="9" s="1"/>
  <c r="E116" i="9"/>
  <c r="F116" i="9"/>
  <c r="I116" i="9" s="1"/>
  <c r="B117" i="9"/>
  <c r="H117" i="9" s="1"/>
  <c r="E117" i="9"/>
  <c r="F117" i="9"/>
  <c r="B118" i="9"/>
  <c r="H118" i="9" s="1"/>
  <c r="E118" i="9"/>
  <c r="F118" i="9"/>
  <c r="I118" i="9" s="1"/>
  <c r="B119" i="9"/>
  <c r="H119" i="9" s="1"/>
  <c r="E119" i="9"/>
  <c r="F119" i="9"/>
  <c r="B120" i="9"/>
  <c r="H120" i="9" s="1"/>
  <c r="C120" i="9"/>
  <c r="D120" i="9"/>
  <c r="E120" i="9"/>
  <c r="F120" i="9"/>
  <c r="I120" i="9" s="1"/>
  <c r="B121" i="9"/>
  <c r="H121" i="9" s="1"/>
  <c r="C121" i="9"/>
  <c r="D121" i="9"/>
  <c r="E121" i="9"/>
  <c r="F121" i="9"/>
  <c r="B122" i="9"/>
  <c r="H122" i="9" s="1"/>
  <c r="C122" i="9"/>
  <c r="D122" i="9"/>
  <c r="E122" i="9"/>
  <c r="F122" i="9"/>
  <c r="I122" i="9" s="1"/>
  <c r="B123" i="9"/>
  <c r="H123" i="9" s="1"/>
  <c r="C123" i="9"/>
  <c r="D123" i="9"/>
  <c r="E123" i="9"/>
  <c r="F123" i="9"/>
  <c r="I123" i="9" s="1"/>
  <c r="B124" i="9"/>
  <c r="H124" i="9" s="1"/>
  <c r="E124" i="9"/>
  <c r="F124" i="9"/>
  <c r="J124" i="9" s="1"/>
  <c r="B125" i="9"/>
  <c r="H125" i="9" s="1"/>
  <c r="E125" i="9"/>
  <c r="F125" i="9"/>
  <c r="J125" i="9" s="1"/>
  <c r="B126" i="9"/>
  <c r="H126" i="9" s="1"/>
  <c r="C126" i="9"/>
  <c r="D126" i="9"/>
  <c r="E126" i="9"/>
  <c r="F126" i="9"/>
  <c r="B127" i="9"/>
  <c r="H127" i="9" s="1"/>
  <c r="C127" i="9"/>
  <c r="D127" i="9"/>
  <c r="E127" i="9"/>
  <c r="F127" i="9"/>
  <c r="B128" i="9"/>
  <c r="H128" i="9" s="1"/>
  <c r="E128" i="9"/>
  <c r="F128" i="9"/>
  <c r="B129" i="9"/>
  <c r="H129" i="9" s="1"/>
  <c r="E129" i="9"/>
  <c r="F129" i="9"/>
  <c r="B130" i="9"/>
  <c r="H130" i="9" s="1"/>
  <c r="C130" i="9"/>
  <c r="D130" i="9"/>
  <c r="E130" i="9"/>
  <c r="F130" i="9"/>
  <c r="B131" i="9"/>
  <c r="H131" i="9" s="1"/>
  <c r="C131" i="9"/>
  <c r="D131" i="9"/>
  <c r="E131" i="9"/>
  <c r="F131" i="9"/>
  <c r="B132" i="9"/>
  <c r="H132" i="9" s="1"/>
  <c r="E132" i="9"/>
  <c r="F132" i="9"/>
  <c r="B133" i="9"/>
  <c r="H133" i="9" s="1"/>
  <c r="C133" i="9"/>
  <c r="D133" i="9"/>
  <c r="E133" i="9"/>
  <c r="F133" i="9"/>
  <c r="B134" i="9"/>
  <c r="H134" i="9" s="1"/>
  <c r="C134" i="9"/>
  <c r="D134" i="9"/>
  <c r="E134" i="9"/>
  <c r="F134" i="9"/>
  <c r="B135" i="9"/>
  <c r="H135" i="9" s="1"/>
  <c r="C135" i="9"/>
  <c r="D135" i="9"/>
  <c r="E135" i="9"/>
  <c r="F135" i="9"/>
  <c r="B136" i="9"/>
  <c r="H136" i="9" s="1"/>
  <c r="C136" i="9"/>
  <c r="D136" i="9"/>
  <c r="E136" i="9"/>
  <c r="F136" i="9"/>
  <c r="B137" i="9"/>
  <c r="H137" i="9" s="1"/>
  <c r="C137" i="9"/>
  <c r="D137" i="9"/>
  <c r="E137" i="9"/>
  <c r="F137" i="9"/>
  <c r="B138" i="9"/>
  <c r="H138" i="9" s="1"/>
  <c r="C138" i="9"/>
  <c r="D138" i="9"/>
  <c r="E138" i="9"/>
  <c r="F138" i="9"/>
  <c r="B139" i="9"/>
  <c r="H139" i="9" s="1"/>
  <c r="C139" i="9"/>
  <c r="D139" i="9"/>
  <c r="E139" i="9"/>
  <c r="F139" i="9"/>
  <c r="B140" i="9"/>
  <c r="H140" i="9" s="1"/>
  <c r="C140" i="9"/>
  <c r="D140" i="9"/>
  <c r="E140" i="9"/>
  <c r="F140" i="9"/>
  <c r="B141" i="9"/>
  <c r="H141" i="9" s="1"/>
  <c r="C141" i="9"/>
  <c r="D141" i="9"/>
  <c r="E141" i="9"/>
  <c r="F141" i="9"/>
  <c r="B142" i="9"/>
  <c r="H142" i="9" s="1"/>
  <c r="C142" i="9"/>
  <c r="D142" i="9"/>
  <c r="E142" i="9"/>
  <c r="F142" i="9"/>
  <c r="B143" i="9"/>
  <c r="H143" i="9" s="1"/>
  <c r="C143" i="9"/>
  <c r="D143" i="9"/>
  <c r="E143" i="9"/>
  <c r="F143" i="9"/>
  <c r="B144" i="9"/>
  <c r="H144" i="9" s="1"/>
  <c r="C144" i="9"/>
  <c r="D144" i="9"/>
  <c r="E144" i="9"/>
  <c r="F144" i="9"/>
  <c r="B145" i="9"/>
  <c r="H145" i="9" s="1"/>
  <c r="C145" i="9"/>
  <c r="D145" i="9"/>
  <c r="E145" i="9"/>
  <c r="F145" i="9"/>
  <c r="B146" i="9"/>
  <c r="H146" i="9" s="1"/>
  <c r="C146" i="9"/>
  <c r="D146" i="9"/>
  <c r="E146" i="9"/>
  <c r="F146" i="9"/>
  <c r="B147" i="9"/>
  <c r="H147" i="9" s="1"/>
  <c r="C147" i="9"/>
  <c r="D147" i="9"/>
  <c r="E147" i="9"/>
  <c r="F147" i="9"/>
  <c r="B148" i="9"/>
  <c r="H148" i="9" s="1"/>
  <c r="C148" i="9"/>
  <c r="D148" i="9"/>
  <c r="E148" i="9"/>
  <c r="F148" i="9"/>
  <c r="B149" i="9"/>
  <c r="H149" i="9" s="1"/>
  <c r="C149" i="9"/>
  <c r="D149" i="9"/>
  <c r="E149" i="9"/>
  <c r="F149" i="9"/>
  <c r="B150" i="9"/>
  <c r="H150" i="9" s="1"/>
  <c r="C150" i="9"/>
  <c r="D150" i="9"/>
  <c r="E150" i="9"/>
  <c r="F150" i="9"/>
  <c r="B151" i="9"/>
  <c r="H151" i="9" s="1"/>
  <c r="C151" i="9"/>
  <c r="D151" i="9"/>
  <c r="E151" i="9"/>
  <c r="F151" i="9"/>
  <c r="B152" i="9"/>
  <c r="H152" i="9" s="1"/>
  <c r="C152" i="9"/>
  <c r="D152" i="9"/>
  <c r="E152" i="9"/>
  <c r="F152" i="9"/>
  <c r="B153" i="9"/>
  <c r="H153" i="9" s="1"/>
  <c r="C153" i="9"/>
  <c r="D153" i="9"/>
  <c r="E153" i="9"/>
  <c r="F153" i="9"/>
  <c r="B154" i="9"/>
  <c r="H154" i="9" s="1"/>
  <c r="C154" i="9"/>
  <c r="D154" i="9"/>
  <c r="E154" i="9"/>
  <c r="F154" i="9"/>
  <c r="B155" i="9"/>
  <c r="H155" i="9" s="1"/>
  <c r="C155" i="9"/>
  <c r="D155" i="9"/>
  <c r="E155" i="9"/>
  <c r="F155" i="9"/>
  <c r="B156" i="9"/>
  <c r="H156" i="9" s="1"/>
  <c r="C156" i="9"/>
  <c r="D156" i="9"/>
  <c r="E156" i="9"/>
  <c r="F156" i="9"/>
  <c r="B157" i="9"/>
  <c r="H157" i="9" s="1"/>
  <c r="C157" i="9"/>
  <c r="D157" i="9"/>
  <c r="E157" i="9"/>
  <c r="F157" i="9"/>
  <c r="B158" i="9"/>
  <c r="H158" i="9" s="1"/>
  <c r="C158" i="9"/>
  <c r="D158" i="9"/>
  <c r="E158" i="9"/>
  <c r="F158" i="9"/>
  <c r="B159" i="9"/>
  <c r="H159" i="9" s="1"/>
  <c r="C159" i="9"/>
  <c r="D159" i="9"/>
  <c r="E159" i="9"/>
  <c r="F159" i="9"/>
  <c r="B160" i="9"/>
  <c r="H160" i="9" s="1"/>
  <c r="C160" i="9"/>
  <c r="D160" i="9"/>
  <c r="E160" i="9"/>
  <c r="F160" i="9"/>
  <c r="B161" i="9"/>
  <c r="H161" i="9" s="1"/>
  <c r="C161" i="9"/>
  <c r="D161" i="9"/>
  <c r="E161" i="9"/>
  <c r="F161" i="9"/>
  <c r="B162" i="9"/>
  <c r="H162" i="9" s="1"/>
  <c r="C162" i="9"/>
  <c r="D162" i="9"/>
  <c r="E162" i="9"/>
  <c r="F162" i="9"/>
  <c r="B163" i="9"/>
  <c r="H163" i="9" s="1"/>
  <c r="C163" i="9"/>
  <c r="D163" i="9"/>
  <c r="E163" i="9"/>
  <c r="F163" i="9"/>
  <c r="B164" i="9"/>
  <c r="H164" i="9" s="1"/>
  <c r="C164" i="9"/>
  <c r="D164" i="9"/>
  <c r="E164" i="9"/>
  <c r="F164" i="9"/>
  <c r="B165" i="9"/>
  <c r="H165" i="9" s="1"/>
  <c r="C165" i="9"/>
  <c r="D165" i="9"/>
  <c r="E165" i="9"/>
  <c r="F165" i="9"/>
  <c r="B166" i="9"/>
  <c r="H166" i="9" s="1"/>
  <c r="C166" i="9"/>
  <c r="D166" i="9"/>
  <c r="E166" i="9"/>
  <c r="F166" i="9"/>
  <c r="B167" i="9"/>
  <c r="H167" i="9" s="1"/>
  <c r="C167" i="9"/>
  <c r="D167" i="9"/>
  <c r="E167" i="9"/>
  <c r="F167" i="9"/>
  <c r="B168" i="9"/>
  <c r="H168" i="9" s="1"/>
  <c r="C168" i="9"/>
  <c r="D168" i="9"/>
  <c r="E168" i="9"/>
  <c r="F168" i="9"/>
  <c r="B169" i="9"/>
  <c r="H169" i="9" s="1"/>
  <c r="C169" i="9"/>
  <c r="D169" i="9"/>
  <c r="E169" i="9"/>
  <c r="F169" i="9"/>
  <c r="B170" i="9"/>
  <c r="H170" i="9" s="1"/>
  <c r="C170" i="9"/>
  <c r="D170" i="9"/>
  <c r="E170" i="9"/>
  <c r="F170" i="9"/>
  <c r="B171" i="9"/>
  <c r="H171" i="9" s="1"/>
  <c r="C171" i="9"/>
  <c r="D171" i="9"/>
  <c r="E171" i="9"/>
  <c r="F171" i="9"/>
  <c r="B172" i="9"/>
  <c r="H172" i="9" s="1"/>
  <c r="C172" i="9"/>
  <c r="D172" i="9"/>
  <c r="E172" i="9"/>
  <c r="F172" i="9"/>
  <c r="B173" i="9"/>
  <c r="H173" i="9" s="1"/>
  <c r="C173" i="9"/>
  <c r="D173" i="9"/>
  <c r="E173" i="9"/>
  <c r="F173" i="9"/>
  <c r="B174" i="9"/>
  <c r="H174" i="9" s="1"/>
  <c r="C174" i="9"/>
  <c r="D174" i="9"/>
  <c r="E174" i="9"/>
  <c r="F174" i="9"/>
  <c r="B175" i="9"/>
  <c r="H175" i="9" s="1"/>
  <c r="C175" i="9"/>
  <c r="D175" i="9"/>
  <c r="E175" i="9"/>
  <c r="F175" i="9"/>
  <c r="B176" i="9"/>
  <c r="H176" i="9" s="1"/>
  <c r="C176" i="9"/>
  <c r="D176" i="9"/>
  <c r="E176" i="9"/>
  <c r="F176" i="9"/>
  <c r="B177" i="9"/>
  <c r="H177" i="9" s="1"/>
  <c r="C177" i="9"/>
  <c r="D177" i="9"/>
  <c r="E177" i="9"/>
  <c r="F177" i="9"/>
  <c r="B178" i="9"/>
  <c r="H178" i="9" s="1"/>
  <c r="C178" i="9"/>
  <c r="D178" i="9"/>
  <c r="E178" i="9"/>
  <c r="F178" i="9"/>
  <c r="B179" i="9"/>
  <c r="H179" i="9" s="1"/>
  <c r="C179" i="9"/>
  <c r="D179" i="9"/>
  <c r="E179" i="9"/>
  <c r="F179" i="9"/>
  <c r="B180" i="9"/>
  <c r="H180" i="9" s="1"/>
  <c r="C180" i="9"/>
  <c r="D180" i="9"/>
  <c r="E180" i="9"/>
  <c r="F180" i="9"/>
  <c r="B181" i="9"/>
  <c r="H181" i="9" s="1"/>
  <c r="C181" i="9"/>
  <c r="D181" i="9"/>
  <c r="E181" i="9"/>
  <c r="F181" i="9"/>
  <c r="B182" i="9"/>
  <c r="H182" i="9" s="1"/>
  <c r="C182" i="9"/>
  <c r="D182" i="9"/>
  <c r="E182" i="9"/>
  <c r="F182" i="9"/>
  <c r="B183" i="9"/>
  <c r="H183" i="9" s="1"/>
  <c r="C183" i="9"/>
  <c r="D183" i="9"/>
  <c r="E183" i="9"/>
  <c r="F183" i="9"/>
  <c r="B184" i="9"/>
  <c r="H184" i="9" s="1"/>
  <c r="C184" i="9"/>
  <c r="D184" i="9"/>
  <c r="E184" i="9"/>
  <c r="F184" i="9"/>
  <c r="B185" i="9"/>
  <c r="H185" i="9" s="1"/>
  <c r="C185" i="9"/>
  <c r="D185" i="9"/>
  <c r="E185" i="9"/>
  <c r="F185" i="9"/>
  <c r="B186" i="9"/>
  <c r="H186" i="9" s="1"/>
  <c r="C186" i="9"/>
  <c r="D186" i="9"/>
  <c r="E186" i="9"/>
  <c r="F186" i="9"/>
  <c r="B187" i="9"/>
  <c r="H187" i="9" s="1"/>
  <c r="C187" i="9"/>
  <c r="D187" i="9"/>
  <c r="E187" i="9"/>
  <c r="F187" i="9"/>
  <c r="B188" i="9"/>
  <c r="H188" i="9" s="1"/>
  <c r="C188" i="9"/>
  <c r="D188" i="9"/>
  <c r="E188" i="9"/>
  <c r="F188" i="9"/>
  <c r="B189" i="9"/>
  <c r="H189" i="9" s="1"/>
  <c r="C189" i="9"/>
  <c r="D189" i="9"/>
  <c r="E189" i="9"/>
  <c r="F189" i="9"/>
  <c r="B190" i="9"/>
  <c r="H190" i="9" s="1"/>
  <c r="C190" i="9"/>
  <c r="D190" i="9"/>
  <c r="E190" i="9"/>
  <c r="F190" i="9"/>
  <c r="B191" i="9"/>
  <c r="H191" i="9" s="1"/>
  <c r="C191" i="9"/>
  <c r="D191" i="9"/>
  <c r="E191" i="9"/>
  <c r="F191" i="9"/>
  <c r="B192" i="9"/>
  <c r="H192" i="9" s="1"/>
  <c r="C192" i="9"/>
  <c r="D192" i="9"/>
  <c r="E192" i="9"/>
  <c r="F192" i="9"/>
  <c r="B193" i="9"/>
  <c r="H193" i="9" s="1"/>
  <c r="C193" i="9"/>
  <c r="D193" i="9"/>
  <c r="E193" i="9"/>
  <c r="F193" i="9"/>
  <c r="B194" i="9"/>
  <c r="H194" i="9" s="1"/>
  <c r="C194" i="9"/>
  <c r="D194" i="9"/>
  <c r="E194" i="9"/>
  <c r="F194" i="9"/>
  <c r="B195" i="9"/>
  <c r="H195" i="9" s="1"/>
  <c r="C195" i="9"/>
  <c r="D195" i="9"/>
  <c r="E195" i="9"/>
  <c r="F195" i="9"/>
  <c r="B196" i="9"/>
  <c r="H196" i="9" s="1"/>
  <c r="C196" i="9"/>
  <c r="D196" i="9"/>
  <c r="E196" i="9"/>
  <c r="F196" i="9"/>
  <c r="B197" i="9"/>
  <c r="H197" i="9" s="1"/>
  <c r="C197" i="9"/>
  <c r="D197" i="9"/>
  <c r="E197" i="9"/>
  <c r="F197" i="9"/>
  <c r="B198" i="9"/>
  <c r="H198" i="9" s="1"/>
  <c r="C198" i="9"/>
  <c r="D198" i="9"/>
  <c r="E198" i="9"/>
  <c r="F198" i="9"/>
  <c r="B199" i="9"/>
  <c r="H199" i="9" s="1"/>
  <c r="C199" i="9"/>
  <c r="D199" i="9"/>
  <c r="E199" i="9"/>
  <c r="F199" i="9"/>
  <c r="B200" i="9"/>
  <c r="H200" i="9" s="1"/>
  <c r="C200" i="9"/>
  <c r="D200" i="9"/>
  <c r="E200" i="9"/>
  <c r="F200" i="9"/>
  <c r="B201" i="9"/>
  <c r="H201" i="9" s="1"/>
  <c r="C201" i="9"/>
  <c r="D201" i="9"/>
  <c r="E201" i="9"/>
  <c r="F201" i="9"/>
  <c r="B202" i="9"/>
  <c r="H202" i="9" s="1"/>
  <c r="C202" i="9"/>
  <c r="D202" i="9"/>
  <c r="E202" i="9"/>
  <c r="F202" i="9"/>
  <c r="B203" i="9"/>
  <c r="H203" i="9" s="1"/>
  <c r="C203" i="9"/>
  <c r="D203" i="9"/>
  <c r="E203" i="9"/>
  <c r="F203" i="9"/>
  <c r="B204" i="9"/>
  <c r="H204" i="9" s="1"/>
  <c r="C204" i="9"/>
  <c r="D204" i="9"/>
  <c r="E204" i="9"/>
  <c r="F204" i="9"/>
  <c r="B205" i="9"/>
  <c r="H205" i="9" s="1"/>
  <c r="C205" i="9"/>
  <c r="D205" i="9"/>
  <c r="E205" i="9"/>
  <c r="F205" i="9"/>
  <c r="B206" i="9"/>
  <c r="H206" i="9" s="1"/>
  <c r="C206" i="9"/>
  <c r="D206" i="9"/>
  <c r="E206" i="9"/>
  <c r="F206" i="9"/>
  <c r="B207" i="9"/>
  <c r="H207" i="9" s="1"/>
  <c r="C207" i="9"/>
  <c r="D207" i="9"/>
  <c r="E207" i="9"/>
  <c r="F207" i="9"/>
  <c r="B208" i="9"/>
  <c r="H208" i="9" s="1"/>
  <c r="C208" i="9"/>
  <c r="D208" i="9"/>
  <c r="E208" i="9"/>
  <c r="F208" i="9"/>
  <c r="B209" i="9"/>
  <c r="H209" i="9" s="1"/>
  <c r="C209" i="9"/>
  <c r="D209" i="9"/>
  <c r="E209" i="9"/>
  <c r="F209" i="9"/>
  <c r="B210" i="9"/>
  <c r="H210" i="9" s="1"/>
  <c r="C210" i="9"/>
  <c r="D210" i="9"/>
  <c r="E210" i="9"/>
  <c r="F210" i="9"/>
  <c r="B211" i="9"/>
  <c r="H211" i="9" s="1"/>
  <c r="C211" i="9"/>
  <c r="D211" i="9"/>
  <c r="E211" i="9"/>
  <c r="F211" i="9"/>
  <c r="B212" i="9"/>
  <c r="H212" i="9" s="1"/>
  <c r="C212" i="9"/>
  <c r="D212" i="9"/>
  <c r="E212" i="9"/>
  <c r="F212" i="9"/>
  <c r="I212" i="9" s="1"/>
  <c r="B213" i="9"/>
  <c r="H213" i="9" s="1"/>
  <c r="C213" i="9"/>
  <c r="D213" i="9"/>
  <c r="E213" i="9"/>
  <c r="F213" i="9"/>
  <c r="I213" i="9" s="1"/>
  <c r="B214" i="9"/>
  <c r="H214" i="9" s="1"/>
  <c r="C214" i="9"/>
  <c r="D214" i="9"/>
  <c r="E214" i="9"/>
  <c r="F214" i="9"/>
  <c r="I214" i="9" s="1"/>
  <c r="B215" i="9"/>
  <c r="H215" i="9" s="1"/>
  <c r="C215" i="9"/>
  <c r="D215" i="9"/>
  <c r="E215" i="9"/>
  <c r="F215" i="9"/>
  <c r="I215" i="9" s="1"/>
  <c r="B216" i="9"/>
  <c r="H216" i="9" s="1"/>
  <c r="C216" i="9"/>
  <c r="D216" i="9"/>
  <c r="E216" i="9"/>
  <c r="F216" i="9"/>
  <c r="I216" i="9" s="1"/>
  <c r="B217" i="9"/>
  <c r="H217" i="9" s="1"/>
  <c r="C217" i="9"/>
  <c r="D217" i="9"/>
  <c r="E217" i="9"/>
  <c r="F217" i="9"/>
  <c r="I217" i="9" s="1"/>
  <c r="B218" i="9"/>
  <c r="H218" i="9" s="1"/>
  <c r="C218" i="9"/>
  <c r="D218" i="9"/>
  <c r="E218" i="9"/>
  <c r="F218" i="9"/>
  <c r="I218" i="9" s="1"/>
  <c r="B219" i="9"/>
  <c r="H219" i="9" s="1"/>
  <c r="C219" i="9"/>
  <c r="D219" i="9"/>
  <c r="E219" i="9"/>
  <c r="F219" i="9"/>
  <c r="I219" i="9" s="1"/>
  <c r="B220" i="9"/>
  <c r="H220" i="9" s="1"/>
  <c r="C220" i="9"/>
  <c r="D220" i="9"/>
  <c r="E220" i="9"/>
  <c r="F220" i="9"/>
  <c r="I220" i="9" s="1"/>
  <c r="B221" i="9"/>
  <c r="H221" i="9" s="1"/>
  <c r="C221" i="9"/>
  <c r="D221" i="9"/>
  <c r="E221" i="9"/>
  <c r="F221" i="9"/>
  <c r="I221" i="9" s="1"/>
  <c r="B222" i="9"/>
  <c r="H222" i="9" s="1"/>
  <c r="C222" i="9"/>
  <c r="D222" i="9"/>
  <c r="E222" i="9"/>
  <c r="F222" i="9"/>
  <c r="I222" i="9" s="1"/>
  <c r="B223" i="9"/>
  <c r="H223" i="9" s="1"/>
  <c r="C223" i="9"/>
  <c r="D223" i="9"/>
  <c r="E223" i="9"/>
  <c r="F223" i="9"/>
  <c r="I223" i="9" s="1"/>
  <c r="B224" i="9"/>
  <c r="H224" i="9" s="1"/>
  <c r="C224" i="9"/>
  <c r="D224" i="9"/>
  <c r="E224" i="9"/>
  <c r="F224" i="9"/>
  <c r="I224" i="9" s="1"/>
  <c r="B225" i="9"/>
  <c r="H225" i="9" s="1"/>
  <c r="C225" i="9"/>
  <c r="D225" i="9"/>
  <c r="E225" i="9"/>
  <c r="F225" i="9"/>
  <c r="I225" i="9" s="1"/>
  <c r="B226" i="9"/>
  <c r="H226" i="9" s="1"/>
  <c r="C226" i="9"/>
  <c r="D226" i="9"/>
  <c r="E226" i="9"/>
  <c r="F226" i="9"/>
  <c r="I226" i="9" s="1"/>
  <c r="B227" i="9"/>
  <c r="H227" i="9" s="1"/>
  <c r="C227" i="9"/>
  <c r="D227" i="9"/>
  <c r="E227" i="9"/>
  <c r="F227" i="9"/>
  <c r="I227" i="9" s="1"/>
  <c r="B228" i="9"/>
  <c r="H228" i="9" s="1"/>
  <c r="C228" i="9"/>
  <c r="D228" i="9"/>
  <c r="E228" i="9"/>
  <c r="F228" i="9"/>
  <c r="I228" i="9" s="1"/>
  <c r="B229" i="9"/>
  <c r="H229" i="9" s="1"/>
  <c r="C229" i="9"/>
  <c r="D229" i="9"/>
  <c r="E229" i="9"/>
  <c r="F229" i="9"/>
  <c r="I229" i="9" s="1"/>
  <c r="B230" i="9"/>
  <c r="H230" i="9" s="1"/>
  <c r="C230" i="9"/>
  <c r="D230" i="9"/>
  <c r="E230" i="9"/>
  <c r="F230" i="9"/>
  <c r="I230" i="9" s="1"/>
  <c r="B231" i="9"/>
  <c r="H231" i="9" s="1"/>
  <c r="C231" i="9"/>
  <c r="D231" i="9"/>
  <c r="E231" i="9"/>
  <c r="F231" i="9"/>
  <c r="I231" i="9" s="1"/>
  <c r="B232" i="9"/>
  <c r="H232" i="9" s="1"/>
  <c r="C232" i="9"/>
  <c r="D232" i="9"/>
  <c r="E232" i="9"/>
  <c r="F232" i="9"/>
  <c r="I232" i="9" s="1"/>
  <c r="B233" i="9"/>
  <c r="H233" i="9" s="1"/>
  <c r="C233" i="9"/>
  <c r="D233" i="9"/>
  <c r="E233" i="9"/>
  <c r="F233" i="9"/>
  <c r="I233" i="9" s="1"/>
  <c r="B234" i="9"/>
  <c r="H234" i="9" s="1"/>
  <c r="C234" i="9"/>
  <c r="D234" i="9"/>
  <c r="E234" i="9"/>
  <c r="F234" i="9"/>
  <c r="I234" i="9" s="1"/>
  <c r="B235" i="9"/>
  <c r="H235" i="9" s="1"/>
  <c r="C235" i="9"/>
  <c r="D235" i="9"/>
  <c r="E235" i="9"/>
  <c r="F235" i="9"/>
  <c r="I235" i="9" s="1"/>
  <c r="B236" i="9"/>
  <c r="H236" i="9" s="1"/>
  <c r="C236" i="9"/>
  <c r="D236" i="9"/>
  <c r="E236" i="9"/>
  <c r="F236" i="9"/>
  <c r="I236" i="9" s="1"/>
  <c r="B237" i="9"/>
  <c r="H237" i="9" s="1"/>
  <c r="C237" i="9"/>
  <c r="D237" i="9"/>
  <c r="E237" i="9"/>
  <c r="F237" i="9"/>
  <c r="I237" i="9" s="1"/>
  <c r="B238" i="9"/>
  <c r="H238" i="9" s="1"/>
  <c r="C238" i="9"/>
  <c r="D238" i="9"/>
  <c r="E238" i="9"/>
  <c r="F238" i="9"/>
  <c r="I238" i="9" s="1"/>
  <c r="B239" i="9"/>
  <c r="H239" i="9" s="1"/>
  <c r="C239" i="9"/>
  <c r="D239" i="9"/>
  <c r="E239" i="9"/>
  <c r="F239" i="9"/>
  <c r="I239" i="9" s="1"/>
  <c r="B240" i="9"/>
  <c r="H240" i="9" s="1"/>
  <c r="C240" i="9"/>
  <c r="D240" i="9"/>
  <c r="E240" i="9"/>
  <c r="F240" i="9"/>
  <c r="I240" i="9" s="1"/>
  <c r="B241" i="9"/>
  <c r="H241" i="9" s="1"/>
  <c r="C241" i="9"/>
  <c r="D241" i="9"/>
  <c r="E241" i="9"/>
  <c r="F241" i="9"/>
  <c r="I241" i="9" s="1"/>
  <c r="B242" i="9"/>
  <c r="H242" i="9" s="1"/>
  <c r="C242" i="9"/>
  <c r="D242" i="9"/>
  <c r="E242" i="9"/>
  <c r="F242" i="9"/>
  <c r="I242" i="9" s="1"/>
  <c r="B243" i="9"/>
  <c r="H243" i="9" s="1"/>
  <c r="C243" i="9"/>
  <c r="D243" i="9"/>
  <c r="E243" i="9"/>
  <c r="F243" i="9"/>
  <c r="I243" i="9" s="1"/>
  <c r="B244" i="9"/>
  <c r="H244" i="9" s="1"/>
  <c r="C244" i="9"/>
  <c r="D244" i="9"/>
  <c r="E244" i="9"/>
  <c r="F244" i="9"/>
  <c r="I244" i="9" s="1"/>
  <c r="B245" i="9"/>
  <c r="H245" i="9" s="1"/>
  <c r="C245" i="9"/>
  <c r="D245" i="9"/>
  <c r="E245" i="9"/>
  <c r="F245" i="9"/>
  <c r="I245" i="9" s="1"/>
  <c r="B246" i="9"/>
  <c r="H246" i="9" s="1"/>
  <c r="C246" i="9"/>
  <c r="D246" i="9"/>
  <c r="E246" i="9"/>
  <c r="F246" i="9"/>
  <c r="I246" i="9" s="1"/>
  <c r="B247" i="9"/>
  <c r="H247" i="9" s="1"/>
  <c r="C247" i="9"/>
  <c r="D247" i="9"/>
  <c r="E247" i="9"/>
  <c r="F247" i="9"/>
  <c r="I247" i="9" s="1"/>
  <c r="B248" i="9"/>
  <c r="H248" i="9" s="1"/>
  <c r="C248" i="9"/>
  <c r="D248" i="9"/>
  <c r="E248" i="9"/>
  <c r="F248" i="9"/>
  <c r="I248" i="9" s="1"/>
  <c r="B249" i="9"/>
  <c r="H249" i="9" s="1"/>
  <c r="C249" i="9"/>
  <c r="D249" i="9"/>
  <c r="E249" i="9"/>
  <c r="F249" i="9"/>
  <c r="I249" i="9" s="1"/>
  <c r="B250" i="9"/>
  <c r="H250" i="9" s="1"/>
  <c r="C250" i="9"/>
  <c r="D250" i="9"/>
  <c r="E250" i="9"/>
  <c r="F250" i="9"/>
  <c r="I250" i="9" s="1"/>
  <c r="B251" i="9"/>
  <c r="H251" i="9" s="1"/>
  <c r="C251" i="9"/>
  <c r="D251" i="9"/>
  <c r="E251" i="9"/>
  <c r="F251" i="9"/>
  <c r="I251" i="9" s="1"/>
  <c r="B252" i="9"/>
  <c r="H252" i="9" s="1"/>
  <c r="C252" i="9"/>
  <c r="D252" i="9"/>
  <c r="E252" i="9"/>
  <c r="F252" i="9"/>
  <c r="I252" i="9" s="1"/>
  <c r="B253" i="9"/>
  <c r="H253" i="9" s="1"/>
  <c r="C253" i="9"/>
  <c r="D253" i="9"/>
  <c r="E253" i="9"/>
  <c r="F253" i="9"/>
  <c r="I253" i="9" s="1"/>
  <c r="B254" i="9"/>
  <c r="H254" i="9" s="1"/>
  <c r="C254" i="9"/>
  <c r="D254" i="9"/>
  <c r="E254" i="9"/>
  <c r="F254" i="9"/>
  <c r="I254" i="9" s="1"/>
  <c r="B255" i="9"/>
  <c r="H255" i="9" s="1"/>
  <c r="C255" i="9"/>
  <c r="D255" i="9"/>
  <c r="E255" i="9"/>
  <c r="F255" i="9"/>
  <c r="I255" i="9" s="1"/>
  <c r="B256" i="9"/>
  <c r="H256" i="9" s="1"/>
  <c r="C256" i="9"/>
  <c r="D256" i="9"/>
  <c r="E256" i="9"/>
  <c r="F256" i="9"/>
  <c r="I256" i="9" s="1"/>
  <c r="B257" i="9"/>
  <c r="H257" i="9" s="1"/>
  <c r="C257" i="9"/>
  <c r="D257" i="9"/>
  <c r="E257" i="9"/>
  <c r="F257" i="9"/>
  <c r="I257" i="9" s="1"/>
  <c r="B258" i="9"/>
  <c r="H258" i="9" s="1"/>
  <c r="C258" i="9"/>
  <c r="D258" i="9"/>
  <c r="E258" i="9"/>
  <c r="F258" i="9"/>
  <c r="I258" i="9" s="1"/>
  <c r="B259" i="9"/>
  <c r="H259" i="9" s="1"/>
  <c r="C259" i="9"/>
  <c r="D259" i="9"/>
  <c r="E259" i="9"/>
  <c r="F259" i="9"/>
  <c r="I259" i="9" s="1"/>
  <c r="B260" i="9"/>
  <c r="H260" i="9" s="1"/>
  <c r="C260" i="9"/>
  <c r="D260" i="9"/>
  <c r="E260" i="9"/>
  <c r="F260" i="9"/>
  <c r="I260" i="9" s="1"/>
  <c r="B261" i="9"/>
  <c r="H261" i="9" s="1"/>
  <c r="C261" i="9"/>
  <c r="D261" i="9"/>
  <c r="E261" i="9"/>
  <c r="F261" i="9"/>
  <c r="B262" i="9"/>
  <c r="H262" i="9" s="1"/>
  <c r="C262" i="9"/>
  <c r="D262" i="9"/>
  <c r="E262" i="9"/>
  <c r="F262" i="9"/>
  <c r="B263" i="9"/>
  <c r="H263" i="9" s="1"/>
  <c r="C263" i="9"/>
  <c r="D263" i="9"/>
  <c r="E263" i="9"/>
  <c r="F263" i="9"/>
  <c r="B264" i="9"/>
  <c r="H264" i="9" s="1"/>
  <c r="C264" i="9"/>
  <c r="D264" i="9"/>
  <c r="E264" i="9"/>
  <c r="F264" i="9"/>
  <c r="B265" i="9"/>
  <c r="H265" i="9" s="1"/>
  <c r="C265" i="9"/>
  <c r="D265" i="9"/>
  <c r="E265" i="9"/>
  <c r="F265" i="9"/>
  <c r="B266" i="9"/>
  <c r="H266" i="9" s="1"/>
  <c r="C266" i="9"/>
  <c r="D266" i="9"/>
  <c r="E266" i="9"/>
  <c r="F266" i="9"/>
  <c r="B267" i="9"/>
  <c r="H267" i="9" s="1"/>
  <c r="C267" i="9"/>
  <c r="D267" i="9"/>
  <c r="E267" i="9"/>
  <c r="F267" i="9"/>
  <c r="B268" i="9"/>
  <c r="H268" i="9" s="1"/>
  <c r="C268" i="9"/>
  <c r="D268" i="9"/>
  <c r="E268" i="9"/>
  <c r="F268" i="9"/>
  <c r="B269" i="9"/>
  <c r="H269" i="9" s="1"/>
  <c r="C269" i="9"/>
  <c r="D269" i="9"/>
  <c r="E269" i="9"/>
  <c r="F269" i="9"/>
  <c r="B270" i="9"/>
  <c r="H270" i="9" s="1"/>
  <c r="C270" i="9"/>
  <c r="D270" i="9"/>
  <c r="E270" i="9"/>
  <c r="F270" i="9"/>
  <c r="B271" i="9"/>
  <c r="H271" i="9" s="1"/>
  <c r="C271" i="9"/>
  <c r="D271" i="9"/>
  <c r="E271" i="9"/>
  <c r="F271" i="9"/>
  <c r="B272" i="9"/>
  <c r="H272" i="9" s="1"/>
  <c r="C272" i="9"/>
  <c r="D272" i="9"/>
  <c r="E272" i="9"/>
  <c r="F272" i="9"/>
  <c r="B273" i="9"/>
  <c r="H273" i="9" s="1"/>
  <c r="C273" i="9"/>
  <c r="D273" i="9"/>
  <c r="E273" i="9"/>
  <c r="F273" i="9"/>
  <c r="B274" i="9"/>
  <c r="H274" i="9" s="1"/>
  <c r="C274" i="9"/>
  <c r="D274" i="9"/>
  <c r="E274" i="9"/>
  <c r="F274" i="9"/>
  <c r="B275" i="9"/>
  <c r="H275" i="9" s="1"/>
  <c r="C275" i="9"/>
  <c r="D275" i="9"/>
  <c r="E275" i="9"/>
  <c r="F275" i="9"/>
  <c r="B276" i="9"/>
  <c r="H276" i="9" s="1"/>
  <c r="C276" i="9"/>
  <c r="D276" i="9"/>
  <c r="E276" i="9"/>
  <c r="F276" i="9"/>
  <c r="B277" i="9"/>
  <c r="H277" i="9" s="1"/>
  <c r="C277" i="9"/>
  <c r="D277" i="9"/>
  <c r="E277" i="9"/>
  <c r="F277" i="9"/>
  <c r="B278" i="9"/>
  <c r="H278" i="9" s="1"/>
  <c r="C278" i="9"/>
  <c r="D278" i="9"/>
  <c r="E278" i="9"/>
  <c r="F278" i="9"/>
  <c r="B279" i="9"/>
  <c r="H279" i="9" s="1"/>
  <c r="C279" i="9"/>
  <c r="D279" i="9"/>
  <c r="E279" i="9"/>
  <c r="F279" i="9"/>
  <c r="B280" i="9"/>
  <c r="H280" i="9" s="1"/>
  <c r="C280" i="9"/>
  <c r="D280" i="9"/>
  <c r="E280" i="9"/>
  <c r="F280" i="9"/>
  <c r="B281" i="9"/>
  <c r="H281" i="9" s="1"/>
  <c r="C281" i="9"/>
  <c r="D281" i="9"/>
  <c r="E281" i="9"/>
  <c r="F281" i="9"/>
  <c r="B282" i="9"/>
  <c r="H282" i="9" s="1"/>
  <c r="C282" i="9"/>
  <c r="D282" i="9"/>
  <c r="E282" i="9"/>
  <c r="F282" i="9"/>
  <c r="B283" i="9"/>
  <c r="H283" i="9" s="1"/>
  <c r="C283" i="9"/>
  <c r="D283" i="9"/>
  <c r="E283" i="9"/>
  <c r="F283" i="9"/>
  <c r="B284" i="9"/>
  <c r="H284" i="9" s="1"/>
  <c r="C284" i="9"/>
  <c r="D284" i="9"/>
  <c r="E284" i="9"/>
  <c r="F284" i="9"/>
  <c r="B285" i="9"/>
  <c r="H285" i="9" s="1"/>
  <c r="C285" i="9"/>
  <c r="D285" i="9"/>
  <c r="E285" i="9"/>
  <c r="F285" i="9"/>
  <c r="B286" i="9"/>
  <c r="H286" i="9" s="1"/>
  <c r="C286" i="9"/>
  <c r="D286" i="9"/>
  <c r="E286" i="9"/>
  <c r="F286" i="9"/>
  <c r="B287" i="9"/>
  <c r="H287" i="9" s="1"/>
  <c r="C287" i="9"/>
  <c r="D287" i="9"/>
  <c r="E287" i="9"/>
  <c r="F287" i="9"/>
  <c r="B288" i="9"/>
  <c r="H288" i="9" s="1"/>
  <c r="C288" i="9"/>
  <c r="D288" i="9"/>
  <c r="E288" i="9"/>
  <c r="F288" i="9"/>
  <c r="B289" i="9"/>
  <c r="H289" i="9" s="1"/>
  <c r="C289" i="9"/>
  <c r="D289" i="9"/>
  <c r="E289" i="9"/>
  <c r="F289" i="9"/>
  <c r="B290" i="9"/>
  <c r="H290" i="9" s="1"/>
  <c r="C290" i="9"/>
  <c r="D290" i="9"/>
  <c r="E290" i="9"/>
  <c r="F290" i="9"/>
  <c r="B291" i="9"/>
  <c r="H291" i="9" s="1"/>
  <c r="C291" i="9"/>
  <c r="D291" i="9"/>
  <c r="E291" i="9"/>
  <c r="F291" i="9"/>
  <c r="B292" i="9"/>
  <c r="H292" i="9" s="1"/>
  <c r="C292" i="9"/>
  <c r="D292" i="9"/>
  <c r="E292" i="9"/>
  <c r="F292" i="9"/>
  <c r="B293" i="9"/>
  <c r="H293" i="9" s="1"/>
  <c r="C293" i="9"/>
  <c r="D293" i="9"/>
  <c r="E293" i="9"/>
  <c r="F293" i="9"/>
  <c r="B294" i="9"/>
  <c r="H294" i="9" s="1"/>
  <c r="C294" i="9"/>
  <c r="D294" i="9"/>
  <c r="E294" i="9"/>
  <c r="F294" i="9"/>
  <c r="B295" i="9"/>
  <c r="H295" i="9" s="1"/>
  <c r="C295" i="9"/>
  <c r="D295" i="9"/>
  <c r="E295" i="9"/>
  <c r="F295" i="9"/>
  <c r="B296" i="9"/>
  <c r="H296" i="9" s="1"/>
  <c r="C296" i="9"/>
  <c r="D296" i="9"/>
  <c r="E296" i="9"/>
  <c r="F296" i="9"/>
  <c r="B297" i="9"/>
  <c r="H297" i="9" s="1"/>
  <c r="C297" i="9"/>
  <c r="D297" i="9"/>
  <c r="E297" i="9"/>
  <c r="F297" i="9"/>
  <c r="B298" i="9"/>
  <c r="H298" i="9" s="1"/>
  <c r="C298" i="9"/>
  <c r="D298" i="9"/>
  <c r="E298" i="9"/>
  <c r="F298" i="9"/>
  <c r="B299" i="9"/>
  <c r="H299" i="9" s="1"/>
  <c r="C299" i="9"/>
  <c r="D299" i="9"/>
  <c r="E299" i="9"/>
  <c r="F299" i="9"/>
  <c r="B300" i="9"/>
  <c r="H300" i="9" s="1"/>
  <c r="C300" i="9"/>
  <c r="D300" i="9"/>
  <c r="E300" i="9"/>
  <c r="F300" i="9"/>
  <c r="B301" i="9"/>
  <c r="H301" i="9" s="1"/>
  <c r="C301" i="9"/>
  <c r="D301" i="9"/>
  <c r="E301" i="9"/>
  <c r="F301" i="9"/>
  <c r="B302" i="9"/>
  <c r="H302" i="9" s="1"/>
  <c r="C302" i="9"/>
  <c r="D302" i="9"/>
  <c r="E302" i="9"/>
  <c r="F302" i="9"/>
  <c r="B303" i="9"/>
  <c r="H303" i="9" s="1"/>
  <c r="C303" i="9"/>
  <c r="D303" i="9"/>
  <c r="E303" i="9"/>
  <c r="F303" i="9"/>
  <c r="B304" i="9"/>
  <c r="H304" i="9" s="1"/>
  <c r="C304" i="9"/>
  <c r="D304" i="9"/>
  <c r="E304" i="9"/>
  <c r="F304" i="9"/>
  <c r="B305" i="9"/>
  <c r="H305" i="9" s="1"/>
  <c r="C305" i="9"/>
  <c r="D305" i="9"/>
  <c r="E305" i="9"/>
  <c r="F305" i="9"/>
  <c r="B306" i="9"/>
  <c r="H306" i="9" s="1"/>
  <c r="C306" i="9"/>
  <c r="D306" i="9"/>
  <c r="E306" i="9"/>
  <c r="F306" i="9"/>
  <c r="B307" i="9"/>
  <c r="H307" i="9" s="1"/>
  <c r="C307" i="9"/>
  <c r="D307" i="9"/>
  <c r="E307" i="9"/>
  <c r="F307" i="9"/>
  <c r="B308" i="9"/>
  <c r="H308" i="9" s="1"/>
  <c r="C308" i="9"/>
  <c r="D308" i="9"/>
  <c r="E308" i="9"/>
  <c r="F308" i="9"/>
  <c r="B309" i="9"/>
  <c r="H309" i="9" s="1"/>
  <c r="C309" i="9"/>
  <c r="D309" i="9"/>
  <c r="E309" i="9"/>
  <c r="F309" i="9"/>
  <c r="B310" i="9"/>
  <c r="H310" i="9" s="1"/>
  <c r="C310" i="9"/>
  <c r="D310" i="9"/>
  <c r="E310" i="9"/>
  <c r="F310" i="9"/>
  <c r="B311" i="9"/>
  <c r="H311" i="9" s="1"/>
  <c r="C311" i="9"/>
  <c r="D311" i="9"/>
  <c r="E311" i="9"/>
  <c r="F311" i="9"/>
  <c r="B312" i="9"/>
  <c r="H312" i="9" s="1"/>
  <c r="C312" i="9"/>
  <c r="D312" i="9"/>
  <c r="E312" i="9"/>
  <c r="F312" i="9"/>
  <c r="B313" i="9"/>
  <c r="H313" i="9" s="1"/>
  <c r="C313" i="9"/>
  <c r="D313" i="9"/>
  <c r="E313" i="9"/>
  <c r="F313" i="9"/>
  <c r="B314" i="9"/>
  <c r="H314" i="9" s="1"/>
  <c r="C314" i="9"/>
  <c r="D314" i="9"/>
  <c r="E314" i="9"/>
  <c r="F314" i="9"/>
  <c r="B315" i="9"/>
  <c r="H315" i="9" s="1"/>
  <c r="C315" i="9"/>
  <c r="D315" i="9"/>
  <c r="E315" i="9"/>
  <c r="F315" i="9"/>
  <c r="B316" i="9"/>
  <c r="H316" i="9" s="1"/>
  <c r="C316" i="9"/>
  <c r="D316" i="9"/>
  <c r="E316" i="9"/>
  <c r="F316" i="9"/>
  <c r="B317" i="9"/>
  <c r="H317" i="9" s="1"/>
  <c r="C317" i="9"/>
  <c r="D317" i="9"/>
  <c r="E317" i="9"/>
  <c r="F317" i="9"/>
  <c r="B318" i="9"/>
  <c r="H318" i="9" s="1"/>
  <c r="C318" i="9"/>
  <c r="D318" i="9"/>
  <c r="E318" i="9"/>
  <c r="F318" i="9"/>
  <c r="B319" i="9"/>
  <c r="H319" i="9" s="1"/>
  <c r="C319" i="9"/>
  <c r="D319" i="9"/>
  <c r="E319" i="9"/>
  <c r="F319" i="9"/>
  <c r="B320" i="9"/>
  <c r="H320" i="9" s="1"/>
  <c r="C320" i="9"/>
  <c r="D320" i="9"/>
  <c r="E320" i="9"/>
  <c r="F320" i="9"/>
  <c r="B321" i="9"/>
  <c r="H321" i="9" s="1"/>
  <c r="C321" i="9"/>
  <c r="D321" i="9"/>
  <c r="E321" i="9"/>
  <c r="F321" i="9"/>
  <c r="B322" i="9"/>
  <c r="H322" i="9" s="1"/>
  <c r="C322" i="9"/>
  <c r="D322" i="9"/>
  <c r="E322" i="9"/>
  <c r="F322" i="9"/>
  <c r="B323" i="9"/>
  <c r="H323" i="9" s="1"/>
  <c r="C323" i="9"/>
  <c r="D323" i="9"/>
  <c r="E323" i="9"/>
  <c r="F323" i="9"/>
  <c r="B324" i="9"/>
  <c r="H324" i="9" s="1"/>
  <c r="C324" i="9"/>
  <c r="D324" i="9"/>
  <c r="E324" i="9"/>
  <c r="F324" i="9"/>
  <c r="B325" i="9"/>
  <c r="H325" i="9" s="1"/>
  <c r="C325" i="9"/>
  <c r="D325" i="9"/>
  <c r="E325" i="9"/>
  <c r="F325" i="9"/>
  <c r="B326" i="9"/>
  <c r="H326" i="9" s="1"/>
  <c r="C326" i="9"/>
  <c r="D326" i="9"/>
  <c r="E326" i="9"/>
  <c r="F326" i="9"/>
  <c r="B327" i="9"/>
  <c r="H327" i="9" s="1"/>
  <c r="C327" i="9"/>
  <c r="D327" i="9"/>
  <c r="E327" i="9"/>
  <c r="F327" i="9"/>
  <c r="B328" i="9"/>
  <c r="H328" i="9" s="1"/>
  <c r="C328" i="9"/>
  <c r="D328" i="9"/>
  <c r="E328" i="9"/>
  <c r="F328" i="9"/>
  <c r="B329" i="9"/>
  <c r="H329" i="9" s="1"/>
  <c r="C329" i="9"/>
  <c r="D329" i="9"/>
  <c r="E329" i="9"/>
  <c r="F329" i="9"/>
  <c r="B330" i="9"/>
  <c r="H330" i="9" s="1"/>
  <c r="C330" i="9"/>
  <c r="D330" i="9"/>
  <c r="E330" i="9"/>
  <c r="F330" i="9"/>
  <c r="B331" i="9"/>
  <c r="H331" i="9" s="1"/>
  <c r="C331" i="9"/>
  <c r="D331" i="9"/>
  <c r="E331" i="9"/>
  <c r="F331" i="9"/>
  <c r="B332" i="9"/>
  <c r="H332" i="9" s="1"/>
  <c r="C332" i="9"/>
  <c r="D332" i="9"/>
  <c r="E332" i="9"/>
  <c r="F332" i="9"/>
  <c r="B333" i="9"/>
  <c r="H333" i="9" s="1"/>
  <c r="C333" i="9"/>
  <c r="D333" i="9"/>
  <c r="E333" i="9"/>
  <c r="F333" i="9"/>
  <c r="B334" i="9"/>
  <c r="H334" i="9" s="1"/>
  <c r="C334" i="9"/>
  <c r="D334" i="9"/>
  <c r="E334" i="9"/>
  <c r="F334" i="9"/>
  <c r="B335" i="9"/>
  <c r="H335" i="9" s="1"/>
  <c r="C335" i="9"/>
  <c r="D335" i="9"/>
  <c r="E335" i="9"/>
  <c r="F335" i="9"/>
  <c r="B336" i="9"/>
  <c r="H336" i="9" s="1"/>
  <c r="C336" i="9"/>
  <c r="D336" i="9"/>
  <c r="E336" i="9"/>
  <c r="F336" i="9"/>
  <c r="B337" i="9"/>
  <c r="H337" i="9" s="1"/>
  <c r="C337" i="9"/>
  <c r="D337" i="9"/>
  <c r="E337" i="9"/>
  <c r="F337" i="9"/>
  <c r="B338" i="9"/>
  <c r="H338" i="9" s="1"/>
  <c r="C338" i="9"/>
  <c r="D338" i="9"/>
  <c r="E338" i="9"/>
  <c r="F338" i="9"/>
  <c r="B339" i="9"/>
  <c r="H339" i="9" s="1"/>
  <c r="C339" i="9"/>
  <c r="D339" i="9"/>
  <c r="E339" i="9"/>
  <c r="F339" i="9"/>
  <c r="B340" i="9"/>
  <c r="H340" i="9" s="1"/>
  <c r="C340" i="9"/>
  <c r="D340" i="9"/>
  <c r="E340" i="9"/>
  <c r="F340" i="9"/>
  <c r="J340" i="9" s="1"/>
  <c r="B341" i="9"/>
  <c r="H341" i="9" s="1"/>
  <c r="C341" i="9"/>
  <c r="D341" i="9"/>
  <c r="E341" i="9"/>
  <c r="F341" i="9"/>
  <c r="J341" i="9" s="1"/>
  <c r="B342" i="9"/>
  <c r="H342" i="9" s="1"/>
  <c r="C342" i="9"/>
  <c r="D342" i="9"/>
  <c r="E342" i="9"/>
  <c r="F342" i="9"/>
  <c r="J342" i="9" s="1"/>
  <c r="B343" i="9"/>
  <c r="H343" i="9" s="1"/>
  <c r="C343" i="9"/>
  <c r="D343" i="9"/>
  <c r="E343" i="9"/>
  <c r="F343" i="9"/>
  <c r="K343" i="9" s="1"/>
  <c r="B344" i="9"/>
  <c r="H344" i="9" s="1"/>
  <c r="C344" i="9"/>
  <c r="D344" i="9"/>
  <c r="E344" i="9"/>
  <c r="F344" i="9"/>
  <c r="I344" i="9" s="1"/>
  <c r="B345" i="9"/>
  <c r="H345" i="9" s="1"/>
  <c r="C345" i="9"/>
  <c r="D345" i="9"/>
  <c r="E345" i="9"/>
  <c r="F345" i="9"/>
  <c r="J345" i="9" s="1"/>
  <c r="B346" i="9"/>
  <c r="H346" i="9" s="1"/>
  <c r="C346" i="9"/>
  <c r="D346" i="9"/>
  <c r="E346" i="9"/>
  <c r="F346" i="9"/>
  <c r="J346" i="9" s="1"/>
  <c r="B347" i="9"/>
  <c r="H347" i="9" s="1"/>
  <c r="C347" i="9"/>
  <c r="D347" i="9"/>
  <c r="E347" i="9"/>
  <c r="F347" i="9"/>
  <c r="K347" i="9" s="1"/>
  <c r="B348" i="9"/>
  <c r="H348" i="9" s="1"/>
  <c r="C348" i="9"/>
  <c r="D348" i="9"/>
  <c r="E348" i="9"/>
  <c r="F348" i="9"/>
  <c r="I348" i="9" s="1"/>
  <c r="B349" i="9"/>
  <c r="H349" i="9" s="1"/>
  <c r="C349" i="9"/>
  <c r="D349" i="9"/>
  <c r="E349" i="9"/>
  <c r="F349" i="9"/>
  <c r="J349" i="9" s="1"/>
  <c r="B350" i="9"/>
  <c r="H350" i="9" s="1"/>
  <c r="C350" i="9"/>
  <c r="D350" i="9"/>
  <c r="E350" i="9"/>
  <c r="F350" i="9"/>
  <c r="J350" i="9" s="1"/>
  <c r="B351" i="9"/>
  <c r="H351" i="9" s="1"/>
  <c r="C351" i="9"/>
  <c r="D351" i="9"/>
  <c r="E351" i="9"/>
  <c r="F351" i="9"/>
  <c r="K351" i="9" s="1"/>
  <c r="B352" i="9"/>
  <c r="H352" i="9" s="1"/>
  <c r="C352" i="9"/>
  <c r="D352" i="9"/>
  <c r="E352" i="9"/>
  <c r="F352" i="9"/>
  <c r="J352" i="9" s="1"/>
  <c r="B353" i="9"/>
  <c r="H353" i="9" s="1"/>
  <c r="C353" i="9"/>
  <c r="D353" i="9"/>
  <c r="E353" i="9"/>
  <c r="F353" i="9"/>
  <c r="B354" i="9"/>
  <c r="H354" i="9" s="1"/>
  <c r="C354" i="9"/>
  <c r="D354" i="9"/>
  <c r="E354" i="9"/>
  <c r="F354" i="9"/>
  <c r="K354" i="9" s="1"/>
  <c r="B355" i="9"/>
  <c r="H355" i="9" s="1"/>
  <c r="C355" i="9"/>
  <c r="D355" i="9"/>
  <c r="E355" i="9"/>
  <c r="F355" i="9"/>
  <c r="K355" i="9" s="1"/>
  <c r="B356" i="9"/>
  <c r="H356" i="9" s="1"/>
  <c r="C356" i="9"/>
  <c r="D356" i="9"/>
  <c r="E356" i="9"/>
  <c r="F356" i="9"/>
  <c r="J356" i="9" s="1"/>
  <c r="B357" i="9"/>
  <c r="H357" i="9" s="1"/>
  <c r="C357" i="9"/>
  <c r="D357" i="9"/>
  <c r="E357" i="9"/>
  <c r="F357" i="9"/>
  <c r="B358" i="9"/>
  <c r="H358" i="9" s="1"/>
  <c r="C358" i="9"/>
  <c r="D358" i="9"/>
  <c r="E358" i="9"/>
  <c r="F358" i="9"/>
  <c r="K358" i="9" s="1"/>
  <c r="B359" i="9"/>
  <c r="H359" i="9" s="1"/>
  <c r="C359" i="9"/>
  <c r="D359" i="9"/>
  <c r="E359" i="9"/>
  <c r="F359" i="9"/>
  <c r="K359" i="9" s="1"/>
  <c r="B360" i="9"/>
  <c r="H360" i="9" s="1"/>
  <c r="C360" i="9"/>
  <c r="D360" i="9"/>
  <c r="E360" i="9"/>
  <c r="F360" i="9"/>
  <c r="I360" i="9" s="1"/>
  <c r="B361" i="9"/>
  <c r="H361" i="9" s="1"/>
  <c r="C361" i="9"/>
  <c r="D361" i="9"/>
  <c r="E361" i="9"/>
  <c r="F361" i="9"/>
  <c r="J361" i="9" s="1"/>
  <c r="B362" i="9"/>
  <c r="H362" i="9" s="1"/>
  <c r="C362" i="9"/>
  <c r="D362" i="9"/>
  <c r="E362" i="9"/>
  <c r="F362" i="9"/>
  <c r="J362" i="9" s="1"/>
  <c r="B363" i="9"/>
  <c r="H363" i="9" s="1"/>
  <c r="C363" i="9"/>
  <c r="D363" i="9"/>
  <c r="E363" i="9"/>
  <c r="F363" i="9"/>
  <c r="K363" i="9" s="1"/>
  <c r="B364" i="9"/>
  <c r="H364" i="9" s="1"/>
  <c r="C364" i="9"/>
  <c r="D364" i="9"/>
  <c r="E364" i="9"/>
  <c r="F364" i="9"/>
  <c r="I364" i="9" s="1"/>
  <c r="B365" i="9"/>
  <c r="H365" i="9" s="1"/>
  <c r="C365" i="9"/>
  <c r="D365" i="9"/>
  <c r="E365" i="9"/>
  <c r="F365" i="9"/>
  <c r="J365" i="9" s="1"/>
  <c r="B366" i="9"/>
  <c r="H366" i="9" s="1"/>
  <c r="C366" i="9"/>
  <c r="D366" i="9"/>
  <c r="E366" i="9"/>
  <c r="F366" i="9"/>
  <c r="J366" i="9" s="1"/>
  <c r="B367" i="9"/>
  <c r="H367" i="9" s="1"/>
  <c r="C367" i="9"/>
  <c r="D367" i="9"/>
  <c r="E367" i="9"/>
  <c r="F367" i="9"/>
  <c r="K367" i="9" s="1"/>
  <c r="B368" i="9"/>
  <c r="H368" i="9" s="1"/>
  <c r="C368" i="9"/>
  <c r="D368" i="9"/>
  <c r="E368" i="9"/>
  <c r="F368" i="9"/>
  <c r="J368" i="9" s="1"/>
  <c r="B369" i="9"/>
  <c r="H369" i="9" s="1"/>
  <c r="C369" i="9"/>
  <c r="D369" i="9"/>
  <c r="E369" i="9"/>
  <c r="F369" i="9"/>
  <c r="B370" i="9"/>
  <c r="H370" i="9" s="1"/>
  <c r="C370" i="9"/>
  <c r="D370" i="9"/>
  <c r="E370" i="9"/>
  <c r="F370" i="9"/>
  <c r="K370" i="9" s="1"/>
  <c r="B371" i="9"/>
  <c r="H371" i="9" s="1"/>
  <c r="C371" i="9"/>
  <c r="D371" i="9"/>
  <c r="E371" i="9"/>
  <c r="F371" i="9"/>
  <c r="K371" i="9" s="1"/>
  <c r="B372" i="9"/>
  <c r="H372" i="9" s="1"/>
  <c r="C372" i="9"/>
  <c r="D372" i="9"/>
  <c r="E372" i="9"/>
  <c r="F372" i="9"/>
  <c r="J372" i="9" s="1"/>
  <c r="B373" i="9"/>
  <c r="H373" i="9" s="1"/>
  <c r="C373" i="9"/>
  <c r="D373" i="9"/>
  <c r="E373" i="9"/>
  <c r="F373" i="9"/>
  <c r="B374" i="9"/>
  <c r="H374" i="9" s="1"/>
  <c r="C374" i="9"/>
  <c r="D374" i="9"/>
  <c r="E374" i="9"/>
  <c r="F374" i="9"/>
  <c r="K374" i="9" s="1"/>
  <c r="B375" i="9"/>
  <c r="H375" i="9" s="1"/>
  <c r="C375" i="9"/>
  <c r="D375" i="9"/>
  <c r="E375" i="9"/>
  <c r="F375" i="9"/>
  <c r="K375" i="9" s="1"/>
  <c r="B376" i="9"/>
  <c r="H376" i="9" s="1"/>
  <c r="C376" i="9"/>
  <c r="D376" i="9"/>
  <c r="E376" i="9"/>
  <c r="F376" i="9"/>
  <c r="I376" i="9" s="1"/>
  <c r="B377" i="9"/>
  <c r="H377" i="9" s="1"/>
  <c r="C377" i="9"/>
  <c r="D377" i="9"/>
  <c r="E377" i="9"/>
  <c r="F377" i="9"/>
  <c r="J377" i="9" s="1"/>
  <c r="B378" i="9"/>
  <c r="H378" i="9" s="1"/>
  <c r="C378" i="9"/>
  <c r="D378" i="9"/>
  <c r="E378" i="9"/>
  <c r="F378" i="9"/>
  <c r="J378" i="9" s="1"/>
  <c r="B379" i="9"/>
  <c r="H379" i="9" s="1"/>
  <c r="C379" i="9"/>
  <c r="D379" i="9"/>
  <c r="E379" i="9"/>
  <c r="F379" i="9"/>
  <c r="K379" i="9" s="1"/>
  <c r="B380" i="9"/>
  <c r="H380" i="9" s="1"/>
  <c r="C380" i="9"/>
  <c r="D380" i="9"/>
  <c r="E380" i="9"/>
  <c r="F380" i="9"/>
  <c r="I380" i="9" s="1"/>
  <c r="B381" i="9"/>
  <c r="H381" i="9" s="1"/>
  <c r="C381" i="9"/>
  <c r="D381" i="9"/>
  <c r="E381" i="9"/>
  <c r="F381" i="9"/>
  <c r="J381" i="9" s="1"/>
  <c r="B382" i="9"/>
  <c r="H382" i="9" s="1"/>
  <c r="C382" i="9"/>
  <c r="D382" i="9"/>
  <c r="E382" i="9"/>
  <c r="F382" i="9"/>
  <c r="J382" i="9" s="1"/>
  <c r="B383" i="9"/>
  <c r="H383" i="9" s="1"/>
  <c r="C383" i="9"/>
  <c r="D383" i="9"/>
  <c r="E383" i="9"/>
  <c r="F383" i="9"/>
  <c r="K383" i="9" s="1"/>
  <c r="B384" i="9"/>
  <c r="H384" i="9" s="1"/>
  <c r="C384" i="9"/>
  <c r="D384" i="9"/>
  <c r="E384" i="9"/>
  <c r="F384" i="9"/>
  <c r="J384" i="9" s="1"/>
  <c r="B385" i="9"/>
  <c r="H385" i="9" s="1"/>
  <c r="C385" i="9"/>
  <c r="D385" i="9"/>
  <c r="E385" i="9"/>
  <c r="F385" i="9"/>
  <c r="B386" i="9"/>
  <c r="H386" i="9" s="1"/>
  <c r="C386" i="9"/>
  <c r="D386" i="9"/>
  <c r="E386" i="9"/>
  <c r="F386" i="9"/>
  <c r="K386" i="9" s="1"/>
  <c r="B387" i="9"/>
  <c r="H387" i="9" s="1"/>
  <c r="C387" i="9"/>
  <c r="D387" i="9"/>
  <c r="E387" i="9"/>
  <c r="F387" i="9"/>
  <c r="K387" i="9" s="1"/>
  <c r="B388" i="9"/>
  <c r="H388" i="9" s="1"/>
  <c r="C388" i="9"/>
  <c r="D388" i="9"/>
  <c r="E388" i="9"/>
  <c r="F388" i="9"/>
  <c r="J388" i="9" s="1"/>
  <c r="B389" i="9"/>
  <c r="H389" i="9" s="1"/>
  <c r="C389" i="9"/>
  <c r="D389" i="9"/>
  <c r="E389" i="9"/>
  <c r="F389" i="9"/>
  <c r="B390" i="9"/>
  <c r="H390" i="9" s="1"/>
  <c r="C390" i="9"/>
  <c r="D390" i="9"/>
  <c r="E390" i="9"/>
  <c r="F390" i="9"/>
  <c r="K390" i="9" s="1"/>
  <c r="B391" i="9"/>
  <c r="H391" i="9" s="1"/>
  <c r="C391" i="9"/>
  <c r="D391" i="9"/>
  <c r="E391" i="9"/>
  <c r="F391" i="9"/>
  <c r="K391" i="9" s="1"/>
  <c r="B392" i="9"/>
  <c r="H392" i="9" s="1"/>
  <c r="C392" i="9"/>
  <c r="D392" i="9"/>
  <c r="E392" i="9"/>
  <c r="F392" i="9"/>
  <c r="I392" i="9" s="1"/>
  <c r="B393" i="9"/>
  <c r="H393" i="9" s="1"/>
  <c r="C393" i="9"/>
  <c r="D393" i="9"/>
  <c r="E393" i="9"/>
  <c r="F393" i="9"/>
  <c r="J393" i="9" s="1"/>
  <c r="B394" i="9"/>
  <c r="H394" i="9" s="1"/>
  <c r="C394" i="9"/>
  <c r="D394" i="9"/>
  <c r="E394" i="9"/>
  <c r="F394" i="9"/>
  <c r="J394" i="9" s="1"/>
  <c r="B395" i="9"/>
  <c r="H395" i="9" s="1"/>
  <c r="C395" i="9"/>
  <c r="D395" i="9"/>
  <c r="E395" i="9"/>
  <c r="F395" i="9"/>
  <c r="K395" i="9" s="1"/>
  <c r="B396" i="9"/>
  <c r="H396" i="9" s="1"/>
  <c r="C396" i="9"/>
  <c r="D396" i="9"/>
  <c r="E396" i="9"/>
  <c r="F396" i="9"/>
  <c r="I396" i="9" s="1"/>
  <c r="B397" i="9"/>
  <c r="H397" i="9" s="1"/>
  <c r="C397" i="9"/>
  <c r="D397" i="9"/>
  <c r="E397" i="9"/>
  <c r="F397" i="9"/>
  <c r="J397" i="9" s="1"/>
  <c r="B398" i="9"/>
  <c r="H398" i="9" s="1"/>
  <c r="C398" i="9"/>
  <c r="D398" i="9"/>
  <c r="E398" i="9"/>
  <c r="F398" i="9"/>
  <c r="J398" i="9" s="1"/>
  <c r="B399" i="9"/>
  <c r="H399" i="9" s="1"/>
  <c r="C399" i="9"/>
  <c r="D399" i="9"/>
  <c r="E399" i="9"/>
  <c r="F399" i="9"/>
  <c r="K399" i="9" s="1"/>
  <c r="B400" i="9"/>
  <c r="H400" i="9" s="1"/>
  <c r="C400" i="9"/>
  <c r="D400" i="9"/>
  <c r="E400" i="9"/>
  <c r="F400" i="9"/>
  <c r="J400" i="9" s="1"/>
  <c r="B401" i="9"/>
  <c r="H401" i="9" s="1"/>
  <c r="C401" i="9"/>
  <c r="D401" i="9"/>
  <c r="E401" i="9"/>
  <c r="F401" i="9"/>
  <c r="B402" i="9"/>
  <c r="H402" i="9" s="1"/>
  <c r="C402" i="9"/>
  <c r="D402" i="9"/>
  <c r="E402" i="9"/>
  <c r="F402" i="9"/>
  <c r="K402" i="9" s="1"/>
  <c r="B403" i="9"/>
  <c r="H403" i="9" s="1"/>
  <c r="C403" i="9"/>
  <c r="D403" i="9"/>
  <c r="E403" i="9"/>
  <c r="F403" i="9"/>
  <c r="K403" i="9" s="1"/>
  <c r="B404" i="9"/>
  <c r="H404" i="9" s="1"/>
  <c r="C404" i="9"/>
  <c r="D404" i="9"/>
  <c r="E404" i="9"/>
  <c r="F404" i="9"/>
  <c r="J404" i="9" s="1"/>
  <c r="B405" i="9"/>
  <c r="H405" i="9" s="1"/>
  <c r="C405" i="9"/>
  <c r="D405" i="9"/>
  <c r="E405" i="9"/>
  <c r="F405" i="9"/>
  <c r="B406" i="9"/>
  <c r="H406" i="9" s="1"/>
  <c r="C406" i="9"/>
  <c r="D406" i="9"/>
  <c r="E406" i="9"/>
  <c r="F406" i="9"/>
  <c r="K406" i="9" s="1"/>
  <c r="B407" i="9"/>
  <c r="H407" i="9" s="1"/>
  <c r="C407" i="9"/>
  <c r="D407" i="9"/>
  <c r="E407" i="9"/>
  <c r="F407" i="9"/>
  <c r="K407" i="9" s="1"/>
  <c r="B408" i="9"/>
  <c r="H408" i="9" s="1"/>
  <c r="C408" i="9"/>
  <c r="D408" i="9"/>
  <c r="E408" i="9"/>
  <c r="F408" i="9"/>
  <c r="I408" i="9" s="1"/>
  <c r="B409" i="9"/>
  <c r="H409" i="9" s="1"/>
  <c r="C409" i="9"/>
  <c r="D409" i="9"/>
  <c r="E409" i="9"/>
  <c r="F409" i="9"/>
  <c r="J409" i="9" s="1"/>
  <c r="B410" i="9"/>
  <c r="H410" i="9" s="1"/>
  <c r="C410" i="9"/>
  <c r="D410" i="9"/>
  <c r="E410" i="9"/>
  <c r="F410" i="9"/>
  <c r="J410" i="9" s="1"/>
  <c r="B411" i="9"/>
  <c r="H411" i="9" s="1"/>
  <c r="C411" i="9"/>
  <c r="D411" i="9"/>
  <c r="E411" i="9"/>
  <c r="F411" i="9"/>
  <c r="K411" i="9" s="1"/>
  <c r="B412" i="9"/>
  <c r="H412" i="9" s="1"/>
  <c r="C412" i="9"/>
  <c r="D412" i="9"/>
  <c r="E412" i="9"/>
  <c r="F412" i="9"/>
  <c r="I412" i="9" s="1"/>
  <c r="B413" i="9"/>
  <c r="H413" i="9" s="1"/>
  <c r="C413" i="9"/>
  <c r="D413" i="9"/>
  <c r="E413" i="9"/>
  <c r="F413" i="9"/>
  <c r="J413" i="9" s="1"/>
  <c r="B414" i="9"/>
  <c r="H414" i="9" s="1"/>
  <c r="C414" i="9"/>
  <c r="D414" i="9"/>
  <c r="E414" i="9"/>
  <c r="F414" i="9"/>
  <c r="J414" i="9" s="1"/>
  <c r="B415" i="9"/>
  <c r="H415" i="9" s="1"/>
  <c r="C415" i="9"/>
  <c r="D415" i="9"/>
  <c r="E415" i="9"/>
  <c r="F415" i="9"/>
  <c r="K415" i="9" s="1"/>
  <c r="B416" i="9"/>
  <c r="H416" i="9" s="1"/>
  <c r="C416" i="9"/>
  <c r="D416" i="9"/>
  <c r="E416" i="9"/>
  <c r="F416" i="9"/>
  <c r="J416" i="9" s="1"/>
  <c r="B417" i="9"/>
  <c r="H417" i="9" s="1"/>
  <c r="C417" i="9"/>
  <c r="D417" i="9"/>
  <c r="E417" i="9"/>
  <c r="F417" i="9"/>
  <c r="B418" i="9"/>
  <c r="H418" i="9" s="1"/>
  <c r="C418" i="9"/>
  <c r="D418" i="9"/>
  <c r="E418" i="9"/>
  <c r="F418" i="9"/>
  <c r="K418" i="9" s="1"/>
  <c r="B419" i="9"/>
  <c r="H419" i="9" s="1"/>
  <c r="C419" i="9"/>
  <c r="D419" i="9"/>
  <c r="E419" i="9"/>
  <c r="F419" i="9"/>
  <c r="K419" i="9" s="1"/>
  <c r="B420" i="9"/>
  <c r="H420" i="9" s="1"/>
  <c r="C420" i="9"/>
  <c r="D420" i="9"/>
  <c r="E420" i="9"/>
  <c r="F420" i="9"/>
  <c r="J420" i="9" s="1"/>
  <c r="B421" i="9"/>
  <c r="H421" i="9" s="1"/>
  <c r="C421" i="9"/>
  <c r="D421" i="9"/>
  <c r="E421" i="9"/>
  <c r="F421" i="9"/>
  <c r="B422" i="9"/>
  <c r="H422" i="9" s="1"/>
  <c r="C422" i="9"/>
  <c r="D422" i="9"/>
  <c r="E422" i="9"/>
  <c r="F422" i="9"/>
  <c r="K422" i="9" s="1"/>
  <c r="B423" i="9"/>
  <c r="H423" i="9" s="1"/>
  <c r="C423" i="9"/>
  <c r="D423" i="9"/>
  <c r="E423" i="9"/>
  <c r="F423" i="9"/>
  <c r="K423" i="9" s="1"/>
  <c r="B424" i="9"/>
  <c r="H424" i="9" s="1"/>
  <c r="C424" i="9"/>
  <c r="D424" i="9"/>
  <c r="E424" i="9"/>
  <c r="F424" i="9"/>
  <c r="I424" i="9" s="1"/>
  <c r="B425" i="9"/>
  <c r="H425" i="9" s="1"/>
  <c r="C425" i="9"/>
  <c r="D425" i="9"/>
  <c r="E425" i="9"/>
  <c r="F425" i="9"/>
  <c r="J425" i="9" s="1"/>
  <c r="B426" i="9"/>
  <c r="H426" i="9" s="1"/>
  <c r="C426" i="9"/>
  <c r="D426" i="9"/>
  <c r="E426" i="9"/>
  <c r="F426" i="9"/>
  <c r="J426" i="9" s="1"/>
  <c r="B427" i="9"/>
  <c r="H427" i="9" s="1"/>
  <c r="C427" i="9"/>
  <c r="D427" i="9"/>
  <c r="E427" i="9"/>
  <c r="F427" i="9"/>
  <c r="K427" i="9" s="1"/>
  <c r="B428" i="9"/>
  <c r="H428" i="9" s="1"/>
  <c r="C428" i="9"/>
  <c r="D428" i="9"/>
  <c r="E428" i="9"/>
  <c r="F428" i="9"/>
  <c r="I428" i="9" s="1"/>
  <c r="B429" i="9"/>
  <c r="H429" i="9" s="1"/>
  <c r="C429" i="9"/>
  <c r="D429" i="9"/>
  <c r="E429" i="9"/>
  <c r="F429" i="9"/>
  <c r="J429" i="9" s="1"/>
  <c r="B430" i="9"/>
  <c r="H430" i="9" s="1"/>
  <c r="C430" i="9"/>
  <c r="D430" i="9"/>
  <c r="E430" i="9"/>
  <c r="F430" i="9"/>
  <c r="J430" i="9" s="1"/>
  <c r="B431" i="9"/>
  <c r="H431" i="9" s="1"/>
  <c r="C431" i="9"/>
  <c r="D431" i="9"/>
  <c r="E431" i="9"/>
  <c r="F431" i="9"/>
  <c r="K431" i="9" s="1"/>
  <c r="B432" i="9"/>
  <c r="H432" i="9" s="1"/>
  <c r="C432" i="9"/>
  <c r="D432" i="9"/>
  <c r="E432" i="9"/>
  <c r="F432" i="9"/>
  <c r="J432" i="9" s="1"/>
  <c r="B433" i="9"/>
  <c r="H433" i="9" s="1"/>
  <c r="C433" i="9"/>
  <c r="D433" i="9"/>
  <c r="E433" i="9"/>
  <c r="F433" i="9"/>
  <c r="B434" i="9"/>
  <c r="H434" i="9" s="1"/>
  <c r="C434" i="9"/>
  <c r="D434" i="9"/>
  <c r="E434" i="9"/>
  <c r="F434" i="9"/>
  <c r="K434" i="9" s="1"/>
  <c r="B435" i="9"/>
  <c r="H435" i="9" s="1"/>
  <c r="C435" i="9"/>
  <c r="D435" i="9"/>
  <c r="E435" i="9"/>
  <c r="F435" i="9"/>
  <c r="K435" i="9" s="1"/>
  <c r="B436" i="9"/>
  <c r="H436" i="9" s="1"/>
  <c r="C436" i="9"/>
  <c r="D436" i="9"/>
  <c r="E436" i="9"/>
  <c r="F436" i="9"/>
  <c r="J436" i="9" s="1"/>
  <c r="B437" i="9"/>
  <c r="H437" i="9" s="1"/>
  <c r="C437" i="9"/>
  <c r="D437" i="9"/>
  <c r="E437" i="9"/>
  <c r="F437" i="9"/>
  <c r="B438" i="9"/>
  <c r="H438" i="9" s="1"/>
  <c r="C438" i="9"/>
  <c r="D438" i="9"/>
  <c r="E438" i="9"/>
  <c r="F438" i="9"/>
  <c r="K438" i="9" s="1"/>
  <c r="B439" i="9"/>
  <c r="H439" i="9" s="1"/>
  <c r="C439" i="9"/>
  <c r="D439" i="9"/>
  <c r="E439" i="9"/>
  <c r="F439" i="9"/>
  <c r="K439" i="9" s="1"/>
  <c r="B440" i="9"/>
  <c r="H440" i="9" s="1"/>
  <c r="C440" i="9"/>
  <c r="D440" i="9"/>
  <c r="E440" i="9"/>
  <c r="F440" i="9"/>
  <c r="I440" i="9" s="1"/>
  <c r="B441" i="9"/>
  <c r="H441" i="9" s="1"/>
  <c r="C441" i="9"/>
  <c r="D441" i="9"/>
  <c r="E441" i="9"/>
  <c r="F441" i="9"/>
  <c r="J441" i="9" s="1"/>
  <c r="B442" i="9"/>
  <c r="H442" i="9" s="1"/>
  <c r="C442" i="9"/>
  <c r="D442" i="9"/>
  <c r="E442" i="9"/>
  <c r="F442" i="9"/>
  <c r="J442" i="9" s="1"/>
  <c r="B443" i="9"/>
  <c r="H443" i="9" s="1"/>
  <c r="C443" i="9"/>
  <c r="D443" i="9"/>
  <c r="E443" i="9"/>
  <c r="F443" i="9"/>
  <c r="K443" i="9" s="1"/>
  <c r="B444" i="9"/>
  <c r="H444" i="9" s="1"/>
  <c r="C444" i="9"/>
  <c r="D444" i="9"/>
  <c r="E444" i="9"/>
  <c r="F444" i="9"/>
  <c r="I444" i="9" s="1"/>
  <c r="B445" i="9"/>
  <c r="H445" i="9" s="1"/>
  <c r="C445" i="9"/>
  <c r="D445" i="9"/>
  <c r="E445" i="9"/>
  <c r="F445" i="9"/>
  <c r="J445" i="9" s="1"/>
  <c r="B446" i="9"/>
  <c r="H446" i="9" s="1"/>
  <c r="C446" i="9"/>
  <c r="D446" i="9"/>
  <c r="E446" i="9"/>
  <c r="F446" i="9"/>
  <c r="J446" i="9" s="1"/>
  <c r="B447" i="9"/>
  <c r="H447" i="9" s="1"/>
  <c r="C447" i="9"/>
  <c r="D447" i="9"/>
  <c r="E447" i="9"/>
  <c r="F447" i="9"/>
  <c r="K447" i="9" s="1"/>
  <c r="B448" i="9"/>
  <c r="H448" i="9" s="1"/>
  <c r="C448" i="9"/>
  <c r="D448" i="9"/>
  <c r="E448" i="9"/>
  <c r="F448" i="9"/>
  <c r="J448" i="9" s="1"/>
  <c r="B449" i="9"/>
  <c r="H449" i="9" s="1"/>
  <c r="C449" i="9"/>
  <c r="D449" i="9"/>
  <c r="E449" i="9"/>
  <c r="F449" i="9"/>
  <c r="K449" i="9" s="1"/>
  <c r="B450" i="9"/>
  <c r="H450" i="9" s="1"/>
  <c r="C450" i="9"/>
  <c r="D450" i="9"/>
  <c r="E450" i="9"/>
  <c r="F450" i="9"/>
  <c r="J450" i="9" s="1"/>
  <c r="B451" i="9"/>
  <c r="H451" i="9" s="1"/>
  <c r="C451" i="9"/>
  <c r="D451" i="9"/>
  <c r="E451" i="9"/>
  <c r="F451" i="9"/>
  <c r="K451" i="9" s="1"/>
  <c r="B452" i="9"/>
  <c r="H452" i="9" s="1"/>
  <c r="C452" i="9"/>
  <c r="D452" i="9"/>
  <c r="E452" i="9"/>
  <c r="F452" i="9"/>
  <c r="I452" i="9" s="1"/>
  <c r="B453" i="9"/>
  <c r="H453" i="9" s="1"/>
  <c r="C453" i="9"/>
  <c r="D453" i="9"/>
  <c r="E453" i="9"/>
  <c r="F453" i="9"/>
  <c r="J453" i="9" s="1"/>
  <c r="B454" i="9"/>
  <c r="H454" i="9" s="1"/>
  <c r="C454" i="9"/>
  <c r="D454" i="9"/>
  <c r="E454" i="9"/>
  <c r="F454" i="9"/>
  <c r="K454" i="9" s="1"/>
  <c r="B455" i="9"/>
  <c r="H455" i="9" s="1"/>
  <c r="C455" i="9"/>
  <c r="D455" i="9"/>
  <c r="E455" i="9"/>
  <c r="F455" i="9"/>
  <c r="J455" i="9" s="1"/>
  <c r="B456" i="9"/>
  <c r="H456" i="9" s="1"/>
  <c r="C456" i="9"/>
  <c r="D456" i="9"/>
  <c r="E456" i="9"/>
  <c r="F456" i="9"/>
  <c r="B457" i="9"/>
  <c r="H457" i="9" s="1"/>
  <c r="C457" i="9"/>
  <c r="D457" i="9"/>
  <c r="E457" i="9"/>
  <c r="F457" i="9"/>
  <c r="K457" i="9" s="1"/>
  <c r="B458" i="9"/>
  <c r="H458" i="9" s="1"/>
  <c r="C458" i="9"/>
  <c r="D458" i="9"/>
  <c r="E458" i="9"/>
  <c r="F458" i="9"/>
  <c r="J458" i="9" s="1"/>
  <c r="B459" i="9"/>
  <c r="H459" i="9" s="1"/>
  <c r="C459" i="9"/>
  <c r="D459" i="9"/>
  <c r="E459" i="9"/>
  <c r="F459" i="9"/>
  <c r="B460" i="9"/>
  <c r="H460" i="9" s="1"/>
  <c r="C460" i="9"/>
  <c r="D460" i="9"/>
  <c r="E460" i="9"/>
  <c r="F460" i="9"/>
  <c r="K460" i="9" s="1"/>
  <c r="B461" i="9"/>
  <c r="H461" i="9" s="1"/>
  <c r="C461" i="9"/>
  <c r="D461" i="9"/>
  <c r="E461" i="9"/>
  <c r="F461" i="9"/>
  <c r="I461" i="9" s="1"/>
  <c r="B462" i="9"/>
  <c r="H462" i="9" s="1"/>
  <c r="C462" i="9"/>
  <c r="D462" i="9"/>
  <c r="E462" i="9"/>
  <c r="F462" i="9"/>
  <c r="J462" i="9" s="1"/>
  <c r="B463" i="9"/>
  <c r="H463" i="9" s="1"/>
  <c r="C463" i="9"/>
  <c r="D463" i="9"/>
  <c r="E463" i="9"/>
  <c r="F463" i="9"/>
  <c r="J463" i="9" s="1"/>
  <c r="B464" i="9"/>
  <c r="H464" i="9" s="1"/>
  <c r="C464" i="9"/>
  <c r="D464" i="9"/>
  <c r="E464" i="9"/>
  <c r="F464" i="9"/>
  <c r="K464" i="9" s="1"/>
  <c r="B465" i="9"/>
  <c r="H465" i="9" s="1"/>
  <c r="C465" i="9"/>
  <c r="D465" i="9"/>
  <c r="E465" i="9"/>
  <c r="F465" i="9"/>
  <c r="I465" i="9" s="1"/>
  <c r="B466" i="9"/>
  <c r="H466" i="9" s="1"/>
  <c r="C466" i="9"/>
  <c r="D466" i="9"/>
  <c r="E466" i="9"/>
  <c r="F466" i="9"/>
  <c r="J466" i="9" s="1"/>
  <c r="B467" i="9"/>
  <c r="H467" i="9" s="1"/>
  <c r="C467" i="9"/>
  <c r="D467" i="9"/>
  <c r="E467" i="9"/>
  <c r="F467" i="9"/>
  <c r="J467" i="9" s="1"/>
  <c r="B468" i="9"/>
  <c r="H468" i="9" s="1"/>
  <c r="C468" i="9"/>
  <c r="D468" i="9"/>
  <c r="E468" i="9"/>
  <c r="F468" i="9"/>
  <c r="K468" i="9" s="1"/>
  <c r="B469" i="9"/>
  <c r="H469" i="9" s="1"/>
  <c r="C469" i="9"/>
  <c r="D469" i="9"/>
  <c r="E469" i="9"/>
  <c r="F469" i="9"/>
  <c r="I469" i="9" s="1"/>
  <c r="B470" i="9"/>
  <c r="H470" i="9" s="1"/>
  <c r="C470" i="9"/>
  <c r="D470" i="9"/>
  <c r="E470" i="9"/>
  <c r="F470" i="9"/>
  <c r="J470" i="9" s="1"/>
  <c r="B471" i="9"/>
  <c r="H471" i="9" s="1"/>
  <c r="C471" i="9"/>
  <c r="D471" i="9"/>
  <c r="E471" i="9"/>
  <c r="F471" i="9"/>
  <c r="J471" i="9" s="1"/>
  <c r="B472" i="9"/>
  <c r="H472" i="9" s="1"/>
  <c r="C472" i="9"/>
  <c r="D472" i="9"/>
  <c r="E472" i="9"/>
  <c r="F472" i="9"/>
  <c r="K472" i="9" s="1"/>
  <c r="B473" i="9"/>
  <c r="H473" i="9" s="1"/>
  <c r="C473" i="9"/>
  <c r="D473" i="9"/>
  <c r="E473" i="9"/>
  <c r="F473" i="9"/>
  <c r="I473" i="9" s="1"/>
  <c r="B474" i="9"/>
  <c r="H474" i="9" s="1"/>
  <c r="C474" i="9"/>
  <c r="D474" i="9"/>
  <c r="E474" i="9"/>
  <c r="F474" i="9"/>
  <c r="J474" i="9" s="1"/>
  <c r="B475" i="9"/>
  <c r="H475" i="9" s="1"/>
  <c r="C475" i="9"/>
  <c r="D475" i="9"/>
  <c r="E475" i="9"/>
  <c r="F475" i="9"/>
  <c r="J475" i="9" s="1"/>
  <c r="B476" i="9"/>
  <c r="H476" i="9" s="1"/>
  <c r="C476" i="9"/>
  <c r="D476" i="9"/>
  <c r="E476" i="9"/>
  <c r="F476" i="9"/>
  <c r="K476" i="9" s="1"/>
  <c r="B477" i="9"/>
  <c r="H477" i="9" s="1"/>
  <c r="C477" i="9"/>
  <c r="D477" i="9"/>
  <c r="E477" i="9"/>
  <c r="F477" i="9"/>
  <c r="I477" i="9" s="1"/>
  <c r="B478" i="9"/>
  <c r="H478" i="9" s="1"/>
  <c r="C478" i="9"/>
  <c r="D478" i="9"/>
  <c r="E478" i="9"/>
  <c r="F478" i="9"/>
  <c r="J478" i="9" s="1"/>
  <c r="B479" i="9"/>
  <c r="H479" i="9" s="1"/>
  <c r="C479" i="9"/>
  <c r="D479" i="9"/>
  <c r="E479" i="9"/>
  <c r="F479" i="9"/>
  <c r="J479" i="9" s="1"/>
  <c r="B480" i="9"/>
  <c r="H480" i="9" s="1"/>
  <c r="C480" i="9"/>
  <c r="D480" i="9"/>
  <c r="E480" i="9"/>
  <c r="F480" i="9"/>
  <c r="B481" i="9"/>
  <c r="H481" i="9" s="1"/>
  <c r="C481" i="9"/>
  <c r="D481" i="9"/>
  <c r="E481" i="9"/>
  <c r="F481" i="9"/>
  <c r="K481" i="9" s="1"/>
  <c r="B482" i="9"/>
  <c r="H482" i="9" s="1"/>
  <c r="C482" i="9"/>
  <c r="D482" i="9"/>
  <c r="E482" i="9"/>
  <c r="F482" i="9"/>
  <c r="J482" i="9" s="1"/>
  <c r="B483" i="9"/>
  <c r="H483" i="9" s="1"/>
  <c r="C483" i="9"/>
  <c r="D483" i="9"/>
  <c r="E483" i="9"/>
  <c r="F483" i="9"/>
  <c r="J483" i="9" s="1"/>
  <c r="B484" i="9"/>
  <c r="H484" i="9" s="1"/>
  <c r="C484" i="9"/>
  <c r="D484" i="9"/>
  <c r="E484" i="9"/>
  <c r="F484" i="9"/>
  <c r="B485" i="9"/>
  <c r="H485" i="9" s="1"/>
  <c r="C485" i="9"/>
  <c r="D485" i="9"/>
  <c r="E485" i="9"/>
  <c r="F485" i="9"/>
  <c r="K485" i="9" s="1"/>
  <c r="B486" i="9"/>
  <c r="H486" i="9" s="1"/>
  <c r="C486" i="9"/>
  <c r="D486" i="9"/>
  <c r="E486" i="9"/>
  <c r="F486" i="9"/>
  <c r="J486" i="9" s="1"/>
  <c r="B487" i="9"/>
  <c r="H487" i="9" s="1"/>
  <c r="C487" i="9"/>
  <c r="D487" i="9"/>
  <c r="E487" i="9"/>
  <c r="F487" i="9"/>
  <c r="J487" i="9" s="1"/>
  <c r="B488" i="9"/>
  <c r="H488" i="9" s="1"/>
  <c r="C488" i="9"/>
  <c r="D488" i="9"/>
  <c r="E488" i="9"/>
  <c r="F488" i="9"/>
  <c r="K488" i="9" s="1"/>
  <c r="B489" i="9"/>
  <c r="H489" i="9" s="1"/>
  <c r="C489" i="9"/>
  <c r="D489" i="9"/>
  <c r="E489" i="9"/>
  <c r="F489" i="9"/>
  <c r="J489" i="9" s="1"/>
  <c r="B490" i="9"/>
  <c r="H490" i="9" s="1"/>
  <c r="C490" i="9"/>
  <c r="D490" i="9"/>
  <c r="E490" i="9"/>
  <c r="F490" i="9"/>
  <c r="K490" i="9" s="1"/>
  <c r="B491" i="9"/>
  <c r="H491" i="9" s="1"/>
  <c r="C491" i="9"/>
  <c r="D491" i="9"/>
  <c r="E491" i="9"/>
  <c r="F491" i="9"/>
  <c r="I491" i="9" s="1"/>
  <c r="B492" i="9"/>
  <c r="H492" i="9" s="1"/>
  <c r="C492" i="9"/>
  <c r="D492" i="9"/>
  <c r="E492" i="9"/>
  <c r="F492" i="9"/>
  <c r="J492" i="9" s="1"/>
  <c r="B493" i="9"/>
  <c r="H493" i="9" s="1"/>
  <c r="C493" i="9"/>
  <c r="D493" i="9"/>
  <c r="E493" i="9"/>
  <c r="F493" i="9"/>
  <c r="J493" i="9" s="1"/>
  <c r="B494" i="9"/>
  <c r="H494" i="9" s="1"/>
  <c r="C494" i="9"/>
  <c r="D494" i="9"/>
  <c r="E494" i="9"/>
  <c r="F494" i="9"/>
  <c r="K494" i="9" s="1"/>
  <c r="B495" i="9"/>
  <c r="H495" i="9" s="1"/>
  <c r="C495" i="9"/>
  <c r="D495" i="9"/>
  <c r="E495" i="9"/>
  <c r="F495" i="9"/>
  <c r="I495" i="9" s="1"/>
  <c r="B496" i="9"/>
  <c r="H496" i="9" s="1"/>
  <c r="C496" i="9"/>
  <c r="D496" i="9"/>
  <c r="E496" i="9"/>
  <c r="F496" i="9"/>
  <c r="J496" i="9" s="1"/>
  <c r="B497" i="9"/>
  <c r="H497" i="9" s="1"/>
  <c r="C497" i="9"/>
  <c r="D497" i="9"/>
  <c r="E497" i="9"/>
  <c r="F497" i="9"/>
  <c r="K497" i="9" s="1"/>
  <c r="B498" i="9"/>
  <c r="H498" i="9" s="1"/>
  <c r="C498" i="9"/>
  <c r="D498" i="9"/>
  <c r="E498" i="9"/>
  <c r="F498" i="9"/>
  <c r="I498" i="9" s="1"/>
  <c r="B499" i="9"/>
  <c r="H499" i="9" s="1"/>
  <c r="C499" i="9"/>
  <c r="D499" i="9"/>
  <c r="E499" i="9"/>
  <c r="F499" i="9"/>
  <c r="J499" i="9" s="1"/>
  <c r="B500" i="9"/>
  <c r="H500" i="9" s="1"/>
  <c r="C500" i="9"/>
  <c r="D500" i="9"/>
  <c r="E500" i="9"/>
  <c r="F500" i="9"/>
  <c r="J500" i="9" s="1"/>
  <c r="B501" i="9"/>
  <c r="H501" i="9" s="1"/>
  <c r="C501" i="9"/>
  <c r="D501" i="9"/>
  <c r="E501" i="9"/>
  <c r="F501" i="9"/>
  <c r="K501" i="9" s="1"/>
  <c r="B502" i="9"/>
  <c r="H502" i="9" s="1"/>
  <c r="C502" i="9"/>
  <c r="D502" i="9"/>
  <c r="E502" i="9"/>
  <c r="F502" i="9"/>
  <c r="I502" i="9" s="1"/>
  <c r="F18" i="9"/>
  <c r="J18" i="9" s="1"/>
  <c r="E18" i="9"/>
  <c r="B18" i="9"/>
  <c r="H18" i="9" s="1"/>
  <c r="G11" i="9"/>
  <c r="B9" i="9"/>
  <c r="B7" i="24"/>
  <c r="J523" i="24"/>
  <c r="J532" i="24"/>
  <c r="G532" i="24"/>
  <c r="C532" i="24"/>
  <c r="G8" i="24"/>
  <c r="B16" i="24"/>
  <c r="G16" i="24" s="1"/>
  <c r="C16" i="24"/>
  <c r="D16" i="24"/>
  <c r="F16" i="24"/>
  <c r="J16" i="24"/>
  <c r="B17" i="24"/>
  <c r="H17" i="24" s="1"/>
  <c r="C17" i="24"/>
  <c r="D17" i="24"/>
  <c r="F17" i="24"/>
  <c r="G17" i="24"/>
  <c r="B18" i="24"/>
  <c r="G18" i="24" s="1"/>
  <c r="C18" i="24"/>
  <c r="D18" i="24"/>
  <c r="F18" i="24"/>
  <c r="H18" i="24"/>
  <c r="B19" i="24"/>
  <c r="G19" i="24" s="1"/>
  <c r="C19" i="24"/>
  <c r="D19" i="24"/>
  <c r="F19" i="24"/>
  <c r="H19" i="24"/>
  <c r="B20" i="24"/>
  <c r="G20" i="24" s="1"/>
  <c r="C20" i="24"/>
  <c r="D20" i="24"/>
  <c r="F20" i="24"/>
  <c r="H20" i="24"/>
  <c r="B21" i="24"/>
  <c r="G21" i="24" s="1"/>
  <c r="C21" i="24"/>
  <c r="D21" i="24"/>
  <c r="F21" i="24"/>
  <c r="H21" i="24"/>
  <c r="B22" i="24"/>
  <c r="G22" i="24" s="1"/>
  <c r="C22" i="24"/>
  <c r="D22" i="24"/>
  <c r="F22" i="24"/>
  <c r="J22" i="24"/>
  <c r="B23" i="24"/>
  <c r="C23" i="24"/>
  <c r="D23" i="24"/>
  <c r="F23" i="24"/>
  <c r="G23" i="24"/>
  <c r="B24" i="24"/>
  <c r="G24" i="24" s="1"/>
  <c r="C24" i="24"/>
  <c r="D24" i="24"/>
  <c r="F24" i="24"/>
  <c r="J24" i="24"/>
  <c r="B25" i="24"/>
  <c r="H25" i="24" s="1"/>
  <c r="C25" i="24"/>
  <c r="D25" i="24"/>
  <c r="F25" i="24"/>
  <c r="G25" i="24"/>
  <c r="B26" i="24"/>
  <c r="G26" i="24" s="1"/>
  <c r="C26" i="24"/>
  <c r="D26" i="24"/>
  <c r="F26" i="24"/>
  <c r="H26" i="24"/>
  <c r="B27" i="24"/>
  <c r="G27" i="24" s="1"/>
  <c r="C27" i="24"/>
  <c r="D27" i="24"/>
  <c r="F27" i="24"/>
  <c r="H27" i="24"/>
  <c r="B28" i="24"/>
  <c r="G28" i="24" s="1"/>
  <c r="C28" i="24"/>
  <c r="D28" i="24"/>
  <c r="F28" i="24"/>
  <c r="H28" i="24"/>
  <c r="B29" i="24"/>
  <c r="G29" i="24" s="1"/>
  <c r="C29" i="24"/>
  <c r="D29" i="24"/>
  <c r="F29" i="24"/>
  <c r="H29" i="24"/>
  <c r="B30" i="24"/>
  <c r="G30" i="24" s="1"/>
  <c r="C30" i="24"/>
  <c r="D30" i="24"/>
  <c r="F30" i="24"/>
  <c r="J30" i="24"/>
  <c r="B31" i="24"/>
  <c r="C31" i="24"/>
  <c r="D31" i="24"/>
  <c r="F31" i="24"/>
  <c r="G31" i="24"/>
  <c r="B32" i="24"/>
  <c r="G32" i="24" s="1"/>
  <c r="C32" i="24"/>
  <c r="D32" i="24"/>
  <c r="F32" i="24"/>
  <c r="J32" i="24"/>
  <c r="B33" i="24"/>
  <c r="H33" i="24" s="1"/>
  <c r="C33" i="24"/>
  <c r="D33" i="24"/>
  <c r="F33" i="24"/>
  <c r="G33" i="24"/>
  <c r="B34" i="24"/>
  <c r="G34" i="24" s="1"/>
  <c r="C34" i="24"/>
  <c r="D34" i="24"/>
  <c r="F34" i="24"/>
  <c r="H34" i="24"/>
  <c r="B35" i="24"/>
  <c r="G35" i="24" s="1"/>
  <c r="C35" i="24"/>
  <c r="D35" i="24"/>
  <c r="F35" i="24"/>
  <c r="H35" i="24"/>
  <c r="B36" i="24"/>
  <c r="G36" i="24" s="1"/>
  <c r="C36" i="24"/>
  <c r="D36" i="24"/>
  <c r="F36" i="24"/>
  <c r="H36" i="24"/>
  <c r="B37" i="24"/>
  <c r="G37" i="24" s="1"/>
  <c r="C37" i="24"/>
  <c r="D37" i="24"/>
  <c r="F37" i="24"/>
  <c r="H37" i="24"/>
  <c r="B38" i="24"/>
  <c r="G38" i="24" s="1"/>
  <c r="C38" i="24"/>
  <c r="D38" i="24"/>
  <c r="F38" i="24"/>
  <c r="J38" i="24"/>
  <c r="B39" i="24"/>
  <c r="I39" i="24" s="1"/>
  <c r="C39" i="24"/>
  <c r="D39" i="24"/>
  <c r="F39" i="24"/>
  <c r="G39" i="24"/>
  <c r="B40" i="24"/>
  <c r="G40" i="24" s="1"/>
  <c r="C40" i="24"/>
  <c r="D40" i="24"/>
  <c r="F40" i="24"/>
  <c r="J40" i="24"/>
  <c r="B41" i="24"/>
  <c r="H41" i="24" s="1"/>
  <c r="C41" i="24"/>
  <c r="D41" i="24"/>
  <c r="F41" i="24"/>
  <c r="G41" i="24"/>
  <c r="B42" i="24"/>
  <c r="G42" i="24" s="1"/>
  <c r="C42" i="24"/>
  <c r="D42" i="24"/>
  <c r="F42" i="24"/>
  <c r="H42" i="24"/>
  <c r="B43" i="24"/>
  <c r="G43" i="24" s="1"/>
  <c r="C43" i="24"/>
  <c r="D43" i="24"/>
  <c r="F43" i="24"/>
  <c r="H43" i="24"/>
  <c r="B44" i="24"/>
  <c r="G44" i="24" s="1"/>
  <c r="C44" i="24"/>
  <c r="D44" i="24"/>
  <c r="F44" i="24"/>
  <c r="H44" i="24"/>
  <c r="B45" i="24"/>
  <c r="G45" i="24" s="1"/>
  <c r="C45" i="24"/>
  <c r="D45" i="24"/>
  <c r="F45" i="24"/>
  <c r="H45" i="24"/>
  <c r="B46" i="24"/>
  <c r="G46" i="24" s="1"/>
  <c r="C46" i="24"/>
  <c r="D46" i="24"/>
  <c r="F46" i="24"/>
  <c r="J46" i="24"/>
  <c r="B47" i="24"/>
  <c r="C47" i="24"/>
  <c r="D47" i="24"/>
  <c r="F47" i="24"/>
  <c r="G47" i="24"/>
  <c r="B48" i="24"/>
  <c r="G48" i="24" s="1"/>
  <c r="C48" i="24"/>
  <c r="D48" i="24"/>
  <c r="F48" i="24"/>
  <c r="J48" i="24"/>
  <c r="B49" i="24"/>
  <c r="H49" i="24" s="1"/>
  <c r="C49" i="24"/>
  <c r="D49" i="24"/>
  <c r="F49" i="24"/>
  <c r="G49" i="24"/>
  <c r="B50" i="24"/>
  <c r="G50" i="24" s="1"/>
  <c r="C50" i="24"/>
  <c r="D50" i="24"/>
  <c r="F50" i="24"/>
  <c r="H50" i="24"/>
  <c r="B51" i="24"/>
  <c r="G51" i="24" s="1"/>
  <c r="C51" i="24"/>
  <c r="D51" i="24"/>
  <c r="F51" i="24"/>
  <c r="H51" i="24"/>
  <c r="B52" i="24"/>
  <c r="H52" i="24" s="1"/>
  <c r="C52" i="24"/>
  <c r="D52" i="24"/>
  <c r="F52" i="24"/>
  <c r="G52" i="24"/>
  <c r="B53" i="24"/>
  <c r="G53" i="24" s="1"/>
  <c r="C53" i="24"/>
  <c r="D53" i="24"/>
  <c r="F53" i="24"/>
  <c r="J53" i="24"/>
  <c r="B54" i="24"/>
  <c r="C54" i="24"/>
  <c r="D54" i="24"/>
  <c r="F54" i="24"/>
  <c r="G54" i="24"/>
  <c r="B55" i="24"/>
  <c r="G55" i="24" s="1"/>
  <c r="C55" i="24"/>
  <c r="D55" i="24"/>
  <c r="F55" i="24"/>
  <c r="H55" i="24"/>
  <c r="B56" i="24"/>
  <c r="G56" i="24" s="1"/>
  <c r="C56" i="24"/>
  <c r="D56" i="24"/>
  <c r="F56" i="24"/>
  <c r="H56" i="24"/>
  <c r="B57" i="24"/>
  <c r="G57" i="24" s="1"/>
  <c r="C57" i="24"/>
  <c r="D57" i="24"/>
  <c r="F57" i="24"/>
  <c r="H57" i="24"/>
  <c r="B58" i="24"/>
  <c r="G58" i="24" s="1"/>
  <c r="C58" i="24"/>
  <c r="D58" i="24"/>
  <c r="F58" i="24"/>
  <c r="H58" i="24"/>
  <c r="B59" i="24"/>
  <c r="G59" i="24" s="1"/>
  <c r="C59" i="24"/>
  <c r="D59" i="24"/>
  <c r="F59" i="24"/>
  <c r="J59" i="24"/>
  <c r="B60" i="24"/>
  <c r="H60" i="24" s="1"/>
  <c r="C60" i="24"/>
  <c r="D60" i="24"/>
  <c r="F60" i="24"/>
  <c r="G60" i="24"/>
  <c r="B61" i="24"/>
  <c r="G61" i="24" s="1"/>
  <c r="C61" i="24"/>
  <c r="D61" i="24"/>
  <c r="F61" i="24"/>
  <c r="J61" i="24"/>
  <c r="B62" i="24"/>
  <c r="C62" i="24"/>
  <c r="D62" i="24"/>
  <c r="F62" i="24"/>
  <c r="G62" i="24"/>
  <c r="B63" i="24"/>
  <c r="C63" i="24"/>
  <c r="D63" i="24"/>
  <c r="F63" i="24"/>
  <c r="H63" i="24"/>
  <c r="B64" i="24"/>
  <c r="J64" i="24" s="1"/>
  <c r="C64" i="24"/>
  <c r="D64" i="24"/>
  <c r="F64" i="24"/>
  <c r="H64" i="24"/>
  <c r="B65" i="24"/>
  <c r="G65" i="24" s="1"/>
  <c r="C65" i="24"/>
  <c r="D65" i="24"/>
  <c r="F65" i="24"/>
  <c r="H65" i="24"/>
  <c r="B66" i="24"/>
  <c r="J66" i="24" s="1"/>
  <c r="C66" i="24"/>
  <c r="D66" i="24"/>
  <c r="F66" i="24"/>
  <c r="H66" i="24"/>
  <c r="B67" i="24"/>
  <c r="C67" i="24"/>
  <c r="D67" i="24"/>
  <c r="F67" i="24"/>
  <c r="J67" i="24"/>
  <c r="B68" i="24"/>
  <c r="C68" i="24"/>
  <c r="D68" i="24"/>
  <c r="F68" i="24"/>
  <c r="G68" i="24"/>
  <c r="B69" i="24"/>
  <c r="G69" i="24" s="1"/>
  <c r="C69" i="24"/>
  <c r="D69" i="24"/>
  <c r="F69" i="24"/>
  <c r="H69" i="24"/>
  <c r="B70" i="24"/>
  <c r="J70" i="24" s="1"/>
  <c r="C70" i="24"/>
  <c r="D70" i="24"/>
  <c r="F70" i="24"/>
  <c r="H70" i="24"/>
  <c r="B71" i="24"/>
  <c r="C71" i="24"/>
  <c r="D71" i="24"/>
  <c r="F71" i="24"/>
  <c r="J71" i="24"/>
  <c r="B72" i="24"/>
  <c r="I72" i="24" s="1"/>
  <c r="C72" i="24"/>
  <c r="D72" i="24"/>
  <c r="F72" i="24"/>
  <c r="G72" i="24"/>
  <c r="B73" i="24"/>
  <c r="C73" i="24"/>
  <c r="D73" i="24"/>
  <c r="F73" i="24"/>
  <c r="H73" i="24"/>
  <c r="B74" i="24"/>
  <c r="I74" i="24" s="1"/>
  <c r="C74" i="24"/>
  <c r="D74" i="24"/>
  <c r="F74" i="24"/>
  <c r="G74" i="24"/>
  <c r="B75" i="24"/>
  <c r="G75" i="24" s="1"/>
  <c r="C75" i="24"/>
  <c r="D75" i="24"/>
  <c r="F75" i="24"/>
  <c r="H75" i="24"/>
  <c r="B76" i="24"/>
  <c r="G76" i="24" s="1"/>
  <c r="C76" i="24"/>
  <c r="D76" i="24"/>
  <c r="F76" i="24"/>
  <c r="H76" i="24"/>
  <c r="B77" i="24"/>
  <c r="G77" i="24" s="1"/>
  <c r="C77" i="24"/>
  <c r="D77" i="24"/>
  <c r="F77" i="24"/>
  <c r="H77" i="24"/>
  <c r="B78" i="24"/>
  <c r="G78" i="24" s="1"/>
  <c r="C78" i="24"/>
  <c r="D78" i="24"/>
  <c r="F78" i="24"/>
  <c r="H78" i="24"/>
  <c r="B79" i="24"/>
  <c r="H79" i="24" s="1"/>
  <c r="C79" i="24"/>
  <c r="D79" i="24"/>
  <c r="F79" i="24"/>
  <c r="B80" i="24"/>
  <c r="G80" i="24" s="1"/>
  <c r="C80" i="24"/>
  <c r="D80" i="24"/>
  <c r="F80" i="24"/>
  <c r="H80" i="24"/>
  <c r="B81" i="24"/>
  <c r="H81" i="24" s="1"/>
  <c r="C81" i="24"/>
  <c r="D81" i="24"/>
  <c r="F81" i="24"/>
  <c r="B82" i="24"/>
  <c r="G82" i="24" s="1"/>
  <c r="C82" i="24"/>
  <c r="D82" i="24"/>
  <c r="F82" i="24"/>
  <c r="H82" i="24"/>
  <c r="B83" i="24"/>
  <c r="H83" i="24" s="1"/>
  <c r="C83" i="24"/>
  <c r="D83" i="24"/>
  <c r="F83" i="24"/>
  <c r="B84" i="24"/>
  <c r="G84" i="24" s="1"/>
  <c r="C84" i="24"/>
  <c r="D84" i="24"/>
  <c r="F84" i="24"/>
  <c r="H84" i="24"/>
  <c r="B85" i="24"/>
  <c r="G85" i="24" s="1"/>
  <c r="C85" i="24"/>
  <c r="D85" i="24"/>
  <c r="F85" i="24"/>
  <c r="B86" i="24"/>
  <c r="G86" i="24" s="1"/>
  <c r="C86" i="24"/>
  <c r="D86" i="24"/>
  <c r="F86" i="24"/>
  <c r="J86" i="24"/>
  <c r="B87" i="24"/>
  <c r="I87" i="24" s="1"/>
  <c r="C87" i="24"/>
  <c r="D87" i="24"/>
  <c r="F87" i="24"/>
  <c r="G87" i="24"/>
  <c r="B88" i="24"/>
  <c r="G88" i="24" s="1"/>
  <c r="C88" i="24"/>
  <c r="D88" i="24"/>
  <c r="F88" i="24"/>
  <c r="J88" i="24"/>
  <c r="B89" i="24"/>
  <c r="C89" i="24"/>
  <c r="D89" i="24"/>
  <c r="F89" i="24"/>
  <c r="G89" i="24"/>
  <c r="B90" i="24"/>
  <c r="C90" i="24"/>
  <c r="D90" i="24"/>
  <c r="F90" i="24"/>
  <c r="H90" i="24"/>
  <c r="B91" i="24"/>
  <c r="C91" i="24"/>
  <c r="D91" i="24"/>
  <c r="F91" i="24"/>
  <c r="H91" i="24"/>
  <c r="B92" i="24"/>
  <c r="C92" i="24"/>
  <c r="D92" i="24"/>
  <c r="F92" i="24"/>
  <c r="H92" i="24"/>
  <c r="B93" i="24"/>
  <c r="C93" i="24"/>
  <c r="D93" i="24"/>
  <c r="F93" i="24"/>
  <c r="H93" i="24"/>
  <c r="B94" i="24"/>
  <c r="G94" i="24" s="1"/>
  <c r="C94" i="24"/>
  <c r="D94" i="24"/>
  <c r="F94" i="24"/>
  <c r="J94" i="24"/>
  <c r="B95" i="24"/>
  <c r="H95" i="24" s="1"/>
  <c r="C95" i="24"/>
  <c r="D95" i="24"/>
  <c r="F95" i="24"/>
  <c r="G95" i="24"/>
  <c r="B96" i="24"/>
  <c r="G96" i="24" s="1"/>
  <c r="C96" i="24"/>
  <c r="D96" i="24"/>
  <c r="F96" i="24"/>
  <c r="J96" i="24"/>
  <c r="B97" i="24"/>
  <c r="I97" i="24" s="1"/>
  <c r="C97" i="24"/>
  <c r="D97" i="24"/>
  <c r="F97" i="24"/>
  <c r="G97" i="24"/>
  <c r="B98" i="24"/>
  <c r="G98" i="24" s="1"/>
  <c r="C98" i="24"/>
  <c r="D98" i="24"/>
  <c r="F98" i="24"/>
  <c r="H98" i="24"/>
  <c r="B99" i="24"/>
  <c r="G99" i="24" s="1"/>
  <c r="C99" i="24"/>
  <c r="D99" i="24"/>
  <c r="F99" i="24"/>
  <c r="H99" i="24"/>
  <c r="B100" i="24"/>
  <c r="G100" i="24" s="1"/>
  <c r="C100" i="24"/>
  <c r="D100" i="24"/>
  <c r="F100" i="24"/>
  <c r="H100" i="24"/>
  <c r="B101" i="24"/>
  <c r="G101" i="24" s="1"/>
  <c r="C101" i="24"/>
  <c r="D101" i="24"/>
  <c r="F101" i="24"/>
  <c r="H101" i="24"/>
  <c r="B102" i="24"/>
  <c r="G102" i="24" s="1"/>
  <c r="C102" i="24"/>
  <c r="D102" i="24"/>
  <c r="F102" i="24"/>
  <c r="J102" i="24"/>
  <c r="B103" i="24"/>
  <c r="H103" i="24" s="1"/>
  <c r="C103" i="24"/>
  <c r="D103" i="24"/>
  <c r="F103" i="24"/>
  <c r="G103" i="24"/>
  <c r="B104" i="24"/>
  <c r="G104" i="24" s="1"/>
  <c r="C104" i="24"/>
  <c r="D104" i="24"/>
  <c r="F104" i="24"/>
  <c r="J104" i="24"/>
  <c r="B105" i="24"/>
  <c r="C105" i="24"/>
  <c r="D105" i="24"/>
  <c r="F105" i="24"/>
  <c r="G105" i="24"/>
  <c r="B106" i="24"/>
  <c r="C106" i="24"/>
  <c r="D106" i="24"/>
  <c r="F106" i="24"/>
  <c r="H106" i="24"/>
  <c r="B107" i="24"/>
  <c r="C107" i="24"/>
  <c r="D107" i="24"/>
  <c r="F107" i="24"/>
  <c r="H107" i="24"/>
  <c r="B108" i="24"/>
  <c r="H108" i="24" s="1"/>
  <c r="C108" i="24"/>
  <c r="D108" i="24"/>
  <c r="F108" i="24"/>
  <c r="J108" i="24"/>
  <c r="B109" i="24"/>
  <c r="C109" i="24"/>
  <c r="D109" i="24"/>
  <c r="F109" i="24"/>
  <c r="G109" i="24"/>
  <c r="B110" i="24"/>
  <c r="J110" i="24" s="1"/>
  <c r="C110" i="24"/>
  <c r="D110" i="24"/>
  <c r="F110" i="24"/>
  <c r="H110" i="24"/>
  <c r="B111" i="24"/>
  <c r="C111" i="24"/>
  <c r="D111" i="24"/>
  <c r="F111" i="24"/>
  <c r="H111" i="24"/>
  <c r="B112" i="24"/>
  <c r="J112" i="24" s="1"/>
  <c r="C112" i="24"/>
  <c r="D112" i="24"/>
  <c r="F112" i="24"/>
  <c r="H112" i="24"/>
  <c r="B113" i="24"/>
  <c r="C113" i="24"/>
  <c r="D113" i="24"/>
  <c r="F113" i="24"/>
  <c r="H113" i="24"/>
  <c r="B114" i="24"/>
  <c r="H114" i="24" s="1"/>
  <c r="C114" i="24"/>
  <c r="D114" i="24"/>
  <c r="F114" i="24"/>
  <c r="J114" i="24"/>
  <c r="B116" i="24"/>
  <c r="H116" i="24" s="1"/>
  <c r="C116" i="24"/>
  <c r="D116" i="24"/>
  <c r="F116" i="24"/>
  <c r="J116" i="24"/>
  <c r="B119" i="24"/>
  <c r="G119" i="24" s="1"/>
  <c r="C119" i="24"/>
  <c r="D119" i="24"/>
  <c r="F119" i="24"/>
  <c r="H119" i="24"/>
  <c r="B122" i="24"/>
  <c r="C122" i="24"/>
  <c r="D122" i="24"/>
  <c r="F122" i="24"/>
  <c r="G122" i="24"/>
  <c r="B123" i="24"/>
  <c r="G123" i="24" s="1"/>
  <c r="C123" i="24"/>
  <c r="D123" i="24"/>
  <c r="F123" i="24"/>
  <c r="H123" i="24"/>
  <c r="B124" i="24"/>
  <c r="G124" i="24" s="1"/>
  <c r="C124" i="24"/>
  <c r="D124" i="24"/>
  <c r="F124" i="24"/>
  <c r="H124" i="24"/>
  <c r="B125" i="24"/>
  <c r="G125" i="24" s="1"/>
  <c r="C125" i="24"/>
  <c r="D125" i="24"/>
  <c r="F125" i="24"/>
  <c r="J125" i="24"/>
  <c r="B126" i="24"/>
  <c r="H126" i="24" s="1"/>
  <c r="C126" i="24"/>
  <c r="D126" i="24"/>
  <c r="F126" i="24"/>
  <c r="G126" i="24"/>
  <c r="B127" i="24"/>
  <c r="G127" i="24" s="1"/>
  <c r="C127" i="24"/>
  <c r="D127" i="24"/>
  <c r="F127" i="24"/>
  <c r="H127" i="24"/>
  <c r="B128" i="24"/>
  <c r="G128" i="24" s="1"/>
  <c r="C128" i="24"/>
  <c r="D128" i="24"/>
  <c r="F128" i="24"/>
  <c r="H128" i="24"/>
  <c r="B129" i="24"/>
  <c r="G129" i="24" s="1"/>
  <c r="C129" i="24"/>
  <c r="D129" i="24"/>
  <c r="F129" i="24"/>
  <c r="J129" i="24"/>
  <c r="B130" i="24"/>
  <c r="C130" i="24"/>
  <c r="D130" i="24"/>
  <c r="F130" i="24"/>
  <c r="G130" i="24"/>
  <c r="B131" i="24"/>
  <c r="G131" i="24" s="1"/>
  <c r="C131" i="24"/>
  <c r="D131" i="24"/>
  <c r="F131" i="24"/>
  <c r="H131" i="24"/>
  <c r="B132" i="24"/>
  <c r="G132" i="24" s="1"/>
  <c r="C132" i="24"/>
  <c r="D132" i="24"/>
  <c r="F132" i="24"/>
  <c r="H132" i="24"/>
  <c r="B133" i="24"/>
  <c r="G133" i="24" s="1"/>
  <c r="C133" i="24"/>
  <c r="D133" i="24"/>
  <c r="F133" i="24"/>
  <c r="J133" i="24"/>
  <c r="B134" i="24"/>
  <c r="C134" i="24"/>
  <c r="D134" i="24"/>
  <c r="F134" i="24"/>
  <c r="G134" i="24"/>
  <c r="B135" i="24"/>
  <c r="G135" i="24" s="1"/>
  <c r="C135" i="24"/>
  <c r="D135" i="24"/>
  <c r="F135" i="24"/>
  <c r="H135" i="24"/>
  <c r="B136" i="24"/>
  <c r="G136" i="24" s="1"/>
  <c r="C136" i="24"/>
  <c r="D136" i="24"/>
  <c r="F136" i="24"/>
  <c r="H136" i="24"/>
  <c r="B137" i="24"/>
  <c r="G137" i="24" s="1"/>
  <c r="C137" i="24"/>
  <c r="D137" i="24"/>
  <c r="F137" i="24"/>
  <c r="J137" i="24"/>
  <c r="B138" i="24"/>
  <c r="C138" i="24"/>
  <c r="D138" i="24"/>
  <c r="F138" i="24"/>
  <c r="G138" i="24"/>
  <c r="B139" i="24"/>
  <c r="G139" i="24" s="1"/>
  <c r="C139" i="24"/>
  <c r="D139" i="24"/>
  <c r="F139" i="24"/>
  <c r="H139" i="24"/>
  <c r="B140" i="24"/>
  <c r="G140" i="24" s="1"/>
  <c r="C140" i="24"/>
  <c r="D140" i="24"/>
  <c r="F140" i="24"/>
  <c r="H140" i="24"/>
  <c r="B141" i="24"/>
  <c r="G141" i="24" s="1"/>
  <c r="C141" i="24"/>
  <c r="D141" i="24"/>
  <c r="F141" i="24"/>
  <c r="J141" i="24"/>
  <c r="B142" i="24"/>
  <c r="H142" i="24" s="1"/>
  <c r="C142" i="24"/>
  <c r="D142" i="24"/>
  <c r="F142" i="24"/>
  <c r="G142" i="24"/>
  <c r="J142" i="24"/>
  <c r="B143" i="24"/>
  <c r="G143" i="24" s="1"/>
  <c r="C143" i="24"/>
  <c r="D143" i="24"/>
  <c r="F143" i="24"/>
  <c r="J143" i="24"/>
  <c r="B144" i="24"/>
  <c r="C144" i="24"/>
  <c r="D144" i="24"/>
  <c r="F144" i="24"/>
  <c r="G144" i="24"/>
  <c r="B145" i="24"/>
  <c r="C145" i="24"/>
  <c r="D145" i="24"/>
  <c r="F145" i="24"/>
  <c r="H145" i="24"/>
  <c r="B146" i="24"/>
  <c r="C146" i="24"/>
  <c r="D146" i="24"/>
  <c r="F146" i="24"/>
  <c r="H146" i="24"/>
  <c r="B147" i="24"/>
  <c r="G147" i="24" s="1"/>
  <c r="C147" i="24"/>
  <c r="D147" i="24"/>
  <c r="F147" i="24"/>
  <c r="J147" i="24"/>
  <c r="B148" i="24"/>
  <c r="C148" i="24"/>
  <c r="D148" i="24"/>
  <c r="F148" i="24"/>
  <c r="G148" i="24"/>
  <c r="B149" i="24"/>
  <c r="C149" i="24"/>
  <c r="D149" i="24"/>
  <c r="F149" i="24"/>
  <c r="H149" i="24"/>
  <c r="B150" i="24"/>
  <c r="C150" i="24"/>
  <c r="D150" i="24"/>
  <c r="F150" i="24"/>
  <c r="H150" i="24"/>
  <c r="B151" i="24"/>
  <c r="C151" i="24"/>
  <c r="D151" i="24"/>
  <c r="F151" i="24"/>
  <c r="H151" i="24"/>
  <c r="B152" i="24"/>
  <c r="C152" i="24"/>
  <c r="D152" i="24"/>
  <c r="F152" i="24"/>
  <c r="H152" i="24"/>
  <c r="B153" i="24"/>
  <c r="G153" i="24" s="1"/>
  <c r="C153" i="24"/>
  <c r="D153" i="24"/>
  <c r="F153" i="24"/>
  <c r="J153" i="24"/>
  <c r="B154" i="24"/>
  <c r="C154" i="24"/>
  <c r="D154" i="24"/>
  <c r="F154" i="24"/>
  <c r="G154" i="24"/>
  <c r="B155" i="24"/>
  <c r="C155" i="24"/>
  <c r="D155" i="24"/>
  <c r="F155" i="24"/>
  <c r="H155" i="24"/>
  <c r="B156" i="24"/>
  <c r="C156" i="24"/>
  <c r="D156" i="24"/>
  <c r="F156" i="24"/>
  <c r="H156" i="24"/>
  <c r="B157" i="24"/>
  <c r="G157" i="24" s="1"/>
  <c r="C157" i="24"/>
  <c r="D157" i="24"/>
  <c r="F157" i="24"/>
  <c r="J157" i="24"/>
  <c r="B158" i="24"/>
  <c r="H158" i="24" s="1"/>
  <c r="C158" i="24"/>
  <c r="D158" i="24"/>
  <c r="F158" i="24"/>
  <c r="G158" i="24"/>
  <c r="B159" i="24"/>
  <c r="G159" i="24" s="1"/>
  <c r="C159" i="24"/>
  <c r="D159" i="24"/>
  <c r="F159" i="24"/>
  <c r="J159" i="24"/>
  <c r="B160" i="24"/>
  <c r="C160" i="24"/>
  <c r="D160" i="24"/>
  <c r="F160" i="24"/>
  <c r="G160" i="24"/>
  <c r="B161" i="24"/>
  <c r="G161" i="24" s="1"/>
  <c r="C161" i="24"/>
  <c r="D161" i="24"/>
  <c r="F161" i="24"/>
  <c r="H161" i="24"/>
  <c r="B162" i="24"/>
  <c r="J162" i="24" s="1"/>
  <c r="C162" i="24"/>
  <c r="D162" i="24"/>
  <c r="F162" i="24"/>
  <c r="H162" i="24"/>
  <c r="B163" i="24"/>
  <c r="C163" i="24"/>
  <c r="D163" i="24"/>
  <c r="F163" i="24"/>
  <c r="H163" i="24"/>
  <c r="B164" i="24"/>
  <c r="J164" i="24" s="1"/>
  <c r="C164" i="24"/>
  <c r="D164" i="24"/>
  <c r="F164" i="24"/>
  <c r="H164" i="24"/>
  <c r="B165" i="24"/>
  <c r="C165" i="24"/>
  <c r="D165" i="24"/>
  <c r="F165" i="24"/>
  <c r="J165" i="24"/>
  <c r="B166" i="24"/>
  <c r="C166" i="24"/>
  <c r="D166" i="24"/>
  <c r="F166" i="24"/>
  <c r="G166" i="24"/>
  <c r="B167" i="24"/>
  <c r="C167" i="24"/>
  <c r="D167" i="24"/>
  <c r="F167" i="24"/>
  <c r="J167" i="24"/>
  <c r="B168" i="24"/>
  <c r="C168" i="24"/>
  <c r="D168" i="24"/>
  <c r="F168" i="24"/>
  <c r="G168" i="24"/>
  <c r="B169" i="24"/>
  <c r="G169" i="24" s="1"/>
  <c r="C169" i="24"/>
  <c r="D169" i="24"/>
  <c r="F169" i="24"/>
  <c r="H169" i="24"/>
  <c r="B170" i="24"/>
  <c r="J170" i="24" s="1"/>
  <c r="C170" i="24"/>
  <c r="D170" i="24"/>
  <c r="F170" i="24"/>
  <c r="H170" i="24"/>
  <c r="B171" i="24"/>
  <c r="C171" i="24"/>
  <c r="D171" i="24"/>
  <c r="F171" i="24"/>
  <c r="J171" i="24"/>
  <c r="B172" i="24"/>
  <c r="H172" i="24" s="1"/>
  <c r="C172" i="24"/>
  <c r="D172" i="24"/>
  <c r="F172" i="24"/>
  <c r="G172" i="24"/>
  <c r="B173" i="24"/>
  <c r="G173" i="24" s="1"/>
  <c r="C173" i="24"/>
  <c r="D173" i="24"/>
  <c r="F173" i="24"/>
  <c r="H173" i="24"/>
  <c r="B174" i="24"/>
  <c r="J174" i="24" s="1"/>
  <c r="C174" i="24"/>
  <c r="D174" i="24"/>
  <c r="F174" i="24"/>
  <c r="H174" i="24"/>
  <c r="B175" i="24"/>
  <c r="C175" i="24"/>
  <c r="D175" i="24"/>
  <c r="F175" i="24"/>
  <c r="J175" i="24"/>
  <c r="B176" i="24"/>
  <c r="C176" i="24"/>
  <c r="D176" i="24"/>
  <c r="F176" i="24"/>
  <c r="G176" i="24"/>
  <c r="B177" i="24"/>
  <c r="G177" i="24" s="1"/>
  <c r="C177" i="24"/>
  <c r="D177" i="24"/>
  <c r="F177" i="24"/>
  <c r="H177" i="24"/>
  <c r="B178" i="24"/>
  <c r="C178" i="24"/>
  <c r="D178" i="24"/>
  <c r="F178" i="24"/>
  <c r="G178" i="24"/>
  <c r="B179" i="24"/>
  <c r="G179" i="24" s="1"/>
  <c r="C179" i="24"/>
  <c r="D179" i="24"/>
  <c r="F179" i="24"/>
  <c r="J179" i="24"/>
  <c r="B180" i="24"/>
  <c r="C180" i="24"/>
  <c r="D180" i="24"/>
  <c r="F180" i="24"/>
  <c r="G180" i="24"/>
  <c r="B181" i="24"/>
  <c r="G181" i="24" s="1"/>
  <c r="C181" i="24"/>
  <c r="D181" i="24"/>
  <c r="F181" i="24"/>
  <c r="H181" i="24"/>
  <c r="B182" i="24"/>
  <c r="G182" i="24" s="1"/>
  <c r="C182" i="24"/>
  <c r="D182" i="24"/>
  <c r="F182" i="24"/>
  <c r="H182" i="24"/>
  <c r="B183" i="24"/>
  <c r="G183" i="24" s="1"/>
  <c r="C183" i="24"/>
  <c r="D183" i="24"/>
  <c r="F183" i="24"/>
  <c r="J183" i="24"/>
  <c r="B184" i="24"/>
  <c r="H184" i="24" s="1"/>
  <c r="C184" i="24"/>
  <c r="D184" i="24"/>
  <c r="F184" i="24"/>
  <c r="G184" i="24"/>
  <c r="B185" i="24"/>
  <c r="G185" i="24" s="1"/>
  <c r="C185" i="24"/>
  <c r="D185" i="24"/>
  <c r="F185" i="24"/>
  <c r="H185" i="24"/>
  <c r="B186" i="24"/>
  <c r="G186" i="24" s="1"/>
  <c r="C186" i="24"/>
  <c r="D186" i="24"/>
  <c r="F186" i="24"/>
  <c r="H186" i="24"/>
  <c r="B187" i="24"/>
  <c r="J187" i="24" s="1"/>
  <c r="C187" i="24"/>
  <c r="D187" i="24"/>
  <c r="F187" i="24"/>
  <c r="H187" i="24"/>
  <c r="B188" i="24"/>
  <c r="G188" i="24" s="1"/>
  <c r="C188" i="24"/>
  <c r="D188" i="24"/>
  <c r="F188" i="24"/>
  <c r="H188" i="24"/>
  <c r="B189" i="24"/>
  <c r="H189" i="24" s="1"/>
  <c r="C189" i="24"/>
  <c r="D189" i="24"/>
  <c r="F189" i="24"/>
  <c r="J189" i="24"/>
  <c r="B190" i="24"/>
  <c r="C190" i="24"/>
  <c r="D190" i="24"/>
  <c r="F190" i="24"/>
  <c r="G190" i="24"/>
  <c r="B191" i="24"/>
  <c r="H191" i="24" s="1"/>
  <c r="C191" i="24"/>
  <c r="D191" i="24"/>
  <c r="F191" i="24"/>
  <c r="J191" i="24"/>
  <c r="B192" i="24"/>
  <c r="C192" i="24"/>
  <c r="D192" i="24"/>
  <c r="F192" i="24"/>
  <c r="G192" i="24"/>
  <c r="B193" i="24"/>
  <c r="J193" i="24" s="1"/>
  <c r="C193" i="24"/>
  <c r="D193" i="24"/>
  <c r="F193" i="24"/>
  <c r="H193" i="24"/>
  <c r="B194" i="24"/>
  <c r="C194" i="24"/>
  <c r="D194" i="24"/>
  <c r="F194" i="24"/>
  <c r="H194" i="24"/>
  <c r="B195" i="24"/>
  <c r="J195" i="24" s="1"/>
  <c r="C195" i="24"/>
  <c r="D195" i="24"/>
  <c r="F195" i="24"/>
  <c r="H195" i="24"/>
  <c r="B196" i="24"/>
  <c r="C196" i="24"/>
  <c r="D196" i="24"/>
  <c r="F196" i="24"/>
  <c r="H196" i="24"/>
  <c r="B197" i="24"/>
  <c r="H197" i="24" s="1"/>
  <c r="C197" i="24"/>
  <c r="D197" i="24"/>
  <c r="F197" i="24"/>
  <c r="J197" i="24"/>
  <c r="B198" i="24"/>
  <c r="C198" i="24"/>
  <c r="D198" i="24"/>
  <c r="F198" i="24"/>
  <c r="G198" i="24"/>
  <c r="B199" i="24"/>
  <c r="H199" i="24" s="1"/>
  <c r="C199" i="24"/>
  <c r="D199" i="24"/>
  <c r="F199" i="24"/>
  <c r="B200" i="24"/>
  <c r="G200" i="24" s="1"/>
  <c r="C200" i="24"/>
  <c r="D200" i="24"/>
  <c r="F200" i="24"/>
  <c r="H200" i="24"/>
  <c r="B201" i="24"/>
  <c r="G201" i="24" s="1"/>
  <c r="C201" i="24"/>
  <c r="D201" i="24"/>
  <c r="F201" i="24"/>
  <c r="B202" i="24"/>
  <c r="G202" i="24" s="1"/>
  <c r="C202" i="24"/>
  <c r="D202" i="24"/>
  <c r="F202" i="24"/>
  <c r="J202" i="24"/>
  <c r="B203" i="24"/>
  <c r="I203" i="24" s="1"/>
  <c r="C203" i="24"/>
  <c r="D203" i="24"/>
  <c r="F203" i="24"/>
  <c r="G203" i="24"/>
  <c r="B204" i="24"/>
  <c r="G204" i="24" s="1"/>
  <c r="C204" i="24"/>
  <c r="D204" i="24"/>
  <c r="F204" i="24"/>
  <c r="H204" i="24"/>
  <c r="B205" i="24"/>
  <c r="G205" i="24" s="1"/>
  <c r="C205" i="24"/>
  <c r="D205" i="24"/>
  <c r="F205" i="24"/>
  <c r="H205" i="24"/>
  <c r="B206" i="24"/>
  <c r="G206" i="24" s="1"/>
  <c r="C206" i="24"/>
  <c r="D206" i="24"/>
  <c r="F206" i="24"/>
  <c r="J206" i="24"/>
  <c r="B207" i="24"/>
  <c r="H207" i="24" s="1"/>
  <c r="C207" i="24"/>
  <c r="D207" i="24"/>
  <c r="F207" i="24"/>
  <c r="G207" i="24"/>
  <c r="B208" i="24"/>
  <c r="G208" i="24" s="1"/>
  <c r="C208" i="24"/>
  <c r="D208" i="24"/>
  <c r="F208" i="24"/>
  <c r="H208" i="24"/>
  <c r="B209" i="24"/>
  <c r="G209" i="24" s="1"/>
  <c r="C209" i="24"/>
  <c r="D209" i="24"/>
  <c r="F209" i="24"/>
  <c r="B210" i="24"/>
  <c r="G210" i="24" s="1"/>
  <c r="C210" i="24"/>
  <c r="D210" i="24"/>
  <c r="F210" i="24"/>
  <c r="J210" i="24"/>
  <c r="B211" i="24"/>
  <c r="I211" i="24" s="1"/>
  <c r="C211" i="24"/>
  <c r="D211" i="24"/>
  <c r="F211" i="24"/>
  <c r="G211" i="24"/>
  <c r="B212" i="24"/>
  <c r="G212" i="24" s="1"/>
  <c r="C212" i="24"/>
  <c r="D212" i="24"/>
  <c r="F212" i="24"/>
  <c r="H212" i="24"/>
  <c r="B213" i="24"/>
  <c r="G213" i="24" s="1"/>
  <c r="C213" i="24"/>
  <c r="D213" i="24"/>
  <c r="F213" i="24"/>
  <c r="H213" i="24"/>
  <c r="B214" i="24"/>
  <c r="G214" i="24" s="1"/>
  <c r="C214" i="24"/>
  <c r="D214" i="24"/>
  <c r="F214" i="24"/>
  <c r="J214" i="24"/>
  <c r="B215" i="24"/>
  <c r="H215" i="24" s="1"/>
  <c r="C215" i="24"/>
  <c r="D215" i="24"/>
  <c r="F215" i="24"/>
  <c r="G215" i="24"/>
  <c r="B216" i="24"/>
  <c r="G216" i="24" s="1"/>
  <c r="C216" i="24"/>
  <c r="D216" i="24"/>
  <c r="F216" i="24"/>
  <c r="H216" i="24"/>
  <c r="B217" i="24"/>
  <c r="G217" i="24" s="1"/>
  <c r="C217" i="24"/>
  <c r="D217" i="24"/>
  <c r="F217" i="24"/>
  <c r="H217" i="24"/>
  <c r="B218" i="24"/>
  <c r="G218" i="24" s="1"/>
  <c r="C218" i="24"/>
  <c r="D218" i="24"/>
  <c r="F218" i="24"/>
  <c r="H218" i="24"/>
  <c r="B219" i="24"/>
  <c r="G219" i="24" s="1"/>
  <c r="C219" i="24"/>
  <c r="D219" i="24"/>
  <c r="F219" i="24"/>
  <c r="H219" i="24"/>
  <c r="B220" i="24"/>
  <c r="G220" i="24" s="1"/>
  <c r="C220" i="24"/>
  <c r="D220" i="24"/>
  <c r="F220" i="24"/>
  <c r="J220" i="24"/>
  <c r="B221" i="24"/>
  <c r="I221" i="24" s="1"/>
  <c r="C221" i="24"/>
  <c r="D221" i="24"/>
  <c r="F221" i="24"/>
  <c r="G221" i="24"/>
  <c r="B222" i="24"/>
  <c r="G222" i="24" s="1"/>
  <c r="C222" i="24"/>
  <c r="D222" i="24"/>
  <c r="F222" i="24"/>
  <c r="H222" i="24"/>
  <c r="B223" i="24"/>
  <c r="G223" i="24" s="1"/>
  <c r="C223" i="24"/>
  <c r="D223" i="24"/>
  <c r="F223" i="24"/>
  <c r="H223" i="24"/>
  <c r="B224" i="24"/>
  <c r="G224" i="24" s="1"/>
  <c r="C224" i="24"/>
  <c r="D224" i="24"/>
  <c r="F224" i="24"/>
  <c r="J224" i="24"/>
  <c r="B225" i="24"/>
  <c r="H225" i="24" s="1"/>
  <c r="C225" i="24"/>
  <c r="D225" i="24"/>
  <c r="F225" i="24"/>
  <c r="G225" i="24"/>
  <c r="B226" i="24"/>
  <c r="G226" i="24" s="1"/>
  <c r="C226" i="24"/>
  <c r="D226" i="24"/>
  <c r="F226" i="24"/>
  <c r="H226" i="24"/>
  <c r="B227" i="24"/>
  <c r="G227" i="24" s="1"/>
  <c r="C227" i="24"/>
  <c r="D227" i="24"/>
  <c r="F227" i="24"/>
  <c r="H227" i="24"/>
  <c r="B228" i="24"/>
  <c r="G228" i="24" s="1"/>
  <c r="C228" i="24"/>
  <c r="D228" i="24"/>
  <c r="F228" i="24"/>
  <c r="J228" i="24"/>
  <c r="B229" i="24"/>
  <c r="I229" i="24" s="1"/>
  <c r="C229" i="24"/>
  <c r="D229" i="24"/>
  <c r="F229" i="24"/>
  <c r="G229" i="24"/>
  <c r="B230" i="24"/>
  <c r="G230" i="24" s="1"/>
  <c r="C230" i="24"/>
  <c r="D230" i="24"/>
  <c r="F230" i="24"/>
  <c r="J230" i="24"/>
  <c r="B231" i="24"/>
  <c r="H231" i="24" s="1"/>
  <c r="C231" i="24"/>
  <c r="D231" i="24"/>
  <c r="F231" i="24"/>
  <c r="G231" i="24"/>
  <c r="B232" i="24"/>
  <c r="G232" i="24" s="1"/>
  <c r="C232" i="24"/>
  <c r="D232" i="24"/>
  <c r="F232" i="24"/>
  <c r="H232" i="24"/>
  <c r="B233" i="24"/>
  <c r="G233" i="24" s="1"/>
  <c r="C233" i="24"/>
  <c r="D233" i="24"/>
  <c r="F233" i="24"/>
  <c r="H233" i="24"/>
  <c r="B234" i="24"/>
  <c r="G234" i="24" s="1"/>
  <c r="C234" i="24"/>
  <c r="D234" i="24"/>
  <c r="F234" i="24"/>
  <c r="H234" i="24"/>
  <c r="B235" i="24"/>
  <c r="G235" i="24" s="1"/>
  <c r="C235" i="24"/>
  <c r="D235" i="24"/>
  <c r="F235" i="24"/>
  <c r="H235" i="24"/>
  <c r="B236" i="24"/>
  <c r="G236" i="24" s="1"/>
  <c r="C236" i="24"/>
  <c r="D236" i="24"/>
  <c r="F236" i="24"/>
  <c r="J236" i="24"/>
  <c r="B237" i="24"/>
  <c r="C237" i="24"/>
  <c r="D237" i="24"/>
  <c r="F237" i="24"/>
  <c r="G237" i="24"/>
  <c r="B238" i="24"/>
  <c r="G238" i="24" s="1"/>
  <c r="C238" i="24"/>
  <c r="D238" i="24"/>
  <c r="F238" i="24"/>
  <c r="J238" i="24"/>
  <c r="B239" i="24"/>
  <c r="C239" i="24"/>
  <c r="D239" i="24"/>
  <c r="F239" i="24"/>
  <c r="G239" i="24"/>
  <c r="B240" i="24"/>
  <c r="G240" i="24" s="1"/>
  <c r="C240" i="24"/>
  <c r="D240" i="24"/>
  <c r="F240" i="24"/>
  <c r="H240" i="24"/>
  <c r="B241" i="24"/>
  <c r="C241" i="24"/>
  <c r="D241" i="24"/>
  <c r="F241" i="24"/>
  <c r="H241" i="24"/>
  <c r="B242" i="24"/>
  <c r="G242" i="24" s="1"/>
  <c r="C242" i="24"/>
  <c r="D242" i="24"/>
  <c r="F242" i="24"/>
  <c r="J242" i="24"/>
  <c r="B243" i="24"/>
  <c r="C243" i="24"/>
  <c r="D243" i="24"/>
  <c r="F243" i="24"/>
  <c r="G243" i="24"/>
  <c r="B244" i="24"/>
  <c r="C244" i="24"/>
  <c r="D244" i="24"/>
  <c r="F244" i="24"/>
  <c r="H244" i="24"/>
  <c r="B245" i="24"/>
  <c r="C245" i="24"/>
  <c r="D245" i="24"/>
  <c r="F245" i="24"/>
  <c r="H245" i="24"/>
  <c r="B246" i="24"/>
  <c r="C246" i="24"/>
  <c r="D246" i="24"/>
  <c r="F246" i="24"/>
  <c r="H246" i="24"/>
  <c r="B247" i="24"/>
  <c r="C247" i="24"/>
  <c r="D247" i="24"/>
  <c r="F247" i="24"/>
  <c r="H247" i="24"/>
  <c r="B248" i="24"/>
  <c r="G248" i="24" s="1"/>
  <c r="C248" i="24"/>
  <c r="D248" i="24"/>
  <c r="F248" i="24"/>
  <c r="J248" i="24"/>
  <c r="B249" i="24"/>
  <c r="H249" i="24" s="1"/>
  <c r="C249" i="24"/>
  <c r="D249" i="24"/>
  <c r="F249" i="24"/>
  <c r="G249" i="24"/>
  <c r="B250" i="24"/>
  <c r="G250" i="24" s="1"/>
  <c r="C250" i="24"/>
  <c r="D250" i="24"/>
  <c r="F250" i="24"/>
  <c r="J250" i="24"/>
  <c r="B251" i="24"/>
  <c r="I251" i="24" s="1"/>
  <c r="C251" i="24"/>
  <c r="D251" i="24"/>
  <c r="F251" i="24"/>
  <c r="G251" i="24"/>
  <c r="B252" i="24"/>
  <c r="G252" i="24" s="1"/>
  <c r="C252" i="24"/>
  <c r="D252" i="24"/>
  <c r="F252" i="24"/>
  <c r="H252" i="24"/>
  <c r="B253" i="24"/>
  <c r="G253" i="24" s="1"/>
  <c r="C253" i="24"/>
  <c r="D253" i="24"/>
  <c r="F253" i="24"/>
  <c r="H253" i="24"/>
  <c r="B254" i="24"/>
  <c r="G254" i="24" s="1"/>
  <c r="C254" i="24"/>
  <c r="D254" i="24"/>
  <c r="F254" i="24"/>
  <c r="J254" i="24"/>
  <c r="B255" i="24"/>
  <c r="I255" i="24" s="1"/>
  <c r="C255" i="24"/>
  <c r="D255" i="24"/>
  <c r="F255" i="24"/>
  <c r="G255" i="24"/>
  <c r="B256" i="24"/>
  <c r="G256" i="24" s="1"/>
  <c r="C256" i="24"/>
  <c r="D256" i="24"/>
  <c r="F256" i="24"/>
  <c r="H256" i="24"/>
  <c r="B257" i="24"/>
  <c r="G257" i="24" s="1"/>
  <c r="C257" i="24"/>
  <c r="D257" i="24"/>
  <c r="F257" i="24"/>
  <c r="B258" i="24"/>
  <c r="G258" i="24" s="1"/>
  <c r="C258" i="24"/>
  <c r="D258" i="24"/>
  <c r="F258" i="24"/>
  <c r="H258" i="24"/>
  <c r="B259" i="24"/>
  <c r="G259" i="24" s="1"/>
  <c r="C259" i="24"/>
  <c r="D259" i="24"/>
  <c r="F259" i="24"/>
  <c r="H259" i="24"/>
  <c r="B260" i="24"/>
  <c r="G260" i="24" s="1"/>
  <c r="C260" i="24"/>
  <c r="D260" i="24"/>
  <c r="F260" i="24"/>
  <c r="J260" i="24"/>
  <c r="B261" i="24"/>
  <c r="I261" i="24" s="1"/>
  <c r="C261" i="24"/>
  <c r="D261" i="24"/>
  <c r="F261" i="24"/>
  <c r="G261" i="24"/>
  <c r="B262" i="24"/>
  <c r="H262" i="24" s="1"/>
  <c r="C262" i="24"/>
  <c r="D262" i="24"/>
  <c r="F262" i="24"/>
  <c r="J262" i="24"/>
  <c r="B263" i="24"/>
  <c r="C263" i="24"/>
  <c r="D263" i="24"/>
  <c r="F263" i="24"/>
  <c r="G263" i="24"/>
  <c r="B264" i="24"/>
  <c r="J264" i="24" s="1"/>
  <c r="C264" i="24"/>
  <c r="D264" i="24"/>
  <c r="F264" i="24"/>
  <c r="H264" i="24"/>
  <c r="B265" i="24"/>
  <c r="C265" i="24"/>
  <c r="D265" i="24"/>
  <c r="F265" i="24"/>
  <c r="H265" i="24"/>
  <c r="B266" i="24"/>
  <c r="J266" i="24" s="1"/>
  <c r="C266" i="24"/>
  <c r="D266" i="24"/>
  <c r="F266" i="24"/>
  <c r="H266" i="24"/>
  <c r="B267" i="24"/>
  <c r="C267" i="24"/>
  <c r="D267" i="24"/>
  <c r="F267" i="24"/>
  <c r="H267" i="24"/>
  <c r="B268" i="24"/>
  <c r="H268" i="24" s="1"/>
  <c r="C268" i="24"/>
  <c r="D268" i="24"/>
  <c r="F268" i="24"/>
  <c r="J268" i="24"/>
  <c r="B269" i="24"/>
  <c r="C269" i="24"/>
  <c r="D269" i="24"/>
  <c r="F269" i="24"/>
  <c r="G269" i="24"/>
  <c r="B270" i="24"/>
  <c r="H270" i="24" s="1"/>
  <c r="C270" i="24"/>
  <c r="D270" i="24"/>
  <c r="F270" i="24"/>
  <c r="J270" i="24"/>
  <c r="B271" i="24"/>
  <c r="I271" i="24" s="1"/>
  <c r="C271" i="24"/>
  <c r="D271" i="24"/>
  <c r="F271" i="24"/>
  <c r="G271" i="24"/>
  <c r="B272" i="24"/>
  <c r="J272" i="24" s="1"/>
  <c r="C272" i="24"/>
  <c r="D272" i="24"/>
  <c r="F272" i="24"/>
  <c r="H272" i="24"/>
  <c r="B273" i="24"/>
  <c r="C273" i="24"/>
  <c r="D273" i="24"/>
  <c r="F273" i="24"/>
  <c r="H273" i="24"/>
  <c r="B274" i="24"/>
  <c r="G274" i="24" s="1"/>
  <c r="C274" i="24"/>
  <c r="D274" i="24"/>
  <c r="F274" i="24"/>
  <c r="I274" i="24"/>
  <c r="B275" i="24"/>
  <c r="C275" i="24"/>
  <c r="D275" i="24"/>
  <c r="F275" i="24"/>
  <c r="H275" i="24"/>
  <c r="B276" i="24"/>
  <c r="G276" i="24" s="1"/>
  <c r="C276" i="24"/>
  <c r="D276" i="24"/>
  <c r="F276" i="24"/>
  <c r="J276" i="24"/>
  <c r="B277" i="24"/>
  <c r="H277" i="24" s="1"/>
  <c r="C277" i="24"/>
  <c r="D277" i="24"/>
  <c r="F277" i="24"/>
  <c r="G277" i="24"/>
  <c r="B278" i="24"/>
  <c r="G278" i="24" s="1"/>
  <c r="C278" i="24"/>
  <c r="D278" i="24"/>
  <c r="F278" i="24"/>
  <c r="H278" i="24"/>
  <c r="B279" i="24"/>
  <c r="G279" i="24" s="1"/>
  <c r="C279" i="24"/>
  <c r="D279" i="24"/>
  <c r="F279" i="24"/>
  <c r="H279" i="24"/>
  <c r="B280" i="24"/>
  <c r="G280" i="24" s="1"/>
  <c r="C280" i="24"/>
  <c r="D280" i="24"/>
  <c r="F280" i="24"/>
  <c r="J280" i="24"/>
  <c r="B281" i="24"/>
  <c r="C281" i="24"/>
  <c r="D281" i="24"/>
  <c r="F281" i="24"/>
  <c r="G281" i="24"/>
  <c r="B282" i="24"/>
  <c r="C282" i="24"/>
  <c r="D282" i="24"/>
  <c r="F282" i="24"/>
  <c r="H282" i="24"/>
  <c r="B283" i="24"/>
  <c r="C283" i="24"/>
  <c r="D283" i="24"/>
  <c r="F283" i="24"/>
  <c r="H283" i="24"/>
  <c r="B284" i="24"/>
  <c r="G284" i="24" s="1"/>
  <c r="C284" i="24"/>
  <c r="D284" i="24"/>
  <c r="F284" i="24"/>
  <c r="J284" i="24"/>
  <c r="B285" i="24"/>
  <c r="C285" i="24"/>
  <c r="D285" i="24"/>
  <c r="F285" i="24"/>
  <c r="G285" i="24"/>
  <c r="B286" i="24"/>
  <c r="C286" i="24"/>
  <c r="D286" i="24"/>
  <c r="F286" i="24"/>
  <c r="H286" i="24"/>
  <c r="B287" i="24"/>
  <c r="C287" i="24"/>
  <c r="D287" i="24"/>
  <c r="F287" i="24"/>
  <c r="H287" i="24"/>
  <c r="B288" i="24"/>
  <c r="C288" i="24"/>
  <c r="D288" i="24"/>
  <c r="F288" i="24"/>
  <c r="H288" i="24"/>
  <c r="B289" i="24"/>
  <c r="G289" i="24" s="1"/>
  <c r="C289" i="24"/>
  <c r="D289" i="24"/>
  <c r="F289" i="24"/>
  <c r="H289" i="24"/>
  <c r="B290" i="24"/>
  <c r="G290" i="24" s="1"/>
  <c r="C290" i="24"/>
  <c r="D290" i="24"/>
  <c r="F290" i="24"/>
  <c r="J290" i="24"/>
  <c r="B291" i="24"/>
  <c r="C291" i="24"/>
  <c r="D291" i="24"/>
  <c r="F291" i="24"/>
  <c r="G291" i="24"/>
  <c r="B292" i="24"/>
  <c r="G292" i="24" s="1"/>
  <c r="C292" i="24"/>
  <c r="D292" i="24"/>
  <c r="F292" i="24"/>
  <c r="J292" i="24"/>
  <c r="B293" i="24"/>
  <c r="H293" i="24" s="1"/>
  <c r="C293" i="24"/>
  <c r="D293" i="24"/>
  <c r="F293" i="24"/>
  <c r="G293" i="24"/>
  <c r="B294" i="24"/>
  <c r="G294" i="24" s="1"/>
  <c r="C294" i="24"/>
  <c r="D294" i="24"/>
  <c r="F294" i="24"/>
  <c r="H294" i="24"/>
  <c r="B295" i="24"/>
  <c r="G295" i="24" s="1"/>
  <c r="C295" i="24"/>
  <c r="D295" i="24"/>
  <c r="F295" i="24"/>
  <c r="H295" i="24"/>
  <c r="B296" i="24"/>
  <c r="G296" i="24" s="1"/>
  <c r="C296" i="24"/>
  <c r="D296" i="24"/>
  <c r="F296" i="24"/>
  <c r="H296" i="24"/>
  <c r="B297" i="24"/>
  <c r="G297" i="24" s="1"/>
  <c r="C297" i="24"/>
  <c r="D297" i="24"/>
  <c r="F297" i="24"/>
  <c r="H297" i="24"/>
  <c r="B298" i="24"/>
  <c r="G298" i="24" s="1"/>
  <c r="C298" i="24"/>
  <c r="D298" i="24"/>
  <c r="F298" i="24"/>
  <c r="H298" i="24"/>
  <c r="B299" i="24"/>
  <c r="G299" i="24" s="1"/>
  <c r="C299" i="24"/>
  <c r="D299" i="24"/>
  <c r="F299" i="24"/>
  <c r="H299" i="24"/>
  <c r="B300" i="24"/>
  <c r="G300" i="24" s="1"/>
  <c r="C300" i="24"/>
  <c r="D300" i="24"/>
  <c r="F300" i="24"/>
  <c r="J300" i="24"/>
  <c r="B301" i="24"/>
  <c r="I301" i="24" s="1"/>
  <c r="C301" i="24"/>
  <c r="D301" i="24"/>
  <c r="F301" i="24"/>
  <c r="G301" i="24"/>
  <c r="B302" i="24"/>
  <c r="G302" i="24" s="1"/>
  <c r="C302" i="24"/>
  <c r="D302" i="24"/>
  <c r="F302" i="24"/>
  <c r="J302" i="24"/>
  <c r="B303" i="24"/>
  <c r="H303" i="24" s="1"/>
  <c r="C303" i="24"/>
  <c r="D303" i="24"/>
  <c r="F303" i="24"/>
  <c r="G303" i="24"/>
  <c r="B304" i="24"/>
  <c r="G304" i="24" s="1"/>
  <c r="C304" i="24"/>
  <c r="D304" i="24"/>
  <c r="F304" i="24"/>
  <c r="H304" i="24"/>
  <c r="B305" i="24"/>
  <c r="G305" i="24" s="1"/>
  <c r="C305" i="24"/>
  <c r="D305" i="24"/>
  <c r="F305" i="24"/>
  <c r="B306" i="24"/>
  <c r="G306" i="24" s="1"/>
  <c r="C306" i="24"/>
  <c r="D306" i="24"/>
  <c r="F306" i="24"/>
  <c r="H306" i="24"/>
  <c r="B307" i="24"/>
  <c r="J307" i="24" s="1"/>
  <c r="C307" i="24"/>
  <c r="D307" i="24"/>
  <c r="F307" i="24"/>
  <c r="H307" i="24"/>
  <c r="B308" i="24"/>
  <c r="C308" i="24"/>
  <c r="D308" i="24"/>
  <c r="F308" i="24"/>
  <c r="J308" i="24"/>
  <c r="B309" i="24"/>
  <c r="H309" i="24" s="1"/>
  <c r="C309" i="24"/>
  <c r="D309" i="24"/>
  <c r="F309" i="24"/>
  <c r="G309" i="24"/>
  <c r="B310" i="24"/>
  <c r="C310" i="24"/>
  <c r="D310" i="24"/>
  <c r="F310" i="24"/>
  <c r="J310" i="24"/>
  <c r="B311" i="24"/>
  <c r="C311" i="24"/>
  <c r="D311" i="24"/>
  <c r="F311" i="24"/>
  <c r="G311" i="24"/>
  <c r="B312" i="24"/>
  <c r="C312" i="24"/>
  <c r="D312" i="24"/>
  <c r="F312" i="24"/>
  <c r="H312" i="24"/>
  <c r="B313" i="24"/>
  <c r="J313" i="24" s="1"/>
  <c r="C313" i="24"/>
  <c r="D313" i="24"/>
  <c r="F313" i="24"/>
  <c r="H313" i="24"/>
  <c r="B314" i="24"/>
  <c r="G314" i="24" s="1"/>
  <c r="C314" i="24"/>
  <c r="D314" i="24"/>
  <c r="F314" i="24"/>
  <c r="H314" i="24"/>
  <c r="B315" i="24"/>
  <c r="J315" i="24" s="1"/>
  <c r="C315" i="24"/>
  <c r="D315" i="24"/>
  <c r="F315" i="24"/>
  <c r="H315" i="24"/>
  <c r="B316" i="24"/>
  <c r="C316" i="24"/>
  <c r="D316" i="24"/>
  <c r="F316" i="24"/>
  <c r="J316" i="24"/>
  <c r="B317" i="24"/>
  <c r="I317" i="24" s="1"/>
  <c r="C317" i="24"/>
  <c r="D317" i="24"/>
  <c r="F317" i="24"/>
  <c r="G317" i="24"/>
  <c r="B318" i="24"/>
  <c r="C318" i="24"/>
  <c r="D318" i="24"/>
  <c r="F318" i="24"/>
  <c r="J318" i="24"/>
  <c r="B319" i="24"/>
  <c r="H319" i="24" s="1"/>
  <c r="C319" i="24"/>
  <c r="D319" i="24"/>
  <c r="F319" i="24"/>
  <c r="G319" i="24"/>
  <c r="B320" i="24"/>
  <c r="G320" i="24" s="1"/>
  <c r="C320" i="24"/>
  <c r="D320" i="24"/>
  <c r="F320" i="24"/>
  <c r="H320" i="24"/>
  <c r="B321" i="24"/>
  <c r="G321" i="24" s="1"/>
  <c r="C321" i="24"/>
  <c r="D321" i="24"/>
  <c r="F321" i="24"/>
  <c r="H321" i="24"/>
  <c r="B322" i="24"/>
  <c r="G322" i="24" s="1"/>
  <c r="C322" i="24"/>
  <c r="D322" i="24"/>
  <c r="F322" i="24"/>
  <c r="J322" i="24"/>
  <c r="B323" i="24"/>
  <c r="H323" i="24" s="1"/>
  <c r="C323" i="24"/>
  <c r="D323" i="24"/>
  <c r="F323" i="24"/>
  <c r="G323" i="24"/>
  <c r="B324" i="24"/>
  <c r="G324" i="24" s="1"/>
  <c r="C324" i="24"/>
  <c r="D324" i="24"/>
  <c r="F324" i="24"/>
  <c r="H324" i="24"/>
  <c r="B325" i="24"/>
  <c r="G325" i="24" s="1"/>
  <c r="C325" i="24"/>
  <c r="D325" i="24"/>
  <c r="F325" i="24"/>
  <c r="H325" i="24"/>
  <c r="B326" i="24"/>
  <c r="G326" i="24" s="1"/>
  <c r="C326" i="24"/>
  <c r="D326" i="24"/>
  <c r="F326" i="24"/>
  <c r="H326" i="24"/>
  <c r="B327" i="24"/>
  <c r="G327" i="24" s="1"/>
  <c r="C327" i="24"/>
  <c r="D327" i="24"/>
  <c r="F327" i="24"/>
  <c r="H327" i="24"/>
  <c r="B328" i="24"/>
  <c r="G328" i="24" s="1"/>
  <c r="C328" i="24"/>
  <c r="D328" i="24"/>
  <c r="F328" i="24"/>
  <c r="J328" i="24"/>
  <c r="B329" i="24"/>
  <c r="I329" i="24" s="1"/>
  <c r="C329" i="24"/>
  <c r="D329" i="24"/>
  <c r="F329" i="24"/>
  <c r="G329" i="24"/>
  <c r="B330" i="24"/>
  <c r="G330" i="24" s="1"/>
  <c r="C330" i="24"/>
  <c r="D330" i="24"/>
  <c r="F330" i="24"/>
  <c r="J330" i="24"/>
  <c r="B331" i="24"/>
  <c r="H331" i="24" s="1"/>
  <c r="C331" i="24"/>
  <c r="D331" i="24"/>
  <c r="F331" i="24"/>
  <c r="G331" i="24"/>
  <c r="B332" i="24"/>
  <c r="G332" i="24" s="1"/>
  <c r="C332" i="24"/>
  <c r="D332" i="24"/>
  <c r="F332" i="24"/>
  <c r="H332" i="24"/>
  <c r="B333" i="24"/>
  <c r="G333" i="24" s="1"/>
  <c r="C333" i="24"/>
  <c r="D333" i="24"/>
  <c r="F333" i="24"/>
  <c r="H333" i="24"/>
  <c r="B334" i="24"/>
  <c r="G334" i="24" s="1"/>
  <c r="C334" i="24"/>
  <c r="D334" i="24"/>
  <c r="F334" i="24"/>
  <c r="H334" i="24"/>
  <c r="B335" i="24"/>
  <c r="G335" i="24" s="1"/>
  <c r="C335" i="24"/>
  <c r="D335" i="24"/>
  <c r="F335" i="24"/>
  <c r="H335" i="24"/>
  <c r="B336" i="24"/>
  <c r="G336" i="24" s="1"/>
  <c r="C336" i="24"/>
  <c r="D336" i="24"/>
  <c r="F336" i="24"/>
  <c r="J336" i="24"/>
  <c r="B337" i="24"/>
  <c r="C337" i="24"/>
  <c r="D337" i="24"/>
  <c r="F337" i="24"/>
  <c r="G337" i="24"/>
  <c r="B338" i="24"/>
  <c r="G338" i="24" s="1"/>
  <c r="C338" i="24"/>
  <c r="D338" i="24"/>
  <c r="F338" i="24"/>
  <c r="J338" i="24"/>
  <c r="B339" i="24"/>
  <c r="H339" i="24" s="1"/>
  <c r="C339" i="24"/>
  <c r="D339" i="24"/>
  <c r="F339" i="24"/>
  <c r="G339" i="24"/>
  <c r="B340" i="24"/>
  <c r="G340" i="24" s="1"/>
  <c r="C340" i="24"/>
  <c r="D340" i="24"/>
  <c r="F340" i="24"/>
  <c r="H340" i="24"/>
  <c r="B341" i="24"/>
  <c r="G341" i="24" s="1"/>
  <c r="C341" i="24"/>
  <c r="D341" i="24"/>
  <c r="F341" i="24"/>
  <c r="H341" i="24"/>
  <c r="B342" i="24"/>
  <c r="G342" i="24" s="1"/>
  <c r="C342" i="24"/>
  <c r="D342" i="24"/>
  <c r="F342" i="24"/>
  <c r="H342" i="24"/>
  <c r="B343" i="24"/>
  <c r="G343" i="24" s="1"/>
  <c r="C343" i="24"/>
  <c r="D343" i="24"/>
  <c r="F343" i="24"/>
  <c r="H343" i="24"/>
  <c r="B344" i="24"/>
  <c r="G344" i="24" s="1"/>
  <c r="C344" i="24"/>
  <c r="D344" i="24"/>
  <c r="F344" i="24"/>
  <c r="J344" i="24"/>
  <c r="B345" i="24"/>
  <c r="C345" i="24"/>
  <c r="D345" i="24"/>
  <c r="F345" i="24"/>
  <c r="G345" i="24"/>
  <c r="B346" i="24"/>
  <c r="G346" i="24" s="1"/>
  <c r="C346" i="24"/>
  <c r="D346" i="24"/>
  <c r="F346" i="24"/>
  <c r="J346" i="24"/>
  <c r="B347" i="24"/>
  <c r="H347" i="24" s="1"/>
  <c r="C347" i="24"/>
  <c r="D347" i="24"/>
  <c r="F347" i="24"/>
  <c r="G347" i="24"/>
  <c r="B348" i="24"/>
  <c r="G348" i="24" s="1"/>
  <c r="C348" i="24"/>
  <c r="D348" i="24"/>
  <c r="F348" i="24"/>
  <c r="H348" i="24"/>
  <c r="B349" i="24"/>
  <c r="G349" i="24" s="1"/>
  <c r="C349" i="24"/>
  <c r="D349" i="24"/>
  <c r="F349" i="24"/>
  <c r="H349" i="24"/>
  <c r="B350" i="24"/>
  <c r="G350" i="24" s="1"/>
  <c r="C350" i="24"/>
  <c r="D350" i="24"/>
  <c r="F350" i="24"/>
  <c r="H350" i="24"/>
  <c r="B351" i="24"/>
  <c r="G351" i="24" s="1"/>
  <c r="C351" i="24"/>
  <c r="D351" i="24"/>
  <c r="F351" i="24"/>
  <c r="H351" i="24"/>
  <c r="B352" i="24"/>
  <c r="G352" i="24" s="1"/>
  <c r="C352" i="24"/>
  <c r="D352" i="24"/>
  <c r="F352" i="24"/>
  <c r="J352" i="24"/>
  <c r="B353" i="24"/>
  <c r="C353" i="24"/>
  <c r="D353" i="24"/>
  <c r="F353" i="24"/>
  <c r="G353" i="24"/>
  <c r="B354" i="24"/>
  <c r="G354" i="24" s="1"/>
  <c r="C354" i="24"/>
  <c r="D354" i="24"/>
  <c r="F354" i="24"/>
  <c r="J354" i="24"/>
  <c r="B355" i="24"/>
  <c r="H355" i="24" s="1"/>
  <c r="C355" i="24"/>
  <c r="D355" i="24"/>
  <c r="F355" i="24"/>
  <c r="G355" i="24"/>
  <c r="B356" i="24"/>
  <c r="G356" i="24" s="1"/>
  <c r="C356" i="24"/>
  <c r="D356" i="24"/>
  <c r="F356" i="24"/>
  <c r="H356" i="24"/>
  <c r="B357" i="24"/>
  <c r="G357" i="24" s="1"/>
  <c r="C357" i="24"/>
  <c r="D357" i="24"/>
  <c r="F357" i="24"/>
  <c r="H357" i="24"/>
  <c r="B358" i="24"/>
  <c r="G358" i="24" s="1"/>
  <c r="C358" i="24"/>
  <c r="D358" i="24"/>
  <c r="F358" i="24"/>
  <c r="H358" i="24"/>
  <c r="B359" i="24"/>
  <c r="G359" i="24" s="1"/>
  <c r="C359" i="24"/>
  <c r="D359" i="24"/>
  <c r="F359" i="24"/>
  <c r="H359" i="24"/>
  <c r="B360" i="24"/>
  <c r="G360" i="24" s="1"/>
  <c r="C360" i="24"/>
  <c r="D360" i="24"/>
  <c r="F360" i="24"/>
  <c r="J360" i="24"/>
  <c r="B361" i="24"/>
  <c r="I361" i="24" s="1"/>
  <c r="C361" i="24"/>
  <c r="D361" i="24"/>
  <c r="F361" i="24"/>
  <c r="G361" i="24"/>
  <c r="B362" i="24"/>
  <c r="G362" i="24" s="1"/>
  <c r="C362" i="24"/>
  <c r="D362" i="24"/>
  <c r="F362" i="24"/>
  <c r="J362" i="24"/>
  <c r="B363" i="24"/>
  <c r="H363" i="24" s="1"/>
  <c r="C363" i="24"/>
  <c r="D363" i="24"/>
  <c r="F363" i="24"/>
  <c r="G363" i="24"/>
  <c r="B364" i="24"/>
  <c r="G364" i="24" s="1"/>
  <c r="C364" i="24"/>
  <c r="D364" i="24"/>
  <c r="F364" i="24"/>
  <c r="H364" i="24"/>
  <c r="B365" i="24"/>
  <c r="G365" i="24" s="1"/>
  <c r="C365" i="24"/>
  <c r="D365" i="24"/>
  <c r="F365" i="24"/>
  <c r="H365" i="24"/>
  <c r="B366" i="24"/>
  <c r="G366" i="24" s="1"/>
  <c r="C366" i="24"/>
  <c r="D366" i="24"/>
  <c r="F366" i="24"/>
  <c r="H366" i="24"/>
  <c r="B367" i="24"/>
  <c r="G367" i="24" s="1"/>
  <c r="C367" i="24"/>
  <c r="D367" i="24"/>
  <c r="F367" i="24"/>
  <c r="H367" i="24"/>
  <c r="B368" i="24"/>
  <c r="G368" i="24" s="1"/>
  <c r="C368" i="24"/>
  <c r="D368" i="24"/>
  <c r="F368" i="24"/>
  <c r="J368" i="24"/>
  <c r="B369" i="24"/>
  <c r="C369" i="24"/>
  <c r="D369" i="24"/>
  <c r="F369" i="24"/>
  <c r="G369" i="24"/>
  <c r="B370" i="24"/>
  <c r="G370" i="24" s="1"/>
  <c r="C370" i="24"/>
  <c r="D370" i="24"/>
  <c r="F370" i="24"/>
  <c r="J370" i="24"/>
  <c r="B371" i="24"/>
  <c r="H371" i="24" s="1"/>
  <c r="C371" i="24"/>
  <c r="D371" i="24"/>
  <c r="F371" i="24"/>
  <c r="G371" i="24"/>
  <c r="B372" i="24"/>
  <c r="G372" i="24" s="1"/>
  <c r="C372" i="24"/>
  <c r="D372" i="24"/>
  <c r="F372" i="24"/>
  <c r="H372" i="24"/>
  <c r="B373" i="24"/>
  <c r="G373" i="24" s="1"/>
  <c r="C373" i="24"/>
  <c r="D373" i="24"/>
  <c r="F373" i="24"/>
  <c r="H373" i="24"/>
  <c r="B374" i="24"/>
  <c r="G374" i="24" s="1"/>
  <c r="C374" i="24"/>
  <c r="D374" i="24"/>
  <c r="F374" i="24"/>
  <c r="H374" i="24"/>
  <c r="B375" i="24"/>
  <c r="G375" i="24" s="1"/>
  <c r="C375" i="24"/>
  <c r="D375" i="24"/>
  <c r="F375" i="24"/>
  <c r="H375" i="24"/>
  <c r="B376" i="24"/>
  <c r="G376" i="24" s="1"/>
  <c r="C376" i="24"/>
  <c r="D376" i="24"/>
  <c r="F376" i="24"/>
  <c r="J376" i="24"/>
  <c r="B377" i="24"/>
  <c r="C377" i="24"/>
  <c r="D377" i="24"/>
  <c r="F377" i="24"/>
  <c r="G377" i="24"/>
  <c r="B378" i="24"/>
  <c r="G378" i="24" s="1"/>
  <c r="C378" i="24"/>
  <c r="D378" i="24"/>
  <c r="F378" i="24"/>
  <c r="J378" i="24"/>
  <c r="B379" i="24"/>
  <c r="H379" i="24" s="1"/>
  <c r="C379" i="24"/>
  <c r="D379" i="24"/>
  <c r="F379" i="24"/>
  <c r="G379" i="24"/>
  <c r="B380" i="24"/>
  <c r="G380" i="24" s="1"/>
  <c r="C380" i="24"/>
  <c r="D380" i="24"/>
  <c r="F380" i="24"/>
  <c r="H380" i="24"/>
  <c r="B381" i="24"/>
  <c r="G381" i="24" s="1"/>
  <c r="C381" i="24"/>
  <c r="D381" i="24"/>
  <c r="F381" i="24"/>
  <c r="H381" i="24"/>
  <c r="B382" i="24"/>
  <c r="G382" i="24" s="1"/>
  <c r="C382" i="24"/>
  <c r="D382" i="24"/>
  <c r="F382" i="24"/>
  <c r="H382" i="24"/>
  <c r="B383" i="24"/>
  <c r="G383" i="24" s="1"/>
  <c r="C383" i="24"/>
  <c r="D383" i="24"/>
  <c r="F383" i="24"/>
  <c r="H383" i="24"/>
  <c r="B384" i="24"/>
  <c r="G384" i="24" s="1"/>
  <c r="C384" i="24"/>
  <c r="D384" i="24"/>
  <c r="F384" i="24"/>
  <c r="J384" i="24"/>
  <c r="B385" i="24"/>
  <c r="C385" i="24"/>
  <c r="D385" i="24"/>
  <c r="F385" i="24"/>
  <c r="G385" i="24"/>
  <c r="B386" i="24"/>
  <c r="G386" i="24" s="1"/>
  <c r="C386" i="24"/>
  <c r="D386" i="24"/>
  <c r="F386" i="24"/>
  <c r="J386" i="24"/>
  <c r="B387" i="24"/>
  <c r="H387" i="24" s="1"/>
  <c r="C387" i="24"/>
  <c r="D387" i="24"/>
  <c r="F387" i="24"/>
  <c r="G387" i="24"/>
  <c r="B388" i="24"/>
  <c r="G388" i="24" s="1"/>
  <c r="C388" i="24"/>
  <c r="D388" i="24"/>
  <c r="F388" i="24"/>
  <c r="H388" i="24"/>
  <c r="B389" i="24"/>
  <c r="G389" i="24" s="1"/>
  <c r="C389" i="24"/>
  <c r="D389" i="24"/>
  <c r="F389" i="24"/>
  <c r="H389" i="24"/>
  <c r="B390" i="24"/>
  <c r="G390" i="24" s="1"/>
  <c r="C390" i="24"/>
  <c r="D390" i="24"/>
  <c r="F390" i="24"/>
  <c r="H390" i="24"/>
  <c r="B391" i="24"/>
  <c r="G391" i="24" s="1"/>
  <c r="C391" i="24"/>
  <c r="D391" i="24"/>
  <c r="F391" i="24"/>
  <c r="H391" i="24"/>
  <c r="B392" i="24"/>
  <c r="G392" i="24" s="1"/>
  <c r="C392" i="24"/>
  <c r="D392" i="24"/>
  <c r="F392" i="24"/>
  <c r="J392" i="24"/>
  <c r="B393" i="24"/>
  <c r="I393" i="24" s="1"/>
  <c r="C393" i="24"/>
  <c r="D393" i="24"/>
  <c r="F393" i="24"/>
  <c r="G393" i="24"/>
  <c r="B394" i="24"/>
  <c r="J394" i="24" s="1"/>
  <c r="C394" i="24"/>
  <c r="D394" i="24"/>
  <c r="F394" i="24"/>
  <c r="B395" i="24"/>
  <c r="C395" i="24"/>
  <c r="D395" i="24"/>
  <c r="F395" i="24"/>
  <c r="H395" i="24"/>
  <c r="B396" i="24"/>
  <c r="C396" i="24"/>
  <c r="D396" i="24"/>
  <c r="F396" i="24"/>
  <c r="J396" i="24"/>
  <c r="B397" i="24"/>
  <c r="H397" i="24" s="1"/>
  <c r="C397" i="24"/>
  <c r="D397" i="24"/>
  <c r="F397" i="24"/>
  <c r="G397" i="24"/>
  <c r="B398" i="24"/>
  <c r="J398" i="24" s="1"/>
  <c r="C398" i="24"/>
  <c r="D398" i="24"/>
  <c r="F398" i="24"/>
  <c r="B399" i="24"/>
  <c r="G399" i="24" s="1"/>
  <c r="C399" i="24"/>
  <c r="D399" i="24"/>
  <c r="F399" i="24"/>
  <c r="H399" i="24"/>
  <c r="B400" i="24"/>
  <c r="C400" i="24"/>
  <c r="D400" i="24"/>
  <c r="F400" i="24"/>
  <c r="J400" i="24"/>
  <c r="B401" i="24"/>
  <c r="H401" i="24" s="1"/>
  <c r="C401" i="24"/>
  <c r="D401" i="24"/>
  <c r="F401" i="24"/>
  <c r="G401" i="24"/>
  <c r="B402" i="24"/>
  <c r="H402" i="24" s="1"/>
  <c r="C402" i="24"/>
  <c r="D402" i="24"/>
  <c r="F402" i="24"/>
  <c r="J402" i="24"/>
  <c r="B403" i="24"/>
  <c r="C403" i="24"/>
  <c r="D403" i="24"/>
  <c r="F403" i="24"/>
  <c r="G403" i="24"/>
  <c r="B404" i="24"/>
  <c r="J404" i="24" s="1"/>
  <c r="C404" i="24"/>
  <c r="D404" i="24"/>
  <c r="F404" i="24"/>
  <c r="H404" i="24"/>
  <c r="B405" i="24"/>
  <c r="C405" i="24"/>
  <c r="D405" i="24"/>
  <c r="F405" i="24"/>
  <c r="H405" i="24"/>
  <c r="B406" i="24"/>
  <c r="J406" i="24" s="1"/>
  <c r="C406" i="24"/>
  <c r="D406" i="24"/>
  <c r="F406" i="24"/>
  <c r="H406" i="24"/>
  <c r="B407" i="24"/>
  <c r="C407" i="24"/>
  <c r="D407" i="24"/>
  <c r="F407" i="24"/>
  <c r="H407" i="24"/>
  <c r="B408" i="24"/>
  <c r="H408" i="24" s="1"/>
  <c r="C408" i="24"/>
  <c r="D408" i="24"/>
  <c r="F408" i="24"/>
  <c r="J408" i="24"/>
  <c r="B409" i="24"/>
  <c r="H409" i="24" s="1"/>
  <c r="C409" i="24"/>
  <c r="D409" i="24"/>
  <c r="F409" i="24"/>
  <c r="G409" i="24"/>
  <c r="B410" i="24"/>
  <c r="H410" i="24" s="1"/>
  <c r="C410" i="24"/>
  <c r="D410" i="24"/>
  <c r="F410" i="24"/>
  <c r="J410" i="24"/>
  <c r="B411" i="24"/>
  <c r="I411" i="24" s="1"/>
  <c r="C411" i="24"/>
  <c r="D411" i="24"/>
  <c r="F411" i="24"/>
  <c r="G411" i="24"/>
  <c r="B412" i="24"/>
  <c r="J412" i="24" s="1"/>
  <c r="C412" i="24"/>
  <c r="D412" i="24"/>
  <c r="F412" i="24"/>
  <c r="H412" i="24"/>
  <c r="B413" i="24"/>
  <c r="G413" i="24" s="1"/>
  <c r="C413" i="24"/>
  <c r="D413" i="24"/>
  <c r="F413" i="24"/>
  <c r="H413" i="24"/>
  <c r="B414" i="24"/>
  <c r="J414" i="24" s="1"/>
  <c r="C414" i="24"/>
  <c r="D414" i="24"/>
  <c r="F414" i="24"/>
  <c r="H414" i="24"/>
  <c r="B415" i="24"/>
  <c r="G415" i="24" s="1"/>
  <c r="C415" i="24"/>
  <c r="D415" i="24"/>
  <c r="F415" i="24"/>
  <c r="H415" i="24"/>
  <c r="B416" i="24"/>
  <c r="H416" i="24" s="1"/>
  <c r="C416" i="24"/>
  <c r="D416" i="24"/>
  <c r="F416" i="24"/>
  <c r="J416" i="24"/>
  <c r="B417" i="24"/>
  <c r="H417" i="24" s="1"/>
  <c r="C417" i="24"/>
  <c r="D417" i="24"/>
  <c r="F417" i="24"/>
  <c r="G417" i="24"/>
  <c r="B418" i="24"/>
  <c r="H418" i="24" s="1"/>
  <c r="C418" i="24"/>
  <c r="D418" i="24"/>
  <c r="F418" i="24"/>
  <c r="J418" i="24"/>
  <c r="B419" i="24"/>
  <c r="C419" i="24"/>
  <c r="D419" i="24"/>
  <c r="F419" i="24"/>
  <c r="G419" i="24"/>
  <c r="B420" i="24"/>
  <c r="J420" i="24" s="1"/>
  <c r="C420" i="24"/>
  <c r="D420" i="24"/>
  <c r="F420" i="24"/>
  <c r="H420" i="24"/>
  <c r="B421" i="24"/>
  <c r="C421" i="24"/>
  <c r="D421" i="24"/>
  <c r="F421" i="24"/>
  <c r="H421" i="24"/>
  <c r="B422" i="24"/>
  <c r="J422" i="24" s="1"/>
  <c r="C422" i="24"/>
  <c r="D422" i="24"/>
  <c r="F422" i="24"/>
  <c r="H422" i="24"/>
  <c r="B423" i="24"/>
  <c r="C423" i="24"/>
  <c r="D423" i="24"/>
  <c r="F423" i="24"/>
  <c r="H423" i="24"/>
  <c r="B424" i="24"/>
  <c r="H424" i="24" s="1"/>
  <c r="C424" i="24"/>
  <c r="D424" i="24"/>
  <c r="F424" i="24"/>
  <c r="J424" i="24"/>
  <c r="B425" i="24"/>
  <c r="H425" i="24" s="1"/>
  <c r="C425" i="24"/>
  <c r="D425" i="24"/>
  <c r="F425" i="24"/>
  <c r="G425" i="24"/>
  <c r="B426" i="24"/>
  <c r="H426" i="24" s="1"/>
  <c r="C426" i="24"/>
  <c r="D426" i="24"/>
  <c r="F426" i="24"/>
  <c r="J426" i="24"/>
  <c r="B427" i="24"/>
  <c r="C427" i="24"/>
  <c r="D427" i="24"/>
  <c r="F427" i="24"/>
  <c r="G427" i="24"/>
  <c r="B428" i="24"/>
  <c r="J428" i="24" s="1"/>
  <c r="C428" i="24"/>
  <c r="D428" i="24"/>
  <c r="F428" i="24"/>
  <c r="H428" i="24"/>
  <c r="B429" i="24"/>
  <c r="G429" i="24" s="1"/>
  <c r="C429" i="24"/>
  <c r="D429" i="24"/>
  <c r="F429" i="24"/>
  <c r="H429" i="24"/>
  <c r="B430" i="24"/>
  <c r="J430" i="24" s="1"/>
  <c r="C430" i="24"/>
  <c r="D430" i="24"/>
  <c r="F430" i="24"/>
  <c r="H430" i="24"/>
  <c r="B431" i="24"/>
  <c r="G431" i="24" s="1"/>
  <c r="C431" i="24"/>
  <c r="D431" i="24"/>
  <c r="F431" i="24"/>
  <c r="H431" i="24"/>
  <c r="B432" i="24"/>
  <c r="H432" i="24" s="1"/>
  <c r="C432" i="24"/>
  <c r="D432" i="24"/>
  <c r="F432" i="24"/>
  <c r="J432" i="24"/>
  <c r="B433" i="24"/>
  <c r="H433" i="24" s="1"/>
  <c r="C433" i="24"/>
  <c r="D433" i="24"/>
  <c r="F433" i="24"/>
  <c r="G433" i="24"/>
  <c r="B434" i="24"/>
  <c r="H434" i="24" s="1"/>
  <c r="C434" i="24"/>
  <c r="D434" i="24"/>
  <c r="F434" i="24"/>
  <c r="J434" i="24"/>
  <c r="B435" i="24"/>
  <c r="C435" i="24"/>
  <c r="D435" i="24"/>
  <c r="F435" i="24"/>
  <c r="G435" i="24"/>
  <c r="B436" i="24"/>
  <c r="J436" i="24" s="1"/>
  <c r="C436" i="24"/>
  <c r="D436" i="24"/>
  <c r="F436" i="24"/>
  <c r="H436" i="24"/>
  <c r="B437" i="24"/>
  <c r="C437" i="24"/>
  <c r="D437" i="24"/>
  <c r="F437" i="24"/>
  <c r="H437" i="24"/>
  <c r="B438" i="24"/>
  <c r="J438" i="24" s="1"/>
  <c r="C438" i="24"/>
  <c r="D438" i="24"/>
  <c r="F438" i="24"/>
  <c r="H438" i="24"/>
  <c r="B439" i="24"/>
  <c r="C439" i="24"/>
  <c r="D439" i="24"/>
  <c r="F439" i="24"/>
  <c r="H439" i="24"/>
  <c r="B440" i="24"/>
  <c r="H440" i="24" s="1"/>
  <c r="C440" i="24"/>
  <c r="D440" i="24"/>
  <c r="F440" i="24"/>
  <c r="J440" i="24"/>
  <c r="B441" i="24"/>
  <c r="H441" i="24" s="1"/>
  <c r="C441" i="24"/>
  <c r="D441" i="24"/>
  <c r="F441" i="24"/>
  <c r="G441" i="24"/>
  <c r="B442" i="24"/>
  <c r="G442" i="24" s="1"/>
  <c r="C442" i="24"/>
  <c r="D442" i="24"/>
  <c r="F442" i="24"/>
  <c r="J442" i="24"/>
  <c r="B443" i="24"/>
  <c r="I443" i="24" s="1"/>
  <c r="C443" i="24"/>
  <c r="D443" i="24"/>
  <c r="F443" i="24"/>
  <c r="G443" i="24"/>
  <c r="B444" i="24"/>
  <c r="G444" i="24" s="1"/>
  <c r="C444" i="24"/>
  <c r="D444" i="24"/>
  <c r="F444" i="24"/>
  <c r="H444" i="24"/>
  <c r="B445" i="24"/>
  <c r="G445" i="24" s="1"/>
  <c r="C445" i="24"/>
  <c r="D445" i="24"/>
  <c r="F445" i="24"/>
  <c r="H445" i="24"/>
  <c r="B446" i="24"/>
  <c r="G446" i="24" s="1"/>
  <c r="C446" i="24"/>
  <c r="D446" i="24"/>
  <c r="F446" i="24"/>
  <c r="H446" i="24"/>
  <c r="B447" i="24"/>
  <c r="G447" i="24" s="1"/>
  <c r="C447" i="24"/>
  <c r="D447" i="24"/>
  <c r="F447" i="24"/>
  <c r="H447" i="24"/>
  <c r="B448" i="24"/>
  <c r="G448" i="24" s="1"/>
  <c r="C448" i="24"/>
  <c r="D448" i="24"/>
  <c r="F448" i="24"/>
  <c r="J448" i="24"/>
  <c r="B449" i="24"/>
  <c r="H449" i="24" s="1"/>
  <c r="C449" i="24"/>
  <c r="D449" i="24"/>
  <c r="F449" i="24"/>
  <c r="G449" i="24"/>
  <c r="B450" i="24"/>
  <c r="G450" i="24" s="1"/>
  <c r="C450" i="24"/>
  <c r="D450" i="24"/>
  <c r="F450" i="24"/>
  <c r="J450" i="24"/>
  <c r="B451" i="24"/>
  <c r="C451" i="24"/>
  <c r="D451" i="24"/>
  <c r="F451" i="24"/>
  <c r="G451" i="24"/>
  <c r="B452" i="24"/>
  <c r="C452" i="24"/>
  <c r="D452" i="24"/>
  <c r="F452" i="24"/>
  <c r="H452" i="24"/>
  <c r="B453" i="24"/>
  <c r="C453" i="24"/>
  <c r="D453" i="24"/>
  <c r="F453" i="24"/>
  <c r="H453" i="24"/>
  <c r="B454" i="24"/>
  <c r="C454" i="24"/>
  <c r="D454" i="24"/>
  <c r="F454" i="24"/>
  <c r="H454" i="24"/>
  <c r="B455" i="24"/>
  <c r="C455" i="24"/>
  <c r="D455" i="24"/>
  <c r="F455" i="24"/>
  <c r="H455" i="24"/>
  <c r="B456" i="24"/>
  <c r="G456" i="24" s="1"/>
  <c r="C456" i="24"/>
  <c r="D456" i="24"/>
  <c r="F456" i="24"/>
  <c r="J456" i="24"/>
  <c r="B457" i="24"/>
  <c r="H457" i="24" s="1"/>
  <c r="C457" i="24"/>
  <c r="D457" i="24"/>
  <c r="F457" i="24"/>
  <c r="G457" i="24"/>
  <c r="B458" i="24"/>
  <c r="G458" i="24" s="1"/>
  <c r="C458" i="24"/>
  <c r="D458" i="24"/>
  <c r="F458" i="24"/>
  <c r="J458" i="24"/>
  <c r="B459" i="24"/>
  <c r="C459" i="24"/>
  <c r="D459" i="24"/>
  <c r="F459" i="24"/>
  <c r="G459" i="24"/>
  <c r="B460" i="24"/>
  <c r="G460" i="24" s="1"/>
  <c r="C460" i="24"/>
  <c r="D460" i="24"/>
  <c r="F460" i="24"/>
  <c r="H460" i="24"/>
  <c r="B461" i="24"/>
  <c r="G461" i="24" s="1"/>
  <c r="C461" i="24"/>
  <c r="D461" i="24"/>
  <c r="F461" i="24"/>
  <c r="H461" i="24"/>
  <c r="B462" i="24"/>
  <c r="G462" i="24" s="1"/>
  <c r="C462" i="24"/>
  <c r="D462" i="24"/>
  <c r="F462" i="24"/>
  <c r="H462" i="24"/>
  <c r="B463" i="24"/>
  <c r="G463" i="24" s="1"/>
  <c r="C463" i="24"/>
  <c r="D463" i="24"/>
  <c r="F463" i="24"/>
  <c r="H463" i="24"/>
  <c r="B464" i="24"/>
  <c r="G464" i="24" s="1"/>
  <c r="C464" i="24"/>
  <c r="D464" i="24"/>
  <c r="F464" i="24"/>
  <c r="J464" i="24"/>
  <c r="B465" i="24"/>
  <c r="H465" i="24" s="1"/>
  <c r="C465" i="24"/>
  <c r="D465" i="24"/>
  <c r="F465" i="24"/>
  <c r="G465" i="24"/>
  <c r="B466" i="24"/>
  <c r="G466" i="24" s="1"/>
  <c r="C466" i="24"/>
  <c r="D466" i="24"/>
  <c r="F466" i="24"/>
  <c r="J466" i="24"/>
  <c r="B467" i="24"/>
  <c r="C467" i="24"/>
  <c r="D467" i="24"/>
  <c r="F467" i="24"/>
  <c r="G467" i="24"/>
  <c r="B468" i="24"/>
  <c r="C468" i="24"/>
  <c r="D468" i="24"/>
  <c r="F468" i="24"/>
  <c r="H468" i="24"/>
  <c r="B469" i="24"/>
  <c r="C469" i="24"/>
  <c r="D469" i="24"/>
  <c r="F469" i="24"/>
  <c r="H469" i="24"/>
  <c r="B470" i="24"/>
  <c r="C470" i="24"/>
  <c r="D470" i="24"/>
  <c r="F470" i="24"/>
  <c r="H470" i="24"/>
  <c r="B471" i="24"/>
  <c r="C471" i="24"/>
  <c r="D471" i="24"/>
  <c r="F471" i="24"/>
  <c r="H471" i="24"/>
  <c r="B472" i="24"/>
  <c r="G472" i="24" s="1"/>
  <c r="C472" i="24"/>
  <c r="D472" i="24"/>
  <c r="F472" i="24"/>
  <c r="J472" i="24"/>
  <c r="B473" i="24"/>
  <c r="H473" i="24" s="1"/>
  <c r="C473" i="24"/>
  <c r="D473" i="24"/>
  <c r="F473" i="24"/>
  <c r="G473" i="24"/>
  <c r="B474" i="24"/>
  <c r="G474" i="24" s="1"/>
  <c r="C474" i="24"/>
  <c r="D474" i="24"/>
  <c r="F474" i="24"/>
  <c r="J474" i="24"/>
  <c r="B475" i="24"/>
  <c r="I475" i="24" s="1"/>
  <c r="C475" i="24"/>
  <c r="D475" i="24"/>
  <c r="F475" i="24"/>
  <c r="G475" i="24"/>
  <c r="B476" i="24"/>
  <c r="G476" i="24" s="1"/>
  <c r="C476" i="24"/>
  <c r="D476" i="24"/>
  <c r="F476" i="24"/>
  <c r="H476" i="24"/>
  <c r="B477" i="24"/>
  <c r="G477" i="24" s="1"/>
  <c r="C477" i="24"/>
  <c r="D477" i="24"/>
  <c r="F477" i="24"/>
  <c r="H477" i="24"/>
  <c r="B478" i="24"/>
  <c r="G478" i="24" s="1"/>
  <c r="C478" i="24"/>
  <c r="D478" i="24"/>
  <c r="F478" i="24"/>
  <c r="H478" i="24"/>
  <c r="B479" i="24"/>
  <c r="G479" i="24" s="1"/>
  <c r="C479" i="24"/>
  <c r="D479" i="24"/>
  <c r="F479" i="24"/>
  <c r="H479" i="24"/>
  <c r="B480" i="24"/>
  <c r="G480" i="24" s="1"/>
  <c r="C480" i="24"/>
  <c r="D480" i="24"/>
  <c r="F480" i="24"/>
  <c r="J480" i="24"/>
  <c r="B481" i="24"/>
  <c r="H481" i="24" s="1"/>
  <c r="C481" i="24"/>
  <c r="D481" i="24"/>
  <c r="F481" i="24"/>
  <c r="G481" i="24"/>
  <c r="B482" i="24"/>
  <c r="G482" i="24" s="1"/>
  <c r="C482" i="24"/>
  <c r="D482" i="24"/>
  <c r="F482" i="24"/>
  <c r="J482" i="24"/>
  <c r="B483" i="24"/>
  <c r="C483" i="24"/>
  <c r="D483" i="24"/>
  <c r="F483" i="24"/>
  <c r="G483" i="24"/>
  <c r="B484" i="24"/>
  <c r="C484" i="24"/>
  <c r="D484" i="24"/>
  <c r="F484" i="24"/>
  <c r="H484" i="24"/>
  <c r="B485" i="24"/>
  <c r="C485" i="24"/>
  <c r="D485" i="24"/>
  <c r="F485" i="24"/>
  <c r="H485" i="24"/>
  <c r="B486" i="24"/>
  <c r="C486" i="24"/>
  <c r="D486" i="24"/>
  <c r="F486" i="24"/>
  <c r="H486" i="24"/>
  <c r="B487" i="24"/>
  <c r="C487" i="24"/>
  <c r="D487" i="24"/>
  <c r="F487" i="24"/>
  <c r="H487" i="24"/>
  <c r="B488" i="24"/>
  <c r="G488" i="24" s="1"/>
  <c r="C488" i="24"/>
  <c r="D488" i="24"/>
  <c r="F488" i="24"/>
  <c r="J488" i="24"/>
  <c r="B489" i="24"/>
  <c r="H489" i="24" s="1"/>
  <c r="C489" i="24"/>
  <c r="D489" i="24"/>
  <c r="F489" i="24"/>
  <c r="G489" i="24"/>
  <c r="B490" i="24"/>
  <c r="G490" i="24" s="1"/>
  <c r="C490" i="24"/>
  <c r="D490" i="24"/>
  <c r="F490" i="24"/>
  <c r="J490" i="24"/>
  <c r="B491" i="24"/>
  <c r="C491" i="24"/>
  <c r="D491" i="24"/>
  <c r="F491" i="24"/>
  <c r="G491" i="24"/>
  <c r="B492" i="24"/>
  <c r="G492" i="24" s="1"/>
  <c r="C492" i="24"/>
  <c r="D492" i="24"/>
  <c r="F492" i="24"/>
  <c r="H492" i="24"/>
  <c r="B493" i="24"/>
  <c r="G493" i="24" s="1"/>
  <c r="C493" i="24"/>
  <c r="D493" i="24"/>
  <c r="F493" i="24"/>
  <c r="H493" i="24"/>
  <c r="B494" i="24"/>
  <c r="G494" i="24" s="1"/>
  <c r="C494" i="24"/>
  <c r="D494" i="24"/>
  <c r="F494" i="24"/>
  <c r="H494" i="24"/>
  <c r="B495" i="24"/>
  <c r="G495" i="24" s="1"/>
  <c r="C495" i="24"/>
  <c r="D495" i="24"/>
  <c r="F495" i="24"/>
  <c r="H495" i="24"/>
  <c r="B496" i="24"/>
  <c r="G496" i="24" s="1"/>
  <c r="C496" i="24"/>
  <c r="D496" i="24"/>
  <c r="F496" i="24"/>
  <c r="J496" i="24"/>
  <c r="B497" i="24"/>
  <c r="H497" i="24" s="1"/>
  <c r="C497" i="24"/>
  <c r="D497" i="24"/>
  <c r="F497" i="24"/>
  <c r="G497" i="24"/>
  <c r="B498" i="24"/>
  <c r="G498" i="24" s="1"/>
  <c r="C498" i="24"/>
  <c r="D498" i="24"/>
  <c r="F498" i="24"/>
  <c r="J498" i="24"/>
  <c r="B499" i="24"/>
  <c r="C499" i="24"/>
  <c r="D499" i="24"/>
  <c r="F499" i="24"/>
  <c r="G499" i="24"/>
  <c r="B500" i="24"/>
  <c r="C500" i="24"/>
  <c r="D500" i="24"/>
  <c r="F500" i="24"/>
  <c r="H500" i="24"/>
  <c r="B501" i="24"/>
  <c r="C501" i="24"/>
  <c r="D501" i="24"/>
  <c r="F501" i="24"/>
  <c r="H501" i="24"/>
  <c r="B502" i="24"/>
  <c r="C502" i="24"/>
  <c r="D502" i="24"/>
  <c r="F502" i="24"/>
  <c r="H502" i="24"/>
  <c r="B503" i="24"/>
  <c r="C503" i="24"/>
  <c r="D503" i="24"/>
  <c r="F503" i="24"/>
  <c r="H503" i="24"/>
  <c r="B504" i="24"/>
  <c r="G504" i="24" s="1"/>
  <c r="C504" i="24"/>
  <c r="D504" i="24"/>
  <c r="F504" i="24"/>
  <c r="J504" i="24"/>
  <c r="B505" i="24"/>
  <c r="H505" i="24" s="1"/>
  <c r="C505" i="24"/>
  <c r="D505" i="24"/>
  <c r="F505" i="24"/>
  <c r="G505" i="24"/>
  <c r="B506" i="24"/>
  <c r="G506" i="24" s="1"/>
  <c r="C506" i="24"/>
  <c r="D506" i="24"/>
  <c r="F506" i="24"/>
  <c r="J506" i="24"/>
  <c r="B507" i="24"/>
  <c r="I507" i="24" s="1"/>
  <c r="C507" i="24"/>
  <c r="D507" i="24"/>
  <c r="F507" i="24"/>
  <c r="G507" i="24"/>
  <c r="B508" i="24"/>
  <c r="G508" i="24" s="1"/>
  <c r="C508" i="24"/>
  <c r="D508" i="24"/>
  <c r="F508" i="24"/>
  <c r="H508" i="24"/>
  <c r="B509" i="24"/>
  <c r="G509" i="24" s="1"/>
  <c r="C509" i="24"/>
  <c r="D509" i="24"/>
  <c r="F509" i="24"/>
  <c r="H509" i="24"/>
  <c r="B510" i="24"/>
  <c r="G510" i="24" s="1"/>
  <c r="C510" i="24"/>
  <c r="D510" i="24"/>
  <c r="F510" i="24"/>
  <c r="H510" i="24"/>
  <c r="B511" i="24"/>
  <c r="G511" i="24" s="1"/>
  <c r="C511" i="24"/>
  <c r="D511" i="24"/>
  <c r="F511" i="24"/>
  <c r="H511" i="24"/>
  <c r="B512" i="24"/>
  <c r="G512" i="24" s="1"/>
  <c r="C512" i="24"/>
  <c r="D512" i="24"/>
  <c r="F512" i="24"/>
  <c r="J512" i="24"/>
  <c r="B513" i="24"/>
  <c r="H513" i="24" s="1"/>
  <c r="C513" i="24"/>
  <c r="D513" i="24"/>
  <c r="F513" i="24"/>
  <c r="G513" i="24"/>
  <c r="B514" i="24"/>
  <c r="G514" i="24" s="1"/>
  <c r="C514" i="24"/>
  <c r="D514" i="24"/>
  <c r="F514" i="24"/>
  <c r="J514" i="24"/>
  <c r="B515" i="24"/>
  <c r="C515" i="24"/>
  <c r="D515" i="24"/>
  <c r="F515" i="24"/>
  <c r="G515" i="24"/>
  <c r="B516" i="24"/>
  <c r="G516" i="24" s="1"/>
  <c r="C516" i="24"/>
  <c r="D516" i="24"/>
  <c r="F516" i="24"/>
  <c r="J516" i="24"/>
  <c r="B517" i="24"/>
  <c r="H517" i="24" s="1"/>
  <c r="C517" i="24"/>
  <c r="D517" i="24"/>
  <c r="F517" i="24"/>
  <c r="G517" i="24"/>
  <c r="B518" i="24"/>
  <c r="G518" i="24" s="1"/>
  <c r="C518" i="24"/>
  <c r="D518" i="24"/>
  <c r="F518" i="24"/>
  <c r="J518" i="24"/>
  <c r="B519" i="24"/>
  <c r="C519" i="24"/>
  <c r="D519" i="24"/>
  <c r="F519" i="24"/>
  <c r="G519" i="24"/>
  <c r="L14" i="24"/>
  <c r="K14" i="24"/>
  <c r="F15" i="24"/>
  <c r="D15" i="24"/>
  <c r="C15" i="24"/>
  <c r="B15" i="24"/>
  <c r="I524" i="103"/>
  <c r="H515" i="103"/>
  <c r="F524" i="103"/>
  <c r="B524" i="103"/>
  <c r="I14" i="103"/>
  <c r="B9" i="103"/>
  <c r="I510" i="30"/>
  <c r="I519" i="30"/>
  <c r="F519" i="30"/>
  <c r="B519" i="30"/>
  <c r="J514" i="55"/>
  <c r="G514" i="55"/>
  <c r="C514" i="55"/>
  <c r="B8" i="36"/>
  <c r="H505" i="8"/>
  <c r="I507" i="21"/>
  <c r="I516" i="21"/>
  <c r="G516" i="21"/>
  <c r="C516" i="21"/>
  <c r="B8" i="21"/>
  <c r="B8" i="8"/>
  <c r="I514" i="8"/>
  <c r="F514" i="8"/>
  <c r="B514" i="8"/>
  <c r="B15" i="8"/>
  <c r="E15" i="8"/>
  <c r="F15" i="8"/>
  <c r="G15" i="8" s="1"/>
  <c r="I15" i="8"/>
  <c r="J15" i="8"/>
  <c r="K15" i="8"/>
  <c r="L15" i="8" s="1"/>
  <c r="B16" i="8"/>
  <c r="E16" i="8"/>
  <c r="F16" i="8"/>
  <c r="G16" i="8" s="1"/>
  <c r="I16" i="8"/>
  <c r="J16" i="8"/>
  <c r="K16" i="8"/>
  <c r="L16" i="8" s="1"/>
  <c r="M16" i="8"/>
  <c r="B17" i="8"/>
  <c r="E17" i="8"/>
  <c r="F17" i="8"/>
  <c r="G17" i="8" s="1"/>
  <c r="I17" i="8"/>
  <c r="J17" i="8"/>
  <c r="K17" i="8"/>
  <c r="L17" i="8" s="1"/>
  <c r="B18" i="8"/>
  <c r="E18" i="8"/>
  <c r="F18" i="8"/>
  <c r="G18" i="8" s="1"/>
  <c r="I18" i="8"/>
  <c r="J18" i="8"/>
  <c r="K18" i="8"/>
  <c r="L18" i="8" s="1"/>
  <c r="B19" i="8"/>
  <c r="E19" i="8"/>
  <c r="F19" i="8"/>
  <c r="G19" i="8" s="1"/>
  <c r="I19" i="8"/>
  <c r="J19" i="8"/>
  <c r="K19" i="8"/>
  <c r="L19" i="8" s="1"/>
  <c r="B20" i="8"/>
  <c r="E20" i="8"/>
  <c r="F20" i="8"/>
  <c r="G20" i="8" s="1"/>
  <c r="I20" i="8"/>
  <c r="J20" i="8"/>
  <c r="K20" i="8"/>
  <c r="L20" i="8" s="1"/>
  <c r="B21" i="8"/>
  <c r="E21" i="8"/>
  <c r="F21" i="8"/>
  <c r="G21" i="8" s="1"/>
  <c r="I21" i="8"/>
  <c r="J21" i="8"/>
  <c r="K21" i="8"/>
  <c r="L21" i="8" s="1"/>
  <c r="B22" i="8"/>
  <c r="E22" i="8"/>
  <c r="F22" i="8"/>
  <c r="G22" i="8" s="1"/>
  <c r="I22" i="8"/>
  <c r="J22" i="8"/>
  <c r="K22" i="8"/>
  <c r="L22" i="8" s="1"/>
  <c r="B23" i="8"/>
  <c r="E23" i="8"/>
  <c r="F23" i="8"/>
  <c r="G23" i="8" s="1"/>
  <c r="I23" i="8"/>
  <c r="J23" i="8"/>
  <c r="K23" i="8"/>
  <c r="L23" i="8" s="1"/>
  <c r="B24" i="8"/>
  <c r="E24" i="8"/>
  <c r="F24" i="8"/>
  <c r="G24" i="8" s="1"/>
  <c r="I24" i="8"/>
  <c r="J24" i="8"/>
  <c r="K24" i="8"/>
  <c r="L24" i="8" s="1"/>
  <c r="B25" i="8"/>
  <c r="E25" i="8"/>
  <c r="F25" i="8"/>
  <c r="G25" i="8" s="1"/>
  <c r="I25" i="8"/>
  <c r="J25" i="8"/>
  <c r="K25" i="8"/>
  <c r="L25" i="8" s="1"/>
  <c r="B26" i="8"/>
  <c r="E26" i="8"/>
  <c r="F26" i="8"/>
  <c r="G26" i="8" s="1"/>
  <c r="I26" i="8"/>
  <c r="J26" i="8"/>
  <c r="K26" i="8"/>
  <c r="L26" i="8" s="1"/>
  <c r="B27" i="8"/>
  <c r="E27" i="8"/>
  <c r="F27" i="8"/>
  <c r="G27" i="8" s="1"/>
  <c r="I27" i="8"/>
  <c r="J27" i="8"/>
  <c r="K27" i="8"/>
  <c r="L27" i="8" s="1"/>
  <c r="B28" i="8"/>
  <c r="E28" i="8"/>
  <c r="F28" i="8"/>
  <c r="G28" i="8" s="1"/>
  <c r="I28" i="8"/>
  <c r="J28" i="8"/>
  <c r="K28" i="8"/>
  <c r="L28" i="8" s="1"/>
  <c r="B29" i="8"/>
  <c r="E29" i="8"/>
  <c r="F29" i="8"/>
  <c r="G29" i="8" s="1"/>
  <c r="I29" i="8"/>
  <c r="J29" i="8"/>
  <c r="K29" i="8"/>
  <c r="L29" i="8" s="1"/>
  <c r="B30" i="8"/>
  <c r="E30" i="8"/>
  <c r="F30" i="8"/>
  <c r="G30" i="8" s="1"/>
  <c r="I30" i="8"/>
  <c r="J30" i="8"/>
  <c r="K30" i="8"/>
  <c r="L30" i="8" s="1"/>
  <c r="B31" i="8"/>
  <c r="E31" i="8"/>
  <c r="F31" i="8"/>
  <c r="G31" i="8" s="1"/>
  <c r="I31" i="8"/>
  <c r="J31" i="8"/>
  <c r="K31" i="8"/>
  <c r="L31" i="8" s="1"/>
  <c r="B32" i="8"/>
  <c r="E32" i="8"/>
  <c r="F32" i="8"/>
  <c r="G32" i="8" s="1"/>
  <c r="I32" i="8"/>
  <c r="J32" i="8"/>
  <c r="K32" i="8"/>
  <c r="L32" i="8" s="1"/>
  <c r="B33" i="8"/>
  <c r="E33" i="8"/>
  <c r="F33" i="8"/>
  <c r="G33" i="8" s="1"/>
  <c r="I33" i="8"/>
  <c r="J33" i="8"/>
  <c r="K33" i="8"/>
  <c r="L33" i="8" s="1"/>
  <c r="B34" i="8"/>
  <c r="E34" i="8"/>
  <c r="F34" i="8"/>
  <c r="G34" i="8" s="1"/>
  <c r="I34" i="8"/>
  <c r="J34" i="8"/>
  <c r="K34" i="8"/>
  <c r="L34" i="8" s="1"/>
  <c r="B35" i="8"/>
  <c r="E35" i="8"/>
  <c r="F35" i="8"/>
  <c r="G35" i="8" s="1"/>
  <c r="I35" i="8"/>
  <c r="J35" i="8"/>
  <c r="K35" i="8"/>
  <c r="L35" i="8" s="1"/>
  <c r="B36" i="8"/>
  <c r="E36" i="8"/>
  <c r="F36" i="8"/>
  <c r="G36" i="8" s="1"/>
  <c r="I36" i="8"/>
  <c r="J36" i="8"/>
  <c r="K36" i="8"/>
  <c r="L36" i="8" s="1"/>
  <c r="B37" i="8"/>
  <c r="E37" i="8"/>
  <c r="F37" i="8"/>
  <c r="G37" i="8" s="1"/>
  <c r="I37" i="8"/>
  <c r="J37" i="8"/>
  <c r="K37" i="8"/>
  <c r="L37" i="8" s="1"/>
  <c r="B38" i="8"/>
  <c r="E38" i="8"/>
  <c r="F38" i="8"/>
  <c r="G38" i="8" s="1"/>
  <c r="I38" i="8"/>
  <c r="J38" i="8"/>
  <c r="K38" i="8"/>
  <c r="L38" i="8" s="1"/>
  <c r="B39" i="8"/>
  <c r="E39" i="8"/>
  <c r="F39" i="8"/>
  <c r="G39" i="8" s="1"/>
  <c r="I39" i="8"/>
  <c r="J39" i="8"/>
  <c r="K39" i="8"/>
  <c r="L39" i="8" s="1"/>
  <c r="B40" i="8"/>
  <c r="E40" i="8"/>
  <c r="F40" i="8"/>
  <c r="G40" i="8" s="1"/>
  <c r="I40" i="8"/>
  <c r="J40" i="8"/>
  <c r="K40" i="8"/>
  <c r="L40" i="8" s="1"/>
  <c r="B41" i="8"/>
  <c r="E41" i="8"/>
  <c r="F41" i="8"/>
  <c r="G41" i="8" s="1"/>
  <c r="I41" i="8"/>
  <c r="J41" i="8"/>
  <c r="K41" i="8"/>
  <c r="L41" i="8" s="1"/>
  <c r="B42" i="8"/>
  <c r="E42" i="8"/>
  <c r="F42" i="8"/>
  <c r="G42" i="8" s="1"/>
  <c r="I42" i="8"/>
  <c r="J42" i="8"/>
  <c r="K42" i="8"/>
  <c r="L42" i="8" s="1"/>
  <c r="B43" i="8"/>
  <c r="E43" i="8"/>
  <c r="F43" i="8"/>
  <c r="G43" i="8" s="1"/>
  <c r="I43" i="8"/>
  <c r="J43" i="8"/>
  <c r="K43" i="8"/>
  <c r="L43" i="8" s="1"/>
  <c r="B44" i="8"/>
  <c r="E44" i="8"/>
  <c r="F44" i="8"/>
  <c r="G44" i="8" s="1"/>
  <c r="I44" i="8"/>
  <c r="J44" i="8"/>
  <c r="K44" i="8"/>
  <c r="L44" i="8" s="1"/>
  <c r="B45" i="8"/>
  <c r="E45" i="8"/>
  <c r="F45" i="8"/>
  <c r="G45" i="8" s="1"/>
  <c r="I45" i="8"/>
  <c r="J45" i="8"/>
  <c r="K45" i="8"/>
  <c r="L45" i="8" s="1"/>
  <c r="B46" i="8"/>
  <c r="E46" i="8"/>
  <c r="F46" i="8"/>
  <c r="G46" i="8" s="1"/>
  <c r="I46" i="8"/>
  <c r="J46" i="8"/>
  <c r="K46" i="8"/>
  <c r="L46" i="8" s="1"/>
  <c r="B47" i="8"/>
  <c r="E47" i="8"/>
  <c r="F47" i="8"/>
  <c r="G47" i="8" s="1"/>
  <c r="I47" i="8"/>
  <c r="J47" i="8"/>
  <c r="K47" i="8"/>
  <c r="L47" i="8" s="1"/>
  <c r="B48" i="8"/>
  <c r="E48" i="8"/>
  <c r="F48" i="8"/>
  <c r="G48" i="8" s="1"/>
  <c r="I48" i="8"/>
  <c r="J48" i="8"/>
  <c r="K48" i="8"/>
  <c r="L48" i="8" s="1"/>
  <c r="B49" i="8"/>
  <c r="E49" i="8"/>
  <c r="F49" i="8"/>
  <c r="G49" i="8" s="1"/>
  <c r="I49" i="8"/>
  <c r="J49" i="8"/>
  <c r="K49" i="8"/>
  <c r="L49" i="8" s="1"/>
  <c r="B50" i="8"/>
  <c r="E50" i="8"/>
  <c r="F50" i="8"/>
  <c r="G50" i="8" s="1"/>
  <c r="I50" i="8"/>
  <c r="J50" i="8"/>
  <c r="K50" i="8"/>
  <c r="L50" i="8" s="1"/>
  <c r="B51" i="8"/>
  <c r="E51" i="8"/>
  <c r="F51" i="8"/>
  <c r="G51" i="8" s="1"/>
  <c r="I51" i="8"/>
  <c r="J51" i="8"/>
  <c r="K51" i="8"/>
  <c r="L51" i="8" s="1"/>
  <c r="B52" i="8"/>
  <c r="E52" i="8"/>
  <c r="F52" i="8"/>
  <c r="G52" i="8" s="1"/>
  <c r="I52" i="8"/>
  <c r="J52" i="8"/>
  <c r="K52" i="8"/>
  <c r="L52" i="8" s="1"/>
  <c r="B53" i="8"/>
  <c r="E53" i="8"/>
  <c r="F53" i="8"/>
  <c r="G53" i="8" s="1"/>
  <c r="I53" i="8"/>
  <c r="J53" i="8"/>
  <c r="K53" i="8"/>
  <c r="L53" i="8" s="1"/>
  <c r="B54" i="8"/>
  <c r="E54" i="8"/>
  <c r="F54" i="8"/>
  <c r="G54" i="8" s="1"/>
  <c r="I54" i="8"/>
  <c r="J54" i="8"/>
  <c r="K54" i="8"/>
  <c r="L54" i="8" s="1"/>
  <c r="B55" i="8"/>
  <c r="E55" i="8"/>
  <c r="F55" i="8"/>
  <c r="G55" i="8" s="1"/>
  <c r="I55" i="8"/>
  <c r="J55" i="8"/>
  <c r="K55" i="8"/>
  <c r="L55" i="8" s="1"/>
  <c r="B56" i="8"/>
  <c r="E56" i="8"/>
  <c r="F56" i="8"/>
  <c r="G56" i="8" s="1"/>
  <c r="I56" i="8"/>
  <c r="J56" i="8"/>
  <c r="K56" i="8"/>
  <c r="L56" i="8" s="1"/>
  <c r="B57" i="8"/>
  <c r="E57" i="8"/>
  <c r="F57" i="8"/>
  <c r="G57" i="8" s="1"/>
  <c r="I57" i="8"/>
  <c r="J57" i="8"/>
  <c r="K57" i="8"/>
  <c r="L57" i="8" s="1"/>
  <c r="B58" i="8"/>
  <c r="E58" i="8"/>
  <c r="F58" i="8"/>
  <c r="G58" i="8" s="1"/>
  <c r="I58" i="8"/>
  <c r="J58" i="8"/>
  <c r="K58" i="8"/>
  <c r="L58" i="8" s="1"/>
  <c r="B59" i="8"/>
  <c r="E59" i="8"/>
  <c r="F59" i="8"/>
  <c r="G59" i="8" s="1"/>
  <c r="I59" i="8"/>
  <c r="J59" i="8"/>
  <c r="K59" i="8"/>
  <c r="L59" i="8" s="1"/>
  <c r="B60" i="8"/>
  <c r="E60" i="8"/>
  <c r="F60" i="8"/>
  <c r="G60" i="8" s="1"/>
  <c r="I60" i="8"/>
  <c r="J60" i="8"/>
  <c r="K60" i="8"/>
  <c r="L60" i="8" s="1"/>
  <c r="B61" i="8"/>
  <c r="E61" i="8"/>
  <c r="F61" i="8"/>
  <c r="G61" i="8" s="1"/>
  <c r="I61" i="8"/>
  <c r="J61" i="8"/>
  <c r="K61" i="8"/>
  <c r="L61" i="8" s="1"/>
  <c r="B62" i="8"/>
  <c r="E62" i="8"/>
  <c r="F62" i="8"/>
  <c r="G62" i="8" s="1"/>
  <c r="I62" i="8"/>
  <c r="J62" i="8"/>
  <c r="K62" i="8"/>
  <c r="L62" i="8" s="1"/>
  <c r="B63" i="8"/>
  <c r="E63" i="8"/>
  <c r="F63" i="8"/>
  <c r="G63" i="8" s="1"/>
  <c r="I63" i="8"/>
  <c r="J63" i="8"/>
  <c r="K63" i="8"/>
  <c r="L63" i="8" s="1"/>
  <c r="B64" i="8"/>
  <c r="E64" i="8"/>
  <c r="F64" i="8"/>
  <c r="G64" i="8" s="1"/>
  <c r="I64" i="8"/>
  <c r="J64" i="8"/>
  <c r="K64" i="8"/>
  <c r="L64" i="8" s="1"/>
  <c r="B65" i="8"/>
  <c r="E65" i="8"/>
  <c r="F65" i="8"/>
  <c r="G65" i="8" s="1"/>
  <c r="I65" i="8"/>
  <c r="J65" i="8"/>
  <c r="K65" i="8"/>
  <c r="L65" i="8" s="1"/>
  <c r="B66" i="8"/>
  <c r="E66" i="8"/>
  <c r="F66" i="8"/>
  <c r="G66" i="8" s="1"/>
  <c r="I66" i="8"/>
  <c r="J66" i="8"/>
  <c r="K66" i="8"/>
  <c r="L66" i="8" s="1"/>
  <c r="B67" i="8"/>
  <c r="E67" i="8"/>
  <c r="F67" i="8"/>
  <c r="G67" i="8" s="1"/>
  <c r="I67" i="8"/>
  <c r="J67" i="8"/>
  <c r="K67" i="8"/>
  <c r="L67" i="8" s="1"/>
  <c r="B68" i="8"/>
  <c r="E68" i="8"/>
  <c r="F68" i="8"/>
  <c r="G68" i="8" s="1"/>
  <c r="I68" i="8"/>
  <c r="J68" i="8"/>
  <c r="K68" i="8"/>
  <c r="L68" i="8" s="1"/>
  <c r="B69" i="8"/>
  <c r="E69" i="8"/>
  <c r="F69" i="8"/>
  <c r="G69" i="8" s="1"/>
  <c r="I69" i="8"/>
  <c r="J69" i="8"/>
  <c r="K69" i="8"/>
  <c r="L69" i="8" s="1"/>
  <c r="B70" i="8"/>
  <c r="E70" i="8"/>
  <c r="F70" i="8"/>
  <c r="G70" i="8" s="1"/>
  <c r="I70" i="8"/>
  <c r="J70" i="8"/>
  <c r="K70" i="8"/>
  <c r="L70" i="8" s="1"/>
  <c r="B71" i="8"/>
  <c r="E71" i="8"/>
  <c r="F71" i="8"/>
  <c r="G71" i="8" s="1"/>
  <c r="I71" i="8"/>
  <c r="J71" i="8"/>
  <c r="K71" i="8"/>
  <c r="L71" i="8" s="1"/>
  <c r="B72" i="8"/>
  <c r="E72" i="8"/>
  <c r="F72" i="8"/>
  <c r="G72" i="8" s="1"/>
  <c r="I72" i="8"/>
  <c r="J72" i="8"/>
  <c r="K72" i="8"/>
  <c r="L72" i="8" s="1"/>
  <c r="B73" i="8"/>
  <c r="E73" i="8"/>
  <c r="F73" i="8"/>
  <c r="G73" i="8" s="1"/>
  <c r="I73" i="8"/>
  <c r="J73" i="8"/>
  <c r="K73" i="8"/>
  <c r="L73" i="8" s="1"/>
  <c r="B74" i="8"/>
  <c r="E74" i="8"/>
  <c r="F74" i="8"/>
  <c r="G74" i="8" s="1"/>
  <c r="I74" i="8"/>
  <c r="J74" i="8"/>
  <c r="K74" i="8"/>
  <c r="L74" i="8" s="1"/>
  <c r="B75" i="8"/>
  <c r="E75" i="8"/>
  <c r="F75" i="8"/>
  <c r="G75" i="8" s="1"/>
  <c r="I75" i="8"/>
  <c r="J75" i="8"/>
  <c r="K75" i="8"/>
  <c r="L75" i="8" s="1"/>
  <c r="B76" i="8"/>
  <c r="E76" i="8"/>
  <c r="F76" i="8"/>
  <c r="G76" i="8" s="1"/>
  <c r="I76" i="8"/>
  <c r="J76" i="8"/>
  <c r="K76" i="8"/>
  <c r="L76" i="8" s="1"/>
  <c r="B77" i="8"/>
  <c r="E77" i="8"/>
  <c r="F77" i="8"/>
  <c r="G77" i="8" s="1"/>
  <c r="I77" i="8"/>
  <c r="J77" i="8"/>
  <c r="K77" i="8"/>
  <c r="L77" i="8" s="1"/>
  <c r="B78" i="8"/>
  <c r="E78" i="8"/>
  <c r="F78" i="8"/>
  <c r="G78" i="8" s="1"/>
  <c r="I78" i="8"/>
  <c r="J78" i="8"/>
  <c r="K78" i="8"/>
  <c r="L78" i="8" s="1"/>
  <c r="B79" i="8"/>
  <c r="E79" i="8"/>
  <c r="F79" i="8"/>
  <c r="G79" i="8" s="1"/>
  <c r="I79" i="8"/>
  <c r="J79" i="8"/>
  <c r="K79" i="8"/>
  <c r="L79" i="8" s="1"/>
  <c r="B80" i="8"/>
  <c r="E80" i="8"/>
  <c r="F80" i="8"/>
  <c r="G80" i="8" s="1"/>
  <c r="I80" i="8"/>
  <c r="J80" i="8"/>
  <c r="B81" i="8"/>
  <c r="E81" i="8"/>
  <c r="F81" i="8"/>
  <c r="G81" i="8" s="1"/>
  <c r="I81" i="8"/>
  <c r="J81" i="8"/>
  <c r="K81" i="8"/>
  <c r="L81" i="8" s="1"/>
  <c r="B82" i="8"/>
  <c r="E82" i="8"/>
  <c r="F82" i="8"/>
  <c r="G82" i="8" s="1"/>
  <c r="I82" i="8"/>
  <c r="J82" i="8"/>
  <c r="K82" i="8"/>
  <c r="L82" i="8" s="1"/>
  <c r="B83" i="8"/>
  <c r="E83" i="8"/>
  <c r="F83" i="8"/>
  <c r="G83" i="8" s="1"/>
  <c r="I83" i="8"/>
  <c r="J83" i="8"/>
  <c r="B84" i="8"/>
  <c r="E84" i="8"/>
  <c r="F84" i="8"/>
  <c r="G84" i="8" s="1"/>
  <c r="I84" i="8"/>
  <c r="J84" i="8"/>
  <c r="K84" i="8"/>
  <c r="L84" i="8" s="1"/>
  <c r="B85" i="8"/>
  <c r="E85" i="8"/>
  <c r="F85" i="8"/>
  <c r="G85" i="8" s="1"/>
  <c r="I85" i="8"/>
  <c r="J85" i="8"/>
  <c r="K85" i="8"/>
  <c r="L85" i="8" s="1"/>
  <c r="B86" i="8"/>
  <c r="E86" i="8"/>
  <c r="F86" i="8"/>
  <c r="G86" i="8" s="1"/>
  <c r="I86" i="8"/>
  <c r="J86" i="8"/>
  <c r="K86" i="8"/>
  <c r="L86" i="8" s="1"/>
  <c r="B87" i="8"/>
  <c r="E87" i="8"/>
  <c r="F87" i="8"/>
  <c r="G87" i="8" s="1"/>
  <c r="I87" i="8"/>
  <c r="J87" i="8"/>
  <c r="K87" i="8"/>
  <c r="L87" i="8" s="1"/>
  <c r="B88" i="8"/>
  <c r="E88" i="8"/>
  <c r="F88" i="8"/>
  <c r="G88" i="8" s="1"/>
  <c r="I88" i="8"/>
  <c r="J88" i="8"/>
  <c r="K88" i="8"/>
  <c r="L88" i="8" s="1"/>
  <c r="B89" i="8"/>
  <c r="E89" i="8"/>
  <c r="F89" i="8"/>
  <c r="G89" i="8" s="1"/>
  <c r="I89" i="8"/>
  <c r="J89" i="8"/>
  <c r="K89" i="8"/>
  <c r="L89" i="8" s="1"/>
  <c r="B90" i="8"/>
  <c r="E90" i="8"/>
  <c r="F90" i="8"/>
  <c r="G90" i="8" s="1"/>
  <c r="I90" i="8"/>
  <c r="J90" i="8"/>
  <c r="K90" i="8"/>
  <c r="L90" i="8" s="1"/>
  <c r="B91" i="8"/>
  <c r="E91" i="8"/>
  <c r="F91" i="8"/>
  <c r="G91" i="8" s="1"/>
  <c r="I91" i="8"/>
  <c r="J91" i="8"/>
  <c r="K91" i="8"/>
  <c r="L91" i="8" s="1"/>
  <c r="B92" i="8"/>
  <c r="E92" i="8"/>
  <c r="F92" i="8"/>
  <c r="G92" i="8" s="1"/>
  <c r="I92" i="8"/>
  <c r="J92" i="8"/>
  <c r="K92" i="8"/>
  <c r="L92" i="8" s="1"/>
  <c r="B93" i="8"/>
  <c r="E93" i="8"/>
  <c r="F93" i="8"/>
  <c r="G93" i="8" s="1"/>
  <c r="I93" i="8"/>
  <c r="J93" i="8"/>
  <c r="K93" i="8"/>
  <c r="L93" i="8" s="1"/>
  <c r="B94" i="8"/>
  <c r="E94" i="8"/>
  <c r="F94" i="8"/>
  <c r="G94" i="8" s="1"/>
  <c r="I94" i="8"/>
  <c r="J94" i="8"/>
  <c r="K94" i="8"/>
  <c r="L94" i="8" s="1"/>
  <c r="B95" i="8"/>
  <c r="E95" i="8"/>
  <c r="F95" i="8"/>
  <c r="G95" i="8" s="1"/>
  <c r="I95" i="8"/>
  <c r="J95" i="8"/>
  <c r="K95" i="8"/>
  <c r="L95" i="8" s="1"/>
  <c r="B96" i="8"/>
  <c r="E96" i="8"/>
  <c r="F96" i="8"/>
  <c r="G96" i="8" s="1"/>
  <c r="I96" i="8"/>
  <c r="J96" i="8"/>
  <c r="K96" i="8"/>
  <c r="L96" i="8" s="1"/>
  <c r="B97" i="8"/>
  <c r="E97" i="8"/>
  <c r="F97" i="8"/>
  <c r="G97" i="8" s="1"/>
  <c r="I97" i="8"/>
  <c r="J97" i="8"/>
  <c r="K97" i="8"/>
  <c r="L97" i="8" s="1"/>
  <c r="B98" i="8"/>
  <c r="E98" i="8"/>
  <c r="F98" i="8"/>
  <c r="G98" i="8" s="1"/>
  <c r="I98" i="8"/>
  <c r="J98" i="8"/>
  <c r="K98" i="8"/>
  <c r="L98" i="8" s="1"/>
  <c r="B99" i="8"/>
  <c r="E99" i="8"/>
  <c r="F99" i="8"/>
  <c r="G99" i="8" s="1"/>
  <c r="I99" i="8"/>
  <c r="J99" i="8"/>
  <c r="K99" i="8"/>
  <c r="L99" i="8" s="1"/>
  <c r="B100" i="8"/>
  <c r="E100" i="8"/>
  <c r="F100" i="8"/>
  <c r="G100" i="8" s="1"/>
  <c r="I100" i="8"/>
  <c r="J100" i="8"/>
  <c r="K100" i="8"/>
  <c r="L100" i="8" s="1"/>
  <c r="B101" i="8"/>
  <c r="E101" i="8"/>
  <c r="F101" i="8"/>
  <c r="G101" i="8" s="1"/>
  <c r="I101" i="8"/>
  <c r="J101" i="8"/>
  <c r="K101" i="8"/>
  <c r="L101" i="8" s="1"/>
  <c r="B102" i="8"/>
  <c r="E102" i="8"/>
  <c r="F102" i="8"/>
  <c r="G102" i="8" s="1"/>
  <c r="I102" i="8"/>
  <c r="J102" i="8"/>
  <c r="K102" i="8"/>
  <c r="L102" i="8" s="1"/>
  <c r="B103" i="8"/>
  <c r="E103" i="8"/>
  <c r="F103" i="8"/>
  <c r="G103" i="8" s="1"/>
  <c r="I103" i="8"/>
  <c r="J103" i="8"/>
  <c r="K103" i="8"/>
  <c r="L103" i="8" s="1"/>
  <c r="B104" i="8"/>
  <c r="E104" i="8"/>
  <c r="F104" i="8"/>
  <c r="G104" i="8" s="1"/>
  <c r="I104" i="8"/>
  <c r="J104" i="8"/>
  <c r="K104" i="8"/>
  <c r="L104" i="8" s="1"/>
  <c r="B105" i="8"/>
  <c r="E105" i="8"/>
  <c r="F105" i="8"/>
  <c r="G105" i="8" s="1"/>
  <c r="I105" i="8"/>
  <c r="J105" i="8"/>
  <c r="K105" i="8"/>
  <c r="L105" i="8" s="1"/>
  <c r="B106" i="8"/>
  <c r="E106" i="8"/>
  <c r="F106" i="8"/>
  <c r="G106" i="8" s="1"/>
  <c r="I106" i="8"/>
  <c r="J106" i="8"/>
  <c r="K106" i="8"/>
  <c r="L106" i="8" s="1"/>
  <c r="B107" i="8"/>
  <c r="E107" i="8"/>
  <c r="F107" i="8"/>
  <c r="G107" i="8" s="1"/>
  <c r="I107" i="8"/>
  <c r="J107" i="8"/>
  <c r="K107" i="8"/>
  <c r="L107" i="8" s="1"/>
  <c r="B108" i="8"/>
  <c r="E108" i="8"/>
  <c r="F108" i="8"/>
  <c r="G108" i="8" s="1"/>
  <c r="I108" i="8"/>
  <c r="J108" i="8"/>
  <c r="K108" i="8"/>
  <c r="L108" i="8" s="1"/>
  <c r="B109" i="8"/>
  <c r="E109" i="8"/>
  <c r="F109" i="8"/>
  <c r="G109" i="8" s="1"/>
  <c r="I109" i="8"/>
  <c r="J109" i="8"/>
  <c r="K109" i="8"/>
  <c r="L109" i="8" s="1"/>
  <c r="B110" i="8"/>
  <c r="E110" i="8"/>
  <c r="F110" i="8"/>
  <c r="G110" i="8" s="1"/>
  <c r="I110" i="8"/>
  <c r="J110" i="8"/>
  <c r="K110" i="8"/>
  <c r="L110" i="8" s="1"/>
  <c r="B111" i="8"/>
  <c r="E111" i="8"/>
  <c r="F111" i="8"/>
  <c r="G111" i="8" s="1"/>
  <c r="I111" i="8"/>
  <c r="J111" i="8"/>
  <c r="K111" i="8"/>
  <c r="L111" i="8" s="1"/>
  <c r="B112" i="8"/>
  <c r="E112" i="8"/>
  <c r="F112" i="8"/>
  <c r="G112" i="8" s="1"/>
  <c r="I112" i="8"/>
  <c r="J112" i="8"/>
  <c r="K112" i="8"/>
  <c r="L112" i="8" s="1"/>
  <c r="B113" i="8"/>
  <c r="E113" i="8"/>
  <c r="F113" i="8"/>
  <c r="G113" i="8" s="1"/>
  <c r="I113" i="8"/>
  <c r="J113" i="8"/>
  <c r="K113" i="8"/>
  <c r="L113" i="8" s="1"/>
  <c r="B114" i="8"/>
  <c r="E114" i="8"/>
  <c r="F114" i="8"/>
  <c r="G114" i="8" s="1"/>
  <c r="I114" i="8"/>
  <c r="J114" i="8"/>
  <c r="K114" i="8"/>
  <c r="L114" i="8" s="1"/>
  <c r="B115" i="8"/>
  <c r="E115" i="8"/>
  <c r="F115" i="8"/>
  <c r="G115" i="8" s="1"/>
  <c r="I115" i="8"/>
  <c r="J115" i="8"/>
  <c r="K115" i="8"/>
  <c r="L115" i="8" s="1"/>
  <c r="B116" i="8"/>
  <c r="E116" i="8"/>
  <c r="F116" i="8"/>
  <c r="G116" i="8" s="1"/>
  <c r="I116" i="8"/>
  <c r="J116" i="8"/>
  <c r="K116" i="8"/>
  <c r="L116" i="8" s="1"/>
  <c r="B117" i="8"/>
  <c r="E117" i="8"/>
  <c r="F117" i="8"/>
  <c r="G117" i="8" s="1"/>
  <c r="I117" i="8"/>
  <c r="J117" i="8"/>
  <c r="K117" i="8"/>
  <c r="L117" i="8" s="1"/>
  <c r="B118" i="8"/>
  <c r="E118" i="8"/>
  <c r="F118" i="8"/>
  <c r="G118" i="8" s="1"/>
  <c r="I118" i="8"/>
  <c r="J118" i="8"/>
  <c r="K118" i="8"/>
  <c r="L118" i="8" s="1"/>
  <c r="B119" i="8"/>
  <c r="E119" i="8"/>
  <c r="F119" i="8"/>
  <c r="G119" i="8" s="1"/>
  <c r="I119" i="8"/>
  <c r="J119" i="8"/>
  <c r="K119" i="8"/>
  <c r="L119" i="8" s="1"/>
  <c r="B120" i="8"/>
  <c r="E120" i="8"/>
  <c r="F120" i="8"/>
  <c r="G120" i="8" s="1"/>
  <c r="I120" i="8"/>
  <c r="J120" i="8"/>
  <c r="K120" i="8"/>
  <c r="L120" i="8" s="1"/>
  <c r="B121" i="8"/>
  <c r="E121" i="8"/>
  <c r="F121" i="8"/>
  <c r="G121" i="8" s="1"/>
  <c r="I121" i="8"/>
  <c r="J121" i="8"/>
  <c r="K121" i="8"/>
  <c r="L121" i="8" s="1"/>
  <c r="B122" i="8"/>
  <c r="E122" i="8"/>
  <c r="F122" i="8"/>
  <c r="G122" i="8" s="1"/>
  <c r="I122" i="8"/>
  <c r="J122" i="8"/>
  <c r="K122" i="8"/>
  <c r="L122" i="8" s="1"/>
  <c r="B123" i="8"/>
  <c r="E123" i="8"/>
  <c r="F123" i="8"/>
  <c r="G123" i="8" s="1"/>
  <c r="I123" i="8"/>
  <c r="J123" i="8"/>
  <c r="K123" i="8"/>
  <c r="L123" i="8" s="1"/>
  <c r="B124" i="8"/>
  <c r="E124" i="8"/>
  <c r="F124" i="8"/>
  <c r="G124" i="8" s="1"/>
  <c r="I124" i="8"/>
  <c r="J124" i="8"/>
  <c r="K124" i="8"/>
  <c r="L124" i="8" s="1"/>
  <c r="B125" i="8"/>
  <c r="E125" i="8"/>
  <c r="F125" i="8"/>
  <c r="G125" i="8" s="1"/>
  <c r="I125" i="8"/>
  <c r="J125" i="8"/>
  <c r="K125" i="8"/>
  <c r="L125" i="8" s="1"/>
  <c r="B126" i="8"/>
  <c r="E126" i="8"/>
  <c r="F126" i="8"/>
  <c r="G126" i="8" s="1"/>
  <c r="I126" i="8"/>
  <c r="J126" i="8"/>
  <c r="K126" i="8"/>
  <c r="L126" i="8" s="1"/>
  <c r="B127" i="8"/>
  <c r="E127" i="8"/>
  <c r="F127" i="8"/>
  <c r="G127" i="8" s="1"/>
  <c r="I127" i="8"/>
  <c r="J127" i="8"/>
  <c r="K127" i="8"/>
  <c r="L127" i="8" s="1"/>
  <c r="B128" i="8"/>
  <c r="E128" i="8"/>
  <c r="F128" i="8"/>
  <c r="G128" i="8" s="1"/>
  <c r="I128" i="8"/>
  <c r="J128" i="8"/>
  <c r="K128" i="8"/>
  <c r="L128" i="8" s="1"/>
  <c r="B129" i="8"/>
  <c r="C129" i="8"/>
  <c r="D129" i="8"/>
  <c r="E129" i="8"/>
  <c r="F129" i="8"/>
  <c r="G129" i="8" s="1"/>
  <c r="I129" i="8"/>
  <c r="J129" i="8"/>
  <c r="K129" i="8"/>
  <c r="B130" i="8"/>
  <c r="C130" i="8"/>
  <c r="D130" i="8"/>
  <c r="E130" i="8"/>
  <c r="F130" i="8"/>
  <c r="I130" i="8"/>
  <c r="J130" i="8"/>
  <c r="K130" i="8"/>
  <c r="L130" i="8" s="1"/>
  <c r="B131" i="8"/>
  <c r="C131" i="8"/>
  <c r="D131" i="8"/>
  <c r="E131" i="8"/>
  <c r="F131" i="8"/>
  <c r="G131" i="8" s="1"/>
  <c r="I131" i="8"/>
  <c r="J131" i="8"/>
  <c r="K131" i="8"/>
  <c r="B132" i="8"/>
  <c r="E132" i="8"/>
  <c r="F132" i="8"/>
  <c r="I132" i="8"/>
  <c r="J132" i="8"/>
  <c r="K132" i="8"/>
  <c r="L132" i="8" s="1"/>
  <c r="B133" i="8"/>
  <c r="E133" i="8"/>
  <c r="F133" i="8"/>
  <c r="G133" i="8" s="1"/>
  <c r="I133" i="8"/>
  <c r="J133" i="8"/>
  <c r="K133" i="8"/>
  <c r="B134" i="8"/>
  <c r="E134" i="8"/>
  <c r="F134" i="8"/>
  <c r="I134" i="8"/>
  <c r="J134" i="8"/>
  <c r="K134" i="8"/>
  <c r="L134" i="8" s="1"/>
  <c r="B135" i="8"/>
  <c r="E135" i="8"/>
  <c r="F135" i="8"/>
  <c r="G135" i="8" s="1"/>
  <c r="I135" i="8"/>
  <c r="J135" i="8"/>
  <c r="K135" i="8"/>
  <c r="B136" i="8"/>
  <c r="E136" i="8"/>
  <c r="F136" i="8"/>
  <c r="I136" i="8"/>
  <c r="J136" i="8"/>
  <c r="K136" i="8"/>
  <c r="L136" i="8" s="1"/>
  <c r="B137" i="8"/>
  <c r="E137" i="8"/>
  <c r="F137" i="8"/>
  <c r="G137" i="8" s="1"/>
  <c r="I137" i="8"/>
  <c r="J137" i="8"/>
  <c r="K137" i="8"/>
  <c r="B138" i="8"/>
  <c r="E138" i="8"/>
  <c r="F138" i="8"/>
  <c r="I138" i="8"/>
  <c r="J138" i="8"/>
  <c r="K138" i="8"/>
  <c r="L138" i="8" s="1"/>
  <c r="B139" i="8"/>
  <c r="E139" i="8"/>
  <c r="F139" i="8"/>
  <c r="G139" i="8" s="1"/>
  <c r="I139" i="8"/>
  <c r="J139" i="8"/>
  <c r="K139" i="8"/>
  <c r="B140" i="8"/>
  <c r="E140" i="8"/>
  <c r="F140" i="8"/>
  <c r="I140" i="8"/>
  <c r="J140" i="8"/>
  <c r="K140" i="8"/>
  <c r="L140" i="8" s="1"/>
  <c r="B141" i="8"/>
  <c r="E141" i="8"/>
  <c r="F141" i="8"/>
  <c r="G141" i="8" s="1"/>
  <c r="I141" i="8"/>
  <c r="J141" i="8"/>
  <c r="K141" i="8"/>
  <c r="B142" i="8"/>
  <c r="E142" i="8"/>
  <c r="F142" i="8"/>
  <c r="I142" i="8"/>
  <c r="J142" i="8"/>
  <c r="K142" i="8"/>
  <c r="L142" i="8" s="1"/>
  <c r="B143" i="8"/>
  <c r="E143" i="8"/>
  <c r="F143" i="8"/>
  <c r="G143" i="8" s="1"/>
  <c r="I143" i="8"/>
  <c r="J143" i="8"/>
  <c r="K143" i="8"/>
  <c r="B144" i="8"/>
  <c r="E144" i="8"/>
  <c r="F144" i="8"/>
  <c r="I144" i="8"/>
  <c r="J144" i="8"/>
  <c r="K144" i="8"/>
  <c r="L144" i="8" s="1"/>
  <c r="B145" i="8"/>
  <c r="E145" i="8"/>
  <c r="F145" i="8"/>
  <c r="G145" i="8" s="1"/>
  <c r="I145" i="8"/>
  <c r="J145" i="8"/>
  <c r="K145" i="8"/>
  <c r="L145" i="8" s="1"/>
  <c r="B146" i="8"/>
  <c r="E146" i="8"/>
  <c r="F146" i="8"/>
  <c r="G146" i="8" s="1"/>
  <c r="I146" i="8"/>
  <c r="J146" i="8"/>
  <c r="K146" i="8"/>
  <c r="L146" i="8" s="1"/>
  <c r="B147" i="8"/>
  <c r="E147" i="8"/>
  <c r="F147" i="8"/>
  <c r="G147" i="8" s="1"/>
  <c r="I147" i="8"/>
  <c r="J147" i="8"/>
  <c r="K147" i="8"/>
  <c r="L147" i="8" s="1"/>
  <c r="B148" i="8"/>
  <c r="E148" i="8"/>
  <c r="F148" i="8"/>
  <c r="G148" i="8" s="1"/>
  <c r="I148" i="8"/>
  <c r="J148" i="8"/>
  <c r="K148" i="8"/>
  <c r="L148" i="8" s="1"/>
  <c r="B149" i="8"/>
  <c r="E149" i="8"/>
  <c r="F149" i="8"/>
  <c r="G149" i="8" s="1"/>
  <c r="I149" i="8"/>
  <c r="J149" i="8"/>
  <c r="K149" i="8"/>
  <c r="L149" i="8" s="1"/>
  <c r="B150" i="8"/>
  <c r="E150" i="8"/>
  <c r="F150" i="8"/>
  <c r="G150" i="8" s="1"/>
  <c r="I150" i="8"/>
  <c r="J150" i="8"/>
  <c r="K150" i="8"/>
  <c r="L150" i="8" s="1"/>
  <c r="B151" i="8"/>
  <c r="E151" i="8"/>
  <c r="F151" i="8"/>
  <c r="G151" i="8" s="1"/>
  <c r="I151" i="8"/>
  <c r="J151" i="8"/>
  <c r="K151" i="8"/>
  <c r="L151" i="8" s="1"/>
  <c r="B152" i="8"/>
  <c r="E152" i="8"/>
  <c r="F152" i="8"/>
  <c r="G152" i="8" s="1"/>
  <c r="I152" i="8"/>
  <c r="J152" i="8"/>
  <c r="K152" i="8"/>
  <c r="L152" i="8" s="1"/>
  <c r="B153" i="8"/>
  <c r="E153" i="8"/>
  <c r="F153" i="8"/>
  <c r="G153" i="8" s="1"/>
  <c r="I153" i="8"/>
  <c r="J153" i="8"/>
  <c r="K153" i="8"/>
  <c r="L153" i="8" s="1"/>
  <c r="B154" i="8"/>
  <c r="E154" i="8"/>
  <c r="F154" i="8"/>
  <c r="G154" i="8" s="1"/>
  <c r="I154" i="8"/>
  <c r="J154" i="8"/>
  <c r="K154" i="8"/>
  <c r="L154" i="8" s="1"/>
  <c r="B155" i="8"/>
  <c r="E155" i="8"/>
  <c r="F155" i="8"/>
  <c r="G155" i="8" s="1"/>
  <c r="I155" i="8"/>
  <c r="J155" i="8"/>
  <c r="K155" i="8"/>
  <c r="L155" i="8" s="1"/>
  <c r="B156" i="8"/>
  <c r="E156" i="8"/>
  <c r="F156" i="8"/>
  <c r="G156" i="8" s="1"/>
  <c r="I156" i="8"/>
  <c r="J156" i="8"/>
  <c r="K156" i="8"/>
  <c r="L156" i="8" s="1"/>
  <c r="B157" i="8"/>
  <c r="E157" i="8"/>
  <c r="F157" i="8"/>
  <c r="G157" i="8" s="1"/>
  <c r="I157" i="8"/>
  <c r="J157" i="8"/>
  <c r="K157" i="8"/>
  <c r="L157" i="8" s="1"/>
  <c r="B158" i="8"/>
  <c r="E158" i="8"/>
  <c r="F158" i="8"/>
  <c r="G158" i="8" s="1"/>
  <c r="I158" i="8"/>
  <c r="J158" i="8"/>
  <c r="K158" i="8"/>
  <c r="L158" i="8" s="1"/>
  <c r="B159" i="8"/>
  <c r="E159" i="8"/>
  <c r="F159" i="8"/>
  <c r="G159" i="8" s="1"/>
  <c r="I159" i="8"/>
  <c r="J159" i="8"/>
  <c r="K159" i="8"/>
  <c r="L159" i="8" s="1"/>
  <c r="B160" i="8"/>
  <c r="E160" i="8"/>
  <c r="F160" i="8"/>
  <c r="G160" i="8" s="1"/>
  <c r="I160" i="8"/>
  <c r="J160" i="8"/>
  <c r="K160" i="8"/>
  <c r="L160" i="8" s="1"/>
  <c r="B161" i="8"/>
  <c r="E161" i="8"/>
  <c r="F161" i="8"/>
  <c r="G161" i="8" s="1"/>
  <c r="I161" i="8"/>
  <c r="J161" i="8"/>
  <c r="K161" i="8"/>
  <c r="L161" i="8" s="1"/>
  <c r="B162" i="8"/>
  <c r="E162" i="8"/>
  <c r="F162" i="8"/>
  <c r="G162" i="8" s="1"/>
  <c r="I162" i="8"/>
  <c r="J162" i="8"/>
  <c r="K162" i="8"/>
  <c r="L162" i="8" s="1"/>
  <c r="B163" i="8"/>
  <c r="E163" i="8"/>
  <c r="F163" i="8"/>
  <c r="G163" i="8" s="1"/>
  <c r="I163" i="8"/>
  <c r="J163" i="8"/>
  <c r="K163" i="8"/>
  <c r="L163" i="8" s="1"/>
  <c r="B164" i="8"/>
  <c r="E164" i="8"/>
  <c r="F164" i="8"/>
  <c r="G164" i="8" s="1"/>
  <c r="I164" i="8"/>
  <c r="J164" i="8"/>
  <c r="K164" i="8"/>
  <c r="L164" i="8" s="1"/>
  <c r="B165" i="8"/>
  <c r="E165" i="8"/>
  <c r="F165" i="8"/>
  <c r="G165" i="8" s="1"/>
  <c r="I165" i="8"/>
  <c r="J165" i="8"/>
  <c r="K165" i="8"/>
  <c r="L165" i="8" s="1"/>
  <c r="B166" i="8"/>
  <c r="E166" i="8"/>
  <c r="F166" i="8"/>
  <c r="G166" i="8" s="1"/>
  <c r="I166" i="8"/>
  <c r="J166" i="8"/>
  <c r="K166" i="8"/>
  <c r="L166" i="8" s="1"/>
  <c r="B167" i="8"/>
  <c r="E167" i="8"/>
  <c r="F167" i="8"/>
  <c r="G167" i="8" s="1"/>
  <c r="I167" i="8"/>
  <c r="J167" i="8"/>
  <c r="K167" i="8"/>
  <c r="L167" i="8" s="1"/>
  <c r="B168" i="8"/>
  <c r="E168" i="8"/>
  <c r="F168" i="8"/>
  <c r="G168" i="8" s="1"/>
  <c r="I168" i="8"/>
  <c r="J168" i="8"/>
  <c r="K168" i="8"/>
  <c r="L168" i="8" s="1"/>
  <c r="B169" i="8"/>
  <c r="E169" i="8"/>
  <c r="F169" i="8"/>
  <c r="G169" i="8" s="1"/>
  <c r="I169" i="8"/>
  <c r="J169" i="8"/>
  <c r="K169" i="8"/>
  <c r="L169" i="8" s="1"/>
  <c r="B170" i="8"/>
  <c r="E170" i="8"/>
  <c r="F170" i="8"/>
  <c r="G170" i="8" s="1"/>
  <c r="I170" i="8"/>
  <c r="J170" i="8"/>
  <c r="K170" i="8"/>
  <c r="L170" i="8" s="1"/>
  <c r="B171" i="8"/>
  <c r="E171" i="8"/>
  <c r="F171" i="8"/>
  <c r="G171" i="8" s="1"/>
  <c r="I171" i="8"/>
  <c r="J171" i="8"/>
  <c r="K171" i="8"/>
  <c r="L171" i="8" s="1"/>
  <c r="B172" i="8"/>
  <c r="E172" i="8"/>
  <c r="F172" i="8"/>
  <c r="I172" i="8"/>
  <c r="J172" i="8"/>
  <c r="K172" i="8"/>
  <c r="L172" i="8" s="1"/>
  <c r="B173" i="8"/>
  <c r="E173" i="8"/>
  <c r="F173" i="8"/>
  <c r="G173" i="8" s="1"/>
  <c r="I173" i="8"/>
  <c r="J173" i="8"/>
  <c r="K173" i="8"/>
  <c r="L173" i="8" s="1"/>
  <c r="B174" i="8"/>
  <c r="E174" i="8"/>
  <c r="F174" i="8"/>
  <c r="G174" i="8" s="1"/>
  <c r="I174" i="8"/>
  <c r="J174" i="8"/>
  <c r="K174" i="8"/>
  <c r="L174" i="8" s="1"/>
  <c r="B175" i="8"/>
  <c r="E175" i="8"/>
  <c r="F175" i="8"/>
  <c r="G175" i="8" s="1"/>
  <c r="I175" i="8"/>
  <c r="J175" i="8"/>
  <c r="K175" i="8"/>
  <c r="L175" i="8" s="1"/>
  <c r="B176" i="8"/>
  <c r="E176" i="8"/>
  <c r="F176" i="8"/>
  <c r="I176" i="8"/>
  <c r="J176" i="8"/>
  <c r="K176" i="8"/>
  <c r="L176" i="8" s="1"/>
  <c r="B177" i="8"/>
  <c r="E177" i="8"/>
  <c r="F177" i="8"/>
  <c r="G177" i="8" s="1"/>
  <c r="I177" i="8"/>
  <c r="J177" i="8"/>
  <c r="K177" i="8"/>
  <c r="L177" i="8" s="1"/>
  <c r="B178" i="8"/>
  <c r="E178" i="8"/>
  <c r="F178" i="8"/>
  <c r="G178" i="8" s="1"/>
  <c r="I178" i="8"/>
  <c r="J178" i="8"/>
  <c r="K178" i="8"/>
  <c r="L178" i="8" s="1"/>
  <c r="B179" i="8"/>
  <c r="E179" i="8"/>
  <c r="F179" i="8"/>
  <c r="G179" i="8" s="1"/>
  <c r="I179" i="8"/>
  <c r="J179" i="8"/>
  <c r="K179" i="8"/>
  <c r="L179" i="8" s="1"/>
  <c r="B180" i="8"/>
  <c r="E180" i="8"/>
  <c r="F180" i="8"/>
  <c r="I180" i="8"/>
  <c r="J180" i="8"/>
  <c r="K180" i="8"/>
  <c r="L180" i="8" s="1"/>
  <c r="B181" i="8"/>
  <c r="E181" i="8"/>
  <c r="F181" i="8"/>
  <c r="G181" i="8" s="1"/>
  <c r="I181" i="8"/>
  <c r="J181" i="8"/>
  <c r="K181" i="8"/>
  <c r="L181" i="8" s="1"/>
  <c r="B182" i="8"/>
  <c r="E182" i="8"/>
  <c r="F182" i="8"/>
  <c r="G182" i="8" s="1"/>
  <c r="I182" i="8"/>
  <c r="J182" i="8"/>
  <c r="K182" i="8"/>
  <c r="L182" i="8" s="1"/>
  <c r="B183" i="8"/>
  <c r="E183" i="8"/>
  <c r="F183" i="8"/>
  <c r="G183" i="8" s="1"/>
  <c r="I183" i="8"/>
  <c r="J183" i="8"/>
  <c r="K183" i="8"/>
  <c r="L183" i="8" s="1"/>
  <c r="B184" i="8"/>
  <c r="E184" i="8"/>
  <c r="F184" i="8"/>
  <c r="I184" i="8"/>
  <c r="J184" i="8"/>
  <c r="K184" i="8"/>
  <c r="L184" i="8" s="1"/>
  <c r="B185" i="8"/>
  <c r="E185" i="8"/>
  <c r="F185" i="8"/>
  <c r="G185" i="8" s="1"/>
  <c r="I185" i="8"/>
  <c r="J185" i="8"/>
  <c r="K185" i="8"/>
  <c r="L185" i="8" s="1"/>
  <c r="B186" i="8"/>
  <c r="E186" i="8"/>
  <c r="F186" i="8"/>
  <c r="G186" i="8" s="1"/>
  <c r="I186" i="8"/>
  <c r="J186" i="8"/>
  <c r="K186" i="8"/>
  <c r="L186" i="8" s="1"/>
  <c r="B187" i="8"/>
  <c r="E187" i="8"/>
  <c r="F187" i="8"/>
  <c r="G187" i="8" s="1"/>
  <c r="I187" i="8"/>
  <c r="J187" i="8"/>
  <c r="K187" i="8"/>
  <c r="L187" i="8" s="1"/>
  <c r="B188" i="8"/>
  <c r="E188" i="8"/>
  <c r="F188" i="8"/>
  <c r="I188" i="8"/>
  <c r="J188" i="8"/>
  <c r="K188" i="8"/>
  <c r="L188" i="8" s="1"/>
  <c r="B189" i="8"/>
  <c r="E189" i="8"/>
  <c r="F189" i="8"/>
  <c r="G189" i="8" s="1"/>
  <c r="I189" i="8"/>
  <c r="J189" i="8"/>
  <c r="K189" i="8"/>
  <c r="L189" i="8" s="1"/>
  <c r="B190" i="8"/>
  <c r="E190" i="8"/>
  <c r="F190" i="8"/>
  <c r="G190" i="8" s="1"/>
  <c r="I190" i="8"/>
  <c r="J190" i="8"/>
  <c r="K190" i="8"/>
  <c r="L190" i="8" s="1"/>
  <c r="B191" i="8"/>
  <c r="E191" i="8"/>
  <c r="F191" i="8"/>
  <c r="G191" i="8" s="1"/>
  <c r="I191" i="8"/>
  <c r="J191" i="8"/>
  <c r="K191" i="8"/>
  <c r="L191" i="8" s="1"/>
  <c r="B192" i="8"/>
  <c r="E192" i="8"/>
  <c r="F192" i="8"/>
  <c r="I192" i="8"/>
  <c r="J192" i="8"/>
  <c r="K192" i="8"/>
  <c r="L192" i="8" s="1"/>
  <c r="B193" i="8"/>
  <c r="E193" i="8"/>
  <c r="F193" i="8"/>
  <c r="G193" i="8" s="1"/>
  <c r="I193" i="8"/>
  <c r="J193" i="8"/>
  <c r="K193" i="8"/>
  <c r="L193" i="8" s="1"/>
  <c r="B194" i="8"/>
  <c r="E194" i="8"/>
  <c r="F194" i="8"/>
  <c r="G194" i="8" s="1"/>
  <c r="I194" i="8"/>
  <c r="J194" i="8"/>
  <c r="K194" i="8"/>
  <c r="L194" i="8" s="1"/>
  <c r="B195" i="8"/>
  <c r="E195" i="8"/>
  <c r="F195" i="8"/>
  <c r="G195" i="8" s="1"/>
  <c r="I195" i="8"/>
  <c r="J195" i="8"/>
  <c r="K195" i="8"/>
  <c r="L195" i="8" s="1"/>
  <c r="B196" i="8"/>
  <c r="E196" i="8"/>
  <c r="F196" i="8"/>
  <c r="I196" i="8"/>
  <c r="J196" i="8"/>
  <c r="K196" i="8"/>
  <c r="L196" i="8" s="1"/>
  <c r="B197" i="8"/>
  <c r="E197" i="8"/>
  <c r="F197" i="8"/>
  <c r="G197" i="8" s="1"/>
  <c r="I197" i="8"/>
  <c r="J197" i="8"/>
  <c r="K197" i="8"/>
  <c r="L197" i="8" s="1"/>
  <c r="B198" i="8"/>
  <c r="E198" i="8"/>
  <c r="F198" i="8"/>
  <c r="G198" i="8" s="1"/>
  <c r="I198" i="8"/>
  <c r="J198" i="8"/>
  <c r="K198" i="8"/>
  <c r="L198" i="8" s="1"/>
  <c r="B199" i="8"/>
  <c r="E199" i="8"/>
  <c r="F199" i="8"/>
  <c r="G199" i="8" s="1"/>
  <c r="I199" i="8"/>
  <c r="J199" i="8"/>
  <c r="K199" i="8"/>
  <c r="L199" i="8" s="1"/>
  <c r="B200" i="8"/>
  <c r="E200" i="8"/>
  <c r="F200" i="8"/>
  <c r="I200" i="8"/>
  <c r="J200" i="8"/>
  <c r="K200" i="8"/>
  <c r="L200" i="8" s="1"/>
  <c r="B201" i="8"/>
  <c r="E201" i="8"/>
  <c r="F201" i="8"/>
  <c r="G201" i="8" s="1"/>
  <c r="I201" i="8"/>
  <c r="J201" i="8"/>
  <c r="K201" i="8"/>
  <c r="L201" i="8" s="1"/>
  <c r="B202" i="8"/>
  <c r="E202" i="8"/>
  <c r="F202" i="8"/>
  <c r="G202" i="8" s="1"/>
  <c r="I202" i="8"/>
  <c r="J202" i="8"/>
  <c r="K202" i="8"/>
  <c r="L202" i="8" s="1"/>
  <c r="B203" i="8"/>
  <c r="E203" i="8"/>
  <c r="F203" i="8"/>
  <c r="G203" i="8" s="1"/>
  <c r="I203" i="8"/>
  <c r="J203" i="8"/>
  <c r="K203" i="8"/>
  <c r="L203" i="8" s="1"/>
  <c r="B204" i="8"/>
  <c r="E204" i="8"/>
  <c r="F204" i="8"/>
  <c r="I204" i="8"/>
  <c r="J204" i="8"/>
  <c r="K204" i="8"/>
  <c r="L204" i="8" s="1"/>
  <c r="B205" i="8"/>
  <c r="E205" i="8"/>
  <c r="F205" i="8"/>
  <c r="G205" i="8" s="1"/>
  <c r="I205" i="8"/>
  <c r="J205" i="8"/>
  <c r="K205" i="8"/>
  <c r="L205" i="8" s="1"/>
  <c r="B206" i="8"/>
  <c r="E206" i="8"/>
  <c r="F206" i="8"/>
  <c r="G206" i="8" s="1"/>
  <c r="I206" i="8"/>
  <c r="J206" i="8"/>
  <c r="K206" i="8"/>
  <c r="L206" i="8" s="1"/>
  <c r="B207" i="8"/>
  <c r="E207" i="8"/>
  <c r="F207" i="8"/>
  <c r="G207" i="8" s="1"/>
  <c r="I207" i="8"/>
  <c r="J207" i="8"/>
  <c r="K207" i="8"/>
  <c r="L207" i="8" s="1"/>
  <c r="B208" i="8"/>
  <c r="E208" i="8"/>
  <c r="F208" i="8"/>
  <c r="I208" i="8"/>
  <c r="J208" i="8"/>
  <c r="K208" i="8"/>
  <c r="L208" i="8" s="1"/>
  <c r="B209" i="8"/>
  <c r="E209" i="8"/>
  <c r="F209" i="8"/>
  <c r="G209" i="8" s="1"/>
  <c r="I209" i="8"/>
  <c r="J209" i="8"/>
  <c r="K209" i="8"/>
  <c r="L209" i="8" s="1"/>
  <c r="B210" i="8"/>
  <c r="E210" i="8"/>
  <c r="F210" i="8"/>
  <c r="G210" i="8" s="1"/>
  <c r="I210" i="8"/>
  <c r="J210" i="8"/>
  <c r="K210" i="8"/>
  <c r="L210" i="8" s="1"/>
  <c r="B211" i="8"/>
  <c r="E211" i="8"/>
  <c r="F211" i="8"/>
  <c r="G211" i="8" s="1"/>
  <c r="I211" i="8"/>
  <c r="J211" i="8"/>
  <c r="K211" i="8"/>
  <c r="L211" i="8" s="1"/>
  <c r="B212" i="8"/>
  <c r="E212" i="8"/>
  <c r="F212" i="8"/>
  <c r="I212" i="8"/>
  <c r="J212" i="8"/>
  <c r="K212" i="8"/>
  <c r="L212" i="8" s="1"/>
  <c r="B213" i="8"/>
  <c r="E213" i="8"/>
  <c r="F213" i="8"/>
  <c r="G213" i="8" s="1"/>
  <c r="I213" i="8"/>
  <c r="J213" i="8"/>
  <c r="K213" i="8"/>
  <c r="L213" i="8" s="1"/>
  <c r="B214" i="8"/>
  <c r="E214" i="8"/>
  <c r="F214" i="8"/>
  <c r="G214" i="8" s="1"/>
  <c r="I214" i="8"/>
  <c r="J214" i="8"/>
  <c r="K214" i="8"/>
  <c r="L214" i="8" s="1"/>
  <c r="B215" i="8"/>
  <c r="E215" i="8"/>
  <c r="F215" i="8"/>
  <c r="G215" i="8" s="1"/>
  <c r="I215" i="8"/>
  <c r="J215" i="8"/>
  <c r="K215" i="8"/>
  <c r="L215" i="8" s="1"/>
  <c r="B216" i="8"/>
  <c r="E216" i="8"/>
  <c r="F216" i="8"/>
  <c r="I216" i="8"/>
  <c r="J216" i="8"/>
  <c r="K216" i="8"/>
  <c r="L216" i="8" s="1"/>
  <c r="B217" i="8"/>
  <c r="E217" i="8"/>
  <c r="F217" i="8"/>
  <c r="G217" i="8" s="1"/>
  <c r="I217" i="8"/>
  <c r="J217" i="8"/>
  <c r="K217" i="8"/>
  <c r="L217" i="8" s="1"/>
  <c r="B218" i="8"/>
  <c r="E218" i="8"/>
  <c r="F218" i="8"/>
  <c r="G218" i="8" s="1"/>
  <c r="I218" i="8"/>
  <c r="J218" i="8"/>
  <c r="K218" i="8"/>
  <c r="L218" i="8" s="1"/>
  <c r="B219" i="8"/>
  <c r="E219" i="8"/>
  <c r="F219" i="8"/>
  <c r="G219" i="8" s="1"/>
  <c r="I219" i="8"/>
  <c r="J219" i="8"/>
  <c r="K219" i="8"/>
  <c r="L219" i="8" s="1"/>
  <c r="B220" i="8"/>
  <c r="E220" i="8"/>
  <c r="F220" i="8"/>
  <c r="I220" i="8"/>
  <c r="J220" i="8"/>
  <c r="K220" i="8"/>
  <c r="L220" i="8" s="1"/>
  <c r="B221" i="8"/>
  <c r="E221" i="8"/>
  <c r="F221" i="8"/>
  <c r="G221" i="8" s="1"/>
  <c r="I221" i="8"/>
  <c r="J221" i="8"/>
  <c r="K221" i="8"/>
  <c r="L221" i="8" s="1"/>
  <c r="B222" i="8"/>
  <c r="E222" i="8"/>
  <c r="F222" i="8"/>
  <c r="G222" i="8" s="1"/>
  <c r="I222" i="8"/>
  <c r="J222" i="8"/>
  <c r="K222" i="8"/>
  <c r="L222" i="8" s="1"/>
  <c r="B223" i="8"/>
  <c r="E223" i="8"/>
  <c r="F223" i="8"/>
  <c r="G223" i="8" s="1"/>
  <c r="I223" i="8"/>
  <c r="J223" i="8"/>
  <c r="K223" i="8"/>
  <c r="L223" i="8" s="1"/>
  <c r="B224" i="8"/>
  <c r="E224" i="8"/>
  <c r="F224" i="8"/>
  <c r="I224" i="8"/>
  <c r="J224" i="8"/>
  <c r="K224" i="8"/>
  <c r="L224" i="8" s="1"/>
  <c r="B225" i="8"/>
  <c r="E225" i="8"/>
  <c r="F225" i="8"/>
  <c r="G225" i="8" s="1"/>
  <c r="I225" i="8"/>
  <c r="J225" i="8"/>
  <c r="K225" i="8"/>
  <c r="L225" i="8" s="1"/>
  <c r="B226" i="8"/>
  <c r="E226" i="8"/>
  <c r="F226" i="8"/>
  <c r="G226" i="8" s="1"/>
  <c r="I226" i="8"/>
  <c r="J226" i="8"/>
  <c r="K226" i="8"/>
  <c r="L226" i="8" s="1"/>
  <c r="B227" i="8"/>
  <c r="E227" i="8"/>
  <c r="F227" i="8"/>
  <c r="G227" i="8" s="1"/>
  <c r="I227" i="8"/>
  <c r="J227" i="8"/>
  <c r="K227" i="8"/>
  <c r="L227" i="8" s="1"/>
  <c r="B228" i="8"/>
  <c r="E228" i="8"/>
  <c r="F228" i="8"/>
  <c r="I228" i="8"/>
  <c r="J228" i="8"/>
  <c r="K228" i="8"/>
  <c r="L228" i="8" s="1"/>
  <c r="B229" i="8"/>
  <c r="E229" i="8"/>
  <c r="F229" i="8"/>
  <c r="G229" i="8" s="1"/>
  <c r="I229" i="8"/>
  <c r="J229" i="8"/>
  <c r="K229" i="8"/>
  <c r="L229" i="8" s="1"/>
  <c r="B230" i="8"/>
  <c r="E230" i="8"/>
  <c r="F230" i="8"/>
  <c r="G230" i="8" s="1"/>
  <c r="I230" i="8"/>
  <c r="J230" i="8"/>
  <c r="K230" i="8"/>
  <c r="L230" i="8" s="1"/>
  <c r="B231" i="8"/>
  <c r="E231" i="8"/>
  <c r="F231" i="8"/>
  <c r="G231" i="8" s="1"/>
  <c r="I231" i="8"/>
  <c r="J231" i="8"/>
  <c r="K231" i="8"/>
  <c r="L231" i="8" s="1"/>
  <c r="B232" i="8"/>
  <c r="E232" i="8"/>
  <c r="F232" i="8"/>
  <c r="I232" i="8"/>
  <c r="J232" i="8"/>
  <c r="K232" i="8"/>
  <c r="L232" i="8" s="1"/>
  <c r="B233" i="8"/>
  <c r="E233" i="8"/>
  <c r="F233" i="8"/>
  <c r="G233" i="8" s="1"/>
  <c r="I233" i="8"/>
  <c r="J233" i="8"/>
  <c r="K233" i="8"/>
  <c r="L233" i="8" s="1"/>
  <c r="B234" i="8"/>
  <c r="E234" i="8"/>
  <c r="F234" i="8"/>
  <c r="G234" i="8" s="1"/>
  <c r="I234" i="8"/>
  <c r="J234" i="8"/>
  <c r="K234" i="8"/>
  <c r="L234" i="8" s="1"/>
  <c r="B235" i="8"/>
  <c r="E235" i="8"/>
  <c r="F235" i="8"/>
  <c r="G235" i="8" s="1"/>
  <c r="I235" i="8"/>
  <c r="J235" i="8"/>
  <c r="K235" i="8"/>
  <c r="L235" i="8" s="1"/>
  <c r="B236" i="8"/>
  <c r="E236" i="8"/>
  <c r="F236" i="8"/>
  <c r="G236" i="8" s="1"/>
  <c r="I236" i="8"/>
  <c r="J236" i="8"/>
  <c r="K236" i="8"/>
  <c r="L236" i="8" s="1"/>
  <c r="B237" i="8"/>
  <c r="E237" i="8"/>
  <c r="F237" i="8"/>
  <c r="G237" i="8" s="1"/>
  <c r="I237" i="8"/>
  <c r="J237" i="8"/>
  <c r="K237" i="8"/>
  <c r="L237" i="8" s="1"/>
  <c r="B238" i="8"/>
  <c r="E238" i="8"/>
  <c r="F238" i="8"/>
  <c r="G238" i="8" s="1"/>
  <c r="I238" i="8"/>
  <c r="J238" i="8"/>
  <c r="K238" i="8"/>
  <c r="L238" i="8" s="1"/>
  <c r="B239" i="8"/>
  <c r="E239" i="8"/>
  <c r="F239" i="8"/>
  <c r="G239" i="8" s="1"/>
  <c r="I239" i="8"/>
  <c r="J239" i="8"/>
  <c r="K239" i="8"/>
  <c r="L239" i="8" s="1"/>
  <c r="B240" i="8"/>
  <c r="E240" i="8"/>
  <c r="F240" i="8"/>
  <c r="G240" i="8" s="1"/>
  <c r="I240" i="8"/>
  <c r="J240" i="8"/>
  <c r="K240" i="8"/>
  <c r="L240" i="8" s="1"/>
  <c r="B241" i="8"/>
  <c r="E241" i="8"/>
  <c r="F241" i="8"/>
  <c r="G241" i="8" s="1"/>
  <c r="I241" i="8"/>
  <c r="J241" i="8"/>
  <c r="K241" i="8"/>
  <c r="L241" i="8" s="1"/>
  <c r="B242" i="8"/>
  <c r="E242" i="8"/>
  <c r="F242" i="8"/>
  <c r="G242" i="8" s="1"/>
  <c r="I242" i="8"/>
  <c r="J242" i="8"/>
  <c r="K242" i="8"/>
  <c r="L242" i="8" s="1"/>
  <c r="B243" i="8"/>
  <c r="E243" i="8"/>
  <c r="F243" i="8"/>
  <c r="G243" i="8" s="1"/>
  <c r="I243" i="8"/>
  <c r="J243" i="8"/>
  <c r="K243" i="8"/>
  <c r="L243" i="8" s="1"/>
  <c r="B244" i="8"/>
  <c r="E244" i="8"/>
  <c r="F244" i="8"/>
  <c r="G244" i="8" s="1"/>
  <c r="I244" i="8"/>
  <c r="J244" i="8"/>
  <c r="K244" i="8"/>
  <c r="L244" i="8" s="1"/>
  <c r="B245" i="8"/>
  <c r="E245" i="8"/>
  <c r="F245" i="8"/>
  <c r="G245" i="8" s="1"/>
  <c r="I245" i="8"/>
  <c r="J245" i="8"/>
  <c r="K245" i="8"/>
  <c r="L245" i="8" s="1"/>
  <c r="B246" i="8"/>
  <c r="E246" i="8"/>
  <c r="F246" i="8"/>
  <c r="G246" i="8" s="1"/>
  <c r="I246" i="8"/>
  <c r="J246" i="8"/>
  <c r="K246" i="8"/>
  <c r="L246" i="8" s="1"/>
  <c r="B247" i="8"/>
  <c r="E247" i="8"/>
  <c r="F247" i="8"/>
  <c r="G247" i="8" s="1"/>
  <c r="I247" i="8"/>
  <c r="J247" i="8"/>
  <c r="K247" i="8"/>
  <c r="L247" i="8" s="1"/>
  <c r="B248" i="8"/>
  <c r="E248" i="8"/>
  <c r="F248" i="8"/>
  <c r="G248" i="8" s="1"/>
  <c r="I248" i="8"/>
  <c r="J248" i="8"/>
  <c r="K248" i="8"/>
  <c r="L248" i="8" s="1"/>
  <c r="B249" i="8"/>
  <c r="E249" i="8"/>
  <c r="F249" i="8"/>
  <c r="G249" i="8" s="1"/>
  <c r="I249" i="8"/>
  <c r="J249" i="8"/>
  <c r="K249" i="8"/>
  <c r="L249" i="8" s="1"/>
  <c r="B250" i="8"/>
  <c r="E250" i="8"/>
  <c r="F250" i="8"/>
  <c r="G250" i="8" s="1"/>
  <c r="I250" i="8"/>
  <c r="J250" i="8"/>
  <c r="K250" i="8"/>
  <c r="L250" i="8" s="1"/>
  <c r="B251" i="8"/>
  <c r="E251" i="8"/>
  <c r="F251" i="8"/>
  <c r="G251" i="8" s="1"/>
  <c r="I251" i="8"/>
  <c r="J251" i="8"/>
  <c r="K251" i="8"/>
  <c r="L251" i="8" s="1"/>
  <c r="B252" i="8"/>
  <c r="E252" i="8"/>
  <c r="F252" i="8"/>
  <c r="G252" i="8" s="1"/>
  <c r="I252" i="8"/>
  <c r="J252" i="8"/>
  <c r="K252" i="8"/>
  <c r="L252" i="8" s="1"/>
  <c r="B253" i="8"/>
  <c r="E253" i="8"/>
  <c r="F253" i="8"/>
  <c r="G253" i="8" s="1"/>
  <c r="I253" i="8"/>
  <c r="J253" i="8"/>
  <c r="K253" i="8"/>
  <c r="L253" i="8" s="1"/>
  <c r="B254" i="8"/>
  <c r="E254" i="8"/>
  <c r="F254" i="8"/>
  <c r="G254" i="8" s="1"/>
  <c r="I254" i="8"/>
  <c r="J254" i="8"/>
  <c r="K254" i="8"/>
  <c r="L254" i="8" s="1"/>
  <c r="B255" i="8"/>
  <c r="E255" i="8"/>
  <c r="F255" i="8"/>
  <c r="G255" i="8" s="1"/>
  <c r="I255" i="8"/>
  <c r="J255" i="8"/>
  <c r="K255" i="8"/>
  <c r="L255" i="8" s="1"/>
  <c r="B256" i="8"/>
  <c r="E256" i="8"/>
  <c r="F256" i="8"/>
  <c r="G256" i="8" s="1"/>
  <c r="I256" i="8"/>
  <c r="J256" i="8"/>
  <c r="K256" i="8"/>
  <c r="L256" i="8" s="1"/>
  <c r="B257" i="8"/>
  <c r="E257" i="8"/>
  <c r="F257" i="8"/>
  <c r="G257" i="8" s="1"/>
  <c r="I257" i="8"/>
  <c r="J257" i="8"/>
  <c r="K257" i="8"/>
  <c r="L257" i="8" s="1"/>
  <c r="B258" i="8"/>
  <c r="E258" i="8"/>
  <c r="F258" i="8"/>
  <c r="G258" i="8" s="1"/>
  <c r="I258" i="8"/>
  <c r="J258" i="8"/>
  <c r="K258" i="8"/>
  <c r="L258" i="8" s="1"/>
  <c r="B259" i="8"/>
  <c r="E259" i="8"/>
  <c r="F259" i="8"/>
  <c r="G259" i="8" s="1"/>
  <c r="I259" i="8"/>
  <c r="J259" i="8"/>
  <c r="K259" i="8"/>
  <c r="L259" i="8" s="1"/>
  <c r="B260" i="8"/>
  <c r="E260" i="8"/>
  <c r="F260" i="8"/>
  <c r="G260" i="8" s="1"/>
  <c r="I260" i="8"/>
  <c r="J260" i="8"/>
  <c r="K260" i="8"/>
  <c r="L260" i="8" s="1"/>
  <c r="B261" i="8"/>
  <c r="E261" i="8"/>
  <c r="F261" i="8"/>
  <c r="G261" i="8" s="1"/>
  <c r="I261" i="8"/>
  <c r="J261" i="8"/>
  <c r="K261" i="8"/>
  <c r="L261" i="8" s="1"/>
  <c r="B262" i="8"/>
  <c r="E262" i="8"/>
  <c r="F262" i="8"/>
  <c r="G262" i="8" s="1"/>
  <c r="I262" i="8"/>
  <c r="J262" i="8"/>
  <c r="K262" i="8"/>
  <c r="L262" i="8" s="1"/>
  <c r="B263" i="8"/>
  <c r="E263" i="8"/>
  <c r="F263" i="8"/>
  <c r="G263" i="8" s="1"/>
  <c r="I263" i="8"/>
  <c r="J263" i="8"/>
  <c r="K263" i="8"/>
  <c r="L263" i="8" s="1"/>
  <c r="B264" i="8"/>
  <c r="E264" i="8"/>
  <c r="F264" i="8"/>
  <c r="G264" i="8" s="1"/>
  <c r="I264" i="8"/>
  <c r="J264" i="8"/>
  <c r="K264" i="8"/>
  <c r="L264" i="8" s="1"/>
  <c r="B265" i="8"/>
  <c r="E265" i="8"/>
  <c r="F265" i="8"/>
  <c r="G265" i="8" s="1"/>
  <c r="I265" i="8"/>
  <c r="J265" i="8"/>
  <c r="K265" i="8"/>
  <c r="L265" i="8" s="1"/>
  <c r="B266" i="8"/>
  <c r="E266" i="8"/>
  <c r="F266" i="8"/>
  <c r="I266" i="8"/>
  <c r="J266" i="8"/>
  <c r="K266" i="8"/>
  <c r="L266" i="8" s="1"/>
  <c r="B267" i="8"/>
  <c r="E267" i="8"/>
  <c r="F267" i="8"/>
  <c r="G267" i="8" s="1"/>
  <c r="I267" i="8"/>
  <c r="J267" i="8"/>
  <c r="K267" i="8"/>
  <c r="B268" i="8"/>
  <c r="E268" i="8"/>
  <c r="F268" i="8"/>
  <c r="I268" i="8"/>
  <c r="J268" i="8"/>
  <c r="K268" i="8"/>
  <c r="B269" i="8"/>
  <c r="E269" i="8"/>
  <c r="F269" i="8"/>
  <c r="G269" i="8" s="1"/>
  <c r="I269" i="8"/>
  <c r="J269" i="8"/>
  <c r="K269" i="8"/>
  <c r="B270" i="8"/>
  <c r="E270" i="8"/>
  <c r="F270" i="8"/>
  <c r="I270" i="8"/>
  <c r="J270" i="8"/>
  <c r="K270" i="8"/>
  <c r="L270" i="8" s="1"/>
  <c r="B271" i="8"/>
  <c r="E271" i="8"/>
  <c r="F271" i="8"/>
  <c r="G271" i="8" s="1"/>
  <c r="I271" i="8"/>
  <c r="J271" i="8"/>
  <c r="K271" i="8"/>
  <c r="B272" i="8"/>
  <c r="E272" i="8"/>
  <c r="F272" i="8"/>
  <c r="I272" i="8"/>
  <c r="J272" i="8"/>
  <c r="K272" i="8"/>
  <c r="L272" i="8" s="1"/>
  <c r="B273" i="8"/>
  <c r="E273" i="8"/>
  <c r="F273" i="8"/>
  <c r="G273" i="8" s="1"/>
  <c r="I273" i="8"/>
  <c r="J273" i="8"/>
  <c r="K273" i="8"/>
  <c r="B274" i="8"/>
  <c r="E274" i="8"/>
  <c r="F274" i="8"/>
  <c r="I274" i="8"/>
  <c r="J274" i="8"/>
  <c r="K274" i="8"/>
  <c r="L274" i="8" s="1"/>
  <c r="B275" i="8"/>
  <c r="E275" i="8"/>
  <c r="F275" i="8"/>
  <c r="G275" i="8" s="1"/>
  <c r="I275" i="8"/>
  <c r="J275" i="8"/>
  <c r="K275" i="8"/>
  <c r="B276" i="8"/>
  <c r="E276" i="8"/>
  <c r="F276" i="8"/>
  <c r="I276" i="8"/>
  <c r="J276" i="8"/>
  <c r="K276" i="8"/>
  <c r="B277" i="8"/>
  <c r="E277" i="8"/>
  <c r="F277" i="8"/>
  <c r="G277" i="8" s="1"/>
  <c r="I277" i="8"/>
  <c r="J277" i="8"/>
  <c r="K277" i="8"/>
  <c r="B278" i="8"/>
  <c r="E278" i="8"/>
  <c r="F278" i="8"/>
  <c r="I278" i="8"/>
  <c r="J278" i="8"/>
  <c r="K278" i="8"/>
  <c r="L278" i="8" s="1"/>
  <c r="B279" i="8"/>
  <c r="E279" i="8"/>
  <c r="F279" i="8"/>
  <c r="G279" i="8" s="1"/>
  <c r="I279" i="8"/>
  <c r="J279" i="8"/>
  <c r="K279" i="8"/>
  <c r="B280" i="8"/>
  <c r="E280" i="8"/>
  <c r="F280" i="8"/>
  <c r="I280" i="8"/>
  <c r="J280" i="8"/>
  <c r="K280" i="8"/>
  <c r="L280" i="8" s="1"/>
  <c r="B281" i="8"/>
  <c r="E281" i="8"/>
  <c r="F281" i="8"/>
  <c r="G281" i="8" s="1"/>
  <c r="I281" i="8"/>
  <c r="J281" i="8"/>
  <c r="K281" i="8"/>
  <c r="B282" i="8"/>
  <c r="E282" i="8"/>
  <c r="F282" i="8"/>
  <c r="I282" i="8"/>
  <c r="J282" i="8"/>
  <c r="K282" i="8"/>
  <c r="L282" i="8" s="1"/>
  <c r="B283" i="8"/>
  <c r="E283" i="8"/>
  <c r="F283" i="8"/>
  <c r="G283" i="8" s="1"/>
  <c r="I283" i="8"/>
  <c r="J283" i="8"/>
  <c r="K283" i="8"/>
  <c r="B284" i="8"/>
  <c r="E284" i="8"/>
  <c r="F284" i="8"/>
  <c r="I284" i="8"/>
  <c r="J284" i="8"/>
  <c r="K284" i="8"/>
  <c r="B285" i="8"/>
  <c r="E285" i="8"/>
  <c r="F285" i="8"/>
  <c r="G285" i="8" s="1"/>
  <c r="I285" i="8"/>
  <c r="J285" i="8"/>
  <c r="K285" i="8"/>
  <c r="B286" i="8"/>
  <c r="E286" i="8"/>
  <c r="F286" i="8"/>
  <c r="I286" i="8"/>
  <c r="J286" i="8"/>
  <c r="K286" i="8"/>
  <c r="L286" i="8" s="1"/>
  <c r="B287" i="8"/>
  <c r="E287" i="8"/>
  <c r="F287" i="8"/>
  <c r="G287" i="8" s="1"/>
  <c r="I287" i="8"/>
  <c r="J287" i="8"/>
  <c r="K287" i="8"/>
  <c r="B288" i="8"/>
  <c r="E288" i="8"/>
  <c r="F288" i="8"/>
  <c r="I288" i="8"/>
  <c r="J288" i="8"/>
  <c r="K288" i="8"/>
  <c r="L288" i="8" s="1"/>
  <c r="B289" i="8"/>
  <c r="E289" i="8"/>
  <c r="F289" i="8"/>
  <c r="G289" i="8" s="1"/>
  <c r="I289" i="8"/>
  <c r="J289" i="8"/>
  <c r="K289" i="8"/>
  <c r="B290" i="8"/>
  <c r="E290" i="8"/>
  <c r="F290" i="8"/>
  <c r="I290" i="8"/>
  <c r="J290" i="8"/>
  <c r="K290" i="8"/>
  <c r="L290" i="8" s="1"/>
  <c r="B291" i="8"/>
  <c r="E291" i="8"/>
  <c r="F291" i="8"/>
  <c r="G291" i="8" s="1"/>
  <c r="I291" i="8"/>
  <c r="J291" i="8"/>
  <c r="K291" i="8"/>
  <c r="B292" i="8"/>
  <c r="E292" i="8"/>
  <c r="F292" i="8"/>
  <c r="I292" i="8"/>
  <c r="J292" i="8"/>
  <c r="K292" i="8"/>
  <c r="L292" i="8" s="1"/>
  <c r="B293" i="8"/>
  <c r="E293" i="8"/>
  <c r="F293" i="8"/>
  <c r="G293" i="8" s="1"/>
  <c r="I293" i="8"/>
  <c r="J293" i="8"/>
  <c r="K293" i="8"/>
  <c r="B294" i="8"/>
  <c r="E294" i="8"/>
  <c r="F294" i="8"/>
  <c r="I294" i="8"/>
  <c r="J294" i="8"/>
  <c r="K294" i="8"/>
  <c r="L294" i="8" s="1"/>
  <c r="B295" i="8"/>
  <c r="E295" i="8"/>
  <c r="F295" i="8"/>
  <c r="G295" i="8" s="1"/>
  <c r="I295" i="8"/>
  <c r="J295" i="8"/>
  <c r="K295" i="8"/>
  <c r="B296" i="8"/>
  <c r="E296" i="8"/>
  <c r="F296" i="8"/>
  <c r="I296" i="8"/>
  <c r="J296" i="8"/>
  <c r="K296" i="8"/>
  <c r="L296" i="8" s="1"/>
  <c r="B297" i="8"/>
  <c r="E297" i="8"/>
  <c r="F297" i="8"/>
  <c r="G297" i="8" s="1"/>
  <c r="I297" i="8"/>
  <c r="J297" i="8"/>
  <c r="K297" i="8"/>
  <c r="B298" i="8"/>
  <c r="E298" i="8"/>
  <c r="F298" i="8"/>
  <c r="I298" i="8"/>
  <c r="J298" i="8"/>
  <c r="K298" i="8"/>
  <c r="L298" i="8" s="1"/>
  <c r="B299" i="8"/>
  <c r="E299" i="8"/>
  <c r="F299" i="8"/>
  <c r="G299" i="8" s="1"/>
  <c r="I299" i="8"/>
  <c r="J299" i="8"/>
  <c r="K299" i="8"/>
  <c r="B300" i="8"/>
  <c r="E300" i="8"/>
  <c r="F300" i="8"/>
  <c r="I300" i="8"/>
  <c r="J300" i="8"/>
  <c r="K300" i="8"/>
  <c r="L300" i="8" s="1"/>
  <c r="B301" i="8"/>
  <c r="E301" i="8"/>
  <c r="F301" i="8"/>
  <c r="G301" i="8" s="1"/>
  <c r="I301" i="8"/>
  <c r="J301" i="8"/>
  <c r="K301" i="8"/>
  <c r="B302" i="8"/>
  <c r="E302" i="8"/>
  <c r="F302" i="8"/>
  <c r="I302" i="8"/>
  <c r="J302" i="8"/>
  <c r="K302" i="8"/>
  <c r="L302" i="8" s="1"/>
  <c r="B303" i="8"/>
  <c r="E303" i="8"/>
  <c r="F303" i="8"/>
  <c r="G303" i="8" s="1"/>
  <c r="I303" i="8"/>
  <c r="J303" i="8"/>
  <c r="K303" i="8"/>
  <c r="B304" i="8"/>
  <c r="E304" i="8"/>
  <c r="F304" i="8"/>
  <c r="I304" i="8"/>
  <c r="J304" i="8"/>
  <c r="K304" i="8"/>
  <c r="L304" i="8" s="1"/>
  <c r="B305" i="8"/>
  <c r="E305" i="8"/>
  <c r="F305" i="8"/>
  <c r="G305" i="8" s="1"/>
  <c r="I305" i="8"/>
  <c r="J305" i="8"/>
  <c r="K305" i="8"/>
  <c r="B306" i="8"/>
  <c r="E306" i="8"/>
  <c r="F306" i="8"/>
  <c r="I306" i="8"/>
  <c r="J306" i="8"/>
  <c r="K306" i="8"/>
  <c r="L306" i="8" s="1"/>
  <c r="B307" i="8"/>
  <c r="E307" i="8"/>
  <c r="F307" i="8"/>
  <c r="G307" i="8" s="1"/>
  <c r="I307" i="8"/>
  <c r="J307" i="8"/>
  <c r="K307" i="8"/>
  <c r="B308" i="8"/>
  <c r="E308" i="8"/>
  <c r="F308" i="8"/>
  <c r="I308" i="8"/>
  <c r="J308" i="8"/>
  <c r="K308" i="8"/>
  <c r="L308" i="8" s="1"/>
  <c r="B309" i="8"/>
  <c r="E309" i="8"/>
  <c r="F309" i="8"/>
  <c r="G309" i="8" s="1"/>
  <c r="I309" i="8"/>
  <c r="J309" i="8"/>
  <c r="K309" i="8"/>
  <c r="B310" i="8"/>
  <c r="E310" i="8"/>
  <c r="F310" i="8"/>
  <c r="I310" i="8"/>
  <c r="J310" i="8"/>
  <c r="K310" i="8"/>
  <c r="L310" i="8" s="1"/>
  <c r="B311" i="8"/>
  <c r="E311" i="8"/>
  <c r="F311" i="8"/>
  <c r="G311" i="8" s="1"/>
  <c r="I311" i="8"/>
  <c r="J311" i="8"/>
  <c r="K311" i="8"/>
  <c r="B312" i="8"/>
  <c r="E312" i="8"/>
  <c r="F312" i="8"/>
  <c r="I312" i="8"/>
  <c r="J312" i="8"/>
  <c r="K312" i="8"/>
  <c r="L312" i="8" s="1"/>
  <c r="B313" i="8"/>
  <c r="E313" i="8"/>
  <c r="F313" i="8"/>
  <c r="G313" i="8" s="1"/>
  <c r="I313" i="8"/>
  <c r="J313" i="8"/>
  <c r="K313" i="8"/>
  <c r="B314" i="8"/>
  <c r="E314" i="8"/>
  <c r="F314" i="8"/>
  <c r="I314" i="8"/>
  <c r="J314" i="8"/>
  <c r="K314" i="8"/>
  <c r="L314" i="8" s="1"/>
  <c r="B315" i="8"/>
  <c r="E315" i="8"/>
  <c r="F315" i="8"/>
  <c r="G315" i="8" s="1"/>
  <c r="I315" i="8"/>
  <c r="J315" i="8"/>
  <c r="K315" i="8"/>
  <c r="B316" i="8"/>
  <c r="E316" i="8"/>
  <c r="F316" i="8"/>
  <c r="I316" i="8"/>
  <c r="J316" i="8"/>
  <c r="K316" i="8"/>
  <c r="L316" i="8" s="1"/>
  <c r="B317" i="8"/>
  <c r="E317" i="8"/>
  <c r="F317" i="8"/>
  <c r="G317" i="8" s="1"/>
  <c r="I317" i="8"/>
  <c r="J317" i="8"/>
  <c r="K317" i="8"/>
  <c r="B318" i="8"/>
  <c r="E318" i="8"/>
  <c r="F318" i="8"/>
  <c r="I318" i="8"/>
  <c r="J318" i="8"/>
  <c r="K318" i="8"/>
  <c r="L318" i="8" s="1"/>
  <c r="M318" i="8"/>
  <c r="B319" i="8"/>
  <c r="E319" i="8"/>
  <c r="F319" i="8"/>
  <c r="G319" i="8" s="1"/>
  <c r="I319" i="8"/>
  <c r="J319" i="8"/>
  <c r="K319" i="8"/>
  <c r="B320" i="8"/>
  <c r="E320" i="8"/>
  <c r="F320" i="8"/>
  <c r="I320" i="8"/>
  <c r="J320" i="8"/>
  <c r="K320" i="8"/>
  <c r="L320" i="8" s="1"/>
  <c r="B321" i="8"/>
  <c r="E321" i="8"/>
  <c r="F321" i="8"/>
  <c r="G321" i="8" s="1"/>
  <c r="I321" i="8"/>
  <c r="J321" i="8"/>
  <c r="K321" i="8"/>
  <c r="B322" i="8"/>
  <c r="E322" i="8"/>
  <c r="F322" i="8"/>
  <c r="I322" i="8"/>
  <c r="J322" i="8"/>
  <c r="K322" i="8"/>
  <c r="L322" i="8" s="1"/>
  <c r="B323" i="8"/>
  <c r="E323" i="8"/>
  <c r="F323" i="8"/>
  <c r="G323" i="8" s="1"/>
  <c r="I323" i="8"/>
  <c r="J323" i="8"/>
  <c r="K323" i="8"/>
  <c r="B324" i="8"/>
  <c r="E324" i="8"/>
  <c r="F324" i="8"/>
  <c r="I324" i="8"/>
  <c r="J324" i="8"/>
  <c r="K324" i="8"/>
  <c r="L324" i="8" s="1"/>
  <c r="B325" i="8"/>
  <c r="E325" i="8"/>
  <c r="F325" i="8"/>
  <c r="G325" i="8" s="1"/>
  <c r="I325" i="8"/>
  <c r="J325" i="8"/>
  <c r="K325" i="8"/>
  <c r="B326" i="8"/>
  <c r="E326" i="8"/>
  <c r="F326" i="8"/>
  <c r="I326" i="8"/>
  <c r="J326" i="8"/>
  <c r="K326" i="8"/>
  <c r="L326" i="8" s="1"/>
  <c r="B327" i="8"/>
  <c r="E327" i="8"/>
  <c r="F327" i="8"/>
  <c r="G327" i="8" s="1"/>
  <c r="I327" i="8"/>
  <c r="J327" i="8"/>
  <c r="K327" i="8"/>
  <c r="B328" i="8"/>
  <c r="E328" i="8"/>
  <c r="F328" i="8"/>
  <c r="I328" i="8"/>
  <c r="J328" i="8"/>
  <c r="K328" i="8"/>
  <c r="L328" i="8" s="1"/>
  <c r="B329" i="8"/>
  <c r="E329" i="8"/>
  <c r="F329" i="8"/>
  <c r="G329" i="8" s="1"/>
  <c r="I329" i="8"/>
  <c r="J329" i="8"/>
  <c r="K329" i="8"/>
  <c r="B330" i="8"/>
  <c r="E330" i="8"/>
  <c r="F330" i="8"/>
  <c r="I330" i="8"/>
  <c r="J330" i="8"/>
  <c r="K330" i="8"/>
  <c r="L330" i="8" s="1"/>
  <c r="B331" i="8"/>
  <c r="E331" i="8"/>
  <c r="F331" i="8"/>
  <c r="G331" i="8" s="1"/>
  <c r="I331" i="8"/>
  <c r="J331" i="8"/>
  <c r="K331" i="8"/>
  <c r="B332" i="8"/>
  <c r="E332" i="8"/>
  <c r="F332" i="8"/>
  <c r="I332" i="8"/>
  <c r="J332" i="8"/>
  <c r="K332" i="8"/>
  <c r="L332" i="8" s="1"/>
  <c r="B333" i="8"/>
  <c r="E333" i="8"/>
  <c r="F333" i="8"/>
  <c r="G333" i="8" s="1"/>
  <c r="I333" i="8"/>
  <c r="J333" i="8"/>
  <c r="K333" i="8"/>
  <c r="B334" i="8"/>
  <c r="E334" i="8"/>
  <c r="F334" i="8"/>
  <c r="I334" i="8"/>
  <c r="J334" i="8"/>
  <c r="K334" i="8"/>
  <c r="L334" i="8" s="1"/>
  <c r="B335" i="8"/>
  <c r="E335" i="8"/>
  <c r="F335" i="8"/>
  <c r="G335" i="8" s="1"/>
  <c r="I335" i="8"/>
  <c r="J335" i="8"/>
  <c r="K335" i="8"/>
  <c r="B336" i="8"/>
  <c r="E336" i="8"/>
  <c r="F336" i="8"/>
  <c r="I336" i="8"/>
  <c r="J336" i="8"/>
  <c r="K336" i="8"/>
  <c r="L336" i="8" s="1"/>
  <c r="B337" i="8"/>
  <c r="E337" i="8"/>
  <c r="F337" i="8"/>
  <c r="G337" i="8" s="1"/>
  <c r="I337" i="8"/>
  <c r="J337" i="8"/>
  <c r="K337" i="8"/>
  <c r="B338" i="8"/>
  <c r="E338" i="8"/>
  <c r="F338" i="8"/>
  <c r="I338" i="8"/>
  <c r="J338" i="8"/>
  <c r="K338" i="8"/>
  <c r="L338" i="8" s="1"/>
  <c r="B339" i="8"/>
  <c r="E339" i="8"/>
  <c r="F339" i="8"/>
  <c r="G339" i="8" s="1"/>
  <c r="I339" i="8"/>
  <c r="J339" i="8"/>
  <c r="K339" i="8"/>
  <c r="B340" i="8"/>
  <c r="E340" i="8"/>
  <c r="F340" i="8"/>
  <c r="I340" i="8"/>
  <c r="J340" i="8"/>
  <c r="K340" i="8"/>
  <c r="L340" i="8" s="1"/>
  <c r="B341" i="8"/>
  <c r="E341" i="8"/>
  <c r="F341" i="8"/>
  <c r="G341" i="8" s="1"/>
  <c r="I341" i="8"/>
  <c r="J341" i="8"/>
  <c r="K341" i="8"/>
  <c r="B342" i="8"/>
  <c r="E342" i="8"/>
  <c r="F342" i="8"/>
  <c r="I342" i="8"/>
  <c r="J342" i="8"/>
  <c r="K342" i="8"/>
  <c r="L342" i="8" s="1"/>
  <c r="B343" i="8"/>
  <c r="E343" i="8"/>
  <c r="F343" i="8"/>
  <c r="G343" i="8" s="1"/>
  <c r="I343" i="8"/>
  <c r="J343" i="8"/>
  <c r="K343" i="8"/>
  <c r="B344" i="8"/>
  <c r="E344" i="8"/>
  <c r="F344" i="8"/>
  <c r="I344" i="8"/>
  <c r="J344" i="8"/>
  <c r="K344" i="8"/>
  <c r="L344" i="8" s="1"/>
  <c r="B345" i="8"/>
  <c r="E345" i="8"/>
  <c r="F345" i="8"/>
  <c r="G345" i="8" s="1"/>
  <c r="I345" i="8"/>
  <c r="J345" i="8"/>
  <c r="K345" i="8"/>
  <c r="B346" i="8"/>
  <c r="E346" i="8"/>
  <c r="F346" i="8"/>
  <c r="I346" i="8"/>
  <c r="J346" i="8"/>
  <c r="K346" i="8"/>
  <c r="L346" i="8" s="1"/>
  <c r="B347" i="8"/>
  <c r="E347" i="8"/>
  <c r="F347" i="8"/>
  <c r="G347" i="8" s="1"/>
  <c r="I347" i="8"/>
  <c r="J347" i="8"/>
  <c r="K347" i="8"/>
  <c r="B348" i="8"/>
  <c r="E348" i="8"/>
  <c r="F348" i="8"/>
  <c r="I348" i="8"/>
  <c r="J348" i="8"/>
  <c r="K348" i="8"/>
  <c r="L348" i="8" s="1"/>
  <c r="B349" i="8"/>
  <c r="E349" i="8"/>
  <c r="F349" i="8"/>
  <c r="G349" i="8" s="1"/>
  <c r="I349" i="8"/>
  <c r="J349" i="8"/>
  <c r="K349" i="8"/>
  <c r="B350" i="8"/>
  <c r="E350" i="8"/>
  <c r="F350" i="8"/>
  <c r="I350" i="8"/>
  <c r="J350" i="8"/>
  <c r="K350" i="8"/>
  <c r="L350" i="8" s="1"/>
  <c r="B351" i="8"/>
  <c r="E351" i="8"/>
  <c r="F351" i="8"/>
  <c r="G351" i="8" s="1"/>
  <c r="I351" i="8"/>
  <c r="J351" i="8"/>
  <c r="K351" i="8"/>
  <c r="B352" i="8"/>
  <c r="E352" i="8"/>
  <c r="F352" i="8"/>
  <c r="I352" i="8"/>
  <c r="J352" i="8"/>
  <c r="K352" i="8"/>
  <c r="L352" i="8" s="1"/>
  <c r="B353" i="8"/>
  <c r="E353" i="8"/>
  <c r="F353" i="8"/>
  <c r="G353" i="8" s="1"/>
  <c r="I353" i="8"/>
  <c r="J353" i="8"/>
  <c r="K353" i="8"/>
  <c r="B354" i="8"/>
  <c r="E354" i="8"/>
  <c r="F354" i="8"/>
  <c r="I354" i="8"/>
  <c r="J354" i="8"/>
  <c r="K354" i="8"/>
  <c r="L354" i="8" s="1"/>
  <c r="B355" i="8"/>
  <c r="E355" i="8"/>
  <c r="F355" i="8"/>
  <c r="G355" i="8" s="1"/>
  <c r="I355" i="8"/>
  <c r="J355" i="8"/>
  <c r="K355" i="8"/>
  <c r="B356" i="8"/>
  <c r="E356" i="8"/>
  <c r="F356" i="8"/>
  <c r="I356" i="8"/>
  <c r="J356" i="8"/>
  <c r="K356" i="8"/>
  <c r="L356" i="8" s="1"/>
  <c r="B357" i="8"/>
  <c r="E357" i="8"/>
  <c r="F357" i="8"/>
  <c r="G357" i="8" s="1"/>
  <c r="I357" i="8"/>
  <c r="J357" i="8"/>
  <c r="K357" i="8"/>
  <c r="B358" i="8"/>
  <c r="E358" i="8"/>
  <c r="F358" i="8"/>
  <c r="I358" i="8"/>
  <c r="J358" i="8"/>
  <c r="K358" i="8"/>
  <c r="L358" i="8" s="1"/>
  <c r="B359" i="8"/>
  <c r="E359" i="8"/>
  <c r="F359" i="8"/>
  <c r="G359" i="8" s="1"/>
  <c r="I359" i="8"/>
  <c r="J359" i="8"/>
  <c r="K359" i="8"/>
  <c r="B360" i="8"/>
  <c r="E360" i="8"/>
  <c r="F360" i="8"/>
  <c r="I360" i="8"/>
  <c r="J360" i="8"/>
  <c r="K360" i="8"/>
  <c r="L360" i="8" s="1"/>
  <c r="B361" i="8"/>
  <c r="E361" i="8"/>
  <c r="F361" i="8"/>
  <c r="G361" i="8" s="1"/>
  <c r="I361" i="8"/>
  <c r="J361" i="8"/>
  <c r="K361" i="8"/>
  <c r="B362" i="8"/>
  <c r="E362" i="8"/>
  <c r="F362" i="8"/>
  <c r="I362" i="8"/>
  <c r="J362" i="8"/>
  <c r="K362" i="8"/>
  <c r="L362" i="8" s="1"/>
  <c r="B363" i="8"/>
  <c r="E363" i="8"/>
  <c r="F363" i="8"/>
  <c r="G363" i="8" s="1"/>
  <c r="I363" i="8"/>
  <c r="J363" i="8"/>
  <c r="K363" i="8"/>
  <c r="B364" i="8"/>
  <c r="E364" i="8"/>
  <c r="F364" i="8"/>
  <c r="I364" i="8"/>
  <c r="J364" i="8"/>
  <c r="K364" i="8"/>
  <c r="L364" i="8" s="1"/>
  <c r="B365" i="8"/>
  <c r="E365" i="8"/>
  <c r="F365" i="8"/>
  <c r="G365" i="8" s="1"/>
  <c r="I365" i="8"/>
  <c r="J365" i="8"/>
  <c r="K365" i="8"/>
  <c r="B366" i="8"/>
  <c r="E366" i="8"/>
  <c r="F366" i="8"/>
  <c r="I366" i="8"/>
  <c r="J366" i="8"/>
  <c r="K366" i="8"/>
  <c r="L366" i="8" s="1"/>
  <c r="B367" i="8"/>
  <c r="E367" i="8"/>
  <c r="F367" i="8"/>
  <c r="G367" i="8" s="1"/>
  <c r="I367" i="8"/>
  <c r="J367" i="8"/>
  <c r="K367" i="8"/>
  <c r="B368" i="8"/>
  <c r="E368" i="8"/>
  <c r="F368" i="8"/>
  <c r="I368" i="8"/>
  <c r="J368" i="8"/>
  <c r="K368" i="8"/>
  <c r="L368" i="8" s="1"/>
  <c r="B369" i="8"/>
  <c r="E369" i="8"/>
  <c r="F369" i="8"/>
  <c r="G369" i="8" s="1"/>
  <c r="I369" i="8"/>
  <c r="J369" i="8"/>
  <c r="K369" i="8"/>
  <c r="B370" i="8"/>
  <c r="E370" i="8"/>
  <c r="F370" i="8"/>
  <c r="I370" i="8"/>
  <c r="J370" i="8"/>
  <c r="K370" i="8"/>
  <c r="L370" i="8" s="1"/>
  <c r="B371" i="8"/>
  <c r="E371" i="8"/>
  <c r="F371" i="8"/>
  <c r="G371" i="8" s="1"/>
  <c r="I371" i="8"/>
  <c r="J371" i="8"/>
  <c r="K371" i="8"/>
  <c r="B372" i="8"/>
  <c r="E372" i="8"/>
  <c r="F372" i="8"/>
  <c r="I372" i="8"/>
  <c r="J372" i="8"/>
  <c r="K372" i="8"/>
  <c r="L372" i="8" s="1"/>
  <c r="B373" i="8"/>
  <c r="E373" i="8"/>
  <c r="F373" i="8"/>
  <c r="G373" i="8" s="1"/>
  <c r="I373" i="8"/>
  <c r="J373" i="8"/>
  <c r="K373" i="8"/>
  <c r="L373" i="8" s="1"/>
  <c r="B374" i="8"/>
  <c r="E374" i="8"/>
  <c r="F374" i="8"/>
  <c r="G374" i="8" s="1"/>
  <c r="I374" i="8"/>
  <c r="J374" i="8"/>
  <c r="K374" i="8"/>
  <c r="L374" i="8" s="1"/>
  <c r="B375" i="8"/>
  <c r="E375" i="8"/>
  <c r="F375" i="8"/>
  <c r="G375" i="8" s="1"/>
  <c r="I375" i="8"/>
  <c r="J375" i="8"/>
  <c r="K375" i="8"/>
  <c r="B376" i="8"/>
  <c r="E376" i="8"/>
  <c r="F376" i="8"/>
  <c r="G376" i="8" s="1"/>
  <c r="I376" i="8"/>
  <c r="J376" i="8"/>
  <c r="K376" i="8"/>
  <c r="L376" i="8" s="1"/>
  <c r="B377" i="8"/>
  <c r="E377" i="8"/>
  <c r="F377" i="8"/>
  <c r="G377" i="8" s="1"/>
  <c r="I377" i="8"/>
  <c r="J377" i="8"/>
  <c r="K377" i="8"/>
  <c r="L377" i="8" s="1"/>
  <c r="B378" i="8"/>
  <c r="E378" i="8"/>
  <c r="F378" i="8"/>
  <c r="G378" i="8" s="1"/>
  <c r="I378" i="8"/>
  <c r="J378" i="8"/>
  <c r="K378" i="8"/>
  <c r="L378" i="8" s="1"/>
  <c r="B379" i="8"/>
  <c r="E379" i="8"/>
  <c r="F379" i="8"/>
  <c r="G379" i="8" s="1"/>
  <c r="I379" i="8"/>
  <c r="J379" i="8"/>
  <c r="K379" i="8"/>
  <c r="B380" i="8"/>
  <c r="E380" i="8"/>
  <c r="F380" i="8"/>
  <c r="G380" i="8" s="1"/>
  <c r="I380" i="8"/>
  <c r="J380" i="8"/>
  <c r="K380" i="8"/>
  <c r="L380" i="8" s="1"/>
  <c r="B381" i="8"/>
  <c r="E381" i="8"/>
  <c r="F381" i="8"/>
  <c r="G381" i="8" s="1"/>
  <c r="I381" i="8"/>
  <c r="J381" i="8"/>
  <c r="K381" i="8"/>
  <c r="L381" i="8" s="1"/>
  <c r="B382" i="8"/>
  <c r="E382" i="8"/>
  <c r="F382" i="8"/>
  <c r="I382" i="8"/>
  <c r="J382" i="8"/>
  <c r="K382" i="8"/>
  <c r="L382" i="8" s="1"/>
  <c r="B383" i="8"/>
  <c r="E383" i="8"/>
  <c r="F383" i="8"/>
  <c r="G383" i="8" s="1"/>
  <c r="I383" i="8"/>
  <c r="J383" i="8"/>
  <c r="K383" i="8"/>
  <c r="B384" i="8"/>
  <c r="E384" i="8"/>
  <c r="F384" i="8"/>
  <c r="I384" i="8"/>
  <c r="J384" i="8"/>
  <c r="K384" i="8"/>
  <c r="L384" i="8" s="1"/>
  <c r="B385" i="8"/>
  <c r="E385" i="8"/>
  <c r="F385" i="8"/>
  <c r="H385" i="8" s="1"/>
  <c r="I385" i="8"/>
  <c r="J385" i="8"/>
  <c r="K385" i="8"/>
  <c r="L385" i="8" s="1"/>
  <c r="B386" i="8"/>
  <c r="E386" i="8"/>
  <c r="F386" i="8"/>
  <c r="G386" i="8" s="1"/>
  <c r="I386" i="8"/>
  <c r="J386" i="8"/>
  <c r="K386" i="8"/>
  <c r="L386" i="8" s="1"/>
  <c r="B387" i="8"/>
  <c r="E387" i="8"/>
  <c r="F387" i="8"/>
  <c r="I387" i="8"/>
  <c r="J387" i="8"/>
  <c r="K387" i="8"/>
  <c r="L387" i="8" s="1"/>
  <c r="B388" i="8"/>
  <c r="E388" i="8"/>
  <c r="F388" i="8"/>
  <c r="G388" i="8" s="1"/>
  <c r="I388" i="8"/>
  <c r="J388" i="8"/>
  <c r="K388" i="8"/>
  <c r="L388" i="8" s="1"/>
  <c r="B389" i="8"/>
  <c r="E389" i="8"/>
  <c r="F389" i="8"/>
  <c r="I389" i="8"/>
  <c r="J389" i="8"/>
  <c r="K389" i="8"/>
  <c r="L389" i="8" s="1"/>
  <c r="B390" i="8"/>
  <c r="E390" i="8"/>
  <c r="F390" i="8"/>
  <c r="G390" i="8" s="1"/>
  <c r="I390" i="8"/>
  <c r="J390" i="8"/>
  <c r="K390" i="8"/>
  <c r="L390" i="8" s="1"/>
  <c r="B391" i="8"/>
  <c r="E391" i="8"/>
  <c r="F391" i="8"/>
  <c r="G391" i="8" s="1"/>
  <c r="I391" i="8"/>
  <c r="J391" i="8"/>
  <c r="K391" i="8"/>
  <c r="B392" i="8"/>
  <c r="E392" i="8"/>
  <c r="F392" i="8"/>
  <c r="G392" i="8" s="1"/>
  <c r="I392" i="8"/>
  <c r="J392" i="8"/>
  <c r="K392" i="8"/>
  <c r="L392" i="8" s="1"/>
  <c r="B393" i="8"/>
  <c r="E393" i="8"/>
  <c r="F393" i="8"/>
  <c r="G393" i="8" s="1"/>
  <c r="I393" i="8"/>
  <c r="J393" i="8"/>
  <c r="K393" i="8"/>
  <c r="L393" i="8" s="1"/>
  <c r="B394" i="8"/>
  <c r="E394" i="8"/>
  <c r="F394" i="8"/>
  <c r="G394" i="8" s="1"/>
  <c r="I394" i="8"/>
  <c r="J394" i="8"/>
  <c r="K394" i="8"/>
  <c r="L394" i="8" s="1"/>
  <c r="B395" i="8"/>
  <c r="E395" i="8"/>
  <c r="F395" i="8"/>
  <c r="G395" i="8" s="1"/>
  <c r="I395" i="8"/>
  <c r="J395" i="8"/>
  <c r="K395" i="8"/>
  <c r="B396" i="8"/>
  <c r="E396" i="8"/>
  <c r="F396" i="8"/>
  <c r="G396" i="8" s="1"/>
  <c r="I396" i="8"/>
  <c r="J396" i="8"/>
  <c r="K396" i="8"/>
  <c r="L396" i="8" s="1"/>
  <c r="B397" i="8"/>
  <c r="E397" i="8"/>
  <c r="F397" i="8"/>
  <c r="H397" i="8" s="1"/>
  <c r="I397" i="8"/>
  <c r="J397" i="8"/>
  <c r="K397" i="8"/>
  <c r="L397" i="8" s="1"/>
  <c r="B398" i="8"/>
  <c r="E398" i="8"/>
  <c r="F398" i="8"/>
  <c r="G398" i="8" s="1"/>
  <c r="I398" i="8"/>
  <c r="J398" i="8"/>
  <c r="K398" i="8"/>
  <c r="L398" i="8" s="1"/>
  <c r="B399" i="8"/>
  <c r="E399" i="8"/>
  <c r="F399" i="8"/>
  <c r="G399" i="8" s="1"/>
  <c r="I399" i="8"/>
  <c r="J399" i="8"/>
  <c r="K399" i="8"/>
  <c r="L399" i="8" s="1"/>
  <c r="B400" i="8"/>
  <c r="E400" i="8"/>
  <c r="F400" i="8"/>
  <c r="G400" i="8" s="1"/>
  <c r="I400" i="8"/>
  <c r="J400" i="8"/>
  <c r="K400" i="8"/>
  <c r="L400" i="8" s="1"/>
  <c r="B401" i="8"/>
  <c r="E401" i="8"/>
  <c r="F401" i="8"/>
  <c r="G401" i="8" s="1"/>
  <c r="I401" i="8"/>
  <c r="J401" i="8"/>
  <c r="K401" i="8"/>
  <c r="L401" i="8" s="1"/>
  <c r="B402" i="8"/>
  <c r="E402" i="8"/>
  <c r="F402" i="8"/>
  <c r="G402" i="8" s="1"/>
  <c r="I402" i="8"/>
  <c r="J402" i="8"/>
  <c r="K402" i="8"/>
  <c r="L402" i="8" s="1"/>
  <c r="B403" i="8"/>
  <c r="E403" i="8"/>
  <c r="F403" i="8"/>
  <c r="H403" i="8" s="1"/>
  <c r="I403" i="8"/>
  <c r="J403" i="8"/>
  <c r="K403" i="8"/>
  <c r="L403" i="8" s="1"/>
  <c r="B404" i="8"/>
  <c r="E404" i="8"/>
  <c r="F404" i="8"/>
  <c r="H404" i="8" s="1"/>
  <c r="I404" i="8"/>
  <c r="J404" i="8"/>
  <c r="K404" i="8"/>
  <c r="L404" i="8" s="1"/>
  <c r="B405" i="8"/>
  <c r="E405" i="8"/>
  <c r="F405" i="8"/>
  <c r="G405" i="8" s="1"/>
  <c r="I405" i="8"/>
  <c r="J405" i="8"/>
  <c r="K405" i="8"/>
  <c r="L405" i="8" s="1"/>
  <c r="B406" i="8"/>
  <c r="E406" i="8"/>
  <c r="F406" i="8"/>
  <c r="H406" i="8" s="1"/>
  <c r="I406" i="8"/>
  <c r="J406" i="8"/>
  <c r="K406" i="8"/>
  <c r="L406" i="8" s="1"/>
  <c r="B407" i="8"/>
  <c r="E407" i="8"/>
  <c r="F407" i="8"/>
  <c r="G407" i="8" s="1"/>
  <c r="I407" i="8"/>
  <c r="J407" i="8"/>
  <c r="K407" i="8"/>
  <c r="B408" i="8"/>
  <c r="E408" i="8"/>
  <c r="F408" i="8"/>
  <c r="I408" i="8"/>
  <c r="J408" i="8"/>
  <c r="K408" i="8"/>
  <c r="L408" i="8" s="1"/>
  <c r="B409" i="8"/>
  <c r="E409" i="8"/>
  <c r="F409" i="8"/>
  <c r="G409" i="8" s="1"/>
  <c r="I409" i="8"/>
  <c r="J409" i="8"/>
  <c r="K409" i="8"/>
  <c r="B410" i="8"/>
  <c r="E410" i="8"/>
  <c r="F410" i="8"/>
  <c r="I410" i="8"/>
  <c r="J410" i="8"/>
  <c r="K410" i="8"/>
  <c r="L410" i="8" s="1"/>
  <c r="B411" i="8"/>
  <c r="E411" i="8"/>
  <c r="F411" i="8"/>
  <c r="G411" i="8" s="1"/>
  <c r="I411" i="8"/>
  <c r="J411" i="8"/>
  <c r="K411" i="8"/>
  <c r="L411" i="8" s="1"/>
  <c r="B412" i="8"/>
  <c r="E412" i="8"/>
  <c r="F412" i="8"/>
  <c r="H412" i="8" s="1"/>
  <c r="I412" i="8"/>
  <c r="J412" i="8"/>
  <c r="K412" i="8"/>
  <c r="L412" i="8" s="1"/>
  <c r="B413" i="8"/>
  <c r="E413" i="8"/>
  <c r="F413" i="8"/>
  <c r="G413" i="8" s="1"/>
  <c r="I413" i="8"/>
  <c r="J413" i="8"/>
  <c r="K413" i="8"/>
  <c r="L413" i="8" s="1"/>
  <c r="B414" i="8"/>
  <c r="E414" i="8"/>
  <c r="F414" i="8"/>
  <c r="G414" i="8" s="1"/>
  <c r="I414" i="8"/>
  <c r="J414" i="8"/>
  <c r="K414" i="8"/>
  <c r="B415" i="8"/>
  <c r="E415" i="8"/>
  <c r="F415" i="8"/>
  <c r="I415" i="8"/>
  <c r="J415" i="8"/>
  <c r="K415" i="8"/>
  <c r="L415" i="8" s="1"/>
  <c r="B416" i="8"/>
  <c r="E416" i="8"/>
  <c r="F416" i="8"/>
  <c r="G416" i="8" s="1"/>
  <c r="I416" i="8"/>
  <c r="J416" i="8"/>
  <c r="K416" i="8"/>
  <c r="B417" i="8"/>
  <c r="E417" i="8"/>
  <c r="F417" i="8"/>
  <c r="I417" i="8"/>
  <c r="J417" i="8"/>
  <c r="K417" i="8"/>
  <c r="L417" i="8" s="1"/>
  <c r="B418" i="8"/>
  <c r="E418" i="8"/>
  <c r="F418" i="8"/>
  <c r="G418" i="8" s="1"/>
  <c r="I418" i="8"/>
  <c r="J418" i="8"/>
  <c r="K418" i="8"/>
  <c r="L418" i="8" s="1"/>
  <c r="B419" i="8"/>
  <c r="E419" i="8"/>
  <c r="F419" i="8"/>
  <c r="H419" i="8" s="1"/>
  <c r="I419" i="8"/>
  <c r="J419" i="8"/>
  <c r="K419" i="8"/>
  <c r="L419" i="8" s="1"/>
  <c r="B420" i="8"/>
  <c r="E420" i="8"/>
  <c r="F420" i="8"/>
  <c r="H420" i="8" s="1"/>
  <c r="I420" i="8"/>
  <c r="J420" i="8"/>
  <c r="K420" i="8"/>
  <c r="L420" i="8" s="1"/>
  <c r="B421" i="8"/>
  <c r="E421" i="8"/>
  <c r="F421" i="8"/>
  <c r="G421" i="8" s="1"/>
  <c r="I421" i="8"/>
  <c r="J421" i="8"/>
  <c r="K421" i="8"/>
  <c r="L421" i="8" s="1"/>
  <c r="B422" i="8"/>
  <c r="E422" i="8"/>
  <c r="F422" i="8"/>
  <c r="G422" i="8" s="1"/>
  <c r="I422" i="8"/>
  <c r="J422" i="8"/>
  <c r="K422" i="8"/>
  <c r="L422" i="8" s="1"/>
  <c r="B423" i="8"/>
  <c r="E423" i="8"/>
  <c r="F423" i="8"/>
  <c r="H423" i="8" s="1"/>
  <c r="I423" i="8"/>
  <c r="J423" i="8"/>
  <c r="K423" i="8"/>
  <c r="L423" i="8" s="1"/>
  <c r="B424" i="8"/>
  <c r="E424" i="8"/>
  <c r="F424" i="8"/>
  <c r="G424" i="8" s="1"/>
  <c r="I424" i="8"/>
  <c r="J424" i="8"/>
  <c r="K424" i="8"/>
  <c r="L424" i="8" s="1"/>
  <c r="B425" i="8"/>
  <c r="E425" i="8"/>
  <c r="F425" i="8"/>
  <c r="G425" i="8" s="1"/>
  <c r="I425" i="8"/>
  <c r="J425" i="8"/>
  <c r="K425" i="8"/>
  <c r="B426" i="8"/>
  <c r="E426" i="8"/>
  <c r="F426" i="8"/>
  <c r="G426" i="8" s="1"/>
  <c r="I426" i="8"/>
  <c r="J426" i="8"/>
  <c r="K426" i="8"/>
  <c r="B427" i="8"/>
  <c r="E427" i="8"/>
  <c r="F427" i="8"/>
  <c r="I427" i="8"/>
  <c r="J427" i="8"/>
  <c r="K427" i="8"/>
  <c r="L427" i="8" s="1"/>
  <c r="B428" i="8"/>
  <c r="E428" i="8"/>
  <c r="F428" i="8"/>
  <c r="G428" i="8" s="1"/>
  <c r="I428" i="8"/>
  <c r="J428" i="8"/>
  <c r="K428" i="8"/>
  <c r="B429" i="8"/>
  <c r="E429" i="8"/>
  <c r="F429" i="8"/>
  <c r="I429" i="8"/>
  <c r="J429" i="8"/>
  <c r="K429" i="8"/>
  <c r="L429" i="8" s="1"/>
  <c r="B430" i="8"/>
  <c r="E430" i="8"/>
  <c r="F430" i="8"/>
  <c r="G430" i="8" s="1"/>
  <c r="I430" i="8"/>
  <c r="J430" i="8"/>
  <c r="K430" i="8"/>
  <c r="B431" i="8"/>
  <c r="E431" i="8"/>
  <c r="F431" i="8"/>
  <c r="G431" i="8" s="1"/>
  <c r="I431" i="8"/>
  <c r="J431" i="8"/>
  <c r="K431" i="8"/>
  <c r="L431" i="8" s="1"/>
  <c r="M431" i="8"/>
  <c r="B432" i="8"/>
  <c r="E432" i="8"/>
  <c r="F432" i="8"/>
  <c r="G432" i="8" s="1"/>
  <c r="I432" i="8"/>
  <c r="J432" i="8"/>
  <c r="K432" i="8"/>
  <c r="L432" i="8" s="1"/>
  <c r="B433" i="8"/>
  <c r="E433" i="8"/>
  <c r="F433" i="8"/>
  <c r="G433" i="8" s="1"/>
  <c r="I433" i="8"/>
  <c r="J433" i="8"/>
  <c r="K433" i="8"/>
  <c r="L433" i="8" s="1"/>
  <c r="B434" i="8"/>
  <c r="E434" i="8"/>
  <c r="F434" i="8"/>
  <c r="G434" i="8" s="1"/>
  <c r="I434" i="8"/>
  <c r="J434" i="8"/>
  <c r="K434" i="8"/>
  <c r="L434" i="8" s="1"/>
  <c r="B435" i="8"/>
  <c r="E435" i="8"/>
  <c r="F435" i="8"/>
  <c r="G435" i="8" s="1"/>
  <c r="I435" i="8"/>
  <c r="J435" i="8"/>
  <c r="K435" i="8"/>
  <c r="L435" i="8" s="1"/>
  <c r="B436" i="8"/>
  <c r="E436" i="8"/>
  <c r="F436" i="8"/>
  <c r="G436" i="8" s="1"/>
  <c r="I436" i="8"/>
  <c r="J436" i="8"/>
  <c r="K436" i="8"/>
  <c r="L436" i="8" s="1"/>
  <c r="B437" i="8"/>
  <c r="E437" i="8"/>
  <c r="F437" i="8"/>
  <c r="H437" i="8" s="1"/>
  <c r="I437" i="8"/>
  <c r="J437" i="8"/>
  <c r="K437" i="8"/>
  <c r="L437" i="8" s="1"/>
  <c r="B438" i="8"/>
  <c r="E438" i="8"/>
  <c r="F438" i="8"/>
  <c r="H438" i="8" s="1"/>
  <c r="I438" i="8"/>
  <c r="J438" i="8"/>
  <c r="K438" i="8"/>
  <c r="L438" i="8" s="1"/>
  <c r="B439" i="8"/>
  <c r="E439" i="8"/>
  <c r="F439" i="8"/>
  <c r="G439" i="8" s="1"/>
  <c r="I439" i="8"/>
  <c r="J439" i="8"/>
  <c r="K439" i="8"/>
  <c r="L439" i="8" s="1"/>
  <c r="B440" i="8"/>
  <c r="E440" i="8"/>
  <c r="F440" i="8"/>
  <c r="G440" i="8" s="1"/>
  <c r="I440" i="8"/>
  <c r="J440" i="8"/>
  <c r="K440" i="8"/>
  <c r="L440" i="8" s="1"/>
  <c r="B441" i="8"/>
  <c r="E441" i="8"/>
  <c r="F441" i="8"/>
  <c r="G441" i="8" s="1"/>
  <c r="I441" i="8"/>
  <c r="J441" i="8"/>
  <c r="K441" i="8"/>
  <c r="B442" i="8"/>
  <c r="E442" i="8"/>
  <c r="F442" i="8"/>
  <c r="H442" i="8" s="1"/>
  <c r="I442" i="8"/>
  <c r="J442" i="8"/>
  <c r="K442" i="8"/>
  <c r="L442" i="8" s="1"/>
  <c r="B443" i="8"/>
  <c r="E443" i="8"/>
  <c r="F443" i="8"/>
  <c r="G443" i="8" s="1"/>
  <c r="I443" i="8"/>
  <c r="J443" i="8"/>
  <c r="K443" i="8"/>
  <c r="L443" i="8" s="1"/>
  <c r="B444" i="8"/>
  <c r="E444" i="8"/>
  <c r="F444" i="8"/>
  <c r="G444" i="8" s="1"/>
  <c r="I444" i="8"/>
  <c r="J444" i="8"/>
  <c r="K444" i="8"/>
  <c r="B445" i="8"/>
  <c r="E445" i="8"/>
  <c r="F445" i="8"/>
  <c r="G445" i="8" s="1"/>
  <c r="I445" i="8"/>
  <c r="J445" i="8"/>
  <c r="K445" i="8"/>
  <c r="L445" i="8" s="1"/>
  <c r="B446" i="8"/>
  <c r="E446" i="8"/>
  <c r="F446" i="8"/>
  <c r="G446" i="8" s="1"/>
  <c r="I446" i="8"/>
  <c r="J446" i="8"/>
  <c r="K446" i="8"/>
  <c r="L446" i="8" s="1"/>
  <c r="B447" i="8"/>
  <c r="E447" i="8"/>
  <c r="F447" i="8"/>
  <c r="G447" i="8" s="1"/>
  <c r="I447" i="8"/>
  <c r="J447" i="8"/>
  <c r="K447" i="8"/>
  <c r="B448" i="8"/>
  <c r="E448" i="8"/>
  <c r="F448" i="8"/>
  <c r="G448" i="8" s="1"/>
  <c r="I448" i="8"/>
  <c r="J448" i="8"/>
  <c r="K448" i="8"/>
  <c r="L448" i="8" s="1"/>
  <c r="B449" i="8"/>
  <c r="E449" i="8"/>
  <c r="F449" i="8"/>
  <c r="G449" i="8" s="1"/>
  <c r="I449" i="8"/>
  <c r="J449" i="8"/>
  <c r="K449" i="8"/>
  <c r="B450" i="8"/>
  <c r="E450" i="8"/>
  <c r="F450" i="8"/>
  <c r="G450" i="8" s="1"/>
  <c r="I450" i="8"/>
  <c r="J450" i="8"/>
  <c r="K450" i="8"/>
  <c r="L450" i="8" s="1"/>
  <c r="B451" i="8"/>
  <c r="E451" i="8"/>
  <c r="F451" i="8"/>
  <c r="H451" i="8" s="1"/>
  <c r="I451" i="8"/>
  <c r="J451" i="8"/>
  <c r="K451" i="8"/>
  <c r="L451" i="8" s="1"/>
  <c r="B452" i="8"/>
  <c r="E452" i="8"/>
  <c r="F452" i="8"/>
  <c r="G452" i="8" s="1"/>
  <c r="I452" i="8"/>
  <c r="J452" i="8"/>
  <c r="K452" i="8"/>
  <c r="L452" i="8" s="1"/>
  <c r="B453" i="8"/>
  <c r="E453" i="8"/>
  <c r="F453" i="8"/>
  <c r="G453" i="8" s="1"/>
  <c r="I453" i="8"/>
  <c r="J453" i="8"/>
  <c r="K453" i="8"/>
  <c r="B454" i="8"/>
  <c r="E454" i="8"/>
  <c r="F454" i="8"/>
  <c r="G454" i="8" s="1"/>
  <c r="I454" i="8"/>
  <c r="J454" i="8"/>
  <c r="K454" i="8"/>
  <c r="L454" i="8" s="1"/>
  <c r="B455" i="8"/>
  <c r="E455" i="8"/>
  <c r="F455" i="8"/>
  <c r="G455" i="8" s="1"/>
  <c r="I455" i="8"/>
  <c r="J455" i="8"/>
  <c r="K455" i="8"/>
  <c r="L455" i="8" s="1"/>
  <c r="B456" i="8"/>
  <c r="E456" i="8"/>
  <c r="F456" i="8"/>
  <c r="G456" i="8" s="1"/>
  <c r="I456" i="8"/>
  <c r="J456" i="8"/>
  <c r="K456" i="8"/>
  <c r="L456" i="8" s="1"/>
  <c r="B457" i="8"/>
  <c r="E457" i="8"/>
  <c r="F457" i="8"/>
  <c r="G457" i="8" s="1"/>
  <c r="I457" i="8"/>
  <c r="J457" i="8"/>
  <c r="K457" i="8"/>
  <c r="B458" i="8"/>
  <c r="E458" i="8"/>
  <c r="F458" i="8"/>
  <c r="I458" i="8"/>
  <c r="J458" i="8"/>
  <c r="K458" i="8"/>
  <c r="L458" i="8" s="1"/>
  <c r="B459" i="8"/>
  <c r="E459" i="8"/>
  <c r="F459" i="8"/>
  <c r="H459" i="8" s="1"/>
  <c r="I459" i="8"/>
  <c r="J459" i="8"/>
  <c r="K459" i="8"/>
  <c r="L459" i="8" s="1"/>
  <c r="B460" i="8"/>
  <c r="E460" i="8"/>
  <c r="F460" i="8"/>
  <c r="H460" i="8" s="1"/>
  <c r="I460" i="8"/>
  <c r="J460" i="8"/>
  <c r="K460" i="8"/>
  <c r="L460" i="8" s="1"/>
  <c r="B461" i="8"/>
  <c r="E461" i="8"/>
  <c r="F461" i="8"/>
  <c r="G461" i="8" s="1"/>
  <c r="I461" i="8"/>
  <c r="J461" i="8"/>
  <c r="K461" i="8"/>
  <c r="L461" i="8" s="1"/>
  <c r="B462" i="8"/>
  <c r="E462" i="8"/>
  <c r="F462" i="8"/>
  <c r="G462" i="8" s="1"/>
  <c r="I462" i="8"/>
  <c r="J462" i="8"/>
  <c r="K462" i="8"/>
  <c r="B463" i="8"/>
  <c r="E463" i="8"/>
  <c r="F463" i="8"/>
  <c r="I463" i="8"/>
  <c r="J463" i="8"/>
  <c r="K463" i="8"/>
  <c r="L463" i="8" s="1"/>
  <c r="B464" i="8"/>
  <c r="E464" i="8"/>
  <c r="F464" i="8"/>
  <c r="G464" i="8" s="1"/>
  <c r="I464" i="8"/>
  <c r="J464" i="8"/>
  <c r="K464" i="8"/>
  <c r="L464" i="8" s="1"/>
  <c r="B465" i="8"/>
  <c r="E465" i="8"/>
  <c r="F465" i="8"/>
  <c r="H465" i="8" s="1"/>
  <c r="I465" i="8"/>
  <c r="J465" i="8"/>
  <c r="K465" i="8"/>
  <c r="L465" i="8" s="1"/>
  <c r="B466" i="8"/>
  <c r="E466" i="8"/>
  <c r="F466" i="8"/>
  <c r="G466" i="8" s="1"/>
  <c r="I466" i="8"/>
  <c r="J466" i="8"/>
  <c r="K466" i="8"/>
  <c r="L466" i="8" s="1"/>
  <c r="B467" i="8"/>
  <c r="E467" i="8"/>
  <c r="F467" i="8"/>
  <c r="G467" i="8" s="1"/>
  <c r="I467" i="8"/>
  <c r="J467" i="8"/>
  <c r="K467" i="8"/>
  <c r="L467" i="8" s="1"/>
  <c r="B468" i="8"/>
  <c r="E468" i="8"/>
  <c r="F468" i="8"/>
  <c r="H468" i="8" s="1"/>
  <c r="I468" i="8"/>
  <c r="J468" i="8"/>
  <c r="K468" i="8"/>
  <c r="L468" i="8" s="1"/>
  <c r="B469" i="8"/>
  <c r="E469" i="8"/>
  <c r="F469" i="8"/>
  <c r="H469" i="8" s="1"/>
  <c r="I469" i="8"/>
  <c r="J469" i="8"/>
  <c r="K469" i="8"/>
  <c r="L469" i="8" s="1"/>
  <c r="B470" i="8"/>
  <c r="E470" i="8"/>
  <c r="F470" i="8"/>
  <c r="G470" i="8" s="1"/>
  <c r="I470" i="8"/>
  <c r="J470" i="8"/>
  <c r="K470" i="8"/>
  <c r="L470" i="8" s="1"/>
  <c r="B471" i="8"/>
  <c r="E471" i="8"/>
  <c r="F471" i="8"/>
  <c r="G471" i="8" s="1"/>
  <c r="I471" i="8"/>
  <c r="J471" i="8"/>
  <c r="K471" i="8"/>
  <c r="L471" i="8" s="1"/>
  <c r="B472" i="8"/>
  <c r="E472" i="8"/>
  <c r="F472" i="8"/>
  <c r="G472" i="8" s="1"/>
  <c r="I472" i="8"/>
  <c r="J472" i="8"/>
  <c r="K472" i="8"/>
  <c r="L472" i="8" s="1"/>
  <c r="B473" i="8"/>
  <c r="E473" i="8"/>
  <c r="F473" i="8"/>
  <c r="G473" i="8" s="1"/>
  <c r="I473" i="8"/>
  <c r="J473" i="8"/>
  <c r="K473" i="8"/>
  <c r="L473" i="8" s="1"/>
  <c r="B474" i="8"/>
  <c r="E474" i="8"/>
  <c r="F474" i="8"/>
  <c r="G474" i="8" s="1"/>
  <c r="I474" i="8"/>
  <c r="J474" i="8"/>
  <c r="K474" i="8"/>
  <c r="L474" i="8" s="1"/>
  <c r="B475" i="8"/>
  <c r="E475" i="8"/>
  <c r="F475" i="8"/>
  <c r="H475" i="8" s="1"/>
  <c r="I475" i="8"/>
  <c r="J475" i="8"/>
  <c r="K475" i="8"/>
  <c r="L475" i="8" s="1"/>
  <c r="B476" i="8"/>
  <c r="E476" i="8"/>
  <c r="F476" i="8"/>
  <c r="G476" i="8" s="1"/>
  <c r="I476" i="8"/>
  <c r="J476" i="8"/>
  <c r="K476" i="8"/>
  <c r="L476" i="8" s="1"/>
  <c r="B477" i="8"/>
  <c r="E477" i="8"/>
  <c r="F477" i="8"/>
  <c r="G477" i="8" s="1"/>
  <c r="I477" i="8"/>
  <c r="J477" i="8"/>
  <c r="K477" i="8"/>
  <c r="L477" i="8" s="1"/>
  <c r="B478" i="8"/>
  <c r="E478" i="8"/>
  <c r="F478" i="8"/>
  <c r="G478" i="8" s="1"/>
  <c r="I478" i="8"/>
  <c r="J478" i="8"/>
  <c r="K478" i="8"/>
  <c r="L478" i="8" s="1"/>
  <c r="B479" i="8"/>
  <c r="E479" i="8"/>
  <c r="F479" i="8"/>
  <c r="G479" i="8" s="1"/>
  <c r="I479" i="8"/>
  <c r="J479" i="8"/>
  <c r="K479" i="8"/>
  <c r="L479" i="8" s="1"/>
  <c r="B480" i="8"/>
  <c r="E480" i="8"/>
  <c r="F480" i="8"/>
  <c r="G480" i="8" s="1"/>
  <c r="I480" i="8"/>
  <c r="J480" i="8"/>
  <c r="K480" i="8"/>
  <c r="L480" i="8" s="1"/>
  <c r="B481" i="8"/>
  <c r="E481" i="8"/>
  <c r="F481" i="8"/>
  <c r="G481" i="8" s="1"/>
  <c r="I481" i="8"/>
  <c r="J481" i="8"/>
  <c r="K481" i="8"/>
  <c r="L481" i="8" s="1"/>
  <c r="B482" i="8"/>
  <c r="E482" i="8"/>
  <c r="F482" i="8"/>
  <c r="G482" i="8" s="1"/>
  <c r="I482" i="8"/>
  <c r="J482" i="8"/>
  <c r="K482" i="8"/>
  <c r="M482" i="8" s="1"/>
  <c r="B483" i="8"/>
  <c r="E483" i="8"/>
  <c r="F483" i="8"/>
  <c r="G483" i="8" s="1"/>
  <c r="I483" i="8"/>
  <c r="J483" i="8"/>
  <c r="K483" i="8"/>
  <c r="L483" i="8" s="1"/>
  <c r="B484" i="8"/>
  <c r="E484" i="8"/>
  <c r="F484" i="8"/>
  <c r="G484" i="8" s="1"/>
  <c r="I484" i="8"/>
  <c r="J484" i="8"/>
  <c r="K484" i="8"/>
  <c r="L484" i="8" s="1"/>
  <c r="B485" i="8"/>
  <c r="E485" i="8"/>
  <c r="F485" i="8"/>
  <c r="G485" i="8" s="1"/>
  <c r="I485" i="8"/>
  <c r="J485" i="8"/>
  <c r="K485" i="8"/>
  <c r="L485" i="8" s="1"/>
  <c r="B486" i="8"/>
  <c r="E486" i="8"/>
  <c r="F486" i="8"/>
  <c r="G486" i="8" s="1"/>
  <c r="I486" i="8"/>
  <c r="J486" i="8"/>
  <c r="K486" i="8"/>
  <c r="L486" i="8" s="1"/>
  <c r="B487" i="8"/>
  <c r="E487" i="8"/>
  <c r="F487" i="8"/>
  <c r="G487" i="8" s="1"/>
  <c r="I487" i="8"/>
  <c r="J487" i="8"/>
  <c r="K487" i="8"/>
  <c r="L487" i="8" s="1"/>
  <c r="B488" i="8"/>
  <c r="E488" i="8"/>
  <c r="F488" i="8"/>
  <c r="H488" i="8" s="1"/>
  <c r="I488" i="8"/>
  <c r="J488" i="8"/>
  <c r="K488" i="8"/>
  <c r="L488" i="8" s="1"/>
  <c r="B489" i="8"/>
  <c r="E489" i="8"/>
  <c r="F489" i="8"/>
  <c r="G489" i="8" s="1"/>
  <c r="I489" i="8"/>
  <c r="J489" i="8"/>
  <c r="K489" i="8"/>
  <c r="L489" i="8" s="1"/>
  <c r="B490" i="8"/>
  <c r="E490" i="8"/>
  <c r="F490" i="8"/>
  <c r="G490" i="8" s="1"/>
  <c r="I490" i="8"/>
  <c r="J490" i="8"/>
  <c r="K490" i="8"/>
  <c r="L490" i="8" s="1"/>
  <c r="B491" i="8"/>
  <c r="E491" i="8"/>
  <c r="F491" i="8"/>
  <c r="G491" i="8" s="1"/>
  <c r="I491" i="8"/>
  <c r="J491" i="8"/>
  <c r="K491" i="8"/>
  <c r="L491" i="8" s="1"/>
  <c r="B492" i="8"/>
  <c r="E492" i="8"/>
  <c r="F492" i="8"/>
  <c r="H492" i="8" s="1"/>
  <c r="I492" i="8"/>
  <c r="J492" i="8"/>
  <c r="K492" i="8"/>
  <c r="L492" i="8" s="1"/>
  <c r="B493" i="8"/>
  <c r="E493" i="8"/>
  <c r="F493" i="8"/>
  <c r="H493" i="8" s="1"/>
  <c r="I493" i="8"/>
  <c r="J493" i="8"/>
  <c r="K493" i="8"/>
  <c r="L493" i="8" s="1"/>
  <c r="M493" i="8"/>
  <c r="B494" i="8"/>
  <c r="E494" i="8"/>
  <c r="F494" i="8"/>
  <c r="G494" i="8" s="1"/>
  <c r="I494" i="8"/>
  <c r="G498" i="9" s="1"/>
  <c r="J494" i="8"/>
  <c r="K494" i="8"/>
  <c r="L494" i="8" s="1"/>
  <c r="B495" i="8"/>
  <c r="E495" i="8"/>
  <c r="F495" i="8"/>
  <c r="G495" i="8" s="1"/>
  <c r="I495" i="8"/>
  <c r="J495" i="8"/>
  <c r="K495" i="8"/>
  <c r="L495" i="8" s="1"/>
  <c r="B496" i="8"/>
  <c r="E496" i="8"/>
  <c r="F496" i="8"/>
  <c r="G496" i="8" s="1"/>
  <c r="I496" i="8"/>
  <c r="J496" i="8"/>
  <c r="K496" i="8"/>
  <c r="L496" i="8" s="1"/>
  <c r="B497" i="8"/>
  <c r="E497" i="8"/>
  <c r="F497" i="8"/>
  <c r="G497" i="8" s="1"/>
  <c r="I497" i="8"/>
  <c r="J497" i="8"/>
  <c r="K497" i="8"/>
  <c r="L497" i="8" s="1"/>
  <c r="B498" i="8"/>
  <c r="E498" i="8"/>
  <c r="F498" i="8"/>
  <c r="G498" i="8" s="1"/>
  <c r="I498" i="8"/>
  <c r="J498" i="8"/>
  <c r="K498" i="8"/>
  <c r="M498" i="8" s="1"/>
  <c r="B499" i="8"/>
  <c r="E499" i="8"/>
  <c r="F499" i="8"/>
  <c r="G499" i="8" s="1"/>
  <c r="I499" i="8"/>
  <c r="J499" i="8"/>
  <c r="K499" i="8"/>
  <c r="L499" i="8" s="1"/>
  <c r="B500" i="8"/>
  <c r="E500" i="8"/>
  <c r="F500" i="8"/>
  <c r="G500" i="8" s="1"/>
  <c r="I500" i="8"/>
  <c r="J500" i="8"/>
  <c r="K500" i="8"/>
  <c r="L500" i="8" s="1"/>
  <c r="B501" i="8"/>
  <c r="E501" i="8"/>
  <c r="F501" i="8"/>
  <c r="G501" i="8" s="1"/>
  <c r="I501" i="8"/>
  <c r="J501" i="8"/>
  <c r="K501" i="8"/>
  <c r="L501" i="8" s="1"/>
  <c r="B11" i="80"/>
  <c r="B5" i="101"/>
  <c r="B4" i="101"/>
  <c r="C5" i="62"/>
  <c r="C4" i="62"/>
  <c r="B5" i="42"/>
  <c r="B4" i="42"/>
  <c r="B5" i="9"/>
  <c r="B4" i="9"/>
  <c r="B3" i="100"/>
  <c r="B2" i="100"/>
  <c r="B5" i="24"/>
  <c r="B4" i="24"/>
  <c r="B5" i="103"/>
  <c r="B4" i="103"/>
  <c r="B5" i="30"/>
  <c r="B4" i="30"/>
  <c r="B5" i="55"/>
  <c r="B4" i="55"/>
  <c r="B5" i="36"/>
  <c r="B4" i="36"/>
  <c r="B5" i="21"/>
  <c r="B4" i="21"/>
  <c r="B5" i="8"/>
  <c r="B4" i="8"/>
  <c r="M437" i="8" l="1"/>
  <c r="I481" i="24"/>
  <c r="M434" i="8"/>
  <c r="J481" i="24"/>
  <c r="H305" i="24"/>
  <c r="H257" i="24"/>
  <c r="H209" i="24"/>
  <c r="M438" i="8"/>
  <c r="M436" i="8"/>
  <c r="M432" i="8"/>
  <c r="M388" i="8"/>
  <c r="M130" i="8"/>
  <c r="I371" i="24"/>
  <c r="I158" i="24"/>
  <c r="I142" i="24"/>
  <c r="J408" i="9"/>
  <c r="G444" i="9"/>
  <c r="M439" i="8"/>
  <c r="H436" i="8"/>
  <c r="M435" i="8"/>
  <c r="H434" i="8"/>
  <c r="M433" i="8"/>
  <c r="H431" i="8"/>
  <c r="G434" i="9"/>
  <c r="M429" i="8"/>
  <c r="M350" i="8"/>
  <c r="M280" i="8"/>
  <c r="M23" i="8"/>
  <c r="I517" i="24"/>
  <c r="I433" i="24"/>
  <c r="J376" i="9"/>
  <c r="I225" i="24"/>
  <c r="K426" i="9"/>
  <c r="K394" i="9"/>
  <c r="M473" i="8"/>
  <c r="M408" i="8"/>
  <c r="M366" i="8"/>
  <c r="M334" i="8"/>
  <c r="M302" i="8"/>
  <c r="M256" i="8"/>
  <c r="M27" i="8"/>
  <c r="M19" i="8"/>
  <c r="J517" i="24"/>
  <c r="I497" i="24"/>
  <c r="I449" i="24"/>
  <c r="I417" i="24"/>
  <c r="I277" i="24"/>
  <c r="I465" i="24"/>
  <c r="J433" i="24"/>
  <c r="K433" i="24" s="1"/>
  <c r="J371" i="24"/>
  <c r="I249" i="24"/>
  <c r="I401" i="24"/>
  <c r="I339" i="24"/>
  <c r="I309" i="24"/>
  <c r="M372" i="8"/>
  <c r="M358" i="8"/>
  <c r="M342" i="8"/>
  <c r="M326" i="8"/>
  <c r="M310" i="8"/>
  <c r="M294" i="8"/>
  <c r="M264" i="8"/>
  <c r="G226" i="9"/>
  <c r="G225" i="9"/>
  <c r="G224" i="9"/>
  <c r="M219" i="8"/>
  <c r="J321" i="24"/>
  <c r="J225" i="24"/>
  <c r="K225" i="24" s="1"/>
  <c r="I184" i="24"/>
  <c r="I103" i="24"/>
  <c r="J60" i="24"/>
  <c r="I33" i="24"/>
  <c r="J424" i="9"/>
  <c r="J396" i="9"/>
  <c r="K362" i="9"/>
  <c r="M480" i="8"/>
  <c r="M460" i="8"/>
  <c r="M163" i="8"/>
  <c r="I207" i="24"/>
  <c r="K350" i="9"/>
  <c r="J74" i="9"/>
  <c r="M400" i="8"/>
  <c r="J461" i="9"/>
  <c r="J452" i="9"/>
  <c r="J428" i="9"/>
  <c r="K424" i="9"/>
  <c r="J392" i="9"/>
  <c r="M370" i="8"/>
  <c r="M362" i="8"/>
  <c r="M354" i="8"/>
  <c r="M346" i="8"/>
  <c r="M338" i="8"/>
  <c r="M330" i="8"/>
  <c r="M322" i="8"/>
  <c r="M314" i="8"/>
  <c r="M306" i="8"/>
  <c r="M298" i="8"/>
  <c r="M288" i="8"/>
  <c r="M272" i="8"/>
  <c r="M260" i="8"/>
  <c r="M241" i="8"/>
  <c r="G194" i="9"/>
  <c r="G193" i="9"/>
  <c r="G192" i="9"/>
  <c r="M187" i="8"/>
  <c r="M155" i="8"/>
  <c r="K442" i="9"/>
  <c r="K428" i="9"/>
  <c r="I426" i="9"/>
  <c r="I425" i="9"/>
  <c r="J380" i="9"/>
  <c r="J364" i="9"/>
  <c r="J360" i="9"/>
  <c r="K346" i="9"/>
  <c r="J78" i="9"/>
  <c r="J66" i="9"/>
  <c r="I323" i="24"/>
  <c r="I319" i="24"/>
  <c r="I293" i="24"/>
  <c r="J253" i="24"/>
  <c r="J252" i="24"/>
  <c r="J249" i="24"/>
  <c r="J207" i="24"/>
  <c r="J184" i="24"/>
  <c r="K184" i="24" s="1"/>
  <c r="I126" i="24"/>
  <c r="I60" i="24"/>
  <c r="J33" i="24"/>
  <c r="K500" i="9"/>
  <c r="J491" i="9"/>
  <c r="K478" i="9"/>
  <c r="J477" i="9"/>
  <c r="K474" i="9"/>
  <c r="J473" i="9"/>
  <c r="K470" i="9"/>
  <c r="J469" i="9"/>
  <c r="K453" i="9"/>
  <c r="J412" i="9"/>
  <c r="K398" i="9"/>
  <c r="I397" i="9"/>
  <c r="K396" i="9"/>
  <c r="I394" i="9"/>
  <c r="I393" i="9"/>
  <c r="K392" i="9"/>
  <c r="J212" i="9"/>
  <c r="J123" i="9"/>
  <c r="L371" i="8"/>
  <c r="M371" i="8"/>
  <c r="G370" i="8"/>
  <c r="H370" i="8"/>
  <c r="L367" i="8"/>
  <c r="M367" i="8"/>
  <c r="G366" i="8"/>
  <c r="H366" i="8"/>
  <c r="L363" i="8"/>
  <c r="M363" i="8"/>
  <c r="G362" i="8"/>
  <c r="H362" i="8"/>
  <c r="L359" i="8"/>
  <c r="M359" i="8"/>
  <c r="G358" i="8"/>
  <c r="H358" i="8"/>
  <c r="L355" i="8"/>
  <c r="M355" i="8"/>
  <c r="G354" i="8"/>
  <c r="H354" i="8"/>
  <c r="L351" i="8"/>
  <c r="M351" i="8"/>
  <c r="G350" i="8"/>
  <c r="H350" i="8"/>
  <c r="L347" i="8"/>
  <c r="M347" i="8"/>
  <c r="G346" i="8"/>
  <c r="H346" i="8"/>
  <c r="L343" i="8"/>
  <c r="M343" i="8"/>
  <c r="G342" i="8"/>
  <c r="H342" i="8"/>
  <c r="L339" i="8"/>
  <c r="M339" i="8"/>
  <c r="G338" i="8"/>
  <c r="H338" i="8"/>
  <c r="L335" i="8"/>
  <c r="M335" i="8"/>
  <c r="G334" i="8"/>
  <c r="H334" i="8"/>
  <c r="L331" i="8"/>
  <c r="M331" i="8"/>
  <c r="G330" i="8"/>
  <c r="H330" i="8"/>
  <c r="L327" i="8"/>
  <c r="M327" i="8"/>
  <c r="G326" i="8"/>
  <c r="H326" i="8"/>
  <c r="L323" i="8"/>
  <c r="M323" i="8"/>
  <c r="G322" i="8"/>
  <c r="H322" i="8"/>
  <c r="L319" i="8"/>
  <c r="M319" i="8"/>
  <c r="G318" i="8"/>
  <c r="H318" i="8"/>
  <c r="L315" i="8"/>
  <c r="M315" i="8"/>
  <c r="G314" i="8"/>
  <c r="H314" i="8"/>
  <c r="L311" i="8"/>
  <c r="M311" i="8"/>
  <c r="G310" i="8"/>
  <c r="H310" i="8"/>
  <c r="L307" i="8"/>
  <c r="M307" i="8"/>
  <c r="G306" i="8"/>
  <c r="H306" i="8"/>
  <c r="L303" i="8"/>
  <c r="M303" i="8"/>
  <c r="G302" i="8"/>
  <c r="H302" i="8"/>
  <c r="L299" i="8"/>
  <c r="M299" i="8"/>
  <c r="G298" i="8"/>
  <c r="H298" i="8"/>
  <c r="L295" i="8"/>
  <c r="M295" i="8"/>
  <c r="G294" i="8"/>
  <c r="H294" i="8"/>
  <c r="L276" i="8"/>
  <c r="M276" i="8"/>
  <c r="M499" i="8"/>
  <c r="G490" i="9"/>
  <c r="M485" i="8"/>
  <c r="M477" i="8"/>
  <c r="M469" i="8"/>
  <c r="G457" i="9"/>
  <c r="G456" i="9"/>
  <c r="M451" i="8"/>
  <c r="M415" i="8"/>
  <c r="M403" i="8"/>
  <c r="G399" i="9"/>
  <c r="G398" i="9"/>
  <c r="M393" i="8"/>
  <c r="G379" i="9"/>
  <c r="G378" i="9"/>
  <c r="M373" i="8"/>
  <c r="G372" i="8"/>
  <c r="H372" i="8"/>
  <c r="L369" i="8"/>
  <c r="M369" i="8"/>
  <c r="M368" i="8"/>
  <c r="G368" i="8"/>
  <c r="H368" i="8"/>
  <c r="L365" i="8"/>
  <c r="M365" i="8"/>
  <c r="M364" i="8"/>
  <c r="G364" i="8"/>
  <c r="H364" i="8"/>
  <c r="L361" i="8"/>
  <c r="M361" i="8"/>
  <c r="M360" i="8"/>
  <c r="G360" i="8"/>
  <c r="H360" i="8"/>
  <c r="L357" i="8"/>
  <c r="M357" i="8"/>
  <c r="M356" i="8"/>
  <c r="G356" i="8"/>
  <c r="H356" i="8"/>
  <c r="L353" i="8"/>
  <c r="M353" i="8"/>
  <c r="M352" i="8"/>
  <c r="G352" i="8"/>
  <c r="H352" i="8"/>
  <c r="L349" i="8"/>
  <c r="M349" i="8"/>
  <c r="M348" i="8"/>
  <c r="G348" i="8"/>
  <c r="H348" i="8"/>
  <c r="L345" i="8"/>
  <c r="M345" i="8"/>
  <c r="M344" i="8"/>
  <c r="G344" i="8"/>
  <c r="H344" i="8"/>
  <c r="L341" i="8"/>
  <c r="M341" i="8"/>
  <c r="M340" i="8"/>
  <c r="G340" i="8"/>
  <c r="H340" i="8"/>
  <c r="L337" i="8"/>
  <c r="M337" i="8"/>
  <c r="M336" i="8"/>
  <c r="G336" i="8"/>
  <c r="H336" i="8"/>
  <c r="L333" i="8"/>
  <c r="M333" i="8"/>
  <c r="M332" i="8"/>
  <c r="G332" i="8"/>
  <c r="H332" i="8"/>
  <c r="L329" i="8"/>
  <c r="M329" i="8"/>
  <c r="M328" i="8"/>
  <c r="G328" i="8"/>
  <c r="H328" i="8"/>
  <c r="L325" i="8"/>
  <c r="M325" i="8"/>
  <c r="M324" i="8"/>
  <c r="G324" i="8"/>
  <c r="H324" i="8"/>
  <c r="L321" i="8"/>
  <c r="M321" i="8"/>
  <c r="M320" i="8"/>
  <c r="G320" i="8"/>
  <c r="H320" i="8"/>
  <c r="L317" i="8"/>
  <c r="M317" i="8"/>
  <c r="M316" i="8"/>
  <c r="G316" i="8"/>
  <c r="H316" i="8"/>
  <c r="L313" i="8"/>
  <c r="M313" i="8"/>
  <c r="M312" i="8"/>
  <c r="G312" i="8"/>
  <c r="H312" i="8"/>
  <c r="L309" i="8"/>
  <c r="M309" i="8"/>
  <c r="M308" i="8"/>
  <c r="G308" i="8"/>
  <c r="H308" i="8"/>
  <c r="L305" i="8"/>
  <c r="M305" i="8"/>
  <c r="M304" i="8"/>
  <c r="G304" i="8"/>
  <c r="H304" i="8"/>
  <c r="L301" i="8"/>
  <c r="M301" i="8"/>
  <c r="M300" i="8"/>
  <c r="G300" i="8"/>
  <c r="H300" i="8"/>
  <c r="L297" i="8"/>
  <c r="M297" i="8"/>
  <c r="M296" i="8"/>
  <c r="G296" i="8"/>
  <c r="H296" i="8"/>
  <c r="L293" i="8"/>
  <c r="M293" i="8"/>
  <c r="M292" i="8"/>
  <c r="L284" i="8"/>
  <c r="M284" i="8"/>
  <c r="L268" i="8"/>
  <c r="M268" i="8"/>
  <c r="M262" i="8"/>
  <c r="M258" i="8"/>
  <c r="M249" i="8"/>
  <c r="G241" i="9"/>
  <c r="M236" i="8"/>
  <c r="G210" i="9"/>
  <c r="G209" i="9"/>
  <c r="G208" i="9"/>
  <c r="M203" i="8"/>
  <c r="G178" i="9"/>
  <c r="G177" i="9"/>
  <c r="G176" i="9"/>
  <c r="M171" i="8"/>
  <c r="M162" i="8"/>
  <c r="G150" i="9"/>
  <c r="G149" i="9"/>
  <c r="M144" i="8"/>
  <c r="M29" i="8"/>
  <c r="M25" i="8"/>
  <c r="M21" i="8"/>
  <c r="M17" i="8"/>
  <c r="M15" i="8"/>
  <c r="I513" i="24"/>
  <c r="J497" i="24"/>
  <c r="I473" i="24"/>
  <c r="I457" i="24"/>
  <c r="J417" i="24"/>
  <c r="K417" i="24" s="1"/>
  <c r="I387" i="24"/>
  <c r="I355" i="24"/>
  <c r="J323" i="24"/>
  <c r="I321" i="24"/>
  <c r="K321" i="24" s="1"/>
  <c r="J320" i="24"/>
  <c r="J293" i="24"/>
  <c r="K293" i="24" s="1"/>
  <c r="J259" i="24"/>
  <c r="J258" i="24"/>
  <c r="J257" i="24"/>
  <c r="J256" i="24"/>
  <c r="I215" i="24"/>
  <c r="I172" i="24"/>
  <c r="J126" i="24"/>
  <c r="K126" i="24" s="1"/>
  <c r="I95" i="24"/>
  <c r="I49" i="24"/>
  <c r="I17" i="24"/>
  <c r="J502" i="9"/>
  <c r="J498" i="9"/>
  <c r="J495" i="9"/>
  <c r="K492" i="9"/>
  <c r="K491" i="9"/>
  <c r="K489" i="9"/>
  <c r="K486" i="9"/>
  <c r="J465" i="9"/>
  <c r="K462" i="9"/>
  <c r="K461" i="9"/>
  <c r="I453" i="9"/>
  <c r="K452" i="9"/>
  <c r="K445" i="9"/>
  <c r="J444" i="9"/>
  <c r="J440" i="9"/>
  <c r="K430" i="9"/>
  <c r="K414" i="9"/>
  <c r="K410" i="9"/>
  <c r="K382" i="9"/>
  <c r="K378" i="9"/>
  <c r="K366" i="9"/>
  <c r="I365" i="9"/>
  <c r="K364" i="9"/>
  <c r="I362" i="9"/>
  <c r="I361" i="9"/>
  <c r="K360" i="9"/>
  <c r="J348" i="9"/>
  <c r="J344" i="9"/>
  <c r="J255" i="9"/>
  <c r="J254" i="9"/>
  <c r="J253" i="9"/>
  <c r="J252" i="9"/>
  <c r="J251" i="9"/>
  <c r="J250" i="9"/>
  <c r="J249" i="9"/>
  <c r="J248" i="9"/>
  <c r="J247" i="9"/>
  <c r="J246" i="9"/>
  <c r="J245" i="9"/>
  <c r="J244" i="9"/>
  <c r="J243" i="9"/>
  <c r="J242" i="9"/>
  <c r="J241" i="9"/>
  <c r="J240" i="9"/>
  <c r="J239" i="9"/>
  <c r="J238" i="9"/>
  <c r="J237" i="9"/>
  <c r="J236" i="9"/>
  <c r="J235" i="9"/>
  <c r="J234" i="9"/>
  <c r="J233" i="9"/>
  <c r="J232" i="9"/>
  <c r="J231" i="9"/>
  <c r="J230" i="9"/>
  <c r="J229" i="9"/>
  <c r="J228" i="9"/>
  <c r="J227" i="9"/>
  <c r="J226" i="9"/>
  <c r="J225" i="9"/>
  <c r="J224" i="9"/>
  <c r="J223" i="9"/>
  <c r="J222" i="9"/>
  <c r="J221" i="9"/>
  <c r="J220" i="9"/>
  <c r="J219" i="9"/>
  <c r="J218" i="9"/>
  <c r="J217" i="9"/>
  <c r="J216" i="9"/>
  <c r="J215" i="9"/>
  <c r="J214" i="9"/>
  <c r="J213" i="9"/>
  <c r="K80" i="9"/>
  <c r="K76" i="9"/>
  <c r="K68" i="9"/>
  <c r="G387" i="9"/>
  <c r="G386" i="9"/>
  <c r="M381" i="8"/>
  <c r="L291" i="8"/>
  <c r="M291" i="8"/>
  <c r="M290" i="8"/>
  <c r="G290" i="8"/>
  <c r="H290" i="8"/>
  <c r="L287" i="8"/>
  <c r="M287" i="8"/>
  <c r="M286" i="8"/>
  <c r="G286" i="8"/>
  <c r="H286" i="8"/>
  <c r="L283" i="8"/>
  <c r="M283" i="8"/>
  <c r="M282" i="8"/>
  <c r="G282" i="8"/>
  <c r="H282" i="8"/>
  <c r="L279" i="8"/>
  <c r="M279" i="8"/>
  <c r="M278" i="8"/>
  <c r="G278" i="8"/>
  <c r="H278" i="8"/>
  <c r="L275" i="8"/>
  <c r="M275" i="8"/>
  <c r="M274" i="8"/>
  <c r="G274" i="8"/>
  <c r="H274" i="8"/>
  <c r="L271" i="8"/>
  <c r="M271" i="8"/>
  <c r="M270" i="8"/>
  <c r="G270" i="8"/>
  <c r="H270" i="8"/>
  <c r="L267" i="8"/>
  <c r="M267" i="8"/>
  <c r="M266" i="8"/>
  <c r="G266" i="8"/>
  <c r="H266" i="8"/>
  <c r="G494" i="9"/>
  <c r="M489" i="8"/>
  <c r="M467" i="8"/>
  <c r="M458" i="8"/>
  <c r="G451" i="9"/>
  <c r="G450" i="9"/>
  <c r="M445" i="8"/>
  <c r="M404" i="8"/>
  <c r="M402" i="8"/>
  <c r="M398" i="8"/>
  <c r="G292" i="8"/>
  <c r="H292" i="8"/>
  <c r="L289" i="8"/>
  <c r="M289" i="8"/>
  <c r="G288" i="8"/>
  <c r="H288" i="8"/>
  <c r="L285" i="8"/>
  <c r="M285" i="8"/>
  <c r="G284" i="8"/>
  <c r="H284" i="8"/>
  <c r="L281" i="8"/>
  <c r="M281" i="8"/>
  <c r="G280" i="8"/>
  <c r="H280" i="8"/>
  <c r="L277" i="8"/>
  <c r="M277" i="8"/>
  <c r="G276" i="8"/>
  <c r="H276" i="8"/>
  <c r="L273" i="8"/>
  <c r="M273" i="8"/>
  <c r="G272" i="8"/>
  <c r="H272" i="8"/>
  <c r="L269" i="8"/>
  <c r="M269" i="8"/>
  <c r="G268" i="8"/>
  <c r="H268" i="8"/>
  <c r="M28" i="8"/>
  <c r="M26" i="8"/>
  <c r="M24" i="8"/>
  <c r="M22" i="8"/>
  <c r="M20" i="8"/>
  <c r="M18" i="8"/>
  <c r="I409" i="24"/>
  <c r="J387" i="24"/>
  <c r="J351" i="24"/>
  <c r="J350" i="24"/>
  <c r="J349" i="24"/>
  <c r="J348" i="24"/>
  <c r="I347" i="24"/>
  <c r="J335" i="24"/>
  <c r="J334" i="24"/>
  <c r="J333" i="24"/>
  <c r="J332" i="24"/>
  <c r="I331" i="24"/>
  <c r="J309" i="24"/>
  <c r="J306" i="24"/>
  <c r="J305" i="24"/>
  <c r="J304" i="24"/>
  <c r="I303" i="24"/>
  <c r="J279" i="24"/>
  <c r="J278" i="24"/>
  <c r="J277" i="24"/>
  <c r="K277" i="24" s="1"/>
  <c r="J235" i="24"/>
  <c r="J234" i="24"/>
  <c r="J233" i="24"/>
  <c r="J232" i="24"/>
  <c r="I231" i="24"/>
  <c r="J215" i="24"/>
  <c r="K215" i="24" s="1"/>
  <c r="J172" i="24"/>
  <c r="M265" i="8"/>
  <c r="H264" i="8"/>
  <c r="M263" i="8"/>
  <c r="H262" i="8"/>
  <c r="M261" i="8"/>
  <c r="H260" i="8"/>
  <c r="M259" i="8"/>
  <c r="H258" i="8"/>
  <c r="M257" i="8"/>
  <c r="H256" i="8"/>
  <c r="M255" i="8"/>
  <c r="G250" i="9"/>
  <c r="M245" i="8"/>
  <c r="M240" i="8"/>
  <c r="G234" i="9"/>
  <c r="G233" i="9"/>
  <c r="G232" i="9"/>
  <c r="M227" i="8"/>
  <c r="G218" i="9"/>
  <c r="G217" i="9"/>
  <c r="G216" i="9"/>
  <c r="M211" i="8"/>
  <c r="G202" i="9"/>
  <c r="G201" i="9"/>
  <c r="G200" i="9"/>
  <c r="M195" i="8"/>
  <c r="G186" i="9"/>
  <c r="G185" i="9"/>
  <c r="G184" i="9"/>
  <c r="M179" i="8"/>
  <c r="G170" i="9"/>
  <c r="G169" i="9"/>
  <c r="M164" i="8"/>
  <c r="H162" i="8"/>
  <c r="M161" i="8"/>
  <c r="G156" i="9"/>
  <c r="M151" i="8"/>
  <c r="M136" i="8"/>
  <c r="J103" i="24"/>
  <c r="J45" i="24"/>
  <c r="J44" i="24"/>
  <c r="J43" i="24"/>
  <c r="J42" i="24"/>
  <c r="I41" i="24"/>
  <c r="J17" i="24"/>
  <c r="K502" i="9"/>
  <c r="I500" i="9"/>
  <c r="I499" i="9"/>
  <c r="K498" i="9"/>
  <c r="K496" i="9"/>
  <c r="I486" i="9"/>
  <c r="K482" i="9"/>
  <c r="I478" i="9"/>
  <c r="K477" i="9"/>
  <c r="I462" i="9"/>
  <c r="I430" i="9"/>
  <c r="I429" i="9"/>
  <c r="I398" i="9"/>
  <c r="I366" i="9"/>
  <c r="J115" i="9"/>
  <c r="J114" i="9"/>
  <c r="J113" i="9"/>
  <c r="J112" i="9"/>
  <c r="J111" i="9"/>
  <c r="J110" i="9"/>
  <c r="J109" i="9"/>
  <c r="J108" i="9"/>
  <c r="J107" i="9"/>
  <c r="J106" i="9"/>
  <c r="J105" i="9"/>
  <c r="J104" i="9"/>
  <c r="J103" i="9"/>
  <c r="J102" i="9"/>
  <c r="J101" i="9"/>
  <c r="J100" i="9"/>
  <c r="J99" i="9"/>
  <c r="J98" i="9"/>
  <c r="J97" i="9"/>
  <c r="J96" i="9"/>
  <c r="J95" i="9"/>
  <c r="J94" i="9"/>
  <c r="J93" i="9"/>
  <c r="J92" i="9"/>
  <c r="J91" i="9"/>
  <c r="J90" i="9"/>
  <c r="J89" i="9"/>
  <c r="J88" i="9"/>
  <c r="J87" i="9"/>
  <c r="J86" i="9"/>
  <c r="J85" i="9"/>
  <c r="J84" i="9"/>
  <c r="I83" i="9"/>
  <c r="K82" i="9"/>
  <c r="I80" i="9"/>
  <c r="I79" i="9"/>
  <c r="K78" i="9"/>
  <c r="I76" i="9"/>
  <c r="I75" i="9"/>
  <c r="K74" i="9"/>
  <c r="I68" i="9"/>
  <c r="I67" i="9"/>
  <c r="K66" i="9"/>
  <c r="K65" i="9"/>
  <c r="I492" i="9"/>
  <c r="I470" i="9"/>
  <c r="K469" i="9"/>
  <c r="K466" i="9"/>
  <c r="I445" i="9"/>
  <c r="K444" i="9"/>
  <c r="I442" i="9"/>
  <c r="I441" i="9"/>
  <c r="K440" i="9"/>
  <c r="I414" i="9"/>
  <c r="I413" i="9"/>
  <c r="K412" i="9"/>
  <c r="I410" i="9"/>
  <c r="I409" i="9"/>
  <c r="K408" i="9"/>
  <c r="I382" i="9"/>
  <c r="I381" i="9"/>
  <c r="K380" i="9"/>
  <c r="I378" i="9"/>
  <c r="I377" i="9"/>
  <c r="K376" i="9"/>
  <c r="I350" i="9"/>
  <c r="I349" i="9"/>
  <c r="K348" i="9"/>
  <c r="I346" i="9"/>
  <c r="I345" i="9"/>
  <c r="K344" i="9"/>
  <c r="J260" i="9"/>
  <c r="J259" i="9"/>
  <c r="J258" i="9"/>
  <c r="J257" i="9"/>
  <c r="J256" i="9"/>
  <c r="G501" i="9"/>
  <c r="M496" i="8"/>
  <c r="G496" i="9"/>
  <c r="M491" i="8"/>
  <c r="G492" i="9"/>
  <c r="M487" i="8"/>
  <c r="G487" i="9"/>
  <c r="M481" i="8"/>
  <c r="M479" i="8"/>
  <c r="G479" i="9"/>
  <c r="M474" i="8"/>
  <c r="H473" i="8"/>
  <c r="M472" i="8"/>
  <c r="M468" i="8"/>
  <c r="M461" i="8"/>
  <c r="M459" i="8"/>
  <c r="G460" i="9"/>
  <c r="M455" i="8"/>
  <c r="G453" i="9"/>
  <c r="M448" i="8"/>
  <c r="G448" i="9"/>
  <c r="M443" i="8"/>
  <c r="G410" i="9"/>
  <c r="M405" i="8"/>
  <c r="H402" i="8"/>
  <c r="M401" i="8"/>
  <c r="H400" i="8"/>
  <c r="M399" i="8"/>
  <c r="H398" i="8"/>
  <c r="M397" i="8"/>
  <c r="G395" i="9"/>
  <c r="G394" i="9"/>
  <c r="M389" i="8"/>
  <c r="H388" i="8"/>
  <c r="G391" i="9"/>
  <c r="M386" i="8"/>
  <c r="G383" i="9"/>
  <c r="G382" i="9"/>
  <c r="M377" i="8"/>
  <c r="G257" i="9"/>
  <c r="M252" i="8"/>
  <c r="M248" i="8"/>
  <c r="G248" i="9"/>
  <c r="G247" i="9"/>
  <c r="M242" i="8"/>
  <c r="H240" i="8"/>
  <c r="M239" i="8"/>
  <c r="G236" i="9"/>
  <c r="M231" i="8"/>
  <c r="G230" i="9"/>
  <c r="G228" i="9"/>
  <c r="M223" i="8"/>
  <c r="G222" i="9"/>
  <c r="G220" i="9"/>
  <c r="M215" i="8"/>
  <c r="G214" i="9"/>
  <c r="G212" i="9"/>
  <c r="M207" i="8"/>
  <c r="G206" i="9"/>
  <c r="G204" i="9"/>
  <c r="M199" i="8"/>
  <c r="G198" i="9"/>
  <c r="G196" i="9"/>
  <c r="M191" i="8"/>
  <c r="G190" i="9"/>
  <c r="G188" i="9"/>
  <c r="M183" i="8"/>
  <c r="G182" i="9"/>
  <c r="G180" i="9"/>
  <c r="M175" i="8"/>
  <c r="G174" i="9"/>
  <c r="G172" i="9"/>
  <c r="M167" i="8"/>
  <c r="G163" i="9"/>
  <c r="M158" i="8"/>
  <c r="M154" i="8"/>
  <c r="G154" i="9"/>
  <c r="G153" i="9"/>
  <c r="M148" i="8"/>
  <c r="M140" i="8"/>
  <c r="M132" i="8"/>
  <c r="G287" i="24"/>
  <c r="J287" i="24"/>
  <c r="H285" i="24"/>
  <c r="I285" i="24"/>
  <c r="H269" i="24"/>
  <c r="J269" i="24"/>
  <c r="H239" i="24"/>
  <c r="J239" i="24"/>
  <c r="H178" i="24"/>
  <c r="I178" i="24"/>
  <c r="G152" i="24"/>
  <c r="J152" i="24"/>
  <c r="G150" i="24"/>
  <c r="J150" i="24"/>
  <c r="H148" i="24"/>
  <c r="I148" i="24"/>
  <c r="H134" i="24"/>
  <c r="J134" i="24"/>
  <c r="H87" i="24"/>
  <c r="J87" i="24"/>
  <c r="H74" i="24"/>
  <c r="J74" i="24"/>
  <c r="J513" i="24"/>
  <c r="I505" i="24"/>
  <c r="I489" i="24"/>
  <c r="J465" i="24"/>
  <c r="J449" i="24"/>
  <c r="K449" i="24" s="1"/>
  <c r="I441" i="24"/>
  <c r="I425" i="24"/>
  <c r="J401" i="24"/>
  <c r="I397" i="24"/>
  <c r="J383" i="24"/>
  <c r="J382" i="24"/>
  <c r="J381" i="24"/>
  <c r="J380" i="24"/>
  <c r="I379" i="24"/>
  <c r="J367" i="24"/>
  <c r="J366" i="24"/>
  <c r="J365" i="24"/>
  <c r="J364" i="24"/>
  <c r="I363" i="24"/>
  <c r="J355" i="24"/>
  <c r="J339" i="24"/>
  <c r="J289" i="24"/>
  <c r="G288" i="24"/>
  <c r="J288" i="24"/>
  <c r="G286" i="24"/>
  <c r="J286" i="24"/>
  <c r="I269" i="24"/>
  <c r="I239" i="24"/>
  <c r="G196" i="24"/>
  <c r="J196" i="24"/>
  <c r="G194" i="24"/>
  <c r="J194" i="24"/>
  <c r="H192" i="24"/>
  <c r="I192" i="24"/>
  <c r="H166" i="24"/>
  <c r="I166" i="24"/>
  <c r="G151" i="24"/>
  <c r="J151" i="24"/>
  <c r="G149" i="24"/>
  <c r="J149" i="24"/>
  <c r="I134" i="24"/>
  <c r="L134" i="24" s="1"/>
  <c r="G113" i="24"/>
  <c r="J113" i="24"/>
  <c r="G111" i="24"/>
  <c r="J111" i="24"/>
  <c r="H109" i="24"/>
  <c r="I109" i="24"/>
  <c r="G73" i="24"/>
  <c r="J73" i="24"/>
  <c r="H72" i="24"/>
  <c r="J72" i="24"/>
  <c r="I52" i="24"/>
  <c r="J49" i="24"/>
  <c r="J29" i="24"/>
  <c r="J28" i="24"/>
  <c r="J27" i="24"/>
  <c r="J26" i="24"/>
  <c r="I25" i="24"/>
  <c r="I496" i="9"/>
  <c r="K495" i="9"/>
  <c r="I489" i="9"/>
  <c r="I482" i="9"/>
  <c r="I474" i="9"/>
  <c r="K473" i="9"/>
  <c r="I466" i="9"/>
  <c r="K465" i="9"/>
  <c r="J457" i="9"/>
  <c r="I457" i="9"/>
  <c r="J438" i="9"/>
  <c r="I438" i="9"/>
  <c r="J434" i="9"/>
  <c r="I434" i="9"/>
  <c r="J421" i="9"/>
  <c r="I421" i="9"/>
  <c r="I420" i="9"/>
  <c r="K420" i="9"/>
  <c r="J417" i="9"/>
  <c r="I417" i="9"/>
  <c r="I416" i="9"/>
  <c r="K416" i="9"/>
  <c r="J406" i="9"/>
  <c r="I406" i="9"/>
  <c r="J402" i="9"/>
  <c r="I402" i="9"/>
  <c r="J389" i="9"/>
  <c r="I389" i="9"/>
  <c r="I388" i="9"/>
  <c r="K388" i="9"/>
  <c r="J385" i="9"/>
  <c r="I385" i="9"/>
  <c r="I384" i="9"/>
  <c r="K384" i="9"/>
  <c r="J374" i="9"/>
  <c r="I374" i="9"/>
  <c r="J370" i="9"/>
  <c r="I370" i="9"/>
  <c r="J357" i="9"/>
  <c r="I357" i="9"/>
  <c r="I356" i="9"/>
  <c r="K356" i="9"/>
  <c r="J353" i="9"/>
  <c r="I353" i="9"/>
  <c r="I352" i="9"/>
  <c r="K352" i="9"/>
  <c r="I119" i="9"/>
  <c r="J119" i="9"/>
  <c r="J71" i="9"/>
  <c r="I71" i="9"/>
  <c r="I70" i="9"/>
  <c r="K70" i="9"/>
  <c r="J64" i="9"/>
  <c r="I64" i="9"/>
  <c r="I61" i="9"/>
  <c r="K61" i="9"/>
  <c r="I27" i="9"/>
  <c r="J27" i="9"/>
  <c r="I25" i="9"/>
  <c r="J25" i="9"/>
  <c r="I23" i="9"/>
  <c r="J23" i="9"/>
  <c r="I21" i="9"/>
  <c r="J21" i="9"/>
  <c r="I19" i="9"/>
  <c r="J19" i="9"/>
  <c r="J456" i="9"/>
  <c r="I456" i="9"/>
  <c r="I455" i="9"/>
  <c r="K455" i="9"/>
  <c r="J449" i="9"/>
  <c r="I449" i="9"/>
  <c r="I448" i="9"/>
  <c r="K448" i="9"/>
  <c r="J437" i="9"/>
  <c r="I437" i="9"/>
  <c r="I436" i="9"/>
  <c r="K436" i="9"/>
  <c r="J433" i="9"/>
  <c r="I433" i="9"/>
  <c r="I432" i="9"/>
  <c r="K432" i="9"/>
  <c r="J422" i="9"/>
  <c r="I422" i="9"/>
  <c r="J418" i="9"/>
  <c r="I418" i="9"/>
  <c r="J405" i="9"/>
  <c r="I405" i="9"/>
  <c r="I404" i="9"/>
  <c r="K404" i="9"/>
  <c r="J401" i="9"/>
  <c r="I401" i="9"/>
  <c r="I400" i="9"/>
  <c r="K400" i="9"/>
  <c r="J390" i="9"/>
  <c r="I390" i="9"/>
  <c r="J386" i="9"/>
  <c r="I386" i="9"/>
  <c r="J373" i="9"/>
  <c r="I373" i="9"/>
  <c r="I372" i="9"/>
  <c r="K372" i="9"/>
  <c r="J369" i="9"/>
  <c r="I369" i="9"/>
  <c r="I368" i="9"/>
  <c r="K368" i="9"/>
  <c r="J358" i="9"/>
  <c r="I358" i="9"/>
  <c r="J354" i="9"/>
  <c r="I354" i="9"/>
  <c r="J72" i="9"/>
  <c r="I72" i="9"/>
  <c r="J70" i="9"/>
  <c r="K64" i="9"/>
  <c r="J63" i="9"/>
  <c r="I63" i="9"/>
  <c r="I62" i="9"/>
  <c r="K62" i="9"/>
  <c r="I28" i="9"/>
  <c r="J28" i="9"/>
  <c r="I26" i="9"/>
  <c r="J26" i="9"/>
  <c r="I24" i="9"/>
  <c r="J24" i="9"/>
  <c r="I22" i="9"/>
  <c r="J22" i="9"/>
  <c r="I20" i="9"/>
  <c r="J20" i="9"/>
  <c r="H499" i="8"/>
  <c r="G502" i="9"/>
  <c r="M497" i="8"/>
  <c r="G500" i="9"/>
  <c r="G499" i="9"/>
  <c r="M494" i="8"/>
  <c r="G497" i="9"/>
  <c r="M492" i="8"/>
  <c r="G495" i="9"/>
  <c r="M490" i="8"/>
  <c r="G493" i="9"/>
  <c r="M488" i="8"/>
  <c r="G491" i="9"/>
  <c r="M486" i="8"/>
  <c r="G489" i="9"/>
  <c r="G488" i="9"/>
  <c r="M483" i="8"/>
  <c r="H479" i="8"/>
  <c r="M478" i="8"/>
  <c r="H477" i="8"/>
  <c r="M476" i="8"/>
  <c r="G475" i="9"/>
  <c r="M470" i="8"/>
  <c r="M466" i="8"/>
  <c r="M465" i="8"/>
  <c r="M464" i="8"/>
  <c r="M463" i="8"/>
  <c r="G463" i="8"/>
  <c r="H463" i="8"/>
  <c r="L462" i="8"/>
  <c r="M462" i="8"/>
  <c r="L453" i="8"/>
  <c r="M453" i="8"/>
  <c r="L447" i="8"/>
  <c r="M447" i="8"/>
  <c r="L444" i="8"/>
  <c r="M444" i="8"/>
  <c r="L441" i="8"/>
  <c r="M441" i="8"/>
  <c r="M424" i="8"/>
  <c r="M423" i="8"/>
  <c r="M422" i="8"/>
  <c r="M421" i="8"/>
  <c r="M420" i="8"/>
  <c r="M419" i="8"/>
  <c r="M418" i="8"/>
  <c r="M417" i="8"/>
  <c r="G417" i="8"/>
  <c r="H417" i="8"/>
  <c r="L416" i="8"/>
  <c r="M416" i="8"/>
  <c r="M413" i="8"/>
  <c r="M412" i="8"/>
  <c r="M411" i="8"/>
  <c r="M410" i="8"/>
  <c r="G410" i="8"/>
  <c r="H410" i="8"/>
  <c r="L409" i="8"/>
  <c r="M409" i="8"/>
  <c r="L395" i="8"/>
  <c r="M395" i="8"/>
  <c r="L383" i="8"/>
  <c r="M383" i="8"/>
  <c r="L375" i="8"/>
  <c r="M375" i="8"/>
  <c r="G458" i="8"/>
  <c r="H458" i="8"/>
  <c r="L457" i="8"/>
  <c r="M457" i="8"/>
  <c r="L449" i="8"/>
  <c r="M449" i="8"/>
  <c r="L425" i="8"/>
  <c r="M425" i="8"/>
  <c r="G415" i="8"/>
  <c r="H415" i="8"/>
  <c r="L414" i="8"/>
  <c r="M414" i="8"/>
  <c r="G408" i="8"/>
  <c r="H408" i="8"/>
  <c r="L407" i="8"/>
  <c r="M407" i="8"/>
  <c r="L391" i="8"/>
  <c r="M391" i="8"/>
  <c r="L379" i="8"/>
  <c r="M379" i="8"/>
  <c r="G459" i="9"/>
  <c r="G458" i="9"/>
  <c r="G454" i="9"/>
  <c r="G452" i="9"/>
  <c r="G449" i="9"/>
  <c r="G447" i="9"/>
  <c r="G446" i="9"/>
  <c r="G433" i="9"/>
  <c r="G432" i="9"/>
  <c r="G431" i="9"/>
  <c r="G430" i="9"/>
  <c r="G400" i="9"/>
  <c r="G397" i="9"/>
  <c r="G396" i="9"/>
  <c r="G390" i="9"/>
  <c r="G388" i="9"/>
  <c r="G385" i="9"/>
  <c r="G384" i="9"/>
  <c r="G381" i="9"/>
  <c r="G380" i="9"/>
  <c r="G258" i="9"/>
  <c r="M253" i="8"/>
  <c r="G256" i="9"/>
  <c r="G255" i="9"/>
  <c r="M250" i="8"/>
  <c r="H248" i="8"/>
  <c r="M247" i="8"/>
  <c r="G249" i="9"/>
  <c r="M244" i="8"/>
  <c r="G242" i="9"/>
  <c r="M237" i="8"/>
  <c r="G240" i="9"/>
  <c r="G239" i="9"/>
  <c r="M234" i="8"/>
  <c r="G235" i="9"/>
  <c r="M230" i="8"/>
  <c r="G231" i="9"/>
  <c r="M226" i="8"/>
  <c r="G227" i="9"/>
  <c r="M222" i="8"/>
  <c r="G223" i="9"/>
  <c r="M218" i="8"/>
  <c r="G219" i="9"/>
  <c r="M214" i="8"/>
  <c r="G215" i="9"/>
  <c r="M210" i="8"/>
  <c r="G211" i="9"/>
  <c r="M206" i="8"/>
  <c r="G207" i="9"/>
  <c r="M202" i="8"/>
  <c r="G203" i="9"/>
  <c r="M198" i="8"/>
  <c r="G199" i="9"/>
  <c r="M194" i="8"/>
  <c r="G195" i="9"/>
  <c r="M190" i="8"/>
  <c r="G191" i="9"/>
  <c r="M186" i="8"/>
  <c r="G187" i="9"/>
  <c r="M182" i="8"/>
  <c r="G183" i="9"/>
  <c r="M178" i="8"/>
  <c r="G179" i="9"/>
  <c r="M174" i="8"/>
  <c r="G175" i="9"/>
  <c r="M170" i="8"/>
  <c r="G171" i="9"/>
  <c r="M166" i="8"/>
  <c r="G164" i="9"/>
  <c r="M159" i="8"/>
  <c r="G162" i="9"/>
  <c r="G161" i="9"/>
  <c r="M156" i="8"/>
  <c r="H154" i="8"/>
  <c r="M153" i="8"/>
  <c r="G155" i="9"/>
  <c r="M150" i="8"/>
  <c r="G152" i="9"/>
  <c r="G151" i="9"/>
  <c r="M146" i="8"/>
  <c r="G148" i="9"/>
  <c r="M142" i="8"/>
  <c r="G142" i="8"/>
  <c r="H142" i="8"/>
  <c r="L141" i="8"/>
  <c r="M141" i="8"/>
  <c r="M138" i="8"/>
  <c r="G138" i="8"/>
  <c r="H138" i="8"/>
  <c r="L137" i="8"/>
  <c r="M137" i="8"/>
  <c r="M134" i="8"/>
  <c r="G134" i="8"/>
  <c r="H134" i="8"/>
  <c r="L133" i="8"/>
  <c r="M133" i="8"/>
  <c r="L129" i="8"/>
  <c r="M129" i="8"/>
  <c r="M128" i="8"/>
  <c r="M127" i="8"/>
  <c r="M126" i="8"/>
  <c r="M125" i="8"/>
  <c r="M124" i="8"/>
  <c r="M123" i="8"/>
  <c r="M122" i="8"/>
  <c r="M121" i="8"/>
  <c r="M120" i="8"/>
  <c r="M119" i="8"/>
  <c r="M118" i="8"/>
  <c r="M117" i="8"/>
  <c r="M116" i="8"/>
  <c r="M115" i="8"/>
  <c r="M114" i="8"/>
  <c r="M113" i="8"/>
  <c r="M112" i="8"/>
  <c r="M111" i="8"/>
  <c r="M110" i="8"/>
  <c r="M109" i="8"/>
  <c r="M108" i="8"/>
  <c r="M107" i="8"/>
  <c r="M106" i="8"/>
  <c r="M105" i="8"/>
  <c r="M104" i="8"/>
  <c r="M103" i="8"/>
  <c r="M102" i="8"/>
  <c r="M101" i="8"/>
  <c r="M100" i="8"/>
  <c r="M99" i="8"/>
  <c r="M98" i="8"/>
  <c r="M97" i="8"/>
  <c r="M96" i="8"/>
  <c r="M95" i="8"/>
  <c r="M94" i="8"/>
  <c r="M93" i="8"/>
  <c r="M92" i="8"/>
  <c r="M91" i="8"/>
  <c r="M90" i="8"/>
  <c r="M89" i="8"/>
  <c r="M88" i="8"/>
  <c r="M87" i="8"/>
  <c r="M86" i="8"/>
  <c r="M85" i="8"/>
  <c r="M84" i="8"/>
  <c r="M82" i="8"/>
  <c r="M81" i="8"/>
  <c r="M79" i="8"/>
  <c r="M78" i="8"/>
  <c r="M77" i="8"/>
  <c r="M76" i="8"/>
  <c r="M75" i="8"/>
  <c r="M74" i="8"/>
  <c r="M73" i="8"/>
  <c r="M72" i="8"/>
  <c r="M71" i="8"/>
  <c r="M70" i="8"/>
  <c r="M69" i="8"/>
  <c r="M68" i="8"/>
  <c r="M67" i="8"/>
  <c r="M66" i="8"/>
  <c r="M65" i="8"/>
  <c r="M64" i="8"/>
  <c r="M63" i="8"/>
  <c r="M62" i="8"/>
  <c r="M61" i="8"/>
  <c r="M60" i="8"/>
  <c r="M59" i="8"/>
  <c r="M58" i="8"/>
  <c r="M57" i="8"/>
  <c r="M56" i="8"/>
  <c r="M55" i="8"/>
  <c r="M54" i="8"/>
  <c r="M53" i="8"/>
  <c r="M52" i="8"/>
  <c r="M51" i="8"/>
  <c r="M50" i="8"/>
  <c r="M49" i="8"/>
  <c r="M48" i="8"/>
  <c r="M47" i="8"/>
  <c r="M46" i="8"/>
  <c r="M45" i="8"/>
  <c r="M44" i="8"/>
  <c r="M43" i="8"/>
  <c r="M42" i="8"/>
  <c r="M41" i="8"/>
  <c r="M40" i="8"/>
  <c r="M39" i="8"/>
  <c r="M38" i="8"/>
  <c r="M37" i="8"/>
  <c r="M36" i="8"/>
  <c r="M35" i="8"/>
  <c r="M34" i="8"/>
  <c r="M33" i="8"/>
  <c r="M32" i="8"/>
  <c r="M31" i="8"/>
  <c r="M30" i="8"/>
  <c r="H491" i="24"/>
  <c r="J491" i="24"/>
  <c r="I491" i="24"/>
  <c r="G486" i="24"/>
  <c r="J486" i="24"/>
  <c r="G484" i="24"/>
  <c r="J484" i="24"/>
  <c r="G471" i="24"/>
  <c r="J471" i="24"/>
  <c r="G469" i="24"/>
  <c r="J469" i="24"/>
  <c r="H467" i="24"/>
  <c r="I467" i="24"/>
  <c r="H427" i="24"/>
  <c r="J427" i="24"/>
  <c r="I427" i="24"/>
  <c r="G407" i="24"/>
  <c r="J407" i="24"/>
  <c r="G405" i="24"/>
  <c r="J405" i="24"/>
  <c r="H403" i="24"/>
  <c r="I403" i="24"/>
  <c r="H385" i="24"/>
  <c r="I385" i="24"/>
  <c r="H345" i="24"/>
  <c r="J345" i="24"/>
  <c r="I345" i="24"/>
  <c r="G312" i="24"/>
  <c r="J312" i="24"/>
  <c r="H291" i="24"/>
  <c r="I291" i="24"/>
  <c r="G282" i="24"/>
  <c r="J282" i="24"/>
  <c r="G273" i="24"/>
  <c r="J273" i="24"/>
  <c r="H243" i="24"/>
  <c r="J243" i="24"/>
  <c r="I243" i="24"/>
  <c r="H198" i="24"/>
  <c r="I198" i="24"/>
  <c r="H180" i="24"/>
  <c r="J180" i="24"/>
  <c r="I180" i="24"/>
  <c r="H168" i="24"/>
  <c r="J168" i="24"/>
  <c r="I168" i="24"/>
  <c r="G163" i="24"/>
  <c r="J163" i="24"/>
  <c r="H138" i="24"/>
  <c r="J138" i="24"/>
  <c r="I138" i="24"/>
  <c r="H122" i="24"/>
  <c r="J122" i="24"/>
  <c r="I122" i="24"/>
  <c r="H68" i="24"/>
  <c r="J68" i="24"/>
  <c r="I68" i="24"/>
  <c r="H62" i="24"/>
  <c r="I62" i="24"/>
  <c r="H23" i="24"/>
  <c r="J23" i="24"/>
  <c r="I23" i="24"/>
  <c r="K17" i="24"/>
  <c r="G144" i="8"/>
  <c r="H144" i="8"/>
  <c r="L143" i="8"/>
  <c r="M143" i="8"/>
  <c r="G140" i="8"/>
  <c r="H140" i="8"/>
  <c r="L139" i="8"/>
  <c r="M139" i="8"/>
  <c r="G136" i="8"/>
  <c r="H136" i="8"/>
  <c r="L135" i="8"/>
  <c r="M135" i="8"/>
  <c r="G132" i="8"/>
  <c r="H132" i="8"/>
  <c r="L131" i="8"/>
  <c r="M131" i="8"/>
  <c r="G130" i="8"/>
  <c r="H130" i="8"/>
  <c r="H519" i="24"/>
  <c r="I519" i="24"/>
  <c r="G503" i="24"/>
  <c r="J503" i="24"/>
  <c r="G501" i="24"/>
  <c r="J501" i="24"/>
  <c r="H499" i="24"/>
  <c r="I499" i="24"/>
  <c r="H459" i="24"/>
  <c r="J459" i="24"/>
  <c r="I459" i="24"/>
  <c r="G454" i="24"/>
  <c r="J454" i="24"/>
  <c r="G452" i="24"/>
  <c r="J452" i="24"/>
  <c r="G439" i="24"/>
  <c r="J439" i="24"/>
  <c r="G437" i="24"/>
  <c r="J437" i="24"/>
  <c r="H435" i="24"/>
  <c r="I435" i="24"/>
  <c r="H377" i="24"/>
  <c r="J377" i="24"/>
  <c r="I377" i="24"/>
  <c r="K371" i="24"/>
  <c r="H353" i="24"/>
  <c r="I353" i="24"/>
  <c r="H263" i="24"/>
  <c r="J263" i="24"/>
  <c r="I263" i="24"/>
  <c r="H190" i="24"/>
  <c r="J190" i="24"/>
  <c r="I190" i="24"/>
  <c r="H176" i="24"/>
  <c r="J176" i="24"/>
  <c r="I176" i="24"/>
  <c r="H160" i="24"/>
  <c r="J160" i="24"/>
  <c r="I160" i="24"/>
  <c r="G155" i="24"/>
  <c r="J155" i="24"/>
  <c r="G146" i="24"/>
  <c r="J146" i="24"/>
  <c r="H144" i="24"/>
  <c r="I144" i="24"/>
  <c r="H130" i="24"/>
  <c r="J130" i="24"/>
  <c r="I130" i="24"/>
  <c r="G106" i="24"/>
  <c r="J106" i="24"/>
  <c r="G93" i="24"/>
  <c r="J93" i="24"/>
  <c r="G91" i="24"/>
  <c r="J91" i="24"/>
  <c r="H89" i="24"/>
  <c r="I89" i="24"/>
  <c r="K74" i="24"/>
  <c r="H54" i="24"/>
  <c r="J54" i="24"/>
  <c r="I54" i="24"/>
  <c r="K49" i="24"/>
  <c r="H31" i="24"/>
  <c r="I31" i="24"/>
  <c r="H515" i="24"/>
  <c r="I515" i="24"/>
  <c r="H507" i="24"/>
  <c r="J507" i="24"/>
  <c r="G502" i="24"/>
  <c r="J502" i="24"/>
  <c r="G500" i="24"/>
  <c r="J500" i="24"/>
  <c r="G487" i="24"/>
  <c r="J487" i="24"/>
  <c r="G485" i="24"/>
  <c r="J485" i="24"/>
  <c r="H483" i="24"/>
  <c r="I483" i="24"/>
  <c r="H475" i="24"/>
  <c r="J475" i="24"/>
  <c r="G470" i="24"/>
  <c r="J470" i="24"/>
  <c r="G468" i="24"/>
  <c r="J468" i="24"/>
  <c r="G455" i="24"/>
  <c r="J455" i="24"/>
  <c r="G453" i="24"/>
  <c r="J453" i="24"/>
  <c r="H451" i="24"/>
  <c r="I451" i="24"/>
  <c r="H443" i="24"/>
  <c r="J443" i="24"/>
  <c r="G423" i="24"/>
  <c r="J423" i="24"/>
  <c r="G421" i="24"/>
  <c r="J421" i="24"/>
  <c r="H419" i="24"/>
  <c r="I419" i="24"/>
  <c r="H411" i="24"/>
  <c r="J411" i="24"/>
  <c r="G395" i="24"/>
  <c r="J395" i="24"/>
  <c r="H393" i="24"/>
  <c r="J393" i="24"/>
  <c r="H369" i="24"/>
  <c r="I369" i="24"/>
  <c r="H361" i="24"/>
  <c r="J361" i="24"/>
  <c r="H337" i="24"/>
  <c r="I337" i="24"/>
  <c r="H329" i="24"/>
  <c r="J329" i="24"/>
  <c r="K323" i="24"/>
  <c r="H317" i="24"/>
  <c r="J317" i="24"/>
  <c r="H311" i="24"/>
  <c r="I311" i="24"/>
  <c r="H301" i="24"/>
  <c r="J301" i="24"/>
  <c r="G283" i="24"/>
  <c r="J283" i="24"/>
  <c r="H281" i="24"/>
  <c r="I281" i="24"/>
  <c r="H237" i="24"/>
  <c r="I237" i="24"/>
  <c r="H229" i="24"/>
  <c r="J229" i="24"/>
  <c r="H221" i="24"/>
  <c r="J221" i="24"/>
  <c r="H211" i="24"/>
  <c r="J211" i="24"/>
  <c r="K207" i="24"/>
  <c r="H203" i="24"/>
  <c r="J203" i="24"/>
  <c r="G156" i="24"/>
  <c r="J156" i="24"/>
  <c r="H154" i="24"/>
  <c r="I154" i="24"/>
  <c r="G145" i="24"/>
  <c r="J145" i="24"/>
  <c r="G107" i="24"/>
  <c r="J107" i="24"/>
  <c r="H105" i="24"/>
  <c r="I105" i="24"/>
  <c r="H97" i="24"/>
  <c r="J97" i="24"/>
  <c r="G92" i="24"/>
  <c r="J92" i="24"/>
  <c r="G90" i="24"/>
  <c r="J90" i="24"/>
  <c r="G63" i="24"/>
  <c r="J63" i="24"/>
  <c r="H47" i="24"/>
  <c r="I47" i="24"/>
  <c r="H39" i="24"/>
  <c r="J39" i="24"/>
  <c r="K33" i="24"/>
  <c r="J497" i="9"/>
  <c r="I497" i="9"/>
  <c r="J490" i="9"/>
  <c r="I490" i="9"/>
  <c r="J485" i="9"/>
  <c r="I485" i="9"/>
  <c r="J481" i="9"/>
  <c r="I481" i="9"/>
  <c r="J476" i="9"/>
  <c r="I476" i="9"/>
  <c r="I475" i="9"/>
  <c r="K475" i="9"/>
  <c r="J468" i="9"/>
  <c r="I468" i="9"/>
  <c r="I467" i="9"/>
  <c r="K467" i="9"/>
  <c r="J460" i="9"/>
  <c r="I460" i="9"/>
  <c r="J454" i="9"/>
  <c r="I454" i="9"/>
  <c r="J447" i="9"/>
  <c r="I447" i="9"/>
  <c r="I446" i="9"/>
  <c r="K446" i="9"/>
  <c r="J439" i="9"/>
  <c r="I439" i="9"/>
  <c r="J431" i="9"/>
  <c r="I431" i="9"/>
  <c r="J423" i="9"/>
  <c r="I423" i="9"/>
  <c r="J415" i="9"/>
  <c r="I415" i="9"/>
  <c r="J407" i="9"/>
  <c r="I407" i="9"/>
  <c r="J399" i="9"/>
  <c r="I399" i="9"/>
  <c r="J391" i="9"/>
  <c r="I391" i="9"/>
  <c r="J383" i="9"/>
  <c r="I383" i="9"/>
  <c r="J375" i="9"/>
  <c r="I375" i="9"/>
  <c r="J367" i="9"/>
  <c r="I367" i="9"/>
  <c r="J359" i="9"/>
  <c r="I359" i="9"/>
  <c r="J351" i="9"/>
  <c r="I351" i="9"/>
  <c r="J343" i="9"/>
  <c r="I343" i="9"/>
  <c r="I117" i="9"/>
  <c r="J117" i="9"/>
  <c r="J73" i="9"/>
  <c r="I73" i="9"/>
  <c r="J69" i="9"/>
  <c r="I69" i="9"/>
  <c r="J501" i="9"/>
  <c r="I501" i="9"/>
  <c r="J494" i="9"/>
  <c r="I494" i="9"/>
  <c r="I493" i="9"/>
  <c r="K493" i="9"/>
  <c r="J488" i="9"/>
  <c r="I488" i="9"/>
  <c r="I487" i="9"/>
  <c r="K487" i="9"/>
  <c r="J484" i="9"/>
  <c r="I484" i="9"/>
  <c r="I483" i="9"/>
  <c r="K483" i="9"/>
  <c r="J480" i="9"/>
  <c r="I480" i="9"/>
  <c r="I479" i="9"/>
  <c r="K479" i="9"/>
  <c r="J472" i="9"/>
  <c r="I472" i="9"/>
  <c r="I471" i="9"/>
  <c r="K471" i="9"/>
  <c r="J464" i="9"/>
  <c r="I464" i="9"/>
  <c r="I463" i="9"/>
  <c r="K463" i="9"/>
  <c r="J459" i="9"/>
  <c r="I459" i="9"/>
  <c r="I458" i="9"/>
  <c r="K458" i="9"/>
  <c r="J451" i="9"/>
  <c r="I451" i="9"/>
  <c r="I450" i="9"/>
  <c r="K450" i="9"/>
  <c r="J443" i="9"/>
  <c r="I443" i="9"/>
  <c r="J435" i="9"/>
  <c r="I435" i="9"/>
  <c r="J427" i="9"/>
  <c r="I427" i="9"/>
  <c r="J419" i="9"/>
  <c r="I419" i="9"/>
  <c r="J411" i="9"/>
  <c r="I411" i="9"/>
  <c r="J403" i="9"/>
  <c r="I403" i="9"/>
  <c r="J395" i="9"/>
  <c r="I395" i="9"/>
  <c r="J387" i="9"/>
  <c r="I387" i="9"/>
  <c r="J379" i="9"/>
  <c r="I379" i="9"/>
  <c r="J371" i="9"/>
  <c r="I371" i="9"/>
  <c r="J363" i="9"/>
  <c r="I363" i="9"/>
  <c r="J355" i="9"/>
  <c r="I355" i="9"/>
  <c r="J347" i="9"/>
  <c r="I347" i="9"/>
  <c r="I126" i="9"/>
  <c r="K126" i="9"/>
  <c r="I121" i="9"/>
  <c r="J121" i="9"/>
  <c r="J81" i="9"/>
  <c r="I81" i="9"/>
  <c r="J77" i="9"/>
  <c r="I77" i="9"/>
  <c r="I65" i="9"/>
  <c r="M501" i="8"/>
  <c r="L430" i="8"/>
  <c r="M430" i="8"/>
  <c r="G429" i="8"/>
  <c r="H429" i="8"/>
  <c r="L426" i="8"/>
  <c r="M426" i="8"/>
  <c r="H501" i="8"/>
  <c r="H496" i="8"/>
  <c r="M495" i="8"/>
  <c r="H485" i="8"/>
  <c r="M484" i="8"/>
  <c r="H483" i="8"/>
  <c r="G486" i="9"/>
  <c r="G485" i="9"/>
  <c r="G484" i="9"/>
  <c r="G483" i="9"/>
  <c r="G482" i="9"/>
  <c r="G481" i="9"/>
  <c r="G480" i="9"/>
  <c r="M475" i="8"/>
  <c r="G478" i="9"/>
  <c r="G477" i="9"/>
  <c r="G476" i="9"/>
  <c r="M471" i="8"/>
  <c r="G474" i="9"/>
  <c r="G473" i="9"/>
  <c r="G472" i="9"/>
  <c r="G471" i="9"/>
  <c r="G470" i="9"/>
  <c r="G469" i="9"/>
  <c r="G468" i="9"/>
  <c r="G467" i="9"/>
  <c r="G466" i="9"/>
  <c r="G465" i="9"/>
  <c r="G464" i="9"/>
  <c r="G463" i="9"/>
  <c r="G462" i="9"/>
  <c r="G461" i="9"/>
  <c r="M456" i="8"/>
  <c r="H455" i="8"/>
  <c r="M454" i="8"/>
  <c r="H453" i="8"/>
  <c r="M452" i="8"/>
  <c r="G455" i="9"/>
  <c r="M450" i="8"/>
  <c r="H447" i="8"/>
  <c r="M446" i="8"/>
  <c r="H443" i="8"/>
  <c r="M442" i="8"/>
  <c r="G445" i="9"/>
  <c r="M440" i="8"/>
  <c r="G443" i="9"/>
  <c r="G442" i="9"/>
  <c r="G441" i="9"/>
  <c r="G440" i="9"/>
  <c r="G439" i="9"/>
  <c r="G438" i="9"/>
  <c r="G437" i="9"/>
  <c r="G436" i="9"/>
  <c r="G435" i="9"/>
  <c r="L428" i="8"/>
  <c r="M428" i="8"/>
  <c r="M427" i="8"/>
  <c r="G427" i="8"/>
  <c r="H427" i="8"/>
  <c r="G147" i="9"/>
  <c r="G146" i="9"/>
  <c r="G145" i="9"/>
  <c r="G144" i="9"/>
  <c r="G143" i="9"/>
  <c r="G142" i="9"/>
  <c r="G141" i="9"/>
  <c r="G140" i="9"/>
  <c r="G139" i="9"/>
  <c r="G138" i="9"/>
  <c r="G137" i="9"/>
  <c r="G136" i="9"/>
  <c r="G135" i="9"/>
  <c r="G134" i="9"/>
  <c r="G133" i="9"/>
  <c r="G131" i="9"/>
  <c r="G130" i="9"/>
  <c r="G127" i="9"/>
  <c r="G126" i="9"/>
  <c r="G123" i="9"/>
  <c r="G122" i="9"/>
  <c r="G121" i="9"/>
  <c r="G120" i="9"/>
  <c r="G113" i="9"/>
  <c r="G112" i="9"/>
  <c r="G111" i="9"/>
  <c r="G110" i="9"/>
  <c r="G109" i="9"/>
  <c r="G108" i="9"/>
  <c r="G106" i="9"/>
  <c r="G105" i="9"/>
  <c r="G104" i="9"/>
  <c r="G102" i="9"/>
  <c r="G101" i="9"/>
  <c r="G100" i="9"/>
  <c r="G99" i="9"/>
  <c r="G97" i="9"/>
  <c r="G95" i="9"/>
  <c r="G93" i="9"/>
  <c r="G92" i="9"/>
  <c r="G90" i="9"/>
  <c r="G89" i="9"/>
  <c r="G88" i="9"/>
  <c r="G87" i="9"/>
  <c r="G84" i="9"/>
  <c r="G83" i="9"/>
  <c r="G82" i="9"/>
  <c r="G80" i="9"/>
  <c r="G79" i="9"/>
  <c r="G78" i="9"/>
  <c r="G77" i="9"/>
  <c r="G76" i="9"/>
  <c r="G75" i="9"/>
  <c r="G74" i="9"/>
  <c r="G73" i="9"/>
  <c r="G72" i="9"/>
  <c r="G70" i="9"/>
  <c r="G69" i="9"/>
  <c r="G68" i="9"/>
  <c r="G67" i="9"/>
  <c r="G64" i="9"/>
  <c r="G63" i="9"/>
  <c r="G62" i="9"/>
  <c r="G61" i="9"/>
  <c r="G59" i="9"/>
  <c r="G58" i="9"/>
  <c r="G57" i="9"/>
  <c r="G56" i="9"/>
  <c r="G54" i="9"/>
  <c r="G53" i="9"/>
  <c r="G52" i="9"/>
  <c r="G51" i="9"/>
  <c r="G50" i="9"/>
  <c r="G48" i="9"/>
  <c r="G47" i="9"/>
  <c r="G46" i="9"/>
  <c r="G45" i="9"/>
  <c r="G44" i="9"/>
  <c r="G42" i="9"/>
  <c r="G41" i="9"/>
  <c r="G40" i="9"/>
  <c r="G39" i="9"/>
  <c r="G37" i="9"/>
  <c r="G35" i="9"/>
  <c r="G33" i="9"/>
  <c r="G32" i="9"/>
  <c r="G31" i="9"/>
  <c r="G30" i="9"/>
  <c r="G28" i="9"/>
  <c r="G26" i="9"/>
  <c r="G23" i="9"/>
  <c r="G21" i="9"/>
  <c r="G20" i="9"/>
  <c r="J519" i="24"/>
  <c r="J515" i="24"/>
  <c r="J511" i="24"/>
  <c r="J510" i="24"/>
  <c r="J509" i="24"/>
  <c r="J508" i="24"/>
  <c r="J505" i="24"/>
  <c r="L505" i="24" s="1"/>
  <c r="J499" i="24"/>
  <c r="J495" i="24"/>
  <c r="J494" i="24"/>
  <c r="J493" i="24"/>
  <c r="J492" i="24"/>
  <c r="J489" i="24"/>
  <c r="J483" i="24"/>
  <c r="J479" i="24"/>
  <c r="J478" i="24"/>
  <c r="J477" i="24"/>
  <c r="J476" i="24"/>
  <c r="J473" i="24"/>
  <c r="L473" i="24" s="1"/>
  <c r="J467" i="24"/>
  <c r="J463" i="24"/>
  <c r="J462" i="24"/>
  <c r="J461" i="24"/>
  <c r="J460" i="24"/>
  <c r="J457" i="24"/>
  <c r="L457" i="24" s="1"/>
  <c r="J451" i="24"/>
  <c r="J447" i="24"/>
  <c r="J446" i="24"/>
  <c r="J445" i="24"/>
  <c r="J444" i="24"/>
  <c r="J441" i="24"/>
  <c r="K441" i="24" s="1"/>
  <c r="J435" i="24"/>
  <c r="J431" i="24"/>
  <c r="J429" i="24"/>
  <c r="J425" i="24"/>
  <c r="J419" i="24"/>
  <c r="J415" i="24"/>
  <c r="J413" i="24"/>
  <c r="J409" i="24"/>
  <c r="K409" i="24" s="1"/>
  <c r="J403" i="24"/>
  <c r="J399" i="24"/>
  <c r="J397" i="24"/>
  <c r="J391" i="24"/>
  <c r="J390" i="24"/>
  <c r="J389" i="24"/>
  <c r="J388" i="24"/>
  <c r="J385" i="24"/>
  <c r="J379" i="24"/>
  <c r="K379" i="24" s="1"/>
  <c r="J375" i="24"/>
  <c r="J374" i="24"/>
  <c r="J373" i="24"/>
  <c r="J372" i="24"/>
  <c r="J369" i="24"/>
  <c r="J363" i="24"/>
  <c r="J359" i="24"/>
  <c r="J358" i="24"/>
  <c r="J357" i="24"/>
  <c r="J356" i="24"/>
  <c r="J353" i="24"/>
  <c r="K353" i="24" s="1"/>
  <c r="J347" i="24"/>
  <c r="K347" i="24" s="1"/>
  <c r="J343" i="24"/>
  <c r="J342" i="24"/>
  <c r="J341" i="24"/>
  <c r="J340" i="24"/>
  <c r="J337" i="24"/>
  <c r="J331" i="24"/>
  <c r="J327" i="24"/>
  <c r="J326" i="24"/>
  <c r="J325" i="24"/>
  <c r="J324" i="24"/>
  <c r="J319" i="24"/>
  <c r="K319" i="24" s="1"/>
  <c r="J314" i="24"/>
  <c r="J311" i="24"/>
  <c r="J303" i="24"/>
  <c r="K303" i="24" s="1"/>
  <c r="J299" i="24"/>
  <c r="J298" i="24"/>
  <c r="J297" i="24"/>
  <c r="J296" i="24"/>
  <c r="J295" i="24"/>
  <c r="J294" i="24"/>
  <c r="J291" i="24"/>
  <c r="K291" i="24" s="1"/>
  <c r="J285" i="24"/>
  <c r="J281" i="24"/>
  <c r="G275" i="24"/>
  <c r="J275" i="24"/>
  <c r="H271" i="24"/>
  <c r="J271" i="24"/>
  <c r="G247" i="24"/>
  <c r="J247" i="24"/>
  <c r="G245" i="24"/>
  <c r="J245" i="24"/>
  <c r="G429" i="9"/>
  <c r="G428" i="9"/>
  <c r="G427" i="9"/>
  <c r="G426" i="9"/>
  <c r="G425" i="9"/>
  <c r="G424" i="9"/>
  <c r="G423" i="9"/>
  <c r="G422" i="9"/>
  <c r="G421" i="9"/>
  <c r="G420" i="9"/>
  <c r="G419" i="9"/>
  <c r="G418" i="9"/>
  <c r="G417" i="9"/>
  <c r="G416" i="9"/>
  <c r="G415" i="9"/>
  <c r="G414" i="9"/>
  <c r="G413" i="9"/>
  <c r="G412" i="9"/>
  <c r="G411" i="9"/>
  <c r="M406" i="8"/>
  <c r="G409" i="9"/>
  <c r="G408" i="9"/>
  <c r="G407" i="9"/>
  <c r="G406" i="9"/>
  <c r="G405" i="9"/>
  <c r="G404" i="9"/>
  <c r="G403" i="9"/>
  <c r="G402" i="9"/>
  <c r="G401" i="9"/>
  <c r="M396" i="8"/>
  <c r="H395" i="8"/>
  <c r="M394" i="8"/>
  <c r="H393" i="8"/>
  <c r="M392" i="8"/>
  <c r="H391" i="8"/>
  <c r="M390" i="8"/>
  <c r="G393" i="9"/>
  <c r="G392" i="9"/>
  <c r="H386" i="8"/>
  <c r="G389" i="9"/>
  <c r="M384" i="8"/>
  <c r="H383" i="8"/>
  <c r="M382" i="8"/>
  <c r="H381" i="8"/>
  <c r="M380" i="8"/>
  <c r="H379" i="8"/>
  <c r="M378" i="8"/>
  <c r="H377" i="8"/>
  <c r="M376" i="8"/>
  <c r="H375" i="8"/>
  <c r="M374" i="8"/>
  <c r="G377" i="9"/>
  <c r="G376" i="9"/>
  <c r="G375" i="9"/>
  <c r="G374" i="9"/>
  <c r="G373" i="9"/>
  <c r="G372" i="9"/>
  <c r="G371" i="9"/>
  <c r="G370" i="9"/>
  <c r="G369" i="9"/>
  <c r="G368" i="9"/>
  <c r="G367" i="9"/>
  <c r="G366" i="9"/>
  <c r="G365" i="9"/>
  <c r="G364" i="9"/>
  <c r="G363" i="9"/>
  <c r="G362" i="9"/>
  <c r="G361" i="9"/>
  <c r="G360" i="9"/>
  <c r="G359" i="9"/>
  <c r="G358" i="9"/>
  <c r="G357" i="9"/>
  <c r="G356" i="9"/>
  <c r="G355" i="9"/>
  <c r="G354" i="9"/>
  <c r="G353" i="9"/>
  <c r="G352" i="9"/>
  <c r="G351" i="9"/>
  <c r="G350" i="9"/>
  <c r="G349" i="9"/>
  <c r="G348" i="9"/>
  <c r="G347" i="9"/>
  <c r="G346" i="9"/>
  <c r="G345" i="9"/>
  <c r="G344" i="9"/>
  <c r="G343" i="9"/>
  <c r="G342" i="9"/>
  <c r="G341" i="9"/>
  <c r="G340" i="9"/>
  <c r="G339" i="9"/>
  <c r="G338" i="9"/>
  <c r="G337" i="9"/>
  <c r="G336" i="9"/>
  <c r="G335" i="9"/>
  <c r="G334" i="9"/>
  <c r="G333" i="9"/>
  <c r="G332" i="9"/>
  <c r="G331" i="9"/>
  <c r="G330" i="9"/>
  <c r="G329" i="9"/>
  <c r="G328" i="9"/>
  <c r="G327" i="9"/>
  <c r="G326" i="9"/>
  <c r="G325" i="9"/>
  <c r="G324" i="9"/>
  <c r="G323" i="9"/>
  <c r="G322" i="9"/>
  <c r="G321" i="9"/>
  <c r="G320" i="9"/>
  <c r="G319" i="9"/>
  <c r="G318" i="9"/>
  <c r="G317" i="9"/>
  <c r="G316" i="9"/>
  <c r="G315" i="9"/>
  <c r="G314" i="9"/>
  <c r="G313" i="9"/>
  <c r="G312" i="9"/>
  <c r="G311" i="9"/>
  <c r="G310" i="9"/>
  <c r="G309" i="9"/>
  <c r="G308" i="9"/>
  <c r="G307" i="9"/>
  <c r="G306" i="9"/>
  <c r="G305" i="9"/>
  <c r="G304" i="9"/>
  <c r="G303" i="9"/>
  <c r="G302" i="9"/>
  <c r="G301" i="9"/>
  <c r="G300" i="9"/>
  <c r="G299" i="9"/>
  <c r="G298" i="9"/>
  <c r="G297" i="9"/>
  <c r="G296" i="9"/>
  <c r="G295" i="9"/>
  <c r="G294" i="9"/>
  <c r="G293" i="9"/>
  <c r="G292" i="9"/>
  <c r="G291" i="9"/>
  <c r="G290" i="9"/>
  <c r="G289" i="9"/>
  <c r="G288" i="9"/>
  <c r="G287" i="9"/>
  <c r="G286" i="9"/>
  <c r="G285" i="9"/>
  <c r="G284" i="9"/>
  <c r="G283" i="9"/>
  <c r="G282" i="9"/>
  <c r="G281" i="9"/>
  <c r="G280" i="9"/>
  <c r="G279" i="9"/>
  <c r="G278" i="9"/>
  <c r="G277" i="9"/>
  <c r="G276" i="9"/>
  <c r="G275" i="9"/>
  <c r="G274" i="9"/>
  <c r="G273" i="9"/>
  <c r="G272" i="9"/>
  <c r="G271" i="9"/>
  <c r="G270" i="9"/>
  <c r="G269" i="9"/>
  <c r="G268" i="9"/>
  <c r="G267" i="9"/>
  <c r="G266" i="9"/>
  <c r="G265" i="9"/>
  <c r="G264" i="9"/>
  <c r="G263" i="9"/>
  <c r="G262" i="9"/>
  <c r="G261" i="9"/>
  <c r="G260" i="9"/>
  <c r="G259" i="9"/>
  <c r="M254" i="8"/>
  <c r="H252" i="8"/>
  <c r="M251" i="8"/>
  <c r="G254" i="9"/>
  <c r="G253" i="9"/>
  <c r="G252" i="9"/>
  <c r="G251" i="9"/>
  <c r="M246" i="8"/>
  <c r="H244" i="8"/>
  <c r="M243" i="8"/>
  <c r="G246" i="9"/>
  <c r="G245" i="9"/>
  <c r="G244" i="9"/>
  <c r="G243" i="9"/>
  <c r="M238" i="8"/>
  <c r="H236" i="8"/>
  <c r="M235" i="8"/>
  <c r="G238" i="9"/>
  <c r="G237" i="9"/>
  <c r="M232" i="8"/>
  <c r="H230" i="8"/>
  <c r="M229" i="8"/>
  <c r="H226" i="8"/>
  <c r="G229" i="9"/>
  <c r="M224" i="8"/>
  <c r="H222" i="8"/>
  <c r="M221" i="8"/>
  <c r="H218" i="8"/>
  <c r="G221" i="9"/>
  <c r="M216" i="8"/>
  <c r="H214" i="8"/>
  <c r="M213" i="8"/>
  <c r="H210" i="8"/>
  <c r="G213" i="9"/>
  <c r="M208" i="8"/>
  <c r="H206" i="8"/>
  <c r="M205" i="8"/>
  <c r="H202" i="8"/>
  <c r="G205" i="9"/>
  <c r="M200" i="8"/>
  <c r="H198" i="8"/>
  <c r="M197" i="8"/>
  <c r="H194" i="8"/>
  <c r="G197" i="9"/>
  <c r="M192" i="8"/>
  <c r="H190" i="8"/>
  <c r="M189" i="8"/>
  <c r="H186" i="8"/>
  <c r="G189" i="9"/>
  <c r="M184" i="8"/>
  <c r="H182" i="8"/>
  <c r="M181" i="8"/>
  <c r="H178" i="8"/>
  <c r="G181" i="9"/>
  <c r="M176" i="8"/>
  <c r="H174" i="8"/>
  <c r="M173" i="8"/>
  <c r="H170" i="8"/>
  <c r="G173" i="9"/>
  <c r="M168" i="8"/>
  <c r="H166" i="8"/>
  <c r="M165" i="8"/>
  <c r="G168" i="9"/>
  <c r="G167" i="9"/>
  <c r="G166" i="9"/>
  <c r="G165" i="9"/>
  <c r="M160" i="8"/>
  <c r="H158" i="8"/>
  <c r="M157" i="8"/>
  <c r="G160" i="9"/>
  <c r="G159" i="9"/>
  <c r="G158" i="9"/>
  <c r="G157" i="9"/>
  <c r="M152" i="8"/>
  <c r="H150" i="8"/>
  <c r="M149" i="8"/>
  <c r="H148" i="8"/>
  <c r="M147" i="8"/>
  <c r="H146" i="8"/>
  <c r="M145" i="8"/>
  <c r="G267" i="24"/>
  <c r="J267" i="24"/>
  <c r="G265" i="24"/>
  <c r="J265" i="24"/>
  <c r="H261" i="24"/>
  <c r="J261" i="24"/>
  <c r="H255" i="24"/>
  <c r="J255" i="24"/>
  <c r="H251" i="24"/>
  <c r="J251" i="24"/>
  <c r="G246" i="24"/>
  <c r="J246" i="24"/>
  <c r="G244" i="24"/>
  <c r="J244" i="24"/>
  <c r="G241" i="24"/>
  <c r="J241" i="24"/>
  <c r="J240" i="24"/>
  <c r="J237" i="24"/>
  <c r="J231" i="24"/>
  <c r="K231" i="24" s="1"/>
  <c r="J227" i="24"/>
  <c r="J226" i="24"/>
  <c r="J223" i="24"/>
  <c r="J222" i="24"/>
  <c r="J219" i="24"/>
  <c r="J218" i="24"/>
  <c r="J217" i="24"/>
  <c r="J216" i="24"/>
  <c r="J213" i="24"/>
  <c r="J212" i="24"/>
  <c r="J209" i="24"/>
  <c r="J208" i="24"/>
  <c r="J205" i="24"/>
  <c r="J204" i="24"/>
  <c r="J200" i="24"/>
  <c r="J198" i="24"/>
  <c r="J192" i="24"/>
  <c r="J188" i="24"/>
  <c r="J186" i="24"/>
  <c r="J185" i="24"/>
  <c r="J182" i="24"/>
  <c r="J181" i="24"/>
  <c r="J178" i="24"/>
  <c r="J177" i="24"/>
  <c r="J173" i="24"/>
  <c r="J169" i="24"/>
  <c r="J166" i="24"/>
  <c r="J161" i="24"/>
  <c r="J158" i="24"/>
  <c r="L158" i="24" s="1"/>
  <c r="J154" i="24"/>
  <c r="J148" i="24"/>
  <c r="J144" i="24"/>
  <c r="K144" i="24" s="1"/>
  <c r="J140" i="24"/>
  <c r="J139" i="24"/>
  <c r="J136" i="24"/>
  <c r="J135" i="24"/>
  <c r="J132" i="24"/>
  <c r="J131" i="24"/>
  <c r="J128" i="24"/>
  <c r="J127" i="24"/>
  <c r="J124" i="24"/>
  <c r="J123" i="24"/>
  <c r="J119" i="24"/>
  <c r="J109" i="24"/>
  <c r="K109" i="24" s="1"/>
  <c r="J105" i="24"/>
  <c r="K105" i="24" s="1"/>
  <c r="J101" i="24"/>
  <c r="J100" i="24"/>
  <c r="J99" i="24"/>
  <c r="J98" i="24"/>
  <c r="J95" i="24"/>
  <c r="J89" i="24"/>
  <c r="K89" i="24" s="1"/>
  <c r="J84" i="24"/>
  <c r="J82" i="24"/>
  <c r="J80" i="24"/>
  <c r="J78" i="24"/>
  <c r="J77" i="24"/>
  <c r="J76" i="24"/>
  <c r="J75" i="24"/>
  <c r="J69" i="24"/>
  <c r="J65" i="24"/>
  <c r="J62" i="24"/>
  <c r="K62" i="24" s="1"/>
  <c r="J58" i="24"/>
  <c r="J57" i="24"/>
  <c r="J56" i="24"/>
  <c r="J55" i="24"/>
  <c r="J52" i="24"/>
  <c r="J51" i="24"/>
  <c r="J50" i="24"/>
  <c r="J47" i="24"/>
  <c r="K47" i="24" s="1"/>
  <c r="J41" i="24"/>
  <c r="K41" i="24" s="1"/>
  <c r="J37" i="24"/>
  <c r="J36" i="24"/>
  <c r="J35" i="24"/>
  <c r="J34" i="24"/>
  <c r="J31" i="24"/>
  <c r="K31" i="24" s="1"/>
  <c r="J25" i="24"/>
  <c r="K25" i="24" s="1"/>
  <c r="J21" i="24"/>
  <c r="J20" i="24"/>
  <c r="J19" i="24"/>
  <c r="J18" i="24"/>
  <c r="K499" i="9"/>
  <c r="K484" i="9"/>
  <c r="K480" i="9"/>
  <c r="K459" i="9"/>
  <c r="K456" i="9"/>
  <c r="K441" i="9"/>
  <c r="K437" i="9"/>
  <c r="K433" i="9"/>
  <c r="K429" i="9"/>
  <c r="K425" i="9"/>
  <c r="K421" i="9"/>
  <c r="K417" i="9"/>
  <c r="K413" i="9"/>
  <c r="K409" i="9"/>
  <c r="K405" i="9"/>
  <c r="K401" i="9"/>
  <c r="K397" i="9"/>
  <c r="K393" i="9"/>
  <c r="K389" i="9"/>
  <c r="K385" i="9"/>
  <c r="K381" i="9"/>
  <c r="K377" i="9"/>
  <c r="K373" i="9"/>
  <c r="K369" i="9"/>
  <c r="K365" i="9"/>
  <c r="K361" i="9"/>
  <c r="K357" i="9"/>
  <c r="K353" i="9"/>
  <c r="K349" i="9"/>
  <c r="K345" i="9"/>
  <c r="J126" i="9"/>
  <c r="J122" i="9"/>
  <c r="J118" i="9"/>
  <c r="J120" i="9"/>
  <c r="J116" i="9"/>
  <c r="K83" i="9"/>
  <c r="K79" i="9"/>
  <c r="K75" i="9"/>
  <c r="K71" i="9"/>
  <c r="K67" i="9"/>
  <c r="K63" i="9"/>
  <c r="I18" i="9"/>
  <c r="I342" i="9"/>
  <c r="K342" i="9"/>
  <c r="I341" i="9"/>
  <c r="K341" i="9"/>
  <c r="I340" i="9"/>
  <c r="K340" i="9"/>
  <c r="I338" i="9"/>
  <c r="K338" i="9"/>
  <c r="J338" i="9"/>
  <c r="I336" i="9"/>
  <c r="K336" i="9"/>
  <c r="J336" i="9"/>
  <c r="I334" i="9"/>
  <c r="K334" i="9"/>
  <c r="J334" i="9"/>
  <c r="I332" i="9"/>
  <c r="K332" i="9"/>
  <c r="J332" i="9"/>
  <c r="I330" i="9"/>
  <c r="K330" i="9"/>
  <c r="J330" i="9"/>
  <c r="I328" i="9"/>
  <c r="K328" i="9"/>
  <c r="J328" i="9"/>
  <c r="I326" i="9"/>
  <c r="K326" i="9"/>
  <c r="J326" i="9"/>
  <c r="I324" i="9"/>
  <c r="K324" i="9"/>
  <c r="J324" i="9"/>
  <c r="I322" i="9"/>
  <c r="K322" i="9"/>
  <c r="J322" i="9"/>
  <c r="I320" i="9"/>
  <c r="K320" i="9"/>
  <c r="J320" i="9"/>
  <c r="I318" i="9"/>
  <c r="K318" i="9"/>
  <c r="J318" i="9"/>
  <c r="I316" i="9"/>
  <c r="K316" i="9"/>
  <c r="J316" i="9"/>
  <c r="I314" i="9"/>
  <c r="K314" i="9"/>
  <c r="J314" i="9"/>
  <c r="I312" i="9"/>
  <c r="K312" i="9"/>
  <c r="J312" i="9"/>
  <c r="I310" i="9"/>
  <c r="K310" i="9"/>
  <c r="J310" i="9"/>
  <c r="I308" i="9"/>
  <c r="K308" i="9"/>
  <c r="J308" i="9"/>
  <c r="I306" i="9"/>
  <c r="K306" i="9"/>
  <c r="J306" i="9"/>
  <c r="I304" i="9"/>
  <c r="K304" i="9"/>
  <c r="J304" i="9"/>
  <c r="I302" i="9"/>
  <c r="K302" i="9"/>
  <c r="J302" i="9"/>
  <c r="I300" i="9"/>
  <c r="K300" i="9"/>
  <c r="J300" i="9"/>
  <c r="I298" i="9"/>
  <c r="K298" i="9"/>
  <c r="J298" i="9"/>
  <c r="I296" i="9"/>
  <c r="K296" i="9"/>
  <c r="J296" i="9"/>
  <c r="I294" i="9"/>
  <c r="K294" i="9"/>
  <c r="J294" i="9"/>
  <c r="I292" i="9"/>
  <c r="K292" i="9"/>
  <c r="J292" i="9"/>
  <c r="I290" i="9"/>
  <c r="K290" i="9"/>
  <c r="J290" i="9"/>
  <c r="I288" i="9"/>
  <c r="K288" i="9"/>
  <c r="J288" i="9"/>
  <c r="I286" i="9"/>
  <c r="K286" i="9"/>
  <c r="J286" i="9"/>
  <c r="I284" i="9"/>
  <c r="K284" i="9"/>
  <c r="J284" i="9"/>
  <c r="I282" i="9"/>
  <c r="K282" i="9"/>
  <c r="J282" i="9"/>
  <c r="I280" i="9"/>
  <c r="K280" i="9"/>
  <c r="J280" i="9"/>
  <c r="I278" i="9"/>
  <c r="K278" i="9"/>
  <c r="J278" i="9"/>
  <c r="I276" i="9"/>
  <c r="K276" i="9"/>
  <c r="J276" i="9"/>
  <c r="I274" i="9"/>
  <c r="K274" i="9"/>
  <c r="J274" i="9"/>
  <c r="I272" i="9"/>
  <c r="K272" i="9"/>
  <c r="J272" i="9"/>
  <c r="I270" i="9"/>
  <c r="K270" i="9"/>
  <c r="J270" i="9"/>
  <c r="I268" i="9"/>
  <c r="K268" i="9"/>
  <c r="J268" i="9"/>
  <c r="I266" i="9"/>
  <c r="K266" i="9"/>
  <c r="J266" i="9"/>
  <c r="I264" i="9"/>
  <c r="K264" i="9"/>
  <c r="J264" i="9"/>
  <c r="I262" i="9"/>
  <c r="K262" i="9"/>
  <c r="J262" i="9"/>
  <c r="I339" i="9"/>
  <c r="K339" i="9"/>
  <c r="J339" i="9"/>
  <c r="I337" i="9"/>
  <c r="K337" i="9"/>
  <c r="J337" i="9"/>
  <c r="I335" i="9"/>
  <c r="K335" i="9"/>
  <c r="J335" i="9"/>
  <c r="I333" i="9"/>
  <c r="K333" i="9"/>
  <c r="J333" i="9"/>
  <c r="I331" i="9"/>
  <c r="K331" i="9"/>
  <c r="J331" i="9"/>
  <c r="I329" i="9"/>
  <c r="K329" i="9"/>
  <c r="J329" i="9"/>
  <c r="I327" i="9"/>
  <c r="K327" i="9"/>
  <c r="J327" i="9"/>
  <c r="I325" i="9"/>
  <c r="K325" i="9"/>
  <c r="J325" i="9"/>
  <c r="I323" i="9"/>
  <c r="K323" i="9"/>
  <c r="J323" i="9"/>
  <c r="I321" i="9"/>
  <c r="K321" i="9"/>
  <c r="J321" i="9"/>
  <c r="I319" i="9"/>
  <c r="K319" i="9"/>
  <c r="J319" i="9"/>
  <c r="I317" i="9"/>
  <c r="K317" i="9"/>
  <c r="J317" i="9"/>
  <c r="I315" i="9"/>
  <c r="K315" i="9"/>
  <c r="J315" i="9"/>
  <c r="I313" i="9"/>
  <c r="K313" i="9"/>
  <c r="J313" i="9"/>
  <c r="I311" i="9"/>
  <c r="K311" i="9"/>
  <c r="J311" i="9"/>
  <c r="I309" i="9"/>
  <c r="K309" i="9"/>
  <c r="J309" i="9"/>
  <c r="I307" i="9"/>
  <c r="K307" i="9"/>
  <c r="J307" i="9"/>
  <c r="I305" i="9"/>
  <c r="K305" i="9"/>
  <c r="J305" i="9"/>
  <c r="I303" i="9"/>
  <c r="K303" i="9"/>
  <c r="J303" i="9"/>
  <c r="I301" i="9"/>
  <c r="K301" i="9"/>
  <c r="J301" i="9"/>
  <c r="I299" i="9"/>
  <c r="K299" i="9"/>
  <c r="J299" i="9"/>
  <c r="I297" i="9"/>
  <c r="K297" i="9"/>
  <c r="J297" i="9"/>
  <c r="I295" i="9"/>
  <c r="K295" i="9"/>
  <c r="J295" i="9"/>
  <c r="I293" i="9"/>
  <c r="K293" i="9"/>
  <c r="J293" i="9"/>
  <c r="I291" i="9"/>
  <c r="K291" i="9"/>
  <c r="J291" i="9"/>
  <c r="I289" i="9"/>
  <c r="K289" i="9"/>
  <c r="J289" i="9"/>
  <c r="I287" i="9"/>
  <c r="K287" i="9"/>
  <c r="J287" i="9"/>
  <c r="I285" i="9"/>
  <c r="K285" i="9"/>
  <c r="J285" i="9"/>
  <c r="I283" i="9"/>
  <c r="K283" i="9"/>
  <c r="J283" i="9"/>
  <c r="I281" i="9"/>
  <c r="K281" i="9"/>
  <c r="J281" i="9"/>
  <c r="I279" i="9"/>
  <c r="K279" i="9"/>
  <c r="J279" i="9"/>
  <c r="I277" i="9"/>
  <c r="K277" i="9"/>
  <c r="J277" i="9"/>
  <c r="I275" i="9"/>
  <c r="K275" i="9"/>
  <c r="J275" i="9"/>
  <c r="I273" i="9"/>
  <c r="K273" i="9"/>
  <c r="J273" i="9"/>
  <c r="I271" i="9"/>
  <c r="K271" i="9"/>
  <c r="J271" i="9"/>
  <c r="I269" i="9"/>
  <c r="K269" i="9"/>
  <c r="J269" i="9"/>
  <c r="I267" i="9"/>
  <c r="K267" i="9"/>
  <c r="J267" i="9"/>
  <c r="I265" i="9"/>
  <c r="K265" i="9"/>
  <c r="J265" i="9"/>
  <c r="I263" i="9"/>
  <c r="K263" i="9"/>
  <c r="J263" i="9"/>
  <c r="I261" i="9"/>
  <c r="K261" i="9"/>
  <c r="J261" i="9"/>
  <c r="I211" i="9"/>
  <c r="K211" i="9"/>
  <c r="I210" i="9"/>
  <c r="K210" i="9"/>
  <c r="I209" i="9"/>
  <c r="K209" i="9"/>
  <c r="I208" i="9"/>
  <c r="K208" i="9"/>
  <c r="I207" i="9"/>
  <c r="K207" i="9"/>
  <c r="I206" i="9"/>
  <c r="K206" i="9"/>
  <c r="I205" i="9"/>
  <c r="K205" i="9"/>
  <c r="I204" i="9"/>
  <c r="K204" i="9"/>
  <c r="I203" i="9"/>
  <c r="K203" i="9"/>
  <c r="I202" i="9"/>
  <c r="K202" i="9"/>
  <c r="I201" i="9"/>
  <c r="K201" i="9"/>
  <c r="I200" i="9"/>
  <c r="K200" i="9"/>
  <c r="I199" i="9"/>
  <c r="K199" i="9"/>
  <c r="I198" i="9"/>
  <c r="K198" i="9"/>
  <c r="I197" i="9"/>
  <c r="K197" i="9"/>
  <c r="I196" i="9"/>
  <c r="K196" i="9"/>
  <c r="I195" i="9"/>
  <c r="K195" i="9"/>
  <c r="I194" i="9"/>
  <c r="K194" i="9"/>
  <c r="I193" i="9"/>
  <c r="K193" i="9"/>
  <c r="I192" i="9"/>
  <c r="K192" i="9"/>
  <c r="I191" i="9"/>
  <c r="K191" i="9"/>
  <c r="I190" i="9"/>
  <c r="K190" i="9"/>
  <c r="I189" i="9"/>
  <c r="K189" i="9"/>
  <c r="I188" i="9"/>
  <c r="K188" i="9"/>
  <c r="I187" i="9"/>
  <c r="K187" i="9"/>
  <c r="I186" i="9"/>
  <c r="K186" i="9"/>
  <c r="I185" i="9"/>
  <c r="K185" i="9"/>
  <c r="I184" i="9"/>
  <c r="K184" i="9"/>
  <c r="I183" i="9"/>
  <c r="K183" i="9"/>
  <c r="I182" i="9"/>
  <c r="K182" i="9"/>
  <c r="I181" i="9"/>
  <c r="K181" i="9"/>
  <c r="I180" i="9"/>
  <c r="K180" i="9"/>
  <c r="I179" i="9"/>
  <c r="K179" i="9"/>
  <c r="I178" i="9"/>
  <c r="K178" i="9"/>
  <c r="I177" i="9"/>
  <c r="K177" i="9"/>
  <c r="I176" i="9"/>
  <c r="K176" i="9"/>
  <c r="I175" i="9"/>
  <c r="K175" i="9"/>
  <c r="I174" i="9"/>
  <c r="K174" i="9"/>
  <c r="I173" i="9"/>
  <c r="K173" i="9"/>
  <c r="I172" i="9"/>
  <c r="K172" i="9"/>
  <c r="I171" i="9"/>
  <c r="K171" i="9"/>
  <c r="I170" i="9"/>
  <c r="K170" i="9"/>
  <c r="I169" i="9"/>
  <c r="K169" i="9"/>
  <c r="I168" i="9"/>
  <c r="K168" i="9"/>
  <c r="I167" i="9"/>
  <c r="K167" i="9"/>
  <c r="I166" i="9"/>
  <c r="K166" i="9"/>
  <c r="I165" i="9"/>
  <c r="K165" i="9"/>
  <c r="I164" i="9"/>
  <c r="K164" i="9"/>
  <c r="I163" i="9"/>
  <c r="K163" i="9"/>
  <c r="I162" i="9"/>
  <c r="K162" i="9"/>
  <c r="I161" i="9"/>
  <c r="K161" i="9"/>
  <c r="I160" i="9"/>
  <c r="K160" i="9"/>
  <c r="I159" i="9"/>
  <c r="K159" i="9"/>
  <c r="I158" i="9"/>
  <c r="K158" i="9"/>
  <c r="I157" i="9"/>
  <c r="K157" i="9"/>
  <c r="I156" i="9"/>
  <c r="K156" i="9"/>
  <c r="I155" i="9"/>
  <c r="K155" i="9"/>
  <c r="I154" i="9"/>
  <c r="K154" i="9"/>
  <c r="I153" i="9"/>
  <c r="K153" i="9"/>
  <c r="I152" i="9"/>
  <c r="K152" i="9"/>
  <c r="I151" i="9"/>
  <c r="K151" i="9"/>
  <c r="I150" i="9"/>
  <c r="K150" i="9"/>
  <c r="I149" i="9"/>
  <c r="K149" i="9"/>
  <c r="I148" i="9"/>
  <c r="K148" i="9"/>
  <c r="I147" i="9"/>
  <c r="K147" i="9"/>
  <c r="I146" i="9"/>
  <c r="K146" i="9"/>
  <c r="I145" i="9"/>
  <c r="K145" i="9"/>
  <c r="I144" i="9"/>
  <c r="K144" i="9"/>
  <c r="I143" i="9"/>
  <c r="K143" i="9"/>
  <c r="I142" i="9"/>
  <c r="K142" i="9"/>
  <c r="I141" i="9"/>
  <c r="K141" i="9"/>
  <c r="I140" i="9"/>
  <c r="K140" i="9"/>
  <c r="I139" i="9"/>
  <c r="K139" i="9"/>
  <c r="I138" i="9"/>
  <c r="K138" i="9"/>
  <c r="I137" i="9"/>
  <c r="K137" i="9"/>
  <c r="I136" i="9"/>
  <c r="K136" i="9"/>
  <c r="I135" i="9"/>
  <c r="K135" i="9"/>
  <c r="I134" i="9"/>
  <c r="K134" i="9"/>
  <c r="I133" i="9"/>
  <c r="K133" i="9"/>
  <c r="I132" i="9"/>
  <c r="K132" i="9"/>
  <c r="I131" i="9"/>
  <c r="K131" i="9"/>
  <c r="I130" i="9"/>
  <c r="K130" i="9"/>
  <c r="I129" i="9"/>
  <c r="K129" i="9"/>
  <c r="I128" i="9"/>
  <c r="K128" i="9"/>
  <c r="I127" i="9"/>
  <c r="K127" i="9"/>
  <c r="K260" i="9"/>
  <c r="K259" i="9"/>
  <c r="K258" i="9"/>
  <c r="K257" i="9"/>
  <c r="K256" i="9"/>
  <c r="K255" i="9"/>
  <c r="K254" i="9"/>
  <c r="K253" i="9"/>
  <c r="K252" i="9"/>
  <c r="K251" i="9"/>
  <c r="K250" i="9"/>
  <c r="K249" i="9"/>
  <c r="K248" i="9"/>
  <c r="K247" i="9"/>
  <c r="K246" i="9"/>
  <c r="K245" i="9"/>
  <c r="K244" i="9"/>
  <c r="K243" i="9"/>
  <c r="K242" i="9"/>
  <c r="K241" i="9"/>
  <c r="K240" i="9"/>
  <c r="K239" i="9"/>
  <c r="K238" i="9"/>
  <c r="K237" i="9"/>
  <c r="K236" i="9"/>
  <c r="K235" i="9"/>
  <c r="K234" i="9"/>
  <c r="K233" i="9"/>
  <c r="K232" i="9"/>
  <c r="K231" i="9"/>
  <c r="K230" i="9"/>
  <c r="K229" i="9"/>
  <c r="K228" i="9"/>
  <c r="K227" i="9"/>
  <c r="K226" i="9"/>
  <c r="K225" i="9"/>
  <c r="K224" i="9"/>
  <c r="K223" i="9"/>
  <c r="K222" i="9"/>
  <c r="K221" i="9"/>
  <c r="K220" i="9"/>
  <c r="K219" i="9"/>
  <c r="K218" i="9"/>
  <c r="K217" i="9"/>
  <c r="K216" i="9"/>
  <c r="K215" i="9"/>
  <c r="K214" i="9"/>
  <c r="K213" i="9"/>
  <c r="K212" i="9"/>
  <c r="J211" i="9"/>
  <c r="J210" i="9"/>
  <c r="J209" i="9"/>
  <c r="J208" i="9"/>
  <c r="J207" i="9"/>
  <c r="J206" i="9"/>
  <c r="J205" i="9"/>
  <c r="J204" i="9"/>
  <c r="J203" i="9"/>
  <c r="J202" i="9"/>
  <c r="J201" i="9"/>
  <c r="J200" i="9"/>
  <c r="J199" i="9"/>
  <c r="J198" i="9"/>
  <c r="J197" i="9"/>
  <c r="J196" i="9"/>
  <c r="J195" i="9"/>
  <c r="J194" i="9"/>
  <c r="J193" i="9"/>
  <c r="J192" i="9"/>
  <c r="J191" i="9"/>
  <c r="J190" i="9"/>
  <c r="J189" i="9"/>
  <c r="J188" i="9"/>
  <c r="J187" i="9"/>
  <c r="J186" i="9"/>
  <c r="J185" i="9"/>
  <c r="J184" i="9"/>
  <c r="J183" i="9"/>
  <c r="J182" i="9"/>
  <c r="J181" i="9"/>
  <c r="J180" i="9"/>
  <c r="J179" i="9"/>
  <c r="J178" i="9"/>
  <c r="J177" i="9"/>
  <c r="J176" i="9"/>
  <c r="J175" i="9"/>
  <c r="J174" i="9"/>
  <c r="J173" i="9"/>
  <c r="J172" i="9"/>
  <c r="J171" i="9"/>
  <c r="J170" i="9"/>
  <c r="J169" i="9"/>
  <c r="J168" i="9"/>
  <c r="J167" i="9"/>
  <c r="J166" i="9"/>
  <c r="J165" i="9"/>
  <c r="J164" i="9"/>
  <c r="J163" i="9"/>
  <c r="J162" i="9"/>
  <c r="J161" i="9"/>
  <c r="J160" i="9"/>
  <c r="J159" i="9"/>
  <c r="J158" i="9"/>
  <c r="J157" i="9"/>
  <c r="J156" i="9"/>
  <c r="J155" i="9"/>
  <c r="J154" i="9"/>
  <c r="J153" i="9"/>
  <c r="J152" i="9"/>
  <c r="J151" i="9"/>
  <c r="J150" i="9"/>
  <c r="J149" i="9"/>
  <c r="J148" i="9"/>
  <c r="J147" i="9"/>
  <c r="J146" i="9"/>
  <c r="J145" i="9"/>
  <c r="J144" i="9"/>
  <c r="J143" i="9"/>
  <c r="J142" i="9"/>
  <c r="J141" i="9"/>
  <c r="J140" i="9"/>
  <c r="J139" i="9"/>
  <c r="J138" i="9"/>
  <c r="J137" i="9"/>
  <c r="J136" i="9"/>
  <c r="J135" i="9"/>
  <c r="J134" i="9"/>
  <c r="J133" i="9"/>
  <c r="J132" i="9"/>
  <c r="J131" i="9"/>
  <c r="J130" i="9"/>
  <c r="J129" i="9"/>
  <c r="J128" i="9"/>
  <c r="J127" i="9"/>
  <c r="I125" i="9"/>
  <c r="K125" i="9"/>
  <c r="I124" i="9"/>
  <c r="K124" i="9"/>
  <c r="J55" i="9"/>
  <c r="J54" i="9"/>
  <c r="J53" i="9"/>
  <c r="J52" i="9"/>
  <c r="J51" i="9"/>
  <c r="J50" i="9"/>
  <c r="J49" i="9"/>
  <c r="J48" i="9"/>
  <c r="J47" i="9"/>
  <c r="J46" i="9"/>
  <c r="J45" i="9"/>
  <c r="J44" i="9"/>
  <c r="J43" i="9"/>
  <c r="J42" i="9"/>
  <c r="J41" i="9"/>
  <c r="J40" i="9"/>
  <c r="J39" i="9"/>
  <c r="J38" i="9"/>
  <c r="J37" i="9"/>
  <c r="J36" i="9"/>
  <c r="J35" i="9"/>
  <c r="J34" i="9"/>
  <c r="J33" i="9"/>
  <c r="J32" i="9"/>
  <c r="J31" i="9"/>
  <c r="J30" i="9"/>
  <c r="J29" i="9"/>
  <c r="K123" i="9"/>
  <c r="K122" i="9"/>
  <c r="K121" i="9"/>
  <c r="K120" i="9"/>
  <c r="K119" i="9"/>
  <c r="K118" i="9"/>
  <c r="K117" i="9"/>
  <c r="K116" i="9"/>
  <c r="K115" i="9"/>
  <c r="K114" i="9"/>
  <c r="K113" i="9"/>
  <c r="K112" i="9"/>
  <c r="K111" i="9"/>
  <c r="K110" i="9"/>
  <c r="K109" i="9"/>
  <c r="K108" i="9"/>
  <c r="K107" i="9"/>
  <c r="K106" i="9"/>
  <c r="K105" i="9"/>
  <c r="K104" i="9"/>
  <c r="K103" i="9"/>
  <c r="K102" i="9"/>
  <c r="K101" i="9"/>
  <c r="K100" i="9"/>
  <c r="K99" i="9"/>
  <c r="K98" i="9"/>
  <c r="K97" i="9"/>
  <c r="K96" i="9"/>
  <c r="K95" i="9"/>
  <c r="K94" i="9"/>
  <c r="K93" i="9"/>
  <c r="K92" i="9"/>
  <c r="K91" i="9"/>
  <c r="K90" i="9"/>
  <c r="K89" i="9"/>
  <c r="K88" i="9"/>
  <c r="K87" i="9"/>
  <c r="K86" i="9"/>
  <c r="K85" i="9"/>
  <c r="K84" i="9"/>
  <c r="J61" i="9"/>
  <c r="I60" i="9"/>
  <c r="K60" i="9"/>
  <c r="I59" i="9"/>
  <c r="K59" i="9"/>
  <c r="I58" i="9"/>
  <c r="K58" i="9"/>
  <c r="I57" i="9"/>
  <c r="K57" i="9"/>
  <c r="I56" i="9"/>
  <c r="K56" i="9"/>
  <c r="K55" i="9"/>
  <c r="K54" i="9"/>
  <c r="K53" i="9"/>
  <c r="K52" i="9"/>
  <c r="K51" i="9"/>
  <c r="K50" i="9"/>
  <c r="K49" i="9"/>
  <c r="K48" i="9"/>
  <c r="K47" i="9"/>
  <c r="K46" i="9"/>
  <c r="K45" i="9"/>
  <c r="K44" i="9"/>
  <c r="K43" i="9"/>
  <c r="K42" i="9"/>
  <c r="K41" i="9"/>
  <c r="K40" i="9"/>
  <c r="K39" i="9"/>
  <c r="K38" i="9"/>
  <c r="K37" i="9"/>
  <c r="K36" i="9"/>
  <c r="K35" i="9"/>
  <c r="K34" i="9"/>
  <c r="K33" i="9"/>
  <c r="K32" i="9"/>
  <c r="K31" i="9"/>
  <c r="K30" i="9"/>
  <c r="K29" i="9"/>
  <c r="K28" i="9"/>
  <c r="K27" i="9"/>
  <c r="K26" i="9"/>
  <c r="K25" i="9"/>
  <c r="K24" i="9"/>
  <c r="K23" i="9"/>
  <c r="K22" i="9"/>
  <c r="K21" i="9"/>
  <c r="K20" i="9"/>
  <c r="K19" i="9"/>
  <c r="H518" i="24"/>
  <c r="H516" i="24"/>
  <c r="H514" i="24"/>
  <c r="H512" i="24"/>
  <c r="I511" i="24"/>
  <c r="I509" i="24"/>
  <c r="H506" i="24"/>
  <c r="K505" i="24"/>
  <c r="H504" i="24"/>
  <c r="I503" i="24"/>
  <c r="K503" i="24" s="1"/>
  <c r="I501" i="24"/>
  <c r="H498" i="24"/>
  <c r="K497" i="24"/>
  <c r="H496" i="24"/>
  <c r="I495" i="24"/>
  <c r="I493" i="24"/>
  <c r="H490" i="24"/>
  <c r="K489" i="24"/>
  <c r="H488" i="24"/>
  <c r="I487" i="24"/>
  <c r="K487" i="24" s="1"/>
  <c r="I485" i="24"/>
  <c r="H482" i="24"/>
  <c r="K481" i="24"/>
  <c r="H480" i="24"/>
  <c r="I479" i="24"/>
  <c r="I477" i="24"/>
  <c r="H474" i="24"/>
  <c r="K473" i="24"/>
  <c r="H472" i="24"/>
  <c r="I471" i="24"/>
  <c r="K471" i="24" s="1"/>
  <c r="I469" i="24"/>
  <c r="H466" i="24"/>
  <c r="K465" i="24"/>
  <c r="H464" i="24"/>
  <c r="I463" i="24"/>
  <c r="I461" i="24"/>
  <c r="H458" i="24"/>
  <c r="K457" i="24"/>
  <c r="H456" i="24"/>
  <c r="I455" i="24"/>
  <c r="K455" i="24" s="1"/>
  <c r="I453" i="24"/>
  <c r="H450" i="24"/>
  <c r="H448" i="24"/>
  <c r="I447" i="24"/>
  <c r="I445" i="24"/>
  <c r="H442" i="24"/>
  <c r="I439" i="24"/>
  <c r="I437" i="24"/>
  <c r="K437" i="24" s="1"/>
  <c r="I431" i="24"/>
  <c r="K431" i="24" s="1"/>
  <c r="I429" i="24"/>
  <c r="K429" i="24" s="1"/>
  <c r="K425" i="24"/>
  <c r="I423" i="24"/>
  <c r="I421" i="24"/>
  <c r="K421" i="24" s="1"/>
  <c r="I415" i="24"/>
  <c r="I413" i="24"/>
  <c r="K413" i="24" s="1"/>
  <c r="I407" i="24"/>
  <c r="I405" i="24"/>
  <c r="K401" i="24"/>
  <c r="I399" i="24"/>
  <c r="I395" i="24"/>
  <c r="L395" i="24" s="1"/>
  <c r="H392" i="24"/>
  <c r="I391" i="24"/>
  <c r="I389" i="24"/>
  <c r="H386" i="24"/>
  <c r="H384" i="24"/>
  <c r="I383" i="24"/>
  <c r="K383" i="24" s="1"/>
  <c r="I381" i="24"/>
  <c r="K381" i="24" s="1"/>
  <c r="H378" i="24"/>
  <c r="H376" i="24"/>
  <c r="I375" i="24"/>
  <c r="I373" i="24"/>
  <c r="K373" i="24" s="1"/>
  <c r="H370" i="24"/>
  <c r="K369" i="24"/>
  <c r="H368" i="24"/>
  <c r="I367" i="24"/>
  <c r="K367" i="24" s="1"/>
  <c r="I365" i="24"/>
  <c r="H362" i="24"/>
  <c r="H360" i="24"/>
  <c r="I359" i="24"/>
  <c r="I357" i="24"/>
  <c r="H354" i="24"/>
  <c r="H352" i="24"/>
  <c r="I351" i="24"/>
  <c r="K351" i="24" s="1"/>
  <c r="I349" i="24"/>
  <c r="K349" i="24" s="1"/>
  <c r="H346" i="24"/>
  <c r="H344" i="24"/>
  <c r="I343" i="24"/>
  <c r="I341" i="24"/>
  <c r="K341" i="24" s="1"/>
  <c r="H338" i="24"/>
  <c r="K337" i="24"/>
  <c r="H336" i="24"/>
  <c r="I335" i="24"/>
  <c r="K335" i="24" s="1"/>
  <c r="I333" i="24"/>
  <c r="H330" i="24"/>
  <c r="H328" i="24"/>
  <c r="I327" i="24"/>
  <c r="L327" i="24" s="1"/>
  <c r="I325" i="24"/>
  <c r="H322" i="24"/>
  <c r="G318" i="24"/>
  <c r="H318" i="24"/>
  <c r="G316" i="24"/>
  <c r="H316" i="24"/>
  <c r="G315" i="24"/>
  <c r="I315" i="24"/>
  <c r="G313" i="24"/>
  <c r="I313" i="24"/>
  <c r="G310" i="24"/>
  <c r="H310" i="24"/>
  <c r="G308" i="24"/>
  <c r="H308" i="24"/>
  <c r="G307" i="24"/>
  <c r="I307" i="24"/>
  <c r="K309" i="24"/>
  <c r="I305" i="24"/>
  <c r="K305" i="24" s="1"/>
  <c r="H302" i="24"/>
  <c r="H300" i="24"/>
  <c r="I299" i="24"/>
  <c r="I297" i="24"/>
  <c r="K297" i="24" s="1"/>
  <c r="I295" i="24"/>
  <c r="H292" i="24"/>
  <c r="H290" i="24"/>
  <c r="I289" i="24"/>
  <c r="K289" i="24" s="1"/>
  <c r="I287" i="24"/>
  <c r="H284" i="24"/>
  <c r="I283" i="24"/>
  <c r="H280" i="24"/>
  <c r="I279" i="24"/>
  <c r="H276" i="24"/>
  <c r="I275" i="24"/>
  <c r="J274" i="24"/>
  <c r="H274" i="24"/>
  <c r="I273" i="24"/>
  <c r="K273" i="24" s="1"/>
  <c r="I267" i="24"/>
  <c r="I265" i="24"/>
  <c r="H260" i="24"/>
  <c r="I259" i="24"/>
  <c r="K259" i="24" s="1"/>
  <c r="I257" i="24"/>
  <c r="K257" i="24" s="1"/>
  <c r="H254" i="24"/>
  <c r="I253" i="24"/>
  <c r="K253" i="24" s="1"/>
  <c r="H250" i="24"/>
  <c r="K249" i="24"/>
  <c r="H248" i="24"/>
  <c r="I247" i="24"/>
  <c r="I245" i="24"/>
  <c r="H242" i="24"/>
  <c r="I241" i="24"/>
  <c r="H238" i="24"/>
  <c r="H236" i="24"/>
  <c r="I235" i="24"/>
  <c r="K235" i="24" s="1"/>
  <c r="I233" i="24"/>
  <c r="K233" i="24" s="1"/>
  <c r="H230" i="24"/>
  <c r="H228" i="24"/>
  <c r="I227" i="24"/>
  <c r="K227" i="24" s="1"/>
  <c r="H224" i="24"/>
  <c r="I223" i="24"/>
  <c r="K223" i="24" s="1"/>
  <c r="H220" i="24"/>
  <c r="I219" i="24"/>
  <c r="K219" i="24" s="1"/>
  <c r="I217" i="24"/>
  <c r="L217" i="24" s="1"/>
  <c r="H214" i="24"/>
  <c r="I213" i="24"/>
  <c r="H210" i="24"/>
  <c r="I209" i="24"/>
  <c r="H206" i="24"/>
  <c r="I205" i="24"/>
  <c r="H202" i="24"/>
  <c r="I201" i="24"/>
  <c r="I200" i="24"/>
  <c r="K200" i="24" s="1"/>
  <c r="J199" i="24"/>
  <c r="I196" i="24"/>
  <c r="I194" i="24"/>
  <c r="K190" i="24"/>
  <c r="I188" i="24"/>
  <c r="I186" i="24"/>
  <c r="H183" i="24"/>
  <c r="I182" i="24"/>
  <c r="H179" i="24"/>
  <c r="G175" i="24"/>
  <c r="H175" i="24"/>
  <c r="G174" i="24"/>
  <c r="I174" i="24"/>
  <c r="G171" i="24"/>
  <c r="H171" i="24"/>
  <c r="G170" i="24"/>
  <c r="I170" i="24"/>
  <c r="G167" i="24"/>
  <c r="H167" i="24"/>
  <c r="G165" i="24"/>
  <c r="H165" i="24"/>
  <c r="G164" i="24"/>
  <c r="I164" i="24"/>
  <c r="G162" i="24"/>
  <c r="I162" i="24"/>
  <c r="K166" i="24"/>
  <c r="H159" i="24"/>
  <c r="K158" i="24"/>
  <c r="H157" i="24"/>
  <c r="I156" i="24"/>
  <c r="K156" i="24" s="1"/>
  <c r="H153" i="24"/>
  <c r="I152" i="24"/>
  <c r="K152" i="24" s="1"/>
  <c r="I150" i="24"/>
  <c r="H147" i="24"/>
  <c r="I146" i="24"/>
  <c r="H143" i="24"/>
  <c r="K142" i="24"/>
  <c r="H141" i="24"/>
  <c r="I140" i="24"/>
  <c r="H137" i="24"/>
  <c r="I136" i="24"/>
  <c r="H133" i="24"/>
  <c r="I132" i="24"/>
  <c r="H129" i="24"/>
  <c r="I128" i="24"/>
  <c r="H125" i="24"/>
  <c r="I124" i="24"/>
  <c r="I113" i="24"/>
  <c r="K113" i="24" s="1"/>
  <c r="I111" i="24"/>
  <c r="K111" i="24" s="1"/>
  <c r="I107" i="24"/>
  <c r="L107" i="24" s="1"/>
  <c r="H104" i="24"/>
  <c r="K103" i="24"/>
  <c r="H102" i="24"/>
  <c r="I101" i="24"/>
  <c r="K101" i="24" s="1"/>
  <c r="I99" i="24"/>
  <c r="K99" i="24" s="1"/>
  <c r="H96" i="24"/>
  <c r="K95" i="24"/>
  <c r="H94" i="24"/>
  <c r="I93" i="24"/>
  <c r="K93" i="24" s="1"/>
  <c r="I91" i="24"/>
  <c r="K91" i="24" s="1"/>
  <c r="H88" i="24"/>
  <c r="K87" i="24"/>
  <c r="H86" i="24"/>
  <c r="I85" i="24"/>
  <c r="I84" i="24"/>
  <c r="K84" i="24" s="1"/>
  <c r="J83" i="24"/>
  <c r="I82" i="24"/>
  <c r="L82" i="24" s="1"/>
  <c r="J81" i="24"/>
  <c r="I80" i="24"/>
  <c r="K80" i="24" s="1"/>
  <c r="J79" i="24"/>
  <c r="I78" i="24"/>
  <c r="L78" i="24" s="1"/>
  <c r="I76" i="24"/>
  <c r="K76" i="24" s="1"/>
  <c r="G71" i="24"/>
  <c r="H71" i="24"/>
  <c r="G70" i="24"/>
  <c r="I70" i="24"/>
  <c r="G67" i="24"/>
  <c r="H67" i="24"/>
  <c r="G66" i="24"/>
  <c r="I66" i="24"/>
  <c r="G64" i="24"/>
  <c r="I64" i="24"/>
  <c r="K72" i="24"/>
  <c r="H61" i="24"/>
  <c r="K60" i="24"/>
  <c r="H59" i="24"/>
  <c r="I58" i="24"/>
  <c r="K58" i="24" s="1"/>
  <c r="I56" i="24"/>
  <c r="K56" i="24" s="1"/>
  <c r="H53" i="24"/>
  <c r="K52" i="24"/>
  <c r="I51" i="24"/>
  <c r="H48" i="24"/>
  <c r="H46" i="24"/>
  <c r="I45" i="24"/>
  <c r="K45" i="24" s="1"/>
  <c r="I43" i="24"/>
  <c r="K43" i="24" s="1"/>
  <c r="H40" i="24"/>
  <c r="K39" i="24"/>
  <c r="H38" i="24"/>
  <c r="I37" i="24"/>
  <c r="K37" i="24" s="1"/>
  <c r="I35" i="24"/>
  <c r="H32" i="24"/>
  <c r="H30" i="24"/>
  <c r="I29" i="24"/>
  <c r="K29" i="24" s="1"/>
  <c r="I27" i="24"/>
  <c r="K27" i="24" s="1"/>
  <c r="H24" i="24"/>
  <c r="K23" i="24"/>
  <c r="H22" i="24"/>
  <c r="I21" i="24"/>
  <c r="K21" i="24" s="1"/>
  <c r="I19" i="24"/>
  <c r="H16" i="24"/>
  <c r="L519" i="24"/>
  <c r="K517" i="24"/>
  <c r="L517" i="24"/>
  <c r="L515" i="24"/>
  <c r="L513" i="24"/>
  <c r="L497" i="24"/>
  <c r="L481" i="24"/>
  <c r="L465" i="24"/>
  <c r="L453" i="24"/>
  <c r="L445" i="24"/>
  <c r="L393" i="24"/>
  <c r="L381" i="24"/>
  <c r="L377" i="24"/>
  <c r="L369" i="24"/>
  <c r="L361" i="24"/>
  <c r="L353" i="24"/>
  <c r="L337" i="24"/>
  <c r="L321" i="24"/>
  <c r="L309" i="24"/>
  <c r="L289" i="24"/>
  <c r="L507" i="24"/>
  <c r="L499" i="24"/>
  <c r="L491" i="24"/>
  <c r="L483" i="24"/>
  <c r="L475" i="24"/>
  <c r="L467" i="24"/>
  <c r="L459" i="24"/>
  <c r="L451" i="24"/>
  <c r="L443" i="24"/>
  <c r="L387" i="24"/>
  <c r="L379" i="24"/>
  <c r="L371" i="24"/>
  <c r="L355" i="24"/>
  <c r="L347" i="24"/>
  <c r="L339" i="24"/>
  <c r="L331" i="24"/>
  <c r="L323" i="24"/>
  <c r="L319" i="24"/>
  <c r="L303" i="24"/>
  <c r="L293" i="24"/>
  <c r="L291" i="24"/>
  <c r="L243" i="24"/>
  <c r="L239" i="24"/>
  <c r="L215" i="24"/>
  <c r="L207" i="24"/>
  <c r="L184" i="24"/>
  <c r="L176" i="24"/>
  <c r="L172" i="24"/>
  <c r="L168" i="24"/>
  <c r="L160" i="24"/>
  <c r="L148" i="24"/>
  <c r="L144" i="24"/>
  <c r="L132" i="24"/>
  <c r="L103" i="24"/>
  <c r="L95" i="24"/>
  <c r="L87" i="24"/>
  <c r="L72" i="24"/>
  <c r="L68" i="24"/>
  <c r="L60" i="24"/>
  <c r="L52" i="24"/>
  <c r="L47" i="24"/>
  <c r="L39" i="24"/>
  <c r="L31" i="24"/>
  <c r="L23" i="24"/>
  <c r="L285" i="24"/>
  <c r="L281" i="24"/>
  <c r="L277" i="24"/>
  <c r="L249" i="24"/>
  <c r="L237" i="24"/>
  <c r="L229" i="24"/>
  <c r="L225" i="24"/>
  <c r="L221" i="24"/>
  <c r="L182" i="24"/>
  <c r="L154" i="24"/>
  <c r="L142" i="24"/>
  <c r="L138" i="24"/>
  <c r="L130" i="24"/>
  <c r="L126" i="24"/>
  <c r="L122" i="24"/>
  <c r="L101" i="24"/>
  <c r="L97" i="24"/>
  <c r="L89" i="24"/>
  <c r="L74" i="24"/>
  <c r="L54" i="24"/>
  <c r="L49" i="24"/>
  <c r="L41" i="24"/>
  <c r="L33" i="24"/>
  <c r="L25" i="24"/>
  <c r="L17" i="24"/>
  <c r="I518" i="24"/>
  <c r="I516" i="24"/>
  <c r="K516" i="24" s="1"/>
  <c r="I514" i="24"/>
  <c r="I512" i="24"/>
  <c r="L512" i="24" s="1"/>
  <c r="I510" i="24"/>
  <c r="L510" i="24" s="1"/>
  <c r="I508" i="24"/>
  <c r="K508" i="24" s="1"/>
  <c r="I506" i="24"/>
  <c r="I504" i="24"/>
  <c r="I502" i="24"/>
  <c r="L502" i="24" s="1"/>
  <c r="I500" i="24"/>
  <c r="K500" i="24" s="1"/>
  <c r="I498" i="24"/>
  <c r="I496" i="24"/>
  <c r="K496" i="24" s="1"/>
  <c r="I494" i="24"/>
  <c r="L494" i="24" s="1"/>
  <c r="I492" i="24"/>
  <c r="K492" i="24" s="1"/>
  <c r="I490" i="24"/>
  <c r="I488" i="24"/>
  <c r="I486" i="24"/>
  <c r="I484" i="24"/>
  <c r="K484" i="24" s="1"/>
  <c r="I482" i="24"/>
  <c r="I480" i="24"/>
  <c r="K480" i="24" s="1"/>
  <c r="I478" i="24"/>
  <c r="L478" i="24" s="1"/>
  <c r="I476" i="24"/>
  <c r="K476" i="24" s="1"/>
  <c r="I474" i="24"/>
  <c r="I472" i="24"/>
  <c r="I470" i="24"/>
  <c r="L470" i="24" s="1"/>
  <c r="I468" i="24"/>
  <c r="K468" i="24" s="1"/>
  <c r="I466" i="24"/>
  <c r="I464" i="24"/>
  <c r="K464" i="24" s="1"/>
  <c r="I462" i="24"/>
  <c r="L462" i="24" s="1"/>
  <c r="I460" i="24"/>
  <c r="K460" i="24" s="1"/>
  <c r="I458" i="24"/>
  <c r="I456" i="24"/>
  <c r="I454" i="24"/>
  <c r="L454" i="24" s="1"/>
  <c r="I452" i="24"/>
  <c r="K452" i="24" s="1"/>
  <c r="I450" i="24"/>
  <c r="I448" i="24"/>
  <c r="K448" i="24" s="1"/>
  <c r="I446" i="24"/>
  <c r="L446" i="24" s="1"/>
  <c r="I444" i="24"/>
  <c r="K444" i="24" s="1"/>
  <c r="I442" i="24"/>
  <c r="G440" i="24"/>
  <c r="I440" i="24"/>
  <c r="G438" i="24"/>
  <c r="I438" i="24"/>
  <c r="G436" i="24"/>
  <c r="I436" i="24"/>
  <c r="G434" i="24"/>
  <c r="I434" i="24"/>
  <c r="G432" i="24"/>
  <c r="I432" i="24"/>
  <c r="G430" i="24"/>
  <c r="I430" i="24"/>
  <c r="G428" i="24"/>
  <c r="I428" i="24"/>
  <c r="G426" i="24"/>
  <c r="I426" i="24"/>
  <c r="G424" i="24"/>
  <c r="I424" i="24"/>
  <c r="G422" i="24"/>
  <c r="I422" i="24"/>
  <c r="G420" i="24"/>
  <c r="I420" i="24"/>
  <c r="G418" i="24"/>
  <c r="I418" i="24"/>
  <c r="G416" i="24"/>
  <c r="I416" i="24"/>
  <c r="G414" i="24"/>
  <c r="I414" i="24"/>
  <c r="G412" i="24"/>
  <c r="I412" i="24"/>
  <c r="G410" i="24"/>
  <c r="I410" i="24"/>
  <c r="G408" i="24"/>
  <c r="I408" i="24"/>
  <c r="G406" i="24"/>
  <c r="I406" i="24"/>
  <c r="G404" i="24"/>
  <c r="I404" i="24"/>
  <c r="G402" i="24"/>
  <c r="I402" i="24"/>
  <c r="G400" i="24"/>
  <c r="I400" i="24"/>
  <c r="G398" i="24"/>
  <c r="I398" i="24"/>
  <c r="G396" i="24"/>
  <c r="I396" i="24"/>
  <c r="G394" i="24"/>
  <c r="I394" i="24"/>
  <c r="L437" i="24"/>
  <c r="L435" i="24"/>
  <c r="L433" i="24"/>
  <c r="L427" i="24"/>
  <c r="L425" i="24"/>
  <c r="L419" i="24"/>
  <c r="L417" i="24"/>
  <c r="L415" i="24"/>
  <c r="L411" i="24"/>
  <c r="L409" i="24"/>
  <c r="L405" i="24"/>
  <c r="L403" i="24"/>
  <c r="L401" i="24"/>
  <c r="H400" i="24"/>
  <c r="H398" i="24"/>
  <c r="L397" i="24"/>
  <c r="H396" i="24"/>
  <c r="H394" i="24"/>
  <c r="L271" i="24"/>
  <c r="L269" i="24"/>
  <c r="L267" i="24"/>
  <c r="L265" i="24"/>
  <c r="L263" i="24"/>
  <c r="I392" i="24"/>
  <c r="K392" i="24" s="1"/>
  <c r="I390" i="24"/>
  <c r="K390" i="24" s="1"/>
  <c r="I388" i="24"/>
  <c r="K388" i="24" s="1"/>
  <c r="I386" i="24"/>
  <c r="I384" i="24"/>
  <c r="I382" i="24"/>
  <c r="K382" i="24" s="1"/>
  <c r="I380" i="24"/>
  <c r="K380" i="24" s="1"/>
  <c r="I378" i="24"/>
  <c r="I376" i="24"/>
  <c r="K376" i="24" s="1"/>
  <c r="I374" i="24"/>
  <c r="K374" i="24" s="1"/>
  <c r="I372" i="24"/>
  <c r="K372" i="24" s="1"/>
  <c r="I370" i="24"/>
  <c r="I368" i="24"/>
  <c r="I366" i="24"/>
  <c r="K366" i="24" s="1"/>
  <c r="I364" i="24"/>
  <c r="K364" i="24" s="1"/>
  <c r="I362" i="24"/>
  <c r="I360" i="24"/>
  <c r="K360" i="24" s="1"/>
  <c r="I358" i="24"/>
  <c r="K358" i="24" s="1"/>
  <c r="I356" i="24"/>
  <c r="K356" i="24" s="1"/>
  <c r="I354" i="24"/>
  <c r="K354" i="24" s="1"/>
  <c r="I352" i="24"/>
  <c r="I350" i="24"/>
  <c r="K350" i="24" s="1"/>
  <c r="I348" i="24"/>
  <c r="K348" i="24" s="1"/>
  <c r="I346" i="24"/>
  <c r="K346" i="24" s="1"/>
  <c r="I344" i="24"/>
  <c r="K344" i="24" s="1"/>
  <c r="I342" i="24"/>
  <c r="K342" i="24" s="1"/>
  <c r="I340" i="24"/>
  <c r="K340" i="24" s="1"/>
  <c r="I338" i="24"/>
  <c r="K338" i="24" s="1"/>
  <c r="I336" i="24"/>
  <c r="I334" i="24"/>
  <c r="K334" i="24" s="1"/>
  <c r="I332" i="24"/>
  <c r="K332" i="24" s="1"/>
  <c r="I330" i="24"/>
  <c r="I328" i="24"/>
  <c r="K328" i="24" s="1"/>
  <c r="I326" i="24"/>
  <c r="L326" i="24" s="1"/>
  <c r="I324" i="24"/>
  <c r="K324" i="24" s="1"/>
  <c r="I322" i="24"/>
  <c r="I320" i="24"/>
  <c r="K320" i="24" s="1"/>
  <c r="I318" i="24"/>
  <c r="I316" i="24"/>
  <c r="I314" i="24"/>
  <c r="L314" i="24" s="1"/>
  <c r="I312" i="24"/>
  <c r="K312" i="24" s="1"/>
  <c r="I310" i="24"/>
  <c r="I308" i="24"/>
  <c r="I306" i="24"/>
  <c r="L306" i="24" s="1"/>
  <c r="I304" i="24"/>
  <c r="K304" i="24" s="1"/>
  <c r="I302" i="24"/>
  <c r="L302" i="24" s="1"/>
  <c r="I300" i="24"/>
  <c r="K300" i="24" s="1"/>
  <c r="I298" i="24"/>
  <c r="L298" i="24" s="1"/>
  <c r="I296" i="24"/>
  <c r="K296" i="24" s="1"/>
  <c r="I294" i="24"/>
  <c r="L294" i="24" s="1"/>
  <c r="I292" i="24"/>
  <c r="K292" i="24" s="1"/>
  <c r="I290" i="24"/>
  <c r="L290" i="24" s="1"/>
  <c r="I288" i="24"/>
  <c r="K288" i="24" s="1"/>
  <c r="I286" i="24"/>
  <c r="L286" i="24" s="1"/>
  <c r="I284" i="24"/>
  <c r="K284" i="24" s="1"/>
  <c r="I282" i="24"/>
  <c r="L282" i="24" s="1"/>
  <c r="I280" i="24"/>
  <c r="K280" i="24" s="1"/>
  <c r="I278" i="24"/>
  <c r="L278" i="24" s="1"/>
  <c r="I276" i="24"/>
  <c r="K276" i="24" s="1"/>
  <c r="G272" i="24"/>
  <c r="I272" i="24"/>
  <c r="G270" i="24"/>
  <c r="I270" i="24"/>
  <c r="G268" i="24"/>
  <c r="I268" i="24"/>
  <c r="G266" i="24"/>
  <c r="I266" i="24"/>
  <c r="G264" i="24"/>
  <c r="I264" i="24"/>
  <c r="G262" i="24"/>
  <c r="I262" i="24"/>
  <c r="I260" i="24"/>
  <c r="L260" i="24" s="1"/>
  <c r="I258" i="24"/>
  <c r="K258" i="24" s="1"/>
  <c r="I256" i="24"/>
  <c r="L256" i="24" s="1"/>
  <c r="I254" i="24"/>
  <c r="I252" i="24"/>
  <c r="L252" i="24" s="1"/>
  <c r="I250" i="24"/>
  <c r="I248" i="24"/>
  <c r="I246" i="24"/>
  <c r="K246" i="24" s="1"/>
  <c r="I244" i="24"/>
  <c r="I242" i="24"/>
  <c r="I240" i="24"/>
  <c r="I238" i="24"/>
  <c r="I236" i="24"/>
  <c r="I234" i="24"/>
  <c r="K234" i="24" s="1"/>
  <c r="I232" i="24"/>
  <c r="L232" i="24" s="1"/>
  <c r="I230" i="24"/>
  <c r="K230" i="24" s="1"/>
  <c r="I228" i="24"/>
  <c r="I226" i="24"/>
  <c r="K226" i="24" s="1"/>
  <c r="I224" i="24"/>
  <c r="I222" i="24"/>
  <c r="K222" i="24" s="1"/>
  <c r="I220" i="24"/>
  <c r="I218" i="24"/>
  <c r="K218" i="24" s="1"/>
  <c r="I216" i="24"/>
  <c r="I214" i="24"/>
  <c r="I212" i="24"/>
  <c r="I210" i="24"/>
  <c r="I208" i="24"/>
  <c r="I206" i="24"/>
  <c r="I204" i="24"/>
  <c r="I202" i="24"/>
  <c r="J201" i="24"/>
  <c r="H201" i="24"/>
  <c r="L200" i="24"/>
  <c r="L198" i="24"/>
  <c r="L196" i="24"/>
  <c r="L192" i="24"/>
  <c r="L190" i="24"/>
  <c r="L186" i="24"/>
  <c r="G199" i="24"/>
  <c r="I199" i="24"/>
  <c r="G197" i="24"/>
  <c r="I197" i="24"/>
  <c r="G195" i="24"/>
  <c r="I195" i="24"/>
  <c r="G193" i="24"/>
  <c r="I193" i="24"/>
  <c r="G191" i="24"/>
  <c r="I191" i="24"/>
  <c r="G189" i="24"/>
  <c r="I189" i="24"/>
  <c r="G187" i="24"/>
  <c r="I187" i="24"/>
  <c r="L113" i="24"/>
  <c r="L111" i="24"/>
  <c r="L109" i="24"/>
  <c r="I185" i="24"/>
  <c r="L185" i="24" s="1"/>
  <c r="I183" i="24"/>
  <c r="I181" i="24"/>
  <c r="K181" i="24" s="1"/>
  <c r="I179" i="24"/>
  <c r="I177" i="24"/>
  <c r="K177" i="24" s="1"/>
  <c r="I175" i="24"/>
  <c r="I173" i="24"/>
  <c r="K173" i="24" s="1"/>
  <c r="I171" i="24"/>
  <c r="I169" i="24"/>
  <c r="K169" i="24" s="1"/>
  <c r="I167" i="24"/>
  <c r="I165" i="24"/>
  <c r="I163" i="24"/>
  <c r="K163" i="24" s="1"/>
  <c r="I161" i="24"/>
  <c r="K161" i="24" s="1"/>
  <c r="I159" i="24"/>
  <c r="I157" i="24"/>
  <c r="K157" i="24" s="1"/>
  <c r="I155" i="24"/>
  <c r="K155" i="24" s="1"/>
  <c r="I153" i="24"/>
  <c r="K153" i="24" s="1"/>
  <c r="I151" i="24"/>
  <c r="K151" i="24" s="1"/>
  <c r="I149" i="24"/>
  <c r="K149" i="24" s="1"/>
  <c r="I147" i="24"/>
  <c r="I145" i="24"/>
  <c r="K145" i="24" s="1"/>
  <c r="I143" i="24"/>
  <c r="I141" i="24"/>
  <c r="I139" i="24"/>
  <c r="I137" i="24"/>
  <c r="I135" i="24"/>
  <c r="I133" i="24"/>
  <c r="I131" i="24"/>
  <c r="K131" i="24" s="1"/>
  <c r="I129" i="24"/>
  <c r="I127" i="24"/>
  <c r="K127" i="24" s="1"/>
  <c r="I125" i="24"/>
  <c r="I123" i="24"/>
  <c r="K123" i="24" s="1"/>
  <c r="I119" i="24"/>
  <c r="K119" i="24" s="1"/>
  <c r="G116" i="24"/>
  <c r="I116" i="24"/>
  <c r="G114" i="24"/>
  <c r="I114" i="24"/>
  <c r="G112" i="24"/>
  <c r="I112" i="24"/>
  <c r="G110" i="24"/>
  <c r="I110" i="24"/>
  <c r="G108" i="24"/>
  <c r="I108" i="24"/>
  <c r="I106" i="24"/>
  <c r="L106" i="24" s="1"/>
  <c r="I104" i="24"/>
  <c r="L104" i="24" s="1"/>
  <c r="I102" i="24"/>
  <c r="I100" i="24"/>
  <c r="L100" i="24" s="1"/>
  <c r="I98" i="24"/>
  <c r="L98" i="24" s="1"/>
  <c r="I96" i="24"/>
  <c r="I94" i="24"/>
  <c r="L94" i="24" s="1"/>
  <c r="I92" i="24"/>
  <c r="L92" i="24" s="1"/>
  <c r="I90" i="24"/>
  <c r="L90" i="24" s="1"/>
  <c r="I88" i="24"/>
  <c r="L88" i="24" s="1"/>
  <c r="I86" i="24"/>
  <c r="J85" i="24"/>
  <c r="H85" i="24"/>
  <c r="L84" i="24"/>
  <c r="G83" i="24"/>
  <c r="I83" i="24"/>
  <c r="G81" i="24"/>
  <c r="I81" i="24"/>
  <c r="G79" i="24"/>
  <c r="I79" i="24"/>
  <c r="I50" i="24"/>
  <c r="K50" i="24" s="1"/>
  <c r="I48" i="24"/>
  <c r="K48" i="24" s="1"/>
  <c r="I46" i="24"/>
  <c r="I44" i="24"/>
  <c r="K44" i="24" s="1"/>
  <c r="I42" i="24"/>
  <c r="K42" i="24" s="1"/>
  <c r="I40" i="24"/>
  <c r="K40" i="24" s="1"/>
  <c r="I38" i="24"/>
  <c r="K38" i="24" s="1"/>
  <c r="I36" i="24"/>
  <c r="K36" i="24" s="1"/>
  <c r="I34" i="24"/>
  <c r="K34" i="24" s="1"/>
  <c r="I32" i="24"/>
  <c r="I30" i="24"/>
  <c r="I28" i="24"/>
  <c r="K28" i="24" s="1"/>
  <c r="I26" i="24"/>
  <c r="K26" i="24" s="1"/>
  <c r="I24" i="24"/>
  <c r="I22" i="24"/>
  <c r="K22" i="24" s="1"/>
  <c r="I20" i="24"/>
  <c r="K20" i="24" s="1"/>
  <c r="I18" i="24"/>
  <c r="K18" i="24" s="1"/>
  <c r="I16" i="24"/>
  <c r="K16" i="24" s="1"/>
  <c r="I77" i="24"/>
  <c r="L77" i="24" s="1"/>
  <c r="I75" i="24"/>
  <c r="K75" i="24" s="1"/>
  <c r="I73" i="24"/>
  <c r="K73" i="24" s="1"/>
  <c r="I71" i="24"/>
  <c r="I69" i="24"/>
  <c r="L69" i="24" s="1"/>
  <c r="I67" i="24"/>
  <c r="I65" i="24"/>
  <c r="K65" i="24" s="1"/>
  <c r="I63" i="24"/>
  <c r="K63" i="24" s="1"/>
  <c r="I61" i="24"/>
  <c r="I59" i="24"/>
  <c r="K59" i="24" s="1"/>
  <c r="I57" i="24"/>
  <c r="K57" i="24" s="1"/>
  <c r="I55" i="24"/>
  <c r="L55" i="24" s="1"/>
  <c r="I53" i="24"/>
  <c r="K53" i="24" s="1"/>
  <c r="M500" i="8"/>
  <c r="H500" i="8"/>
  <c r="L498" i="8"/>
  <c r="H498" i="8"/>
  <c r="H495" i="8"/>
  <c r="H484" i="8"/>
  <c r="L482" i="8"/>
  <c r="H482" i="8"/>
  <c r="H478" i="8"/>
  <c r="H474" i="8"/>
  <c r="H470" i="8"/>
  <c r="H462" i="8"/>
  <c r="H456" i="8"/>
  <c r="H454" i="8"/>
  <c r="H450" i="8"/>
  <c r="H446" i="8"/>
  <c r="H439" i="8"/>
  <c r="H435" i="8"/>
  <c r="H433" i="8"/>
  <c r="H430" i="8"/>
  <c r="H428" i="8"/>
  <c r="H425" i="8"/>
  <c r="H416" i="8"/>
  <c r="H414" i="8"/>
  <c r="H409" i="8"/>
  <c r="H405" i="8"/>
  <c r="H401" i="8"/>
  <c r="H399" i="8"/>
  <c r="H396" i="8"/>
  <c r="H394" i="8"/>
  <c r="H392" i="8"/>
  <c r="G389" i="8"/>
  <c r="H389" i="8"/>
  <c r="M387" i="8"/>
  <c r="G387" i="8"/>
  <c r="H387" i="8"/>
  <c r="M385" i="8"/>
  <c r="G384" i="8"/>
  <c r="H384" i="8"/>
  <c r="G382" i="8"/>
  <c r="H382" i="8"/>
  <c r="H380" i="8"/>
  <c r="H378" i="8"/>
  <c r="H376" i="8"/>
  <c r="H373" i="8"/>
  <c r="H371" i="8"/>
  <c r="H369" i="8"/>
  <c r="H367" i="8"/>
  <c r="H365" i="8"/>
  <c r="H363" i="8"/>
  <c r="H361" i="8"/>
  <c r="H359" i="8"/>
  <c r="H357" i="8"/>
  <c r="H355" i="8"/>
  <c r="H353" i="8"/>
  <c r="H351" i="8"/>
  <c r="H349" i="8"/>
  <c r="H347" i="8"/>
  <c r="H345" i="8"/>
  <c r="H343" i="8"/>
  <c r="H341" i="8"/>
  <c r="H339" i="8"/>
  <c r="H337" i="8"/>
  <c r="H335" i="8"/>
  <c r="H333" i="8"/>
  <c r="H331" i="8"/>
  <c r="H329" i="8"/>
  <c r="H327" i="8"/>
  <c r="H325" i="8"/>
  <c r="H323" i="8"/>
  <c r="H321" i="8"/>
  <c r="H319" i="8"/>
  <c r="H317" i="8"/>
  <c r="H315" i="8"/>
  <c r="H313" i="8"/>
  <c r="H311" i="8"/>
  <c r="H309" i="8"/>
  <c r="H307" i="8"/>
  <c r="H305" i="8"/>
  <c r="H303" i="8"/>
  <c r="H301" i="8"/>
  <c r="H299" i="8"/>
  <c r="H297" i="8"/>
  <c r="H295" i="8"/>
  <c r="H293" i="8"/>
  <c r="H291" i="8"/>
  <c r="H289" i="8"/>
  <c r="H287" i="8"/>
  <c r="H285" i="8"/>
  <c r="H283" i="8"/>
  <c r="H281" i="8"/>
  <c r="H279" i="8"/>
  <c r="H277" i="8"/>
  <c r="H275" i="8"/>
  <c r="H273" i="8"/>
  <c r="H271" i="8"/>
  <c r="H269" i="8"/>
  <c r="H267" i="8"/>
  <c r="H265" i="8"/>
  <c r="H263" i="8"/>
  <c r="H261" i="8"/>
  <c r="H259" i="8"/>
  <c r="H257" i="8"/>
  <c r="H254" i="8"/>
  <c r="H250" i="8"/>
  <c r="H246" i="8"/>
  <c r="H242" i="8"/>
  <c r="H238" i="8"/>
  <c r="H234" i="8"/>
  <c r="M233" i="8"/>
  <c r="M228" i="8"/>
  <c r="G228" i="8"/>
  <c r="H228" i="8"/>
  <c r="M225" i="8"/>
  <c r="M220" i="8"/>
  <c r="G220" i="8"/>
  <c r="H220" i="8"/>
  <c r="M217" i="8"/>
  <c r="M212" i="8"/>
  <c r="G212" i="8"/>
  <c r="H212" i="8"/>
  <c r="M209" i="8"/>
  <c r="M204" i="8"/>
  <c r="G204" i="8"/>
  <c r="H204" i="8"/>
  <c r="M201" i="8"/>
  <c r="M196" i="8"/>
  <c r="G196" i="8"/>
  <c r="H196" i="8"/>
  <c r="M193" i="8"/>
  <c r="M188" i="8"/>
  <c r="G188" i="8"/>
  <c r="H188" i="8"/>
  <c r="M185" i="8"/>
  <c r="M180" i="8"/>
  <c r="G180" i="8"/>
  <c r="H180" i="8"/>
  <c r="M177" i="8"/>
  <c r="M172" i="8"/>
  <c r="G172" i="8"/>
  <c r="H172" i="8"/>
  <c r="M169" i="8"/>
  <c r="G232" i="8"/>
  <c r="H232" i="8"/>
  <c r="G224" i="8"/>
  <c r="H224" i="8"/>
  <c r="G216" i="8"/>
  <c r="H216" i="8"/>
  <c r="G208" i="8"/>
  <c r="H208" i="8"/>
  <c r="G200" i="8"/>
  <c r="H200" i="8"/>
  <c r="G192" i="8"/>
  <c r="H192" i="8"/>
  <c r="G184" i="8"/>
  <c r="H184" i="8"/>
  <c r="G176" i="8"/>
  <c r="H176" i="8"/>
  <c r="H168" i="8"/>
  <c r="H164" i="8"/>
  <c r="H160" i="8"/>
  <c r="H156" i="8"/>
  <c r="H152" i="8"/>
  <c r="H149" i="8"/>
  <c r="H147" i="8"/>
  <c r="H145" i="8"/>
  <c r="H143" i="8"/>
  <c r="H141" i="8"/>
  <c r="H139" i="8"/>
  <c r="H137" i="8"/>
  <c r="H135" i="8"/>
  <c r="H133" i="8"/>
  <c r="H131" i="8"/>
  <c r="H129" i="8"/>
  <c r="H497" i="8"/>
  <c r="H494" i="8"/>
  <c r="H491" i="8"/>
  <c r="H490" i="8"/>
  <c r="H489" i="8"/>
  <c r="H487" i="8"/>
  <c r="H486" i="8"/>
  <c r="H481" i="8"/>
  <c r="H480" i="8"/>
  <c r="H476" i="8"/>
  <c r="H472" i="8"/>
  <c r="H471" i="8"/>
  <c r="H467" i="8"/>
  <c r="H466" i="8"/>
  <c r="H464" i="8"/>
  <c r="H461" i="8"/>
  <c r="H457" i="8"/>
  <c r="H452" i="8"/>
  <c r="H449" i="8"/>
  <c r="H448" i="8"/>
  <c r="H445" i="8"/>
  <c r="H444" i="8"/>
  <c r="H441" i="8"/>
  <c r="H440" i="8"/>
  <c r="H432" i="8"/>
  <c r="H426" i="8"/>
  <c r="H424" i="8"/>
  <c r="H422" i="8"/>
  <c r="H421" i="8"/>
  <c r="H418" i="8"/>
  <c r="H413" i="8"/>
  <c r="H411" i="8"/>
  <c r="H407" i="8"/>
  <c r="H390" i="8"/>
  <c r="H374" i="8"/>
  <c r="G493" i="8"/>
  <c r="G492" i="8"/>
  <c r="G488" i="8"/>
  <c r="G475" i="8"/>
  <c r="G469" i="8"/>
  <c r="G468" i="8"/>
  <c r="G465" i="8"/>
  <c r="G460" i="8"/>
  <c r="G459" i="8"/>
  <c r="G451" i="8"/>
  <c r="G442" i="8"/>
  <c r="G438" i="8"/>
  <c r="G437" i="8"/>
  <c r="G423" i="8"/>
  <c r="G420" i="8"/>
  <c r="G419" i="8"/>
  <c r="G412" i="8"/>
  <c r="G406" i="8"/>
  <c r="G404" i="8"/>
  <c r="G403" i="8"/>
  <c r="G397" i="8"/>
  <c r="G385" i="8"/>
  <c r="H255" i="8"/>
  <c r="H253" i="8"/>
  <c r="H251" i="8"/>
  <c r="H249" i="8"/>
  <c r="H247" i="8"/>
  <c r="H245" i="8"/>
  <c r="H243" i="8"/>
  <c r="H241" i="8"/>
  <c r="H239" i="8"/>
  <c r="H237" i="8"/>
  <c r="H235" i="8"/>
  <c r="H233" i="8"/>
  <c r="H231" i="8"/>
  <c r="H229" i="8"/>
  <c r="H227" i="8"/>
  <c r="H225" i="8"/>
  <c r="H223" i="8"/>
  <c r="H221" i="8"/>
  <c r="H219" i="8"/>
  <c r="H217" i="8"/>
  <c r="H215" i="8"/>
  <c r="H213" i="8"/>
  <c r="H211" i="8"/>
  <c r="H209" i="8"/>
  <c r="H207" i="8"/>
  <c r="H205" i="8"/>
  <c r="H203" i="8"/>
  <c r="H201" i="8"/>
  <c r="H199" i="8"/>
  <c r="H197" i="8"/>
  <c r="H195" i="8"/>
  <c r="H193" i="8"/>
  <c r="H191" i="8"/>
  <c r="H189" i="8"/>
  <c r="H187" i="8"/>
  <c r="H185" i="8"/>
  <c r="H183" i="8"/>
  <c r="H181" i="8"/>
  <c r="H179" i="8"/>
  <c r="H177" i="8"/>
  <c r="H175" i="8"/>
  <c r="H173" i="8"/>
  <c r="H171" i="8"/>
  <c r="H169" i="8"/>
  <c r="H167" i="8"/>
  <c r="H165" i="8"/>
  <c r="H163" i="8"/>
  <c r="H161" i="8"/>
  <c r="H159" i="8"/>
  <c r="H157" i="8"/>
  <c r="H155" i="8"/>
  <c r="H153" i="8"/>
  <c r="H151" i="8"/>
  <c r="L80" i="24" l="1"/>
  <c r="L236" i="24"/>
  <c r="L248" i="24"/>
  <c r="L318" i="24"/>
  <c r="L322" i="24"/>
  <c r="K370" i="24"/>
  <c r="K378" i="24"/>
  <c r="K386" i="24"/>
  <c r="L429" i="24"/>
  <c r="L297" i="24"/>
  <c r="L170" i="24"/>
  <c r="K361" i="24"/>
  <c r="K393" i="24"/>
  <c r="K263" i="24"/>
  <c r="L156" i="24"/>
  <c r="L235" i="24"/>
  <c r="K107" i="24"/>
  <c r="K395" i="24"/>
  <c r="L203" i="24"/>
  <c r="L255" i="24"/>
  <c r="L261" i="24"/>
  <c r="K301" i="24"/>
  <c r="K317" i="24"/>
  <c r="K329" i="24"/>
  <c r="L311" i="24"/>
  <c r="L180" i="24"/>
  <c r="K385" i="24"/>
  <c r="L469" i="24"/>
  <c r="L363" i="24"/>
  <c r="K397" i="24"/>
  <c r="L489" i="24"/>
  <c r="K150" i="24"/>
  <c r="K239" i="24"/>
  <c r="K172" i="24"/>
  <c r="K355" i="24"/>
  <c r="K265" i="24"/>
  <c r="L391" i="24"/>
  <c r="L399" i="24"/>
  <c r="L447" i="24"/>
  <c r="L463" i="24"/>
  <c r="L479" i="24"/>
  <c r="L495" i="24"/>
  <c r="L511" i="24"/>
  <c r="L211" i="24"/>
  <c r="K229" i="24"/>
  <c r="L485" i="24"/>
  <c r="K515" i="24"/>
  <c r="K377" i="24"/>
  <c r="K461" i="24"/>
  <c r="L461" i="24"/>
  <c r="K477" i="24"/>
  <c r="L477" i="24"/>
  <c r="K493" i="24"/>
  <c r="L493" i="24"/>
  <c r="K509" i="24"/>
  <c r="L509" i="24"/>
  <c r="K198" i="24"/>
  <c r="K345" i="24"/>
  <c r="K134" i="24"/>
  <c r="K269" i="24"/>
  <c r="K513" i="24"/>
  <c r="K339" i="24"/>
  <c r="K135" i="24"/>
  <c r="K139" i="24"/>
  <c r="K143" i="24"/>
  <c r="K147" i="24"/>
  <c r="L204" i="24"/>
  <c r="L208" i="24"/>
  <c r="L212" i="24"/>
  <c r="L216" i="24"/>
  <c r="L220" i="24"/>
  <c r="L224" i="24"/>
  <c r="L228" i="24"/>
  <c r="L240" i="24"/>
  <c r="L244" i="24"/>
  <c r="L310" i="24"/>
  <c r="K330" i="24"/>
  <c r="K362" i="24"/>
  <c r="L273" i="24"/>
  <c r="L421" i="24"/>
  <c r="L431" i="24"/>
  <c r="L450" i="24"/>
  <c r="L466" i="24"/>
  <c r="L482" i="24"/>
  <c r="L486" i="24"/>
  <c r="L498" i="24"/>
  <c r="L231" i="24"/>
  <c r="L455" i="24"/>
  <c r="L471" i="24"/>
  <c r="L487" i="24"/>
  <c r="L503" i="24"/>
  <c r="L301" i="24"/>
  <c r="L317" i="24"/>
  <c r="L329" i="24"/>
  <c r="L345" i="24"/>
  <c r="L385" i="24"/>
  <c r="L441" i="24"/>
  <c r="L449" i="24"/>
  <c r="K196" i="24"/>
  <c r="K247" i="24"/>
  <c r="K325" i="24"/>
  <c r="K357" i="24"/>
  <c r="K389" i="24"/>
  <c r="K399" i="24"/>
  <c r="K405" i="24"/>
  <c r="K415" i="24"/>
  <c r="K445" i="24"/>
  <c r="K501" i="24"/>
  <c r="L501" i="24"/>
  <c r="K519" i="24"/>
  <c r="K243" i="24"/>
  <c r="K146" i="24"/>
  <c r="L150" i="24"/>
  <c r="L162" i="24"/>
  <c r="K188" i="24"/>
  <c r="K194" i="24"/>
  <c r="K245" i="24"/>
  <c r="K275" i="24"/>
  <c r="K279" i="24"/>
  <c r="K283" i="24"/>
  <c r="K287" i="24"/>
  <c r="K295" i="24"/>
  <c r="K299" i="24"/>
  <c r="L315" i="24"/>
  <c r="K327" i="24"/>
  <c r="K333" i="24"/>
  <c r="K343" i="24"/>
  <c r="K359" i="24"/>
  <c r="K365" i="24"/>
  <c r="K375" i="24"/>
  <c r="K391" i="24"/>
  <c r="K407" i="24"/>
  <c r="K423" i="24"/>
  <c r="K439" i="24"/>
  <c r="K447" i="24"/>
  <c r="K453" i="24"/>
  <c r="K463" i="24"/>
  <c r="K469" i="24"/>
  <c r="K479" i="24"/>
  <c r="K485" i="24"/>
  <c r="K495" i="24"/>
  <c r="K511" i="24"/>
  <c r="K148" i="24"/>
  <c r="L166" i="24"/>
  <c r="K178" i="24"/>
  <c r="K192" i="24"/>
  <c r="K237" i="24"/>
  <c r="L251" i="24"/>
  <c r="K261" i="24"/>
  <c r="K285" i="24"/>
  <c r="K331" i="24"/>
  <c r="K363" i="24"/>
  <c r="K403" i="24"/>
  <c r="K419" i="24"/>
  <c r="K435" i="24"/>
  <c r="K451" i="24"/>
  <c r="K467" i="24"/>
  <c r="K483" i="24"/>
  <c r="K499" i="24"/>
  <c r="K67" i="24"/>
  <c r="K71" i="24"/>
  <c r="K24" i="24"/>
  <c r="K32" i="24"/>
  <c r="L86" i="24"/>
  <c r="L102" i="24"/>
  <c r="K159" i="24"/>
  <c r="K167" i="24"/>
  <c r="K171" i="24"/>
  <c r="K175" i="24"/>
  <c r="K179" i="24"/>
  <c r="K183" i="24"/>
  <c r="L188" i="24"/>
  <c r="K250" i="24"/>
  <c r="K254" i="24"/>
  <c r="L413" i="24"/>
  <c r="L442" i="24"/>
  <c r="L458" i="24"/>
  <c r="L474" i="24"/>
  <c r="L490" i="24"/>
  <c r="L506" i="24"/>
  <c r="L514" i="24"/>
  <c r="L518" i="24"/>
  <c r="L245" i="24"/>
  <c r="L227" i="24"/>
  <c r="L287" i="24"/>
  <c r="L295" i="24"/>
  <c r="L359" i="24"/>
  <c r="L349" i="24"/>
  <c r="K97" i="24"/>
  <c r="K203" i="24"/>
  <c r="L37" i="24"/>
  <c r="L58" i="24"/>
  <c r="L66" i="24"/>
  <c r="L51" i="24"/>
  <c r="L209" i="24"/>
  <c r="K387" i="24"/>
  <c r="L56" i="24"/>
  <c r="L76" i="24"/>
  <c r="L91" i="24"/>
  <c r="K61" i="24"/>
  <c r="K30" i="24"/>
  <c r="K46" i="24"/>
  <c r="L96" i="24"/>
  <c r="K125" i="24"/>
  <c r="K129" i="24"/>
  <c r="K133" i="24"/>
  <c r="K137" i="24"/>
  <c r="K141" i="24"/>
  <c r="K165" i="24"/>
  <c r="L194" i="24"/>
  <c r="K202" i="24"/>
  <c r="K206" i="24"/>
  <c r="K210" i="24"/>
  <c r="K214" i="24"/>
  <c r="K238" i="24"/>
  <c r="K242" i="24"/>
  <c r="K308" i="24"/>
  <c r="K316" i="24"/>
  <c r="K336" i="24"/>
  <c r="K352" i="24"/>
  <c r="K368" i="24"/>
  <c r="K384" i="24"/>
  <c r="L407" i="24"/>
  <c r="L423" i="24"/>
  <c r="L439" i="24"/>
  <c r="K456" i="24"/>
  <c r="K472" i="24"/>
  <c r="K488" i="24"/>
  <c r="K504" i="24"/>
  <c r="L62" i="24"/>
  <c r="L105" i="24"/>
  <c r="L178" i="24"/>
  <c r="L253" i="24"/>
  <c r="L152" i="24"/>
  <c r="L219" i="24"/>
  <c r="L279" i="24"/>
  <c r="L343" i="24"/>
  <c r="L375" i="24"/>
  <c r="L333" i="24"/>
  <c r="L365" i="24"/>
  <c r="L19" i="24"/>
  <c r="K35" i="24"/>
  <c r="K51" i="24"/>
  <c r="K78" i="24"/>
  <c r="K82" i="24"/>
  <c r="K124" i="24"/>
  <c r="K128" i="24"/>
  <c r="K132" i="24"/>
  <c r="K136" i="24"/>
  <c r="K140" i="24"/>
  <c r="L164" i="24"/>
  <c r="K182" i="24"/>
  <c r="K186" i="24"/>
  <c r="K205" i="24"/>
  <c r="K209" i="24"/>
  <c r="K213" i="24"/>
  <c r="K217" i="24"/>
  <c r="K241" i="24"/>
  <c r="K267" i="24"/>
  <c r="K274" i="24"/>
  <c r="K154" i="24"/>
  <c r="K281" i="24"/>
  <c r="K311" i="24"/>
  <c r="L35" i="24"/>
  <c r="L99" i="24"/>
  <c r="K19" i="24"/>
  <c r="K85" i="24"/>
  <c r="L21" i="24"/>
  <c r="L93" i="24"/>
  <c r="L146" i="24"/>
  <c r="L205" i="24"/>
  <c r="L213" i="24"/>
  <c r="L241" i="24"/>
  <c r="L27" i="24"/>
  <c r="L43" i="24"/>
  <c r="L124" i="24"/>
  <c r="L140" i="24"/>
  <c r="L259" i="24"/>
  <c r="L335" i="24"/>
  <c r="L351" i="24"/>
  <c r="L367" i="24"/>
  <c r="L383" i="24"/>
  <c r="L325" i="24"/>
  <c r="L341" i="24"/>
  <c r="L357" i="24"/>
  <c r="L373" i="24"/>
  <c r="L389" i="24"/>
  <c r="L174" i="24"/>
  <c r="L307" i="24"/>
  <c r="L313" i="24"/>
  <c r="L64" i="24"/>
  <c r="L70" i="24"/>
  <c r="K411" i="24"/>
  <c r="K443" i="24"/>
  <c r="L29" i="24"/>
  <c r="L45" i="24"/>
  <c r="L233" i="24"/>
  <c r="L257" i="24"/>
  <c r="L128" i="24"/>
  <c r="L136" i="24"/>
  <c r="L223" i="24"/>
  <c r="L247" i="24"/>
  <c r="L275" i="24"/>
  <c r="L283" i="24"/>
  <c r="L299" i="24"/>
  <c r="L305" i="24"/>
  <c r="K64" i="24"/>
  <c r="K162" i="24"/>
  <c r="K164" i="24"/>
  <c r="K170" i="24"/>
  <c r="K174" i="24"/>
  <c r="L274" i="24"/>
  <c r="K221" i="24"/>
  <c r="K130" i="24"/>
  <c r="K68" i="24"/>
  <c r="K168" i="24"/>
  <c r="K427" i="24"/>
  <c r="K211" i="24"/>
  <c r="K475" i="24"/>
  <c r="K507" i="24"/>
  <c r="K54" i="24"/>
  <c r="K160" i="24"/>
  <c r="K176" i="24"/>
  <c r="K459" i="24"/>
  <c r="K122" i="24"/>
  <c r="K138" i="24"/>
  <c r="K180" i="24"/>
  <c r="K491" i="24"/>
  <c r="K100" i="24"/>
  <c r="K66" i="24"/>
  <c r="K70" i="24"/>
  <c r="K307" i="24"/>
  <c r="K313" i="24"/>
  <c r="K251" i="24"/>
  <c r="K255" i="24"/>
  <c r="K271" i="24"/>
  <c r="K92" i="24"/>
  <c r="L133" i="24"/>
  <c r="L149" i="24"/>
  <c r="L165" i="24"/>
  <c r="L181" i="24"/>
  <c r="L334" i="24"/>
  <c r="L350" i="24"/>
  <c r="L366" i="24"/>
  <c r="L382" i="24"/>
  <c r="K315" i="24"/>
  <c r="L125" i="24"/>
  <c r="L141" i="24"/>
  <c r="L157" i="24"/>
  <c r="L173" i="24"/>
  <c r="L342" i="24"/>
  <c r="L358" i="24"/>
  <c r="L374" i="24"/>
  <c r="L390" i="24"/>
  <c r="L24" i="24"/>
  <c r="L32" i="24"/>
  <c r="L71" i="24"/>
  <c r="L20" i="24"/>
  <c r="L28" i="24"/>
  <c r="L36" i="24"/>
  <c r="L44" i="24"/>
  <c r="L59" i="24"/>
  <c r="L67" i="24"/>
  <c r="L75" i="24"/>
  <c r="K88" i="24"/>
  <c r="K96" i="24"/>
  <c r="K104" i="24"/>
  <c r="L129" i="24"/>
  <c r="L137" i="24"/>
  <c r="L145" i="24"/>
  <c r="L153" i="24"/>
  <c r="L161" i="24"/>
  <c r="L169" i="24"/>
  <c r="L177" i="24"/>
  <c r="K185" i="24"/>
  <c r="L330" i="24"/>
  <c r="L338" i="24"/>
  <c r="L346" i="24"/>
  <c r="L354" i="24"/>
  <c r="L362" i="24"/>
  <c r="L370" i="24"/>
  <c r="L378" i="24"/>
  <c r="L386" i="24"/>
  <c r="L448" i="24"/>
  <c r="L456" i="24"/>
  <c r="L464" i="24"/>
  <c r="L472" i="24"/>
  <c r="L480" i="24"/>
  <c r="L488" i="24"/>
  <c r="L496" i="24"/>
  <c r="L504" i="24"/>
  <c r="K512" i="24"/>
  <c r="L16" i="24"/>
  <c r="L40" i="24"/>
  <c r="L48" i="24"/>
  <c r="L63" i="24"/>
  <c r="L444" i="24"/>
  <c r="L452" i="24"/>
  <c r="L460" i="24"/>
  <c r="L468" i="24"/>
  <c r="L476" i="24"/>
  <c r="L484" i="24"/>
  <c r="L492" i="24"/>
  <c r="L500" i="24"/>
  <c r="L508" i="24"/>
  <c r="L516" i="24"/>
  <c r="K69" i="24"/>
  <c r="L53" i="24"/>
  <c r="L57" i="24"/>
  <c r="L61" i="24"/>
  <c r="L65" i="24"/>
  <c r="L73" i="24"/>
  <c r="K77" i="24"/>
  <c r="K79" i="24"/>
  <c r="L79" i="24"/>
  <c r="K81" i="24"/>
  <c r="L81" i="24"/>
  <c r="K83" i="24"/>
  <c r="L83" i="24"/>
  <c r="L18" i="24"/>
  <c r="L22" i="24"/>
  <c r="L26" i="24"/>
  <c r="L30" i="24"/>
  <c r="L34" i="24"/>
  <c r="L38" i="24"/>
  <c r="L42" i="24"/>
  <c r="L46" i="24"/>
  <c r="L50" i="24"/>
  <c r="K55" i="24"/>
  <c r="K108" i="24"/>
  <c r="L108" i="24"/>
  <c r="K110" i="24"/>
  <c r="L110" i="24"/>
  <c r="K112" i="24"/>
  <c r="L112" i="24"/>
  <c r="K114" i="24"/>
  <c r="L114" i="24"/>
  <c r="K116" i="24"/>
  <c r="L116" i="24"/>
  <c r="K86" i="24"/>
  <c r="K90" i="24"/>
  <c r="K94" i="24"/>
  <c r="K98" i="24"/>
  <c r="K102" i="24"/>
  <c r="K106" i="24"/>
  <c r="L119" i="24"/>
  <c r="L123" i="24"/>
  <c r="L127" i="24"/>
  <c r="L131" i="24"/>
  <c r="L135" i="24"/>
  <c r="L139" i="24"/>
  <c r="L143" i="24"/>
  <c r="L147" i="24"/>
  <c r="L151" i="24"/>
  <c r="L155" i="24"/>
  <c r="L159" i="24"/>
  <c r="L163" i="24"/>
  <c r="L167" i="24"/>
  <c r="L171" i="24"/>
  <c r="L175" i="24"/>
  <c r="L179" i="24"/>
  <c r="L183" i="24"/>
  <c r="K201" i="24"/>
  <c r="K204" i="24"/>
  <c r="K208" i="24"/>
  <c r="K212" i="24"/>
  <c r="K216" i="24"/>
  <c r="K220" i="24"/>
  <c r="K224" i="24"/>
  <c r="K228" i="24"/>
  <c r="K232" i="24"/>
  <c r="K236" i="24"/>
  <c r="K240" i="24"/>
  <c r="K244" i="24"/>
  <c r="K248" i="24"/>
  <c r="K252" i="24"/>
  <c r="K256" i="24"/>
  <c r="K260" i="24"/>
  <c r="K262" i="24"/>
  <c r="L262" i="24"/>
  <c r="K264" i="24"/>
  <c r="L264" i="24"/>
  <c r="K266" i="24"/>
  <c r="L266" i="24"/>
  <c r="K268" i="24"/>
  <c r="L268" i="24"/>
  <c r="K270" i="24"/>
  <c r="L270" i="24"/>
  <c r="K272" i="24"/>
  <c r="L272" i="24"/>
  <c r="L201" i="24"/>
  <c r="L202" i="24"/>
  <c r="L206" i="24"/>
  <c r="L210" i="24"/>
  <c r="L214" i="24"/>
  <c r="L218" i="24"/>
  <c r="L222" i="24"/>
  <c r="L226" i="24"/>
  <c r="L230" i="24"/>
  <c r="L234" i="24"/>
  <c r="L238" i="24"/>
  <c r="L242" i="24"/>
  <c r="L246" i="24"/>
  <c r="L250" i="24"/>
  <c r="L254" i="24"/>
  <c r="L258" i="24"/>
  <c r="L276" i="24"/>
  <c r="L280" i="24"/>
  <c r="L284" i="24"/>
  <c r="L288" i="24"/>
  <c r="L292" i="24"/>
  <c r="L296" i="24"/>
  <c r="L300" i="24"/>
  <c r="L304" i="24"/>
  <c r="L308" i="24"/>
  <c r="L312" i="24"/>
  <c r="L316" i="24"/>
  <c r="L320" i="24"/>
  <c r="L324" i="24"/>
  <c r="L328" i="24"/>
  <c r="L332" i="24"/>
  <c r="L336" i="24"/>
  <c r="L340" i="24"/>
  <c r="L344" i="24"/>
  <c r="L348" i="24"/>
  <c r="L352" i="24"/>
  <c r="L356" i="24"/>
  <c r="L360" i="24"/>
  <c r="L364" i="24"/>
  <c r="L368" i="24"/>
  <c r="L372" i="24"/>
  <c r="L376" i="24"/>
  <c r="L380" i="24"/>
  <c r="L384" i="24"/>
  <c r="L388" i="24"/>
  <c r="L392" i="24"/>
  <c r="K278" i="24"/>
  <c r="K282" i="24"/>
  <c r="K286" i="24"/>
  <c r="K290" i="24"/>
  <c r="K294" i="24"/>
  <c r="K298" i="24"/>
  <c r="K302" i="24"/>
  <c r="K306" i="24"/>
  <c r="K310" i="24"/>
  <c r="K314" i="24"/>
  <c r="K318" i="24"/>
  <c r="K322" i="24"/>
  <c r="K326" i="24"/>
  <c r="K394" i="24"/>
  <c r="L394" i="24"/>
  <c r="K396" i="24"/>
  <c r="L396" i="24"/>
  <c r="K398" i="24"/>
  <c r="L398" i="24"/>
  <c r="K400" i="24"/>
  <c r="L400" i="24"/>
  <c r="K402" i="24"/>
  <c r="L402" i="24"/>
  <c r="K404" i="24"/>
  <c r="L404" i="24"/>
  <c r="K406" i="24"/>
  <c r="L406" i="24"/>
  <c r="K408" i="24"/>
  <c r="L408" i="24"/>
  <c r="K410" i="24"/>
  <c r="L410" i="24"/>
  <c r="K412" i="24"/>
  <c r="L412" i="24"/>
  <c r="K414" i="24"/>
  <c r="L414" i="24"/>
  <c r="K416" i="24"/>
  <c r="L416" i="24"/>
  <c r="K418" i="24"/>
  <c r="L418" i="24"/>
  <c r="K420" i="24"/>
  <c r="L420" i="24"/>
  <c r="K422" i="24"/>
  <c r="L422" i="24"/>
  <c r="K424" i="24"/>
  <c r="L424" i="24"/>
  <c r="K426" i="24"/>
  <c r="L426" i="24"/>
  <c r="K428" i="24"/>
  <c r="L428" i="24"/>
  <c r="K430" i="24"/>
  <c r="L430" i="24"/>
  <c r="K432" i="24"/>
  <c r="L432" i="24"/>
  <c r="K434" i="24"/>
  <c r="L434" i="24"/>
  <c r="K436" i="24"/>
  <c r="L436" i="24"/>
  <c r="K438" i="24"/>
  <c r="L438" i="24"/>
  <c r="K440" i="24"/>
  <c r="L440" i="24"/>
  <c r="K514" i="24"/>
  <c r="K518" i="24"/>
  <c r="K442" i="24"/>
  <c r="K446" i="24"/>
  <c r="K450" i="24"/>
  <c r="K454" i="24"/>
  <c r="K458" i="24"/>
  <c r="K462" i="24"/>
  <c r="K466" i="24"/>
  <c r="K470" i="24"/>
  <c r="K474" i="24"/>
  <c r="K478" i="24"/>
  <c r="K482" i="24"/>
  <c r="K486" i="24"/>
  <c r="K490" i="24"/>
  <c r="K494" i="24"/>
  <c r="K498" i="24"/>
  <c r="K502" i="24"/>
  <c r="K506" i="24"/>
  <c r="K510" i="24"/>
  <c r="L85" i="24"/>
  <c r="K187" i="24"/>
  <c r="L187" i="24"/>
  <c r="K189" i="24"/>
  <c r="L189" i="24"/>
  <c r="K191" i="24"/>
  <c r="L191" i="24"/>
  <c r="K193" i="24"/>
  <c r="L193" i="24"/>
  <c r="K195" i="24"/>
  <c r="L195" i="24"/>
  <c r="K197" i="24"/>
  <c r="L197" i="24"/>
  <c r="K199" i="24"/>
  <c r="L199" i="24"/>
  <c r="B17" i="103"/>
  <c r="K17" i="103" s="1"/>
  <c r="C17" i="103"/>
  <c r="D17" i="103"/>
  <c r="E17" i="103"/>
  <c r="F17" i="103"/>
  <c r="G17" i="103"/>
  <c r="H17" i="103"/>
  <c r="B18" i="103"/>
  <c r="K18" i="103" s="1"/>
  <c r="C18" i="103"/>
  <c r="D18" i="103"/>
  <c r="E18" i="103"/>
  <c r="F18" i="103"/>
  <c r="G18" i="103"/>
  <c r="H18" i="103"/>
  <c r="B19" i="103"/>
  <c r="K19" i="103" s="1"/>
  <c r="C19" i="103"/>
  <c r="D19" i="103"/>
  <c r="E19" i="103"/>
  <c r="F19" i="103"/>
  <c r="G19" i="103"/>
  <c r="H19" i="103"/>
  <c r="B20" i="103"/>
  <c r="K20" i="103" s="1"/>
  <c r="C20" i="103"/>
  <c r="D20" i="103"/>
  <c r="E20" i="103"/>
  <c r="F20" i="103"/>
  <c r="G20" i="103"/>
  <c r="H20" i="103"/>
  <c r="B21" i="103"/>
  <c r="K21" i="103" s="1"/>
  <c r="C21" i="103"/>
  <c r="D21" i="103"/>
  <c r="E21" i="103"/>
  <c r="F21" i="103"/>
  <c r="G21" i="103"/>
  <c r="H21" i="103"/>
  <c r="B22" i="103"/>
  <c r="K22" i="103" s="1"/>
  <c r="C22" i="103"/>
  <c r="D22" i="103"/>
  <c r="E22" i="103"/>
  <c r="F22" i="103"/>
  <c r="G22" i="103"/>
  <c r="H22" i="103"/>
  <c r="B23" i="103"/>
  <c r="K23" i="103" s="1"/>
  <c r="C23" i="103"/>
  <c r="D23" i="103"/>
  <c r="E23" i="103"/>
  <c r="F23" i="103"/>
  <c r="G23" i="103"/>
  <c r="H23" i="103"/>
  <c r="B24" i="103"/>
  <c r="K24" i="103" s="1"/>
  <c r="C24" i="103"/>
  <c r="D24" i="103"/>
  <c r="E24" i="103"/>
  <c r="F24" i="103"/>
  <c r="G24" i="103"/>
  <c r="H24" i="103"/>
  <c r="B25" i="103"/>
  <c r="K25" i="103" s="1"/>
  <c r="C25" i="103"/>
  <c r="D25" i="103"/>
  <c r="E25" i="103"/>
  <c r="F25" i="103"/>
  <c r="G25" i="103"/>
  <c r="H25" i="103"/>
  <c r="B26" i="103"/>
  <c r="K26" i="103" s="1"/>
  <c r="C26" i="103"/>
  <c r="D26" i="103"/>
  <c r="E26" i="103"/>
  <c r="F26" i="103"/>
  <c r="G26" i="103"/>
  <c r="H26" i="103"/>
  <c r="B27" i="103"/>
  <c r="K27" i="103" s="1"/>
  <c r="C27" i="103"/>
  <c r="D27" i="103"/>
  <c r="E27" i="103"/>
  <c r="F27" i="103"/>
  <c r="G27" i="103"/>
  <c r="H27" i="103"/>
  <c r="B28" i="103"/>
  <c r="K28" i="103" s="1"/>
  <c r="C28" i="103"/>
  <c r="D28" i="103"/>
  <c r="E28" i="103"/>
  <c r="F28" i="103"/>
  <c r="G28" i="103"/>
  <c r="H28" i="103"/>
  <c r="B29" i="103"/>
  <c r="K29" i="103" s="1"/>
  <c r="C29" i="103"/>
  <c r="D29" i="103"/>
  <c r="E29" i="103"/>
  <c r="F29" i="103"/>
  <c r="G29" i="103"/>
  <c r="H29" i="103"/>
  <c r="B30" i="103"/>
  <c r="K30" i="103" s="1"/>
  <c r="C30" i="103"/>
  <c r="D30" i="103"/>
  <c r="E30" i="103"/>
  <c r="F30" i="103"/>
  <c r="G30" i="103"/>
  <c r="H30" i="103"/>
  <c r="B31" i="103"/>
  <c r="K31" i="103" s="1"/>
  <c r="C31" i="103"/>
  <c r="D31" i="103"/>
  <c r="E31" i="103"/>
  <c r="F31" i="103"/>
  <c r="G31" i="103"/>
  <c r="H31" i="103"/>
  <c r="B32" i="103"/>
  <c r="D32" i="103"/>
  <c r="E32" i="103"/>
  <c r="F32" i="103"/>
  <c r="G32" i="103"/>
  <c r="H32" i="103"/>
  <c r="K32" i="103"/>
  <c r="B33" i="103"/>
  <c r="D33" i="103"/>
  <c r="E33" i="103"/>
  <c r="F33" i="103"/>
  <c r="G33" i="103"/>
  <c r="H33" i="103"/>
  <c r="K33" i="103"/>
  <c r="B34" i="103"/>
  <c r="K34" i="103" s="1"/>
  <c r="C34" i="103"/>
  <c r="D34" i="103"/>
  <c r="E34" i="103"/>
  <c r="F34" i="103"/>
  <c r="G34" i="103"/>
  <c r="H34" i="103"/>
  <c r="B35" i="103"/>
  <c r="K35" i="103" s="1"/>
  <c r="C35" i="103"/>
  <c r="D35" i="103"/>
  <c r="E35" i="103"/>
  <c r="F35" i="103"/>
  <c r="G35" i="103"/>
  <c r="H35" i="103"/>
  <c r="B36" i="103"/>
  <c r="K36" i="103" s="1"/>
  <c r="C36" i="103"/>
  <c r="D36" i="103"/>
  <c r="E36" i="103"/>
  <c r="F36" i="103"/>
  <c r="G36" i="103"/>
  <c r="H36" i="103"/>
  <c r="B37" i="103"/>
  <c r="D37" i="103"/>
  <c r="E37" i="103"/>
  <c r="F37" i="103"/>
  <c r="G37" i="103"/>
  <c r="H37" i="103"/>
  <c r="K37" i="103"/>
  <c r="B38" i="103"/>
  <c r="D38" i="103"/>
  <c r="E38" i="103"/>
  <c r="F38" i="103"/>
  <c r="G38" i="103"/>
  <c r="H38" i="103"/>
  <c r="K38" i="103"/>
  <c r="B39" i="103"/>
  <c r="K39" i="103" s="1"/>
  <c r="C39" i="103"/>
  <c r="D39" i="103"/>
  <c r="E39" i="103"/>
  <c r="F39" i="103"/>
  <c r="G39" i="103"/>
  <c r="H39" i="103"/>
  <c r="B40" i="103"/>
  <c r="K40" i="103" s="1"/>
  <c r="C40" i="103"/>
  <c r="D40" i="103"/>
  <c r="E40" i="103"/>
  <c r="F40" i="103"/>
  <c r="G40" i="103"/>
  <c r="H40" i="103"/>
  <c r="B41" i="103"/>
  <c r="K41" i="103" s="1"/>
  <c r="C41" i="103"/>
  <c r="D41" i="103"/>
  <c r="E41" i="103"/>
  <c r="F41" i="103"/>
  <c r="G41" i="103"/>
  <c r="H41" i="103"/>
  <c r="B42" i="103"/>
  <c r="D42" i="103"/>
  <c r="E42" i="103"/>
  <c r="F42" i="103"/>
  <c r="G42" i="103"/>
  <c r="H42" i="103"/>
  <c r="K42" i="103"/>
  <c r="B43" i="103"/>
  <c r="D43" i="103"/>
  <c r="E43" i="103"/>
  <c r="F43" i="103"/>
  <c r="G43" i="103"/>
  <c r="H43" i="103"/>
  <c r="K43" i="103"/>
  <c r="B44" i="103"/>
  <c r="D44" i="103"/>
  <c r="E44" i="103"/>
  <c r="F44" i="103"/>
  <c r="G44" i="103"/>
  <c r="H44" i="103"/>
  <c r="K44" i="103"/>
  <c r="B45" i="103"/>
  <c r="K45" i="103" s="1"/>
  <c r="C45" i="103"/>
  <c r="D45" i="103"/>
  <c r="E45" i="103"/>
  <c r="F45" i="103"/>
  <c r="G45" i="103"/>
  <c r="H45" i="103"/>
  <c r="B46" i="103"/>
  <c r="K46" i="103" s="1"/>
  <c r="C46" i="103"/>
  <c r="D46" i="103"/>
  <c r="E46" i="103"/>
  <c r="F46" i="103"/>
  <c r="G46" i="103"/>
  <c r="H46" i="103"/>
  <c r="B47" i="103"/>
  <c r="K47" i="103" s="1"/>
  <c r="C47" i="103"/>
  <c r="D47" i="103"/>
  <c r="E47" i="103"/>
  <c r="F47" i="103"/>
  <c r="G47" i="103"/>
  <c r="H47" i="103"/>
  <c r="B48" i="103"/>
  <c r="K48" i="103" s="1"/>
  <c r="C48" i="103"/>
  <c r="D48" i="103"/>
  <c r="E48" i="103"/>
  <c r="F48" i="103"/>
  <c r="G48" i="103"/>
  <c r="H48" i="103"/>
  <c r="B49" i="103"/>
  <c r="K49" i="103" s="1"/>
  <c r="C49" i="103"/>
  <c r="D49" i="103"/>
  <c r="E49" i="103"/>
  <c r="F49" i="103"/>
  <c r="G49" i="103"/>
  <c r="H49" i="103"/>
  <c r="B50" i="103"/>
  <c r="K50" i="103" s="1"/>
  <c r="C50" i="103"/>
  <c r="D50" i="103"/>
  <c r="E50" i="103"/>
  <c r="F50" i="103"/>
  <c r="G50" i="103"/>
  <c r="H50" i="103"/>
  <c r="B51" i="103"/>
  <c r="K51" i="103" s="1"/>
  <c r="C51" i="103"/>
  <c r="D51" i="103"/>
  <c r="E51" i="103"/>
  <c r="F51" i="103"/>
  <c r="G51" i="103"/>
  <c r="H51" i="103"/>
  <c r="B52" i="103"/>
  <c r="K52" i="103" s="1"/>
  <c r="C52" i="103"/>
  <c r="D52" i="103"/>
  <c r="E52" i="103"/>
  <c r="F52" i="103"/>
  <c r="G52" i="103"/>
  <c r="H52" i="103"/>
  <c r="B53" i="103"/>
  <c r="D53" i="103"/>
  <c r="E53" i="103"/>
  <c r="F53" i="103"/>
  <c r="G53" i="103"/>
  <c r="H53" i="103"/>
  <c r="K53" i="103"/>
  <c r="B54" i="103"/>
  <c r="D54" i="103"/>
  <c r="E54" i="103"/>
  <c r="F54" i="103"/>
  <c r="G54" i="103"/>
  <c r="H54" i="103"/>
  <c r="K54" i="103"/>
  <c r="B55" i="103"/>
  <c r="D55" i="103"/>
  <c r="E55" i="103"/>
  <c r="F55" i="103"/>
  <c r="G55" i="103"/>
  <c r="H55" i="103"/>
  <c r="K55" i="103"/>
  <c r="B56" i="103"/>
  <c r="K56" i="103" s="1"/>
  <c r="C56" i="103"/>
  <c r="D56" i="103"/>
  <c r="E56" i="103"/>
  <c r="F56" i="103"/>
  <c r="G56" i="103"/>
  <c r="H56" i="103"/>
  <c r="B57" i="103"/>
  <c r="K57" i="103" s="1"/>
  <c r="C57" i="103"/>
  <c r="D57" i="103"/>
  <c r="E57" i="103"/>
  <c r="F57" i="103"/>
  <c r="G57" i="103"/>
  <c r="H57" i="103"/>
  <c r="B58" i="103"/>
  <c r="K58" i="103" s="1"/>
  <c r="C58" i="103"/>
  <c r="D58" i="103"/>
  <c r="E58" i="103"/>
  <c r="F58" i="103"/>
  <c r="G58" i="103"/>
  <c r="H58" i="103"/>
  <c r="B59" i="103"/>
  <c r="D59" i="103"/>
  <c r="E59" i="103"/>
  <c r="F59" i="103"/>
  <c r="G59" i="103"/>
  <c r="H59" i="103"/>
  <c r="K59" i="103"/>
  <c r="B60" i="103"/>
  <c r="D60" i="103"/>
  <c r="E60" i="103"/>
  <c r="F60" i="103"/>
  <c r="G60" i="103"/>
  <c r="H60" i="103"/>
  <c r="K60" i="103"/>
  <c r="B61" i="103"/>
  <c r="K61" i="103" s="1"/>
  <c r="C61" i="103"/>
  <c r="D61" i="103"/>
  <c r="E61" i="103"/>
  <c r="F61" i="103"/>
  <c r="G61" i="103"/>
  <c r="H61" i="103"/>
  <c r="B62" i="103"/>
  <c r="K62" i="103" s="1"/>
  <c r="C62" i="103"/>
  <c r="D62" i="103"/>
  <c r="E62" i="103"/>
  <c r="F62" i="103"/>
  <c r="G62" i="103"/>
  <c r="H62" i="103"/>
  <c r="B63" i="103"/>
  <c r="K63" i="103" s="1"/>
  <c r="C63" i="103"/>
  <c r="D63" i="103"/>
  <c r="E63" i="103"/>
  <c r="F63" i="103"/>
  <c r="G63" i="103"/>
  <c r="H63" i="103"/>
  <c r="B64" i="103"/>
  <c r="K64" i="103" s="1"/>
  <c r="C64" i="103"/>
  <c r="D64" i="103"/>
  <c r="E64" i="103"/>
  <c r="F64" i="103"/>
  <c r="G64" i="103"/>
  <c r="H64" i="103"/>
  <c r="B65" i="103"/>
  <c r="D65" i="103"/>
  <c r="E65" i="103"/>
  <c r="F65" i="103"/>
  <c r="G65" i="103"/>
  <c r="H65" i="103"/>
  <c r="K65" i="103"/>
  <c r="B66" i="103"/>
  <c r="D66" i="103"/>
  <c r="E66" i="103"/>
  <c r="F66" i="103"/>
  <c r="G66" i="103"/>
  <c r="H66" i="103"/>
  <c r="K66" i="103"/>
  <c r="B67" i="103"/>
  <c r="K67" i="103" s="1"/>
  <c r="C67" i="103"/>
  <c r="D67" i="103"/>
  <c r="E67" i="103"/>
  <c r="F67" i="103"/>
  <c r="G67" i="103"/>
  <c r="H67" i="103"/>
  <c r="B68" i="103"/>
  <c r="K68" i="103" s="1"/>
  <c r="C68" i="103"/>
  <c r="D68" i="103"/>
  <c r="E68" i="103"/>
  <c r="F68" i="103"/>
  <c r="G68" i="103"/>
  <c r="H68" i="103"/>
  <c r="B69" i="103"/>
  <c r="K69" i="103" s="1"/>
  <c r="C69" i="103"/>
  <c r="D69" i="103"/>
  <c r="E69" i="103"/>
  <c r="F69" i="103"/>
  <c r="G69" i="103"/>
  <c r="H69" i="103"/>
  <c r="B70" i="103"/>
  <c r="K70" i="103" s="1"/>
  <c r="C70" i="103"/>
  <c r="D70" i="103"/>
  <c r="E70" i="103"/>
  <c r="F70" i="103"/>
  <c r="G70" i="103"/>
  <c r="H70" i="103"/>
  <c r="B71" i="103"/>
  <c r="K71" i="103" s="1"/>
  <c r="C71" i="103"/>
  <c r="D71" i="103"/>
  <c r="E71" i="103"/>
  <c r="F71" i="103"/>
  <c r="G71" i="103"/>
  <c r="H71" i="103"/>
  <c r="B72" i="103"/>
  <c r="K72" i="103" s="1"/>
  <c r="C72" i="103"/>
  <c r="D72" i="103"/>
  <c r="E72" i="103"/>
  <c r="F72" i="103"/>
  <c r="G72" i="103"/>
  <c r="H72" i="103"/>
  <c r="B73" i="103"/>
  <c r="K73" i="103" s="1"/>
  <c r="C73" i="103"/>
  <c r="D73" i="103"/>
  <c r="E73" i="103"/>
  <c r="F73" i="103"/>
  <c r="G73" i="103"/>
  <c r="H73" i="103"/>
  <c r="B74" i="103"/>
  <c r="K74" i="103" s="1"/>
  <c r="C74" i="103"/>
  <c r="D74" i="103"/>
  <c r="E74" i="103"/>
  <c r="F74" i="103"/>
  <c r="G74" i="103"/>
  <c r="H74" i="103"/>
  <c r="B75" i="103"/>
  <c r="K75" i="103" s="1"/>
  <c r="D75" i="103"/>
  <c r="E75" i="103"/>
  <c r="F75" i="103"/>
  <c r="G75" i="103"/>
  <c r="H75" i="103"/>
  <c r="B76" i="103"/>
  <c r="D76" i="103"/>
  <c r="E76" i="103"/>
  <c r="F76" i="103"/>
  <c r="G76" i="103"/>
  <c r="H76" i="103"/>
  <c r="K76" i="103"/>
  <c r="B77" i="103"/>
  <c r="K77" i="103" s="1"/>
  <c r="C77" i="103"/>
  <c r="D77" i="103"/>
  <c r="E77" i="103"/>
  <c r="F77" i="103"/>
  <c r="G77" i="103"/>
  <c r="H77" i="103"/>
  <c r="B78" i="103"/>
  <c r="K78" i="103" s="1"/>
  <c r="C78" i="103"/>
  <c r="D78" i="103"/>
  <c r="E78" i="103"/>
  <c r="F78" i="103"/>
  <c r="G78" i="103"/>
  <c r="H78" i="103"/>
  <c r="B79" i="103"/>
  <c r="K79" i="103" s="1"/>
  <c r="C79" i="103"/>
  <c r="D79" i="103"/>
  <c r="E79" i="103"/>
  <c r="F79" i="103"/>
  <c r="G79" i="103"/>
  <c r="H79" i="103"/>
  <c r="B80" i="103"/>
  <c r="K80" i="103" s="1"/>
  <c r="C80" i="103"/>
  <c r="D80" i="103"/>
  <c r="E80" i="103"/>
  <c r="F80" i="103"/>
  <c r="G80" i="103"/>
  <c r="H80" i="103"/>
  <c r="B81" i="103"/>
  <c r="K81" i="103" s="1"/>
  <c r="C81" i="103"/>
  <c r="D81" i="103"/>
  <c r="E81" i="103"/>
  <c r="F81" i="103"/>
  <c r="G81" i="103"/>
  <c r="H81" i="103"/>
  <c r="B82" i="103"/>
  <c r="K82" i="103" s="1"/>
  <c r="C82" i="103"/>
  <c r="D82" i="103"/>
  <c r="E82" i="103"/>
  <c r="F82" i="103"/>
  <c r="G82" i="103"/>
  <c r="H82" i="103"/>
  <c r="B83" i="103"/>
  <c r="K83" i="103" s="1"/>
  <c r="C83" i="103"/>
  <c r="D83" i="103"/>
  <c r="E83" i="103"/>
  <c r="F83" i="103"/>
  <c r="G83" i="103"/>
  <c r="H83" i="103"/>
  <c r="B84" i="103"/>
  <c r="K84" i="103" s="1"/>
  <c r="C84" i="103"/>
  <c r="D84" i="103"/>
  <c r="E84" i="103"/>
  <c r="F84" i="103"/>
  <c r="G84" i="103"/>
  <c r="H84" i="103"/>
  <c r="B85" i="103"/>
  <c r="K85" i="103" s="1"/>
  <c r="C85" i="103"/>
  <c r="D85" i="103"/>
  <c r="E85" i="103"/>
  <c r="F85" i="103"/>
  <c r="G85" i="103"/>
  <c r="H85" i="103"/>
  <c r="B86" i="103"/>
  <c r="D86" i="103"/>
  <c r="E86" i="103"/>
  <c r="F86" i="103"/>
  <c r="G86" i="103"/>
  <c r="H86" i="103"/>
  <c r="K86" i="103"/>
  <c r="B87" i="103"/>
  <c r="K87" i="103" s="1"/>
  <c r="D87" i="103"/>
  <c r="E87" i="103"/>
  <c r="F87" i="103"/>
  <c r="G87" i="103"/>
  <c r="H87" i="103"/>
  <c r="B88" i="103"/>
  <c r="D88" i="103"/>
  <c r="E88" i="103"/>
  <c r="F88" i="103"/>
  <c r="G88" i="103"/>
  <c r="H88" i="103"/>
  <c r="K88" i="103"/>
  <c r="B89" i="103"/>
  <c r="D89" i="103"/>
  <c r="E89" i="103"/>
  <c r="F89" i="103"/>
  <c r="G89" i="103"/>
  <c r="H89" i="103"/>
  <c r="K89" i="103"/>
  <c r="B90" i="103"/>
  <c r="D90" i="103"/>
  <c r="E90" i="103"/>
  <c r="F90" i="103"/>
  <c r="G90" i="103"/>
  <c r="H90" i="103"/>
  <c r="K90" i="103"/>
  <c r="B91" i="103"/>
  <c r="K91" i="103" s="1"/>
  <c r="C91" i="103"/>
  <c r="D91" i="103"/>
  <c r="E91" i="103"/>
  <c r="F91" i="103"/>
  <c r="G91" i="103"/>
  <c r="H91" i="103"/>
  <c r="B92" i="103"/>
  <c r="K92" i="103" s="1"/>
  <c r="C92" i="103"/>
  <c r="D92" i="103"/>
  <c r="E92" i="103"/>
  <c r="F92" i="103"/>
  <c r="G92" i="103"/>
  <c r="H92" i="103"/>
  <c r="B93" i="103"/>
  <c r="D93" i="103"/>
  <c r="E93" i="103"/>
  <c r="F93" i="103"/>
  <c r="G93" i="103"/>
  <c r="H93" i="103"/>
  <c r="K93" i="103"/>
  <c r="B94" i="103"/>
  <c r="D94" i="103"/>
  <c r="E94" i="103"/>
  <c r="F94" i="103"/>
  <c r="G94" i="103"/>
  <c r="H94" i="103"/>
  <c r="K94" i="103"/>
  <c r="B95" i="103"/>
  <c r="K95" i="103" s="1"/>
  <c r="D95" i="103"/>
  <c r="E95" i="103"/>
  <c r="F95" i="103"/>
  <c r="G95" i="103"/>
  <c r="H95" i="103"/>
  <c r="B96" i="103"/>
  <c r="D96" i="103"/>
  <c r="E96" i="103"/>
  <c r="F96" i="103"/>
  <c r="G96" i="103"/>
  <c r="H96" i="103"/>
  <c r="K96" i="103"/>
  <c r="B97" i="103"/>
  <c r="D97" i="103"/>
  <c r="E97" i="103"/>
  <c r="F97" i="103"/>
  <c r="G97" i="103"/>
  <c r="H97" i="103"/>
  <c r="K97" i="103"/>
  <c r="B98" i="103"/>
  <c r="D98" i="103"/>
  <c r="E98" i="103"/>
  <c r="F98" i="103"/>
  <c r="G98" i="103"/>
  <c r="H98" i="103"/>
  <c r="K98" i="103"/>
  <c r="B99" i="103"/>
  <c r="K99" i="103" s="1"/>
  <c r="D99" i="103"/>
  <c r="E99" i="103"/>
  <c r="F99" i="103"/>
  <c r="G99" i="103"/>
  <c r="H99" i="103"/>
  <c r="B100" i="103"/>
  <c r="D100" i="103"/>
  <c r="E100" i="103"/>
  <c r="F100" i="103"/>
  <c r="G100" i="103"/>
  <c r="H100" i="103"/>
  <c r="K100" i="103"/>
  <c r="B101" i="103"/>
  <c r="D101" i="103"/>
  <c r="E101" i="103"/>
  <c r="F101" i="103"/>
  <c r="G101" i="103"/>
  <c r="H101" i="103"/>
  <c r="K101" i="103"/>
  <c r="B102" i="103"/>
  <c r="D102" i="103"/>
  <c r="E102" i="103"/>
  <c r="F102" i="103"/>
  <c r="G102" i="103"/>
  <c r="H102" i="103"/>
  <c r="K102" i="103"/>
  <c r="B103" i="103"/>
  <c r="K103" i="103" s="1"/>
  <c r="C103" i="103"/>
  <c r="D103" i="103"/>
  <c r="E103" i="103"/>
  <c r="F103" i="103"/>
  <c r="G103" i="103"/>
  <c r="H103" i="103"/>
  <c r="B104" i="103"/>
  <c r="K104" i="103" s="1"/>
  <c r="C104" i="103"/>
  <c r="D104" i="103"/>
  <c r="E104" i="103"/>
  <c r="F104" i="103"/>
  <c r="G104" i="103"/>
  <c r="H104" i="103"/>
  <c r="B105" i="103"/>
  <c r="K105" i="103" s="1"/>
  <c r="C105" i="103"/>
  <c r="D105" i="103"/>
  <c r="E105" i="103"/>
  <c r="F105" i="103"/>
  <c r="G105" i="103"/>
  <c r="H105" i="103"/>
  <c r="B106" i="103"/>
  <c r="K106" i="103" s="1"/>
  <c r="C106" i="103"/>
  <c r="D106" i="103"/>
  <c r="E106" i="103"/>
  <c r="F106" i="103"/>
  <c r="G106" i="103"/>
  <c r="H106" i="103"/>
  <c r="B107" i="103"/>
  <c r="K107" i="103" s="1"/>
  <c r="C107" i="103"/>
  <c r="D107" i="103"/>
  <c r="E107" i="103"/>
  <c r="F107" i="103"/>
  <c r="G107" i="103"/>
  <c r="H107" i="103"/>
  <c r="B108" i="103"/>
  <c r="K108" i="103" s="1"/>
  <c r="C108" i="103"/>
  <c r="D108" i="103"/>
  <c r="E108" i="103"/>
  <c r="F108" i="103"/>
  <c r="G108" i="103"/>
  <c r="H108" i="103"/>
  <c r="B109" i="103"/>
  <c r="K109" i="103" s="1"/>
  <c r="C109" i="103"/>
  <c r="D109" i="103"/>
  <c r="E109" i="103"/>
  <c r="F109" i="103"/>
  <c r="G109" i="103"/>
  <c r="H109" i="103"/>
  <c r="B110" i="103"/>
  <c r="K110" i="103" s="1"/>
  <c r="C110" i="103"/>
  <c r="D110" i="103"/>
  <c r="E110" i="103"/>
  <c r="F110" i="103"/>
  <c r="G110" i="103"/>
  <c r="H110" i="103"/>
  <c r="B111" i="103"/>
  <c r="K111" i="103" s="1"/>
  <c r="C111" i="103"/>
  <c r="D111" i="103"/>
  <c r="E111" i="103"/>
  <c r="F111" i="103"/>
  <c r="G111" i="103"/>
  <c r="H111" i="103"/>
  <c r="B112" i="103"/>
  <c r="K112" i="103" s="1"/>
  <c r="C112" i="103"/>
  <c r="D112" i="103"/>
  <c r="E112" i="103"/>
  <c r="F112" i="103"/>
  <c r="G112" i="103"/>
  <c r="H112" i="103"/>
  <c r="B113" i="103"/>
  <c r="K113" i="103" s="1"/>
  <c r="C113" i="103"/>
  <c r="D113" i="103"/>
  <c r="E113" i="103"/>
  <c r="F113" i="103"/>
  <c r="G113" i="103"/>
  <c r="H113" i="103"/>
  <c r="B114" i="103"/>
  <c r="K114" i="103" s="1"/>
  <c r="C114" i="103"/>
  <c r="D114" i="103"/>
  <c r="E114" i="103"/>
  <c r="F114" i="103"/>
  <c r="G114" i="103"/>
  <c r="H114" i="103"/>
  <c r="B115" i="103"/>
  <c r="K115" i="103" s="1"/>
  <c r="C115" i="103"/>
  <c r="D115" i="103"/>
  <c r="E115" i="103"/>
  <c r="F115" i="103"/>
  <c r="G115" i="103"/>
  <c r="H115" i="103"/>
  <c r="B116" i="103"/>
  <c r="K116" i="103" s="1"/>
  <c r="C116" i="103"/>
  <c r="D116" i="103"/>
  <c r="E116" i="103"/>
  <c r="F116" i="103"/>
  <c r="G116" i="103"/>
  <c r="H116" i="103"/>
  <c r="B117" i="103"/>
  <c r="K117" i="103" s="1"/>
  <c r="C117" i="103"/>
  <c r="D117" i="103"/>
  <c r="E117" i="103"/>
  <c r="F117" i="103"/>
  <c r="G117" i="103"/>
  <c r="H117" i="103"/>
  <c r="B118" i="103"/>
  <c r="K118" i="103" s="1"/>
  <c r="C118" i="103"/>
  <c r="D118" i="103"/>
  <c r="E118" i="103"/>
  <c r="F118" i="103"/>
  <c r="G118" i="103"/>
  <c r="H118" i="103"/>
  <c r="B119" i="103"/>
  <c r="K119" i="103" s="1"/>
  <c r="C119" i="103"/>
  <c r="D119" i="103"/>
  <c r="E119" i="103"/>
  <c r="F119" i="103"/>
  <c r="G119" i="103"/>
  <c r="H119" i="103"/>
  <c r="B120" i="103"/>
  <c r="K120" i="103" s="1"/>
  <c r="C120" i="103"/>
  <c r="D120" i="103"/>
  <c r="E120" i="103"/>
  <c r="F120" i="103"/>
  <c r="G120" i="103"/>
  <c r="H120" i="103"/>
  <c r="B121" i="103"/>
  <c r="K121" i="103" s="1"/>
  <c r="C121" i="103"/>
  <c r="D121" i="103"/>
  <c r="E121" i="103"/>
  <c r="F121" i="103"/>
  <c r="G121" i="103"/>
  <c r="H121" i="103"/>
  <c r="B122" i="103"/>
  <c r="K122" i="103" s="1"/>
  <c r="C122" i="103"/>
  <c r="D122" i="103"/>
  <c r="E122" i="103"/>
  <c r="F122" i="103"/>
  <c r="G122" i="103"/>
  <c r="H122" i="103"/>
  <c r="B123" i="103"/>
  <c r="K123" i="103" s="1"/>
  <c r="C123" i="103"/>
  <c r="D123" i="103"/>
  <c r="E123" i="103"/>
  <c r="F123" i="103"/>
  <c r="G123" i="103"/>
  <c r="H123" i="103"/>
  <c r="B124" i="103"/>
  <c r="K124" i="103" s="1"/>
  <c r="C124" i="103"/>
  <c r="D124" i="103"/>
  <c r="E124" i="103"/>
  <c r="F124" i="103"/>
  <c r="G124" i="103"/>
  <c r="H124" i="103"/>
  <c r="B125" i="103"/>
  <c r="K125" i="103" s="1"/>
  <c r="C125" i="103"/>
  <c r="D125" i="103"/>
  <c r="E125" i="103"/>
  <c r="F125" i="103"/>
  <c r="G125" i="103"/>
  <c r="H125" i="103"/>
  <c r="B126" i="103"/>
  <c r="K126" i="103" s="1"/>
  <c r="C126" i="103"/>
  <c r="D126" i="103"/>
  <c r="E126" i="103"/>
  <c r="F126" i="103"/>
  <c r="G126" i="103"/>
  <c r="H126" i="103"/>
  <c r="B127" i="103"/>
  <c r="K127" i="103" s="1"/>
  <c r="D127" i="103"/>
  <c r="E127" i="103"/>
  <c r="F127" i="103"/>
  <c r="G127" i="103"/>
  <c r="H127" i="103"/>
  <c r="B128" i="103"/>
  <c r="K128" i="103" s="1"/>
  <c r="C128" i="103"/>
  <c r="D128" i="103"/>
  <c r="E128" i="103"/>
  <c r="F128" i="103"/>
  <c r="G128" i="103"/>
  <c r="H128" i="103"/>
  <c r="B129" i="103"/>
  <c r="K129" i="103" s="1"/>
  <c r="C129" i="103"/>
  <c r="D129" i="103"/>
  <c r="E129" i="103"/>
  <c r="F129" i="103"/>
  <c r="G129" i="103"/>
  <c r="H129" i="103"/>
  <c r="B130" i="103"/>
  <c r="K130" i="103" s="1"/>
  <c r="C130" i="103"/>
  <c r="D130" i="103"/>
  <c r="E130" i="103"/>
  <c r="F130" i="103"/>
  <c r="G130" i="103"/>
  <c r="H130" i="103"/>
  <c r="B131" i="103"/>
  <c r="K131" i="103" s="1"/>
  <c r="C131" i="103"/>
  <c r="D131" i="103"/>
  <c r="E131" i="103"/>
  <c r="F131" i="103"/>
  <c r="G131" i="103"/>
  <c r="H131" i="103"/>
  <c r="B132" i="103"/>
  <c r="K132" i="103" s="1"/>
  <c r="C132" i="103"/>
  <c r="D132" i="103"/>
  <c r="E132" i="103"/>
  <c r="F132" i="103"/>
  <c r="G132" i="103"/>
  <c r="H132" i="103"/>
  <c r="B133" i="103"/>
  <c r="K133" i="103" s="1"/>
  <c r="C133" i="103"/>
  <c r="D133" i="103"/>
  <c r="E133" i="103"/>
  <c r="F133" i="103"/>
  <c r="G133" i="103"/>
  <c r="H133" i="103"/>
  <c r="B134" i="103"/>
  <c r="K134" i="103" s="1"/>
  <c r="C134" i="103"/>
  <c r="D134" i="103"/>
  <c r="E134" i="103"/>
  <c r="F134" i="103"/>
  <c r="G134" i="103"/>
  <c r="H134" i="103"/>
  <c r="B135" i="103"/>
  <c r="K135" i="103" s="1"/>
  <c r="C135" i="103"/>
  <c r="D135" i="103"/>
  <c r="E135" i="103"/>
  <c r="F135" i="103"/>
  <c r="G135" i="103"/>
  <c r="H135" i="103"/>
  <c r="B136" i="103"/>
  <c r="K136" i="103" s="1"/>
  <c r="C136" i="103"/>
  <c r="D136" i="103"/>
  <c r="E136" i="103"/>
  <c r="F136" i="103"/>
  <c r="G136" i="103"/>
  <c r="H136" i="103"/>
  <c r="B137" i="103"/>
  <c r="K137" i="103" s="1"/>
  <c r="C137" i="103"/>
  <c r="D137" i="103"/>
  <c r="E137" i="103"/>
  <c r="F137" i="103"/>
  <c r="G137" i="103"/>
  <c r="H137" i="103"/>
  <c r="B138" i="103"/>
  <c r="K138" i="103" s="1"/>
  <c r="C138" i="103"/>
  <c r="D138" i="103"/>
  <c r="E138" i="103"/>
  <c r="F138" i="103"/>
  <c r="G138" i="103"/>
  <c r="H138" i="103"/>
  <c r="B139" i="103"/>
  <c r="K139" i="103" s="1"/>
  <c r="C139" i="103"/>
  <c r="D139" i="103"/>
  <c r="E139" i="103"/>
  <c r="F139" i="103"/>
  <c r="G139" i="103"/>
  <c r="H139" i="103"/>
  <c r="B140" i="103"/>
  <c r="K140" i="103" s="1"/>
  <c r="C140" i="103"/>
  <c r="D140" i="103"/>
  <c r="E140" i="103"/>
  <c r="F140" i="103"/>
  <c r="G140" i="103"/>
  <c r="H140" i="103"/>
  <c r="B141" i="103"/>
  <c r="K141" i="103" s="1"/>
  <c r="C141" i="103"/>
  <c r="D141" i="103"/>
  <c r="E141" i="103"/>
  <c r="F141" i="103"/>
  <c r="G141" i="103"/>
  <c r="H141" i="103"/>
  <c r="B142" i="103"/>
  <c r="K142" i="103" s="1"/>
  <c r="C142" i="103"/>
  <c r="D142" i="103"/>
  <c r="E142" i="103"/>
  <c r="F142" i="103"/>
  <c r="G142" i="103"/>
  <c r="H142" i="103"/>
  <c r="B143" i="103"/>
  <c r="K143" i="103" s="1"/>
  <c r="C143" i="103"/>
  <c r="D143" i="103"/>
  <c r="E143" i="103"/>
  <c r="F143" i="103"/>
  <c r="G143" i="103"/>
  <c r="H143" i="103"/>
  <c r="B144" i="103"/>
  <c r="K144" i="103" s="1"/>
  <c r="C144" i="103"/>
  <c r="D144" i="103"/>
  <c r="E144" i="103"/>
  <c r="F144" i="103"/>
  <c r="G144" i="103"/>
  <c r="H144" i="103"/>
  <c r="B145" i="103"/>
  <c r="K145" i="103" s="1"/>
  <c r="C145" i="103"/>
  <c r="D145" i="103"/>
  <c r="E145" i="103"/>
  <c r="F145" i="103"/>
  <c r="G145" i="103"/>
  <c r="H145" i="103"/>
  <c r="B146" i="103"/>
  <c r="K146" i="103" s="1"/>
  <c r="C146" i="103"/>
  <c r="D146" i="103"/>
  <c r="E146" i="103"/>
  <c r="F146" i="103"/>
  <c r="G146" i="103"/>
  <c r="H146" i="103"/>
  <c r="B147" i="103"/>
  <c r="K147" i="103" s="1"/>
  <c r="C147" i="103"/>
  <c r="D147" i="103"/>
  <c r="E147" i="103"/>
  <c r="F147" i="103"/>
  <c r="G147" i="103"/>
  <c r="H147" i="103"/>
  <c r="B148" i="103"/>
  <c r="K148" i="103" s="1"/>
  <c r="C148" i="103"/>
  <c r="D148" i="103"/>
  <c r="E148" i="103"/>
  <c r="F148" i="103"/>
  <c r="G148" i="103"/>
  <c r="H148" i="103"/>
  <c r="B149" i="103"/>
  <c r="K149" i="103" s="1"/>
  <c r="C149" i="103"/>
  <c r="D149" i="103"/>
  <c r="E149" i="103"/>
  <c r="F149" i="103"/>
  <c r="G149" i="103"/>
  <c r="H149" i="103"/>
  <c r="B150" i="103"/>
  <c r="K150" i="103" s="1"/>
  <c r="C150" i="103"/>
  <c r="D150" i="103"/>
  <c r="E150" i="103"/>
  <c r="F150" i="103"/>
  <c r="G150" i="103"/>
  <c r="H150" i="103"/>
  <c r="B151" i="103"/>
  <c r="K151" i="103" s="1"/>
  <c r="C151" i="103"/>
  <c r="D151" i="103"/>
  <c r="E151" i="103"/>
  <c r="F151" i="103"/>
  <c r="G151" i="103"/>
  <c r="H151" i="103"/>
  <c r="B152" i="103"/>
  <c r="K152" i="103" s="1"/>
  <c r="C152" i="103"/>
  <c r="D152" i="103"/>
  <c r="E152" i="103"/>
  <c r="F152" i="103"/>
  <c r="G152" i="103"/>
  <c r="H152" i="103"/>
  <c r="B153" i="103"/>
  <c r="K153" i="103" s="1"/>
  <c r="C153" i="103"/>
  <c r="D153" i="103"/>
  <c r="E153" i="103"/>
  <c r="F153" i="103"/>
  <c r="G153" i="103"/>
  <c r="H153" i="103"/>
  <c r="B154" i="103"/>
  <c r="K154" i="103" s="1"/>
  <c r="C154" i="103"/>
  <c r="D154" i="103"/>
  <c r="E154" i="103"/>
  <c r="F154" i="103"/>
  <c r="G154" i="103"/>
  <c r="H154" i="103"/>
  <c r="B155" i="103"/>
  <c r="K155" i="103" s="1"/>
  <c r="C155" i="103"/>
  <c r="D155" i="103"/>
  <c r="E155" i="103"/>
  <c r="F155" i="103"/>
  <c r="G155" i="103"/>
  <c r="H155" i="103"/>
  <c r="B156" i="103"/>
  <c r="K156" i="103" s="1"/>
  <c r="C156" i="103"/>
  <c r="D156" i="103"/>
  <c r="E156" i="103"/>
  <c r="F156" i="103"/>
  <c r="G156" i="103"/>
  <c r="H156" i="103"/>
  <c r="B157" i="103"/>
  <c r="K157" i="103" s="1"/>
  <c r="C157" i="103"/>
  <c r="D157" i="103"/>
  <c r="E157" i="103"/>
  <c r="F157" i="103"/>
  <c r="G157" i="103"/>
  <c r="H157" i="103"/>
  <c r="B158" i="103"/>
  <c r="K158" i="103" s="1"/>
  <c r="C158" i="103"/>
  <c r="D158" i="103"/>
  <c r="E158" i="103"/>
  <c r="F158" i="103"/>
  <c r="G158" i="103"/>
  <c r="H158" i="103"/>
  <c r="B159" i="103"/>
  <c r="K159" i="103" s="1"/>
  <c r="C159" i="103"/>
  <c r="D159" i="103"/>
  <c r="E159" i="103"/>
  <c r="F159" i="103"/>
  <c r="G159" i="103"/>
  <c r="H159" i="103"/>
  <c r="B160" i="103"/>
  <c r="K160" i="103" s="1"/>
  <c r="C160" i="103"/>
  <c r="D160" i="103"/>
  <c r="E160" i="103"/>
  <c r="F160" i="103"/>
  <c r="G160" i="103"/>
  <c r="H160" i="103"/>
  <c r="B161" i="103"/>
  <c r="K161" i="103" s="1"/>
  <c r="C161" i="103"/>
  <c r="D161" i="103"/>
  <c r="E161" i="103"/>
  <c r="F161" i="103"/>
  <c r="G161" i="103"/>
  <c r="H161" i="103"/>
  <c r="B162" i="103"/>
  <c r="K162" i="103" s="1"/>
  <c r="C162" i="103"/>
  <c r="D162" i="103"/>
  <c r="E162" i="103"/>
  <c r="F162" i="103"/>
  <c r="G162" i="103"/>
  <c r="H162" i="103"/>
  <c r="B163" i="103"/>
  <c r="K163" i="103" s="1"/>
  <c r="C163" i="103"/>
  <c r="D163" i="103"/>
  <c r="E163" i="103"/>
  <c r="F163" i="103"/>
  <c r="G163" i="103"/>
  <c r="H163" i="103"/>
  <c r="B164" i="103"/>
  <c r="K164" i="103" s="1"/>
  <c r="C164" i="103"/>
  <c r="D164" i="103"/>
  <c r="E164" i="103"/>
  <c r="F164" i="103"/>
  <c r="G164" i="103"/>
  <c r="H164" i="103"/>
  <c r="B165" i="103"/>
  <c r="K165" i="103" s="1"/>
  <c r="C165" i="103"/>
  <c r="D165" i="103"/>
  <c r="E165" i="103"/>
  <c r="F165" i="103"/>
  <c r="G165" i="103"/>
  <c r="H165" i="103"/>
  <c r="B166" i="103"/>
  <c r="K166" i="103" s="1"/>
  <c r="C166" i="103"/>
  <c r="D166" i="103"/>
  <c r="E166" i="103"/>
  <c r="F166" i="103"/>
  <c r="G166" i="103"/>
  <c r="H166" i="103"/>
  <c r="B167" i="103"/>
  <c r="K167" i="103" s="1"/>
  <c r="C167" i="103"/>
  <c r="D167" i="103"/>
  <c r="E167" i="103"/>
  <c r="F167" i="103"/>
  <c r="G167" i="103"/>
  <c r="H167" i="103"/>
  <c r="B168" i="103"/>
  <c r="K168" i="103" s="1"/>
  <c r="C168" i="103"/>
  <c r="D168" i="103"/>
  <c r="E168" i="103"/>
  <c r="F168" i="103"/>
  <c r="G168" i="103"/>
  <c r="H168" i="103"/>
  <c r="B169" i="103"/>
  <c r="K169" i="103" s="1"/>
  <c r="C169" i="103"/>
  <c r="D169" i="103"/>
  <c r="E169" i="103"/>
  <c r="F169" i="103"/>
  <c r="G169" i="103"/>
  <c r="H169" i="103"/>
  <c r="B170" i="103"/>
  <c r="K170" i="103" s="1"/>
  <c r="C170" i="103"/>
  <c r="D170" i="103"/>
  <c r="E170" i="103"/>
  <c r="F170" i="103"/>
  <c r="G170" i="103"/>
  <c r="H170" i="103"/>
  <c r="B171" i="103"/>
  <c r="K171" i="103" s="1"/>
  <c r="C171" i="103"/>
  <c r="D171" i="103"/>
  <c r="E171" i="103"/>
  <c r="F171" i="103"/>
  <c r="G171" i="103"/>
  <c r="H171" i="103"/>
  <c r="B172" i="103"/>
  <c r="K172" i="103" s="1"/>
  <c r="C172" i="103"/>
  <c r="D172" i="103"/>
  <c r="E172" i="103"/>
  <c r="F172" i="103"/>
  <c r="G172" i="103"/>
  <c r="H172" i="103"/>
  <c r="B173" i="103"/>
  <c r="K173" i="103" s="1"/>
  <c r="C173" i="103"/>
  <c r="D173" i="103"/>
  <c r="E173" i="103"/>
  <c r="F173" i="103"/>
  <c r="G173" i="103"/>
  <c r="H173" i="103"/>
  <c r="B174" i="103"/>
  <c r="K174" i="103" s="1"/>
  <c r="C174" i="103"/>
  <c r="D174" i="103"/>
  <c r="E174" i="103"/>
  <c r="F174" i="103"/>
  <c r="G174" i="103"/>
  <c r="H174" i="103"/>
  <c r="B175" i="103"/>
  <c r="K175" i="103" s="1"/>
  <c r="C175" i="103"/>
  <c r="D175" i="103"/>
  <c r="E175" i="103"/>
  <c r="F175" i="103"/>
  <c r="G175" i="103"/>
  <c r="H175" i="103"/>
  <c r="B176" i="103"/>
  <c r="K176" i="103" s="1"/>
  <c r="C176" i="103"/>
  <c r="D176" i="103"/>
  <c r="E176" i="103"/>
  <c r="F176" i="103"/>
  <c r="G176" i="103"/>
  <c r="H176" i="103"/>
  <c r="B177" i="103"/>
  <c r="K177" i="103" s="1"/>
  <c r="C177" i="103"/>
  <c r="D177" i="103"/>
  <c r="E177" i="103"/>
  <c r="F177" i="103"/>
  <c r="G177" i="103"/>
  <c r="H177" i="103"/>
  <c r="B178" i="103"/>
  <c r="K178" i="103" s="1"/>
  <c r="C178" i="103"/>
  <c r="D178" i="103"/>
  <c r="E178" i="103"/>
  <c r="F178" i="103"/>
  <c r="G178" i="103"/>
  <c r="H178" i="103"/>
  <c r="B179" i="103"/>
  <c r="K179" i="103" s="1"/>
  <c r="C179" i="103"/>
  <c r="D179" i="103"/>
  <c r="E179" i="103"/>
  <c r="F179" i="103"/>
  <c r="G179" i="103"/>
  <c r="H179" i="103"/>
  <c r="B180" i="103"/>
  <c r="K180" i="103" s="1"/>
  <c r="C180" i="103"/>
  <c r="D180" i="103"/>
  <c r="E180" i="103"/>
  <c r="F180" i="103"/>
  <c r="G180" i="103"/>
  <c r="H180" i="103"/>
  <c r="B181" i="103"/>
  <c r="K181" i="103" s="1"/>
  <c r="C181" i="103"/>
  <c r="D181" i="103"/>
  <c r="E181" i="103"/>
  <c r="F181" i="103"/>
  <c r="G181" i="103"/>
  <c r="H181" i="103"/>
  <c r="B182" i="103"/>
  <c r="K182" i="103" s="1"/>
  <c r="C182" i="103"/>
  <c r="D182" i="103"/>
  <c r="E182" i="103"/>
  <c r="F182" i="103"/>
  <c r="G182" i="103"/>
  <c r="H182" i="103"/>
  <c r="B183" i="103"/>
  <c r="K183" i="103" s="1"/>
  <c r="C183" i="103"/>
  <c r="D183" i="103"/>
  <c r="E183" i="103"/>
  <c r="F183" i="103"/>
  <c r="G183" i="103"/>
  <c r="H183" i="103"/>
  <c r="B184" i="103"/>
  <c r="K184" i="103" s="1"/>
  <c r="C184" i="103"/>
  <c r="D184" i="103"/>
  <c r="E184" i="103"/>
  <c r="F184" i="103"/>
  <c r="G184" i="103"/>
  <c r="H184" i="103"/>
  <c r="B185" i="103"/>
  <c r="K185" i="103" s="1"/>
  <c r="C185" i="103"/>
  <c r="D185" i="103"/>
  <c r="E185" i="103"/>
  <c r="F185" i="103"/>
  <c r="G185" i="103"/>
  <c r="H185" i="103"/>
  <c r="B186" i="103"/>
  <c r="K186" i="103" s="1"/>
  <c r="C186" i="103"/>
  <c r="D186" i="103"/>
  <c r="E186" i="103"/>
  <c r="F186" i="103"/>
  <c r="G186" i="103"/>
  <c r="H186" i="103"/>
  <c r="B187" i="103"/>
  <c r="K187" i="103" s="1"/>
  <c r="C187" i="103"/>
  <c r="D187" i="103"/>
  <c r="E187" i="103"/>
  <c r="F187" i="103"/>
  <c r="G187" i="103"/>
  <c r="H187" i="103"/>
  <c r="B188" i="103"/>
  <c r="K188" i="103" s="1"/>
  <c r="C188" i="103"/>
  <c r="D188" i="103"/>
  <c r="E188" i="103"/>
  <c r="F188" i="103"/>
  <c r="G188" i="103"/>
  <c r="H188" i="103"/>
  <c r="B189" i="103"/>
  <c r="K189" i="103" s="1"/>
  <c r="C189" i="103"/>
  <c r="D189" i="103"/>
  <c r="E189" i="103"/>
  <c r="F189" i="103"/>
  <c r="G189" i="103"/>
  <c r="H189" i="103"/>
  <c r="B190" i="103"/>
  <c r="K190" i="103" s="1"/>
  <c r="C190" i="103"/>
  <c r="D190" i="103"/>
  <c r="E190" i="103"/>
  <c r="F190" i="103"/>
  <c r="G190" i="103"/>
  <c r="H190" i="103"/>
  <c r="B191" i="103"/>
  <c r="K191" i="103" s="1"/>
  <c r="C191" i="103"/>
  <c r="D191" i="103"/>
  <c r="E191" i="103"/>
  <c r="F191" i="103"/>
  <c r="G191" i="103"/>
  <c r="H191" i="103"/>
  <c r="B192" i="103"/>
  <c r="K192" i="103" s="1"/>
  <c r="C192" i="103"/>
  <c r="D192" i="103"/>
  <c r="E192" i="103"/>
  <c r="F192" i="103"/>
  <c r="G192" i="103"/>
  <c r="H192" i="103"/>
  <c r="B193" i="103"/>
  <c r="K193" i="103" s="1"/>
  <c r="C193" i="103"/>
  <c r="D193" i="103"/>
  <c r="E193" i="103"/>
  <c r="F193" i="103"/>
  <c r="G193" i="103"/>
  <c r="H193" i="103"/>
  <c r="B194" i="103"/>
  <c r="K194" i="103" s="1"/>
  <c r="C194" i="103"/>
  <c r="D194" i="103"/>
  <c r="E194" i="103"/>
  <c r="F194" i="103"/>
  <c r="G194" i="103"/>
  <c r="H194" i="103"/>
  <c r="B195" i="103"/>
  <c r="K195" i="103" s="1"/>
  <c r="C195" i="103"/>
  <c r="D195" i="103"/>
  <c r="E195" i="103"/>
  <c r="F195" i="103"/>
  <c r="G195" i="103"/>
  <c r="H195" i="103"/>
  <c r="B196" i="103"/>
  <c r="K196" i="103" s="1"/>
  <c r="C196" i="103"/>
  <c r="D196" i="103"/>
  <c r="E196" i="103"/>
  <c r="F196" i="103"/>
  <c r="G196" i="103"/>
  <c r="H196" i="103"/>
  <c r="B197" i="103"/>
  <c r="K197" i="103" s="1"/>
  <c r="C197" i="103"/>
  <c r="D197" i="103"/>
  <c r="E197" i="103"/>
  <c r="F197" i="103"/>
  <c r="G197" i="103"/>
  <c r="H197" i="103"/>
  <c r="B198" i="103"/>
  <c r="K198" i="103" s="1"/>
  <c r="C198" i="103"/>
  <c r="D198" i="103"/>
  <c r="E198" i="103"/>
  <c r="F198" i="103"/>
  <c r="G198" i="103"/>
  <c r="H198" i="103"/>
  <c r="B199" i="103"/>
  <c r="K199" i="103" s="1"/>
  <c r="C199" i="103"/>
  <c r="D199" i="103"/>
  <c r="E199" i="103"/>
  <c r="F199" i="103"/>
  <c r="G199" i="103"/>
  <c r="H199" i="103"/>
  <c r="B200" i="103"/>
  <c r="K200" i="103" s="1"/>
  <c r="C200" i="103"/>
  <c r="D200" i="103"/>
  <c r="E200" i="103"/>
  <c r="F200" i="103"/>
  <c r="G200" i="103"/>
  <c r="H200" i="103"/>
  <c r="B201" i="103"/>
  <c r="K201" i="103" s="1"/>
  <c r="C201" i="103"/>
  <c r="D201" i="103"/>
  <c r="E201" i="103"/>
  <c r="F201" i="103"/>
  <c r="G201" i="103"/>
  <c r="H201" i="103"/>
  <c r="B202" i="103"/>
  <c r="K202" i="103" s="1"/>
  <c r="C202" i="103"/>
  <c r="D202" i="103"/>
  <c r="E202" i="103"/>
  <c r="F202" i="103"/>
  <c r="G202" i="103"/>
  <c r="H202" i="103"/>
  <c r="B203" i="103"/>
  <c r="K203" i="103" s="1"/>
  <c r="C203" i="103"/>
  <c r="D203" i="103"/>
  <c r="E203" i="103"/>
  <c r="F203" i="103"/>
  <c r="G203" i="103"/>
  <c r="H203" i="103"/>
  <c r="B204" i="103"/>
  <c r="K204" i="103" s="1"/>
  <c r="C204" i="103"/>
  <c r="D204" i="103"/>
  <c r="E204" i="103"/>
  <c r="F204" i="103"/>
  <c r="G204" i="103"/>
  <c r="H204" i="103"/>
  <c r="B205" i="103"/>
  <c r="K205" i="103" s="1"/>
  <c r="C205" i="103"/>
  <c r="D205" i="103"/>
  <c r="E205" i="103"/>
  <c r="F205" i="103"/>
  <c r="G205" i="103"/>
  <c r="H205" i="103"/>
  <c r="B206" i="103"/>
  <c r="K206" i="103" s="1"/>
  <c r="C206" i="103"/>
  <c r="D206" i="103"/>
  <c r="E206" i="103"/>
  <c r="F206" i="103"/>
  <c r="G206" i="103"/>
  <c r="H206" i="103"/>
  <c r="B207" i="103"/>
  <c r="K207" i="103" s="1"/>
  <c r="C207" i="103"/>
  <c r="D207" i="103"/>
  <c r="E207" i="103"/>
  <c r="F207" i="103"/>
  <c r="G207" i="103"/>
  <c r="H207" i="103"/>
  <c r="B208" i="103"/>
  <c r="K208" i="103" s="1"/>
  <c r="C208" i="103"/>
  <c r="D208" i="103"/>
  <c r="E208" i="103"/>
  <c r="F208" i="103"/>
  <c r="G208" i="103"/>
  <c r="H208" i="103"/>
  <c r="B209" i="103"/>
  <c r="K209" i="103" s="1"/>
  <c r="C209" i="103"/>
  <c r="D209" i="103"/>
  <c r="E209" i="103"/>
  <c r="F209" i="103"/>
  <c r="G209" i="103"/>
  <c r="H209" i="103"/>
  <c r="B210" i="103"/>
  <c r="K210" i="103" s="1"/>
  <c r="C210" i="103"/>
  <c r="D210" i="103"/>
  <c r="E210" i="103"/>
  <c r="F210" i="103"/>
  <c r="G210" i="103"/>
  <c r="H210" i="103"/>
  <c r="B211" i="103"/>
  <c r="K211" i="103" s="1"/>
  <c r="C211" i="103"/>
  <c r="D211" i="103"/>
  <c r="E211" i="103"/>
  <c r="F211" i="103"/>
  <c r="G211" i="103"/>
  <c r="H211" i="103"/>
  <c r="B212" i="103"/>
  <c r="K212" i="103" s="1"/>
  <c r="C212" i="103"/>
  <c r="D212" i="103"/>
  <c r="E212" i="103"/>
  <c r="F212" i="103"/>
  <c r="G212" i="103"/>
  <c r="H212" i="103"/>
  <c r="B213" i="103"/>
  <c r="K213" i="103" s="1"/>
  <c r="C213" i="103"/>
  <c r="D213" i="103"/>
  <c r="E213" i="103"/>
  <c r="F213" i="103"/>
  <c r="G213" i="103"/>
  <c r="H213" i="103"/>
  <c r="B214" i="103"/>
  <c r="K214" i="103" s="1"/>
  <c r="C214" i="103"/>
  <c r="D214" i="103"/>
  <c r="E214" i="103"/>
  <c r="F214" i="103"/>
  <c r="G214" i="103"/>
  <c r="H214" i="103"/>
  <c r="B215" i="103"/>
  <c r="K215" i="103" s="1"/>
  <c r="C215" i="103"/>
  <c r="D215" i="103"/>
  <c r="E215" i="103"/>
  <c r="F215" i="103"/>
  <c r="G215" i="103"/>
  <c r="H215" i="103"/>
  <c r="B216" i="103"/>
  <c r="K216" i="103" s="1"/>
  <c r="C216" i="103"/>
  <c r="D216" i="103"/>
  <c r="E216" i="103"/>
  <c r="F216" i="103"/>
  <c r="G216" i="103"/>
  <c r="H216" i="103"/>
  <c r="B217" i="103"/>
  <c r="K217" i="103" s="1"/>
  <c r="C217" i="103"/>
  <c r="D217" i="103"/>
  <c r="E217" i="103"/>
  <c r="F217" i="103"/>
  <c r="G217" i="103"/>
  <c r="H217" i="103"/>
  <c r="B218" i="103"/>
  <c r="K218" i="103" s="1"/>
  <c r="C218" i="103"/>
  <c r="D218" i="103"/>
  <c r="E218" i="103"/>
  <c r="F218" i="103"/>
  <c r="G218" i="103"/>
  <c r="H218" i="103"/>
  <c r="B219" i="103"/>
  <c r="K219" i="103" s="1"/>
  <c r="C219" i="103"/>
  <c r="D219" i="103"/>
  <c r="E219" i="103"/>
  <c r="F219" i="103"/>
  <c r="G219" i="103"/>
  <c r="H219" i="103"/>
  <c r="B220" i="103"/>
  <c r="K220" i="103" s="1"/>
  <c r="C220" i="103"/>
  <c r="D220" i="103"/>
  <c r="E220" i="103"/>
  <c r="F220" i="103"/>
  <c r="G220" i="103"/>
  <c r="H220" i="103"/>
  <c r="B221" i="103"/>
  <c r="K221" i="103" s="1"/>
  <c r="C221" i="103"/>
  <c r="D221" i="103"/>
  <c r="E221" i="103"/>
  <c r="F221" i="103"/>
  <c r="G221" i="103"/>
  <c r="H221" i="103"/>
  <c r="B222" i="103"/>
  <c r="K222" i="103" s="1"/>
  <c r="C222" i="103"/>
  <c r="D222" i="103"/>
  <c r="E222" i="103"/>
  <c r="F222" i="103"/>
  <c r="G222" i="103"/>
  <c r="H222" i="103"/>
  <c r="B223" i="103"/>
  <c r="K223" i="103" s="1"/>
  <c r="C223" i="103"/>
  <c r="D223" i="103"/>
  <c r="E223" i="103"/>
  <c r="F223" i="103"/>
  <c r="G223" i="103"/>
  <c r="H223" i="103"/>
  <c r="B224" i="103"/>
  <c r="K224" i="103" s="1"/>
  <c r="C224" i="103"/>
  <c r="D224" i="103"/>
  <c r="E224" i="103"/>
  <c r="F224" i="103"/>
  <c r="G224" i="103"/>
  <c r="H224" i="103"/>
  <c r="B225" i="103"/>
  <c r="K225" i="103" s="1"/>
  <c r="C225" i="103"/>
  <c r="D225" i="103"/>
  <c r="E225" i="103"/>
  <c r="F225" i="103"/>
  <c r="G225" i="103"/>
  <c r="H225" i="103"/>
  <c r="B226" i="103"/>
  <c r="K226" i="103" s="1"/>
  <c r="C226" i="103"/>
  <c r="D226" i="103"/>
  <c r="E226" i="103"/>
  <c r="F226" i="103"/>
  <c r="G226" i="103"/>
  <c r="H226" i="103"/>
  <c r="B227" i="103"/>
  <c r="K227" i="103" s="1"/>
  <c r="C227" i="103"/>
  <c r="D227" i="103"/>
  <c r="E227" i="103"/>
  <c r="F227" i="103"/>
  <c r="G227" i="103"/>
  <c r="H227" i="103"/>
  <c r="B228" i="103"/>
  <c r="K228" i="103" s="1"/>
  <c r="C228" i="103"/>
  <c r="D228" i="103"/>
  <c r="E228" i="103"/>
  <c r="F228" i="103"/>
  <c r="G228" i="103"/>
  <c r="H228" i="103"/>
  <c r="B229" i="103"/>
  <c r="K229" i="103" s="1"/>
  <c r="C229" i="103"/>
  <c r="D229" i="103"/>
  <c r="E229" i="103"/>
  <c r="F229" i="103"/>
  <c r="G229" i="103"/>
  <c r="H229" i="103"/>
  <c r="B230" i="103"/>
  <c r="K230" i="103" s="1"/>
  <c r="C230" i="103"/>
  <c r="D230" i="103"/>
  <c r="E230" i="103"/>
  <c r="F230" i="103"/>
  <c r="G230" i="103"/>
  <c r="H230" i="103"/>
  <c r="B231" i="103"/>
  <c r="K231" i="103" s="1"/>
  <c r="C231" i="103"/>
  <c r="D231" i="103"/>
  <c r="E231" i="103"/>
  <c r="F231" i="103"/>
  <c r="G231" i="103"/>
  <c r="H231" i="103"/>
  <c r="B232" i="103"/>
  <c r="K232" i="103" s="1"/>
  <c r="C232" i="103"/>
  <c r="D232" i="103"/>
  <c r="E232" i="103"/>
  <c r="F232" i="103"/>
  <c r="G232" i="103"/>
  <c r="H232" i="103"/>
  <c r="B233" i="103"/>
  <c r="K233" i="103" s="1"/>
  <c r="C233" i="103"/>
  <c r="D233" i="103"/>
  <c r="E233" i="103"/>
  <c r="F233" i="103"/>
  <c r="G233" i="103"/>
  <c r="H233" i="103"/>
  <c r="B234" i="103"/>
  <c r="K234" i="103" s="1"/>
  <c r="C234" i="103"/>
  <c r="D234" i="103"/>
  <c r="E234" i="103"/>
  <c r="F234" i="103"/>
  <c r="G234" i="103"/>
  <c r="H234" i="103"/>
  <c r="B235" i="103"/>
  <c r="K235" i="103" s="1"/>
  <c r="C235" i="103"/>
  <c r="D235" i="103"/>
  <c r="E235" i="103"/>
  <c r="F235" i="103"/>
  <c r="G235" i="103"/>
  <c r="H235" i="103"/>
  <c r="B236" i="103"/>
  <c r="K236" i="103" s="1"/>
  <c r="C236" i="103"/>
  <c r="D236" i="103"/>
  <c r="E236" i="103"/>
  <c r="F236" i="103"/>
  <c r="G236" i="103"/>
  <c r="H236" i="103"/>
  <c r="B237" i="103"/>
  <c r="K237" i="103" s="1"/>
  <c r="C237" i="103"/>
  <c r="D237" i="103"/>
  <c r="E237" i="103"/>
  <c r="F237" i="103"/>
  <c r="G237" i="103"/>
  <c r="H237" i="103"/>
  <c r="B238" i="103"/>
  <c r="K238" i="103" s="1"/>
  <c r="C238" i="103"/>
  <c r="D238" i="103"/>
  <c r="E238" i="103"/>
  <c r="F238" i="103"/>
  <c r="G238" i="103"/>
  <c r="H238" i="103"/>
  <c r="B239" i="103"/>
  <c r="K239" i="103" s="1"/>
  <c r="C239" i="103"/>
  <c r="D239" i="103"/>
  <c r="E239" i="103"/>
  <c r="F239" i="103"/>
  <c r="G239" i="103"/>
  <c r="H239" i="103"/>
  <c r="B240" i="103"/>
  <c r="K240" i="103" s="1"/>
  <c r="C240" i="103"/>
  <c r="D240" i="103"/>
  <c r="E240" i="103"/>
  <c r="F240" i="103"/>
  <c r="G240" i="103"/>
  <c r="H240" i="103"/>
  <c r="B241" i="103"/>
  <c r="K241" i="103" s="1"/>
  <c r="C241" i="103"/>
  <c r="D241" i="103"/>
  <c r="E241" i="103"/>
  <c r="F241" i="103"/>
  <c r="G241" i="103"/>
  <c r="H241" i="103"/>
  <c r="B242" i="103"/>
  <c r="K242" i="103" s="1"/>
  <c r="C242" i="103"/>
  <c r="D242" i="103"/>
  <c r="E242" i="103"/>
  <c r="F242" i="103"/>
  <c r="G242" i="103"/>
  <c r="H242" i="103"/>
  <c r="B243" i="103"/>
  <c r="K243" i="103" s="1"/>
  <c r="C243" i="103"/>
  <c r="D243" i="103"/>
  <c r="E243" i="103"/>
  <c r="F243" i="103"/>
  <c r="G243" i="103"/>
  <c r="H243" i="103"/>
  <c r="B244" i="103"/>
  <c r="K244" i="103" s="1"/>
  <c r="C244" i="103"/>
  <c r="D244" i="103"/>
  <c r="E244" i="103"/>
  <c r="F244" i="103"/>
  <c r="G244" i="103"/>
  <c r="H244" i="103"/>
  <c r="B245" i="103"/>
  <c r="K245" i="103" s="1"/>
  <c r="C245" i="103"/>
  <c r="D245" i="103"/>
  <c r="E245" i="103"/>
  <c r="F245" i="103"/>
  <c r="G245" i="103"/>
  <c r="H245" i="103"/>
  <c r="B246" i="103"/>
  <c r="K246" i="103" s="1"/>
  <c r="C246" i="103"/>
  <c r="D246" i="103"/>
  <c r="E246" i="103"/>
  <c r="F246" i="103"/>
  <c r="G246" i="103"/>
  <c r="H246" i="103"/>
  <c r="B247" i="103"/>
  <c r="K247" i="103" s="1"/>
  <c r="C247" i="103"/>
  <c r="D247" i="103"/>
  <c r="E247" i="103"/>
  <c r="F247" i="103"/>
  <c r="G247" i="103"/>
  <c r="H247" i="103"/>
  <c r="B248" i="103"/>
  <c r="K248" i="103" s="1"/>
  <c r="C248" i="103"/>
  <c r="D248" i="103"/>
  <c r="E248" i="103"/>
  <c r="F248" i="103"/>
  <c r="G248" i="103"/>
  <c r="H248" i="103"/>
  <c r="B249" i="103"/>
  <c r="K249" i="103" s="1"/>
  <c r="C249" i="103"/>
  <c r="D249" i="103"/>
  <c r="E249" i="103"/>
  <c r="F249" i="103"/>
  <c r="G249" i="103"/>
  <c r="H249" i="103"/>
  <c r="B250" i="103"/>
  <c r="K250" i="103" s="1"/>
  <c r="C250" i="103"/>
  <c r="D250" i="103"/>
  <c r="E250" i="103"/>
  <c r="F250" i="103"/>
  <c r="G250" i="103"/>
  <c r="H250" i="103"/>
  <c r="B251" i="103"/>
  <c r="K251" i="103" s="1"/>
  <c r="C251" i="103"/>
  <c r="D251" i="103"/>
  <c r="E251" i="103"/>
  <c r="F251" i="103"/>
  <c r="G251" i="103"/>
  <c r="H251" i="103"/>
  <c r="B252" i="103"/>
  <c r="K252" i="103" s="1"/>
  <c r="C252" i="103"/>
  <c r="D252" i="103"/>
  <c r="E252" i="103"/>
  <c r="F252" i="103"/>
  <c r="G252" i="103"/>
  <c r="H252" i="103"/>
  <c r="B253" i="103"/>
  <c r="K253" i="103" s="1"/>
  <c r="C253" i="103"/>
  <c r="D253" i="103"/>
  <c r="E253" i="103"/>
  <c r="F253" i="103"/>
  <c r="G253" i="103"/>
  <c r="H253" i="103"/>
  <c r="B254" i="103"/>
  <c r="K254" i="103" s="1"/>
  <c r="C254" i="103"/>
  <c r="D254" i="103"/>
  <c r="E254" i="103"/>
  <c r="F254" i="103"/>
  <c r="G254" i="103"/>
  <c r="H254" i="103"/>
  <c r="B255" i="103"/>
  <c r="K255" i="103" s="1"/>
  <c r="C255" i="103"/>
  <c r="D255" i="103"/>
  <c r="E255" i="103"/>
  <c r="F255" i="103"/>
  <c r="G255" i="103"/>
  <c r="H255" i="103"/>
  <c r="B256" i="103"/>
  <c r="K256" i="103" s="1"/>
  <c r="C256" i="103"/>
  <c r="D256" i="103"/>
  <c r="E256" i="103"/>
  <c r="F256" i="103"/>
  <c r="G256" i="103"/>
  <c r="H256" i="103"/>
  <c r="B257" i="103"/>
  <c r="K257" i="103" s="1"/>
  <c r="C257" i="103"/>
  <c r="D257" i="103"/>
  <c r="E257" i="103"/>
  <c r="F257" i="103"/>
  <c r="G257" i="103"/>
  <c r="H257" i="103"/>
  <c r="B258" i="103"/>
  <c r="K258" i="103" s="1"/>
  <c r="C258" i="103"/>
  <c r="D258" i="103"/>
  <c r="E258" i="103"/>
  <c r="F258" i="103"/>
  <c r="G258" i="103"/>
  <c r="H258" i="103"/>
  <c r="B259" i="103"/>
  <c r="K259" i="103" s="1"/>
  <c r="C259" i="103"/>
  <c r="D259" i="103"/>
  <c r="E259" i="103"/>
  <c r="F259" i="103"/>
  <c r="G259" i="103"/>
  <c r="H259" i="103"/>
  <c r="B260" i="103"/>
  <c r="K260" i="103" s="1"/>
  <c r="C260" i="103"/>
  <c r="D260" i="103"/>
  <c r="E260" i="103"/>
  <c r="F260" i="103"/>
  <c r="G260" i="103"/>
  <c r="H260" i="103"/>
  <c r="B261" i="103"/>
  <c r="K261" i="103" s="1"/>
  <c r="C261" i="103"/>
  <c r="D261" i="103"/>
  <c r="E261" i="103"/>
  <c r="F261" i="103"/>
  <c r="G261" i="103"/>
  <c r="H261" i="103"/>
  <c r="B262" i="103"/>
  <c r="K262" i="103" s="1"/>
  <c r="C262" i="103"/>
  <c r="D262" i="103"/>
  <c r="E262" i="103"/>
  <c r="F262" i="103"/>
  <c r="G262" i="103"/>
  <c r="H262" i="103"/>
  <c r="B263" i="103"/>
  <c r="K263" i="103" s="1"/>
  <c r="C263" i="103"/>
  <c r="D263" i="103"/>
  <c r="E263" i="103"/>
  <c r="F263" i="103"/>
  <c r="G263" i="103"/>
  <c r="H263" i="103"/>
  <c r="B264" i="103"/>
  <c r="K264" i="103" s="1"/>
  <c r="C264" i="103"/>
  <c r="D264" i="103"/>
  <c r="E264" i="103"/>
  <c r="F264" i="103"/>
  <c r="G264" i="103"/>
  <c r="H264" i="103"/>
  <c r="B265" i="103"/>
  <c r="K265" i="103" s="1"/>
  <c r="C265" i="103"/>
  <c r="D265" i="103"/>
  <c r="E265" i="103"/>
  <c r="F265" i="103"/>
  <c r="G265" i="103"/>
  <c r="H265" i="103"/>
  <c r="B266" i="103"/>
  <c r="K266" i="103" s="1"/>
  <c r="C266" i="103"/>
  <c r="D266" i="103"/>
  <c r="E266" i="103"/>
  <c r="F266" i="103"/>
  <c r="G266" i="103"/>
  <c r="H266" i="103"/>
  <c r="B267" i="103"/>
  <c r="K267" i="103" s="1"/>
  <c r="C267" i="103"/>
  <c r="D267" i="103"/>
  <c r="E267" i="103"/>
  <c r="F267" i="103"/>
  <c r="G267" i="103"/>
  <c r="H267" i="103"/>
  <c r="B268" i="103"/>
  <c r="K268" i="103" s="1"/>
  <c r="C268" i="103"/>
  <c r="D268" i="103"/>
  <c r="E268" i="103"/>
  <c r="F268" i="103"/>
  <c r="G268" i="103"/>
  <c r="H268" i="103"/>
  <c r="B269" i="103"/>
  <c r="K269" i="103" s="1"/>
  <c r="C269" i="103"/>
  <c r="D269" i="103"/>
  <c r="E269" i="103"/>
  <c r="F269" i="103"/>
  <c r="G269" i="103"/>
  <c r="H269" i="103"/>
  <c r="B270" i="103"/>
  <c r="K270" i="103" s="1"/>
  <c r="C270" i="103"/>
  <c r="D270" i="103"/>
  <c r="E270" i="103"/>
  <c r="F270" i="103"/>
  <c r="G270" i="103"/>
  <c r="H270" i="103"/>
  <c r="B271" i="103"/>
  <c r="K271" i="103" s="1"/>
  <c r="C271" i="103"/>
  <c r="D271" i="103"/>
  <c r="E271" i="103"/>
  <c r="F271" i="103"/>
  <c r="G271" i="103"/>
  <c r="H271" i="103"/>
  <c r="B272" i="103"/>
  <c r="K272" i="103" s="1"/>
  <c r="C272" i="103"/>
  <c r="D272" i="103"/>
  <c r="E272" i="103"/>
  <c r="F272" i="103"/>
  <c r="G272" i="103"/>
  <c r="H272" i="103"/>
  <c r="B273" i="103"/>
  <c r="K273" i="103" s="1"/>
  <c r="C273" i="103"/>
  <c r="D273" i="103"/>
  <c r="E273" i="103"/>
  <c r="F273" i="103"/>
  <c r="G273" i="103"/>
  <c r="H273" i="103"/>
  <c r="B274" i="103"/>
  <c r="K274" i="103" s="1"/>
  <c r="C274" i="103"/>
  <c r="D274" i="103"/>
  <c r="E274" i="103"/>
  <c r="F274" i="103"/>
  <c r="G274" i="103"/>
  <c r="H274" i="103"/>
  <c r="B275" i="103"/>
  <c r="K275" i="103" s="1"/>
  <c r="C275" i="103"/>
  <c r="D275" i="103"/>
  <c r="E275" i="103"/>
  <c r="F275" i="103"/>
  <c r="G275" i="103"/>
  <c r="H275" i="103"/>
  <c r="B276" i="103"/>
  <c r="K276" i="103" s="1"/>
  <c r="C276" i="103"/>
  <c r="D276" i="103"/>
  <c r="E276" i="103"/>
  <c r="F276" i="103"/>
  <c r="G276" i="103"/>
  <c r="H276" i="103"/>
  <c r="B277" i="103"/>
  <c r="K277" i="103" s="1"/>
  <c r="C277" i="103"/>
  <c r="D277" i="103"/>
  <c r="E277" i="103"/>
  <c r="F277" i="103"/>
  <c r="G277" i="103"/>
  <c r="H277" i="103"/>
  <c r="B278" i="103"/>
  <c r="K278" i="103" s="1"/>
  <c r="C278" i="103"/>
  <c r="D278" i="103"/>
  <c r="E278" i="103"/>
  <c r="F278" i="103"/>
  <c r="G278" i="103"/>
  <c r="H278" i="103"/>
  <c r="B279" i="103"/>
  <c r="K279" i="103" s="1"/>
  <c r="C279" i="103"/>
  <c r="D279" i="103"/>
  <c r="E279" i="103"/>
  <c r="F279" i="103"/>
  <c r="G279" i="103"/>
  <c r="H279" i="103"/>
  <c r="B280" i="103"/>
  <c r="K280" i="103" s="1"/>
  <c r="C280" i="103"/>
  <c r="D280" i="103"/>
  <c r="E280" i="103"/>
  <c r="F280" i="103"/>
  <c r="G280" i="103"/>
  <c r="H280" i="103"/>
  <c r="B281" i="103"/>
  <c r="K281" i="103" s="1"/>
  <c r="C281" i="103"/>
  <c r="D281" i="103"/>
  <c r="E281" i="103"/>
  <c r="F281" i="103"/>
  <c r="G281" i="103"/>
  <c r="H281" i="103"/>
  <c r="B282" i="103"/>
  <c r="K282" i="103" s="1"/>
  <c r="C282" i="103"/>
  <c r="D282" i="103"/>
  <c r="E282" i="103"/>
  <c r="F282" i="103"/>
  <c r="G282" i="103"/>
  <c r="H282" i="103"/>
  <c r="B283" i="103"/>
  <c r="K283" i="103" s="1"/>
  <c r="C283" i="103"/>
  <c r="D283" i="103"/>
  <c r="E283" i="103"/>
  <c r="F283" i="103"/>
  <c r="G283" i="103"/>
  <c r="H283" i="103"/>
  <c r="B284" i="103"/>
  <c r="K284" i="103" s="1"/>
  <c r="C284" i="103"/>
  <c r="D284" i="103"/>
  <c r="E284" i="103"/>
  <c r="F284" i="103"/>
  <c r="G284" i="103"/>
  <c r="H284" i="103"/>
  <c r="B285" i="103"/>
  <c r="K285" i="103" s="1"/>
  <c r="C285" i="103"/>
  <c r="D285" i="103"/>
  <c r="E285" i="103"/>
  <c r="F285" i="103"/>
  <c r="G285" i="103"/>
  <c r="H285" i="103"/>
  <c r="B286" i="103"/>
  <c r="K286" i="103" s="1"/>
  <c r="C286" i="103"/>
  <c r="D286" i="103"/>
  <c r="E286" i="103"/>
  <c r="F286" i="103"/>
  <c r="G286" i="103"/>
  <c r="H286" i="103"/>
  <c r="B287" i="103"/>
  <c r="K287" i="103" s="1"/>
  <c r="C287" i="103"/>
  <c r="D287" i="103"/>
  <c r="E287" i="103"/>
  <c r="F287" i="103"/>
  <c r="G287" i="103"/>
  <c r="H287" i="103"/>
  <c r="B288" i="103"/>
  <c r="K288" i="103" s="1"/>
  <c r="C288" i="103"/>
  <c r="D288" i="103"/>
  <c r="E288" i="103"/>
  <c r="F288" i="103"/>
  <c r="G288" i="103"/>
  <c r="H288" i="103"/>
  <c r="B289" i="103"/>
  <c r="K289" i="103" s="1"/>
  <c r="C289" i="103"/>
  <c r="D289" i="103"/>
  <c r="E289" i="103"/>
  <c r="F289" i="103"/>
  <c r="G289" i="103"/>
  <c r="H289" i="103"/>
  <c r="B290" i="103"/>
  <c r="K290" i="103" s="1"/>
  <c r="C290" i="103"/>
  <c r="D290" i="103"/>
  <c r="E290" i="103"/>
  <c r="F290" i="103"/>
  <c r="G290" i="103"/>
  <c r="H290" i="103"/>
  <c r="B291" i="103"/>
  <c r="K291" i="103" s="1"/>
  <c r="C291" i="103"/>
  <c r="D291" i="103"/>
  <c r="E291" i="103"/>
  <c r="F291" i="103"/>
  <c r="G291" i="103"/>
  <c r="H291" i="103"/>
  <c r="B292" i="103"/>
  <c r="K292" i="103" s="1"/>
  <c r="C292" i="103"/>
  <c r="D292" i="103"/>
  <c r="E292" i="103"/>
  <c r="F292" i="103"/>
  <c r="G292" i="103"/>
  <c r="H292" i="103"/>
  <c r="B293" i="103"/>
  <c r="K293" i="103" s="1"/>
  <c r="C293" i="103"/>
  <c r="D293" i="103"/>
  <c r="E293" i="103"/>
  <c r="F293" i="103"/>
  <c r="G293" i="103"/>
  <c r="H293" i="103"/>
  <c r="B294" i="103"/>
  <c r="K294" i="103" s="1"/>
  <c r="C294" i="103"/>
  <c r="D294" i="103"/>
  <c r="E294" i="103"/>
  <c r="F294" i="103"/>
  <c r="G294" i="103"/>
  <c r="H294" i="103"/>
  <c r="B295" i="103"/>
  <c r="K295" i="103" s="1"/>
  <c r="C295" i="103"/>
  <c r="D295" i="103"/>
  <c r="E295" i="103"/>
  <c r="F295" i="103"/>
  <c r="G295" i="103"/>
  <c r="H295" i="103"/>
  <c r="B296" i="103"/>
  <c r="K296" i="103" s="1"/>
  <c r="C296" i="103"/>
  <c r="D296" i="103"/>
  <c r="E296" i="103"/>
  <c r="F296" i="103"/>
  <c r="G296" i="103"/>
  <c r="H296" i="103"/>
  <c r="B297" i="103"/>
  <c r="K297" i="103" s="1"/>
  <c r="C297" i="103"/>
  <c r="D297" i="103"/>
  <c r="E297" i="103"/>
  <c r="F297" i="103"/>
  <c r="G297" i="103"/>
  <c r="H297" i="103"/>
  <c r="B298" i="103"/>
  <c r="K298" i="103" s="1"/>
  <c r="C298" i="103"/>
  <c r="D298" i="103"/>
  <c r="E298" i="103"/>
  <c r="F298" i="103"/>
  <c r="G298" i="103"/>
  <c r="H298" i="103"/>
  <c r="B299" i="103"/>
  <c r="K299" i="103" s="1"/>
  <c r="C299" i="103"/>
  <c r="D299" i="103"/>
  <c r="E299" i="103"/>
  <c r="F299" i="103"/>
  <c r="G299" i="103"/>
  <c r="H299" i="103"/>
  <c r="B300" i="103"/>
  <c r="K300" i="103" s="1"/>
  <c r="C300" i="103"/>
  <c r="D300" i="103"/>
  <c r="E300" i="103"/>
  <c r="F300" i="103"/>
  <c r="G300" i="103"/>
  <c r="H300" i="103"/>
  <c r="B301" i="103"/>
  <c r="K301" i="103" s="1"/>
  <c r="C301" i="103"/>
  <c r="D301" i="103"/>
  <c r="E301" i="103"/>
  <c r="F301" i="103"/>
  <c r="G301" i="103"/>
  <c r="H301" i="103"/>
  <c r="B302" i="103"/>
  <c r="K302" i="103" s="1"/>
  <c r="C302" i="103"/>
  <c r="D302" i="103"/>
  <c r="E302" i="103"/>
  <c r="F302" i="103"/>
  <c r="G302" i="103"/>
  <c r="H302" i="103"/>
  <c r="B303" i="103"/>
  <c r="K303" i="103" s="1"/>
  <c r="C303" i="103"/>
  <c r="D303" i="103"/>
  <c r="E303" i="103"/>
  <c r="F303" i="103"/>
  <c r="G303" i="103"/>
  <c r="H303" i="103"/>
  <c r="B304" i="103"/>
  <c r="K304" i="103" s="1"/>
  <c r="C304" i="103"/>
  <c r="D304" i="103"/>
  <c r="E304" i="103"/>
  <c r="F304" i="103"/>
  <c r="G304" i="103"/>
  <c r="H304" i="103"/>
  <c r="B305" i="103"/>
  <c r="K305" i="103" s="1"/>
  <c r="C305" i="103"/>
  <c r="D305" i="103"/>
  <c r="E305" i="103"/>
  <c r="F305" i="103"/>
  <c r="G305" i="103"/>
  <c r="H305" i="103"/>
  <c r="B306" i="103"/>
  <c r="K306" i="103" s="1"/>
  <c r="C306" i="103"/>
  <c r="D306" i="103"/>
  <c r="E306" i="103"/>
  <c r="F306" i="103"/>
  <c r="G306" i="103"/>
  <c r="H306" i="103"/>
  <c r="B307" i="103"/>
  <c r="K307" i="103" s="1"/>
  <c r="C307" i="103"/>
  <c r="D307" i="103"/>
  <c r="E307" i="103"/>
  <c r="F307" i="103"/>
  <c r="G307" i="103"/>
  <c r="H307" i="103"/>
  <c r="B308" i="103"/>
  <c r="K308" i="103" s="1"/>
  <c r="C308" i="103"/>
  <c r="D308" i="103"/>
  <c r="E308" i="103"/>
  <c r="F308" i="103"/>
  <c r="G308" i="103"/>
  <c r="H308" i="103"/>
  <c r="B309" i="103"/>
  <c r="K309" i="103" s="1"/>
  <c r="C309" i="103"/>
  <c r="D309" i="103"/>
  <c r="E309" i="103"/>
  <c r="F309" i="103"/>
  <c r="G309" i="103"/>
  <c r="H309" i="103"/>
  <c r="B310" i="103"/>
  <c r="K310" i="103" s="1"/>
  <c r="C310" i="103"/>
  <c r="D310" i="103"/>
  <c r="E310" i="103"/>
  <c r="F310" i="103"/>
  <c r="G310" i="103"/>
  <c r="H310" i="103"/>
  <c r="B311" i="103"/>
  <c r="K311" i="103" s="1"/>
  <c r="C311" i="103"/>
  <c r="D311" i="103"/>
  <c r="E311" i="103"/>
  <c r="F311" i="103"/>
  <c r="G311" i="103"/>
  <c r="H311" i="103"/>
  <c r="B312" i="103"/>
  <c r="K312" i="103" s="1"/>
  <c r="C312" i="103"/>
  <c r="D312" i="103"/>
  <c r="E312" i="103"/>
  <c r="F312" i="103"/>
  <c r="G312" i="103"/>
  <c r="H312" i="103"/>
  <c r="B313" i="103"/>
  <c r="K313" i="103" s="1"/>
  <c r="C313" i="103"/>
  <c r="D313" i="103"/>
  <c r="E313" i="103"/>
  <c r="F313" i="103"/>
  <c r="G313" i="103"/>
  <c r="H313" i="103"/>
  <c r="B314" i="103"/>
  <c r="K314" i="103" s="1"/>
  <c r="C314" i="103"/>
  <c r="D314" i="103"/>
  <c r="E314" i="103"/>
  <c r="F314" i="103"/>
  <c r="G314" i="103"/>
  <c r="H314" i="103"/>
  <c r="B315" i="103"/>
  <c r="K315" i="103" s="1"/>
  <c r="C315" i="103"/>
  <c r="D315" i="103"/>
  <c r="E315" i="103"/>
  <c r="F315" i="103"/>
  <c r="G315" i="103"/>
  <c r="H315" i="103"/>
  <c r="B316" i="103"/>
  <c r="K316" i="103" s="1"/>
  <c r="C316" i="103"/>
  <c r="D316" i="103"/>
  <c r="E316" i="103"/>
  <c r="F316" i="103"/>
  <c r="G316" i="103"/>
  <c r="H316" i="103"/>
  <c r="B317" i="103"/>
  <c r="K317" i="103" s="1"/>
  <c r="C317" i="103"/>
  <c r="D317" i="103"/>
  <c r="E317" i="103"/>
  <c r="F317" i="103"/>
  <c r="G317" i="103"/>
  <c r="H317" i="103"/>
  <c r="B318" i="103"/>
  <c r="K318" i="103" s="1"/>
  <c r="C318" i="103"/>
  <c r="D318" i="103"/>
  <c r="E318" i="103"/>
  <c r="F318" i="103"/>
  <c r="G318" i="103"/>
  <c r="H318" i="103"/>
  <c r="B319" i="103"/>
  <c r="K319" i="103" s="1"/>
  <c r="C319" i="103"/>
  <c r="D319" i="103"/>
  <c r="E319" i="103"/>
  <c r="F319" i="103"/>
  <c r="G319" i="103"/>
  <c r="H319" i="103"/>
  <c r="B320" i="103"/>
  <c r="K320" i="103" s="1"/>
  <c r="C320" i="103"/>
  <c r="D320" i="103"/>
  <c r="E320" i="103"/>
  <c r="F320" i="103"/>
  <c r="G320" i="103"/>
  <c r="H320" i="103"/>
  <c r="B321" i="103"/>
  <c r="K321" i="103" s="1"/>
  <c r="C321" i="103"/>
  <c r="D321" i="103"/>
  <c r="E321" i="103"/>
  <c r="F321" i="103"/>
  <c r="G321" i="103"/>
  <c r="H321" i="103"/>
  <c r="B322" i="103"/>
  <c r="K322" i="103" s="1"/>
  <c r="C322" i="103"/>
  <c r="D322" i="103"/>
  <c r="E322" i="103"/>
  <c r="F322" i="103"/>
  <c r="G322" i="103"/>
  <c r="H322" i="103"/>
  <c r="B323" i="103"/>
  <c r="K323" i="103" s="1"/>
  <c r="C323" i="103"/>
  <c r="D323" i="103"/>
  <c r="E323" i="103"/>
  <c r="F323" i="103"/>
  <c r="G323" i="103"/>
  <c r="H323" i="103"/>
  <c r="B324" i="103"/>
  <c r="K324" i="103" s="1"/>
  <c r="C324" i="103"/>
  <c r="D324" i="103"/>
  <c r="E324" i="103"/>
  <c r="F324" i="103"/>
  <c r="G324" i="103"/>
  <c r="H324" i="103"/>
  <c r="B325" i="103"/>
  <c r="K325" i="103" s="1"/>
  <c r="C325" i="103"/>
  <c r="D325" i="103"/>
  <c r="E325" i="103"/>
  <c r="F325" i="103"/>
  <c r="G325" i="103"/>
  <c r="H325" i="103"/>
  <c r="B326" i="103"/>
  <c r="K326" i="103" s="1"/>
  <c r="C326" i="103"/>
  <c r="D326" i="103"/>
  <c r="E326" i="103"/>
  <c r="F326" i="103"/>
  <c r="G326" i="103"/>
  <c r="H326" i="103"/>
  <c r="B327" i="103"/>
  <c r="K327" i="103" s="1"/>
  <c r="C327" i="103"/>
  <c r="D327" i="103"/>
  <c r="E327" i="103"/>
  <c r="F327" i="103"/>
  <c r="G327" i="103"/>
  <c r="H327" i="103"/>
  <c r="B328" i="103"/>
  <c r="K328" i="103" s="1"/>
  <c r="C328" i="103"/>
  <c r="D328" i="103"/>
  <c r="E328" i="103"/>
  <c r="F328" i="103"/>
  <c r="G328" i="103"/>
  <c r="H328" i="103"/>
  <c r="B329" i="103"/>
  <c r="K329" i="103" s="1"/>
  <c r="C329" i="103"/>
  <c r="D329" i="103"/>
  <c r="E329" i="103"/>
  <c r="F329" i="103"/>
  <c r="G329" i="103"/>
  <c r="H329" i="103"/>
  <c r="B330" i="103"/>
  <c r="K330" i="103" s="1"/>
  <c r="C330" i="103"/>
  <c r="D330" i="103"/>
  <c r="E330" i="103"/>
  <c r="F330" i="103"/>
  <c r="G330" i="103"/>
  <c r="H330" i="103"/>
  <c r="B331" i="103"/>
  <c r="K331" i="103" s="1"/>
  <c r="C331" i="103"/>
  <c r="D331" i="103"/>
  <c r="E331" i="103"/>
  <c r="F331" i="103"/>
  <c r="G331" i="103"/>
  <c r="H331" i="103"/>
  <c r="B332" i="103"/>
  <c r="K332" i="103" s="1"/>
  <c r="C332" i="103"/>
  <c r="D332" i="103"/>
  <c r="E332" i="103"/>
  <c r="F332" i="103"/>
  <c r="G332" i="103"/>
  <c r="H332" i="103"/>
  <c r="B333" i="103"/>
  <c r="K333" i="103" s="1"/>
  <c r="C333" i="103"/>
  <c r="D333" i="103"/>
  <c r="E333" i="103"/>
  <c r="F333" i="103"/>
  <c r="G333" i="103"/>
  <c r="H333" i="103"/>
  <c r="B334" i="103"/>
  <c r="K334" i="103" s="1"/>
  <c r="C334" i="103"/>
  <c r="D334" i="103"/>
  <c r="E334" i="103"/>
  <c r="F334" i="103"/>
  <c r="G334" i="103"/>
  <c r="H334" i="103"/>
  <c r="B335" i="103"/>
  <c r="K335" i="103" s="1"/>
  <c r="C335" i="103"/>
  <c r="D335" i="103"/>
  <c r="E335" i="103"/>
  <c r="F335" i="103"/>
  <c r="G335" i="103"/>
  <c r="H335" i="103"/>
  <c r="B336" i="103"/>
  <c r="K336" i="103" s="1"/>
  <c r="C336" i="103"/>
  <c r="D336" i="103"/>
  <c r="E336" i="103"/>
  <c r="F336" i="103"/>
  <c r="G336" i="103"/>
  <c r="H336" i="103"/>
  <c r="B337" i="103"/>
  <c r="K337" i="103" s="1"/>
  <c r="C337" i="103"/>
  <c r="D337" i="103"/>
  <c r="E337" i="103"/>
  <c r="F337" i="103"/>
  <c r="G337" i="103"/>
  <c r="H337" i="103"/>
  <c r="B338" i="103"/>
  <c r="K338" i="103" s="1"/>
  <c r="C338" i="103"/>
  <c r="D338" i="103"/>
  <c r="E338" i="103"/>
  <c r="F338" i="103"/>
  <c r="G338" i="103"/>
  <c r="H338" i="103"/>
  <c r="B339" i="103"/>
  <c r="K339" i="103" s="1"/>
  <c r="C339" i="103"/>
  <c r="D339" i="103"/>
  <c r="E339" i="103"/>
  <c r="F339" i="103"/>
  <c r="G339" i="103"/>
  <c r="H339" i="103"/>
  <c r="B340" i="103"/>
  <c r="K340" i="103" s="1"/>
  <c r="C340" i="103"/>
  <c r="D340" i="103"/>
  <c r="E340" i="103"/>
  <c r="F340" i="103"/>
  <c r="G340" i="103"/>
  <c r="H340" i="103"/>
  <c r="B341" i="103"/>
  <c r="K341" i="103" s="1"/>
  <c r="C341" i="103"/>
  <c r="D341" i="103"/>
  <c r="E341" i="103"/>
  <c r="F341" i="103"/>
  <c r="G341" i="103"/>
  <c r="H341" i="103"/>
  <c r="B342" i="103"/>
  <c r="K342" i="103" s="1"/>
  <c r="C342" i="103"/>
  <c r="D342" i="103"/>
  <c r="E342" i="103"/>
  <c r="F342" i="103"/>
  <c r="G342" i="103"/>
  <c r="H342" i="103"/>
  <c r="B343" i="103"/>
  <c r="K343" i="103" s="1"/>
  <c r="C343" i="103"/>
  <c r="D343" i="103"/>
  <c r="E343" i="103"/>
  <c r="F343" i="103"/>
  <c r="G343" i="103"/>
  <c r="H343" i="103"/>
  <c r="B344" i="103"/>
  <c r="K344" i="103" s="1"/>
  <c r="C344" i="103"/>
  <c r="D344" i="103"/>
  <c r="E344" i="103"/>
  <c r="F344" i="103"/>
  <c r="G344" i="103"/>
  <c r="H344" i="103"/>
  <c r="B345" i="103"/>
  <c r="K345" i="103" s="1"/>
  <c r="C345" i="103"/>
  <c r="D345" i="103"/>
  <c r="E345" i="103"/>
  <c r="F345" i="103"/>
  <c r="G345" i="103"/>
  <c r="H345" i="103"/>
  <c r="B346" i="103"/>
  <c r="K346" i="103" s="1"/>
  <c r="C346" i="103"/>
  <c r="D346" i="103"/>
  <c r="E346" i="103"/>
  <c r="F346" i="103"/>
  <c r="G346" i="103"/>
  <c r="H346" i="103"/>
  <c r="B347" i="103"/>
  <c r="K347" i="103" s="1"/>
  <c r="C347" i="103"/>
  <c r="D347" i="103"/>
  <c r="E347" i="103"/>
  <c r="F347" i="103"/>
  <c r="G347" i="103"/>
  <c r="H347" i="103"/>
  <c r="B348" i="103"/>
  <c r="K348" i="103" s="1"/>
  <c r="C348" i="103"/>
  <c r="D348" i="103"/>
  <c r="E348" i="103"/>
  <c r="F348" i="103"/>
  <c r="G348" i="103"/>
  <c r="H348" i="103"/>
  <c r="B349" i="103"/>
  <c r="K349" i="103" s="1"/>
  <c r="C349" i="103"/>
  <c r="D349" i="103"/>
  <c r="E349" i="103"/>
  <c r="F349" i="103"/>
  <c r="G349" i="103"/>
  <c r="H349" i="103"/>
  <c r="B350" i="103"/>
  <c r="K350" i="103" s="1"/>
  <c r="C350" i="103"/>
  <c r="D350" i="103"/>
  <c r="E350" i="103"/>
  <c r="F350" i="103"/>
  <c r="G350" i="103"/>
  <c r="H350" i="103"/>
  <c r="B351" i="103"/>
  <c r="K351" i="103" s="1"/>
  <c r="C351" i="103"/>
  <c r="D351" i="103"/>
  <c r="E351" i="103"/>
  <c r="F351" i="103"/>
  <c r="G351" i="103"/>
  <c r="H351" i="103"/>
  <c r="B352" i="103"/>
  <c r="K352" i="103" s="1"/>
  <c r="C352" i="103"/>
  <c r="D352" i="103"/>
  <c r="E352" i="103"/>
  <c r="F352" i="103"/>
  <c r="G352" i="103"/>
  <c r="H352" i="103"/>
  <c r="B353" i="103"/>
  <c r="K353" i="103" s="1"/>
  <c r="C353" i="103"/>
  <c r="D353" i="103"/>
  <c r="E353" i="103"/>
  <c r="F353" i="103"/>
  <c r="G353" i="103"/>
  <c r="H353" i="103"/>
  <c r="B354" i="103"/>
  <c r="K354" i="103" s="1"/>
  <c r="C354" i="103"/>
  <c r="D354" i="103"/>
  <c r="E354" i="103"/>
  <c r="F354" i="103"/>
  <c r="G354" i="103"/>
  <c r="H354" i="103"/>
  <c r="B355" i="103"/>
  <c r="K355" i="103" s="1"/>
  <c r="C355" i="103"/>
  <c r="D355" i="103"/>
  <c r="E355" i="103"/>
  <c r="F355" i="103"/>
  <c r="G355" i="103"/>
  <c r="H355" i="103"/>
  <c r="B356" i="103"/>
  <c r="K356" i="103" s="1"/>
  <c r="C356" i="103"/>
  <c r="D356" i="103"/>
  <c r="E356" i="103"/>
  <c r="F356" i="103"/>
  <c r="G356" i="103"/>
  <c r="H356" i="103"/>
  <c r="B357" i="103"/>
  <c r="K357" i="103" s="1"/>
  <c r="C357" i="103"/>
  <c r="D357" i="103"/>
  <c r="E357" i="103"/>
  <c r="F357" i="103"/>
  <c r="G357" i="103"/>
  <c r="H357" i="103"/>
  <c r="B358" i="103"/>
  <c r="K358" i="103" s="1"/>
  <c r="C358" i="103"/>
  <c r="D358" i="103"/>
  <c r="E358" i="103"/>
  <c r="F358" i="103"/>
  <c r="G358" i="103"/>
  <c r="H358" i="103"/>
  <c r="B359" i="103"/>
  <c r="K359" i="103" s="1"/>
  <c r="C359" i="103"/>
  <c r="D359" i="103"/>
  <c r="E359" i="103"/>
  <c r="F359" i="103"/>
  <c r="G359" i="103"/>
  <c r="H359" i="103"/>
  <c r="B360" i="103"/>
  <c r="K360" i="103" s="1"/>
  <c r="C360" i="103"/>
  <c r="D360" i="103"/>
  <c r="E360" i="103"/>
  <c r="F360" i="103"/>
  <c r="G360" i="103"/>
  <c r="H360" i="103"/>
  <c r="B361" i="103"/>
  <c r="K361" i="103" s="1"/>
  <c r="C361" i="103"/>
  <c r="D361" i="103"/>
  <c r="E361" i="103"/>
  <c r="F361" i="103"/>
  <c r="G361" i="103"/>
  <c r="H361" i="103"/>
  <c r="B362" i="103"/>
  <c r="K362" i="103" s="1"/>
  <c r="C362" i="103"/>
  <c r="D362" i="103"/>
  <c r="E362" i="103"/>
  <c r="F362" i="103"/>
  <c r="G362" i="103"/>
  <c r="H362" i="103"/>
  <c r="B363" i="103"/>
  <c r="K363" i="103" s="1"/>
  <c r="C363" i="103"/>
  <c r="D363" i="103"/>
  <c r="E363" i="103"/>
  <c r="F363" i="103"/>
  <c r="G363" i="103"/>
  <c r="H363" i="103"/>
  <c r="B364" i="103"/>
  <c r="K364" i="103" s="1"/>
  <c r="C364" i="103"/>
  <c r="D364" i="103"/>
  <c r="E364" i="103"/>
  <c r="F364" i="103"/>
  <c r="G364" i="103"/>
  <c r="H364" i="103"/>
  <c r="B365" i="103"/>
  <c r="K365" i="103" s="1"/>
  <c r="C365" i="103"/>
  <c r="D365" i="103"/>
  <c r="E365" i="103"/>
  <c r="F365" i="103"/>
  <c r="G365" i="103"/>
  <c r="H365" i="103"/>
  <c r="B366" i="103"/>
  <c r="K366" i="103" s="1"/>
  <c r="C366" i="103"/>
  <c r="D366" i="103"/>
  <c r="E366" i="103"/>
  <c r="F366" i="103"/>
  <c r="G366" i="103"/>
  <c r="H366" i="103"/>
  <c r="B367" i="103"/>
  <c r="K367" i="103" s="1"/>
  <c r="C367" i="103"/>
  <c r="D367" i="103"/>
  <c r="E367" i="103"/>
  <c r="F367" i="103"/>
  <c r="G367" i="103"/>
  <c r="H367" i="103"/>
  <c r="B368" i="103"/>
  <c r="K368" i="103" s="1"/>
  <c r="C368" i="103"/>
  <c r="D368" i="103"/>
  <c r="E368" i="103"/>
  <c r="F368" i="103"/>
  <c r="G368" i="103"/>
  <c r="H368" i="103"/>
  <c r="B369" i="103"/>
  <c r="K369" i="103" s="1"/>
  <c r="C369" i="103"/>
  <c r="D369" i="103"/>
  <c r="E369" i="103"/>
  <c r="F369" i="103"/>
  <c r="G369" i="103"/>
  <c r="H369" i="103"/>
  <c r="B370" i="103"/>
  <c r="K370" i="103" s="1"/>
  <c r="C370" i="103"/>
  <c r="D370" i="103"/>
  <c r="E370" i="103"/>
  <c r="F370" i="103"/>
  <c r="G370" i="103"/>
  <c r="H370" i="103"/>
  <c r="B371" i="103"/>
  <c r="K371" i="103" s="1"/>
  <c r="C371" i="103"/>
  <c r="D371" i="103"/>
  <c r="E371" i="103"/>
  <c r="F371" i="103"/>
  <c r="G371" i="103"/>
  <c r="H371" i="103"/>
  <c r="B372" i="103"/>
  <c r="K372" i="103" s="1"/>
  <c r="C372" i="103"/>
  <c r="D372" i="103"/>
  <c r="E372" i="103"/>
  <c r="F372" i="103"/>
  <c r="G372" i="103"/>
  <c r="H372" i="103"/>
  <c r="B373" i="103"/>
  <c r="K373" i="103" s="1"/>
  <c r="C373" i="103"/>
  <c r="D373" i="103"/>
  <c r="E373" i="103"/>
  <c r="F373" i="103"/>
  <c r="G373" i="103"/>
  <c r="H373" i="103"/>
  <c r="B374" i="103"/>
  <c r="K374" i="103" s="1"/>
  <c r="C374" i="103"/>
  <c r="D374" i="103"/>
  <c r="E374" i="103"/>
  <c r="F374" i="103"/>
  <c r="G374" i="103"/>
  <c r="H374" i="103"/>
  <c r="B375" i="103"/>
  <c r="K375" i="103" s="1"/>
  <c r="C375" i="103"/>
  <c r="D375" i="103"/>
  <c r="E375" i="103"/>
  <c r="F375" i="103"/>
  <c r="G375" i="103"/>
  <c r="H375" i="103"/>
  <c r="B376" i="103"/>
  <c r="K376" i="103" s="1"/>
  <c r="C376" i="103"/>
  <c r="D376" i="103"/>
  <c r="E376" i="103"/>
  <c r="F376" i="103"/>
  <c r="G376" i="103"/>
  <c r="H376" i="103"/>
  <c r="B377" i="103"/>
  <c r="K377" i="103" s="1"/>
  <c r="C377" i="103"/>
  <c r="D377" i="103"/>
  <c r="E377" i="103"/>
  <c r="F377" i="103"/>
  <c r="G377" i="103"/>
  <c r="H377" i="103"/>
  <c r="B378" i="103"/>
  <c r="K378" i="103" s="1"/>
  <c r="C378" i="103"/>
  <c r="D378" i="103"/>
  <c r="E378" i="103"/>
  <c r="F378" i="103"/>
  <c r="G378" i="103"/>
  <c r="H378" i="103"/>
  <c r="B379" i="103"/>
  <c r="K379" i="103" s="1"/>
  <c r="C379" i="103"/>
  <c r="D379" i="103"/>
  <c r="E379" i="103"/>
  <c r="F379" i="103"/>
  <c r="G379" i="103"/>
  <c r="H379" i="103"/>
  <c r="B380" i="103"/>
  <c r="K380" i="103" s="1"/>
  <c r="C380" i="103"/>
  <c r="D380" i="103"/>
  <c r="E380" i="103"/>
  <c r="F380" i="103"/>
  <c r="G380" i="103"/>
  <c r="H380" i="103"/>
  <c r="B381" i="103"/>
  <c r="K381" i="103" s="1"/>
  <c r="C381" i="103"/>
  <c r="D381" i="103"/>
  <c r="E381" i="103"/>
  <c r="F381" i="103"/>
  <c r="G381" i="103"/>
  <c r="H381" i="103"/>
  <c r="B382" i="103"/>
  <c r="K382" i="103" s="1"/>
  <c r="C382" i="103"/>
  <c r="D382" i="103"/>
  <c r="E382" i="103"/>
  <c r="F382" i="103"/>
  <c r="G382" i="103"/>
  <c r="H382" i="103"/>
  <c r="B383" i="103"/>
  <c r="K383" i="103" s="1"/>
  <c r="C383" i="103"/>
  <c r="D383" i="103"/>
  <c r="E383" i="103"/>
  <c r="F383" i="103"/>
  <c r="G383" i="103"/>
  <c r="H383" i="103"/>
  <c r="B384" i="103"/>
  <c r="K384" i="103" s="1"/>
  <c r="C384" i="103"/>
  <c r="D384" i="103"/>
  <c r="E384" i="103"/>
  <c r="F384" i="103"/>
  <c r="G384" i="103"/>
  <c r="H384" i="103"/>
  <c r="B385" i="103"/>
  <c r="K385" i="103" s="1"/>
  <c r="C385" i="103"/>
  <c r="D385" i="103"/>
  <c r="E385" i="103"/>
  <c r="F385" i="103"/>
  <c r="G385" i="103"/>
  <c r="H385" i="103"/>
  <c r="B386" i="103"/>
  <c r="K386" i="103" s="1"/>
  <c r="C386" i="103"/>
  <c r="D386" i="103"/>
  <c r="E386" i="103"/>
  <c r="F386" i="103"/>
  <c r="G386" i="103"/>
  <c r="H386" i="103"/>
  <c r="B387" i="103"/>
  <c r="K387" i="103" s="1"/>
  <c r="C387" i="103"/>
  <c r="D387" i="103"/>
  <c r="E387" i="103"/>
  <c r="F387" i="103"/>
  <c r="G387" i="103"/>
  <c r="H387" i="103"/>
  <c r="B388" i="103"/>
  <c r="K388" i="103" s="1"/>
  <c r="C388" i="103"/>
  <c r="D388" i="103"/>
  <c r="E388" i="103"/>
  <c r="F388" i="103"/>
  <c r="G388" i="103"/>
  <c r="H388" i="103"/>
  <c r="B389" i="103"/>
  <c r="K389" i="103" s="1"/>
  <c r="C389" i="103"/>
  <c r="D389" i="103"/>
  <c r="E389" i="103"/>
  <c r="F389" i="103"/>
  <c r="G389" i="103"/>
  <c r="H389" i="103"/>
  <c r="B390" i="103"/>
  <c r="K390" i="103" s="1"/>
  <c r="C390" i="103"/>
  <c r="D390" i="103"/>
  <c r="E390" i="103"/>
  <c r="F390" i="103"/>
  <c r="G390" i="103"/>
  <c r="H390" i="103"/>
  <c r="B391" i="103"/>
  <c r="K391" i="103" s="1"/>
  <c r="C391" i="103"/>
  <c r="D391" i="103"/>
  <c r="E391" i="103"/>
  <c r="F391" i="103"/>
  <c r="G391" i="103"/>
  <c r="H391" i="103"/>
  <c r="B392" i="103"/>
  <c r="K392" i="103" s="1"/>
  <c r="C392" i="103"/>
  <c r="D392" i="103"/>
  <c r="E392" i="103"/>
  <c r="F392" i="103"/>
  <c r="G392" i="103"/>
  <c r="H392" i="103"/>
  <c r="B393" i="103"/>
  <c r="K393" i="103" s="1"/>
  <c r="C393" i="103"/>
  <c r="D393" i="103"/>
  <c r="E393" i="103"/>
  <c r="F393" i="103"/>
  <c r="G393" i="103"/>
  <c r="H393" i="103"/>
  <c r="B394" i="103"/>
  <c r="K394" i="103" s="1"/>
  <c r="C394" i="103"/>
  <c r="D394" i="103"/>
  <c r="E394" i="103"/>
  <c r="F394" i="103"/>
  <c r="G394" i="103"/>
  <c r="H394" i="103"/>
  <c r="B395" i="103"/>
  <c r="K395" i="103" s="1"/>
  <c r="C395" i="103"/>
  <c r="D395" i="103"/>
  <c r="E395" i="103"/>
  <c r="F395" i="103"/>
  <c r="G395" i="103"/>
  <c r="H395" i="103"/>
  <c r="B396" i="103"/>
  <c r="K396" i="103" s="1"/>
  <c r="C396" i="103"/>
  <c r="D396" i="103"/>
  <c r="E396" i="103"/>
  <c r="F396" i="103"/>
  <c r="G396" i="103"/>
  <c r="H396" i="103"/>
  <c r="B397" i="103"/>
  <c r="K397" i="103" s="1"/>
  <c r="C397" i="103"/>
  <c r="D397" i="103"/>
  <c r="E397" i="103"/>
  <c r="F397" i="103"/>
  <c r="G397" i="103"/>
  <c r="H397" i="103"/>
  <c r="B398" i="103"/>
  <c r="K398" i="103" s="1"/>
  <c r="C398" i="103"/>
  <c r="D398" i="103"/>
  <c r="E398" i="103"/>
  <c r="F398" i="103"/>
  <c r="G398" i="103"/>
  <c r="H398" i="103"/>
  <c r="B399" i="103"/>
  <c r="K399" i="103" s="1"/>
  <c r="C399" i="103"/>
  <c r="D399" i="103"/>
  <c r="E399" i="103"/>
  <c r="F399" i="103"/>
  <c r="G399" i="103"/>
  <c r="H399" i="103"/>
  <c r="B400" i="103"/>
  <c r="K400" i="103" s="1"/>
  <c r="C400" i="103"/>
  <c r="D400" i="103"/>
  <c r="E400" i="103"/>
  <c r="F400" i="103"/>
  <c r="G400" i="103"/>
  <c r="H400" i="103"/>
  <c r="B401" i="103"/>
  <c r="K401" i="103" s="1"/>
  <c r="C401" i="103"/>
  <c r="D401" i="103"/>
  <c r="E401" i="103"/>
  <c r="F401" i="103"/>
  <c r="G401" i="103"/>
  <c r="H401" i="103"/>
  <c r="B402" i="103"/>
  <c r="K402" i="103" s="1"/>
  <c r="C402" i="103"/>
  <c r="D402" i="103"/>
  <c r="E402" i="103"/>
  <c r="F402" i="103"/>
  <c r="G402" i="103"/>
  <c r="H402" i="103"/>
  <c r="B403" i="103"/>
  <c r="K403" i="103" s="1"/>
  <c r="C403" i="103"/>
  <c r="D403" i="103"/>
  <c r="E403" i="103"/>
  <c r="F403" i="103"/>
  <c r="G403" i="103"/>
  <c r="H403" i="103"/>
  <c r="B404" i="103"/>
  <c r="K404" i="103" s="1"/>
  <c r="C404" i="103"/>
  <c r="D404" i="103"/>
  <c r="E404" i="103"/>
  <c r="F404" i="103"/>
  <c r="G404" i="103"/>
  <c r="H404" i="103"/>
  <c r="B405" i="103"/>
  <c r="K405" i="103" s="1"/>
  <c r="C405" i="103"/>
  <c r="D405" i="103"/>
  <c r="E405" i="103"/>
  <c r="F405" i="103"/>
  <c r="G405" i="103"/>
  <c r="H405" i="103"/>
  <c r="B406" i="103"/>
  <c r="K406" i="103" s="1"/>
  <c r="C406" i="103"/>
  <c r="D406" i="103"/>
  <c r="E406" i="103"/>
  <c r="F406" i="103"/>
  <c r="G406" i="103"/>
  <c r="H406" i="103"/>
  <c r="B407" i="103"/>
  <c r="K407" i="103" s="1"/>
  <c r="C407" i="103"/>
  <c r="D407" i="103"/>
  <c r="E407" i="103"/>
  <c r="F407" i="103"/>
  <c r="G407" i="103"/>
  <c r="H407" i="103"/>
  <c r="B408" i="103"/>
  <c r="K408" i="103" s="1"/>
  <c r="C408" i="103"/>
  <c r="D408" i="103"/>
  <c r="E408" i="103"/>
  <c r="F408" i="103"/>
  <c r="G408" i="103"/>
  <c r="H408" i="103"/>
  <c r="B409" i="103"/>
  <c r="K409" i="103" s="1"/>
  <c r="C409" i="103"/>
  <c r="D409" i="103"/>
  <c r="E409" i="103"/>
  <c r="F409" i="103"/>
  <c r="G409" i="103"/>
  <c r="H409" i="103"/>
  <c r="B410" i="103"/>
  <c r="K410" i="103" s="1"/>
  <c r="C410" i="103"/>
  <c r="D410" i="103"/>
  <c r="E410" i="103"/>
  <c r="F410" i="103"/>
  <c r="G410" i="103"/>
  <c r="H410" i="103"/>
  <c r="B411" i="103"/>
  <c r="K411" i="103" s="1"/>
  <c r="C411" i="103"/>
  <c r="D411" i="103"/>
  <c r="E411" i="103"/>
  <c r="F411" i="103"/>
  <c r="G411" i="103"/>
  <c r="H411" i="103"/>
  <c r="B412" i="103"/>
  <c r="K412" i="103" s="1"/>
  <c r="C412" i="103"/>
  <c r="D412" i="103"/>
  <c r="E412" i="103"/>
  <c r="F412" i="103"/>
  <c r="G412" i="103"/>
  <c r="H412" i="103"/>
  <c r="B413" i="103"/>
  <c r="K413" i="103" s="1"/>
  <c r="C413" i="103"/>
  <c r="D413" i="103"/>
  <c r="E413" i="103"/>
  <c r="F413" i="103"/>
  <c r="G413" i="103"/>
  <c r="H413" i="103"/>
  <c r="B414" i="103"/>
  <c r="K414" i="103" s="1"/>
  <c r="C414" i="103"/>
  <c r="D414" i="103"/>
  <c r="E414" i="103"/>
  <c r="F414" i="103"/>
  <c r="G414" i="103"/>
  <c r="H414" i="103"/>
  <c r="B415" i="103"/>
  <c r="K415" i="103" s="1"/>
  <c r="C415" i="103"/>
  <c r="D415" i="103"/>
  <c r="E415" i="103"/>
  <c r="F415" i="103"/>
  <c r="G415" i="103"/>
  <c r="H415" i="103"/>
  <c r="B416" i="103"/>
  <c r="K416" i="103" s="1"/>
  <c r="C416" i="103"/>
  <c r="D416" i="103"/>
  <c r="E416" i="103"/>
  <c r="F416" i="103"/>
  <c r="G416" i="103"/>
  <c r="H416" i="103"/>
  <c r="B417" i="103"/>
  <c r="K417" i="103" s="1"/>
  <c r="C417" i="103"/>
  <c r="D417" i="103"/>
  <c r="E417" i="103"/>
  <c r="F417" i="103"/>
  <c r="G417" i="103"/>
  <c r="H417" i="103"/>
  <c r="B418" i="103"/>
  <c r="K418" i="103" s="1"/>
  <c r="C418" i="103"/>
  <c r="D418" i="103"/>
  <c r="E418" i="103"/>
  <c r="F418" i="103"/>
  <c r="G418" i="103"/>
  <c r="H418" i="103"/>
  <c r="B419" i="103"/>
  <c r="K419" i="103" s="1"/>
  <c r="C419" i="103"/>
  <c r="D419" i="103"/>
  <c r="E419" i="103"/>
  <c r="F419" i="103"/>
  <c r="G419" i="103"/>
  <c r="H419" i="103"/>
  <c r="B420" i="103"/>
  <c r="K420" i="103" s="1"/>
  <c r="C420" i="103"/>
  <c r="D420" i="103"/>
  <c r="E420" i="103"/>
  <c r="F420" i="103"/>
  <c r="G420" i="103"/>
  <c r="H420" i="103"/>
  <c r="B421" i="103"/>
  <c r="K421" i="103" s="1"/>
  <c r="C421" i="103"/>
  <c r="D421" i="103"/>
  <c r="E421" i="103"/>
  <c r="F421" i="103"/>
  <c r="G421" i="103"/>
  <c r="H421" i="103"/>
  <c r="B422" i="103"/>
  <c r="K422" i="103" s="1"/>
  <c r="C422" i="103"/>
  <c r="D422" i="103"/>
  <c r="E422" i="103"/>
  <c r="F422" i="103"/>
  <c r="G422" i="103"/>
  <c r="H422" i="103"/>
  <c r="B423" i="103"/>
  <c r="K423" i="103" s="1"/>
  <c r="C423" i="103"/>
  <c r="D423" i="103"/>
  <c r="E423" i="103"/>
  <c r="F423" i="103"/>
  <c r="G423" i="103"/>
  <c r="H423" i="103"/>
  <c r="B424" i="103"/>
  <c r="K424" i="103" s="1"/>
  <c r="C424" i="103"/>
  <c r="D424" i="103"/>
  <c r="E424" i="103"/>
  <c r="F424" i="103"/>
  <c r="G424" i="103"/>
  <c r="H424" i="103"/>
  <c r="B425" i="103"/>
  <c r="K425" i="103" s="1"/>
  <c r="C425" i="103"/>
  <c r="D425" i="103"/>
  <c r="E425" i="103"/>
  <c r="F425" i="103"/>
  <c r="G425" i="103"/>
  <c r="H425" i="103"/>
  <c r="B426" i="103"/>
  <c r="K426" i="103" s="1"/>
  <c r="C426" i="103"/>
  <c r="D426" i="103"/>
  <c r="E426" i="103"/>
  <c r="F426" i="103"/>
  <c r="G426" i="103"/>
  <c r="H426" i="103"/>
  <c r="B427" i="103"/>
  <c r="K427" i="103" s="1"/>
  <c r="C427" i="103"/>
  <c r="D427" i="103"/>
  <c r="E427" i="103"/>
  <c r="F427" i="103"/>
  <c r="G427" i="103"/>
  <c r="H427" i="103"/>
  <c r="B428" i="103"/>
  <c r="K428" i="103" s="1"/>
  <c r="C428" i="103"/>
  <c r="D428" i="103"/>
  <c r="E428" i="103"/>
  <c r="F428" i="103"/>
  <c r="G428" i="103"/>
  <c r="H428" i="103"/>
  <c r="B429" i="103"/>
  <c r="K429" i="103" s="1"/>
  <c r="C429" i="103"/>
  <c r="D429" i="103"/>
  <c r="E429" i="103"/>
  <c r="F429" i="103"/>
  <c r="G429" i="103"/>
  <c r="H429" i="103"/>
  <c r="B430" i="103"/>
  <c r="K430" i="103" s="1"/>
  <c r="C430" i="103"/>
  <c r="D430" i="103"/>
  <c r="E430" i="103"/>
  <c r="F430" i="103"/>
  <c r="G430" i="103"/>
  <c r="H430" i="103"/>
  <c r="B431" i="103"/>
  <c r="K431" i="103" s="1"/>
  <c r="C431" i="103"/>
  <c r="D431" i="103"/>
  <c r="E431" i="103"/>
  <c r="F431" i="103"/>
  <c r="G431" i="103"/>
  <c r="H431" i="103"/>
  <c r="B432" i="103"/>
  <c r="K432" i="103" s="1"/>
  <c r="C432" i="103"/>
  <c r="D432" i="103"/>
  <c r="E432" i="103"/>
  <c r="F432" i="103"/>
  <c r="G432" i="103"/>
  <c r="H432" i="103"/>
  <c r="B433" i="103"/>
  <c r="K433" i="103" s="1"/>
  <c r="C433" i="103"/>
  <c r="D433" i="103"/>
  <c r="E433" i="103"/>
  <c r="F433" i="103"/>
  <c r="G433" i="103"/>
  <c r="H433" i="103"/>
  <c r="B434" i="103"/>
  <c r="K434" i="103" s="1"/>
  <c r="C434" i="103"/>
  <c r="D434" i="103"/>
  <c r="E434" i="103"/>
  <c r="F434" i="103"/>
  <c r="G434" i="103"/>
  <c r="H434" i="103"/>
  <c r="B435" i="103"/>
  <c r="K435" i="103" s="1"/>
  <c r="C435" i="103"/>
  <c r="D435" i="103"/>
  <c r="E435" i="103"/>
  <c r="F435" i="103"/>
  <c r="G435" i="103"/>
  <c r="H435" i="103"/>
  <c r="B436" i="103"/>
  <c r="K436" i="103" s="1"/>
  <c r="C436" i="103"/>
  <c r="D436" i="103"/>
  <c r="E436" i="103"/>
  <c r="F436" i="103"/>
  <c r="G436" i="103"/>
  <c r="H436" i="103"/>
  <c r="B437" i="103"/>
  <c r="K437" i="103" s="1"/>
  <c r="C437" i="103"/>
  <c r="D437" i="103"/>
  <c r="E437" i="103"/>
  <c r="F437" i="103"/>
  <c r="G437" i="103"/>
  <c r="H437" i="103"/>
  <c r="B438" i="103"/>
  <c r="K438" i="103" s="1"/>
  <c r="C438" i="103"/>
  <c r="D438" i="103"/>
  <c r="E438" i="103"/>
  <c r="F438" i="103"/>
  <c r="G438" i="103"/>
  <c r="H438" i="103"/>
  <c r="B439" i="103"/>
  <c r="K439" i="103" s="1"/>
  <c r="C439" i="103"/>
  <c r="D439" i="103"/>
  <c r="E439" i="103"/>
  <c r="F439" i="103"/>
  <c r="G439" i="103"/>
  <c r="H439" i="103"/>
  <c r="B440" i="103"/>
  <c r="K440" i="103" s="1"/>
  <c r="C440" i="103"/>
  <c r="D440" i="103"/>
  <c r="E440" i="103"/>
  <c r="F440" i="103"/>
  <c r="G440" i="103"/>
  <c r="H440" i="103"/>
  <c r="B441" i="103"/>
  <c r="K441" i="103" s="1"/>
  <c r="C441" i="103"/>
  <c r="D441" i="103"/>
  <c r="E441" i="103"/>
  <c r="F441" i="103"/>
  <c r="G441" i="103"/>
  <c r="H441" i="103"/>
  <c r="B442" i="103"/>
  <c r="K442" i="103" s="1"/>
  <c r="C442" i="103"/>
  <c r="D442" i="103"/>
  <c r="E442" i="103"/>
  <c r="F442" i="103"/>
  <c r="G442" i="103"/>
  <c r="H442" i="103"/>
  <c r="B443" i="103"/>
  <c r="K443" i="103" s="1"/>
  <c r="C443" i="103"/>
  <c r="D443" i="103"/>
  <c r="E443" i="103"/>
  <c r="F443" i="103"/>
  <c r="G443" i="103"/>
  <c r="H443" i="103"/>
  <c r="B444" i="103"/>
  <c r="K444" i="103" s="1"/>
  <c r="C444" i="103"/>
  <c r="D444" i="103"/>
  <c r="E444" i="103"/>
  <c r="F444" i="103"/>
  <c r="G444" i="103"/>
  <c r="H444" i="103"/>
  <c r="B445" i="103"/>
  <c r="K445" i="103" s="1"/>
  <c r="C445" i="103"/>
  <c r="D445" i="103"/>
  <c r="E445" i="103"/>
  <c r="F445" i="103"/>
  <c r="G445" i="103"/>
  <c r="H445" i="103"/>
  <c r="B446" i="103"/>
  <c r="K446" i="103" s="1"/>
  <c r="C446" i="103"/>
  <c r="D446" i="103"/>
  <c r="E446" i="103"/>
  <c r="F446" i="103"/>
  <c r="G446" i="103"/>
  <c r="H446" i="103"/>
  <c r="B447" i="103"/>
  <c r="K447" i="103" s="1"/>
  <c r="C447" i="103"/>
  <c r="D447" i="103"/>
  <c r="E447" i="103"/>
  <c r="F447" i="103"/>
  <c r="G447" i="103"/>
  <c r="H447" i="103"/>
  <c r="B448" i="103"/>
  <c r="K448" i="103" s="1"/>
  <c r="C448" i="103"/>
  <c r="D448" i="103"/>
  <c r="E448" i="103"/>
  <c r="F448" i="103"/>
  <c r="G448" i="103"/>
  <c r="H448" i="103"/>
  <c r="B449" i="103"/>
  <c r="K449" i="103" s="1"/>
  <c r="C449" i="103"/>
  <c r="D449" i="103"/>
  <c r="E449" i="103"/>
  <c r="F449" i="103"/>
  <c r="G449" i="103"/>
  <c r="H449" i="103"/>
  <c r="B450" i="103"/>
  <c r="K450" i="103" s="1"/>
  <c r="C450" i="103"/>
  <c r="D450" i="103"/>
  <c r="E450" i="103"/>
  <c r="F450" i="103"/>
  <c r="G450" i="103"/>
  <c r="H450" i="103"/>
  <c r="B451" i="103"/>
  <c r="K451" i="103" s="1"/>
  <c r="C451" i="103"/>
  <c r="D451" i="103"/>
  <c r="E451" i="103"/>
  <c r="F451" i="103"/>
  <c r="G451" i="103"/>
  <c r="H451" i="103"/>
  <c r="B452" i="103"/>
  <c r="K452" i="103" s="1"/>
  <c r="C452" i="103"/>
  <c r="D452" i="103"/>
  <c r="E452" i="103"/>
  <c r="F452" i="103"/>
  <c r="G452" i="103"/>
  <c r="H452" i="103"/>
  <c r="B453" i="103"/>
  <c r="K453" i="103" s="1"/>
  <c r="C453" i="103"/>
  <c r="D453" i="103"/>
  <c r="E453" i="103"/>
  <c r="F453" i="103"/>
  <c r="G453" i="103"/>
  <c r="H453" i="103"/>
  <c r="B454" i="103"/>
  <c r="K454" i="103" s="1"/>
  <c r="C454" i="103"/>
  <c r="D454" i="103"/>
  <c r="E454" i="103"/>
  <c r="F454" i="103"/>
  <c r="G454" i="103"/>
  <c r="H454" i="103"/>
  <c r="B455" i="103"/>
  <c r="K455" i="103" s="1"/>
  <c r="C455" i="103"/>
  <c r="D455" i="103"/>
  <c r="E455" i="103"/>
  <c r="F455" i="103"/>
  <c r="G455" i="103"/>
  <c r="H455" i="103"/>
  <c r="B456" i="103"/>
  <c r="K456" i="103" s="1"/>
  <c r="C456" i="103"/>
  <c r="D456" i="103"/>
  <c r="E456" i="103"/>
  <c r="F456" i="103"/>
  <c r="G456" i="103"/>
  <c r="H456" i="103"/>
  <c r="B457" i="103"/>
  <c r="K457" i="103" s="1"/>
  <c r="C457" i="103"/>
  <c r="D457" i="103"/>
  <c r="E457" i="103"/>
  <c r="F457" i="103"/>
  <c r="G457" i="103"/>
  <c r="H457" i="103"/>
  <c r="B458" i="103"/>
  <c r="K458" i="103" s="1"/>
  <c r="C458" i="103"/>
  <c r="D458" i="103"/>
  <c r="E458" i="103"/>
  <c r="F458" i="103"/>
  <c r="G458" i="103"/>
  <c r="H458" i="103"/>
  <c r="B459" i="103"/>
  <c r="K459" i="103" s="1"/>
  <c r="C459" i="103"/>
  <c r="D459" i="103"/>
  <c r="E459" i="103"/>
  <c r="F459" i="103"/>
  <c r="G459" i="103"/>
  <c r="H459" i="103"/>
  <c r="B460" i="103"/>
  <c r="K460" i="103" s="1"/>
  <c r="C460" i="103"/>
  <c r="D460" i="103"/>
  <c r="E460" i="103"/>
  <c r="F460" i="103"/>
  <c r="G460" i="103"/>
  <c r="H460" i="103"/>
  <c r="B461" i="103"/>
  <c r="K461" i="103" s="1"/>
  <c r="C461" i="103"/>
  <c r="D461" i="103"/>
  <c r="E461" i="103"/>
  <c r="F461" i="103"/>
  <c r="G461" i="103"/>
  <c r="H461" i="103"/>
  <c r="B462" i="103"/>
  <c r="K462" i="103" s="1"/>
  <c r="C462" i="103"/>
  <c r="D462" i="103"/>
  <c r="E462" i="103"/>
  <c r="F462" i="103"/>
  <c r="G462" i="103"/>
  <c r="H462" i="103"/>
  <c r="B463" i="103"/>
  <c r="K463" i="103" s="1"/>
  <c r="C463" i="103"/>
  <c r="D463" i="103"/>
  <c r="E463" i="103"/>
  <c r="F463" i="103"/>
  <c r="G463" i="103"/>
  <c r="H463" i="103"/>
  <c r="B464" i="103"/>
  <c r="K464" i="103" s="1"/>
  <c r="C464" i="103"/>
  <c r="D464" i="103"/>
  <c r="E464" i="103"/>
  <c r="F464" i="103"/>
  <c r="G464" i="103"/>
  <c r="H464" i="103"/>
  <c r="B465" i="103"/>
  <c r="K465" i="103" s="1"/>
  <c r="C465" i="103"/>
  <c r="D465" i="103"/>
  <c r="E465" i="103"/>
  <c r="F465" i="103"/>
  <c r="G465" i="103"/>
  <c r="H465" i="103"/>
  <c r="B466" i="103"/>
  <c r="K466" i="103" s="1"/>
  <c r="C466" i="103"/>
  <c r="D466" i="103"/>
  <c r="E466" i="103"/>
  <c r="F466" i="103"/>
  <c r="G466" i="103"/>
  <c r="H466" i="103"/>
  <c r="B467" i="103"/>
  <c r="K467" i="103" s="1"/>
  <c r="C467" i="103"/>
  <c r="D467" i="103"/>
  <c r="E467" i="103"/>
  <c r="F467" i="103"/>
  <c r="G467" i="103"/>
  <c r="H467" i="103"/>
  <c r="B468" i="103"/>
  <c r="K468" i="103" s="1"/>
  <c r="C468" i="103"/>
  <c r="D468" i="103"/>
  <c r="E468" i="103"/>
  <c r="F468" i="103"/>
  <c r="G468" i="103"/>
  <c r="H468" i="103"/>
  <c r="B469" i="103"/>
  <c r="K469" i="103" s="1"/>
  <c r="C469" i="103"/>
  <c r="D469" i="103"/>
  <c r="E469" i="103"/>
  <c r="F469" i="103"/>
  <c r="G469" i="103"/>
  <c r="H469" i="103"/>
  <c r="B470" i="103"/>
  <c r="K470" i="103" s="1"/>
  <c r="C470" i="103"/>
  <c r="D470" i="103"/>
  <c r="E470" i="103"/>
  <c r="F470" i="103"/>
  <c r="G470" i="103"/>
  <c r="H470" i="103"/>
  <c r="B471" i="103"/>
  <c r="K471" i="103" s="1"/>
  <c r="C471" i="103"/>
  <c r="D471" i="103"/>
  <c r="E471" i="103"/>
  <c r="F471" i="103"/>
  <c r="G471" i="103"/>
  <c r="H471" i="103"/>
  <c r="B472" i="103"/>
  <c r="K472" i="103" s="1"/>
  <c r="C472" i="103"/>
  <c r="D472" i="103"/>
  <c r="E472" i="103"/>
  <c r="F472" i="103"/>
  <c r="G472" i="103"/>
  <c r="H472" i="103"/>
  <c r="B473" i="103"/>
  <c r="K473" i="103" s="1"/>
  <c r="C473" i="103"/>
  <c r="D473" i="103"/>
  <c r="E473" i="103"/>
  <c r="F473" i="103"/>
  <c r="G473" i="103"/>
  <c r="H473" i="103"/>
  <c r="B474" i="103"/>
  <c r="K474" i="103" s="1"/>
  <c r="C474" i="103"/>
  <c r="D474" i="103"/>
  <c r="E474" i="103"/>
  <c r="F474" i="103"/>
  <c r="G474" i="103"/>
  <c r="H474" i="103"/>
  <c r="B475" i="103"/>
  <c r="K475" i="103" s="1"/>
  <c r="C475" i="103"/>
  <c r="D475" i="103"/>
  <c r="E475" i="103"/>
  <c r="F475" i="103"/>
  <c r="G475" i="103"/>
  <c r="H475" i="103"/>
  <c r="B476" i="103"/>
  <c r="K476" i="103" s="1"/>
  <c r="C476" i="103"/>
  <c r="D476" i="103"/>
  <c r="E476" i="103"/>
  <c r="F476" i="103"/>
  <c r="G476" i="103"/>
  <c r="H476" i="103"/>
  <c r="B477" i="103"/>
  <c r="K477" i="103" s="1"/>
  <c r="C477" i="103"/>
  <c r="D477" i="103"/>
  <c r="E477" i="103"/>
  <c r="F477" i="103"/>
  <c r="G477" i="103"/>
  <c r="H477" i="103"/>
  <c r="B478" i="103"/>
  <c r="K478" i="103" s="1"/>
  <c r="C478" i="103"/>
  <c r="D478" i="103"/>
  <c r="E478" i="103"/>
  <c r="F478" i="103"/>
  <c r="G478" i="103"/>
  <c r="H478" i="103"/>
  <c r="B479" i="103"/>
  <c r="K479" i="103" s="1"/>
  <c r="C479" i="103"/>
  <c r="D479" i="103"/>
  <c r="E479" i="103"/>
  <c r="F479" i="103"/>
  <c r="G479" i="103"/>
  <c r="H479" i="103"/>
  <c r="B480" i="103"/>
  <c r="K480" i="103" s="1"/>
  <c r="C480" i="103"/>
  <c r="D480" i="103"/>
  <c r="E480" i="103"/>
  <c r="F480" i="103"/>
  <c r="G480" i="103"/>
  <c r="H480" i="103"/>
  <c r="B481" i="103"/>
  <c r="K481" i="103" s="1"/>
  <c r="C481" i="103"/>
  <c r="D481" i="103"/>
  <c r="E481" i="103"/>
  <c r="F481" i="103"/>
  <c r="G481" i="103"/>
  <c r="H481" i="103"/>
  <c r="B482" i="103"/>
  <c r="K482" i="103" s="1"/>
  <c r="C482" i="103"/>
  <c r="D482" i="103"/>
  <c r="E482" i="103"/>
  <c r="F482" i="103"/>
  <c r="G482" i="103"/>
  <c r="H482" i="103"/>
  <c r="B483" i="103"/>
  <c r="K483" i="103" s="1"/>
  <c r="C483" i="103"/>
  <c r="D483" i="103"/>
  <c r="E483" i="103"/>
  <c r="F483" i="103"/>
  <c r="G483" i="103"/>
  <c r="H483" i="103"/>
  <c r="B484" i="103"/>
  <c r="K484" i="103" s="1"/>
  <c r="C484" i="103"/>
  <c r="D484" i="103"/>
  <c r="E484" i="103"/>
  <c r="F484" i="103"/>
  <c r="G484" i="103"/>
  <c r="H484" i="103"/>
  <c r="B485" i="103"/>
  <c r="K485" i="103" s="1"/>
  <c r="C485" i="103"/>
  <c r="D485" i="103"/>
  <c r="E485" i="103"/>
  <c r="F485" i="103"/>
  <c r="G485" i="103"/>
  <c r="H485" i="103"/>
  <c r="B486" i="103"/>
  <c r="K486" i="103" s="1"/>
  <c r="C486" i="103"/>
  <c r="D486" i="103"/>
  <c r="E486" i="103"/>
  <c r="F486" i="103"/>
  <c r="G486" i="103"/>
  <c r="H486" i="103"/>
  <c r="B487" i="103"/>
  <c r="K487" i="103" s="1"/>
  <c r="C487" i="103"/>
  <c r="D487" i="103"/>
  <c r="E487" i="103"/>
  <c r="F487" i="103"/>
  <c r="G487" i="103"/>
  <c r="H487" i="103"/>
  <c r="B488" i="103"/>
  <c r="K488" i="103" s="1"/>
  <c r="C488" i="103"/>
  <c r="D488" i="103"/>
  <c r="E488" i="103"/>
  <c r="F488" i="103"/>
  <c r="G488" i="103"/>
  <c r="H488" i="103"/>
  <c r="B489" i="103"/>
  <c r="K489" i="103" s="1"/>
  <c r="C489" i="103"/>
  <c r="D489" i="103"/>
  <c r="E489" i="103"/>
  <c r="F489" i="103"/>
  <c r="G489" i="103"/>
  <c r="H489" i="103"/>
  <c r="B490" i="103"/>
  <c r="K490" i="103" s="1"/>
  <c r="C490" i="103"/>
  <c r="D490" i="103"/>
  <c r="E490" i="103"/>
  <c r="F490" i="103"/>
  <c r="G490" i="103"/>
  <c r="H490" i="103"/>
  <c r="B491" i="103"/>
  <c r="K491" i="103" s="1"/>
  <c r="C491" i="103"/>
  <c r="D491" i="103"/>
  <c r="E491" i="103"/>
  <c r="F491" i="103"/>
  <c r="G491" i="103"/>
  <c r="H491" i="103"/>
  <c r="B492" i="103"/>
  <c r="K492" i="103" s="1"/>
  <c r="C492" i="103"/>
  <c r="D492" i="103"/>
  <c r="E492" i="103"/>
  <c r="F492" i="103"/>
  <c r="G492" i="103"/>
  <c r="H492" i="103"/>
  <c r="B493" i="103"/>
  <c r="K493" i="103" s="1"/>
  <c r="C493" i="103"/>
  <c r="D493" i="103"/>
  <c r="E493" i="103"/>
  <c r="F493" i="103"/>
  <c r="G493" i="103"/>
  <c r="H493" i="103"/>
  <c r="B494" i="103"/>
  <c r="K494" i="103" s="1"/>
  <c r="C494" i="103"/>
  <c r="D494" i="103"/>
  <c r="E494" i="103"/>
  <c r="F494" i="103"/>
  <c r="G494" i="103"/>
  <c r="H494" i="103"/>
  <c r="B495" i="103"/>
  <c r="K495" i="103" s="1"/>
  <c r="C495" i="103"/>
  <c r="D495" i="103"/>
  <c r="E495" i="103"/>
  <c r="F495" i="103"/>
  <c r="G495" i="103"/>
  <c r="H495" i="103"/>
  <c r="B496" i="103"/>
  <c r="K496" i="103" s="1"/>
  <c r="C496" i="103"/>
  <c r="D496" i="103"/>
  <c r="E496" i="103"/>
  <c r="F496" i="103"/>
  <c r="G496" i="103"/>
  <c r="H496" i="103"/>
  <c r="B497" i="103"/>
  <c r="K497" i="103" s="1"/>
  <c r="C497" i="103"/>
  <c r="D497" i="103"/>
  <c r="E497" i="103"/>
  <c r="F497" i="103"/>
  <c r="G497" i="103"/>
  <c r="H497" i="103"/>
  <c r="B498" i="103"/>
  <c r="K498" i="103" s="1"/>
  <c r="C498" i="103"/>
  <c r="D498" i="103"/>
  <c r="E498" i="103"/>
  <c r="F498" i="103"/>
  <c r="G498" i="103"/>
  <c r="H498" i="103"/>
  <c r="B499" i="103"/>
  <c r="K499" i="103" s="1"/>
  <c r="C499" i="103"/>
  <c r="D499" i="103"/>
  <c r="E499" i="103"/>
  <c r="F499" i="103"/>
  <c r="G499" i="103"/>
  <c r="H499" i="103"/>
  <c r="B500" i="103"/>
  <c r="K500" i="103" s="1"/>
  <c r="C500" i="103"/>
  <c r="D500" i="103"/>
  <c r="E500" i="103"/>
  <c r="F500" i="103"/>
  <c r="G500" i="103"/>
  <c r="H500" i="103"/>
  <c r="B501" i="103"/>
  <c r="K501" i="103" s="1"/>
  <c r="C501" i="103"/>
  <c r="D501" i="103"/>
  <c r="E501" i="103"/>
  <c r="F501" i="103"/>
  <c r="G501" i="103"/>
  <c r="H501" i="103"/>
  <c r="B502" i="103"/>
  <c r="K502" i="103" s="1"/>
  <c r="C502" i="103"/>
  <c r="D502" i="103"/>
  <c r="E502" i="103"/>
  <c r="F502" i="103"/>
  <c r="G502" i="103"/>
  <c r="H502" i="103"/>
  <c r="B503" i="103"/>
  <c r="K503" i="103" s="1"/>
  <c r="C503" i="103"/>
  <c r="D503" i="103"/>
  <c r="E503" i="103"/>
  <c r="F503" i="103"/>
  <c r="G503" i="103"/>
  <c r="H503" i="103"/>
  <c r="B504" i="103"/>
  <c r="K504" i="103" s="1"/>
  <c r="C504" i="103"/>
  <c r="D504" i="103"/>
  <c r="E504" i="103"/>
  <c r="F504" i="103"/>
  <c r="G504" i="103"/>
  <c r="H504" i="103"/>
  <c r="B505" i="103"/>
  <c r="K505" i="103" s="1"/>
  <c r="C505" i="103"/>
  <c r="D505" i="103"/>
  <c r="E505" i="103"/>
  <c r="F505" i="103"/>
  <c r="G505" i="103"/>
  <c r="H505" i="103"/>
  <c r="B506" i="103"/>
  <c r="K506" i="103" s="1"/>
  <c r="C506" i="103"/>
  <c r="D506" i="103"/>
  <c r="E506" i="103"/>
  <c r="F506" i="103"/>
  <c r="G506" i="103"/>
  <c r="H506" i="103"/>
  <c r="B507" i="103"/>
  <c r="K507" i="103" s="1"/>
  <c r="C507" i="103"/>
  <c r="D507" i="103"/>
  <c r="E507" i="103"/>
  <c r="F507" i="103"/>
  <c r="G507" i="103"/>
  <c r="H507" i="103"/>
  <c r="B508" i="103"/>
  <c r="K508" i="103" s="1"/>
  <c r="C508" i="103"/>
  <c r="D508" i="103"/>
  <c r="E508" i="103"/>
  <c r="F508" i="103"/>
  <c r="G508" i="103"/>
  <c r="H508" i="103"/>
  <c r="B509" i="103"/>
  <c r="K509" i="103" s="1"/>
  <c r="C509" i="103"/>
  <c r="D509" i="103"/>
  <c r="E509" i="103"/>
  <c r="F509" i="103"/>
  <c r="G509" i="103"/>
  <c r="H509" i="103"/>
  <c r="B17" i="30"/>
  <c r="L17" i="30" s="1"/>
  <c r="C17" i="30"/>
  <c r="D17" i="30"/>
  <c r="F17" i="30"/>
  <c r="G17" i="30"/>
  <c r="H17" i="30"/>
  <c r="I17" i="30"/>
  <c r="B18" i="30"/>
  <c r="C18" i="30"/>
  <c r="D18" i="30"/>
  <c r="E18" i="30"/>
  <c r="F18" i="30"/>
  <c r="G18" i="30"/>
  <c r="H18" i="30"/>
  <c r="I18" i="30"/>
  <c r="L18" i="30"/>
  <c r="B19" i="30"/>
  <c r="C19" i="30"/>
  <c r="D19" i="30"/>
  <c r="E19" i="30"/>
  <c r="F19" i="30"/>
  <c r="G19" i="30"/>
  <c r="H19" i="30"/>
  <c r="I19" i="30"/>
  <c r="L19" i="30"/>
  <c r="B20" i="30"/>
  <c r="L20" i="30" s="1"/>
  <c r="C20" i="30"/>
  <c r="D20" i="30"/>
  <c r="F20" i="30"/>
  <c r="G20" i="30"/>
  <c r="H20" i="30"/>
  <c r="I20" i="30"/>
  <c r="B21" i="30"/>
  <c r="C21" i="30"/>
  <c r="D21" i="30"/>
  <c r="E21" i="30"/>
  <c r="F21" i="30"/>
  <c r="G21" i="30"/>
  <c r="H21" i="30"/>
  <c r="I21" i="30"/>
  <c r="L21" i="30"/>
  <c r="B22" i="30"/>
  <c r="L22" i="30" s="1"/>
  <c r="C22" i="30"/>
  <c r="D22" i="30"/>
  <c r="F22" i="30"/>
  <c r="G22" i="30"/>
  <c r="H22" i="30"/>
  <c r="I22" i="30"/>
  <c r="B23" i="30"/>
  <c r="L23" i="30" s="1"/>
  <c r="C23" i="30"/>
  <c r="D23" i="30"/>
  <c r="F23" i="30"/>
  <c r="G23" i="30"/>
  <c r="H23" i="30"/>
  <c r="I23" i="30"/>
  <c r="B24" i="30"/>
  <c r="L24" i="30" s="1"/>
  <c r="C24" i="30"/>
  <c r="D24" i="30"/>
  <c r="E24" i="30"/>
  <c r="F24" i="30"/>
  <c r="G24" i="30"/>
  <c r="H24" i="30"/>
  <c r="I24" i="30"/>
  <c r="B25" i="30"/>
  <c r="L25" i="30" s="1"/>
  <c r="C25" i="30"/>
  <c r="D25" i="30"/>
  <c r="F25" i="30"/>
  <c r="G25" i="30"/>
  <c r="H25" i="30"/>
  <c r="I25" i="30"/>
  <c r="B26" i="30"/>
  <c r="L26" i="30" s="1"/>
  <c r="C26" i="30"/>
  <c r="D26" i="30"/>
  <c r="E26" i="30"/>
  <c r="F26" i="30"/>
  <c r="G26" i="30"/>
  <c r="H26" i="30"/>
  <c r="I26" i="30"/>
  <c r="B27" i="30"/>
  <c r="L27" i="30" s="1"/>
  <c r="C27" i="30"/>
  <c r="D27" i="30"/>
  <c r="F27" i="30"/>
  <c r="G27" i="30"/>
  <c r="H27" i="30"/>
  <c r="I27" i="30"/>
  <c r="B28" i="30"/>
  <c r="L28" i="30" s="1"/>
  <c r="C28" i="30"/>
  <c r="D28" i="30"/>
  <c r="E28" i="30"/>
  <c r="F28" i="30"/>
  <c r="G28" i="30"/>
  <c r="H28" i="30"/>
  <c r="I28" i="30"/>
  <c r="B29" i="30"/>
  <c r="L29" i="30" s="1"/>
  <c r="C29" i="30"/>
  <c r="D29" i="30"/>
  <c r="E29" i="30"/>
  <c r="F29" i="30"/>
  <c r="G29" i="30"/>
  <c r="H29" i="30"/>
  <c r="I29" i="30"/>
  <c r="B30" i="30"/>
  <c r="L30" i="30" s="1"/>
  <c r="C30" i="30"/>
  <c r="D30" i="30"/>
  <c r="E30" i="30"/>
  <c r="F30" i="30"/>
  <c r="G30" i="30"/>
  <c r="H30" i="30"/>
  <c r="I30" i="30"/>
  <c r="B31" i="30"/>
  <c r="L31" i="30" s="1"/>
  <c r="C31" i="30"/>
  <c r="D31" i="30"/>
  <c r="E31" i="30"/>
  <c r="F31" i="30"/>
  <c r="G31" i="30"/>
  <c r="H31" i="30"/>
  <c r="I31" i="30"/>
  <c r="B32" i="30"/>
  <c r="L32" i="30" s="1"/>
  <c r="C32" i="30"/>
  <c r="D32" i="30"/>
  <c r="F32" i="30"/>
  <c r="G32" i="30"/>
  <c r="H32" i="30"/>
  <c r="I32" i="30"/>
  <c r="B33" i="30"/>
  <c r="L33" i="30" s="1"/>
  <c r="C33" i="30"/>
  <c r="D33" i="30"/>
  <c r="E33" i="30"/>
  <c r="F33" i="30"/>
  <c r="G33" i="30"/>
  <c r="H33" i="30"/>
  <c r="I33" i="30"/>
  <c r="B34" i="30"/>
  <c r="L34" i="30" s="1"/>
  <c r="C34" i="30"/>
  <c r="D34" i="30"/>
  <c r="F34" i="30"/>
  <c r="G34" i="30"/>
  <c r="H34" i="30"/>
  <c r="I34" i="30"/>
  <c r="B35" i="30"/>
  <c r="L35" i="30" s="1"/>
  <c r="C35" i="30"/>
  <c r="D35" i="30"/>
  <c r="E35" i="30"/>
  <c r="F35" i="30"/>
  <c r="G35" i="30"/>
  <c r="H35" i="30"/>
  <c r="I35" i="30"/>
  <c r="B36" i="30"/>
  <c r="L36" i="30" s="1"/>
  <c r="C36" i="30"/>
  <c r="D36" i="30"/>
  <c r="F36" i="30"/>
  <c r="G36" i="30"/>
  <c r="H36" i="30"/>
  <c r="I36" i="30"/>
  <c r="B37" i="30"/>
  <c r="L37" i="30" s="1"/>
  <c r="C37" i="30"/>
  <c r="D37" i="30"/>
  <c r="E37" i="30"/>
  <c r="F37" i="30"/>
  <c r="G37" i="30"/>
  <c r="H37" i="30"/>
  <c r="I37" i="30"/>
  <c r="B38" i="30"/>
  <c r="L38" i="30" s="1"/>
  <c r="C38" i="30"/>
  <c r="D38" i="30"/>
  <c r="E38" i="30"/>
  <c r="F38" i="30"/>
  <c r="G38" i="30"/>
  <c r="H38" i="30"/>
  <c r="I38" i="30"/>
  <c r="B39" i="30"/>
  <c r="L39" i="30" s="1"/>
  <c r="C39" i="30"/>
  <c r="D39" i="30"/>
  <c r="E39" i="30"/>
  <c r="F39" i="30"/>
  <c r="G39" i="30"/>
  <c r="H39" i="30"/>
  <c r="I39" i="30"/>
  <c r="B40" i="30"/>
  <c r="L40" i="30" s="1"/>
  <c r="C40" i="30"/>
  <c r="D40" i="30"/>
  <c r="E40" i="30"/>
  <c r="F40" i="30"/>
  <c r="G40" i="30"/>
  <c r="H40" i="30"/>
  <c r="I40" i="30"/>
  <c r="B41" i="30"/>
  <c r="L41" i="30" s="1"/>
  <c r="C41" i="30"/>
  <c r="D41" i="30"/>
  <c r="F41" i="30"/>
  <c r="G41" i="30"/>
  <c r="H41" i="30"/>
  <c r="I41" i="30"/>
  <c r="B42" i="30"/>
  <c r="L42" i="30" s="1"/>
  <c r="C42" i="30"/>
  <c r="D42" i="30"/>
  <c r="E42" i="30"/>
  <c r="F42" i="30"/>
  <c r="G42" i="30"/>
  <c r="H42" i="30"/>
  <c r="I42" i="30"/>
  <c r="B43" i="30"/>
  <c r="C43" i="30"/>
  <c r="D43" i="30"/>
  <c r="E43" i="30"/>
  <c r="F43" i="30"/>
  <c r="G43" i="30"/>
  <c r="H43" i="30"/>
  <c r="I43" i="30"/>
  <c r="L43" i="30"/>
  <c r="B44" i="30"/>
  <c r="C44" i="30"/>
  <c r="D44" i="30"/>
  <c r="E44" i="30"/>
  <c r="F44" i="30"/>
  <c r="G44" i="30"/>
  <c r="H44" i="30"/>
  <c r="I44" i="30"/>
  <c r="L44" i="30"/>
  <c r="B45" i="30"/>
  <c r="C45" i="30"/>
  <c r="D45" i="30"/>
  <c r="E45" i="30"/>
  <c r="F45" i="30"/>
  <c r="G45" i="30"/>
  <c r="H45" i="30"/>
  <c r="I45" i="30"/>
  <c r="L45" i="30"/>
  <c r="B46" i="30"/>
  <c r="C46" i="30"/>
  <c r="D46" i="30"/>
  <c r="E46" i="30"/>
  <c r="F46" i="30"/>
  <c r="G46" i="30"/>
  <c r="H46" i="30"/>
  <c r="I46" i="30"/>
  <c r="L46" i="30"/>
  <c r="B47" i="30"/>
  <c r="L47" i="30" s="1"/>
  <c r="C47" i="30"/>
  <c r="D47" i="30"/>
  <c r="F47" i="30"/>
  <c r="G47" i="30"/>
  <c r="H47" i="30"/>
  <c r="I47" i="30"/>
  <c r="B48" i="30"/>
  <c r="C48" i="30"/>
  <c r="D48" i="30"/>
  <c r="E48" i="30"/>
  <c r="F48" i="30"/>
  <c r="G48" i="30"/>
  <c r="H48" i="30"/>
  <c r="I48" i="30"/>
  <c r="L48" i="30"/>
  <c r="B49" i="30"/>
  <c r="C49" i="30"/>
  <c r="D49" i="30"/>
  <c r="E49" i="30"/>
  <c r="F49" i="30"/>
  <c r="G49" i="30"/>
  <c r="H49" i="30"/>
  <c r="I49" i="30"/>
  <c r="L49" i="30"/>
  <c r="B50" i="30"/>
  <c r="C50" i="30"/>
  <c r="D50" i="30"/>
  <c r="E50" i="30"/>
  <c r="F50" i="30"/>
  <c r="G50" i="30"/>
  <c r="H50" i="30"/>
  <c r="I50" i="30"/>
  <c r="L50" i="30"/>
  <c r="B51" i="30"/>
  <c r="C51" i="30"/>
  <c r="D51" i="30"/>
  <c r="E51" i="30"/>
  <c r="F51" i="30"/>
  <c r="G51" i="30"/>
  <c r="H51" i="30"/>
  <c r="I51" i="30"/>
  <c r="L51" i="30"/>
  <c r="B52" i="30"/>
  <c r="C52" i="30"/>
  <c r="D52" i="30"/>
  <c r="E52" i="30"/>
  <c r="F52" i="30"/>
  <c r="G52" i="30"/>
  <c r="H52" i="30"/>
  <c r="I52" i="30"/>
  <c r="L52" i="30"/>
  <c r="B53" i="30"/>
  <c r="L53" i="30" s="1"/>
  <c r="C53" i="30"/>
  <c r="E53" i="30"/>
  <c r="F53" i="30"/>
  <c r="G53" i="30"/>
  <c r="H53" i="30"/>
  <c r="I53" i="30"/>
  <c r="B54" i="30"/>
  <c r="L54" i="30" s="1"/>
  <c r="C54" i="30"/>
  <c r="D54" i="30"/>
  <c r="E54" i="30"/>
  <c r="F54" i="30"/>
  <c r="G54" i="30"/>
  <c r="H54" i="30"/>
  <c r="I54" i="30"/>
  <c r="B55" i="30"/>
  <c r="C55" i="30"/>
  <c r="D55" i="30"/>
  <c r="E55" i="30"/>
  <c r="F55" i="30"/>
  <c r="G55" i="30"/>
  <c r="H55" i="30"/>
  <c r="I55" i="30"/>
  <c r="L55" i="30"/>
  <c r="B56" i="30"/>
  <c r="C56" i="30"/>
  <c r="D56" i="30"/>
  <c r="E56" i="30"/>
  <c r="F56" i="30"/>
  <c r="G56" i="30"/>
  <c r="H56" i="30"/>
  <c r="I56" i="30"/>
  <c r="L56" i="30"/>
  <c r="B57" i="30"/>
  <c r="C57" i="30"/>
  <c r="D57" i="30"/>
  <c r="E57" i="30"/>
  <c r="F57" i="30"/>
  <c r="G57" i="30"/>
  <c r="H57" i="30"/>
  <c r="I57" i="30"/>
  <c r="L57" i="30"/>
  <c r="B58" i="30"/>
  <c r="L58" i="30" s="1"/>
  <c r="C58" i="30"/>
  <c r="D58" i="30"/>
  <c r="F58" i="30"/>
  <c r="G58" i="30"/>
  <c r="H58" i="30"/>
  <c r="I58" i="30"/>
  <c r="B59" i="30"/>
  <c r="C59" i="30"/>
  <c r="D59" i="30"/>
  <c r="E59" i="30"/>
  <c r="F59" i="30"/>
  <c r="G59" i="30"/>
  <c r="H59" i="30"/>
  <c r="I59" i="30"/>
  <c r="L59" i="30"/>
  <c r="B60" i="30"/>
  <c r="C60" i="30"/>
  <c r="D60" i="30"/>
  <c r="E60" i="30"/>
  <c r="F60" i="30"/>
  <c r="G60" i="30"/>
  <c r="H60" i="30"/>
  <c r="I60" i="30"/>
  <c r="L60" i="30"/>
  <c r="B61" i="30"/>
  <c r="C61" i="30"/>
  <c r="D61" i="30"/>
  <c r="E61" i="30"/>
  <c r="F61" i="30"/>
  <c r="G61" i="30"/>
  <c r="H61" i="30"/>
  <c r="I61" i="30"/>
  <c r="L61" i="30"/>
  <c r="B62" i="30"/>
  <c r="C62" i="30"/>
  <c r="D62" i="30"/>
  <c r="E62" i="30"/>
  <c r="F62" i="30"/>
  <c r="G62" i="30"/>
  <c r="H62" i="30"/>
  <c r="I62" i="30"/>
  <c r="L62" i="30"/>
  <c r="B63" i="30"/>
  <c r="L63" i="30" s="1"/>
  <c r="C63" i="30"/>
  <c r="D63" i="30"/>
  <c r="F63" i="30"/>
  <c r="G63" i="30"/>
  <c r="H63" i="30"/>
  <c r="I63" i="30"/>
  <c r="B64" i="30"/>
  <c r="L64" i="30" s="1"/>
  <c r="C64" i="30"/>
  <c r="D64" i="30"/>
  <c r="F64" i="30"/>
  <c r="G64" i="30"/>
  <c r="H64" i="30"/>
  <c r="I64" i="30"/>
  <c r="B65" i="30"/>
  <c r="L65" i="30" s="1"/>
  <c r="C65" i="30"/>
  <c r="D65" i="30"/>
  <c r="E65" i="30"/>
  <c r="F65" i="30"/>
  <c r="G65" i="30"/>
  <c r="H65" i="30"/>
  <c r="I65" i="30"/>
  <c r="B66" i="30"/>
  <c r="L66" i="30" s="1"/>
  <c r="C66" i="30"/>
  <c r="D66" i="30"/>
  <c r="E66" i="30"/>
  <c r="F66" i="30"/>
  <c r="G66" i="30"/>
  <c r="H66" i="30"/>
  <c r="I66" i="30"/>
  <c r="B67" i="30"/>
  <c r="L67" i="30" s="1"/>
  <c r="C67" i="30"/>
  <c r="D67" i="30"/>
  <c r="E67" i="30"/>
  <c r="F67" i="30"/>
  <c r="G67" i="30"/>
  <c r="H67" i="30"/>
  <c r="I67" i="30"/>
  <c r="B68" i="30"/>
  <c r="L68" i="30" s="1"/>
  <c r="C68" i="30"/>
  <c r="D68" i="30"/>
  <c r="E68" i="30"/>
  <c r="F68" i="30"/>
  <c r="G68" i="30"/>
  <c r="H68" i="30"/>
  <c r="I68" i="30"/>
  <c r="B69" i="30"/>
  <c r="L69" i="30" s="1"/>
  <c r="C69" i="30"/>
  <c r="D69" i="30"/>
  <c r="F69" i="30"/>
  <c r="G69" i="30"/>
  <c r="H69" i="30"/>
  <c r="I69" i="30"/>
  <c r="B70" i="30"/>
  <c r="L70" i="30" s="1"/>
  <c r="C70" i="30"/>
  <c r="D70" i="30"/>
  <c r="E70" i="30"/>
  <c r="F70" i="30"/>
  <c r="G70" i="30"/>
  <c r="H70" i="30"/>
  <c r="I70" i="30"/>
  <c r="B71" i="30"/>
  <c r="L71" i="30" s="1"/>
  <c r="C71" i="30"/>
  <c r="D71" i="30"/>
  <c r="E71" i="30"/>
  <c r="F71" i="30"/>
  <c r="G71" i="30"/>
  <c r="H71" i="30"/>
  <c r="I71" i="30"/>
  <c r="B72" i="30"/>
  <c r="L72" i="30" s="1"/>
  <c r="C72" i="30"/>
  <c r="D72" i="30"/>
  <c r="E72" i="30"/>
  <c r="F72" i="30"/>
  <c r="G72" i="30"/>
  <c r="H72" i="30"/>
  <c r="I72" i="30"/>
  <c r="B73" i="30"/>
  <c r="L73" i="30" s="1"/>
  <c r="C73" i="30"/>
  <c r="D73" i="30"/>
  <c r="E73" i="30"/>
  <c r="F73" i="30"/>
  <c r="G73" i="30"/>
  <c r="H73" i="30"/>
  <c r="I73" i="30"/>
  <c r="B74" i="30"/>
  <c r="L74" i="30" s="1"/>
  <c r="C74" i="30"/>
  <c r="D74" i="30"/>
  <c r="E74" i="30"/>
  <c r="F74" i="30"/>
  <c r="G74" i="30"/>
  <c r="H74" i="30"/>
  <c r="I74" i="30"/>
  <c r="B75" i="30"/>
  <c r="L75" i="30" s="1"/>
  <c r="C75" i="30"/>
  <c r="D75" i="30"/>
  <c r="E75" i="30"/>
  <c r="F75" i="30"/>
  <c r="G75" i="30"/>
  <c r="H75" i="30"/>
  <c r="I75" i="30"/>
  <c r="B76" i="30"/>
  <c r="L76" i="30" s="1"/>
  <c r="C76" i="30"/>
  <c r="D76" i="30"/>
  <c r="E76" i="30"/>
  <c r="F76" i="30"/>
  <c r="G76" i="30"/>
  <c r="H76" i="30"/>
  <c r="I76" i="30"/>
  <c r="B77" i="30"/>
  <c r="L77" i="30" s="1"/>
  <c r="C77" i="30"/>
  <c r="D77" i="30"/>
  <c r="E77" i="30"/>
  <c r="F77" i="30"/>
  <c r="G77" i="30"/>
  <c r="H77" i="30"/>
  <c r="I77" i="30"/>
  <c r="B78" i="30"/>
  <c r="L78" i="30" s="1"/>
  <c r="C78" i="30"/>
  <c r="D78" i="30"/>
  <c r="E78" i="30"/>
  <c r="F78" i="30"/>
  <c r="G78" i="30"/>
  <c r="H78" i="30"/>
  <c r="I78" i="30"/>
  <c r="B79" i="30"/>
  <c r="L79" i="30" s="1"/>
  <c r="C79" i="30"/>
  <c r="D79" i="30"/>
  <c r="F79" i="30"/>
  <c r="G79" i="30"/>
  <c r="H79" i="30"/>
  <c r="I79" i="30"/>
  <c r="B80" i="30"/>
  <c r="L80" i="30" s="1"/>
  <c r="C80" i="30"/>
  <c r="D80" i="30"/>
  <c r="E80" i="30"/>
  <c r="F80" i="30"/>
  <c r="G80" i="30"/>
  <c r="H80" i="30"/>
  <c r="I80" i="30"/>
  <c r="B81" i="30"/>
  <c r="L81" i="30" s="1"/>
  <c r="C81" i="30"/>
  <c r="D81" i="30"/>
  <c r="E81" i="30"/>
  <c r="F81" i="30"/>
  <c r="G81" i="30"/>
  <c r="H81" i="30"/>
  <c r="I81" i="30"/>
  <c r="B82" i="30"/>
  <c r="L82" i="30" s="1"/>
  <c r="C82" i="30"/>
  <c r="D82" i="30"/>
  <c r="E82" i="30"/>
  <c r="F82" i="30"/>
  <c r="G82" i="30"/>
  <c r="H82" i="30"/>
  <c r="I82" i="30"/>
  <c r="B83" i="30"/>
  <c r="L83" i="30" s="1"/>
  <c r="C83" i="30"/>
  <c r="E83" i="30"/>
  <c r="F83" i="30"/>
  <c r="G83" i="30"/>
  <c r="H83" i="30"/>
  <c r="I83" i="30"/>
  <c r="B84" i="30"/>
  <c r="L84" i="30" s="1"/>
  <c r="C84" i="30"/>
  <c r="E84" i="30"/>
  <c r="F84" i="30"/>
  <c r="G84" i="30"/>
  <c r="H84" i="30"/>
  <c r="I84" i="30"/>
  <c r="B85" i="30"/>
  <c r="L85" i="30" s="1"/>
  <c r="C85" i="30"/>
  <c r="D85" i="30"/>
  <c r="E85" i="30"/>
  <c r="F85" i="30"/>
  <c r="G85" i="30"/>
  <c r="H85" i="30"/>
  <c r="I85" i="30"/>
  <c r="B86" i="30"/>
  <c r="L86" i="30" s="1"/>
  <c r="C86" i="30"/>
  <c r="D86" i="30"/>
  <c r="E86" i="30"/>
  <c r="F86" i="30"/>
  <c r="G86" i="30"/>
  <c r="H86" i="30"/>
  <c r="I86" i="30"/>
  <c r="B87" i="30"/>
  <c r="L87" i="30" s="1"/>
  <c r="C87" i="30"/>
  <c r="D87" i="30"/>
  <c r="E87" i="30"/>
  <c r="F87" i="30"/>
  <c r="G87" i="30"/>
  <c r="H87" i="30"/>
  <c r="I87" i="30"/>
  <c r="B88" i="30"/>
  <c r="L88" i="30" s="1"/>
  <c r="C88" i="30"/>
  <c r="D88" i="30"/>
  <c r="E88" i="30"/>
  <c r="F88" i="30"/>
  <c r="G88" i="30"/>
  <c r="H88" i="30"/>
  <c r="I88" i="30"/>
  <c r="B89" i="30"/>
  <c r="L89" i="30" s="1"/>
  <c r="C89" i="30"/>
  <c r="E89" i="30"/>
  <c r="F89" i="30"/>
  <c r="G89" i="30"/>
  <c r="H89" i="30"/>
  <c r="I89" i="30"/>
  <c r="B90" i="30"/>
  <c r="L90" i="30" s="1"/>
  <c r="C90" i="30"/>
  <c r="D90" i="30"/>
  <c r="E90" i="30"/>
  <c r="F90" i="30"/>
  <c r="G90" i="30"/>
  <c r="H90" i="30"/>
  <c r="I90" i="30"/>
  <c r="B91" i="30"/>
  <c r="L91" i="30" s="1"/>
  <c r="C91" i="30"/>
  <c r="D91" i="30"/>
  <c r="E91" i="30"/>
  <c r="F91" i="30"/>
  <c r="G91" i="30"/>
  <c r="H91" i="30"/>
  <c r="I91" i="30"/>
  <c r="B92" i="30"/>
  <c r="L92" i="30" s="1"/>
  <c r="C92" i="30"/>
  <c r="D92" i="30"/>
  <c r="F92" i="30"/>
  <c r="G92" i="30"/>
  <c r="H92" i="30"/>
  <c r="I92" i="30"/>
  <c r="B93" i="30"/>
  <c r="L93" i="30" s="1"/>
  <c r="C93" i="30"/>
  <c r="D93" i="30"/>
  <c r="E93" i="30"/>
  <c r="F93" i="30"/>
  <c r="G93" i="30"/>
  <c r="H93" i="30"/>
  <c r="I93" i="30"/>
  <c r="B94" i="30"/>
  <c r="L94" i="30" s="1"/>
  <c r="C94" i="30"/>
  <c r="E94" i="30"/>
  <c r="F94" i="30"/>
  <c r="G94" i="30"/>
  <c r="H94" i="30"/>
  <c r="I94" i="30"/>
  <c r="B95" i="30"/>
  <c r="L95" i="30" s="1"/>
  <c r="C95" i="30"/>
  <c r="D95" i="30"/>
  <c r="E95" i="30"/>
  <c r="F95" i="30"/>
  <c r="G95" i="30"/>
  <c r="H95" i="30"/>
  <c r="I95" i="30"/>
  <c r="B96" i="30"/>
  <c r="L96" i="30" s="1"/>
  <c r="C96" i="30"/>
  <c r="E96" i="30"/>
  <c r="F96" i="30"/>
  <c r="G96" i="30"/>
  <c r="H96" i="30"/>
  <c r="I96" i="30"/>
  <c r="B97" i="30"/>
  <c r="L97" i="30" s="1"/>
  <c r="C97" i="30"/>
  <c r="D97" i="30"/>
  <c r="E97" i="30"/>
  <c r="F97" i="30"/>
  <c r="G97" i="30"/>
  <c r="H97" i="30"/>
  <c r="I97" i="30"/>
  <c r="B98" i="30"/>
  <c r="L98" i="30" s="1"/>
  <c r="C98" i="30"/>
  <c r="D98" i="30"/>
  <c r="E98" i="30"/>
  <c r="F98" i="30"/>
  <c r="G98" i="30"/>
  <c r="H98" i="30"/>
  <c r="I98" i="30"/>
  <c r="B99" i="30"/>
  <c r="L99" i="30" s="1"/>
  <c r="C99" i="30"/>
  <c r="D99" i="30"/>
  <c r="E99" i="30"/>
  <c r="F99" i="30"/>
  <c r="G99" i="30"/>
  <c r="H99" i="30"/>
  <c r="I99" i="30"/>
  <c r="B100" i="30"/>
  <c r="L100" i="30" s="1"/>
  <c r="C100" i="30"/>
  <c r="D100" i="30"/>
  <c r="E100" i="30"/>
  <c r="F100" i="30"/>
  <c r="G100" i="30"/>
  <c r="H100" i="30"/>
  <c r="I100" i="30"/>
  <c r="B101" i="30"/>
  <c r="L101" i="30" s="1"/>
  <c r="C101" i="30"/>
  <c r="E101" i="30"/>
  <c r="F101" i="30"/>
  <c r="G101" i="30"/>
  <c r="H101" i="30"/>
  <c r="I101" i="30"/>
  <c r="B102" i="30"/>
  <c r="C102" i="30"/>
  <c r="D102" i="30"/>
  <c r="E102" i="30"/>
  <c r="F102" i="30"/>
  <c r="G102" i="30"/>
  <c r="H102" i="30"/>
  <c r="I102" i="30"/>
  <c r="L102" i="30"/>
  <c r="B103" i="30"/>
  <c r="C103" i="30"/>
  <c r="D103" i="30"/>
  <c r="E103" i="30"/>
  <c r="F103" i="30"/>
  <c r="G103" i="30"/>
  <c r="H103" i="30"/>
  <c r="I103" i="30"/>
  <c r="L103" i="30"/>
  <c r="B104" i="30"/>
  <c r="C104" i="30"/>
  <c r="D104" i="30"/>
  <c r="E104" i="30"/>
  <c r="F104" i="30"/>
  <c r="G104" i="30"/>
  <c r="H104" i="30"/>
  <c r="I104" i="30"/>
  <c r="L104" i="30"/>
  <c r="B105" i="30"/>
  <c r="L105" i="30" s="1"/>
  <c r="C105" i="30"/>
  <c r="D105" i="30"/>
  <c r="F105" i="30"/>
  <c r="G105" i="30"/>
  <c r="H105" i="30"/>
  <c r="I105" i="30"/>
  <c r="B106" i="30"/>
  <c r="C106" i="30"/>
  <c r="D106" i="30"/>
  <c r="E106" i="30"/>
  <c r="F106" i="30"/>
  <c r="G106" i="30"/>
  <c r="H106" i="30"/>
  <c r="I106" i="30"/>
  <c r="L106" i="30"/>
  <c r="B107" i="30"/>
  <c r="C107" i="30"/>
  <c r="D107" i="30"/>
  <c r="E107" i="30"/>
  <c r="F107" i="30"/>
  <c r="G107" i="30"/>
  <c r="H107" i="30"/>
  <c r="I107" i="30"/>
  <c r="L107" i="30"/>
  <c r="B108" i="30"/>
  <c r="C108" i="30"/>
  <c r="D108" i="30"/>
  <c r="E108" i="30"/>
  <c r="F108" i="30"/>
  <c r="G108" i="30"/>
  <c r="H108" i="30"/>
  <c r="I108" i="30"/>
  <c r="L108" i="30"/>
  <c r="B109" i="30"/>
  <c r="C109" i="30"/>
  <c r="D109" i="30"/>
  <c r="E109" i="30"/>
  <c r="F109" i="30"/>
  <c r="G109" i="30"/>
  <c r="H109" i="30"/>
  <c r="I109" i="30"/>
  <c r="L109" i="30"/>
  <c r="B110" i="30"/>
  <c r="C110" i="30"/>
  <c r="D110" i="30"/>
  <c r="E110" i="30"/>
  <c r="F110" i="30"/>
  <c r="G110" i="30"/>
  <c r="H110" i="30"/>
  <c r="I110" i="30"/>
  <c r="L110" i="30"/>
  <c r="B111" i="30"/>
  <c r="C111" i="30"/>
  <c r="D111" i="30"/>
  <c r="E111" i="30"/>
  <c r="F111" i="30"/>
  <c r="G111" i="30"/>
  <c r="H111" i="30"/>
  <c r="I111" i="30"/>
  <c r="L111" i="30"/>
  <c r="B112" i="30"/>
  <c r="L112" i="30" s="1"/>
  <c r="C112" i="30"/>
  <c r="E112" i="30"/>
  <c r="F112" i="30"/>
  <c r="G112" i="30"/>
  <c r="H112" i="30"/>
  <c r="I112" i="30"/>
  <c r="B113" i="30"/>
  <c r="L113" i="30" s="1"/>
  <c r="C113" i="30"/>
  <c r="E113" i="30"/>
  <c r="F113" i="30"/>
  <c r="G113" i="30"/>
  <c r="H113" i="30"/>
  <c r="I113" i="30"/>
  <c r="B114" i="30"/>
  <c r="L114" i="30" s="1"/>
  <c r="C114" i="30"/>
  <c r="D114" i="30"/>
  <c r="F114" i="30"/>
  <c r="G114" i="30"/>
  <c r="H114" i="30"/>
  <c r="I114" i="30"/>
  <c r="B115" i="30"/>
  <c r="L115" i="30" s="1"/>
  <c r="C115" i="30"/>
  <c r="D115" i="30"/>
  <c r="F115" i="30"/>
  <c r="G115" i="30"/>
  <c r="H115" i="30"/>
  <c r="I115" i="30"/>
  <c r="B116" i="30"/>
  <c r="L116" i="30" s="1"/>
  <c r="C116" i="30"/>
  <c r="D116" i="30"/>
  <c r="F116" i="30"/>
  <c r="G116" i="30"/>
  <c r="H116" i="30"/>
  <c r="I116" i="30"/>
  <c r="B117" i="30"/>
  <c r="L117" i="30" s="1"/>
  <c r="C117" i="30"/>
  <c r="D117" i="30"/>
  <c r="F117" i="30"/>
  <c r="G117" i="30"/>
  <c r="H117" i="30"/>
  <c r="I117" i="30"/>
  <c r="B118" i="30"/>
  <c r="C118" i="30"/>
  <c r="D118" i="30"/>
  <c r="E118" i="30"/>
  <c r="F118" i="30"/>
  <c r="G118" i="30"/>
  <c r="H118" i="30"/>
  <c r="I118" i="30"/>
  <c r="L118" i="30"/>
  <c r="B119" i="30"/>
  <c r="C119" i="30"/>
  <c r="D119" i="30"/>
  <c r="E119" i="30"/>
  <c r="F119" i="30"/>
  <c r="G119" i="30"/>
  <c r="H119" i="30"/>
  <c r="I119" i="30"/>
  <c r="L119" i="30"/>
  <c r="B120" i="30"/>
  <c r="C120" i="30"/>
  <c r="D120" i="30"/>
  <c r="E120" i="30"/>
  <c r="F120" i="30"/>
  <c r="G120" i="30"/>
  <c r="H120" i="30"/>
  <c r="I120" i="30"/>
  <c r="L120" i="30"/>
  <c r="B121" i="30"/>
  <c r="C121" i="30"/>
  <c r="D121" i="30"/>
  <c r="E121" i="30"/>
  <c r="F121" i="30"/>
  <c r="G121" i="30"/>
  <c r="H121" i="30"/>
  <c r="I121" i="30"/>
  <c r="L121" i="30"/>
  <c r="B122" i="30"/>
  <c r="L122" i="30" s="1"/>
  <c r="C122" i="30"/>
  <c r="D122" i="30"/>
  <c r="F122" i="30"/>
  <c r="G122" i="30"/>
  <c r="H122" i="30"/>
  <c r="I122" i="30"/>
  <c r="B123" i="30"/>
  <c r="L123" i="30" s="1"/>
  <c r="C123" i="30"/>
  <c r="D123" i="30"/>
  <c r="F123" i="30"/>
  <c r="G123" i="30"/>
  <c r="H123" i="30"/>
  <c r="I123" i="30"/>
  <c r="B124" i="30"/>
  <c r="C124" i="30"/>
  <c r="D124" i="30"/>
  <c r="E124" i="30"/>
  <c r="F124" i="30"/>
  <c r="G124" i="30"/>
  <c r="H124" i="30"/>
  <c r="I124" i="30"/>
  <c r="L124" i="30"/>
  <c r="B125" i="30"/>
  <c r="C125" i="30"/>
  <c r="D125" i="30"/>
  <c r="E125" i="30"/>
  <c r="F125" i="30"/>
  <c r="G125" i="30"/>
  <c r="H125" i="30"/>
  <c r="I125" i="30"/>
  <c r="L125" i="30"/>
  <c r="B126" i="30"/>
  <c r="L126" i="30" s="1"/>
  <c r="C126" i="30"/>
  <c r="D126" i="30"/>
  <c r="F126" i="30"/>
  <c r="G126" i="30"/>
  <c r="H126" i="30"/>
  <c r="I126" i="30"/>
  <c r="B127" i="30"/>
  <c r="L127" i="30" s="1"/>
  <c r="C127" i="30"/>
  <c r="D127" i="30"/>
  <c r="F127" i="30"/>
  <c r="G127" i="30"/>
  <c r="H127" i="30"/>
  <c r="I127" i="30"/>
  <c r="B128" i="30"/>
  <c r="C128" i="30"/>
  <c r="D128" i="30"/>
  <c r="E128" i="30"/>
  <c r="F128" i="30"/>
  <c r="G128" i="30"/>
  <c r="H128" i="30"/>
  <c r="I128" i="30"/>
  <c r="L128" i="30"/>
  <c r="B129" i="30"/>
  <c r="C129" i="30"/>
  <c r="D129" i="30"/>
  <c r="E129" i="30"/>
  <c r="F129" i="30"/>
  <c r="G129" i="30"/>
  <c r="H129" i="30"/>
  <c r="I129" i="30"/>
  <c r="L129" i="30"/>
  <c r="B130" i="30"/>
  <c r="L130" i="30" s="1"/>
  <c r="C130" i="30"/>
  <c r="E130" i="30"/>
  <c r="F130" i="30"/>
  <c r="G130" i="30"/>
  <c r="H130" i="30"/>
  <c r="I130" i="30"/>
  <c r="B131" i="30"/>
  <c r="C131" i="30"/>
  <c r="D131" i="30"/>
  <c r="E131" i="30"/>
  <c r="F131" i="30"/>
  <c r="G131" i="30"/>
  <c r="H131" i="30"/>
  <c r="I131" i="30"/>
  <c r="L131" i="30"/>
  <c r="B132" i="30"/>
  <c r="C132" i="30"/>
  <c r="D132" i="30"/>
  <c r="E132" i="30"/>
  <c r="F132" i="30"/>
  <c r="G132" i="30"/>
  <c r="H132" i="30"/>
  <c r="I132" i="30"/>
  <c r="L132" i="30"/>
  <c r="B133" i="30"/>
  <c r="C133" i="30"/>
  <c r="D133" i="30"/>
  <c r="E133" i="30"/>
  <c r="F133" i="30"/>
  <c r="G133" i="30"/>
  <c r="H133" i="30"/>
  <c r="I133" i="30"/>
  <c r="L133" i="30"/>
  <c r="B134" i="30"/>
  <c r="C134" i="30"/>
  <c r="D134" i="30"/>
  <c r="E134" i="30"/>
  <c r="F134" i="30"/>
  <c r="G134" i="30"/>
  <c r="H134" i="30"/>
  <c r="I134" i="30"/>
  <c r="L134" i="30"/>
  <c r="B135" i="30"/>
  <c r="C135" i="30"/>
  <c r="D135" i="30"/>
  <c r="E135" i="30"/>
  <c r="F135" i="30"/>
  <c r="G135" i="30"/>
  <c r="H135" i="30"/>
  <c r="I135" i="30"/>
  <c r="L135" i="30"/>
  <c r="B136" i="30"/>
  <c r="C136" i="30"/>
  <c r="D136" i="30"/>
  <c r="E136" i="30"/>
  <c r="F136" i="30"/>
  <c r="G136" i="30"/>
  <c r="H136" i="30"/>
  <c r="I136" i="30"/>
  <c r="L136" i="30"/>
  <c r="B137" i="30"/>
  <c r="C137" i="30"/>
  <c r="D137" i="30"/>
  <c r="E137" i="30"/>
  <c r="F137" i="30"/>
  <c r="G137" i="30"/>
  <c r="H137" i="30"/>
  <c r="I137" i="30"/>
  <c r="L137" i="30"/>
  <c r="B138" i="30"/>
  <c r="C138" i="30"/>
  <c r="D138" i="30"/>
  <c r="E138" i="30"/>
  <c r="F138" i="30"/>
  <c r="G138" i="30"/>
  <c r="H138" i="30"/>
  <c r="I138" i="30"/>
  <c r="L138" i="30"/>
  <c r="B139" i="30"/>
  <c r="C139" i="30"/>
  <c r="D139" i="30"/>
  <c r="E139" i="30"/>
  <c r="F139" i="30"/>
  <c r="G139" i="30"/>
  <c r="H139" i="30"/>
  <c r="I139" i="30"/>
  <c r="L139" i="30"/>
  <c r="B140" i="30"/>
  <c r="C140" i="30"/>
  <c r="D140" i="30"/>
  <c r="E140" i="30"/>
  <c r="F140" i="30"/>
  <c r="G140" i="30"/>
  <c r="H140" i="30"/>
  <c r="I140" i="30"/>
  <c r="L140" i="30"/>
  <c r="B141" i="30"/>
  <c r="C141" i="30"/>
  <c r="D141" i="30"/>
  <c r="E141" i="30"/>
  <c r="F141" i="30"/>
  <c r="G141" i="30"/>
  <c r="H141" i="30"/>
  <c r="I141" i="30"/>
  <c r="L141" i="30"/>
  <c r="B142" i="30"/>
  <c r="C142" i="30"/>
  <c r="D142" i="30"/>
  <c r="E142" i="30"/>
  <c r="F142" i="30"/>
  <c r="G142" i="30"/>
  <c r="H142" i="30"/>
  <c r="I142" i="30"/>
  <c r="L142" i="30"/>
  <c r="B143" i="30"/>
  <c r="C143" i="30"/>
  <c r="D143" i="30"/>
  <c r="E143" i="30"/>
  <c r="F143" i="30"/>
  <c r="G143" i="30"/>
  <c r="H143" i="30"/>
  <c r="I143" i="30"/>
  <c r="L143" i="30"/>
  <c r="B144" i="30"/>
  <c r="C144" i="30"/>
  <c r="D144" i="30"/>
  <c r="E144" i="30"/>
  <c r="F144" i="30"/>
  <c r="G144" i="30"/>
  <c r="H144" i="30"/>
  <c r="I144" i="30"/>
  <c r="L144" i="30"/>
  <c r="B145" i="30"/>
  <c r="C145" i="30"/>
  <c r="D145" i="30"/>
  <c r="E145" i="30"/>
  <c r="F145" i="30"/>
  <c r="G145" i="30"/>
  <c r="H145" i="30"/>
  <c r="I145" i="30"/>
  <c r="L145" i="30"/>
  <c r="B146" i="30"/>
  <c r="C146" i="30"/>
  <c r="D146" i="30"/>
  <c r="E146" i="30"/>
  <c r="F146" i="30"/>
  <c r="G146" i="30"/>
  <c r="H146" i="30"/>
  <c r="I146" i="30"/>
  <c r="L146" i="30"/>
  <c r="B147" i="30"/>
  <c r="C147" i="30"/>
  <c r="D147" i="30"/>
  <c r="E147" i="30"/>
  <c r="F147" i="30"/>
  <c r="G147" i="30"/>
  <c r="H147" i="30"/>
  <c r="I147" i="30"/>
  <c r="L147" i="30"/>
  <c r="B148" i="30"/>
  <c r="C148" i="30"/>
  <c r="D148" i="30"/>
  <c r="E148" i="30"/>
  <c r="F148" i="30"/>
  <c r="G148" i="30"/>
  <c r="H148" i="30"/>
  <c r="I148" i="30"/>
  <c r="L148" i="30"/>
  <c r="B149" i="30"/>
  <c r="C149" i="30"/>
  <c r="D149" i="30"/>
  <c r="E149" i="30"/>
  <c r="F149" i="30"/>
  <c r="G149" i="30"/>
  <c r="H149" i="30"/>
  <c r="I149" i="30"/>
  <c r="L149" i="30"/>
  <c r="B150" i="30"/>
  <c r="C150" i="30"/>
  <c r="D150" i="30"/>
  <c r="E150" i="30"/>
  <c r="F150" i="30"/>
  <c r="G150" i="30"/>
  <c r="H150" i="30"/>
  <c r="I150" i="30"/>
  <c r="L150" i="30"/>
  <c r="B151" i="30"/>
  <c r="C151" i="30"/>
  <c r="D151" i="30"/>
  <c r="E151" i="30"/>
  <c r="F151" i="30"/>
  <c r="G151" i="30"/>
  <c r="H151" i="30"/>
  <c r="I151" i="30"/>
  <c r="L151" i="30"/>
  <c r="B152" i="30"/>
  <c r="C152" i="30"/>
  <c r="D152" i="30"/>
  <c r="E152" i="30"/>
  <c r="F152" i="30"/>
  <c r="G152" i="30"/>
  <c r="H152" i="30"/>
  <c r="I152" i="30"/>
  <c r="L152" i="30"/>
  <c r="B153" i="30"/>
  <c r="C153" i="30"/>
  <c r="D153" i="30"/>
  <c r="E153" i="30"/>
  <c r="F153" i="30"/>
  <c r="G153" i="30"/>
  <c r="H153" i="30"/>
  <c r="I153" i="30"/>
  <c r="L153" i="30"/>
  <c r="B154" i="30"/>
  <c r="C154" i="30"/>
  <c r="D154" i="30"/>
  <c r="E154" i="30"/>
  <c r="F154" i="30"/>
  <c r="G154" i="30"/>
  <c r="H154" i="30"/>
  <c r="I154" i="30"/>
  <c r="L154" i="30"/>
  <c r="B155" i="30"/>
  <c r="C155" i="30"/>
  <c r="D155" i="30"/>
  <c r="E155" i="30"/>
  <c r="F155" i="30"/>
  <c r="G155" i="30"/>
  <c r="H155" i="30"/>
  <c r="I155" i="30"/>
  <c r="L155" i="30"/>
  <c r="B156" i="30"/>
  <c r="C156" i="30"/>
  <c r="D156" i="30"/>
  <c r="E156" i="30"/>
  <c r="F156" i="30"/>
  <c r="G156" i="30"/>
  <c r="H156" i="30"/>
  <c r="I156" i="30"/>
  <c r="L156" i="30"/>
  <c r="B157" i="30"/>
  <c r="C157" i="30"/>
  <c r="D157" i="30"/>
  <c r="E157" i="30"/>
  <c r="F157" i="30"/>
  <c r="G157" i="30"/>
  <c r="H157" i="30"/>
  <c r="I157" i="30"/>
  <c r="L157" i="30"/>
  <c r="B158" i="30"/>
  <c r="C158" i="30"/>
  <c r="D158" i="30"/>
  <c r="E158" i="30"/>
  <c r="F158" i="30"/>
  <c r="G158" i="30"/>
  <c r="H158" i="30"/>
  <c r="I158" i="30"/>
  <c r="L158" i="30"/>
  <c r="B159" i="30"/>
  <c r="C159" i="30"/>
  <c r="D159" i="30"/>
  <c r="E159" i="30"/>
  <c r="F159" i="30"/>
  <c r="G159" i="30"/>
  <c r="H159" i="30"/>
  <c r="I159" i="30"/>
  <c r="L159" i="30"/>
  <c r="B160" i="30"/>
  <c r="C160" i="30"/>
  <c r="D160" i="30"/>
  <c r="E160" i="30"/>
  <c r="F160" i="30"/>
  <c r="G160" i="30"/>
  <c r="H160" i="30"/>
  <c r="I160" i="30"/>
  <c r="L160" i="30"/>
  <c r="B161" i="30"/>
  <c r="C161" i="30"/>
  <c r="D161" i="30"/>
  <c r="E161" i="30"/>
  <c r="F161" i="30"/>
  <c r="G161" i="30"/>
  <c r="H161" i="30"/>
  <c r="I161" i="30"/>
  <c r="L161" i="30"/>
  <c r="B162" i="30"/>
  <c r="C162" i="30"/>
  <c r="D162" i="30"/>
  <c r="E162" i="30"/>
  <c r="F162" i="30"/>
  <c r="G162" i="30"/>
  <c r="H162" i="30"/>
  <c r="I162" i="30"/>
  <c r="L162" i="30"/>
  <c r="B163" i="30"/>
  <c r="C163" i="30"/>
  <c r="D163" i="30"/>
  <c r="E163" i="30"/>
  <c r="F163" i="30"/>
  <c r="G163" i="30"/>
  <c r="H163" i="30"/>
  <c r="I163" i="30"/>
  <c r="L163" i="30"/>
  <c r="B164" i="30"/>
  <c r="C164" i="30"/>
  <c r="D164" i="30"/>
  <c r="E164" i="30"/>
  <c r="F164" i="30"/>
  <c r="G164" i="30"/>
  <c r="H164" i="30"/>
  <c r="I164" i="30"/>
  <c r="L164" i="30"/>
  <c r="B165" i="30"/>
  <c r="C165" i="30"/>
  <c r="D165" i="30"/>
  <c r="E165" i="30"/>
  <c r="F165" i="30"/>
  <c r="G165" i="30"/>
  <c r="H165" i="30"/>
  <c r="I165" i="30"/>
  <c r="L165" i="30"/>
  <c r="B166" i="30"/>
  <c r="C166" i="30"/>
  <c r="D166" i="30"/>
  <c r="E166" i="30"/>
  <c r="F166" i="30"/>
  <c r="G166" i="30"/>
  <c r="H166" i="30"/>
  <c r="I166" i="30"/>
  <c r="L166" i="30"/>
  <c r="B167" i="30"/>
  <c r="C167" i="30"/>
  <c r="D167" i="30"/>
  <c r="E167" i="30"/>
  <c r="F167" i="30"/>
  <c r="G167" i="30"/>
  <c r="H167" i="30"/>
  <c r="I167" i="30"/>
  <c r="L167" i="30"/>
  <c r="B168" i="30"/>
  <c r="C168" i="30"/>
  <c r="D168" i="30"/>
  <c r="E168" i="30"/>
  <c r="F168" i="30"/>
  <c r="G168" i="30"/>
  <c r="H168" i="30"/>
  <c r="I168" i="30"/>
  <c r="L168" i="30"/>
  <c r="B169" i="30"/>
  <c r="C169" i="30"/>
  <c r="D169" i="30"/>
  <c r="E169" i="30"/>
  <c r="F169" i="30"/>
  <c r="G169" i="30"/>
  <c r="H169" i="30"/>
  <c r="I169" i="30"/>
  <c r="L169" i="30"/>
  <c r="B170" i="30"/>
  <c r="C170" i="30"/>
  <c r="D170" i="30"/>
  <c r="E170" i="30"/>
  <c r="F170" i="30"/>
  <c r="G170" i="30"/>
  <c r="H170" i="30"/>
  <c r="I170" i="30"/>
  <c r="L170" i="30"/>
  <c r="B171" i="30"/>
  <c r="C171" i="30"/>
  <c r="D171" i="30"/>
  <c r="E171" i="30"/>
  <c r="F171" i="30"/>
  <c r="G171" i="30"/>
  <c r="H171" i="30"/>
  <c r="I171" i="30"/>
  <c r="L171" i="30"/>
  <c r="B172" i="30"/>
  <c r="C172" i="30"/>
  <c r="D172" i="30"/>
  <c r="E172" i="30"/>
  <c r="F172" i="30"/>
  <c r="G172" i="30"/>
  <c r="H172" i="30"/>
  <c r="I172" i="30"/>
  <c r="L172" i="30"/>
  <c r="B173" i="30"/>
  <c r="C173" i="30"/>
  <c r="D173" i="30"/>
  <c r="E173" i="30"/>
  <c r="F173" i="30"/>
  <c r="G173" i="30"/>
  <c r="H173" i="30"/>
  <c r="I173" i="30"/>
  <c r="L173" i="30"/>
  <c r="B174" i="30"/>
  <c r="C174" i="30"/>
  <c r="D174" i="30"/>
  <c r="E174" i="30"/>
  <c r="F174" i="30"/>
  <c r="G174" i="30"/>
  <c r="H174" i="30"/>
  <c r="I174" i="30"/>
  <c r="L174" i="30"/>
  <c r="B175" i="30"/>
  <c r="C175" i="30"/>
  <c r="D175" i="30"/>
  <c r="E175" i="30"/>
  <c r="F175" i="30"/>
  <c r="G175" i="30"/>
  <c r="H175" i="30"/>
  <c r="I175" i="30"/>
  <c r="L175" i="30"/>
  <c r="B176" i="30"/>
  <c r="C176" i="30"/>
  <c r="D176" i="30"/>
  <c r="E176" i="30"/>
  <c r="F176" i="30"/>
  <c r="G176" i="30"/>
  <c r="H176" i="30"/>
  <c r="I176" i="30"/>
  <c r="L176" i="30"/>
  <c r="B177" i="30"/>
  <c r="C177" i="30"/>
  <c r="D177" i="30"/>
  <c r="E177" i="30"/>
  <c r="F177" i="30"/>
  <c r="G177" i="30"/>
  <c r="H177" i="30"/>
  <c r="I177" i="30"/>
  <c r="L177" i="30"/>
  <c r="B178" i="30"/>
  <c r="C178" i="30"/>
  <c r="D178" i="30"/>
  <c r="E178" i="30"/>
  <c r="F178" i="30"/>
  <c r="G178" i="30"/>
  <c r="H178" i="30"/>
  <c r="I178" i="30"/>
  <c r="L178" i="30"/>
  <c r="B179" i="30"/>
  <c r="C179" i="30"/>
  <c r="D179" i="30"/>
  <c r="E179" i="30"/>
  <c r="F179" i="30"/>
  <c r="G179" i="30"/>
  <c r="H179" i="30"/>
  <c r="I179" i="30"/>
  <c r="L179" i="30"/>
  <c r="B180" i="30"/>
  <c r="C180" i="30"/>
  <c r="D180" i="30"/>
  <c r="E180" i="30"/>
  <c r="F180" i="30"/>
  <c r="G180" i="30"/>
  <c r="H180" i="30"/>
  <c r="I180" i="30"/>
  <c r="L180" i="30"/>
  <c r="B181" i="30"/>
  <c r="C181" i="30"/>
  <c r="D181" i="30"/>
  <c r="E181" i="30"/>
  <c r="F181" i="30"/>
  <c r="G181" i="30"/>
  <c r="H181" i="30"/>
  <c r="I181" i="30"/>
  <c r="L181" i="30"/>
  <c r="B182" i="30"/>
  <c r="C182" i="30"/>
  <c r="D182" i="30"/>
  <c r="E182" i="30"/>
  <c r="F182" i="30"/>
  <c r="G182" i="30"/>
  <c r="H182" i="30"/>
  <c r="I182" i="30"/>
  <c r="L182" i="30"/>
  <c r="B183" i="30"/>
  <c r="C183" i="30"/>
  <c r="D183" i="30"/>
  <c r="E183" i="30"/>
  <c r="F183" i="30"/>
  <c r="G183" i="30"/>
  <c r="H183" i="30"/>
  <c r="I183" i="30"/>
  <c r="L183" i="30"/>
  <c r="B184" i="30"/>
  <c r="C184" i="30"/>
  <c r="D184" i="30"/>
  <c r="E184" i="30"/>
  <c r="F184" i="30"/>
  <c r="G184" i="30"/>
  <c r="H184" i="30"/>
  <c r="I184" i="30"/>
  <c r="L184" i="30"/>
  <c r="B185" i="30"/>
  <c r="C185" i="30"/>
  <c r="D185" i="30"/>
  <c r="E185" i="30"/>
  <c r="F185" i="30"/>
  <c r="G185" i="30"/>
  <c r="H185" i="30"/>
  <c r="I185" i="30"/>
  <c r="L185" i="30"/>
  <c r="B186" i="30"/>
  <c r="L186" i="30" s="1"/>
  <c r="C186" i="30"/>
  <c r="D186" i="30"/>
  <c r="E186" i="30"/>
  <c r="F186" i="30"/>
  <c r="G186" i="30"/>
  <c r="H186" i="30"/>
  <c r="I186" i="30"/>
  <c r="B187" i="30"/>
  <c r="L187" i="30" s="1"/>
  <c r="C187" i="30"/>
  <c r="D187" i="30"/>
  <c r="E187" i="30"/>
  <c r="F187" i="30"/>
  <c r="G187" i="30"/>
  <c r="H187" i="30"/>
  <c r="I187" i="30"/>
  <c r="B188" i="30"/>
  <c r="L188" i="30" s="1"/>
  <c r="C188" i="30"/>
  <c r="D188" i="30"/>
  <c r="E188" i="30"/>
  <c r="F188" i="30"/>
  <c r="G188" i="30"/>
  <c r="H188" i="30"/>
  <c r="I188" i="30"/>
  <c r="B189" i="30"/>
  <c r="L189" i="30" s="1"/>
  <c r="C189" i="30"/>
  <c r="D189" i="30"/>
  <c r="E189" i="30"/>
  <c r="F189" i="30"/>
  <c r="G189" i="30"/>
  <c r="H189" i="30"/>
  <c r="I189" i="30"/>
  <c r="B190" i="30"/>
  <c r="L190" i="30" s="1"/>
  <c r="C190" i="30"/>
  <c r="D190" i="30"/>
  <c r="E190" i="30"/>
  <c r="F190" i="30"/>
  <c r="G190" i="30"/>
  <c r="H190" i="30"/>
  <c r="I190" i="30"/>
  <c r="B191" i="30"/>
  <c r="L191" i="30" s="1"/>
  <c r="C191" i="30"/>
  <c r="D191" i="30"/>
  <c r="E191" i="30"/>
  <c r="F191" i="30"/>
  <c r="G191" i="30"/>
  <c r="H191" i="30"/>
  <c r="I191" i="30"/>
  <c r="B192" i="30"/>
  <c r="L192" i="30" s="1"/>
  <c r="C192" i="30"/>
  <c r="D192" i="30"/>
  <c r="E192" i="30"/>
  <c r="F192" i="30"/>
  <c r="G192" i="30"/>
  <c r="H192" i="30"/>
  <c r="I192" i="30"/>
  <c r="B193" i="30"/>
  <c r="L193" i="30" s="1"/>
  <c r="C193" i="30"/>
  <c r="D193" i="30"/>
  <c r="E193" i="30"/>
  <c r="F193" i="30"/>
  <c r="G193" i="30"/>
  <c r="H193" i="30"/>
  <c r="I193" i="30"/>
  <c r="B194" i="30"/>
  <c r="L194" i="30" s="1"/>
  <c r="C194" i="30"/>
  <c r="D194" i="30"/>
  <c r="E194" i="30"/>
  <c r="F194" i="30"/>
  <c r="G194" i="30"/>
  <c r="H194" i="30"/>
  <c r="I194" i="30"/>
  <c r="B195" i="30"/>
  <c r="L195" i="30" s="1"/>
  <c r="C195" i="30"/>
  <c r="D195" i="30"/>
  <c r="E195" i="30"/>
  <c r="F195" i="30"/>
  <c r="G195" i="30"/>
  <c r="H195" i="30"/>
  <c r="I195" i="30"/>
  <c r="B196" i="30"/>
  <c r="L196" i="30" s="1"/>
  <c r="C196" i="30"/>
  <c r="D196" i="30"/>
  <c r="E196" i="30"/>
  <c r="F196" i="30"/>
  <c r="G196" i="30"/>
  <c r="H196" i="30"/>
  <c r="I196" i="30"/>
  <c r="B197" i="30"/>
  <c r="L197" i="30" s="1"/>
  <c r="C197" i="30"/>
  <c r="D197" i="30"/>
  <c r="E197" i="30"/>
  <c r="F197" i="30"/>
  <c r="G197" i="30"/>
  <c r="H197" i="30"/>
  <c r="I197" i="30"/>
  <c r="B198" i="30"/>
  <c r="L198" i="30" s="1"/>
  <c r="C198" i="30"/>
  <c r="D198" i="30"/>
  <c r="E198" i="30"/>
  <c r="F198" i="30"/>
  <c r="G198" i="30"/>
  <c r="H198" i="30"/>
  <c r="I198" i="30"/>
  <c r="B199" i="30"/>
  <c r="L199" i="30" s="1"/>
  <c r="C199" i="30"/>
  <c r="D199" i="30"/>
  <c r="E199" i="30"/>
  <c r="F199" i="30"/>
  <c r="G199" i="30"/>
  <c r="H199" i="30"/>
  <c r="I199" i="30"/>
  <c r="B200" i="30"/>
  <c r="L200" i="30" s="1"/>
  <c r="C200" i="30"/>
  <c r="D200" i="30"/>
  <c r="E200" i="30"/>
  <c r="F200" i="30"/>
  <c r="G200" i="30"/>
  <c r="H200" i="30"/>
  <c r="I200" i="30"/>
  <c r="B201" i="30"/>
  <c r="L201" i="30" s="1"/>
  <c r="C201" i="30"/>
  <c r="D201" i="30"/>
  <c r="E201" i="30"/>
  <c r="F201" i="30"/>
  <c r="G201" i="30"/>
  <c r="H201" i="30"/>
  <c r="I201" i="30"/>
  <c r="B202" i="30"/>
  <c r="L202" i="30" s="1"/>
  <c r="C202" i="30"/>
  <c r="D202" i="30"/>
  <c r="E202" i="30"/>
  <c r="F202" i="30"/>
  <c r="G202" i="30"/>
  <c r="H202" i="30"/>
  <c r="I202" i="30"/>
  <c r="B203" i="30"/>
  <c r="L203" i="30" s="1"/>
  <c r="C203" i="30"/>
  <c r="D203" i="30"/>
  <c r="E203" i="30"/>
  <c r="F203" i="30"/>
  <c r="G203" i="30"/>
  <c r="H203" i="30"/>
  <c r="I203" i="30"/>
  <c r="B204" i="30"/>
  <c r="L204" i="30" s="1"/>
  <c r="C204" i="30"/>
  <c r="D204" i="30"/>
  <c r="E204" i="30"/>
  <c r="F204" i="30"/>
  <c r="G204" i="30"/>
  <c r="H204" i="30"/>
  <c r="I204" i="30"/>
  <c r="B205" i="30"/>
  <c r="L205" i="30" s="1"/>
  <c r="C205" i="30"/>
  <c r="D205" i="30"/>
  <c r="E205" i="30"/>
  <c r="F205" i="30"/>
  <c r="G205" i="30"/>
  <c r="H205" i="30"/>
  <c r="I205" i="30"/>
  <c r="B206" i="30"/>
  <c r="L206" i="30" s="1"/>
  <c r="C206" i="30"/>
  <c r="D206" i="30"/>
  <c r="E206" i="30"/>
  <c r="F206" i="30"/>
  <c r="G206" i="30"/>
  <c r="H206" i="30"/>
  <c r="I206" i="30"/>
  <c r="B207" i="30"/>
  <c r="L207" i="30" s="1"/>
  <c r="C207" i="30"/>
  <c r="D207" i="30"/>
  <c r="E207" i="30"/>
  <c r="F207" i="30"/>
  <c r="G207" i="30"/>
  <c r="H207" i="30"/>
  <c r="I207" i="30"/>
  <c r="B208" i="30"/>
  <c r="L208" i="30" s="1"/>
  <c r="C208" i="30"/>
  <c r="D208" i="30"/>
  <c r="E208" i="30"/>
  <c r="F208" i="30"/>
  <c r="G208" i="30"/>
  <c r="H208" i="30"/>
  <c r="I208" i="30"/>
  <c r="B209" i="30"/>
  <c r="L209" i="30" s="1"/>
  <c r="C209" i="30"/>
  <c r="D209" i="30"/>
  <c r="E209" i="30"/>
  <c r="F209" i="30"/>
  <c r="G209" i="30"/>
  <c r="H209" i="30"/>
  <c r="I209" i="30"/>
  <c r="B210" i="30"/>
  <c r="L210" i="30" s="1"/>
  <c r="C210" i="30"/>
  <c r="D210" i="30"/>
  <c r="E210" i="30"/>
  <c r="F210" i="30"/>
  <c r="G210" i="30"/>
  <c r="H210" i="30"/>
  <c r="I210" i="30"/>
  <c r="B211" i="30"/>
  <c r="L211" i="30" s="1"/>
  <c r="C211" i="30"/>
  <c r="D211" i="30"/>
  <c r="E211" i="30"/>
  <c r="F211" i="30"/>
  <c r="G211" i="30"/>
  <c r="H211" i="30"/>
  <c r="I211" i="30"/>
  <c r="B212" i="30"/>
  <c r="L212" i="30" s="1"/>
  <c r="C212" i="30"/>
  <c r="D212" i="30"/>
  <c r="E212" i="30"/>
  <c r="F212" i="30"/>
  <c r="G212" i="30"/>
  <c r="H212" i="30"/>
  <c r="I212" i="30"/>
  <c r="B213" i="30"/>
  <c r="L213" i="30" s="1"/>
  <c r="C213" i="30"/>
  <c r="D213" i="30"/>
  <c r="E213" i="30"/>
  <c r="F213" i="30"/>
  <c r="G213" i="30"/>
  <c r="H213" i="30"/>
  <c r="I213" i="30"/>
  <c r="B214" i="30"/>
  <c r="L214" i="30" s="1"/>
  <c r="C214" i="30"/>
  <c r="D214" i="30"/>
  <c r="E214" i="30"/>
  <c r="F214" i="30"/>
  <c r="G214" i="30"/>
  <c r="H214" i="30"/>
  <c r="I214" i="30"/>
  <c r="B215" i="30"/>
  <c r="L215" i="30" s="1"/>
  <c r="C215" i="30"/>
  <c r="D215" i="30"/>
  <c r="E215" i="30"/>
  <c r="F215" i="30"/>
  <c r="G215" i="30"/>
  <c r="H215" i="30"/>
  <c r="I215" i="30"/>
  <c r="B216" i="30"/>
  <c r="L216" i="30" s="1"/>
  <c r="C216" i="30"/>
  <c r="D216" i="30"/>
  <c r="E216" i="30"/>
  <c r="F216" i="30"/>
  <c r="G216" i="30"/>
  <c r="H216" i="30"/>
  <c r="I216" i="30"/>
  <c r="B217" i="30"/>
  <c r="L217" i="30" s="1"/>
  <c r="C217" i="30"/>
  <c r="D217" i="30"/>
  <c r="E217" i="30"/>
  <c r="F217" i="30"/>
  <c r="G217" i="30"/>
  <c r="H217" i="30"/>
  <c r="I217" i="30"/>
  <c r="B218" i="30"/>
  <c r="L218" i="30" s="1"/>
  <c r="C218" i="30"/>
  <c r="D218" i="30"/>
  <c r="E218" i="30"/>
  <c r="F218" i="30"/>
  <c r="G218" i="30"/>
  <c r="H218" i="30"/>
  <c r="I218" i="30"/>
  <c r="B219" i="30"/>
  <c r="L219" i="30" s="1"/>
  <c r="C219" i="30"/>
  <c r="D219" i="30"/>
  <c r="E219" i="30"/>
  <c r="F219" i="30"/>
  <c r="G219" i="30"/>
  <c r="H219" i="30"/>
  <c r="I219" i="30"/>
  <c r="B220" i="30"/>
  <c r="L220" i="30" s="1"/>
  <c r="C220" i="30"/>
  <c r="D220" i="30"/>
  <c r="E220" i="30"/>
  <c r="F220" i="30"/>
  <c r="G220" i="30"/>
  <c r="H220" i="30"/>
  <c r="I220" i="30"/>
  <c r="B221" i="30"/>
  <c r="L221" i="30" s="1"/>
  <c r="C221" i="30"/>
  <c r="D221" i="30"/>
  <c r="E221" i="30"/>
  <c r="F221" i="30"/>
  <c r="G221" i="30"/>
  <c r="H221" i="30"/>
  <c r="I221" i="30"/>
  <c r="B222" i="30"/>
  <c r="L222" i="30" s="1"/>
  <c r="C222" i="30"/>
  <c r="D222" i="30"/>
  <c r="E222" i="30"/>
  <c r="F222" i="30"/>
  <c r="G222" i="30"/>
  <c r="H222" i="30"/>
  <c r="I222" i="30"/>
  <c r="B223" i="30"/>
  <c r="L223" i="30" s="1"/>
  <c r="C223" i="30"/>
  <c r="D223" i="30"/>
  <c r="E223" i="30"/>
  <c r="F223" i="30"/>
  <c r="G223" i="30"/>
  <c r="H223" i="30"/>
  <c r="I223" i="30"/>
  <c r="B224" i="30"/>
  <c r="L224" i="30" s="1"/>
  <c r="C224" i="30"/>
  <c r="D224" i="30"/>
  <c r="E224" i="30"/>
  <c r="F224" i="30"/>
  <c r="G224" i="30"/>
  <c r="H224" i="30"/>
  <c r="I224" i="30"/>
  <c r="B225" i="30"/>
  <c r="L225" i="30" s="1"/>
  <c r="C225" i="30"/>
  <c r="D225" i="30"/>
  <c r="E225" i="30"/>
  <c r="F225" i="30"/>
  <c r="G225" i="30"/>
  <c r="H225" i="30"/>
  <c r="I225" i="30"/>
  <c r="B226" i="30"/>
  <c r="L226" i="30" s="1"/>
  <c r="C226" i="30"/>
  <c r="D226" i="30"/>
  <c r="E226" i="30"/>
  <c r="F226" i="30"/>
  <c r="G226" i="30"/>
  <c r="H226" i="30"/>
  <c r="I226" i="30"/>
  <c r="B227" i="30"/>
  <c r="L227" i="30" s="1"/>
  <c r="C227" i="30"/>
  <c r="D227" i="30"/>
  <c r="E227" i="30"/>
  <c r="F227" i="30"/>
  <c r="G227" i="30"/>
  <c r="H227" i="30"/>
  <c r="I227" i="30"/>
  <c r="B228" i="30"/>
  <c r="L228" i="30" s="1"/>
  <c r="C228" i="30"/>
  <c r="D228" i="30"/>
  <c r="E228" i="30"/>
  <c r="F228" i="30"/>
  <c r="G228" i="30"/>
  <c r="H228" i="30"/>
  <c r="I228" i="30"/>
  <c r="B229" i="30"/>
  <c r="L229" i="30" s="1"/>
  <c r="C229" i="30"/>
  <c r="D229" i="30"/>
  <c r="E229" i="30"/>
  <c r="F229" i="30"/>
  <c r="G229" i="30"/>
  <c r="H229" i="30"/>
  <c r="I229" i="30"/>
  <c r="B230" i="30"/>
  <c r="L230" i="30" s="1"/>
  <c r="C230" i="30"/>
  <c r="D230" i="30"/>
  <c r="E230" i="30"/>
  <c r="F230" i="30"/>
  <c r="G230" i="30"/>
  <c r="H230" i="30"/>
  <c r="I230" i="30"/>
  <c r="B231" i="30"/>
  <c r="L231" i="30" s="1"/>
  <c r="C231" i="30"/>
  <c r="D231" i="30"/>
  <c r="E231" i="30"/>
  <c r="F231" i="30"/>
  <c r="G231" i="30"/>
  <c r="H231" i="30"/>
  <c r="I231" i="30"/>
  <c r="B232" i="30"/>
  <c r="L232" i="30" s="1"/>
  <c r="C232" i="30"/>
  <c r="D232" i="30"/>
  <c r="E232" i="30"/>
  <c r="F232" i="30"/>
  <c r="G232" i="30"/>
  <c r="H232" i="30"/>
  <c r="I232" i="30"/>
  <c r="B233" i="30"/>
  <c r="L233" i="30" s="1"/>
  <c r="C233" i="30"/>
  <c r="D233" i="30"/>
  <c r="E233" i="30"/>
  <c r="F233" i="30"/>
  <c r="G233" i="30"/>
  <c r="H233" i="30"/>
  <c r="I233" i="30"/>
  <c r="B234" i="30"/>
  <c r="L234" i="30" s="1"/>
  <c r="C234" i="30"/>
  <c r="D234" i="30"/>
  <c r="E234" i="30"/>
  <c r="F234" i="30"/>
  <c r="G234" i="30"/>
  <c r="H234" i="30"/>
  <c r="I234" i="30"/>
  <c r="B235" i="30"/>
  <c r="L235" i="30" s="1"/>
  <c r="C235" i="30"/>
  <c r="D235" i="30"/>
  <c r="E235" i="30"/>
  <c r="F235" i="30"/>
  <c r="G235" i="30"/>
  <c r="H235" i="30"/>
  <c r="I235" i="30"/>
  <c r="B236" i="30"/>
  <c r="L236" i="30" s="1"/>
  <c r="C236" i="30"/>
  <c r="D236" i="30"/>
  <c r="E236" i="30"/>
  <c r="F236" i="30"/>
  <c r="G236" i="30"/>
  <c r="H236" i="30"/>
  <c r="I236" i="30"/>
  <c r="B237" i="30"/>
  <c r="L237" i="30" s="1"/>
  <c r="C237" i="30"/>
  <c r="D237" i="30"/>
  <c r="E237" i="30"/>
  <c r="F237" i="30"/>
  <c r="G237" i="30"/>
  <c r="H237" i="30"/>
  <c r="I237" i="30"/>
  <c r="B238" i="30"/>
  <c r="L238" i="30" s="1"/>
  <c r="C238" i="30"/>
  <c r="D238" i="30"/>
  <c r="E238" i="30"/>
  <c r="F238" i="30"/>
  <c r="G238" i="30"/>
  <c r="H238" i="30"/>
  <c r="I238" i="30"/>
  <c r="B239" i="30"/>
  <c r="L239" i="30" s="1"/>
  <c r="C239" i="30"/>
  <c r="D239" i="30"/>
  <c r="E239" i="30"/>
  <c r="F239" i="30"/>
  <c r="G239" i="30"/>
  <c r="H239" i="30"/>
  <c r="I239" i="30"/>
  <c r="B240" i="30"/>
  <c r="L240" i="30" s="1"/>
  <c r="C240" i="30"/>
  <c r="D240" i="30"/>
  <c r="E240" i="30"/>
  <c r="F240" i="30"/>
  <c r="G240" i="30"/>
  <c r="H240" i="30"/>
  <c r="I240" i="30"/>
  <c r="B241" i="30"/>
  <c r="L241" i="30" s="1"/>
  <c r="C241" i="30"/>
  <c r="D241" i="30"/>
  <c r="E241" i="30"/>
  <c r="F241" i="30"/>
  <c r="G241" i="30"/>
  <c r="H241" i="30"/>
  <c r="I241" i="30"/>
  <c r="B242" i="30"/>
  <c r="L242" i="30" s="1"/>
  <c r="C242" i="30"/>
  <c r="D242" i="30"/>
  <c r="E242" i="30"/>
  <c r="F242" i="30"/>
  <c r="G242" i="30"/>
  <c r="H242" i="30"/>
  <c r="I242" i="30"/>
  <c r="B243" i="30"/>
  <c r="L243" i="30" s="1"/>
  <c r="C243" i="30"/>
  <c r="D243" i="30"/>
  <c r="E243" i="30"/>
  <c r="F243" i="30"/>
  <c r="G243" i="30"/>
  <c r="H243" i="30"/>
  <c r="I243" i="30"/>
  <c r="B244" i="30"/>
  <c r="L244" i="30" s="1"/>
  <c r="C244" i="30"/>
  <c r="D244" i="30"/>
  <c r="E244" i="30"/>
  <c r="F244" i="30"/>
  <c r="G244" i="30"/>
  <c r="H244" i="30"/>
  <c r="I244" i="30"/>
  <c r="B245" i="30"/>
  <c r="L245" i="30" s="1"/>
  <c r="C245" i="30"/>
  <c r="D245" i="30"/>
  <c r="E245" i="30"/>
  <c r="F245" i="30"/>
  <c r="G245" i="30"/>
  <c r="H245" i="30"/>
  <c r="I245" i="30"/>
  <c r="B246" i="30"/>
  <c r="L246" i="30" s="1"/>
  <c r="C246" i="30"/>
  <c r="D246" i="30"/>
  <c r="E246" i="30"/>
  <c r="F246" i="30"/>
  <c r="G246" i="30"/>
  <c r="H246" i="30"/>
  <c r="I246" i="30"/>
  <c r="B247" i="30"/>
  <c r="L247" i="30" s="1"/>
  <c r="C247" i="30"/>
  <c r="D247" i="30"/>
  <c r="E247" i="30"/>
  <c r="F247" i="30"/>
  <c r="G247" i="30"/>
  <c r="H247" i="30"/>
  <c r="I247" i="30"/>
  <c r="B248" i="30"/>
  <c r="L248" i="30" s="1"/>
  <c r="C248" i="30"/>
  <c r="D248" i="30"/>
  <c r="E248" i="30"/>
  <c r="F248" i="30"/>
  <c r="G248" i="30"/>
  <c r="H248" i="30"/>
  <c r="I248" i="30"/>
  <c r="B249" i="30"/>
  <c r="L249" i="30" s="1"/>
  <c r="C249" i="30"/>
  <c r="D249" i="30"/>
  <c r="E249" i="30"/>
  <c r="F249" i="30"/>
  <c r="G249" i="30"/>
  <c r="H249" i="30"/>
  <c r="I249" i="30"/>
  <c r="B250" i="30"/>
  <c r="L250" i="30" s="1"/>
  <c r="C250" i="30"/>
  <c r="D250" i="30"/>
  <c r="E250" i="30"/>
  <c r="F250" i="30"/>
  <c r="G250" i="30"/>
  <c r="H250" i="30"/>
  <c r="I250" i="30"/>
  <c r="B251" i="30"/>
  <c r="L251" i="30" s="1"/>
  <c r="C251" i="30"/>
  <c r="D251" i="30"/>
  <c r="E251" i="30"/>
  <c r="F251" i="30"/>
  <c r="G251" i="30"/>
  <c r="H251" i="30"/>
  <c r="I251" i="30"/>
  <c r="B252" i="30"/>
  <c r="L252" i="30" s="1"/>
  <c r="C252" i="30"/>
  <c r="D252" i="30"/>
  <c r="E252" i="30"/>
  <c r="F252" i="30"/>
  <c r="G252" i="30"/>
  <c r="H252" i="30"/>
  <c r="I252" i="30"/>
  <c r="B253" i="30"/>
  <c r="L253" i="30" s="1"/>
  <c r="C253" i="30"/>
  <c r="D253" i="30"/>
  <c r="E253" i="30"/>
  <c r="F253" i="30"/>
  <c r="G253" i="30"/>
  <c r="H253" i="30"/>
  <c r="I253" i="30"/>
  <c r="B254" i="30"/>
  <c r="L254" i="30" s="1"/>
  <c r="C254" i="30"/>
  <c r="D254" i="30"/>
  <c r="E254" i="30"/>
  <c r="F254" i="30"/>
  <c r="G254" i="30"/>
  <c r="H254" i="30"/>
  <c r="I254" i="30"/>
  <c r="B255" i="30"/>
  <c r="L255" i="30" s="1"/>
  <c r="C255" i="30"/>
  <c r="D255" i="30"/>
  <c r="E255" i="30"/>
  <c r="F255" i="30"/>
  <c r="G255" i="30"/>
  <c r="H255" i="30"/>
  <c r="I255" i="30"/>
  <c r="B256" i="30"/>
  <c r="L256" i="30" s="1"/>
  <c r="C256" i="30"/>
  <c r="D256" i="30"/>
  <c r="E256" i="30"/>
  <c r="F256" i="30"/>
  <c r="G256" i="30"/>
  <c r="H256" i="30"/>
  <c r="I256" i="30"/>
  <c r="B257" i="30"/>
  <c r="L257" i="30" s="1"/>
  <c r="C257" i="30"/>
  <c r="D257" i="30"/>
  <c r="E257" i="30"/>
  <c r="F257" i="30"/>
  <c r="G257" i="30"/>
  <c r="H257" i="30"/>
  <c r="I257" i="30"/>
  <c r="B258" i="30"/>
  <c r="L258" i="30" s="1"/>
  <c r="C258" i="30"/>
  <c r="D258" i="30"/>
  <c r="E258" i="30"/>
  <c r="F258" i="30"/>
  <c r="G258" i="30"/>
  <c r="H258" i="30"/>
  <c r="I258" i="30"/>
  <c r="B259" i="30"/>
  <c r="L259" i="30" s="1"/>
  <c r="C259" i="30"/>
  <c r="D259" i="30"/>
  <c r="E259" i="30"/>
  <c r="F259" i="30"/>
  <c r="G259" i="30"/>
  <c r="H259" i="30"/>
  <c r="I259" i="30"/>
  <c r="B260" i="30"/>
  <c r="L260" i="30" s="1"/>
  <c r="C260" i="30"/>
  <c r="D260" i="30"/>
  <c r="E260" i="30"/>
  <c r="F260" i="30"/>
  <c r="G260" i="30"/>
  <c r="H260" i="30"/>
  <c r="I260" i="30"/>
  <c r="B261" i="30"/>
  <c r="L261" i="30" s="1"/>
  <c r="C261" i="30"/>
  <c r="D261" i="30"/>
  <c r="E261" i="30"/>
  <c r="F261" i="30"/>
  <c r="G261" i="30"/>
  <c r="H261" i="30"/>
  <c r="I261" i="30"/>
  <c r="B262" i="30"/>
  <c r="L262" i="30" s="1"/>
  <c r="C262" i="30"/>
  <c r="D262" i="30"/>
  <c r="E262" i="30"/>
  <c r="F262" i="30"/>
  <c r="G262" i="30"/>
  <c r="H262" i="30"/>
  <c r="I262" i="30"/>
  <c r="B263" i="30"/>
  <c r="L263" i="30" s="1"/>
  <c r="C263" i="30"/>
  <c r="D263" i="30"/>
  <c r="E263" i="30"/>
  <c r="F263" i="30"/>
  <c r="G263" i="30"/>
  <c r="H263" i="30"/>
  <c r="I263" i="30"/>
  <c r="B264" i="30"/>
  <c r="L264" i="30" s="1"/>
  <c r="C264" i="30"/>
  <c r="D264" i="30"/>
  <c r="E264" i="30"/>
  <c r="F264" i="30"/>
  <c r="G264" i="30"/>
  <c r="H264" i="30"/>
  <c r="I264" i="30"/>
  <c r="B265" i="30"/>
  <c r="L265" i="30" s="1"/>
  <c r="C265" i="30"/>
  <c r="D265" i="30"/>
  <c r="E265" i="30"/>
  <c r="F265" i="30"/>
  <c r="G265" i="30"/>
  <c r="H265" i="30"/>
  <c r="I265" i="30"/>
  <c r="B266" i="30"/>
  <c r="L266" i="30" s="1"/>
  <c r="C266" i="30"/>
  <c r="D266" i="30"/>
  <c r="E266" i="30"/>
  <c r="F266" i="30"/>
  <c r="G266" i="30"/>
  <c r="H266" i="30"/>
  <c r="I266" i="30"/>
  <c r="B267" i="30"/>
  <c r="L267" i="30" s="1"/>
  <c r="C267" i="30"/>
  <c r="D267" i="30"/>
  <c r="E267" i="30"/>
  <c r="F267" i="30"/>
  <c r="G267" i="30"/>
  <c r="H267" i="30"/>
  <c r="I267" i="30"/>
  <c r="B268" i="30"/>
  <c r="L268" i="30" s="1"/>
  <c r="C268" i="30"/>
  <c r="D268" i="30"/>
  <c r="E268" i="30"/>
  <c r="F268" i="30"/>
  <c r="G268" i="30"/>
  <c r="H268" i="30"/>
  <c r="I268" i="30"/>
  <c r="B269" i="30"/>
  <c r="L269" i="30" s="1"/>
  <c r="C269" i="30"/>
  <c r="D269" i="30"/>
  <c r="E269" i="30"/>
  <c r="F269" i="30"/>
  <c r="G269" i="30"/>
  <c r="H269" i="30"/>
  <c r="I269" i="30"/>
  <c r="B270" i="30"/>
  <c r="L270" i="30" s="1"/>
  <c r="C270" i="30"/>
  <c r="D270" i="30"/>
  <c r="E270" i="30"/>
  <c r="F270" i="30"/>
  <c r="G270" i="30"/>
  <c r="H270" i="30"/>
  <c r="I270" i="30"/>
  <c r="B271" i="30"/>
  <c r="C271" i="30"/>
  <c r="D271" i="30"/>
  <c r="E271" i="30"/>
  <c r="F271" i="30"/>
  <c r="G271" i="30"/>
  <c r="H271" i="30"/>
  <c r="I271" i="30"/>
  <c r="L271" i="30"/>
  <c r="B272" i="30"/>
  <c r="L272" i="30" s="1"/>
  <c r="C272" i="30"/>
  <c r="D272" i="30"/>
  <c r="E272" i="30"/>
  <c r="F272" i="30"/>
  <c r="G272" i="30"/>
  <c r="H272" i="30"/>
  <c r="I272" i="30"/>
  <c r="B273" i="30"/>
  <c r="L273" i="30" s="1"/>
  <c r="C273" i="30"/>
  <c r="D273" i="30"/>
  <c r="E273" i="30"/>
  <c r="F273" i="30"/>
  <c r="G273" i="30"/>
  <c r="H273" i="30"/>
  <c r="I273" i="30"/>
  <c r="B274" i="30"/>
  <c r="L274" i="30" s="1"/>
  <c r="C274" i="30"/>
  <c r="D274" i="30"/>
  <c r="E274" i="30"/>
  <c r="F274" i="30"/>
  <c r="G274" i="30"/>
  <c r="H274" i="30"/>
  <c r="I274" i="30"/>
  <c r="B275" i="30"/>
  <c r="L275" i="30" s="1"/>
  <c r="C275" i="30"/>
  <c r="D275" i="30"/>
  <c r="E275" i="30"/>
  <c r="F275" i="30"/>
  <c r="G275" i="30"/>
  <c r="H275" i="30"/>
  <c r="I275" i="30"/>
  <c r="B276" i="30"/>
  <c r="L276" i="30" s="1"/>
  <c r="C276" i="30"/>
  <c r="D276" i="30"/>
  <c r="E276" i="30"/>
  <c r="F276" i="30"/>
  <c r="G276" i="30"/>
  <c r="H276" i="30"/>
  <c r="I276" i="30"/>
  <c r="B277" i="30"/>
  <c r="L277" i="30" s="1"/>
  <c r="C277" i="30"/>
  <c r="D277" i="30"/>
  <c r="E277" i="30"/>
  <c r="F277" i="30"/>
  <c r="G277" i="30"/>
  <c r="H277" i="30"/>
  <c r="I277" i="30"/>
  <c r="B278" i="30"/>
  <c r="L278" i="30" s="1"/>
  <c r="C278" i="30"/>
  <c r="D278" i="30"/>
  <c r="E278" i="30"/>
  <c r="F278" i="30"/>
  <c r="G278" i="30"/>
  <c r="H278" i="30"/>
  <c r="I278" i="30"/>
  <c r="B279" i="30"/>
  <c r="L279" i="30" s="1"/>
  <c r="C279" i="30"/>
  <c r="D279" i="30"/>
  <c r="E279" i="30"/>
  <c r="F279" i="30"/>
  <c r="G279" i="30"/>
  <c r="H279" i="30"/>
  <c r="I279" i="30"/>
  <c r="B280" i="30"/>
  <c r="L280" i="30" s="1"/>
  <c r="C280" i="30"/>
  <c r="D280" i="30"/>
  <c r="E280" i="30"/>
  <c r="F280" i="30"/>
  <c r="G280" i="30"/>
  <c r="H280" i="30"/>
  <c r="I280" i="30"/>
  <c r="B281" i="30"/>
  <c r="L281" i="30" s="1"/>
  <c r="C281" i="30"/>
  <c r="D281" i="30"/>
  <c r="E281" i="30"/>
  <c r="F281" i="30"/>
  <c r="G281" i="30"/>
  <c r="H281" i="30"/>
  <c r="I281" i="30"/>
  <c r="B282" i="30"/>
  <c r="L282" i="30" s="1"/>
  <c r="C282" i="30"/>
  <c r="D282" i="30"/>
  <c r="E282" i="30"/>
  <c r="F282" i="30"/>
  <c r="G282" i="30"/>
  <c r="H282" i="30"/>
  <c r="I282" i="30"/>
  <c r="B283" i="30"/>
  <c r="L283" i="30" s="1"/>
  <c r="C283" i="30"/>
  <c r="D283" i="30"/>
  <c r="E283" i="30"/>
  <c r="F283" i="30"/>
  <c r="G283" i="30"/>
  <c r="H283" i="30"/>
  <c r="I283" i="30"/>
  <c r="B284" i="30"/>
  <c r="L284" i="30" s="1"/>
  <c r="C284" i="30"/>
  <c r="D284" i="30"/>
  <c r="E284" i="30"/>
  <c r="F284" i="30"/>
  <c r="G284" i="30"/>
  <c r="H284" i="30"/>
  <c r="I284" i="30"/>
  <c r="B285" i="30"/>
  <c r="L285" i="30" s="1"/>
  <c r="C285" i="30"/>
  <c r="D285" i="30"/>
  <c r="E285" i="30"/>
  <c r="F285" i="30"/>
  <c r="G285" i="30"/>
  <c r="H285" i="30"/>
  <c r="I285" i="30"/>
  <c r="B286" i="30"/>
  <c r="L286" i="30" s="1"/>
  <c r="C286" i="30"/>
  <c r="D286" i="30"/>
  <c r="E286" i="30"/>
  <c r="F286" i="30"/>
  <c r="G286" i="30"/>
  <c r="H286" i="30"/>
  <c r="I286" i="30"/>
  <c r="B287" i="30"/>
  <c r="L287" i="30" s="1"/>
  <c r="C287" i="30"/>
  <c r="D287" i="30"/>
  <c r="E287" i="30"/>
  <c r="F287" i="30"/>
  <c r="G287" i="30"/>
  <c r="H287" i="30"/>
  <c r="I287" i="30"/>
  <c r="B288" i="30"/>
  <c r="L288" i="30" s="1"/>
  <c r="C288" i="30"/>
  <c r="D288" i="30"/>
  <c r="E288" i="30"/>
  <c r="F288" i="30"/>
  <c r="G288" i="30"/>
  <c r="H288" i="30"/>
  <c r="I288" i="30"/>
  <c r="B289" i="30"/>
  <c r="L289" i="30" s="1"/>
  <c r="C289" i="30"/>
  <c r="D289" i="30"/>
  <c r="E289" i="30"/>
  <c r="F289" i="30"/>
  <c r="G289" i="30"/>
  <c r="H289" i="30"/>
  <c r="I289" i="30"/>
  <c r="B290" i="30"/>
  <c r="L290" i="30" s="1"/>
  <c r="C290" i="30"/>
  <c r="D290" i="30"/>
  <c r="E290" i="30"/>
  <c r="F290" i="30"/>
  <c r="G290" i="30"/>
  <c r="H290" i="30"/>
  <c r="I290" i="30"/>
  <c r="B291" i="30"/>
  <c r="L291" i="30" s="1"/>
  <c r="C291" i="30"/>
  <c r="D291" i="30"/>
  <c r="E291" i="30"/>
  <c r="F291" i="30"/>
  <c r="G291" i="30"/>
  <c r="H291" i="30"/>
  <c r="I291" i="30"/>
  <c r="B292" i="30"/>
  <c r="L292" i="30" s="1"/>
  <c r="C292" i="30"/>
  <c r="D292" i="30"/>
  <c r="E292" i="30"/>
  <c r="F292" i="30"/>
  <c r="G292" i="30"/>
  <c r="H292" i="30"/>
  <c r="I292" i="30"/>
  <c r="B293" i="30"/>
  <c r="L293" i="30" s="1"/>
  <c r="C293" i="30"/>
  <c r="D293" i="30"/>
  <c r="E293" i="30"/>
  <c r="F293" i="30"/>
  <c r="G293" i="30"/>
  <c r="H293" i="30"/>
  <c r="I293" i="30"/>
  <c r="B294" i="30"/>
  <c r="L294" i="30" s="1"/>
  <c r="C294" i="30"/>
  <c r="D294" i="30"/>
  <c r="E294" i="30"/>
  <c r="F294" i="30"/>
  <c r="G294" i="30"/>
  <c r="H294" i="30"/>
  <c r="I294" i="30"/>
  <c r="B295" i="30"/>
  <c r="L295" i="30" s="1"/>
  <c r="C295" i="30"/>
  <c r="D295" i="30"/>
  <c r="E295" i="30"/>
  <c r="F295" i="30"/>
  <c r="G295" i="30"/>
  <c r="H295" i="30"/>
  <c r="I295" i="30"/>
  <c r="B296" i="30"/>
  <c r="L296" i="30" s="1"/>
  <c r="C296" i="30"/>
  <c r="D296" i="30"/>
  <c r="E296" i="30"/>
  <c r="F296" i="30"/>
  <c r="G296" i="30"/>
  <c r="H296" i="30"/>
  <c r="I296" i="30"/>
  <c r="B297" i="30"/>
  <c r="L297" i="30" s="1"/>
  <c r="C297" i="30"/>
  <c r="D297" i="30"/>
  <c r="E297" i="30"/>
  <c r="F297" i="30"/>
  <c r="G297" i="30"/>
  <c r="H297" i="30"/>
  <c r="I297" i="30"/>
  <c r="B298" i="30"/>
  <c r="L298" i="30" s="1"/>
  <c r="C298" i="30"/>
  <c r="D298" i="30"/>
  <c r="E298" i="30"/>
  <c r="F298" i="30"/>
  <c r="G298" i="30"/>
  <c r="H298" i="30"/>
  <c r="I298" i="30"/>
  <c r="B299" i="30"/>
  <c r="L299" i="30" s="1"/>
  <c r="C299" i="30"/>
  <c r="D299" i="30"/>
  <c r="E299" i="30"/>
  <c r="F299" i="30"/>
  <c r="G299" i="30"/>
  <c r="H299" i="30"/>
  <c r="I299" i="30"/>
  <c r="B300" i="30"/>
  <c r="L300" i="30" s="1"/>
  <c r="C300" i="30"/>
  <c r="D300" i="30"/>
  <c r="E300" i="30"/>
  <c r="F300" i="30"/>
  <c r="G300" i="30"/>
  <c r="H300" i="30"/>
  <c r="I300" i="30"/>
  <c r="B301" i="30"/>
  <c r="L301" i="30" s="1"/>
  <c r="C301" i="30"/>
  <c r="D301" i="30"/>
  <c r="E301" i="30"/>
  <c r="F301" i="30"/>
  <c r="G301" i="30"/>
  <c r="H301" i="30"/>
  <c r="I301" i="30"/>
  <c r="B302" i="30"/>
  <c r="L302" i="30" s="1"/>
  <c r="C302" i="30"/>
  <c r="D302" i="30"/>
  <c r="E302" i="30"/>
  <c r="F302" i="30"/>
  <c r="G302" i="30"/>
  <c r="H302" i="30"/>
  <c r="I302" i="30"/>
  <c r="B303" i="30"/>
  <c r="L303" i="30" s="1"/>
  <c r="C303" i="30"/>
  <c r="D303" i="30"/>
  <c r="E303" i="30"/>
  <c r="F303" i="30"/>
  <c r="G303" i="30"/>
  <c r="H303" i="30"/>
  <c r="I303" i="30"/>
  <c r="B304" i="30"/>
  <c r="L304" i="30" s="1"/>
  <c r="C304" i="30"/>
  <c r="D304" i="30"/>
  <c r="E304" i="30"/>
  <c r="F304" i="30"/>
  <c r="G304" i="30"/>
  <c r="H304" i="30"/>
  <c r="I304" i="30"/>
  <c r="B305" i="30"/>
  <c r="L305" i="30" s="1"/>
  <c r="C305" i="30"/>
  <c r="D305" i="30"/>
  <c r="E305" i="30"/>
  <c r="F305" i="30"/>
  <c r="G305" i="30"/>
  <c r="H305" i="30"/>
  <c r="I305" i="30"/>
  <c r="B306" i="30"/>
  <c r="L306" i="30" s="1"/>
  <c r="C306" i="30"/>
  <c r="D306" i="30"/>
  <c r="E306" i="30"/>
  <c r="F306" i="30"/>
  <c r="G306" i="30"/>
  <c r="H306" i="30"/>
  <c r="I306" i="30"/>
  <c r="B307" i="30"/>
  <c r="L307" i="30" s="1"/>
  <c r="C307" i="30"/>
  <c r="D307" i="30"/>
  <c r="E307" i="30"/>
  <c r="F307" i="30"/>
  <c r="G307" i="30"/>
  <c r="H307" i="30"/>
  <c r="I307" i="30"/>
  <c r="B308" i="30"/>
  <c r="L308" i="30" s="1"/>
  <c r="C308" i="30"/>
  <c r="D308" i="30"/>
  <c r="E308" i="30"/>
  <c r="F308" i="30"/>
  <c r="G308" i="30"/>
  <c r="H308" i="30"/>
  <c r="I308" i="30"/>
  <c r="B309" i="30"/>
  <c r="L309" i="30" s="1"/>
  <c r="C309" i="30"/>
  <c r="D309" i="30"/>
  <c r="E309" i="30"/>
  <c r="F309" i="30"/>
  <c r="G309" i="30"/>
  <c r="H309" i="30"/>
  <c r="I309" i="30"/>
  <c r="B310" i="30"/>
  <c r="L310" i="30" s="1"/>
  <c r="C310" i="30"/>
  <c r="D310" i="30"/>
  <c r="E310" i="30"/>
  <c r="F310" i="30"/>
  <c r="G310" i="30"/>
  <c r="H310" i="30"/>
  <c r="I310" i="30"/>
  <c r="B311" i="30"/>
  <c r="L311" i="30" s="1"/>
  <c r="C311" i="30"/>
  <c r="D311" i="30"/>
  <c r="E311" i="30"/>
  <c r="F311" i="30"/>
  <c r="G311" i="30"/>
  <c r="H311" i="30"/>
  <c r="I311" i="30"/>
  <c r="B312" i="30"/>
  <c r="L312" i="30" s="1"/>
  <c r="C312" i="30"/>
  <c r="D312" i="30"/>
  <c r="E312" i="30"/>
  <c r="F312" i="30"/>
  <c r="G312" i="30"/>
  <c r="H312" i="30"/>
  <c r="I312" i="30"/>
  <c r="B313" i="30"/>
  <c r="L313" i="30" s="1"/>
  <c r="C313" i="30"/>
  <c r="D313" i="30"/>
  <c r="E313" i="30"/>
  <c r="F313" i="30"/>
  <c r="G313" i="30"/>
  <c r="H313" i="30"/>
  <c r="I313" i="30"/>
  <c r="B314" i="30"/>
  <c r="L314" i="30" s="1"/>
  <c r="C314" i="30"/>
  <c r="D314" i="30"/>
  <c r="E314" i="30"/>
  <c r="F314" i="30"/>
  <c r="G314" i="30"/>
  <c r="H314" i="30"/>
  <c r="I314" i="30"/>
  <c r="B315" i="30"/>
  <c r="L315" i="30" s="1"/>
  <c r="C315" i="30"/>
  <c r="D315" i="30"/>
  <c r="E315" i="30"/>
  <c r="F315" i="30"/>
  <c r="G315" i="30"/>
  <c r="H315" i="30"/>
  <c r="I315" i="30"/>
  <c r="B316" i="30"/>
  <c r="L316" i="30" s="1"/>
  <c r="C316" i="30"/>
  <c r="D316" i="30"/>
  <c r="E316" i="30"/>
  <c r="F316" i="30"/>
  <c r="G316" i="30"/>
  <c r="H316" i="30"/>
  <c r="I316" i="30"/>
  <c r="B317" i="30"/>
  <c r="L317" i="30" s="1"/>
  <c r="C317" i="30"/>
  <c r="D317" i="30"/>
  <c r="E317" i="30"/>
  <c r="F317" i="30"/>
  <c r="G317" i="30"/>
  <c r="H317" i="30"/>
  <c r="I317" i="30"/>
  <c r="B318" i="30"/>
  <c r="L318" i="30" s="1"/>
  <c r="C318" i="30"/>
  <c r="D318" i="30"/>
  <c r="E318" i="30"/>
  <c r="F318" i="30"/>
  <c r="G318" i="30"/>
  <c r="H318" i="30"/>
  <c r="I318" i="30"/>
  <c r="B319" i="30"/>
  <c r="L319" i="30" s="1"/>
  <c r="C319" i="30"/>
  <c r="D319" i="30"/>
  <c r="E319" i="30"/>
  <c r="F319" i="30"/>
  <c r="G319" i="30"/>
  <c r="H319" i="30"/>
  <c r="I319" i="30"/>
  <c r="B320" i="30"/>
  <c r="L320" i="30" s="1"/>
  <c r="C320" i="30"/>
  <c r="D320" i="30"/>
  <c r="E320" i="30"/>
  <c r="F320" i="30"/>
  <c r="G320" i="30"/>
  <c r="H320" i="30"/>
  <c r="I320" i="30"/>
  <c r="B321" i="30"/>
  <c r="L321" i="30" s="1"/>
  <c r="C321" i="30"/>
  <c r="D321" i="30"/>
  <c r="E321" i="30"/>
  <c r="F321" i="30"/>
  <c r="G321" i="30"/>
  <c r="H321" i="30"/>
  <c r="I321" i="30"/>
  <c r="B322" i="30"/>
  <c r="L322" i="30" s="1"/>
  <c r="C322" i="30"/>
  <c r="D322" i="30"/>
  <c r="E322" i="30"/>
  <c r="F322" i="30"/>
  <c r="G322" i="30"/>
  <c r="H322" i="30"/>
  <c r="I322" i="30"/>
  <c r="B323" i="30"/>
  <c r="L323" i="30" s="1"/>
  <c r="C323" i="30"/>
  <c r="D323" i="30"/>
  <c r="E323" i="30"/>
  <c r="F323" i="30"/>
  <c r="G323" i="30"/>
  <c r="H323" i="30"/>
  <c r="I323" i="30"/>
  <c r="B324" i="30"/>
  <c r="L324" i="30" s="1"/>
  <c r="C324" i="30"/>
  <c r="D324" i="30"/>
  <c r="E324" i="30"/>
  <c r="F324" i="30"/>
  <c r="G324" i="30"/>
  <c r="H324" i="30"/>
  <c r="I324" i="30"/>
  <c r="B325" i="30"/>
  <c r="L325" i="30" s="1"/>
  <c r="C325" i="30"/>
  <c r="D325" i="30"/>
  <c r="E325" i="30"/>
  <c r="F325" i="30"/>
  <c r="G325" i="30"/>
  <c r="H325" i="30"/>
  <c r="I325" i="30"/>
  <c r="B326" i="30"/>
  <c r="L326" i="30" s="1"/>
  <c r="C326" i="30"/>
  <c r="D326" i="30"/>
  <c r="E326" i="30"/>
  <c r="F326" i="30"/>
  <c r="G326" i="30"/>
  <c r="H326" i="30"/>
  <c r="I326" i="30"/>
  <c r="B327" i="30"/>
  <c r="L327" i="30" s="1"/>
  <c r="C327" i="30"/>
  <c r="D327" i="30"/>
  <c r="E327" i="30"/>
  <c r="F327" i="30"/>
  <c r="G327" i="30"/>
  <c r="H327" i="30"/>
  <c r="I327" i="30"/>
  <c r="B328" i="30"/>
  <c r="L328" i="30" s="1"/>
  <c r="C328" i="30"/>
  <c r="D328" i="30"/>
  <c r="E328" i="30"/>
  <c r="F328" i="30"/>
  <c r="G328" i="30"/>
  <c r="H328" i="30"/>
  <c r="I328" i="30"/>
  <c r="B329" i="30"/>
  <c r="L329" i="30" s="1"/>
  <c r="C329" i="30"/>
  <c r="D329" i="30"/>
  <c r="E329" i="30"/>
  <c r="F329" i="30"/>
  <c r="G329" i="30"/>
  <c r="H329" i="30"/>
  <c r="I329" i="30"/>
  <c r="B330" i="30"/>
  <c r="L330" i="30" s="1"/>
  <c r="C330" i="30"/>
  <c r="D330" i="30"/>
  <c r="E330" i="30"/>
  <c r="F330" i="30"/>
  <c r="G330" i="30"/>
  <c r="H330" i="30"/>
  <c r="I330" i="30"/>
  <c r="B331" i="30"/>
  <c r="L331" i="30" s="1"/>
  <c r="C331" i="30"/>
  <c r="D331" i="30"/>
  <c r="E331" i="30"/>
  <c r="F331" i="30"/>
  <c r="G331" i="30"/>
  <c r="H331" i="30"/>
  <c r="I331" i="30"/>
  <c r="B332" i="30"/>
  <c r="L332" i="30" s="1"/>
  <c r="C332" i="30"/>
  <c r="D332" i="30"/>
  <c r="E332" i="30"/>
  <c r="F332" i="30"/>
  <c r="G332" i="30"/>
  <c r="H332" i="30"/>
  <c r="I332" i="30"/>
  <c r="B333" i="30"/>
  <c r="L333" i="30" s="1"/>
  <c r="C333" i="30"/>
  <c r="D333" i="30"/>
  <c r="E333" i="30"/>
  <c r="F333" i="30"/>
  <c r="G333" i="30"/>
  <c r="H333" i="30"/>
  <c r="I333" i="30"/>
  <c r="B334" i="30"/>
  <c r="L334" i="30" s="1"/>
  <c r="C334" i="30"/>
  <c r="D334" i="30"/>
  <c r="E334" i="30"/>
  <c r="F334" i="30"/>
  <c r="G334" i="30"/>
  <c r="H334" i="30"/>
  <c r="I334" i="30"/>
  <c r="B335" i="30"/>
  <c r="L335" i="30" s="1"/>
  <c r="C335" i="30"/>
  <c r="D335" i="30"/>
  <c r="E335" i="30"/>
  <c r="F335" i="30"/>
  <c r="G335" i="30"/>
  <c r="H335" i="30"/>
  <c r="I335" i="30"/>
  <c r="B336" i="30"/>
  <c r="L336" i="30" s="1"/>
  <c r="C336" i="30"/>
  <c r="D336" i="30"/>
  <c r="E336" i="30"/>
  <c r="F336" i="30"/>
  <c r="G336" i="30"/>
  <c r="H336" i="30"/>
  <c r="I336" i="30"/>
  <c r="B337" i="30"/>
  <c r="L337" i="30" s="1"/>
  <c r="C337" i="30"/>
  <c r="D337" i="30"/>
  <c r="E337" i="30"/>
  <c r="F337" i="30"/>
  <c r="G337" i="30"/>
  <c r="H337" i="30"/>
  <c r="I337" i="30"/>
  <c r="B338" i="30"/>
  <c r="L338" i="30" s="1"/>
  <c r="C338" i="30"/>
  <c r="D338" i="30"/>
  <c r="E338" i="30"/>
  <c r="F338" i="30"/>
  <c r="G338" i="30"/>
  <c r="H338" i="30"/>
  <c r="I338" i="30"/>
  <c r="B339" i="30"/>
  <c r="L339" i="30" s="1"/>
  <c r="C339" i="30"/>
  <c r="D339" i="30"/>
  <c r="E339" i="30"/>
  <c r="F339" i="30"/>
  <c r="G339" i="30"/>
  <c r="H339" i="30"/>
  <c r="I339" i="30"/>
  <c r="B340" i="30"/>
  <c r="L340" i="30" s="1"/>
  <c r="C340" i="30"/>
  <c r="D340" i="30"/>
  <c r="E340" i="30"/>
  <c r="F340" i="30"/>
  <c r="G340" i="30"/>
  <c r="H340" i="30"/>
  <c r="I340" i="30"/>
  <c r="B341" i="30"/>
  <c r="L341" i="30" s="1"/>
  <c r="C341" i="30"/>
  <c r="D341" i="30"/>
  <c r="E341" i="30"/>
  <c r="F341" i="30"/>
  <c r="G341" i="30"/>
  <c r="H341" i="30"/>
  <c r="I341" i="30"/>
  <c r="B342" i="30"/>
  <c r="L342" i="30" s="1"/>
  <c r="C342" i="30"/>
  <c r="D342" i="30"/>
  <c r="E342" i="30"/>
  <c r="F342" i="30"/>
  <c r="G342" i="30"/>
  <c r="H342" i="30"/>
  <c r="I342" i="30"/>
  <c r="B343" i="30"/>
  <c r="L343" i="30" s="1"/>
  <c r="C343" i="30"/>
  <c r="D343" i="30"/>
  <c r="E343" i="30"/>
  <c r="F343" i="30"/>
  <c r="G343" i="30"/>
  <c r="H343" i="30"/>
  <c r="I343" i="30"/>
  <c r="B344" i="30"/>
  <c r="L344" i="30" s="1"/>
  <c r="C344" i="30"/>
  <c r="D344" i="30"/>
  <c r="E344" i="30"/>
  <c r="F344" i="30"/>
  <c r="G344" i="30"/>
  <c r="H344" i="30"/>
  <c r="I344" i="30"/>
  <c r="B345" i="30"/>
  <c r="L345" i="30" s="1"/>
  <c r="C345" i="30"/>
  <c r="D345" i="30"/>
  <c r="E345" i="30"/>
  <c r="F345" i="30"/>
  <c r="G345" i="30"/>
  <c r="H345" i="30"/>
  <c r="I345" i="30"/>
  <c r="B346" i="30"/>
  <c r="L346" i="30" s="1"/>
  <c r="C346" i="30"/>
  <c r="D346" i="30"/>
  <c r="E346" i="30"/>
  <c r="F346" i="30"/>
  <c r="G346" i="30"/>
  <c r="H346" i="30"/>
  <c r="I346" i="30"/>
  <c r="B347" i="30"/>
  <c r="L347" i="30" s="1"/>
  <c r="C347" i="30"/>
  <c r="D347" i="30"/>
  <c r="E347" i="30"/>
  <c r="F347" i="30"/>
  <c r="G347" i="30"/>
  <c r="H347" i="30"/>
  <c r="I347" i="30"/>
  <c r="B348" i="30"/>
  <c r="L348" i="30" s="1"/>
  <c r="C348" i="30"/>
  <c r="D348" i="30"/>
  <c r="E348" i="30"/>
  <c r="F348" i="30"/>
  <c r="G348" i="30"/>
  <c r="H348" i="30"/>
  <c r="I348" i="30"/>
  <c r="B349" i="30"/>
  <c r="L349" i="30" s="1"/>
  <c r="C349" i="30"/>
  <c r="D349" i="30"/>
  <c r="E349" i="30"/>
  <c r="F349" i="30"/>
  <c r="G349" i="30"/>
  <c r="H349" i="30"/>
  <c r="I349" i="30"/>
  <c r="B350" i="30"/>
  <c r="L350" i="30" s="1"/>
  <c r="C350" i="30"/>
  <c r="D350" i="30"/>
  <c r="E350" i="30"/>
  <c r="F350" i="30"/>
  <c r="G350" i="30"/>
  <c r="H350" i="30"/>
  <c r="I350" i="30"/>
  <c r="B351" i="30"/>
  <c r="L351" i="30" s="1"/>
  <c r="C351" i="30"/>
  <c r="D351" i="30"/>
  <c r="E351" i="30"/>
  <c r="F351" i="30"/>
  <c r="G351" i="30"/>
  <c r="H351" i="30"/>
  <c r="I351" i="30"/>
  <c r="B352" i="30"/>
  <c r="L352" i="30" s="1"/>
  <c r="C352" i="30"/>
  <c r="D352" i="30"/>
  <c r="E352" i="30"/>
  <c r="F352" i="30"/>
  <c r="G352" i="30"/>
  <c r="H352" i="30"/>
  <c r="I352" i="30"/>
  <c r="B353" i="30"/>
  <c r="L353" i="30" s="1"/>
  <c r="C353" i="30"/>
  <c r="D353" i="30"/>
  <c r="E353" i="30"/>
  <c r="F353" i="30"/>
  <c r="G353" i="30"/>
  <c r="H353" i="30"/>
  <c r="I353" i="30"/>
  <c r="B354" i="30"/>
  <c r="L354" i="30" s="1"/>
  <c r="C354" i="30"/>
  <c r="D354" i="30"/>
  <c r="E354" i="30"/>
  <c r="F354" i="30"/>
  <c r="G354" i="30"/>
  <c r="H354" i="30"/>
  <c r="I354" i="30"/>
  <c r="B355" i="30"/>
  <c r="L355" i="30" s="1"/>
  <c r="C355" i="30"/>
  <c r="D355" i="30"/>
  <c r="E355" i="30"/>
  <c r="F355" i="30"/>
  <c r="G355" i="30"/>
  <c r="H355" i="30"/>
  <c r="I355" i="30"/>
  <c r="B356" i="30"/>
  <c r="L356" i="30" s="1"/>
  <c r="C356" i="30"/>
  <c r="D356" i="30"/>
  <c r="E356" i="30"/>
  <c r="F356" i="30"/>
  <c r="G356" i="30"/>
  <c r="H356" i="30"/>
  <c r="I356" i="30"/>
  <c r="B357" i="30"/>
  <c r="L357" i="30" s="1"/>
  <c r="C357" i="30"/>
  <c r="D357" i="30"/>
  <c r="E357" i="30"/>
  <c r="F357" i="30"/>
  <c r="G357" i="30"/>
  <c r="H357" i="30"/>
  <c r="I357" i="30"/>
  <c r="B358" i="30"/>
  <c r="L358" i="30" s="1"/>
  <c r="C358" i="30"/>
  <c r="D358" i="30"/>
  <c r="E358" i="30"/>
  <c r="F358" i="30"/>
  <c r="G358" i="30"/>
  <c r="H358" i="30"/>
  <c r="I358" i="30"/>
  <c r="B359" i="30"/>
  <c r="L359" i="30" s="1"/>
  <c r="C359" i="30"/>
  <c r="D359" i="30"/>
  <c r="E359" i="30"/>
  <c r="F359" i="30"/>
  <c r="G359" i="30"/>
  <c r="H359" i="30"/>
  <c r="I359" i="30"/>
  <c r="B360" i="30"/>
  <c r="L360" i="30" s="1"/>
  <c r="C360" i="30"/>
  <c r="D360" i="30"/>
  <c r="E360" i="30"/>
  <c r="F360" i="30"/>
  <c r="G360" i="30"/>
  <c r="H360" i="30"/>
  <c r="I360" i="30"/>
  <c r="B361" i="30"/>
  <c r="L361" i="30" s="1"/>
  <c r="C361" i="30"/>
  <c r="D361" i="30"/>
  <c r="E361" i="30"/>
  <c r="F361" i="30"/>
  <c r="G361" i="30"/>
  <c r="H361" i="30"/>
  <c r="I361" i="30"/>
  <c r="B362" i="30"/>
  <c r="L362" i="30" s="1"/>
  <c r="C362" i="30"/>
  <c r="D362" i="30"/>
  <c r="E362" i="30"/>
  <c r="F362" i="30"/>
  <c r="G362" i="30"/>
  <c r="H362" i="30"/>
  <c r="I362" i="30"/>
  <c r="B363" i="30"/>
  <c r="L363" i="30" s="1"/>
  <c r="C363" i="30"/>
  <c r="D363" i="30"/>
  <c r="E363" i="30"/>
  <c r="F363" i="30"/>
  <c r="G363" i="30"/>
  <c r="H363" i="30"/>
  <c r="I363" i="30"/>
  <c r="B364" i="30"/>
  <c r="L364" i="30" s="1"/>
  <c r="C364" i="30"/>
  <c r="D364" i="30"/>
  <c r="E364" i="30"/>
  <c r="F364" i="30"/>
  <c r="G364" i="30"/>
  <c r="H364" i="30"/>
  <c r="I364" i="30"/>
  <c r="B365" i="30"/>
  <c r="L365" i="30" s="1"/>
  <c r="C365" i="30"/>
  <c r="D365" i="30"/>
  <c r="E365" i="30"/>
  <c r="F365" i="30"/>
  <c r="G365" i="30"/>
  <c r="H365" i="30"/>
  <c r="I365" i="30"/>
  <c r="B366" i="30"/>
  <c r="L366" i="30" s="1"/>
  <c r="C366" i="30"/>
  <c r="D366" i="30"/>
  <c r="E366" i="30"/>
  <c r="F366" i="30"/>
  <c r="G366" i="30"/>
  <c r="H366" i="30"/>
  <c r="I366" i="30"/>
  <c r="B367" i="30"/>
  <c r="L367" i="30" s="1"/>
  <c r="C367" i="30"/>
  <c r="D367" i="30"/>
  <c r="E367" i="30"/>
  <c r="F367" i="30"/>
  <c r="G367" i="30"/>
  <c r="H367" i="30"/>
  <c r="I367" i="30"/>
  <c r="B368" i="30"/>
  <c r="L368" i="30" s="1"/>
  <c r="C368" i="30"/>
  <c r="D368" i="30"/>
  <c r="E368" i="30"/>
  <c r="F368" i="30"/>
  <c r="G368" i="30"/>
  <c r="H368" i="30"/>
  <c r="I368" i="30"/>
  <c r="B369" i="30"/>
  <c r="L369" i="30" s="1"/>
  <c r="C369" i="30"/>
  <c r="D369" i="30"/>
  <c r="E369" i="30"/>
  <c r="F369" i="30"/>
  <c r="G369" i="30"/>
  <c r="H369" i="30"/>
  <c r="I369" i="30"/>
  <c r="B370" i="30"/>
  <c r="L370" i="30" s="1"/>
  <c r="C370" i="30"/>
  <c r="D370" i="30"/>
  <c r="E370" i="30"/>
  <c r="F370" i="30"/>
  <c r="G370" i="30"/>
  <c r="H370" i="30"/>
  <c r="I370" i="30"/>
  <c r="B371" i="30"/>
  <c r="L371" i="30" s="1"/>
  <c r="C371" i="30"/>
  <c r="D371" i="30"/>
  <c r="E371" i="30"/>
  <c r="F371" i="30"/>
  <c r="G371" i="30"/>
  <c r="H371" i="30"/>
  <c r="I371" i="30"/>
  <c r="B372" i="30"/>
  <c r="L372" i="30" s="1"/>
  <c r="C372" i="30"/>
  <c r="D372" i="30"/>
  <c r="E372" i="30"/>
  <c r="F372" i="30"/>
  <c r="G372" i="30"/>
  <c r="H372" i="30"/>
  <c r="I372" i="30"/>
  <c r="B373" i="30"/>
  <c r="L373" i="30" s="1"/>
  <c r="C373" i="30"/>
  <c r="D373" i="30"/>
  <c r="E373" i="30"/>
  <c r="F373" i="30"/>
  <c r="G373" i="30"/>
  <c r="H373" i="30"/>
  <c r="I373" i="30"/>
  <c r="B374" i="30"/>
  <c r="L374" i="30" s="1"/>
  <c r="C374" i="30"/>
  <c r="D374" i="30"/>
  <c r="E374" i="30"/>
  <c r="F374" i="30"/>
  <c r="G374" i="30"/>
  <c r="H374" i="30"/>
  <c r="I374" i="30"/>
  <c r="B375" i="30"/>
  <c r="L375" i="30" s="1"/>
  <c r="C375" i="30"/>
  <c r="D375" i="30"/>
  <c r="E375" i="30"/>
  <c r="F375" i="30"/>
  <c r="G375" i="30"/>
  <c r="H375" i="30"/>
  <c r="I375" i="30"/>
  <c r="B376" i="30"/>
  <c r="L376" i="30" s="1"/>
  <c r="C376" i="30"/>
  <c r="D376" i="30"/>
  <c r="E376" i="30"/>
  <c r="F376" i="30"/>
  <c r="G376" i="30"/>
  <c r="H376" i="30"/>
  <c r="I376" i="30"/>
  <c r="B377" i="30"/>
  <c r="L377" i="30" s="1"/>
  <c r="C377" i="30"/>
  <c r="D377" i="30"/>
  <c r="E377" i="30"/>
  <c r="F377" i="30"/>
  <c r="G377" i="30"/>
  <c r="H377" i="30"/>
  <c r="I377" i="30"/>
  <c r="B378" i="30"/>
  <c r="L378" i="30" s="1"/>
  <c r="C378" i="30"/>
  <c r="D378" i="30"/>
  <c r="E378" i="30"/>
  <c r="F378" i="30"/>
  <c r="G378" i="30"/>
  <c r="H378" i="30"/>
  <c r="I378" i="30"/>
  <c r="B379" i="30"/>
  <c r="L379" i="30" s="1"/>
  <c r="C379" i="30"/>
  <c r="D379" i="30"/>
  <c r="E379" i="30"/>
  <c r="F379" i="30"/>
  <c r="G379" i="30"/>
  <c r="H379" i="30"/>
  <c r="I379" i="30"/>
  <c r="B380" i="30"/>
  <c r="L380" i="30" s="1"/>
  <c r="C380" i="30"/>
  <c r="D380" i="30"/>
  <c r="E380" i="30"/>
  <c r="F380" i="30"/>
  <c r="G380" i="30"/>
  <c r="H380" i="30"/>
  <c r="I380" i="30"/>
  <c r="B381" i="30"/>
  <c r="L381" i="30" s="1"/>
  <c r="C381" i="30"/>
  <c r="D381" i="30"/>
  <c r="E381" i="30"/>
  <c r="F381" i="30"/>
  <c r="G381" i="30"/>
  <c r="H381" i="30"/>
  <c r="I381" i="30"/>
  <c r="B382" i="30"/>
  <c r="L382" i="30" s="1"/>
  <c r="C382" i="30"/>
  <c r="D382" i="30"/>
  <c r="E382" i="30"/>
  <c r="F382" i="30"/>
  <c r="G382" i="30"/>
  <c r="H382" i="30"/>
  <c r="I382" i="30"/>
  <c r="B383" i="30"/>
  <c r="L383" i="30" s="1"/>
  <c r="C383" i="30"/>
  <c r="D383" i="30"/>
  <c r="E383" i="30"/>
  <c r="F383" i="30"/>
  <c r="G383" i="30"/>
  <c r="H383" i="30"/>
  <c r="I383" i="30"/>
  <c r="B384" i="30"/>
  <c r="L384" i="30" s="1"/>
  <c r="C384" i="30"/>
  <c r="D384" i="30"/>
  <c r="E384" i="30"/>
  <c r="F384" i="30"/>
  <c r="G384" i="30"/>
  <c r="H384" i="30"/>
  <c r="I384" i="30"/>
  <c r="B385" i="30"/>
  <c r="L385" i="30" s="1"/>
  <c r="C385" i="30"/>
  <c r="D385" i="30"/>
  <c r="E385" i="30"/>
  <c r="F385" i="30"/>
  <c r="G385" i="30"/>
  <c r="H385" i="30"/>
  <c r="I385" i="30"/>
  <c r="B386" i="30"/>
  <c r="L386" i="30" s="1"/>
  <c r="C386" i="30"/>
  <c r="D386" i="30"/>
  <c r="E386" i="30"/>
  <c r="F386" i="30"/>
  <c r="G386" i="30"/>
  <c r="H386" i="30"/>
  <c r="I386" i="30"/>
  <c r="B387" i="30"/>
  <c r="L387" i="30" s="1"/>
  <c r="C387" i="30"/>
  <c r="D387" i="30"/>
  <c r="E387" i="30"/>
  <c r="F387" i="30"/>
  <c r="G387" i="30"/>
  <c r="H387" i="30"/>
  <c r="I387" i="30"/>
  <c r="B388" i="30"/>
  <c r="L388" i="30" s="1"/>
  <c r="C388" i="30"/>
  <c r="D388" i="30"/>
  <c r="E388" i="30"/>
  <c r="F388" i="30"/>
  <c r="G388" i="30"/>
  <c r="H388" i="30"/>
  <c r="I388" i="30"/>
  <c r="B389" i="30"/>
  <c r="L389" i="30" s="1"/>
  <c r="C389" i="30"/>
  <c r="D389" i="30"/>
  <c r="E389" i="30"/>
  <c r="F389" i="30"/>
  <c r="G389" i="30"/>
  <c r="H389" i="30"/>
  <c r="I389" i="30"/>
  <c r="B390" i="30"/>
  <c r="L390" i="30" s="1"/>
  <c r="C390" i="30"/>
  <c r="D390" i="30"/>
  <c r="E390" i="30"/>
  <c r="F390" i="30"/>
  <c r="G390" i="30"/>
  <c r="H390" i="30"/>
  <c r="I390" i="30"/>
  <c r="B391" i="30"/>
  <c r="L391" i="30" s="1"/>
  <c r="C391" i="30"/>
  <c r="D391" i="30"/>
  <c r="E391" i="30"/>
  <c r="F391" i="30"/>
  <c r="G391" i="30"/>
  <c r="H391" i="30"/>
  <c r="I391" i="30"/>
  <c r="B392" i="30"/>
  <c r="L392" i="30" s="1"/>
  <c r="C392" i="30"/>
  <c r="D392" i="30"/>
  <c r="E392" i="30"/>
  <c r="F392" i="30"/>
  <c r="G392" i="30"/>
  <c r="H392" i="30"/>
  <c r="I392" i="30"/>
  <c r="B393" i="30"/>
  <c r="L393" i="30" s="1"/>
  <c r="C393" i="30"/>
  <c r="D393" i="30"/>
  <c r="E393" i="30"/>
  <c r="F393" i="30"/>
  <c r="G393" i="30"/>
  <c r="H393" i="30"/>
  <c r="I393" i="30"/>
  <c r="B394" i="30"/>
  <c r="L394" i="30" s="1"/>
  <c r="C394" i="30"/>
  <c r="D394" i="30"/>
  <c r="E394" i="30"/>
  <c r="F394" i="30"/>
  <c r="G394" i="30"/>
  <c r="H394" i="30"/>
  <c r="I394" i="30"/>
  <c r="B395" i="30"/>
  <c r="L395" i="30" s="1"/>
  <c r="C395" i="30"/>
  <c r="D395" i="30"/>
  <c r="E395" i="30"/>
  <c r="F395" i="30"/>
  <c r="G395" i="30"/>
  <c r="H395" i="30"/>
  <c r="I395" i="30"/>
  <c r="B396" i="30"/>
  <c r="L396" i="30" s="1"/>
  <c r="C396" i="30"/>
  <c r="D396" i="30"/>
  <c r="E396" i="30"/>
  <c r="F396" i="30"/>
  <c r="G396" i="30"/>
  <c r="H396" i="30"/>
  <c r="I396" i="30"/>
  <c r="B397" i="30"/>
  <c r="L397" i="30" s="1"/>
  <c r="C397" i="30"/>
  <c r="D397" i="30"/>
  <c r="E397" i="30"/>
  <c r="F397" i="30"/>
  <c r="G397" i="30"/>
  <c r="H397" i="30"/>
  <c r="I397" i="30"/>
  <c r="B398" i="30"/>
  <c r="L398" i="30" s="1"/>
  <c r="C398" i="30"/>
  <c r="D398" i="30"/>
  <c r="E398" i="30"/>
  <c r="F398" i="30"/>
  <c r="G398" i="30"/>
  <c r="H398" i="30"/>
  <c r="I398" i="30"/>
  <c r="B399" i="30"/>
  <c r="L399" i="30" s="1"/>
  <c r="C399" i="30"/>
  <c r="D399" i="30"/>
  <c r="E399" i="30"/>
  <c r="F399" i="30"/>
  <c r="G399" i="30"/>
  <c r="H399" i="30"/>
  <c r="I399" i="30"/>
  <c r="B400" i="30"/>
  <c r="L400" i="30" s="1"/>
  <c r="C400" i="30"/>
  <c r="D400" i="30"/>
  <c r="E400" i="30"/>
  <c r="F400" i="30"/>
  <c r="G400" i="30"/>
  <c r="H400" i="30"/>
  <c r="I400" i="30"/>
  <c r="B401" i="30"/>
  <c r="L401" i="30" s="1"/>
  <c r="C401" i="30"/>
  <c r="D401" i="30"/>
  <c r="E401" i="30"/>
  <c r="F401" i="30"/>
  <c r="G401" i="30"/>
  <c r="H401" i="30"/>
  <c r="I401" i="30"/>
  <c r="B402" i="30"/>
  <c r="L402" i="30" s="1"/>
  <c r="C402" i="30"/>
  <c r="D402" i="30"/>
  <c r="E402" i="30"/>
  <c r="F402" i="30"/>
  <c r="G402" i="30"/>
  <c r="H402" i="30"/>
  <c r="I402" i="30"/>
  <c r="B403" i="30"/>
  <c r="L403" i="30" s="1"/>
  <c r="C403" i="30"/>
  <c r="D403" i="30"/>
  <c r="E403" i="30"/>
  <c r="F403" i="30"/>
  <c r="G403" i="30"/>
  <c r="H403" i="30"/>
  <c r="I403" i="30"/>
  <c r="B404" i="30"/>
  <c r="L404" i="30" s="1"/>
  <c r="C404" i="30"/>
  <c r="D404" i="30"/>
  <c r="E404" i="30"/>
  <c r="F404" i="30"/>
  <c r="G404" i="30"/>
  <c r="H404" i="30"/>
  <c r="I404" i="30"/>
  <c r="B405" i="30"/>
  <c r="L405" i="30" s="1"/>
  <c r="C405" i="30"/>
  <c r="D405" i="30"/>
  <c r="E405" i="30"/>
  <c r="F405" i="30"/>
  <c r="G405" i="30"/>
  <c r="H405" i="30"/>
  <c r="I405" i="30"/>
  <c r="B406" i="30"/>
  <c r="L406" i="30" s="1"/>
  <c r="C406" i="30"/>
  <c r="D406" i="30"/>
  <c r="E406" i="30"/>
  <c r="F406" i="30"/>
  <c r="G406" i="30"/>
  <c r="H406" i="30"/>
  <c r="I406" i="30"/>
  <c r="B407" i="30"/>
  <c r="L407" i="30" s="1"/>
  <c r="C407" i="30"/>
  <c r="D407" i="30"/>
  <c r="E407" i="30"/>
  <c r="F407" i="30"/>
  <c r="G407" i="30"/>
  <c r="H407" i="30"/>
  <c r="I407" i="30"/>
  <c r="B408" i="30"/>
  <c r="L408" i="30" s="1"/>
  <c r="C408" i="30"/>
  <c r="D408" i="30"/>
  <c r="E408" i="30"/>
  <c r="F408" i="30"/>
  <c r="G408" i="30"/>
  <c r="H408" i="30"/>
  <c r="I408" i="30"/>
  <c r="B409" i="30"/>
  <c r="L409" i="30" s="1"/>
  <c r="C409" i="30"/>
  <c r="D409" i="30"/>
  <c r="E409" i="30"/>
  <c r="F409" i="30"/>
  <c r="G409" i="30"/>
  <c r="H409" i="30"/>
  <c r="I409" i="30"/>
  <c r="B410" i="30"/>
  <c r="L410" i="30" s="1"/>
  <c r="C410" i="30"/>
  <c r="D410" i="30"/>
  <c r="E410" i="30"/>
  <c r="F410" i="30"/>
  <c r="G410" i="30"/>
  <c r="H410" i="30"/>
  <c r="I410" i="30"/>
  <c r="B411" i="30"/>
  <c r="L411" i="30" s="1"/>
  <c r="C411" i="30"/>
  <c r="D411" i="30"/>
  <c r="E411" i="30"/>
  <c r="F411" i="30"/>
  <c r="G411" i="30"/>
  <c r="H411" i="30"/>
  <c r="I411" i="30"/>
  <c r="B412" i="30"/>
  <c r="L412" i="30" s="1"/>
  <c r="C412" i="30"/>
  <c r="D412" i="30"/>
  <c r="E412" i="30"/>
  <c r="F412" i="30"/>
  <c r="G412" i="30"/>
  <c r="H412" i="30"/>
  <c r="I412" i="30"/>
  <c r="B413" i="30"/>
  <c r="L413" i="30" s="1"/>
  <c r="C413" i="30"/>
  <c r="D413" i="30"/>
  <c r="E413" i="30"/>
  <c r="F413" i="30"/>
  <c r="G413" i="30"/>
  <c r="H413" i="30"/>
  <c r="I413" i="30"/>
  <c r="B414" i="30"/>
  <c r="L414" i="30" s="1"/>
  <c r="C414" i="30"/>
  <c r="D414" i="30"/>
  <c r="E414" i="30"/>
  <c r="F414" i="30"/>
  <c r="G414" i="30"/>
  <c r="H414" i="30"/>
  <c r="I414" i="30"/>
  <c r="B415" i="30"/>
  <c r="L415" i="30" s="1"/>
  <c r="C415" i="30"/>
  <c r="D415" i="30"/>
  <c r="E415" i="30"/>
  <c r="F415" i="30"/>
  <c r="G415" i="30"/>
  <c r="H415" i="30"/>
  <c r="I415" i="30"/>
  <c r="B416" i="30"/>
  <c r="L416" i="30" s="1"/>
  <c r="C416" i="30"/>
  <c r="D416" i="30"/>
  <c r="E416" i="30"/>
  <c r="F416" i="30"/>
  <c r="G416" i="30"/>
  <c r="H416" i="30"/>
  <c r="I416" i="30"/>
  <c r="B417" i="30"/>
  <c r="L417" i="30" s="1"/>
  <c r="C417" i="30"/>
  <c r="D417" i="30"/>
  <c r="E417" i="30"/>
  <c r="F417" i="30"/>
  <c r="G417" i="30"/>
  <c r="H417" i="30"/>
  <c r="I417" i="30"/>
  <c r="B418" i="30"/>
  <c r="L418" i="30" s="1"/>
  <c r="C418" i="30"/>
  <c r="D418" i="30"/>
  <c r="E418" i="30"/>
  <c r="F418" i="30"/>
  <c r="G418" i="30"/>
  <c r="H418" i="30"/>
  <c r="I418" i="30"/>
  <c r="B419" i="30"/>
  <c r="L419" i="30" s="1"/>
  <c r="C419" i="30"/>
  <c r="D419" i="30"/>
  <c r="E419" i="30"/>
  <c r="F419" i="30"/>
  <c r="G419" i="30"/>
  <c r="H419" i="30"/>
  <c r="I419" i="30"/>
  <c r="B420" i="30"/>
  <c r="L420" i="30" s="1"/>
  <c r="C420" i="30"/>
  <c r="D420" i="30"/>
  <c r="E420" i="30"/>
  <c r="F420" i="30"/>
  <c r="G420" i="30"/>
  <c r="H420" i="30"/>
  <c r="I420" i="30"/>
  <c r="B421" i="30"/>
  <c r="L421" i="30" s="1"/>
  <c r="C421" i="30"/>
  <c r="D421" i="30"/>
  <c r="E421" i="30"/>
  <c r="F421" i="30"/>
  <c r="G421" i="30"/>
  <c r="H421" i="30"/>
  <c r="I421" i="30"/>
  <c r="B422" i="30"/>
  <c r="L422" i="30" s="1"/>
  <c r="C422" i="30"/>
  <c r="D422" i="30"/>
  <c r="E422" i="30"/>
  <c r="F422" i="30"/>
  <c r="G422" i="30"/>
  <c r="H422" i="30"/>
  <c r="I422" i="30"/>
  <c r="B423" i="30"/>
  <c r="L423" i="30" s="1"/>
  <c r="C423" i="30"/>
  <c r="D423" i="30"/>
  <c r="E423" i="30"/>
  <c r="F423" i="30"/>
  <c r="G423" i="30"/>
  <c r="H423" i="30"/>
  <c r="I423" i="30"/>
  <c r="B424" i="30"/>
  <c r="L424" i="30" s="1"/>
  <c r="C424" i="30"/>
  <c r="D424" i="30"/>
  <c r="E424" i="30"/>
  <c r="F424" i="30"/>
  <c r="G424" i="30"/>
  <c r="H424" i="30"/>
  <c r="I424" i="30"/>
  <c r="B425" i="30"/>
  <c r="L425" i="30" s="1"/>
  <c r="C425" i="30"/>
  <c r="D425" i="30"/>
  <c r="E425" i="30"/>
  <c r="F425" i="30"/>
  <c r="G425" i="30"/>
  <c r="H425" i="30"/>
  <c r="I425" i="30"/>
  <c r="B426" i="30"/>
  <c r="L426" i="30" s="1"/>
  <c r="C426" i="30"/>
  <c r="D426" i="30"/>
  <c r="E426" i="30"/>
  <c r="F426" i="30"/>
  <c r="G426" i="30"/>
  <c r="H426" i="30"/>
  <c r="I426" i="30"/>
  <c r="B427" i="30"/>
  <c r="L427" i="30" s="1"/>
  <c r="C427" i="30"/>
  <c r="D427" i="30"/>
  <c r="E427" i="30"/>
  <c r="F427" i="30"/>
  <c r="G427" i="30"/>
  <c r="H427" i="30"/>
  <c r="I427" i="30"/>
  <c r="B428" i="30"/>
  <c r="L428" i="30" s="1"/>
  <c r="C428" i="30"/>
  <c r="D428" i="30"/>
  <c r="E428" i="30"/>
  <c r="F428" i="30"/>
  <c r="G428" i="30"/>
  <c r="H428" i="30"/>
  <c r="I428" i="30"/>
  <c r="B429" i="30"/>
  <c r="L429" i="30" s="1"/>
  <c r="C429" i="30"/>
  <c r="D429" i="30"/>
  <c r="E429" i="30"/>
  <c r="F429" i="30"/>
  <c r="G429" i="30"/>
  <c r="H429" i="30"/>
  <c r="I429" i="30"/>
  <c r="B430" i="30"/>
  <c r="L430" i="30" s="1"/>
  <c r="C430" i="30"/>
  <c r="D430" i="30"/>
  <c r="E430" i="30"/>
  <c r="F430" i="30"/>
  <c r="G430" i="30"/>
  <c r="H430" i="30"/>
  <c r="I430" i="30"/>
  <c r="B431" i="30"/>
  <c r="L431" i="30" s="1"/>
  <c r="C431" i="30"/>
  <c r="D431" i="30"/>
  <c r="E431" i="30"/>
  <c r="F431" i="30"/>
  <c r="G431" i="30"/>
  <c r="H431" i="30"/>
  <c r="I431" i="30"/>
  <c r="B432" i="30"/>
  <c r="L432" i="30" s="1"/>
  <c r="C432" i="30"/>
  <c r="D432" i="30"/>
  <c r="E432" i="30"/>
  <c r="F432" i="30"/>
  <c r="G432" i="30"/>
  <c r="H432" i="30"/>
  <c r="I432" i="30"/>
  <c r="B433" i="30"/>
  <c r="L433" i="30" s="1"/>
  <c r="C433" i="30"/>
  <c r="D433" i="30"/>
  <c r="E433" i="30"/>
  <c r="F433" i="30"/>
  <c r="G433" i="30"/>
  <c r="H433" i="30"/>
  <c r="I433" i="30"/>
  <c r="B434" i="30"/>
  <c r="L434" i="30" s="1"/>
  <c r="C434" i="30"/>
  <c r="D434" i="30"/>
  <c r="E434" i="30"/>
  <c r="F434" i="30"/>
  <c r="G434" i="30"/>
  <c r="H434" i="30"/>
  <c r="I434" i="30"/>
  <c r="B435" i="30"/>
  <c r="L435" i="30" s="1"/>
  <c r="C435" i="30"/>
  <c r="D435" i="30"/>
  <c r="E435" i="30"/>
  <c r="F435" i="30"/>
  <c r="G435" i="30"/>
  <c r="H435" i="30"/>
  <c r="I435" i="30"/>
  <c r="B436" i="30"/>
  <c r="L436" i="30" s="1"/>
  <c r="C436" i="30"/>
  <c r="D436" i="30"/>
  <c r="E436" i="30"/>
  <c r="F436" i="30"/>
  <c r="G436" i="30"/>
  <c r="H436" i="30"/>
  <c r="I436" i="30"/>
  <c r="B437" i="30"/>
  <c r="L437" i="30" s="1"/>
  <c r="C437" i="30"/>
  <c r="D437" i="30"/>
  <c r="E437" i="30"/>
  <c r="F437" i="30"/>
  <c r="G437" i="30"/>
  <c r="H437" i="30"/>
  <c r="I437" i="30"/>
  <c r="B438" i="30"/>
  <c r="L438" i="30" s="1"/>
  <c r="C438" i="30"/>
  <c r="D438" i="30"/>
  <c r="E438" i="30"/>
  <c r="F438" i="30"/>
  <c r="G438" i="30"/>
  <c r="H438" i="30"/>
  <c r="I438" i="30"/>
  <c r="B439" i="30"/>
  <c r="L439" i="30" s="1"/>
  <c r="C439" i="30"/>
  <c r="D439" i="30"/>
  <c r="E439" i="30"/>
  <c r="F439" i="30"/>
  <c r="G439" i="30"/>
  <c r="H439" i="30"/>
  <c r="I439" i="30"/>
  <c r="B440" i="30"/>
  <c r="L440" i="30" s="1"/>
  <c r="C440" i="30"/>
  <c r="D440" i="30"/>
  <c r="E440" i="30"/>
  <c r="F440" i="30"/>
  <c r="G440" i="30"/>
  <c r="H440" i="30"/>
  <c r="I440" i="30"/>
  <c r="B441" i="30"/>
  <c r="L441" i="30" s="1"/>
  <c r="C441" i="30"/>
  <c r="D441" i="30"/>
  <c r="E441" i="30"/>
  <c r="F441" i="30"/>
  <c r="G441" i="30"/>
  <c r="H441" i="30"/>
  <c r="I441" i="30"/>
  <c r="B442" i="30"/>
  <c r="L442" i="30" s="1"/>
  <c r="C442" i="30"/>
  <c r="D442" i="30"/>
  <c r="E442" i="30"/>
  <c r="F442" i="30"/>
  <c r="G442" i="30"/>
  <c r="H442" i="30"/>
  <c r="I442" i="30"/>
  <c r="B443" i="30"/>
  <c r="C443" i="30"/>
  <c r="D443" i="30"/>
  <c r="E443" i="30"/>
  <c r="F443" i="30"/>
  <c r="G443" i="30"/>
  <c r="H443" i="30"/>
  <c r="I443" i="30"/>
  <c r="L443" i="30"/>
  <c r="B444" i="30"/>
  <c r="C444" i="30"/>
  <c r="D444" i="30"/>
  <c r="E444" i="30"/>
  <c r="F444" i="30"/>
  <c r="G444" i="30"/>
  <c r="H444" i="30"/>
  <c r="I444" i="30"/>
  <c r="L444" i="30"/>
  <c r="B445" i="30"/>
  <c r="C445" i="30"/>
  <c r="D445" i="30"/>
  <c r="E445" i="30"/>
  <c r="F445" i="30"/>
  <c r="G445" i="30"/>
  <c r="H445" i="30"/>
  <c r="I445" i="30"/>
  <c r="L445" i="30"/>
  <c r="B446" i="30"/>
  <c r="C446" i="30"/>
  <c r="D446" i="30"/>
  <c r="E446" i="30"/>
  <c r="F446" i="30"/>
  <c r="G446" i="30"/>
  <c r="H446" i="30"/>
  <c r="I446" i="30"/>
  <c r="L446" i="30"/>
  <c r="B447" i="30"/>
  <c r="C447" i="30"/>
  <c r="D447" i="30"/>
  <c r="E447" i="30"/>
  <c r="F447" i="30"/>
  <c r="G447" i="30"/>
  <c r="H447" i="30"/>
  <c r="I447" i="30"/>
  <c r="L447" i="30"/>
  <c r="B448" i="30"/>
  <c r="C448" i="30"/>
  <c r="D448" i="30"/>
  <c r="E448" i="30"/>
  <c r="F448" i="30"/>
  <c r="G448" i="30"/>
  <c r="H448" i="30"/>
  <c r="I448" i="30"/>
  <c r="L448" i="30"/>
  <c r="B449" i="30"/>
  <c r="C449" i="30"/>
  <c r="D449" i="30"/>
  <c r="E449" i="30"/>
  <c r="F449" i="30"/>
  <c r="G449" i="30"/>
  <c r="H449" i="30"/>
  <c r="I449" i="30"/>
  <c r="L449" i="30"/>
  <c r="B450" i="30"/>
  <c r="C450" i="30"/>
  <c r="D450" i="30"/>
  <c r="E450" i="30"/>
  <c r="F450" i="30"/>
  <c r="G450" i="30"/>
  <c r="H450" i="30"/>
  <c r="I450" i="30"/>
  <c r="L450" i="30"/>
  <c r="B451" i="30"/>
  <c r="C451" i="30"/>
  <c r="D451" i="30"/>
  <c r="E451" i="30"/>
  <c r="F451" i="30"/>
  <c r="G451" i="30"/>
  <c r="H451" i="30"/>
  <c r="I451" i="30"/>
  <c r="L451" i="30"/>
  <c r="B452" i="30"/>
  <c r="C452" i="30"/>
  <c r="D452" i="30"/>
  <c r="E452" i="30"/>
  <c r="F452" i="30"/>
  <c r="G452" i="30"/>
  <c r="H452" i="30"/>
  <c r="I452" i="30"/>
  <c r="L452" i="30"/>
  <c r="B453" i="30"/>
  <c r="C453" i="30"/>
  <c r="D453" i="30"/>
  <c r="E453" i="30"/>
  <c r="F453" i="30"/>
  <c r="G453" i="30"/>
  <c r="H453" i="30"/>
  <c r="I453" i="30"/>
  <c r="L453" i="30"/>
  <c r="B454" i="30"/>
  <c r="C454" i="30"/>
  <c r="D454" i="30"/>
  <c r="E454" i="30"/>
  <c r="F454" i="30"/>
  <c r="G454" i="30"/>
  <c r="H454" i="30"/>
  <c r="I454" i="30"/>
  <c r="L454" i="30"/>
  <c r="B455" i="30"/>
  <c r="C455" i="30"/>
  <c r="D455" i="30"/>
  <c r="E455" i="30"/>
  <c r="F455" i="30"/>
  <c r="G455" i="30"/>
  <c r="H455" i="30"/>
  <c r="I455" i="30"/>
  <c r="L455" i="30"/>
  <c r="B456" i="30"/>
  <c r="C456" i="30"/>
  <c r="D456" i="30"/>
  <c r="E456" i="30"/>
  <c r="F456" i="30"/>
  <c r="G456" i="30"/>
  <c r="H456" i="30"/>
  <c r="I456" i="30"/>
  <c r="L456" i="30"/>
  <c r="B457" i="30"/>
  <c r="C457" i="30"/>
  <c r="D457" i="30"/>
  <c r="E457" i="30"/>
  <c r="F457" i="30"/>
  <c r="G457" i="30"/>
  <c r="H457" i="30"/>
  <c r="I457" i="30"/>
  <c r="L457" i="30"/>
  <c r="B458" i="30"/>
  <c r="C458" i="30"/>
  <c r="D458" i="30"/>
  <c r="E458" i="30"/>
  <c r="F458" i="30"/>
  <c r="G458" i="30"/>
  <c r="H458" i="30"/>
  <c r="I458" i="30"/>
  <c r="L458" i="30"/>
  <c r="B459" i="30"/>
  <c r="C459" i="30"/>
  <c r="D459" i="30"/>
  <c r="E459" i="30"/>
  <c r="F459" i="30"/>
  <c r="G459" i="30"/>
  <c r="H459" i="30"/>
  <c r="I459" i="30"/>
  <c r="L459" i="30"/>
  <c r="B460" i="30"/>
  <c r="C460" i="30"/>
  <c r="D460" i="30"/>
  <c r="E460" i="30"/>
  <c r="F460" i="30"/>
  <c r="G460" i="30"/>
  <c r="H460" i="30"/>
  <c r="I460" i="30"/>
  <c r="L460" i="30"/>
  <c r="B461" i="30"/>
  <c r="C461" i="30"/>
  <c r="D461" i="30"/>
  <c r="E461" i="30"/>
  <c r="F461" i="30"/>
  <c r="G461" i="30"/>
  <c r="H461" i="30"/>
  <c r="I461" i="30"/>
  <c r="L461" i="30"/>
  <c r="B462" i="30"/>
  <c r="C462" i="30"/>
  <c r="D462" i="30"/>
  <c r="E462" i="30"/>
  <c r="F462" i="30"/>
  <c r="G462" i="30"/>
  <c r="H462" i="30"/>
  <c r="I462" i="30"/>
  <c r="L462" i="30"/>
  <c r="B463" i="30"/>
  <c r="C463" i="30"/>
  <c r="D463" i="30"/>
  <c r="E463" i="30"/>
  <c r="F463" i="30"/>
  <c r="G463" i="30"/>
  <c r="H463" i="30"/>
  <c r="I463" i="30"/>
  <c r="L463" i="30"/>
  <c r="B464" i="30"/>
  <c r="C464" i="30"/>
  <c r="D464" i="30"/>
  <c r="E464" i="30"/>
  <c r="F464" i="30"/>
  <c r="G464" i="30"/>
  <c r="H464" i="30"/>
  <c r="I464" i="30"/>
  <c r="L464" i="30"/>
  <c r="B465" i="30"/>
  <c r="C465" i="30"/>
  <c r="D465" i="30"/>
  <c r="E465" i="30"/>
  <c r="F465" i="30"/>
  <c r="G465" i="30"/>
  <c r="H465" i="30"/>
  <c r="I465" i="30"/>
  <c r="L465" i="30"/>
  <c r="B466" i="30"/>
  <c r="C466" i="30"/>
  <c r="D466" i="30"/>
  <c r="E466" i="30"/>
  <c r="F466" i="30"/>
  <c r="G466" i="30"/>
  <c r="H466" i="30"/>
  <c r="I466" i="30"/>
  <c r="L466" i="30"/>
  <c r="B467" i="30"/>
  <c r="C467" i="30"/>
  <c r="D467" i="30"/>
  <c r="E467" i="30"/>
  <c r="F467" i="30"/>
  <c r="G467" i="30"/>
  <c r="H467" i="30"/>
  <c r="I467" i="30"/>
  <c r="L467" i="30"/>
  <c r="B468" i="30"/>
  <c r="C468" i="30"/>
  <c r="D468" i="30"/>
  <c r="E468" i="30"/>
  <c r="F468" i="30"/>
  <c r="G468" i="30"/>
  <c r="H468" i="30"/>
  <c r="I468" i="30"/>
  <c r="L468" i="30"/>
  <c r="B469" i="30"/>
  <c r="C469" i="30"/>
  <c r="D469" i="30"/>
  <c r="E469" i="30"/>
  <c r="F469" i="30"/>
  <c r="G469" i="30"/>
  <c r="H469" i="30"/>
  <c r="I469" i="30"/>
  <c r="L469" i="30"/>
  <c r="B470" i="30"/>
  <c r="C470" i="30"/>
  <c r="D470" i="30"/>
  <c r="E470" i="30"/>
  <c r="F470" i="30"/>
  <c r="G470" i="30"/>
  <c r="H470" i="30"/>
  <c r="I470" i="30"/>
  <c r="L470" i="30"/>
  <c r="B471" i="30"/>
  <c r="C471" i="30"/>
  <c r="D471" i="30"/>
  <c r="E471" i="30"/>
  <c r="F471" i="30"/>
  <c r="G471" i="30"/>
  <c r="H471" i="30"/>
  <c r="I471" i="30"/>
  <c r="L471" i="30"/>
  <c r="B472" i="30"/>
  <c r="C472" i="30"/>
  <c r="D472" i="30"/>
  <c r="E472" i="30"/>
  <c r="F472" i="30"/>
  <c r="G472" i="30"/>
  <c r="H472" i="30"/>
  <c r="I472" i="30"/>
  <c r="L472" i="30"/>
  <c r="B473" i="30"/>
  <c r="C473" i="30"/>
  <c r="D473" i="30"/>
  <c r="E473" i="30"/>
  <c r="F473" i="30"/>
  <c r="G473" i="30"/>
  <c r="H473" i="30"/>
  <c r="I473" i="30"/>
  <c r="L473" i="30"/>
  <c r="B474" i="30"/>
  <c r="C474" i="30"/>
  <c r="D474" i="30"/>
  <c r="E474" i="30"/>
  <c r="F474" i="30"/>
  <c r="G474" i="30"/>
  <c r="H474" i="30"/>
  <c r="I474" i="30"/>
  <c r="L474" i="30"/>
  <c r="B475" i="30"/>
  <c r="C475" i="30"/>
  <c r="D475" i="30"/>
  <c r="E475" i="30"/>
  <c r="F475" i="30"/>
  <c r="G475" i="30"/>
  <c r="H475" i="30"/>
  <c r="I475" i="30"/>
  <c r="L475" i="30"/>
  <c r="B476" i="30"/>
  <c r="C476" i="30"/>
  <c r="D476" i="30"/>
  <c r="E476" i="30"/>
  <c r="F476" i="30"/>
  <c r="G476" i="30"/>
  <c r="H476" i="30"/>
  <c r="I476" i="30"/>
  <c r="L476" i="30"/>
  <c r="B477" i="30"/>
  <c r="C477" i="30"/>
  <c r="D477" i="30"/>
  <c r="E477" i="30"/>
  <c r="F477" i="30"/>
  <c r="G477" i="30"/>
  <c r="H477" i="30"/>
  <c r="I477" i="30"/>
  <c r="L477" i="30"/>
  <c r="B478" i="30"/>
  <c r="C478" i="30"/>
  <c r="D478" i="30"/>
  <c r="E478" i="30"/>
  <c r="F478" i="30"/>
  <c r="G478" i="30"/>
  <c r="H478" i="30"/>
  <c r="I478" i="30"/>
  <c r="L478" i="30"/>
  <c r="B479" i="30"/>
  <c r="C479" i="30"/>
  <c r="D479" i="30"/>
  <c r="E479" i="30"/>
  <c r="F479" i="30"/>
  <c r="G479" i="30"/>
  <c r="H479" i="30"/>
  <c r="I479" i="30"/>
  <c r="L479" i="30"/>
  <c r="B480" i="30"/>
  <c r="C480" i="30"/>
  <c r="D480" i="30"/>
  <c r="E480" i="30"/>
  <c r="F480" i="30"/>
  <c r="G480" i="30"/>
  <c r="H480" i="30"/>
  <c r="I480" i="30"/>
  <c r="L480" i="30"/>
  <c r="B481" i="30"/>
  <c r="C481" i="30"/>
  <c r="D481" i="30"/>
  <c r="E481" i="30"/>
  <c r="F481" i="30"/>
  <c r="G481" i="30"/>
  <c r="H481" i="30"/>
  <c r="I481" i="30"/>
  <c r="L481" i="30"/>
  <c r="B482" i="30"/>
  <c r="C482" i="30"/>
  <c r="D482" i="30"/>
  <c r="E482" i="30"/>
  <c r="F482" i="30"/>
  <c r="G482" i="30"/>
  <c r="H482" i="30"/>
  <c r="I482" i="30"/>
  <c r="L482" i="30"/>
  <c r="B483" i="30"/>
  <c r="C483" i="30"/>
  <c r="D483" i="30"/>
  <c r="E483" i="30"/>
  <c r="F483" i="30"/>
  <c r="G483" i="30"/>
  <c r="H483" i="30"/>
  <c r="I483" i="30"/>
  <c r="L483" i="30"/>
  <c r="B484" i="30"/>
  <c r="C484" i="30"/>
  <c r="D484" i="30"/>
  <c r="E484" i="30"/>
  <c r="F484" i="30"/>
  <c r="G484" i="30"/>
  <c r="H484" i="30"/>
  <c r="I484" i="30"/>
  <c r="L484" i="30"/>
  <c r="B485" i="30"/>
  <c r="C485" i="30"/>
  <c r="D485" i="30"/>
  <c r="E485" i="30"/>
  <c r="F485" i="30"/>
  <c r="G485" i="30"/>
  <c r="H485" i="30"/>
  <c r="I485" i="30"/>
  <c r="L485" i="30"/>
  <c r="B486" i="30"/>
  <c r="C486" i="30"/>
  <c r="D486" i="30"/>
  <c r="E486" i="30"/>
  <c r="F486" i="30"/>
  <c r="G486" i="30"/>
  <c r="H486" i="30"/>
  <c r="I486" i="30"/>
  <c r="L486" i="30"/>
  <c r="B487" i="30"/>
  <c r="C487" i="30"/>
  <c r="D487" i="30"/>
  <c r="E487" i="30"/>
  <c r="F487" i="30"/>
  <c r="G487" i="30"/>
  <c r="H487" i="30"/>
  <c r="I487" i="30"/>
  <c r="L487" i="30"/>
  <c r="B488" i="30"/>
  <c r="C488" i="30"/>
  <c r="D488" i="30"/>
  <c r="E488" i="30"/>
  <c r="F488" i="30"/>
  <c r="G488" i="30"/>
  <c r="H488" i="30"/>
  <c r="I488" i="30"/>
  <c r="L488" i="30"/>
  <c r="B489" i="30"/>
  <c r="C489" i="30"/>
  <c r="D489" i="30"/>
  <c r="E489" i="30"/>
  <c r="F489" i="30"/>
  <c r="G489" i="30"/>
  <c r="H489" i="30"/>
  <c r="I489" i="30"/>
  <c r="L489" i="30"/>
  <c r="B490" i="30"/>
  <c r="C490" i="30"/>
  <c r="D490" i="30"/>
  <c r="E490" i="30"/>
  <c r="F490" i="30"/>
  <c r="G490" i="30"/>
  <c r="H490" i="30"/>
  <c r="I490" i="30"/>
  <c r="L490" i="30"/>
  <c r="B491" i="30"/>
  <c r="C491" i="30"/>
  <c r="D491" i="30"/>
  <c r="E491" i="30"/>
  <c r="F491" i="30"/>
  <c r="G491" i="30"/>
  <c r="H491" i="30"/>
  <c r="I491" i="30"/>
  <c r="L491" i="30"/>
  <c r="B492" i="30"/>
  <c r="C492" i="30"/>
  <c r="D492" i="30"/>
  <c r="E492" i="30"/>
  <c r="F492" i="30"/>
  <c r="G492" i="30"/>
  <c r="H492" i="30"/>
  <c r="I492" i="30"/>
  <c r="L492" i="30"/>
  <c r="B493" i="30"/>
  <c r="C493" i="30"/>
  <c r="D493" i="30"/>
  <c r="E493" i="30"/>
  <c r="F493" i="30"/>
  <c r="G493" i="30"/>
  <c r="H493" i="30"/>
  <c r="I493" i="30"/>
  <c r="L493" i="30"/>
  <c r="B494" i="30"/>
  <c r="L494" i="30" s="1"/>
  <c r="C494" i="30"/>
  <c r="D494" i="30"/>
  <c r="E494" i="30"/>
  <c r="F494" i="30"/>
  <c r="G494" i="30"/>
  <c r="H494" i="30"/>
  <c r="I494" i="30"/>
  <c r="B495" i="30"/>
  <c r="L495" i="30" s="1"/>
  <c r="C495" i="30"/>
  <c r="D495" i="30"/>
  <c r="E495" i="30"/>
  <c r="F495" i="30"/>
  <c r="G495" i="30"/>
  <c r="H495" i="30"/>
  <c r="I495" i="30"/>
  <c r="B496" i="30"/>
  <c r="L496" i="30" s="1"/>
  <c r="C496" i="30"/>
  <c r="D496" i="30"/>
  <c r="E496" i="30"/>
  <c r="F496" i="30"/>
  <c r="G496" i="30"/>
  <c r="H496" i="30"/>
  <c r="I496" i="30"/>
  <c r="B497" i="30"/>
  <c r="L497" i="30" s="1"/>
  <c r="C497" i="30"/>
  <c r="D497" i="30"/>
  <c r="E497" i="30"/>
  <c r="F497" i="30"/>
  <c r="G497" i="30"/>
  <c r="H497" i="30"/>
  <c r="I497" i="30"/>
  <c r="B498" i="30"/>
  <c r="L498" i="30" s="1"/>
  <c r="C498" i="30"/>
  <c r="D498" i="30"/>
  <c r="E498" i="30"/>
  <c r="F498" i="30"/>
  <c r="G498" i="30"/>
  <c r="H498" i="30"/>
  <c r="I498" i="30"/>
  <c r="B499" i="30"/>
  <c r="L499" i="30" s="1"/>
  <c r="C499" i="30"/>
  <c r="D499" i="30"/>
  <c r="E499" i="30"/>
  <c r="F499" i="30"/>
  <c r="G499" i="30"/>
  <c r="H499" i="30"/>
  <c r="I499" i="30"/>
  <c r="B500" i="30"/>
  <c r="L500" i="30" s="1"/>
  <c r="C500" i="30"/>
  <c r="D500" i="30"/>
  <c r="E500" i="30"/>
  <c r="F500" i="30"/>
  <c r="G500" i="30"/>
  <c r="H500" i="30"/>
  <c r="I500" i="30"/>
  <c r="B501" i="30"/>
  <c r="L501" i="30" s="1"/>
  <c r="C501" i="30"/>
  <c r="D501" i="30"/>
  <c r="E501" i="30"/>
  <c r="F501" i="30"/>
  <c r="G501" i="30"/>
  <c r="H501" i="30"/>
  <c r="I501" i="30"/>
  <c r="B502" i="30"/>
  <c r="L502" i="30" s="1"/>
  <c r="C502" i="30"/>
  <c r="D502" i="30"/>
  <c r="E502" i="30"/>
  <c r="F502" i="30"/>
  <c r="G502" i="30"/>
  <c r="H502" i="30"/>
  <c r="I502" i="30"/>
  <c r="B503" i="30"/>
  <c r="L503" i="30" s="1"/>
  <c r="C503" i="30"/>
  <c r="D503" i="30"/>
  <c r="E503" i="30"/>
  <c r="F503" i="30"/>
  <c r="G503" i="30"/>
  <c r="H503" i="30"/>
  <c r="I503" i="30"/>
  <c r="B504" i="30"/>
  <c r="L504" i="30" s="1"/>
  <c r="C504" i="30"/>
  <c r="D504" i="30"/>
  <c r="E504" i="30"/>
  <c r="F504" i="30"/>
  <c r="G504" i="30"/>
  <c r="H504" i="30"/>
  <c r="I504" i="30"/>
  <c r="J285" i="30" l="1"/>
  <c r="I333" i="103"/>
  <c r="I317" i="103"/>
  <c r="I315" i="103"/>
  <c r="I24" i="103"/>
  <c r="I20" i="103"/>
  <c r="J502" i="30"/>
  <c r="J498" i="30"/>
  <c r="J496" i="30"/>
  <c r="J495" i="30"/>
  <c r="J390" i="30"/>
  <c r="J256" i="30"/>
  <c r="J339" i="30"/>
  <c r="J317" i="30"/>
  <c r="J301" i="30"/>
  <c r="J293" i="30"/>
  <c r="J289" i="30"/>
  <c r="J287" i="30"/>
  <c r="J286" i="30"/>
  <c r="J270" i="30"/>
  <c r="J262" i="30"/>
  <c r="J260" i="30"/>
  <c r="J258" i="30"/>
  <c r="J257" i="30"/>
  <c r="J37" i="30"/>
  <c r="J33" i="30"/>
  <c r="I439" i="103"/>
  <c r="I427" i="103"/>
  <c r="I425" i="103"/>
  <c r="I142" i="103"/>
  <c r="J422" i="30"/>
  <c r="J406" i="30"/>
  <c r="J398" i="30"/>
  <c r="J394" i="30"/>
  <c r="J392" i="30"/>
  <c r="J391" i="30"/>
  <c r="J368" i="30"/>
  <c r="J352" i="30"/>
  <c r="J344" i="30"/>
  <c r="J341" i="30"/>
  <c r="J340" i="30"/>
  <c r="J208" i="30"/>
  <c r="J192" i="30"/>
  <c r="J73" i="30"/>
  <c r="J35" i="30"/>
  <c r="J31" i="30"/>
  <c r="I399" i="103"/>
  <c r="I245" i="103"/>
  <c r="I237" i="103"/>
  <c r="I235" i="103"/>
  <c r="I180" i="103"/>
  <c r="I165" i="103"/>
  <c r="I143" i="103"/>
  <c r="I126" i="103"/>
  <c r="J504" i="30"/>
  <c r="J503" i="30"/>
  <c r="J438" i="30"/>
  <c r="J430" i="30"/>
  <c r="J426" i="30"/>
  <c r="J424" i="30"/>
  <c r="J423" i="30"/>
  <c r="J377" i="30"/>
  <c r="J373" i="30"/>
  <c r="J371" i="30"/>
  <c r="J370" i="30"/>
  <c r="J369" i="30"/>
  <c r="J327" i="30"/>
  <c r="J322" i="30"/>
  <c r="J320" i="30"/>
  <c r="J319" i="30"/>
  <c r="J318" i="30"/>
  <c r="J272" i="30"/>
  <c r="J240" i="30"/>
  <c r="J232" i="30"/>
  <c r="J228" i="30"/>
  <c r="J226" i="30"/>
  <c r="J225" i="30"/>
  <c r="J224" i="30"/>
  <c r="J216" i="30"/>
  <c r="J212" i="30"/>
  <c r="J210" i="30"/>
  <c r="J209" i="30"/>
  <c r="J85" i="30"/>
  <c r="J39" i="30"/>
  <c r="J38" i="30"/>
  <c r="I503" i="103"/>
  <c r="I499" i="103"/>
  <c r="I497" i="103"/>
  <c r="I391" i="103"/>
  <c r="I285" i="103"/>
  <c r="I283" i="103"/>
  <c r="I110" i="103"/>
  <c r="I82" i="103"/>
  <c r="J500" i="30"/>
  <c r="J494" i="30"/>
  <c r="J493" i="30"/>
  <c r="J491" i="30"/>
  <c r="J489" i="30"/>
  <c r="J487" i="30"/>
  <c r="J485" i="30"/>
  <c r="J481" i="30"/>
  <c r="J442" i="30"/>
  <c r="J440" i="30"/>
  <c r="J439" i="30"/>
  <c r="J414" i="30"/>
  <c r="J410" i="30"/>
  <c r="J408" i="30"/>
  <c r="J407" i="30"/>
  <c r="J382" i="30"/>
  <c r="J379" i="30"/>
  <c r="J378" i="30"/>
  <c r="J360" i="30"/>
  <c r="J356" i="30"/>
  <c r="J354" i="30"/>
  <c r="J353" i="30"/>
  <c r="J334" i="30"/>
  <c r="J330" i="30"/>
  <c r="J328" i="30"/>
  <c r="J309" i="30"/>
  <c r="J305" i="30"/>
  <c r="J303" i="30"/>
  <c r="J302" i="30"/>
  <c r="J277" i="30"/>
  <c r="J273" i="30"/>
  <c r="J271" i="30"/>
  <c r="J248" i="30"/>
  <c r="J244" i="30"/>
  <c r="J242" i="30"/>
  <c r="J241" i="30"/>
  <c r="J200" i="30"/>
  <c r="J196" i="30"/>
  <c r="J194" i="30"/>
  <c r="J193" i="30"/>
  <c r="J99" i="30"/>
  <c r="J97" i="30"/>
  <c r="J93" i="30"/>
  <c r="J87" i="30"/>
  <c r="J86" i="30"/>
  <c r="J77" i="30"/>
  <c r="J75" i="30"/>
  <c r="J74" i="30"/>
  <c r="J68" i="30"/>
  <c r="J66" i="30"/>
  <c r="J65" i="30"/>
  <c r="J61" i="30"/>
  <c r="J59" i="30"/>
  <c r="J56" i="30"/>
  <c r="J42" i="30"/>
  <c r="J29" i="30"/>
  <c r="J28" i="30"/>
  <c r="J24" i="30"/>
  <c r="I483" i="103"/>
  <c r="I481" i="103"/>
  <c r="I415" i="103"/>
  <c r="I400" i="103"/>
  <c r="I392" i="103"/>
  <c r="I334" i="103"/>
  <c r="I301" i="103"/>
  <c r="I299" i="103"/>
  <c r="I261" i="103"/>
  <c r="I259" i="103"/>
  <c r="I199" i="103"/>
  <c r="I168" i="103"/>
  <c r="I118" i="103"/>
  <c r="I111" i="103"/>
  <c r="I106" i="103"/>
  <c r="I68" i="103"/>
  <c r="I64" i="103"/>
  <c r="I62" i="103"/>
  <c r="I58" i="103"/>
  <c r="J501" i="30"/>
  <c r="J497" i="30"/>
  <c r="J434" i="30"/>
  <c r="J432" i="30"/>
  <c r="J431" i="30"/>
  <c r="J418" i="30"/>
  <c r="J416" i="30"/>
  <c r="J415" i="30"/>
  <c r="J402" i="30"/>
  <c r="J400" i="30"/>
  <c r="J399" i="30"/>
  <c r="J386" i="30"/>
  <c r="J384" i="30"/>
  <c r="J383" i="30"/>
  <c r="J375" i="30"/>
  <c r="J374" i="30"/>
  <c r="J364" i="30"/>
  <c r="J362" i="30"/>
  <c r="J361" i="30"/>
  <c r="J348" i="30"/>
  <c r="J346" i="30"/>
  <c r="J345" i="30"/>
  <c r="J337" i="30"/>
  <c r="J336" i="30"/>
  <c r="J335" i="30"/>
  <c r="J324" i="30"/>
  <c r="J323" i="30"/>
  <c r="J313" i="30"/>
  <c r="J311" i="30"/>
  <c r="J310" i="30"/>
  <c r="J297" i="30"/>
  <c r="J295" i="30"/>
  <c r="J294" i="30"/>
  <c r="J281" i="30"/>
  <c r="J279" i="30"/>
  <c r="J278" i="30"/>
  <c r="J266" i="30"/>
  <c r="J264" i="30"/>
  <c r="J263" i="30"/>
  <c r="J252" i="30"/>
  <c r="J250" i="30"/>
  <c r="J249" i="30"/>
  <c r="J236" i="30"/>
  <c r="J234" i="30"/>
  <c r="J233" i="30"/>
  <c r="J220" i="30"/>
  <c r="J218" i="30"/>
  <c r="J217" i="30"/>
  <c r="J204" i="30"/>
  <c r="J202" i="30"/>
  <c r="J201" i="30"/>
  <c r="J189" i="30"/>
  <c r="J187" i="30"/>
  <c r="J186" i="30"/>
  <c r="J184" i="30"/>
  <c r="J182" i="30"/>
  <c r="J180" i="30"/>
  <c r="J178" i="30"/>
  <c r="J176" i="30"/>
  <c r="J174" i="30"/>
  <c r="J172" i="30"/>
  <c r="J170" i="30"/>
  <c r="J168" i="30"/>
  <c r="J166" i="30"/>
  <c r="J164" i="30"/>
  <c r="J162" i="30"/>
  <c r="J160" i="30"/>
  <c r="J154" i="30"/>
  <c r="J152" i="30"/>
  <c r="J150" i="30"/>
  <c r="J148" i="30"/>
  <c r="J80" i="30"/>
  <c r="J71" i="30"/>
  <c r="J46" i="30"/>
  <c r="J44" i="30"/>
  <c r="J40" i="30"/>
  <c r="J30" i="30"/>
  <c r="J26" i="30"/>
  <c r="I507" i="103"/>
  <c r="I505" i="103"/>
  <c r="I491" i="103"/>
  <c r="I489" i="103"/>
  <c r="I475" i="103"/>
  <c r="I473" i="103"/>
  <c r="I471" i="103"/>
  <c r="I469" i="103"/>
  <c r="I461" i="103"/>
  <c r="I459" i="103"/>
  <c r="I457" i="103"/>
  <c r="I455" i="103"/>
  <c r="I453" i="103"/>
  <c r="I451" i="103"/>
  <c r="I449" i="103"/>
  <c r="I447" i="103"/>
  <c r="I445" i="103"/>
  <c r="I443" i="103"/>
  <c r="I441" i="103"/>
  <c r="I423" i="103"/>
  <c r="I419" i="103"/>
  <c r="I417" i="103"/>
  <c r="I325" i="103"/>
  <c r="I323" i="103"/>
  <c r="I309" i="103"/>
  <c r="I307" i="103"/>
  <c r="I293" i="103"/>
  <c r="I291" i="103"/>
  <c r="I277" i="103"/>
  <c r="I275" i="103"/>
  <c r="I269" i="103"/>
  <c r="I267" i="103"/>
  <c r="I253" i="103"/>
  <c r="I251" i="103"/>
  <c r="I243" i="103"/>
  <c r="I229" i="103"/>
  <c r="I227" i="103"/>
  <c r="I225" i="103"/>
  <c r="I223" i="103"/>
  <c r="I221" i="103"/>
  <c r="I219" i="103"/>
  <c r="I217" i="103"/>
  <c r="I215" i="103"/>
  <c r="I213" i="103"/>
  <c r="I211" i="103"/>
  <c r="I209" i="103"/>
  <c r="I207" i="103"/>
  <c r="I205" i="103"/>
  <c r="I203" i="103"/>
  <c r="I201" i="103"/>
  <c r="I185" i="103"/>
  <c r="I181" i="103"/>
  <c r="I173" i="103"/>
  <c r="I169" i="103"/>
  <c r="I166" i="103"/>
  <c r="I164" i="103"/>
  <c r="I134" i="103"/>
  <c r="I132" i="103"/>
  <c r="I122" i="103"/>
  <c r="I115" i="103"/>
  <c r="I114" i="103"/>
  <c r="I107" i="103"/>
  <c r="I103" i="103"/>
  <c r="I78" i="103"/>
  <c r="I74" i="103"/>
  <c r="I70" i="103"/>
  <c r="I40" i="103"/>
  <c r="I36" i="103"/>
  <c r="I34" i="103"/>
  <c r="I30" i="103"/>
  <c r="I28" i="103"/>
  <c r="I26" i="103"/>
  <c r="I17" i="103"/>
  <c r="J483" i="30"/>
  <c r="J479" i="30"/>
  <c r="J477" i="30"/>
  <c r="J475" i="30"/>
  <c r="J473" i="30"/>
  <c r="J471" i="30"/>
  <c r="J469" i="30"/>
  <c r="J467" i="30"/>
  <c r="J465" i="30"/>
  <c r="J463" i="30"/>
  <c r="J461" i="30"/>
  <c r="J459" i="30"/>
  <c r="J457" i="30"/>
  <c r="J455" i="30"/>
  <c r="J453" i="30"/>
  <c r="J451" i="30"/>
  <c r="J449" i="30"/>
  <c r="J447" i="30"/>
  <c r="J445" i="30"/>
  <c r="J443" i="30"/>
  <c r="J436" i="30"/>
  <c r="J435" i="30"/>
  <c r="J428" i="30"/>
  <c r="J427" i="30"/>
  <c r="J420" i="30"/>
  <c r="J419" i="30"/>
  <c r="J412" i="30"/>
  <c r="J411" i="30"/>
  <c r="J404" i="30"/>
  <c r="J403" i="30"/>
  <c r="J499" i="30"/>
  <c r="J146" i="30"/>
  <c r="J144" i="30"/>
  <c r="J142" i="30"/>
  <c r="J140" i="30"/>
  <c r="J138" i="30"/>
  <c r="J136" i="30"/>
  <c r="J134" i="30"/>
  <c r="J132" i="30"/>
  <c r="J104" i="30"/>
  <c r="J102" i="30"/>
  <c r="J100" i="30"/>
  <c r="J95" i="30"/>
  <c r="J91" i="30"/>
  <c r="J90" i="30"/>
  <c r="J81" i="30"/>
  <c r="J78" i="30"/>
  <c r="J72" i="30"/>
  <c r="J57" i="30"/>
  <c r="J55" i="30"/>
  <c r="J54" i="30"/>
  <c r="J51" i="30"/>
  <c r="J49" i="30"/>
  <c r="J21" i="30"/>
  <c r="J18" i="30"/>
  <c r="I504" i="103"/>
  <c r="I495" i="103"/>
  <c r="I493" i="103"/>
  <c r="I487" i="103"/>
  <c r="I485" i="103"/>
  <c r="I479" i="103"/>
  <c r="I477" i="103"/>
  <c r="I472" i="103"/>
  <c r="I470" i="103"/>
  <c r="I468" i="103"/>
  <c r="I467" i="103"/>
  <c r="I465" i="103"/>
  <c r="I464" i="103"/>
  <c r="I460" i="103"/>
  <c r="I456" i="103"/>
  <c r="I454" i="103"/>
  <c r="I452" i="103"/>
  <c r="I450" i="103"/>
  <c r="I448" i="103"/>
  <c r="I446" i="103"/>
  <c r="I444" i="103"/>
  <c r="I440" i="103"/>
  <c r="I424" i="103"/>
  <c r="I416" i="103"/>
  <c r="J396" i="30"/>
  <c r="J395" i="30"/>
  <c r="J388" i="30"/>
  <c r="J387" i="30"/>
  <c r="J380" i="30"/>
  <c r="J376" i="30"/>
  <c r="J372" i="30"/>
  <c r="J366" i="30"/>
  <c r="J365" i="30"/>
  <c r="J358" i="30"/>
  <c r="J357" i="30"/>
  <c r="J350" i="30"/>
  <c r="J349" i="30"/>
  <c r="J342" i="30"/>
  <c r="J338" i="30"/>
  <c r="J332" i="30"/>
  <c r="J331" i="30"/>
  <c r="J325" i="30"/>
  <c r="J321" i="30"/>
  <c r="J315" i="30"/>
  <c r="J314" i="30"/>
  <c r="J307" i="30"/>
  <c r="J306" i="30"/>
  <c r="J299" i="30"/>
  <c r="J298" i="30"/>
  <c r="J291" i="30"/>
  <c r="J290" i="30"/>
  <c r="J283" i="30"/>
  <c r="J282" i="30"/>
  <c r="J275" i="30"/>
  <c r="J274" i="30"/>
  <c r="J268" i="30"/>
  <c r="J267" i="30"/>
  <c r="J261" i="30"/>
  <c r="J254" i="30"/>
  <c r="J253" i="30"/>
  <c r="J246" i="30"/>
  <c r="J245" i="30"/>
  <c r="J238" i="30"/>
  <c r="J237" i="30"/>
  <c r="J230" i="30"/>
  <c r="J229" i="30"/>
  <c r="J222" i="30"/>
  <c r="J221" i="30"/>
  <c r="J214" i="30"/>
  <c r="J213" i="30"/>
  <c r="J206" i="30"/>
  <c r="J205" i="30"/>
  <c r="J198" i="30"/>
  <c r="J197" i="30"/>
  <c r="J190" i="30"/>
  <c r="I403" i="103"/>
  <c r="I401" i="103"/>
  <c r="I395" i="103"/>
  <c r="I393" i="103"/>
  <c r="I184" i="103"/>
  <c r="I182" i="103"/>
  <c r="I176" i="103"/>
  <c r="I174" i="103"/>
  <c r="I172" i="103"/>
  <c r="I170" i="103"/>
  <c r="I92" i="103"/>
  <c r="I83" i="103"/>
  <c r="I79" i="103"/>
  <c r="I71" i="103"/>
  <c r="I69" i="103"/>
  <c r="I61" i="103"/>
  <c r="I56" i="103"/>
  <c r="I18" i="103"/>
  <c r="I337" i="103"/>
  <c r="I335" i="103"/>
  <c r="I329" i="103"/>
  <c r="I327" i="103"/>
  <c r="I321" i="103"/>
  <c r="I319" i="103"/>
  <c r="I313" i="103"/>
  <c r="I311" i="103"/>
  <c r="I305" i="103"/>
  <c r="I303" i="103"/>
  <c r="I297" i="103"/>
  <c r="I295" i="103"/>
  <c r="I289" i="103"/>
  <c r="I287" i="103"/>
  <c r="I281" i="103"/>
  <c r="I279" i="103"/>
  <c r="I273" i="103"/>
  <c r="I271" i="103"/>
  <c r="I265" i="103"/>
  <c r="I263" i="103"/>
  <c r="I257" i="103"/>
  <c r="I255" i="103"/>
  <c r="I249" i="103"/>
  <c r="I247" i="103"/>
  <c r="I241" i="103"/>
  <c r="I239" i="103"/>
  <c r="I233" i="103"/>
  <c r="I231" i="103"/>
  <c r="I226" i="103"/>
  <c r="I224" i="103"/>
  <c r="I220" i="103"/>
  <c r="I216" i="103"/>
  <c r="I212" i="103"/>
  <c r="I210" i="103"/>
  <c r="I208" i="103"/>
  <c r="I204" i="103"/>
  <c r="I200" i="103"/>
  <c r="I146" i="103"/>
  <c r="I144" i="103"/>
  <c r="I138" i="103"/>
  <c r="I136" i="103"/>
  <c r="I130" i="103"/>
  <c r="I128" i="103"/>
  <c r="I123" i="103"/>
  <c r="I119" i="103"/>
  <c r="I39" i="103"/>
  <c r="I35" i="103"/>
  <c r="I29" i="103"/>
  <c r="I25" i="103"/>
  <c r="J490" i="30"/>
  <c r="J488" i="30"/>
  <c r="J486" i="30"/>
  <c r="J484" i="30"/>
  <c r="J482" i="30"/>
  <c r="J480" i="30"/>
  <c r="J478" i="30"/>
  <c r="J476" i="30"/>
  <c r="J474" i="30"/>
  <c r="J472" i="30"/>
  <c r="J470" i="30"/>
  <c r="J468" i="30"/>
  <c r="J466" i="30"/>
  <c r="J464" i="30"/>
  <c r="J462" i="30"/>
  <c r="J460" i="30"/>
  <c r="J458" i="30"/>
  <c r="J454" i="30"/>
  <c r="J452" i="30"/>
  <c r="J450" i="30"/>
  <c r="J448" i="30"/>
  <c r="J446" i="30"/>
  <c r="J441" i="30"/>
  <c r="J437" i="30"/>
  <c r="J433" i="30"/>
  <c r="J429" i="30"/>
  <c r="J425" i="30"/>
  <c r="J421" i="30"/>
  <c r="J417" i="30"/>
  <c r="J413" i="30"/>
  <c r="J409" i="30"/>
  <c r="J405" i="30"/>
  <c r="J401" i="30"/>
  <c r="J397" i="30"/>
  <c r="J393" i="30"/>
  <c r="J389" i="30"/>
  <c r="J385" i="30"/>
  <c r="J381" i="30"/>
  <c r="J367" i="30"/>
  <c r="J363" i="30"/>
  <c r="J359" i="30"/>
  <c r="J355" i="30"/>
  <c r="J351" i="30"/>
  <c r="J347" i="30"/>
  <c r="J343" i="30"/>
  <c r="J333" i="30"/>
  <c r="J329" i="30"/>
  <c r="J326" i="30"/>
  <c r="J316" i="30"/>
  <c r="J312" i="30"/>
  <c r="J308" i="30"/>
  <c r="J304" i="30"/>
  <c r="J300" i="30"/>
  <c r="J296" i="30"/>
  <c r="J292" i="30"/>
  <c r="J288" i="30"/>
  <c r="J284" i="30"/>
  <c r="J280" i="30"/>
  <c r="J276" i="30"/>
  <c r="J269" i="30"/>
  <c r="J265" i="30"/>
  <c r="I463" i="103"/>
  <c r="J259" i="30"/>
  <c r="J255" i="30"/>
  <c r="J251" i="30"/>
  <c r="J247" i="30"/>
  <c r="J243" i="30"/>
  <c r="J239" i="30"/>
  <c r="J235" i="30"/>
  <c r="J231" i="30"/>
  <c r="J227" i="30"/>
  <c r="J223" i="30"/>
  <c r="J219" i="30"/>
  <c r="J215" i="30"/>
  <c r="J211" i="30"/>
  <c r="J207" i="30"/>
  <c r="J203" i="30"/>
  <c r="J199" i="30"/>
  <c r="J195" i="30"/>
  <c r="J191" i="30"/>
  <c r="J188" i="30"/>
  <c r="J159" i="30"/>
  <c r="J157" i="30"/>
  <c r="J155" i="30"/>
  <c r="J153" i="30"/>
  <c r="J135" i="30"/>
  <c r="J128" i="30"/>
  <c r="J124" i="30"/>
  <c r="J120" i="30"/>
  <c r="J118" i="30"/>
  <c r="J110" i="30"/>
  <c r="J108" i="30"/>
  <c r="J106" i="30"/>
  <c r="J98" i="30"/>
  <c r="J88" i="30"/>
  <c r="J82" i="30"/>
  <c r="J76" i="30"/>
  <c r="J70" i="30"/>
  <c r="J67" i="30"/>
  <c r="J62" i="30"/>
  <c r="J60" i="30"/>
  <c r="J52" i="30"/>
  <c r="J50" i="30"/>
  <c r="J48" i="30"/>
  <c r="J45" i="30"/>
  <c r="J43" i="30"/>
  <c r="J19" i="30"/>
  <c r="I509" i="103"/>
  <c r="I508" i="103"/>
  <c r="I501" i="103"/>
  <c r="I500" i="103"/>
  <c r="I496" i="103"/>
  <c r="I492" i="103"/>
  <c r="I488" i="103"/>
  <c r="I484" i="103"/>
  <c r="I480" i="103"/>
  <c r="I476" i="103"/>
  <c r="I437" i="103"/>
  <c r="I436" i="103"/>
  <c r="I435" i="103"/>
  <c r="I433" i="103"/>
  <c r="I432" i="103"/>
  <c r="I431" i="103"/>
  <c r="I429" i="103"/>
  <c r="I428" i="103"/>
  <c r="I421" i="103"/>
  <c r="I420" i="103"/>
  <c r="I413" i="103"/>
  <c r="I412" i="103"/>
  <c r="I411" i="103"/>
  <c r="I409" i="103"/>
  <c r="I408" i="103"/>
  <c r="I407" i="103"/>
  <c r="I405" i="103"/>
  <c r="I404" i="103"/>
  <c r="I397" i="103"/>
  <c r="I396" i="103"/>
  <c r="I389" i="103"/>
  <c r="I388" i="103"/>
  <c r="I387" i="103"/>
  <c r="I386" i="103"/>
  <c r="I385" i="103"/>
  <c r="I384" i="103"/>
  <c r="I383" i="103"/>
  <c r="I382" i="103"/>
  <c r="I381" i="103"/>
  <c r="I379" i="103"/>
  <c r="I378" i="103"/>
  <c r="I377" i="103"/>
  <c r="I375" i="103"/>
  <c r="I374" i="103"/>
  <c r="I373" i="103"/>
  <c r="I371" i="103"/>
  <c r="I370" i="103"/>
  <c r="I369" i="103"/>
  <c r="I368" i="103"/>
  <c r="I367" i="103"/>
  <c r="I366" i="103"/>
  <c r="I365" i="103"/>
  <c r="I363" i="103"/>
  <c r="I362" i="103"/>
  <c r="I361" i="103"/>
  <c r="I360" i="103"/>
  <c r="I359" i="103"/>
  <c r="I358" i="103"/>
  <c r="I357" i="103"/>
  <c r="I355" i="103"/>
  <c r="I354" i="103"/>
  <c r="I353" i="103"/>
  <c r="I351" i="103"/>
  <c r="I350" i="103"/>
  <c r="I349" i="103"/>
  <c r="I347" i="103"/>
  <c r="I346" i="103"/>
  <c r="I345" i="103"/>
  <c r="I343" i="103"/>
  <c r="I342" i="103"/>
  <c r="I341" i="103"/>
  <c r="I339" i="103"/>
  <c r="I338" i="103"/>
  <c r="I331" i="103"/>
  <c r="I330" i="103"/>
  <c r="I326" i="103"/>
  <c r="I322" i="103"/>
  <c r="I318" i="103"/>
  <c r="I314" i="103"/>
  <c r="I310" i="103"/>
  <c r="I306" i="103"/>
  <c r="I302" i="103"/>
  <c r="I298" i="103"/>
  <c r="I294" i="103"/>
  <c r="I290" i="103"/>
  <c r="I286" i="103"/>
  <c r="I282" i="103"/>
  <c r="I278" i="103"/>
  <c r="I274" i="103"/>
  <c r="I270" i="103"/>
  <c r="I266" i="103"/>
  <c r="I262" i="103"/>
  <c r="I258" i="103"/>
  <c r="I254" i="103"/>
  <c r="I250" i="103"/>
  <c r="I246" i="103"/>
  <c r="I242" i="103"/>
  <c r="I238" i="103"/>
  <c r="I234" i="103"/>
  <c r="I230" i="103"/>
  <c r="I197" i="103"/>
  <c r="I196" i="103"/>
  <c r="I195" i="103"/>
  <c r="I193" i="103"/>
  <c r="I192" i="103"/>
  <c r="I191" i="103"/>
  <c r="I190" i="103"/>
  <c r="I189" i="103"/>
  <c r="I187" i="103"/>
  <c r="I186" i="103"/>
  <c r="I178" i="103"/>
  <c r="I177" i="103"/>
  <c r="I162" i="103"/>
  <c r="I161" i="103"/>
  <c r="I160" i="103"/>
  <c r="I159" i="103"/>
  <c r="I158" i="103"/>
  <c r="I156" i="103"/>
  <c r="I155" i="103"/>
  <c r="I154" i="103"/>
  <c r="I153" i="103"/>
  <c r="I152" i="103"/>
  <c r="I151" i="103"/>
  <c r="I150" i="103"/>
  <c r="I149" i="103"/>
  <c r="I148" i="103"/>
  <c r="I147" i="103"/>
  <c r="I140" i="103"/>
  <c r="I139" i="103"/>
  <c r="I135" i="103"/>
  <c r="I131" i="103"/>
  <c r="I124" i="103"/>
  <c r="I120" i="103"/>
  <c r="I116" i="103"/>
  <c r="I112" i="103"/>
  <c r="I108" i="103"/>
  <c r="I104" i="103"/>
  <c r="I91" i="103"/>
  <c r="I84" i="103"/>
  <c r="I80" i="103"/>
  <c r="I72" i="103"/>
  <c r="I57" i="103"/>
  <c r="I52" i="103"/>
  <c r="I51" i="103"/>
  <c r="I50" i="103"/>
  <c r="I49" i="103"/>
  <c r="I48" i="103"/>
  <c r="I47" i="103"/>
  <c r="I46" i="103"/>
  <c r="I45" i="103"/>
  <c r="I22" i="103"/>
  <c r="I21" i="103"/>
  <c r="J492" i="30"/>
  <c r="J456" i="30"/>
  <c r="J158" i="30"/>
  <c r="J156" i="30"/>
  <c r="J444" i="30"/>
  <c r="J185" i="30"/>
  <c r="J183" i="30"/>
  <c r="J181" i="30"/>
  <c r="J179" i="30"/>
  <c r="J177" i="30"/>
  <c r="J175" i="30"/>
  <c r="J173" i="30"/>
  <c r="J171" i="30"/>
  <c r="J169" i="30"/>
  <c r="J167" i="30"/>
  <c r="J165" i="30"/>
  <c r="J163" i="30"/>
  <c r="J161" i="30"/>
  <c r="J151" i="30"/>
  <c r="J149" i="30"/>
  <c r="J147" i="30"/>
  <c r="J145" i="30"/>
  <c r="J143" i="30"/>
  <c r="J141" i="30"/>
  <c r="J139" i="30"/>
  <c r="J137" i="30"/>
  <c r="J133" i="30"/>
  <c r="J131" i="30"/>
  <c r="J129" i="30"/>
  <c r="J125" i="30"/>
  <c r="J121" i="30"/>
  <c r="J119" i="30"/>
  <c r="J111" i="30"/>
  <c r="J109" i="30"/>
  <c r="J107" i="30"/>
  <c r="J103" i="30"/>
  <c r="I506" i="103"/>
  <c r="I502" i="103"/>
  <c r="I498" i="103"/>
  <c r="I494" i="103"/>
  <c r="I490" i="103"/>
  <c r="I486" i="103"/>
  <c r="I482" i="103"/>
  <c r="I478" i="103"/>
  <c r="I474" i="103"/>
  <c r="I380" i="103"/>
  <c r="I376" i="103"/>
  <c r="I372" i="103"/>
  <c r="I364" i="103"/>
  <c r="I356" i="103"/>
  <c r="I352" i="103"/>
  <c r="I348" i="103"/>
  <c r="I344" i="103"/>
  <c r="I340" i="103"/>
  <c r="I336" i="103"/>
  <c r="I332" i="103"/>
  <c r="I328" i="103"/>
  <c r="I324" i="103"/>
  <c r="I320" i="103"/>
  <c r="I316" i="103"/>
  <c r="I312" i="103"/>
  <c r="I308" i="103"/>
  <c r="I304" i="103"/>
  <c r="I300" i="103"/>
  <c r="I296" i="103"/>
  <c r="I292" i="103"/>
  <c r="I288" i="103"/>
  <c r="I284" i="103"/>
  <c r="I280" i="103"/>
  <c r="I276" i="103"/>
  <c r="I272" i="103"/>
  <c r="I268" i="103"/>
  <c r="I264" i="103"/>
  <c r="I260" i="103"/>
  <c r="I256" i="103"/>
  <c r="I252" i="103"/>
  <c r="I248" i="103"/>
  <c r="I244" i="103"/>
  <c r="I240" i="103"/>
  <c r="I236" i="103"/>
  <c r="I232" i="103"/>
  <c r="I228" i="103"/>
  <c r="I188" i="103"/>
  <c r="I157" i="103"/>
  <c r="I466" i="103"/>
  <c r="I462" i="103"/>
  <c r="I458" i="103"/>
  <c r="I442" i="103"/>
  <c r="I438" i="103"/>
  <c r="I434" i="103"/>
  <c r="I430" i="103"/>
  <c r="I426" i="103"/>
  <c r="I422" i="103"/>
  <c r="I418" i="103"/>
  <c r="I414" i="103"/>
  <c r="I410" i="103"/>
  <c r="I406" i="103"/>
  <c r="I402" i="103"/>
  <c r="I398" i="103"/>
  <c r="I394" i="103"/>
  <c r="I390" i="103"/>
  <c r="I222" i="103"/>
  <c r="I218" i="103"/>
  <c r="I214" i="103"/>
  <c r="I206" i="103"/>
  <c r="I202" i="103"/>
  <c r="I198" i="103"/>
  <c r="I194" i="103"/>
  <c r="I183" i="103"/>
  <c r="I179" i="103"/>
  <c r="I175" i="103"/>
  <c r="I171" i="103"/>
  <c r="I167" i="103"/>
  <c r="I163" i="103"/>
  <c r="I145" i="103"/>
  <c r="I141" i="103"/>
  <c r="I137" i="103"/>
  <c r="I133" i="103"/>
  <c r="I129" i="103"/>
  <c r="I125" i="103"/>
  <c r="I121" i="103"/>
  <c r="I117" i="103"/>
  <c r="I113" i="103"/>
  <c r="I109" i="103"/>
  <c r="I105" i="103"/>
  <c r="I85" i="103"/>
  <c r="I81" i="103"/>
  <c r="I77" i="103"/>
  <c r="I73" i="103"/>
  <c r="I41" i="103"/>
  <c r="I67" i="103"/>
  <c r="I63" i="103"/>
  <c r="I31" i="103"/>
  <c r="I27" i="103"/>
  <c r="I23" i="103"/>
  <c r="I19" i="103"/>
  <c r="G5" i="104"/>
  <c r="E46" i="104"/>
  <c r="E52" i="104"/>
  <c r="I11" i="105" l="1"/>
  <c r="I12" i="105"/>
  <c r="I31" i="105"/>
  <c r="I30" i="105"/>
  <c r="I29" i="105"/>
  <c r="I28" i="105"/>
  <c r="I27" i="105"/>
  <c r="I24" i="105"/>
  <c r="I23" i="105"/>
  <c r="I22" i="105"/>
  <c r="I21" i="105"/>
  <c r="I20" i="105"/>
  <c r="I17" i="105"/>
  <c r="I16" i="105"/>
  <c r="I15" i="105"/>
  <c r="I14" i="105"/>
  <c r="I13" i="105"/>
  <c r="I18" i="105" l="1"/>
  <c r="I25" i="105"/>
  <c r="I32" i="105"/>
  <c r="I33" i="105" l="1"/>
  <c r="I36" i="105" s="1"/>
  <c r="K107" i="96" l="1"/>
  <c r="J107" i="96"/>
  <c r="I107" i="96"/>
  <c r="H107" i="96"/>
  <c r="G107" i="96"/>
  <c r="F107" i="96"/>
  <c r="L107" i="96" l="1"/>
  <c r="M107" i="96"/>
  <c r="C14" i="42"/>
  <c r="J14" i="42" s="1"/>
  <c r="D14" i="42"/>
  <c r="E14" i="42"/>
  <c r="E13" i="42"/>
  <c r="D13" i="42"/>
  <c r="C13" i="42"/>
  <c r="B8" i="42"/>
  <c r="Q11" i="1" l="1"/>
  <c r="R11" i="1"/>
  <c r="Q12" i="1"/>
  <c r="R12" i="1"/>
  <c r="Q13" i="1"/>
  <c r="R13" i="1"/>
  <c r="Q14" i="1"/>
  <c r="R14" i="1"/>
  <c r="Q15" i="1"/>
  <c r="R15" i="1"/>
  <c r="Q16" i="1"/>
  <c r="R16" i="1"/>
  <c r="Q17" i="1"/>
  <c r="R17" i="1"/>
  <c r="Q18" i="1"/>
  <c r="R18" i="1"/>
  <c r="Q19" i="1"/>
  <c r="R19" i="1"/>
  <c r="Q20" i="1"/>
  <c r="R20" i="1"/>
  <c r="Q21" i="1"/>
  <c r="R21" i="1"/>
  <c r="Q22" i="1"/>
  <c r="R22" i="1"/>
  <c r="Q23" i="1"/>
  <c r="R23" i="1"/>
  <c r="Q24" i="1"/>
  <c r="R24" i="1"/>
  <c r="Q25" i="1"/>
  <c r="R25" i="1"/>
  <c r="R10" i="1"/>
  <c r="Q10" i="1"/>
  <c r="H8" i="55" l="1"/>
  <c r="D521" i="80" l="1"/>
  <c r="B521" i="80"/>
  <c r="B12" i="80"/>
  <c r="B5" i="80"/>
  <c r="B4" i="80"/>
  <c r="B5" i="12"/>
  <c r="B4" i="12"/>
  <c r="G19" i="12"/>
  <c r="F19" i="12"/>
  <c r="AH8" i="6"/>
  <c r="AH9" i="6"/>
  <c r="AH10" i="6"/>
  <c r="AH11" i="6"/>
  <c r="AH12" i="6"/>
  <c r="AH13" i="6"/>
  <c r="AH14" i="6"/>
  <c r="AH15" i="6"/>
  <c r="AH16" i="6"/>
  <c r="AH17" i="6"/>
  <c r="AH18" i="6"/>
  <c r="AH19" i="6"/>
  <c r="AH20" i="6"/>
  <c r="AH21" i="6"/>
  <c r="AH22" i="6"/>
  <c r="AH23" i="6"/>
  <c r="AH24" i="6"/>
  <c r="AH25" i="6"/>
  <c r="AH26" i="6"/>
  <c r="AH27" i="6"/>
  <c r="AH28" i="6"/>
  <c r="AH29" i="6"/>
  <c r="AH30" i="6"/>
  <c r="AH31" i="6"/>
  <c r="AH32" i="6"/>
  <c r="AH33" i="6"/>
  <c r="AH34" i="6"/>
  <c r="AH35" i="6"/>
  <c r="AH36" i="6"/>
  <c r="AH37" i="6"/>
  <c r="AH38" i="6"/>
  <c r="AH39" i="6"/>
  <c r="AH40" i="6"/>
  <c r="AH41" i="6"/>
  <c r="AH42" i="6"/>
  <c r="AH43" i="6"/>
  <c r="AH44" i="6"/>
  <c r="AH45" i="6"/>
  <c r="AH46" i="6"/>
  <c r="AH47" i="6"/>
  <c r="AH48" i="6"/>
  <c r="AH49" i="6"/>
  <c r="AH50" i="6"/>
  <c r="AH51" i="6"/>
  <c r="AH52" i="6"/>
  <c r="AH53" i="6"/>
  <c r="AH54" i="6"/>
  <c r="AH55" i="6"/>
  <c r="AH56" i="6"/>
  <c r="AH57" i="6"/>
  <c r="AH58" i="6"/>
  <c r="AH59" i="6"/>
  <c r="AH60" i="6"/>
  <c r="AH61" i="6"/>
  <c r="AH62" i="6"/>
  <c r="AH63" i="6"/>
  <c r="AH64" i="6"/>
  <c r="AH65" i="6"/>
  <c r="AH66" i="6"/>
  <c r="AH67" i="6"/>
  <c r="AH68" i="6"/>
  <c r="AH69" i="6"/>
  <c r="AH70" i="6"/>
  <c r="AH71" i="6"/>
  <c r="AH72" i="6"/>
  <c r="AH73" i="6"/>
  <c r="AH74" i="6"/>
  <c r="AH75" i="6"/>
  <c r="AH76" i="6"/>
  <c r="AH77" i="6"/>
  <c r="AH78" i="6"/>
  <c r="AH79" i="6"/>
  <c r="AH80" i="6"/>
  <c r="AH81" i="6"/>
  <c r="AH82" i="6"/>
  <c r="AH83" i="6"/>
  <c r="AH84" i="6"/>
  <c r="AH85" i="6"/>
  <c r="AH86" i="6"/>
  <c r="AH87" i="6"/>
  <c r="AH88" i="6"/>
  <c r="AH89" i="6"/>
  <c r="AH90" i="6"/>
  <c r="AH91" i="6"/>
  <c r="AH92" i="6"/>
  <c r="AH93" i="6"/>
  <c r="AH94" i="6"/>
  <c r="AH95" i="6"/>
  <c r="AH96" i="6"/>
  <c r="AH97" i="6"/>
  <c r="AH98" i="6"/>
  <c r="AH99" i="6"/>
  <c r="AH100" i="6"/>
  <c r="AH101" i="6"/>
  <c r="AH102" i="6"/>
  <c r="AH103" i="6"/>
  <c r="AH104" i="6"/>
  <c r="AH105" i="6"/>
  <c r="AH106" i="6"/>
  <c r="AH107" i="6"/>
  <c r="AH108" i="6"/>
  <c r="AH109" i="6"/>
  <c r="AH110" i="6"/>
  <c r="AH111" i="6"/>
  <c r="AH112" i="6"/>
  <c r="AH113" i="6"/>
  <c r="AH114" i="6"/>
  <c r="AH115" i="6"/>
  <c r="AH116" i="6"/>
  <c r="AH117" i="6"/>
  <c r="AH118" i="6"/>
  <c r="AH119" i="6"/>
  <c r="AH120" i="6"/>
  <c r="AH121" i="6"/>
  <c r="AH125" i="6"/>
  <c r="AH126" i="6"/>
  <c r="AH127" i="6"/>
  <c r="AH128" i="6"/>
  <c r="AH129" i="6"/>
  <c r="AH130" i="6"/>
  <c r="AH131" i="6"/>
  <c r="AH132" i="6"/>
  <c r="AH133" i="6"/>
  <c r="AH134" i="6"/>
  <c r="AH135" i="6"/>
  <c r="AH136" i="6"/>
  <c r="AH137" i="6"/>
  <c r="AH138" i="6"/>
  <c r="AH139" i="6"/>
  <c r="AH140" i="6"/>
  <c r="AH141" i="6"/>
  <c r="AH142" i="6"/>
  <c r="AH143" i="6"/>
  <c r="AH144" i="6"/>
  <c r="AH145" i="6"/>
  <c r="AH146" i="6"/>
  <c r="AH147" i="6"/>
  <c r="AH148" i="6"/>
  <c r="AH149" i="6"/>
  <c r="AH150" i="6"/>
  <c r="AH151" i="6"/>
  <c r="AH152" i="6"/>
  <c r="AH153" i="6"/>
  <c r="AH154" i="6"/>
  <c r="AH155" i="6"/>
  <c r="AH156" i="6"/>
  <c r="AH157" i="6"/>
  <c r="AH158" i="6"/>
  <c r="AH159" i="6"/>
  <c r="AH160" i="6"/>
  <c r="AH161" i="6"/>
  <c r="AH162" i="6"/>
  <c r="AH163" i="6"/>
  <c r="AH164" i="6"/>
  <c r="AH165" i="6"/>
  <c r="AH166" i="6"/>
  <c r="AH167" i="6"/>
  <c r="AH168" i="6"/>
  <c r="AH169" i="6"/>
  <c r="AH170" i="6"/>
  <c r="AH171" i="6"/>
  <c r="AH172" i="6"/>
  <c r="AH173" i="6"/>
  <c r="AH174" i="6"/>
  <c r="AH175" i="6"/>
  <c r="AH176" i="6"/>
  <c r="AH177" i="6"/>
  <c r="AH178" i="6"/>
  <c r="AH179" i="6"/>
  <c r="AH180" i="6"/>
  <c r="AH181" i="6"/>
  <c r="AH182" i="6"/>
  <c r="AH183" i="6"/>
  <c r="AH184" i="6"/>
  <c r="AH185" i="6"/>
  <c r="AH186" i="6"/>
  <c r="AH187" i="6"/>
  <c r="AH188" i="6"/>
  <c r="AH189" i="6"/>
  <c r="AH190" i="6"/>
  <c r="AH191" i="6"/>
  <c r="AH192" i="6"/>
  <c r="AH193" i="6"/>
  <c r="AH194" i="6"/>
  <c r="AH195" i="6"/>
  <c r="AH196" i="6"/>
  <c r="AH197" i="6"/>
  <c r="AH198" i="6"/>
  <c r="AH199" i="6"/>
  <c r="AH200" i="6"/>
  <c r="AH201" i="6"/>
  <c r="AH202" i="6"/>
  <c r="AH203" i="6"/>
  <c r="AH204" i="6"/>
  <c r="AH205" i="6"/>
  <c r="AH206" i="6"/>
  <c r="AH207" i="6"/>
  <c r="AH208" i="6"/>
  <c r="AH209" i="6"/>
  <c r="AH210" i="6"/>
  <c r="AH211" i="6"/>
  <c r="AH212" i="6"/>
  <c r="AH213" i="6"/>
  <c r="AH214" i="6"/>
  <c r="AH215" i="6"/>
  <c r="AH216" i="6"/>
  <c r="AH217" i="6"/>
  <c r="AH218" i="6"/>
  <c r="AH219" i="6"/>
  <c r="AH220" i="6"/>
  <c r="AH221" i="6"/>
  <c r="AH222" i="6"/>
  <c r="AH223" i="6"/>
  <c r="AH224" i="6"/>
  <c r="AH225" i="6"/>
  <c r="AH226" i="6"/>
  <c r="AH227" i="6"/>
  <c r="AH228" i="6"/>
  <c r="AH229" i="6"/>
  <c r="AH230" i="6"/>
  <c r="AH231" i="6"/>
  <c r="AH232" i="6"/>
  <c r="AH233" i="6"/>
  <c r="AH234" i="6"/>
  <c r="AH235" i="6"/>
  <c r="AH236" i="6"/>
  <c r="AH237" i="6"/>
  <c r="AH238" i="6"/>
  <c r="AH239" i="6"/>
  <c r="AH240" i="6"/>
  <c r="AH241" i="6"/>
  <c r="AH242" i="6"/>
  <c r="AH243" i="6"/>
  <c r="AH244" i="6"/>
  <c r="AH245" i="6"/>
  <c r="AH246" i="6"/>
  <c r="AH247" i="6"/>
  <c r="AH248" i="6"/>
  <c r="AH249" i="6"/>
  <c r="AH250" i="6"/>
  <c r="AH251" i="6"/>
  <c r="AH252" i="6"/>
  <c r="AH253" i="6"/>
  <c r="AH254" i="6"/>
  <c r="AH255" i="6"/>
  <c r="AH256" i="6"/>
  <c r="AH257" i="6"/>
  <c r="AH258" i="6"/>
  <c r="AH259" i="6"/>
  <c r="AH260" i="6"/>
  <c r="AH261" i="6"/>
  <c r="AH262" i="6"/>
  <c r="AH263" i="6"/>
  <c r="AH264" i="6"/>
  <c r="AH265" i="6"/>
  <c r="AH266" i="6"/>
  <c r="AH267" i="6"/>
  <c r="AH268" i="6"/>
  <c r="AH269" i="6"/>
  <c r="AH270" i="6"/>
  <c r="AH271" i="6"/>
  <c r="AH272" i="6"/>
  <c r="AH273" i="6"/>
  <c r="AH274" i="6"/>
  <c r="AH275" i="6"/>
  <c r="AH276" i="6"/>
  <c r="AH277" i="6"/>
  <c r="AH278" i="6"/>
  <c r="AH279" i="6"/>
  <c r="AH280" i="6"/>
  <c r="AH281" i="6"/>
  <c r="AH282" i="6"/>
  <c r="AH283" i="6"/>
  <c r="AH284" i="6"/>
  <c r="AH285" i="6"/>
  <c r="AH286" i="6"/>
  <c r="AH287" i="6"/>
  <c r="AH288" i="6"/>
  <c r="AH289" i="6"/>
  <c r="AH290" i="6"/>
  <c r="AH291" i="6"/>
  <c r="AH292" i="6"/>
  <c r="AH293" i="6"/>
  <c r="AH294" i="6"/>
  <c r="AH295" i="6"/>
  <c r="AH296" i="6"/>
  <c r="AH297" i="6"/>
  <c r="AH298" i="6"/>
  <c r="AH299" i="6"/>
  <c r="AH300" i="6"/>
  <c r="AH301" i="6"/>
  <c r="AH302" i="6"/>
  <c r="AH303" i="6"/>
  <c r="AH304" i="6"/>
  <c r="AH305" i="6"/>
  <c r="AH306" i="6"/>
  <c r="AH307" i="6"/>
  <c r="AH308" i="6"/>
  <c r="AH309" i="6"/>
  <c r="AH310" i="6"/>
  <c r="AH311" i="6"/>
  <c r="AH312" i="6"/>
  <c r="AH313" i="6"/>
  <c r="AH314" i="6"/>
  <c r="AH315" i="6"/>
  <c r="AH316" i="6"/>
  <c r="AH317" i="6"/>
  <c r="AH318" i="6"/>
  <c r="AH319" i="6"/>
  <c r="AH320" i="6"/>
  <c r="AH321" i="6"/>
  <c r="AH322" i="6"/>
  <c r="AH323" i="6"/>
  <c r="AH324" i="6"/>
  <c r="AH325" i="6"/>
  <c r="AH326" i="6"/>
  <c r="AH327" i="6"/>
  <c r="AH328" i="6"/>
  <c r="AH329" i="6"/>
  <c r="AH330" i="6"/>
  <c r="AH331" i="6"/>
  <c r="AH332" i="6"/>
  <c r="AH333" i="6"/>
  <c r="AH334" i="6"/>
  <c r="AH335" i="6"/>
  <c r="AH336" i="6"/>
  <c r="AH337" i="6"/>
  <c r="AH338" i="6"/>
  <c r="AH339" i="6"/>
  <c r="AH340" i="6"/>
  <c r="AH341" i="6"/>
  <c r="AH342" i="6"/>
  <c r="AH343" i="6"/>
  <c r="AH344" i="6"/>
  <c r="AH345" i="6"/>
  <c r="AH346" i="6"/>
  <c r="AH347" i="6"/>
  <c r="AH348" i="6"/>
  <c r="AH349" i="6"/>
  <c r="AH350" i="6"/>
  <c r="AH351" i="6"/>
  <c r="AH352" i="6"/>
  <c r="AH353" i="6"/>
  <c r="AH354" i="6"/>
  <c r="AH355" i="6"/>
  <c r="AH356" i="6"/>
  <c r="AH357" i="6"/>
  <c r="AH358" i="6"/>
  <c r="AH359" i="6"/>
  <c r="AH360" i="6"/>
  <c r="AH361" i="6"/>
  <c r="AH362" i="6"/>
  <c r="AH363" i="6"/>
  <c r="AH364" i="6"/>
  <c r="AH365" i="6"/>
  <c r="AH366" i="6"/>
  <c r="AH367" i="6"/>
  <c r="AH368" i="6"/>
  <c r="AH369" i="6"/>
  <c r="AH370" i="6"/>
  <c r="AH371" i="6"/>
  <c r="AH372" i="6"/>
  <c r="AH373" i="6"/>
  <c r="AH374" i="6"/>
  <c r="AH375" i="6"/>
  <c r="AH376" i="6"/>
  <c r="AH377" i="6"/>
  <c r="AH378" i="6"/>
  <c r="AH379" i="6"/>
  <c r="AH380" i="6"/>
  <c r="AH381" i="6"/>
  <c r="AH382" i="6"/>
  <c r="AH383" i="6"/>
  <c r="AH384" i="6"/>
  <c r="AH385" i="6"/>
  <c r="AH386" i="6"/>
  <c r="AH387" i="6"/>
  <c r="AH388" i="6"/>
  <c r="AH389" i="6"/>
  <c r="AH390" i="6"/>
  <c r="AH391" i="6"/>
  <c r="AH392" i="6"/>
  <c r="AH393" i="6"/>
  <c r="AH394" i="6"/>
  <c r="AH395" i="6"/>
  <c r="AH396" i="6"/>
  <c r="AH397" i="6"/>
  <c r="AH398" i="6"/>
  <c r="AH399" i="6"/>
  <c r="AH400" i="6"/>
  <c r="AH401" i="6"/>
  <c r="AH402" i="6"/>
  <c r="AH403" i="6"/>
  <c r="AH404" i="6"/>
  <c r="AH405" i="6"/>
  <c r="AH406" i="6"/>
  <c r="AH407" i="6"/>
  <c r="AH408" i="6"/>
  <c r="AH409" i="6"/>
  <c r="AH410" i="6"/>
  <c r="AH411" i="6"/>
  <c r="AH412" i="6"/>
  <c r="AH413" i="6"/>
  <c r="AH414" i="6"/>
  <c r="AH415" i="6"/>
  <c r="AH416" i="6"/>
  <c r="AH417" i="6"/>
  <c r="AH418" i="6"/>
  <c r="AH419" i="6"/>
  <c r="AH420" i="6"/>
  <c r="AH421" i="6"/>
  <c r="AH422" i="6"/>
  <c r="AH423" i="6"/>
  <c r="AH424" i="6"/>
  <c r="AH425" i="6"/>
  <c r="AH426" i="6"/>
  <c r="AH427" i="6"/>
  <c r="AH428" i="6"/>
  <c r="AH429" i="6"/>
  <c r="AH430" i="6"/>
  <c r="AH431" i="6"/>
  <c r="AH432" i="6"/>
  <c r="AH433" i="6"/>
  <c r="AH434" i="6"/>
  <c r="AH435" i="6"/>
  <c r="AH436" i="6"/>
  <c r="AH437" i="6"/>
  <c r="AH438" i="6"/>
  <c r="AH439" i="6"/>
  <c r="AH440" i="6"/>
  <c r="AH441" i="6"/>
  <c r="AH442" i="6"/>
  <c r="AH443" i="6"/>
  <c r="AH444" i="6"/>
  <c r="AH445" i="6"/>
  <c r="AH446" i="6"/>
  <c r="AH447" i="6"/>
  <c r="AH448" i="6"/>
  <c r="AH449" i="6"/>
  <c r="AH450" i="6"/>
  <c r="AH451" i="6"/>
  <c r="AH452" i="6"/>
  <c r="AH453" i="6"/>
  <c r="AH454" i="6"/>
  <c r="AH455" i="6"/>
  <c r="AH456" i="6"/>
  <c r="AH457" i="6"/>
  <c r="AH458" i="6"/>
  <c r="AH459" i="6"/>
  <c r="AH460" i="6"/>
  <c r="AH461" i="6"/>
  <c r="AH462" i="6"/>
  <c r="AH463" i="6"/>
  <c r="AH464" i="6"/>
  <c r="AH465" i="6"/>
  <c r="AH466" i="6"/>
  <c r="AH467" i="6"/>
  <c r="AH468" i="6"/>
  <c r="AH469" i="6"/>
  <c r="AH470" i="6"/>
  <c r="AH471" i="6"/>
  <c r="AH472" i="6"/>
  <c r="AH473" i="6"/>
  <c r="AH474" i="6"/>
  <c r="AH475" i="6"/>
  <c r="AH476" i="6"/>
  <c r="AH477" i="6"/>
  <c r="AH478" i="6"/>
  <c r="AH479" i="6"/>
  <c r="AH480" i="6"/>
  <c r="AH481" i="6"/>
  <c r="AH482" i="6"/>
  <c r="AH483" i="6"/>
  <c r="AH484" i="6"/>
  <c r="AH485" i="6"/>
  <c r="AH486" i="6"/>
  <c r="AH487" i="6"/>
  <c r="AH488" i="6"/>
  <c r="AH489" i="6"/>
  <c r="AH490" i="6"/>
  <c r="AH491" i="6"/>
  <c r="AH492" i="6"/>
  <c r="AH493" i="6"/>
  <c r="AH494" i="6"/>
  <c r="AH495" i="6"/>
  <c r="AH496" i="6"/>
  <c r="AH497" i="6"/>
  <c r="AH498" i="6"/>
  <c r="AH499" i="6"/>
  <c r="AH500" i="6"/>
  <c r="AH501" i="6"/>
  <c r="AH502" i="6"/>
  <c r="AH503" i="6"/>
  <c r="AH504" i="6"/>
  <c r="AH505" i="6"/>
  <c r="AH506" i="6"/>
  <c r="AH507" i="6"/>
  <c r="AH508" i="6"/>
  <c r="AH509" i="6"/>
  <c r="AH510" i="6"/>
  <c r="AH511" i="6"/>
  <c r="AH512" i="6"/>
  <c r="AH513" i="6"/>
  <c r="AH514" i="6"/>
  <c r="AH515" i="6"/>
  <c r="AH516" i="6"/>
  <c r="AH517" i="6"/>
  <c r="AH518" i="6"/>
  <c r="AH519" i="6"/>
  <c r="AH520" i="6"/>
  <c r="AH521" i="6"/>
  <c r="AH522" i="6"/>
  <c r="AH523" i="6"/>
  <c r="AH524" i="6"/>
  <c r="AH525" i="6"/>
  <c r="AH526" i="6"/>
  <c r="AH527" i="6"/>
  <c r="AH528" i="6"/>
  <c r="AH529" i="6"/>
  <c r="AH530" i="6"/>
  <c r="AH531" i="6"/>
  <c r="AH532" i="6"/>
  <c r="AH7" i="6"/>
  <c r="G4" i="12"/>
  <c r="H4" i="11"/>
  <c r="H27" i="11"/>
  <c r="D27" i="11"/>
  <c r="B27" i="11"/>
  <c r="B5" i="11"/>
  <c r="B4" i="11"/>
  <c r="C5" i="4"/>
  <c r="C4" i="4"/>
  <c r="G36" i="54" l="1"/>
  <c r="G35" i="54"/>
  <c r="G34" i="54"/>
  <c r="E36" i="54"/>
  <c r="E35" i="54"/>
  <c r="E34" i="54"/>
  <c r="H9" i="24"/>
  <c r="H8" i="24"/>
  <c r="E37" i="54" l="1"/>
  <c r="E17" i="24"/>
  <c r="E18" i="24"/>
  <c r="E20" i="24"/>
  <c r="E23" i="24"/>
  <c r="E25" i="24"/>
  <c r="E26" i="24"/>
  <c r="E28" i="24"/>
  <c r="E31" i="24"/>
  <c r="E33" i="24"/>
  <c r="E34" i="24"/>
  <c r="E36" i="24"/>
  <c r="E39" i="24"/>
  <c r="E41" i="24"/>
  <c r="E42" i="24"/>
  <c r="E44" i="24"/>
  <c r="E47" i="24"/>
  <c r="E49" i="24"/>
  <c r="E50" i="24"/>
  <c r="E52" i="24"/>
  <c r="E54" i="24"/>
  <c r="E55" i="24"/>
  <c r="E57" i="24"/>
  <c r="E60" i="24"/>
  <c r="E62" i="24"/>
  <c r="E16" i="24"/>
  <c r="E19" i="24"/>
  <c r="E21" i="24"/>
  <c r="E22" i="24"/>
  <c r="E24" i="24"/>
  <c r="E27" i="24"/>
  <c r="E29" i="24"/>
  <c r="E30" i="24"/>
  <c r="E32" i="24"/>
  <c r="E35" i="24"/>
  <c r="E37" i="24"/>
  <c r="E38" i="24"/>
  <c r="E40" i="24"/>
  <c r="E43" i="24"/>
  <c r="E45" i="24"/>
  <c r="E46" i="24"/>
  <c r="E48" i="24"/>
  <c r="E51" i="24"/>
  <c r="E53" i="24"/>
  <c r="E56" i="24"/>
  <c r="E58" i="24"/>
  <c r="E59" i="24"/>
  <c r="E61" i="24"/>
  <c r="E64" i="24"/>
  <c r="E66" i="24"/>
  <c r="E67" i="24"/>
  <c r="E70" i="24"/>
  <c r="E71" i="24"/>
  <c r="E73" i="24"/>
  <c r="E63" i="24"/>
  <c r="E74" i="24"/>
  <c r="E75" i="24"/>
  <c r="E77" i="24"/>
  <c r="E87" i="24"/>
  <c r="E89" i="24"/>
  <c r="E90" i="24"/>
  <c r="E92" i="24"/>
  <c r="E95" i="24"/>
  <c r="E97" i="24"/>
  <c r="E98" i="24"/>
  <c r="E100" i="24"/>
  <c r="E103" i="24"/>
  <c r="E105" i="24"/>
  <c r="E106" i="24"/>
  <c r="E108" i="24"/>
  <c r="E109" i="24"/>
  <c r="E110" i="24"/>
  <c r="E112" i="24"/>
  <c r="E115" i="24"/>
  <c r="E117" i="24"/>
  <c r="E119" i="24"/>
  <c r="E122" i="24"/>
  <c r="E123" i="24"/>
  <c r="E126" i="24"/>
  <c r="E127" i="24"/>
  <c r="E130" i="24"/>
  <c r="E131" i="24"/>
  <c r="E134" i="24"/>
  <c r="E135" i="24"/>
  <c r="E138" i="24"/>
  <c r="E139" i="24"/>
  <c r="E142" i="24"/>
  <c r="E144" i="24"/>
  <c r="E145" i="24"/>
  <c r="E148" i="24"/>
  <c r="E149" i="24"/>
  <c r="E151" i="24"/>
  <c r="E154" i="24"/>
  <c r="E155" i="24"/>
  <c r="E158" i="24"/>
  <c r="E65" i="24"/>
  <c r="E68" i="24"/>
  <c r="E69" i="24"/>
  <c r="E72" i="24"/>
  <c r="E76" i="24"/>
  <c r="E78" i="24"/>
  <c r="E79" i="24"/>
  <c r="E80" i="24"/>
  <c r="E81" i="24"/>
  <c r="E82" i="24"/>
  <c r="E83" i="24"/>
  <c r="E84" i="24"/>
  <c r="E85" i="24"/>
  <c r="E86" i="24"/>
  <c r="E88" i="24"/>
  <c r="E91" i="24"/>
  <c r="E93" i="24"/>
  <c r="E94" i="24"/>
  <c r="E96" i="24"/>
  <c r="E99" i="24"/>
  <c r="E101" i="24"/>
  <c r="E102" i="24"/>
  <c r="E104" i="24"/>
  <c r="E107" i="24"/>
  <c r="E111" i="24"/>
  <c r="E113" i="24"/>
  <c r="E114" i="24"/>
  <c r="E116" i="24"/>
  <c r="E118" i="24"/>
  <c r="E120" i="24"/>
  <c r="E121" i="24"/>
  <c r="E124" i="24"/>
  <c r="E125" i="24"/>
  <c r="E128" i="24"/>
  <c r="E129" i="24"/>
  <c r="E132" i="24"/>
  <c r="E133" i="24"/>
  <c r="E136" i="24"/>
  <c r="E137" i="24"/>
  <c r="E140" i="24"/>
  <c r="E141" i="24"/>
  <c r="E143" i="24"/>
  <c r="E146" i="24"/>
  <c r="E147" i="24"/>
  <c r="E150" i="24"/>
  <c r="E152" i="24"/>
  <c r="E153" i="24"/>
  <c r="E156" i="24"/>
  <c r="E157" i="24"/>
  <c r="E159" i="24"/>
  <c r="E162" i="24"/>
  <c r="E164" i="24"/>
  <c r="E165" i="24"/>
  <c r="E167" i="24"/>
  <c r="E170" i="24"/>
  <c r="E171" i="24"/>
  <c r="E174" i="24"/>
  <c r="E175" i="24"/>
  <c r="E178" i="24"/>
  <c r="E160" i="24"/>
  <c r="E161" i="24"/>
  <c r="E180" i="24"/>
  <c r="E181" i="24"/>
  <c r="E184" i="24"/>
  <c r="E185" i="24"/>
  <c r="E187" i="24"/>
  <c r="E190" i="24"/>
  <c r="E192" i="24"/>
  <c r="E193" i="24"/>
  <c r="E195" i="24"/>
  <c r="E198" i="24"/>
  <c r="E203" i="24"/>
  <c r="E204" i="24"/>
  <c r="E207" i="24"/>
  <c r="E208" i="24"/>
  <c r="E211" i="24"/>
  <c r="E212" i="24"/>
  <c r="E215" i="24"/>
  <c r="E216" i="24"/>
  <c r="E218" i="24"/>
  <c r="E221" i="24"/>
  <c r="E222" i="24"/>
  <c r="E225" i="24"/>
  <c r="E226" i="24"/>
  <c r="E229" i="24"/>
  <c r="E231" i="24"/>
  <c r="E232" i="24"/>
  <c r="E234" i="24"/>
  <c r="E237" i="24"/>
  <c r="E239" i="24"/>
  <c r="E240" i="24"/>
  <c r="E243" i="24"/>
  <c r="E244" i="24"/>
  <c r="E246" i="24"/>
  <c r="E249" i="24"/>
  <c r="E251" i="24"/>
  <c r="E252" i="24"/>
  <c r="E255" i="24"/>
  <c r="E256" i="24"/>
  <c r="E258" i="24"/>
  <c r="E261" i="24"/>
  <c r="E263" i="24"/>
  <c r="E264" i="24"/>
  <c r="E266" i="24"/>
  <c r="E269" i="24"/>
  <c r="E271" i="24"/>
  <c r="E272" i="24"/>
  <c r="E277" i="24"/>
  <c r="E278" i="24"/>
  <c r="E281" i="24"/>
  <c r="E282" i="24"/>
  <c r="E285" i="24"/>
  <c r="E286" i="24"/>
  <c r="E288" i="24"/>
  <c r="E291" i="24"/>
  <c r="E293" i="24"/>
  <c r="E294" i="24"/>
  <c r="E296" i="24"/>
  <c r="E298" i="24"/>
  <c r="E301" i="24"/>
  <c r="E303" i="24"/>
  <c r="E304" i="24"/>
  <c r="E306" i="24"/>
  <c r="E163" i="24"/>
  <c r="E166" i="24"/>
  <c r="E168" i="24"/>
  <c r="E169" i="24"/>
  <c r="E172" i="24"/>
  <c r="E173" i="24"/>
  <c r="E176" i="24"/>
  <c r="E177" i="24"/>
  <c r="E179" i="24"/>
  <c r="E182" i="24"/>
  <c r="E183" i="24"/>
  <c r="E186" i="24"/>
  <c r="E188" i="24"/>
  <c r="E189" i="24"/>
  <c r="E191" i="24"/>
  <c r="E194" i="24"/>
  <c r="E196" i="24"/>
  <c r="E197" i="24"/>
  <c r="E199" i="24"/>
  <c r="E200" i="24"/>
  <c r="E201" i="24"/>
  <c r="E202" i="24"/>
  <c r="E205" i="24"/>
  <c r="E206" i="24"/>
  <c r="E209" i="24"/>
  <c r="E210" i="24"/>
  <c r="E213" i="24"/>
  <c r="E214" i="24"/>
  <c r="E217" i="24"/>
  <c r="E219" i="24"/>
  <c r="E220" i="24"/>
  <c r="E223" i="24"/>
  <c r="E224" i="24"/>
  <c r="E227" i="24"/>
  <c r="E228" i="24"/>
  <c r="E230" i="24"/>
  <c r="E233" i="24"/>
  <c r="E235" i="24"/>
  <c r="E236" i="24"/>
  <c r="E238" i="24"/>
  <c r="E241" i="24"/>
  <c r="E242" i="24"/>
  <c r="E245" i="24"/>
  <c r="E247" i="24"/>
  <c r="E248" i="24"/>
  <c r="E250" i="24"/>
  <c r="E253" i="24"/>
  <c r="E254" i="24"/>
  <c r="E257" i="24"/>
  <c r="E259" i="24"/>
  <c r="E260" i="24"/>
  <c r="E262" i="24"/>
  <c r="E265" i="24"/>
  <c r="E267" i="24"/>
  <c r="E268" i="24"/>
  <c r="E270" i="24"/>
  <c r="E273" i="24"/>
  <c r="E274" i="24"/>
  <c r="E275" i="24"/>
  <c r="E276" i="24"/>
  <c r="E279" i="24"/>
  <c r="E280" i="24"/>
  <c r="E283" i="24"/>
  <c r="E284" i="24"/>
  <c r="E287" i="24"/>
  <c r="E289" i="24"/>
  <c r="E290" i="24"/>
  <c r="E292" i="24"/>
  <c r="E295" i="24"/>
  <c r="E297" i="24"/>
  <c r="E299" i="24"/>
  <c r="E300" i="24"/>
  <c r="E302" i="24"/>
  <c r="E305" i="24"/>
  <c r="E307" i="24"/>
  <c r="E308" i="24"/>
  <c r="E310" i="24"/>
  <c r="E313" i="24"/>
  <c r="E315" i="24"/>
  <c r="E316" i="24"/>
  <c r="E318" i="24"/>
  <c r="E321" i="24"/>
  <c r="E309" i="24"/>
  <c r="E311" i="24"/>
  <c r="E312" i="24"/>
  <c r="E323" i="24"/>
  <c r="E324" i="24"/>
  <c r="E326" i="24"/>
  <c r="E329" i="24"/>
  <c r="E331" i="24"/>
  <c r="E332" i="24"/>
  <c r="E334" i="24"/>
  <c r="E337" i="24"/>
  <c r="E339" i="24"/>
  <c r="E340" i="24"/>
  <c r="E342" i="24"/>
  <c r="E345" i="24"/>
  <c r="E347" i="24"/>
  <c r="E348" i="24"/>
  <c r="E350" i="24"/>
  <c r="E353" i="24"/>
  <c r="E355" i="24"/>
  <c r="E356" i="24"/>
  <c r="E358" i="24"/>
  <c r="E361" i="24"/>
  <c r="E363" i="24"/>
  <c r="E364" i="24"/>
  <c r="E366" i="24"/>
  <c r="E369" i="24"/>
  <c r="E371" i="24"/>
  <c r="E372" i="24"/>
  <c r="E374" i="24"/>
  <c r="E377" i="24"/>
  <c r="E379" i="24"/>
  <c r="E380" i="24"/>
  <c r="E382" i="24"/>
  <c r="E385" i="24"/>
  <c r="E387" i="24"/>
  <c r="E388" i="24"/>
  <c r="E390" i="24"/>
  <c r="E393" i="24"/>
  <c r="E396" i="24"/>
  <c r="E397" i="24"/>
  <c r="E400" i="24"/>
  <c r="E401" i="24"/>
  <c r="E403" i="24"/>
  <c r="E404" i="24"/>
  <c r="E406" i="24"/>
  <c r="E409" i="24"/>
  <c r="E411" i="24"/>
  <c r="E412" i="24"/>
  <c r="E414" i="24"/>
  <c r="E417" i="24"/>
  <c r="E419" i="24"/>
  <c r="E420" i="24"/>
  <c r="E422" i="24"/>
  <c r="E425" i="24"/>
  <c r="E427" i="24"/>
  <c r="E428" i="24"/>
  <c r="E430" i="24"/>
  <c r="E433" i="24"/>
  <c r="E435" i="24"/>
  <c r="E436" i="24"/>
  <c r="E438" i="24"/>
  <c r="E441" i="24"/>
  <c r="E443" i="24"/>
  <c r="E444" i="24"/>
  <c r="E446" i="24"/>
  <c r="E449" i="24"/>
  <c r="E451" i="24"/>
  <c r="E452" i="24"/>
  <c r="E454" i="24"/>
  <c r="E457" i="24"/>
  <c r="E459" i="24"/>
  <c r="E460" i="24"/>
  <c r="E462" i="24"/>
  <c r="E465" i="24"/>
  <c r="E467" i="24"/>
  <c r="E468" i="24"/>
  <c r="E470" i="24"/>
  <c r="E473" i="24"/>
  <c r="E475" i="24"/>
  <c r="E476" i="24"/>
  <c r="E478" i="24"/>
  <c r="E481" i="24"/>
  <c r="E483" i="24"/>
  <c r="E484" i="24"/>
  <c r="E486" i="24"/>
  <c r="E489" i="24"/>
  <c r="E491" i="24"/>
  <c r="E492" i="24"/>
  <c r="E494" i="24"/>
  <c r="E497" i="24"/>
  <c r="E499" i="24"/>
  <c r="E500" i="24"/>
  <c r="E502" i="24"/>
  <c r="E505" i="24"/>
  <c r="E507" i="24"/>
  <c r="E508" i="24"/>
  <c r="E510" i="24"/>
  <c r="E513" i="24"/>
  <c r="E515" i="24"/>
  <c r="E517" i="24"/>
  <c r="E519" i="24"/>
  <c r="E314" i="24"/>
  <c r="E317" i="24"/>
  <c r="E319" i="24"/>
  <c r="E320" i="24"/>
  <c r="E322" i="24"/>
  <c r="E325" i="24"/>
  <c r="E327" i="24"/>
  <c r="E328" i="24"/>
  <c r="E330" i="24"/>
  <c r="E333" i="24"/>
  <c r="E335" i="24"/>
  <c r="E336" i="24"/>
  <c r="E338" i="24"/>
  <c r="E341" i="24"/>
  <c r="E343" i="24"/>
  <c r="E344" i="24"/>
  <c r="E346" i="24"/>
  <c r="E349" i="24"/>
  <c r="E351" i="24"/>
  <c r="E352" i="24"/>
  <c r="E354" i="24"/>
  <c r="E357" i="24"/>
  <c r="E359" i="24"/>
  <c r="E360" i="24"/>
  <c r="E362" i="24"/>
  <c r="E365" i="24"/>
  <c r="E367" i="24"/>
  <c r="E368" i="24"/>
  <c r="E370" i="24"/>
  <c r="E373" i="24"/>
  <c r="E375" i="24"/>
  <c r="E376" i="24"/>
  <c r="E378" i="24"/>
  <c r="E381" i="24"/>
  <c r="E383" i="24"/>
  <c r="E384" i="24"/>
  <c r="E386" i="24"/>
  <c r="E389" i="24"/>
  <c r="E391" i="24"/>
  <c r="E392" i="24"/>
  <c r="E394" i="24"/>
  <c r="E395" i="24"/>
  <c r="E398" i="24"/>
  <c r="E399" i="24"/>
  <c r="E402" i="24"/>
  <c r="E405" i="24"/>
  <c r="E407" i="24"/>
  <c r="E408" i="24"/>
  <c r="E410" i="24"/>
  <c r="E413" i="24"/>
  <c r="E415" i="24"/>
  <c r="E416" i="24"/>
  <c r="E418" i="24"/>
  <c r="E421" i="24"/>
  <c r="E423" i="24"/>
  <c r="E424" i="24"/>
  <c r="E426" i="24"/>
  <c r="E429" i="24"/>
  <c r="E431" i="24"/>
  <c r="E432" i="24"/>
  <c r="E434" i="24"/>
  <c r="E437" i="24"/>
  <c r="E439" i="24"/>
  <c r="E440" i="24"/>
  <c r="E442" i="24"/>
  <c r="E445" i="24"/>
  <c r="E447" i="24"/>
  <c r="E448" i="24"/>
  <c r="E450" i="24"/>
  <c r="E453" i="24"/>
  <c r="E455" i="24"/>
  <c r="E456" i="24"/>
  <c r="E458" i="24"/>
  <c r="E461" i="24"/>
  <c r="E463" i="24"/>
  <c r="E464" i="24"/>
  <c r="E466" i="24"/>
  <c r="E469" i="24"/>
  <c r="E471" i="24"/>
  <c r="E472" i="24"/>
  <c r="E474" i="24"/>
  <c r="E477" i="24"/>
  <c r="E479" i="24"/>
  <c r="E480" i="24"/>
  <c r="E482" i="24"/>
  <c r="E485" i="24"/>
  <c r="E487" i="24"/>
  <c r="E488" i="24"/>
  <c r="E490" i="24"/>
  <c r="E493" i="24"/>
  <c r="E495" i="24"/>
  <c r="E496" i="24"/>
  <c r="E498" i="24"/>
  <c r="E501" i="24"/>
  <c r="E503" i="24"/>
  <c r="E504" i="24"/>
  <c r="E506" i="24"/>
  <c r="E509" i="24"/>
  <c r="E511" i="24"/>
  <c r="E512" i="24"/>
  <c r="E514" i="24"/>
  <c r="E516" i="24"/>
  <c r="E518" i="24"/>
  <c r="G37" i="54"/>
  <c r="H16" i="103" l="1"/>
  <c r="H510" i="103" s="1"/>
  <c r="G16" i="103"/>
  <c r="F16" i="103"/>
  <c r="E16" i="103"/>
  <c r="D16" i="103"/>
  <c r="C16" i="103"/>
  <c r="B16" i="103"/>
  <c r="K16" i="103" s="1"/>
  <c r="G510" i="103" l="1"/>
  <c r="I511" i="103" s="1"/>
  <c r="I86" i="103"/>
  <c r="I90" i="103"/>
  <c r="I94" i="103"/>
  <c r="I98" i="103"/>
  <c r="I102" i="103"/>
  <c r="I60" i="103"/>
  <c r="I96" i="103"/>
  <c r="I76" i="103"/>
  <c r="I54" i="103"/>
  <c r="I42" i="103"/>
  <c r="I100" i="103"/>
  <c r="I97" i="103"/>
  <c r="I89" i="103"/>
  <c r="I53" i="103"/>
  <c r="I37" i="103"/>
  <c r="I127" i="103"/>
  <c r="I95" i="103"/>
  <c r="I75" i="103"/>
  <c r="I55" i="103"/>
  <c r="I88" i="103"/>
  <c r="I66" i="103"/>
  <c r="I44" i="103"/>
  <c r="I32" i="103"/>
  <c r="I38" i="103"/>
  <c r="I101" i="103"/>
  <c r="I93" i="103"/>
  <c r="I65" i="103"/>
  <c r="I33" i="103"/>
  <c r="I99" i="103"/>
  <c r="I87" i="103"/>
  <c r="I59" i="103"/>
  <c r="I43" i="103"/>
  <c r="I16" i="103"/>
  <c r="I16" i="30"/>
  <c r="H16" i="30"/>
  <c r="G16" i="30"/>
  <c r="F16" i="30"/>
  <c r="C16" i="30"/>
  <c r="B16" i="30"/>
  <c r="L16" i="30" s="1"/>
  <c r="B16" i="36"/>
  <c r="C16" i="36"/>
  <c r="D16" i="36"/>
  <c r="E16" i="36"/>
  <c r="F16" i="36"/>
  <c r="M16" i="36" s="1"/>
  <c r="G16" i="36"/>
  <c r="H16" i="36"/>
  <c r="I16" i="36"/>
  <c r="J16" i="36"/>
  <c r="B17" i="36"/>
  <c r="C17" i="36"/>
  <c r="D17" i="36"/>
  <c r="E17" i="36"/>
  <c r="F17" i="36"/>
  <c r="M17" i="36" s="1"/>
  <c r="G17" i="36"/>
  <c r="H17" i="36"/>
  <c r="I17" i="36"/>
  <c r="J17" i="36"/>
  <c r="B18" i="36"/>
  <c r="C18" i="36"/>
  <c r="D18" i="36"/>
  <c r="E18" i="36"/>
  <c r="F18" i="36"/>
  <c r="M18" i="36" s="1"/>
  <c r="G18" i="36"/>
  <c r="H18" i="36"/>
  <c r="I18" i="36"/>
  <c r="J18" i="36"/>
  <c r="B19" i="36"/>
  <c r="C19" i="36"/>
  <c r="D19" i="36"/>
  <c r="E19" i="36"/>
  <c r="F19" i="36"/>
  <c r="M19" i="36" s="1"/>
  <c r="G19" i="36"/>
  <c r="H19" i="36"/>
  <c r="I19" i="36"/>
  <c r="J19" i="36"/>
  <c r="B20" i="36"/>
  <c r="C20" i="36"/>
  <c r="D20" i="36"/>
  <c r="E20" i="36"/>
  <c r="F20" i="36"/>
  <c r="M20" i="36" s="1"/>
  <c r="G20" i="36"/>
  <c r="H20" i="36"/>
  <c r="I20" i="36"/>
  <c r="J20" i="36"/>
  <c r="B21" i="36"/>
  <c r="C21" i="36"/>
  <c r="D21" i="36"/>
  <c r="E21" i="36"/>
  <c r="F21" i="36"/>
  <c r="M21" i="36" s="1"/>
  <c r="G21" i="36"/>
  <c r="H21" i="36"/>
  <c r="I21" i="36"/>
  <c r="J21" i="36"/>
  <c r="B22" i="36"/>
  <c r="C22" i="36"/>
  <c r="D22" i="36"/>
  <c r="E22" i="36"/>
  <c r="F22" i="36"/>
  <c r="M22" i="36" s="1"/>
  <c r="G22" i="36"/>
  <c r="H22" i="36"/>
  <c r="I22" i="36"/>
  <c r="J22" i="36"/>
  <c r="B23" i="36"/>
  <c r="C23" i="36"/>
  <c r="D23" i="36"/>
  <c r="E23" i="36"/>
  <c r="F23" i="36"/>
  <c r="M23" i="36" s="1"/>
  <c r="G23" i="36"/>
  <c r="H23" i="36"/>
  <c r="I23" i="36"/>
  <c r="J23" i="36"/>
  <c r="B24" i="36"/>
  <c r="C24" i="36"/>
  <c r="D24" i="36"/>
  <c r="E24" i="36"/>
  <c r="F24" i="36"/>
  <c r="M24" i="36" s="1"/>
  <c r="G24" i="36"/>
  <c r="H24" i="36"/>
  <c r="I24" i="36"/>
  <c r="J24" i="36"/>
  <c r="B25" i="36"/>
  <c r="C25" i="36"/>
  <c r="D25" i="36"/>
  <c r="E25" i="36"/>
  <c r="F25" i="36"/>
  <c r="M25" i="36" s="1"/>
  <c r="G25" i="36"/>
  <c r="H25" i="36"/>
  <c r="I25" i="36"/>
  <c r="J25" i="36"/>
  <c r="B26" i="36"/>
  <c r="C26" i="36"/>
  <c r="D26" i="36"/>
  <c r="E26" i="36"/>
  <c r="F26" i="36"/>
  <c r="M26" i="36" s="1"/>
  <c r="G26" i="36"/>
  <c r="H26" i="36"/>
  <c r="I26" i="36"/>
  <c r="J26" i="36"/>
  <c r="B27" i="36"/>
  <c r="C27" i="36"/>
  <c r="D27" i="36"/>
  <c r="E27" i="36"/>
  <c r="F27" i="36"/>
  <c r="M27" i="36" s="1"/>
  <c r="G27" i="36"/>
  <c r="H27" i="36"/>
  <c r="I27" i="36"/>
  <c r="J27" i="36"/>
  <c r="B28" i="36"/>
  <c r="C28" i="36"/>
  <c r="D28" i="36"/>
  <c r="E28" i="36"/>
  <c r="F28" i="36"/>
  <c r="M28" i="36" s="1"/>
  <c r="G28" i="36"/>
  <c r="H28" i="36"/>
  <c r="I28" i="36"/>
  <c r="J28" i="36"/>
  <c r="B29" i="36"/>
  <c r="C29" i="36"/>
  <c r="D29" i="36"/>
  <c r="E29" i="36"/>
  <c r="F29" i="36"/>
  <c r="M29" i="36" s="1"/>
  <c r="G29" i="36"/>
  <c r="H29" i="36"/>
  <c r="I29" i="36"/>
  <c r="J29" i="36"/>
  <c r="B30" i="36"/>
  <c r="C30" i="36"/>
  <c r="D30" i="36"/>
  <c r="E30" i="36"/>
  <c r="F30" i="36"/>
  <c r="M30" i="36" s="1"/>
  <c r="G30" i="36"/>
  <c r="H30" i="36"/>
  <c r="I30" i="36"/>
  <c r="J30" i="36"/>
  <c r="B31" i="36"/>
  <c r="C31" i="36"/>
  <c r="D31" i="36"/>
  <c r="E31" i="36"/>
  <c r="F31" i="36"/>
  <c r="M31" i="36" s="1"/>
  <c r="G31" i="36"/>
  <c r="H31" i="36"/>
  <c r="I31" i="36"/>
  <c r="J31" i="36"/>
  <c r="B32" i="36"/>
  <c r="C32" i="36"/>
  <c r="D32" i="36"/>
  <c r="E32" i="36"/>
  <c r="F32" i="36"/>
  <c r="M32" i="36" s="1"/>
  <c r="G32" i="36"/>
  <c r="H32" i="36"/>
  <c r="I32" i="36"/>
  <c r="J32" i="36"/>
  <c r="B33" i="36"/>
  <c r="C33" i="36"/>
  <c r="D33" i="36"/>
  <c r="E33" i="36"/>
  <c r="F33" i="36"/>
  <c r="M33" i="36" s="1"/>
  <c r="G33" i="36"/>
  <c r="H33" i="36"/>
  <c r="I33" i="36"/>
  <c r="J33" i="36"/>
  <c r="B34" i="36"/>
  <c r="C34" i="36"/>
  <c r="D34" i="36"/>
  <c r="E34" i="36"/>
  <c r="F34" i="36"/>
  <c r="M34" i="36" s="1"/>
  <c r="G34" i="36"/>
  <c r="H34" i="36"/>
  <c r="I34" i="36"/>
  <c r="J34" i="36"/>
  <c r="B35" i="36"/>
  <c r="C35" i="36"/>
  <c r="D35" i="36"/>
  <c r="E35" i="36"/>
  <c r="F35" i="36"/>
  <c r="M35" i="36" s="1"/>
  <c r="G35" i="36"/>
  <c r="H35" i="36"/>
  <c r="I35" i="36"/>
  <c r="J35" i="36"/>
  <c r="B36" i="36"/>
  <c r="C36" i="36"/>
  <c r="D36" i="36"/>
  <c r="E36" i="36"/>
  <c r="F36" i="36"/>
  <c r="M36" i="36" s="1"/>
  <c r="G36" i="36"/>
  <c r="H36" i="36"/>
  <c r="I36" i="36"/>
  <c r="J36" i="36"/>
  <c r="B37" i="36"/>
  <c r="C37" i="36"/>
  <c r="D37" i="36"/>
  <c r="E37" i="36"/>
  <c r="F37" i="36"/>
  <c r="M37" i="36" s="1"/>
  <c r="G37" i="36"/>
  <c r="H37" i="36"/>
  <c r="I37" i="36"/>
  <c r="J37" i="36"/>
  <c r="B38" i="36"/>
  <c r="C38" i="36"/>
  <c r="D38" i="36"/>
  <c r="E38" i="36"/>
  <c r="F38" i="36"/>
  <c r="M38" i="36" s="1"/>
  <c r="G38" i="36"/>
  <c r="H38" i="36"/>
  <c r="I38" i="36"/>
  <c r="J38" i="36"/>
  <c r="B39" i="36"/>
  <c r="C39" i="36"/>
  <c r="D39" i="36"/>
  <c r="E39" i="36"/>
  <c r="F39" i="36"/>
  <c r="M39" i="36" s="1"/>
  <c r="G39" i="36"/>
  <c r="H39" i="36"/>
  <c r="I39" i="36"/>
  <c r="J39" i="36"/>
  <c r="B40" i="36"/>
  <c r="C40" i="36"/>
  <c r="D40" i="36"/>
  <c r="E40" i="36"/>
  <c r="F40" i="36"/>
  <c r="M40" i="36" s="1"/>
  <c r="G40" i="36"/>
  <c r="H40" i="36"/>
  <c r="I40" i="36"/>
  <c r="J40" i="36"/>
  <c r="B41" i="36"/>
  <c r="C41" i="36"/>
  <c r="D41" i="36"/>
  <c r="E41" i="36"/>
  <c r="F41" i="36"/>
  <c r="M41" i="36" s="1"/>
  <c r="G41" i="36"/>
  <c r="H41" i="36"/>
  <c r="I41" i="36"/>
  <c r="J41" i="36"/>
  <c r="B42" i="36"/>
  <c r="C42" i="36"/>
  <c r="D42" i="36"/>
  <c r="E42" i="36"/>
  <c r="F42" i="36"/>
  <c r="M42" i="36" s="1"/>
  <c r="G42" i="36"/>
  <c r="H42" i="36"/>
  <c r="I42" i="36"/>
  <c r="J42" i="36"/>
  <c r="B43" i="36"/>
  <c r="C43" i="36"/>
  <c r="D43" i="36"/>
  <c r="E43" i="36"/>
  <c r="F43" i="36"/>
  <c r="M43" i="36" s="1"/>
  <c r="G43" i="36"/>
  <c r="H43" i="36"/>
  <c r="I43" i="36"/>
  <c r="J43" i="36"/>
  <c r="B44" i="36"/>
  <c r="C44" i="36"/>
  <c r="D44" i="36"/>
  <c r="E44" i="36"/>
  <c r="F44" i="36"/>
  <c r="M44" i="36" s="1"/>
  <c r="G44" i="36"/>
  <c r="H44" i="36"/>
  <c r="I44" i="36"/>
  <c r="J44" i="36"/>
  <c r="B45" i="36"/>
  <c r="C45" i="36"/>
  <c r="D45" i="36"/>
  <c r="E45" i="36"/>
  <c r="F45" i="36"/>
  <c r="M45" i="36" s="1"/>
  <c r="G45" i="36"/>
  <c r="H45" i="36"/>
  <c r="I45" i="36"/>
  <c r="J45" i="36"/>
  <c r="B46" i="36"/>
  <c r="C46" i="36"/>
  <c r="D46" i="36"/>
  <c r="E46" i="36"/>
  <c r="F46" i="36"/>
  <c r="M46" i="36" s="1"/>
  <c r="G46" i="36"/>
  <c r="H46" i="36"/>
  <c r="I46" i="36"/>
  <c r="J46" i="36"/>
  <c r="B47" i="36"/>
  <c r="C47" i="36"/>
  <c r="D47" i="36"/>
  <c r="E47" i="36"/>
  <c r="F47" i="36"/>
  <c r="M47" i="36" s="1"/>
  <c r="G47" i="36"/>
  <c r="H47" i="36"/>
  <c r="I47" i="36"/>
  <c r="J47" i="36"/>
  <c r="B48" i="36"/>
  <c r="C48" i="36"/>
  <c r="D48" i="36"/>
  <c r="E48" i="36"/>
  <c r="F48" i="36"/>
  <c r="M48" i="36" s="1"/>
  <c r="G48" i="36"/>
  <c r="H48" i="36"/>
  <c r="I48" i="36"/>
  <c r="J48" i="36"/>
  <c r="B49" i="36"/>
  <c r="C49" i="36"/>
  <c r="D49" i="36"/>
  <c r="E49" i="36"/>
  <c r="F49" i="36"/>
  <c r="M49" i="36" s="1"/>
  <c r="G49" i="36"/>
  <c r="H49" i="36"/>
  <c r="I49" i="36"/>
  <c r="J49" i="36"/>
  <c r="B50" i="36"/>
  <c r="C50" i="36"/>
  <c r="D50" i="36"/>
  <c r="E50" i="36"/>
  <c r="F50" i="36"/>
  <c r="M50" i="36" s="1"/>
  <c r="G50" i="36"/>
  <c r="H50" i="36"/>
  <c r="I50" i="36"/>
  <c r="J50" i="36"/>
  <c r="B51" i="36"/>
  <c r="C51" i="36"/>
  <c r="D51" i="36"/>
  <c r="E51" i="36"/>
  <c r="F51" i="36"/>
  <c r="M51" i="36" s="1"/>
  <c r="G51" i="36"/>
  <c r="H51" i="36"/>
  <c r="I51" i="36"/>
  <c r="J51" i="36"/>
  <c r="B52" i="36"/>
  <c r="C52" i="36"/>
  <c r="D52" i="36"/>
  <c r="E52" i="36"/>
  <c r="F52" i="36"/>
  <c r="M52" i="36" s="1"/>
  <c r="G52" i="36"/>
  <c r="H52" i="36"/>
  <c r="I52" i="36"/>
  <c r="J52" i="36"/>
  <c r="B53" i="36"/>
  <c r="C53" i="36"/>
  <c r="D53" i="36"/>
  <c r="E53" i="36"/>
  <c r="F53" i="36"/>
  <c r="M53" i="36" s="1"/>
  <c r="G53" i="36"/>
  <c r="H53" i="36"/>
  <c r="I53" i="36"/>
  <c r="J53" i="36"/>
  <c r="B54" i="36"/>
  <c r="C54" i="36"/>
  <c r="D54" i="36"/>
  <c r="E54" i="36"/>
  <c r="F54" i="36"/>
  <c r="M54" i="36" s="1"/>
  <c r="G54" i="36"/>
  <c r="H54" i="36"/>
  <c r="I54" i="36"/>
  <c r="J54" i="36"/>
  <c r="B55" i="36"/>
  <c r="C55" i="36"/>
  <c r="D55" i="36"/>
  <c r="E55" i="36"/>
  <c r="F55" i="36"/>
  <c r="M55" i="36" s="1"/>
  <c r="G55" i="36"/>
  <c r="H55" i="36"/>
  <c r="I55" i="36"/>
  <c r="J55" i="36"/>
  <c r="B56" i="36"/>
  <c r="C56" i="36"/>
  <c r="D56" i="36"/>
  <c r="E56" i="36"/>
  <c r="F56" i="36"/>
  <c r="M56" i="36" s="1"/>
  <c r="G56" i="36"/>
  <c r="H56" i="36"/>
  <c r="I56" i="36"/>
  <c r="J56" i="36"/>
  <c r="B57" i="36"/>
  <c r="C57" i="36"/>
  <c r="D57" i="36"/>
  <c r="E57" i="36"/>
  <c r="F57" i="36"/>
  <c r="M57" i="36" s="1"/>
  <c r="G57" i="36"/>
  <c r="H57" i="36"/>
  <c r="I57" i="36"/>
  <c r="J57" i="36"/>
  <c r="B58" i="36"/>
  <c r="C58" i="36"/>
  <c r="D58" i="36"/>
  <c r="E58" i="36"/>
  <c r="F58" i="36"/>
  <c r="M58" i="36" s="1"/>
  <c r="G58" i="36"/>
  <c r="H58" i="36"/>
  <c r="I58" i="36"/>
  <c r="J58" i="36"/>
  <c r="B59" i="36"/>
  <c r="C59" i="36"/>
  <c r="D59" i="36"/>
  <c r="E59" i="36"/>
  <c r="F59" i="36"/>
  <c r="M59" i="36" s="1"/>
  <c r="G59" i="36"/>
  <c r="H59" i="36"/>
  <c r="I59" i="36"/>
  <c r="J59" i="36"/>
  <c r="B60" i="36"/>
  <c r="C60" i="36"/>
  <c r="D60" i="36"/>
  <c r="E60" i="36"/>
  <c r="F60" i="36"/>
  <c r="M60" i="36" s="1"/>
  <c r="G60" i="36"/>
  <c r="H60" i="36"/>
  <c r="I60" i="36"/>
  <c r="J60" i="36"/>
  <c r="B61" i="36"/>
  <c r="C61" i="36"/>
  <c r="D61" i="36"/>
  <c r="E61" i="36"/>
  <c r="F61" i="36"/>
  <c r="M61" i="36" s="1"/>
  <c r="G61" i="36"/>
  <c r="H61" i="36"/>
  <c r="I61" i="36"/>
  <c r="J61" i="36"/>
  <c r="B62" i="36"/>
  <c r="C62" i="36"/>
  <c r="D62" i="36"/>
  <c r="E62" i="36"/>
  <c r="F62" i="36"/>
  <c r="M62" i="36" s="1"/>
  <c r="G62" i="36"/>
  <c r="H62" i="36"/>
  <c r="I62" i="36"/>
  <c r="J62" i="36"/>
  <c r="B63" i="36"/>
  <c r="C63" i="36"/>
  <c r="D63" i="36"/>
  <c r="E63" i="36"/>
  <c r="F63" i="36"/>
  <c r="M63" i="36" s="1"/>
  <c r="G63" i="36"/>
  <c r="H63" i="36"/>
  <c r="I63" i="36"/>
  <c r="J63" i="36"/>
  <c r="B64" i="36"/>
  <c r="C64" i="36"/>
  <c r="D64" i="36"/>
  <c r="E64" i="36"/>
  <c r="F64" i="36"/>
  <c r="M64" i="36" s="1"/>
  <c r="G64" i="36"/>
  <c r="H64" i="36"/>
  <c r="I64" i="36"/>
  <c r="J64" i="36"/>
  <c r="B65" i="36"/>
  <c r="C65" i="36"/>
  <c r="D65" i="36"/>
  <c r="E65" i="36"/>
  <c r="F65" i="36"/>
  <c r="M65" i="36" s="1"/>
  <c r="G65" i="36"/>
  <c r="H65" i="36"/>
  <c r="I65" i="36"/>
  <c r="J65" i="36"/>
  <c r="B66" i="36"/>
  <c r="C66" i="36"/>
  <c r="D66" i="36"/>
  <c r="E66" i="36"/>
  <c r="F66" i="36"/>
  <c r="M66" i="36" s="1"/>
  <c r="G66" i="36"/>
  <c r="H66" i="36"/>
  <c r="I66" i="36"/>
  <c r="J66" i="36"/>
  <c r="B67" i="36"/>
  <c r="C67" i="36"/>
  <c r="D67" i="36"/>
  <c r="E67" i="36"/>
  <c r="F67" i="36"/>
  <c r="M67" i="36" s="1"/>
  <c r="G67" i="36"/>
  <c r="H67" i="36"/>
  <c r="I67" i="36"/>
  <c r="J67" i="36"/>
  <c r="B68" i="36"/>
  <c r="C68" i="36"/>
  <c r="D68" i="36"/>
  <c r="E68" i="36"/>
  <c r="F68" i="36"/>
  <c r="M68" i="36" s="1"/>
  <c r="G68" i="36"/>
  <c r="H68" i="36"/>
  <c r="I68" i="36"/>
  <c r="J68" i="36"/>
  <c r="B69" i="36"/>
  <c r="C69" i="36"/>
  <c r="D69" i="36"/>
  <c r="E69" i="36"/>
  <c r="F69" i="36"/>
  <c r="M69" i="36" s="1"/>
  <c r="G69" i="36"/>
  <c r="H69" i="36"/>
  <c r="I69" i="36"/>
  <c r="J69" i="36"/>
  <c r="B70" i="36"/>
  <c r="C70" i="36"/>
  <c r="D70" i="36"/>
  <c r="E70" i="36"/>
  <c r="F70" i="36"/>
  <c r="M70" i="36" s="1"/>
  <c r="G70" i="36"/>
  <c r="H70" i="36"/>
  <c r="I70" i="36"/>
  <c r="J70" i="36"/>
  <c r="B71" i="36"/>
  <c r="C71" i="36"/>
  <c r="D71" i="36"/>
  <c r="E71" i="36"/>
  <c r="F71" i="36"/>
  <c r="M71" i="36" s="1"/>
  <c r="G71" i="36"/>
  <c r="H71" i="36"/>
  <c r="I71" i="36"/>
  <c r="J71" i="36"/>
  <c r="B72" i="36"/>
  <c r="C72" i="36"/>
  <c r="D72" i="36"/>
  <c r="E72" i="36"/>
  <c r="F72" i="36"/>
  <c r="M72" i="36" s="1"/>
  <c r="G72" i="36"/>
  <c r="H72" i="36"/>
  <c r="I72" i="36"/>
  <c r="J72" i="36"/>
  <c r="B73" i="36"/>
  <c r="C73" i="36"/>
  <c r="D73" i="36"/>
  <c r="E73" i="36"/>
  <c r="F73" i="36"/>
  <c r="M73" i="36" s="1"/>
  <c r="G73" i="36"/>
  <c r="H73" i="36"/>
  <c r="I73" i="36"/>
  <c r="J73" i="36"/>
  <c r="B74" i="36"/>
  <c r="C74" i="36"/>
  <c r="D74" i="36"/>
  <c r="E74" i="36"/>
  <c r="F74" i="36"/>
  <c r="M74" i="36" s="1"/>
  <c r="G74" i="36"/>
  <c r="H74" i="36"/>
  <c r="I74" i="36"/>
  <c r="J74" i="36"/>
  <c r="B75" i="36"/>
  <c r="C75" i="36"/>
  <c r="D75" i="36"/>
  <c r="E75" i="36"/>
  <c r="F75" i="36"/>
  <c r="M75" i="36" s="1"/>
  <c r="G75" i="36"/>
  <c r="H75" i="36"/>
  <c r="I75" i="36"/>
  <c r="J75" i="36"/>
  <c r="B76" i="36"/>
  <c r="C76" i="36"/>
  <c r="D76" i="36"/>
  <c r="E76" i="36"/>
  <c r="F76" i="36"/>
  <c r="M76" i="36" s="1"/>
  <c r="G76" i="36"/>
  <c r="H76" i="36"/>
  <c r="I76" i="36"/>
  <c r="J76" i="36"/>
  <c r="B77" i="36"/>
  <c r="C77" i="36"/>
  <c r="D77" i="36"/>
  <c r="E77" i="36"/>
  <c r="F77" i="36"/>
  <c r="M77" i="36" s="1"/>
  <c r="G77" i="36"/>
  <c r="H77" i="36"/>
  <c r="I77" i="36"/>
  <c r="J77" i="36"/>
  <c r="B78" i="36"/>
  <c r="C78" i="36"/>
  <c r="D78" i="36"/>
  <c r="E78" i="36"/>
  <c r="F78" i="36"/>
  <c r="M78" i="36" s="1"/>
  <c r="G78" i="36"/>
  <c r="H78" i="36"/>
  <c r="I78" i="36"/>
  <c r="J78" i="36"/>
  <c r="B79" i="36"/>
  <c r="E79" i="36"/>
  <c r="F79" i="36"/>
  <c r="M79" i="36" s="1"/>
  <c r="G79" i="36"/>
  <c r="H79" i="36"/>
  <c r="I79" i="36"/>
  <c r="J79" i="36"/>
  <c r="B80" i="36"/>
  <c r="E80" i="36"/>
  <c r="F80" i="36"/>
  <c r="M80" i="36" s="1"/>
  <c r="G80" i="36"/>
  <c r="H80" i="36"/>
  <c r="I80" i="36"/>
  <c r="J80" i="36"/>
  <c r="B81" i="36"/>
  <c r="C81" i="36"/>
  <c r="D81" i="36"/>
  <c r="E81" i="36"/>
  <c r="F81" i="36"/>
  <c r="M81" i="36" s="1"/>
  <c r="G81" i="36"/>
  <c r="H81" i="36"/>
  <c r="I81" i="36"/>
  <c r="J81" i="36"/>
  <c r="B82" i="36"/>
  <c r="C82" i="36"/>
  <c r="D82" i="36"/>
  <c r="E82" i="36"/>
  <c r="F82" i="36"/>
  <c r="M82" i="36" s="1"/>
  <c r="G82" i="36"/>
  <c r="H82" i="36"/>
  <c r="I82" i="36"/>
  <c r="J82" i="36"/>
  <c r="B83" i="36"/>
  <c r="C83" i="36"/>
  <c r="D83" i="36"/>
  <c r="E83" i="36"/>
  <c r="F83" i="36"/>
  <c r="M83" i="36" s="1"/>
  <c r="G83" i="36"/>
  <c r="H83" i="36"/>
  <c r="I83" i="36"/>
  <c r="J83" i="36"/>
  <c r="B84" i="36"/>
  <c r="C84" i="36"/>
  <c r="D84" i="36"/>
  <c r="E84" i="36"/>
  <c r="F84" i="36"/>
  <c r="M84" i="36" s="1"/>
  <c r="G84" i="36"/>
  <c r="H84" i="36"/>
  <c r="I84" i="36"/>
  <c r="J84" i="36"/>
  <c r="B85" i="36"/>
  <c r="C85" i="36"/>
  <c r="D85" i="36"/>
  <c r="E85" i="36"/>
  <c r="F85" i="36"/>
  <c r="M85" i="36" s="1"/>
  <c r="G85" i="36"/>
  <c r="H85" i="36"/>
  <c r="I85" i="36"/>
  <c r="J85" i="36"/>
  <c r="B86" i="36"/>
  <c r="C86" i="36"/>
  <c r="D86" i="36"/>
  <c r="E86" i="36"/>
  <c r="F86" i="36"/>
  <c r="M86" i="36" s="1"/>
  <c r="G86" i="36"/>
  <c r="H86" i="36"/>
  <c r="I86" i="36"/>
  <c r="J86" i="36"/>
  <c r="B87" i="36"/>
  <c r="C87" i="36"/>
  <c r="D87" i="36"/>
  <c r="E87" i="36"/>
  <c r="F87" i="36"/>
  <c r="M87" i="36" s="1"/>
  <c r="G87" i="36"/>
  <c r="H87" i="36"/>
  <c r="I87" i="36"/>
  <c r="J87" i="36"/>
  <c r="B88" i="36"/>
  <c r="C88" i="36"/>
  <c r="D88" i="36"/>
  <c r="E88" i="36"/>
  <c r="F88" i="36"/>
  <c r="M88" i="36" s="1"/>
  <c r="G88" i="36"/>
  <c r="H88" i="36"/>
  <c r="I88" i="36"/>
  <c r="J88" i="36"/>
  <c r="B89" i="36"/>
  <c r="C89" i="36"/>
  <c r="D89" i="36"/>
  <c r="E89" i="36"/>
  <c r="F89" i="36"/>
  <c r="M89" i="36" s="1"/>
  <c r="G89" i="36"/>
  <c r="H89" i="36"/>
  <c r="I89" i="36"/>
  <c r="J89" i="36"/>
  <c r="B90" i="36"/>
  <c r="C90" i="36"/>
  <c r="D90" i="36"/>
  <c r="E90" i="36"/>
  <c r="F90" i="36"/>
  <c r="M90" i="36" s="1"/>
  <c r="G90" i="36"/>
  <c r="H90" i="36"/>
  <c r="I90" i="36"/>
  <c r="J90" i="36"/>
  <c r="B91" i="36"/>
  <c r="C91" i="36"/>
  <c r="D91" i="36"/>
  <c r="E91" i="36"/>
  <c r="F91" i="36"/>
  <c r="M91" i="36" s="1"/>
  <c r="G91" i="36"/>
  <c r="H91" i="36"/>
  <c r="I91" i="36"/>
  <c r="J91" i="36"/>
  <c r="B92" i="36"/>
  <c r="C92" i="36"/>
  <c r="D92" i="36"/>
  <c r="E92" i="36"/>
  <c r="F92" i="36"/>
  <c r="M92" i="36" s="1"/>
  <c r="G92" i="36"/>
  <c r="H92" i="36"/>
  <c r="I92" i="36"/>
  <c r="J92" i="36"/>
  <c r="B93" i="36"/>
  <c r="C93" i="36"/>
  <c r="D93" i="36"/>
  <c r="E93" i="36"/>
  <c r="F93" i="36"/>
  <c r="M93" i="36" s="1"/>
  <c r="G93" i="36"/>
  <c r="H93" i="36"/>
  <c r="I93" i="36"/>
  <c r="J93" i="36"/>
  <c r="B94" i="36"/>
  <c r="C94" i="36"/>
  <c r="D94" i="36"/>
  <c r="E94" i="36"/>
  <c r="F94" i="36"/>
  <c r="M94" i="36" s="1"/>
  <c r="G94" i="36"/>
  <c r="H94" i="36"/>
  <c r="I94" i="36"/>
  <c r="J94" i="36"/>
  <c r="B95" i="36"/>
  <c r="C95" i="36"/>
  <c r="D95" i="36"/>
  <c r="E95" i="36"/>
  <c r="F95" i="36"/>
  <c r="M95" i="36" s="1"/>
  <c r="G95" i="36"/>
  <c r="H95" i="36"/>
  <c r="I95" i="36"/>
  <c r="J95" i="36"/>
  <c r="B96" i="36"/>
  <c r="C96" i="36"/>
  <c r="D96" i="36"/>
  <c r="E96" i="36"/>
  <c r="F96" i="36"/>
  <c r="M96" i="36" s="1"/>
  <c r="G96" i="36"/>
  <c r="H96" i="36"/>
  <c r="I96" i="36"/>
  <c r="J96" i="36"/>
  <c r="B97" i="36"/>
  <c r="C97" i="36"/>
  <c r="D97" i="36"/>
  <c r="E97" i="36"/>
  <c r="F97" i="36"/>
  <c r="M97" i="36" s="1"/>
  <c r="G97" i="36"/>
  <c r="H97" i="36"/>
  <c r="I97" i="36"/>
  <c r="J97" i="36"/>
  <c r="B98" i="36"/>
  <c r="C98" i="36"/>
  <c r="D98" i="36"/>
  <c r="E98" i="36"/>
  <c r="F98" i="36"/>
  <c r="M98" i="36" s="1"/>
  <c r="G98" i="36"/>
  <c r="H98" i="36"/>
  <c r="I98" i="36"/>
  <c r="J98" i="36"/>
  <c r="B99" i="36"/>
  <c r="C99" i="36"/>
  <c r="D99" i="36"/>
  <c r="E99" i="36"/>
  <c r="F99" i="36"/>
  <c r="M99" i="36" s="1"/>
  <c r="G99" i="36"/>
  <c r="H99" i="36"/>
  <c r="I99" i="36"/>
  <c r="J99" i="36"/>
  <c r="B100" i="36"/>
  <c r="C100" i="36"/>
  <c r="D100" i="36"/>
  <c r="E100" i="36"/>
  <c r="F100" i="36"/>
  <c r="M100" i="36" s="1"/>
  <c r="G100" i="36"/>
  <c r="H100" i="36"/>
  <c r="I100" i="36"/>
  <c r="J100" i="36"/>
  <c r="B101" i="36"/>
  <c r="C101" i="36"/>
  <c r="D101" i="36"/>
  <c r="E101" i="36"/>
  <c r="F101" i="36"/>
  <c r="M101" i="36" s="1"/>
  <c r="G101" i="36"/>
  <c r="H101" i="36"/>
  <c r="I101" i="36"/>
  <c r="J101" i="36"/>
  <c r="B102" i="36"/>
  <c r="C102" i="36"/>
  <c r="D102" i="36"/>
  <c r="E102" i="36"/>
  <c r="F102" i="36"/>
  <c r="M102" i="36" s="1"/>
  <c r="G102" i="36"/>
  <c r="H102" i="36"/>
  <c r="I102" i="36"/>
  <c r="J102" i="36"/>
  <c r="B103" i="36"/>
  <c r="C103" i="36"/>
  <c r="D103" i="36"/>
  <c r="E103" i="36"/>
  <c r="F103" i="36"/>
  <c r="M103" i="36" s="1"/>
  <c r="G103" i="36"/>
  <c r="H103" i="36"/>
  <c r="I103" i="36"/>
  <c r="J103" i="36"/>
  <c r="B104" i="36"/>
  <c r="C104" i="36"/>
  <c r="D104" i="36"/>
  <c r="E104" i="36"/>
  <c r="F104" i="36"/>
  <c r="M104" i="36" s="1"/>
  <c r="G104" i="36"/>
  <c r="H104" i="36"/>
  <c r="I104" i="36"/>
  <c r="J104" i="36"/>
  <c r="B105" i="36"/>
  <c r="C105" i="36"/>
  <c r="D105" i="36"/>
  <c r="E105" i="36"/>
  <c r="F105" i="36"/>
  <c r="M105" i="36" s="1"/>
  <c r="G105" i="36"/>
  <c r="H105" i="36"/>
  <c r="I105" i="36"/>
  <c r="J105" i="36"/>
  <c r="B106" i="36"/>
  <c r="C106" i="36"/>
  <c r="D106" i="36"/>
  <c r="E106" i="36"/>
  <c r="F106" i="36"/>
  <c r="M106" i="36" s="1"/>
  <c r="G106" i="36"/>
  <c r="H106" i="36"/>
  <c r="I106" i="36"/>
  <c r="J106" i="36"/>
  <c r="B107" i="36"/>
  <c r="C107" i="36"/>
  <c r="D107" i="36"/>
  <c r="E107" i="36"/>
  <c r="F107" i="36"/>
  <c r="M107" i="36" s="1"/>
  <c r="G107" i="36"/>
  <c r="H107" i="36"/>
  <c r="I107" i="36"/>
  <c r="J107" i="36"/>
  <c r="B108" i="36"/>
  <c r="C108" i="36"/>
  <c r="D108" i="36"/>
  <c r="E108" i="36"/>
  <c r="F108" i="36"/>
  <c r="M108" i="36" s="1"/>
  <c r="G108" i="36"/>
  <c r="H108" i="36"/>
  <c r="I108" i="36"/>
  <c r="J108" i="36"/>
  <c r="B109" i="36"/>
  <c r="C109" i="36"/>
  <c r="D109" i="36"/>
  <c r="E109" i="36"/>
  <c r="F109" i="36"/>
  <c r="M109" i="36" s="1"/>
  <c r="G109" i="36"/>
  <c r="H109" i="36"/>
  <c r="I109" i="36"/>
  <c r="J109" i="36"/>
  <c r="B110" i="36"/>
  <c r="C110" i="36"/>
  <c r="D110" i="36"/>
  <c r="E110" i="36"/>
  <c r="F110" i="36"/>
  <c r="M110" i="36" s="1"/>
  <c r="G110" i="36"/>
  <c r="H110" i="36"/>
  <c r="I110" i="36"/>
  <c r="J110" i="36"/>
  <c r="B111" i="36"/>
  <c r="C111" i="36"/>
  <c r="D111" i="36"/>
  <c r="E111" i="36"/>
  <c r="F111" i="36"/>
  <c r="M111" i="36" s="1"/>
  <c r="G111" i="36"/>
  <c r="H111" i="36"/>
  <c r="I111" i="36"/>
  <c r="J111" i="36"/>
  <c r="B112" i="36"/>
  <c r="C112" i="36"/>
  <c r="D112" i="36"/>
  <c r="E112" i="36"/>
  <c r="F112" i="36"/>
  <c r="M112" i="36" s="1"/>
  <c r="G112" i="36"/>
  <c r="H112" i="36"/>
  <c r="I112" i="36"/>
  <c r="J112" i="36"/>
  <c r="B113" i="36"/>
  <c r="C113" i="36"/>
  <c r="D113" i="36"/>
  <c r="E113" i="36"/>
  <c r="F113" i="36"/>
  <c r="M113" i="36" s="1"/>
  <c r="G113" i="36"/>
  <c r="H113" i="36"/>
  <c r="I113" i="36"/>
  <c r="J113" i="36"/>
  <c r="B114" i="36"/>
  <c r="C114" i="36"/>
  <c r="D114" i="36"/>
  <c r="E114" i="36"/>
  <c r="F114" i="36"/>
  <c r="M114" i="36" s="1"/>
  <c r="G114" i="36"/>
  <c r="H114" i="36"/>
  <c r="I114" i="36"/>
  <c r="J114" i="36"/>
  <c r="B115" i="36"/>
  <c r="C115" i="36"/>
  <c r="D115" i="36"/>
  <c r="E115" i="36"/>
  <c r="F115" i="36"/>
  <c r="M115" i="36" s="1"/>
  <c r="G115" i="36"/>
  <c r="H115" i="36"/>
  <c r="I115" i="36"/>
  <c r="J115" i="36"/>
  <c r="B116" i="36"/>
  <c r="C116" i="36"/>
  <c r="D116" i="36"/>
  <c r="E116" i="36"/>
  <c r="F116" i="36"/>
  <c r="M116" i="36" s="1"/>
  <c r="G116" i="36"/>
  <c r="H116" i="36"/>
  <c r="I116" i="36"/>
  <c r="J116" i="36"/>
  <c r="B117" i="36"/>
  <c r="C117" i="36"/>
  <c r="D117" i="36"/>
  <c r="E117" i="36"/>
  <c r="F117" i="36"/>
  <c r="M117" i="36" s="1"/>
  <c r="G117" i="36"/>
  <c r="H117" i="36"/>
  <c r="I117" i="36"/>
  <c r="J117" i="36"/>
  <c r="B118" i="36"/>
  <c r="C118" i="36"/>
  <c r="D118" i="36"/>
  <c r="E118" i="36"/>
  <c r="F118" i="36"/>
  <c r="M118" i="36" s="1"/>
  <c r="G118" i="36"/>
  <c r="H118" i="36"/>
  <c r="I118" i="36"/>
  <c r="J118" i="36"/>
  <c r="B119" i="36"/>
  <c r="C119" i="36"/>
  <c r="D119" i="36"/>
  <c r="E119" i="36"/>
  <c r="F119" i="36"/>
  <c r="M119" i="36" s="1"/>
  <c r="G119" i="36"/>
  <c r="H119" i="36"/>
  <c r="I119" i="36"/>
  <c r="J119" i="36"/>
  <c r="B120" i="36"/>
  <c r="C120" i="36"/>
  <c r="D120" i="36"/>
  <c r="E120" i="36"/>
  <c r="F120" i="36"/>
  <c r="M120" i="36" s="1"/>
  <c r="G120" i="36"/>
  <c r="H120" i="36"/>
  <c r="I120" i="36"/>
  <c r="J120" i="36"/>
  <c r="B121" i="36"/>
  <c r="C121" i="36"/>
  <c r="D121" i="36"/>
  <c r="E121" i="36"/>
  <c r="F121" i="36"/>
  <c r="M121" i="36" s="1"/>
  <c r="G121" i="36"/>
  <c r="H121" i="36"/>
  <c r="I121" i="36"/>
  <c r="J121" i="36"/>
  <c r="B122" i="36"/>
  <c r="C122" i="36"/>
  <c r="D122" i="36"/>
  <c r="E122" i="36"/>
  <c r="F122" i="36"/>
  <c r="M122" i="36" s="1"/>
  <c r="G122" i="36"/>
  <c r="H122" i="36"/>
  <c r="I122" i="36"/>
  <c r="J122" i="36"/>
  <c r="B123" i="36"/>
  <c r="E123" i="36"/>
  <c r="F123" i="36"/>
  <c r="M123" i="36" s="1"/>
  <c r="G123" i="36"/>
  <c r="H123" i="36"/>
  <c r="I123" i="36"/>
  <c r="J123" i="36"/>
  <c r="B124" i="36"/>
  <c r="E124" i="36"/>
  <c r="F124" i="36"/>
  <c r="M124" i="36" s="1"/>
  <c r="G124" i="36"/>
  <c r="H124" i="36"/>
  <c r="I124" i="36"/>
  <c r="J124" i="36"/>
  <c r="B125" i="36"/>
  <c r="E125" i="36"/>
  <c r="F125" i="36"/>
  <c r="M125" i="36" s="1"/>
  <c r="G125" i="36"/>
  <c r="H125" i="36"/>
  <c r="I125" i="36"/>
  <c r="J125" i="36"/>
  <c r="B126" i="36"/>
  <c r="E126" i="36"/>
  <c r="F126" i="36"/>
  <c r="M126" i="36" s="1"/>
  <c r="G126" i="36"/>
  <c r="H126" i="36"/>
  <c r="I126" i="36"/>
  <c r="J126" i="36"/>
  <c r="B127" i="36"/>
  <c r="C127" i="36"/>
  <c r="D127" i="36"/>
  <c r="E127" i="36"/>
  <c r="F127" i="36"/>
  <c r="M127" i="36" s="1"/>
  <c r="G127" i="36"/>
  <c r="H127" i="36"/>
  <c r="I127" i="36"/>
  <c r="J127" i="36"/>
  <c r="B128" i="36"/>
  <c r="C128" i="36"/>
  <c r="D128" i="36"/>
  <c r="E128" i="36"/>
  <c r="F128" i="36"/>
  <c r="M128" i="36" s="1"/>
  <c r="G128" i="36"/>
  <c r="H128" i="36"/>
  <c r="I128" i="36"/>
  <c r="J128" i="36"/>
  <c r="B129" i="36"/>
  <c r="C129" i="36"/>
  <c r="D129" i="36"/>
  <c r="E129" i="36"/>
  <c r="F129" i="36"/>
  <c r="M129" i="36" s="1"/>
  <c r="G129" i="36"/>
  <c r="H129" i="36"/>
  <c r="I129" i="36"/>
  <c r="J129" i="36"/>
  <c r="B130" i="36"/>
  <c r="C130" i="36"/>
  <c r="D130" i="36"/>
  <c r="E130" i="36"/>
  <c r="F130" i="36"/>
  <c r="M130" i="36" s="1"/>
  <c r="G130" i="36"/>
  <c r="H130" i="36"/>
  <c r="I130" i="36"/>
  <c r="J130" i="36"/>
  <c r="B131" i="36"/>
  <c r="C131" i="36"/>
  <c r="D131" i="36"/>
  <c r="E131" i="36"/>
  <c r="F131" i="36"/>
  <c r="M131" i="36" s="1"/>
  <c r="G131" i="36"/>
  <c r="H131" i="36"/>
  <c r="I131" i="36"/>
  <c r="J131" i="36"/>
  <c r="B132" i="36"/>
  <c r="C132" i="36"/>
  <c r="D132" i="36"/>
  <c r="E132" i="36"/>
  <c r="F132" i="36"/>
  <c r="M132" i="36" s="1"/>
  <c r="G132" i="36"/>
  <c r="H132" i="36"/>
  <c r="I132" i="36"/>
  <c r="J132" i="36"/>
  <c r="B133" i="36"/>
  <c r="C133" i="36"/>
  <c r="D133" i="36"/>
  <c r="E133" i="36"/>
  <c r="F133" i="36"/>
  <c r="M133" i="36" s="1"/>
  <c r="G133" i="36"/>
  <c r="H133" i="36"/>
  <c r="I133" i="36"/>
  <c r="J133" i="36"/>
  <c r="B134" i="36"/>
  <c r="C134" i="36"/>
  <c r="D134" i="36"/>
  <c r="E134" i="36"/>
  <c r="F134" i="36"/>
  <c r="M134" i="36" s="1"/>
  <c r="G134" i="36"/>
  <c r="H134" i="36"/>
  <c r="I134" i="36"/>
  <c r="J134" i="36"/>
  <c r="B135" i="36"/>
  <c r="C135" i="36"/>
  <c r="D135" i="36"/>
  <c r="E135" i="36"/>
  <c r="F135" i="36"/>
  <c r="M135" i="36" s="1"/>
  <c r="G135" i="36"/>
  <c r="H135" i="36"/>
  <c r="I135" i="36"/>
  <c r="J135" i="36"/>
  <c r="B136" i="36"/>
  <c r="C136" i="36"/>
  <c r="D136" i="36"/>
  <c r="E136" i="36"/>
  <c r="F136" i="36"/>
  <c r="M136" i="36" s="1"/>
  <c r="G136" i="36"/>
  <c r="H136" i="36"/>
  <c r="I136" i="36"/>
  <c r="J136" i="36"/>
  <c r="B137" i="36"/>
  <c r="C137" i="36"/>
  <c r="D137" i="36"/>
  <c r="E137" i="36"/>
  <c r="F137" i="36"/>
  <c r="M137" i="36" s="1"/>
  <c r="G137" i="36"/>
  <c r="H137" i="36"/>
  <c r="I137" i="36"/>
  <c r="J137" i="36"/>
  <c r="B138" i="36"/>
  <c r="C138" i="36"/>
  <c r="D138" i="36"/>
  <c r="E138" i="36"/>
  <c r="F138" i="36"/>
  <c r="M138" i="36" s="1"/>
  <c r="G138" i="36"/>
  <c r="H138" i="36"/>
  <c r="I138" i="36"/>
  <c r="J138" i="36"/>
  <c r="B139" i="36"/>
  <c r="C139" i="36"/>
  <c r="D139" i="36"/>
  <c r="E139" i="36"/>
  <c r="F139" i="36"/>
  <c r="M139" i="36" s="1"/>
  <c r="G139" i="36"/>
  <c r="H139" i="36"/>
  <c r="I139" i="36"/>
  <c r="J139" i="36"/>
  <c r="B140" i="36"/>
  <c r="C140" i="36"/>
  <c r="D140" i="36"/>
  <c r="E140" i="36"/>
  <c r="F140" i="36"/>
  <c r="M140" i="36" s="1"/>
  <c r="G140" i="36"/>
  <c r="H140" i="36"/>
  <c r="I140" i="36"/>
  <c r="J140" i="36"/>
  <c r="B141" i="36"/>
  <c r="C141" i="36"/>
  <c r="D141" i="36"/>
  <c r="E141" i="36"/>
  <c r="F141" i="36"/>
  <c r="M141" i="36" s="1"/>
  <c r="G141" i="36"/>
  <c r="H141" i="36"/>
  <c r="I141" i="36"/>
  <c r="J141" i="36"/>
  <c r="B142" i="36"/>
  <c r="C142" i="36"/>
  <c r="D142" i="36"/>
  <c r="E142" i="36"/>
  <c r="F142" i="36"/>
  <c r="M142" i="36" s="1"/>
  <c r="G142" i="36"/>
  <c r="H142" i="36"/>
  <c r="I142" i="36"/>
  <c r="J142" i="36"/>
  <c r="B143" i="36"/>
  <c r="C143" i="36"/>
  <c r="D143" i="36"/>
  <c r="E143" i="36"/>
  <c r="F143" i="36"/>
  <c r="M143" i="36" s="1"/>
  <c r="G143" i="36"/>
  <c r="H143" i="36"/>
  <c r="I143" i="36"/>
  <c r="J143" i="36"/>
  <c r="B144" i="36"/>
  <c r="C144" i="36"/>
  <c r="D144" i="36"/>
  <c r="E144" i="36"/>
  <c r="F144" i="36"/>
  <c r="M144" i="36" s="1"/>
  <c r="G144" i="36"/>
  <c r="H144" i="36"/>
  <c r="I144" i="36"/>
  <c r="J144" i="36"/>
  <c r="B145" i="36"/>
  <c r="C145" i="36"/>
  <c r="D145" i="36"/>
  <c r="E145" i="36"/>
  <c r="F145" i="36"/>
  <c r="M145" i="36" s="1"/>
  <c r="G145" i="36"/>
  <c r="H145" i="36"/>
  <c r="I145" i="36"/>
  <c r="J145" i="36"/>
  <c r="B146" i="36"/>
  <c r="C146" i="36"/>
  <c r="D146" i="36"/>
  <c r="E146" i="36"/>
  <c r="F146" i="36"/>
  <c r="M146" i="36" s="1"/>
  <c r="G146" i="36"/>
  <c r="H146" i="36"/>
  <c r="I146" i="36"/>
  <c r="J146" i="36"/>
  <c r="B147" i="36"/>
  <c r="C147" i="36"/>
  <c r="D147" i="36"/>
  <c r="E147" i="36"/>
  <c r="F147" i="36"/>
  <c r="M147" i="36" s="1"/>
  <c r="G147" i="36"/>
  <c r="H147" i="36"/>
  <c r="I147" i="36"/>
  <c r="J147" i="36"/>
  <c r="B148" i="36"/>
  <c r="C148" i="36"/>
  <c r="D148" i="36"/>
  <c r="E148" i="36"/>
  <c r="F148" i="36"/>
  <c r="M148" i="36" s="1"/>
  <c r="G148" i="36"/>
  <c r="H148" i="36"/>
  <c r="I148" i="36"/>
  <c r="J148" i="36"/>
  <c r="B149" i="36"/>
  <c r="C149" i="36"/>
  <c r="D149" i="36"/>
  <c r="E149" i="36"/>
  <c r="F149" i="36"/>
  <c r="M149" i="36" s="1"/>
  <c r="G149" i="36"/>
  <c r="H149" i="36"/>
  <c r="I149" i="36"/>
  <c r="J149" i="36"/>
  <c r="B150" i="36"/>
  <c r="C150" i="36"/>
  <c r="D150" i="36"/>
  <c r="E150" i="36"/>
  <c r="F150" i="36"/>
  <c r="M150" i="36" s="1"/>
  <c r="G150" i="36"/>
  <c r="H150" i="36"/>
  <c r="I150" i="36"/>
  <c r="J150" i="36"/>
  <c r="B151" i="36"/>
  <c r="C151" i="36"/>
  <c r="D151" i="36"/>
  <c r="E151" i="36"/>
  <c r="F151" i="36"/>
  <c r="M151" i="36" s="1"/>
  <c r="G151" i="36"/>
  <c r="H151" i="36"/>
  <c r="I151" i="36"/>
  <c r="J151" i="36"/>
  <c r="B152" i="36"/>
  <c r="C152" i="36"/>
  <c r="D152" i="36"/>
  <c r="E152" i="36"/>
  <c r="F152" i="36"/>
  <c r="M152" i="36" s="1"/>
  <c r="G152" i="36"/>
  <c r="H152" i="36"/>
  <c r="I152" i="36"/>
  <c r="J152" i="36"/>
  <c r="B153" i="36"/>
  <c r="C153" i="36"/>
  <c r="D153" i="36"/>
  <c r="E153" i="36"/>
  <c r="F153" i="36"/>
  <c r="M153" i="36" s="1"/>
  <c r="G153" i="36"/>
  <c r="H153" i="36"/>
  <c r="I153" i="36"/>
  <c r="J153" i="36"/>
  <c r="B154" i="36"/>
  <c r="C154" i="36"/>
  <c r="D154" i="36"/>
  <c r="E154" i="36"/>
  <c r="F154" i="36"/>
  <c r="M154" i="36" s="1"/>
  <c r="G154" i="36"/>
  <c r="H154" i="36"/>
  <c r="I154" i="36"/>
  <c r="J154" i="36"/>
  <c r="B155" i="36"/>
  <c r="C155" i="36"/>
  <c r="D155" i="36"/>
  <c r="E155" i="36"/>
  <c r="F155" i="36"/>
  <c r="M155" i="36" s="1"/>
  <c r="G155" i="36"/>
  <c r="H155" i="36"/>
  <c r="I155" i="36"/>
  <c r="J155" i="36"/>
  <c r="B156" i="36"/>
  <c r="C156" i="36"/>
  <c r="D156" i="36"/>
  <c r="E156" i="36"/>
  <c r="F156" i="36"/>
  <c r="M156" i="36" s="1"/>
  <c r="G156" i="36"/>
  <c r="H156" i="36"/>
  <c r="I156" i="36"/>
  <c r="J156" i="36"/>
  <c r="B157" i="36"/>
  <c r="C157" i="36"/>
  <c r="D157" i="36"/>
  <c r="E157" i="36"/>
  <c r="F157" i="36"/>
  <c r="M157" i="36" s="1"/>
  <c r="G157" i="36"/>
  <c r="H157" i="36"/>
  <c r="I157" i="36"/>
  <c r="J157" i="36"/>
  <c r="B158" i="36"/>
  <c r="C158" i="36"/>
  <c r="D158" i="36"/>
  <c r="E158" i="36"/>
  <c r="F158" i="36"/>
  <c r="M158" i="36" s="1"/>
  <c r="G158" i="36"/>
  <c r="H158" i="36"/>
  <c r="I158" i="36"/>
  <c r="J158" i="36"/>
  <c r="B159" i="36"/>
  <c r="C159" i="36"/>
  <c r="D159" i="36"/>
  <c r="E159" i="36"/>
  <c r="F159" i="36"/>
  <c r="M159" i="36" s="1"/>
  <c r="G159" i="36"/>
  <c r="H159" i="36"/>
  <c r="I159" i="36"/>
  <c r="J159" i="36"/>
  <c r="B160" i="36"/>
  <c r="C160" i="36"/>
  <c r="D160" i="36"/>
  <c r="E160" i="36"/>
  <c r="F160" i="36"/>
  <c r="M160" i="36" s="1"/>
  <c r="G160" i="36"/>
  <c r="H160" i="36"/>
  <c r="I160" i="36"/>
  <c r="J160" i="36"/>
  <c r="B161" i="36"/>
  <c r="C161" i="36"/>
  <c r="D161" i="36"/>
  <c r="E161" i="36"/>
  <c r="F161" i="36"/>
  <c r="M161" i="36" s="1"/>
  <c r="G161" i="36"/>
  <c r="H161" i="36"/>
  <c r="I161" i="36"/>
  <c r="J161" i="36"/>
  <c r="B162" i="36"/>
  <c r="C162" i="36"/>
  <c r="D162" i="36"/>
  <c r="E162" i="36"/>
  <c r="F162" i="36"/>
  <c r="M162" i="36" s="1"/>
  <c r="G162" i="36"/>
  <c r="H162" i="36"/>
  <c r="I162" i="36"/>
  <c r="J162" i="36"/>
  <c r="B163" i="36"/>
  <c r="C163" i="36"/>
  <c r="D163" i="36"/>
  <c r="E163" i="36"/>
  <c r="F163" i="36"/>
  <c r="M163" i="36" s="1"/>
  <c r="G163" i="36"/>
  <c r="H163" i="36"/>
  <c r="I163" i="36"/>
  <c r="J163" i="36"/>
  <c r="B164" i="36"/>
  <c r="C164" i="36"/>
  <c r="D164" i="36"/>
  <c r="E164" i="36"/>
  <c r="F164" i="36"/>
  <c r="M164" i="36" s="1"/>
  <c r="G164" i="36"/>
  <c r="H164" i="36"/>
  <c r="I164" i="36"/>
  <c r="J164" i="36"/>
  <c r="B165" i="36"/>
  <c r="C165" i="36"/>
  <c r="D165" i="36"/>
  <c r="E165" i="36"/>
  <c r="F165" i="36"/>
  <c r="M165" i="36" s="1"/>
  <c r="G165" i="36"/>
  <c r="H165" i="36"/>
  <c r="I165" i="36"/>
  <c r="J165" i="36"/>
  <c r="B166" i="36"/>
  <c r="C166" i="36"/>
  <c r="D166" i="36"/>
  <c r="E166" i="36"/>
  <c r="F166" i="36"/>
  <c r="M166" i="36" s="1"/>
  <c r="G166" i="36"/>
  <c r="H166" i="36"/>
  <c r="I166" i="36"/>
  <c r="J166" i="36"/>
  <c r="B167" i="36"/>
  <c r="C167" i="36"/>
  <c r="D167" i="36"/>
  <c r="E167" i="36"/>
  <c r="F167" i="36"/>
  <c r="M167" i="36" s="1"/>
  <c r="G167" i="36"/>
  <c r="H167" i="36"/>
  <c r="I167" i="36"/>
  <c r="J167" i="36"/>
  <c r="B168" i="36"/>
  <c r="C168" i="36"/>
  <c r="D168" i="36"/>
  <c r="E168" i="36"/>
  <c r="F168" i="36"/>
  <c r="M168" i="36" s="1"/>
  <c r="G168" i="36"/>
  <c r="H168" i="36"/>
  <c r="I168" i="36"/>
  <c r="J168" i="36"/>
  <c r="B169" i="36"/>
  <c r="C169" i="36"/>
  <c r="D169" i="36"/>
  <c r="E169" i="36"/>
  <c r="F169" i="36"/>
  <c r="M169" i="36" s="1"/>
  <c r="G169" i="36"/>
  <c r="H169" i="36"/>
  <c r="I169" i="36"/>
  <c r="J169" i="36"/>
  <c r="B170" i="36"/>
  <c r="C170" i="36"/>
  <c r="D170" i="36"/>
  <c r="E170" i="36"/>
  <c r="F170" i="36"/>
  <c r="M170" i="36" s="1"/>
  <c r="G170" i="36"/>
  <c r="H170" i="36"/>
  <c r="I170" i="36"/>
  <c r="J170" i="36"/>
  <c r="B171" i="36"/>
  <c r="C171" i="36"/>
  <c r="D171" i="36"/>
  <c r="E171" i="36"/>
  <c r="F171" i="36"/>
  <c r="M171" i="36" s="1"/>
  <c r="G171" i="36"/>
  <c r="H171" i="36"/>
  <c r="I171" i="36"/>
  <c r="J171" i="36"/>
  <c r="B172" i="36"/>
  <c r="C172" i="36"/>
  <c r="D172" i="36"/>
  <c r="E172" i="36"/>
  <c r="F172" i="36"/>
  <c r="M172" i="36" s="1"/>
  <c r="G172" i="36"/>
  <c r="H172" i="36"/>
  <c r="I172" i="36"/>
  <c r="J172" i="36"/>
  <c r="B173" i="36"/>
  <c r="C173" i="36"/>
  <c r="D173" i="36"/>
  <c r="E173" i="36"/>
  <c r="F173" i="36"/>
  <c r="M173" i="36" s="1"/>
  <c r="G173" i="36"/>
  <c r="H173" i="36"/>
  <c r="I173" i="36"/>
  <c r="J173" i="36"/>
  <c r="B174" i="36"/>
  <c r="C174" i="36"/>
  <c r="D174" i="36"/>
  <c r="E174" i="36"/>
  <c r="F174" i="36"/>
  <c r="M174" i="36" s="1"/>
  <c r="G174" i="36"/>
  <c r="H174" i="36"/>
  <c r="I174" i="36"/>
  <c r="J174" i="36"/>
  <c r="B175" i="36"/>
  <c r="C175" i="36"/>
  <c r="D175" i="36"/>
  <c r="E175" i="36"/>
  <c r="F175" i="36"/>
  <c r="M175" i="36" s="1"/>
  <c r="G175" i="36"/>
  <c r="H175" i="36"/>
  <c r="I175" i="36"/>
  <c r="J175" i="36"/>
  <c r="B176" i="36"/>
  <c r="C176" i="36"/>
  <c r="D176" i="36"/>
  <c r="E176" i="36"/>
  <c r="F176" i="36"/>
  <c r="M176" i="36" s="1"/>
  <c r="G176" i="36"/>
  <c r="H176" i="36"/>
  <c r="I176" i="36"/>
  <c r="J176" i="36"/>
  <c r="B177" i="36"/>
  <c r="C177" i="36"/>
  <c r="D177" i="36"/>
  <c r="E177" i="36"/>
  <c r="F177" i="36"/>
  <c r="M177" i="36" s="1"/>
  <c r="G177" i="36"/>
  <c r="H177" i="36"/>
  <c r="I177" i="36"/>
  <c r="J177" i="36"/>
  <c r="B178" i="36"/>
  <c r="C178" i="36"/>
  <c r="D178" i="36"/>
  <c r="E178" i="36"/>
  <c r="F178" i="36"/>
  <c r="M178" i="36" s="1"/>
  <c r="G178" i="36"/>
  <c r="H178" i="36"/>
  <c r="I178" i="36"/>
  <c r="J178" i="36"/>
  <c r="B179" i="36"/>
  <c r="C179" i="36"/>
  <c r="D179" i="36"/>
  <c r="E179" i="36"/>
  <c r="F179" i="36"/>
  <c r="M179" i="36" s="1"/>
  <c r="G179" i="36"/>
  <c r="H179" i="36"/>
  <c r="I179" i="36"/>
  <c r="J179" i="36"/>
  <c r="B180" i="36"/>
  <c r="C180" i="36"/>
  <c r="D180" i="36"/>
  <c r="E180" i="36"/>
  <c r="F180" i="36"/>
  <c r="M180" i="36" s="1"/>
  <c r="G180" i="36"/>
  <c r="H180" i="36"/>
  <c r="I180" i="36"/>
  <c r="J180" i="36"/>
  <c r="B181" i="36"/>
  <c r="C181" i="36"/>
  <c r="D181" i="36"/>
  <c r="E181" i="36"/>
  <c r="F181" i="36"/>
  <c r="M181" i="36" s="1"/>
  <c r="G181" i="36"/>
  <c r="H181" i="36"/>
  <c r="I181" i="36"/>
  <c r="J181" i="36"/>
  <c r="B182" i="36"/>
  <c r="C182" i="36"/>
  <c r="D182" i="36"/>
  <c r="E182" i="36"/>
  <c r="F182" i="36"/>
  <c r="M182" i="36" s="1"/>
  <c r="G182" i="36"/>
  <c r="H182" i="36"/>
  <c r="I182" i="36"/>
  <c r="J182" i="36"/>
  <c r="B183" i="36"/>
  <c r="C183" i="36"/>
  <c r="D183" i="36"/>
  <c r="E183" i="36"/>
  <c r="F183" i="36"/>
  <c r="M183" i="36" s="1"/>
  <c r="G183" i="36"/>
  <c r="H183" i="36"/>
  <c r="I183" i="36"/>
  <c r="J183" i="36"/>
  <c r="B184" i="36"/>
  <c r="C184" i="36"/>
  <c r="D184" i="36"/>
  <c r="E184" i="36"/>
  <c r="F184" i="36"/>
  <c r="M184" i="36" s="1"/>
  <c r="G184" i="36"/>
  <c r="H184" i="36"/>
  <c r="I184" i="36"/>
  <c r="J184" i="36"/>
  <c r="B185" i="36"/>
  <c r="C185" i="36"/>
  <c r="D185" i="36"/>
  <c r="E185" i="36"/>
  <c r="F185" i="36"/>
  <c r="M185" i="36" s="1"/>
  <c r="G185" i="36"/>
  <c r="H185" i="36"/>
  <c r="I185" i="36"/>
  <c r="J185" i="36"/>
  <c r="B186" i="36"/>
  <c r="C186" i="36"/>
  <c r="D186" i="36"/>
  <c r="E186" i="36"/>
  <c r="F186" i="36"/>
  <c r="M186" i="36" s="1"/>
  <c r="G186" i="36"/>
  <c r="H186" i="36"/>
  <c r="I186" i="36"/>
  <c r="J186" i="36"/>
  <c r="B187" i="36"/>
  <c r="C187" i="36"/>
  <c r="D187" i="36"/>
  <c r="E187" i="36"/>
  <c r="F187" i="36"/>
  <c r="M187" i="36" s="1"/>
  <c r="G187" i="36"/>
  <c r="H187" i="36"/>
  <c r="I187" i="36"/>
  <c r="J187" i="36"/>
  <c r="B188" i="36"/>
  <c r="C188" i="36"/>
  <c r="D188" i="36"/>
  <c r="E188" i="36"/>
  <c r="F188" i="36"/>
  <c r="M188" i="36" s="1"/>
  <c r="G188" i="36"/>
  <c r="H188" i="36"/>
  <c r="I188" i="36"/>
  <c r="J188" i="36"/>
  <c r="B189" i="36"/>
  <c r="C189" i="36"/>
  <c r="D189" i="36"/>
  <c r="E189" i="36"/>
  <c r="F189" i="36"/>
  <c r="M189" i="36" s="1"/>
  <c r="G189" i="36"/>
  <c r="H189" i="36"/>
  <c r="I189" i="36"/>
  <c r="J189" i="36"/>
  <c r="B190" i="36"/>
  <c r="C190" i="36"/>
  <c r="D190" i="36"/>
  <c r="E190" i="36"/>
  <c r="F190" i="36"/>
  <c r="M190" i="36" s="1"/>
  <c r="G190" i="36"/>
  <c r="H190" i="36"/>
  <c r="I190" i="36"/>
  <c r="J190" i="36"/>
  <c r="B191" i="36"/>
  <c r="C191" i="36"/>
  <c r="D191" i="36"/>
  <c r="E191" i="36"/>
  <c r="F191" i="36"/>
  <c r="M191" i="36" s="1"/>
  <c r="G191" i="36"/>
  <c r="H191" i="36"/>
  <c r="I191" i="36"/>
  <c r="J191" i="36"/>
  <c r="B192" i="36"/>
  <c r="C192" i="36"/>
  <c r="D192" i="36"/>
  <c r="E192" i="36"/>
  <c r="F192" i="36"/>
  <c r="M192" i="36" s="1"/>
  <c r="G192" i="36"/>
  <c r="H192" i="36"/>
  <c r="I192" i="36"/>
  <c r="J192" i="36"/>
  <c r="B193" i="36"/>
  <c r="C193" i="36"/>
  <c r="D193" i="36"/>
  <c r="E193" i="36"/>
  <c r="F193" i="36"/>
  <c r="M193" i="36" s="1"/>
  <c r="G193" i="36"/>
  <c r="H193" i="36"/>
  <c r="I193" i="36"/>
  <c r="J193" i="36"/>
  <c r="B194" i="36"/>
  <c r="C194" i="36"/>
  <c r="D194" i="36"/>
  <c r="E194" i="36"/>
  <c r="F194" i="36"/>
  <c r="M194" i="36" s="1"/>
  <c r="G194" i="36"/>
  <c r="H194" i="36"/>
  <c r="I194" i="36"/>
  <c r="J194" i="36"/>
  <c r="B195" i="36"/>
  <c r="C195" i="36"/>
  <c r="D195" i="36"/>
  <c r="E195" i="36"/>
  <c r="F195" i="36"/>
  <c r="M195" i="36" s="1"/>
  <c r="G195" i="36"/>
  <c r="H195" i="36"/>
  <c r="I195" i="36"/>
  <c r="J195" i="36"/>
  <c r="B196" i="36"/>
  <c r="C196" i="36"/>
  <c r="D196" i="36"/>
  <c r="E196" i="36"/>
  <c r="F196" i="36"/>
  <c r="M196" i="36" s="1"/>
  <c r="G196" i="36"/>
  <c r="H196" i="36"/>
  <c r="I196" i="36"/>
  <c r="J196" i="36"/>
  <c r="B197" i="36"/>
  <c r="C197" i="36"/>
  <c r="D197" i="36"/>
  <c r="E197" i="36"/>
  <c r="F197" i="36"/>
  <c r="M197" i="36" s="1"/>
  <c r="G197" i="36"/>
  <c r="H197" i="36"/>
  <c r="I197" i="36"/>
  <c r="J197" i="36"/>
  <c r="B198" i="36"/>
  <c r="C198" i="36"/>
  <c r="D198" i="36"/>
  <c r="E198" i="36"/>
  <c r="F198" i="36"/>
  <c r="M198" i="36" s="1"/>
  <c r="G198" i="36"/>
  <c r="H198" i="36"/>
  <c r="I198" i="36"/>
  <c r="J198" i="36"/>
  <c r="B199" i="36"/>
  <c r="C199" i="36"/>
  <c r="D199" i="36"/>
  <c r="E199" i="36"/>
  <c r="F199" i="36"/>
  <c r="M199" i="36" s="1"/>
  <c r="G199" i="36"/>
  <c r="H199" i="36"/>
  <c r="I199" i="36"/>
  <c r="J199" i="36"/>
  <c r="B200" i="36"/>
  <c r="C200" i="36"/>
  <c r="D200" i="36"/>
  <c r="E200" i="36"/>
  <c r="F200" i="36"/>
  <c r="M200" i="36" s="1"/>
  <c r="G200" i="36"/>
  <c r="H200" i="36"/>
  <c r="I200" i="36"/>
  <c r="J200" i="36"/>
  <c r="B201" i="36"/>
  <c r="C201" i="36"/>
  <c r="D201" i="36"/>
  <c r="E201" i="36"/>
  <c r="F201" i="36"/>
  <c r="M201" i="36" s="1"/>
  <c r="G201" i="36"/>
  <c r="H201" i="36"/>
  <c r="I201" i="36"/>
  <c r="J201" i="36"/>
  <c r="B202" i="36"/>
  <c r="C202" i="36"/>
  <c r="D202" i="36"/>
  <c r="E202" i="36"/>
  <c r="F202" i="36"/>
  <c r="M202" i="36" s="1"/>
  <c r="G202" i="36"/>
  <c r="H202" i="36"/>
  <c r="I202" i="36"/>
  <c r="J202" i="36"/>
  <c r="B203" i="36"/>
  <c r="C203" i="36"/>
  <c r="D203" i="36"/>
  <c r="E203" i="36"/>
  <c r="F203" i="36"/>
  <c r="M203" i="36" s="1"/>
  <c r="G203" i="36"/>
  <c r="H203" i="36"/>
  <c r="I203" i="36"/>
  <c r="J203" i="36"/>
  <c r="B204" i="36"/>
  <c r="C204" i="36"/>
  <c r="D204" i="36"/>
  <c r="E204" i="36"/>
  <c r="F204" i="36"/>
  <c r="M204" i="36" s="1"/>
  <c r="G204" i="36"/>
  <c r="H204" i="36"/>
  <c r="I204" i="36"/>
  <c r="J204" i="36"/>
  <c r="B205" i="36"/>
  <c r="C205" i="36"/>
  <c r="D205" i="36"/>
  <c r="E205" i="36"/>
  <c r="F205" i="36"/>
  <c r="M205" i="36" s="1"/>
  <c r="G205" i="36"/>
  <c r="H205" i="36"/>
  <c r="I205" i="36"/>
  <c r="J205" i="36"/>
  <c r="B206" i="36"/>
  <c r="C206" i="36"/>
  <c r="D206" i="36"/>
  <c r="E206" i="36"/>
  <c r="F206" i="36"/>
  <c r="M206" i="36" s="1"/>
  <c r="G206" i="36"/>
  <c r="H206" i="36"/>
  <c r="I206" i="36"/>
  <c r="J206" i="36"/>
  <c r="B207" i="36"/>
  <c r="C207" i="36"/>
  <c r="D207" i="36"/>
  <c r="E207" i="36"/>
  <c r="F207" i="36"/>
  <c r="M207" i="36" s="1"/>
  <c r="G207" i="36"/>
  <c r="H207" i="36"/>
  <c r="I207" i="36"/>
  <c r="J207" i="36"/>
  <c r="B208" i="36"/>
  <c r="C208" i="36"/>
  <c r="D208" i="36"/>
  <c r="E208" i="36"/>
  <c r="F208" i="36"/>
  <c r="M208" i="36" s="1"/>
  <c r="G208" i="36"/>
  <c r="H208" i="36"/>
  <c r="I208" i="36"/>
  <c r="J208" i="36"/>
  <c r="B209" i="36"/>
  <c r="C209" i="36"/>
  <c r="D209" i="36"/>
  <c r="E209" i="36"/>
  <c r="F209" i="36"/>
  <c r="M209" i="36" s="1"/>
  <c r="G209" i="36"/>
  <c r="H209" i="36"/>
  <c r="I209" i="36"/>
  <c r="J209" i="36"/>
  <c r="B210" i="36"/>
  <c r="C210" i="36"/>
  <c r="D210" i="36"/>
  <c r="E210" i="36"/>
  <c r="F210" i="36"/>
  <c r="M210" i="36" s="1"/>
  <c r="G210" i="36"/>
  <c r="H210" i="36"/>
  <c r="I210" i="36"/>
  <c r="J210" i="36"/>
  <c r="B211" i="36"/>
  <c r="C211" i="36"/>
  <c r="D211" i="36"/>
  <c r="E211" i="36"/>
  <c r="F211" i="36"/>
  <c r="M211" i="36" s="1"/>
  <c r="G211" i="36"/>
  <c r="H211" i="36"/>
  <c r="I211" i="36"/>
  <c r="J211" i="36"/>
  <c r="B212" i="36"/>
  <c r="C212" i="36"/>
  <c r="D212" i="36"/>
  <c r="E212" i="36"/>
  <c r="F212" i="36"/>
  <c r="M212" i="36" s="1"/>
  <c r="G212" i="36"/>
  <c r="H212" i="36"/>
  <c r="I212" i="36"/>
  <c r="J212" i="36"/>
  <c r="B213" i="36"/>
  <c r="C213" i="36"/>
  <c r="D213" i="36"/>
  <c r="E213" i="36"/>
  <c r="F213" i="36"/>
  <c r="M213" i="36" s="1"/>
  <c r="G213" i="36"/>
  <c r="H213" i="36"/>
  <c r="I213" i="36"/>
  <c r="J213" i="36"/>
  <c r="B214" i="36"/>
  <c r="C214" i="36"/>
  <c r="D214" i="36"/>
  <c r="E214" i="36"/>
  <c r="F214" i="36"/>
  <c r="M214" i="36" s="1"/>
  <c r="G214" i="36"/>
  <c r="H214" i="36"/>
  <c r="I214" i="36"/>
  <c r="J214" i="36"/>
  <c r="B215" i="36"/>
  <c r="C215" i="36"/>
  <c r="D215" i="36"/>
  <c r="E215" i="36"/>
  <c r="F215" i="36"/>
  <c r="M215" i="36" s="1"/>
  <c r="G215" i="36"/>
  <c r="H215" i="36"/>
  <c r="I215" i="36"/>
  <c r="J215" i="36"/>
  <c r="B216" i="36"/>
  <c r="C216" i="36"/>
  <c r="D216" i="36"/>
  <c r="E216" i="36"/>
  <c r="F216" i="36"/>
  <c r="M216" i="36" s="1"/>
  <c r="G216" i="36"/>
  <c r="H216" i="36"/>
  <c r="I216" i="36"/>
  <c r="J216" i="36"/>
  <c r="B217" i="36"/>
  <c r="C217" i="36"/>
  <c r="D217" i="36"/>
  <c r="E217" i="36"/>
  <c r="F217" i="36"/>
  <c r="M217" i="36" s="1"/>
  <c r="G217" i="36"/>
  <c r="H217" i="36"/>
  <c r="I217" i="36"/>
  <c r="J217" i="36"/>
  <c r="B218" i="36"/>
  <c r="C218" i="36"/>
  <c r="D218" i="36"/>
  <c r="E218" i="36"/>
  <c r="F218" i="36"/>
  <c r="M218" i="36" s="1"/>
  <c r="G218" i="36"/>
  <c r="H218" i="36"/>
  <c r="I218" i="36"/>
  <c r="J218" i="36"/>
  <c r="B219" i="36"/>
  <c r="C219" i="36"/>
  <c r="D219" i="36"/>
  <c r="E219" i="36"/>
  <c r="F219" i="36"/>
  <c r="M219" i="36" s="1"/>
  <c r="G219" i="36"/>
  <c r="H219" i="36"/>
  <c r="I219" i="36"/>
  <c r="J219" i="36"/>
  <c r="B220" i="36"/>
  <c r="C220" i="36"/>
  <c r="D220" i="36"/>
  <c r="E220" i="36"/>
  <c r="F220" i="36"/>
  <c r="M220" i="36" s="1"/>
  <c r="G220" i="36"/>
  <c r="H220" i="36"/>
  <c r="I220" i="36"/>
  <c r="J220" i="36"/>
  <c r="B221" i="36"/>
  <c r="C221" i="36"/>
  <c r="D221" i="36"/>
  <c r="E221" i="36"/>
  <c r="F221" i="36"/>
  <c r="M221" i="36" s="1"/>
  <c r="G221" i="36"/>
  <c r="H221" i="36"/>
  <c r="I221" i="36"/>
  <c r="J221" i="36"/>
  <c r="B222" i="36"/>
  <c r="C222" i="36"/>
  <c r="D222" i="36"/>
  <c r="E222" i="36"/>
  <c r="F222" i="36"/>
  <c r="M222" i="36" s="1"/>
  <c r="G222" i="36"/>
  <c r="H222" i="36"/>
  <c r="I222" i="36"/>
  <c r="J222" i="36"/>
  <c r="B223" i="36"/>
  <c r="C223" i="36"/>
  <c r="D223" i="36"/>
  <c r="E223" i="36"/>
  <c r="F223" i="36"/>
  <c r="M223" i="36" s="1"/>
  <c r="G223" i="36"/>
  <c r="H223" i="36"/>
  <c r="I223" i="36"/>
  <c r="J223" i="36"/>
  <c r="B224" i="36"/>
  <c r="C224" i="36"/>
  <c r="D224" i="36"/>
  <c r="E224" i="36"/>
  <c r="F224" i="36"/>
  <c r="M224" i="36" s="1"/>
  <c r="G224" i="36"/>
  <c r="H224" i="36"/>
  <c r="I224" i="36"/>
  <c r="J224" i="36"/>
  <c r="B225" i="36"/>
  <c r="C225" i="36"/>
  <c r="D225" i="36"/>
  <c r="E225" i="36"/>
  <c r="F225" i="36"/>
  <c r="M225" i="36" s="1"/>
  <c r="G225" i="36"/>
  <c r="H225" i="36"/>
  <c r="I225" i="36"/>
  <c r="J225" i="36"/>
  <c r="B226" i="36"/>
  <c r="C226" i="36"/>
  <c r="D226" i="36"/>
  <c r="E226" i="36"/>
  <c r="F226" i="36"/>
  <c r="M226" i="36" s="1"/>
  <c r="G226" i="36"/>
  <c r="H226" i="36"/>
  <c r="I226" i="36"/>
  <c r="J226" i="36"/>
  <c r="B227" i="36"/>
  <c r="C227" i="36"/>
  <c r="D227" i="36"/>
  <c r="E227" i="36"/>
  <c r="F227" i="36"/>
  <c r="M227" i="36" s="1"/>
  <c r="G227" i="36"/>
  <c r="H227" i="36"/>
  <c r="I227" i="36"/>
  <c r="J227" i="36"/>
  <c r="B228" i="36"/>
  <c r="C228" i="36"/>
  <c r="D228" i="36"/>
  <c r="E228" i="36"/>
  <c r="F228" i="36"/>
  <c r="M228" i="36" s="1"/>
  <c r="G228" i="36"/>
  <c r="H228" i="36"/>
  <c r="I228" i="36"/>
  <c r="J228" i="36"/>
  <c r="B229" i="36"/>
  <c r="C229" i="36"/>
  <c r="D229" i="36"/>
  <c r="E229" i="36"/>
  <c r="F229" i="36"/>
  <c r="M229" i="36" s="1"/>
  <c r="G229" i="36"/>
  <c r="H229" i="36"/>
  <c r="I229" i="36"/>
  <c r="J229" i="36"/>
  <c r="B230" i="36"/>
  <c r="C230" i="36"/>
  <c r="D230" i="36"/>
  <c r="E230" i="36"/>
  <c r="F230" i="36"/>
  <c r="M230" i="36" s="1"/>
  <c r="G230" i="36"/>
  <c r="H230" i="36"/>
  <c r="I230" i="36"/>
  <c r="J230" i="36"/>
  <c r="B231" i="36"/>
  <c r="C231" i="36"/>
  <c r="D231" i="36"/>
  <c r="E231" i="36"/>
  <c r="F231" i="36"/>
  <c r="M231" i="36" s="1"/>
  <c r="G231" i="36"/>
  <c r="H231" i="36"/>
  <c r="I231" i="36"/>
  <c r="J231" i="36"/>
  <c r="B232" i="36"/>
  <c r="C232" i="36"/>
  <c r="D232" i="36"/>
  <c r="E232" i="36"/>
  <c r="F232" i="36"/>
  <c r="M232" i="36" s="1"/>
  <c r="G232" i="36"/>
  <c r="H232" i="36"/>
  <c r="I232" i="36"/>
  <c r="J232" i="36"/>
  <c r="B233" i="36"/>
  <c r="C233" i="36"/>
  <c r="D233" i="36"/>
  <c r="E233" i="36"/>
  <c r="F233" i="36"/>
  <c r="M233" i="36" s="1"/>
  <c r="G233" i="36"/>
  <c r="H233" i="36"/>
  <c r="I233" i="36"/>
  <c r="J233" i="36"/>
  <c r="B234" i="36"/>
  <c r="C234" i="36"/>
  <c r="D234" i="36"/>
  <c r="E234" i="36"/>
  <c r="F234" i="36"/>
  <c r="M234" i="36" s="1"/>
  <c r="G234" i="36"/>
  <c r="H234" i="36"/>
  <c r="I234" i="36"/>
  <c r="J234" i="36"/>
  <c r="B235" i="36"/>
  <c r="C235" i="36"/>
  <c r="D235" i="36"/>
  <c r="E235" i="36"/>
  <c r="F235" i="36"/>
  <c r="M235" i="36" s="1"/>
  <c r="G235" i="36"/>
  <c r="H235" i="36"/>
  <c r="I235" i="36"/>
  <c r="J235" i="36"/>
  <c r="B236" i="36"/>
  <c r="C236" i="36"/>
  <c r="D236" i="36"/>
  <c r="E236" i="36"/>
  <c r="F236" i="36"/>
  <c r="M236" i="36" s="1"/>
  <c r="G236" i="36"/>
  <c r="H236" i="36"/>
  <c r="I236" i="36"/>
  <c r="J236" i="36"/>
  <c r="B237" i="36"/>
  <c r="C237" i="36"/>
  <c r="D237" i="36"/>
  <c r="E237" i="36"/>
  <c r="F237" i="36"/>
  <c r="M237" i="36" s="1"/>
  <c r="G237" i="36"/>
  <c r="H237" i="36"/>
  <c r="I237" i="36"/>
  <c r="J237" i="36"/>
  <c r="B238" i="36"/>
  <c r="C238" i="36"/>
  <c r="D238" i="36"/>
  <c r="E238" i="36"/>
  <c r="F238" i="36"/>
  <c r="M238" i="36" s="1"/>
  <c r="G238" i="36"/>
  <c r="H238" i="36"/>
  <c r="I238" i="36"/>
  <c r="J238" i="36"/>
  <c r="B239" i="36"/>
  <c r="C239" i="36"/>
  <c r="D239" i="36"/>
  <c r="E239" i="36"/>
  <c r="F239" i="36"/>
  <c r="M239" i="36" s="1"/>
  <c r="G239" i="36"/>
  <c r="H239" i="36"/>
  <c r="I239" i="36"/>
  <c r="J239" i="36"/>
  <c r="B240" i="36"/>
  <c r="C240" i="36"/>
  <c r="D240" i="36"/>
  <c r="E240" i="36"/>
  <c r="F240" i="36"/>
  <c r="M240" i="36" s="1"/>
  <c r="G240" i="36"/>
  <c r="H240" i="36"/>
  <c r="I240" i="36"/>
  <c r="J240" i="36"/>
  <c r="B241" i="36"/>
  <c r="C241" i="36"/>
  <c r="D241" i="36"/>
  <c r="E241" i="36"/>
  <c r="F241" i="36"/>
  <c r="M241" i="36" s="1"/>
  <c r="G241" i="36"/>
  <c r="H241" i="36"/>
  <c r="I241" i="36"/>
  <c r="J241" i="36"/>
  <c r="B242" i="36"/>
  <c r="C242" i="36"/>
  <c r="D242" i="36"/>
  <c r="E242" i="36"/>
  <c r="F242" i="36"/>
  <c r="M242" i="36" s="1"/>
  <c r="G242" i="36"/>
  <c r="H242" i="36"/>
  <c r="I242" i="36"/>
  <c r="J242" i="36"/>
  <c r="B243" i="36"/>
  <c r="C243" i="36"/>
  <c r="D243" i="36"/>
  <c r="E243" i="36"/>
  <c r="F243" i="36"/>
  <c r="M243" i="36" s="1"/>
  <c r="G243" i="36"/>
  <c r="H243" i="36"/>
  <c r="I243" i="36"/>
  <c r="J243" i="36"/>
  <c r="B244" i="36"/>
  <c r="C244" i="36"/>
  <c r="D244" i="36"/>
  <c r="E244" i="36"/>
  <c r="F244" i="36"/>
  <c r="M244" i="36" s="1"/>
  <c r="G244" i="36"/>
  <c r="H244" i="36"/>
  <c r="I244" i="36"/>
  <c r="J244" i="36"/>
  <c r="B245" i="36"/>
  <c r="C245" i="36"/>
  <c r="D245" i="36"/>
  <c r="E245" i="36"/>
  <c r="F245" i="36"/>
  <c r="M245" i="36" s="1"/>
  <c r="G245" i="36"/>
  <c r="H245" i="36"/>
  <c r="I245" i="36"/>
  <c r="J245" i="36"/>
  <c r="B246" i="36"/>
  <c r="C246" i="36"/>
  <c r="D246" i="36"/>
  <c r="E246" i="36"/>
  <c r="F246" i="36"/>
  <c r="M246" i="36" s="1"/>
  <c r="G246" i="36"/>
  <c r="H246" i="36"/>
  <c r="I246" i="36"/>
  <c r="J246" i="36"/>
  <c r="B247" i="36"/>
  <c r="C247" i="36"/>
  <c r="D247" i="36"/>
  <c r="E247" i="36"/>
  <c r="F247" i="36"/>
  <c r="M247" i="36" s="1"/>
  <c r="G247" i="36"/>
  <c r="H247" i="36"/>
  <c r="I247" i="36"/>
  <c r="J247" i="36"/>
  <c r="B248" i="36"/>
  <c r="C248" i="36"/>
  <c r="D248" i="36"/>
  <c r="E248" i="36"/>
  <c r="F248" i="36"/>
  <c r="M248" i="36" s="1"/>
  <c r="G248" i="36"/>
  <c r="H248" i="36"/>
  <c r="I248" i="36"/>
  <c r="J248" i="36"/>
  <c r="B249" i="36"/>
  <c r="C249" i="36"/>
  <c r="D249" i="36"/>
  <c r="E249" i="36"/>
  <c r="F249" i="36"/>
  <c r="M249" i="36" s="1"/>
  <c r="G249" i="36"/>
  <c r="H249" i="36"/>
  <c r="I249" i="36"/>
  <c r="J249" i="36"/>
  <c r="B250" i="36"/>
  <c r="C250" i="36"/>
  <c r="D250" i="36"/>
  <c r="E250" i="36"/>
  <c r="F250" i="36"/>
  <c r="M250" i="36" s="1"/>
  <c r="G250" i="36"/>
  <c r="H250" i="36"/>
  <c r="I250" i="36"/>
  <c r="J250" i="36"/>
  <c r="B251" i="36"/>
  <c r="C251" i="36"/>
  <c r="D251" i="36"/>
  <c r="E251" i="36"/>
  <c r="F251" i="36"/>
  <c r="M251" i="36" s="1"/>
  <c r="G251" i="36"/>
  <c r="H251" i="36"/>
  <c r="I251" i="36"/>
  <c r="J251" i="36"/>
  <c r="B252" i="36"/>
  <c r="C252" i="36"/>
  <c r="D252" i="36"/>
  <c r="E252" i="36"/>
  <c r="F252" i="36"/>
  <c r="M252" i="36" s="1"/>
  <c r="G252" i="36"/>
  <c r="H252" i="36"/>
  <c r="I252" i="36"/>
  <c r="J252" i="36"/>
  <c r="B253" i="36"/>
  <c r="C253" i="36"/>
  <c r="D253" i="36"/>
  <c r="E253" i="36"/>
  <c r="F253" i="36"/>
  <c r="M253" i="36" s="1"/>
  <c r="G253" i="36"/>
  <c r="H253" i="36"/>
  <c r="I253" i="36"/>
  <c r="J253" i="36"/>
  <c r="B254" i="36"/>
  <c r="C254" i="36"/>
  <c r="D254" i="36"/>
  <c r="E254" i="36"/>
  <c r="F254" i="36"/>
  <c r="M254" i="36" s="1"/>
  <c r="G254" i="36"/>
  <c r="H254" i="36"/>
  <c r="I254" i="36"/>
  <c r="J254" i="36"/>
  <c r="B255" i="36"/>
  <c r="C255" i="36"/>
  <c r="D255" i="36"/>
  <c r="E255" i="36"/>
  <c r="F255" i="36"/>
  <c r="M255" i="36" s="1"/>
  <c r="G255" i="36"/>
  <c r="H255" i="36"/>
  <c r="I255" i="36"/>
  <c r="J255" i="36"/>
  <c r="B256" i="36"/>
  <c r="C256" i="36"/>
  <c r="D256" i="36"/>
  <c r="E256" i="36"/>
  <c r="F256" i="36"/>
  <c r="M256" i="36" s="1"/>
  <c r="G256" i="36"/>
  <c r="H256" i="36"/>
  <c r="I256" i="36"/>
  <c r="J256" i="36"/>
  <c r="B257" i="36"/>
  <c r="C257" i="36"/>
  <c r="D257" i="36"/>
  <c r="E257" i="36"/>
  <c r="F257" i="36"/>
  <c r="M257" i="36" s="1"/>
  <c r="G257" i="36"/>
  <c r="H257" i="36"/>
  <c r="I257" i="36"/>
  <c r="J257" i="36"/>
  <c r="B258" i="36"/>
  <c r="C258" i="36"/>
  <c r="D258" i="36"/>
  <c r="E258" i="36"/>
  <c r="F258" i="36"/>
  <c r="M258" i="36" s="1"/>
  <c r="G258" i="36"/>
  <c r="H258" i="36"/>
  <c r="I258" i="36"/>
  <c r="J258" i="36"/>
  <c r="B259" i="36"/>
  <c r="C259" i="36"/>
  <c r="D259" i="36"/>
  <c r="E259" i="36"/>
  <c r="F259" i="36"/>
  <c r="M259" i="36" s="1"/>
  <c r="G259" i="36"/>
  <c r="H259" i="36"/>
  <c r="I259" i="36"/>
  <c r="J259" i="36"/>
  <c r="B260" i="36"/>
  <c r="C260" i="36"/>
  <c r="D260" i="36"/>
  <c r="E260" i="36"/>
  <c r="F260" i="36"/>
  <c r="M260" i="36" s="1"/>
  <c r="G260" i="36"/>
  <c r="H260" i="36"/>
  <c r="I260" i="36"/>
  <c r="J260" i="36"/>
  <c r="B261" i="36"/>
  <c r="C261" i="36"/>
  <c r="D261" i="36"/>
  <c r="E261" i="36"/>
  <c r="F261" i="36"/>
  <c r="M261" i="36" s="1"/>
  <c r="G261" i="36"/>
  <c r="H261" i="36"/>
  <c r="I261" i="36"/>
  <c r="J261" i="36"/>
  <c r="B262" i="36"/>
  <c r="C262" i="36"/>
  <c r="D262" i="36"/>
  <c r="E262" i="36"/>
  <c r="F262" i="36"/>
  <c r="M262" i="36" s="1"/>
  <c r="G262" i="36"/>
  <c r="H262" i="36"/>
  <c r="I262" i="36"/>
  <c r="J262" i="36"/>
  <c r="B263" i="36"/>
  <c r="C263" i="36"/>
  <c r="D263" i="36"/>
  <c r="E263" i="36"/>
  <c r="F263" i="36"/>
  <c r="M263" i="36" s="1"/>
  <c r="G263" i="36"/>
  <c r="H263" i="36"/>
  <c r="I263" i="36"/>
  <c r="J263" i="36"/>
  <c r="B264" i="36"/>
  <c r="C264" i="36"/>
  <c r="D264" i="36"/>
  <c r="E264" i="36"/>
  <c r="F264" i="36"/>
  <c r="M264" i="36" s="1"/>
  <c r="G264" i="36"/>
  <c r="H264" i="36"/>
  <c r="I264" i="36"/>
  <c r="J264" i="36"/>
  <c r="B265" i="36"/>
  <c r="C265" i="36"/>
  <c r="D265" i="36"/>
  <c r="E265" i="36"/>
  <c r="F265" i="36"/>
  <c r="M265" i="36" s="1"/>
  <c r="G265" i="36"/>
  <c r="H265" i="36"/>
  <c r="I265" i="36"/>
  <c r="J265" i="36"/>
  <c r="B266" i="36"/>
  <c r="C266" i="36"/>
  <c r="D266" i="36"/>
  <c r="E266" i="36"/>
  <c r="F266" i="36"/>
  <c r="M266" i="36" s="1"/>
  <c r="G266" i="36"/>
  <c r="H266" i="36"/>
  <c r="I266" i="36"/>
  <c r="J266" i="36"/>
  <c r="B267" i="36"/>
  <c r="C267" i="36"/>
  <c r="D267" i="36"/>
  <c r="E267" i="36"/>
  <c r="F267" i="36"/>
  <c r="M267" i="36" s="1"/>
  <c r="G267" i="36"/>
  <c r="H267" i="36"/>
  <c r="I267" i="36"/>
  <c r="J267" i="36"/>
  <c r="B268" i="36"/>
  <c r="C268" i="36"/>
  <c r="D268" i="36"/>
  <c r="E268" i="36"/>
  <c r="F268" i="36"/>
  <c r="M268" i="36" s="1"/>
  <c r="G268" i="36"/>
  <c r="H268" i="36"/>
  <c r="I268" i="36"/>
  <c r="J268" i="36"/>
  <c r="B269" i="36"/>
  <c r="C269" i="36"/>
  <c r="D269" i="36"/>
  <c r="E269" i="36"/>
  <c r="F269" i="36"/>
  <c r="M269" i="36" s="1"/>
  <c r="G269" i="36"/>
  <c r="H269" i="36"/>
  <c r="I269" i="36"/>
  <c r="J269" i="36"/>
  <c r="B270" i="36"/>
  <c r="C270" i="36"/>
  <c r="D270" i="36"/>
  <c r="E270" i="36"/>
  <c r="F270" i="36"/>
  <c r="M270" i="36" s="1"/>
  <c r="G270" i="36"/>
  <c r="H270" i="36"/>
  <c r="I270" i="36"/>
  <c r="J270" i="36"/>
  <c r="B271" i="36"/>
  <c r="C271" i="36"/>
  <c r="D271" i="36"/>
  <c r="E271" i="36"/>
  <c r="F271" i="36"/>
  <c r="M271" i="36" s="1"/>
  <c r="G271" i="36"/>
  <c r="H271" i="36"/>
  <c r="I271" i="36"/>
  <c r="J271" i="36"/>
  <c r="B272" i="36"/>
  <c r="C272" i="36"/>
  <c r="D272" i="36"/>
  <c r="E272" i="36"/>
  <c r="F272" i="36"/>
  <c r="M272" i="36" s="1"/>
  <c r="G272" i="36"/>
  <c r="H272" i="36"/>
  <c r="I272" i="36"/>
  <c r="J272" i="36"/>
  <c r="B273" i="36"/>
  <c r="C273" i="36"/>
  <c r="D273" i="36"/>
  <c r="E273" i="36"/>
  <c r="F273" i="36"/>
  <c r="M273" i="36" s="1"/>
  <c r="G273" i="36"/>
  <c r="H273" i="36"/>
  <c r="I273" i="36"/>
  <c r="J273" i="36"/>
  <c r="B274" i="36"/>
  <c r="C274" i="36"/>
  <c r="D274" i="36"/>
  <c r="E274" i="36"/>
  <c r="F274" i="36"/>
  <c r="M274" i="36" s="1"/>
  <c r="G274" i="36"/>
  <c r="H274" i="36"/>
  <c r="I274" i="36"/>
  <c r="J274" i="36"/>
  <c r="B275" i="36"/>
  <c r="C275" i="36"/>
  <c r="D275" i="36"/>
  <c r="E275" i="36"/>
  <c r="F275" i="36"/>
  <c r="M275" i="36" s="1"/>
  <c r="G275" i="36"/>
  <c r="H275" i="36"/>
  <c r="I275" i="36"/>
  <c r="J275" i="36"/>
  <c r="B276" i="36"/>
  <c r="C276" i="36"/>
  <c r="D276" i="36"/>
  <c r="E276" i="36"/>
  <c r="F276" i="36"/>
  <c r="M276" i="36" s="1"/>
  <c r="G276" i="36"/>
  <c r="H276" i="36"/>
  <c r="I276" i="36"/>
  <c r="J276" i="36"/>
  <c r="B277" i="36"/>
  <c r="C277" i="36"/>
  <c r="D277" i="36"/>
  <c r="E277" i="36"/>
  <c r="F277" i="36"/>
  <c r="M277" i="36" s="1"/>
  <c r="G277" i="36"/>
  <c r="H277" i="36"/>
  <c r="I277" i="36"/>
  <c r="J277" i="36"/>
  <c r="B278" i="36"/>
  <c r="C278" i="36"/>
  <c r="D278" i="36"/>
  <c r="E278" i="36"/>
  <c r="F278" i="36"/>
  <c r="M278" i="36" s="1"/>
  <c r="G278" i="36"/>
  <c r="H278" i="36"/>
  <c r="I278" i="36"/>
  <c r="J278" i="36"/>
  <c r="B279" i="36"/>
  <c r="C279" i="36"/>
  <c r="D279" i="36"/>
  <c r="E279" i="36"/>
  <c r="F279" i="36"/>
  <c r="M279" i="36" s="1"/>
  <c r="G279" i="36"/>
  <c r="H279" i="36"/>
  <c r="I279" i="36"/>
  <c r="J279" i="36"/>
  <c r="B280" i="36"/>
  <c r="C280" i="36"/>
  <c r="D280" i="36"/>
  <c r="E280" i="36"/>
  <c r="F280" i="36"/>
  <c r="M280" i="36" s="1"/>
  <c r="G280" i="36"/>
  <c r="H280" i="36"/>
  <c r="I280" i="36"/>
  <c r="J280" i="36"/>
  <c r="B281" i="36"/>
  <c r="C281" i="36"/>
  <c r="D281" i="36"/>
  <c r="E281" i="36"/>
  <c r="F281" i="36"/>
  <c r="M281" i="36" s="1"/>
  <c r="G281" i="36"/>
  <c r="H281" i="36"/>
  <c r="I281" i="36"/>
  <c r="J281" i="36"/>
  <c r="B282" i="36"/>
  <c r="C282" i="36"/>
  <c r="D282" i="36"/>
  <c r="E282" i="36"/>
  <c r="F282" i="36"/>
  <c r="M282" i="36" s="1"/>
  <c r="G282" i="36"/>
  <c r="H282" i="36"/>
  <c r="I282" i="36"/>
  <c r="J282" i="36"/>
  <c r="B283" i="36"/>
  <c r="C283" i="36"/>
  <c r="D283" i="36"/>
  <c r="E283" i="36"/>
  <c r="F283" i="36"/>
  <c r="M283" i="36" s="1"/>
  <c r="G283" i="36"/>
  <c r="H283" i="36"/>
  <c r="I283" i="36"/>
  <c r="J283" i="36"/>
  <c r="B284" i="36"/>
  <c r="C284" i="36"/>
  <c r="D284" i="36"/>
  <c r="E284" i="36"/>
  <c r="F284" i="36"/>
  <c r="M284" i="36" s="1"/>
  <c r="G284" i="36"/>
  <c r="H284" i="36"/>
  <c r="I284" i="36"/>
  <c r="J284" i="36"/>
  <c r="B285" i="36"/>
  <c r="C285" i="36"/>
  <c r="D285" i="36"/>
  <c r="E285" i="36"/>
  <c r="F285" i="36"/>
  <c r="M285" i="36" s="1"/>
  <c r="G285" i="36"/>
  <c r="H285" i="36"/>
  <c r="I285" i="36"/>
  <c r="J285" i="36"/>
  <c r="B286" i="36"/>
  <c r="C286" i="36"/>
  <c r="D286" i="36"/>
  <c r="E286" i="36"/>
  <c r="F286" i="36"/>
  <c r="M286" i="36" s="1"/>
  <c r="G286" i="36"/>
  <c r="H286" i="36"/>
  <c r="I286" i="36"/>
  <c r="J286" i="36"/>
  <c r="B287" i="36"/>
  <c r="C287" i="36"/>
  <c r="D287" i="36"/>
  <c r="E287" i="36"/>
  <c r="F287" i="36"/>
  <c r="M287" i="36" s="1"/>
  <c r="G287" i="36"/>
  <c r="H287" i="36"/>
  <c r="I287" i="36"/>
  <c r="J287" i="36"/>
  <c r="B288" i="36"/>
  <c r="C288" i="36"/>
  <c r="D288" i="36"/>
  <c r="E288" i="36"/>
  <c r="F288" i="36"/>
  <c r="M288" i="36" s="1"/>
  <c r="G288" i="36"/>
  <c r="H288" i="36"/>
  <c r="I288" i="36"/>
  <c r="J288" i="36"/>
  <c r="B289" i="36"/>
  <c r="C289" i="36"/>
  <c r="D289" i="36"/>
  <c r="E289" i="36"/>
  <c r="F289" i="36"/>
  <c r="M289" i="36" s="1"/>
  <c r="G289" i="36"/>
  <c r="H289" i="36"/>
  <c r="I289" i="36"/>
  <c r="J289" i="36"/>
  <c r="B290" i="36"/>
  <c r="C290" i="36"/>
  <c r="D290" i="36"/>
  <c r="E290" i="36"/>
  <c r="F290" i="36"/>
  <c r="M290" i="36" s="1"/>
  <c r="G290" i="36"/>
  <c r="H290" i="36"/>
  <c r="I290" i="36"/>
  <c r="J290" i="36"/>
  <c r="B291" i="36"/>
  <c r="C291" i="36"/>
  <c r="D291" i="36"/>
  <c r="E291" i="36"/>
  <c r="F291" i="36"/>
  <c r="M291" i="36" s="1"/>
  <c r="G291" i="36"/>
  <c r="H291" i="36"/>
  <c r="I291" i="36"/>
  <c r="J291" i="36"/>
  <c r="B292" i="36"/>
  <c r="C292" i="36"/>
  <c r="D292" i="36"/>
  <c r="E292" i="36"/>
  <c r="F292" i="36"/>
  <c r="M292" i="36" s="1"/>
  <c r="G292" i="36"/>
  <c r="H292" i="36"/>
  <c r="I292" i="36"/>
  <c r="J292" i="36"/>
  <c r="B293" i="36"/>
  <c r="C293" i="36"/>
  <c r="D293" i="36"/>
  <c r="E293" i="36"/>
  <c r="F293" i="36"/>
  <c r="M293" i="36" s="1"/>
  <c r="G293" i="36"/>
  <c r="H293" i="36"/>
  <c r="I293" i="36"/>
  <c r="J293" i="36"/>
  <c r="B294" i="36"/>
  <c r="C294" i="36"/>
  <c r="D294" i="36"/>
  <c r="E294" i="36"/>
  <c r="F294" i="36"/>
  <c r="M294" i="36" s="1"/>
  <c r="G294" i="36"/>
  <c r="H294" i="36"/>
  <c r="I294" i="36"/>
  <c r="J294" i="36"/>
  <c r="B295" i="36"/>
  <c r="C295" i="36"/>
  <c r="D295" i="36"/>
  <c r="E295" i="36"/>
  <c r="F295" i="36"/>
  <c r="M295" i="36" s="1"/>
  <c r="G295" i="36"/>
  <c r="H295" i="36"/>
  <c r="I295" i="36"/>
  <c r="J295" i="36"/>
  <c r="B296" i="36"/>
  <c r="C296" i="36"/>
  <c r="D296" i="36"/>
  <c r="E296" i="36"/>
  <c r="F296" i="36"/>
  <c r="M296" i="36" s="1"/>
  <c r="G296" i="36"/>
  <c r="H296" i="36"/>
  <c r="I296" i="36"/>
  <c r="J296" i="36"/>
  <c r="B297" i="36"/>
  <c r="C297" i="36"/>
  <c r="D297" i="36"/>
  <c r="E297" i="36"/>
  <c r="F297" i="36"/>
  <c r="M297" i="36" s="1"/>
  <c r="G297" i="36"/>
  <c r="H297" i="36"/>
  <c r="I297" i="36"/>
  <c r="J297" i="36"/>
  <c r="B298" i="36"/>
  <c r="C298" i="36"/>
  <c r="D298" i="36"/>
  <c r="E298" i="36"/>
  <c r="F298" i="36"/>
  <c r="M298" i="36" s="1"/>
  <c r="G298" i="36"/>
  <c r="H298" i="36"/>
  <c r="I298" i="36"/>
  <c r="J298" i="36"/>
  <c r="B299" i="36"/>
  <c r="C299" i="36"/>
  <c r="D299" i="36"/>
  <c r="E299" i="36"/>
  <c r="F299" i="36"/>
  <c r="M299" i="36" s="1"/>
  <c r="G299" i="36"/>
  <c r="H299" i="36"/>
  <c r="I299" i="36"/>
  <c r="J299" i="36"/>
  <c r="B300" i="36"/>
  <c r="C300" i="36"/>
  <c r="D300" i="36"/>
  <c r="E300" i="36"/>
  <c r="F300" i="36"/>
  <c r="M300" i="36" s="1"/>
  <c r="G300" i="36"/>
  <c r="H300" i="36"/>
  <c r="I300" i="36"/>
  <c r="J300" i="36"/>
  <c r="B301" i="36"/>
  <c r="C301" i="36"/>
  <c r="D301" i="36"/>
  <c r="E301" i="36"/>
  <c r="F301" i="36"/>
  <c r="M301" i="36" s="1"/>
  <c r="G301" i="36"/>
  <c r="H301" i="36"/>
  <c r="I301" i="36"/>
  <c r="J301" i="36"/>
  <c r="B302" i="36"/>
  <c r="C302" i="36"/>
  <c r="D302" i="36"/>
  <c r="E302" i="36"/>
  <c r="F302" i="36"/>
  <c r="M302" i="36" s="1"/>
  <c r="G302" i="36"/>
  <c r="H302" i="36"/>
  <c r="I302" i="36"/>
  <c r="J302" i="36"/>
  <c r="B303" i="36"/>
  <c r="C303" i="36"/>
  <c r="D303" i="36"/>
  <c r="E303" i="36"/>
  <c r="F303" i="36"/>
  <c r="M303" i="36" s="1"/>
  <c r="G303" i="36"/>
  <c r="H303" i="36"/>
  <c r="I303" i="36"/>
  <c r="J303" i="36"/>
  <c r="B304" i="36"/>
  <c r="C304" i="36"/>
  <c r="D304" i="36"/>
  <c r="E304" i="36"/>
  <c r="F304" i="36"/>
  <c r="M304" i="36" s="1"/>
  <c r="G304" i="36"/>
  <c r="H304" i="36"/>
  <c r="I304" i="36"/>
  <c r="J304" i="36"/>
  <c r="B305" i="36"/>
  <c r="C305" i="36"/>
  <c r="D305" i="36"/>
  <c r="E305" i="36"/>
  <c r="F305" i="36"/>
  <c r="M305" i="36" s="1"/>
  <c r="G305" i="36"/>
  <c r="H305" i="36"/>
  <c r="I305" i="36"/>
  <c r="J305" i="36"/>
  <c r="B306" i="36"/>
  <c r="C306" i="36"/>
  <c r="D306" i="36"/>
  <c r="E306" i="36"/>
  <c r="F306" i="36"/>
  <c r="M306" i="36" s="1"/>
  <c r="G306" i="36"/>
  <c r="H306" i="36"/>
  <c r="I306" i="36"/>
  <c r="J306" i="36"/>
  <c r="B307" i="36"/>
  <c r="C307" i="36"/>
  <c r="D307" i="36"/>
  <c r="E307" i="36"/>
  <c r="F307" i="36"/>
  <c r="M307" i="36" s="1"/>
  <c r="G307" i="36"/>
  <c r="H307" i="36"/>
  <c r="I307" i="36"/>
  <c r="J307" i="36"/>
  <c r="B308" i="36"/>
  <c r="C308" i="36"/>
  <c r="D308" i="36"/>
  <c r="E308" i="36"/>
  <c r="F308" i="36"/>
  <c r="M308" i="36" s="1"/>
  <c r="G308" i="36"/>
  <c r="H308" i="36"/>
  <c r="I308" i="36"/>
  <c r="J308" i="36"/>
  <c r="B309" i="36"/>
  <c r="C309" i="36"/>
  <c r="D309" i="36"/>
  <c r="E309" i="36"/>
  <c r="F309" i="36"/>
  <c r="M309" i="36" s="1"/>
  <c r="G309" i="36"/>
  <c r="H309" i="36"/>
  <c r="I309" i="36"/>
  <c r="J309" i="36"/>
  <c r="B310" i="36"/>
  <c r="C310" i="36"/>
  <c r="D310" i="36"/>
  <c r="E310" i="36"/>
  <c r="F310" i="36"/>
  <c r="M310" i="36" s="1"/>
  <c r="G310" i="36"/>
  <c r="H310" i="36"/>
  <c r="I310" i="36"/>
  <c r="J310" i="36"/>
  <c r="B311" i="36"/>
  <c r="C311" i="36"/>
  <c r="D311" i="36"/>
  <c r="E311" i="36"/>
  <c r="F311" i="36"/>
  <c r="M311" i="36" s="1"/>
  <c r="G311" i="36"/>
  <c r="H311" i="36"/>
  <c r="I311" i="36"/>
  <c r="J311" i="36"/>
  <c r="B312" i="36"/>
  <c r="C312" i="36"/>
  <c r="D312" i="36"/>
  <c r="E312" i="36"/>
  <c r="F312" i="36"/>
  <c r="M312" i="36" s="1"/>
  <c r="G312" i="36"/>
  <c r="H312" i="36"/>
  <c r="I312" i="36"/>
  <c r="J312" i="36"/>
  <c r="B313" i="36"/>
  <c r="C313" i="36"/>
  <c r="D313" i="36"/>
  <c r="E313" i="36"/>
  <c r="F313" i="36"/>
  <c r="M313" i="36" s="1"/>
  <c r="G313" i="36"/>
  <c r="H313" i="36"/>
  <c r="I313" i="36"/>
  <c r="J313" i="36"/>
  <c r="B314" i="36"/>
  <c r="C314" i="36"/>
  <c r="D314" i="36"/>
  <c r="E314" i="36"/>
  <c r="F314" i="36"/>
  <c r="M314" i="36" s="1"/>
  <c r="G314" i="36"/>
  <c r="H314" i="36"/>
  <c r="I314" i="36"/>
  <c r="J314" i="36"/>
  <c r="B315" i="36"/>
  <c r="C315" i="36"/>
  <c r="D315" i="36"/>
  <c r="E315" i="36"/>
  <c r="F315" i="36"/>
  <c r="M315" i="36" s="1"/>
  <c r="G315" i="36"/>
  <c r="H315" i="36"/>
  <c r="I315" i="36"/>
  <c r="J315" i="36"/>
  <c r="B316" i="36"/>
  <c r="C316" i="36"/>
  <c r="D316" i="36"/>
  <c r="E316" i="36"/>
  <c r="F316" i="36"/>
  <c r="M316" i="36" s="1"/>
  <c r="G316" i="36"/>
  <c r="H316" i="36"/>
  <c r="I316" i="36"/>
  <c r="J316" i="36"/>
  <c r="B317" i="36"/>
  <c r="C317" i="36"/>
  <c r="D317" i="36"/>
  <c r="E317" i="36"/>
  <c r="F317" i="36"/>
  <c r="M317" i="36" s="1"/>
  <c r="G317" i="36"/>
  <c r="H317" i="36"/>
  <c r="I317" i="36"/>
  <c r="J317" i="36"/>
  <c r="B318" i="36"/>
  <c r="C318" i="36"/>
  <c r="D318" i="36"/>
  <c r="E318" i="36"/>
  <c r="F318" i="36"/>
  <c r="M318" i="36" s="1"/>
  <c r="G318" i="36"/>
  <c r="H318" i="36"/>
  <c r="I318" i="36"/>
  <c r="J318" i="36"/>
  <c r="B319" i="36"/>
  <c r="C319" i="36"/>
  <c r="D319" i="36"/>
  <c r="E319" i="36"/>
  <c r="F319" i="36"/>
  <c r="M319" i="36" s="1"/>
  <c r="G319" i="36"/>
  <c r="H319" i="36"/>
  <c r="I319" i="36"/>
  <c r="J319" i="36"/>
  <c r="B320" i="36"/>
  <c r="C320" i="36"/>
  <c r="D320" i="36"/>
  <c r="E320" i="36"/>
  <c r="F320" i="36"/>
  <c r="M320" i="36" s="1"/>
  <c r="G320" i="36"/>
  <c r="H320" i="36"/>
  <c r="I320" i="36"/>
  <c r="J320" i="36"/>
  <c r="B321" i="36"/>
  <c r="C321" i="36"/>
  <c r="D321" i="36"/>
  <c r="E321" i="36"/>
  <c r="F321" i="36"/>
  <c r="M321" i="36" s="1"/>
  <c r="G321" i="36"/>
  <c r="H321" i="36"/>
  <c r="I321" i="36"/>
  <c r="J321" i="36"/>
  <c r="B322" i="36"/>
  <c r="C322" i="36"/>
  <c r="D322" i="36"/>
  <c r="E322" i="36"/>
  <c r="F322" i="36"/>
  <c r="M322" i="36" s="1"/>
  <c r="G322" i="36"/>
  <c r="H322" i="36"/>
  <c r="I322" i="36"/>
  <c r="J322" i="36"/>
  <c r="B323" i="36"/>
  <c r="C323" i="36"/>
  <c r="D323" i="36"/>
  <c r="E323" i="36"/>
  <c r="F323" i="36"/>
  <c r="M323" i="36" s="1"/>
  <c r="G323" i="36"/>
  <c r="H323" i="36"/>
  <c r="I323" i="36"/>
  <c r="J323" i="36"/>
  <c r="B324" i="36"/>
  <c r="C324" i="36"/>
  <c r="D324" i="36"/>
  <c r="E324" i="36"/>
  <c r="F324" i="36"/>
  <c r="M324" i="36" s="1"/>
  <c r="G324" i="36"/>
  <c r="H324" i="36"/>
  <c r="I324" i="36"/>
  <c r="J324" i="36"/>
  <c r="B325" i="36"/>
  <c r="C325" i="36"/>
  <c r="D325" i="36"/>
  <c r="E325" i="36"/>
  <c r="F325" i="36"/>
  <c r="M325" i="36" s="1"/>
  <c r="G325" i="36"/>
  <c r="H325" i="36"/>
  <c r="I325" i="36"/>
  <c r="J325" i="36"/>
  <c r="B326" i="36"/>
  <c r="C326" i="36"/>
  <c r="D326" i="36"/>
  <c r="E326" i="36"/>
  <c r="F326" i="36"/>
  <c r="M326" i="36" s="1"/>
  <c r="G326" i="36"/>
  <c r="H326" i="36"/>
  <c r="I326" i="36"/>
  <c r="J326" i="36"/>
  <c r="B327" i="36"/>
  <c r="C327" i="36"/>
  <c r="D327" i="36"/>
  <c r="E327" i="36"/>
  <c r="F327" i="36"/>
  <c r="M327" i="36" s="1"/>
  <c r="G327" i="36"/>
  <c r="H327" i="36"/>
  <c r="I327" i="36"/>
  <c r="J327" i="36"/>
  <c r="B328" i="36"/>
  <c r="C328" i="36"/>
  <c r="D328" i="36"/>
  <c r="E328" i="36"/>
  <c r="F328" i="36"/>
  <c r="M328" i="36" s="1"/>
  <c r="G328" i="36"/>
  <c r="H328" i="36"/>
  <c r="I328" i="36"/>
  <c r="J328" i="36"/>
  <c r="B329" i="36"/>
  <c r="C329" i="36"/>
  <c r="D329" i="36"/>
  <c r="E329" i="36"/>
  <c r="F329" i="36"/>
  <c r="M329" i="36" s="1"/>
  <c r="G329" i="36"/>
  <c r="H329" i="36"/>
  <c r="I329" i="36"/>
  <c r="J329" i="36"/>
  <c r="B330" i="36"/>
  <c r="C330" i="36"/>
  <c r="D330" i="36"/>
  <c r="E330" i="36"/>
  <c r="F330" i="36"/>
  <c r="M330" i="36" s="1"/>
  <c r="G330" i="36"/>
  <c r="H330" i="36"/>
  <c r="I330" i="36"/>
  <c r="J330" i="36"/>
  <c r="B331" i="36"/>
  <c r="C331" i="36"/>
  <c r="D331" i="36"/>
  <c r="E331" i="36"/>
  <c r="F331" i="36"/>
  <c r="M331" i="36" s="1"/>
  <c r="G331" i="36"/>
  <c r="H331" i="36"/>
  <c r="I331" i="36"/>
  <c r="J331" i="36"/>
  <c r="B332" i="36"/>
  <c r="C332" i="36"/>
  <c r="D332" i="36"/>
  <c r="E332" i="36"/>
  <c r="F332" i="36"/>
  <c r="M332" i="36" s="1"/>
  <c r="G332" i="36"/>
  <c r="H332" i="36"/>
  <c r="I332" i="36"/>
  <c r="J332" i="36"/>
  <c r="B333" i="36"/>
  <c r="C333" i="36"/>
  <c r="D333" i="36"/>
  <c r="E333" i="36"/>
  <c r="F333" i="36"/>
  <c r="M333" i="36" s="1"/>
  <c r="G333" i="36"/>
  <c r="H333" i="36"/>
  <c r="I333" i="36"/>
  <c r="J333" i="36"/>
  <c r="B334" i="36"/>
  <c r="C334" i="36"/>
  <c r="D334" i="36"/>
  <c r="E334" i="36"/>
  <c r="F334" i="36"/>
  <c r="M334" i="36" s="1"/>
  <c r="G334" i="36"/>
  <c r="H334" i="36"/>
  <c r="I334" i="36"/>
  <c r="J334" i="36"/>
  <c r="B335" i="36"/>
  <c r="C335" i="36"/>
  <c r="D335" i="36"/>
  <c r="E335" i="36"/>
  <c r="F335" i="36"/>
  <c r="M335" i="36" s="1"/>
  <c r="G335" i="36"/>
  <c r="H335" i="36"/>
  <c r="I335" i="36"/>
  <c r="J335" i="36"/>
  <c r="B336" i="36"/>
  <c r="C336" i="36"/>
  <c r="D336" i="36"/>
  <c r="E336" i="36"/>
  <c r="F336" i="36"/>
  <c r="M336" i="36" s="1"/>
  <c r="G336" i="36"/>
  <c r="H336" i="36"/>
  <c r="I336" i="36"/>
  <c r="J336" i="36"/>
  <c r="B337" i="36"/>
  <c r="C337" i="36"/>
  <c r="D337" i="36"/>
  <c r="E337" i="36"/>
  <c r="F337" i="36"/>
  <c r="M337" i="36" s="1"/>
  <c r="G337" i="36"/>
  <c r="H337" i="36"/>
  <c r="I337" i="36"/>
  <c r="J337" i="36"/>
  <c r="B338" i="36"/>
  <c r="C338" i="36"/>
  <c r="D338" i="36"/>
  <c r="E338" i="36"/>
  <c r="F338" i="36"/>
  <c r="M338" i="36" s="1"/>
  <c r="G338" i="36"/>
  <c r="H338" i="36"/>
  <c r="I338" i="36"/>
  <c r="J338" i="36"/>
  <c r="B339" i="36"/>
  <c r="C339" i="36"/>
  <c r="D339" i="36"/>
  <c r="E339" i="36"/>
  <c r="F339" i="36"/>
  <c r="M339" i="36" s="1"/>
  <c r="G339" i="36"/>
  <c r="H339" i="36"/>
  <c r="I339" i="36"/>
  <c r="J339" i="36"/>
  <c r="B340" i="36"/>
  <c r="C340" i="36"/>
  <c r="D340" i="36"/>
  <c r="E340" i="36"/>
  <c r="F340" i="36"/>
  <c r="M340" i="36" s="1"/>
  <c r="G340" i="36"/>
  <c r="H340" i="36"/>
  <c r="I340" i="36"/>
  <c r="J340" i="36"/>
  <c r="B341" i="36"/>
  <c r="C341" i="36"/>
  <c r="D341" i="36"/>
  <c r="E341" i="36"/>
  <c r="F341" i="36"/>
  <c r="M341" i="36" s="1"/>
  <c r="G341" i="36"/>
  <c r="H341" i="36"/>
  <c r="I341" i="36"/>
  <c r="J341" i="36"/>
  <c r="B342" i="36"/>
  <c r="C342" i="36"/>
  <c r="D342" i="36"/>
  <c r="E342" i="36"/>
  <c r="F342" i="36"/>
  <c r="M342" i="36" s="1"/>
  <c r="G342" i="36"/>
  <c r="H342" i="36"/>
  <c r="I342" i="36"/>
  <c r="J342" i="36"/>
  <c r="B343" i="36"/>
  <c r="C343" i="36"/>
  <c r="D343" i="36"/>
  <c r="E343" i="36"/>
  <c r="F343" i="36"/>
  <c r="M343" i="36" s="1"/>
  <c r="G343" i="36"/>
  <c r="H343" i="36"/>
  <c r="I343" i="36"/>
  <c r="J343" i="36"/>
  <c r="B344" i="36"/>
  <c r="C344" i="36"/>
  <c r="D344" i="36"/>
  <c r="E344" i="36"/>
  <c r="F344" i="36"/>
  <c r="M344" i="36" s="1"/>
  <c r="G344" i="36"/>
  <c r="H344" i="36"/>
  <c r="I344" i="36"/>
  <c r="J344" i="36"/>
  <c r="B345" i="36"/>
  <c r="C345" i="36"/>
  <c r="D345" i="36"/>
  <c r="E345" i="36"/>
  <c r="F345" i="36"/>
  <c r="M345" i="36" s="1"/>
  <c r="G345" i="36"/>
  <c r="H345" i="36"/>
  <c r="I345" i="36"/>
  <c r="J345" i="36"/>
  <c r="B346" i="36"/>
  <c r="C346" i="36"/>
  <c r="D346" i="36"/>
  <c r="E346" i="36"/>
  <c r="F346" i="36"/>
  <c r="M346" i="36" s="1"/>
  <c r="G346" i="36"/>
  <c r="H346" i="36"/>
  <c r="I346" i="36"/>
  <c r="J346" i="36"/>
  <c r="B347" i="36"/>
  <c r="C347" i="36"/>
  <c r="D347" i="36"/>
  <c r="E347" i="36"/>
  <c r="F347" i="36"/>
  <c r="M347" i="36" s="1"/>
  <c r="G347" i="36"/>
  <c r="H347" i="36"/>
  <c r="I347" i="36"/>
  <c r="J347" i="36"/>
  <c r="B348" i="36"/>
  <c r="C348" i="36"/>
  <c r="D348" i="36"/>
  <c r="E348" i="36"/>
  <c r="F348" i="36"/>
  <c r="M348" i="36" s="1"/>
  <c r="G348" i="36"/>
  <c r="H348" i="36"/>
  <c r="I348" i="36"/>
  <c r="J348" i="36"/>
  <c r="B349" i="36"/>
  <c r="C349" i="36"/>
  <c r="D349" i="36"/>
  <c r="E349" i="36"/>
  <c r="F349" i="36"/>
  <c r="M349" i="36" s="1"/>
  <c r="G349" i="36"/>
  <c r="H349" i="36"/>
  <c r="I349" i="36"/>
  <c r="J349" i="36"/>
  <c r="B350" i="36"/>
  <c r="C350" i="36"/>
  <c r="D350" i="36"/>
  <c r="E350" i="36"/>
  <c r="F350" i="36"/>
  <c r="M350" i="36" s="1"/>
  <c r="G350" i="36"/>
  <c r="H350" i="36"/>
  <c r="I350" i="36"/>
  <c r="J350" i="36"/>
  <c r="B351" i="36"/>
  <c r="C351" i="36"/>
  <c r="D351" i="36"/>
  <c r="E351" i="36"/>
  <c r="F351" i="36"/>
  <c r="M351" i="36" s="1"/>
  <c r="G351" i="36"/>
  <c r="H351" i="36"/>
  <c r="I351" i="36"/>
  <c r="J351" i="36"/>
  <c r="B352" i="36"/>
  <c r="C352" i="36"/>
  <c r="D352" i="36"/>
  <c r="E352" i="36"/>
  <c r="F352" i="36"/>
  <c r="M352" i="36" s="1"/>
  <c r="G352" i="36"/>
  <c r="H352" i="36"/>
  <c r="I352" i="36"/>
  <c r="J352" i="36"/>
  <c r="B353" i="36"/>
  <c r="C353" i="36"/>
  <c r="D353" i="36"/>
  <c r="E353" i="36"/>
  <c r="F353" i="36"/>
  <c r="M353" i="36" s="1"/>
  <c r="G353" i="36"/>
  <c r="H353" i="36"/>
  <c r="I353" i="36"/>
  <c r="J353" i="36"/>
  <c r="B354" i="36"/>
  <c r="C354" i="36"/>
  <c r="D354" i="36"/>
  <c r="E354" i="36"/>
  <c r="F354" i="36"/>
  <c r="M354" i="36" s="1"/>
  <c r="G354" i="36"/>
  <c r="H354" i="36"/>
  <c r="I354" i="36"/>
  <c r="J354" i="36"/>
  <c r="B355" i="36"/>
  <c r="C355" i="36"/>
  <c r="D355" i="36"/>
  <c r="E355" i="36"/>
  <c r="F355" i="36"/>
  <c r="M355" i="36" s="1"/>
  <c r="G355" i="36"/>
  <c r="H355" i="36"/>
  <c r="I355" i="36"/>
  <c r="J355" i="36"/>
  <c r="B356" i="36"/>
  <c r="C356" i="36"/>
  <c r="D356" i="36"/>
  <c r="E356" i="36"/>
  <c r="F356" i="36"/>
  <c r="M356" i="36" s="1"/>
  <c r="G356" i="36"/>
  <c r="H356" i="36"/>
  <c r="I356" i="36"/>
  <c r="J356" i="36"/>
  <c r="B357" i="36"/>
  <c r="C357" i="36"/>
  <c r="D357" i="36"/>
  <c r="E357" i="36"/>
  <c r="F357" i="36"/>
  <c r="M357" i="36" s="1"/>
  <c r="G357" i="36"/>
  <c r="H357" i="36"/>
  <c r="I357" i="36"/>
  <c r="J357" i="36"/>
  <c r="B358" i="36"/>
  <c r="C358" i="36"/>
  <c r="D358" i="36"/>
  <c r="E358" i="36"/>
  <c r="F358" i="36"/>
  <c r="M358" i="36" s="1"/>
  <c r="G358" i="36"/>
  <c r="H358" i="36"/>
  <c r="I358" i="36"/>
  <c r="J358" i="36"/>
  <c r="B359" i="36"/>
  <c r="C359" i="36"/>
  <c r="D359" i="36"/>
  <c r="E359" i="36"/>
  <c r="F359" i="36"/>
  <c r="M359" i="36" s="1"/>
  <c r="G359" i="36"/>
  <c r="H359" i="36"/>
  <c r="I359" i="36"/>
  <c r="J359" i="36"/>
  <c r="B360" i="36"/>
  <c r="C360" i="36"/>
  <c r="D360" i="36"/>
  <c r="E360" i="36"/>
  <c r="F360" i="36"/>
  <c r="M360" i="36" s="1"/>
  <c r="G360" i="36"/>
  <c r="H360" i="36"/>
  <c r="I360" i="36"/>
  <c r="J360" i="36"/>
  <c r="B361" i="36"/>
  <c r="C361" i="36"/>
  <c r="D361" i="36"/>
  <c r="E361" i="36"/>
  <c r="F361" i="36"/>
  <c r="M361" i="36" s="1"/>
  <c r="G361" i="36"/>
  <c r="H361" i="36"/>
  <c r="I361" i="36"/>
  <c r="J361" i="36"/>
  <c r="B362" i="36"/>
  <c r="C362" i="36"/>
  <c r="D362" i="36"/>
  <c r="E362" i="36"/>
  <c r="F362" i="36"/>
  <c r="M362" i="36" s="1"/>
  <c r="G362" i="36"/>
  <c r="H362" i="36"/>
  <c r="I362" i="36"/>
  <c r="J362" i="36"/>
  <c r="B363" i="36"/>
  <c r="C363" i="36"/>
  <c r="D363" i="36"/>
  <c r="E363" i="36"/>
  <c r="F363" i="36"/>
  <c r="M363" i="36" s="1"/>
  <c r="G363" i="36"/>
  <c r="H363" i="36"/>
  <c r="I363" i="36"/>
  <c r="J363" i="36"/>
  <c r="B364" i="36"/>
  <c r="C364" i="36"/>
  <c r="D364" i="36"/>
  <c r="E364" i="36"/>
  <c r="F364" i="36"/>
  <c r="M364" i="36" s="1"/>
  <c r="G364" i="36"/>
  <c r="H364" i="36"/>
  <c r="I364" i="36"/>
  <c r="J364" i="36"/>
  <c r="B365" i="36"/>
  <c r="C365" i="36"/>
  <c r="D365" i="36"/>
  <c r="E365" i="36"/>
  <c r="F365" i="36"/>
  <c r="M365" i="36" s="1"/>
  <c r="G365" i="36"/>
  <c r="H365" i="36"/>
  <c r="I365" i="36"/>
  <c r="J365" i="36"/>
  <c r="B366" i="36"/>
  <c r="C366" i="36"/>
  <c r="D366" i="36"/>
  <c r="E366" i="36"/>
  <c r="F366" i="36"/>
  <c r="M366" i="36" s="1"/>
  <c r="G366" i="36"/>
  <c r="H366" i="36"/>
  <c r="I366" i="36"/>
  <c r="J366" i="36"/>
  <c r="B367" i="36"/>
  <c r="C367" i="36"/>
  <c r="D367" i="36"/>
  <c r="E367" i="36"/>
  <c r="F367" i="36"/>
  <c r="M367" i="36" s="1"/>
  <c r="G367" i="36"/>
  <c r="H367" i="36"/>
  <c r="I367" i="36"/>
  <c r="J367" i="36"/>
  <c r="B368" i="36"/>
  <c r="C368" i="36"/>
  <c r="D368" i="36"/>
  <c r="E368" i="36"/>
  <c r="F368" i="36"/>
  <c r="M368" i="36" s="1"/>
  <c r="G368" i="36"/>
  <c r="H368" i="36"/>
  <c r="I368" i="36"/>
  <c r="J368" i="36"/>
  <c r="B369" i="36"/>
  <c r="C369" i="36"/>
  <c r="D369" i="36"/>
  <c r="E369" i="36"/>
  <c r="F369" i="36"/>
  <c r="M369" i="36" s="1"/>
  <c r="G369" i="36"/>
  <c r="H369" i="36"/>
  <c r="I369" i="36"/>
  <c r="J369" i="36"/>
  <c r="B370" i="36"/>
  <c r="C370" i="36"/>
  <c r="D370" i="36"/>
  <c r="E370" i="36"/>
  <c r="F370" i="36"/>
  <c r="M370" i="36" s="1"/>
  <c r="G370" i="36"/>
  <c r="H370" i="36"/>
  <c r="I370" i="36"/>
  <c r="J370" i="36"/>
  <c r="B371" i="36"/>
  <c r="C371" i="36"/>
  <c r="D371" i="36"/>
  <c r="E371" i="36"/>
  <c r="F371" i="36"/>
  <c r="M371" i="36" s="1"/>
  <c r="G371" i="36"/>
  <c r="H371" i="36"/>
  <c r="I371" i="36"/>
  <c r="J371" i="36"/>
  <c r="B372" i="36"/>
  <c r="C372" i="36"/>
  <c r="D372" i="36"/>
  <c r="E372" i="36"/>
  <c r="F372" i="36"/>
  <c r="M372" i="36" s="1"/>
  <c r="G372" i="36"/>
  <c r="H372" i="36"/>
  <c r="I372" i="36"/>
  <c r="J372" i="36"/>
  <c r="B373" i="36"/>
  <c r="C373" i="36"/>
  <c r="D373" i="36"/>
  <c r="E373" i="36"/>
  <c r="F373" i="36"/>
  <c r="M373" i="36" s="1"/>
  <c r="G373" i="36"/>
  <c r="H373" i="36"/>
  <c r="I373" i="36"/>
  <c r="J373" i="36"/>
  <c r="B374" i="36"/>
  <c r="C374" i="36"/>
  <c r="D374" i="36"/>
  <c r="E374" i="36"/>
  <c r="F374" i="36"/>
  <c r="M374" i="36" s="1"/>
  <c r="G374" i="36"/>
  <c r="H374" i="36"/>
  <c r="I374" i="36"/>
  <c r="J374" i="36"/>
  <c r="B375" i="36"/>
  <c r="C375" i="36"/>
  <c r="D375" i="36"/>
  <c r="E375" i="36"/>
  <c r="F375" i="36"/>
  <c r="M375" i="36" s="1"/>
  <c r="G375" i="36"/>
  <c r="H375" i="36"/>
  <c r="I375" i="36"/>
  <c r="J375" i="36"/>
  <c r="B376" i="36"/>
  <c r="C376" i="36"/>
  <c r="D376" i="36"/>
  <c r="E376" i="36"/>
  <c r="F376" i="36"/>
  <c r="M376" i="36" s="1"/>
  <c r="G376" i="36"/>
  <c r="H376" i="36"/>
  <c r="I376" i="36"/>
  <c r="J376" i="36"/>
  <c r="B377" i="36"/>
  <c r="C377" i="36"/>
  <c r="D377" i="36"/>
  <c r="E377" i="36"/>
  <c r="F377" i="36"/>
  <c r="M377" i="36" s="1"/>
  <c r="G377" i="36"/>
  <c r="H377" i="36"/>
  <c r="I377" i="36"/>
  <c r="J377" i="36"/>
  <c r="B378" i="36"/>
  <c r="C378" i="36"/>
  <c r="D378" i="36"/>
  <c r="E378" i="36"/>
  <c r="F378" i="36"/>
  <c r="M378" i="36" s="1"/>
  <c r="G378" i="36"/>
  <c r="H378" i="36"/>
  <c r="I378" i="36"/>
  <c r="J378" i="36"/>
  <c r="B379" i="36"/>
  <c r="C379" i="36"/>
  <c r="D379" i="36"/>
  <c r="E379" i="36"/>
  <c r="F379" i="36"/>
  <c r="M379" i="36" s="1"/>
  <c r="G379" i="36"/>
  <c r="H379" i="36"/>
  <c r="I379" i="36"/>
  <c r="J379" i="36"/>
  <c r="B380" i="36"/>
  <c r="C380" i="36"/>
  <c r="D380" i="36"/>
  <c r="E380" i="36"/>
  <c r="F380" i="36"/>
  <c r="M380" i="36" s="1"/>
  <c r="G380" i="36"/>
  <c r="H380" i="36"/>
  <c r="I380" i="36"/>
  <c r="J380" i="36"/>
  <c r="B381" i="36"/>
  <c r="C381" i="36"/>
  <c r="D381" i="36"/>
  <c r="E381" i="36"/>
  <c r="F381" i="36"/>
  <c r="M381" i="36" s="1"/>
  <c r="G381" i="36"/>
  <c r="H381" i="36"/>
  <c r="I381" i="36"/>
  <c r="J381" i="36"/>
  <c r="B382" i="36"/>
  <c r="C382" i="36"/>
  <c r="D382" i="36"/>
  <c r="E382" i="36"/>
  <c r="F382" i="36"/>
  <c r="M382" i="36" s="1"/>
  <c r="G382" i="36"/>
  <c r="H382" i="36"/>
  <c r="I382" i="36"/>
  <c r="J382" i="36"/>
  <c r="B383" i="36"/>
  <c r="C383" i="36"/>
  <c r="D383" i="36"/>
  <c r="E383" i="36"/>
  <c r="F383" i="36"/>
  <c r="M383" i="36" s="1"/>
  <c r="G383" i="36"/>
  <c r="H383" i="36"/>
  <c r="I383" i="36"/>
  <c r="J383" i="36"/>
  <c r="B384" i="36"/>
  <c r="C384" i="36"/>
  <c r="D384" i="36"/>
  <c r="E384" i="36"/>
  <c r="F384" i="36"/>
  <c r="M384" i="36" s="1"/>
  <c r="G384" i="36"/>
  <c r="H384" i="36"/>
  <c r="I384" i="36"/>
  <c r="J384" i="36"/>
  <c r="B385" i="36"/>
  <c r="C385" i="36"/>
  <c r="D385" i="36"/>
  <c r="E385" i="36"/>
  <c r="F385" i="36"/>
  <c r="M385" i="36" s="1"/>
  <c r="G385" i="36"/>
  <c r="H385" i="36"/>
  <c r="I385" i="36"/>
  <c r="J385" i="36"/>
  <c r="B386" i="36"/>
  <c r="C386" i="36"/>
  <c r="D386" i="36"/>
  <c r="E386" i="36"/>
  <c r="F386" i="36"/>
  <c r="M386" i="36" s="1"/>
  <c r="G386" i="36"/>
  <c r="H386" i="36"/>
  <c r="I386" i="36"/>
  <c r="J386" i="36"/>
  <c r="B387" i="36"/>
  <c r="C387" i="36"/>
  <c r="D387" i="36"/>
  <c r="E387" i="36"/>
  <c r="F387" i="36"/>
  <c r="M387" i="36" s="1"/>
  <c r="G387" i="36"/>
  <c r="H387" i="36"/>
  <c r="I387" i="36"/>
  <c r="J387" i="36"/>
  <c r="B388" i="36"/>
  <c r="C388" i="36"/>
  <c r="D388" i="36"/>
  <c r="E388" i="36"/>
  <c r="F388" i="36"/>
  <c r="M388" i="36" s="1"/>
  <c r="G388" i="36"/>
  <c r="H388" i="36"/>
  <c r="I388" i="36"/>
  <c r="J388" i="36"/>
  <c r="B389" i="36"/>
  <c r="C389" i="36"/>
  <c r="D389" i="36"/>
  <c r="E389" i="36"/>
  <c r="F389" i="36"/>
  <c r="M389" i="36" s="1"/>
  <c r="G389" i="36"/>
  <c r="H389" i="36"/>
  <c r="I389" i="36"/>
  <c r="J389" i="36"/>
  <c r="B390" i="36"/>
  <c r="C390" i="36"/>
  <c r="D390" i="36"/>
  <c r="E390" i="36"/>
  <c r="F390" i="36"/>
  <c r="M390" i="36" s="1"/>
  <c r="G390" i="36"/>
  <c r="H390" i="36"/>
  <c r="I390" i="36"/>
  <c r="J390" i="36"/>
  <c r="B391" i="36"/>
  <c r="C391" i="36"/>
  <c r="D391" i="36"/>
  <c r="E391" i="36"/>
  <c r="F391" i="36"/>
  <c r="M391" i="36" s="1"/>
  <c r="G391" i="36"/>
  <c r="H391" i="36"/>
  <c r="I391" i="36"/>
  <c r="J391" i="36"/>
  <c r="B392" i="36"/>
  <c r="C392" i="36"/>
  <c r="D392" i="36"/>
  <c r="E392" i="36"/>
  <c r="F392" i="36"/>
  <c r="M392" i="36" s="1"/>
  <c r="G392" i="36"/>
  <c r="H392" i="36"/>
  <c r="I392" i="36"/>
  <c r="J392" i="36"/>
  <c r="B393" i="36"/>
  <c r="C393" i="36"/>
  <c r="D393" i="36"/>
  <c r="E393" i="36"/>
  <c r="F393" i="36"/>
  <c r="M393" i="36" s="1"/>
  <c r="G393" i="36"/>
  <c r="H393" i="36"/>
  <c r="I393" i="36"/>
  <c r="J393" i="36"/>
  <c r="B394" i="36"/>
  <c r="C394" i="36"/>
  <c r="D394" i="36"/>
  <c r="E394" i="36"/>
  <c r="F394" i="36"/>
  <c r="M394" i="36" s="1"/>
  <c r="G394" i="36"/>
  <c r="H394" i="36"/>
  <c r="I394" i="36"/>
  <c r="J394" i="36"/>
  <c r="B395" i="36"/>
  <c r="C395" i="36"/>
  <c r="D395" i="36"/>
  <c r="E395" i="36"/>
  <c r="F395" i="36"/>
  <c r="M395" i="36" s="1"/>
  <c r="G395" i="36"/>
  <c r="H395" i="36"/>
  <c r="I395" i="36"/>
  <c r="J395" i="36"/>
  <c r="B396" i="36"/>
  <c r="C396" i="36"/>
  <c r="D396" i="36"/>
  <c r="E396" i="36"/>
  <c r="F396" i="36"/>
  <c r="M396" i="36" s="1"/>
  <c r="G396" i="36"/>
  <c r="H396" i="36"/>
  <c r="I396" i="36"/>
  <c r="J396" i="36"/>
  <c r="B397" i="36"/>
  <c r="C397" i="36"/>
  <c r="D397" i="36"/>
  <c r="E397" i="36"/>
  <c r="F397" i="36"/>
  <c r="M397" i="36" s="1"/>
  <c r="G397" i="36"/>
  <c r="H397" i="36"/>
  <c r="I397" i="36"/>
  <c r="J397" i="36"/>
  <c r="B398" i="36"/>
  <c r="C398" i="36"/>
  <c r="D398" i="36"/>
  <c r="E398" i="36"/>
  <c r="F398" i="36"/>
  <c r="M398" i="36" s="1"/>
  <c r="G398" i="36"/>
  <c r="H398" i="36"/>
  <c r="I398" i="36"/>
  <c r="J398" i="36"/>
  <c r="B399" i="36"/>
  <c r="C399" i="36"/>
  <c r="D399" i="36"/>
  <c r="E399" i="36"/>
  <c r="F399" i="36"/>
  <c r="M399" i="36" s="1"/>
  <c r="G399" i="36"/>
  <c r="H399" i="36"/>
  <c r="I399" i="36"/>
  <c r="J399" i="36"/>
  <c r="B400" i="36"/>
  <c r="C400" i="36"/>
  <c r="D400" i="36"/>
  <c r="E400" i="36"/>
  <c r="F400" i="36"/>
  <c r="M400" i="36" s="1"/>
  <c r="G400" i="36"/>
  <c r="H400" i="36"/>
  <c r="I400" i="36"/>
  <c r="J400" i="36"/>
  <c r="B401" i="36"/>
  <c r="C401" i="36"/>
  <c r="D401" i="36"/>
  <c r="E401" i="36"/>
  <c r="F401" i="36"/>
  <c r="M401" i="36" s="1"/>
  <c r="G401" i="36"/>
  <c r="H401" i="36"/>
  <c r="I401" i="36"/>
  <c r="J401" i="36"/>
  <c r="B402" i="36"/>
  <c r="C402" i="36"/>
  <c r="D402" i="36"/>
  <c r="E402" i="36"/>
  <c r="F402" i="36"/>
  <c r="M402" i="36" s="1"/>
  <c r="G402" i="36"/>
  <c r="H402" i="36"/>
  <c r="I402" i="36"/>
  <c r="J402" i="36"/>
  <c r="B403" i="36"/>
  <c r="C403" i="36"/>
  <c r="D403" i="36"/>
  <c r="E403" i="36"/>
  <c r="F403" i="36"/>
  <c r="M403" i="36" s="1"/>
  <c r="G403" i="36"/>
  <c r="H403" i="36"/>
  <c r="I403" i="36"/>
  <c r="J403" i="36"/>
  <c r="B404" i="36"/>
  <c r="C404" i="36"/>
  <c r="D404" i="36"/>
  <c r="E404" i="36"/>
  <c r="F404" i="36"/>
  <c r="M404" i="36" s="1"/>
  <c r="G404" i="36"/>
  <c r="H404" i="36"/>
  <c r="I404" i="36"/>
  <c r="J404" i="36"/>
  <c r="B405" i="36"/>
  <c r="C405" i="36"/>
  <c r="D405" i="36"/>
  <c r="E405" i="36"/>
  <c r="F405" i="36"/>
  <c r="M405" i="36" s="1"/>
  <c r="G405" i="36"/>
  <c r="H405" i="36"/>
  <c r="I405" i="36"/>
  <c r="J405" i="36"/>
  <c r="B406" i="36"/>
  <c r="C406" i="36"/>
  <c r="D406" i="36"/>
  <c r="E406" i="36"/>
  <c r="F406" i="36"/>
  <c r="M406" i="36" s="1"/>
  <c r="G406" i="36"/>
  <c r="H406" i="36"/>
  <c r="I406" i="36"/>
  <c r="J406" i="36"/>
  <c r="B407" i="36"/>
  <c r="C407" i="36"/>
  <c r="D407" i="36"/>
  <c r="E407" i="36"/>
  <c r="F407" i="36"/>
  <c r="M407" i="36" s="1"/>
  <c r="G407" i="36"/>
  <c r="H407" i="36"/>
  <c r="I407" i="36"/>
  <c r="J407" i="36"/>
  <c r="B408" i="36"/>
  <c r="C408" i="36"/>
  <c r="D408" i="36"/>
  <c r="E408" i="36"/>
  <c r="F408" i="36"/>
  <c r="M408" i="36" s="1"/>
  <c r="G408" i="36"/>
  <c r="H408" i="36"/>
  <c r="I408" i="36"/>
  <c r="J408" i="36"/>
  <c r="B409" i="36"/>
  <c r="C409" i="36"/>
  <c r="D409" i="36"/>
  <c r="E409" i="36"/>
  <c r="F409" i="36"/>
  <c r="M409" i="36" s="1"/>
  <c r="G409" i="36"/>
  <c r="H409" i="36"/>
  <c r="I409" i="36"/>
  <c r="J409" i="36"/>
  <c r="B410" i="36"/>
  <c r="C410" i="36"/>
  <c r="D410" i="36"/>
  <c r="E410" i="36"/>
  <c r="F410" i="36"/>
  <c r="M410" i="36" s="1"/>
  <c r="G410" i="36"/>
  <c r="H410" i="36"/>
  <c r="I410" i="36"/>
  <c r="J410" i="36"/>
  <c r="B411" i="36"/>
  <c r="C411" i="36"/>
  <c r="D411" i="36"/>
  <c r="E411" i="36"/>
  <c r="F411" i="36"/>
  <c r="M411" i="36" s="1"/>
  <c r="G411" i="36"/>
  <c r="H411" i="36"/>
  <c r="I411" i="36"/>
  <c r="J411" i="36"/>
  <c r="B412" i="36"/>
  <c r="C412" i="36"/>
  <c r="D412" i="36"/>
  <c r="E412" i="36"/>
  <c r="F412" i="36"/>
  <c r="M412" i="36" s="1"/>
  <c r="G412" i="36"/>
  <c r="H412" i="36"/>
  <c r="I412" i="36"/>
  <c r="J412" i="36"/>
  <c r="B413" i="36"/>
  <c r="C413" i="36"/>
  <c r="D413" i="36"/>
  <c r="E413" i="36"/>
  <c r="F413" i="36"/>
  <c r="M413" i="36" s="1"/>
  <c r="G413" i="36"/>
  <c r="H413" i="36"/>
  <c r="I413" i="36"/>
  <c r="J413" i="36"/>
  <c r="B414" i="36"/>
  <c r="C414" i="36"/>
  <c r="D414" i="36"/>
  <c r="E414" i="36"/>
  <c r="F414" i="36"/>
  <c r="M414" i="36" s="1"/>
  <c r="G414" i="36"/>
  <c r="H414" i="36"/>
  <c r="I414" i="36"/>
  <c r="J414" i="36"/>
  <c r="B415" i="36"/>
  <c r="C415" i="36"/>
  <c r="D415" i="36"/>
  <c r="E415" i="36"/>
  <c r="F415" i="36"/>
  <c r="M415" i="36" s="1"/>
  <c r="G415" i="36"/>
  <c r="H415" i="36"/>
  <c r="I415" i="36"/>
  <c r="J415" i="36"/>
  <c r="B416" i="36"/>
  <c r="C416" i="36"/>
  <c r="D416" i="36"/>
  <c r="E416" i="36"/>
  <c r="F416" i="36"/>
  <c r="M416" i="36" s="1"/>
  <c r="G416" i="36"/>
  <c r="H416" i="36"/>
  <c r="I416" i="36"/>
  <c r="J416" i="36"/>
  <c r="B417" i="36"/>
  <c r="C417" i="36"/>
  <c r="D417" i="36"/>
  <c r="E417" i="36"/>
  <c r="F417" i="36"/>
  <c r="M417" i="36" s="1"/>
  <c r="G417" i="36"/>
  <c r="H417" i="36"/>
  <c r="I417" i="36"/>
  <c r="J417" i="36"/>
  <c r="B418" i="36"/>
  <c r="C418" i="36"/>
  <c r="D418" i="36"/>
  <c r="E418" i="36"/>
  <c r="F418" i="36"/>
  <c r="M418" i="36" s="1"/>
  <c r="G418" i="36"/>
  <c r="H418" i="36"/>
  <c r="I418" i="36"/>
  <c r="J418" i="36"/>
  <c r="B419" i="36"/>
  <c r="C419" i="36"/>
  <c r="D419" i="36"/>
  <c r="E419" i="36"/>
  <c r="F419" i="36"/>
  <c r="M419" i="36" s="1"/>
  <c r="G419" i="36"/>
  <c r="H419" i="36"/>
  <c r="I419" i="36"/>
  <c r="J419" i="36"/>
  <c r="B420" i="36"/>
  <c r="C420" i="36"/>
  <c r="D420" i="36"/>
  <c r="E420" i="36"/>
  <c r="F420" i="36"/>
  <c r="M420" i="36" s="1"/>
  <c r="G420" i="36"/>
  <c r="H420" i="36"/>
  <c r="I420" i="36"/>
  <c r="J420" i="36"/>
  <c r="B421" i="36"/>
  <c r="C421" i="36"/>
  <c r="D421" i="36"/>
  <c r="E421" i="36"/>
  <c r="F421" i="36"/>
  <c r="M421" i="36" s="1"/>
  <c r="G421" i="36"/>
  <c r="H421" i="36"/>
  <c r="I421" i="36"/>
  <c r="J421" i="36"/>
  <c r="B422" i="36"/>
  <c r="C422" i="36"/>
  <c r="D422" i="36"/>
  <c r="E422" i="36"/>
  <c r="F422" i="36"/>
  <c r="M422" i="36" s="1"/>
  <c r="G422" i="36"/>
  <c r="H422" i="36"/>
  <c r="I422" i="36"/>
  <c r="J422" i="36"/>
  <c r="B423" i="36"/>
  <c r="C423" i="36"/>
  <c r="D423" i="36"/>
  <c r="E423" i="36"/>
  <c r="F423" i="36"/>
  <c r="M423" i="36" s="1"/>
  <c r="G423" i="36"/>
  <c r="H423" i="36"/>
  <c r="I423" i="36"/>
  <c r="J423" i="36"/>
  <c r="B424" i="36"/>
  <c r="C424" i="36"/>
  <c r="D424" i="36"/>
  <c r="E424" i="36"/>
  <c r="F424" i="36"/>
  <c r="M424" i="36" s="1"/>
  <c r="G424" i="36"/>
  <c r="H424" i="36"/>
  <c r="I424" i="36"/>
  <c r="J424" i="36"/>
  <c r="B425" i="36"/>
  <c r="C425" i="36"/>
  <c r="D425" i="36"/>
  <c r="E425" i="36"/>
  <c r="F425" i="36"/>
  <c r="M425" i="36" s="1"/>
  <c r="G425" i="36"/>
  <c r="H425" i="36"/>
  <c r="I425" i="36"/>
  <c r="J425" i="36"/>
  <c r="B426" i="36"/>
  <c r="C426" i="36"/>
  <c r="D426" i="36"/>
  <c r="E426" i="36"/>
  <c r="F426" i="36"/>
  <c r="M426" i="36" s="1"/>
  <c r="G426" i="36"/>
  <c r="H426" i="36"/>
  <c r="I426" i="36"/>
  <c r="J426" i="36"/>
  <c r="B427" i="36"/>
  <c r="C427" i="36"/>
  <c r="D427" i="36"/>
  <c r="E427" i="36"/>
  <c r="F427" i="36"/>
  <c r="M427" i="36" s="1"/>
  <c r="G427" i="36"/>
  <c r="H427" i="36"/>
  <c r="I427" i="36"/>
  <c r="J427" i="36"/>
  <c r="B428" i="36"/>
  <c r="C428" i="36"/>
  <c r="D428" i="36"/>
  <c r="E428" i="36"/>
  <c r="F428" i="36"/>
  <c r="M428" i="36" s="1"/>
  <c r="G428" i="36"/>
  <c r="H428" i="36"/>
  <c r="I428" i="36"/>
  <c r="J428" i="36"/>
  <c r="B429" i="36"/>
  <c r="C429" i="36"/>
  <c r="D429" i="36"/>
  <c r="E429" i="36"/>
  <c r="F429" i="36"/>
  <c r="M429" i="36" s="1"/>
  <c r="G429" i="36"/>
  <c r="H429" i="36"/>
  <c r="I429" i="36"/>
  <c r="J429" i="36"/>
  <c r="B430" i="36"/>
  <c r="C430" i="36"/>
  <c r="D430" i="36"/>
  <c r="E430" i="36"/>
  <c r="F430" i="36"/>
  <c r="M430" i="36" s="1"/>
  <c r="G430" i="36"/>
  <c r="H430" i="36"/>
  <c r="I430" i="36"/>
  <c r="J430" i="36"/>
  <c r="B431" i="36"/>
  <c r="C431" i="36"/>
  <c r="D431" i="36"/>
  <c r="E431" i="36"/>
  <c r="F431" i="36"/>
  <c r="M431" i="36" s="1"/>
  <c r="G431" i="36"/>
  <c r="H431" i="36"/>
  <c r="I431" i="36"/>
  <c r="J431" i="36"/>
  <c r="B432" i="36"/>
  <c r="C432" i="36"/>
  <c r="D432" i="36"/>
  <c r="E432" i="36"/>
  <c r="F432" i="36"/>
  <c r="M432" i="36" s="1"/>
  <c r="G432" i="36"/>
  <c r="H432" i="36"/>
  <c r="I432" i="36"/>
  <c r="J432" i="36"/>
  <c r="B433" i="36"/>
  <c r="C433" i="36"/>
  <c r="D433" i="36"/>
  <c r="E433" i="36"/>
  <c r="F433" i="36"/>
  <c r="M433" i="36" s="1"/>
  <c r="G433" i="36"/>
  <c r="H433" i="36"/>
  <c r="I433" i="36"/>
  <c r="J433" i="36"/>
  <c r="B434" i="36"/>
  <c r="C434" i="36"/>
  <c r="D434" i="36"/>
  <c r="E434" i="36"/>
  <c r="F434" i="36"/>
  <c r="M434" i="36" s="1"/>
  <c r="G434" i="36"/>
  <c r="H434" i="36"/>
  <c r="I434" i="36"/>
  <c r="J434" i="36"/>
  <c r="B435" i="36"/>
  <c r="C435" i="36"/>
  <c r="D435" i="36"/>
  <c r="E435" i="36"/>
  <c r="F435" i="36"/>
  <c r="M435" i="36" s="1"/>
  <c r="G435" i="36"/>
  <c r="H435" i="36"/>
  <c r="I435" i="36"/>
  <c r="J435" i="36"/>
  <c r="B436" i="36"/>
  <c r="C436" i="36"/>
  <c r="D436" i="36"/>
  <c r="E436" i="36"/>
  <c r="F436" i="36"/>
  <c r="M436" i="36" s="1"/>
  <c r="G436" i="36"/>
  <c r="H436" i="36"/>
  <c r="I436" i="36"/>
  <c r="J436" i="36"/>
  <c r="B437" i="36"/>
  <c r="C437" i="36"/>
  <c r="D437" i="36"/>
  <c r="E437" i="36"/>
  <c r="F437" i="36"/>
  <c r="M437" i="36" s="1"/>
  <c r="G437" i="36"/>
  <c r="H437" i="36"/>
  <c r="I437" i="36"/>
  <c r="J437" i="36"/>
  <c r="B438" i="36"/>
  <c r="C438" i="36"/>
  <c r="D438" i="36"/>
  <c r="E438" i="36"/>
  <c r="F438" i="36"/>
  <c r="M438" i="36" s="1"/>
  <c r="G438" i="36"/>
  <c r="H438" i="36"/>
  <c r="I438" i="36"/>
  <c r="J438" i="36"/>
  <c r="B439" i="36"/>
  <c r="C439" i="36"/>
  <c r="D439" i="36"/>
  <c r="E439" i="36"/>
  <c r="F439" i="36"/>
  <c r="M439" i="36" s="1"/>
  <c r="G439" i="36"/>
  <c r="H439" i="36"/>
  <c r="I439" i="36"/>
  <c r="J439" i="36"/>
  <c r="B440" i="36"/>
  <c r="C440" i="36"/>
  <c r="D440" i="36"/>
  <c r="E440" i="36"/>
  <c r="F440" i="36"/>
  <c r="M440" i="36" s="1"/>
  <c r="G440" i="36"/>
  <c r="H440" i="36"/>
  <c r="I440" i="36"/>
  <c r="J440" i="36"/>
  <c r="B441" i="36"/>
  <c r="C441" i="36"/>
  <c r="D441" i="36"/>
  <c r="E441" i="36"/>
  <c r="F441" i="36"/>
  <c r="M441" i="36" s="1"/>
  <c r="G441" i="36"/>
  <c r="H441" i="36"/>
  <c r="I441" i="36"/>
  <c r="J441" i="36"/>
  <c r="B442" i="36"/>
  <c r="C442" i="36"/>
  <c r="D442" i="36"/>
  <c r="E442" i="36"/>
  <c r="F442" i="36"/>
  <c r="M442" i="36" s="1"/>
  <c r="G442" i="36"/>
  <c r="H442" i="36"/>
  <c r="I442" i="36"/>
  <c r="J442" i="36"/>
  <c r="B443" i="36"/>
  <c r="C443" i="36"/>
  <c r="D443" i="36"/>
  <c r="E443" i="36"/>
  <c r="F443" i="36"/>
  <c r="M443" i="36" s="1"/>
  <c r="G443" i="36"/>
  <c r="H443" i="36"/>
  <c r="I443" i="36"/>
  <c r="J443" i="36"/>
  <c r="B444" i="36"/>
  <c r="C444" i="36"/>
  <c r="D444" i="36"/>
  <c r="E444" i="36"/>
  <c r="F444" i="36"/>
  <c r="M444" i="36" s="1"/>
  <c r="G444" i="36"/>
  <c r="H444" i="36"/>
  <c r="I444" i="36"/>
  <c r="J444" i="36"/>
  <c r="B445" i="36"/>
  <c r="C445" i="36"/>
  <c r="D445" i="36"/>
  <c r="E445" i="36"/>
  <c r="F445" i="36"/>
  <c r="M445" i="36" s="1"/>
  <c r="G445" i="36"/>
  <c r="H445" i="36"/>
  <c r="I445" i="36"/>
  <c r="J445" i="36"/>
  <c r="B446" i="36"/>
  <c r="C446" i="36"/>
  <c r="D446" i="36"/>
  <c r="E446" i="36"/>
  <c r="F446" i="36"/>
  <c r="M446" i="36" s="1"/>
  <c r="G446" i="36"/>
  <c r="H446" i="36"/>
  <c r="I446" i="36"/>
  <c r="J446" i="36"/>
  <c r="B447" i="36"/>
  <c r="C447" i="36"/>
  <c r="D447" i="36"/>
  <c r="E447" i="36"/>
  <c r="F447" i="36"/>
  <c r="M447" i="36" s="1"/>
  <c r="G447" i="36"/>
  <c r="H447" i="36"/>
  <c r="I447" i="36"/>
  <c r="J447" i="36"/>
  <c r="B448" i="36"/>
  <c r="C448" i="36"/>
  <c r="D448" i="36"/>
  <c r="E448" i="36"/>
  <c r="F448" i="36"/>
  <c r="M448" i="36" s="1"/>
  <c r="G448" i="36"/>
  <c r="H448" i="36"/>
  <c r="I448" i="36"/>
  <c r="J448" i="36"/>
  <c r="B449" i="36"/>
  <c r="C449" i="36"/>
  <c r="D449" i="36"/>
  <c r="E449" i="36"/>
  <c r="F449" i="36"/>
  <c r="M449" i="36" s="1"/>
  <c r="G449" i="36"/>
  <c r="H449" i="36"/>
  <c r="I449" i="36"/>
  <c r="J449" i="36"/>
  <c r="B450" i="36"/>
  <c r="C450" i="36"/>
  <c r="D450" i="36"/>
  <c r="E450" i="36"/>
  <c r="F450" i="36"/>
  <c r="M450" i="36" s="1"/>
  <c r="G450" i="36"/>
  <c r="H450" i="36"/>
  <c r="I450" i="36"/>
  <c r="J450" i="36"/>
  <c r="B451" i="36"/>
  <c r="C451" i="36"/>
  <c r="D451" i="36"/>
  <c r="E451" i="36"/>
  <c r="F451" i="36"/>
  <c r="M451" i="36" s="1"/>
  <c r="G451" i="36"/>
  <c r="H451" i="36"/>
  <c r="I451" i="36"/>
  <c r="J451" i="36"/>
  <c r="B452" i="36"/>
  <c r="C452" i="36"/>
  <c r="D452" i="36"/>
  <c r="E452" i="36"/>
  <c r="F452" i="36"/>
  <c r="M452" i="36" s="1"/>
  <c r="G452" i="36"/>
  <c r="H452" i="36"/>
  <c r="I452" i="36"/>
  <c r="J452" i="36"/>
  <c r="B453" i="36"/>
  <c r="C453" i="36"/>
  <c r="D453" i="36"/>
  <c r="E453" i="36"/>
  <c r="F453" i="36"/>
  <c r="M453" i="36" s="1"/>
  <c r="G453" i="36"/>
  <c r="H453" i="36"/>
  <c r="I453" i="36"/>
  <c r="J453" i="36"/>
  <c r="B454" i="36"/>
  <c r="C454" i="36"/>
  <c r="D454" i="36"/>
  <c r="E454" i="36"/>
  <c r="F454" i="36"/>
  <c r="M454" i="36" s="1"/>
  <c r="G454" i="36"/>
  <c r="H454" i="36"/>
  <c r="I454" i="36"/>
  <c r="J454" i="36"/>
  <c r="B455" i="36"/>
  <c r="C455" i="36"/>
  <c r="D455" i="36"/>
  <c r="E455" i="36"/>
  <c r="F455" i="36"/>
  <c r="M455" i="36" s="1"/>
  <c r="G455" i="36"/>
  <c r="H455" i="36"/>
  <c r="I455" i="36"/>
  <c r="J455" i="36"/>
  <c r="B456" i="36"/>
  <c r="C456" i="36"/>
  <c r="D456" i="36"/>
  <c r="E456" i="36"/>
  <c r="F456" i="36"/>
  <c r="M456" i="36" s="1"/>
  <c r="G456" i="36"/>
  <c r="H456" i="36"/>
  <c r="I456" i="36"/>
  <c r="J456" i="36"/>
  <c r="B457" i="36"/>
  <c r="C457" i="36"/>
  <c r="D457" i="36"/>
  <c r="E457" i="36"/>
  <c r="F457" i="36"/>
  <c r="M457" i="36" s="1"/>
  <c r="G457" i="36"/>
  <c r="H457" i="36"/>
  <c r="I457" i="36"/>
  <c r="J457" i="36"/>
  <c r="B458" i="36"/>
  <c r="C458" i="36"/>
  <c r="D458" i="36"/>
  <c r="E458" i="36"/>
  <c r="F458" i="36"/>
  <c r="M458" i="36" s="1"/>
  <c r="G458" i="36"/>
  <c r="H458" i="36"/>
  <c r="I458" i="36"/>
  <c r="J458" i="36"/>
  <c r="B459" i="36"/>
  <c r="C459" i="36"/>
  <c r="D459" i="36"/>
  <c r="E459" i="36"/>
  <c r="F459" i="36"/>
  <c r="M459" i="36" s="1"/>
  <c r="G459" i="36"/>
  <c r="H459" i="36"/>
  <c r="I459" i="36"/>
  <c r="J459" i="36"/>
  <c r="B460" i="36"/>
  <c r="C460" i="36"/>
  <c r="D460" i="36"/>
  <c r="E460" i="36"/>
  <c r="F460" i="36"/>
  <c r="M460" i="36" s="1"/>
  <c r="G460" i="36"/>
  <c r="H460" i="36"/>
  <c r="I460" i="36"/>
  <c r="J460" i="36"/>
  <c r="B461" i="36"/>
  <c r="C461" i="36"/>
  <c r="D461" i="36"/>
  <c r="E461" i="36"/>
  <c r="F461" i="36"/>
  <c r="M461" i="36" s="1"/>
  <c r="G461" i="36"/>
  <c r="H461" i="36"/>
  <c r="I461" i="36"/>
  <c r="J461" i="36"/>
  <c r="B462" i="36"/>
  <c r="C462" i="36"/>
  <c r="D462" i="36"/>
  <c r="E462" i="36"/>
  <c r="F462" i="36"/>
  <c r="M462" i="36" s="1"/>
  <c r="G462" i="36"/>
  <c r="H462" i="36"/>
  <c r="I462" i="36"/>
  <c r="J462" i="36"/>
  <c r="B463" i="36"/>
  <c r="C463" i="36"/>
  <c r="D463" i="36"/>
  <c r="E463" i="36"/>
  <c r="F463" i="36"/>
  <c r="M463" i="36" s="1"/>
  <c r="G463" i="36"/>
  <c r="H463" i="36"/>
  <c r="I463" i="36"/>
  <c r="J463" i="36"/>
  <c r="B464" i="36"/>
  <c r="C464" i="36"/>
  <c r="D464" i="36"/>
  <c r="E464" i="36"/>
  <c r="F464" i="36"/>
  <c r="M464" i="36" s="1"/>
  <c r="G464" i="36"/>
  <c r="H464" i="36"/>
  <c r="I464" i="36"/>
  <c r="J464" i="36"/>
  <c r="B465" i="36"/>
  <c r="C465" i="36"/>
  <c r="D465" i="36"/>
  <c r="E465" i="36"/>
  <c r="F465" i="36"/>
  <c r="M465" i="36" s="1"/>
  <c r="G465" i="36"/>
  <c r="H465" i="36"/>
  <c r="I465" i="36"/>
  <c r="J465" i="36"/>
  <c r="B466" i="36"/>
  <c r="C466" i="36"/>
  <c r="D466" i="36"/>
  <c r="E466" i="36"/>
  <c r="F466" i="36"/>
  <c r="M466" i="36" s="1"/>
  <c r="G466" i="36"/>
  <c r="H466" i="36"/>
  <c r="I466" i="36"/>
  <c r="J466" i="36"/>
  <c r="B467" i="36"/>
  <c r="C467" i="36"/>
  <c r="D467" i="36"/>
  <c r="E467" i="36"/>
  <c r="F467" i="36"/>
  <c r="M467" i="36" s="1"/>
  <c r="G467" i="36"/>
  <c r="H467" i="36"/>
  <c r="I467" i="36"/>
  <c r="J467" i="36"/>
  <c r="B468" i="36"/>
  <c r="C468" i="36"/>
  <c r="D468" i="36"/>
  <c r="E468" i="36"/>
  <c r="F468" i="36"/>
  <c r="M468" i="36" s="1"/>
  <c r="G468" i="36"/>
  <c r="H468" i="36"/>
  <c r="I468" i="36"/>
  <c r="J468" i="36"/>
  <c r="B469" i="36"/>
  <c r="C469" i="36"/>
  <c r="D469" i="36"/>
  <c r="E469" i="36"/>
  <c r="F469" i="36"/>
  <c r="M469" i="36" s="1"/>
  <c r="G469" i="36"/>
  <c r="H469" i="36"/>
  <c r="I469" i="36"/>
  <c r="J469" i="36"/>
  <c r="B470" i="36"/>
  <c r="C470" i="36"/>
  <c r="D470" i="36"/>
  <c r="E470" i="36"/>
  <c r="F470" i="36"/>
  <c r="M470" i="36" s="1"/>
  <c r="G470" i="36"/>
  <c r="H470" i="36"/>
  <c r="I470" i="36"/>
  <c r="J470" i="36"/>
  <c r="B471" i="36"/>
  <c r="C471" i="36"/>
  <c r="D471" i="36"/>
  <c r="E471" i="36"/>
  <c r="F471" i="36"/>
  <c r="M471" i="36" s="1"/>
  <c r="G471" i="36"/>
  <c r="H471" i="36"/>
  <c r="I471" i="36"/>
  <c r="J471" i="36"/>
  <c r="B472" i="36"/>
  <c r="C472" i="36"/>
  <c r="D472" i="36"/>
  <c r="E472" i="36"/>
  <c r="F472" i="36"/>
  <c r="M472" i="36" s="1"/>
  <c r="G472" i="36"/>
  <c r="H472" i="36"/>
  <c r="I472" i="36"/>
  <c r="J472" i="36"/>
  <c r="B473" i="36"/>
  <c r="C473" i="36"/>
  <c r="D473" i="36"/>
  <c r="E473" i="36"/>
  <c r="F473" i="36"/>
  <c r="M473" i="36" s="1"/>
  <c r="G473" i="36"/>
  <c r="H473" i="36"/>
  <c r="I473" i="36"/>
  <c r="J473" i="36"/>
  <c r="B474" i="36"/>
  <c r="C474" i="36"/>
  <c r="D474" i="36"/>
  <c r="E474" i="36"/>
  <c r="F474" i="36"/>
  <c r="M474" i="36" s="1"/>
  <c r="G474" i="36"/>
  <c r="H474" i="36"/>
  <c r="I474" i="36"/>
  <c r="J474" i="36"/>
  <c r="B475" i="36"/>
  <c r="C475" i="36"/>
  <c r="D475" i="36"/>
  <c r="E475" i="36"/>
  <c r="F475" i="36"/>
  <c r="M475" i="36" s="1"/>
  <c r="G475" i="36"/>
  <c r="H475" i="36"/>
  <c r="I475" i="36"/>
  <c r="J475" i="36"/>
  <c r="B476" i="36"/>
  <c r="C476" i="36"/>
  <c r="D476" i="36"/>
  <c r="E476" i="36"/>
  <c r="F476" i="36"/>
  <c r="M476" i="36" s="1"/>
  <c r="G476" i="36"/>
  <c r="H476" i="36"/>
  <c r="I476" i="36"/>
  <c r="J476" i="36"/>
  <c r="B477" i="36"/>
  <c r="C477" i="36"/>
  <c r="D477" i="36"/>
  <c r="E477" i="36"/>
  <c r="F477" i="36"/>
  <c r="M477" i="36" s="1"/>
  <c r="G477" i="36"/>
  <c r="H477" i="36"/>
  <c r="I477" i="36"/>
  <c r="J477" i="36"/>
  <c r="B478" i="36"/>
  <c r="C478" i="36"/>
  <c r="D478" i="36"/>
  <c r="E478" i="36"/>
  <c r="F478" i="36"/>
  <c r="M478" i="36" s="1"/>
  <c r="G478" i="36"/>
  <c r="H478" i="36"/>
  <c r="I478" i="36"/>
  <c r="J478" i="36"/>
  <c r="B479" i="36"/>
  <c r="C479" i="36"/>
  <c r="D479" i="36"/>
  <c r="E479" i="36"/>
  <c r="F479" i="36"/>
  <c r="M479" i="36" s="1"/>
  <c r="G479" i="36"/>
  <c r="H479" i="36"/>
  <c r="I479" i="36"/>
  <c r="J479" i="36"/>
  <c r="B480" i="36"/>
  <c r="C480" i="36"/>
  <c r="D480" i="36"/>
  <c r="E480" i="36"/>
  <c r="F480" i="36"/>
  <c r="M480" i="36" s="1"/>
  <c r="G480" i="36"/>
  <c r="H480" i="36"/>
  <c r="I480" i="36"/>
  <c r="J480" i="36"/>
  <c r="B481" i="36"/>
  <c r="C481" i="36"/>
  <c r="D481" i="36"/>
  <c r="E481" i="36"/>
  <c r="F481" i="36"/>
  <c r="M481" i="36" s="1"/>
  <c r="G481" i="36"/>
  <c r="H481" i="36"/>
  <c r="I481" i="36"/>
  <c r="J481" i="36"/>
  <c r="B482" i="36"/>
  <c r="C482" i="36"/>
  <c r="D482" i="36"/>
  <c r="E482" i="36"/>
  <c r="F482" i="36"/>
  <c r="M482" i="36" s="1"/>
  <c r="G482" i="36"/>
  <c r="H482" i="36"/>
  <c r="I482" i="36"/>
  <c r="J482" i="36"/>
  <c r="B483" i="36"/>
  <c r="C483" i="36"/>
  <c r="D483" i="36"/>
  <c r="E483" i="36"/>
  <c r="F483" i="36"/>
  <c r="M483" i="36" s="1"/>
  <c r="G483" i="36"/>
  <c r="H483" i="36"/>
  <c r="I483" i="36"/>
  <c r="J483" i="36"/>
  <c r="B484" i="36"/>
  <c r="C484" i="36"/>
  <c r="D484" i="36"/>
  <c r="E484" i="36"/>
  <c r="F484" i="36"/>
  <c r="M484" i="36" s="1"/>
  <c r="G484" i="36"/>
  <c r="H484" i="36"/>
  <c r="I484" i="36"/>
  <c r="J484" i="36"/>
  <c r="B485" i="36"/>
  <c r="C485" i="36"/>
  <c r="D485" i="36"/>
  <c r="E485" i="36"/>
  <c r="F485" i="36"/>
  <c r="M485" i="36" s="1"/>
  <c r="G485" i="36"/>
  <c r="H485" i="36"/>
  <c r="I485" i="36"/>
  <c r="J485" i="36"/>
  <c r="B486" i="36"/>
  <c r="C486" i="36"/>
  <c r="D486" i="36"/>
  <c r="E486" i="36"/>
  <c r="F486" i="36"/>
  <c r="M486" i="36" s="1"/>
  <c r="G486" i="36"/>
  <c r="H486" i="36"/>
  <c r="I486" i="36"/>
  <c r="J486" i="36"/>
  <c r="B487" i="36"/>
  <c r="C487" i="36"/>
  <c r="D487" i="36"/>
  <c r="E487" i="36"/>
  <c r="F487" i="36"/>
  <c r="M487" i="36" s="1"/>
  <c r="G487" i="36"/>
  <c r="H487" i="36"/>
  <c r="I487" i="36"/>
  <c r="J487" i="36"/>
  <c r="B488" i="36"/>
  <c r="C488" i="36"/>
  <c r="D488" i="36"/>
  <c r="E488" i="36"/>
  <c r="F488" i="36"/>
  <c r="M488" i="36" s="1"/>
  <c r="G488" i="36"/>
  <c r="H488" i="36"/>
  <c r="I488" i="36"/>
  <c r="J488" i="36"/>
  <c r="B489" i="36"/>
  <c r="C489" i="36"/>
  <c r="D489" i="36"/>
  <c r="E489" i="36"/>
  <c r="F489" i="36"/>
  <c r="M489" i="36" s="1"/>
  <c r="G489" i="36"/>
  <c r="H489" i="36"/>
  <c r="I489" i="36"/>
  <c r="J489" i="36"/>
  <c r="B490" i="36"/>
  <c r="C490" i="36"/>
  <c r="D490" i="36"/>
  <c r="E490" i="36"/>
  <c r="F490" i="36"/>
  <c r="M490" i="36" s="1"/>
  <c r="G490" i="36"/>
  <c r="H490" i="36"/>
  <c r="I490" i="36"/>
  <c r="J490" i="36"/>
  <c r="B491" i="36"/>
  <c r="C491" i="36"/>
  <c r="D491" i="36"/>
  <c r="E491" i="36"/>
  <c r="F491" i="36"/>
  <c r="M491" i="36" s="1"/>
  <c r="G491" i="36"/>
  <c r="H491" i="36"/>
  <c r="I491" i="36"/>
  <c r="J491" i="36"/>
  <c r="B492" i="36"/>
  <c r="C492" i="36"/>
  <c r="D492" i="36"/>
  <c r="E492" i="36"/>
  <c r="F492" i="36"/>
  <c r="M492" i="36" s="1"/>
  <c r="G492" i="36"/>
  <c r="H492" i="36"/>
  <c r="I492" i="36"/>
  <c r="J492" i="36"/>
  <c r="B493" i="36"/>
  <c r="C493" i="36"/>
  <c r="D493" i="36"/>
  <c r="E493" i="36"/>
  <c r="F493" i="36"/>
  <c r="M493" i="36" s="1"/>
  <c r="G493" i="36"/>
  <c r="H493" i="36"/>
  <c r="I493" i="36"/>
  <c r="J493" i="36"/>
  <c r="B494" i="36"/>
  <c r="C494" i="36"/>
  <c r="D494" i="36"/>
  <c r="E494" i="36"/>
  <c r="F494" i="36"/>
  <c r="M494" i="36" s="1"/>
  <c r="G494" i="36"/>
  <c r="H494" i="36"/>
  <c r="I494" i="36"/>
  <c r="J494" i="36"/>
  <c r="B495" i="36"/>
  <c r="C495" i="36"/>
  <c r="D495" i="36"/>
  <c r="E495" i="36"/>
  <c r="F495" i="36"/>
  <c r="M495" i="36" s="1"/>
  <c r="G495" i="36"/>
  <c r="H495" i="36"/>
  <c r="I495" i="36"/>
  <c r="J495" i="36"/>
  <c r="B496" i="36"/>
  <c r="C496" i="36"/>
  <c r="D496" i="36"/>
  <c r="E496" i="36"/>
  <c r="F496" i="36"/>
  <c r="M496" i="36" s="1"/>
  <c r="G496" i="36"/>
  <c r="H496" i="36"/>
  <c r="I496" i="36"/>
  <c r="J496" i="36"/>
  <c r="B497" i="36"/>
  <c r="C497" i="36"/>
  <c r="D497" i="36"/>
  <c r="E497" i="36"/>
  <c r="F497" i="36"/>
  <c r="M497" i="36" s="1"/>
  <c r="G497" i="36"/>
  <c r="H497" i="36"/>
  <c r="I497" i="36"/>
  <c r="J497" i="36"/>
  <c r="B498" i="36"/>
  <c r="C498" i="36"/>
  <c r="D498" i="36"/>
  <c r="E498" i="36"/>
  <c r="F498" i="36"/>
  <c r="M498" i="36" s="1"/>
  <c r="G498" i="36"/>
  <c r="H498" i="36"/>
  <c r="I498" i="36"/>
  <c r="J498" i="36"/>
  <c r="B499" i="36"/>
  <c r="C499" i="36"/>
  <c r="D499" i="36"/>
  <c r="E499" i="36"/>
  <c r="F499" i="36"/>
  <c r="M499" i="36" s="1"/>
  <c r="G499" i="36"/>
  <c r="H499" i="36"/>
  <c r="I499" i="36"/>
  <c r="J499" i="36"/>
  <c r="B500" i="36"/>
  <c r="C500" i="36"/>
  <c r="D500" i="36"/>
  <c r="E500" i="36"/>
  <c r="F500" i="36"/>
  <c r="M500" i="36" s="1"/>
  <c r="G500" i="36"/>
  <c r="H500" i="36"/>
  <c r="I500" i="36"/>
  <c r="J500" i="36"/>
  <c r="B501" i="36"/>
  <c r="C501" i="36"/>
  <c r="D501" i="36"/>
  <c r="E501" i="36"/>
  <c r="F501" i="36"/>
  <c r="M501" i="36" s="1"/>
  <c r="G501" i="36"/>
  <c r="H501" i="36"/>
  <c r="I501" i="36"/>
  <c r="J501" i="36"/>
  <c r="B502" i="36"/>
  <c r="C502" i="36"/>
  <c r="D502" i="36"/>
  <c r="E502" i="36"/>
  <c r="F502" i="36"/>
  <c r="M502" i="36" s="1"/>
  <c r="G502" i="36"/>
  <c r="H502" i="36"/>
  <c r="I502" i="36"/>
  <c r="J502" i="36"/>
  <c r="J15" i="36"/>
  <c r="I15" i="36"/>
  <c r="H15" i="36"/>
  <c r="G15" i="36"/>
  <c r="F15" i="36"/>
  <c r="E15" i="36"/>
  <c r="D15" i="36"/>
  <c r="C15" i="36"/>
  <c r="B15" i="36"/>
  <c r="B16" i="21"/>
  <c r="C16" i="21"/>
  <c r="D16" i="21"/>
  <c r="E16" i="21"/>
  <c r="F16" i="21"/>
  <c r="L16" i="21" s="1"/>
  <c r="G16" i="21"/>
  <c r="H16" i="21"/>
  <c r="K16" i="21"/>
  <c r="B17" i="21"/>
  <c r="C17" i="21"/>
  <c r="D17" i="21"/>
  <c r="E17" i="21"/>
  <c r="F17" i="21"/>
  <c r="G17" i="21"/>
  <c r="H17" i="21"/>
  <c r="K17" i="21"/>
  <c r="L17" i="21"/>
  <c r="B18" i="21"/>
  <c r="C18" i="21"/>
  <c r="D18" i="21"/>
  <c r="E18" i="21"/>
  <c r="F18" i="21"/>
  <c r="L18" i="21" s="1"/>
  <c r="G18" i="21"/>
  <c r="H18" i="21"/>
  <c r="K18" i="21"/>
  <c r="B19" i="21"/>
  <c r="C19" i="21"/>
  <c r="D19" i="21"/>
  <c r="E19" i="21"/>
  <c r="F19" i="21"/>
  <c r="G19" i="21"/>
  <c r="H19" i="21"/>
  <c r="K19" i="21"/>
  <c r="L19" i="21"/>
  <c r="B20" i="21"/>
  <c r="C20" i="21"/>
  <c r="D20" i="21"/>
  <c r="E20" i="21"/>
  <c r="F20" i="21"/>
  <c r="L20" i="21" s="1"/>
  <c r="G20" i="21"/>
  <c r="H20" i="21"/>
  <c r="K20" i="21"/>
  <c r="B21" i="21"/>
  <c r="C21" i="21"/>
  <c r="D21" i="21"/>
  <c r="E21" i="21"/>
  <c r="F21" i="21"/>
  <c r="G21" i="21"/>
  <c r="H21" i="21"/>
  <c r="K21" i="21"/>
  <c r="L21" i="21"/>
  <c r="B22" i="21"/>
  <c r="C22" i="21"/>
  <c r="D22" i="21"/>
  <c r="E22" i="21"/>
  <c r="F22" i="21"/>
  <c r="L22" i="21" s="1"/>
  <c r="G22" i="21"/>
  <c r="H22" i="21"/>
  <c r="K22" i="21"/>
  <c r="B23" i="21"/>
  <c r="C23" i="21"/>
  <c r="D23" i="21"/>
  <c r="E23" i="21"/>
  <c r="F23" i="21"/>
  <c r="G23" i="21"/>
  <c r="H23" i="21"/>
  <c r="K23" i="21"/>
  <c r="L23" i="21"/>
  <c r="B24" i="21"/>
  <c r="C24" i="21"/>
  <c r="D24" i="21"/>
  <c r="E24" i="21"/>
  <c r="F24" i="21"/>
  <c r="L24" i="21" s="1"/>
  <c r="G24" i="21"/>
  <c r="H24" i="21"/>
  <c r="K24" i="21"/>
  <c r="B25" i="21"/>
  <c r="C25" i="21"/>
  <c r="D25" i="21"/>
  <c r="E25" i="21"/>
  <c r="F25" i="21"/>
  <c r="G25" i="21"/>
  <c r="H25" i="21"/>
  <c r="K25" i="21"/>
  <c r="L25" i="21"/>
  <c r="B26" i="21"/>
  <c r="C26" i="21"/>
  <c r="D26" i="21"/>
  <c r="E26" i="21"/>
  <c r="F26" i="21"/>
  <c r="L26" i="21" s="1"/>
  <c r="G26" i="21"/>
  <c r="H26" i="21"/>
  <c r="K26" i="21"/>
  <c r="B27" i="21"/>
  <c r="C27" i="21"/>
  <c r="D27" i="21"/>
  <c r="E27" i="21"/>
  <c r="F27" i="21"/>
  <c r="G27" i="21"/>
  <c r="H27" i="21"/>
  <c r="K27" i="21"/>
  <c r="L27" i="21"/>
  <c r="B28" i="21"/>
  <c r="C28" i="21"/>
  <c r="D28" i="21"/>
  <c r="E28" i="21"/>
  <c r="F28" i="21"/>
  <c r="L28" i="21" s="1"/>
  <c r="G28" i="21"/>
  <c r="H28" i="21"/>
  <c r="K28" i="21"/>
  <c r="B29" i="21"/>
  <c r="C29" i="21"/>
  <c r="D29" i="21"/>
  <c r="E29" i="21"/>
  <c r="F29" i="21"/>
  <c r="G29" i="21"/>
  <c r="H29" i="21"/>
  <c r="K29" i="21"/>
  <c r="L29" i="21"/>
  <c r="B30" i="21"/>
  <c r="C30" i="21"/>
  <c r="D30" i="21"/>
  <c r="E30" i="21"/>
  <c r="F30" i="21"/>
  <c r="L30" i="21" s="1"/>
  <c r="G30" i="21"/>
  <c r="H30" i="21"/>
  <c r="K30" i="21"/>
  <c r="B31" i="21"/>
  <c r="C31" i="21"/>
  <c r="D31" i="21"/>
  <c r="E31" i="21"/>
  <c r="F31" i="21"/>
  <c r="G31" i="21"/>
  <c r="H31" i="21"/>
  <c r="K31" i="21"/>
  <c r="L31" i="21"/>
  <c r="B32" i="21"/>
  <c r="C32" i="21"/>
  <c r="D32" i="21"/>
  <c r="E32" i="21"/>
  <c r="F32" i="21"/>
  <c r="L32" i="21" s="1"/>
  <c r="G32" i="21"/>
  <c r="H32" i="21"/>
  <c r="K32" i="21"/>
  <c r="B33" i="21"/>
  <c r="C33" i="21"/>
  <c r="D33" i="21"/>
  <c r="E33" i="21"/>
  <c r="F33" i="21"/>
  <c r="G33" i="21"/>
  <c r="H33" i="21"/>
  <c r="K33" i="21"/>
  <c r="L33" i="21"/>
  <c r="B34" i="21"/>
  <c r="C34" i="21"/>
  <c r="D34" i="21"/>
  <c r="E34" i="21"/>
  <c r="F34" i="21"/>
  <c r="L34" i="21" s="1"/>
  <c r="G34" i="21"/>
  <c r="H34" i="21"/>
  <c r="K34" i="21"/>
  <c r="B35" i="21"/>
  <c r="C35" i="21"/>
  <c r="D35" i="21"/>
  <c r="E35" i="21"/>
  <c r="F35" i="21"/>
  <c r="G35" i="21"/>
  <c r="H35" i="21"/>
  <c r="K35" i="21"/>
  <c r="L35" i="21"/>
  <c r="B36" i="21"/>
  <c r="C36" i="21"/>
  <c r="D36" i="21"/>
  <c r="E36" i="21"/>
  <c r="F36" i="21"/>
  <c r="L36" i="21" s="1"/>
  <c r="G36" i="21"/>
  <c r="H36" i="21"/>
  <c r="K36" i="21"/>
  <c r="B37" i="21"/>
  <c r="C37" i="21"/>
  <c r="D37" i="21"/>
  <c r="E37" i="21"/>
  <c r="F37" i="21"/>
  <c r="G37" i="21"/>
  <c r="H37" i="21"/>
  <c r="K37" i="21"/>
  <c r="L37" i="21"/>
  <c r="B38" i="21"/>
  <c r="C38" i="21"/>
  <c r="D38" i="21"/>
  <c r="E38" i="21"/>
  <c r="F38" i="21"/>
  <c r="L38" i="21" s="1"/>
  <c r="G38" i="21"/>
  <c r="H38" i="21"/>
  <c r="K38" i="21"/>
  <c r="B39" i="21"/>
  <c r="C39" i="21"/>
  <c r="D39" i="21"/>
  <c r="E39" i="21"/>
  <c r="F39" i="21"/>
  <c r="G39" i="21"/>
  <c r="H39" i="21"/>
  <c r="K39" i="21"/>
  <c r="L39" i="21"/>
  <c r="B40" i="21"/>
  <c r="C40" i="21"/>
  <c r="D40" i="21"/>
  <c r="E40" i="21"/>
  <c r="F40" i="21"/>
  <c r="L40" i="21" s="1"/>
  <c r="G40" i="21"/>
  <c r="H40" i="21"/>
  <c r="K40" i="21"/>
  <c r="B41" i="21"/>
  <c r="C41" i="21"/>
  <c r="D41" i="21"/>
  <c r="E41" i="21"/>
  <c r="F41" i="21"/>
  <c r="G41" i="21"/>
  <c r="H41" i="21"/>
  <c r="K41" i="21"/>
  <c r="L41" i="21"/>
  <c r="B42" i="21"/>
  <c r="C42" i="21"/>
  <c r="D42" i="21"/>
  <c r="E42" i="21"/>
  <c r="F42" i="21"/>
  <c r="L42" i="21" s="1"/>
  <c r="G42" i="21"/>
  <c r="H42" i="21"/>
  <c r="K42" i="21"/>
  <c r="B43" i="21"/>
  <c r="C43" i="21"/>
  <c r="D43" i="21"/>
  <c r="E43" i="21"/>
  <c r="F43" i="21"/>
  <c r="G43" i="21"/>
  <c r="H43" i="21"/>
  <c r="K43" i="21"/>
  <c r="L43" i="21"/>
  <c r="B44" i="21"/>
  <c r="C44" i="21"/>
  <c r="D44" i="21"/>
  <c r="E44" i="21"/>
  <c r="F44" i="21"/>
  <c r="L44" i="21" s="1"/>
  <c r="G44" i="21"/>
  <c r="H44" i="21"/>
  <c r="K44" i="21"/>
  <c r="B45" i="21"/>
  <c r="C45" i="21"/>
  <c r="D45" i="21"/>
  <c r="E45" i="21"/>
  <c r="F45" i="21"/>
  <c r="G45" i="21"/>
  <c r="H45" i="21"/>
  <c r="K45" i="21"/>
  <c r="L45" i="21"/>
  <c r="B46" i="21"/>
  <c r="C46" i="21"/>
  <c r="D46" i="21"/>
  <c r="E46" i="21"/>
  <c r="F46" i="21"/>
  <c r="L46" i="21" s="1"/>
  <c r="G46" i="21"/>
  <c r="H46" i="21"/>
  <c r="K46" i="21"/>
  <c r="B47" i="21"/>
  <c r="C47" i="21"/>
  <c r="D47" i="21"/>
  <c r="E47" i="21"/>
  <c r="F47" i="21"/>
  <c r="G47" i="21"/>
  <c r="H47" i="21"/>
  <c r="K47" i="21"/>
  <c r="L47" i="21"/>
  <c r="B48" i="21"/>
  <c r="C48" i="21"/>
  <c r="D48" i="21"/>
  <c r="E48" i="21"/>
  <c r="F48" i="21"/>
  <c r="L48" i="21" s="1"/>
  <c r="G48" i="21"/>
  <c r="H48" i="21"/>
  <c r="K48" i="21"/>
  <c r="B49" i="21"/>
  <c r="C49" i="21"/>
  <c r="D49" i="21"/>
  <c r="E49" i="21"/>
  <c r="F49" i="21"/>
  <c r="G49" i="21"/>
  <c r="H49" i="21"/>
  <c r="K49" i="21"/>
  <c r="L49" i="21"/>
  <c r="B50" i="21"/>
  <c r="C50" i="21"/>
  <c r="D50" i="21"/>
  <c r="E50" i="21"/>
  <c r="F50" i="21"/>
  <c r="L50" i="21" s="1"/>
  <c r="G50" i="21"/>
  <c r="H50" i="21"/>
  <c r="K50" i="21"/>
  <c r="B51" i="21"/>
  <c r="C51" i="21"/>
  <c r="D51" i="21"/>
  <c r="E51" i="21"/>
  <c r="F51" i="21"/>
  <c r="G51" i="21"/>
  <c r="H51" i="21"/>
  <c r="K51" i="21"/>
  <c r="L51" i="21"/>
  <c r="B52" i="21"/>
  <c r="C52" i="21"/>
  <c r="D52" i="21"/>
  <c r="E52" i="21"/>
  <c r="F52" i="21"/>
  <c r="L52" i="21" s="1"/>
  <c r="G52" i="21"/>
  <c r="H52" i="21"/>
  <c r="K52" i="21"/>
  <c r="B53" i="21"/>
  <c r="C53" i="21"/>
  <c r="D53" i="21"/>
  <c r="E53" i="21"/>
  <c r="F53" i="21"/>
  <c r="G53" i="21"/>
  <c r="H53" i="21"/>
  <c r="K53" i="21"/>
  <c r="L53" i="21"/>
  <c r="B54" i="21"/>
  <c r="C54" i="21"/>
  <c r="D54" i="21"/>
  <c r="E54" i="21"/>
  <c r="F54" i="21"/>
  <c r="L54" i="21" s="1"/>
  <c r="G54" i="21"/>
  <c r="H54" i="21"/>
  <c r="K54" i="21"/>
  <c r="B55" i="21"/>
  <c r="C55" i="21"/>
  <c r="D55" i="21"/>
  <c r="E55" i="21"/>
  <c r="F55" i="21"/>
  <c r="G55" i="21"/>
  <c r="H55" i="21"/>
  <c r="K55" i="21"/>
  <c r="L55" i="21"/>
  <c r="B56" i="21"/>
  <c r="C56" i="21"/>
  <c r="D56" i="21"/>
  <c r="E56" i="21"/>
  <c r="F56" i="21"/>
  <c r="L56" i="21" s="1"/>
  <c r="G56" i="21"/>
  <c r="H56" i="21"/>
  <c r="K56" i="21"/>
  <c r="B57" i="21"/>
  <c r="C57" i="21"/>
  <c r="D57" i="21"/>
  <c r="E57" i="21"/>
  <c r="F57" i="21"/>
  <c r="G57" i="21"/>
  <c r="H57" i="21"/>
  <c r="K57" i="21"/>
  <c r="L57" i="21"/>
  <c r="B58" i="21"/>
  <c r="C58" i="21"/>
  <c r="D58" i="21"/>
  <c r="E58" i="21"/>
  <c r="F58" i="21"/>
  <c r="L58" i="21" s="1"/>
  <c r="G58" i="21"/>
  <c r="H58" i="21"/>
  <c r="K58" i="21"/>
  <c r="B59" i="21"/>
  <c r="C59" i="21"/>
  <c r="D59" i="21"/>
  <c r="E59" i="21"/>
  <c r="F59" i="21"/>
  <c r="G59" i="21"/>
  <c r="H59" i="21"/>
  <c r="K59" i="21"/>
  <c r="L59" i="21"/>
  <c r="B60" i="21"/>
  <c r="C60" i="21"/>
  <c r="D60" i="21"/>
  <c r="E60" i="21"/>
  <c r="F60" i="21"/>
  <c r="L60" i="21" s="1"/>
  <c r="G60" i="21"/>
  <c r="H60" i="21"/>
  <c r="K60" i="21"/>
  <c r="B61" i="21"/>
  <c r="C61" i="21"/>
  <c r="D61" i="21"/>
  <c r="E61" i="21"/>
  <c r="F61" i="21"/>
  <c r="G61" i="21"/>
  <c r="H61" i="21"/>
  <c r="K61" i="21"/>
  <c r="L61" i="21"/>
  <c r="B62" i="21"/>
  <c r="C62" i="21"/>
  <c r="D62" i="21"/>
  <c r="E62" i="21"/>
  <c r="F62" i="21"/>
  <c r="L62" i="21" s="1"/>
  <c r="G62" i="21"/>
  <c r="H62" i="21"/>
  <c r="K62" i="21"/>
  <c r="B63" i="21"/>
  <c r="C63" i="21"/>
  <c r="D63" i="21"/>
  <c r="E63" i="21"/>
  <c r="F63" i="21"/>
  <c r="G63" i="21"/>
  <c r="H63" i="21"/>
  <c r="K63" i="21"/>
  <c r="L63" i="21"/>
  <c r="B64" i="21"/>
  <c r="C64" i="21"/>
  <c r="D64" i="21"/>
  <c r="E64" i="21"/>
  <c r="F64" i="21"/>
  <c r="L64" i="21" s="1"/>
  <c r="G64" i="21"/>
  <c r="H64" i="21"/>
  <c r="K64" i="21"/>
  <c r="B65" i="21"/>
  <c r="C65" i="21"/>
  <c r="D65" i="21"/>
  <c r="E65" i="21"/>
  <c r="F65" i="21"/>
  <c r="G65" i="21"/>
  <c r="H65" i="21"/>
  <c r="K65" i="21"/>
  <c r="L65" i="21"/>
  <c r="B66" i="21"/>
  <c r="C66" i="21"/>
  <c r="D66" i="21"/>
  <c r="E66" i="21"/>
  <c r="F66" i="21"/>
  <c r="L66" i="21" s="1"/>
  <c r="G66" i="21"/>
  <c r="H66" i="21"/>
  <c r="K66" i="21"/>
  <c r="B67" i="21"/>
  <c r="C67" i="21"/>
  <c r="D67" i="21"/>
  <c r="E67" i="21"/>
  <c r="F67" i="21"/>
  <c r="G67" i="21"/>
  <c r="H67" i="21"/>
  <c r="K67" i="21"/>
  <c r="L67" i="21"/>
  <c r="B68" i="21"/>
  <c r="C68" i="21"/>
  <c r="D68" i="21"/>
  <c r="E68" i="21"/>
  <c r="F68" i="21"/>
  <c r="L68" i="21" s="1"/>
  <c r="G68" i="21"/>
  <c r="H68" i="21"/>
  <c r="K68" i="21"/>
  <c r="B69" i="21"/>
  <c r="C69" i="21"/>
  <c r="D69" i="21"/>
  <c r="E69" i="21"/>
  <c r="F69" i="21"/>
  <c r="G69" i="21"/>
  <c r="H69" i="21"/>
  <c r="K69" i="21"/>
  <c r="L69" i="21"/>
  <c r="B70" i="21"/>
  <c r="C70" i="21"/>
  <c r="D70" i="21"/>
  <c r="E70" i="21"/>
  <c r="F70" i="21"/>
  <c r="L70" i="21" s="1"/>
  <c r="G70" i="21"/>
  <c r="H70" i="21"/>
  <c r="K70" i="21"/>
  <c r="B71" i="21"/>
  <c r="C71" i="21"/>
  <c r="D71" i="21"/>
  <c r="E71" i="21"/>
  <c r="F71" i="21"/>
  <c r="G71" i="21"/>
  <c r="H71" i="21"/>
  <c r="K71" i="21"/>
  <c r="L71" i="21"/>
  <c r="B72" i="21"/>
  <c r="C72" i="21"/>
  <c r="D72" i="21"/>
  <c r="E72" i="21"/>
  <c r="F72" i="21"/>
  <c r="L72" i="21" s="1"/>
  <c r="G72" i="21"/>
  <c r="H72" i="21"/>
  <c r="K72" i="21"/>
  <c r="B73" i="21"/>
  <c r="C73" i="21"/>
  <c r="D73" i="21"/>
  <c r="E73" i="21"/>
  <c r="F73" i="21"/>
  <c r="G73" i="21"/>
  <c r="H73" i="21"/>
  <c r="K73" i="21"/>
  <c r="L73" i="21"/>
  <c r="B74" i="21"/>
  <c r="C74" i="21"/>
  <c r="D74" i="21"/>
  <c r="E74" i="21"/>
  <c r="F74" i="21"/>
  <c r="L74" i="21" s="1"/>
  <c r="G74" i="21"/>
  <c r="H74" i="21"/>
  <c r="K74" i="21"/>
  <c r="B75" i="21"/>
  <c r="C75" i="21"/>
  <c r="D75" i="21"/>
  <c r="E75" i="21"/>
  <c r="F75" i="21"/>
  <c r="G75" i="21"/>
  <c r="H75" i="21"/>
  <c r="K75" i="21"/>
  <c r="L75" i="21"/>
  <c r="B76" i="21"/>
  <c r="C76" i="21"/>
  <c r="D76" i="21"/>
  <c r="E76" i="21"/>
  <c r="F76" i="21"/>
  <c r="L76" i="21" s="1"/>
  <c r="G76" i="21"/>
  <c r="H76" i="21"/>
  <c r="K76" i="21"/>
  <c r="B77" i="21"/>
  <c r="C77" i="21"/>
  <c r="D77" i="21"/>
  <c r="E77" i="21"/>
  <c r="F77" i="21"/>
  <c r="G77" i="21"/>
  <c r="H77" i="21"/>
  <c r="K77" i="21"/>
  <c r="L77" i="21"/>
  <c r="B78" i="21"/>
  <c r="C78" i="21"/>
  <c r="D78" i="21"/>
  <c r="E78" i="21"/>
  <c r="F78" i="21"/>
  <c r="L78" i="21" s="1"/>
  <c r="G78" i="21"/>
  <c r="H78" i="21"/>
  <c r="K78" i="21"/>
  <c r="B79" i="21"/>
  <c r="C79" i="21"/>
  <c r="D79" i="21"/>
  <c r="E79" i="21"/>
  <c r="F79" i="21"/>
  <c r="G79" i="21"/>
  <c r="H79" i="21"/>
  <c r="K79" i="21"/>
  <c r="L79" i="21"/>
  <c r="B80" i="21"/>
  <c r="C80" i="21"/>
  <c r="D80" i="21"/>
  <c r="E80" i="21"/>
  <c r="F80" i="21"/>
  <c r="L80" i="21" s="1"/>
  <c r="G80" i="21"/>
  <c r="H80" i="21"/>
  <c r="K80" i="21"/>
  <c r="B81" i="21"/>
  <c r="C81" i="21"/>
  <c r="D81" i="21"/>
  <c r="E81" i="21"/>
  <c r="F81" i="21"/>
  <c r="G81" i="21"/>
  <c r="H81" i="21"/>
  <c r="K81" i="21"/>
  <c r="L81" i="21"/>
  <c r="B82" i="21"/>
  <c r="C82" i="21"/>
  <c r="D82" i="21"/>
  <c r="E82" i="21"/>
  <c r="F82" i="21"/>
  <c r="L82" i="21" s="1"/>
  <c r="G82" i="21"/>
  <c r="H82" i="21"/>
  <c r="K82" i="21"/>
  <c r="B83" i="21"/>
  <c r="C83" i="21"/>
  <c r="D83" i="21"/>
  <c r="E83" i="21"/>
  <c r="F83" i="21"/>
  <c r="G83" i="21"/>
  <c r="H83" i="21"/>
  <c r="K83" i="21"/>
  <c r="L83" i="21"/>
  <c r="B84" i="21"/>
  <c r="C84" i="21"/>
  <c r="D84" i="21"/>
  <c r="E84" i="21"/>
  <c r="F84" i="21"/>
  <c r="L84" i="21" s="1"/>
  <c r="G84" i="21"/>
  <c r="H84" i="21"/>
  <c r="K84" i="21"/>
  <c r="B85" i="21"/>
  <c r="C85" i="21"/>
  <c r="D85" i="21"/>
  <c r="E85" i="21"/>
  <c r="F85" i="21"/>
  <c r="G85" i="21"/>
  <c r="H85" i="21"/>
  <c r="K85" i="21"/>
  <c r="L85" i="21"/>
  <c r="B86" i="21"/>
  <c r="C86" i="21"/>
  <c r="D86" i="21"/>
  <c r="E86" i="21"/>
  <c r="F86" i="21"/>
  <c r="L86" i="21" s="1"/>
  <c r="G86" i="21"/>
  <c r="H86" i="21"/>
  <c r="K86" i="21"/>
  <c r="B87" i="21"/>
  <c r="C87" i="21"/>
  <c r="D87" i="21"/>
  <c r="E87" i="21"/>
  <c r="F87" i="21"/>
  <c r="G87" i="21"/>
  <c r="H87" i="21"/>
  <c r="K87" i="21"/>
  <c r="L87" i="21"/>
  <c r="B88" i="21"/>
  <c r="C88" i="21"/>
  <c r="D88" i="21"/>
  <c r="E88" i="21"/>
  <c r="F88" i="21"/>
  <c r="L88" i="21" s="1"/>
  <c r="G88" i="21"/>
  <c r="H88" i="21"/>
  <c r="K88" i="21"/>
  <c r="B89" i="21"/>
  <c r="C89" i="21"/>
  <c r="D89" i="21"/>
  <c r="E89" i="21"/>
  <c r="F89" i="21"/>
  <c r="G89" i="21"/>
  <c r="H89" i="21"/>
  <c r="K89" i="21"/>
  <c r="L89" i="21"/>
  <c r="B90" i="21"/>
  <c r="C90" i="21"/>
  <c r="D90" i="21"/>
  <c r="E90" i="21"/>
  <c r="F90" i="21"/>
  <c r="L90" i="21" s="1"/>
  <c r="G90" i="21"/>
  <c r="H90" i="21"/>
  <c r="K90" i="21"/>
  <c r="B91" i="21"/>
  <c r="C91" i="21"/>
  <c r="D91" i="21"/>
  <c r="E91" i="21"/>
  <c r="F91" i="21"/>
  <c r="G91" i="21"/>
  <c r="H91" i="21"/>
  <c r="K91" i="21"/>
  <c r="L91" i="21"/>
  <c r="B92" i="21"/>
  <c r="C92" i="21"/>
  <c r="D92" i="21"/>
  <c r="E92" i="21"/>
  <c r="F92" i="21"/>
  <c r="L92" i="21" s="1"/>
  <c r="G92" i="21"/>
  <c r="H92" i="21"/>
  <c r="K92" i="21"/>
  <c r="B93" i="21"/>
  <c r="C93" i="21"/>
  <c r="D93" i="21"/>
  <c r="E93" i="21"/>
  <c r="F93" i="21"/>
  <c r="G93" i="21"/>
  <c r="H93" i="21"/>
  <c r="K93" i="21"/>
  <c r="L93" i="21"/>
  <c r="B94" i="21"/>
  <c r="C94" i="21"/>
  <c r="D94" i="21"/>
  <c r="E94" i="21"/>
  <c r="F94" i="21"/>
  <c r="L94" i="21" s="1"/>
  <c r="G94" i="21"/>
  <c r="H94" i="21"/>
  <c r="K94" i="21"/>
  <c r="B95" i="21"/>
  <c r="C95" i="21"/>
  <c r="D95" i="21"/>
  <c r="E95" i="21"/>
  <c r="F95" i="21"/>
  <c r="G95" i="21"/>
  <c r="H95" i="21"/>
  <c r="K95" i="21"/>
  <c r="L95" i="21"/>
  <c r="B96" i="21"/>
  <c r="C96" i="21"/>
  <c r="D96" i="21"/>
  <c r="E96" i="21"/>
  <c r="F96" i="21"/>
  <c r="L96" i="21" s="1"/>
  <c r="G96" i="21"/>
  <c r="H96" i="21"/>
  <c r="K96" i="21"/>
  <c r="B97" i="21"/>
  <c r="C97" i="21"/>
  <c r="D97" i="21"/>
  <c r="E97" i="21"/>
  <c r="F97" i="21"/>
  <c r="G97" i="21"/>
  <c r="H97" i="21"/>
  <c r="K97" i="21"/>
  <c r="L97" i="21"/>
  <c r="B98" i="21"/>
  <c r="C98" i="21"/>
  <c r="D98" i="21"/>
  <c r="E98" i="21"/>
  <c r="F98" i="21"/>
  <c r="L98" i="21" s="1"/>
  <c r="G98" i="21"/>
  <c r="H98" i="21"/>
  <c r="K98" i="21"/>
  <c r="B99" i="21"/>
  <c r="C99" i="21"/>
  <c r="D99" i="21"/>
  <c r="E99" i="21"/>
  <c r="F99" i="21"/>
  <c r="L99" i="21" s="1"/>
  <c r="G99" i="21"/>
  <c r="H99" i="21"/>
  <c r="K99" i="21"/>
  <c r="B100" i="21"/>
  <c r="C100" i="21"/>
  <c r="D100" i="21"/>
  <c r="E100" i="21"/>
  <c r="F100" i="21"/>
  <c r="L100" i="21" s="1"/>
  <c r="G100" i="21"/>
  <c r="H100" i="21"/>
  <c r="K100" i="21"/>
  <c r="B101" i="21"/>
  <c r="C101" i="21"/>
  <c r="D101" i="21"/>
  <c r="E101" i="21"/>
  <c r="F101" i="21"/>
  <c r="G101" i="21"/>
  <c r="H101" i="21"/>
  <c r="K101" i="21"/>
  <c r="L101" i="21"/>
  <c r="B102" i="21"/>
  <c r="C102" i="21"/>
  <c r="D102" i="21"/>
  <c r="E102" i="21"/>
  <c r="F102" i="21"/>
  <c r="L102" i="21" s="1"/>
  <c r="G102" i="21"/>
  <c r="H102" i="21"/>
  <c r="K102" i="21"/>
  <c r="B103" i="21"/>
  <c r="C103" i="21"/>
  <c r="D103" i="21"/>
  <c r="E103" i="21"/>
  <c r="F103" i="21"/>
  <c r="G103" i="21"/>
  <c r="H103" i="21"/>
  <c r="K103" i="21"/>
  <c r="L103" i="21"/>
  <c r="B104" i="21"/>
  <c r="C104" i="21"/>
  <c r="D104" i="21"/>
  <c r="E104" i="21"/>
  <c r="F104" i="21"/>
  <c r="L104" i="21" s="1"/>
  <c r="G104" i="21"/>
  <c r="H104" i="21"/>
  <c r="K104" i="21"/>
  <c r="B105" i="21"/>
  <c r="C105" i="21"/>
  <c r="D105" i="21"/>
  <c r="E105" i="21"/>
  <c r="F105" i="21"/>
  <c r="G105" i="21"/>
  <c r="H105" i="21"/>
  <c r="K105" i="21"/>
  <c r="L105" i="21"/>
  <c r="B106" i="21"/>
  <c r="C106" i="21"/>
  <c r="D106" i="21"/>
  <c r="E106" i="21"/>
  <c r="F106" i="21"/>
  <c r="L106" i="21" s="1"/>
  <c r="G106" i="21"/>
  <c r="H106" i="21"/>
  <c r="K106" i="21"/>
  <c r="B107" i="21"/>
  <c r="C107" i="21"/>
  <c r="D107" i="21"/>
  <c r="E107" i="21"/>
  <c r="F107" i="21"/>
  <c r="G107" i="21"/>
  <c r="H107" i="21"/>
  <c r="K107" i="21"/>
  <c r="L107" i="21"/>
  <c r="B108" i="21"/>
  <c r="C108" i="21"/>
  <c r="D108" i="21"/>
  <c r="E108" i="21"/>
  <c r="F108" i="21"/>
  <c r="L108" i="21" s="1"/>
  <c r="G108" i="21"/>
  <c r="H108" i="21"/>
  <c r="K108" i="21"/>
  <c r="B109" i="21"/>
  <c r="C109" i="21"/>
  <c r="D109" i="21"/>
  <c r="E109" i="21"/>
  <c r="F109" i="21"/>
  <c r="G109" i="21"/>
  <c r="H109" i="21"/>
  <c r="K109" i="21"/>
  <c r="L109" i="21"/>
  <c r="B110" i="21"/>
  <c r="C110" i="21"/>
  <c r="D110" i="21"/>
  <c r="E110" i="21"/>
  <c r="F110" i="21"/>
  <c r="L110" i="21" s="1"/>
  <c r="G110" i="21"/>
  <c r="H110" i="21"/>
  <c r="K110" i="21"/>
  <c r="B111" i="21"/>
  <c r="C111" i="21"/>
  <c r="D111" i="21"/>
  <c r="E111" i="21"/>
  <c r="F111" i="21"/>
  <c r="G111" i="21"/>
  <c r="H111" i="21"/>
  <c r="K111" i="21"/>
  <c r="L111" i="21"/>
  <c r="B112" i="21"/>
  <c r="C112" i="21"/>
  <c r="D112" i="21"/>
  <c r="E112" i="21"/>
  <c r="F112" i="21"/>
  <c r="L112" i="21" s="1"/>
  <c r="G112" i="21"/>
  <c r="H112" i="21"/>
  <c r="K112" i="21"/>
  <c r="B113" i="21"/>
  <c r="C113" i="21"/>
  <c r="D113" i="21"/>
  <c r="E113" i="21"/>
  <c r="F113" i="21"/>
  <c r="G113" i="21"/>
  <c r="H113" i="21"/>
  <c r="K113" i="21"/>
  <c r="L113" i="21"/>
  <c r="B114" i="21"/>
  <c r="C114" i="21"/>
  <c r="D114" i="21"/>
  <c r="E114" i="21"/>
  <c r="F114" i="21"/>
  <c r="L114" i="21" s="1"/>
  <c r="G114" i="21"/>
  <c r="H114" i="21"/>
  <c r="K114" i="21"/>
  <c r="B115" i="21"/>
  <c r="C115" i="21"/>
  <c r="D115" i="21"/>
  <c r="E115" i="21"/>
  <c r="F115" i="21"/>
  <c r="G115" i="21"/>
  <c r="H115" i="21"/>
  <c r="K115" i="21"/>
  <c r="L115" i="21"/>
  <c r="B116" i="21"/>
  <c r="C116" i="21"/>
  <c r="D116" i="21"/>
  <c r="E116" i="21"/>
  <c r="F116" i="21"/>
  <c r="L116" i="21" s="1"/>
  <c r="G116" i="21"/>
  <c r="H116" i="21"/>
  <c r="K116" i="21"/>
  <c r="B117" i="21"/>
  <c r="C117" i="21"/>
  <c r="D117" i="21"/>
  <c r="E117" i="21"/>
  <c r="F117" i="21"/>
  <c r="G117" i="21"/>
  <c r="H117" i="21"/>
  <c r="K117" i="21"/>
  <c r="L117" i="21"/>
  <c r="B118" i="21"/>
  <c r="E118" i="21"/>
  <c r="F118" i="21"/>
  <c r="L118" i="21" s="1"/>
  <c r="G118" i="21"/>
  <c r="H118" i="21"/>
  <c r="K118" i="21"/>
  <c r="B119" i="21"/>
  <c r="E119" i="21"/>
  <c r="F119" i="21"/>
  <c r="G119" i="21"/>
  <c r="H119" i="21"/>
  <c r="K119" i="21"/>
  <c r="L119" i="21"/>
  <c r="B120" i="21"/>
  <c r="E120" i="21"/>
  <c r="F120" i="21"/>
  <c r="L120" i="21" s="1"/>
  <c r="G120" i="21"/>
  <c r="H120" i="21"/>
  <c r="K120" i="21"/>
  <c r="B121" i="21"/>
  <c r="C121" i="21"/>
  <c r="D121" i="21"/>
  <c r="E121" i="21"/>
  <c r="F121" i="21"/>
  <c r="G121" i="21"/>
  <c r="H121" i="21"/>
  <c r="K121" i="21"/>
  <c r="L121" i="21"/>
  <c r="B122" i="21"/>
  <c r="C122" i="21"/>
  <c r="D122" i="21"/>
  <c r="E122" i="21"/>
  <c r="F122" i="21"/>
  <c r="L122" i="21" s="1"/>
  <c r="G122" i="21"/>
  <c r="H122" i="21"/>
  <c r="K122" i="21"/>
  <c r="B123" i="21"/>
  <c r="C123" i="21"/>
  <c r="D123" i="21"/>
  <c r="E123" i="21"/>
  <c r="F123" i="21"/>
  <c r="G123" i="21"/>
  <c r="H123" i="21"/>
  <c r="K123" i="21"/>
  <c r="L123" i="21"/>
  <c r="B124" i="21"/>
  <c r="C124" i="21"/>
  <c r="D124" i="21"/>
  <c r="E124" i="21"/>
  <c r="F124" i="21"/>
  <c r="L124" i="21" s="1"/>
  <c r="G124" i="21"/>
  <c r="H124" i="21"/>
  <c r="K124" i="21"/>
  <c r="B125" i="21"/>
  <c r="C125" i="21"/>
  <c r="D125" i="21"/>
  <c r="E125" i="21"/>
  <c r="F125" i="21"/>
  <c r="G125" i="21"/>
  <c r="H125" i="21"/>
  <c r="K125" i="21"/>
  <c r="L125" i="21"/>
  <c r="B126" i="21"/>
  <c r="C126" i="21"/>
  <c r="D126" i="21"/>
  <c r="E126" i="21"/>
  <c r="F126" i="21"/>
  <c r="L126" i="21" s="1"/>
  <c r="G126" i="21"/>
  <c r="H126" i="21"/>
  <c r="K126" i="21"/>
  <c r="B127" i="21"/>
  <c r="C127" i="21"/>
  <c r="D127" i="21"/>
  <c r="E127" i="21"/>
  <c r="F127" i="21"/>
  <c r="G127" i="21"/>
  <c r="H127" i="21"/>
  <c r="K127" i="21"/>
  <c r="L127" i="21"/>
  <c r="B128" i="21"/>
  <c r="C128" i="21"/>
  <c r="D128" i="21"/>
  <c r="E128" i="21"/>
  <c r="F128" i="21"/>
  <c r="G128" i="21"/>
  <c r="H128" i="21"/>
  <c r="K128" i="21"/>
  <c r="L128" i="21"/>
  <c r="B129" i="21"/>
  <c r="C129" i="21"/>
  <c r="D129" i="21"/>
  <c r="E129" i="21"/>
  <c r="F129" i="21"/>
  <c r="G129" i="21"/>
  <c r="H129" i="21"/>
  <c r="K129" i="21"/>
  <c r="L129" i="21"/>
  <c r="B130" i="21"/>
  <c r="C130" i="21"/>
  <c r="D130" i="21"/>
  <c r="E130" i="21"/>
  <c r="F130" i="21"/>
  <c r="L130" i="21" s="1"/>
  <c r="G130" i="21"/>
  <c r="H130" i="21"/>
  <c r="K130" i="21"/>
  <c r="B131" i="21"/>
  <c r="C131" i="21"/>
  <c r="D131" i="21"/>
  <c r="E131" i="21"/>
  <c r="F131" i="21"/>
  <c r="G131" i="21"/>
  <c r="H131" i="21"/>
  <c r="K131" i="21"/>
  <c r="L131" i="21"/>
  <c r="B132" i="21"/>
  <c r="C132" i="21"/>
  <c r="D132" i="21"/>
  <c r="E132" i="21"/>
  <c r="F132" i="21"/>
  <c r="L132" i="21" s="1"/>
  <c r="G132" i="21"/>
  <c r="H132" i="21"/>
  <c r="K132" i="21"/>
  <c r="B133" i="21"/>
  <c r="C133" i="21"/>
  <c r="D133" i="21"/>
  <c r="E133" i="21"/>
  <c r="F133" i="21"/>
  <c r="G133" i="21"/>
  <c r="H133" i="21"/>
  <c r="K133" i="21"/>
  <c r="L133" i="21"/>
  <c r="B134" i="21"/>
  <c r="C134" i="21"/>
  <c r="D134" i="21"/>
  <c r="E134" i="21"/>
  <c r="F134" i="21"/>
  <c r="L134" i="21" s="1"/>
  <c r="G134" i="21"/>
  <c r="H134" i="21"/>
  <c r="K134" i="21"/>
  <c r="B135" i="21"/>
  <c r="C135" i="21"/>
  <c r="D135" i="21"/>
  <c r="E135" i="21"/>
  <c r="F135" i="21"/>
  <c r="G135" i="21"/>
  <c r="H135" i="21"/>
  <c r="K135" i="21"/>
  <c r="L135" i="21"/>
  <c r="B136" i="21"/>
  <c r="C136" i="21"/>
  <c r="D136" i="21"/>
  <c r="E136" i="21"/>
  <c r="F136" i="21"/>
  <c r="L136" i="21" s="1"/>
  <c r="G136" i="21"/>
  <c r="H136" i="21"/>
  <c r="K136" i="21"/>
  <c r="B137" i="21"/>
  <c r="C137" i="21"/>
  <c r="D137" i="21"/>
  <c r="E137" i="21"/>
  <c r="F137" i="21"/>
  <c r="G137" i="21"/>
  <c r="H137" i="21"/>
  <c r="K137" i="21"/>
  <c r="L137" i="21"/>
  <c r="B138" i="21"/>
  <c r="C138" i="21"/>
  <c r="D138" i="21"/>
  <c r="E138" i="21"/>
  <c r="F138" i="21"/>
  <c r="L138" i="21" s="1"/>
  <c r="G138" i="21"/>
  <c r="H138" i="21"/>
  <c r="K138" i="21"/>
  <c r="B139" i="21"/>
  <c r="C139" i="21"/>
  <c r="D139" i="21"/>
  <c r="E139" i="21"/>
  <c r="F139" i="21"/>
  <c r="G139" i="21"/>
  <c r="H139" i="21"/>
  <c r="K139" i="21"/>
  <c r="L139" i="21"/>
  <c r="B140" i="21"/>
  <c r="C140" i="21"/>
  <c r="D140" i="21"/>
  <c r="E140" i="21"/>
  <c r="F140" i="21"/>
  <c r="L140" i="21" s="1"/>
  <c r="G140" i="21"/>
  <c r="H140" i="21"/>
  <c r="K140" i="21"/>
  <c r="B141" i="21"/>
  <c r="C141" i="21"/>
  <c r="D141" i="21"/>
  <c r="E141" i="21"/>
  <c r="F141" i="21"/>
  <c r="G141" i="21"/>
  <c r="H141" i="21"/>
  <c r="K141" i="21"/>
  <c r="L141" i="21"/>
  <c r="B142" i="21"/>
  <c r="C142" i="21"/>
  <c r="D142" i="21"/>
  <c r="E142" i="21"/>
  <c r="F142" i="21"/>
  <c r="L142" i="21" s="1"/>
  <c r="G142" i="21"/>
  <c r="H142" i="21"/>
  <c r="K142" i="21"/>
  <c r="B143" i="21"/>
  <c r="C143" i="21"/>
  <c r="D143" i="21"/>
  <c r="E143" i="21"/>
  <c r="F143" i="21"/>
  <c r="G143" i="21"/>
  <c r="H143" i="21"/>
  <c r="K143" i="21"/>
  <c r="L143" i="21"/>
  <c r="B144" i="21"/>
  <c r="C144" i="21"/>
  <c r="D144" i="21"/>
  <c r="E144" i="21"/>
  <c r="F144" i="21"/>
  <c r="L144" i="21" s="1"/>
  <c r="G144" i="21"/>
  <c r="H144" i="21"/>
  <c r="K144" i="21"/>
  <c r="B145" i="21"/>
  <c r="C145" i="21"/>
  <c r="D145" i="21"/>
  <c r="E145" i="21"/>
  <c r="F145" i="21"/>
  <c r="G145" i="21"/>
  <c r="H145" i="21"/>
  <c r="K145" i="21"/>
  <c r="L145" i="21"/>
  <c r="B146" i="21"/>
  <c r="C146" i="21"/>
  <c r="D146" i="21"/>
  <c r="E146" i="21"/>
  <c r="F146" i="21"/>
  <c r="L146" i="21" s="1"/>
  <c r="G146" i="21"/>
  <c r="H146" i="21"/>
  <c r="K146" i="21"/>
  <c r="B147" i="21"/>
  <c r="C147" i="21"/>
  <c r="D147" i="21"/>
  <c r="E147" i="21"/>
  <c r="F147" i="21"/>
  <c r="G147" i="21"/>
  <c r="H147" i="21"/>
  <c r="K147" i="21"/>
  <c r="L147" i="21"/>
  <c r="B148" i="21"/>
  <c r="C148" i="21"/>
  <c r="D148" i="21"/>
  <c r="E148" i="21"/>
  <c r="F148" i="21"/>
  <c r="L148" i="21" s="1"/>
  <c r="G148" i="21"/>
  <c r="H148" i="21"/>
  <c r="K148" i="21"/>
  <c r="B149" i="21"/>
  <c r="C149" i="21"/>
  <c r="D149" i="21"/>
  <c r="E149" i="21"/>
  <c r="F149" i="21"/>
  <c r="G149" i="21"/>
  <c r="H149" i="21"/>
  <c r="K149" i="21"/>
  <c r="L149" i="21"/>
  <c r="B150" i="21"/>
  <c r="C150" i="21"/>
  <c r="D150" i="21"/>
  <c r="E150" i="21"/>
  <c r="F150" i="21"/>
  <c r="L150" i="21" s="1"/>
  <c r="G150" i="21"/>
  <c r="H150" i="21"/>
  <c r="K150" i="21"/>
  <c r="B151" i="21"/>
  <c r="C151" i="21"/>
  <c r="D151" i="21"/>
  <c r="E151" i="21"/>
  <c r="F151" i="21"/>
  <c r="G151" i="21"/>
  <c r="H151" i="21"/>
  <c r="K151" i="21"/>
  <c r="L151" i="21"/>
  <c r="B152" i="21"/>
  <c r="C152" i="21"/>
  <c r="D152" i="21"/>
  <c r="E152" i="21"/>
  <c r="F152" i="21"/>
  <c r="L152" i="21" s="1"/>
  <c r="G152" i="21"/>
  <c r="H152" i="21"/>
  <c r="K152" i="21"/>
  <c r="B153" i="21"/>
  <c r="C153" i="21"/>
  <c r="D153" i="21"/>
  <c r="E153" i="21"/>
  <c r="F153" i="21"/>
  <c r="G153" i="21"/>
  <c r="H153" i="21"/>
  <c r="K153" i="21"/>
  <c r="L153" i="21"/>
  <c r="B154" i="21"/>
  <c r="C154" i="21"/>
  <c r="D154" i="21"/>
  <c r="E154" i="21"/>
  <c r="F154" i="21"/>
  <c r="L154" i="21" s="1"/>
  <c r="G154" i="21"/>
  <c r="H154" i="21"/>
  <c r="K154" i="21"/>
  <c r="B155" i="21"/>
  <c r="C155" i="21"/>
  <c r="D155" i="21"/>
  <c r="E155" i="21"/>
  <c r="F155" i="21"/>
  <c r="G155" i="21"/>
  <c r="H155" i="21"/>
  <c r="K155" i="21"/>
  <c r="L155" i="21"/>
  <c r="B156" i="21"/>
  <c r="C156" i="21"/>
  <c r="D156" i="21"/>
  <c r="E156" i="21"/>
  <c r="F156" i="21"/>
  <c r="L156" i="21" s="1"/>
  <c r="G156" i="21"/>
  <c r="H156" i="21"/>
  <c r="K156" i="21"/>
  <c r="B157" i="21"/>
  <c r="C157" i="21"/>
  <c r="D157" i="21"/>
  <c r="E157" i="21"/>
  <c r="F157" i="21"/>
  <c r="G157" i="21"/>
  <c r="H157" i="21"/>
  <c r="K157" i="21"/>
  <c r="L157" i="21"/>
  <c r="B158" i="21"/>
  <c r="C158" i="21"/>
  <c r="D158" i="21"/>
  <c r="E158" i="21"/>
  <c r="F158" i="21"/>
  <c r="L158" i="21" s="1"/>
  <c r="G158" i="21"/>
  <c r="H158" i="21"/>
  <c r="K158" i="21"/>
  <c r="B159" i="21"/>
  <c r="C159" i="21"/>
  <c r="D159" i="21"/>
  <c r="E159" i="21"/>
  <c r="F159" i="21"/>
  <c r="G159" i="21"/>
  <c r="H159" i="21"/>
  <c r="K159" i="21"/>
  <c r="L159" i="21"/>
  <c r="B160" i="21"/>
  <c r="C160" i="21"/>
  <c r="D160" i="21"/>
  <c r="E160" i="21"/>
  <c r="F160" i="21"/>
  <c r="L160" i="21" s="1"/>
  <c r="G160" i="21"/>
  <c r="H160" i="21"/>
  <c r="K160" i="21"/>
  <c r="B161" i="21"/>
  <c r="C161" i="21"/>
  <c r="D161" i="21"/>
  <c r="E161" i="21"/>
  <c r="F161" i="21"/>
  <c r="G161" i="21"/>
  <c r="H161" i="21"/>
  <c r="K161" i="21"/>
  <c r="L161" i="21"/>
  <c r="B162" i="21"/>
  <c r="C162" i="21"/>
  <c r="D162" i="21"/>
  <c r="E162" i="21"/>
  <c r="F162" i="21"/>
  <c r="L162" i="21" s="1"/>
  <c r="G162" i="21"/>
  <c r="H162" i="21"/>
  <c r="K162" i="21"/>
  <c r="B163" i="21"/>
  <c r="C163" i="21"/>
  <c r="D163" i="21"/>
  <c r="E163" i="21"/>
  <c r="F163" i="21"/>
  <c r="G163" i="21"/>
  <c r="H163" i="21"/>
  <c r="K163" i="21"/>
  <c r="L163" i="21"/>
  <c r="B164" i="21"/>
  <c r="C164" i="21"/>
  <c r="D164" i="21"/>
  <c r="E164" i="21"/>
  <c r="F164" i="21"/>
  <c r="L164" i="21" s="1"/>
  <c r="G164" i="21"/>
  <c r="H164" i="21"/>
  <c r="K164" i="21"/>
  <c r="B165" i="21"/>
  <c r="C165" i="21"/>
  <c r="D165" i="21"/>
  <c r="E165" i="21"/>
  <c r="F165" i="21"/>
  <c r="G165" i="21"/>
  <c r="H165" i="21"/>
  <c r="K165" i="21"/>
  <c r="L165" i="21"/>
  <c r="B166" i="21"/>
  <c r="C166" i="21"/>
  <c r="D166" i="21"/>
  <c r="E166" i="21"/>
  <c r="F166" i="21"/>
  <c r="L166" i="21" s="1"/>
  <c r="G166" i="21"/>
  <c r="H166" i="21"/>
  <c r="K166" i="21"/>
  <c r="B167" i="21"/>
  <c r="C167" i="21"/>
  <c r="D167" i="21"/>
  <c r="E167" i="21"/>
  <c r="F167" i="21"/>
  <c r="G167" i="21"/>
  <c r="H167" i="21"/>
  <c r="K167" i="21"/>
  <c r="L167" i="21"/>
  <c r="B168" i="21"/>
  <c r="C168" i="21"/>
  <c r="D168" i="21"/>
  <c r="E168" i="21"/>
  <c r="F168" i="21"/>
  <c r="L168" i="21" s="1"/>
  <c r="G168" i="21"/>
  <c r="H168" i="21"/>
  <c r="K168" i="21"/>
  <c r="B169" i="21"/>
  <c r="C169" i="21"/>
  <c r="D169" i="21"/>
  <c r="E169" i="21"/>
  <c r="F169" i="21"/>
  <c r="G169" i="21"/>
  <c r="H169" i="21"/>
  <c r="K169" i="21"/>
  <c r="L169" i="21"/>
  <c r="B170" i="21"/>
  <c r="C170" i="21"/>
  <c r="D170" i="21"/>
  <c r="E170" i="21"/>
  <c r="F170" i="21"/>
  <c r="L170" i="21" s="1"/>
  <c r="G170" i="21"/>
  <c r="H170" i="21"/>
  <c r="K170" i="21"/>
  <c r="B171" i="21"/>
  <c r="C171" i="21"/>
  <c r="D171" i="21"/>
  <c r="E171" i="21"/>
  <c r="F171" i="21"/>
  <c r="G171" i="21"/>
  <c r="H171" i="21"/>
  <c r="K171" i="21"/>
  <c r="L171" i="21"/>
  <c r="B172" i="21"/>
  <c r="C172" i="21"/>
  <c r="D172" i="21"/>
  <c r="E172" i="21"/>
  <c r="F172" i="21"/>
  <c r="L172" i="21" s="1"/>
  <c r="G172" i="21"/>
  <c r="H172" i="21"/>
  <c r="K172" i="21"/>
  <c r="B173" i="21"/>
  <c r="C173" i="21"/>
  <c r="D173" i="21"/>
  <c r="E173" i="21"/>
  <c r="F173" i="21"/>
  <c r="G173" i="21"/>
  <c r="H173" i="21"/>
  <c r="K173" i="21"/>
  <c r="L173" i="21"/>
  <c r="B174" i="21"/>
  <c r="C174" i="21"/>
  <c r="D174" i="21"/>
  <c r="E174" i="21"/>
  <c r="F174" i="21"/>
  <c r="L174" i="21" s="1"/>
  <c r="G174" i="21"/>
  <c r="H174" i="21"/>
  <c r="K174" i="21"/>
  <c r="B175" i="21"/>
  <c r="C175" i="21"/>
  <c r="D175" i="21"/>
  <c r="E175" i="21"/>
  <c r="F175" i="21"/>
  <c r="G175" i="21"/>
  <c r="H175" i="21"/>
  <c r="K175" i="21"/>
  <c r="L175" i="21"/>
  <c r="B176" i="21"/>
  <c r="C176" i="21"/>
  <c r="D176" i="21"/>
  <c r="E176" i="21"/>
  <c r="F176" i="21"/>
  <c r="L176" i="21" s="1"/>
  <c r="G176" i="21"/>
  <c r="H176" i="21"/>
  <c r="K176" i="21"/>
  <c r="B177" i="21"/>
  <c r="C177" i="21"/>
  <c r="D177" i="21"/>
  <c r="E177" i="21"/>
  <c r="F177" i="21"/>
  <c r="G177" i="21"/>
  <c r="H177" i="21"/>
  <c r="K177" i="21"/>
  <c r="L177" i="21"/>
  <c r="B178" i="21"/>
  <c r="C178" i="21"/>
  <c r="D178" i="21"/>
  <c r="E178" i="21"/>
  <c r="F178" i="21"/>
  <c r="L178" i="21" s="1"/>
  <c r="G178" i="21"/>
  <c r="H178" i="21"/>
  <c r="K178" i="21"/>
  <c r="B179" i="21"/>
  <c r="C179" i="21"/>
  <c r="D179" i="21"/>
  <c r="E179" i="21"/>
  <c r="F179" i="21"/>
  <c r="G179" i="21"/>
  <c r="H179" i="21"/>
  <c r="K179" i="21"/>
  <c r="L179" i="21"/>
  <c r="B180" i="21"/>
  <c r="C180" i="21"/>
  <c r="D180" i="21"/>
  <c r="E180" i="21"/>
  <c r="F180" i="21"/>
  <c r="L180" i="21" s="1"/>
  <c r="G180" i="21"/>
  <c r="H180" i="21"/>
  <c r="K180" i="21"/>
  <c r="B181" i="21"/>
  <c r="C181" i="21"/>
  <c r="D181" i="21"/>
  <c r="E181" i="21"/>
  <c r="F181" i="21"/>
  <c r="G181" i="21"/>
  <c r="H181" i="21"/>
  <c r="K181" i="21"/>
  <c r="L181" i="21"/>
  <c r="B182" i="21"/>
  <c r="C182" i="21"/>
  <c r="D182" i="21"/>
  <c r="E182" i="21"/>
  <c r="F182" i="21"/>
  <c r="L182" i="21" s="1"/>
  <c r="G182" i="21"/>
  <c r="H182" i="21"/>
  <c r="K182" i="21"/>
  <c r="B183" i="21"/>
  <c r="C183" i="21"/>
  <c r="D183" i="21"/>
  <c r="E183" i="21"/>
  <c r="F183" i="21"/>
  <c r="G183" i="21"/>
  <c r="H183" i="21"/>
  <c r="K183" i="21"/>
  <c r="L183" i="21"/>
  <c r="B184" i="21"/>
  <c r="C184" i="21"/>
  <c r="D184" i="21"/>
  <c r="E184" i="21"/>
  <c r="F184" i="21"/>
  <c r="L184" i="21" s="1"/>
  <c r="G184" i="21"/>
  <c r="H184" i="21"/>
  <c r="K184" i="21"/>
  <c r="B185" i="21"/>
  <c r="C185" i="21"/>
  <c r="D185" i="21"/>
  <c r="E185" i="21"/>
  <c r="F185" i="21"/>
  <c r="G185" i="21"/>
  <c r="H185" i="21"/>
  <c r="K185" i="21"/>
  <c r="L185" i="21"/>
  <c r="B186" i="21"/>
  <c r="C186" i="21"/>
  <c r="D186" i="21"/>
  <c r="E186" i="21"/>
  <c r="F186" i="21"/>
  <c r="G186" i="21"/>
  <c r="H186" i="21"/>
  <c r="K186" i="21"/>
  <c r="L186" i="21"/>
  <c r="B187" i="21"/>
  <c r="C187" i="21"/>
  <c r="D187" i="21"/>
  <c r="E187" i="21"/>
  <c r="F187" i="21"/>
  <c r="G187" i="21"/>
  <c r="H187" i="21"/>
  <c r="K187" i="21"/>
  <c r="L187" i="21"/>
  <c r="B188" i="21"/>
  <c r="C188" i="21"/>
  <c r="D188" i="21"/>
  <c r="E188" i="21"/>
  <c r="F188" i="21"/>
  <c r="L188" i="21" s="1"/>
  <c r="G188" i="21"/>
  <c r="H188" i="21"/>
  <c r="K188" i="21"/>
  <c r="B189" i="21"/>
  <c r="C189" i="21"/>
  <c r="D189" i="21"/>
  <c r="E189" i="21"/>
  <c r="F189" i="21"/>
  <c r="G189" i="21"/>
  <c r="H189" i="21"/>
  <c r="K189" i="21"/>
  <c r="L189" i="21"/>
  <c r="B190" i="21"/>
  <c r="C190" i="21"/>
  <c r="D190" i="21"/>
  <c r="E190" i="21"/>
  <c r="F190" i="21"/>
  <c r="G190" i="21"/>
  <c r="H190" i="21"/>
  <c r="K190" i="21"/>
  <c r="L190" i="21"/>
  <c r="B191" i="21"/>
  <c r="C191" i="21"/>
  <c r="D191" i="21"/>
  <c r="E191" i="21"/>
  <c r="F191" i="21"/>
  <c r="G191" i="21"/>
  <c r="H191" i="21"/>
  <c r="K191" i="21"/>
  <c r="L191" i="21"/>
  <c r="B192" i="21"/>
  <c r="C192" i="21"/>
  <c r="D192" i="21"/>
  <c r="E192" i="21"/>
  <c r="F192" i="21"/>
  <c r="L192" i="21" s="1"/>
  <c r="G192" i="21"/>
  <c r="H192" i="21"/>
  <c r="K192" i="21"/>
  <c r="B193" i="21"/>
  <c r="C193" i="21"/>
  <c r="D193" i="21"/>
  <c r="E193" i="21"/>
  <c r="F193" i="21"/>
  <c r="G193" i="21"/>
  <c r="H193" i="21"/>
  <c r="K193" i="21"/>
  <c r="L193" i="21"/>
  <c r="B194" i="21"/>
  <c r="C194" i="21"/>
  <c r="D194" i="21"/>
  <c r="E194" i="21"/>
  <c r="F194" i="21"/>
  <c r="G194" i="21"/>
  <c r="H194" i="21"/>
  <c r="K194" i="21"/>
  <c r="L194" i="21"/>
  <c r="B195" i="21"/>
  <c r="C195" i="21"/>
  <c r="D195" i="21"/>
  <c r="E195" i="21"/>
  <c r="F195" i="21"/>
  <c r="G195" i="21"/>
  <c r="H195" i="21"/>
  <c r="K195" i="21"/>
  <c r="L195" i="21"/>
  <c r="B196" i="21"/>
  <c r="C196" i="21"/>
  <c r="D196" i="21"/>
  <c r="E196" i="21"/>
  <c r="F196" i="21"/>
  <c r="L196" i="21" s="1"/>
  <c r="G196" i="21"/>
  <c r="H196" i="21"/>
  <c r="K196" i="21"/>
  <c r="B197" i="21"/>
  <c r="C197" i="21"/>
  <c r="D197" i="21"/>
  <c r="E197" i="21"/>
  <c r="F197" i="21"/>
  <c r="G197" i="21"/>
  <c r="H197" i="21"/>
  <c r="K197" i="21"/>
  <c r="L197" i="21"/>
  <c r="B198" i="21"/>
  <c r="C198" i="21"/>
  <c r="D198" i="21"/>
  <c r="E198" i="21"/>
  <c r="F198" i="21"/>
  <c r="G198" i="21"/>
  <c r="H198" i="21"/>
  <c r="K198" i="21"/>
  <c r="L198" i="21"/>
  <c r="B199" i="21"/>
  <c r="C199" i="21"/>
  <c r="D199" i="21"/>
  <c r="E199" i="21"/>
  <c r="F199" i="21"/>
  <c r="G199" i="21"/>
  <c r="H199" i="21"/>
  <c r="K199" i="21"/>
  <c r="L199" i="21"/>
  <c r="B200" i="21"/>
  <c r="C200" i="21"/>
  <c r="D200" i="21"/>
  <c r="E200" i="21"/>
  <c r="F200" i="21"/>
  <c r="L200" i="21" s="1"/>
  <c r="G200" i="21"/>
  <c r="H200" i="21"/>
  <c r="K200" i="21"/>
  <c r="B201" i="21"/>
  <c r="C201" i="21"/>
  <c r="D201" i="21"/>
  <c r="E201" i="21"/>
  <c r="F201" i="21"/>
  <c r="G201" i="21"/>
  <c r="H201" i="21"/>
  <c r="K201" i="21"/>
  <c r="L201" i="21"/>
  <c r="B202" i="21"/>
  <c r="C202" i="21"/>
  <c r="D202" i="21"/>
  <c r="E202" i="21"/>
  <c r="F202" i="21"/>
  <c r="G202" i="21"/>
  <c r="H202" i="21"/>
  <c r="K202" i="21"/>
  <c r="L202" i="21"/>
  <c r="B203" i="21"/>
  <c r="C203" i="21"/>
  <c r="D203" i="21"/>
  <c r="E203" i="21"/>
  <c r="F203" i="21"/>
  <c r="G203" i="21"/>
  <c r="H203" i="21"/>
  <c r="K203" i="21"/>
  <c r="L203" i="21"/>
  <c r="B204" i="21"/>
  <c r="C204" i="21"/>
  <c r="D204" i="21"/>
  <c r="E204" i="21"/>
  <c r="F204" i="21"/>
  <c r="L204" i="21" s="1"/>
  <c r="G204" i="21"/>
  <c r="H204" i="21"/>
  <c r="K204" i="21"/>
  <c r="B205" i="21"/>
  <c r="C205" i="21"/>
  <c r="D205" i="21"/>
  <c r="E205" i="21"/>
  <c r="F205" i="21"/>
  <c r="G205" i="21"/>
  <c r="H205" i="21"/>
  <c r="K205" i="21"/>
  <c r="L205" i="21"/>
  <c r="B206" i="21"/>
  <c r="C206" i="21"/>
  <c r="D206" i="21"/>
  <c r="E206" i="21"/>
  <c r="F206" i="21"/>
  <c r="G206" i="21"/>
  <c r="H206" i="21"/>
  <c r="K206" i="21"/>
  <c r="L206" i="21"/>
  <c r="B207" i="21"/>
  <c r="C207" i="21"/>
  <c r="D207" i="21"/>
  <c r="E207" i="21"/>
  <c r="F207" i="21"/>
  <c r="G207" i="21"/>
  <c r="H207" i="21"/>
  <c r="K207" i="21"/>
  <c r="L207" i="21"/>
  <c r="B208" i="21"/>
  <c r="C208" i="21"/>
  <c r="D208" i="21"/>
  <c r="E208" i="21"/>
  <c r="F208" i="21"/>
  <c r="L208" i="21" s="1"/>
  <c r="G208" i="21"/>
  <c r="H208" i="21"/>
  <c r="K208" i="21"/>
  <c r="B209" i="21"/>
  <c r="C209" i="21"/>
  <c r="D209" i="21"/>
  <c r="E209" i="21"/>
  <c r="F209" i="21"/>
  <c r="G209" i="21"/>
  <c r="H209" i="21"/>
  <c r="K209" i="21"/>
  <c r="L209" i="21"/>
  <c r="B210" i="21"/>
  <c r="C210" i="21"/>
  <c r="D210" i="21"/>
  <c r="E210" i="21"/>
  <c r="F210" i="21"/>
  <c r="G210" i="21"/>
  <c r="H210" i="21"/>
  <c r="K210" i="21"/>
  <c r="L210" i="21"/>
  <c r="B211" i="21"/>
  <c r="C211" i="21"/>
  <c r="D211" i="21"/>
  <c r="E211" i="21"/>
  <c r="F211" i="21"/>
  <c r="G211" i="21"/>
  <c r="H211" i="21"/>
  <c r="K211" i="21"/>
  <c r="L211" i="21"/>
  <c r="B212" i="21"/>
  <c r="C212" i="21"/>
  <c r="D212" i="21"/>
  <c r="E212" i="21"/>
  <c r="F212" i="21"/>
  <c r="L212" i="21" s="1"/>
  <c r="G212" i="21"/>
  <c r="H212" i="21"/>
  <c r="K212" i="21"/>
  <c r="B213" i="21"/>
  <c r="C213" i="21"/>
  <c r="D213" i="21"/>
  <c r="E213" i="21"/>
  <c r="F213" i="21"/>
  <c r="G213" i="21"/>
  <c r="H213" i="21"/>
  <c r="K213" i="21"/>
  <c r="L213" i="21"/>
  <c r="B214" i="21"/>
  <c r="C214" i="21"/>
  <c r="D214" i="21"/>
  <c r="E214" i="21"/>
  <c r="F214" i="21"/>
  <c r="G214" i="21"/>
  <c r="H214" i="21"/>
  <c r="K214" i="21"/>
  <c r="L214" i="21"/>
  <c r="B215" i="21"/>
  <c r="C215" i="21"/>
  <c r="D215" i="21"/>
  <c r="E215" i="21"/>
  <c r="F215" i="21"/>
  <c r="G215" i="21"/>
  <c r="H215" i="21"/>
  <c r="K215" i="21"/>
  <c r="L215" i="21"/>
  <c r="B216" i="21"/>
  <c r="C216" i="21"/>
  <c r="D216" i="21"/>
  <c r="E216" i="21"/>
  <c r="F216" i="21"/>
  <c r="L216" i="21" s="1"/>
  <c r="G216" i="21"/>
  <c r="H216" i="21"/>
  <c r="K216" i="21"/>
  <c r="B217" i="21"/>
  <c r="C217" i="21"/>
  <c r="D217" i="21"/>
  <c r="E217" i="21"/>
  <c r="F217" i="21"/>
  <c r="G217" i="21"/>
  <c r="H217" i="21"/>
  <c r="K217" i="21"/>
  <c r="L217" i="21"/>
  <c r="B218" i="21"/>
  <c r="C218" i="21"/>
  <c r="D218" i="21"/>
  <c r="E218" i="21"/>
  <c r="F218" i="21"/>
  <c r="G218" i="21"/>
  <c r="H218" i="21"/>
  <c r="K218" i="21"/>
  <c r="L218" i="21"/>
  <c r="B219" i="21"/>
  <c r="C219" i="21"/>
  <c r="D219" i="21"/>
  <c r="E219" i="21"/>
  <c r="F219" i="21"/>
  <c r="G219" i="21"/>
  <c r="H219" i="21"/>
  <c r="K219" i="21"/>
  <c r="L219" i="21"/>
  <c r="B220" i="21"/>
  <c r="C220" i="21"/>
  <c r="D220" i="21"/>
  <c r="E220" i="21"/>
  <c r="F220" i="21"/>
  <c r="L220" i="21" s="1"/>
  <c r="G220" i="21"/>
  <c r="H220" i="21"/>
  <c r="K220" i="21"/>
  <c r="B221" i="21"/>
  <c r="C221" i="21"/>
  <c r="D221" i="21"/>
  <c r="E221" i="21"/>
  <c r="F221" i="21"/>
  <c r="G221" i="21"/>
  <c r="H221" i="21"/>
  <c r="K221" i="21"/>
  <c r="L221" i="21"/>
  <c r="B222" i="21"/>
  <c r="C222" i="21"/>
  <c r="D222" i="21"/>
  <c r="E222" i="21"/>
  <c r="F222" i="21"/>
  <c r="G222" i="21"/>
  <c r="H222" i="21"/>
  <c r="K222" i="21"/>
  <c r="L222" i="21"/>
  <c r="B223" i="21"/>
  <c r="C223" i="21"/>
  <c r="D223" i="21"/>
  <c r="E223" i="21"/>
  <c r="F223" i="21"/>
  <c r="G223" i="21"/>
  <c r="H223" i="21"/>
  <c r="K223" i="21"/>
  <c r="L223" i="21"/>
  <c r="B224" i="21"/>
  <c r="C224" i="21"/>
  <c r="D224" i="21"/>
  <c r="E224" i="21"/>
  <c r="F224" i="21"/>
  <c r="L224" i="21" s="1"/>
  <c r="G224" i="21"/>
  <c r="H224" i="21"/>
  <c r="K224" i="21"/>
  <c r="B225" i="21"/>
  <c r="C225" i="21"/>
  <c r="D225" i="21"/>
  <c r="E225" i="21"/>
  <c r="F225" i="21"/>
  <c r="G225" i="21"/>
  <c r="H225" i="21"/>
  <c r="K225" i="21"/>
  <c r="L225" i="21"/>
  <c r="B226" i="21"/>
  <c r="C226" i="21"/>
  <c r="D226" i="21"/>
  <c r="E226" i="21"/>
  <c r="F226" i="21"/>
  <c r="G226" i="21"/>
  <c r="H226" i="21"/>
  <c r="K226" i="21"/>
  <c r="L226" i="21"/>
  <c r="B227" i="21"/>
  <c r="C227" i="21"/>
  <c r="D227" i="21"/>
  <c r="E227" i="21"/>
  <c r="F227" i="21"/>
  <c r="G227" i="21"/>
  <c r="H227" i="21"/>
  <c r="K227" i="21"/>
  <c r="L227" i="21"/>
  <c r="B228" i="21"/>
  <c r="C228" i="21"/>
  <c r="D228" i="21"/>
  <c r="E228" i="21"/>
  <c r="F228" i="21"/>
  <c r="L228" i="21" s="1"/>
  <c r="G228" i="21"/>
  <c r="H228" i="21"/>
  <c r="K228" i="21"/>
  <c r="B229" i="21"/>
  <c r="C229" i="21"/>
  <c r="D229" i="21"/>
  <c r="E229" i="21"/>
  <c r="F229" i="21"/>
  <c r="G229" i="21"/>
  <c r="H229" i="21"/>
  <c r="K229" i="21"/>
  <c r="L229" i="21"/>
  <c r="B230" i="21"/>
  <c r="C230" i="21"/>
  <c r="D230" i="21"/>
  <c r="E230" i="21"/>
  <c r="F230" i="21"/>
  <c r="G230" i="21"/>
  <c r="H230" i="21"/>
  <c r="K230" i="21"/>
  <c r="L230" i="21"/>
  <c r="B231" i="21"/>
  <c r="C231" i="21"/>
  <c r="D231" i="21"/>
  <c r="E231" i="21"/>
  <c r="F231" i="21"/>
  <c r="G231" i="21"/>
  <c r="H231" i="21"/>
  <c r="K231" i="21"/>
  <c r="L231" i="21"/>
  <c r="B232" i="21"/>
  <c r="C232" i="21"/>
  <c r="D232" i="21"/>
  <c r="E232" i="21"/>
  <c r="F232" i="21"/>
  <c r="L232" i="21" s="1"/>
  <c r="G232" i="21"/>
  <c r="H232" i="21"/>
  <c r="K232" i="21"/>
  <c r="B233" i="21"/>
  <c r="C233" i="21"/>
  <c r="D233" i="21"/>
  <c r="E233" i="21"/>
  <c r="F233" i="21"/>
  <c r="G233" i="21"/>
  <c r="H233" i="21"/>
  <c r="K233" i="21"/>
  <c r="L233" i="21"/>
  <c r="B234" i="21"/>
  <c r="C234" i="21"/>
  <c r="D234" i="21"/>
  <c r="E234" i="21"/>
  <c r="F234" i="21"/>
  <c r="G234" i="21"/>
  <c r="H234" i="21"/>
  <c r="K234" i="21"/>
  <c r="L234" i="21"/>
  <c r="B235" i="21"/>
  <c r="C235" i="21"/>
  <c r="D235" i="21"/>
  <c r="E235" i="21"/>
  <c r="F235" i="21"/>
  <c r="G235" i="21"/>
  <c r="H235" i="21"/>
  <c r="K235" i="21"/>
  <c r="L235" i="21"/>
  <c r="B236" i="21"/>
  <c r="C236" i="21"/>
  <c r="D236" i="21"/>
  <c r="E236" i="21"/>
  <c r="F236" i="21"/>
  <c r="L236" i="21" s="1"/>
  <c r="G236" i="21"/>
  <c r="H236" i="21"/>
  <c r="K236" i="21"/>
  <c r="B237" i="21"/>
  <c r="C237" i="21"/>
  <c r="D237" i="21"/>
  <c r="E237" i="21"/>
  <c r="F237" i="21"/>
  <c r="G237" i="21"/>
  <c r="H237" i="21"/>
  <c r="K237" i="21"/>
  <c r="L237" i="21"/>
  <c r="B238" i="21"/>
  <c r="C238" i="21"/>
  <c r="D238" i="21"/>
  <c r="E238" i="21"/>
  <c r="F238" i="21"/>
  <c r="G238" i="21"/>
  <c r="H238" i="21"/>
  <c r="K238" i="21"/>
  <c r="L238" i="21"/>
  <c r="B239" i="21"/>
  <c r="C239" i="21"/>
  <c r="D239" i="21"/>
  <c r="E239" i="21"/>
  <c r="F239" i="21"/>
  <c r="G239" i="21"/>
  <c r="H239" i="21"/>
  <c r="K239" i="21"/>
  <c r="L239" i="21"/>
  <c r="B240" i="21"/>
  <c r="C240" i="21"/>
  <c r="D240" i="21"/>
  <c r="E240" i="21"/>
  <c r="F240" i="21"/>
  <c r="L240" i="21" s="1"/>
  <c r="G240" i="21"/>
  <c r="H240" i="21"/>
  <c r="K240" i="21"/>
  <c r="B241" i="21"/>
  <c r="C241" i="21"/>
  <c r="D241" i="21"/>
  <c r="E241" i="21"/>
  <c r="F241" i="21"/>
  <c r="G241" i="21"/>
  <c r="H241" i="21"/>
  <c r="K241" i="21"/>
  <c r="L241" i="21"/>
  <c r="B242" i="21"/>
  <c r="C242" i="21"/>
  <c r="D242" i="21"/>
  <c r="E242" i="21"/>
  <c r="F242" i="21"/>
  <c r="G242" i="21"/>
  <c r="H242" i="21"/>
  <c r="K242" i="21"/>
  <c r="L242" i="21"/>
  <c r="B243" i="21"/>
  <c r="C243" i="21"/>
  <c r="D243" i="21"/>
  <c r="E243" i="21"/>
  <c r="F243" i="21"/>
  <c r="G243" i="21"/>
  <c r="H243" i="21"/>
  <c r="K243" i="21"/>
  <c r="L243" i="21"/>
  <c r="B244" i="21"/>
  <c r="C244" i="21"/>
  <c r="D244" i="21"/>
  <c r="E244" i="21"/>
  <c r="F244" i="21"/>
  <c r="L244" i="21" s="1"/>
  <c r="G244" i="21"/>
  <c r="H244" i="21"/>
  <c r="K244" i="21"/>
  <c r="B245" i="21"/>
  <c r="C245" i="21"/>
  <c r="D245" i="21"/>
  <c r="E245" i="21"/>
  <c r="F245" i="21"/>
  <c r="G245" i="21"/>
  <c r="H245" i="21"/>
  <c r="K245" i="21"/>
  <c r="L245" i="21"/>
  <c r="B246" i="21"/>
  <c r="C246" i="21"/>
  <c r="D246" i="21"/>
  <c r="E246" i="21"/>
  <c r="F246" i="21"/>
  <c r="G246" i="21"/>
  <c r="H246" i="21"/>
  <c r="K246" i="21"/>
  <c r="L246" i="21"/>
  <c r="B247" i="21"/>
  <c r="C247" i="21"/>
  <c r="D247" i="21"/>
  <c r="E247" i="21"/>
  <c r="F247" i="21"/>
  <c r="G247" i="21"/>
  <c r="H247" i="21"/>
  <c r="K247" i="21"/>
  <c r="L247" i="21"/>
  <c r="B248" i="21"/>
  <c r="C248" i="21"/>
  <c r="D248" i="21"/>
  <c r="E248" i="21"/>
  <c r="F248" i="21"/>
  <c r="L248" i="21" s="1"/>
  <c r="G248" i="21"/>
  <c r="H248" i="21"/>
  <c r="K248" i="21"/>
  <c r="B249" i="21"/>
  <c r="C249" i="21"/>
  <c r="D249" i="21"/>
  <c r="E249" i="21"/>
  <c r="F249" i="21"/>
  <c r="G249" i="21"/>
  <c r="H249" i="21"/>
  <c r="K249" i="21"/>
  <c r="L249" i="21"/>
  <c r="B250" i="21"/>
  <c r="C250" i="21"/>
  <c r="D250" i="21"/>
  <c r="E250" i="21"/>
  <c r="F250" i="21"/>
  <c r="G250" i="21"/>
  <c r="H250" i="21"/>
  <c r="K250" i="21"/>
  <c r="L250" i="21"/>
  <c r="B251" i="21"/>
  <c r="C251" i="21"/>
  <c r="D251" i="21"/>
  <c r="E251" i="21"/>
  <c r="F251" i="21"/>
  <c r="G251" i="21"/>
  <c r="H251" i="21"/>
  <c r="K251" i="21"/>
  <c r="L251" i="21"/>
  <c r="B252" i="21"/>
  <c r="C252" i="21"/>
  <c r="D252" i="21"/>
  <c r="E252" i="21"/>
  <c r="F252" i="21"/>
  <c r="L252" i="21" s="1"/>
  <c r="G252" i="21"/>
  <c r="H252" i="21"/>
  <c r="K252" i="21"/>
  <c r="B253" i="21"/>
  <c r="C253" i="21"/>
  <c r="D253" i="21"/>
  <c r="E253" i="21"/>
  <c r="F253" i="21"/>
  <c r="G253" i="21"/>
  <c r="H253" i="21"/>
  <c r="K253" i="21"/>
  <c r="L253" i="21"/>
  <c r="B254" i="21"/>
  <c r="C254" i="21"/>
  <c r="D254" i="21"/>
  <c r="E254" i="21"/>
  <c r="F254" i="21"/>
  <c r="G254" i="21"/>
  <c r="H254" i="21"/>
  <c r="K254" i="21"/>
  <c r="L254" i="21"/>
  <c r="B255" i="21"/>
  <c r="C255" i="21"/>
  <c r="D255" i="21"/>
  <c r="E255" i="21"/>
  <c r="F255" i="21"/>
  <c r="G255" i="21"/>
  <c r="H255" i="21"/>
  <c r="K255" i="21"/>
  <c r="L255" i="21"/>
  <c r="B256" i="21"/>
  <c r="C256" i="21"/>
  <c r="D256" i="21"/>
  <c r="E256" i="21"/>
  <c r="F256" i="21"/>
  <c r="L256" i="21" s="1"/>
  <c r="G256" i="21"/>
  <c r="H256" i="21"/>
  <c r="K256" i="21"/>
  <c r="B257" i="21"/>
  <c r="C257" i="21"/>
  <c r="D257" i="21"/>
  <c r="E257" i="21"/>
  <c r="F257" i="21"/>
  <c r="L257" i="21" s="1"/>
  <c r="G257" i="21"/>
  <c r="H257" i="21"/>
  <c r="K257" i="21"/>
  <c r="B258" i="21"/>
  <c r="C258" i="21"/>
  <c r="D258" i="21"/>
  <c r="E258" i="21"/>
  <c r="F258" i="21"/>
  <c r="L258" i="21" s="1"/>
  <c r="G258" i="21"/>
  <c r="H258" i="21"/>
  <c r="K258" i="21"/>
  <c r="B259" i="21"/>
  <c r="C259" i="21"/>
  <c r="D259" i="21"/>
  <c r="E259" i="21"/>
  <c r="F259" i="21"/>
  <c r="L259" i="21" s="1"/>
  <c r="G259" i="21"/>
  <c r="H259" i="21"/>
  <c r="K259" i="21"/>
  <c r="B260" i="21"/>
  <c r="C260" i="21"/>
  <c r="D260" i="21"/>
  <c r="E260" i="21"/>
  <c r="F260" i="21"/>
  <c r="L260" i="21" s="1"/>
  <c r="G260" i="21"/>
  <c r="H260" i="21"/>
  <c r="K260" i="21"/>
  <c r="B261" i="21"/>
  <c r="C261" i="21"/>
  <c r="D261" i="21"/>
  <c r="E261" i="21"/>
  <c r="F261" i="21"/>
  <c r="L261" i="21" s="1"/>
  <c r="G261" i="21"/>
  <c r="H261" i="21"/>
  <c r="K261" i="21"/>
  <c r="B262" i="21"/>
  <c r="C262" i="21"/>
  <c r="D262" i="21"/>
  <c r="E262" i="21"/>
  <c r="F262" i="21"/>
  <c r="L262" i="21" s="1"/>
  <c r="G262" i="21"/>
  <c r="H262" i="21"/>
  <c r="K262" i="21"/>
  <c r="B263" i="21"/>
  <c r="C263" i="21"/>
  <c r="D263" i="21"/>
  <c r="E263" i="21"/>
  <c r="F263" i="21"/>
  <c r="L263" i="21" s="1"/>
  <c r="G263" i="21"/>
  <c r="H263" i="21"/>
  <c r="K263" i="21"/>
  <c r="B264" i="21"/>
  <c r="C264" i="21"/>
  <c r="D264" i="21"/>
  <c r="E264" i="21"/>
  <c r="F264" i="21"/>
  <c r="L264" i="21" s="1"/>
  <c r="G264" i="21"/>
  <c r="H264" i="21"/>
  <c r="K264" i="21"/>
  <c r="B265" i="21"/>
  <c r="C265" i="21"/>
  <c r="D265" i="21"/>
  <c r="E265" i="21"/>
  <c r="F265" i="21"/>
  <c r="L265" i="21" s="1"/>
  <c r="G265" i="21"/>
  <c r="H265" i="21"/>
  <c r="K265" i="21"/>
  <c r="B266" i="21"/>
  <c r="C266" i="21"/>
  <c r="D266" i="21"/>
  <c r="E266" i="21"/>
  <c r="F266" i="21"/>
  <c r="L266" i="21" s="1"/>
  <c r="G266" i="21"/>
  <c r="H266" i="21"/>
  <c r="K266" i="21"/>
  <c r="B267" i="21"/>
  <c r="C267" i="21"/>
  <c r="D267" i="21"/>
  <c r="E267" i="21"/>
  <c r="F267" i="21"/>
  <c r="L267" i="21" s="1"/>
  <c r="G267" i="21"/>
  <c r="H267" i="21"/>
  <c r="K267" i="21"/>
  <c r="B268" i="21"/>
  <c r="C268" i="21"/>
  <c r="D268" i="21"/>
  <c r="E268" i="21"/>
  <c r="F268" i="21"/>
  <c r="L268" i="21" s="1"/>
  <c r="G268" i="21"/>
  <c r="H268" i="21"/>
  <c r="K268" i="21"/>
  <c r="B269" i="21"/>
  <c r="C269" i="21"/>
  <c r="D269" i="21"/>
  <c r="E269" i="21"/>
  <c r="F269" i="21"/>
  <c r="L269" i="21" s="1"/>
  <c r="G269" i="21"/>
  <c r="H269" i="21"/>
  <c r="K269" i="21"/>
  <c r="B270" i="21"/>
  <c r="C270" i="21"/>
  <c r="D270" i="21"/>
  <c r="E270" i="21"/>
  <c r="F270" i="21"/>
  <c r="L270" i="21" s="1"/>
  <c r="G270" i="21"/>
  <c r="H270" i="21"/>
  <c r="K270" i="21"/>
  <c r="B271" i="21"/>
  <c r="C271" i="21"/>
  <c r="D271" i="21"/>
  <c r="E271" i="21"/>
  <c r="F271" i="21"/>
  <c r="G271" i="21"/>
  <c r="H271" i="21"/>
  <c r="K271" i="21"/>
  <c r="L271" i="21"/>
  <c r="B272" i="21"/>
  <c r="C272" i="21"/>
  <c r="D272" i="21"/>
  <c r="E272" i="21"/>
  <c r="F272" i="21"/>
  <c r="G272" i="21"/>
  <c r="H272" i="21"/>
  <c r="K272" i="21"/>
  <c r="L272" i="21"/>
  <c r="B273" i="21"/>
  <c r="C273" i="21"/>
  <c r="D273" i="21"/>
  <c r="E273" i="21"/>
  <c r="F273" i="21"/>
  <c r="L273" i="21" s="1"/>
  <c r="G273" i="21"/>
  <c r="H273" i="21"/>
  <c r="K273" i="21"/>
  <c r="B274" i="21"/>
  <c r="C274" i="21"/>
  <c r="D274" i="21"/>
  <c r="E274" i="21"/>
  <c r="F274" i="21"/>
  <c r="L274" i="21" s="1"/>
  <c r="G274" i="21"/>
  <c r="H274" i="21"/>
  <c r="K274" i="21"/>
  <c r="B275" i="21"/>
  <c r="C275" i="21"/>
  <c r="D275" i="21"/>
  <c r="E275" i="21"/>
  <c r="F275" i="21"/>
  <c r="G275" i="21"/>
  <c r="H275" i="21"/>
  <c r="K275" i="21"/>
  <c r="L275" i="21"/>
  <c r="B276" i="21"/>
  <c r="C276" i="21"/>
  <c r="D276" i="21"/>
  <c r="E276" i="21"/>
  <c r="F276" i="21"/>
  <c r="G276" i="21"/>
  <c r="H276" i="21"/>
  <c r="K276" i="21"/>
  <c r="L276" i="21"/>
  <c r="B277" i="21"/>
  <c r="C277" i="21"/>
  <c r="D277" i="21"/>
  <c r="E277" i="21"/>
  <c r="F277" i="21"/>
  <c r="G277" i="21"/>
  <c r="H277" i="21"/>
  <c r="K277" i="21"/>
  <c r="L277" i="21"/>
  <c r="B278" i="21"/>
  <c r="C278" i="21"/>
  <c r="D278" i="21"/>
  <c r="E278" i="21"/>
  <c r="F278" i="21"/>
  <c r="L278" i="21" s="1"/>
  <c r="G278" i="21"/>
  <c r="H278" i="21"/>
  <c r="K278" i="21"/>
  <c r="B279" i="21"/>
  <c r="C279" i="21"/>
  <c r="D279" i="21"/>
  <c r="E279" i="21"/>
  <c r="F279" i="21"/>
  <c r="G279" i="21"/>
  <c r="H279" i="21"/>
  <c r="K279" i="21"/>
  <c r="L279" i="21"/>
  <c r="B280" i="21"/>
  <c r="C280" i="21"/>
  <c r="D280" i="21"/>
  <c r="E280" i="21"/>
  <c r="F280" i="21"/>
  <c r="G280" i="21"/>
  <c r="H280" i="21"/>
  <c r="K280" i="21"/>
  <c r="L280" i="21"/>
  <c r="B281" i="21"/>
  <c r="C281" i="21"/>
  <c r="D281" i="21"/>
  <c r="E281" i="21"/>
  <c r="F281" i="21"/>
  <c r="G281" i="21"/>
  <c r="H281" i="21"/>
  <c r="K281" i="21"/>
  <c r="L281" i="21"/>
  <c r="B282" i="21"/>
  <c r="C282" i="21"/>
  <c r="D282" i="21"/>
  <c r="E282" i="21"/>
  <c r="F282" i="21"/>
  <c r="L282" i="21" s="1"/>
  <c r="G282" i="21"/>
  <c r="H282" i="21"/>
  <c r="K282" i="21"/>
  <c r="B283" i="21"/>
  <c r="C283" i="21"/>
  <c r="D283" i="21"/>
  <c r="E283" i="21"/>
  <c r="F283" i="21"/>
  <c r="G283" i="21"/>
  <c r="H283" i="21"/>
  <c r="K283" i="21"/>
  <c r="L283" i="21"/>
  <c r="B284" i="21"/>
  <c r="C284" i="21"/>
  <c r="D284" i="21"/>
  <c r="E284" i="21"/>
  <c r="F284" i="21"/>
  <c r="G284" i="21"/>
  <c r="H284" i="21"/>
  <c r="K284" i="21"/>
  <c r="L284" i="21"/>
  <c r="B285" i="21"/>
  <c r="C285" i="21"/>
  <c r="D285" i="21"/>
  <c r="E285" i="21"/>
  <c r="F285" i="21"/>
  <c r="G285" i="21"/>
  <c r="H285" i="21"/>
  <c r="K285" i="21"/>
  <c r="L285" i="21"/>
  <c r="B286" i="21"/>
  <c r="C286" i="21"/>
  <c r="D286" i="21"/>
  <c r="E286" i="21"/>
  <c r="F286" i="21"/>
  <c r="L286" i="21" s="1"/>
  <c r="G286" i="21"/>
  <c r="H286" i="21"/>
  <c r="K286" i="21"/>
  <c r="B287" i="21"/>
  <c r="C287" i="21"/>
  <c r="D287" i="21"/>
  <c r="E287" i="21"/>
  <c r="F287" i="21"/>
  <c r="G287" i="21"/>
  <c r="H287" i="21"/>
  <c r="K287" i="21"/>
  <c r="L287" i="21"/>
  <c r="B288" i="21"/>
  <c r="C288" i="21"/>
  <c r="D288" i="21"/>
  <c r="E288" i="21"/>
  <c r="F288" i="21"/>
  <c r="G288" i="21"/>
  <c r="H288" i="21"/>
  <c r="K288" i="21"/>
  <c r="L288" i="21"/>
  <c r="B289" i="21"/>
  <c r="C289" i="21"/>
  <c r="D289" i="21"/>
  <c r="E289" i="21"/>
  <c r="F289" i="21"/>
  <c r="G289" i="21"/>
  <c r="H289" i="21"/>
  <c r="K289" i="21"/>
  <c r="L289" i="21"/>
  <c r="B290" i="21"/>
  <c r="C290" i="21"/>
  <c r="D290" i="21"/>
  <c r="E290" i="21"/>
  <c r="F290" i="21"/>
  <c r="L290" i="21" s="1"/>
  <c r="G290" i="21"/>
  <c r="H290" i="21"/>
  <c r="K290" i="21"/>
  <c r="B291" i="21"/>
  <c r="C291" i="21"/>
  <c r="D291" i="21"/>
  <c r="E291" i="21"/>
  <c r="F291" i="21"/>
  <c r="G291" i="21"/>
  <c r="H291" i="21"/>
  <c r="K291" i="21"/>
  <c r="L291" i="21"/>
  <c r="B292" i="21"/>
  <c r="C292" i="21"/>
  <c r="D292" i="21"/>
  <c r="E292" i="21"/>
  <c r="F292" i="21"/>
  <c r="G292" i="21"/>
  <c r="H292" i="21"/>
  <c r="K292" i="21"/>
  <c r="L292" i="21"/>
  <c r="B293" i="21"/>
  <c r="C293" i="21"/>
  <c r="D293" i="21"/>
  <c r="E293" i="21"/>
  <c r="F293" i="21"/>
  <c r="G293" i="21"/>
  <c r="H293" i="21"/>
  <c r="K293" i="21"/>
  <c r="L293" i="21"/>
  <c r="B294" i="21"/>
  <c r="C294" i="21"/>
  <c r="D294" i="21"/>
  <c r="E294" i="21"/>
  <c r="F294" i="21"/>
  <c r="L294" i="21" s="1"/>
  <c r="G294" i="21"/>
  <c r="H294" i="21"/>
  <c r="K294" i="21"/>
  <c r="B295" i="21"/>
  <c r="C295" i="21"/>
  <c r="D295" i="21"/>
  <c r="E295" i="21"/>
  <c r="F295" i="21"/>
  <c r="G295" i="21"/>
  <c r="H295" i="21"/>
  <c r="K295" i="21"/>
  <c r="L295" i="21"/>
  <c r="B296" i="21"/>
  <c r="C296" i="21"/>
  <c r="D296" i="21"/>
  <c r="E296" i="21"/>
  <c r="F296" i="21"/>
  <c r="G296" i="21"/>
  <c r="H296" i="21"/>
  <c r="K296" i="21"/>
  <c r="L296" i="21"/>
  <c r="B297" i="21"/>
  <c r="C297" i="21"/>
  <c r="D297" i="21"/>
  <c r="E297" i="21"/>
  <c r="F297" i="21"/>
  <c r="G297" i="21"/>
  <c r="H297" i="21"/>
  <c r="K297" i="21"/>
  <c r="L297" i="21"/>
  <c r="B298" i="21"/>
  <c r="C298" i="21"/>
  <c r="D298" i="21"/>
  <c r="E298" i="21"/>
  <c r="F298" i="21"/>
  <c r="L298" i="21" s="1"/>
  <c r="G298" i="21"/>
  <c r="H298" i="21"/>
  <c r="K298" i="21"/>
  <c r="B299" i="21"/>
  <c r="C299" i="21"/>
  <c r="D299" i="21"/>
  <c r="E299" i="21"/>
  <c r="F299" i="21"/>
  <c r="G299" i="21"/>
  <c r="H299" i="21"/>
  <c r="K299" i="21"/>
  <c r="L299" i="21"/>
  <c r="B300" i="21"/>
  <c r="C300" i="21"/>
  <c r="D300" i="21"/>
  <c r="E300" i="21"/>
  <c r="F300" i="21"/>
  <c r="G300" i="21"/>
  <c r="H300" i="21"/>
  <c r="K300" i="21"/>
  <c r="L300" i="21"/>
  <c r="B301" i="21"/>
  <c r="C301" i="21"/>
  <c r="D301" i="21"/>
  <c r="E301" i="21"/>
  <c r="F301" i="21"/>
  <c r="G301" i="21"/>
  <c r="H301" i="21"/>
  <c r="K301" i="21"/>
  <c r="L301" i="21"/>
  <c r="B302" i="21"/>
  <c r="C302" i="21"/>
  <c r="D302" i="21"/>
  <c r="E302" i="21"/>
  <c r="F302" i="21"/>
  <c r="L302" i="21" s="1"/>
  <c r="G302" i="21"/>
  <c r="H302" i="21"/>
  <c r="K302" i="21"/>
  <c r="B303" i="21"/>
  <c r="C303" i="21"/>
  <c r="D303" i="21"/>
  <c r="E303" i="21"/>
  <c r="F303" i="21"/>
  <c r="G303" i="21"/>
  <c r="H303" i="21"/>
  <c r="K303" i="21"/>
  <c r="L303" i="21"/>
  <c r="B304" i="21"/>
  <c r="C304" i="21"/>
  <c r="D304" i="21"/>
  <c r="E304" i="21"/>
  <c r="F304" i="21"/>
  <c r="G304" i="21"/>
  <c r="H304" i="21"/>
  <c r="K304" i="21"/>
  <c r="L304" i="21"/>
  <c r="B305" i="21"/>
  <c r="C305" i="21"/>
  <c r="D305" i="21"/>
  <c r="E305" i="21"/>
  <c r="F305" i="21"/>
  <c r="G305" i="21"/>
  <c r="H305" i="21"/>
  <c r="K305" i="21"/>
  <c r="L305" i="21"/>
  <c r="B306" i="21"/>
  <c r="C306" i="21"/>
  <c r="D306" i="21"/>
  <c r="E306" i="21"/>
  <c r="F306" i="21"/>
  <c r="L306" i="21" s="1"/>
  <c r="G306" i="21"/>
  <c r="H306" i="21"/>
  <c r="K306" i="21"/>
  <c r="B307" i="21"/>
  <c r="C307" i="21"/>
  <c r="D307" i="21"/>
  <c r="E307" i="21"/>
  <c r="F307" i="21"/>
  <c r="G307" i="21"/>
  <c r="H307" i="21"/>
  <c r="K307" i="21"/>
  <c r="L307" i="21"/>
  <c r="B308" i="21"/>
  <c r="C308" i="21"/>
  <c r="D308" i="21"/>
  <c r="E308" i="21"/>
  <c r="F308" i="21"/>
  <c r="G308" i="21"/>
  <c r="H308" i="21"/>
  <c r="K308" i="21"/>
  <c r="L308" i="21"/>
  <c r="B309" i="21"/>
  <c r="C309" i="21"/>
  <c r="D309" i="21"/>
  <c r="E309" i="21"/>
  <c r="F309" i="21"/>
  <c r="G309" i="21"/>
  <c r="H309" i="21"/>
  <c r="K309" i="21"/>
  <c r="L309" i="21"/>
  <c r="B310" i="21"/>
  <c r="C310" i="21"/>
  <c r="D310" i="21"/>
  <c r="E310" i="21"/>
  <c r="F310" i="21"/>
  <c r="L310" i="21" s="1"/>
  <c r="G310" i="21"/>
  <c r="H310" i="21"/>
  <c r="K310" i="21"/>
  <c r="B311" i="21"/>
  <c r="C311" i="21"/>
  <c r="D311" i="21"/>
  <c r="E311" i="21"/>
  <c r="F311" i="21"/>
  <c r="G311" i="21"/>
  <c r="H311" i="21"/>
  <c r="K311" i="21"/>
  <c r="L311" i="21"/>
  <c r="B312" i="21"/>
  <c r="C312" i="21"/>
  <c r="D312" i="21"/>
  <c r="E312" i="21"/>
  <c r="F312" i="21"/>
  <c r="G312" i="21"/>
  <c r="H312" i="21"/>
  <c r="K312" i="21"/>
  <c r="L312" i="21"/>
  <c r="B313" i="21"/>
  <c r="C313" i="21"/>
  <c r="D313" i="21"/>
  <c r="E313" i="21"/>
  <c r="F313" i="21"/>
  <c r="G313" i="21"/>
  <c r="H313" i="21"/>
  <c r="K313" i="21"/>
  <c r="L313" i="21"/>
  <c r="B314" i="21"/>
  <c r="C314" i="21"/>
  <c r="D314" i="21"/>
  <c r="E314" i="21"/>
  <c r="F314" i="21"/>
  <c r="L314" i="21" s="1"/>
  <c r="G314" i="21"/>
  <c r="H314" i="21"/>
  <c r="K314" i="21"/>
  <c r="B315" i="21"/>
  <c r="C315" i="21"/>
  <c r="D315" i="21"/>
  <c r="E315" i="21"/>
  <c r="F315" i="21"/>
  <c r="G315" i="21"/>
  <c r="H315" i="21"/>
  <c r="K315" i="21"/>
  <c r="L315" i="21"/>
  <c r="B316" i="21"/>
  <c r="C316" i="21"/>
  <c r="D316" i="21"/>
  <c r="E316" i="21"/>
  <c r="F316" i="21"/>
  <c r="G316" i="21"/>
  <c r="H316" i="21"/>
  <c r="K316" i="21"/>
  <c r="L316" i="21"/>
  <c r="B317" i="21"/>
  <c r="C317" i="21"/>
  <c r="D317" i="21"/>
  <c r="E317" i="21"/>
  <c r="F317" i="21"/>
  <c r="G317" i="21"/>
  <c r="H317" i="21"/>
  <c r="K317" i="21"/>
  <c r="L317" i="21"/>
  <c r="B318" i="21"/>
  <c r="C318" i="21"/>
  <c r="D318" i="21"/>
  <c r="E318" i="21"/>
  <c r="F318" i="21"/>
  <c r="L318" i="21" s="1"/>
  <c r="G318" i="21"/>
  <c r="H318" i="21"/>
  <c r="K318" i="21"/>
  <c r="B319" i="21"/>
  <c r="C319" i="21"/>
  <c r="D319" i="21"/>
  <c r="E319" i="21"/>
  <c r="F319" i="21"/>
  <c r="G319" i="21"/>
  <c r="H319" i="21"/>
  <c r="K319" i="21"/>
  <c r="L319" i="21"/>
  <c r="B320" i="21"/>
  <c r="C320" i="21"/>
  <c r="D320" i="21"/>
  <c r="E320" i="21"/>
  <c r="F320" i="21"/>
  <c r="G320" i="21"/>
  <c r="H320" i="21"/>
  <c r="K320" i="21"/>
  <c r="L320" i="21"/>
  <c r="B321" i="21"/>
  <c r="C321" i="21"/>
  <c r="D321" i="21"/>
  <c r="E321" i="21"/>
  <c r="F321" i="21"/>
  <c r="G321" i="21"/>
  <c r="H321" i="21"/>
  <c r="K321" i="21"/>
  <c r="L321" i="21"/>
  <c r="B322" i="21"/>
  <c r="C322" i="21"/>
  <c r="D322" i="21"/>
  <c r="E322" i="21"/>
  <c r="F322" i="21"/>
  <c r="L322" i="21" s="1"/>
  <c r="G322" i="21"/>
  <c r="H322" i="21"/>
  <c r="K322" i="21"/>
  <c r="B323" i="21"/>
  <c r="C323" i="21"/>
  <c r="D323" i="21"/>
  <c r="E323" i="21"/>
  <c r="F323" i="21"/>
  <c r="G323" i="21"/>
  <c r="H323" i="21"/>
  <c r="K323" i="21"/>
  <c r="L323" i="21"/>
  <c r="B324" i="21"/>
  <c r="C324" i="21"/>
  <c r="D324" i="21"/>
  <c r="E324" i="21"/>
  <c r="F324" i="21"/>
  <c r="G324" i="21"/>
  <c r="H324" i="21"/>
  <c r="K324" i="21"/>
  <c r="L324" i="21"/>
  <c r="B325" i="21"/>
  <c r="C325" i="21"/>
  <c r="D325" i="21"/>
  <c r="E325" i="21"/>
  <c r="F325" i="21"/>
  <c r="G325" i="21"/>
  <c r="H325" i="21"/>
  <c r="K325" i="21"/>
  <c r="L325" i="21"/>
  <c r="B326" i="21"/>
  <c r="C326" i="21"/>
  <c r="D326" i="21"/>
  <c r="E326" i="21"/>
  <c r="F326" i="21"/>
  <c r="L326" i="21" s="1"/>
  <c r="G326" i="21"/>
  <c r="H326" i="21"/>
  <c r="K326" i="21"/>
  <c r="B327" i="21"/>
  <c r="C327" i="21"/>
  <c r="D327" i="21"/>
  <c r="E327" i="21"/>
  <c r="F327" i="21"/>
  <c r="G327" i="21"/>
  <c r="H327" i="21"/>
  <c r="K327" i="21"/>
  <c r="L327" i="21"/>
  <c r="B328" i="21"/>
  <c r="C328" i="21"/>
  <c r="D328" i="21"/>
  <c r="E328" i="21"/>
  <c r="F328" i="21"/>
  <c r="G328" i="21"/>
  <c r="H328" i="21"/>
  <c r="K328" i="21"/>
  <c r="L328" i="21"/>
  <c r="B329" i="21"/>
  <c r="C329" i="21"/>
  <c r="D329" i="21"/>
  <c r="E329" i="21"/>
  <c r="F329" i="21"/>
  <c r="G329" i="21"/>
  <c r="H329" i="21"/>
  <c r="K329" i="21"/>
  <c r="L329" i="21"/>
  <c r="B330" i="21"/>
  <c r="C330" i="21"/>
  <c r="D330" i="21"/>
  <c r="E330" i="21"/>
  <c r="F330" i="21"/>
  <c r="L330" i="21" s="1"/>
  <c r="G330" i="21"/>
  <c r="H330" i="21"/>
  <c r="K330" i="21"/>
  <c r="B331" i="21"/>
  <c r="C331" i="21"/>
  <c r="D331" i="21"/>
  <c r="E331" i="21"/>
  <c r="F331" i="21"/>
  <c r="G331" i="21"/>
  <c r="H331" i="21"/>
  <c r="K331" i="21"/>
  <c r="L331" i="21"/>
  <c r="B332" i="21"/>
  <c r="C332" i="21"/>
  <c r="D332" i="21"/>
  <c r="E332" i="21"/>
  <c r="F332" i="21"/>
  <c r="G332" i="21"/>
  <c r="H332" i="21"/>
  <c r="K332" i="21"/>
  <c r="L332" i="21"/>
  <c r="B333" i="21"/>
  <c r="C333" i="21"/>
  <c r="D333" i="21"/>
  <c r="E333" i="21"/>
  <c r="F333" i="21"/>
  <c r="G333" i="21"/>
  <c r="H333" i="21"/>
  <c r="K333" i="21"/>
  <c r="L333" i="21"/>
  <c r="B334" i="21"/>
  <c r="C334" i="21"/>
  <c r="D334" i="21"/>
  <c r="E334" i="21"/>
  <c r="F334" i="21"/>
  <c r="L334" i="21" s="1"/>
  <c r="G334" i="21"/>
  <c r="H334" i="21"/>
  <c r="K334" i="21"/>
  <c r="B335" i="21"/>
  <c r="C335" i="21"/>
  <c r="D335" i="21"/>
  <c r="E335" i="21"/>
  <c r="F335" i="21"/>
  <c r="G335" i="21"/>
  <c r="H335" i="21"/>
  <c r="K335" i="21"/>
  <c r="L335" i="21"/>
  <c r="B336" i="21"/>
  <c r="C336" i="21"/>
  <c r="D336" i="21"/>
  <c r="E336" i="21"/>
  <c r="F336" i="21"/>
  <c r="G336" i="21"/>
  <c r="H336" i="21"/>
  <c r="K336" i="21"/>
  <c r="L336" i="21"/>
  <c r="B337" i="21"/>
  <c r="C337" i="21"/>
  <c r="D337" i="21"/>
  <c r="E337" i="21"/>
  <c r="F337" i="21"/>
  <c r="G337" i="21"/>
  <c r="H337" i="21"/>
  <c r="K337" i="21"/>
  <c r="L337" i="21"/>
  <c r="B338" i="21"/>
  <c r="C338" i="21"/>
  <c r="D338" i="21"/>
  <c r="E338" i="21"/>
  <c r="F338" i="21"/>
  <c r="L338" i="21" s="1"/>
  <c r="G338" i="21"/>
  <c r="H338" i="21"/>
  <c r="K338" i="21"/>
  <c r="B339" i="21"/>
  <c r="C339" i="21"/>
  <c r="D339" i="21"/>
  <c r="E339" i="21"/>
  <c r="F339" i="21"/>
  <c r="G339" i="21"/>
  <c r="H339" i="21"/>
  <c r="K339" i="21"/>
  <c r="L339" i="21"/>
  <c r="B340" i="21"/>
  <c r="C340" i="21"/>
  <c r="D340" i="21"/>
  <c r="E340" i="21"/>
  <c r="F340" i="21"/>
  <c r="G340" i="21"/>
  <c r="H340" i="21"/>
  <c r="K340" i="21"/>
  <c r="L340" i="21"/>
  <c r="B341" i="21"/>
  <c r="C341" i="21"/>
  <c r="D341" i="21"/>
  <c r="E341" i="21"/>
  <c r="F341" i="21"/>
  <c r="G341" i="21"/>
  <c r="H341" i="21"/>
  <c r="K341" i="21"/>
  <c r="L341" i="21"/>
  <c r="B342" i="21"/>
  <c r="C342" i="21"/>
  <c r="D342" i="21"/>
  <c r="E342" i="21"/>
  <c r="F342" i="21"/>
  <c r="L342" i="21" s="1"/>
  <c r="G342" i="21"/>
  <c r="H342" i="21"/>
  <c r="K342" i="21"/>
  <c r="B343" i="21"/>
  <c r="C343" i="21"/>
  <c r="D343" i="21"/>
  <c r="E343" i="21"/>
  <c r="F343" i="21"/>
  <c r="G343" i="21"/>
  <c r="H343" i="21"/>
  <c r="K343" i="21"/>
  <c r="L343" i="21"/>
  <c r="B344" i="21"/>
  <c r="C344" i="21"/>
  <c r="D344" i="21"/>
  <c r="E344" i="21"/>
  <c r="F344" i="21"/>
  <c r="L344" i="21" s="1"/>
  <c r="G344" i="21"/>
  <c r="H344" i="21"/>
  <c r="K344" i="21"/>
  <c r="B345" i="21"/>
  <c r="C345" i="21"/>
  <c r="D345" i="21"/>
  <c r="E345" i="21"/>
  <c r="F345" i="21"/>
  <c r="G345" i="21"/>
  <c r="H345" i="21"/>
  <c r="K345" i="21"/>
  <c r="L345" i="21"/>
  <c r="B346" i="21"/>
  <c r="C346" i="21"/>
  <c r="D346" i="21"/>
  <c r="E346" i="21"/>
  <c r="F346" i="21"/>
  <c r="L346" i="21" s="1"/>
  <c r="G346" i="21"/>
  <c r="H346" i="21"/>
  <c r="K346" i="21"/>
  <c r="B347" i="21"/>
  <c r="C347" i="21"/>
  <c r="D347" i="21"/>
  <c r="E347" i="21"/>
  <c r="F347" i="21"/>
  <c r="G347" i="21"/>
  <c r="H347" i="21"/>
  <c r="K347" i="21"/>
  <c r="L347" i="21"/>
  <c r="B348" i="21"/>
  <c r="C348" i="21"/>
  <c r="D348" i="21"/>
  <c r="E348" i="21"/>
  <c r="F348" i="21"/>
  <c r="G348" i="21"/>
  <c r="H348" i="21"/>
  <c r="K348" i="21"/>
  <c r="L348" i="21"/>
  <c r="B349" i="21"/>
  <c r="C349" i="21"/>
  <c r="D349" i="21"/>
  <c r="E349" i="21"/>
  <c r="F349" i="21"/>
  <c r="G349" i="21"/>
  <c r="H349" i="21"/>
  <c r="K349" i="21"/>
  <c r="L349" i="21"/>
  <c r="B350" i="21"/>
  <c r="C350" i="21"/>
  <c r="D350" i="21"/>
  <c r="E350" i="21"/>
  <c r="F350" i="21"/>
  <c r="L350" i="21" s="1"/>
  <c r="G350" i="21"/>
  <c r="H350" i="21"/>
  <c r="K350" i="21"/>
  <c r="B351" i="21"/>
  <c r="C351" i="21"/>
  <c r="D351" i="21"/>
  <c r="E351" i="21"/>
  <c r="F351" i="21"/>
  <c r="G351" i="21"/>
  <c r="H351" i="21"/>
  <c r="K351" i="21"/>
  <c r="L351" i="21"/>
  <c r="B352" i="21"/>
  <c r="C352" i="21"/>
  <c r="D352" i="21"/>
  <c r="E352" i="21"/>
  <c r="F352" i="21"/>
  <c r="G352" i="21"/>
  <c r="H352" i="21"/>
  <c r="K352" i="21"/>
  <c r="L352" i="21"/>
  <c r="B353" i="21"/>
  <c r="C353" i="21"/>
  <c r="D353" i="21"/>
  <c r="E353" i="21"/>
  <c r="F353" i="21"/>
  <c r="G353" i="21"/>
  <c r="H353" i="21"/>
  <c r="K353" i="21"/>
  <c r="L353" i="21"/>
  <c r="B354" i="21"/>
  <c r="C354" i="21"/>
  <c r="D354" i="21"/>
  <c r="E354" i="21"/>
  <c r="F354" i="21"/>
  <c r="L354" i="21" s="1"/>
  <c r="G354" i="21"/>
  <c r="H354" i="21"/>
  <c r="K354" i="21"/>
  <c r="B355" i="21"/>
  <c r="C355" i="21"/>
  <c r="D355" i="21"/>
  <c r="E355" i="21"/>
  <c r="F355" i="21"/>
  <c r="G355" i="21"/>
  <c r="H355" i="21"/>
  <c r="K355" i="21"/>
  <c r="L355" i="21"/>
  <c r="B356" i="21"/>
  <c r="C356" i="21"/>
  <c r="D356" i="21"/>
  <c r="E356" i="21"/>
  <c r="F356" i="21"/>
  <c r="G356" i="21"/>
  <c r="H356" i="21"/>
  <c r="K356" i="21"/>
  <c r="L356" i="21"/>
  <c r="B357" i="21"/>
  <c r="C357" i="21"/>
  <c r="D357" i="21"/>
  <c r="E357" i="21"/>
  <c r="F357" i="21"/>
  <c r="G357" i="21"/>
  <c r="H357" i="21"/>
  <c r="K357" i="21"/>
  <c r="L357" i="21"/>
  <c r="B358" i="21"/>
  <c r="C358" i="21"/>
  <c r="D358" i="21"/>
  <c r="E358" i="21"/>
  <c r="F358" i="21"/>
  <c r="L358" i="21" s="1"/>
  <c r="G358" i="21"/>
  <c r="H358" i="21"/>
  <c r="K358" i="21"/>
  <c r="B359" i="21"/>
  <c r="C359" i="21"/>
  <c r="D359" i="21"/>
  <c r="E359" i="21"/>
  <c r="F359" i="21"/>
  <c r="G359" i="21"/>
  <c r="H359" i="21"/>
  <c r="K359" i="21"/>
  <c r="L359" i="21"/>
  <c r="B360" i="21"/>
  <c r="C360" i="21"/>
  <c r="D360" i="21"/>
  <c r="E360" i="21"/>
  <c r="F360" i="21"/>
  <c r="G360" i="21"/>
  <c r="H360" i="21"/>
  <c r="K360" i="21"/>
  <c r="L360" i="21"/>
  <c r="B361" i="21"/>
  <c r="C361" i="21"/>
  <c r="D361" i="21"/>
  <c r="E361" i="21"/>
  <c r="F361" i="21"/>
  <c r="G361" i="21"/>
  <c r="H361" i="21"/>
  <c r="K361" i="21"/>
  <c r="L361" i="21"/>
  <c r="B362" i="21"/>
  <c r="C362" i="21"/>
  <c r="D362" i="21"/>
  <c r="E362" i="21"/>
  <c r="F362" i="21"/>
  <c r="L362" i="21" s="1"/>
  <c r="G362" i="21"/>
  <c r="H362" i="21"/>
  <c r="K362" i="21"/>
  <c r="B363" i="21"/>
  <c r="C363" i="21"/>
  <c r="D363" i="21"/>
  <c r="E363" i="21"/>
  <c r="F363" i="21"/>
  <c r="G363" i="21"/>
  <c r="H363" i="21"/>
  <c r="K363" i="21"/>
  <c r="L363" i="21"/>
  <c r="B364" i="21"/>
  <c r="C364" i="21"/>
  <c r="D364" i="21"/>
  <c r="E364" i="21"/>
  <c r="F364" i="21"/>
  <c r="G364" i="21"/>
  <c r="H364" i="21"/>
  <c r="K364" i="21"/>
  <c r="L364" i="21"/>
  <c r="B365" i="21"/>
  <c r="C365" i="21"/>
  <c r="D365" i="21"/>
  <c r="E365" i="21"/>
  <c r="F365" i="21"/>
  <c r="G365" i="21"/>
  <c r="H365" i="21"/>
  <c r="K365" i="21"/>
  <c r="L365" i="21"/>
  <c r="B366" i="21"/>
  <c r="C366" i="21"/>
  <c r="D366" i="21"/>
  <c r="E366" i="21"/>
  <c r="F366" i="21"/>
  <c r="L366" i="21" s="1"/>
  <c r="G366" i="21"/>
  <c r="H366" i="21"/>
  <c r="K366" i="21"/>
  <c r="B367" i="21"/>
  <c r="C367" i="21"/>
  <c r="D367" i="21"/>
  <c r="E367" i="21"/>
  <c r="F367" i="21"/>
  <c r="G367" i="21"/>
  <c r="H367" i="21"/>
  <c r="K367" i="21"/>
  <c r="L367" i="21"/>
  <c r="B368" i="21"/>
  <c r="C368" i="21"/>
  <c r="D368" i="21"/>
  <c r="E368" i="21"/>
  <c r="F368" i="21"/>
  <c r="G368" i="21"/>
  <c r="H368" i="21"/>
  <c r="K368" i="21"/>
  <c r="L368" i="21"/>
  <c r="B369" i="21"/>
  <c r="C369" i="21"/>
  <c r="D369" i="21"/>
  <c r="E369" i="21"/>
  <c r="F369" i="21"/>
  <c r="G369" i="21"/>
  <c r="H369" i="21"/>
  <c r="K369" i="21"/>
  <c r="L369" i="21"/>
  <c r="B370" i="21"/>
  <c r="C370" i="21"/>
  <c r="D370" i="21"/>
  <c r="E370" i="21"/>
  <c r="F370" i="21"/>
  <c r="L370" i="21" s="1"/>
  <c r="G370" i="21"/>
  <c r="H370" i="21"/>
  <c r="K370" i="21"/>
  <c r="B371" i="21"/>
  <c r="C371" i="21"/>
  <c r="D371" i="21"/>
  <c r="E371" i="21"/>
  <c r="F371" i="21"/>
  <c r="G371" i="21"/>
  <c r="H371" i="21"/>
  <c r="K371" i="21"/>
  <c r="L371" i="21"/>
  <c r="B372" i="21"/>
  <c r="C372" i="21"/>
  <c r="D372" i="21"/>
  <c r="E372" i="21"/>
  <c r="F372" i="21"/>
  <c r="G372" i="21"/>
  <c r="H372" i="21"/>
  <c r="K372" i="21"/>
  <c r="L372" i="21"/>
  <c r="B373" i="21"/>
  <c r="C373" i="21"/>
  <c r="D373" i="21"/>
  <c r="E373" i="21"/>
  <c r="F373" i="21"/>
  <c r="G373" i="21"/>
  <c r="H373" i="21"/>
  <c r="K373" i="21"/>
  <c r="L373" i="21"/>
  <c r="B374" i="21"/>
  <c r="C374" i="21"/>
  <c r="D374" i="21"/>
  <c r="E374" i="21"/>
  <c r="F374" i="21"/>
  <c r="L374" i="21" s="1"/>
  <c r="G374" i="21"/>
  <c r="H374" i="21"/>
  <c r="K374" i="21"/>
  <c r="B375" i="21"/>
  <c r="C375" i="21"/>
  <c r="D375" i="21"/>
  <c r="E375" i="21"/>
  <c r="F375" i="21"/>
  <c r="G375" i="21"/>
  <c r="H375" i="21"/>
  <c r="K375" i="21"/>
  <c r="L375" i="21"/>
  <c r="B376" i="21"/>
  <c r="C376" i="21"/>
  <c r="D376" i="21"/>
  <c r="E376" i="21"/>
  <c r="F376" i="21"/>
  <c r="G376" i="21"/>
  <c r="H376" i="21"/>
  <c r="K376" i="21"/>
  <c r="L376" i="21"/>
  <c r="B377" i="21"/>
  <c r="C377" i="21"/>
  <c r="D377" i="21"/>
  <c r="E377" i="21"/>
  <c r="F377" i="21"/>
  <c r="G377" i="21"/>
  <c r="H377" i="21"/>
  <c r="K377" i="21"/>
  <c r="L377" i="21"/>
  <c r="B378" i="21"/>
  <c r="C378" i="21"/>
  <c r="D378" i="21"/>
  <c r="E378" i="21"/>
  <c r="F378" i="21"/>
  <c r="L378" i="21" s="1"/>
  <c r="G378" i="21"/>
  <c r="H378" i="21"/>
  <c r="K378" i="21"/>
  <c r="B379" i="21"/>
  <c r="C379" i="21"/>
  <c r="D379" i="21"/>
  <c r="E379" i="21"/>
  <c r="F379" i="21"/>
  <c r="G379" i="21"/>
  <c r="H379" i="21"/>
  <c r="K379" i="21"/>
  <c r="L379" i="21"/>
  <c r="B380" i="21"/>
  <c r="C380" i="21"/>
  <c r="D380" i="21"/>
  <c r="E380" i="21"/>
  <c r="F380" i="21"/>
  <c r="G380" i="21"/>
  <c r="H380" i="21"/>
  <c r="K380" i="21"/>
  <c r="L380" i="21"/>
  <c r="B381" i="21"/>
  <c r="C381" i="21"/>
  <c r="D381" i="21"/>
  <c r="E381" i="21"/>
  <c r="F381" i="21"/>
  <c r="G381" i="21"/>
  <c r="H381" i="21"/>
  <c r="K381" i="21"/>
  <c r="L381" i="21"/>
  <c r="B382" i="21"/>
  <c r="C382" i="21"/>
  <c r="D382" i="21"/>
  <c r="E382" i="21"/>
  <c r="F382" i="21"/>
  <c r="L382" i="21" s="1"/>
  <c r="G382" i="21"/>
  <c r="H382" i="21"/>
  <c r="K382" i="21"/>
  <c r="B383" i="21"/>
  <c r="C383" i="21"/>
  <c r="D383" i="21"/>
  <c r="E383" i="21"/>
  <c r="F383" i="21"/>
  <c r="G383" i="21"/>
  <c r="H383" i="21"/>
  <c r="K383" i="21"/>
  <c r="L383" i="21"/>
  <c r="B384" i="21"/>
  <c r="C384" i="21"/>
  <c r="D384" i="21"/>
  <c r="E384" i="21"/>
  <c r="F384" i="21"/>
  <c r="L384" i="21" s="1"/>
  <c r="G384" i="21"/>
  <c r="H384" i="21"/>
  <c r="K384" i="21"/>
  <c r="B385" i="21"/>
  <c r="C385" i="21"/>
  <c r="D385" i="21"/>
  <c r="E385" i="21"/>
  <c r="F385" i="21"/>
  <c r="G385" i="21"/>
  <c r="H385" i="21"/>
  <c r="K385" i="21"/>
  <c r="L385" i="21"/>
  <c r="B386" i="21"/>
  <c r="C386" i="21"/>
  <c r="D386" i="21"/>
  <c r="E386" i="21"/>
  <c r="F386" i="21"/>
  <c r="L386" i="21" s="1"/>
  <c r="G386" i="21"/>
  <c r="H386" i="21"/>
  <c r="K386" i="21"/>
  <c r="B387" i="21"/>
  <c r="C387" i="21"/>
  <c r="D387" i="21"/>
  <c r="E387" i="21"/>
  <c r="F387" i="21"/>
  <c r="G387" i="21"/>
  <c r="H387" i="21"/>
  <c r="K387" i="21"/>
  <c r="L387" i="21"/>
  <c r="B388" i="21"/>
  <c r="C388" i="21"/>
  <c r="D388" i="21"/>
  <c r="E388" i="21"/>
  <c r="F388" i="21"/>
  <c r="G388" i="21"/>
  <c r="H388" i="21"/>
  <c r="K388" i="21"/>
  <c r="L388" i="21"/>
  <c r="B389" i="21"/>
  <c r="C389" i="21"/>
  <c r="D389" i="21"/>
  <c r="E389" i="21"/>
  <c r="F389" i="21"/>
  <c r="G389" i="21"/>
  <c r="H389" i="21"/>
  <c r="K389" i="21"/>
  <c r="L389" i="21"/>
  <c r="B390" i="21"/>
  <c r="C390" i="21"/>
  <c r="D390" i="21"/>
  <c r="E390" i="21"/>
  <c r="F390" i="21"/>
  <c r="L390" i="21" s="1"/>
  <c r="G390" i="21"/>
  <c r="H390" i="21"/>
  <c r="K390" i="21"/>
  <c r="B391" i="21"/>
  <c r="C391" i="21"/>
  <c r="D391" i="21"/>
  <c r="E391" i="21"/>
  <c r="F391" i="21"/>
  <c r="G391" i="21"/>
  <c r="H391" i="21"/>
  <c r="K391" i="21"/>
  <c r="L391" i="21"/>
  <c r="B392" i="21"/>
  <c r="C392" i="21"/>
  <c r="D392" i="21"/>
  <c r="E392" i="21"/>
  <c r="F392" i="21"/>
  <c r="G392" i="21"/>
  <c r="H392" i="21"/>
  <c r="K392" i="21"/>
  <c r="L392" i="21"/>
  <c r="B393" i="21"/>
  <c r="C393" i="21"/>
  <c r="D393" i="21"/>
  <c r="E393" i="21"/>
  <c r="F393" i="21"/>
  <c r="L393" i="21" s="1"/>
  <c r="G393" i="21"/>
  <c r="H393" i="21"/>
  <c r="K393" i="21"/>
  <c r="B394" i="21"/>
  <c r="C394" i="21"/>
  <c r="D394" i="21"/>
  <c r="E394" i="21"/>
  <c r="F394" i="21"/>
  <c r="L394" i="21" s="1"/>
  <c r="G394" i="21"/>
  <c r="H394" i="21"/>
  <c r="K394" i="21"/>
  <c r="B395" i="21"/>
  <c r="C395" i="21"/>
  <c r="D395" i="21"/>
  <c r="E395" i="21"/>
  <c r="F395" i="21"/>
  <c r="G395" i="21"/>
  <c r="H395" i="21"/>
  <c r="K395" i="21"/>
  <c r="L395" i="21"/>
  <c r="B396" i="21"/>
  <c r="C396" i="21"/>
  <c r="D396" i="21"/>
  <c r="E396" i="21"/>
  <c r="F396" i="21"/>
  <c r="G396" i="21"/>
  <c r="H396" i="21"/>
  <c r="K396" i="21"/>
  <c r="L396" i="21"/>
  <c r="B397" i="21"/>
  <c r="C397" i="21"/>
  <c r="D397" i="21"/>
  <c r="E397" i="21"/>
  <c r="F397" i="21"/>
  <c r="G397" i="21"/>
  <c r="H397" i="21"/>
  <c r="K397" i="21"/>
  <c r="L397" i="21"/>
  <c r="B398" i="21"/>
  <c r="C398" i="21"/>
  <c r="D398" i="21"/>
  <c r="E398" i="21"/>
  <c r="F398" i="21"/>
  <c r="L398" i="21" s="1"/>
  <c r="G398" i="21"/>
  <c r="H398" i="21"/>
  <c r="K398" i="21"/>
  <c r="B399" i="21"/>
  <c r="C399" i="21"/>
  <c r="D399" i="21"/>
  <c r="E399" i="21"/>
  <c r="F399" i="21"/>
  <c r="G399" i="21"/>
  <c r="H399" i="21"/>
  <c r="K399" i="21"/>
  <c r="L399" i="21"/>
  <c r="B400" i="21"/>
  <c r="C400" i="21"/>
  <c r="D400" i="21"/>
  <c r="E400" i="21"/>
  <c r="F400" i="21"/>
  <c r="G400" i="21"/>
  <c r="H400" i="21"/>
  <c r="K400" i="21"/>
  <c r="L400" i="21"/>
  <c r="B401" i="21"/>
  <c r="C401" i="21"/>
  <c r="D401" i="21"/>
  <c r="E401" i="21"/>
  <c r="F401" i="21"/>
  <c r="G401" i="21"/>
  <c r="H401" i="21"/>
  <c r="K401" i="21"/>
  <c r="L401" i="21"/>
  <c r="B402" i="21"/>
  <c r="C402" i="21"/>
  <c r="D402" i="21"/>
  <c r="E402" i="21"/>
  <c r="F402" i="21"/>
  <c r="L402" i="21" s="1"/>
  <c r="G402" i="21"/>
  <c r="H402" i="21"/>
  <c r="K402" i="21"/>
  <c r="B403" i="21"/>
  <c r="C403" i="21"/>
  <c r="D403" i="21"/>
  <c r="E403" i="21"/>
  <c r="F403" i="21"/>
  <c r="G403" i="21"/>
  <c r="H403" i="21"/>
  <c r="K403" i="21"/>
  <c r="L403" i="21"/>
  <c r="B404" i="21"/>
  <c r="C404" i="21"/>
  <c r="D404" i="21"/>
  <c r="E404" i="21"/>
  <c r="F404" i="21"/>
  <c r="G404" i="21"/>
  <c r="H404" i="21"/>
  <c r="K404" i="21"/>
  <c r="L404" i="21"/>
  <c r="B405" i="21"/>
  <c r="C405" i="21"/>
  <c r="D405" i="21"/>
  <c r="E405" i="21"/>
  <c r="F405" i="21"/>
  <c r="G405" i="21"/>
  <c r="H405" i="21"/>
  <c r="K405" i="21"/>
  <c r="L405" i="21"/>
  <c r="B406" i="21"/>
  <c r="C406" i="21"/>
  <c r="D406" i="21"/>
  <c r="E406" i="21"/>
  <c r="F406" i="21"/>
  <c r="L406" i="21" s="1"/>
  <c r="G406" i="21"/>
  <c r="H406" i="21"/>
  <c r="K406" i="21"/>
  <c r="B407" i="21"/>
  <c r="C407" i="21"/>
  <c r="D407" i="21"/>
  <c r="E407" i="21"/>
  <c r="F407" i="21"/>
  <c r="G407" i="21"/>
  <c r="H407" i="21"/>
  <c r="K407" i="21"/>
  <c r="L407" i="21"/>
  <c r="B408" i="21"/>
  <c r="C408" i="21"/>
  <c r="D408" i="21"/>
  <c r="E408" i="21"/>
  <c r="F408" i="21"/>
  <c r="L408" i="21" s="1"/>
  <c r="G408" i="21"/>
  <c r="H408" i="21"/>
  <c r="K408" i="21"/>
  <c r="B409" i="21"/>
  <c r="C409" i="21"/>
  <c r="D409" i="21"/>
  <c r="E409" i="21"/>
  <c r="F409" i="21"/>
  <c r="G409" i="21"/>
  <c r="H409" i="21"/>
  <c r="K409" i="21"/>
  <c r="L409" i="21"/>
  <c r="B410" i="21"/>
  <c r="C410" i="21"/>
  <c r="D410" i="21"/>
  <c r="E410" i="21"/>
  <c r="F410" i="21"/>
  <c r="L410" i="21" s="1"/>
  <c r="G410" i="21"/>
  <c r="H410" i="21"/>
  <c r="K410" i="21"/>
  <c r="B411" i="21"/>
  <c r="C411" i="21"/>
  <c r="D411" i="21"/>
  <c r="E411" i="21"/>
  <c r="F411" i="21"/>
  <c r="G411" i="21"/>
  <c r="H411" i="21"/>
  <c r="K411" i="21"/>
  <c r="L411" i="21"/>
  <c r="B412" i="21"/>
  <c r="C412" i="21"/>
  <c r="D412" i="21"/>
  <c r="E412" i="21"/>
  <c r="F412" i="21"/>
  <c r="G412" i="21"/>
  <c r="H412" i="21"/>
  <c r="K412" i="21"/>
  <c r="L412" i="21"/>
  <c r="B413" i="21"/>
  <c r="C413" i="21"/>
  <c r="D413" i="21"/>
  <c r="E413" i="21"/>
  <c r="F413" i="21"/>
  <c r="G413" i="21"/>
  <c r="H413" i="21"/>
  <c r="K413" i="21"/>
  <c r="L413" i="21"/>
  <c r="B414" i="21"/>
  <c r="C414" i="21"/>
  <c r="D414" i="21"/>
  <c r="E414" i="21"/>
  <c r="F414" i="21"/>
  <c r="L414" i="21" s="1"/>
  <c r="G414" i="21"/>
  <c r="H414" i="21"/>
  <c r="K414" i="21"/>
  <c r="B415" i="21"/>
  <c r="C415" i="21"/>
  <c r="D415" i="21"/>
  <c r="E415" i="21"/>
  <c r="F415" i="21"/>
  <c r="G415" i="21"/>
  <c r="H415" i="21"/>
  <c r="K415" i="21"/>
  <c r="L415" i="21"/>
  <c r="B416" i="21"/>
  <c r="C416" i="21"/>
  <c r="D416" i="21"/>
  <c r="E416" i="21"/>
  <c r="F416" i="21"/>
  <c r="G416" i="21"/>
  <c r="H416" i="21"/>
  <c r="K416" i="21"/>
  <c r="L416" i="21"/>
  <c r="B417" i="21"/>
  <c r="C417" i="21"/>
  <c r="D417" i="21"/>
  <c r="E417" i="21"/>
  <c r="F417" i="21"/>
  <c r="G417" i="21"/>
  <c r="H417" i="21"/>
  <c r="K417" i="21"/>
  <c r="L417" i="21"/>
  <c r="B418" i="21"/>
  <c r="C418" i="21"/>
  <c r="D418" i="21"/>
  <c r="E418" i="21"/>
  <c r="F418" i="21"/>
  <c r="L418" i="21" s="1"/>
  <c r="G418" i="21"/>
  <c r="H418" i="21"/>
  <c r="K418" i="21"/>
  <c r="B419" i="21"/>
  <c r="C419" i="21"/>
  <c r="D419" i="21"/>
  <c r="E419" i="21"/>
  <c r="F419" i="21"/>
  <c r="G419" i="21"/>
  <c r="H419" i="21"/>
  <c r="K419" i="21"/>
  <c r="L419" i="21"/>
  <c r="B420" i="21"/>
  <c r="C420" i="21"/>
  <c r="D420" i="21"/>
  <c r="E420" i="21"/>
  <c r="F420" i="21"/>
  <c r="G420" i="21"/>
  <c r="H420" i="21"/>
  <c r="K420" i="21"/>
  <c r="L420" i="21"/>
  <c r="B421" i="21"/>
  <c r="C421" i="21"/>
  <c r="D421" i="21"/>
  <c r="E421" i="21"/>
  <c r="F421" i="21"/>
  <c r="G421" i="21"/>
  <c r="H421" i="21"/>
  <c r="K421" i="21"/>
  <c r="L421" i="21"/>
  <c r="B422" i="21"/>
  <c r="C422" i="21"/>
  <c r="D422" i="21"/>
  <c r="E422" i="21"/>
  <c r="F422" i="21"/>
  <c r="L422" i="21" s="1"/>
  <c r="G422" i="21"/>
  <c r="H422" i="21"/>
  <c r="K422" i="21"/>
  <c r="B423" i="21"/>
  <c r="C423" i="21"/>
  <c r="D423" i="21"/>
  <c r="E423" i="21"/>
  <c r="F423" i="21"/>
  <c r="G423" i="21"/>
  <c r="H423" i="21"/>
  <c r="K423" i="21"/>
  <c r="L423" i="21"/>
  <c r="B424" i="21"/>
  <c r="C424" i="21"/>
  <c r="D424" i="21"/>
  <c r="E424" i="21"/>
  <c r="F424" i="21"/>
  <c r="G424" i="21"/>
  <c r="H424" i="21"/>
  <c r="K424" i="21"/>
  <c r="L424" i="21"/>
  <c r="B425" i="21"/>
  <c r="C425" i="21"/>
  <c r="D425" i="21"/>
  <c r="E425" i="21"/>
  <c r="F425" i="21"/>
  <c r="G425" i="21"/>
  <c r="H425" i="21"/>
  <c r="K425" i="21"/>
  <c r="L425" i="21"/>
  <c r="B426" i="21"/>
  <c r="C426" i="21"/>
  <c r="D426" i="21"/>
  <c r="E426" i="21"/>
  <c r="F426" i="21"/>
  <c r="L426" i="21" s="1"/>
  <c r="G426" i="21"/>
  <c r="H426" i="21"/>
  <c r="K426" i="21"/>
  <c r="B427" i="21"/>
  <c r="C427" i="21"/>
  <c r="D427" i="21"/>
  <c r="E427" i="21"/>
  <c r="F427" i="21"/>
  <c r="G427" i="21"/>
  <c r="H427" i="21"/>
  <c r="K427" i="21"/>
  <c r="L427" i="21"/>
  <c r="B428" i="21"/>
  <c r="C428" i="21"/>
  <c r="D428" i="21"/>
  <c r="E428" i="21"/>
  <c r="F428" i="21"/>
  <c r="G428" i="21"/>
  <c r="H428" i="21"/>
  <c r="K428" i="21"/>
  <c r="L428" i="21"/>
  <c r="B429" i="21"/>
  <c r="C429" i="21"/>
  <c r="D429" i="21"/>
  <c r="E429" i="21"/>
  <c r="F429" i="21"/>
  <c r="G429" i="21"/>
  <c r="H429" i="21"/>
  <c r="K429" i="21"/>
  <c r="L429" i="21"/>
  <c r="B430" i="21"/>
  <c r="C430" i="21"/>
  <c r="D430" i="21"/>
  <c r="E430" i="21"/>
  <c r="F430" i="21"/>
  <c r="L430" i="21" s="1"/>
  <c r="G430" i="21"/>
  <c r="H430" i="21"/>
  <c r="K430" i="21"/>
  <c r="B431" i="21"/>
  <c r="C431" i="21"/>
  <c r="D431" i="21"/>
  <c r="E431" i="21"/>
  <c r="F431" i="21"/>
  <c r="G431" i="21"/>
  <c r="H431" i="21"/>
  <c r="K431" i="21"/>
  <c r="L431" i="21"/>
  <c r="B432" i="21"/>
  <c r="C432" i="21"/>
  <c r="D432" i="21"/>
  <c r="E432" i="21"/>
  <c r="F432" i="21"/>
  <c r="G432" i="21"/>
  <c r="H432" i="21"/>
  <c r="K432" i="21"/>
  <c r="L432" i="21"/>
  <c r="B433" i="21"/>
  <c r="C433" i="21"/>
  <c r="D433" i="21"/>
  <c r="E433" i="21"/>
  <c r="F433" i="21"/>
  <c r="G433" i="21"/>
  <c r="H433" i="21"/>
  <c r="K433" i="21"/>
  <c r="L433" i="21"/>
  <c r="B434" i="21"/>
  <c r="C434" i="21"/>
  <c r="D434" i="21"/>
  <c r="E434" i="21"/>
  <c r="F434" i="21"/>
  <c r="L434" i="21" s="1"/>
  <c r="G434" i="21"/>
  <c r="H434" i="21"/>
  <c r="K434" i="21"/>
  <c r="B435" i="21"/>
  <c r="C435" i="21"/>
  <c r="D435" i="21"/>
  <c r="E435" i="21"/>
  <c r="F435" i="21"/>
  <c r="G435" i="21"/>
  <c r="H435" i="21"/>
  <c r="K435" i="21"/>
  <c r="L435" i="21"/>
  <c r="B436" i="21"/>
  <c r="C436" i="21"/>
  <c r="D436" i="21"/>
  <c r="E436" i="21"/>
  <c r="F436" i="21"/>
  <c r="G436" i="21"/>
  <c r="H436" i="21"/>
  <c r="K436" i="21"/>
  <c r="L436" i="21"/>
  <c r="B437" i="21"/>
  <c r="C437" i="21"/>
  <c r="D437" i="21"/>
  <c r="E437" i="21"/>
  <c r="F437" i="21"/>
  <c r="G437" i="21"/>
  <c r="H437" i="21"/>
  <c r="K437" i="21"/>
  <c r="L437" i="21"/>
  <c r="B438" i="21"/>
  <c r="C438" i="21"/>
  <c r="D438" i="21"/>
  <c r="E438" i="21"/>
  <c r="F438" i="21"/>
  <c r="L438" i="21" s="1"/>
  <c r="G438" i="21"/>
  <c r="H438" i="21"/>
  <c r="K438" i="21"/>
  <c r="B439" i="21"/>
  <c r="C439" i="21"/>
  <c r="D439" i="21"/>
  <c r="E439" i="21"/>
  <c r="F439" i="21"/>
  <c r="G439" i="21"/>
  <c r="H439" i="21"/>
  <c r="K439" i="21"/>
  <c r="L439" i="21"/>
  <c r="B440" i="21"/>
  <c r="C440" i="21"/>
  <c r="D440" i="21"/>
  <c r="E440" i="21"/>
  <c r="F440" i="21"/>
  <c r="L440" i="21" s="1"/>
  <c r="G440" i="21"/>
  <c r="H440" i="21"/>
  <c r="K440" i="21"/>
  <c r="B441" i="21"/>
  <c r="C441" i="21"/>
  <c r="D441" i="21"/>
  <c r="E441" i="21"/>
  <c r="F441" i="21"/>
  <c r="G441" i="21"/>
  <c r="H441" i="21"/>
  <c r="K441" i="21"/>
  <c r="L441" i="21"/>
  <c r="B442" i="21"/>
  <c r="C442" i="21"/>
  <c r="D442" i="21"/>
  <c r="E442" i="21"/>
  <c r="F442" i="21"/>
  <c r="L442" i="21" s="1"/>
  <c r="G442" i="21"/>
  <c r="H442" i="21"/>
  <c r="K442" i="21"/>
  <c r="B443" i="21"/>
  <c r="C443" i="21"/>
  <c r="D443" i="21"/>
  <c r="E443" i="21"/>
  <c r="F443" i="21"/>
  <c r="L443" i="21" s="1"/>
  <c r="G443" i="21"/>
  <c r="H443" i="21"/>
  <c r="K443" i="21"/>
  <c r="B444" i="21"/>
  <c r="C444" i="21"/>
  <c r="D444" i="21"/>
  <c r="E444" i="21"/>
  <c r="F444" i="21"/>
  <c r="L444" i="21" s="1"/>
  <c r="G444" i="21"/>
  <c r="H444" i="21"/>
  <c r="K444" i="21"/>
  <c r="B445" i="21"/>
  <c r="C445" i="21"/>
  <c r="D445" i="21"/>
  <c r="E445" i="21"/>
  <c r="F445" i="21"/>
  <c r="G445" i="21"/>
  <c r="H445" i="21"/>
  <c r="K445" i="21"/>
  <c r="L445" i="21"/>
  <c r="B446" i="21"/>
  <c r="C446" i="21"/>
  <c r="D446" i="21"/>
  <c r="E446" i="21"/>
  <c r="F446" i="21"/>
  <c r="G446" i="21"/>
  <c r="H446" i="21"/>
  <c r="K446" i="21"/>
  <c r="L446" i="21"/>
  <c r="B447" i="21"/>
  <c r="C447" i="21"/>
  <c r="D447" i="21"/>
  <c r="E447" i="21"/>
  <c r="F447" i="21"/>
  <c r="G447" i="21"/>
  <c r="H447" i="21"/>
  <c r="K447" i="21"/>
  <c r="L447" i="21"/>
  <c r="B448" i="21"/>
  <c r="C448" i="21"/>
  <c r="D448" i="21"/>
  <c r="E448" i="21"/>
  <c r="F448" i="21"/>
  <c r="L448" i="21" s="1"/>
  <c r="G448" i="21"/>
  <c r="H448" i="21"/>
  <c r="K448" i="21"/>
  <c r="B449" i="21"/>
  <c r="C449" i="21"/>
  <c r="D449" i="21"/>
  <c r="E449" i="21"/>
  <c r="F449" i="21"/>
  <c r="G449" i="21"/>
  <c r="H449" i="21"/>
  <c r="K449" i="21"/>
  <c r="L449" i="21"/>
  <c r="B450" i="21"/>
  <c r="C450" i="21"/>
  <c r="D450" i="21"/>
  <c r="E450" i="21"/>
  <c r="F450" i="21"/>
  <c r="G450" i="21"/>
  <c r="H450" i="21"/>
  <c r="K450" i="21"/>
  <c r="L450" i="21"/>
  <c r="B451" i="21"/>
  <c r="C451" i="21"/>
  <c r="D451" i="21"/>
  <c r="E451" i="21"/>
  <c r="F451" i="21"/>
  <c r="L451" i="21" s="1"/>
  <c r="G451" i="21"/>
  <c r="H451" i="21"/>
  <c r="K451" i="21"/>
  <c r="B452" i="21"/>
  <c r="C452" i="21"/>
  <c r="D452" i="21"/>
  <c r="E452" i="21"/>
  <c r="F452" i="21"/>
  <c r="G452" i="21"/>
  <c r="H452" i="21"/>
  <c r="K452" i="21"/>
  <c r="L452" i="21"/>
  <c r="B453" i="21"/>
  <c r="C453" i="21"/>
  <c r="D453" i="21"/>
  <c r="E453" i="21"/>
  <c r="F453" i="21"/>
  <c r="G453" i="21"/>
  <c r="H453" i="21"/>
  <c r="K453" i="21"/>
  <c r="L453" i="21"/>
  <c r="B454" i="21"/>
  <c r="C454" i="21"/>
  <c r="D454" i="21"/>
  <c r="E454" i="21"/>
  <c r="F454" i="21"/>
  <c r="G454" i="21"/>
  <c r="H454" i="21"/>
  <c r="K454" i="21"/>
  <c r="L454" i="21"/>
  <c r="B455" i="21"/>
  <c r="C455" i="21"/>
  <c r="D455" i="21"/>
  <c r="E455" i="21"/>
  <c r="F455" i="21"/>
  <c r="L455" i="21" s="1"/>
  <c r="G455" i="21"/>
  <c r="H455" i="21"/>
  <c r="K455" i="21"/>
  <c r="B456" i="21"/>
  <c r="C456" i="21"/>
  <c r="D456" i="21"/>
  <c r="E456" i="21"/>
  <c r="F456" i="21"/>
  <c r="G456" i="21"/>
  <c r="H456" i="21"/>
  <c r="K456" i="21"/>
  <c r="L456" i="21"/>
  <c r="B457" i="21"/>
  <c r="C457" i="21"/>
  <c r="D457" i="21"/>
  <c r="E457" i="21"/>
  <c r="F457" i="21"/>
  <c r="G457" i="21"/>
  <c r="H457" i="21"/>
  <c r="K457" i="21"/>
  <c r="L457" i="21"/>
  <c r="B458" i="21"/>
  <c r="C458" i="21"/>
  <c r="D458" i="21"/>
  <c r="E458" i="21"/>
  <c r="F458" i="21"/>
  <c r="G458" i="21"/>
  <c r="H458" i="21"/>
  <c r="K458" i="21"/>
  <c r="L458" i="21"/>
  <c r="B459" i="21"/>
  <c r="C459" i="21"/>
  <c r="D459" i="21"/>
  <c r="E459" i="21"/>
  <c r="F459" i="21"/>
  <c r="L459" i="21" s="1"/>
  <c r="G459" i="21"/>
  <c r="H459" i="21"/>
  <c r="K459" i="21"/>
  <c r="B460" i="21"/>
  <c r="C460" i="21"/>
  <c r="D460" i="21"/>
  <c r="E460" i="21"/>
  <c r="F460" i="21"/>
  <c r="G460" i="21"/>
  <c r="H460" i="21"/>
  <c r="K460" i="21"/>
  <c r="L460" i="21"/>
  <c r="B461" i="21"/>
  <c r="C461" i="21"/>
  <c r="D461" i="21"/>
  <c r="E461" i="21"/>
  <c r="F461" i="21"/>
  <c r="G461" i="21"/>
  <c r="H461" i="21"/>
  <c r="K461" i="21"/>
  <c r="L461" i="21"/>
  <c r="B462" i="21"/>
  <c r="C462" i="21"/>
  <c r="D462" i="21"/>
  <c r="E462" i="21"/>
  <c r="F462" i="21"/>
  <c r="G462" i="21"/>
  <c r="H462" i="21"/>
  <c r="K462" i="21"/>
  <c r="L462" i="21"/>
  <c r="B463" i="21"/>
  <c r="C463" i="21"/>
  <c r="D463" i="21"/>
  <c r="E463" i="21"/>
  <c r="F463" i="21"/>
  <c r="L463" i="21" s="1"/>
  <c r="G463" i="21"/>
  <c r="H463" i="21"/>
  <c r="K463" i="21"/>
  <c r="B464" i="21"/>
  <c r="C464" i="21"/>
  <c r="D464" i="21"/>
  <c r="E464" i="21"/>
  <c r="F464" i="21"/>
  <c r="G464" i="21"/>
  <c r="H464" i="21"/>
  <c r="K464" i="21"/>
  <c r="L464" i="21"/>
  <c r="B465" i="21"/>
  <c r="C465" i="21"/>
  <c r="D465" i="21"/>
  <c r="E465" i="21"/>
  <c r="F465" i="21"/>
  <c r="G465" i="21"/>
  <c r="H465" i="21"/>
  <c r="K465" i="21"/>
  <c r="L465" i="21"/>
  <c r="B466" i="21"/>
  <c r="C466" i="21"/>
  <c r="D466" i="21"/>
  <c r="E466" i="21"/>
  <c r="F466" i="21"/>
  <c r="L466" i="21" s="1"/>
  <c r="G466" i="21"/>
  <c r="H466" i="21"/>
  <c r="K466" i="21"/>
  <c r="B467" i="21"/>
  <c r="C467" i="21"/>
  <c r="D467" i="21"/>
  <c r="E467" i="21"/>
  <c r="F467" i="21"/>
  <c r="G467" i="21"/>
  <c r="H467" i="21"/>
  <c r="K467" i="21"/>
  <c r="L467" i="21"/>
  <c r="B468" i="21"/>
  <c r="C468" i="21"/>
  <c r="D468" i="21"/>
  <c r="E468" i="21"/>
  <c r="F468" i="21"/>
  <c r="G468" i="21"/>
  <c r="H468" i="21"/>
  <c r="K468" i="21"/>
  <c r="L468" i="21"/>
  <c r="B469" i="21"/>
  <c r="C469" i="21"/>
  <c r="D469" i="21"/>
  <c r="E469" i="21"/>
  <c r="F469" i="21"/>
  <c r="G469" i="21"/>
  <c r="H469" i="21"/>
  <c r="K469" i="21"/>
  <c r="L469" i="21"/>
  <c r="B470" i="21"/>
  <c r="C470" i="21"/>
  <c r="D470" i="21"/>
  <c r="E470" i="21"/>
  <c r="F470" i="21"/>
  <c r="G470" i="21"/>
  <c r="H470" i="21"/>
  <c r="K470" i="21"/>
  <c r="L470" i="21"/>
  <c r="B471" i="21"/>
  <c r="C471" i="21"/>
  <c r="D471" i="21"/>
  <c r="E471" i="21"/>
  <c r="F471" i="21"/>
  <c r="G471" i="21"/>
  <c r="H471" i="21"/>
  <c r="K471" i="21"/>
  <c r="L471" i="21"/>
  <c r="B472" i="21"/>
  <c r="C472" i="21"/>
  <c r="D472" i="21"/>
  <c r="E472" i="21"/>
  <c r="F472" i="21"/>
  <c r="L472" i="21" s="1"/>
  <c r="G472" i="21"/>
  <c r="H472" i="21"/>
  <c r="K472" i="21"/>
  <c r="B473" i="21"/>
  <c r="C473" i="21"/>
  <c r="D473" i="21"/>
  <c r="E473" i="21"/>
  <c r="F473" i="21"/>
  <c r="L473" i="21" s="1"/>
  <c r="G473" i="21"/>
  <c r="H473" i="21"/>
  <c r="K473" i="21"/>
  <c r="B474" i="21"/>
  <c r="C474" i="21"/>
  <c r="D474" i="21"/>
  <c r="E474" i="21"/>
  <c r="F474" i="21"/>
  <c r="L474" i="21" s="1"/>
  <c r="G474" i="21"/>
  <c r="H474" i="21"/>
  <c r="K474" i="21"/>
  <c r="B475" i="21"/>
  <c r="C475" i="21"/>
  <c r="D475" i="21"/>
  <c r="E475" i="21"/>
  <c r="F475" i="21"/>
  <c r="G475" i="21"/>
  <c r="H475" i="21"/>
  <c r="K475" i="21"/>
  <c r="L475" i="21"/>
  <c r="B476" i="21"/>
  <c r="C476" i="21"/>
  <c r="D476" i="21"/>
  <c r="E476" i="21"/>
  <c r="F476" i="21"/>
  <c r="G476" i="21"/>
  <c r="H476" i="21"/>
  <c r="K476" i="21"/>
  <c r="L476" i="21"/>
  <c r="B477" i="21"/>
  <c r="C477" i="21"/>
  <c r="D477" i="21"/>
  <c r="E477" i="21"/>
  <c r="F477" i="21"/>
  <c r="L477" i="21" s="1"/>
  <c r="G477" i="21"/>
  <c r="H477" i="21"/>
  <c r="K477" i="21"/>
  <c r="B478" i="21"/>
  <c r="C478" i="21"/>
  <c r="D478" i="21"/>
  <c r="E478" i="21"/>
  <c r="F478" i="21"/>
  <c r="L478" i="21" s="1"/>
  <c r="G478" i="21"/>
  <c r="H478" i="21"/>
  <c r="K478" i="21"/>
  <c r="B479" i="21"/>
  <c r="C479" i="21"/>
  <c r="D479" i="21"/>
  <c r="E479" i="21"/>
  <c r="F479" i="21"/>
  <c r="G479" i="21"/>
  <c r="H479" i="21"/>
  <c r="K479" i="21"/>
  <c r="L479" i="21"/>
  <c r="B480" i="21"/>
  <c r="C480" i="21"/>
  <c r="D480" i="21"/>
  <c r="E480" i="21"/>
  <c r="F480" i="21"/>
  <c r="G480" i="21"/>
  <c r="H480" i="21"/>
  <c r="K480" i="21"/>
  <c r="L480" i="21"/>
  <c r="B481" i="21"/>
  <c r="C481" i="21"/>
  <c r="D481" i="21"/>
  <c r="E481" i="21"/>
  <c r="F481" i="21"/>
  <c r="G481" i="21"/>
  <c r="H481" i="21"/>
  <c r="K481" i="21"/>
  <c r="L481" i="21"/>
  <c r="B482" i="21"/>
  <c r="C482" i="21"/>
  <c r="D482" i="21"/>
  <c r="E482" i="21"/>
  <c r="F482" i="21"/>
  <c r="L482" i="21" s="1"/>
  <c r="G482" i="21"/>
  <c r="H482" i="21"/>
  <c r="K482" i="21"/>
  <c r="B483" i="21"/>
  <c r="C483" i="21"/>
  <c r="D483" i="21"/>
  <c r="E483" i="21"/>
  <c r="F483" i="21"/>
  <c r="G483" i="21"/>
  <c r="H483" i="21"/>
  <c r="K483" i="21"/>
  <c r="L483" i="21"/>
  <c r="B484" i="21"/>
  <c r="C484" i="21"/>
  <c r="D484" i="21"/>
  <c r="E484" i="21"/>
  <c r="F484" i="21"/>
  <c r="G484" i="21"/>
  <c r="H484" i="21"/>
  <c r="K484" i="21"/>
  <c r="L484" i="21"/>
  <c r="B485" i="21"/>
  <c r="C485" i="21"/>
  <c r="D485" i="21"/>
  <c r="E485" i="21"/>
  <c r="F485" i="21"/>
  <c r="G485" i="21"/>
  <c r="H485" i="21"/>
  <c r="K485" i="21"/>
  <c r="L485" i="21"/>
  <c r="B486" i="21"/>
  <c r="C486" i="21"/>
  <c r="D486" i="21"/>
  <c r="E486" i="21"/>
  <c r="F486" i="21"/>
  <c r="G486" i="21"/>
  <c r="H486" i="21"/>
  <c r="K486" i="21"/>
  <c r="L486" i="21"/>
  <c r="B487" i="21"/>
  <c r="C487" i="21"/>
  <c r="D487" i="21"/>
  <c r="E487" i="21"/>
  <c r="F487" i="21"/>
  <c r="G487" i="21"/>
  <c r="H487" i="21"/>
  <c r="K487" i="21"/>
  <c r="L487" i="21"/>
  <c r="B488" i="21"/>
  <c r="C488" i="21"/>
  <c r="D488" i="21"/>
  <c r="E488" i="21"/>
  <c r="F488" i="21"/>
  <c r="L488" i="21" s="1"/>
  <c r="G488" i="21"/>
  <c r="H488" i="21"/>
  <c r="K488" i="21"/>
  <c r="B489" i="21"/>
  <c r="C489" i="21"/>
  <c r="D489" i="21"/>
  <c r="E489" i="21"/>
  <c r="F489" i="21"/>
  <c r="G489" i="21"/>
  <c r="H489" i="21"/>
  <c r="K489" i="21"/>
  <c r="L489" i="21"/>
  <c r="B490" i="21"/>
  <c r="C490" i="21"/>
  <c r="D490" i="21"/>
  <c r="E490" i="21"/>
  <c r="F490" i="21"/>
  <c r="G490" i="21"/>
  <c r="H490" i="21"/>
  <c r="K490" i="21"/>
  <c r="L490" i="21"/>
  <c r="B491" i="21"/>
  <c r="C491" i="21"/>
  <c r="D491" i="21"/>
  <c r="E491" i="21"/>
  <c r="F491" i="21"/>
  <c r="G491" i="21"/>
  <c r="H491" i="21"/>
  <c r="K491" i="21"/>
  <c r="L491" i="21"/>
  <c r="B492" i="21"/>
  <c r="C492" i="21"/>
  <c r="D492" i="21"/>
  <c r="E492" i="21"/>
  <c r="F492" i="21"/>
  <c r="L492" i="21" s="1"/>
  <c r="G492" i="21"/>
  <c r="H492" i="21"/>
  <c r="K492" i="21"/>
  <c r="B493" i="21"/>
  <c r="C493" i="21"/>
  <c r="D493" i="21"/>
  <c r="E493" i="21"/>
  <c r="F493" i="21"/>
  <c r="G493" i="21"/>
  <c r="H493" i="21"/>
  <c r="K493" i="21"/>
  <c r="L493" i="21"/>
  <c r="B494" i="21"/>
  <c r="C494" i="21"/>
  <c r="D494" i="21"/>
  <c r="E494" i="21"/>
  <c r="F494" i="21"/>
  <c r="G494" i="21"/>
  <c r="H494" i="21"/>
  <c r="K494" i="21"/>
  <c r="L494" i="21"/>
  <c r="B495" i="21"/>
  <c r="C495" i="21"/>
  <c r="D495" i="21"/>
  <c r="E495" i="21"/>
  <c r="F495" i="21"/>
  <c r="G495" i="21"/>
  <c r="H495" i="21"/>
  <c r="K495" i="21"/>
  <c r="L495" i="21"/>
  <c r="B496" i="21"/>
  <c r="C496" i="21"/>
  <c r="D496" i="21"/>
  <c r="E496" i="21"/>
  <c r="F496" i="21"/>
  <c r="L496" i="21" s="1"/>
  <c r="G496" i="21"/>
  <c r="H496" i="21"/>
  <c r="K496" i="21"/>
  <c r="B497" i="21"/>
  <c r="C497" i="21"/>
  <c r="D497" i="21"/>
  <c r="E497" i="21"/>
  <c r="F497" i="21"/>
  <c r="G497" i="21"/>
  <c r="H497" i="21"/>
  <c r="K497" i="21"/>
  <c r="L497" i="21"/>
  <c r="B498" i="21"/>
  <c r="C498" i="21"/>
  <c r="D498" i="21"/>
  <c r="E498" i="21"/>
  <c r="F498" i="21"/>
  <c r="G498" i="21"/>
  <c r="H498" i="21"/>
  <c r="K498" i="21"/>
  <c r="L498" i="21"/>
  <c r="B499" i="21"/>
  <c r="C499" i="21"/>
  <c r="D499" i="21"/>
  <c r="E499" i="21"/>
  <c r="F499" i="21"/>
  <c r="G499" i="21"/>
  <c r="H499" i="21"/>
  <c r="K499" i="21"/>
  <c r="L499" i="21"/>
  <c r="B500" i="21"/>
  <c r="C500" i="21"/>
  <c r="D500" i="21"/>
  <c r="E500" i="21"/>
  <c r="F500" i="21"/>
  <c r="L500" i="21" s="1"/>
  <c r="G500" i="21"/>
  <c r="H500" i="21"/>
  <c r="K500" i="21"/>
  <c r="B501" i="21"/>
  <c r="C501" i="21"/>
  <c r="D501" i="21"/>
  <c r="E501" i="21"/>
  <c r="F501" i="21"/>
  <c r="G501" i="21"/>
  <c r="H501" i="21"/>
  <c r="K501" i="21"/>
  <c r="L501" i="21"/>
  <c r="B502" i="21"/>
  <c r="C502" i="21"/>
  <c r="D502" i="21"/>
  <c r="E502" i="21"/>
  <c r="F502" i="21"/>
  <c r="G502" i="21"/>
  <c r="H502" i="21"/>
  <c r="K502" i="21"/>
  <c r="L502" i="21"/>
  <c r="K15" i="21"/>
  <c r="H15" i="21"/>
  <c r="G15" i="21"/>
  <c r="F15" i="21"/>
  <c r="D15" i="21"/>
  <c r="E15" i="21"/>
  <c r="C15" i="21"/>
  <c r="B15" i="21"/>
  <c r="J23" i="30" l="1"/>
  <c r="J25" i="30"/>
  <c r="J27" i="30"/>
  <c r="J32" i="30"/>
  <c r="J34" i="30"/>
  <c r="J36" i="30"/>
  <c r="J41" i="30"/>
  <c r="J58" i="30"/>
  <c r="J69" i="30"/>
  <c r="J79" i="30"/>
  <c r="J83" i="30"/>
  <c r="J89" i="30"/>
  <c r="J84" i="30"/>
  <c r="J63" i="30"/>
  <c r="J20" i="30"/>
  <c r="J96" i="30"/>
  <c r="J92" i="30"/>
  <c r="J22" i="30"/>
  <c r="J126" i="30"/>
  <c r="J116" i="30"/>
  <c r="J112" i="30"/>
  <c r="J127" i="30"/>
  <c r="J123" i="30"/>
  <c r="J115" i="30"/>
  <c r="J64" i="30"/>
  <c r="J53" i="30"/>
  <c r="J17" i="30"/>
  <c r="J94" i="30"/>
  <c r="J47" i="30"/>
  <c r="J130" i="30"/>
  <c r="J122" i="30"/>
  <c r="J114" i="30"/>
  <c r="J117" i="30"/>
  <c r="J113" i="30"/>
  <c r="J105" i="30"/>
  <c r="J101" i="30"/>
  <c r="L135" i="36"/>
  <c r="K135" i="36" s="1"/>
  <c r="L133" i="36"/>
  <c r="K133" i="36" s="1"/>
  <c r="L131" i="36"/>
  <c r="K131" i="36" s="1"/>
  <c r="L127" i="36"/>
  <c r="K127" i="36" s="1"/>
  <c r="J498" i="21"/>
  <c r="I498" i="21" s="1"/>
  <c r="J496" i="21"/>
  <c r="I496" i="21" s="1"/>
  <c r="J495" i="21"/>
  <c r="I495" i="21" s="1"/>
  <c r="J490" i="21"/>
  <c r="I490" i="21" s="1"/>
  <c r="J488" i="21"/>
  <c r="I488" i="21" s="1"/>
  <c r="J478" i="21"/>
  <c r="I478" i="21" s="1"/>
  <c r="J466" i="21"/>
  <c r="I466" i="21" s="1"/>
  <c r="J463" i="21"/>
  <c r="I463" i="21" s="1"/>
  <c r="J455" i="21"/>
  <c r="I455" i="21" s="1"/>
  <c r="J444" i="21"/>
  <c r="I444" i="21" s="1"/>
  <c r="J442" i="21"/>
  <c r="I442" i="21" s="1"/>
  <c r="J438" i="21"/>
  <c r="I438" i="21" s="1"/>
  <c r="J430" i="21"/>
  <c r="I430" i="21" s="1"/>
  <c r="J422" i="21"/>
  <c r="I422" i="21" s="1"/>
  <c r="J414" i="21"/>
  <c r="I414" i="21" s="1"/>
  <c r="J408" i="21"/>
  <c r="I408" i="21" s="1"/>
  <c r="J402" i="21"/>
  <c r="I402" i="21" s="1"/>
  <c r="J394" i="21"/>
  <c r="I394" i="21" s="1"/>
  <c r="J386" i="21"/>
  <c r="I386" i="21" s="1"/>
  <c r="J378" i="21"/>
  <c r="I378" i="21" s="1"/>
  <c r="J370" i="21"/>
  <c r="I370" i="21" s="1"/>
  <c r="J362" i="21"/>
  <c r="I362" i="21" s="1"/>
  <c r="J354" i="21"/>
  <c r="I354" i="21" s="1"/>
  <c r="J346" i="21"/>
  <c r="I346" i="21" s="1"/>
  <c r="J338" i="21"/>
  <c r="I338" i="21" s="1"/>
  <c r="J330" i="21"/>
  <c r="I330" i="21" s="1"/>
  <c r="J322" i="21"/>
  <c r="I322" i="21" s="1"/>
  <c r="J314" i="21"/>
  <c r="I314" i="21" s="1"/>
  <c r="J306" i="21"/>
  <c r="I306" i="21" s="1"/>
  <c r="J298" i="21"/>
  <c r="I298" i="21" s="1"/>
  <c r="J290" i="21"/>
  <c r="I290" i="21" s="1"/>
  <c r="J282" i="21"/>
  <c r="I282" i="21" s="1"/>
  <c r="J274" i="21"/>
  <c r="I274" i="21" s="1"/>
  <c r="J252" i="21"/>
  <c r="I252" i="21" s="1"/>
  <c r="J244" i="21"/>
  <c r="I244" i="21" s="1"/>
  <c r="J236" i="21"/>
  <c r="I236" i="21" s="1"/>
  <c r="J228" i="21"/>
  <c r="I228" i="21" s="1"/>
  <c r="J220" i="21"/>
  <c r="I220" i="21" s="1"/>
  <c r="J212" i="21"/>
  <c r="I212" i="21" s="1"/>
  <c r="J204" i="21"/>
  <c r="I204" i="21" s="1"/>
  <c r="J196" i="21"/>
  <c r="I196" i="21" s="1"/>
  <c r="J188" i="21"/>
  <c r="I188" i="21" s="1"/>
  <c r="J182" i="21"/>
  <c r="I182" i="21" s="1"/>
  <c r="J178" i="21"/>
  <c r="I178" i="21" s="1"/>
  <c r="J174" i="21"/>
  <c r="I174" i="21" s="1"/>
  <c r="J170" i="21"/>
  <c r="I170" i="21" s="1"/>
  <c r="J166" i="21"/>
  <c r="I166" i="21" s="1"/>
  <c r="J162" i="21"/>
  <c r="I162" i="21" s="1"/>
  <c r="J158" i="21"/>
  <c r="I158" i="21" s="1"/>
  <c r="J154" i="21"/>
  <c r="I154" i="21" s="1"/>
  <c r="J150" i="21"/>
  <c r="I150" i="21" s="1"/>
  <c r="J146" i="21"/>
  <c r="I146" i="21" s="1"/>
  <c r="J142" i="21"/>
  <c r="I142" i="21" s="1"/>
  <c r="J138" i="21"/>
  <c r="I138" i="21" s="1"/>
  <c r="J134" i="21"/>
  <c r="I134" i="21" s="1"/>
  <c r="J130" i="21"/>
  <c r="I130" i="21" s="1"/>
  <c r="J124" i="21"/>
  <c r="I124" i="21" s="1"/>
  <c r="J120" i="21"/>
  <c r="I120" i="21" s="1"/>
  <c r="J116" i="21"/>
  <c r="I116" i="21" s="1"/>
  <c r="J112" i="21"/>
  <c r="I112" i="21" s="1"/>
  <c r="J108" i="21"/>
  <c r="I108" i="21" s="1"/>
  <c r="J104" i="21"/>
  <c r="I104" i="21" s="1"/>
  <c r="J100" i="21"/>
  <c r="I100" i="21" s="1"/>
  <c r="J98" i="21"/>
  <c r="I98" i="21" s="1"/>
  <c r="J94" i="21"/>
  <c r="I94" i="21" s="1"/>
  <c r="J90" i="21"/>
  <c r="I90" i="21" s="1"/>
  <c r="J86" i="21"/>
  <c r="I86" i="21" s="1"/>
  <c r="J82" i="21"/>
  <c r="I82" i="21" s="1"/>
  <c r="J78" i="21"/>
  <c r="I78" i="21" s="1"/>
  <c r="J74" i="21"/>
  <c r="I74" i="21" s="1"/>
  <c r="J70" i="21"/>
  <c r="I70" i="21" s="1"/>
  <c r="J66" i="21"/>
  <c r="I66" i="21" s="1"/>
  <c r="J62" i="21"/>
  <c r="I62" i="21" s="1"/>
  <c r="J58" i="21"/>
  <c r="I58" i="21" s="1"/>
  <c r="J54" i="21"/>
  <c r="I54" i="21" s="1"/>
  <c r="J50" i="21"/>
  <c r="I50" i="21" s="1"/>
  <c r="J46" i="21"/>
  <c r="I46" i="21" s="1"/>
  <c r="J42" i="21"/>
  <c r="I42" i="21" s="1"/>
  <c r="J38" i="21"/>
  <c r="I38" i="21" s="1"/>
  <c r="J34" i="21"/>
  <c r="I34" i="21" s="1"/>
  <c r="J30" i="21"/>
  <c r="I30" i="21" s="1"/>
  <c r="L134" i="36"/>
  <c r="K134" i="36" s="1"/>
  <c r="L132" i="36"/>
  <c r="K132" i="36" s="1"/>
  <c r="L130" i="36"/>
  <c r="K130" i="36" s="1"/>
  <c r="L125" i="36"/>
  <c r="K125" i="36" s="1"/>
  <c r="J502" i="21"/>
  <c r="I502" i="21" s="1"/>
  <c r="J500" i="21"/>
  <c r="I500" i="21" s="1"/>
  <c r="J499" i="21"/>
  <c r="I499" i="21" s="1"/>
  <c r="J494" i="21"/>
  <c r="I494" i="21" s="1"/>
  <c r="J492" i="21"/>
  <c r="I492" i="21" s="1"/>
  <c r="J491" i="21"/>
  <c r="I491" i="21" s="1"/>
  <c r="J484" i="21"/>
  <c r="I484" i="21" s="1"/>
  <c r="J482" i="21"/>
  <c r="I482" i="21" s="1"/>
  <c r="J481" i="21"/>
  <c r="I481" i="21" s="1"/>
  <c r="J476" i="21"/>
  <c r="I476" i="21" s="1"/>
  <c r="J474" i="21"/>
  <c r="I474" i="21" s="1"/>
  <c r="J473" i="21"/>
  <c r="I473" i="21" s="1"/>
  <c r="J472" i="21"/>
  <c r="I472" i="21" s="1"/>
  <c r="J471" i="21"/>
  <c r="I471" i="21" s="1"/>
  <c r="J461" i="21"/>
  <c r="I461" i="21" s="1"/>
  <c r="J459" i="21"/>
  <c r="I459" i="21" s="1"/>
  <c r="J458" i="21"/>
  <c r="I458" i="21" s="1"/>
  <c r="J453" i="21"/>
  <c r="I453" i="21" s="1"/>
  <c r="J451" i="21"/>
  <c r="I451" i="21" s="1"/>
  <c r="J450" i="21"/>
  <c r="I450" i="21" s="1"/>
  <c r="J448" i="21"/>
  <c r="I448" i="21" s="1"/>
  <c r="J447" i="21"/>
  <c r="I447" i="21" s="1"/>
  <c r="J436" i="21"/>
  <c r="I436" i="21" s="1"/>
  <c r="J434" i="21"/>
  <c r="I434" i="21" s="1"/>
  <c r="J433" i="21"/>
  <c r="I433" i="21" s="1"/>
  <c r="J428" i="21"/>
  <c r="I428" i="21" s="1"/>
  <c r="J426" i="21"/>
  <c r="I426" i="21" s="1"/>
  <c r="J425" i="21"/>
  <c r="I425" i="21" s="1"/>
  <c r="J420" i="21"/>
  <c r="I420" i="21" s="1"/>
  <c r="J418" i="21"/>
  <c r="I418" i="21" s="1"/>
  <c r="J417" i="21"/>
  <c r="I417" i="21" s="1"/>
  <c r="J412" i="21"/>
  <c r="I412" i="21" s="1"/>
  <c r="J410" i="21"/>
  <c r="I410" i="21" s="1"/>
  <c r="J406" i="21"/>
  <c r="I406" i="21" s="1"/>
  <c r="J405" i="21"/>
  <c r="I405" i="21" s="1"/>
  <c r="J400" i="21"/>
  <c r="I400" i="21" s="1"/>
  <c r="J398" i="21"/>
  <c r="I398" i="21" s="1"/>
  <c r="J397" i="21"/>
  <c r="I397" i="21" s="1"/>
  <c r="J392" i="21"/>
  <c r="I392" i="21" s="1"/>
  <c r="J390" i="21"/>
  <c r="I390" i="21" s="1"/>
  <c r="J389" i="21"/>
  <c r="I389" i="21" s="1"/>
  <c r="J384" i="21"/>
  <c r="I384" i="21" s="1"/>
  <c r="J382" i="21"/>
  <c r="I382" i="21" s="1"/>
  <c r="J381" i="21"/>
  <c r="I381" i="21" s="1"/>
  <c r="J376" i="21"/>
  <c r="I376" i="21" s="1"/>
  <c r="J374" i="21"/>
  <c r="I374" i="21" s="1"/>
  <c r="J373" i="21"/>
  <c r="I373" i="21" s="1"/>
  <c r="J368" i="21"/>
  <c r="I368" i="21" s="1"/>
  <c r="J366" i="21"/>
  <c r="I366" i="21" s="1"/>
  <c r="J365" i="21"/>
  <c r="I365" i="21" s="1"/>
  <c r="J360" i="21"/>
  <c r="I360" i="21" s="1"/>
  <c r="J358" i="21"/>
  <c r="I358" i="21" s="1"/>
  <c r="J357" i="21"/>
  <c r="I357" i="21" s="1"/>
  <c r="J352" i="21"/>
  <c r="I352" i="21" s="1"/>
  <c r="J350" i="21"/>
  <c r="I350" i="21" s="1"/>
  <c r="J349" i="21"/>
  <c r="I349" i="21" s="1"/>
  <c r="J344" i="21"/>
  <c r="I344" i="21" s="1"/>
  <c r="J342" i="21"/>
  <c r="I342" i="21" s="1"/>
  <c r="J341" i="21"/>
  <c r="I341" i="21" s="1"/>
  <c r="J336" i="21"/>
  <c r="I336" i="21" s="1"/>
  <c r="J334" i="21"/>
  <c r="I334" i="21" s="1"/>
  <c r="J333" i="21"/>
  <c r="I333" i="21" s="1"/>
  <c r="J328" i="21"/>
  <c r="I328" i="21" s="1"/>
  <c r="J326" i="21"/>
  <c r="I326" i="21" s="1"/>
  <c r="J325" i="21"/>
  <c r="I325" i="21" s="1"/>
  <c r="J320" i="21"/>
  <c r="I320" i="21" s="1"/>
  <c r="J318" i="21"/>
  <c r="I318" i="21" s="1"/>
  <c r="J317" i="21"/>
  <c r="I317" i="21" s="1"/>
  <c r="J312" i="21"/>
  <c r="I312" i="21" s="1"/>
  <c r="J310" i="21"/>
  <c r="I310" i="21" s="1"/>
  <c r="J309" i="21"/>
  <c r="I309" i="21" s="1"/>
  <c r="J304" i="21"/>
  <c r="I304" i="21" s="1"/>
  <c r="J302" i="21"/>
  <c r="I302" i="21" s="1"/>
  <c r="J301" i="21"/>
  <c r="I301" i="21" s="1"/>
  <c r="J296" i="21"/>
  <c r="I296" i="21" s="1"/>
  <c r="J294" i="21"/>
  <c r="I294" i="21" s="1"/>
  <c r="J293" i="21"/>
  <c r="I293" i="21" s="1"/>
  <c r="J288" i="21"/>
  <c r="I288" i="21" s="1"/>
  <c r="J286" i="21"/>
  <c r="I286" i="21" s="1"/>
  <c r="J285" i="21"/>
  <c r="I285" i="21" s="1"/>
  <c r="J280" i="21"/>
  <c r="I280" i="21" s="1"/>
  <c r="J278" i="21"/>
  <c r="I278" i="21" s="1"/>
  <c r="J277" i="21"/>
  <c r="I277" i="21" s="1"/>
  <c r="J272" i="21"/>
  <c r="I272" i="21" s="1"/>
  <c r="J270" i="21"/>
  <c r="I270" i="21" s="1"/>
  <c r="J268" i="21"/>
  <c r="I268" i="21" s="1"/>
  <c r="J266" i="21"/>
  <c r="I266" i="21" s="1"/>
  <c r="J264" i="21"/>
  <c r="I264" i="21" s="1"/>
  <c r="J262" i="21"/>
  <c r="I262" i="21" s="1"/>
  <c r="J260" i="21"/>
  <c r="I260" i="21" s="1"/>
  <c r="J258" i="21"/>
  <c r="I258" i="21" s="1"/>
  <c r="J256" i="21"/>
  <c r="I256" i="21" s="1"/>
  <c r="J255" i="21"/>
  <c r="I255" i="21" s="1"/>
  <c r="J250" i="21"/>
  <c r="I250" i="21" s="1"/>
  <c r="J248" i="21"/>
  <c r="I248" i="21" s="1"/>
  <c r="J247" i="21"/>
  <c r="I247" i="21" s="1"/>
  <c r="J480" i="21"/>
  <c r="I480" i="21" s="1"/>
  <c r="J477" i="21"/>
  <c r="I477" i="21" s="1"/>
  <c r="J470" i="21"/>
  <c r="I470" i="21" s="1"/>
  <c r="J457" i="21"/>
  <c r="I457" i="21" s="1"/>
  <c r="J454" i="21"/>
  <c r="I454" i="21" s="1"/>
  <c r="J446" i="21"/>
  <c r="I446" i="21" s="1"/>
  <c r="J441" i="21"/>
  <c r="I441" i="21" s="1"/>
  <c r="J437" i="21"/>
  <c r="I437" i="21" s="1"/>
  <c r="J432" i="21"/>
  <c r="I432" i="21" s="1"/>
  <c r="J429" i="21"/>
  <c r="I429" i="21" s="1"/>
  <c r="J424" i="21"/>
  <c r="I424" i="21" s="1"/>
  <c r="J421" i="21"/>
  <c r="I421" i="21" s="1"/>
  <c r="J416" i="21"/>
  <c r="I416" i="21" s="1"/>
  <c r="J413" i="21"/>
  <c r="I413" i="21" s="1"/>
  <c r="J404" i="21"/>
  <c r="I404" i="21" s="1"/>
  <c r="J401" i="21"/>
  <c r="I401" i="21" s="1"/>
  <c r="J396" i="21"/>
  <c r="I396" i="21" s="1"/>
  <c r="J393" i="21"/>
  <c r="I393" i="21" s="1"/>
  <c r="J388" i="21"/>
  <c r="I388" i="21" s="1"/>
  <c r="J385" i="21"/>
  <c r="I385" i="21" s="1"/>
  <c r="J380" i="21"/>
  <c r="I380" i="21" s="1"/>
  <c r="J377" i="21"/>
  <c r="I377" i="21" s="1"/>
  <c r="J372" i="21"/>
  <c r="I372" i="21" s="1"/>
  <c r="J369" i="21"/>
  <c r="I369" i="21" s="1"/>
  <c r="J364" i="21"/>
  <c r="I364" i="21" s="1"/>
  <c r="J361" i="21"/>
  <c r="I361" i="21" s="1"/>
  <c r="J356" i="21"/>
  <c r="I356" i="21" s="1"/>
  <c r="J353" i="21"/>
  <c r="I353" i="21" s="1"/>
  <c r="J348" i="21"/>
  <c r="I348" i="21" s="1"/>
  <c r="J345" i="21"/>
  <c r="I345" i="21" s="1"/>
  <c r="J340" i="21"/>
  <c r="I340" i="21" s="1"/>
  <c r="J337" i="21"/>
  <c r="I337" i="21" s="1"/>
  <c r="J332" i="21"/>
  <c r="I332" i="21" s="1"/>
  <c r="J329" i="21"/>
  <c r="I329" i="21" s="1"/>
  <c r="J324" i="21"/>
  <c r="I324" i="21" s="1"/>
  <c r="J321" i="21"/>
  <c r="I321" i="21" s="1"/>
  <c r="J316" i="21"/>
  <c r="I316" i="21" s="1"/>
  <c r="J313" i="21"/>
  <c r="I313" i="21" s="1"/>
  <c r="J308" i="21"/>
  <c r="I308" i="21" s="1"/>
  <c r="J305" i="21"/>
  <c r="I305" i="21" s="1"/>
  <c r="J300" i="21"/>
  <c r="I300" i="21" s="1"/>
  <c r="J297" i="21"/>
  <c r="I297" i="21" s="1"/>
  <c r="J292" i="21"/>
  <c r="I292" i="21" s="1"/>
  <c r="J289" i="21"/>
  <c r="I289" i="21" s="1"/>
  <c r="J284" i="21"/>
  <c r="I284" i="21" s="1"/>
  <c r="J281" i="21"/>
  <c r="I281" i="21" s="1"/>
  <c r="J276" i="21"/>
  <c r="I276" i="21" s="1"/>
  <c r="J273" i="21"/>
  <c r="I273" i="21" s="1"/>
  <c r="J254" i="21"/>
  <c r="I254" i="21" s="1"/>
  <c r="J251" i="21"/>
  <c r="I251" i="21" s="1"/>
  <c r="J246" i="21"/>
  <c r="I246" i="21" s="1"/>
  <c r="J243" i="21"/>
  <c r="I243" i="21" s="1"/>
  <c r="J238" i="21"/>
  <c r="I238" i="21" s="1"/>
  <c r="J235" i="21"/>
  <c r="I235" i="21" s="1"/>
  <c r="J230" i="21"/>
  <c r="I230" i="21" s="1"/>
  <c r="J242" i="21"/>
  <c r="I242" i="21" s="1"/>
  <c r="J240" i="21"/>
  <c r="I240" i="21" s="1"/>
  <c r="J239" i="21"/>
  <c r="I239" i="21" s="1"/>
  <c r="J234" i="21"/>
  <c r="I234" i="21" s="1"/>
  <c r="J232" i="21"/>
  <c r="I232" i="21" s="1"/>
  <c r="J231" i="21"/>
  <c r="I231" i="21" s="1"/>
  <c r="J226" i="21"/>
  <c r="I226" i="21" s="1"/>
  <c r="J224" i="21"/>
  <c r="I224" i="21" s="1"/>
  <c r="J223" i="21"/>
  <c r="I223" i="21" s="1"/>
  <c r="J218" i="21"/>
  <c r="I218" i="21" s="1"/>
  <c r="J216" i="21"/>
  <c r="I216" i="21" s="1"/>
  <c r="J215" i="21"/>
  <c r="I215" i="21" s="1"/>
  <c r="J210" i="21"/>
  <c r="I210" i="21" s="1"/>
  <c r="J208" i="21"/>
  <c r="I208" i="21" s="1"/>
  <c r="J207" i="21"/>
  <c r="I207" i="21" s="1"/>
  <c r="J202" i="21"/>
  <c r="I202" i="21" s="1"/>
  <c r="J200" i="21"/>
  <c r="I200" i="21" s="1"/>
  <c r="J199" i="21"/>
  <c r="I199" i="21" s="1"/>
  <c r="J194" i="21"/>
  <c r="I194" i="21" s="1"/>
  <c r="J192" i="21"/>
  <c r="I192" i="21" s="1"/>
  <c r="J191" i="21"/>
  <c r="I191" i="21" s="1"/>
  <c r="J186" i="21"/>
  <c r="I186" i="21" s="1"/>
  <c r="J184" i="21"/>
  <c r="I184" i="21" s="1"/>
  <c r="J180" i="21"/>
  <c r="I180" i="21" s="1"/>
  <c r="J176" i="21"/>
  <c r="I176" i="21" s="1"/>
  <c r="J172" i="21"/>
  <c r="I172" i="21" s="1"/>
  <c r="J168" i="21"/>
  <c r="I168" i="21" s="1"/>
  <c r="J164" i="21"/>
  <c r="I164" i="21" s="1"/>
  <c r="J160" i="21"/>
  <c r="I160" i="21" s="1"/>
  <c r="J156" i="21"/>
  <c r="I156" i="21" s="1"/>
  <c r="J152" i="21"/>
  <c r="I152" i="21" s="1"/>
  <c r="J148" i="21"/>
  <c r="I148" i="21" s="1"/>
  <c r="J144" i="21"/>
  <c r="I144" i="21" s="1"/>
  <c r="J140" i="21"/>
  <c r="I140" i="21" s="1"/>
  <c r="J136" i="21"/>
  <c r="I136" i="21" s="1"/>
  <c r="J132" i="21"/>
  <c r="I132" i="21" s="1"/>
  <c r="J126" i="21"/>
  <c r="I126" i="21" s="1"/>
  <c r="J122" i="21"/>
  <c r="I122" i="21" s="1"/>
  <c r="J118" i="21"/>
  <c r="I118" i="21" s="1"/>
  <c r="J114" i="21"/>
  <c r="I114" i="21" s="1"/>
  <c r="J110" i="21"/>
  <c r="I110" i="21" s="1"/>
  <c r="J106" i="21"/>
  <c r="I106" i="21" s="1"/>
  <c r="J102" i="21"/>
  <c r="I102" i="21" s="1"/>
  <c r="J99" i="21"/>
  <c r="I99" i="21" s="1"/>
  <c r="J96" i="21"/>
  <c r="I96" i="21" s="1"/>
  <c r="J92" i="21"/>
  <c r="I92" i="21" s="1"/>
  <c r="J88" i="21"/>
  <c r="I88" i="21" s="1"/>
  <c r="J84" i="21"/>
  <c r="I84" i="21" s="1"/>
  <c r="J80" i="21"/>
  <c r="I80" i="21" s="1"/>
  <c r="J76" i="21"/>
  <c r="I76" i="21" s="1"/>
  <c r="J72" i="21"/>
  <c r="I72" i="21" s="1"/>
  <c r="J68" i="21"/>
  <c r="I68" i="21" s="1"/>
  <c r="J64" i="21"/>
  <c r="I64" i="21" s="1"/>
  <c r="J60" i="21"/>
  <c r="I60" i="21" s="1"/>
  <c r="J56" i="21"/>
  <c r="I56" i="21" s="1"/>
  <c r="J52" i="21"/>
  <c r="I52" i="21" s="1"/>
  <c r="J48" i="21"/>
  <c r="I48" i="21" s="1"/>
  <c r="J44" i="21"/>
  <c r="I44" i="21" s="1"/>
  <c r="J40" i="21"/>
  <c r="I40" i="21" s="1"/>
  <c r="J36" i="21"/>
  <c r="I36" i="21" s="1"/>
  <c r="J32" i="21"/>
  <c r="I32" i="21" s="1"/>
  <c r="J28" i="21"/>
  <c r="I28" i="21" s="1"/>
  <c r="J24" i="21"/>
  <c r="I24" i="21" s="1"/>
  <c r="J20" i="21"/>
  <c r="I20" i="21" s="1"/>
  <c r="J16" i="21"/>
  <c r="I16" i="21" s="1"/>
  <c r="L502" i="36"/>
  <c r="K502" i="36" s="1"/>
  <c r="L501" i="36"/>
  <c r="K501" i="36" s="1"/>
  <c r="L500" i="36"/>
  <c r="K500" i="36" s="1"/>
  <c r="L499" i="36"/>
  <c r="K499" i="36" s="1"/>
  <c r="L498" i="36"/>
  <c r="K498" i="36" s="1"/>
  <c r="L497" i="36"/>
  <c r="K497" i="36" s="1"/>
  <c r="L496" i="36"/>
  <c r="K496" i="36" s="1"/>
  <c r="L495" i="36"/>
  <c r="K495" i="36" s="1"/>
  <c r="L494" i="36"/>
  <c r="K494" i="36" s="1"/>
  <c r="L493" i="36"/>
  <c r="K493" i="36" s="1"/>
  <c r="L492" i="36"/>
  <c r="K492" i="36" s="1"/>
  <c r="L491" i="36"/>
  <c r="K491" i="36" s="1"/>
  <c r="L490" i="36"/>
  <c r="K490" i="36" s="1"/>
  <c r="L489" i="36"/>
  <c r="K489" i="36" s="1"/>
  <c r="L488" i="36"/>
  <c r="K488" i="36" s="1"/>
  <c r="L487" i="36"/>
  <c r="K487" i="36" s="1"/>
  <c r="L486" i="36"/>
  <c r="K486" i="36" s="1"/>
  <c r="L485" i="36"/>
  <c r="K485" i="36" s="1"/>
  <c r="L484" i="36"/>
  <c r="K484" i="36" s="1"/>
  <c r="L483" i="36"/>
  <c r="K483" i="36" s="1"/>
  <c r="L482" i="36"/>
  <c r="K482" i="36" s="1"/>
  <c r="L481" i="36"/>
  <c r="K481" i="36" s="1"/>
  <c r="L480" i="36"/>
  <c r="K480" i="36" s="1"/>
  <c r="L479" i="36"/>
  <c r="K479" i="36" s="1"/>
  <c r="L478" i="36"/>
  <c r="K478" i="36" s="1"/>
  <c r="L477" i="36"/>
  <c r="K477" i="36" s="1"/>
  <c r="L476" i="36"/>
  <c r="K476" i="36" s="1"/>
  <c r="L475" i="36"/>
  <c r="K475" i="36" s="1"/>
  <c r="L474" i="36"/>
  <c r="K474" i="36" s="1"/>
  <c r="L473" i="36"/>
  <c r="K473" i="36" s="1"/>
  <c r="L472" i="36"/>
  <c r="K472" i="36" s="1"/>
  <c r="L471" i="36"/>
  <c r="K471" i="36" s="1"/>
  <c r="L470" i="36"/>
  <c r="K470" i="36" s="1"/>
  <c r="L469" i="36"/>
  <c r="K469" i="36" s="1"/>
  <c r="L468" i="36"/>
  <c r="K468" i="36" s="1"/>
  <c r="L467" i="36"/>
  <c r="K467" i="36" s="1"/>
  <c r="L466" i="36"/>
  <c r="K466" i="36" s="1"/>
  <c r="L465" i="36"/>
  <c r="K465" i="36" s="1"/>
  <c r="L464" i="36"/>
  <c r="K464" i="36" s="1"/>
  <c r="L463" i="36"/>
  <c r="K463" i="36" s="1"/>
  <c r="L462" i="36"/>
  <c r="K462" i="36" s="1"/>
  <c r="L461" i="36"/>
  <c r="K461" i="36" s="1"/>
  <c r="L460" i="36"/>
  <c r="K460" i="36" s="1"/>
  <c r="L459" i="36"/>
  <c r="K459" i="36" s="1"/>
  <c r="L458" i="36"/>
  <c r="K458" i="36" s="1"/>
  <c r="L457" i="36"/>
  <c r="K457" i="36" s="1"/>
  <c r="L456" i="36"/>
  <c r="K456" i="36" s="1"/>
  <c r="L455" i="36"/>
  <c r="K455" i="36" s="1"/>
  <c r="L454" i="36"/>
  <c r="K454" i="36" s="1"/>
  <c r="L453" i="36"/>
  <c r="K453" i="36" s="1"/>
  <c r="L452" i="36"/>
  <c r="K452" i="36" s="1"/>
  <c r="L451" i="36"/>
  <c r="K451" i="36" s="1"/>
  <c r="L450" i="36"/>
  <c r="K450" i="36" s="1"/>
  <c r="L449" i="36"/>
  <c r="K449" i="36" s="1"/>
  <c r="L448" i="36"/>
  <c r="K448" i="36" s="1"/>
  <c r="L447" i="36"/>
  <c r="K447" i="36" s="1"/>
  <c r="L446" i="36"/>
  <c r="K446" i="36" s="1"/>
  <c r="L445" i="36"/>
  <c r="K445" i="36" s="1"/>
  <c r="L444" i="36"/>
  <c r="K444" i="36" s="1"/>
  <c r="L443" i="36"/>
  <c r="K443" i="36" s="1"/>
  <c r="L442" i="36"/>
  <c r="K442" i="36" s="1"/>
  <c r="L441" i="36"/>
  <c r="K441" i="36" s="1"/>
  <c r="L440" i="36"/>
  <c r="K440" i="36" s="1"/>
  <c r="L439" i="36"/>
  <c r="K439" i="36" s="1"/>
  <c r="L438" i="36"/>
  <c r="K438" i="36" s="1"/>
  <c r="L437" i="36"/>
  <c r="K437" i="36" s="1"/>
  <c r="L436" i="36"/>
  <c r="K436" i="36" s="1"/>
  <c r="L435" i="36"/>
  <c r="K435" i="36" s="1"/>
  <c r="L434" i="36"/>
  <c r="K434" i="36" s="1"/>
  <c r="L433" i="36"/>
  <c r="K433" i="36" s="1"/>
  <c r="L432" i="36"/>
  <c r="K432" i="36" s="1"/>
  <c r="L431" i="36"/>
  <c r="K431" i="36" s="1"/>
  <c r="L430" i="36"/>
  <c r="K430" i="36" s="1"/>
  <c r="L429" i="36"/>
  <c r="K429" i="36" s="1"/>
  <c r="L428" i="36"/>
  <c r="K428" i="36" s="1"/>
  <c r="L427" i="36"/>
  <c r="K427" i="36" s="1"/>
  <c r="L426" i="36"/>
  <c r="K426" i="36" s="1"/>
  <c r="L425" i="36"/>
  <c r="K425" i="36" s="1"/>
  <c r="L424" i="36"/>
  <c r="K424" i="36" s="1"/>
  <c r="L423" i="36"/>
  <c r="K423" i="36" s="1"/>
  <c r="L422" i="36"/>
  <c r="K422" i="36" s="1"/>
  <c r="L421" i="36"/>
  <c r="K421" i="36" s="1"/>
  <c r="L420" i="36"/>
  <c r="K420" i="36" s="1"/>
  <c r="L419" i="36"/>
  <c r="K419" i="36" s="1"/>
  <c r="L418" i="36"/>
  <c r="K418" i="36" s="1"/>
  <c r="L417" i="36"/>
  <c r="K417" i="36" s="1"/>
  <c r="L416" i="36"/>
  <c r="K416" i="36" s="1"/>
  <c r="L415" i="36"/>
  <c r="K415" i="36" s="1"/>
  <c r="L414" i="36"/>
  <c r="K414" i="36" s="1"/>
  <c r="L413" i="36"/>
  <c r="K413" i="36" s="1"/>
  <c r="L412" i="36"/>
  <c r="K412" i="36" s="1"/>
  <c r="L411" i="36"/>
  <c r="K411" i="36" s="1"/>
  <c r="L410" i="36"/>
  <c r="K410" i="36" s="1"/>
  <c r="L409" i="36"/>
  <c r="K409" i="36" s="1"/>
  <c r="L408" i="36"/>
  <c r="K408" i="36" s="1"/>
  <c r="L407" i="36"/>
  <c r="K407" i="36" s="1"/>
  <c r="L406" i="36"/>
  <c r="K406" i="36" s="1"/>
  <c r="L405" i="36"/>
  <c r="K405" i="36" s="1"/>
  <c r="L404" i="36"/>
  <c r="K404" i="36" s="1"/>
  <c r="L403" i="36"/>
  <c r="K403" i="36" s="1"/>
  <c r="L402" i="36"/>
  <c r="K402" i="36" s="1"/>
  <c r="L401" i="36"/>
  <c r="K401" i="36" s="1"/>
  <c r="L400" i="36"/>
  <c r="K400" i="36" s="1"/>
  <c r="L399" i="36"/>
  <c r="K399" i="36" s="1"/>
  <c r="L398" i="36"/>
  <c r="K398" i="36" s="1"/>
  <c r="L397" i="36"/>
  <c r="K397" i="36" s="1"/>
  <c r="L396" i="36"/>
  <c r="K396" i="36" s="1"/>
  <c r="L395" i="36"/>
  <c r="K395" i="36" s="1"/>
  <c r="L394" i="36"/>
  <c r="K394" i="36" s="1"/>
  <c r="L393" i="36"/>
  <c r="K393" i="36" s="1"/>
  <c r="L392" i="36"/>
  <c r="K392" i="36" s="1"/>
  <c r="L391" i="36"/>
  <c r="K391" i="36" s="1"/>
  <c r="L390" i="36"/>
  <c r="K390" i="36" s="1"/>
  <c r="L389" i="36"/>
  <c r="K389" i="36" s="1"/>
  <c r="L388" i="36"/>
  <c r="K388" i="36" s="1"/>
  <c r="L387" i="36"/>
  <c r="K387" i="36" s="1"/>
  <c r="L386" i="36"/>
  <c r="K386" i="36" s="1"/>
  <c r="L385" i="36"/>
  <c r="K385" i="36" s="1"/>
  <c r="L384" i="36"/>
  <c r="K384" i="36" s="1"/>
  <c r="L383" i="36"/>
  <c r="K383" i="36" s="1"/>
  <c r="L382" i="36"/>
  <c r="K382" i="36" s="1"/>
  <c r="L381" i="36"/>
  <c r="K381" i="36" s="1"/>
  <c r="L380" i="36"/>
  <c r="K380" i="36" s="1"/>
  <c r="L379" i="36"/>
  <c r="K379" i="36" s="1"/>
  <c r="L378" i="36"/>
  <c r="K378" i="36" s="1"/>
  <c r="L377" i="36"/>
  <c r="K377" i="36" s="1"/>
  <c r="L376" i="36"/>
  <c r="K376" i="36" s="1"/>
  <c r="L375" i="36"/>
  <c r="K375" i="36" s="1"/>
  <c r="L293" i="36"/>
  <c r="K293" i="36" s="1"/>
  <c r="L291" i="36"/>
  <c r="K291" i="36" s="1"/>
  <c r="L289" i="36"/>
  <c r="K289" i="36" s="1"/>
  <c r="L287" i="36"/>
  <c r="K287" i="36" s="1"/>
  <c r="L285" i="36"/>
  <c r="K285" i="36" s="1"/>
  <c r="L283" i="36"/>
  <c r="K283" i="36" s="1"/>
  <c r="L281" i="36"/>
  <c r="K281" i="36" s="1"/>
  <c r="L279" i="36"/>
  <c r="K279" i="36" s="1"/>
  <c r="L277" i="36"/>
  <c r="K277" i="36" s="1"/>
  <c r="L275" i="36"/>
  <c r="K275" i="36" s="1"/>
  <c r="L273" i="36"/>
  <c r="K273" i="36" s="1"/>
  <c r="L271" i="36"/>
  <c r="K271" i="36" s="1"/>
  <c r="L269" i="36"/>
  <c r="K269" i="36" s="1"/>
  <c r="L267" i="36"/>
  <c r="K267" i="36" s="1"/>
  <c r="L265" i="36"/>
  <c r="K265" i="36" s="1"/>
  <c r="L263" i="36"/>
  <c r="K263" i="36" s="1"/>
  <c r="L261" i="36"/>
  <c r="K261" i="36" s="1"/>
  <c r="L259" i="36"/>
  <c r="K259" i="36" s="1"/>
  <c r="L257" i="36"/>
  <c r="K257" i="36" s="1"/>
  <c r="L255" i="36"/>
  <c r="K255" i="36" s="1"/>
  <c r="L253" i="36"/>
  <c r="K253" i="36" s="1"/>
  <c r="L251" i="36"/>
  <c r="K251" i="36" s="1"/>
  <c r="L249" i="36"/>
  <c r="K249" i="36" s="1"/>
  <c r="L247" i="36"/>
  <c r="K247" i="36" s="1"/>
  <c r="L245" i="36"/>
  <c r="K245" i="36" s="1"/>
  <c r="L243" i="36"/>
  <c r="K243" i="36" s="1"/>
  <c r="L241" i="36"/>
  <c r="K241" i="36" s="1"/>
  <c r="L239" i="36"/>
  <c r="K239" i="36" s="1"/>
  <c r="L237" i="36"/>
  <c r="K237" i="36" s="1"/>
  <c r="L235" i="36"/>
  <c r="K235" i="36" s="1"/>
  <c r="L233" i="36"/>
  <c r="K233" i="36" s="1"/>
  <c r="L231" i="36"/>
  <c r="K231" i="36" s="1"/>
  <c r="L229" i="36"/>
  <c r="K229" i="36" s="1"/>
  <c r="L227" i="36"/>
  <c r="K227" i="36" s="1"/>
  <c r="L225" i="36"/>
  <c r="K225" i="36" s="1"/>
  <c r="L223" i="36"/>
  <c r="K223" i="36" s="1"/>
  <c r="L221" i="36"/>
  <c r="K221" i="36" s="1"/>
  <c r="L185" i="36"/>
  <c r="K185" i="36" s="1"/>
  <c r="L183" i="36"/>
  <c r="K183" i="36" s="1"/>
  <c r="L181" i="36"/>
  <c r="K181" i="36" s="1"/>
  <c r="L179" i="36"/>
  <c r="K179" i="36" s="1"/>
  <c r="L177" i="36"/>
  <c r="K177" i="36" s="1"/>
  <c r="L175" i="36"/>
  <c r="K175" i="36" s="1"/>
  <c r="L173" i="36"/>
  <c r="K173" i="36" s="1"/>
  <c r="L171" i="36"/>
  <c r="K171" i="36" s="1"/>
  <c r="L169" i="36"/>
  <c r="K169" i="36" s="1"/>
  <c r="L167" i="36"/>
  <c r="K167" i="36" s="1"/>
  <c r="L165" i="36"/>
  <c r="K165" i="36" s="1"/>
  <c r="L163" i="36"/>
  <c r="K163" i="36" s="1"/>
  <c r="L161" i="36"/>
  <c r="K161" i="36" s="1"/>
  <c r="L159" i="36"/>
  <c r="K159" i="36" s="1"/>
  <c r="L157" i="36"/>
  <c r="K157" i="36" s="1"/>
  <c r="L155" i="36"/>
  <c r="K155" i="36" s="1"/>
  <c r="L153" i="36"/>
  <c r="K153" i="36" s="1"/>
  <c r="L151" i="36"/>
  <c r="K151" i="36" s="1"/>
  <c r="L149" i="36"/>
  <c r="K149" i="36" s="1"/>
  <c r="L147" i="36"/>
  <c r="K147" i="36" s="1"/>
  <c r="L145" i="36"/>
  <c r="K145" i="36" s="1"/>
  <c r="L143" i="36"/>
  <c r="K143" i="36" s="1"/>
  <c r="L141" i="36"/>
  <c r="K141" i="36" s="1"/>
  <c r="L139" i="36"/>
  <c r="K139" i="36" s="1"/>
  <c r="L137" i="36"/>
  <c r="K137" i="36" s="1"/>
  <c r="L126" i="36"/>
  <c r="K126" i="36" s="1"/>
  <c r="L124" i="36"/>
  <c r="K124" i="36" s="1"/>
  <c r="L123" i="36"/>
  <c r="K123" i="36" s="1"/>
  <c r="L122" i="36"/>
  <c r="K122" i="36" s="1"/>
  <c r="L121" i="36"/>
  <c r="K121" i="36" s="1"/>
  <c r="L120" i="36"/>
  <c r="K120" i="36" s="1"/>
  <c r="L119" i="36"/>
  <c r="K119" i="36" s="1"/>
  <c r="L118" i="36"/>
  <c r="K118" i="36" s="1"/>
  <c r="L117" i="36"/>
  <c r="K117" i="36" s="1"/>
  <c r="L116" i="36"/>
  <c r="K116" i="36" s="1"/>
  <c r="L115" i="36"/>
  <c r="K115" i="36" s="1"/>
  <c r="L114" i="36"/>
  <c r="K114" i="36" s="1"/>
  <c r="L113" i="36"/>
  <c r="K113" i="36" s="1"/>
  <c r="L112" i="36"/>
  <c r="K112" i="36" s="1"/>
  <c r="L111" i="36"/>
  <c r="K111" i="36" s="1"/>
  <c r="L110" i="36"/>
  <c r="K110" i="36" s="1"/>
  <c r="L109" i="36"/>
  <c r="K109" i="36" s="1"/>
  <c r="L108" i="36"/>
  <c r="K108" i="36" s="1"/>
  <c r="L107" i="36"/>
  <c r="K107" i="36" s="1"/>
  <c r="L106" i="36"/>
  <c r="K106" i="36" s="1"/>
  <c r="L105" i="36"/>
  <c r="K105" i="36" s="1"/>
  <c r="L104" i="36"/>
  <c r="K104" i="36" s="1"/>
  <c r="L103" i="36"/>
  <c r="K103" i="36" s="1"/>
  <c r="L102" i="36"/>
  <c r="K102" i="36" s="1"/>
  <c r="L101" i="36"/>
  <c r="K101" i="36" s="1"/>
  <c r="L100" i="36"/>
  <c r="K100" i="36" s="1"/>
  <c r="L99" i="36"/>
  <c r="K99" i="36" s="1"/>
  <c r="L98" i="36"/>
  <c r="K98" i="36" s="1"/>
  <c r="L97" i="36"/>
  <c r="K97" i="36" s="1"/>
  <c r="L96" i="36"/>
  <c r="K96" i="36" s="1"/>
  <c r="L95" i="36"/>
  <c r="K95" i="36" s="1"/>
  <c r="L94" i="36"/>
  <c r="K94" i="36" s="1"/>
  <c r="L93" i="36"/>
  <c r="K93" i="36" s="1"/>
  <c r="L92" i="36"/>
  <c r="K92" i="36" s="1"/>
  <c r="L91" i="36"/>
  <c r="K91" i="36" s="1"/>
  <c r="L90" i="36"/>
  <c r="K90" i="36" s="1"/>
  <c r="L89" i="36"/>
  <c r="K89" i="36" s="1"/>
  <c r="L88" i="36"/>
  <c r="K88" i="36" s="1"/>
  <c r="L87" i="36"/>
  <c r="K87" i="36" s="1"/>
  <c r="L86" i="36"/>
  <c r="K86" i="36" s="1"/>
  <c r="L85" i="36"/>
  <c r="K85" i="36" s="1"/>
  <c r="L84" i="36"/>
  <c r="K84" i="36" s="1"/>
  <c r="L83" i="36"/>
  <c r="K83" i="36" s="1"/>
  <c r="L82" i="36"/>
  <c r="K82" i="36" s="1"/>
  <c r="L81" i="36"/>
  <c r="K81" i="36" s="1"/>
  <c r="L80" i="36"/>
  <c r="K80" i="36" s="1"/>
  <c r="L79" i="36"/>
  <c r="K79" i="36" s="1"/>
  <c r="L78" i="36"/>
  <c r="K78" i="36" s="1"/>
  <c r="L77" i="36"/>
  <c r="K77" i="36" s="1"/>
  <c r="L76" i="36"/>
  <c r="K76" i="36" s="1"/>
  <c r="L75" i="36"/>
  <c r="K75" i="36" s="1"/>
  <c r="L74" i="36"/>
  <c r="K74" i="36" s="1"/>
  <c r="L73" i="36"/>
  <c r="K73" i="36" s="1"/>
  <c r="L72" i="36"/>
  <c r="K72" i="36" s="1"/>
  <c r="L71" i="36"/>
  <c r="K71" i="36" s="1"/>
  <c r="L70" i="36"/>
  <c r="K70" i="36" s="1"/>
  <c r="L69" i="36"/>
  <c r="K69" i="36" s="1"/>
  <c r="L68" i="36"/>
  <c r="K68" i="36" s="1"/>
  <c r="L67" i="36"/>
  <c r="K67" i="36" s="1"/>
  <c r="L66" i="36"/>
  <c r="K66" i="36" s="1"/>
  <c r="L65" i="36"/>
  <c r="K65" i="36" s="1"/>
  <c r="L64" i="36"/>
  <c r="K64" i="36" s="1"/>
  <c r="L63" i="36"/>
  <c r="K63" i="36" s="1"/>
  <c r="L62" i="36"/>
  <c r="K62" i="36" s="1"/>
  <c r="L61" i="36"/>
  <c r="K61" i="36" s="1"/>
  <c r="L60" i="36"/>
  <c r="K60" i="36" s="1"/>
  <c r="L59" i="36"/>
  <c r="K59" i="36" s="1"/>
  <c r="L43" i="36"/>
  <c r="K43" i="36" s="1"/>
  <c r="L41" i="36"/>
  <c r="K41" i="36" s="1"/>
  <c r="L39" i="36"/>
  <c r="K39" i="36" s="1"/>
  <c r="L37" i="36"/>
  <c r="K37" i="36" s="1"/>
  <c r="L35" i="36"/>
  <c r="K35" i="36" s="1"/>
  <c r="L33" i="36"/>
  <c r="K33" i="36" s="1"/>
  <c r="L31" i="36"/>
  <c r="K31" i="36" s="1"/>
  <c r="L29" i="36"/>
  <c r="K29" i="36" s="1"/>
  <c r="J227" i="21"/>
  <c r="I227" i="21" s="1"/>
  <c r="J222" i="21"/>
  <c r="I222" i="21" s="1"/>
  <c r="J219" i="21"/>
  <c r="I219" i="21" s="1"/>
  <c r="J214" i="21"/>
  <c r="I214" i="21" s="1"/>
  <c r="J211" i="21"/>
  <c r="I211" i="21" s="1"/>
  <c r="J206" i="21"/>
  <c r="I206" i="21" s="1"/>
  <c r="J203" i="21"/>
  <c r="I203" i="21" s="1"/>
  <c r="J198" i="21"/>
  <c r="I198" i="21" s="1"/>
  <c r="J195" i="21"/>
  <c r="I195" i="21" s="1"/>
  <c r="J190" i="21"/>
  <c r="I190" i="21" s="1"/>
  <c r="L294" i="36"/>
  <c r="K294" i="36" s="1"/>
  <c r="L292" i="36"/>
  <c r="K292" i="36" s="1"/>
  <c r="L290" i="36"/>
  <c r="K290" i="36" s="1"/>
  <c r="L288" i="36"/>
  <c r="K288" i="36" s="1"/>
  <c r="L286" i="36"/>
  <c r="K286" i="36" s="1"/>
  <c r="L284" i="36"/>
  <c r="K284" i="36" s="1"/>
  <c r="L282" i="36"/>
  <c r="K282" i="36" s="1"/>
  <c r="L280" i="36"/>
  <c r="K280" i="36" s="1"/>
  <c r="L278" i="36"/>
  <c r="K278" i="36" s="1"/>
  <c r="L276" i="36"/>
  <c r="K276" i="36" s="1"/>
  <c r="L274" i="36"/>
  <c r="K274" i="36" s="1"/>
  <c r="L272" i="36"/>
  <c r="K272" i="36" s="1"/>
  <c r="L270" i="36"/>
  <c r="K270" i="36" s="1"/>
  <c r="L268" i="36"/>
  <c r="K268" i="36" s="1"/>
  <c r="L266" i="36"/>
  <c r="K266" i="36" s="1"/>
  <c r="L264" i="36"/>
  <c r="K264" i="36" s="1"/>
  <c r="L262" i="36"/>
  <c r="K262" i="36" s="1"/>
  <c r="L260" i="36"/>
  <c r="K260" i="36" s="1"/>
  <c r="L258" i="36"/>
  <c r="K258" i="36" s="1"/>
  <c r="L256" i="36"/>
  <c r="K256" i="36" s="1"/>
  <c r="L254" i="36"/>
  <c r="K254" i="36" s="1"/>
  <c r="L252" i="36"/>
  <c r="K252" i="36" s="1"/>
  <c r="L250" i="36"/>
  <c r="K250" i="36" s="1"/>
  <c r="L248" i="36"/>
  <c r="K248" i="36" s="1"/>
  <c r="L246" i="36"/>
  <c r="K246" i="36" s="1"/>
  <c r="L244" i="36"/>
  <c r="K244" i="36" s="1"/>
  <c r="L242" i="36"/>
  <c r="K242" i="36" s="1"/>
  <c r="L240" i="36"/>
  <c r="K240" i="36" s="1"/>
  <c r="L238" i="36"/>
  <c r="K238" i="36" s="1"/>
  <c r="L236" i="36"/>
  <c r="K236" i="36" s="1"/>
  <c r="L234" i="36"/>
  <c r="K234" i="36" s="1"/>
  <c r="L232" i="36"/>
  <c r="K232" i="36" s="1"/>
  <c r="L230" i="36"/>
  <c r="K230" i="36" s="1"/>
  <c r="L228" i="36"/>
  <c r="K228" i="36" s="1"/>
  <c r="L226" i="36"/>
  <c r="K226" i="36" s="1"/>
  <c r="L224" i="36"/>
  <c r="K224" i="36" s="1"/>
  <c r="L222" i="36"/>
  <c r="K222" i="36" s="1"/>
  <c r="L186" i="36"/>
  <c r="K186" i="36" s="1"/>
  <c r="L184" i="36"/>
  <c r="K184" i="36" s="1"/>
  <c r="L182" i="36"/>
  <c r="K182" i="36" s="1"/>
  <c r="L180" i="36"/>
  <c r="K180" i="36" s="1"/>
  <c r="L178" i="36"/>
  <c r="K178" i="36" s="1"/>
  <c r="L176" i="36"/>
  <c r="K176" i="36" s="1"/>
  <c r="L174" i="36"/>
  <c r="K174" i="36" s="1"/>
  <c r="L172" i="36"/>
  <c r="K172" i="36" s="1"/>
  <c r="L170" i="36"/>
  <c r="K170" i="36" s="1"/>
  <c r="L168" i="36"/>
  <c r="K168" i="36" s="1"/>
  <c r="L166" i="36"/>
  <c r="K166" i="36" s="1"/>
  <c r="L164" i="36"/>
  <c r="K164" i="36" s="1"/>
  <c r="L162" i="36"/>
  <c r="K162" i="36" s="1"/>
  <c r="L160" i="36"/>
  <c r="K160" i="36" s="1"/>
  <c r="L158" i="36"/>
  <c r="K158" i="36" s="1"/>
  <c r="L156" i="36"/>
  <c r="K156" i="36" s="1"/>
  <c r="L154" i="36"/>
  <c r="K154" i="36" s="1"/>
  <c r="L152" i="36"/>
  <c r="K152" i="36" s="1"/>
  <c r="L150" i="36"/>
  <c r="K150" i="36" s="1"/>
  <c r="L148" i="36"/>
  <c r="K148" i="36" s="1"/>
  <c r="L146" i="36"/>
  <c r="K146" i="36" s="1"/>
  <c r="L144" i="36"/>
  <c r="K144" i="36" s="1"/>
  <c r="L142" i="36"/>
  <c r="K142" i="36" s="1"/>
  <c r="L140" i="36"/>
  <c r="K140" i="36" s="1"/>
  <c r="L138" i="36"/>
  <c r="K138" i="36" s="1"/>
  <c r="L136" i="36"/>
  <c r="K136" i="36" s="1"/>
  <c r="L44" i="36"/>
  <c r="K44" i="36" s="1"/>
  <c r="L42" i="36"/>
  <c r="K42" i="36" s="1"/>
  <c r="L40" i="36"/>
  <c r="K40" i="36" s="1"/>
  <c r="L38" i="36"/>
  <c r="K38" i="36" s="1"/>
  <c r="L36" i="36"/>
  <c r="K36" i="36" s="1"/>
  <c r="L34" i="36"/>
  <c r="K34" i="36" s="1"/>
  <c r="L32" i="36"/>
  <c r="K32" i="36" s="1"/>
  <c r="L30" i="36"/>
  <c r="K30" i="36" s="1"/>
  <c r="J485" i="21"/>
  <c r="I485" i="21" s="1"/>
  <c r="J465" i="21"/>
  <c r="I465" i="21" s="1"/>
  <c r="J462" i="21"/>
  <c r="I462" i="21" s="1"/>
  <c r="J409" i="21"/>
  <c r="I409" i="21" s="1"/>
  <c r="J501" i="21"/>
  <c r="I501" i="21" s="1"/>
  <c r="J497" i="21"/>
  <c r="I497" i="21" s="1"/>
  <c r="J493" i="21"/>
  <c r="I493" i="21" s="1"/>
  <c r="J489" i="21"/>
  <c r="I489" i="21" s="1"/>
  <c r="J486" i="21"/>
  <c r="I486" i="21" s="1"/>
  <c r="J483" i="21"/>
  <c r="I483" i="21" s="1"/>
  <c r="J479" i="21"/>
  <c r="I479" i="21" s="1"/>
  <c r="J475" i="21"/>
  <c r="I475" i="21" s="1"/>
  <c r="J469" i="21"/>
  <c r="I469" i="21" s="1"/>
  <c r="J467" i="21"/>
  <c r="I467" i="21" s="1"/>
  <c r="J464" i="21"/>
  <c r="I464" i="21" s="1"/>
  <c r="J460" i="21"/>
  <c r="I460" i="21" s="1"/>
  <c r="J456" i="21"/>
  <c r="I456" i="21" s="1"/>
  <c r="J452" i="21"/>
  <c r="I452" i="21" s="1"/>
  <c r="J449" i="21"/>
  <c r="I449" i="21" s="1"/>
  <c r="J445" i="21"/>
  <c r="I445" i="21" s="1"/>
  <c r="J443" i="21"/>
  <c r="I443" i="21" s="1"/>
  <c r="J440" i="21"/>
  <c r="I440" i="21" s="1"/>
  <c r="J435" i="21"/>
  <c r="I435" i="21" s="1"/>
  <c r="J431" i="21"/>
  <c r="I431" i="21" s="1"/>
  <c r="J427" i="21"/>
  <c r="I427" i="21" s="1"/>
  <c r="J423" i="21"/>
  <c r="I423" i="21" s="1"/>
  <c r="J419" i="21"/>
  <c r="I419" i="21" s="1"/>
  <c r="J415" i="21"/>
  <c r="I415" i="21" s="1"/>
  <c r="J411" i="21"/>
  <c r="I411" i="21" s="1"/>
  <c r="J407" i="21"/>
  <c r="I407" i="21" s="1"/>
  <c r="J403" i="21"/>
  <c r="I403" i="21" s="1"/>
  <c r="J399" i="21"/>
  <c r="I399" i="21" s="1"/>
  <c r="J395" i="21"/>
  <c r="I395" i="21" s="1"/>
  <c r="J391" i="21"/>
  <c r="I391" i="21" s="1"/>
  <c r="J387" i="21"/>
  <c r="I387" i="21" s="1"/>
  <c r="J383" i="21"/>
  <c r="I383" i="21" s="1"/>
  <c r="J379" i="21"/>
  <c r="I379" i="21" s="1"/>
  <c r="J375" i="21"/>
  <c r="I375" i="21" s="1"/>
  <c r="J371" i="21"/>
  <c r="I371" i="21" s="1"/>
  <c r="J367" i="21"/>
  <c r="I367" i="21" s="1"/>
  <c r="J363" i="21"/>
  <c r="I363" i="21" s="1"/>
  <c r="J359" i="21"/>
  <c r="I359" i="21" s="1"/>
  <c r="J355" i="21"/>
  <c r="I355" i="21" s="1"/>
  <c r="J351" i="21"/>
  <c r="I351" i="21" s="1"/>
  <c r="J347" i="21"/>
  <c r="I347" i="21" s="1"/>
  <c r="J343" i="21"/>
  <c r="I343" i="21" s="1"/>
  <c r="J339" i="21"/>
  <c r="I339" i="21" s="1"/>
  <c r="J335" i="21"/>
  <c r="I335" i="21" s="1"/>
  <c r="J331" i="21"/>
  <c r="I331" i="21" s="1"/>
  <c r="J327" i="21"/>
  <c r="I327" i="21" s="1"/>
  <c r="J323" i="21"/>
  <c r="I323" i="21" s="1"/>
  <c r="J319" i="21"/>
  <c r="I319" i="21" s="1"/>
  <c r="J315" i="21"/>
  <c r="I315" i="21" s="1"/>
  <c r="J311" i="21"/>
  <c r="I311" i="21" s="1"/>
  <c r="J307" i="21"/>
  <c r="I307" i="21" s="1"/>
  <c r="J303" i="21"/>
  <c r="I303" i="21" s="1"/>
  <c r="J299" i="21"/>
  <c r="I299" i="21" s="1"/>
  <c r="J295" i="21"/>
  <c r="I295" i="21" s="1"/>
  <c r="J291" i="21"/>
  <c r="I291" i="21" s="1"/>
  <c r="J287" i="21"/>
  <c r="I287" i="21" s="1"/>
  <c r="J283" i="21"/>
  <c r="I283" i="21" s="1"/>
  <c r="J279" i="21"/>
  <c r="I279" i="21" s="1"/>
  <c r="J275" i="21"/>
  <c r="I275" i="21" s="1"/>
  <c r="J271" i="21"/>
  <c r="I271" i="21" s="1"/>
  <c r="J269" i="21"/>
  <c r="I269" i="21" s="1"/>
  <c r="J267" i="21"/>
  <c r="I267" i="21" s="1"/>
  <c r="J265" i="21"/>
  <c r="I265" i="21" s="1"/>
  <c r="J263" i="21"/>
  <c r="I263" i="21" s="1"/>
  <c r="J261" i="21"/>
  <c r="I261" i="21" s="1"/>
  <c r="J259" i="21"/>
  <c r="I259" i="21" s="1"/>
  <c r="J257" i="21"/>
  <c r="I257" i="21" s="1"/>
  <c r="J253" i="21"/>
  <c r="I253" i="21" s="1"/>
  <c r="J249" i="21"/>
  <c r="I249" i="21" s="1"/>
  <c r="J245" i="21"/>
  <c r="I245" i="21" s="1"/>
  <c r="J241" i="21"/>
  <c r="I241" i="21" s="1"/>
  <c r="J237" i="21"/>
  <c r="I237" i="21" s="1"/>
  <c r="J233" i="21"/>
  <c r="I233" i="21" s="1"/>
  <c r="J229" i="21"/>
  <c r="I229" i="21" s="1"/>
  <c r="J225" i="21"/>
  <c r="I225" i="21" s="1"/>
  <c r="J221" i="21"/>
  <c r="I221" i="21" s="1"/>
  <c r="J217" i="21"/>
  <c r="I217" i="21" s="1"/>
  <c r="J213" i="21"/>
  <c r="I213" i="21" s="1"/>
  <c r="J209" i="21"/>
  <c r="I209" i="21" s="1"/>
  <c r="J205" i="21"/>
  <c r="I205" i="21" s="1"/>
  <c r="J201" i="21"/>
  <c r="I201" i="21" s="1"/>
  <c r="J197" i="21"/>
  <c r="I197" i="21" s="1"/>
  <c r="J193" i="21"/>
  <c r="I193" i="21" s="1"/>
  <c r="J189" i="21"/>
  <c r="I189" i="21" s="1"/>
  <c r="J185" i="21"/>
  <c r="I185" i="21" s="1"/>
  <c r="J181" i="21"/>
  <c r="I181" i="21" s="1"/>
  <c r="J177" i="21"/>
  <c r="I177" i="21" s="1"/>
  <c r="J173" i="21"/>
  <c r="I173" i="21" s="1"/>
  <c r="J169" i="21"/>
  <c r="I169" i="21" s="1"/>
  <c r="J165" i="21"/>
  <c r="I165" i="21" s="1"/>
  <c r="J161" i="21"/>
  <c r="I161" i="21" s="1"/>
  <c r="J157" i="21"/>
  <c r="I157" i="21" s="1"/>
  <c r="J153" i="21"/>
  <c r="I153" i="21" s="1"/>
  <c r="J149" i="21"/>
  <c r="I149" i="21" s="1"/>
  <c r="J145" i="21"/>
  <c r="I145" i="21" s="1"/>
  <c r="J141" i="21"/>
  <c r="I141" i="21" s="1"/>
  <c r="J137" i="21"/>
  <c r="I137" i="21" s="1"/>
  <c r="J133" i="21"/>
  <c r="I133" i="21" s="1"/>
  <c r="J128" i="21"/>
  <c r="I128" i="21" s="1"/>
  <c r="J127" i="21"/>
  <c r="I127" i="21" s="1"/>
  <c r="J123" i="21"/>
  <c r="I123" i="21" s="1"/>
  <c r="J119" i="21"/>
  <c r="I119" i="21" s="1"/>
  <c r="J115" i="21"/>
  <c r="I115" i="21" s="1"/>
  <c r="J111" i="21"/>
  <c r="I111" i="21" s="1"/>
  <c r="J107" i="21"/>
  <c r="I107" i="21" s="1"/>
  <c r="J103" i="21"/>
  <c r="I103" i="21" s="1"/>
  <c r="J97" i="21"/>
  <c r="I97" i="21" s="1"/>
  <c r="J93" i="21"/>
  <c r="I93" i="21" s="1"/>
  <c r="J89" i="21"/>
  <c r="I89" i="21" s="1"/>
  <c r="J85" i="21"/>
  <c r="I85" i="21" s="1"/>
  <c r="J81" i="21"/>
  <c r="I81" i="21" s="1"/>
  <c r="J77" i="21"/>
  <c r="I77" i="21" s="1"/>
  <c r="J73" i="21"/>
  <c r="I73" i="21" s="1"/>
  <c r="J69" i="21"/>
  <c r="I69" i="21" s="1"/>
  <c r="J65" i="21"/>
  <c r="I65" i="21" s="1"/>
  <c r="J61" i="21"/>
  <c r="I61" i="21" s="1"/>
  <c r="J57" i="21"/>
  <c r="I57" i="21" s="1"/>
  <c r="J53" i="21"/>
  <c r="I53" i="21" s="1"/>
  <c r="J49" i="21"/>
  <c r="I49" i="21" s="1"/>
  <c r="J45" i="21"/>
  <c r="I45" i="21" s="1"/>
  <c r="J41" i="21"/>
  <c r="I41" i="21" s="1"/>
  <c r="J37" i="21"/>
  <c r="I37" i="21" s="1"/>
  <c r="J33" i="21"/>
  <c r="I33" i="21" s="1"/>
  <c r="J29" i="21"/>
  <c r="I29" i="21" s="1"/>
  <c r="J26" i="21"/>
  <c r="I26" i="21" s="1"/>
  <c r="J22" i="21"/>
  <c r="I22" i="21" s="1"/>
  <c r="J18" i="21"/>
  <c r="I18" i="21" s="1"/>
  <c r="L374" i="36"/>
  <c r="K374" i="36" s="1"/>
  <c r="L372" i="36"/>
  <c r="K372" i="36" s="1"/>
  <c r="L370" i="36"/>
  <c r="K370" i="36" s="1"/>
  <c r="L368" i="36"/>
  <c r="K368" i="36" s="1"/>
  <c r="L366" i="36"/>
  <c r="K366" i="36" s="1"/>
  <c r="L364" i="36"/>
  <c r="K364" i="36" s="1"/>
  <c r="L362" i="36"/>
  <c r="K362" i="36" s="1"/>
  <c r="L360" i="36"/>
  <c r="K360" i="36" s="1"/>
  <c r="L358" i="36"/>
  <c r="K358" i="36" s="1"/>
  <c r="L356" i="36"/>
  <c r="K356" i="36" s="1"/>
  <c r="L354" i="36"/>
  <c r="K354" i="36" s="1"/>
  <c r="L352" i="36"/>
  <c r="K352" i="36" s="1"/>
  <c r="L350" i="36"/>
  <c r="K350" i="36" s="1"/>
  <c r="L348" i="36"/>
  <c r="K348" i="36" s="1"/>
  <c r="L346" i="36"/>
  <c r="K346" i="36" s="1"/>
  <c r="L344" i="36"/>
  <c r="K344" i="36" s="1"/>
  <c r="L342" i="36"/>
  <c r="K342" i="36" s="1"/>
  <c r="L340" i="36"/>
  <c r="K340" i="36" s="1"/>
  <c r="L338" i="36"/>
  <c r="K338" i="36" s="1"/>
  <c r="L336" i="36"/>
  <c r="K336" i="36" s="1"/>
  <c r="L334" i="36"/>
  <c r="K334" i="36" s="1"/>
  <c r="L332" i="36"/>
  <c r="K332" i="36" s="1"/>
  <c r="L330" i="36"/>
  <c r="K330" i="36" s="1"/>
  <c r="L328" i="36"/>
  <c r="K328" i="36" s="1"/>
  <c r="L326" i="36"/>
  <c r="K326" i="36" s="1"/>
  <c r="L324" i="36"/>
  <c r="K324" i="36" s="1"/>
  <c r="L322" i="36"/>
  <c r="K322" i="36" s="1"/>
  <c r="L320" i="36"/>
  <c r="K320" i="36" s="1"/>
  <c r="L318" i="36"/>
  <c r="K318" i="36" s="1"/>
  <c r="L316" i="36"/>
  <c r="K316" i="36" s="1"/>
  <c r="L314" i="36"/>
  <c r="K314" i="36" s="1"/>
  <c r="L312" i="36"/>
  <c r="K312" i="36" s="1"/>
  <c r="L310" i="36"/>
  <c r="K310" i="36" s="1"/>
  <c r="L308" i="36"/>
  <c r="K308" i="36" s="1"/>
  <c r="L306" i="36"/>
  <c r="K306" i="36" s="1"/>
  <c r="L304" i="36"/>
  <c r="K304" i="36" s="1"/>
  <c r="L302" i="36"/>
  <c r="K302" i="36" s="1"/>
  <c r="L300" i="36"/>
  <c r="K300" i="36" s="1"/>
  <c r="L298" i="36"/>
  <c r="K298" i="36" s="1"/>
  <c r="L296" i="36"/>
  <c r="K296" i="36" s="1"/>
  <c r="L220" i="36"/>
  <c r="K220" i="36" s="1"/>
  <c r="L218" i="36"/>
  <c r="K218" i="36" s="1"/>
  <c r="L216" i="36"/>
  <c r="K216" i="36" s="1"/>
  <c r="L214" i="36"/>
  <c r="K214" i="36" s="1"/>
  <c r="L212" i="36"/>
  <c r="K212" i="36" s="1"/>
  <c r="L210" i="36"/>
  <c r="K210" i="36" s="1"/>
  <c r="L208" i="36"/>
  <c r="K208" i="36" s="1"/>
  <c r="L206" i="36"/>
  <c r="K206" i="36" s="1"/>
  <c r="L204" i="36"/>
  <c r="K204" i="36" s="1"/>
  <c r="L202" i="36"/>
  <c r="K202" i="36" s="1"/>
  <c r="L200" i="36"/>
  <c r="K200" i="36" s="1"/>
  <c r="L198" i="36"/>
  <c r="K198" i="36" s="1"/>
  <c r="L196" i="36"/>
  <c r="K196" i="36" s="1"/>
  <c r="L194" i="36"/>
  <c r="K194" i="36" s="1"/>
  <c r="L192" i="36"/>
  <c r="K192" i="36" s="1"/>
  <c r="L190" i="36"/>
  <c r="K190" i="36" s="1"/>
  <c r="L188" i="36"/>
  <c r="K188" i="36" s="1"/>
  <c r="L58" i="36"/>
  <c r="K58" i="36" s="1"/>
  <c r="L56" i="36"/>
  <c r="K56" i="36" s="1"/>
  <c r="L54" i="36"/>
  <c r="K54" i="36" s="1"/>
  <c r="L52" i="36"/>
  <c r="K52" i="36" s="1"/>
  <c r="L50" i="36"/>
  <c r="K50" i="36" s="1"/>
  <c r="L48" i="36"/>
  <c r="K48" i="36" s="1"/>
  <c r="L46" i="36"/>
  <c r="K46" i="36" s="1"/>
  <c r="L28" i="36"/>
  <c r="K28" i="36" s="1"/>
  <c r="L26" i="36"/>
  <c r="K26" i="36" s="1"/>
  <c r="L24" i="36"/>
  <c r="K24" i="36" s="1"/>
  <c r="L22" i="36"/>
  <c r="K22" i="36" s="1"/>
  <c r="L20" i="36"/>
  <c r="K20" i="36" s="1"/>
  <c r="L18" i="36"/>
  <c r="K18" i="36" s="1"/>
  <c r="L16" i="36"/>
  <c r="K16" i="36" s="1"/>
  <c r="J487" i="21"/>
  <c r="I487" i="21" s="1"/>
  <c r="J468" i="21"/>
  <c r="I468" i="21" s="1"/>
  <c r="J187" i="21"/>
  <c r="I187" i="21" s="1"/>
  <c r="J183" i="21"/>
  <c r="I183" i="21" s="1"/>
  <c r="J179" i="21"/>
  <c r="I179" i="21" s="1"/>
  <c r="J175" i="21"/>
  <c r="I175" i="21" s="1"/>
  <c r="J171" i="21"/>
  <c r="I171" i="21" s="1"/>
  <c r="J167" i="21"/>
  <c r="I167" i="21" s="1"/>
  <c r="J163" i="21"/>
  <c r="I163" i="21" s="1"/>
  <c r="J159" i="21"/>
  <c r="I159" i="21" s="1"/>
  <c r="J155" i="21"/>
  <c r="I155" i="21" s="1"/>
  <c r="J151" i="21"/>
  <c r="I151" i="21" s="1"/>
  <c r="J147" i="21"/>
  <c r="I147" i="21" s="1"/>
  <c r="J143" i="21"/>
  <c r="I143" i="21" s="1"/>
  <c r="J139" i="21"/>
  <c r="I139" i="21" s="1"/>
  <c r="J135" i="21"/>
  <c r="I135" i="21" s="1"/>
  <c r="J131" i="21"/>
  <c r="I131" i="21" s="1"/>
  <c r="J125" i="21"/>
  <c r="I125" i="21" s="1"/>
  <c r="J121" i="21"/>
  <c r="I121" i="21" s="1"/>
  <c r="J117" i="21"/>
  <c r="I117" i="21" s="1"/>
  <c r="J113" i="21"/>
  <c r="I113" i="21" s="1"/>
  <c r="J109" i="21"/>
  <c r="I109" i="21" s="1"/>
  <c r="J105" i="21"/>
  <c r="I105" i="21" s="1"/>
  <c r="J101" i="21"/>
  <c r="I101" i="21" s="1"/>
  <c r="J95" i="21"/>
  <c r="I95" i="21" s="1"/>
  <c r="J91" i="21"/>
  <c r="I91" i="21" s="1"/>
  <c r="J87" i="21"/>
  <c r="I87" i="21" s="1"/>
  <c r="J83" i="21"/>
  <c r="I83" i="21" s="1"/>
  <c r="J79" i="21"/>
  <c r="I79" i="21" s="1"/>
  <c r="J75" i="21"/>
  <c r="I75" i="21" s="1"/>
  <c r="J71" i="21"/>
  <c r="I71" i="21" s="1"/>
  <c r="J67" i="21"/>
  <c r="I67" i="21" s="1"/>
  <c r="J63" i="21"/>
  <c r="I63" i="21" s="1"/>
  <c r="J59" i="21"/>
  <c r="I59" i="21" s="1"/>
  <c r="J55" i="21"/>
  <c r="I55" i="21" s="1"/>
  <c r="J51" i="21"/>
  <c r="I51" i="21" s="1"/>
  <c r="J47" i="21"/>
  <c r="I47" i="21" s="1"/>
  <c r="J43" i="21"/>
  <c r="I43" i="21" s="1"/>
  <c r="J39" i="21"/>
  <c r="I39" i="21" s="1"/>
  <c r="J35" i="21"/>
  <c r="I35" i="21" s="1"/>
  <c r="J31" i="21"/>
  <c r="I31" i="21" s="1"/>
  <c r="L373" i="36"/>
  <c r="K373" i="36" s="1"/>
  <c r="L371" i="36"/>
  <c r="K371" i="36" s="1"/>
  <c r="L369" i="36"/>
  <c r="K369" i="36" s="1"/>
  <c r="L367" i="36"/>
  <c r="K367" i="36" s="1"/>
  <c r="L365" i="36"/>
  <c r="K365" i="36" s="1"/>
  <c r="L363" i="36"/>
  <c r="K363" i="36" s="1"/>
  <c r="L361" i="36"/>
  <c r="K361" i="36" s="1"/>
  <c r="L359" i="36"/>
  <c r="K359" i="36" s="1"/>
  <c r="L357" i="36"/>
  <c r="K357" i="36" s="1"/>
  <c r="L355" i="36"/>
  <c r="K355" i="36" s="1"/>
  <c r="L353" i="36"/>
  <c r="K353" i="36" s="1"/>
  <c r="L351" i="36"/>
  <c r="K351" i="36" s="1"/>
  <c r="L349" i="36"/>
  <c r="K349" i="36" s="1"/>
  <c r="L347" i="36"/>
  <c r="K347" i="36" s="1"/>
  <c r="L345" i="36"/>
  <c r="K345" i="36" s="1"/>
  <c r="L343" i="36"/>
  <c r="K343" i="36" s="1"/>
  <c r="L341" i="36"/>
  <c r="K341" i="36" s="1"/>
  <c r="L339" i="36"/>
  <c r="K339" i="36" s="1"/>
  <c r="L337" i="36"/>
  <c r="K337" i="36" s="1"/>
  <c r="L335" i="36"/>
  <c r="K335" i="36" s="1"/>
  <c r="L333" i="36"/>
  <c r="K333" i="36" s="1"/>
  <c r="L331" i="36"/>
  <c r="K331" i="36" s="1"/>
  <c r="L329" i="36"/>
  <c r="K329" i="36" s="1"/>
  <c r="L327" i="36"/>
  <c r="K327" i="36" s="1"/>
  <c r="L325" i="36"/>
  <c r="K325" i="36" s="1"/>
  <c r="L323" i="36"/>
  <c r="K323" i="36" s="1"/>
  <c r="L321" i="36"/>
  <c r="K321" i="36" s="1"/>
  <c r="L319" i="36"/>
  <c r="K319" i="36" s="1"/>
  <c r="L317" i="36"/>
  <c r="K317" i="36" s="1"/>
  <c r="L315" i="36"/>
  <c r="K315" i="36" s="1"/>
  <c r="L313" i="36"/>
  <c r="K313" i="36" s="1"/>
  <c r="L311" i="36"/>
  <c r="K311" i="36" s="1"/>
  <c r="L309" i="36"/>
  <c r="K309" i="36" s="1"/>
  <c r="L307" i="36"/>
  <c r="K307" i="36" s="1"/>
  <c r="L305" i="36"/>
  <c r="K305" i="36" s="1"/>
  <c r="L303" i="36"/>
  <c r="K303" i="36" s="1"/>
  <c r="L301" i="36"/>
  <c r="K301" i="36" s="1"/>
  <c r="L299" i="36"/>
  <c r="K299" i="36" s="1"/>
  <c r="L297" i="36"/>
  <c r="K297" i="36" s="1"/>
  <c r="L295" i="36"/>
  <c r="K295" i="36" s="1"/>
  <c r="L219" i="36"/>
  <c r="K219" i="36" s="1"/>
  <c r="L217" i="36"/>
  <c r="K217" i="36" s="1"/>
  <c r="L215" i="36"/>
  <c r="K215" i="36" s="1"/>
  <c r="L213" i="36"/>
  <c r="K213" i="36" s="1"/>
  <c r="L211" i="36"/>
  <c r="K211" i="36" s="1"/>
  <c r="L209" i="36"/>
  <c r="K209" i="36" s="1"/>
  <c r="L207" i="36"/>
  <c r="K207" i="36" s="1"/>
  <c r="L205" i="36"/>
  <c r="K205" i="36" s="1"/>
  <c r="L203" i="36"/>
  <c r="K203" i="36" s="1"/>
  <c r="L201" i="36"/>
  <c r="K201" i="36" s="1"/>
  <c r="L199" i="36"/>
  <c r="K199" i="36" s="1"/>
  <c r="L197" i="36"/>
  <c r="K197" i="36" s="1"/>
  <c r="L195" i="36"/>
  <c r="K195" i="36" s="1"/>
  <c r="L193" i="36"/>
  <c r="K193" i="36" s="1"/>
  <c r="L191" i="36"/>
  <c r="K191" i="36" s="1"/>
  <c r="L189" i="36"/>
  <c r="K189" i="36" s="1"/>
  <c r="L187" i="36"/>
  <c r="K187" i="36" s="1"/>
  <c r="L57" i="36"/>
  <c r="K57" i="36" s="1"/>
  <c r="L55" i="36"/>
  <c r="K55" i="36" s="1"/>
  <c r="L53" i="36"/>
  <c r="K53" i="36" s="1"/>
  <c r="L51" i="36"/>
  <c r="K51" i="36" s="1"/>
  <c r="L49" i="36"/>
  <c r="K49" i="36" s="1"/>
  <c r="L47" i="36"/>
  <c r="K47" i="36" s="1"/>
  <c r="L45" i="36"/>
  <c r="K45" i="36" s="1"/>
  <c r="L27" i="36"/>
  <c r="K27" i="36" s="1"/>
  <c r="L25" i="36"/>
  <c r="K25" i="36" s="1"/>
  <c r="L23" i="36"/>
  <c r="K23" i="36" s="1"/>
  <c r="L21" i="36"/>
  <c r="K21" i="36" s="1"/>
  <c r="L19" i="36"/>
  <c r="K19" i="36" s="1"/>
  <c r="L17" i="36"/>
  <c r="K17" i="36" s="1"/>
  <c r="L129" i="36"/>
  <c r="K129" i="36" s="1"/>
  <c r="L128" i="36"/>
  <c r="K128" i="36" s="1"/>
  <c r="J129" i="21"/>
  <c r="I129" i="21" s="1"/>
  <c r="J27" i="21"/>
  <c r="I27" i="21" s="1"/>
  <c r="J23" i="21"/>
  <c r="I23" i="21" s="1"/>
  <c r="J19" i="21"/>
  <c r="I19" i="21" s="1"/>
  <c r="J25" i="21"/>
  <c r="I25" i="21" s="1"/>
  <c r="J21" i="21"/>
  <c r="I21" i="21" s="1"/>
  <c r="J17" i="21"/>
  <c r="I17" i="21" s="1"/>
  <c r="J16" i="30"/>
  <c r="J439" i="21"/>
  <c r="I439" i="21" s="1"/>
  <c r="I18" i="6" a="1"/>
  <c r="I18" i="6" s="1"/>
  <c r="I19" i="6" a="1"/>
  <c r="I19" i="6" s="1"/>
  <c r="I20" i="6" a="1"/>
  <c r="I20" i="6" s="1"/>
  <c r="I21" i="6" a="1"/>
  <c r="I21" i="6" s="1"/>
  <c r="I22" i="6" a="1"/>
  <c r="I22" i="6" s="1"/>
  <c r="I23" i="6" a="1"/>
  <c r="I23" i="6" s="1"/>
  <c r="I24" i="6" a="1"/>
  <c r="I24" i="6" s="1"/>
  <c r="I25" i="6" a="1"/>
  <c r="I25" i="6" s="1"/>
  <c r="I26" i="6" a="1"/>
  <c r="I26" i="6" s="1"/>
  <c r="I27" i="6" a="1"/>
  <c r="I27" i="6" s="1"/>
  <c r="I28" i="6" a="1"/>
  <c r="I28" i="6" s="1"/>
  <c r="I29" i="6" a="1"/>
  <c r="I29" i="6" s="1"/>
  <c r="I30" i="6" a="1"/>
  <c r="I30" i="6" s="1"/>
  <c r="I31" i="6" a="1"/>
  <c r="I31" i="6" s="1"/>
  <c r="I32" i="6" a="1"/>
  <c r="I32" i="6" s="1"/>
  <c r="I33" i="6" a="1"/>
  <c r="I33" i="6" s="1"/>
  <c r="I34" i="6" a="1"/>
  <c r="I34" i="6" s="1"/>
  <c r="I35" i="6" a="1"/>
  <c r="I35" i="6" s="1"/>
  <c r="I36" i="6" a="1"/>
  <c r="I36" i="6" s="1"/>
  <c r="I37" i="6" a="1"/>
  <c r="I37" i="6" s="1"/>
  <c r="I38" i="6" a="1"/>
  <c r="I38" i="6" s="1"/>
  <c r="I39" i="6" a="1"/>
  <c r="I39" i="6" s="1"/>
  <c r="I40" i="6" a="1"/>
  <c r="I40" i="6" s="1"/>
  <c r="I41" i="6" a="1"/>
  <c r="I41" i="6" s="1"/>
  <c r="I42" i="6" a="1"/>
  <c r="I42" i="6" s="1"/>
  <c r="I43" i="6" a="1"/>
  <c r="I43" i="6" s="1"/>
  <c r="I44" i="6" a="1"/>
  <c r="I44" i="6" s="1"/>
  <c r="I45" i="6" a="1"/>
  <c r="I45" i="6" s="1"/>
  <c r="I46" i="6" a="1"/>
  <c r="I46" i="6" s="1"/>
  <c r="I47" i="6" a="1"/>
  <c r="I47" i="6" s="1"/>
  <c r="I48" i="6" a="1"/>
  <c r="I48" i="6" s="1"/>
  <c r="I49" i="6" a="1"/>
  <c r="I49" i="6" s="1"/>
  <c r="I50" i="6" a="1"/>
  <c r="I50" i="6" s="1"/>
  <c r="I51" i="6" a="1"/>
  <c r="I51" i="6" s="1"/>
  <c r="I52" i="6" a="1"/>
  <c r="I52" i="6" s="1"/>
  <c r="I53" i="6" a="1"/>
  <c r="I53" i="6" s="1"/>
  <c r="I54" i="6" a="1"/>
  <c r="I54" i="6" s="1"/>
  <c r="I55" i="6" a="1"/>
  <c r="I55" i="6" s="1"/>
  <c r="I56" i="6" a="1"/>
  <c r="I56" i="6" s="1"/>
  <c r="I57" i="6" a="1"/>
  <c r="I57" i="6" s="1"/>
  <c r="I58" i="6" a="1"/>
  <c r="I58" i="6" s="1"/>
  <c r="I59" i="6" a="1"/>
  <c r="I59" i="6" s="1"/>
  <c r="I60" i="6" a="1"/>
  <c r="I60" i="6" s="1"/>
  <c r="I61" i="6" a="1"/>
  <c r="I61" i="6" s="1"/>
  <c r="I62" i="6" a="1"/>
  <c r="I62" i="6" s="1"/>
  <c r="I63" i="6" a="1"/>
  <c r="I63" i="6" s="1"/>
  <c r="I64" i="6" a="1"/>
  <c r="I64" i="6" s="1"/>
  <c r="I65" i="6" a="1"/>
  <c r="I65" i="6" s="1"/>
  <c r="I66" i="6" a="1"/>
  <c r="I66" i="6" s="1"/>
  <c r="I67" i="6" a="1"/>
  <c r="I67" i="6" s="1"/>
  <c r="I68" i="6" a="1"/>
  <c r="I68" i="6" s="1"/>
  <c r="I69" i="6" a="1"/>
  <c r="I69" i="6" s="1"/>
  <c r="I70" i="6" a="1"/>
  <c r="I70" i="6" s="1"/>
  <c r="I71" i="6" a="1"/>
  <c r="I71" i="6" s="1"/>
  <c r="I72" i="6" a="1"/>
  <c r="I72" i="6" s="1"/>
  <c r="I73" i="6" a="1"/>
  <c r="I73" i="6" s="1"/>
  <c r="I74" i="6" a="1"/>
  <c r="I74" i="6" s="1"/>
  <c r="I75" i="6" a="1"/>
  <c r="I75" i="6" s="1"/>
  <c r="I76" i="6" a="1"/>
  <c r="I76" i="6" s="1"/>
  <c r="I77" i="6" a="1"/>
  <c r="I77" i="6" s="1"/>
  <c r="I78" i="6" a="1"/>
  <c r="I78" i="6" s="1"/>
  <c r="I79" i="6" a="1"/>
  <c r="I79" i="6" s="1"/>
  <c r="I80" i="6" a="1"/>
  <c r="I80" i="6" s="1"/>
  <c r="I81" i="6" a="1"/>
  <c r="I81" i="6" s="1"/>
  <c r="I82" i="6" a="1"/>
  <c r="I82" i="6" s="1"/>
  <c r="I83" i="6" a="1"/>
  <c r="I83" i="6" s="1"/>
  <c r="I84" i="6" a="1"/>
  <c r="I84" i="6" s="1"/>
  <c r="I85" i="6" a="1"/>
  <c r="I85" i="6" s="1"/>
  <c r="I86" i="6" a="1"/>
  <c r="I86" i="6" s="1"/>
  <c r="I87" i="6" a="1"/>
  <c r="I87" i="6" s="1"/>
  <c r="I88" i="6" a="1"/>
  <c r="I88" i="6" s="1"/>
  <c r="I89" i="6" a="1"/>
  <c r="I89" i="6" s="1"/>
  <c r="I90" i="6" a="1"/>
  <c r="I90" i="6" s="1"/>
  <c r="I91" i="6" a="1"/>
  <c r="I91" i="6" s="1"/>
  <c r="I92" i="6" a="1"/>
  <c r="I92" i="6" s="1"/>
  <c r="I93" i="6" a="1"/>
  <c r="I93" i="6" s="1"/>
  <c r="I94" i="6" a="1"/>
  <c r="I94" i="6" s="1"/>
  <c r="I95" i="6" a="1"/>
  <c r="I95" i="6" s="1"/>
  <c r="I96" i="6" a="1"/>
  <c r="I96" i="6" s="1"/>
  <c r="I97" i="6" a="1"/>
  <c r="I97" i="6" s="1"/>
  <c r="I98" i="6" a="1"/>
  <c r="I98" i="6" s="1"/>
  <c r="I99" i="6" a="1"/>
  <c r="I99" i="6" s="1"/>
  <c r="I100" i="6" a="1"/>
  <c r="I100" i="6" s="1"/>
  <c r="I101" i="6" a="1"/>
  <c r="I101" i="6" s="1"/>
  <c r="I102" i="6" a="1"/>
  <c r="I102" i="6" s="1"/>
  <c r="I103" i="6" a="1"/>
  <c r="I103" i="6" s="1"/>
  <c r="I104" i="6" a="1"/>
  <c r="I104" i="6" s="1"/>
  <c r="I105" i="6" a="1"/>
  <c r="I105" i="6" s="1"/>
  <c r="I106" i="6" a="1"/>
  <c r="I106" i="6" s="1"/>
  <c r="I108" i="6" a="1"/>
  <c r="I108" i="6" s="1"/>
  <c r="I111" i="6" a="1"/>
  <c r="I111" i="6" s="1"/>
  <c r="I114" i="6" a="1"/>
  <c r="I114" i="6" s="1"/>
  <c r="I115" i="6" a="1"/>
  <c r="I115" i="6" s="1"/>
  <c r="I116" i="6" a="1"/>
  <c r="I116" i="6" s="1"/>
  <c r="I117" i="6" a="1"/>
  <c r="I117" i="6" s="1"/>
  <c r="I118" i="6" a="1"/>
  <c r="I118" i="6" s="1"/>
  <c r="I119" i="6" a="1"/>
  <c r="I119" i="6" s="1"/>
  <c r="I120" i="6" a="1"/>
  <c r="I120" i="6" s="1"/>
  <c r="I121" i="6" a="1"/>
  <c r="I121" i="6" s="1"/>
  <c r="I125" i="6" a="1"/>
  <c r="I125" i="6" s="1"/>
  <c r="I126" i="6" a="1"/>
  <c r="I126" i="6" s="1"/>
  <c r="I127" i="6" a="1"/>
  <c r="I127" i="6" s="1"/>
  <c r="I128" i="6" a="1"/>
  <c r="I128" i="6" s="1"/>
  <c r="I129" i="6" a="1"/>
  <c r="I129" i="6" s="1"/>
  <c r="I130" i="6" a="1"/>
  <c r="I130" i="6" s="1"/>
  <c r="I131" i="6" a="1"/>
  <c r="I131" i="6" s="1"/>
  <c r="I132" i="6" a="1"/>
  <c r="I132" i="6" s="1"/>
  <c r="I133" i="6" a="1"/>
  <c r="I133" i="6" s="1"/>
  <c r="I134" i="6" a="1"/>
  <c r="I134" i="6" s="1"/>
  <c r="I135" i="6" a="1"/>
  <c r="I135" i="6" s="1"/>
  <c r="I136" i="6" a="1"/>
  <c r="I136" i="6" s="1"/>
  <c r="I137" i="6" a="1"/>
  <c r="I137" i="6" s="1"/>
  <c r="I138" i="6" a="1"/>
  <c r="I138" i="6" s="1"/>
  <c r="I139" i="6" a="1"/>
  <c r="I139" i="6" s="1"/>
  <c r="I140" i="6" a="1"/>
  <c r="I140" i="6" s="1"/>
  <c r="I141" i="6" a="1"/>
  <c r="I141" i="6" s="1"/>
  <c r="I142" i="6" a="1"/>
  <c r="I142" i="6" s="1"/>
  <c r="I143" i="6" a="1"/>
  <c r="I143" i="6" s="1"/>
  <c r="I144" i="6" a="1"/>
  <c r="I144" i="6" s="1"/>
  <c r="I145" i="6" a="1"/>
  <c r="I145" i="6" s="1"/>
  <c r="I146" i="6" a="1"/>
  <c r="I146" i="6" s="1"/>
  <c r="I147" i="6" a="1"/>
  <c r="I147" i="6" s="1"/>
  <c r="I148" i="6" a="1"/>
  <c r="I148" i="6" s="1"/>
  <c r="I149" i="6" a="1"/>
  <c r="I149" i="6" s="1"/>
  <c r="I150" i="6" a="1"/>
  <c r="I150" i="6" s="1"/>
  <c r="I151" i="6" a="1"/>
  <c r="I151" i="6" s="1"/>
  <c r="I152" i="6" a="1"/>
  <c r="I152" i="6" s="1"/>
  <c r="I153" i="6" a="1"/>
  <c r="I153" i="6" s="1"/>
  <c r="I154" i="6" a="1"/>
  <c r="I154" i="6" s="1"/>
  <c r="I155" i="6" a="1"/>
  <c r="I155" i="6" s="1"/>
  <c r="I156" i="6" a="1"/>
  <c r="I156" i="6" s="1"/>
  <c r="I157" i="6" a="1"/>
  <c r="I157" i="6" s="1"/>
  <c r="I158" i="6" a="1"/>
  <c r="I158" i="6" s="1"/>
  <c r="I159" i="6" a="1"/>
  <c r="I159" i="6" s="1"/>
  <c r="I160" i="6" a="1"/>
  <c r="I160" i="6" s="1"/>
  <c r="I161" i="6" a="1"/>
  <c r="I161" i="6" s="1"/>
  <c r="I162" i="6" a="1"/>
  <c r="I162" i="6" s="1"/>
  <c r="I163" i="6" a="1"/>
  <c r="I163" i="6" s="1"/>
  <c r="I164" i="6" a="1"/>
  <c r="I164" i="6" s="1"/>
  <c r="I165" i="6" a="1"/>
  <c r="I165" i="6" s="1"/>
  <c r="I166" i="6" a="1"/>
  <c r="I166" i="6" s="1"/>
  <c r="I167" i="6" a="1"/>
  <c r="I167" i="6" s="1"/>
  <c r="I168" i="6" a="1"/>
  <c r="I168" i="6" s="1"/>
  <c r="I169" i="6" a="1"/>
  <c r="I169" i="6" s="1"/>
  <c r="I170" i="6" a="1"/>
  <c r="I170" i="6" s="1"/>
  <c r="I171" i="6" a="1"/>
  <c r="I171" i="6" s="1"/>
  <c r="I172" i="6" a="1"/>
  <c r="I172" i="6" s="1"/>
  <c r="I173" i="6" a="1"/>
  <c r="I173" i="6" s="1"/>
  <c r="I174" i="6" a="1"/>
  <c r="I174" i="6" s="1"/>
  <c r="I175" i="6" a="1"/>
  <c r="I175" i="6" s="1"/>
  <c r="I176" i="6" a="1"/>
  <c r="I176" i="6" s="1"/>
  <c r="I177" i="6" a="1"/>
  <c r="I177" i="6" s="1"/>
  <c r="I178" i="6" a="1"/>
  <c r="I178" i="6" s="1"/>
  <c r="I179" i="6" a="1"/>
  <c r="I179" i="6" s="1"/>
  <c r="I180" i="6" a="1"/>
  <c r="I180" i="6" s="1"/>
  <c r="I181" i="6" a="1"/>
  <c r="I181" i="6" s="1"/>
  <c r="I182" i="6" a="1"/>
  <c r="I182" i="6" s="1"/>
  <c r="I183" i="6" a="1"/>
  <c r="I183" i="6" s="1"/>
  <c r="I184" i="6" a="1"/>
  <c r="I184" i="6" s="1"/>
  <c r="I185" i="6" a="1"/>
  <c r="I185" i="6" s="1"/>
  <c r="I186" i="6" a="1"/>
  <c r="I186" i="6" s="1"/>
  <c r="I187" i="6" a="1"/>
  <c r="I187" i="6" s="1"/>
  <c r="I188" i="6" a="1"/>
  <c r="I188" i="6" s="1"/>
  <c r="I189" i="6" a="1"/>
  <c r="I189" i="6" s="1"/>
  <c r="I190" i="6" a="1"/>
  <c r="I190" i="6" s="1"/>
  <c r="I191" i="6" a="1"/>
  <c r="I191" i="6" s="1"/>
  <c r="I192" i="6" a="1"/>
  <c r="I192" i="6" s="1"/>
  <c r="I193" i="6" a="1"/>
  <c r="I193" i="6" s="1"/>
  <c r="I194" i="6" a="1"/>
  <c r="I194" i="6" s="1"/>
  <c r="I195" i="6" a="1"/>
  <c r="I195" i="6" s="1"/>
  <c r="I196" i="6" a="1"/>
  <c r="I196" i="6" s="1"/>
  <c r="I197" i="6" a="1"/>
  <c r="I197" i="6" s="1"/>
  <c r="I198" i="6" a="1"/>
  <c r="I198" i="6" s="1"/>
  <c r="I199" i="6" a="1"/>
  <c r="I199" i="6" s="1"/>
  <c r="I200" i="6" a="1"/>
  <c r="I200" i="6" s="1"/>
  <c r="I201" i="6" a="1"/>
  <c r="I201" i="6" s="1"/>
  <c r="I202" i="6" a="1"/>
  <c r="I202" i="6" s="1"/>
  <c r="I203" i="6" a="1"/>
  <c r="I203" i="6" s="1"/>
  <c r="I204" i="6" a="1"/>
  <c r="I204" i="6" s="1"/>
  <c r="I205" i="6" a="1"/>
  <c r="I205" i="6" s="1"/>
  <c r="I206" i="6" a="1"/>
  <c r="I206" i="6" s="1"/>
  <c r="I207" i="6" a="1"/>
  <c r="I207" i="6" s="1"/>
  <c r="I208" i="6" a="1"/>
  <c r="I208" i="6" s="1"/>
  <c r="I209" i="6" a="1"/>
  <c r="I209" i="6" s="1"/>
  <c r="I210" i="6" a="1"/>
  <c r="I210" i="6" s="1"/>
  <c r="I211" i="6" a="1"/>
  <c r="I211" i="6" s="1"/>
  <c r="I212" i="6" a="1"/>
  <c r="I212" i="6" s="1"/>
  <c r="I213" i="6" a="1"/>
  <c r="I213" i="6" s="1"/>
  <c r="I214" i="6" a="1"/>
  <c r="I214" i="6" s="1"/>
  <c r="I215" i="6" a="1"/>
  <c r="I215" i="6" s="1"/>
  <c r="I216" i="6" a="1"/>
  <c r="I216" i="6" s="1"/>
  <c r="I217" i="6" a="1"/>
  <c r="I217" i="6" s="1"/>
  <c r="I218" i="6" a="1"/>
  <c r="I218" i="6" s="1"/>
  <c r="I219" i="6" a="1"/>
  <c r="I219" i="6" s="1"/>
  <c r="I220" i="6" a="1"/>
  <c r="I220" i="6" s="1"/>
  <c r="I221" i="6" a="1"/>
  <c r="I221" i="6" s="1"/>
  <c r="I222" i="6" a="1"/>
  <c r="I222" i="6" s="1"/>
  <c r="I223" i="6" a="1"/>
  <c r="I223" i="6" s="1"/>
  <c r="I224" i="6" a="1"/>
  <c r="I224" i="6" s="1"/>
  <c r="I225" i="6" a="1"/>
  <c r="I225" i="6" s="1"/>
  <c r="I226" i="6" a="1"/>
  <c r="I226" i="6" s="1"/>
  <c r="I227" i="6" a="1"/>
  <c r="I227" i="6" s="1"/>
  <c r="I228" i="6" a="1"/>
  <c r="I228" i="6" s="1"/>
  <c r="I229" i="6" a="1"/>
  <c r="I229" i="6" s="1"/>
  <c r="I230" i="6" a="1"/>
  <c r="I230" i="6" s="1"/>
  <c r="I231" i="6" a="1"/>
  <c r="I231" i="6" s="1"/>
  <c r="I232" i="6" a="1"/>
  <c r="I232" i="6" s="1"/>
  <c r="I233" i="6" a="1"/>
  <c r="I233" i="6" s="1"/>
  <c r="I234" i="6" a="1"/>
  <c r="I234" i="6" s="1"/>
  <c r="I235" i="6" a="1"/>
  <c r="I235" i="6" s="1"/>
  <c r="I236" i="6" a="1"/>
  <c r="I236" i="6" s="1"/>
  <c r="I237" i="6" a="1"/>
  <c r="I237" i="6" s="1"/>
  <c r="I238" i="6" a="1"/>
  <c r="I238" i="6" s="1"/>
  <c r="I239" i="6" a="1"/>
  <c r="I239" i="6" s="1"/>
  <c r="I240" i="6" a="1"/>
  <c r="I240" i="6" s="1"/>
  <c r="I241" i="6" a="1"/>
  <c r="I241" i="6" s="1"/>
  <c r="I242" i="6" a="1"/>
  <c r="I242" i="6" s="1"/>
  <c r="I243" i="6" a="1"/>
  <c r="I243" i="6" s="1"/>
  <c r="I244" i="6" a="1"/>
  <c r="I244" i="6" s="1"/>
  <c r="I245" i="6" a="1"/>
  <c r="I245" i="6" s="1"/>
  <c r="I246" i="6" a="1"/>
  <c r="I246" i="6" s="1"/>
  <c r="I247" i="6" a="1"/>
  <c r="I247" i="6" s="1"/>
  <c r="I248" i="6" a="1"/>
  <c r="I248" i="6" s="1"/>
  <c r="I249" i="6" a="1"/>
  <c r="I249" i="6" s="1"/>
  <c r="I250" i="6" a="1"/>
  <c r="I250" i="6" s="1"/>
  <c r="I251" i="6" a="1"/>
  <c r="I251" i="6" s="1"/>
  <c r="I252" i="6" a="1"/>
  <c r="I252" i="6" s="1"/>
  <c r="I253" i="6" a="1"/>
  <c r="I253" i="6" s="1"/>
  <c r="I254" i="6" a="1"/>
  <c r="I254" i="6" s="1"/>
  <c r="I255" i="6" a="1"/>
  <c r="I255" i="6" s="1"/>
  <c r="I256" i="6" a="1"/>
  <c r="I256" i="6" s="1"/>
  <c r="I257" i="6" a="1"/>
  <c r="I257" i="6" s="1"/>
  <c r="I258" i="6" a="1"/>
  <c r="I258" i="6" s="1"/>
  <c r="I259" i="6" a="1"/>
  <c r="I259" i="6" s="1"/>
  <c r="I260" i="6" a="1"/>
  <c r="I260" i="6" s="1"/>
  <c r="I261" i="6" a="1"/>
  <c r="I261" i="6" s="1"/>
  <c r="I262" i="6" a="1"/>
  <c r="I262" i="6" s="1"/>
  <c r="I263" i="6" a="1"/>
  <c r="I263" i="6" s="1"/>
  <c r="I264" i="6" a="1"/>
  <c r="I264" i="6" s="1"/>
  <c r="I265" i="6" a="1"/>
  <c r="I265" i="6" s="1"/>
  <c r="I266" i="6" a="1"/>
  <c r="I266" i="6" s="1"/>
  <c r="I267" i="6" a="1"/>
  <c r="I267" i="6" s="1"/>
  <c r="I268" i="6" a="1"/>
  <c r="I268" i="6" s="1"/>
  <c r="I269" i="6" a="1"/>
  <c r="I269" i="6" s="1"/>
  <c r="I270" i="6" a="1"/>
  <c r="I270" i="6" s="1"/>
  <c r="I271" i="6" a="1"/>
  <c r="I271" i="6" s="1"/>
  <c r="I272" i="6" a="1"/>
  <c r="I272" i="6" s="1"/>
  <c r="I273" i="6" a="1"/>
  <c r="I273" i="6" s="1"/>
  <c r="I274" i="6" a="1"/>
  <c r="I274" i="6" s="1"/>
  <c r="I275" i="6" a="1"/>
  <c r="I275" i="6" s="1"/>
  <c r="I276" i="6" a="1"/>
  <c r="I276" i="6" s="1"/>
  <c r="I277" i="6" a="1"/>
  <c r="I277" i="6" s="1"/>
  <c r="I278" i="6" a="1"/>
  <c r="I278" i="6" s="1"/>
  <c r="I279" i="6" a="1"/>
  <c r="I279" i="6" s="1"/>
  <c r="I280" i="6" a="1"/>
  <c r="I280" i="6" s="1"/>
  <c r="I281" i="6" a="1"/>
  <c r="I281" i="6" s="1"/>
  <c r="I282" i="6" a="1"/>
  <c r="I282" i="6" s="1"/>
  <c r="I283" i="6" a="1"/>
  <c r="I283" i="6" s="1"/>
  <c r="I284" i="6" a="1"/>
  <c r="I284" i="6" s="1"/>
  <c r="I285" i="6" a="1"/>
  <c r="I285" i="6" s="1"/>
  <c r="I286" i="6" a="1"/>
  <c r="I286" i="6" s="1"/>
  <c r="I287" i="6" a="1"/>
  <c r="I287" i="6" s="1"/>
  <c r="I288" i="6" a="1"/>
  <c r="I288" i="6" s="1"/>
  <c r="I289" i="6" a="1"/>
  <c r="I289" i="6" s="1"/>
  <c r="I290" i="6" a="1"/>
  <c r="I290" i="6" s="1"/>
  <c r="I291" i="6" a="1"/>
  <c r="I291" i="6" s="1"/>
  <c r="I292" i="6" a="1"/>
  <c r="I292" i="6" s="1"/>
  <c r="I293" i="6" a="1"/>
  <c r="I293" i="6" s="1"/>
  <c r="I294" i="6" a="1"/>
  <c r="I294" i="6" s="1"/>
  <c r="I295" i="6" a="1"/>
  <c r="I295" i="6" s="1"/>
  <c r="I296" i="6" a="1"/>
  <c r="I296" i="6" s="1"/>
  <c r="I297" i="6" a="1"/>
  <c r="I297" i="6" s="1"/>
  <c r="I298" i="6" a="1"/>
  <c r="I298" i="6" s="1"/>
  <c r="I299" i="6" a="1"/>
  <c r="I299" i="6" s="1"/>
  <c r="I300" i="6" a="1"/>
  <c r="I300" i="6" s="1"/>
  <c r="I301" i="6" a="1"/>
  <c r="I301" i="6" s="1"/>
  <c r="I302" i="6" a="1"/>
  <c r="I302" i="6" s="1"/>
  <c r="I303" i="6" a="1"/>
  <c r="I303" i="6" s="1"/>
  <c r="I304" i="6" a="1"/>
  <c r="I304" i="6" s="1"/>
  <c r="I305" i="6" a="1"/>
  <c r="I305" i="6" s="1"/>
  <c r="I306" i="6" a="1"/>
  <c r="I306" i="6" s="1"/>
  <c r="I307" i="6" a="1"/>
  <c r="I307" i="6" s="1"/>
  <c r="I308" i="6" a="1"/>
  <c r="I308" i="6" s="1"/>
  <c r="I309" i="6" a="1"/>
  <c r="I309" i="6" s="1"/>
  <c r="I310" i="6" a="1"/>
  <c r="I310" i="6" s="1"/>
  <c r="I311" i="6" a="1"/>
  <c r="I311" i="6" s="1"/>
  <c r="I312" i="6" a="1"/>
  <c r="I312" i="6" s="1"/>
  <c r="I313" i="6" a="1"/>
  <c r="I313" i="6" s="1"/>
  <c r="I314" i="6" a="1"/>
  <c r="I314" i="6" s="1"/>
  <c r="I315" i="6" a="1"/>
  <c r="I315" i="6" s="1"/>
  <c r="I316" i="6" a="1"/>
  <c r="I316" i="6" s="1"/>
  <c r="I317" i="6" a="1"/>
  <c r="I317" i="6" s="1"/>
  <c r="I318" i="6" a="1"/>
  <c r="I318" i="6" s="1"/>
  <c r="I319" i="6" a="1"/>
  <c r="I319" i="6" s="1"/>
  <c r="I320" i="6" a="1"/>
  <c r="I320" i="6" s="1"/>
  <c r="I321" i="6" a="1"/>
  <c r="I321" i="6" s="1"/>
  <c r="I322" i="6" a="1"/>
  <c r="I322" i="6" s="1"/>
  <c r="I323" i="6" a="1"/>
  <c r="I323" i="6" s="1"/>
  <c r="I324" i="6" a="1"/>
  <c r="I324" i="6" s="1"/>
  <c r="I325" i="6" a="1"/>
  <c r="I325" i="6" s="1"/>
  <c r="I326" i="6" a="1"/>
  <c r="I326" i="6" s="1"/>
  <c r="I327" i="6" a="1"/>
  <c r="I327" i="6" s="1"/>
  <c r="I328" i="6" a="1"/>
  <c r="I328" i="6" s="1"/>
  <c r="I329" i="6" a="1"/>
  <c r="I329" i="6" s="1"/>
  <c r="I330" i="6" a="1"/>
  <c r="I330" i="6" s="1"/>
  <c r="I331" i="6" a="1"/>
  <c r="I331" i="6" s="1"/>
  <c r="I332" i="6" a="1"/>
  <c r="I332" i="6" s="1"/>
  <c r="I333" i="6" a="1"/>
  <c r="I333" i="6" s="1"/>
  <c r="I334" i="6" a="1"/>
  <c r="I334" i="6" s="1"/>
  <c r="I335" i="6" a="1"/>
  <c r="I335" i="6" s="1"/>
  <c r="I336" i="6" a="1"/>
  <c r="I336" i="6" s="1"/>
  <c r="I337" i="6" a="1"/>
  <c r="I337" i="6" s="1"/>
  <c r="I338" i="6" a="1"/>
  <c r="I338" i="6" s="1"/>
  <c r="I339" i="6" a="1"/>
  <c r="I339" i="6" s="1"/>
  <c r="I340" i="6" a="1"/>
  <c r="I340" i="6" s="1"/>
  <c r="I341" i="6" a="1"/>
  <c r="I341" i="6" s="1"/>
  <c r="I342" i="6" a="1"/>
  <c r="I342" i="6" s="1"/>
  <c r="I343" i="6" a="1"/>
  <c r="I343" i="6" s="1"/>
  <c r="I344" i="6" a="1"/>
  <c r="I344" i="6" s="1"/>
  <c r="I345" i="6" a="1"/>
  <c r="I345" i="6" s="1"/>
  <c r="I346" i="6" a="1"/>
  <c r="I346" i="6" s="1"/>
  <c r="I347" i="6" a="1"/>
  <c r="I347" i="6" s="1"/>
  <c r="I348" i="6" a="1"/>
  <c r="I348" i="6" s="1"/>
  <c r="I349" i="6" a="1"/>
  <c r="I349" i="6" s="1"/>
  <c r="I350" i="6" a="1"/>
  <c r="I350" i="6" s="1"/>
  <c r="I351" i="6" a="1"/>
  <c r="I351" i="6" s="1"/>
  <c r="I352" i="6" a="1"/>
  <c r="I352" i="6" s="1"/>
  <c r="I353" i="6" a="1"/>
  <c r="I353" i="6" s="1"/>
  <c r="I354" i="6" a="1"/>
  <c r="I354" i="6" s="1"/>
  <c r="I355" i="6" a="1"/>
  <c r="I355" i="6" s="1"/>
  <c r="I356" i="6" a="1"/>
  <c r="I356" i="6" s="1"/>
  <c r="I357" i="6" a="1"/>
  <c r="I357" i="6" s="1"/>
  <c r="I358" i="6" a="1"/>
  <c r="I358" i="6" s="1"/>
  <c r="I359" i="6" a="1"/>
  <c r="I359" i="6" s="1"/>
  <c r="I360" i="6" a="1"/>
  <c r="I360" i="6" s="1"/>
  <c r="I361" i="6" a="1"/>
  <c r="I361" i="6" s="1"/>
  <c r="I362" i="6" a="1"/>
  <c r="I362" i="6" s="1"/>
  <c r="I363" i="6" a="1"/>
  <c r="I363" i="6" s="1"/>
  <c r="I364" i="6" a="1"/>
  <c r="I364" i="6" s="1"/>
  <c r="I365" i="6" a="1"/>
  <c r="I365" i="6" s="1"/>
  <c r="I366" i="6" a="1"/>
  <c r="I366" i="6" s="1"/>
  <c r="I367" i="6" a="1"/>
  <c r="I367" i="6" s="1"/>
  <c r="I368" i="6" a="1"/>
  <c r="I368" i="6" s="1"/>
  <c r="I369" i="6" a="1"/>
  <c r="I369" i="6" s="1"/>
  <c r="I370" i="6" a="1"/>
  <c r="I370" i="6" s="1"/>
  <c r="I371" i="6" a="1"/>
  <c r="I371" i="6" s="1"/>
  <c r="I372" i="6" a="1"/>
  <c r="I372" i="6" s="1"/>
  <c r="I373" i="6" a="1"/>
  <c r="I373" i="6" s="1"/>
  <c r="I374" i="6" a="1"/>
  <c r="I374" i="6" s="1"/>
  <c r="I375" i="6" a="1"/>
  <c r="I375" i="6" s="1"/>
  <c r="I376" i="6" a="1"/>
  <c r="I376" i="6" s="1"/>
  <c r="I377" i="6" a="1"/>
  <c r="I377" i="6" s="1"/>
  <c r="I378" i="6" a="1"/>
  <c r="I378" i="6" s="1"/>
  <c r="I379" i="6" a="1"/>
  <c r="I379" i="6" s="1"/>
  <c r="I380" i="6" a="1"/>
  <c r="I380" i="6" s="1"/>
  <c r="I381" i="6" a="1"/>
  <c r="I381" i="6" s="1"/>
  <c r="I382" i="6" a="1"/>
  <c r="I382" i="6" s="1"/>
  <c r="I383" i="6" a="1"/>
  <c r="I383" i="6" s="1"/>
  <c r="I384" i="6" a="1"/>
  <c r="I384" i="6" s="1"/>
  <c r="I385" i="6" a="1"/>
  <c r="I385" i="6" s="1"/>
  <c r="I386" i="6" a="1"/>
  <c r="I386" i="6" s="1"/>
  <c r="I387" i="6" a="1"/>
  <c r="I387" i="6" s="1"/>
  <c r="I388" i="6" a="1"/>
  <c r="I388" i="6" s="1"/>
  <c r="I389" i="6" a="1"/>
  <c r="I389" i="6" s="1"/>
  <c r="I390" i="6" a="1"/>
  <c r="I390" i="6" s="1"/>
  <c r="I391" i="6" a="1"/>
  <c r="I391" i="6" s="1"/>
  <c r="I392" i="6" a="1"/>
  <c r="I392" i="6" s="1"/>
  <c r="I393" i="6" a="1"/>
  <c r="I393" i="6" s="1"/>
  <c r="I394" i="6" a="1"/>
  <c r="I394" i="6" s="1"/>
  <c r="I395" i="6" a="1"/>
  <c r="I395" i="6" s="1"/>
  <c r="I396" i="6" a="1"/>
  <c r="I396" i="6" s="1"/>
  <c r="I397" i="6" a="1"/>
  <c r="I397" i="6" s="1"/>
  <c r="I398" i="6" a="1"/>
  <c r="I398" i="6" s="1"/>
  <c r="I399" i="6" a="1"/>
  <c r="I399" i="6" s="1"/>
  <c r="I400" i="6" a="1"/>
  <c r="I400" i="6" s="1"/>
  <c r="I401" i="6" a="1"/>
  <c r="I401" i="6" s="1"/>
  <c r="I402" i="6" a="1"/>
  <c r="I402" i="6" s="1"/>
  <c r="I403" i="6" a="1"/>
  <c r="I403" i="6" s="1"/>
  <c r="I404" i="6" a="1"/>
  <c r="I404" i="6" s="1"/>
  <c r="I405" i="6" a="1"/>
  <c r="I405" i="6" s="1"/>
  <c r="I406" i="6" a="1"/>
  <c r="I406" i="6" s="1"/>
  <c r="I407" i="6" a="1"/>
  <c r="I407" i="6" s="1"/>
  <c r="I408" i="6" a="1"/>
  <c r="I408" i="6" s="1"/>
  <c r="I409" i="6" a="1"/>
  <c r="I409" i="6" s="1"/>
  <c r="I410" i="6" a="1"/>
  <c r="I410" i="6" s="1"/>
  <c r="I411" i="6" a="1"/>
  <c r="I411" i="6" s="1"/>
  <c r="I412" i="6" a="1"/>
  <c r="I412" i="6" s="1"/>
  <c r="I413" i="6" a="1"/>
  <c r="I413" i="6" s="1"/>
  <c r="I414" i="6" a="1"/>
  <c r="I414" i="6" s="1"/>
  <c r="I415" i="6" a="1"/>
  <c r="I415" i="6" s="1"/>
  <c r="I416" i="6" a="1"/>
  <c r="I416" i="6" s="1"/>
  <c r="I417" i="6" a="1"/>
  <c r="I417" i="6" s="1"/>
  <c r="I418" i="6" a="1"/>
  <c r="I418" i="6" s="1"/>
  <c r="I419" i="6" a="1"/>
  <c r="I419" i="6" s="1"/>
  <c r="I420" i="6" a="1"/>
  <c r="I420" i="6" s="1"/>
  <c r="I421" i="6" a="1"/>
  <c r="I421" i="6" s="1"/>
  <c r="I422" i="6" a="1"/>
  <c r="I422" i="6" s="1"/>
  <c r="I423" i="6" a="1"/>
  <c r="I423" i="6" s="1"/>
  <c r="I424" i="6" a="1"/>
  <c r="I424" i="6" s="1"/>
  <c r="I425" i="6" a="1"/>
  <c r="I425" i="6" s="1"/>
  <c r="I426" i="6" a="1"/>
  <c r="I426" i="6" s="1"/>
  <c r="I427" i="6" a="1"/>
  <c r="I427" i="6" s="1"/>
  <c r="I428" i="6" a="1"/>
  <c r="I428" i="6" s="1"/>
  <c r="I429" i="6" a="1"/>
  <c r="I429" i="6" s="1"/>
  <c r="I430" i="6" a="1"/>
  <c r="I430" i="6" s="1"/>
  <c r="I431" i="6" a="1"/>
  <c r="I431" i="6" s="1"/>
  <c r="I432" i="6" a="1"/>
  <c r="I432" i="6" s="1"/>
  <c r="I433" i="6" a="1"/>
  <c r="I433" i="6" s="1"/>
  <c r="I434" i="6" a="1"/>
  <c r="I434" i="6" s="1"/>
  <c r="I435" i="6" a="1"/>
  <c r="I435" i="6" s="1"/>
  <c r="I436" i="6" a="1"/>
  <c r="I436" i="6" s="1"/>
  <c r="I437" i="6" a="1"/>
  <c r="I437" i="6" s="1"/>
  <c r="I438" i="6" a="1"/>
  <c r="I438" i="6" s="1"/>
  <c r="I439" i="6" a="1"/>
  <c r="I439" i="6" s="1"/>
  <c r="I440" i="6" a="1"/>
  <c r="I440" i="6" s="1"/>
  <c r="I441" i="6" a="1"/>
  <c r="I441" i="6" s="1"/>
  <c r="I442" i="6" a="1"/>
  <c r="I442" i="6" s="1"/>
  <c r="I443" i="6" a="1"/>
  <c r="I443" i="6" s="1"/>
  <c r="I444" i="6" a="1"/>
  <c r="I444" i="6" s="1"/>
  <c r="I445" i="6" a="1"/>
  <c r="I445" i="6" s="1"/>
  <c r="I446" i="6" a="1"/>
  <c r="I446" i="6" s="1"/>
  <c r="I447" i="6" a="1"/>
  <c r="I447" i="6" s="1"/>
  <c r="I448" i="6" a="1"/>
  <c r="I448" i="6" s="1"/>
  <c r="I449" i="6" a="1"/>
  <c r="I449" i="6" s="1"/>
  <c r="I450" i="6" a="1"/>
  <c r="I450" i="6" s="1"/>
  <c r="I451" i="6" a="1"/>
  <c r="I451" i="6" s="1"/>
  <c r="I452" i="6" a="1"/>
  <c r="I452" i="6" s="1"/>
  <c r="I453" i="6" a="1"/>
  <c r="I453" i="6" s="1"/>
  <c r="I454" i="6" a="1"/>
  <c r="I454" i="6" s="1"/>
  <c r="I455" i="6" a="1"/>
  <c r="I455" i="6" s="1"/>
  <c r="I456" i="6" a="1"/>
  <c r="I456" i="6" s="1"/>
  <c r="I457" i="6" a="1"/>
  <c r="I457" i="6" s="1"/>
  <c r="I458" i="6" a="1"/>
  <c r="I458" i="6" s="1"/>
  <c r="I459" i="6" a="1"/>
  <c r="I459" i="6" s="1"/>
  <c r="I460" i="6" a="1"/>
  <c r="I460" i="6" s="1"/>
  <c r="I461" i="6" a="1"/>
  <c r="I461" i="6" s="1"/>
  <c r="I462" i="6" a="1"/>
  <c r="I462" i="6" s="1"/>
  <c r="I463" i="6" a="1"/>
  <c r="I463" i="6" s="1"/>
  <c r="I464" i="6" a="1"/>
  <c r="I464" i="6" s="1"/>
  <c r="I465" i="6" a="1"/>
  <c r="I465" i="6" s="1"/>
  <c r="I466" i="6" a="1"/>
  <c r="I466" i="6" s="1"/>
  <c r="I467" i="6" a="1"/>
  <c r="I467" i="6" s="1"/>
  <c r="I468" i="6" a="1"/>
  <c r="I468" i="6" s="1"/>
  <c r="I469" i="6" a="1"/>
  <c r="I469" i="6" s="1"/>
  <c r="I470" i="6" a="1"/>
  <c r="I470" i="6" s="1"/>
  <c r="I471" i="6" a="1"/>
  <c r="I471" i="6" s="1"/>
  <c r="I472" i="6" a="1"/>
  <c r="I472" i="6" s="1"/>
  <c r="I473" i="6" a="1"/>
  <c r="I473" i="6" s="1"/>
  <c r="I474" i="6" a="1"/>
  <c r="I474" i="6" s="1"/>
  <c r="I475" i="6" a="1"/>
  <c r="I475" i="6" s="1"/>
  <c r="I476" i="6" a="1"/>
  <c r="I476" i="6" s="1"/>
  <c r="I477" i="6" a="1"/>
  <c r="I477" i="6" s="1"/>
  <c r="I478" i="6" a="1"/>
  <c r="I478" i="6" s="1"/>
  <c r="I479" i="6" a="1"/>
  <c r="I479" i="6" s="1"/>
  <c r="I480" i="6" a="1"/>
  <c r="I480" i="6" s="1"/>
  <c r="I481" i="6" a="1"/>
  <c r="I481" i="6" s="1"/>
  <c r="I482" i="6" a="1"/>
  <c r="I482" i="6" s="1"/>
  <c r="I483" i="6" a="1"/>
  <c r="I483" i="6" s="1"/>
  <c r="I484" i="6" a="1"/>
  <c r="I484" i="6" s="1"/>
  <c r="I485" i="6" a="1"/>
  <c r="I485" i="6" s="1"/>
  <c r="I486" i="6" a="1"/>
  <c r="I486" i="6" s="1"/>
  <c r="I487" i="6" a="1"/>
  <c r="I487" i="6" s="1"/>
  <c r="I488" i="6" a="1"/>
  <c r="I488" i="6" s="1"/>
  <c r="I489" i="6" a="1"/>
  <c r="I489" i="6" s="1"/>
  <c r="I490" i="6" a="1"/>
  <c r="I490" i="6" s="1"/>
  <c r="I491" i="6" a="1"/>
  <c r="I491" i="6" s="1"/>
  <c r="I492" i="6" a="1"/>
  <c r="I492" i="6" s="1"/>
  <c r="I493" i="6" a="1"/>
  <c r="I493" i="6" s="1"/>
  <c r="I494" i="6" a="1"/>
  <c r="I494" i="6" s="1"/>
  <c r="I495" i="6" a="1"/>
  <c r="I495" i="6" s="1"/>
  <c r="I496" i="6" a="1"/>
  <c r="I496" i="6" s="1"/>
  <c r="I497" i="6" a="1"/>
  <c r="I497" i="6" s="1"/>
  <c r="I498" i="6" a="1"/>
  <c r="I498" i="6" s="1"/>
  <c r="I499" i="6" a="1"/>
  <c r="I499" i="6" s="1"/>
  <c r="I500" i="6" a="1"/>
  <c r="I500" i="6" s="1"/>
  <c r="I501" i="6" a="1"/>
  <c r="I501" i="6" s="1"/>
  <c r="I502" i="6" a="1"/>
  <c r="I502" i="6" s="1"/>
  <c r="I503" i="6" a="1"/>
  <c r="I503" i="6" s="1"/>
  <c r="I504" i="6" a="1"/>
  <c r="I504" i="6" s="1"/>
  <c r="I505" i="6" a="1"/>
  <c r="I505" i="6" s="1"/>
  <c r="I506" i="6" a="1"/>
  <c r="I506" i="6" s="1"/>
  <c r="I507" i="6" a="1"/>
  <c r="I507" i="6" s="1"/>
  <c r="I508" i="6" a="1"/>
  <c r="I508" i="6" s="1"/>
  <c r="I509" i="6" a="1"/>
  <c r="I509" i="6" s="1"/>
  <c r="I510" i="6" a="1"/>
  <c r="I510" i="6" s="1"/>
  <c r="I511" i="6" a="1"/>
  <c r="I511" i="6" s="1"/>
  <c r="I512" i="6" a="1"/>
  <c r="I512" i="6" s="1"/>
  <c r="I513" i="6" a="1"/>
  <c r="I513" i="6" s="1"/>
  <c r="I514" i="6" a="1"/>
  <c r="I514" i="6" s="1"/>
  <c r="I515" i="6" a="1"/>
  <c r="I515" i="6" s="1"/>
  <c r="I516" i="6" a="1"/>
  <c r="I516" i="6" s="1"/>
  <c r="I517" i="6" a="1"/>
  <c r="I517" i="6" s="1"/>
  <c r="I518" i="6" a="1"/>
  <c r="I518" i="6" s="1"/>
  <c r="I519" i="6" a="1"/>
  <c r="I519" i="6" s="1"/>
  <c r="I520" i="6" a="1"/>
  <c r="I520" i="6" s="1"/>
  <c r="I521" i="6" a="1"/>
  <c r="I521" i="6" s="1"/>
  <c r="I522" i="6" a="1"/>
  <c r="I522" i="6" s="1"/>
  <c r="I523" i="6" a="1"/>
  <c r="I523" i="6" s="1"/>
  <c r="I524" i="6" a="1"/>
  <c r="I524" i="6" s="1"/>
  <c r="I525" i="6" a="1"/>
  <c r="I525" i="6" s="1"/>
  <c r="I526" i="6" a="1"/>
  <c r="I526" i="6" s="1"/>
  <c r="I527" i="6" a="1"/>
  <c r="I527" i="6" s="1"/>
  <c r="I528" i="6" a="1"/>
  <c r="I528" i="6" s="1"/>
  <c r="I529" i="6" a="1"/>
  <c r="I529" i="6" s="1"/>
  <c r="I530" i="6" a="1"/>
  <c r="I530" i="6" s="1"/>
  <c r="I531" i="6" a="1"/>
  <c r="I531" i="6" s="1"/>
  <c r="I532" i="6" a="1"/>
  <c r="I532" i="6" s="1"/>
  <c r="I15" i="6" a="1"/>
  <c r="I15" i="6" s="1"/>
  <c r="I16" i="6" a="1"/>
  <c r="I16" i="6" s="1"/>
  <c r="I17" i="6" a="1"/>
  <c r="I17" i="6" s="1"/>
  <c r="J15" i="6"/>
  <c r="J16" i="6"/>
  <c r="D24" i="55" s="1"/>
  <c r="J17" i="6"/>
  <c r="J18" i="6"/>
  <c r="D26" i="55" s="1"/>
  <c r="J19" i="6"/>
  <c r="J20" i="6"/>
  <c r="J21" i="6"/>
  <c r="J22" i="6"/>
  <c r="J23" i="6"/>
  <c r="D31" i="55" s="1"/>
  <c r="J24" i="6"/>
  <c r="J25" i="6"/>
  <c r="D33" i="55" s="1"/>
  <c r="J26" i="6"/>
  <c r="J27" i="6"/>
  <c r="D35" i="55" s="1"/>
  <c r="J28" i="6"/>
  <c r="J29" i="6"/>
  <c r="J30" i="6"/>
  <c r="J31" i="6"/>
  <c r="J32" i="6"/>
  <c r="D40" i="55" s="1"/>
  <c r="J33" i="6"/>
  <c r="J34" i="6"/>
  <c r="J35" i="6"/>
  <c r="J36" i="6"/>
  <c r="J37" i="6"/>
  <c r="J38" i="6"/>
  <c r="D46" i="55" s="1"/>
  <c r="J39" i="6"/>
  <c r="J40" i="6"/>
  <c r="J41" i="6"/>
  <c r="J42" i="6"/>
  <c r="J43" i="6"/>
  <c r="J44" i="6"/>
  <c r="D52" i="55" s="1"/>
  <c r="J45" i="6"/>
  <c r="J46" i="6"/>
  <c r="J47" i="6"/>
  <c r="J48" i="6"/>
  <c r="J49" i="6"/>
  <c r="D57" i="55" s="1"/>
  <c r="J50" i="6"/>
  <c r="J51" i="6"/>
  <c r="J52" i="6"/>
  <c r="J53" i="6"/>
  <c r="J54" i="6"/>
  <c r="D62" i="55" s="1"/>
  <c r="J55" i="6"/>
  <c r="D63" i="55" s="1"/>
  <c r="J56" i="6"/>
  <c r="J57" i="6"/>
  <c r="J58" i="6"/>
  <c r="J59" i="6"/>
  <c r="J60" i="6"/>
  <c r="D68" i="55" s="1"/>
  <c r="J61" i="6"/>
  <c r="J62" i="6"/>
  <c r="J63" i="6"/>
  <c r="J64" i="6"/>
  <c r="J65" i="6"/>
  <c r="J66" i="6"/>
  <c r="J67" i="6"/>
  <c r="J68" i="6"/>
  <c r="J69" i="6"/>
  <c r="J70" i="6"/>
  <c r="D78" i="55" s="1"/>
  <c r="J71" i="6"/>
  <c r="J72" i="6"/>
  <c r="J73" i="6"/>
  <c r="J74" i="6"/>
  <c r="D82" i="55" s="1"/>
  <c r="J75" i="6"/>
  <c r="D83" i="55" s="1"/>
  <c r="J76" i="6"/>
  <c r="J77" i="6"/>
  <c r="J78" i="6"/>
  <c r="J79" i="6"/>
  <c r="J80" i="6"/>
  <c r="D88" i="55" s="1"/>
  <c r="J81" i="6"/>
  <c r="J82" i="6"/>
  <c r="J83" i="6"/>
  <c r="D91" i="55" s="1"/>
  <c r="J84" i="6"/>
  <c r="J85" i="6"/>
  <c r="D93" i="55" s="1"/>
  <c r="J86" i="6"/>
  <c r="J87" i="6"/>
  <c r="D95" i="55" s="1"/>
  <c r="J88" i="6"/>
  <c r="J89" i="6"/>
  <c r="J90" i="6"/>
  <c r="J91" i="6"/>
  <c r="J92" i="6"/>
  <c r="D100" i="55" s="1"/>
  <c r="J93" i="6"/>
  <c r="J94" i="6"/>
  <c r="J95" i="6"/>
  <c r="J96" i="6"/>
  <c r="D104" i="55" s="1"/>
  <c r="J97" i="6"/>
  <c r="J98" i="6"/>
  <c r="J99" i="6"/>
  <c r="J100" i="6"/>
  <c r="J101" i="6"/>
  <c r="J102" i="6"/>
  <c r="J103" i="6"/>
  <c r="D111" i="55" s="1"/>
  <c r="J104" i="6"/>
  <c r="D112" i="55" s="1"/>
  <c r="J105" i="6"/>
  <c r="D113" i="55" s="1"/>
  <c r="J106" i="6"/>
  <c r="D114" i="55" s="1"/>
  <c r="J108" i="6"/>
  <c r="D116" i="55" s="1"/>
  <c r="J111" i="6"/>
  <c r="J114" i="6"/>
  <c r="D122" i="55" s="1"/>
  <c r="J115" i="6"/>
  <c r="J116" i="6"/>
  <c r="J117" i="6"/>
  <c r="D125" i="55" s="1"/>
  <c r="J118" i="6"/>
  <c r="D126" i="55" s="1"/>
  <c r="J119" i="6"/>
  <c r="J120" i="6"/>
  <c r="J121" i="6"/>
  <c r="D129" i="55" s="1"/>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156" i="6"/>
  <c r="J157" i="6"/>
  <c r="J158" i="6"/>
  <c r="J159" i="6"/>
  <c r="J160" i="6"/>
  <c r="J161" i="6"/>
  <c r="J162" i="6"/>
  <c r="J163" i="6"/>
  <c r="J164" i="6"/>
  <c r="J165" i="6"/>
  <c r="J166" i="6"/>
  <c r="J167" i="6"/>
  <c r="J168" i="6"/>
  <c r="J169" i="6"/>
  <c r="J170" i="6"/>
  <c r="J171" i="6"/>
  <c r="J172" i="6"/>
  <c r="J173" i="6"/>
  <c r="J174" i="6"/>
  <c r="J175" i="6"/>
  <c r="J176" i="6"/>
  <c r="J177" i="6"/>
  <c r="J178" i="6"/>
  <c r="J179" i="6"/>
  <c r="J180" i="6"/>
  <c r="J181" i="6"/>
  <c r="J182" i="6"/>
  <c r="J183" i="6"/>
  <c r="J184" i="6"/>
  <c r="J185" i="6"/>
  <c r="J186" i="6"/>
  <c r="J187" i="6"/>
  <c r="J188" i="6"/>
  <c r="J189" i="6"/>
  <c r="J190" i="6"/>
  <c r="J191" i="6"/>
  <c r="J192" i="6"/>
  <c r="J193" i="6"/>
  <c r="J194" i="6"/>
  <c r="J195" i="6"/>
  <c r="J196" i="6"/>
  <c r="J197" i="6"/>
  <c r="J198" i="6"/>
  <c r="J199" i="6"/>
  <c r="J200" i="6"/>
  <c r="J201" i="6"/>
  <c r="J202" i="6"/>
  <c r="J203" i="6"/>
  <c r="J204" i="6"/>
  <c r="J205" i="6"/>
  <c r="J206" i="6"/>
  <c r="J207" i="6"/>
  <c r="J208" i="6"/>
  <c r="J209" i="6"/>
  <c r="J210" i="6"/>
  <c r="J211" i="6"/>
  <c r="J212" i="6"/>
  <c r="J213" i="6"/>
  <c r="J214" i="6"/>
  <c r="J215" i="6"/>
  <c r="J216" i="6"/>
  <c r="J217" i="6"/>
  <c r="J218" i="6"/>
  <c r="J219" i="6"/>
  <c r="J220" i="6"/>
  <c r="J221" i="6"/>
  <c r="J222" i="6"/>
  <c r="J223" i="6"/>
  <c r="J224" i="6"/>
  <c r="J225" i="6"/>
  <c r="J226" i="6"/>
  <c r="J227" i="6"/>
  <c r="J228" i="6"/>
  <c r="J229" i="6"/>
  <c r="J230" i="6"/>
  <c r="J231" i="6"/>
  <c r="J232" i="6"/>
  <c r="J233" i="6"/>
  <c r="J234" i="6"/>
  <c r="J235" i="6"/>
  <c r="J236" i="6"/>
  <c r="J237" i="6"/>
  <c r="J238" i="6"/>
  <c r="J239" i="6"/>
  <c r="J240" i="6"/>
  <c r="J241" i="6"/>
  <c r="J242" i="6"/>
  <c r="J243" i="6"/>
  <c r="J244" i="6"/>
  <c r="J245" i="6"/>
  <c r="J246" i="6"/>
  <c r="J247" i="6"/>
  <c r="J248" i="6"/>
  <c r="J249" i="6"/>
  <c r="J250" i="6"/>
  <c r="J251" i="6"/>
  <c r="J252" i="6"/>
  <c r="J253" i="6"/>
  <c r="J254" i="6"/>
  <c r="J255" i="6"/>
  <c r="J256" i="6"/>
  <c r="J257" i="6"/>
  <c r="J258" i="6"/>
  <c r="J259" i="6"/>
  <c r="J260" i="6"/>
  <c r="J261" i="6"/>
  <c r="J262" i="6"/>
  <c r="J263" i="6"/>
  <c r="J264" i="6"/>
  <c r="J265" i="6"/>
  <c r="J266" i="6"/>
  <c r="J267" i="6"/>
  <c r="J268" i="6"/>
  <c r="J269" i="6"/>
  <c r="J270" i="6"/>
  <c r="J271" i="6"/>
  <c r="J272" i="6"/>
  <c r="J273" i="6"/>
  <c r="J274" i="6"/>
  <c r="J275" i="6"/>
  <c r="J276" i="6"/>
  <c r="J277" i="6"/>
  <c r="J278" i="6"/>
  <c r="J279" i="6"/>
  <c r="J280" i="6"/>
  <c r="J281" i="6"/>
  <c r="J282" i="6"/>
  <c r="J283" i="6"/>
  <c r="J284" i="6"/>
  <c r="J285" i="6"/>
  <c r="J286" i="6"/>
  <c r="J287" i="6"/>
  <c r="J288" i="6"/>
  <c r="J289" i="6"/>
  <c r="J290" i="6"/>
  <c r="J291" i="6"/>
  <c r="J292" i="6"/>
  <c r="J293" i="6"/>
  <c r="J294" i="6"/>
  <c r="J295" i="6"/>
  <c r="J296" i="6"/>
  <c r="J297" i="6"/>
  <c r="J298" i="6"/>
  <c r="J299" i="6"/>
  <c r="J300" i="6"/>
  <c r="J301" i="6"/>
  <c r="J302" i="6"/>
  <c r="J303" i="6"/>
  <c r="J304" i="6"/>
  <c r="J305" i="6"/>
  <c r="J306" i="6"/>
  <c r="J307" i="6"/>
  <c r="J308" i="6"/>
  <c r="J309" i="6"/>
  <c r="J310" i="6"/>
  <c r="J311" i="6"/>
  <c r="J312" i="6"/>
  <c r="J313" i="6"/>
  <c r="J314" i="6"/>
  <c r="J315" i="6"/>
  <c r="J316" i="6"/>
  <c r="J317" i="6"/>
  <c r="J318" i="6"/>
  <c r="J319" i="6"/>
  <c r="J320" i="6"/>
  <c r="J321" i="6"/>
  <c r="J322" i="6"/>
  <c r="J323" i="6"/>
  <c r="J324" i="6"/>
  <c r="J325" i="6"/>
  <c r="J326" i="6"/>
  <c r="J327" i="6"/>
  <c r="J328" i="6"/>
  <c r="J329" i="6"/>
  <c r="J330" i="6"/>
  <c r="J331" i="6"/>
  <c r="J332" i="6"/>
  <c r="J333" i="6"/>
  <c r="J334" i="6"/>
  <c r="J335" i="6"/>
  <c r="J336" i="6"/>
  <c r="J337" i="6"/>
  <c r="J338" i="6"/>
  <c r="J339" i="6"/>
  <c r="J340" i="6"/>
  <c r="J341" i="6"/>
  <c r="J342" i="6"/>
  <c r="J343" i="6"/>
  <c r="J344" i="6"/>
  <c r="J345" i="6"/>
  <c r="J346" i="6"/>
  <c r="J347" i="6"/>
  <c r="J348" i="6"/>
  <c r="J349" i="6"/>
  <c r="J350" i="6"/>
  <c r="J351" i="6"/>
  <c r="J352" i="6"/>
  <c r="J353" i="6"/>
  <c r="J354" i="6"/>
  <c r="J355" i="6"/>
  <c r="J356" i="6"/>
  <c r="J357" i="6"/>
  <c r="J358" i="6"/>
  <c r="J359" i="6"/>
  <c r="J360" i="6"/>
  <c r="J361" i="6"/>
  <c r="J362" i="6"/>
  <c r="J363" i="6"/>
  <c r="J364" i="6"/>
  <c r="J365" i="6"/>
  <c r="J366" i="6"/>
  <c r="J367" i="6"/>
  <c r="J368" i="6"/>
  <c r="J369" i="6"/>
  <c r="J370" i="6"/>
  <c r="J371" i="6"/>
  <c r="J372" i="6"/>
  <c r="J373" i="6"/>
  <c r="J374" i="6"/>
  <c r="J375" i="6"/>
  <c r="J376" i="6"/>
  <c r="J377" i="6"/>
  <c r="J378" i="6"/>
  <c r="J379" i="6"/>
  <c r="J380" i="6"/>
  <c r="J381" i="6"/>
  <c r="J382" i="6"/>
  <c r="J383" i="6"/>
  <c r="J384" i="6"/>
  <c r="J385" i="6"/>
  <c r="J386" i="6"/>
  <c r="J387" i="6"/>
  <c r="J388" i="6"/>
  <c r="J389" i="6"/>
  <c r="J390" i="6"/>
  <c r="J391" i="6"/>
  <c r="J392" i="6"/>
  <c r="J393" i="6"/>
  <c r="J394" i="6"/>
  <c r="J395" i="6"/>
  <c r="J396" i="6"/>
  <c r="J397" i="6"/>
  <c r="J398" i="6"/>
  <c r="J399" i="6"/>
  <c r="J400" i="6"/>
  <c r="J401" i="6"/>
  <c r="J402" i="6"/>
  <c r="J403" i="6"/>
  <c r="J404" i="6"/>
  <c r="J405" i="6"/>
  <c r="J406" i="6"/>
  <c r="J407" i="6"/>
  <c r="J408" i="6"/>
  <c r="J409" i="6"/>
  <c r="J410" i="6"/>
  <c r="J411" i="6"/>
  <c r="J412" i="6"/>
  <c r="J413" i="6"/>
  <c r="J414" i="6"/>
  <c r="J415" i="6"/>
  <c r="J416" i="6"/>
  <c r="J417" i="6"/>
  <c r="J418" i="6"/>
  <c r="J419" i="6"/>
  <c r="J420" i="6"/>
  <c r="J421" i="6"/>
  <c r="J422" i="6"/>
  <c r="J423" i="6"/>
  <c r="J424" i="6"/>
  <c r="J425" i="6"/>
  <c r="J426" i="6"/>
  <c r="J427" i="6"/>
  <c r="J428" i="6"/>
  <c r="J429" i="6"/>
  <c r="J430" i="6"/>
  <c r="J431" i="6"/>
  <c r="J432" i="6"/>
  <c r="J433" i="6"/>
  <c r="J434" i="6"/>
  <c r="J435" i="6"/>
  <c r="J436" i="6"/>
  <c r="J437" i="6"/>
  <c r="J438" i="6"/>
  <c r="J439" i="6"/>
  <c r="J440" i="6"/>
  <c r="J441" i="6"/>
  <c r="J442" i="6"/>
  <c r="J443" i="6"/>
  <c r="J444" i="6"/>
  <c r="J445" i="6"/>
  <c r="J446" i="6"/>
  <c r="J447" i="6"/>
  <c r="J448" i="6"/>
  <c r="J449" i="6"/>
  <c r="J450" i="6"/>
  <c r="J451" i="6"/>
  <c r="J452" i="6"/>
  <c r="J453" i="6"/>
  <c r="J454" i="6"/>
  <c r="J455" i="6"/>
  <c r="J456" i="6"/>
  <c r="J457" i="6"/>
  <c r="J458" i="6"/>
  <c r="J459" i="6"/>
  <c r="J460" i="6"/>
  <c r="J461" i="6"/>
  <c r="J462" i="6"/>
  <c r="J463" i="6"/>
  <c r="J464" i="6"/>
  <c r="J465" i="6"/>
  <c r="J466" i="6"/>
  <c r="J467" i="6"/>
  <c r="J468" i="6"/>
  <c r="J469" i="6"/>
  <c r="J470" i="6"/>
  <c r="J471" i="6"/>
  <c r="J472" i="6"/>
  <c r="J473" i="6"/>
  <c r="J474" i="6"/>
  <c r="J475" i="6"/>
  <c r="J476" i="6"/>
  <c r="J477" i="6"/>
  <c r="J478" i="6"/>
  <c r="J479" i="6"/>
  <c r="J480" i="6"/>
  <c r="J481" i="6"/>
  <c r="J482" i="6"/>
  <c r="J483" i="6"/>
  <c r="J484" i="6"/>
  <c r="J485" i="6"/>
  <c r="J486" i="6"/>
  <c r="J487" i="6"/>
  <c r="J488" i="6"/>
  <c r="J489" i="6"/>
  <c r="J490" i="6"/>
  <c r="J491" i="6"/>
  <c r="J492" i="6"/>
  <c r="J493" i="6"/>
  <c r="J494" i="6"/>
  <c r="J495" i="6"/>
  <c r="D502" i="8" s="1"/>
  <c r="J496" i="6"/>
  <c r="J497" i="6"/>
  <c r="J498" i="6"/>
  <c r="J499" i="6"/>
  <c r="J500" i="6"/>
  <c r="J501" i="6"/>
  <c r="J502" i="6"/>
  <c r="J503" i="6"/>
  <c r="J504" i="6"/>
  <c r="J505" i="6"/>
  <c r="J506" i="6"/>
  <c r="J507" i="6"/>
  <c r="J508" i="6"/>
  <c r="J509" i="6"/>
  <c r="J510" i="6"/>
  <c r="J511" i="6"/>
  <c r="J512" i="6"/>
  <c r="J513" i="6"/>
  <c r="J514" i="6"/>
  <c r="J515" i="6"/>
  <c r="J516" i="6"/>
  <c r="J517" i="6"/>
  <c r="J518" i="6"/>
  <c r="J519" i="6"/>
  <c r="J520" i="6"/>
  <c r="J521" i="6"/>
  <c r="J522" i="6"/>
  <c r="J523" i="6"/>
  <c r="J524" i="6"/>
  <c r="J525" i="6"/>
  <c r="J526" i="6"/>
  <c r="J527" i="6"/>
  <c r="J528" i="6"/>
  <c r="J529" i="6"/>
  <c r="J530" i="6"/>
  <c r="J531" i="6"/>
  <c r="J532" i="6"/>
  <c r="P113" i="6"/>
  <c r="Q113" i="6" s="1"/>
  <c r="P112" i="6"/>
  <c r="Q112" i="6" s="1"/>
  <c r="P110" i="6"/>
  <c r="Q110" i="6" s="1"/>
  <c r="P109" i="6"/>
  <c r="Q109" i="6" s="1"/>
  <c r="P107" i="6"/>
  <c r="Q107" i="6" s="1"/>
  <c r="J14" i="8"/>
  <c r="I14" i="8"/>
  <c r="C115" i="24" l="1"/>
  <c r="F115" i="24"/>
  <c r="D115" i="24"/>
  <c r="B115" i="24"/>
  <c r="C118" i="24"/>
  <c r="F118" i="24"/>
  <c r="B118" i="24"/>
  <c r="D118" i="24"/>
  <c r="B121" i="24"/>
  <c r="D121" i="24"/>
  <c r="F121" i="24"/>
  <c r="C121" i="24"/>
  <c r="AS531" i="6"/>
  <c r="AT531" i="6"/>
  <c r="AS529" i="6"/>
  <c r="AT529" i="6"/>
  <c r="AS527" i="6"/>
  <c r="AT527" i="6"/>
  <c r="AS525" i="6"/>
  <c r="AT525" i="6"/>
  <c r="AS523" i="6"/>
  <c r="AT523" i="6"/>
  <c r="AS521" i="6"/>
  <c r="AT521" i="6"/>
  <c r="AS519" i="6"/>
  <c r="AT519" i="6"/>
  <c r="AS517" i="6"/>
  <c r="AT517" i="6"/>
  <c r="AS515" i="6"/>
  <c r="AT515" i="6"/>
  <c r="AS513" i="6"/>
  <c r="AT513" i="6"/>
  <c r="AS511" i="6"/>
  <c r="AT511" i="6"/>
  <c r="AS509" i="6"/>
  <c r="AT509" i="6"/>
  <c r="AS507" i="6"/>
  <c r="AT507" i="6"/>
  <c r="AS505" i="6"/>
  <c r="AT505" i="6"/>
  <c r="AS503" i="6"/>
  <c r="AT503" i="6"/>
  <c r="AS501" i="6"/>
  <c r="AT501" i="6"/>
  <c r="AS499" i="6"/>
  <c r="AT499" i="6"/>
  <c r="AS497" i="6"/>
  <c r="AT497" i="6"/>
  <c r="AS495" i="6"/>
  <c r="AT495" i="6"/>
  <c r="AS493" i="6"/>
  <c r="AT493" i="6"/>
  <c r="D500" i="8"/>
  <c r="AS491" i="6"/>
  <c r="AT491" i="6"/>
  <c r="D498" i="8"/>
  <c r="AS489" i="6"/>
  <c r="AT489" i="6"/>
  <c r="D496" i="8"/>
  <c r="AS487" i="6"/>
  <c r="AT487" i="6"/>
  <c r="D494" i="8"/>
  <c r="AS485" i="6"/>
  <c r="AT485" i="6"/>
  <c r="D492" i="8"/>
  <c r="AS483" i="6"/>
  <c r="AT483" i="6"/>
  <c r="D490" i="8"/>
  <c r="AS481" i="6"/>
  <c r="AT481" i="6"/>
  <c r="D488" i="8"/>
  <c r="AS479" i="6"/>
  <c r="AT479" i="6"/>
  <c r="D486" i="8"/>
  <c r="AS477" i="6"/>
  <c r="AT477" i="6"/>
  <c r="D484" i="8"/>
  <c r="AT475" i="6"/>
  <c r="AS475" i="6"/>
  <c r="D482" i="8"/>
  <c r="AT473" i="6"/>
  <c r="AS473" i="6"/>
  <c r="D480" i="8"/>
  <c r="AT471" i="6"/>
  <c r="AS471" i="6"/>
  <c r="D478" i="8"/>
  <c r="AT469" i="6"/>
  <c r="AS469" i="6"/>
  <c r="D476" i="8"/>
  <c r="AT467" i="6"/>
  <c r="AS467" i="6"/>
  <c r="D474" i="8"/>
  <c r="AT465" i="6"/>
  <c r="AS465" i="6"/>
  <c r="D472" i="8"/>
  <c r="AT463" i="6"/>
  <c r="AS463" i="6"/>
  <c r="D470" i="8"/>
  <c r="AT461" i="6"/>
  <c r="AS461" i="6"/>
  <c r="D468" i="8"/>
  <c r="AT459" i="6"/>
  <c r="AS459" i="6"/>
  <c r="D466" i="8"/>
  <c r="AT457" i="6"/>
  <c r="AS457" i="6"/>
  <c r="D464" i="8"/>
  <c r="AT455" i="6"/>
  <c r="AS455" i="6"/>
  <c r="D462" i="8"/>
  <c r="AT453" i="6"/>
  <c r="AS453" i="6"/>
  <c r="D460" i="8"/>
  <c r="AT451" i="6"/>
  <c r="AS451" i="6"/>
  <c r="D458" i="8"/>
  <c r="AT449" i="6"/>
  <c r="AS449" i="6"/>
  <c r="D456" i="8"/>
  <c r="AT447" i="6"/>
  <c r="AS447" i="6"/>
  <c r="D454" i="8"/>
  <c r="AT445" i="6"/>
  <c r="AS445" i="6"/>
  <c r="D452" i="8"/>
  <c r="AT443" i="6"/>
  <c r="AS443" i="6"/>
  <c r="D450" i="8"/>
  <c r="AT441" i="6"/>
  <c r="AS441" i="6"/>
  <c r="D448" i="8"/>
  <c r="AT439" i="6"/>
  <c r="AS439" i="6"/>
  <c r="D446" i="8"/>
  <c r="AT437" i="6"/>
  <c r="AS437" i="6"/>
  <c r="D444" i="8"/>
  <c r="AT435" i="6"/>
  <c r="AS435" i="6"/>
  <c r="D442" i="8"/>
  <c r="AT433" i="6"/>
  <c r="AS433" i="6"/>
  <c r="D440" i="8"/>
  <c r="AT431" i="6"/>
  <c r="AS431" i="6"/>
  <c r="D438" i="8"/>
  <c r="AT429" i="6"/>
  <c r="AS429" i="6"/>
  <c r="D436" i="8"/>
  <c r="AT427" i="6"/>
  <c r="AS427" i="6"/>
  <c r="D434" i="8"/>
  <c r="AT425" i="6"/>
  <c r="AS425" i="6"/>
  <c r="D432" i="8"/>
  <c r="AT423" i="6"/>
  <c r="AS423" i="6"/>
  <c r="D430" i="8"/>
  <c r="AT421" i="6"/>
  <c r="AS421" i="6"/>
  <c r="D428" i="8"/>
  <c r="AT419" i="6"/>
  <c r="AS419" i="6"/>
  <c r="D426" i="8"/>
  <c r="AT417" i="6"/>
  <c r="AS417" i="6"/>
  <c r="D424" i="8"/>
  <c r="AT415" i="6"/>
  <c r="AS415" i="6"/>
  <c r="D422" i="8"/>
  <c r="AT413" i="6"/>
  <c r="AS413" i="6"/>
  <c r="D420" i="8"/>
  <c r="AT411" i="6"/>
  <c r="AS411" i="6"/>
  <c r="D418" i="8"/>
  <c r="AT409" i="6"/>
  <c r="AS409" i="6"/>
  <c r="D416" i="8"/>
  <c r="AT407" i="6"/>
  <c r="AS407" i="6"/>
  <c r="D414" i="8"/>
  <c r="AT405" i="6"/>
  <c r="AS405" i="6"/>
  <c r="D412" i="8"/>
  <c r="AT403" i="6"/>
  <c r="AS403" i="6"/>
  <c r="D410" i="8"/>
  <c r="AT401" i="6"/>
  <c r="AS401" i="6"/>
  <c r="D408" i="8"/>
  <c r="AT399" i="6"/>
  <c r="AS399" i="6"/>
  <c r="D406" i="8"/>
  <c r="AT397" i="6"/>
  <c r="AS397" i="6"/>
  <c r="D404" i="8"/>
  <c r="AT395" i="6"/>
  <c r="AS395" i="6"/>
  <c r="D402" i="8"/>
  <c r="AT393" i="6"/>
  <c r="AS393" i="6"/>
  <c r="D400" i="8"/>
  <c r="AT391" i="6"/>
  <c r="AS391" i="6"/>
  <c r="D398" i="8"/>
  <c r="AT389" i="6"/>
  <c r="AS389" i="6"/>
  <c r="D396" i="8"/>
  <c r="AT387" i="6"/>
  <c r="AS387" i="6"/>
  <c r="D394" i="8"/>
  <c r="AT385" i="6"/>
  <c r="AS385" i="6"/>
  <c r="D392" i="8"/>
  <c r="AT383" i="6"/>
  <c r="AS383" i="6"/>
  <c r="D390" i="8"/>
  <c r="AT381" i="6"/>
  <c r="AS381" i="6"/>
  <c r="D388" i="8"/>
  <c r="AT379" i="6"/>
  <c r="AS379" i="6"/>
  <c r="D386" i="8"/>
  <c r="AT377" i="6"/>
  <c r="AS377" i="6"/>
  <c r="D384" i="8"/>
  <c r="AT375" i="6"/>
  <c r="AS375" i="6"/>
  <c r="D382" i="8"/>
  <c r="AT373" i="6"/>
  <c r="AS373" i="6"/>
  <c r="D380" i="8"/>
  <c r="AT371" i="6"/>
  <c r="AS371" i="6"/>
  <c r="D378" i="8"/>
  <c r="AT369" i="6"/>
  <c r="AS369" i="6"/>
  <c r="D376" i="8"/>
  <c r="AT367" i="6"/>
  <c r="AS367" i="6"/>
  <c r="D374" i="8"/>
  <c r="AT365" i="6"/>
  <c r="AS365" i="6"/>
  <c r="D372" i="8"/>
  <c r="AT363" i="6"/>
  <c r="AS363" i="6"/>
  <c r="D370" i="8"/>
  <c r="AT361" i="6"/>
  <c r="AS361" i="6"/>
  <c r="D368" i="8"/>
  <c r="AT359" i="6"/>
  <c r="AS359" i="6"/>
  <c r="D366" i="8"/>
  <c r="AT357" i="6"/>
  <c r="AS357" i="6"/>
  <c r="D364" i="8"/>
  <c r="AT355" i="6"/>
  <c r="AS355" i="6"/>
  <c r="D362" i="8"/>
  <c r="AT353" i="6"/>
  <c r="AS353" i="6"/>
  <c r="D360" i="8"/>
  <c r="AT351" i="6"/>
  <c r="AS351" i="6"/>
  <c r="D358" i="8"/>
  <c r="AT349" i="6"/>
  <c r="AS349" i="6"/>
  <c r="D356" i="8"/>
  <c r="AT347" i="6"/>
  <c r="AS347" i="6"/>
  <c r="D354" i="8"/>
  <c r="AT345" i="6"/>
  <c r="AS345" i="6"/>
  <c r="D352" i="8"/>
  <c r="AT343" i="6"/>
  <c r="AS343" i="6"/>
  <c r="D350" i="8"/>
  <c r="AT341" i="6"/>
  <c r="AS341" i="6"/>
  <c r="D348" i="8"/>
  <c r="AT339" i="6"/>
  <c r="AS339" i="6"/>
  <c r="D346" i="8"/>
  <c r="AT337" i="6"/>
  <c r="AS337" i="6"/>
  <c r="D344" i="8"/>
  <c r="AT335" i="6"/>
  <c r="AS335" i="6"/>
  <c r="D342" i="8"/>
  <c r="AT333" i="6"/>
  <c r="AS333" i="6"/>
  <c r="D340" i="8"/>
  <c r="AT331" i="6"/>
  <c r="AS331" i="6"/>
  <c r="D338" i="8"/>
  <c r="AT329" i="6"/>
  <c r="AS329" i="6"/>
  <c r="D336" i="8"/>
  <c r="AT327" i="6"/>
  <c r="AS327" i="6"/>
  <c r="D334" i="8"/>
  <c r="AT325" i="6"/>
  <c r="AS325" i="6"/>
  <c r="D332" i="8"/>
  <c r="AT323" i="6"/>
  <c r="AS323" i="6"/>
  <c r="D330" i="8"/>
  <c r="AT321" i="6"/>
  <c r="AS321" i="6"/>
  <c r="D328" i="8"/>
  <c r="AT319" i="6"/>
  <c r="AS319" i="6"/>
  <c r="D326" i="8"/>
  <c r="AT317" i="6"/>
  <c r="AS317" i="6"/>
  <c r="D324" i="8"/>
  <c r="AT315" i="6"/>
  <c r="AS315" i="6"/>
  <c r="D322" i="8"/>
  <c r="AT313" i="6"/>
  <c r="AS313" i="6"/>
  <c r="D320" i="8"/>
  <c r="AT311" i="6"/>
  <c r="AS311" i="6"/>
  <c r="D318" i="8"/>
  <c r="AT309" i="6"/>
  <c r="AS309" i="6"/>
  <c r="D316" i="8"/>
  <c r="AT307" i="6"/>
  <c r="AS307" i="6"/>
  <c r="D314" i="8"/>
  <c r="AT305" i="6"/>
  <c r="AS305" i="6"/>
  <c r="D312" i="8"/>
  <c r="AT303" i="6"/>
  <c r="AS303" i="6"/>
  <c r="D310" i="8"/>
  <c r="AT301" i="6"/>
  <c r="AS301" i="6"/>
  <c r="D308" i="8"/>
  <c r="AT299" i="6"/>
  <c r="AS299" i="6"/>
  <c r="D306" i="8"/>
  <c r="AT297" i="6"/>
  <c r="AS297" i="6"/>
  <c r="D304" i="8"/>
  <c r="AT295" i="6"/>
  <c r="AS295" i="6"/>
  <c r="D302" i="8"/>
  <c r="AT293" i="6"/>
  <c r="AS293" i="6"/>
  <c r="D300" i="8"/>
  <c r="AT291" i="6"/>
  <c r="AS291" i="6"/>
  <c r="D298" i="8"/>
  <c r="AT289" i="6"/>
  <c r="AS289" i="6"/>
  <c r="D296" i="8"/>
  <c r="AT287" i="6"/>
  <c r="AS287" i="6"/>
  <c r="D294" i="8"/>
  <c r="AT285" i="6"/>
  <c r="AS285" i="6"/>
  <c r="D292" i="8"/>
  <c r="AT283" i="6"/>
  <c r="AS283" i="6"/>
  <c r="D290" i="8"/>
  <c r="AT281" i="6"/>
  <c r="AS281" i="6"/>
  <c r="D288" i="8"/>
  <c r="AT279" i="6"/>
  <c r="AS279" i="6"/>
  <c r="D286" i="8"/>
  <c r="AT277" i="6"/>
  <c r="AS277" i="6"/>
  <c r="D284" i="8"/>
  <c r="AT275" i="6"/>
  <c r="AS275" i="6"/>
  <c r="D282" i="8"/>
  <c r="AT273" i="6"/>
  <c r="AS273" i="6"/>
  <c r="D280" i="8"/>
  <c r="AT271" i="6"/>
  <c r="AS271" i="6"/>
  <c r="D278" i="8"/>
  <c r="AT269" i="6"/>
  <c r="AS269" i="6"/>
  <c r="D276" i="8"/>
  <c r="AT267" i="6"/>
  <c r="AS267" i="6"/>
  <c r="D274" i="8"/>
  <c r="AT265" i="6"/>
  <c r="AS265" i="6"/>
  <c r="D272" i="8"/>
  <c r="AT263" i="6"/>
  <c r="AS263" i="6"/>
  <c r="D270" i="8"/>
  <c r="AT261" i="6"/>
  <c r="AS261" i="6"/>
  <c r="D268" i="8"/>
  <c r="AT259" i="6"/>
  <c r="AS259" i="6"/>
  <c r="D266" i="8"/>
  <c r="AT257" i="6"/>
  <c r="AS257" i="6"/>
  <c r="D264" i="8"/>
  <c r="AT255" i="6"/>
  <c r="AS255" i="6"/>
  <c r="D262" i="8"/>
  <c r="AT253" i="6"/>
  <c r="AS253" i="6"/>
  <c r="D260" i="8"/>
  <c r="AT251" i="6"/>
  <c r="AS251" i="6"/>
  <c r="D258" i="8"/>
  <c r="AT249" i="6"/>
  <c r="AS249" i="6"/>
  <c r="D256" i="8"/>
  <c r="AT247" i="6"/>
  <c r="AS247" i="6"/>
  <c r="D254" i="8"/>
  <c r="AT245" i="6"/>
  <c r="AS245" i="6"/>
  <c r="D252" i="8"/>
  <c r="AT243" i="6"/>
  <c r="AS243" i="6"/>
  <c r="D250" i="8"/>
  <c r="AT241" i="6"/>
  <c r="AS241" i="6"/>
  <c r="D248" i="8"/>
  <c r="AT239" i="6"/>
  <c r="AS239" i="6"/>
  <c r="D246" i="8"/>
  <c r="AT237" i="6"/>
  <c r="AS237" i="6"/>
  <c r="D244" i="8"/>
  <c r="AT235" i="6"/>
  <c r="AS235" i="6"/>
  <c r="D242" i="8"/>
  <c r="AT233" i="6"/>
  <c r="AS233" i="6"/>
  <c r="D240" i="8"/>
  <c r="AT231" i="6"/>
  <c r="AS231" i="6"/>
  <c r="D238" i="8"/>
  <c r="AT229" i="6"/>
  <c r="AS229" i="6"/>
  <c r="D236" i="8"/>
  <c r="AT227" i="6"/>
  <c r="AS227" i="6"/>
  <c r="D234" i="8"/>
  <c r="AT225" i="6"/>
  <c r="AS225" i="6"/>
  <c r="D232" i="8"/>
  <c r="AT223" i="6"/>
  <c r="AS223" i="6"/>
  <c r="D230" i="8"/>
  <c r="AT221" i="6"/>
  <c r="AS221" i="6"/>
  <c r="D228" i="8"/>
  <c r="AT219" i="6"/>
  <c r="AS219" i="6"/>
  <c r="D226" i="8"/>
  <c r="AT217" i="6"/>
  <c r="AS217" i="6"/>
  <c r="D224" i="8"/>
  <c r="AT215" i="6"/>
  <c r="AS215" i="6"/>
  <c r="D222" i="8"/>
  <c r="AT213" i="6"/>
  <c r="AS213" i="6"/>
  <c r="D220" i="8"/>
  <c r="AT211" i="6"/>
  <c r="AS211" i="6"/>
  <c r="D218" i="8"/>
  <c r="AT209" i="6"/>
  <c r="AS209" i="6"/>
  <c r="D216" i="8"/>
  <c r="AT207" i="6"/>
  <c r="AS207" i="6"/>
  <c r="D214" i="8"/>
  <c r="AT205" i="6"/>
  <c r="AS205" i="6"/>
  <c r="D212" i="8"/>
  <c r="AT203" i="6"/>
  <c r="AS203" i="6"/>
  <c r="D210" i="8"/>
  <c r="AT201" i="6"/>
  <c r="AS201" i="6"/>
  <c r="D208" i="8"/>
  <c r="AT199" i="6"/>
  <c r="AS199" i="6"/>
  <c r="D206" i="8"/>
  <c r="AT197" i="6"/>
  <c r="AS197" i="6"/>
  <c r="D204" i="8"/>
  <c r="AT195" i="6"/>
  <c r="AS195" i="6"/>
  <c r="D202" i="8"/>
  <c r="AT193" i="6"/>
  <c r="AS193" i="6"/>
  <c r="D200" i="8"/>
  <c r="AT191" i="6"/>
  <c r="AS191" i="6"/>
  <c r="D198" i="8"/>
  <c r="AT189" i="6"/>
  <c r="AS189" i="6"/>
  <c r="D196" i="8"/>
  <c r="AT187" i="6"/>
  <c r="AS187" i="6"/>
  <c r="D194" i="8"/>
  <c r="AT185" i="6"/>
  <c r="AS185" i="6"/>
  <c r="D192" i="8"/>
  <c r="AT183" i="6"/>
  <c r="AS183" i="6"/>
  <c r="D190" i="8"/>
  <c r="AT181" i="6"/>
  <c r="AS181" i="6"/>
  <c r="D188" i="8"/>
  <c r="AT179" i="6"/>
  <c r="AS179" i="6"/>
  <c r="D186" i="8"/>
  <c r="AT177" i="6"/>
  <c r="AS177" i="6"/>
  <c r="D184" i="8"/>
  <c r="AT175" i="6"/>
  <c r="AS175" i="6"/>
  <c r="D182" i="8"/>
  <c r="AT173" i="6"/>
  <c r="AS173" i="6"/>
  <c r="D180" i="8"/>
  <c r="AT171" i="6"/>
  <c r="AS171" i="6"/>
  <c r="D178" i="8"/>
  <c r="AT169" i="6"/>
  <c r="AS169" i="6"/>
  <c r="D176" i="8"/>
  <c r="AT167" i="6"/>
  <c r="AS167" i="6"/>
  <c r="D174" i="8"/>
  <c r="AT165" i="6"/>
  <c r="AS165" i="6"/>
  <c r="D172" i="8"/>
  <c r="AT163" i="6"/>
  <c r="AS163" i="6"/>
  <c r="D170" i="8"/>
  <c r="AT161" i="6"/>
  <c r="AS161" i="6"/>
  <c r="D168" i="8"/>
  <c r="AT159" i="6"/>
  <c r="AS159" i="6"/>
  <c r="D166" i="8"/>
  <c r="AT157" i="6"/>
  <c r="AS157" i="6"/>
  <c r="D164" i="8"/>
  <c r="AT155" i="6"/>
  <c r="AS155" i="6"/>
  <c r="D162" i="8"/>
  <c r="AT153" i="6"/>
  <c r="AS153" i="6"/>
  <c r="D160" i="8"/>
  <c r="AT151" i="6"/>
  <c r="AS151" i="6"/>
  <c r="D158" i="8"/>
  <c r="AT149" i="6"/>
  <c r="AS149" i="6"/>
  <c r="D156" i="8"/>
  <c r="AT147" i="6"/>
  <c r="AS147" i="6"/>
  <c r="D154" i="8"/>
  <c r="AT145" i="6"/>
  <c r="AS145" i="6"/>
  <c r="D152" i="8"/>
  <c r="AT143" i="6"/>
  <c r="AS143" i="6"/>
  <c r="D150" i="8"/>
  <c r="AT141" i="6"/>
  <c r="AS141" i="6"/>
  <c r="D148" i="8"/>
  <c r="AT139" i="6"/>
  <c r="AS139" i="6"/>
  <c r="D146" i="8"/>
  <c r="AT137" i="6"/>
  <c r="AS137" i="6"/>
  <c r="D144" i="8"/>
  <c r="AS135" i="6"/>
  <c r="AT135" i="6"/>
  <c r="D142" i="8"/>
  <c r="AS133" i="6"/>
  <c r="AT133" i="6"/>
  <c r="D140" i="8"/>
  <c r="AS131" i="6"/>
  <c r="AT131" i="6"/>
  <c r="D138" i="8"/>
  <c r="AS129" i="6"/>
  <c r="AT129" i="6"/>
  <c r="D136" i="8"/>
  <c r="AS127" i="6"/>
  <c r="AT127" i="6"/>
  <c r="D134" i="8"/>
  <c r="AS125" i="6"/>
  <c r="AT125" i="6"/>
  <c r="D132" i="8"/>
  <c r="AS120" i="6"/>
  <c r="AT120" i="6"/>
  <c r="D127" i="8"/>
  <c r="AS118" i="6"/>
  <c r="AT118" i="6"/>
  <c r="D129" i="9"/>
  <c r="D125" i="8"/>
  <c r="AS116" i="6"/>
  <c r="AT116" i="6"/>
  <c r="D123" i="8"/>
  <c r="AS114" i="6"/>
  <c r="AT114" i="6"/>
  <c r="D125" i="9"/>
  <c r="D121" i="8"/>
  <c r="AS108" i="6"/>
  <c r="AT108" i="6"/>
  <c r="D119" i="9"/>
  <c r="D115" i="8"/>
  <c r="AS105" i="6"/>
  <c r="AT105" i="6"/>
  <c r="D116" i="9"/>
  <c r="D112" i="8"/>
  <c r="AS103" i="6"/>
  <c r="AT103" i="6"/>
  <c r="D114" i="9"/>
  <c r="D110" i="8"/>
  <c r="AS101" i="6"/>
  <c r="AT101" i="6"/>
  <c r="D108" i="8"/>
  <c r="AS99" i="6"/>
  <c r="AT99" i="6"/>
  <c r="D106" i="8"/>
  <c r="AS97" i="6"/>
  <c r="AT97" i="6"/>
  <c r="D104" i="8"/>
  <c r="AS95" i="6"/>
  <c r="AT95" i="6"/>
  <c r="D102" i="8"/>
  <c r="AS93" i="6"/>
  <c r="AT93" i="6"/>
  <c r="D100" i="8"/>
  <c r="AS91" i="6"/>
  <c r="AT91" i="6"/>
  <c r="D98" i="8"/>
  <c r="AT89" i="6"/>
  <c r="AS89" i="6"/>
  <c r="D96" i="8"/>
  <c r="AT87" i="6"/>
  <c r="AS87" i="6"/>
  <c r="D98" i="9"/>
  <c r="D94" i="8"/>
  <c r="AT85" i="6"/>
  <c r="AS85" i="6"/>
  <c r="D96" i="9"/>
  <c r="D92" i="8"/>
  <c r="AT83" i="6"/>
  <c r="AS83" i="6"/>
  <c r="D94" i="9"/>
  <c r="D90" i="8"/>
  <c r="AT81" i="6"/>
  <c r="AS81" i="6"/>
  <c r="D88" i="8"/>
  <c r="AT79" i="6"/>
  <c r="AS79" i="6"/>
  <c r="D86" i="8"/>
  <c r="AT77" i="6"/>
  <c r="AS77" i="6"/>
  <c r="D84" i="8"/>
  <c r="AT75" i="6"/>
  <c r="AS75" i="6"/>
  <c r="D86" i="9"/>
  <c r="D82" i="8"/>
  <c r="AT73" i="6"/>
  <c r="AS73" i="6"/>
  <c r="D80" i="8"/>
  <c r="AT71" i="6"/>
  <c r="AS71" i="6"/>
  <c r="D78" i="8"/>
  <c r="AT69" i="6"/>
  <c r="AS69" i="6"/>
  <c r="D76" i="8"/>
  <c r="AT67" i="6"/>
  <c r="AS67" i="6"/>
  <c r="D74" i="8"/>
  <c r="AT65" i="6"/>
  <c r="AS65" i="6"/>
  <c r="D72" i="8"/>
  <c r="AT63" i="6"/>
  <c r="AS63" i="6"/>
  <c r="D70" i="8"/>
  <c r="AT61" i="6"/>
  <c r="AS61" i="6"/>
  <c r="D68" i="8"/>
  <c r="AT59" i="6"/>
  <c r="AS59" i="6"/>
  <c r="D66" i="8"/>
  <c r="AT57" i="6"/>
  <c r="AS57" i="6"/>
  <c r="D64" i="8"/>
  <c r="AT55" i="6"/>
  <c r="AS55" i="6"/>
  <c r="D66" i="9"/>
  <c r="D62" i="8"/>
  <c r="AT53" i="6"/>
  <c r="AS53" i="6"/>
  <c r="D60" i="8"/>
  <c r="AT51" i="6"/>
  <c r="AS51" i="6"/>
  <c r="D58" i="8"/>
  <c r="AT49" i="6"/>
  <c r="AS49" i="6"/>
  <c r="D60" i="9"/>
  <c r="D56" i="8"/>
  <c r="AT47" i="6"/>
  <c r="AS47" i="6"/>
  <c r="D54" i="8"/>
  <c r="AT45" i="6"/>
  <c r="AS45" i="6"/>
  <c r="D52" i="8"/>
  <c r="AT43" i="6"/>
  <c r="AS43" i="6"/>
  <c r="D50" i="8"/>
  <c r="AT41" i="6"/>
  <c r="AS41" i="6"/>
  <c r="D48" i="8"/>
  <c r="AT39" i="6"/>
  <c r="AS39" i="6"/>
  <c r="D46" i="8"/>
  <c r="AT37" i="6"/>
  <c r="AS37" i="6"/>
  <c r="D44" i="8"/>
  <c r="AT35" i="6"/>
  <c r="AS35" i="6"/>
  <c r="D42" i="8"/>
  <c r="AT33" i="6"/>
  <c r="AS33" i="6"/>
  <c r="D40" i="8"/>
  <c r="AT31" i="6"/>
  <c r="AS31" i="6"/>
  <c r="D38" i="8"/>
  <c r="AT29" i="6"/>
  <c r="AS29" i="6"/>
  <c r="D36" i="8"/>
  <c r="AT27" i="6"/>
  <c r="AS27" i="6"/>
  <c r="D38" i="9"/>
  <c r="D34" i="8"/>
  <c r="AT25" i="6"/>
  <c r="AS25" i="6"/>
  <c r="D36" i="9"/>
  <c r="D32" i="8"/>
  <c r="AT23" i="6"/>
  <c r="AS23" i="6"/>
  <c r="D34" i="9"/>
  <c r="D30" i="8"/>
  <c r="AT21" i="6"/>
  <c r="AS21" i="6"/>
  <c r="D28" i="8"/>
  <c r="AT19" i="6"/>
  <c r="AS19" i="6"/>
  <c r="D26" i="8"/>
  <c r="AT17" i="6"/>
  <c r="AS17" i="6"/>
  <c r="D24" i="8"/>
  <c r="AT15" i="6"/>
  <c r="AS15" i="6"/>
  <c r="D22" i="8"/>
  <c r="D117" i="24"/>
  <c r="C117" i="24"/>
  <c r="C120" i="24"/>
  <c r="F120" i="24"/>
  <c r="B120" i="24"/>
  <c r="D120" i="24"/>
  <c r="AS532" i="6"/>
  <c r="AT532" i="6"/>
  <c r="AS530" i="6"/>
  <c r="AT530" i="6"/>
  <c r="AS528" i="6"/>
  <c r="AT528" i="6"/>
  <c r="AS526" i="6"/>
  <c r="AT526" i="6"/>
  <c r="AS524" i="6"/>
  <c r="AT524" i="6"/>
  <c r="AS522" i="6"/>
  <c r="AT522" i="6"/>
  <c r="AS520" i="6"/>
  <c r="AT520" i="6"/>
  <c r="AS518" i="6"/>
  <c r="AT518" i="6"/>
  <c r="AS516" i="6"/>
  <c r="AT516" i="6"/>
  <c r="AS514" i="6"/>
  <c r="AT514" i="6"/>
  <c r="AS512" i="6"/>
  <c r="AT512" i="6"/>
  <c r="AS510" i="6"/>
  <c r="AT510" i="6"/>
  <c r="AS508" i="6"/>
  <c r="AT508" i="6"/>
  <c r="AS506" i="6"/>
  <c r="AT506" i="6"/>
  <c r="AS504" i="6"/>
  <c r="AT504" i="6"/>
  <c r="AS502" i="6"/>
  <c r="AT502" i="6"/>
  <c r="AS500" i="6"/>
  <c r="AT500" i="6"/>
  <c r="AS498" i="6"/>
  <c r="AT498" i="6"/>
  <c r="AS496" i="6"/>
  <c r="AT496" i="6"/>
  <c r="AS494" i="6"/>
  <c r="AT494" i="6"/>
  <c r="D501" i="8"/>
  <c r="AS492" i="6"/>
  <c r="AT492" i="6"/>
  <c r="D499" i="8"/>
  <c r="AS490" i="6"/>
  <c r="AT490" i="6"/>
  <c r="D497" i="8"/>
  <c r="AS488" i="6"/>
  <c r="AT488" i="6"/>
  <c r="D495" i="8"/>
  <c r="AS486" i="6"/>
  <c r="AT486" i="6"/>
  <c r="D493" i="8"/>
  <c r="AS484" i="6"/>
  <c r="AT484" i="6"/>
  <c r="D491" i="8"/>
  <c r="AS482" i="6"/>
  <c r="AT482" i="6"/>
  <c r="D489" i="8"/>
  <c r="AS480" i="6"/>
  <c r="AT480" i="6"/>
  <c r="D487" i="8"/>
  <c r="AS478" i="6"/>
  <c r="AT478" i="6"/>
  <c r="D485" i="8"/>
  <c r="AS476" i="6"/>
  <c r="AT476" i="6"/>
  <c r="D483" i="8"/>
  <c r="AT474" i="6"/>
  <c r="AS474" i="6"/>
  <c r="D481" i="8"/>
  <c r="AT472" i="6"/>
  <c r="AS472" i="6"/>
  <c r="D479" i="8"/>
  <c r="AT470" i="6"/>
  <c r="AS470" i="6"/>
  <c r="D477" i="8"/>
  <c r="AT468" i="6"/>
  <c r="AS468" i="6"/>
  <c r="D475" i="8"/>
  <c r="AT466" i="6"/>
  <c r="AS466" i="6"/>
  <c r="D473" i="8"/>
  <c r="AT464" i="6"/>
  <c r="AS464" i="6"/>
  <c r="D471" i="8"/>
  <c r="AT462" i="6"/>
  <c r="AS462" i="6"/>
  <c r="D469" i="8"/>
  <c r="AT460" i="6"/>
  <c r="AS460" i="6"/>
  <c r="D467" i="8"/>
  <c r="AT458" i="6"/>
  <c r="AS458" i="6"/>
  <c r="D465" i="8"/>
  <c r="AT456" i="6"/>
  <c r="AS456" i="6"/>
  <c r="D463" i="8"/>
  <c r="AT454" i="6"/>
  <c r="AS454" i="6"/>
  <c r="D461" i="8"/>
  <c r="AT452" i="6"/>
  <c r="AS452" i="6"/>
  <c r="D459" i="8"/>
  <c r="AT450" i="6"/>
  <c r="AS450" i="6"/>
  <c r="D457" i="8"/>
  <c r="AT448" i="6"/>
  <c r="AS448" i="6"/>
  <c r="D455" i="8"/>
  <c r="AT446" i="6"/>
  <c r="AS446" i="6"/>
  <c r="D453" i="8"/>
  <c r="AT444" i="6"/>
  <c r="AS444" i="6"/>
  <c r="D451" i="8"/>
  <c r="AT442" i="6"/>
  <c r="AS442" i="6"/>
  <c r="D449" i="8"/>
  <c r="AT440" i="6"/>
  <c r="AS440" i="6"/>
  <c r="D447" i="8"/>
  <c r="AT438" i="6"/>
  <c r="AS438" i="6"/>
  <c r="D445" i="8"/>
  <c r="AT436" i="6"/>
  <c r="AS436" i="6"/>
  <c r="D443" i="8"/>
  <c r="AT434" i="6"/>
  <c r="AS434" i="6"/>
  <c r="D441" i="8"/>
  <c r="AT432" i="6"/>
  <c r="AS432" i="6"/>
  <c r="D439" i="8"/>
  <c r="AT430" i="6"/>
  <c r="AS430" i="6"/>
  <c r="D437" i="8"/>
  <c r="AT428" i="6"/>
  <c r="AS428" i="6"/>
  <c r="D435" i="8"/>
  <c r="AT426" i="6"/>
  <c r="AS426" i="6"/>
  <c r="D433" i="8"/>
  <c r="AT424" i="6"/>
  <c r="AS424" i="6"/>
  <c r="D431" i="8"/>
  <c r="AT422" i="6"/>
  <c r="AS422" i="6"/>
  <c r="D429" i="8"/>
  <c r="AT420" i="6"/>
  <c r="AS420" i="6"/>
  <c r="D427" i="8"/>
  <c r="AT418" i="6"/>
  <c r="AS418" i="6"/>
  <c r="D425" i="8"/>
  <c r="AT416" i="6"/>
  <c r="AS416" i="6"/>
  <c r="D423" i="8"/>
  <c r="AT414" i="6"/>
  <c r="AS414" i="6"/>
  <c r="D421" i="8"/>
  <c r="AT412" i="6"/>
  <c r="AS412" i="6"/>
  <c r="D419" i="8"/>
  <c r="AT410" i="6"/>
  <c r="AS410" i="6"/>
  <c r="D417" i="8"/>
  <c r="AT408" i="6"/>
  <c r="AS408" i="6"/>
  <c r="D415" i="8"/>
  <c r="AT406" i="6"/>
  <c r="AS406" i="6"/>
  <c r="D413" i="8"/>
  <c r="AT404" i="6"/>
  <c r="AS404" i="6"/>
  <c r="D411" i="8"/>
  <c r="AT402" i="6"/>
  <c r="AS402" i="6"/>
  <c r="D409" i="8"/>
  <c r="AT400" i="6"/>
  <c r="AS400" i="6"/>
  <c r="D407" i="8"/>
  <c r="AT398" i="6"/>
  <c r="AS398" i="6"/>
  <c r="D405" i="8"/>
  <c r="AT396" i="6"/>
  <c r="AS396" i="6"/>
  <c r="D403" i="8"/>
  <c r="AT394" i="6"/>
  <c r="AS394" i="6"/>
  <c r="D401" i="8"/>
  <c r="AT392" i="6"/>
  <c r="AS392" i="6"/>
  <c r="D399" i="8"/>
  <c r="AT390" i="6"/>
  <c r="AS390" i="6"/>
  <c r="D397" i="8"/>
  <c r="AT388" i="6"/>
  <c r="AS388" i="6"/>
  <c r="D395" i="8"/>
  <c r="AT386" i="6"/>
  <c r="AS386" i="6"/>
  <c r="D393" i="8"/>
  <c r="AT384" i="6"/>
  <c r="AS384" i="6"/>
  <c r="D391" i="8"/>
  <c r="AT382" i="6"/>
  <c r="AS382" i="6"/>
  <c r="D389" i="8"/>
  <c r="AT380" i="6"/>
  <c r="AS380" i="6"/>
  <c r="D387" i="8"/>
  <c r="AT378" i="6"/>
  <c r="AS378" i="6"/>
  <c r="D385" i="8"/>
  <c r="AT376" i="6"/>
  <c r="AS376" i="6"/>
  <c r="D383" i="8"/>
  <c r="AT374" i="6"/>
  <c r="AS374" i="6"/>
  <c r="D381" i="8"/>
  <c r="AT372" i="6"/>
  <c r="AS372" i="6"/>
  <c r="D379" i="8"/>
  <c r="AT370" i="6"/>
  <c r="AS370" i="6"/>
  <c r="D377" i="8"/>
  <c r="AT368" i="6"/>
  <c r="AS368" i="6"/>
  <c r="D375" i="8"/>
  <c r="AT366" i="6"/>
  <c r="AS366" i="6"/>
  <c r="D373" i="8"/>
  <c r="AT364" i="6"/>
  <c r="AS364" i="6"/>
  <c r="D371" i="8"/>
  <c r="AT362" i="6"/>
  <c r="AS362" i="6"/>
  <c r="D369" i="8"/>
  <c r="AT360" i="6"/>
  <c r="AS360" i="6"/>
  <c r="D367" i="8"/>
  <c r="AT358" i="6"/>
  <c r="AS358" i="6"/>
  <c r="D365" i="8"/>
  <c r="AT356" i="6"/>
  <c r="AS356" i="6"/>
  <c r="D363" i="8"/>
  <c r="AT354" i="6"/>
  <c r="AS354" i="6"/>
  <c r="D361" i="8"/>
  <c r="AT352" i="6"/>
  <c r="AS352" i="6"/>
  <c r="D359" i="8"/>
  <c r="AT350" i="6"/>
  <c r="AS350" i="6"/>
  <c r="D357" i="8"/>
  <c r="AT348" i="6"/>
  <c r="AS348" i="6"/>
  <c r="D355" i="8"/>
  <c r="AT346" i="6"/>
  <c r="AS346" i="6"/>
  <c r="D353" i="8"/>
  <c r="AT344" i="6"/>
  <c r="AS344" i="6"/>
  <c r="D351" i="8"/>
  <c r="AT342" i="6"/>
  <c r="AS342" i="6"/>
  <c r="D349" i="8"/>
  <c r="AT340" i="6"/>
  <c r="AS340" i="6"/>
  <c r="D347" i="8"/>
  <c r="AT338" i="6"/>
  <c r="AS338" i="6"/>
  <c r="D345" i="8"/>
  <c r="AT336" i="6"/>
  <c r="AS336" i="6"/>
  <c r="D343" i="8"/>
  <c r="AT334" i="6"/>
  <c r="AS334" i="6"/>
  <c r="D341" i="8"/>
  <c r="AT332" i="6"/>
  <c r="AS332" i="6"/>
  <c r="D339" i="8"/>
  <c r="AT330" i="6"/>
  <c r="AS330" i="6"/>
  <c r="D337" i="8"/>
  <c r="AT328" i="6"/>
  <c r="AS328" i="6"/>
  <c r="D335" i="8"/>
  <c r="AT326" i="6"/>
  <c r="AS326" i="6"/>
  <c r="D333" i="8"/>
  <c r="AT324" i="6"/>
  <c r="AS324" i="6"/>
  <c r="D331" i="8"/>
  <c r="AT322" i="6"/>
  <c r="AS322" i="6"/>
  <c r="D329" i="8"/>
  <c r="AT320" i="6"/>
  <c r="AS320" i="6"/>
  <c r="D327" i="8"/>
  <c r="AT318" i="6"/>
  <c r="AS318" i="6"/>
  <c r="D325" i="8"/>
  <c r="AT316" i="6"/>
  <c r="AS316" i="6"/>
  <c r="D323" i="8"/>
  <c r="AT314" i="6"/>
  <c r="AS314" i="6"/>
  <c r="D321" i="8"/>
  <c r="AT312" i="6"/>
  <c r="AS312" i="6"/>
  <c r="D319" i="8"/>
  <c r="AT310" i="6"/>
  <c r="AS310" i="6"/>
  <c r="D317" i="8"/>
  <c r="AT308" i="6"/>
  <c r="AS308" i="6"/>
  <c r="D315" i="8"/>
  <c r="AT306" i="6"/>
  <c r="AS306" i="6"/>
  <c r="D313" i="8"/>
  <c r="AT304" i="6"/>
  <c r="AS304" i="6"/>
  <c r="D311" i="8"/>
  <c r="AT302" i="6"/>
  <c r="AS302" i="6"/>
  <c r="D309" i="8"/>
  <c r="AT300" i="6"/>
  <c r="AS300" i="6"/>
  <c r="D307" i="8"/>
  <c r="AT298" i="6"/>
  <c r="AS298" i="6"/>
  <c r="D305" i="8"/>
  <c r="AT296" i="6"/>
  <c r="AS296" i="6"/>
  <c r="D303" i="8"/>
  <c r="AT294" i="6"/>
  <c r="AS294" i="6"/>
  <c r="D301" i="8"/>
  <c r="AT292" i="6"/>
  <c r="AS292" i="6"/>
  <c r="D299" i="8"/>
  <c r="AT290" i="6"/>
  <c r="AS290" i="6"/>
  <c r="D297" i="8"/>
  <c r="AT288" i="6"/>
  <c r="AS288" i="6"/>
  <c r="D295" i="8"/>
  <c r="AT286" i="6"/>
  <c r="AS286" i="6"/>
  <c r="D293" i="8"/>
  <c r="AT284" i="6"/>
  <c r="AS284" i="6"/>
  <c r="D291" i="8"/>
  <c r="AT282" i="6"/>
  <c r="AS282" i="6"/>
  <c r="D289" i="8"/>
  <c r="AT280" i="6"/>
  <c r="AS280" i="6"/>
  <c r="D287" i="8"/>
  <c r="AT278" i="6"/>
  <c r="AS278" i="6"/>
  <c r="D285" i="8"/>
  <c r="AT276" i="6"/>
  <c r="AS276" i="6"/>
  <c r="D283" i="8"/>
  <c r="AT274" i="6"/>
  <c r="AS274" i="6"/>
  <c r="D281" i="8"/>
  <c r="AT272" i="6"/>
  <c r="AS272" i="6"/>
  <c r="D279" i="8"/>
  <c r="AT270" i="6"/>
  <c r="AS270" i="6"/>
  <c r="D277" i="8"/>
  <c r="AT268" i="6"/>
  <c r="AS268" i="6"/>
  <c r="D275" i="8"/>
  <c r="AT266" i="6"/>
  <c r="AS266" i="6"/>
  <c r="D273" i="8"/>
  <c r="AT264" i="6"/>
  <c r="AS264" i="6"/>
  <c r="D271" i="8"/>
  <c r="AT262" i="6"/>
  <c r="AS262" i="6"/>
  <c r="D269" i="8"/>
  <c r="AT260" i="6"/>
  <c r="AS260" i="6"/>
  <c r="D267" i="8"/>
  <c r="AT258" i="6"/>
  <c r="AS258" i="6"/>
  <c r="D265" i="8"/>
  <c r="AT256" i="6"/>
  <c r="AS256" i="6"/>
  <c r="D263" i="8"/>
  <c r="AT254" i="6"/>
  <c r="AS254" i="6"/>
  <c r="D261" i="8"/>
  <c r="AT252" i="6"/>
  <c r="AS252" i="6"/>
  <c r="D259" i="8"/>
  <c r="AT250" i="6"/>
  <c r="AS250" i="6"/>
  <c r="D257" i="8"/>
  <c r="AT248" i="6"/>
  <c r="AS248" i="6"/>
  <c r="D255" i="8"/>
  <c r="AT246" i="6"/>
  <c r="AS246" i="6"/>
  <c r="D253" i="8"/>
  <c r="AT244" i="6"/>
  <c r="AS244" i="6"/>
  <c r="D251" i="8"/>
  <c r="AT242" i="6"/>
  <c r="AS242" i="6"/>
  <c r="D249" i="8"/>
  <c r="AT240" i="6"/>
  <c r="AS240" i="6"/>
  <c r="D247" i="8"/>
  <c r="AT238" i="6"/>
  <c r="AS238" i="6"/>
  <c r="D245" i="8"/>
  <c r="AT236" i="6"/>
  <c r="AS236" i="6"/>
  <c r="D243" i="8"/>
  <c r="AT234" i="6"/>
  <c r="AS234" i="6"/>
  <c r="D241" i="8"/>
  <c r="AT232" i="6"/>
  <c r="AS232" i="6"/>
  <c r="D239" i="8"/>
  <c r="AT230" i="6"/>
  <c r="AS230" i="6"/>
  <c r="D237" i="8"/>
  <c r="AT228" i="6"/>
  <c r="AS228" i="6"/>
  <c r="D235" i="8"/>
  <c r="AT226" i="6"/>
  <c r="AS226" i="6"/>
  <c r="D233" i="8"/>
  <c r="AT224" i="6"/>
  <c r="AS224" i="6"/>
  <c r="D231" i="8"/>
  <c r="AT222" i="6"/>
  <c r="AS222" i="6"/>
  <c r="D229" i="8"/>
  <c r="AT220" i="6"/>
  <c r="AS220" i="6"/>
  <c r="D227" i="8"/>
  <c r="AT218" i="6"/>
  <c r="AS218" i="6"/>
  <c r="D225" i="8"/>
  <c r="AT216" i="6"/>
  <c r="AS216" i="6"/>
  <c r="D223" i="8"/>
  <c r="AT214" i="6"/>
  <c r="AS214" i="6"/>
  <c r="D221" i="8"/>
  <c r="AT212" i="6"/>
  <c r="AS212" i="6"/>
  <c r="D219" i="8"/>
  <c r="AT210" i="6"/>
  <c r="AS210" i="6"/>
  <c r="D217" i="8"/>
  <c r="AT208" i="6"/>
  <c r="AS208" i="6"/>
  <c r="D215" i="8"/>
  <c r="AT206" i="6"/>
  <c r="AS206" i="6"/>
  <c r="D213" i="8"/>
  <c r="AT204" i="6"/>
  <c r="AS204" i="6"/>
  <c r="D211" i="8"/>
  <c r="AT202" i="6"/>
  <c r="AS202" i="6"/>
  <c r="D209" i="8"/>
  <c r="AT200" i="6"/>
  <c r="AS200" i="6"/>
  <c r="D207" i="8"/>
  <c r="AT198" i="6"/>
  <c r="AS198" i="6"/>
  <c r="D205" i="8"/>
  <c r="AT196" i="6"/>
  <c r="AS196" i="6"/>
  <c r="D203" i="8"/>
  <c r="AT194" i="6"/>
  <c r="AS194" i="6"/>
  <c r="D201" i="8"/>
  <c r="AT192" i="6"/>
  <c r="AS192" i="6"/>
  <c r="D199" i="8"/>
  <c r="AT190" i="6"/>
  <c r="AS190" i="6"/>
  <c r="D197" i="8"/>
  <c r="AT188" i="6"/>
  <c r="AS188" i="6"/>
  <c r="D195" i="8"/>
  <c r="AT186" i="6"/>
  <c r="AS186" i="6"/>
  <c r="D193" i="8"/>
  <c r="AT184" i="6"/>
  <c r="AS184" i="6"/>
  <c r="D191" i="8"/>
  <c r="AT182" i="6"/>
  <c r="AS182" i="6"/>
  <c r="D189" i="8"/>
  <c r="AT180" i="6"/>
  <c r="AS180" i="6"/>
  <c r="D187" i="8"/>
  <c r="AT178" i="6"/>
  <c r="AS178" i="6"/>
  <c r="D185" i="8"/>
  <c r="AT176" i="6"/>
  <c r="AS176" i="6"/>
  <c r="D183" i="8"/>
  <c r="AT174" i="6"/>
  <c r="AS174" i="6"/>
  <c r="D181" i="8"/>
  <c r="AT172" i="6"/>
  <c r="AS172" i="6"/>
  <c r="D179" i="8"/>
  <c r="AT170" i="6"/>
  <c r="AS170" i="6"/>
  <c r="D177" i="8"/>
  <c r="AT168" i="6"/>
  <c r="AS168" i="6"/>
  <c r="D175" i="8"/>
  <c r="AT166" i="6"/>
  <c r="AS166" i="6"/>
  <c r="D173" i="8"/>
  <c r="AT164" i="6"/>
  <c r="AS164" i="6"/>
  <c r="D171" i="8"/>
  <c r="AT162" i="6"/>
  <c r="AS162" i="6"/>
  <c r="D169" i="8"/>
  <c r="AT160" i="6"/>
  <c r="AS160" i="6"/>
  <c r="D167" i="8"/>
  <c r="AT158" i="6"/>
  <c r="AS158" i="6"/>
  <c r="D165" i="8"/>
  <c r="AT156" i="6"/>
  <c r="AS156" i="6"/>
  <c r="D163" i="8"/>
  <c r="AT154" i="6"/>
  <c r="AS154" i="6"/>
  <c r="D161" i="8"/>
  <c r="AT152" i="6"/>
  <c r="AS152" i="6"/>
  <c r="D159" i="8"/>
  <c r="AT150" i="6"/>
  <c r="AS150" i="6"/>
  <c r="D157" i="8"/>
  <c r="AT148" i="6"/>
  <c r="AS148" i="6"/>
  <c r="D155" i="8"/>
  <c r="AT146" i="6"/>
  <c r="AS146" i="6"/>
  <c r="D153" i="8"/>
  <c r="AT144" i="6"/>
  <c r="AS144" i="6"/>
  <c r="D151" i="8"/>
  <c r="AT142" i="6"/>
  <c r="AS142" i="6"/>
  <c r="D149" i="8"/>
  <c r="AT140" i="6"/>
  <c r="AS140" i="6"/>
  <c r="D147" i="8"/>
  <c r="AT138" i="6"/>
  <c r="AS138" i="6"/>
  <c r="D145" i="8"/>
  <c r="AT136" i="6"/>
  <c r="AS136" i="6"/>
  <c r="D143" i="8"/>
  <c r="AS134" i="6"/>
  <c r="AT134" i="6"/>
  <c r="D141" i="8"/>
  <c r="AS132" i="6"/>
  <c r="AT132" i="6"/>
  <c r="D139" i="8"/>
  <c r="AS130" i="6"/>
  <c r="AT130" i="6"/>
  <c r="D137" i="8"/>
  <c r="AS128" i="6"/>
  <c r="AT128" i="6"/>
  <c r="D135" i="8"/>
  <c r="AS126" i="6"/>
  <c r="AT126" i="6"/>
  <c r="D133" i="8"/>
  <c r="AS121" i="6"/>
  <c r="AT121" i="6"/>
  <c r="D132" i="9"/>
  <c r="D128" i="8"/>
  <c r="AS119" i="6"/>
  <c r="AT119" i="6"/>
  <c r="D126" i="8"/>
  <c r="AS117" i="6"/>
  <c r="AT117" i="6"/>
  <c r="D128" i="9"/>
  <c r="D124" i="8"/>
  <c r="AS115" i="6"/>
  <c r="AT115" i="6"/>
  <c r="D122" i="8"/>
  <c r="AS111" i="6"/>
  <c r="AT111" i="6"/>
  <c r="D118" i="8"/>
  <c r="AS106" i="6"/>
  <c r="AT106" i="6"/>
  <c r="D117" i="9"/>
  <c r="D113" i="8"/>
  <c r="AS104" i="6"/>
  <c r="AT104" i="6"/>
  <c r="D115" i="9"/>
  <c r="D111" i="8"/>
  <c r="AS102" i="6"/>
  <c r="AT102" i="6"/>
  <c r="D109" i="8"/>
  <c r="AS100" i="6"/>
  <c r="AT100" i="6"/>
  <c r="D107" i="8"/>
  <c r="AS98" i="6"/>
  <c r="AT98" i="6"/>
  <c r="D105" i="8"/>
  <c r="AS96" i="6"/>
  <c r="AT96" i="6"/>
  <c r="D107" i="9"/>
  <c r="D103" i="8"/>
  <c r="AS94" i="6"/>
  <c r="AT94" i="6"/>
  <c r="D101" i="8"/>
  <c r="AS92" i="6"/>
  <c r="AT92" i="6"/>
  <c r="D103" i="9"/>
  <c r="D99" i="8"/>
  <c r="AS90" i="6"/>
  <c r="AT90" i="6"/>
  <c r="D97" i="8"/>
  <c r="AT88" i="6"/>
  <c r="AS88" i="6"/>
  <c r="D95" i="8"/>
  <c r="AT86" i="6"/>
  <c r="AS86" i="6"/>
  <c r="D93" i="8"/>
  <c r="AT84" i="6"/>
  <c r="AS84" i="6"/>
  <c r="D91" i="8"/>
  <c r="AT82" i="6"/>
  <c r="AS82" i="6"/>
  <c r="D89" i="8"/>
  <c r="AT80" i="6"/>
  <c r="AS80" i="6"/>
  <c r="D91" i="9"/>
  <c r="D87" i="8"/>
  <c r="AT78" i="6"/>
  <c r="AS78" i="6"/>
  <c r="D85" i="8"/>
  <c r="AT76" i="6"/>
  <c r="AS76" i="6"/>
  <c r="D83" i="8"/>
  <c r="AT74" i="6"/>
  <c r="AS74" i="6"/>
  <c r="D85" i="9"/>
  <c r="D81" i="8"/>
  <c r="AT72" i="6"/>
  <c r="AS72" i="6"/>
  <c r="D79" i="8"/>
  <c r="AT70" i="6"/>
  <c r="AS70" i="6"/>
  <c r="D81" i="9"/>
  <c r="D77" i="8"/>
  <c r="AT68" i="6"/>
  <c r="AS68" i="6"/>
  <c r="D75" i="8"/>
  <c r="AT66" i="6"/>
  <c r="AS66" i="6"/>
  <c r="D73" i="8"/>
  <c r="AT64" i="6"/>
  <c r="AS64" i="6"/>
  <c r="D71" i="8"/>
  <c r="AT62" i="6"/>
  <c r="AS62" i="6"/>
  <c r="D69" i="8"/>
  <c r="AT60" i="6"/>
  <c r="AS60" i="6"/>
  <c r="D71" i="9"/>
  <c r="D67" i="8"/>
  <c r="AT58" i="6"/>
  <c r="AS58" i="6"/>
  <c r="D65" i="8"/>
  <c r="AT56" i="6"/>
  <c r="AS56" i="6"/>
  <c r="D63" i="8"/>
  <c r="AT54" i="6"/>
  <c r="AS54" i="6"/>
  <c r="D65" i="9"/>
  <c r="D61" i="8"/>
  <c r="AT52" i="6"/>
  <c r="AS52" i="6"/>
  <c r="D59" i="8"/>
  <c r="AT50" i="6"/>
  <c r="AS50" i="6"/>
  <c r="D57" i="8"/>
  <c r="AT48" i="6"/>
  <c r="AS48" i="6"/>
  <c r="D55" i="8"/>
  <c r="AT46" i="6"/>
  <c r="AS46" i="6"/>
  <c r="D53" i="8"/>
  <c r="AT44" i="6"/>
  <c r="AS44" i="6"/>
  <c r="D55" i="9"/>
  <c r="D51" i="8"/>
  <c r="AT42" i="6"/>
  <c r="AS42" i="6"/>
  <c r="D49" i="8"/>
  <c r="AT40" i="6"/>
  <c r="AS40" i="6"/>
  <c r="D47" i="8"/>
  <c r="AT38" i="6"/>
  <c r="AS38" i="6"/>
  <c r="D49" i="9"/>
  <c r="D45" i="8"/>
  <c r="AT36" i="6"/>
  <c r="AS36" i="6"/>
  <c r="D43" i="8"/>
  <c r="AT34" i="6"/>
  <c r="AS34" i="6"/>
  <c r="D41" i="8"/>
  <c r="AT32" i="6"/>
  <c r="AS32" i="6"/>
  <c r="D43" i="9"/>
  <c r="D39" i="8"/>
  <c r="AT30" i="6"/>
  <c r="AS30" i="6"/>
  <c r="D37" i="8"/>
  <c r="AT28" i="6"/>
  <c r="AS28" i="6"/>
  <c r="D35" i="8"/>
  <c r="AT26" i="6"/>
  <c r="AS26" i="6"/>
  <c r="D33" i="8"/>
  <c r="AT24" i="6"/>
  <c r="AS24" i="6"/>
  <c r="D31" i="8"/>
  <c r="AT22" i="6"/>
  <c r="AS22" i="6"/>
  <c r="D29" i="8"/>
  <c r="AT20" i="6"/>
  <c r="AS20" i="6"/>
  <c r="D27" i="8"/>
  <c r="AT18" i="6"/>
  <c r="AS18" i="6"/>
  <c r="D29" i="9"/>
  <c r="D25" i="8"/>
  <c r="AT16" i="6"/>
  <c r="AS16" i="6"/>
  <c r="D27" i="9"/>
  <c r="D23" i="8"/>
  <c r="D124" i="36"/>
  <c r="D123" i="36"/>
  <c r="D126" i="36"/>
  <c r="C132" i="12"/>
  <c r="D132" i="12"/>
  <c r="E132" i="12" s="1"/>
  <c r="C130" i="12"/>
  <c r="D130" i="12"/>
  <c r="E130" i="12" s="1"/>
  <c r="D122" i="12"/>
  <c r="E122" i="12" s="1"/>
  <c r="C122" i="12"/>
  <c r="D119" i="12"/>
  <c r="E119" i="12" s="1"/>
  <c r="C119" i="12"/>
  <c r="D117" i="12"/>
  <c r="E117" i="12" s="1"/>
  <c r="C117" i="12"/>
  <c r="C115" i="12"/>
  <c r="D115" i="12"/>
  <c r="E115" i="12" s="1"/>
  <c r="C113" i="12"/>
  <c r="D113" i="12"/>
  <c r="E113" i="12" s="1"/>
  <c r="C111" i="12"/>
  <c r="D111" i="12"/>
  <c r="E111" i="12" s="1"/>
  <c r="C109" i="12"/>
  <c r="D109" i="12"/>
  <c r="E109" i="12" s="1"/>
  <c r="D107" i="12"/>
  <c r="E107" i="12" s="1"/>
  <c r="C107" i="12"/>
  <c r="C105" i="12"/>
  <c r="D105" i="12"/>
  <c r="E105" i="12" s="1"/>
  <c r="C103" i="12"/>
  <c r="D103" i="12"/>
  <c r="E103" i="12" s="1"/>
  <c r="C101" i="12"/>
  <c r="D101" i="12"/>
  <c r="E101" i="12" s="1"/>
  <c r="D99" i="12"/>
  <c r="E99" i="12" s="1"/>
  <c r="C99" i="12"/>
  <c r="D97" i="12"/>
  <c r="E97" i="12" s="1"/>
  <c r="C97" i="12"/>
  <c r="D95" i="12"/>
  <c r="E95" i="12" s="1"/>
  <c r="C95" i="12"/>
  <c r="D93" i="12"/>
  <c r="E93" i="12" s="1"/>
  <c r="C93" i="12"/>
  <c r="C91" i="12"/>
  <c r="D91" i="12"/>
  <c r="E91" i="12" s="1"/>
  <c r="D89" i="12"/>
  <c r="E89" i="12" s="1"/>
  <c r="C89" i="12"/>
  <c r="D87" i="12"/>
  <c r="E87" i="12" s="1"/>
  <c r="C87" i="12"/>
  <c r="D79" i="36"/>
  <c r="D85" i="12"/>
  <c r="E85" i="12" s="1"/>
  <c r="C85" i="12"/>
  <c r="D83" i="12"/>
  <c r="E83" i="12" s="1"/>
  <c r="C83" i="12"/>
  <c r="D81" i="12"/>
  <c r="E81" i="12" s="1"/>
  <c r="C81" i="12"/>
  <c r="D79" i="12"/>
  <c r="E79" i="12" s="1"/>
  <c r="C79" i="12"/>
  <c r="D77" i="12"/>
  <c r="E77" i="12" s="1"/>
  <c r="C77" i="12"/>
  <c r="D75" i="12"/>
  <c r="E75" i="12" s="1"/>
  <c r="C75" i="12"/>
  <c r="D73" i="12"/>
  <c r="E73" i="12" s="1"/>
  <c r="C73" i="12"/>
  <c r="C71" i="12"/>
  <c r="D71" i="12"/>
  <c r="E71" i="12" s="1"/>
  <c r="D69" i="12"/>
  <c r="E69" i="12" s="1"/>
  <c r="C69" i="12"/>
  <c r="C67" i="12"/>
  <c r="D67" i="12"/>
  <c r="E67" i="12" s="1"/>
  <c r="C65" i="12"/>
  <c r="D65" i="12"/>
  <c r="E65" i="12" s="1"/>
  <c r="C63" i="12"/>
  <c r="D63" i="12"/>
  <c r="E63" i="12" s="1"/>
  <c r="C61" i="12"/>
  <c r="D61" i="12"/>
  <c r="E61" i="12" s="1"/>
  <c r="C59" i="12"/>
  <c r="D59" i="12"/>
  <c r="E59" i="12" s="1"/>
  <c r="C57" i="12"/>
  <c r="D57" i="12"/>
  <c r="E57" i="12" s="1"/>
  <c r="C55" i="12"/>
  <c r="D55" i="12"/>
  <c r="E55" i="12" s="1"/>
  <c r="C53" i="12"/>
  <c r="D53" i="12"/>
  <c r="E53" i="12" s="1"/>
  <c r="D51" i="12"/>
  <c r="E51" i="12" s="1"/>
  <c r="C51" i="12"/>
  <c r="C49" i="12"/>
  <c r="D49" i="12"/>
  <c r="E49" i="12" s="1"/>
  <c r="C47" i="12"/>
  <c r="D47" i="12"/>
  <c r="E47" i="12" s="1"/>
  <c r="C45" i="12"/>
  <c r="D45" i="12"/>
  <c r="E45" i="12" s="1"/>
  <c r="D43" i="12"/>
  <c r="E43" i="12" s="1"/>
  <c r="C43" i="12"/>
  <c r="D41" i="12"/>
  <c r="E41" i="12" s="1"/>
  <c r="C41" i="12"/>
  <c r="C39" i="12"/>
  <c r="D39" i="12"/>
  <c r="E39" i="12" s="1"/>
  <c r="C37" i="12"/>
  <c r="D37" i="12"/>
  <c r="E37" i="12" s="1"/>
  <c r="C35" i="12"/>
  <c r="D35" i="12"/>
  <c r="E35" i="12" s="1"/>
  <c r="D33" i="12"/>
  <c r="E33" i="12" s="1"/>
  <c r="C33" i="12"/>
  <c r="D31" i="12"/>
  <c r="E31" i="12" s="1"/>
  <c r="C31" i="12"/>
  <c r="D29" i="12"/>
  <c r="E29" i="12" s="1"/>
  <c r="C29" i="12"/>
  <c r="D133" i="12"/>
  <c r="E133" i="12" s="1"/>
  <c r="C133" i="12"/>
  <c r="D125" i="36"/>
  <c r="D131" i="12"/>
  <c r="E131" i="12" s="1"/>
  <c r="C131" i="12"/>
  <c r="D120" i="21"/>
  <c r="C120" i="12"/>
  <c r="D120" i="12"/>
  <c r="E120" i="12" s="1"/>
  <c r="C118" i="12"/>
  <c r="D118" i="12"/>
  <c r="E118" i="12" s="1"/>
  <c r="C116" i="12"/>
  <c r="D116" i="12"/>
  <c r="E116" i="12" s="1"/>
  <c r="C114" i="12"/>
  <c r="D114" i="12"/>
  <c r="E114" i="12" s="1"/>
  <c r="C112" i="12"/>
  <c r="D112" i="12"/>
  <c r="E112" i="12" s="1"/>
  <c r="D110" i="12"/>
  <c r="E110" i="12" s="1"/>
  <c r="C110" i="12"/>
  <c r="C108" i="12"/>
  <c r="D108" i="12"/>
  <c r="E108" i="12" s="1"/>
  <c r="C106" i="12"/>
  <c r="D106" i="12"/>
  <c r="E106" i="12" s="1"/>
  <c r="D104" i="12"/>
  <c r="E104" i="12" s="1"/>
  <c r="C104" i="12"/>
  <c r="D102" i="12"/>
  <c r="E102" i="12" s="1"/>
  <c r="C102" i="12"/>
  <c r="D100" i="12"/>
  <c r="E100" i="12" s="1"/>
  <c r="C100" i="12"/>
  <c r="D98" i="12"/>
  <c r="E98" i="12" s="1"/>
  <c r="C98" i="12"/>
  <c r="D96" i="12"/>
  <c r="E96" i="12" s="1"/>
  <c r="C96" i="12"/>
  <c r="C94" i="12"/>
  <c r="D94" i="12"/>
  <c r="E94" i="12" s="1"/>
  <c r="D92" i="12"/>
  <c r="E92" i="12" s="1"/>
  <c r="C92" i="12"/>
  <c r="D90" i="12"/>
  <c r="E90" i="12" s="1"/>
  <c r="C90" i="12"/>
  <c r="C88" i="12"/>
  <c r="D88" i="12"/>
  <c r="E88" i="12" s="1"/>
  <c r="D80" i="36"/>
  <c r="C86" i="12"/>
  <c r="D86" i="12"/>
  <c r="E86" i="12" s="1"/>
  <c r="C84" i="12"/>
  <c r="D84" i="12"/>
  <c r="E84" i="12" s="1"/>
  <c r="C82" i="12"/>
  <c r="D82" i="12"/>
  <c r="E82" i="12" s="1"/>
  <c r="C80" i="12"/>
  <c r="D80" i="12"/>
  <c r="E80" i="12" s="1"/>
  <c r="C78" i="12"/>
  <c r="D78" i="12"/>
  <c r="E78" i="12" s="1"/>
  <c r="C76" i="12"/>
  <c r="D76" i="12"/>
  <c r="E76" i="12" s="1"/>
  <c r="C74" i="12"/>
  <c r="D74" i="12"/>
  <c r="E74" i="12" s="1"/>
  <c r="C72" i="12"/>
  <c r="D72" i="12"/>
  <c r="E72" i="12" s="1"/>
  <c r="C70" i="12"/>
  <c r="D70" i="12"/>
  <c r="E70" i="12" s="1"/>
  <c r="C68" i="12"/>
  <c r="D68" i="12"/>
  <c r="E68" i="12" s="1"/>
  <c r="D66" i="12"/>
  <c r="E66" i="12" s="1"/>
  <c r="C66" i="12"/>
  <c r="C64" i="12"/>
  <c r="D64" i="12"/>
  <c r="E64" i="12" s="1"/>
  <c r="D62" i="12"/>
  <c r="E62" i="12" s="1"/>
  <c r="C62" i="12"/>
  <c r="C60" i="12"/>
  <c r="D60" i="12"/>
  <c r="E60" i="12" s="1"/>
  <c r="D58" i="12"/>
  <c r="E58" i="12" s="1"/>
  <c r="C58" i="12"/>
  <c r="C56" i="12"/>
  <c r="D56" i="12"/>
  <c r="E56" i="12" s="1"/>
  <c r="D54" i="12"/>
  <c r="E54" i="12" s="1"/>
  <c r="C54" i="12"/>
  <c r="C52" i="12"/>
  <c r="D52" i="12"/>
  <c r="E52" i="12" s="1"/>
  <c r="C50" i="12"/>
  <c r="D50" i="12"/>
  <c r="E50" i="12" s="1"/>
  <c r="D48" i="12"/>
  <c r="E48" i="12" s="1"/>
  <c r="C48" i="12"/>
  <c r="D46" i="12"/>
  <c r="E46" i="12" s="1"/>
  <c r="C46" i="12"/>
  <c r="D44" i="12"/>
  <c r="E44" i="12" s="1"/>
  <c r="C44" i="12"/>
  <c r="D42" i="12"/>
  <c r="E42" i="12" s="1"/>
  <c r="C42" i="12"/>
  <c r="C40" i="12"/>
  <c r="D40" i="12"/>
  <c r="E40" i="12" s="1"/>
  <c r="D38" i="12"/>
  <c r="E38" i="12" s="1"/>
  <c r="C38" i="12"/>
  <c r="D36" i="12"/>
  <c r="E36" i="12" s="1"/>
  <c r="C36" i="12"/>
  <c r="D34" i="12"/>
  <c r="E34" i="12" s="1"/>
  <c r="C34" i="12"/>
  <c r="C32" i="12"/>
  <c r="D32" i="12"/>
  <c r="E32" i="12" s="1"/>
  <c r="C30" i="12"/>
  <c r="D30" i="12"/>
  <c r="E30" i="12" s="1"/>
  <c r="C134" i="12"/>
  <c r="D134" i="12"/>
  <c r="E134" i="12" s="1"/>
  <c r="D521" i="12"/>
  <c r="E521" i="12" s="1"/>
  <c r="C521" i="12"/>
  <c r="D519" i="12"/>
  <c r="E519" i="12" s="1"/>
  <c r="C519" i="12"/>
  <c r="C517" i="12"/>
  <c r="D517" i="12"/>
  <c r="E517" i="12" s="1"/>
  <c r="C515" i="12"/>
  <c r="D515" i="12"/>
  <c r="E515" i="12" s="1"/>
  <c r="C513" i="12"/>
  <c r="D513" i="12"/>
  <c r="E513" i="12" s="1"/>
  <c r="C511" i="12"/>
  <c r="D511" i="12"/>
  <c r="E511" i="12" s="1"/>
  <c r="D509" i="12"/>
  <c r="E509" i="12" s="1"/>
  <c r="C509" i="12"/>
  <c r="D507" i="12"/>
  <c r="E507" i="12" s="1"/>
  <c r="C507" i="12"/>
  <c r="D505" i="12"/>
  <c r="E505" i="12" s="1"/>
  <c r="C505" i="12"/>
  <c r="C503" i="12"/>
  <c r="D503" i="12"/>
  <c r="E503" i="12" s="1"/>
  <c r="D501" i="12"/>
  <c r="E501" i="12" s="1"/>
  <c r="C501" i="12"/>
  <c r="C499" i="12"/>
  <c r="D499" i="12"/>
  <c r="E499" i="12" s="1"/>
  <c r="C497" i="12"/>
  <c r="D497" i="12"/>
  <c r="E497" i="12" s="1"/>
  <c r="C495" i="12"/>
  <c r="D495" i="12"/>
  <c r="E495" i="12" s="1"/>
  <c r="C493" i="12"/>
  <c r="D493" i="12"/>
  <c r="E493" i="12" s="1"/>
  <c r="D491" i="12"/>
  <c r="E491" i="12" s="1"/>
  <c r="C491" i="12"/>
  <c r="D489" i="12"/>
  <c r="E489" i="12" s="1"/>
  <c r="C489" i="12"/>
  <c r="C487" i="12"/>
  <c r="D487" i="12"/>
  <c r="E487" i="12" s="1"/>
  <c r="C485" i="12"/>
  <c r="D485" i="12"/>
  <c r="E485" i="12" s="1"/>
  <c r="D483" i="12"/>
  <c r="E483" i="12" s="1"/>
  <c r="C483" i="12"/>
  <c r="C481" i="12"/>
  <c r="D481" i="12"/>
  <c r="E481" i="12" s="1"/>
  <c r="C479" i="12"/>
  <c r="D479" i="12"/>
  <c r="E479" i="12" s="1"/>
  <c r="C477" i="12"/>
  <c r="D477" i="12"/>
  <c r="E477" i="12" s="1"/>
  <c r="C475" i="12"/>
  <c r="D475" i="12"/>
  <c r="E475" i="12" s="1"/>
  <c r="D473" i="12"/>
  <c r="E473" i="12" s="1"/>
  <c r="C473" i="12"/>
  <c r="D471" i="12"/>
  <c r="E471" i="12" s="1"/>
  <c r="C471" i="12"/>
  <c r="D469" i="12"/>
  <c r="E469" i="12" s="1"/>
  <c r="C469" i="12"/>
  <c r="D467" i="12"/>
  <c r="E467" i="12" s="1"/>
  <c r="C467" i="12"/>
  <c r="C465" i="12"/>
  <c r="D465" i="12"/>
  <c r="E465" i="12" s="1"/>
  <c r="C463" i="12"/>
  <c r="D463" i="12"/>
  <c r="E463" i="12" s="1"/>
  <c r="C461" i="12"/>
  <c r="D461" i="12"/>
  <c r="E461" i="12" s="1"/>
  <c r="C459" i="12"/>
  <c r="D459" i="12"/>
  <c r="E459" i="12" s="1"/>
  <c r="D457" i="12"/>
  <c r="E457" i="12" s="1"/>
  <c r="C457" i="12"/>
  <c r="D455" i="12"/>
  <c r="E455" i="12" s="1"/>
  <c r="C455" i="12"/>
  <c r="D453" i="12"/>
  <c r="E453" i="12" s="1"/>
  <c r="C453" i="12"/>
  <c r="D451" i="12"/>
  <c r="E451" i="12" s="1"/>
  <c r="C451" i="12"/>
  <c r="C449" i="12"/>
  <c r="D449" i="12"/>
  <c r="E449" i="12" s="1"/>
  <c r="C447" i="12"/>
  <c r="D447" i="12"/>
  <c r="E447" i="12" s="1"/>
  <c r="C445" i="12"/>
  <c r="D445" i="12"/>
  <c r="E445" i="12" s="1"/>
  <c r="C443" i="12"/>
  <c r="D443" i="12"/>
  <c r="E443" i="12" s="1"/>
  <c r="D441" i="12"/>
  <c r="E441" i="12" s="1"/>
  <c r="C441" i="12"/>
  <c r="D439" i="12"/>
  <c r="E439" i="12" s="1"/>
  <c r="C439" i="12"/>
  <c r="D437" i="12"/>
  <c r="E437" i="12" s="1"/>
  <c r="C437" i="12"/>
  <c r="D435" i="12"/>
  <c r="E435" i="12" s="1"/>
  <c r="C435" i="12"/>
  <c r="C433" i="12"/>
  <c r="D433" i="12"/>
  <c r="E433" i="12" s="1"/>
  <c r="C431" i="12"/>
  <c r="D431" i="12"/>
  <c r="E431" i="12" s="1"/>
  <c r="C429" i="12"/>
  <c r="D429" i="12"/>
  <c r="E429" i="12" s="1"/>
  <c r="C427" i="12"/>
  <c r="D427" i="12"/>
  <c r="E427" i="12" s="1"/>
  <c r="C425" i="12"/>
  <c r="D425" i="12"/>
  <c r="E425" i="12" s="1"/>
  <c r="C423" i="12"/>
  <c r="D423" i="12"/>
  <c r="E423" i="12" s="1"/>
  <c r="C421" i="12"/>
  <c r="D421" i="12"/>
  <c r="E421" i="12" s="1"/>
  <c r="D419" i="12"/>
  <c r="E419" i="12" s="1"/>
  <c r="C419" i="12"/>
  <c r="C417" i="12"/>
  <c r="D417" i="12"/>
  <c r="E417" i="12" s="1"/>
  <c r="C415" i="12"/>
  <c r="D415" i="12"/>
  <c r="E415" i="12" s="1"/>
  <c r="C413" i="12"/>
  <c r="D413" i="12"/>
  <c r="E413" i="12" s="1"/>
  <c r="C411" i="12"/>
  <c r="D411" i="12"/>
  <c r="E411" i="12" s="1"/>
  <c r="C409" i="12"/>
  <c r="D409" i="12"/>
  <c r="E409" i="12" s="1"/>
  <c r="C407" i="12"/>
  <c r="D407" i="12"/>
  <c r="E407" i="12" s="1"/>
  <c r="C405" i="12"/>
  <c r="D405" i="12"/>
  <c r="E405" i="12" s="1"/>
  <c r="D403" i="12"/>
  <c r="E403" i="12" s="1"/>
  <c r="C403" i="12"/>
  <c r="D401" i="12"/>
  <c r="E401" i="12" s="1"/>
  <c r="C401" i="12"/>
  <c r="C399" i="12"/>
  <c r="D399" i="12"/>
  <c r="E399" i="12" s="1"/>
  <c r="C397" i="12"/>
  <c r="D397" i="12"/>
  <c r="E397" i="12" s="1"/>
  <c r="D395" i="12"/>
  <c r="E395" i="12" s="1"/>
  <c r="C395" i="12"/>
  <c r="D393" i="12"/>
  <c r="E393" i="12" s="1"/>
  <c r="C393" i="12"/>
  <c r="C391" i="12"/>
  <c r="D391" i="12"/>
  <c r="E391" i="12" s="1"/>
  <c r="C389" i="12"/>
  <c r="D389" i="12"/>
  <c r="E389" i="12" s="1"/>
  <c r="D387" i="12"/>
  <c r="E387" i="12" s="1"/>
  <c r="C387" i="12"/>
  <c r="D385" i="12"/>
  <c r="E385" i="12" s="1"/>
  <c r="C385" i="12"/>
  <c r="D383" i="12"/>
  <c r="E383" i="12" s="1"/>
  <c r="C383" i="12"/>
  <c r="D381" i="12"/>
  <c r="E381" i="12" s="1"/>
  <c r="C381" i="12"/>
  <c r="D379" i="12"/>
  <c r="E379" i="12" s="1"/>
  <c r="C379" i="12"/>
  <c r="D377" i="12"/>
  <c r="E377" i="12" s="1"/>
  <c r="C377" i="12"/>
  <c r="D375" i="12"/>
  <c r="E375" i="12" s="1"/>
  <c r="C375" i="12"/>
  <c r="D373" i="12"/>
  <c r="E373" i="12" s="1"/>
  <c r="C373" i="12"/>
  <c r="D371" i="12"/>
  <c r="E371" i="12" s="1"/>
  <c r="C371" i="12"/>
  <c r="D369" i="12"/>
  <c r="E369" i="12" s="1"/>
  <c r="C369" i="12"/>
  <c r="D367" i="12"/>
  <c r="E367" i="12" s="1"/>
  <c r="C367" i="12"/>
  <c r="D365" i="12"/>
  <c r="E365" i="12" s="1"/>
  <c r="C365" i="12"/>
  <c r="D363" i="12"/>
  <c r="E363" i="12" s="1"/>
  <c r="C363" i="12"/>
  <c r="D361" i="12"/>
  <c r="E361" i="12" s="1"/>
  <c r="C361" i="12"/>
  <c r="D359" i="12"/>
  <c r="E359" i="12" s="1"/>
  <c r="C359" i="12"/>
  <c r="D357" i="12"/>
  <c r="E357" i="12" s="1"/>
  <c r="C357" i="12"/>
  <c r="D355" i="12"/>
  <c r="E355" i="12" s="1"/>
  <c r="C355" i="12"/>
  <c r="D353" i="12"/>
  <c r="E353" i="12" s="1"/>
  <c r="C353" i="12"/>
  <c r="D351" i="12"/>
  <c r="E351" i="12" s="1"/>
  <c r="C351" i="12"/>
  <c r="D349" i="12"/>
  <c r="E349" i="12" s="1"/>
  <c r="C349" i="12"/>
  <c r="C347" i="12"/>
  <c r="D347" i="12"/>
  <c r="E347" i="12" s="1"/>
  <c r="C345" i="12"/>
  <c r="D345" i="12"/>
  <c r="E345" i="12" s="1"/>
  <c r="D343" i="12"/>
  <c r="E343" i="12" s="1"/>
  <c r="C343" i="12"/>
  <c r="D341" i="12"/>
  <c r="E341" i="12" s="1"/>
  <c r="C341" i="12"/>
  <c r="C339" i="12"/>
  <c r="D339" i="12"/>
  <c r="E339" i="12" s="1"/>
  <c r="C337" i="12"/>
  <c r="D337" i="12"/>
  <c r="E337" i="12" s="1"/>
  <c r="C335" i="12"/>
  <c r="D335" i="12"/>
  <c r="E335" i="12" s="1"/>
  <c r="C333" i="12"/>
  <c r="D333" i="12"/>
  <c r="E333" i="12" s="1"/>
  <c r="C331" i="12"/>
  <c r="D331" i="12"/>
  <c r="E331" i="12" s="1"/>
  <c r="C329" i="12"/>
  <c r="D329" i="12"/>
  <c r="E329" i="12" s="1"/>
  <c r="C327" i="12"/>
  <c r="D327" i="12"/>
  <c r="E327" i="12" s="1"/>
  <c r="C325" i="12"/>
  <c r="D325" i="12"/>
  <c r="E325" i="12" s="1"/>
  <c r="C323" i="12"/>
  <c r="D323" i="12"/>
  <c r="E323" i="12" s="1"/>
  <c r="C321" i="12"/>
  <c r="D321" i="12"/>
  <c r="E321" i="12" s="1"/>
  <c r="C319" i="12"/>
  <c r="D319" i="12"/>
  <c r="E319" i="12" s="1"/>
  <c r="C317" i="12"/>
  <c r="D317" i="12"/>
  <c r="E317" i="12" s="1"/>
  <c r="C315" i="12"/>
  <c r="D315" i="12"/>
  <c r="E315" i="12" s="1"/>
  <c r="C313" i="12"/>
  <c r="D313" i="12"/>
  <c r="E313" i="12" s="1"/>
  <c r="C311" i="12"/>
  <c r="D311" i="12"/>
  <c r="E311" i="12" s="1"/>
  <c r="C309" i="12"/>
  <c r="D309" i="12"/>
  <c r="E309" i="12" s="1"/>
  <c r="C307" i="12"/>
  <c r="D307" i="12"/>
  <c r="E307" i="12" s="1"/>
  <c r="C305" i="12"/>
  <c r="D305" i="12"/>
  <c r="E305" i="12" s="1"/>
  <c r="C303" i="12"/>
  <c r="D303" i="12"/>
  <c r="E303" i="12" s="1"/>
  <c r="C301" i="12"/>
  <c r="D301" i="12"/>
  <c r="E301" i="12" s="1"/>
  <c r="C299" i="12"/>
  <c r="D299" i="12"/>
  <c r="E299" i="12" s="1"/>
  <c r="C297" i="12"/>
  <c r="D297" i="12"/>
  <c r="E297" i="12" s="1"/>
  <c r="C295" i="12"/>
  <c r="D295" i="12"/>
  <c r="E295" i="12" s="1"/>
  <c r="C293" i="12"/>
  <c r="D293" i="12"/>
  <c r="E293" i="12" s="1"/>
  <c r="C291" i="12"/>
  <c r="D291" i="12"/>
  <c r="E291" i="12" s="1"/>
  <c r="C289" i="12"/>
  <c r="D289" i="12"/>
  <c r="E289" i="12" s="1"/>
  <c r="C287" i="12"/>
  <c r="D287" i="12"/>
  <c r="E287" i="12" s="1"/>
  <c r="C285" i="12"/>
  <c r="D285" i="12"/>
  <c r="E285" i="12" s="1"/>
  <c r="C283" i="12"/>
  <c r="D283" i="12"/>
  <c r="E283" i="12" s="1"/>
  <c r="C281" i="12"/>
  <c r="D281" i="12"/>
  <c r="E281" i="12" s="1"/>
  <c r="C279" i="12"/>
  <c r="D279" i="12"/>
  <c r="E279" i="12" s="1"/>
  <c r="C277" i="12"/>
  <c r="D277" i="12"/>
  <c r="E277" i="12" s="1"/>
  <c r="C275" i="12"/>
  <c r="D275" i="12"/>
  <c r="E275" i="12" s="1"/>
  <c r="C273" i="12"/>
  <c r="D273" i="12"/>
  <c r="E273" i="12" s="1"/>
  <c r="C271" i="12"/>
  <c r="D271" i="12"/>
  <c r="E271" i="12" s="1"/>
  <c r="C269" i="12"/>
  <c r="D269" i="12"/>
  <c r="E269" i="12" s="1"/>
  <c r="C267" i="12"/>
  <c r="D267" i="12"/>
  <c r="E267" i="12" s="1"/>
  <c r="C265" i="12"/>
  <c r="D265" i="12"/>
  <c r="E265" i="12" s="1"/>
  <c r="C263" i="12"/>
  <c r="D263" i="12"/>
  <c r="E263" i="12" s="1"/>
  <c r="C261" i="12"/>
  <c r="D261" i="12"/>
  <c r="E261" i="12" s="1"/>
  <c r="C259" i="12"/>
  <c r="D259" i="12"/>
  <c r="E259" i="12" s="1"/>
  <c r="C257" i="12"/>
  <c r="D257" i="12"/>
  <c r="E257" i="12" s="1"/>
  <c r="C255" i="12"/>
  <c r="D255" i="12"/>
  <c r="E255" i="12" s="1"/>
  <c r="C253" i="12"/>
  <c r="D253" i="12"/>
  <c r="E253" i="12" s="1"/>
  <c r="C251" i="12"/>
  <c r="D251" i="12"/>
  <c r="E251" i="12" s="1"/>
  <c r="C249" i="12"/>
  <c r="D249" i="12"/>
  <c r="E249" i="12" s="1"/>
  <c r="D247" i="12"/>
  <c r="E247" i="12" s="1"/>
  <c r="C247" i="12"/>
  <c r="D245" i="12"/>
  <c r="E245" i="12" s="1"/>
  <c r="C245" i="12"/>
  <c r="D243" i="12"/>
  <c r="E243" i="12" s="1"/>
  <c r="C243" i="12"/>
  <c r="C241" i="12"/>
  <c r="D241" i="12"/>
  <c r="E241" i="12" s="1"/>
  <c r="C239" i="12"/>
  <c r="D239" i="12"/>
  <c r="E239" i="12" s="1"/>
  <c r="C237" i="12"/>
  <c r="D237" i="12"/>
  <c r="E237" i="12" s="1"/>
  <c r="C235" i="12"/>
  <c r="D235" i="12"/>
  <c r="E235" i="12" s="1"/>
  <c r="D233" i="12"/>
  <c r="E233" i="12" s="1"/>
  <c r="C233" i="12"/>
  <c r="D231" i="12"/>
  <c r="E231" i="12" s="1"/>
  <c r="C231" i="12"/>
  <c r="D229" i="12"/>
  <c r="E229" i="12" s="1"/>
  <c r="C229" i="12"/>
  <c r="D227" i="12"/>
  <c r="E227" i="12" s="1"/>
  <c r="C227" i="12"/>
  <c r="C225" i="12"/>
  <c r="D225" i="12"/>
  <c r="E225" i="12" s="1"/>
  <c r="C223" i="12"/>
  <c r="D223" i="12"/>
  <c r="E223" i="12" s="1"/>
  <c r="D221" i="12"/>
  <c r="E221" i="12" s="1"/>
  <c r="C221" i="12"/>
  <c r="D219" i="12"/>
  <c r="E219" i="12" s="1"/>
  <c r="C219" i="12"/>
  <c r="C217" i="12"/>
  <c r="D217" i="12"/>
  <c r="E217" i="12" s="1"/>
  <c r="D215" i="12"/>
  <c r="E215" i="12" s="1"/>
  <c r="C215" i="12"/>
  <c r="D213" i="12"/>
  <c r="E213" i="12" s="1"/>
  <c r="C213" i="12"/>
  <c r="D211" i="12"/>
  <c r="E211" i="12" s="1"/>
  <c r="C211" i="12"/>
  <c r="C209" i="12"/>
  <c r="D209" i="12"/>
  <c r="E209" i="12" s="1"/>
  <c r="C207" i="12"/>
  <c r="D207" i="12"/>
  <c r="E207" i="12" s="1"/>
  <c r="D205" i="12"/>
  <c r="E205" i="12" s="1"/>
  <c r="C205" i="12"/>
  <c r="D203" i="12"/>
  <c r="E203" i="12" s="1"/>
  <c r="C203" i="12"/>
  <c r="C201" i="12"/>
  <c r="D201" i="12"/>
  <c r="E201" i="12" s="1"/>
  <c r="D199" i="12"/>
  <c r="E199" i="12" s="1"/>
  <c r="C199" i="12"/>
  <c r="D197" i="12"/>
  <c r="E197" i="12" s="1"/>
  <c r="C197" i="12"/>
  <c r="D195" i="12"/>
  <c r="E195" i="12" s="1"/>
  <c r="C195" i="12"/>
  <c r="C193" i="12"/>
  <c r="D193" i="12"/>
  <c r="E193" i="12" s="1"/>
  <c r="C191" i="12"/>
  <c r="D191" i="12"/>
  <c r="E191" i="12" s="1"/>
  <c r="C189" i="12"/>
  <c r="D189" i="12"/>
  <c r="E189" i="12" s="1"/>
  <c r="C187" i="12"/>
  <c r="D187" i="12"/>
  <c r="E187" i="12" s="1"/>
  <c r="C185" i="12"/>
  <c r="D185" i="12"/>
  <c r="E185" i="12" s="1"/>
  <c r="C183" i="12"/>
  <c r="D183" i="12"/>
  <c r="E183" i="12" s="1"/>
  <c r="C181" i="12"/>
  <c r="D181" i="12"/>
  <c r="E181" i="12" s="1"/>
  <c r="C179" i="12"/>
  <c r="D179" i="12"/>
  <c r="E179" i="12" s="1"/>
  <c r="C177" i="12"/>
  <c r="D177" i="12"/>
  <c r="E177" i="12" s="1"/>
  <c r="C175" i="12"/>
  <c r="D175" i="12"/>
  <c r="E175" i="12" s="1"/>
  <c r="C173" i="12"/>
  <c r="D173" i="12"/>
  <c r="E173" i="12" s="1"/>
  <c r="C171" i="12"/>
  <c r="D171" i="12"/>
  <c r="E171" i="12" s="1"/>
  <c r="C169" i="12"/>
  <c r="D169" i="12"/>
  <c r="E169" i="12" s="1"/>
  <c r="C167" i="12"/>
  <c r="D167" i="12"/>
  <c r="E167" i="12" s="1"/>
  <c r="C165" i="12"/>
  <c r="D165" i="12"/>
  <c r="E165" i="12" s="1"/>
  <c r="C163" i="12"/>
  <c r="D163" i="12"/>
  <c r="E163" i="12" s="1"/>
  <c r="C161" i="12"/>
  <c r="D161" i="12"/>
  <c r="E161" i="12" s="1"/>
  <c r="C159" i="12"/>
  <c r="D159" i="12"/>
  <c r="E159" i="12" s="1"/>
  <c r="C157" i="12"/>
  <c r="D157" i="12"/>
  <c r="E157" i="12" s="1"/>
  <c r="C155" i="12"/>
  <c r="D155" i="12"/>
  <c r="E155" i="12" s="1"/>
  <c r="C153" i="12"/>
  <c r="D153" i="12"/>
  <c r="E153" i="12" s="1"/>
  <c r="C151" i="12"/>
  <c r="D151" i="12"/>
  <c r="E151" i="12" s="1"/>
  <c r="C149" i="12"/>
  <c r="D149" i="12"/>
  <c r="E149" i="12" s="1"/>
  <c r="C147" i="12"/>
  <c r="D147" i="12"/>
  <c r="E147" i="12" s="1"/>
  <c r="C145" i="12"/>
  <c r="D145" i="12"/>
  <c r="E145" i="12" s="1"/>
  <c r="C143" i="12"/>
  <c r="D143" i="12"/>
  <c r="E143" i="12" s="1"/>
  <c r="C141" i="12"/>
  <c r="D141" i="12"/>
  <c r="E141" i="12" s="1"/>
  <c r="C139" i="12"/>
  <c r="D139" i="12"/>
  <c r="E139" i="12" s="1"/>
  <c r="C137" i="12"/>
  <c r="D137" i="12"/>
  <c r="E137" i="12" s="1"/>
  <c r="C135" i="12"/>
  <c r="D135" i="12"/>
  <c r="E135" i="12" s="1"/>
  <c r="C522" i="12"/>
  <c r="D522" i="12"/>
  <c r="E522" i="12" s="1"/>
  <c r="C520" i="12"/>
  <c r="D520" i="12"/>
  <c r="E520" i="12" s="1"/>
  <c r="C518" i="12"/>
  <c r="D518" i="12"/>
  <c r="E518" i="12" s="1"/>
  <c r="C516" i="12"/>
  <c r="D516" i="12"/>
  <c r="E516" i="12" s="1"/>
  <c r="C514" i="12"/>
  <c r="D514" i="12"/>
  <c r="E514" i="12" s="1"/>
  <c r="D512" i="12"/>
  <c r="E512" i="12" s="1"/>
  <c r="C512" i="12"/>
  <c r="D510" i="12"/>
  <c r="E510" i="12" s="1"/>
  <c r="C510" i="12"/>
  <c r="D508" i="12"/>
  <c r="E508" i="12" s="1"/>
  <c r="C508" i="12"/>
  <c r="D506" i="12"/>
  <c r="E506" i="12" s="1"/>
  <c r="C506" i="12"/>
  <c r="D504" i="12"/>
  <c r="E504" i="12" s="1"/>
  <c r="C504" i="12"/>
  <c r="D502" i="12"/>
  <c r="E502" i="12" s="1"/>
  <c r="C502" i="12"/>
  <c r="D500" i="12"/>
  <c r="E500" i="12" s="1"/>
  <c r="C500" i="12"/>
  <c r="D498" i="12"/>
  <c r="E498" i="12" s="1"/>
  <c r="C498" i="12"/>
  <c r="D496" i="12"/>
  <c r="E496" i="12" s="1"/>
  <c r="C496" i="12"/>
  <c r="D494" i="12"/>
  <c r="E494" i="12" s="1"/>
  <c r="C494" i="12"/>
  <c r="C492" i="12"/>
  <c r="D492" i="12"/>
  <c r="E492" i="12" s="1"/>
  <c r="C490" i="12"/>
  <c r="D490" i="12"/>
  <c r="E490" i="12" s="1"/>
  <c r="D488" i="12"/>
  <c r="E488" i="12" s="1"/>
  <c r="C488" i="12"/>
  <c r="D486" i="12"/>
  <c r="E486" i="12" s="1"/>
  <c r="C486" i="12"/>
  <c r="C484" i="12"/>
  <c r="D484" i="12"/>
  <c r="E484" i="12" s="1"/>
  <c r="D482" i="12"/>
  <c r="E482" i="12" s="1"/>
  <c r="C482" i="12"/>
  <c r="D480" i="12"/>
  <c r="E480" i="12" s="1"/>
  <c r="C480" i="12"/>
  <c r="D478" i="12"/>
  <c r="E478" i="12" s="1"/>
  <c r="C478" i="12"/>
  <c r="C476" i="12"/>
  <c r="D476" i="12"/>
  <c r="E476" i="12" s="1"/>
  <c r="C474" i="12"/>
  <c r="D474" i="12"/>
  <c r="E474" i="12" s="1"/>
  <c r="C472" i="12"/>
  <c r="D472" i="12"/>
  <c r="E472" i="12" s="1"/>
  <c r="C470" i="12"/>
  <c r="D470" i="12"/>
  <c r="E470" i="12" s="1"/>
  <c r="D468" i="12"/>
  <c r="E468" i="12" s="1"/>
  <c r="C468" i="12"/>
  <c r="D466" i="12"/>
  <c r="E466" i="12" s="1"/>
  <c r="C466" i="12"/>
  <c r="D464" i="12"/>
  <c r="E464" i="12" s="1"/>
  <c r="C464" i="12"/>
  <c r="D462" i="12"/>
  <c r="E462" i="12" s="1"/>
  <c r="C462" i="12"/>
  <c r="C460" i="12"/>
  <c r="D460" i="12"/>
  <c r="E460" i="12" s="1"/>
  <c r="C458" i="12"/>
  <c r="D458" i="12"/>
  <c r="E458" i="12" s="1"/>
  <c r="C456" i="12"/>
  <c r="D456" i="12"/>
  <c r="E456" i="12" s="1"/>
  <c r="C454" i="12"/>
  <c r="D454" i="12"/>
  <c r="E454" i="12" s="1"/>
  <c r="D452" i="12"/>
  <c r="E452" i="12" s="1"/>
  <c r="C452" i="12"/>
  <c r="D450" i="12"/>
  <c r="E450" i="12" s="1"/>
  <c r="C450" i="12"/>
  <c r="D448" i="12"/>
  <c r="E448" i="12" s="1"/>
  <c r="C448" i="12"/>
  <c r="D446" i="12"/>
  <c r="E446" i="12" s="1"/>
  <c r="C446" i="12"/>
  <c r="C444" i="12"/>
  <c r="D444" i="12"/>
  <c r="E444" i="12" s="1"/>
  <c r="C442" i="12"/>
  <c r="D442" i="12"/>
  <c r="E442" i="12" s="1"/>
  <c r="C440" i="12"/>
  <c r="D440" i="12"/>
  <c r="E440" i="12" s="1"/>
  <c r="C438" i="12"/>
  <c r="D438" i="12"/>
  <c r="E438" i="12" s="1"/>
  <c r="D436" i="12"/>
  <c r="E436" i="12" s="1"/>
  <c r="C436" i="12"/>
  <c r="D434" i="12"/>
  <c r="E434" i="12" s="1"/>
  <c r="C434" i="12"/>
  <c r="D432" i="12"/>
  <c r="E432" i="12" s="1"/>
  <c r="C432" i="12"/>
  <c r="D430" i="12"/>
  <c r="E430" i="12" s="1"/>
  <c r="C430" i="12"/>
  <c r="C428" i="12"/>
  <c r="D428" i="12"/>
  <c r="E428" i="12" s="1"/>
  <c r="C426" i="12"/>
  <c r="D426" i="12"/>
  <c r="E426" i="12" s="1"/>
  <c r="D424" i="12"/>
  <c r="E424" i="12" s="1"/>
  <c r="C424" i="12"/>
  <c r="D422" i="12"/>
  <c r="E422" i="12" s="1"/>
  <c r="C422" i="12"/>
  <c r="C420" i="12"/>
  <c r="D420" i="12"/>
  <c r="E420" i="12" s="1"/>
  <c r="D418" i="12"/>
  <c r="E418" i="12" s="1"/>
  <c r="C418" i="12"/>
  <c r="D416" i="12"/>
  <c r="E416" i="12" s="1"/>
  <c r="C416" i="12"/>
  <c r="D414" i="12"/>
  <c r="E414" i="12" s="1"/>
  <c r="C414" i="12"/>
  <c r="C412" i="12"/>
  <c r="D412" i="12"/>
  <c r="E412" i="12" s="1"/>
  <c r="C410" i="12"/>
  <c r="D410" i="12"/>
  <c r="E410" i="12" s="1"/>
  <c r="D408" i="12"/>
  <c r="E408" i="12" s="1"/>
  <c r="C408" i="12"/>
  <c r="D406" i="12"/>
  <c r="E406" i="12" s="1"/>
  <c r="C406" i="12"/>
  <c r="D404" i="12"/>
  <c r="E404" i="12" s="1"/>
  <c r="C404" i="12"/>
  <c r="C402" i="12"/>
  <c r="D402" i="12"/>
  <c r="E402" i="12" s="1"/>
  <c r="C400" i="12"/>
  <c r="D400" i="12"/>
  <c r="E400" i="12" s="1"/>
  <c r="D398" i="12"/>
  <c r="E398" i="12" s="1"/>
  <c r="C398" i="12"/>
  <c r="D396" i="12"/>
  <c r="E396" i="12" s="1"/>
  <c r="C396" i="12"/>
  <c r="C394" i="12"/>
  <c r="D394" i="12"/>
  <c r="E394" i="12" s="1"/>
  <c r="C392" i="12"/>
  <c r="D392" i="12"/>
  <c r="E392" i="12" s="1"/>
  <c r="D390" i="12"/>
  <c r="E390" i="12" s="1"/>
  <c r="C390" i="12"/>
  <c r="D388" i="12"/>
  <c r="E388" i="12" s="1"/>
  <c r="C388" i="12"/>
  <c r="C386" i="12"/>
  <c r="D386" i="12"/>
  <c r="E386" i="12" s="1"/>
  <c r="C384" i="12"/>
  <c r="D384" i="12"/>
  <c r="E384" i="12" s="1"/>
  <c r="C382" i="12"/>
  <c r="D382" i="12"/>
  <c r="E382" i="12" s="1"/>
  <c r="C380" i="12"/>
  <c r="D380" i="12"/>
  <c r="E380" i="12" s="1"/>
  <c r="C378" i="12"/>
  <c r="D378" i="12"/>
  <c r="E378" i="12" s="1"/>
  <c r="C376" i="12"/>
  <c r="D376" i="12"/>
  <c r="E376" i="12" s="1"/>
  <c r="C374" i="12"/>
  <c r="D374" i="12"/>
  <c r="E374" i="12" s="1"/>
  <c r="C372" i="12"/>
  <c r="D372" i="12"/>
  <c r="E372" i="12" s="1"/>
  <c r="C370" i="12"/>
  <c r="D370" i="12"/>
  <c r="E370" i="12" s="1"/>
  <c r="C368" i="12"/>
  <c r="D368" i="12"/>
  <c r="E368" i="12" s="1"/>
  <c r="C366" i="12"/>
  <c r="D366" i="12"/>
  <c r="E366" i="12" s="1"/>
  <c r="C364" i="12"/>
  <c r="D364" i="12"/>
  <c r="E364" i="12" s="1"/>
  <c r="C362" i="12"/>
  <c r="D362" i="12"/>
  <c r="E362" i="12" s="1"/>
  <c r="C360" i="12"/>
  <c r="D360" i="12"/>
  <c r="E360" i="12" s="1"/>
  <c r="C358" i="12"/>
  <c r="D358" i="12"/>
  <c r="E358" i="12" s="1"/>
  <c r="C356" i="12"/>
  <c r="D356" i="12"/>
  <c r="E356" i="12" s="1"/>
  <c r="C354" i="12"/>
  <c r="D354" i="12"/>
  <c r="E354" i="12" s="1"/>
  <c r="D352" i="12"/>
  <c r="E352" i="12" s="1"/>
  <c r="C352" i="12"/>
  <c r="D350" i="12"/>
  <c r="E350" i="12" s="1"/>
  <c r="C350" i="12"/>
  <c r="D348" i="12"/>
  <c r="E348" i="12" s="1"/>
  <c r="C348" i="12"/>
  <c r="C346" i="12"/>
  <c r="D346" i="12"/>
  <c r="E346" i="12" s="1"/>
  <c r="C344" i="12"/>
  <c r="D344" i="12"/>
  <c r="E344" i="12" s="1"/>
  <c r="D342" i="12"/>
  <c r="E342" i="12" s="1"/>
  <c r="C342" i="12"/>
  <c r="D340" i="12"/>
  <c r="E340" i="12" s="1"/>
  <c r="C340" i="12"/>
  <c r="D338" i="12"/>
  <c r="E338" i="12" s="1"/>
  <c r="C338" i="12"/>
  <c r="D336" i="12"/>
  <c r="E336" i="12" s="1"/>
  <c r="C336" i="12"/>
  <c r="D334" i="12"/>
  <c r="E334" i="12" s="1"/>
  <c r="C334" i="12"/>
  <c r="D332" i="12"/>
  <c r="E332" i="12" s="1"/>
  <c r="C332" i="12"/>
  <c r="D330" i="12"/>
  <c r="E330" i="12" s="1"/>
  <c r="C330" i="12"/>
  <c r="D328" i="12"/>
  <c r="E328" i="12" s="1"/>
  <c r="C328" i="12"/>
  <c r="D326" i="12"/>
  <c r="E326" i="12" s="1"/>
  <c r="C326" i="12"/>
  <c r="D324" i="12"/>
  <c r="E324" i="12" s="1"/>
  <c r="C324" i="12"/>
  <c r="D322" i="12"/>
  <c r="E322" i="12" s="1"/>
  <c r="C322" i="12"/>
  <c r="D320" i="12"/>
  <c r="E320" i="12" s="1"/>
  <c r="C320" i="12"/>
  <c r="D318" i="12"/>
  <c r="E318" i="12" s="1"/>
  <c r="C318" i="12"/>
  <c r="D316" i="12"/>
  <c r="E316" i="12" s="1"/>
  <c r="C316" i="12"/>
  <c r="D314" i="12"/>
  <c r="E314" i="12" s="1"/>
  <c r="C314" i="12"/>
  <c r="D312" i="12"/>
  <c r="E312" i="12" s="1"/>
  <c r="C312" i="12"/>
  <c r="D310" i="12"/>
  <c r="E310" i="12" s="1"/>
  <c r="C310" i="12"/>
  <c r="D308" i="12"/>
  <c r="E308" i="12" s="1"/>
  <c r="C308" i="12"/>
  <c r="D306" i="12"/>
  <c r="E306" i="12" s="1"/>
  <c r="C306" i="12"/>
  <c r="D304" i="12"/>
  <c r="E304" i="12" s="1"/>
  <c r="C304" i="12"/>
  <c r="D302" i="12"/>
  <c r="E302" i="12" s="1"/>
  <c r="C302" i="12"/>
  <c r="D300" i="12"/>
  <c r="E300" i="12" s="1"/>
  <c r="C300" i="12"/>
  <c r="C298" i="12"/>
  <c r="D298" i="12"/>
  <c r="E298" i="12" s="1"/>
  <c r="C296" i="12"/>
  <c r="D296" i="12"/>
  <c r="E296" i="12" s="1"/>
  <c r="D294" i="12"/>
  <c r="E294" i="12" s="1"/>
  <c r="C294" i="12"/>
  <c r="D292" i="12"/>
  <c r="E292" i="12" s="1"/>
  <c r="C292" i="12"/>
  <c r="C290" i="12"/>
  <c r="D290" i="12"/>
  <c r="E290" i="12" s="1"/>
  <c r="C288" i="12"/>
  <c r="D288" i="12"/>
  <c r="E288" i="12" s="1"/>
  <c r="D286" i="12"/>
  <c r="E286" i="12" s="1"/>
  <c r="C286" i="12"/>
  <c r="D284" i="12"/>
  <c r="E284" i="12" s="1"/>
  <c r="C284" i="12"/>
  <c r="C282" i="12"/>
  <c r="D282" i="12"/>
  <c r="E282" i="12" s="1"/>
  <c r="C280" i="12"/>
  <c r="D280" i="12"/>
  <c r="E280" i="12" s="1"/>
  <c r="D278" i="12"/>
  <c r="E278" i="12" s="1"/>
  <c r="C278" i="12"/>
  <c r="D276" i="12"/>
  <c r="E276" i="12" s="1"/>
  <c r="C276" i="12"/>
  <c r="C274" i="12"/>
  <c r="D274" i="12"/>
  <c r="E274" i="12" s="1"/>
  <c r="C272" i="12"/>
  <c r="D272" i="12"/>
  <c r="E272" i="12" s="1"/>
  <c r="D270" i="12"/>
  <c r="E270" i="12" s="1"/>
  <c r="C270" i="12"/>
  <c r="D268" i="12"/>
  <c r="E268" i="12" s="1"/>
  <c r="C268" i="12"/>
  <c r="C266" i="12"/>
  <c r="D266" i="12"/>
  <c r="E266" i="12" s="1"/>
  <c r="C264" i="12"/>
  <c r="D264" i="12"/>
  <c r="E264" i="12" s="1"/>
  <c r="D262" i="12"/>
  <c r="E262" i="12" s="1"/>
  <c r="C262" i="12"/>
  <c r="D260" i="12"/>
  <c r="E260" i="12" s="1"/>
  <c r="C260" i="12"/>
  <c r="C258" i="12"/>
  <c r="D258" i="12"/>
  <c r="E258" i="12" s="1"/>
  <c r="C256" i="12"/>
  <c r="D256" i="12"/>
  <c r="E256" i="12" s="1"/>
  <c r="D254" i="12"/>
  <c r="E254" i="12" s="1"/>
  <c r="C254" i="12"/>
  <c r="C252" i="12"/>
  <c r="D252" i="12"/>
  <c r="E252" i="12" s="1"/>
  <c r="D250" i="12"/>
  <c r="E250" i="12" s="1"/>
  <c r="C250" i="12"/>
  <c r="C248" i="12"/>
  <c r="D248" i="12"/>
  <c r="E248" i="12" s="1"/>
  <c r="C246" i="12"/>
  <c r="D246" i="12"/>
  <c r="E246" i="12" s="1"/>
  <c r="C244" i="12"/>
  <c r="D244" i="12"/>
  <c r="E244" i="12" s="1"/>
  <c r="C242" i="12"/>
  <c r="D242" i="12"/>
  <c r="E242" i="12" s="1"/>
  <c r="C240" i="12"/>
  <c r="D240" i="12"/>
  <c r="E240" i="12" s="1"/>
  <c r="D238" i="12"/>
  <c r="E238" i="12" s="1"/>
  <c r="C238" i="12"/>
  <c r="D236" i="12"/>
  <c r="E236" i="12" s="1"/>
  <c r="C236" i="12"/>
  <c r="D234" i="12"/>
  <c r="E234" i="12" s="1"/>
  <c r="C234" i="12"/>
  <c r="D232" i="12"/>
  <c r="E232" i="12" s="1"/>
  <c r="C232" i="12"/>
  <c r="C230" i="12"/>
  <c r="D230" i="12"/>
  <c r="E230" i="12" s="1"/>
  <c r="C228" i="12"/>
  <c r="D228" i="12"/>
  <c r="E228" i="12" s="1"/>
  <c r="C226" i="12"/>
  <c r="D226" i="12"/>
  <c r="E226" i="12" s="1"/>
  <c r="C224" i="12"/>
  <c r="D224" i="12"/>
  <c r="E224" i="12" s="1"/>
  <c r="C222" i="12"/>
  <c r="D222" i="12"/>
  <c r="E222" i="12" s="1"/>
  <c r="C220" i="12"/>
  <c r="D220" i="12"/>
  <c r="E220" i="12" s="1"/>
  <c r="C218" i="12"/>
  <c r="D218" i="12"/>
  <c r="E218" i="12" s="1"/>
  <c r="D216" i="12"/>
  <c r="E216" i="12" s="1"/>
  <c r="C216" i="12"/>
  <c r="C214" i="12"/>
  <c r="D214" i="12"/>
  <c r="E214" i="12" s="1"/>
  <c r="C212" i="12"/>
  <c r="D212" i="12"/>
  <c r="E212" i="12" s="1"/>
  <c r="C210" i="12"/>
  <c r="D210" i="12"/>
  <c r="E210" i="12" s="1"/>
  <c r="C208" i="12"/>
  <c r="D208" i="12"/>
  <c r="E208" i="12" s="1"/>
  <c r="C206" i="12"/>
  <c r="D206" i="12"/>
  <c r="E206" i="12" s="1"/>
  <c r="C204" i="12"/>
  <c r="D204" i="12"/>
  <c r="E204" i="12" s="1"/>
  <c r="C202" i="12"/>
  <c r="D202" i="12"/>
  <c r="E202" i="12" s="1"/>
  <c r="D200" i="12"/>
  <c r="E200" i="12" s="1"/>
  <c r="C200" i="12"/>
  <c r="C198" i="12"/>
  <c r="D198" i="12"/>
  <c r="E198" i="12" s="1"/>
  <c r="C196" i="12"/>
  <c r="D196" i="12"/>
  <c r="E196" i="12" s="1"/>
  <c r="C194" i="12"/>
  <c r="D194" i="12"/>
  <c r="E194" i="12" s="1"/>
  <c r="C192" i="12"/>
  <c r="D192" i="12"/>
  <c r="E192" i="12" s="1"/>
  <c r="D190" i="12"/>
  <c r="E190" i="12" s="1"/>
  <c r="C190" i="12"/>
  <c r="D188" i="12"/>
  <c r="E188" i="12" s="1"/>
  <c r="C188" i="12"/>
  <c r="D186" i="12"/>
  <c r="E186" i="12" s="1"/>
  <c r="C186" i="12"/>
  <c r="D184" i="12"/>
  <c r="E184" i="12" s="1"/>
  <c r="C184" i="12"/>
  <c r="D182" i="12"/>
  <c r="E182" i="12" s="1"/>
  <c r="C182" i="12"/>
  <c r="D180" i="12"/>
  <c r="E180" i="12" s="1"/>
  <c r="C180" i="12"/>
  <c r="D178" i="12"/>
  <c r="E178" i="12" s="1"/>
  <c r="C178" i="12"/>
  <c r="D176" i="12"/>
  <c r="E176" i="12" s="1"/>
  <c r="C176" i="12"/>
  <c r="D174" i="12"/>
  <c r="E174" i="12" s="1"/>
  <c r="C174" i="12"/>
  <c r="D172" i="12"/>
  <c r="E172" i="12" s="1"/>
  <c r="C172" i="12"/>
  <c r="D170" i="12"/>
  <c r="E170" i="12" s="1"/>
  <c r="C170" i="12"/>
  <c r="D168" i="12"/>
  <c r="E168" i="12" s="1"/>
  <c r="C168" i="12"/>
  <c r="D166" i="12"/>
  <c r="E166" i="12" s="1"/>
  <c r="C166" i="12"/>
  <c r="D164" i="12"/>
  <c r="E164" i="12" s="1"/>
  <c r="C164" i="12"/>
  <c r="D162" i="12"/>
  <c r="E162" i="12" s="1"/>
  <c r="C162" i="12"/>
  <c r="D160" i="12"/>
  <c r="E160" i="12" s="1"/>
  <c r="C160" i="12"/>
  <c r="D158" i="12"/>
  <c r="E158" i="12" s="1"/>
  <c r="C158" i="12"/>
  <c r="D156" i="12"/>
  <c r="E156" i="12" s="1"/>
  <c r="C156" i="12"/>
  <c r="D154" i="12"/>
  <c r="E154" i="12" s="1"/>
  <c r="C154" i="12"/>
  <c r="D152" i="12"/>
  <c r="E152" i="12" s="1"/>
  <c r="C152" i="12"/>
  <c r="D150" i="12"/>
  <c r="E150" i="12" s="1"/>
  <c r="C150" i="12"/>
  <c r="D148" i="12"/>
  <c r="E148" i="12" s="1"/>
  <c r="C148" i="12"/>
  <c r="D146" i="12"/>
  <c r="E146" i="12" s="1"/>
  <c r="C146" i="12"/>
  <c r="D144" i="12"/>
  <c r="E144" i="12" s="1"/>
  <c r="C144" i="12"/>
  <c r="D142" i="12"/>
  <c r="E142" i="12" s="1"/>
  <c r="C142" i="12"/>
  <c r="D140" i="12"/>
  <c r="E140" i="12" s="1"/>
  <c r="C140" i="12"/>
  <c r="D138" i="12"/>
  <c r="E138" i="12" s="1"/>
  <c r="C138" i="12"/>
  <c r="D136" i="12"/>
  <c r="E136" i="12" s="1"/>
  <c r="C136" i="12"/>
  <c r="L3" i="6"/>
  <c r="G120" i="24" l="1"/>
  <c r="H120" i="24"/>
  <c r="I120" i="24"/>
  <c r="J120" i="24"/>
  <c r="H115" i="24"/>
  <c r="I115" i="24"/>
  <c r="G115" i="24"/>
  <c r="J115" i="24"/>
  <c r="G121" i="24"/>
  <c r="J121" i="24"/>
  <c r="I121" i="24"/>
  <c r="H121" i="24"/>
  <c r="H118" i="24"/>
  <c r="J118" i="24"/>
  <c r="G118" i="24"/>
  <c r="I118" i="24"/>
  <c r="F30" i="12"/>
  <c r="H30" i="12"/>
  <c r="J30" i="12"/>
  <c r="B30" i="12" s="1"/>
  <c r="G30" i="12"/>
  <c r="I30" i="12"/>
  <c r="G34" i="12"/>
  <c r="F34" i="12"/>
  <c r="H34" i="12"/>
  <c r="J34" i="12"/>
  <c r="B34" i="12" s="1"/>
  <c r="I34" i="12"/>
  <c r="G36" i="12"/>
  <c r="H36" i="12"/>
  <c r="F36" i="12"/>
  <c r="J36" i="12"/>
  <c r="B36" i="12" s="1"/>
  <c r="I36" i="12"/>
  <c r="G38" i="12"/>
  <c r="H38" i="12"/>
  <c r="F38" i="12"/>
  <c r="J38" i="12"/>
  <c r="B38" i="12" s="1"/>
  <c r="I38" i="12"/>
  <c r="G42" i="12"/>
  <c r="J42" i="12"/>
  <c r="B42" i="12" s="1"/>
  <c r="F42" i="12"/>
  <c r="I42" i="12"/>
  <c r="H42" i="12"/>
  <c r="G44" i="12"/>
  <c r="H44" i="12"/>
  <c r="F44" i="12"/>
  <c r="J44" i="12"/>
  <c r="B44" i="12" s="1"/>
  <c r="I44" i="12"/>
  <c r="G50" i="12"/>
  <c r="F50" i="12"/>
  <c r="H50" i="12"/>
  <c r="J50" i="12"/>
  <c r="B50" i="12" s="1"/>
  <c r="I50" i="12"/>
  <c r="G54" i="12"/>
  <c r="H54" i="12"/>
  <c r="F54" i="12"/>
  <c r="J54" i="12"/>
  <c r="B54" i="12" s="1"/>
  <c r="I54" i="12"/>
  <c r="G60" i="12"/>
  <c r="F60" i="12"/>
  <c r="J60" i="12"/>
  <c r="B60" i="12" s="1"/>
  <c r="H60" i="12"/>
  <c r="I60" i="12"/>
  <c r="G64" i="12"/>
  <c r="F64" i="12"/>
  <c r="J64" i="12"/>
  <c r="B64" i="12" s="1"/>
  <c r="H64" i="12"/>
  <c r="I64" i="12"/>
  <c r="F74" i="12"/>
  <c r="H74" i="12"/>
  <c r="J74" i="12"/>
  <c r="B74" i="12" s="1"/>
  <c r="G74" i="12"/>
  <c r="I74" i="12"/>
  <c r="G76" i="12"/>
  <c r="F76" i="12"/>
  <c r="J76" i="12"/>
  <c r="B76" i="12" s="1"/>
  <c r="H76" i="12"/>
  <c r="I76" i="12"/>
  <c r="F78" i="12"/>
  <c r="H78" i="12"/>
  <c r="J78" i="12"/>
  <c r="B78" i="12" s="1"/>
  <c r="G78" i="12"/>
  <c r="I78" i="12"/>
  <c r="G80" i="12"/>
  <c r="F80" i="12"/>
  <c r="J80" i="12"/>
  <c r="B80" i="12" s="1"/>
  <c r="H80" i="12"/>
  <c r="I80" i="12"/>
  <c r="F82" i="12"/>
  <c r="H82" i="12"/>
  <c r="J82" i="12"/>
  <c r="B82" i="12" s="1"/>
  <c r="G82" i="12"/>
  <c r="I82" i="12"/>
  <c r="G90" i="12"/>
  <c r="F90" i="12"/>
  <c r="J90" i="12"/>
  <c r="B90" i="12" s="1"/>
  <c r="H90" i="12"/>
  <c r="I90" i="12"/>
  <c r="G92" i="12"/>
  <c r="J92" i="12"/>
  <c r="B92" i="12" s="1"/>
  <c r="F92" i="12"/>
  <c r="I92" i="12"/>
  <c r="H92" i="12"/>
  <c r="G94" i="12"/>
  <c r="F94" i="12"/>
  <c r="J94" i="12"/>
  <c r="B94" i="12" s="1"/>
  <c r="H94" i="12"/>
  <c r="I94" i="12"/>
  <c r="G112" i="12"/>
  <c r="F112" i="12"/>
  <c r="J112" i="12"/>
  <c r="B112" i="12" s="1"/>
  <c r="H112" i="12"/>
  <c r="I112" i="12"/>
  <c r="G114" i="12"/>
  <c r="F114" i="12"/>
  <c r="J114" i="12"/>
  <c r="B114" i="12" s="1"/>
  <c r="H114" i="12"/>
  <c r="I114" i="12"/>
  <c r="G116" i="12"/>
  <c r="F116" i="12"/>
  <c r="J116" i="12"/>
  <c r="B116" i="12" s="1"/>
  <c r="H116" i="12"/>
  <c r="I116" i="12"/>
  <c r="F120" i="12"/>
  <c r="J120" i="12"/>
  <c r="B120" i="12" s="1"/>
  <c r="H120" i="12"/>
  <c r="G120" i="12"/>
  <c r="I120" i="12"/>
  <c r="I131" i="12"/>
  <c r="F131" i="12"/>
  <c r="J131" i="12"/>
  <c r="B131" i="12" s="1"/>
  <c r="G131" i="12"/>
  <c r="H131" i="12"/>
  <c r="I133" i="12"/>
  <c r="F133" i="12"/>
  <c r="J133" i="12"/>
  <c r="B133" i="12" s="1"/>
  <c r="G133" i="12"/>
  <c r="H133" i="12"/>
  <c r="I35" i="12"/>
  <c r="G35" i="12"/>
  <c r="H35" i="12"/>
  <c r="F35" i="12"/>
  <c r="J35" i="12"/>
  <c r="B35" i="12" s="1"/>
  <c r="G39" i="12"/>
  <c r="F39" i="12"/>
  <c r="J39" i="12"/>
  <c r="B39" i="12" s="1"/>
  <c r="I39" i="12"/>
  <c r="H39" i="12"/>
  <c r="G41" i="12"/>
  <c r="H41" i="12"/>
  <c r="I41" i="12"/>
  <c r="F41" i="12"/>
  <c r="J41" i="12"/>
  <c r="B41" i="12" s="1"/>
  <c r="I43" i="12"/>
  <c r="G43" i="12"/>
  <c r="H43" i="12"/>
  <c r="F43" i="12"/>
  <c r="J43" i="12"/>
  <c r="B43" i="12" s="1"/>
  <c r="I51" i="12"/>
  <c r="G51" i="12"/>
  <c r="H51" i="12"/>
  <c r="F51" i="12"/>
  <c r="J51" i="12"/>
  <c r="B51" i="12" s="1"/>
  <c r="F63" i="12"/>
  <c r="G63" i="12"/>
  <c r="J63" i="12"/>
  <c r="B63" i="12" s="1"/>
  <c r="I63" i="12"/>
  <c r="H63" i="12"/>
  <c r="F65" i="12"/>
  <c r="I65" i="12"/>
  <c r="J65" i="12"/>
  <c r="B65" i="12" s="1"/>
  <c r="G65" i="12"/>
  <c r="H65" i="12"/>
  <c r="F67" i="12"/>
  <c r="G67" i="12"/>
  <c r="J67" i="12"/>
  <c r="B67" i="12" s="1"/>
  <c r="I67" i="12"/>
  <c r="H67" i="12"/>
  <c r="F69" i="12"/>
  <c r="I69" i="12"/>
  <c r="J69" i="12"/>
  <c r="B69" i="12" s="1"/>
  <c r="G69" i="12"/>
  <c r="H69" i="12"/>
  <c r="F73" i="12"/>
  <c r="I73" i="12"/>
  <c r="J73" i="12"/>
  <c r="B73" i="12" s="1"/>
  <c r="G73" i="12"/>
  <c r="H73" i="12"/>
  <c r="F75" i="12"/>
  <c r="G75" i="12"/>
  <c r="J75" i="12"/>
  <c r="B75" i="12" s="1"/>
  <c r="I75" i="12"/>
  <c r="H75" i="12"/>
  <c r="F77" i="12"/>
  <c r="I77" i="12"/>
  <c r="J77" i="12"/>
  <c r="B77" i="12" s="1"/>
  <c r="G77" i="12"/>
  <c r="H77" i="12"/>
  <c r="F79" i="12"/>
  <c r="G79" i="12"/>
  <c r="J79" i="12"/>
  <c r="B79" i="12" s="1"/>
  <c r="I79" i="12"/>
  <c r="H79" i="12"/>
  <c r="F81" i="12"/>
  <c r="I81" i="12"/>
  <c r="J81" i="12"/>
  <c r="B81" i="12" s="1"/>
  <c r="G81" i="12"/>
  <c r="H81" i="12"/>
  <c r="F83" i="12"/>
  <c r="G83" i="12"/>
  <c r="J83" i="12"/>
  <c r="B83" i="12" s="1"/>
  <c r="I83" i="12"/>
  <c r="H83" i="12"/>
  <c r="F85" i="12"/>
  <c r="I85" i="12"/>
  <c r="J85" i="12"/>
  <c r="B85" i="12" s="1"/>
  <c r="G85" i="12"/>
  <c r="H85" i="12"/>
  <c r="G89" i="12"/>
  <c r="I89" i="12"/>
  <c r="H89" i="12"/>
  <c r="F89" i="12"/>
  <c r="J89" i="12"/>
  <c r="B89" i="12" s="1"/>
  <c r="G93" i="12"/>
  <c r="I93" i="12"/>
  <c r="F93" i="12"/>
  <c r="J93" i="12"/>
  <c r="B93" i="12" s="1"/>
  <c r="H93" i="12"/>
  <c r="G95" i="12"/>
  <c r="I95" i="12"/>
  <c r="H95" i="12"/>
  <c r="F95" i="12"/>
  <c r="J95" i="12"/>
  <c r="B95" i="12" s="1"/>
  <c r="I99" i="12"/>
  <c r="G99" i="12"/>
  <c r="F99" i="12"/>
  <c r="J99" i="12"/>
  <c r="B99" i="12" s="1"/>
  <c r="H99" i="12"/>
  <c r="G101" i="12"/>
  <c r="I101" i="12"/>
  <c r="F101" i="12"/>
  <c r="J101" i="12"/>
  <c r="B101" i="12" s="1"/>
  <c r="H101" i="12"/>
  <c r="G103" i="12"/>
  <c r="H103" i="12"/>
  <c r="I103" i="12"/>
  <c r="F103" i="12"/>
  <c r="J103" i="12"/>
  <c r="B103" i="12" s="1"/>
  <c r="G105" i="12"/>
  <c r="I105" i="12"/>
  <c r="H105" i="12"/>
  <c r="F105" i="12"/>
  <c r="J105" i="12"/>
  <c r="B105" i="12" s="1"/>
  <c r="G109" i="12"/>
  <c r="I109" i="12"/>
  <c r="F109" i="12"/>
  <c r="J109" i="12"/>
  <c r="B109" i="12" s="1"/>
  <c r="H109" i="12"/>
  <c r="G111" i="12"/>
  <c r="I111" i="12"/>
  <c r="H111" i="12"/>
  <c r="F111" i="12"/>
  <c r="J111" i="12"/>
  <c r="B111" i="12" s="1"/>
  <c r="G113" i="12"/>
  <c r="H113" i="12"/>
  <c r="I113" i="12"/>
  <c r="F113" i="12"/>
  <c r="J113" i="12"/>
  <c r="B113" i="12" s="1"/>
  <c r="G115" i="12"/>
  <c r="I115" i="12"/>
  <c r="F115" i="12"/>
  <c r="J115" i="12"/>
  <c r="B115" i="12" s="1"/>
  <c r="H115" i="12"/>
  <c r="G117" i="12"/>
  <c r="I117" i="12"/>
  <c r="F117" i="12"/>
  <c r="J117" i="12"/>
  <c r="B117" i="12" s="1"/>
  <c r="H117" i="12"/>
  <c r="G122" i="12"/>
  <c r="H122" i="12"/>
  <c r="F122" i="12"/>
  <c r="J122" i="12"/>
  <c r="B122" i="12" s="1"/>
  <c r="I122" i="12"/>
  <c r="F130" i="12"/>
  <c r="H130" i="12"/>
  <c r="J130" i="12"/>
  <c r="B130" i="12" s="1"/>
  <c r="G130" i="12"/>
  <c r="I130" i="12"/>
  <c r="G132" i="12"/>
  <c r="F132" i="12"/>
  <c r="J132" i="12"/>
  <c r="B132" i="12" s="1"/>
  <c r="H132" i="12"/>
  <c r="I132" i="12"/>
  <c r="G32" i="12"/>
  <c r="F32" i="12"/>
  <c r="J32" i="12"/>
  <c r="B32" i="12" s="1"/>
  <c r="H32" i="12"/>
  <c r="I32" i="12"/>
  <c r="G40" i="12"/>
  <c r="F40" i="12"/>
  <c r="J40" i="12"/>
  <c r="B40" i="12" s="1"/>
  <c r="H40" i="12"/>
  <c r="I40" i="12"/>
  <c r="G46" i="12"/>
  <c r="I46" i="12"/>
  <c r="F46" i="12"/>
  <c r="H46" i="12"/>
  <c r="J46" i="12"/>
  <c r="B46" i="12" s="1"/>
  <c r="G48" i="12"/>
  <c r="H48" i="12"/>
  <c r="F48" i="12"/>
  <c r="J48" i="12"/>
  <c r="B48" i="12" s="1"/>
  <c r="I48" i="12"/>
  <c r="G52" i="12"/>
  <c r="F52" i="12"/>
  <c r="J52" i="12"/>
  <c r="B52" i="12" s="1"/>
  <c r="H52" i="12"/>
  <c r="I52" i="12"/>
  <c r="G56" i="12"/>
  <c r="F56" i="12"/>
  <c r="J56" i="12"/>
  <c r="B56" i="12" s="1"/>
  <c r="H56" i="12"/>
  <c r="I56" i="12"/>
  <c r="G58" i="12"/>
  <c r="H58" i="12"/>
  <c r="F58" i="12"/>
  <c r="J58" i="12"/>
  <c r="B58" i="12" s="1"/>
  <c r="I58" i="12"/>
  <c r="G62" i="12"/>
  <c r="H62" i="12"/>
  <c r="F62" i="12"/>
  <c r="J62" i="12"/>
  <c r="B62" i="12" s="1"/>
  <c r="I62" i="12"/>
  <c r="G66" i="12"/>
  <c r="H66" i="12"/>
  <c r="F66" i="12"/>
  <c r="J66" i="12"/>
  <c r="B66" i="12" s="1"/>
  <c r="I66" i="12"/>
  <c r="G68" i="12"/>
  <c r="F68" i="12"/>
  <c r="J68" i="12"/>
  <c r="B68" i="12" s="1"/>
  <c r="H68" i="12"/>
  <c r="I68" i="12"/>
  <c r="G70" i="12"/>
  <c r="F70" i="12"/>
  <c r="I70" i="12"/>
  <c r="H70" i="12"/>
  <c r="J70" i="12"/>
  <c r="B70" i="12" s="1"/>
  <c r="G72" i="12"/>
  <c r="F72" i="12"/>
  <c r="J72" i="12"/>
  <c r="B72" i="12" s="1"/>
  <c r="H72" i="12"/>
  <c r="I72" i="12"/>
  <c r="G84" i="12"/>
  <c r="F84" i="12"/>
  <c r="J84" i="12"/>
  <c r="B84" i="12" s="1"/>
  <c r="H84" i="12"/>
  <c r="I84" i="12"/>
  <c r="F86" i="12"/>
  <c r="H86" i="12"/>
  <c r="J86" i="12"/>
  <c r="B86" i="12" s="1"/>
  <c r="G86" i="12"/>
  <c r="I86" i="12"/>
  <c r="G88" i="12"/>
  <c r="F88" i="12"/>
  <c r="J88" i="12"/>
  <c r="B88" i="12" s="1"/>
  <c r="H88" i="12"/>
  <c r="I88" i="12"/>
  <c r="G96" i="12"/>
  <c r="J96" i="12"/>
  <c r="B96" i="12" s="1"/>
  <c r="F96" i="12"/>
  <c r="H96" i="12"/>
  <c r="I96" i="12"/>
  <c r="G98" i="12"/>
  <c r="J98" i="12"/>
  <c r="B98" i="12" s="1"/>
  <c r="F98" i="12"/>
  <c r="H98" i="12"/>
  <c r="I98" i="12"/>
  <c r="G100" i="12"/>
  <c r="H100" i="12"/>
  <c r="F100" i="12"/>
  <c r="J100" i="12"/>
  <c r="B100" i="12" s="1"/>
  <c r="I100" i="12"/>
  <c r="G102" i="12"/>
  <c r="I102" i="12"/>
  <c r="F102" i="12"/>
  <c r="H102" i="12"/>
  <c r="J102" i="12"/>
  <c r="B102" i="12" s="1"/>
  <c r="G104" i="12"/>
  <c r="H104" i="12"/>
  <c r="F104" i="12"/>
  <c r="J104" i="12"/>
  <c r="B104" i="12" s="1"/>
  <c r="I104" i="12"/>
  <c r="G106" i="12"/>
  <c r="F106" i="12"/>
  <c r="J106" i="12"/>
  <c r="B106" i="12" s="1"/>
  <c r="H106" i="12"/>
  <c r="I106" i="12"/>
  <c r="G108" i="12"/>
  <c r="F108" i="12"/>
  <c r="J108" i="12"/>
  <c r="B108" i="12" s="1"/>
  <c r="I108" i="12"/>
  <c r="H108" i="12"/>
  <c r="G110" i="12"/>
  <c r="H110" i="12"/>
  <c r="F110" i="12"/>
  <c r="J110" i="12"/>
  <c r="B110" i="12" s="1"/>
  <c r="I110" i="12"/>
  <c r="F118" i="12"/>
  <c r="H118" i="12"/>
  <c r="J118" i="12"/>
  <c r="B118" i="12" s="1"/>
  <c r="G118" i="12"/>
  <c r="I118" i="12"/>
  <c r="F29" i="12"/>
  <c r="I29" i="12"/>
  <c r="G29" i="12"/>
  <c r="J29" i="12"/>
  <c r="B29" i="12" s="1"/>
  <c r="H29" i="12"/>
  <c r="F31" i="12"/>
  <c r="I31" i="12"/>
  <c r="J31" i="12"/>
  <c r="B31" i="12" s="1"/>
  <c r="G31" i="12"/>
  <c r="H31" i="12"/>
  <c r="G33" i="12"/>
  <c r="I33" i="12"/>
  <c r="H33" i="12"/>
  <c r="F33" i="12"/>
  <c r="J33" i="12"/>
  <c r="B33" i="12" s="1"/>
  <c r="G37" i="12"/>
  <c r="I37" i="12"/>
  <c r="F37" i="12"/>
  <c r="J37" i="12"/>
  <c r="B37" i="12" s="1"/>
  <c r="H37" i="12"/>
  <c r="G45" i="12"/>
  <c r="I45" i="12"/>
  <c r="F45" i="12"/>
  <c r="J45" i="12"/>
  <c r="B45" i="12" s="1"/>
  <c r="H45" i="12"/>
  <c r="G47" i="12"/>
  <c r="I47" i="12"/>
  <c r="F47" i="12"/>
  <c r="J47" i="12"/>
  <c r="B47" i="12" s="1"/>
  <c r="H47" i="12"/>
  <c r="G49" i="12"/>
  <c r="I49" i="12"/>
  <c r="H49" i="12"/>
  <c r="F49" i="12"/>
  <c r="J49" i="12"/>
  <c r="B49" i="12" s="1"/>
  <c r="G53" i="12"/>
  <c r="I53" i="12"/>
  <c r="F53" i="12"/>
  <c r="J53" i="12"/>
  <c r="B53" i="12" s="1"/>
  <c r="H53" i="12"/>
  <c r="G55" i="12"/>
  <c r="F55" i="12"/>
  <c r="J55" i="12"/>
  <c r="B55" i="12" s="1"/>
  <c r="I55" i="12"/>
  <c r="H55" i="12"/>
  <c r="F57" i="12"/>
  <c r="I57" i="12"/>
  <c r="J57" i="12"/>
  <c r="B57" i="12" s="1"/>
  <c r="G57" i="12"/>
  <c r="H57" i="12"/>
  <c r="F59" i="12"/>
  <c r="G59" i="12"/>
  <c r="J59" i="12"/>
  <c r="B59" i="12" s="1"/>
  <c r="I59" i="12"/>
  <c r="H59" i="12"/>
  <c r="F61" i="12"/>
  <c r="I61" i="12"/>
  <c r="J61" i="12"/>
  <c r="B61" i="12" s="1"/>
  <c r="G61" i="12"/>
  <c r="H61" i="12"/>
  <c r="F71" i="12"/>
  <c r="G71" i="12"/>
  <c r="J71" i="12"/>
  <c r="B71" i="12" s="1"/>
  <c r="I71" i="12"/>
  <c r="H71" i="12"/>
  <c r="G87" i="12"/>
  <c r="H87" i="12"/>
  <c r="I87" i="12"/>
  <c r="F87" i="12"/>
  <c r="J87" i="12"/>
  <c r="B87" i="12" s="1"/>
  <c r="I91" i="12"/>
  <c r="G91" i="12"/>
  <c r="F91" i="12"/>
  <c r="J91" i="12"/>
  <c r="B91" i="12" s="1"/>
  <c r="H91" i="12"/>
  <c r="G97" i="12"/>
  <c r="H97" i="12"/>
  <c r="I97" i="12"/>
  <c r="F97" i="12"/>
  <c r="J97" i="12"/>
  <c r="B97" i="12" s="1"/>
  <c r="I107" i="12"/>
  <c r="G107" i="12"/>
  <c r="F107" i="12"/>
  <c r="J107" i="12"/>
  <c r="B107" i="12" s="1"/>
  <c r="H107" i="12"/>
  <c r="F119" i="12"/>
  <c r="G119" i="12"/>
  <c r="J119" i="12"/>
  <c r="B119" i="12" s="1"/>
  <c r="I119" i="12"/>
  <c r="H119" i="12"/>
  <c r="G134" i="12"/>
  <c r="F134" i="12"/>
  <c r="J134" i="12"/>
  <c r="B134" i="12" s="1"/>
  <c r="H134" i="12"/>
  <c r="I134" i="12"/>
  <c r="G138" i="12"/>
  <c r="H138" i="12"/>
  <c r="J138" i="12"/>
  <c r="B138" i="12" s="1"/>
  <c r="F138" i="12"/>
  <c r="I138" i="12"/>
  <c r="G142" i="12"/>
  <c r="H142" i="12"/>
  <c r="F142" i="12"/>
  <c r="J142" i="12"/>
  <c r="B142" i="12" s="1"/>
  <c r="I142" i="12"/>
  <c r="G146" i="12"/>
  <c r="H146" i="12"/>
  <c r="J146" i="12"/>
  <c r="B146" i="12" s="1"/>
  <c r="F146" i="12"/>
  <c r="I146" i="12"/>
  <c r="G152" i="12"/>
  <c r="I152" i="12"/>
  <c r="F152" i="12"/>
  <c r="J152" i="12"/>
  <c r="B152" i="12" s="1"/>
  <c r="H152" i="12"/>
  <c r="G156" i="12"/>
  <c r="I156" i="12"/>
  <c r="H156" i="12"/>
  <c r="F156" i="12"/>
  <c r="J156" i="12"/>
  <c r="B156" i="12" s="1"/>
  <c r="G160" i="12"/>
  <c r="I160" i="12"/>
  <c r="F160" i="12"/>
  <c r="J160" i="12"/>
  <c r="B160" i="12" s="1"/>
  <c r="H160" i="12"/>
  <c r="G164" i="12"/>
  <c r="I164" i="12"/>
  <c r="H164" i="12"/>
  <c r="J164" i="12"/>
  <c r="B164" i="12" s="1"/>
  <c r="F164" i="12"/>
  <c r="G168" i="12"/>
  <c r="I168" i="12"/>
  <c r="F168" i="12"/>
  <c r="J168" i="12"/>
  <c r="B168" i="12" s="1"/>
  <c r="H168" i="12"/>
  <c r="G172" i="12"/>
  <c r="I172" i="12"/>
  <c r="H172" i="12"/>
  <c r="J172" i="12"/>
  <c r="B172" i="12" s="1"/>
  <c r="F172" i="12"/>
  <c r="G176" i="12"/>
  <c r="I176" i="12"/>
  <c r="F176" i="12"/>
  <c r="J176" i="12"/>
  <c r="B176" i="12" s="1"/>
  <c r="H176" i="12"/>
  <c r="G180" i="12"/>
  <c r="I180" i="12"/>
  <c r="H180" i="12"/>
  <c r="J180" i="12"/>
  <c r="B180" i="12" s="1"/>
  <c r="F180" i="12"/>
  <c r="G182" i="12"/>
  <c r="H182" i="12"/>
  <c r="F182" i="12"/>
  <c r="J182" i="12"/>
  <c r="B182" i="12" s="1"/>
  <c r="I182" i="12"/>
  <c r="G186" i="12"/>
  <c r="H186" i="12"/>
  <c r="J186" i="12"/>
  <c r="B186" i="12" s="1"/>
  <c r="F186" i="12"/>
  <c r="I186" i="12"/>
  <c r="G188" i="12"/>
  <c r="I188" i="12"/>
  <c r="H188" i="12"/>
  <c r="J188" i="12"/>
  <c r="B188" i="12" s="1"/>
  <c r="F188" i="12"/>
  <c r="G190" i="12"/>
  <c r="H190" i="12"/>
  <c r="F190" i="12"/>
  <c r="J190" i="12"/>
  <c r="B190" i="12" s="1"/>
  <c r="I190" i="12"/>
  <c r="J200" i="12"/>
  <c r="B200" i="12" s="1"/>
  <c r="F200" i="12"/>
  <c r="G200" i="12"/>
  <c r="H200" i="12"/>
  <c r="I200" i="12"/>
  <c r="J216" i="12"/>
  <c r="B216" i="12" s="1"/>
  <c r="F216" i="12"/>
  <c r="G216" i="12"/>
  <c r="H216" i="12"/>
  <c r="I216" i="12"/>
  <c r="G232" i="12"/>
  <c r="J232" i="12"/>
  <c r="B232" i="12" s="1"/>
  <c r="F232" i="12"/>
  <c r="H232" i="12"/>
  <c r="I232" i="12"/>
  <c r="G234" i="12"/>
  <c r="H234" i="12"/>
  <c r="J234" i="12"/>
  <c r="B234" i="12" s="1"/>
  <c r="F234" i="12"/>
  <c r="I234" i="12"/>
  <c r="G236" i="12"/>
  <c r="I236" i="12"/>
  <c r="F236" i="12"/>
  <c r="H236" i="12"/>
  <c r="J236" i="12"/>
  <c r="B236" i="12" s="1"/>
  <c r="G238" i="12"/>
  <c r="H238" i="12"/>
  <c r="F238" i="12"/>
  <c r="J238" i="12"/>
  <c r="B238" i="12" s="1"/>
  <c r="I238" i="12"/>
  <c r="F250" i="12"/>
  <c r="G250" i="12"/>
  <c r="I250" i="12"/>
  <c r="H250" i="12"/>
  <c r="J250" i="12"/>
  <c r="B250" i="12" s="1"/>
  <c r="F254" i="12"/>
  <c r="G254" i="12"/>
  <c r="I254" i="12"/>
  <c r="H254" i="12"/>
  <c r="J254" i="12"/>
  <c r="B254" i="12" s="1"/>
  <c r="F260" i="12"/>
  <c r="G260" i="12"/>
  <c r="I260" i="12"/>
  <c r="H260" i="12"/>
  <c r="J260" i="12"/>
  <c r="B260" i="12" s="1"/>
  <c r="F262" i="12"/>
  <c r="G262" i="12"/>
  <c r="I262" i="12"/>
  <c r="H262" i="12"/>
  <c r="J262" i="12"/>
  <c r="B262" i="12" s="1"/>
  <c r="F268" i="12"/>
  <c r="G268" i="12"/>
  <c r="I268" i="12"/>
  <c r="H268" i="12"/>
  <c r="J268" i="12"/>
  <c r="B268" i="12" s="1"/>
  <c r="F270" i="12"/>
  <c r="G270" i="12"/>
  <c r="I270" i="12"/>
  <c r="H270" i="12"/>
  <c r="J270" i="12"/>
  <c r="B270" i="12" s="1"/>
  <c r="F276" i="12"/>
  <c r="G276" i="12"/>
  <c r="I276" i="12"/>
  <c r="H276" i="12"/>
  <c r="J276" i="12"/>
  <c r="B276" i="12" s="1"/>
  <c r="F278" i="12"/>
  <c r="G278" i="12"/>
  <c r="I278" i="12"/>
  <c r="H278" i="12"/>
  <c r="J278" i="12"/>
  <c r="B278" i="12" s="1"/>
  <c r="F284" i="12"/>
  <c r="G284" i="12"/>
  <c r="I284" i="12"/>
  <c r="H284" i="12"/>
  <c r="J284" i="12"/>
  <c r="B284" i="12" s="1"/>
  <c r="F286" i="12"/>
  <c r="G286" i="12"/>
  <c r="I286" i="12"/>
  <c r="H286" i="12"/>
  <c r="J286" i="12"/>
  <c r="B286" i="12" s="1"/>
  <c r="F292" i="12"/>
  <c r="G292" i="12"/>
  <c r="I292" i="12"/>
  <c r="H292" i="12"/>
  <c r="J292" i="12"/>
  <c r="B292" i="12" s="1"/>
  <c r="F294" i="12"/>
  <c r="G294" i="12"/>
  <c r="I294" i="12"/>
  <c r="H294" i="12"/>
  <c r="J294" i="12"/>
  <c r="B294" i="12" s="1"/>
  <c r="F300" i="12"/>
  <c r="G300" i="12"/>
  <c r="I300" i="12"/>
  <c r="H300" i="12"/>
  <c r="J300" i="12"/>
  <c r="B300" i="12" s="1"/>
  <c r="F302" i="12"/>
  <c r="G302" i="12"/>
  <c r="I302" i="12"/>
  <c r="H302" i="12"/>
  <c r="J302" i="12"/>
  <c r="B302" i="12" s="1"/>
  <c r="F304" i="12"/>
  <c r="I304" i="12"/>
  <c r="G304" i="12"/>
  <c r="H304" i="12"/>
  <c r="J304" i="12"/>
  <c r="B304" i="12" s="1"/>
  <c r="F306" i="12"/>
  <c r="G306" i="12"/>
  <c r="I306" i="12"/>
  <c r="H306" i="12"/>
  <c r="J306" i="12"/>
  <c r="B306" i="12" s="1"/>
  <c r="F308" i="12"/>
  <c r="I308" i="12"/>
  <c r="G308" i="12"/>
  <c r="H308" i="12"/>
  <c r="J308" i="12"/>
  <c r="B308" i="12" s="1"/>
  <c r="F310" i="12"/>
  <c r="G310" i="12"/>
  <c r="I310" i="12"/>
  <c r="H310" i="12"/>
  <c r="J310" i="12"/>
  <c r="B310" i="12" s="1"/>
  <c r="F312" i="12"/>
  <c r="I312" i="12"/>
  <c r="G312" i="12"/>
  <c r="H312" i="12"/>
  <c r="J312" i="12"/>
  <c r="B312" i="12" s="1"/>
  <c r="F314" i="12"/>
  <c r="G314" i="12"/>
  <c r="I314" i="12"/>
  <c r="H314" i="12"/>
  <c r="J314" i="12"/>
  <c r="B314" i="12" s="1"/>
  <c r="F316" i="12"/>
  <c r="I316" i="12"/>
  <c r="G316" i="12"/>
  <c r="H316" i="12"/>
  <c r="J316" i="12"/>
  <c r="B316" i="12" s="1"/>
  <c r="F318" i="12"/>
  <c r="G318" i="12"/>
  <c r="I318" i="12"/>
  <c r="H318" i="12"/>
  <c r="J318" i="12"/>
  <c r="B318" i="12" s="1"/>
  <c r="F320" i="12"/>
  <c r="I320" i="12"/>
  <c r="G320" i="12"/>
  <c r="H320" i="12"/>
  <c r="J320" i="12"/>
  <c r="B320" i="12" s="1"/>
  <c r="F322" i="12"/>
  <c r="G322" i="12"/>
  <c r="I322" i="12"/>
  <c r="H322" i="12"/>
  <c r="J322" i="12"/>
  <c r="B322" i="12" s="1"/>
  <c r="F324" i="12"/>
  <c r="I324" i="12"/>
  <c r="G324" i="12"/>
  <c r="H324" i="12"/>
  <c r="J324" i="12"/>
  <c r="B324" i="12" s="1"/>
  <c r="F326" i="12"/>
  <c r="G326" i="12"/>
  <c r="I326" i="12"/>
  <c r="H326" i="12"/>
  <c r="J326" i="12"/>
  <c r="B326" i="12" s="1"/>
  <c r="F328" i="12"/>
  <c r="I328" i="12"/>
  <c r="G328" i="12"/>
  <c r="H328" i="12"/>
  <c r="J328" i="12"/>
  <c r="B328" i="12" s="1"/>
  <c r="F330" i="12"/>
  <c r="G330" i="12"/>
  <c r="I330" i="12"/>
  <c r="H330" i="12"/>
  <c r="J330" i="12"/>
  <c r="B330" i="12" s="1"/>
  <c r="F332" i="12"/>
  <c r="I332" i="12"/>
  <c r="G332" i="12"/>
  <c r="H332" i="12"/>
  <c r="J332" i="12"/>
  <c r="B332" i="12" s="1"/>
  <c r="F334" i="12"/>
  <c r="G334" i="12"/>
  <c r="I334" i="12"/>
  <c r="H334" i="12"/>
  <c r="J334" i="12"/>
  <c r="B334" i="12" s="1"/>
  <c r="F336" i="12"/>
  <c r="I336" i="12"/>
  <c r="G336" i="12"/>
  <c r="H336" i="12"/>
  <c r="J336" i="12"/>
  <c r="B336" i="12" s="1"/>
  <c r="F338" i="12"/>
  <c r="G338" i="12"/>
  <c r="I338" i="12"/>
  <c r="H338" i="12"/>
  <c r="J338" i="12"/>
  <c r="B338" i="12" s="1"/>
  <c r="F340" i="12"/>
  <c r="I340" i="12"/>
  <c r="G340" i="12"/>
  <c r="H340" i="12"/>
  <c r="J340" i="12"/>
  <c r="B340" i="12" s="1"/>
  <c r="F342" i="12"/>
  <c r="G342" i="12"/>
  <c r="I342" i="12"/>
  <c r="H342" i="12"/>
  <c r="J342" i="12"/>
  <c r="B342" i="12" s="1"/>
  <c r="F348" i="12"/>
  <c r="I348" i="12"/>
  <c r="G348" i="12"/>
  <c r="H348" i="12"/>
  <c r="J348" i="12"/>
  <c r="B348" i="12" s="1"/>
  <c r="F350" i="12"/>
  <c r="G350" i="12"/>
  <c r="I350" i="12"/>
  <c r="H350" i="12"/>
  <c r="J350" i="12"/>
  <c r="B350" i="12" s="1"/>
  <c r="F352" i="12"/>
  <c r="I352" i="12"/>
  <c r="G352" i="12"/>
  <c r="H352" i="12"/>
  <c r="J352" i="12"/>
  <c r="B352" i="12" s="1"/>
  <c r="F388" i="12"/>
  <c r="I388" i="12"/>
  <c r="G388" i="12"/>
  <c r="H388" i="12"/>
  <c r="J388" i="12"/>
  <c r="B388" i="12" s="1"/>
  <c r="I390" i="12"/>
  <c r="G390" i="12"/>
  <c r="F390" i="12"/>
  <c r="H390" i="12"/>
  <c r="J390" i="12"/>
  <c r="B390" i="12" s="1"/>
  <c r="F396" i="12"/>
  <c r="I396" i="12"/>
  <c r="G396" i="12"/>
  <c r="H396" i="12"/>
  <c r="J396" i="12"/>
  <c r="B396" i="12" s="1"/>
  <c r="I398" i="12"/>
  <c r="G398" i="12"/>
  <c r="F398" i="12"/>
  <c r="H398" i="12"/>
  <c r="J398" i="12"/>
  <c r="B398" i="12" s="1"/>
  <c r="F404" i="12"/>
  <c r="I404" i="12"/>
  <c r="G404" i="12"/>
  <c r="H404" i="12"/>
  <c r="J404" i="12"/>
  <c r="B404" i="12" s="1"/>
  <c r="G406" i="12"/>
  <c r="I406" i="12"/>
  <c r="F406" i="12"/>
  <c r="J406" i="12"/>
  <c r="B406" i="12" s="1"/>
  <c r="H406" i="12"/>
  <c r="I408" i="12"/>
  <c r="G408" i="12"/>
  <c r="H408" i="12"/>
  <c r="F408" i="12"/>
  <c r="J408" i="12"/>
  <c r="B408" i="12" s="1"/>
  <c r="G414" i="12"/>
  <c r="I414" i="12"/>
  <c r="F414" i="12"/>
  <c r="J414" i="12"/>
  <c r="B414" i="12" s="1"/>
  <c r="H414" i="12"/>
  <c r="I416" i="12"/>
  <c r="G416" i="12"/>
  <c r="H416" i="12"/>
  <c r="J416" i="12"/>
  <c r="B416" i="12" s="1"/>
  <c r="F416" i="12"/>
  <c r="G418" i="12"/>
  <c r="I418" i="12"/>
  <c r="H418" i="12"/>
  <c r="J418" i="12"/>
  <c r="B418" i="12" s="1"/>
  <c r="F418" i="12"/>
  <c r="G422" i="12"/>
  <c r="I422" i="12"/>
  <c r="F422" i="12"/>
  <c r="J422" i="12"/>
  <c r="B422" i="12" s="1"/>
  <c r="H422" i="12"/>
  <c r="I424" i="12"/>
  <c r="G424" i="12"/>
  <c r="H424" i="12"/>
  <c r="F424" i="12"/>
  <c r="J424" i="12"/>
  <c r="B424" i="12" s="1"/>
  <c r="G430" i="12"/>
  <c r="I430" i="12"/>
  <c r="F430" i="12"/>
  <c r="J430" i="12"/>
  <c r="B430" i="12" s="1"/>
  <c r="H430" i="12"/>
  <c r="I432" i="12"/>
  <c r="G432" i="12"/>
  <c r="H432" i="12"/>
  <c r="J432" i="12"/>
  <c r="B432" i="12" s="1"/>
  <c r="F432" i="12"/>
  <c r="G434" i="12"/>
  <c r="I434" i="12"/>
  <c r="H434" i="12"/>
  <c r="J434" i="12"/>
  <c r="B434" i="12" s="1"/>
  <c r="F434" i="12"/>
  <c r="I436" i="12"/>
  <c r="G436" i="12"/>
  <c r="F436" i="12"/>
  <c r="J436" i="12"/>
  <c r="B436" i="12" s="1"/>
  <c r="H436" i="12"/>
  <c r="I446" i="12"/>
  <c r="F446" i="12"/>
  <c r="J446" i="12"/>
  <c r="B446" i="12" s="1"/>
  <c r="G446" i="12"/>
  <c r="H446" i="12"/>
  <c r="I448" i="12"/>
  <c r="G448" i="12"/>
  <c r="H448" i="12"/>
  <c r="F448" i="12"/>
  <c r="J448" i="12"/>
  <c r="B448" i="12" s="1"/>
  <c r="I450" i="12"/>
  <c r="H450" i="12"/>
  <c r="G450" i="12"/>
  <c r="J450" i="12"/>
  <c r="B450" i="12" s="1"/>
  <c r="F450" i="12"/>
  <c r="I452" i="12"/>
  <c r="G452" i="12"/>
  <c r="H452" i="12"/>
  <c r="F452" i="12"/>
  <c r="J452" i="12"/>
  <c r="B452" i="12" s="1"/>
  <c r="I462" i="12"/>
  <c r="F462" i="12"/>
  <c r="J462" i="12"/>
  <c r="B462" i="12" s="1"/>
  <c r="G462" i="12"/>
  <c r="H462" i="12"/>
  <c r="I464" i="12"/>
  <c r="G464" i="12"/>
  <c r="H464" i="12"/>
  <c r="F464" i="12"/>
  <c r="J464" i="12"/>
  <c r="B464" i="12" s="1"/>
  <c r="G466" i="12"/>
  <c r="I466" i="12"/>
  <c r="H466" i="12"/>
  <c r="F466" i="12"/>
  <c r="J466" i="12"/>
  <c r="B466" i="12" s="1"/>
  <c r="I468" i="12"/>
  <c r="G468" i="12"/>
  <c r="F468" i="12"/>
  <c r="J468" i="12"/>
  <c r="B468" i="12" s="1"/>
  <c r="H468" i="12"/>
  <c r="G478" i="12"/>
  <c r="I478" i="12"/>
  <c r="F478" i="12"/>
  <c r="J478" i="12"/>
  <c r="B478" i="12" s="1"/>
  <c r="H478" i="12"/>
  <c r="I480" i="12"/>
  <c r="G480" i="12"/>
  <c r="H480" i="12"/>
  <c r="J480" i="12"/>
  <c r="B480" i="12" s="1"/>
  <c r="F480" i="12"/>
  <c r="G482" i="12"/>
  <c r="I482" i="12"/>
  <c r="H482" i="12"/>
  <c r="J482" i="12"/>
  <c r="B482" i="12" s="1"/>
  <c r="F482" i="12"/>
  <c r="I486" i="12"/>
  <c r="H486" i="12"/>
  <c r="F486" i="12"/>
  <c r="J486" i="12"/>
  <c r="B486" i="12" s="1"/>
  <c r="G486" i="12"/>
  <c r="I488" i="12"/>
  <c r="G488" i="12"/>
  <c r="F488" i="12"/>
  <c r="J488" i="12"/>
  <c r="B488" i="12" s="1"/>
  <c r="H488" i="12"/>
  <c r="G494" i="12"/>
  <c r="I494" i="12"/>
  <c r="F494" i="12"/>
  <c r="J494" i="12"/>
  <c r="B494" i="12" s="1"/>
  <c r="H494" i="12"/>
  <c r="I496" i="12"/>
  <c r="G496" i="12"/>
  <c r="H496" i="12"/>
  <c r="F496" i="12"/>
  <c r="J496" i="12"/>
  <c r="B496" i="12" s="1"/>
  <c r="I498" i="12"/>
  <c r="H498" i="12"/>
  <c r="G498" i="12"/>
  <c r="J498" i="12"/>
  <c r="B498" i="12" s="1"/>
  <c r="F498" i="12"/>
  <c r="I500" i="12"/>
  <c r="J500" i="12"/>
  <c r="B500" i="12" s="1"/>
  <c r="G500" i="12"/>
  <c r="F500" i="12"/>
  <c r="H500" i="12"/>
  <c r="G502" i="12"/>
  <c r="J502" i="12"/>
  <c r="B502" i="12" s="1"/>
  <c r="H502" i="12"/>
  <c r="F502" i="12"/>
  <c r="I502" i="12"/>
  <c r="G504" i="12"/>
  <c r="J504" i="12"/>
  <c r="B504" i="12" s="1"/>
  <c r="H504" i="12"/>
  <c r="I504" i="12"/>
  <c r="F504" i="12"/>
  <c r="F506" i="12"/>
  <c r="J506" i="12"/>
  <c r="B506" i="12" s="1"/>
  <c r="H506" i="12"/>
  <c r="I506" i="12"/>
  <c r="G506" i="12"/>
  <c r="F508" i="12"/>
  <c r="J508" i="12"/>
  <c r="B508" i="12" s="1"/>
  <c r="H508" i="12"/>
  <c r="I508" i="12"/>
  <c r="G508" i="12"/>
  <c r="G510" i="12"/>
  <c r="J510" i="12"/>
  <c r="B510" i="12" s="1"/>
  <c r="F510" i="12"/>
  <c r="H510" i="12"/>
  <c r="I510" i="12"/>
  <c r="F512" i="12"/>
  <c r="H512" i="12"/>
  <c r="J512" i="12"/>
  <c r="B512" i="12" s="1"/>
  <c r="G512" i="12"/>
  <c r="I512" i="12"/>
  <c r="G195" i="12"/>
  <c r="I195" i="12"/>
  <c r="F195" i="12"/>
  <c r="J195" i="12"/>
  <c r="B195" i="12" s="1"/>
  <c r="H195" i="12"/>
  <c r="G197" i="12"/>
  <c r="I197" i="12"/>
  <c r="H197" i="12"/>
  <c r="J197" i="12"/>
  <c r="B197" i="12" s="1"/>
  <c r="F197" i="12"/>
  <c r="G199" i="12"/>
  <c r="I199" i="12"/>
  <c r="H199" i="12"/>
  <c r="F199" i="12"/>
  <c r="J199" i="12"/>
  <c r="B199" i="12" s="1"/>
  <c r="G203" i="12"/>
  <c r="I203" i="12"/>
  <c r="F203" i="12"/>
  <c r="J203" i="12"/>
  <c r="B203" i="12" s="1"/>
  <c r="H203" i="12"/>
  <c r="G205" i="12"/>
  <c r="I205" i="12"/>
  <c r="H205" i="12"/>
  <c r="F205" i="12"/>
  <c r="J205" i="12"/>
  <c r="B205" i="12" s="1"/>
  <c r="G211" i="12"/>
  <c r="I211" i="12"/>
  <c r="F211" i="12"/>
  <c r="J211" i="12"/>
  <c r="B211" i="12" s="1"/>
  <c r="H211" i="12"/>
  <c r="G213" i="12"/>
  <c r="I213" i="12"/>
  <c r="H213" i="12"/>
  <c r="J213" i="12"/>
  <c r="B213" i="12" s="1"/>
  <c r="F213" i="12"/>
  <c r="G215" i="12"/>
  <c r="I215" i="12"/>
  <c r="F215" i="12"/>
  <c r="J215" i="12"/>
  <c r="B215" i="12" s="1"/>
  <c r="H215" i="12"/>
  <c r="G219" i="12"/>
  <c r="I219" i="12"/>
  <c r="H219" i="12"/>
  <c r="J219" i="12"/>
  <c r="B219" i="12" s="1"/>
  <c r="F219" i="12"/>
  <c r="G221" i="12"/>
  <c r="I221" i="12"/>
  <c r="H221" i="12"/>
  <c r="F221" i="12"/>
  <c r="J221" i="12"/>
  <c r="B221" i="12" s="1"/>
  <c r="G227" i="12"/>
  <c r="I227" i="12"/>
  <c r="H227" i="12"/>
  <c r="F227" i="12"/>
  <c r="J227" i="12"/>
  <c r="B227" i="12" s="1"/>
  <c r="G229" i="12"/>
  <c r="I229" i="12"/>
  <c r="H229" i="12"/>
  <c r="J229" i="12"/>
  <c r="B229" i="12" s="1"/>
  <c r="F229" i="12"/>
  <c r="G231" i="12"/>
  <c r="I231" i="12"/>
  <c r="F231" i="12"/>
  <c r="J231" i="12"/>
  <c r="B231" i="12" s="1"/>
  <c r="H231" i="12"/>
  <c r="I233" i="12"/>
  <c r="G233" i="12"/>
  <c r="F233" i="12"/>
  <c r="J233" i="12"/>
  <c r="B233" i="12" s="1"/>
  <c r="H233" i="12"/>
  <c r="G243" i="12"/>
  <c r="I243" i="12"/>
  <c r="H243" i="12"/>
  <c r="F243" i="12"/>
  <c r="J243" i="12"/>
  <c r="B243" i="12" s="1"/>
  <c r="G245" i="12"/>
  <c r="I245" i="12"/>
  <c r="H245" i="12"/>
  <c r="J245" i="12"/>
  <c r="B245" i="12" s="1"/>
  <c r="F245" i="12"/>
  <c r="F247" i="12"/>
  <c r="J247" i="12"/>
  <c r="B247" i="12" s="1"/>
  <c r="H247" i="12"/>
  <c r="G247" i="12"/>
  <c r="I247" i="12"/>
  <c r="F341" i="12"/>
  <c r="G341" i="12"/>
  <c r="I341" i="12"/>
  <c r="H341" i="12"/>
  <c r="J341" i="12"/>
  <c r="B341" i="12" s="1"/>
  <c r="G343" i="12"/>
  <c r="F343" i="12"/>
  <c r="H343" i="12"/>
  <c r="J343" i="12"/>
  <c r="B343" i="12" s="1"/>
  <c r="I343" i="12"/>
  <c r="F349" i="12"/>
  <c r="G349" i="12"/>
  <c r="I349" i="12"/>
  <c r="H349" i="12"/>
  <c r="J349" i="12"/>
  <c r="B349" i="12" s="1"/>
  <c r="G351" i="12"/>
  <c r="J351" i="12"/>
  <c r="B351" i="12" s="1"/>
  <c r="H351" i="12"/>
  <c r="F351" i="12"/>
  <c r="I351" i="12"/>
  <c r="G353" i="12"/>
  <c r="I353" i="12"/>
  <c r="F353" i="12"/>
  <c r="J353" i="12"/>
  <c r="B353" i="12" s="1"/>
  <c r="H353" i="12"/>
  <c r="G355" i="12"/>
  <c r="H355" i="12"/>
  <c r="F355" i="12"/>
  <c r="J355" i="12"/>
  <c r="B355" i="12" s="1"/>
  <c r="I355" i="12"/>
  <c r="G357" i="12"/>
  <c r="I357" i="12"/>
  <c r="H357" i="12"/>
  <c r="F357" i="12"/>
  <c r="J357" i="12"/>
  <c r="B357" i="12" s="1"/>
  <c r="G359" i="12"/>
  <c r="H359" i="12"/>
  <c r="F359" i="12"/>
  <c r="J359" i="12"/>
  <c r="B359" i="12" s="1"/>
  <c r="I359" i="12"/>
  <c r="G361" i="12"/>
  <c r="I361" i="12"/>
  <c r="F361" i="12"/>
  <c r="J361" i="12"/>
  <c r="B361" i="12" s="1"/>
  <c r="H361" i="12"/>
  <c r="G363" i="12"/>
  <c r="H363" i="12"/>
  <c r="J363" i="12"/>
  <c r="B363" i="12" s="1"/>
  <c r="F363" i="12"/>
  <c r="I363" i="12"/>
  <c r="G365" i="12"/>
  <c r="I365" i="12"/>
  <c r="H365" i="12"/>
  <c r="F365" i="12"/>
  <c r="J365" i="12"/>
  <c r="B365" i="12" s="1"/>
  <c r="G367" i="12"/>
  <c r="H367" i="12"/>
  <c r="F367" i="12"/>
  <c r="J367" i="12"/>
  <c r="B367" i="12" s="1"/>
  <c r="I367" i="12"/>
  <c r="G369" i="12"/>
  <c r="I369" i="12"/>
  <c r="F369" i="12"/>
  <c r="J369" i="12"/>
  <c r="B369" i="12" s="1"/>
  <c r="H369" i="12"/>
  <c r="G371" i="12"/>
  <c r="H371" i="12"/>
  <c r="J371" i="12"/>
  <c r="B371" i="12" s="1"/>
  <c r="F371" i="12"/>
  <c r="I371" i="12"/>
  <c r="G373" i="12"/>
  <c r="I373" i="12"/>
  <c r="F373" i="12"/>
  <c r="J373" i="12"/>
  <c r="B373" i="12" s="1"/>
  <c r="H373" i="12"/>
  <c r="G375" i="12"/>
  <c r="H375" i="12"/>
  <c r="J375" i="12"/>
  <c r="B375" i="12" s="1"/>
  <c r="F375" i="12"/>
  <c r="I375" i="12"/>
  <c r="G377" i="12"/>
  <c r="I377" i="12"/>
  <c r="F377" i="12"/>
  <c r="H377" i="12"/>
  <c r="J377" i="12"/>
  <c r="B377" i="12" s="1"/>
  <c r="G379" i="12"/>
  <c r="H379" i="12"/>
  <c r="J379" i="12"/>
  <c r="B379" i="12" s="1"/>
  <c r="F379" i="12"/>
  <c r="I379" i="12"/>
  <c r="G381" i="12"/>
  <c r="I381" i="12"/>
  <c r="H381" i="12"/>
  <c r="F381" i="12"/>
  <c r="J381" i="12"/>
  <c r="B381" i="12" s="1"/>
  <c r="G383" i="12"/>
  <c r="H383" i="12"/>
  <c r="F383" i="12"/>
  <c r="J383" i="12"/>
  <c r="B383" i="12" s="1"/>
  <c r="I383" i="12"/>
  <c r="G385" i="12"/>
  <c r="I385" i="12"/>
  <c r="J385" i="12"/>
  <c r="B385" i="12" s="1"/>
  <c r="H385" i="12"/>
  <c r="F385" i="12"/>
  <c r="J387" i="12"/>
  <c r="B387" i="12" s="1"/>
  <c r="F387" i="12"/>
  <c r="G387" i="12"/>
  <c r="I387" i="12"/>
  <c r="H387" i="12"/>
  <c r="G393" i="12"/>
  <c r="I393" i="12"/>
  <c r="H393" i="12"/>
  <c r="F393" i="12"/>
  <c r="J393" i="12"/>
  <c r="B393" i="12" s="1"/>
  <c r="J395" i="12"/>
  <c r="B395" i="12" s="1"/>
  <c r="F395" i="12"/>
  <c r="G395" i="12"/>
  <c r="I395" i="12"/>
  <c r="H395" i="12"/>
  <c r="G401" i="12"/>
  <c r="I401" i="12"/>
  <c r="F401" i="12"/>
  <c r="H401" i="12"/>
  <c r="J401" i="12"/>
  <c r="B401" i="12" s="1"/>
  <c r="J403" i="12"/>
  <c r="B403" i="12" s="1"/>
  <c r="F403" i="12"/>
  <c r="G403" i="12"/>
  <c r="I403" i="12"/>
  <c r="H403" i="12"/>
  <c r="F419" i="12"/>
  <c r="G419" i="12"/>
  <c r="H419" i="12"/>
  <c r="J419" i="12"/>
  <c r="B419" i="12" s="1"/>
  <c r="I419" i="12"/>
  <c r="G435" i="12"/>
  <c r="J435" i="12"/>
  <c r="B435" i="12" s="1"/>
  <c r="F435" i="12"/>
  <c r="H435" i="12"/>
  <c r="I435" i="12"/>
  <c r="G437" i="12"/>
  <c r="I437" i="12"/>
  <c r="F437" i="12"/>
  <c r="J437" i="12"/>
  <c r="B437" i="12" s="1"/>
  <c r="H437" i="12"/>
  <c r="G439" i="12"/>
  <c r="H439" i="12"/>
  <c r="J439" i="12"/>
  <c r="B439" i="12" s="1"/>
  <c r="F439" i="12"/>
  <c r="I439" i="12"/>
  <c r="G441" i="12"/>
  <c r="H441" i="12"/>
  <c r="J441" i="12"/>
  <c r="B441" i="12" s="1"/>
  <c r="F441" i="12"/>
  <c r="I441" i="12"/>
  <c r="G451" i="12"/>
  <c r="J451" i="12"/>
  <c r="B451" i="12" s="1"/>
  <c r="F451" i="12"/>
  <c r="I451" i="12"/>
  <c r="H451" i="12"/>
  <c r="G453" i="12"/>
  <c r="I453" i="12"/>
  <c r="J453" i="12"/>
  <c r="B453" i="12" s="1"/>
  <c r="H453" i="12"/>
  <c r="F453" i="12"/>
  <c r="G455" i="12"/>
  <c r="H455" i="12"/>
  <c r="J455" i="12"/>
  <c r="B455" i="12" s="1"/>
  <c r="F455" i="12"/>
  <c r="I455" i="12"/>
  <c r="G457" i="12"/>
  <c r="H457" i="12"/>
  <c r="F457" i="12"/>
  <c r="J457" i="12"/>
  <c r="B457" i="12" s="1"/>
  <c r="I457" i="12"/>
  <c r="G467" i="12"/>
  <c r="J467" i="12"/>
  <c r="B467" i="12" s="1"/>
  <c r="F467" i="12"/>
  <c r="H467" i="12"/>
  <c r="I467" i="12"/>
  <c r="G469" i="12"/>
  <c r="I469" i="12"/>
  <c r="F469" i="12"/>
  <c r="J469" i="12"/>
  <c r="B469" i="12" s="1"/>
  <c r="H469" i="12"/>
  <c r="G471" i="12"/>
  <c r="H471" i="12"/>
  <c r="J471" i="12"/>
  <c r="B471" i="12" s="1"/>
  <c r="F471" i="12"/>
  <c r="I471" i="12"/>
  <c r="G473" i="12"/>
  <c r="H473" i="12"/>
  <c r="F473" i="12"/>
  <c r="J473" i="12"/>
  <c r="B473" i="12" s="1"/>
  <c r="I473" i="12"/>
  <c r="G483" i="12"/>
  <c r="H483" i="12"/>
  <c r="J483" i="12"/>
  <c r="B483" i="12" s="1"/>
  <c r="F483" i="12"/>
  <c r="I483" i="12"/>
  <c r="G489" i="12"/>
  <c r="I489" i="12"/>
  <c r="H489" i="12"/>
  <c r="F489" i="12"/>
  <c r="J489" i="12"/>
  <c r="B489" i="12" s="1"/>
  <c r="G491" i="12"/>
  <c r="H491" i="12"/>
  <c r="F491" i="12"/>
  <c r="J491" i="12"/>
  <c r="B491" i="12" s="1"/>
  <c r="I491" i="12"/>
  <c r="F501" i="12"/>
  <c r="I501" i="12"/>
  <c r="G501" i="12"/>
  <c r="J501" i="12"/>
  <c r="B501" i="12" s="1"/>
  <c r="H501" i="12"/>
  <c r="F505" i="12"/>
  <c r="I505" i="12"/>
  <c r="G505" i="12"/>
  <c r="J505" i="12"/>
  <c r="B505" i="12" s="1"/>
  <c r="H505" i="12"/>
  <c r="F507" i="12"/>
  <c r="I507" i="12"/>
  <c r="G507" i="12"/>
  <c r="J507" i="12"/>
  <c r="B507" i="12" s="1"/>
  <c r="H507" i="12"/>
  <c r="F509" i="12"/>
  <c r="I509" i="12"/>
  <c r="G509" i="12"/>
  <c r="J509" i="12"/>
  <c r="B509" i="12" s="1"/>
  <c r="H509" i="12"/>
  <c r="F519" i="12"/>
  <c r="G519" i="12"/>
  <c r="I519" i="12"/>
  <c r="J519" i="12"/>
  <c r="B519" i="12" s="1"/>
  <c r="H519" i="12"/>
  <c r="F521" i="12"/>
  <c r="G521" i="12"/>
  <c r="I521" i="12"/>
  <c r="J521" i="12"/>
  <c r="B521" i="12" s="1"/>
  <c r="H521" i="12"/>
  <c r="G136" i="12"/>
  <c r="I136" i="12"/>
  <c r="F136" i="12"/>
  <c r="J136" i="12"/>
  <c r="B136" i="12" s="1"/>
  <c r="H136" i="12"/>
  <c r="G140" i="12"/>
  <c r="I140" i="12"/>
  <c r="H140" i="12"/>
  <c r="F140" i="12"/>
  <c r="J140" i="12"/>
  <c r="B140" i="12" s="1"/>
  <c r="G144" i="12"/>
  <c r="I144" i="12"/>
  <c r="F144" i="12"/>
  <c r="J144" i="12"/>
  <c r="B144" i="12" s="1"/>
  <c r="H144" i="12"/>
  <c r="G148" i="12"/>
  <c r="I148" i="12"/>
  <c r="H148" i="12"/>
  <c r="F148" i="12"/>
  <c r="J148" i="12"/>
  <c r="B148" i="12" s="1"/>
  <c r="G150" i="12"/>
  <c r="H150" i="12"/>
  <c r="F150" i="12"/>
  <c r="J150" i="12"/>
  <c r="B150" i="12" s="1"/>
  <c r="I150" i="12"/>
  <c r="G154" i="12"/>
  <c r="H154" i="12"/>
  <c r="J154" i="12"/>
  <c r="B154" i="12" s="1"/>
  <c r="F154" i="12"/>
  <c r="I154" i="12"/>
  <c r="G158" i="12"/>
  <c r="H158" i="12"/>
  <c r="F158" i="12"/>
  <c r="J158" i="12"/>
  <c r="B158" i="12" s="1"/>
  <c r="I158" i="12"/>
  <c r="G162" i="12"/>
  <c r="H162" i="12"/>
  <c r="J162" i="12"/>
  <c r="B162" i="12" s="1"/>
  <c r="F162" i="12"/>
  <c r="I162" i="12"/>
  <c r="G166" i="12"/>
  <c r="H166" i="12"/>
  <c r="F166" i="12"/>
  <c r="J166" i="12"/>
  <c r="B166" i="12" s="1"/>
  <c r="I166" i="12"/>
  <c r="G170" i="12"/>
  <c r="H170" i="12"/>
  <c r="J170" i="12"/>
  <c r="B170" i="12" s="1"/>
  <c r="F170" i="12"/>
  <c r="I170" i="12"/>
  <c r="G174" i="12"/>
  <c r="H174" i="12"/>
  <c r="F174" i="12"/>
  <c r="J174" i="12"/>
  <c r="B174" i="12" s="1"/>
  <c r="I174" i="12"/>
  <c r="G178" i="12"/>
  <c r="H178" i="12"/>
  <c r="J178" i="12"/>
  <c r="B178" i="12" s="1"/>
  <c r="F178" i="12"/>
  <c r="I178" i="12"/>
  <c r="G184" i="12"/>
  <c r="I184" i="12"/>
  <c r="F184" i="12"/>
  <c r="J184" i="12"/>
  <c r="B184" i="12" s="1"/>
  <c r="H184" i="12"/>
  <c r="G192" i="12"/>
  <c r="F192" i="12"/>
  <c r="J192" i="12"/>
  <c r="B192" i="12" s="1"/>
  <c r="H192" i="12"/>
  <c r="I192" i="12"/>
  <c r="G194" i="12"/>
  <c r="F194" i="12"/>
  <c r="J194" i="12"/>
  <c r="B194" i="12" s="1"/>
  <c r="H194" i="12"/>
  <c r="I194" i="12"/>
  <c r="F196" i="12"/>
  <c r="H196" i="12"/>
  <c r="J196" i="12"/>
  <c r="B196" i="12" s="1"/>
  <c r="G196" i="12"/>
  <c r="I196" i="12"/>
  <c r="F198" i="12"/>
  <c r="J198" i="12"/>
  <c r="B198" i="12" s="1"/>
  <c r="H198" i="12"/>
  <c r="G198" i="12"/>
  <c r="I198" i="12"/>
  <c r="G202" i="12"/>
  <c r="F202" i="12"/>
  <c r="J202" i="12"/>
  <c r="B202" i="12" s="1"/>
  <c r="H202" i="12"/>
  <c r="I202" i="12"/>
  <c r="F204" i="12"/>
  <c r="H204" i="12"/>
  <c r="J204" i="12"/>
  <c r="B204" i="12" s="1"/>
  <c r="G204" i="12"/>
  <c r="I204" i="12"/>
  <c r="H206" i="12"/>
  <c r="F206" i="12"/>
  <c r="J206" i="12"/>
  <c r="B206" i="12" s="1"/>
  <c r="G206" i="12"/>
  <c r="I206" i="12"/>
  <c r="F208" i="12"/>
  <c r="J208" i="12"/>
  <c r="B208" i="12" s="1"/>
  <c r="G208" i="12"/>
  <c r="H208" i="12"/>
  <c r="I208" i="12"/>
  <c r="G210" i="12"/>
  <c r="F210" i="12"/>
  <c r="J210" i="12"/>
  <c r="B210" i="12" s="1"/>
  <c r="H210" i="12"/>
  <c r="I210" i="12"/>
  <c r="F212" i="12"/>
  <c r="H212" i="12"/>
  <c r="G212" i="12"/>
  <c r="J212" i="12"/>
  <c r="B212" i="12" s="1"/>
  <c r="I212" i="12"/>
  <c r="F214" i="12"/>
  <c r="J214" i="12"/>
  <c r="B214" i="12" s="1"/>
  <c r="H214" i="12"/>
  <c r="G214" i="12"/>
  <c r="I214" i="12"/>
  <c r="G218" i="12"/>
  <c r="F218" i="12"/>
  <c r="J218" i="12"/>
  <c r="B218" i="12" s="1"/>
  <c r="H218" i="12"/>
  <c r="I218" i="12"/>
  <c r="F220" i="12"/>
  <c r="H220" i="12"/>
  <c r="J220" i="12"/>
  <c r="B220" i="12" s="1"/>
  <c r="I220" i="12"/>
  <c r="G220" i="12"/>
  <c r="H222" i="12"/>
  <c r="F222" i="12"/>
  <c r="J222" i="12"/>
  <c r="B222" i="12" s="1"/>
  <c r="G222" i="12"/>
  <c r="I222" i="12"/>
  <c r="G224" i="12"/>
  <c r="F224" i="12"/>
  <c r="J224" i="12"/>
  <c r="B224" i="12" s="1"/>
  <c r="H224" i="12"/>
  <c r="I224" i="12"/>
  <c r="G226" i="12"/>
  <c r="F226" i="12"/>
  <c r="J226" i="12"/>
  <c r="B226" i="12" s="1"/>
  <c r="H226" i="12"/>
  <c r="I226" i="12"/>
  <c r="F228" i="12"/>
  <c r="H228" i="12"/>
  <c r="J228" i="12"/>
  <c r="B228" i="12" s="1"/>
  <c r="G228" i="12"/>
  <c r="I228" i="12"/>
  <c r="G230" i="12"/>
  <c r="F230" i="12"/>
  <c r="J230" i="12"/>
  <c r="B230" i="12" s="1"/>
  <c r="H230" i="12"/>
  <c r="I230" i="12"/>
  <c r="G240" i="12"/>
  <c r="F240" i="12"/>
  <c r="J240" i="12"/>
  <c r="B240" i="12" s="1"/>
  <c r="H240" i="12"/>
  <c r="I240" i="12"/>
  <c r="G242" i="12"/>
  <c r="F242" i="12"/>
  <c r="J242" i="12"/>
  <c r="B242" i="12" s="1"/>
  <c r="H242" i="12"/>
  <c r="I242" i="12"/>
  <c r="F244" i="12"/>
  <c r="H244" i="12"/>
  <c r="J244" i="12"/>
  <c r="B244" i="12" s="1"/>
  <c r="G244" i="12"/>
  <c r="I244" i="12"/>
  <c r="G246" i="12"/>
  <c r="F246" i="12"/>
  <c r="J246" i="12"/>
  <c r="B246" i="12" s="1"/>
  <c r="H246" i="12"/>
  <c r="I246" i="12"/>
  <c r="F248" i="12"/>
  <c r="G248" i="12"/>
  <c r="I248" i="12"/>
  <c r="H248" i="12"/>
  <c r="J248" i="12"/>
  <c r="B248" i="12" s="1"/>
  <c r="F252" i="12"/>
  <c r="G252" i="12"/>
  <c r="I252" i="12"/>
  <c r="H252" i="12"/>
  <c r="J252" i="12"/>
  <c r="B252" i="12" s="1"/>
  <c r="F256" i="12"/>
  <c r="G256" i="12"/>
  <c r="I256" i="12"/>
  <c r="H256" i="12"/>
  <c r="J256" i="12"/>
  <c r="B256" i="12" s="1"/>
  <c r="F258" i="12"/>
  <c r="G258" i="12"/>
  <c r="I258" i="12"/>
  <c r="H258" i="12"/>
  <c r="J258" i="12"/>
  <c r="B258" i="12" s="1"/>
  <c r="F264" i="12"/>
  <c r="G264" i="12"/>
  <c r="I264" i="12"/>
  <c r="H264" i="12"/>
  <c r="J264" i="12"/>
  <c r="B264" i="12" s="1"/>
  <c r="F266" i="12"/>
  <c r="G266" i="12"/>
  <c r="I266" i="12"/>
  <c r="H266" i="12"/>
  <c r="J266" i="12"/>
  <c r="B266" i="12" s="1"/>
  <c r="F272" i="12"/>
  <c r="G272" i="12"/>
  <c r="I272" i="12"/>
  <c r="H272" i="12"/>
  <c r="J272" i="12"/>
  <c r="B272" i="12" s="1"/>
  <c r="F274" i="12"/>
  <c r="G274" i="12"/>
  <c r="I274" i="12"/>
  <c r="H274" i="12"/>
  <c r="J274" i="12"/>
  <c r="B274" i="12" s="1"/>
  <c r="F280" i="12"/>
  <c r="G280" i="12"/>
  <c r="I280" i="12"/>
  <c r="H280" i="12"/>
  <c r="J280" i="12"/>
  <c r="B280" i="12" s="1"/>
  <c r="F282" i="12"/>
  <c r="G282" i="12"/>
  <c r="I282" i="12"/>
  <c r="H282" i="12"/>
  <c r="J282" i="12"/>
  <c r="B282" i="12" s="1"/>
  <c r="F288" i="12"/>
  <c r="G288" i="12"/>
  <c r="I288" i="12"/>
  <c r="H288" i="12"/>
  <c r="J288" i="12"/>
  <c r="B288" i="12" s="1"/>
  <c r="F290" i="12"/>
  <c r="G290" i="12"/>
  <c r="I290" i="12"/>
  <c r="H290" i="12"/>
  <c r="J290" i="12"/>
  <c r="B290" i="12" s="1"/>
  <c r="F296" i="12"/>
  <c r="G296" i="12"/>
  <c r="I296" i="12"/>
  <c r="H296" i="12"/>
  <c r="J296" i="12"/>
  <c r="B296" i="12" s="1"/>
  <c r="F298" i="12"/>
  <c r="G298" i="12"/>
  <c r="I298" i="12"/>
  <c r="H298" i="12"/>
  <c r="J298" i="12"/>
  <c r="B298" i="12" s="1"/>
  <c r="F344" i="12"/>
  <c r="I344" i="12"/>
  <c r="G344" i="12"/>
  <c r="H344" i="12"/>
  <c r="J344" i="12"/>
  <c r="B344" i="12" s="1"/>
  <c r="F346" i="12"/>
  <c r="G346" i="12"/>
  <c r="I346" i="12"/>
  <c r="H346" i="12"/>
  <c r="J346" i="12"/>
  <c r="B346" i="12" s="1"/>
  <c r="F354" i="12"/>
  <c r="G354" i="12"/>
  <c r="I354" i="12"/>
  <c r="H354" i="12"/>
  <c r="J354" i="12"/>
  <c r="B354" i="12" s="1"/>
  <c r="F356" i="12"/>
  <c r="I356" i="12"/>
  <c r="G356" i="12"/>
  <c r="H356" i="12"/>
  <c r="J356" i="12"/>
  <c r="B356" i="12" s="1"/>
  <c r="F358" i="12"/>
  <c r="G358" i="12"/>
  <c r="I358" i="12"/>
  <c r="H358" i="12"/>
  <c r="J358" i="12"/>
  <c r="B358" i="12" s="1"/>
  <c r="F360" i="12"/>
  <c r="I360" i="12"/>
  <c r="G360" i="12"/>
  <c r="H360" i="12"/>
  <c r="J360" i="12"/>
  <c r="B360" i="12" s="1"/>
  <c r="F362" i="12"/>
  <c r="G362" i="12"/>
  <c r="I362" i="12"/>
  <c r="H362" i="12"/>
  <c r="J362" i="12"/>
  <c r="B362" i="12" s="1"/>
  <c r="F364" i="12"/>
  <c r="I364" i="12"/>
  <c r="G364" i="12"/>
  <c r="H364" i="12"/>
  <c r="J364" i="12"/>
  <c r="B364" i="12" s="1"/>
  <c r="F366" i="12"/>
  <c r="G366" i="12"/>
  <c r="I366" i="12"/>
  <c r="H366" i="12"/>
  <c r="J366" i="12"/>
  <c r="B366" i="12" s="1"/>
  <c r="F368" i="12"/>
  <c r="I368" i="12"/>
  <c r="G368" i="12"/>
  <c r="H368" i="12"/>
  <c r="J368" i="12"/>
  <c r="B368" i="12" s="1"/>
  <c r="F370" i="12"/>
  <c r="G370" i="12"/>
  <c r="I370" i="12"/>
  <c r="H370" i="12"/>
  <c r="J370" i="12"/>
  <c r="B370" i="12" s="1"/>
  <c r="F372" i="12"/>
  <c r="I372" i="12"/>
  <c r="G372" i="12"/>
  <c r="H372" i="12"/>
  <c r="J372" i="12"/>
  <c r="B372" i="12" s="1"/>
  <c r="F374" i="12"/>
  <c r="G374" i="12"/>
  <c r="I374" i="12"/>
  <c r="H374" i="12"/>
  <c r="J374" i="12"/>
  <c r="B374" i="12" s="1"/>
  <c r="F376" i="12"/>
  <c r="I376" i="12"/>
  <c r="G376" i="12"/>
  <c r="H376" i="12"/>
  <c r="J376" i="12"/>
  <c r="B376" i="12" s="1"/>
  <c r="F378" i="12"/>
  <c r="G378" i="12"/>
  <c r="I378" i="12"/>
  <c r="H378" i="12"/>
  <c r="J378" i="12"/>
  <c r="B378" i="12" s="1"/>
  <c r="F380" i="12"/>
  <c r="I380" i="12"/>
  <c r="G380" i="12"/>
  <c r="H380" i="12"/>
  <c r="J380" i="12"/>
  <c r="B380" i="12" s="1"/>
  <c r="F382" i="12"/>
  <c r="G382" i="12"/>
  <c r="I382" i="12"/>
  <c r="H382" i="12"/>
  <c r="J382" i="12"/>
  <c r="B382" i="12" s="1"/>
  <c r="F384" i="12"/>
  <c r="I384" i="12"/>
  <c r="G384" i="12"/>
  <c r="H384" i="12"/>
  <c r="J384" i="12"/>
  <c r="B384" i="12" s="1"/>
  <c r="F386" i="12"/>
  <c r="G386" i="12"/>
  <c r="I386" i="12"/>
  <c r="H386" i="12"/>
  <c r="J386" i="12"/>
  <c r="B386" i="12" s="1"/>
  <c r="F392" i="12"/>
  <c r="I392" i="12"/>
  <c r="G392" i="12"/>
  <c r="H392" i="12"/>
  <c r="J392" i="12"/>
  <c r="B392" i="12" s="1"/>
  <c r="F394" i="12"/>
  <c r="G394" i="12"/>
  <c r="I394" i="12"/>
  <c r="H394" i="12"/>
  <c r="J394" i="12"/>
  <c r="B394" i="12" s="1"/>
  <c r="F400" i="12"/>
  <c r="I400" i="12"/>
  <c r="G400" i="12"/>
  <c r="H400" i="12"/>
  <c r="J400" i="12"/>
  <c r="B400" i="12" s="1"/>
  <c r="F402" i="12"/>
  <c r="G402" i="12"/>
  <c r="I402" i="12"/>
  <c r="H402" i="12"/>
  <c r="J402" i="12"/>
  <c r="B402" i="12" s="1"/>
  <c r="G410" i="12"/>
  <c r="I410" i="12"/>
  <c r="H410" i="12"/>
  <c r="F410" i="12"/>
  <c r="J410" i="12"/>
  <c r="B410" i="12" s="1"/>
  <c r="G412" i="12"/>
  <c r="I412" i="12"/>
  <c r="F412" i="12"/>
  <c r="J412" i="12"/>
  <c r="B412" i="12" s="1"/>
  <c r="H412" i="12"/>
  <c r="G420" i="12"/>
  <c r="I420" i="12"/>
  <c r="F420" i="12"/>
  <c r="J420" i="12"/>
  <c r="B420" i="12" s="1"/>
  <c r="H420" i="12"/>
  <c r="G426" i="12"/>
  <c r="I426" i="12"/>
  <c r="H426" i="12"/>
  <c r="F426" i="12"/>
  <c r="J426" i="12"/>
  <c r="B426" i="12" s="1"/>
  <c r="G428" i="12"/>
  <c r="I428" i="12"/>
  <c r="F428" i="12"/>
  <c r="J428" i="12"/>
  <c r="B428" i="12" s="1"/>
  <c r="H428" i="12"/>
  <c r="I438" i="12"/>
  <c r="H438" i="12"/>
  <c r="F438" i="12"/>
  <c r="J438" i="12"/>
  <c r="B438" i="12" s="1"/>
  <c r="G438" i="12"/>
  <c r="I440" i="12"/>
  <c r="G440" i="12"/>
  <c r="F440" i="12"/>
  <c r="J440" i="12"/>
  <c r="B440" i="12" s="1"/>
  <c r="H440" i="12"/>
  <c r="G442" i="12"/>
  <c r="I442" i="12"/>
  <c r="F442" i="12"/>
  <c r="J442" i="12"/>
  <c r="B442" i="12" s="1"/>
  <c r="H442" i="12"/>
  <c r="G444" i="12"/>
  <c r="I444" i="12"/>
  <c r="H444" i="12"/>
  <c r="F444" i="12"/>
  <c r="J444" i="12"/>
  <c r="B444" i="12" s="1"/>
  <c r="I454" i="12"/>
  <c r="F454" i="12"/>
  <c r="J454" i="12"/>
  <c r="B454" i="12" s="1"/>
  <c r="G454" i="12"/>
  <c r="H454" i="12"/>
  <c r="I456" i="12"/>
  <c r="G456" i="12"/>
  <c r="H456" i="12"/>
  <c r="F456" i="12"/>
  <c r="J456" i="12"/>
  <c r="B456" i="12" s="1"/>
  <c r="I458" i="12"/>
  <c r="H458" i="12"/>
  <c r="G458" i="12"/>
  <c r="F458" i="12"/>
  <c r="J458" i="12"/>
  <c r="B458" i="12" s="1"/>
  <c r="G460" i="12"/>
  <c r="I460" i="12"/>
  <c r="H460" i="12"/>
  <c r="F460" i="12"/>
  <c r="J460" i="12"/>
  <c r="B460" i="12" s="1"/>
  <c r="I470" i="12"/>
  <c r="H470" i="12"/>
  <c r="J470" i="12"/>
  <c r="B470" i="12" s="1"/>
  <c r="G470" i="12"/>
  <c r="F470" i="12"/>
  <c r="I472" i="12"/>
  <c r="G472" i="12"/>
  <c r="F472" i="12"/>
  <c r="J472" i="12"/>
  <c r="B472" i="12" s="1"/>
  <c r="H472" i="12"/>
  <c r="I474" i="12"/>
  <c r="F474" i="12"/>
  <c r="J474" i="12"/>
  <c r="B474" i="12" s="1"/>
  <c r="H474" i="12"/>
  <c r="G474" i="12"/>
  <c r="G476" i="12"/>
  <c r="I476" i="12"/>
  <c r="F476" i="12"/>
  <c r="J476" i="12"/>
  <c r="B476" i="12" s="1"/>
  <c r="H476" i="12"/>
  <c r="G484" i="12"/>
  <c r="I484" i="12"/>
  <c r="F484" i="12"/>
  <c r="J484" i="12"/>
  <c r="B484" i="12" s="1"/>
  <c r="H484" i="12"/>
  <c r="I490" i="12"/>
  <c r="F490" i="12"/>
  <c r="J490" i="12"/>
  <c r="B490" i="12" s="1"/>
  <c r="H490" i="12"/>
  <c r="G490" i="12"/>
  <c r="G492" i="12"/>
  <c r="I492" i="12"/>
  <c r="F492" i="12"/>
  <c r="J492" i="12"/>
  <c r="B492" i="12" s="1"/>
  <c r="H492" i="12"/>
  <c r="G514" i="12"/>
  <c r="J514" i="12"/>
  <c r="B514" i="12" s="1"/>
  <c r="F514" i="12"/>
  <c r="I514" i="12"/>
  <c r="H514" i="12"/>
  <c r="F516" i="12"/>
  <c r="H516" i="12"/>
  <c r="J516" i="12"/>
  <c r="B516" i="12" s="1"/>
  <c r="I516" i="12"/>
  <c r="G516" i="12"/>
  <c r="G518" i="12"/>
  <c r="F518" i="12"/>
  <c r="J518" i="12"/>
  <c r="B518" i="12" s="1"/>
  <c r="H518" i="12"/>
  <c r="I518" i="12"/>
  <c r="F520" i="12"/>
  <c r="H520" i="12"/>
  <c r="G520" i="12"/>
  <c r="J520" i="12"/>
  <c r="B520" i="12" s="1"/>
  <c r="I520" i="12"/>
  <c r="F522" i="12"/>
  <c r="J522" i="12"/>
  <c r="B522" i="12" s="1"/>
  <c r="G522" i="12"/>
  <c r="H522" i="12"/>
  <c r="I522" i="12"/>
  <c r="I135" i="12"/>
  <c r="G135" i="12"/>
  <c r="F135" i="12"/>
  <c r="J135" i="12"/>
  <c r="B135" i="12" s="1"/>
  <c r="H135" i="12"/>
  <c r="F137" i="12"/>
  <c r="I137" i="12"/>
  <c r="G137" i="12"/>
  <c r="J137" i="12"/>
  <c r="B137" i="12" s="1"/>
  <c r="H137" i="12"/>
  <c r="F139" i="12"/>
  <c r="I139" i="12"/>
  <c r="J139" i="12"/>
  <c r="B139" i="12" s="1"/>
  <c r="G139" i="12"/>
  <c r="H139" i="12"/>
  <c r="F141" i="12"/>
  <c r="I141" i="12"/>
  <c r="G141" i="12"/>
  <c r="J141" i="12"/>
  <c r="B141" i="12" s="1"/>
  <c r="H141" i="12"/>
  <c r="F143" i="12"/>
  <c r="I143" i="12"/>
  <c r="G143" i="12"/>
  <c r="J143" i="12"/>
  <c r="B143" i="12" s="1"/>
  <c r="H143" i="12"/>
  <c r="F145" i="12"/>
  <c r="I145" i="12"/>
  <c r="G145" i="12"/>
  <c r="J145" i="12"/>
  <c r="B145" i="12" s="1"/>
  <c r="H145" i="12"/>
  <c r="F147" i="12"/>
  <c r="I147" i="12"/>
  <c r="J147" i="12"/>
  <c r="B147" i="12" s="1"/>
  <c r="G147" i="12"/>
  <c r="H147" i="12"/>
  <c r="F149" i="12"/>
  <c r="I149" i="12"/>
  <c r="G149" i="12"/>
  <c r="J149" i="12"/>
  <c r="B149" i="12" s="1"/>
  <c r="H149" i="12"/>
  <c r="F151" i="12"/>
  <c r="I151" i="12"/>
  <c r="G151" i="12"/>
  <c r="J151" i="12"/>
  <c r="B151" i="12" s="1"/>
  <c r="H151" i="12"/>
  <c r="F153" i="12"/>
  <c r="I153" i="12"/>
  <c r="G153" i="12"/>
  <c r="J153" i="12"/>
  <c r="B153" i="12" s="1"/>
  <c r="H153" i="12"/>
  <c r="F155" i="12"/>
  <c r="I155" i="12"/>
  <c r="J155" i="12"/>
  <c r="B155" i="12" s="1"/>
  <c r="G155" i="12"/>
  <c r="H155" i="12"/>
  <c r="F157" i="12"/>
  <c r="I157" i="12"/>
  <c r="G157" i="12"/>
  <c r="J157" i="12"/>
  <c r="B157" i="12" s="1"/>
  <c r="H157" i="12"/>
  <c r="F159" i="12"/>
  <c r="I159" i="12"/>
  <c r="G159" i="12"/>
  <c r="J159" i="12"/>
  <c r="B159" i="12" s="1"/>
  <c r="H159" i="12"/>
  <c r="F161" i="12"/>
  <c r="I161" i="12"/>
  <c r="G161" i="12"/>
  <c r="J161" i="12"/>
  <c r="B161" i="12" s="1"/>
  <c r="H161" i="12"/>
  <c r="F163" i="12"/>
  <c r="I163" i="12"/>
  <c r="J163" i="12"/>
  <c r="B163" i="12" s="1"/>
  <c r="G163" i="12"/>
  <c r="H163" i="12"/>
  <c r="F165" i="12"/>
  <c r="I165" i="12"/>
  <c r="G165" i="12"/>
  <c r="J165" i="12"/>
  <c r="B165" i="12" s="1"/>
  <c r="H165" i="12"/>
  <c r="F167" i="12"/>
  <c r="I167" i="12"/>
  <c r="G167" i="12"/>
  <c r="J167" i="12"/>
  <c r="B167" i="12" s="1"/>
  <c r="H167" i="12"/>
  <c r="F169" i="12"/>
  <c r="I169" i="12"/>
  <c r="G169" i="12"/>
  <c r="J169" i="12"/>
  <c r="B169" i="12" s="1"/>
  <c r="H169" i="12"/>
  <c r="F171" i="12"/>
  <c r="I171" i="12"/>
  <c r="J171" i="12"/>
  <c r="B171" i="12" s="1"/>
  <c r="G171" i="12"/>
  <c r="H171" i="12"/>
  <c r="F173" i="12"/>
  <c r="I173" i="12"/>
  <c r="G173" i="12"/>
  <c r="J173" i="12"/>
  <c r="B173" i="12" s="1"/>
  <c r="H173" i="12"/>
  <c r="F175" i="12"/>
  <c r="I175" i="12"/>
  <c r="G175" i="12"/>
  <c r="J175" i="12"/>
  <c r="B175" i="12" s="1"/>
  <c r="H175" i="12"/>
  <c r="F177" i="12"/>
  <c r="I177" i="12"/>
  <c r="G177" i="12"/>
  <c r="J177" i="12"/>
  <c r="B177" i="12" s="1"/>
  <c r="H177" i="12"/>
  <c r="F179" i="12"/>
  <c r="I179" i="12"/>
  <c r="J179" i="12"/>
  <c r="B179" i="12" s="1"/>
  <c r="G179" i="12"/>
  <c r="H179" i="12"/>
  <c r="F181" i="12"/>
  <c r="I181" i="12"/>
  <c r="G181" i="12"/>
  <c r="J181" i="12"/>
  <c r="B181" i="12" s="1"/>
  <c r="H181" i="12"/>
  <c r="F183" i="12"/>
  <c r="I183" i="12"/>
  <c r="G183" i="12"/>
  <c r="J183" i="12"/>
  <c r="B183" i="12" s="1"/>
  <c r="H183" i="12"/>
  <c r="F185" i="12"/>
  <c r="I185" i="12"/>
  <c r="G185" i="12"/>
  <c r="J185" i="12"/>
  <c r="B185" i="12" s="1"/>
  <c r="H185" i="12"/>
  <c r="F187" i="12"/>
  <c r="I187" i="12"/>
  <c r="J187" i="12"/>
  <c r="B187" i="12" s="1"/>
  <c r="G187" i="12"/>
  <c r="H187" i="12"/>
  <c r="F189" i="12"/>
  <c r="I189" i="12"/>
  <c r="G189" i="12"/>
  <c r="J189" i="12"/>
  <c r="B189" i="12" s="1"/>
  <c r="H189" i="12"/>
  <c r="G191" i="12"/>
  <c r="I191" i="12"/>
  <c r="H191" i="12"/>
  <c r="F191" i="12"/>
  <c r="J191" i="12"/>
  <c r="B191" i="12" s="1"/>
  <c r="G193" i="12"/>
  <c r="I193" i="12"/>
  <c r="F193" i="12"/>
  <c r="J193" i="12"/>
  <c r="B193" i="12" s="1"/>
  <c r="H193" i="12"/>
  <c r="G201" i="12"/>
  <c r="I201" i="12"/>
  <c r="F201" i="12"/>
  <c r="J201" i="12"/>
  <c r="B201" i="12" s="1"/>
  <c r="H201" i="12"/>
  <c r="G207" i="12"/>
  <c r="H207" i="12"/>
  <c r="I207" i="12"/>
  <c r="F207" i="12"/>
  <c r="J207" i="12"/>
  <c r="B207" i="12" s="1"/>
  <c r="G209" i="12"/>
  <c r="I209" i="12"/>
  <c r="F209" i="12"/>
  <c r="J209" i="12"/>
  <c r="B209" i="12" s="1"/>
  <c r="H209" i="12"/>
  <c r="G217" i="12"/>
  <c r="I217" i="12"/>
  <c r="F217" i="12"/>
  <c r="J217" i="12"/>
  <c r="B217" i="12" s="1"/>
  <c r="H217" i="12"/>
  <c r="G223" i="12"/>
  <c r="F223" i="12"/>
  <c r="J223" i="12"/>
  <c r="B223" i="12" s="1"/>
  <c r="I223" i="12"/>
  <c r="H223" i="12"/>
  <c r="G225" i="12"/>
  <c r="I225" i="12"/>
  <c r="F225" i="12"/>
  <c r="J225" i="12"/>
  <c r="B225" i="12" s="1"/>
  <c r="H225" i="12"/>
  <c r="G235" i="12"/>
  <c r="I235" i="12"/>
  <c r="H235" i="12"/>
  <c r="J235" i="12"/>
  <c r="B235" i="12" s="1"/>
  <c r="F235" i="12"/>
  <c r="G237" i="12"/>
  <c r="I237" i="12"/>
  <c r="H237" i="12"/>
  <c r="F237" i="12"/>
  <c r="J237" i="12"/>
  <c r="B237" i="12" s="1"/>
  <c r="G239" i="12"/>
  <c r="F239" i="12"/>
  <c r="J239" i="12"/>
  <c r="B239" i="12" s="1"/>
  <c r="H239" i="12"/>
  <c r="I239" i="12"/>
  <c r="G241" i="12"/>
  <c r="I241" i="12"/>
  <c r="F241" i="12"/>
  <c r="J241" i="12"/>
  <c r="B241" i="12" s="1"/>
  <c r="H241" i="12"/>
  <c r="G249" i="12"/>
  <c r="F249" i="12"/>
  <c r="J249" i="12"/>
  <c r="B249" i="12" s="1"/>
  <c r="H249" i="12"/>
  <c r="I249" i="12"/>
  <c r="G251" i="12"/>
  <c r="F251" i="12"/>
  <c r="J251" i="12"/>
  <c r="B251" i="12" s="1"/>
  <c r="H251" i="12"/>
  <c r="I251" i="12"/>
  <c r="G253" i="12"/>
  <c r="F253" i="12"/>
  <c r="J253" i="12"/>
  <c r="B253" i="12" s="1"/>
  <c r="H253" i="12"/>
  <c r="I253" i="12"/>
  <c r="G255" i="12"/>
  <c r="F255" i="12"/>
  <c r="J255" i="12"/>
  <c r="B255" i="12" s="1"/>
  <c r="H255" i="12"/>
  <c r="I255" i="12"/>
  <c r="H257" i="12"/>
  <c r="F257" i="12"/>
  <c r="J257" i="12"/>
  <c r="B257" i="12" s="1"/>
  <c r="G257" i="12"/>
  <c r="I257" i="12"/>
  <c r="F259" i="12"/>
  <c r="J259" i="12"/>
  <c r="B259" i="12" s="1"/>
  <c r="H259" i="12"/>
  <c r="G259" i="12"/>
  <c r="I259" i="12"/>
  <c r="H261" i="12"/>
  <c r="F261" i="12"/>
  <c r="J261" i="12"/>
  <c r="B261" i="12" s="1"/>
  <c r="G261" i="12"/>
  <c r="I261" i="12"/>
  <c r="H263" i="12"/>
  <c r="F263" i="12"/>
  <c r="J263" i="12"/>
  <c r="B263" i="12" s="1"/>
  <c r="G263" i="12"/>
  <c r="I263" i="12"/>
  <c r="H265" i="12"/>
  <c r="F265" i="12"/>
  <c r="J265" i="12"/>
  <c r="B265" i="12" s="1"/>
  <c r="I265" i="12"/>
  <c r="G265" i="12"/>
  <c r="F267" i="12"/>
  <c r="J267" i="12"/>
  <c r="B267" i="12" s="1"/>
  <c r="H267" i="12"/>
  <c r="G267" i="12"/>
  <c r="I267" i="12"/>
  <c r="H269" i="12"/>
  <c r="F269" i="12"/>
  <c r="J269" i="12"/>
  <c r="B269" i="12" s="1"/>
  <c r="I269" i="12"/>
  <c r="G269" i="12"/>
  <c r="H271" i="12"/>
  <c r="F271" i="12"/>
  <c r="J271" i="12"/>
  <c r="B271" i="12" s="1"/>
  <c r="G271" i="12"/>
  <c r="I271" i="12"/>
  <c r="H273" i="12"/>
  <c r="F273" i="12"/>
  <c r="J273" i="12"/>
  <c r="B273" i="12" s="1"/>
  <c r="I273" i="12"/>
  <c r="G273" i="12"/>
  <c r="F275" i="12"/>
  <c r="J275" i="12"/>
  <c r="B275" i="12" s="1"/>
  <c r="H275" i="12"/>
  <c r="G275" i="12"/>
  <c r="I275" i="12"/>
  <c r="H277" i="12"/>
  <c r="F277" i="12"/>
  <c r="I277" i="12"/>
  <c r="J277" i="12"/>
  <c r="B277" i="12" s="1"/>
  <c r="G277" i="12"/>
  <c r="H279" i="12"/>
  <c r="F279" i="12"/>
  <c r="J279" i="12"/>
  <c r="B279" i="12" s="1"/>
  <c r="G279" i="12"/>
  <c r="I279" i="12"/>
  <c r="H281" i="12"/>
  <c r="F281" i="12"/>
  <c r="J281" i="12"/>
  <c r="B281" i="12" s="1"/>
  <c r="I281" i="12"/>
  <c r="G281" i="12"/>
  <c r="F283" i="12"/>
  <c r="J283" i="12"/>
  <c r="B283" i="12" s="1"/>
  <c r="H283" i="12"/>
  <c r="G283" i="12"/>
  <c r="I283" i="12"/>
  <c r="H285" i="12"/>
  <c r="F285" i="12"/>
  <c r="J285" i="12"/>
  <c r="B285" i="12" s="1"/>
  <c r="I285" i="12"/>
  <c r="G285" i="12"/>
  <c r="H287" i="12"/>
  <c r="F287" i="12"/>
  <c r="J287" i="12"/>
  <c r="B287" i="12" s="1"/>
  <c r="G287" i="12"/>
  <c r="I287" i="12"/>
  <c r="H289" i="12"/>
  <c r="F289" i="12"/>
  <c r="J289" i="12"/>
  <c r="B289" i="12" s="1"/>
  <c r="I289" i="12"/>
  <c r="G289" i="12"/>
  <c r="F291" i="12"/>
  <c r="J291" i="12"/>
  <c r="B291" i="12" s="1"/>
  <c r="H291" i="12"/>
  <c r="G291" i="12"/>
  <c r="I291" i="12"/>
  <c r="H293" i="12"/>
  <c r="F293" i="12"/>
  <c r="I293" i="12"/>
  <c r="J293" i="12"/>
  <c r="B293" i="12" s="1"/>
  <c r="G293" i="12"/>
  <c r="H295" i="12"/>
  <c r="F295" i="12"/>
  <c r="J295" i="12"/>
  <c r="B295" i="12" s="1"/>
  <c r="G295" i="12"/>
  <c r="I295" i="12"/>
  <c r="H297" i="12"/>
  <c r="F297" i="12"/>
  <c r="J297" i="12"/>
  <c r="B297" i="12" s="1"/>
  <c r="I297" i="12"/>
  <c r="G297" i="12"/>
  <c r="F299" i="12"/>
  <c r="J299" i="12"/>
  <c r="B299" i="12" s="1"/>
  <c r="H299" i="12"/>
  <c r="G299" i="12"/>
  <c r="I299" i="12"/>
  <c r="H301" i="12"/>
  <c r="F301" i="12"/>
  <c r="J301" i="12"/>
  <c r="B301" i="12" s="1"/>
  <c r="I301" i="12"/>
  <c r="G301" i="12"/>
  <c r="G303" i="12"/>
  <c r="F303" i="12"/>
  <c r="J303" i="12"/>
  <c r="B303" i="12" s="1"/>
  <c r="H303" i="12"/>
  <c r="I303" i="12"/>
  <c r="F305" i="12"/>
  <c r="H305" i="12"/>
  <c r="J305" i="12"/>
  <c r="B305" i="12" s="1"/>
  <c r="I305" i="12"/>
  <c r="G305" i="12"/>
  <c r="G307" i="12"/>
  <c r="F307" i="12"/>
  <c r="J307" i="12"/>
  <c r="B307" i="12" s="1"/>
  <c r="H307" i="12"/>
  <c r="I307" i="12"/>
  <c r="F309" i="12"/>
  <c r="H309" i="12"/>
  <c r="J309" i="12"/>
  <c r="B309" i="12" s="1"/>
  <c r="G309" i="12"/>
  <c r="I309" i="12"/>
  <c r="G311" i="12"/>
  <c r="F311" i="12"/>
  <c r="J311" i="12"/>
  <c r="B311" i="12" s="1"/>
  <c r="H311" i="12"/>
  <c r="I311" i="12"/>
  <c r="F313" i="12"/>
  <c r="H313" i="12"/>
  <c r="J313" i="12"/>
  <c r="B313" i="12" s="1"/>
  <c r="G313" i="12"/>
  <c r="I313" i="12"/>
  <c r="G315" i="12"/>
  <c r="F315" i="12"/>
  <c r="J315" i="12"/>
  <c r="B315" i="12" s="1"/>
  <c r="H315" i="12"/>
  <c r="I315" i="12"/>
  <c r="F317" i="12"/>
  <c r="H317" i="12"/>
  <c r="J317" i="12"/>
  <c r="B317" i="12" s="1"/>
  <c r="G317" i="12"/>
  <c r="I317" i="12"/>
  <c r="G319" i="12"/>
  <c r="F319" i="12"/>
  <c r="J319" i="12"/>
  <c r="B319" i="12" s="1"/>
  <c r="H319" i="12"/>
  <c r="I319" i="12"/>
  <c r="F321" i="12"/>
  <c r="H321" i="12"/>
  <c r="J321" i="12"/>
  <c r="B321" i="12" s="1"/>
  <c r="G321" i="12"/>
  <c r="I321" i="12"/>
  <c r="G323" i="12"/>
  <c r="F323" i="12"/>
  <c r="J323" i="12"/>
  <c r="B323" i="12" s="1"/>
  <c r="H323" i="12"/>
  <c r="I323" i="12"/>
  <c r="F325" i="12"/>
  <c r="H325" i="12"/>
  <c r="J325" i="12"/>
  <c r="B325" i="12" s="1"/>
  <c r="G325" i="12"/>
  <c r="I325" i="12"/>
  <c r="G327" i="12"/>
  <c r="F327" i="12"/>
  <c r="J327" i="12"/>
  <c r="B327" i="12" s="1"/>
  <c r="H327" i="12"/>
  <c r="I327" i="12"/>
  <c r="F329" i="12"/>
  <c r="H329" i="12"/>
  <c r="J329" i="12"/>
  <c r="B329" i="12" s="1"/>
  <c r="G329" i="12"/>
  <c r="I329" i="12"/>
  <c r="G331" i="12"/>
  <c r="F331" i="12"/>
  <c r="J331" i="12"/>
  <c r="B331" i="12" s="1"/>
  <c r="H331" i="12"/>
  <c r="I331" i="12"/>
  <c r="F333" i="12"/>
  <c r="H333" i="12"/>
  <c r="J333" i="12"/>
  <c r="B333" i="12" s="1"/>
  <c r="G333" i="12"/>
  <c r="I333" i="12"/>
  <c r="G335" i="12"/>
  <c r="F335" i="12"/>
  <c r="J335" i="12"/>
  <c r="B335" i="12" s="1"/>
  <c r="H335" i="12"/>
  <c r="I335" i="12"/>
  <c r="F337" i="12"/>
  <c r="H337" i="12"/>
  <c r="J337" i="12"/>
  <c r="B337" i="12" s="1"/>
  <c r="G337" i="12"/>
  <c r="I337" i="12"/>
  <c r="G339" i="12"/>
  <c r="H339" i="12"/>
  <c r="F339" i="12"/>
  <c r="J339" i="12"/>
  <c r="B339" i="12" s="1"/>
  <c r="I339" i="12"/>
  <c r="H345" i="12"/>
  <c r="G345" i="12"/>
  <c r="I345" i="12"/>
  <c r="F345" i="12"/>
  <c r="J345" i="12"/>
  <c r="B345" i="12" s="1"/>
  <c r="G347" i="12"/>
  <c r="J347" i="12"/>
  <c r="B347" i="12" s="1"/>
  <c r="H347" i="12"/>
  <c r="F347" i="12"/>
  <c r="I347" i="12"/>
  <c r="F389" i="12"/>
  <c r="H389" i="12"/>
  <c r="J389" i="12"/>
  <c r="B389" i="12" s="1"/>
  <c r="G389" i="12"/>
  <c r="I389" i="12"/>
  <c r="F391" i="12"/>
  <c r="J391" i="12"/>
  <c r="B391" i="12" s="1"/>
  <c r="G391" i="12"/>
  <c r="H391" i="12"/>
  <c r="I391" i="12"/>
  <c r="F397" i="12"/>
  <c r="H397" i="12"/>
  <c r="J397" i="12"/>
  <c r="B397" i="12" s="1"/>
  <c r="I397" i="12"/>
  <c r="G397" i="12"/>
  <c r="F399" i="12"/>
  <c r="J399" i="12"/>
  <c r="B399" i="12" s="1"/>
  <c r="G399" i="12"/>
  <c r="H399" i="12"/>
  <c r="I399" i="12"/>
  <c r="F405" i="12"/>
  <c r="H405" i="12"/>
  <c r="J405" i="12"/>
  <c r="B405" i="12" s="1"/>
  <c r="I405" i="12"/>
  <c r="G405" i="12"/>
  <c r="G407" i="12"/>
  <c r="F407" i="12"/>
  <c r="J407" i="12"/>
  <c r="B407" i="12" s="1"/>
  <c r="H407" i="12"/>
  <c r="I407" i="12"/>
  <c r="F409" i="12"/>
  <c r="J409" i="12"/>
  <c r="B409" i="12" s="1"/>
  <c r="G409" i="12"/>
  <c r="H409" i="12"/>
  <c r="I409" i="12"/>
  <c r="F411" i="12"/>
  <c r="J411" i="12"/>
  <c r="B411" i="12" s="1"/>
  <c r="G411" i="12"/>
  <c r="H411" i="12"/>
  <c r="I411" i="12"/>
  <c r="F413" i="12"/>
  <c r="H413" i="12"/>
  <c r="J413" i="12"/>
  <c r="B413" i="12" s="1"/>
  <c r="G413" i="12"/>
  <c r="I413" i="12"/>
  <c r="G415" i="12"/>
  <c r="F415" i="12"/>
  <c r="J415" i="12"/>
  <c r="B415" i="12" s="1"/>
  <c r="H415" i="12"/>
  <c r="I415" i="12"/>
  <c r="F417" i="12"/>
  <c r="J417" i="12"/>
  <c r="B417" i="12" s="1"/>
  <c r="H417" i="12"/>
  <c r="G417" i="12"/>
  <c r="I417" i="12"/>
  <c r="F421" i="12"/>
  <c r="H421" i="12"/>
  <c r="J421" i="12"/>
  <c r="B421" i="12" s="1"/>
  <c r="G421" i="12"/>
  <c r="I421" i="12"/>
  <c r="G423" i="12"/>
  <c r="F423" i="12"/>
  <c r="J423" i="12"/>
  <c r="B423" i="12" s="1"/>
  <c r="H423" i="12"/>
  <c r="I423" i="12"/>
  <c r="F425" i="12"/>
  <c r="J425" i="12"/>
  <c r="B425" i="12" s="1"/>
  <c r="G425" i="12"/>
  <c r="H425" i="12"/>
  <c r="I425" i="12"/>
  <c r="F427" i="12"/>
  <c r="J427" i="12"/>
  <c r="B427" i="12" s="1"/>
  <c r="G427" i="12"/>
  <c r="H427" i="12"/>
  <c r="I427" i="12"/>
  <c r="F429" i="12"/>
  <c r="H429" i="12"/>
  <c r="J429" i="12"/>
  <c r="B429" i="12" s="1"/>
  <c r="G429" i="12"/>
  <c r="I429" i="12"/>
  <c r="G431" i="12"/>
  <c r="F431" i="12"/>
  <c r="J431" i="12"/>
  <c r="B431" i="12" s="1"/>
  <c r="H431" i="12"/>
  <c r="I431" i="12"/>
  <c r="F433" i="12"/>
  <c r="J433" i="12"/>
  <c r="B433" i="12" s="1"/>
  <c r="H433" i="12"/>
  <c r="G433" i="12"/>
  <c r="I433" i="12"/>
  <c r="G443" i="12"/>
  <c r="F443" i="12"/>
  <c r="J443" i="12"/>
  <c r="B443" i="12" s="1"/>
  <c r="I443" i="12"/>
  <c r="H443" i="12"/>
  <c r="F445" i="12"/>
  <c r="H445" i="12"/>
  <c r="J445" i="12"/>
  <c r="B445" i="12" s="1"/>
  <c r="G445" i="12"/>
  <c r="I445" i="12"/>
  <c r="G447" i="12"/>
  <c r="F447" i="12"/>
  <c r="J447" i="12"/>
  <c r="B447" i="12" s="1"/>
  <c r="H447" i="12"/>
  <c r="I447" i="12"/>
  <c r="G449" i="12"/>
  <c r="F449" i="12"/>
  <c r="J449" i="12"/>
  <c r="B449" i="12" s="1"/>
  <c r="H449" i="12"/>
  <c r="I449" i="12"/>
  <c r="G459" i="12"/>
  <c r="F459" i="12"/>
  <c r="J459" i="12"/>
  <c r="B459" i="12" s="1"/>
  <c r="I459" i="12"/>
  <c r="H459" i="12"/>
  <c r="F461" i="12"/>
  <c r="H461" i="12"/>
  <c r="J461" i="12"/>
  <c r="B461" i="12" s="1"/>
  <c r="I461" i="12"/>
  <c r="G461" i="12"/>
  <c r="G463" i="12"/>
  <c r="F463" i="12"/>
  <c r="J463" i="12"/>
  <c r="B463" i="12" s="1"/>
  <c r="H463" i="12"/>
  <c r="I463" i="12"/>
  <c r="G465" i="12"/>
  <c r="F465" i="12"/>
  <c r="J465" i="12"/>
  <c r="B465" i="12" s="1"/>
  <c r="H465" i="12"/>
  <c r="I465" i="12"/>
  <c r="G475" i="12"/>
  <c r="F475" i="12"/>
  <c r="J475" i="12"/>
  <c r="B475" i="12" s="1"/>
  <c r="H475" i="12"/>
  <c r="I475" i="12"/>
  <c r="F477" i="12"/>
  <c r="H477" i="12"/>
  <c r="J477" i="12"/>
  <c r="B477" i="12" s="1"/>
  <c r="G477" i="12"/>
  <c r="I477" i="12"/>
  <c r="G479" i="12"/>
  <c r="F479" i="12"/>
  <c r="J479" i="12"/>
  <c r="B479" i="12" s="1"/>
  <c r="H479" i="12"/>
  <c r="I479" i="12"/>
  <c r="G481" i="12"/>
  <c r="F481" i="12"/>
  <c r="J481" i="12"/>
  <c r="B481" i="12" s="1"/>
  <c r="H481" i="12"/>
  <c r="I481" i="12"/>
  <c r="F485" i="12"/>
  <c r="H485" i="12"/>
  <c r="J485" i="12"/>
  <c r="B485" i="12" s="1"/>
  <c r="I485" i="12"/>
  <c r="G485" i="12"/>
  <c r="G487" i="12"/>
  <c r="F487" i="12"/>
  <c r="J487" i="12"/>
  <c r="B487" i="12" s="1"/>
  <c r="H487" i="12"/>
  <c r="I487" i="12"/>
  <c r="F493" i="12"/>
  <c r="H493" i="12"/>
  <c r="J493" i="12"/>
  <c r="B493" i="12" s="1"/>
  <c r="G493" i="12"/>
  <c r="I493" i="12"/>
  <c r="G495" i="12"/>
  <c r="F495" i="12"/>
  <c r="J495" i="12"/>
  <c r="B495" i="12" s="1"/>
  <c r="H495" i="12"/>
  <c r="I495" i="12"/>
  <c r="F497" i="12"/>
  <c r="H497" i="12"/>
  <c r="J497" i="12"/>
  <c r="B497" i="12" s="1"/>
  <c r="I497" i="12"/>
  <c r="G497" i="12"/>
  <c r="G499" i="12"/>
  <c r="F499" i="12"/>
  <c r="J499" i="12"/>
  <c r="B499" i="12" s="1"/>
  <c r="H499" i="12"/>
  <c r="I499" i="12"/>
  <c r="F503" i="12"/>
  <c r="G503" i="12"/>
  <c r="I503" i="12"/>
  <c r="J503" i="12"/>
  <c r="B503" i="12" s="1"/>
  <c r="H503" i="12"/>
  <c r="F511" i="12"/>
  <c r="G511" i="12"/>
  <c r="I511" i="12"/>
  <c r="J511" i="12"/>
  <c r="B511" i="12" s="1"/>
  <c r="H511" i="12"/>
  <c r="F513" i="12"/>
  <c r="G513" i="12"/>
  <c r="I513" i="12"/>
  <c r="J513" i="12"/>
  <c r="B513" i="12" s="1"/>
  <c r="H513" i="12"/>
  <c r="F515" i="12"/>
  <c r="G515" i="12"/>
  <c r="I515" i="12"/>
  <c r="J515" i="12"/>
  <c r="B515" i="12" s="1"/>
  <c r="H515" i="12"/>
  <c r="F517" i="12"/>
  <c r="G517" i="12"/>
  <c r="I517" i="12"/>
  <c r="J517" i="12"/>
  <c r="B517" i="12" s="1"/>
  <c r="H517" i="12"/>
  <c r="A30" i="97"/>
  <c r="A29" i="97"/>
  <c r="A28" i="97"/>
  <c r="A27" i="97"/>
  <c r="A26" i="97"/>
  <c r="A25" i="97"/>
  <c r="A24" i="97"/>
  <c r="A23" i="97"/>
  <c r="A22" i="97"/>
  <c r="A21" i="97"/>
  <c r="A20" i="97"/>
  <c r="A19" i="97"/>
  <c r="A18" i="97"/>
  <c r="A17" i="97"/>
  <c r="A16" i="97"/>
  <c r="A15" i="97"/>
  <c r="A14" i="97"/>
  <c r="A13" i="97"/>
  <c r="A12" i="97"/>
  <c r="A10" i="97"/>
  <c r="A11" i="97" s="1"/>
  <c r="J47" i="1"/>
  <c r="A47" i="1"/>
  <c r="J46" i="1"/>
  <c r="A46" i="1"/>
  <c r="J45" i="1"/>
  <c r="A45" i="1"/>
  <c r="J44" i="1"/>
  <c r="A44" i="1"/>
  <c r="J43" i="1"/>
  <c r="A43" i="1"/>
  <c r="J42" i="1"/>
  <c r="A42" i="1"/>
  <c r="J41" i="1"/>
  <c r="A41" i="1"/>
  <c r="J40" i="1"/>
  <c r="A40" i="1"/>
  <c r="J39" i="1"/>
  <c r="A39" i="1"/>
  <c r="J38" i="1"/>
  <c r="A38" i="1"/>
  <c r="J37" i="1"/>
  <c r="A37" i="1"/>
  <c r="J36" i="1"/>
  <c r="A36" i="1"/>
  <c r="J35" i="1"/>
  <c r="A35" i="1"/>
  <c r="J34" i="1"/>
  <c r="A34" i="1"/>
  <c r="J33" i="1"/>
  <c r="A33" i="1"/>
  <c r="J32" i="1"/>
  <c r="A32" i="1"/>
  <c r="J31" i="1"/>
  <c r="A31" i="1"/>
  <c r="J30" i="1"/>
  <c r="A30" i="1"/>
  <c r="J29" i="1"/>
  <c r="A29" i="1"/>
  <c r="J28" i="1"/>
  <c r="J27" i="1"/>
  <c r="A27" i="1"/>
  <c r="A28" i="1" s="1"/>
  <c r="P25" i="1"/>
  <c r="O25" i="1"/>
  <c r="N25" i="1"/>
  <c r="M25" i="1"/>
  <c r="L25" i="1"/>
  <c r="K25" i="1"/>
  <c r="J25" i="1"/>
  <c r="A25" i="1"/>
  <c r="P24" i="1"/>
  <c r="O24" i="1"/>
  <c r="N24" i="1"/>
  <c r="M24" i="1"/>
  <c r="L24" i="1"/>
  <c r="K24" i="1"/>
  <c r="J24" i="1"/>
  <c r="A24" i="1"/>
  <c r="P23" i="1"/>
  <c r="O23" i="1"/>
  <c r="N23" i="1"/>
  <c r="M23" i="1"/>
  <c r="L23" i="1"/>
  <c r="K23" i="1"/>
  <c r="J23" i="1"/>
  <c r="A23" i="1"/>
  <c r="P22" i="1"/>
  <c r="O22" i="1"/>
  <c r="N22" i="1"/>
  <c r="M22" i="1"/>
  <c r="L22" i="1"/>
  <c r="K22" i="1"/>
  <c r="J22" i="1"/>
  <c r="A22" i="1"/>
  <c r="P21" i="1"/>
  <c r="O21" i="1"/>
  <c r="N21" i="1"/>
  <c r="M21" i="1"/>
  <c r="L21" i="1"/>
  <c r="K21" i="1"/>
  <c r="J21" i="1"/>
  <c r="A21" i="1"/>
  <c r="P20" i="1"/>
  <c r="O20" i="1"/>
  <c r="N20" i="1"/>
  <c r="M20" i="1"/>
  <c r="L20" i="1"/>
  <c r="K20" i="1"/>
  <c r="J20" i="1"/>
  <c r="A20" i="1"/>
  <c r="P19" i="1"/>
  <c r="O19" i="1"/>
  <c r="N19" i="1"/>
  <c r="M19" i="1"/>
  <c r="L19" i="1"/>
  <c r="K19" i="1"/>
  <c r="J19" i="1"/>
  <c r="A19" i="1"/>
  <c r="P18" i="1"/>
  <c r="O18" i="1"/>
  <c r="N18" i="1"/>
  <c r="M18" i="1"/>
  <c r="L18" i="1"/>
  <c r="K18" i="1"/>
  <c r="J18" i="1"/>
  <c r="A18" i="1"/>
  <c r="P17" i="1"/>
  <c r="O17" i="1"/>
  <c r="N17" i="1"/>
  <c r="M17" i="1"/>
  <c r="L17" i="1"/>
  <c r="K17" i="1"/>
  <c r="J17" i="1"/>
  <c r="A17" i="1"/>
  <c r="P16" i="1"/>
  <c r="O16" i="1"/>
  <c r="N16" i="1"/>
  <c r="M16" i="1"/>
  <c r="L16" i="1"/>
  <c r="K16" i="1"/>
  <c r="J16" i="1"/>
  <c r="A16" i="1"/>
  <c r="P15" i="1"/>
  <c r="O15" i="1"/>
  <c r="N15" i="1"/>
  <c r="M15" i="1"/>
  <c r="L15" i="1"/>
  <c r="K15" i="1"/>
  <c r="J15" i="1"/>
  <c r="A15" i="1"/>
  <c r="P14" i="1"/>
  <c r="O14" i="1"/>
  <c r="N14" i="1"/>
  <c r="M14" i="1"/>
  <c r="L14" i="1"/>
  <c r="K14" i="1"/>
  <c r="J14" i="1"/>
  <c r="A14" i="1"/>
  <c r="P13" i="1"/>
  <c r="O13" i="1"/>
  <c r="N13" i="1"/>
  <c r="M13" i="1"/>
  <c r="L13" i="1"/>
  <c r="K13" i="1"/>
  <c r="J13" i="1"/>
  <c r="A13" i="1"/>
  <c r="P12" i="1"/>
  <c r="O12" i="1"/>
  <c r="N12" i="1"/>
  <c r="M12" i="1"/>
  <c r="L12" i="1"/>
  <c r="K12" i="1"/>
  <c r="J12" i="1"/>
  <c r="P11" i="1"/>
  <c r="O11" i="1"/>
  <c r="N11" i="1"/>
  <c r="M11" i="1"/>
  <c r="L11" i="1"/>
  <c r="K11" i="1"/>
  <c r="J11" i="1"/>
  <c r="P10" i="1"/>
  <c r="O10" i="1"/>
  <c r="N10" i="1"/>
  <c r="M10" i="1"/>
  <c r="L10" i="1"/>
  <c r="K10" i="1"/>
  <c r="J10" i="1"/>
  <c r="A10" i="1"/>
  <c r="A30" i="2"/>
  <c r="A29" i="2"/>
  <c r="A28" i="2"/>
  <c r="A27" i="2"/>
  <c r="A26" i="2"/>
  <c r="A25" i="2"/>
  <c r="A24" i="2"/>
  <c r="A23" i="2"/>
  <c r="A22" i="2"/>
  <c r="A21" i="2"/>
  <c r="A20" i="2"/>
  <c r="A19" i="2"/>
  <c r="A11" i="2"/>
  <c r="A10" i="2"/>
  <c r="H169" i="4"/>
  <c r="D169" i="4"/>
  <c r="K121" i="24" l="1"/>
  <c r="K120" i="24"/>
  <c r="L118" i="24"/>
  <c r="K118" i="24"/>
  <c r="L121" i="24"/>
  <c r="K115" i="24"/>
  <c r="L115" i="24"/>
  <c r="L120" i="24"/>
  <c r="A11" i="1"/>
  <c r="A12" i="1" s="1"/>
  <c r="A12" i="2"/>
  <c r="A13" i="2" l="1"/>
  <c r="A14" i="2"/>
  <c r="A15" i="2"/>
  <c r="L4" i="6"/>
  <c r="B5" i="37"/>
  <c r="G679" i="54"/>
  <c r="B679" i="54"/>
  <c r="A16" i="2" l="1"/>
  <c r="A17" i="2" s="1"/>
  <c r="A18" i="2" s="1"/>
  <c r="D17" i="100"/>
  <c r="D18" i="100"/>
  <c r="D19" i="100"/>
  <c r="D20" i="100"/>
  <c r="D21" i="100"/>
  <c r="D22" i="100"/>
  <c r="D23" i="100"/>
  <c r="D24" i="100"/>
  <c r="D25" i="100"/>
  <c r="D26" i="100"/>
  <c r="D27" i="100"/>
  <c r="D28" i="100"/>
  <c r="D29" i="100"/>
  <c r="D30" i="100"/>
  <c r="D31" i="100"/>
  <c r="D32" i="100"/>
  <c r="D33" i="100"/>
  <c r="D34" i="100"/>
  <c r="D35" i="100"/>
  <c r="D36" i="100"/>
  <c r="D37" i="100"/>
  <c r="D38" i="100"/>
  <c r="D39" i="100"/>
  <c r="D40" i="100"/>
  <c r="D41" i="100"/>
  <c r="D42" i="100"/>
  <c r="D43" i="100"/>
  <c r="D44" i="100"/>
  <c r="D45" i="100"/>
  <c r="D46" i="100"/>
  <c r="D47" i="100"/>
  <c r="D48" i="100"/>
  <c r="D49" i="100"/>
  <c r="D50" i="100"/>
  <c r="D51" i="100"/>
  <c r="D52" i="100"/>
  <c r="D53" i="100"/>
  <c r="D54" i="100"/>
  <c r="D55" i="100"/>
  <c r="D56" i="100"/>
  <c r="D57" i="100"/>
  <c r="D58" i="100"/>
  <c r="D59" i="100"/>
  <c r="D60" i="100"/>
  <c r="D61" i="100"/>
  <c r="D62" i="100"/>
  <c r="D63" i="100"/>
  <c r="D64" i="100"/>
  <c r="D65" i="100"/>
  <c r="D66" i="100"/>
  <c r="D67" i="100"/>
  <c r="D68" i="100"/>
  <c r="D69" i="100"/>
  <c r="D70" i="100"/>
  <c r="D71" i="100"/>
  <c r="D72" i="100"/>
  <c r="D73" i="100"/>
  <c r="D74" i="100"/>
  <c r="D75" i="100"/>
  <c r="D76" i="100"/>
  <c r="D77" i="100"/>
  <c r="D78" i="100"/>
  <c r="D79" i="100"/>
  <c r="D80" i="100"/>
  <c r="D81" i="100"/>
  <c r="D82" i="100"/>
  <c r="D83" i="100"/>
  <c r="D84" i="100"/>
  <c r="D85" i="100"/>
  <c r="D86" i="100"/>
  <c r="D87" i="100"/>
  <c r="D88" i="100"/>
  <c r="D89" i="100"/>
  <c r="D90" i="100"/>
  <c r="D91" i="100"/>
  <c r="D92" i="100"/>
  <c r="D93" i="100"/>
  <c r="D94" i="100"/>
  <c r="D95" i="100"/>
  <c r="D96" i="100"/>
  <c r="D97" i="100"/>
  <c r="D98" i="100"/>
  <c r="D99" i="100"/>
  <c r="D100" i="100"/>
  <c r="D101" i="100"/>
  <c r="D102" i="100"/>
  <c r="D103" i="100"/>
  <c r="D104" i="100"/>
  <c r="D105" i="100"/>
  <c r="D106" i="100"/>
  <c r="D107" i="100"/>
  <c r="D108" i="100"/>
  <c r="D109" i="100"/>
  <c r="D110" i="100"/>
  <c r="D111" i="100"/>
  <c r="D112" i="100"/>
  <c r="D113" i="100"/>
  <c r="D114" i="100"/>
  <c r="D115" i="100"/>
  <c r="D116" i="100"/>
  <c r="D117" i="100"/>
  <c r="D118" i="100"/>
  <c r="D119" i="100"/>
  <c r="D120" i="100"/>
  <c r="D121" i="100"/>
  <c r="D122" i="100"/>
  <c r="D123" i="100"/>
  <c r="D124" i="100"/>
  <c r="D125" i="100"/>
  <c r="D126" i="100"/>
  <c r="D127" i="100"/>
  <c r="D128" i="100"/>
  <c r="D129" i="100"/>
  <c r="D130" i="100"/>
  <c r="D131" i="100"/>
  <c r="D132" i="100"/>
  <c r="D133" i="100"/>
  <c r="D134" i="100"/>
  <c r="D135" i="100"/>
  <c r="D136" i="100"/>
  <c r="D137" i="100"/>
  <c r="D138" i="100"/>
  <c r="D139" i="100"/>
  <c r="D140" i="100"/>
  <c r="D141" i="100"/>
  <c r="D142" i="100"/>
  <c r="D143" i="100"/>
  <c r="D144" i="100"/>
  <c r="D145" i="100"/>
  <c r="D146" i="100"/>
  <c r="D147" i="100"/>
  <c r="D148" i="100"/>
  <c r="D149" i="100"/>
  <c r="D150" i="100"/>
  <c r="D151" i="100"/>
  <c r="D152" i="100"/>
  <c r="D153" i="100"/>
  <c r="D154" i="100"/>
  <c r="D155" i="100"/>
  <c r="D156" i="100"/>
  <c r="D157" i="100"/>
  <c r="D158" i="100"/>
  <c r="D159" i="100"/>
  <c r="D160" i="100"/>
  <c r="D161" i="100"/>
  <c r="D162" i="100"/>
  <c r="D163" i="100"/>
  <c r="D164" i="100"/>
  <c r="D165" i="100"/>
  <c r="D166" i="100"/>
  <c r="D167" i="100"/>
  <c r="D168" i="100"/>
  <c r="D169" i="100"/>
  <c r="D170" i="100"/>
  <c r="D171" i="100"/>
  <c r="D172" i="100"/>
  <c r="D173" i="100"/>
  <c r="D174" i="100"/>
  <c r="D175" i="100"/>
  <c r="D176" i="100"/>
  <c r="D177" i="100"/>
  <c r="D178" i="100"/>
  <c r="D179" i="100"/>
  <c r="D180" i="100"/>
  <c r="D181" i="100"/>
  <c r="D182" i="100"/>
  <c r="D183" i="100"/>
  <c r="D184" i="100"/>
  <c r="D185" i="100"/>
  <c r="D186" i="100"/>
  <c r="D187" i="100"/>
  <c r="D188" i="100"/>
  <c r="D189" i="100"/>
  <c r="D190" i="100"/>
  <c r="D191" i="100"/>
  <c r="D192" i="100"/>
  <c r="D193" i="100"/>
  <c r="D194" i="100"/>
  <c r="D195" i="100"/>
  <c r="D196" i="100"/>
  <c r="D197" i="100"/>
  <c r="D198" i="100"/>
  <c r="D199" i="100"/>
  <c r="D200" i="100"/>
  <c r="D201" i="100"/>
  <c r="D202" i="100"/>
  <c r="D203" i="100"/>
  <c r="D204" i="100"/>
  <c r="D205" i="100"/>
  <c r="D206" i="100"/>
  <c r="D207" i="100"/>
  <c r="D208" i="100"/>
  <c r="D209" i="100"/>
  <c r="D210" i="100"/>
  <c r="D211" i="100"/>
  <c r="D212" i="100"/>
  <c r="D213" i="100"/>
  <c r="D214" i="100"/>
  <c r="D215" i="100"/>
  <c r="D216" i="100"/>
  <c r="D217" i="100"/>
  <c r="D218" i="100"/>
  <c r="D219" i="100"/>
  <c r="D220" i="100"/>
  <c r="D221" i="100"/>
  <c r="D222" i="100"/>
  <c r="D223" i="100"/>
  <c r="D224" i="100"/>
  <c r="D225" i="100"/>
  <c r="D226" i="100"/>
  <c r="D227" i="100"/>
  <c r="D228" i="100"/>
  <c r="D229" i="100"/>
  <c r="D230" i="100"/>
  <c r="D231" i="100"/>
  <c r="D232" i="100"/>
  <c r="D233" i="100"/>
  <c r="D234" i="100"/>
  <c r="D235" i="100"/>
  <c r="D236" i="100"/>
  <c r="D237" i="100"/>
  <c r="D238" i="100"/>
  <c r="D239" i="100"/>
  <c r="D240" i="100"/>
  <c r="D241" i="100"/>
  <c r="D242" i="100"/>
  <c r="D243" i="100"/>
  <c r="D244" i="100"/>
  <c r="D245" i="100"/>
  <c r="D246" i="100"/>
  <c r="D247" i="100"/>
  <c r="D248" i="100"/>
  <c r="D249" i="100"/>
  <c r="D250" i="100"/>
  <c r="D251" i="100"/>
  <c r="D252" i="100"/>
  <c r="D253" i="100"/>
  <c r="D254" i="100"/>
  <c r="D255" i="100"/>
  <c r="D256" i="100"/>
  <c r="D257" i="100"/>
  <c r="D258" i="100"/>
  <c r="D259" i="100"/>
  <c r="D260" i="100"/>
  <c r="D261" i="100"/>
  <c r="D262" i="100"/>
  <c r="D263" i="100"/>
  <c r="D264" i="100"/>
  <c r="D265" i="100"/>
  <c r="D266" i="100"/>
  <c r="D267" i="100"/>
  <c r="D268" i="100"/>
  <c r="D269" i="100"/>
  <c r="D270" i="100"/>
  <c r="D271" i="100"/>
  <c r="D272" i="100"/>
  <c r="D273" i="100"/>
  <c r="D274" i="100"/>
  <c r="D275" i="100"/>
  <c r="D276" i="100"/>
  <c r="D277" i="100"/>
  <c r="D278" i="100"/>
  <c r="D279" i="100"/>
  <c r="D280" i="100"/>
  <c r="D281" i="100"/>
  <c r="D282" i="100"/>
  <c r="D283" i="100"/>
  <c r="D284" i="100"/>
  <c r="D285" i="100"/>
  <c r="D286" i="100"/>
  <c r="D287" i="100"/>
  <c r="D288" i="100"/>
  <c r="D289" i="100"/>
  <c r="D290" i="100"/>
  <c r="D291" i="100"/>
  <c r="D292" i="100"/>
  <c r="D293" i="100"/>
  <c r="D294" i="100"/>
  <c r="D295" i="100"/>
  <c r="D296" i="100"/>
  <c r="D297" i="100"/>
  <c r="D298" i="100"/>
  <c r="D299" i="100"/>
  <c r="D300" i="100"/>
  <c r="D301" i="100"/>
  <c r="D302" i="100"/>
  <c r="D303" i="100"/>
  <c r="D304" i="100"/>
  <c r="D305" i="100"/>
  <c r="D306" i="100"/>
  <c r="D307" i="100"/>
  <c r="D308" i="100"/>
  <c r="D309" i="100"/>
  <c r="D310" i="100"/>
  <c r="D311" i="100"/>
  <c r="D312" i="100"/>
  <c r="D313" i="100"/>
  <c r="D314" i="100"/>
  <c r="D315" i="100"/>
  <c r="D316" i="100"/>
  <c r="D317" i="100"/>
  <c r="D318" i="100"/>
  <c r="D319" i="100"/>
  <c r="D320" i="100"/>
  <c r="D321" i="100"/>
  <c r="D322" i="100"/>
  <c r="D323" i="100"/>
  <c r="D324" i="100"/>
  <c r="D325" i="100"/>
  <c r="D326" i="100"/>
  <c r="D327" i="100"/>
  <c r="D328" i="100"/>
  <c r="D329" i="100"/>
  <c r="D330" i="100"/>
  <c r="D331" i="100"/>
  <c r="D332" i="100"/>
  <c r="D333" i="100"/>
  <c r="D334" i="100"/>
  <c r="D335" i="100"/>
  <c r="D336" i="100"/>
  <c r="D337" i="100"/>
  <c r="D338" i="100"/>
  <c r="D339" i="100"/>
  <c r="D340" i="100"/>
  <c r="D341" i="100"/>
  <c r="D342" i="100"/>
  <c r="D343" i="100"/>
  <c r="D344" i="100"/>
  <c r="D345" i="100"/>
  <c r="D346" i="100"/>
  <c r="D347" i="100"/>
  <c r="D348" i="100"/>
  <c r="D349" i="100"/>
  <c r="D350" i="100"/>
  <c r="D351" i="100"/>
  <c r="D352" i="100"/>
  <c r="D353" i="100"/>
  <c r="D354" i="100"/>
  <c r="D355" i="100"/>
  <c r="D356" i="100"/>
  <c r="D357" i="100"/>
  <c r="D358" i="100"/>
  <c r="D359" i="100"/>
  <c r="D360" i="100"/>
  <c r="D361" i="100"/>
  <c r="D362" i="100"/>
  <c r="D363" i="100"/>
  <c r="D364" i="100"/>
  <c r="D365" i="100"/>
  <c r="D366" i="100"/>
  <c r="D367" i="100"/>
  <c r="D368" i="100"/>
  <c r="D369" i="100"/>
  <c r="D370" i="100"/>
  <c r="D371" i="100"/>
  <c r="D372" i="100"/>
  <c r="D373" i="100"/>
  <c r="D374" i="100"/>
  <c r="D375" i="100"/>
  <c r="D376" i="100"/>
  <c r="D377" i="100"/>
  <c r="D378" i="100"/>
  <c r="D379" i="100"/>
  <c r="D380" i="100"/>
  <c r="D381" i="100"/>
  <c r="D382" i="100"/>
  <c r="D383" i="100"/>
  <c r="D384" i="100"/>
  <c r="D385" i="100"/>
  <c r="D386" i="100"/>
  <c r="D387" i="100"/>
  <c r="D388" i="100"/>
  <c r="D389" i="100"/>
  <c r="D390" i="100"/>
  <c r="D391" i="100"/>
  <c r="D392" i="100"/>
  <c r="D393" i="100"/>
  <c r="D394" i="100"/>
  <c r="D395" i="100"/>
  <c r="D396" i="100"/>
  <c r="D397" i="100"/>
  <c r="D398" i="100"/>
  <c r="D399" i="100"/>
  <c r="D400" i="100"/>
  <c r="D401" i="100"/>
  <c r="D402" i="100"/>
  <c r="D403" i="100"/>
  <c r="D404" i="100"/>
  <c r="D405" i="100"/>
  <c r="D406" i="100"/>
  <c r="D407" i="100"/>
  <c r="D408" i="100"/>
  <c r="D409" i="100"/>
  <c r="D410" i="100"/>
  <c r="D411" i="100"/>
  <c r="D412" i="100"/>
  <c r="D413" i="100"/>
  <c r="D414" i="100"/>
  <c r="D415" i="100"/>
  <c r="D416" i="100"/>
  <c r="D417" i="100"/>
  <c r="D418" i="100"/>
  <c r="D419" i="100"/>
  <c r="D420" i="100"/>
  <c r="D421" i="100"/>
  <c r="D422" i="100"/>
  <c r="D423" i="100"/>
  <c r="D424" i="100"/>
  <c r="D425" i="100"/>
  <c r="D426" i="100"/>
  <c r="D427" i="100"/>
  <c r="D428" i="100"/>
  <c r="D429" i="100"/>
  <c r="D430" i="100"/>
  <c r="D431" i="100"/>
  <c r="D432" i="100"/>
  <c r="D433" i="100"/>
  <c r="D434" i="100"/>
  <c r="D435" i="100"/>
  <c r="D436" i="100"/>
  <c r="D437" i="100"/>
  <c r="D438" i="100"/>
  <c r="D439" i="100"/>
  <c r="D440" i="100"/>
  <c r="D441" i="100"/>
  <c r="D442" i="100"/>
  <c r="D443" i="100"/>
  <c r="D444" i="100"/>
  <c r="D445" i="100"/>
  <c r="D446" i="100"/>
  <c r="D447" i="100"/>
  <c r="D448" i="100"/>
  <c r="D449" i="100"/>
  <c r="D450" i="100"/>
  <c r="D451" i="100"/>
  <c r="D452" i="100"/>
  <c r="D453" i="100"/>
  <c r="D454" i="100"/>
  <c r="D455" i="100"/>
  <c r="D456" i="100"/>
  <c r="D457" i="100"/>
  <c r="D458" i="100"/>
  <c r="D459" i="100"/>
  <c r="D460" i="100"/>
  <c r="D461" i="100"/>
  <c r="D462" i="100"/>
  <c r="D463" i="100"/>
  <c r="D464" i="100"/>
  <c r="D465" i="100"/>
  <c r="D466" i="100"/>
  <c r="D467" i="100"/>
  <c r="D468" i="100"/>
  <c r="D469" i="100"/>
  <c r="D470" i="100"/>
  <c r="D471" i="100"/>
  <c r="D472" i="100"/>
  <c r="D473" i="100"/>
  <c r="D474" i="100"/>
  <c r="D475" i="100"/>
  <c r="D476" i="100"/>
  <c r="D477" i="100"/>
  <c r="D478" i="100"/>
  <c r="D479" i="100"/>
  <c r="D480" i="100"/>
  <c r="D481" i="100"/>
  <c r="D482" i="100"/>
  <c r="D483" i="100"/>
  <c r="D484" i="100"/>
  <c r="D485" i="100"/>
  <c r="D486" i="100"/>
  <c r="D487" i="100"/>
  <c r="D488" i="100"/>
  <c r="D489" i="100"/>
  <c r="D490" i="100"/>
  <c r="D491" i="100"/>
  <c r="D492" i="100"/>
  <c r="D493" i="100"/>
  <c r="D494" i="100"/>
  <c r="D495" i="100"/>
  <c r="D496" i="100"/>
  <c r="D497" i="100"/>
  <c r="D498" i="100"/>
  <c r="D499" i="100"/>
  <c r="D500" i="100"/>
  <c r="D501" i="100"/>
  <c r="D502" i="100"/>
  <c r="D503" i="100"/>
  <c r="D504" i="100"/>
  <c r="D505" i="100"/>
  <c r="D506" i="100"/>
  <c r="D507" i="100"/>
  <c r="D508" i="100"/>
  <c r="D509" i="100"/>
  <c r="D510" i="100"/>
  <c r="D511" i="100"/>
  <c r="D512" i="100"/>
  <c r="D513" i="100"/>
  <c r="D514" i="100"/>
  <c r="D16" i="100"/>
  <c r="F27" i="37" l="1"/>
  <c r="B15" i="42" l="1"/>
  <c r="B16" i="42"/>
  <c r="B17" i="42"/>
  <c r="B18" i="42"/>
  <c r="B19" i="42"/>
  <c r="B20" i="42"/>
  <c r="B21" i="42"/>
  <c r="B22" i="42"/>
  <c r="B23" i="42"/>
  <c r="B24" i="42"/>
  <c r="B25" i="42"/>
  <c r="B26" i="42"/>
  <c r="B27" i="42"/>
  <c r="B28" i="42"/>
  <c r="B29" i="42"/>
  <c r="B30" i="42"/>
  <c r="B31" i="42"/>
  <c r="B17" i="100"/>
  <c r="C17" i="100"/>
  <c r="E17" i="100"/>
  <c r="F17" i="100"/>
  <c r="B18" i="100"/>
  <c r="C18" i="100"/>
  <c r="E18" i="100"/>
  <c r="F18" i="100"/>
  <c r="B19" i="100"/>
  <c r="C19" i="100"/>
  <c r="E19" i="100"/>
  <c r="F19" i="100"/>
  <c r="B20" i="100"/>
  <c r="C20" i="100"/>
  <c r="E20" i="100"/>
  <c r="F20" i="100"/>
  <c r="B21" i="100"/>
  <c r="C21" i="100"/>
  <c r="E21" i="100"/>
  <c r="F21" i="100"/>
  <c r="B22" i="100"/>
  <c r="C22" i="100"/>
  <c r="E22" i="100"/>
  <c r="F22" i="100"/>
  <c r="B23" i="100"/>
  <c r="C23" i="100"/>
  <c r="E23" i="100"/>
  <c r="F23" i="100"/>
  <c r="B24" i="100"/>
  <c r="C24" i="100"/>
  <c r="E24" i="100"/>
  <c r="F24" i="100"/>
  <c r="B25" i="100"/>
  <c r="C25" i="100"/>
  <c r="E25" i="100"/>
  <c r="F25" i="100"/>
  <c r="B26" i="100"/>
  <c r="C26" i="100"/>
  <c r="E26" i="100"/>
  <c r="F26" i="100"/>
  <c r="B27" i="100"/>
  <c r="C27" i="100"/>
  <c r="E27" i="100"/>
  <c r="F27" i="100"/>
  <c r="B28" i="100"/>
  <c r="C28" i="100"/>
  <c r="E28" i="100"/>
  <c r="F28" i="100"/>
  <c r="B29" i="100"/>
  <c r="C29" i="100"/>
  <c r="E29" i="100"/>
  <c r="F29" i="100"/>
  <c r="B30" i="100"/>
  <c r="C30" i="100"/>
  <c r="E30" i="100"/>
  <c r="F30" i="100"/>
  <c r="B31" i="100"/>
  <c r="C31" i="100"/>
  <c r="E31" i="100"/>
  <c r="F31" i="100"/>
  <c r="B32" i="100"/>
  <c r="C32" i="100"/>
  <c r="E32" i="100"/>
  <c r="F32" i="100"/>
  <c r="B33" i="100"/>
  <c r="C33" i="100"/>
  <c r="E33" i="100"/>
  <c r="F33" i="100"/>
  <c r="B34" i="100"/>
  <c r="C34" i="100"/>
  <c r="E34" i="100"/>
  <c r="F34" i="100"/>
  <c r="B35" i="100"/>
  <c r="C35" i="100"/>
  <c r="E35" i="100"/>
  <c r="F35" i="100"/>
  <c r="B36" i="100"/>
  <c r="C36" i="100"/>
  <c r="E36" i="100"/>
  <c r="F36" i="100"/>
  <c r="B37" i="100"/>
  <c r="C37" i="100"/>
  <c r="E37" i="100"/>
  <c r="F37" i="100"/>
  <c r="B38" i="100"/>
  <c r="C38" i="100"/>
  <c r="E38" i="100"/>
  <c r="F38" i="100"/>
  <c r="B39" i="100"/>
  <c r="E39" i="100"/>
  <c r="F39" i="100"/>
  <c r="B40" i="100"/>
  <c r="C40" i="100"/>
  <c r="E40" i="100"/>
  <c r="F40" i="100"/>
  <c r="B41" i="100"/>
  <c r="C41" i="100"/>
  <c r="E41" i="100"/>
  <c r="F41" i="100"/>
  <c r="B42" i="100"/>
  <c r="C42" i="100"/>
  <c r="E42" i="100"/>
  <c r="F42" i="100"/>
  <c r="B43" i="100"/>
  <c r="C43" i="100"/>
  <c r="E43" i="100"/>
  <c r="F43" i="100"/>
  <c r="B44" i="100"/>
  <c r="C44" i="100"/>
  <c r="E44" i="100"/>
  <c r="F44" i="100"/>
  <c r="B45" i="100"/>
  <c r="E45" i="100"/>
  <c r="F45" i="100"/>
  <c r="B46" i="100"/>
  <c r="C46" i="100"/>
  <c r="E46" i="100"/>
  <c r="F46" i="100"/>
  <c r="B47" i="100"/>
  <c r="C47" i="100"/>
  <c r="E47" i="100"/>
  <c r="F47" i="100"/>
  <c r="B48" i="100"/>
  <c r="C48" i="100"/>
  <c r="E48" i="100"/>
  <c r="F48" i="100"/>
  <c r="B49" i="100"/>
  <c r="C49" i="100"/>
  <c r="E49" i="100"/>
  <c r="F49" i="100"/>
  <c r="B50" i="100"/>
  <c r="C50" i="100"/>
  <c r="E50" i="100"/>
  <c r="F50" i="100"/>
  <c r="B51" i="100"/>
  <c r="C51" i="100"/>
  <c r="E51" i="100"/>
  <c r="F51" i="100"/>
  <c r="B52" i="100"/>
  <c r="C52" i="100"/>
  <c r="E52" i="100"/>
  <c r="F52" i="100"/>
  <c r="B53" i="100"/>
  <c r="C53" i="100"/>
  <c r="E53" i="100"/>
  <c r="F53" i="100"/>
  <c r="B54" i="100"/>
  <c r="C54" i="100"/>
  <c r="E54" i="100"/>
  <c r="F54" i="100"/>
  <c r="B55" i="100"/>
  <c r="C55" i="100"/>
  <c r="E55" i="100"/>
  <c r="F55" i="100"/>
  <c r="B56" i="100"/>
  <c r="E56" i="100"/>
  <c r="F56" i="100"/>
  <c r="B57" i="100"/>
  <c r="C57" i="100"/>
  <c r="E57" i="100"/>
  <c r="F57" i="100"/>
  <c r="B58" i="100"/>
  <c r="C58" i="100"/>
  <c r="E58" i="100"/>
  <c r="F58" i="100"/>
  <c r="B59" i="100"/>
  <c r="C59" i="100"/>
  <c r="E59" i="100"/>
  <c r="F59" i="100"/>
  <c r="B60" i="100"/>
  <c r="C60" i="100"/>
  <c r="E60" i="100"/>
  <c r="F60" i="100"/>
  <c r="B61" i="100"/>
  <c r="E61" i="100"/>
  <c r="F61" i="100"/>
  <c r="B62" i="100"/>
  <c r="C62" i="100"/>
  <c r="E62" i="100"/>
  <c r="F62" i="100"/>
  <c r="B63" i="100"/>
  <c r="C63" i="100"/>
  <c r="E63" i="100"/>
  <c r="F63" i="100"/>
  <c r="B64" i="100"/>
  <c r="C64" i="100"/>
  <c r="E64" i="100"/>
  <c r="F64" i="100"/>
  <c r="B65" i="100"/>
  <c r="C65" i="100"/>
  <c r="E65" i="100"/>
  <c r="F65" i="100"/>
  <c r="B66" i="100"/>
  <c r="C66" i="100"/>
  <c r="E66" i="100"/>
  <c r="F66" i="100"/>
  <c r="B67" i="100"/>
  <c r="E67" i="100"/>
  <c r="F67" i="100"/>
  <c r="B68" i="100"/>
  <c r="C68" i="100"/>
  <c r="E68" i="100"/>
  <c r="F68" i="100"/>
  <c r="B69" i="100"/>
  <c r="C69" i="100"/>
  <c r="E69" i="100"/>
  <c r="F69" i="100"/>
  <c r="B70" i="100"/>
  <c r="C70" i="100"/>
  <c r="E70" i="100"/>
  <c r="F70" i="100"/>
  <c r="B71" i="100"/>
  <c r="C71" i="100"/>
  <c r="E71" i="100"/>
  <c r="F71" i="100"/>
  <c r="B72" i="100"/>
  <c r="C72" i="100"/>
  <c r="E72" i="100"/>
  <c r="F72" i="100"/>
  <c r="B73" i="100"/>
  <c r="C73" i="100"/>
  <c r="E73" i="100"/>
  <c r="F73" i="100"/>
  <c r="B74" i="100"/>
  <c r="C74" i="100"/>
  <c r="E74" i="100"/>
  <c r="F74" i="100"/>
  <c r="B75" i="100"/>
  <c r="C75" i="100"/>
  <c r="E75" i="100"/>
  <c r="F75" i="100"/>
  <c r="B76" i="100"/>
  <c r="C76" i="100"/>
  <c r="E76" i="100"/>
  <c r="F76" i="100"/>
  <c r="B77" i="100"/>
  <c r="E77" i="100"/>
  <c r="F77" i="100"/>
  <c r="B78" i="100"/>
  <c r="C78" i="100"/>
  <c r="E78" i="100"/>
  <c r="F78" i="100"/>
  <c r="B79" i="100"/>
  <c r="C79" i="100"/>
  <c r="E79" i="100"/>
  <c r="F79" i="100"/>
  <c r="B80" i="100"/>
  <c r="C80" i="100"/>
  <c r="E80" i="100"/>
  <c r="F80" i="100"/>
  <c r="B81" i="100"/>
  <c r="C81" i="100"/>
  <c r="E81" i="100"/>
  <c r="F81" i="100"/>
  <c r="B82" i="100"/>
  <c r="C82" i="100"/>
  <c r="E82" i="100"/>
  <c r="F82" i="100"/>
  <c r="B83" i="100"/>
  <c r="C83" i="100"/>
  <c r="E83" i="100"/>
  <c r="F83" i="100"/>
  <c r="B84" i="100"/>
  <c r="C84" i="100"/>
  <c r="E84" i="100"/>
  <c r="F84" i="100"/>
  <c r="B85" i="100"/>
  <c r="C85" i="100"/>
  <c r="E85" i="100"/>
  <c r="F85" i="100"/>
  <c r="B86" i="100"/>
  <c r="C86" i="100"/>
  <c r="E86" i="100"/>
  <c r="F86" i="100"/>
  <c r="B87" i="100"/>
  <c r="C87" i="100"/>
  <c r="E87" i="100"/>
  <c r="F87" i="100"/>
  <c r="B88" i="100"/>
  <c r="C88" i="100"/>
  <c r="E88" i="100"/>
  <c r="F88" i="100"/>
  <c r="B89" i="100"/>
  <c r="C89" i="100"/>
  <c r="E89" i="100"/>
  <c r="F89" i="100"/>
  <c r="B90" i="100"/>
  <c r="C90" i="100"/>
  <c r="E90" i="100"/>
  <c r="F90" i="100"/>
  <c r="B91" i="100"/>
  <c r="C91" i="100"/>
  <c r="E91" i="100"/>
  <c r="F91" i="100"/>
  <c r="B92" i="100"/>
  <c r="C92" i="100"/>
  <c r="E92" i="100"/>
  <c r="F92" i="100"/>
  <c r="B93" i="100"/>
  <c r="C93" i="100"/>
  <c r="E93" i="100"/>
  <c r="F93" i="100"/>
  <c r="B94" i="100"/>
  <c r="C94" i="100"/>
  <c r="E94" i="100"/>
  <c r="F94" i="100"/>
  <c r="B95" i="100"/>
  <c r="C95" i="100"/>
  <c r="E95" i="100"/>
  <c r="F95" i="100"/>
  <c r="B96" i="100"/>
  <c r="C96" i="100"/>
  <c r="E96" i="100"/>
  <c r="F96" i="100"/>
  <c r="B97" i="100"/>
  <c r="C97" i="100"/>
  <c r="E97" i="100"/>
  <c r="F97" i="100"/>
  <c r="B98" i="100"/>
  <c r="C98" i="100"/>
  <c r="E98" i="100"/>
  <c r="F98" i="100"/>
  <c r="B99" i="100"/>
  <c r="C99" i="100"/>
  <c r="E99" i="100"/>
  <c r="F99" i="100"/>
  <c r="B100" i="100"/>
  <c r="C100" i="100"/>
  <c r="E100" i="100"/>
  <c r="F100" i="100"/>
  <c r="B101" i="100"/>
  <c r="C101" i="100"/>
  <c r="E101" i="100"/>
  <c r="F101" i="100"/>
  <c r="B102" i="100"/>
  <c r="C102" i="100"/>
  <c r="E102" i="100"/>
  <c r="F102" i="100"/>
  <c r="B103" i="100"/>
  <c r="C103" i="100"/>
  <c r="E103" i="100"/>
  <c r="F103" i="100"/>
  <c r="B104" i="100"/>
  <c r="C104" i="100"/>
  <c r="E104" i="100"/>
  <c r="F104" i="100"/>
  <c r="B105" i="100"/>
  <c r="C105" i="100"/>
  <c r="E105" i="100"/>
  <c r="F105" i="100"/>
  <c r="B106" i="100"/>
  <c r="C106" i="100"/>
  <c r="E106" i="100"/>
  <c r="F106" i="100"/>
  <c r="B107" i="100"/>
  <c r="C107" i="100"/>
  <c r="E107" i="100"/>
  <c r="F107" i="100"/>
  <c r="B108" i="100"/>
  <c r="C108" i="100"/>
  <c r="E108" i="100"/>
  <c r="F108" i="100"/>
  <c r="B109" i="100"/>
  <c r="C109" i="100"/>
  <c r="E109" i="100"/>
  <c r="F109" i="100"/>
  <c r="B110" i="100"/>
  <c r="C110" i="100"/>
  <c r="E110" i="100"/>
  <c r="F110" i="100"/>
  <c r="B111" i="100"/>
  <c r="C111" i="100"/>
  <c r="E111" i="100"/>
  <c r="F111" i="100"/>
  <c r="B112" i="100"/>
  <c r="C112" i="100"/>
  <c r="E112" i="100"/>
  <c r="F112" i="100"/>
  <c r="B113" i="100"/>
  <c r="C113" i="100"/>
  <c r="E113" i="100"/>
  <c r="F113" i="100"/>
  <c r="B114" i="100"/>
  <c r="C114" i="100"/>
  <c r="E114" i="100"/>
  <c r="F114" i="100"/>
  <c r="B115" i="100"/>
  <c r="C115" i="100"/>
  <c r="E115" i="100"/>
  <c r="F115" i="100"/>
  <c r="B116" i="100"/>
  <c r="C116" i="100"/>
  <c r="E116" i="100"/>
  <c r="F116" i="100"/>
  <c r="B117" i="100"/>
  <c r="C117" i="100"/>
  <c r="E117" i="100"/>
  <c r="F117" i="100"/>
  <c r="B118" i="100"/>
  <c r="C118" i="100"/>
  <c r="E118" i="100"/>
  <c r="F118" i="100"/>
  <c r="B119" i="100"/>
  <c r="C119" i="100"/>
  <c r="E119" i="100"/>
  <c r="F119" i="100"/>
  <c r="B120" i="100"/>
  <c r="C120" i="100"/>
  <c r="E120" i="100"/>
  <c r="F120" i="100"/>
  <c r="B121" i="100"/>
  <c r="C121" i="100"/>
  <c r="E121" i="100"/>
  <c r="F121" i="100"/>
  <c r="B122" i="100"/>
  <c r="C122" i="100"/>
  <c r="E122" i="100"/>
  <c r="F122" i="100"/>
  <c r="B123" i="100"/>
  <c r="C123" i="100"/>
  <c r="E123" i="100"/>
  <c r="F123" i="100"/>
  <c r="B124" i="100"/>
  <c r="C124" i="100"/>
  <c r="E124" i="100"/>
  <c r="F124" i="100"/>
  <c r="B125" i="100"/>
  <c r="C125" i="100"/>
  <c r="E125" i="100"/>
  <c r="F125" i="100"/>
  <c r="B126" i="100"/>
  <c r="C126" i="100"/>
  <c r="E126" i="100"/>
  <c r="F126" i="100"/>
  <c r="B127" i="100"/>
  <c r="C127" i="100"/>
  <c r="E127" i="100"/>
  <c r="F127" i="100"/>
  <c r="B128" i="100"/>
  <c r="C128" i="100"/>
  <c r="E128" i="100"/>
  <c r="F128" i="100"/>
  <c r="B129" i="100"/>
  <c r="C129" i="100"/>
  <c r="E129" i="100"/>
  <c r="F129" i="100"/>
  <c r="B130" i="100"/>
  <c r="C130" i="100"/>
  <c r="E130" i="100"/>
  <c r="F130" i="100"/>
  <c r="B131" i="100"/>
  <c r="C131" i="100"/>
  <c r="E131" i="100"/>
  <c r="F131" i="100"/>
  <c r="B132" i="100"/>
  <c r="C132" i="100"/>
  <c r="E132" i="100"/>
  <c r="F132" i="100"/>
  <c r="B133" i="100"/>
  <c r="C133" i="100"/>
  <c r="E133" i="100"/>
  <c r="F133" i="100"/>
  <c r="B134" i="100"/>
  <c r="C134" i="100"/>
  <c r="E134" i="100"/>
  <c r="F134" i="100"/>
  <c r="B135" i="100"/>
  <c r="C135" i="100"/>
  <c r="E135" i="100"/>
  <c r="F135" i="100"/>
  <c r="B136" i="100"/>
  <c r="C136" i="100"/>
  <c r="E136" i="100"/>
  <c r="F136" i="100"/>
  <c r="B137" i="100"/>
  <c r="C137" i="100"/>
  <c r="E137" i="100"/>
  <c r="F137" i="100"/>
  <c r="B138" i="100"/>
  <c r="C138" i="100"/>
  <c r="E138" i="100"/>
  <c r="F138" i="100"/>
  <c r="B139" i="100"/>
  <c r="C139" i="100"/>
  <c r="E139" i="100"/>
  <c r="F139" i="100"/>
  <c r="B140" i="100"/>
  <c r="C140" i="100"/>
  <c r="E140" i="100"/>
  <c r="F140" i="100"/>
  <c r="B141" i="100"/>
  <c r="C141" i="100"/>
  <c r="E141" i="100"/>
  <c r="F141" i="100"/>
  <c r="B142" i="100"/>
  <c r="C142" i="100"/>
  <c r="E142" i="100"/>
  <c r="F142" i="100"/>
  <c r="B143" i="100"/>
  <c r="C143" i="100"/>
  <c r="E143" i="100"/>
  <c r="F143" i="100"/>
  <c r="B144" i="100"/>
  <c r="C144" i="100"/>
  <c r="E144" i="100"/>
  <c r="F144" i="100"/>
  <c r="B145" i="100"/>
  <c r="C145" i="100"/>
  <c r="E145" i="100"/>
  <c r="F145" i="100"/>
  <c r="B146" i="100"/>
  <c r="C146" i="100"/>
  <c r="E146" i="100"/>
  <c r="F146" i="100"/>
  <c r="B147" i="100"/>
  <c r="C147" i="100"/>
  <c r="E147" i="100"/>
  <c r="F147" i="100"/>
  <c r="B148" i="100"/>
  <c r="C148" i="100"/>
  <c r="E148" i="100"/>
  <c r="F148" i="100"/>
  <c r="B149" i="100"/>
  <c r="C149" i="100"/>
  <c r="E149" i="100"/>
  <c r="F149" i="100"/>
  <c r="B150" i="100"/>
  <c r="C150" i="100"/>
  <c r="E150" i="100"/>
  <c r="F150" i="100"/>
  <c r="B151" i="100"/>
  <c r="C151" i="100"/>
  <c r="E151" i="100"/>
  <c r="F151" i="100"/>
  <c r="B152" i="100"/>
  <c r="C152" i="100"/>
  <c r="E152" i="100"/>
  <c r="F152" i="100"/>
  <c r="B153" i="100"/>
  <c r="C153" i="100"/>
  <c r="E153" i="100"/>
  <c r="F153" i="100"/>
  <c r="B154" i="100"/>
  <c r="C154" i="100"/>
  <c r="E154" i="100"/>
  <c r="F154" i="100"/>
  <c r="B155" i="100"/>
  <c r="C155" i="100"/>
  <c r="E155" i="100"/>
  <c r="F155" i="100"/>
  <c r="B156" i="100"/>
  <c r="C156" i="100"/>
  <c r="E156" i="100"/>
  <c r="F156" i="100"/>
  <c r="B157" i="100"/>
  <c r="C157" i="100"/>
  <c r="E157" i="100"/>
  <c r="F157" i="100"/>
  <c r="B158" i="100"/>
  <c r="C158" i="100"/>
  <c r="E158" i="100"/>
  <c r="F158" i="100"/>
  <c r="B159" i="100"/>
  <c r="C159" i="100"/>
  <c r="E159" i="100"/>
  <c r="F159" i="100"/>
  <c r="B160" i="100"/>
  <c r="C160" i="100"/>
  <c r="E160" i="100"/>
  <c r="F160" i="100"/>
  <c r="B161" i="100"/>
  <c r="C161" i="100"/>
  <c r="E161" i="100"/>
  <c r="F161" i="100"/>
  <c r="B162" i="100"/>
  <c r="C162" i="100"/>
  <c r="E162" i="100"/>
  <c r="F162" i="100"/>
  <c r="B163" i="100"/>
  <c r="C163" i="100"/>
  <c r="E163" i="100"/>
  <c r="F163" i="100"/>
  <c r="B164" i="100"/>
  <c r="C164" i="100"/>
  <c r="E164" i="100"/>
  <c r="F164" i="100"/>
  <c r="B165" i="100"/>
  <c r="C165" i="100"/>
  <c r="E165" i="100"/>
  <c r="F165" i="100"/>
  <c r="B166" i="100"/>
  <c r="C166" i="100"/>
  <c r="E166" i="100"/>
  <c r="F166" i="100"/>
  <c r="B167" i="100"/>
  <c r="C167" i="100"/>
  <c r="E167" i="100"/>
  <c r="F167" i="100"/>
  <c r="B168" i="100"/>
  <c r="C168" i="100"/>
  <c r="E168" i="100"/>
  <c r="F168" i="100"/>
  <c r="B169" i="100"/>
  <c r="C169" i="100"/>
  <c r="E169" i="100"/>
  <c r="F169" i="100"/>
  <c r="B170" i="100"/>
  <c r="C170" i="100"/>
  <c r="E170" i="100"/>
  <c r="F170" i="100"/>
  <c r="B171" i="100"/>
  <c r="C171" i="100"/>
  <c r="E171" i="100"/>
  <c r="F171" i="100"/>
  <c r="B172" i="100"/>
  <c r="C172" i="100"/>
  <c r="E172" i="100"/>
  <c r="F172" i="100"/>
  <c r="B173" i="100"/>
  <c r="C173" i="100"/>
  <c r="E173" i="100"/>
  <c r="F173" i="100"/>
  <c r="B174" i="100"/>
  <c r="C174" i="100"/>
  <c r="E174" i="100"/>
  <c r="F174" i="100"/>
  <c r="B175" i="100"/>
  <c r="C175" i="100"/>
  <c r="E175" i="100"/>
  <c r="F175" i="100"/>
  <c r="B176" i="100"/>
  <c r="C176" i="100"/>
  <c r="E176" i="100"/>
  <c r="F176" i="100"/>
  <c r="B177" i="100"/>
  <c r="C177" i="100"/>
  <c r="E177" i="100"/>
  <c r="F177" i="100"/>
  <c r="B178" i="100"/>
  <c r="C178" i="100"/>
  <c r="E178" i="100"/>
  <c r="F178" i="100"/>
  <c r="B179" i="100"/>
  <c r="C179" i="100"/>
  <c r="E179" i="100"/>
  <c r="F179" i="100"/>
  <c r="B180" i="100"/>
  <c r="C180" i="100"/>
  <c r="E180" i="100"/>
  <c r="F180" i="100"/>
  <c r="B181" i="100"/>
  <c r="C181" i="100"/>
  <c r="E181" i="100"/>
  <c r="F181" i="100"/>
  <c r="B182" i="100"/>
  <c r="C182" i="100"/>
  <c r="E182" i="100"/>
  <c r="F182" i="100"/>
  <c r="B183" i="100"/>
  <c r="C183" i="100"/>
  <c r="E183" i="100"/>
  <c r="F183" i="100"/>
  <c r="B184" i="100"/>
  <c r="C184" i="100"/>
  <c r="E184" i="100"/>
  <c r="F184" i="100"/>
  <c r="B185" i="100"/>
  <c r="C185" i="100"/>
  <c r="E185" i="100"/>
  <c r="F185" i="100"/>
  <c r="B186" i="100"/>
  <c r="C186" i="100"/>
  <c r="E186" i="100"/>
  <c r="F186" i="100"/>
  <c r="B187" i="100"/>
  <c r="C187" i="100"/>
  <c r="E187" i="100"/>
  <c r="F187" i="100"/>
  <c r="B188" i="100"/>
  <c r="C188" i="100"/>
  <c r="E188" i="100"/>
  <c r="F188" i="100"/>
  <c r="B189" i="100"/>
  <c r="C189" i="100"/>
  <c r="E189" i="100"/>
  <c r="F189" i="100"/>
  <c r="B190" i="100"/>
  <c r="C190" i="100"/>
  <c r="E190" i="100"/>
  <c r="F190" i="100"/>
  <c r="B191" i="100"/>
  <c r="C191" i="100"/>
  <c r="E191" i="100"/>
  <c r="F191" i="100"/>
  <c r="B192" i="100"/>
  <c r="C192" i="100"/>
  <c r="E192" i="100"/>
  <c r="F192" i="100"/>
  <c r="B193" i="100"/>
  <c r="C193" i="100"/>
  <c r="E193" i="100"/>
  <c r="F193" i="100"/>
  <c r="B194" i="100"/>
  <c r="C194" i="100"/>
  <c r="E194" i="100"/>
  <c r="F194" i="100"/>
  <c r="B195" i="100"/>
  <c r="C195" i="100"/>
  <c r="E195" i="100"/>
  <c r="F195" i="100"/>
  <c r="B196" i="100"/>
  <c r="C196" i="100"/>
  <c r="E196" i="100"/>
  <c r="F196" i="100"/>
  <c r="B197" i="100"/>
  <c r="C197" i="100"/>
  <c r="E197" i="100"/>
  <c r="F197" i="100"/>
  <c r="B198" i="100"/>
  <c r="C198" i="100"/>
  <c r="E198" i="100"/>
  <c r="F198" i="100"/>
  <c r="B199" i="100"/>
  <c r="C199" i="100"/>
  <c r="E199" i="100"/>
  <c r="F199" i="100"/>
  <c r="B200" i="100"/>
  <c r="C200" i="100"/>
  <c r="E200" i="100"/>
  <c r="F200" i="100"/>
  <c r="B201" i="100"/>
  <c r="C201" i="100"/>
  <c r="E201" i="100"/>
  <c r="F201" i="100"/>
  <c r="B202" i="100"/>
  <c r="C202" i="100"/>
  <c r="E202" i="100"/>
  <c r="F202" i="100"/>
  <c r="B203" i="100"/>
  <c r="C203" i="100"/>
  <c r="E203" i="100"/>
  <c r="F203" i="100"/>
  <c r="B204" i="100"/>
  <c r="C204" i="100"/>
  <c r="E204" i="100"/>
  <c r="F204" i="100"/>
  <c r="B205" i="100"/>
  <c r="C205" i="100"/>
  <c r="E205" i="100"/>
  <c r="F205" i="100"/>
  <c r="B206" i="100"/>
  <c r="C206" i="100"/>
  <c r="E206" i="100"/>
  <c r="F206" i="100"/>
  <c r="B207" i="100"/>
  <c r="C207" i="100"/>
  <c r="E207" i="100"/>
  <c r="F207" i="100"/>
  <c r="B208" i="100"/>
  <c r="C208" i="100"/>
  <c r="E208" i="100"/>
  <c r="F208" i="100"/>
  <c r="B209" i="100"/>
  <c r="C209" i="100"/>
  <c r="E209" i="100"/>
  <c r="F209" i="100"/>
  <c r="B210" i="100"/>
  <c r="C210" i="100"/>
  <c r="E210" i="100"/>
  <c r="F210" i="100"/>
  <c r="B211" i="100"/>
  <c r="C211" i="100"/>
  <c r="E211" i="100"/>
  <c r="F211" i="100"/>
  <c r="B212" i="100"/>
  <c r="C212" i="100"/>
  <c r="E212" i="100"/>
  <c r="F212" i="100"/>
  <c r="B213" i="100"/>
  <c r="C213" i="100"/>
  <c r="E213" i="100"/>
  <c r="F213" i="100"/>
  <c r="B214" i="100"/>
  <c r="C214" i="100"/>
  <c r="E214" i="100"/>
  <c r="F214" i="100"/>
  <c r="B215" i="100"/>
  <c r="C215" i="100"/>
  <c r="E215" i="100"/>
  <c r="F215" i="100"/>
  <c r="B216" i="100"/>
  <c r="C216" i="100"/>
  <c r="E216" i="100"/>
  <c r="F216" i="100"/>
  <c r="B217" i="100"/>
  <c r="C217" i="100"/>
  <c r="E217" i="100"/>
  <c r="F217" i="100"/>
  <c r="B218" i="100"/>
  <c r="C218" i="100"/>
  <c r="E218" i="100"/>
  <c r="F218" i="100"/>
  <c r="B219" i="100"/>
  <c r="C219" i="100"/>
  <c r="E219" i="100"/>
  <c r="F219" i="100"/>
  <c r="B220" i="100"/>
  <c r="C220" i="100"/>
  <c r="E220" i="100"/>
  <c r="F220" i="100"/>
  <c r="B221" i="100"/>
  <c r="C221" i="100"/>
  <c r="E221" i="100"/>
  <c r="F221" i="100"/>
  <c r="B222" i="100"/>
  <c r="C222" i="100"/>
  <c r="E222" i="100"/>
  <c r="F222" i="100"/>
  <c r="B223" i="100"/>
  <c r="C223" i="100"/>
  <c r="E223" i="100"/>
  <c r="F223" i="100"/>
  <c r="B224" i="100"/>
  <c r="C224" i="100"/>
  <c r="E224" i="100"/>
  <c r="F224" i="100"/>
  <c r="B225" i="100"/>
  <c r="C225" i="100"/>
  <c r="E225" i="100"/>
  <c r="F225" i="100"/>
  <c r="B226" i="100"/>
  <c r="C226" i="100"/>
  <c r="E226" i="100"/>
  <c r="F226" i="100"/>
  <c r="B227" i="100"/>
  <c r="C227" i="100"/>
  <c r="E227" i="100"/>
  <c r="F227" i="100"/>
  <c r="B228" i="100"/>
  <c r="C228" i="100"/>
  <c r="E228" i="100"/>
  <c r="F228" i="100"/>
  <c r="B229" i="100"/>
  <c r="C229" i="100"/>
  <c r="E229" i="100"/>
  <c r="F229" i="100"/>
  <c r="B230" i="100"/>
  <c r="C230" i="100"/>
  <c r="E230" i="100"/>
  <c r="F230" i="100"/>
  <c r="B231" i="100"/>
  <c r="C231" i="100"/>
  <c r="E231" i="100"/>
  <c r="F231" i="100"/>
  <c r="B232" i="100"/>
  <c r="C232" i="100"/>
  <c r="E232" i="100"/>
  <c r="F232" i="100"/>
  <c r="B233" i="100"/>
  <c r="C233" i="100"/>
  <c r="E233" i="100"/>
  <c r="F233" i="100"/>
  <c r="B234" i="100"/>
  <c r="C234" i="100"/>
  <c r="E234" i="100"/>
  <c r="F234" i="100"/>
  <c r="B235" i="100"/>
  <c r="C235" i="100"/>
  <c r="E235" i="100"/>
  <c r="F235" i="100"/>
  <c r="B236" i="100"/>
  <c r="C236" i="100"/>
  <c r="E236" i="100"/>
  <c r="F236" i="100"/>
  <c r="B237" i="100"/>
  <c r="C237" i="100"/>
  <c r="E237" i="100"/>
  <c r="F237" i="100"/>
  <c r="B238" i="100"/>
  <c r="C238" i="100"/>
  <c r="E238" i="100"/>
  <c r="F238" i="100"/>
  <c r="B239" i="100"/>
  <c r="C239" i="100"/>
  <c r="E239" i="100"/>
  <c r="F239" i="100"/>
  <c r="B240" i="100"/>
  <c r="C240" i="100"/>
  <c r="E240" i="100"/>
  <c r="F240" i="100"/>
  <c r="B241" i="100"/>
  <c r="C241" i="100"/>
  <c r="E241" i="100"/>
  <c r="F241" i="100"/>
  <c r="B242" i="100"/>
  <c r="C242" i="100"/>
  <c r="E242" i="100"/>
  <c r="F242" i="100"/>
  <c r="B243" i="100"/>
  <c r="C243" i="100"/>
  <c r="E243" i="100"/>
  <c r="F243" i="100"/>
  <c r="B244" i="100"/>
  <c r="C244" i="100"/>
  <c r="E244" i="100"/>
  <c r="F244" i="100"/>
  <c r="B245" i="100"/>
  <c r="C245" i="100"/>
  <c r="E245" i="100"/>
  <c r="F245" i="100"/>
  <c r="B246" i="100"/>
  <c r="C246" i="100"/>
  <c r="E246" i="100"/>
  <c r="F246" i="100"/>
  <c r="B247" i="100"/>
  <c r="C247" i="100"/>
  <c r="E247" i="100"/>
  <c r="F247" i="100"/>
  <c r="B248" i="100"/>
  <c r="C248" i="100"/>
  <c r="E248" i="100"/>
  <c r="F248" i="100"/>
  <c r="B249" i="100"/>
  <c r="C249" i="100"/>
  <c r="E249" i="100"/>
  <c r="F249" i="100"/>
  <c r="B250" i="100"/>
  <c r="C250" i="100"/>
  <c r="E250" i="100"/>
  <c r="F250" i="100"/>
  <c r="B251" i="100"/>
  <c r="C251" i="100"/>
  <c r="E251" i="100"/>
  <c r="F251" i="100"/>
  <c r="B252" i="100"/>
  <c r="C252" i="100"/>
  <c r="E252" i="100"/>
  <c r="F252" i="100"/>
  <c r="B253" i="100"/>
  <c r="C253" i="100"/>
  <c r="E253" i="100"/>
  <c r="F253" i="100"/>
  <c r="B254" i="100"/>
  <c r="C254" i="100"/>
  <c r="E254" i="100"/>
  <c r="F254" i="100"/>
  <c r="B255" i="100"/>
  <c r="C255" i="100"/>
  <c r="E255" i="100"/>
  <c r="F255" i="100"/>
  <c r="B256" i="100"/>
  <c r="C256" i="100"/>
  <c r="E256" i="100"/>
  <c r="F256" i="100"/>
  <c r="B257" i="100"/>
  <c r="C257" i="100"/>
  <c r="E257" i="100"/>
  <c r="F257" i="100"/>
  <c r="B258" i="100"/>
  <c r="C258" i="100"/>
  <c r="E258" i="100"/>
  <c r="F258" i="100"/>
  <c r="B259" i="100"/>
  <c r="C259" i="100"/>
  <c r="E259" i="100"/>
  <c r="F259" i="100"/>
  <c r="B260" i="100"/>
  <c r="C260" i="100"/>
  <c r="E260" i="100"/>
  <c r="F260" i="100"/>
  <c r="B261" i="100"/>
  <c r="C261" i="100"/>
  <c r="E261" i="100"/>
  <c r="F261" i="100"/>
  <c r="B262" i="100"/>
  <c r="C262" i="100"/>
  <c r="E262" i="100"/>
  <c r="F262" i="100"/>
  <c r="B263" i="100"/>
  <c r="C263" i="100"/>
  <c r="E263" i="100"/>
  <c r="F263" i="100"/>
  <c r="B264" i="100"/>
  <c r="C264" i="100"/>
  <c r="E264" i="100"/>
  <c r="F264" i="100"/>
  <c r="B265" i="100"/>
  <c r="C265" i="100"/>
  <c r="E265" i="100"/>
  <c r="F265" i="100"/>
  <c r="B266" i="100"/>
  <c r="C266" i="100"/>
  <c r="E266" i="100"/>
  <c r="F266" i="100"/>
  <c r="B267" i="100"/>
  <c r="C267" i="100"/>
  <c r="E267" i="100"/>
  <c r="F267" i="100"/>
  <c r="B268" i="100"/>
  <c r="C268" i="100"/>
  <c r="E268" i="100"/>
  <c r="F268" i="100"/>
  <c r="B269" i="100"/>
  <c r="C269" i="100"/>
  <c r="E269" i="100"/>
  <c r="F269" i="100"/>
  <c r="B270" i="100"/>
  <c r="C270" i="100"/>
  <c r="E270" i="100"/>
  <c r="F270" i="100"/>
  <c r="B271" i="100"/>
  <c r="C271" i="100"/>
  <c r="E271" i="100"/>
  <c r="F271" i="100"/>
  <c r="B272" i="100"/>
  <c r="C272" i="100"/>
  <c r="E272" i="100"/>
  <c r="F272" i="100"/>
  <c r="B273" i="100"/>
  <c r="C273" i="100"/>
  <c r="E273" i="100"/>
  <c r="F273" i="100"/>
  <c r="B274" i="100"/>
  <c r="C274" i="100"/>
  <c r="E274" i="100"/>
  <c r="F274" i="100"/>
  <c r="B275" i="100"/>
  <c r="C275" i="100"/>
  <c r="E275" i="100"/>
  <c r="F275" i="100"/>
  <c r="B276" i="100"/>
  <c r="C276" i="100"/>
  <c r="E276" i="100"/>
  <c r="F276" i="100"/>
  <c r="B277" i="100"/>
  <c r="C277" i="100"/>
  <c r="E277" i="100"/>
  <c r="F277" i="100"/>
  <c r="B278" i="100"/>
  <c r="C278" i="100"/>
  <c r="E278" i="100"/>
  <c r="F278" i="100"/>
  <c r="B279" i="100"/>
  <c r="C279" i="100"/>
  <c r="E279" i="100"/>
  <c r="F279" i="100"/>
  <c r="B280" i="100"/>
  <c r="C280" i="100"/>
  <c r="E280" i="100"/>
  <c r="F280" i="100"/>
  <c r="B281" i="100"/>
  <c r="C281" i="100"/>
  <c r="E281" i="100"/>
  <c r="F281" i="100"/>
  <c r="B282" i="100"/>
  <c r="C282" i="100"/>
  <c r="E282" i="100"/>
  <c r="F282" i="100"/>
  <c r="B283" i="100"/>
  <c r="C283" i="100"/>
  <c r="E283" i="100"/>
  <c r="F283" i="100"/>
  <c r="B284" i="100"/>
  <c r="C284" i="100"/>
  <c r="E284" i="100"/>
  <c r="F284" i="100"/>
  <c r="B285" i="100"/>
  <c r="C285" i="100"/>
  <c r="E285" i="100"/>
  <c r="F285" i="100"/>
  <c r="B286" i="100"/>
  <c r="C286" i="100"/>
  <c r="E286" i="100"/>
  <c r="F286" i="100"/>
  <c r="B287" i="100"/>
  <c r="C287" i="100"/>
  <c r="E287" i="100"/>
  <c r="F287" i="100"/>
  <c r="B288" i="100"/>
  <c r="C288" i="100"/>
  <c r="E288" i="100"/>
  <c r="F288" i="100"/>
  <c r="B289" i="100"/>
  <c r="C289" i="100"/>
  <c r="E289" i="100"/>
  <c r="F289" i="100"/>
  <c r="B290" i="100"/>
  <c r="C290" i="100"/>
  <c r="E290" i="100"/>
  <c r="F290" i="100"/>
  <c r="B291" i="100"/>
  <c r="C291" i="100"/>
  <c r="E291" i="100"/>
  <c r="F291" i="100"/>
  <c r="B292" i="100"/>
  <c r="C292" i="100"/>
  <c r="E292" i="100"/>
  <c r="F292" i="100"/>
  <c r="B293" i="100"/>
  <c r="C293" i="100"/>
  <c r="E293" i="100"/>
  <c r="F293" i="100"/>
  <c r="B294" i="100"/>
  <c r="C294" i="100"/>
  <c r="E294" i="100"/>
  <c r="F294" i="100"/>
  <c r="B295" i="100"/>
  <c r="C295" i="100"/>
  <c r="E295" i="100"/>
  <c r="F295" i="100"/>
  <c r="B296" i="100"/>
  <c r="C296" i="100"/>
  <c r="E296" i="100"/>
  <c r="F296" i="100"/>
  <c r="B297" i="100"/>
  <c r="C297" i="100"/>
  <c r="E297" i="100"/>
  <c r="F297" i="100"/>
  <c r="B298" i="100"/>
  <c r="C298" i="100"/>
  <c r="E298" i="100"/>
  <c r="F298" i="100"/>
  <c r="B299" i="100"/>
  <c r="C299" i="100"/>
  <c r="E299" i="100"/>
  <c r="F299" i="100"/>
  <c r="B300" i="100"/>
  <c r="C300" i="100"/>
  <c r="E300" i="100"/>
  <c r="F300" i="100"/>
  <c r="B301" i="100"/>
  <c r="C301" i="100"/>
  <c r="E301" i="100"/>
  <c r="F301" i="100"/>
  <c r="B302" i="100"/>
  <c r="C302" i="100"/>
  <c r="E302" i="100"/>
  <c r="F302" i="100"/>
  <c r="B303" i="100"/>
  <c r="C303" i="100"/>
  <c r="E303" i="100"/>
  <c r="F303" i="100"/>
  <c r="B304" i="100"/>
  <c r="C304" i="100"/>
  <c r="E304" i="100"/>
  <c r="F304" i="100"/>
  <c r="B305" i="100"/>
  <c r="C305" i="100"/>
  <c r="E305" i="100"/>
  <c r="F305" i="100"/>
  <c r="B306" i="100"/>
  <c r="C306" i="100"/>
  <c r="E306" i="100"/>
  <c r="F306" i="100"/>
  <c r="B307" i="100"/>
  <c r="C307" i="100"/>
  <c r="E307" i="100"/>
  <c r="F307" i="100"/>
  <c r="B308" i="100"/>
  <c r="C308" i="100"/>
  <c r="E308" i="100"/>
  <c r="F308" i="100"/>
  <c r="B309" i="100"/>
  <c r="C309" i="100"/>
  <c r="E309" i="100"/>
  <c r="F309" i="100"/>
  <c r="B310" i="100"/>
  <c r="C310" i="100"/>
  <c r="E310" i="100"/>
  <c r="F310" i="100"/>
  <c r="B311" i="100"/>
  <c r="C311" i="100"/>
  <c r="E311" i="100"/>
  <c r="F311" i="100"/>
  <c r="B312" i="100"/>
  <c r="C312" i="100"/>
  <c r="E312" i="100"/>
  <c r="F312" i="100"/>
  <c r="B313" i="100"/>
  <c r="C313" i="100"/>
  <c r="E313" i="100"/>
  <c r="F313" i="100"/>
  <c r="B314" i="100"/>
  <c r="C314" i="100"/>
  <c r="E314" i="100"/>
  <c r="F314" i="100"/>
  <c r="B315" i="100"/>
  <c r="C315" i="100"/>
  <c r="E315" i="100"/>
  <c r="F315" i="100"/>
  <c r="B316" i="100"/>
  <c r="C316" i="100"/>
  <c r="E316" i="100"/>
  <c r="F316" i="100"/>
  <c r="B317" i="100"/>
  <c r="C317" i="100"/>
  <c r="E317" i="100"/>
  <c r="F317" i="100"/>
  <c r="B318" i="100"/>
  <c r="C318" i="100"/>
  <c r="E318" i="100"/>
  <c r="F318" i="100"/>
  <c r="B319" i="100"/>
  <c r="C319" i="100"/>
  <c r="E319" i="100"/>
  <c r="F319" i="100"/>
  <c r="B320" i="100"/>
  <c r="C320" i="100"/>
  <c r="E320" i="100"/>
  <c r="F320" i="100"/>
  <c r="B321" i="100"/>
  <c r="C321" i="100"/>
  <c r="E321" i="100"/>
  <c r="F321" i="100"/>
  <c r="B322" i="100"/>
  <c r="C322" i="100"/>
  <c r="E322" i="100"/>
  <c r="F322" i="100"/>
  <c r="B323" i="100"/>
  <c r="C323" i="100"/>
  <c r="E323" i="100"/>
  <c r="F323" i="100"/>
  <c r="B324" i="100"/>
  <c r="C324" i="100"/>
  <c r="E324" i="100"/>
  <c r="F324" i="100"/>
  <c r="B325" i="100"/>
  <c r="C325" i="100"/>
  <c r="E325" i="100"/>
  <c r="F325" i="100"/>
  <c r="B326" i="100"/>
  <c r="C326" i="100"/>
  <c r="E326" i="100"/>
  <c r="F326" i="100"/>
  <c r="B327" i="100"/>
  <c r="C327" i="100"/>
  <c r="E327" i="100"/>
  <c r="F327" i="100"/>
  <c r="B328" i="100"/>
  <c r="C328" i="100"/>
  <c r="E328" i="100"/>
  <c r="F328" i="100"/>
  <c r="B329" i="100"/>
  <c r="C329" i="100"/>
  <c r="E329" i="100"/>
  <c r="F329" i="100"/>
  <c r="B330" i="100"/>
  <c r="C330" i="100"/>
  <c r="E330" i="100"/>
  <c r="F330" i="100"/>
  <c r="B331" i="100"/>
  <c r="C331" i="100"/>
  <c r="E331" i="100"/>
  <c r="F331" i="100"/>
  <c r="B332" i="100"/>
  <c r="C332" i="100"/>
  <c r="E332" i="100"/>
  <c r="F332" i="100"/>
  <c r="B333" i="100"/>
  <c r="C333" i="100"/>
  <c r="E333" i="100"/>
  <c r="F333" i="100"/>
  <c r="B334" i="100"/>
  <c r="C334" i="100"/>
  <c r="E334" i="100"/>
  <c r="F334" i="100"/>
  <c r="B335" i="100"/>
  <c r="C335" i="100"/>
  <c r="E335" i="100"/>
  <c r="F335" i="100"/>
  <c r="B336" i="100"/>
  <c r="C336" i="100"/>
  <c r="E336" i="100"/>
  <c r="F336" i="100"/>
  <c r="B337" i="100"/>
  <c r="C337" i="100"/>
  <c r="E337" i="100"/>
  <c r="F337" i="100"/>
  <c r="B338" i="100"/>
  <c r="C338" i="100"/>
  <c r="E338" i="100"/>
  <c r="F338" i="100"/>
  <c r="B339" i="100"/>
  <c r="C339" i="100"/>
  <c r="E339" i="100"/>
  <c r="F339" i="100"/>
  <c r="B340" i="100"/>
  <c r="C340" i="100"/>
  <c r="E340" i="100"/>
  <c r="F340" i="100"/>
  <c r="B341" i="100"/>
  <c r="C341" i="100"/>
  <c r="E341" i="100"/>
  <c r="F341" i="100"/>
  <c r="B342" i="100"/>
  <c r="C342" i="100"/>
  <c r="E342" i="100"/>
  <c r="F342" i="100"/>
  <c r="B343" i="100"/>
  <c r="C343" i="100"/>
  <c r="E343" i="100"/>
  <c r="F343" i="100"/>
  <c r="B344" i="100"/>
  <c r="C344" i="100"/>
  <c r="E344" i="100"/>
  <c r="F344" i="100"/>
  <c r="B345" i="100"/>
  <c r="C345" i="100"/>
  <c r="E345" i="100"/>
  <c r="F345" i="100"/>
  <c r="B346" i="100"/>
  <c r="C346" i="100"/>
  <c r="E346" i="100"/>
  <c r="F346" i="100"/>
  <c r="B347" i="100"/>
  <c r="C347" i="100"/>
  <c r="E347" i="100"/>
  <c r="F347" i="100"/>
  <c r="B348" i="100"/>
  <c r="C348" i="100"/>
  <c r="E348" i="100"/>
  <c r="F348" i="100"/>
  <c r="B349" i="100"/>
  <c r="C349" i="100"/>
  <c r="E349" i="100"/>
  <c r="F349" i="100"/>
  <c r="B350" i="100"/>
  <c r="C350" i="100"/>
  <c r="E350" i="100"/>
  <c r="F350" i="100"/>
  <c r="B351" i="100"/>
  <c r="C351" i="100"/>
  <c r="E351" i="100"/>
  <c r="F351" i="100"/>
  <c r="B352" i="100"/>
  <c r="C352" i="100"/>
  <c r="E352" i="100"/>
  <c r="F352" i="100"/>
  <c r="B353" i="100"/>
  <c r="C353" i="100"/>
  <c r="E353" i="100"/>
  <c r="F353" i="100"/>
  <c r="B354" i="100"/>
  <c r="C354" i="100"/>
  <c r="E354" i="100"/>
  <c r="F354" i="100"/>
  <c r="B355" i="100"/>
  <c r="C355" i="100"/>
  <c r="E355" i="100"/>
  <c r="F355" i="100"/>
  <c r="B356" i="100"/>
  <c r="C356" i="100"/>
  <c r="E356" i="100"/>
  <c r="F356" i="100"/>
  <c r="B357" i="100"/>
  <c r="C357" i="100"/>
  <c r="E357" i="100"/>
  <c r="F357" i="100"/>
  <c r="B358" i="100"/>
  <c r="C358" i="100"/>
  <c r="E358" i="100"/>
  <c r="F358" i="100"/>
  <c r="B359" i="100"/>
  <c r="C359" i="100"/>
  <c r="E359" i="100"/>
  <c r="F359" i="100"/>
  <c r="B360" i="100"/>
  <c r="C360" i="100"/>
  <c r="E360" i="100"/>
  <c r="F360" i="100"/>
  <c r="B361" i="100"/>
  <c r="C361" i="100"/>
  <c r="E361" i="100"/>
  <c r="F361" i="100"/>
  <c r="B362" i="100"/>
  <c r="C362" i="100"/>
  <c r="E362" i="100"/>
  <c r="F362" i="100"/>
  <c r="B363" i="100"/>
  <c r="C363" i="100"/>
  <c r="E363" i="100"/>
  <c r="F363" i="100"/>
  <c r="B364" i="100"/>
  <c r="C364" i="100"/>
  <c r="E364" i="100"/>
  <c r="F364" i="100"/>
  <c r="B365" i="100"/>
  <c r="C365" i="100"/>
  <c r="E365" i="100"/>
  <c r="F365" i="100"/>
  <c r="B366" i="100"/>
  <c r="C366" i="100"/>
  <c r="E366" i="100"/>
  <c r="F366" i="100"/>
  <c r="B367" i="100"/>
  <c r="C367" i="100"/>
  <c r="E367" i="100"/>
  <c r="F367" i="100"/>
  <c r="B368" i="100"/>
  <c r="C368" i="100"/>
  <c r="E368" i="100"/>
  <c r="F368" i="100"/>
  <c r="B369" i="100"/>
  <c r="C369" i="100"/>
  <c r="E369" i="100"/>
  <c r="F369" i="100"/>
  <c r="B370" i="100"/>
  <c r="C370" i="100"/>
  <c r="E370" i="100"/>
  <c r="F370" i="100"/>
  <c r="B371" i="100"/>
  <c r="C371" i="100"/>
  <c r="E371" i="100"/>
  <c r="F371" i="100"/>
  <c r="B372" i="100"/>
  <c r="C372" i="100"/>
  <c r="E372" i="100"/>
  <c r="F372" i="100"/>
  <c r="B373" i="100"/>
  <c r="C373" i="100"/>
  <c r="E373" i="100"/>
  <c r="F373" i="100"/>
  <c r="B374" i="100"/>
  <c r="C374" i="100"/>
  <c r="E374" i="100"/>
  <c r="F374" i="100"/>
  <c r="B375" i="100"/>
  <c r="C375" i="100"/>
  <c r="E375" i="100"/>
  <c r="F375" i="100"/>
  <c r="B376" i="100"/>
  <c r="C376" i="100"/>
  <c r="E376" i="100"/>
  <c r="F376" i="100"/>
  <c r="B377" i="100"/>
  <c r="C377" i="100"/>
  <c r="E377" i="100"/>
  <c r="F377" i="100"/>
  <c r="B378" i="100"/>
  <c r="C378" i="100"/>
  <c r="E378" i="100"/>
  <c r="F378" i="100"/>
  <c r="B379" i="100"/>
  <c r="C379" i="100"/>
  <c r="E379" i="100"/>
  <c r="F379" i="100"/>
  <c r="B380" i="100"/>
  <c r="C380" i="100"/>
  <c r="E380" i="100"/>
  <c r="F380" i="100"/>
  <c r="B381" i="100"/>
  <c r="C381" i="100"/>
  <c r="E381" i="100"/>
  <c r="F381" i="100"/>
  <c r="B382" i="100"/>
  <c r="C382" i="100"/>
  <c r="E382" i="100"/>
  <c r="F382" i="100"/>
  <c r="B383" i="100"/>
  <c r="C383" i="100"/>
  <c r="E383" i="100"/>
  <c r="F383" i="100"/>
  <c r="B384" i="100"/>
  <c r="C384" i="100"/>
  <c r="E384" i="100"/>
  <c r="F384" i="100"/>
  <c r="B385" i="100"/>
  <c r="C385" i="100"/>
  <c r="E385" i="100"/>
  <c r="F385" i="100"/>
  <c r="B386" i="100"/>
  <c r="C386" i="100"/>
  <c r="E386" i="100"/>
  <c r="F386" i="100"/>
  <c r="B387" i="100"/>
  <c r="C387" i="100"/>
  <c r="E387" i="100"/>
  <c r="F387" i="100"/>
  <c r="B388" i="100"/>
  <c r="C388" i="100"/>
  <c r="E388" i="100"/>
  <c r="F388" i="100"/>
  <c r="B389" i="100"/>
  <c r="C389" i="100"/>
  <c r="E389" i="100"/>
  <c r="F389" i="100"/>
  <c r="B390" i="100"/>
  <c r="C390" i="100"/>
  <c r="E390" i="100"/>
  <c r="F390" i="100"/>
  <c r="B391" i="100"/>
  <c r="C391" i="100"/>
  <c r="E391" i="100"/>
  <c r="F391" i="100"/>
  <c r="B392" i="100"/>
  <c r="C392" i="100"/>
  <c r="E392" i="100"/>
  <c r="F392" i="100"/>
  <c r="B393" i="100"/>
  <c r="C393" i="100"/>
  <c r="E393" i="100"/>
  <c r="F393" i="100"/>
  <c r="B394" i="100"/>
  <c r="C394" i="100"/>
  <c r="E394" i="100"/>
  <c r="F394" i="100"/>
  <c r="B395" i="100"/>
  <c r="C395" i="100"/>
  <c r="E395" i="100"/>
  <c r="F395" i="100"/>
  <c r="B396" i="100"/>
  <c r="C396" i="100"/>
  <c r="E396" i="100"/>
  <c r="F396" i="100"/>
  <c r="B397" i="100"/>
  <c r="C397" i="100"/>
  <c r="E397" i="100"/>
  <c r="F397" i="100"/>
  <c r="B398" i="100"/>
  <c r="C398" i="100"/>
  <c r="E398" i="100"/>
  <c r="F398" i="100"/>
  <c r="B399" i="100"/>
  <c r="C399" i="100"/>
  <c r="E399" i="100"/>
  <c r="F399" i="100"/>
  <c r="B400" i="100"/>
  <c r="C400" i="100"/>
  <c r="E400" i="100"/>
  <c r="F400" i="100"/>
  <c r="B401" i="100"/>
  <c r="C401" i="100"/>
  <c r="E401" i="100"/>
  <c r="F401" i="100"/>
  <c r="B402" i="100"/>
  <c r="C402" i="100"/>
  <c r="E402" i="100"/>
  <c r="F402" i="100"/>
  <c r="B403" i="100"/>
  <c r="C403" i="100"/>
  <c r="E403" i="100"/>
  <c r="F403" i="100"/>
  <c r="B404" i="100"/>
  <c r="C404" i="100"/>
  <c r="E404" i="100"/>
  <c r="F404" i="100"/>
  <c r="B405" i="100"/>
  <c r="C405" i="100"/>
  <c r="E405" i="100"/>
  <c r="F405" i="100"/>
  <c r="B406" i="100"/>
  <c r="C406" i="100"/>
  <c r="E406" i="100"/>
  <c r="F406" i="100"/>
  <c r="B407" i="100"/>
  <c r="C407" i="100"/>
  <c r="E407" i="100"/>
  <c r="F407" i="100"/>
  <c r="B408" i="100"/>
  <c r="C408" i="100"/>
  <c r="E408" i="100"/>
  <c r="F408" i="100"/>
  <c r="B409" i="100"/>
  <c r="C409" i="100"/>
  <c r="E409" i="100"/>
  <c r="F409" i="100"/>
  <c r="B410" i="100"/>
  <c r="C410" i="100"/>
  <c r="E410" i="100"/>
  <c r="F410" i="100"/>
  <c r="B411" i="100"/>
  <c r="C411" i="100"/>
  <c r="E411" i="100"/>
  <c r="F411" i="100"/>
  <c r="B412" i="100"/>
  <c r="C412" i="100"/>
  <c r="E412" i="100"/>
  <c r="F412" i="100"/>
  <c r="B413" i="100"/>
  <c r="C413" i="100"/>
  <c r="E413" i="100"/>
  <c r="F413" i="100"/>
  <c r="B414" i="100"/>
  <c r="C414" i="100"/>
  <c r="E414" i="100"/>
  <c r="F414" i="100"/>
  <c r="B415" i="100"/>
  <c r="C415" i="100"/>
  <c r="E415" i="100"/>
  <c r="F415" i="100"/>
  <c r="B416" i="100"/>
  <c r="C416" i="100"/>
  <c r="E416" i="100"/>
  <c r="F416" i="100"/>
  <c r="B417" i="100"/>
  <c r="C417" i="100"/>
  <c r="E417" i="100"/>
  <c r="F417" i="100"/>
  <c r="B418" i="100"/>
  <c r="C418" i="100"/>
  <c r="E418" i="100"/>
  <c r="F418" i="100"/>
  <c r="B419" i="100"/>
  <c r="C419" i="100"/>
  <c r="E419" i="100"/>
  <c r="F419" i="100"/>
  <c r="B420" i="100"/>
  <c r="C420" i="100"/>
  <c r="E420" i="100"/>
  <c r="F420" i="100"/>
  <c r="B421" i="100"/>
  <c r="C421" i="100"/>
  <c r="E421" i="100"/>
  <c r="F421" i="100"/>
  <c r="B422" i="100"/>
  <c r="C422" i="100"/>
  <c r="E422" i="100"/>
  <c r="F422" i="100"/>
  <c r="B423" i="100"/>
  <c r="C423" i="100"/>
  <c r="E423" i="100"/>
  <c r="F423" i="100"/>
  <c r="B424" i="100"/>
  <c r="C424" i="100"/>
  <c r="E424" i="100"/>
  <c r="F424" i="100"/>
  <c r="B425" i="100"/>
  <c r="C425" i="100"/>
  <c r="E425" i="100"/>
  <c r="F425" i="100"/>
  <c r="B426" i="100"/>
  <c r="C426" i="100"/>
  <c r="E426" i="100"/>
  <c r="F426" i="100"/>
  <c r="B427" i="100"/>
  <c r="C427" i="100"/>
  <c r="E427" i="100"/>
  <c r="F427" i="100"/>
  <c r="B428" i="100"/>
  <c r="C428" i="100"/>
  <c r="E428" i="100"/>
  <c r="F428" i="100"/>
  <c r="B429" i="100"/>
  <c r="C429" i="100"/>
  <c r="E429" i="100"/>
  <c r="F429" i="100"/>
  <c r="B430" i="100"/>
  <c r="C430" i="100"/>
  <c r="E430" i="100"/>
  <c r="F430" i="100"/>
  <c r="B431" i="100"/>
  <c r="C431" i="100"/>
  <c r="E431" i="100"/>
  <c r="F431" i="100"/>
  <c r="B432" i="100"/>
  <c r="C432" i="100"/>
  <c r="E432" i="100"/>
  <c r="F432" i="100"/>
  <c r="B433" i="100"/>
  <c r="C433" i="100"/>
  <c r="E433" i="100"/>
  <c r="F433" i="100"/>
  <c r="B434" i="100"/>
  <c r="C434" i="100"/>
  <c r="E434" i="100"/>
  <c r="F434" i="100"/>
  <c r="B435" i="100"/>
  <c r="C435" i="100"/>
  <c r="E435" i="100"/>
  <c r="F435" i="100"/>
  <c r="B436" i="100"/>
  <c r="C436" i="100"/>
  <c r="E436" i="100"/>
  <c r="F436" i="100"/>
  <c r="B437" i="100"/>
  <c r="C437" i="100"/>
  <c r="E437" i="100"/>
  <c r="F437" i="100"/>
  <c r="B438" i="100"/>
  <c r="C438" i="100"/>
  <c r="E438" i="100"/>
  <c r="F438" i="100"/>
  <c r="B439" i="100"/>
  <c r="C439" i="100"/>
  <c r="E439" i="100"/>
  <c r="F439" i="100"/>
  <c r="B440" i="100"/>
  <c r="C440" i="100"/>
  <c r="E440" i="100"/>
  <c r="F440" i="100"/>
  <c r="B441" i="100"/>
  <c r="C441" i="100"/>
  <c r="E441" i="100"/>
  <c r="F441" i="100"/>
  <c r="B442" i="100"/>
  <c r="C442" i="100"/>
  <c r="E442" i="100"/>
  <c r="F442" i="100"/>
  <c r="B443" i="100"/>
  <c r="C443" i="100"/>
  <c r="E443" i="100"/>
  <c r="F443" i="100"/>
  <c r="B444" i="100"/>
  <c r="C444" i="100"/>
  <c r="E444" i="100"/>
  <c r="F444" i="100"/>
  <c r="B445" i="100"/>
  <c r="C445" i="100"/>
  <c r="E445" i="100"/>
  <c r="F445" i="100"/>
  <c r="B446" i="100"/>
  <c r="C446" i="100"/>
  <c r="E446" i="100"/>
  <c r="F446" i="100"/>
  <c r="B447" i="100"/>
  <c r="C447" i="100"/>
  <c r="E447" i="100"/>
  <c r="F447" i="100"/>
  <c r="B448" i="100"/>
  <c r="C448" i="100"/>
  <c r="E448" i="100"/>
  <c r="F448" i="100"/>
  <c r="B449" i="100"/>
  <c r="C449" i="100"/>
  <c r="E449" i="100"/>
  <c r="F449" i="100"/>
  <c r="B450" i="100"/>
  <c r="C450" i="100"/>
  <c r="E450" i="100"/>
  <c r="F450" i="100"/>
  <c r="B451" i="100"/>
  <c r="C451" i="100"/>
  <c r="E451" i="100"/>
  <c r="F451" i="100"/>
  <c r="B452" i="100"/>
  <c r="C452" i="100"/>
  <c r="E452" i="100"/>
  <c r="F452" i="100"/>
  <c r="B453" i="100"/>
  <c r="C453" i="100"/>
  <c r="E453" i="100"/>
  <c r="F453" i="100"/>
  <c r="B454" i="100"/>
  <c r="C454" i="100"/>
  <c r="E454" i="100"/>
  <c r="F454" i="100"/>
  <c r="B455" i="100"/>
  <c r="C455" i="100"/>
  <c r="E455" i="100"/>
  <c r="F455" i="100"/>
  <c r="B456" i="100"/>
  <c r="C456" i="100"/>
  <c r="E456" i="100"/>
  <c r="F456" i="100"/>
  <c r="B457" i="100"/>
  <c r="C457" i="100"/>
  <c r="E457" i="100"/>
  <c r="F457" i="100"/>
  <c r="B458" i="100"/>
  <c r="C458" i="100"/>
  <c r="E458" i="100"/>
  <c r="F458" i="100"/>
  <c r="B459" i="100"/>
  <c r="C459" i="100"/>
  <c r="E459" i="100"/>
  <c r="F459" i="100"/>
  <c r="B460" i="100"/>
  <c r="C460" i="100"/>
  <c r="E460" i="100"/>
  <c r="F460" i="100"/>
  <c r="B461" i="100"/>
  <c r="C461" i="100"/>
  <c r="E461" i="100"/>
  <c r="F461" i="100"/>
  <c r="B462" i="100"/>
  <c r="C462" i="100"/>
  <c r="E462" i="100"/>
  <c r="F462" i="100"/>
  <c r="B463" i="100"/>
  <c r="C463" i="100"/>
  <c r="E463" i="100"/>
  <c r="F463" i="100"/>
  <c r="B464" i="100"/>
  <c r="C464" i="100"/>
  <c r="E464" i="100"/>
  <c r="F464" i="100"/>
  <c r="B465" i="100"/>
  <c r="C465" i="100"/>
  <c r="E465" i="100"/>
  <c r="F465" i="100"/>
  <c r="B466" i="100"/>
  <c r="C466" i="100"/>
  <c r="E466" i="100"/>
  <c r="F466" i="100"/>
  <c r="B467" i="100"/>
  <c r="C467" i="100"/>
  <c r="E467" i="100"/>
  <c r="F467" i="100"/>
  <c r="B468" i="100"/>
  <c r="C468" i="100"/>
  <c r="E468" i="100"/>
  <c r="F468" i="100"/>
  <c r="B469" i="100"/>
  <c r="C469" i="100"/>
  <c r="E469" i="100"/>
  <c r="F469" i="100"/>
  <c r="B470" i="100"/>
  <c r="C470" i="100"/>
  <c r="E470" i="100"/>
  <c r="F470" i="100"/>
  <c r="B471" i="100"/>
  <c r="C471" i="100"/>
  <c r="E471" i="100"/>
  <c r="F471" i="100"/>
  <c r="B472" i="100"/>
  <c r="C472" i="100"/>
  <c r="E472" i="100"/>
  <c r="F472" i="100"/>
  <c r="B473" i="100"/>
  <c r="C473" i="100"/>
  <c r="E473" i="100"/>
  <c r="F473" i="100"/>
  <c r="B474" i="100"/>
  <c r="C474" i="100"/>
  <c r="E474" i="100"/>
  <c r="F474" i="100"/>
  <c r="B475" i="100"/>
  <c r="C475" i="100"/>
  <c r="E475" i="100"/>
  <c r="F475" i="100"/>
  <c r="B476" i="100"/>
  <c r="C476" i="100"/>
  <c r="E476" i="100"/>
  <c r="F476" i="100"/>
  <c r="B477" i="100"/>
  <c r="C477" i="100"/>
  <c r="E477" i="100"/>
  <c r="F477" i="100"/>
  <c r="B478" i="100"/>
  <c r="C478" i="100"/>
  <c r="E478" i="100"/>
  <c r="F478" i="100"/>
  <c r="B479" i="100"/>
  <c r="C479" i="100"/>
  <c r="E479" i="100"/>
  <c r="F479" i="100"/>
  <c r="B480" i="100"/>
  <c r="C480" i="100"/>
  <c r="E480" i="100"/>
  <c r="F480" i="100"/>
  <c r="B481" i="100"/>
  <c r="C481" i="100"/>
  <c r="E481" i="100"/>
  <c r="F481" i="100"/>
  <c r="B482" i="100"/>
  <c r="C482" i="100"/>
  <c r="E482" i="100"/>
  <c r="F482" i="100"/>
  <c r="B483" i="100"/>
  <c r="C483" i="100"/>
  <c r="E483" i="100"/>
  <c r="F483" i="100"/>
  <c r="B484" i="100"/>
  <c r="C484" i="100"/>
  <c r="E484" i="100"/>
  <c r="F484" i="100"/>
  <c r="B485" i="100"/>
  <c r="C485" i="100"/>
  <c r="E485" i="100"/>
  <c r="F485" i="100"/>
  <c r="B486" i="100"/>
  <c r="C486" i="100"/>
  <c r="E486" i="100"/>
  <c r="F486" i="100"/>
  <c r="B487" i="100"/>
  <c r="C487" i="100"/>
  <c r="E487" i="100"/>
  <c r="F487" i="100"/>
  <c r="B488" i="100"/>
  <c r="C488" i="100"/>
  <c r="E488" i="100"/>
  <c r="F488" i="100"/>
  <c r="B489" i="100"/>
  <c r="C489" i="100"/>
  <c r="E489" i="100"/>
  <c r="F489" i="100"/>
  <c r="B490" i="100"/>
  <c r="C490" i="100"/>
  <c r="E490" i="100"/>
  <c r="F490" i="100"/>
  <c r="B491" i="100"/>
  <c r="C491" i="100"/>
  <c r="E491" i="100"/>
  <c r="F491" i="100"/>
  <c r="B492" i="100"/>
  <c r="C492" i="100"/>
  <c r="E492" i="100"/>
  <c r="F492" i="100"/>
  <c r="B493" i="100"/>
  <c r="C493" i="100"/>
  <c r="E493" i="100"/>
  <c r="F493" i="100"/>
  <c r="B494" i="100"/>
  <c r="C494" i="100"/>
  <c r="E494" i="100"/>
  <c r="F494" i="100"/>
  <c r="B495" i="100"/>
  <c r="C495" i="100"/>
  <c r="E495" i="100"/>
  <c r="F495" i="100"/>
  <c r="B496" i="100"/>
  <c r="C496" i="100"/>
  <c r="E496" i="100"/>
  <c r="F496" i="100"/>
  <c r="B497" i="100"/>
  <c r="C497" i="100"/>
  <c r="E497" i="100"/>
  <c r="F497" i="100"/>
  <c r="B498" i="100"/>
  <c r="C498" i="100"/>
  <c r="E498" i="100"/>
  <c r="F498" i="100"/>
  <c r="B499" i="100"/>
  <c r="C499" i="100"/>
  <c r="E499" i="100"/>
  <c r="F499" i="100"/>
  <c r="B500" i="100"/>
  <c r="C500" i="100"/>
  <c r="E500" i="100"/>
  <c r="F500" i="100"/>
  <c r="B501" i="100"/>
  <c r="C501" i="100"/>
  <c r="E501" i="100"/>
  <c r="F501" i="100"/>
  <c r="B502" i="100"/>
  <c r="C502" i="100"/>
  <c r="E502" i="100"/>
  <c r="F502" i="100"/>
  <c r="B503" i="100"/>
  <c r="C503" i="100"/>
  <c r="E503" i="100"/>
  <c r="F503" i="100"/>
  <c r="B504" i="100"/>
  <c r="C504" i="100"/>
  <c r="E504" i="100"/>
  <c r="F504" i="100"/>
  <c r="B505" i="100"/>
  <c r="C505" i="100"/>
  <c r="E505" i="100"/>
  <c r="F505" i="100"/>
  <c r="B506" i="100"/>
  <c r="C506" i="100"/>
  <c r="E506" i="100"/>
  <c r="F506" i="100"/>
  <c r="B507" i="100"/>
  <c r="C507" i="100"/>
  <c r="E507" i="100"/>
  <c r="F507" i="100"/>
  <c r="B508" i="100"/>
  <c r="C508" i="100"/>
  <c r="E508" i="100"/>
  <c r="F508" i="100"/>
  <c r="B509" i="100"/>
  <c r="C509" i="100"/>
  <c r="E509" i="100"/>
  <c r="F509" i="100"/>
  <c r="B510" i="100"/>
  <c r="C510" i="100"/>
  <c r="E510" i="100"/>
  <c r="F510" i="100"/>
  <c r="B511" i="100"/>
  <c r="C511" i="100"/>
  <c r="E511" i="100"/>
  <c r="F511" i="100"/>
  <c r="B512" i="100"/>
  <c r="C512" i="100"/>
  <c r="E512" i="100"/>
  <c r="F512" i="100"/>
  <c r="B513" i="100"/>
  <c r="C513" i="100"/>
  <c r="E513" i="100"/>
  <c r="F513" i="100"/>
  <c r="B514" i="100"/>
  <c r="C514" i="100"/>
  <c r="E514" i="100"/>
  <c r="F514" i="100"/>
  <c r="C31" i="42" l="1"/>
  <c r="J31" i="42" s="1"/>
  <c r="E31" i="42"/>
  <c r="I31" i="42"/>
  <c r="D31" i="42"/>
  <c r="H31" i="42"/>
  <c r="C29" i="42"/>
  <c r="J29" i="42" s="1"/>
  <c r="E29" i="42"/>
  <c r="I29" i="42"/>
  <c r="D29" i="42"/>
  <c r="H29" i="42"/>
  <c r="C27" i="42"/>
  <c r="J27" i="42" s="1"/>
  <c r="E27" i="42"/>
  <c r="I27" i="42"/>
  <c r="D27" i="42"/>
  <c r="H27" i="42"/>
  <c r="C25" i="42"/>
  <c r="J25" i="42" s="1"/>
  <c r="E25" i="42"/>
  <c r="I25" i="42"/>
  <c r="D25" i="42"/>
  <c r="H25" i="42"/>
  <c r="C23" i="42"/>
  <c r="J23" i="42" s="1"/>
  <c r="E23" i="42"/>
  <c r="I23" i="42"/>
  <c r="D23" i="42"/>
  <c r="H23" i="42"/>
  <c r="C21" i="42"/>
  <c r="J21" i="42" s="1"/>
  <c r="E21" i="42"/>
  <c r="I21" i="42"/>
  <c r="D21" i="42"/>
  <c r="H21" i="42"/>
  <c r="C19" i="42"/>
  <c r="J19" i="42" s="1"/>
  <c r="E19" i="42"/>
  <c r="I19" i="42"/>
  <c r="D19" i="42"/>
  <c r="H19" i="42"/>
  <c r="C17" i="42"/>
  <c r="J17" i="42" s="1"/>
  <c r="E17" i="42"/>
  <c r="I17" i="42"/>
  <c r="D17" i="42"/>
  <c r="H17" i="42"/>
  <c r="C15" i="42"/>
  <c r="J15" i="42" s="1"/>
  <c r="E15" i="42"/>
  <c r="I15" i="42"/>
  <c r="D15" i="42"/>
  <c r="H15" i="42"/>
  <c r="D30" i="42"/>
  <c r="H30" i="42"/>
  <c r="C30" i="42"/>
  <c r="J30" i="42" s="1"/>
  <c r="E30" i="42"/>
  <c r="I30" i="42"/>
  <c r="D28" i="42"/>
  <c r="H28" i="42"/>
  <c r="C28" i="42"/>
  <c r="J28" i="42" s="1"/>
  <c r="E28" i="42"/>
  <c r="I28" i="42"/>
  <c r="D26" i="42"/>
  <c r="H26" i="42"/>
  <c r="C26" i="42"/>
  <c r="J26" i="42" s="1"/>
  <c r="E26" i="42"/>
  <c r="I26" i="42"/>
  <c r="D24" i="42"/>
  <c r="H24" i="42"/>
  <c r="C24" i="42"/>
  <c r="J24" i="42" s="1"/>
  <c r="E24" i="42"/>
  <c r="I24" i="42"/>
  <c r="D22" i="42"/>
  <c r="H22" i="42"/>
  <c r="C22" i="42"/>
  <c r="J22" i="42" s="1"/>
  <c r="E22" i="42"/>
  <c r="I22" i="42"/>
  <c r="D20" i="42"/>
  <c r="H20" i="42"/>
  <c r="C20" i="42"/>
  <c r="J20" i="42" s="1"/>
  <c r="E20" i="42"/>
  <c r="I20" i="42"/>
  <c r="D18" i="42"/>
  <c r="H18" i="42"/>
  <c r="C18" i="42"/>
  <c r="J18" i="42" s="1"/>
  <c r="E18" i="42"/>
  <c r="I18" i="42"/>
  <c r="D16" i="42"/>
  <c r="H16" i="42"/>
  <c r="C16" i="42"/>
  <c r="J16" i="42" s="1"/>
  <c r="E16" i="42"/>
  <c r="I16" i="42"/>
  <c r="L101" i="6"/>
  <c r="L102" i="6"/>
  <c r="L103" i="6"/>
  <c r="A102" i="6"/>
  <c r="A103" i="6"/>
  <c r="A104" i="6"/>
  <c r="AC8" i="6"/>
  <c r="AI8" i="6"/>
  <c r="AL8" i="6"/>
  <c r="AM8" i="6"/>
  <c r="AN8" i="6"/>
  <c r="AO8" i="6"/>
  <c r="AP8" i="6"/>
  <c r="AC9" i="6"/>
  <c r="AI9" i="6"/>
  <c r="AL9" i="6"/>
  <c r="AM9" i="6"/>
  <c r="AN9" i="6"/>
  <c r="AO9" i="6"/>
  <c r="AP9" i="6"/>
  <c r="AC10" i="6"/>
  <c r="AI10" i="6"/>
  <c r="AL10" i="6"/>
  <c r="AM10" i="6"/>
  <c r="AN10" i="6"/>
  <c r="AO10" i="6"/>
  <c r="AP10" i="6"/>
  <c r="AC11" i="6"/>
  <c r="AI11" i="6"/>
  <c r="AL11" i="6"/>
  <c r="AM11" i="6"/>
  <c r="AN11" i="6"/>
  <c r="AO11" i="6"/>
  <c r="AP11" i="6"/>
  <c r="AC12" i="6"/>
  <c r="AI12" i="6"/>
  <c r="AL12" i="6"/>
  <c r="AM12" i="6"/>
  <c r="AN12" i="6"/>
  <c r="AO12" i="6"/>
  <c r="AP12" i="6"/>
  <c r="AC13" i="6"/>
  <c r="AI13" i="6"/>
  <c r="AL13" i="6"/>
  <c r="AM13" i="6"/>
  <c r="AN13" i="6"/>
  <c r="AO13" i="6"/>
  <c r="AP13" i="6"/>
  <c r="AC14" i="6"/>
  <c r="AI14" i="6"/>
  <c r="AL14" i="6"/>
  <c r="AM14" i="6"/>
  <c r="AN14" i="6"/>
  <c r="AO14" i="6"/>
  <c r="AP14" i="6"/>
  <c r="AC15" i="6"/>
  <c r="AI15" i="6"/>
  <c r="AL15" i="6"/>
  <c r="AM15" i="6"/>
  <c r="AN15" i="6"/>
  <c r="AO15" i="6"/>
  <c r="AP15" i="6"/>
  <c r="AC16" i="6"/>
  <c r="AI16" i="6"/>
  <c r="AL16" i="6"/>
  <c r="AM16" i="6"/>
  <c r="AN16" i="6"/>
  <c r="AO16" i="6"/>
  <c r="AP16" i="6"/>
  <c r="AC17" i="6"/>
  <c r="AI17" i="6"/>
  <c r="AL17" i="6"/>
  <c r="AM17" i="6"/>
  <c r="AN17" i="6"/>
  <c r="AO17" i="6"/>
  <c r="AP17" i="6"/>
  <c r="AC18" i="6"/>
  <c r="AI18" i="6"/>
  <c r="AL18" i="6"/>
  <c r="AM18" i="6"/>
  <c r="AN18" i="6"/>
  <c r="AO18" i="6"/>
  <c r="AP18" i="6"/>
  <c r="AI19" i="6"/>
  <c r="AL19" i="6"/>
  <c r="AM19" i="6"/>
  <c r="AN19" i="6"/>
  <c r="AO19" i="6"/>
  <c r="AP19" i="6"/>
  <c r="AI20" i="6"/>
  <c r="AL20" i="6"/>
  <c r="AM20" i="6"/>
  <c r="AN20" i="6"/>
  <c r="AO20" i="6"/>
  <c r="AP20" i="6"/>
  <c r="AC21" i="6"/>
  <c r="AI21" i="6"/>
  <c r="AL21" i="6"/>
  <c r="AM21" i="6"/>
  <c r="AN21" i="6"/>
  <c r="AO21" i="6"/>
  <c r="AP21" i="6"/>
  <c r="AI22" i="6"/>
  <c r="AL22" i="6"/>
  <c r="AM22" i="6"/>
  <c r="AN22" i="6"/>
  <c r="AO22" i="6"/>
  <c r="AP22" i="6"/>
  <c r="AC23" i="6"/>
  <c r="AI23" i="6"/>
  <c r="AL23" i="6"/>
  <c r="AM23" i="6"/>
  <c r="AN23" i="6"/>
  <c r="AO23" i="6"/>
  <c r="AP23" i="6"/>
  <c r="AC24" i="6"/>
  <c r="AI24" i="6"/>
  <c r="AL24" i="6"/>
  <c r="AM24" i="6"/>
  <c r="AN24" i="6"/>
  <c r="AO24" i="6"/>
  <c r="AP24" i="6"/>
  <c r="AC25" i="6"/>
  <c r="AI25" i="6"/>
  <c r="AL25" i="6"/>
  <c r="AM25" i="6"/>
  <c r="AN25" i="6"/>
  <c r="AO25" i="6"/>
  <c r="AP25" i="6"/>
  <c r="AC26" i="6"/>
  <c r="AI26" i="6"/>
  <c r="AL26" i="6"/>
  <c r="AM26" i="6"/>
  <c r="AN26" i="6"/>
  <c r="AO26" i="6"/>
  <c r="AP26" i="6"/>
  <c r="AC27" i="6"/>
  <c r="AI27" i="6"/>
  <c r="AL27" i="6"/>
  <c r="AM27" i="6"/>
  <c r="AN27" i="6"/>
  <c r="AO27" i="6"/>
  <c r="AP27" i="6"/>
  <c r="AC28" i="6"/>
  <c r="AI28" i="6"/>
  <c r="AL28" i="6"/>
  <c r="AM28" i="6"/>
  <c r="AN28" i="6"/>
  <c r="AO28" i="6"/>
  <c r="AP28" i="6"/>
  <c r="AC29" i="6"/>
  <c r="AI29" i="6"/>
  <c r="AL29" i="6"/>
  <c r="AM29" i="6"/>
  <c r="AN29" i="6"/>
  <c r="AO29" i="6"/>
  <c r="AP29" i="6"/>
  <c r="AC30" i="6"/>
  <c r="AI30" i="6"/>
  <c r="AL30" i="6"/>
  <c r="AM30" i="6"/>
  <c r="AN30" i="6"/>
  <c r="AO30" i="6"/>
  <c r="AP30" i="6"/>
  <c r="AC31" i="6"/>
  <c r="AI31" i="6"/>
  <c r="AL31" i="6"/>
  <c r="AM31" i="6"/>
  <c r="AN31" i="6"/>
  <c r="AO31" i="6"/>
  <c r="AP31" i="6"/>
  <c r="AC32" i="6"/>
  <c r="AI32" i="6"/>
  <c r="AL32" i="6"/>
  <c r="AM32" i="6"/>
  <c r="AN32" i="6"/>
  <c r="AO32" i="6"/>
  <c r="AP32" i="6"/>
  <c r="AC33" i="6"/>
  <c r="AI33" i="6"/>
  <c r="AL33" i="6"/>
  <c r="AM33" i="6"/>
  <c r="AN33" i="6"/>
  <c r="AO33" i="6"/>
  <c r="AP33" i="6"/>
  <c r="AC34" i="6"/>
  <c r="AI34" i="6"/>
  <c r="AL34" i="6"/>
  <c r="AM34" i="6"/>
  <c r="AN34" i="6"/>
  <c r="AO34" i="6"/>
  <c r="AP34" i="6"/>
  <c r="AC35" i="6"/>
  <c r="AI35" i="6"/>
  <c r="AL35" i="6"/>
  <c r="AM35" i="6"/>
  <c r="AN35" i="6"/>
  <c r="AO35" i="6"/>
  <c r="AP35" i="6"/>
  <c r="AC36" i="6"/>
  <c r="AI36" i="6"/>
  <c r="AL36" i="6"/>
  <c r="AM36" i="6"/>
  <c r="AN36" i="6"/>
  <c r="AO36" i="6"/>
  <c r="AP36" i="6"/>
  <c r="AC37" i="6"/>
  <c r="AI37" i="6"/>
  <c r="AL37" i="6"/>
  <c r="AM37" i="6"/>
  <c r="AN37" i="6"/>
  <c r="AO37" i="6"/>
  <c r="AP37" i="6"/>
  <c r="AC38" i="6"/>
  <c r="AI38" i="6"/>
  <c r="AL38" i="6"/>
  <c r="AM38" i="6"/>
  <c r="AN38" i="6"/>
  <c r="AO38" i="6"/>
  <c r="AP38" i="6"/>
  <c r="AI39" i="6"/>
  <c r="AL39" i="6"/>
  <c r="AM39" i="6"/>
  <c r="AN39" i="6"/>
  <c r="AO39" i="6"/>
  <c r="AP39" i="6"/>
  <c r="AI40" i="6"/>
  <c r="AL40" i="6"/>
  <c r="AM40" i="6"/>
  <c r="AN40" i="6"/>
  <c r="AO40" i="6"/>
  <c r="AP40" i="6"/>
  <c r="AC41" i="6"/>
  <c r="AI41" i="6"/>
  <c r="AL41" i="6"/>
  <c r="AM41" i="6"/>
  <c r="AN41" i="6"/>
  <c r="AO41" i="6"/>
  <c r="AP41" i="6"/>
  <c r="AI42" i="6"/>
  <c r="AL42" i="6"/>
  <c r="AM42" i="6"/>
  <c r="AN42" i="6"/>
  <c r="AO42" i="6"/>
  <c r="AP42" i="6"/>
  <c r="AI43" i="6"/>
  <c r="AL43" i="6"/>
  <c r="AM43" i="6"/>
  <c r="AN43" i="6"/>
  <c r="AO43" i="6"/>
  <c r="AP43" i="6"/>
  <c r="AC44" i="6"/>
  <c r="AI44" i="6"/>
  <c r="AL44" i="6"/>
  <c r="AM44" i="6"/>
  <c r="AN44" i="6"/>
  <c r="AO44" i="6"/>
  <c r="AP44" i="6"/>
  <c r="AC45" i="6"/>
  <c r="AI45" i="6"/>
  <c r="AL45" i="6"/>
  <c r="AM45" i="6"/>
  <c r="AN45" i="6"/>
  <c r="AO45" i="6"/>
  <c r="AP45" i="6"/>
  <c r="AC46" i="6"/>
  <c r="AI46" i="6"/>
  <c r="AL46" i="6"/>
  <c r="AM46" i="6"/>
  <c r="AN46" i="6"/>
  <c r="AO46" i="6"/>
  <c r="AP46" i="6"/>
  <c r="AC47" i="6"/>
  <c r="AI47" i="6"/>
  <c r="AL47" i="6"/>
  <c r="AM47" i="6"/>
  <c r="AN47" i="6"/>
  <c r="AO47" i="6"/>
  <c r="AP47" i="6"/>
  <c r="AC48" i="6"/>
  <c r="AI48" i="6"/>
  <c r="AL48" i="6"/>
  <c r="AM48" i="6"/>
  <c r="AN48" i="6"/>
  <c r="AO48" i="6"/>
  <c r="AP48" i="6"/>
  <c r="AC49" i="6"/>
  <c r="AI49" i="6"/>
  <c r="AL49" i="6"/>
  <c r="AM49" i="6"/>
  <c r="AN49" i="6"/>
  <c r="AO49" i="6"/>
  <c r="AP49" i="6"/>
  <c r="AC50" i="6"/>
  <c r="AI50" i="6"/>
  <c r="AL50" i="6"/>
  <c r="AM50" i="6"/>
  <c r="AN50" i="6"/>
  <c r="AO50" i="6"/>
  <c r="AP50" i="6"/>
  <c r="AC51" i="6"/>
  <c r="AI51" i="6"/>
  <c r="AL51" i="6"/>
  <c r="AM51" i="6"/>
  <c r="AN51" i="6"/>
  <c r="AO51" i="6"/>
  <c r="AP51" i="6"/>
  <c r="AC52" i="6"/>
  <c r="AI52" i="6"/>
  <c r="AL52" i="6"/>
  <c r="AM52" i="6"/>
  <c r="AN52" i="6"/>
  <c r="AO52" i="6"/>
  <c r="AP52" i="6"/>
  <c r="AC53" i="6"/>
  <c r="AI53" i="6"/>
  <c r="AL53" i="6"/>
  <c r="AM53" i="6"/>
  <c r="AN53" i="6"/>
  <c r="AO53" i="6"/>
  <c r="AP53" i="6"/>
  <c r="AC54" i="6"/>
  <c r="AI54" i="6"/>
  <c r="AL54" i="6"/>
  <c r="AM54" i="6"/>
  <c r="AN54" i="6"/>
  <c r="AO54" i="6"/>
  <c r="AP54" i="6"/>
  <c r="AC55" i="6"/>
  <c r="AI55" i="6"/>
  <c r="AL55" i="6"/>
  <c r="AM55" i="6"/>
  <c r="AN55" i="6"/>
  <c r="AO55" i="6"/>
  <c r="AP55" i="6"/>
  <c r="AC56" i="6"/>
  <c r="AI56" i="6"/>
  <c r="AL56" i="6"/>
  <c r="AM56" i="6"/>
  <c r="AN56" i="6"/>
  <c r="AO56" i="6"/>
  <c r="AP56" i="6"/>
  <c r="AC57" i="6"/>
  <c r="AL57" i="6"/>
  <c r="AM57" i="6"/>
  <c r="AN57" i="6"/>
  <c r="AO57" i="6"/>
  <c r="AP57" i="6"/>
  <c r="AC58" i="6"/>
  <c r="AI58" i="6"/>
  <c r="AL58" i="6"/>
  <c r="AM58" i="6"/>
  <c r="AN58" i="6"/>
  <c r="AO58" i="6"/>
  <c r="AP58" i="6"/>
  <c r="AC59" i="6"/>
  <c r="AI59" i="6"/>
  <c r="AL59" i="6"/>
  <c r="AM59" i="6"/>
  <c r="AN59" i="6"/>
  <c r="AO59" i="6"/>
  <c r="AP59" i="6"/>
  <c r="AC60" i="6"/>
  <c r="AI60" i="6"/>
  <c r="AL60" i="6"/>
  <c r="AM60" i="6"/>
  <c r="AN60" i="6"/>
  <c r="AO60" i="6"/>
  <c r="AP60" i="6"/>
  <c r="AI61" i="6"/>
  <c r="AL61" i="6"/>
  <c r="AM61" i="6"/>
  <c r="AN61" i="6"/>
  <c r="AO61" i="6"/>
  <c r="AP61" i="6"/>
  <c r="AI62" i="6"/>
  <c r="AL62" i="6"/>
  <c r="AM62" i="6"/>
  <c r="AN62" i="6"/>
  <c r="AO62" i="6"/>
  <c r="AP62" i="6"/>
  <c r="AI63" i="6"/>
  <c r="AL63" i="6"/>
  <c r="AM63" i="6"/>
  <c r="AN63" i="6"/>
  <c r="AO63" i="6"/>
  <c r="AP63" i="6"/>
  <c r="AI64" i="6"/>
  <c r="AL64" i="6"/>
  <c r="AM64" i="6"/>
  <c r="AN64" i="6"/>
  <c r="AO64" i="6"/>
  <c r="AP64" i="6"/>
  <c r="AI65" i="6"/>
  <c r="AL65" i="6"/>
  <c r="AM65" i="6"/>
  <c r="AN65" i="6"/>
  <c r="AO65" i="6"/>
  <c r="AP65" i="6"/>
  <c r="AC66" i="6"/>
  <c r="AI66" i="6"/>
  <c r="AL66" i="6"/>
  <c r="AM66" i="6"/>
  <c r="AN66" i="6"/>
  <c r="AO66" i="6"/>
  <c r="AP66" i="6"/>
  <c r="AC67" i="6"/>
  <c r="AI67" i="6"/>
  <c r="AL67" i="6"/>
  <c r="AM67" i="6"/>
  <c r="AN67" i="6"/>
  <c r="AO67" i="6"/>
  <c r="AP67" i="6"/>
  <c r="AC68" i="6"/>
  <c r="AI68" i="6"/>
  <c r="AL68" i="6"/>
  <c r="AM68" i="6"/>
  <c r="AN68" i="6"/>
  <c r="AO68" i="6"/>
  <c r="AP68" i="6"/>
  <c r="AC69" i="6"/>
  <c r="AI69" i="6"/>
  <c r="AL69" i="6"/>
  <c r="AM69" i="6"/>
  <c r="AN69" i="6"/>
  <c r="AO69" i="6"/>
  <c r="AP69" i="6"/>
  <c r="AC70" i="6"/>
  <c r="AI70" i="6"/>
  <c r="AL70" i="6"/>
  <c r="AM70" i="6"/>
  <c r="AN70" i="6"/>
  <c r="AO70" i="6"/>
  <c r="AP70" i="6"/>
  <c r="AC71" i="6"/>
  <c r="AI71" i="6"/>
  <c r="AL71" i="6"/>
  <c r="AM71" i="6"/>
  <c r="AN71" i="6"/>
  <c r="AO71" i="6"/>
  <c r="AP71" i="6"/>
  <c r="AC72" i="6"/>
  <c r="AI72" i="6"/>
  <c r="AL72" i="6"/>
  <c r="AM72" i="6"/>
  <c r="AN72" i="6"/>
  <c r="AO72" i="6"/>
  <c r="AP72" i="6"/>
  <c r="AI73" i="6"/>
  <c r="AL73" i="6"/>
  <c r="AM73" i="6"/>
  <c r="AN73" i="6"/>
  <c r="AO73" i="6"/>
  <c r="AP73" i="6"/>
  <c r="AI74" i="6"/>
  <c r="AL74" i="6"/>
  <c r="AM74" i="6"/>
  <c r="AN74" i="6"/>
  <c r="AO74" i="6"/>
  <c r="AP74" i="6"/>
  <c r="AC75" i="6"/>
  <c r="AI75" i="6"/>
  <c r="AL75" i="6"/>
  <c r="AM75" i="6"/>
  <c r="AN75" i="6"/>
  <c r="AO75" i="6"/>
  <c r="AP75" i="6"/>
  <c r="AI76" i="6"/>
  <c r="AL76" i="6"/>
  <c r="AM76" i="6"/>
  <c r="AN76" i="6"/>
  <c r="AO76" i="6"/>
  <c r="AP76" i="6"/>
  <c r="AC77" i="6"/>
  <c r="AI77" i="6"/>
  <c r="AL77" i="6"/>
  <c r="AM77" i="6"/>
  <c r="AN77" i="6"/>
  <c r="AO77" i="6"/>
  <c r="AP77" i="6"/>
  <c r="AC78" i="6"/>
  <c r="AI78" i="6"/>
  <c r="AL78" i="6"/>
  <c r="AM78" i="6"/>
  <c r="AN78" i="6"/>
  <c r="AO78" i="6"/>
  <c r="AP78" i="6"/>
  <c r="AC79" i="6"/>
  <c r="AI79" i="6"/>
  <c r="AL79" i="6"/>
  <c r="AM79" i="6"/>
  <c r="AN79" i="6"/>
  <c r="AO79" i="6"/>
  <c r="AP79" i="6"/>
  <c r="AC80" i="6"/>
  <c r="AI80" i="6"/>
  <c r="AL80" i="6"/>
  <c r="AM80" i="6"/>
  <c r="AN80" i="6"/>
  <c r="AO80" i="6"/>
  <c r="AP80" i="6"/>
  <c r="AC81" i="6"/>
  <c r="AI81" i="6"/>
  <c r="AL81" i="6"/>
  <c r="AM81" i="6"/>
  <c r="AN81" i="6"/>
  <c r="AO81" i="6"/>
  <c r="AP81" i="6"/>
  <c r="AC82" i="6"/>
  <c r="AI82" i="6"/>
  <c r="AL82" i="6"/>
  <c r="AM82" i="6"/>
  <c r="AN82" i="6"/>
  <c r="AO82" i="6"/>
  <c r="AP82" i="6"/>
  <c r="AC83" i="6"/>
  <c r="AI83" i="6"/>
  <c r="AL83" i="6"/>
  <c r="AM83" i="6"/>
  <c r="AN83" i="6"/>
  <c r="AO83" i="6"/>
  <c r="AP83" i="6"/>
  <c r="AC84" i="6"/>
  <c r="AI84" i="6"/>
  <c r="AL84" i="6"/>
  <c r="AM84" i="6"/>
  <c r="AN84" i="6"/>
  <c r="AO84" i="6"/>
  <c r="AP84" i="6"/>
  <c r="AC85" i="6"/>
  <c r="AI85" i="6"/>
  <c r="AL85" i="6"/>
  <c r="AM85" i="6"/>
  <c r="AN85" i="6"/>
  <c r="AO85" i="6"/>
  <c r="AP85" i="6"/>
  <c r="AC86" i="6"/>
  <c r="AI86" i="6"/>
  <c r="AL86" i="6"/>
  <c r="AM86" i="6"/>
  <c r="AN86" i="6"/>
  <c r="AO86" i="6"/>
  <c r="AP86" i="6"/>
  <c r="AC87" i="6"/>
  <c r="AI87" i="6"/>
  <c r="AL87" i="6"/>
  <c r="AM87" i="6"/>
  <c r="AN87" i="6"/>
  <c r="AO87" i="6"/>
  <c r="AP87" i="6"/>
  <c r="AC88" i="6"/>
  <c r="AI88" i="6"/>
  <c r="AL88" i="6"/>
  <c r="AM88" i="6"/>
  <c r="AN88" i="6"/>
  <c r="AO88" i="6"/>
  <c r="AP88" i="6"/>
  <c r="AC89" i="6"/>
  <c r="AI89" i="6"/>
  <c r="AL89" i="6"/>
  <c r="AM89" i="6"/>
  <c r="AN89" i="6"/>
  <c r="AO89" i="6"/>
  <c r="AP89" i="6"/>
  <c r="AC90" i="6"/>
  <c r="AI90" i="6"/>
  <c r="AL90" i="6"/>
  <c r="AM90" i="6"/>
  <c r="AN90" i="6"/>
  <c r="AO90" i="6"/>
  <c r="AP90" i="6"/>
  <c r="AC91" i="6"/>
  <c r="AI91" i="6"/>
  <c r="AL91" i="6"/>
  <c r="AM91" i="6"/>
  <c r="AN91" i="6"/>
  <c r="AO91" i="6"/>
  <c r="AP91" i="6"/>
  <c r="AC92" i="6"/>
  <c r="AI92" i="6"/>
  <c r="AL92" i="6"/>
  <c r="AM92" i="6"/>
  <c r="AN92" i="6"/>
  <c r="AO92" i="6"/>
  <c r="AP92" i="6"/>
  <c r="AC93" i="6"/>
  <c r="AI93" i="6"/>
  <c r="AL93" i="6"/>
  <c r="AM93" i="6"/>
  <c r="AN93" i="6"/>
  <c r="AO93" i="6"/>
  <c r="AP93" i="6"/>
  <c r="AC94" i="6"/>
  <c r="AI94" i="6"/>
  <c r="AL94" i="6"/>
  <c r="AM94" i="6"/>
  <c r="AN94" i="6"/>
  <c r="AO94" i="6"/>
  <c r="AP94" i="6"/>
  <c r="AC95" i="6"/>
  <c r="AI95" i="6"/>
  <c r="AL95" i="6"/>
  <c r="AM95" i="6"/>
  <c r="AN95" i="6"/>
  <c r="AO95" i="6"/>
  <c r="AP95" i="6"/>
  <c r="AC96" i="6"/>
  <c r="AI96" i="6"/>
  <c r="AL96" i="6"/>
  <c r="AM96" i="6"/>
  <c r="AN96" i="6"/>
  <c r="AO96" i="6"/>
  <c r="AP96" i="6"/>
  <c r="AI97" i="6"/>
  <c r="AL97" i="6"/>
  <c r="AM97" i="6"/>
  <c r="AN97" i="6"/>
  <c r="AO97" i="6"/>
  <c r="AP97" i="6"/>
  <c r="AC98" i="6"/>
  <c r="AI98" i="6"/>
  <c r="AL98" i="6"/>
  <c r="AM98" i="6"/>
  <c r="AN98" i="6"/>
  <c r="AO98" i="6"/>
  <c r="AP98" i="6"/>
  <c r="AC99" i="6"/>
  <c r="AI99" i="6"/>
  <c r="AL99" i="6"/>
  <c r="AM99" i="6"/>
  <c r="AN99" i="6"/>
  <c r="AO99" i="6"/>
  <c r="AP99" i="6"/>
  <c r="AC100" i="6"/>
  <c r="AI100" i="6"/>
  <c r="AL100" i="6"/>
  <c r="AM100" i="6"/>
  <c r="AN100" i="6"/>
  <c r="AO100" i="6"/>
  <c r="AP100" i="6"/>
  <c r="AC101" i="6"/>
  <c r="AI101" i="6"/>
  <c r="AL101" i="6"/>
  <c r="AM101" i="6"/>
  <c r="AN101" i="6"/>
  <c r="AO101" i="6"/>
  <c r="AP101" i="6"/>
  <c r="AI102" i="6"/>
  <c r="AL102" i="6"/>
  <c r="AM102" i="6"/>
  <c r="AN102" i="6"/>
  <c r="AO102" i="6"/>
  <c r="AP102" i="6"/>
  <c r="AQ102" i="6"/>
  <c r="AR102" i="6"/>
  <c r="AV102" i="6"/>
  <c r="AW102" i="6"/>
  <c r="AC103" i="6"/>
  <c r="AI103" i="6"/>
  <c r="AL103" i="6"/>
  <c r="AM103" i="6"/>
  <c r="AN103" i="6"/>
  <c r="AO103" i="6"/>
  <c r="AP103" i="6"/>
  <c r="AQ103" i="6"/>
  <c r="AR103" i="6"/>
  <c r="AV103" i="6"/>
  <c r="AW103" i="6"/>
  <c r="AC104" i="6"/>
  <c r="AI104" i="6"/>
  <c r="AL104" i="6"/>
  <c r="AM104" i="6"/>
  <c r="AN104" i="6"/>
  <c r="AO104" i="6"/>
  <c r="AP104" i="6"/>
  <c r="AQ104" i="6"/>
  <c r="AR104" i="6"/>
  <c r="AV104" i="6"/>
  <c r="AW104" i="6"/>
  <c r="AC105" i="6"/>
  <c r="AI105" i="6"/>
  <c r="AL105" i="6"/>
  <c r="AM105" i="6"/>
  <c r="AN105" i="6"/>
  <c r="AO105" i="6"/>
  <c r="AP105" i="6"/>
  <c r="AC106" i="6"/>
  <c r="AI106" i="6"/>
  <c r="AL106" i="6"/>
  <c r="AM106" i="6"/>
  <c r="AN106" i="6"/>
  <c r="AO106" i="6"/>
  <c r="AP106" i="6"/>
  <c r="AC107" i="6"/>
  <c r="AI107" i="6"/>
  <c r="AL107" i="6"/>
  <c r="AM107" i="6"/>
  <c r="AN107" i="6"/>
  <c r="AO107" i="6"/>
  <c r="AP107" i="6"/>
  <c r="AC108" i="6"/>
  <c r="AI108" i="6"/>
  <c r="AL108" i="6"/>
  <c r="AM108" i="6"/>
  <c r="AN108" i="6"/>
  <c r="AO108" i="6"/>
  <c r="AP108" i="6"/>
  <c r="AC109" i="6"/>
  <c r="AI109" i="6"/>
  <c r="AL109" i="6"/>
  <c r="AM109" i="6"/>
  <c r="AN109" i="6"/>
  <c r="AO109" i="6"/>
  <c r="AP109" i="6"/>
  <c r="AC110" i="6"/>
  <c r="AI110" i="6"/>
  <c r="AL110" i="6"/>
  <c r="AM110" i="6"/>
  <c r="AN110" i="6"/>
  <c r="AO110" i="6"/>
  <c r="AP110" i="6"/>
  <c r="AC111" i="6"/>
  <c r="AI111" i="6"/>
  <c r="AL111" i="6"/>
  <c r="AM111" i="6"/>
  <c r="AN111" i="6"/>
  <c r="AO111" i="6"/>
  <c r="AP111" i="6"/>
  <c r="AC112" i="6"/>
  <c r="AI112" i="6"/>
  <c r="AL112" i="6"/>
  <c r="AM112" i="6"/>
  <c r="AN112" i="6"/>
  <c r="AO112" i="6"/>
  <c r="AP112" i="6"/>
  <c r="AC113" i="6"/>
  <c r="AI113" i="6"/>
  <c r="AL113" i="6"/>
  <c r="AM113" i="6"/>
  <c r="AN113" i="6"/>
  <c r="AO113" i="6"/>
  <c r="AP113" i="6"/>
  <c r="AC114" i="6"/>
  <c r="AI114" i="6"/>
  <c r="AL114" i="6"/>
  <c r="AM114" i="6"/>
  <c r="AN114" i="6"/>
  <c r="AO114" i="6"/>
  <c r="AP114" i="6"/>
  <c r="AC115" i="6"/>
  <c r="AI115" i="6"/>
  <c r="AL115" i="6"/>
  <c r="AM115" i="6"/>
  <c r="AN115" i="6"/>
  <c r="AO115" i="6"/>
  <c r="AP115" i="6"/>
  <c r="AC116" i="6"/>
  <c r="AI116" i="6"/>
  <c r="AL116" i="6"/>
  <c r="AM116" i="6"/>
  <c r="AN116" i="6"/>
  <c r="AO116" i="6"/>
  <c r="AP116" i="6"/>
  <c r="AC117" i="6"/>
  <c r="AI117" i="6"/>
  <c r="AL117" i="6"/>
  <c r="AM117" i="6"/>
  <c r="AN117" i="6"/>
  <c r="AO117" i="6"/>
  <c r="AP117" i="6"/>
  <c r="AC118" i="6"/>
  <c r="AI118" i="6"/>
  <c r="AL118" i="6"/>
  <c r="AM118" i="6"/>
  <c r="AN118" i="6"/>
  <c r="AO118" i="6"/>
  <c r="AP118" i="6"/>
  <c r="AC119" i="6"/>
  <c r="AI119" i="6"/>
  <c r="AL119" i="6"/>
  <c r="AM119" i="6"/>
  <c r="AN119" i="6"/>
  <c r="AO119" i="6"/>
  <c r="AP119" i="6"/>
  <c r="AC120" i="6"/>
  <c r="AI120" i="6"/>
  <c r="AL120" i="6"/>
  <c r="AM120" i="6"/>
  <c r="AN120" i="6"/>
  <c r="AO120" i="6"/>
  <c r="AP120" i="6"/>
  <c r="AC121" i="6"/>
  <c r="AI121" i="6"/>
  <c r="AL121" i="6"/>
  <c r="AM121" i="6"/>
  <c r="AN121" i="6"/>
  <c r="AO121" i="6"/>
  <c r="AP121" i="6"/>
  <c r="AC125" i="6"/>
  <c r="AI125" i="6"/>
  <c r="AL125" i="6"/>
  <c r="AM125" i="6"/>
  <c r="AN125" i="6"/>
  <c r="AO125" i="6"/>
  <c r="AP125" i="6"/>
  <c r="AC126" i="6"/>
  <c r="AI126" i="6"/>
  <c r="AL126" i="6"/>
  <c r="AM126" i="6"/>
  <c r="AN126" i="6"/>
  <c r="AO126" i="6"/>
  <c r="AP126" i="6"/>
  <c r="AC127" i="6"/>
  <c r="AI127" i="6"/>
  <c r="AL127" i="6"/>
  <c r="AM127" i="6"/>
  <c r="AN127" i="6"/>
  <c r="AO127" i="6"/>
  <c r="AP127" i="6"/>
  <c r="AC128" i="6"/>
  <c r="AI128" i="6"/>
  <c r="AL128" i="6"/>
  <c r="AM128" i="6"/>
  <c r="AN128" i="6"/>
  <c r="AO128" i="6"/>
  <c r="AP128" i="6"/>
  <c r="AC129" i="6"/>
  <c r="AI129" i="6"/>
  <c r="AL129" i="6"/>
  <c r="AM129" i="6"/>
  <c r="AN129" i="6"/>
  <c r="AO129" i="6"/>
  <c r="AP129" i="6"/>
  <c r="AC130" i="6"/>
  <c r="AI130" i="6"/>
  <c r="AL130" i="6"/>
  <c r="AM130" i="6"/>
  <c r="AN130" i="6"/>
  <c r="AO130" i="6"/>
  <c r="AP130" i="6"/>
  <c r="AC131" i="6"/>
  <c r="AI131" i="6"/>
  <c r="AL131" i="6"/>
  <c r="AM131" i="6"/>
  <c r="AN131" i="6"/>
  <c r="AO131" i="6"/>
  <c r="AP131" i="6"/>
  <c r="AC132" i="6"/>
  <c r="AI132" i="6"/>
  <c r="AL132" i="6"/>
  <c r="AM132" i="6"/>
  <c r="AN132" i="6"/>
  <c r="AO132" i="6"/>
  <c r="AP132" i="6"/>
  <c r="AC133" i="6"/>
  <c r="AI133" i="6"/>
  <c r="AL133" i="6"/>
  <c r="AM133" i="6"/>
  <c r="AN133" i="6"/>
  <c r="AO133" i="6"/>
  <c r="AP133" i="6"/>
  <c r="AC134" i="6"/>
  <c r="AI134" i="6"/>
  <c r="AL134" i="6"/>
  <c r="AM134" i="6"/>
  <c r="AN134" i="6"/>
  <c r="AO134" i="6"/>
  <c r="AP134" i="6"/>
  <c r="AC135" i="6"/>
  <c r="AI135" i="6"/>
  <c r="AL135" i="6"/>
  <c r="AM135" i="6"/>
  <c r="AN135" i="6"/>
  <c r="AO135" i="6"/>
  <c r="AP135" i="6"/>
  <c r="AC136" i="6"/>
  <c r="AI136" i="6"/>
  <c r="AL136" i="6"/>
  <c r="AM136" i="6"/>
  <c r="AN136" i="6"/>
  <c r="AO136" i="6"/>
  <c r="AP136" i="6"/>
  <c r="AC137" i="6"/>
  <c r="AI137" i="6"/>
  <c r="AL137" i="6"/>
  <c r="AM137" i="6"/>
  <c r="AN137" i="6"/>
  <c r="AO137" i="6"/>
  <c r="AP137" i="6"/>
  <c r="AC138" i="6"/>
  <c r="AI138" i="6"/>
  <c r="AL138" i="6"/>
  <c r="AM138" i="6"/>
  <c r="AN138" i="6"/>
  <c r="AO138" i="6"/>
  <c r="AP138" i="6"/>
  <c r="AC139" i="6"/>
  <c r="AI139" i="6"/>
  <c r="AL139" i="6"/>
  <c r="AM139" i="6"/>
  <c r="AN139" i="6"/>
  <c r="AO139" i="6"/>
  <c r="AP139" i="6"/>
  <c r="AC140" i="6"/>
  <c r="AI140" i="6"/>
  <c r="AL140" i="6"/>
  <c r="AM140" i="6"/>
  <c r="AN140" i="6"/>
  <c r="AO140" i="6"/>
  <c r="AP140" i="6"/>
  <c r="AC141" i="6"/>
  <c r="AI141" i="6"/>
  <c r="AL141" i="6"/>
  <c r="AM141" i="6"/>
  <c r="AN141" i="6"/>
  <c r="AO141" i="6"/>
  <c r="AP141" i="6"/>
  <c r="AC142" i="6"/>
  <c r="AI142" i="6"/>
  <c r="AL142" i="6"/>
  <c r="AM142" i="6"/>
  <c r="AN142" i="6"/>
  <c r="AO142" i="6"/>
  <c r="AP142" i="6"/>
  <c r="AC143" i="6"/>
  <c r="AI143" i="6"/>
  <c r="AL143" i="6"/>
  <c r="AM143" i="6"/>
  <c r="AN143" i="6"/>
  <c r="AO143" i="6"/>
  <c r="AP143" i="6"/>
  <c r="AC144" i="6"/>
  <c r="AI144" i="6"/>
  <c r="AL144" i="6"/>
  <c r="AM144" i="6"/>
  <c r="AN144" i="6"/>
  <c r="AO144" i="6"/>
  <c r="AP144" i="6"/>
  <c r="AC145" i="6"/>
  <c r="AI145" i="6"/>
  <c r="AL145" i="6"/>
  <c r="AM145" i="6"/>
  <c r="AN145" i="6"/>
  <c r="AO145" i="6"/>
  <c r="AP145" i="6"/>
  <c r="AC146" i="6"/>
  <c r="AI146" i="6"/>
  <c r="AL146" i="6"/>
  <c r="AM146" i="6"/>
  <c r="AN146" i="6"/>
  <c r="AO146" i="6"/>
  <c r="AP146" i="6"/>
  <c r="AC147" i="6"/>
  <c r="AI147" i="6"/>
  <c r="AL147" i="6"/>
  <c r="AM147" i="6"/>
  <c r="AN147" i="6"/>
  <c r="AO147" i="6"/>
  <c r="AP147" i="6"/>
  <c r="AC148" i="6"/>
  <c r="AI148" i="6"/>
  <c r="AL148" i="6"/>
  <c r="AM148" i="6"/>
  <c r="AN148" i="6"/>
  <c r="AO148" i="6"/>
  <c r="AP148" i="6"/>
  <c r="AC149" i="6"/>
  <c r="AI149" i="6"/>
  <c r="AL149" i="6"/>
  <c r="AM149" i="6"/>
  <c r="AN149" i="6"/>
  <c r="AO149" i="6"/>
  <c r="AP149" i="6"/>
  <c r="AC150" i="6"/>
  <c r="AI150" i="6"/>
  <c r="AL150" i="6"/>
  <c r="AM150" i="6"/>
  <c r="AN150" i="6"/>
  <c r="AO150" i="6"/>
  <c r="AP150" i="6"/>
  <c r="AC151" i="6"/>
  <c r="AI151" i="6"/>
  <c r="AL151" i="6"/>
  <c r="AM151" i="6"/>
  <c r="AN151" i="6"/>
  <c r="AO151" i="6"/>
  <c r="AP151" i="6"/>
  <c r="AC152" i="6"/>
  <c r="AI152" i="6"/>
  <c r="AL152" i="6"/>
  <c r="AM152" i="6"/>
  <c r="AN152" i="6"/>
  <c r="AO152" i="6"/>
  <c r="AP152" i="6"/>
  <c r="AC153" i="6"/>
  <c r="AI153" i="6"/>
  <c r="AL153" i="6"/>
  <c r="AM153" i="6"/>
  <c r="AN153" i="6"/>
  <c r="AO153" i="6"/>
  <c r="AP153" i="6"/>
  <c r="AC154" i="6"/>
  <c r="AI154" i="6"/>
  <c r="AL154" i="6"/>
  <c r="AM154" i="6"/>
  <c r="AN154" i="6"/>
  <c r="AO154" i="6"/>
  <c r="AP154" i="6"/>
  <c r="AC155" i="6"/>
  <c r="AI155" i="6"/>
  <c r="AL155" i="6"/>
  <c r="AM155" i="6"/>
  <c r="AN155" i="6"/>
  <c r="AO155" i="6"/>
  <c r="AP155" i="6"/>
  <c r="AC156" i="6"/>
  <c r="AI156" i="6"/>
  <c r="AL156" i="6"/>
  <c r="AM156" i="6"/>
  <c r="AN156" i="6"/>
  <c r="AO156" i="6"/>
  <c r="AP156" i="6"/>
  <c r="AC157" i="6"/>
  <c r="AI157" i="6"/>
  <c r="AL157" i="6"/>
  <c r="AM157" i="6"/>
  <c r="AN157" i="6"/>
  <c r="AO157" i="6"/>
  <c r="AP157" i="6"/>
  <c r="AC158" i="6"/>
  <c r="AI158" i="6"/>
  <c r="AL158" i="6"/>
  <c r="AM158" i="6"/>
  <c r="AN158" i="6"/>
  <c r="AO158" i="6"/>
  <c r="AP158" i="6"/>
  <c r="AC159" i="6"/>
  <c r="AI159" i="6"/>
  <c r="AL159" i="6"/>
  <c r="AM159" i="6"/>
  <c r="AN159" i="6"/>
  <c r="AO159" i="6"/>
  <c r="AP159" i="6"/>
  <c r="AC160" i="6"/>
  <c r="AI160" i="6"/>
  <c r="AL160" i="6"/>
  <c r="AM160" i="6"/>
  <c r="AN160" i="6"/>
  <c r="AO160" i="6"/>
  <c r="AP160" i="6"/>
  <c r="AC161" i="6"/>
  <c r="AI161" i="6"/>
  <c r="AL161" i="6"/>
  <c r="AM161" i="6"/>
  <c r="AN161" i="6"/>
  <c r="AO161" i="6"/>
  <c r="AP161" i="6"/>
  <c r="AC162" i="6"/>
  <c r="AI162" i="6"/>
  <c r="AL162" i="6"/>
  <c r="AM162" i="6"/>
  <c r="AN162" i="6"/>
  <c r="AO162" i="6"/>
  <c r="AP162" i="6"/>
  <c r="AC163" i="6"/>
  <c r="AI163" i="6"/>
  <c r="AL163" i="6"/>
  <c r="AM163" i="6"/>
  <c r="AN163" i="6"/>
  <c r="AO163" i="6"/>
  <c r="AP163" i="6"/>
  <c r="AC164" i="6"/>
  <c r="AI164" i="6"/>
  <c r="AL164" i="6"/>
  <c r="AM164" i="6"/>
  <c r="AN164" i="6"/>
  <c r="AO164" i="6"/>
  <c r="AP164" i="6"/>
  <c r="AC165" i="6"/>
  <c r="AI165" i="6"/>
  <c r="AL165" i="6"/>
  <c r="AM165" i="6"/>
  <c r="AN165" i="6"/>
  <c r="AO165" i="6"/>
  <c r="AP165" i="6"/>
  <c r="AC166" i="6"/>
  <c r="AI166" i="6"/>
  <c r="AL166" i="6"/>
  <c r="AM166" i="6"/>
  <c r="AN166" i="6"/>
  <c r="AO166" i="6"/>
  <c r="AP166" i="6"/>
  <c r="AC167" i="6"/>
  <c r="AI167" i="6"/>
  <c r="AL167" i="6"/>
  <c r="AM167" i="6"/>
  <c r="AN167" i="6"/>
  <c r="AO167" i="6"/>
  <c r="AP167" i="6"/>
  <c r="AC168" i="6"/>
  <c r="AI168" i="6"/>
  <c r="AL168" i="6"/>
  <c r="AM168" i="6"/>
  <c r="AN168" i="6"/>
  <c r="AO168" i="6"/>
  <c r="AP168" i="6"/>
  <c r="AC169" i="6"/>
  <c r="AI169" i="6"/>
  <c r="AL169" i="6"/>
  <c r="AM169" i="6"/>
  <c r="AN169" i="6"/>
  <c r="AO169" i="6"/>
  <c r="AP169" i="6"/>
  <c r="AC170" i="6"/>
  <c r="AI170" i="6"/>
  <c r="AL170" i="6"/>
  <c r="AM170" i="6"/>
  <c r="AN170" i="6"/>
  <c r="AO170" i="6"/>
  <c r="AP170" i="6"/>
  <c r="AC171" i="6"/>
  <c r="AI171" i="6"/>
  <c r="AL171" i="6"/>
  <c r="AM171" i="6"/>
  <c r="AN171" i="6"/>
  <c r="AO171" i="6"/>
  <c r="AP171" i="6"/>
  <c r="AC172" i="6"/>
  <c r="AI172" i="6"/>
  <c r="AL172" i="6"/>
  <c r="AM172" i="6"/>
  <c r="AN172" i="6"/>
  <c r="AO172" i="6"/>
  <c r="AP172" i="6"/>
  <c r="AC173" i="6"/>
  <c r="AI173" i="6"/>
  <c r="AL173" i="6"/>
  <c r="AM173" i="6"/>
  <c r="AN173" i="6"/>
  <c r="AO173" i="6"/>
  <c r="AP173" i="6"/>
  <c r="AC174" i="6"/>
  <c r="AI174" i="6"/>
  <c r="AL174" i="6"/>
  <c r="AM174" i="6"/>
  <c r="AN174" i="6"/>
  <c r="AO174" i="6"/>
  <c r="AP174" i="6"/>
  <c r="AC175" i="6"/>
  <c r="AI175" i="6"/>
  <c r="AL175" i="6"/>
  <c r="AM175" i="6"/>
  <c r="AN175" i="6"/>
  <c r="AO175" i="6"/>
  <c r="AP175" i="6"/>
  <c r="AC176" i="6"/>
  <c r="AI176" i="6"/>
  <c r="AL176" i="6"/>
  <c r="AM176" i="6"/>
  <c r="AN176" i="6"/>
  <c r="AO176" i="6"/>
  <c r="AP176" i="6"/>
  <c r="AC177" i="6"/>
  <c r="AI177" i="6"/>
  <c r="AL177" i="6"/>
  <c r="AM177" i="6"/>
  <c r="AN177" i="6"/>
  <c r="AO177" i="6"/>
  <c r="AP177" i="6"/>
  <c r="AC178" i="6"/>
  <c r="AI178" i="6"/>
  <c r="AL178" i="6"/>
  <c r="AM178" i="6"/>
  <c r="AN178" i="6"/>
  <c r="AO178" i="6"/>
  <c r="AP178" i="6"/>
  <c r="AC179" i="6"/>
  <c r="AI179" i="6"/>
  <c r="AL179" i="6"/>
  <c r="AM179" i="6"/>
  <c r="AN179" i="6"/>
  <c r="AO179" i="6"/>
  <c r="AP179" i="6"/>
  <c r="AC180" i="6"/>
  <c r="AI180" i="6"/>
  <c r="AL180" i="6"/>
  <c r="AM180" i="6"/>
  <c r="AN180" i="6"/>
  <c r="AO180" i="6"/>
  <c r="AP180" i="6"/>
  <c r="AC181" i="6"/>
  <c r="AI181" i="6"/>
  <c r="AL181" i="6"/>
  <c r="AM181" i="6"/>
  <c r="AN181" i="6"/>
  <c r="AO181" i="6"/>
  <c r="AP181" i="6"/>
  <c r="AC182" i="6"/>
  <c r="AI182" i="6"/>
  <c r="AL182" i="6"/>
  <c r="AM182" i="6"/>
  <c r="AN182" i="6"/>
  <c r="AO182" i="6"/>
  <c r="AP182" i="6"/>
  <c r="AC183" i="6"/>
  <c r="AI183" i="6"/>
  <c r="AL183" i="6"/>
  <c r="AM183" i="6"/>
  <c r="AN183" i="6"/>
  <c r="AO183" i="6"/>
  <c r="AP183" i="6"/>
  <c r="AC184" i="6"/>
  <c r="AI184" i="6"/>
  <c r="AL184" i="6"/>
  <c r="AM184" i="6"/>
  <c r="AN184" i="6"/>
  <c r="AO184" i="6"/>
  <c r="AP184" i="6"/>
  <c r="AC185" i="6"/>
  <c r="AI185" i="6"/>
  <c r="AL185" i="6"/>
  <c r="AM185" i="6"/>
  <c r="AN185" i="6"/>
  <c r="AO185" i="6"/>
  <c r="AP185" i="6"/>
  <c r="AC186" i="6"/>
  <c r="AI186" i="6"/>
  <c r="AL186" i="6"/>
  <c r="AM186" i="6"/>
  <c r="AN186" i="6"/>
  <c r="AO186" i="6"/>
  <c r="AP186" i="6"/>
  <c r="AC187" i="6"/>
  <c r="AI187" i="6"/>
  <c r="AL187" i="6"/>
  <c r="AM187" i="6"/>
  <c r="AN187" i="6"/>
  <c r="AO187" i="6"/>
  <c r="AP187" i="6"/>
  <c r="AC188" i="6"/>
  <c r="AI188" i="6"/>
  <c r="AL188" i="6"/>
  <c r="AM188" i="6"/>
  <c r="AN188" i="6"/>
  <c r="AO188" i="6"/>
  <c r="AP188" i="6"/>
  <c r="AC189" i="6"/>
  <c r="AI189" i="6"/>
  <c r="AL189" i="6"/>
  <c r="AM189" i="6"/>
  <c r="AN189" i="6"/>
  <c r="AO189" i="6"/>
  <c r="AP189" i="6"/>
  <c r="AC190" i="6"/>
  <c r="AI190" i="6"/>
  <c r="AL190" i="6"/>
  <c r="AM190" i="6"/>
  <c r="AN190" i="6"/>
  <c r="AO190" i="6"/>
  <c r="AP190" i="6"/>
  <c r="AC191" i="6"/>
  <c r="AI191" i="6"/>
  <c r="AL191" i="6"/>
  <c r="AM191" i="6"/>
  <c r="AN191" i="6"/>
  <c r="AO191" i="6"/>
  <c r="AP191" i="6"/>
  <c r="AC192" i="6"/>
  <c r="AI192" i="6"/>
  <c r="AL192" i="6"/>
  <c r="AM192" i="6"/>
  <c r="AN192" i="6"/>
  <c r="AO192" i="6"/>
  <c r="AP192" i="6"/>
  <c r="AC193" i="6"/>
  <c r="AI193" i="6"/>
  <c r="AL193" i="6"/>
  <c r="AM193" i="6"/>
  <c r="AN193" i="6"/>
  <c r="AO193" i="6"/>
  <c r="AP193" i="6"/>
  <c r="AC194" i="6"/>
  <c r="AI194" i="6"/>
  <c r="AL194" i="6"/>
  <c r="AM194" i="6"/>
  <c r="AN194" i="6"/>
  <c r="AO194" i="6"/>
  <c r="AP194" i="6"/>
  <c r="AC195" i="6"/>
  <c r="AI195" i="6"/>
  <c r="AL195" i="6"/>
  <c r="AM195" i="6"/>
  <c r="AN195" i="6"/>
  <c r="AO195" i="6"/>
  <c r="AP195" i="6"/>
  <c r="AC196" i="6"/>
  <c r="AI196" i="6"/>
  <c r="AL196" i="6"/>
  <c r="AM196" i="6"/>
  <c r="AN196" i="6"/>
  <c r="AO196" i="6"/>
  <c r="AP196" i="6"/>
  <c r="AC197" i="6"/>
  <c r="AI197" i="6"/>
  <c r="AL197" i="6"/>
  <c r="AM197" i="6"/>
  <c r="AN197" i="6"/>
  <c r="AO197" i="6"/>
  <c r="AP197" i="6"/>
  <c r="AC198" i="6"/>
  <c r="AI198" i="6"/>
  <c r="AL198" i="6"/>
  <c r="AM198" i="6"/>
  <c r="AN198" i="6"/>
  <c r="AO198" i="6"/>
  <c r="AP198" i="6"/>
  <c r="AC199" i="6"/>
  <c r="AI199" i="6"/>
  <c r="AL199" i="6"/>
  <c r="AM199" i="6"/>
  <c r="AN199" i="6"/>
  <c r="AO199" i="6"/>
  <c r="AP199" i="6"/>
  <c r="AC200" i="6"/>
  <c r="AI200" i="6"/>
  <c r="AL200" i="6"/>
  <c r="AM200" i="6"/>
  <c r="AN200" i="6"/>
  <c r="AO200" i="6"/>
  <c r="AP200" i="6"/>
  <c r="AC201" i="6"/>
  <c r="AI201" i="6"/>
  <c r="AL201" i="6"/>
  <c r="AM201" i="6"/>
  <c r="AN201" i="6"/>
  <c r="AO201" i="6"/>
  <c r="AP201" i="6"/>
  <c r="AC202" i="6"/>
  <c r="AI202" i="6"/>
  <c r="AL202" i="6"/>
  <c r="AM202" i="6"/>
  <c r="AN202" i="6"/>
  <c r="AO202" i="6"/>
  <c r="AP202" i="6"/>
  <c r="AC203" i="6"/>
  <c r="AI203" i="6"/>
  <c r="AL203" i="6"/>
  <c r="AM203" i="6"/>
  <c r="AN203" i="6"/>
  <c r="AO203" i="6"/>
  <c r="AP203" i="6"/>
  <c r="AC204" i="6"/>
  <c r="AI204" i="6"/>
  <c r="AL204" i="6"/>
  <c r="AM204" i="6"/>
  <c r="AN204" i="6"/>
  <c r="AO204" i="6"/>
  <c r="AP204" i="6"/>
  <c r="AC205" i="6"/>
  <c r="AI205" i="6"/>
  <c r="AL205" i="6"/>
  <c r="AM205" i="6"/>
  <c r="AN205" i="6"/>
  <c r="AO205" i="6"/>
  <c r="AP205" i="6"/>
  <c r="AC206" i="6"/>
  <c r="AI206" i="6"/>
  <c r="AL206" i="6"/>
  <c r="AM206" i="6"/>
  <c r="AN206" i="6"/>
  <c r="AO206" i="6"/>
  <c r="AP206" i="6"/>
  <c r="AC207" i="6"/>
  <c r="AI207" i="6"/>
  <c r="AL207" i="6"/>
  <c r="AM207" i="6"/>
  <c r="AN207" i="6"/>
  <c r="AO207" i="6"/>
  <c r="AP207" i="6"/>
  <c r="AC208" i="6"/>
  <c r="AI208" i="6"/>
  <c r="AL208" i="6"/>
  <c r="AM208" i="6"/>
  <c r="AN208" i="6"/>
  <c r="AO208" i="6"/>
  <c r="AP208" i="6"/>
  <c r="AC209" i="6"/>
  <c r="AI209" i="6"/>
  <c r="AL209" i="6"/>
  <c r="AM209" i="6"/>
  <c r="AN209" i="6"/>
  <c r="AO209" i="6"/>
  <c r="AP209" i="6"/>
  <c r="AC210" i="6"/>
  <c r="AI210" i="6"/>
  <c r="AL210" i="6"/>
  <c r="AM210" i="6"/>
  <c r="AN210" i="6"/>
  <c r="AO210" i="6"/>
  <c r="AP210" i="6"/>
  <c r="AC211" i="6"/>
  <c r="AI211" i="6"/>
  <c r="AL211" i="6"/>
  <c r="AM211" i="6"/>
  <c r="AN211" i="6"/>
  <c r="AO211" i="6"/>
  <c r="AP211" i="6"/>
  <c r="AC212" i="6"/>
  <c r="AI212" i="6"/>
  <c r="AL212" i="6"/>
  <c r="AM212" i="6"/>
  <c r="AN212" i="6"/>
  <c r="AO212" i="6"/>
  <c r="AP212" i="6"/>
  <c r="AC213" i="6"/>
  <c r="AI213" i="6"/>
  <c r="AL213" i="6"/>
  <c r="AM213" i="6"/>
  <c r="AN213" i="6"/>
  <c r="AO213" i="6"/>
  <c r="AP213" i="6"/>
  <c r="AC214" i="6"/>
  <c r="AI214" i="6"/>
  <c r="AL214" i="6"/>
  <c r="AM214" i="6"/>
  <c r="AN214" i="6"/>
  <c r="AO214" i="6"/>
  <c r="AP214" i="6"/>
  <c r="AC215" i="6"/>
  <c r="AI215" i="6"/>
  <c r="AL215" i="6"/>
  <c r="AM215" i="6"/>
  <c r="AN215" i="6"/>
  <c r="AO215" i="6"/>
  <c r="AP215" i="6"/>
  <c r="AC216" i="6"/>
  <c r="AI216" i="6"/>
  <c r="AL216" i="6"/>
  <c r="AM216" i="6"/>
  <c r="AN216" i="6"/>
  <c r="AO216" i="6"/>
  <c r="AP216" i="6"/>
  <c r="AC217" i="6"/>
  <c r="AI217" i="6"/>
  <c r="AL217" i="6"/>
  <c r="AM217" i="6"/>
  <c r="AN217" i="6"/>
  <c r="AO217" i="6"/>
  <c r="AP217" i="6"/>
  <c r="AC218" i="6"/>
  <c r="AI218" i="6"/>
  <c r="AL218" i="6"/>
  <c r="AM218" i="6"/>
  <c r="AN218" i="6"/>
  <c r="AO218" i="6"/>
  <c r="AP218" i="6"/>
  <c r="AC219" i="6"/>
  <c r="AI219" i="6"/>
  <c r="AL219" i="6"/>
  <c r="AM219" i="6"/>
  <c r="AN219" i="6"/>
  <c r="AO219" i="6"/>
  <c r="AP219" i="6"/>
  <c r="AC220" i="6"/>
  <c r="AI220" i="6"/>
  <c r="AL220" i="6"/>
  <c r="AM220" i="6"/>
  <c r="AN220" i="6"/>
  <c r="AO220" i="6"/>
  <c r="AP220" i="6"/>
  <c r="AC221" i="6"/>
  <c r="AI221" i="6"/>
  <c r="AL221" i="6"/>
  <c r="AM221" i="6"/>
  <c r="AN221" i="6"/>
  <c r="AO221" i="6"/>
  <c r="AP221" i="6"/>
  <c r="AC222" i="6"/>
  <c r="AI222" i="6"/>
  <c r="AL222" i="6"/>
  <c r="AM222" i="6"/>
  <c r="AN222" i="6"/>
  <c r="AO222" i="6"/>
  <c r="AP222" i="6"/>
  <c r="AC223" i="6"/>
  <c r="AI223" i="6"/>
  <c r="AL223" i="6"/>
  <c r="AM223" i="6"/>
  <c r="AN223" i="6"/>
  <c r="AO223" i="6"/>
  <c r="AP223" i="6"/>
  <c r="AC224" i="6"/>
  <c r="AI224" i="6"/>
  <c r="AL224" i="6"/>
  <c r="AM224" i="6"/>
  <c r="AN224" i="6"/>
  <c r="AO224" i="6"/>
  <c r="AP224" i="6"/>
  <c r="AC225" i="6"/>
  <c r="AI225" i="6"/>
  <c r="AL225" i="6"/>
  <c r="AM225" i="6"/>
  <c r="AN225" i="6"/>
  <c r="AO225" i="6"/>
  <c r="AP225" i="6"/>
  <c r="AC226" i="6"/>
  <c r="AI226" i="6"/>
  <c r="AL226" i="6"/>
  <c r="AM226" i="6"/>
  <c r="AN226" i="6"/>
  <c r="AO226" i="6"/>
  <c r="AP226" i="6"/>
  <c r="AC227" i="6"/>
  <c r="AI227" i="6"/>
  <c r="AL227" i="6"/>
  <c r="AM227" i="6"/>
  <c r="AN227" i="6"/>
  <c r="AO227" i="6"/>
  <c r="AP227" i="6"/>
  <c r="AC228" i="6"/>
  <c r="AI228" i="6"/>
  <c r="AL228" i="6"/>
  <c r="AM228" i="6"/>
  <c r="AN228" i="6"/>
  <c r="AO228" i="6"/>
  <c r="AP228" i="6"/>
  <c r="AC229" i="6"/>
  <c r="AI229" i="6"/>
  <c r="AL229" i="6"/>
  <c r="AM229" i="6"/>
  <c r="AN229" i="6"/>
  <c r="AO229" i="6"/>
  <c r="AP229" i="6"/>
  <c r="AC230" i="6"/>
  <c r="AI230" i="6"/>
  <c r="AL230" i="6"/>
  <c r="AM230" i="6"/>
  <c r="AN230" i="6"/>
  <c r="AO230" i="6"/>
  <c r="AP230" i="6"/>
  <c r="AC231" i="6"/>
  <c r="AI231" i="6"/>
  <c r="AL231" i="6"/>
  <c r="AM231" i="6"/>
  <c r="AN231" i="6"/>
  <c r="AO231" i="6"/>
  <c r="AP231" i="6"/>
  <c r="AC232" i="6"/>
  <c r="AI232" i="6"/>
  <c r="AL232" i="6"/>
  <c r="AM232" i="6"/>
  <c r="AN232" i="6"/>
  <c r="AO232" i="6"/>
  <c r="AP232" i="6"/>
  <c r="AC233" i="6"/>
  <c r="AI233" i="6"/>
  <c r="AL233" i="6"/>
  <c r="AM233" i="6"/>
  <c r="AN233" i="6"/>
  <c r="AO233" i="6"/>
  <c r="AP233" i="6"/>
  <c r="AC234" i="6"/>
  <c r="AI234" i="6"/>
  <c r="AL234" i="6"/>
  <c r="AM234" i="6"/>
  <c r="AN234" i="6"/>
  <c r="AO234" i="6"/>
  <c r="AP234" i="6"/>
  <c r="AC235" i="6"/>
  <c r="AI235" i="6"/>
  <c r="AL235" i="6"/>
  <c r="AM235" i="6"/>
  <c r="AN235" i="6"/>
  <c r="AO235" i="6"/>
  <c r="AP235" i="6"/>
  <c r="AC236" i="6"/>
  <c r="AI236" i="6"/>
  <c r="AL236" i="6"/>
  <c r="AM236" i="6"/>
  <c r="AN236" i="6"/>
  <c r="AO236" i="6"/>
  <c r="AP236" i="6"/>
  <c r="AC237" i="6"/>
  <c r="AI237" i="6"/>
  <c r="AL237" i="6"/>
  <c r="AM237" i="6"/>
  <c r="AN237" i="6"/>
  <c r="AO237" i="6"/>
  <c r="AP237" i="6"/>
  <c r="AC238" i="6"/>
  <c r="AI238" i="6"/>
  <c r="AL238" i="6"/>
  <c r="AM238" i="6"/>
  <c r="AN238" i="6"/>
  <c r="AO238" i="6"/>
  <c r="AP238" i="6"/>
  <c r="AC239" i="6"/>
  <c r="AI239" i="6"/>
  <c r="AL239" i="6"/>
  <c r="AM239" i="6"/>
  <c r="AN239" i="6"/>
  <c r="AO239" i="6"/>
  <c r="AP239" i="6"/>
  <c r="AC240" i="6"/>
  <c r="AI240" i="6"/>
  <c r="AL240" i="6"/>
  <c r="AM240" i="6"/>
  <c r="AN240" i="6"/>
  <c r="AO240" i="6"/>
  <c r="AP240" i="6"/>
  <c r="AC241" i="6"/>
  <c r="AI241" i="6"/>
  <c r="AL241" i="6"/>
  <c r="AM241" i="6"/>
  <c r="AN241" i="6"/>
  <c r="AO241" i="6"/>
  <c r="AP241" i="6"/>
  <c r="AC242" i="6"/>
  <c r="AI242" i="6"/>
  <c r="AL242" i="6"/>
  <c r="AM242" i="6"/>
  <c r="AN242" i="6"/>
  <c r="AO242" i="6"/>
  <c r="AP242" i="6"/>
  <c r="AC243" i="6"/>
  <c r="AI243" i="6"/>
  <c r="AL243" i="6"/>
  <c r="AM243" i="6"/>
  <c r="AN243" i="6"/>
  <c r="AO243" i="6"/>
  <c r="AP243" i="6"/>
  <c r="AC244" i="6"/>
  <c r="AI244" i="6"/>
  <c r="AL244" i="6"/>
  <c r="AM244" i="6"/>
  <c r="AN244" i="6"/>
  <c r="AO244" i="6"/>
  <c r="AP244" i="6"/>
  <c r="AC245" i="6"/>
  <c r="AI245" i="6"/>
  <c r="AL245" i="6"/>
  <c r="AM245" i="6"/>
  <c r="AN245" i="6"/>
  <c r="AO245" i="6"/>
  <c r="AP245" i="6"/>
  <c r="AC246" i="6"/>
  <c r="AI246" i="6"/>
  <c r="AL246" i="6"/>
  <c r="AM246" i="6"/>
  <c r="AN246" i="6"/>
  <c r="AO246" i="6"/>
  <c r="AP246" i="6"/>
  <c r="AC247" i="6"/>
  <c r="AI247" i="6"/>
  <c r="AL247" i="6"/>
  <c r="AM247" i="6"/>
  <c r="AN247" i="6"/>
  <c r="AO247" i="6"/>
  <c r="AP247" i="6"/>
  <c r="AC248" i="6"/>
  <c r="AI248" i="6"/>
  <c r="AL248" i="6"/>
  <c r="AM248" i="6"/>
  <c r="AN248" i="6"/>
  <c r="AO248" i="6"/>
  <c r="AP248" i="6"/>
  <c r="AC249" i="6"/>
  <c r="AI249" i="6"/>
  <c r="AL249" i="6"/>
  <c r="AM249" i="6"/>
  <c r="AN249" i="6"/>
  <c r="AO249" i="6"/>
  <c r="AP249" i="6"/>
  <c r="AC250" i="6"/>
  <c r="AI250" i="6"/>
  <c r="AL250" i="6"/>
  <c r="AM250" i="6"/>
  <c r="AN250" i="6"/>
  <c r="AO250" i="6"/>
  <c r="AP250" i="6"/>
  <c r="AC251" i="6"/>
  <c r="AI251" i="6"/>
  <c r="AL251" i="6"/>
  <c r="AM251" i="6"/>
  <c r="AN251" i="6"/>
  <c r="AO251" i="6"/>
  <c r="AP251" i="6"/>
  <c r="AC252" i="6"/>
  <c r="AI252" i="6"/>
  <c r="AL252" i="6"/>
  <c r="AM252" i="6"/>
  <c r="AN252" i="6"/>
  <c r="AO252" i="6"/>
  <c r="AP252" i="6"/>
  <c r="AC253" i="6"/>
  <c r="AI253" i="6"/>
  <c r="AL253" i="6"/>
  <c r="AM253" i="6"/>
  <c r="AN253" i="6"/>
  <c r="AO253" i="6"/>
  <c r="AP253" i="6"/>
  <c r="AC254" i="6"/>
  <c r="AI254" i="6"/>
  <c r="AL254" i="6"/>
  <c r="AM254" i="6"/>
  <c r="AN254" i="6"/>
  <c r="AO254" i="6"/>
  <c r="AP254" i="6"/>
  <c r="AC255" i="6"/>
  <c r="AI255" i="6"/>
  <c r="AL255" i="6"/>
  <c r="AM255" i="6"/>
  <c r="AN255" i="6"/>
  <c r="AO255" i="6"/>
  <c r="AP255" i="6"/>
  <c r="AC256" i="6"/>
  <c r="AI256" i="6"/>
  <c r="AL256" i="6"/>
  <c r="AM256" i="6"/>
  <c r="AN256" i="6"/>
  <c r="AO256" i="6"/>
  <c r="AP256" i="6"/>
  <c r="AC257" i="6"/>
  <c r="AI257" i="6"/>
  <c r="AL257" i="6"/>
  <c r="AM257" i="6"/>
  <c r="AN257" i="6"/>
  <c r="AO257" i="6"/>
  <c r="AP257" i="6"/>
  <c r="AC258" i="6"/>
  <c r="AI258" i="6"/>
  <c r="AL258" i="6"/>
  <c r="AM258" i="6"/>
  <c r="AN258" i="6"/>
  <c r="AO258" i="6"/>
  <c r="AP258" i="6"/>
  <c r="AC259" i="6"/>
  <c r="AI259" i="6"/>
  <c r="AL259" i="6"/>
  <c r="AM259" i="6"/>
  <c r="AN259" i="6"/>
  <c r="AO259" i="6"/>
  <c r="AP259" i="6"/>
  <c r="AC260" i="6"/>
  <c r="AI260" i="6"/>
  <c r="AL260" i="6"/>
  <c r="AM260" i="6"/>
  <c r="AN260" i="6"/>
  <c r="AO260" i="6"/>
  <c r="AP260" i="6"/>
  <c r="AC261" i="6"/>
  <c r="AI261" i="6"/>
  <c r="AL261" i="6"/>
  <c r="AM261" i="6"/>
  <c r="AN261" i="6"/>
  <c r="AO261" i="6"/>
  <c r="AP261" i="6"/>
  <c r="AC262" i="6"/>
  <c r="AI262" i="6"/>
  <c r="AL262" i="6"/>
  <c r="AM262" i="6"/>
  <c r="AN262" i="6"/>
  <c r="AO262" i="6"/>
  <c r="AP262" i="6"/>
  <c r="AC263" i="6"/>
  <c r="AI263" i="6"/>
  <c r="AL263" i="6"/>
  <c r="AM263" i="6"/>
  <c r="AN263" i="6"/>
  <c r="AO263" i="6"/>
  <c r="AP263" i="6"/>
  <c r="AC264" i="6"/>
  <c r="AI264" i="6"/>
  <c r="AL264" i="6"/>
  <c r="AM264" i="6"/>
  <c r="AN264" i="6"/>
  <c r="AO264" i="6"/>
  <c r="AP264" i="6"/>
  <c r="AC265" i="6"/>
  <c r="AI265" i="6"/>
  <c r="AL265" i="6"/>
  <c r="AM265" i="6"/>
  <c r="AN265" i="6"/>
  <c r="AO265" i="6"/>
  <c r="AP265" i="6"/>
  <c r="AC266" i="6"/>
  <c r="AI266" i="6"/>
  <c r="AL266" i="6"/>
  <c r="AM266" i="6"/>
  <c r="AN266" i="6"/>
  <c r="AO266" i="6"/>
  <c r="AP266" i="6"/>
  <c r="AC267" i="6"/>
  <c r="AI267" i="6"/>
  <c r="AL267" i="6"/>
  <c r="AM267" i="6"/>
  <c r="AN267" i="6"/>
  <c r="AO267" i="6"/>
  <c r="AP267" i="6"/>
  <c r="AC268" i="6"/>
  <c r="AI268" i="6"/>
  <c r="AL268" i="6"/>
  <c r="AM268" i="6"/>
  <c r="AN268" i="6"/>
  <c r="AO268" i="6"/>
  <c r="AP268" i="6"/>
  <c r="AC269" i="6"/>
  <c r="AI269" i="6"/>
  <c r="AL269" i="6"/>
  <c r="AM269" i="6"/>
  <c r="AN269" i="6"/>
  <c r="AO269" i="6"/>
  <c r="AP269" i="6"/>
  <c r="AC270" i="6"/>
  <c r="AI270" i="6"/>
  <c r="AL270" i="6"/>
  <c r="AM270" i="6"/>
  <c r="AN270" i="6"/>
  <c r="AO270" i="6"/>
  <c r="AP270" i="6"/>
  <c r="AC271" i="6"/>
  <c r="AI271" i="6"/>
  <c r="AL271" i="6"/>
  <c r="AM271" i="6"/>
  <c r="AN271" i="6"/>
  <c r="AO271" i="6"/>
  <c r="AP271" i="6"/>
  <c r="AC272" i="6"/>
  <c r="AI272" i="6"/>
  <c r="AL272" i="6"/>
  <c r="AM272" i="6"/>
  <c r="AN272" i="6"/>
  <c r="AO272" i="6"/>
  <c r="AP272" i="6"/>
  <c r="AC273" i="6"/>
  <c r="AI273" i="6"/>
  <c r="AL273" i="6"/>
  <c r="AM273" i="6"/>
  <c r="AN273" i="6"/>
  <c r="AO273" i="6"/>
  <c r="AP273" i="6"/>
  <c r="AC274" i="6"/>
  <c r="AI274" i="6"/>
  <c r="AL274" i="6"/>
  <c r="AM274" i="6"/>
  <c r="AN274" i="6"/>
  <c r="AO274" i="6"/>
  <c r="AP274" i="6"/>
  <c r="AC275" i="6"/>
  <c r="AI275" i="6"/>
  <c r="AL275" i="6"/>
  <c r="AM275" i="6"/>
  <c r="AN275" i="6"/>
  <c r="AO275" i="6"/>
  <c r="AP275" i="6"/>
  <c r="AC276" i="6"/>
  <c r="AI276" i="6"/>
  <c r="AL276" i="6"/>
  <c r="AM276" i="6"/>
  <c r="AN276" i="6"/>
  <c r="AO276" i="6"/>
  <c r="AP276" i="6"/>
  <c r="AC277" i="6"/>
  <c r="AI277" i="6"/>
  <c r="AL277" i="6"/>
  <c r="AM277" i="6"/>
  <c r="AN277" i="6"/>
  <c r="AO277" i="6"/>
  <c r="AP277" i="6"/>
  <c r="AC278" i="6"/>
  <c r="AI278" i="6"/>
  <c r="AL278" i="6"/>
  <c r="AM278" i="6"/>
  <c r="AN278" i="6"/>
  <c r="AO278" i="6"/>
  <c r="AP278" i="6"/>
  <c r="AC279" i="6"/>
  <c r="AI279" i="6"/>
  <c r="AL279" i="6"/>
  <c r="AM279" i="6"/>
  <c r="AN279" i="6"/>
  <c r="AO279" i="6"/>
  <c r="AP279" i="6"/>
  <c r="AC280" i="6"/>
  <c r="AI280" i="6"/>
  <c r="AL280" i="6"/>
  <c r="AM280" i="6"/>
  <c r="AN280" i="6"/>
  <c r="AO280" i="6"/>
  <c r="AP280" i="6"/>
  <c r="AC281" i="6"/>
  <c r="AI281" i="6"/>
  <c r="AL281" i="6"/>
  <c r="AM281" i="6"/>
  <c r="AN281" i="6"/>
  <c r="AO281" i="6"/>
  <c r="AP281" i="6"/>
  <c r="AC282" i="6"/>
  <c r="AI282" i="6"/>
  <c r="AL282" i="6"/>
  <c r="AM282" i="6"/>
  <c r="AN282" i="6"/>
  <c r="AO282" i="6"/>
  <c r="AP282" i="6"/>
  <c r="AC283" i="6"/>
  <c r="AI283" i="6"/>
  <c r="AL283" i="6"/>
  <c r="AM283" i="6"/>
  <c r="AN283" i="6"/>
  <c r="AO283" i="6"/>
  <c r="AP283" i="6"/>
  <c r="AC284" i="6"/>
  <c r="AI284" i="6"/>
  <c r="AL284" i="6"/>
  <c r="AM284" i="6"/>
  <c r="AN284" i="6"/>
  <c r="AO284" i="6"/>
  <c r="AP284" i="6"/>
  <c r="AC285" i="6"/>
  <c r="AI285" i="6"/>
  <c r="AL285" i="6"/>
  <c r="AM285" i="6"/>
  <c r="AN285" i="6"/>
  <c r="AO285" i="6"/>
  <c r="AP285" i="6"/>
  <c r="AC286" i="6"/>
  <c r="AI286" i="6"/>
  <c r="AL286" i="6"/>
  <c r="AM286" i="6"/>
  <c r="AN286" i="6"/>
  <c r="AO286" i="6"/>
  <c r="AP286" i="6"/>
  <c r="AC287" i="6"/>
  <c r="AI287" i="6"/>
  <c r="AL287" i="6"/>
  <c r="AM287" i="6"/>
  <c r="AN287" i="6"/>
  <c r="AO287" i="6"/>
  <c r="AP287" i="6"/>
  <c r="AC288" i="6"/>
  <c r="AI288" i="6"/>
  <c r="AL288" i="6"/>
  <c r="AM288" i="6"/>
  <c r="AN288" i="6"/>
  <c r="AO288" i="6"/>
  <c r="AP288" i="6"/>
  <c r="AC289" i="6"/>
  <c r="AI289" i="6"/>
  <c r="AL289" i="6"/>
  <c r="AM289" i="6"/>
  <c r="AN289" i="6"/>
  <c r="AO289" i="6"/>
  <c r="AP289" i="6"/>
  <c r="AC290" i="6"/>
  <c r="AI290" i="6"/>
  <c r="AL290" i="6"/>
  <c r="AM290" i="6"/>
  <c r="AN290" i="6"/>
  <c r="AO290" i="6"/>
  <c r="AP290" i="6"/>
  <c r="AC291" i="6"/>
  <c r="AI291" i="6"/>
  <c r="AL291" i="6"/>
  <c r="AM291" i="6"/>
  <c r="AN291" i="6"/>
  <c r="AO291" i="6"/>
  <c r="AP291" i="6"/>
  <c r="AC292" i="6"/>
  <c r="AI292" i="6"/>
  <c r="AL292" i="6"/>
  <c r="AM292" i="6"/>
  <c r="AN292" i="6"/>
  <c r="AO292" i="6"/>
  <c r="AP292" i="6"/>
  <c r="AC293" i="6"/>
  <c r="AI293" i="6"/>
  <c r="AL293" i="6"/>
  <c r="AM293" i="6"/>
  <c r="AN293" i="6"/>
  <c r="AO293" i="6"/>
  <c r="AP293" i="6"/>
  <c r="AC294" i="6"/>
  <c r="AI294" i="6"/>
  <c r="AL294" i="6"/>
  <c r="AM294" i="6"/>
  <c r="AN294" i="6"/>
  <c r="AO294" i="6"/>
  <c r="AP294" i="6"/>
  <c r="AC295" i="6"/>
  <c r="AI295" i="6"/>
  <c r="AL295" i="6"/>
  <c r="AM295" i="6"/>
  <c r="AN295" i="6"/>
  <c r="AO295" i="6"/>
  <c r="AP295" i="6"/>
  <c r="AC296" i="6"/>
  <c r="AI296" i="6"/>
  <c r="AL296" i="6"/>
  <c r="AM296" i="6"/>
  <c r="AN296" i="6"/>
  <c r="AO296" i="6"/>
  <c r="AP296" i="6"/>
  <c r="AC297" i="6"/>
  <c r="AI297" i="6"/>
  <c r="AL297" i="6"/>
  <c r="AM297" i="6"/>
  <c r="AN297" i="6"/>
  <c r="AO297" i="6"/>
  <c r="AP297" i="6"/>
  <c r="AC298" i="6"/>
  <c r="AI298" i="6"/>
  <c r="AL298" i="6"/>
  <c r="AM298" i="6"/>
  <c r="AN298" i="6"/>
  <c r="AO298" i="6"/>
  <c r="AP298" i="6"/>
  <c r="AQ298" i="6"/>
  <c r="AR298" i="6"/>
  <c r="AV298" i="6"/>
  <c r="AW298" i="6"/>
  <c r="AC299" i="6"/>
  <c r="AI299" i="6"/>
  <c r="AL299" i="6"/>
  <c r="AM299" i="6"/>
  <c r="AN299" i="6"/>
  <c r="AO299" i="6"/>
  <c r="AP299" i="6"/>
  <c r="AC300" i="6"/>
  <c r="AI300" i="6"/>
  <c r="AL300" i="6"/>
  <c r="AM300" i="6"/>
  <c r="AN300" i="6"/>
  <c r="AO300" i="6"/>
  <c r="AP300" i="6"/>
  <c r="AC301" i="6"/>
  <c r="AI301" i="6"/>
  <c r="AL301" i="6"/>
  <c r="AM301" i="6"/>
  <c r="AN301" i="6"/>
  <c r="AO301" i="6"/>
  <c r="AP301" i="6"/>
  <c r="AC302" i="6"/>
  <c r="AI302" i="6"/>
  <c r="AL302" i="6"/>
  <c r="AM302" i="6"/>
  <c r="AN302" i="6"/>
  <c r="AO302" i="6"/>
  <c r="AP302" i="6"/>
  <c r="AC303" i="6"/>
  <c r="AI303" i="6"/>
  <c r="AL303" i="6"/>
  <c r="AM303" i="6"/>
  <c r="AN303" i="6"/>
  <c r="AO303" i="6"/>
  <c r="AP303" i="6"/>
  <c r="AC304" i="6"/>
  <c r="AI304" i="6"/>
  <c r="AL304" i="6"/>
  <c r="AM304" i="6"/>
  <c r="AN304" i="6"/>
  <c r="AO304" i="6"/>
  <c r="AP304" i="6"/>
  <c r="AC305" i="6"/>
  <c r="AI305" i="6"/>
  <c r="AL305" i="6"/>
  <c r="AM305" i="6"/>
  <c r="AN305" i="6"/>
  <c r="AO305" i="6"/>
  <c r="AP305" i="6"/>
  <c r="AC306" i="6"/>
  <c r="AI306" i="6"/>
  <c r="AL306" i="6"/>
  <c r="AM306" i="6"/>
  <c r="AN306" i="6"/>
  <c r="AO306" i="6"/>
  <c r="AP306" i="6"/>
  <c r="AC307" i="6"/>
  <c r="AI307" i="6"/>
  <c r="AL307" i="6"/>
  <c r="AM307" i="6"/>
  <c r="AN307" i="6"/>
  <c r="AO307" i="6"/>
  <c r="AP307" i="6"/>
  <c r="AC308" i="6"/>
  <c r="AI308" i="6"/>
  <c r="AL308" i="6"/>
  <c r="AM308" i="6"/>
  <c r="AN308" i="6"/>
  <c r="AO308" i="6"/>
  <c r="AP308" i="6"/>
  <c r="AC309" i="6"/>
  <c r="AI309" i="6"/>
  <c r="AL309" i="6"/>
  <c r="AM309" i="6"/>
  <c r="AN309" i="6"/>
  <c r="AO309" i="6"/>
  <c r="AP309" i="6"/>
  <c r="AC310" i="6"/>
  <c r="AI310" i="6"/>
  <c r="AL310" i="6"/>
  <c r="AM310" i="6"/>
  <c r="AN310" i="6"/>
  <c r="AO310" i="6"/>
  <c r="AP310" i="6"/>
  <c r="AC311" i="6"/>
  <c r="AI311" i="6"/>
  <c r="AL311" i="6"/>
  <c r="AM311" i="6"/>
  <c r="AN311" i="6"/>
  <c r="AO311" i="6"/>
  <c r="AP311" i="6"/>
  <c r="AC312" i="6"/>
  <c r="AI312" i="6"/>
  <c r="AL312" i="6"/>
  <c r="AM312" i="6"/>
  <c r="AN312" i="6"/>
  <c r="AO312" i="6"/>
  <c r="AP312" i="6"/>
  <c r="AC313" i="6"/>
  <c r="AI313" i="6"/>
  <c r="AL313" i="6"/>
  <c r="AM313" i="6"/>
  <c r="AN313" i="6"/>
  <c r="AO313" i="6"/>
  <c r="AP313" i="6"/>
  <c r="AC314" i="6"/>
  <c r="AI314" i="6"/>
  <c r="AL314" i="6"/>
  <c r="AM314" i="6"/>
  <c r="AN314" i="6"/>
  <c r="AO314" i="6"/>
  <c r="AP314" i="6"/>
  <c r="AC315" i="6"/>
  <c r="AI315" i="6"/>
  <c r="AL315" i="6"/>
  <c r="AM315" i="6"/>
  <c r="AN315" i="6"/>
  <c r="AO315" i="6"/>
  <c r="AP315" i="6"/>
  <c r="AC316" i="6"/>
  <c r="AI316" i="6"/>
  <c r="AL316" i="6"/>
  <c r="AM316" i="6"/>
  <c r="AN316" i="6"/>
  <c r="AO316" i="6"/>
  <c r="AP316" i="6"/>
  <c r="AC317" i="6"/>
  <c r="AI317" i="6"/>
  <c r="AL317" i="6"/>
  <c r="AM317" i="6"/>
  <c r="AN317" i="6"/>
  <c r="AO317" i="6"/>
  <c r="AP317" i="6"/>
  <c r="AC318" i="6"/>
  <c r="AI318" i="6"/>
  <c r="AL318" i="6"/>
  <c r="AM318" i="6"/>
  <c r="AN318" i="6"/>
  <c r="AO318" i="6"/>
  <c r="AP318" i="6"/>
  <c r="AC319" i="6"/>
  <c r="AI319" i="6"/>
  <c r="AL319" i="6"/>
  <c r="AM319" i="6"/>
  <c r="AN319" i="6"/>
  <c r="AO319" i="6"/>
  <c r="AP319" i="6"/>
  <c r="AC320" i="6"/>
  <c r="AI320" i="6"/>
  <c r="AL320" i="6"/>
  <c r="AM320" i="6"/>
  <c r="AN320" i="6"/>
  <c r="AO320" i="6"/>
  <c r="AP320" i="6"/>
  <c r="AC321" i="6"/>
  <c r="AI321" i="6"/>
  <c r="AL321" i="6"/>
  <c r="AM321" i="6"/>
  <c r="AN321" i="6"/>
  <c r="AO321" i="6"/>
  <c r="AP321" i="6"/>
  <c r="AC322" i="6"/>
  <c r="AI322" i="6"/>
  <c r="AL322" i="6"/>
  <c r="AM322" i="6"/>
  <c r="AN322" i="6"/>
  <c r="AO322" i="6"/>
  <c r="AP322" i="6"/>
  <c r="AC323" i="6"/>
  <c r="AI323" i="6"/>
  <c r="AL323" i="6"/>
  <c r="AM323" i="6"/>
  <c r="AN323" i="6"/>
  <c r="AO323" i="6"/>
  <c r="AP323" i="6"/>
  <c r="AC324" i="6"/>
  <c r="AI324" i="6"/>
  <c r="AL324" i="6"/>
  <c r="AM324" i="6"/>
  <c r="AN324" i="6"/>
  <c r="AO324" i="6"/>
  <c r="AP324" i="6"/>
  <c r="AC325" i="6"/>
  <c r="AI325" i="6"/>
  <c r="AL325" i="6"/>
  <c r="AM325" i="6"/>
  <c r="AN325" i="6"/>
  <c r="AO325" i="6"/>
  <c r="AP325" i="6"/>
  <c r="AC326" i="6"/>
  <c r="AI326" i="6"/>
  <c r="AL326" i="6"/>
  <c r="AM326" i="6"/>
  <c r="AN326" i="6"/>
  <c r="AO326" i="6"/>
  <c r="AP326" i="6"/>
  <c r="AC327" i="6"/>
  <c r="AI327" i="6"/>
  <c r="AL327" i="6"/>
  <c r="AM327" i="6"/>
  <c r="AN327" i="6"/>
  <c r="AO327" i="6"/>
  <c r="AP327" i="6"/>
  <c r="AC328" i="6"/>
  <c r="AI328" i="6"/>
  <c r="AL328" i="6"/>
  <c r="AM328" i="6"/>
  <c r="AN328" i="6"/>
  <c r="AO328" i="6"/>
  <c r="AP328" i="6"/>
  <c r="AC329" i="6"/>
  <c r="AI329" i="6"/>
  <c r="AL329" i="6"/>
  <c r="AM329" i="6"/>
  <c r="AN329" i="6"/>
  <c r="AO329" i="6"/>
  <c r="AP329" i="6"/>
  <c r="AC330" i="6"/>
  <c r="AI330" i="6"/>
  <c r="AL330" i="6"/>
  <c r="AM330" i="6"/>
  <c r="AN330" i="6"/>
  <c r="AO330" i="6"/>
  <c r="AP330" i="6"/>
  <c r="AC331" i="6"/>
  <c r="AI331" i="6"/>
  <c r="AL331" i="6"/>
  <c r="AM331" i="6"/>
  <c r="AN331" i="6"/>
  <c r="AO331" i="6"/>
  <c r="AP331" i="6"/>
  <c r="AC332" i="6"/>
  <c r="AI332" i="6"/>
  <c r="AL332" i="6"/>
  <c r="AM332" i="6"/>
  <c r="AN332" i="6"/>
  <c r="AO332" i="6"/>
  <c r="AP332" i="6"/>
  <c r="AC333" i="6"/>
  <c r="AI333" i="6"/>
  <c r="AL333" i="6"/>
  <c r="AM333" i="6"/>
  <c r="AN333" i="6"/>
  <c r="AO333" i="6"/>
  <c r="AP333" i="6"/>
  <c r="AC334" i="6"/>
  <c r="AI334" i="6"/>
  <c r="AL334" i="6"/>
  <c r="AM334" i="6"/>
  <c r="AN334" i="6"/>
  <c r="AO334" i="6"/>
  <c r="AP334" i="6"/>
  <c r="AC335" i="6"/>
  <c r="AI335" i="6"/>
  <c r="AL335" i="6"/>
  <c r="AM335" i="6"/>
  <c r="AN335" i="6"/>
  <c r="AO335" i="6"/>
  <c r="AP335" i="6"/>
  <c r="AC336" i="6"/>
  <c r="AI336" i="6"/>
  <c r="AL336" i="6"/>
  <c r="AM336" i="6"/>
  <c r="AN336" i="6"/>
  <c r="AO336" i="6"/>
  <c r="AP336" i="6"/>
  <c r="AC337" i="6"/>
  <c r="AI337" i="6"/>
  <c r="AL337" i="6"/>
  <c r="AM337" i="6"/>
  <c r="AN337" i="6"/>
  <c r="AO337" i="6"/>
  <c r="AP337" i="6"/>
  <c r="AC338" i="6"/>
  <c r="AI338" i="6"/>
  <c r="AL338" i="6"/>
  <c r="AM338" i="6"/>
  <c r="AN338" i="6"/>
  <c r="AO338" i="6"/>
  <c r="AP338" i="6"/>
  <c r="AC339" i="6"/>
  <c r="AI339" i="6"/>
  <c r="AL339" i="6"/>
  <c r="AM339" i="6"/>
  <c r="AN339" i="6"/>
  <c r="AO339" i="6"/>
  <c r="AP339" i="6"/>
  <c r="AC340" i="6"/>
  <c r="AI340" i="6"/>
  <c r="AL340" i="6"/>
  <c r="AM340" i="6"/>
  <c r="AN340" i="6"/>
  <c r="AO340" i="6"/>
  <c r="AP340" i="6"/>
  <c r="AC341" i="6"/>
  <c r="AI341" i="6"/>
  <c r="AL341" i="6"/>
  <c r="AM341" i="6"/>
  <c r="AN341" i="6"/>
  <c r="AO341" i="6"/>
  <c r="AP341" i="6"/>
  <c r="AC342" i="6"/>
  <c r="AI342" i="6"/>
  <c r="AL342" i="6"/>
  <c r="AM342" i="6"/>
  <c r="AN342" i="6"/>
  <c r="AO342" i="6"/>
  <c r="AP342" i="6"/>
  <c r="AC343" i="6"/>
  <c r="AI343" i="6"/>
  <c r="AL343" i="6"/>
  <c r="AM343" i="6"/>
  <c r="AN343" i="6"/>
  <c r="AO343" i="6"/>
  <c r="AP343" i="6"/>
  <c r="AC344" i="6"/>
  <c r="AI344" i="6"/>
  <c r="AL344" i="6"/>
  <c r="AM344" i="6"/>
  <c r="AN344" i="6"/>
  <c r="AO344" i="6"/>
  <c r="AP344" i="6"/>
  <c r="AC345" i="6"/>
  <c r="AI345" i="6"/>
  <c r="AL345" i="6"/>
  <c r="AM345" i="6"/>
  <c r="AN345" i="6"/>
  <c r="AO345" i="6"/>
  <c r="AP345" i="6"/>
  <c r="AC346" i="6"/>
  <c r="AI346" i="6"/>
  <c r="AL346" i="6"/>
  <c r="AM346" i="6"/>
  <c r="AN346" i="6"/>
  <c r="AO346" i="6"/>
  <c r="AP346" i="6"/>
  <c r="AC347" i="6"/>
  <c r="AI347" i="6"/>
  <c r="AL347" i="6"/>
  <c r="AM347" i="6"/>
  <c r="AN347" i="6"/>
  <c r="AO347" i="6"/>
  <c r="AP347" i="6"/>
  <c r="AC348" i="6"/>
  <c r="AI348" i="6"/>
  <c r="AL348" i="6"/>
  <c r="AM348" i="6"/>
  <c r="AN348" i="6"/>
  <c r="AO348" i="6"/>
  <c r="AP348" i="6"/>
  <c r="AC349" i="6"/>
  <c r="AI349" i="6"/>
  <c r="AL349" i="6"/>
  <c r="AM349" i="6"/>
  <c r="AN349" i="6"/>
  <c r="AO349" i="6"/>
  <c r="AP349" i="6"/>
  <c r="AC350" i="6"/>
  <c r="AI350" i="6"/>
  <c r="AL350" i="6"/>
  <c r="AM350" i="6"/>
  <c r="AN350" i="6"/>
  <c r="AO350" i="6"/>
  <c r="AP350" i="6"/>
  <c r="AC351" i="6"/>
  <c r="AI351" i="6"/>
  <c r="AL351" i="6"/>
  <c r="AM351" i="6"/>
  <c r="AN351" i="6"/>
  <c r="AO351" i="6"/>
  <c r="AP351" i="6"/>
  <c r="AC352" i="6"/>
  <c r="AI352" i="6"/>
  <c r="AL352" i="6"/>
  <c r="AM352" i="6"/>
  <c r="AN352" i="6"/>
  <c r="AO352" i="6"/>
  <c r="AP352" i="6"/>
  <c r="AC353" i="6"/>
  <c r="AI353" i="6"/>
  <c r="AL353" i="6"/>
  <c r="AM353" i="6"/>
  <c r="AN353" i="6"/>
  <c r="AO353" i="6"/>
  <c r="AP353" i="6"/>
  <c r="AC354" i="6"/>
  <c r="AI354" i="6"/>
  <c r="AL354" i="6"/>
  <c r="AM354" i="6"/>
  <c r="AN354" i="6"/>
  <c r="AO354" i="6"/>
  <c r="AP354" i="6"/>
  <c r="AC355" i="6"/>
  <c r="AI355" i="6"/>
  <c r="AL355" i="6"/>
  <c r="AM355" i="6"/>
  <c r="AN355" i="6"/>
  <c r="AO355" i="6"/>
  <c r="AP355" i="6"/>
  <c r="AC356" i="6"/>
  <c r="AI356" i="6"/>
  <c r="AL356" i="6"/>
  <c r="AM356" i="6"/>
  <c r="AN356" i="6"/>
  <c r="AO356" i="6"/>
  <c r="AP356" i="6"/>
  <c r="AC357" i="6"/>
  <c r="AI357" i="6"/>
  <c r="AL357" i="6"/>
  <c r="AM357" i="6"/>
  <c r="AN357" i="6"/>
  <c r="AO357" i="6"/>
  <c r="AP357" i="6"/>
  <c r="AC358" i="6"/>
  <c r="AI358" i="6"/>
  <c r="AL358" i="6"/>
  <c r="AM358" i="6"/>
  <c r="AN358" i="6"/>
  <c r="AO358" i="6"/>
  <c r="AP358" i="6"/>
  <c r="AC359" i="6"/>
  <c r="AI359" i="6"/>
  <c r="AL359" i="6"/>
  <c r="AM359" i="6"/>
  <c r="AN359" i="6"/>
  <c r="AO359" i="6"/>
  <c r="AP359" i="6"/>
  <c r="AC360" i="6"/>
  <c r="AI360" i="6"/>
  <c r="AL360" i="6"/>
  <c r="AM360" i="6"/>
  <c r="AN360" i="6"/>
  <c r="AO360" i="6"/>
  <c r="AP360" i="6"/>
  <c r="AC361" i="6"/>
  <c r="AI361" i="6"/>
  <c r="AL361" i="6"/>
  <c r="AM361" i="6"/>
  <c r="AN361" i="6"/>
  <c r="AO361" i="6"/>
  <c r="AP361" i="6"/>
  <c r="AC362" i="6"/>
  <c r="AI362" i="6"/>
  <c r="AL362" i="6"/>
  <c r="AM362" i="6"/>
  <c r="AN362" i="6"/>
  <c r="AO362" i="6"/>
  <c r="AP362" i="6"/>
  <c r="AC363" i="6"/>
  <c r="AI363" i="6"/>
  <c r="AL363" i="6"/>
  <c r="AM363" i="6"/>
  <c r="AN363" i="6"/>
  <c r="AO363" i="6"/>
  <c r="AP363" i="6"/>
  <c r="AC364" i="6"/>
  <c r="AI364" i="6"/>
  <c r="AL364" i="6"/>
  <c r="AM364" i="6"/>
  <c r="AN364" i="6"/>
  <c r="AO364" i="6"/>
  <c r="AP364" i="6"/>
  <c r="AC365" i="6"/>
  <c r="AI365" i="6"/>
  <c r="AL365" i="6"/>
  <c r="AM365" i="6"/>
  <c r="AN365" i="6"/>
  <c r="AO365" i="6"/>
  <c r="AP365" i="6"/>
  <c r="AC366" i="6"/>
  <c r="AI366" i="6"/>
  <c r="AL366" i="6"/>
  <c r="AM366" i="6"/>
  <c r="AN366" i="6"/>
  <c r="AO366" i="6"/>
  <c r="AP366" i="6"/>
  <c r="AC367" i="6"/>
  <c r="AI367" i="6"/>
  <c r="AL367" i="6"/>
  <c r="AM367" i="6"/>
  <c r="AN367" i="6"/>
  <c r="AO367" i="6"/>
  <c r="AP367" i="6"/>
  <c r="AC368" i="6"/>
  <c r="AI368" i="6"/>
  <c r="AL368" i="6"/>
  <c r="AM368" i="6"/>
  <c r="AN368" i="6"/>
  <c r="AO368" i="6"/>
  <c r="AP368" i="6"/>
  <c r="AC369" i="6"/>
  <c r="AI369" i="6"/>
  <c r="AL369" i="6"/>
  <c r="AM369" i="6"/>
  <c r="AN369" i="6"/>
  <c r="AO369" i="6"/>
  <c r="AP369" i="6"/>
  <c r="AC370" i="6"/>
  <c r="AI370" i="6"/>
  <c r="AL370" i="6"/>
  <c r="AM370" i="6"/>
  <c r="AN370" i="6"/>
  <c r="AO370" i="6"/>
  <c r="AP370" i="6"/>
  <c r="AC371" i="6"/>
  <c r="AI371" i="6"/>
  <c r="AL371" i="6"/>
  <c r="AM371" i="6"/>
  <c r="AN371" i="6"/>
  <c r="AO371" i="6"/>
  <c r="AP371" i="6"/>
  <c r="AC372" i="6"/>
  <c r="AI372" i="6"/>
  <c r="AL372" i="6"/>
  <c r="AM372" i="6"/>
  <c r="AN372" i="6"/>
  <c r="AO372" i="6"/>
  <c r="AP372" i="6"/>
  <c r="AC373" i="6"/>
  <c r="AI373" i="6"/>
  <c r="AL373" i="6"/>
  <c r="AM373" i="6"/>
  <c r="AN373" i="6"/>
  <c r="AO373" i="6"/>
  <c r="AP373" i="6"/>
  <c r="AC374" i="6"/>
  <c r="AI374" i="6"/>
  <c r="AL374" i="6"/>
  <c r="AM374" i="6"/>
  <c r="AN374" i="6"/>
  <c r="AO374" i="6"/>
  <c r="AP374" i="6"/>
  <c r="AC375" i="6"/>
  <c r="AI375" i="6"/>
  <c r="AL375" i="6"/>
  <c r="AM375" i="6"/>
  <c r="AN375" i="6"/>
  <c r="AO375" i="6"/>
  <c r="AP375" i="6"/>
  <c r="AC376" i="6"/>
  <c r="AI376" i="6"/>
  <c r="AL376" i="6"/>
  <c r="AM376" i="6"/>
  <c r="AN376" i="6"/>
  <c r="AO376" i="6"/>
  <c r="AP376" i="6"/>
  <c r="AC377" i="6"/>
  <c r="AI377" i="6"/>
  <c r="AL377" i="6"/>
  <c r="AM377" i="6"/>
  <c r="AN377" i="6"/>
  <c r="AO377" i="6"/>
  <c r="AP377" i="6"/>
  <c r="AC378" i="6"/>
  <c r="AI378" i="6"/>
  <c r="AL378" i="6"/>
  <c r="AM378" i="6"/>
  <c r="AN378" i="6"/>
  <c r="AO378" i="6"/>
  <c r="AP378" i="6"/>
  <c r="AC379" i="6"/>
  <c r="AI379" i="6"/>
  <c r="AL379" i="6"/>
  <c r="AM379" i="6"/>
  <c r="AN379" i="6"/>
  <c r="AO379" i="6"/>
  <c r="AP379" i="6"/>
  <c r="AC380" i="6"/>
  <c r="AI380" i="6"/>
  <c r="AL380" i="6"/>
  <c r="AM380" i="6"/>
  <c r="AN380" i="6"/>
  <c r="AO380" i="6"/>
  <c r="AP380" i="6"/>
  <c r="AC381" i="6"/>
  <c r="AI381" i="6"/>
  <c r="AL381" i="6"/>
  <c r="AM381" i="6"/>
  <c r="AN381" i="6"/>
  <c r="AO381" i="6"/>
  <c r="AP381" i="6"/>
  <c r="AC382" i="6"/>
  <c r="AI382" i="6"/>
  <c r="AL382" i="6"/>
  <c r="AM382" i="6"/>
  <c r="AN382" i="6"/>
  <c r="AO382" i="6"/>
  <c r="AP382" i="6"/>
  <c r="AC383" i="6"/>
  <c r="AI383" i="6"/>
  <c r="AL383" i="6"/>
  <c r="AM383" i="6"/>
  <c r="AN383" i="6"/>
  <c r="AO383" i="6"/>
  <c r="AP383" i="6"/>
  <c r="AC384" i="6"/>
  <c r="AI384" i="6"/>
  <c r="AL384" i="6"/>
  <c r="AM384" i="6"/>
  <c r="AN384" i="6"/>
  <c r="AO384" i="6"/>
  <c r="AP384" i="6"/>
  <c r="AC385" i="6"/>
  <c r="AI385" i="6"/>
  <c r="AL385" i="6"/>
  <c r="AM385" i="6"/>
  <c r="AN385" i="6"/>
  <c r="AO385" i="6"/>
  <c r="AP385" i="6"/>
  <c r="AC386" i="6"/>
  <c r="AI386" i="6"/>
  <c r="AL386" i="6"/>
  <c r="AM386" i="6"/>
  <c r="AN386" i="6"/>
  <c r="AO386" i="6"/>
  <c r="AP386" i="6"/>
  <c r="AC387" i="6"/>
  <c r="AI387" i="6"/>
  <c r="AL387" i="6"/>
  <c r="AM387" i="6"/>
  <c r="AN387" i="6"/>
  <c r="AO387" i="6"/>
  <c r="AP387" i="6"/>
  <c r="AC388" i="6"/>
  <c r="AI388" i="6"/>
  <c r="AL388" i="6"/>
  <c r="AM388" i="6"/>
  <c r="AN388" i="6"/>
  <c r="AO388" i="6"/>
  <c r="AP388" i="6"/>
  <c r="AC389" i="6"/>
  <c r="AI389" i="6"/>
  <c r="AL389" i="6"/>
  <c r="AM389" i="6"/>
  <c r="AN389" i="6"/>
  <c r="AO389" i="6"/>
  <c r="AP389" i="6"/>
  <c r="AC390" i="6"/>
  <c r="AI390" i="6"/>
  <c r="AL390" i="6"/>
  <c r="AM390" i="6"/>
  <c r="AN390" i="6"/>
  <c r="AO390" i="6"/>
  <c r="AP390" i="6"/>
  <c r="AC391" i="6"/>
  <c r="AI391" i="6"/>
  <c r="AL391" i="6"/>
  <c r="AM391" i="6"/>
  <c r="AN391" i="6"/>
  <c r="AO391" i="6"/>
  <c r="AP391" i="6"/>
  <c r="AC392" i="6"/>
  <c r="AI392" i="6"/>
  <c r="AL392" i="6"/>
  <c r="AM392" i="6"/>
  <c r="AN392" i="6"/>
  <c r="AO392" i="6"/>
  <c r="AP392" i="6"/>
  <c r="AC393" i="6"/>
  <c r="AI393" i="6"/>
  <c r="AL393" i="6"/>
  <c r="AM393" i="6"/>
  <c r="AN393" i="6"/>
  <c r="AO393" i="6"/>
  <c r="AP393" i="6"/>
  <c r="AC394" i="6"/>
  <c r="AI394" i="6"/>
  <c r="AL394" i="6"/>
  <c r="AM394" i="6"/>
  <c r="AN394" i="6"/>
  <c r="AO394" i="6"/>
  <c r="AP394" i="6"/>
  <c r="AC395" i="6"/>
  <c r="AI395" i="6"/>
  <c r="AL395" i="6"/>
  <c r="AM395" i="6"/>
  <c r="AN395" i="6"/>
  <c r="AO395" i="6"/>
  <c r="AP395" i="6"/>
  <c r="AC396" i="6"/>
  <c r="AI396" i="6"/>
  <c r="AL396" i="6"/>
  <c r="AM396" i="6"/>
  <c r="AN396" i="6"/>
  <c r="AO396" i="6"/>
  <c r="AP396" i="6"/>
  <c r="AC397" i="6"/>
  <c r="AI397" i="6"/>
  <c r="AL397" i="6"/>
  <c r="AM397" i="6"/>
  <c r="AN397" i="6"/>
  <c r="AO397" i="6"/>
  <c r="AP397" i="6"/>
  <c r="AC398" i="6"/>
  <c r="AI398" i="6"/>
  <c r="AL398" i="6"/>
  <c r="AM398" i="6"/>
  <c r="AN398" i="6"/>
  <c r="AO398" i="6"/>
  <c r="AP398" i="6"/>
  <c r="AC399" i="6"/>
  <c r="AI399" i="6"/>
  <c r="AL399" i="6"/>
  <c r="AM399" i="6"/>
  <c r="AN399" i="6"/>
  <c r="AO399" i="6"/>
  <c r="AP399" i="6"/>
  <c r="AC400" i="6"/>
  <c r="AI400" i="6"/>
  <c r="AL400" i="6"/>
  <c r="AM400" i="6"/>
  <c r="AN400" i="6"/>
  <c r="AO400" i="6"/>
  <c r="AP400" i="6"/>
  <c r="AC401" i="6"/>
  <c r="AI401" i="6"/>
  <c r="AL401" i="6"/>
  <c r="AM401" i="6"/>
  <c r="AN401" i="6"/>
  <c r="AO401" i="6"/>
  <c r="AP401" i="6"/>
  <c r="AC402" i="6"/>
  <c r="AI402" i="6"/>
  <c r="AL402" i="6"/>
  <c r="AM402" i="6"/>
  <c r="AN402" i="6"/>
  <c r="AO402" i="6"/>
  <c r="AP402" i="6"/>
  <c r="AC403" i="6"/>
  <c r="AI403" i="6"/>
  <c r="AL403" i="6"/>
  <c r="AM403" i="6"/>
  <c r="AN403" i="6"/>
  <c r="AO403" i="6"/>
  <c r="AP403" i="6"/>
  <c r="AC404" i="6"/>
  <c r="AI404" i="6"/>
  <c r="AL404" i="6"/>
  <c r="AM404" i="6"/>
  <c r="AN404" i="6"/>
  <c r="AO404" i="6"/>
  <c r="AP404" i="6"/>
  <c r="AC405" i="6"/>
  <c r="AI405" i="6"/>
  <c r="AL405" i="6"/>
  <c r="AM405" i="6"/>
  <c r="AN405" i="6"/>
  <c r="AO405" i="6"/>
  <c r="AP405" i="6"/>
  <c r="AC406" i="6"/>
  <c r="AI406" i="6"/>
  <c r="AL406" i="6"/>
  <c r="AM406" i="6"/>
  <c r="AN406" i="6"/>
  <c r="AO406" i="6"/>
  <c r="AP406" i="6"/>
  <c r="AC407" i="6"/>
  <c r="AI407" i="6"/>
  <c r="AL407" i="6"/>
  <c r="AM407" i="6"/>
  <c r="AN407" i="6"/>
  <c r="AO407" i="6"/>
  <c r="AP407" i="6"/>
  <c r="AC408" i="6"/>
  <c r="AI408" i="6"/>
  <c r="AL408" i="6"/>
  <c r="AM408" i="6"/>
  <c r="AN408" i="6"/>
  <c r="AO408" i="6"/>
  <c r="AP408" i="6"/>
  <c r="AC409" i="6"/>
  <c r="AI409" i="6"/>
  <c r="AL409" i="6"/>
  <c r="AM409" i="6"/>
  <c r="AN409" i="6"/>
  <c r="AO409" i="6"/>
  <c r="AP409" i="6"/>
  <c r="AC410" i="6"/>
  <c r="AI410" i="6"/>
  <c r="AL410" i="6"/>
  <c r="AM410" i="6"/>
  <c r="AN410" i="6"/>
  <c r="AO410" i="6"/>
  <c r="AP410" i="6"/>
  <c r="AC411" i="6"/>
  <c r="AI411" i="6"/>
  <c r="AL411" i="6"/>
  <c r="AM411" i="6"/>
  <c r="AN411" i="6"/>
  <c r="AO411" i="6"/>
  <c r="AP411" i="6"/>
  <c r="AC412" i="6"/>
  <c r="AI412" i="6"/>
  <c r="AL412" i="6"/>
  <c r="AM412" i="6"/>
  <c r="AN412" i="6"/>
  <c r="AO412" i="6"/>
  <c r="AP412" i="6"/>
  <c r="AC413" i="6"/>
  <c r="AI413" i="6"/>
  <c r="AL413" i="6"/>
  <c r="AM413" i="6"/>
  <c r="AN413" i="6"/>
  <c r="AO413" i="6"/>
  <c r="AP413" i="6"/>
  <c r="AC414" i="6"/>
  <c r="AI414" i="6"/>
  <c r="AL414" i="6"/>
  <c r="AM414" i="6"/>
  <c r="AN414" i="6"/>
  <c r="AO414" i="6"/>
  <c r="AP414" i="6"/>
  <c r="AC415" i="6"/>
  <c r="AI415" i="6"/>
  <c r="AL415" i="6"/>
  <c r="AM415" i="6"/>
  <c r="AN415" i="6"/>
  <c r="AO415" i="6"/>
  <c r="AP415" i="6"/>
  <c r="AC416" i="6"/>
  <c r="AI416" i="6"/>
  <c r="AL416" i="6"/>
  <c r="AM416" i="6"/>
  <c r="AN416" i="6"/>
  <c r="AO416" i="6"/>
  <c r="AP416" i="6"/>
  <c r="AC417" i="6"/>
  <c r="AI417" i="6"/>
  <c r="AL417" i="6"/>
  <c r="AM417" i="6"/>
  <c r="AN417" i="6"/>
  <c r="AO417" i="6"/>
  <c r="AP417" i="6"/>
  <c r="AC418" i="6"/>
  <c r="AI418" i="6"/>
  <c r="AL418" i="6"/>
  <c r="AM418" i="6"/>
  <c r="AN418" i="6"/>
  <c r="AO418" i="6"/>
  <c r="AP418" i="6"/>
  <c r="AC419" i="6"/>
  <c r="AI419" i="6"/>
  <c r="AL419" i="6"/>
  <c r="AM419" i="6"/>
  <c r="AN419" i="6"/>
  <c r="AO419" i="6"/>
  <c r="AP419" i="6"/>
  <c r="AC420" i="6"/>
  <c r="AI420" i="6"/>
  <c r="AL420" i="6"/>
  <c r="AM420" i="6"/>
  <c r="AN420" i="6"/>
  <c r="AO420" i="6"/>
  <c r="AP420" i="6"/>
  <c r="AC421" i="6"/>
  <c r="AI421" i="6"/>
  <c r="AL421" i="6"/>
  <c r="AM421" i="6"/>
  <c r="AN421" i="6"/>
  <c r="AO421" i="6"/>
  <c r="AP421" i="6"/>
  <c r="AC422" i="6"/>
  <c r="AI422" i="6"/>
  <c r="AL422" i="6"/>
  <c r="AM422" i="6"/>
  <c r="AN422" i="6"/>
  <c r="AO422" i="6"/>
  <c r="AP422" i="6"/>
  <c r="AC423" i="6"/>
  <c r="AI423" i="6"/>
  <c r="AL423" i="6"/>
  <c r="AM423" i="6"/>
  <c r="AN423" i="6"/>
  <c r="AO423" i="6"/>
  <c r="AP423" i="6"/>
  <c r="AC424" i="6"/>
  <c r="AI424" i="6"/>
  <c r="AL424" i="6"/>
  <c r="AM424" i="6"/>
  <c r="AN424" i="6"/>
  <c r="AO424" i="6"/>
  <c r="AP424" i="6"/>
  <c r="AC425" i="6"/>
  <c r="AI425" i="6"/>
  <c r="AL425" i="6"/>
  <c r="AM425" i="6"/>
  <c r="AN425" i="6"/>
  <c r="AO425" i="6"/>
  <c r="AP425" i="6"/>
  <c r="AC426" i="6"/>
  <c r="AI426" i="6"/>
  <c r="AL426" i="6"/>
  <c r="AM426" i="6"/>
  <c r="AN426" i="6"/>
  <c r="AO426" i="6"/>
  <c r="AP426" i="6"/>
  <c r="AC427" i="6"/>
  <c r="AI427" i="6"/>
  <c r="AL427" i="6"/>
  <c r="AM427" i="6"/>
  <c r="AN427" i="6"/>
  <c r="AO427" i="6"/>
  <c r="AP427" i="6"/>
  <c r="AC428" i="6"/>
  <c r="AI428" i="6"/>
  <c r="AL428" i="6"/>
  <c r="AM428" i="6"/>
  <c r="AN428" i="6"/>
  <c r="AO428" i="6"/>
  <c r="AP428" i="6"/>
  <c r="AC429" i="6"/>
  <c r="AI429" i="6"/>
  <c r="AL429" i="6"/>
  <c r="AM429" i="6"/>
  <c r="AN429" i="6"/>
  <c r="AO429" i="6"/>
  <c r="AP429" i="6"/>
  <c r="AC430" i="6"/>
  <c r="AI430" i="6"/>
  <c r="AL430" i="6"/>
  <c r="AM430" i="6"/>
  <c r="AN430" i="6"/>
  <c r="AO430" i="6"/>
  <c r="AP430" i="6"/>
  <c r="AC431" i="6"/>
  <c r="AI431" i="6"/>
  <c r="AL431" i="6"/>
  <c r="AM431" i="6"/>
  <c r="AN431" i="6"/>
  <c r="AO431" i="6"/>
  <c r="AP431" i="6"/>
  <c r="AC432" i="6"/>
  <c r="AI432" i="6"/>
  <c r="AL432" i="6"/>
  <c r="AM432" i="6"/>
  <c r="AN432" i="6"/>
  <c r="AO432" i="6"/>
  <c r="AP432" i="6"/>
  <c r="AC433" i="6"/>
  <c r="AI433" i="6"/>
  <c r="AL433" i="6"/>
  <c r="AM433" i="6"/>
  <c r="AN433" i="6"/>
  <c r="AO433" i="6"/>
  <c r="AP433" i="6"/>
  <c r="A94" i="6"/>
  <c r="L94" i="6"/>
  <c r="L8" i="6"/>
  <c r="L9" i="6"/>
  <c r="L10" i="6"/>
  <c r="L11" i="6"/>
  <c r="L12" i="6"/>
  <c r="L13" i="6"/>
  <c r="L14" i="6"/>
  <c r="L15" i="6"/>
  <c r="L16" i="6"/>
  <c r="L17" i="6"/>
  <c r="L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L67" i="6"/>
  <c r="L68" i="6"/>
  <c r="L69" i="6"/>
  <c r="L70" i="6"/>
  <c r="L71" i="6"/>
  <c r="L72" i="6"/>
  <c r="L73" i="6"/>
  <c r="L74" i="6"/>
  <c r="L75" i="6"/>
  <c r="L76" i="6"/>
  <c r="L77" i="6"/>
  <c r="L78" i="6"/>
  <c r="L79" i="6"/>
  <c r="L80" i="6"/>
  <c r="L81" i="6"/>
  <c r="L82" i="6"/>
  <c r="L83" i="6"/>
  <c r="L84" i="6"/>
  <c r="L85" i="6"/>
  <c r="L86" i="6"/>
  <c r="L87" i="6"/>
  <c r="L88" i="6"/>
  <c r="L89" i="6"/>
  <c r="L90" i="6"/>
  <c r="L91" i="6"/>
  <c r="L92" i="6"/>
  <c r="L93" i="6"/>
  <c r="L95" i="6"/>
  <c r="L96" i="6"/>
  <c r="L97" i="6"/>
  <c r="L98" i="6"/>
  <c r="L99" i="6"/>
  <c r="L100" i="6"/>
  <c r="L104" i="6"/>
  <c r="L105" i="6"/>
  <c r="L106" i="6"/>
  <c r="L107" i="6"/>
  <c r="L108" i="6"/>
  <c r="L109" i="6"/>
  <c r="L110" i="6"/>
  <c r="L111" i="6"/>
  <c r="L112" i="6"/>
  <c r="L113" i="6"/>
  <c r="L114" i="6"/>
  <c r="L115" i="6"/>
  <c r="L116" i="6"/>
  <c r="L117" i="6"/>
  <c r="L118" i="6"/>
  <c r="L119" i="6"/>
  <c r="L120" i="6"/>
  <c r="L121" i="6"/>
  <c r="L125" i="6"/>
  <c r="L126" i="6"/>
  <c r="L127" i="6"/>
  <c r="L128" i="6"/>
  <c r="L129" i="6"/>
  <c r="L130" i="6"/>
  <c r="L131" i="6"/>
  <c r="L132" i="6"/>
  <c r="L133" i="6"/>
  <c r="L134" i="6"/>
  <c r="L135" i="6"/>
  <c r="L136" i="6"/>
  <c r="L137" i="6"/>
  <c r="L138" i="6"/>
  <c r="L139" i="6"/>
  <c r="L140" i="6"/>
  <c r="L141" i="6"/>
  <c r="L142" i="6"/>
  <c r="L143" i="6"/>
  <c r="L144" i="6"/>
  <c r="L145" i="6"/>
  <c r="L146" i="6"/>
  <c r="L147" i="6"/>
  <c r="L148" i="6"/>
  <c r="L149" i="6"/>
  <c r="L150" i="6"/>
  <c r="L151" i="6"/>
  <c r="L152" i="6"/>
  <c r="L153" i="6"/>
  <c r="L154" i="6"/>
  <c r="L155" i="6"/>
  <c r="L156" i="6"/>
  <c r="L157" i="6"/>
  <c r="L158" i="6"/>
  <c r="L159" i="6"/>
  <c r="L160" i="6"/>
  <c r="L161" i="6"/>
  <c r="L162" i="6"/>
  <c r="L163" i="6"/>
  <c r="L164" i="6"/>
  <c r="L165" i="6"/>
  <c r="L166" i="6"/>
  <c r="L167" i="6"/>
  <c r="L168" i="6"/>
  <c r="L169" i="6"/>
  <c r="L170" i="6"/>
  <c r="L171" i="6"/>
  <c r="L172" i="6"/>
  <c r="L173" i="6"/>
  <c r="L174" i="6"/>
  <c r="L175" i="6"/>
  <c r="L176" i="6"/>
  <c r="L177" i="6"/>
  <c r="L178" i="6"/>
  <c r="L179" i="6"/>
  <c r="L180" i="6"/>
  <c r="L181" i="6"/>
  <c r="L182" i="6"/>
  <c r="L183" i="6"/>
  <c r="L184" i="6"/>
  <c r="L185" i="6"/>
  <c r="L186" i="6"/>
  <c r="L187" i="6"/>
  <c r="L188" i="6"/>
  <c r="L189" i="6"/>
  <c r="L190" i="6"/>
  <c r="L191" i="6"/>
  <c r="L192" i="6"/>
  <c r="L193" i="6"/>
  <c r="L194" i="6"/>
  <c r="L195" i="6"/>
  <c r="L196" i="6"/>
  <c r="L197" i="6"/>
  <c r="L198" i="6"/>
  <c r="L199" i="6"/>
  <c r="L200" i="6"/>
  <c r="L201" i="6"/>
  <c r="L202" i="6"/>
  <c r="L203" i="6"/>
  <c r="L204" i="6"/>
  <c r="L205" i="6"/>
  <c r="L206" i="6"/>
  <c r="L207" i="6"/>
  <c r="L208" i="6"/>
  <c r="L209" i="6"/>
  <c r="L210" i="6"/>
  <c r="L211" i="6"/>
  <c r="L212" i="6"/>
  <c r="L213" i="6"/>
  <c r="L214" i="6"/>
  <c r="L215" i="6"/>
  <c r="L216" i="6"/>
  <c r="L217" i="6"/>
  <c r="L218" i="6"/>
  <c r="L219" i="6"/>
  <c r="L220" i="6"/>
  <c r="L221" i="6"/>
  <c r="L222" i="6"/>
  <c r="L223" i="6"/>
  <c r="L224" i="6"/>
  <c r="L225" i="6"/>
  <c r="L226" i="6"/>
  <c r="L227" i="6"/>
  <c r="L228" i="6"/>
  <c r="L229" i="6"/>
  <c r="L230" i="6"/>
  <c r="L231" i="6"/>
  <c r="L232" i="6"/>
  <c r="L233" i="6"/>
  <c r="L234" i="6"/>
  <c r="L235" i="6"/>
  <c r="L236" i="6"/>
  <c r="G125" i="6" a="1"/>
  <c r="G125" i="6" s="1"/>
  <c r="H125" i="6"/>
  <c r="G126" i="6" a="1"/>
  <c r="G126" i="6" s="1"/>
  <c r="H126" i="6"/>
  <c r="G127" i="6" a="1"/>
  <c r="G127" i="6" s="1"/>
  <c r="H127" i="6"/>
  <c r="G128" i="6" a="1"/>
  <c r="G128" i="6" s="1"/>
  <c r="H128" i="6"/>
  <c r="G129" i="6" a="1"/>
  <c r="G129" i="6" s="1"/>
  <c r="H129" i="6"/>
  <c r="G130" i="6" a="1"/>
  <c r="G130" i="6" s="1"/>
  <c r="H130" i="6"/>
  <c r="G131" i="6" a="1"/>
  <c r="G131" i="6" s="1"/>
  <c r="H131" i="6"/>
  <c r="G132" i="6" a="1"/>
  <c r="G132" i="6" s="1"/>
  <c r="H132" i="6"/>
  <c r="G133" i="6" a="1"/>
  <c r="G133" i="6" s="1"/>
  <c r="H133" i="6"/>
  <c r="G134" i="6" a="1"/>
  <c r="G134" i="6" s="1"/>
  <c r="H134" i="6"/>
  <c r="G135" i="6" a="1"/>
  <c r="G135" i="6" s="1"/>
  <c r="H135" i="6"/>
  <c r="G136" i="6" a="1"/>
  <c r="G136" i="6" s="1"/>
  <c r="H136" i="6"/>
  <c r="G137" i="6" a="1"/>
  <c r="G137" i="6" s="1"/>
  <c r="H137" i="6"/>
  <c r="G138" i="6" a="1"/>
  <c r="G138" i="6" s="1"/>
  <c r="H138" i="6"/>
  <c r="G139" i="6" a="1"/>
  <c r="G139" i="6" s="1"/>
  <c r="H139" i="6"/>
  <c r="G140" i="6" a="1"/>
  <c r="G140" i="6" s="1"/>
  <c r="H140" i="6"/>
  <c r="G141" i="6" a="1"/>
  <c r="G141" i="6" s="1"/>
  <c r="H141" i="6"/>
  <c r="G142" i="6" a="1"/>
  <c r="G142" i="6" s="1"/>
  <c r="H142" i="6"/>
  <c r="G143" i="6" a="1"/>
  <c r="G143" i="6" s="1"/>
  <c r="H143" i="6"/>
  <c r="G144" i="6" a="1"/>
  <c r="G144" i="6" s="1"/>
  <c r="H144" i="6"/>
  <c r="G145" i="6" a="1"/>
  <c r="G145" i="6" s="1"/>
  <c r="H145" i="6"/>
  <c r="G146" i="6" a="1"/>
  <c r="G146" i="6" s="1"/>
  <c r="H146" i="6"/>
  <c r="G147" i="6" a="1"/>
  <c r="G147" i="6" s="1"/>
  <c r="H147" i="6"/>
  <c r="G148" i="6" a="1"/>
  <c r="G148" i="6" s="1"/>
  <c r="H148" i="6"/>
  <c r="G149" i="6" a="1"/>
  <c r="G149" i="6" s="1"/>
  <c r="H149" i="6"/>
  <c r="G150" i="6" a="1"/>
  <c r="G150" i="6" s="1"/>
  <c r="H150" i="6"/>
  <c r="G151" i="6" a="1"/>
  <c r="G151" i="6" s="1"/>
  <c r="H151" i="6"/>
  <c r="G152" i="6" a="1"/>
  <c r="G152" i="6" s="1"/>
  <c r="H152" i="6"/>
  <c r="G153" i="6" a="1"/>
  <c r="G153" i="6" s="1"/>
  <c r="H153" i="6"/>
  <c r="G154" i="6" a="1"/>
  <c r="G154" i="6" s="1"/>
  <c r="H154" i="6"/>
  <c r="G155" i="6" a="1"/>
  <c r="G155" i="6" s="1"/>
  <c r="H155" i="6"/>
  <c r="G156" i="6" a="1"/>
  <c r="G156" i="6" s="1"/>
  <c r="H156" i="6"/>
  <c r="G157" i="6" a="1"/>
  <c r="G157" i="6" s="1"/>
  <c r="H157" i="6"/>
  <c r="G158" i="6" a="1"/>
  <c r="G158" i="6" s="1"/>
  <c r="H158" i="6"/>
  <c r="G159" i="6" a="1"/>
  <c r="G159" i="6" s="1"/>
  <c r="H159" i="6"/>
  <c r="G160" i="6" a="1"/>
  <c r="G160" i="6" s="1"/>
  <c r="H160" i="6"/>
  <c r="G161" i="6" a="1"/>
  <c r="G161" i="6" s="1"/>
  <c r="H161" i="6"/>
  <c r="G162" i="6" a="1"/>
  <c r="G162" i="6" s="1"/>
  <c r="H162" i="6"/>
  <c r="G163" i="6" a="1"/>
  <c r="G163" i="6" s="1"/>
  <c r="H163" i="6"/>
  <c r="G164" i="6" a="1"/>
  <c r="G164" i="6" s="1"/>
  <c r="H164" i="6"/>
  <c r="G165" i="6" a="1"/>
  <c r="G165" i="6" s="1"/>
  <c r="H165" i="6"/>
  <c r="G166" i="6" a="1"/>
  <c r="G166" i="6" s="1"/>
  <c r="H166" i="6"/>
  <c r="G167" i="6" a="1"/>
  <c r="G167" i="6" s="1"/>
  <c r="H167" i="6"/>
  <c r="G168" i="6" a="1"/>
  <c r="G168" i="6" s="1"/>
  <c r="H168" i="6"/>
  <c r="G169" i="6" a="1"/>
  <c r="G169" i="6" s="1"/>
  <c r="H169" i="6"/>
  <c r="G170" i="6" a="1"/>
  <c r="G170" i="6" s="1"/>
  <c r="H170" i="6"/>
  <c r="G171" i="6" a="1"/>
  <c r="G171" i="6" s="1"/>
  <c r="H171" i="6"/>
  <c r="G172" i="6" a="1"/>
  <c r="G172" i="6" s="1"/>
  <c r="H172" i="6"/>
  <c r="G173" i="6" a="1"/>
  <c r="G173" i="6" s="1"/>
  <c r="H173" i="6"/>
  <c r="G174" i="6" a="1"/>
  <c r="G174" i="6" s="1"/>
  <c r="H174" i="6"/>
  <c r="G175" i="6" a="1"/>
  <c r="G175" i="6" s="1"/>
  <c r="H175" i="6"/>
  <c r="G176" i="6" a="1"/>
  <c r="G176" i="6" s="1"/>
  <c r="H176" i="6"/>
  <c r="G177" i="6" a="1"/>
  <c r="G177" i="6" s="1"/>
  <c r="H177" i="6"/>
  <c r="G178" i="6" a="1"/>
  <c r="G178" i="6" s="1"/>
  <c r="H178" i="6"/>
  <c r="G179" i="6" a="1"/>
  <c r="G179" i="6" s="1"/>
  <c r="H179" i="6"/>
  <c r="G180" i="6" a="1"/>
  <c r="G180" i="6" s="1"/>
  <c r="H180" i="6"/>
  <c r="G181" i="6" a="1"/>
  <c r="G181" i="6" s="1"/>
  <c r="H181" i="6"/>
  <c r="G182" i="6" a="1"/>
  <c r="G182" i="6" s="1"/>
  <c r="H182" i="6"/>
  <c r="G183" i="6" a="1"/>
  <c r="G183" i="6" s="1"/>
  <c r="H183" i="6"/>
  <c r="G184" i="6" a="1"/>
  <c r="G184" i="6" s="1"/>
  <c r="H184" i="6"/>
  <c r="G185" i="6" a="1"/>
  <c r="G185" i="6" s="1"/>
  <c r="H185" i="6"/>
  <c r="G186" i="6" a="1"/>
  <c r="G186" i="6" s="1"/>
  <c r="H186" i="6"/>
  <c r="G187" i="6" a="1"/>
  <c r="G187" i="6" s="1"/>
  <c r="H187" i="6"/>
  <c r="G188" i="6" a="1"/>
  <c r="G188" i="6" s="1"/>
  <c r="H188" i="6"/>
  <c r="G189" i="6" a="1"/>
  <c r="G189" i="6" s="1"/>
  <c r="H189" i="6"/>
  <c r="G190" i="6" a="1"/>
  <c r="G190" i="6" s="1"/>
  <c r="H190" i="6"/>
  <c r="G191" i="6" a="1"/>
  <c r="G191" i="6" s="1"/>
  <c r="H191" i="6"/>
  <c r="G192" i="6" a="1"/>
  <c r="G192" i="6" s="1"/>
  <c r="H192" i="6"/>
  <c r="G193" i="6" a="1"/>
  <c r="G193" i="6" s="1"/>
  <c r="H193" i="6"/>
  <c r="G194" i="6" a="1"/>
  <c r="G194" i="6" s="1"/>
  <c r="H194" i="6"/>
  <c r="G195" i="6" a="1"/>
  <c r="G195" i="6" s="1"/>
  <c r="H195" i="6"/>
  <c r="G196" i="6" a="1"/>
  <c r="G196" i="6" s="1"/>
  <c r="H196" i="6"/>
  <c r="G197" i="6" a="1"/>
  <c r="G197" i="6" s="1"/>
  <c r="H197" i="6"/>
  <c r="G198" i="6" a="1"/>
  <c r="G198" i="6" s="1"/>
  <c r="H198" i="6"/>
  <c r="G199" i="6" a="1"/>
  <c r="G199" i="6" s="1"/>
  <c r="H199" i="6"/>
  <c r="G200" i="6" a="1"/>
  <c r="G200" i="6" s="1"/>
  <c r="H200" i="6"/>
  <c r="G201" i="6" a="1"/>
  <c r="G201" i="6" s="1"/>
  <c r="H201" i="6"/>
  <c r="G202" i="6" a="1"/>
  <c r="G202" i="6" s="1"/>
  <c r="H202" i="6"/>
  <c r="G203" i="6" a="1"/>
  <c r="G203" i="6" s="1"/>
  <c r="H203" i="6"/>
  <c r="G204" i="6" a="1"/>
  <c r="G204" i="6" s="1"/>
  <c r="H204" i="6"/>
  <c r="G205" i="6" a="1"/>
  <c r="G205" i="6" s="1"/>
  <c r="H205" i="6"/>
  <c r="G206" i="6" a="1"/>
  <c r="G206" i="6" s="1"/>
  <c r="H206" i="6"/>
  <c r="G207" i="6" a="1"/>
  <c r="G207" i="6" s="1"/>
  <c r="H207" i="6"/>
  <c r="G208" i="6" a="1"/>
  <c r="G208" i="6" s="1"/>
  <c r="H208" i="6"/>
  <c r="G209" i="6" a="1"/>
  <c r="G209" i="6" s="1"/>
  <c r="H209" i="6"/>
  <c r="G210" i="6" a="1"/>
  <c r="G210" i="6" s="1"/>
  <c r="H210" i="6"/>
  <c r="G211" i="6" a="1"/>
  <c r="G211" i="6" s="1"/>
  <c r="H211" i="6"/>
  <c r="G212" i="6" a="1"/>
  <c r="G212" i="6" s="1"/>
  <c r="H212" i="6"/>
  <c r="G213" i="6" a="1"/>
  <c r="G213" i="6" s="1"/>
  <c r="H213" i="6"/>
  <c r="G214" i="6" a="1"/>
  <c r="G214" i="6" s="1"/>
  <c r="H214" i="6"/>
  <c r="G215" i="6" a="1"/>
  <c r="G215" i="6" s="1"/>
  <c r="H215" i="6"/>
  <c r="G216" i="6" a="1"/>
  <c r="G216" i="6" s="1"/>
  <c r="H216" i="6"/>
  <c r="G217" i="6" a="1"/>
  <c r="G217" i="6" s="1"/>
  <c r="H217" i="6"/>
  <c r="G218" i="6" a="1"/>
  <c r="G218" i="6" s="1"/>
  <c r="H218" i="6"/>
  <c r="G219" i="6" a="1"/>
  <c r="G219" i="6" s="1"/>
  <c r="H219" i="6"/>
  <c r="G220" i="6" a="1"/>
  <c r="G220" i="6" s="1"/>
  <c r="H220" i="6"/>
  <c r="G221" i="6" a="1"/>
  <c r="G221" i="6" s="1"/>
  <c r="H221" i="6"/>
  <c r="G222" i="6" a="1"/>
  <c r="G222" i="6" s="1"/>
  <c r="H222" i="6"/>
  <c r="G223" i="6" a="1"/>
  <c r="G223" i="6" s="1"/>
  <c r="H223" i="6"/>
  <c r="G224" i="6" a="1"/>
  <c r="G224" i="6" s="1"/>
  <c r="H224" i="6"/>
  <c r="G225" i="6" a="1"/>
  <c r="G225" i="6" s="1"/>
  <c r="H225" i="6"/>
  <c r="G226" i="6" a="1"/>
  <c r="G226" i="6" s="1"/>
  <c r="H226" i="6"/>
  <c r="G227" i="6" a="1"/>
  <c r="G227" i="6" s="1"/>
  <c r="H227" i="6"/>
  <c r="G228" i="6" a="1"/>
  <c r="G228" i="6" s="1"/>
  <c r="H228" i="6"/>
  <c r="G229" i="6" a="1"/>
  <c r="G229" i="6" s="1"/>
  <c r="H229" i="6"/>
  <c r="G230" i="6" a="1"/>
  <c r="G230" i="6" s="1"/>
  <c r="H230" i="6"/>
  <c r="G231" i="6" a="1"/>
  <c r="G231" i="6" s="1"/>
  <c r="H231" i="6"/>
  <c r="G232" i="6" a="1"/>
  <c r="G232" i="6" s="1"/>
  <c r="H232" i="6"/>
  <c r="G233" i="6" a="1"/>
  <c r="G233" i="6" s="1"/>
  <c r="H233" i="6"/>
  <c r="G234" i="6" a="1"/>
  <c r="G234" i="6" s="1"/>
  <c r="H234" i="6"/>
  <c r="G235" i="6" a="1"/>
  <c r="G235" i="6" s="1"/>
  <c r="H235" i="6"/>
  <c r="G236" i="6" a="1"/>
  <c r="G236" i="6" s="1"/>
  <c r="H236" i="6"/>
  <c r="G237" i="6" a="1"/>
  <c r="G237" i="6" s="1"/>
  <c r="H237" i="6"/>
  <c r="G238" i="6" a="1"/>
  <c r="G238" i="6" s="1"/>
  <c r="H238" i="6"/>
  <c r="G239" i="6" a="1"/>
  <c r="G239" i="6" s="1"/>
  <c r="H239" i="6"/>
  <c r="G240" i="6" a="1"/>
  <c r="G240" i="6" s="1"/>
  <c r="H240" i="6"/>
  <c r="G241" i="6" a="1"/>
  <c r="G241" i="6" s="1"/>
  <c r="H241" i="6"/>
  <c r="G242" i="6" a="1"/>
  <c r="G242" i="6" s="1"/>
  <c r="H242" i="6"/>
  <c r="G243" i="6" a="1"/>
  <c r="G243" i="6" s="1"/>
  <c r="H243" i="6"/>
  <c r="G244" i="6" a="1"/>
  <c r="G244" i="6" s="1"/>
  <c r="H244" i="6"/>
  <c r="G245" i="6" a="1"/>
  <c r="G245" i="6" s="1"/>
  <c r="H245" i="6"/>
  <c r="G246" i="6" a="1"/>
  <c r="G246" i="6" s="1"/>
  <c r="H246" i="6"/>
  <c r="G247" i="6" a="1"/>
  <c r="G247" i="6" s="1"/>
  <c r="H247" i="6"/>
  <c r="G248" i="6" a="1"/>
  <c r="G248" i="6" s="1"/>
  <c r="H248" i="6"/>
  <c r="G249" i="6" a="1"/>
  <c r="G249" i="6" s="1"/>
  <c r="H249" i="6"/>
  <c r="G250" i="6" a="1"/>
  <c r="G250" i="6" s="1"/>
  <c r="H250" i="6"/>
  <c r="G251" i="6" a="1"/>
  <c r="G251" i="6" s="1"/>
  <c r="H251" i="6"/>
  <c r="G252" i="6" a="1"/>
  <c r="G252" i="6" s="1"/>
  <c r="H252" i="6"/>
  <c r="G253" i="6" a="1"/>
  <c r="G253" i="6" s="1"/>
  <c r="H253" i="6"/>
  <c r="G254" i="6" a="1"/>
  <c r="G254" i="6" s="1"/>
  <c r="H254" i="6"/>
  <c r="G255" i="6" a="1"/>
  <c r="G255" i="6" s="1"/>
  <c r="H255" i="6"/>
  <c r="G256" i="6" a="1"/>
  <c r="G256" i="6" s="1"/>
  <c r="H256" i="6"/>
  <c r="A97" i="6"/>
  <c r="A98" i="6"/>
  <c r="A63" i="6"/>
  <c r="A41" i="6"/>
  <c r="AC434" i="6"/>
  <c r="AI434" i="6"/>
  <c r="AL434" i="6"/>
  <c r="AM434" i="6"/>
  <c r="AN434" i="6"/>
  <c r="AO434" i="6"/>
  <c r="AP434" i="6"/>
  <c r="AC435" i="6"/>
  <c r="AI435" i="6"/>
  <c r="AL435" i="6"/>
  <c r="AM435" i="6"/>
  <c r="AN435" i="6"/>
  <c r="AO435" i="6"/>
  <c r="AP435" i="6"/>
  <c r="AC436" i="6"/>
  <c r="AI436" i="6"/>
  <c r="AL436" i="6"/>
  <c r="AM436" i="6"/>
  <c r="AN436" i="6"/>
  <c r="AO436" i="6"/>
  <c r="AP436" i="6"/>
  <c r="AC437" i="6"/>
  <c r="AI437" i="6"/>
  <c r="AL437" i="6"/>
  <c r="AM437" i="6"/>
  <c r="AN437" i="6"/>
  <c r="AO437" i="6"/>
  <c r="AP437" i="6"/>
  <c r="AC438" i="6"/>
  <c r="AI438" i="6"/>
  <c r="AL438" i="6"/>
  <c r="AM438" i="6"/>
  <c r="AN438" i="6"/>
  <c r="AO438" i="6"/>
  <c r="AP438" i="6"/>
  <c r="AC439" i="6"/>
  <c r="AI439" i="6"/>
  <c r="AL439" i="6"/>
  <c r="AM439" i="6"/>
  <c r="AN439" i="6"/>
  <c r="AO439" i="6"/>
  <c r="AP439" i="6"/>
  <c r="AC440" i="6"/>
  <c r="AI440" i="6"/>
  <c r="AL440" i="6"/>
  <c r="AM440" i="6"/>
  <c r="AN440" i="6"/>
  <c r="AO440" i="6"/>
  <c r="AP440" i="6"/>
  <c r="AC441" i="6"/>
  <c r="AI441" i="6"/>
  <c r="AL441" i="6"/>
  <c r="AM441" i="6"/>
  <c r="AN441" i="6"/>
  <c r="AO441" i="6"/>
  <c r="AP441" i="6"/>
  <c r="AC442" i="6"/>
  <c r="AI442" i="6"/>
  <c r="AL442" i="6"/>
  <c r="AM442" i="6"/>
  <c r="AN442" i="6"/>
  <c r="AO442" i="6"/>
  <c r="AP442" i="6"/>
  <c r="AC443" i="6"/>
  <c r="AI443" i="6"/>
  <c r="AL443" i="6"/>
  <c r="AM443" i="6"/>
  <c r="AN443" i="6"/>
  <c r="AO443" i="6"/>
  <c r="AP443" i="6"/>
  <c r="AC444" i="6"/>
  <c r="AI444" i="6"/>
  <c r="AL444" i="6"/>
  <c r="AM444" i="6"/>
  <c r="AN444" i="6"/>
  <c r="AO444" i="6"/>
  <c r="AP444" i="6"/>
  <c r="AC445" i="6"/>
  <c r="AI445" i="6"/>
  <c r="AL445" i="6"/>
  <c r="AM445" i="6"/>
  <c r="AN445" i="6"/>
  <c r="AO445" i="6"/>
  <c r="AP445" i="6"/>
  <c r="AC446" i="6"/>
  <c r="AI446" i="6"/>
  <c r="AL446" i="6"/>
  <c r="AM446" i="6"/>
  <c r="AN446" i="6"/>
  <c r="AO446" i="6"/>
  <c r="AP446" i="6"/>
  <c r="AC447" i="6"/>
  <c r="AI447" i="6"/>
  <c r="AL447" i="6"/>
  <c r="AM447" i="6"/>
  <c r="AN447" i="6"/>
  <c r="AO447" i="6"/>
  <c r="AP447" i="6"/>
  <c r="AC448" i="6"/>
  <c r="AI448" i="6"/>
  <c r="AL448" i="6"/>
  <c r="AM448" i="6"/>
  <c r="AN448" i="6"/>
  <c r="AO448" i="6"/>
  <c r="AP448" i="6"/>
  <c r="AC449" i="6"/>
  <c r="AI449" i="6"/>
  <c r="AL449" i="6"/>
  <c r="AM449" i="6"/>
  <c r="AN449" i="6"/>
  <c r="AO449" i="6"/>
  <c r="AP449" i="6"/>
  <c r="AC450" i="6"/>
  <c r="AI450" i="6"/>
  <c r="AL450" i="6"/>
  <c r="AM450" i="6"/>
  <c r="AN450" i="6"/>
  <c r="AO450" i="6"/>
  <c r="AP450" i="6"/>
  <c r="AC451" i="6"/>
  <c r="AI451" i="6"/>
  <c r="AL451" i="6"/>
  <c r="AM451" i="6"/>
  <c r="AN451" i="6"/>
  <c r="AO451" i="6"/>
  <c r="AP451" i="6"/>
  <c r="AC452" i="6"/>
  <c r="AI452" i="6"/>
  <c r="AL452" i="6"/>
  <c r="AM452" i="6"/>
  <c r="AN452" i="6"/>
  <c r="AO452" i="6"/>
  <c r="AP452" i="6"/>
  <c r="AC453" i="6"/>
  <c r="AI453" i="6"/>
  <c r="AL453" i="6"/>
  <c r="AM453" i="6"/>
  <c r="AN453" i="6"/>
  <c r="AO453" i="6"/>
  <c r="AP453" i="6"/>
  <c r="AC454" i="6"/>
  <c r="AI454" i="6"/>
  <c r="AL454" i="6"/>
  <c r="AM454" i="6"/>
  <c r="AN454" i="6"/>
  <c r="AO454" i="6"/>
  <c r="AP454" i="6"/>
  <c r="AC455" i="6"/>
  <c r="AI455" i="6"/>
  <c r="AL455" i="6"/>
  <c r="AM455" i="6"/>
  <c r="AN455" i="6"/>
  <c r="AO455" i="6"/>
  <c r="AP455" i="6"/>
  <c r="AC456" i="6"/>
  <c r="AI456" i="6"/>
  <c r="AL456" i="6"/>
  <c r="AM456" i="6"/>
  <c r="AN456" i="6"/>
  <c r="AO456" i="6"/>
  <c r="AP456" i="6"/>
  <c r="AC457" i="6"/>
  <c r="AI457" i="6"/>
  <c r="AL457" i="6"/>
  <c r="AM457" i="6"/>
  <c r="AN457" i="6"/>
  <c r="AO457" i="6"/>
  <c r="AP457" i="6"/>
  <c r="AC458" i="6"/>
  <c r="AI458" i="6"/>
  <c r="AL458" i="6"/>
  <c r="AM458" i="6"/>
  <c r="AN458" i="6"/>
  <c r="AO458" i="6"/>
  <c r="AP458" i="6"/>
  <c r="AC459" i="6"/>
  <c r="AI459" i="6"/>
  <c r="AL459" i="6"/>
  <c r="AM459" i="6"/>
  <c r="AN459" i="6"/>
  <c r="AO459" i="6"/>
  <c r="AP459" i="6"/>
  <c r="AC460" i="6"/>
  <c r="AI460" i="6"/>
  <c r="AL460" i="6"/>
  <c r="AM460" i="6"/>
  <c r="AN460" i="6"/>
  <c r="AO460" i="6"/>
  <c r="AP460" i="6"/>
  <c r="AC461" i="6"/>
  <c r="AI461" i="6"/>
  <c r="AL461" i="6"/>
  <c r="AM461" i="6"/>
  <c r="AN461" i="6"/>
  <c r="AO461" i="6"/>
  <c r="AP461" i="6"/>
  <c r="AC462" i="6"/>
  <c r="AI462" i="6"/>
  <c r="AL462" i="6"/>
  <c r="AM462" i="6"/>
  <c r="AN462" i="6"/>
  <c r="AO462" i="6"/>
  <c r="AP462" i="6"/>
  <c r="AC463" i="6"/>
  <c r="AI463" i="6"/>
  <c r="AL463" i="6"/>
  <c r="AM463" i="6"/>
  <c r="AN463" i="6"/>
  <c r="AO463" i="6"/>
  <c r="AP463" i="6"/>
  <c r="AC464" i="6"/>
  <c r="AI464" i="6"/>
  <c r="AL464" i="6"/>
  <c r="AM464" i="6"/>
  <c r="AN464" i="6"/>
  <c r="AO464" i="6"/>
  <c r="AP464" i="6"/>
  <c r="AC465" i="6"/>
  <c r="AI465" i="6"/>
  <c r="AL465" i="6"/>
  <c r="AM465" i="6"/>
  <c r="AN465" i="6"/>
  <c r="AO465" i="6"/>
  <c r="AP465" i="6"/>
  <c r="AC466" i="6"/>
  <c r="AI466" i="6"/>
  <c r="AL466" i="6"/>
  <c r="AM466" i="6"/>
  <c r="AN466" i="6"/>
  <c r="AO466" i="6"/>
  <c r="AP466" i="6"/>
  <c r="AC467" i="6"/>
  <c r="AI467" i="6"/>
  <c r="AL467" i="6"/>
  <c r="AM467" i="6"/>
  <c r="AN467" i="6"/>
  <c r="AO467" i="6"/>
  <c r="AP467" i="6"/>
  <c r="AC468" i="6"/>
  <c r="AI468" i="6"/>
  <c r="AL468" i="6"/>
  <c r="AM468" i="6"/>
  <c r="AN468" i="6"/>
  <c r="AO468" i="6"/>
  <c r="AP468" i="6"/>
  <c r="AC469" i="6"/>
  <c r="AI469" i="6"/>
  <c r="AL469" i="6"/>
  <c r="AM469" i="6"/>
  <c r="AN469" i="6"/>
  <c r="AO469" i="6"/>
  <c r="AP469" i="6"/>
  <c r="AC470" i="6"/>
  <c r="AI470" i="6"/>
  <c r="AL470" i="6"/>
  <c r="AM470" i="6"/>
  <c r="AN470" i="6"/>
  <c r="AO470" i="6"/>
  <c r="AP470" i="6"/>
  <c r="AC471" i="6"/>
  <c r="AI471" i="6"/>
  <c r="AL471" i="6"/>
  <c r="AM471" i="6"/>
  <c r="AN471" i="6"/>
  <c r="AO471" i="6"/>
  <c r="AP471" i="6"/>
  <c r="AC472" i="6"/>
  <c r="AI472" i="6"/>
  <c r="AL472" i="6"/>
  <c r="AM472" i="6"/>
  <c r="AN472" i="6"/>
  <c r="AO472" i="6"/>
  <c r="AP472" i="6"/>
  <c r="AC473" i="6"/>
  <c r="AI473" i="6"/>
  <c r="AL473" i="6"/>
  <c r="AM473" i="6"/>
  <c r="AN473" i="6"/>
  <c r="AO473" i="6"/>
  <c r="AP473" i="6"/>
  <c r="AC474" i="6"/>
  <c r="AI474" i="6"/>
  <c r="AL474" i="6"/>
  <c r="AM474" i="6"/>
  <c r="AN474" i="6"/>
  <c r="AO474" i="6"/>
  <c r="AP474" i="6"/>
  <c r="AC475" i="6"/>
  <c r="AI475" i="6"/>
  <c r="AL475" i="6"/>
  <c r="AM475" i="6"/>
  <c r="AN475" i="6"/>
  <c r="AO475" i="6"/>
  <c r="AP475" i="6"/>
  <c r="AC476" i="6"/>
  <c r="AI476" i="6"/>
  <c r="AL476" i="6"/>
  <c r="AM476" i="6"/>
  <c r="AN476" i="6"/>
  <c r="AO476" i="6"/>
  <c r="AP476" i="6"/>
  <c r="AC477" i="6"/>
  <c r="AI477" i="6"/>
  <c r="AL477" i="6"/>
  <c r="AM477" i="6"/>
  <c r="AN477" i="6"/>
  <c r="AO477" i="6"/>
  <c r="AP477" i="6"/>
  <c r="AC478" i="6"/>
  <c r="AI478" i="6"/>
  <c r="AL478" i="6"/>
  <c r="AM478" i="6"/>
  <c r="AN478" i="6"/>
  <c r="AO478" i="6"/>
  <c r="AP478" i="6"/>
  <c r="AC479" i="6"/>
  <c r="AI479" i="6"/>
  <c r="AL479" i="6"/>
  <c r="AM479" i="6"/>
  <c r="AN479" i="6"/>
  <c r="AO479" i="6"/>
  <c r="AP479" i="6"/>
  <c r="AC480" i="6"/>
  <c r="AI480" i="6"/>
  <c r="AL480" i="6"/>
  <c r="AM480" i="6"/>
  <c r="AN480" i="6"/>
  <c r="AO480" i="6"/>
  <c r="AP480" i="6"/>
  <c r="AC481" i="6"/>
  <c r="AI481" i="6"/>
  <c r="AL481" i="6"/>
  <c r="AM481" i="6"/>
  <c r="AN481" i="6"/>
  <c r="AO481" i="6"/>
  <c r="AP481" i="6"/>
  <c r="AC482" i="6"/>
  <c r="AI482" i="6"/>
  <c r="AL482" i="6"/>
  <c r="AM482" i="6"/>
  <c r="AN482" i="6"/>
  <c r="AO482" i="6"/>
  <c r="AP482" i="6"/>
  <c r="AC483" i="6"/>
  <c r="AI483" i="6"/>
  <c r="AL483" i="6"/>
  <c r="AM483" i="6"/>
  <c r="AN483" i="6"/>
  <c r="AO483" i="6"/>
  <c r="AP483" i="6"/>
  <c r="AC484" i="6"/>
  <c r="AI484" i="6"/>
  <c r="AL484" i="6"/>
  <c r="AM484" i="6"/>
  <c r="AN484" i="6"/>
  <c r="AO484" i="6"/>
  <c r="AP484" i="6"/>
  <c r="AC485" i="6"/>
  <c r="AI485" i="6"/>
  <c r="AL485" i="6"/>
  <c r="AM485" i="6"/>
  <c r="AN485" i="6"/>
  <c r="AO485" i="6"/>
  <c r="AP485" i="6"/>
  <c r="AC486" i="6"/>
  <c r="AI486" i="6"/>
  <c r="AL486" i="6"/>
  <c r="AM486" i="6"/>
  <c r="AN486" i="6"/>
  <c r="AO486" i="6"/>
  <c r="AP486" i="6"/>
  <c r="AC487" i="6"/>
  <c r="AI487" i="6"/>
  <c r="AL487" i="6"/>
  <c r="AM487" i="6"/>
  <c r="AN487" i="6"/>
  <c r="AO487" i="6"/>
  <c r="AP487" i="6"/>
  <c r="AC488" i="6"/>
  <c r="AI488" i="6"/>
  <c r="AL488" i="6"/>
  <c r="AM488" i="6"/>
  <c r="AN488" i="6"/>
  <c r="AO488" i="6"/>
  <c r="AP488" i="6"/>
  <c r="AC489" i="6"/>
  <c r="AI489" i="6"/>
  <c r="AL489" i="6"/>
  <c r="AM489" i="6"/>
  <c r="AN489" i="6"/>
  <c r="AO489" i="6"/>
  <c r="AP489" i="6"/>
  <c r="AC490" i="6"/>
  <c r="AI490" i="6"/>
  <c r="AL490" i="6"/>
  <c r="AM490" i="6"/>
  <c r="AN490" i="6"/>
  <c r="AO490" i="6"/>
  <c r="AP490" i="6"/>
  <c r="AC491" i="6"/>
  <c r="AI491" i="6"/>
  <c r="AL491" i="6"/>
  <c r="AM491" i="6"/>
  <c r="AN491" i="6"/>
  <c r="AO491" i="6"/>
  <c r="AP491" i="6"/>
  <c r="AC492" i="6"/>
  <c r="AI492" i="6"/>
  <c r="AL492" i="6"/>
  <c r="AM492" i="6"/>
  <c r="AN492" i="6"/>
  <c r="AO492" i="6"/>
  <c r="AP492" i="6"/>
  <c r="AC493" i="6"/>
  <c r="AI493" i="6"/>
  <c r="AL493" i="6"/>
  <c r="AM493" i="6"/>
  <c r="AN493" i="6"/>
  <c r="AO493" i="6"/>
  <c r="AP493" i="6"/>
  <c r="AC494" i="6"/>
  <c r="AI494" i="6"/>
  <c r="AL494" i="6"/>
  <c r="AM494" i="6"/>
  <c r="AN494" i="6"/>
  <c r="AO494" i="6"/>
  <c r="AP494" i="6"/>
  <c r="AC495" i="6"/>
  <c r="AI495" i="6"/>
  <c r="AL495" i="6"/>
  <c r="AM495" i="6"/>
  <c r="AN495" i="6"/>
  <c r="AO495" i="6"/>
  <c r="AP495" i="6"/>
  <c r="AC496" i="6"/>
  <c r="AI496" i="6"/>
  <c r="AL496" i="6"/>
  <c r="AM496" i="6"/>
  <c r="AN496" i="6"/>
  <c r="AO496" i="6"/>
  <c r="AP496" i="6"/>
  <c r="AC497" i="6"/>
  <c r="AI497" i="6"/>
  <c r="AL497" i="6"/>
  <c r="AM497" i="6"/>
  <c r="AN497" i="6"/>
  <c r="AO497" i="6"/>
  <c r="AP497" i="6"/>
  <c r="AC498" i="6"/>
  <c r="AI498" i="6"/>
  <c r="AL498" i="6"/>
  <c r="AM498" i="6"/>
  <c r="AN498" i="6"/>
  <c r="AO498" i="6"/>
  <c r="AP498" i="6"/>
  <c r="AC499" i="6"/>
  <c r="AI499" i="6"/>
  <c r="AL499" i="6"/>
  <c r="AM499" i="6"/>
  <c r="AN499" i="6"/>
  <c r="AO499" i="6"/>
  <c r="AP499" i="6"/>
  <c r="AC500" i="6"/>
  <c r="AI500" i="6"/>
  <c r="AL500" i="6"/>
  <c r="AM500" i="6"/>
  <c r="AN500" i="6"/>
  <c r="AO500" i="6"/>
  <c r="AP500" i="6"/>
  <c r="AC501" i="6"/>
  <c r="AI501" i="6"/>
  <c r="AL501" i="6"/>
  <c r="AM501" i="6"/>
  <c r="AN501" i="6"/>
  <c r="AO501" i="6"/>
  <c r="AP501" i="6"/>
  <c r="AC502" i="6"/>
  <c r="AI502" i="6"/>
  <c r="AL502" i="6"/>
  <c r="AM502" i="6"/>
  <c r="AN502" i="6"/>
  <c r="AO502" i="6"/>
  <c r="AP502" i="6"/>
  <c r="AC503" i="6"/>
  <c r="AI503" i="6"/>
  <c r="AL503" i="6"/>
  <c r="AM503" i="6"/>
  <c r="AN503" i="6"/>
  <c r="AO503" i="6"/>
  <c r="AP503" i="6"/>
  <c r="AC504" i="6"/>
  <c r="AI504" i="6"/>
  <c r="AL504" i="6"/>
  <c r="AM504" i="6"/>
  <c r="AN504" i="6"/>
  <c r="AO504" i="6"/>
  <c r="AP504" i="6"/>
  <c r="AC505" i="6"/>
  <c r="AI505" i="6"/>
  <c r="AL505" i="6"/>
  <c r="AM505" i="6"/>
  <c r="AN505" i="6"/>
  <c r="AO505" i="6"/>
  <c r="AP505" i="6"/>
  <c r="AC506" i="6"/>
  <c r="AI506" i="6"/>
  <c r="AL506" i="6"/>
  <c r="AM506" i="6"/>
  <c r="AN506" i="6"/>
  <c r="AO506" i="6"/>
  <c r="AP506" i="6"/>
  <c r="AC507" i="6"/>
  <c r="AI507" i="6"/>
  <c r="AL507" i="6"/>
  <c r="AM507" i="6"/>
  <c r="AN507" i="6"/>
  <c r="AO507" i="6"/>
  <c r="AP507" i="6"/>
  <c r="AC508" i="6"/>
  <c r="AI508" i="6"/>
  <c r="AL508" i="6"/>
  <c r="AM508" i="6"/>
  <c r="AN508" i="6"/>
  <c r="AO508" i="6"/>
  <c r="AP508" i="6"/>
  <c r="AC509" i="6"/>
  <c r="AI509" i="6"/>
  <c r="AL509" i="6"/>
  <c r="AM509" i="6"/>
  <c r="AN509" i="6"/>
  <c r="AO509" i="6"/>
  <c r="AP509" i="6"/>
  <c r="AC510" i="6"/>
  <c r="AI510" i="6"/>
  <c r="AL510" i="6"/>
  <c r="AM510" i="6"/>
  <c r="AN510" i="6"/>
  <c r="AO510" i="6"/>
  <c r="AP510" i="6"/>
  <c r="AC511" i="6"/>
  <c r="AI511" i="6"/>
  <c r="AL511" i="6"/>
  <c r="AM511" i="6"/>
  <c r="AN511" i="6"/>
  <c r="AO511" i="6"/>
  <c r="AP511" i="6"/>
  <c r="AC512" i="6"/>
  <c r="AI512" i="6"/>
  <c r="AL512" i="6"/>
  <c r="AM512" i="6"/>
  <c r="AN512" i="6"/>
  <c r="AO512" i="6"/>
  <c r="AP512" i="6"/>
  <c r="AC513" i="6"/>
  <c r="AI513" i="6"/>
  <c r="AL513" i="6"/>
  <c r="AM513" i="6"/>
  <c r="AN513" i="6"/>
  <c r="AO513" i="6"/>
  <c r="AP513" i="6"/>
  <c r="AC514" i="6"/>
  <c r="AI514" i="6"/>
  <c r="AL514" i="6"/>
  <c r="AM514" i="6"/>
  <c r="AN514" i="6"/>
  <c r="AO514" i="6"/>
  <c r="AP514" i="6"/>
  <c r="AC515" i="6"/>
  <c r="AI515" i="6"/>
  <c r="AL515" i="6"/>
  <c r="AM515" i="6"/>
  <c r="AN515" i="6"/>
  <c r="AO515" i="6"/>
  <c r="AP515" i="6"/>
  <c r="AC516" i="6"/>
  <c r="AI516" i="6"/>
  <c r="AL516" i="6"/>
  <c r="AM516" i="6"/>
  <c r="AN516" i="6"/>
  <c r="AO516" i="6"/>
  <c r="AP516" i="6"/>
  <c r="AC517" i="6"/>
  <c r="AI517" i="6"/>
  <c r="AL517" i="6"/>
  <c r="AM517" i="6"/>
  <c r="AN517" i="6"/>
  <c r="AO517" i="6"/>
  <c r="AP517" i="6"/>
  <c r="AC518" i="6"/>
  <c r="AI518" i="6"/>
  <c r="AL518" i="6"/>
  <c r="AM518" i="6"/>
  <c r="AN518" i="6"/>
  <c r="AO518" i="6"/>
  <c r="AP518" i="6"/>
  <c r="AC519" i="6"/>
  <c r="AI519" i="6"/>
  <c r="AL519" i="6"/>
  <c r="AM519" i="6"/>
  <c r="AN519" i="6"/>
  <c r="AO519" i="6"/>
  <c r="AP519" i="6"/>
  <c r="AC520" i="6"/>
  <c r="AI520" i="6"/>
  <c r="AL520" i="6"/>
  <c r="AM520" i="6"/>
  <c r="AN520" i="6"/>
  <c r="AO520" i="6"/>
  <c r="AP520" i="6"/>
  <c r="AC521" i="6"/>
  <c r="AI521" i="6"/>
  <c r="AL521" i="6"/>
  <c r="AM521" i="6"/>
  <c r="AN521" i="6"/>
  <c r="AO521" i="6"/>
  <c r="AP521" i="6"/>
  <c r="AC522" i="6"/>
  <c r="AI522" i="6"/>
  <c r="AL522" i="6"/>
  <c r="AM522" i="6"/>
  <c r="AN522" i="6"/>
  <c r="AO522" i="6"/>
  <c r="AP522" i="6"/>
  <c r="AC523" i="6"/>
  <c r="AI523" i="6"/>
  <c r="AL523" i="6"/>
  <c r="AM523" i="6"/>
  <c r="AN523" i="6"/>
  <c r="AO523" i="6"/>
  <c r="AP523" i="6"/>
  <c r="AC524" i="6"/>
  <c r="AI524" i="6"/>
  <c r="AL524" i="6"/>
  <c r="AM524" i="6"/>
  <c r="AN524" i="6"/>
  <c r="AO524" i="6"/>
  <c r="AP524" i="6"/>
  <c r="AC525" i="6"/>
  <c r="AI525" i="6"/>
  <c r="AL525" i="6"/>
  <c r="AM525" i="6"/>
  <c r="AN525" i="6"/>
  <c r="AO525" i="6"/>
  <c r="AP525" i="6"/>
  <c r="AC526" i="6"/>
  <c r="AI526" i="6"/>
  <c r="AL526" i="6"/>
  <c r="AM526" i="6"/>
  <c r="AN526" i="6"/>
  <c r="AO526" i="6"/>
  <c r="AP526" i="6"/>
  <c r="AC527" i="6"/>
  <c r="AI527" i="6"/>
  <c r="AL527" i="6"/>
  <c r="AM527" i="6"/>
  <c r="AN527" i="6"/>
  <c r="AO527" i="6"/>
  <c r="AP527" i="6"/>
  <c r="AC528" i="6"/>
  <c r="AI528" i="6"/>
  <c r="AL528" i="6"/>
  <c r="AM528" i="6"/>
  <c r="AN528" i="6"/>
  <c r="AO528" i="6"/>
  <c r="AP528" i="6"/>
  <c r="AC529" i="6"/>
  <c r="AI529" i="6"/>
  <c r="AL529" i="6"/>
  <c r="AM529" i="6"/>
  <c r="AN529" i="6"/>
  <c r="AO529" i="6"/>
  <c r="AP529" i="6"/>
  <c r="AC530" i="6"/>
  <c r="AI530" i="6"/>
  <c r="AL530" i="6"/>
  <c r="AM530" i="6"/>
  <c r="AN530" i="6"/>
  <c r="AO530" i="6"/>
  <c r="AP530" i="6"/>
  <c r="AC531" i="6"/>
  <c r="AI531" i="6"/>
  <c r="AL531" i="6"/>
  <c r="AM531" i="6"/>
  <c r="AN531" i="6"/>
  <c r="AO531" i="6"/>
  <c r="AP531" i="6"/>
  <c r="AC532" i="6"/>
  <c r="AI532" i="6"/>
  <c r="AL532" i="6"/>
  <c r="AM532" i="6"/>
  <c r="AN532" i="6"/>
  <c r="AO532" i="6"/>
  <c r="AP532" i="6"/>
  <c r="A8" i="6"/>
  <c r="A21" i="6"/>
  <c r="A55" i="6"/>
  <c r="A25" i="6"/>
  <c r="A14" i="6"/>
  <c r="X76" i="6"/>
  <c r="K83" i="8" s="1"/>
  <c r="X73" i="6"/>
  <c r="K80" i="8" l="1"/>
  <c r="H42" i="4"/>
  <c r="H40" i="4"/>
  <c r="G133" i="4"/>
  <c r="AJ255" i="6"/>
  <c r="AK255" i="6"/>
  <c r="AJ254" i="6"/>
  <c r="AK254" i="6"/>
  <c r="AJ253" i="6"/>
  <c r="AK253" i="6"/>
  <c r="AJ252" i="6"/>
  <c r="AK252" i="6"/>
  <c r="AJ251" i="6"/>
  <c r="AK251" i="6"/>
  <c r="AJ250" i="6"/>
  <c r="AK250" i="6"/>
  <c r="AJ249" i="6"/>
  <c r="AK249" i="6"/>
  <c r="AJ248" i="6"/>
  <c r="AK248" i="6"/>
  <c r="AJ247" i="6"/>
  <c r="AK247" i="6"/>
  <c r="AJ246" i="6"/>
  <c r="AK246" i="6"/>
  <c r="AJ245" i="6"/>
  <c r="AK245" i="6"/>
  <c r="AJ244" i="6"/>
  <c r="AK244" i="6"/>
  <c r="AJ243" i="6"/>
  <c r="AK243" i="6"/>
  <c r="AJ242" i="6"/>
  <c r="AK242" i="6"/>
  <c r="AJ241" i="6"/>
  <c r="AK241" i="6"/>
  <c r="AJ240" i="6"/>
  <c r="AK240" i="6"/>
  <c r="AJ239" i="6"/>
  <c r="AK239" i="6"/>
  <c r="AJ238" i="6"/>
  <c r="AK238" i="6"/>
  <c r="AJ237" i="6"/>
  <c r="AK237" i="6"/>
  <c r="AJ236" i="6"/>
  <c r="AK236" i="6"/>
  <c r="AJ235" i="6"/>
  <c r="AK235" i="6"/>
  <c r="AJ234" i="6"/>
  <c r="AK234" i="6"/>
  <c r="AJ233" i="6"/>
  <c r="AK233" i="6"/>
  <c r="AJ232" i="6"/>
  <c r="AK232" i="6"/>
  <c r="AJ231" i="6"/>
  <c r="AK231" i="6"/>
  <c r="AJ230" i="6"/>
  <c r="AK230" i="6"/>
  <c r="AJ229" i="6"/>
  <c r="AK229" i="6"/>
  <c r="AJ228" i="6"/>
  <c r="AK228" i="6"/>
  <c r="AJ227" i="6"/>
  <c r="AK227" i="6"/>
  <c r="AJ226" i="6"/>
  <c r="AK226" i="6"/>
  <c r="AJ225" i="6"/>
  <c r="AK225" i="6"/>
  <c r="AJ224" i="6"/>
  <c r="AK224" i="6"/>
  <c r="AJ223" i="6"/>
  <c r="AK223" i="6"/>
  <c r="AJ222" i="6"/>
  <c r="AK222" i="6"/>
  <c r="AJ221" i="6"/>
  <c r="AK221" i="6"/>
  <c r="AJ220" i="6"/>
  <c r="AK220" i="6"/>
  <c r="AJ219" i="6"/>
  <c r="AK219" i="6"/>
  <c r="AJ218" i="6"/>
  <c r="AK218" i="6"/>
  <c r="AJ217" i="6"/>
  <c r="AK217" i="6"/>
  <c r="AJ216" i="6"/>
  <c r="AK216" i="6"/>
  <c r="AJ215" i="6"/>
  <c r="AK215" i="6"/>
  <c r="AJ214" i="6"/>
  <c r="AK214" i="6"/>
  <c r="AJ213" i="6"/>
  <c r="AK213" i="6"/>
  <c r="AJ212" i="6"/>
  <c r="AK212" i="6"/>
  <c r="AJ211" i="6"/>
  <c r="AK211" i="6"/>
  <c r="AJ210" i="6"/>
  <c r="AK210" i="6"/>
  <c r="AJ209" i="6"/>
  <c r="AK209" i="6"/>
  <c r="AJ208" i="6"/>
  <c r="AK208" i="6"/>
  <c r="AJ207" i="6"/>
  <c r="AK207" i="6"/>
  <c r="AJ206" i="6"/>
  <c r="AK206" i="6"/>
  <c r="AJ205" i="6"/>
  <c r="AK205" i="6"/>
  <c r="AJ204" i="6"/>
  <c r="AK204" i="6"/>
  <c r="AJ203" i="6"/>
  <c r="AK203" i="6"/>
  <c r="AJ202" i="6"/>
  <c r="AK202" i="6"/>
  <c r="AJ201" i="6"/>
  <c r="AK201" i="6"/>
  <c r="AJ200" i="6"/>
  <c r="AK200" i="6"/>
  <c r="AJ199" i="6"/>
  <c r="AK199" i="6"/>
  <c r="AJ198" i="6"/>
  <c r="AK198" i="6"/>
  <c r="AJ197" i="6"/>
  <c r="AK197" i="6"/>
  <c r="AJ196" i="6"/>
  <c r="AK196" i="6"/>
  <c r="AJ195" i="6"/>
  <c r="AK195" i="6"/>
  <c r="AJ194" i="6"/>
  <c r="AK194" i="6"/>
  <c r="AJ193" i="6"/>
  <c r="AK193" i="6"/>
  <c r="AJ192" i="6"/>
  <c r="AK192" i="6"/>
  <c r="AJ191" i="6"/>
  <c r="AK191" i="6"/>
  <c r="AJ190" i="6"/>
  <c r="AK190" i="6"/>
  <c r="AJ189" i="6"/>
  <c r="AK189" i="6"/>
  <c r="AJ188" i="6"/>
  <c r="AK188" i="6"/>
  <c r="AJ187" i="6"/>
  <c r="AK187" i="6"/>
  <c r="AJ186" i="6"/>
  <c r="AK186" i="6"/>
  <c r="AJ185" i="6"/>
  <c r="AK185" i="6"/>
  <c r="AJ184" i="6"/>
  <c r="AK184" i="6"/>
  <c r="AJ183" i="6"/>
  <c r="AK183" i="6"/>
  <c r="AJ182" i="6"/>
  <c r="AK182" i="6"/>
  <c r="AJ181" i="6"/>
  <c r="AK181" i="6"/>
  <c r="AJ180" i="6"/>
  <c r="AK180" i="6"/>
  <c r="AK179" i="6"/>
  <c r="AJ179" i="6"/>
  <c r="AK178" i="6"/>
  <c r="AJ178" i="6"/>
  <c r="AK177" i="6"/>
  <c r="AJ177" i="6"/>
  <c r="AK176" i="6"/>
  <c r="AJ176" i="6"/>
  <c r="AK175" i="6"/>
  <c r="AJ175" i="6"/>
  <c r="AK174" i="6"/>
  <c r="AJ174" i="6"/>
  <c r="AK173" i="6"/>
  <c r="AJ173" i="6"/>
  <c r="AK172" i="6"/>
  <c r="AJ172" i="6"/>
  <c r="AK171" i="6"/>
  <c r="AJ171" i="6"/>
  <c r="AK170" i="6"/>
  <c r="AJ170" i="6"/>
  <c r="AK169" i="6"/>
  <c r="AJ169" i="6"/>
  <c r="AK168" i="6"/>
  <c r="AJ168" i="6"/>
  <c r="AK167" i="6"/>
  <c r="AJ167" i="6"/>
  <c r="AK166" i="6"/>
  <c r="AJ166" i="6"/>
  <c r="AK165" i="6"/>
  <c r="AJ165" i="6"/>
  <c r="AK164" i="6"/>
  <c r="AJ164" i="6"/>
  <c r="AK163" i="6"/>
  <c r="AJ163" i="6"/>
  <c r="AK162" i="6"/>
  <c r="AJ162" i="6"/>
  <c r="AK161" i="6"/>
  <c r="AJ161" i="6"/>
  <c r="AK160" i="6"/>
  <c r="AJ160" i="6"/>
  <c r="AK159" i="6"/>
  <c r="AJ159" i="6"/>
  <c r="AK158" i="6"/>
  <c r="AJ158" i="6"/>
  <c r="AK157" i="6"/>
  <c r="AJ157" i="6"/>
  <c r="AK156" i="6"/>
  <c r="AJ156" i="6"/>
  <c r="AK155" i="6"/>
  <c r="AJ155" i="6"/>
  <c r="AK154" i="6"/>
  <c r="AJ154" i="6"/>
  <c r="AK153" i="6"/>
  <c r="AJ153" i="6"/>
  <c r="AK152" i="6"/>
  <c r="AJ152" i="6"/>
  <c r="AK151" i="6"/>
  <c r="AJ151" i="6"/>
  <c r="AK150" i="6"/>
  <c r="AJ150" i="6"/>
  <c r="AK149" i="6"/>
  <c r="AJ149" i="6"/>
  <c r="AK148" i="6"/>
  <c r="AJ148" i="6"/>
  <c r="AK147" i="6"/>
  <c r="AJ147" i="6"/>
  <c r="AK146" i="6"/>
  <c r="AJ146" i="6"/>
  <c r="AK145" i="6"/>
  <c r="AJ145" i="6"/>
  <c r="AK144" i="6"/>
  <c r="AJ144" i="6"/>
  <c r="AK143" i="6"/>
  <c r="AJ143" i="6"/>
  <c r="AK142" i="6"/>
  <c r="AJ142" i="6"/>
  <c r="AK141" i="6"/>
  <c r="AJ141" i="6"/>
  <c r="AK140" i="6"/>
  <c r="AJ140" i="6"/>
  <c r="AK139" i="6"/>
  <c r="AJ139" i="6"/>
  <c r="AK138" i="6"/>
  <c r="AJ138" i="6"/>
  <c r="AK137" i="6"/>
  <c r="AJ137" i="6"/>
  <c r="AK136" i="6"/>
  <c r="AJ136" i="6"/>
  <c r="AK135" i="6"/>
  <c r="AJ135" i="6"/>
  <c r="AK134" i="6"/>
  <c r="AJ134" i="6"/>
  <c r="AK133" i="6"/>
  <c r="AJ133" i="6"/>
  <c r="AK132" i="6"/>
  <c r="AJ132" i="6"/>
  <c r="AK131" i="6"/>
  <c r="AJ131" i="6"/>
  <c r="AK130" i="6"/>
  <c r="AJ130" i="6"/>
  <c r="AK129" i="6"/>
  <c r="AJ129" i="6"/>
  <c r="AK128" i="6"/>
  <c r="AJ128" i="6"/>
  <c r="AK127" i="6"/>
  <c r="AJ127" i="6"/>
  <c r="AK126" i="6"/>
  <c r="AJ126" i="6"/>
  <c r="AK124" i="6"/>
  <c r="AK125" i="6"/>
  <c r="AJ124" i="6"/>
  <c r="AJ125" i="6"/>
  <c r="L80" i="8"/>
  <c r="M80" i="8"/>
  <c r="C263" i="80"/>
  <c r="D263" i="80" s="1"/>
  <c r="E263" i="80" s="1"/>
  <c r="F263" i="80" s="1"/>
  <c r="H263" i="80" s="1"/>
  <c r="C262" i="8"/>
  <c r="C261" i="80"/>
  <c r="D261" i="80" s="1"/>
  <c r="E261" i="80" s="1"/>
  <c r="F261" i="80" s="1"/>
  <c r="H261" i="80" s="1"/>
  <c r="C260" i="8"/>
  <c r="C259" i="80"/>
  <c r="D259" i="80" s="1"/>
  <c r="E259" i="80" s="1"/>
  <c r="F259" i="80" s="1"/>
  <c r="H259" i="80" s="1"/>
  <c r="C258" i="8"/>
  <c r="C257" i="80"/>
  <c r="D257" i="80" s="1"/>
  <c r="E257" i="80" s="1"/>
  <c r="F257" i="80" s="1"/>
  <c r="H257" i="80" s="1"/>
  <c r="C256" i="8"/>
  <c r="C255" i="80"/>
  <c r="D255" i="80" s="1"/>
  <c r="E255" i="80" s="1"/>
  <c r="F255" i="80" s="1"/>
  <c r="H255" i="80" s="1"/>
  <c r="C254" i="8"/>
  <c r="C253" i="80"/>
  <c r="D253" i="80" s="1"/>
  <c r="E253" i="80" s="1"/>
  <c r="F253" i="80" s="1"/>
  <c r="H253" i="80" s="1"/>
  <c r="C252" i="8"/>
  <c r="C250" i="80"/>
  <c r="D250" i="80" s="1"/>
  <c r="E250" i="80" s="1"/>
  <c r="F250" i="80" s="1"/>
  <c r="B250" i="80" s="1"/>
  <c r="C249" i="8"/>
  <c r="C248" i="80"/>
  <c r="D248" i="80" s="1"/>
  <c r="E248" i="80" s="1"/>
  <c r="F248" i="80" s="1"/>
  <c r="B248" i="80" s="1"/>
  <c r="C247" i="8"/>
  <c r="C246" i="80"/>
  <c r="D246" i="80" s="1"/>
  <c r="E246" i="80" s="1"/>
  <c r="F246" i="80" s="1"/>
  <c r="B246" i="80" s="1"/>
  <c r="C245" i="8"/>
  <c r="C244" i="80"/>
  <c r="D244" i="80" s="1"/>
  <c r="E244" i="80" s="1"/>
  <c r="F244" i="80" s="1"/>
  <c r="B244" i="80" s="1"/>
  <c r="C243" i="8"/>
  <c r="C242" i="80"/>
  <c r="D242" i="80" s="1"/>
  <c r="E242" i="80" s="1"/>
  <c r="F242" i="80" s="1"/>
  <c r="B242" i="80" s="1"/>
  <c r="C241" i="8"/>
  <c r="C240" i="80"/>
  <c r="D240" i="80" s="1"/>
  <c r="E240" i="80" s="1"/>
  <c r="F240" i="80" s="1"/>
  <c r="H240" i="80" s="1"/>
  <c r="C239" i="8"/>
  <c r="C238" i="80"/>
  <c r="D238" i="80" s="1"/>
  <c r="E238" i="80" s="1"/>
  <c r="F238" i="80" s="1"/>
  <c r="H238" i="80" s="1"/>
  <c r="C237" i="8"/>
  <c r="C236" i="80"/>
  <c r="D236" i="80" s="1"/>
  <c r="E236" i="80" s="1"/>
  <c r="F236" i="80" s="1"/>
  <c r="H236" i="80" s="1"/>
  <c r="C235" i="8"/>
  <c r="C234" i="80"/>
  <c r="D234" i="80" s="1"/>
  <c r="E234" i="80" s="1"/>
  <c r="F234" i="80" s="1"/>
  <c r="H234" i="80" s="1"/>
  <c r="C233" i="8"/>
  <c r="C232" i="80"/>
  <c r="D232" i="80" s="1"/>
  <c r="E232" i="80" s="1"/>
  <c r="F232" i="80" s="1"/>
  <c r="H232" i="80" s="1"/>
  <c r="C231" i="8"/>
  <c r="C230" i="80"/>
  <c r="D230" i="80" s="1"/>
  <c r="E230" i="80" s="1"/>
  <c r="F230" i="80" s="1"/>
  <c r="H230" i="80" s="1"/>
  <c r="C229" i="8"/>
  <c r="C228" i="80"/>
  <c r="D228" i="80" s="1"/>
  <c r="E228" i="80" s="1"/>
  <c r="F228" i="80" s="1"/>
  <c r="H228" i="80" s="1"/>
  <c r="C227" i="8"/>
  <c r="C226" i="80"/>
  <c r="D226" i="80" s="1"/>
  <c r="E226" i="80" s="1"/>
  <c r="F226" i="80" s="1"/>
  <c r="H226" i="80" s="1"/>
  <c r="C225" i="8"/>
  <c r="C224" i="80"/>
  <c r="D224" i="80" s="1"/>
  <c r="E224" i="80" s="1"/>
  <c r="F224" i="80" s="1"/>
  <c r="H224" i="80" s="1"/>
  <c r="C223" i="8"/>
  <c r="C222" i="80"/>
  <c r="D222" i="80" s="1"/>
  <c r="E222" i="80" s="1"/>
  <c r="F222" i="80" s="1"/>
  <c r="H222" i="80" s="1"/>
  <c r="C221" i="8"/>
  <c r="C220" i="80"/>
  <c r="D220" i="80" s="1"/>
  <c r="E220" i="80" s="1"/>
  <c r="F220" i="80" s="1"/>
  <c r="H220" i="80" s="1"/>
  <c r="C219" i="8"/>
  <c r="C217" i="80"/>
  <c r="D217" i="80" s="1"/>
  <c r="E217" i="80" s="1"/>
  <c r="F217" i="80" s="1"/>
  <c r="H217" i="80" s="1"/>
  <c r="C216" i="8"/>
  <c r="C215" i="80"/>
  <c r="D215" i="80" s="1"/>
  <c r="E215" i="80" s="1"/>
  <c r="F215" i="80" s="1"/>
  <c r="H215" i="80" s="1"/>
  <c r="C214" i="8"/>
  <c r="C213" i="80"/>
  <c r="D213" i="80" s="1"/>
  <c r="E213" i="80" s="1"/>
  <c r="F213" i="80" s="1"/>
  <c r="H213" i="80" s="1"/>
  <c r="C212" i="8"/>
  <c r="C211" i="80"/>
  <c r="D211" i="80" s="1"/>
  <c r="E211" i="80" s="1"/>
  <c r="F211" i="80" s="1"/>
  <c r="H211" i="80" s="1"/>
  <c r="C210" i="8"/>
  <c r="C209" i="80"/>
  <c r="D209" i="80" s="1"/>
  <c r="E209" i="80" s="1"/>
  <c r="F209" i="80" s="1"/>
  <c r="H209" i="80" s="1"/>
  <c r="C208" i="8"/>
  <c r="C207" i="80"/>
  <c r="D207" i="80" s="1"/>
  <c r="E207" i="80" s="1"/>
  <c r="F207" i="80" s="1"/>
  <c r="B207" i="80" s="1"/>
  <c r="C206" i="8"/>
  <c r="C205" i="80"/>
  <c r="D205" i="80" s="1"/>
  <c r="E205" i="80" s="1"/>
  <c r="F205" i="80" s="1"/>
  <c r="B205" i="80" s="1"/>
  <c r="C204" i="8"/>
  <c r="C202" i="80"/>
  <c r="D202" i="80" s="1"/>
  <c r="E202" i="80" s="1"/>
  <c r="F202" i="80" s="1"/>
  <c r="B202" i="80" s="1"/>
  <c r="C201" i="8"/>
  <c r="C200" i="80"/>
  <c r="D200" i="80" s="1"/>
  <c r="E200" i="80" s="1"/>
  <c r="F200" i="80" s="1"/>
  <c r="B200" i="80" s="1"/>
  <c r="C199" i="8"/>
  <c r="C198" i="80"/>
  <c r="D198" i="80" s="1"/>
  <c r="E198" i="80" s="1"/>
  <c r="F198" i="80" s="1"/>
  <c r="B198" i="80" s="1"/>
  <c r="C197" i="8"/>
  <c r="C196" i="80"/>
  <c r="D196" i="80" s="1"/>
  <c r="E196" i="80" s="1"/>
  <c r="F196" i="80" s="1"/>
  <c r="B196" i="80" s="1"/>
  <c r="C195" i="8"/>
  <c r="C194" i="80"/>
  <c r="D194" i="80" s="1"/>
  <c r="E194" i="80" s="1"/>
  <c r="F194" i="80" s="1"/>
  <c r="H194" i="80" s="1"/>
  <c r="C193" i="8"/>
  <c r="C192" i="80"/>
  <c r="D192" i="80" s="1"/>
  <c r="E192" i="80" s="1"/>
  <c r="F192" i="80" s="1"/>
  <c r="B192" i="80" s="1"/>
  <c r="C191" i="8"/>
  <c r="C190" i="80"/>
  <c r="D190" i="80" s="1"/>
  <c r="E190" i="80" s="1"/>
  <c r="F190" i="80" s="1"/>
  <c r="H190" i="80" s="1"/>
  <c r="C189" i="8"/>
  <c r="C188" i="80"/>
  <c r="D188" i="80" s="1"/>
  <c r="E188" i="80" s="1"/>
  <c r="F188" i="80" s="1"/>
  <c r="B188" i="80" s="1"/>
  <c r="C187" i="8"/>
  <c r="C186" i="80"/>
  <c r="D186" i="80" s="1"/>
  <c r="E186" i="80" s="1"/>
  <c r="F186" i="80" s="1"/>
  <c r="B186" i="80" s="1"/>
  <c r="C185" i="8"/>
  <c r="C184" i="80"/>
  <c r="D184" i="80" s="1"/>
  <c r="E184" i="80" s="1"/>
  <c r="F184" i="80" s="1"/>
  <c r="B184" i="80" s="1"/>
  <c r="C183" i="8"/>
  <c r="C181" i="80"/>
  <c r="D181" i="80" s="1"/>
  <c r="E181" i="80" s="1"/>
  <c r="F181" i="80" s="1"/>
  <c r="B181" i="80" s="1"/>
  <c r="C180" i="8"/>
  <c r="C179" i="80"/>
  <c r="D179" i="80" s="1"/>
  <c r="E179" i="80" s="1"/>
  <c r="F179" i="80" s="1"/>
  <c r="B179" i="80" s="1"/>
  <c r="C178" i="8"/>
  <c r="C177" i="80"/>
  <c r="D177" i="80" s="1"/>
  <c r="E177" i="80" s="1"/>
  <c r="F177" i="80" s="1"/>
  <c r="H177" i="80" s="1"/>
  <c r="C176" i="8"/>
  <c r="C175" i="80"/>
  <c r="D175" i="80" s="1"/>
  <c r="E175" i="80" s="1"/>
  <c r="F175" i="80" s="1"/>
  <c r="B175" i="80" s="1"/>
  <c r="C174" i="8"/>
  <c r="C173" i="80"/>
  <c r="D173" i="80" s="1"/>
  <c r="E173" i="80" s="1"/>
  <c r="F173" i="80" s="1"/>
  <c r="B173" i="80" s="1"/>
  <c r="C172" i="8"/>
  <c r="C171" i="80"/>
  <c r="D171" i="80" s="1"/>
  <c r="E171" i="80" s="1"/>
  <c r="F171" i="80" s="1"/>
  <c r="H171" i="80" s="1"/>
  <c r="C170" i="8"/>
  <c r="C169" i="80"/>
  <c r="D169" i="80" s="1"/>
  <c r="E169" i="80" s="1"/>
  <c r="F169" i="80" s="1"/>
  <c r="B169" i="80" s="1"/>
  <c r="C168" i="8"/>
  <c r="C167" i="80"/>
  <c r="D167" i="80" s="1"/>
  <c r="E167" i="80" s="1"/>
  <c r="F167" i="80" s="1"/>
  <c r="B167" i="80" s="1"/>
  <c r="C166" i="8"/>
  <c r="C165" i="80"/>
  <c r="D165" i="80" s="1"/>
  <c r="E165" i="80" s="1"/>
  <c r="F165" i="80" s="1"/>
  <c r="B165" i="80" s="1"/>
  <c r="C164" i="8"/>
  <c r="C162" i="80"/>
  <c r="D162" i="80" s="1"/>
  <c r="E162" i="80" s="1"/>
  <c r="F162" i="80" s="1"/>
  <c r="B162" i="80" s="1"/>
  <c r="C161" i="8"/>
  <c r="C160" i="80"/>
  <c r="D160" i="80" s="1"/>
  <c r="E160" i="80" s="1"/>
  <c r="F160" i="80" s="1"/>
  <c r="B160" i="80" s="1"/>
  <c r="C159" i="8"/>
  <c r="C158" i="80"/>
  <c r="D158" i="80" s="1"/>
  <c r="E158" i="80" s="1"/>
  <c r="F158" i="80" s="1"/>
  <c r="H158" i="80" s="1"/>
  <c r="C157" i="8"/>
  <c r="C157" i="80"/>
  <c r="D157" i="80" s="1"/>
  <c r="E157" i="80" s="1"/>
  <c r="F157" i="80" s="1"/>
  <c r="B157" i="80" s="1"/>
  <c r="C156" i="8"/>
  <c r="C156" i="80"/>
  <c r="D156" i="80" s="1"/>
  <c r="E156" i="80" s="1"/>
  <c r="F156" i="80" s="1"/>
  <c r="B156" i="80" s="1"/>
  <c r="C155" i="8"/>
  <c r="C154" i="80"/>
  <c r="D154" i="80" s="1"/>
  <c r="E154" i="80" s="1"/>
  <c r="F154" i="80" s="1"/>
  <c r="H154" i="80" s="1"/>
  <c r="C153" i="8"/>
  <c r="C153" i="80"/>
  <c r="D153" i="80" s="1"/>
  <c r="E153" i="80" s="1"/>
  <c r="F153" i="80" s="1"/>
  <c r="B153" i="80" s="1"/>
  <c r="C152" i="8"/>
  <c r="C152" i="80"/>
  <c r="D152" i="80" s="1"/>
  <c r="E152" i="80" s="1"/>
  <c r="F152" i="80" s="1"/>
  <c r="B152" i="80" s="1"/>
  <c r="C151" i="8"/>
  <c r="C151" i="80"/>
  <c r="D151" i="80" s="1"/>
  <c r="E151" i="80" s="1"/>
  <c r="F151" i="80" s="1"/>
  <c r="H151" i="80" s="1"/>
  <c r="C150" i="8"/>
  <c r="C150" i="80"/>
  <c r="D150" i="80" s="1"/>
  <c r="E150" i="80" s="1"/>
  <c r="F150" i="80" s="1"/>
  <c r="H150" i="80" s="1"/>
  <c r="C149" i="8"/>
  <c r="C149" i="80"/>
  <c r="D149" i="80" s="1"/>
  <c r="E149" i="80" s="1"/>
  <c r="F149" i="80" s="1"/>
  <c r="H149" i="80" s="1"/>
  <c r="C148" i="8"/>
  <c r="C147" i="80"/>
  <c r="D147" i="80" s="1"/>
  <c r="E147" i="80" s="1"/>
  <c r="F147" i="80" s="1"/>
  <c r="B147" i="80" s="1"/>
  <c r="C146" i="8"/>
  <c r="C145" i="80"/>
  <c r="D145" i="80" s="1"/>
  <c r="E145" i="80" s="1"/>
  <c r="F145" i="80" s="1"/>
  <c r="H145" i="80" s="1"/>
  <c r="C144" i="8"/>
  <c r="C143" i="80"/>
  <c r="D143" i="80" s="1"/>
  <c r="E143" i="80" s="1"/>
  <c r="F143" i="80" s="1"/>
  <c r="H143" i="80" s="1"/>
  <c r="C142" i="8"/>
  <c r="C140" i="80"/>
  <c r="D140" i="80" s="1"/>
  <c r="E140" i="80" s="1"/>
  <c r="F140" i="80" s="1"/>
  <c r="B140" i="80" s="1"/>
  <c r="C139" i="8"/>
  <c r="C138" i="80"/>
  <c r="D138" i="80" s="1"/>
  <c r="E138" i="80" s="1"/>
  <c r="F138" i="80" s="1"/>
  <c r="H138" i="80" s="1"/>
  <c r="C137" i="8"/>
  <c r="C136" i="80"/>
  <c r="D136" i="80" s="1"/>
  <c r="E136" i="80" s="1"/>
  <c r="F136" i="80" s="1"/>
  <c r="B136" i="80" s="1"/>
  <c r="C135" i="8"/>
  <c r="C134" i="80"/>
  <c r="D134" i="80" s="1"/>
  <c r="E134" i="80" s="1"/>
  <c r="F134" i="80" s="1"/>
  <c r="B134" i="80" s="1"/>
  <c r="C133" i="8"/>
  <c r="C264" i="80"/>
  <c r="D264" i="80" s="1"/>
  <c r="E264" i="80" s="1"/>
  <c r="F264" i="80" s="1"/>
  <c r="H264" i="80" s="1"/>
  <c r="C263" i="8"/>
  <c r="C262" i="80"/>
  <c r="D262" i="80" s="1"/>
  <c r="E262" i="80" s="1"/>
  <c r="F262" i="80" s="1"/>
  <c r="H262" i="80" s="1"/>
  <c r="C261" i="8"/>
  <c r="C260" i="80"/>
  <c r="D260" i="80" s="1"/>
  <c r="E260" i="80" s="1"/>
  <c r="F260" i="80" s="1"/>
  <c r="H260" i="80" s="1"/>
  <c r="C259" i="8"/>
  <c r="C258" i="80"/>
  <c r="D258" i="80" s="1"/>
  <c r="E258" i="80" s="1"/>
  <c r="F258" i="80" s="1"/>
  <c r="H258" i="80" s="1"/>
  <c r="C257" i="8"/>
  <c r="C256" i="80"/>
  <c r="D256" i="80" s="1"/>
  <c r="E256" i="80" s="1"/>
  <c r="F256" i="80" s="1"/>
  <c r="H256" i="80" s="1"/>
  <c r="C255" i="8"/>
  <c r="C254" i="80"/>
  <c r="D254" i="80" s="1"/>
  <c r="E254" i="80" s="1"/>
  <c r="F254" i="80" s="1"/>
  <c r="H254" i="80" s="1"/>
  <c r="C253" i="8"/>
  <c r="C252" i="80"/>
  <c r="D252" i="80" s="1"/>
  <c r="E252" i="80" s="1"/>
  <c r="F252" i="80" s="1"/>
  <c r="H252" i="80" s="1"/>
  <c r="C251" i="8"/>
  <c r="C251" i="80"/>
  <c r="D251" i="80" s="1"/>
  <c r="E251" i="80" s="1"/>
  <c r="F251" i="80" s="1"/>
  <c r="B251" i="80" s="1"/>
  <c r="C250" i="8"/>
  <c r="C249" i="80"/>
  <c r="D249" i="80" s="1"/>
  <c r="E249" i="80" s="1"/>
  <c r="F249" i="80" s="1"/>
  <c r="B249" i="80" s="1"/>
  <c r="C248" i="8"/>
  <c r="C247" i="80"/>
  <c r="D247" i="80" s="1"/>
  <c r="E247" i="80" s="1"/>
  <c r="F247" i="80" s="1"/>
  <c r="B247" i="80" s="1"/>
  <c r="C246" i="8"/>
  <c r="C245" i="80"/>
  <c r="D245" i="80" s="1"/>
  <c r="E245" i="80" s="1"/>
  <c r="F245" i="80" s="1"/>
  <c r="B245" i="80" s="1"/>
  <c r="C244" i="8"/>
  <c r="C243" i="80"/>
  <c r="D243" i="80" s="1"/>
  <c r="E243" i="80" s="1"/>
  <c r="F243" i="80" s="1"/>
  <c r="B243" i="80" s="1"/>
  <c r="C242" i="8"/>
  <c r="C241" i="80"/>
  <c r="D241" i="80" s="1"/>
  <c r="E241" i="80" s="1"/>
  <c r="F241" i="80" s="1"/>
  <c r="B241" i="80" s="1"/>
  <c r="C240" i="8"/>
  <c r="C239" i="80"/>
  <c r="D239" i="80" s="1"/>
  <c r="E239" i="80" s="1"/>
  <c r="F239" i="80" s="1"/>
  <c r="B239" i="80" s="1"/>
  <c r="C238" i="8"/>
  <c r="C237" i="80"/>
  <c r="D237" i="80" s="1"/>
  <c r="E237" i="80" s="1"/>
  <c r="F237" i="80" s="1"/>
  <c r="B237" i="80" s="1"/>
  <c r="C236" i="8"/>
  <c r="C235" i="80"/>
  <c r="D235" i="80" s="1"/>
  <c r="E235" i="80" s="1"/>
  <c r="F235" i="80" s="1"/>
  <c r="B235" i="80" s="1"/>
  <c r="C234" i="8"/>
  <c r="C233" i="80"/>
  <c r="D233" i="80" s="1"/>
  <c r="E233" i="80" s="1"/>
  <c r="F233" i="80" s="1"/>
  <c r="B233" i="80" s="1"/>
  <c r="C232" i="8"/>
  <c r="C231" i="80"/>
  <c r="D231" i="80" s="1"/>
  <c r="E231" i="80" s="1"/>
  <c r="F231" i="80" s="1"/>
  <c r="B231" i="80" s="1"/>
  <c r="C230" i="8"/>
  <c r="C229" i="80"/>
  <c r="D229" i="80" s="1"/>
  <c r="E229" i="80" s="1"/>
  <c r="F229" i="80" s="1"/>
  <c r="B229" i="80" s="1"/>
  <c r="C228" i="8"/>
  <c r="C227" i="80"/>
  <c r="D227" i="80" s="1"/>
  <c r="E227" i="80" s="1"/>
  <c r="F227" i="80" s="1"/>
  <c r="B227" i="80" s="1"/>
  <c r="C226" i="8"/>
  <c r="C225" i="80"/>
  <c r="D225" i="80" s="1"/>
  <c r="E225" i="80" s="1"/>
  <c r="F225" i="80" s="1"/>
  <c r="B225" i="80" s="1"/>
  <c r="C224" i="8"/>
  <c r="C223" i="80"/>
  <c r="D223" i="80" s="1"/>
  <c r="E223" i="80" s="1"/>
  <c r="F223" i="80" s="1"/>
  <c r="B223" i="80" s="1"/>
  <c r="C222" i="8"/>
  <c r="C221" i="80"/>
  <c r="D221" i="80" s="1"/>
  <c r="E221" i="80" s="1"/>
  <c r="F221" i="80" s="1"/>
  <c r="B221" i="80" s="1"/>
  <c r="C220" i="8"/>
  <c r="C219" i="80"/>
  <c r="D219" i="80" s="1"/>
  <c r="E219" i="80" s="1"/>
  <c r="F219" i="80" s="1"/>
  <c r="B219" i="80" s="1"/>
  <c r="C218" i="8"/>
  <c r="C218" i="80"/>
  <c r="D218" i="80" s="1"/>
  <c r="E218" i="80" s="1"/>
  <c r="F218" i="80" s="1"/>
  <c r="B218" i="80" s="1"/>
  <c r="C217" i="8"/>
  <c r="C216" i="80"/>
  <c r="D216" i="80" s="1"/>
  <c r="E216" i="80" s="1"/>
  <c r="F216" i="80" s="1"/>
  <c r="B216" i="80" s="1"/>
  <c r="C215" i="8"/>
  <c r="C214" i="80"/>
  <c r="D214" i="80" s="1"/>
  <c r="E214" i="80" s="1"/>
  <c r="F214" i="80" s="1"/>
  <c r="B214" i="80" s="1"/>
  <c r="C213" i="8"/>
  <c r="C212" i="80"/>
  <c r="D212" i="80" s="1"/>
  <c r="E212" i="80" s="1"/>
  <c r="F212" i="80" s="1"/>
  <c r="B212" i="80" s="1"/>
  <c r="C211" i="8"/>
  <c r="C210" i="80"/>
  <c r="D210" i="80" s="1"/>
  <c r="E210" i="80" s="1"/>
  <c r="F210" i="80" s="1"/>
  <c r="B210" i="80" s="1"/>
  <c r="C209" i="8"/>
  <c r="C208" i="80"/>
  <c r="D208" i="80" s="1"/>
  <c r="E208" i="80" s="1"/>
  <c r="F208" i="80" s="1"/>
  <c r="B208" i="80" s="1"/>
  <c r="C207" i="8"/>
  <c r="C206" i="80"/>
  <c r="D206" i="80" s="1"/>
  <c r="E206" i="80" s="1"/>
  <c r="F206" i="80" s="1"/>
  <c r="B206" i="80" s="1"/>
  <c r="C205" i="8"/>
  <c r="C204" i="80"/>
  <c r="D204" i="80" s="1"/>
  <c r="E204" i="80" s="1"/>
  <c r="F204" i="80" s="1"/>
  <c r="B204" i="80" s="1"/>
  <c r="C203" i="8"/>
  <c r="C203" i="80"/>
  <c r="D203" i="80" s="1"/>
  <c r="E203" i="80" s="1"/>
  <c r="F203" i="80" s="1"/>
  <c r="B203" i="80" s="1"/>
  <c r="C202" i="8"/>
  <c r="C201" i="80"/>
  <c r="D201" i="80" s="1"/>
  <c r="E201" i="80" s="1"/>
  <c r="F201" i="80" s="1"/>
  <c r="B201" i="80" s="1"/>
  <c r="C200" i="8"/>
  <c r="C199" i="80"/>
  <c r="D199" i="80" s="1"/>
  <c r="E199" i="80" s="1"/>
  <c r="F199" i="80" s="1"/>
  <c r="B199" i="80" s="1"/>
  <c r="C198" i="8"/>
  <c r="C197" i="80"/>
  <c r="D197" i="80" s="1"/>
  <c r="E197" i="80" s="1"/>
  <c r="F197" i="80" s="1"/>
  <c r="B197" i="80" s="1"/>
  <c r="C196" i="8"/>
  <c r="C195" i="80"/>
  <c r="D195" i="80" s="1"/>
  <c r="E195" i="80" s="1"/>
  <c r="F195" i="80" s="1"/>
  <c r="B195" i="80" s="1"/>
  <c r="C194" i="8"/>
  <c r="C193" i="80"/>
  <c r="D193" i="80" s="1"/>
  <c r="E193" i="80" s="1"/>
  <c r="F193" i="80" s="1"/>
  <c r="B193" i="80" s="1"/>
  <c r="C192" i="8"/>
  <c r="C191" i="80"/>
  <c r="D191" i="80" s="1"/>
  <c r="E191" i="80" s="1"/>
  <c r="F191" i="80" s="1"/>
  <c r="B191" i="80" s="1"/>
  <c r="C190" i="8"/>
  <c r="C189" i="80"/>
  <c r="D189" i="80" s="1"/>
  <c r="E189" i="80" s="1"/>
  <c r="F189" i="80" s="1"/>
  <c r="B189" i="80" s="1"/>
  <c r="C188" i="8"/>
  <c r="C187" i="80"/>
  <c r="D187" i="80" s="1"/>
  <c r="E187" i="80" s="1"/>
  <c r="F187" i="80" s="1"/>
  <c r="B187" i="80" s="1"/>
  <c r="C186" i="8"/>
  <c r="C185" i="80"/>
  <c r="D185" i="80" s="1"/>
  <c r="E185" i="80" s="1"/>
  <c r="F185" i="80" s="1"/>
  <c r="B185" i="80" s="1"/>
  <c r="C184" i="8"/>
  <c r="C183" i="80"/>
  <c r="D183" i="80" s="1"/>
  <c r="E183" i="80" s="1"/>
  <c r="F183" i="80" s="1"/>
  <c r="H183" i="80" s="1"/>
  <c r="C182" i="8"/>
  <c r="C182" i="80"/>
  <c r="D182" i="80" s="1"/>
  <c r="E182" i="80" s="1"/>
  <c r="F182" i="80" s="1"/>
  <c r="B182" i="80" s="1"/>
  <c r="C181" i="8"/>
  <c r="C180" i="80"/>
  <c r="D180" i="80" s="1"/>
  <c r="E180" i="80" s="1"/>
  <c r="F180" i="80" s="1"/>
  <c r="B180" i="80" s="1"/>
  <c r="C179" i="8"/>
  <c r="C178" i="80"/>
  <c r="D178" i="80" s="1"/>
  <c r="E178" i="80" s="1"/>
  <c r="F178" i="80" s="1"/>
  <c r="B178" i="80" s="1"/>
  <c r="C177" i="8"/>
  <c r="C176" i="80"/>
  <c r="D176" i="80" s="1"/>
  <c r="E176" i="80" s="1"/>
  <c r="F176" i="80" s="1"/>
  <c r="B176" i="80" s="1"/>
  <c r="C175" i="8"/>
  <c r="C174" i="80"/>
  <c r="D174" i="80" s="1"/>
  <c r="E174" i="80" s="1"/>
  <c r="F174" i="80" s="1"/>
  <c r="B174" i="80" s="1"/>
  <c r="C173" i="8"/>
  <c r="C172" i="80"/>
  <c r="D172" i="80" s="1"/>
  <c r="E172" i="80" s="1"/>
  <c r="F172" i="80" s="1"/>
  <c r="B172" i="80" s="1"/>
  <c r="C171" i="8"/>
  <c r="C170" i="80"/>
  <c r="D170" i="80" s="1"/>
  <c r="E170" i="80" s="1"/>
  <c r="F170" i="80" s="1"/>
  <c r="B170" i="80" s="1"/>
  <c r="C169" i="8"/>
  <c r="C168" i="80"/>
  <c r="D168" i="80" s="1"/>
  <c r="E168" i="80" s="1"/>
  <c r="F168" i="80" s="1"/>
  <c r="B168" i="80" s="1"/>
  <c r="C167" i="8"/>
  <c r="C166" i="80"/>
  <c r="D166" i="80" s="1"/>
  <c r="E166" i="80" s="1"/>
  <c r="F166" i="80" s="1"/>
  <c r="B166" i="80" s="1"/>
  <c r="C165" i="8"/>
  <c r="C164" i="80"/>
  <c r="D164" i="80" s="1"/>
  <c r="E164" i="80" s="1"/>
  <c r="F164" i="80" s="1"/>
  <c r="B164" i="80" s="1"/>
  <c r="C163" i="8"/>
  <c r="C163" i="80"/>
  <c r="D163" i="80" s="1"/>
  <c r="E163" i="80" s="1"/>
  <c r="F163" i="80" s="1"/>
  <c r="B163" i="80" s="1"/>
  <c r="C162" i="8"/>
  <c r="C161" i="80"/>
  <c r="D161" i="80" s="1"/>
  <c r="E161" i="80" s="1"/>
  <c r="F161" i="80" s="1"/>
  <c r="H161" i="80" s="1"/>
  <c r="C160" i="8"/>
  <c r="C159" i="80"/>
  <c r="D159" i="80" s="1"/>
  <c r="E159" i="80" s="1"/>
  <c r="F159" i="80" s="1"/>
  <c r="H159" i="80" s="1"/>
  <c r="C158" i="8"/>
  <c r="C155" i="80"/>
  <c r="D155" i="80" s="1"/>
  <c r="E155" i="80" s="1"/>
  <c r="F155" i="80" s="1"/>
  <c r="H155" i="80" s="1"/>
  <c r="C154" i="8"/>
  <c r="C148" i="80"/>
  <c r="D148" i="80" s="1"/>
  <c r="E148" i="80" s="1"/>
  <c r="F148" i="80" s="1"/>
  <c r="H148" i="80" s="1"/>
  <c r="C147" i="8"/>
  <c r="C146" i="80"/>
  <c r="D146" i="80" s="1"/>
  <c r="E146" i="80" s="1"/>
  <c r="F146" i="80" s="1"/>
  <c r="B146" i="80" s="1"/>
  <c r="C145" i="8"/>
  <c r="C144" i="80"/>
  <c r="D144" i="80" s="1"/>
  <c r="E144" i="80" s="1"/>
  <c r="F144" i="80" s="1"/>
  <c r="H144" i="80" s="1"/>
  <c r="C143" i="8"/>
  <c r="C142" i="80"/>
  <c r="D142" i="80" s="1"/>
  <c r="E142" i="80" s="1"/>
  <c r="F142" i="80" s="1"/>
  <c r="B142" i="80" s="1"/>
  <c r="C141" i="8"/>
  <c r="C141" i="80"/>
  <c r="D141" i="80" s="1"/>
  <c r="E141" i="80" s="1"/>
  <c r="F141" i="80" s="1"/>
  <c r="H141" i="80" s="1"/>
  <c r="C140" i="8"/>
  <c r="C139" i="80"/>
  <c r="D139" i="80" s="1"/>
  <c r="E139" i="80" s="1"/>
  <c r="F139" i="80" s="1"/>
  <c r="H139" i="80" s="1"/>
  <c r="C138" i="8"/>
  <c r="C137" i="80"/>
  <c r="D137" i="80" s="1"/>
  <c r="E137" i="80" s="1"/>
  <c r="F137" i="80" s="1"/>
  <c r="H137" i="80" s="1"/>
  <c r="C136" i="8"/>
  <c r="C135" i="80"/>
  <c r="D135" i="80" s="1"/>
  <c r="E135" i="80" s="1"/>
  <c r="F135" i="80" s="1"/>
  <c r="H135" i="80" s="1"/>
  <c r="C134" i="8"/>
  <c r="C133" i="80"/>
  <c r="D133" i="80" s="1"/>
  <c r="E133" i="80" s="1"/>
  <c r="F133" i="80" s="1"/>
  <c r="H133" i="80" s="1"/>
  <c r="C132" i="8"/>
  <c r="L83" i="8"/>
  <c r="M83" i="8"/>
  <c r="AC73" i="6"/>
  <c r="AQ97" i="6"/>
  <c r="AR63" i="6"/>
  <c r="AQ98" i="6"/>
  <c r="AQ14" i="6"/>
  <c r="AW14" i="6"/>
  <c r="AR14" i="6"/>
  <c r="AV14" i="6"/>
  <c r="AQ55" i="6"/>
  <c r="AW55" i="6"/>
  <c r="AW98" i="6"/>
  <c r="AR98" i="6"/>
  <c r="AW97" i="6"/>
  <c r="AR97" i="6"/>
  <c r="AW94" i="6"/>
  <c r="AR94" i="6"/>
  <c r="AW63" i="6"/>
  <c r="AQ63" i="6"/>
  <c r="AC63" i="6"/>
  <c r="AV55" i="6"/>
  <c r="AR55" i="6"/>
  <c r="AQ8" i="6"/>
  <c r="AW8" i="6"/>
  <c r="AR8" i="6"/>
  <c r="AV8" i="6"/>
  <c r="AC61" i="6"/>
  <c r="AR25" i="6"/>
  <c r="AV25" i="6"/>
  <c r="AQ25" i="6"/>
  <c r="AW25" i="6"/>
  <c r="AR21" i="6"/>
  <c r="AV21" i="6"/>
  <c r="AQ21" i="6"/>
  <c r="AW21" i="6"/>
  <c r="AR41" i="6"/>
  <c r="AV41" i="6"/>
  <c r="AQ41" i="6"/>
  <c r="AW41" i="6"/>
  <c r="AV98" i="6"/>
  <c r="AV97" i="6"/>
  <c r="AV94" i="6"/>
  <c r="AQ94" i="6"/>
  <c r="AC76" i="6"/>
  <c r="AV63" i="6"/>
  <c r="B263" i="80"/>
  <c r="B261" i="80"/>
  <c r="B259" i="80"/>
  <c r="B257" i="80"/>
  <c r="B255" i="80"/>
  <c r="B253" i="80"/>
  <c r="B234" i="80"/>
  <c r="H250" i="80"/>
  <c r="H248" i="80"/>
  <c r="H246" i="80"/>
  <c r="H244" i="80"/>
  <c r="A95" i="6"/>
  <c r="A82" i="6"/>
  <c r="A69" i="6"/>
  <c r="A59" i="6"/>
  <c r="A53" i="6"/>
  <c r="A48" i="6"/>
  <c r="A37" i="6"/>
  <c r="A31" i="6"/>
  <c r="I133" i="4" l="1"/>
  <c r="G161" i="4"/>
  <c r="J133" i="4"/>
  <c r="J42" i="4"/>
  <c r="I42" i="4"/>
  <c r="J40" i="4"/>
  <c r="J161" i="4" s="1"/>
  <c r="H161" i="4"/>
  <c r="I40" i="4"/>
  <c r="I161" i="4" s="1"/>
  <c r="H242" i="80"/>
  <c r="B240" i="80"/>
  <c r="B236" i="80"/>
  <c r="H192" i="80"/>
  <c r="B217" i="80"/>
  <c r="B238" i="80"/>
  <c r="B158" i="80"/>
  <c r="B209" i="80"/>
  <c r="B226" i="80"/>
  <c r="B149" i="80"/>
  <c r="H175" i="80"/>
  <c r="H202" i="80"/>
  <c r="B213" i="80"/>
  <c r="B222" i="80"/>
  <c r="B230" i="80"/>
  <c r="B258" i="80"/>
  <c r="H153" i="80"/>
  <c r="H167" i="80"/>
  <c r="H184" i="80"/>
  <c r="H198" i="80"/>
  <c r="H207" i="80"/>
  <c r="B211" i="80"/>
  <c r="B215" i="80"/>
  <c r="B220" i="80"/>
  <c r="B224" i="80"/>
  <c r="B228" i="80"/>
  <c r="B232" i="80"/>
  <c r="H140" i="80"/>
  <c r="B151" i="80"/>
  <c r="H156" i="80"/>
  <c r="H162" i="80"/>
  <c r="B171" i="80"/>
  <c r="H179" i="80"/>
  <c r="H188" i="80"/>
  <c r="H196" i="80"/>
  <c r="H200" i="80"/>
  <c r="H205" i="80"/>
  <c r="H134" i="80"/>
  <c r="B145" i="80"/>
  <c r="B254" i="80"/>
  <c r="B262" i="80"/>
  <c r="B138" i="80"/>
  <c r="B143" i="80"/>
  <c r="H147" i="80"/>
  <c r="B150" i="80"/>
  <c r="H152" i="80"/>
  <c r="B154" i="80"/>
  <c r="H157" i="80"/>
  <c r="H160" i="80"/>
  <c r="H165" i="80"/>
  <c r="H169" i="80"/>
  <c r="H173" i="80"/>
  <c r="B177" i="80"/>
  <c r="H181" i="80"/>
  <c r="H186" i="80"/>
  <c r="B190" i="80"/>
  <c r="B194" i="80"/>
  <c r="B252" i="80"/>
  <c r="B256" i="80"/>
  <c r="B260" i="80"/>
  <c r="B264" i="80"/>
  <c r="H136" i="80"/>
  <c r="H189" i="80"/>
  <c r="B159" i="80"/>
  <c r="H219" i="80"/>
  <c r="B137" i="80"/>
  <c r="H174" i="80"/>
  <c r="H204" i="80"/>
  <c r="H237" i="80"/>
  <c r="B144" i="80"/>
  <c r="H166" i="80"/>
  <c r="H182" i="80"/>
  <c r="H197" i="80"/>
  <c r="H212" i="80"/>
  <c r="H227" i="80"/>
  <c r="H245" i="80"/>
  <c r="B133" i="80"/>
  <c r="B141" i="80"/>
  <c r="B148" i="80"/>
  <c r="H163" i="80"/>
  <c r="H170" i="80"/>
  <c r="H178" i="80"/>
  <c r="H185" i="80"/>
  <c r="H193" i="80"/>
  <c r="H201" i="80"/>
  <c r="H208" i="80"/>
  <c r="H216" i="80"/>
  <c r="H223" i="80"/>
  <c r="H233" i="80"/>
  <c r="H241" i="80"/>
  <c r="H249" i="80"/>
  <c r="H231" i="80"/>
  <c r="B135" i="80"/>
  <c r="B139" i="80"/>
  <c r="H142" i="80"/>
  <c r="H146" i="80"/>
  <c r="B155" i="80"/>
  <c r="B161" i="80"/>
  <c r="H164" i="80"/>
  <c r="H168" i="80"/>
  <c r="H172" i="80"/>
  <c r="H176" i="80"/>
  <c r="H180" i="80"/>
  <c r="B183" i="80"/>
  <c r="H187" i="80"/>
  <c r="H191" i="80"/>
  <c r="H195" i="80"/>
  <c r="H199" i="80"/>
  <c r="H203" i="80"/>
  <c r="H206" i="80"/>
  <c r="H210" i="80"/>
  <c r="H214" i="80"/>
  <c r="H218" i="80"/>
  <c r="H221" i="80"/>
  <c r="H225" i="80"/>
  <c r="H229" i="80"/>
  <c r="H235" i="80"/>
  <c r="H239" i="80"/>
  <c r="H243" i="80"/>
  <c r="H247" i="80"/>
  <c r="H251" i="80"/>
  <c r="AR31" i="6"/>
  <c r="AV31" i="6"/>
  <c r="AQ31" i="6"/>
  <c r="AW31" i="6"/>
  <c r="AR48" i="6"/>
  <c r="AV48" i="6"/>
  <c r="AW48" i="6"/>
  <c r="AQ48" i="6"/>
  <c r="AC39" i="6"/>
  <c r="AC42" i="6"/>
  <c r="AR69" i="6"/>
  <c r="AV69" i="6"/>
  <c r="AQ69" i="6"/>
  <c r="AW69" i="6"/>
  <c r="AQ95" i="6"/>
  <c r="AV95" i="6"/>
  <c r="AR95" i="6"/>
  <c r="AW95" i="6"/>
  <c r="AC19" i="6"/>
  <c r="AC20" i="6"/>
  <c r="AR37" i="6"/>
  <c r="AV37" i="6"/>
  <c r="AQ37" i="6"/>
  <c r="AW37" i="6"/>
  <c r="AQ53" i="6"/>
  <c r="AW53" i="6"/>
  <c r="AR53" i="6"/>
  <c r="AV53" i="6"/>
  <c r="AC40" i="6"/>
  <c r="AQ59" i="6"/>
  <c r="AW59" i="6"/>
  <c r="AR59" i="6"/>
  <c r="AV59" i="6"/>
  <c r="AQ82" i="6"/>
  <c r="AV82" i="6"/>
  <c r="AR82" i="6"/>
  <c r="AW82" i="6"/>
  <c r="AC97" i="6"/>
  <c r="AC22" i="6" l="1"/>
  <c r="AC43" i="6"/>
  <c r="AC64" i="6" l="1"/>
  <c r="AC62" i="6" l="1"/>
  <c r="N16" i="24"/>
  <c r="N17" i="24"/>
  <c r="N18" i="24"/>
  <c r="N19" i="24"/>
  <c r="N20" i="24"/>
  <c r="N21" i="24"/>
  <c r="N22" i="24"/>
  <c r="N23" i="24"/>
  <c r="N24" i="24"/>
  <c r="N25" i="24"/>
  <c r="N26" i="24"/>
  <c r="N27" i="24"/>
  <c r="N28" i="24"/>
  <c r="N29" i="24"/>
  <c r="N30" i="24"/>
  <c r="N31" i="24"/>
  <c r="N32" i="24"/>
  <c r="N33" i="24"/>
  <c r="N34" i="24"/>
  <c r="N35" i="24"/>
  <c r="N36" i="24"/>
  <c r="N37" i="24"/>
  <c r="N38" i="24"/>
  <c r="N39" i="24"/>
  <c r="N40" i="24"/>
  <c r="N41" i="24"/>
  <c r="N42" i="24"/>
  <c r="N43" i="24"/>
  <c r="N44" i="24"/>
  <c r="N45" i="24"/>
  <c r="N46" i="24"/>
  <c r="N47" i="24"/>
  <c r="N48" i="24"/>
  <c r="N49" i="24"/>
  <c r="N50" i="24"/>
  <c r="N51" i="24"/>
  <c r="N52" i="24"/>
  <c r="N53" i="24"/>
  <c r="N54" i="24"/>
  <c r="N55" i="24"/>
  <c r="N56" i="24"/>
  <c r="N57" i="24"/>
  <c r="N58" i="24"/>
  <c r="N59" i="24"/>
  <c r="N60" i="24"/>
  <c r="N61" i="24"/>
  <c r="N62" i="24"/>
  <c r="N63" i="24"/>
  <c r="N64" i="24"/>
  <c r="N65" i="24"/>
  <c r="N66" i="24"/>
  <c r="N67" i="24"/>
  <c r="N68" i="24"/>
  <c r="N69" i="24"/>
  <c r="N70" i="24"/>
  <c r="N71" i="24"/>
  <c r="N72" i="24"/>
  <c r="N73" i="24"/>
  <c r="N74" i="24"/>
  <c r="N75" i="24"/>
  <c r="N76" i="24"/>
  <c r="N77" i="24"/>
  <c r="N78" i="24"/>
  <c r="N79" i="24"/>
  <c r="N80" i="24"/>
  <c r="N81" i="24"/>
  <c r="N82" i="24"/>
  <c r="N83" i="24"/>
  <c r="N84" i="24"/>
  <c r="N85" i="24"/>
  <c r="N86" i="24"/>
  <c r="N87" i="24"/>
  <c r="N88" i="24"/>
  <c r="N89" i="24"/>
  <c r="N90" i="24"/>
  <c r="N91" i="24"/>
  <c r="N92" i="24"/>
  <c r="N93" i="24"/>
  <c r="N94" i="24"/>
  <c r="N95" i="24"/>
  <c r="N96" i="24"/>
  <c r="N97" i="24"/>
  <c r="N98" i="24"/>
  <c r="N99" i="24"/>
  <c r="N100" i="24"/>
  <c r="N101" i="24"/>
  <c r="N102" i="24"/>
  <c r="N103" i="24"/>
  <c r="N104" i="24"/>
  <c r="N105" i="24"/>
  <c r="N106" i="24"/>
  <c r="N107" i="24"/>
  <c r="N108" i="24"/>
  <c r="N109" i="24"/>
  <c r="N110" i="24"/>
  <c r="N111" i="24"/>
  <c r="N112" i="24"/>
  <c r="N113" i="24"/>
  <c r="N114" i="24"/>
  <c r="N115" i="24"/>
  <c r="N116" i="24"/>
  <c r="N117" i="24"/>
  <c r="N118" i="24"/>
  <c r="N119" i="24"/>
  <c r="N120" i="24"/>
  <c r="N121" i="24"/>
  <c r="N122" i="24"/>
  <c r="N123" i="24"/>
  <c r="N124" i="24"/>
  <c r="N125" i="24"/>
  <c r="N126" i="24"/>
  <c r="N127" i="24"/>
  <c r="N128" i="24"/>
  <c r="N129" i="24"/>
  <c r="N130" i="24"/>
  <c r="N131" i="24"/>
  <c r="N132" i="24"/>
  <c r="N133" i="24"/>
  <c r="N134" i="24"/>
  <c r="N135" i="24"/>
  <c r="N136" i="24"/>
  <c r="N137" i="24"/>
  <c r="N138" i="24"/>
  <c r="N139" i="24"/>
  <c r="N140" i="24"/>
  <c r="N141" i="24"/>
  <c r="N142" i="24"/>
  <c r="N143" i="24"/>
  <c r="N144" i="24"/>
  <c r="N145" i="24"/>
  <c r="N146" i="24"/>
  <c r="N147" i="24"/>
  <c r="N148" i="24"/>
  <c r="N149" i="24"/>
  <c r="N150" i="24"/>
  <c r="N151" i="24"/>
  <c r="N152" i="24"/>
  <c r="N153" i="24"/>
  <c r="N154" i="24"/>
  <c r="N155" i="24"/>
  <c r="N156" i="24"/>
  <c r="N157" i="24"/>
  <c r="N158" i="24"/>
  <c r="N159" i="24"/>
  <c r="N160" i="24"/>
  <c r="N161" i="24"/>
  <c r="N162" i="24"/>
  <c r="N163" i="24"/>
  <c r="N164" i="24"/>
  <c r="N165" i="24"/>
  <c r="N166" i="24"/>
  <c r="N167" i="24"/>
  <c r="N168" i="24"/>
  <c r="N169" i="24"/>
  <c r="N170" i="24"/>
  <c r="N171" i="24"/>
  <c r="N172" i="24"/>
  <c r="N173" i="24"/>
  <c r="N174" i="24"/>
  <c r="N175" i="24"/>
  <c r="N176" i="24"/>
  <c r="N177" i="24"/>
  <c r="N178" i="24"/>
  <c r="N179" i="24"/>
  <c r="N180" i="24"/>
  <c r="N181" i="24"/>
  <c r="N182" i="24"/>
  <c r="N183" i="24"/>
  <c r="N184" i="24"/>
  <c r="N185" i="24"/>
  <c r="N186" i="24"/>
  <c r="N187" i="24"/>
  <c r="N188" i="24"/>
  <c r="N189" i="24"/>
  <c r="N190" i="24"/>
  <c r="N191" i="24"/>
  <c r="N192" i="24"/>
  <c r="N193" i="24"/>
  <c r="N194" i="24"/>
  <c r="N195" i="24"/>
  <c r="N196" i="24"/>
  <c r="N197" i="24"/>
  <c r="N198" i="24"/>
  <c r="N199" i="24"/>
  <c r="N200" i="24"/>
  <c r="N201" i="24"/>
  <c r="N202" i="24"/>
  <c r="N203" i="24"/>
  <c r="N204" i="24"/>
  <c r="N205" i="24"/>
  <c r="N206" i="24"/>
  <c r="N207" i="24"/>
  <c r="N208" i="24"/>
  <c r="N209" i="24"/>
  <c r="N210" i="24"/>
  <c r="N211" i="24"/>
  <c r="N212" i="24"/>
  <c r="N213" i="24"/>
  <c r="N214" i="24"/>
  <c r="N215" i="24"/>
  <c r="N216" i="24"/>
  <c r="N217" i="24"/>
  <c r="N218" i="24"/>
  <c r="N219" i="24"/>
  <c r="N220" i="24"/>
  <c r="N221" i="24"/>
  <c r="N222" i="24"/>
  <c r="N223" i="24"/>
  <c r="N224" i="24"/>
  <c r="N225" i="24"/>
  <c r="N226" i="24"/>
  <c r="N227" i="24"/>
  <c r="N228" i="24"/>
  <c r="N229" i="24"/>
  <c r="N230" i="24"/>
  <c r="N231" i="24"/>
  <c r="N232" i="24"/>
  <c r="N233" i="24"/>
  <c r="N234" i="24"/>
  <c r="N235" i="24"/>
  <c r="N236" i="24"/>
  <c r="N237" i="24"/>
  <c r="N238" i="24"/>
  <c r="N239" i="24"/>
  <c r="N240" i="24"/>
  <c r="N241" i="24"/>
  <c r="N242" i="24"/>
  <c r="N243" i="24"/>
  <c r="N244" i="24"/>
  <c r="N245" i="24"/>
  <c r="N246" i="24"/>
  <c r="N247" i="24"/>
  <c r="N248" i="24"/>
  <c r="N249" i="24"/>
  <c r="N250" i="24"/>
  <c r="N251" i="24"/>
  <c r="N252" i="24"/>
  <c r="N253" i="24"/>
  <c r="N254" i="24"/>
  <c r="N255" i="24"/>
  <c r="N256" i="24"/>
  <c r="N257" i="24"/>
  <c r="N258" i="24"/>
  <c r="N259" i="24"/>
  <c r="N260" i="24"/>
  <c r="N261" i="24"/>
  <c r="N262" i="24"/>
  <c r="N263" i="24"/>
  <c r="N264" i="24"/>
  <c r="N265" i="24"/>
  <c r="N266" i="24"/>
  <c r="N267" i="24"/>
  <c r="N268" i="24"/>
  <c r="N269" i="24"/>
  <c r="N270" i="24"/>
  <c r="N271" i="24"/>
  <c r="N272" i="24"/>
  <c r="N273" i="24"/>
  <c r="N274" i="24"/>
  <c r="N275" i="24"/>
  <c r="N276" i="24"/>
  <c r="N277" i="24"/>
  <c r="N278" i="24"/>
  <c r="N279" i="24"/>
  <c r="N280" i="24"/>
  <c r="N281" i="24"/>
  <c r="N282" i="24"/>
  <c r="N283" i="24"/>
  <c r="N284" i="24"/>
  <c r="N285" i="24"/>
  <c r="N286" i="24"/>
  <c r="N287" i="24"/>
  <c r="N288" i="24"/>
  <c r="N289" i="24"/>
  <c r="N290" i="24"/>
  <c r="N291" i="24"/>
  <c r="N292" i="24"/>
  <c r="N293" i="24"/>
  <c r="N294" i="24"/>
  <c r="N295" i="24"/>
  <c r="N296" i="24"/>
  <c r="N297" i="24"/>
  <c r="N298" i="24"/>
  <c r="N299" i="24"/>
  <c r="N300" i="24"/>
  <c r="N301" i="24"/>
  <c r="N302" i="24"/>
  <c r="N303" i="24"/>
  <c r="N304" i="24"/>
  <c r="N305" i="24"/>
  <c r="N306" i="24"/>
  <c r="N307" i="24"/>
  <c r="N308" i="24"/>
  <c r="N309" i="24"/>
  <c r="N310" i="24"/>
  <c r="N311" i="24"/>
  <c r="N312" i="24"/>
  <c r="N313" i="24"/>
  <c r="N314" i="24"/>
  <c r="N315" i="24"/>
  <c r="N316" i="24"/>
  <c r="N317" i="24"/>
  <c r="N318" i="24"/>
  <c r="N319" i="24"/>
  <c r="N320" i="24"/>
  <c r="N321" i="24"/>
  <c r="N322" i="24"/>
  <c r="N323" i="24"/>
  <c r="N324" i="24"/>
  <c r="N325" i="24"/>
  <c r="N326" i="24"/>
  <c r="N327" i="24"/>
  <c r="N328" i="24"/>
  <c r="N329" i="24"/>
  <c r="N330" i="24"/>
  <c r="N331" i="24"/>
  <c r="N332" i="24"/>
  <c r="N333" i="24"/>
  <c r="N334" i="24"/>
  <c r="N335" i="24"/>
  <c r="N336" i="24"/>
  <c r="N337" i="24"/>
  <c r="N338" i="24"/>
  <c r="N339" i="24"/>
  <c r="N340" i="24"/>
  <c r="N341" i="24"/>
  <c r="N342" i="24"/>
  <c r="N343" i="24"/>
  <c r="N344" i="24"/>
  <c r="N345" i="24"/>
  <c r="N346" i="24"/>
  <c r="N347" i="24"/>
  <c r="N348" i="24"/>
  <c r="N349" i="24"/>
  <c r="N350" i="24"/>
  <c r="N351" i="24"/>
  <c r="N352" i="24"/>
  <c r="N353" i="24"/>
  <c r="N354" i="24"/>
  <c r="N355" i="24"/>
  <c r="N356" i="24"/>
  <c r="N357" i="24"/>
  <c r="N358" i="24"/>
  <c r="N359" i="24"/>
  <c r="N360" i="24"/>
  <c r="N361" i="24"/>
  <c r="N362" i="24"/>
  <c r="N363" i="24"/>
  <c r="N364" i="24"/>
  <c r="N365" i="24"/>
  <c r="N366" i="24"/>
  <c r="N367" i="24"/>
  <c r="N368" i="24"/>
  <c r="N369" i="24"/>
  <c r="N370" i="24"/>
  <c r="N371" i="24"/>
  <c r="N372" i="24"/>
  <c r="N373" i="24"/>
  <c r="N374" i="24"/>
  <c r="N375" i="24"/>
  <c r="N376" i="24"/>
  <c r="N377" i="24"/>
  <c r="N378" i="24"/>
  <c r="N379" i="24"/>
  <c r="N380" i="24"/>
  <c r="N381" i="24"/>
  <c r="N382" i="24"/>
  <c r="N383" i="24"/>
  <c r="N384" i="24"/>
  <c r="N385" i="24"/>
  <c r="N386" i="24"/>
  <c r="N387" i="24"/>
  <c r="N388" i="24"/>
  <c r="N389" i="24"/>
  <c r="N390" i="24"/>
  <c r="N391" i="24"/>
  <c r="N392" i="24"/>
  <c r="N393" i="24"/>
  <c r="N394" i="24"/>
  <c r="N395" i="24"/>
  <c r="N396" i="24"/>
  <c r="N397" i="24"/>
  <c r="N398" i="24"/>
  <c r="N399" i="24"/>
  <c r="N400" i="24"/>
  <c r="N401" i="24"/>
  <c r="N402" i="24"/>
  <c r="N403" i="24"/>
  <c r="N404" i="24"/>
  <c r="N405" i="24"/>
  <c r="N406" i="24"/>
  <c r="N407" i="24"/>
  <c r="N408" i="24"/>
  <c r="N409" i="24"/>
  <c r="N410" i="24"/>
  <c r="N411" i="24"/>
  <c r="N412" i="24"/>
  <c r="N413" i="24"/>
  <c r="N414" i="24"/>
  <c r="N415" i="24"/>
  <c r="N416" i="24"/>
  <c r="N417" i="24"/>
  <c r="N418" i="24"/>
  <c r="N419" i="24"/>
  <c r="N420" i="24"/>
  <c r="N421" i="24"/>
  <c r="N422" i="24"/>
  <c r="N423" i="24"/>
  <c r="N424" i="24"/>
  <c r="N425" i="24"/>
  <c r="N426" i="24"/>
  <c r="N427" i="24"/>
  <c r="N428" i="24"/>
  <c r="N429" i="24"/>
  <c r="N430" i="24"/>
  <c r="N431" i="24"/>
  <c r="N432" i="24"/>
  <c r="N433" i="24"/>
  <c r="N434" i="24"/>
  <c r="N435" i="24"/>
  <c r="N436" i="24"/>
  <c r="N437" i="24"/>
  <c r="N438" i="24"/>
  <c r="N439" i="24"/>
  <c r="N440" i="24"/>
  <c r="N441" i="24"/>
  <c r="N442" i="24"/>
  <c r="N443" i="24"/>
  <c r="N444" i="24"/>
  <c r="N445" i="24"/>
  <c r="N446" i="24"/>
  <c r="N447" i="24"/>
  <c r="N448" i="24"/>
  <c r="N449" i="24"/>
  <c r="N450" i="24"/>
  <c r="N451" i="24"/>
  <c r="N452" i="24"/>
  <c r="N453" i="24"/>
  <c r="N454" i="24"/>
  <c r="N455" i="24"/>
  <c r="N456" i="24"/>
  <c r="N457" i="24"/>
  <c r="N458" i="24"/>
  <c r="N459" i="24"/>
  <c r="N460" i="24"/>
  <c r="N461" i="24"/>
  <c r="N462" i="24"/>
  <c r="N463" i="24"/>
  <c r="N464" i="24"/>
  <c r="N465" i="24"/>
  <c r="N466" i="24"/>
  <c r="N467" i="24"/>
  <c r="N468" i="24"/>
  <c r="N469" i="24"/>
  <c r="N470" i="24"/>
  <c r="N471" i="24"/>
  <c r="N472" i="24"/>
  <c r="N473" i="24"/>
  <c r="N474" i="24"/>
  <c r="N475" i="24"/>
  <c r="N476" i="24"/>
  <c r="N477" i="24"/>
  <c r="N478" i="24"/>
  <c r="N479" i="24"/>
  <c r="N480" i="24"/>
  <c r="N481" i="24"/>
  <c r="N482" i="24"/>
  <c r="N483" i="24"/>
  <c r="N484" i="24"/>
  <c r="N485" i="24"/>
  <c r="N486" i="24"/>
  <c r="N487" i="24"/>
  <c r="N488" i="24"/>
  <c r="N489" i="24"/>
  <c r="N490" i="24"/>
  <c r="N491" i="24"/>
  <c r="N492" i="24"/>
  <c r="N493" i="24"/>
  <c r="N494" i="24"/>
  <c r="N495" i="24"/>
  <c r="N496" i="24"/>
  <c r="N497" i="24"/>
  <c r="N498" i="24"/>
  <c r="N499" i="24"/>
  <c r="N500" i="24"/>
  <c r="N501" i="24"/>
  <c r="N502" i="24"/>
  <c r="N503" i="24"/>
  <c r="N504" i="24"/>
  <c r="N505" i="24"/>
  <c r="N506" i="24"/>
  <c r="N507" i="24"/>
  <c r="N508" i="24"/>
  <c r="N509" i="24"/>
  <c r="N510" i="24"/>
  <c r="N511" i="24"/>
  <c r="N512" i="24"/>
  <c r="N513" i="24"/>
  <c r="N514" i="24"/>
  <c r="N515" i="24"/>
  <c r="N516" i="24"/>
  <c r="N517" i="24"/>
  <c r="N518" i="24"/>
  <c r="N519" i="24"/>
  <c r="H394" i="6"/>
  <c r="H395" i="6"/>
  <c r="H396" i="6"/>
  <c r="H397" i="6"/>
  <c r="H398" i="6"/>
  <c r="H399" i="6"/>
  <c r="H400" i="6"/>
  <c r="H401" i="6"/>
  <c r="H402" i="6"/>
  <c r="H403" i="6"/>
  <c r="H404" i="6"/>
  <c r="H405" i="6"/>
  <c r="H406" i="6"/>
  <c r="H407" i="6"/>
  <c r="H408" i="6"/>
  <c r="H409" i="6"/>
  <c r="H410" i="6"/>
  <c r="H411" i="6"/>
  <c r="H412" i="6"/>
  <c r="H413" i="6"/>
  <c r="H414" i="6"/>
  <c r="H415" i="6"/>
  <c r="H416" i="6"/>
  <c r="H417" i="6"/>
  <c r="H418" i="6"/>
  <c r="H419" i="6"/>
  <c r="H420" i="6"/>
  <c r="H421" i="6"/>
  <c r="H422" i="6"/>
  <c r="H423" i="6"/>
  <c r="H424" i="6"/>
  <c r="H425" i="6"/>
  <c r="H426" i="6"/>
  <c r="H427" i="6"/>
  <c r="H428" i="6"/>
  <c r="H429" i="6"/>
  <c r="H430" i="6"/>
  <c r="H431" i="6"/>
  <c r="H432" i="6"/>
  <c r="H433" i="6"/>
  <c r="H434" i="6"/>
  <c r="H435" i="6"/>
  <c r="H436" i="6"/>
  <c r="H437" i="6"/>
  <c r="H438" i="6"/>
  <c r="H439" i="6"/>
  <c r="H440" i="6"/>
  <c r="H441" i="6"/>
  <c r="H442" i="6"/>
  <c r="H443" i="6"/>
  <c r="H444" i="6"/>
  <c r="H445" i="6"/>
  <c r="H446" i="6"/>
  <c r="H447" i="6"/>
  <c r="H448" i="6"/>
  <c r="H449" i="6"/>
  <c r="H450" i="6"/>
  <c r="H451" i="6"/>
  <c r="H452" i="6"/>
  <c r="H453" i="6"/>
  <c r="H454" i="6"/>
  <c r="H455" i="6"/>
  <c r="H456" i="6"/>
  <c r="H457" i="6"/>
  <c r="H458" i="6"/>
  <c r="H459" i="6"/>
  <c r="H460" i="6"/>
  <c r="H461" i="6"/>
  <c r="H462" i="6"/>
  <c r="H463" i="6"/>
  <c r="H464" i="6"/>
  <c r="H465" i="6"/>
  <c r="H466" i="6"/>
  <c r="H467" i="6"/>
  <c r="H468" i="6"/>
  <c r="H469" i="6"/>
  <c r="H470" i="6"/>
  <c r="H471" i="6"/>
  <c r="H472" i="6"/>
  <c r="H473" i="6"/>
  <c r="H474" i="6"/>
  <c r="H475" i="6"/>
  <c r="H476" i="6"/>
  <c r="H477" i="6"/>
  <c r="H478" i="6"/>
  <c r="H479" i="6"/>
  <c r="H480" i="6"/>
  <c r="H481" i="6"/>
  <c r="H482" i="6"/>
  <c r="H483" i="6"/>
  <c r="H484" i="6"/>
  <c r="H485" i="6"/>
  <c r="H486" i="6"/>
  <c r="H487" i="6"/>
  <c r="H488" i="6"/>
  <c r="H489" i="6"/>
  <c r="H490" i="6"/>
  <c r="H491" i="6"/>
  <c r="H492" i="6"/>
  <c r="H493" i="6"/>
  <c r="H494" i="6"/>
  <c r="H495" i="6"/>
  <c r="H496" i="6"/>
  <c r="H497" i="6"/>
  <c r="H498" i="6"/>
  <c r="H499" i="6"/>
  <c r="H500" i="6"/>
  <c r="H501" i="6"/>
  <c r="H502" i="6"/>
  <c r="H503" i="6"/>
  <c r="H504" i="6"/>
  <c r="H505" i="6"/>
  <c r="H506" i="6"/>
  <c r="H507" i="6"/>
  <c r="H508" i="6"/>
  <c r="H509" i="6"/>
  <c r="H510" i="6"/>
  <c r="H511" i="6"/>
  <c r="H512" i="6"/>
  <c r="H513" i="6"/>
  <c r="H514" i="6"/>
  <c r="H515" i="6"/>
  <c r="H516" i="6"/>
  <c r="H517" i="6"/>
  <c r="H518" i="6"/>
  <c r="H519" i="6"/>
  <c r="H520" i="6"/>
  <c r="H521" i="6"/>
  <c r="H522" i="6"/>
  <c r="H523" i="6"/>
  <c r="H524" i="6"/>
  <c r="H525" i="6"/>
  <c r="H526" i="6"/>
  <c r="H527" i="6"/>
  <c r="H528" i="6"/>
  <c r="H529" i="6"/>
  <c r="H530" i="6"/>
  <c r="H531" i="6"/>
  <c r="H532" i="6"/>
  <c r="AJ531" i="6" l="1"/>
  <c r="AK531" i="6"/>
  <c r="AJ527" i="6"/>
  <c r="AK527" i="6"/>
  <c r="AJ532" i="6"/>
  <c r="AK532" i="6"/>
  <c r="AJ530" i="6"/>
  <c r="AK530" i="6"/>
  <c r="AJ528" i="6"/>
  <c r="AK528" i="6"/>
  <c r="AJ526" i="6"/>
  <c r="AK526" i="6"/>
  <c r="AJ524" i="6"/>
  <c r="AK524" i="6"/>
  <c r="AJ522" i="6"/>
  <c r="AK522" i="6"/>
  <c r="AJ520" i="6"/>
  <c r="AK520" i="6"/>
  <c r="AJ518" i="6"/>
  <c r="AK518" i="6"/>
  <c r="AJ516" i="6"/>
  <c r="AK516" i="6"/>
  <c r="AJ514" i="6"/>
  <c r="AK514" i="6"/>
  <c r="AJ512" i="6"/>
  <c r="AK512" i="6"/>
  <c r="AJ510" i="6"/>
  <c r="AK510" i="6"/>
  <c r="AJ508" i="6"/>
  <c r="AK508" i="6"/>
  <c r="AJ506" i="6"/>
  <c r="AK506" i="6"/>
  <c r="AJ504" i="6"/>
  <c r="AK504" i="6"/>
  <c r="AJ502" i="6"/>
  <c r="AK502" i="6"/>
  <c r="C508" i="80"/>
  <c r="D508" i="80" s="1"/>
  <c r="E508" i="80" s="1"/>
  <c r="F508" i="80" s="1"/>
  <c r="AJ500" i="6"/>
  <c r="AK500" i="6"/>
  <c r="C506" i="80"/>
  <c r="D506" i="80" s="1"/>
  <c r="E506" i="80" s="1"/>
  <c r="F506" i="80" s="1"/>
  <c r="AJ498" i="6"/>
  <c r="AK498" i="6"/>
  <c r="C504" i="80"/>
  <c r="D504" i="80" s="1"/>
  <c r="E504" i="80" s="1"/>
  <c r="F504" i="80" s="1"/>
  <c r="AJ496" i="6"/>
  <c r="AK496" i="6"/>
  <c r="AJ494" i="6"/>
  <c r="AK494" i="6"/>
  <c r="AJ492" i="6"/>
  <c r="AK492" i="6"/>
  <c r="AJ490" i="6"/>
  <c r="AK490" i="6"/>
  <c r="AJ488" i="6"/>
  <c r="AK488" i="6"/>
  <c r="AJ486" i="6"/>
  <c r="AK486" i="6"/>
  <c r="AJ484" i="6"/>
  <c r="AK484" i="6"/>
  <c r="AJ482" i="6"/>
  <c r="AK482" i="6"/>
  <c r="AJ480" i="6"/>
  <c r="AK480" i="6"/>
  <c r="AJ478" i="6"/>
  <c r="AK478" i="6"/>
  <c r="AJ476" i="6"/>
  <c r="AK476" i="6"/>
  <c r="AJ474" i="6"/>
  <c r="AK474" i="6"/>
  <c r="AJ472" i="6"/>
  <c r="AK472" i="6"/>
  <c r="AJ470" i="6"/>
  <c r="AK470" i="6"/>
  <c r="AJ468" i="6"/>
  <c r="AK468" i="6"/>
  <c r="AJ466" i="6"/>
  <c r="AK466" i="6"/>
  <c r="AJ464" i="6"/>
  <c r="AK464" i="6"/>
  <c r="AJ462" i="6"/>
  <c r="AK462" i="6"/>
  <c r="AJ460" i="6"/>
  <c r="AK460" i="6"/>
  <c r="AJ458" i="6"/>
  <c r="AK458" i="6"/>
  <c r="AJ456" i="6"/>
  <c r="AK456" i="6"/>
  <c r="AJ454" i="6"/>
  <c r="AK454" i="6"/>
  <c r="AJ452" i="6"/>
  <c r="AK452" i="6"/>
  <c r="AJ450" i="6"/>
  <c r="AK450" i="6"/>
  <c r="AJ448" i="6"/>
  <c r="AK448" i="6"/>
  <c r="AJ446" i="6"/>
  <c r="AK446" i="6"/>
  <c r="AJ444" i="6"/>
  <c r="AK444" i="6"/>
  <c r="AJ442" i="6"/>
  <c r="AK442" i="6"/>
  <c r="AJ440" i="6"/>
  <c r="AK440" i="6"/>
  <c r="AJ438" i="6"/>
  <c r="AK438" i="6"/>
  <c r="AJ436" i="6"/>
  <c r="AK436" i="6"/>
  <c r="AJ434" i="6"/>
  <c r="AK434" i="6"/>
  <c r="AJ432" i="6"/>
  <c r="AK432" i="6"/>
  <c r="AJ430" i="6"/>
  <c r="AK430" i="6"/>
  <c r="AJ428" i="6"/>
  <c r="AK428" i="6"/>
  <c r="AJ426" i="6"/>
  <c r="AK426" i="6"/>
  <c r="AJ424" i="6"/>
  <c r="AK424" i="6"/>
  <c r="AJ422" i="6"/>
  <c r="AK422" i="6"/>
  <c r="AJ420" i="6"/>
  <c r="AK420" i="6"/>
  <c r="AJ418" i="6"/>
  <c r="AK418" i="6"/>
  <c r="AJ416" i="6"/>
  <c r="AK416" i="6"/>
  <c r="AJ414" i="6"/>
  <c r="AK414" i="6"/>
  <c r="AJ412" i="6"/>
  <c r="AK412" i="6"/>
  <c r="AJ410" i="6"/>
  <c r="AK410" i="6"/>
  <c r="AJ408" i="6"/>
  <c r="AK408" i="6"/>
  <c r="AJ406" i="6"/>
  <c r="AK406" i="6"/>
  <c r="AJ404" i="6"/>
  <c r="AK404" i="6"/>
  <c r="AJ402" i="6"/>
  <c r="AK402" i="6"/>
  <c r="AJ400" i="6"/>
  <c r="AK400" i="6"/>
  <c r="AJ398" i="6"/>
  <c r="AK398" i="6"/>
  <c r="AJ396" i="6"/>
  <c r="AK396" i="6"/>
  <c r="AJ394" i="6"/>
  <c r="AK394" i="6"/>
  <c r="AJ529" i="6"/>
  <c r="AK529" i="6"/>
  <c r="AJ525" i="6"/>
  <c r="AK525" i="6"/>
  <c r="AJ523" i="6"/>
  <c r="AK523" i="6"/>
  <c r="AJ521" i="6"/>
  <c r="AK521" i="6"/>
  <c r="AJ519" i="6"/>
  <c r="AK519" i="6"/>
  <c r="AJ517" i="6"/>
  <c r="AK517" i="6"/>
  <c r="AJ515" i="6"/>
  <c r="AK515" i="6"/>
  <c r="AJ513" i="6"/>
  <c r="AK513" i="6"/>
  <c r="AJ511" i="6"/>
  <c r="AK511" i="6"/>
  <c r="AJ509" i="6"/>
  <c r="AK509" i="6"/>
  <c r="AJ507" i="6"/>
  <c r="AK507" i="6"/>
  <c r="AJ505" i="6"/>
  <c r="AK505" i="6"/>
  <c r="AJ503" i="6"/>
  <c r="AK503" i="6"/>
  <c r="C509" i="80"/>
  <c r="D509" i="80" s="1"/>
  <c r="E509" i="80" s="1"/>
  <c r="F509" i="80" s="1"/>
  <c r="AJ501" i="6"/>
  <c r="AK501" i="6"/>
  <c r="C507" i="80"/>
  <c r="D507" i="80" s="1"/>
  <c r="E507" i="80" s="1"/>
  <c r="F507" i="80" s="1"/>
  <c r="AJ499" i="6"/>
  <c r="AK499" i="6"/>
  <c r="C505" i="80"/>
  <c r="D505" i="80" s="1"/>
  <c r="E505" i="80" s="1"/>
  <c r="F505" i="80" s="1"/>
  <c r="AJ497" i="6"/>
  <c r="AK497" i="6"/>
  <c r="C503" i="80"/>
  <c r="D503" i="80" s="1"/>
  <c r="E503" i="80" s="1"/>
  <c r="F503" i="80" s="1"/>
  <c r="AJ495" i="6"/>
  <c r="AK495" i="6"/>
  <c r="AJ493" i="6"/>
  <c r="AK493" i="6"/>
  <c r="AJ491" i="6"/>
  <c r="AK491" i="6"/>
  <c r="AJ489" i="6"/>
  <c r="AK489" i="6"/>
  <c r="AJ487" i="6"/>
  <c r="AK487" i="6"/>
  <c r="AJ485" i="6"/>
  <c r="AK485" i="6"/>
  <c r="AJ483" i="6"/>
  <c r="AK483" i="6"/>
  <c r="AJ481" i="6"/>
  <c r="AK481" i="6"/>
  <c r="AJ479" i="6"/>
  <c r="AK479" i="6"/>
  <c r="AJ477" i="6"/>
  <c r="AK477" i="6"/>
  <c r="AJ475" i="6"/>
  <c r="AK475" i="6"/>
  <c r="AJ473" i="6"/>
  <c r="AK473" i="6"/>
  <c r="AJ471" i="6"/>
  <c r="AK471" i="6"/>
  <c r="AJ469" i="6"/>
  <c r="AK469" i="6"/>
  <c r="AJ467" i="6"/>
  <c r="AK467" i="6"/>
  <c r="AJ465" i="6"/>
  <c r="AK465" i="6"/>
  <c r="AJ463" i="6"/>
  <c r="AK463" i="6"/>
  <c r="AJ461" i="6"/>
  <c r="AK461" i="6"/>
  <c r="AJ459" i="6"/>
  <c r="AK459" i="6"/>
  <c r="AJ457" i="6"/>
  <c r="AK457" i="6"/>
  <c r="AJ455" i="6"/>
  <c r="AK455" i="6"/>
  <c r="AJ453" i="6"/>
  <c r="AK453" i="6"/>
  <c r="AJ451" i="6"/>
  <c r="AK451" i="6"/>
  <c r="AJ449" i="6"/>
  <c r="AK449" i="6"/>
  <c r="AJ447" i="6"/>
  <c r="AK447" i="6"/>
  <c r="AJ445" i="6"/>
  <c r="AK445" i="6"/>
  <c r="AJ443" i="6"/>
  <c r="AK443" i="6"/>
  <c r="AJ441" i="6"/>
  <c r="AK441" i="6"/>
  <c r="AJ439" i="6"/>
  <c r="AK439" i="6"/>
  <c r="AJ437" i="6"/>
  <c r="AK437" i="6"/>
  <c r="AJ435" i="6"/>
  <c r="AK435" i="6"/>
  <c r="AJ433" i="6"/>
  <c r="AK433" i="6"/>
  <c r="AJ431" i="6"/>
  <c r="AK431" i="6"/>
  <c r="AJ429" i="6"/>
  <c r="AK429" i="6"/>
  <c r="AJ427" i="6"/>
  <c r="AK427" i="6"/>
  <c r="AJ425" i="6"/>
  <c r="AK425" i="6"/>
  <c r="AJ423" i="6"/>
  <c r="AK423" i="6"/>
  <c r="AJ421" i="6"/>
  <c r="AK421" i="6"/>
  <c r="AJ419" i="6"/>
  <c r="AK419" i="6"/>
  <c r="AJ417" i="6"/>
  <c r="AK417" i="6"/>
  <c r="AJ415" i="6"/>
  <c r="AK415" i="6"/>
  <c r="AJ413" i="6"/>
  <c r="AK413" i="6"/>
  <c r="AJ411" i="6"/>
  <c r="AK411" i="6"/>
  <c r="AJ409" i="6"/>
  <c r="AK409" i="6"/>
  <c r="AJ407" i="6"/>
  <c r="AK407" i="6"/>
  <c r="AJ405" i="6"/>
  <c r="AK405" i="6"/>
  <c r="AJ403" i="6"/>
  <c r="AK403" i="6"/>
  <c r="AJ401" i="6"/>
  <c r="AK401" i="6"/>
  <c r="AJ399" i="6"/>
  <c r="AK399" i="6"/>
  <c r="AJ397" i="6"/>
  <c r="AK397" i="6"/>
  <c r="AJ395" i="6"/>
  <c r="AK395" i="6"/>
  <c r="C502" i="80"/>
  <c r="D502" i="80" s="1"/>
  <c r="E502" i="80" s="1"/>
  <c r="F502" i="80" s="1"/>
  <c r="H502" i="80" s="1"/>
  <c r="C501" i="8"/>
  <c r="C500" i="80"/>
  <c r="D500" i="80" s="1"/>
  <c r="E500" i="80" s="1"/>
  <c r="F500" i="80" s="1"/>
  <c r="B500" i="80" s="1"/>
  <c r="C499" i="8"/>
  <c r="C498" i="80"/>
  <c r="D498" i="80" s="1"/>
  <c r="E498" i="80" s="1"/>
  <c r="F498" i="80" s="1"/>
  <c r="B498" i="80" s="1"/>
  <c r="C497" i="8"/>
  <c r="C496" i="80"/>
  <c r="D496" i="80" s="1"/>
  <c r="E496" i="80" s="1"/>
  <c r="F496" i="80" s="1"/>
  <c r="B496" i="80" s="1"/>
  <c r="C495" i="8"/>
  <c r="C494" i="80"/>
  <c r="D494" i="80" s="1"/>
  <c r="E494" i="80" s="1"/>
  <c r="F494" i="80" s="1"/>
  <c r="B494" i="80" s="1"/>
  <c r="C493" i="8"/>
  <c r="C492" i="80"/>
  <c r="D492" i="80" s="1"/>
  <c r="E492" i="80" s="1"/>
  <c r="F492" i="80" s="1"/>
  <c r="H492" i="80" s="1"/>
  <c r="C491" i="8"/>
  <c r="C490" i="80"/>
  <c r="D490" i="80" s="1"/>
  <c r="E490" i="80" s="1"/>
  <c r="F490" i="80" s="1"/>
  <c r="H490" i="80" s="1"/>
  <c r="C489" i="8"/>
  <c r="C488" i="80"/>
  <c r="D488" i="80" s="1"/>
  <c r="E488" i="80" s="1"/>
  <c r="F488" i="80" s="1"/>
  <c r="B488" i="80" s="1"/>
  <c r="C487" i="8"/>
  <c r="C486" i="80"/>
  <c r="D486" i="80" s="1"/>
  <c r="E486" i="80" s="1"/>
  <c r="F486" i="80" s="1"/>
  <c r="H486" i="80" s="1"/>
  <c r="C485" i="8"/>
  <c r="C484" i="80"/>
  <c r="D484" i="80" s="1"/>
  <c r="E484" i="80" s="1"/>
  <c r="F484" i="80" s="1"/>
  <c r="B484" i="80" s="1"/>
  <c r="C483" i="8"/>
  <c r="C482" i="80"/>
  <c r="D482" i="80" s="1"/>
  <c r="E482" i="80" s="1"/>
  <c r="F482" i="80" s="1"/>
  <c r="H482" i="80" s="1"/>
  <c r="C481" i="8"/>
  <c r="C480" i="80"/>
  <c r="D480" i="80" s="1"/>
  <c r="E480" i="80" s="1"/>
  <c r="F480" i="80" s="1"/>
  <c r="B480" i="80" s="1"/>
  <c r="C479" i="8"/>
  <c r="C478" i="80"/>
  <c r="D478" i="80" s="1"/>
  <c r="E478" i="80" s="1"/>
  <c r="F478" i="80" s="1"/>
  <c r="B478" i="80" s="1"/>
  <c r="C477" i="8"/>
  <c r="C476" i="80"/>
  <c r="D476" i="80" s="1"/>
  <c r="E476" i="80" s="1"/>
  <c r="F476" i="80" s="1"/>
  <c r="B476" i="80" s="1"/>
  <c r="C475" i="8"/>
  <c r="C474" i="80"/>
  <c r="D474" i="80" s="1"/>
  <c r="E474" i="80" s="1"/>
  <c r="F474" i="80" s="1"/>
  <c r="B474" i="80" s="1"/>
  <c r="C473" i="8"/>
  <c r="C472" i="80"/>
  <c r="D472" i="80" s="1"/>
  <c r="E472" i="80" s="1"/>
  <c r="F472" i="80" s="1"/>
  <c r="B472" i="80" s="1"/>
  <c r="C471" i="8"/>
  <c r="C470" i="80"/>
  <c r="D470" i="80" s="1"/>
  <c r="E470" i="80" s="1"/>
  <c r="F470" i="80" s="1"/>
  <c r="B470" i="80" s="1"/>
  <c r="C469" i="8"/>
  <c r="C468" i="80"/>
  <c r="D468" i="80" s="1"/>
  <c r="E468" i="80" s="1"/>
  <c r="F468" i="80" s="1"/>
  <c r="B468" i="80" s="1"/>
  <c r="C467" i="8"/>
  <c r="C466" i="80"/>
  <c r="D466" i="80" s="1"/>
  <c r="E466" i="80" s="1"/>
  <c r="F466" i="80" s="1"/>
  <c r="B466" i="80" s="1"/>
  <c r="C465" i="8"/>
  <c r="C464" i="80"/>
  <c r="D464" i="80" s="1"/>
  <c r="E464" i="80" s="1"/>
  <c r="F464" i="80" s="1"/>
  <c r="B464" i="80" s="1"/>
  <c r="C463" i="8"/>
  <c r="C462" i="80"/>
  <c r="D462" i="80" s="1"/>
  <c r="E462" i="80" s="1"/>
  <c r="F462" i="80" s="1"/>
  <c r="B462" i="80" s="1"/>
  <c r="C461" i="8"/>
  <c r="C460" i="80"/>
  <c r="D460" i="80" s="1"/>
  <c r="E460" i="80" s="1"/>
  <c r="F460" i="80" s="1"/>
  <c r="B460" i="80" s="1"/>
  <c r="C459" i="8"/>
  <c r="C458" i="80"/>
  <c r="D458" i="80" s="1"/>
  <c r="E458" i="80" s="1"/>
  <c r="F458" i="80" s="1"/>
  <c r="B458" i="80" s="1"/>
  <c r="C457" i="8"/>
  <c r="C456" i="80"/>
  <c r="D456" i="80" s="1"/>
  <c r="E456" i="80" s="1"/>
  <c r="F456" i="80" s="1"/>
  <c r="B456" i="80" s="1"/>
  <c r="C455" i="8"/>
  <c r="C454" i="80"/>
  <c r="D454" i="80" s="1"/>
  <c r="E454" i="80" s="1"/>
  <c r="F454" i="80" s="1"/>
  <c r="B454" i="80" s="1"/>
  <c r="C453" i="8"/>
  <c r="C452" i="80"/>
  <c r="D452" i="80" s="1"/>
  <c r="E452" i="80" s="1"/>
  <c r="F452" i="80" s="1"/>
  <c r="B452" i="80" s="1"/>
  <c r="C451" i="8"/>
  <c r="C450" i="80"/>
  <c r="D450" i="80" s="1"/>
  <c r="E450" i="80" s="1"/>
  <c r="F450" i="80" s="1"/>
  <c r="B450" i="80" s="1"/>
  <c r="C449" i="8"/>
  <c r="C448" i="80"/>
  <c r="D448" i="80" s="1"/>
  <c r="E448" i="80" s="1"/>
  <c r="F448" i="80" s="1"/>
  <c r="B448" i="80" s="1"/>
  <c r="C447" i="8"/>
  <c r="C446" i="80"/>
  <c r="D446" i="80" s="1"/>
  <c r="E446" i="80" s="1"/>
  <c r="F446" i="80" s="1"/>
  <c r="B446" i="80" s="1"/>
  <c r="C445" i="8"/>
  <c r="C444" i="80"/>
  <c r="D444" i="80" s="1"/>
  <c r="E444" i="80" s="1"/>
  <c r="F444" i="80" s="1"/>
  <c r="B444" i="80" s="1"/>
  <c r="C443" i="8"/>
  <c r="C442" i="80"/>
  <c r="D442" i="80" s="1"/>
  <c r="E442" i="80" s="1"/>
  <c r="F442" i="80" s="1"/>
  <c r="B442" i="80" s="1"/>
  <c r="C441" i="8"/>
  <c r="C440" i="80"/>
  <c r="D440" i="80" s="1"/>
  <c r="E440" i="80" s="1"/>
  <c r="F440" i="80" s="1"/>
  <c r="B440" i="80" s="1"/>
  <c r="C439" i="8"/>
  <c r="C438" i="80"/>
  <c r="D438" i="80" s="1"/>
  <c r="E438" i="80" s="1"/>
  <c r="F438" i="80" s="1"/>
  <c r="B438" i="80" s="1"/>
  <c r="C437" i="8"/>
  <c r="C436" i="80"/>
  <c r="D436" i="80" s="1"/>
  <c r="E436" i="80" s="1"/>
  <c r="F436" i="80" s="1"/>
  <c r="B436" i="80" s="1"/>
  <c r="C435" i="8"/>
  <c r="C434" i="80"/>
  <c r="D434" i="80" s="1"/>
  <c r="E434" i="80" s="1"/>
  <c r="F434" i="80" s="1"/>
  <c r="B434" i="80" s="1"/>
  <c r="C433" i="8"/>
  <c r="C432" i="80"/>
  <c r="D432" i="80" s="1"/>
  <c r="E432" i="80" s="1"/>
  <c r="F432" i="80" s="1"/>
  <c r="B432" i="80" s="1"/>
  <c r="C431" i="8"/>
  <c r="C430" i="80"/>
  <c r="D430" i="80" s="1"/>
  <c r="E430" i="80" s="1"/>
  <c r="F430" i="80" s="1"/>
  <c r="B430" i="80" s="1"/>
  <c r="C429" i="8"/>
  <c r="C428" i="80"/>
  <c r="D428" i="80" s="1"/>
  <c r="E428" i="80" s="1"/>
  <c r="F428" i="80" s="1"/>
  <c r="B428" i="80" s="1"/>
  <c r="C427" i="8"/>
  <c r="C426" i="80"/>
  <c r="D426" i="80" s="1"/>
  <c r="E426" i="80" s="1"/>
  <c r="F426" i="80" s="1"/>
  <c r="B426" i="80" s="1"/>
  <c r="C425" i="8"/>
  <c r="C424" i="80"/>
  <c r="D424" i="80" s="1"/>
  <c r="E424" i="80" s="1"/>
  <c r="F424" i="80" s="1"/>
  <c r="B424" i="80" s="1"/>
  <c r="C423" i="8"/>
  <c r="C422" i="80"/>
  <c r="D422" i="80" s="1"/>
  <c r="E422" i="80" s="1"/>
  <c r="F422" i="80" s="1"/>
  <c r="B422" i="80" s="1"/>
  <c r="C421" i="8"/>
  <c r="C420" i="80"/>
  <c r="D420" i="80" s="1"/>
  <c r="E420" i="80" s="1"/>
  <c r="F420" i="80" s="1"/>
  <c r="B420" i="80" s="1"/>
  <c r="C419" i="8"/>
  <c r="C418" i="80"/>
  <c r="D418" i="80" s="1"/>
  <c r="E418" i="80" s="1"/>
  <c r="F418" i="80" s="1"/>
  <c r="B418" i="80" s="1"/>
  <c r="C417" i="8"/>
  <c r="C416" i="80"/>
  <c r="D416" i="80" s="1"/>
  <c r="E416" i="80" s="1"/>
  <c r="F416" i="80" s="1"/>
  <c r="B416" i="80" s="1"/>
  <c r="C415" i="8"/>
  <c r="C414" i="80"/>
  <c r="D414" i="80" s="1"/>
  <c r="E414" i="80" s="1"/>
  <c r="F414" i="80" s="1"/>
  <c r="B414" i="80" s="1"/>
  <c r="C413" i="8"/>
  <c r="C412" i="80"/>
  <c r="D412" i="80" s="1"/>
  <c r="E412" i="80" s="1"/>
  <c r="F412" i="80" s="1"/>
  <c r="B412" i="80" s="1"/>
  <c r="C411" i="8"/>
  <c r="C410" i="80"/>
  <c r="D410" i="80" s="1"/>
  <c r="E410" i="80" s="1"/>
  <c r="F410" i="80" s="1"/>
  <c r="B410" i="80" s="1"/>
  <c r="C409" i="8"/>
  <c r="C408" i="80"/>
  <c r="D408" i="80" s="1"/>
  <c r="E408" i="80" s="1"/>
  <c r="F408" i="80" s="1"/>
  <c r="B408" i="80" s="1"/>
  <c r="C407" i="8"/>
  <c r="C406" i="80"/>
  <c r="D406" i="80" s="1"/>
  <c r="E406" i="80" s="1"/>
  <c r="F406" i="80" s="1"/>
  <c r="B406" i="80" s="1"/>
  <c r="C405" i="8"/>
  <c r="C404" i="80"/>
  <c r="D404" i="80" s="1"/>
  <c r="E404" i="80" s="1"/>
  <c r="F404" i="80" s="1"/>
  <c r="B404" i="80" s="1"/>
  <c r="C403" i="8"/>
  <c r="C402" i="80"/>
  <c r="D402" i="80" s="1"/>
  <c r="E402" i="80" s="1"/>
  <c r="F402" i="80" s="1"/>
  <c r="B402" i="80" s="1"/>
  <c r="C401" i="8"/>
  <c r="C501" i="80"/>
  <c r="D501" i="80" s="1"/>
  <c r="E501" i="80" s="1"/>
  <c r="F501" i="80" s="1"/>
  <c r="H501" i="80" s="1"/>
  <c r="C500" i="8"/>
  <c r="C499" i="80"/>
  <c r="D499" i="80" s="1"/>
  <c r="E499" i="80" s="1"/>
  <c r="F499" i="80" s="1"/>
  <c r="B499" i="80" s="1"/>
  <c r="C498" i="8"/>
  <c r="C497" i="80"/>
  <c r="D497" i="80" s="1"/>
  <c r="E497" i="80" s="1"/>
  <c r="F497" i="80" s="1"/>
  <c r="B497" i="80" s="1"/>
  <c r="C496" i="8"/>
  <c r="C495" i="80"/>
  <c r="D495" i="80" s="1"/>
  <c r="E495" i="80" s="1"/>
  <c r="F495" i="80" s="1"/>
  <c r="H495" i="80" s="1"/>
  <c r="C494" i="8"/>
  <c r="C493" i="80"/>
  <c r="D493" i="80" s="1"/>
  <c r="E493" i="80" s="1"/>
  <c r="F493" i="80" s="1"/>
  <c r="H493" i="80" s="1"/>
  <c r="C492" i="8"/>
  <c r="C491" i="80"/>
  <c r="D491" i="80" s="1"/>
  <c r="E491" i="80" s="1"/>
  <c r="F491" i="80" s="1"/>
  <c r="H491" i="80" s="1"/>
  <c r="C490" i="8"/>
  <c r="C489" i="80"/>
  <c r="D489" i="80" s="1"/>
  <c r="E489" i="80" s="1"/>
  <c r="F489" i="80" s="1"/>
  <c r="H489" i="80" s="1"/>
  <c r="C488" i="8"/>
  <c r="C487" i="80"/>
  <c r="D487" i="80" s="1"/>
  <c r="E487" i="80" s="1"/>
  <c r="F487" i="80" s="1"/>
  <c r="H487" i="80" s="1"/>
  <c r="C486" i="8"/>
  <c r="C485" i="80"/>
  <c r="D485" i="80" s="1"/>
  <c r="E485" i="80" s="1"/>
  <c r="F485" i="80" s="1"/>
  <c r="H485" i="80" s="1"/>
  <c r="C484" i="8"/>
  <c r="C483" i="80"/>
  <c r="D483" i="80" s="1"/>
  <c r="E483" i="80" s="1"/>
  <c r="F483" i="80" s="1"/>
  <c r="H483" i="80" s="1"/>
  <c r="C482" i="8"/>
  <c r="C481" i="80"/>
  <c r="D481" i="80" s="1"/>
  <c r="E481" i="80" s="1"/>
  <c r="F481" i="80" s="1"/>
  <c r="H481" i="80" s="1"/>
  <c r="C480" i="8"/>
  <c r="C479" i="80"/>
  <c r="D479" i="80" s="1"/>
  <c r="E479" i="80" s="1"/>
  <c r="F479" i="80" s="1"/>
  <c r="H479" i="80" s="1"/>
  <c r="C478" i="8"/>
  <c r="C477" i="80"/>
  <c r="D477" i="80" s="1"/>
  <c r="E477" i="80" s="1"/>
  <c r="F477" i="80" s="1"/>
  <c r="H477" i="80" s="1"/>
  <c r="C476" i="8"/>
  <c r="C475" i="80"/>
  <c r="D475" i="80" s="1"/>
  <c r="E475" i="80" s="1"/>
  <c r="F475" i="80" s="1"/>
  <c r="H475" i="80" s="1"/>
  <c r="C474" i="8"/>
  <c r="C473" i="80"/>
  <c r="D473" i="80" s="1"/>
  <c r="E473" i="80" s="1"/>
  <c r="F473" i="80" s="1"/>
  <c r="H473" i="80" s="1"/>
  <c r="C472" i="8"/>
  <c r="C471" i="80"/>
  <c r="D471" i="80" s="1"/>
  <c r="E471" i="80" s="1"/>
  <c r="F471" i="80" s="1"/>
  <c r="H471" i="80" s="1"/>
  <c r="C470" i="8"/>
  <c r="C469" i="80"/>
  <c r="D469" i="80" s="1"/>
  <c r="E469" i="80" s="1"/>
  <c r="F469" i="80" s="1"/>
  <c r="H469" i="80" s="1"/>
  <c r="C468" i="8"/>
  <c r="C467" i="80"/>
  <c r="D467" i="80" s="1"/>
  <c r="E467" i="80" s="1"/>
  <c r="F467" i="80" s="1"/>
  <c r="H467" i="80" s="1"/>
  <c r="C466" i="8"/>
  <c r="C465" i="80"/>
  <c r="D465" i="80" s="1"/>
  <c r="E465" i="80" s="1"/>
  <c r="F465" i="80" s="1"/>
  <c r="H465" i="80" s="1"/>
  <c r="C464" i="8"/>
  <c r="C463" i="80"/>
  <c r="D463" i="80" s="1"/>
  <c r="E463" i="80" s="1"/>
  <c r="F463" i="80" s="1"/>
  <c r="H463" i="80" s="1"/>
  <c r="C462" i="8"/>
  <c r="C461" i="80"/>
  <c r="D461" i="80" s="1"/>
  <c r="E461" i="80" s="1"/>
  <c r="F461" i="80" s="1"/>
  <c r="H461" i="80" s="1"/>
  <c r="C460" i="8"/>
  <c r="C459" i="80"/>
  <c r="D459" i="80" s="1"/>
  <c r="E459" i="80" s="1"/>
  <c r="F459" i="80" s="1"/>
  <c r="H459" i="80" s="1"/>
  <c r="C458" i="8"/>
  <c r="C457" i="80"/>
  <c r="D457" i="80" s="1"/>
  <c r="E457" i="80" s="1"/>
  <c r="F457" i="80" s="1"/>
  <c r="H457" i="80" s="1"/>
  <c r="C456" i="8"/>
  <c r="C455" i="80"/>
  <c r="D455" i="80" s="1"/>
  <c r="E455" i="80" s="1"/>
  <c r="F455" i="80" s="1"/>
  <c r="H455" i="80" s="1"/>
  <c r="C454" i="8"/>
  <c r="C453" i="80"/>
  <c r="D453" i="80" s="1"/>
  <c r="E453" i="80" s="1"/>
  <c r="F453" i="80" s="1"/>
  <c r="H453" i="80" s="1"/>
  <c r="C452" i="8"/>
  <c r="C451" i="80"/>
  <c r="D451" i="80" s="1"/>
  <c r="E451" i="80" s="1"/>
  <c r="F451" i="80" s="1"/>
  <c r="H451" i="80" s="1"/>
  <c r="C450" i="8"/>
  <c r="C449" i="80"/>
  <c r="D449" i="80" s="1"/>
  <c r="E449" i="80" s="1"/>
  <c r="F449" i="80" s="1"/>
  <c r="H449" i="80" s="1"/>
  <c r="C448" i="8"/>
  <c r="C447" i="80"/>
  <c r="D447" i="80" s="1"/>
  <c r="E447" i="80" s="1"/>
  <c r="F447" i="80" s="1"/>
  <c r="H447" i="80" s="1"/>
  <c r="C446" i="8"/>
  <c r="C445" i="80"/>
  <c r="D445" i="80" s="1"/>
  <c r="E445" i="80" s="1"/>
  <c r="F445" i="80" s="1"/>
  <c r="H445" i="80" s="1"/>
  <c r="C444" i="8"/>
  <c r="C443" i="80"/>
  <c r="D443" i="80" s="1"/>
  <c r="E443" i="80" s="1"/>
  <c r="F443" i="80" s="1"/>
  <c r="H443" i="80" s="1"/>
  <c r="C442" i="8"/>
  <c r="C441" i="80"/>
  <c r="D441" i="80" s="1"/>
  <c r="E441" i="80" s="1"/>
  <c r="F441" i="80" s="1"/>
  <c r="H441" i="80" s="1"/>
  <c r="C440" i="8"/>
  <c r="C439" i="80"/>
  <c r="D439" i="80" s="1"/>
  <c r="E439" i="80" s="1"/>
  <c r="F439" i="80" s="1"/>
  <c r="H439" i="80" s="1"/>
  <c r="C438" i="8"/>
  <c r="C437" i="80"/>
  <c r="D437" i="80" s="1"/>
  <c r="E437" i="80" s="1"/>
  <c r="F437" i="80" s="1"/>
  <c r="H437" i="80" s="1"/>
  <c r="C436" i="8"/>
  <c r="C435" i="80"/>
  <c r="D435" i="80" s="1"/>
  <c r="E435" i="80" s="1"/>
  <c r="F435" i="80" s="1"/>
  <c r="H435" i="80" s="1"/>
  <c r="C434" i="8"/>
  <c r="C433" i="80"/>
  <c r="D433" i="80" s="1"/>
  <c r="E433" i="80" s="1"/>
  <c r="F433" i="80" s="1"/>
  <c r="H433" i="80" s="1"/>
  <c r="C432" i="8"/>
  <c r="C431" i="80"/>
  <c r="D431" i="80" s="1"/>
  <c r="E431" i="80" s="1"/>
  <c r="F431" i="80" s="1"/>
  <c r="H431" i="80" s="1"/>
  <c r="C430" i="8"/>
  <c r="C429" i="80"/>
  <c r="D429" i="80" s="1"/>
  <c r="E429" i="80" s="1"/>
  <c r="F429" i="80" s="1"/>
  <c r="H429" i="80" s="1"/>
  <c r="C428" i="8"/>
  <c r="C427" i="80"/>
  <c r="D427" i="80" s="1"/>
  <c r="E427" i="80" s="1"/>
  <c r="F427" i="80" s="1"/>
  <c r="H427" i="80" s="1"/>
  <c r="C426" i="8"/>
  <c r="C425" i="80"/>
  <c r="D425" i="80" s="1"/>
  <c r="E425" i="80" s="1"/>
  <c r="F425" i="80" s="1"/>
  <c r="H425" i="80" s="1"/>
  <c r="C424" i="8"/>
  <c r="C423" i="80"/>
  <c r="D423" i="80" s="1"/>
  <c r="E423" i="80" s="1"/>
  <c r="F423" i="80" s="1"/>
  <c r="H423" i="80" s="1"/>
  <c r="C422" i="8"/>
  <c r="C421" i="80"/>
  <c r="D421" i="80" s="1"/>
  <c r="E421" i="80" s="1"/>
  <c r="F421" i="80" s="1"/>
  <c r="H421" i="80" s="1"/>
  <c r="C420" i="8"/>
  <c r="C419" i="80"/>
  <c r="D419" i="80" s="1"/>
  <c r="E419" i="80" s="1"/>
  <c r="F419" i="80" s="1"/>
  <c r="H419" i="80" s="1"/>
  <c r="C418" i="8"/>
  <c r="C417" i="80"/>
  <c r="D417" i="80" s="1"/>
  <c r="E417" i="80" s="1"/>
  <c r="F417" i="80" s="1"/>
  <c r="H417" i="80" s="1"/>
  <c r="C416" i="8"/>
  <c r="C415" i="80"/>
  <c r="D415" i="80" s="1"/>
  <c r="E415" i="80" s="1"/>
  <c r="F415" i="80" s="1"/>
  <c r="H415" i="80" s="1"/>
  <c r="C414" i="8"/>
  <c r="C413" i="80"/>
  <c r="D413" i="80" s="1"/>
  <c r="E413" i="80" s="1"/>
  <c r="F413" i="80" s="1"/>
  <c r="H413" i="80" s="1"/>
  <c r="C412" i="8"/>
  <c r="C411" i="80"/>
  <c r="D411" i="80" s="1"/>
  <c r="E411" i="80" s="1"/>
  <c r="F411" i="80" s="1"/>
  <c r="H411" i="80" s="1"/>
  <c r="C410" i="8"/>
  <c r="C409" i="80"/>
  <c r="D409" i="80" s="1"/>
  <c r="E409" i="80" s="1"/>
  <c r="F409" i="80" s="1"/>
  <c r="H409" i="80" s="1"/>
  <c r="C408" i="8"/>
  <c r="C407" i="80"/>
  <c r="D407" i="80" s="1"/>
  <c r="E407" i="80" s="1"/>
  <c r="F407" i="80" s="1"/>
  <c r="H407" i="80" s="1"/>
  <c r="C406" i="8"/>
  <c r="C405" i="80"/>
  <c r="D405" i="80" s="1"/>
  <c r="E405" i="80" s="1"/>
  <c r="F405" i="80" s="1"/>
  <c r="H405" i="80" s="1"/>
  <c r="C404" i="8"/>
  <c r="C403" i="80"/>
  <c r="D403" i="80" s="1"/>
  <c r="E403" i="80" s="1"/>
  <c r="F403" i="80" s="1"/>
  <c r="H403" i="80" s="1"/>
  <c r="C402" i="8"/>
  <c r="AC65" i="6"/>
  <c r="B508" i="80"/>
  <c r="H508" i="80"/>
  <c r="B504" i="80"/>
  <c r="H504" i="80"/>
  <c r="B509" i="80"/>
  <c r="H509" i="80"/>
  <c r="H507" i="80"/>
  <c r="B507" i="80"/>
  <c r="H505" i="80"/>
  <c r="B505" i="80"/>
  <c r="H503" i="80"/>
  <c r="B503" i="80"/>
  <c r="B506" i="80"/>
  <c r="H506" i="80"/>
  <c r="G394" i="6" a="1"/>
  <c r="G394" i="6" s="1"/>
  <c r="G395" i="6" a="1"/>
  <c r="G395" i="6" s="1"/>
  <c r="G396" i="6" a="1"/>
  <c r="G396" i="6" s="1"/>
  <c r="G397" i="6" a="1"/>
  <c r="G397" i="6" s="1"/>
  <c r="G398" i="6" a="1"/>
  <c r="G398" i="6" s="1"/>
  <c r="G399" i="6" a="1"/>
  <c r="G399" i="6" s="1"/>
  <c r="G400" i="6" a="1"/>
  <c r="G400" i="6" s="1"/>
  <c r="G401" i="6" a="1"/>
  <c r="G401" i="6" s="1"/>
  <c r="G402" i="6" a="1"/>
  <c r="G402" i="6" s="1"/>
  <c r="G403" i="6" a="1"/>
  <c r="G403" i="6" s="1"/>
  <c r="G404" i="6" a="1"/>
  <c r="G404" i="6" s="1"/>
  <c r="G405" i="6" a="1"/>
  <c r="G405" i="6" s="1"/>
  <c r="G406" i="6" a="1"/>
  <c r="G406" i="6" s="1"/>
  <c r="G407" i="6" a="1"/>
  <c r="G407" i="6" s="1"/>
  <c r="G408" i="6" a="1"/>
  <c r="G408" i="6" s="1"/>
  <c r="G409" i="6" a="1"/>
  <c r="G409" i="6" s="1"/>
  <c r="G410" i="6" a="1"/>
  <c r="G410" i="6" s="1"/>
  <c r="G411" i="6" a="1"/>
  <c r="G411" i="6" s="1"/>
  <c r="G412" i="6" a="1"/>
  <c r="G412" i="6" s="1"/>
  <c r="G413" i="6" a="1"/>
  <c r="G413" i="6" s="1"/>
  <c r="G414" i="6" a="1"/>
  <c r="G414" i="6" s="1"/>
  <c r="G415" i="6" a="1"/>
  <c r="G415" i="6" s="1"/>
  <c r="G416" i="6" a="1"/>
  <c r="G416" i="6" s="1"/>
  <c r="G417" i="6" a="1"/>
  <c r="G417" i="6" s="1"/>
  <c r="G418" i="6" a="1"/>
  <c r="G418" i="6" s="1"/>
  <c r="G419" i="6" a="1"/>
  <c r="G419" i="6" s="1"/>
  <c r="G420" i="6" a="1"/>
  <c r="G420" i="6" s="1"/>
  <c r="G421" i="6" a="1"/>
  <c r="G421" i="6" s="1"/>
  <c r="G422" i="6" a="1"/>
  <c r="G422" i="6" s="1"/>
  <c r="G423" i="6" a="1"/>
  <c r="G423" i="6" s="1"/>
  <c r="G424" i="6" a="1"/>
  <c r="G424" i="6" s="1"/>
  <c r="G425" i="6" a="1"/>
  <c r="G425" i="6" s="1"/>
  <c r="G426" i="6" a="1"/>
  <c r="G426" i="6" s="1"/>
  <c r="G427" i="6" a="1"/>
  <c r="G427" i="6" s="1"/>
  <c r="G428" i="6" a="1"/>
  <c r="G428" i="6" s="1"/>
  <c r="G429" i="6" a="1"/>
  <c r="G429" i="6" s="1"/>
  <c r="G430" i="6" a="1"/>
  <c r="G430" i="6" s="1"/>
  <c r="G431" i="6" a="1"/>
  <c r="G431" i="6" s="1"/>
  <c r="G432" i="6" a="1"/>
  <c r="G432" i="6" s="1"/>
  <c r="G433" i="6" a="1"/>
  <c r="G433" i="6" s="1"/>
  <c r="G434" i="6" a="1"/>
  <c r="G434" i="6" s="1"/>
  <c r="G435" i="6" a="1"/>
  <c r="G435" i="6" s="1"/>
  <c r="G436" i="6" a="1"/>
  <c r="G436" i="6" s="1"/>
  <c r="G437" i="6" a="1"/>
  <c r="G437" i="6" s="1"/>
  <c r="G438" i="6" a="1"/>
  <c r="G438" i="6" s="1"/>
  <c r="G439" i="6" a="1"/>
  <c r="G439" i="6" s="1"/>
  <c r="G440" i="6" a="1"/>
  <c r="G440" i="6" s="1"/>
  <c r="G441" i="6" a="1"/>
  <c r="G441" i="6" s="1"/>
  <c r="G442" i="6" a="1"/>
  <c r="G442" i="6" s="1"/>
  <c r="G443" i="6" a="1"/>
  <c r="G443" i="6" s="1"/>
  <c r="G444" i="6" a="1"/>
  <c r="G444" i="6" s="1"/>
  <c r="G445" i="6" a="1"/>
  <c r="G445" i="6" s="1"/>
  <c r="G446" i="6" a="1"/>
  <c r="G446" i="6" s="1"/>
  <c r="G447" i="6" a="1"/>
  <c r="G447" i="6" s="1"/>
  <c r="G448" i="6" a="1"/>
  <c r="G448" i="6" s="1"/>
  <c r="G449" i="6" a="1"/>
  <c r="G449" i="6" s="1"/>
  <c r="G450" i="6" a="1"/>
  <c r="G450" i="6" s="1"/>
  <c r="G451" i="6" a="1"/>
  <c r="G451" i="6" s="1"/>
  <c r="G452" i="6" a="1"/>
  <c r="G452" i="6" s="1"/>
  <c r="G453" i="6" a="1"/>
  <c r="G453" i="6" s="1"/>
  <c r="G454" i="6" a="1"/>
  <c r="G454" i="6" s="1"/>
  <c r="G455" i="6" a="1"/>
  <c r="G455" i="6" s="1"/>
  <c r="G456" i="6" a="1"/>
  <c r="G456" i="6" s="1"/>
  <c r="G457" i="6" a="1"/>
  <c r="G457" i="6" s="1"/>
  <c r="G458" i="6" a="1"/>
  <c r="G458" i="6" s="1"/>
  <c r="G459" i="6" a="1"/>
  <c r="G459" i="6" s="1"/>
  <c r="G460" i="6" a="1"/>
  <c r="G460" i="6" s="1"/>
  <c r="G461" i="6" a="1"/>
  <c r="G461" i="6" s="1"/>
  <c r="G462" i="6" a="1"/>
  <c r="G462" i="6" s="1"/>
  <c r="G463" i="6" a="1"/>
  <c r="G463" i="6" s="1"/>
  <c r="G464" i="6" a="1"/>
  <c r="G464" i="6" s="1"/>
  <c r="G465" i="6" a="1"/>
  <c r="G465" i="6" s="1"/>
  <c r="G466" i="6" a="1"/>
  <c r="G466" i="6" s="1"/>
  <c r="G467" i="6" a="1"/>
  <c r="G467" i="6" s="1"/>
  <c r="G468" i="6" a="1"/>
  <c r="G468" i="6" s="1"/>
  <c r="G469" i="6" a="1"/>
  <c r="G469" i="6" s="1"/>
  <c r="G470" i="6" a="1"/>
  <c r="G470" i="6" s="1"/>
  <c r="G471" i="6" a="1"/>
  <c r="G471" i="6" s="1"/>
  <c r="G472" i="6" a="1"/>
  <c r="G472" i="6" s="1"/>
  <c r="G473" i="6" a="1"/>
  <c r="G473" i="6" s="1"/>
  <c r="G474" i="6" a="1"/>
  <c r="G474" i="6" s="1"/>
  <c r="G475" i="6" a="1"/>
  <c r="G475" i="6" s="1"/>
  <c r="G476" i="6" a="1"/>
  <c r="G476" i="6" s="1"/>
  <c r="G477" i="6" a="1"/>
  <c r="G477" i="6" s="1"/>
  <c r="G478" i="6" a="1"/>
  <c r="G478" i="6" s="1"/>
  <c r="G479" i="6" a="1"/>
  <c r="G479" i="6" s="1"/>
  <c r="G480" i="6" a="1"/>
  <c r="G480" i="6" s="1"/>
  <c r="G481" i="6" a="1"/>
  <c r="G481" i="6" s="1"/>
  <c r="G482" i="6" a="1"/>
  <c r="G482" i="6" s="1"/>
  <c r="G483" i="6" a="1"/>
  <c r="G483" i="6" s="1"/>
  <c r="G484" i="6" a="1"/>
  <c r="G484" i="6" s="1"/>
  <c r="G485" i="6" a="1"/>
  <c r="G485" i="6" s="1"/>
  <c r="G486" i="6" a="1"/>
  <c r="G486" i="6" s="1"/>
  <c r="G487" i="6" a="1"/>
  <c r="G487" i="6" s="1"/>
  <c r="G488" i="6" a="1"/>
  <c r="G488" i="6" s="1"/>
  <c r="G489" i="6" a="1"/>
  <c r="G489" i="6" s="1"/>
  <c r="G490" i="6" a="1"/>
  <c r="G490" i="6" s="1"/>
  <c r="G491" i="6" a="1"/>
  <c r="G491" i="6" s="1"/>
  <c r="G492" i="6" a="1"/>
  <c r="G492" i="6" s="1"/>
  <c r="G493" i="6" a="1"/>
  <c r="G493" i="6" s="1"/>
  <c r="G494" i="6" a="1"/>
  <c r="G494" i="6" s="1"/>
  <c r="G495" i="6" a="1"/>
  <c r="G495" i="6" s="1"/>
  <c r="G496" i="6" a="1"/>
  <c r="G496" i="6" s="1"/>
  <c r="G497" i="6" a="1"/>
  <c r="G497" i="6" s="1"/>
  <c r="G498" i="6" a="1"/>
  <c r="G498" i="6" s="1"/>
  <c r="G499" i="6" a="1"/>
  <c r="G499" i="6" s="1"/>
  <c r="G500" i="6" a="1"/>
  <c r="G500" i="6" s="1"/>
  <c r="G501" i="6" a="1"/>
  <c r="G501" i="6" s="1"/>
  <c r="G502" i="6" a="1"/>
  <c r="G502" i="6" s="1"/>
  <c r="G503" i="6" a="1"/>
  <c r="G503" i="6" s="1"/>
  <c r="G504" i="6" a="1"/>
  <c r="G504" i="6" s="1"/>
  <c r="G505" i="6" a="1"/>
  <c r="G505" i="6" s="1"/>
  <c r="G506" i="6" a="1"/>
  <c r="G506" i="6" s="1"/>
  <c r="G507" i="6" a="1"/>
  <c r="G507" i="6" s="1"/>
  <c r="G508" i="6" a="1"/>
  <c r="G508" i="6" s="1"/>
  <c r="G509" i="6" a="1"/>
  <c r="G509" i="6" s="1"/>
  <c r="G510" i="6" a="1"/>
  <c r="G510" i="6" s="1"/>
  <c r="G511" i="6" a="1"/>
  <c r="G511" i="6" s="1"/>
  <c r="G512" i="6" a="1"/>
  <c r="G512" i="6" s="1"/>
  <c r="G513" i="6" a="1"/>
  <c r="G513" i="6" s="1"/>
  <c r="G514" i="6" a="1"/>
  <c r="G514" i="6" s="1"/>
  <c r="G515" i="6" a="1"/>
  <c r="G515" i="6" s="1"/>
  <c r="G516" i="6" a="1"/>
  <c r="G516" i="6" s="1"/>
  <c r="G517" i="6" a="1"/>
  <c r="G517" i="6" s="1"/>
  <c r="G518" i="6" a="1"/>
  <c r="G518" i="6" s="1"/>
  <c r="G519" i="6" a="1"/>
  <c r="G519" i="6" s="1"/>
  <c r="G520" i="6" a="1"/>
  <c r="G520" i="6" s="1"/>
  <c r="G521" i="6" a="1"/>
  <c r="G521" i="6" s="1"/>
  <c r="G522" i="6" a="1"/>
  <c r="G522" i="6" s="1"/>
  <c r="G523" i="6" a="1"/>
  <c r="G523" i="6" s="1"/>
  <c r="G524" i="6" a="1"/>
  <c r="G524" i="6" s="1"/>
  <c r="G525" i="6" a="1"/>
  <c r="G525" i="6" s="1"/>
  <c r="G526" i="6" a="1"/>
  <c r="G526" i="6" s="1"/>
  <c r="G527" i="6" a="1"/>
  <c r="G527" i="6" s="1"/>
  <c r="G528" i="6" a="1"/>
  <c r="G528" i="6" s="1"/>
  <c r="G529" i="6" a="1"/>
  <c r="G529" i="6" s="1"/>
  <c r="G530" i="6" a="1"/>
  <c r="G530" i="6" s="1"/>
  <c r="G531" i="6" a="1"/>
  <c r="G531" i="6" s="1"/>
  <c r="G532" i="6" a="1"/>
  <c r="G532" i="6" s="1"/>
  <c r="B486" i="80" l="1"/>
  <c r="B502" i="80"/>
  <c r="H494" i="80"/>
  <c r="H496" i="80"/>
  <c r="H462" i="80"/>
  <c r="B490" i="80"/>
  <c r="H498" i="80"/>
  <c r="B492" i="80"/>
  <c r="H500" i="80"/>
  <c r="H460" i="80"/>
  <c r="H478" i="80"/>
  <c r="H476" i="80"/>
  <c r="H442" i="80"/>
  <c r="H434" i="80"/>
  <c r="H450" i="80"/>
  <c r="H438" i="80"/>
  <c r="H446" i="80"/>
  <c r="H456" i="80"/>
  <c r="H470" i="80"/>
  <c r="B482" i="80"/>
  <c r="H468" i="80"/>
  <c r="H484" i="80"/>
  <c r="H432" i="80"/>
  <c r="H436" i="80"/>
  <c r="H440" i="80"/>
  <c r="H444" i="80"/>
  <c r="H448" i="80"/>
  <c r="H452" i="80"/>
  <c r="H458" i="80"/>
  <c r="H466" i="80"/>
  <c r="H474" i="80"/>
  <c r="B501" i="80"/>
  <c r="H464" i="80"/>
  <c r="H472" i="80"/>
  <c r="H480" i="80"/>
  <c r="H488" i="80"/>
  <c r="H430" i="80"/>
  <c r="H454" i="80"/>
  <c r="B437" i="80"/>
  <c r="H404" i="80"/>
  <c r="B405" i="80"/>
  <c r="B469" i="80"/>
  <c r="H420" i="80"/>
  <c r="B421" i="80"/>
  <c r="B453" i="80"/>
  <c r="B485" i="80"/>
  <c r="H412" i="80"/>
  <c r="H426" i="80"/>
  <c r="B413" i="80"/>
  <c r="B429" i="80"/>
  <c r="B445" i="80"/>
  <c r="B461" i="80"/>
  <c r="B477" i="80"/>
  <c r="B493" i="80"/>
  <c r="H408" i="80"/>
  <c r="H416" i="80"/>
  <c r="H424" i="80"/>
  <c r="H428" i="80"/>
  <c r="B409" i="80"/>
  <c r="B417" i="80"/>
  <c r="B425" i="80"/>
  <c r="B433" i="80"/>
  <c r="B441" i="80"/>
  <c r="B449" i="80"/>
  <c r="B457" i="80"/>
  <c r="B465" i="80"/>
  <c r="B473" i="80"/>
  <c r="B481" i="80"/>
  <c r="B489" i="80"/>
  <c r="H497" i="80"/>
  <c r="H402" i="80"/>
  <c r="H406" i="80"/>
  <c r="H410" i="80"/>
  <c r="H414" i="80"/>
  <c r="H418" i="80"/>
  <c r="H422" i="80"/>
  <c r="B403" i="80"/>
  <c r="B407" i="80"/>
  <c r="B411" i="80"/>
  <c r="B415" i="80"/>
  <c r="B419" i="80"/>
  <c r="B423" i="80"/>
  <c r="B427" i="80"/>
  <c r="B431" i="80"/>
  <c r="B435" i="80"/>
  <c r="B439" i="80"/>
  <c r="B443" i="80"/>
  <c r="B447" i="80"/>
  <c r="B451" i="80"/>
  <c r="B455" i="80"/>
  <c r="B459" i="80"/>
  <c r="B463" i="80"/>
  <c r="B467" i="80"/>
  <c r="B471" i="80"/>
  <c r="B475" i="80"/>
  <c r="B479" i="80"/>
  <c r="B483" i="80"/>
  <c r="B487" i="80"/>
  <c r="B491" i="80"/>
  <c r="B495" i="80"/>
  <c r="H499" i="80"/>
  <c r="A363" i="6"/>
  <c r="A190" i="6"/>
  <c r="A351" i="6"/>
  <c r="AR190" i="6" l="1"/>
  <c r="AW190" i="6"/>
  <c r="AQ190" i="6"/>
  <c r="AV190" i="6"/>
  <c r="AU190" i="6"/>
  <c r="AR351" i="6"/>
  <c r="AW351" i="6"/>
  <c r="AQ351" i="6"/>
  <c r="AV351" i="6"/>
  <c r="AR363" i="6"/>
  <c r="AW363" i="6"/>
  <c r="AQ363" i="6"/>
  <c r="AV363" i="6"/>
  <c r="B10" i="12"/>
  <c r="J9" i="11"/>
  <c r="J199" i="100" l="1"/>
  <c r="K199" i="100"/>
  <c r="H199" i="100"/>
  <c r="I199" i="100"/>
  <c r="A188" i="6"/>
  <c r="G199" i="100" l="1"/>
  <c r="L199" i="100" s="1"/>
  <c r="AR188" i="6"/>
  <c r="AW188" i="6"/>
  <c r="AQ188" i="6"/>
  <c r="AV188" i="6"/>
  <c r="AU188" i="6"/>
  <c r="J197" i="100" l="1"/>
  <c r="K197" i="100"/>
  <c r="H197" i="100"/>
  <c r="I197" i="100"/>
  <c r="A369" i="6"/>
  <c r="A367" i="6"/>
  <c r="AR367" i="6" l="1"/>
  <c r="AW367" i="6"/>
  <c r="AQ367" i="6"/>
  <c r="AV367" i="6"/>
  <c r="AR369" i="6"/>
  <c r="AW369" i="6"/>
  <c r="AQ369" i="6"/>
  <c r="AV369" i="6"/>
  <c r="G197" i="100"/>
  <c r="L197" i="100" s="1"/>
  <c r="A280" i="6"/>
  <c r="A234" i="6"/>
  <c r="A235" i="6"/>
  <c r="A236" i="6"/>
  <c r="AR236" i="6" l="1"/>
  <c r="AW236" i="6"/>
  <c r="AQ236" i="6"/>
  <c r="AV236" i="6"/>
  <c r="AU236" i="6"/>
  <c r="AR235" i="6"/>
  <c r="AW235" i="6"/>
  <c r="AQ235" i="6"/>
  <c r="AV235" i="6"/>
  <c r="AU235" i="6"/>
  <c r="AR280" i="6"/>
  <c r="AW280" i="6"/>
  <c r="AQ280" i="6"/>
  <c r="AV280" i="6"/>
  <c r="AR234" i="6"/>
  <c r="AW234" i="6"/>
  <c r="AQ234" i="6"/>
  <c r="AV234" i="6"/>
  <c r="AU234" i="6"/>
  <c r="A194" i="6"/>
  <c r="A187" i="6"/>
  <c r="AR194" i="6" l="1"/>
  <c r="AW194" i="6"/>
  <c r="AQ194" i="6"/>
  <c r="AV194" i="6"/>
  <c r="AU194" i="6"/>
  <c r="H244" i="100"/>
  <c r="J244" i="100"/>
  <c r="I244" i="100"/>
  <c r="K244" i="100"/>
  <c r="J245" i="100"/>
  <c r="K245" i="100"/>
  <c r="H245" i="100"/>
  <c r="I245" i="100"/>
  <c r="AR187" i="6"/>
  <c r="AW187" i="6"/>
  <c r="AQ187" i="6"/>
  <c r="AV187" i="6"/>
  <c r="AU187" i="6"/>
  <c r="J243" i="100"/>
  <c r="K243" i="100"/>
  <c r="H243" i="100"/>
  <c r="I243" i="100"/>
  <c r="G243" i="100" l="1"/>
  <c r="L243" i="100" s="1"/>
  <c r="G245" i="100"/>
  <c r="L245" i="100" s="1"/>
  <c r="G244" i="100"/>
  <c r="L244" i="100" s="1"/>
  <c r="J196" i="100"/>
  <c r="H196" i="100"/>
  <c r="K196" i="100"/>
  <c r="I196" i="100"/>
  <c r="J203" i="100"/>
  <c r="K203" i="100"/>
  <c r="H203" i="100"/>
  <c r="I203" i="100"/>
  <c r="G203" i="100" l="1"/>
  <c r="L203" i="100" s="1"/>
  <c r="G196" i="100"/>
  <c r="L196" i="100" s="1"/>
  <c r="F11" i="102"/>
  <c r="H13" i="102"/>
  <c r="G13" i="102" s="1"/>
  <c r="G12" i="102" s="1"/>
  <c r="L391" i="6" l="1"/>
  <c r="A391" i="6"/>
  <c r="L384" i="6"/>
  <c r="A384" i="6"/>
  <c r="AR384" i="6" l="1"/>
  <c r="AW384" i="6"/>
  <c r="AQ384" i="6"/>
  <c r="AV384" i="6"/>
  <c r="AR391" i="6"/>
  <c r="AW391" i="6"/>
  <c r="AQ391" i="6"/>
  <c r="AV391" i="6"/>
  <c r="AP7" i="6"/>
  <c r="ACP3" i="96" l="1"/>
  <c r="ACO3" i="96"/>
  <c r="A135" i="6" l="1"/>
  <c r="A127" i="6"/>
  <c r="A56" i="6"/>
  <c r="A157" i="6"/>
  <c r="AR135" i="6" l="1"/>
  <c r="AW135" i="6"/>
  <c r="AQ135" i="6"/>
  <c r="AV135" i="6"/>
  <c r="AU135" i="6"/>
  <c r="AR157" i="6"/>
  <c r="AW157" i="6"/>
  <c r="AQ157" i="6"/>
  <c r="AV157" i="6"/>
  <c r="AU157" i="6"/>
  <c r="AR127" i="6"/>
  <c r="AW127" i="6"/>
  <c r="AQ127" i="6"/>
  <c r="AV127" i="6"/>
  <c r="AU127" i="6"/>
  <c r="AR56" i="6"/>
  <c r="AV56" i="6"/>
  <c r="AW56" i="6"/>
  <c r="AQ56" i="6"/>
  <c r="H136" i="100" l="1"/>
  <c r="J136" i="100"/>
  <c r="I136" i="100"/>
  <c r="K136" i="100"/>
  <c r="H166" i="100"/>
  <c r="J166" i="100"/>
  <c r="I166" i="100"/>
  <c r="K166" i="100"/>
  <c r="H144" i="100"/>
  <c r="J144" i="100"/>
  <c r="I144" i="100"/>
  <c r="K144" i="100"/>
  <c r="G144" i="100" l="1"/>
  <c r="L144" i="100" s="1"/>
  <c r="G166" i="100"/>
  <c r="L166" i="100" s="1"/>
  <c r="G136" i="100"/>
  <c r="L136" i="100" s="1"/>
  <c r="G633" i="54"/>
  <c r="G629" i="54"/>
  <c r="G619" i="54"/>
  <c r="G615" i="54"/>
  <c r="ABU6" i="37"/>
  <c r="G24" i="37" s="1"/>
  <c r="G581" i="54"/>
  <c r="C522" i="54"/>
  <c r="C16" i="100" l="1"/>
  <c r="B16" i="100"/>
  <c r="G15" i="99" l="1"/>
  <c r="G16" i="99"/>
  <c r="G23" i="99"/>
  <c r="G24" i="99"/>
  <c r="G31" i="99"/>
  <c r="G32" i="99"/>
  <c r="G39" i="99"/>
  <c r="G40" i="99"/>
  <c r="G47" i="99"/>
  <c r="G48" i="99"/>
  <c r="G55" i="99"/>
  <c r="G56" i="99"/>
  <c r="G63" i="99"/>
  <c r="G64" i="99"/>
  <c r="G71" i="99"/>
  <c r="G72" i="99"/>
  <c r="G79" i="99"/>
  <c r="G80" i="99"/>
  <c r="G87" i="99"/>
  <c r="G88" i="99"/>
  <c r="G95" i="99"/>
  <c r="G96" i="99"/>
  <c r="G103" i="99"/>
  <c r="G104" i="99"/>
  <c r="G105" i="99"/>
  <c r="G106" i="99"/>
  <c r="G107" i="99"/>
  <c r="G108" i="99"/>
  <c r="G109" i="99"/>
  <c r="G110" i="99"/>
  <c r="G111" i="99"/>
  <c r="G112" i="99"/>
  <c r="G113" i="99"/>
  <c r="G114" i="99"/>
  <c r="G115" i="99"/>
  <c r="G116" i="99"/>
  <c r="G117" i="99"/>
  <c r="G118" i="99"/>
  <c r="G119" i="99"/>
  <c r="G120" i="99"/>
  <c r="G121" i="99"/>
  <c r="G122" i="99"/>
  <c r="G123" i="99"/>
  <c r="G124" i="99"/>
  <c r="G125" i="99"/>
  <c r="G126" i="99"/>
  <c r="G127" i="99"/>
  <c r="G128" i="99"/>
  <c r="G129" i="99"/>
  <c r="G130" i="99"/>
  <c r="G131" i="99"/>
  <c r="G132" i="99"/>
  <c r="G133" i="99"/>
  <c r="G134" i="99"/>
  <c r="G135" i="99"/>
  <c r="G136" i="99"/>
  <c r="G137" i="99"/>
  <c r="G138" i="99"/>
  <c r="G139" i="99"/>
  <c r="G140" i="99"/>
  <c r="G141" i="99"/>
  <c r="G142" i="99"/>
  <c r="G143" i="99"/>
  <c r="G144" i="99"/>
  <c r="G145" i="99"/>
  <c r="G146" i="99"/>
  <c r="G147" i="99"/>
  <c r="G148" i="99"/>
  <c r="G149" i="99"/>
  <c r="G150" i="99"/>
  <c r="G151" i="99"/>
  <c r="G152" i="99"/>
  <c r="G153" i="99"/>
  <c r="G154" i="99"/>
  <c r="G155" i="99"/>
  <c r="G156" i="99"/>
  <c r="G157" i="99"/>
  <c r="G158" i="99"/>
  <c r="G159" i="99"/>
  <c r="G160" i="99"/>
  <c r="G161" i="99"/>
  <c r="G162" i="99"/>
  <c r="G163" i="99"/>
  <c r="G164" i="99"/>
  <c r="G165" i="99"/>
  <c r="G166" i="99"/>
  <c r="G167" i="99"/>
  <c r="G168" i="99"/>
  <c r="G10" i="99"/>
  <c r="G11" i="99"/>
  <c r="G12" i="99"/>
  <c r="G13" i="99"/>
  <c r="G14" i="99"/>
  <c r="G9" i="99"/>
  <c r="P103" i="99"/>
  <c r="P104" i="99"/>
  <c r="P105" i="99"/>
  <c r="P106" i="99"/>
  <c r="P107" i="99"/>
  <c r="P108" i="99"/>
  <c r="P109" i="99"/>
  <c r="P110" i="99"/>
  <c r="P111" i="99"/>
  <c r="P112" i="99"/>
  <c r="P113" i="99"/>
  <c r="P114" i="99"/>
  <c r="P115" i="99"/>
  <c r="P116" i="99"/>
  <c r="P117" i="99"/>
  <c r="P118" i="99"/>
  <c r="P119" i="99"/>
  <c r="P120" i="99"/>
  <c r="P121" i="99"/>
  <c r="P122" i="99"/>
  <c r="P123" i="99"/>
  <c r="P124" i="99"/>
  <c r="P125" i="99"/>
  <c r="P126" i="99"/>
  <c r="P127" i="99"/>
  <c r="P128" i="99"/>
  <c r="P129" i="99"/>
  <c r="P130" i="99"/>
  <c r="P131" i="99"/>
  <c r="P132" i="99"/>
  <c r="P133" i="99"/>
  <c r="P134" i="99"/>
  <c r="P135" i="99"/>
  <c r="P136" i="99"/>
  <c r="P137" i="99"/>
  <c r="P138" i="99"/>
  <c r="P139" i="99"/>
  <c r="P140" i="99"/>
  <c r="P141" i="99"/>
  <c r="P142" i="99"/>
  <c r="P143" i="99"/>
  <c r="P144" i="99"/>
  <c r="P145" i="99"/>
  <c r="P146" i="99"/>
  <c r="P147" i="99"/>
  <c r="P148" i="99"/>
  <c r="P149" i="99"/>
  <c r="P150" i="99"/>
  <c r="P151" i="99"/>
  <c r="P152" i="99"/>
  <c r="P153" i="99"/>
  <c r="P154" i="99"/>
  <c r="P155" i="99"/>
  <c r="P156" i="99"/>
  <c r="P157" i="99"/>
  <c r="P158" i="99"/>
  <c r="P159" i="99"/>
  <c r="P160" i="99"/>
  <c r="P161" i="99"/>
  <c r="P162" i="99"/>
  <c r="P163" i="99"/>
  <c r="P164" i="99"/>
  <c r="P165" i="99"/>
  <c r="P166" i="99"/>
  <c r="B106" i="62" l="1"/>
  <c r="B107" i="62"/>
  <c r="B108" i="62"/>
  <c r="B109" i="62"/>
  <c r="B110" i="62"/>
  <c r="B111" i="62"/>
  <c r="B112" i="62"/>
  <c r="B113" i="62"/>
  <c r="B114" i="62"/>
  <c r="B115" i="62"/>
  <c r="B116" i="62"/>
  <c r="B117" i="62"/>
  <c r="G18" i="62"/>
  <c r="H18" i="62"/>
  <c r="G19" i="62"/>
  <c r="H19" i="62"/>
  <c r="G26" i="62"/>
  <c r="H26" i="62"/>
  <c r="G27" i="62"/>
  <c r="H27" i="62"/>
  <c r="G34" i="62"/>
  <c r="H34" i="62"/>
  <c r="G35" i="62"/>
  <c r="H35" i="62"/>
  <c r="G42" i="62"/>
  <c r="H42" i="62"/>
  <c r="G43" i="62"/>
  <c r="H43" i="62"/>
  <c r="G50" i="62"/>
  <c r="H50" i="62"/>
  <c r="G51" i="62"/>
  <c r="H51" i="62"/>
  <c r="G58" i="62"/>
  <c r="H58" i="62"/>
  <c r="G59" i="62"/>
  <c r="H59" i="62"/>
  <c r="G66" i="62"/>
  <c r="H66" i="62"/>
  <c r="G67" i="62"/>
  <c r="H67" i="62"/>
  <c r="G74" i="62"/>
  <c r="H74" i="62"/>
  <c r="G75" i="62"/>
  <c r="H75" i="62"/>
  <c r="G82" i="62"/>
  <c r="H82" i="62"/>
  <c r="G83" i="62"/>
  <c r="H83" i="62"/>
  <c r="G90" i="62"/>
  <c r="H90" i="62"/>
  <c r="G91" i="62"/>
  <c r="H91" i="62"/>
  <c r="G98" i="62"/>
  <c r="H98" i="62"/>
  <c r="G99" i="62"/>
  <c r="H99" i="62"/>
  <c r="B23" i="99"/>
  <c r="B24" i="99"/>
  <c r="B31" i="99"/>
  <c r="B32" i="99"/>
  <c r="B39" i="99"/>
  <c r="B40" i="99"/>
  <c r="B47" i="99"/>
  <c r="B48" i="99"/>
  <c r="B55" i="99"/>
  <c r="B56" i="99"/>
  <c r="B63" i="99"/>
  <c r="B64" i="99"/>
  <c r="B71" i="99"/>
  <c r="B72" i="99"/>
  <c r="B79" i="99"/>
  <c r="B80" i="99"/>
  <c r="B87" i="99"/>
  <c r="B88" i="99"/>
  <c r="B95" i="99"/>
  <c r="B96" i="99"/>
  <c r="B103" i="99"/>
  <c r="B104" i="99"/>
  <c r="B105" i="99"/>
  <c r="B106" i="99"/>
  <c r="B107" i="99"/>
  <c r="B108" i="99"/>
  <c r="B109" i="99"/>
  <c r="B110" i="99"/>
  <c r="B111" i="99"/>
  <c r="B112" i="99"/>
  <c r="B113" i="99"/>
  <c r="B114" i="99"/>
  <c r="B115" i="99"/>
  <c r="B116" i="99"/>
  <c r="B117" i="99"/>
  <c r="B118" i="99"/>
  <c r="B119" i="99"/>
  <c r="B120" i="99"/>
  <c r="B121" i="99"/>
  <c r="B122" i="99"/>
  <c r="B123" i="99"/>
  <c r="B124" i="99"/>
  <c r="B125" i="99"/>
  <c r="B126" i="99"/>
  <c r="B127" i="99"/>
  <c r="B128" i="99"/>
  <c r="B129" i="99"/>
  <c r="B130" i="99"/>
  <c r="B131" i="99"/>
  <c r="B132" i="99"/>
  <c r="B133" i="99"/>
  <c r="B134" i="99"/>
  <c r="B135" i="99"/>
  <c r="B136" i="99"/>
  <c r="B137" i="99"/>
  <c r="B138" i="99"/>
  <c r="B139" i="99"/>
  <c r="B140" i="99"/>
  <c r="B141" i="99"/>
  <c r="B142" i="99"/>
  <c r="B143" i="99"/>
  <c r="B144" i="99"/>
  <c r="B145" i="99"/>
  <c r="B146" i="99"/>
  <c r="B147" i="99"/>
  <c r="B148" i="99"/>
  <c r="B149" i="99"/>
  <c r="B150" i="99"/>
  <c r="B151" i="99"/>
  <c r="B152" i="99"/>
  <c r="B153" i="99"/>
  <c r="B154" i="99"/>
  <c r="B155" i="99"/>
  <c r="B156" i="99"/>
  <c r="B157" i="99"/>
  <c r="B158" i="99"/>
  <c r="B159" i="99"/>
  <c r="B160" i="99"/>
  <c r="B161" i="99"/>
  <c r="B162" i="99"/>
  <c r="B163" i="99"/>
  <c r="B164" i="99"/>
  <c r="B165" i="99"/>
  <c r="B166" i="99"/>
  <c r="B169" i="99"/>
  <c r="H14" i="100"/>
  <c r="F14" i="8"/>
  <c r="E14" i="8"/>
  <c r="B14" i="8"/>
  <c r="K17" i="9" l="1"/>
  <c r="K16" i="9"/>
  <c r="K18" i="9" l="1"/>
  <c r="J503" i="9" l="1"/>
  <c r="I503" i="9"/>
  <c r="I14" i="100"/>
  <c r="J14" i="100"/>
  <c r="K14" i="100"/>
  <c r="G14" i="100" l="1"/>
  <c r="C17" i="101" s="1"/>
  <c r="L505" i="30" l="1"/>
  <c r="E15" i="24" l="1"/>
  <c r="M14" i="36"/>
  <c r="L14" i="21"/>
  <c r="B528" i="12" l="1"/>
  <c r="B527" i="12"/>
  <c r="C165" i="96" l="1"/>
  <c r="I165" i="96"/>
  <c r="G165" i="96"/>
  <c r="ACL156" i="96"/>
  <c r="ACK156" i="96"/>
  <c r="E581" i="54" l="1"/>
  <c r="F16" i="100" l="1"/>
  <c r="E16" i="100"/>
  <c r="A16" i="100"/>
  <c r="F515" i="100" l="1"/>
  <c r="B8" i="100"/>
  <c r="C11" i="101"/>
  <c r="C10" i="101"/>
  <c r="A17" i="100"/>
  <c r="A18" i="100"/>
  <c r="A19" i="100"/>
  <c r="A20" i="100"/>
  <c r="A21" i="100"/>
  <c r="A22" i="100"/>
  <c r="A23" i="100"/>
  <c r="A24" i="100"/>
  <c r="A25" i="100"/>
  <c r="A26" i="100"/>
  <c r="A27" i="100"/>
  <c r="A28" i="100"/>
  <c r="A29" i="100"/>
  <c r="A30" i="100"/>
  <c r="A31" i="100"/>
  <c r="A32" i="100"/>
  <c r="A33" i="100"/>
  <c r="A34" i="100"/>
  <c r="A35" i="100"/>
  <c r="A36" i="100"/>
  <c r="A37" i="100"/>
  <c r="A38" i="100"/>
  <c r="A39" i="100"/>
  <c r="A40" i="100"/>
  <c r="A41" i="100"/>
  <c r="A42" i="100"/>
  <c r="A43" i="100"/>
  <c r="A44" i="100"/>
  <c r="A45" i="100"/>
  <c r="A46" i="100"/>
  <c r="A47" i="100"/>
  <c r="A48" i="100"/>
  <c r="A49" i="100"/>
  <c r="A50" i="100"/>
  <c r="A51" i="100"/>
  <c r="A52" i="100"/>
  <c r="A53" i="100"/>
  <c r="A54" i="100"/>
  <c r="A55" i="100"/>
  <c r="A56" i="100"/>
  <c r="A57" i="100"/>
  <c r="A58" i="100"/>
  <c r="A59" i="100"/>
  <c r="A60" i="100"/>
  <c r="A61" i="100"/>
  <c r="A62" i="100"/>
  <c r="A63" i="100"/>
  <c r="A64" i="100"/>
  <c r="A65" i="100"/>
  <c r="A66" i="100"/>
  <c r="A67" i="100"/>
  <c r="A68" i="100"/>
  <c r="A69" i="100"/>
  <c r="A70" i="100"/>
  <c r="A71" i="100"/>
  <c r="A72" i="100"/>
  <c r="A73" i="100"/>
  <c r="A74" i="100"/>
  <c r="A75" i="100"/>
  <c r="A76" i="100"/>
  <c r="A77" i="100"/>
  <c r="A78" i="100"/>
  <c r="A79" i="100"/>
  <c r="A80" i="100"/>
  <c r="A81" i="100"/>
  <c r="A82" i="100"/>
  <c r="A83" i="100"/>
  <c r="A84" i="100"/>
  <c r="A85" i="100"/>
  <c r="A86" i="100"/>
  <c r="A87" i="100"/>
  <c r="A88" i="100"/>
  <c r="A89" i="100"/>
  <c r="A90" i="100"/>
  <c r="A91" i="100"/>
  <c r="A92" i="100"/>
  <c r="A93" i="100"/>
  <c r="A94" i="100"/>
  <c r="A95" i="100"/>
  <c r="A96" i="100"/>
  <c r="A97" i="100"/>
  <c r="A98" i="100"/>
  <c r="A99" i="100"/>
  <c r="A100" i="100"/>
  <c r="A101" i="100"/>
  <c r="A102" i="100"/>
  <c r="A103" i="100"/>
  <c r="A104" i="100"/>
  <c r="A105" i="100"/>
  <c r="A106" i="100"/>
  <c r="A107" i="100"/>
  <c r="A108" i="100"/>
  <c r="A109" i="100"/>
  <c r="A110" i="100"/>
  <c r="A111" i="100"/>
  <c r="A112" i="100"/>
  <c r="A113" i="100"/>
  <c r="A114" i="100"/>
  <c r="A115" i="100"/>
  <c r="A116" i="100"/>
  <c r="A117" i="100"/>
  <c r="A118" i="100"/>
  <c r="A119" i="100"/>
  <c r="A120" i="100"/>
  <c r="A121" i="100"/>
  <c r="A122" i="100"/>
  <c r="A123" i="100"/>
  <c r="A124" i="100"/>
  <c r="A125" i="100"/>
  <c r="A126" i="100"/>
  <c r="A127" i="100"/>
  <c r="A128" i="100"/>
  <c r="A129" i="100"/>
  <c r="A130" i="100"/>
  <c r="A131" i="100"/>
  <c r="A132" i="100"/>
  <c r="A133" i="100"/>
  <c r="A134" i="100"/>
  <c r="A135" i="100"/>
  <c r="A136" i="100"/>
  <c r="A137" i="100"/>
  <c r="A138" i="100"/>
  <c r="A139" i="100"/>
  <c r="A140" i="100"/>
  <c r="A141" i="100"/>
  <c r="A142" i="100"/>
  <c r="A143" i="100"/>
  <c r="A144" i="100"/>
  <c r="A145" i="100"/>
  <c r="A146" i="100"/>
  <c r="A147" i="100"/>
  <c r="A148" i="100"/>
  <c r="A149" i="100"/>
  <c r="A150" i="100"/>
  <c r="A151" i="100"/>
  <c r="A152" i="100"/>
  <c r="A153" i="100"/>
  <c r="A154" i="100"/>
  <c r="A155" i="100"/>
  <c r="A156" i="100"/>
  <c r="A157" i="100"/>
  <c r="A158" i="100"/>
  <c r="A159" i="100"/>
  <c r="A160" i="100"/>
  <c r="A161" i="100"/>
  <c r="A162" i="100"/>
  <c r="A163" i="100"/>
  <c r="A164" i="100"/>
  <c r="A165" i="100"/>
  <c r="A166" i="100"/>
  <c r="A167" i="100"/>
  <c r="A168" i="100"/>
  <c r="A169" i="100"/>
  <c r="A170" i="100"/>
  <c r="A171" i="100"/>
  <c r="A172" i="100"/>
  <c r="A173" i="100"/>
  <c r="A174" i="100"/>
  <c r="A175" i="100"/>
  <c r="A176" i="100"/>
  <c r="A177" i="100"/>
  <c r="A178" i="100"/>
  <c r="A179" i="100"/>
  <c r="A180" i="100"/>
  <c r="A181" i="100"/>
  <c r="A182" i="100"/>
  <c r="A183" i="100"/>
  <c r="A184" i="100"/>
  <c r="A185" i="100"/>
  <c r="A186" i="100"/>
  <c r="A187" i="100"/>
  <c r="A188" i="100"/>
  <c r="A189" i="100"/>
  <c r="A190" i="100"/>
  <c r="A191" i="100"/>
  <c r="A192" i="100"/>
  <c r="A193" i="100"/>
  <c r="A194" i="100"/>
  <c r="A195" i="100"/>
  <c r="A196" i="100"/>
  <c r="A197" i="100"/>
  <c r="A198" i="100"/>
  <c r="A199" i="100"/>
  <c r="A200" i="100"/>
  <c r="A201" i="100"/>
  <c r="A202" i="100"/>
  <c r="A203" i="100"/>
  <c r="A204" i="100"/>
  <c r="A205" i="100"/>
  <c r="A206" i="100"/>
  <c r="A207" i="100"/>
  <c r="A208" i="100"/>
  <c r="A209" i="100"/>
  <c r="A210" i="100"/>
  <c r="A211" i="100"/>
  <c r="A212" i="100"/>
  <c r="A213" i="100"/>
  <c r="A214" i="100"/>
  <c r="A215" i="100"/>
  <c r="A216" i="100"/>
  <c r="A217" i="100"/>
  <c r="A218" i="100"/>
  <c r="A219" i="100"/>
  <c r="A220" i="100"/>
  <c r="A221" i="100"/>
  <c r="A222" i="100"/>
  <c r="A223" i="100"/>
  <c r="A224" i="100"/>
  <c r="A225" i="100"/>
  <c r="A226" i="100"/>
  <c r="A227" i="100"/>
  <c r="A228" i="100"/>
  <c r="A229" i="100"/>
  <c r="A230" i="100"/>
  <c r="A231" i="100"/>
  <c r="A232" i="100"/>
  <c r="A233" i="100"/>
  <c r="A234" i="100"/>
  <c r="A235" i="100"/>
  <c r="A236" i="100"/>
  <c r="A237" i="100"/>
  <c r="A238" i="100"/>
  <c r="A239" i="100"/>
  <c r="A240" i="100"/>
  <c r="A241" i="100"/>
  <c r="A242" i="100"/>
  <c r="A243" i="100"/>
  <c r="A244" i="100"/>
  <c r="A245" i="100"/>
  <c r="A246" i="100"/>
  <c r="A247" i="100"/>
  <c r="A248" i="100"/>
  <c r="A249" i="100"/>
  <c r="A250" i="100"/>
  <c r="A251" i="100"/>
  <c r="A252" i="100"/>
  <c r="A253" i="100"/>
  <c r="A254" i="100"/>
  <c r="A255" i="100"/>
  <c r="A256" i="100"/>
  <c r="A257" i="100"/>
  <c r="A258" i="100"/>
  <c r="A259" i="100"/>
  <c r="A260" i="100"/>
  <c r="A261" i="100"/>
  <c r="A262" i="100"/>
  <c r="A263" i="100"/>
  <c r="A264" i="100"/>
  <c r="A265" i="100"/>
  <c r="A266" i="100"/>
  <c r="A267" i="100"/>
  <c r="A268" i="100"/>
  <c r="A269" i="100"/>
  <c r="A270" i="100"/>
  <c r="A271" i="100"/>
  <c r="A272" i="100"/>
  <c r="A273" i="100"/>
  <c r="A274" i="100"/>
  <c r="A275" i="100"/>
  <c r="A276" i="100"/>
  <c r="A277" i="100"/>
  <c r="A278" i="100"/>
  <c r="A279" i="100"/>
  <c r="A280" i="100"/>
  <c r="A281" i="100"/>
  <c r="A282" i="100"/>
  <c r="A283" i="100"/>
  <c r="A284" i="100"/>
  <c r="A285" i="100"/>
  <c r="A286" i="100"/>
  <c r="A287" i="100"/>
  <c r="A288" i="100"/>
  <c r="A289" i="100"/>
  <c r="A290" i="100"/>
  <c r="A291" i="100"/>
  <c r="A292" i="100"/>
  <c r="A293" i="100"/>
  <c r="A294" i="100"/>
  <c r="A295" i="100"/>
  <c r="A296" i="100"/>
  <c r="A297" i="100"/>
  <c r="A298" i="100"/>
  <c r="A299" i="100"/>
  <c r="A300" i="100"/>
  <c r="A301" i="100"/>
  <c r="A302" i="100"/>
  <c r="A303" i="100"/>
  <c r="A304" i="100"/>
  <c r="A305" i="100"/>
  <c r="A306" i="100"/>
  <c r="A307" i="100"/>
  <c r="A308" i="100"/>
  <c r="A309" i="100"/>
  <c r="A310" i="100"/>
  <c r="A311" i="100"/>
  <c r="A312" i="100"/>
  <c r="A313" i="100"/>
  <c r="A314" i="100"/>
  <c r="A315" i="100"/>
  <c r="A316" i="100"/>
  <c r="A317" i="100"/>
  <c r="A318" i="100"/>
  <c r="A319" i="100"/>
  <c r="A320" i="100"/>
  <c r="A321" i="100"/>
  <c r="A322" i="100"/>
  <c r="A323" i="100"/>
  <c r="A324" i="100"/>
  <c r="A325" i="100"/>
  <c r="A326" i="100"/>
  <c r="A327" i="100"/>
  <c r="A328" i="100"/>
  <c r="A329" i="100"/>
  <c r="A330" i="100"/>
  <c r="A331" i="100"/>
  <c r="A332" i="100"/>
  <c r="A333" i="100"/>
  <c r="A334" i="100"/>
  <c r="A335" i="100"/>
  <c r="A336" i="100"/>
  <c r="A337" i="100"/>
  <c r="A338" i="100"/>
  <c r="A339" i="100"/>
  <c r="A340" i="100"/>
  <c r="A341" i="100"/>
  <c r="A342" i="100"/>
  <c r="A343" i="100"/>
  <c r="A344" i="100"/>
  <c r="A345" i="100"/>
  <c r="A346" i="100"/>
  <c r="A347" i="100"/>
  <c r="A348" i="100"/>
  <c r="A349" i="100"/>
  <c r="A350" i="100"/>
  <c r="A351" i="100"/>
  <c r="A352" i="100"/>
  <c r="A353" i="100"/>
  <c r="A354" i="100"/>
  <c r="A355" i="100"/>
  <c r="A356" i="100"/>
  <c r="A357" i="100"/>
  <c r="A358" i="100"/>
  <c r="A359" i="100"/>
  <c r="A360" i="100"/>
  <c r="A361" i="100"/>
  <c r="A362" i="100"/>
  <c r="A363" i="100"/>
  <c r="A364" i="100"/>
  <c r="A365" i="100"/>
  <c r="A366" i="100"/>
  <c r="A367" i="100"/>
  <c r="A368" i="100"/>
  <c r="A369" i="100"/>
  <c r="A370" i="100"/>
  <c r="A371" i="100"/>
  <c r="A372" i="100"/>
  <c r="A373" i="100"/>
  <c r="A374" i="100"/>
  <c r="A375" i="100"/>
  <c r="A376" i="100"/>
  <c r="A377" i="100"/>
  <c r="A378" i="100"/>
  <c r="A379" i="100"/>
  <c r="A380" i="100"/>
  <c r="A381" i="100"/>
  <c r="A382" i="100"/>
  <c r="A383" i="100"/>
  <c r="A384" i="100"/>
  <c r="A385" i="100"/>
  <c r="A386" i="100"/>
  <c r="A387" i="100"/>
  <c r="A388" i="100"/>
  <c r="A389" i="100"/>
  <c r="A390" i="100"/>
  <c r="A391" i="100"/>
  <c r="A392" i="100"/>
  <c r="A393" i="100"/>
  <c r="A394" i="100"/>
  <c r="A395" i="100"/>
  <c r="A396" i="100"/>
  <c r="A397" i="100"/>
  <c r="A398" i="100"/>
  <c r="A399" i="100"/>
  <c r="A400" i="100"/>
  <c r="A401" i="100"/>
  <c r="A402" i="100"/>
  <c r="A403" i="100"/>
  <c r="A404" i="100"/>
  <c r="A405" i="100"/>
  <c r="A406" i="100"/>
  <c r="A407" i="100"/>
  <c r="A408" i="100"/>
  <c r="A409" i="100"/>
  <c r="A410" i="100"/>
  <c r="A411" i="100"/>
  <c r="A412" i="100"/>
  <c r="A413" i="100"/>
  <c r="A414" i="100"/>
  <c r="A415" i="100"/>
  <c r="A416" i="100"/>
  <c r="A417" i="100"/>
  <c r="A418" i="100"/>
  <c r="A419" i="100"/>
  <c r="A420" i="100"/>
  <c r="A421" i="100"/>
  <c r="A422" i="100"/>
  <c r="A423" i="100"/>
  <c r="A424" i="100"/>
  <c r="A425" i="100"/>
  <c r="A426" i="100"/>
  <c r="A427" i="100"/>
  <c r="A428" i="100"/>
  <c r="A429" i="100"/>
  <c r="A430" i="100"/>
  <c r="A431" i="100"/>
  <c r="A432" i="100"/>
  <c r="A433" i="100"/>
  <c r="A434" i="100"/>
  <c r="A435" i="100"/>
  <c r="A436" i="100"/>
  <c r="A437" i="100"/>
  <c r="A438" i="100"/>
  <c r="A439" i="100"/>
  <c r="A440" i="100"/>
  <c r="A441" i="100"/>
  <c r="A442" i="100"/>
  <c r="A443" i="100"/>
  <c r="A444" i="100"/>
  <c r="A445" i="100"/>
  <c r="A446" i="100"/>
  <c r="A447" i="100"/>
  <c r="A448" i="100"/>
  <c r="A449" i="100"/>
  <c r="A450" i="100"/>
  <c r="A451" i="100"/>
  <c r="A452" i="100"/>
  <c r="A453" i="100"/>
  <c r="A454" i="100"/>
  <c r="A455" i="100"/>
  <c r="A456" i="100"/>
  <c r="A457" i="100"/>
  <c r="A458" i="100"/>
  <c r="A459" i="100"/>
  <c r="A460" i="100"/>
  <c r="A461" i="100"/>
  <c r="A462" i="100"/>
  <c r="A463" i="100"/>
  <c r="A464" i="100"/>
  <c r="A465" i="100"/>
  <c r="A466" i="100"/>
  <c r="A467" i="100"/>
  <c r="A468" i="100"/>
  <c r="A469" i="100"/>
  <c r="A470" i="100"/>
  <c r="A471" i="100"/>
  <c r="A472" i="100"/>
  <c r="A473" i="100"/>
  <c r="A474" i="100"/>
  <c r="A475" i="100"/>
  <c r="A476" i="100"/>
  <c r="A477" i="100"/>
  <c r="A478" i="100"/>
  <c r="A479" i="100"/>
  <c r="A480" i="100"/>
  <c r="A481" i="100"/>
  <c r="A482" i="100"/>
  <c r="A483" i="100"/>
  <c r="A484" i="100"/>
  <c r="A485" i="100"/>
  <c r="A486" i="100"/>
  <c r="A487" i="100"/>
  <c r="A488" i="100"/>
  <c r="A489" i="100"/>
  <c r="A490" i="100"/>
  <c r="A491" i="100"/>
  <c r="A492" i="100"/>
  <c r="A493" i="100"/>
  <c r="A494" i="100"/>
  <c r="A495" i="100"/>
  <c r="A496" i="100"/>
  <c r="A497" i="100"/>
  <c r="A498" i="100"/>
  <c r="A499" i="100"/>
  <c r="A500" i="100"/>
  <c r="A501" i="100"/>
  <c r="A502" i="100"/>
  <c r="A503" i="100"/>
  <c r="A504" i="100"/>
  <c r="A505" i="100"/>
  <c r="A506" i="100"/>
  <c r="A507" i="100"/>
  <c r="A508" i="100"/>
  <c r="A509" i="100"/>
  <c r="A510" i="100"/>
  <c r="A511" i="100"/>
  <c r="A512" i="100"/>
  <c r="A513" i="100"/>
  <c r="A514" i="100"/>
  <c r="A155" i="6" l="1"/>
  <c r="AR155" i="6" l="1"/>
  <c r="AW155" i="6"/>
  <c r="AQ155" i="6"/>
  <c r="AV155" i="6"/>
  <c r="AU155" i="6"/>
  <c r="H164" i="100" l="1"/>
  <c r="J164" i="100"/>
  <c r="I164" i="100"/>
  <c r="K164" i="100"/>
  <c r="J21" i="11"/>
  <c r="F21" i="11"/>
  <c r="G164" i="100" l="1"/>
  <c r="L164" i="100" s="1"/>
  <c r="N15" i="24"/>
  <c r="I18" i="62"/>
  <c r="J18" i="62"/>
  <c r="K18" i="62"/>
  <c r="L18" i="62" s="1"/>
  <c r="M18" i="62"/>
  <c r="N18" i="62"/>
  <c r="I19" i="62"/>
  <c r="J19" i="62"/>
  <c r="K19" i="62"/>
  <c r="L19" i="62" s="1"/>
  <c r="M19" i="62"/>
  <c r="N19" i="62"/>
  <c r="I26" i="62"/>
  <c r="J26" i="62"/>
  <c r="K26" i="62"/>
  <c r="L26" i="62" s="1"/>
  <c r="M26" i="62"/>
  <c r="N26" i="62"/>
  <c r="I27" i="62"/>
  <c r="J27" i="62"/>
  <c r="K27" i="62"/>
  <c r="L27" i="62" s="1"/>
  <c r="M27" i="62"/>
  <c r="N27" i="62"/>
  <c r="I34" i="62"/>
  <c r="J34" i="62"/>
  <c r="K34" i="62"/>
  <c r="L34" i="62" s="1"/>
  <c r="M34" i="62"/>
  <c r="N34" i="62"/>
  <c r="I35" i="62"/>
  <c r="J35" i="62"/>
  <c r="K35" i="62"/>
  <c r="L35" i="62" s="1"/>
  <c r="M35" i="62"/>
  <c r="N35" i="62"/>
  <c r="I42" i="62"/>
  <c r="J42" i="62"/>
  <c r="K42" i="62"/>
  <c r="L42" i="62" s="1"/>
  <c r="M42" i="62"/>
  <c r="N42" i="62"/>
  <c r="I43" i="62"/>
  <c r="J43" i="62"/>
  <c r="K43" i="62"/>
  <c r="L43" i="62" s="1"/>
  <c r="M43" i="62"/>
  <c r="N43" i="62"/>
  <c r="I50" i="62"/>
  <c r="J50" i="62"/>
  <c r="K50" i="62"/>
  <c r="L50" i="62" s="1"/>
  <c r="M50" i="62"/>
  <c r="N50" i="62"/>
  <c r="I51" i="62"/>
  <c r="J51" i="62"/>
  <c r="K51" i="62"/>
  <c r="L51" i="62" s="1"/>
  <c r="M51" i="62"/>
  <c r="N51" i="62"/>
  <c r="I58" i="62"/>
  <c r="J58" i="62"/>
  <c r="K58" i="62"/>
  <c r="L58" i="62" s="1"/>
  <c r="M58" i="62"/>
  <c r="N58" i="62"/>
  <c r="I59" i="62"/>
  <c r="J59" i="62"/>
  <c r="K59" i="62"/>
  <c r="L59" i="62" s="1"/>
  <c r="M59" i="62"/>
  <c r="N59" i="62"/>
  <c r="I66" i="62"/>
  <c r="J66" i="62"/>
  <c r="K66" i="62"/>
  <c r="L66" i="62" s="1"/>
  <c r="M66" i="62"/>
  <c r="N66" i="62"/>
  <c r="I67" i="62"/>
  <c r="J67" i="62"/>
  <c r="K67" i="62"/>
  <c r="L67" i="62" s="1"/>
  <c r="M67" i="62"/>
  <c r="N67" i="62"/>
  <c r="I74" i="62"/>
  <c r="J74" i="62"/>
  <c r="K74" i="62"/>
  <c r="L74" i="62" s="1"/>
  <c r="M74" i="62"/>
  <c r="N74" i="62"/>
  <c r="I75" i="62"/>
  <c r="J75" i="62"/>
  <c r="K75" i="62"/>
  <c r="L75" i="62" s="1"/>
  <c r="M75" i="62"/>
  <c r="N75" i="62"/>
  <c r="I82" i="62"/>
  <c r="J82" i="62"/>
  <c r="K82" i="62"/>
  <c r="L82" i="62" s="1"/>
  <c r="M82" i="62"/>
  <c r="N82" i="62"/>
  <c r="I83" i="62"/>
  <c r="J83" i="62"/>
  <c r="K83" i="62"/>
  <c r="L83" i="62" s="1"/>
  <c r="M83" i="62"/>
  <c r="N83" i="62"/>
  <c r="I90" i="62"/>
  <c r="J90" i="62"/>
  <c r="K90" i="62"/>
  <c r="L90" i="62" s="1"/>
  <c r="M90" i="62"/>
  <c r="N90" i="62"/>
  <c r="I91" i="62"/>
  <c r="J91" i="62"/>
  <c r="K91" i="62"/>
  <c r="L91" i="62" s="1"/>
  <c r="M91" i="62"/>
  <c r="N91" i="62"/>
  <c r="I98" i="62"/>
  <c r="J98" i="62"/>
  <c r="K98" i="62"/>
  <c r="L98" i="62" s="1"/>
  <c r="M98" i="62"/>
  <c r="N98" i="62"/>
  <c r="I99" i="62"/>
  <c r="J99" i="62"/>
  <c r="K99" i="62"/>
  <c r="L99" i="62" s="1"/>
  <c r="M99" i="62"/>
  <c r="N99" i="62"/>
  <c r="B13" i="62"/>
  <c r="P13" i="62"/>
  <c r="B14" i="62"/>
  <c r="B15" i="62"/>
  <c r="P15" i="62"/>
  <c r="B16" i="62"/>
  <c r="B17" i="62"/>
  <c r="P17" i="62"/>
  <c r="P19" i="62"/>
  <c r="B21" i="62"/>
  <c r="P21" i="62"/>
  <c r="B32" i="62"/>
  <c r="P32" i="62"/>
  <c r="B34" i="62"/>
  <c r="P35" i="62"/>
  <c r="B36" i="62"/>
  <c r="B38" i="62"/>
  <c r="B40" i="62"/>
  <c r="B42" i="62"/>
  <c r="P43" i="62"/>
  <c r="B44" i="62"/>
  <c r="B46" i="62"/>
  <c r="P51" i="62"/>
  <c r="B65" i="62"/>
  <c r="P65" i="62"/>
  <c r="B67" i="62"/>
  <c r="B69" i="62"/>
  <c r="B71" i="62"/>
  <c r="B73" i="62"/>
  <c r="P74" i="62"/>
  <c r="B75" i="62"/>
  <c r="B77" i="62"/>
  <c r="B79" i="62"/>
  <c r="B81" i="62"/>
  <c r="B83" i="62"/>
  <c r="B85" i="62"/>
  <c r="B87" i="62"/>
  <c r="B89" i="62"/>
  <c r="B91" i="62"/>
  <c r="B93" i="62"/>
  <c r="B95" i="62"/>
  <c r="P98" i="62"/>
  <c r="B99" i="62"/>
  <c r="B101" i="62"/>
  <c r="B103" i="62"/>
  <c r="B105" i="62"/>
  <c r="P102" i="62" l="1"/>
  <c r="B102" i="62"/>
  <c r="P96" i="62"/>
  <c r="B96" i="62"/>
  <c r="P92" i="62"/>
  <c r="B92" i="62"/>
  <c r="P86" i="62"/>
  <c r="B86" i="62"/>
  <c r="P84" i="62"/>
  <c r="B84" i="62"/>
  <c r="C74" i="62"/>
  <c r="B74" i="62"/>
  <c r="P72" i="62"/>
  <c r="B72" i="62"/>
  <c r="P70" i="62"/>
  <c r="B70" i="62"/>
  <c r="P68" i="62"/>
  <c r="B68" i="62"/>
  <c r="C66" i="62"/>
  <c r="B66" i="62"/>
  <c r="P61" i="62"/>
  <c r="B61" i="62"/>
  <c r="C59" i="62"/>
  <c r="B59" i="62"/>
  <c r="P53" i="62"/>
  <c r="B53" i="62"/>
  <c r="C51" i="62"/>
  <c r="B51" i="62"/>
  <c r="P47" i="62"/>
  <c r="B47" i="62"/>
  <c r="P45" i="62"/>
  <c r="B45" i="62"/>
  <c r="C35" i="62"/>
  <c r="B35" i="62"/>
  <c r="P33" i="62"/>
  <c r="B33" i="62"/>
  <c r="P29" i="62"/>
  <c r="B29" i="62"/>
  <c r="P25" i="62"/>
  <c r="B25" i="62"/>
  <c r="P104" i="62"/>
  <c r="B104" i="62"/>
  <c r="P100" i="62"/>
  <c r="B100" i="62"/>
  <c r="C98" i="62"/>
  <c r="B98" i="62"/>
  <c r="P94" i="62"/>
  <c r="B94" i="62"/>
  <c r="C90" i="62"/>
  <c r="B90" i="62"/>
  <c r="P88" i="62"/>
  <c r="B88" i="62"/>
  <c r="C82" i="62"/>
  <c r="B82" i="62"/>
  <c r="P80" i="62"/>
  <c r="B80" i="62"/>
  <c r="P78" i="62"/>
  <c r="B78" i="62"/>
  <c r="P76" i="62"/>
  <c r="B76" i="62"/>
  <c r="P63" i="62"/>
  <c r="B63" i="62"/>
  <c r="P57" i="62"/>
  <c r="B57" i="62"/>
  <c r="P55" i="62"/>
  <c r="B55" i="62"/>
  <c r="P49" i="62"/>
  <c r="B49" i="62"/>
  <c r="C43" i="62"/>
  <c r="B43" i="62"/>
  <c r="P41" i="62"/>
  <c r="B41" i="62"/>
  <c r="P39" i="62"/>
  <c r="B39" i="62"/>
  <c r="P37" i="62"/>
  <c r="B37" i="62"/>
  <c r="P31" i="62"/>
  <c r="B31" i="62"/>
  <c r="C27" i="62"/>
  <c r="B27" i="62"/>
  <c r="P23" i="62"/>
  <c r="B23" i="62"/>
  <c r="C19" i="62"/>
  <c r="B19" i="62"/>
  <c r="P66" i="62"/>
  <c r="P82" i="62"/>
  <c r="P59" i="62"/>
  <c r="P27" i="62"/>
  <c r="P90" i="62"/>
  <c r="P101" i="62"/>
  <c r="P103" i="62"/>
  <c r="C99" i="62"/>
  <c r="P99" i="62"/>
  <c r="P95" i="62"/>
  <c r="P93" i="62"/>
  <c r="P89" i="62"/>
  <c r="P85" i="62"/>
  <c r="P105" i="62"/>
  <c r="C91" i="62"/>
  <c r="P91" i="62"/>
  <c r="P87" i="62"/>
  <c r="C83" i="62"/>
  <c r="P83" i="62"/>
  <c r="P81" i="62"/>
  <c r="P79" i="62"/>
  <c r="P77" i="62"/>
  <c r="C75" i="62"/>
  <c r="P75" i="62"/>
  <c r="P73" i="62"/>
  <c r="P71" i="62"/>
  <c r="P69" i="62"/>
  <c r="C67" i="62"/>
  <c r="P67" i="62"/>
  <c r="B64" i="62"/>
  <c r="B60" i="62"/>
  <c r="B56" i="62"/>
  <c r="B97" i="62"/>
  <c r="B62" i="62"/>
  <c r="B58" i="62"/>
  <c r="B54" i="62"/>
  <c r="B50" i="62"/>
  <c r="P46" i="62"/>
  <c r="P44" i="62"/>
  <c r="C42" i="62"/>
  <c r="P42" i="62"/>
  <c r="P40" i="62"/>
  <c r="P38" i="62"/>
  <c r="P36" i="62"/>
  <c r="C34" i="62"/>
  <c r="P34" i="62"/>
  <c r="B52" i="62"/>
  <c r="B48" i="62"/>
  <c r="B28" i="62"/>
  <c r="B24" i="62"/>
  <c r="B20" i="62"/>
  <c r="B30" i="62"/>
  <c r="B26" i="62"/>
  <c r="B22" i="62"/>
  <c r="B18" i="62"/>
  <c r="P16" i="62"/>
  <c r="P14" i="62"/>
  <c r="P20" i="62" l="1"/>
  <c r="C18" i="62"/>
  <c r="P18" i="62"/>
  <c r="P22" i="62"/>
  <c r="C26" i="62"/>
  <c r="P26" i="62"/>
  <c r="P30" i="62"/>
  <c r="P24" i="62"/>
  <c r="P54" i="62"/>
  <c r="C58" i="62"/>
  <c r="P58" i="62"/>
  <c r="P62" i="62"/>
  <c r="P97" i="62"/>
  <c r="P56" i="62"/>
  <c r="P60" i="62"/>
  <c r="P64" i="62"/>
  <c r="P28" i="62"/>
  <c r="P48" i="62"/>
  <c r="P52" i="62"/>
  <c r="C50" i="62"/>
  <c r="P50" i="62"/>
  <c r="B12" i="62" l="1"/>
  <c r="P12" i="62" l="1"/>
  <c r="C12" i="62"/>
  <c r="C13" i="62" l="1"/>
  <c r="A519" i="24"/>
  <c r="A15" i="24"/>
  <c r="I15" i="24"/>
  <c r="C14" i="62" l="1"/>
  <c r="H15" i="24"/>
  <c r="J15" i="24"/>
  <c r="G15" i="24"/>
  <c r="C15" i="62" l="1"/>
  <c r="K15" i="24"/>
  <c r="L15" i="24"/>
  <c r="C16" i="62" l="1"/>
  <c r="T31" i="99"/>
  <c r="T32" i="99"/>
  <c r="T33" i="99"/>
  <c r="T34" i="99"/>
  <c r="T35" i="99"/>
  <c r="T36" i="99"/>
  <c r="T37" i="99"/>
  <c r="T38" i="99"/>
  <c r="T39" i="99"/>
  <c r="T40" i="99"/>
  <c r="T41" i="99"/>
  <c r="T42" i="99"/>
  <c r="T43" i="99"/>
  <c r="T44" i="99"/>
  <c r="T45" i="99"/>
  <c r="T46" i="99"/>
  <c r="T47" i="99"/>
  <c r="T48" i="99"/>
  <c r="T49" i="99"/>
  <c r="T50" i="99"/>
  <c r="T51" i="99"/>
  <c r="T52" i="99"/>
  <c r="T53" i="99"/>
  <c r="T54" i="99"/>
  <c r="T55" i="99"/>
  <c r="T56" i="99"/>
  <c r="T57" i="99"/>
  <c r="T58" i="99"/>
  <c r="T59" i="99"/>
  <c r="T60" i="99"/>
  <c r="T61" i="99"/>
  <c r="T62" i="99"/>
  <c r="T63" i="99"/>
  <c r="T64" i="99"/>
  <c r="T65" i="99"/>
  <c r="T66" i="99"/>
  <c r="T67" i="99"/>
  <c r="T68" i="99"/>
  <c r="T69" i="99"/>
  <c r="T70" i="99"/>
  <c r="T71" i="99"/>
  <c r="T72" i="99"/>
  <c r="T73" i="99"/>
  <c r="T74" i="99"/>
  <c r="T75" i="99"/>
  <c r="T76" i="99"/>
  <c r="T77" i="99"/>
  <c r="T78" i="99"/>
  <c r="T79" i="99"/>
  <c r="T80" i="99"/>
  <c r="T81" i="99"/>
  <c r="T82" i="99"/>
  <c r="T83" i="99"/>
  <c r="T84" i="99"/>
  <c r="T85" i="99"/>
  <c r="T86" i="99"/>
  <c r="T87" i="99"/>
  <c r="T88" i="99"/>
  <c r="T89" i="99"/>
  <c r="T90" i="99"/>
  <c r="T91" i="99"/>
  <c r="T92" i="99"/>
  <c r="T93" i="99"/>
  <c r="T94" i="99"/>
  <c r="T95" i="99"/>
  <c r="T96" i="99"/>
  <c r="T97" i="99"/>
  <c r="T98" i="99"/>
  <c r="T99" i="99"/>
  <c r="T100" i="99"/>
  <c r="T101" i="99"/>
  <c r="T102" i="99"/>
  <c r="T103" i="99"/>
  <c r="T104" i="99"/>
  <c r="T105" i="99"/>
  <c r="T106" i="99"/>
  <c r="T107" i="99"/>
  <c r="T108" i="99"/>
  <c r="T109" i="99"/>
  <c r="T110" i="99"/>
  <c r="T111" i="99"/>
  <c r="T112" i="99"/>
  <c r="T113" i="99"/>
  <c r="T114" i="99"/>
  <c r="T115" i="99"/>
  <c r="T116" i="99"/>
  <c r="T117" i="99"/>
  <c r="T118" i="99"/>
  <c r="T119" i="99"/>
  <c r="T120" i="99"/>
  <c r="T121" i="99"/>
  <c r="T122" i="99"/>
  <c r="T123" i="99"/>
  <c r="T124" i="99"/>
  <c r="T125" i="99"/>
  <c r="T126" i="99"/>
  <c r="T127" i="99"/>
  <c r="T128" i="99"/>
  <c r="T129" i="99"/>
  <c r="T130" i="99"/>
  <c r="T131" i="99"/>
  <c r="T132" i="99"/>
  <c r="T133" i="99"/>
  <c r="T134" i="99"/>
  <c r="T135" i="99"/>
  <c r="T136" i="99"/>
  <c r="T137" i="99"/>
  <c r="T138" i="99"/>
  <c r="T139" i="99"/>
  <c r="T140" i="99"/>
  <c r="T141" i="99"/>
  <c r="T142" i="99"/>
  <c r="T143" i="99"/>
  <c r="T144" i="99"/>
  <c r="T145" i="99"/>
  <c r="T146" i="99"/>
  <c r="T147" i="99"/>
  <c r="T148" i="99"/>
  <c r="T149" i="99"/>
  <c r="T150" i="99"/>
  <c r="T151" i="99"/>
  <c r="T152" i="99"/>
  <c r="T153" i="99"/>
  <c r="T154" i="99"/>
  <c r="T155" i="99"/>
  <c r="T156" i="99"/>
  <c r="T157" i="99"/>
  <c r="T158" i="99"/>
  <c r="T159" i="99"/>
  <c r="T160" i="99"/>
  <c r="T161" i="99"/>
  <c r="T162" i="99"/>
  <c r="T163" i="99"/>
  <c r="T164" i="99"/>
  <c r="T165" i="99"/>
  <c r="T166" i="99"/>
  <c r="T167" i="99"/>
  <c r="T168" i="99"/>
  <c r="C17" i="62" l="1"/>
  <c r="L237" i="6"/>
  <c r="L238" i="6"/>
  <c r="L239" i="6"/>
  <c r="L240" i="6"/>
  <c r="L241" i="6"/>
  <c r="L242" i="6"/>
  <c r="L243" i="6"/>
  <c r="L244" i="6"/>
  <c r="L245" i="6"/>
  <c r="L246" i="6"/>
  <c r="L247" i="6"/>
  <c r="L248" i="6"/>
  <c r="L249" i="6"/>
  <c r="L250" i="6"/>
  <c r="L251" i="6"/>
  <c r="L252" i="6"/>
  <c r="L253" i="6"/>
  <c r="L254" i="6"/>
  <c r="L256" i="6"/>
  <c r="L257" i="6"/>
  <c r="L259" i="6"/>
  <c r="L262" i="6"/>
  <c r="L263" i="6"/>
  <c r="L264" i="6"/>
  <c r="L265" i="6"/>
  <c r="L267" i="6"/>
  <c r="L268" i="6"/>
  <c r="L269" i="6"/>
  <c r="L270" i="6"/>
  <c r="L271" i="6"/>
  <c r="L272" i="6"/>
  <c r="L273" i="6"/>
  <c r="L274" i="6"/>
  <c r="L275" i="6"/>
  <c r="L281" i="6"/>
  <c r="L282" i="6"/>
  <c r="L283" i="6"/>
  <c r="L284" i="6"/>
  <c r="L286" i="6"/>
  <c r="L287" i="6"/>
  <c r="L288" i="6"/>
  <c r="L289" i="6"/>
  <c r="L290" i="6"/>
  <c r="L291" i="6"/>
  <c r="L292" i="6"/>
  <c r="L293" i="6"/>
  <c r="L294" i="6"/>
  <c r="L295" i="6"/>
  <c r="L296" i="6"/>
  <c r="L297" i="6"/>
  <c r="L299" i="6"/>
  <c r="L300" i="6"/>
  <c r="L301" i="6"/>
  <c r="L302" i="6"/>
  <c r="L303" i="6"/>
  <c r="L258" i="6"/>
  <c r="L260" i="6"/>
  <c r="L261" i="6"/>
  <c r="L285" i="6"/>
  <c r="L304" i="6"/>
  <c r="L305" i="6"/>
  <c r="L306" i="6"/>
  <c r="L307" i="6"/>
  <c r="L308" i="6"/>
  <c r="L309" i="6"/>
  <c r="L311" i="6"/>
  <c r="L312" i="6"/>
  <c r="L313" i="6"/>
  <c r="L314" i="6"/>
  <c r="L315" i="6"/>
  <c r="L317" i="6"/>
  <c r="L318" i="6"/>
  <c r="L319" i="6"/>
  <c r="L320" i="6"/>
  <c r="L321" i="6"/>
  <c r="L322" i="6"/>
  <c r="L323" i="6"/>
  <c r="L324" i="6"/>
  <c r="L325" i="6"/>
  <c r="L329" i="6"/>
  <c r="L330" i="6"/>
  <c r="L340" i="6"/>
  <c r="L341" i="6"/>
  <c r="L342" i="6"/>
  <c r="L343" i="6"/>
  <c r="L344" i="6"/>
  <c r="L345" i="6"/>
  <c r="L346" i="6"/>
  <c r="L347" i="6"/>
  <c r="L348" i="6"/>
  <c r="L349" i="6"/>
  <c r="L350" i="6"/>
  <c r="L352" i="6"/>
  <c r="L353" i="6"/>
  <c r="L354" i="6"/>
  <c r="L355" i="6"/>
  <c r="L356" i="6"/>
  <c r="L357" i="6"/>
  <c r="L266" i="6"/>
  <c r="L276" i="6"/>
  <c r="L316" i="6"/>
  <c r="L327" i="6"/>
  <c r="L377" i="6"/>
  <c r="L378" i="6"/>
  <c r="L379" i="6"/>
  <c r="L380" i="6"/>
  <c r="L381" i="6"/>
  <c r="L382" i="6"/>
  <c r="L385" i="6"/>
  <c r="L386" i="6"/>
  <c r="L387" i="6"/>
  <c r="L358" i="6"/>
  <c r="L277" i="6"/>
  <c r="L278" i="6"/>
  <c r="L279" i="6"/>
  <c r="L326" i="6"/>
  <c r="L328" i="6"/>
  <c r="L331" i="6"/>
  <c r="L332" i="6"/>
  <c r="L333" i="6"/>
  <c r="L334" i="6"/>
  <c r="L335" i="6"/>
  <c r="L336" i="6"/>
  <c r="L337" i="6"/>
  <c r="L339" i="6"/>
  <c r="L359" i="6"/>
  <c r="L371" i="6"/>
  <c r="L372" i="6"/>
  <c r="L383" i="6"/>
  <c r="L388" i="6"/>
  <c r="L389" i="6"/>
  <c r="L390" i="6"/>
  <c r="L392" i="6"/>
  <c r="L338" i="6"/>
  <c r="L373" i="6"/>
  <c r="L374" i="6"/>
  <c r="L375" i="6"/>
  <c r="L376" i="6"/>
  <c r="L255" i="6"/>
  <c r="L310" i="6"/>
  <c r="L360" i="6"/>
  <c r="L393" i="6"/>
  <c r="L361" i="6"/>
  <c r="L362" i="6"/>
  <c r="L364" i="6"/>
  <c r="L365" i="6"/>
  <c r="L366" i="6"/>
  <c r="L368" i="6"/>
  <c r="L370" i="6"/>
  <c r="L394" i="6"/>
  <c r="L395" i="6"/>
  <c r="L396" i="6"/>
  <c r="L397" i="6"/>
  <c r="L398" i="6"/>
  <c r="L399" i="6"/>
  <c r="L400" i="6"/>
  <c r="L401" i="6"/>
  <c r="L402" i="6"/>
  <c r="L403" i="6"/>
  <c r="L404" i="6"/>
  <c r="L405" i="6"/>
  <c r="L406" i="6"/>
  <c r="L407" i="6"/>
  <c r="L408" i="6"/>
  <c r="L409" i="6"/>
  <c r="L410" i="6"/>
  <c r="L411" i="6"/>
  <c r="L412" i="6"/>
  <c r="L413" i="6"/>
  <c r="L414" i="6"/>
  <c r="L415" i="6"/>
  <c r="L416" i="6"/>
  <c r="L417" i="6"/>
  <c r="L418" i="6"/>
  <c r="L419" i="6"/>
  <c r="L420" i="6"/>
  <c r="L421" i="6"/>
  <c r="L422" i="6"/>
  <c r="L423" i="6"/>
  <c r="L424" i="6"/>
  <c r="L425" i="6"/>
  <c r="L426" i="6"/>
  <c r="L427" i="6"/>
  <c r="L428" i="6"/>
  <c r="L429" i="6"/>
  <c r="L430" i="6"/>
  <c r="L431" i="6"/>
  <c r="L432" i="6"/>
  <c r="L433" i="6"/>
  <c r="L434" i="6"/>
  <c r="L435" i="6"/>
  <c r="L436" i="6"/>
  <c r="L437" i="6"/>
  <c r="L438" i="6"/>
  <c r="L439" i="6"/>
  <c r="L440" i="6"/>
  <c r="L441" i="6"/>
  <c r="L442" i="6"/>
  <c r="L443" i="6"/>
  <c r="L444" i="6"/>
  <c r="L445" i="6"/>
  <c r="L446" i="6"/>
  <c r="L447" i="6"/>
  <c r="L448" i="6"/>
  <c r="L449" i="6"/>
  <c r="L450" i="6"/>
  <c r="L451" i="6"/>
  <c r="L452" i="6"/>
  <c r="L453" i="6"/>
  <c r="L454" i="6"/>
  <c r="L455" i="6"/>
  <c r="L456" i="6"/>
  <c r="L457" i="6"/>
  <c r="L458" i="6"/>
  <c r="L459" i="6"/>
  <c r="L460" i="6"/>
  <c r="L461" i="6"/>
  <c r="L462" i="6"/>
  <c r="L463" i="6"/>
  <c r="L464" i="6"/>
  <c r="L465" i="6"/>
  <c r="L466" i="6"/>
  <c r="L467" i="6"/>
  <c r="L468" i="6"/>
  <c r="L469" i="6"/>
  <c r="L470" i="6"/>
  <c r="L471" i="6"/>
  <c r="L472" i="6"/>
  <c r="L473" i="6"/>
  <c r="L474" i="6"/>
  <c r="L475" i="6"/>
  <c r="L476" i="6"/>
  <c r="L477" i="6"/>
  <c r="L478" i="6"/>
  <c r="L479" i="6"/>
  <c r="L480" i="6"/>
  <c r="L481" i="6"/>
  <c r="L482" i="6"/>
  <c r="L483" i="6"/>
  <c r="L484" i="6"/>
  <c r="L485" i="6"/>
  <c r="L486" i="6"/>
  <c r="L487" i="6"/>
  <c r="L488" i="6"/>
  <c r="L489" i="6"/>
  <c r="L490" i="6"/>
  <c r="L491" i="6"/>
  <c r="L492" i="6"/>
  <c r="L493" i="6"/>
  <c r="L494" i="6"/>
  <c r="L495" i="6"/>
  <c r="L496" i="6"/>
  <c r="L497" i="6"/>
  <c r="L498" i="6"/>
  <c r="L499" i="6"/>
  <c r="L500" i="6"/>
  <c r="L501" i="6"/>
  <c r="L502" i="6"/>
  <c r="L503" i="6"/>
  <c r="L504" i="6"/>
  <c r="L505" i="6"/>
  <c r="L506" i="6"/>
  <c r="L507" i="6"/>
  <c r="L508" i="6"/>
  <c r="L509" i="6"/>
  <c r="L510" i="6"/>
  <c r="L511" i="6"/>
  <c r="L512" i="6"/>
  <c r="L513" i="6"/>
  <c r="L514" i="6"/>
  <c r="L515" i="6"/>
  <c r="L516" i="6"/>
  <c r="L517" i="6"/>
  <c r="L518" i="6"/>
  <c r="L519" i="6"/>
  <c r="L520" i="6"/>
  <c r="L521" i="6"/>
  <c r="L522" i="6"/>
  <c r="L523" i="6"/>
  <c r="L524" i="6"/>
  <c r="L525" i="6"/>
  <c r="L526" i="6"/>
  <c r="L527" i="6"/>
  <c r="L528" i="6"/>
  <c r="L529" i="6"/>
  <c r="L530" i="6"/>
  <c r="L531" i="6"/>
  <c r="L532" i="6"/>
  <c r="L7" i="6"/>
  <c r="I7" i="6" l="1" a="1"/>
  <c r="I7" i="6" s="1"/>
  <c r="I8" i="6" s="1" a="1"/>
  <c r="I8" i="6" s="1"/>
  <c r="J8" i="6" s="1"/>
  <c r="D16" i="55" s="1"/>
  <c r="G7" i="6" a="1"/>
  <c r="G7" i="6" s="1"/>
  <c r="AT8" i="6" l="1"/>
  <c r="AS8" i="6"/>
  <c r="D19" i="9"/>
  <c r="D15" i="8"/>
  <c r="C22" i="12"/>
  <c r="D22" i="12"/>
  <c r="E22" i="12" s="1"/>
  <c r="J7" i="6"/>
  <c r="D15" i="55" s="1"/>
  <c r="I9" i="6" a="1"/>
  <c r="I9" i="6" s="1"/>
  <c r="J9" i="6" s="1"/>
  <c r="G8" i="6" a="1"/>
  <c r="G8" i="6" s="1"/>
  <c r="H8" i="6" s="1"/>
  <c r="H7" i="6"/>
  <c r="B9" i="99"/>
  <c r="B17" i="99"/>
  <c r="B18" i="99"/>
  <c r="B19" i="99"/>
  <c r="B20" i="99"/>
  <c r="B21" i="99"/>
  <c r="B22" i="99"/>
  <c r="B25" i="99"/>
  <c r="B26" i="99"/>
  <c r="B27" i="99"/>
  <c r="B28" i="99"/>
  <c r="B29" i="99"/>
  <c r="B30" i="99"/>
  <c r="B33" i="99"/>
  <c r="B34" i="99"/>
  <c r="B35" i="99"/>
  <c r="B36" i="99"/>
  <c r="B37" i="99"/>
  <c r="B38" i="99"/>
  <c r="B41" i="99"/>
  <c r="B42" i="99"/>
  <c r="B43" i="99"/>
  <c r="B44" i="99"/>
  <c r="B45" i="99"/>
  <c r="B46" i="99"/>
  <c r="B49" i="99"/>
  <c r="B50" i="99"/>
  <c r="B51" i="99"/>
  <c r="B52" i="99"/>
  <c r="B53" i="99"/>
  <c r="B54" i="99"/>
  <c r="B57" i="99"/>
  <c r="B58" i="99"/>
  <c r="B59" i="99"/>
  <c r="B60" i="99"/>
  <c r="B61" i="99"/>
  <c r="B62" i="99"/>
  <c r="B65" i="99"/>
  <c r="B66" i="99"/>
  <c r="B67" i="99"/>
  <c r="B68" i="99"/>
  <c r="B69" i="99"/>
  <c r="B70" i="99"/>
  <c r="B73" i="99"/>
  <c r="B74" i="99"/>
  <c r="B75" i="99"/>
  <c r="B76" i="99"/>
  <c r="B77" i="99"/>
  <c r="B78" i="99"/>
  <c r="B81" i="99"/>
  <c r="B82" i="99"/>
  <c r="B83" i="99"/>
  <c r="B84" i="99"/>
  <c r="B85" i="99"/>
  <c r="B86" i="99"/>
  <c r="B89" i="99"/>
  <c r="B90" i="99"/>
  <c r="B91" i="99"/>
  <c r="B92" i="99"/>
  <c r="B93" i="99"/>
  <c r="B94" i="99"/>
  <c r="B97" i="99"/>
  <c r="B98" i="99"/>
  <c r="B99" i="99"/>
  <c r="B100" i="99"/>
  <c r="B101" i="99"/>
  <c r="B102" i="99"/>
  <c r="B14" i="99"/>
  <c r="B13" i="99"/>
  <c r="B12" i="99"/>
  <c r="B11" i="99"/>
  <c r="B10" i="99"/>
  <c r="C15" i="55" l="1"/>
  <c r="AJ7" i="6"/>
  <c r="AK7" i="6"/>
  <c r="C16" i="55"/>
  <c r="E17" i="30"/>
  <c r="C15" i="8"/>
  <c r="C19" i="9"/>
  <c r="AT7" i="6"/>
  <c r="D18" i="9"/>
  <c r="D16" i="30"/>
  <c r="C18" i="9"/>
  <c r="AT9" i="6"/>
  <c r="AS9" i="6"/>
  <c r="D16" i="8"/>
  <c r="I10" i="6" a="1"/>
  <c r="I10" i="6" s="1"/>
  <c r="J10" i="6" s="1"/>
  <c r="D23" i="12"/>
  <c r="E23" i="12" s="1"/>
  <c r="C23" i="12"/>
  <c r="F22" i="12"/>
  <c r="H22" i="12"/>
  <c r="J22" i="12"/>
  <c r="B22" i="12" s="1"/>
  <c r="G22" i="12"/>
  <c r="I22" i="12"/>
  <c r="D14" i="8"/>
  <c r="C21" i="12"/>
  <c r="D21" i="12"/>
  <c r="E21" i="12" s="1"/>
  <c r="C15" i="80"/>
  <c r="D15" i="80" s="1"/>
  <c r="E15" i="80" s="1"/>
  <c r="F15" i="80" s="1"/>
  <c r="H15" i="80" s="1"/>
  <c r="E16" i="30"/>
  <c r="C14" i="8"/>
  <c r="G9" i="6" a="1"/>
  <c r="G9" i="6" s="1"/>
  <c r="C16" i="80"/>
  <c r="D16" i="80" s="1"/>
  <c r="E16" i="80" s="1"/>
  <c r="F16" i="80" s="1"/>
  <c r="AU8" i="6"/>
  <c r="G15" i="62"/>
  <c r="G14" i="62"/>
  <c r="G13" i="62"/>
  <c r="H15" i="62"/>
  <c r="H14" i="62"/>
  <c r="H13" i="62"/>
  <c r="G12" i="62"/>
  <c r="H12" i="62"/>
  <c r="I15" i="99"/>
  <c r="K15" i="99"/>
  <c r="I16" i="99"/>
  <c r="K16" i="99"/>
  <c r="I23" i="99"/>
  <c r="K23" i="99"/>
  <c r="I24" i="99"/>
  <c r="K24" i="99"/>
  <c r="I31" i="99"/>
  <c r="K31" i="99"/>
  <c r="I32" i="99"/>
  <c r="K32" i="99"/>
  <c r="I39" i="99"/>
  <c r="K39" i="99"/>
  <c r="I40" i="99"/>
  <c r="K40" i="99"/>
  <c r="I47" i="99"/>
  <c r="K47" i="99"/>
  <c r="I48" i="99"/>
  <c r="K48" i="99"/>
  <c r="I55" i="99"/>
  <c r="K55" i="99"/>
  <c r="I56" i="99"/>
  <c r="K56" i="99"/>
  <c r="I63" i="99"/>
  <c r="K63" i="99"/>
  <c r="I64" i="99"/>
  <c r="K64" i="99"/>
  <c r="I71" i="99"/>
  <c r="K71" i="99"/>
  <c r="I72" i="99"/>
  <c r="K72" i="99"/>
  <c r="I79" i="99"/>
  <c r="K79" i="99"/>
  <c r="I80" i="99"/>
  <c r="K80" i="99"/>
  <c r="I87" i="99"/>
  <c r="K87" i="99"/>
  <c r="I88" i="99"/>
  <c r="K88" i="99"/>
  <c r="I95" i="99"/>
  <c r="K95" i="99"/>
  <c r="I96" i="99"/>
  <c r="K96" i="99"/>
  <c r="C24" i="12" l="1"/>
  <c r="F24" i="12" s="1"/>
  <c r="AT10" i="6"/>
  <c r="AS10" i="6"/>
  <c r="D17" i="8"/>
  <c r="I11" i="6" a="1"/>
  <c r="I11" i="6" s="1"/>
  <c r="I12" i="6" s="1" a="1"/>
  <c r="I12" i="6" s="1"/>
  <c r="J12" i="6" s="1"/>
  <c r="D24" i="12"/>
  <c r="E24" i="12" s="1"/>
  <c r="I21" i="12"/>
  <c r="H21" i="12"/>
  <c r="F21" i="12"/>
  <c r="G21" i="12"/>
  <c r="G24" i="12"/>
  <c r="F23" i="12"/>
  <c r="I23" i="12"/>
  <c r="J23" i="12"/>
  <c r="B23" i="12" s="1"/>
  <c r="G23" i="12"/>
  <c r="H23" i="12"/>
  <c r="B15" i="80"/>
  <c r="G10" i="6" a="1"/>
  <c r="G10" i="6" s="1"/>
  <c r="G11" i="6" s="1" a="1"/>
  <c r="G11" i="6" s="1"/>
  <c r="I17" i="100"/>
  <c r="K17" i="100"/>
  <c r="H17" i="100"/>
  <c r="J17" i="100"/>
  <c r="H9" i="6"/>
  <c r="H16" i="80"/>
  <c r="B16" i="80"/>
  <c r="B16" i="99"/>
  <c r="B15" i="99"/>
  <c r="P96" i="99"/>
  <c r="Q96" i="99"/>
  <c r="P88" i="99"/>
  <c r="Q88" i="99"/>
  <c r="P80" i="99"/>
  <c r="Q80" i="99"/>
  <c r="P72" i="99"/>
  <c r="Q72" i="99"/>
  <c r="P64" i="99"/>
  <c r="Q64" i="99"/>
  <c r="P56" i="99"/>
  <c r="Q56" i="99"/>
  <c r="P48" i="99"/>
  <c r="Q48" i="99"/>
  <c r="P40" i="99"/>
  <c r="Q40" i="99"/>
  <c r="P32" i="99"/>
  <c r="Q32" i="99"/>
  <c r="P24" i="99"/>
  <c r="Q24" i="99"/>
  <c r="P16" i="99"/>
  <c r="Q16" i="99"/>
  <c r="P95" i="99"/>
  <c r="Q95" i="99"/>
  <c r="P87" i="99"/>
  <c r="Q87" i="99"/>
  <c r="P79" i="99"/>
  <c r="Q79" i="99"/>
  <c r="P71" i="99"/>
  <c r="Q71" i="99"/>
  <c r="P63" i="99"/>
  <c r="Q63" i="99"/>
  <c r="P55" i="99"/>
  <c r="Q55" i="99"/>
  <c r="P47" i="99"/>
  <c r="Q47" i="99"/>
  <c r="P39" i="99"/>
  <c r="Q39" i="99"/>
  <c r="P31" i="99"/>
  <c r="Q31" i="99"/>
  <c r="P23" i="99"/>
  <c r="Q23" i="99"/>
  <c r="P15" i="99"/>
  <c r="Q15" i="99"/>
  <c r="M95" i="99"/>
  <c r="O95" i="99"/>
  <c r="M88" i="99"/>
  <c r="O88" i="99"/>
  <c r="M80" i="99"/>
  <c r="O80" i="99"/>
  <c r="M72" i="99"/>
  <c r="O72" i="99"/>
  <c r="M64" i="99"/>
  <c r="O64" i="99"/>
  <c r="M56" i="99"/>
  <c r="O56" i="99"/>
  <c r="M96" i="99"/>
  <c r="O96" i="99"/>
  <c r="M87" i="99"/>
  <c r="O87" i="99"/>
  <c r="M79" i="99"/>
  <c r="O79" i="99"/>
  <c r="M71" i="99"/>
  <c r="O71" i="99"/>
  <c r="M63" i="99"/>
  <c r="O63" i="99"/>
  <c r="M55" i="99"/>
  <c r="O55" i="99"/>
  <c r="M48" i="99"/>
  <c r="O48" i="99"/>
  <c r="M47" i="99"/>
  <c r="O47" i="99"/>
  <c r="M40" i="99"/>
  <c r="O40" i="99"/>
  <c r="M39" i="99"/>
  <c r="O39" i="99"/>
  <c r="M32" i="99"/>
  <c r="O32" i="99"/>
  <c r="M31" i="99"/>
  <c r="O31" i="99"/>
  <c r="M24" i="99"/>
  <c r="O24" i="99"/>
  <c r="M23" i="99"/>
  <c r="O23" i="99"/>
  <c r="M16" i="99"/>
  <c r="O16" i="99"/>
  <c r="M15" i="99"/>
  <c r="O15" i="99"/>
  <c r="L96" i="99"/>
  <c r="N96" i="99"/>
  <c r="L95" i="99"/>
  <c r="N95" i="99"/>
  <c r="L88" i="99"/>
  <c r="N88" i="99"/>
  <c r="L87" i="99"/>
  <c r="N87" i="99"/>
  <c r="L80" i="99"/>
  <c r="N80" i="99"/>
  <c r="L79" i="99"/>
  <c r="N79" i="99"/>
  <c r="L72" i="99"/>
  <c r="N72" i="99"/>
  <c r="L71" i="99"/>
  <c r="N71" i="99"/>
  <c r="L64" i="99"/>
  <c r="N64" i="99"/>
  <c r="L63" i="99"/>
  <c r="N63" i="99"/>
  <c r="L56" i="99"/>
  <c r="N56" i="99"/>
  <c r="L55" i="99"/>
  <c r="N55" i="99"/>
  <c r="L48" i="99"/>
  <c r="N48" i="99"/>
  <c r="L47" i="99"/>
  <c r="N47" i="99"/>
  <c r="L40" i="99"/>
  <c r="N40" i="99"/>
  <c r="L39" i="99"/>
  <c r="N39" i="99"/>
  <c r="L32" i="99"/>
  <c r="N32" i="99"/>
  <c r="L31" i="99"/>
  <c r="N31" i="99"/>
  <c r="L24" i="99"/>
  <c r="N24" i="99"/>
  <c r="L23" i="99"/>
  <c r="N23" i="99"/>
  <c r="L16" i="99"/>
  <c r="N16" i="99"/>
  <c r="L15" i="99"/>
  <c r="N15" i="99"/>
  <c r="C16" i="8" l="1"/>
  <c r="R9" i="11"/>
  <c r="AJ8" i="6"/>
  <c r="J27" i="11"/>
  <c r="P9" i="11"/>
  <c r="AK8" i="6"/>
  <c r="J11" i="6"/>
  <c r="D19" i="55" s="1"/>
  <c r="I24" i="12"/>
  <c r="J24" i="12"/>
  <c r="B24" i="12" s="1"/>
  <c r="H24" i="12"/>
  <c r="AT11" i="6"/>
  <c r="D22" i="9"/>
  <c r="D18" i="8"/>
  <c r="AT12" i="6"/>
  <c r="D19" i="8"/>
  <c r="T298" i="6"/>
  <c r="T122" i="6"/>
  <c r="T124" i="6"/>
  <c r="T123" i="6"/>
  <c r="C26" i="12"/>
  <c r="D26" i="12"/>
  <c r="E26" i="12" s="1"/>
  <c r="D25" i="12"/>
  <c r="E25" i="12" s="1"/>
  <c r="C25" i="12"/>
  <c r="I13" i="6" a="1"/>
  <c r="I13" i="6" s="1"/>
  <c r="G12" i="6" a="1"/>
  <c r="G12" i="6" s="1"/>
  <c r="H12" i="6" s="1"/>
  <c r="G17" i="100"/>
  <c r="L17" i="100" s="1"/>
  <c r="C17" i="80"/>
  <c r="D17" i="80" s="1"/>
  <c r="E17" i="80" s="1"/>
  <c r="F17" i="80" s="1"/>
  <c r="H10" i="6"/>
  <c r="C17" i="8" l="1"/>
  <c r="AK9" i="6"/>
  <c r="R10" i="11" s="1"/>
  <c r="C19" i="8"/>
  <c r="AJ9" i="6"/>
  <c r="P10" i="11" s="1"/>
  <c r="F25" i="12"/>
  <c r="I25" i="12"/>
  <c r="G25" i="12"/>
  <c r="J25" i="12"/>
  <c r="B25" i="12" s="1"/>
  <c r="H25" i="12"/>
  <c r="F26" i="12"/>
  <c r="H26" i="12"/>
  <c r="J26" i="12"/>
  <c r="B26" i="12" s="1"/>
  <c r="G26" i="12"/>
  <c r="I26" i="12"/>
  <c r="F27" i="11"/>
  <c r="B14" i="11"/>
  <c r="B16" i="11"/>
  <c r="B15" i="11"/>
  <c r="Q14" i="11"/>
  <c r="E8" i="11"/>
  <c r="R14" i="11"/>
  <c r="J13" i="6"/>
  <c r="D21" i="55" s="1"/>
  <c r="I14" i="6" a="1"/>
  <c r="I14" i="6" s="1"/>
  <c r="J14" i="6" s="1"/>
  <c r="D22" i="55" s="1"/>
  <c r="G13" i="6" a="1"/>
  <c r="G13" i="6" s="1"/>
  <c r="C20" i="80"/>
  <c r="D20" i="80" s="1"/>
  <c r="E20" i="80" s="1"/>
  <c r="F20" i="80" s="1"/>
  <c r="C18" i="80"/>
  <c r="D18" i="80" s="1"/>
  <c r="E18" i="80" s="1"/>
  <c r="F18" i="80" s="1"/>
  <c r="R15" i="11"/>
  <c r="Q15" i="11"/>
  <c r="H17" i="80"/>
  <c r="B17" i="80"/>
  <c r="H11" i="6"/>
  <c r="AK10" i="6" s="1"/>
  <c r="T10" i="99"/>
  <c r="T11" i="99"/>
  <c r="T12" i="99"/>
  <c r="T13" i="99"/>
  <c r="T17" i="99"/>
  <c r="T18" i="99"/>
  <c r="T19" i="99"/>
  <c r="T20" i="99"/>
  <c r="T21" i="99"/>
  <c r="T22" i="99"/>
  <c r="T25" i="99"/>
  <c r="T26" i="99"/>
  <c r="T27" i="99"/>
  <c r="T28" i="99"/>
  <c r="T29" i="99"/>
  <c r="T30" i="99"/>
  <c r="T9" i="99"/>
  <c r="C19" i="55" l="1"/>
  <c r="AK11" i="6"/>
  <c r="AJ11" i="6"/>
  <c r="AJ10" i="6"/>
  <c r="AT13" i="6"/>
  <c r="AS13" i="6"/>
  <c r="D24" i="9"/>
  <c r="D20" i="8"/>
  <c r="C18" i="8"/>
  <c r="C22" i="9"/>
  <c r="AT14" i="6"/>
  <c r="AS14" i="6"/>
  <c r="D25" i="9"/>
  <c r="D21" i="8"/>
  <c r="E20" i="30"/>
  <c r="G14" i="6" a="1"/>
  <c r="G14" i="6" s="1"/>
  <c r="G15" i="6" s="1" a="1"/>
  <c r="G15" i="6" s="1"/>
  <c r="C28" i="12"/>
  <c r="D28" i="12"/>
  <c r="E28" i="12" s="1"/>
  <c r="D27" i="12"/>
  <c r="E27" i="12" s="1"/>
  <c r="C27" i="12"/>
  <c r="I107" i="6" a="1"/>
  <c r="I107" i="6" s="1"/>
  <c r="J107" i="6" s="1"/>
  <c r="D115" i="55" s="1"/>
  <c r="C19" i="80"/>
  <c r="D19" i="80" s="1"/>
  <c r="E19" i="80" s="1"/>
  <c r="F19" i="80" s="1"/>
  <c r="H18" i="80"/>
  <c r="B18" i="80"/>
  <c r="H20" i="80"/>
  <c r="H13" i="6"/>
  <c r="M167" i="99"/>
  <c r="N167" i="99"/>
  <c r="O167" i="99"/>
  <c r="Q167" i="99"/>
  <c r="M168" i="99"/>
  <c r="N168" i="99"/>
  <c r="O168" i="99"/>
  <c r="Q168" i="99"/>
  <c r="L167" i="99"/>
  <c r="L168" i="99"/>
  <c r="K167" i="99"/>
  <c r="K168" i="99"/>
  <c r="I167" i="99"/>
  <c r="I168" i="99"/>
  <c r="E167" i="99"/>
  <c r="E168" i="99"/>
  <c r="C21" i="55" l="1"/>
  <c r="AJ12" i="6"/>
  <c r="AK12" i="6"/>
  <c r="C20" i="8"/>
  <c r="C24" i="9"/>
  <c r="AT107" i="6"/>
  <c r="D118" i="9"/>
  <c r="D114" i="8"/>
  <c r="E22" i="30"/>
  <c r="G28" i="12"/>
  <c r="F28" i="12"/>
  <c r="J28" i="12"/>
  <c r="B28" i="12" s="1"/>
  <c r="H28" i="12"/>
  <c r="I28" i="12"/>
  <c r="D121" i="12"/>
  <c r="E121" i="12" s="1"/>
  <c r="C121" i="12"/>
  <c r="B15" i="12"/>
  <c r="F27" i="12"/>
  <c r="I27" i="12"/>
  <c r="J27" i="12"/>
  <c r="B27" i="12" s="1"/>
  <c r="G27" i="12"/>
  <c r="H27" i="12"/>
  <c r="I109" i="6" a="1"/>
  <c r="I109" i="6" s="1"/>
  <c r="G16" i="6" a="1"/>
  <c r="G16" i="6" s="1"/>
  <c r="C21" i="80"/>
  <c r="D21" i="80" s="1"/>
  <c r="E21" i="80" s="1"/>
  <c r="F21" i="80" s="1"/>
  <c r="H19" i="80"/>
  <c r="B19" i="80"/>
  <c r="B20" i="80" s="1"/>
  <c r="H14" i="6"/>
  <c r="P167" i="99"/>
  <c r="P168" i="99"/>
  <c r="C22" i="55" l="1"/>
  <c r="AK13" i="6"/>
  <c r="AJ13" i="6"/>
  <c r="C21" i="8"/>
  <c r="C25" i="9"/>
  <c r="E23" i="30"/>
  <c r="G17" i="6" a="1"/>
  <c r="G17" i="6" s="1"/>
  <c r="F121" i="12"/>
  <c r="G121" i="12"/>
  <c r="J121" i="12"/>
  <c r="I121" i="12"/>
  <c r="J109" i="6"/>
  <c r="I110" i="6" a="1"/>
  <c r="I110" i="6" s="1"/>
  <c r="G18" i="6" a="1"/>
  <c r="G18" i="6" s="1"/>
  <c r="G19" i="6" s="1" a="1"/>
  <c r="G19" i="6" s="1"/>
  <c r="C22" i="80"/>
  <c r="D22" i="80" s="1"/>
  <c r="E22" i="80" s="1"/>
  <c r="F22" i="80" s="1"/>
  <c r="AU14" i="6"/>
  <c r="H21" i="80"/>
  <c r="B21" i="80"/>
  <c r="H15" i="6"/>
  <c r="AK14" i="6" s="1"/>
  <c r="B168" i="99"/>
  <c r="B167" i="99"/>
  <c r="B13" i="12" l="1"/>
  <c r="B9" i="12"/>
  <c r="B14" i="12"/>
  <c r="B534" i="12"/>
  <c r="B9" i="80"/>
  <c r="B8" i="80"/>
  <c r="F513" i="80" s="1"/>
  <c r="C22" i="8"/>
  <c r="AJ14" i="6"/>
  <c r="AS109" i="6"/>
  <c r="D116" i="8"/>
  <c r="C123" i="12"/>
  <c r="F123" i="12" s="1"/>
  <c r="D123" i="12"/>
  <c r="E123" i="12" s="1"/>
  <c r="J110" i="6"/>
  <c r="T14" i="6"/>
  <c r="T41" i="6"/>
  <c r="T55" i="6"/>
  <c r="T103" i="6"/>
  <c r="T59" i="6"/>
  <c r="T82" i="6"/>
  <c r="T188" i="6"/>
  <c r="T235" i="6"/>
  <c r="T187" i="6"/>
  <c r="T135" i="6"/>
  <c r="G17" i="62"/>
  <c r="T8" i="6"/>
  <c r="T97" i="6"/>
  <c r="T94" i="6"/>
  <c r="T31" i="6"/>
  <c r="T48" i="6"/>
  <c r="T190" i="6"/>
  <c r="T367" i="6"/>
  <c r="T280" i="6"/>
  <c r="T384" i="6"/>
  <c r="T157" i="6"/>
  <c r="G16" i="62"/>
  <c r="G106" i="62" s="1"/>
  <c r="T104" i="6"/>
  <c r="T63" i="6"/>
  <c r="T102" i="6"/>
  <c r="T69" i="6"/>
  <c r="T95" i="6"/>
  <c r="T351" i="6"/>
  <c r="T369" i="6"/>
  <c r="T234" i="6"/>
  <c r="T391" i="6"/>
  <c r="T127" i="6"/>
  <c r="H16" i="62"/>
  <c r="H106" i="62" s="1"/>
  <c r="T25" i="6"/>
  <c r="T98" i="6"/>
  <c r="T21" i="6"/>
  <c r="T37" i="6"/>
  <c r="T53" i="6"/>
  <c r="T363" i="6"/>
  <c r="T236" i="6"/>
  <c r="T194" i="6"/>
  <c r="T56" i="6"/>
  <c r="T155" i="6"/>
  <c r="H17" i="62"/>
  <c r="H22" i="80"/>
  <c r="B22" i="80"/>
  <c r="C23" i="80"/>
  <c r="D23" i="80" s="1"/>
  <c r="E23" i="80" s="1"/>
  <c r="F23" i="80" s="1"/>
  <c r="I23" i="100"/>
  <c r="K23" i="100"/>
  <c r="H23" i="100"/>
  <c r="J23" i="100"/>
  <c r="H16" i="6"/>
  <c r="AK15" i="6" s="1"/>
  <c r="C24" i="55" l="1"/>
  <c r="AJ15" i="6"/>
  <c r="I123" i="12"/>
  <c r="C23" i="8"/>
  <c r="C27" i="9"/>
  <c r="D118" i="21"/>
  <c r="AT110" i="6"/>
  <c r="D117" i="8"/>
  <c r="J123" i="12"/>
  <c r="G123" i="12"/>
  <c r="E25" i="30"/>
  <c r="C124" i="12"/>
  <c r="H124" i="12" s="1"/>
  <c r="D124" i="12"/>
  <c r="E124" i="12" s="1"/>
  <c r="C125" i="12"/>
  <c r="D125" i="12"/>
  <c r="E125" i="12" s="1"/>
  <c r="I112" i="6" a="1"/>
  <c r="I112" i="6" s="1"/>
  <c r="J112" i="6" s="1"/>
  <c r="D119" i="21"/>
  <c r="G23" i="100"/>
  <c r="L23" i="100" s="1"/>
  <c r="H23" i="80"/>
  <c r="B23" i="80"/>
  <c r="C24" i="80"/>
  <c r="D24" i="80" s="1"/>
  <c r="E24" i="80" s="1"/>
  <c r="F24" i="80" s="1"/>
  <c r="H17" i="6"/>
  <c r="AK16" i="6" s="1"/>
  <c r="H18" i="6"/>
  <c r="C24" i="8" l="1"/>
  <c r="AK17" i="6"/>
  <c r="AJ17" i="6"/>
  <c r="C26" i="55"/>
  <c r="AJ16" i="6"/>
  <c r="AS112" i="6"/>
  <c r="D119" i="8"/>
  <c r="C25" i="8"/>
  <c r="C29" i="9"/>
  <c r="G124" i="12"/>
  <c r="F124" i="12"/>
  <c r="I124" i="12"/>
  <c r="J124" i="12"/>
  <c r="B124" i="12" s="1"/>
  <c r="E27" i="30"/>
  <c r="C126" i="12"/>
  <c r="D126" i="12"/>
  <c r="E126" i="12" s="1"/>
  <c r="I125" i="12"/>
  <c r="F125" i="12"/>
  <c r="J125" i="12"/>
  <c r="B125" i="12" s="1"/>
  <c r="G125" i="12"/>
  <c r="H125" i="12"/>
  <c r="D128" i="12"/>
  <c r="E128" i="12" s="1"/>
  <c r="C128" i="12"/>
  <c r="I113" i="6" a="1"/>
  <c r="I113" i="6" s="1"/>
  <c r="J113" i="6" s="1"/>
  <c r="D121" i="55" s="1"/>
  <c r="C26" i="80"/>
  <c r="D26" i="80" s="1"/>
  <c r="E26" i="80" s="1"/>
  <c r="F26" i="80" s="1"/>
  <c r="H24" i="80"/>
  <c r="B24" i="80"/>
  <c r="C25" i="80"/>
  <c r="D25" i="80" s="1"/>
  <c r="E25" i="80" s="1"/>
  <c r="F25" i="80" s="1"/>
  <c r="AT113" i="6" l="1"/>
  <c r="D124" i="9"/>
  <c r="D120" i="8"/>
  <c r="D127" i="12"/>
  <c r="E127" i="12" s="1"/>
  <c r="H126" i="12"/>
  <c r="J126" i="12"/>
  <c r="I126" i="12"/>
  <c r="F126" i="12"/>
  <c r="G126" i="12"/>
  <c r="C127" i="12"/>
  <c r="I127" i="12" s="1"/>
  <c r="C129" i="12"/>
  <c r="D129" i="12"/>
  <c r="E129" i="12" s="1"/>
  <c r="G128" i="12"/>
  <c r="F128" i="12"/>
  <c r="J128" i="12"/>
  <c r="B128" i="12" s="1"/>
  <c r="I128" i="12"/>
  <c r="H128" i="12"/>
  <c r="H25" i="80"/>
  <c r="B25" i="80"/>
  <c r="H26" i="80"/>
  <c r="B26" i="80"/>
  <c r="G20" i="6" a="1"/>
  <c r="G20" i="6" s="1"/>
  <c r="H19" i="6"/>
  <c r="A89" i="6"/>
  <c r="T89" i="6" s="1"/>
  <c r="A90" i="6"/>
  <c r="T90" i="6" s="1"/>
  <c r="A58" i="6"/>
  <c r="T58" i="6" s="1"/>
  <c r="H12" i="12"/>
  <c r="B3" i="54"/>
  <c r="E496" i="54"/>
  <c r="G496" i="54"/>
  <c r="C518" i="54"/>
  <c r="D518" i="54"/>
  <c r="E518" i="54"/>
  <c r="F519" i="54"/>
  <c r="G519" i="54"/>
  <c r="H520" i="54"/>
  <c r="H521" i="54"/>
  <c r="F522" i="54"/>
  <c r="F526" i="54" s="1"/>
  <c r="G522" i="54"/>
  <c r="G526" i="54" s="1"/>
  <c r="G524" i="54" s="1"/>
  <c r="H524" i="54" s="1"/>
  <c r="H523" i="54"/>
  <c r="H525" i="54"/>
  <c r="H527" i="54"/>
  <c r="C528" i="54"/>
  <c r="C533" i="54" s="1"/>
  <c r="D528" i="54"/>
  <c r="E528" i="54"/>
  <c r="F528" i="54"/>
  <c r="F533" i="54" s="1"/>
  <c r="G528" i="54"/>
  <c r="G533" i="54" s="1"/>
  <c r="F529" i="54"/>
  <c r="G529" i="54"/>
  <c r="F530" i="54"/>
  <c r="G530" i="54"/>
  <c r="H532" i="54"/>
  <c r="G582" i="54"/>
  <c r="G583" i="54"/>
  <c r="G584" i="54"/>
  <c r="G585" i="54"/>
  <c r="G586" i="54"/>
  <c r="G587" i="54"/>
  <c r="G588" i="54"/>
  <c r="G589" i="54"/>
  <c r="E598" i="54"/>
  <c r="E599" i="54"/>
  <c r="E600" i="54"/>
  <c r="E601" i="54"/>
  <c r="E602" i="54"/>
  <c r="E603" i="54"/>
  <c r="J13" i="42"/>
  <c r="D32" i="42"/>
  <c r="O106" i="62"/>
  <c r="N13" i="24"/>
  <c r="N14" i="24"/>
  <c r="L14" i="30"/>
  <c r="M15" i="36"/>
  <c r="M503" i="36"/>
  <c r="L15" i="21"/>
  <c r="L503" i="21"/>
  <c r="G14" i="8"/>
  <c r="K14" i="8"/>
  <c r="L14" i="8" s="1"/>
  <c r="B8" i="12"/>
  <c r="H11" i="12"/>
  <c r="B16" i="12"/>
  <c r="B7" i="11"/>
  <c r="Q11" i="11"/>
  <c r="P13" i="11"/>
  <c r="A7" i="6"/>
  <c r="AS7" i="6" s="1"/>
  <c r="AL7" i="6"/>
  <c r="AM7" i="6"/>
  <c r="AN7" i="6"/>
  <c r="AO7" i="6"/>
  <c r="A9" i="6"/>
  <c r="T9" i="6" s="1"/>
  <c r="A10" i="6"/>
  <c r="T10" i="6" s="1"/>
  <c r="A11" i="6"/>
  <c r="A12" i="6"/>
  <c r="A13" i="6"/>
  <c r="T13" i="6" s="1"/>
  <c r="A15" i="6"/>
  <c r="T15" i="6" s="1"/>
  <c r="A16" i="6"/>
  <c r="T16" i="6" s="1"/>
  <c r="A18" i="6"/>
  <c r="T18" i="6" s="1"/>
  <c r="A19" i="6"/>
  <c r="T19" i="6" s="1"/>
  <c r="A20" i="6"/>
  <c r="T20" i="6" s="1"/>
  <c r="A22" i="6"/>
  <c r="T22" i="6" s="1"/>
  <c r="A23" i="6"/>
  <c r="T23" i="6" s="1"/>
  <c r="A24" i="6"/>
  <c r="T24" i="6" s="1"/>
  <c r="A26" i="6"/>
  <c r="T26" i="6" s="1"/>
  <c r="A29" i="6"/>
  <c r="T29" i="6" s="1"/>
  <c r="A30" i="6"/>
  <c r="T30" i="6" s="1"/>
  <c r="A32" i="6"/>
  <c r="T32" i="6" s="1"/>
  <c r="A33" i="6"/>
  <c r="T33" i="6" s="1"/>
  <c r="A34" i="6"/>
  <c r="T34" i="6" s="1"/>
  <c r="A35" i="6"/>
  <c r="T35" i="6" s="1"/>
  <c r="A43" i="6"/>
  <c r="T43" i="6" s="1"/>
  <c r="A44" i="6"/>
  <c r="T44" i="6" s="1"/>
  <c r="A45" i="6"/>
  <c r="T45" i="6" s="1"/>
  <c r="A46" i="6"/>
  <c r="T46" i="6" s="1"/>
  <c r="A49" i="6"/>
  <c r="T49" i="6" s="1"/>
  <c r="A50" i="6"/>
  <c r="T50" i="6" s="1"/>
  <c r="A52" i="6"/>
  <c r="T52" i="6" s="1"/>
  <c r="A62" i="6"/>
  <c r="T62" i="6" s="1"/>
  <c r="A64" i="6"/>
  <c r="T64" i="6" s="1"/>
  <c r="A65" i="6"/>
  <c r="T65" i="6" s="1"/>
  <c r="A66" i="6"/>
  <c r="T66" i="6" s="1"/>
  <c r="A67" i="6"/>
  <c r="T67" i="6" s="1"/>
  <c r="A68" i="6"/>
  <c r="T68" i="6" s="1"/>
  <c r="A70" i="6"/>
  <c r="T70" i="6" s="1"/>
  <c r="A71" i="6"/>
  <c r="T71" i="6" s="1"/>
  <c r="A72" i="6"/>
  <c r="T72" i="6" s="1"/>
  <c r="A73" i="6"/>
  <c r="T73" i="6" s="1"/>
  <c r="A74" i="6"/>
  <c r="T74" i="6" s="1"/>
  <c r="A75" i="6"/>
  <c r="T75" i="6" s="1"/>
  <c r="A76" i="6"/>
  <c r="T76" i="6" s="1"/>
  <c r="A27" i="6"/>
  <c r="T27" i="6" s="1"/>
  <c r="A36" i="6"/>
  <c r="T36" i="6" s="1"/>
  <c r="A38" i="6"/>
  <c r="T38" i="6" s="1"/>
  <c r="A39" i="6"/>
  <c r="T39" i="6" s="1"/>
  <c r="A57" i="6"/>
  <c r="T57" i="6" s="1"/>
  <c r="A54" i="6"/>
  <c r="T54" i="6" s="1"/>
  <c r="A81" i="6"/>
  <c r="T81" i="6" s="1"/>
  <c r="A83" i="6"/>
  <c r="T83" i="6" s="1"/>
  <c r="A84" i="6"/>
  <c r="T84" i="6" s="1"/>
  <c r="A85" i="6"/>
  <c r="T85" i="6" s="1"/>
  <c r="A86" i="6"/>
  <c r="T86" i="6" s="1"/>
  <c r="A87" i="6"/>
  <c r="T87" i="6" s="1"/>
  <c r="A88" i="6"/>
  <c r="T88" i="6" s="1"/>
  <c r="A92" i="6"/>
  <c r="T92" i="6" s="1"/>
  <c r="A93" i="6"/>
  <c r="T93" i="6" s="1"/>
  <c r="A96" i="6"/>
  <c r="T96" i="6" s="1"/>
  <c r="A101" i="6"/>
  <c r="T101" i="6" s="1"/>
  <c r="A105" i="6"/>
  <c r="A106" i="6"/>
  <c r="A107" i="6"/>
  <c r="AS107" i="6" s="1"/>
  <c r="A108" i="6"/>
  <c r="T108" i="6" s="1"/>
  <c r="A109" i="6"/>
  <c r="AT109" i="6" s="1"/>
  <c r="A110" i="6"/>
  <c r="AS110" i="6" s="1"/>
  <c r="A111" i="6"/>
  <c r="T111" i="6" s="1"/>
  <c r="A112" i="6"/>
  <c r="A113" i="6"/>
  <c r="A114" i="6"/>
  <c r="T114" i="6" s="1"/>
  <c r="A115" i="6"/>
  <c r="T115" i="6" s="1"/>
  <c r="A116" i="6"/>
  <c r="A117" i="6"/>
  <c r="A118" i="6"/>
  <c r="A119" i="6"/>
  <c r="A120" i="6"/>
  <c r="A80" i="6"/>
  <c r="T80" i="6" s="1"/>
  <c r="A121" i="6"/>
  <c r="A125" i="6"/>
  <c r="A126" i="6"/>
  <c r="A128" i="6"/>
  <c r="A129" i="6"/>
  <c r="A133" i="6"/>
  <c r="A134" i="6"/>
  <c r="A137" i="6"/>
  <c r="A138" i="6"/>
  <c r="A139" i="6"/>
  <c r="A140" i="6"/>
  <c r="A142" i="6"/>
  <c r="A143" i="6"/>
  <c r="A145" i="6"/>
  <c r="A146" i="6"/>
  <c r="A147" i="6"/>
  <c r="A150" i="6"/>
  <c r="A152" i="6"/>
  <c r="A153" i="6"/>
  <c r="A156" i="6"/>
  <c r="A158" i="6"/>
  <c r="A159" i="6"/>
  <c r="A160" i="6"/>
  <c r="A161" i="6"/>
  <c r="A162" i="6"/>
  <c r="A163" i="6"/>
  <c r="A164" i="6"/>
  <c r="A165" i="6"/>
  <c r="A166" i="6"/>
  <c r="A167" i="6"/>
  <c r="A168" i="6"/>
  <c r="A169" i="6"/>
  <c r="A170" i="6"/>
  <c r="A171" i="6"/>
  <c r="A172" i="6"/>
  <c r="A173" i="6"/>
  <c r="A144" i="6"/>
  <c r="A148" i="6"/>
  <c r="A151" i="6"/>
  <c r="A154" i="6"/>
  <c r="A174" i="6"/>
  <c r="A175" i="6"/>
  <c r="A176" i="6"/>
  <c r="A177" i="6"/>
  <c r="A178" i="6"/>
  <c r="A179" i="6"/>
  <c r="A28" i="6"/>
  <c r="T28" i="6" s="1"/>
  <c r="A42" i="6"/>
  <c r="T42" i="6" s="1"/>
  <c r="A51" i="6"/>
  <c r="T51" i="6" s="1"/>
  <c r="A99" i="6"/>
  <c r="T99" i="6" s="1"/>
  <c r="A100" i="6"/>
  <c r="T100" i="6" s="1"/>
  <c r="A149" i="6"/>
  <c r="A77" i="6"/>
  <c r="T77" i="6" s="1"/>
  <c r="A130" i="6"/>
  <c r="A180" i="6"/>
  <c r="A78" i="6"/>
  <c r="T78" i="6" s="1"/>
  <c r="A79" i="6"/>
  <c r="T79" i="6" s="1"/>
  <c r="A131" i="6"/>
  <c r="A132" i="6"/>
  <c r="A181" i="6"/>
  <c r="A182" i="6"/>
  <c r="A183" i="6"/>
  <c r="A184" i="6"/>
  <c r="A204" i="6"/>
  <c r="A205" i="6"/>
  <c r="A206" i="6"/>
  <c r="A207" i="6"/>
  <c r="A208" i="6"/>
  <c r="A209" i="6"/>
  <c r="A210" i="6"/>
  <c r="A211" i="6"/>
  <c r="A212" i="6"/>
  <c r="A213" i="6"/>
  <c r="A214" i="6"/>
  <c r="A215" i="6"/>
  <c r="A216" i="6"/>
  <c r="A217" i="6"/>
  <c r="A218" i="6"/>
  <c r="A219" i="6"/>
  <c r="A226" i="6"/>
  <c r="A227" i="6"/>
  <c r="A230" i="6"/>
  <c r="A220" i="6"/>
  <c r="A221" i="6"/>
  <c r="A222" i="6"/>
  <c r="A223" i="6"/>
  <c r="A224" i="6"/>
  <c r="A228" i="6"/>
  <c r="A231" i="6"/>
  <c r="A232" i="6"/>
  <c r="A233" i="6"/>
  <c r="A237" i="6"/>
  <c r="A238" i="6"/>
  <c r="A239" i="6"/>
  <c r="A240" i="6"/>
  <c r="A241" i="6"/>
  <c r="A242" i="6"/>
  <c r="A243" i="6"/>
  <c r="A244" i="6"/>
  <c r="A245" i="6"/>
  <c r="A246" i="6"/>
  <c r="A247" i="6"/>
  <c r="A248" i="6"/>
  <c r="A249" i="6"/>
  <c r="A250" i="6"/>
  <c r="A251" i="6"/>
  <c r="A252" i="6"/>
  <c r="A254" i="6"/>
  <c r="A258" i="6"/>
  <c r="A259" i="6"/>
  <c r="A260" i="6"/>
  <c r="A261" i="6"/>
  <c r="A263" i="6"/>
  <c r="A264" i="6"/>
  <c r="A265" i="6"/>
  <c r="A266" i="6"/>
  <c r="A267" i="6"/>
  <c r="A268" i="6"/>
  <c r="A269" i="6"/>
  <c r="A270" i="6"/>
  <c r="A271" i="6"/>
  <c r="A276" i="6"/>
  <c r="A277" i="6"/>
  <c r="A278" i="6"/>
  <c r="A279" i="6"/>
  <c r="A185" i="6"/>
  <c r="A186" i="6"/>
  <c r="A197" i="6"/>
  <c r="A198" i="6"/>
  <c r="A199" i="6"/>
  <c r="A200" i="6"/>
  <c r="A201" i="6"/>
  <c r="A202" i="6"/>
  <c r="A282" i="6"/>
  <c r="A283" i="6"/>
  <c r="A284" i="6"/>
  <c r="A285" i="6"/>
  <c r="A286" i="6"/>
  <c r="A287" i="6"/>
  <c r="A288" i="6"/>
  <c r="A289" i="6"/>
  <c r="A290" i="6"/>
  <c r="A291" i="6"/>
  <c r="A292" i="6"/>
  <c r="A293" i="6"/>
  <c r="A294" i="6"/>
  <c r="A295" i="6"/>
  <c r="A296" i="6"/>
  <c r="A297" i="6"/>
  <c r="A299" i="6"/>
  <c r="A253" i="6"/>
  <c r="A256" i="6"/>
  <c r="A257" i="6"/>
  <c r="A281" i="6"/>
  <c r="A300" i="6"/>
  <c r="A301" i="6"/>
  <c r="A302" i="6"/>
  <c r="A303" i="6"/>
  <c r="A304" i="6"/>
  <c r="A305" i="6"/>
  <c r="A306" i="6"/>
  <c r="A307" i="6"/>
  <c r="A308" i="6"/>
  <c r="A309" i="6"/>
  <c r="A311" i="6"/>
  <c r="A313" i="6"/>
  <c r="A314" i="6"/>
  <c r="A315" i="6"/>
  <c r="A316" i="6"/>
  <c r="A317" i="6"/>
  <c r="A318" i="6"/>
  <c r="A319" i="6"/>
  <c r="A320" i="6"/>
  <c r="A321" i="6"/>
  <c r="A323" i="6"/>
  <c r="A324" i="6"/>
  <c r="A325" i="6"/>
  <c r="A327" i="6"/>
  <c r="A329" i="6"/>
  <c r="A330" i="6"/>
  <c r="A340" i="6"/>
  <c r="A341" i="6"/>
  <c r="A342" i="6"/>
  <c r="A343" i="6"/>
  <c r="A344" i="6"/>
  <c r="A345" i="6"/>
  <c r="A346" i="6"/>
  <c r="A347" i="6"/>
  <c r="A348" i="6"/>
  <c r="A349" i="6"/>
  <c r="A350" i="6"/>
  <c r="A352" i="6"/>
  <c r="A353" i="6"/>
  <c r="A60" i="6"/>
  <c r="T60" i="6" s="1"/>
  <c r="A61" i="6"/>
  <c r="T61" i="6" s="1"/>
  <c r="A40" i="6"/>
  <c r="T40" i="6" s="1"/>
  <c r="A47" i="6"/>
  <c r="T47" i="6" s="1"/>
  <c r="A91" i="6"/>
  <c r="T91" i="6" s="1"/>
  <c r="A141" i="6"/>
  <c r="A203" i="6"/>
  <c r="A225" i="6"/>
  <c r="A262" i="6"/>
  <c r="A272" i="6"/>
  <c r="A312" i="6"/>
  <c r="A322" i="6"/>
  <c r="A355" i="6"/>
  <c r="A356" i="6"/>
  <c r="A357" i="6"/>
  <c r="A358" i="6"/>
  <c r="A377" i="6"/>
  <c r="A378" i="6"/>
  <c r="A379" i="6"/>
  <c r="A380" i="6"/>
  <c r="A381" i="6"/>
  <c r="A354" i="6"/>
  <c r="A17" i="6"/>
  <c r="T17" i="6" s="1"/>
  <c r="A273" i="6"/>
  <c r="A274" i="6"/>
  <c r="A275" i="6"/>
  <c r="A229" i="6"/>
  <c r="A382" i="6"/>
  <c r="A385" i="6"/>
  <c r="A386" i="6"/>
  <c r="A387" i="6"/>
  <c r="A189" i="6"/>
  <c r="A191" i="6"/>
  <c r="A192" i="6"/>
  <c r="A193" i="6"/>
  <c r="A195" i="6"/>
  <c r="A196" i="6"/>
  <c r="A326" i="6"/>
  <c r="A328" i="6"/>
  <c r="A331" i="6"/>
  <c r="A332" i="6"/>
  <c r="A333" i="6"/>
  <c r="A334" i="6"/>
  <c r="A335" i="6"/>
  <c r="A336" i="6"/>
  <c r="A337" i="6"/>
  <c r="A339" i="6"/>
  <c r="A359" i="6"/>
  <c r="A371" i="6"/>
  <c r="A372" i="6"/>
  <c r="A383" i="6"/>
  <c r="A388" i="6"/>
  <c r="A389" i="6"/>
  <c r="A390" i="6"/>
  <c r="A392" i="6"/>
  <c r="A338" i="6"/>
  <c r="A373" i="6"/>
  <c r="A374" i="6"/>
  <c r="A375" i="6"/>
  <c r="A376" i="6"/>
  <c r="A136" i="6"/>
  <c r="A255" i="6"/>
  <c r="A310" i="6"/>
  <c r="A360" i="6"/>
  <c r="A393" i="6"/>
  <c r="A361" i="6"/>
  <c r="A362" i="6"/>
  <c r="A364" i="6"/>
  <c r="A365" i="6"/>
  <c r="A366" i="6"/>
  <c r="A368" i="6"/>
  <c r="A370" i="6"/>
  <c r="A394" i="6"/>
  <c r="A395" i="6"/>
  <c r="A396" i="6"/>
  <c r="A397" i="6"/>
  <c r="A398" i="6"/>
  <c r="A399" i="6"/>
  <c r="A400" i="6"/>
  <c r="A401" i="6"/>
  <c r="A402" i="6"/>
  <c r="A403" i="6"/>
  <c r="A404" i="6"/>
  <c r="A405" i="6"/>
  <c r="A406" i="6"/>
  <c r="A407" i="6"/>
  <c r="A408" i="6"/>
  <c r="A409" i="6"/>
  <c r="A410" i="6"/>
  <c r="A411" i="6"/>
  <c r="A412" i="6"/>
  <c r="A413" i="6"/>
  <c r="A414" i="6"/>
  <c r="A415" i="6"/>
  <c r="A416" i="6"/>
  <c r="A417" i="6"/>
  <c r="A418" i="6"/>
  <c r="A419" i="6"/>
  <c r="A420" i="6"/>
  <c r="A421" i="6"/>
  <c r="A422" i="6"/>
  <c r="A423" i="6"/>
  <c r="A424" i="6"/>
  <c r="A425" i="6"/>
  <c r="A426" i="6"/>
  <c r="A427" i="6"/>
  <c r="A428" i="6"/>
  <c r="A429" i="6"/>
  <c r="A430" i="6"/>
  <c r="A431" i="6"/>
  <c r="A432" i="6"/>
  <c r="A433" i="6"/>
  <c r="A434" i="6"/>
  <c r="A435" i="6"/>
  <c r="A436" i="6"/>
  <c r="A437" i="6"/>
  <c r="A438" i="6"/>
  <c r="A439" i="6"/>
  <c r="A440" i="6"/>
  <c r="A441" i="6"/>
  <c r="A442" i="6"/>
  <c r="A443" i="6"/>
  <c r="A444" i="6"/>
  <c r="A445" i="6"/>
  <c r="A446" i="6"/>
  <c r="A447" i="6"/>
  <c r="A448" i="6"/>
  <c r="A449" i="6"/>
  <c r="A450" i="6"/>
  <c r="A451" i="6"/>
  <c r="A452" i="6"/>
  <c r="A453" i="6"/>
  <c r="A454" i="6"/>
  <c r="A455" i="6"/>
  <c r="A456" i="6"/>
  <c r="A457" i="6"/>
  <c r="A458" i="6"/>
  <c r="A459" i="6"/>
  <c r="A460" i="6"/>
  <c r="A461" i="6"/>
  <c r="A462" i="6"/>
  <c r="A463" i="6"/>
  <c r="A464" i="6"/>
  <c r="A465" i="6"/>
  <c r="A466" i="6"/>
  <c r="A467" i="6"/>
  <c r="A468" i="6"/>
  <c r="A469" i="6"/>
  <c r="A470" i="6"/>
  <c r="A471" i="6"/>
  <c r="A472" i="6"/>
  <c r="A473" i="6"/>
  <c r="A474" i="6"/>
  <c r="A475" i="6"/>
  <c r="A476" i="6"/>
  <c r="A477" i="6"/>
  <c r="A478" i="6"/>
  <c r="A479" i="6"/>
  <c r="A480" i="6"/>
  <c r="A481" i="6"/>
  <c r="A482" i="6"/>
  <c r="A483" i="6"/>
  <c r="A484" i="6"/>
  <c r="A485" i="6"/>
  <c r="A486" i="6"/>
  <c r="A487" i="6"/>
  <c r="A488" i="6"/>
  <c r="A489" i="6"/>
  <c r="A490" i="6"/>
  <c r="A491" i="6"/>
  <c r="A492" i="6"/>
  <c r="A493" i="6"/>
  <c r="A494" i="6"/>
  <c r="A495" i="6"/>
  <c r="A496" i="6"/>
  <c r="A497" i="6"/>
  <c r="A498" i="6"/>
  <c r="A499" i="6"/>
  <c r="A500" i="6"/>
  <c r="A501" i="6"/>
  <c r="A502" i="6"/>
  <c r="A503" i="6"/>
  <c r="A504" i="6"/>
  <c r="A505" i="6"/>
  <c r="A506" i="6"/>
  <c r="A507" i="6"/>
  <c r="A508" i="6"/>
  <c r="A509" i="6"/>
  <c r="A510" i="6"/>
  <c r="A511" i="6"/>
  <c r="A512" i="6"/>
  <c r="A513" i="6"/>
  <c r="A514" i="6"/>
  <c r="A515" i="6"/>
  <c r="A516" i="6"/>
  <c r="A517" i="6"/>
  <c r="A518" i="6"/>
  <c r="A519" i="6"/>
  <c r="A520" i="6"/>
  <c r="A521" i="6"/>
  <c r="A522" i="6"/>
  <c r="A523" i="6"/>
  <c r="A524" i="6"/>
  <c r="A525" i="6"/>
  <c r="A526" i="6"/>
  <c r="A527" i="6"/>
  <c r="A528" i="6"/>
  <c r="A529" i="6"/>
  <c r="A530" i="6"/>
  <c r="A531" i="6"/>
  <c r="A532" i="6"/>
  <c r="G495" i="54"/>
  <c r="G502" i="54"/>
  <c r="G505" i="54"/>
  <c r="G507" i="54"/>
  <c r="D522" i="54"/>
  <c r="E519" i="54"/>
  <c r="E522" i="54"/>
  <c r="D530" i="54"/>
  <c r="D529" i="54"/>
  <c r="E530" i="54"/>
  <c r="E583" i="54"/>
  <c r="G598" i="54"/>
  <c r="G599" i="54"/>
  <c r="F599" i="54"/>
  <c r="G600" i="54"/>
  <c r="G602" i="54"/>
  <c r="F602" i="54"/>
  <c r="G601" i="54"/>
  <c r="E604" i="54"/>
  <c r="L15" i="36"/>
  <c r="K15" i="36" s="1"/>
  <c r="J15" i="21"/>
  <c r="I15" i="21" s="1"/>
  <c r="E32" i="42"/>
  <c r="C519" i="54"/>
  <c r="C530" i="54"/>
  <c r="D519" i="54"/>
  <c r="G603" i="54"/>
  <c r="E507" i="54"/>
  <c r="E586" i="54"/>
  <c r="E529" i="54"/>
  <c r="C529" i="54"/>
  <c r="AR7" i="6"/>
  <c r="C26" i="8" l="1"/>
  <c r="AK18" i="6"/>
  <c r="AJ18" i="6"/>
  <c r="AT112" i="6"/>
  <c r="T11" i="6"/>
  <c r="AS11" i="6"/>
  <c r="G127" i="12"/>
  <c r="T12" i="6"/>
  <c r="AS12" i="6"/>
  <c r="AS113" i="6"/>
  <c r="F127" i="12"/>
  <c r="H128" i="8"/>
  <c r="G132" i="9" s="1"/>
  <c r="H126" i="8"/>
  <c r="H124" i="8"/>
  <c r="G128" i="9" s="1"/>
  <c r="H122" i="8"/>
  <c r="H120" i="8"/>
  <c r="G124" i="9" s="1"/>
  <c r="H118" i="8"/>
  <c r="H116" i="8"/>
  <c r="H114" i="8"/>
  <c r="G118" i="9" s="1"/>
  <c r="H112" i="8"/>
  <c r="G116" i="9" s="1"/>
  <c r="H110" i="8"/>
  <c r="G114" i="9" s="1"/>
  <c r="H108" i="8"/>
  <c r="H106" i="8"/>
  <c r="H104" i="8"/>
  <c r="H102" i="8"/>
  <c r="H100" i="8"/>
  <c r="H97" i="8"/>
  <c r="H93" i="8"/>
  <c r="H85" i="8"/>
  <c r="H81" i="8"/>
  <c r="G85" i="9" s="1"/>
  <c r="H77" i="8"/>
  <c r="G81" i="9" s="1"/>
  <c r="H73" i="8"/>
  <c r="H69" i="8"/>
  <c r="H65" i="8"/>
  <c r="H59" i="8"/>
  <c r="H55" i="8"/>
  <c r="H51" i="8"/>
  <c r="G55" i="9" s="1"/>
  <c r="H45" i="8"/>
  <c r="G49" i="9" s="1"/>
  <c r="H41" i="8"/>
  <c r="H37" i="8"/>
  <c r="H31" i="8"/>
  <c r="H27" i="8"/>
  <c r="H23" i="8"/>
  <c r="G27" i="9" s="1"/>
  <c r="H19" i="8"/>
  <c r="H96" i="8"/>
  <c r="H88" i="8"/>
  <c r="H76" i="8"/>
  <c r="H127" i="8"/>
  <c r="H125" i="8"/>
  <c r="G129" i="9" s="1"/>
  <c r="H123" i="8"/>
  <c r="H121" i="8"/>
  <c r="G125" i="9" s="1"/>
  <c r="H119" i="8"/>
  <c r="H117" i="8"/>
  <c r="H115" i="8"/>
  <c r="G119" i="9" s="1"/>
  <c r="H113" i="8"/>
  <c r="G117" i="9" s="1"/>
  <c r="H111" i="8"/>
  <c r="G115" i="9" s="1"/>
  <c r="H109" i="8"/>
  <c r="H107" i="8"/>
  <c r="H105" i="8"/>
  <c r="H103" i="8"/>
  <c r="G107" i="9" s="1"/>
  <c r="H101" i="8"/>
  <c r="H99" i="8"/>
  <c r="G103" i="9" s="1"/>
  <c r="H95" i="8"/>
  <c r="H91" i="8"/>
  <c r="H87" i="8"/>
  <c r="G91" i="9" s="1"/>
  <c r="H83" i="8"/>
  <c r="H79" i="8"/>
  <c r="H75" i="8"/>
  <c r="H72" i="8"/>
  <c r="H70" i="8"/>
  <c r="H68" i="8"/>
  <c r="H66" i="8"/>
  <c r="H64" i="8"/>
  <c r="H62" i="8"/>
  <c r="G66" i="9" s="1"/>
  <c r="H60" i="8"/>
  <c r="H58" i="8"/>
  <c r="H56" i="8"/>
  <c r="G60" i="9" s="1"/>
  <c r="H54" i="8"/>
  <c r="H52" i="8"/>
  <c r="H50" i="8"/>
  <c r="H48" i="8"/>
  <c r="H46" i="8"/>
  <c r="H44" i="8"/>
  <c r="H42" i="8"/>
  <c r="H40" i="8"/>
  <c r="H38" i="8"/>
  <c r="H36" i="8"/>
  <c r="H34" i="8"/>
  <c r="G38" i="9" s="1"/>
  <c r="H32" i="8"/>
  <c r="G36" i="9" s="1"/>
  <c r="H30" i="8"/>
  <c r="G34" i="9" s="1"/>
  <c r="H28" i="8"/>
  <c r="H26" i="8"/>
  <c r="H24" i="8"/>
  <c r="H22" i="8"/>
  <c r="H20" i="8"/>
  <c r="G24" i="9" s="1"/>
  <c r="H18" i="8"/>
  <c r="G22" i="9" s="1"/>
  <c r="H16" i="8"/>
  <c r="H98" i="8"/>
  <c r="H94" i="8"/>
  <c r="G98" i="9" s="1"/>
  <c r="H90" i="8"/>
  <c r="G94" i="9" s="1"/>
  <c r="H86" i="8"/>
  <c r="H82" i="8"/>
  <c r="G86" i="9" s="1"/>
  <c r="H78" i="8"/>
  <c r="H74" i="8"/>
  <c r="H89" i="8"/>
  <c r="H71" i="8"/>
  <c r="H67" i="8"/>
  <c r="G71" i="9" s="1"/>
  <c r="H63" i="8"/>
  <c r="H61" i="8"/>
  <c r="G65" i="9" s="1"/>
  <c r="H57" i="8"/>
  <c r="H53" i="8"/>
  <c r="H49" i="8"/>
  <c r="H47" i="8"/>
  <c r="H43" i="8"/>
  <c r="H39" i="8"/>
  <c r="G43" i="9" s="1"/>
  <c r="H35" i="8"/>
  <c r="H33" i="8"/>
  <c r="H29" i="8"/>
  <c r="H25" i="8"/>
  <c r="G29" i="9" s="1"/>
  <c r="H21" i="8"/>
  <c r="G25" i="9" s="1"/>
  <c r="H17" i="8"/>
  <c r="H15" i="8"/>
  <c r="G19" i="9" s="1"/>
  <c r="H92" i="8"/>
  <c r="G96" i="9" s="1"/>
  <c r="H84" i="8"/>
  <c r="H80" i="8"/>
  <c r="H127" i="12"/>
  <c r="J127" i="12"/>
  <c r="B127" i="12" s="1"/>
  <c r="G15" i="42"/>
  <c r="G19" i="42"/>
  <c r="G23" i="42"/>
  <c r="G27" i="42"/>
  <c r="G31" i="42"/>
  <c r="G16" i="42"/>
  <c r="G20" i="42"/>
  <c r="G24" i="42"/>
  <c r="G28" i="42"/>
  <c r="G13" i="42"/>
  <c r="G17" i="42"/>
  <c r="G21" i="42"/>
  <c r="G25" i="42"/>
  <c r="G29" i="42"/>
  <c r="G14" i="42"/>
  <c r="G18" i="42"/>
  <c r="G22" i="42"/>
  <c r="G26" i="42"/>
  <c r="G30" i="42"/>
  <c r="F14" i="42"/>
  <c r="F16" i="42"/>
  <c r="F18" i="42"/>
  <c r="F20" i="42"/>
  <c r="F22" i="42"/>
  <c r="F24" i="42"/>
  <c r="F26" i="42"/>
  <c r="F28" i="42"/>
  <c r="F30" i="42"/>
  <c r="F15" i="42"/>
  <c r="F17" i="42"/>
  <c r="F19" i="42"/>
  <c r="F21" i="42"/>
  <c r="F23" i="42"/>
  <c r="F25" i="42"/>
  <c r="F27" i="42"/>
  <c r="F29" i="42"/>
  <c r="F31" i="42"/>
  <c r="F13" i="42"/>
  <c r="H13" i="42" s="1"/>
  <c r="I129" i="12"/>
  <c r="F129" i="12"/>
  <c r="J129" i="12"/>
  <c r="B129" i="12" s="1"/>
  <c r="G129" i="12"/>
  <c r="H129" i="12"/>
  <c r="D533" i="54"/>
  <c r="H518" i="54"/>
  <c r="H528" i="54"/>
  <c r="T531" i="6"/>
  <c r="AR531" i="6"/>
  <c r="AW531" i="6"/>
  <c r="AQ531" i="6"/>
  <c r="AV531" i="6"/>
  <c r="AU531" i="6"/>
  <c r="T529" i="6"/>
  <c r="AR529" i="6"/>
  <c r="AW529" i="6"/>
  <c r="AQ529" i="6"/>
  <c r="AV529" i="6"/>
  <c r="AU529" i="6"/>
  <c r="T527" i="6"/>
  <c r="AR527" i="6"/>
  <c r="AW527" i="6"/>
  <c r="AQ527" i="6"/>
  <c r="AV527" i="6"/>
  <c r="AU527" i="6"/>
  <c r="T525" i="6"/>
  <c r="AR525" i="6"/>
  <c r="AW525" i="6"/>
  <c r="AQ525" i="6"/>
  <c r="AV525" i="6"/>
  <c r="AU525" i="6"/>
  <c r="T523" i="6"/>
  <c r="AR523" i="6"/>
  <c r="AW523" i="6"/>
  <c r="AQ523" i="6"/>
  <c r="AV523" i="6"/>
  <c r="AU523" i="6"/>
  <c r="T521" i="6"/>
  <c r="AR521" i="6"/>
  <c r="AW521" i="6"/>
  <c r="AQ521" i="6"/>
  <c r="AV521" i="6"/>
  <c r="AU521" i="6"/>
  <c r="T519" i="6"/>
  <c r="AR519" i="6"/>
  <c r="AW519" i="6"/>
  <c r="AQ519" i="6"/>
  <c r="AV519" i="6"/>
  <c r="AU519" i="6"/>
  <c r="T517" i="6"/>
  <c r="AR517" i="6"/>
  <c r="AW517" i="6"/>
  <c r="AQ517" i="6"/>
  <c r="AV517" i="6"/>
  <c r="AU517" i="6"/>
  <c r="T515" i="6"/>
  <c r="AR515" i="6"/>
  <c r="AW515" i="6"/>
  <c r="AQ515" i="6"/>
  <c r="AV515" i="6"/>
  <c r="AU515" i="6"/>
  <c r="T513" i="6"/>
  <c r="AR513" i="6"/>
  <c r="AW513" i="6"/>
  <c r="AQ513" i="6"/>
  <c r="AV513" i="6"/>
  <c r="AU513" i="6"/>
  <c r="T511" i="6"/>
  <c r="AR511" i="6"/>
  <c r="AW511" i="6"/>
  <c r="AQ511" i="6"/>
  <c r="AV511" i="6"/>
  <c r="AU511" i="6"/>
  <c r="T509" i="6"/>
  <c r="AR509" i="6"/>
  <c r="AW509" i="6"/>
  <c r="AQ509" i="6"/>
  <c r="AV509" i="6"/>
  <c r="AU509" i="6"/>
  <c r="T507" i="6"/>
  <c r="AR507" i="6"/>
  <c r="AW507" i="6"/>
  <c r="AQ507" i="6"/>
  <c r="AV507" i="6"/>
  <c r="AU507" i="6"/>
  <c r="T505" i="6"/>
  <c r="AR505" i="6"/>
  <c r="AW505" i="6"/>
  <c r="AQ505" i="6"/>
  <c r="AV505" i="6"/>
  <c r="AU505" i="6"/>
  <c r="T503" i="6"/>
  <c r="AR503" i="6"/>
  <c r="AW503" i="6"/>
  <c r="AQ503" i="6"/>
  <c r="AV503" i="6"/>
  <c r="AU503" i="6"/>
  <c r="T501" i="6"/>
  <c r="AR501" i="6"/>
  <c r="AW501" i="6"/>
  <c r="AQ501" i="6"/>
  <c r="AV501" i="6"/>
  <c r="AU501" i="6"/>
  <c r="T499" i="6"/>
  <c r="AR499" i="6"/>
  <c r="AW499" i="6"/>
  <c r="AQ499" i="6"/>
  <c r="AV499" i="6"/>
  <c r="AU499" i="6"/>
  <c r="T497" i="6"/>
  <c r="AR497" i="6"/>
  <c r="AW497" i="6"/>
  <c r="AQ497" i="6"/>
  <c r="AV497" i="6"/>
  <c r="AU497" i="6"/>
  <c r="T495" i="6"/>
  <c r="AR495" i="6"/>
  <c r="AW495" i="6"/>
  <c r="AQ495" i="6"/>
  <c r="AV495" i="6"/>
  <c r="AU495" i="6"/>
  <c r="T493" i="6"/>
  <c r="AR493" i="6"/>
  <c r="AW493" i="6"/>
  <c r="AQ493" i="6"/>
  <c r="AV493" i="6"/>
  <c r="AU493" i="6"/>
  <c r="T491" i="6"/>
  <c r="AR491" i="6"/>
  <c r="AW491" i="6"/>
  <c r="AQ491" i="6"/>
  <c r="AV491" i="6"/>
  <c r="AU491" i="6"/>
  <c r="T489" i="6"/>
  <c r="AR489" i="6"/>
  <c r="AW489" i="6"/>
  <c r="AQ489" i="6"/>
  <c r="AV489" i="6"/>
  <c r="AU489" i="6"/>
  <c r="T487" i="6"/>
  <c r="AR487" i="6"/>
  <c r="AW487" i="6"/>
  <c r="AQ487" i="6"/>
  <c r="AV487" i="6"/>
  <c r="AU487" i="6"/>
  <c r="T485" i="6"/>
  <c r="AR485" i="6"/>
  <c r="AW485" i="6"/>
  <c r="AQ485" i="6"/>
  <c r="AV485" i="6"/>
  <c r="AU485" i="6"/>
  <c r="T483" i="6"/>
  <c r="AR483" i="6"/>
  <c r="AW483" i="6"/>
  <c r="AQ483" i="6"/>
  <c r="AV483" i="6"/>
  <c r="AU483" i="6"/>
  <c r="T481" i="6"/>
  <c r="AR481" i="6"/>
  <c r="AW481" i="6"/>
  <c r="AQ481" i="6"/>
  <c r="AV481" i="6"/>
  <c r="AU481" i="6"/>
  <c r="T479" i="6"/>
  <c r="AR479" i="6"/>
  <c r="AW479" i="6"/>
  <c r="AQ479" i="6"/>
  <c r="AV479" i="6"/>
  <c r="AU479" i="6"/>
  <c r="T477" i="6"/>
  <c r="AR477" i="6"/>
  <c r="AW477" i="6"/>
  <c r="AQ477" i="6"/>
  <c r="AV477" i="6"/>
  <c r="AU477" i="6"/>
  <c r="T475" i="6"/>
  <c r="AR475" i="6"/>
  <c r="AW475" i="6"/>
  <c r="AQ475" i="6"/>
  <c r="AV475" i="6"/>
  <c r="AU475" i="6"/>
  <c r="T473" i="6"/>
  <c r="AR473" i="6"/>
  <c r="AW473" i="6"/>
  <c r="AQ473" i="6"/>
  <c r="AV473" i="6"/>
  <c r="AU473" i="6"/>
  <c r="T471" i="6"/>
  <c r="AR471" i="6"/>
  <c r="AW471" i="6"/>
  <c r="AQ471" i="6"/>
  <c r="AV471" i="6"/>
  <c r="AU471" i="6"/>
  <c r="T469" i="6"/>
  <c r="AR469" i="6"/>
  <c r="AW469" i="6"/>
  <c r="AQ469" i="6"/>
  <c r="AV469" i="6"/>
  <c r="AU469" i="6"/>
  <c r="T467" i="6"/>
  <c r="AR467" i="6"/>
  <c r="AW467" i="6"/>
  <c r="AQ467" i="6"/>
  <c r="AV467" i="6"/>
  <c r="AU467" i="6"/>
  <c r="T465" i="6"/>
  <c r="AQ465" i="6"/>
  <c r="AV465" i="6"/>
  <c r="AR465" i="6"/>
  <c r="AW465" i="6"/>
  <c r="AU465" i="6"/>
  <c r="T463" i="6"/>
  <c r="AQ463" i="6"/>
  <c r="AV463" i="6"/>
  <c r="AR463" i="6"/>
  <c r="AW463" i="6"/>
  <c r="AU463" i="6"/>
  <c r="T461" i="6"/>
  <c r="AW461" i="6"/>
  <c r="AQ461" i="6"/>
  <c r="AV461" i="6"/>
  <c r="AR461" i="6"/>
  <c r="AU461" i="6"/>
  <c r="T459" i="6"/>
  <c r="AW459" i="6"/>
  <c r="AQ459" i="6"/>
  <c r="AV459" i="6"/>
  <c r="AR459" i="6"/>
  <c r="AU459" i="6"/>
  <c r="T457" i="6"/>
  <c r="AR457" i="6"/>
  <c r="AW457" i="6"/>
  <c r="AQ457" i="6"/>
  <c r="AV457" i="6"/>
  <c r="AU457" i="6"/>
  <c r="T455" i="6"/>
  <c r="AR455" i="6"/>
  <c r="AW455" i="6"/>
  <c r="AQ455" i="6"/>
  <c r="AV455" i="6"/>
  <c r="AU455" i="6"/>
  <c r="T453" i="6"/>
  <c r="AR453" i="6"/>
  <c r="AW453" i="6"/>
  <c r="AQ453" i="6"/>
  <c r="AV453" i="6"/>
  <c r="AU453" i="6"/>
  <c r="T451" i="6"/>
  <c r="AR451" i="6"/>
  <c r="AW451" i="6"/>
  <c r="AQ451" i="6"/>
  <c r="AV451" i="6"/>
  <c r="AU451" i="6"/>
  <c r="T449" i="6"/>
  <c r="AR449" i="6"/>
  <c r="AW449" i="6"/>
  <c r="AQ449" i="6"/>
  <c r="AV449" i="6"/>
  <c r="AU449" i="6"/>
  <c r="T447" i="6"/>
  <c r="AR447" i="6"/>
  <c r="AW447" i="6"/>
  <c r="AQ447" i="6"/>
  <c r="AV447" i="6"/>
  <c r="AU447" i="6"/>
  <c r="T445" i="6"/>
  <c r="AR445" i="6"/>
  <c r="AW445" i="6"/>
  <c r="AQ445" i="6"/>
  <c r="AV445" i="6"/>
  <c r="AU445" i="6"/>
  <c r="T443" i="6"/>
  <c r="AR443" i="6"/>
  <c r="AW443" i="6"/>
  <c r="AQ443" i="6"/>
  <c r="AV443" i="6"/>
  <c r="AU443" i="6"/>
  <c r="T441" i="6"/>
  <c r="AR441" i="6"/>
  <c r="AW441" i="6"/>
  <c r="AQ441" i="6"/>
  <c r="AV441" i="6"/>
  <c r="AU441" i="6"/>
  <c r="T439" i="6"/>
  <c r="AR439" i="6"/>
  <c r="AW439" i="6"/>
  <c r="AQ439" i="6"/>
  <c r="AV439" i="6"/>
  <c r="AU439" i="6"/>
  <c r="T437" i="6"/>
  <c r="AR437" i="6"/>
  <c r="AW437" i="6"/>
  <c r="AQ437" i="6"/>
  <c r="AV437" i="6"/>
  <c r="AU437" i="6"/>
  <c r="T435" i="6"/>
  <c r="AR435" i="6"/>
  <c r="AW435" i="6"/>
  <c r="AQ435" i="6"/>
  <c r="AV435" i="6"/>
  <c r="AU435" i="6"/>
  <c r="T433" i="6"/>
  <c r="AR433" i="6"/>
  <c r="AW433" i="6"/>
  <c r="AQ433" i="6"/>
  <c r="AV433" i="6"/>
  <c r="AU433" i="6"/>
  <c r="T431" i="6"/>
  <c r="AR431" i="6"/>
  <c r="AW431" i="6"/>
  <c r="AQ431" i="6"/>
  <c r="AV431" i="6"/>
  <c r="AU431" i="6"/>
  <c r="T429" i="6"/>
  <c r="AR429" i="6"/>
  <c r="AW429" i="6"/>
  <c r="AQ429" i="6"/>
  <c r="AV429" i="6"/>
  <c r="AU429" i="6"/>
  <c r="T427" i="6"/>
  <c r="AR427" i="6"/>
  <c r="AW427" i="6"/>
  <c r="AQ427" i="6"/>
  <c r="AV427" i="6"/>
  <c r="AU427" i="6"/>
  <c r="T425" i="6"/>
  <c r="AR425" i="6"/>
  <c r="AW425" i="6"/>
  <c r="AQ425" i="6"/>
  <c r="AV425" i="6"/>
  <c r="AU425" i="6"/>
  <c r="T423" i="6"/>
  <c r="AR423" i="6"/>
  <c r="AW423" i="6"/>
  <c r="AQ423" i="6"/>
  <c r="AV423" i="6"/>
  <c r="AU423" i="6"/>
  <c r="T421" i="6"/>
  <c r="AR421" i="6"/>
  <c r="AW421" i="6"/>
  <c r="AQ421" i="6"/>
  <c r="AV421" i="6"/>
  <c r="AU421" i="6"/>
  <c r="T419" i="6"/>
  <c r="AR419" i="6"/>
  <c r="AW419" i="6"/>
  <c r="AQ419" i="6"/>
  <c r="AV419" i="6"/>
  <c r="AU419" i="6"/>
  <c r="T417" i="6"/>
  <c r="AR417" i="6"/>
  <c r="AW417" i="6"/>
  <c r="AQ417" i="6"/>
  <c r="AV417" i="6"/>
  <c r="AU417" i="6"/>
  <c r="T415" i="6"/>
  <c r="AR415" i="6"/>
  <c r="AW415" i="6"/>
  <c r="AQ415" i="6"/>
  <c r="AV415" i="6"/>
  <c r="AU415" i="6"/>
  <c r="T413" i="6"/>
  <c r="AR413" i="6"/>
  <c r="AW413" i="6"/>
  <c r="AQ413" i="6"/>
  <c r="AV413" i="6"/>
  <c r="AU413" i="6"/>
  <c r="T411" i="6"/>
  <c r="AR411" i="6"/>
  <c r="AW411" i="6"/>
  <c r="AQ411" i="6"/>
  <c r="AV411" i="6"/>
  <c r="AU411" i="6"/>
  <c r="T409" i="6"/>
  <c r="AR409" i="6"/>
  <c r="AW409" i="6"/>
  <c r="AQ409" i="6"/>
  <c r="AV409" i="6"/>
  <c r="AU409" i="6"/>
  <c r="T407" i="6"/>
  <c r="AR407" i="6"/>
  <c r="AW407" i="6"/>
  <c r="AQ407" i="6"/>
  <c r="AV407" i="6"/>
  <c r="AU407" i="6"/>
  <c r="T405" i="6"/>
  <c r="AR405" i="6"/>
  <c r="AW405" i="6"/>
  <c r="AQ405" i="6"/>
  <c r="AV405" i="6"/>
  <c r="AU405" i="6"/>
  <c r="T403" i="6"/>
  <c r="AR403" i="6"/>
  <c r="AW403" i="6"/>
  <c r="AQ403" i="6"/>
  <c r="AV403" i="6"/>
  <c r="AU403" i="6"/>
  <c r="T401" i="6"/>
  <c r="AR401" i="6"/>
  <c r="AW401" i="6"/>
  <c r="AQ401" i="6"/>
  <c r="AV401" i="6"/>
  <c r="AU401" i="6"/>
  <c r="T399" i="6"/>
  <c r="AR399" i="6"/>
  <c r="AW399" i="6"/>
  <c r="AQ399" i="6"/>
  <c r="AV399" i="6"/>
  <c r="AU399" i="6"/>
  <c r="T397" i="6"/>
  <c r="AR397" i="6"/>
  <c r="AW397" i="6"/>
  <c r="AQ397" i="6"/>
  <c r="AV397" i="6"/>
  <c r="AU397" i="6"/>
  <c r="T395" i="6"/>
  <c r="AR395" i="6"/>
  <c r="AW395" i="6"/>
  <c r="AQ395" i="6"/>
  <c r="AV395" i="6"/>
  <c r="AU395" i="6"/>
  <c r="T370" i="6"/>
  <c r="AR370" i="6"/>
  <c r="AW370" i="6"/>
  <c r="AQ370" i="6"/>
  <c r="AV370" i="6"/>
  <c r="T366" i="6"/>
  <c r="AR366" i="6"/>
  <c r="AW366" i="6"/>
  <c r="AQ366" i="6"/>
  <c r="AV366" i="6"/>
  <c r="T364" i="6"/>
  <c r="AR364" i="6"/>
  <c r="AW364" i="6"/>
  <c r="AQ364" i="6"/>
  <c r="AV364" i="6"/>
  <c r="T361" i="6"/>
  <c r="AR361" i="6"/>
  <c r="AW361" i="6"/>
  <c r="AQ361" i="6"/>
  <c r="AV361" i="6"/>
  <c r="T360" i="6"/>
  <c r="AR360" i="6"/>
  <c r="AW360" i="6"/>
  <c r="AQ360" i="6"/>
  <c r="AV360" i="6"/>
  <c r="T255" i="6"/>
  <c r="AR255" i="6"/>
  <c r="AW255" i="6"/>
  <c r="AQ255" i="6"/>
  <c r="AV255" i="6"/>
  <c r="AU255" i="6"/>
  <c r="T376" i="6"/>
  <c r="AR376" i="6"/>
  <c r="AW376" i="6"/>
  <c r="AQ376" i="6"/>
  <c r="AV376" i="6"/>
  <c r="T374" i="6"/>
  <c r="AR374" i="6"/>
  <c r="AW374" i="6"/>
  <c r="AQ374" i="6"/>
  <c r="AV374" i="6"/>
  <c r="T338" i="6"/>
  <c r="AR338" i="6"/>
  <c r="AW338" i="6"/>
  <c r="AQ338" i="6"/>
  <c r="AV338" i="6"/>
  <c r="T390" i="6"/>
  <c r="AR390" i="6"/>
  <c r="AW390" i="6"/>
  <c r="AQ390" i="6"/>
  <c r="AV390" i="6"/>
  <c r="T388" i="6"/>
  <c r="AR388" i="6"/>
  <c r="AW388" i="6"/>
  <c r="AQ388" i="6"/>
  <c r="AV388" i="6"/>
  <c r="T372" i="6"/>
  <c r="AR372" i="6"/>
  <c r="AW372" i="6"/>
  <c r="AQ372" i="6"/>
  <c r="AV372" i="6"/>
  <c r="T359" i="6"/>
  <c r="AR359" i="6"/>
  <c r="AW359" i="6"/>
  <c r="AQ359" i="6"/>
  <c r="AV359" i="6"/>
  <c r="T337" i="6"/>
  <c r="AR337" i="6"/>
  <c r="AW337" i="6"/>
  <c r="AQ337" i="6"/>
  <c r="AV337" i="6"/>
  <c r="T335" i="6"/>
  <c r="AR335" i="6"/>
  <c r="AW335" i="6"/>
  <c r="AQ335" i="6"/>
  <c r="AV335" i="6"/>
  <c r="T333" i="6"/>
  <c r="AR333" i="6"/>
  <c r="AW333" i="6"/>
  <c r="AQ333" i="6"/>
  <c r="AV333" i="6"/>
  <c r="T331" i="6"/>
  <c r="AR331" i="6"/>
  <c r="AW331" i="6"/>
  <c r="AQ331" i="6"/>
  <c r="AV331" i="6"/>
  <c r="T326" i="6"/>
  <c r="AR326" i="6"/>
  <c r="AW326" i="6"/>
  <c r="AQ326" i="6"/>
  <c r="AV326" i="6"/>
  <c r="T195" i="6"/>
  <c r="AR195" i="6"/>
  <c r="AW195" i="6"/>
  <c r="AQ195" i="6"/>
  <c r="AV195" i="6"/>
  <c r="AU195" i="6"/>
  <c r="T192" i="6"/>
  <c r="AR192" i="6"/>
  <c r="AW192" i="6"/>
  <c r="AQ192" i="6"/>
  <c r="AV192" i="6"/>
  <c r="AU192" i="6"/>
  <c r="T189" i="6"/>
  <c r="AR189" i="6"/>
  <c r="AW189" i="6"/>
  <c r="AQ189" i="6"/>
  <c r="AV189" i="6"/>
  <c r="AU189" i="6"/>
  <c r="T386" i="6"/>
  <c r="AR386" i="6"/>
  <c r="AW386" i="6"/>
  <c r="AQ386" i="6"/>
  <c r="AV386" i="6"/>
  <c r="T382" i="6"/>
  <c r="AR382" i="6"/>
  <c r="AW382" i="6"/>
  <c r="AQ382" i="6"/>
  <c r="AV382" i="6"/>
  <c r="T275" i="6"/>
  <c r="AR275" i="6"/>
  <c r="AW275" i="6"/>
  <c r="AQ275" i="6"/>
  <c r="AV275" i="6"/>
  <c r="T273" i="6"/>
  <c r="AR273" i="6"/>
  <c r="AW273" i="6"/>
  <c r="AQ273" i="6"/>
  <c r="AV273" i="6"/>
  <c r="T354" i="6"/>
  <c r="AR354" i="6"/>
  <c r="AW354" i="6"/>
  <c r="AQ354" i="6"/>
  <c r="AV354" i="6"/>
  <c r="T380" i="6"/>
  <c r="AR380" i="6"/>
  <c r="AW380" i="6"/>
  <c r="AQ380" i="6"/>
  <c r="AV380" i="6"/>
  <c r="T378" i="6"/>
  <c r="AR378" i="6"/>
  <c r="AW378" i="6"/>
  <c r="AQ378" i="6"/>
  <c r="AV378" i="6"/>
  <c r="T358" i="6"/>
  <c r="AR358" i="6"/>
  <c r="AW358" i="6"/>
  <c r="AQ358" i="6"/>
  <c r="AV358" i="6"/>
  <c r="T356" i="6"/>
  <c r="AR356" i="6"/>
  <c r="AW356" i="6"/>
  <c r="AQ356" i="6"/>
  <c r="AV356" i="6"/>
  <c r="T322" i="6"/>
  <c r="AR322" i="6"/>
  <c r="AW322" i="6"/>
  <c r="AQ322" i="6"/>
  <c r="AV322" i="6"/>
  <c r="T272" i="6"/>
  <c r="AR272" i="6"/>
  <c r="AW272" i="6"/>
  <c r="AQ272" i="6"/>
  <c r="AV272" i="6"/>
  <c r="T225" i="6"/>
  <c r="AR225" i="6"/>
  <c r="AW225" i="6"/>
  <c r="AQ225" i="6"/>
  <c r="AV225" i="6"/>
  <c r="AU225" i="6"/>
  <c r="T141" i="6"/>
  <c r="AR141" i="6"/>
  <c r="AW141" i="6"/>
  <c r="AQ141" i="6"/>
  <c r="AV141" i="6"/>
  <c r="AU141" i="6"/>
  <c r="T353" i="6"/>
  <c r="AR353" i="6"/>
  <c r="AW353" i="6"/>
  <c r="AQ353" i="6"/>
  <c r="AV353" i="6"/>
  <c r="T350" i="6"/>
  <c r="AR350" i="6"/>
  <c r="AW350" i="6"/>
  <c r="AQ350" i="6"/>
  <c r="AV350" i="6"/>
  <c r="T348" i="6"/>
  <c r="AR348" i="6"/>
  <c r="AW348" i="6"/>
  <c r="AQ348" i="6"/>
  <c r="AV348" i="6"/>
  <c r="T346" i="6"/>
  <c r="AR346" i="6"/>
  <c r="AW346" i="6"/>
  <c r="AQ346" i="6"/>
  <c r="AV346" i="6"/>
  <c r="T344" i="6"/>
  <c r="AR344" i="6"/>
  <c r="AW344" i="6"/>
  <c r="AQ344" i="6"/>
  <c r="AV344" i="6"/>
  <c r="T342" i="6"/>
  <c r="AR342" i="6"/>
  <c r="AW342" i="6"/>
  <c r="AQ342" i="6"/>
  <c r="AV342" i="6"/>
  <c r="T340" i="6"/>
  <c r="AR340" i="6"/>
  <c r="AW340" i="6"/>
  <c r="AQ340" i="6"/>
  <c r="AV340" i="6"/>
  <c r="T329" i="6"/>
  <c r="AR329" i="6"/>
  <c r="AW329" i="6"/>
  <c r="AQ329" i="6"/>
  <c r="AV329" i="6"/>
  <c r="T325" i="6"/>
  <c r="AR325" i="6"/>
  <c r="AW325" i="6"/>
  <c r="AQ325" i="6"/>
  <c r="AV325" i="6"/>
  <c r="T323" i="6"/>
  <c r="AR323" i="6"/>
  <c r="AW323" i="6"/>
  <c r="AQ323" i="6"/>
  <c r="AV323" i="6"/>
  <c r="T320" i="6"/>
  <c r="AR320" i="6"/>
  <c r="AW320" i="6"/>
  <c r="AQ320" i="6"/>
  <c r="AV320" i="6"/>
  <c r="T318" i="6"/>
  <c r="AR318" i="6"/>
  <c r="AW318" i="6"/>
  <c r="AQ318" i="6"/>
  <c r="AV318" i="6"/>
  <c r="T316" i="6"/>
  <c r="AR316" i="6"/>
  <c r="AW316" i="6"/>
  <c r="AQ316" i="6"/>
  <c r="AV316" i="6"/>
  <c r="T314" i="6"/>
  <c r="AR314" i="6"/>
  <c r="AW314" i="6"/>
  <c r="AQ314" i="6"/>
  <c r="AV314" i="6"/>
  <c r="T311" i="6"/>
  <c r="AR311" i="6"/>
  <c r="AW311" i="6"/>
  <c r="AQ311" i="6"/>
  <c r="AV311" i="6"/>
  <c r="T308" i="6"/>
  <c r="AR308" i="6"/>
  <c r="AW308" i="6"/>
  <c r="AQ308" i="6"/>
  <c r="AV308" i="6"/>
  <c r="T306" i="6"/>
  <c r="AR306" i="6"/>
  <c r="AW306" i="6"/>
  <c r="AQ306" i="6"/>
  <c r="AV306" i="6"/>
  <c r="T304" i="6"/>
  <c r="AR304" i="6"/>
  <c r="AW304" i="6"/>
  <c r="AQ304" i="6"/>
  <c r="AV304" i="6"/>
  <c r="T302" i="6"/>
  <c r="AR302" i="6"/>
  <c r="AW302" i="6"/>
  <c r="AQ302" i="6"/>
  <c r="AV302" i="6"/>
  <c r="T300" i="6"/>
  <c r="AR300" i="6"/>
  <c r="AW300" i="6"/>
  <c r="AQ300" i="6"/>
  <c r="AV300" i="6"/>
  <c r="T257" i="6"/>
  <c r="AR257" i="6"/>
  <c r="AW257" i="6"/>
  <c r="AQ257" i="6"/>
  <c r="AV257" i="6"/>
  <c r="T253" i="6"/>
  <c r="AR253" i="6"/>
  <c r="AW253" i="6"/>
  <c r="AQ253" i="6"/>
  <c r="AV253" i="6"/>
  <c r="AU253" i="6"/>
  <c r="T297" i="6"/>
  <c r="AR297" i="6"/>
  <c r="AW297" i="6"/>
  <c r="AQ297" i="6"/>
  <c r="AV297" i="6"/>
  <c r="T295" i="6"/>
  <c r="AR295" i="6"/>
  <c r="AW295" i="6"/>
  <c r="AQ295" i="6"/>
  <c r="AV295" i="6"/>
  <c r="T293" i="6"/>
  <c r="AR293" i="6"/>
  <c r="AW293" i="6"/>
  <c r="AQ293" i="6"/>
  <c r="AV293" i="6"/>
  <c r="T291" i="6"/>
  <c r="AR291" i="6"/>
  <c r="AW291" i="6"/>
  <c r="AQ291" i="6"/>
  <c r="AV291" i="6"/>
  <c r="T289" i="6"/>
  <c r="AR289" i="6"/>
  <c r="AW289" i="6"/>
  <c r="AQ289" i="6"/>
  <c r="AV289" i="6"/>
  <c r="T287" i="6"/>
  <c r="AR287" i="6"/>
  <c r="AW287" i="6"/>
  <c r="AQ287" i="6"/>
  <c r="AV287" i="6"/>
  <c r="T285" i="6"/>
  <c r="AR285" i="6"/>
  <c r="AW285" i="6"/>
  <c r="AQ285" i="6"/>
  <c r="AV285" i="6"/>
  <c r="T283" i="6"/>
  <c r="AR283" i="6"/>
  <c r="AW283" i="6"/>
  <c r="AQ283" i="6"/>
  <c r="AV283" i="6"/>
  <c r="T202" i="6"/>
  <c r="AR202" i="6"/>
  <c r="AW202" i="6"/>
  <c r="AQ202" i="6"/>
  <c r="AV202" i="6"/>
  <c r="AU202" i="6"/>
  <c r="T200" i="6"/>
  <c r="AR200" i="6"/>
  <c r="AW200" i="6"/>
  <c r="AQ200" i="6"/>
  <c r="AV200" i="6"/>
  <c r="AU200" i="6"/>
  <c r="T198" i="6"/>
  <c r="AR198" i="6"/>
  <c r="AW198" i="6"/>
  <c r="AQ198" i="6"/>
  <c r="AV198" i="6"/>
  <c r="AU198" i="6"/>
  <c r="T186" i="6"/>
  <c r="AR186" i="6"/>
  <c r="AW186" i="6"/>
  <c r="AQ186" i="6"/>
  <c r="AV186" i="6"/>
  <c r="AU186" i="6"/>
  <c r="T279" i="6"/>
  <c r="AR279" i="6"/>
  <c r="AW279" i="6"/>
  <c r="AQ279" i="6"/>
  <c r="AV279" i="6"/>
  <c r="T277" i="6"/>
  <c r="AR277" i="6"/>
  <c r="AW277" i="6"/>
  <c r="AQ277" i="6"/>
  <c r="AV277" i="6"/>
  <c r="T271" i="6"/>
  <c r="AR271" i="6"/>
  <c r="AW271" i="6"/>
  <c r="AQ271" i="6"/>
  <c r="AV271" i="6"/>
  <c r="T269" i="6"/>
  <c r="AR269" i="6"/>
  <c r="AW269" i="6"/>
  <c r="AQ269" i="6"/>
  <c r="AV269" i="6"/>
  <c r="T267" i="6"/>
  <c r="AR267" i="6"/>
  <c r="AW267" i="6"/>
  <c r="AQ267" i="6"/>
  <c r="AV267" i="6"/>
  <c r="T265" i="6"/>
  <c r="AR265" i="6"/>
  <c r="AW265" i="6"/>
  <c r="AQ265" i="6"/>
  <c r="AV265" i="6"/>
  <c r="T263" i="6"/>
  <c r="AR263" i="6"/>
  <c r="AW263" i="6"/>
  <c r="AQ263" i="6"/>
  <c r="AV263" i="6"/>
  <c r="T260" i="6"/>
  <c r="AR260" i="6"/>
  <c r="AW260" i="6"/>
  <c r="AQ260" i="6"/>
  <c r="AV260" i="6"/>
  <c r="T258" i="6"/>
  <c r="AR258" i="6"/>
  <c r="AW258" i="6"/>
  <c r="AQ258" i="6"/>
  <c r="AV258" i="6"/>
  <c r="T252" i="6"/>
  <c r="AR252" i="6"/>
  <c r="AW252" i="6"/>
  <c r="AQ252" i="6"/>
  <c r="AV252" i="6"/>
  <c r="AU252" i="6"/>
  <c r="T250" i="6"/>
  <c r="AR250" i="6"/>
  <c r="AW250" i="6"/>
  <c r="AQ250" i="6"/>
  <c r="AV250" i="6"/>
  <c r="AU250" i="6"/>
  <c r="T248" i="6"/>
  <c r="AR248" i="6"/>
  <c r="AW248" i="6"/>
  <c r="AQ248" i="6"/>
  <c r="AV248" i="6"/>
  <c r="AU248" i="6"/>
  <c r="T246" i="6"/>
  <c r="AR246" i="6"/>
  <c r="AW246" i="6"/>
  <c r="AQ246" i="6"/>
  <c r="AV246" i="6"/>
  <c r="AU246" i="6"/>
  <c r="T244" i="6"/>
  <c r="AR244" i="6"/>
  <c r="AW244" i="6"/>
  <c r="AQ244" i="6"/>
  <c r="AV244" i="6"/>
  <c r="AU244" i="6"/>
  <c r="T242" i="6"/>
  <c r="AR242" i="6"/>
  <c r="AW242" i="6"/>
  <c r="AQ242" i="6"/>
  <c r="AV242" i="6"/>
  <c r="AU242" i="6"/>
  <c r="T240" i="6"/>
  <c r="AR240" i="6"/>
  <c r="AW240" i="6"/>
  <c r="AQ240" i="6"/>
  <c r="AV240" i="6"/>
  <c r="AU240" i="6"/>
  <c r="T238" i="6"/>
  <c r="AR238" i="6"/>
  <c r="AW238" i="6"/>
  <c r="AQ238" i="6"/>
  <c r="AV238" i="6"/>
  <c r="AU238" i="6"/>
  <c r="T233" i="6"/>
  <c r="AR233" i="6"/>
  <c r="AW233" i="6"/>
  <c r="AQ233" i="6"/>
  <c r="AV233" i="6"/>
  <c r="AU233" i="6"/>
  <c r="T231" i="6"/>
  <c r="AR231" i="6"/>
  <c r="AW231" i="6"/>
  <c r="AQ231" i="6"/>
  <c r="AV231" i="6"/>
  <c r="AU231" i="6"/>
  <c r="T224" i="6"/>
  <c r="AR224" i="6"/>
  <c r="AW224" i="6"/>
  <c r="AQ224" i="6"/>
  <c r="AV224" i="6"/>
  <c r="AU224" i="6"/>
  <c r="T222" i="6"/>
  <c r="AR222" i="6"/>
  <c r="AW222" i="6"/>
  <c r="AQ222" i="6"/>
  <c r="AV222" i="6"/>
  <c r="AU222" i="6"/>
  <c r="T220" i="6"/>
  <c r="AR220" i="6"/>
  <c r="AW220" i="6"/>
  <c r="AQ220" i="6"/>
  <c r="AV220" i="6"/>
  <c r="AU220" i="6"/>
  <c r="T227" i="6"/>
  <c r="AR227" i="6"/>
  <c r="AW227" i="6"/>
  <c r="AQ227" i="6"/>
  <c r="AV227" i="6"/>
  <c r="AU227" i="6"/>
  <c r="T219" i="6"/>
  <c r="AR219" i="6"/>
  <c r="AW219" i="6"/>
  <c r="AQ219" i="6"/>
  <c r="AV219" i="6"/>
  <c r="AU219" i="6"/>
  <c r="T217" i="6"/>
  <c r="AR217" i="6"/>
  <c r="AW217" i="6"/>
  <c r="AQ217" i="6"/>
  <c r="AV217" i="6"/>
  <c r="AU217" i="6"/>
  <c r="T215" i="6"/>
  <c r="AR215" i="6"/>
  <c r="AW215" i="6"/>
  <c r="AQ215" i="6"/>
  <c r="AV215" i="6"/>
  <c r="AU215" i="6"/>
  <c r="T213" i="6"/>
  <c r="AR213" i="6"/>
  <c r="AW213" i="6"/>
  <c r="AQ213" i="6"/>
  <c r="AV213" i="6"/>
  <c r="AU213" i="6"/>
  <c r="T211" i="6"/>
  <c r="AR211" i="6"/>
  <c r="AW211" i="6"/>
  <c r="AQ211" i="6"/>
  <c r="AV211" i="6"/>
  <c r="AU211" i="6"/>
  <c r="T209" i="6"/>
  <c r="AR209" i="6"/>
  <c r="AW209" i="6"/>
  <c r="AQ209" i="6"/>
  <c r="AV209" i="6"/>
  <c r="AU209" i="6"/>
  <c r="T207" i="6"/>
  <c r="AR207" i="6"/>
  <c r="AW207" i="6"/>
  <c r="AQ207" i="6"/>
  <c r="AV207" i="6"/>
  <c r="AU207" i="6"/>
  <c r="T205" i="6"/>
  <c r="AR205" i="6"/>
  <c r="AW205" i="6"/>
  <c r="AQ205" i="6"/>
  <c r="AV205" i="6"/>
  <c r="AU205" i="6"/>
  <c r="T184" i="6"/>
  <c r="AR184" i="6"/>
  <c r="AW184" i="6"/>
  <c r="AQ184" i="6"/>
  <c r="AV184" i="6"/>
  <c r="AU184" i="6"/>
  <c r="T182" i="6"/>
  <c r="AR182" i="6"/>
  <c r="AW182" i="6"/>
  <c r="AQ182" i="6"/>
  <c r="AV182" i="6"/>
  <c r="AU182" i="6"/>
  <c r="T132" i="6"/>
  <c r="AR132" i="6"/>
  <c r="AW132" i="6"/>
  <c r="AQ132" i="6"/>
  <c r="AV132" i="6"/>
  <c r="AU132" i="6"/>
  <c r="T180" i="6"/>
  <c r="AR180" i="6"/>
  <c r="AW180" i="6"/>
  <c r="AQ180" i="6"/>
  <c r="AV180" i="6"/>
  <c r="AU180" i="6"/>
  <c r="T178" i="6"/>
  <c r="AR178" i="6"/>
  <c r="AW178" i="6"/>
  <c r="AQ178" i="6"/>
  <c r="AV178" i="6"/>
  <c r="AU178" i="6"/>
  <c r="T176" i="6"/>
  <c r="AR176" i="6"/>
  <c r="AW176" i="6"/>
  <c r="AQ176" i="6"/>
  <c r="AV176" i="6"/>
  <c r="AU176" i="6"/>
  <c r="T174" i="6"/>
  <c r="AR174" i="6"/>
  <c r="AW174" i="6"/>
  <c r="AQ174" i="6"/>
  <c r="AV174" i="6"/>
  <c r="AU174" i="6"/>
  <c r="T151" i="6"/>
  <c r="AR151" i="6"/>
  <c r="AW151" i="6"/>
  <c r="AQ151" i="6"/>
  <c r="AV151" i="6"/>
  <c r="AU151" i="6"/>
  <c r="T144" i="6"/>
  <c r="AR144" i="6"/>
  <c r="AW144" i="6"/>
  <c r="AQ144" i="6"/>
  <c r="AV144" i="6"/>
  <c r="AU144" i="6"/>
  <c r="T172" i="6"/>
  <c r="AR172" i="6"/>
  <c r="AW172" i="6"/>
  <c r="AQ172" i="6"/>
  <c r="AV172" i="6"/>
  <c r="AU172" i="6"/>
  <c r="T170" i="6"/>
  <c r="AR170" i="6"/>
  <c r="AW170" i="6"/>
  <c r="AQ170" i="6"/>
  <c r="AV170" i="6"/>
  <c r="AU170" i="6"/>
  <c r="T168" i="6"/>
  <c r="AR168" i="6"/>
  <c r="AW168" i="6"/>
  <c r="AQ168" i="6"/>
  <c r="AV168" i="6"/>
  <c r="AU168" i="6"/>
  <c r="T166" i="6"/>
  <c r="AR166" i="6"/>
  <c r="AW166" i="6"/>
  <c r="AQ166" i="6"/>
  <c r="AV166" i="6"/>
  <c r="AU166" i="6"/>
  <c r="T164" i="6"/>
  <c r="AR164" i="6"/>
  <c r="AW164" i="6"/>
  <c r="AQ164" i="6"/>
  <c r="AV164" i="6"/>
  <c r="AU164" i="6"/>
  <c r="T162" i="6"/>
  <c r="AR162" i="6"/>
  <c r="AW162" i="6"/>
  <c r="AQ162" i="6"/>
  <c r="AV162" i="6"/>
  <c r="AU162" i="6"/>
  <c r="T160" i="6"/>
  <c r="AR160" i="6"/>
  <c r="AW160" i="6"/>
  <c r="AQ160" i="6"/>
  <c r="AV160" i="6"/>
  <c r="AU160" i="6"/>
  <c r="T158" i="6"/>
  <c r="AR158" i="6"/>
  <c r="AW158" i="6"/>
  <c r="AQ158" i="6"/>
  <c r="AV158" i="6"/>
  <c r="AU158" i="6"/>
  <c r="T153" i="6"/>
  <c r="AR153" i="6"/>
  <c r="AW153" i="6"/>
  <c r="AQ153" i="6"/>
  <c r="AV153" i="6"/>
  <c r="AU153" i="6"/>
  <c r="T150" i="6"/>
  <c r="AR150" i="6"/>
  <c r="AW150" i="6"/>
  <c r="AQ150" i="6"/>
  <c r="AV150" i="6"/>
  <c r="AU150" i="6"/>
  <c r="T146" i="6"/>
  <c r="AR146" i="6"/>
  <c r="AW146" i="6"/>
  <c r="AQ146" i="6"/>
  <c r="AV146" i="6"/>
  <c r="AU146" i="6"/>
  <c r="T143" i="6"/>
  <c r="AR143" i="6"/>
  <c r="AW143" i="6"/>
  <c r="AQ143" i="6"/>
  <c r="AV143" i="6"/>
  <c r="AU143" i="6"/>
  <c r="T140" i="6"/>
  <c r="AR140" i="6"/>
  <c r="AW140" i="6"/>
  <c r="AQ140" i="6"/>
  <c r="AV140" i="6"/>
  <c r="AU140" i="6"/>
  <c r="T138" i="6"/>
  <c r="AR138" i="6"/>
  <c r="AW138" i="6"/>
  <c r="AQ138" i="6"/>
  <c r="AV138" i="6"/>
  <c r="AU138" i="6"/>
  <c r="T134" i="6"/>
  <c r="AR134" i="6"/>
  <c r="AW134" i="6"/>
  <c r="AQ134" i="6"/>
  <c r="AV134" i="6"/>
  <c r="AU134" i="6"/>
  <c r="T129" i="6"/>
  <c r="AR129" i="6"/>
  <c r="AW129" i="6"/>
  <c r="AQ129" i="6"/>
  <c r="AV129" i="6"/>
  <c r="AU129" i="6"/>
  <c r="T126" i="6"/>
  <c r="AR126" i="6"/>
  <c r="AW126" i="6"/>
  <c r="AQ126" i="6"/>
  <c r="AV126" i="6"/>
  <c r="AU126" i="6"/>
  <c r="T121" i="6"/>
  <c r="AR121" i="6"/>
  <c r="AW121" i="6"/>
  <c r="AQ121" i="6"/>
  <c r="AV121" i="6"/>
  <c r="T120" i="6"/>
  <c r="AR120" i="6"/>
  <c r="AW120" i="6"/>
  <c r="AQ120" i="6"/>
  <c r="AV120" i="6"/>
  <c r="T117" i="6"/>
  <c r="AR117" i="6"/>
  <c r="AW117" i="6"/>
  <c r="AQ117" i="6"/>
  <c r="AV117" i="6"/>
  <c r="AR115" i="6"/>
  <c r="AW115" i="6"/>
  <c r="AQ115" i="6"/>
  <c r="AV115" i="6"/>
  <c r="AR113" i="6"/>
  <c r="AW113" i="6"/>
  <c r="AQ113" i="6"/>
  <c r="AV113" i="6"/>
  <c r="AR110" i="6"/>
  <c r="AW110" i="6"/>
  <c r="AQ110" i="6"/>
  <c r="AV110" i="6"/>
  <c r="AR107" i="6"/>
  <c r="AW107" i="6"/>
  <c r="AQ107" i="6"/>
  <c r="AV107" i="6"/>
  <c r="T105" i="6"/>
  <c r="AR105" i="6"/>
  <c r="AW105" i="6"/>
  <c r="AQ105" i="6"/>
  <c r="AV105" i="6"/>
  <c r="T532" i="6"/>
  <c r="AR532" i="6"/>
  <c r="AW532" i="6"/>
  <c r="AQ532" i="6"/>
  <c r="AV532" i="6"/>
  <c r="AU532" i="6"/>
  <c r="T530" i="6"/>
  <c r="AR530" i="6"/>
  <c r="AW530" i="6"/>
  <c r="AQ530" i="6"/>
  <c r="AV530" i="6"/>
  <c r="AU530" i="6"/>
  <c r="T528" i="6"/>
  <c r="AR528" i="6"/>
  <c r="AW528" i="6"/>
  <c r="AQ528" i="6"/>
  <c r="AV528" i="6"/>
  <c r="AU528" i="6"/>
  <c r="T526" i="6"/>
  <c r="AR526" i="6"/>
  <c r="AW526" i="6"/>
  <c r="AQ526" i="6"/>
  <c r="AV526" i="6"/>
  <c r="AU526" i="6"/>
  <c r="T524" i="6"/>
  <c r="AR524" i="6"/>
  <c r="AW524" i="6"/>
  <c r="AQ524" i="6"/>
  <c r="AV524" i="6"/>
  <c r="AU524" i="6"/>
  <c r="T522" i="6"/>
  <c r="AR522" i="6"/>
  <c r="AW522" i="6"/>
  <c r="AQ522" i="6"/>
  <c r="AV522" i="6"/>
  <c r="AU522" i="6"/>
  <c r="T520" i="6"/>
  <c r="AR520" i="6"/>
  <c r="AW520" i="6"/>
  <c r="AQ520" i="6"/>
  <c r="AV520" i="6"/>
  <c r="AU520" i="6"/>
  <c r="T518" i="6"/>
  <c r="AR518" i="6"/>
  <c r="AW518" i="6"/>
  <c r="AQ518" i="6"/>
  <c r="AV518" i="6"/>
  <c r="AU518" i="6"/>
  <c r="T516" i="6"/>
  <c r="AR516" i="6"/>
  <c r="AW516" i="6"/>
  <c r="AQ516" i="6"/>
  <c r="AV516" i="6"/>
  <c r="AU516" i="6"/>
  <c r="T514" i="6"/>
  <c r="AR514" i="6"/>
  <c r="AW514" i="6"/>
  <c r="AQ514" i="6"/>
  <c r="AV514" i="6"/>
  <c r="AU514" i="6"/>
  <c r="T512" i="6"/>
  <c r="AR512" i="6"/>
  <c r="AW512" i="6"/>
  <c r="AQ512" i="6"/>
  <c r="AV512" i="6"/>
  <c r="AU512" i="6"/>
  <c r="T510" i="6"/>
  <c r="AR510" i="6"/>
  <c r="AW510" i="6"/>
  <c r="AQ510" i="6"/>
  <c r="AV510" i="6"/>
  <c r="AU510" i="6"/>
  <c r="T508" i="6"/>
  <c r="AR508" i="6"/>
  <c r="AW508" i="6"/>
  <c r="AQ508" i="6"/>
  <c r="AV508" i="6"/>
  <c r="AU508" i="6"/>
  <c r="T506" i="6"/>
  <c r="AR506" i="6"/>
  <c r="AW506" i="6"/>
  <c r="AQ506" i="6"/>
  <c r="AV506" i="6"/>
  <c r="AU506" i="6"/>
  <c r="T504" i="6"/>
  <c r="AR504" i="6"/>
  <c r="AW504" i="6"/>
  <c r="AQ504" i="6"/>
  <c r="AV504" i="6"/>
  <c r="AU504" i="6"/>
  <c r="T502" i="6"/>
  <c r="AR502" i="6"/>
  <c r="AW502" i="6"/>
  <c r="AQ502" i="6"/>
  <c r="AV502" i="6"/>
  <c r="AU502" i="6"/>
  <c r="T500" i="6"/>
  <c r="AR500" i="6"/>
  <c r="AW500" i="6"/>
  <c r="AQ500" i="6"/>
  <c r="AV500" i="6"/>
  <c r="AU500" i="6"/>
  <c r="T498" i="6"/>
  <c r="AR498" i="6"/>
  <c r="AW498" i="6"/>
  <c r="AQ498" i="6"/>
  <c r="AV498" i="6"/>
  <c r="AU498" i="6"/>
  <c r="T496" i="6"/>
  <c r="AR496" i="6"/>
  <c r="AW496" i="6"/>
  <c r="AQ496" i="6"/>
  <c r="AV496" i="6"/>
  <c r="AU496" i="6"/>
  <c r="T494" i="6"/>
  <c r="AR494" i="6"/>
  <c r="AW494" i="6"/>
  <c r="AQ494" i="6"/>
  <c r="AV494" i="6"/>
  <c r="AU494" i="6"/>
  <c r="T492" i="6"/>
  <c r="AR492" i="6"/>
  <c r="AW492" i="6"/>
  <c r="AQ492" i="6"/>
  <c r="AV492" i="6"/>
  <c r="AU492" i="6"/>
  <c r="T490" i="6"/>
  <c r="AR490" i="6"/>
  <c r="AW490" i="6"/>
  <c r="AQ490" i="6"/>
  <c r="AV490" i="6"/>
  <c r="AU490" i="6"/>
  <c r="T488" i="6"/>
  <c r="AR488" i="6"/>
  <c r="AW488" i="6"/>
  <c r="AQ488" i="6"/>
  <c r="AV488" i="6"/>
  <c r="AU488" i="6"/>
  <c r="T486" i="6"/>
  <c r="AR486" i="6"/>
  <c r="AW486" i="6"/>
  <c r="AQ486" i="6"/>
  <c r="AV486" i="6"/>
  <c r="AU486" i="6"/>
  <c r="T484" i="6"/>
  <c r="AR484" i="6"/>
  <c r="AW484" i="6"/>
  <c r="AQ484" i="6"/>
  <c r="AV484" i="6"/>
  <c r="AU484" i="6"/>
  <c r="T482" i="6"/>
  <c r="AR482" i="6"/>
  <c r="AW482" i="6"/>
  <c r="AQ482" i="6"/>
  <c r="AV482" i="6"/>
  <c r="AU482" i="6"/>
  <c r="T480" i="6"/>
  <c r="AR480" i="6"/>
  <c r="AW480" i="6"/>
  <c r="AQ480" i="6"/>
  <c r="AV480" i="6"/>
  <c r="AU480" i="6"/>
  <c r="T478" i="6"/>
  <c r="AR478" i="6"/>
  <c r="AW478" i="6"/>
  <c r="AQ478" i="6"/>
  <c r="AV478" i="6"/>
  <c r="AU478" i="6"/>
  <c r="T476" i="6"/>
  <c r="AR476" i="6"/>
  <c r="AW476" i="6"/>
  <c r="AQ476" i="6"/>
  <c r="AV476" i="6"/>
  <c r="AU476" i="6"/>
  <c r="T474" i="6"/>
  <c r="AR474" i="6"/>
  <c r="AW474" i="6"/>
  <c r="AQ474" i="6"/>
  <c r="AV474" i="6"/>
  <c r="AU474" i="6"/>
  <c r="T472" i="6"/>
  <c r="AR472" i="6"/>
  <c r="AW472" i="6"/>
  <c r="AQ472" i="6"/>
  <c r="AV472" i="6"/>
  <c r="AU472" i="6"/>
  <c r="T470" i="6"/>
  <c r="AR470" i="6"/>
  <c r="AW470" i="6"/>
  <c r="AQ470" i="6"/>
  <c r="AV470" i="6"/>
  <c r="AU470" i="6"/>
  <c r="T468" i="6"/>
  <c r="AR468" i="6"/>
  <c r="AW468" i="6"/>
  <c r="AQ468" i="6"/>
  <c r="AV468" i="6"/>
  <c r="AU468" i="6"/>
  <c r="T466" i="6"/>
  <c r="AQ466" i="6"/>
  <c r="AV466" i="6"/>
  <c r="AR466" i="6"/>
  <c r="AW466" i="6"/>
  <c r="AU466" i="6"/>
  <c r="T464" i="6"/>
  <c r="AQ464" i="6"/>
  <c r="AV464" i="6"/>
  <c r="AR464" i="6"/>
  <c r="AW464" i="6"/>
  <c r="AU464" i="6"/>
  <c r="T462" i="6"/>
  <c r="AR462" i="6"/>
  <c r="AQ462" i="6"/>
  <c r="AV462" i="6"/>
  <c r="AW462" i="6"/>
  <c r="AU462" i="6"/>
  <c r="T460" i="6"/>
  <c r="AW460" i="6"/>
  <c r="AQ460" i="6"/>
  <c r="AV460" i="6"/>
  <c r="AR460" i="6"/>
  <c r="AU460" i="6"/>
  <c r="T458" i="6"/>
  <c r="AR458" i="6"/>
  <c r="AQ458" i="6"/>
  <c r="AV458" i="6"/>
  <c r="AW458" i="6"/>
  <c r="AU458" i="6"/>
  <c r="T456" i="6"/>
  <c r="AR456" i="6"/>
  <c r="AQ456" i="6"/>
  <c r="AV456" i="6"/>
  <c r="AW456" i="6"/>
  <c r="AU456" i="6"/>
  <c r="T454" i="6"/>
  <c r="AR454" i="6"/>
  <c r="AQ454" i="6"/>
  <c r="AV454" i="6"/>
  <c r="AW454" i="6"/>
  <c r="AU454" i="6"/>
  <c r="T452" i="6"/>
  <c r="AR452" i="6"/>
  <c r="AW452" i="6"/>
  <c r="AQ452" i="6"/>
  <c r="AV452" i="6"/>
  <c r="AU452" i="6"/>
  <c r="T450" i="6"/>
  <c r="AR450" i="6"/>
  <c r="AW450" i="6"/>
  <c r="AQ450" i="6"/>
  <c r="AV450" i="6"/>
  <c r="AU450" i="6"/>
  <c r="T448" i="6"/>
  <c r="AR448" i="6"/>
  <c r="AW448" i="6"/>
  <c r="AQ448" i="6"/>
  <c r="AV448" i="6"/>
  <c r="AU448" i="6"/>
  <c r="T446" i="6"/>
  <c r="AR446" i="6"/>
  <c r="AW446" i="6"/>
  <c r="AQ446" i="6"/>
  <c r="AV446" i="6"/>
  <c r="AU446" i="6"/>
  <c r="T444" i="6"/>
  <c r="AR444" i="6"/>
  <c r="AW444" i="6"/>
  <c r="AQ444" i="6"/>
  <c r="AV444" i="6"/>
  <c r="AU444" i="6"/>
  <c r="T442" i="6"/>
  <c r="AR442" i="6"/>
  <c r="AW442" i="6"/>
  <c r="AQ442" i="6"/>
  <c r="AV442" i="6"/>
  <c r="AU442" i="6"/>
  <c r="T440" i="6"/>
  <c r="AR440" i="6"/>
  <c r="AW440" i="6"/>
  <c r="AQ440" i="6"/>
  <c r="AV440" i="6"/>
  <c r="AU440" i="6"/>
  <c r="T438" i="6"/>
  <c r="AR438" i="6"/>
  <c r="AW438" i="6"/>
  <c r="AQ438" i="6"/>
  <c r="AV438" i="6"/>
  <c r="AU438" i="6"/>
  <c r="T436" i="6"/>
  <c r="AR436" i="6"/>
  <c r="AW436" i="6"/>
  <c r="AQ436" i="6"/>
  <c r="AV436" i="6"/>
  <c r="AU436" i="6"/>
  <c r="T434" i="6"/>
  <c r="AR434" i="6"/>
  <c r="AW434" i="6"/>
  <c r="AQ434" i="6"/>
  <c r="AV434" i="6"/>
  <c r="AU434" i="6"/>
  <c r="T432" i="6"/>
  <c r="AR432" i="6"/>
  <c r="AW432" i="6"/>
  <c r="AQ432" i="6"/>
  <c r="AV432" i="6"/>
  <c r="AU432" i="6"/>
  <c r="T430" i="6"/>
  <c r="AR430" i="6"/>
  <c r="AW430" i="6"/>
  <c r="AQ430" i="6"/>
  <c r="AV430" i="6"/>
  <c r="AU430" i="6"/>
  <c r="T428" i="6"/>
  <c r="AR428" i="6"/>
  <c r="AW428" i="6"/>
  <c r="AQ428" i="6"/>
  <c r="AV428" i="6"/>
  <c r="AU428" i="6"/>
  <c r="T426" i="6"/>
  <c r="AR426" i="6"/>
  <c r="AW426" i="6"/>
  <c r="AQ426" i="6"/>
  <c r="AV426" i="6"/>
  <c r="AU426" i="6"/>
  <c r="T424" i="6"/>
  <c r="AR424" i="6"/>
  <c r="AW424" i="6"/>
  <c r="AQ424" i="6"/>
  <c r="AV424" i="6"/>
  <c r="AU424" i="6"/>
  <c r="T422" i="6"/>
  <c r="AR422" i="6"/>
  <c r="AW422" i="6"/>
  <c r="AQ422" i="6"/>
  <c r="AV422" i="6"/>
  <c r="AU422" i="6"/>
  <c r="T420" i="6"/>
  <c r="AR420" i="6"/>
  <c r="AW420" i="6"/>
  <c r="AQ420" i="6"/>
  <c r="AV420" i="6"/>
  <c r="AU420" i="6"/>
  <c r="T418" i="6"/>
  <c r="AR418" i="6"/>
  <c r="AW418" i="6"/>
  <c r="AQ418" i="6"/>
  <c r="AV418" i="6"/>
  <c r="AU418" i="6"/>
  <c r="T416" i="6"/>
  <c r="AR416" i="6"/>
  <c r="AW416" i="6"/>
  <c r="AQ416" i="6"/>
  <c r="AV416" i="6"/>
  <c r="AU416" i="6"/>
  <c r="T414" i="6"/>
  <c r="AR414" i="6"/>
  <c r="AW414" i="6"/>
  <c r="AQ414" i="6"/>
  <c r="AV414" i="6"/>
  <c r="AU414" i="6"/>
  <c r="T412" i="6"/>
  <c r="AR412" i="6"/>
  <c r="AW412" i="6"/>
  <c r="AQ412" i="6"/>
  <c r="AV412" i="6"/>
  <c r="AU412" i="6"/>
  <c r="T410" i="6"/>
  <c r="AR410" i="6"/>
  <c r="AW410" i="6"/>
  <c r="AQ410" i="6"/>
  <c r="AV410" i="6"/>
  <c r="AU410" i="6"/>
  <c r="T408" i="6"/>
  <c r="AR408" i="6"/>
  <c r="AW408" i="6"/>
  <c r="AQ408" i="6"/>
  <c r="AV408" i="6"/>
  <c r="AU408" i="6"/>
  <c r="T406" i="6"/>
  <c r="AR406" i="6"/>
  <c r="AW406" i="6"/>
  <c r="AQ406" i="6"/>
  <c r="AV406" i="6"/>
  <c r="AU406" i="6"/>
  <c r="T404" i="6"/>
  <c r="AR404" i="6"/>
  <c r="AW404" i="6"/>
  <c r="AQ404" i="6"/>
  <c r="AV404" i="6"/>
  <c r="AU404" i="6"/>
  <c r="T402" i="6"/>
  <c r="AR402" i="6"/>
  <c r="AW402" i="6"/>
  <c r="AQ402" i="6"/>
  <c r="AV402" i="6"/>
  <c r="AU402" i="6"/>
  <c r="T400" i="6"/>
  <c r="AR400" i="6"/>
  <c r="AW400" i="6"/>
  <c r="AQ400" i="6"/>
  <c r="AV400" i="6"/>
  <c r="AU400" i="6"/>
  <c r="T398" i="6"/>
  <c r="AR398" i="6"/>
  <c r="AW398" i="6"/>
  <c r="AQ398" i="6"/>
  <c r="AV398" i="6"/>
  <c r="AU398" i="6"/>
  <c r="T396" i="6"/>
  <c r="AR396" i="6"/>
  <c r="AW396" i="6"/>
  <c r="AQ396" i="6"/>
  <c r="AV396" i="6"/>
  <c r="AU396" i="6"/>
  <c r="T394" i="6"/>
  <c r="AR394" i="6"/>
  <c r="AW394" i="6"/>
  <c r="AQ394" i="6"/>
  <c r="AV394" i="6"/>
  <c r="AU394" i="6"/>
  <c r="T368" i="6"/>
  <c r="AR368" i="6"/>
  <c r="AW368" i="6"/>
  <c r="AQ368" i="6"/>
  <c r="AV368" i="6"/>
  <c r="T365" i="6"/>
  <c r="AR365" i="6"/>
  <c r="AW365" i="6"/>
  <c r="AQ365" i="6"/>
  <c r="AV365" i="6"/>
  <c r="T362" i="6"/>
  <c r="AR362" i="6"/>
  <c r="AW362" i="6"/>
  <c r="AQ362" i="6"/>
  <c r="AV362" i="6"/>
  <c r="T393" i="6"/>
  <c r="AR393" i="6"/>
  <c r="AW393" i="6"/>
  <c r="AQ393" i="6"/>
  <c r="AV393" i="6"/>
  <c r="T310" i="6"/>
  <c r="AR310" i="6"/>
  <c r="AW310" i="6"/>
  <c r="AQ310" i="6"/>
  <c r="AV310" i="6"/>
  <c r="T136" i="6"/>
  <c r="AR136" i="6"/>
  <c r="AW136" i="6"/>
  <c r="AQ136" i="6"/>
  <c r="AV136" i="6"/>
  <c r="AU136" i="6"/>
  <c r="T375" i="6"/>
  <c r="AR375" i="6"/>
  <c r="AW375" i="6"/>
  <c r="AQ375" i="6"/>
  <c r="AV375" i="6"/>
  <c r="T373" i="6"/>
  <c r="AR373" i="6"/>
  <c r="AW373" i="6"/>
  <c r="AQ373" i="6"/>
  <c r="AV373" i="6"/>
  <c r="T392" i="6"/>
  <c r="AR392" i="6"/>
  <c r="AW392" i="6"/>
  <c r="AQ392" i="6"/>
  <c r="AV392" i="6"/>
  <c r="T389" i="6"/>
  <c r="AR389" i="6"/>
  <c r="AW389" i="6"/>
  <c r="AQ389" i="6"/>
  <c r="AV389" i="6"/>
  <c r="T383" i="6"/>
  <c r="AR383" i="6"/>
  <c r="AW383" i="6"/>
  <c r="AQ383" i="6"/>
  <c r="AV383" i="6"/>
  <c r="T371" i="6"/>
  <c r="AR371" i="6"/>
  <c r="AW371" i="6"/>
  <c r="AQ371" i="6"/>
  <c r="AV371" i="6"/>
  <c r="T339" i="6"/>
  <c r="AR339" i="6"/>
  <c r="AW339" i="6"/>
  <c r="AQ339" i="6"/>
  <c r="AV339" i="6"/>
  <c r="T336" i="6"/>
  <c r="AR336" i="6"/>
  <c r="AW336" i="6"/>
  <c r="AQ336" i="6"/>
  <c r="AV336" i="6"/>
  <c r="T334" i="6"/>
  <c r="AR334" i="6"/>
  <c r="AW334" i="6"/>
  <c r="AQ334" i="6"/>
  <c r="AV334" i="6"/>
  <c r="T332" i="6"/>
  <c r="AR332" i="6"/>
  <c r="AW332" i="6"/>
  <c r="AQ332" i="6"/>
  <c r="AV332" i="6"/>
  <c r="T328" i="6"/>
  <c r="AR328" i="6"/>
  <c r="AW328" i="6"/>
  <c r="AQ328" i="6"/>
  <c r="AV328" i="6"/>
  <c r="T196" i="6"/>
  <c r="AR196" i="6"/>
  <c r="AW196" i="6"/>
  <c r="AQ196" i="6"/>
  <c r="AV196" i="6"/>
  <c r="AU196" i="6"/>
  <c r="T193" i="6"/>
  <c r="AR193" i="6"/>
  <c r="AW193" i="6"/>
  <c r="AQ193" i="6"/>
  <c r="AV193" i="6"/>
  <c r="AU193" i="6"/>
  <c r="T191" i="6"/>
  <c r="AR191" i="6"/>
  <c r="AW191" i="6"/>
  <c r="AQ191" i="6"/>
  <c r="AV191" i="6"/>
  <c r="AU191" i="6"/>
  <c r="T387" i="6"/>
  <c r="AR387" i="6"/>
  <c r="AW387" i="6"/>
  <c r="AQ387" i="6"/>
  <c r="AV387" i="6"/>
  <c r="T385" i="6"/>
  <c r="AR385" i="6"/>
  <c r="AW385" i="6"/>
  <c r="AQ385" i="6"/>
  <c r="AV385" i="6"/>
  <c r="T229" i="6"/>
  <c r="AR229" i="6"/>
  <c r="AW229" i="6"/>
  <c r="AQ229" i="6"/>
  <c r="AV229" i="6"/>
  <c r="AU229" i="6"/>
  <c r="T274" i="6"/>
  <c r="AR274" i="6"/>
  <c r="AW274" i="6"/>
  <c r="AQ274" i="6"/>
  <c r="AV274" i="6"/>
  <c r="T381" i="6"/>
  <c r="AR381" i="6"/>
  <c r="AW381" i="6"/>
  <c r="AQ381" i="6"/>
  <c r="AV381" i="6"/>
  <c r="T379" i="6"/>
  <c r="AR379" i="6"/>
  <c r="AW379" i="6"/>
  <c r="AQ379" i="6"/>
  <c r="AV379" i="6"/>
  <c r="T377" i="6"/>
  <c r="AR377" i="6"/>
  <c r="AW377" i="6"/>
  <c r="AQ377" i="6"/>
  <c r="AV377" i="6"/>
  <c r="T357" i="6"/>
  <c r="AR357" i="6"/>
  <c r="AW357" i="6"/>
  <c r="AQ357" i="6"/>
  <c r="AV357" i="6"/>
  <c r="T355" i="6"/>
  <c r="AR355" i="6"/>
  <c r="AW355" i="6"/>
  <c r="AQ355" i="6"/>
  <c r="AV355" i="6"/>
  <c r="T312" i="6"/>
  <c r="AR312" i="6"/>
  <c r="AW312" i="6"/>
  <c r="AQ312" i="6"/>
  <c r="AV312" i="6"/>
  <c r="T262" i="6"/>
  <c r="AR262" i="6"/>
  <c r="AW262" i="6"/>
  <c r="AQ262" i="6"/>
  <c r="AV262" i="6"/>
  <c r="T203" i="6"/>
  <c r="AR203" i="6"/>
  <c r="AW203" i="6"/>
  <c r="AQ203" i="6"/>
  <c r="AV203" i="6"/>
  <c r="AU203" i="6"/>
  <c r="T352" i="6"/>
  <c r="AR352" i="6"/>
  <c r="AW352" i="6"/>
  <c r="AQ352" i="6"/>
  <c r="AV352" i="6"/>
  <c r="T349" i="6"/>
  <c r="AR349" i="6"/>
  <c r="AW349" i="6"/>
  <c r="AQ349" i="6"/>
  <c r="AV349" i="6"/>
  <c r="T347" i="6"/>
  <c r="AR347" i="6"/>
  <c r="AW347" i="6"/>
  <c r="AQ347" i="6"/>
  <c r="AV347" i="6"/>
  <c r="T345" i="6"/>
  <c r="AR345" i="6"/>
  <c r="AW345" i="6"/>
  <c r="AQ345" i="6"/>
  <c r="AV345" i="6"/>
  <c r="T343" i="6"/>
  <c r="AR343" i="6"/>
  <c r="AW343" i="6"/>
  <c r="AQ343" i="6"/>
  <c r="AV343" i="6"/>
  <c r="T341" i="6"/>
  <c r="AR341" i="6"/>
  <c r="AW341" i="6"/>
  <c r="AQ341" i="6"/>
  <c r="AV341" i="6"/>
  <c r="T330" i="6"/>
  <c r="AR330" i="6"/>
  <c r="AW330" i="6"/>
  <c r="AQ330" i="6"/>
  <c r="AV330" i="6"/>
  <c r="T327" i="6"/>
  <c r="AR327" i="6"/>
  <c r="AW327" i="6"/>
  <c r="AQ327" i="6"/>
  <c r="AV327" i="6"/>
  <c r="T324" i="6"/>
  <c r="AR324" i="6"/>
  <c r="AW324" i="6"/>
  <c r="AQ324" i="6"/>
  <c r="AV324" i="6"/>
  <c r="T321" i="6"/>
  <c r="AR321" i="6"/>
  <c r="AW321" i="6"/>
  <c r="AQ321" i="6"/>
  <c r="AV321" i="6"/>
  <c r="T319" i="6"/>
  <c r="AR319" i="6"/>
  <c r="AW319" i="6"/>
  <c r="AQ319" i="6"/>
  <c r="AV319" i="6"/>
  <c r="T317" i="6"/>
  <c r="AR317" i="6"/>
  <c r="AW317" i="6"/>
  <c r="AQ317" i="6"/>
  <c r="AV317" i="6"/>
  <c r="T315" i="6"/>
  <c r="AR315" i="6"/>
  <c r="AW315" i="6"/>
  <c r="AQ315" i="6"/>
  <c r="AV315" i="6"/>
  <c r="T313" i="6"/>
  <c r="AR313" i="6"/>
  <c r="AW313" i="6"/>
  <c r="AQ313" i="6"/>
  <c r="AV313" i="6"/>
  <c r="T309" i="6"/>
  <c r="AR309" i="6"/>
  <c r="AW309" i="6"/>
  <c r="AQ309" i="6"/>
  <c r="AV309" i="6"/>
  <c r="T307" i="6"/>
  <c r="AR307" i="6"/>
  <c r="AW307" i="6"/>
  <c r="AQ307" i="6"/>
  <c r="AV307" i="6"/>
  <c r="T305" i="6"/>
  <c r="AR305" i="6"/>
  <c r="AW305" i="6"/>
  <c r="AQ305" i="6"/>
  <c r="AV305" i="6"/>
  <c r="T303" i="6"/>
  <c r="AR303" i="6"/>
  <c r="AW303" i="6"/>
  <c r="AQ303" i="6"/>
  <c r="AV303" i="6"/>
  <c r="T301" i="6"/>
  <c r="AR301" i="6"/>
  <c r="AW301" i="6"/>
  <c r="AQ301" i="6"/>
  <c r="AV301" i="6"/>
  <c r="T281" i="6"/>
  <c r="AR281" i="6"/>
  <c r="AW281" i="6"/>
  <c r="AQ281" i="6"/>
  <c r="AV281" i="6"/>
  <c r="T256" i="6"/>
  <c r="AR256" i="6"/>
  <c r="AW256" i="6"/>
  <c r="AQ256" i="6"/>
  <c r="AV256" i="6"/>
  <c r="AU256" i="6"/>
  <c r="T299" i="6"/>
  <c r="AR299" i="6"/>
  <c r="AW299" i="6"/>
  <c r="AQ299" i="6"/>
  <c r="AV299" i="6"/>
  <c r="T296" i="6"/>
  <c r="AR296" i="6"/>
  <c r="AW296" i="6"/>
  <c r="AQ296" i="6"/>
  <c r="AV296" i="6"/>
  <c r="T294" i="6"/>
  <c r="AR294" i="6"/>
  <c r="AW294" i="6"/>
  <c r="AQ294" i="6"/>
  <c r="AV294" i="6"/>
  <c r="T292" i="6"/>
  <c r="AR292" i="6"/>
  <c r="AW292" i="6"/>
  <c r="AQ292" i="6"/>
  <c r="AV292" i="6"/>
  <c r="T290" i="6"/>
  <c r="AR290" i="6"/>
  <c r="AW290" i="6"/>
  <c r="AQ290" i="6"/>
  <c r="AV290" i="6"/>
  <c r="T288" i="6"/>
  <c r="AR288" i="6"/>
  <c r="AW288" i="6"/>
  <c r="AQ288" i="6"/>
  <c r="AV288" i="6"/>
  <c r="T286" i="6"/>
  <c r="AR286" i="6"/>
  <c r="AW286" i="6"/>
  <c r="AQ286" i="6"/>
  <c r="AV286" i="6"/>
  <c r="T284" i="6"/>
  <c r="AR284" i="6"/>
  <c r="AW284" i="6"/>
  <c r="AQ284" i="6"/>
  <c r="AV284" i="6"/>
  <c r="T282" i="6"/>
  <c r="AR282" i="6"/>
  <c r="AW282" i="6"/>
  <c r="AQ282" i="6"/>
  <c r="AV282" i="6"/>
  <c r="T201" i="6"/>
  <c r="AR201" i="6"/>
  <c r="AW201" i="6"/>
  <c r="AQ201" i="6"/>
  <c r="AV201" i="6"/>
  <c r="AU201" i="6"/>
  <c r="T199" i="6"/>
  <c r="AR199" i="6"/>
  <c r="AW199" i="6"/>
  <c r="AQ199" i="6"/>
  <c r="AV199" i="6"/>
  <c r="AU199" i="6"/>
  <c r="T197" i="6"/>
  <c r="AR197" i="6"/>
  <c r="AW197" i="6"/>
  <c r="AQ197" i="6"/>
  <c r="AV197" i="6"/>
  <c r="AU197" i="6"/>
  <c r="T185" i="6"/>
  <c r="AR185" i="6"/>
  <c r="AW185" i="6"/>
  <c r="AQ185" i="6"/>
  <c r="AV185" i="6"/>
  <c r="AU185" i="6"/>
  <c r="T278" i="6"/>
  <c r="AR278" i="6"/>
  <c r="AW278" i="6"/>
  <c r="AQ278" i="6"/>
  <c r="AV278" i="6"/>
  <c r="T276" i="6"/>
  <c r="AR276" i="6"/>
  <c r="AW276" i="6"/>
  <c r="AQ276" i="6"/>
  <c r="AV276" i="6"/>
  <c r="T270" i="6"/>
  <c r="AR270" i="6"/>
  <c r="AW270" i="6"/>
  <c r="AQ270" i="6"/>
  <c r="AV270" i="6"/>
  <c r="T268" i="6"/>
  <c r="AR268" i="6"/>
  <c r="AW268" i="6"/>
  <c r="AQ268" i="6"/>
  <c r="AV268" i="6"/>
  <c r="T266" i="6"/>
  <c r="AR266" i="6"/>
  <c r="AW266" i="6"/>
  <c r="AQ266" i="6"/>
  <c r="AV266" i="6"/>
  <c r="T264" i="6"/>
  <c r="AR264" i="6"/>
  <c r="AW264" i="6"/>
  <c r="AQ264" i="6"/>
  <c r="AV264" i="6"/>
  <c r="T261" i="6"/>
  <c r="AR261" i="6"/>
  <c r="AW261" i="6"/>
  <c r="AQ261" i="6"/>
  <c r="AV261" i="6"/>
  <c r="T259" i="6"/>
  <c r="AR259" i="6"/>
  <c r="AW259" i="6"/>
  <c r="AQ259" i="6"/>
  <c r="AV259" i="6"/>
  <c r="T254" i="6"/>
  <c r="AR254" i="6"/>
  <c r="AW254" i="6"/>
  <c r="AQ254" i="6"/>
  <c r="AV254" i="6"/>
  <c r="AU254" i="6"/>
  <c r="T251" i="6"/>
  <c r="AR251" i="6"/>
  <c r="AW251" i="6"/>
  <c r="AQ251" i="6"/>
  <c r="AV251" i="6"/>
  <c r="AU251" i="6"/>
  <c r="T249" i="6"/>
  <c r="AR249" i="6"/>
  <c r="AW249" i="6"/>
  <c r="AQ249" i="6"/>
  <c r="AV249" i="6"/>
  <c r="AU249" i="6"/>
  <c r="T247" i="6"/>
  <c r="AR247" i="6"/>
  <c r="AW247" i="6"/>
  <c r="AQ247" i="6"/>
  <c r="AV247" i="6"/>
  <c r="AU247" i="6"/>
  <c r="T245" i="6"/>
  <c r="AR245" i="6"/>
  <c r="AW245" i="6"/>
  <c r="AQ245" i="6"/>
  <c r="AV245" i="6"/>
  <c r="AU245" i="6"/>
  <c r="T243" i="6"/>
  <c r="AR243" i="6"/>
  <c r="AW243" i="6"/>
  <c r="AQ243" i="6"/>
  <c r="AV243" i="6"/>
  <c r="AU243" i="6"/>
  <c r="T241" i="6"/>
  <c r="AR241" i="6"/>
  <c r="AW241" i="6"/>
  <c r="AQ241" i="6"/>
  <c r="AV241" i="6"/>
  <c r="AU241" i="6"/>
  <c r="T239" i="6"/>
  <c r="AR239" i="6"/>
  <c r="AW239" i="6"/>
  <c r="AQ239" i="6"/>
  <c r="AV239" i="6"/>
  <c r="AU239" i="6"/>
  <c r="T237" i="6"/>
  <c r="AR237" i="6"/>
  <c r="AW237" i="6"/>
  <c r="AQ237" i="6"/>
  <c r="AV237" i="6"/>
  <c r="AU237" i="6"/>
  <c r="T232" i="6"/>
  <c r="AR232" i="6"/>
  <c r="AW232" i="6"/>
  <c r="AQ232" i="6"/>
  <c r="AV232" i="6"/>
  <c r="AU232" i="6"/>
  <c r="T228" i="6"/>
  <c r="AR228" i="6"/>
  <c r="AW228" i="6"/>
  <c r="AQ228" i="6"/>
  <c r="AV228" i="6"/>
  <c r="AU228" i="6"/>
  <c r="T223" i="6"/>
  <c r="AR223" i="6"/>
  <c r="AW223" i="6"/>
  <c r="AQ223" i="6"/>
  <c r="AV223" i="6"/>
  <c r="AU223" i="6"/>
  <c r="T221" i="6"/>
  <c r="AR221" i="6"/>
  <c r="AW221" i="6"/>
  <c r="AQ221" i="6"/>
  <c r="AV221" i="6"/>
  <c r="AU221" i="6"/>
  <c r="T230" i="6"/>
  <c r="AR230" i="6"/>
  <c r="AW230" i="6"/>
  <c r="AQ230" i="6"/>
  <c r="AV230" i="6"/>
  <c r="AU230" i="6"/>
  <c r="T226" i="6"/>
  <c r="AR226" i="6"/>
  <c r="AW226" i="6"/>
  <c r="AQ226" i="6"/>
  <c r="AV226" i="6"/>
  <c r="AU226" i="6"/>
  <c r="T218" i="6"/>
  <c r="AR218" i="6"/>
  <c r="AW218" i="6"/>
  <c r="AQ218" i="6"/>
  <c r="AV218" i="6"/>
  <c r="AU218" i="6"/>
  <c r="T216" i="6"/>
  <c r="AR216" i="6"/>
  <c r="AW216" i="6"/>
  <c r="AQ216" i="6"/>
  <c r="AV216" i="6"/>
  <c r="AU216" i="6"/>
  <c r="T214" i="6"/>
  <c r="AR214" i="6"/>
  <c r="AW214" i="6"/>
  <c r="AQ214" i="6"/>
  <c r="AV214" i="6"/>
  <c r="AU214" i="6"/>
  <c r="T212" i="6"/>
  <c r="AR212" i="6"/>
  <c r="AW212" i="6"/>
  <c r="AQ212" i="6"/>
  <c r="AV212" i="6"/>
  <c r="AU212" i="6"/>
  <c r="T210" i="6"/>
  <c r="AR210" i="6"/>
  <c r="AW210" i="6"/>
  <c r="AQ210" i="6"/>
  <c r="AV210" i="6"/>
  <c r="AU210" i="6"/>
  <c r="T208" i="6"/>
  <c r="AR208" i="6"/>
  <c r="AW208" i="6"/>
  <c r="AQ208" i="6"/>
  <c r="AV208" i="6"/>
  <c r="AU208" i="6"/>
  <c r="T206" i="6"/>
  <c r="AR206" i="6"/>
  <c r="AW206" i="6"/>
  <c r="AQ206" i="6"/>
  <c r="AV206" i="6"/>
  <c r="AU206" i="6"/>
  <c r="T204" i="6"/>
  <c r="AR204" i="6"/>
  <c r="AW204" i="6"/>
  <c r="AQ204" i="6"/>
  <c r="AV204" i="6"/>
  <c r="AU204" i="6"/>
  <c r="T183" i="6"/>
  <c r="AR183" i="6"/>
  <c r="AW183" i="6"/>
  <c r="AQ183" i="6"/>
  <c r="AV183" i="6"/>
  <c r="AU183" i="6"/>
  <c r="T181" i="6"/>
  <c r="AR181" i="6"/>
  <c r="AW181" i="6"/>
  <c r="AQ181" i="6"/>
  <c r="AV181" i="6"/>
  <c r="AU181" i="6"/>
  <c r="T131" i="6"/>
  <c r="AR131" i="6"/>
  <c r="AW131" i="6"/>
  <c r="AQ131" i="6"/>
  <c r="AV131" i="6"/>
  <c r="AU131" i="6"/>
  <c r="T130" i="6"/>
  <c r="AR130" i="6"/>
  <c r="AW130" i="6"/>
  <c r="AQ130" i="6"/>
  <c r="AV130" i="6"/>
  <c r="AU130" i="6"/>
  <c r="T149" i="6"/>
  <c r="AR149" i="6"/>
  <c r="AW149" i="6"/>
  <c r="AQ149" i="6"/>
  <c r="AV149" i="6"/>
  <c r="AU149" i="6"/>
  <c r="T179" i="6"/>
  <c r="AR179" i="6"/>
  <c r="AW179" i="6"/>
  <c r="AQ179" i="6"/>
  <c r="AV179" i="6"/>
  <c r="AU179" i="6"/>
  <c r="T177" i="6"/>
  <c r="AR177" i="6"/>
  <c r="AW177" i="6"/>
  <c r="AQ177" i="6"/>
  <c r="AV177" i="6"/>
  <c r="AU177" i="6"/>
  <c r="T175" i="6"/>
  <c r="AR175" i="6"/>
  <c r="AW175" i="6"/>
  <c r="AQ175" i="6"/>
  <c r="AV175" i="6"/>
  <c r="AU175" i="6"/>
  <c r="T154" i="6"/>
  <c r="AR154" i="6"/>
  <c r="AW154" i="6"/>
  <c r="AQ154" i="6"/>
  <c r="AV154" i="6"/>
  <c r="AU154" i="6"/>
  <c r="T148" i="6"/>
  <c r="AR148" i="6"/>
  <c r="AW148" i="6"/>
  <c r="AQ148" i="6"/>
  <c r="AV148" i="6"/>
  <c r="AU148" i="6"/>
  <c r="T173" i="6"/>
  <c r="AR173" i="6"/>
  <c r="AW173" i="6"/>
  <c r="AQ173" i="6"/>
  <c r="AV173" i="6"/>
  <c r="AU173" i="6"/>
  <c r="T171" i="6"/>
  <c r="AR171" i="6"/>
  <c r="AW171" i="6"/>
  <c r="AQ171" i="6"/>
  <c r="AV171" i="6"/>
  <c r="AU171" i="6"/>
  <c r="T169" i="6"/>
  <c r="AR169" i="6"/>
  <c r="AW169" i="6"/>
  <c r="AQ169" i="6"/>
  <c r="AV169" i="6"/>
  <c r="AU169" i="6"/>
  <c r="T167" i="6"/>
  <c r="AR167" i="6"/>
  <c r="AW167" i="6"/>
  <c r="AQ167" i="6"/>
  <c r="AV167" i="6"/>
  <c r="AU167" i="6"/>
  <c r="T165" i="6"/>
  <c r="AR165" i="6"/>
  <c r="AW165" i="6"/>
  <c r="AQ165" i="6"/>
  <c r="AV165" i="6"/>
  <c r="AU165" i="6"/>
  <c r="T163" i="6"/>
  <c r="AR163" i="6"/>
  <c r="AW163" i="6"/>
  <c r="AQ163" i="6"/>
  <c r="AV163" i="6"/>
  <c r="AU163" i="6"/>
  <c r="T161" i="6"/>
  <c r="AR161" i="6"/>
  <c r="AW161" i="6"/>
  <c r="AQ161" i="6"/>
  <c r="AV161" i="6"/>
  <c r="AU161" i="6"/>
  <c r="T159" i="6"/>
  <c r="AR159" i="6"/>
  <c r="AW159" i="6"/>
  <c r="AQ159" i="6"/>
  <c r="AV159" i="6"/>
  <c r="AU159" i="6"/>
  <c r="T156" i="6"/>
  <c r="AR156" i="6"/>
  <c r="AW156" i="6"/>
  <c r="AQ156" i="6"/>
  <c r="AV156" i="6"/>
  <c r="AU156" i="6"/>
  <c r="T152" i="6"/>
  <c r="AR152" i="6"/>
  <c r="AW152" i="6"/>
  <c r="AQ152" i="6"/>
  <c r="AV152" i="6"/>
  <c r="AU152" i="6"/>
  <c r="T147" i="6"/>
  <c r="AR147" i="6"/>
  <c r="AW147" i="6"/>
  <c r="AQ147" i="6"/>
  <c r="AV147" i="6"/>
  <c r="AU147" i="6"/>
  <c r="T145" i="6"/>
  <c r="AR145" i="6"/>
  <c r="AW145" i="6"/>
  <c r="AQ145" i="6"/>
  <c r="AV145" i="6"/>
  <c r="AU145" i="6"/>
  <c r="T142" i="6"/>
  <c r="AR142" i="6"/>
  <c r="AW142" i="6"/>
  <c r="AQ142" i="6"/>
  <c r="AV142" i="6"/>
  <c r="AU142" i="6"/>
  <c r="T139" i="6"/>
  <c r="AR139" i="6"/>
  <c r="AW139" i="6"/>
  <c r="AQ139" i="6"/>
  <c r="AV139" i="6"/>
  <c r="AU139" i="6"/>
  <c r="T137" i="6"/>
  <c r="AR137" i="6"/>
  <c r="AW137" i="6"/>
  <c r="AQ137" i="6"/>
  <c r="AV137" i="6"/>
  <c r="AU137" i="6"/>
  <c r="T133" i="6"/>
  <c r="AR133" i="6"/>
  <c r="AW133" i="6"/>
  <c r="AQ133" i="6"/>
  <c r="AV133" i="6"/>
  <c r="AU133" i="6"/>
  <c r="T128" i="6"/>
  <c r="AR128" i="6"/>
  <c r="AW128" i="6"/>
  <c r="AQ128" i="6"/>
  <c r="AV128" i="6"/>
  <c r="AU128" i="6"/>
  <c r="T125" i="6"/>
  <c r="AR125" i="6"/>
  <c r="AW125" i="6"/>
  <c r="AQ125" i="6"/>
  <c r="AV125" i="6"/>
  <c r="AU125" i="6"/>
  <c r="T119" i="6"/>
  <c r="AR119" i="6"/>
  <c r="AW119" i="6"/>
  <c r="AQ119" i="6"/>
  <c r="AV119" i="6"/>
  <c r="T118" i="6"/>
  <c r="AR118" i="6"/>
  <c r="AW118" i="6"/>
  <c r="AQ118" i="6"/>
  <c r="AV118" i="6"/>
  <c r="T116" i="6"/>
  <c r="AR116" i="6"/>
  <c r="AW116" i="6"/>
  <c r="AQ116" i="6"/>
  <c r="AV116" i="6"/>
  <c r="AR114" i="6"/>
  <c r="AW114" i="6"/>
  <c r="AQ114" i="6"/>
  <c r="AV114" i="6"/>
  <c r="AR112" i="6"/>
  <c r="AW112" i="6"/>
  <c r="AQ112" i="6"/>
  <c r="AV112" i="6"/>
  <c r="AR111" i="6"/>
  <c r="AW111" i="6"/>
  <c r="AQ111" i="6"/>
  <c r="AV111" i="6"/>
  <c r="AR109" i="6"/>
  <c r="AW109" i="6"/>
  <c r="AQ109" i="6"/>
  <c r="AV109" i="6"/>
  <c r="AR108" i="6"/>
  <c r="AW108" i="6"/>
  <c r="AQ108" i="6"/>
  <c r="AV108" i="6"/>
  <c r="T106" i="6"/>
  <c r="AR106" i="6"/>
  <c r="AW106" i="6"/>
  <c r="AQ106" i="6"/>
  <c r="AV106" i="6"/>
  <c r="AW7" i="6"/>
  <c r="T7" i="6"/>
  <c r="AR17" i="6"/>
  <c r="AV17" i="6"/>
  <c r="AQ17" i="6"/>
  <c r="AU17" i="6"/>
  <c r="AW17" i="6"/>
  <c r="AQ91" i="6"/>
  <c r="AV91" i="6"/>
  <c r="AR91" i="6"/>
  <c r="AW91" i="6"/>
  <c r="AQ40" i="6"/>
  <c r="AW40" i="6"/>
  <c r="AR40" i="6"/>
  <c r="AV40" i="6"/>
  <c r="AR60" i="6"/>
  <c r="AV60" i="6"/>
  <c r="AW60" i="6"/>
  <c r="AQ60" i="6"/>
  <c r="AQ78" i="6"/>
  <c r="AV78" i="6"/>
  <c r="AR78" i="6"/>
  <c r="AW78" i="6"/>
  <c r="AQ99" i="6"/>
  <c r="AV99" i="6"/>
  <c r="AR99" i="6"/>
  <c r="AW99" i="6"/>
  <c r="AQ42" i="6"/>
  <c r="AW42" i="6"/>
  <c r="AR42" i="6"/>
  <c r="AV42" i="6"/>
  <c r="AQ80" i="6"/>
  <c r="AV80" i="6"/>
  <c r="AR80" i="6"/>
  <c r="AW80" i="6"/>
  <c r="AQ101" i="6"/>
  <c r="AV101" i="6"/>
  <c r="AR101" i="6"/>
  <c r="AW101" i="6"/>
  <c r="AQ93" i="6"/>
  <c r="AV93" i="6"/>
  <c r="AR93" i="6"/>
  <c r="AW93" i="6"/>
  <c r="AQ88" i="6"/>
  <c r="AV88" i="6"/>
  <c r="AR88" i="6"/>
  <c r="AW88" i="6"/>
  <c r="AQ86" i="6"/>
  <c r="AV86" i="6"/>
  <c r="AR86" i="6"/>
  <c r="AW86" i="6"/>
  <c r="AQ84" i="6"/>
  <c r="AV84" i="6"/>
  <c r="AR84" i="6"/>
  <c r="AW84" i="6"/>
  <c r="AQ81" i="6"/>
  <c r="AV81" i="6"/>
  <c r="AR81" i="6"/>
  <c r="AW81" i="6"/>
  <c r="AQ57" i="6"/>
  <c r="AW57" i="6"/>
  <c r="AR57" i="6"/>
  <c r="AV57" i="6"/>
  <c r="AQ38" i="6"/>
  <c r="AW38" i="6"/>
  <c r="AR38" i="6"/>
  <c r="AV38" i="6"/>
  <c r="AR27" i="6"/>
  <c r="AV27" i="6"/>
  <c r="AQ27" i="6"/>
  <c r="AW27" i="6"/>
  <c r="AQ75" i="6"/>
  <c r="AV75" i="6"/>
  <c r="AR75" i="6"/>
  <c r="AW75" i="6"/>
  <c r="AR73" i="6"/>
  <c r="AW73" i="6"/>
  <c r="AQ73" i="6"/>
  <c r="AV73" i="6"/>
  <c r="AR71" i="6"/>
  <c r="AW71" i="6"/>
  <c r="AQ71" i="6"/>
  <c r="AV71" i="6"/>
  <c r="AQ68" i="6"/>
  <c r="AW68" i="6"/>
  <c r="AR68" i="6"/>
  <c r="AV68" i="6"/>
  <c r="AQ66" i="6"/>
  <c r="AW66" i="6"/>
  <c r="AR66" i="6"/>
  <c r="AV66" i="6"/>
  <c r="AQ64" i="6"/>
  <c r="AW64" i="6"/>
  <c r="AR64" i="6"/>
  <c r="AV64" i="6"/>
  <c r="AR52" i="6"/>
  <c r="AV52" i="6"/>
  <c r="AW52" i="6"/>
  <c r="AQ52" i="6"/>
  <c r="AQ49" i="6"/>
  <c r="AW49" i="6"/>
  <c r="AR49" i="6"/>
  <c r="AV49" i="6"/>
  <c r="AQ45" i="6"/>
  <c r="AW45" i="6"/>
  <c r="AR45" i="6"/>
  <c r="AV45" i="6"/>
  <c r="AQ43" i="6"/>
  <c r="AW43" i="6"/>
  <c r="AR43" i="6"/>
  <c r="AV43" i="6"/>
  <c r="AQ34" i="6"/>
  <c r="AW34" i="6"/>
  <c r="AR34" i="6"/>
  <c r="AV34" i="6"/>
  <c r="AQ32" i="6"/>
  <c r="AW32" i="6"/>
  <c r="AR32" i="6"/>
  <c r="AV32" i="6"/>
  <c r="AR29" i="6"/>
  <c r="AV29" i="6"/>
  <c r="AQ29" i="6"/>
  <c r="AW29" i="6"/>
  <c r="AQ24" i="6"/>
  <c r="AW24" i="6"/>
  <c r="AR24" i="6"/>
  <c r="AV24" i="6"/>
  <c r="AQ22" i="6"/>
  <c r="AW22" i="6"/>
  <c r="AR22" i="6"/>
  <c r="AV22" i="6"/>
  <c r="AR19" i="6"/>
  <c r="AV19" i="6"/>
  <c r="AQ19" i="6"/>
  <c r="AU19" i="6"/>
  <c r="AW19" i="6"/>
  <c r="AQ16" i="6"/>
  <c r="AU16" i="6"/>
  <c r="AW16" i="6"/>
  <c r="AR16" i="6"/>
  <c r="AV16" i="6"/>
  <c r="AR13" i="6"/>
  <c r="AV13" i="6"/>
  <c r="AQ13" i="6"/>
  <c r="AU13" i="6"/>
  <c r="AW13" i="6"/>
  <c r="AR11" i="6"/>
  <c r="AV11" i="6"/>
  <c r="AQ11" i="6"/>
  <c r="AU11" i="6"/>
  <c r="AW11" i="6"/>
  <c r="AR9" i="6"/>
  <c r="AV9" i="6"/>
  <c r="AQ9" i="6"/>
  <c r="AU9" i="6"/>
  <c r="AW9" i="6"/>
  <c r="AR58" i="6"/>
  <c r="AV58" i="6"/>
  <c r="AQ58" i="6"/>
  <c r="AW58" i="6"/>
  <c r="AQ89" i="6"/>
  <c r="AV89" i="6"/>
  <c r="AR89" i="6"/>
  <c r="AW89" i="6"/>
  <c r="AQ47" i="6"/>
  <c r="AW47" i="6"/>
  <c r="AR47" i="6"/>
  <c r="AV47" i="6"/>
  <c r="AQ61" i="6"/>
  <c r="AW61" i="6"/>
  <c r="AR61" i="6"/>
  <c r="AV61" i="6"/>
  <c r="AQ79" i="6"/>
  <c r="AV79" i="6"/>
  <c r="AR79" i="6"/>
  <c r="AW79" i="6"/>
  <c r="AQ77" i="6"/>
  <c r="AV77" i="6"/>
  <c r="AR77" i="6"/>
  <c r="AW77" i="6"/>
  <c r="AQ100" i="6"/>
  <c r="AV100" i="6"/>
  <c r="AR100" i="6"/>
  <c r="AW100" i="6"/>
  <c r="AQ51" i="6"/>
  <c r="AW51" i="6"/>
  <c r="AR51" i="6"/>
  <c r="AV51" i="6"/>
  <c r="AQ28" i="6"/>
  <c r="AW28" i="6"/>
  <c r="AR28" i="6"/>
  <c r="AV28" i="6"/>
  <c r="AQ96" i="6"/>
  <c r="AV96" i="6"/>
  <c r="AR96" i="6"/>
  <c r="AW96" i="6"/>
  <c r="AQ92" i="6"/>
  <c r="AV92" i="6"/>
  <c r="AR92" i="6"/>
  <c r="AW92" i="6"/>
  <c r="AQ87" i="6"/>
  <c r="AV87" i="6"/>
  <c r="AR87" i="6"/>
  <c r="AW87" i="6"/>
  <c r="AQ85" i="6"/>
  <c r="AV85" i="6"/>
  <c r="AR85" i="6"/>
  <c r="AW85" i="6"/>
  <c r="AQ83" i="6"/>
  <c r="AV83" i="6"/>
  <c r="AR83" i="6"/>
  <c r="AW83" i="6"/>
  <c r="AR54" i="6"/>
  <c r="AV54" i="6"/>
  <c r="AQ54" i="6"/>
  <c r="AW54" i="6"/>
  <c r="AR39" i="6"/>
  <c r="AV39" i="6"/>
  <c r="AQ39" i="6"/>
  <c r="AW39" i="6"/>
  <c r="AQ36" i="6"/>
  <c r="AW36" i="6"/>
  <c r="AR36" i="6"/>
  <c r="AV36" i="6"/>
  <c r="AQ76" i="6"/>
  <c r="AV76" i="6"/>
  <c r="AR76" i="6"/>
  <c r="AW76" i="6"/>
  <c r="AQ74" i="6"/>
  <c r="AV74" i="6"/>
  <c r="AR74" i="6"/>
  <c r="AW74" i="6"/>
  <c r="AR72" i="6"/>
  <c r="AW72" i="6"/>
  <c r="AQ72" i="6"/>
  <c r="AV72" i="6"/>
  <c r="AQ70" i="6"/>
  <c r="AW70" i="6"/>
  <c r="AR70" i="6"/>
  <c r="AV70" i="6"/>
  <c r="AR67" i="6"/>
  <c r="AV67" i="6"/>
  <c r="AQ67" i="6"/>
  <c r="AW67" i="6"/>
  <c r="AR65" i="6"/>
  <c r="AV65" i="6"/>
  <c r="AQ65" i="6"/>
  <c r="AW65" i="6"/>
  <c r="AR62" i="6"/>
  <c r="AW62" i="6"/>
  <c r="AQ62" i="6"/>
  <c r="AV62" i="6"/>
  <c r="AR50" i="6"/>
  <c r="AV50" i="6"/>
  <c r="AQ50" i="6"/>
  <c r="AW50" i="6"/>
  <c r="AR46" i="6"/>
  <c r="AV46" i="6"/>
  <c r="AQ46" i="6"/>
  <c r="AW46" i="6"/>
  <c r="AR44" i="6"/>
  <c r="AV44" i="6"/>
  <c r="AW44" i="6"/>
  <c r="AQ44" i="6"/>
  <c r="AR35" i="6"/>
  <c r="AV35" i="6"/>
  <c r="AQ35" i="6"/>
  <c r="AW35" i="6"/>
  <c r="AR33" i="6"/>
  <c r="AV33" i="6"/>
  <c r="AQ33" i="6"/>
  <c r="AW33" i="6"/>
  <c r="AQ30" i="6"/>
  <c r="AW30" i="6"/>
  <c r="AR30" i="6"/>
  <c r="AV30" i="6"/>
  <c r="AQ26" i="6"/>
  <c r="AW26" i="6"/>
  <c r="AR26" i="6"/>
  <c r="AV26" i="6"/>
  <c r="AR23" i="6"/>
  <c r="AV23" i="6"/>
  <c r="AQ23" i="6"/>
  <c r="AW23" i="6"/>
  <c r="AQ20" i="6"/>
  <c r="AW20" i="6"/>
  <c r="AR20" i="6"/>
  <c r="AV20" i="6"/>
  <c r="AQ18" i="6"/>
  <c r="AU18" i="6"/>
  <c r="AW18" i="6"/>
  <c r="AR18" i="6"/>
  <c r="AV18" i="6"/>
  <c r="AR15" i="6"/>
  <c r="AV15" i="6"/>
  <c r="AQ15" i="6"/>
  <c r="AU15" i="6"/>
  <c r="AW15" i="6"/>
  <c r="AQ12" i="6"/>
  <c r="AU12" i="6"/>
  <c r="AW12" i="6"/>
  <c r="AR12" i="6"/>
  <c r="AV12" i="6"/>
  <c r="AQ10" i="6"/>
  <c r="AU10" i="6"/>
  <c r="AW10" i="6"/>
  <c r="AR10" i="6"/>
  <c r="AV10" i="6"/>
  <c r="AQ90" i="6"/>
  <c r="AV90" i="6"/>
  <c r="AR90" i="6"/>
  <c r="AW90" i="6"/>
  <c r="C27" i="80"/>
  <c r="D27" i="80" s="1"/>
  <c r="E27" i="80" s="1"/>
  <c r="F27" i="80" s="1"/>
  <c r="H20" i="6"/>
  <c r="AJ19" i="6" s="1"/>
  <c r="G21" i="6" a="1"/>
  <c r="G21" i="6" s="1"/>
  <c r="AQ7" i="6"/>
  <c r="M14" i="8"/>
  <c r="I505" i="30"/>
  <c r="E533" i="54"/>
  <c r="H533" i="54" s="1"/>
  <c r="G590" i="54"/>
  <c r="G531" i="54"/>
  <c r="G534" i="54" s="1"/>
  <c r="J504" i="9"/>
  <c r="G494" i="54"/>
  <c r="G497" i="54" s="1"/>
  <c r="F669" i="54"/>
  <c r="I158" i="96"/>
  <c r="H505" i="30"/>
  <c r="K503" i="36"/>
  <c r="J503" i="36"/>
  <c r="H503" i="36"/>
  <c r="G503" i="36"/>
  <c r="I503" i="36"/>
  <c r="H503" i="21"/>
  <c r="G503" i="21"/>
  <c r="J503" i="21"/>
  <c r="K503" i="21"/>
  <c r="AV7" i="6"/>
  <c r="E506" i="54"/>
  <c r="E503" i="54"/>
  <c r="E505" i="54"/>
  <c r="G506" i="54"/>
  <c r="G503" i="54"/>
  <c r="E605" i="54"/>
  <c r="G504" i="54"/>
  <c r="E526" i="54"/>
  <c r="D531" i="54"/>
  <c r="E584" i="54"/>
  <c r="F531" i="54"/>
  <c r="F534" i="54" s="1"/>
  <c r="E582" i="54"/>
  <c r="F600" i="54"/>
  <c r="H600" i="54" s="1"/>
  <c r="E587" i="54"/>
  <c r="E585" i="54"/>
  <c r="F598" i="54"/>
  <c r="H598" i="54" s="1"/>
  <c r="F603" i="54"/>
  <c r="H603" i="54" s="1"/>
  <c r="F601" i="54"/>
  <c r="H601" i="54" s="1"/>
  <c r="D526" i="54"/>
  <c r="H529" i="54"/>
  <c r="H519" i="54"/>
  <c r="E636" i="54"/>
  <c r="H522" i="54"/>
  <c r="H14" i="8"/>
  <c r="G18" i="9" s="1"/>
  <c r="C531" i="54"/>
  <c r="C526" i="54"/>
  <c r="H599" i="54"/>
  <c r="H602" i="54"/>
  <c r="H530" i="54"/>
  <c r="E531" i="54"/>
  <c r="C27" i="8" l="1"/>
  <c r="AK19" i="6"/>
  <c r="ACX31" i="96"/>
  <c r="ACQ89" i="96"/>
  <c r="ACO110" i="96"/>
  <c r="ACO143" i="96"/>
  <c r="ACQ118" i="96"/>
  <c r="ADI128" i="96"/>
  <c r="ACW148" i="96"/>
  <c r="ADE137" i="96"/>
  <c r="ABX8" i="37"/>
  <c r="ABW8" i="37"/>
  <c r="ACQ155" i="96"/>
  <c r="ADE145" i="96"/>
  <c r="ACW140" i="96"/>
  <c r="ADG134" i="96"/>
  <c r="ADA123" i="96"/>
  <c r="ADE112" i="96"/>
  <c r="ADG151" i="96"/>
  <c r="ACO147" i="96"/>
  <c r="ACW144" i="96"/>
  <c r="ADE141" i="96"/>
  <c r="ACO139" i="96"/>
  <c r="ACW136" i="96"/>
  <c r="ADA131" i="96"/>
  <c r="ACS126" i="96"/>
  <c r="ADI120" i="96"/>
  <c r="ACW115" i="96"/>
  <c r="ADG155" i="96"/>
  <c r="ACY154" i="96"/>
  <c r="ACO151" i="96"/>
  <c r="ADE147" i="96"/>
  <c r="ACW146" i="96"/>
  <c r="ACO145" i="96"/>
  <c r="ADE143" i="96"/>
  <c r="ACW142" i="96"/>
  <c r="ACO141" i="96"/>
  <c r="ADE139" i="96"/>
  <c r="ACW138" i="96"/>
  <c r="ACO137" i="96"/>
  <c r="ADA135" i="96"/>
  <c r="ADI132" i="96"/>
  <c r="ACS130" i="96"/>
  <c r="ADA127" i="96"/>
  <c r="ADI124" i="96"/>
  <c r="ACS122" i="96"/>
  <c r="ACY119" i="96"/>
  <c r="ADE116" i="96"/>
  <c r="ACO114" i="96"/>
  <c r="ACW111" i="96"/>
  <c r="ADE98" i="96"/>
  <c r="ACO98" i="96"/>
  <c r="ADC5" i="96"/>
  <c r="ACY155" i="96"/>
  <c r="ADG154" i="96"/>
  <c r="ACQ154" i="96"/>
  <c r="ACY151" i="96"/>
  <c r="ADE148" i="96"/>
  <c r="ACO148" i="96"/>
  <c r="ACW147" i="96"/>
  <c r="ADE146" i="96"/>
  <c r="ACO146" i="96"/>
  <c r="ACW145" i="96"/>
  <c r="ADE144" i="96"/>
  <c r="ACO144" i="96"/>
  <c r="ACW143" i="96"/>
  <c r="ADE142" i="96"/>
  <c r="ACO142" i="96"/>
  <c r="ACW141" i="96"/>
  <c r="ADE140" i="96"/>
  <c r="ACO140" i="96"/>
  <c r="ACW139" i="96"/>
  <c r="ADE138" i="96"/>
  <c r="ACO138" i="96"/>
  <c r="ACW137" i="96"/>
  <c r="ADE136" i="96"/>
  <c r="ACO136" i="96"/>
  <c r="ACS134" i="96"/>
  <c r="ADA133" i="96"/>
  <c r="ACS132" i="96"/>
  <c r="ADI130" i="96"/>
  <c r="ADA129" i="96"/>
  <c r="ACS128" i="96"/>
  <c r="ADI126" i="96"/>
  <c r="ADA125" i="96"/>
  <c r="ACS124" i="96"/>
  <c r="ADI122" i="96"/>
  <c r="ADA121" i="96"/>
  <c r="ACS120" i="96"/>
  <c r="ADG118" i="96"/>
  <c r="ACW117" i="96"/>
  <c r="ACO116" i="96"/>
  <c r="ADE114" i="96"/>
  <c r="ACW113" i="96"/>
  <c r="ACO112" i="96"/>
  <c r="ADE110" i="96"/>
  <c r="ACW102" i="96"/>
  <c r="ADJ29" i="96"/>
  <c r="ACX5" i="96"/>
  <c r="ACN5" i="96"/>
  <c r="ACM5" i="96"/>
  <c r="ACW5" i="96"/>
  <c r="ACY95" i="96"/>
  <c r="ADE97" i="96"/>
  <c r="ACS98" i="96"/>
  <c r="ADA98" i="96"/>
  <c r="ADI98" i="96"/>
  <c r="ACS102" i="96"/>
  <c r="ADA102" i="96"/>
  <c r="ADI102" i="96"/>
  <c r="ACS110" i="96"/>
  <c r="ADA110" i="96"/>
  <c r="ADI110" i="96"/>
  <c r="ACS111" i="96"/>
  <c r="ADA111" i="96"/>
  <c r="ADI111" i="96"/>
  <c r="ACS112" i="96"/>
  <c r="ADA112" i="96"/>
  <c r="ADI112" i="96"/>
  <c r="ACS113" i="96"/>
  <c r="ADA113" i="96"/>
  <c r="ADI113" i="96"/>
  <c r="ACS114" i="96"/>
  <c r="ADA114" i="96"/>
  <c r="ADI114" i="96"/>
  <c r="ACS115" i="96"/>
  <c r="ADA115" i="96"/>
  <c r="ADI115" i="96"/>
  <c r="ACS116" i="96"/>
  <c r="ADA116" i="96"/>
  <c r="ADI116" i="96"/>
  <c r="ACS117" i="96"/>
  <c r="ADA117" i="96"/>
  <c r="ACM118" i="96"/>
  <c r="ACU118" i="96"/>
  <c r="ADC118" i="96"/>
  <c r="ACM119" i="96"/>
  <c r="ACU119" i="96"/>
  <c r="ADC119" i="96"/>
  <c r="ACO120" i="96"/>
  <c r="ACW120" i="96"/>
  <c r="ADE120" i="96"/>
  <c r="ACO121" i="96"/>
  <c r="ACW121" i="96"/>
  <c r="ADE121" i="96"/>
  <c r="ACO122" i="96"/>
  <c r="ACW122" i="96"/>
  <c r="ADE122" i="96"/>
  <c r="ACO123" i="96"/>
  <c r="ACW123" i="96"/>
  <c r="ADE123" i="96"/>
  <c r="ACO124" i="96"/>
  <c r="ACW124" i="96"/>
  <c r="ADE124" i="96"/>
  <c r="ACO125" i="96"/>
  <c r="ACW125" i="96"/>
  <c r="ADE125" i="96"/>
  <c r="ACO126" i="96"/>
  <c r="ACW126" i="96"/>
  <c r="ADE126" i="96"/>
  <c r="ACO127" i="96"/>
  <c r="ACW127" i="96"/>
  <c r="ADE127" i="96"/>
  <c r="ACO128" i="96"/>
  <c r="ACW128" i="96"/>
  <c r="ADE128" i="96"/>
  <c r="ACO129" i="96"/>
  <c r="ACW129" i="96"/>
  <c r="ADE129" i="96"/>
  <c r="ACO130" i="96"/>
  <c r="ACW130" i="96"/>
  <c r="ADE130" i="96"/>
  <c r="ACO131" i="96"/>
  <c r="ACW131" i="96"/>
  <c r="ADE131" i="96"/>
  <c r="ACO132" i="96"/>
  <c r="ACW132" i="96"/>
  <c r="ADE132" i="96"/>
  <c r="ACO133" i="96"/>
  <c r="ACW133" i="96"/>
  <c r="ADG133" i="96"/>
  <c r="ACY134" i="96"/>
  <c r="ACQ135" i="96"/>
  <c r="ADI133" i="96"/>
  <c r="ADA134" i="96"/>
  <c r="ACS135" i="96"/>
  <c r="ADE135" i="96"/>
  <c r="ADC155" i="96"/>
  <c r="ACU155" i="96"/>
  <c r="ACM155" i="96"/>
  <c r="ADC154" i="96"/>
  <c r="ACU154" i="96"/>
  <c r="ACM154" i="96"/>
  <c r="ADC151" i="96"/>
  <c r="ACS151" i="96"/>
  <c r="ADI148" i="96"/>
  <c r="ADA148" i="96"/>
  <c r="ACS148" i="96"/>
  <c r="ADI147" i="96"/>
  <c r="ADA147" i="96"/>
  <c r="ACS147" i="96"/>
  <c r="ADI146" i="96"/>
  <c r="ADA146" i="96"/>
  <c r="ACS146" i="96"/>
  <c r="ADI145" i="96"/>
  <c r="ADA145" i="96"/>
  <c r="ACS145" i="96"/>
  <c r="ADI144" i="96"/>
  <c r="ADA144" i="96"/>
  <c r="ACS144" i="96"/>
  <c r="ADI143" i="96"/>
  <c r="ADA143" i="96"/>
  <c r="ACS143" i="96"/>
  <c r="ADI142" i="96"/>
  <c r="ADA142" i="96"/>
  <c r="ACS142" i="96"/>
  <c r="ADI141" i="96"/>
  <c r="ADA141" i="96"/>
  <c r="ACS141" i="96"/>
  <c r="ADI140" i="96"/>
  <c r="ADA140" i="96"/>
  <c r="ACS140" i="96"/>
  <c r="ADI139" i="96"/>
  <c r="ADA139" i="96"/>
  <c r="ACS139" i="96"/>
  <c r="ADI138" i="96"/>
  <c r="ADA138" i="96"/>
  <c r="ACS138" i="96"/>
  <c r="ADI137" i="96"/>
  <c r="ADA137" i="96"/>
  <c r="ACS137" i="96"/>
  <c r="ADI136" i="96"/>
  <c r="ADA136" i="96"/>
  <c r="ACS136" i="96"/>
  <c r="ADI135" i="96"/>
  <c r="ADI134" i="96"/>
  <c r="ACY135" i="96"/>
  <c r="ACQ134" i="96"/>
  <c r="ACS133" i="96"/>
  <c r="ADA132" i="96"/>
  <c r="ADI131" i="96"/>
  <c r="ACS131" i="96"/>
  <c r="ADA130" i="96"/>
  <c r="ADI129" i="96"/>
  <c r="ACS129" i="96"/>
  <c r="ADA128" i="96"/>
  <c r="ADI127" i="96"/>
  <c r="ACS127" i="96"/>
  <c r="ADA126" i="96"/>
  <c r="ADI125" i="96"/>
  <c r="ACS125" i="96"/>
  <c r="ADA124" i="96"/>
  <c r="ADI123" i="96"/>
  <c r="ACS123" i="96"/>
  <c r="ADA122" i="96"/>
  <c r="ADI121" i="96"/>
  <c r="ACS121" i="96"/>
  <c r="ADA120" i="96"/>
  <c r="ADG119" i="96"/>
  <c r="ACQ119" i="96"/>
  <c r="ACY118" i="96"/>
  <c r="ADE117" i="96"/>
  <c r="ACO117" i="96"/>
  <c r="ACW116" i="96"/>
  <c r="ADE115" i="96"/>
  <c r="ACO115" i="96"/>
  <c r="ACW114" i="96"/>
  <c r="ADE113" i="96"/>
  <c r="ACO113" i="96"/>
  <c r="ACW112" i="96"/>
  <c r="ADE111" i="96"/>
  <c r="ACO111" i="96"/>
  <c r="ACW110" i="96"/>
  <c r="ADE102" i="96"/>
  <c r="ACO102" i="96"/>
  <c r="ACW98" i="96"/>
  <c r="ADG96" i="96"/>
  <c r="I14" i="42"/>
  <c r="ACN13" i="96"/>
  <c r="ACR13" i="96"/>
  <c r="ACV13" i="96"/>
  <c r="ACZ13" i="96"/>
  <c r="ADD13" i="96"/>
  <c r="ADH13" i="96"/>
  <c r="ACN29" i="96"/>
  <c r="ACR29" i="96"/>
  <c r="ACV29" i="96"/>
  <c r="ACZ29" i="96"/>
  <c r="ADD29" i="96"/>
  <c r="ADH29" i="96"/>
  <c r="ADI29" i="96"/>
  <c r="ADG29" i="96"/>
  <c r="ADE29" i="96"/>
  <c r="ADC29" i="96"/>
  <c r="ADA29" i="96"/>
  <c r="ACY29" i="96"/>
  <c r="ACW29" i="96"/>
  <c r="ACU29" i="96"/>
  <c r="ACS29" i="96"/>
  <c r="ACQ29" i="96"/>
  <c r="ACO29" i="96"/>
  <c r="ACM29" i="96"/>
  <c r="ADI13" i="96"/>
  <c r="ADG13" i="96"/>
  <c r="ADE13" i="96"/>
  <c r="ADC13" i="96"/>
  <c r="ADA13" i="96"/>
  <c r="ACY13" i="96"/>
  <c r="ACW13" i="96"/>
  <c r="ACU13" i="96"/>
  <c r="ACS13" i="96"/>
  <c r="ACQ13" i="96"/>
  <c r="ACO13" i="96"/>
  <c r="ACM13" i="96"/>
  <c r="ADI83" i="96"/>
  <c r="ADE83" i="96"/>
  <c r="ADA83" i="96"/>
  <c r="ACW83" i="96"/>
  <c r="ACS83" i="96"/>
  <c r="ACO83" i="96"/>
  <c r="ADI21" i="96"/>
  <c r="ADE21" i="96"/>
  <c r="ADA21" i="96"/>
  <c r="ACW21" i="96"/>
  <c r="ACS21" i="96"/>
  <c r="ACO21" i="96"/>
  <c r="ADI109" i="96"/>
  <c r="ADE109" i="96"/>
  <c r="ADA109" i="96"/>
  <c r="ACW109" i="96"/>
  <c r="ACS109" i="96"/>
  <c r="ACO109" i="96"/>
  <c r="ADI108" i="96"/>
  <c r="ADE108" i="96"/>
  <c r="ADA108" i="96"/>
  <c r="ACW108" i="96"/>
  <c r="ACS108" i="96"/>
  <c r="ACO108" i="96"/>
  <c r="ADI101" i="96"/>
  <c r="ADE101" i="96"/>
  <c r="ADA101" i="96"/>
  <c r="ACW101" i="96"/>
  <c r="ACS101" i="96"/>
  <c r="ACO101" i="96"/>
  <c r="ADI100" i="96"/>
  <c r="ADE100" i="96"/>
  <c r="ADA100" i="96"/>
  <c r="ACW100" i="96"/>
  <c r="ACS100" i="96"/>
  <c r="ACO100" i="96"/>
  <c r="ADI99" i="96"/>
  <c r="ADE99" i="96"/>
  <c r="ADA99" i="96"/>
  <c r="ACW99" i="96"/>
  <c r="ACS99" i="96"/>
  <c r="ACO99" i="96"/>
  <c r="ADI91" i="96"/>
  <c r="ADE91" i="96"/>
  <c r="ADA91" i="96"/>
  <c r="ACW91" i="96"/>
  <c r="ACS91" i="96"/>
  <c r="ACO91" i="96"/>
  <c r="ADI85" i="96"/>
  <c r="ADE85" i="96"/>
  <c r="ADA85" i="96"/>
  <c r="ACW85" i="96"/>
  <c r="ACS85" i="96"/>
  <c r="ACO85" i="96"/>
  <c r="ADI84" i="96"/>
  <c r="ADE84" i="96"/>
  <c r="ADA84" i="96"/>
  <c r="ACW84" i="96"/>
  <c r="ACS84" i="96"/>
  <c r="ACO84" i="96"/>
  <c r="ADI79" i="96"/>
  <c r="ADE79" i="96"/>
  <c r="ADA79" i="96"/>
  <c r="ACW79" i="96"/>
  <c r="ACS79" i="96"/>
  <c r="ACO79" i="96"/>
  <c r="ADI78" i="96"/>
  <c r="ADE78" i="96"/>
  <c r="ADA78" i="96"/>
  <c r="ACW78" i="96"/>
  <c r="ACS78" i="96"/>
  <c r="ACO78" i="96"/>
  <c r="ADI60" i="96"/>
  <c r="ADE60" i="96"/>
  <c r="ADA60" i="96"/>
  <c r="ACW60" i="96"/>
  <c r="ACS60" i="96"/>
  <c r="ACO60" i="96"/>
  <c r="ADI59" i="96"/>
  <c r="ADE59" i="96"/>
  <c r="ADA59" i="96"/>
  <c r="ACW59" i="96"/>
  <c r="ACS59" i="96"/>
  <c r="ACO59" i="96"/>
  <c r="ADI58" i="96"/>
  <c r="ADG83" i="96"/>
  <c r="ADC83" i="96"/>
  <c r="ACY83" i="96"/>
  <c r="ACU83" i="96"/>
  <c r="ACQ83" i="96"/>
  <c r="ACM83" i="96"/>
  <c r="ADG21" i="96"/>
  <c r="ADC21" i="96"/>
  <c r="ACY21" i="96"/>
  <c r="ACU21" i="96"/>
  <c r="ACQ21" i="96"/>
  <c r="ACM21" i="96"/>
  <c r="ADG109" i="96"/>
  <c r="ADC109" i="96"/>
  <c r="ACY109" i="96"/>
  <c r="ACU109" i="96"/>
  <c r="ACQ109" i="96"/>
  <c r="ACM109" i="96"/>
  <c r="ADG108" i="96"/>
  <c r="ADC108" i="96"/>
  <c r="ACY108" i="96"/>
  <c r="ACU108" i="96"/>
  <c r="ACQ108" i="96"/>
  <c r="ACM108" i="96"/>
  <c r="ADG101" i="96"/>
  <c r="ADC101" i="96"/>
  <c r="ACY101" i="96"/>
  <c r="ACU101" i="96"/>
  <c r="ACQ101" i="96"/>
  <c r="ACM101" i="96"/>
  <c r="ADG100" i="96"/>
  <c r="ADC100" i="96"/>
  <c r="ACY100" i="96"/>
  <c r="ACU100" i="96"/>
  <c r="ACQ100" i="96"/>
  <c r="ACM100" i="96"/>
  <c r="ADG99" i="96"/>
  <c r="ADC99" i="96"/>
  <c r="ACY99" i="96"/>
  <c r="ACU99" i="96"/>
  <c r="ACQ99" i="96"/>
  <c r="ACM99" i="96"/>
  <c r="ADG91" i="96"/>
  <c r="ADC91" i="96"/>
  <c r="ACY91" i="96"/>
  <c r="ACU91" i="96"/>
  <c r="ACQ91" i="96"/>
  <c r="ACM91" i="96"/>
  <c r="ADG85" i="96"/>
  <c r="ADC85" i="96"/>
  <c r="ACY85" i="96"/>
  <c r="ACU85" i="96"/>
  <c r="ACQ85" i="96"/>
  <c r="ACM85" i="96"/>
  <c r="ADG84" i="96"/>
  <c r="ADC84" i="96"/>
  <c r="ACY84" i="96"/>
  <c r="ACU84" i="96"/>
  <c r="ACQ84" i="96"/>
  <c r="ACM84" i="96"/>
  <c r="ADG79" i="96"/>
  <c r="ADC79" i="96"/>
  <c r="ACY79" i="96"/>
  <c r="ACU79" i="96"/>
  <c r="ACQ79" i="96"/>
  <c r="ACM79" i="96"/>
  <c r="ADG78" i="96"/>
  <c r="ADC78" i="96"/>
  <c r="ACY78" i="96"/>
  <c r="ACU78" i="96"/>
  <c r="ACQ78" i="96"/>
  <c r="ACM78" i="96"/>
  <c r="ADG60" i="96"/>
  <c r="ADC60" i="96"/>
  <c r="ACY60" i="96"/>
  <c r="ACU60" i="96"/>
  <c r="ACQ60" i="96"/>
  <c r="ACM60" i="96"/>
  <c r="ADG59" i="96"/>
  <c r="ADC59" i="96"/>
  <c r="ACY59" i="96"/>
  <c r="ACU59" i="96"/>
  <c r="ACQ59" i="96"/>
  <c r="ACM59" i="96"/>
  <c r="ADG58" i="96"/>
  <c r="ADE58" i="96"/>
  <c r="ADA58" i="96"/>
  <c r="ACW58" i="96"/>
  <c r="ACS58" i="96"/>
  <c r="ACO58" i="96"/>
  <c r="ADI57" i="96"/>
  <c r="ADE57" i="96"/>
  <c r="ADA57" i="96"/>
  <c r="ACW57" i="96"/>
  <c r="ACS57" i="96"/>
  <c r="ACO57" i="96"/>
  <c r="ADI46" i="96"/>
  <c r="ADE46" i="96"/>
  <c r="ADA46" i="96"/>
  <c r="ACW46" i="96"/>
  <c r="ACS46" i="96"/>
  <c r="ACO46" i="96"/>
  <c r="ADI45" i="96"/>
  <c r="ADE45" i="96"/>
  <c r="ADA45" i="96"/>
  <c r="ACW45" i="96"/>
  <c r="ACS45" i="96"/>
  <c r="ACO45" i="96"/>
  <c r="ADI44" i="96"/>
  <c r="ADE44" i="96"/>
  <c r="ADA44" i="96"/>
  <c r="ACW44" i="96"/>
  <c r="ACS44" i="96"/>
  <c r="ACO44" i="96"/>
  <c r="ADI26" i="96"/>
  <c r="ADE26" i="96"/>
  <c r="ADA26" i="96"/>
  <c r="ACW26" i="96"/>
  <c r="ACS26" i="96"/>
  <c r="ACO26" i="96"/>
  <c r="ADI23" i="96"/>
  <c r="ADA23" i="96"/>
  <c r="ACS23" i="96"/>
  <c r="ADI22" i="96"/>
  <c r="ADA22" i="96"/>
  <c r="ACS22" i="96"/>
  <c r="ADC58" i="96"/>
  <c r="ACY58" i="96"/>
  <c r="ACU58" i="96"/>
  <c r="ACQ58" i="96"/>
  <c r="ACM58" i="96"/>
  <c r="ADG57" i="96"/>
  <c r="ADC57" i="96"/>
  <c r="ACY57" i="96"/>
  <c r="ACU57" i="96"/>
  <c r="ACQ57" i="96"/>
  <c r="ACM57" i="96"/>
  <c r="ADG46" i="96"/>
  <c r="ADC46" i="96"/>
  <c r="ACY46" i="96"/>
  <c r="ACU46" i="96"/>
  <c r="ACQ46" i="96"/>
  <c r="ACM46" i="96"/>
  <c r="ADG45" i="96"/>
  <c r="ADC45" i="96"/>
  <c r="ACY45" i="96"/>
  <c r="ACU45" i="96"/>
  <c r="ACQ45" i="96"/>
  <c r="ACM45" i="96"/>
  <c r="ADG44" i="96"/>
  <c r="ADC44" i="96"/>
  <c r="ACY44" i="96"/>
  <c r="ACU44" i="96"/>
  <c r="ACQ44" i="96"/>
  <c r="ACM44" i="96"/>
  <c r="ADG26" i="96"/>
  <c r="ADC26" i="96"/>
  <c r="ACY26" i="96"/>
  <c r="ACU26" i="96"/>
  <c r="ACQ26" i="96"/>
  <c r="ACM26" i="96"/>
  <c r="ADG23" i="96"/>
  <c r="ADC23" i="96"/>
  <c r="ACY23" i="96"/>
  <c r="ACU23" i="96"/>
  <c r="ACQ23" i="96"/>
  <c r="ACM23" i="96"/>
  <c r="ADG22" i="96"/>
  <c r="ADC22" i="96"/>
  <c r="ACY22" i="96"/>
  <c r="ACU22" i="96"/>
  <c r="ACQ22" i="96"/>
  <c r="ACM22" i="96"/>
  <c r="ADE23" i="96"/>
  <c r="ACW23" i="96"/>
  <c r="ACO23" i="96"/>
  <c r="ADE22" i="96"/>
  <c r="ACW22" i="96"/>
  <c r="ACO22" i="96"/>
  <c r="ADI155" i="96"/>
  <c r="ADE155" i="96"/>
  <c r="ADA155" i="96"/>
  <c r="ACW155" i="96"/>
  <c r="ACS155" i="96"/>
  <c r="ACO155" i="96"/>
  <c r="ADI154" i="96"/>
  <c r="ADE154" i="96"/>
  <c r="ADA154" i="96"/>
  <c r="ACW154" i="96"/>
  <c r="ACS154" i="96"/>
  <c r="ACO154" i="96"/>
  <c r="ADI151" i="96"/>
  <c r="ADE151" i="96"/>
  <c r="ADA151" i="96"/>
  <c r="ACW151" i="96"/>
  <c r="ACQ151" i="96"/>
  <c r="ACM151" i="96"/>
  <c r="ADG148" i="96"/>
  <c r="ADC148" i="96"/>
  <c r="ACY148" i="96"/>
  <c r="ACU148" i="96"/>
  <c r="ACQ148" i="96"/>
  <c r="ACM148" i="96"/>
  <c r="ADG147" i="96"/>
  <c r="ADC147" i="96"/>
  <c r="ACY147" i="96"/>
  <c r="ACU147" i="96"/>
  <c r="ACQ147" i="96"/>
  <c r="ACM147" i="96"/>
  <c r="ADG146" i="96"/>
  <c r="ADC146" i="96"/>
  <c r="ACY146" i="96"/>
  <c r="ACU146" i="96"/>
  <c r="ACQ146" i="96"/>
  <c r="ACM146" i="96"/>
  <c r="ADG145" i="96"/>
  <c r="ADC145" i="96"/>
  <c r="ACY145" i="96"/>
  <c r="ACU145" i="96"/>
  <c r="ACQ145" i="96"/>
  <c r="ACM145" i="96"/>
  <c r="ADG144" i="96"/>
  <c r="ADC144" i="96"/>
  <c r="ACY144" i="96"/>
  <c r="ACU144" i="96"/>
  <c r="ACQ144" i="96"/>
  <c r="ACM144" i="96"/>
  <c r="ADG143" i="96"/>
  <c r="ADC143" i="96"/>
  <c r="ACY143" i="96"/>
  <c r="ACU143" i="96"/>
  <c r="ACQ143" i="96"/>
  <c r="ACM143" i="96"/>
  <c r="ADG142" i="96"/>
  <c r="ADC142" i="96"/>
  <c r="ACY142" i="96"/>
  <c r="ACU142" i="96"/>
  <c r="ACQ142" i="96"/>
  <c r="ACM142" i="96"/>
  <c r="ADG141" i="96"/>
  <c r="ADC141" i="96"/>
  <c r="ACY141" i="96"/>
  <c r="ACU141" i="96"/>
  <c r="ACQ141" i="96"/>
  <c r="ACM141" i="96"/>
  <c r="ADG140" i="96"/>
  <c r="ADC140" i="96"/>
  <c r="ACY140" i="96"/>
  <c r="ACU140" i="96"/>
  <c r="ACQ140" i="96"/>
  <c r="ACM140" i="96"/>
  <c r="ADG139" i="96"/>
  <c r="ADC139" i="96"/>
  <c r="ACY139" i="96"/>
  <c r="ACU139" i="96"/>
  <c r="ACQ139" i="96"/>
  <c r="ACM139" i="96"/>
  <c r="ADG138" i="96"/>
  <c r="ADC138" i="96"/>
  <c r="ACY138" i="96"/>
  <c r="ACU138" i="96"/>
  <c r="ACQ138" i="96"/>
  <c r="ACM138" i="96"/>
  <c r="ADG137" i="96"/>
  <c r="ADC137" i="96"/>
  <c r="ACY137" i="96"/>
  <c r="ACU137" i="96"/>
  <c r="ACQ137" i="96"/>
  <c r="ACM137" i="96"/>
  <c r="ADG136" i="96"/>
  <c r="ADC136" i="96"/>
  <c r="ACY136" i="96"/>
  <c r="ACU136" i="96"/>
  <c r="ACQ136" i="96"/>
  <c r="ACM136" i="96"/>
  <c r="ADG135" i="96"/>
  <c r="ADC135" i="96"/>
  <c r="ACW135" i="96"/>
  <c r="ACO135" i="96"/>
  <c r="ADE134" i="96"/>
  <c r="ACW134" i="96"/>
  <c r="ACO134" i="96"/>
  <c r="ADE133" i="96"/>
  <c r="ACU135" i="96"/>
  <c r="ACM135" i="96"/>
  <c r="ADC134" i="96"/>
  <c r="ACU134" i="96"/>
  <c r="ACM134" i="96"/>
  <c r="ADC133" i="96"/>
  <c r="ACY133" i="96"/>
  <c r="ACU133" i="96"/>
  <c r="ACQ133" i="96"/>
  <c r="ACM133" i="96"/>
  <c r="ADG132" i="96"/>
  <c r="ADC132" i="96"/>
  <c r="ACY132" i="96"/>
  <c r="ACU132" i="96"/>
  <c r="ACQ132" i="96"/>
  <c r="ACM132" i="96"/>
  <c r="ADG131" i="96"/>
  <c r="ADC131" i="96"/>
  <c r="ACY131" i="96"/>
  <c r="ACU131" i="96"/>
  <c r="ACQ131" i="96"/>
  <c r="ACM131" i="96"/>
  <c r="ADG130" i="96"/>
  <c r="ADC130" i="96"/>
  <c r="ACY130" i="96"/>
  <c r="ACU130" i="96"/>
  <c r="ACQ130" i="96"/>
  <c r="ACM130" i="96"/>
  <c r="ADG129" i="96"/>
  <c r="ADC129" i="96"/>
  <c r="ACY129" i="96"/>
  <c r="ACU129" i="96"/>
  <c r="ACQ129" i="96"/>
  <c r="ACM129" i="96"/>
  <c r="ADG128" i="96"/>
  <c r="ADC128" i="96"/>
  <c r="ACY128" i="96"/>
  <c r="ACU128" i="96"/>
  <c r="ACQ128" i="96"/>
  <c r="ACM128" i="96"/>
  <c r="ADG127" i="96"/>
  <c r="ADC127" i="96"/>
  <c r="ACY127" i="96"/>
  <c r="ACU127" i="96"/>
  <c r="ACQ127" i="96"/>
  <c r="ACM127" i="96"/>
  <c r="ADG126" i="96"/>
  <c r="ADC126" i="96"/>
  <c r="ACY126" i="96"/>
  <c r="ACU126" i="96"/>
  <c r="ACQ126" i="96"/>
  <c r="ACM126" i="96"/>
  <c r="ADG125" i="96"/>
  <c r="ADC125" i="96"/>
  <c r="ACY125" i="96"/>
  <c r="ACU125" i="96"/>
  <c r="ACQ125" i="96"/>
  <c r="ACM125" i="96"/>
  <c r="ADG124" i="96"/>
  <c r="ADC124" i="96"/>
  <c r="ACY124" i="96"/>
  <c r="ACU124" i="96"/>
  <c r="ACQ124" i="96"/>
  <c r="ACM124" i="96"/>
  <c r="ADG123" i="96"/>
  <c r="ADC123" i="96"/>
  <c r="ACY123" i="96"/>
  <c r="ACU123" i="96"/>
  <c r="ACQ123" i="96"/>
  <c r="ACM123" i="96"/>
  <c r="ADG122" i="96"/>
  <c r="ADC122" i="96"/>
  <c r="ACY122" i="96"/>
  <c r="ACU122" i="96"/>
  <c r="ACQ122" i="96"/>
  <c r="ACM122" i="96"/>
  <c r="ADG121" i="96"/>
  <c r="ADC121" i="96"/>
  <c r="ACY121" i="96"/>
  <c r="ACU121" i="96"/>
  <c r="ACQ121" i="96"/>
  <c r="ACM121" i="96"/>
  <c r="ADG120" i="96"/>
  <c r="ADC120" i="96"/>
  <c r="ACY120" i="96"/>
  <c r="ACU120" i="96"/>
  <c r="ACQ120" i="96"/>
  <c r="ACM120" i="96"/>
  <c r="ADE119" i="96"/>
  <c r="ADA119" i="96"/>
  <c r="ACW119" i="96"/>
  <c r="ACS119" i="96"/>
  <c r="ACO119" i="96"/>
  <c r="ADI118" i="96"/>
  <c r="ADE118" i="96"/>
  <c r="ADA118" i="96"/>
  <c r="ACW118" i="96"/>
  <c r="ACS118" i="96"/>
  <c r="ACO118" i="96"/>
  <c r="ADG117" i="96"/>
  <c r="ADC117" i="96"/>
  <c r="ACY117" i="96"/>
  <c r="ACU117" i="96"/>
  <c r="ACQ117" i="96"/>
  <c r="ACM117" i="96"/>
  <c r="ADG116" i="96"/>
  <c r="ADC116" i="96"/>
  <c r="ACY116" i="96"/>
  <c r="ACU116" i="96"/>
  <c r="ACQ116" i="96"/>
  <c r="ACM116" i="96"/>
  <c r="ADG115" i="96"/>
  <c r="ADC115" i="96"/>
  <c r="ACY115" i="96"/>
  <c r="ACU115" i="96"/>
  <c r="ACQ115" i="96"/>
  <c r="ACM115" i="96"/>
  <c r="ADG114" i="96"/>
  <c r="ADC114" i="96"/>
  <c r="ACY114" i="96"/>
  <c r="ACU114" i="96"/>
  <c r="ACQ114" i="96"/>
  <c r="ACM114" i="96"/>
  <c r="ADG113" i="96"/>
  <c r="ADC113" i="96"/>
  <c r="ACY113" i="96"/>
  <c r="ACU113" i="96"/>
  <c r="ACQ113" i="96"/>
  <c r="ACM113" i="96"/>
  <c r="ADG112" i="96"/>
  <c r="ADC112" i="96"/>
  <c r="ACY112" i="96"/>
  <c r="ACU112" i="96"/>
  <c r="ACQ112" i="96"/>
  <c r="ACM112" i="96"/>
  <c r="ADG111" i="96"/>
  <c r="ADC111" i="96"/>
  <c r="ACY111" i="96"/>
  <c r="ACU111" i="96"/>
  <c r="ACQ111" i="96"/>
  <c r="ACM111" i="96"/>
  <c r="ADG110" i="96"/>
  <c r="ADC110" i="96"/>
  <c r="ACY110" i="96"/>
  <c r="ACU110" i="96"/>
  <c r="ACQ110" i="96"/>
  <c r="ACM110" i="96"/>
  <c r="ADG102" i="96"/>
  <c r="ADC102" i="96"/>
  <c r="ACY102" i="96"/>
  <c r="ACU102" i="96"/>
  <c r="ACQ102" i="96"/>
  <c r="ACM102" i="96"/>
  <c r="ADG98" i="96"/>
  <c r="ADC98" i="96"/>
  <c r="ACY98" i="96"/>
  <c r="ACU98" i="96"/>
  <c r="ACQ98" i="96"/>
  <c r="ACM98" i="96"/>
  <c r="ACW97" i="96"/>
  <c r="ACQ96" i="96"/>
  <c r="ACY94" i="96"/>
  <c r="H14" i="42"/>
  <c r="I13" i="42"/>
  <c r="ACP13" i="96"/>
  <c r="ACT13" i="96"/>
  <c r="ACX13" i="96"/>
  <c r="ADB13" i="96"/>
  <c r="ADF13" i="96"/>
  <c r="ADJ13" i="96"/>
  <c r="ACP29" i="96"/>
  <c r="ACT29" i="96"/>
  <c r="ACX29" i="96"/>
  <c r="ADB29" i="96"/>
  <c r="ADF29" i="96"/>
  <c r="ADR29" i="96" s="1"/>
  <c r="ADH83" i="96"/>
  <c r="ADF83" i="96"/>
  <c r="ADB83" i="96"/>
  <c r="ACX83" i="96"/>
  <c r="ACT83" i="96"/>
  <c r="ACP83" i="96"/>
  <c r="ADJ21" i="96"/>
  <c r="ADF21" i="96"/>
  <c r="ADB21" i="96"/>
  <c r="ACX21" i="96"/>
  <c r="ACT21" i="96"/>
  <c r="ACP21" i="96"/>
  <c r="ADJ109" i="96"/>
  <c r="ADF109" i="96"/>
  <c r="ADB109" i="96"/>
  <c r="ACX109" i="96"/>
  <c r="ACT109" i="96"/>
  <c r="ACP109" i="96"/>
  <c r="ADJ108" i="96"/>
  <c r="ADF108" i="96"/>
  <c r="ADB108" i="96"/>
  <c r="ACX108" i="96"/>
  <c r="ACT108" i="96"/>
  <c r="ACP108" i="96"/>
  <c r="ADJ101" i="96"/>
  <c r="ADF101" i="96"/>
  <c r="ADB101" i="96"/>
  <c r="ACX101" i="96"/>
  <c r="ACT101" i="96"/>
  <c r="ACP101" i="96"/>
  <c r="ADJ100" i="96"/>
  <c r="ADF100" i="96"/>
  <c r="ADB100" i="96"/>
  <c r="ACX100" i="96"/>
  <c r="ACT100" i="96"/>
  <c r="ACP100" i="96"/>
  <c r="ADJ99" i="96"/>
  <c r="ADF99" i="96"/>
  <c r="ADB99" i="96"/>
  <c r="ACX99" i="96"/>
  <c r="ACT99" i="96"/>
  <c r="ACP99" i="96"/>
  <c r="ADJ91" i="96"/>
  <c r="ADF91" i="96"/>
  <c r="ADB91" i="96"/>
  <c r="ACT91" i="96"/>
  <c r="ACN91" i="96"/>
  <c r="ADJ85" i="96"/>
  <c r="ADF85" i="96"/>
  <c r="ADB85" i="96"/>
  <c r="ACV85" i="96"/>
  <c r="ACR85" i="96"/>
  <c r="ACN85" i="96"/>
  <c r="ADH84" i="96"/>
  <c r="ADD84" i="96"/>
  <c r="ADB84" i="96"/>
  <c r="ACX84" i="96"/>
  <c r="ACT84" i="96"/>
  <c r="ACP84" i="96"/>
  <c r="ADJ79" i="96"/>
  <c r="ADD79" i="96"/>
  <c r="ADB79" i="96"/>
  <c r="ACX79" i="96"/>
  <c r="ACT79" i="96"/>
  <c r="ACP79" i="96"/>
  <c r="ADJ78" i="96"/>
  <c r="ADF78" i="96"/>
  <c r="ADB78" i="96"/>
  <c r="ACX78" i="96"/>
  <c r="ACT78" i="96"/>
  <c r="ACN78" i="96"/>
  <c r="ADH60" i="96"/>
  <c r="ADD60" i="96"/>
  <c r="ADB60" i="96"/>
  <c r="ACZ60" i="96"/>
  <c r="ACV60" i="96"/>
  <c r="ACR60" i="96"/>
  <c r="ACN60" i="96"/>
  <c r="ADH59" i="96"/>
  <c r="ADD59" i="96"/>
  <c r="ACZ59" i="96"/>
  <c r="ACV59" i="96"/>
  <c r="ACR59" i="96"/>
  <c r="ACN59" i="96"/>
  <c r="ADH58" i="96"/>
  <c r="ADJ83" i="96"/>
  <c r="ADD83" i="96"/>
  <c r="ACZ83" i="96"/>
  <c r="ACV83" i="96"/>
  <c r="ACR83" i="96"/>
  <c r="ACN83" i="96"/>
  <c r="ADH21" i="96"/>
  <c r="ADD21" i="96"/>
  <c r="ACZ21" i="96"/>
  <c r="ACV21" i="96"/>
  <c r="ACR21" i="96"/>
  <c r="ACN21" i="96"/>
  <c r="ADH109" i="96"/>
  <c r="ADD109" i="96"/>
  <c r="ACZ109" i="96"/>
  <c r="ACV109" i="96"/>
  <c r="ACR109" i="96"/>
  <c r="ACN109" i="96"/>
  <c r="ADH108" i="96"/>
  <c r="ADD108" i="96"/>
  <c r="ACZ108" i="96"/>
  <c r="ACV108" i="96"/>
  <c r="ACR108" i="96"/>
  <c r="ACN108" i="96"/>
  <c r="ADH101" i="96"/>
  <c r="ADD101" i="96"/>
  <c r="ACZ101" i="96"/>
  <c r="ACV101" i="96"/>
  <c r="ACR101" i="96"/>
  <c r="ACN101" i="96"/>
  <c r="ADH100" i="96"/>
  <c r="ADD100" i="96"/>
  <c r="ACZ100" i="96"/>
  <c r="ACV100" i="96"/>
  <c r="ACR100" i="96"/>
  <c r="ACN100" i="96"/>
  <c r="ADH99" i="96"/>
  <c r="ADD99" i="96"/>
  <c r="ACZ99" i="96"/>
  <c r="ACV99" i="96"/>
  <c r="ACR99" i="96"/>
  <c r="ACN99" i="96"/>
  <c r="ADH91" i="96"/>
  <c r="ADD91" i="96"/>
  <c r="ACZ91" i="96"/>
  <c r="ACX91" i="96"/>
  <c r="ACV91" i="96"/>
  <c r="ACR91" i="96"/>
  <c r="ACP91" i="96"/>
  <c r="ADH85" i="96"/>
  <c r="ADD85" i="96"/>
  <c r="ACZ85" i="96"/>
  <c r="ACX85" i="96"/>
  <c r="ACT85" i="96"/>
  <c r="ACP85" i="96"/>
  <c r="ADJ84" i="96"/>
  <c r="ADF84" i="96"/>
  <c r="ACZ84" i="96"/>
  <c r="ADP84" i="96" s="1"/>
  <c r="ACV84" i="96"/>
  <c r="ACR84" i="96"/>
  <c r="ACN84" i="96"/>
  <c r="ADH79" i="96"/>
  <c r="ADF79" i="96"/>
  <c r="ACZ79" i="96"/>
  <c r="ADP79" i="96" s="1"/>
  <c r="ACV79" i="96"/>
  <c r="ACR79" i="96"/>
  <c r="ACN79" i="96"/>
  <c r="ADH78" i="96"/>
  <c r="ADD78" i="96"/>
  <c r="ACZ78" i="96"/>
  <c r="ACV78" i="96"/>
  <c r="ACR78" i="96"/>
  <c r="ACP78" i="96"/>
  <c r="ADJ60" i="96"/>
  <c r="ADF60" i="96"/>
  <c r="ACX60" i="96"/>
  <c r="ACT60" i="96"/>
  <c r="ACP60" i="96"/>
  <c r="ADJ59" i="96"/>
  <c r="ADF59" i="96"/>
  <c r="ADB59" i="96"/>
  <c r="ACX59" i="96"/>
  <c r="ACT59" i="96"/>
  <c r="ACP59" i="96"/>
  <c r="ADJ58" i="96"/>
  <c r="ADD58" i="96"/>
  <c r="ACZ58" i="96"/>
  <c r="ACV58" i="96"/>
  <c r="ACR58" i="96"/>
  <c r="ACP58" i="96"/>
  <c r="ADJ57" i="96"/>
  <c r="ADF57" i="96"/>
  <c r="ADB57" i="96"/>
  <c r="ACX57" i="96"/>
  <c r="ACR57" i="96"/>
  <c r="ACN57" i="96"/>
  <c r="ACV46" i="96"/>
  <c r="ACR46" i="96"/>
  <c r="ACN46" i="96"/>
  <c r="ADH45" i="96"/>
  <c r="ADD45" i="96"/>
  <c r="ACZ45" i="96"/>
  <c r="ACV45" i="96"/>
  <c r="ACR45" i="96"/>
  <c r="ACN45" i="96"/>
  <c r="ADH44" i="96"/>
  <c r="ADD44" i="96"/>
  <c r="ACZ44" i="96"/>
  <c r="ACV44" i="96"/>
  <c r="ACR44" i="96"/>
  <c r="ACN44" i="96"/>
  <c r="ADB26" i="96"/>
  <c r="ACV26" i="96"/>
  <c r="ACR26" i="96"/>
  <c r="ACN26" i="96"/>
  <c r="ADH23" i="96"/>
  <c r="ADD23" i="96"/>
  <c r="ACZ23" i="96"/>
  <c r="ACV23" i="96"/>
  <c r="ACR23" i="96"/>
  <c r="ACN23" i="96"/>
  <c r="ADH22" i="96"/>
  <c r="ADD22" i="96"/>
  <c r="ACZ22" i="96"/>
  <c r="ACV22" i="96"/>
  <c r="ACR22" i="96"/>
  <c r="ACN22" i="96"/>
  <c r="ADF58" i="96"/>
  <c r="ADB58" i="96"/>
  <c r="ACX58" i="96"/>
  <c r="ACT58" i="96"/>
  <c r="ACN58" i="96"/>
  <c r="ADH57" i="96"/>
  <c r="ADD57" i="96"/>
  <c r="ACZ57" i="96"/>
  <c r="ACV57" i="96"/>
  <c r="ACT57" i="96"/>
  <c r="ACP57" i="96"/>
  <c r="ADJ46" i="96"/>
  <c r="ADH46" i="96"/>
  <c r="ADF46" i="96"/>
  <c r="ADD46" i="96"/>
  <c r="ADB46" i="96"/>
  <c r="ACZ46" i="96"/>
  <c r="ACX46" i="96"/>
  <c r="ACT46" i="96"/>
  <c r="ACP46" i="96"/>
  <c r="ADJ45" i="96"/>
  <c r="ADF45" i="96"/>
  <c r="ADB45" i="96"/>
  <c r="ACX45" i="96"/>
  <c r="ACT45" i="96"/>
  <c r="ACP45" i="96"/>
  <c r="ADJ44" i="96"/>
  <c r="ADF44" i="96"/>
  <c r="ADB44" i="96"/>
  <c r="ACX44" i="96"/>
  <c r="ACT44" i="96"/>
  <c r="ACP44" i="96"/>
  <c r="ADJ26" i="96"/>
  <c r="ADH26" i="96"/>
  <c r="ADF26" i="96"/>
  <c r="ADD26" i="96"/>
  <c r="ACZ26" i="96"/>
  <c r="ACX26" i="96"/>
  <c r="ACT26" i="96"/>
  <c r="ACP26" i="96"/>
  <c r="ADJ23" i="96"/>
  <c r="ADF23" i="96"/>
  <c r="ADB23" i="96"/>
  <c r="ACX23" i="96"/>
  <c r="ACT23" i="96"/>
  <c r="ACP23" i="96"/>
  <c r="ADJ22" i="96"/>
  <c r="ADF22" i="96"/>
  <c r="ADB22" i="96"/>
  <c r="ACX22" i="96"/>
  <c r="ACT22" i="96"/>
  <c r="ACP22" i="96"/>
  <c r="I506" i="30"/>
  <c r="ADI97" i="96"/>
  <c r="ADA97" i="96"/>
  <c r="ACQ97" i="96"/>
  <c r="ACY96" i="96"/>
  <c r="ADG95" i="96"/>
  <c r="ACQ95" i="96"/>
  <c r="ADG94" i="96"/>
  <c r="ACY93" i="96"/>
  <c r="I504" i="9"/>
  <c r="J265" i="100"/>
  <c r="K265" i="100"/>
  <c r="H265" i="100"/>
  <c r="I265" i="100"/>
  <c r="J212" i="100"/>
  <c r="H212" i="100"/>
  <c r="K212" i="100"/>
  <c r="I212" i="100"/>
  <c r="H238" i="100"/>
  <c r="J238" i="100"/>
  <c r="I238" i="100"/>
  <c r="K238" i="100"/>
  <c r="I200" i="100"/>
  <c r="H200" i="100"/>
  <c r="K200" i="100"/>
  <c r="J200" i="100"/>
  <c r="H202" i="100"/>
  <c r="J202" i="100"/>
  <c r="K202" i="100"/>
  <c r="I202" i="100"/>
  <c r="J205" i="100"/>
  <c r="K205" i="100"/>
  <c r="H205" i="100"/>
  <c r="I205" i="100"/>
  <c r="H403" i="100"/>
  <c r="K403" i="100"/>
  <c r="J403" i="100"/>
  <c r="I403" i="100"/>
  <c r="H405" i="100"/>
  <c r="I405" i="100"/>
  <c r="J405" i="100"/>
  <c r="K405" i="100"/>
  <c r="H407" i="100"/>
  <c r="K407" i="100"/>
  <c r="J407" i="100"/>
  <c r="I407" i="100"/>
  <c r="H409" i="100"/>
  <c r="I409" i="100"/>
  <c r="J409" i="100"/>
  <c r="K409" i="100"/>
  <c r="H411" i="100"/>
  <c r="K411" i="100"/>
  <c r="J411" i="100"/>
  <c r="I411" i="100"/>
  <c r="H413" i="100"/>
  <c r="I413" i="100"/>
  <c r="J413" i="100"/>
  <c r="K413" i="100"/>
  <c r="H415" i="100"/>
  <c r="K415" i="100"/>
  <c r="J415" i="100"/>
  <c r="I415" i="100"/>
  <c r="H417" i="100"/>
  <c r="I417" i="100"/>
  <c r="J417" i="100"/>
  <c r="K417" i="100"/>
  <c r="H419" i="100"/>
  <c r="K419" i="100"/>
  <c r="J419" i="100"/>
  <c r="I419" i="100"/>
  <c r="H421" i="100"/>
  <c r="I421" i="100"/>
  <c r="J421" i="100"/>
  <c r="K421" i="100"/>
  <c r="H423" i="100"/>
  <c r="K423" i="100"/>
  <c r="J423" i="100"/>
  <c r="I423" i="100"/>
  <c r="H425" i="100"/>
  <c r="I425" i="100"/>
  <c r="J425" i="100"/>
  <c r="K425" i="100"/>
  <c r="H427" i="100"/>
  <c r="K427" i="100"/>
  <c r="J427" i="100"/>
  <c r="I427" i="100"/>
  <c r="H429" i="100"/>
  <c r="I429" i="100"/>
  <c r="J429" i="100"/>
  <c r="K429" i="100"/>
  <c r="H431" i="100"/>
  <c r="K431" i="100"/>
  <c r="J431" i="100"/>
  <c r="I431" i="100"/>
  <c r="H433" i="100"/>
  <c r="I433" i="100"/>
  <c r="J433" i="100"/>
  <c r="K433" i="100"/>
  <c r="H435" i="100"/>
  <c r="I435" i="100"/>
  <c r="J435" i="100"/>
  <c r="K435" i="100"/>
  <c r="H437" i="100"/>
  <c r="I437" i="100"/>
  <c r="J437" i="100"/>
  <c r="K437" i="100"/>
  <c r="H439" i="100"/>
  <c r="K439" i="100"/>
  <c r="J439" i="100"/>
  <c r="I439" i="100"/>
  <c r="H441" i="100"/>
  <c r="I441" i="100"/>
  <c r="J441" i="100"/>
  <c r="K441" i="100"/>
  <c r="H443" i="100"/>
  <c r="I443" i="100"/>
  <c r="J443" i="100"/>
  <c r="K443" i="100"/>
  <c r="H445" i="100"/>
  <c r="I445" i="100"/>
  <c r="J445" i="100"/>
  <c r="K445" i="100"/>
  <c r="H447" i="100"/>
  <c r="K447" i="100"/>
  <c r="J447" i="100"/>
  <c r="I447" i="100"/>
  <c r="H449" i="100"/>
  <c r="I449" i="100"/>
  <c r="J449" i="100"/>
  <c r="K449" i="100"/>
  <c r="H451" i="100"/>
  <c r="I451" i="100"/>
  <c r="J451" i="100"/>
  <c r="K451" i="100"/>
  <c r="H453" i="100"/>
  <c r="I453" i="100"/>
  <c r="J453" i="100"/>
  <c r="K453" i="100"/>
  <c r="H455" i="100"/>
  <c r="K455" i="100"/>
  <c r="J455" i="100"/>
  <c r="I455" i="100"/>
  <c r="H457" i="100"/>
  <c r="I457" i="100"/>
  <c r="J457" i="100"/>
  <c r="K457" i="100"/>
  <c r="H459" i="100"/>
  <c r="I459" i="100"/>
  <c r="J459" i="100"/>
  <c r="K459" i="100"/>
  <c r="H461" i="100"/>
  <c r="I461" i="100"/>
  <c r="J461" i="100"/>
  <c r="K461" i="100"/>
  <c r="H463" i="100"/>
  <c r="K463" i="100"/>
  <c r="J463" i="100"/>
  <c r="I463" i="100"/>
  <c r="H465" i="100"/>
  <c r="I465" i="100"/>
  <c r="J465" i="100"/>
  <c r="K465" i="100"/>
  <c r="H467" i="100"/>
  <c r="I467" i="100"/>
  <c r="J467" i="100"/>
  <c r="K467" i="100"/>
  <c r="H469" i="100"/>
  <c r="I469" i="100"/>
  <c r="J469" i="100"/>
  <c r="K469" i="100"/>
  <c r="H471" i="100"/>
  <c r="K471" i="100"/>
  <c r="J471" i="100"/>
  <c r="I471" i="100"/>
  <c r="H473" i="100"/>
  <c r="I473" i="100"/>
  <c r="J473" i="100"/>
  <c r="K473" i="100"/>
  <c r="H475" i="100"/>
  <c r="I475" i="100"/>
  <c r="J475" i="100"/>
  <c r="K475" i="100"/>
  <c r="H477" i="100"/>
  <c r="I477" i="100"/>
  <c r="J477" i="100"/>
  <c r="K477" i="100"/>
  <c r="H479" i="100"/>
  <c r="K479" i="100"/>
  <c r="J479" i="100"/>
  <c r="I479" i="100"/>
  <c r="H481" i="100"/>
  <c r="I481" i="100"/>
  <c r="J481" i="100"/>
  <c r="K481" i="100"/>
  <c r="H483" i="100"/>
  <c r="I483" i="100"/>
  <c r="J483" i="100"/>
  <c r="K483" i="100"/>
  <c r="H485" i="100"/>
  <c r="I485" i="100"/>
  <c r="J485" i="100"/>
  <c r="K485" i="100"/>
  <c r="H487" i="100"/>
  <c r="K487" i="100"/>
  <c r="J487" i="100"/>
  <c r="I487" i="100"/>
  <c r="H489" i="100"/>
  <c r="I489" i="100"/>
  <c r="J489" i="100"/>
  <c r="K489" i="100"/>
  <c r="H491" i="100"/>
  <c r="I491" i="100"/>
  <c r="J491" i="100"/>
  <c r="K491" i="100"/>
  <c r="H493" i="100"/>
  <c r="I493" i="100"/>
  <c r="J493" i="100"/>
  <c r="K493" i="100"/>
  <c r="H495" i="100"/>
  <c r="K495" i="100"/>
  <c r="J495" i="100"/>
  <c r="I495" i="100"/>
  <c r="H497" i="100"/>
  <c r="I497" i="100"/>
  <c r="J497" i="100"/>
  <c r="K497" i="100"/>
  <c r="H499" i="100"/>
  <c r="I499" i="100"/>
  <c r="J499" i="100"/>
  <c r="K499" i="100"/>
  <c r="H501" i="100"/>
  <c r="I501" i="100"/>
  <c r="J501" i="100"/>
  <c r="K501" i="100"/>
  <c r="H503" i="100"/>
  <c r="I503" i="100"/>
  <c r="J503" i="100"/>
  <c r="K503" i="100"/>
  <c r="H505" i="100"/>
  <c r="I505" i="100"/>
  <c r="J505" i="100"/>
  <c r="K505" i="100"/>
  <c r="H507" i="100"/>
  <c r="I507" i="100"/>
  <c r="J507" i="100"/>
  <c r="K507" i="100"/>
  <c r="H509" i="100"/>
  <c r="I509" i="100"/>
  <c r="J509" i="100"/>
  <c r="K509" i="100"/>
  <c r="H511" i="100"/>
  <c r="I511" i="100"/>
  <c r="J511" i="100"/>
  <c r="K511" i="100"/>
  <c r="H513" i="100"/>
  <c r="I513" i="100"/>
  <c r="J513" i="100"/>
  <c r="K513" i="100"/>
  <c r="J135" i="100"/>
  <c r="K135" i="100"/>
  <c r="H135" i="100"/>
  <c r="I135" i="100"/>
  <c r="H138" i="100"/>
  <c r="J138" i="100"/>
  <c r="I138" i="100"/>
  <c r="K138" i="100"/>
  <c r="J143" i="100"/>
  <c r="K143" i="100"/>
  <c r="H143" i="100"/>
  <c r="I143" i="100"/>
  <c r="J147" i="100"/>
  <c r="K147" i="100"/>
  <c r="H147" i="100"/>
  <c r="I147" i="100"/>
  <c r="J149" i="100"/>
  <c r="K149" i="100"/>
  <c r="H149" i="100"/>
  <c r="I149" i="100"/>
  <c r="H152" i="100"/>
  <c r="J152" i="100"/>
  <c r="I152" i="100"/>
  <c r="K152" i="100"/>
  <c r="J155" i="100"/>
  <c r="K155" i="100"/>
  <c r="H155" i="100"/>
  <c r="I155" i="100"/>
  <c r="J159" i="100"/>
  <c r="K159" i="100"/>
  <c r="H159" i="100"/>
  <c r="I159" i="100"/>
  <c r="H162" i="100"/>
  <c r="J162" i="100"/>
  <c r="I162" i="100"/>
  <c r="K162" i="100"/>
  <c r="J167" i="100"/>
  <c r="K167" i="100"/>
  <c r="H167" i="100"/>
  <c r="I167" i="100"/>
  <c r="J169" i="100"/>
  <c r="K169" i="100"/>
  <c r="H169" i="100"/>
  <c r="I169" i="100"/>
  <c r="J171" i="100"/>
  <c r="K171" i="100"/>
  <c r="H171" i="100"/>
  <c r="I171" i="100"/>
  <c r="J173" i="100"/>
  <c r="K173" i="100"/>
  <c r="H173" i="100"/>
  <c r="I173" i="100"/>
  <c r="J175" i="100"/>
  <c r="K175" i="100"/>
  <c r="H175" i="100"/>
  <c r="I175" i="100"/>
  <c r="J177" i="100"/>
  <c r="I177" i="100"/>
  <c r="H177" i="100"/>
  <c r="K177" i="100"/>
  <c r="J179" i="100"/>
  <c r="K179" i="100"/>
  <c r="H179" i="100"/>
  <c r="I179" i="100"/>
  <c r="J181" i="100"/>
  <c r="K181" i="100"/>
  <c r="H181" i="100"/>
  <c r="I181" i="100"/>
  <c r="J153" i="100"/>
  <c r="K153" i="100"/>
  <c r="H153" i="100"/>
  <c r="I153" i="100"/>
  <c r="H160" i="100"/>
  <c r="J160" i="100"/>
  <c r="I160" i="100"/>
  <c r="K160" i="100"/>
  <c r="J183" i="100"/>
  <c r="K183" i="100"/>
  <c r="H183" i="100"/>
  <c r="I183" i="100"/>
  <c r="J185" i="100"/>
  <c r="I185" i="100"/>
  <c r="H185" i="100"/>
  <c r="K185" i="100"/>
  <c r="J187" i="100"/>
  <c r="K187" i="100"/>
  <c r="H187" i="100"/>
  <c r="I187" i="100"/>
  <c r="J189" i="100"/>
  <c r="K189" i="100"/>
  <c r="H189" i="100"/>
  <c r="I189" i="100"/>
  <c r="J141" i="100"/>
  <c r="K141" i="100"/>
  <c r="H141" i="100"/>
  <c r="I141" i="100"/>
  <c r="J191" i="100"/>
  <c r="K191" i="100"/>
  <c r="H191" i="100"/>
  <c r="I191" i="100"/>
  <c r="J193" i="100"/>
  <c r="I193" i="100"/>
  <c r="H193" i="100"/>
  <c r="K193" i="100"/>
  <c r="I214" i="100"/>
  <c r="J214" i="100"/>
  <c r="K214" i="100"/>
  <c r="H214" i="100"/>
  <c r="I216" i="100"/>
  <c r="H216" i="100"/>
  <c r="K216" i="100"/>
  <c r="J216" i="100"/>
  <c r="H218" i="100"/>
  <c r="J218" i="100"/>
  <c r="K218" i="100"/>
  <c r="I218" i="100"/>
  <c r="H220" i="100"/>
  <c r="K220" i="100"/>
  <c r="I220" i="100"/>
  <c r="J220" i="100"/>
  <c r="H222" i="100"/>
  <c r="J222" i="100"/>
  <c r="I222" i="100"/>
  <c r="K222" i="100"/>
  <c r="H224" i="100"/>
  <c r="K224" i="100"/>
  <c r="I224" i="100"/>
  <c r="J224" i="100"/>
  <c r="H226" i="100"/>
  <c r="J226" i="100"/>
  <c r="I226" i="100"/>
  <c r="K226" i="100"/>
  <c r="H228" i="100"/>
  <c r="J228" i="100"/>
  <c r="I228" i="100"/>
  <c r="K228" i="100"/>
  <c r="H236" i="100"/>
  <c r="J236" i="100"/>
  <c r="I236" i="100"/>
  <c r="K236" i="100"/>
  <c r="J229" i="100"/>
  <c r="K229" i="100"/>
  <c r="H229" i="100"/>
  <c r="I229" i="100"/>
  <c r="J231" i="100"/>
  <c r="K231" i="100"/>
  <c r="H231" i="100"/>
  <c r="I231" i="100"/>
  <c r="J233" i="100"/>
  <c r="K233" i="100"/>
  <c r="H233" i="100"/>
  <c r="I233" i="100"/>
  <c r="H240" i="100"/>
  <c r="J240" i="100"/>
  <c r="I240" i="100"/>
  <c r="K240" i="100"/>
  <c r="H242" i="100"/>
  <c r="J242" i="100"/>
  <c r="I242" i="100"/>
  <c r="K242" i="100"/>
  <c r="J247" i="100"/>
  <c r="K247" i="100"/>
  <c r="H247" i="100"/>
  <c r="I247" i="100"/>
  <c r="J249" i="100"/>
  <c r="K249" i="100"/>
  <c r="H249" i="100"/>
  <c r="I249" i="100"/>
  <c r="J251" i="100"/>
  <c r="K251" i="100"/>
  <c r="H251" i="100"/>
  <c r="I251" i="100"/>
  <c r="J253" i="100"/>
  <c r="K253" i="100"/>
  <c r="H253" i="100"/>
  <c r="I253" i="100"/>
  <c r="J255" i="100"/>
  <c r="K255" i="100"/>
  <c r="H255" i="100"/>
  <c r="I255" i="100"/>
  <c r="J257" i="100"/>
  <c r="K257" i="100"/>
  <c r="H257" i="100"/>
  <c r="I257" i="100"/>
  <c r="J259" i="100"/>
  <c r="K259" i="100"/>
  <c r="H259" i="100"/>
  <c r="I259" i="100"/>
  <c r="J261" i="100"/>
  <c r="K261" i="100"/>
  <c r="H261" i="100"/>
  <c r="I261" i="100"/>
  <c r="H150" i="100"/>
  <c r="J150" i="100"/>
  <c r="I150" i="100"/>
  <c r="K150" i="100"/>
  <c r="H234" i="100"/>
  <c r="J234" i="100"/>
  <c r="I234" i="100"/>
  <c r="K234" i="100"/>
  <c r="I404" i="100"/>
  <c r="H404" i="100"/>
  <c r="K404" i="100"/>
  <c r="J404" i="100"/>
  <c r="I406" i="100"/>
  <c r="J406" i="100"/>
  <c r="K406" i="100"/>
  <c r="H406" i="100"/>
  <c r="I408" i="100"/>
  <c r="H408" i="100"/>
  <c r="K408" i="100"/>
  <c r="J408" i="100"/>
  <c r="I410" i="100"/>
  <c r="J410" i="100"/>
  <c r="K410" i="100"/>
  <c r="H410" i="100"/>
  <c r="I412" i="100"/>
  <c r="H412" i="100"/>
  <c r="K412" i="100"/>
  <c r="J412" i="100"/>
  <c r="I414" i="100"/>
  <c r="J414" i="100"/>
  <c r="K414" i="100"/>
  <c r="H414" i="100"/>
  <c r="I416" i="100"/>
  <c r="H416" i="100"/>
  <c r="K416" i="100"/>
  <c r="J416" i="100"/>
  <c r="I418" i="100"/>
  <c r="J418" i="100"/>
  <c r="K418" i="100"/>
  <c r="H418" i="100"/>
  <c r="I420" i="100"/>
  <c r="H420" i="100"/>
  <c r="K420" i="100"/>
  <c r="J420" i="100"/>
  <c r="I422" i="100"/>
  <c r="J422" i="100"/>
  <c r="K422" i="100"/>
  <c r="H422" i="100"/>
  <c r="I424" i="100"/>
  <c r="H424" i="100"/>
  <c r="K424" i="100"/>
  <c r="J424" i="100"/>
  <c r="I426" i="100"/>
  <c r="J426" i="100"/>
  <c r="K426" i="100"/>
  <c r="H426" i="100"/>
  <c r="I428" i="100"/>
  <c r="H428" i="100"/>
  <c r="K428" i="100"/>
  <c r="J428" i="100"/>
  <c r="I430" i="100"/>
  <c r="J430" i="100"/>
  <c r="K430" i="100"/>
  <c r="H430" i="100"/>
  <c r="K432" i="100"/>
  <c r="I432" i="100"/>
  <c r="H432" i="100"/>
  <c r="J432" i="100"/>
  <c r="K434" i="100"/>
  <c r="H434" i="100"/>
  <c r="J434" i="100"/>
  <c r="I434" i="100"/>
  <c r="K436" i="100"/>
  <c r="I436" i="100"/>
  <c r="H436" i="100"/>
  <c r="J436" i="100"/>
  <c r="K438" i="100"/>
  <c r="H438" i="100"/>
  <c r="J438" i="100"/>
  <c r="I438" i="100"/>
  <c r="K440" i="100"/>
  <c r="I440" i="100"/>
  <c r="H440" i="100"/>
  <c r="J440" i="100"/>
  <c r="K442" i="100"/>
  <c r="H442" i="100"/>
  <c r="J442" i="100"/>
  <c r="I442" i="100"/>
  <c r="K444" i="100"/>
  <c r="I444" i="100"/>
  <c r="H444" i="100"/>
  <c r="J444" i="100"/>
  <c r="K446" i="100"/>
  <c r="H446" i="100"/>
  <c r="J446" i="100"/>
  <c r="I446" i="100"/>
  <c r="K448" i="100"/>
  <c r="I448" i="100"/>
  <c r="H448" i="100"/>
  <c r="J448" i="100"/>
  <c r="K450" i="100"/>
  <c r="H450" i="100"/>
  <c r="J450" i="100"/>
  <c r="I450" i="100"/>
  <c r="K452" i="100"/>
  <c r="I452" i="100"/>
  <c r="H452" i="100"/>
  <c r="J452" i="100"/>
  <c r="K454" i="100"/>
  <c r="H454" i="100"/>
  <c r="J454" i="100"/>
  <c r="I454" i="100"/>
  <c r="K456" i="100"/>
  <c r="I456" i="100"/>
  <c r="H456" i="100"/>
  <c r="J456" i="100"/>
  <c r="K458" i="100"/>
  <c r="H458" i="100"/>
  <c r="J458" i="100"/>
  <c r="I458" i="100"/>
  <c r="K460" i="100"/>
  <c r="I460" i="100"/>
  <c r="H460" i="100"/>
  <c r="J460" i="100"/>
  <c r="K462" i="100"/>
  <c r="H462" i="100"/>
  <c r="J462" i="100"/>
  <c r="I462" i="100"/>
  <c r="K464" i="100"/>
  <c r="I464" i="100"/>
  <c r="H464" i="100"/>
  <c r="J464" i="100"/>
  <c r="K466" i="100"/>
  <c r="H466" i="100"/>
  <c r="J466" i="100"/>
  <c r="I466" i="100"/>
  <c r="K468" i="100"/>
  <c r="I468" i="100"/>
  <c r="H468" i="100"/>
  <c r="J468" i="100"/>
  <c r="K470" i="100"/>
  <c r="H470" i="100"/>
  <c r="J470" i="100"/>
  <c r="I470" i="100"/>
  <c r="K472" i="100"/>
  <c r="I472" i="100"/>
  <c r="H472" i="100"/>
  <c r="J472" i="100"/>
  <c r="K474" i="100"/>
  <c r="H474" i="100"/>
  <c r="J474" i="100"/>
  <c r="I474" i="100"/>
  <c r="K476" i="100"/>
  <c r="I476" i="100"/>
  <c r="H476" i="100"/>
  <c r="J476" i="100"/>
  <c r="K478" i="100"/>
  <c r="H478" i="100"/>
  <c r="J478" i="100"/>
  <c r="I478" i="100"/>
  <c r="K480" i="100"/>
  <c r="I480" i="100"/>
  <c r="H480" i="100"/>
  <c r="J480" i="100"/>
  <c r="K482" i="100"/>
  <c r="H482" i="100"/>
  <c r="J482" i="100"/>
  <c r="I482" i="100"/>
  <c r="K484" i="100"/>
  <c r="I484" i="100"/>
  <c r="H484" i="100"/>
  <c r="J484" i="100"/>
  <c r="K486" i="100"/>
  <c r="H486" i="100"/>
  <c r="J486" i="100"/>
  <c r="I486" i="100"/>
  <c r="K488" i="100"/>
  <c r="I488" i="100"/>
  <c r="H488" i="100"/>
  <c r="J488" i="100"/>
  <c r="K490" i="100"/>
  <c r="H490" i="100"/>
  <c r="J490" i="100"/>
  <c r="I490" i="100"/>
  <c r="K492" i="100"/>
  <c r="I492" i="100"/>
  <c r="H492" i="100"/>
  <c r="J492" i="100"/>
  <c r="K494" i="100"/>
  <c r="H494" i="100"/>
  <c r="J494" i="100"/>
  <c r="I494" i="100"/>
  <c r="K496" i="100"/>
  <c r="I496" i="100"/>
  <c r="H496" i="100"/>
  <c r="J496" i="100"/>
  <c r="K498" i="100"/>
  <c r="H498" i="100"/>
  <c r="J498" i="100"/>
  <c r="I498" i="100"/>
  <c r="K500" i="100"/>
  <c r="I500" i="100"/>
  <c r="H500" i="100"/>
  <c r="J500" i="100"/>
  <c r="I502" i="100"/>
  <c r="H502" i="100"/>
  <c r="K502" i="100"/>
  <c r="J502" i="100"/>
  <c r="I504" i="100"/>
  <c r="J504" i="100"/>
  <c r="H504" i="100"/>
  <c r="K504" i="100"/>
  <c r="I506" i="100"/>
  <c r="H506" i="100"/>
  <c r="K506" i="100"/>
  <c r="J506" i="100"/>
  <c r="I508" i="100"/>
  <c r="J508" i="100"/>
  <c r="H508" i="100"/>
  <c r="K508" i="100"/>
  <c r="I510" i="100"/>
  <c r="H510" i="100"/>
  <c r="K510" i="100"/>
  <c r="J510" i="100"/>
  <c r="I512" i="100"/>
  <c r="J512" i="100"/>
  <c r="H512" i="100"/>
  <c r="K512" i="100"/>
  <c r="I514" i="100"/>
  <c r="H514" i="100"/>
  <c r="K514" i="100"/>
  <c r="J514" i="100"/>
  <c r="H134" i="100"/>
  <c r="J134" i="100"/>
  <c r="I134" i="100"/>
  <c r="K134" i="100"/>
  <c r="J137" i="100"/>
  <c r="K137" i="100"/>
  <c r="H137" i="100"/>
  <c r="I137" i="100"/>
  <c r="H142" i="100"/>
  <c r="J142" i="100"/>
  <c r="I142" i="100"/>
  <c r="K142" i="100"/>
  <c r="H146" i="100"/>
  <c r="J146" i="100"/>
  <c r="I146" i="100"/>
  <c r="K146" i="100"/>
  <c r="H148" i="100"/>
  <c r="J148" i="100"/>
  <c r="I148" i="100"/>
  <c r="K148" i="100"/>
  <c r="J151" i="100"/>
  <c r="K151" i="100"/>
  <c r="H151" i="100"/>
  <c r="I151" i="100"/>
  <c r="H154" i="100"/>
  <c r="J154" i="100"/>
  <c r="I154" i="100"/>
  <c r="K154" i="100"/>
  <c r="H156" i="100"/>
  <c r="J156" i="100"/>
  <c r="I156" i="100"/>
  <c r="K156" i="100"/>
  <c r="J161" i="100"/>
  <c r="K161" i="100"/>
  <c r="H161" i="100"/>
  <c r="I161" i="100"/>
  <c r="J165" i="100"/>
  <c r="K165" i="100"/>
  <c r="H165" i="100"/>
  <c r="I165" i="100"/>
  <c r="H168" i="100"/>
  <c r="J168" i="100"/>
  <c r="I168" i="100"/>
  <c r="K168" i="100"/>
  <c r="H170" i="100"/>
  <c r="J170" i="100"/>
  <c r="I170" i="100"/>
  <c r="K170" i="100"/>
  <c r="K172" i="100"/>
  <c r="J172" i="100"/>
  <c r="I172" i="100"/>
  <c r="H172" i="100"/>
  <c r="K174" i="100"/>
  <c r="H174" i="100"/>
  <c r="I174" i="100"/>
  <c r="J174" i="100"/>
  <c r="I176" i="100"/>
  <c r="J176" i="100"/>
  <c r="K176" i="100"/>
  <c r="H176" i="100"/>
  <c r="I178" i="100"/>
  <c r="H178" i="100"/>
  <c r="K178" i="100"/>
  <c r="J178" i="100"/>
  <c r="I180" i="100"/>
  <c r="J180" i="100"/>
  <c r="K180" i="100"/>
  <c r="H180" i="100"/>
  <c r="H182" i="100"/>
  <c r="J182" i="100"/>
  <c r="K182" i="100"/>
  <c r="I182" i="100"/>
  <c r="J157" i="100"/>
  <c r="K157" i="100"/>
  <c r="H157" i="100"/>
  <c r="I157" i="100"/>
  <c r="J163" i="100"/>
  <c r="K163" i="100"/>
  <c r="H163" i="100"/>
  <c r="I163" i="100"/>
  <c r="I184" i="100"/>
  <c r="H184" i="100"/>
  <c r="K184" i="100"/>
  <c r="J184" i="100"/>
  <c r="H186" i="100"/>
  <c r="J186" i="100"/>
  <c r="K186" i="100"/>
  <c r="I186" i="100"/>
  <c r="J188" i="100"/>
  <c r="H188" i="100"/>
  <c r="K188" i="100"/>
  <c r="I188" i="100"/>
  <c r="H158" i="100"/>
  <c r="J158" i="100"/>
  <c r="I158" i="100"/>
  <c r="K158" i="100"/>
  <c r="J139" i="100"/>
  <c r="K139" i="100"/>
  <c r="H139" i="100"/>
  <c r="I139" i="100"/>
  <c r="H140" i="100"/>
  <c r="J140" i="100"/>
  <c r="I140" i="100"/>
  <c r="K140" i="100"/>
  <c r="H190" i="100"/>
  <c r="J190" i="100"/>
  <c r="K190" i="100"/>
  <c r="I190" i="100"/>
  <c r="I192" i="100"/>
  <c r="H192" i="100"/>
  <c r="K192" i="100"/>
  <c r="J192" i="100"/>
  <c r="J213" i="100"/>
  <c r="I213" i="100"/>
  <c r="H213" i="100"/>
  <c r="K213" i="100"/>
  <c r="J215" i="100"/>
  <c r="K215" i="100"/>
  <c r="H215" i="100"/>
  <c r="I215" i="100"/>
  <c r="I217" i="100"/>
  <c r="K217" i="100"/>
  <c r="H217" i="100"/>
  <c r="J217" i="100"/>
  <c r="J219" i="100"/>
  <c r="I219" i="100"/>
  <c r="H219" i="100"/>
  <c r="K219" i="100"/>
  <c r="J221" i="100"/>
  <c r="K221" i="100"/>
  <c r="H221" i="100"/>
  <c r="I221" i="100"/>
  <c r="J223" i="100"/>
  <c r="I223" i="100"/>
  <c r="H223" i="100"/>
  <c r="K223" i="100"/>
  <c r="J225" i="100"/>
  <c r="K225" i="100"/>
  <c r="H225" i="100"/>
  <c r="I225" i="100"/>
  <c r="J227" i="100"/>
  <c r="K227" i="100"/>
  <c r="H227" i="100"/>
  <c r="I227" i="100"/>
  <c r="J235" i="100"/>
  <c r="K235" i="100"/>
  <c r="H235" i="100"/>
  <c r="I235" i="100"/>
  <c r="J239" i="100"/>
  <c r="K239" i="100"/>
  <c r="H239" i="100"/>
  <c r="I239" i="100"/>
  <c r="H230" i="100"/>
  <c r="J230" i="100"/>
  <c r="I230" i="100"/>
  <c r="K230" i="100"/>
  <c r="H232" i="100"/>
  <c r="J232" i="100"/>
  <c r="I232" i="100"/>
  <c r="K232" i="100"/>
  <c r="J237" i="100"/>
  <c r="K237" i="100"/>
  <c r="H237" i="100"/>
  <c r="I237" i="100"/>
  <c r="J241" i="100"/>
  <c r="K241" i="100"/>
  <c r="H241" i="100"/>
  <c r="I241" i="100"/>
  <c r="H246" i="100"/>
  <c r="J246" i="100"/>
  <c r="I246" i="100"/>
  <c r="K246" i="100"/>
  <c r="H248" i="100"/>
  <c r="J248" i="100"/>
  <c r="I248" i="100"/>
  <c r="K248" i="100"/>
  <c r="H250" i="100"/>
  <c r="J250" i="100"/>
  <c r="I250" i="100"/>
  <c r="K250" i="100"/>
  <c r="H252" i="100"/>
  <c r="J252" i="100"/>
  <c r="I252" i="100"/>
  <c r="K252" i="100"/>
  <c r="H254" i="100"/>
  <c r="J254" i="100"/>
  <c r="I254" i="100"/>
  <c r="K254" i="100"/>
  <c r="H256" i="100"/>
  <c r="J256" i="100"/>
  <c r="I256" i="100"/>
  <c r="K256" i="100"/>
  <c r="H258" i="100"/>
  <c r="J258" i="100"/>
  <c r="I258" i="100"/>
  <c r="K258" i="100"/>
  <c r="H260" i="100"/>
  <c r="J260" i="100"/>
  <c r="I260" i="100"/>
  <c r="K260" i="100"/>
  <c r="J263" i="100"/>
  <c r="K263" i="100"/>
  <c r="H263" i="100"/>
  <c r="I263" i="100"/>
  <c r="H194" i="100"/>
  <c r="J194" i="100"/>
  <c r="K194" i="100"/>
  <c r="I194" i="100"/>
  <c r="H206" i="100"/>
  <c r="J206" i="100"/>
  <c r="K206" i="100"/>
  <c r="I206" i="100"/>
  <c r="I208" i="100"/>
  <c r="H208" i="100"/>
  <c r="K208" i="100"/>
  <c r="J208" i="100"/>
  <c r="H210" i="100"/>
  <c r="J210" i="100"/>
  <c r="K210" i="100"/>
  <c r="I210" i="100"/>
  <c r="J145" i="100"/>
  <c r="K145" i="100"/>
  <c r="H145" i="100"/>
  <c r="I145" i="100"/>
  <c r="J195" i="100"/>
  <c r="K195" i="100"/>
  <c r="H195" i="100"/>
  <c r="I195" i="100"/>
  <c r="J207" i="100"/>
  <c r="K207" i="100"/>
  <c r="H207" i="100"/>
  <c r="I207" i="100"/>
  <c r="J209" i="100"/>
  <c r="I209" i="100"/>
  <c r="H209" i="100"/>
  <c r="K209" i="100"/>
  <c r="J211" i="100"/>
  <c r="K211" i="100"/>
  <c r="H211" i="100"/>
  <c r="I211" i="100"/>
  <c r="H262" i="100"/>
  <c r="J262" i="100"/>
  <c r="I262" i="100"/>
  <c r="K262" i="100"/>
  <c r="H198" i="100"/>
  <c r="J198" i="100"/>
  <c r="K198" i="100"/>
  <c r="I198" i="100"/>
  <c r="J201" i="100"/>
  <c r="I201" i="100"/>
  <c r="H201" i="100"/>
  <c r="K201" i="100"/>
  <c r="J204" i="100"/>
  <c r="H204" i="100"/>
  <c r="K204" i="100"/>
  <c r="I204" i="100"/>
  <c r="H264" i="100"/>
  <c r="J264" i="100"/>
  <c r="I264" i="100"/>
  <c r="K264" i="100"/>
  <c r="K18" i="100"/>
  <c r="I18" i="100"/>
  <c r="H18" i="100"/>
  <c r="J18" i="100"/>
  <c r="K20" i="100"/>
  <c r="H20" i="100"/>
  <c r="I20" i="100"/>
  <c r="J20" i="100"/>
  <c r="K22" i="100"/>
  <c r="I22" i="100"/>
  <c r="H22" i="100"/>
  <c r="J22" i="100"/>
  <c r="I25" i="100"/>
  <c r="K25" i="100"/>
  <c r="H25" i="100"/>
  <c r="J25" i="100"/>
  <c r="K28" i="100"/>
  <c r="H28" i="100"/>
  <c r="I28" i="100"/>
  <c r="J28" i="100"/>
  <c r="C28" i="80"/>
  <c r="D28" i="80" s="1"/>
  <c r="E28" i="80" s="1"/>
  <c r="F28" i="80" s="1"/>
  <c r="H27" i="80"/>
  <c r="B27" i="80"/>
  <c r="I19" i="100"/>
  <c r="K19" i="100"/>
  <c r="H19" i="100"/>
  <c r="J19" i="100"/>
  <c r="I21" i="100"/>
  <c r="K21" i="100"/>
  <c r="H21" i="100"/>
  <c r="J21" i="100"/>
  <c r="K24" i="100"/>
  <c r="H24" i="100"/>
  <c r="I24" i="100"/>
  <c r="J24" i="100"/>
  <c r="I27" i="100"/>
  <c r="K27" i="100"/>
  <c r="H27" i="100"/>
  <c r="J27" i="100"/>
  <c r="AU20" i="6"/>
  <c r="K26" i="100"/>
  <c r="I26" i="100"/>
  <c r="H26" i="100"/>
  <c r="J26" i="100"/>
  <c r="L503" i="36"/>
  <c r="H21" i="6"/>
  <c r="AK20" i="6" s="1"/>
  <c r="G22" i="6" a="1"/>
  <c r="G22" i="6" s="1"/>
  <c r="G23" i="6" s="1" a="1"/>
  <c r="G23" i="6" s="1"/>
  <c r="H23" i="6" s="1"/>
  <c r="ADG76" i="96"/>
  <c r="ADG97" i="96"/>
  <c r="ADC97" i="96"/>
  <c r="ACY97" i="96"/>
  <c r="ACU97" i="96"/>
  <c r="ACM97" i="96"/>
  <c r="ADC96" i="96"/>
  <c r="ACU96" i="96"/>
  <c r="ACM96" i="96"/>
  <c r="ADC95" i="96"/>
  <c r="ACU95" i="96"/>
  <c r="ACM95" i="96"/>
  <c r="ADC94" i="96"/>
  <c r="ACQ94" i="96"/>
  <c r="ACQ92" i="96"/>
  <c r="ADG81" i="96"/>
  <c r="ACS97" i="96"/>
  <c r="ACO97" i="96"/>
  <c r="ADI96" i="96"/>
  <c r="ADE96" i="96"/>
  <c r="ADA96" i="96"/>
  <c r="ACW96" i="96"/>
  <c r="ACS96" i="96"/>
  <c r="ACO96" i="96"/>
  <c r="ADI95" i="96"/>
  <c r="ADE95" i="96"/>
  <c r="ADA95" i="96"/>
  <c r="ACW95" i="96"/>
  <c r="ACS95" i="96"/>
  <c r="ACO95" i="96"/>
  <c r="ADI94" i="96"/>
  <c r="ADE94" i="96"/>
  <c r="ADA94" i="96"/>
  <c r="ACU94" i="96"/>
  <c r="ADI93" i="96"/>
  <c r="ADG92" i="96"/>
  <c r="ACY90" i="96"/>
  <c r="ACY87" i="96"/>
  <c r="F32" i="42"/>
  <c r="E534" i="54"/>
  <c r="ACO94" i="96"/>
  <c r="ACQ73" i="96"/>
  <c r="ACW94" i="96"/>
  <c r="ACS94" i="96"/>
  <c r="ADE93" i="96"/>
  <c r="ACQ93" i="96"/>
  <c r="ACY92" i="96"/>
  <c r="ADG90" i="96"/>
  <c r="ADG89" i="96"/>
  <c r="ACY88" i="96"/>
  <c r="ACQ86" i="96"/>
  <c r="ACY80" i="96"/>
  <c r="ACY74" i="96"/>
  <c r="ACY75" i="96"/>
  <c r="ACM94" i="96"/>
  <c r="ADG93" i="96"/>
  <c r="ADC93" i="96"/>
  <c r="ACU93" i="96"/>
  <c r="ACM93" i="96"/>
  <c r="ADC92" i="96"/>
  <c r="ACU92" i="96"/>
  <c r="ACM92" i="96"/>
  <c r="ADC90" i="96"/>
  <c r="ACQ90" i="96"/>
  <c r="ACY89" i="96"/>
  <c r="ADG88" i="96"/>
  <c r="ACQ88" i="96"/>
  <c r="ADG86" i="96"/>
  <c r="ACY82" i="96"/>
  <c r="ACQ81" i="96"/>
  <c r="ADG77" i="96"/>
  <c r="ACU90" i="96"/>
  <c r="ACM90" i="96"/>
  <c r="ADC89" i="96"/>
  <c r="ACU89" i="96"/>
  <c r="ACM89" i="96"/>
  <c r="ADC88" i="96"/>
  <c r="ACU88" i="96"/>
  <c r="ADG87" i="96"/>
  <c r="ACQ87" i="96"/>
  <c r="ACY86" i="96"/>
  <c r="ADG82" i="96"/>
  <c r="ACQ82" i="96"/>
  <c r="ACY81" i="96"/>
  <c r="ADG80" i="96"/>
  <c r="ACQ80" i="96"/>
  <c r="ACY77" i="96"/>
  <c r="ACQ76" i="96"/>
  <c r="ADE70" i="96"/>
  <c r="ACM88" i="96"/>
  <c r="ADC87" i="96"/>
  <c r="ACU87" i="96"/>
  <c r="ACM87" i="96"/>
  <c r="ADC86" i="96"/>
  <c r="ACU86" i="96"/>
  <c r="ACM86" i="96"/>
  <c r="ADC82" i="96"/>
  <c r="ACU82" i="96"/>
  <c r="ACM82" i="96"/>
  <c r="ADC81" i="96"/>
  <c r="ACU81" i="96"/>
  <c r="ACM81" i="96"/>
  <c r="ADC80" i="96"/>
  <c r="ACU80" i="96"/>
  <c r="ACM80" i="96"/>
  <c r="ADC77" i="96"/>
  <c r="ACQ77" i="96"/>
  <c r="ACY76" i="96"/>
  <c r="ADG75" i="96"/>
  <c r="ACQ75" i="96"/>
  <c r="ADG73" i="96"/>
  <c r="ADC51" i="96"/>
  <c r="ACU69" i="96"/>
  <c r="ADG71" i="96"/>
  <c r="ADG72" i="96"/>
  <c r="ACU73" i="96"/>
  <c r="ADC73" i="96"/>
  <c r="ACM74" i="96"/>
  <c r="ACU74" i="96"/>
  <c r="ADC74" i="96"/>
  <c r="ACM75" i="96"/>
  <c r="ACS75" i="96"/>
  <c r="ACW75" i="96"/>
  <c r="ADA75" i="96"/>
  <c r="ADE75" i="96"/>
  <c r="ADI75" i="96"/>
  <c r="ACO76" i="96"/>
  <c r="ACS76" i="96"/>
  <c r="ACW76" i="96"/>
  <c r="ADA76" i="96"/>
  <c r="ADE76" i="96"/>
  <c r="ADI76" i="96"/>
  <c r="ACO77" i="96"/>
  <c r="ACS77" i="96"/>
  <c r="ACW77" i="96"/>
  <c r="ADA77" i="96"/>
  <c r="ADE77" i="96"/>
  <c r="ADI77" i="96"/>
  <c r="ACO80" i="96"/>
  <c r="ACS80" i="96"/>
  <c r="ACW80" i="96"/>
  <c r="ADA80" i="96"/>
  <c r="ADE80" i="96"/>
  <c r="ADI80" i="96"/>
  <c r="ACO81" i="96"/>
  <c r="ACS81" i="96"/>
  <c r="ACW81" i="96"/>
  <c r="ADA81" i="96"/>
  <c r="ADE81" i="96"/>
  <c r="ADI81" i="96"/>
  <c r="ACO82" i="96"/>
  <c r="ACS82" i="96"/>
  <c r="ACW82" i="96"/>
  <c r="ADA82" i="96"/>
  <c r="ADE82" i="96"/>
  <c r="ADI82" i="96"/>
  <c r="ACO86" i="96"/>
  <c r="ACS86" i="96"/>
  <c r="ACW86" i="96"/>
  <c r="ADA86" i="96"/>
  <c r="ADE86" i="96"/>
  <c r="ADI86" i="96"/>
  <c r="ACO87" i="96"/>
  <c r="ACS87" i="96"/>
  <c r="ACW87" i="96"/>
  <c r="ADA87" i="96"/>
  <c r="ADE87" i="96"/>
  <c r="ADI87" i="96"/>
  <c r="ACO88" i="96"/>
  <c r="ACS88" i="96"/>
  <c r="ACW88" i="96"/>
  <c r="ADA88" i="96"/>
  <c r="ADE88" i="96"/>
  <c r="ADI88" i="96"/>
  <c r="ACO89" i="96"/>
  <c r="ACS89" i="96"/>
  <c r="ACW89" i="96"/>
  <c r="ADA89" i="96"/>
  <c r="ADE89" i="96"/>
  <c r="ADI89" i="96"/>
  <c r="ACO90" i="96"/>
  <c r="ACS90" i="96"/>
  <c r="ACW90" i="96"/>
  <c r="ADA90" i="96"/>
  <c r="ADE90" i="96"/>
  <c r="ADI90" i="96"/>
  <c r="ACO92" i="96"/>
  <c r="ACS92" i="96"/>
  <c r="ACW92" i="96"/>
  <c r="ADA92" i="96"/>
  <c r="ADE92" i="96"/>
  <c r="ADI92" i="96"/>
  <c r="ACO93" i="96"/>
  <c r="ACS93" i="96"/>
  <c r="ACW93" i="96"/>
  <c r="ADA93" i="96"/>
  <c r="ACU77" i="96"/>
  <c r="ACM77" i="96"/>
  <c r="ADC76" i="96"/>
  <c r="ACU76" i="96"/>
  <c r="ACM76" i="96"/>
  <c r="ADC75" i="96"/>
  <c r="ACU75" i="96"/>
  <c r="ADG74" i="96"/>
  <c r="ACQ74" i="96"/>
  <c r="ACY73" i="96"/>
  <c r="ACY72" i="96"/>
  <c r="ACO75" i="96"/>
  <c r="ADI74" i="96"/>
  <c r="ADE74" i="96"/>
  <c r="ADA74" i="96"/>
  <c r="ACW74" i="96"/>
  <c r="ACS74" i="96"/>
  <c r="ACO74" i="96"/>
  <c r="ADI73" i="96"/>
  <c r="ADE73" i="96"/>
  <c r="ADA73" i="96"/>
  <c r="ACW73" i="96"/>
  <c r="ACS73" i="96"/>
  <c r="ACM73" i="96"/>
  <c r="ADC72" i="96"/>
  <c r="ACQ72" i="96"/>
  <c r="ACW71" i="96"/>
  <c r="ACO70" i="96"/>
  <c r="ADA67" i="96"/>
  <c r="ACM62" i="96"/>
  <c r="ADC16" i="96"/>
  <c r="ADE9" i="96"/>
  <c r="ACY31" i="96"/>
  <c r="ACW25" i="96"/>
  <c r="ADI31" i="96"/>
  <c r="ACO73" i="96"/>
  <c r="ADI72" i="96"/>
  <c r="ADE72" i="96"/>
  <c r="ADA72" i="96"/>
  <c r="ACU72" i="96"/>
  <c r="ACM72" i="96"/>
  <c r="ADC71" i="96"/>
  <c r="ACO71" i="96"/>
  <c r="ACW70" i="96"/>
  <c r="ADE69" i="96"/>
  <c r="ADC68" i="96"/>
  <c r="ACS66" i="96"/>
  <c r="ADC64" i="96"/>
  <c r="ACW72" i="96"/>
  <c r="ACS72" i="96"/>
  <c r="ACO72" i="96"/>
  <c r="ADI71" i="96"/>
  <c r="ADE71" i="96"/>
  <c r="ADA71" i="96"/>
  <c r="ACS71" i="96"/>
  <c r="ADI70" i="96"/>
  <c r="ADA70" i="96"/>
  <c r="ACS70" i="96"/>
  <c r="ADI69" i="96"/>
  <c r="ACY69" i="96"/>
  <c r="ACM69" i="96"/>
  <c r="ACS68" i="96"/>
  <c r="ADI66" i="96"/>
  <c r="ACU63" i="96"/>
  <c r="ADC56" i="96"/>
  <c r="ACU54" i="96"/>
  <c r="ACM49" i="96"/>
  <c r="ACY71" i="96"/>
  <c r="ACU71" i="96"/>
  <c r="ACQ71" i="96"/>
  <c r="ACM71" i="96"/>
  <c r="ADG70" i="96"/>
  <c r="ADC70" i="96"/>
  <c r="ACY70" i="96"/>
  <c r="ACU70" i="96"/>
  <c r="ACQ70" i="96"/>
  <c r="ACM70" i="96"/>
  <c r="ADG69" i="96"/>
  <c r="ADC69" i="96"/>
  <c r="ADE43" i="96"/>
  <c r="ACQ69" i="96"/>
  <c r="ADG68" i="96"/>
  <c r="ACY68" i="96"/>
  <c r="ADI67" i="96"/>
  <c r="ACS67" i="96"/>
  <c r="ADA66" i="96"/>
  <c r="ACU65" i="96"/>
  <c r="ACM64" i="96"/>
  <c r="ADC62" i="96"/>
  <c r="ACU61" i="96"/>
  <c r="ACM56" i="96"/>
  <c r="ADC55" i="96"/>
  <c r="ACM53" i="96"/>
  <c r="ACU50" i="96"/>
  <c r="ACQ43" i="96"/>
  <c r="ACY40" i="96"/>
  <c r="ACO103" i="96"/>
  <c r="ADC106" i="96"/>
  <c r="ADA69" i="96"/>
  <c r="ADI43" i="96"/>
  <c r="ACW69" i="96"/>
  <c r="ACS69" i="96"/>
  <c r="ACO69" i="96"/>
  <c r="ADI68" i="96"/>
  <c r="ADE68" i="96"/>
  <c r="ADA68" i="96"/>
  <c r="ACW68" i="96"/>
  <c r="ACO68" i="96"/>
  <c r="ADE67" i="96"/>
  <c r="ACW67" i="96"/>
  <c r="ACO67" i="96"/>
  <c r="ADE66" i="96"/>
  <c r="ACW66" i="96"/>
  <c r="ACO66" i="96"/>
  <c r="ADC65" i="96"/>
  <c r="ACM65" i="96"/>
  <c r="ACU64" i="96"/>
  <c r="ADC63" i="96"/>
  <c r="ACM63" i="96"/>
  <c r="ACU62" i="96"/>
  <c r="ADC61" i="96"/>
  <c r="ACM61" i="96"/>
  <c r="ACU56" i="96"/>
  <c r="ACM55" i="96"/>
  <c r="ADC53" i="96"/>
  <c r="ACU52" i="96"/>
  <c r="ACM51" i="96"/>
  <c r="ADC49" i="96"/>
  <c r="ADC47" i="96"/>
  <c r="ADC34" i="96"/>
  <c r="ADE19" i="96"/>
  <c r="ACM14" i="96"/>
  <c r="ACU68" i="96"/>
  <c r="ACQ68" i="96"/>
  <c r="ACM68" i="96"/>
  <c r="ADG67" i="96"/>
  <c r="ADC67" i="96"/>
  <c r="ACY67" i="96"/>
  <c r="ACU67" i="96"/>
  <c r="ACQ67" i="96"/>
  <c r="ACM67" i="96"/>
  <c r="ADG66" i="96"/>
  <c r="ADC66" i="96"/>
  <c r="ACY66" i="96"/>
  <c r="ACU66" i="96"/>
  <c r="ACQ66" i="96"/>
  <c r="ACM66" i="96"/>
  <c r="ADG65" i="96"/>
  <c r="ACY65" i="96"/>
  <c r="ACQ65" i="96"/>
  <c r="ADG64" i="96"/>
  <c r="ACY64" i="96"/>
  <c r="ACQ64" i="96"/>
  <c r="ADG63" i="96"/>
  <c r="ACY63" i="96"/>
  <c r="ACQ63" i="96"/>
  <c r="ADG62" i="96"/>
  <c r="ACY62" i="96"/>
  <c r="ACQ62" i="96"/>
  <c r="ADG61" i="96"/>
  <c r="ACY61" i="96"/>
  <c r="ACQ61" i="96"/>
  <c r="ADG56" i="96"/>
  <c r="ACY56" i="96"/>
  <c r="ACQ56" i="96"/>
  <c r="ADG55" i="96"/>
  <c r="ACU55" i="96"/>
  <c r="ADC54" i="96"/>
  <c r="ACM54" i="96"/>
  <c r="ACU53" i="96"/>
  <c r="ADC52" i="96"/>
  <c r="ACM52" i="96"/>
  <c r="ACU51" i="96"/>
  <c r="ADC50" i="96"/>
  <c r="ACM50" i="96"/>
  <c r="ACU49" i="96"/>
  <c r="ACU48" i="96"/>
  <c r="ACM47" i="96"/>
  <c r="ADG41" i="96"/>
  <c r="ACQ36" i="96"/>
  <c r="ACM33" i="96"/>
  <c r="ACW30" i="96"/>
  <c r="ADE27" i="96"/>
  <c r="ACO24" i="96"/>
  <c r="ACW18" i="96"/>
  <c r="ACU15" i="96"/>
  <c r="ACW7" i="96"/>
  <c r="ACU39" i="96"/>
  <c r="ACY55" i="96"/>
  <c r="ACQ55" i="96"/>
  <c r="ADG54" i="96"/>
  <c r="ACY54" i="96"/>
  <c r="ACQ54" i="96"/>
  <c r="ADG53" i="96"/>
  <c r="ACY53" i="96"/>
  <c r="ACQ53" i="96"/>
  <c r="ADG52" i="96"/>
  <c r="ACY52" i="96"/>
  <c r="ACQ52" i="96"/>
  <c r="ADG51" i="96"/>
  <c r="ACY51" i="96"/>
  <c r="ACQ51" i="96"/>
  <c r="ADG50" i="96"/>
  <c r="ACY50" i="96"/>
  <c r="ACQ50" i="96"/>
  <c r="ADG49" i="96"/>
  <c r="ACY49" i="96"/>
  <c r="ACQ49" i="96"/>
  <c r="ADC48" i="96"/>
  <c r="ACM48" i="96"/>
  <c r="ACU47" i="96"/>
  <c r="ACY43" i="96"/>
  <c r="ACY42" i="96"/>
  <c r="ACQ41" i="96"/>
  <c r="ADG36" i="96"/>
  <c r="ACU35" i="96"/>
  <c r="ADG33" i="96"/>
  <c r="ADE32" i="96"/>
  <c r="ACO31" i="96"/>
  <c r="ACW28" i="96"/>
  <c r="ACO27" i="96"/>
  <c r="ADE24" i="96"/>
  <c r="ACW20" i="96"/>
  <c r="ACO19" i="96"/>
  <c r="ACU17" i="96"/>
  <c r="ACM16" i="96"/>
  <c r="ADC14" i="96"/>
  <c r="ACO6" i="96"/>
  <c r="ACM38" i="96"/>
  <c r="ACU105" i="96"/>
  <c r="ACW34" i="96"/>
  <c r="ACO11" i="96"/>
  <c r="ADG48" i="96"/>
  <c r="ACY48" i="96"/>
  <c r="ACQ48" i="96"/>
  <c r="ADG47" i="96"/>
  <c r="ACY47" i="96"/>
  <c r="ACQ47" i="96"/>
  <c r="ADC43" i="96"/>
  <c r="ACU43" i="96"/>
  <c r="ACM43" i="96"/>
  <c r="ADG42" i="96"/>
  <c r="ACQ42" i="96"/>
  <c r="ACY41" i="96"/>
  <c r="ADG40" i="96"/>
  <c r="ACQ40" i="96"/>
  <c r="ACY36" i="96"/>
  <c r="ADG35" i="96"/>
  <c r="ACM35" i="96"/>
  <c r="ACQ34" i="96"/>
  <c r="ACU33" i="96"/>
  <c r="ADA17" i="96"/>
  <c r="ACS32" i="96"/>
  <c r="ADA31" i="96"/>
  <c r="ADE30" i="96"/>
  <c r="ACO30" i="96"/>
  <c r="ADE28" i="96"/>
  <c r="ACO28" i="96"/>
  <c r="ACW27" i="96"/>
  <c r="ADE25" i="96"/>
  <c r="ACO25" i="96"/>
  <c r="ACW24" i="96"/>
  <c r="ADE20" i="96"/>
  <c r="ACO20" i="96"/>
  <c r="ACW19" i="96"/>
  <c r="ADE18" i="96"/>
  <c r="ACM18" i="96"/>
  <c r="ACM17" i="96"/>
  <c r="ACU16" i="96"/>
  <c r="ADC15" i="96"/>
  <c r="ACM15" i="96"/>
  <c r="ACU14" i="96"/>
  <c r="ACW8" i="96"/>
  <c r="ADE6" i="96"/>
  <c r="ADI5" i="96"/>
  <c r="ADC38" i="96"/>
  <c r="ACU37" i="96"/>
  <c r="ACM106" i="96"/>
  <c r="ACW104" i="96"/>
  <c r="ADE12" i="96"/>
  <c r="ADI65" i="96"/>
  <c r="ADE65" i="96"/>
  <c r="ADA65" i="96"/>
  <c r="ACW65" i="96"/>
  <c r="ACS65" i="96"/>
  <c r="ACO65" i="96"/>
  <c r="ADI64" i="96"/>
  <c r="ADE64" i="96"/>
  <c r="ADA64" i="96"/>
  <c r="ACW64" i="96"/>
  <c r="ACS64" i="96"/>
  <c r="ACO64" i="96"/>
  <c r="ADI63" i="96"/>
  <c r="ADE63" i="96"/>
  <c r="ADA63" i="96"/>
  <c r="ACW63" i="96"/>
  <c r="ACS63" i="96"/>
  <c r="ACO63" i="96"/>
  <c r="ADI62" i="96"/>
  <c r="ADE62" i="96"/>
  <c r="ADA62" i="96"/>
  <c r="ACW62" i="96"/>
  <c r="ACS62" i="96"/>
  <c r="ACO62" i="96"/>
  <c r="ADI61" i="96"/>
  <c r="ADE61" i="96"/>
  <c r="ADA61" i="96"/>
  <c r="ACW61" i="96"/>
  <c r="ACS61" i="96"/>
  <c r="ACO61" i="96"/>
  <c r="ADI56" i="96"/>
  <c r="ADE56" i="96"/>
  <c r="ADA56" i="96"/>
  <c r="ACW56" i="96"/>
  <c r="ACS56" i="96"/>
  <c r="ACO56" i="96"/>
  <c r="ADI55" i="96"/>
  <c r="ADE55" i="96"/>
  <c r="ADA55" i="96"/>
  <c r="ACW55" i="96"/>
  <c r="ACS55" i="96"/>
  <c r="ACO55" i="96"/>
  <c r="ADI54" i="96"/>
  <c r="ADE54" i="96"/>
  <c r="ADA54" i="96"/>
  <c r="ACW54" i="96"/>
  <c r="ACS54" i="96"/>
  <c r="ACO54" i="96"/>
  <c r="ADI53" i="96"/>
  <c r="ADE53" i="96"/>
  <c r="ADA53" i="96"/>
  <c r="ACW53" i="96"/>
  <c r="ACS53" i="96"/>
  <c r="ACO53" i="96"/>
  <c r="ADI52" i="96"/>
  <c r="ADE52" i="96"/>
  <c r="ADA52" i="96"/>
  <c r="ACW52" i="96"/>
  <c r="ACS52" i="96"/>
  <c r="ACO52" i="96"/>
  <c r="ADI51" i="96"/>
  <c r="ADE51" i="96"/>
  <c r="ADA51" i="96"/>
  <c r="ACW51" i="96"/>
  <c r="ACS51" i="96"/>
  <c r="ACO51" i="96"/>
  <c r="ADI50" i="96"/>
  <c r="ADE50" i="96"/>
  <c r="ADA50" i="96"/>
  <c r="ACW50" i="96"/>
  <c r="ACS50" i="96"/>
  <c r="ACO50" i="96"/>
  <c r="ADI49" i="96"/>
  <c r="ADE49" i="96"/>
  <c r="ADA49" i="96"/>
  <c r="ACW49" i="96"/>
  <c r="ACS49" i="96"/>
  <c r="ACO49" i="96"/>
  <c r="ADI48" i="96"/>
  <c r="ADE48" i="96"/>
  <c r="ADA48" i="96"/>
  <c r="ACW48" i="96"/>
  <c r="ACS48" i="96"/>
  <c r="ACO48" i="96"/>
  <c r="ADI47" i="96"/>
  <c r="ADE47" i="96"/>
  <c r="ADA47" i="96"/>
  <c r="ACW47" i="96"/>
  <c r="ACS47" i="96"/>
  <c r="ACO47" i="96"/>
  <c r="ADG43" i="96"/>
  <c r="ADA43" i="96"/>
  <c r="ACW43" i="96"/>
  <c r="ACS43" i="96"/>
  <c r="ACO43" i="96"/>
  <c r="ADC42" i="96"/>
  <c r="ACU42" i="96"/>
  <c r="ACM42" i="96"/>
  <c r="ADC41" i="96"/>
  <c r="ACU41" i="96"/>
  <c r="ACM41" i="96"/>
  <c r="ADC40" i="96"/>
  <c r="ACU40" i="96"/>
  <c r="ACM40" i="96"/>
  <c r="ADC36" i="96"/>
  <c r="ACU36" i="96"/>
  <c r="ACM36" i="96"/>
  <c r="ADC35" i="96"/>
  <c r="ACQ35" i="96"/>
  <c r="ADG34" i="96"/>
  <c r="ACU34" i="96"/>
  <c r="ACM34" i="96"/>
  <c r="ADC33" i="96"/>
  <c r="ACQ33" i="96"/>
  <c r="ADI17" i="96"/>
  <c r="ADI32" i="96"/>
  <c r="ADA32" i="96"/>
  <c r="ACO32" i="96"/>
  <c r="ADE31" i="96"/>
  <c r="ACS31" i="96"/>
  <c r="ADI30" i="96"/>
  <c r="ADA30" i="96"/>
  <c r="ACS30" i="96"/>
  <c r="ADI28" i="96"/>
  <c r="ADA28" i="96"/>
  <c r="ACS28" i="96"/>
  <c r="ADI27" i="96"/>
  <c r="ADA27" i="96"/>
  <c r="ACS27" i="96"/>
  <c r="ADI25" i="96"/>
  <c r="ADA25" i="96"/>
  <c r="ACS25" i="96"/>
  <c r="ADI24" i="96"/>
  <c r="ADA24" i="96"/>
  <c r="ACS24" i="96"/>
  <c r="ADI20" i="96"/>
  <c r="ADA20" i="96"/>
  <c r="ACS20" i="96"/>
  <c r="ADI19" i="96"/>
  <c r="ADA19" i="96"/>
  <c r="ACS19" i="96"/>
  <c r="ADI18" i="96"/>
  <c r="ADA18" i="96"/>
  <c r="ACS18" i="96"/>
  <c r="ADC17" i="96"/>
  <c r="ACQ17" i="96"/>
  <c r="ADG16" i="96"/>
  <c r="ACY16" i="96"/>
  <c r="ACQ16" i="96"/>
  <c r="ADG15" i="96"/>
  <c r="ACY15" i="96"/>
  <c r="ACQ15" i="96"/>
  <c r="ADG14" i="96"/>
  <c r="ACY14" i="96"/>
  <c r="ACQ14" i="96"/>
  <c r="ADE8" i="96"/>
  <c r="ACO8" i="96"/>
  <c r="ADE7" i="96"/>
  <c r="ACO7" i="96"/>
  <c r="ACW6" i="96"/>
  <c r="ACU5" i="96"/>
  <c r="ADC39" i="96"/>
  <c r="ACM39" i="96"/>
  <c r="ACU38" i="96"/>
  <c r="ADC37" i="96"/>
  <c r="ACM37" i="96"/>
  <c r="ACU106" i="96"/>
  <c r="ADC105" i="96"/>
  <c r="ACM105" i="96"/>
  <c r="ADE103" i="96"/>
  <c r="ACO12" i="96"/>
  <c r="ADE11" i="96"/>
  <c r="ACW10" i="96"/>
  <c r="ACO9" i="96"/>
  <c r="ACY33" i="96"/>
  <c r="ACW32" i="96"/>
  <c r="ACS9" i="96"/>
  <c r="ADA9" i="96"/>
  <c r="ADI9" i="96"/>
  <c r="ACS10" i="96"/>
  <c r="ADA10" i="96"/>
  <c r="ADI10" i="96"/>
  <c r="ACS11" i="96"/>
  <c r="ADA11" i="96"/>
  <c r="ADI11" i="96"/>
  <c r="ACS12" i="96"/>
  <c r="ADA12" i="96"/>
  <c r="ADI12" i="96"/>
  <c r="ACS103" i="96"/>
  <c r="ADA103" i="96"/>
  <c r="ADI103" i="96"/>
  <c r="ACS104" i="96"/>
  <c r="ADA104" i="96"/>
  <c r="ADI104" i="96"/>
  <c r="ACO105" i="96"/>
  <c r="ACS105" i="96"/>
  <c r="ACW105" i="96"/>
  <c r="ADA105" i="96"/>
  <c r="ADE105" i="96"/>
  <c r="ADI105" i="96"/>
  <c r="ACO106" i="96"/>
  <c r="ACS106" i="96"/>
  <c r="ACW106" i="96"/>
  <c r="ADA106" i="96"/>
  <c r="ADE106" i="96"/>
  <c r="ADI106" i="96"/>
  <c r="ACO37" i="96"/>
  <c r="ACS37" i="96"/>
  <c r="ACW37" i="96"/>
  <c r="ADA37" i="96"/>
  <c r="ADE37" i="96"/>
  <c r="ADI37" i="96"/>
  <c r="ACO38" i="96"/>
  <c r="ACS38" i="96"/>
  <c r="ACW38" i="96"/>
  <c r="ADA38" i="96"/>
  <c r="ADE38" i="96"/>
  <c r="ADI38" i="96"/>
  <c r="ACO39" i="96"/>
  <c r="ACS39" i="96"/>
  <c r="ACW39" i="96"/>
  <c r="ADA39" i="96"/>
  <c r="ADE39" i="96"/>
  <c r="ADI39" i="96"/>
  <c r="ACY5" i="96"/>
  <c r="ADG5" i="96"/>
  <c r="ADE5" i="96"/>
  <c r="ACS5" i="96"/>
  <c r="ADA5" i="96"/>
  <c r="ACM6" i="96"/>
  <c r="ACQ6" i="96"/>
  <c r="ACU6" i="96"/>
  <c r="ACY6" i="96"/>
  <c r="ADC6" i="96"/>
  <c r="ADG6" i="96"/>
  <c r="ACM7" i="96"/>
  <c r="ACQ7" i="96"/>
  <c r="ACU7" i="96"/>
  <c r="ACY7" i="96"/>
  <c r="ADC7" i="96"/>
  <c r="ADG7" i="96"/>
  <c r="ACM8" i="96"/>
  <c r="ACQ8" i="96"/>
  <c r="ACU8" i="96"/>
  <c r="ACY8" i="96"/>
  <c r="ADC8" i="96"/>
  <c r="ADG8" i="96"/>
  <c r="ACY35" i="96"/>
  <c r="ACW9" i="96"/>
  <c r="ACO10" i="96"/>
  <c r="ADE10" i="96"/>
  <c r="ACW11" i="96"/>
  <c r="ACW12" i="96"/>
  <c r="ACW103" i="96"/>
  <c r="ACO104" i="96"/>
  <c r="ADE104" i="96"/>
  <c r="ACQ105" i="96"/>
  <c r="ACY105" i="96"/>
  <c r="ADG105" i="96"/>
  <c r="ACQ106" i="96"/>
  <c r="ACY106" i="96"/>
  <c r="ADG106" i="96"/>
  <c r="ACQ37" i="96"/>
  <c r="ACY37" i="96"/>
  <c r="ADG37" i="96"/>
  <c r="ACQ38" i="96"/>
  <c r="ACY38" i="96"/>
  <c r="ADG38" i="96"/>
  <c r="ACQ39" i="96"/>
  <c r="ACY39" i="96"/>
  <c r="ADG39" i="96"/>
  <c r="ACQ5" i="96"/>
  <c r="ACO5" i="96"/>
  <c r="ACS6" i="96"/>
  <c r="ADA6" i="96"/>
  <c r="ADI6" i="96"/>
  <c r="ACS7" i="96"/>
  <c r="ADA7" i="96"/>
  <c r="ADI7" i="96"/>
  <c r="ACS8" i="96"/>
  <c r="ADA8" i="96"/>
  <c r="ADI8" i="96"/>
  <c r="ACO14" i="96"/>
  <c r="ACS14" i="96"/>
  <c r="ACW14" i="96"/>
  <c r="ADA14" i="96"/>
  <c r="ADE14" i="96"/>
  <c r="ADI14" i="96"/>
  <c r="ACO15" i="96"/>
  <c r="ACS15" i="96"/>
  <c r="ACW15" i="96"/>
  <c r="ADA15" i="96"/>
  <c r="ADE15" i="96"/>
  <c r="ADI15" i="96"/>
  <c r="ACO16" i="96"/>
  <c r="ACS16" i="96"/>
  <c r="ACW16" i="96"/>
  <c r="ADA16" i="96"/>
  <c r="ADE16" i="96"/>
  <c r="ADI16" i="96"/>
  <c r="ACO17" i="96"/>
  <c r="ACS17" i="96"/>
  <c r="ACY17" i="96"/>
  <c r="ADG17" i="96"/>
  <c r="ACQ18" i="96"/>
  <c r="ACU18" i="96"/>
  <c r="ACY18" i="96"/>
  <c r="ADC18" i="96"/>
  <c r="ADG18" i="96"/>
  <c r="ACM19" i="96"/>
  <c r="ACQ19" i="96"/>
  <c r="ACU19" i="96"/>
  <c r="ACY19" i="96"/>
  <c r="ADC19" i="96"/>
  <c r="ADG19" i="96"/>
  <c r="ACM20" i="96"/>
  <c r="ACQ20" i="96"/>
  <c r="ACU20" i="96"/>
  <c r="ACY20" i="96"/>
  <c r="ADC20" i="96"/>
  <c r="ADG20" i="96"/>
  <c r="ACM24" i="96"/>
  <c r="ACQ24" i="96"/>
  <c r="ACU24" i="96"/>
  <c r="ACY24" i="96"/>
  <c r="ADC24" i="96"/>
  <c r="ADG24" i="96"/>
  <c r="ACM25" i="96"/>
  <c r="ACQ25" i="96"/>
  <c r="ACU25" i="96"/>
  <c r="ACY25" i="96"/>
  <c r="ADC25" i="96"/>
  <c r="ADG25" i="96"/>
  <c r="ACM27" i="96"/>
  <c r="ACQ27" i="96"/>
  <c r="ACU27" i="96"/>
  <c r="ACY27" i="96"/>
  <c r="ADC27" i="96"/>
  <c r="ADG27" i="96"/>
  <c r="ACM28" i="96"/>
  <c r="ACQ28" i="96"/>
  <c r="ACU28" i="96"/>
  <c r="ACY28" i="96"/>
  <c r="ADC28" i="96"/>
  <c r="ADG28" i="96"/>
  <c r="ACM30" i="96"/>
  <c r="ACQ30" i="96"/>
  <c r="ACU30" i="96"/>
  <c r="ACY30" i="96"/>
  <c r="ADC30" i="96"/>
  <c r="ADG30" i="96"/>
  <c r="ACM31" i="96"/>
  <c r="ACQ31" i="96"/>
  <c r="ACU31" i="96"/>
  <c r="ADC31" i="96"/>
  <c r="ADG31" i="96"/>
  <c r="ACM32" i="96"/>
  <c r="ACQ32" i="96"/>
  <c r="ACU32" i="96"/>
  <c r="ADC32" i="96"/>
  <c r="ADG32" i="96"/>
  <c r="ACW17" i="96"/>
  <c r="ADE17" i="96"/>
  <c r="ACO18" i="96"/>
  <c r="ACO33" i="96"/>
  <c r="ACS33" i="96"/>
  <c r="ADA33" i="96"/>
  <c r="ADE33" i="96"/>
  <c r="ADI33" i="96"/>
  <c r="ACO34" i="96"/>
  <c r="ACS34" i="96"/>
  <c r="ADA34" i="96"/>
  <c r="ADE34" i="96"/>
  <c r="ADI34" i="96"/>
  <c r="ACO35" i="96"/>
  <c r="ACS35" i="96"/>
  <c r="ADA35" i="96"/>
  <c r="ADE35" i="96"/>
  <c r="ADI35" i="96"/>
  <c r="ACO36" i="96"/>
  <c r="ACS36" i="96"/>
  <c r="ACW36" i="96"/>
  <c r="ADA36" i="96"/>
  <c r="ADE36" i="96"/>
  <c r="ADI36" i="96"/>
  <c r="ACO40" i="96"/>
  <c r="ACS40" i="96"/>
  <c r="ACW40" i="96"/>
  <c r="ADA40" i="96"/>
  <c r="ADE40" i="96"/>
  <c r="ADI40" i="96"/>
  <c r="ACO41" i="96"/>
  <c r="ACS41" i="96"/>
  <c r="ACW41" i="96"/>
  <c r="ADA41" i="96"/>
  <c r="ADE41" i="96"/>
  <c r="ADI41" i="96"/>
  <c r="ACO42" i="96"/>
  <c r="ACS42" i="96"/>
  <c r="ACW42" i="96"/>
  <c r="ADA42" i="96"/>
  <c r="ADE42" i="96"/>
  <c r="ADI42" i="96"/>
  <c r="ACY32" i="96"/>
  <c r="ADG104" i="96"/>
  <c r="ADC104" i="96"/>
  <c r="ACY104" i="96"/>
  <c r="ACU104" i="96"/>
  <c r="ACQ104" i="96"/>
  <c r="ACM104" i="96"/>
  <c r="ADG103" i="96"/>
  <c r="ADC103" i="96"/>
  <c r="ACY103" i="96"/>
  <c r="ACU103" i="96"/>
  <c r="ACQ103" i="96"/>
  <c r="ACM103" i="96"/>
  <c r="ADG12" i="96"/>
  <c r="ADC12" i="96"/>
  <c r="ACY12" i="96"/>
  <c r="ACU12" i="96"/>
  <c r="ACQ12" i="96"/>
  <c r="ACM12" i="96"/>
  <c r="ADG11" i="96"/>
  <c r="ADC11" i="96"/>
  <c r="ACY11" i="96"/>
  <c r="ACU11" i="96"/>
  <c r="ACQ11" i="96"/>
  <c r="ACM11" i="96"/>
  <c r="ADG10" i="96"/>
  <c r="ADC10" i="96"/>
  <c r="ACY10" i="96"/>
  <c r="ACU10" i="96"/>
  <c r="ACQ10" i="96"/>
  <c r="ACM10" i="96"/>
  <c r="ADG9" i="96"/>
  <c r="ADC9" i="96"/>
  <c r="ACY9" i="96"/>
  <c r="ACU9" i="96"/>
  <c r="ACQ9" i="96"/>
  <c r="ACM9" i="96"/>
  <c r="ACW35" i="96"/>
  <c r="ACW33" i="96"/>
  <c r="ACW31" i="96"/>
  <c r="ACY34" i="96"/>
  <c r="ABX9" i="37"/>
  <c r="H506" i="30"/>
  <c r="J506" i="30" s="1"/>
  <c r="ACG8" i="37"/>
  <c r="ACE8" i="37"/>
  <c r="ACA8" i="37"/>
  <c r="ABW11" i="37"/>
  <c r="ABW15" i="37"/>
  <c r="ABW20" i="37"/>
  <c r="ACG24" i="37"/>
  <c r="ACC24" i="37"/>
  <c r="ABY24" i="37"/>
  <c r="ACF20" i="37"/>
  <c r="ACB20" i="37"/>
  <c r="ABX20" i="37"/>
  <c r="ACE21" i="37"/>
  <c r="ACA21" i="37"/>
  <c r="ACH18" i="37"/>
  <c r="ACD18" i="37"/>
  <c r="ABZ18" i="37"/>
  <c r="ACG17" i="37"/>
  <c r="ACC17" i="37"/>
  <c r="ABY17" i="37"/>
  <c r="ACF16" i="37"/>
  <c r="ACB16" i="37"/>
  <c r="ABX16" i="37"/>
  <c r="ACE15" i="37"/>
  <c r="ACA15" i="37"/>
  <c r="ACH13" i="37"/>
  <c r="ACD13" i="37"/>
  <c r="ABZ13" i="37"/>
  <c r="ACG11" i="37"/>
  <c r="ACC11" i="37"/>
  <c r="ABY11" i="37"/>
  <c r="ACF10" i="37"/>
  <c r="ACB10" i="37"/>
  <c r="ABX10" i="37"/>
  <c r="ACE9" i="37"/>
  <c r="ACA9" i="37"/>
  <c r="ACH8" i="37"/>
  <c r="ACD8" i="37"/>
  <c r="ABZ8" i="37"/>
  <c r="ABW10" i="37"/>
  <c r="ABW16" i="37"/>
  <c r="ABW21" i="37"/>
  <c r="ACF24" i="37"/>
  <c r="ACB24" i="37"/>
  <c r="ABX24" i="37"/>
  <c r="ACE20" i="37"/>
  <c r="ACA20" i="37"/>
  <c r="ACH21" i="37"/>
  <c r="ACD21" i="37"/>
  <c r="ABZ21" i="37"/>
  <c r="ACG18" i="37"/>
  <c r="ACC18" i="37"/>
  <c r="ABY18" i="37"/>
  <c r="ACF17" i="37"/>
  <c r="ACB17" i="37"/>
  <c r="ABX17" i="37"/>
  <c r="ACE16" i="37"/>
  <c r="ACA16" i="37"/>
  <c r="ACH15" i="37"/>
  <c r="ACD15" i="37"/>
  <c r="ABZ15" i="37"/>
  <c r="ACG13" i="37"/>
  <c r="ACC13" i="37"/>
  <c r="ABY13" i="37"/>
  <c r="ACF11" i="37"/>
  <c r="ACB11" i="37"/>
  <c r="ABX11" i="37"/>
  <c r="ACE10" i="37"/>
  <c r="ACA10" i="37"/>
  <c r="ACH9" i="37"/>
  <c r="ACD9" i="37"/>
  <c r="ABZ9" i="37"/>
  <c r="ACC8" i="37"/>
  <c r="ABY8" i="37"/>
  <c r="ABW9" i="37"/>
  <c r="ABW17" i="37"/>
  <c r="ABW24" i="37"/>
  <c r="ACE24" i="37"/>
  <c r="ACA24" i="37"/>
  <c r="ACH20" i="37"/>
  <c r="ACD20" i="37"/>
  <c r="ABZ20" i="37"/>
  <c r="ACG21" i="37"/>
  <c r="ACC21" i="37"/>
  <c r="ABY21" i="37"/>
  <c r="ACF18" i="37"/>
  <c r="ACB18" i="37"/>
  <c r="ABX18" i="37"/>
  <c r="ACE17" i="37"/>
  <c r="ACA17" i="37"/>
  <c r="ACH16" i="37"/>
  <c r="ACD16" i="37"/>
  <c r="ABZ16" i="37"/>
  <c r="ACG15" i="37"/>
  <c r="ACC15" i="37"/>
  <c r="ABY15" i="37"/>
  <c r="ACF13" i="37"/>
  <c r="ACB13" i="37"/>
  <c r="ABX13" i="37"/>
  <c r="ACE11" i="37"/>
  <c r="ACA11" i="37"/>
  <c r="ACH10" i="37"/>
  <c r="ACD10" i="37"/>
  <c r="ABZ10" i="37"/>
  <c r="ACG9" i="37"/>
  <c r="ACC9" i="37"/>
  <c r="ABY9" i="37"/>
  <c r="ACF8" i="37"/>
  <c r="ACB8" i="37"/>
  <c r="ABW13" i="37"/>
  <c r="ABW18" i="37"/>
  <c r="ACH24" i="37"/>
  <c r="ACD24" i="37"/>
  <c r="ABZ24" i="37"/>
  <c r="ACG20" i="37"/>
  <c r="ACC20" i="37"/>
  <c r="ABY20" i="37"/>
  <c r="ACF21" i="37"/>
  <c r="ACB21" i="37"/>
  <c r="ABX21" i="37"/>
  <c r="ABX22" i="37" s="1"/>
  <c r="ACE18" i="37"/>
  <c r="ACA18" i="37"/>
  <c r="ACH17" i="37"/>
  <c r="ACD17" i="37"/>
  <c r="ABZ17" i="37"/>
  <c r="ACG16" i="37"/>
  <c r="ACC16" i="37"/>
  <c r="ABY16" i="37"/>
  <c r="ACF15" i="37"/>
  <c r="ACB15" i="37"/>
  <c r="ABX15" i="37"/>
  <c r="ACE13" i="37"/>
  <c r="ACA13" i="37"/>
  <c r="ACH11" i="37"/>
  <c r="ACD11" i="37"/>
  <c r="ABZ11" i="37"/>
  <c r="ACG10" i="37"/>
  <c r="ACC10" i="37"/>
  <c r="ABY10" i="37"/>
  <c r="ACF9" i="37"/>
  <c r="ACB9" i="37"/>
  <c r="ADH153" i="96"/>
  <c r="ACS153" i="96"/>
  <c r="ADC153" i="96"/>
  <c r="ACM149" i="96"/>
  <c r="ACU149" i="96"/>
  <c r="ADC149" i="96"/>
  <c r="ACM150" i="96"/>
  <c r="ACU150" i="96"/>
  <c r="ADC150" i="96"/>
  <c r="ACM152" i="96"/>
  <c r="ACU152" i="96"/>
  <c r="ADC152" i="96"/>
  <c r="ACM153" i="96"/>
  <c r="ACW153" i="96"/>
  <c r="ADE153" i="96"/>
  <c r="ACO149" i="96"/>
  <c r="ACW149" i="96"/>
  <c r="ADE149" i="96"/>
  <c r="ACO150" i="96"/>
  <c r="ACW150" i="96"/>
  <c r="ADE150" i="96"/>
  <c r="ACO152" i="96"/>
  <c r="ACW152" i="96"/>
  <c r="ADE152" i="96"/>
  <c r="ACO153" i="96"/>
  <c r="ACP149" i="96"/>
  <c r="ACX149" i="96"/>
  <c r="ADF149" i="96"/>
  <c r="ACP150" i="96"/>
  <c r="ACX150" i="96"/>
  <c r="ADF150" i="96"/>
  <c r="ACP152" i="96"/>
  <c r="ACX152" i="96"/>
  <c r="ADF152" i="96"/>
  <c r="ACP153" i="96"/>
  <c r="ACX153" i="96"/>
  <c r="ADF153" i="96"/>
  <c r="ACN149" i="96"/>
  <c r="ACV149" i="96"/>
  <c r="ADD149" i="96"/>
  <c r="ACN150" i="96"/>
  <c r="ACV150" i="96"/>
  <c r="ADD150" i="96"/>
  <c r="ACN152" i="96"/>
  <c r="ACV152" i="96"/>
  <c r="ADD152" i="96"/>
  <c r="ACN153" i="96"/>
  <c r="ACV153" i="96"/>
  <c r="ADD153" i="96"/>
  <c r="ACY153" i="96"/>
  <c r="ADG153" i="96"/>
  <c r="ACQ149" i="96"/>
  <c r="ACY149" i="96"/>
  <c r="ADG149" i="96"/>
  <c r="ACQ150" i="96"/>
  <c r="ACY150" i="96"/>
  <c r="ADG150" i="96"/>
  <c r="ACQ152" i="96"/>
  <c r="ACY152" i="96"/>
  <c r="ADG152" i="96"/>
  <c r="ACQ153" i="96"/>
  <c r="ADA153" i="96"/>
  <c r="ADI153" i="96"/>
  <c r="ACS149" i="96"/>
  <c r="ADA149" i="96"/>
  <c r="ADI149" i="96"/>
  <c r="ACS150" i="96"/>
  <c r="ADA150" i="96"/>
  <c r="ADI150" i="96"/>
  <c r="ACS152" i="96"/>
  <c r="ADA152" i="96"/>
  <c r="ADI152" i="96"/>
  <c r="ACT149" i="96"/>
  <c r="ADN149" i="96" s="1"/>
  <c r="ADB149" i="96"/>
  <c r="ADJ149" i="96"/>
  <c r="ACT150" i="96"/>
  <c r="ADN150" i="96" s="1"/>
  <c r="ADB150" i="96"/>
  <c r="ADJ150" i="96"/>
  <c r="ACT152" i="96"/>
  <c r="ADN152" i="96" s="1"/>
  <c r="ADB152" i="96"/>
  <c r="ADJ152" i="96"/>
  <c r="ACT153" i="96"/>
  <c r="ADN153" i="96" s="1"/>
  <c r="ADB153" i="96"/>
  <c r="ADJ153" i="96"/>
  <c r="ACR149" i="96"/>
  <c r="ACZ149" i="96"/>
  <c r="ADP149" i="96" s="1"/>
  <c r="ADH149" i="96"/>
  <c r="ACR150" i="96"/>
  <c r="ACZ150" i="96"/>
  <c r="ADP150" i="96" s="1"/>
  <c r="ADH150" i="96"/>
  <c r="ACR152" i="96"/>
  <c r="ACZ152" i="96"/>
  <c r="ADP152" i="96" s="1"/>
  <c r="ADH152" i="96"/>
  <c r="ACR153" i="96"/>
  <c r="ACZ153" i="96"/>
  <c r="ADP153" i="96" s="1"/>
  <c r="ABZ22" i="37"/>
  <c r="ABY22" i="37"/>
  <c r="ACC22" i="37"/>
  <c r="ACE22" i="37"/>
  <c r="C20" i="101"/>
  <c r="AU7" i="6"/>
  <c r="ACZ35" i="96"/>
  <c r="ACZ33" i="96"/>
  <c r="ACZ31" i="96"/>
  <c r="ACX34" i="96"/>
  <c r="ACX32" i="96"/>
  <c r="ACZ34" i="96"/>
  <c r="ACZ32" i="96"/>
  <c r="ACX35" i="96"/>
  <c r="ACX33" i="96"/>
  <c r="D534" i="54"/>
  <c r="G508" i="54"/>
  <c r="ADQ39" i="96"/>
  <c r="ADM39" i="96"/>
  <c r="ADQ38" i="96"/>
  <c r="ADM38" i="96"/>
  <c r="ADQ37" i="96"/>
  <c r="ADM37" i="96"/>
  <c r="ADQ106" i="96"/>
  <c r="ADM106" i="96"/>
  <c r="ADQ105" i="96"/>
  <c r="ADM105" i="96"/>
  <c r="ADQ104" i="96"/>
  <c r="ADM104" i="96"/>
  <c r="ADQ103" i="96"/>
  <c r="ADM103" i="96"/>
  <c r="ADQ12" i="96"/>
  <c r="ADM12" i="96"/>
  <c r="ADQ11" i="96"/>
  <c r="ADM11" i="96"/>
  <c r="ADQ10" i="96"/>
  <c r="ADM10" i="96"/>
  <c r="ADQ9" i="96"/>
  <c r="ADM9" i="96"/>
  <c r="ADO39" i="96"/>
  <c r="ADK39" i="96"/>
  <c r="ADO38" i="96"/>
  <c r="ADK38" i="96"/>
  <c r="ADO37" i="96"/>
  <c r="ADK37" i="96"/>
  <c r="ADO106" i="96"/>
  <c r="ADK106" i="96"/>
  <c r="ADO105" i="96"/>
  <c r="ADK105" i="96"/>
  <c r="ADO104" i="96"/>
  <c r="ADO12" i="96"/>
  <c r="ADO10" i="96"/>
  <c r="ACP9" i="96"/>
  <c r="ACT9" i="96"/>
  <c r="ACX9" i="96"/>
  <c r="ADB9" i="96"/>
  <c r="ADF9" i="96"/>
  <c r="ADJ9" i="96"/>
  <c r="ACP10" i="96"/>
  <c r="ACT10" i="96"/>
  <c r="ACX10" i="96"/>
  <c r="ADB10" i="96"/>
  <c r="ADF10" i="96"/>
  <c r="ADJ10" i="96"/>
  <c r="ACP11" i="96"/>
  <c r="ACT11" i="96"/>
  <c r="ACX11" i="96"/>
  <c r="ADB11" i="96"/>
  <c r="ADF11" i="96"/>
  <c r="ADJ11" i="96"/>
  <c r="ACP12" i="96"/>
  <c r="ACT12" i="96"/>
  <c r="ACX12" i="96"/>
  <c r="ADB12" i="96"/>
  <c r="ADF12" i="96"/>
  <c r="ADJ12" i="96"/>
  <c r="ACP103" i="96"/>
  <c r="ACT103" i="96"/>
  <c r="ACX103" i="96"/>
  <c r="ADB103" i="96"/>
  <c r="ADF103" i="96"/>
  <c r="ADJ103" i="96"/>
  <c r="ACP104" i="96"/>
  <c r="ACT104" i="96"/>
  <c r="ACX104" i="96"/>
  <c r="ADB104" i="96"/>
  <c r="ADF104" i="96"/>
  <c r="ADJ104" i="96"/>
  <c r="ACP105" i="96"/>
  <c r="ACT105" i="96"/>
  <c r="ACX105" i="96"/>
  <c r="ADB105" i="96"/>
  <c r="ADF105" i="96"/>
  <c r="ADJ105" i="96"/>
  <c r="ACP106" i="96"/>
  <c r="ACT106" i="96"/>
  <c r="ACX106" i="96"/>
  <c r="ADB106" i="96"/>
  <c r="ADF106" i="96"/>
  <c r="ADJ106" i="96"/>
  <c r="ACP37" i="96"/>
  <c r="ACT37" i="96"/>
  <c r="ACX37" i="96"/>
  <c r="ADB37" i="96"/>
  <c r="ADF37" i="96"/>
  <c r="ADJ37" i="96"/>
  <c r="ACP38" i="96"/>
  <c r="ACT38" i="96"/>
  <c r="ACX38" i="96"/>
  <c r="ADB38" i="96"/>
  <c r="ADF38" i="96"/>
  <c r="ADJ38" i="96"/>
  <c r="ACP39" i="96"/>
  <c r="ACT39" i="96"/>
  <c r="ACX39" i="96"/>
  <c r="ADB39" i="96"/>
  <c r="ADF39" i="96"/>
  <c r="ADJ39" i="96"/>
  <c r="ACN9" i="96"/>
  <c r="ACR9" i="96"/>
  <c r="ACV9" i="96"/>
  <c r="ACZ9" i="96"/>
  <c r="ADD9" i="96"/>
  <c r="ADH9" i="96"/>
  <c r="ACN10" i="96"/>
  <c r="ACR10" i="96"/>
  <c r="ACV10" i="96"/>
  <c r="ACZ10" i="96"/>
  <c r="ADD10" i="96"/>
  <c r="ADH10" i="96"/>
  <c r="ACN11" i="96"/>
  <c r="ACR11" i="96"/>
  <c r="ACV11" i="96"/>
  <c r="ACZ11" i="96"/>
  <c r="ADD11" i="96"/>
  <c r="ADH11" i="96"/>
  <c r="ACN12" i="96"/>
  <c r="ACR12" i="96"/>
  <c r="ACV12" i="96"/>
  <c r="ACZ12" i="96"/>
  <c r="ADD12" i="96"/>
  <c r="ADH12" i="96"/>
  <c r="ACN103" i="96"/>
  <c r="ACR103" i="96"/>
  <c r="ACV103" i="96"/>
  <c r="ACZ103" i="96"/>
  <c r="ADD103" i="96"/>
  <c r="ADH103" i="96"/>
  <c r="ACN104" i="96"/>
  <c r="ACR104" i="96"/>
  <c r="ACV104" i="96"/>
  <c r="ACZ104" i="96"/>
  <c r="ADD104" i="96"/>
  <c r="ADH104" i="96"/>
  <c r="ACN105" i="96"/>
  <c r="ACR105" i="96"/>
  <c r="ACV105" i="96"/>
  <c r="ACZ105" i="96"/>
  <c r="ADD105" i="96"/>
  <c r="ADH105" i="96"/>
  <c r="ACN106" i="96"/>
  <c r="ACR106" i="96"/>
  <c r="ACV106" i="96"/>
  <c r="ACZ106" i="96"/>
  <c r="ADD106" i="96"/>
  <c r="ADH106" i="96"/>
  <c r="ACN37" i="96"/>
  <c r="ACR37" i="96"/>
  <c r="ACV37" i="96"/>
  <c r="ACZ37" i="96"/>
  <c r="ADD37" i="96"/>
  <c r="ADH37" i="96"/>
  <c r="ACN38" i="96"/>
  <c r="ACR38" i="96"/>
  <c r="ACV38" i="96"/>
  <c r="ACZ38" i="96"/>
  <c r="ADD38" i="96"/>
  <c r="ADH38" i="96"/>
  <c r="ACN39" i="96"/>
  <c r="ACR39" i="96"/>
  <c r="ACV39" i="96"/>
  <c r="ACZ39" i="96"/>
  <c r="ADD39" i="96"/>
  <c r="ADH39" i="96"/>
  <c r="ACM156" i="96"/>
  <c r="ACW156" i="96"/>
  <c r="ACQ156" i="96"/>
  <c r="ADC156" i="96"/>
  <c r="ADA156" i="96"/>
  <c r="ACS156" i="96"/>
  <c r="ADQ5" i="96"/>
  <c r="ADE156" i="96"/>
  <c r="ADG156" i="96"/>
  <c r="ACY156" i="96"/>
  <c r="E504" i="54"/>
  <c r="H526" i="54"/>
  <c r="G32" i="42"/>
  <c r="ADO43" i="96"/>
  <c r="ADM135" i="96"/>
  <c r="ADM134" i="96"/>
  <c r="ADO155" i="96"/>
  <c r="ADK155" i="96"/>
  <c r="ADO154" i="96"/>
  <c r="ADK154" i="96"/>
  <c r="ADO151" i="96"/>
  <c r="ADQ155" i="96"/>
  <c r="ADM155" i="96"/>
  <c r="ADQ154" i="96"/>
  <c r="ADM154" i="96"/>
  <c r="ADQ151" i="96"/>
  <c r="ADK151" i="96"/>
  <c r="ADQ148" i="96"/>
  <c r="ADM148" i="96"/>
  <c r="ADQ147" i="96"/>
  <c r="ADM147" i="96"/>
  <c r="ADQ146" i="96"/>
  <c r="ADM146" i="96"/>
  <c r="ADQ145" i="96"/>
  <c r="ADM145" i="96"/>
  <c r="ADQ144" i="96"/>
  <c r="ADM144" i="96"/>
  <c r="ADQ143" i="96"/>
  <c r="ADM143" i="96"/>
  <c r="ADQ142" i="96"/>
  <c r="ADM142" i="96"/>
  <c r="ADQ141" i="96"/>
  <c r="ADM141" i="96"/>
  <c r="ADQ140" i="96"/>
  <c r="ADM140" i="96"/>
  <c r="ADQ139" i="96"/>
  <c r="ADM139" i="96"/>
  <c r="ADQ138" i="96"/>
  <c r="ADM138" i="96"/>
  <c r="ADQ137" i="96"/>
  <c r="ADM137" i="96"/>
  <c r="ADQ136" i="96"/>
  <c r="ADM136" i="96"/>
  <c r="ADQ135" i="96"/>
  <c r="ADO135" i="96"/>
  <c r="ADO134" i="96"/>
  <c r="ADM133" i="96"/>
  <c r="ADQ132" i="96"/>
  <c r="ADM132" i="96"/>
  <c r="ADQ131" i="96"/>
  <c r="ADM131" i="96"/>
  <c r="ADQ130" i="96"/>
  <c r="ADM130" i="96"/>
  <c r="ADQ129" i="96"/>
  <c r="ADM129" i="96"/>
  <c r="ADQ128" i="96"/>
  <c r="ADM128" i="96"/>
  <c r="ADQ127" i="96"/>
  <c r="ADM127" i="96"/>
  <c r="ADQ126" i="96"/>
  <c r="ADM126" i="96"/>
  <c r="ADQ125" i="96"/>
  <c r="ADM125" i="96"/>
  <c r="ADQ124" i="96"/>
  <c r="ADM124" i="96"/>
  <c r="ADQ123" i="96"/>
  <c r="ADM123" i="96"/>
  <c r="ADQ122" i="96"/>
  <c r="ADM122" i="96"/>
  <c r="ADQ121" i="96"/>
  <c r="ADM121" i="96"/>
  <c r="ADQ120" i="96"/>
  <c r="ADM120" i="96"/>
  <c r="ADM119" i="96"/>
  <c r="ADQ118" i="96"/>
  <c r="ADM118" i="96"/>
  <c r="ADM117" i="96"/>
  <c r="ADQ116" i="96"/>
  <c r="ADM116" i="96"/>
  <c r="ADQ115" i="96"/>
  <c r="ADM115" i="96"/>
  <c r="ADQ114" i="96"/>
  <c r="ADM114" i="96"/>
  <c r="ADQ113" i="96"/>
  <c r="ADM113" i="96"/>
  <c r="ADQ112" i="96"/>
  <c r="ADM112" i="96"/>
  <c r="ADQ111" i="96"/>
  <c r="ADM111" i="96"/>
  <c r="ADQ110" i="96"/>
  <c r="ADM110" i="96"/>
  <c r="ADQ102" i="96"/>
  <c r="ADM102" i="96"/>
  <c r="ADQ98" i="96"/>
  <c r="ADM98" i="96"/>
  <c r="ADQ97" i="96"/>
  <c r="ADM97" i="96"/>
  <c r="ADQ96" i="96"/>
  <c r="ADM96" i="96"/>
  <c r="ADQ95" i="96"/>
  <c r="ADM95" i="96"/>
  <c r="ADQ94" i="96"/>
  <c r="ADM94" i="96"/>
  <c r="ADQ93" i="96"/>
  <c r="ADM93" i="96"/>
  <c r="ADQ92" i="96"/>
  <c r="ADM92" i="96"/>
  <c r="ADQ90" i="96"/>
  <c r="ADM90" i="96"/>
  <c r="ADQ89" i="96"/>
  <c r="ADM89" i="96"/>
  <c r="ADQ88" i="96"/>
  <c r="ADM88" i="96"/>
  <c r="ADQ87" i="96"/>
  <c r="ADM87" i="96"/>
  <c r="ADQ86" i="96"/>
  <c r="ADM86" i="96"/>
  <c r="ADQ82" i="96"/>
  <c r="ADM82" i="96"/>
  <c r="ADQ81" i="96"/>
  <c r="ADM81" i="96"/>
  <c r="ADQ80" i="96"/>
  <c r="ADM80" i="96"/>
  <c r="ADQ77" i="96"/>
  <c r="ADM77" i="96"/>
  <c r="ADQ76" i="96"/>
  <c r="ADM76" i="96"/>
  <c r="ADQ75" i="96"/>
  <c r="ADM75" i="96"/>
  <c r="ADQ74" i="96"/>
  <c r="ADM74" i="96"/>
  <c r="ADQ73" i="96"/>
  <c r="ADM73" i="96"/>
  <c r="ADQ72" i="96"/>
  <c r="ADM72" i="96"/>
  <c r="ADQ71" i="96"/>
  <c r="ADM71" i="96"/>
  <c r="ADQ70" i="96"/>
  <c r="ADM70" i="96"/>
  <c r="ADQ69" i="96"/>
  <c r="ADM69" i="96"/>
  <c r="ADQ68" i="96"/>
  <c r="ADM68" i="96"/>
  <c r="ADQ67" i="96"/>
  <c r="ADM67" i="96"/>
  <c r="ADQ66" i="96"/>
  <c r="ADM66" i="96"/>
  <c r="ADQ65" i="96"/>
  <c r="ADM65" i="96"/>
  <c r="ADQ64" i="96"/>
  <c r="ADM64" i="96"/>
  <c r="ADQ63" i="96"/>
  <c r="ADM63" i="96"/>
  <c r="ADQ62" i="96"/>
  <c r="ADM62" i="96"/>
  <c r="ADQ61" i="96"/>
  <c r="ADM61" i="96"/>
  <c r="ADQ56" i="96"/>
  <c r="ADM56" i="96"/>
  <c r="ADQ55" i="96"/>
  <c r="ADM55" i="96"/>
  <c r="ADQ54" i="96"/>
  <c r="ADQ53" i="96"/>
  <c r="ADM53" i="96"/>
  <c r="ADQ52" i="96"/>
  <c r="ADM52" i="96"/>
  <c r="ADQ51" i="96"/>
  <c r="ADM51" i="96"/>
  <c r="ADQ50" i="96"/>
  <c r="ADM50" i="96"/>
  <c r="ADQ49" i="96"/>
  <c r="ADM49" i="96"/>
  <c r="ADQ48" i="96"/>
  <c r="ADM48" i="96"/>
  <c r="ADQ47" i="96"/>
  <c r="ADM47" i="96"/>
  <c r="ADK43" i="96"/>
  <c r="ADO42" i="96"/>
  <c r="ADK42" i="96"/>
  <c r="ADO41" i="96"/>
  <c r="ADK41" i="96"/>
  <c r="ADO40" i="96"/>
  <c r="ADK40" i="96"/>
  <c r="ADO36" i="96"/>
  <c r="ADK36" i="96"/>
  <c r="ADO35" i="96"/>
  <c r="ADK35" i="96"/>
  <c r="ADO34" i="96"/>
  <c r="ADK34" i="96"/>
  <c r="ADO33" i="96"/>
  <c r="ADK33" i="96"/>
  <c r="ADO32" i="96"/>
  <c r="ADK32" i="96"/>
  <c r="ADO31" i="96"/>
  <c r="ADK31" i="96"/>
  <c r="ADO30" i="96"/>
  <c r="ADK30" i="96"/>
  <c r="ADO28" i="96"/>
  <c r="ADK28" i="96"/>
  <c r="ADO27" i="96"/>
  <c r="ADK27" i="96"/>
  <c r="ADO25" i="96"/>
  <c r="ADK25" i="96"/>
  <c r="ADO24" i="96"/>
  <c r="ADK24" i="96"/>
  <c r="ADO20" i="96"/>
  <c r="ADK20" i="96"/>
  <c r="ADO19" i="96"/>
  <c r="ADK19" i="96"/>
  <c r="ADO18" i="96"/>
  <c r="ADO17" i="96"/>
  <c r="ADM17" i="96"/>
  <c r="ADQ16" i="96"/>
  <c r="ADM16" i="96"/>
  <c r="ADQ15" i="96"/>
  <c r="ADM15" i="96"/>
  <c r="ADQ14" i="96"/>
  <c r="ADM14" i="96"/>
  <c r="ADQ7" i="96"/>
  <c r="ADM7" i="96"/>
  <c r="ADQ6" i="96"/>
  <c r="ADM6" i="96"/>
  <c r="ADO148" i="96"/>
  <c r="ADK148" i="96"/>
  <c r="ADO147" i="96"/>
  <c r="ADK147" i="96"/>
  <c r="ADO146" i="96"/>
  <c r="ADK146" i="96"/>
  <c r="ADO145" i="96"/>
  <c r="ADK145" i="96"/>
  <c r="ADO144" i="96"/>
  <c r="ADK144" i="96"/>
  <c r="ADO143" i="96"/>
  <c r="ADK143" i="96"/>
  <c r="ADO142" i="96"/>
  <c r="ADK142" i="96"/>
  <c r="ADO141" i="96"/>
  <c r="ADK141" i="96"/>
  <c r="ADO140" i="96"/>
  <c r="ADK140" i="96"/>
  <c r="ADO139" i="96"/>
  <c r="ADK139" i="96"/>
  <c r="ADO138" i="96"/>
  <c r="ADK138" i="96"/>
  <c r="ADO137" i="96"/>
  <c r="ADK137" i="96"/>
  <c r="ADO136" i="96"/>
  <c r="ADK136" i="96"/>
  <c r="ADQ134" i="96"/>
  <c r="ADQ133" i="96"/>
  <c r="ADK135" i="96"/>
  <c r="ADK134" i="96"/>
  <c r="ADO133" i="96"/>
  <c r="ADK133" i="96"/>
  <c r="ADO132" i="96"/>
  <c r="ADK132" i="96"/>
  <c r="ADO131" i="96"/>
  <c r="ADK131" i="96"/>
  <c r="ADO130" i="96"/>
  <c r="ADK130" i="96"/>
  <c r="ADO129" i="96"/>
  <c r="ADK129" i="96"/>
  <c r="ADO128" i="96"/>
  <c r="ADK128" i="96"/>
  <c r="ADO127" i="96"/>
  <c r="ADK127" i="96"/>
  <c r="ADO126" i="96"/>
  <c r="ADK126" i="96"/>
  <c r="ADO125" i="96"/>
  <c r="ADK125" i="96"/>
  <c r="ADO124" i="96"/>
  <c r="ADK124" i="96"/>
  <c r="ADO123" i="96"/>
  <c r="ADK123" i="96"/>
  <c r="ADO122" i="96"/>
  <c r="ADK122" i="96"/>
  <c r="ADO121" i="96"/>
  <c r="ADK121" i="96"/>
  <c r="ADO120" i="96"/>
  <c r="ADK120" i="96"/>
  <c r="ADO119" i="96"/>
  <c r="ADK119" i="96"/>
  <c r="ADO118" i="96"/>
  <c r="ADK118" i="96"/>
  <c r="ADO117" i="96"/>
  <c r="ADK117" i="96"/>
  <c r="ADO116" i="96"/>
  <c r="ADK116" i="96"/>
  <c r="ADO115" i="96"/>
  <c r="ADK115" i="96"/>
  <c r="ADO114" i="96"/>
  <c r="ADK114" i="96"/>
  <c r="ADO113" i="96"/>
  <c r="ADK113" i="96"/>
  <c r="ADO112" i="96"/>
  <c r="ADK112" i="96"/>
  <c r="ADO111" i="96"/>
  <c r="ADK111" i="96"/>
  <c r="ADO110" i="96"/>
  <c r="ADK110" i="96"/>
  <c r="ADO102" i="96"/>
  <c r="ADK102" i="96"/>
  <c r="ADO98" i="96"/>
  <c r="ADK98" i="96"/>
  <c r="ADO97" i="96"/>
  <c r="ADK97" i="96"/>
  <c r="ADO96" i="96"/>
  <c r="ADK96" i="96"/>
  <c r="ADO95" i="96"/>
  <c r="ADK95" i="96"/>
  <c r="ADO94" i="96"/>
  <c r="ADK94" i="96"/>
  <c r="ADO93" i="96"/>
  <c r="ADK93" i="96"/>
  <c r="ADO92" i="96"/>
  <c r="ADK92" i="96"/>
  <c r="ADO90" i="96"/>
  <c r="ADK90" i="96"/>
  <c r="ADO89" i="96"/>
  <c r="ADK89" i="96"/>
  <c r="ADO88" i="96"/>
  <c r="ADK88" i="96"/>
  <c r="ADO87" i="96"/>
  <c r="ADK87" i="96"/>
  <c r="ADO86" i="96"/>
  <c r="ADK86" i="96"/>
  <c r="ADO82" i="96"/>
  <c r="ADK82" i="96"/>
  <c r="ADO81" i="96"/>
  <c r="ADK81" i="96"/>
  <c r="ADO80" i="96"/>
  <c r="ADK80" i="96"/>
  <c r="ADO77" i="96"/>
  <c r="ADK77" i="96"/>
  <c r="ADO76" i="96"/>
  <c r="ADK76" i="96"/>
  <c r="ADO75" i="96"/>
  <c r="ADK75" i="96"/>
  <c r="ADO74" i="96"/>
  <c r="ADK74" i="96"/>
  <c r="ADO73" i="96"/>
  <c r="ADK73" i="96"/>
  <c r="ADO72" i="96"/>
  <c r="ADK72" i="96"/>
  <c r="ADO71" i="96"/>
  <c r="ADK71" i="96"/>
  <c r="ADO70" i="96"/>
  <c r="ADK70" i="96"/>
  <c r="ADO69" i="96"/>
  <c r="ADQ43" i="96"/>
  <c r="ADK69" i="96"/>
  <c r="ADO68" i="96"/>
  <c r="ADK68" i="96"/>
  <c r="ADO67" i="96"/>
  <c r="ADK67" i="96"/>
  <c r="ADO66" i="96"/>
  <c r="ADK66" i="96"/>
  <c r="ADO65" i="96"/>
  <c r="ADK65" i="96"/>
  <c r="ADO64" i="96"/>
  <c r="ADK64" i="96"/>
  <c r="ADO63" i="96"/>
  <c r="ADK63" i="96"/>
  <c r="ADO62" i="96"/>
  <c r="ADK62" i="96"/>
  <c r="ADO61" i="96"/>
  <c r="ADK61" i="96"/>
  <c r="ADO56" i="96"/>
  <c r="ADK56" i="96"/>
  <c r="ADO55" i="96"/>
  <c r="ADK55" i="96"/>
  <c r="ADO54" i="96"/>
  <c r="ADK54" i="96"/>
  <c r="ADO53" i="96"/>
  <c r="ADK53" i="96"/>
  <c r="ADO52" i="96"/>
  <c r="ADK52" i="96"/>
  <c r="ADO51" i="96"/>
  <c r="ADK51" i="96"/>
  <c r="ADO50" i="96"/>
  <c r="ADK50" i="96"/>
  <c r="ADO49" i="96"/>
  <c r="ADK49" i="96"/>
  <c r="ADO48" i="96"/>
  <c r="ADK48" i="96"/>
  <c r="ADO47" i="96"/>
  <c r="ADK47" i="96"/>
  <c r="ADM43" i="96"/>
  <c r="ADQ42" i="96"/>
  <c r="ADM42" i="96"/>
  <c r="ADQ41" i="96"/>
  <c r="ADM41" i="96"/>
  <c r="ADQ40" i="96"/>
  <c r="ADM40" i="96"/>
  <c r="ADQ36" i="96"/>
  <c r="ADM36" i="96"/>
  <c r="ADQ35" i="96"/>
  <c r="ADM35" i="96"/>
  <c r="ADQ34" i="96"/>
  <c r="ADM34" i="96"/>
  <c r="ADQ33" i="96"/>
  <c r="ADM33" i="96"/>
  <c r="ADQ17" i="96"/>
  <c r="ADQ32" i="96"/>
  <c r="ADM32" i="96"/>
  <c r="ADQ31" i="96"/>
  <c r="ADM31" i="96"/>
  <c r="ADQ30" i="96"/>
  <c r="ADM30" i="96"/>
  <c r="ADQ28" i="96"/>
  <c r="ADM28" i="96"/>
  <c r="ADQ27" i="96"/>
  <c r="ADM27" i="96"/>
  <c r="ADQ25" i="96"/>
  <c r="ADM25" i="96"/>
  <c r="ADQ24" i="96"/>
  <c r="ADM24" i="96"/>
  <c r="ADQ20" i="96"/>
  <c r="ADM20" i="96"/>
  <c r="ADQ19" i="96"/>
  <c r="ADM19" i="96"/>
  <c r="ADQ18" i="96"/>
  <c r="ADM18" i="96"/>
  <c r="ADK18" i="96"/>
  <c r="ADK17" i="96"/>
  <c r="ADO16" i="96"/>
  <c r="ADK16" i="96"/>
  <c r="ADO15" i="96"/>
  <c r="ADK15" i="96"/>
  <c r="ADO14" i="96"/>
  <c r="ADK14" i="96"/>
  <c r="ADO7" i="96"/>
  <c r="ADK7" i="96"/>
  <c r="ADO6" i="96"/>
  <c r="ADK6" i="96"/>
  <c r="ADQ8" i="96"/>
  <c r="ADM8" i="96"/>
  <c r="ADO8" i="96"/>
  <c r="ADK8" i="96"/>
  <c r="ADK5" i="96"/>
  <c r="ADO5" i="96"/>
  <c r="ADM5" i="96"/>
  <c r="H32" i="42"/>
  <c r="C534" i="54"/>
  <c r="ACP154" i="96"/>
  <c r="ACT154" i="96"/>
  <c r="ACX154" i="96"/>
  <c r="ADB154" i="96"/>
  <c r="ADF154" i="96"/>
  <c r="ADJ154" i="96"/>
  <c r="ACP155" i="96"/>
  <c r="ACT155" i="96"/>
  <c r="ACX155" i="96"/>
  <c r="ADB155" i="96"/>
  <c r="ADF155" i="96"/>
  <c r="ACN154" i="96"/>
  <c r="ACR154" i="96"/>
  <c r="ACV154" i="96"/>
  <c r="ACZ154" i="96"/>
  <c r="ADD154" i="96"/>
  <c r="ADH154" i="96"/>
  <c r="ACN155" i="96"/>
  <c r="ACR155" i="96"/>
  <c r="ACV155" i="96"/>
  <c r="ACZ155" i="96"/>
  <c r="ADD155" i="96"/>
  <c r="ADH155" i="96"/>
  <c r="ACP6" i="96"/>
  <c r="ACT6" i="96"/>
  <c r="ACX6" i="96"/>
  <c r="ADB6" i="96"/>
  <c r="ADF6" i="96"/>
  <c r="ADJ6" i="96"/>
  <c r="ACP7" i="96"/>
  <c r="ACT7" i="96"/>
  <c r="ACX7" i="96"/>
  <c r="ADB7" i="96"/>
  <c r="ADF7" i="96"/>
  <c r="ADJ7" i="96"/>
  <c r="ACP8" i="96"/>
  <c r="ACT8" i="96"/>
  <c r="ACX8" i="96"/>
  <c r="ADB8" i="96"/>
  <c r="ADF8" i="96"/>
  <c r="ADJ8" i="96"/>
  <c r="ACP14" i="96"/>
  <c r="ACT14" i="96"/>
  <c r="ACX14" i="96"/>
  <c r="ADB14" i="96"/>
  <c r="ADF14" i="96"/>
  <c r="ADJ14" i="96"/>
  <c r="ACP15" i="96"/>
  <c r="ACT15" i="96"/>
  <c r="ACX15" i="96"/>
  <c r="ADB15" i="96"/>
  <c r="ADF15" i="96"/>
  <c r="ADJ15" i="96"/>
  <c r="ACP16" i="96"/>
  <c r="ACT16" i="96"/>
  <c r="ACX16" i="96"/>
  <c r="ADB16" i="96"/>
  <c r="ADF16" i="96"/>
  <c r="ADJ16" i="96"/>
  <c r="ACP17" i="96"/>
  <c r="ACT17" i="96"/>
  <c r="ACX17" i="96"/>
  <c r="ADB17" i="96"/>
  <c r="ADF17" i="96"/>
  <c r="ADJ17" i="96"/>
  <c r="ACP18" i="96"/>
  <c r="ACN6" i="96"/>
  <c r="ACR6" i="96"/>
  <c r="ACV6" i="96"/>
  <c r="ACZ6" i="96"/>
  <c r="ADD6" i="96"/>
  <c r="ADH6" i="96"/>
  <c r="ACN7" i="96"/>
  <c r="ACR7" i="96"/>
  <c r="ACV7" i="96"/>
  <c r="ACZ7" i="96"/>
  <c r="ADD7" i="96"/>
  <c r="ADH7" i="96"/>
  <c r="ACN8" i="96"/>
  <c r="ACR8" i="96"/>
  <c r="ACV8" i="96"/>
  <c r="ACZ8" i="96"/>
  <c r="ADD8" i="96"/>
  <c r="ADH8" i="96"/>
  <c r="ACR14" i="96"/>
  <c r="ACZ14" i="96"/>
  <c r="ADH14" i="96"/>
  <c r="ACR15" i="96"/>
  <c r="ACZ15" i="96"/>
  <c r="ADH15" i="96"/>
  <c r="ACR16" i="96"/>
  <c r="ACZ16" i="96"/>
  <c r="ADH16" i="96"/>
  <c r="ACR17" i="96"/>
  <c r="ACZ17" i="96"/>
  <c r="ADH17" i="96"/>
  <c r="ACR18" i="96"/>
  <c r="ACV18" i="96"/>
  <c r="ACZ18" i="96"/>
  <c r="ADD18" i="96"/>
  <c r="ADH18" i="96"/>
  <c r="ACN19" i="96"/>
  <c r="ACR19" i="96"/>
  <c r="ACV19" i="96"/>
  <c r="ACZ19" i="96"/>
  <c r="ADD19" i="96"/>
  <c r="ADH19" i="96"/>
  <c r="ACN20" i="96"/>
  <c r="ACR20" i="96"/>
  <c r="ACV20" i="96"/>
  <c r="ACZ20" i="96"/>
  <c r="ADD20" i="96"/>
  <c r="ADH20" i="96"/>
  <c r="ACN24" i="96"/>
  <c r="ACR24" i="96"/>
  <c r="ACV24" i="96"/>
  <c r="ACZ24" i="96"/>
  <c r="ADD24" i="96"/>
  <c r="ADH24" i="96"/>
  <c r="ACN25" i="96"/>
  <c r="ACR25" i="96"/>
  <c r="ACV25" i="96"/>
  <c r="ACZ25" i="96"/>
  <c r="ADD25" i="96"/>
  <c r="ADH25" i="96"/>
  <c r="ACN27" i="96"/>
  <c r="ACR27" i="96"/>
  <c r="ACV27" i="96"/>
  <c r="ACZ27" i="96"/>
  <c r="ADD27" i="96"/>
  <c r="ADH27" i="96"/>
  <c r="ACN28" i="96"/>
  <c r="ACR28" i="96"/>
  <c r="ACV28" i="96"/>
  <c r="ACZ28" i="96"/>
  <c r="ADD28" i="96"/>
  <c r="ADH28" i="96"/>
  <c r="ACN30" i="96"/>
  <c r="ACR30" i="96"/>
  <c r="ACZ30" i="96"/>
  <c r="ADD30" i="96"/>
  <c r="ADH30" i="96"/>
  <c r="ACN31" i="96"/>
  <c r="ACR31" i="96"/>
  <c r="ACV31" i="96"/>
  <c r="ADD31" i="96"/>
  <c r="ADH31" i="96"/>
  <c r="ACN32" i="96"/>
  <c r="ACR32" i="96"/>
  <c r="ACV32" i="96"/>
  <c r="ADD32" i="96"/>
  <c r="ADH32" i="96"/>
  <c r="ACN33" i="96"/>
  <c r="ACR33" i="96"/>
  <c r="ADD33" i="96"/>
  <c r="ADH33" i="96"/>
  <c r="ACN34" i="96"/>
  <c r="ACR34" i="96"/>
  <c r="ACV34" i="96"/>
  <c r="ADD34" i="96"/>
  <c r="ADH34" i="96"/>
  <c r="ACN35" i="96"/>
  <c r="ACR35" i="96"/>
  <c r="ACV35" i="96"/>
  <c r="ADD35" i="96"/>
  <c r="ADH35" i="96"/>
  <c r="ACN36" i="96"/>
  <c r="ACR36" i="96"/>
  <c r="ACV36" i="96"/>
  <c r="ACZ36" i="96"/>
  <c r="ADD36" i="96"/>
  <c r="ADH36" i="96"/>
  <c r="ACN40" i="96"/>
  <c r="ACR40" i="96"/>
  <c r="ACV40" i="96"/>
  <c r="ACZ40" i="96"/>
  <c r="ADD40" i="96"/>
  <c r="ADH40" i="96"/>
  <c r="ACN41" i="96"/>
  <c r="ACR41" i="96"/>
  <c r="ACV41" i="96"/>
  <c r="ACZ41" i="96"/>
  <c r="ADD41" i="96"/>
  <c r="ADH41" i="96"/>
  <c r="ACN42" i="96"/>
  <c r="ACR42" i="96"/>
  <c r="ACV42" i="96"/>
  <c r="ACZ42" i="96"/>
  <c r="ADD42" i="96"/>
  <c r="ADH42" i="96"/>
  <c r="ACN14" i="96"/>
  <c r="ACV14" i="96"/>
  <c r="ADD14" i="96"/>
  <c r="ACN15" i="96"/>
  <c r="ACV15" i="96"/>
  <c r="ADD15" i="96"/>
  <c r="ACN16" i="96"/>
  <c r="ACV16" i="96"/>
  <c r="ADD16" i="96"/>
  <c r="ACN17" i="96"/>
  <c r="ACV17" i="96"/>
  <c r="ADD17" i="96"/>
  <c r="ACN18" i="96"/>
  <c r="ACT18" i="96"/>
  <c r="ACX18" i="96"/>
  <c r="ADB18" i="96"/>
  <c r="ADF18" i="96"/>
  <c r="ADJ18" i="96"/>
  <c r="ACP19" i="96"/>
  <c r="ACT19" i="96"/>
  <c r="ACX19" i="96"/>
  <c r="ADB19" i="96"/>
  <c r="ADF19" i="96"/>
  <c r="ADJ19" i="96"/>
  <c r="ACP20" i="96"/>
  <c r="ACT20" i="96"/>
  <c r="ACX20" i="96"/>
  <c r="ADB20" i="96"/>
  <c r="ADF20" i="96"/>
  <c r="ADJ20" i="96"/>
  <c r="ACP24" i="96"/>
  <c r="ACT24" i="96"/>
  <c r="ACX24" i="96"/>
  <c r="ADB24" i="96"/>
  <c r="ADF24" i="96"/>
  <c r="ADJ24" i="96"/>
  <c r="ACP25" i="96"/>
  <c r="ACT25" i="96"/>
  <c r="ACX25" i="96"/>
  <c r="ADB25" i="96"/>
  <c r="ADF25" i="96"/>
  <c r="ADJ25" i="96"/>
  <c r="ACP27" i="96"/>
  <c r="ACT27" i="96"/>
  <c r="ACX27" i="96"/>
  <c r="ADB27" i="96"/>
  <c r="ADF27" i="96"/>
  <c r="ADJ27" i="96"/>
  <c r="ACP28" i="96"/>
  <c r="ACT28" i="96"/>
  <c r="ACX28" i="96"/>
  <c r="ADB28" i="96"/>
  <c r="ADF28" i="96"/>
  <c r="ADJ28" i="96"/>
  <c r="ACP30" i="96"/>
  <c r="ACT30" i="96"/>
  <c r="ACX30" i="96"/>
  <c r="ADB30" i="96"/>
  <c r="ADF30" i="96"/>
  <c r="ADJ30" i="96"/>
  <c r="ACP31" i="96"/>
  <c r="ACT31" i="96"/>
  <c r="ADB31" i="96"/>
  <c r="ADF31" i="96"/>
  <c r="ADJ31" i="96"/>
  <c r="ACP32" i="96"/>
  <c r="ACT32" i="96"/>
  <c r="ADB32" i="96"/>
  <c r="ADF32" i="96"/>
  <c r="ADJ32" i="96"/>
  <c r="ACP33" i="96"/>
  <c r="ACT33" i="96"/>
  <c r="ADB33" i="96"/>
  <c r="ADF33" i="96"/>
  <c r="ADJ33" i="96"/>
  <c r="ACP34" i="96"/>
  <c r="ACT34" i="96"/>
  <c r="ADB34" i="96"/>
  <c r="ADF34" i="96"/>
  <c r="ADJ34" i="96"/>
  <c r="ACP35" i="96"/>
  <c r="ACT35" i="96"/>
  <c r="ADB35" i="96"/>
  <c r="ADF35" i="96"/>
  <c r="ADJ35" i="96"/>
  <c r="ACP36" i="96"/>
  <c r="ACT36" i="96"/>
  <c r="ACX36" i="96"/>
  <c r="ADB36" i="96"/>
  <c r="ADF36" i="96"/>
  <c r="ADJ36" i="96"/>
  <c r="ACP40" i="96"/>
  <c r="ACT40" i="96"/>
  <c r="ACX40" i="96"/>
  <c r="ADB40" i="96"/>
  <c r="ADF40" i="96"/>
  <c r="ADJ40" i="96"/>
  <c r="ACP41" i="96"/>
  <c r="ACT41" i="96"/>
  <c r="ACX41" i="96"/>
  <c r="ADB41" i="96"/>
  <c r="ADF41" i="96"/>
  <c r="ADJ41" i="96"/>
  <c r="ACP42" i="96"/>
  <c r="ACT42" i="96"/>
  <c r="ACX42" i="96"/>
  <c r="ADB42" i="96"/>
  <c r="ADF42" i="96"/>
  <c r="ADJ42" i="96"/>
  <c r="ACN43" i="96"/>
  <c r="ACR43" i="96"/>
  <c r="ACV43" i="96"/>
  <c r="ACZ43" i="96"/>
  <c r="ADD43" i="96"/>
  <c r="ADH43" i="96"/>
  <c r="ACN47" i="96"/>
  <c r="ACR47" i="96"/>
  <c r="ACV47" i="96"/>
  <c r="ACZ47" i="96"/>
  <c r="ADD47" i="96"/>
  <c r="ADH47" i="96"/>
  <c r="ACN48" i="96"/>
  <c r="ACR48" i="96"/>
  <c r="ACV48" i="96"/>
  <c r="ACZ48" i="96"/>
  <c r="ADD48" i="96"/>
  <c r="ADH48" i="96"/>
  <c r="ACN49" i="96"/>
  <c r="ACR49" i="96"/>
  <c r="ACV49" i="96"/>
  <c r="ACZ49" i="96"/>
  <c r="ADD49" i="96"/>
  <c r="ADH49" i="96"/>
  <c r="ACN50" i="96"/>
  <c r="ACR50" i="96"/>
  <c r="ACV50" i="96"/>
  <c r="ACZ50" i="96"/>
  <c r="ADD50" i="96"/>
  <c r="ADH50" i="96"/>
  <c r="ACN51" i="96"/>
  <c r="ACR51" i="96"/>
  <c r="ACV51" i="96"/>
  <c r="ACZ51" i="96"/>
  <c r="ADD51" i="96"/>
  <c r="ADH51" i="96"/>
  <c r="ACN52" i="96"/>
  <c r="ACR52" i="96"/>
  <c r="ACV52" i="96"/>
  <c r="ACZ52" i="96"/>
  <c r="ADD52" i="96"/>
  <c r="ADH52" i="96"/>
  <c r="ACN53" i="96"/>
  <c r="ACR53" i="96"/>
  <c r="ACV53" i="96"/>
  <c r="ACZ53" i="96"/>
  <c r="ADD53" i="96"/>
  <c r="ADH53" i="96"/>
  <c r="ACN54" i="96"/>
  <c r="ACR54" i="96"/>
  <c r="ACV54" i="96"/>
  <c r="ACZ54" i="96"/>
  <c r="ADD54" i="96"/>
  <c r="ADH54" i="96"/>
  <c r="ACN55" i="96"/>
  <c r="ACR55" i="96"/>
  <c r="ACV55" i="96"/>
  <c r="ACZ55" i="96"/>
  <c r="ADD55" i="96"/>
  <c r="ADH55" i="96"/>
  <c r="ACN56" i="96"/>
  <c r="ACR56" i="96"/>
  <c r="ACV56" i="96"/>
  <c r="ACZ56" i="96"/>
  <c r="ADD56" i="96"/>
  <c r="ADH56" i="96"/>
  <c r="ACN61" i="96"/>
  <c r="ACR61" i="96"/>
  <c r="ACV61" i="96"/>
  <c r="ACZ61" i="96"/>
  <c r="ADD61" i="96"/>
  <c r="ADH61" i="96"/>
  <c r="ACN62" i="96"/>
  <c r="ACR62" i="96"/>
  <c r="ACV62" i="96"/>
  <c r="ACZ62" i="96"/>
  <c r="ADD62" i="96"/>
  <c r="ADH62" i="96"/>
  <c r="ACN63" i="96"/>
  <c r="ACR63" i="96"/>
  <c r="ACV63" i="96"/>
  <c r="ACZ63" i="96"/>
  <c r="ADD63" i="96"/>
  <c r="ADH63" i="96"/>
  <c r="ACN64" i="96"/>
  <c r="ACR64" i="96"/>
  <c r="ACV64" i="96"/>
  <c r="ACZ64" i="96"/>
  <c r="ADD64" i="96"/>
  <c r="ADH64" i="96"/>
  <c r="ACN65" i="96"/>
  <c r="ACR65" i="96"/>
  <c r="ACV65" i="96"/>
  <c r="ACZ65" i="96"/>
  <c r="ADD65" i="96"/>
  <c r="ADH65" i="96"/>
  <c r="ACP43" i="96"/>
  <c r="ACT43" i="96"/>
  <c r="ACX43" i="96"/>
  <c r="ADB43" i="96"/>
  <c r="ADF43" i="96"/>
  <c r="ADJ43" i="96"/>
  <c r="ACP47" i="96"/>
  <c r="ACT47" i="96"/>
  <c r="ACX47" i="96"/>
  <c r="ADB47" i="96"/>
  <c r="ADF47" i="96"/>
  <c r="ADJ47" i="96"/>
  <c r="ACP48" i="96"/>
  <c r="ACT48" i="96"/>
  <c r="ACX48" i="96"/>
  <c r="ADB48" i="96"/>
  <c r="ADF48" i="96"/>
  <c r="ADJ48" i="96"/>
  <c r="ACP49" i="96"/>
  <c r="ACT49" i="96"/>
  <c r="ACX49" i="96"/>
  <c r="ADB49" i="96"/>
  <c r="ADF49" i="96"/>
  <c r="ADJ49" i="96"/>
  <c r="ACP50" i="96"/>
  <c r="ACT50" i="96"/>
  <c r="ACX50" i="96"/>
  <c r="ADB50" i="96"/>
  <c r="ADF50" i="96"/>
  <c r="ADJ50" i="96"/>
  <c r="ACP51" i="96"/>
  <c r="ACT51" i="96"/>
  <c r="ACX51" i="96"/>
  <c r="ADB51" i="96"/>
  <c r="ADF51" i="96"/>
  <c r="ADJ51" i="96"/>
  <c r="ACP52" i="96"/>
  <c r="ACT52" i="96"/>
  <c r="ACX52" i="96"/>
  <c r="ADB52" i="96"/>
  <c r="ADF52" i="96"/>
  <c r="ADJ52" i="96"/>
  <c r="ACP53" i="96"/>
  <c r="ACT53" i="96"/>
  <c r="ACX53" i="96"/>
  <c r="ADB53" i="96"/>
  <c r="ADF53" i="96"/>
  <c r="ADJ53" i="96"/>
  <c r="ACP54" i="96"/>
  <c r="ACT54" i="96"/>
  <c r="ACX54" i="96"/>
  <c r="ADB54" i="96"/>
  <c r="ADF54" i="96"/>
  <c r="ADJ54" i="96"/>
  <c r="ACP55" i="96"/>
  <c r="ACT55" i="96"/>
  <c r="ACX55" i="96"/>
  <c r="ADB55" i="96"/>
  <c r="ADF55" i="96"/>
  <c r="ADJ55" i="96"/>
  <c r="ACP56" i="96"/>
  <c r="ACT56" i="96"/>
  <c r="ACX56" i="96"/>
  <c r="ADB56" i="96"/>
  <c r="ADF56" i="96"/>
  <c r="ADJ56" i="96"/>
  <c r="ACP61" i="96"/>
  <c r="ACT61" i="96"/>
  <c r="ACX61" i="96"/>
  <c r="ADB61" i="96"/>
  <c r="ADF61" i="96"/>
  <c r="ADJ61" i="96"/>
  <c r="ACP62" i="96"/>
  <c r="ACT62" i="96"/>
  <c r="ACX62" i="96"/>
  <c r="ADB62" i="96"/>
  <c r="ADF62" i="96"/>
  <c r="ADJ62" i="96"/>
  <c r="ACP63" i="96"/>
  <c r="ACT63" i="96"/>
  <c r="ACX63" i="96"/>
  <c r="ADB63" i="96"/>
  <c r="ADF63" i="96"/>
  <c r="ADJ63" i="96"/>
  <c r="ACP64" i="96"/>
  <c r="ACT64" i="96"/>
  <c r="ACX64" i="96"/>
  <c r="ADB64" i="96"/>
  <c r="ADF64" i="96"/>
  <c r="ADJ64" i="96"/>
  <c r="ACP65" i="96"/>
  <c r="ACT65" i="96"/>
  <c r="ACX65" i="96"/>
  <c r="ADB65" i="96"/>
  <c r="ADF65" i="96"/>
  <c r="ADJ65" i="96"/>
  <c r="ACP66" i="96"/>
  <c r="ACT66" i="96"/>
  <c r="ACX66" i="96"/>
  <c r="ADB66" i="96"/>
  <c r="ADF66" i="96"/>
  <c r="ADJ66" i="96"/>
  <c r="ACN66" i="96"/>
  <c r="ACV66" i="96"/>
  <c r="ADD66" i="96"/>
  <c r="ACN67" i="96"/>
  <c r="ACR67" i="96"/>
  <c r="ACV67" i="96"/>
  <c r="ACZ67" i="96"/>
  <c r="ADD67" i="96"/>
  <c r="ADH67" i="96"/>
  <c r="ACN68" i="96"/>
  <c r="ACR68" i="96"/>
  <c r="ACV68" i="96"/>
  <c r="ACZ68" i="96"/>
  <c r="ADD68" i="96"/>
  <c r="ADH68" i="96"/>
  <c r="ACN69" i="96"/>
  <c r="ACR69" i="96"/>
  <c r="ACV69" i="96"/>
  <c r="ACZ69" i="96"/>
  <c r="ADD69" i="96"/>
  <c r="ADH69" i="96"/>
  <c r="ACN70" i="96"/>
  <c r="ACR70" i="96"/>
  <c r="ACV70" i="96"/>
  <c r="ACZ70" i="96"/>
  <c r="ADD70" i="96"/>
  <c r="ADH70" i="96"/>
  <c r="ACN71" i="96"/>
  <c r="ACR71" i="96"/>
  <c r="ACV71" i="96"/>
  <c r="ACZ71" i="96"/>
  <c r="ADD71" i="96"/>
  <c r="ADH71" i="96"/>
  <c r="ACN72" i="96"/>
  <c r="ACR72" i="96"/>
  <c r="ACV72" i="96"/>
  <c r="ACZ72" i="96"/>
  <c r="ADD72" i="96"/>
  <c r="ADH72" i="96"/>
  <c r="ACN73" i="96"/>
  <c r="ACR73" i="96"/>
  <c r="ACV73" i="96"/>
  <c r="ACZ73" i="96"/>
  <c r="ADD73" i="96"/>
  <c r="ADH73" i="96"/>
  <c r="ACN74" i="96"/>
  <c r="ACR74" i="96"/>
  <c r="ACV74" i="96"/>
  <c r="ACZ74" i="96"/>
  <c r="ADD74" i="96"/>
  <c r="ADH74" i="96"/>
  <c r="ACN75" i="96"/>
  <c r="ACR75" i="96"/>
  <c r="ACV75" i="96"/>
  <c r="ACZ75" i="96"/>
  <c r="ADD75" i="96"/>
  <c r="ADH75" i="96"/>
  <c r="ACN76" i="96"/>
  <c r="ACR76" i="96"/>
  <c r="ACV76" i="96"/>
  <c r="ACZ76" i="96"/>
  <c r="ADD76" i="96"/>
  <c r="ADH76" i="96"/>
  <c r="ACN77" i="96"/>
  <c r="ACR77" i="96"/>
  <c r="ACV77" i="96"/>
  <c r="ACZ77" i="96"/>
  <c r="ADD77" i="96"/>
  <c r="ADH77" i="96"/>
  <c r="ACN80" i="96"/>
  <c r="ACR80" i="96"/>
  <c r="ACV80" i="96"/>
  <c r="ACZ80" i="96"/>
  <c r="ADD80" i="96"/>
  <c r="ADH80" i="96"/>
  <c r="ACN81" i="96"/>
  <c r="ACR81" i="96"/>
  <c r="ACV81" i="96"/>
  <c r="ACZ81" i="96"/>
  <c r="ADD81" i="96"/>
  <c r="ADH81" i="96"/>
  <c r="ACN82" i="96"/>
  <c r="ACR82" i="96"/>
  <c r="ACV82" i="96"/>
  <c r="ACZ82" i="96"/>
  <c r="ADD82" i="96"/>
  <c r="ADH82" i="96"/>
  <c r="ACN86" i="96"/>
  <c r="ACR86" i="96"/>
  <c r="ACV86" i="96"/>
  <c r="ACZ86" i="96"/>
  <c r="ADD86" i="96"/>
  <c r="ADH86" i="96"/>
  <c r="ACN87" i="96"/>
  <c r="ACR87" i="96"/>
  <c r="ACV87" i="96"/>
  <c r="ACZ87" i="96"/>
  <c r="ADD87" i="96"/>
  <c r="ADH87" i="96"/>
  <c r="ACN88" i="96"/>
  <c r="ACR88" i="96"/>
  <c r="ACV88" i="96"/>
  <c r="ACZ88" i="96"/>
  <c r="ADD88" i="96"/>
  <c r="ADH88" i="96"/>
  <c r="ACN89" i="96"/>
  <c r="ACR89" i="96"/>
  <c r="ACV89" i="96"/>
  <c r="ACZ89" i="96"/>
  <c r="ADD89" i="96"/>
  <c r="ADH89" i="96"/>
  <c r="ACN90" i="96"/>
  <c r="ACR90" i="96"/>
  <c r="ACV90" i="96"/>
  <c r="ACZ90" i="96"/>
  <c r="ADD90" i="96"/>
  <c r="ADH90" i="96"/>
  <c r="ACN92" i="96"/>
  <c r="ACR92" i="96"/>
  <c r="ACV92" i="96"/>
  <c r="ACZ92" i="96"/>
  <c r="ADD92" i="96"/>
  <c r="ADH92" i="96"/>
  <c r="ACN93" i="96"/>
  <c r="ACR93" i="96"/>
  <c r="ACV93" i="96"/>
  <c r="ACZ93" i="96"/>
  <c r="ADD93" i="96"/>
  <c r="ADH93" i="96"/>
  <c r="ACN94" i="96"/>
  <c r="ACR94" i="96"/>
  <c r="ACV94" i="96"/>
  <c r="ACZ94" i="96"/>
  <c r="ADD94" i="96"/>
  <c r="ADH94" i="96"/>
  <c r="ACN95" i="96"/>
  <c r="ACR95" i="96"/>
  <c r="ACV95" i="96"/>
  <c r="ACZ95" i="96"/>
  <c r="ADD95" i="96"/>
  <c r="ADH95" i="96"/>
  <c r="ACN96" i="96"/>
  <c r="ACR96" i="96"/>
  <c r="ACV96" i="96"/>
  <c r="ACZ96" i="96"/>
  <c r="ADD96" i="96"/>
  <c r="ADH96" i="96"/>
  <c r="ACN97" i="96"/>
  <c r="ACR97" i="96"/>
  <c r="ACV97" i="96"/>
  <c r="ACZ97" i="96"/>
  <c r="ADD97" i="96"/>
  <c r="ADH97" i="96"/>
  <c r="ACN98" i="96"/>
  <c r="ACR98" i="96"/>
  <c r="ACV98" i="96"/>
  <c r="ACZ98" i="96"/>
  <c r="ADD98" i="96"/>
  <c r="ADH98" i="96"/>
  <c r="ACN102" i="96"/>
  <c r="ACR102" i="96"/>
  <c r="ACV102" i="96"/>
  <c r="ACZ102" i="96"/>
  <c r="ADD102" i="96"/>
  <c r="ADH102" i="96"/>
  <c r="ACN110" i="96"/>
  <c r="ACR110" i="96"/>
  <c r="ACV110" i="96"/>
  <c r="ACZ110" i="96"/>
  <c r="ADD110" i="96"/>
  <c r="ADH110" i="96"/>
  <c r="ACN111" i="96"/>
  <c r="ACR111" i="96"/>
  <c r="ACV111" i="96"/>
  <c r="ACZ111" i="96"/>
  <c r="ADD111" i="96"/>
  <c r="ADH111" i="96"/>
  <c r="ACN112" i="96"/>
  <c r="ACR112" i="96"/>
  <c r="ACV112" i="96"/>
  <c r="ACZ112" i="96"/>
  <c r="ADD112" i="96"/>
  <c r="ADH112" i="96"/>
  <c r="ACN113" i="96"/>
  <c r="ACR113" i="96"/>
  <c r="ACV113" i="96"/>
  <c r="ACZ113" i="96"/>
  <c r="ADD113" i="96"/>
  <c r="ADH113" i="96"/>
  <c r="ACN114" i="96"/>
  <c r="ACR114" i="96"/>
  <c r="ACV114" i="96"/>
  <c r="ACZ114" i="96"/>
  <c r="ADD114" i="96"/>
  <c r="ADH114" i="96"/>
  <c r="ACN115" i="96"/>
  <c r="ACR115" i="96"/>
  <c r="ACV115" i="96"/>
  <c r="ACZ115" i="96"/>
  <c r="ADD115" i="96"/>
  <c r="ADH115" i="96"/>
  <c r="ACN116" i="96"/>
  <c r="ACR116" i="96"/>
  <c r="ACV116" i="96"/>
  <c r="ACZ116" i="96"/>
  <c r="ADD116" i="96"/>
  <c r="ADH116" i="96"/>
  <c r="ACN117" i="96"/>
  <c r="ACR117" i="96"/>
  <c r="ACV117" i="96"/>
  <c r="ACZ117" i="96"/>
  <c r="ADD117" i="96"/>
  <c r="ADH117" i="96"/>
  <c r="ACN118" i="96"/>
  <c r="ACR118" i="96"/>
  <c r="ACV118" i="96"/>
  <c r="ACZ118" i="96"/>
  <c r="ADD118" i="96"/>
  <c r="ADH118" i="96"/>
  <c r="ACN119" i="96"/>
  <c r="ACR119" i="96"/>
  <c r="ACV119" i="96"/>
  <c r="ACZ119" i="96"/>
  <c r="ADD119" i="96"/>
  <c r="ADH119" i="96"/>
  <c r="ACN120" i="96"/>
  <c r="ACR120" i="96"/>
  <c r="ACV120" i="96"/>
  <c r="ACZ120" i="96"/>
  <c r="ADD120" i="96"/>
  <c r="ADH120" i="96"/>
  <c r="ACN121" i="96"/>
  <c r="ACR121" i="96"/>
  <c r="ACV121" i="96"/>
  <c r="ACZ121" i="96"/>
  <c r="ADD121" i="96"/>
  <c r="ADH121" i="96"/>
  <c r="ACN122" i="96"/>
  <c r="ACR122" i="96"/>
  <c r="ACV122" i="96"/>
  <c r="ACZ122" i="96"/>
  <c r="ADD122" i="96"/>
  <c r="ADH122" i="96"/>
  <c r="ACN123" i="96"/>
  <c r="ACR123" i="96"/>
  <c r="ACV123" i="96"/>
  <c r="ACZ123" i="96"/>
  <c r="ADD123" i="96"/>
  <c r="ADH123" i="96"/>
  <c r="ACN124" i="96"/>
  <c r="ACR124" i="96"/>
  <c r="ACV124" i="96"/>
  <c r="ACZ124" i="96"/>
  <c r="ADD124" i="96"/>
  <c r="ADH124" i="96"/>
  <c r="ACR66" i="96"/>
  <c r="ACZ66" i="96"/>
  <c r="ADH66" i="96"/>
  <c r="ACP67" i="96"/>
  <c r="ACT67" i="96"/>
  <c r="ACX67" i="96"/>
  <c r="ADB67" i="96"/>
  <c r="ADF67" i="96"/>
  <c r="ADJ67" i="96"/>
  <c r="ACP68" i="96"/>
  <c r="ACT68" i="96"/>
  <c r="ACX68" i="96"/>
  <c r="ADB68" i="96"/>
  <c r="ADF68" i="96"/>
  <c r="ADJ68" i="96"/>
  <c r="ACP69" i="96"/>
  <c r="ACT69" i="96"/>
  <c r="ACX69" i="96"/>
  <c r="ADB69" i="96"/>
  <c r="ADF69" i="96"/>
  <c r="ADJ69" i="96"/>
  <c r="ACP70" i="96"/>
  <c r="ACT70" i="96"/>
  <c r="ACX70" i="96"/>
  <c r="ADB70" i="96"/>
  <c r="ADF70" i="96"/>
  <c r="ADJ70" i="96"/>
  <c r="ACP71" i="96"/>
  <c r="ACT71" i="96"/>
  <c r="ACX71" i="96"/>
  <c r="ADB71" i="96"/>
  <c r="ADF71" i="96"/>
  <c r="ADJ71" i="96"/>
  <c r="ACP72" i="96"/>
  <c r="ACT72" i="96"/>
  <c r="ACX72" i="96"/>
  <c r="ADB72" i="96"/>
  <c r="ADF72" i="96"/>
  <c r="ADJ72" i="96"/>
  <c r="ACP73" i="96"/>
  <c r="ACT73" i="96"/>
  <c r="ACX73" i="96"/>
  <c r="ADB73" i="96"/>
  <c r="ADF73" i="96"/>
  <c r="ADJ73" i="96"/>
  <c r="ACP74" i="96"/>
  <c r="ACT74" i="96"/>
  <c r="ACX74" i="96"/>
  <c r="ADB74" i="96"/>
  <c r="ADF74" i="96"/>
  <c r="ADJ74" i="96"/>
  <c r="ACP75" i="96"/>
  <c r="ACT75" i="96"/>
  <c r="ACX75" i="96"/>
  <c r="ADB75" i="96"/>
  <c r="ADF75" i="96"/>
  <c r="ADJ75" i="96"/>
  <c r="ACP76" i="96"/>
  <c r="ACT76" i="96"/>
  <c r="ACX76" i="96"/>
  <c r="ADB76" i="96"/>
  <c r="ADF76" i="96"/>
  <c r="ADJ76" i="96"/>
  <c r="ACP77" i="96"/>
  <c r="ACT77" i="96"/>
  <c r="ACX77" i="96"/>
  <c r="ADB77" i="96"/>
  <c r="ADF77" i="96"/>
  <c r="ADJ77" i="96"/>
  <c r="ACP80" i="96"/>
  <c r="ACT80" i="96"/>
  <c r="ACX80" i="96"/>
  <c r="ADB80" i="96"/>
  <c r="ADF80" i="96"/>
  <c r="ADJ80" i="96"/>
  <c r="ACP81" i="96"/>
  <c r="ACT81" i="96"/>
  <c r="ACX81" i="96"/>
  <c r="ADB81" i="96"/>
  <c r="ADF81" i="96"/>
  <c r="ADJ81" i="96"/>
  <c r="ACP82" i="96"/>
  <c r="ACT82" i="96"/>
  <c r="ACX82" i="96"/>
  <c r="ADB82" i="96"/>
  <c r="ADF82" i="96"/>
  <c r="ADJ82" i="96"/>
  <c r="ACP86" i="96"/>
  <c r="ACT86" i="96"/>
  <c r="ACX86" i="96"/>
  <c r="ADB86" i="96"/>
  <c r="ADF86" i="96"/>
  <c r="ADJ86" i="96"/>
  <c r="ACP87" i="96"/>
  <c r="ACT87" i="96"/>
  <c r="ACX87" i="96"/>
  <c r="ADB87" i="96"/>
  <c r="ADF87" i="96"/>
  <c r="ADJ87" i="96"/>
  <c r="ACP88" i="96"/>
  <c r="ACT88" i="96"/>
  <c r="ACX88" i="96"/>
  <c r="ADB88" i="96"/>
  <c r="ADF88" i="96"/>
  <c r="ADJ88" i="96"/>
  <c r="ACP89" i="96"/>
  <c r="ACT89" i="96"/>
  <c r="ACX89" i="96"/>
  <c r="ADB89" i="96"/>
  <c r="ADF89" i="96"/>
  <c r="ADJ89" i="96"/>
  <c r="ACP90" i="96"/>
  <c r="ACT90" i="96"/>
  <c r="ACX90" i="96"/>
  <c r="ADB90" i="96"/>
  <c r="ADF90" i="96"/>
  <c r="ADJ90" i="96"/>
  <c r="ACP92" i="96"/>
  <c r="ACT92" i="96"/>
  <c r="ACX92" i="96"/>
  <c r="ADB92" i="96"/>
  <c r="ADF92" i="96"/>
  <c r="ADJ92" i="96"/>
  <c r="ACP93" i="96"/>
  <c r="ACT93" i="96"/>
  <c r="ACX93" i="96"/>
  <c r="ADB93" i="96"/>
  <c r="ADF93" i="96"/>
  <c r="ADJ93" i="96"/>
  <c r="ACP94" i="96"/>
  <c r="ACT94" i="96"/>
  <c r="ACX94" i="96"/>
  <c r="ADB94" i="96"/>
  <c r="ADF94" i="96"/>
  <c r="ADJ94" i="96"/>
  <c r="ACP95" i="96"/>
  <c r="ACT95" i="96"/>
  <c r="ACX95" i="96"/>
  <c r="ADB95" i="96"/>
  <c r="ADF95" i="96"/>
  <c r="ADJ95" i="96"/>
  <c r="ACP96" i="96"/>
  <c r="ACT96" i="96"/>
  <c r="ACX96" i="96"/>
  <c r="ADB96" i="96"/>
  <c r="ADF96" i="96"/>
  <c r="ADJ96" i="96"/>
  <c r="ACP97" i="96"/>
  <c r="ACT97" i="96"/>
  <c r="ACX97" i="96"/>
  <c r="ADB97" i="96"/>
  <c r="ADF97" i="96"/>
  <c r="ADJ97" i="96"/>
  <c r="ACP98" i="96"/>
  <c r="ACT98" i="96"/>
  <c r="ACX98" i="96"/>
  <c r="ADB98" i="96"/>
  <c r="ADF98" i="96"/>
  <c r="ADJ98" i="96"/>
  <c r="ACP102" i="96"/>
  <c r="ACT102" i="96"/>
  <c r="ACX102" i="96"/>
  <c r="ADB102" i="96"/>
  <c r="ADF102" i="96"/>
  <c r="ADJ102" i="96"/>
  <c r="ACP110" i="96"/>
  <c r="ACT110" i="96"/>
  <c r="ACX110" i="96"/>
  <c r="ADB110" i="96"/>
  <c r="ADF110" i="96"/>
  <c r="ADJ110" i="96"/>
  <c r="ACP111" i="96"/>
  <c r="ACT111" i="96"/>
  <c r="ACX111" i="96"/>
  <c r="ADB111" i="96"/>
  <c r="ADF111" i="96"/>
  <c r="ADJ111" i="96"/>
  <c r="ACP112" i="96"/>
  <c r="ACT112" i="96"/>
  <c r="ACX112" i="96"/>
  <c r="ADB112" i="96"/>
  <c r="ADF112" i="96"/>
  <c r="ADJ112" i="96"/>
  <c r="ACP113" i="96"/>
  <c r="ACT113" i="96"/>
  <c r="ACX113" i="96"/>
  <c r="ADB113" i="96"/>
  <c r="ADF113" i="96"/>
  <c r="ADJ113" i="96"/>
  <c r="ACP114" i="96"/>
  <c r="ACT114" i="96"/>
  <c r="ACX114" i="96"/>
  <c r="ADB114" i="96"/>
  <c r="ADF114" i="96"/>
  <c r="ADJ114" i="96"/>
  <c r="ACP115" i="96"/>
  <c r="ACT115" i="96"/>
  <c r="ACX115" i="96"/>
  <c r="ADB115" i="96"/>
  <c r="ADF115" i="96"/>
  <c r="ADJ115" i="96"/>
  <c r="ACP116" i="96"/>
  <c r="ACT116" i="96"/>
  <c r="ACX116" i="96"/>
  <c r="ADB116" i="96"/>
  <c r="ADF116" i="96"/>
  <c r="ADJ116" i="96"/>
  <c r="ACP117" i="96"/>
  <c r="ACT117" i="96"/>
  <c r="ACX117" i="96"/>
  <c r="ADB117" i="96"/>
  <c r="ADF117" i="96"/>
  <c r="ADJ117" i="96"/>
  <c r="ACP118" i="96"/>
  <c r="ACT118" i="96"/>
  <c r="ACX118" i="96"/>
  <c r="ADB118" i="96"/>
  <c r="ADF118" i="96"/>
  <c r="ADJ118" i="96"/>
  <c r="ACP119" i="96"/>
  <c r="ACT119" i="96"/>
  <c r="ACX119" i="96"/>
  <c r="ADB119" i="96"/>
  <c r="ADF119" i="96"/>
  <c r="ADJ119" i="96"/>
  <c r="ACP120" i="96"/>
  <c r="ACT120" i="96"/>
  <c r="ACX120" i="96"/>
  <c r="ADB120" i="96"/>
  <c r="ADF120" i="96"/>
  <c r="ADJ120" i="96"/>
  <c r="ACP121" i="96"/>
  <c r="ACT121" i="96"/>
  <c r="ACX121" i="96"/>
  <c r="ADB121" i="96"/>
  <c r="ADF121" i="96"/>
  <c r="ADJ121" i="96"/>
  <c r="ACP122" i="96"/>
  <c r="ACT122" i="96"/>
  <c r="ACX122" i="96"/>
  <c r="ADB122" i="96"/>
  <c r="ADF122" i="96"/>
  <c r="ADJ122" i="96"/>
  <c r="ACP123" i="96"/>
  <c r="ACT123" i="96"/>
  <c r="ACX123" i="96"/>
  <c r="ADB123" i="96"/>
  <c r="ADF123" i="96"/>
  <c r="ADJ123" i="96"/>
  <c r="ACP124" i="96"/>
  <c r="ACT124" i="96"/>
  <c r="ACX124" i="96"/>
  <c r="ADB124" i="96"/>
  <c r="ADF124" i="96"/>
  <c r="ACP125" i="96"/>
  <c r="ACT125" i="96"/>
  <c r="ACX125" i="96"/>
  <c r="ADB125" i="96"/>
  <c r="ADF125" i="96"/>
  <c r="ADJ125" i="96"/>
  <c r="ACP126" i="96"/>
  <c r="ACT126" i="96"/>
  <c r="ACX126" i="96"/>
  <c r="ADB126" i="96"/>
  <c r="ADF126" i="96"/>
  <c r="ADJ126" i="96"/>
  <c r="ACP127" i="96"/>
  <c r="ACT127" i="96"/>
  <c r="ACX127" i="96"/>
  <c r="ADB127" i="96"/>
  <c r="ADF127" i="96"/>
  <c r="ADJ127" i="96"/>
  <c r="ACP128" i="96"/>
  <c r="ACT128" i="96"/>
  <c r="ACX128" i="96"/>
  <c r="ADB128" i="96"/>
  <c r="ADF128" i="96"/>
  <c r="ADJ128" i="96"/>
  <c r="ACP129" i="96"/>
  <c r="ACT129" i="96"/>
  <c r="ACX129" i="96"/>
  <c r="ADB129" i="96"/>
  <c r="ADF129" i="96"/>
  <c r="ADJ129" i="96"/>
  <c r="ACP130" i="96"/>
  <c r="ACT130" i="96"/>
  <c r="ACX130" i="96"/>
  <c r="ADB130" i="96"/>
  <c r="ADF130" i="96"/>
  <c r="ADJ130" i="96"/>
  <c r="ACP131" i="96"/>
  <c r="ACT131" i="96"/>
  <c r="ACX131" i="96"/>
  <c r="ADB131" i="96"/>
  <c r="ADF131" i="96"/>
  <c r="ADJ131" i="96"/>
  <c r="ACP132" i="96"/>
  <c r="ACT132" i="96"/>
  <c r="ACX132" i="96"/>
  <c r="ADB132" i="96"/>
  <c r="ADF132" i="96"/>
  <c r="ADJ132" i="96"/>
  <c r="ACP133" i="96"/>
  <c r="ACT133" i="96"/>
  <c r="ACX133" i="96"/>
  <c r="ADB133" i="96"/>
  <c r="ADF133" i="96"/>
  <c r="ADJ133" i="96"/>
  <c r="ACP134" i="96"/>
  <c r="ACT134" i="96"/>
  <c r="ACX134" i="96"/>
  <c r="ADB134" i="96"/>
  <c r="ADF134" i="96"/>
  <c r="ADJ134" i="96"/>
  <c r="ACP135" i="96"/>
  <c r="ACT135" i="96"/>
  <c r="ACX135" i="96"/>
  <c r="ADB135" i="96"/>
  <c r="ADF135" i="96"/>
  <c r="ADJ135" i="96"/>
  <c r="ACP136" i="96"/>
  <c r="ACT136" i="96"/>
  <c r="ACX136" i="96"/>
  <c r="ADB136" i="96"/>
  <c r="ADF136" i="96"/>
  <c r="ADJ136" i="96"/>
  <c r="ACP137" i="96"/>
  <c r="ACT137" i="96"/>
  <c r="ACX137" i="96"/>
  <c r="ADB137" i="96"/>
  <c r="ADF137" i="96"/>
  <c r="ADJ137" i="96"/>
  <c r="ACP138" i="96"/>
  <c r="ACT138" i="96"/>
  <c r="ACX138" i="96"/>
  <c r="ADB138" i="96"/>
  <c r="ADF138" i="96"/>
  <c r="ADJ138" i="96"/>
  <c r="ACP139" i="96"/>
  <c r="ACT139" i="96"/>
  <c r="ACX139" i="96"/>
  <c r="ADB139" i="96"/>
  <c r="ADF139" i="96"/>
  <c r="ADJ139" i="96"/>
  <c r="ACP140" i="96"/>
  <c r="ACT140" i="96"/>
  <c r="ACX140" i="96"/>
  <c r="ADB140" i="96"/>
  <c r="ADF140" i="96"/>
  <c r="ADJ140" i="96"/>
  <c r="ACP141" i="96"/>
  <c r="ACT141" i="96"/>
  <c r="ACX141" i="96"/>
  <c r="ADB141" i="96"/>
  <c r="ADF141" i="96"/>
  <c r="ADJ141" i="96"/>
  <c r="ACP142" i="96"/>
  <c r="ACT142" i="96"/>
  <c r="ACX142" i="96"/>
  <c r="ADB142" i="96"/>
  <c r="ADF142" i="96"/>
  <c r="ADJ142" i="96"/>
  <c r="ACP143" i="96"/>
  <c r="ACT143" i="96"/>
  <c r="ACX143" i="96"/>
  <c r="ADB143" i="96"/>
  <c r="ADF143" i="96"/>
  <c r="ADJ143" i="96"/>
  <c r="ACP144" i="96"/>
  <c r="ACT144" i="96"/>
  <c r="ACX144" i="96"/>
  <c r="ADB144" i="96"/>
  <c r="ADF144" i="96"/>
  <c r="ADJ144" i="96"/>
  <c r="ACP145" i="96"/>
  <c r="ACT145" i="96"/>
  <c r="ACX145" i="96"/>
  <c r="ADB145" i="96"/>
  <c r="ADF145" i="96"/>
  <c r="ADJ145" i="96"/>
  <c r="ACP146" i="96"/>
  <c r="ACT146" i="96"/>
  <c r="ACX146" i="96"/>
  <c r="ADB146" i="96"/>
  <c r="ADF146" i="96"/>
  <c r="ADJ146" i="96"/>
  <c r="ACP147" i="96"/>
  <c r="ACT147" i="96"/>
  <c r="ACX147" i="96"/>
  <c r="ADB147" i="96"/>
  <c r="ADF147" i="96"/>
  <c r="ADJ147" i="96"/>
  <c r="ACP148" i="96"/>
  <c r="ACT148" i="96"/>
  <c r="ACX148" i="96"/>
  <c r="ADB148" i="96"/>
  <c r="ADF148" i="96"/>
  <c r="ADJ148" i="96"/>
  <c r="ACP151" i="96"/>
  <c r="ACT151" i="96"/>
  <c r="ACX151" i="96"/>
  <c r="ADB151" i="96"/>
  <c r="ADF151" i="96"/>
  <c r="ADJ151" i="96"/>
  <c r="ADJ124" i="96"/>
  <c r="ACN125" i="96"/>
  <c r="ACR125" i="96"/>
  <c r="ACV125" i="96"/>
  <c r="ACZ125" i="96"/>
  <c r="ADD125" i="96"/>
  <c r="ADH125" i="96"/>
  <c r="ACN126" i="96"/>
  <c r="ACR126" i="96"/>
  <c r="ACV126" i="96"/>
  <c r="ACZ126" i="96"/>
  <c r="ADD126" i="96"/>
  <c r="ADH126" i="96"/>
  <c r="ACN127" i="96"/>
  <c r="ACR127" i="96"/>
  <c r="ACV127" i="96"/>
  <c r="ACZ127" i="96"/>
  <c r="ADD127" i="96"/>
  <c r="ADH127" i="96"/>
  <c r="ACN128" i="96"/>
  <c r="ACR128" i="96"/>
  <c r="ACV128" i="96"/>
  <c r="ACZ128" i="96"/>
  <c r="ADD128" i="96"/>
  <c r="ADH128" i="96"/>
  <c r="ACN129" i="96"/>
  <c r="ACR129" i="96"/>
  <c r="ACV129" i="96"/>
  <c r="ACZ129" i="96"/>
  <c r="ADD129" i="96"/>
  <c r="ADH129" i="96"/>
  <c r="ACN130" i="96"/>
  <c r="ACR130" i="96"/>
  <c r="ACV130" i="96"/>
  <c r="ACZ130" i="96"/>
  <c r="ADD130" i="96"/>
  <c r="ADH130" i="96"/>
  <c r="ACN131" i="96"/>
  <c r="ACR131" i="96"/>
  <c r="ACV131" i="96"/>
  <c r="ACZ131" i="96"/>
  <c r="ADD131" i="96"/>
  <c r="ADH131" i="96"/>
  <c r="ACN132" i="96"/>
  <c r="ACR132" i="96"/>
  <c r="ACV132" i="96"/>
  <c r="ACZ132" i="96"/>
  <c r="ADD132" i="96"/>
  <c r="ADH132" i="96"/>
  <c r="ACN133" i="96"/>
  <c r="ACR133" i="96"/>
  <c r="ACV133" i="96"/>
  <c r="ACZ133" i="96"/>
  <c r="ADD133" i="96"/>
  <c r="ADH133" i="96"/>
  <c r="ACN134" i="96"/>
  <c r="ACR134" i="96"/>
  <c r="ACV134" i="96"/>
  <c r="ACZ134" i="96"/>
  <c r="ADD134" i="96"/>
  <c r="ADH134" i="96"/>
  <c r="ACN135" i="96"/>
  <c r="ACR135" i="96"/>
  <c r="ACV135" i="96"/>
  <c r="ACZ135" i="96"/>
  <c r="ADD135" i="96"/>
  <c r="ADH135" i="96"/>
  <c r="ACN136" i="96"/>
  <c r="ACR136" i="96"/>
  <c r="ACV136" i="96"/>
  <c r="ACZ136" i="96"/>
  <c r="ADD136" i="96"/>
  <c r="ADH136" i="96"/>
  <c r="ACN137" i="96"/>
  <c r="ACR137" i="96"/>
  <c r="ACV137" i="96"/>
  <c r="ACZ137" i="96"/>
  <c r="ADD137" i="96"/>
  <c r="ADH137" i="96"/>
  <c r="ACN138" i="96"/>
  <c r="ACR138" i="96"/>
  <c r="ACV138" i="96"/>
  <c r="ACZ138" i="96"/>
  <c r="ADD138" i="96"/>
  <c r="ADH138" i="96"/>
  <c r="ACN139" i="96"/>
  <c r="ACR139" i="96"/>
  <c r="ACV139" i="96"/>
  <c r="ACZ139" i="96"/>
  <c r="ADD139" i="96"/>
  <c r="ADH139" i="96"/>
  <c r="ACN140" i="96"/>
  <c r="ACR140" i="96"/>
  <c r="ACV140" i="96"/>
  <c r="ACZ140" i="96"/>
  <c r="ADD140" i="96"/>
  <c r="ADH140" i="96"/>
  <c r="ACN141" i="96"/>
  <c r="ACR141" i="96"/>
  <c r="ACV141" i="96"/>
  <c r="ACZ141" i="96"/>
  <c r="ADD141" i="96"/>
  <c r="ADH141" i="96"/>
  <c r="ACN142" i="96"/>
  <c r="ACR142" i="96"/>
  <c r="ACV142" i="96"/>
  <c r="ACZ142" i="96"/>
  <c r="ADD142" i="96"/>
  <c r="ADH142" i="96"/>
  <c r="ACN143" i="96"/>
  <c r="ACR143" i="96"/>
  <c r="ACV143" i="96"/>
  <c r="ACZ143" i="96"/>
  <c r="ADD143" i="96"/>
  <c r="ADH143" i="96"/>
  <c r="ACN144" i="96"/>
  <c r="ACR144" i="96"/>
  <c r="ACV144" i="96"/>
  <c r="ACZ144" i="96"/>
  <c r="ADD144" i="96"/>
  <c r="ADH144" i="96"/>
  <c r="ACN145" i="96"/>
  <c r="ACR145" i="96"/>
  <c r="ACV145" i="96"/>
  <c r="ACZ145" i="96"/>
  <c r="ADD145" i="96"/>
  <c r="ADH145" i="96"/>
  <c r="ACN146" i="96"/>
  <c r="ACR146" i="96"/>
  <c r="ACV146" i="96"/>
  <c r="ACZ146" i="96"/>
  <c r="ADD146" i="96"/>
  <c r="ADH146" i="96"/>
  <c r="ACN147" i="96"/>
  <c r="ACR147" i="96"/>
  <c r="ACV147" i="96"/>
  <c r="ACZ147" i="96"/>
  <c r="ADD147" i="96"/>
  <c r="ADH147" i="96"/>
  <c r="ACN148" i="96"/>
  <c r="ACR148" i="96"/>
  <c r="ACV148" i="96"/>
  <c r="ACZ148" i="96"/>
  <c r="ADD148" i="96"/>
  <c r="ADH148" i="96"/>
  <c r="ACN151" i="96"/>
  <c r="ACR151" i="96"/>
  <c r="ACV151" i="96"/>
  <c r="ACZ151" i="96"/>
  <c r="ADD151" i="96"/>
  <c r="ADH151" i="96"/>
  <c r="ADH5" i="96"/>
  <c r="ADD5" i="96"/>
  <c r="ACZ5" i="96"/>
  <c r="ACV5" i="96"/>
  <c r="ACR5" i="96"/>
  <c r="ADJ5" i="96"/>
  <c r="ADF5" i="96"/>
  <c r="ADB5" i="96"/>
  <c r="ACT5" i="96"/>
  <c r="ACP5" i="96"/>
  <c r="H531" i="54"/>
  <c r="H500" i="55"/>
  <c r="C31" i="55" l="1"/>
  <c r="ADL58" i="96"/>
  <c r="ADR58" i="96"/>
  <c r="C28" i="8"/>
  <c r="AJ20" i="6"/>
  <c r="C34" i="9"/>
  <c r="C30" i="8"/>
  <c r="I500" i="55"/>
  <c r="H501" i="55" s="1"/>
  <c r="K15" i="55"/>
  <c r="J15" i="55"/>
  <c r="C32" i="103"/>
  <c r="E32" i="30"/>
  <c r="ADQ23" i="96"/>
  <c r="ADR13" i="96"/>
  <c r="ADM13" i="96"/>
  <c r="ADQ13" i="96"/>
  <c r="ADM29" i="96"/>
  <c r="ADQ29" i="96"/>
  <c r="ADQ22" i="96"/>
  <c r="ADK23" i="96"/>
  <c r="ADK26" i="96"/>
  <c r="ADK44" i="96"/>
  <c r="ADK45" i="96"/>
  <c r="ADK46" i="96"/>
  <c r="ADK57" i="96"/>
  <c r="ADK58" i="96"/>
  <c r="ADO59" i="96"/>
  <c r="ADO60" i="96"/>
  <c r="ADO78" i="96"/>
  <c r="ADO79" i="96"/>
  <c r="ADO84" i="96"/>
  <c r="ADO85" i="96"/>
  <c r="ADO91" i="96"/>
  <c r="ADO99" i="96"/>
  <c r="ADO100" i="96"/>
  <c r="ADO101" i="96"/>
  <c r="ADO108" i="96"/>
  <c r="ADO109" i="96"/>
  <c r="ADO21" i="96"/>
  <c r="ADO83" i="96"/>
  <c r="L15" i="55"/>
  <c r="G18" i="100"/>
  <c r="L18" i="100" s="1"/>
  <c r="ADN29" i="96"/>
  <c r="ADN13" i="96"/>
  <c r="ADO22" i="96"/>
  <c r="ADO23" i="96"/>
  <c r="ADO26" i="96"/>
  <c r="ADO44" i="96"/>
  <c r="ADO45" i="96"/>
  <c r="ADO46" i="96"/>
  <c r="ADO57" i="96"/>
  <c r="ADO58" i="96"/>
  <c r="ADM22" i="96"/>
  <c r="ADQ26" i="96"/>
  <c r="ADQ44" i="96"/>
  <c r="ADQ45" i="96"/>
  <c r="ADQ46" i="96"/>
  <c r="ADQ57" i="96"/>
  <c r="ADQ58" i="96"/>
  <c r="ADK59" i="96"/>
  <c r="ADK60" i="96"/>
  <c r="ADK78" i="96"/>
  <c r="ADK79" i="96"/>
  <c r="ADK84" i="96"/>
  <c r="ADK85" i="96"/>
  <c r="ADK91" i="96"/>
  <c r="ADK99" i="96"/>
  <c r="ADK100" i="96"/>
  <c r="ADK101" i="96"/>
  <c r="ADK108" i="96"/>
  <c r="ADK109" i="96"/>
  <c r="ADK21" i="96"/>
  <c r="ADK83" i="96"/>
  <c r="ADM59" i="96"/>
  <c r="ADM60" i="96"/>
  <c r="ADM78" i="96"/>
  <c r="ADM79" i="96"/>
  <c r="ADM84" i="96"/>
  <c r="ADM85" i="96"/>
  <c r="ADM91" i="96"/>
  <c r="ADM99" i="96"/>
  <c r="ADM100" i="96"/>
  <c r="ADM101" i="96"/>
  <c r="ADM108" i="96"/>
  <c r="ADM109" i="96"/>
  <c r="ADM21" i="96"/>
  <c r="ADM83" i="96"/>
  <c r="ADL29" i="96"/>
  <c r="ADL13" i="96"/>
  <c r="ADK22" i="96"/>
  <c r="ADM23" i="96"/>
  <c r="ADM26" i="96"/>
  <c r="ADM44" i="96"/>
  <c r="ADM45" i="96"/>
  <c r="ADM46" i="96"/>
  <c r="ADM57" i="96"/>
  <c r="ADM58" i="96"/>
  <c r="ADQ59" i="96"/>
  <c r="ADQ60" i="96"/>
  <c r="ADQ78" i="96"/>
  <c r="H78" i="96" s="1"/>
  <c r="ADQ79" i="96"/>
  <c r="H79" i="96" s="1"/>
  <c r="ADQ84" i="96"/>
  <c r="ADQ85" i="96"/>
  <c r="ADQ91" i="96"/>
  <c r="ADQ99" i="96"/>
  <c r="ADQ100" i="96"/>
  <c r="ADQ101" i="96"/>
  <c r="ADQ108" i="96"/>
  <c r="ADQ109" i="96"/>
  <c r="ADQ21" i="96"/>
  <c r="ADQ83" i="96"/>
  <c r="ADK13" i="96"/>
  <c r="ADO13" i="96"/>
  <c r="ADK29" i="96"/>
  <c r="ADO29" i="96"/>
  <c r="ADP29" i="96"/>
  <c r="ADP13" i="96"/>
  <c r="ADO9" i="96"/>
  <c r="ADO11" i="96"/>
  <c r="ADO103" i="96"/>
  <c r="ADN22" i="96"/>
  <c r="ADN23" i="96"/>
  <c r="ADN26" i="96"/>
  <c r="ADP26" i="96"/>
  <c r="ADR26" i="96"/>
  <c r="ADN44" i="96"/>
  <c r="ADN45" i="96"/>
  <c r="ADN46" i="96"/>
  <c r="ADP46" i="96"/>
  <c r="ADR59" i="96"/>
  <c r="ADP78" i="96"/>
  <c r="ADN85" i="96"/>
  <c r="ADP85" i="96"/>
  <c r="ADL99" i="96"/>
  <c r="ADL100" i="96"/>
  <c r="ADL101" i="96"/>
  <c r="ADL108" i="96"/>
  <c r="ADL109" i="96"/>
  <c r="ADL21" i="96"/>
  <c r="ADL83" i="96"/>
  <c r="ADP60" i="96"/>
  <c r="ADR22" i="96"/>
  <c r="ADR23" i="96"/>
  <c r="ADR44" i="96"/>
  <c r="ADR45" i="96"/>
  <c r="ADR46" i="96"/>
  <c r="ADN57" i="96"/>
  <c r="ADP57" i="96"/>
  <c r="ADN58" i="96"/>
  <c r="ADL22" i="96"/>
  <c r="ADL23" i="96"/>
  <c r="ADL26" i="96"/>
  <c r="ADL44" i="96"/>
  <c r="ADL45" i="96"/>
  <c r="ADL46" i="96"/>
  <c r="ADP58" i="96"/>
  <c r="ADN59" i="96"/>
  <c r="ADN60" i="96"/>
  <c r="ADR60" i="96"/>
  <c r="ADL79" i="96"/>
  <c r="ADR79" i="96"/>
  <c r="I79" i="96" s="1"/>
  <c r="ADL84" i="96"/>
  <c r="ADR84" i="96"/>
  <c r="ADP91" i="96"/>
  <c r="ADP99" i="96"/>
  <c r="ADP100" i="96"/>
  <c r="ADP101" i="96"/>
  <c r="ADP108" i="96"/>
  <c r="ADP109" i="96"/>
  <c r="ADP21" i="96"/>
  <c r="ADP83" i="96"/>
  <c r="ADL59" i="96"/>
  <c r="ADL60" i="96"/>
  <c r="ADN78" i="96"/>
  <c r="ADN79" i="96"/>
  <c r="ADN84" i="96"/>
  <c r="ADN91" i="96"/>
  <c r="ADR91" i="96"/>
  <c r="ADR99" i="96"/>
  <c r="ADR100" i="96"/>
  <c r="ADR101" i="96"/>
  <c r="ADR108" i="96"/>
  <c r="ADR109" i="96"/>
  <c r="ADR21" i="96"/>
  <c r="ADR83" i="96"/>
  <c r="ADP22" i="96"/>
  <c r="ADP23" i="96"/>
  <c r="ADP44" i="96"/>
  <c r="ADP45" i="96"/>
  <c r="ADL57" i="96"/>
  <c r="ADR57" i="96"/>
  <c r="ADP59" i="96"/>
  <c r="ADL78" i="96"/>
  <c r="ADR78" i="96"/>
  <c r="I78" i="96" s="1"/>
  <c r="ADL85" i="96"/>
  <c r="ADR85" i="96"/>
  <c r="ADL91" i="96"/>
  <c r="ADN99" i="96"/>
  <c r="ADN100" i="96"/>
  <c r="ADN101" i="96"/>
  <c r="ADN108" i="96"/>
  <c r="ADN109" i="96"/>
  <c r="ADN21" i="96"/>
  <c r="ADN83" i="96"/>
  <c r="ADK9" i="96"/>
  <c r="ADK10" i="96"/>
  <c r="ADS10" i="96" s="1"/>
  <c r="H10" i="96" s="1"/>
  <c r="ADK11" i="96"/>
  <c r="ADS11" i="96" s="1"/>
  <c r="J11" i="96" s="1"/>
  <c r="ADK12" i="96"/>
  <c r="ADK103" i="96"/>
  <c r="ADK104" i="96"/>
  <c r="ADS104" i="96" s="1"/>
  <c r="J104" i="96" s="1"/>
  <c r="ADM54" i="96"/>
  <c r="ADS54" i="96" s="1"/>
  <c r="H54" i="96" s="1"/>
  <c r="ACO156" i="96"/>
  <c r="G430" i="100"/>
  <c r="L430" i="100" s="1"/>
  <c r="G426" i="100"/>
  <c r="L426" i="100" s="1"/>
  <c r="G422" i="100"/>
  <c r="L422" i="100" s="1"/>
  <c r="G418" i="100"/>
  <c r="L418" i="100" s="1"/>
  <c r="G414" i="100"/>
  <c r="L414" i="100" s="1"/>
  <c r="G410" i="100"/>
  <c r="L410" i="100" s="1"/>
  <c r="G406" i="100"/>
  <c r="L406" i="100" s="1"/>
  <c r="G214" i="100"/>
  <c r="L214" i="100" s="1"/>
  <c r="G28" i="100"/>
  <c r="L28" i="100" s="1"/>
  <c r="G22" i="100"/>
  <c r="L22" i="100" s="1"/>
  <c r="G20" i="100"/>
  <c r="L20" i="100" s="1"/>
  <c r="G180" i="100"/>
  <c r="L180" i="100" s="1"/>
  <c r="G176" i="100"/>
  <c r="L176" i="100" s="1"/>
  <c r="G172" i="100"/>
  <c r="L172" i="100" s="1"/>
  <c r="G26" i="100"/>
  <c r="L26" i="100" s="1"/>
  <c r="G24" i="100"/>
  <c r="L24" i="100" s="1"/>
  <c r="G204" i="100"/>
  <c r="L204" i="100" s="1"/>
  <c r="G208" i="100"/>
  <c r="L208" i="100" s="1"/>
  <c r="G192" i="100"/>
  <c r="L192" i="100" s="1"/>
  <c r="G188" i="100"/>
  <c r="L188" i="100" s="1"/>
  <c r="G184" i="100"/>
  <c r="L184" i="100" s="1"/>
  <c r="G178" i="100"/>
  <c r="L178" i="100" s="1"/>
  <c r="G174" i="100"/>
  <c r="L174" i="100" s="1"/>
  <c r="G514" i="100"/>
  <c r="L514" i="100" s="1"/>
  <c r="G510" i="100"/>
  <c r="L510" i="100" s="1"/>
  <c r="G506" i="100"/>
  <c r="L506" i="100" s="1"/>
  <c r="G502" i="100"/>
  <c r="L502" i="100" s="1"/>
  <c r="G498" i="100"/>
  <c r="L498" i="100" s="1"/>
  <c r="G494" i="100"/>
  <c r="L494" i="100" s="1"/>
  <c r="G490" i="100"/>
  <c r="L490" i="100" s="1"/>
  <c r="G486" i="100"/>
  <c r="L486" i="100" s="1"/>
  <c r="G482" i="100"/>
  <c r="L482" i="100" s="1"/>
  <c r="G478" i="100"/>
  <c r="L478" i="100" s="1"/>
  <c r="G474" i="100"/>
  <c r="L474" i="100" s="1"/>
  <c r="G470" i="100"/>
  <c r="L470" i="100" s="1"/>
  <c r="G466" i="100"/>
  <c r="L466" i="100" s="1"/>
  <c r="G462" i="100"/>
  <c r="L462" i="100" s="1"/>
  <c r="G458" i="100"/>
  <c r="L458" i="100" s="1"/>
  <c r="G454" i="100"/>
  <c r="L454" i="100" s="1"/>
  <c r="G450" i="100"/>
  <c r="L450" i="100" s="1"/>
  <c r="G446" i="100"/>
  <c r="L446" i="100" s="1"/>
  <c r="G442" i="100"/>
  <c r="L442" i="100" s="1"/>
  <c r="G438" i="100"/>
  <c r="L438" i="100" s="1"/>
  <c r="G434" i="100"/>
  <c r="L434" i="100" s="1"/>
  <c r="G428" i="100"/>
  <c r="L428" i="100" s="1"/>
  <c r="G424" i="100"/>
  <c r="L424" i="100" s="1"/>
  <c r="G420" i="100"/>
  <c r="L420" i="100" s="1"/>
  <c r="G416" i="100"/>
  <c r="L416" i="100" s="1"/>
  <c r="G412" i="100"/>
  <c r="L412" i="100" s="1"/>
  <c r="G408" i="100"/>
  <c r="L408" i="100" s="1"/>
  <c r="G404" i="100"/>
  <c r="L404" i="100" s="1"/>
  <c r="G216" i="100"/>
  <c r="L216" i="100" s="1"/>
  <c r="G200" i="100"/>
  <c r="L200" i="100" s="1"/>
  <c r="G212" i="100"/>
  <c r="L212" i="100" s="1"/>
  <c r="G264" i="100"/>
  <c r="L264" i="100" s="1"/>
  <c r="G201" i="100"/>
  <c r="L201" i="100" s="1"/>
  <c r="G198" i="100"/>
  <c r="L198" i="100" s="1"/>
  <c r="G262" i="100"/>
  <c r="L262" i="100" s="1"/>
  <c r="G211" i="100"/>
  <c r="L211" i="100" s="1"/>
  <c r="G209" i="100"/>
  <c r="L209" i="100" s="1"/>
  <c r="G207" i="100"/>
  <c r="L207" i="100" s="1"/>
  <c r="G195" i="100"/>
  <c r="L195" i="100" s="1"/>
  <c r="G145" i="100"/>
  <c r="L145" i="100" s="1"/>
  <c r="G210" i="100"/>
  <c r="L210" i="100" s="1"/>
  <c r="G206" i="100"/>
  <c r="L206" i="100" s="1"/>
  <c r="G194" i="100"/>
  <c r="L194" i="100" s="1"/>
  <c r="G263" i="100"/>
  <c r="L263" i="100" s="1"/>
  <c r="G260" i="100"/>
  <c r="L260" i="100" s="1"/>
  <c r="G258" i="100"/>
  <c r="L258" i="100" s="1"/>
  <c r="G256" i="100"/>
  <c r="L256" i="100" s="1"/>
  <c r="G254" i="100"/>
  <c r="L254" i="100" s="1"/>
  <c r="G252" i="100"/>
  <c r="L252" i="100" s="1"/>
  <c r="G250" i="100"/>
  <c r="L250" i="100" s="1"/>
  <c r="G248" i="100"/>
  <c r="L248" i="100" s="1"/>
  <c r="G246" i="100"/>
  <c r="L246" i="100" s="1"/>
  <c r="G241" i="100"/>
  <c r="L241" i="100" s="1"/>
  <c r="G237" i="100"/>
  <c r="L237" i="100" s="1"/>
  <c r="G232" i="100"/>
  <c r="L232" i="100" s="1"/>
  <c r="G230" i="100"/>
  <c r="L230" i="100" s="1"/>
  <c r="G239" i="100"/>
  <c r="L239" i="100" s="1"/>
  <c r="G235" i="100"/>
  <c r="L235" i="100" s="1"/>
  <c r="G227" i="100"/>
  <c r="L227" i="100" s="1"/>
  <c r="G225" i="100"/>
  <c r="L225" i="100" s="1"/>
  <c r="G223" i="100"/>
  <c r="L223" i="100" s="1"/>
  <c r="G221" i="100"/>
  <c r="L221" i="100" s="1"/>
  <c r="G219" i="100"/>
  <c r="L219" i="100" s="1"/>
  <c r="G217" i="100"/>
  <c r="L217" i="100" s="1"/>
  <c r="G215" i="100"/>
  <c r="L215" i="100" s="1"/>
  <c r="G213" i="100"/>
  <c r="L213" i="100" s="1"/>
  <c r="G190" i="100"/>
  <c r="L190" i="100" s="1"/>
  <c r="G140" i="100"/>
  <c r="L140" i="100" s="1"/>
  <c r="G139" i="100"/>
  <c r="L139" i="100" s="1"/>
  <c r="G158" i="100"/>
  <c r="L158" i="100" s="1"/>
  <c r="G186" i="100"/>
  <c r="L186" i="100" s="1"/>
  <c r="G163" i="100"/>
  <c r="L163" i="100" s="1"/>
  <c r="G157" i="100"/>
  <c r="L157" i="100" s="1"/>
  <c r="G182" i="100"/>
  <c r="L182" i="100" s="1"/>
  <c r="G170" i="100"/>
  <c r="L170" i="100" s="1"/>
  <c r="G168" i="100"/>
  <c r="L168" i="100" s="1"/>
  <c r="G165" i="100"/>
  <c r="L165" i="100" s="1"/>
  <c r="G161" i="100"/>
  <c r="L161" i="100" s="1"/>
  <c r="G156" i="100"/>
  <c r="L156" i="100" s="1"/>
  <c r="G154" i="100"/>
  <c r="L154" i="100" s="1"/>
  <c r="G151" i="100"/>
  <c r="L151" i="100" s="1"/>
  <c r="G148" i="100"/>
  <c r="L148" i="100" s="1"/>
  <c r="G146" i="100"/>
  <c r="L146" i="100" s="1"/>
  <c r="G142" i="100"/>
  <c r="L142" i="100" s="1"/>
  <c r="G137" i="100"/>
  <c r="L137" i="100" s="1"/>
  <c r="G134" i="100"/>
  <c r="L134" i="100" s="1"/>
  <c r="G512" i="100"/>
  <c r="L512" i="100" s="1"/>
  <c r="G508" i="100"/>
  <c r="L508" i="100" s="1"/>
  <c r="G504" i="100"/>
  <c r="L504" i="100" s="1"/>
  <c r="G500" i="100"/>
  <c r="L500" i="100" s="1"/>
  <c r="G496" i="100"/>
  <c r="L496" i="100" s="1"/>
  <c r="G492" i="100"/>
  <c r="L492" i="100" s="1"/>
  <c r="G488" i="100"/>
  <c r="L488" i="100" s="1"/>
  <c r="G484" i="100"/>
  <c r="L484" i="100" s="1"/>
  <c r="G480" i="100"/>
  <c r="L480" i="100" s="1"/>
  <c r="G476" i="100"/>
  <c r="L476" i="100" s="1"/>
  <c r="G472" i="100"/>
  <c r="L472" i="100" s="1"/>
  <c r="G468" i="100"/>
  <c r="L468" i="100" s="1"/>
  <c r="G464" i="100"/>
  <c r="L464" i="100" s="1"/>
  <c r="G460" i="100"/>
  <c r="L460" i="100" s="1"/>
  <c r="G456" i="100"/>
  <c r="L456" i="100" s="1"/>
  <c r="G452" i="100"/>
  <c r="L452" i="100" s="1"/>
  <c r="G448" i="100"/>
  <c r="L448" i="100" s="1"/>
  <c r="G444" i="100"/>
  <c r="L444" i="100" s="1"/>
  <c r="G440" i="100"/>
  <c r="L440" i="100" s="1"/>
  <c r="G436" i="100"/>
  <c r="L436" i="100" s="1"/>
  <c r="G432" i="100"/>
  <c r="L432" i="100" s="1"/>
  <c r="G234" i="100"/>
  <c r="L234" i="100" s="1"/>
  <c r="G150" i="100"/>
  <c r="L150" i="100" s="1"/>
  <c r="G261" i="100"/>
  <c r="L261" i="100" s="1"/>
  <c r="G259" i="100"/>
  <c r="L259" i="100" s="1"/>
  <c r="G257" i="100"/>
  <c r="L257" i="100" s="1"/>
  <c r="G255" i="100"/>
  <c r="L255" i="100" s="1"/>
  <c r="G253" i="100"/>
  <c r="L253" i="100" s="1"/>
  <c r="G251" i="100"/>
  <c r="L251" i="100" s="1"/>
  <c r="G249" i="100"/>
  <c r="L249" i="100" s="1"/>
  <c r="G247" i="100"/>
  <c r="L247" i="100" s="1"/>
  <c r="G242" i="100"/>
  <c r="L242" i="100" s="1"/>
  <c r="G240" i="100"/>
  <c r="L240" i="100" s="1"/>
  <c r="G233" i="100"/>
  <c r="L233" i="100" s="1"/>
  <c r="G231" i="100"/>
  <c r="L231" i="100" s="1"/>
  <c r="G229" i="100"/>
  <c r="L229" i="100" s="1"/>
  <c r="G236" i="100"/>
  <c r="L236" i="100" s="1"/>
  <c r="G228" i="100"/>
  <c r="L228" i="100" s="1"/>
  <c r="G226" i="100"/>
  <c r="L226" i="100" s="1"/>
  <c r="G224" i="100"/>
  <c r="L224" i="100" s="1"/>
  <c r="G222" i="100"/>
  <c r="L222" i="100" s="1"/>
  <c r="G220" i="100"/>
  <c r="L220" i="100" s="1"/>
  <c r="G218" i="100"/>
  <c r="L218" i="100" s="1"/>
  <c r="G193" i="100"/>
  <c r="L193" i="100" s="1"/>
  <c r="G191" i="100"/>
  <c r="L191" i="100" s="1"/>
  <c r="G141" i="100"/>
  <c r="L141" i="100" s="1"/>
  <c r="G189" i="100"/>
  <c r="L189" i="100" s="1"/>
  <c r="G187" i="100"/>
  <c r="L187" i="100" s="1"/>
  <c r="G185" i="100"/>
  <c r="L185" i="100" s="1"/>
  <c r="G183" i="100"/>
  <c r="L183" i="100" s="1"/>
  <c r="G160" i="100"/>
  <c r="L160" i="100" s="1"/>
  <c r="G153" i="100"/>
  <c r="L153" i="100" s="1"/>
  <c r="G181" i="100"/>
  <c r="L181" i="100" s="1"/>
  <c r="G179" i="100"/>
  <c r="L179" i="100" s="1"/>
  <c r="G177" i="100"/>
  <c r="L177" i="100" s="1"/>
  <c r="G175" i="100"/>
  <c r="L175" i="100" s="1"/>
  <c r="G173" i="100"/>
  <c r="L173" i="100" s="1"/>
  <c r="G171" i="100"/>
  <c r="L171" i="100" s="1"/>
  <c r="G169" i="100"/>
  <c r="L169" i="100" s="1"/>
  <c r="G167" i="100"/>
  <c r="L167" i="100" s="1"/>
  <c r="G162" i="100"/>
  <c r="L162" i="100" s="1"/>
  <c r="G159" i="100"/>
  <c r="L159" i="100" s="1"/>
  <c r="G155" i="100"/>
  <c r="L155" i="100" s="1"/>
  <c r="G152" i="100"/>
  <c r="L152" i="100" s="1"/>
  <c r="G149" i="100"/>
  <c r="L149" i="100" s="1"/>
  <c r="G147" i="100"/>
  <c r="L147" i="100" s="1"/>
  <c r="G143" i="100"/>
  <c r="L143" i="100" s="1"/>
  <c r="G138" i="100"/>
  <c r="L138" i="100" s="1"/>
  <c r="G135" i="100"/>
  <c r="L135" i="100" s="1"/>
  <c r="G513" i="100"/>
  <c r="L513" i="100" s="1"/>
  <c r="G511" i="100"/>
  <c r="L511" i="100" s="1"/>
  <c r="G509" i="100"/>
  <c r="L509" i="100" s="1"/>
  <c r="G507" i="100"/>
  <c r="L507" i="100" s="1"/>
  <c r="G505" i="100"/>
  <c r="L505" i="100" s="1"/>
  <c r="G503" i="100"/>
  <c r="L503" i="100" s="1"/>
  <c r="G501" i="100"/>
  <c r="L501" i="100" s="1"/>
  <c r="G499" i="100"/>
  <c r="L499" i="100" s="1"/>
  <c r="G497" i="100"/>
  <c r="L497" i="100" s="1"/>
  <c r="G495" i="100"/>
  <c r="L495" i="100" s="1"/>
  <c r="G493" i="100"/>
  <c r="L493" i="100" s="1"/>
  <c r="G491" i="100"/>
  <c r="L491" i="100" s="1"/>
  <c r="G489" i="100"/>
  <c r="L489" i="100" s="1"/>
  <c r="G487" i="100"/>
  <c r="L487" i="100" s="1"/>
  <c r="G485" i="100"/>
  <c r="L485" i="100" s="1"/>
  <c r="G483" i="100"/>
  <c r="L483" i="100" s="1"/>
  <c r="G481" i="100"/>
  <c r="L481" i="100" s="1"/>
  <c r="G479" i="100"/>
  <c r="L479" i="100" s="1"/>
  <c r="G477" i="100"/>
  <c r="L477" i="100" s="1"/>
  <c r="G475" i="100"/>
  <c r="L475" i="100" s="1"/>
  <c r="G473" i="100"/>
  <c r="L473" i="100" s="1"/>
  <c r="G471" i="100"/>
  <c r="L471" i="100" s="1"/>
  <c r="G469" i="100"/>
  <c r="L469" i="100" s="1"/>
  <c r="G467" i="100"/>
  <c r="L467" i="100" s="1"/>
  <c r="G465" i="100"/>
  <c r="L465" i="100" s="1"/>
  <c r="G463" i="100"/>
  <c r="L463" i="100" s="1"/>
  <c r="G461" i="100"/>
  <c r="L461" i="100" s="1"/>
  <c r="G459" i="100"/>
  <c r="L459" i="100" s="1"/>
  <c r="G457" i="100"/>
  <c r="L457" i="100" s="1"/>
  <c r="G455" i="100"/>
  <c r="L455" i="100" s="1"/>
  <c r="G453" i="100"/>
  <c r="L453" i="100" s="1"/>
  <c r="G451" i="100"/>
  <c r="L451" i="100" s="1"/>
  <c r="G449" i="100"/>
  <c r="L449" i="100" s="1"/>
  <c r="G447" i="100"/>
  <c r="L447" i="100" s="1"/>
  <c r="G445" i="100"/>
  <c r="L445" i="100" s="1"/>
  <c r="G443" i="100"/>
  <c r="L443" i="100" s="1"/>
  <c r="G441" i="100"/>
  <c r="L441" i="100" s="1"/>
  <c r="G439" i="100"/>
  <c r="L439" i="100" s="1"/>
  <c r="G437" i="100"/>
  <c r="L437" i="100" s="1"/>
  <c r="G435" i="100"/>
  <c r="L435" i="100" s="1"/>
  <c r="G433" i="100"/>
  <c r="L433" i="100" s="1"/>
  <c r="G431" i="100"/>
  <c r="L431" i="100" s="1"/>
  <c r="G429" i="100"/>
  <c r="L429" i="100" s="1"/>
  <c r="G427" i="100"/>
  <c r="L427" i="100" s="1"/>
  <c r="G425" i="100"/>
  <c r="L425" i="100" s="1"/>
  <c r="G423" i="100"/>
  <c r="L423" i="100" s="1"/>
  <c r="G421" i="100"/>
  <c r="L421" i="100" s="1"/>
  <c r="G419" i="100"/>
  <c r="L419" i="100" s="1"/>
  <c r="G417" i="100"/>
  <c r="L417" i="100" s="1"/>
  <c r="G415" i="100"/>
  <c r="L415" i="100" s="1"/>
  <c r="G413" i="100"/>
  <c r="L413" i="100" s="1"/>
  <c r="G411" i="100"/>
  <c r="L411" i="100" s="1"/>
  <c r="G409" i="100"/>
  <c r="L409" i="100" s="1"/>
  <c r="G407" i="100"/>
  <c r="L407" i="100" s="1"/>
  <c r="G405" i="100"/>
  <c r="L405" i="100" s="1"/>
  <c r="G403" i="100"/>
  <c r="L403" i="100" s="1"/>
  <c r="G205" i="100"/>
  <c r="L205" i="100" s="1"/>
  <c r="G202" i="100"/>
  <c r="L202" i="100" s="1"/>
  <c r="G238" i="100"/>
  <c r="L238" i="100" s="1"/>
  <c r="G265" i="100"/>
  <c r="L265" i="100" s="1"/>
  <c r="C31" i="80"/>
  <c r="D31" i="80" s="1"/>
  <c r="E31" i="80" s="1"/>
  <c r="F31" i="80" s="1"/>
  <c r="AU23" i="6"/>
  <c r="I29" i="100"/>
  <c r="K29" i="100"/>
  <c r="H29" i="100"/>
  <c r="J29" i="100"/>
  <c r="G27" i="100"/>
  <c r="L27" i="100" s="1"/>
  <c r="G21" i="100"/>
  <c r="L21" i="100" s="1"/>
  <c r="G19" i="100"/>
  <c r="L19" i="100" s="1"/>
  <c r="H28" i="80"/>
  <c r="B28" i="80"/>
  <c r="G25" i="100"/>
  <c r="L25" i="100" s="1"/>
  <c r="C29" i="80"/>
  <c r="D29" i="80" s="1"/>
  <c r="E29" i="80" s="1"/>
  <c r="F29" i="80" s="1"/>
  <c r="AU21" i="6"/>
  <c r="H22" i="6"/>
  <c r="AJ21" i="6" s="1"/>
  <c r="G24" i="6" a="1"/>
  <c r="G24" i="6" s="1"/>
  <c r="I32" i="42"/>
  <c r="ADM152" i="96"/>
  <c r="ADM149" i="96"/>
  <c r="ADP66" i="96"/>
  <c r="ADM150" i="96"/>
  <c r="ACG22" i="37"/>
  <c r="ADO152" i="96"/>
  <c r="ADO149" i="96"/>
  <c r="ADL153" i="96"/>
  <c r="ADL150" i="96"/>
  <c r="ADR153" i="96"/>
  <c r="ADR150" i="96"/>
  <c r="ADQ150" i="96"/>
  <c r="ADQ153" i="96"/>
  <c r="ADK153" i="96"/>
  <c r="ADK150" i="96"/>
  <c r="ADO150" i="96"/>
  <c r="ADO153" i="96"/>
  <c r="ADL152" i="96"/>
  <c r="ADL149" i="96"/>
  <c r="ADR152" i="96"/>
  <c r="ADR149" i="96"/>
  <c r="ADQ152" i="96"/>
  <c r="ADQ149" i="96"/>
  <c r="ADK152" i="96"/>
  <c r="ADK149" i="96"/>
  <c r="ACB22" i="37"/>
  <c r="H534" i="54"/>
  <c r="ACD22" i="37"/>
  <c r="ACK22" i="37" s="1"/>
  <c r="ABW22" i="37"/>
  <c r="ACI22" i="37" s="1"/>
  <c r="G22" i="37" s="1"/>
  <c r="ACF12" i="37"/>
  <c r="ACB12" i="37"/>
  <c r="ACB14" i="37" s="1"/>
  <c r="ACB19" i="37" s="1"/>
  <c r="ABX12" i="37"/>
  <c r="ABX14" i="37" s="1"/>
  <c r="ABX19" i="37" s="1"/>
  <c r="ABX23" i="37" s="1"/>
  <c r="ABX25" i="37" s="1"/>
  <c r="ACG12" i="37"/>
  <c r="ACG14" i="37" s="1"/>
  <c r="ACG19" i="37" s="1"/>
  <c r="ACC12" i="37"/>
  <c r="ACC14" i="37" s="1"/>
  <c r="ACC19" i="37" s="1"/>
  <c r="ACC23" i="37" s="1"/>
  <c r="ACC25" i="37" s="1"/>
  <c r="ABY12" i="37"/>
  <c r="ABY14" i="37" s="1"/>
  <c r="ABY19" i="37" s="1"/>
  <c r="ACF22" i="37"/>
  <c r="ACH12" i="37"/>
  <c r="ACH14" i="37" s="1"/>
  <c r="ACH19" i="37" s="1"/>
  <c r="ABW12" i="37"/>
  <c r="ABW14" i="37" s="1"/>
  <c r="ABW19" i="37" s="1"/>
  <c r="ABY23" i="37"/>
  <c r="ABY25" i="37" s="1"/>
  <c r="ACD12" i="37"/>
  <c r="ACD14" i="37" s="1"/>
  <c r="ACD19" i="37" s="1"/>
  <c r="ABZ12" i="37"/>
  <c r="ABZ14" i="37" s="1"/>
  <c r="ABZ19" i="37" s="1"/>
  <c r="ABZ23" i="37" s="1"/>
  <c r="ABZ25" i="37" s="1"/>
  <c r="ACE12" i="37"/>
  <c r="ACE14" i="37" s="1"/>
  <c r="ACE19" i="37" s="1"/>
  <c r="ACE23" i="37" s="1"/>
  <c r="ACE25" i="37" s="1"/>
  <c r="ACA12" i="37"/>
  <c r="ACA14" i="37" s="1"/>
  <c r="ACA19" i="37" s="1"/>
  <c r="ACH22" i="37"/>
  <c r="ACL8" i="37"/>
  <c r="ADL17" i="96"/>
  <c r="ADL15" i="96"/>
  <c r="ACK8" i="37"/>
  <c r="ACP156" i="96"/>
  <c r="ACX156" i="96"/>
  <c r="ADF156" i="96"/>
  <c r="ACI8" i="37"/>
  <c r="ACJ8" i="37"/>
  <c r="J16" i="100"/>
  <c r="I16" i="100"/>
  <c r="H16" i="100"/>
  <c r="K16" i="100"/>
  <c r="K501" i="55"/>
  <c r="ADS38" i="96"/>
  <c r="H38" i="96" s="1"/>
  <c r="ADS106" i="96"/>
  <c r="H106" i="96" s="1"/>
  <c r="ADS12" i="96"/>
  <c r="J12" i="96" s="1"/>
  <c r="ADS105" i="96"/>
  <c r="J105" i="96" s="1"/>
  <c r="ADS37" i="96"/>
  <c r="J37" i="96" s="1"/>
  <c r="ADS39" i="96"/>
  <c r="J39" i="96" s="1"/>
  <c r="ADL39" i="96"/>
  <c r="ADL38" i="96"/>
  <c r="ADL103" i="96"/>
  <c r="ADL12" i="96"/>
  <c r="ADL11" i="96"/>
  <c r="ADL10" i="96"/>
  <c r="ADL9" i="96"/>
  <c r="ADP39" i="96"/>
  <c r="ADP38" i="96"/>
  <c r="ADP37" i="96"/>
  <c r="ADP106" i="96"/>
  <c r="ADP105" i="96"/>
  <c r="ADP104" i="96"/>
  <c r="ADP103" i="96"/>
  <c r="ADP12" i="96"/>
  <c r="ADP11" i="96"/>
  <c r="ADP10" i="96"/>
  <c r="ADP9" i="96"/>
  <c r="ADR39" i="96"/>
  <c r="ADN39" i="96"/>
  <c r="ADN38" i="96"/>
  <c r="ADN37" i="96"/>
  <c r="ADR106" i="96"/>
  <c r="ADN106" i="96"/>
  <c r="ADN105" i="96"/>
  <c r="ADN104" i="96"/>
  <c r="ADN103" i="96"/>
  <c r="ADN12" i="96"/>
  <c r="ADN11" i="96"/>
  <c r="ADN10" i="96"/>
  <c r="ADN9" i="96"/>
  <c r="ADS17" i="96"/>
  <c r="H17" i="96" s="1"/>
  <c r="ADS69" i="96"/>
  <c r="H69" i="96" s="1"/>
  <c r="ADL37" i="96"/>
  <c r="ADL106" i="96"/>
  <c r="ADL105" i="96"/>
  <c r="ADL104" i="96"/>
  <c r="ADR38" i="96"/>
  <c r="ADR37" i="96"/>
  <c r="ADR105" i="96"/>
  <c r="ADR104" i="96"/>
  <c r="ADR103" i="96"/>
  <c r="ADR12" i="96"/>
  <c r="ADR11" i="96"/>
  <c r="ADR10" i="96"/>
  <c r="ADR9" i="96"/>
  <c r="ADS135" i="96"/>
  <c r="H135" i="96" s="1"/>
  <c r="ACT156" i="96"/>
  <c r="ADB156" i="96"/>
  <c r="ACN156" i="96"/>
  <c r="ADD156" i="96"/>
  <c r="ACR156" i="96"/>
  <c r="ACZ156" i="96"/>
  <c r="ADH156" i="96"/>
  <c r="ADS70" i="96"/>
  <c r="H70" i="96" s="1"/>
  <c r="ADS71" i="96"/>
  <c r="H71" i="96" s="1"/>
  <c r="ADS72" i="96"/>
  <c r="H72" i="96" s="1"/>
  <c r="ADS73" i="96"/>
  <c r="H73" i="96" s="1"/>
  <c r="ADS74" i="96"/>
  <c r="H74" i="96" s="1"/>
  <c r="ADS75" i="96"/>
  <c r="H75" i="96" s="1"/>
  <c r="ADS76" i="96"/>
  <c r="H76" i="96" s="1"/>
  <c r="ADS77" i="96"/>
  <c r="H77" i="96" s="1"/>
  <c r="ADS80" i="96"/>
  <c r="H80" i="96" s="1"/>
  <c r="ADS81" i="96"/>
  <c r="H81" i="96" s="1"/>
  <c r="ADS82" i="96"/>
  <c r="H82" i="96" s="1"/>
  <c r="ADS86" i="96"/>
  <c r="H86" i="96" s="1"/>
  <c r="ADS87" i="96"/>
  <c r="H87" i="96" s="1"/>
  <c r="ADS88" i="96"/>
  <c r="H88" i="96" s="1"/>
  <c r="ADS89" i="96"/>
  <c r="H89" i="96" s="1"/>
  <c r="ADL18" i="96"/>
  <c r="ADL16" i="96"/>
  <c r="ADL14" i="96"/>
  <c r="ADS90" i="96"/>
  <c r="H90" i="96" s="1"/>
  <c r="ADS92" i="96"/>
  <c r="H92" i="96" s="1"/>
  <c r="ADS93" i="96"/>
  <c r="H93" i="96" s="1"/>
  <c r="ADS94" i="96"/>
  <c r="H94" i="96" s="1"/>
  <c r="ADS95" i="96"/>
  <c r="H95" i="96" s="1"/>
  <c r="ADS96" i="96"/>
  <c r="H96" i="96" s="1"/>
  <c r="ADS97" i="96"/>
  <c r="H97" i="96" s="1"/>
  <c r="ADR55" i="96"/>
  <c r="ADN42" i="96"/>
  <c r="ADN41" i="96"/>
  <c r="ADN40" i="96"/>
  <c r="ADN36" i="96"/>
  <c r="ADN34" i="96"/>
  <c r="ADN32" i="96"/>
  <c r="ADN31" i="96"/>
  <c r="ADN28" i="96"/>
  <c r="ADN27" i="96"/>
  <c r="ADN25" i="96"/>
  <c r="ADN20" i="96"/>
  <c r="ADN19" i="96"/>
  <c r="ADP8" i="96"/>
  <c r="ADP7" i="96"/>
  <c r="ADP6" i="96"/>
  <c r="ADN35" i="96"/>
  <c r="ADN24" i="96"/>
  <c r="ADN18" i="96"/>
  <c r="ADS18" i="96"/>
  <c r="H18" i="96" s="1"/>
  <c r="ADN5" i="96"/>
  <c r="ADL151" i="96"/>
  <c r="ADL148" i="96"/>
  <c r="ADL147" i="96"/>
  <c r="ADL146" i="96"/>
  <c r="ADL145" i="96"/>
  <c r="ADL144" i="96"/>
  <c r="ADL143" i="96"/>
  <c r="ADL142" i="96"/>
  <c r="ADL141" i="96"/>
  <c r="ADL140" i="96"/>
  <c r="ADL139" i="96"/>
  <c r="ADL138" i="96"/>
  <c r="ADL137" i="96"/>
  <c r="ADL136" i="96"/>
  <c r="ADL135" i="96"/>
  <c r="ADL134" i="96"/>
  <c r="ADL133" i="96"/>
  <c r="ADL132" i="96"/>
  <c r="ADL131" i="96"/>
  <c r="ADL130" i="96"/>
  <c r="ADL129" i="96"/>
  <c r="ADL128" i="96"/>
  <c r="ADL127" i="96"/>
  <c r="ADL126" i="96"/>
  <c r="ADL125" i="96"/>
  <c r="ADN124" i="96"/>
  <c r="ADN123" i="96"/>
  <c r="ADN122" i="96"/>
  <c r="ADN121" i="96"/>
  <c r="ADN120" i="96"/>
  <c r="ADN119" i="96"/>
  <c r="ADN118" i="96"/>
  <c r="ADN117" i="96"/>
  <c r="ADN116" i="96"/>
  <c r="ADN115" i="96"/>
  <c r="ADN114" i="96"/>
  <c r="ADN113" i="96"/>
  <c r="ADN112" i="96"/>
  <c r="ADN111" i="96"/>
  <c r="ADN110" i="96"/>
  <c r="ADN102" i="96"/>
  <c r="ADN98" i="96"/>
  <c r="ADN97" i="96"/>
  <c r="ADN96" i="96"/>
  <c r="ADN95" i="96"/>
  <c r="ADN94" i="96"/>
  <c r="ADN93" i="96"/>
  <c r="ADN92" i="96"/>
  <c r="ADN90" i="96"/>
  <c r="ADN89" i="96"/>
  <c r="ADN88" i="96"/>
  <c r="ADN87" i="96"/>
  <c r="ADN86" i="96"/>
  <c r="ADN82" i="96"/>
  <c r="ADN81" i="96"/>
  <c r="ADN80" i="96"/>
  <c r="ADN77" i="96"/>
  <c r="ADN76" i="96"/>
  <c r="ADN75" i="96"/>
  <c r="ADN74" i="96"/>
  <c r="ADN73" i="96"/>
  <c r="ADN72" i="96"/>
  <c r="ADN71" i="96"/>
  <c r="ADN70" i="96"/>
  <c r="ADN69" i="96"/>
  <c r="ADN68" i="96"/>
  <c r="ADN67" i="96"/>
  <c r="ADN65" i="96"/>
  <c r="ADN47" i="96"/>
  <c r="ADN43" i="96"/>
  <c r="ADP155" i="96"/>
  <c r="ADP154" i="96"/>
  <c r="ADN151" i="96"/>
  <c r="ADN148" i="96"/>
  <c r="ADN147" i="96"/>
  <c r="ADN146" i="96"/>
  <c r="ADN145" i="96"/>
  <c r="ADN144" i="96"/>
  <c r="ADN143" i="96"/>
  <c r="ADN142" i="96"/>
  <c r="ADN141" i="96"/>
  <c r="ADN140" i="96"/>
  <c r="ADN139" i="96"/>
  <c r="ADN138" i="96"/>
  <c r="ADN137" i="96"/>
  <c r="ADN136" i="96"/>
  <c r="ADN135" i="96"/>
  <c r="ADN134" i="96"/>
  <c r="ADN133" i="96"/>
  <c r="ADN132" i="96"/>
  <c r="ADN131" i="96"/>
  <c r="ADN130" i="96"/>
  <c r="ADN129" i="96"/>
  <c r="ADN128" i="96"/>
  <c r="ADN127" i="96"/>
  <c r="ADN126" i="96"/>
  <c r="ADN125" i="96"/>
  <c r="ADR124" i="96"/>
  <c r="ADR123" i="96"/>
  <c r="ADR122" i="96"/>
  <c r="ADR121" i="96"/>
  <c r="ADR120" i="96"/>
  <c r="ADR119" i="96"/>
  <c r="ADR118" i="96"/>
  <c r="ADR117" i="96"/>
  <c r="ADR116" i="96"/>
  <c r="ADR115" i="96"/>
  <c r="ADR114" i="96"/>
  <c r="ADR113" i="96"/>
  <c r="ADR112" i="96"/>
  <c r="ADR111" i="96"/>
  <c r="ADR110" i="96"/>
  <c r="ADR102" i="96"/>
  <c r="ADR98" i="96"/>
  <c r="ADR97" i="96"/>
  <c r="ADR96" i="96"/>
  <c r="ADR95" i="96"/>
  <c r="ADR94" i="96"/>
  <c r="ADR93" i="96"/>
  <c r="ADR92" i="96"/>
  <c r="ADR90" i="96"/>
  <c r="ADR89" i="96"/>
  <c r="ADR88" i="96"/>
  <c r="ADR87" i="96"/>
  <c r="ADR86" i="96"/>
  <c r="ADR82" i="96"/>
  <c r="ADR81" i="96"/>
  <c r="ADR80" i="96"/>
  <c r="ADR77" i="96"/>
  <c r="ADR76" i="96"/>
  <c r="ADR75" i="96"/>
  <c r="ADR74" i="96"/>
  <c r="ADR73" i="96"/>
  <c r="ADR72" i="96"/>
  <c r="ADR71" i="96"/>
  <c r="ADR70" i="96"/>
  <c r="ADR69" i="96"/>
  <c r="ADR68" i="96"/>
  <c r="ADR67" i="96"/>
  <c r="ADL124" i="96"/>
  <c r="ADL123" i="96"/>
  <c r="ADL122" i="96"/>
  <c r="ADL121" i="96"/>
  <c r="ADL120" i="96"/>
  <c r="ADL119" i="96"/>
  <c r="ADL118" i="96"/>
  <c r="ADL117" i="96"/>
  <c r="ADL116" i="96"/>
  <c r="ADL115" i="96"/>
  <c r="ADL114" i="96"/>
  <c r="ADL113" i="96"/>
  <c r="ADL112" i="96"/>
  <c r="ADL111" i="96"/>
  <c r="ADL110" i="96"/>
  <c r="ADL102" i="96"/>
  <c r="ADL98" i="96"/>
  <c r="ADL97" i="96"/>
  <c r="ADL96" i="96"/>
  <c r="ADL95" i="96"/>
  <c r="ADL94" i="96"/>
  <c r="ADL93" i="96"/>
  <c r="ADL92" i="96"/>
  <c r="ADL90" i="96"/>
  <c r="ADL89" i="96"/>
  <c r="ADL88" i="96"/>
  <c r="ADL87" i="96"/>
  <c r="ADL86" i="96"/>
  <c r="ADL82" i="96"/>
  <c r="ADL81" i="96"/>
  <c r="ADL80" i="96"/>
  <c r="ADL77" i="96"/>
  <c r="ADL76" i="96"/>
  <c r="ADL75" i="96"/>
  <c r="ADL74" i="96"/>
  <c r="ADL73" i="96"/>
  <c r="ADL72" i="96"/>
  <c r="ADL71" i="96"/>
  <c r="ADL70" i="96"/>
  <c r="ADL69" i="96"/>
  <c r="ADL68" i="96"/>
  <c r="ADL67" i="96"/>
  <c r="ADR66" i="96"/>
  <c r="ADR65" i="96"/>
  <c r="ADR64" i="96"/>
  <c r="ADR63" i="96"/>
  <c r="ADR62" i="96"/>
  <c r="ADR61" i="96"/>
  <c r="ADR56" i="96"/>
  <c r="ADR54" i="96"/>
  <c r="ADR53" i="96"/>
  <c r="ADR52" i="96"/>
  <c r="ADR51" i="96"/>
  <c r="ADR50" i="96"/>
  <c r="ADR49" i="96"/>
  <c r="ADR48" i="96"/>
  <c r="ADR47" i="96"/>
  <c r="ADR43" i="96"/>
  <c r="ADP65" i="96"/>
  <c r="ADP64" i="96"/>
  <c r="ADP63" i="96"/>
  <c r="ADP62" i="96"/>
  <c r="ADP61" i="96"/>
  <c r="ADP56" i="96"/>
  <c r="ADP55" i="96"/>
  <c r="ADP54" i="96"/>
  <c r="ADP53" i="96"/>
  <c r="ADP52" i="96"/>
  <c r="ADP51" i="96"/>
  <c r="ADP50" i="96"/>
  <c r="ADP49" i="96"/>
  <c r="ADP48" i="96"/>
  <c r="ADP47" i="96"/>
  <c r="ADP43" i="96"/>
  <c r="ADL42" i="96"/>
  <c r="ADL41" i="96"/>
  <c r="ADL40" i="96"/>
  <c r="ADL36" i="96"/>
  <c r="ADL35" i="96"/>
  <c r="ADL34" i="96"/>
  <c r="ADL33" i="96"/>
  <c r="ADL32" i="96"/>
  <c r="ADL31" i="96"/>
  <c r="ADP28" i="96"/>
  <c r="ADP27" i="96"/>
  <c r="ADP25" i="96"/>
  <c r="ADP24" i="96"/>
  <c r="ADP20" i="96"/>
  <c r="ADP19" i="96"/>
  <c r="ADP18" i="96"/>
  <c r="ADP17" i="96"/>
  <c r="ADP15" i="96"/>
  <c r="ADR17" i="96"/>
  <c r="ADR16" i="96"/>
  <c r="ADR15" i="96"/>
  <c r="ADR14" i="96"/>
  <c r="ADR7" i="96"/>
  <c r="ADR6" i="96"/>
  <c r="ADL155" i="96"/>
  <c r="ADL154" i="96"/>
  <c r="ADN155" i="96"/>
  <c r="ADN154" i="96"/>
  <c r="ADS155" i="96"/>
  <c r="H155" i="96" s="1"/>
  <c r="ADP151" i="96"/>
  <c r="ADP148" i="96"/>
  <c r="ADP147" i="96"/>
  <c r="ADP146" i="96"/>
  <c r="ADP145" i="96"/>
  <c r="ADP144" i="96"/>
  <c r="ADP143" i="96"/>
  <c r="ADP142" i="96"/>
  <c r="ADP141" i="96"/>
  <c r="ADP140" i="96"/>
  <c r="ADP139" i="96"/>
  <c r="ADP138" i="96"/>
  <c r="ADP137" i="96"/>
  <c r="ADP136" i="96"/>
  <c r="ADP135" i="96"/>
  <c r="ADP134" i="96"/>
  <c r="ADP133" i="96"/>
  <c r="ADP132" i="96"/>
  <c r="ADP131" i="96"/>
  <c r="ADP130" i="96"/>
  <c r="ADP129" i="96"/>
  <c r="ADP128" i="96"/>
  <c r="ADP127" i="96"/>
  <c r="ADP126" i="96"/>
  <c r="ADP125" i="96"/>
  <c r="ADR151" i="96"/>
  <c r="ADR148" i="96"/>
  <c r="ADR147" i="96"/>
  <c r="ADR146" i="96"/>
  <c r="ADR145" i="96"/>
  <c r="ADR144" i="96"/>
  <c r="ADR143" i="96"/>
  <c r="ADR142" i="96"/>
  <c r="ADR141" i="96"/>
  <c r="ADR140" i="96"/>
  <c r="ADR139" i="96"/>
  <c r="ADR138" i="96"/>
  <c r="ADR137" i="96"/>
  <c r="ADR136" i="96"/>
  <c r="ADR135" i="96"/>
  <c r="ADR134" i="96"/>
  <c r="ADR133" i="96"/>
  <c r="ADR132" i="96"/>
  <c r="ADR131" i="96"/>
  <c r="ADR130" i="96"/>
  <c r="ADR129" i="96"/>
  <c r="ADR128" i="96"/>
  <c r="ADR127" i="96"/>
  <c r="ADR126" i="96"/>
  <c r="ADR125" i="96"/>
  <c r="ADP124" i="96"/>
  <c r="ADP123" i="96"/>
  <c r="ADP122" i="96"/>
  <c r="ADP121" i="96"/>
  <c r="ADP120" i="96"/>
  <c r="ADP119" i="96"/>
  <c r="ADP118" i="96"/>
  <c r="ADP117" i="96"/>
  <c r="ADP116" i="96"/>
  <c r="ADP115" i="96"/>
  <c r="ADP114" i="96"/>
  <c r="ADP113" i="96"/>
  <c r="ADP112" i="96"/>
  <c r="ADP111" i="96"/>
  <c r="ADP110" i="96"/>
  <c r="ADP102" i="96"/>
  <c r="ADP98" i="96"/>
  <c r="ADP97" i="96"/>
  <c r="ADP96" i="96"/>
  <c r="ADP95" i="96"/>
  <c r="ADP94" i="96"/>
  <c r="ADP93" i="96"/>
  <c r="ADP92" i="96"/>
  <c r="ADP90" i="96"/>
  <c r="ADP89" i="96"/>
  <c r="ADP88" i="96"/>
  <c r="ADP87" i="96"/>
  <c r="ADP86" i="96"/>
  <c r="ADP82" i="96"/>
  <c r="ADP81" i="96"/>
  <c r="ADP80" i="96"/>
  <c r="ADP77" i="96"/>
  <c r="ADP76" i="96"/>
  <c r="ADP75" i="96"/>
  <c r="ADP74" i="96"/>
  <c r="ADP73" i="96"/>
  <c r="ADP72" i="96"/>
  <c r="ADP71" i="96"/>
  <c r="ADP70" i="96"/>
  <c r="ADP69" i="96"/>
  <c r="ADP68" i="96"/>
  <c r="ADP67" i="96"/>
  <c r="ADL66" i="96"/>
  <c r="ADN66" i="96"/>
  <c r="ADN64" i="96"/>
  <c r="ADN63" i="96"/>
  <c r="ADN62" i="96"/>
  <c r="ADN61" i="96"/>
  <c r="ADN56" i="96"/>
  <c r="ADN55" i="96"/>
  <c r="ADN54" i="96"/>
  <c r="ADN53" i="96"/>
  <c r="ADN52" i="96"/>
  <c r="ADN51" i="96"/>
  <c r="ADN50" i="96"/>
  <c r="ADN49" i="96"/>
  <c r="ADN48" i="96"/>
  <c r="ADL65" i="96"/>
  <c r="ADL64" i="96"/>
  <c r="ADL63" i="96"/>
  <c r="ADL62" i="96"/>
  <c r="ADL61" i="96"/>
  <c r="ADL56" i="96"/>
  <c r="ADL55" i="96"/>
  <c r="ADL54" i="96"/>
  <c r="ADL53" i="96"/>
  <c r="ADL52" i="96"/>
  <c r="ADL51" i="96"/>
  <c r="ADL50" i="96"/>
  <c r="ADL49" i="96"/>
  <c r="ADL48" i="96"/>
  <c r="ADL47" i="96"/>
  <c r="ADL43" i="96"/>
  <c r="ADR42" i="96"/>
  <c r="ADR41" i="96"/>
  <c r="ADR40" i="96"/>
  <c r="ADR36" i="96"/>
  <c r="ADR35" i="96"/>
  <c r="ADR34" i="96"/>
  <c r="ADR33" i="96"/>
  <c r="ADR32" i="96"/>
  <c r="ADR31" i="96"/>
  <c r="ADR30" i="96"/>
  <c r="ADR28" i="96"/>
  <c r="ADR27" i="96"/>
  <c r="ADR25" i="96"/>
  <c r="ADR24" i="96"/>
  <c r="ADR20" i="96"/>
  <c r="ADR19" i="96"/>
  <c r="ADR18" i="96"/>
  <c r="ADP42" i="96"/>
  <c r="ADP41" i="96"/>
  <c r="ADP40" i="96"/>
  <c r="ADP36" i="96"/>
  <c r="ADP35" i="96"/>
  <c r="ADP34" i="96"/>
  <c r="ADP33" i="96"/>
  <c r="ADP32" i="96"/>
  <c r="ADP31" i="96"/>
  <c r="ADP30" i="96"/>
  <c r="ADL30" i="96"/>
  <c r="ADL28" i="96"/>
  <c r="ADL27" i="96"/>
  <c r="ADL25" i="96"/>
  <c r="ADL24" i="96"/>
  <c r="ADL20" i="96"/>
  <c r="ADL19" i="96"/>
  <c r="ADP16" i="96"/>
  <c r="ADP14" i="96"/>
  <c r="ADL7" i="96"/>
  <c r="ADL6" i="96"/>
  <c r="ADN17" i="96"/>
  <c r="ADN16" i="96"/>
  <c r="ADN15" i="96"/>
  <c r="ADN14" i="96"/>
  <c r="ADN7" i="96"/>
  <c r="ADN6" i="96"/>
  <c r="ADR154" i="96"/>
  <c r="ADS8" i="96"/>
  <c r="H8" i="96" s="1"/>
  <c r="ADS6" i="96"/>
  <c r="ADS7" i="96"/>
  <c r="ADS14" i="96"/>
  <c r="H14" i="96" s="1"/>
  <c r="ADS15" i="96"/>
  <c r="H15" i="96" s="1"/>
  <c r="ADS16" i="96"/>
  <c r="H16" i="96" s="1"/>
  <c r="ADS47" i="96"/>
  <c r="H47" i="96" s="1"/>
  <c r="ADS48" i="96"/>
  <c r="H48" i="96" s="1"/>
  <c r="ADS49" i="96"/>
  <c r="H49" i="96" s="1"/>
  <c r="ADS50" i="96"/>
  <c r="H50" i="96" s="1"/>
  <c r="ADS51" i="96"/>
  <c r="H51" i="96" s="1"/>
  <c r="ADS52" i="96"/>
  <c r="H52" i="96" s="1"/>
  <c r="ADS53" i="96"/>
  <c r="H53" i="96" s="1"/>
  <c r="ADS55" i="96"/>
  <c r="H55" i="96" s="1"/>
  <c r="ADS56" i="96"/>
  <c r="H56" i="96" s="1"/>
  <c r="ADS61" i="96"/>
  <c r="H61" i="96" s="1"/>
  <c r="ADS62" i="96"/>
  <c r="H62" i="96" s="1"/>
  <c r="ADS63" i="96"/>
  <c r="H63" i="96" s="1"/>
  <c r="ADS64" i="96"/>
  <c r="H64" i="96" s="1"/>
  <c r="ADS65" i="96"/>
  <c r="H65" i="96" s="1"/>
  <c r="ADS66" i="96"/>
  <c r="H66" i="96" s="1"/>
  <c r="ADS67" i="96"/>
  <c r="H67" i="96" s="1"/>
  <c r="ADS68" i="96"/>
  <c r="H68" i="96" s="1"/>
  <c r="ADS98" i="96"/>
  <c r="H98" i="96" s="1"/>
  <c r="ADS102" i="96"/>
  <c r="H102" i="96" s="1"/>
  <c r="ADS110" i="96"/>
  <c r="H110" i="96" s="1"/>
  <c r="ADS111" i="96"/>
  <c r="H111" i="96" s="1"/>
  <c r="ADS112" i="96"/>
  <c r="H112" i="96" s="1"/>
  <c r="ADS113" i="96"/>
  <c r="H113" i="96" s="1"/>
  <c r="ADS114" i="96"/>
  <c r="H114" i="96" s="1"/>
  <c r="ADS115" i="96"/>
  <c r="H115" i="96" s="1"/>
  <c r="ADS116" i="96"/>
  <c r="H116" i="96" s="1"/>
  <c r="ADS118" i="96"/>
  <c r="H118" i="96" s="1"/>
  <c r="ADS120" i="96"/>
  <c r="H120" i="96" s="1"/>
  <c r="ADS121" i="96"/>
  <c r="H121" i="96" s="1"/>
  <c r="ADS122" i="96"/>
  <c r="H122" i="96" s="1"/>
  <c r="ADS123" i="96"/>
  <c r="H123" i="96" s="1"/>
  <c r="ADS124" i="96"/>
  <c r="H124" i="96" s="1"/>
  <c r="ADS125" i="96"/>
  <c r="H125" i="96" s="1"/>
  <c r="ADS126" i="96"/>
  <c r="H126" i="96" s="1"/>
  <c r="ADS127" i="96"/>
  <c r="H127" i="96" s="1"/>
  <c r="ADS128" i="96"/>
  <c r="H128" i="96" s="1"/>
  <c r="ADS129" i="96"/>
  <c r="H129" i="96" s="1"/>
  <c r="ADS130" i="96"/>
  <c r="H130" i="96" s="1"/>
  <c r="ADS131" i="96"/>
  <c r="H131" i="96" s="1"/>
  <c r="ADS132" i="96"/>
  <c r="H132" i="96" s="1"/>
  <c r="ADS133" i="96"/>
  <c r="H133" i="96" s="1"/>
  <c r="ADS134" i="96"/>
  <c r="H134" i="96" s="1"/>
  <c r="ADS136" i="96"/>
  <c r="H136" i="96" s="1"/>
  <c r="ADS137" i="96"/>
  <c r="H137" i="96" s="1"/>
  <c r="ADS138" i="96"/>
  <c r="H138" i="96" s="1"/>
  <c r="ADS139" i="96"/>
  <c r="H139" i="96" s="1"/>
  <c r="ADS140" i="96"/>
  <c r="H140" i="96" s="1"/>
  <c r="ADS141" i="96"/>
  <c r="H141" i="96" s="1"/>
  <c r="ADS142" i="96"/>
  <c r="H142" i="96" s="1"/>
  <c r="ADS143" i="96"/>
  <c r="H143" i="96" s="1"/>
  <c r="ADS144" i="96"/>
  <c r="H144" i="96" s="1"/>
  <c r="ADS145" i="96"/>
  <c r="H145" i="96" s="1"/>
  <c r="ADS146" i="96"/>
  <c r="H146" i="96" s="1"/>
  <c r="ADS147" i="96"/>
  <c r="H147" i="96" s="1"/>
  <c r="ADS148" i="96"/>
  <c r="H148" i="96" s="1"/>
  <c r="ADS19" i="96"/>
  <c r="J19" i="96" s="1"/>
  <c r="ADS20" i="96"/>
  <c r="H20" i="96" s="1"/>
  <c r="ADS24" i="96"/>
  <c r="H24" i="96" s="1"/>
  <c r="ADS25" i="96"/>
  <c r="H25" i="96" s="1"/>
  <c r="ADS27" i="96"/>
  <c r="H27" i="96" s="1"/>
  <c r="ADS28" i="96"/>
  <c r="H28" i="96" s="1"/>
  <c r="ADS30" i="96"/>
  <c r="H30" i="96" s="1"/>
  <c r="ADS31" i="96"/>
  <c r="H31" i="96" s="1"/>
  <c r="ADS32" i="96"/>
  <c r="H32" i="96" s="1"/>
  <c r="ADS33" i="96"/>
  <c r="H33" i="96" s="1"/>
  <c r="ADS34" i="96"/>
  <c r="H34" i="96" s="1"/>
  <c r="ADS35" i="96"/>
  <c r="H35" i="96" s="1"/>
  <c r="ADS36" i="96"/>
  <c r="H36" i="96" s="1"/>
  <c r="ADS40" i="96"/>
  <c r="H40" i="96" s="1"/>
  <c r="ADS41" i="96"/>
  <c r="H41" i="96" s="1"/>
  <c r="ADS42" i="96"/>
  <c r="H42" i="96" s="1"/>
  <c r="ADS43" i="96"/>
  <c r="H43" i="96" s="1"/>
  <c r="ADS154" i="96"/>
  <c r="H154" i="96" s="1"/>
  <c r="ADL8" i="96"/>
  <c r="ADN8" i="96"/>
  <c r="ADR8" i="96"/>
  <c r="ADR5" i="96"/>
  <c r="ADL5" i="96"/>
  <c r="ADS5" i="96"/>
  <c r="ADP5" i="96"/>
  <c r="ACL18" i="37"/>
  <c r="ACK21" i="37"/>
  <c r="ACK20" i="37"/>
  <c r="ACJ20" i="37"/>
  <c r="ACJ11" i="37"/>
  <c r="ACK9" i="37"/>
  <c r="ACI15" i="37"/>
  <c r="ACJ16" i="37"/>
  <c r="ACL21" i="37"/>
  <c r="ACI13" i="37"/>
  <c r="ACL9" i="37"/>
  <c r="ACJ15" i="37"/>
  <c r="ACJ10" i="37"/>
  <c r="ACK10" i="37"/>
  <c r="ACK11" i="37"/>
  <c r="ACJ13" i="37"/>
  <c r="ACI21" i="37"/>
  <c r="ACK16" i="37"/>
  <c r="ACJ17" i="37"/>
  <c r="ACI16" i="37"/>
  <c r="ACL10" i="37"/>
  <c r="ACK15" i="37"/>
  <c r="ACI9" i="37"/>
  <c r="ACL15" i="37"/>
  <c r="ACI20" i="37"/>
  <c r="ACL16" i="37"/>
  <c r="ACK17" i="37"/>
  <c r="ACJ18" i="37"/>
  <c r="ACI17" i="37"/>
  <c r="ACI11" i="37"/>
  <c r="J21" i="12"/>
  <c r="B21" i="12" s="1"/>
  <c r="ACJ9" i="37"/>
  <c r="ACL20" i="37"/>
  <c r="ACI10" i="37"/>
  <c r="ACL13" i="37"/>
  <c r="ACL11" i="37"/>
  <c r="ACK13" i="37"/>
  <c r="ACL17" i="37"/>
  <c r="ACK18" i="37"/>
  <c r="ACI18" i="37"/>
  <c r="I501" i="55"/>
  <c r="C29" i="8" l="1"/>
  <c r="AK22" i="6"/>
  <c r="AJ22" i="6"/>
  <c r="AK21" i="6"/>
  <c r="J501" i="55"/>
  <c r="G79" i="96"/>
  <c r="K79" i="96"/>
  <c r="F78" i="96"/>
  <c r="J78" i="96"/>
  <c r="G78" i="96"/>
  <c r="K78" i="96"/>
  <c r="F79" i="96"/>
  <c r="J79" i="96"/>
  <c r="B123" i="12"/>
  <c r="B121" i="12"/>
  <c r="B126" i="12"/>
  <c r="G57" i="96"/>
  <c r="G45" i="96"/>
  <c r="G26" i="96"/>
  <c r="F13" i="96"/>
  <c r="ADO156" i="96"/>
  <c r="ADK156" i="96"/>
  <c r="G85" i="96"/>
  <c r="G46" i="96"/>
  <c r="G7" i="96"/>
  <c r="G91" i="96"/>
  <c r="G60" i="96"/>
  <c r="G44" i="96"/>
  <c r="G23" i="96"/>
  <c r="G21" i="96"/>
  <c r="G108" i="96"/>
  <c r="G100" i="96"/>
  <c r="G6" i="96"/>
  <c r="G59" i="96"/>
  <c r="G84" i="96"/>
  <c r="G22" i="96"/>
  <c r="G83" i="96"/>
  <c r="G109" i="96"/>
  <c r="G101" i="96"/>
  <c r="G99" i="96"/>
  <c r="F29" i="96"/>
  <c r="F58" i="96"/>
  <c r="F22" i="96"/>
  <c r="G29" i="96"/>
  <c r="F21" i="96"/>
  <c r="F108" i="96"/>
  <c r="F100" i="96"/>
  <c r="F91" i="96"/>
  <c r="F84" i="96"/>
  <c r="F59" i="96"/>
  <c r="F46" i="96"/>
  <c r="F44" i="96"/>
  <c r="F23" i="96"/>
  <c r="F7" i="96"/>
  <c r="G13" i="96"/>
  <c r="F83" i="96"/>
  <c r="F109" i="96"/>
  <c r="F101" i="96"/>
  <c r="F99" i="96"/>
  <c r="F85" i="96"/>
  <c r="F60" i="96"/>
  <c r="F57" i="96"/>
  <c r="F45" i="96"/>
  <c r="F26" i="96"/>
  <c r="G58" i="96"/>
  <c r="F6" i="96"/>
  <c r="ADS103" i="96"/>
  <c r="H103" i="96" s="1"/>
  <c r="ADT60" i="96"/>
  <c r="I60" i="96" s="1"/>
  <c r="ADS58" i="96"/>
  <c r="J58" i="96" s="1"/>
  <c r="ADS46" i="96"/>
  <c r="J46" i="96" s="1"/>
  <c r="ACF14" i="37"/>
  <c r="ACF19" i="37" s="1"/>
  <c r="ACF23" i="37" s="1"/>
  <c r="ACF25" i="37" s="1"/>
  <c r="ACL12" i="37"/>
  <c r="ADS57" i="96"/>
  <c r="H57" i="96" s="1"/>
  <c r="ADS45" i="96"/>
  <c r="J45" i="96" s="1"/>
  <c r="ADS26" i="96"/>
  <c r="J26" i="96" s="1"/>
  <c r="ADS22" i="96"/>
  <c r="J22" i="96" s="1"/>
  <c r="ADT46" i="96"/>
  <c r="K46" i="96" s="1"/>
  <c r="ADT29" i="96"/>
  <c r="I29" i="96" s="1"/>
  <c r="ADS44" i="96"/>
  <c r="J44" i="96" s="1"/>
  <c r="ADS9" i="96"/>
  <c r="J9" i="96" s="1"/>
  <c r="ADS23" i="96"/>
  <c r="H23" i="96" s="1"/>
  <c r="J5" i="96"/>
  <c r="H5" i="96"/>
  <c r="H46" i="96"/>
  <c r="H44" i="96"/>
  <c r="J23" i="96"/>
  <c r="ADS29" i="96"/>
  <c r="ADS13" i="96"/>
  <c r="ADT13" i="96"/>
  <c r="ADS83" i="96"/>
  <c r="ADS109" i="96"/>
  <c r="ADS101" i="96"/>
  <c r="ADS99" i="96"/>
  <c r="ADS85" i="96"/>
  <c r="ADS79" i="96"/>
  <c r="ADS60" i="96"/>
  <c r="J57" i="96"/>
  <c r="H26" i="96"/>
  <c r="H22" i="96"/>
  <c r="ADS21" i="96"/>
  <c r="ADS108" i="96"/>
  <c r="ADS100" i="96"/>
  <c r="ADS91" i="96"/>
  <c r="ADS84" i="96"/>
  <c r="ADS78" i="96"/>
  <c r="ADS59" i="96"/>
  <c r="ADT83" i="96"/>
  <c r="K83" i="96" s="1"/>
  <c r="ADT109" i="96"/>
  <c r="K109" i="96" s="1"/>
  <c r="ADT101" i="96"/>
  <c r="K101" i="96" s="1"/>
  <c r="ADT99" i="96"/>
  <c r="I99" i="96" s="1"/>
  <c r="ADT57" i="96"/>
  <c r="K57" i="96" s="1"/>
  <c r="ADT58" i="96"/>
  <c r="I58" i="96" s="1"/>
  <c r="ADT21" i="96"/>
  <c r="K21" i="96" s="1"/>
  <c r="ADT108" i="96"/>
  <c r="K108" i="96" s="1"/>
  <c r="ADT100" i="96"/>
  <c r="K100" i="96" s="1"/>
  <c r="ADT91" i="96"/>
  <c r="I91" i="96" s="1"/>
  <c r="ADT26" i="96"/>
  <c r="I26" i="96" s="1"/>
  <c r="ADT85" i="96"/>
  <c r="I85" i="96" s="1"/>
  <c r="ADT78" i="96"/>
  <c r="I109" i="96"/>
  <c r="I57" i="96"/>
  <c r="K60" i="96"/>
  <c r="I46" i="96"/>
  <c r="ADT44" i="96"/>
  <c r="ADT23" i="96"/>
  <c r="ADT59" i="96"/>
  <c r="ADT84" i="96"/>
  <c r="ADT79" i="96"/>
  <c r="ADT45" i="96"/>
  <c r="K26" i="96"/>
  <c r="ADT22" i="96"/>
  <c r="H7" i="96"/>
  <c r="J7" i="96"/>
  <c r="H6" i="96"/>
  <c r="J6" i="96"/>
  <c r="K30" i="100"/>
  <c r="I30" i="100"/>
  <c r="H30" i="100"/>
  <c r="J30" i="100"/>
  <c r="H29" i="80"/>
  <c r="B29" i="80"/>
  <c r="G29" i="100"/>
  <c r="L29" i="100" s="1"/>
  <c r="H31" i="80"/>
  <c r="B31" i="80"/>
  <c r="C30" i="80"/>
  <c r="D30" i="80" s="1"/>
  <c r="E30" i="80" s="1"/>
  <c r="F30" i="80" s="1"/>
  <c r="AU22" i="6"/>
  <c r="K32" i="100"/>
  <c r="H32" i="100"/>
  <c r="I32" i="100"/>
  <c r="J32" i="100"/>
  <c r="H24" i="6"/>
  <c r="G25" i="6" a="1"/>
  <c r="G25" i="6" s="1"/>
  <c r="J43" i="96"/>
  <c r="J41" i="96"/>
  <c r="J36" i="96"/>
  <c r="J34" i="96"/>
  <c r="J32" i="96"/>
  <c r="J30" i="96"/>
  <c r="J28" i="96"/>
  <c r="J25" i="96"/>
  <c r="J20" i="96"/>
  <c r="J96" i="96"/>
  <c r="J93" i="96"/>
  <c r="J90" i="96"/>
  <c r="J88" i="96"/>
  <c r="J86" i="96"/>
  <c r="J81" i="96"/>
  <c r="J77" i="96"/>
  <c r="J75" i="96"/>
  <c r="J73" i="96"/>
  <c r="J71" i="96"/>
  <c r="J18" i="96"/>
  <c r="J154" i="96"/>
  <c r="J147" i="96"/>
  <c r="J145" i="96"/>
  <c r="J143" i="96"/>
  <c r="J141" i="96"/>
  <c r="J139" i="96"/>
  <c r="J137" i="96"/>
  <c r="J133" i="96"/>
  <c r="J131" i="96"/>
  <c r="J129" i="96"/>
  <c r="J127" i="96"/>
  <c r="J125" i="96"/>
  <c r="J124" i="96"/>
  <c r="J122" i="96"/>
  <c r="J120" i="96"/>
  <c r="J118" i="96"/>
  <c r="J116" i="96"/>
  <c r="J114" i="96"/>
  <c r="J112" i="96"/>
  <c r="J110" i="96"/>
  <c r="J98" i="96"/>
  <c r="H19" i="96"/>
  <c r="J67" i="96"/>
  <c r="J64" i="96"/>
  <c r="J62" i="96"/>
  <c r="J56" i="96"/>
  <c r="J55" i="96"/>
  <c r="J53" i="96"/>
  <c r="J51" i="96"/>
  <c r="J49" i="96"/>
  <c r="J47" i="96"/>
  <c r="J16" i="96"/>
  <c r="J14" i="96"/>
  <c r="J8" i="96"/>
  <c r="J38" i="96"/>
  <c r="J106" i="96"/>
  <c r="J10" i="96"/>
  <c r="J134" i="96"/>
  <c r="J135" i="96"/>
  <c r="J42" i="96"/>
  <c r="J40" i="96"/>
  <c r="J35" i="96"/>
  <c r="J33" i="96"/>
  <c r="J31" i="96"/>
  <c r="J27" i="96"/>
  <c r="J24" i="96"/>
  <c r="J97" i="96"/>
  <c r="J95" i="96"/>
  <c r="J94" i="96"/>
  <c r="J92" i="96"/>
  <c r="J89" i="96"/>
  <c r="J87" i="96"/>
  <c r="J82" i="96"/>
  <c r="J80" i="96"/>
  <c r="J76" i="96"/>
  <c r="J74" i="96"/>
  <c r="J72" i="96"/>
  <c r="J70" i="96"/>
  <c r="J155" i="96"/>
  <c r="J148" i="96"/>
  <c r="J146" i="96"/>
  <c r="J144" i="96"/>
  <c r="J142" i="96"/>
  <c r="J140" i="96"/>
  <c r="J138" i="96"/>
  <c r="J136" i="96"/>
  <c r="J132" i="96"/>
  <c r="J130" i="96"/>
  <c r="J128" i="96"/>
  <c r="J126" i="96"/>
  <c r="J123" i="96"/>
  <c r="J121" i="96"/>
  <c r="J115" i="96"/>
  <c r="J113" i="96"/>
  <c r="J111" i="96"/>
  <c r="J102" i="96"/>
  <c r="J68" i="96"/>
  <c r="J66" i="96"/>
  <c r="J65" i="96"/>
  <c r="J63" i="96"/>
  <c r="J61" i="96"/>
  <c r="J54" i="96"/>
  <c r="J52" i="96"/>
  <c r="J50" i="96"/>
  <c r="J48" i="96"/>
  <c r="J17" i="96"/>
  <c r="J15" i="96"/>
  <c r="J103" i="96"/>
  <c r="J69" i="96"/>
  <c r="ACG23" i="37"/>
  <c r="ACG25" i="37" s="1"/>
  <c r="ACD23" i="37"/>
  <c r="ACD25" i="37" s="1"/>
  <c r="F5" i="96"/>
  <c r="G8" i="96"/>
  <c r="F19" i="96"/>
  <c r="F24" i="96"/>
  <c r="F27" i="96"/>
  <c r="F47" i="96"/>
  <c r="F49" i="96"/>
  <c r="F51" i="96"/>
  <c r="F53" i="96"/>
  <c r="F55" i="96"/>
  <c r="F56" i="96"/>
  <c r="F62" i="96"/>
  <c r="F64" i="96"/>
  <c r="F66" i="96"/>
  <c r="G154" i="96"/>
  <c r="G31" i="96"/>
  <c r="F35" i="96"/>
  <c r="G40" i="96"/>
  <c r="G42" i="96"/>
  <c r="G67" i="96"/>
  <c r="G69" i="96"/>
  <c r="G71" i="96"/>
  <c r="G73" i="96"/>
  <c r="G75" i="96"/>
  <c r="G77" i="96"/>
  <c r="G81" i="96"/>
  <c r="G86" i="96"/>
  <c r="G88" i="96"/>
  <c r="G90" i="96"/>
  <c r="G93" i="96"/>
  <c r="G96" i="96"/>
  <c r="G98" i="96"/>
  <c r="F110" i="96"/>
  <c r="F112" i="96"/>
  <c r="F114" i="96"/>
  <c r="F116" i="96"/>
  <c r="F118" i="96"/>
  <c r="F120" i="96"/>
  <c r="F122" i="96"/>
  <c r="F124" i="96"/>
  <c r="F125" i="96"/>
  <c r="F127" i="96"/>
  <c r="F129" i="96"/>
  <c r="F131" i="96"/>
  <c r="F133" i="96"/>
  <c r="F135" i="96"/>
  <c r="F137" i="96"/>
  <c r="F139" i="96"/>
  <c r="F141" i="96"/>
  <c r="F143" i="96"/>
  <c r="F145" i="96"/>
  <c r="F147" i="96"/>
  <c r="G14" i="96"/>
  <c r="G18" i="96"/>
  <c r="F105" i="96"/>
  <c r="G37" i="96"/>
  <c r="F9" i="96"/>
  <c r="G11" i="96"/>
  <c r="F12" i="96"/>
  <c r="G103" i="96"/>
  <c r="F39" i="96"/>
  <c r="G17" i="96"/>
  <c r="F149" i="96"/>
  <c r="F150" i="96"/>
  <c r="G20" i="96"/>
  <c r="G25" i="96"/>
  <c r="G28" i="96"/>
  <c r="F43" i="96"/>
  <c r="F48" i="96"/>
  <c r="F50" i="96"/>
  <c r="F52" i="96"/>
  <c r="F54" i="96"/>
  <c r="F61" i="96"/>
  <c r="F63" i="96"/>
  <c r="F65" i="96"/>
  <c r="G155" i="96"/>
  <c r="G32" i="96"/>
  <c r="G34" i="96"/>
  <c r="G36" i="96"/>
  <c r="G41" i="96"/>
  <c r="G68" i="96"/>
  <c r="G70" i="96"/>
  <c r="G72" i="96"/>
  <c r="G74" i="96"/>
  <c r="G76" i="96"/>
  <c r="G80" i="96"/>
  <c r="G82" i="96"/>
  <c r="G87" i="96"/>
  <c r="G89" i="96"/>
  <c r="G92" i="96"/>
  <c r="G94" i="96"/>
  <c r="G95" i="96"/>
  <c r="G97" i="96"/>
  <c r="G102" i="96"/>
  <c r="F111" i="96"/>
  <c r="F113" i="96"/>
  <c r="F115" i="96"/>
  <c r="F117" i="96"/>
  <c r="F119" i="96"/>
  <c r="F121" i="96"/>
  <c r="F123" i="96"/>
  <c r="F126" i="96"/>
  <c r="F128" i="96"/>
  <c r="F130" i="96"/>
  <c r="F132" i="96"/>
  <c r="F134" i="96"/>
  <c r="F136" i="96"/>
  <c r="F138" i="96"/>
  <c r="F140" i="96"/>
  <c r="F142" i="96"/>
  <c r="F144" i="96"/>
  <c r="F146" i="96"/>
  <c r="F148" i="96"/>
  <c r="G16" i="96"/>
  <c r="G104" i="96"/>
  <c r="G106" i="96"/>
  <c r="G10" i="96"/>
  <c r="G38" i="96"/>
  <c r="G15" i="96"/>
  <c r="F152" i="96"/>
  <c r="F15" i="96"/>
  <c r="F28" i="96"/>
  <c r="F34" i="96"/>
  <c r="F16" i="96"/>
  <c r="F74" i="96"/>
  <c r="F87" i="96"/>
  <c r="F95" i="96"/>
  <c r="G43" i="96"/>
  <c r="G54" i="96"/>
  <c r="G65" i="96"/>
  <c r="G126" i="96"/>
  <c r="G134" i="96"/>
  <c r="G142" i="96"/>
  <c r="G5" i="96"/>
  <c r="F41" i="96"/>
  <c r="F70" i="96"/>
  <c r="F80" i="96"/>
  <c r="F92" i="96"/>
  <c r="G50" i="96"/>
  <c r="G61" i="96"/>
  <c r="G130" i="96"/>
  <c r="G138" i="96"/>
  <c r="G146" i="96"/>
  <c r="F37" i="96"/>
  <c r="F11" i="96"/>
  <c r="G12" i="96"/>
  <c r="G39" i="96"/>
  <c r="G152" i="96"/>
  <c r="F32" i="96"/>
  <c r="F20" i="96"/>
  <c r="F103" i="96"/>
  <c r="F36" i="96"/>
  <c r="F68" i="96"/>
  <c r="F72" i="96"/>
  <c r="F76" i="96"/>
  <c r="F82" i="96"/>
  <c r="F89" i="96"/>
  <c r="F94" i="96"/>
  <c r="F97" i="96"/>
  <c r="F102" i="96"/>
  <c r="F17" i="96"/>
  <c r="G48" i="96"/>
  <c r="G52" i="96"/>
  <c r="G63" i="96"/>
  <c r="G128" i="96"/>
  <c r="G132" i="96"/>
  <c r="G136" i="96"/>
  <c r="G140" i="96"/>
  <c r="G144" i="96"/>
  <c r="G148" i="96"/>
  <c r="G9" i="96"/>
  <c r="G105" i="96"/>
  <c r="G149" i="96"/>
  <c r="G150" i="96"/>
  <c r="ACB23" i="37"/>
  <c r="ACB25" i="37" s="1"/>
  <c r="ADS149" i="96"/>
  <c r="J149" i="96" s="1"/>
  <c r="ADT149" i="96"/>
  <c r="K149" i="96" s="1"/>
  <c r="ADS150" i="96"/>
  <c r="J150" i="96" s="1"/>
  <c r="ADT150" i="96"/>
  <c r="K150" i="96" s="1"/>
  <c r="ADS152" i="96"/>
  <c r="J152" i="96" s="1"/>
  <c r="ADT152" i="96"/>
  <c r="K152" i="96" s="1"/>
  <c r="ADT153" i="96"/>
  <c r="K153" i="96" s="1"/>
  <c r="ABW23" i="37"/>
  <c r="ACH23" i="37"/>
  <c r="ACH25" i="37" s="1"/>
  <c r="ACL22" i="37"/>
  <c r="G21" i="37"/>
  <c r="G13" i="37"/>
  <c r="G10" i="37"/>
  <c r="G11" i="37"/>
  <c r="G18" i="37"/>
  <c r="G17" i="37"/>
  <c r="G20" i="37"/>
  <c r="G16" i="37"/>
  <c r="G15" i="37"/>
  <c r="G19" i="96"/>
  <c r="G24" i="96"/>
  <c r="G27" i="96"/>
  <c r="F154" i="96"/>
  <c r="F38" i="96"/>
  <c r="F104" i="96"/>
  <c r="F40" i="96"/>
  <c r="F42" i="96"/>
  <c r="F14" i="96"/>
  <c r="F18" i="96"/>
  <c r="F67" i="96"/>
  <c r="F69" i="96"/>
  <c r="F71" i="96"/>
  <c r="F73" i="96"/>
  <c r="F75" i="96"/>
  <c r="F77" i="96"/>
  <c r="F81" i="96"/>
  <c r="F86" i="96"/>
  <c r="F88" i="96"/>
  <c r="F90" i="96"/>
  <c r="F93" i="96"/>
  <c r="F96" i="96"/>
  <c r="F98" i="96"/>
  <c r="G110" i="96"/>
  <c r="G112" i="96"/>
  <c r="G114" i="96"/>
  <c r="G116" i="96"/>
  <c r="G118" i="96"/>
  <c r="G120" i="96"/>
  <c r="G122" i="96"/>
  <c r="G124" i="96"/>
  <c r="G35" i="96"/>
  <c r="G66" i="96"/>
  <c r="F8" i="96"/>
  <c r="F155" i="96"/>
  <c r="F25" i="96"/>
  <c r="F31" i="96"/>
  <c r="F106" i="96"/>
  <c r="F10" i="96"/>
  <c r="G111" i="96"/>
  <c r="G113" i="96"/>
  <c r="G115" i="96"/>
  <c r="G117" i="96"/>
  <c r="G119" i="96"/>
  <c r="G121" i="96"/>
  <c r="G123" i="96"/>
  <c r="G47" i="96"/>
  <c r="G49" i="96"/>
  <c r="G51" i="96"/>
  <c r="G53" i="96"/>
  <c r="G55" i="96"/>
  <c r="G56" i="96"/>
  <c r="G62" i="96"/>
  <c r="G64" i="96"/>
  <c r="G125" i="96"/>
  <c r="G127" i="96"/>
  <c r="G129" i="96"/>
  <c r="G131" i="96"/>
  <c r="G133" i="96"/>
  <c r="G135" i="96"/>
  <c r="G137" i="96"/>
  <c r="G139" i="96"/>
  <c r="G141" i="96"/>
  <c r="G143" i="96"/>
  <c r="G145" i="96"/>
  <c r="G147" i="96"/>
  <c r="G16" i="100"/>
  <c r="L16" i="100" s="1"/>
  <c r="ACM8" i="37"/>
  <c r="ADT39" i="96"/>
  <c r="K39" i="96" s="1"/>
  <c r="ADL156" i="96"/>
  <c r="ADT9" i="96"/>
  <c r="ADT11" i="96"/>
  <c r="ADT12" i="96"/>
  <c r="H12" i="96"/>
  <c r="H39" i="96"/>
  <c r="H9" i="96"/>
  <c r="H105" i="96"/>
  <c r="ADP156" i="96"/>
  <c r="H37" i="96"/>
  <c r="H11" i="96"/>
  <c r="H104" i="96"/>
  <c r="ADT10" i="96"/>
  <c r="ADT103" i="96"/>
  <c r="ADT38" i="96"/>
  <c r="K38" i="96" s="1"/>
  <c r="ADT14" i="96"/>
  <c r="ADT37" i="96"/>
  <c r="K37" i="96" s="1"/>
  <c r="ADT105" i="96"/>
  <c r="K105" i="96" s="1"/>
  <c r="ADT104" i="96"/>
  <c r="K104" i="96" s="1"/>
  <c r="ADT106" i="96"/>
  <c r="K106" i="96" s="1"/>
  <c r="ADT61" i="96"/>
  <c r="ADT63" i="96"/>
  <c r="ADT49" i="96"/>
  <c r="ADT51" i="96"/>
  <c r="ADT55" i="96"/>
  <c r="ADT56" i="96"/>
  <c r="ADT62" i="96"/>
  <c r="ADT64" i="96"/>
  <c r="ADT15" i="96"/>
  <c r="K15" i="96" s="1"/>
  <c r="ADT17" i="96"/>
  <c r="K17" i="96" s="1"/>
  <c r="ADT20" i="96"/>
  <c r="K20" i="96" s="1"/>
  <c r="ADT25" i="96"/>
  <c r="K25" i="96" s="1"/>
  <c r="ADT28" i="96"/>
  <c r="K28" i="96" s="1"/>
  <c r="ADT43" i="96"/>
  <c r="K43" i="96" s="1"/>
  <c r="ADT47" i="96"/>
  <c r="K47" i="96" s="1"/>
  <c r="ADT50" i="96"/>
  <c r="K50" i="96" s="1"/>
  <c r="ADT52" i="96"/>
  <c r="K52" i="96" s="1"/>
  <c r="ADT54" i="96"/>
  <c r="K54" i="96" s="1"/>
  <c r="ADT65" i="96"/>
  <c r="K65" i="96" s="1"/>
  <c r="ADT19" i="96"/>
  <c r="K19" i="96" s="1"/>
  <c r="ADT24" i="96"/>
  <c r="K24" i="96" s="1"/>
  <c r="ADT27" i="96"/>
  <c r="K27" i="96" s="1"/>
  <c r="ADT16" i="96"/>
  <c r="K16" i="96" s="1"/>
  <c r="ADT53" i="96"/>
  <c r="K53" i="96" s="1"/>
  <c r="ADT48" i="96"/>
  <c r="K48" i="96" s="1"/>
  <c r="ADT18" i="96"/>
  <c r="K18" i="96" s="1"/>
  <c r="ADT66" i="96"/>
  <c r="K66" i="96" s="1"/>
  <c r="ADT125" i="96"/>
  <c r="K125" i="96" s="1"/>
  <c r="ADT126" i="96"/>
  <c r="K126" i="96" s="1"/>
  <c r="ADT128" i="96"/>
  <c r="K128" i="96" s="1"/>
  <c r="ADT131" i="96"/>
  <c r="K131" i="96" s="1"/>
  <c r="ADT133" i="96"/>
  <c r="K133" i="96" s="1"/>
  <c r="ADT135" i="96"/>
  <c r="K135" i="96" s="1"/>
  <c r="ADT137" i="96"/>
  <c r="K137" i="96" s="1"/>
  <c r="ADT139" i="96"/>
  <c r="K139" i="96" s="1"/>
  <c r="ADT141" i="96"/>
  <c r="K141" i="96" s="1"/>
  <c r="ADT143" i="96"/>
  <c r="K143" i="96" s="1"/>
  <c r="ADT145" i="96"/>
  <c r="K145" i="96" s="1"/>
  <c r="ADT147" i="96"/>
  <c r="K147" i="96" s="1"/>
  <c r="ADT127" i="96"/>
  <c r="K127" i="96" s="1"/>
  <c r="ADT129" i="96"/>
  <c r="K129" i="96" s="1"/>
  <c r="ADT130" i="96"/>
  <c r="K130" i="96" s="1"/>
  <c r="ADT132" i="96"/>
  <c r="K132" i="96" s="1"/>
  <c r="ADT134" i="96"/>
  <c r="K134" i="96" s="1"/>
  <c r="ADT136" i="96"/>
  <c r="K136" i="96" s="1"/>
  <c r="ADT138" i="96"/>
  <c r="K138" i="96" s="1"/>
  <c r="ADT140" i="96"/>
  <c r="K140" i="96" s="1"/>
  <c r="ADT142" i="96"/>
  <c r="K142" i="96" s="1"/>
  <c r="ADT144" i="96"/>
  <c r="K144" i="96" s="1"/>
  <c r="ADT146" i="96"/>
  <c r="K146" i="96" s="1"/>
  <c r="ADT148" i="96"/>
  <c r="K148" i="96" s="1"/>
  <c r="ADT151" i="96"/>
  <c r="K151" i="96" s="1"/>
  <c r="ADT6" i="96"/>
  <c r="ADT32" i="96"/>
  <c r="K32" i="96" s="1"/>
  <c r="ADT34" i="96"/>
  <c r="K34" i="96" s="1"/>
  <c r="ADT36" i="96"/>
  <c r="K36" i="96" s="1"/>
  <c r="ADT41" i="96"/>
  <c r="K41" i="96" s="1"/>
  <c r="ADT67" i="96"/>
  <c r="K67" i="96" s="1"/>
  <c r="ADT69" i="96"/>
  <c r="K69" i="96" s="1"/>
  <c r="ADT71" i="96"/>
  <c r="K71" i="96" s="1"/>
  <c r="ADT73" i="96"/>
  <c r="K73" i="96" s="1"/>
  <c r="ADT75" i="96"/>
  <c r="K75" i="96" s="1"/>
  <c r="ADT77" i="96"/>
  <c r="K77" i="96" s="1"/>
  <c r="ADT81" i="96"/>
  <c r="K81" i="96" s="1"/>
  <c r="ADT86" i="96"/>
  <c r="K86" i="96" s="1"/>
  <c r="ADT88" i="96"/>
  <c r="K88" i="96" s="1"/>
  <c r="ADT90" i="96"/>
  <c r="K90" i="96" s="1"/>
  <c r="ADT93" i="96"/>
  <c r="K93" i="96" s="1"/>
  <c r="ADT96" i="96"/>
  <c r="K96" i="96" s="1"/>
  <c r="ADT98" i="96"/>
  <c r="K98" i="96" s="1"/>
  <c r="ADT110" i="96"/>
  <c r="K110" i="96" s="1"/>
  <c r="ADT112" i="96"/>
  <c r="K112" i="96" s="1"/>
  <c r="ADT114" i="96"/>
  <c r="K114" i="96" s="1"/>
  <c r="ADT116" i="96"/>
  <c r="K116" i="96" s="1"/>
  <c r="ADT118" i="96"/>
  <c r="K118" i="96" s="1"/>
  <c r="ADT121" i="96"/>
  <c r="K121" i="96" s="1"/>
  <c r="ADT123" i="96"/>
  <c r="K123" i="96" s="1"/>
  <c r="ADT7" i="96"/>
  <c r="ADT154" i="96"/>
  <c r="K154" i="96" s="1"/>
  <c r="ADT31" i="96"/>
  <c r="K31" i="96" s="1"/>
  <c r="ADT35" i="96"/>
  <c r="K35" i="96" s="1"/>
  <c r="ADT40" i="96"/>
  <c r="K40" i="96" s="1"/>
  <c r="ADT42" i="96"/>
  <c r="K42" i="96" s="1"/>
  <c r="ADT68" i="96"/>
  <c r="K68" i="96" s="1"/>
  <c r="ADT70" i="96"/>
  <c r="K70" i="96" s="1"/>
  <c r="ADT72" i="96"/>
  <c r="K72" i="96" s="1"/>
  <c r="ADT74" i="96"/>
  <c r="K74" i="96" s="1"/>
  <c r="ADT76" i="96"/>
  <c r="K76" i="96" s="1"/>
  <c r="ADT80" i="96"/>
  <c r="K80" i="96" s="1"/>
  <c r="ADT82" i="96"/>
  <c r="K82" i="96" s="1"/>
  <c r="ADT87" i="96"/>
  <c r="K87" i="96" s="1"/>
  <c r="ADT89" i="96"/>
  <c r="K89" i="96" s="1"/>
  <c r="ADT92" i="96"/>
  <c r="K92" i="96" s="1"/>
  <c r="ADT94" i="96"/>
  <c r="K94" i="96" s="1"/>
  <c r="ADT95" i="96"/>
  <c r="K95" i="96" s="1"/>
  <c r="ADT97" i="96"/>
  <c r="K97" i="96" s="1"/>
  <c r="ADT102" i="96"/>
  <c r="K102" i="96" s="1"/>
  <c r="ADT111" i="96"/>
  <c r="K111" i="96" s="1"/>
  <c r="ADT113" i="96"/>
  <c r="K113" i="96" s="1"/>
  <c r="ADT115" i="96"/>
  <c r="K115" i="96" s="1"/>
  <c r="ADT117" i="96"/>
  <c r="K117" i="96" s="1"/>
  <c r="ADT119" i="96"/>
  <c r="K119" i="96" s="1"/>
  <c r="ADT120" i="96"/>
  <c r="K120" i="96" s="1"/>
  <c r="ADT122" i="96"/>
  <c r="K122" i="96" s="1"/>
  <c r="ADT124" i="96"/>
  <c r="K124" i="96" s="1"/>
  <c r="ADT8" i="96"/>
  <c r="K8" i="96" s="1"/>
  <c r="ADT5" i="96"/>
  <c r="I5" i="96" s="1"/>
  <c r="ACM10" i="37"/>
  <c r="ACM20" i="37"/>
  <c r="F20" i="37" s="1"/>
  <c r="ACM13" i="37"/>
  <c r="F13" i="37" s="1"/>
  <c r="ACM18" i="37"/>
  <c r="F18" i="37" s="1"/>
  <c r="ACM15" i="37"/>
  <c r="E619" i="54" s="1"/>
  <c r="ACM17" i="37"/>
  <c r="F17" i="37" s="1"/>
  <c r="ACM9" i="37"/>
  <c r="ACK12" i="37"/>
  <c r="ACI12" i="37"/>
  <c r="ACM11" i="37"/>
  <c r="F11" i="37" s="1"/>
  <c r="ACM16" i="37"/>
  <c r="F16" i="37" s="1"/>
  <c r="ACJ12" i="37"/>
  <c r="AJ23" i="6" l="1"/>
  <c r="AK23" i="6"/>
  <c r="L78" i="96"/>
  <c r="M78" i="96"/>
  <c r="L79" i="96"/>
  <c r="M79" i="96"/>
  <c r="C33" i="103"/>
  <c r="C31" i="8"/>
  <c r="H58" i="96"/>
  <c r="K58" i="96"/>
  <c r="M58" i="96" s="1"/>
  <c r="K29" i="96"/>
  <c r="H45" i="96"/>
  <c r="K85" i="96"/>
  <c r="I108" i="96"/>
  <c r="K91" i="96"/>
  <c r="K99" i="96"/>
  <c r="J91" i="96"/>
  <c r="H91" i="96"/>
  <c r="J108" i="96"/>
  <c r="L108" i="96" s="1"/>
  <c r="H108" i="96"/>
  <c r="H60" i="96"/>
  <c r="J60" i="96"/>
  <c r="M60" i="96" s="1"/>
  <c r="J85" i="96"/>
  <c r="H85" i="96"/>
  <c r="J101" i="96"/>
  <c r="M101" i="96" s="1"/>
  <c r="H101" i="96"/>
  <c r="J83" i="96"/>
  <c r="L83" i="96" s="1"/>
  <c r="H83" i="96"/>
  <c r="J13" i="96"/>
  <c r="H13" i="96"/>
  <c r="J59" i="96"/>
  <c r="H59" i="96"/>
  <c r="J84" i="96"/>
  <c r="H84" i="96"/>
  <c r="J100" i="96"/>
  <c r="M100" i="96" s="1"/>
  <c r="H100" i="96"/>
  <c r="H21" i="96"/>
  <c r="J21" i="96"/>
  <c r="L21" i="96" s="1"/>
  <c r="J99" i="96"/>
  <c r="L99" i="96" s="1"/>
  <c r="H99" i="96"/>
  <c r="J109" i="96"/>
  <c r="M109" i="96" s="1"/>
  <c r="H109" i="96"/>
  <c r="K13" i="96"/>
  <c r="M13" i="96" s="1"/>
  <c r="I13" i="96"/>
  <c r="J29" i="96"/>
  <c r="H29" i="96"/>
  <c r="I100" i="96"/>
  <c r="I21" i="96"/>
  <c r="I101" i="96"/>
  <c r="I83" i="96"/>
  <c r="L26" i="96"/>
  <c r="M26" i="96"/>
  <c r="I45" i="96"/>
  <c r="K45" i="96"/>
  <c r="I84" i="96"/>
  <c r="K84" i="96"/>
  <c r="K23" i="96"/>
  <c r="I23" i="96"/>
  <c r="L57" i="96"/>
  <c r="M57" i="96"/>
  <c r="K22" i="96"/>
  <c r="I22" i="96"/>
  <c r="K59" i="96"/>
  <c r="I59" i="96"/>
  <c r="L58" i="96"/>
  <c r="K44" i="96"/>
  <c r="I44" i="96"/>
  <c r="L46" i="96"/>
  <c r="M46" i="96"/>
  <c r="L100" i="96"/>
  <c r="I6" i="96"/>
  <c r="K6" i="96"/>
  <c r="M6" i="96" s="1"/>
  <c r="I7" i="96"/>
  <c r="K7" i="96"/>
  <c r="M7" i="96" s="1"/>
  <c r="G30" i="100"/>
  <c r="L30" i="100" s="1"/>
  <c r="G32" i="100"/>
  <c r="L32" i="100" s="1"/>
  <c r="G26" i="6" a="1"/>
  <c r="G26" i="6" s="1"/>
  <c r="H26" i="6" s="1"/>
  <c r="C32" i="80"/>
  <c r="D32" i="80" s="1"/>
  <c r="E32" i="80" s="1"/>
  <c r="F32" i="80" s="1"/>
  <c r="AU24" i="6"/>
  <c r="I31" i="100"/>
  <c r="K31" i="100"/>
  <c r="H31" i="100"/>
  <c r="J31" i="100"/>
  <c r="H30" i="80"/>
  <c r="B30" i="80"/>
  <c r="H25" i="6"/>
  <c r="I153" i="96"/>
  <c r="I152" i="96"/>
  <c r="H152" i="96"/>
  <c r="I150" i="96"/>
  <c r="H150" i="96"/>
  <c r="I149" i="96"/>
  <c r="H149" i="96"/>
  <c r="I62" i="96"/>
  <c r="K62" i="96"/>
  <c r="M62" i="96" s="1"/>
  <c r="I55" i="96"/>
  <c r="K55" i="96"/>
  <c r="L55" i="96" s="1"/>
  <c r="I49" i="96"/>
  <c r="K49" i="96"/>
  <c r="I63" i="96"/>
  <c r="K63" i="96"/>
  <c r="M63" i="96" s="1"/>
  <c r="I12" i="96"/>
  <c r="K12" i="96"/>
  <c r="L12" i="96" s="1"/>
  <c r="I9" i="96"/>
  <c r="K9" i="96"/>
  <c r="M9" i="96" s="1"/>
  <c r="K5" i="96"/>
  <c r="L5" i="96" s="1"/>
  <c r="I64" i="96"/>
  <c r="K64" i="96"/>
  <c r="L64" i="96" s="1"/>
  <c r="I56" i="96"/>
  <c r="K56" i="96"/>
  <c r="L56" i="96" s="1"/>
  <c r="I51" i="96"/>
  <c r="K51" i="96"/>
  <c r="L51" i="96" s="1"/>
  <c r="I61" i="96"/>
  <c r="K61" i="96"/>
  <c r="L61" i="96" s="1"/>
  <c r="I14" i="96"/>
  <c r="K14" i="96"/>
  <c r="M14" i="96" s="1"/>
  <c r="I103" i="96"/>
  <c r="K103" i="96"/>
  <c r="M103" i="96" s="1"/>
  <c r="I10" i="96"/>
  <c r="K10" i="96"/>
  <c r="M10" i="96" s="1"/>
  <c r="I11" i="96"/>
  <c r="K11" i="96"/>
  <c r="M11" i="96" s="1"/>
  <c r="M152" i="96"/>
  <c r="M150" i="96"/>
  <c r="M149" i="96"/>
  <c r="L152" i="96"/>
  <c r="L150" i="96"/>
  <c r="L149" i="96"/>
  <c r="F10" i="37"/>
  <c r="F15" i="37"/>
  <c r="G12" i="37"/>
  <c r="E615" i="54"/>
  <c r="I37" i="96"/>
  <c r="I39" i="96"/>
  <c r="L49" i="96"/>
  <c r="I38" i="96"/>
  <c r="I106" i="96"/>
  <c r="M39" i="96"/>
  <c r="L39" i="96"/>
  <c r="M37" i="96"/>
  <c r="L37" i="96"/>
  <c r="I104" i="96"/>
  <c r="I105" i="96"/>
  <c r="M38" i="96"/>
  <c r="L38" i="96"/>
  <c r="M8" i="96"/>
  <c r="I8" i="96"/>
  <c r="M124" i="96"/>
  <c r="I124" i="96"/>
  <c r="I122" i="96"/>
  <c r="M120" i="96"/>
  <c r="I120" i="96"/>
  <c r="I119" i="96"/>
  <c r="I117" i="96"/>
  <c r="I115" i="96"/>
  <c r="L113" i="96"/>
  <c r="I113" i="96"/>
  <c r="I111" i="96"/>
  <c r="L102" i="96"/>
  <c r="I102" i="96"/>
  <c r="L97" i="96"/>
  <c r="I97" i="96"/>
  <c r="L95" i="96"/>
  <c r="I95" i="96"/>
  <c r="L94" i="96"/>
  <c r="I94" i="96"/>
  <c r="M92" i="96"/>
  <c r="I92" i="96"/>
  <c r="M89" i="96"/>
  <c r="I89" i="96"/>
  <c r="L87" i="96"/>
  <c r="I87" i="96"/>
  <c r="M82" i="96"/>
  <c r="I82" i="96"/>
  <c r="I80" i="96"/>
  <c r="I76" i="96"/>
  <c r="I74" i="96"/>
  <c r="M72" i="96"/>
  <c r="I72" i="96"/>
  <c r="M70" i="96"/>
  <c r="I70" i="96"/>
  <c r="M68" i="96"/>
  <c r="I68" i="96"/>
  <c r="M42" i="96"/>
  <c r="I42" i="96"/>
  <c r="M40" i="96"/>
  <c r="I40" i="96"/>
  <c r="M35" i="96"/>
  <c r="I35" i="96"/>
  <c r="M31" i="96"/>
  <c r="I31" i="96"/>
  <c r="L154" i="96"/>
  <c r="I154" i="96"/>
  <c r="I123" i="96"/>
  <c r="I121" i="96"/>
  <c r="L118" i="96"/>
  <c r="I118" i="96"/>
  <c r="I116" i="96"/>
  <c r="L114" i="96"/>
  <c r="I114" i="96"/>
  <c r="I112" i="96"/>
  <c r="L110" i="96"/>
  <c r="I110" i="96"/>
  <c r="M98" i="96"/>
  <c r="I98" i="96"/>
  <c r="M96" i="96"/>
  <c r="I96" i="96"/>
  <c r="L93" i="96"/>
  <c r="I93" i="96"/>
  <c r="M90" i="96"/>
  <c r="I90" i="96"/>
  <c r="M88" i="96"/>
  <c r="I88" i="96"/>
  <c r="M86" i="96"/>
  <c r="I86" i="96"/>
  <c r="M81" i="96"/>
  <c r="I81" i="96"/>
  <c r="M77" i="96"/>
  <c r="I77" i="96"/>
  <c r="I75" i="96"/>
  <c r="M73" i="96"/>
  <c r="I73" i="96"/>
  <c r="M71" i="96"/>
  <c r="I71" i="96"/>
  <c r="M69" i="96"/>
  <c r="I69" i="96"/>
  <c r="M67" i="96"/>
  <c r="I67" i="96"/>
  <c r="M41" i="96"/>
  <c r="I41" i="96"/>
  <c r="M36" i="96"/>
  <c r="I36" i="96"/>
  <c r="I34" i="96"/>
  <c r="M32" i="96"/>
  <c r="I32" i="96"/>
  <c r="I151" i="96"/>
  <c r="M148" i="96"/>
  <c r="I148" i="96"/>
  <c r="M146" i="96"/>
  <c r="I146" i="96"/>
  <c r="I144" i="96"/>
  <c r="M142" i="96"/>
  <c r="I142" i="96"/>
  <c r="M140" i="96"/>
  <c r="I140" i="96"/>
  <c r="I138" i="96"/>
  <c r="M136" i="96"/>
  <c r="I136" i="96"/>
  <c r="M134" i="96"/>
  <c r="I134" i="96"/>
  <c r="I132" i="96"/>
  <c r="L130" i="96"/>
  <c r="I130" i="96"/>
  <c r="M129" i="96"/>
  <c r="I129" i="96"/>
  <c r="M127" i="96"/>
  <c r="I127" i="96"/>
  <c r="L147" i="96"/>
  <c r="I147" i="96"/>
  <c r="M145" i="96"/>
  <c r="I145" i="96"/>
  <c r="M143" i="96"/>
  <c r="I143" i="96"/>
  <c r="I141" i="96"/>
  <c r="M139" i="96"/>
  <c r="I139" i="96"/>
  <c r="M137" i="96"/>
  <c r="I137" i="96"/>
  <c r="M135" i="96"/>
  <c r="I135" i="96"/>
  <c r="I133" i="96"/>
  <c r="L131" i="96"/>
  <c r="I131" i="96"/>
  <c r="M128" i="96"/>
  <c r="I128" i="96"/>
  <c r="I126" i="96"/>
  <c r="M125" i="96"/>
  <c r="I125" i="96"/>
  <c r="M66" i="96"/>
  <c r="I66" i="96"/>
  <c r="M18" i="96"/>
  <c r="I18" i="96"/>
  <c r="M48" i="96"/>
  <c r="I48" i="96"/>
  <c r="M53" i="96"/>
  <c r="I53" i="96"/>
  <c r="M16" i="96"/>
  <c r="I16" i="96"/>
  <c r="M27" i="96"/>
  <c r="I27" i="96"/>
  <c r="I24" i="96"/>
  <c r="I19" i="96"/>
  <c r="L65" i="96"/>
  <c r="I65" i="96"/>
  <c r="L54" i="96"/>
  <c r="I54" i="96"/>
  <c r="L52" i="96"/>
  <c r="I52" i="96"/>
  <c r="L50" i="96"/>
  <c r="I50" i="96"/>
  <c r="L47" i="96"/>
  <c r="I47" i="96"/>
  <c r="L43" i="96"/>
  <c r="I43" i="96"/>
  <c r="L28" i="96"/>
  <c r="I28" i="96"/>
  <c r="L25" i="96"/>
  <c r="I25" i="96"/>
  <c r="L20" i="96"/>
  <c r="I20" i="96"/>
  <c r="I17" i="96"/>
  <c r="L15" i="96"/>
  <c r="I15" i="96"/>
  <c r="ACJ14" i="37"/>
  <c r="ACL14" i="37"/>
  <c r="ACI14" i="37"/>
  <c r="G14" i="37" s="1"/>
  <c r="ACK14" i="37"/>
  <c r="ACM12" i="37"/>
  <c r="F12" i="37" s="1"/>
  <c r="C33" i="55" l="1"/>
  <c r="AK25" i="6"/>
  <c r="AJ25" i="6"/>
  <c r="AJ24" i="6"/>
  <c r="AK24" i="6"/>
  <c r="C36" i="9"/>
  <c r="C32" i="8"/>
  <c r="C33" i="8"/>
  <c r="L101" i="96"/>
  <c r="M85" i="96"/>
  <c r="L29" i="96"/>
  <c r="L85" i="96"/>
  <c r="M91" i="96"/>
  <c r="M108" i="96"/>
  <c r="L91" i="96"/>
  <c r="E34" i="30"/>
  <c r="M83" i="96"/>
  <c r="M21" i="96"/>
  <c r="E29" i="104"/>
  <c r="E13" i="104"/>
  <c r="M99" i="96"/>
  <c r="E44" i="104" s="1"/>
  <c r="L60" i="96"/>
  <c r="L109" i="96"/>
  <c r="E28" i="104"/>
  <c r="M29" i="96"/>
  <c r="L13" i="96"/>
  <c r="E10" i="104" s="1"/>
  <c r="L63" i="96"/>
  <c r="L84" i="96"/>
  <c r="M84" i="96"/>
  <c r="E43" i="104" s="1"/>
  <c r="L45" i="96"/>
  <c r="M45" i="96"/>
  <c r="L44" i="96"/>
  <c r="E25" i="104" s="1"/>
  <c r="M44" i="96"/>
  <c r="L59" i="96"/>
  <c r="E23" i="104" s="1"/>
  <c r="M59" i="96"/>
  <c r="L22" i="96"/>
  <c r="E17" i="104" s="1"/>
  <c r="M22" i="96"/>
  <c r="M23" i="96"/>
  <c r="L23" i="96"/>
  <c r="L6" i="96"/>
  <c r="L7" i="96"/>
  <c r="L11" i="96"/>
  <c r="M61" i="96"/>
  <c r="G27" i="6" a="1"/>
  <c r="G27" i="6" s="1"/>
  <c r="G28" i="6" s="1" a="1"/>
  <c r="G28" i="6" s="1"/>
  <c r="H28" i="6" s="1"/>
  <c r="G31" i="100"/>
  <c r="L31" i="100" s="1"/>
  <c r="L9" i="96"/>
  <c r="M12" i="96"/>
  <c r="C34" i="80"/>
  <c r="D34" i="80" s="1"/>
  <c r="E34" i="80" s="1"/>
  <c r="F34" i="80" s="1"/>
  <c r="AU26" i="6"/>
  <c r="C33" i="80"/>
  <c r="D33" i="80" s="1"/>
  <c r="E33" i="80" s="1"/>
  <c r="F33" i="80" s="1"/>
  <c r="AU25" i="6"/>
  <c r="I33" i="100"/>
  <c r="K33" i="100"/>
  <c r="H33" i="100"/>
  <c r="J33" i="100"/>
  <c r="H32" i="80"/>
  <c r="B32" i="80"/>
  <c r="L14" i="96"/>
  <c r="L19" i="96"/>
  <c r="M19" i="96"/>
  <c r="M114" i="96"/>
  <c r="L139" i="96"/>
  <c r="M49" i="96"/>
  <c r="L62" i="96"/>
  <c r="L10" i="96"/>
  <c r="M64" i="96"/>
  <c r="L103" i="96"/>
  <c r="L77" i="96"/>
  <c r="M56" i="96"/>
  <c r="L71" i="96"/>
  <c r="M51" i="96"/>
  <c r="L134" i="96"/>
  <c r="L70" i="96"/>
  <c r="M93" i="96"/>
  <c r="L73" i="96"/>
  <c r="L31" i="96"/>
  <c r="L42" i="96"/>
  <c r="M113" i="96"/>
  <c r="L143" i="96"/>
  <c r="M87" i="96"/>
  <c r="L120" i="96"/>
  <c r="L82" i="96"/>
  <c r="L90" i="96"/>
  <c r="L8" i="96"/>
  <c r="L88" i="96"/>
  <c r="L89" i="96"/>
  <c r="M94" i="96"/>
  <c r="M154" i="96"/>
  <c r="L69" i="96"/>
  <c r="M5" i="96"/>
  <c r="L36" i="96"/>
  <c r="L124" i="96"/>
  <c r="L72" i="96"/>
  <c r="L142" i="96"/>
  <c r="L146" i="96"/>
  <c r="L92" i="96"/>
  <c r="L41" i="96"/>
  <c r="L81" i="96"/>
  <c r="L35" i="96"/>
  <c r="L67" i="96"/>
  <c r="M95" i="96"/>
  <c r="L96" i="96"/>
  <c r="L98" i="96"/>
  <c r="L68" i="96"/>
  <c r="L86" i="96"/>
  <c r="L40" i="96"/>
  <c r="M102" i="96"/>
  <c r="M110" i="96"/>
  <c r="M118" i="96"/>
  <c r="M97" i="96"/>
  <c r="M55" i="96"/>
  <c r="L32" i="96"/>
  <c r="L140" i="96"/>
  <c r="L129" i="96"/>
  <c r="L145" i="96"/>
  <c r="L148" i="96"/>
  <c r="L136" i="96"/>
  <c r="L127" i="96"/>
  <c r="M130" i="96"/>
  <c r="M147" i="96"/>
  <c r="M105" i="96"/>
  <c r="L105" i="96"/>
  <c r="M104" i="96"/>
  <c r="L104" i="96"/>
  <c r="M106" i="96"/>
  <c r="L106" i="96"/>
  <c r="L66" i="96"/>
  <c r="E16" i="104" s="1"/>
  <c r="L125" i="96"/>
  <c r="L18" i="96"/>
  <c r="E32" i="104" s="1"/>
  <c r="M20" i="96"/>
  <c r="L27" i="96"/>
  <c r="L135" i="96"/>
  <c r="M17" i="96"/>
  <c r="E38" i="104" s="1"/>
  <c r="L17" i="96"/>
  <c r="L128" i="96"/>
  <c r="L48" i="96"/>
  <c r="E26" i="104" s="1"/>
  <c r="L16" i="96"/>
  <c r="L137" i="96"/>
  <c r="L53" i="96"/>
  <c r="M28" i="96"/>
  <c r="M15" i="96"/>
  <c r="M52" i="96"/>
  <c r="M47" i="96"/>
  <c r="M131" i="96"/>
  <c r="M43" i="96"/>
  <c r="M54" i="96"/>
  <c r="M24" i="96"/>
  <c r="L24" i="96"/>
  <c r="E19" i="104" s="1"/>
  <c r="M126" i="96"/>
  <c r="L126" i="96"/>
  <c r="L133" i="96"/>
  <c r="M133" i="96"/>
  <c r="M141" i="96"/>
  <c r="L141" i="96"/>
  <c r="M132" i="96"/>
  <c r="L132" i="96"/>
  <c r="M138" i="96"/>
  <c r="L138" i="96"/>
  <c r="M144" i="96"/>
  <c r="L144" i="96"/>
  <c r="M34" i="96"/>
  <c r="L34" i="96"/>
  <c r="M75" i="96"/>
  <c r="L75" i="96"/>
  <c r="M112" i="96"/>
  <c r="L112" i="96"/>
  <c r="L116" i="96"/>
  <c r="M116" i="96"/>
  <c r="M121" i="96"/>
  <c r="L121" i="96"/>
  <c r="M123" i="96"/>
  <c r="L123" i="96"/>
  <c r="M74" i="96"/>
  <c r="L74" i="96"/>
  <c r="M76" i="96"/>
  <c r="L76" i="96"/>
  <c r="M80" i="96"/>
  <c r="E40" i="104" s="1"/>
  <c r="L80" i="96"/>
  <c r="L111" i="96"/>
  <c r="M111" i="96"/>
  <c r="M115" i="96"/>
  <c r="L115" i="96"/>
  <c r="M122" i="96"/>
  <c r="L122" i="96"/>
  <c r="M25" i="96"/>
  <c r="M65" i="96"/>
  <c r="E37" i="104" s="1"/>
  <c r="M50" i="96"/>
  <c r="ACM14" i="37"/>
  <c r="F14" i="37" s="1"/>
  <c r="ACK19" i="37"/>
  <c r="ACI19" i="37"/>
  <c r="ACL19" i="37"/>
  <c r="ACJ19" i="37"/>
  <c r="H27" i="6" l="1"/>
  <c r="C37" i="103"/>
  <c r="C35" i="8"/>
  <c r="C38" i="9"/>
  <c r="C34" i="8"/>
  <c r="E30" i="104"/>
  <c r="E8" i="104"/>
  <c r="K5" i="105" s="1"/>
  <c r="E36" i="30"/>
  <c r="E50" i="104"/>
  <c r="E27" i="104"/>
  <c r="E49" i="104"/>
  <c r="E51" i="104"/>
  <c r="E15" i="104"/>
  <c r="E20" i="104"/>
  <c r="E42" i="104"/>
  <c r="E11" i="104"/>
  <c r="E48" i="104"/>
  <c r="E24" i="104"/>
  <c r="E45" i="104"/>
  <c r="E41" i="104"/>
  <c r="E39" i="104"/>
  <c r="E33" i="104"/>
  <c r="E31" i="104" s="1"/>
  <c r="E12" i="104"/>
  <c r="E53" i="104"/>
  <c r="E18" i="104"/>
  <c r="G29" i="6" a="1"/>
  <c r="G29" i="6" s="1"/>
  <c r="H29" i="6" s="1"/>
  <c r="AU28" i="6"/>
  <c r="I37" i="100" s="1"/>
  <c r="C36" i="80"/>
  <c r="D36" i="80" s="1"/>
  <c r="E36" i="80" s="1"/>
  <c r="F36" i="80" s="1"/>
  <c r="H36" i="80" s="1"/>
  <c r="G33" i="100"/>
  <c r="L33" i="100" s="1"/>
  <c r="G30" i="6" a="1"/>
  <c r="G30" i="6" s="1"/>
  <c r="G31" i="6" s="1" a="1"/>
  <c r="G31" i="6" s="1"/>
  <c r="G32" i="6" s="1" a="1"/>
  <c r="G32" i="6" s="1"/>
  <c r="H32" i="6" s="1"/>
  <c r="C35" i="80"/>
  <c r="D35" i="80" s="1"/>
  <c r="E35" i="80" s="1"/>
  <c r="F35" i="80" s="1"/>
  <c r="AU27" i="6"/>
  <c r="K34" i="100"/>
  <c r="I34" i="100"/>
  <c r="H34" i="100"/>
  <c r="J34" i="100"/>
  <c r="I35" i="100"/>
  <c r="K35" i="100"/>
  <c r="H35" i="100"/>
  <c r="J35" i="100"/>
  <c r="H34" i="80"/>
  <c r="B34" i="80"/>
  <c r="H33" i="80"/>
  <c r="B33" i="80"/>
  <c r="G19" i="37"/>
  <c r="ACM19" i="37"/>
  <c r="F19" i="37" s="1"/>
  <c r="ACL25" i="37"/>
  <c r="ACL23" i="37"/>
  <c r="ABW25" i="37"/>
  <c r="ACI23" i="37"/>
  <c r="ACK25" i="37"/>
  <c r="ACK23" i="37"/>
  <c r="C40" i="55" l="1"/>
  <c r="AJ28" i="6"/>
  <c r="C35" i="55"/>
  <c r="AK27" i="6"/>
  <c r="AJ27" i="6"/>
  <c r="AK26" i="6"/>
  <c r="AJ26" i="6"/>
  <c r="AK28" i="6"/>
  <c r="C38" i="103"/>
  <c r="C36" i="8"/>
  <c r="C43" i="9"/>
  <c r="C39" i="8"/>
  <c r="E9" i="104"/>
  <c r="I37" i="105"/>
  <c r="E41" i="30"/>
  <c r="E14" i="104"/>
  <c r="E36" i="104"/>
  <c r="J37" i="100"/>
  <c r="H30" i="6"/>
  <c r="AK29" i="6" s="1"/>
  <c r="B36" i="80"/>
  <c r="K37" i="100"/>
  <c r="H37" i="100"/>
  <c r="G35" i="100"/>
  <c r="L35" i="100" s="1"/>
  <c r="C37" i="80"/>
  <c r="D37" i="80" s="1"/>
  <c r="E37" i="80" s="1"/>
  <c r="F37" i="80" s="1"/>
  <c r="AU29" i="6"/>
  <c r="G34" i="100"/>
  <c r="L34" i="100" s="1"/>
  <c r="K36" i="100"/>
  <c r="H36" i="100"/>
  <c r="I36" i="100"/>
  <c r="J36" i="100"/>
  <c r="C40" i="80"/>
  <c r="D40" i="80" s="1"/>
  <c r="E40" i="80" s="1"/>
  <c r="F40" i="80" s="1"/>
  <c r="AU32" i="6"/>
  <c r="H35" i="80"/>
  <c r="B35" i="80"/>
  <c r="H31" i="6"/>
  <c r="G33" i="6" a="1"/>
  <c r="G33" i="6" s="1"/>
  <c r="G34" i="6" s="1" a="1"/>
  <c r="G34" i="6" s="1"/>
  <c r="H34" i="6" s="1"/>
  <c r="G23" i="37"/>
  <c r="F24" i="37"/>
  <c r="ACI25" i="37"/>
  <c r="C38" i="8" l="1"/>
  <c r="AK31" i="6"/>
  <c r="AJ31" i="6"/>
  <c r="AK30" i="6"/>
  <c r="AJ30" i="6"/>
  <c r="C39" i="100"/>
  <c r="AJ29" i="6"/>
  <c r="C43" i="103"/>
  <c r="C41" i="8"/>
  <c r="C38" i="80"/>
  <c r="D38" i="80" s="1"/>
  <c r="E38" i="80" s="1"/>
  <c r="F38" i="80" s="1"/>
  <c r="C37" i="8"/>
  <c r="AU30" i="6"/>
  <c r="K39" i="100" s="1"/>
  <c r="G37" i="100"/>
  <c r="L37" i="100" s="1"/>
  <c r="G36" i="100"/>
  <c r="L36" i="100" s="1"/>
  <c r="C39" i="80"/>
  <c r="D39" i="80" s="1"/>
  <c r="E39" i="80" s="1"/>
  <c r="F39" i="80" s="1"/>
  <c r="AU31" i="6"/>
  <c r="I41" i="100"/>
  <c r="K41" i="100"/>
  <c r="H41" i="100"/>
  <c r="J41" i="100"/>
  <c r="K38" i="100"/>
  <c r="I38" i="100"/>
  <c r="H38" i="100"/>
  <c r="J38" i="100"/>
  <c r="H37" i="80"/>
  <c r="B37" i="80"/>
  <c r="C42" i="80"/>
  <c r="D42" i="80" s="1"/>
  <c r="E42" i="80" s="1"/>
  <c r="F42" i="80" s="1"/>
  <c r="AU34" i="6"/>
  <c r="I39" i="100"/>
  <c r="H38" i="80"/>
  <c r="B38" i="80"/>
  <c r="B40" i="80"/>
  <c r="H40" i="80"/>
  <c r="H33" i="6"/>
  <c r="G35" i="6" a="1"/>
  <c r="G35" i="6" s="1"/>
  <c r="G25" i="37"/>
  <c r="AK33" i="6" l="1"/>
  <c r="AJ33" i="6"/>
  <c r="AJ32" i="6"/>
  <c r="AK32" i="6"/>
  <c r="C42" i="103"/>
  <c r="C40" i="8"/>
  <c r="H39" i="100"/>
  <c r="D18" i="101" s="1"/>
  <c r="D21" i="101" s="1"/>
  <c r="D22" i="101" s="1"/>
  <c r="J39" i="100"/>
  <c r="G41" i="100"/>
  <c r="L41" i="100" s="1"/>
  <c r="C41" i="80"/>
  <c r="D41" i="80" s="1"/>
  <c r="E41" i="80" s="1"/>
  <c r="F41" i="80" s="1"/>
  <c r="AU33" i="6"/>
  <c r="I43" i="100"/>
  <c r="K43" i="100"/>
  <c r="J43" i="100"/>
  <c r="H43" i="100"/>
  <c r="B42" i="80"/>
  <c r="H42" i="80"/>
  <c r="G38" i="100"/>
  <c r="L38" i="100" s="1"/>
  <c r="K40" i="100"/>
  <c r="H40" i="100"/>
  <c r="I40" i="100"/>
  <c r="J40" i="100"/>
  <c r="H39" i="80"/>
  <c r="B39" i="80"/>
  <c r="H35" i="6"/>
  <c r="G36" i="6" a="1"/>
  <c r="G36" i="6" s="1"/>
  <c r="AK34" i="6" l="1"/>
  <c r="AJ34" i="6"/>
  <c r="C44" i="103"/>
  <c r="C42" i="8"/>
  <c r="G39" i="100"/>
  <c r="G40" i="100"/>
  <c r="L40" i="100" s="1"/>
  <c r="C43" i="80"/>
  <c r="D43" i="80" s="1"/>
  <c r="E43" i="80" s="1"/>
  <c r="F43" i="80" s="1"/>
  <c r="AU35" i="6"/>
  <c r="G43" i="100"/>
  <c r="L43" i="100" s="1"/>
  <c r="K42" i="100"/>
  <c r="I42" i="100"/>
  <c r="J42" i="100"/>
  <c r="H42" i="100"/>
  <c r="H41" i="80"/>
  <c r="B41" i="80"/>
  <c r="G37" i="6" a="1"/>
  <c r="G37" i="6" s="1"/>
  <c r="H36" i="6"/>
  <c r="AJ35" i="6" s="1"/>
  <c r="C43" i="8" l="1"/>
  <c r="C45" i="100"/>
  <c r="AK35" i="6"/>
  <c r="L39" i="100"/>
  <c r="C18" i="101"/>
  <c r="C21" i="101" s="1"/>
  <c r="C22" i="101" s="1"/>
  <c r="G42" i="100"/>
  <c r="L42" i="100" s="1"/>
  <c r="G38" i="6" a="1"/>
  <c r="G38" i="6" s="1"/>
  <c r="H38" i="6" s="1"/>
  <c r="C44" i="80"/>
  <c r="D44" i="80" s="1"/>
  <c r="E44" i="80" s="1"/>
  <c r="F44" i="80" s="1"/>
  <c r="AU36" i="6"/>
  <c r="K44" i="100"/>
  <c r="I44" i="100"/>
  <c r="H44" i="100"/>
  <c r="J44" i="100"/>
  <c r="B43" i="80"/>
  <c r="H43" i="80"/>
  <c r="H37" i="6"/>
  <c r="C46" i="55" l="1"/>
  <c r="C44" i="8"/>
  <c r="AK37" i="6"/>
  <c r="AJ37" i="6"/>
  <c r="AK36" i="6"/>
  <c r="AJ36" i="6"/>
  <c r="C49" i="9"/>
  <c r="C45" i="8"/>
  <c r="E47" i="30"/>
  <c r="G39" i="6" a="1"/>
  <c r="G39" i="6" s="1"/>
  <c r="H39" i="6" s="1"/>
  <c r="G44" i="100"/>
  <c r="L44" i="100" s="1"/>
  <c r="C46" i="80"/>
  <c r="D46" i="80" s="1"/>
  <c r="E46" i="80" s="1"/>
  <c r="F46" i="80" s="1"/>
  <c r="AU38" i="6"/>
  <c r="C45" i="80"/>
  <c r="D45" i="80" s="1"/>
  <c r="E45" i="80" s="1"/>
  <c r="F45" i="80" s="1"/>
  <c r="AU37" i="6"/>
  <c r="I45" i="100"/>
  <c r="K45" i="100"/>
  <c r="H45" i="100"/>
  <c r="J45" i="100"/>
  <c r="B44" i="80"/>
  <c r="H44" i="80"/>
  <c r="E18" i="101"/>
  <c r="E21" i="101" s="1"/>
  <c r="E22" i="101" s="1"/>
  <c r="F18" i="101"/>
  <c r="F21" i="101" s="1"/>
  <c r="F22" i="101" s="1"/>
  <c r="G18" i="101"/>
  <c r="G21" i="101" s="1"/>
  <c r="G22" i="101" s="1"/>
  <c r="G40" i="6" a="1"/>
  <c r="G40" i="6" s="1"/>
  <c r="C46" i="8" l="1"/>
  <c r="AK38" i="6"/>
  <c r="AJ38" i="6"/>
  <c r="G45" i="100"/>
  <c r="L45" i="100" s="1"/>
  <c r="C47" i="80"/>
  <c r="D47" i="80" s="1"/>
  <c r="E47" i="80" s="1"/>
  <c r="F47" i="80" s="1"/>
  <c r="AU39" i="6"/>
  <c r="K46" i="100"/>
  <c r="I46" i="100"/>
  <c r="J46" i="100"/>
  <c r="H46" i="100"/>
  <c r="B45" i="80"/>
  <c r="H45" i="80"/>
  <c r="H46" i="80"/>
  <c r="B46" i="80"/>
  <c r="I47" i="100"/>
  <c r="K47" i="100"/>
  <c r="J47" i="100"/>
  <c r="H47" i="100"/>
  <c r="H40" i="6"/>
  <c r="AK39" i="6" s="1"/>
  <c r="G41" i="6" a="1"/>
  <c r="G41" i="6" s="1"/>
  <c r="G42" i="6" s="1" a="1"/>
  <c r="G42" i="6" s="1"/>
  <c r="H42" i="6" s="1"/>
  <c r="C49" i="8" l="1"/>
  <c r="C47" i="8"/>
  <c r="AJ39" i="6"/>
  <c r="G46" i="100"/>
  <c r="L46" i="100" s="1"/>
  <c r="C50" i="80"/>
  <c r="D50" i="80" s="1"/>
  <c r="E50" i="80" s="1"/>
  <c r="F50" i="80" s="1"/>
  <c r="AU42" i="6"/>
  <c r="C48" i="80"/>
  <c r="D48" i="80" s="1"/>
  <c r="E48" i="80" s="1"/>
  <c r="F48" i="80" s="1"/>
  <c r="AU40" i="6"/>
  <c r="K48" i="100"/>
  <c r="I48" i="100"/>
  <c r="H48" i="100"/>
  <c r="J48" i="100"/>
  <c r="B47" i="80"/>
  <c r="H47" i="80"/>
  <c r="G47" i="100"/>
  <c r="L47" i="100" s="1"/>
  <c r="H41" i="6"/>
  <c r="G43" i="6" a="1"/>
  <c r="G43" i="6" s="1"/>
  <c r="C48" i="8" l="1"/>
  <c r="AK41" i="6"/>
  <c r="AJ41" i="6"/>
  <c r="AJ40" i="6"/>
  <c r="AK40" i="6"/>
  <c r="C49" i="80"/>
  <c r="D49" i="80" s="1"/>
  <c r="E49" i="80" s="1"/>
  <c r="F49" i="80" s="1"/>
  <c r="AU41" i="6"/>
  <c r="G44" i="6" a="1"/>
  <c r="G44" i="6" s="1"/>
  <c r="H44" i="6" s="1"/>
  <c r="G48" i="100"/>
  <c r="L48" i="100" s="1"/>
  <c r="I51" i="100"/>
  <c r="K51" i="100"/>
  <c r="J51" i="100"/>
  <c r="H51" i="100"/>
  <c r="H50" i="80"/>
  <c r="B50" i="80"/>
  <c r="I49" i="100"/>
  <c r="K49" i="100"/>
  <c r="H49" i="100"/>
  <c r="J49" i="100"/>
  <c r="B48" i="80"/>
  <c r="H48" i="80"/>
  <c r="H43" i="6"/>
  <c r="C52" i="55" l="1"/>
  <c r="C50" i="8"/>
  <c r="AK43" i="6"/>
  <c r="AJ43" i="6"/>
  <c r="AJ42" i="6"/>
  <c r="AK42" i="6"/>
  <c r="C55" i="9"/>
  <c r="C51" i="8"/>
  <c r="C53" i="103"/>
  <c r="D53" i="30"/>
  <c r="G49" i="100"/>
  <c r="L49" i="100" s="1"/>
  <c r="C51" i="80"/>
  <c r="D51" i="80" s="1"/>
  <c r="E51" i="80" s="1"/>
  <c r="F51" i="80" s="1"/>
  <c r="AU43" i="6"/>
  <c r="C52" i="80"/>
  <c r="D52" i="80" s="1"/>
  <c r="E52" i="80" s="1"/>
  <c r="F52" i="80" s="1"/>
  <c r="AU44" i="6"/>
  <c r="G45" i="6" a="1"/>
  <c r="G45" i="6" s="1"/>
  <c r="G51" i="100"/>
  <c r="L51" i="100" s="1"/>
  <c r="K50" i="100"/>
  <c r="I50" i="100"/>
  <c r="J50" i="100"/>
  <c r="H50" i="100"/>
  <c r="B49" i="80"/>
  <c r="H49" i="80"/>
  <c r="G50" i="100" l="1"/>
  <c r="L50" i="100" s="1"/>
  <c r="H52" i="80"/>
  <c r="B52" i="80"/>
  <c r="H45" i="6"/>
  <c r="G46" i="6" a="1"/>
  <c r="G46" i="6" s="1"/>
  <c r="G47" i="6" s="1" a="1"/>
  <c r="G47" i="6" s="1"/>
  <c r="I53" i="100"/>
  <c r="K53" i="100"/>
  <c r="H53" i="100"/>
  <c r="J53" i="100"/>
  <c r="K52" i="100"/>
  <c r="I52" i="100"/>
  <c r="H52" i="100"/>
  <c r="J52" i="100"/>
  <c r="B51" i="80"/>
  <c r="H51" i="80"/>
  <c r="AJ44" i="6" l="1"/>
  <c r="AK44" i="6"/>
  <c r="C54" i="103"/>
  <c r="C52" i="8"/>
  <c r="H47" i="6"/>
  <c r="G48" i="6" a="1"/>
  <c r="G48" i="6" s="1"/>
  <c r="C53" i="80"/>
  <c r="D53" i="80" s="1"/>
  <c r="E53" i="80" s="1"/>
  <c r="F53" i="80" s="1"/>
  <c r="AU45" i="6"/>
  <c r="G52" i="100"/>
  <c r="L52" i="100" s="1"/>
  <c r="G53" i="100"/>
  <c r="L53" i="100" s="1"/>
  <c r="H46" i="6"/>
  <c r="AJ45" i="6" s="1"/>
  <c r="AK46" i="6" l="1"/>
  <c r="AJ46" i="6"/>
  <c r="C56" i="100"/>
  <c r="AK45" i="6"/>
  <c r="C55" i="103"/>
  <c r="C53" i="8"/>
  <c r="C54" i="8"/>
  <c r="H48" i="6"/>
  <c r="G49" i="6" a="1"/>
  <c r="G49" i="6" s="1"/>
  <c r="C54" i="80"/>
  <c r="D54" i="80" s="1"/>
  <c r="E54" i="80" s="1"/>
  <c r="F54" i="80" s="1"/>
  <c r="AU46" i="6"/>
  <c r="K54" i="100"/>
  <c r="I54" i="100"/>
  <c r="J54" i="100"/>
  <c r="H54" i="100"/>
  <c r="B53" i="80"/>
  <c r="H53" i="80"/>
  <c r="C55" i="80"/>
  <c r="D55" i="80" s="1"/>
  <c r="E55" i="80" s="1"/>
  <c r="F55" i="80" s="1"/>
  <c r="AU47" i="6"/>
  <c r="C55" i="8" l="1"/>
  <c r="AJ47" i="6"/>
  <c r="AK47" i="6"/>
  <c r="K56" i="100"/>
  <c r="I56" i="100"/>
  <c r="H56" i="100"/>
  <c r="J56" i="100"/>
  <c r="B55" i="80"/>
  <c r="H55" i="80"/>
  <c r="H49" i="6"/>
  <c r="G50" i="6" a="1"/>
  <c r="G50" i="6" s="1"/>
  <c r="G54" i="100"/>
  <c r="L54" i="100" s="1"/>
  <c r="I55" i="100"/>
  <c r="K55" i="100"/>
  <c r="J55" i="100"/>
  <c r="H55" i="100"/>
  <c r="B54" i="80"/>
  <c r="H54" i="80"/>
  <c r="C56" i="80"/>
  <c r="D56" i="80" s="1"/>
  <c r="E56" i="80" s="1"/>
  <c r="F56" i="80" s="1"/>
  <c r="AU48" i="6"/>
  <c r="C57" i="55" l="1"/>
  <c r="AK48" i="6"/>
  <c r="AJ48" i="6"/>
  <c r="C60" i="9"/>
  <c r="C56" i="8"/>
  <c r="E58" i="30"/>
  <c r="G56" i="100"/>
  <c r="L56" i="100" s="1"/>
  <c r="G55" i="100"/>
  <c r="L55" i="100" s="1"/>
  <c r="G51" i="6" a="1"/>
  <c r="G51" i="6" s="1"/>
  <c r="H50" i="6"/>
  <c r="I57" i="100"/>
  <c r="K57" i="100"/>
  <c r="H57" i="100"/>
  <c r="J57" i="100"/>
  <c r="H56" i="80"/>
  <c r="B56" i="80"/>
  <c r="C57" i="80"/>
  <c r="D57" i="80" s="1"/>
  <c r="E57" i="80" s="1"/>
  <c r="F57" i="80" s="1"/>
  <c r="AU49" i="6"/>
  <c r="AK49" i="6" l="1"/>
  <c r="AJ49" i="6"/>
  <c r="C59" i="103"/>
  <c r="C57" i="8"/>
  <c r="G57" i="100"/>
  <c r="L57" i="100" s="1"/>
  <c r="H51" i="6"/>
  <c r="G52" i="6" a="1"/>
  <c r="G52" i="6" s="1"/>
  <c r="B57" i="80"/>
  <c r="H57" i="80"/>
  <c r="K58" i="100"/>
  <c r="I58" i="100"/>
  <c r="J58" i="100"/>
  <c r="H58" i="100"/>
  <c r="C58" i="80"/>
  <c r="D58" i="80" s="1"/>
  <c r="E58" i="80" s="1"/>
  <c r="F58" i="80" s="1"/>
  <c r="AU50" i="6"/>
  <c r="AJ50" i="6" l="1"/>
  <c r="AK50" i="6"/>
  <c r="C60" i="103"/>
  <c r="C58" i="8"/>
  <c r="G58" i="100"/>
  <c r="L58" i="100" s="1"/>
  <c r="H52" i="6"/>
  <c r="G53" i="6" a="1"/>
  <c r="G53" i="6" s="1"/>
  <c r="I59" i="100"/>
  <c r="K59" i="100"/>
  <c r="J59" i="100"/>
  <c r="H59" i="100"/>
  <c r="B58" i="80"/>
  <c r="H58" i="80"/>
  <c r="C59" i="80"/>
  <c r="D59" i="80" s="1"/>
  <c r="E59" i="80" s="1"/>
  <c r="F59" i="80" s="1"/>
  <c r="AU51" i="6"/>
  <c r="C59" i="8" l="1"/>
  <c r="C61" i="100"/>
  <c r="AJ51" i="6"/>
  <c r="AK51" i="6"/>
  <c r="G59" i="100"/>
  <c r="L59" i="100" s="1"/>
  <c r="I60" i="100"/>
  <c r="K60" i="100"/>
  <c r="H60" i="100"/>
  <c r="J60" i="100"/>
  <c r="B59" i="80"/>
  <c r="H59" i="80"/>
  <c r="H53" i="6"/>
  <c r="G54" i="6" a="1"/>
  <c r="G54" i="6" s="1"/>
  <c r="C60" i="80"/>
  <c r="D60" i="80" s="1"/>
  <c r="E60" i="80" s="1"/>
  <c r="F60" i="80" s="1"/>
  <c r="AU52" i="6"/>
  <c r="C60" i="8" l="1"/>
  <c r="AK52" i="6"/>
  <c r="AJ52" i="6"/>
  <c r="G60" i="100"/>
  <c r="L60" i="100" s="1"/>
  <c r="K61" i="100"/>
  <c r="I61" i="100"/>
  <c r="H61" i="100"/>
  <c r="J61" i="100"/>
  <c r="H60" i="80"/>
  <c r="B60" i="80"/>
  <c r="C61" i="80"/>
  <c r="D61" i="80" s="1"/>
  <c r="E61" i="80" s="1"/>
  <c r="F61" i="80" s="1"/>
  <c r="AU53" i="6"/>
  <c r="H54" i="6"/>
  <c r="AK53" i="6" s="1"/>
  <c r="G55" i="6" a="1"/>
  <c r="G55" i="6" s="1"/>
  <c r="C62" i="55" l="1"/>
  <c r="AJ53" i="6"/>
  <c r="C65" i="9"/>
  <c r="C61" i="8"/>
  <c r="E63" i="30"/>
  <c r="H55" i="6"/>
  <c r="G56" i="6" a="1"/>
  <c r="G56" i="6" s="1"/>
  <c r="C62" i="80"/>
  <c r="D62" i="80" s="1"/>
  <c r="E62" i="80" s="1"/>
  <c r="F62" i="80" s="1"/>
  <c r="AU54" i="6"/>
  <c r="I62" i="100"/>
  <c r="K62" i="100"/>
  <c r="H62" i="100"/>
  <c r="J62" i="100"/>
  <c r="B61" i="80"/>
  <c r="H61" i="80"/>
  <c r="G61" i="100"/>
  <c r="L61" i="100" s="1"/>
  <c r="C63" i="55" l="1"/>
  <c r="AK54" i="6"/>
  <c r="AJ54" i="6"/>
  <c r="C66" i="9"/>
  <c r="C62" i="8"/>
  <c r="E64" i="30"/>
  <c r="G57" i="6" a="1"/>
  <c r="G57" i="6" s="1"/>
  <c r="G62" i="100"/>
  <c r="L62" i="100" s="1"/>
  <c r="B62" i="80"/>
  <c r="H62" i="80"/>
  <c r="K63" i="100"/>
  <c r="H63" i="100"/>
  <c r="I63" i="100"/>
  <c r="J63" i="100"/>
  <c r="H56" i="6"/>
  <c r="AK55" i="6" s="1"/>
  <c r="G58" i="6" a="1"/>
  <c r="G58" i="6" s="1"/>
  <c r="C63" i="80"/>
  <c r="D63" i="80" s="1"/>
  <c r="E63" i="80" s="1"/>
  <c r="F63" i="80" s="1"/>
  <c r="AU55" i="6"/>
  <c r="AJ55" i="6" l="1"/>
  <c r="C65" i="103"/>
  <c r="C63" i="8"/>
  <c r="H57" i="6"/>
  <c r="G63" i="100"/>
  <c r="L63" i="100" s="1"/>
  <c r="H58" i="6"/>
  <c r="G59" i="6" a="1"/>
  <c r="G59" i="6" s="1"/>
  <c r="G60" i="6" s="1" a="1"/>
  <c r="G60" i="6" s="1"/>
  <c r="H60" i="6" s="1"/>
  <c r="I64" i="100"/>
  <c r="K64" i="100"/>
  <c r="H64" i="100"/>
  <c r="J64" i="100"/>
  <c r="B63" i="80"/>
  <c r="H63" i="80"/>
  <c r="C64" i="80"/>
  <c r="D64" i="80" s="1"/>
  <c r="E64" i="80" s="1"/>
  <c r="F64" i="80" s="1"/>
  <c r="AU56" i="6"/>
  <c r="C65" i="80"/>
  <c r="D65" i="80" s="1"/>
  <c r="E65" i="80" s="1"/>
  <c r="F65" i="80" s="1"/>
  <c r="AU57" i="6"/>
  <c r="C67" i="100" l="1"/>
  <c r="AK57" i="6"/>
  <c r="AJ57" i="6"/>
  <c r="AJ56" i="6"/>
  <c r="C68" i="55"/>
  <c r="AK56" i="6"/>
  <c r="C71" i="9"/>
  <c r="C67" i="8"/>
  <c r="C65" i="8"/>
  <c r="C66" i="103"/>
  <c r="C64" i="8"/>
  <c r="E69" i="30"/>
  <c r="C68" i="80"/>
  <c r="D68" i="80" s="1"/>
  <c r="E68" i="80" s="1"/>
  <c r="F68" i="80" s="1"/>
  <c r="AU60" i="6"/>
  <c r="K65" i="100"/>
  <c r="I65" i="100"/>
  <c r="H65" i="100"/>
  <c r="J65" i="100"/>
  <c r="H64" i="80"/>
  <c r="B64" i="80"/>
  <c r="G64" i="100"/>
  <c r="L64" i="100" s="1"/>
  <c r="H59" i="6"/>
  <c r="G61" i="6" a="1"/>
  <c r="G61" i="6" s="1"/>
  <c r="I66" i="100"/>
  <c r="K66" i="100"/>
  <c r="H66" i="100"/>
  <c r="J66" i="100"/>
  <c r="B65" i="80"/>
  <c r="H65" i="80"/>
  <c r="C66" i="80"/>
  <c r="D66" i="80" s="1"/>
  <c r="E66" i="80" s="1"/>
  <c r="F66" i="80" s="1"/>
  <c r="AU58" i="6"/>
  <c r="C66" i="8" l="1"/>
  <c r="AK59" i="6"/>
  <c r="AJ59" i="6"/>
  <c r="AJ58" i="6"/>
  <c r="AK58" i="6"/>
  <c r="G65" i="100"/>
  <c r="L65" i="100" s="1"/>
  <c r="K67" i="100"/>
  <c r="H67" i="100"/>
  <c r="I67" i="100"/>
  <c r="J67" i="100"/>
  <c r="H66" i="80"/>
  <c r="B66" i="80"/>
  <c r="G66" i="100"/>
  <c r="L66" i="100" s="1"/>
  <c r="C67" i="80"/>
  <c r="D67" i="80" s="1"/>
  <c r="E67" i="80" s="1"/>
  <c r="F67" i="80" s="1"/>
  <c r="AU59" i="6"/>
  <c r="H68" i="80"/>
  <c r="B68" i="80"/>
  <c r="G62" i="6" a="1"/>
  <c r="G62" i="6" s="1"/>
  <c r="H61" i="6"/>
  <c r="K69" i="100"/>
  <c r="I69" i="100"/>
  <c r="H69" i="100"/>
  <c r="J69" i="100"/>
  <c r="AJ60" i="6" l="1"/>
  <c r="AK60" i="6"/>
  <c r="C68" i="8"/>
  <c r="G69" i="100"/>
  <c r="L69" i="100" s="1"/>
  <c r="G67" i="100"/>
  <c r="L67" i="100" s="1"/>
  <c r="G63" i="6" a="1"/>
  <c r="G63" i="6" s="1"/>
  <c r="H62" i="6"/>
  <c r="AJ61" i="6" s="1"/>
  <c r="C69" i="80"/>
  <c r="D69" i="80" s="1"/>
  <c r="E69" i="80" s="1"/>
  <c r="F69" i="80" s="1"/>
  <c r="AU61" i="6"/>
  <c r="I68" i="100"/>
  <c r="K68" i="100"/>
  <c r="H68" i="100"/>
  <c r="J68" i="100"/>
  <c r="H67" i="80"/>
  <c r="B67" i="80"/>
  <c r="C69" i="8" l="1"/>
  <c r="AK61" i="6"/>
  <c r="G68" i="100"/>
  <c r="L68" i="100" s="1"/>
  <c r="I70" i="100"/>
  <c r="K70" i="100"/>
  <c r="H70" i="100"/>
  <c r="J70" i="100"/>
  <c r="B69" i="80"/>
  <c r="H69" i="80"/>
  <c r="C70" i="80"/>
  <c r="D70" i="80" s="1"/>
  <c r="E70" i="80" s="1"/>
  <c r="F70" i="80" s="1"/>
  <c r="AU62" i="6"/>
  <c r="H63" i="6"/>
  <c r="G64" i="6" a="1"/>
  <c r="G64" i="6" s="1"/>
  <c r="C70" i="8" l="1"/>
  <c r="AK62" i="6"/>
  <c r="AJ62" i="6"/>
  <c r="G70" i="100"/>
  <c r="L70" i="100" s="1"/>
  <c r="G65" i="6" a="1"/>
  <c r="G65" i="6" s="1"/>
  <c r="H65" i="6" s="1"/>
  <c r="H64" i="6"/>
  <c r="K71" i="100"/>
  <c r="H71" i="100"/>
  <c r="I71" i="100"/>
  <c r="J71" i="100"/>
  <c r="H70" i="80"/>
  <c r="B70" i="80"/>
  <c r="C71" i="80"/>
  <c r="D71" i="80" s="1"/>
  <c r="E71" i="80" s="1"/>
  <c r="F71" i="80" s="1"/>
  <c r="AU63" i="6"/>
  <c r="C71" i="8" l="1"/>
  <c r="AK64" i="6"/>
  <c r="AJ64" i="6"/>
  <c r="AK63" i="6"/>
  <c r="C72" i="8"/>
  <c r="AJ63" i="6"/>
  <c r="G71" i="100"/>
  <c r="L71" i="100" s="1"/>
  <c r="I72" i="100"/>
  <c r="K72" i="100"/>
  <c r="H72" i="100"/>
  <c r="J72" i="100"/>
  <c r="G66" i="6" a="1"/>
  <c r="G66" i="6" s="1"/>
  <c r="C72" i="80"/>
  <c r="D72" i="80" s="1"/>
  <c r="E72" i="80" s="1"/>
  <c r="F72" i="80" s="1"/>
  <c r="AU64" i="6"/>
  <c r="B71" i="80"/>
  <c r="H71" i="80"/>
  <c r="C73" i="80"/>
  <c r="D73" i="80" s="1"/>
  <c r="E73" i="80" s="1"/>
  <c r="F73" i="80" s="1"/>
  <c r="AU65" i="6"/>
  <c r="I74" i="100" l="1"/>
  <c r="K74" i="100"/>
  <c r="H74" i="100"/>
  <c r="J74" i="100"/>
  <c r="H73" i="80"/>
  <c r="B73" i="80"/>
  <c r="K73" i="100"/>
  <c r="I73" i="100"/>
  <c r="H73" i="100"/>
  <c r="J73" i="100"/>
  <c r="H72" i="80"/>
  <c r="B72" i="80"/>
  <c r="G67" i="6" a="1"/>
  <c r="G67" i="6" s="1"/>
  <c r="H66" i="6"/>
  <c r="G72" i="100"/>
  <c r="L72" i="100" s="1"/>
  <c r="AJ65" i="6" l="1"/>
  <c r="AK65" i="6"/>
  <c r="C75" i="103"/>
  <c r="C73" i="8"/>
  <c r="G73" i="100"/>
  <c r="L73" i="100" s="1"/>
  <c r="C74" i="80"/>
  <c r="D74" i="80" s="1"/>
  <c r="E74" i="80" s="1"/>
  <c r="F74" i="80" s="1"/>
  <c r="AU66" i="6"/>
  <c r="H67" i="6"/>
  <c r="G68" i="6" a="1"/>
  <c r="G68" i="6" s="1"/>
  <c r="G74" i="100"/>
  <c r="L74" i="100" s="1"/>
  <c r="AJ66" i="6" l="1"/>
  <c r="AK66" i="6"/>
  <c r="C76" i="103"/>
  <c r="C74" i="8"/>
  <c r="C75" i="80"/>
  <c r="D75" i="80" s="1"/>
  <c r="E75" i="80" s="1"/>
  <c r="F75" i="80" s="1"/>
  <c r="AU67" i="6"/>
  <c r="K75" i="100"/>
  <c r="H75" i="100"/>
  <c r="I75" i="100"/>
  <c r="J75" i="100"/>
  <c r="H74" i="80"/>
  <c r="B74" i="80"/>
  <c r="H68" i="6"/>
  <c r="AJ67" i="6" s="1"/>
  <c r="G69" i="6" a="1"/>
  <c r="G69" i="6" s="1"/>
  <c r="H69" i="6" s="1"/>
  <c r="C76" i="8" l="1"/>
  <c r="C75" i="8"/>
  <c r="AK68" i="6"/>
  <c r="AJ68" i="6"/>
  <c r="AK67" i="6"/>
  <c r="G75" i="100"/>
  <c r="L75" i="100" s="1"/>
  <c r="G70" i="6" a="1"/>
  <c r="G70" i="6" s="1"/>
  <c r="C77" i="80"/>
  <c r="D77" i="80" s="1"/>
  <c r="E77" i="80" s="1"/>
  <c r="F77" i="80" s="1"/>
  <c r="AU69" i="6"/>
  <c r="C76" i="80"/>
  <c r="D76" i="80" s="1"/>
  <c r="E76" i="80" s="1"/>
  <c r="F76" i="80" s="1"/>
  <c r="C77" i="100"/>
  <c r="AU68" i="6"/>
  <c r="I76" i="100"/>
  <c r="K76" i="100"/>
  <c r="H76" i="100"/>
  <c r="J76" i="100"/>
  <c r="H75" i="80"/>
  <c r="B75" i="80"/>
  <c r="G76" i="100" l="1"/>
  <c r="L76" i="100" s="1"/>
  <c r="H70" i="6"/>
  <c r="G71" i="6" a="1"/>
  <c r="G71" i="6" s="1"/>
  <c r="H76" i="80"/>
  <c r="B76" i="80"/>
  <c r="H77" i="100"/>
  <c r="I77" i="100"/>
  <c r="K77" i="100"/>
  <c r="J77" i="100"/>
  <c r="I78" i="100"/>
  <c r="K78" i="100"/>
  <c r="H78" i="100"/>
  <c r="J78" i="100"/>
  <c r="H77" i="80"/>
  <c r="B77" i="80"/>
  <c r="C78" i="55" l="1"/>
  <c r="AJ69" i="6"/>
  <c r="AK69" i="6"/>
  <c r="C81" i="9"/>
  <c r="C77" i="8"/>
  <c r="E79" i="30"/>
  <c r="G78" i="100"/>
  <c r="L78" i="100" s="1"/>
  <c r="AU70" i="6"/>
  <c r="C78" i="80"/>
  <c r="D78" i="80" s="1"/>
  <c r="E78" i="80" s="1"/>
  <c r="F78" i="80" s="1"/>
  <c r="H71" i="6"/>
  <c r="G72" i="6" a="1"/>
  <c r="G72" i="6" s="1"/>
  <c r="G77" i="100"/>
  <c r="L77" i="100" s="1"/>
  <c r="AK70" i="6" l="1"/>
  <c r="AJ70" i="6"/>
  <c r="C79" i="36"/>
  <c r="C78" i="8"/>
  <c r="C79" i="80"/>
  <c r="D79" i="80" s="1"/>
  <c r="E79" i="80" s="1"/>
  <c r="F79" i="80" s="1"/>
  <c r="AU71" i="6"/>
  <c r="H78" i="80"/>
  <c r="B78" i="80"/>
  <c r="J79" i="100"/>
  <c r="I79" i="100"/>
  <c r="K79" i="100"/>
  <c r="H79" i="100"/>
  <c r="H72" i="6"/>
  <c r="G73" i="6" a="1"/>
  <c r="G73" i="6" s="1"/>
  <c r="AJ71" i="6" l="1"/>
  <c r="AK71" i="6"/>
  <c r="C80" i="36"/>
  <c r="C79" i="8"/>
  <c r="H73" i="6"/>
  <c r="G74" i="6" a="1"/>
  <c r="G74" i="6" s="1"/>
  <c r="G79" i="100"/>
  <c r="L79" i="100" s="1"/>
  <c r="C80" i="80"/>
  <c r="D80" i="80" s="1"/>
  <c r="E80" i="80" s="1"/>
  <c r="F80" i="80" s="1"/>
  <c r="AU72" i="6"/>
  <c r="H80" i="100"/>
  <c r="I80" i="100"/>
  <c r="J80" i="100"/>
  <c r="K80" i="100"/>
  <c r="B79" i="80"/>
  <c r="H79" i="80"/>
  <c r="C80" i="8" l="1"/>
  <c r="AJ72" i="6"/>
  <c r="AK72" i="6"/>
  <c r="G80" i="100"/>
  <c r="L80" i="100" s="1"/>
  <c r="B80" i="80"/>
  <c r="H80" i="80"/>
  <c r="H74" i="6"/>
  <c r="AK73" i="6" s="1"/>
  <c r="G75" i="6" a="1"/>
  <c r="G75" i="6" s="1"/>
  <c r="I81" i="100"/>
  <c r="J81" i="100"/>
  <c r="K81" i="100"/>
  <c r="H81" i="100"/>
  <c r="C81" i="80"/>
  <c r="D81" i="80" s="1"/>
  <c r="E81" i="80" s="1"/>
  <c r="F81" i="80" s="1"/>
  <c r="AU73" i="6"/>
  <c r="C82" i="55" l="1"/>
  <c r="AJ73" i="6"/>
  <c r="C85" i="9"/>
  <c r="C81" i="8"/>
  <c r="D83" i="30"/>
  <c r="G81" i="100"/>
  <c r="L81" i="100" s="1"/>
  <c r="H82" i="100"/>
  <c r="I82" i="100"/>
  <c r="J82" i="100"/>
  <c r="K82" i="100"/>
  <c r="G76" i="6" a="1"/>
  <c r="G76" i="6" s="1"/>
  <c r="H75" i="6"/>
  <c r="H81" i="80"/>
  <c r="B81" i="80"/>
  <c r="C82" i="80"/>
  <c r="D82" i="80" s="1"/>
  <c r="E82" i="80" s="1"/>
  <c r="F82" i="80" s="1"/>
  <c r="AU74" i="6"/>
  <c r="C83" i="55" l="1"/>
  <c r="AK74" i="6"/>
  <c r="AJ74" i="6"/>
  <c r="C86" i="9"/>
  <c r="C82" i="8"/>
  <c r="D84" i="30"/>
  <c r="G77" i="6" a="1"/>
  <c r="G77" i="6" s="1"/>
  <c r="H76" i="6"/>
  <c r="G82" i="100"/>
  <c r="L82" i="100" s="1"/>
  <c r="K83" i="100"/>
  <c r="J83" i="100"/>
  <c r="I83" i="100"/>
  <c r="H83" i="100"/>
  <c r="B82" i="80"/>
  <c r="H82" i="80"/>
  <c r="C83" i="80"/>
  <c r="D83" i="80" s="1"/>
  <c r="E83" i="80" s="1"/>
  <c r="F83" i="80" s="1"/>
  <c r="AU75" i="6"/>
  <c r="C83" i="8" l="1"/>
  <c r="AK75" i="6"/>
  <c r="AJ75" i="6"/>
  <c r="G78" i="6" a="1"/>
  <c r="G78" i="6" s="1"/>
  <c r="G79" i="6" s="1" a="1"/>
  <c r="G79" i="6" s="1"/>
  <c r="G83" i="100"/>
  <c r="L83" i="100" s="1"/>
  <c r="C84" i="80"/>
  <c r="D84" i="80" s="1"/>
  <c r="E84" i="80" s="1"/>
  <c r="F84" i="80" s="1"/>
  <c r="AU76" i="6"/>
  <c r="J84" i="100"/>
  <c r="K84" i="100"/>
  <c r="H84" i="100"/>
  <c r="I84" i="100"/>
  <c r="B83" i="80"/>
  <c r="H83" i="80"/>
  <c r="H77" i="6"/>
  <c r="AK76" i="6" s="1"/>
  <c r="AJ76" i="6" l="1"/>
  <c r="C86" i="103"/>
  <c r="C84" i="8"/>
  <c r="H78" i="6"/>
  <c r="G80" i="6" a="1"/>
  <c r="G80" i="6" s="1"/>
  <c r="H79" i="6"/>
  <c r="I85" i="100"/>
  <c r="K85" i="100"/>
  <c r="H85" i="100"/>
  <c r="J85" i="100"/>
  <c r="H84" i="80"/>
  <c r="B84" i="80"/>
  <c r="C85" i="80"/>
  <c r="D85" i="80" s="1"/>
  <c r="E85" i="80" s="1"/>
  <c r="F85" i="80" s="1"/>
  <c r="AU77" i="6"/>
  <c r="G84" i="100"/>
  <c r="L84" i="100" s="1"/>
  <c r="AU78" i="6"/>
  <c r="AK78" i="6" l="1"/>
  <c r="AJ78" i="6"/>
  <c r="AJ77" i="6"/>
  <c r="AK77" i="6"/>
  <c r="C88" i="103"/>
  <c r="C86" i="8"/>
  <c r="C87" i="103"/>
  <c r="C85" i="8"/>
  <c r="C86" i="80"/>
  <c r="D86" i="80" s="1"/>
  <c r="E86" i="80" s="1"/>
  <c r="F86" i="80" s="1"/>
  <c r="B86" i="80" s="1"/>
  <c r="J86" i="100"/>
  <c r="K86" i="100"/>
  <c r="H86" i="100"/>
  <c r="I86" i="100"/>
  <c r="G85" i="100"/>
  <c r="L85" i="100" s="1"/>
  <c r="C87" i="80"/>
  <c r="D87" i="80" s="1"/>
  <c r="E87" i="80" s="1"/>
  <c r="F87" i="80" s="1"/>
  <c r="AU79" i="6"/>
  <c r="I87" i="100"/>
  <c r="H87" i="100"/>
  <c r="K87" i="100"/>
  <c r="J87" i="100"/>
  <c r="H85" i="80"/>
  <c r="B85" i="80"/>
  <c r="G81" i="6" a="1"/>
  <c r="G81" i="6" s="1"/>
  <c r="H80" i="6"/>
  <c r="C88" i="55" l="1"/>
  <c r="AJ79" i="6"/>
  <c r="AK79" i="6"/>
  <c r="C91" i="9"/>
  <c r="C87" i="8"/>
  <c r="H86" i="80"/>
  <c r="C89" i="103"/>
  <c r="D89" i="30"/>
  <c r="C88" i="80"/>
  <c r="D88" i="80" s="1"/>
  <c r="E88" i="80" s="1"/>
  <c r="F88" i="80" s="1"/>
  <c r="AU80" i="6"/>
  <c r="H88" i="100"/>
  <c r="J88" i="100"/>
  <c r="K88" i="100"/>
  <c r="I88" i="100"/>
  <c r="B87" i="80"/>
  <c r="H87" i="80"/>
  <c r="H81" i="6"/>
  <c r="AK80" i="6" s="1"/>
  <c r="G82" i="6" a="1"/>
  <c r="G82" i="6" s="1"/>
  <c r="G87" i="100"/>
  <c r="L87" i="100" s="1"/>
  <c r="G86" i="100"/>
  <c r="L86" i="100" s="1"/>
  <c r="AJ80" i="6" l="1"/>
  <c r="C90" i="103"/>
  <c r="C88" i="8"/>
  <c r="AU81" i="6"/>
  <c r="C89" i="80"/>
  <c r="D89" i="80" s="1"/>
  <c r="E89" i="80" s="1"/>
  <c r="F89" i="80" s="1"/>
  <c r="H89" i="100"/>
  <c r="J89" i="100"/>
  <c r="I89" i="100"/>
  <c r="K89" i="100"/>
  <c r="B88" i="80"/>
  <c r="H88" i="80"/>
  <c r="H82" i="6"/>
  <c r="G83" i="6" a="1"/>
  <c r="G83" i="6" s="1"/>
  <c r="G88" i="100"/>
  <c r="L88" i="100" s="1"/>
  <c r="C89" i="8" l="1"/>
  <c r="AJ81" i="6"/>
  <c r="AK81" i="6"/>
  <c r="C90" i="80"/>
  <c r="D90" i="80" s="1"/>
  <c r="E90" i="80" s="1"/>
  <c r="F90" i="80" s="1"/>
  <c r="AU82" i="6"/>
  <c r="G89" i="100"/>
  <c r="L89" i="100" s="1"/>
  <c r="B89" i="80"/>
  <c r="H89" i="80"/>
  <c r="H90" i="100"/>
  <c r="I90" i="100"/>
  <c r="J90" i="100"/>
  <c r="K90" i="100"/>
  <c r="G84" i="6" a="1"/>
  <c r="G84" i="6" s="1"/>
  <c r="H83" i="6"/>
  <c r="C91" i="55" l="1"/>
  <c r="AK82" i="6"/>
  <c r="AJ82" i="6"/>
  <c r="C94" i="9"/>
  <c r="C90" i="8"/>
  <c r="E92" i="30"/>
  <c r="G90" i="100"/>
  <c r="L90" i="100" s="1"/>
  <c r="I91" i="100"/>
  <c r="H91" i="100"/>
  <c r="K91" i="100"/>
  <c r="J91" i="100"/>
  <c r="C91" i="80"/>
  <c r="D91" i="80" s="1"/>
  <c r="E91" i="80" s="1"/>
  <c r="F91" i="80" s="1"/>
  <c r="AU83" i="6"/>
  <c r="H90" i="80"/>
  <c r="B90" i="80"/>
  <c r="H84" i="6"/>
  <c r="G85" i="6" a="1"/>
  <c r="G85" i="6" s="1"/>
  <c r="G86" i="6" s="1" a="1"/>
  <c r="G86" i="6" s="1"/>
  <c r="H86" i="6" s="1"/>
  <c r="AK83" i="6" l="1"/>
  <c r="AJ83" i="6"/>
  <c r="C95" i="103"/>
  <c r="C93" i="8"/>
  <c r="C93" i="103"/>
  <c r="C91" i="8"/>
  <c r="C92" i="80"/>
  <c r="D92" i="80" s="1"/>
  <c r="E92" i="80" s="1"/>
  <c r="F92" i="80" s="1"/>
  <c r="B92" i="80" s="1"/>
  <c r="C94" i="80"/>
  <c r="D94" i="80" s="1"/>
  <c r="E94" i="80" s="1"/>
  <c r="F94" i="80" s="1"/>
  <c r="AU86" i="6"/>
  <c r="H85" i="6"/>
  <c r="AU84" i="6"/>
  <c r="I93" i="100" s="1"/>
  <c r="J92" i="100"/>
  <c r="K92" i="100"/>
  <c r="H92" i="100"/>
  <c r="I92" i="100"/>
  <c r="H91" i="80"/>
  <c r="B91" i="80"/>
  <c r="G91" i="100"/>
  <c r="L91" i="100" s="1"/>
  <c r="G87" i="6" a="1"/>
  <c r="G87" i="6" s="1"/>
  <c r="C93" i="55" l="1"/>
  <c r="AK85" i="6"/>
  <c r="AJ85" i="6"/>
  <c r="AJ84" i="6"/>
  <c r="AK84" i="6"/>
  <c r="C96" i="9"/>
  <c r="C92" i="8"/>
  <c r="C94" i="103"/>
  <c r="D94" i="30"/>
  <c r="H92" i="80"/>
  <c r="G92" i="100"/>
  <c r="L92" i="100" s="1"/>
  <c r="H93" i="100"/>
  <c r="J93" i="100"/>
  <c r="K93" i="100"/>
  <c r="I95" i="100"/>
  <c r="H95" i="100"/>
  <c r="K95" i="100"/>
  <c r="J95" i="100"/>
  <c r="G88" i="6" a="1"/>
  <c r="G88" i="6" s="1"/>
  <c r="G89" i="6" s="1" a="1"/>
  <c r="G89" i="6" s="1"/>
  <c r="H87" i="6"/>
  <c r="C93" i="80"/>
  <c r="D93" i="80" s="1"/>
  <c r="E93" i="80" s="1"/>
  <c r="F93" i="80" s="1"/>
  <c r="AU85" i="6"/>
  <c r="H94" i="80"/>
  <c r="B94" i="80"/>
  <c r="C95" i="55" l="1"/>
  <c r="AJ86" i="6"/>
  <c r="AK86" i="6"/>
  <c r="C98" i="9"/>
  <c r="C94" i="8"/>
  <c r="C96" i="103"/>
  <c r="D96" i="30"/>
  <c r="H94" i="100"/>
  <c r="I94" i="100"/>
  <c r="J94" i="100"/>
  <c r="K94" i="100"/>
  <c r="G90" i="6" a="1"/>
  <c r="G90" i="6" s="1"/>
  <c r="H89" i="6"/>
  <c r="H88" i="6"/>
  <c r="AK87" i="6" s="1"/>
  <c r="H93" i="80"/>
  <c r="B93" i="80"/>
  <c r="C95" i="80"/>
  <c r="D95" i="80" s="1"/>
  <c r="E95" i="80" s="1"/>
  <c r="F95" i="80" s="1"/>
  <c r="AU87" i="6"/>
  <c r="G95" i="100"/>
  <c r="L95" i="100" s="1"/>
  <c r="G93" i="100"/>
  <c r="L93" i="100" s="1"/>
  <c r="AK88" i="6" l="1"/>
  <c r="AJ88" i="6"/>
  <c r="AJ87" i="6"/>
  <c r="C97" i="103"/>
  <c r="C95" i="8"/>
  <c r="C98" i="103"/>
  <c r="C96" i="8"/>
  <c r="H96" i="100"/>
  <c r="I96" i="100"/>
  <c r="J96" i="100"/>
  <c r="K96" i="100"/>
  <c r="H95" i="80"/>
  <c r="B95" i="80"/>
  <c r="C96" i="80"/>
  <c r="D96" i="80" s="1"/>
  <c r="E96" i="80" s="1"/>
  <c r="F96" i="80" s="1"/>
  <c r="AU88" i="6"/>
  <c r="H90" i="6"/>
  <c r="G91" i="6" a="1"/>
  <c r="G91" i="6" s="1"/>
  <c r="G94" i="100"/>
  <c r="L94" i="100" s="1"/>
  <c r="AU89" i="6"/>
  <c r="C97" i="80"/>
  <c r="D97" i="80" s="1"/>
  <c r="E97" i="80" s="1"/>
  <c r="F97" i="80" s="1"/>
  <c r="AJ89" i="6" l="1"/>
  <c r="AK89" i="6"/>
  <c r="C99" i="103"/>
  <c r="C97" i="8"/>
  <c r="C98" i="80"/>
  <c r="D98" i="80" s="1"/>
  <c r="E98" i="80" s="1"/>
  <c r="F98" i="80" s="1"/>
  <c r="B98" i="80" s="1"/>
  <c r="H91" i="6"/>
  <c r="G92" i="6" a="1"/>
  <c r="G92" i="6" s="1"/>
  <c r="H97" i="100"/>
  <c r="J97" i="100"/>
  <c r="I97" i="100"/>
  <c r="K97" i="100"/>
  <c r="H97" i="80"/>
  <c r="B97" i="80"/>
  <c r="H98" i="100"/>
  <c r="I98" i="100"/>
  <c r="J98" i="100"/>
  <c r="K98" i="100"/>
  <c r="AU90" i="6"/>
  <c r="H96" i="80"/>
  <c r="B96" i="80"/>
  <c r="G96" i="100"/>
  <c r="L96" i="100" s="1"/>
  <c r="AJ90" i="6" l="1"/>
  <c r="AK90" i="6"/>
  <c r="C100" i="103"/>
  <c r="C98" i="8"/>
  <c r="H98" i="80"/>
  <c r="G93" i="6" a="1"/>
  <c r="G93" i="6" s="1"/>
  <c r="H93" i="6" s="1"/>
  <c r="I99" i="100"/>
  <c r="H99" i="100"/>
  <c r="K99" i="100"/>
  <c r="J99" i="100"/>
  <c r="G98" i="100"/>
  <c r="L98" i="100" s="1"/>
  <c r="G97" i="100"/>
  <c r="L97" i="100" s="1"/>
  <c r="H92" i="6"/>
  <c r="AJ91" i="6" s="1"/>
  <c r="C99" i="80"/>
  <c r="D99" i="80" s="1"/>
  <c r="E99" i="80" s="1"/>
  <c r="F99" i="80" s="1"/>
  <c r="AU91" i="6"/>
  <c r="C100" i="55" l="1"/>
  <c r="AK92" i="6"/>
  <c r="AJ92" i="6"/>
  <c r="AK91" i="6"/>
  <c r="C102" i="103"/>
  <c r="C100" i="8"/>
  <c r="C103" i="9"/>
  <c r="C99" i="8"/>
  <c r="G94" i="6" a="1"/>
  <c r="G94" i="6" s="1"/>
  <c r="G95" i="6" s="1" a="1"/>
  <c r="G95" i="6" s="1"/>
  <c r="C101" i="103"/>
  <c r="D101" i="30"/>
  <c r="C100" i="80"/>
  <c r="D100" i="80" s="1"/>
  <c r="E100" i="80" s="1"/>
  <c r="F100" i="80" s="1"/>
  <c r="AU92" i="6"/>
  <c r="J100" i="100"/>
  <c r="K100" i="100"/>
  <c r="H100" i="100"/>
  <c r="I100" i="100"/>
  <c r="H99" i="80"/>
  <c r="B99" i="80"/>
  <c r="G99" i="100"/>
  <c r="L99" i="100" s="1"/>
  <c r="C101" i="80"/>
  <c r="D101" i="80" s="1"/>
  <c r="E101" i="80" s="1"/>
  <c r="F101" i="80" s="1"/>
  <c r="AU93" i="6"/>
  <c r="H94" i="6" l="1"/>
  <c r="H101" i="80"/>
  <c r="B101" i="80"/>
  <c r="H101" i="100"/>
  <c r="J101" i="100"/>
  <c r="I101" i="100"/>
  <c r="K101" i="100"/>
  <c r="H100" i="80"/>
  <c r="B100" i="80"/>
  <c r="J102" i="100"/>
  <c r="K102" i="100"/>
  <c r="H102" i="100"/>
  <c r="I102" i="100"/>
  <c r="H95" i="6"/>
  <c r="G96" i="6" a="1"/>
  <c r="G96" i="6" s="1"/>
  <c r="G100" i="100"/>
  <c r="L100" i="100" s="1"/>
  <c r="C102" i="8" l="1"/>
  <c r="AK94" i="6"/>
  <c r="AJ94" i="6"/>
  <c r="AK93" i="6"/>
  <c r="AJ93" i="6"/>
  <c r="C102" i="80"/>
  <c r="D102" i="80" s="1"/>
  <c r="E102" i="80" s="1"/>
  <c r="F102" i="80" s="1"/>
  <c r="B102" i="80" s="1"/>
  <c r="C101" i="8"/>
  <c r="AU94" i="6"/>
  <c r="G97" i="6" a="1"/>
  <c r="G97" i="6" s="1"/>
  <c r="G98" i="6" s="1" a="1"/>
  <c r="G98" i="6" s="1"/>
  <c r="H98" i="6" s="1"/>
  <c r="H96" i="6"/>
  <c r="K103" i="100"/>
  <c r="J103" i="100"/>
  <c r="I103" i="100"/>
  <c r="H103" i="100"/>
  <c r="C103" i="80"/>
  <c r="D103" i="80" s="1"/>
  <c r="E103" i="80" s="1"/>
  <c r="F103" i="80" s="1"/>
  <c r="AU95" i="6"/>
  <c r="G102" i="100"/>
  <c r="L102" i="100" s="1"/>
  <c r="G101" i="100"/>
  <c r="L101" i="100" s="1"/>
  <c r="C104" i="55" l="1"/>
  <c r="AK95" i="6"/>
  <c r="C105" i="8"/>
  <c r="AJ95" i="6"/>
  <c r="H102" i="80"/>
  <c r="C107" i="9"/>
  <c r="C103" i="8"/>
  <c r="E105" i="30"/>
  <c r="G103" i="100"/>
  <c r="L103" i="100" s="1"/>
  <c r="C106" i="80"/>
  <c r="D106" i="80" s="1"/>
  <c r="E106" i="80" s="1"/>
  <c r="F106" i="80" s="1"/>
  <c r="AU98" i="6"/>
  <c r="J104" i="100"/>
  <c r="H104" i="100"/>
  <c r="I104" i="100"/>
  <c r="K104" i="100"/>
  <c r="B103" i="80"/>
  <c r="H103" i="80"/>
  <c r="C104" i="80"/>
  <c r="D104" i="80" s="1"/>
  <c r="E104" i="80" s="1"/>
  <c r="F104" i="80" s="1"/>
  <c r="AU96" i="6"/>
  <c r="G99" i="6" a="1"/>
  <c r="G99" i="6" s="1"/>
  <c r="H97" i="6"/>
  <c r="AK96" i="6" s="1"/>
  <c r="C104" i="8" l="1"/>
  <c r="AK97" i="6"/>
  <c r="AJ97" i="6"/>
  <c r="AJ96" i="6"/>
  <c r="AU97" i="6"/>
  <c r="C105" i="80"/>
  <c r="D105" i="80" s="1"/>
  <c r="E105" i="80" s="1"/>
  <c r="F105" i="80" s="1"/>
  <c r="G104" i="100"/>
  <c r="L104" i="100" s="1"/>
  <c r="G100" i="6" a="1"/>
  <c r="G100" i="6" s="1"/>
  <c r="G101" i="6" s="1" a="1"/>
  <c r="G101" i="6" s="1"/>
  <c r="H101" i="6" s="1"/>
  <c r="H99" i="6"/>
  <c r="I105" i="100"/>
  <c r="H105" i="100"/>
  <c r="K105" i="100"/>
  <c r="J105" i="100"/>
  <c r="B104" i="80"/>
  <c r="H104" i="80"/>
  <c r="K107" i="100"/>
  <c r="H107" i="100"/>
  <c r="I107" i="100"/>
  <c r="J107" i="100"/>
  <c r="H106" i="80"/>
  <c r="B106" i="80"/>
  <c r="C108" i="8" l="1"/>
  <c r="AJ98" i="6"/>
  <c r="AK98" i="6"/>
  <c r="C106" i="8"/>
  <c r="G107" i="100"/>
  <c r="L107" i="100" s="1"/>
  <c r="G105" i="100"/>
  <c r="L105" i="100" s="1"/>
  <c r="H100" i="6"/>
  <c r="AK99" i="6" s="1"/>
  <c r="B105" i="80"/>
  <c r="H105" i="80"/>
  <c r="C107" i="80"/>
  <c r="D107" i="80" s="1"/>
  <c r="E107" i="80" s="1"/>
  <c r="F107" i="80" s="1"/>
  <c r="AU99" i="6"/>
  <c r="K106" i="100"/>
  <c r="H106" i="100"/>
  <c r="I106" i="100"/>
  <c r="J106" i="100"/>
  <c r="C109" i="80"/>
  <c r="D109" i="80" s="1"/>
  <c r="E109" i="80" s="1"/>
  <c r="F109" i="80" s="1"/>
  <c r="AU101" i="6"/>
  <c r="G102" i="6" a="1"/>
  <c r="G102" i="6" s="1"/>
  <c r="H102" i="6" s="1"/>
  <c r="C109" i="8" l="1"/>
  <c r="AK101" i="6"/>
  <c r="C107" i="8"/>
  <c r="AK100" i="6"/>
  <c r="AJ100" i="6"/>
  <c r="AJ99" i="6"/>
  <c r="AJ101" i="6"/>
  <c r="G103" i="6" a="1"/>
  <c r="G103" i="6" s="1"/>
  <c r="C110" i="80"/>
  <c r="D110" i="80" s="1"/>
  <c r="E110" i="80" s="1"/>
  <c r="F110" i="80" s="1"/>
  <c r="AU102" i="6"/>
  <c r="H110" i="100"/>
  <c r="I110" i="100"/>
  <c r="J110" i="100"/>
  <c r="K110" i="100"/>
  <c r="B109" i="80"/>
  <c r="H109" i="80"/>
  <c r="H107" i="80"/>
  <c r="B107" i="80"/>
  <c r="G106" i="100"/>
  <c r="L106" i="100" s="1"/>
  <c r="J108" i="100"/>
  <c r="K108" i="100"/>
  <c r="H108" i="100"/>
  <c r="I108" i="100"/>
  <c r="C108" i="80"/>
  <c r="D108" i="80" s="1"/>
  <c r="E108" i="80" s="1"/>
  <c r="F108" i="80" s="1"/>
  <c r="AU100" i="6"/>
  <c r="H103" i="6" l="1"/>
  <c r="G104" i="6" a="1"/>
  <c r="G104" i="6" s="1"/>
  <c r="G108" i="100"/>
  <c r="L108" i="100" s="1"/>
  <c r="H108" i="80"/>
  <c r="B108" i="80"/>
  <c r="I111" i="100"/>
  <c r="H111" i="100"/>
  <c r="K111" i="100"/>
  <c r="J111" i="100"/>
  <c r="J109" i="100"/>
  <c r="I109" i="100"/>
  <c r="H109" i="100"/>
  <c r="K109" i="100"/>
  <c r="G110" i="100"/>
  <c r="L110" i="100" s="1"/>
  <c r="H110" i="80"/>
  <c r="B110" i="80"/>
  <c r="C111" i="55" l="1"/>
  <c r="AJ102" i="6"/>
  <c r="AK102" i="6"/>
  <c r="C114" i="9"/>
  <c r="C110" i="8"/>
  <c r="D112" i="30"/>
  <c r="C111" i="80"/>
  <c r="D111" i="80" s="1"/>
  <c r="E111" i="80" s="1"/>
  <c r="F111" i="80" s="1"/>
  <c r="H111" i="80" s="1"/>
  <c r="AU103" i="6"/>
  <c r="K112" i="100" s="1"/>
  <c r="G105" i="6" a="1"/>
  <c r="G105" i="6" s="1"/>
  <c r="H104" i="6"/>
  <c r="G109" i="100"/>
  <c r="L109" i="100" s="1"/>
  <c r="I112" i="100"/>
  <c r="G111" i="100"/>
  <c r="L111" i="100" s="1"/>
  <c r="C112" i="55" l="1"/>
  <c r="AK103" i="6"/>
  <c r="AJ103" i="6"/>
  <c r="C115" i="9"/>
  <c r="C111" i="8"/>
  <c r="D113" i="30"/>
  <c r="H112" i="100"/>
  <c r="B111" i="80"/>
  <c r="J112" i="100"/>
  <c r="G106" i="6" a="1"/>
  <c r="G106" i="6" s="1"/>
  <c r="H105" i="6"/>
  <c r="AK104" i="6" s="1"/>
  <c r="AU104" i="6"/>
  <c r="C112" i="80"/>
  <c r="D112" i="80" s="1"/>
  <c r="E112" i="80" s="1"/>
  <c r="F112" i="80" s="1"/>
  <c r="C113" i="55" l="1"/>
  <c r="AJ104" i="6"/>
  <c r="G112" i="100"/>
  <c r="L112" i="100" s="1"/>
  <c r="C116" i="9"/>
  <c r="C112" i="8"/>
  <c r="E114" i="30"/>
  <c r="B112" i="80"/>
  <c r="H112" i="80"/>
  <c r="H113" i="100"/>
  <c r="K113" i="100"/>
  <c r="J113" i="100"/>
  <c r="I113" i="100"/>
  <c r="C113" i="80"/>
  <c r="D113" i="80" s="1"/>
  <c r="E113" i="80" s="1"/>
  <c r="F113" i="80" s="1"/>
  <c r="AU105" i="6"/>
  <c r="G107" i="6" a="1"/>
  <c r="G107" i="6" s="1"/>
  <c r="H106" i="6"/>
  <c r="C114" i="55" l="1"/>
  <c r="AK105" i="6"/>
  <c r="AJ105" i="6"/>
  <c r="C117" i="9"/>
  <c r="C113" i="8"/>
  <c r="E115" i="30"/>
  <c r="G108" i="6" a="1"/>
  <c r="G108" i="6" s="1"/>
  <c r="H107" i="6"/>
  <c r="K114" i="100"/>
  <c r="I114" i="100"/>
  <c r="J114" i="100"/>
  <c r="H114" i="100"/>
  <c r="H113" i="80"/>
  <c r="B113" i="80"/>
  <c r="G113" i="100"/>
  <c r="L113" i="100" s="1"/>
  <c r="C114" i="80"/>
  <c r="D114" i="80" s="1"/>
  <c r="E114" i="80" s="1"/>
  <c r="F114" i="80" s="1"/>
  <c r="AU106" i="6"/>
  <c r="C115" i="55" l="1"/>
  <c r="AK106" i="6"/>
  <c r="AJ106" i="6"/>
  <c r="C118" i="9"/>
  <c r="C114" i="8"/>
  <c r="E116" i="30"/>
  <c r="G114" i="100"/>
  <c r="L114" i="100" s="1"/>
  <c r="J115" i="100"/>
  <c r="H115" i="100"/>
  <c r="I115" i="100"/>
  <c r="K115" i="100"/>
  <c r="H114" i="80"/>
  <c r="B114" i="80"/>
  <c r="C115" i="80"/>
  <c r="D115" i="80" s="1"/>
  <c r="E115" i="80" s="1"/>
  <c r="F115" i="80" s="1"/>
  <c r="AU107" i="6"/>
  <c r="H108" i="6"/>
  <c r="AK107" i="6" s="1"/>
  <c r="C116" i="55" l="1"/>
  <c r="AJ107" i="6"/>
  <c r="C119" i="9"/>
  <c r="C115" i="8"/>
  <c r="E117" i="30"/>
  <c r="G109" i="6" a="1"/>
  <c r="G109" i="6" s="1"/>
  <c r="K116" i="100"/>
  <c r="I116" i="100"/>
  <c r="J116" i="100"/>
  <c r="H116" i="100"/>
  <c r="H115" i="80"/>
  <c r="B115" i="80"/>
  <c r="C116" i="80"/>
  <c r="D116" i="80" s="1"/>
  <c r="E116" i="80" s="1"/>
  <c r="F116" i="80" s="1"/>
  <c r="AU108" i="6"/>
  <c r="G115" i="100"/>
  <c r="L115" i="100" s="1"/>
  <c r="G116" i="100" l="1"/>
  <c r="L116" i="100" s="1"/>
  <c r="H117" i="100"/>
  <c r="J117" i="100"/>
  <c r="I117" i="100"/>
  <c r="K117" i="100"/>
  <c r="H116" i="80"/>
  <c r="B116" i="80"/>
  <c r="G110" i="6" a="1"/>
  <c r="G110" i="6" s="1"/>
  <c r="H109" i="6"/>
  <c r="AJ108" i="6" l="1"/>
  <c r="AK108" i="6"/>
  <c r="C117" i="80"/>
  <c r="D117" i="80" s="1"/>
  <c r="E117" i="80" s="1"/>
  <c r="F117" i="80" s="1"/>
  <c r="B117" i="80" s="1"/>
  <c r="C116" i="8"/>
  <c r="B117" i="24"/>
  <c r="G111" i="6" a="1"/>
  <c r="G111" i="6" s="1"/>
  <c r="H110" i="6"/>
  <c r="AJ109" i="6" s="1"/>
  <c r="G117" i="100"/>
  <c r="L117" i="100" s="1"/>
  <c r="C118" i="80"/>
  <c r="D118" i="80" s="1"/>
  <c r="E118" i="80" s="1"/>
  <c r="F118" i="80" s="1"/>
  <c r="AU109" i="6"/>
  <c r="I118" i="100" s="1"/>
  <c r="K118" i="100"/>
  <c r="J118" i="100"/>
  <c r="H117" i="80"/>
  <c r="AK109" i="6" l="1"/>
  <c r="H118" i="100"/>
  <c r="G118" i="100" s="1"/>
  <c r="L118" i="100" s="1"/>
  <c r="C117" i="8"/>
  <c r="H117" i="24"/>
  <c r="J117" i="24"/>
  <c r="G117" i="24"/>
  <c r="I117" i="24"/>
  <c r="C118" i="21"/>
  <c r="H118" i="80"/>
  <c r="B118" i="80"/>
  <c r="AU110" i="6"/>
  <c r="H119" i="100" s="1"/>
  <c r="H111" i="6"/>
  <c r="AJ110" i="6" s="1"/>
  <c r="AK110" i="6" l="1"/>
  <c r="C120" i="21"/>
  <c r="C118" i="8"/>
  <c r="K117" i="24"/>
  <c r="L117" i="24"/>
  <c r="C119" i="80"/>
  <c r="D119" i="80" s="1"/>
  <c r="E119" i="80" s="1"/>
  <c r="F119" i="80" s="1"/>
  <c r="H119" i="80" s="1"/>
  <c r="I119" i="100"/>
  <c r="J119" i="100"/>
  <c r="K119" i="100"/>
  <c r="C119" i="21"/>
  <c r="G112" i="6" a="1"/>
  <c r="G112" i="6" s="1"/>
  <c r="AU111" i="6"/>
  <c r="K120" i="100" s="1"/>
  <c r="B119" i="80" l="1"/>
  <c r="G119" i="100"/>
  <c r="L119" i="100" s="1"/>
  <c r="H120" i="100"/>
  <c r="I120" i="100"/>
  <c r="J120" i="100"/>
  <c r="G113" i="6" a="1"/>
  <c r="G113" i="6" s="1"/>
  <c r="H112" i="6"/>
  <c r="C119" i="8" l="1"/>
  <c r="AK111" i="6"/>
  <c r="AJ111" i="6"/>
  <c r="G120" i="100"/>
  <c r="L120" i="100" s="1"/>
  <c r="C120" i="80"/>
  <c r="D120" i="80" s="1"/>
  <c r="E120" i="80" s="1"/>
  <c r="F120" i="80" s="1"/>
  <c r="G114" i="6" a="1"/>
  <c r="G114" i="6" s="1"/>
  <c r="H113" i="6"/>
  <c r="AK112" i="6" s="1"/>
  <c r="AU112" i="6"/>
  <c r="C121" i="55" l="1"/>
  <c r="AJ112" i="6"/>
  <c r="E122" i="30"/>
  <c r="C124" i="9"/>
  <c r="C120" i="8"/>
  <c r="H121" i="100"/>
  <c r="I121" i="100"/>
  <c r="J121" i="100"/>
  <c r="K121" i="100"/>
  <c r="C121" i="80"/>
  <c r="D121" i="80" s="1"/>
  <c r="E121" i="80" s="1"/>
  <c r="F121" i="80" s="1"/>
  <c r="H120" i="80"/>
  <c r="B120" i="80"/>
  <c r="AU113" i="6"/>
  <c r="G115" i="6" a="1"/>
  <c r="G115" i="6" s="1"/>
  <c r="H114" i="6"/>
  <c r="AK113" i="6" s="1"/>
  <c r="C122" i="55" l="1"/>
  <c r="AJ113" i="6"/>
  <c r="E123" i="30"/>
  <c r="C125" i="9"/>
  <c r="C121" i="8"/>
  <c r="C122" i="80"/>
  <c r="D122" i="80" s="1"/>
  <c r="E122" i="80" s="1"/>
  <c r="F122" i="80" s="1"/>
  <c r="K122" i="100"/>
  <c r="J122" i="100"/>
  <c r="H122" i="100"/>
  <c r="I122" i="100"/>
  <c r="H121" i="80"/>
  <c r="B121" i="80"/>
  <c r="G121" i="100"/>
  <c r="L121" i="100" s="1"/>
  <c r="G116" i="6" a="1"/>
  <c r="G116" i="6" s="1"/>
  <c r="H115" i="6"/>
  <c r="AU114" i="6"/>
  <c r="AK114" i="6" l="1"/>
  <c r="C122" i="8"/>
  <c r="AJ114" i="6"/>
  <c r="G122" i="100"/>
  <c r="L122" i="100" s="1"/>
  <c r="H123" i="100"/>
  <c r="K123" i="100"/>
  <c r="J123" i="100"/>
  <c r="I123" i="100"/>
  <c r="C125" i="36"/>
  <c r="C123" i="36"/>
  <c r="C123" i="80"/>
  <c r="D123" i="80" s="1"/>
  <c r="E123" i="80" s="1"/>
  <c r="F123" i="80" s="1"/>
  <c r="B122" i="80"/>
  <c r="H122" i="80"/>
  <c r="AU115" i="6"/>
  <c r="G117" i="6" a="1"/>
  <c r="G117" i="6" s="1"/>
  <c r="H116" i="6"/>
  <c r="AK115" i="6" l="1"/>
  <c r="C123" i="8"/>
  <c r="AJ115" i="6"/>
  <c r="G123" i="100"/>
  <c r="L123" i="100" s="1"/>
  <c r="C126" i="36"/>
  <c r="C124" i="36"/>
  <c r="C124" i="80"/>
  <c r="D124" i="80" s="1"/>
  <c r="E124" i="80" s="1"/>
  <c r="F124" i="80" s="1"/>
  <c r="I124" i="100"/>
  <c r="H124" i="100"/>
  <c r="K124" i="100"/>
  <c r="J124" i="100"/>
  <c r="B123" i="80"/>
  <c r="H123" i="80"/>
  <c r="G118" i="6" a="1"/>
  <c r="G118" i="6" s="1"/>
  <c r="H118" i="6" s="1"/>
  <c r="H117" i="6"/>
  <c r="AU116" i="6"/>
  <c r="C125" i="55" l="1"/>
  <c r="AK117" i="6"/>
  <c r="AJ117" i="6"/>
  <c r="AK116" i="6"/>
  <c r="C126" i="55"/>
  <c r="AJ116" i="6"/>
  <c r="E126" i="30"/>
  <c r="C128" i="9"/>
  <c r="C124" i="8"/>
  <c r="C129" i="9"/>
  <c r="C125" i="8"/>
  <c r="C127" i="103"/>
  <c r="E127" i="30"/>
  <c r="B124" i="80"/>
  <c r="H124" i="80"/>
  <c r="J125" i="100"/>
  <c r="K125" i="100"/>
  <c r="H125" i="100"/>
  <c r="I125" i="100"/>
  <c r="C126" i="80"/>
  <c r="D126" i="80" s="1"/>
  <c r="E126" i="80" s="1"/>
  <c r="F126" i="80" s="1"/>
  <c r="H126" i="80" s="1"/>
  <c r="C125" i="80"/>
  <c r="D125" i="80" s="1"/>
  <c r="E125" i="80" s="1"/>
  <c r="F125" i="80" s="1"/>
  <c r="G124" i="100"/>
  <c r="L124" i="100" s="1"/>
  <c r="AU117" i="6"/>
  <c r="AU118" i="6"/>
  <c r="H127" i="100" s="1"/>
  <c r="B126" i="80" l="1"/>
  <c r="G125" i="100"/>
  <c r="L125" i="100" s="1"/>
  <c r="K126" i="100"/>
  <c r="J126" i="100"/>
  <c r="I126" i="100"/>
  <c r="H126" i="100"/>
  <c r="I127" i="100"/>
  <c r="J127" i="100"/>
  <c r="H125" i="80"/>
  <c r="B125" i="80"/>
  <c r="K127" i="100"/>
  <c r="G119" i="6" a="1"/>
  <c r="G119" i="6" s="1"/>
  <c r="H119" i="6" s="1"/>
  <c r="AJ118" i="6" l="1"/>
  <c r="AK118" i="6"/>
  <c r="C126" i="8"/>
  <c r="G126" i="100"/>
  <c r="L126" i="100" s="1"/>
  <c r="G127" i="100"/>
  <c r="L127" i="100" s="1"/>
  <c r="C127" i="80"/>
  <c r="D127" i="80" s="1"/>
  <c r="E127" i="80" s="1"/>
  <c r="F127" i="80" s="1"/>
  <c r="G120" i="6" a="1"/>
  <c r="G120" i="6" s="1"/>
  <c r="H120" i="6" s="1"/>
  <c r="AJ119" i="6" s="1"/>
  <c r="C130" i="80"/>
  <c r="D130" i="80" s="1"/>
  <c r="E130" i="80" s="1"/>
  <c r="F130" i="80" s="1"/>
  <c r="AU119" i="6"/>
  <c r="AK119" i="6" l="1"/>
  <c r="C127" i="8"/>
  <c r="K128" i="100"/>
  <c r="J128" i="100"/>
  <c r="I128" i="100"/>
  <c r="H128" i="100"/>
  <c r="H127" i="80"/>
  <c r="B127" i="80"/>
  <c r="C128" i="80"/>
  <c r="D128" i="80" s="1"/>
  <c r="E128" i="80" s="1"/>
  <c r="F128" i="80" s="1"/>
  <c r="G121" i="6" a="1"/>
  <c r="G121" i="6" s="1"/>
  <c r="H121" i="6" s="1"/>
  <c r="C131" i="80"/>
  <c r="D131" i="80" s="1"/>
  <c r="E131" i="80" s="1"/>
  <c r="F131" i="80" s="1"/>
  <c r="AU120" i="6"/>
  <c r="J131" i="100"/>
  <c r="H131" i="100"/>
  <c r="K131" i="100"/>
  <c r="I131" i="100"/>
  <c r="H130" i="80"/>
  <c r="B130" i="80"/>
  <c r="C129" i="55" l="1"/>
  <c r="AK121" i="6"/>
  <c r="AJ121" i="6"/>
  <c r="AJ120" i="6"/>
  <c r="AK120" i="6"/>
  <c r="D130" i="30"/>
  <c r="C132" i="9"/>
  <c r="C128" i="8"/>
  <c r="G128" i="100"/>
  <c r="L128" i="100" s="1"/>
  <c r="C129" i="80"/>
  <c r="D129" i="80" s="1"/>
  <c r="E129" i="80" s="1"/>
  <c r="F129" i="80" s="1"/>
  <c r="H128" i="80"/>
  <c r="B128" i="80"/>
  <c r="K129" i="100"/>
  <c r="H129" i="100"/>
  <c r="I129" i="100"/>
  <c r="J129" i="100"/>
  <c r="C132" i="80"/>
  <c r="D132" i="80" s="1"/>
  <c r="E132" i="80" s="1"/>
  <c r="F132" i="80" s="1"/>
  <c r="AU121" i="6"/>
  <c r="J132" i="100"/>
  <c r="K132" i="100"/>
  <c r="H132" i="100"/>
  <c r="I132" i="100"/>
  <c r="B131" i="80"/>
  <c r="H131" i="80"/>
  <c r="G131" i="100"/>
  <c r="L131" i="100" s="1"/>
  <c r="G129" i="100" l="1"/>
  <c r="L129" i="100" s="1"/>
  <c r="H130" i="100"/>
  <c r="I130" i="100"/>
  <c r="K130" i="100"/>
  <c r="J130" i="100"/>
  <c r="H129" i="80"/>
  <c r="B129" i="80"/>
  <c r="J133" i="100"/>
  <c r="H133" i="100"/>
  <c r="K133" i="100"/>
  <c r="I133" i="100"/>
  <c r="B132" i="80"/>
  <c r="H132" i="80"/>
  <c r="G132" i="100"/>
  <c r="L132" i="100" s="1"/>
  <c r="G130" i="100" l="1"/>
  <c r="L130" i="100" s="1"/>
  <c r="G133" i="100"/>
  <c r="L133" i="100" s="1"/>
  <c r="G257" i="6" a="1"/>
  <c r="G257" i="6" s="1"/>
  <c r="H257" i="6" l="1"/>
  <c r="G258" i="6" a="1"/>
  <c r="G258" i="6" s="1"/>
  <c r="AJ256" i="6" l="1"/>
  <c r="AK256" i="6"/>
  <c r="C265" i="80"/>
  <c r="D265" i="80" s="1"/>
  <c r="E265" i="80" s="1"/>
  <c r="F265" i="80" s="1"/>
  <c r="H265" i="80" s="1"/>
  <c r="C264" i="8"/>
  <c r="AU257" i="6"/>
  <c r="H258" i="6"/>
  <c r="G259" i="6" a="1"/>
  <c r="G259" i="6" s="1"/>
  <c r="AK257" i="6" l="1"/>
  <c r="AJ257" i="6"/>
  <c r="B265" i="80"/>
  <c r="C266" i="80"/>
  <c r="D266" i="80" s="1"/>
  <c r="E266" i="80" s="1"/>
  <c r="F266" i="80" s="1"/>
  <c r="H266" i="80" s="1"/>
  <c r="C265" i="8"/>
  <c r="I266" i="100"/>
  <c r="H266" i="100"/>
  <c r="K266" i="100"/>
  <c r="J266" i="100"/>
  <c r="AU258" i="6"/>
  <c r="H259" i="6"/>
  <c r="AK258" i="6" s="1"/>
  <c r="G260" i="6" a="1"/>
  <c r="G260" i="6" s="1"/>
  <c r="AJ258" i="6" l="1"/>
  <c r="B266" i="80"/>
  <c r="C267" i="80"/>
  <c r="D267" i="80" s="1"/>
  <c r="E267" i="80" s="1"/>
  <c r="F267" i="80" s="1"/>
  <c r="H267" i="80" s="1"/>
  <c r="C266" i="8"/>
  <c r="G266" i="100"/>
  <c r="L266" i="100" s="1"/>
  <c r="H267" i="100"/>
  <c r="J267" i="100"/>
  <c r="I267" i="100"/>
  <c r="K267" i="100"/>
  <c r="AU259" i="6"/>
  <c r="H260" i="6"/>
  <c r="G261" i="6" a="1"/>
  <c r="G261" i="6" s="1"/>
  <c r="AK259" i="6" l="1"/>
  <c r="AJ259" i="6"/>
  <c r="B267" i="80"/>
  <c r="C268" i="80"/>
  <c r="D268" i="80" s="1"/>
  <c r="E268" i="80" s="1"/>
  <c r="F268" i="80" s="1"/>
  <c r="H268" i="80" s="1"/>
  <c r="C267" i="8"/>
  <c r="I268" i="100"/>
  <c r="H268" i="100"/>
  <c r="K268" i="100"/>
  <c r="J268" i="100"/>
  <c r="G267" i="100"/>
  <c r="L267" i="100" s="1"/>
  <c r="AU260" i="6"/>
  <c r="H261" i="6"/>
  <c r="AK260" i="6" s="1"/>
  <c r="G262" i="6" a="1"/>
  <c r="G262" i="6" s="1"/>
  <c r="AJ260" i="6" l="1"/>
  <c r="B268" i="80"/>
  <c r="C269" i="80"/>
  <c r="D269" i="80" s="1"/>
  <c r="E269" i="80" s="1"/>
  <c r="F269" i="80" s="1"/>
  <c r="H269" i="80" s="1"/>
  <c r="C268" i="8"/>
  <c r="G268" i="100"/>
  <c r="L268" i="100" s="1"/>
  <c r="H269" i="100"/>
  <c r="J269" i="100"/>
  <c r="I269" i="100"/>
  <c r="K269" i="100"/>
  <c r="AU261" i="6"/>
  <c r="H262" i="6"/>
  <c r="AK261" i="6" s="1"/>
  <c r="G263" i="6" a="1"/>
  <c r="G263" i="6" s="1"/>
  <c r="G264" i="6" a="1"/>
  <c r="G264" i="6" s="1"/>
  <c r="AJ261" i="6" l="1"/>
  <c r="B269" i="80"/>
  <c r="C270" i="80"/>
  <c r="D270" i="80" s="1"/>
  <c r="E270" i="80" s="1"/>
  <c r="F270" i="80" s="1"/>
  <c r="H270" i="80" s="1"/>
  <c r="C269" i="8"/>
  <c r="I270" i="100"/>
  <c r="H270" i="100"/>
  <c r="K270" i="100"/>
  <c r="J270" i="100"/>
  <c r="G269" i="100"/>
  <c r="L269" i="100" s="1"/>
  <c r="AU262" i="6"/>
  <c r="H264" i="6"/>
  <c r="G265" i="6" a="1"/>
  <c r="G265" i="6" s="1"/>
  <c r="H263" i="6"/>
  <c r="AK262" i="6" s="1"/>
  <c r="AJ263" i="6" l="1"/>
  <c r="AK263" i="6"/>
  <c r="AJ262" i="6"/>
  <c r="B270" i="80"/>
  <c r="C271" i="80"/>
  <c r="D271" i="80" s="1"/>
  <c r="E271" i="80" s="1"/>
  <c r="F271" i="80" s="1"/>
  <c r="H271" i="80" s="1"/>
  <c r="C270" i="8"/>
  <c r="C272" i="80"/>
  <c r="D272" i="80" s="1"/>
  <c r="E272" i="80" s="1"/>
  <c r="F272" i="80" s="1"/>
  <c r="H272" i="80" s="1"/>
  <c r="C271" i="8"/>
  <c r="B271" i="80"/>
  <c r="G270" i="100"/>
  <c r="L270" i="100" s="1"/>
  <c r="H271" i="100"/>
  <c r="J271" i="100"/>
  <c r="I271" i="100"/>
  <c r="K271" i="100"/>
  <c r="AU263" i="6"/>
  <c r="AU264" i="6"/>
  <c r="H265" i="6"/>
  <c r="G267" i="6" a="1"/>
  <c r="G267" i="6" s="1"/>
  <c r="H267" i="6" s="1"/>
  <c r="G266" i="6" a="1"/>
  <c r="G266" i="6" s="1"/>
  <c r="AK264" i="6" l="1"/>
  <c r="AJ264" i="6"/>
  <c r="B272" i="80"/>
  <c r="C275" i="80"/>
  <c r="D275" i="80" s="1"/>
  <c r="E275" i="80" s="1"/>
  <c r="F275" i="80" s="1"/>
  <c r="H275" i="80" s="1"/>
  <c r="C274" i="8"/>
  <c r="C273" i="80"/>
  <c r="D273" i="80" s="1"/>
  <c r="E273" i="80" s="1"/>
  <c r="F273" i="80" s="1"/>
  <c r="H273" i="80" s="1"/>
  <c r="C272" i="8"/>
  <c r="I272" i="100"/>
  <c r="H272" i="100"/>
  <c r="K272" i="100"/>
  <c r="J272" i="100"/>
  <c r="H273" i="100"/>
  <c r="J273" i="100"/>
  <c r="I273" i="100"/>
  <c r="K273" i="100"/>
  <c r="G271" i="100"/>
  <c r="L271" i="100" s="1"/>
  <c r="AU265" i="6"/>
  <c r="AU267" i="6"/>
  <c r="H266" i="6"/>
  <c r="AK265" i="6" s="1"/>
  <c r="G268" i="6" a="1"/>
  <c r="G268" i="6" s="1"/>
  <c r="AJ266" i="6" l="1"/>
  <c r="AK266" i="6"/>
  <c r="AJ265" i="6"/>
  <c r="B273" i="80"/>
  <c r="B275" i="80"/>
  <c r="C274" i="80"/>
  <c r="D274" i="80" s="1"/>
  <c r="E274" i="80" s="1"/>
  <c r="F274" i="80" s="1"/>
  <c r="H274" i="80" s="1"/>
  <c r="C273" i="8"/>
  <c r="G272" i="100"/>
  <c r="L272" i="100" s="1"/>
  <c r="I276" i="100"/>
  <c r="H276" i="100"/>
  <c r="K276" i="100"/>
  <c r="J276" i="100"/>
  <c r="I274" i="100"/>
  <c r="H274" i="100"/>
  <c r="K274" i="100"/>
  <c r="J274" i="100"/>
  <c r="G273" i="100"/>
  <c r="L273" i="100" s="1"/>
  <c r="AU266" i="6"/>
  <c r="H268" i="6"/>
  <c r="G269" i="6" a="1"/>
  <c r="G269" i="6" s="1"/>
  <c r="G270" i="6" a="1"/>
  <c r="G270" i="6" s="1"/>
  <c r="AJ267" i="6" l="1"/>
  <c r="AK267" i="6"/>
  <c r="B274" i="80"/>
  <c r="C276" i="80"/>
  <c r="D276" i="80" s="1"/>
  <c r="E276" i="80" s="1"/>
  <c r="F276" i="80" s="1"/>
  <c r="H276" i="80" s="1"/>
  <c r="C275" i="8"/>
  <c r="G274" i="100"/>
  <c r="L274" i="100" s="1"/>
  <c r="G276" i="100"/>
  <c r="L276" i="100" s="1"/>
  <c r="H275" i="100"/>
  <c r="J275" i="100"/>
  <c r="I275" i="100"/>
  <c r="K275" i="100"/>
  <c r="AU268" i="6"/>
  <c r="H270" i="6"/>
  <c r="G271" i="6" a="1"/>
  <c r="G271" i="6" s="1"/>
  <c r="H269" i="6"/>
  <c r="AK268" i="6" s="1"/>
  <c r="G272" i="6" a="1"/>
  <c r="G272" i="6" s="1"/>
  <c r="AJ269" i="6" l="1"/>
  <c r="AK269" i="6"/>
  <c r="AJ268" i="6"/>
  <c r="B276" i="80"/>
  <c r="C277" i="80"/>
  <c r="D277" i="80" s="1"/>
  <c r="E277" i="80" s="1"/>
  <c r="F277" i="80" s="1"/>
  <c r="H277" i="80" s="1"/>
  <c r="C276" i="8"/>
  <c r="C278" i="80"/>
  <c r="D278" i="80" s="1"/>
  <c r="E278" i="80" s="1"/>
  <c r="F278" i="80" s="1"/>
  <c r="H278" i="80" s="1"/>
  <c r="C277" i="8"/>
  <c r="B277" i="80"/>
  <c r="H277" i="100"/>
  <c r="J277" i="100"/>
  <c r="I277" i="100"/>
  <c r="K277" i="100"/>
  <c r="G275" i="100"/>
  <c r="L275" i="100" s="1"/>
  <c r="AU270" i="6"/>
  <c r="AU269" i="6"/>
  <c r="H272" i="6"/>
  <c r="G273" i="6" a="1"/>
  <c r="G273" i="6" s="1"/>
  <c r="H271" i="6"/>
  <c r="AK270" i="6" s="1"/>
  <c r="AJ271" i="6" l="1"/>
  <c r="AK271" i="6"/>
  <c r="AJ270" i="6"/>
  <c r="B278" i="80"/>
  <c r="C279" i="80"/>
  <c r="D279" i="80" s="1"/>
  <c r="E279" i="80" s="1"/>
  <c r="F279" i="80" s="1"/>
  <c r="H279" i="80" s="1"/>
  <c r="C278" i="8"/>
  <c r="C280" i="80"/>
  <c r="D280" i="80" s="1"/>
  <c r="E280" i="80" s="1"/>
  <c r="F280" i="80" s="1"/>
  <c r="H280" i="80" s="1"/>
  <c r="C279" i="8"/>
  <c r="B279" i="80"/>
  <c r="I278" i="100"/>
  <c r="H278" i="100"/>
  <c r="K278" i="100"/>
  <c r="J278" i="100"/>
  <c r="H279" i="100"/>
  <c r="J279" i="100"/>
  <c r="I279" i="100"/>
  <c r="K279" i="100"/>
  <c r="G277" i="100"/>
  <c r="L277" i="100" s="1"/>
  <c r="AU271" i="6"/>
  <c r="AU272" i="6"/>
  <c r="G274" i="6" a="1"/>
  <c r="G274" i="6" s="1"/>
  <c r="H273" i="6"/>
  <c r="AK272" i="6" l="1"/>
  <c r="AJ272" i="6"/>
  <c r="B280" i="80"/>
  <c r="C281" i="80"/>
  <c r="D281" i="80" s="1"/>
  <c r="E281" i="80" s="1"/>
  <c r="F281" i="80" s="1"/>
  <c r="H281" i="80" s="1"/>
  <c r="C280" i="8"/>
  <c r="G278" i="100"/>
  <c r="L278" i="100" s="1"/>
  <c r="H281" i="100"/>
  <c r="J281" i="100"/>
  <c r="I281" i="100"/>
  <c r="K281" i="100"/>
  <c r="I280" i="100"/>
  <c r="H280" i="100"/>
  <c r="K280" i="100"/>
  <c r="J280" i="100"/>
  <c r="G279" i="100"/>
  <c r="L279" i="100" s="1"/>
  <c r="AU273" i="6"/>
  <c r="H274" i="6"/>
  <c r="AK273" i="6" s="1"/>
  <c r="G275" i="6" a="1"/>
  <c r="G275" i="6" s="1"/>
  <c r="AJ273" i="6" l="1"/>
  <c r="B281" i="80"/>
  <c r="C282" i="80"/>
  <c r="D282" i="80" s="1"/>
  <c r="E282" i="80" s="1"/>
  <c r="F282" i="80" s="1"/>
  <c r="H282" i="80" s="1"/>
  <c r="C281" i="8"/>
  <c r="G280" i="100"/>
  <c r="L280" i="100" s="1"/>
  <c r="I282" i="100"/>
  <c r="H282" i="100"/>
  <c r="K282" i="100"/>
  <c r="J282" i="100"/>
  <c r="G281" i="100"/>
  <c r="L281" i="100" s="1"/>
  <c r="AU274" i="6"/>
  <c r="H275" i="6"/>
  <c r="G276" i="6" a="1"/>
  <c r="G276" i="6" s="1"/>
  <c r="AK274" i="6" l="1"/>
  <c r="AJ274" i="6"/>
  <c r="B282" i="80"/>
  <c r="C283" i="80"/>
  <c r="D283" i="80" s="1"/>
  <c r="E283" i="80" s="1"/>
  <c r="F283" i="80" s="1"/>
  <c r="H283" i="80" s="1"/>
  <c r="C282" i="8"/>
  <c r="G282" i="100"/>
  <c r="L282" i="100" s="1"/>
  <c r="H283" i="100"/>
  <c r="J283" i="100"/>
  <c r="I283" i="100"/>
  <c r="K283" i="100"/>
  <c r="AU275" i="6"/>
  <c r="H276" i="6"/>
  <c r="AK275" i="6" s="1"/>
  <c r="G277" i="6" a="1"/>
  <c r="G277" i="6" s="1"/>
  <c r="AJ275" i="6" l="1"/>
  <c r="B283" i="80"/>
  <c r="C284" i="80"/>
  <c r="D284" i="80" s="1"/>
  <c r="E284" i="80" s="1"/>
  <c r="F284" i="80" s="1"/>
  <c r="H284" i="80" s="1"/>
  <c r="C283" i="8"/>
  <c r="I284" i="100"/>
  <c r="H284" i="100"/>
  <c r="K284" i="100"/>
  <c r="J284" i="100"/>
  <c r="G283" i="100"/>
  <c r="L283" i="100" s="1"/>
  <c r="AU276" i="6"/>
  <c r="H277" i="6"/>
  <c r="G278" i="6" a="1"/>
  <c r="G278" i="6" s="1"/>
  <c r="G279" i="6" a="1"/>
  <c r="G279" i="6" s="1"/>
  <c r="H279" i="6" s="1"/>
  <c r="AK276" i="6" l="1"/>
  <c r="AJ276" i="6"/>
  <c r="B284" i="80"/>
  <c r="C287" i="80"/>
  <c r="D287" i="80" s="1"/>
  <c r="E287" i="80" s="1"/>
  <c r="F287" i="80" s="1"/>
  <c r="H287" i="80" s="1"/>
  <c r="C286" i="8"/>
  <c r="C285" i="80"/>
  <c r="D285" i="80" s="1"/>
  <c r="E285" i="80" s="1"/>
  <c r="F285" i="80" s="1"/>
  <c r="H285" i="80" s="1"/>
  <c r="C284" i="8"/>
  <c r="B287" i="80"/>
  <c r="G284" i="100"/>
  <c r="L284" i="100" s="1"/>
  <c r="H285" i="100"/>
  <c r="J285" i="100"/>
  <c r="I285" i="100"/>
  <c r="K285" i="100"/>
  <c r="AU279" i="6"/>
  <c r="AU277" i="6"/>
  <c r="G280" i="6" a="1"/>
  <c r="G280" i="6" s="1"/>
  <c r="H278" i="6"/>
  <c r="AK277" i="6" s="1"/>
  <c r="E589" i="54"/>
  <c r="AJ278" i="6" l="1"/>
  <c r="AK278" i="6"/>
  <c r="AJ277" i="6"/>
  <c r="B285" i="80"/>
  <c r="C286" i="80"/>
  <c r="D286" i="80" s="1"/>
  <c r="E286" i="80" s="1"/>
  <c r="F286" i="80" s="1"/>
  <c r="H286" i="80" s="1"/>
  <c r="C285" i="8"/>
  <c r="I286" i="100"/>
  <c r="H286" i="100"/>
  <c r="K286" i="100"/>
  <c r="J286" i="100"/>
  <c r="K288" i="100"/>
  <c r="I288" i="100"/>
  <c r="H288" i="100"/>
  <c r="J288" i="100"/>
  <c r="G285" i="100"/>
  <c r="L285" i="100" s="1"/>
  <c r="AU278" i="6"/>
  <c r="H280" i="6"/>
  <c r="G281" i="6" a="1"/>
  <c r="G281" i="6" s="1"/>
  <c r="E588" i="54"/>
  <c r="E590" i="54" s="1"/>
  <c r="E637" i="54"/>
  <c r="E639" i="54"/>
  <c r="E638" i="54"/>
  <c r="E495" i="54"/>
  <c r="E494" i="54"/>
  <c r="E640" i="54"/>
  <c r="F604" i="54"/>
  <c r="AJ279" i="6" l="1"/>
  <c r="AK279" i="6"/>
  <c r="B286" i="80"/>
  <c r="C288" i="80"/>
  <c r="D288" i="80" s="1"/>
  <c r="E288" i="80" s="1"/>
  <c r="F288" i="80" s="1"/>
  <c r="H288" i="80" s="1"/>
  <c r="C287" i="8"/>
  <c r="G286" i="100"/>
  <c r="L286" i="100" s="1"/>
  <c r="H287" i="100"/>
  <c r="J287" i="100"/>
  <c r="I287" i="100"/>
  <c r="K287" i="100"/>
  <c r="G288" i="100"/>
  <c r="L288" i="100" s="1"/>
  <c r="AU280" i="6"/>
  <c r="H281" i="6"/>
  <c r="AK280" i="6" s="1"/>
  <c r="G282" i="6" a="1"/>
  <c r="G282" i="6" s="1"/>
  <c r="E497" i="54"/>
  <c r="E641" i="54"/>
  <c r="F605" i="54"/>
  <c r="AJ280" i="6" l="1"/>
  <c r="B288" i="80"/>
  <c r="C289" i="80"/>
  <c r="D289" i="80" s="1"/>
  <c r="E289" i="80" s="1"/>
  <c r="F289" i="80" s="1"/>
  <c r="H289" i="80" s="1"/>
  <c r="C288" i="8"/>
  <c r="H289" i="100"/>
  <c r="J289" i="100"/>
  <c r="I289" i="100"/>
  <c r="K289" i="100"/>
  <c r="G287" i="100"/>
  <c r="L287" i="100" s="1"/>
  <c r="AU281" i="6"/>
  <c r="H282" i="6"/>
  <c r="AK281" i="6" s="1"/>
  <c r="G283" i="6" a="1"/>
  <c r="G283" i="6" s="1"/>
  <c r="H520" i="24"/>
  <c r="I520" i="24"/>
  <c r="AJ281" i="6" l="1"/>
  <c r="B289" i="80"/>
  <c r="C290" i="80"/>
  <c r="D290" i="80" s="1"/>
  <c r="E290" i="80" s="1"/>
  <c r="F290" i="80" s="1"/>
  <c r="H290" i="80" s="1"/>
  <c r="C289" i="8"/>
  <c r="K290" i="100"/>
  <c r="J290" i="100"/>
  <c r="I290" i="100"/>
  <c r="H290" i="100"/>
  <c r="G289" i="100"/>
  <c r="L289" i="100" s="1"/>
  <c r="AU282" i="6"/>
  <c r="G520" i="24"/>
  <c r="K520" i="24" s="1"/>
  <c r="H283" i="6"/>
  <c r="G284" i="6" a="1"/>
  <c r="G284" i="6" s="1"/>
  <c r="AK282" i="6" l="1"/>
  <c r="AJ282" i="6"/>
  <c r="B290" i="80"/>
  <c r="C291" i="80"/>
  <c r="D291" i="80" s="1"/>
  <c r="E291" i="80" s="1"/>
  <c r="F291" i="80" s="1"/>
  <c r="H291" i="80" s="1"/>
  <c r="C290" i="8"/>
  <c r="G290" i="100"/>
  <c r="L290" i="100" s="1"/>
  <c r="H291" i="100"/>
  <c r="J291" i="100"/>
  <c r="I291" i="100"/>
  <c r="K291" i="100"/>
  <c r="AU283" i="6"/>
  <c r="H284" i="6"/>
  <c r="G285" i="6" a="1"/>
  <c r="G285" i="6" s="1"/>
  <c r="AK283" i="6" l="1"/>
  <c r="AJ283" i="6"/>
  <c r="B291" i="80"/>
  <c r="C292" i="80"/>
  <c r="D292" i="80" s="1"/>
  <c r="E292" i="80" s="1"/>
  <c r="F292" i="80" s="1"/>
  <c r="H292" i="80" s="1"/>
  <c r="C291" i="8"/>
  <c r="K292" i="100"/>
  <c r="H292" i="100"/>
  <c r="I292" i="100"/>
  <c r="J292" i="100"/>
  <c r="G291" i="100"/>
  <c r="L291" i="100" s="1"/>
  <c r="AU284" i="6"/>
  <c r="H285" i="6"/>
  <c r="AK284" i="6" s="1"/>
  <c r="G286" i="6" a="1"/>
  <c r="G286" i="6" s="1"/>
  <c r="AJ284" i="6" l="1"/>
  <c r="B292" i="80"/>
  <c r="C293" i="80"/>
  <c r="D293" i="80" s="1"/>
  <c r="E293" i="80" s="1"/>
  <c r="F293" i="80" s="1"/>
  <c r="H293" i="80" s="1"/>
  <c r="C292" i="8"/>
  <c r="G292" i="100"/>
  <c r="L292" i="100" s="1"/>
  <c r="H293" i="100"/>
  <c r="J293" i="100"/>
  <c r="K293" i="100"/>
  <c r="I293" i="100"/>
  <c r="AU285" i="6"/>
  <c r="G287" i="6" a="1"/>
  <c r="G287" i="6" s="1"/>
  <c r="H286" i="6"/>
  <c r="AK285" i="6" l="1"/>
  <c r="AJ285" i="6"/>
  <c r="B293" i="80"/>
  <c r="C294" i="80"/>
  <c r="D294" i="80" s="1"/>
  <c r="E294" i="80" s="1"/>
  <c r="F294" i="80" s="1"/>
  <c r="H294" i="80" s="1"/>
  <c r="C293" i="8"/>
  <c r="G293" i="100"/>
  <c r="L293" i="100" s="1"/>
  <c r="K294" i="100"/>
  <c r="J294" i="100"/>
  <c r="I294" i="100"/>
  <c r="H294" i="100"/>
  <c r="AU286" i="6"/>
  <c r="H287" i="6"/>
  <c r="G288" i="6" a="1"/>
  <c r="G288" i="6" s="1"/>
  <c r="AK286" i="6" l="1"/>
  <c r="AJ286" i="6"/>
  <c r="B294" i="80"/>
  <c r="C295" i="80"/>
  <c r="D295" i="80" s="1"/>
  <c r="E295" i="80" s="1"/>
  <c r="F295" i="80" s="1"/>
  <c r="H295" i="80" s="1"/>
  <c r="C294" i="8"/>
  <c r="H295" i="100"/>
  <c r="J295" i="100"/>
  <c r="I295" i="100"/>
  <c r="K295" i="100"/>
  <c r="G294" i="100"/>
  <c r="L294" i="100" s="1"/>
  <c r="AU287" i="6"/>
  <c r="H288" i="6"/>
  <c r="AK287" i="6" s="1"/>
  <c r="G289" i="6" a="1"/>
  <c r="G289" i="6" s="1"/>
  <c r="AJ287" i="6" l="1"/>
  <c r="B295" i="80"/>
  <c r="C296" i="80"/>
  <c r="D296" i="80" s="1"/>
  <c r="E296" i="80" s="1"/>
  <c r="F296" i="80" s="1"/>
  <c r="H296" i="80" s="1"/>
  <c r="C295" i="8"/>
  <c r="K296" i="100"/>
  <c r="I296" i="100"/>
  <c r="H296" i="100"/>
  <c r="J296" i="100"/>
  <c r="G295" i="100"/>
  <c r="L295" i="100" s="1"/>
  <c r="AU288" i="6"/>
  <c r="H289" i="6"/>
  <c r="AK288" i="6" s="1"/>
  <c r="G290" i="6" a="1"/>
  <c r="G290" i="6" s="1"/>
  <c r="AJ288" i="6" l="1"/>
  <c r="B296" i="80"/>
  <c r="C297" i="80"/>
  <c r="D297" i="80" s="1"/>
  <c r="E297" i="80" s="1"/>
  <c r="F297" i="80" s="1"/>
  <c r="H297" i="80" s="1"/>
  <c r="C296" i="8"/>
  <c r="H297" i="100"/>
  <c r="J297" i="100"/>
  <c r="I297" i="100"/>
  <c r="K297" i="100"/>
  <c r="G296" i="100"/>
  <c r="L296" i="100" s="1"/>
  <c r="AU289" i="6"/>
  <c r="H290" i="6"/>
  <c r="AK289" i="6" s="1"/>
  <c r="G291" i="6" a="1"/>
  <c r="G291" i="6" s="1"/>
  <c r="AJ289" i="6" l="1"/>
  <c r="B297" i="80"/>
  <c r="C298" i="80"/>
  <c r="D298" i="80" s="1"/>
  <c r="E298" i="80" s="1"/>
  <c r="F298" i="80" s="1"/>
  <c r="H298" i="80" s="1"/>
  <c r="C297" i="8"/>
  <c r="K298" i="100"/>
  <c r="J298" i="100"/>
  <c r="I298" i="100"/>
  <c r="H298" i="100"/>
  <c r="G297" i="100"/>
  <c r="L297" i="100" s="1"/>
  <c r="AU290" i="6"/>
  <c r="H291" i="6"/>
  <c r="G292" i="6" a="1"/>
  <c r="G292" i="6" s="1"/>
  <c r="AK290" i="6" l="1"/>
  <c r="AJ290" i="6"/>
  <c r="B298" i="80"/>
  <c r="C299" i="80"/>
  <c r="D299" i="80" s="1"/>
  <c r="E299" i="80" s="1"/>
  <c r="F299" i="80" s="1"/>
  <c r="B299" i="80" s="1"/>
  <c r="C298" i="8"/>
  <c r="G298" i="100"/>
  <c r="L298" i="100" s="1"/>
  <c r="H299" i="100"/>
  <c r="J299" i="100"/>
  <c r="I299" i="100"/>
  <c r="K299" i="100"/>
  <c r="AU291" i="6"/>
  <c r="H292" i="6"/>
  <c r="AK291" i="6" s="1"/>
  <c r="G293" i="6" a="1"/>
  <c r="G293" i="6" s="1"/>
  <c r="AJ291" i="6" l="1"/>
  <c r="H299" i="80"/>
  <c r="C300" i="80"/>
  <c r="D300" i="80" s="1"/>
  <c r="E300" i="80" s="1"/>
  <c r="F300" i="80" s="1"/>
  <c r="B300" i="80" s="1"/>
  <c r="C299" i="8"/>
  <c r="K300" i="100"/>
  <c r="H300" i="100"/>
  <c r="I300" i="100"/>
  <c r="J300" i="100"/>
  <c r="G299" i="100"/>
  <c r="L299" i="100" s="1"/>
  <c r="AU292" i="6"/>
  <c r="H293" i="6"/>
  <c r="AK292" i="6" s="1"/>
  <c r="G294" i="6" a="1"/>
  <c r="G294" i="6" s="1"/>
  <c r="AJ292" i="6" l="1"/>
  <c r="H300" i="80"/>
  <c r="C301" i="80"/>
  <c r="D301" i="80" s="1"/>
  <c r="E301" i="80" s="1"/>
  <c r="F301" i="80" s="1"/>
  <c r="B301" i="80" s="1"/>
  <c r="C300" i="8"/>
  <c r="G300" i="100"/>
  <c r="L300" i="100" s="1"/>
  <c r="H301" i="100"/>
  <c r="J301" i="100"/>
  <c r="K301" i="100"/>
  <c r="I301" i="100"/>
  <c r="AU293" i="6"/>
  <c r="H294" i="6"/>
  <c r="G295" i="6" a="1"/>
  <c r="G295" i="6" s="1"/>
  <c r="G296" i="6" a="1"/>
  <c r="G296" i="6" s="1"/>
  <c r="AK293" i="6" l="1"/>
  <c r="AJ293" i="6"/>
  <c r="H301" i="80"/>
  <c r="C302" i="80"/>
  <c r="D302" i="80" s="1"/>
  <c r="E302" i="80" s="1"/>
  <c r="F302" i="80" s="1"/>
  <c r="B302" i="80" s="1"/>
  <c r="C301" i="8"/>
  <c r="G301" i="100"/>
  <c r="L301" i="100" s="1"/>
  <c r="K302" i="100"/>
  <c r="J302" i="100"/>
  <c r="I302" i="100"/>
  <c r="H302" i="100"/>
  <c r="AU294" i="6"/>
  <c r="H296" i="6"/>
  <c r="G297" i="6" a="1"/>
  <c r="G297" i="6" s="1"/>
  <c r="H295" i="6"/>
  <c r="G298" i="6" a="1"/>
  <c r="G298" i="6" s="1"/>
  <c r="H298" i="6" s="1"/>
  <c r="G299" i="6" a="1"/>
  <c r="G299" i="6" s="1"/>
  <c r="AJ295" i="6" l="1"/>
  <c r="AK295" i="6"/>
  <c r="AK294" i="6"/>
  <c r="AJ294" i="6"/>
  <c r="H302" i="80"/>
  <c r="C306" i="80"/>
  <c r="D306" i="80" s="1"/>
  <c r="E306" i="80" s="1"/>
  <c r="F306" i="80" s="1"/>
  <c r="H306" i="80" s="1"/>
  <c r="C305" i="8"/>
  <c r="C303" i="80"/>
  <c r="D303" i="80" s="1"/>
  <c r="E303" i="80" s="1"/>
  <c r="F303" i="80" s="1"/>
  <c r="B303" i="80" s="1"/>
  <c r="C302" i="8"/>
  <c r="C304" i="80"/>
  <c r="D304" i="80" s="1"/>
  <c r="E304" i="80" s="1"/>
  <c r="F304" i="80" s="1"/>
  <c r="B304" i="80" s="1"/>
  <c r="C303" i="8"/>
  <c r="B306" i="80"/>
  <c r="H303" i="100"/>
  <c r="J303" i="100"/>
  <c r="I303" i="100"/>
  <c r="K303" i="100"/>
  <c r="G302" i="100"/>
  <c r="L302" i="100" s="1"/>
  <c r="AU296" i="6"/>
  <c r="AU298" i="6"/>
  <c r="AU295" i="6"/>
  <c r="H297" i="6"/>
  <c r="AK296" i="6" s="1"/>
  <c r="H299" i="6"/>
  <c r="AJ298" i="6" s="1"/>
  <c r="G300" i="6" a="1"/>
  <c r="G300" i="6" s="1"/>
  <c r="AJ297" i="6" l="1"/>
  <c r="AK297" i="6"/>
  <c r="AK298" i="6"/>
  <c r="AJ296" i="6"/>
  <c r="H303" i="80"/>
  <c r="H304" i="80"/>
  <c r="C307" i="80"/>
  <c r="D307" i="80" s="1"/>
  <c r="E307" i="80" s="1"/>
  <c r="F307" i="80" s="1"/>
  <c r="B307" i="80" s="1"/>
  <c r="C306" i="8"/>
  <c r="C305" i="80"/>
  <c r="D305" i="80" s="1"/>
  <c r="E305" i="80" s="1"/>
  <c r="F305" i="80" s="1"/>
  <c r="B305" i="80" s="1"/>
  <c r="C304" i="8"/>
  <c r="H307" i="80"/>
  <c r="H307" i="100"/>
  <c r="J307" i="100"/>
  <c r="I307" i="100"/>
  <c r="K307" i="100"/>
  <c r="H305" i="100"/>
  <c r="J305" i="100"/>
  <c r="I305" i="100"/>
  <c r="K305" i="100"/>
  <c r="K304" i="100"/>
  <c r="I304" i="100"/>
  <c r="H304" i="100"/>
  <c r="J304" i="100"/>
  <c r="G303" i="100"/>
  <c r="L303" i="100" s="1"/>
  <c r="AU299" i="6"/>
  <c r="AU297" i="6"/>
  <c r="H300" i="6"/>
  <c r="G301" i="6" a="1"/>
  <c r="G301" i="6" s="1"/>
  <c r="G302" i="6" a="1"/>
  <c r="G302" i="6" s="1"/>
  <c r="H302" i="6" s="1"/>
  <c r="ACA22" i="37"/>
  <c r="AK299" i="6" l="1"/>
  <c r="AJ299" i="6"/>
  <c r="H305" i="80"/>
  <c r="C310" i="80"/>
  <c r="D310" i="80" s="1"/>
  <c r="E310" i="80" s="1"/>
  <c r="F310" i="80" s="1"/>
  <c r="H310" i="80" s="1"/>
  <c r="C309" i="8"/>
  <c r="C308" i="80"/>
  <c r="D308" i="80" s="1"/>
  <c r="E308" i="80" s="1"/>
  <c r="F308" i="80" s="1"/>
  <c r="H308" i="80" s="1"/>
  <c r="C307" i="8"/>
  <c r="B310" i="80"/>
  <c r="K306" i="100"/>
  <c r="J306" i="100"/>
  <c r="I306" i="100"/>
  <c r="H306" i="100"/>
  <c r="K308" i="100"/>
  <c r="H308" i="100"/>
  <c r="I308" i="100"/>
  <c r="J308" i="100"/>
  <c r="G304" i="100"/>
  <c r="L304" i="100" s="1"/>
  <c r="G305" i="100"/>
  <c r="L305" i="100" s="1"/>
  <c r="G307" i="100"/>
  <c r="L307" i="100" s="1"/>
  <c r="AU302" i="6"/>
  <c r="AU300" i="6"/>
  <c r="G303" i="6" a="1"/>
  <c r="G303" i="6" s="1"/>
  <c r="H301" i="6"/>
  <c r="AK300" i="6" s="1"/>
  <c r="G304" i="6" a="1"/>
  <c r="G304" i="6" s="1"/>
  <c r="H304" i="6" s="1"/>
  <c r="ACJ21" i="37"/>
  <c r="ACM21" i="37" s="1"/>
  <c r="F21" i="37" s="1"/>
  <c r="ACA23" i="37"/>
  <c r="ACJ22" i="37"/>
  <c r="AJ301" i="6" l="1"/>
  <c r="AK301" i="6"/>
  <c r="AJ300" i="6"/>
  <c r="B308" i="80"/>
  <c r="C312" i="80"/>
  <c r="D312" i="80" s="1"/>
  <c r="E312" i="80" s="1"/>
  <c r="F312" i="80" s="1"/>
  <c r="H312" i="80" s="1"/>
  <c r="C311" i="8"/>
  <c r="C309" i="80"/>
  <c r="D309" i="80" s="1"/>
  <c r="E309" i="80" s="1"/>
  <c r="F309" i="80" s="1"/>
  <c r="B309" i="80" s="1"/>
  <c r="C308" i="8"/>
  <c r="G306" i="100"/>
  <c r="L306" i="100" s="1"/>
  <c r="G308" i="100"/>
  <c r="L308" i="100" s="1"/>
  <c r="H309" i="100"/>
  <c r="J309" i="100"/>
  <c r="K309" i="100"/>
  <c r="I309" i="100"/>
  <c r="H311" i="100"/>
  <c r="J311" i="100"/>
  <c r="I311" i="100"/>
  <c r="K311" i="100"/>
  <c r="AU301" i="6"/>
  <c r="AU304" i="6"/>
  <c r="G305" i="6" a="1"/>
  <c r="G305" i="6" s="1"/>
  <c r="H303" i="6"/>
  <c r="ACM22" i="37"/>
  <c r="F22" i="37" s="1"/>
  <c r="ACA25" i="37"/>
  <c r="ACJ25" i="37" s="1"/>
  <c r="ACM25" i="37" s="1"/>
  <c r="F25" i="37" s="1"/>
  <c r="ACJ23" i="37"/>
  <c r="ACM23" i="37" s="1"/>
  <c r="AJ303" i="6" l="1"/>
  <c r="AK303" i="6"/>
  <c r="AJ302" i="6"/>
  <c r="AK302" i="6"/>
  <c r="H309" i="80"/>
  <c r="B312" i="80"/>
  <c r="C311" i="80"/>
  <c r="D311" i="80" s="1"/>
  <c r="E311" i="80" s="1"/>
  <c r="F311" i="80" s="1"/>
  <c r="B311" i="80" s="1"/>
  <c r="C310" i="8"/>
  <c r="G311" i="100"/>
  <c r="L311" i="100" s="1"/>
  <c r="G309" i="100"/>
  <c r="L309" i="100" s="1"/>
  <c r="H313" i="100"/>
  <c r="J313" i="100"/>
  <c r="I313" i="100"/>
  <c r="K313" i="100"/>
  <c r="K310" i="100"/>
  <c r="J310" i="100"/>
  <c r="I310" i="100"/>
  <c r="H310" i="100"/>
  <c r="AU303" i="6"/>
  <c r="H305" i="6"/>
  <c r="G306" i="6" a="1"/>
  <c r="G306" i="6" s="1"/>
  <c r="F23" i="37"/>
  <c r="E629" i="54"/>
  <c r="E633" i="54"/>
  <c r="AJ304" i="6" l="1"/>
  <c r="AK304" i="6"/>
  <c r="H311" i="80"/>
  <c r="C313" i="80"/>
  <c r="D313" i="80" s="1"/>
  <c r="E313" i="80" s="1"/>
  <c r="F313" i="80" s="1"/>
  <c r="B313" i="80" s="1"/>
  <c r="C312" i="8"/>
  <c r="G310" i="100"/>
  <c r="L310" i="100" s="1"/>
  <c r="K312" i="100"/>
  <c r="I312" i="100"/>
  <c r="H312" i="100"/>
  <c r="J312" i="100"/>
  <c r="G313" i="100"/>
  <c r="L313" i="100" s="1"/>
  <c r="AU305" i="6"/>
  <c r="H306" i="6"/>
  <c r="AK305" i="6" s="1"/>
  <c r="G307" i="6" a="1"/>
  <c r="G307" i="6" s="1"/>
  <c r="AJ305" i="6" l="1"/>
  <c r="H313" i="80"/>
  <c r="C314" i="80"/>
  <c r="D314" i="80" s="1"/>
  <c r="E314" i="80" s="1"/>
  <c r="F314" i="80" s="1"/>
  <c r="H314" i="80" s="1"/>
  <c r="C313" i="8"/>
  <c r="K314" i="100"/>
  <c r="J314" i="100"/>
  <c r="I314" i="100"/>
  <c r="H314" i="100"/>
  <c r="G312" i="100"/>
  <c r="L312" i="100" s="1"/>
  <c r="AU306" i="6"/>
  <c r="H307" i="6"/>
  <c r="AK306" i="6" s="1"/>
  <c r="G308" i="6" a="1"/>
  <c r="G308" i="6" s="1"/>
  <c r="AJ306" i="6" l="1"/>
  <c r="B314" i="80"/>
  <c r="C315" i="80"/>
  <c r="D315" i="80" s="1"/>
  <c r="E315" i="80" s="1"/>
  <c r="F315" i="80" s="1"/>
  <c r="B315" i="80" s="1"/>
  <c r="C314" i="8"/>
  <c r="H315" i="100"/>
  <c r="J315" i="100"/>
  <c r="I315" i="100"/>
  <c r="K315" i="100"/>
  <c r="G314" i="100"/>
  <c r="L314" i="100" s="1"/>
  <c r="AU307" i="6"/>
  <c r="H308" i="6"/>
  <c r="AK307" i="6" s="1"/>
  <c r="G309" i="6" a="1"/>
  <c r="G309" i="6" s="1"/>
  <c r="G310" i="6" a="1"/>
  <c r="G310" i="6" s="1"/>
  <c r="H310" i="6" s="1"/>
  <c r="AJ307" i="6" l="1"/>
  <c r="H315" i="80"/>
  <c r="C318" i="80"/>
  <c r="D318" i="80" s="1"/>
  <c r="E318" i="80" s="1"/>
  <c r="F318" i="80" s="1"/>
  <c r="H318" i="80" s="1"/>
  <c r="C317" i="8"/>
  <c r="C316" i="80"/>
  <c r="D316" i="80" s="1"/>
  <c r="E316" i="80" s="1"/>
  <c r="F316" i="80" s="1"/>
  <c r="H316" i="80" s="1"/>
  <c r="C315" i="8"/>
  <c r="K316" i="100"/>
  <c r="H316" i="100"/>
  <c r="I316" i="100"/>
  <c r="J316" i="100"/>
  <c r="G315" i="100"/>
  <c r="L315" i="100" s="1"/>
  <c r="AU310" i="6"/>
  <c r="AU308" i="6"/>
  <c r="H309" i="6"/>
  <c r="G311" i="6" a="1"/>
  <c r="G311" i="6" s="1"/>
  <c r="AJ309" i="6" l="1"/>
  <c r="AK309" i="6"/>
  <c r="AK308" i="6"/>
  <c r="AJ308" i="6"/>
  <c r="B316" i="80"/>
  <c r="B318" i="80"/>
  <c r="C317" i="80"/>
  <c r="D317" i="80" s="1"/>
  <c r="E317" i="80" s="1"/>
  <c r="F317" i="80" s="1"/>
  <c r="B317" i="80" s="1"/>
  <c r="C316" i="8"/>
  <c r="H319" i="100"/>
  <c r="J319" i="100"/>
  <c r="I319" i="100"/>
  <c r="K319" i="100"/>
  <c r="G316" i="100"/>
  <c r="L316" i="100" s="1"/>
  <c r="H317" i="100"/>
  <c r="J317" i="100"/>
  <c r="K317" i="100"/>
  <c r="I317" i="100"/>
  <c r="AU309" i="6"/>
  <c r="H311" i="6"/>
  <c r="G312" i="6" a="1"/>
  <c r="G312" i="6" s="1"/>
  <c r="G313" i="6" a="1"/>
  <c r="G313" i="6" s="1"/>
  <c r="H313" i="6" s="1"/>
  <c r="G314" i="6" a="1"/>
  <c r="G314" i="6" s="1"/>
  <c r="AJ310" i="6" l="1"/>
  <c r="AK310" i="6"/>
  <c r="H317" i="80"/>
  <c r="C321" i="80"/>
  <c r="D321" i="80" s="1"/>
  <c r="E321" i="80" s="1"/>
  <c r="F321" i="80" s="1"/>
  <c r="B321" i="80" s="1"/>
  <c r="C320" i="8"/>
  <c r="C319" i="80"/>
  <c r="D319" i="80" s="1"/>
  <c r="E319" i="80" s="1"/>
  <c r="F319" i="80" s="1"/>
  <c r="B319" i="80" s="1"/>
  <c r="C318" i="8"/>
  <c r="H321" i="80"/>
  <c r="G317" i="100"/>
  <c r="L317" i="100" s="1"/>
  <c r="K318" i="100"/>
  <c r="J318" i="100"/>
  <c r="I318" i="100"/>
  <c r="H318" i="100"/>
  <c r="G319" i="100"/>
  <c r="L319" i="100" s="1"/>
  <c r="AU313" i="6"/>
  <c r="AU311" i="6"/>
  <c r="H314" i="6"/>
  <c r="AK313" i="6" s="1"/>
  <c r="G315" i="6" a="1"/>
  <c r="G315" i="6" s="1"/>
  <c r="H312" i="6"/>
  <c r="AK311" i="6" s="1"/>
  <c r="AJ312" i="6" l="1"/>
  <c r="AK312" i="6"/>
  <c r="AJ311" i="6"/>
  <c r="AJ313" i="6"/>
  <c r="H319" i="80"/>
  <c r="C322" i="80"/>
  <c r="D322" i="80" s="1"/>
  <c r="E322" i="80" s="1"/>
  <c r="F322" i="80" s="1"/>
  <c r="H322" i="80" s="1"/>
  <c r="C321" i="8"/>
  <c r="C320" i="80"/>
  <c r="D320" i="80" s="1"/>
  <c r="E320" i="80" s="1"/>
  <c r="F320" i="80" s="1"/>
  <c r="H320" i="80" s="1"/>
  <c r="C319" i="8"/>
  <c r="K320" i="100"/>
  <c r="I320" i="100"/>
  <c r="H320" i="100"/>
  <c r="J320" i="100"/>
  <c r="K322" i="100"/>
  <c r="J322" i="100"/>
  <c r="I322" i="100"/>
  <c r="H322" i="100"/>
  <c r="G318" i="100"/>
  <c r="L318" i="100" s="1"/>
  <c r="AU314" i="6"/>
  <c r="AU312" i="6"/>
  <c r="H315" i="6"/>
  <c r="AK314" i="6" s="1"/>
  <c r="G316" i="6" a="1"/>
  <c r="G316" i="6" s="1"/>
  <c r="AJ314" i="6" l="1"/>
  <c r="B320" i="80"/>
  <c r="B322" i="80"/>
  <c r="C323" i="80"/>
  <c r="D323" i="80" s="1"/>
  <c r="E323" i="80" s="1"/>
  <c r="F323" i="80" s="1"/>
  <c r="B323" i="80" s="1"/>
  <c r="C322" i="8"/>
  <c r="G322" i="100"/>
  <c r="L322" i="100" s="1"/>
  <c r="H323" i="100"/>
  <c r="J323" i="100"/>
  <c r="I323" i="100"/>
  <c r="K323" i="100"/>
  <c r="H321" i="100"/>
  <c r="J321" i="100"/>
  <c r="I321" i="100"/>
  <c r="K321" i="100"/>
  <c r="G320" i="100"/>
  <c r="L320" i="100" s="1"/>
  <c r="AU315" i="6"/>
  <c r="H316" i="6"/>
  <c r="AK315" i="6" s="1"/>
  <c r="G317" i="6" a="1"/>
  <c r="G317" i="6" s="1"/>
  <c r="AJ315" i="6" l="1"/>
  <c r="H323" i="80"/>
  <c r="C324" i="80"/>
  <c r="D324" i="80" s="1"/>
  <c r="E324" i="80" s="1"/>
  <c r="F324" i="80" s="1"/>
  <c r="H324" i="80" s="1"/>
  <c r="C323" i="8"/>
  <c r="K324" i="100"/>
  <c r="H324" i="100"/>
  <c r="I324" i="100"/>
  <c r="J324" i="100"/>
  <c r="G321" i="100"/>
  <c r="L321" i="100" s="1"/>
  <c r="G323" i="100"/>
  <c r="L323" i="100" s="1"/>
  <c r="AU316" i="6"/>
  <c r="H317" i="6"/>
  <c r="G318" i="6" a="1"/>
  <c r="G318" i="6" s="1"/>
  <c r="G319" i="6" a="1"/>
  <c r="G319" i="6" s="1"/>
  <c r="AK316" i="6" l="1"/>
  <c r="AJ316" i="6"/>
  <c r="B324" i="80"/>
  <c r="C325" i="80"/>
  <c r="D325" i="80" s="1"/>
  <c r="E325" i="80" s="1"/>
  <c r="F325" i="80" s="1"/>
  <c r="B325" i="80" s="1"/>
  <c r="C324" i="8"/>
  <c r="G324" i="100"/>
  <c r="L324" i="100" s="1"/>
  <c r="H325" i="100"/>
  <c r="J325" i="100"/>
  <c r="K325" i="100"/>
  <c r="I325" i="100"/>
  <c r="AU317" i="6"/>
  <c r="H319" i="6"/>
  <c r="G320" i="6" a="1"/>
  <c r="G320" i="6" s="1"/>
  <c r="H318" i="6"/>
  <c r="G321" i="6" a="1"/>
  <c r="G321" i="6" s="1"/>
  <c r="AJ318" i="6" l="1"/>
  <c r="AK318" i="6"/>
  <c r="AK317" i="6"/>
  <c r="AJ317" i="6"/>
  <c r="H325" i="80"/>
  <c r="C326" i="80"/>
  <c r="D326" i="80" s="1"/>
  <c r="E326" i="80" s="1"/>
  <c r="F326" i="80" s="1"/>
  <c r="H326" i="80" s="1"/>
  <c r="C325" i="8"/>
  <c r="C327" i="80"/>
  <c r="D327" i="80" s="1"/>
  <c r="E327" i="80" s="1"/>
  <c r="F327" i="80" s="1"/>
  <c r="B327" i="80" s="1"/>
  <c r="C326" i="8"/>
  <c r="B326" i="80"/>
  <c r="K326" i="100"/>
  <c r="J326" i="100"/>
  <c r="I326" i="100"/>
  <c r="H326" i="100"/>
  <c r="G325" i="100"/>
  <c r="L325" i="100" s="1"/>
  <c r="AU318" i="6"/>
  <c r="AU319" i="6"/>
  <c r="H321" i="6"/>
  <c r="G322" i="6" a="1"/>
  <c r="G322" i="6" s="1"/>
  <c r="H320" i="6"/>
  <c r="AK319" i="6" s="1"/>
  <c r="G323" i="6" a="1"/>
  <c r="G323" i="6" s="1"/>
  <c r="AJ320" i="6" l="1"/>
  <c r="AK320" i="6"/>
  <c r="AJ319" i="6"/>
  <c r="H327" i="80"/>
  <c r="C328" i="80"/>
  <c r="D328" i="80" s="1"/>
  <c r="E328" i="80" s="1"/>
  <c r="F328" i="80" s="1"/>
  <c r="H328" i="80" s="1"/>
  <c r="C327" i="8"/>
  <c r="C329" i="80"/>
  <c r="D329" i="80" s="1"/>
  <c r="E329" i="80" s="1"/>
  <c r="F329" i="80" s="1"/>
  <c r="B329" i="80" s="1"/>
  <c r="C328" i="8"/>
  <c r="G326" i="100"/>
  <c r="L326" i="100" s="1"/>
  <c r="H327" i="100"/>
  <c r="J327" i="100"/>
  <c r="I327" i="100"/>
  <c r="K327" i="100"/>
  <c r="K328" i="100"/>
  <c r="I328" i="100"/>
  <c r="H328" i="100"/>
  <c r="J328" i="100"/>
  <c r="AU321" i="6"/>
  <c r="AU320" i="6"/>
  <c r="H322" i="6"/>
  <c r="H323" i="6"/>
  <c r="G324" i="6" a="1"/>
  <c r="G324" i="6" s="1"/>
  <c r="G325" i="6" a="1"/>
  <c r="G325" i="6" s="1"/>
  <c r="H325" i="6" s="1"/>
  <c r="G326" i="6" a="1"/>
  <c r="G326" i="6" s="1"/>
  <c r="H326" i="6" s="1"/>
  <c r="AJ325" i="6" l="1"/>
  <c r="AK325" i="6"/>
  <c r="AJ322" i="6"/>
  <c r="AK322" i="6"/>
  <c r="AK321" i="6"/>
  <c r="AJ321" i="6"/>
  <c r="H329" i="80"/>
  <c r="B328" i="80"/>
  <c r="C333" i="80"/>
  <c r="D333" i="80" s="1"/>
  <c r="E333" i="80" s="1"/>
  <c r="F333" i="80" s="1"/>
  <c r="H333" i="80" s="1"/>
  <c r="C332" i="8"/>
  <c r="C334" i="80"/>
  <c r="D334" i="80" s="1"/>
  <c r="E334" i="80" s="1"/>
  <c r="F334" i="80" s="1"/>
  <c r="H334" i="80" s="1"/>
  <c r="C333" i="8"/>
  <c r="C330" i="80"/>
  <c r="D330" i="80" s="1"/>
  <c r="E330" i="80" s="1"/>
  <c r="F330" i="80" s="1"/>
  <c r="H330" i="80" s="1"/>
  <c r="C329" i="8"/>
  <c r="C331" i="80"/>
  <c r="D331" i="80" s="1"/>
  <c r="E331" i="80" s="1"/>
  <c r="F331" i="80" s="1"/>
  <c r="B331" i="80" s="1"/>
  <c r="C330" i="8"/>
  <c r="B333" i="80"/>
  <c r="H329" i="100"/>
  <c r="J329" i="100"/>
  <c r="I329" i="100"/>
  <c r="K329" i="100"/>
  <c r="K330" i="100"/>
  <c r="J330" i="100"/>
  <c r="I330" i="100"/>
  <c r="H330" i="100"/>
  <c r="G328" i="100"/>
  <c r="L328" i="100" s="1"/>
  <c r="G327" i="100"/>
  <c r="L327" i="100" s="1"/>
  <c r="AU323" i="6"/>
  <c r="AU322" i="6"/>
  <c r="AU326" i="6"/>
  <c r="AU325" i="6"/>
  <c r="H324" i="6"/>
  <c r="G327" i="6" a="1"/>
  <c r="G327" i="6" s="1"/>
  <c r="AJ324" i="6" l="1"/>
  <c r="AK324" i="6"/>
  <c r="AK323" i="6"/>
  <c r="AJ323" i="6"/>
  <c r="H331" i="80"/>
  <c r="B334" i="80"/>
  <c r="B330" i="80"/>
  <c r="C332" i="80"/>
  <c r="D332" i="80" s="1"/>
  <c r="E332" i="80" s="1"/>
  <c r="F332" i="80" s="1"/>
  <c r="H332" i="80" s="1"/>
  <c r="C331" i="8"/>
  <c r="G330" i="100"/>
  <c r="L330" i="100" s="1"/>
  <c r="K334" i="100"/>
  <c r="J334" i="100"/>
  <c r="I334" i="100"/>
  <c r="H334" i="100"/>
  <c r="H331" i="100"/>
  <c r="J331" i="100"/>
  <c r="I331" i="100"/>
  <c r="K331" i="100"/>
  <c r="H335" i="100"/>
  <c r="J335" i="100"/>
  <c r="I335" i="100"/>
  <c r="K335" i="100"/>
  <c r="K332" i="100"/>
  <c r="H332" i="100"/>
  <c r="I332" i="100"/>
  <c r="J332" i="100"/>
  <c r="G329" i="100"/>
  <c r="L329" i="100" s="1"/>
  <c r="AU324" i="6"/>
  <c r="H327" i="6"/>
  <c r="G328" i="6" a="1"/>
  <c r="G328" i="6" s="1"/>
  <c r="G329" i="6" a="1"/>
  <c r="G329" i="6" s="1"/>
  <c r="AJ326" i="6" l="1"/>
  <c r="AK326" i="6"/>
  <c r="B332" i="80"/>
  <c r="C335" i="80"/>
  <c r="D335" i="80" s="1"/>
  <c r="E335" i="80" s="1"/>
  <c r="F335" i="80" s="1"/>
  <c r="B335" i="80" s="1"/>
  <c r="C334" i="8"/>
  <c r="G334" i="100"/>
  <c r="L334" i="100" s="1"/>
  <c r="H333" i="100"/>
  <c r="J333" i="100"/>
  <c r="K333" i="100"/>
  <c r="I333" i="100"/>
  <c r="G332" i="100"/>
  <c r="L332" i="100" s="1"/>
  <c r="G335" i="100"/>
  <c r="L335" i="100" s="1"/>
  <c r="G331" i="100"/>
  <c r="L331" i="100" s="1"/>
  <c r="AU327" i="6"/>
  <c r="H328" i="6"/>
  <c r="AK327" i="6" s="1"/>
  <c r="H329" i="6"/>
  <c r="G330" i="6" a="1"/>
  <c r="G330" i="6" s="1"/>
  <c r="AJ328" i="6" l="1"/>
  <c r="AK328" i="6"/>
  <c r="AJ327" i="6"/>
  <c r="H335" i="80"/>
  <c r="C337" i="80"/>
  <c r="D337" i="80" s="1"/>
  <c r="E337" i="80" s="1"/>
  <c r="F337" i="80" s="1"/>
  <c r="B337" i="80" s="1"/>
  <c r="C336" i="8"/>
  <c r="C336" i="80"/>
  <c r="D336" i="80" s="1"/>
  <c r="E336" i="80" s="1"/>
  <c r="F336" i="80" s="1"/>
  <c r="H336" i="80" s="1"/>
  <c r="C335" i="8"/>
  <c r="K336" i="100"/>
  <c r="I336" i="100"/>
  <c r="H336" i="100"/>
  <c r="J336" i="100"/>
  <c r="G333" i="100"/>
  <c r="L333" i="100" s="1"/>
  <c r="AU329" i="6"/>
  <c r="AU328" i="6"/>
  <c r="H330" i="6"/>
  <c r="G331" i="6" a="1"/>
  <c r="G331" i="6" s="1"/>
  <c r="AK329" i="6" l="1"/>
  <c r="AJ329" i="6"/>
  <c r="B336" i="80"/>
  <c r="H337" i="80"/>
  <c r="C338" i="80"/>
  <c r="D338" i="80" s="1"/>
  <c r="E338" i="80" s="1"/>
  <c r="F338" i="80" s="1"/>
  <c r="H338" i="80" s="1"/>
  <c r="C337" i="8"/>
  <c r="K338" i="100"/>
  <c r="J338" i="100"/>
  <c r="I338" i="100"/>
  <c r="H338" i="100"/>
  <c r="H337" i="100"/>
  <c r="J337" i="100"/>
  <c r="I337" i="100"/>
  <c r="K337" i="100"/>
  <c r="G336" i="100"/>
  <c r="L336" i="100" s="1"/>
  <c r="AU330" i="6"/>
  <c r="H331" i="6"/>
  <c r="G332" i="6" a="1"/>
  <c r="G332" i="6" s="1"/>
  <c r="AK330" i="6" l="1"/>
  <c r="AJ330" i="6"/>
  <c r="B338" i="80"/>
  <c r="C339" i="80"/>
  <c r="D339" i="80" s="1"/>
  <c r="E339" i="80" s="1"/>
  <c r="F339" i="80" s="1"/>
  <c r="B339" i="80" s="1"/>
  <c r="C338" i="8"/>
  <c r="G338" i="100"/>
  <c r="L338" i="100" s="1"/>
  <c r="H339" i="100"/>
  <c r="J339" i="100"/>
  <c r="I339" i="100"/>
  <c r="K339" i="100"/>
  <c r="G337" i="100"/>
  <c r="L337" i="100" s="1"/>
  <c r="AU331" i="6"/>
  <c r="H332" i="6"/>
  <c r="AK331" i="6" s="1"/>
  <c r="G333" i="6" a="1"/>
  <c r="G333" i="6" s="1"/>
  <c r="G334" i="6" a="1"/>
  <c r="G334" i="6" s="1"/>
  <c r="H334" i="6" s="1"/>
  <c r="AJ331" i="6" l="1"/>
  <c r="H339" i="80"/>
  <c r="C342" i="80"/>
  <c r="D342" i="80" s="1"/>
  <c r="E342" i="80" s="1"/>
  <c r="F342" i="80" s="1"/>
  <c r="H342" i="80" s="1"/>
  <c r="C341" i="8"/>
  <c r="C340" i="80"/>
  <c r="D340" i="80" s="1"/>
  <c r="E340" i="80" s="1"/>
  <c r="F340" i="80" s="1"/>
  <c r="H340" i="80" s="1"/>
  <c r="C339" i="8"/>
  <c r="B342" i="80"/>
  <c r="K340" i="100"/>
  <c r="H340" i="100"/>
  <c r="I340" i="100"/>
  <c r="J340" i="100"/>
  <c r="G339" i="100"/>
  <c r="L339" i="100" s="1"/>
  <c r="AU334" i="6"/>
  <c r="AU332" i="6"/>
  <c r="G335" i="6" a="1"/>
  <c r="G335" i="6" s="1"/>
  <c r="H333" i="6"/>
  <c r="AJ333" i="6" l="1"/>
  <c r="AK333" i="6"/>
  <c r="AK332" i="6"/>
  <c r="AJ332" i="6"/>
  <c r="B340" i="80"/>
  <c r="C341" i="80"/>
  <c r="D341" i="80" s="1"/>
  <c r="E341" i="80" s="1"/>
  <c r="F341" i="80" s="1"/>
  <c r="B341" i="80" s="1"/>
  <c r="C340" i="8"/>
  <c r="H341" i="100"/>
  <c r="J341" i="100"/>
  <c r="K341" i="100"/>
  <c r="I341" i="100"/>
  <c r="G340" i="100"/>
  <c r="L340" i="100" s="1"/>
  <c r="H343" i="100"/>
  <c r="J343" i="100"/>
  <c r="I343" i="100"/>
  <c r="K343" i="100"/>
  <c r="AU333" i="6"/>
  <c r="H335" i="6"/>
  <c r="G336" i="6" a="1"/>
  <c r="G336" i="6" s="1"/>
  <c r="AJ334" i="6" l="1"/>
  <c r="AK334" i="6"/>
  <c r="H341" i="80"/>
  <c r="C343" i="80"/>
  <c r="D343" i="80" s="1"/>
  <c r="E343" i="80" s="1"/>
  <c r="F343" i="80" s="1"/>
  <c r="B343" i="80" s="1"/>
  <c r="C342" i="8"/>
  <c r="G343" i="100"/>
  <c r="L343" i="100" s="1"/>
  <c r="K342" i="100"/>
  <c r="J342" i="100"/>
  <c r="I342" i="100"/>
  <c r="H342" i="100"/>
  <c r="G341" i="100"/>
  <c r="L341" i="100" s="1"/>
  <c r="AU335" i="6"/>
  <c r="H336" i="6"/>
  <c r="AK335" i="6" s="1"/>
  <c r="G337" i="6" a="1"/>
  <c r="G337" i="6" s="1"/>
  <c r="AJ335" i="6" l="1"/>
  <c r="H343" i="80"/>
  <c r="C344" i="80"/>
  <c r="D344" i="80" s="1"/>
  <c r="E344" i="80" s="1"/>
  <c r="F344" i="80" s="1"/>
  <c r="H344" i="80" s="1"/>
  <c r="C343" i="8"/>
  <c r="G342" i="100"/>
  <c r="L342" i="100" s="1"/>
  <c r="K344" i="100"/>
  <c r="I344" i="100"/>
  <c r="H344" i="100"/>
  <c r="J344" i="100"/>
  <c r="AU336" i="6"/>
  <c r="H337" i="6"/>
  <c r="G338" i="6" a="1"/>
  <c r="G338" i="6" s="1"/>
  <c r="AK336" i="6" l="1"/>
  <c r="AJ336" i="6"/>
  <c r="B344" i="80"/>
  <c r="C345" i="80"/>
  <c r="D345" i="80" s="1"/>
  <c r="E345" i="80" s="1"/>
  <c r="F345" i="80" s="1"/>
  <c r="B345" i="80" s="1"/>
  <c r="C344" i="8"/>
  <c r="H345" i="100"/>
  <c r="J345" i="100"/>
  <c r="I345" i="100"/>
  <c r="K345" i="100"/>
  <c r="G344" i="100"/>
  <c r="L344" i="100" s="1"/>
  <c r="AU337" i="6"/>
  <c r="G339" i="6" a="1"/>
  <c r="G339" i="6" s="1"/>
  <c r="H338" i="6"/>
  <c r="AK337" i="6" s="1"/>
  <c r="G340" i="6" a="1"/>
  <c r="G340" i="6" s="1"/>
  <c r="AJ337" i="6" l="1"/>
  <c r="H345" i="80"/>
  <c r="C346" i="80"/>
  <c r="D346" i="80" s="1"/>
  <c r="E346" i="80" s="1"/>
  <c r="F346" i="80" s="1"/>
  <c r="H346" i="80" s="1"/>
  <c r="C345" i="8"/>
  <c r="K346" i="100"/>
  <c r="J346" i="100"/>
  <c r="I346" i="100"/>
  <c r="H346" i="100"/>
  <c r="G345" i="100"/>
  <c r="L345" i="100" s="1"/>
  <c r="AU338" i="6"/>
  <c r="H339" i="6"/>
  <c r="AK338" i="6" s="1"/>
  <c r="H340" i="6"/>
  <c r="G341" i="6" a="1"/>
  <c r="G341" i="6" s="1"/>
  <c r="AJ339" i="6" l="1"/>
  <c r="AK339" i="6"/>
  <c r="AJ338" i="6"/>
  <c r="B346" i="80"/>
  <c r="C347" i="80"/>
  <c r="D347" i="80" s="1"/>
  <c r="E347" i="80" s="1"/>
  <c r="F347" i="80" s="1"/>
  <c r="B347" i="80" s="1"/>
  <c r="C346" i="8"/>
  <c r="C348" i="80"/>
  <c r="D348" i="80" s="1"/>
  <c r="E348" i="80" s="1"/>
  <c r="F348" i="80" s="1"/>
  <c r="H348" i="80" s="1"/>
  <c r="C347" i="8"/>
  <c r="H347" i="80"/>
  <c r="G346" i="100"/>
  <c r="L346" i="100" s="1"/>
  <c r="H347" i="100"/>
  <c r="J347" i="100"/>
  <c r="I347" i="100"/>
  <c r="K347" i="100"/>
  <c r="AU339" i="6"/>
  <c r="AU340" i="6"/>
  <c r="H341" i="6"/>
  <c r="AK340" i="6" s="1"/>
  <c r="G342" i="6" a="1"/>
  <c r="G342" i="6" s="1"/>
  <c r="AJ340" i="6" l="1"/>
  <c r="B348" i="80"/>
  <c r="C349" i="80"/>
  <c r="D349" i="80" s="1"/>
  <c r="E349" i="80" s="1"/>
  <c r="F349" i="80" s="1"/>
  <c r="B349" i="80" s="1"/>
  <c r="C348" i="8"/>
  <c r="K348" i="100"/>
  <c r="H348" i="100"/>
  <c r="I348" i="100"/>
  <c r="J348" i="100"/>
  <c r="G347" i="100"/>
  <c r="L347" i="100" s="1"/>
  <c r="H349" i="100"/>
  <c r="J349" i="100"/>
  <c r="K349" i="100"/>
  <c r="I349" i="100"/>
  <c r="AU341" i="6"/>
  <c r="H342" i="6"/>
  <c r="G343" i="6" a="1"/>
  <c r="G343" i="6" s="1"/>
  <c r="AK341" i="6" l="1"/>
  <c r="AJ341" i="6"/>
  <c r="H349" i="80"/>
  <c r="C350" i="80"/>
  <c r="D350" i="80" s="1"/>
  <c r="E350" i="80" s="1"/>
  <c r="F350" i="80" s="1"/>
  <c r="H350" i="80" s="1"/>
  <c r="C349" i="8"/>
  <c r="K350" i="100"/>
  <c r="J350" i="100"/>
  <c r="I350" i="100"/>
  <c r="H350" i="100"/>
  <c r="G348" i="100"/>
  <c r="L348" i="100" s="1"/>
  <c r="G349" i="100"/>
  <c r="L349" i="100" s="1"/>
  <c r="AU342" i="6"/>
  <c r="H343" i="6"/>
  <c r="AK342" i="6" s="1"/>
  <c r="G344" i="6" a="1"/>
  <c r="G344" i="6" s="1"/>
  <c r="G345" i="6" a="1"/>
  <c r="G345" i="6" s="1"/>
  <c r="AJ342" i="6" l="1"/>
  <c r="B350" i="80"/>
  <c r="C351" i="80"/>
  <c r="D351" i="80" s="1"/>
  <c r="E351" i="80" s="1"/>
  <c r="F351" i="80" s="1"/>
  <c r="B351" i="80" s="1"/>
  <c r="C350" i="8"/>
  <c r="G350" i="100"/>
  <c r="L350" i="100" s="1"/>
  <c r="H351" i="100"/>
  <c r="J351" i="100"/>
  <c r="I351" i="100"/>
  <c r="K351" i="100"/>
  <c r="AU343" i="6"/>
  <c r="H345" i="6"/>
  <c r="G346" i="6" a="1"/>
  <c r="G346" i="6" s="1"/>
  <c r="H344" i="6"/>
  <c r="AK343" i="6" s="1"/>
  <c r="AJ344" i="6" l="1"/>
  <c r="AK344" i="6"/>
  <c r="AJ343" i="6"/>
  <c r="H351" i="80"/>
  <c r="C353" i="80"/>
  <c r="D353" i="80" s="1"/>
  <c r="E353" i="80" s="1"/>
  <c r="F353" i="80" s="1"/>
  <c r="H353" i="80" s="1"/>
  <c r="C352" i="8"/>
  <c r="C352" i="80"/>
  <c r="D352" i="80" s="1"/>
  <c r="E352" i="80" s="1"/>
  <c r="F352" i="80" s="1"/>
  <c r="H352" i="80" s="1"/>
  <c r="C351" i="8"/>
  <c r="K352" i="100"/>
  <c r="I352" i="100"/>
  <c r="H352" i="100"/>
  <c r="J352" i="100"/>
  <c r="G351" i="100"/>
  <c r="L351" i="100" s="1"/>
  <c r="AU344" i="6"/>
  <c r="AU345" i="6"/>
  <c r="H346" i="6"/>
  <c r="G347" i="6" a="1"/>
  <c r="G347" i="6" s="1"/>
  <c r="AK345" i="6" l="1"/>
  <c r="AJ345" i="6"/>
  <c r="B352" i="80"/>
  <c r="B353" i="80"/>
  <c r="C354" i="80"/>
  <c r="D354" i="80" s="1"/>
  <c r="E354" i="80" s="1"/>
  <c r="F354" i="80" s="1"/>
  <c r="H354" i="80" s="1"/>
  <c r="C353" i="8"/>
  <c r="G352" i="100"/>
  <c r="L352" i="100" s="1"/>
  <c r="K354" i="100"/>
  <c r="J354" i="100"/>
  <c r="I354" i="100"/>
  <c r="H354" i="100"/>
  <c r="H353" i="100"/>
  <c r="J353" i="100"/>
  <c r="I353" i="100"/>
  <c r="K353" i="100"/>
  <c r="AU346" i="6"/>
  <c r="H347" i="6"/>
  <c r="G348" i="6" a="1"/>
  <c r="G348" i="6" s="1"/>
  <c r="AK346" i="6" l="1"/>
  <c r="AJ346" i="6"/>
  <c r="B354" i="80"/>
  <c r="C355" i="80"/>
  <c r="D355" i="80" s="1"/>
  <c r="E355" i="80" s="1"/>
  <c r="F355" i="80" s="1"/>
  <c r="B355" i="80" s="1"/>
  <c r="C354" i="8"/>
  <c r="G354" i="100"/>
  <c r="L354" i="100" s="1"/>
  <c r="H355" i="100"/>
  <c r="J355" i="100"/>
  <c r="I355" i="100"/>
  <c r="K355" i="100"/>
  <c r="G353" i="100"/>
  <c r="L353" i="100" s="1"/>
  <c r="AU347" i="6"/>
  <c r="H348" i="6"/>
  <c r="AK347" i="6" s="1"/>
  <c r="G349" i="6" a="1"/>
  <c r="G349" i="6" s="1"/>
  <c r="AJ347" i="6" l="1"/>
  <c r="H355" i="80"/>
  <c r="C356" i="80"/>
  <c r="D356" i="80" s="1"/>
  <c r="E356" i="80" s="1"/>
  <c r="F356" i="80" s="1"/>
  <c r="H356" i="80" s="1"/>
  <c r="C355" i="8"/>
  <c r="K356" i="100"/>
  <c r="H356" i="100"/>
  <c r="I356" i="100"/>
  <c r="J356" i="100"/>
  <c r="G355" i="100"/>
  <c r="L355" i="100" s="1"/>
  <c r="AU348" i="6"/>
  <c r="H349" i="6"/>
  <c r="AK348" i="6" s="1"/>
  <c r="G350" i="6" a="1"/>
  <c r="G350" i="6" s="1"/>
  <c r="H350" i="6" s="1"/>
  <c r="G351" i="6" a="1"/>
  <c r="G351" i="6" s="1"/>
  <c r="H351" i="6" s="1"/>
  <c r="G352" i="6" a="1"/>
  <c r="G352" i="6" s="1"/>
  <c r="AJ350" i="6" l="1"/>
  <c r="AK350" i="6"/>
  <c r="AJ349" i="6"/>
  <c r="AK349" i="6"/>
  <c r="AJ348" i="6"/>
  <c r="B356" i="80"/>
  <c r="C358" i="80"/>
  <c r="D358" i="80" s="1"/>
  <c r="E358" i="80" s="1"/>
  <c r="F358" i="80" s="1"/>
  <c r="H358" i="80" s="1"/>
  <c r="C357" i="8"/>
  <c r="C359" i="80"/>
  <c r="D359" i="80" s="1"/>
  <c r="E359" i="80" s="1"/>
  <c r="F359" i="80" s="1"/>
  <c r="B359" i="80" s="1"/>
  <c r="C358" i="8"/>
  <c r="C357" i="80"/>
  <c r="D357" i="80" s="1"/>
  <c r="E357" i="80" s="1"/>
  <c r="F357" i="80" s="1"/>
  <c r="B357" i="80" s="1"/>
  <c r="C356" i="8"/>
  <c r="B358" i="80"/>
  <c r="H357" i="100"/>
  <c r="J357" i="100"/>
  <c r="K357" i="100"/>
  <c r="I357" i="100"/>
  <c r="G356" i="100"/>
  <c r="L356" i="100" s="1"/>
  <c r="AU351" i="6"/>
  <c r="AU350" i="6"/>
  <c r="AU349" i="6"/>
  <c r="H352" i="6"/>
  <c r="G353" i="6" a="1"/>
  <c r="G353" i="6" s="1"/>
  <c r="AK351" i="6" l="1"/>
  <c r="AJ351" i="6"/>
  <c r="H359" i="80"/>
  <c r="H357" i="80"/>
  <c r="C360" i="80"/>
  <c r="D360" i="80" s="1"/>
  <c r="E360" i="80" s="1"/>
  <c r="F360" i="80" s="1"/>
  <c r="H360" i="80" s="1"/>
  <c r="C359" i="8"/>
  <c r="H359" i="100"/>
  <c r="J359" i="100"/>
  <c r="I359" i="100"/>
  <c r="K359" i="100"/>
  <c r="K360" i="100"/>
  <c r="I360" i="100"/>
  <c r="H360" i="100"/>
  <c r="J360" i="100"/>
  <c r="K358" i="100"/>
  <c r="J358" i="100"/>
  <c r="I358" i="100"/>
  <c r="H358" i="100"/>
  <c r="G357" i="100"/>
  <c r="L357" i="100" s="1"/>
  <c r="AU352" i="6"/>
  <c r="H353" i="6"/>
  <c r="G354" i="6" a="1"/>
  <c r="G354" i="6" s="1"/>
  <c r="AK352" i="6" l="1"/>
  <c r="AJ352" i="6"/>
  <c r="B360" i="80"/>
  <c r="C361" i="80"/>
  <c r="D361" i="80" s="1"/>
  <c r="E361" i="80" s="1"/>
  <c r="F361" i="80" s="1"/>
  <c r="B361" i="80" s="1"/>
  <c r="C360" i="8"/>
  <c r="G358" i="100"/>
  <c r="L358" i="100" s="1"/>
  <c r="H361" i="100"/>
  <c r="J361" i="100"/>
  <c r="I361" i="100"/>
  <c r="K361" i="100"/>
  <c r="G360" i="100"/>
  <c r="L360" i="100" s="1"/>
  <c r="G359" i="100"/>
  <c r="L359" i="100" s="1"/>
  <c r="AU353" i="6"/>
  <c r="H354" i="6"/>
  <c r="AK353" i="6" s="1"/>
  <c r="G355" i="6" a="1"/>
  <c r="G355" i="6" s="1"/>
  <c r="G356" i="6" a="1"/>
  <c r="G356" i="6" s="1"/>
  <c r="H356" i="6" s="1"/>
  <c r="AJ353" i="6" l="1"/>
  <c r="H361" i="80"/>
  <c r="C364" i="80"/>
  <c r="D364" i="80" s="1"/>
  <c r="E364" i="80" s="1"/>
  <c r="F364" i="80" s="1"/>
  <c r="H364" i="80" s="1"/>
  <c r="C363" i="8"/>
  <c r="C362" i="80"/>
  <c r="D362" i="80" s="1"/>
  <c r="E362" i="80" s="1"/>
  <c r="F362" i="80" s="1"/>
  <c r="H362" i="80" s="1"/>
  <c r="C361" i="8"/>
  <c r="B364" i="80"/>
  <c r="K362" i="100"/>
  <c r="J362" i="100"/>
  <c r="I362" i="100"/>
  <c r="H362" i="100"/>
  <c r="G361" i="100"/>
  <c r="L361" i="100" s="1"/>
  <c r="AU356" i="6"/>
  <c r="AU354" i="6"/>
  <c r="H355" i="6"/>
  <c r="G358" i="6" a="1"/>
  <c r="G358" i="6" s="1"/>
  <c r="H358" i="6" s="1"/>
  <c r="G357" i="6" a="1"/>
  <c r="G357" i="6" s="1"/>
  <c r="AJ355" i="6" l="1"/>
  <c r="AK355" i="6"/>
  <c r="AK354" i="6"/>
  <c r="AJ354" i="6"/>
  <c r="B362" i="80"/>
  <c r="C363" i="80"/>
  <c r="D363" i="80" s="1"/>
  <c r="E363" i="80" s="1"/>
  <c r="F363" i="80" s="1"/>
  <c r="B363" i="80" s="1"/>
  <c r="C362" i="8"/>
  <c r="C366" i="80"/>
  <c r="D366" i="80" s="1"/>
  <c r="E366" i="80" s="1"/>
  <c r="F366" i="80" s="1"/>
  <c r="H366" i="80" s="1"/>
  <c r="C365" i="8"/>
  <c r="H363" i="80"/>
  <c r="G362" i="100"/>
  <c r="L362" i="100" s="1"/>
  <c r="H365" i="100"/>
  <c r="J365" i="100"/>
  <c r="K365" i="100"/>
  <c r="I365" i="100"/>
  <c r="H363" i="100"/>
  <c r="J363" i="100"/>
  <c r="I363" i="100"/>
  <c r="K363" i="100"/>
  <c r="AU355" i="6"/>
  <c r="AU358" i="6"/>
  <c r="G359" i="6" a="1"/>
  <c r="G359" i="6" s="1"/>
  <c r="H357" i="6"/>
  <c r="G360" i="6" a="1"/>
  <c r="G360" i="6" s="1"/>
  <c r="H360" i="6" s="1"/>
  <c r="AJ357" i="6" l="1"/>
  <c r="AK357" i="6"/>
  <c r="AJ356" i="6"/>
  <c r="AK356" i="6"/>
  <c r="B366" i="80"/>
  <c r="C368" i="80"/>
  <c r="D368" i="80" s="1"/>
  <c r="E368" i="80" s="1"/>
  <c r="F368" i="80" s="1"/>
  <c r="B368" i="80" s="1"/>
  <c r="C367" i="8"/>
  <c r="C365" i="80"/>
  <c r="D365" i="80" s="1"/>
  <c r="E365" i="80" s="1"/>
  <c r="F365" i="80" s="1"/>
  <c r="B365" i="80" s="1"/>
  <c r="C364" i="8"/>
  <c r="K364" i="100"/>
  <c r="H364" i="100"/>
  <c r="I364" i="100"/>
  <c r="J364" i="100"/>
  <c r="G363" i="100"/>
  <c r="L363" i="100" s="1"/>
  <c r="H367" i="100"/>
  <c r="J367" i="100"/>
  <c r="I367" i="100"/>
  <c r="K367" i="100"/>
  <c r="G365" i="100"/>
  <c r="L365" i="100" s="1"/>
  <c r="AU360" i="6"/>
  <c r="AU357" i="6"/>
  <c r="H359" i="6"/>
  <c r="G361" i="6" a="1"/>
  <c r="G361" i="6" s="1"/>
  <c r="G362" i="6" a="1"/>
  <c r="G362" i="6" s="1"/>
  <c r="H362" i="6" s="1"/>
  <c r="AJ359" i="6" l="1"/>
  <c r="AK359" i="6"/>
  <c r="AJ358" i="6"/>
  <c r="AK358" i="6"/>
  <c r="H365" i="80"/>
  <c r="H368" i="80"/>
  <c r="C370" i="80"/>
  <c r="D370" i="80" s="1"/>
  <c r="E370" i="80" s="1"/>
  <c r="F370" i="80" s="1"/>
  <c r="H370" i="80" s="1"/>
  <c r="C369" i="8"/>
  <c r="C367" i="80"/>
  <c r="D367" i="80" s="1"/>
  <c r="E367" i="80" s="1"/>
  <c r="F367" i="80" s="1"/>
  <c r="B367" i="80" s="1"/>
  <c r="C366" i="8"/>
  <c r="B370" i="80"/>
  <c r="H369" i="100"/>
  <c r="J369" i="100"/>
  <c r="I369" i="100"/>
  <c r="K369" i="100"/>
  <c r="G367" i="100"/>
  <c r="L367" i="100" s="1"/>
  <c r="K366" i="100"/>
  <c r="J366" i="100"/>
  <c r="I366" i="100"/>
  <c r="H366" i="100"/>
  <c r="G364" i="100"/>
  <c r="L364" i="100" s="1"/>
  <c r="AU362" i="6"/>
  <c r="AU359" i="6"/>
  <c r="G363" i="6" a="1"/>
  <c r="G363" i="6" s="1"/>
  <c r="H361" i="6"/>
  <c r="G364" i="6" a="1"/>
  <c r="G364" i="6" s="1"/>
  <c r="H364" i="6" s="1"/>
  <c r="AJ361" i="6" l="1"/>
  <c r="AK361" i="6"/>
  <c r="AJ360" i="6"/>
  <c r="AK360" i="6"/>
  <c r="H367" i="80"/>
  <c r="C372" i="80"/>
  <c r="D372" i="80" s="1"/>
  <c r="E372" i="80" s="1"/>
  <c r="F372" i="80" s="1"/>
  <c r="B372" i="80" s="1"/>
  <c r="C371" i="8"/>
  <c r="C369" i="80"/>
  <c r="D369" i="80" s="1"/>
  <c r="E369" i="80" s="1"/>
  <c r="F369" i="80" s="1"/>
  <c r="H369" i="80" s="1"/>
  <c r="C368" i="8"/>
  <c r="G366" i="100"/>
  <c r="L366" i="100" s="1"/>
  <c r="K368" i="100"/>
  <c r="I368" i="100"/>
  <c r="H368" i="100"/>
  <c r="J368" i="100"/>
  <c r="H371" i="100"/>
  <c r="J371" i="100"/>
  <c r="K371" i="100"/>
  <c r="I371" i="100"/>
  <c r="G369" i="100"/>
  <c r="L369" i="100" s="1"/>
  <c r="AU364" i="6"/>
  <c r="AU361" i="6"/>
  <c r="G365" i="6" a="1"/>
  <c r="G365" i="6" s="1"/>
  <c r="G366" i="6" a="1"/>
  <c r="G366" i="6" s="1"/>
  <c r="H366" i="6" s="1"/>
  <c r="H363" i="6"/>
  <c r="AJ363" i="6" l="1"/>
  <c r="AK363" i="6"/>
  <c r="AJ362" i="6"/>
  <c r="AK362" i="6"/>
  <c r="H372" i="80"/>
  <c r="B369" i="80"/>
  <c r="C374" i="80"/>
  <c r="D374" i="80" s="1"/>
  <c r="E374" i="80" s="1"/>
  <c r="F374" i="80" s="1"/>
  <c r="H374" i="80" s="1"/>
  <c r="C373" i="8"/>
  <c r="C371" i="80"/>
  <c r="D371" i="80" s="1"/>
  <c r="E371" i="80" s="1"/>
  <c r="F371" i="80" s="1"/>
  <c r="B371" i="80" s="1"/>
  <c r="C370" i="8"/>
  <c r="B374" i="80"/>
  <c r="I370" i="100"/>
  <c r="K370" i="100"/>
  <c r="H370" i="100"/>
  <c r="J370" i="100"/>
  <c r="H373" i="100"/>
  <c r="J373" i="100"/>
  <c r="I373" i="100"/>
  <c r="K373" i="100"/>
  <c r="G371" i="100"/>
  <c r="L371" i="100" s="1"/>
  <c r="G368" i="100"/>
  <c r="L368" i="100" s="1"/>
  <c r="AU363" i="6"/>
  <c r="AU366" i="6"/>
  <c r="H365" i="6"/>
  <c r="G367" i="6" a="1"/>
  <c r="G367" i="6" s="1"/>
  <c r="AJ365" i="6" l="1"/>
  <c r="AK365" i="6"/>
  <c r="AJ364" i="6"/>
  <c r="AK364" i="6"/>
  <c r="H371" i="80"/>
  <c r="C373" i="80"/>
  <c r="D373" i="80" s="1"/>
  <c r="E373" i="80" s="1"/>
  <c r="F373" i="80" s="1"/>
  <c r="B373" i="80" s="1"/>
  <c r="C372" i="8"/>
  <c r="G370" i="100"/>
  <c r="L370" i="100" s="1"/>
  <c r="H375" i="100"/>
  <c r="J375" i="100"/>
  <c r="K375" i="100"/>
  <c r="I375" i="100"/>
  <c r="I372" i="100"/>
  <c r="K372" i="100"/>
  <c r="J372" i="100"/>
  <c r="H372" i="100"/>
  <c r="G373" i="100"/>
  <c r="L373" i="100" s="1"/>
  <c r="AU365" i="6"/>
  <c r="H367" i="6"/>
  <c r="G368" i="6" a="1"/>
  <c r="G368" i="6" s="1"/>
  <c r="AJ366" i="6" l="1"/>
  <c r="AK366" i="6"/>
  <c r="H373" i="80"/>
  <c r="C375" i="80"/>
  <c r="D375" i="80" s="1"/>
  <c r="E375" i="80" s="1"/>
  <c r="F375" i="80" s="1"/>
  <c r="B375" i="80" s="1"/>
  <c r="C374" i="8"/>
  <c r="I374" i="100"/>
  <c r="K374" i="100"/>
  <c r="H374" i="100"/>
  <c r="J374" i="100"/>
  <c r="G372" i="100"/>
  <c r="L372" i="100" s="1"/>
  <c r="G375" i="100"/>
  <c r="L375" i="100" s="1"/>
  <c r="AU367" i="6"/>
  <c r="H368" i="6"/>
  <c r="AK367" i="6" s="1"/>
  <c r="G369" i="6" a="1"/>
  <c r="G369" i="6" s="1"/>
  <c r="AJ367" i="6" l="1"/>
  <c r="H375" i="80"/>
  <c r="C376" i="80"/>
  <c r="D376" i="80" s="1"/>
  <c r="E376" i="80" s="1"/>
  <c r="F376" i="80" s="1"/>
  <c r="H376" i="80" s="1"/>
  <c r="C375" i="8"/>
  <c r="G374" i="100"/>
  <c r="L374" i="100" s="1"/>
  <c r="I376" i="100"/>
  <c r="K376" i="100"/>
  <c r="J376" i="100"/>
  <c r="H376" i="100"/>
  <c r="AU368" i="6"/>
  <c r="H369" i="6"/>
  <c r="G370" i="6" a="1"/>
  <c r="G370" i="6" s="1"/>
  <c r="H370" i="6" s="1"/>
  <c r="G371" i="6" a="1"/>
  <c r="G371" i="6" s="1"/>
  <c r="H371" i="6" s="1"/>
  <c r="AJ369" i="6" l="1"/>
  <c r="AK369" i="6"/>
  <c r="AJ370" i="6"/>
  <c r="AK370" i="6"/>
  <c r="AK368" i="6"/>
  <c r="AJ368" i="6"/>
  <c r="B376" i="80"/>
  <c r="C378" i="80"/>
  <c r="D378" i="80" s="1"/>
  <c r="E378" i="80" s="1"/>
  <c r="F378" i="80" s="1"/>
  <c r="H378" i="80" s="1"/>
  <c r="C377" i="8"/>
  <c r="C379" i="80"/>
  <c r="D379" i="80" s="1"/>
  <c r="E379" i="80" s="1"/>
  <c r="F379" i="80" s="1"/>
  <c r="B379" i="80" s="1"/>
  <c r="C378" i="8"/>
  <c r="C377" i="80"/>
  <c r="D377" i="80" s="1"/>
  <c r="E377" i="80" s="1"/>
  <c r="F377" i="80" s="1"/>
  <c r="B377" i="80" s="1"/>
  <c r="C376" i="8"/>
  <c r="B378" i="80"/>
  <c r="G376" i="100"/>
  <c r="L376" i="100" s="1"/>
  <c r="H377" i="100"/>
  <c r="J377" i="100"/>
  <c r="I377" i="100"/>
  <c r="K377" i="100"/>
  <c r="AU371" i="6"/>
  <c r="AU369" i="6"/>
  <c r="AU370" i="6"/>
  <c r="G372" i="6" a="1"/>
  <c r="G372" i="6" s="1"/>
  <c r="G373" i="6" a="1"/>
  <c r="G373" i="6" s="1"/>
  <c r="H373" i="6" s="1"/>
  <c r="H377" i="80" l="1"/>
  <c r="H379" i="80"/>
  <c r="C381" i="80"/>
  <c r="D381" i="80" s="1"/>
  <c r="E381" i="80" s="1"/>
  <c r="F381" i="80" s="1"/>
  <c r="B381" i="80" s="1"/>
  <c r="C380" i="8"/>
  <c r="G377" i="100"/>
  <c r="L377" i="100" s="1"/>
  <c r="H379" i="100"/>
  <c r="J379" i="100"/>
  <c r="K379" i="100"/>
  <c r="I379" i="100"/>
  <c r="I378" i="100"/>
  <c r="K378" i="100"/>
  <c r="H378" i="100"/>
  <c r="J378" i="100"/>
  <c r="I380" i="100"/>
  <c r="K380" i="100"/>
  <c r="J380" i="100"/>
  <c r="H380" i="100"/>
  <c r="AU373" i="6"/>
  <c r="H372" i="6"/>
  <c r="G374" i="6" a="1"/>
  <c r="G374" i="6" s="1"/>
  <c r="AJ372" i="6" l="1"/>
  <c r="AK372" i="6"/>
  <c r="AJ371" i="6"/>
  <c r="AK371" i="6"/>
  <c r="H381" i="80"/>
  <c r="C380" i="80"/>
  <c r="D380" i="80" s="1"/>
  <c r="E380" i="80" s="1"/>
  <c r="F380" i="80" s="1"/>
  <c r="H380" i="80" s="1"/>
  <c r="C379" i="8"/>
  <c r="G380" i="100"/>
  <c r="L380" i="100" s="1"/>
  <c r="G379" i="100"/>
  <c r="L379" i="100" s="1"/>
  <c r="I382" i="100"/>
  <c r="K382" i="100"/>
  <c r="H382" i="100"/>
  <c r="J382" i="100"/>
  <c r="G378" i="100"/>
  <c r="L378" i="100" s="1"/>
  <c r="AU372" i="6"/>
  <c r="H374" i="6"/>
  <c r="G375" i="6" a="1"/>
  <c r="G375" i="6" s="1"/>
  <c r="AJ373" i="6" l="1"/>
  <c r="AK373" i="6"/>
  <c r="B380" i="80"/>
  <c r="C382" i="80"/>
  <c r="D382" i="80" s="1"/>
  <c r="E382" i="80" s="1"/>
  <c r="F382" i="80" s="1"/>
  <c r="H382" i="80" s="1"/>
  <c r="C381" i="8"/>
  <c r="G382" i="100"/>
  <c r="L382" i="100" s="1"/>
  <c r="H381" i="100"/>
  <c r="J381" i="100"/>
  <c r="I381" i="100"/>
  <c r="K381" i="100"/>
  <c r="AU374" i="6"/>
  <c r="H375" i="6"/>
  <c r="AK374" i="6" s="1"/>
  <c r="G376" i="6" a="1"/>
  <c r="G376" i="6" s="1"/>
  <c r="AJ374" i="6" l="1"/>
  <c r="B382" i="80"/>
  <c r="C383" i="80"/>
  <c r="D383" i="80" s="1"/>
  <c r="E383" i="80" s="1"/>
  <c r="F383" i="80" s="1"/>
  <c r="B383" i="80" s="1"/>
  <c r="C382" i="8"/>
  <c r="H383" i="100"/>
  <c r="J383" i="100"/>
  <c r="K383" i="100"/>
  <c r="I383" i="100"/>
  <c r="G381" i="100"/>
  <c r="L381" i="100" s="1"/>
  <c r="AU375" i="6"/>
  <c r="H376" i="6"/>
  <c r="G377" i="6" a="1"/>
  <c r="G377" i="6" s="1"/>
  <c r="AK375" i="6" l="1"/>
  <c r="AJ375" i="6"/>
  <c r="H383" i="80"/>
  <c r="C384" i="80"/>
  <c r="D384" i="80" s="1"/>
  <c r="E384" i="80" s="1"/>
  <c r="F384" i="80" s="1"/>
  <c r="H384" i="80" s="1"/>
  <c r="C383" i="8"/>
  <c r="I384" i="100"/>
  <c r="K384" i="100"/>
  <c r="J384" i="100"/>
  <c r="H384" i="100"/>
  <c r="G383" i="100"/>
  <c r="L383" i="100" s="1"/>
  <c r="AU376" i="6"/>
  <c r="H377" i="6"/>
  <c r="AK376" i="6" s="1"/>
  <c r="G378" i="6" a="1"/>
  <c r="G378" i="6" s="1"/>
  <c r="AJ376" i="6" l="1"/>
  <c r="B384" i="80"/>
  <c r="C385" i="80"/>
  <c r="D385" i="80" s="1"/>
  <c r="E385" i="80" s="1"/>
  <c r="F385" i="80" s="1"/>
  <c r="B385" i="80" s="1"/>
  <c r="C384" i="8"/>
  <c r="G384" i="100"/>
  <c r="L384" i="100" s="1"/>
  <c r="H385" i="100"/>
  <c r="J385" i="100"/>
  <c r="I385" i="100"/>
  <c r="K385" i="100"/>
  <c r="AU377" i="6"/>
  <c r="H378" i="6"/>
  <c r="AK377" i="6" s="1"/>
  <c r="G379" i="6" a="1"/>
  <c r="G379" i="6" s="1"/>
  <c r="AJ377" i="6" l="1"/>
  <c r="H385" i="80"/>
  <c r="C386" i="80"/>
  <c r="D386" i="80" s="1"/>
  <c r="E386" i="80" s="1"/>
  <c r="F386" i="80" s="1"/>
  <c r="H386" i="80" s="1"/>
  <c r="C385" i="8"/>
  <c r="I386" i="100"/>
  <c r="K386" i="100"/>
  <c r="H386" i="100"/>
  <c r="J386" i="100"/>
  <c r="G385" i="100"/>
  <c r="L385" i="100" s="1"/>
  <c r="AU378" i="6"/>
  <c r="H379" i="6"/>
  <c r="G380" i="6" a="1"/>
  <c r="G380" i="6" s="1"/>
  <c r="H380" i="6" s="1"/>
  <c r="AJ379" i="6" l="1"/>
  <c r="AK379" i="6"/>
  <c r="AK378" i="6"/>
  <c r="AJ378" i="6"/>
  <c r="B386" i="80"/>
  <c r="C388" i="80"/>
  <c r="D388" i="80" s="1"/>
  <c r="E388" i="80" s="1"/>
  <c r="F388" i="80" s="1"/>
  <c r="H388" i="80" s="1"/>
  <c r="C387" i="8"/>
  <c r="C387" i="80"/>
  <c r="D387" i="80" s="1"/>
  <c r="E387" i="80" s="1"/>
  <c r="F387" i="80" s="1"/>
  <c r="B387" i="80" s="1"/>
  <c r="C386" i="8"/>
  <c r="B388" i="80"/>
  <c r="G386" i="100"/>
  <c r="L386" i="100" s="1"/>
  <c r="H387" i="100"/>
  <c r="J387" i="100"/>
  <c r="K387" i="100"/>
  <c r="I387" i="100"/>
  <c r="AU379" i="6"/>
  <c r="AU380" i="6"/>
  <c r="G381" i="6" a="1"/>
  <c r="G381" i="6" s="1"/>
  <c r="H381" i="6" s="1"/>
  <c r="AK380" i="6" s="1"/>
  <c r="AJ380" i="6" l="1"/>
  <c r="H387" i="80"/>
  <c r="C389" i="80"/>
  <c r="D389" i="80" s="1"/>
  <c r="E389" i="80" s="1"/>
  <c r="F389" i="80" s="1"/>
  <c r="B389" i="80" s="1"/>
  <c r="C388" i="8"/>
  <c r="H389" i="100"/>
  <c r="J389" i="100"/>
  <c r="I389" i="100"/>
  <c r="K389" i="100"/>
  <c r="I388" i="100"/>
  <c r="K388" i="100"/>
  <c r="J388" i="100"/>
  <c r="H388" i="100"/>
  <c r="G387" i="100"/>
  <c r="L387" i="100" s="1"/>
  <c r="AU381" i="6"/>
  <c r="G382" i="6" a="1"/>
  <c r="G382" i="6" s="1"/>
  <c r="H389" i="80" l="1"/>
  <c r="I390" i="100"/>
  <c r="K390" i="100"/>
  <c r="H390" i="100"/>
  <c r="J390" i="100"/>
  <c r="G388" i="100"/>
  <c r="L388" i="100" s="1"/>
  <c r="G389" i="100"/>
  <c r="L389" i="100" s="1"/>
  <c r="G383" i="6" a="1"/>
  <c r="G383" i="6" s="1"/>
  <c r="H382" i="6"/>
  <c r="G384" i="6" a="1"/>
  <c r="G384" i="6" s="1"/>
  <c r="H384" i="6" s="1"/>
  <c r="AJ381" i="6" l="1"/>
  <c r="AK381" i="6"/>
  <c r="C390" i="80"/>
  <c r="D390" i="80" s="1"/>
  <c r="E390" i="80" s="1"/>
  <c r="F390" i="80" s="1"/>
  <c r="H390" i="80" s="1"/>
  <c r="C389" i="8"/>
  <c r="C392" i="80"/>
  <c r="D392" i="80" s="1"/>
  <c r="E392" i="80" s="1"/>
  <c r="F392" i="80" s="1"/>
  <c r="H392" i="80" s="1"/>
  <c r="C391" i="8"/>
  <c r="B390" i="80"/>
  <c r="G390" i="100"/>
  <c r="L390" i="100" s="1"/>
  <c r="AU382" i="6"/>
  <c r="AU384" i="6"/>
  <c r="H383" i="6"/>
  <c r="AK382" i="6" s="1"/>
  <c r="G385" i="6" a="1"/>
  <c r="G385" i="6" s="1"/>
  <c r="AJ383" i="6" l="1"/>
  <c r="AK383" i="6"/>
  <c r="AJ382" i="6"/>
  <c r="B392" i="80"/>
  <c r="C391" i="80"/>
  <c r="D391" i="80" s="1"/>
  <c r="E391" i="80" s="1"/>
  <c r="F391" i="80" s="1"/>
  <c r="B391" i="80" s="1"/>
  <c r="C390" i="8"/>
  <c r="H393" i="100"/>
  <c r="J393" i="100"/>
  <c r="I393" i="100"/>
  <c r="K393" i="100"/>
  <c r="H391" i="100"/>
  <c r="J391" i="100"/>
  <c r="K391" i="100"/>
  <c r="I391" i="100"/>
  <c r="AU383" i="6"/>
  <c r="H385" i="6"/>
  <c r="G386" i="6" a="1"/>
  <c r="G386" i="6" s="1"/>
  <c r="AJ384" i="6" l="1"/>
  <c r="AK384" i="6"/>
  <c r="H391" i="80"/>
  <c r="C393" i="80"/>
  <c r="D393" i="80" s="1"/>
  <c r="E393" i="80" s="1"/>
  <c r="F393" i="80" s="1"/>
  <c r="B393" i="80" s="1"/>
  <c r="C392" i="8"/>
  <c r="I392" i="100"/>
  <c r="K392" i="100"/>
  <c r="J392" i="100"/>
  <c r="H392" i="100"/>
  <c r="G391" i="100"/>
  <c r="L391" i="100" s="1"/>
  <c r="G393" i="100"/>
  <c r="L393" i="100" s="1"/>
  <c r="AU385" i="6"/>
  <c r="H386" i="6"/>
  <c r="AK385" i="6" s="1"/>
  <c r="G387" i="6" a="1"/>
  <c r="G387" i="6" s="1"/>
  <c r="AJ385" i="6" l="1"/>
  <c r="H393" i="80"/>
  <c r="C394" i="80"/>
  <c r="D394" i="80" s="1"/>
  <c r="E394" i="80" s="1"/>
  <c r="F394" i="80" s="1"/>
  <c r="H394" i="80" s="1"/>
  <c r="C393" i="8"/>
  <c r="G392" i="100"/>
  <c r="L392" i="100" s="1"/>
  <c r="I394" i="100"/>
  <c r="K394" i="100"/>
  <c r="H394" i="100"/>
  <c r="J394" i="100"/>
  <c r="AU386" i="6"/>
  <c r="H387" i="6"/>
  <c r="AK386" i="6" s="1"/>
  <c r="G388" i="6" a="1"/>
  <c r="G388" i="6" s="1"/>
  <c r="AJ386" i="6" l="1"/>
  <c r="B394" i="80"/>
  <c r="C395" i="80"/>
  <c r="D395" i="80" s="1"/>
  <c r="E395" i="80" s="1"/>
  <c r="F395" i="80" s="1"/>
  <c r="B395" i="80" s="1"/>
  <c r="C394" i="8"/>
  <c r="G394" i="100"/>
  <c r="L394" i="100" s="1"/>
  <c r="H395" i="100"/>
  <c r="J395" i="100"/>
  <c r="K395" i="100"/>
  <c r="I395" i="100"/>
  <c r="AU387" i="6"/>
  <c r="H388" i="6"/>
  <c r="G389" i="6" a="1"/>
  <c r="G389" i="6" s="1"/>
  <c r="AK387" i="6" l="1"/>
  <c r="AJ387" i="6"/>
  <c r="H395" i="80"/>
  <c r="C396" i="80"/>
  <c r="D396" i="80" s="1"/>
  <c r="E396" i="80" s="1"/>
  <c r="F396" i="80" s="1"/>
  <c r="H396" i="80" s="1"/>
  <c r="C395" i="8"/>
  <c r="I396" i="100"/>
  <c r="K396" i="100"/>
  <c r="J396" i="100"/>
  <c r="H396" i="100"/>
  <c r="G395" i="100"/>
  <c r="L395" i="100" s="1"/>
  <c r="AU388" i="6"/>
  <c r="H389" i="6"/>
  <c r="AK388" i="6" s="1"/>
  <c r="G390" i="6" a="1"/>
  <c r="G390" i="6" s="1"/>
  <c r="AJ388" i="6" l="1"/>
  <c r="B396" i="80"/>
  <c r="C397" i="80"/>
  <c r="D397" i="80" s="1"/>
  <c r="E397" i="80" s="1"/>
  <c r="F397" i="80" s="1"/>
  <c r="B397" i="80" s="1"/>
  <c r="C396" i="8"/>
  <c r="H397" i="100"/>
  <c r="J397" i="100"/>
  <c r="I397" i="100"/>
  <c r="K397" i="100"/>
  <c r="G396" i="100"/>
  <c r="L396" i="100" s="1"/>
  <c r="AU389" i="6"/>
  <c r="H390" i="6"/>
  <c r="G391" i="6" a="1"/>
  <c r="G391" i="6" s="1"/>
  <c r="H391" i="6" s="1"/>
  <c r="AJ390" i="6" l="1"/>
  <c r="AK390" i="6"/>
  <c r="AK389" i="6"/>
  <c r="AJ389" i="6"/>
  <c r="H397" i="80"/>
  <c r="C399" i="80"/>
  <c r="D399" i="80" s="1"/>
  <c r="E399" i="80" s="1"/>
  <c r="F399" i="80" s="1"/>
  <c r="B399" i="80" s="1"/>
  <c r="C398" i="8"/>
  <c r="C398" i="80"/>
  <c r="D398" i="80" s="1"/>
  <c r="E398" i="80" s="1"/>
  <c r="F398" i="80" s="1"/>
  <c r="H398" i="80" s="1"/>
  <c r="C397" i="8"/>
  <c r="H399" i="80"/>
  <c r="I398" i="100"/>
  <c r="K398" i="100"/>
  <c r="H398" i="100"/>
  <c r="J398" i="100"/>
  <c r="G397" i="100"/>
  <c r="L397" i="100" s="1"/>
  <c r="AU391" i="6"/>
  <c r="AU390" i="6"/>
  <c r="G392" i="6" a="1"/>
  <c r="G392" i="6" s="1"/>
  <c r="B398" i="80" l="1"/>
  <c r="G398" i="100"/>
  <c r="L398" i="100" s="1"/>
  <c r="H399" i="100"/>
  <c r="J399" i="100"/>
  <c r="K399" i="100"/>
  <c r="I399" i="100"/>
  <c r="I400" i="100"/>
  <c r="K400" i="100"/>
  <c r="J400" i="100"/>
  <c r="H400" i="100"/>
  <c r="H392" i="6"/>
  <c r="G393" i="6" a="1"/>
  <c r="G393" i="6" s="1"/>
  <c r="H393" i="6" s="1"/>
  <c r="AJ393" i="6" l="1"/>
  <c r="AK393" i="6"/>
  <c r="AJ392" i="6"/>
  <c r="AK392" i="6"/>
  <c r="AJ391" i="6"/>
  <c r="AK391" i="6"/>
  <c r="C400" i="80"/>
  <c r="D400" i="80" s="1"/>
  <c r="E400" i="80" s="1"/>
  <c r="F400" i="80" s="1"/>
  <c r="B400" i="80" s="1"/>
  <c r="C399" i="8"/>
  <c r="C401" i="80"/>
  <c r="D401" i="80" s="1"/>
  <c r="E401" i="80" s="1"/>
  <c r="F401" i="80" s="1"/>
  <c r="F510" i="80" s="1"/>
  <c r="B528" i="80" s="1"/>
  <c r="C528" i="80" s="1"/>
  <c r="C400" i="8"/>
  <c r="G400" i="100"/>
  <c r="L400" i="100" s="1"/>
  <c r="G399" i="100"/>
  <c r="L399" i="100" s="1"/>
  <c r="AA392" i="6"/>
  <c r="AU392" i="6"/>
  <c r="AA388" i="6"/>
  <c r="AA390" i="6"/>
  <c r="AA387" i="6"/>
  <c r="AA391" i="6"/>
  <c r="AA389" i="6"/>
  <c r="AA393" i="6"/>
  <c r="AU393" i="6"/>
  <c r="AA429" i="6"/>
  <c r="AA394" i="6"/>
  <c r="AA74" i="6"/>
  <c r="AA25" i="6"/>
  <c r="AA156" i="6"/>
  <c r="AA172" i="6"/>
  <c r="AA188" i="6"/>
  <c r="AA204" i="6"/>
  <c r="AA220" i="6"/>
  <c r="AA237" i="6"/>
  <c r="AA253" i="6"/>
  <c r="AA87" i="6"/>
  <c r="AA24" i="6"/>
  <c r="AA56" i="6"/>
  <c r="AA125" i="6"/>
  <c r="AA141" i="6"/>
  <c r="AA417" i="6"/>
  <c r="AA81" i="6"/>
  <c r="AA94" i="6"/>
  <c r="AA29" i="6"/>
  <c r="AA155" i="6"/>
  <c r="AA171" i="6"/>
  <c r="AA187" i="6"/>
  <c r="AA203" i="6"/>
  <c r="AA219" i="6"/>
  <c r="AA236" i="6"/>
  <c r="AA252" i="6"/>
  <c r="AA91" i="6"/>
  <c r="AA28" i="6"/>
  <c r="AA60" i="6"/>
  <c r="AA108" i="6"/>
  <c r="AA121" i="6"/>
  <c r="AA140" i="6"/>
  <c r="AA422" i="6"/>
  <c r="AA406" i="6"/>
  <c r="AA415" i="6"/>
  <c r="AA410" i="6"/>
  <c r="AA34" i="6"/>
  <c r="AA66" i="6"/>
  <c r="AA106" i="6"/>
  <c r="AA162" i="6"/>
  <c r="AA178" i="6"/>
  <c r="AA194" i="6"/>
  <c r="AA210" i="6"/>
  <c r="AA226" i="6"/>
  <c r="AA243" i="6"/>
  <c r="AA93" i="6"/>
  <c r="AA63" i="6"/>
  <c r="AA96" i="6"/>
  <c r="AA31" i="6"/>
  <c r="AA113" i="6"/>
  <c r="AA131" i="6"/>
  <c r="AA402" i="6"/>
  <c r="AA38" i="6"/>
  <c r="AA69" i="6"/>
  <c r="AA9" i="6"/>
  <c r="AA161" i="6"/>
  <c r="AA177" i="6"/>
  <c r="AA193" i="6"/>
  <c r="AA209" i="6"/>
  <c r="AA225" i="6"/>
  <c r="AA242" i="6"/>
  <c r="AA101" i="6"/>
  <c r="AA68" i="6"/>
  <c r="AA100" i="6"/>
  <c r="AA419" i="6"/>
  <c r="AA58" i="6"/>
  <c r="AA413" i="6"/>
  <c r="AA395" i="6"/>
  <c r="AA427" i="6"/>
  <c r="AA432" i="6"/>
  <c r="AA17" i="6"/>
  <c r="AA41" i="6"/>
  <c r="AA152" i="6"/>
  <c r="AA168" i="6"/>
  <c r="AA184" i="6"/>
  <c r="AA200" i="6"/>
  <c r="AA216" i="6"/>
  <c r="AA233" i="6"/>
  <c r="AA249" i="6"/>
  <c r="AA42" i="6"/>
  <c r="AA40" i="6"/>
  <c r="AA71" i="6"/>
  <c r="AA103" i="6"/>
  <c r="AA137" i="6"/>
  <c r="AA401" i="6"/>
  <c r="AA428" i="6"/>
  <c r="AA19" i="6"/>
  <c r="AA46" i="6"/>
  <c r="AA151" i="6"/>
  <c r="AA167" i="6"/>
  <c r="AA183" i="6"/>
  <c r="AA199" i="6"/>
  <c r="AA215" i="6"/>
  <c r="AA232" i="6"/>
  <c r="AA248" i="6"/>
  <c r="AA53" i="6"/>
  <c r="AA44" i="6"/>
  <c r="AA76" i="6"/>
  <c r="AA104" i="6"/>
  <c r="AA118" i="6"/>
  <c r="AA136" i="6"/>
  <c r="AA405" i="6"/>
  <c r="AA426" i="6"/>
  <c r="AA423" i="6"/>
  <c r="AA424" i="6"/>
  <c r="AA21" i="6"/>
  <c r="AA50" i="6"/>
  <c r="AA150" i="6"/>
  <c r="AA166" i="6"/>
  <c r="AA182" i="6"/>
  <c r="AA198" i="6"/>
  <c r="AA214" i="6"/>
  <c r="AA231" i="6"/>
  <c r="AA247" i="6"/>
  <c r="AA61" i="6"/>
  <c r="AA47" i="6"/>
  <c r="AA80" i="6"/>
  <c r="AA11" i="6"/>
  <c r="AA117" i="6"/>
  <c r="AA135" i="6"/>
  <c r="AA430" i="6"/>
  <c r="AA420" i="6"/>
  <c r="AA23" i="6"/>
  <c r="AA54" i="6"/>
  <c r="AA149" i="6"/>
  <c r="AA165" i="6"/>
  <c r="AA181" i="6"/>
  <c r="AA197" i="6"/>
  <c r="AA213" i="6"/>
  <c r="AA230" i="6"/>
  <c r="AA246" i="6"/>
  <c r="AA70" i="6"/>
  <c r="AA51" i="6"/>
  <c r="AA22" i="6"/>
  <c r="AA403" i="6"/>
  <c r="AA418" i="6"/>
  <c r="AA90" i="6"/>
  <c r="AA148" i="6"/>
  <c r="AA164" i="6"/>
  <c r="AA180" i="6"/>
  <c r="AA196" i="6"/>
  <c r="AA212" i="6"/>
  <c r="AA228" i="6"/>
  <c r="AA245" i="6"/>
  <c r="AA77" i="6"/>
  <c r="AA55" i="6"/>
  <c r="AA88" i="6"/>
  <c r="AA15" i="6"/>
  <c r="AA115" i="6"/>
  <c r="AA133" i="6"/>
  <c r="AA412" i="6"/>
  <c r="AA408" i="6"/>
  <c r="AA30" i="6"/>
  <c r="AA62" i="6"/>
  <c r="AA147" i="6"/>
  <c r="AA163" i="6"/>
  <c r="AA179" i="6"/>
  <c r="AA195" i="6"/>
  <c r="AA211" i="6"/>
  <c r="AA227" i="6"/>
  <c r="AA244" i="6"/>
  <c r="AA85" i="6"/>
  <c r="AA59" i="6"/>
  <c r="AA92" i="6"/>
  <c r="AA27" i="6"/>
  <c r="AA114" i="6"/>
  <c r="AA132" i="6"/>
  <c r="AA421" i="6"/>
  <c r="AA399" i="6"/>
  <c r="AA431" i="6"/>
  <c r="AA89" i="6"/>
  <c r="AA98" i="6"/>
  <c r="AA33" i="6"/>
  <c r="AA154" i="6"/>
  <c r="AA170" i="6"/>
  <c r="AA186" i="6"/>
  <c r="AA202" i="6"/>
  <c r="AA218" i="6"/>
  <c r="AA235" i="6"/>
  <c r="AA251" i="6"/>
  <c r="AA95" i="6"/>
  <c r="AA32" i="6"/>
  <c r="AA64" i="6"/>
  <c r="AA107" i="6"/>
  <c r="AA120" i="6"/>
  <c r="AA139" i="6"/>
  <c r="AA409" i="6"/>
  <c r="AA97" i="6"/>
  <c r="AA102" i="6"/>
  <c r="AA37" i="6"/>
  <c r="AA153" i="6"/>
  <c r="AA169" i="6"/>
  <c r="AA185" i="6"/>
  <c r="AA201" i="6"/>
  <c r="AA217" i="6"/>
  <c r="AA234" i="6"/>
  <c r="AA250" i="6"/>
  <c r="AA99" i="6"/>
  <c r="AA36" i="6"/>
  <c r="AA416" i="6"/>
  <c r="AA26" i="6"/>
  <c r="AA400" i="6"/>
  <c r="AA414" i="6"/>
  <c r="AA411" i="6"/>
  <c r="AA404" i="6"/>
  <c r="AA45" i="6"/>
  <c r="AA73" i="6"/>
  <c r="AA105" i="6"/>
  <c r="AA160" i="6"/>
  <c r="AA176" i="6"/>
  <c r="AA192" i="6"/>
  <c r="AA208" i="6"/>
  <c r="AA224" i="6"/>
  <c r="AA241" i="6"/>
  <c r="AA229" i="6"/>
  <c r="AA72" i="6"/>
  <c r="AA16" i="6"/>
  <c r="AA39" i="6"/>
  <c r="AA129" i="6"/>
  <c r="AA145" i="6"/>
  <c r="AA433" i="6"/>
  <c r="AA49" i="6"/>
  <c r="AA78" i="6"/>
  <c r="AA10" i="6"/>
  <c r="AA159" i="6"/>
  <c r="AA175" i="6"/>
  <c r="AA191" i="6"/>
  <c r="AA207" i="6"/>
  <c r="AA223" i="6"/>
  <c r="AA240" i="6"/>
  <c r="AA256" i="6"/>
  <c r="AA75" i="6"/>
  <c r="AA18" i="6"/>
  <c r="AA43" i="6"/>
  <c r="AA111" i="6"/>
  <c r="AA128" i="6"/>
  <c r="AA144" i="6"/>
  <c r="AA396" i="6"/>
  <c r="AA407" i="6"/>
  <c r="AA398" i="6"/>
  <c r="AA57" i="6"/>
  <c r="AA82" i="6"/>
  <c r="AA12" i="6"/>
  <c r="AA158" i="6"/>
  <c r="AA174" i="6"/>
  <c r="AA190" i="6"/>
  <c r="AA206" i="6"/>
  <c r="AA222" i="6"/>
  <c r="AA239" i="6"/>
  <c r="AA255" i="6"/>
  <c r="AA79" i="6"/>
  <c r="AA20" i="6"/>
  <c r="AA48" i="6"/>
  <c r="AA110" i="6"/>
  <c r="AA127" i="6"/>
  <c r="AA143" i="6"/>
  <c r="AA425" i="6"/>
  <c r="AA65" i="6"/>
  <c r="AA86" i="6"/>
  <c r="AA14" i="6"/>
  <c r="AA157" i="6"/>
  <c r="AA173" i="6"/>
  <c r="AA189" i="6"/>
  <c r="AA205" i="6"/>
  <c r="AA221" i="6"/>
  <c r="AA238" i="6"/>
  <c r="AA254" i="6"/>
  <c r="AA83" i="6"/>
  <c r="AA397" i="6"/>
  <c r="AA146" i="6"/>
  <c r="AA119" i="6"/>
  <c r="AA13" i="6"/>
  <c r="AA130" i="6"/>
  <c r="AA257" i="6"/>
  <c r="AA126" i="6"/>
  <c r="AA109" i="6"/>
  <c r="AA142" i="6"/>
  <c r="AA67" i="6"/>
  <c r="AA8" i="6"/>
  <c r="AA134" i="6"/>
  <c r="AA112" i="6"/>
  <c r="AA84" i="6"/>
  <c r="AA35" i="6"/>
  <c r="AA258" i="6"/>
  <c r="AA138" i="6"/>
  <c r="AA116" i="6"/>
  <c r="AA52" i="6"/>
  <c r="AA259" i="6"/>
  <c r="AA261" i="6"/>
  <c r="AA260" i="6"/>
  <c r="AA262" i="6"/>
  <c r="AA263" i="6"/>
  <c r="AA264" i="6"/>
  <c r="AA265" i="6"/>
  <c r="AA267" i="6"/>
  <c r="AA266" i="6"/>
  <c r="AA269" i="6"/>
  <c r="AA268" i="6"/>
  <c r="AA270" i="6"/>
  <c r="AA271" i="6"/>
  <c r="AA272" i="6"/>
  <c r="AA274" i="6"/>
  <c r="AA273" i="6"/>
  <c r="AA275" i="6"/>
  <c r="AA276" i="6"/>
  <c r="AA278" i="6"/>
  <c r="AA279" i="6"/>
  <c r="AA277" i="6"/>
  <c r="AA281" i="6"/>
  <c r="AA280" i="6"/>
  <c r="AA283" i="6"/>
  <c r="AA282" i="6"/>
  <c r="AA285" i="6"/>
  <c r="AA284" i="6"/>
  <c r="AA287" i="6"/>
  <c r="AA286" i="6"/>
  <c r="AA288" i="6"/>
  <c r="AA289" i="6"/>
  <c r="AA291" i="6"/>
  <c r="AA290" i="6"/>
  <c r="AA292" i="6"/>
  <c r="AA293" i="6"/>
  <c r="AA294" i="6"/>
  <c r="AA299" i="6"/>
  <c r="AA296" i="6"/>
  <c r="AA297" i="6"/>
  <c r="AA295" i="6"/>
  <c r="AA298" i="6"/>
  <c r="AA300" i="6"/>
  <c r="AA302" i="6"/>
  <c r="AA304" i="6"/>
  <c r="AA301" i="6"/>
  <c r="AA303" i="6"/>
  <c r="AA305" i="6"/>
  <c r="AA310" i="6"/>
  <c r="AA307" i="6"/>
  <c r="AA306" i="6"/>
  <c r="AA308" i="6"/>
  <c r="AA309" i="6"/>
  <c r="AA314" i="6"/>
  <c r="AA312" i="6"/>
  <c r="AA311" i="6"/>
  <c r="AA313" i="6"/>
  <c r="AA316" i="6"/>
  <c r="AA315" i="6"/>
  <c r="AA318" i="6"/>
  <c r="AA319" i="6"/>
  <c r="AA317" i="6"/>
  <c r="AA326" i="6"/>
  <c r="AA320" i="6"/>
  <c r="AA321" i="6"/>
  <c r="AA323" i="6"/>
  <c r="AA324" i="6"/>
  <c r="AA325" i="6"/>
  <c r="AA322" i="6"/>
  <c r="AA329" i="6"/>
  <c r="AA328" i="6"/>
  <c r="AA327" i="6"/>
  <c r="AA332" i="6"/>
  <c r="AA331" i="6"/>
  <c r="AA330" i="6"/>
  <c r="AA334" i="6"/>
  <c r="AA333" i="6"/>
  <c r="AA335" i="6"/>
  <c r="AA336" i="6"/>
  <c r="AA339" i="6"/>
  <c r="AA340" i="6"/>
  <c r="AA338" i="6"/>
  <c r="AA337" i="6"/>
  <c r="AA342" i="6"/>
  <c r="AA343" i="6"/>
  <c r="AA341" i="6"/>
  <c r="AA344" i="6"/>
  <c r="AA347" i="6"/>
  <c r="AA346" i="6"/>
  <c r="AA345" i="6"/>
  <c r="AA348" i="6"/>
  <c r="AA350" i="6"/>
  <c r="AA351" i="6"/>
  <c r="AA349" i="6"/>
  <c r="AA353" i="6"/>
  <c r="AA352" i="6"/>
  <c r="AA356" i="6"/>
  <c r="AA355" i="6"/>
  <c r="AA354" i="6"/>
  <c r="AA358" i="6"/>
  <c r="AA357" i="6"/>
  <c r="AA360" i="6"/>
  <c r="AA359" i="6"/>
  <c r="AA364" i="6"/>
  <c r="AA361" i="6"/>
  <c r="AA362" i="6"/>
  <c r="AA366" i="6"/>
  <c r="AA363" i="6"/>
  <c r="AA365" i="6"/>
  <c r="AA367" i="6"/>
  <c r="AA368" i="6"/>
  <c r="AA371" i="6"/>
  <c r="AA370" i="6"/>
  <c r="AA373" i="6"/>
  <c r="AA372" i="6"/>
  <c r="AA369" i="6"/>
  <c r="AA374" i="6"/>
  <c r="AA375" i="6"/>
  <c r="AA376" i="6"/>
  <c r="AA377" i="6"/>
  <c r="AA378" i="6"/>
  <c r="AA380" i="6"/>
  <c r="AA379" i="6"/>
  <c r="AA381" i="6"/>
  <c r="AA382" i="6"/>
  <c r="AA384" i="6"/>
  <c r="AA383" i="6"/>
  <c r="AA385" i="6"/>
  <c r="AA386" i="6"/>
  <c r="AA521" i="6"/>
  <c r="AA445" i="6"/>
  <c r="AA509" i="6"/>
  <c r="AA442" i="6"/>
  <c r="AA474" i="6"/>
  <c r="AA506" i="6"/>
  <c r="AA439" i="6"/>
  <c r="AA505" i="6"/>
  <c r="AA455" i="6"/>
  <c r="AA515" i="6"/>
  <c r="AA446" i="6"/>
  <c r="AA478" i="6"/>
  <c r="AA510" i="6"/>
  <c r="AA449" i="6"/>
  <c r="AA517" i="6"/>
  <c r="AA459" i="6"/>
  <c r="AA523" i="6"/>
  <c r="AA448" i="6"/>
  <c r="AA480" i="6"/>
  <c r="AA512" i="6"/>
  <c r="AA451" i="6"/>
  <c r="AA519" i="6"/>
  <c r="AA443" i="6"/>
  <c r="AA507" i="6"/>
  <c r="AA440" i="6"/>
  <c r="AA472" i="6"/>
  <c r="AA504" i="6"/>
  <c r="AA437" i="6"/>
  <c r="AA503" i="6"/>
  <c r="AA477" i="6"/>
  <c r="AA458" i="6"/>
  <c r="AA490" i="6"/>
  <c r="AA522" i="6"/>
  <c r="AA473" i="6"/>
  <c r="AA483" i="6"/>
  <c r="AA462" i="6"/>
  <c r="AA494" i="6"/>
  <c r="AA526" i="6"/>
  <c r="AA485" i="6"/>
  <c r="AA491" i="6"/>
  <c r="AA464" i="6"/>
  <c r="AA496" i="6"/>
  <c r="AA528" i="6"/>
  <c r="AA487" i="6"/>
  <c r="AA475" i="6"/>
  <c r="AA531" i="6"/>
  <c r="AA456" i="6"/>
  <c r="AA488" i="6"/>
  <c r="AA520" i="6"/>
  <c r="AA467" i="6"/>
  <c r="AA513" i="6"/>
  <c r="AA447" i="6"/>
  <c r="AA508" i="6"/>
  <c r="AA476" i="6"/>
  <c r="AA444" i="6"/>
  <c r="AA511" i="6"/>
  <c r="AA453" i="6"/>
  <c r="AA465" i="6"/>
  <c r="AA518" i="6"/>
  <c r="AA486" i="6"/>
  <c r="AA454" i="6"/>
  <c r="AA529" i="6"/>
  <c r="AA471" i="6"/>
  <c r="AA457" i="6"/>
  <c r="AA514" i="6"/>
  <c r="AA482" i="6"/>
  <c r="AA450" i="6"/>
  <c r="AA525" i="6"/>
  <c r="AA461" i="6"/>
  <c r="AA463" i="6"/>
  <c r="AA516" i="6"/>
  <c r="AA484" i="6"/>
  <c r="AA452" i="6"/>
  <c r="AA527" i="6"/>
  <c r="AA481" i="6"/>
  <c r="AA524" i="6"/>
  <c r="AA492" i="6"/>
  <c r="AA460" i="6"/>
  <c r="AA479" i="6"/>
  <c r="AA501" i="6"/>
  <c r="AA502" i="6"/>
  <c r="AA470" i="6"/>
  <c r="AA438" i="6"/>
  <c r="AA499" i="6"/>
  <c r="AA441" i="6"/>
  <c r="AA489" i="6"/>
  <c r="AA530" i="6"/>
  <c r="AA498" i="6"/>
  <c r="AA466" i="6"/>
  <c r="AA434" i="6"/>
  <c r="AA493" i="6"/>
  <c r="AA497" i="6"/>
  <c r="AA532" i="6"/>
  <c r="AA500" i="6"/>
  <c r="AA468" i="6"/>
  <c r="AA436" i="6"/>
  <c r="AA495" i="6"/>
  <c r="AA435" i="6"/>
  <c r="AA469" i="6"/>
  <c r="AA7" i="6"/>
  <c r="C17" i="11"/>
  <c r="R13" i="11" s="1"/>
  <c r="H400" i="80" l="1"/>
  <c r="B401" i="80"/>
  <c r="H401" i="80"/>
  <c r="I529" i="80"/>
  <c r="I531" i="80" s="1"/>
  <c r="H529" i="80"/>
  <c r="D529" i="80"/>
  <c r="O529" i="80"/>
  <c r="O531" i="80" s="1"/>
  <c r="M529" i="80"/>
  <c r="E529" i="80"/>
  <c r="F529" i="80"/>
  <c r="G529" i="80"/>
  <c r="N529" i="80"/>
  <c r="K529" i="80"/>
  <c r="L529" i="80"/>
  <c r="J529" i="80"/>
  <c r="I402" i="100"/>
  <c r="K402" i="100"/>
  <c r="H402" i="100"/>
  <c r="J402" i="100"/>
  <c r="H401" i="100"/>
  <c r="J401" i="100"/>
  <c r="I401" i="100"/>
  <c r="K401" i="100"/>
  <c r="K11" i="11"/>
  <c r="I11" i="11"/>
  <c r="G20" i="11"/>
  <c r="B480" i="11"/>
  <c r="R11" i="11"/>
  <c r="K49" i="62"/>
  <c r="L49" i="62" s="1"/>
  <c r="K55" i="62"/>
  <c r="L55" i="62" s="1"/>
  <c r="K45" i="62"/>
  <c r="L45" i="62" s="1"/>
  <c r="K52" i="62"/>
  <c r="L52" i="62" s="1"/>
  <c r="K17" i="62"/>
  <c r="L17" i="62" s="1"/>
  <c r="K95" i="62"/>
  <c r="L95" i="62" s="1"/>
  <c r="K87" i="62"/>
  <c r="L87" i="62" s="1"/>
  <c r="K78" i="62"/>
  <c r="L78" i="62" s="1"/>
  <c r="K85" i="62"/>
  <c r="L85" i="62" s="1"/>
  <c r="K100" i="62"/>
  <c r="L100" i="62" s="1"/>
  <c r="K65" i="62"/>
  <c r="L65" i="62" s="1"/>
  <c r="K104" i="62"/>
  <c r="L104" i="62" s="1"/>
  <c r="K24" i="62"/>
  <c r="L24" i="62" s="1"/>
  <c r="K32" i="62"/>
  <c r="L32" i="62" s="1"/>
  <c r="K46" i="62"/>
  <c r="L46" i="62" s="1"/>
  <c r="K105" i="62"/>
  <c r="K62" i="62"/>
  <c r="L62" i="62" s="1"/>
  <c r="K71" i="62"/>
  <c r="L71" i="62" s="1"/>
  <c r="K47" i="62"/>
  <c r="K31" i="62"/>
  <c r="L31" i="62" s="1"/>
  <c r="K53" i="62"/>
  <c r="L53" i="62" s="1"/>
  <c r="K40" i="62"/>
  <c r="L40" i="62" s="1"/>
  <c r="K79" i="62"/>
  <c r="L79" i="62" s="1"/>
  <c r="K63" i="62"/>
  <c r="L63" i="62" s="1"/>
  <c r="K38" i="62"/>
  <c r="K60" i="62"/>
  <c r="L60" i="62" s="1"/>
  <c r="K77" i="62"/>
  <c r="L77" i="62" s="1"/>
  <c r="K33" i="62"/>
  <c r="L33" i="62" s="1"/>
  <c r="K39" i="62"/>
  <c r="L39" i="62" s="1"/>
  <c r="K88" i="62"/>
  <c r="L88" i="62" s="1"/>
  <c r="K25" i="62"/>
  <c r="L25" i="62" s="1"/>
  <c r="K80" i="62"/>
  <c r="L80" i="62" s="1"/>
  <c r="K76" i="62"/>
  <c r="L76" i="62" s="1"/>
  <c r="K84" i="62"/>
  <c r="L84" i="62" s="1"/>
  <c r="K68" i="62"/>
  <c r="L68" i="62" s="1"/>
  <c r="K41" i="62"/>
  <c r="L41" i="62" s="1"/>
  <c r="K20" i="62"/>
  <c r="L20" i="62" s="1"/>
  <c r="K101" i="62"/>
  <c r="L101" i="62" s="1"/>
  <c r="K72" i="62"/>
  <c r="L72" i="62" s="1"/>
  <c r="K12" i="62"/>
  <c r="K36" i="62"/>
  <c r="K44" i="62"/>
  <c r="L44" i="62" s="1"/>
  <c r="K57" i="62"/>
  <c r="L57" i="62" s="1"/>
  <c r="K103" i="62"/>
  <c r="K16" i="62"/>
  <c r="L16" i="62" s="1"/>
  <c r="K15" i="62"/>
  <c r="L15" i="62" s="1"/>
  <c r="K22" i="62"/>
  <c r="L22" i="62" s="1"/>
  <c r="K93" i="62"/>
  <c r="L93" i="62" s="1"/>
  <c r="K86" i="62"/>
  <c r="L86" i="62" s="1"/>
  <c r="K96" i="62"/>
  <c r="L96" i="62" s="1"/>
  <c r="K21" i="62"/>
  <c r="L21" i="62" s="1"/>
  <c r="K70" i="62"/>
  <c r="L70" i="62" s="1"/>
  <c r="K89" i="62"/>
  <c r="L89" i="62" s="1"/>
  <c r="K102" i="62"/>
  <c r="L102" i="62" s="1"/>
  <c r="K23" i="62"/>
  <c r="L23" i="62" s="1"/>
  <c r="K14" i="62"/>
  <c r="L14" i="62" s="1"/>
  <c r="K54" i="62"/>
  <c r="L54" i="62" s="1"/>
  <c r="K64" i="62"/>
  <c r="L64" i="62" s="1"/>
  <c r="K29" i="62"/>
  <c r="L29" i="62" s="1"/>
  <c r="K30" i="62"/>
  <c r="L30" i="62" s="1"/>
  <c r="K81" i="62"/>
  <c r="L81" i="62" s="1"/>
  <c r="K61" i="62"/>
  <c r="L61" i="62" s="1"/>
  <c r="K69" i="62"/>
  <c r="L69" i="62" s="1"/>
  <c r="K28" i="62"/>
  <c r="L28" i="62" s="1"/>
  <c r="K97" i="62"/>
  <c r="L97" i="62" s="1"/>
  <c r="K94" i="62"/>
  <c r="L94" i="62" s="1"/>
  <c r="K73" i="62"/>
  <c r="L73" i="62" s="1"/>
  <c r="K13" i="62"/>
  <c r="L13" i="62" s="1"/>
  <c r="K37" i="62"/>
  <c r="K56" i="62"/>
  <c r="L56" i="62" s="1"/>
  <c r="K92" i="62"/>
  <c r="L92" i="62" s="1"/>
  <c r="K48" i="62"/>
  <c r="L48" i="62" s="1"/>
  <c r="K515" i="100"/>
  <c r="K43" i="99"/>
  <c r="I53" i="99"/>
  <c r="J89" i="62"/>
  <c r="J33" i="62"/>
  <c r="J72" i="62"/>
  <c r="I94" i="62"/>
  <c r="I10" i="99"/>
  <c r="I54" i="99"/>
  <c r="K70" i="99"/>
  <c r="K82" i="99"/>
  <c r="I28" i="62"/>
  <c r="K90" i="99"/>
  <c r="I50" i="99"/>
  <c r="K51" i="99"/>
  <c r="J30" i="62"/>
  <c r="I52" i="62"/>
  <c r="I57" i="62"/>
  <c r="K76" i="99"/>
  <c r="I44" i="62"/>
  <c r="I51" i="99"/>
  <c r="J51" i="99" s="1"/>
  <c r="I17" i="99"/>
  <c r="I104" i="62"/>
  <c r="K14" i="99"/>
  <c r="I30" i="99"/>
  <c r="I58" i="99"/>
  <c r="I15" i="62"/>
  <c r="J54" i="62"/>
  <c r="I32" i="62"/>
  <c r="I102" i="99"/>
  <c r="I38" i="99"/>
  <c r="I63" i="62"/>
  <c r="K94" i="99"/>
  <c r="J70" i="62"/>
  <c r="I46" i="62"/>
  <c r="J64" i="62"/>
  <c r="I92" i="99"/>
  <c r="K18" i="99"/>
  <c r="J15" i="62"/>
  <c r="K73" i="99"/>
  <c r="K52" i="99"/>
  <c r="I45" i="62"/>
  <c r="K29" i="99"/>
  <c r="K58" i="99"/>
  <c r="K102" i="99"/>
  <c r="I49" i="62"/>
  <c r="K46" i="99"/>
  <c r="I92" i="62"/>
  <c r="I87" i="62"/>
  <c r="I49" i="99"/>
  <c r="K19" i="99"/>
  <c r="K100" i="99"/>
  <c r="K49" i="99"/>
  <c r="I77" i="99"/>
  <c r="I65" i="62"/>
  <c r="I76" i="62"/>
  <c r="K44" i="99"/>
  <c r="K84" i="99"/>
  <c r="I86" i="62"/>
  <c r="I97" i="62"/>
  <c r="J73" i="62"/>
  <c r="I73" i="62"/>
  <c r="K37" i="99"/>
  <c r="J87" i="62"/>
  <c r="I81" i="99"/>
  <c r="I46" i="99"/>
  <c r="I76" i="99"/>
  <c r="J76" i="99" s="1"/>
  <c r="I36" i="62"/>
  <c r="I99" i="99"/>
  <c r="I24" i="62"/>
  <c r="K34" i="99"/>
  <c r="K75" i="99"/>
  <c r="K20" i="99"/>
  <c r="I91" i="99"/>
  <c r="J94" i="62"/>
  <c r="K69" i="99"/>
  <c r="I42" i="99"/>
  <c r="I34" i="99"/>
  <c r="K54" i="99"/>
  <c r="J21" i="62"/>
  <c r="I25" i="99"/>
  <c r="K27" i="99"/>
  <c r="J46" i="62"/>
  <c r="I41" i="62"/>
  <c r="I101" i="62"/>
  <c r="J29" i="62"/>
  <c r="K33" i="99"/>
  <c r="I55" i="62"/>
  <c r="J12" i="62"/>
  <c r="I62" i="62"/>
  <c r="J45" i="62"/>
  <c r="K30" i="99"/>
  <c r="K45" i="99"/>
  <c r="I13" i="99"/>
  <c r="I88" i="62"/>
  <c r="K42" i="99"/>
  <c r="K74" i="99"/>
  <c r="I70" i="62"/>
  <c r="I37" i="62"/>
  <c r="J102" i="62"/>
  <c r="I29" i="62"/>
  <c r="J84" i="62"/>
  <c r="I29" i="99"/>
  <c r="J29" i="99" s="1"/>
  <c r="J44" i="62"/>
  <c r="I84" i="62"/>
  <c r="I93" i="62"/>
  <c r="I79" i="62"/>
  <c r="I14" i="99"/>
  <c r="I74" i="99"/>
  <c r="J74" i="99" s="1"/>
  <c r="I100" i="62"/>
  <c r="I77" i="62"/>
  <c r="I57" i="99"/>
  <c r="J37" i="62"/>
  <c r="J105" i="62"/>
  <c r="I13" i="62"/>
  <c r="M13" i="62" s="1"/>
  <c r="I61" i="62"/>
  <c r="I35" i="99"/>
  <c r="K60" i="99"/>
  <c r="I67" i="99"/>
  <c r="I103" i="62"/>
  <c r="J63" i="62"/>
  <c r="K67" i="99"/>
  <c r="J92" i="62"/>
  <c r="I40" i="62"/>
  <c r="I20" i="99"/>
  <c r="J20" i="99" s="1"/>
  <c r="J81" i="62"/>
  <c r="I11" i="99"/>
  <c r="K17" i="99"/>
  <c r="I12" i="99"/>
  <c r="K61" i="99"/>
  <c r="I90" i="99"/>
  <c r="J90" i="99" s="1"/>
  <c r="I22" i="99"/>
  <c r="J24" i="62"/>
  <c r="J103" i="62"/>
  <c r="I21" i="99"/>
  <c r="J23" i="62"/>
  <c r="J16" i="62"/>
  <c r="I20" i="62"/>
  <c r="K10" i="99"/>
  <c r="I33" i="62"/>
  <c r="K98" i="99"/>
  <c r="I81" i="62"/>
  <c r="K13" i="99"/>
  <c r="J95" i="62"/>
  <c r="J13" i="62"/>
  <c r="I94" i="99"/>
  <c r="J69" i="62"/>
  <c r="I75" i="99"/>
  <c r="J75" i="99" s="1"/>
  <c r="I78" i="62"/>
  <c r="I52" i="99"/>
  <c r="K89" i="99"/>
  <c r="K86" i="99"/>
  <c r="J52" i="62"/>
  <c r="J100" i="62"/>
  <c r="I39" i="62"/>
  <c r="J71" i="62"/>
  <c r="K57" i="99"/>
  <c r="J79" i="62"/>
  <c r="I44" i="99"/>
  <c r="J44" i="99" s="1"/>
  <c r="I33" i="99"/>
  <c r="J104" i="62"/>
  <c r="J86" i="62"/>
  <c r="I48" i="62"/>
  <c r="K97" i="99"/>
  <c r="J68" i="62"/>
  <c r="K11" i="99"/>
  <c r="K78" i="99"/>
  <c r="J47" i="62"/>
  <c r="I68" i="99"/>
  <c r="J36" i="62"/>
  <c r="K81" i="99"/>
  <c r="I105" i="62"/>
  <c r="I21" i="62"/>
  <c r="I78" i="99"/>
  <c r="J93" i="62"/>
  <c r="I60" i="99"/>
  <c r="J60" i="99" s="1"/>
  <c r="I37" i="99"/>
  <c r="J37" i="99" s="1"/>
  <c r="I89" i="62"/>
  <c r="I70" i="99"/>
  <c r="J38" i="62"/>
  <c r="I72" i="62"/>
  <c r="I43" i="99"/>
  <c r="J43" i="99" s="1"/>
  <c r="K36" i="99"/>
  <c r="J14" i="62"/>
  <c r="I73" i="99"/>
  <c r="J61" i="62"/>
  <c r="I31" i="62"/>
  <c r="I28" i="99"/>
  <c r="I19" i="99"/>
  <c r="J19" i="99" s="1"/>
  <c r="I82" i="99"/>
  <c r="I14" i="62"/>
  <c r="M14" i="62" s="1"/>
  <c r="K12" i="99"/>
  <c r="K99" i="99"/>
  <c r="J65" i="62"/>
  <c r="I54" i="62"/>
  <c r="I60" i="62"/>
  <c r="I69" i="99"/>
  <c r="J31" i="62"/>
  <c r="J22" i="62"/>
  <c r="K59" i="99"/>
  <c r="I12" i="62"/>
  <c r="I25" i="62"/>
  <c r="I41" i="99"/>
  <c r="I9" i="99"/>
  <c r="K85" i="99"/>
  <c r="I80" i="62"/>
  <c r="I85" i="99"/>
  <c r="J85" i="99" s="1"/>
  <c r="J48" i="62"/>
  <c r="I64" i="62"/>
  <c r="I101" i="99"/>
  <c r="I86" i="99"/>
  <c r="I65" i="99"/>
  <c r="K26" i="99"/>
  <c r="J56" i="62"/>
  <c r="I89" i="99"/>
  <c r="I100" i="99"/>
  <c r="J100" i="99" s="1"/>
  <c r="K66" i="99"/>
  <c r="J55" i="62"/>
  <c r="J77" i="62"/>
  <c r="I69" i="62"/>
  <c r="I61" i="99"/>
  <c r="I47" i="62"/>
  <c r="J76" i="62"/>
  <c r="I62" i="99"/>
  <c r="I22" i="62"/>
  <c r="J17" i="62"/>
  <c r="J101" i="62"/>
  <c r="J53" i="62"/>
  <c r="J62" i="62"/>
  <c r="K38" i="99"/>
  <c r="I45" i="99"/>
  <c r="J45" i="99" s="1"/>
  <c r="K91" i="99"/>
  <c r="K101" i="99"/>
  <c r="I18" i="99"/>
  <c r="J18" i="99" s="1"/>
  <c r="K9" i="99"/>
  <c r="J80" i="62"/>
  <c r="I23" i="62"/>
  <c r="I71" i="62"/>
  <c r="I102" i="62"/>
  <c r="K21" i="99"/>
  <c r="J25" i="62"/>
  <c r="I36" i="99"/>
  <c r="J85" i="62"/>
  <c r="I27" i="99"/>
  <c r="J27" i="99" s="1"/>
  <c r="I96" i="62"/>
  <c r="I95" i="62"/>
  <c r="K22" i="99"/>
  <c r="I59" i="99"/>
  <c r="J59" i="99" s="1"/>
  <c r="I53" i="62"/>
  <c r="K50" i="99"/>
  <c r="K62" i="99"/>
  <c r="J20" i="62"/>
  <c r="J32" i="62"/>
  <c r="I98" i="99"/>
  <c r="I83" i="99"/>
  <c r="I30" i="62"/>
  <c r="I66" i="99"/>
  <c r="J66" i="99" s="1"/>
  <c r="K92" i="99"/>
  <c r="J49" i="62"/>
  <c r="J28" i="62"/>
  <c r="J96" i="62"/>
  <c r="K25" i="99"/>
  <c r="J57" i="62"/>
  <c r="J60" i="62"/>
  <c r="I26" i="99"/>
  <c r="J26" i="99" s="1"/>
  <c r="K41" i="99"/>
  <c r="J39" i="62"/>
  <c r="I56" i="62"/>
  <c r="J78" i="62"/>
  <c r="K35" i="99"/>
  <c r="I68" i="62"/>
  <c r="J40" i="62"/>
  <c r="J97" i="62"/>
  <c r="I85" i="62"/>
  <c r="J88" i="62"/>
  <c r="K77" i="99"/>
  <c r="J41" i="62"/>
  <c r="K93" i="99"/>
  <c r="K68" i="99"/>
  <c r="I16" i="62"/>
  <c r="M16" i="62" s="1"/>
  <c r="I38" i="62"/>
  <c r="K28" i="99"/>
  <c r="I84" i="99"/>
  <c r="K53" i="99"/>
  <c r="I97" i="99"/>
  <c r="I17" i="62"/>
  <c r="M17" i="62" s="1"/>
  <c r="I93" i="99"/>
  <c r="K83" i="99"/>
  <c r="K65" i="99"/>
  <c r="J531" i="80" l="1"/>
  <c r="J532" i="80"/>
  <c r="K530" i="80"/>
  <c r="L530" i="80"/>
  <c r="J530" i="80"/>
  <c r="K531" i="80"/>
  <c r="K532" i="80"/>
  <c r="G531" i="80"/>
  <c r="I530" i="80"/>
  <c r="I532" i="80" s="1"/>
  <c r="G532" i="80"/>
  <c r="H530" i="80"/>
  <c r="G530" i="80"/>
  <c r="E532" i="80"/>
  <c r="E531" i="80"/>
  <c r="H532" i="80"/>
  <c r="H531" i="80"/>
  <c r="L531" i="80"/>
  <c r="L532" i="80"/>
  <c r="N531" i="80"/>
  <c r="N532" i="80"/>
  <c r="F531" i="80"/>
  <c r="N530" i="80"/>
  <c r="O530" i="80"/>
  <c r="M530" i="80"/>
  <c r="M532" i="80"/>
  <c r="M531" i="80"/>
  <c r="D531" i="80"/>
  <c r="D530" i="80"/>
  <c r="D532" i="80"/>
  <c r="F530" i="80"/>
  <c r="F532" i="80" s="1"/>
  <c r="E530" i="80"/>
  <c r="M15" i="62"/>
  <c r="G402" i="100"/>
  <c r="L402" i="100" s="1"/>
  <c r="G401" i="100"/>
  <c r="L401" i="100" s="1"/>
  <c r="N13" i="62"/>
  <c r="N17" i="62"/>
  <c r="J82" i="99"/>
  <c r="J52" i="99"/>
  <c r="J94" i="99"/>
  <c r="N14" i="62"/>
  <c r="I515" i="100"/>
  <c r="J98" i="99"/>
  <c r="J33" i="99"/>
  <c r="J89" i="99"/>
  <c r="J515" i="100"/>
  <c r="J97" i="99"/>
  <c r="J84" i="99"/>
  <c r="J61" i="99"/>
  <c r="J86" i="99"/>
  <c r="J69" i="99"/>
  <c r="J73" i="99"/>
  <c r="J70" i="99"/>
  <c r="N16" i="62"/>
  <c r="K169" i="99"/>
  <c r="J93" i="99"/>
  <c r="J36" i="99"/>
  <c r="J78" i="99"/>
  <c r="J34" i="99"/>
  <c r="J46" i="99"/>
  <c r="K13" i="11"/>
  <c r="I13" i="11"/>
  <c r="I12" i="11"/>
  <c r="K12" i="11"/>
  <c r="I523" i="12"/>
  <c r="B536" i="12" s="1"/>
  <c r="J62" i="99"/>
  <c r="J65" i="99"/>
  <c r="J101" i="99"/>
  <c r="J9" i="99"/>
  <c r="M9" i="99" s="1"/>
  <c r="I169" i="99"/>
  <c r="L9" i="99"/>
  <c r="J28" i="99"/>
  <c r="J22" i="99"/>
  <c r="J57" i="99"/>
  <c r="J14" i="99"/>
  <c r="M14" i="99" s="1"/>
  <c r="O14" i="99" s="1"/>
  <c r="F22" i="99" s="1"/>
  <c r="J13" i="99"/>
  <c r="Q13" i="99" s="1"/>
  <c r="H21" i="99" s="1"/>
  <c r="H24" i="62" s="1"/>
  <c r="N24" i="62" s="1"/>
  <c r="J91" i="99"/>
  <c r="J77" i="99"/>
  <c r="J49" i="99"/>
  <c r="J102" i="99"/>
  <c r="J58" i="99"/>
  <c r="J17" i="99"/>
  <c r="J50" i="99"/>
  <c r="J10" i="99"/>
  <c r="L10" i="99" s="1"/>
  <c r="C480" i="11"/>
  <c r="O481" i="11" s="1"/>
  <c r="O483" i="11" s="1"/>
  <c r="J83" i="99"/>
  <c r="J41" i="99"/>
  <c r="M12" i="62"/>
  <c r="I106" i="62"/>
  <c r="J68" i="99"/>
  <c r="J21" i="99"/>
  <c r="J12" i="99"/>
  <c r="M12" i="99" s="1"/>
  <c r="O12" i="99" s="1"/>
  <c r="F20" i="99" s="1"/>
  <c r="J11" i="99"/>
  <c r="M11" i="99" s="1"/>
  <c r="O11" i="99" s="1"/>
  <c r="F19" i="99" s="1"/>
  <c r="J67" i="99"/>
  <c r="J35" i="99"/>
  <c r="J106" i="62"/>
  <c r="J25" i="99"/>
  <c r="J42" i="99"/>
  <c r="J99" i="99"/>
  <c r="J81" i="99"/>
  <c r="J92" i="99"/>
  <c r="J38" i="99"/>
  <c r="J30" i="99"/>
  <c r="J54" i="99"/>
  <c r="J53" i="99"/>
  <c r="H515" i="100"/>
  <c r="N15" i="62"/>
  <c r="L12" i="62"/>
  <c r="L106" i="62" s="1"/>
  <c r="K106" i="62"/>
  <c r="M106" i="62" l="1"/>
  <c r="D533" i="80"/>
  <c r="B512" i="80" s="1"/>
  <c r="M13" i="99"/>
  <c r="L11" i="99"/>
  <c r="N11" i="99" s="1"/>
  <c r="Q11" i="99" s="1"/>
  <c r="L12" i="99"/>
  <c r="N12" i="99" s="1"/>
  <c r="Q12" i="99" s="1"/>
  <c r="H20" i="99" s="1"/>
  <c r="N13" i="99"/>
  <c r="L13" i="99"/>
  <c r="O13" i="99"/>
  <c r="F21" i="99" s="1"/>
  <c r="P13" i="99"/>
  <c r="L14" i="99"/>
  <c r="N14" i="99" s="1"/>
  <c r="Q14" i="99" s="1"/>
  <c r="M10" i="99"/>
  <c r="O10" i="99" s="1"/>
  <c r="F18" i="99" s="1"/>
  <c r="G21" i="62" s="1"/>
  <c r="M21" i="62" s="1"/>
  <c r="N12" i="62"/>
  <c r="N106" i="62" s="1"/>
  <c r="O9" i="99"/>
  <c r="F17" i="99" s="1"/>
  <c r="N9" i="99"/>
  <c r="G22" i="62"/>
  <c r="M22" i="62" s="1"/>
  <c r="G23" i="62"/>
  <c r="M23" i="62" s="1"/>
  <c r="G25" i="62"/>
  <c r="M25" i="62" s="1"/>
  <c r="G515" i="100"/>
  <c r="G517" i="100" s="1"/>
  <c r="J481" i="11"/>
  <c r="G481" i="11"/>
  <c r="D481" i="11"/>
  <c r="L481" i="11"/>
  <c r="L483" i="11" s="1"/>
  <c r="I481" i="11"/>
  <c r="F481" i="11"/>
  <c r="F483" i="11" s="1"/>
  <c r="N481" i="11"/>
  <c r="K481" i="11"/>
  <c r="H481" i="11"/>
  <c r="E481" i="11"/>
  <c r="M481" i="11"/>
  <c r="O482" i="11" s="1"/>
  <c r="C536" i="12"/>
  <c r="I483" i="11" l="1"/>
  <c r="N10" i="99"/>
  <c r="Q10" i="99" s="1"/>
  <c r="H18" i="99" s="1"/>
  <c r="G20" i="99"/>
  <c r="H23" i="62"/>
  <c r="N23" i="62" s="1"/>
  <c r="E483" i="11"/>
  <c r="E484" i="11"/>
  <c r="G21" i="99"/>
  <c r="Q21" i="99" s="1"/>
  <c r="H29" i="99" s="1"/>
  <c r="H32" i="62" s="1"/>
  <c r="N32" i="62" s="1"/>
  <c r="G24" i="62"/>
  <c r="M24" i="62" s="1"/>
  <c r="H19" i="99"/>
  <c r="P11" i="99"/>
  <c r="K483" i="11"/>
  <c r="K484" i="11"/>
  <c r="I482" i="11"/>
  <c r="I484" i="11" s="1"/>
  <c r="G483" i="11"/>
  <c r="G484" i="11"/>
  <c r="H482" i="11"/>
  <c r="G482" i="11"/>
  <c r="P12" i="99"/>
  <c r="H22" i="99"/>
  <c r="P14" i="99"/>
  <c r="O537" i="12"/>
  <c r="O539" i="12" s="1"/>
  <c r="G537" i="12"/>
  <c r="J537" i="12"/>
  <c r="M537" i="12"/>
  <c r="E537" i="12"/>
  <c r="H537" i="12"/>
  <c r="K537" i="12"/>
  <c r="N537" i="12"/>
  <c r="F537" i="12"/>
  <c r="F539" i="12" s="1"/>
  <c r="I537" i="12"/>
  <c r="I539" i="12" s="1"/>
  <c r="L537" i="12"/>
  <c r="L539" i="12" s="1"/>
  <c r="D537" i="12"/>
  <c r="M484" i="11"/>
  <c r="N482" i="11"/>
  <c r="M482" i="11"/>
  <c r="M483" i="11"/>
  <c r="H483" i="11"/>
  <c r="H484" i="11"/>
  <c r="N484" i="11"/>
  <c r="N483" i="11"/>
  <c r="D484" i="11"/>
  <c r="E482" i="11"/>
  <c r="D482" i="11"/>
  <c r="F482" i="11"/>
  <c r="F484" i="11" s="1"/>
  <c r="D483" i="11"/>
  <c r="J484" i="11"/>
  <c r="J483" i="11"/>
  <c r="J482" i="11"/>
  <c r="L482" i="11"/>
  <c r="L484" i="11" s="1"/>
  <c r="K482" i="11"/>
  <c r="Q9" i="99"/>
  <c r="F169" i="99"/>
  <c r="G20" i="62"/>
  <c r="M20" i="62" s="1"/>
  <c r="N21" i="99" l="1"/>
  <c r="P10" i="99"/>
  <c r="D485" i="11"/>
  <c r="B18" i="11" s="1"/>
  <c r="O21" i="99"/>
  <c r="F29" i="99" s="1"/>
  <c r="G32" i="62" s="1"/>
  <c r="M32" i="62" s="1"/>
  <c r="M21" i="99"/>
  <c r="L21" i="99"/>
  <c r="P21" i="99"/>
  <c r="M539" i="12"/>
  <c r="M540" i="12"/>
  <c r="N538" i="12"/>
  <c r="M538" i="12"/>
  <c r="O538" i="12"/>
  <c r="H17" i="99"/>
  <c r="P9" i="99"/>
  <c r="E538" i="12"/>
  <c r="D538" i="12"/>
  <c r="F538" i="12"/>
  <c r="F540" i="12" s="1"/>
  <c r="D539" i="12"/>
  <c r="D540" i="12"/>
  <c r="N539" i="12"/>
  <c r="N540" i="12"/>
  <c r="H539" i="12"/>
  <c r="H540" i="12"/>
  <c r="G539" i="12"/>
  <c r="G540" i="12"/>
  <c r="H538" i="12"/>
  <c r="G538" i="12"/>
  <c r="I538" i="12"/>
  <c r="I540" i="12" s="1"/>
  <c r="K540" i="12"/>
  <c r="K539" i="12"/>
  <c r="E540" i="12"/>
  <c r="E539" i="12"/>
  <c r="J539" i="12"/>
  <c r="J540" i="12"/>
  <c r="K538" i="12"/>
  <c r="J538" i="12"/>
  <c r="L538" i="12"/>
  <c r="L540" i="12" s="1"/>
  <c r="G22" i="99"/>
  <c r="H25" i="62"/>
  <c r="N25" i="62" s="1"/>
  <c r="H21" i="62"/>
  <c r="N21" i="62" s="1"/>
  <c r="G18" i="99"/>
  <c r="G19" i="99"/>
  <c r="H22" i="62"/>
  <c r="N22" i="62" s="1"/>
  <c r="G29" i="99"/>
  <c r="P29" i="99" s="1"/>
  <c r="L20" i="99"/>
  <c r="M20" i="99"/>
  <c r="O20" i="99" s="1"/>
  <c r="F28" i="99" s="1"/>
  <c r="B28" i="11" l="1"/>
  <c r="Q29" i="99"/>
  <c r="H37" i="99" s="1"/>
  <c r="H40" i="62" s="1"/>
  <c r="N40" i="62" s="1"/>
  <c r="M29" i="99"/>
  <c r="G31" i="62"/>
  <c r="M31" i="62" s="1"/>
  <c r="M19" i="99"/>
  <c r="O19" i="99" s="1"/>
  <c r="L19" i="99"/>
  <c r="M22" i="99"/>
  <c r="O22" i="99" s="1"/>
  <c r="F30" i="99" s="1"/>
  <c r="L22" i="99"/>
  <c r="D541" i="12"/>
  <c r="B525" i="12" s="1"/>
  <c r="G17" i="99"/>
  <c r="H20" i="62"/>
  <c r="N20" i="62" s="1"/>
  <c r="H169" i="99"/>
  <c r="N20" i="99"/>
  <c r="Q20" i="99" s="1"/>
  <c r="N29" i="99"/>
  <c r="O29" i="99"/>
  <c r="F37" i="99" s="1"/>
  <c r="L29" i="99"/>
  <c r="M18" i="99"/>
  <c r="O18" i="99" s="1"/>
  <c r="F26" i="99" s="1"/>
  <c r="L18" i="99"/>
  <c r="N19" i="99" l="1"/>
  <c r="Q19" i="99" s="1"/>
  <c r="H27" i="99" s="1"/>
  <c r="H30" i="62" s="1"/>
  <c r="N30" i="62" s="1"/>
  <c r="N22" i="99"/>
  <c r="Q22" i="99" s="1"/>
  <c r="H30" i="99" s="1"/>
  <c r="F27" i="99"/>
  <c r="G29" i="62"/>
  <c r="M29" i="62" s="1"/>
  <c r="G40" i="62"/>
  <c r="M40" i="62" s="1"/>
  <c r="G37" i="99"/>
  <c r="Q37" i="99" s="1"/>
  <c r="H45" i="99" s="1"/>
  <c r="H48" i="62" s="1"/>
  <c r="N48" i="62" s="1"/>
  <c r="H28" i="99"/>
  <c r="P20" i="99"/>
  <c r="N18" i="99"/>
  <c r="Q18" i="99" s="1"/>
  <c r="L17" i="99"/>
  <c r="L169" i="99" s="1"/>
  <c r="M17" i="99"/>
  <c r="G33" i="62"/>
  <c r="M33" i="62" s="1"/>
  <c r="P19" i="99"/>
  <c r="O37" i="99" l="1"/>
  <c r="F45" i="99" s="1"/>
  <c r="G45" i="99" s="1"/>
  <c r="O45" i="99" s="1"/>
  <c r="F53" i="99" s="1"/>
  <c r="P22" i="99"/>
  <c r="L37" i="99"/>
  <c r="P37" i="99"/>
  <c r="N37" i="99"/>
  <c r="M37" i="99"/>
  <c r="O17" i="99"/>
  <c r="M169" i="99"/>
  <c r="G48" i="62"/>
  <c r="M48" i="62" s="1"/>
  <c r="G30" i="62"/>
  <c r="M30" i="62" s="1"/>
  <c r="G27" i="99"/>
  <c r="M27" i="99" s="1"/>
  <c r="G30" i="99"/>
  <c r="H33" i="62"/>
  <c r="N33" i="62" s="1"/>
  <c r="N17" i="99"/>
  <c r="P18" i="99"/>
  <c r="H26" i="99"/>
  <c r="G28" i="99"/>
  <c r="H31" i="62"/>
  <c r="N31" i="62" s="1"/>
  <c r="M45" i="99" l="1"/>
  <c r="N45" i="99"/>
  <c r="P45" i="99"/>
  <c r="L27" i="99"/>
  <c r="N27" i="99" s="1"/>
  <c r="Q27" i="99" s="1"/>
  <c r="H35" i="99" s="1"/>
  <c r="L45" i="99"/>
  <c r="Q45" i="99"/>
  <c r="H53" i="99" s="1"/>
  <c r="H56" i="62" s="1"/>
  <c r="N56" i="62" s="1"/>
  <c r="L28" i="99"/>
  <c r="M28" i="99"/>
  <c r="O28" i="99" s="1"/>
  <c r="F36" i="99" s="1"/>
  <c r="O27" i="99"/>
  <c r="F35" i="99" s="1"/>
  <c r="G53" i="99"/>
  <c r="G56" i="62"/>
  <c r="M56" i="62" s="1"/>
  <c r="G26" i="99"/>
  <c r="H29" i="62"/>
  <c r="N29" i="62" s="1"/>
  <c r="Q17" i="99"/>
  <c r="N169" i="99"/>
  <c r="M30" i="99"/>
  <c r="O30" i="99" s="1"/>
  <c r="F38" i="99" s="1"/>
  <c r="L30" i="99"/>
  <c r="F25" i="99"/>
  <c r="O169" i="99"/>
  <c r="O53" i="99" l="1"/>
  <c r="F61" i="99" s="1"/>
  <c r="G64" i="62" s="1"/>
  <c r="M64" i="62" s="1"/>
  <c r="Q53" i="99"/>
  <c r="H61" i="99" s="1"/>
  <c r="H64" i="62" s="1"/>
  <c r="N64" i="62" s="1"/>
  <c r="L53" i="99"/>
  <c r="P53" i="99"/>
  <c r="N30" i="99"/>
  <c r="Q30" i="99" s="1"/>
  <c r="H38" i="99" s="1"/>
  <c r="N53" i="99"/>
  <c r="M53" i="99"/>
  <c r="G28" i="62"/>
  <c r="M28" i="62" s="1"/>
  <c r="G41" i="62"/>
  <c r="M41" i="62" s="1"/>
  <c r="H25" i="99"/>
  <c r="Q169" i="99"/>
  <c r="P17" i="99"/>
  <c r="L26" i="99"/>
  <c r="M26" i="99"/>
  <c r="G61" i="99"/>
  <c r="N28" i="99"/>
  <c r="Q28" i="99" s="1"/>
  <c r="G35" i="99"/>
  <c r="M35" i="99" s="1"/>
  <c r="O35" i="99" s="1"/>
  <c r="F43" i="99" s="1"/>
  <c r="H38" i="62"/>
  <c r="G38" i="62"/>
  <c r="M38" i="62" s="1"/>
  <c r="G39" i="62"/>
  <c r="M39" i="62" s="1"/>
  <c r="P27" i="99"/>
  <c r="O61" i="99" l="1"/>
  <c r="F69" i="99" s="1"/>
  <c r="G69" i="99" s="1"/>
  <c r="L61" i="99"/>
  <c r="P61" i="99"/>
  <c r="N26" i="99"/>
  <c r="Q26" i="99" s="1"/>
  <c r="H34" i="99" s="1"/>
  <c r="N61" i="99"/>
  <c r="Q61" i="99"/>
  <c r="H69" i="99" s="1"/>
  <c r="H72" i="62" s="1"/>
  <c r="N72" i="62" s="1"/>
  <c r="M61" i="99"/>
  <c r="P30" i="99"/>
  <c r="L35" i="99"/>
  <c r="G46" i="62"/>
  <c r="M46" i="62" s="1"/>
  <c r="G72" i="62"/>
  <c r="M72" i="62" s="1"/>
  <c r="L38" i="62"/>
  <c r="N38" i="62" s="1"/>
  <c r="H36" i="99"/>
  <c r="P28" i="99"/>
  <c r="O26" i="99"/>
  <c r="F34" i="99" s="1"/>
  <c r="G25" i="99"/>
  <c r="H28" i="62"/>
  <c r="N28" i="62" s="1"/>
  <c r="G38" i="99"/>
  <c r="H41" i="62"/>
  <c r="N41" i="62" s="1"/>
  <c r="N35" i="99" l="1"/>
  <c r="Q35" i="99" s="1"/>
  <c r="H43" i="99" s="1"/>
  <c r="Q69" i="99"/>
  <c r="H77" i="99" s="1"/>
  <c r="H80" i="62" s="1"/>
  <c r="N80" i="62" s="1"/>
  <c r="M69" i="99"/>
  <c r="L69" i="99"/>
  <c r="P69" i="99"/>
  <c r="O69" i="99"/>
  <c r="N69" i="99"/>
  <c r="G34" i="99"/>
  <c r="L34" i="99" s="1"/>
  <c r="H37" i="62"/>
  <c r="G37" i="62"/>
  <c r="M37" i="62" s="1"/>
  <c r="G36" i="99"/>
  <c r="H39" i="62"/>
  <c r="N39" i="62" s="1"/>
  <c r="P35" i="99"/>
  <c r="M38" i="99"/>
  <c r="O38" i="99" s="1"/>
  <c r="F46" i="99" s="1"/>
  <c r="L38" i="99"/>
  <c r="M25" i="99"/>
  <c r="O25" i="99" s="1"/>
  <c r="F33" i="99" s="1"/>
  <c r="L25" i="99"/>
  <c r="F77" i="99"/>
  <c r="P26" i="99"/>
  <c r="M34" i="99" l="1"/>
  <c r="O34" i="99" s="1"/>
  <c r="F42" i="99" s="1"/>
  <c r="G45" i="62" s="1"/>
  <c r="M45" i="62" s="1"/>
  <c r="N38" i="99"/>
  <c r="Q38" i="99" s="1"/>
  <c r="P38" i="99" s="1"/>
  <c r="G36" i="62"/>
  <c r="M36" i="62" s="1"/>
  <c r="G49" i="62"/>
  <c r="M49" i="62" s="1"/>
  <c r="M36" i="99"/>
  <c r="O36" i="99" s="1"/>
  <c r="F44" i="99" s="1"/>
  <c r="L36" i="99"/>
  <c r="N34" i="99"/>
  <c r="Q34" i="99" s="1"/>
  <c r="L37" i="62"/>
  <c r="N37" i="62" s="1"/>
  <c r="G80" i="62"/>
  <c r="M80" i="62" s="1"/>
  <c r="G77" i="99"/>
  <c r="Q77" i="99" s="1"/>
  <c r="H85" i="99" s="1"/>
  <c r="H88" i="62" s="1"/>
  <c r="N88" i="62" s="1"/>
  <c r="N25" i="99"/>
  <c r="Q25" i="99" s="1"/>
  <c r="G43" i="99"/>
  <c r="H46" i="62"/>
  <c r="N46" i="62" s="1"/>
  <c r="H46" i="99" l="1"/>
  <c r="H49" i="62" s="1"/>
  <c r="N49" i="62" s="1"/>
  <c r="M77" i="99"/>
  <c r="N77" i="99"/>
  <c r="P77" i="99"/>
  <c r="G47" i="62"/>
  <c r="M47" i="62" s="1"/>
  <c r="L43" i="99"/>
  <c r="M43" i="99"/>
  <c r="N36" i="99"/>
  <c r="Q36" i="99" s="1"/>
  <c r="G46" i="99"/>
  <c r="H33" i="99"/>
  <c r="P25" i="99"/>
  <c r="L77" i="99"/>
  <c r="O77" i="99"/>
  <c r="F85" i="99" s="1"/>
  <c r="P34" i="99"/>
  <c r="H42" i="99"/>
  <c r="N43" i="99" l="1"/>
  <c r="Q43" i="99" s="1"/>
  <c r="H51" i="99" s="1"/>
  <c r="O43" i="99"/>
  <c r="F51" i="99" s="1"/>
  <c r="G54" i="62" s="1"/>
  <c r="M54" i="62" s="1"/>
  <c r="G42" i="99"/>
  <c r="H45" i="62"/>
  <c r="N45" i="62" s="1"/>
  <c r="P36" i="99"/>
  <c r="H44" i="99"/>
  <c r="G88" i="62"/>
  <c r="M88" i="62" s="1"/>
  <c r="G85" i="99"/>
  <c r="Q85" i="99" s="1"/>
  <c r="H93" i="99" s="1"/>
  <c r="H96" i="62" s="1"/>
  <c r="N96" i="62" s="1"/>
  <c r="H36" i="62"/>
  <c r="L36" i="62" s="1"/>
  <c r="N36" i="62" s="1"/>
  <c r="G33" i="99"/>
  <c r="L46" i="99"/>
  <c r="M46" i="99"/>
  <c r="O46" i="99" s="1"/>
  <c r="F54" i="99" s="1"/>
  <c r="G51" i="99" l="1"/>
  <c r="M51" i="99" s="1"/>
  <c r="O51" i="99" s="1"/>
  <c r="F59" i="99" s="1"/>
  <c r="G62" i="62" s="1"/>
  <c r="M62" i="62" s="1"/>
  <c r="P85" i="99"/>
  <c r="L85" i="99"/>
  <c r="M85" i="99"/>
  <c r="H54" i="62"/>
  <c r="N54" i="62" s="1"/>
  <c r="N85" i="99"/>
  <c r="O85" i="99"/>
  <c r="F93" i="99" s="1"/>
  <c r="G96" i="62" s="1"/>
  <c r="M96" i="62" s="1"/>
  <c r="P43" i="99"/>
  <c r="L51" i="99"/>
  <c r="N51" i="99" s="1"/>
  <c r="Q51" i="99" s="1"/>
  <c r="G57" i="62"/>
  <c r="M57" i="62" s="1"/>
  <c r="G44" i="99"/>
  <c r="H47" i="62"/>
  <c r="L47" i="62" s="1"/>
  <c r="N47" i="62" s="1"/>
  <c r="N46" i="99"/>
  <c r="Q46" i="99" s="1"/>
  <c r="M33" i="99"/>
  <c r="L33" i="99"/>
  <c r="M42" i="99"/>
  <c r="L42" i="99"/>
  <c r="G93" i="99" l="1"/>
  <c r="O93" i="99" s="1"/>
  <c r="F101" i="99" s="1"/>
  <c r="G104" i="62" s="1"/>
  <c r="M104" i="62" s="1"/>
  <c r="N42" i="99"/>
  <c r="Q42" i="99" s="1"/>
  <c r="H50" i="99" s="1"/>
  <c r="H53" i="62" s="1"/>
  <c r="N53" i="62" s="1"/>
  <c r="N33" i="99"/>
  <c r="Q33" i="99" s="1"/>
  <c r="H41" i="99" s="1"/>
  <c r="O42" i="99"/>
  <c r="F50" i="99" s="1"/>
  <c r="G53" i="62" s="1"/>
  <c r="M53" i="62" s="1"/>
  <c r="H59" i="99"/>
  <c r="P51" i="99"/>
  <c r="O33" i="99"/>
  <c r="F41" i="99" s="1"/>
  <c r="H54" i="99"/>
  <c r="P46" i="99"/>
  <c r="L44" i="99"/>
  <c r="M44" i="99"/>
  <c r="O44" i="99" s="1"/>
  <c r="F52" i="99" s="1"/>
  <c r="G101" i="99" l="1"/>
  <c r="M93" i="99"/>
  <c r="P93" i="99"/>
  <c r="L93" i="99"/>
  <c r="N93" i="99"/>
  <c r="Q93" i="99"/>
  <c r="H101" i="99" s="1"/>
  <c r="H104" i="62" s="1"/>
  <c r="N104" i="62" s="1"/>
  <c r="P42" i="99"/>
  <c r="G50" i="99"/>
  <c r="M50" i="99" s="1"/>
  <c r="O50" i="99" s="1"/>
  <c r="F58" i="99" s="1"/>
  <c r="G61" i="62" s="1"/>
  <c r="M61" i="62" s="1"/>
  <c r="G59" i="99"/>
  <c r="H62" i="62"/>
  <c r="N62" i="62" s="1"/>
  <c r="G55" i="62"/>
  <c r="M55" i="62" s="1"/>
  <c r="G44" i="62"/>
  <c r="M44" i="62" s="1"/>
  <c r="P33" i="99"/>
  <c r="N44" i="99"/>
  <c r="Q44" i="99" s="1"/>
  <c r="G54" i="99"/>
  <c r="H57" i="62"/>
  <c r="N57" i="62" s="1"/>
  <c r="G41" i="99"/>
  <c r="M41" i="99" s="1"/>
  <c r="O41" i="99" s="1"/>
  <c r="F49" i="99" s="1"/>
  <c r="H44" i="62"/>
  <c r="N44" i="62" s="1"/>
  <c r="M101" i="99" l="1"/>
  <c r="O101" i="99" s="1"/>
  <c r="L101" i="99"/>
  <c r="L50" i="99"/>
  <c r="N50" i="99" s="1"/>
  <c r="Q50" i="99" s="1"/>
  <c r="H58" i="99" s="1"/>
  <c r="H61" i="62" s="1"/>
  <c r="N61" i="62" s="1"/>
  <c r="L59" i="99"/>
  <c r="M59" i="99"/>
  <c r="O59" i="99" s="1"/>
  <c r="F67" i="99" s="1"/>
  <c r="G52" i="62"/>
  <c r="M52" i="62" s="1"/>
  <c r="M54" i="99"/>
  <c r="O54" i="99" s="1"/>
  <c r="F62" i="99" s="1"/>
  <c r="L54" i="99"/>
  <c r="L41" i="99"/>
  <c r="N41" i="99" s="1"/>
  <c r="Q41" i="99" s="1"/>
  <c r="P44" i="99"/>
  <c r="H52" i="99"/>
  <c r="N101" i="99" l="1"/>
  <c r="Q101" i="99" s="1"/>
  <c r="P101" i="99" s="1"/>
  <c r="G58" i="99"/>
  <c r="L58" i="99" s="1"/>
  <c r="P50" i="99"/>
  <c r="H49" i="99"/>
  <c r="G49" i="99" s="1"/>
  <c r="P41" i="99"/>
  <c r="G70" i="62"/>
  <c r="M70" i="62" s="1"/>
  <c r="N59" i="99"/>
  <c r="Q59" i="99" s="1"/>
  <c r="G65" i="62"/>
  <c r="M65" i="62" s="1"/>
  <c r="N54" i="99"/>
  <c r="Q54" i="99" s="1"/>
  <c r="G52" i="99"/>
  <c r="H55" i="62"/>
  <c r="N55" i="62" s="1"/>
  <c r="ACU153" i="96"/>
  <c r="ADM153" i="96" s="1"/>
  <c r="ACV33" i="96"/>
  <c r="ADN33" i="96" s="1"/>
  <c r="ACU151" i="96"/>
  <c r="ACV30" i="96"/>
  <c r="G33" i="96" l="1"/>
  <c r="F33" i="96"/>
  <c r="F153" i="96"/>
  <c r="G153" i="96"/>
  <c r="ADT33" i="96"/>
  <c r="K33" i="96" s="1"/>
  <c r="M58" i="99"/>
  <c r="O58" i="99" s="1"/>
  <c r="F66" i="99" s="1"/>
  <c r="G69" i="62" s="1"/>
  <c r="M69" i="62" s="1"/>
  <c r="H52" i="62"/>
  <c r="N52" i="62" s="1"/>
  <c r="M49" i="99"/>
  <c r="O49" i="99" s="1"/>
  <c r="F57" i="99" s="1"/>
  <c r="L49" i="99"/>
  <c r="H67" i="99"/>
  <c r="P59" i="99"/>
  <c r="ADN30" i="96"/>
  <c r="ACV156" i="96"/>
  <c r="ACU156" i="96"/>
  <c r="ADM151" i="96"/>
  <c r="J520" i="24"/>
  <c r="L520" i="24" s="1"/>
  <c r="P54" i="99"/>
  <c r="H62" i="99"/>
  <c r="ADS153" i="96"/>
  <c r="H153" i="96" s="1"/>
  <c r="L52" i="99"/>
  <c r="M52" i="99"/>
  <c r="O52" i="99" s="1"/>
  <c r="F60" i="99" s="1"/>
  <c r="I33" i="96" l="1"/>
  <c r="J153" i="96"/>
  <c r="M153" i="96" s="1"/>
  <c r="G30" i="96"/>
  <c r="F30" i="96"/>
  <c r="G151" i="96"/>
  <c r="F151" i="96"/>
  <c r="M33" i="96"/>
  <c r="L33" i="96"/>
  <c r="N58" i="99"/>
  <c r="Q58" i="99" s="1"/>
  <c r="H66" i="99" s="1"/>
  <c r="N49" i="99"/>
  <c r="Q49" i="99" s="1"/>
  <c r="H70" i="62"/>
  <c r="N70" i="62" s="1"/>
  <c r="G67" i="99"/>
  <c r="G60" i="62"/>
  <c r="M60" i="62" s="1"/>
  <c r="G63" i="62"/>
  <c r="M63" i="62" s="1"/>
  <c r="G62" i="99"/>
  <c r="H65" i="62"/>
  <c r="N65" i="62" s="1"/>
  <c r="N52" i="99"/>
  <c r="Q52" i="99" s="1"/>
  <c r="E502" i="54"/>
  <c r="E508" i="54" s="1"/>
  <c r="ADS151" i="96"/>
  <c r="J151" i="96" s="1"/>
  <c r="ADM156" i="96"/>
  <c r="ADT30" i="96"/>
  <c r="I30" i="96" s="1"/>
  <c r="ADN156" i="96"/>
  <c r="G156" i="96" l="1"/>
  <c r="L153" i="96"/>
  <c r="H151" i="96"/>
  <c r="K30" i="96"/>
  <c r="L30" i="96" s="1"/>
  <c r="E22" i="104" s="1"/>
  <c r="F156" i="96"/>
  <c r="P58" i="99"/>
  <c r="H69" i="62"/>
  <c r="N69" i="62" s="1"/>
  <c r="G66" i="99"/>
  <c r="H57" i="99"/>
  <c r="P49" i="99"/>
  <c r="M67" i="99"/>
  <c r="O67" i="99" s="1"/>
  <c r="F75" i="99" s="1"/>
  <c r="L67" i="99"/>
  <c r="L151" i="96"/>
  <c r="M151" i="96"/>
  <c r="H60" i="99"/>
  <c r="P52" i="99"/>
  <c r="L62" i="99"/>
  <c r="M62" i="99"/>
  <c r="O62" i="99" s="1"/>
  <c r="F70" i="99" s="1"/>
  <c r="E21" i="104" l="1"/>
  <c r="E34" i="104" s="1"/>
  <c r="M30" i="96"/>
  <c r="N67" i="99"/>
  <c r="Q67" i="99" s="1"/>
  <c r="H75" i="99" s="1"/>
  <c r="H78" i="62" s="1"/>
  <c r="N78" i="62" s="1"/>
  <c r="M66" i="99"/>
  <c r="O66" i="99" s="1"/>
  <c r="F74" i="99" s="1"/>
  <c r="G77" i="62" s="1"/>
  <c r="M77" i="62" s="1"/>
  <c r="L66" i="99"/>
  <c r="G78" i="62"/>
  <c r="M78" i="62" s="1"/>
  <c r="G57" i="99"/>
  <c r="H60" i="62"/>
  <c r="N60" i="62" s="1"/>
  <c r="N62" i="99"/>
  <c r="Q62" i="99" s="1"/>
  <c r="G73" i="62"/>
  <c r="M73" i="62" s="1"/>
  <c r="G60" i="99"/>
  <c r="H63" i="62"/>
  <c r="N63" i="62" s="1"/>
  <c r="P67" i="99" l="1"/>
  <c r="G75" i="99"/>
  <c r="N66" i="99"/>
  <c r="Q66" i="99" s="1"/>
  <c r="H74" i="99" s="1"/>
  <c r="L57" i="99"/>
  <c r="M57" i="99"/>
  <c r="O57" i="99" s="1"/>
  <c r="F65" i="99" s="1"/>
  <c r="L60" i="99"/>
  <c r="M60" i="99"/>
  <c r="O60" i="99" s="1"/>
  <c r="F68" i="99" s="1"/>
  <c r="P62" i="99"/>
  <c r="H70" i="99"/>
  <c r="M75" i="99" l="1"/>
  <c r="O75" i="99" s="1"/>
  <c r="F83" i="99" s="1"/>
  <c r="G86" i="62" s="1"/>
  <c r="M86" i="62" s="1"/>
  <c r="L75" i="99"/>
  <c r="P66" i="99"/>
  <c r="H77" i="62"/>
  <c r="N77" i="62" s="1"/>
  <c r="G74" i="99"/>
  <c r="G68" i="62"/>
  <c r="M68" i="62" s="1"/>
  <c r="N57" i="99"/>
  <c r="Q57" i="99" s="1"/>
  <c r="G71" i="62"/>
  <c r="M71" i="62" s="1"/>
  <c r="G70" i="99"/>
  <c r="H73" i="62"/>
  <c r="N73" i="62" s="1"/>
  <c r="N60" i="99"/>
  <c r="Q60" i="99" s="1"/>
  <c r="N75" i="99" l="1"/>
  <c r="Q75" i="99" s="1"/>
  <c r="M74" i="99"/>
  <c r="L74" i="99"/>
  <c r="H65" i="99"/>
  <c r="P57" i="99"/>
  <c r="H68" i="99"/>
  <c r="P60" i="99"/>
  <c r="M70" i="99"/>
  <c r="O70" i="99" s="1"/>
  <c r="F78" i="99" s="1"/>
  <c r="L70" i="99"/>
  <c r="H83" i="99" l="1"/>
  <c r="P75" i="99"/>
  <c r="O74" i="99"/>
  <c r="F82" i="99" s="1"/>
  <c r="G85" i="62" s="1"/>
  <c r="M85" i="62" s="1"/>
  <c r="N74" i="99"/>
  <c r="Q74" i="99" s="1"/>
  <c r="H68" i="62"/>
  <c r="N68" i="62" s="1"/>
  <c r="G65" i="99"/>
  <c r="G81" i="62"/>
  <c r="M81" i="62" s="1"/>
  <c r="N70" i="99"/>
  <c r="Q70" i="99" s="1"/>
  <c r="G68" i="99"/>
  <c r="H71" i="62"/>
  <c r="N71" i="62" s="1"/>
  <c r="H86" i="62" l="1"/>
  <c r="N86" i="62" s="1"/>
  <c r="G83" i="99"/>
  <c r="H82" i="99"/>
  <c r="P74" i="99"/>
  <c r="M65" i="99"/>
  <c r="O65" i="99" s="1"/>
  <c r="F73" i="99" s="1"/>
  <c r="L65" i="99"/>
  <c r="H78" i="99"/>
  <c r="P70" i="99"/>
  <c r="M68" i="99"/>
  <c r="O68" i="99" s="1"/>
  <c r="F76" i="99" s="1"/>
  <c r="L68" i="99"/>
  <c r="L83" i="99" l="1"/>
  <c r="M83" i="99"/>
  <c r="O83" i="99" s="1"/>
  <c r="F91" i="99" s="1"/>
  <c r="G94" i="62" s="1"/>
  <c r="M94" i="62" s="1"/>
  <c r="H85" i="62"/>
  <c r="N85" i="62" s="1"/>
  <c r="G82" i="99"/>
  <c r="G76" i="62"/>
  <c r="M76" i="62" s="1"/>
  <c r="N65" i="99"/>
  <c r="Q65" i="99" s="1"/>
  <c r="N68" i="99"/>
  <c r="Q68" i="99" s="1"/>
  <c r="G79" i="62"/>
  <c r="M79" i="62" s="1"/>
  <c r="H81" i="62"/>
  <c r="N81" i="62" s="1"/>
  <c r="G78" i="99"/>
  <c r="N83" i="99" l="1"/>
  <c r="Q83" i="99" s="1"/>
  <c r="M82" i="99"/>
  <c r="L82" i="99"/>
  <c r="H73" i="99"/>
  <c r="P65" i="99"/>
  <c r="M78" i="99"/>
  <c r="O78" i="99" s="1"/>
  <c r="F86" i="99" s="1"/>
  <c r="L78" i="99"/>
  <c r="P68" i="99"/>
  <c r="H76" i="99"/>
  <c r="H91" i="99" l="1"/>
  <c r="P83" i="99"/>
  <c r="N82" i="99"/>
  <c r="Q82" i="99" s="1"/>
  <c r="O82" i="99"/>
  <c r="F90" i="99" s="1"/>
  <c r="H76" i="62"/>
  <c r="N76" i="62" s="1"/>
  <c r="G73" i="99"/>
  <c r="G89" i="62"/>
  <c r="M89" i="62" s="1"/>
  <c r="G76" i="99"/>
  <c r="H79" i="62"/>
  <c r="N79" i="62" s="1"/>
  <c r="N78" i="99"/>
  <c r="Q78" i="99" s="1"/>
  <c r="H94" i="62" l="1"/>
  <c r="N94" i="62" s="1"/>
  <c r="G91" i="99"/>
  <c r="G93" i="62"/>
  <c r="M93" i="62" s="1"/>
  <c r="H90" i="99"/>
  <c r="H93" i="62" s="1"/>
  <c r="N93" i="62" s="1"/>
  <c r="P82" i="99"/>
  <c r="M73" i="99"/>
  <c r="O73" i="99" s="1"/>
  <c r="F81" i="99" s="1"/>
  <c r="L73" i="99"/>
  <c r="P78" i="99"/>
  <c r="H86" i="99"/>
  <c r="L76" i="99"/>
  <c r="M76" i="99"/>
  <c r="L91" i="99" l="1"/>
  <c r="M91" i="99"/>
  <c r="O91" i="99" s="1"/>
  <c r="F99" i="99" s="1"/>
  <c r="G102" i="62" s="1"/>
  <c r="M102" i="62" s="1"/>
  <c r="G90" i="99"/>
  <c r="G84" i="62"/>
  <c r="M84" i="62" s="1"/>
  <c r="N76" i="99"/>
  <c r="Q76" i="99" s="1"/>
  <c r="H84" i="99" s="1"/>
  <c r="N73" i="99"/>
  <c r="Q73" i="99" s="1"/>
  <c r="O76" i="99"/>
  <c r="F84" i="99" s="1"/>
  <c r="G86" i="99"/>
  <c r="H89" i="62"/>
  <c r="N89" i="62" s="1"/>
  <c r="N91" i="99" l="1"/>
  <c r="Q91" i="99" s="1"/>
  <c r="M90" i="99"/>
  <c r="L90" i="99"/>
  <c r="H81" i="99"/>
  <c r="P73" i="99"/>
  <c r="G87" i="62"/>
  <c r="M87" i="62" s="1"/>
  <c r="P76" i="99"/>
  <c r="M86" i="99"/>
  <c r="O86" i="99" s="1"/>
  <c r="F94" i="99" s="1"/>
  <c r="L86" i="99"/>
  <c r="G84" i="99"/>
  <c r="L84" i="99" s="1"/>
  <c r="H87" i="62"/>
  <c r="N87" i="62" s="1"/>
  <c r="P91" i="99" l="1"/>
  <c r="H99" i="99"/>
  <c r="N90" i="99"/>
  <c r="Q90" i="99" s="1"/>
  <c r="H98" i="99" s="1"/>
  <c r="H101" i="62" s="1"/>
  <c r="N101" i="62" s="1"/>
  <c r="O90" i="99"/>
  <c r="F98" i="99" s="1"/>
  <c r="H84" i="62"/>
  <c r="N84" i="62" s="1"/>
  <c r="G81" i="99"/>
  <c r="G97" i="62"/>
  <c r="M97" i="62" s="1"/>
  <c r="M84" i="99"/>
  <c r="O84" i="99" s="1"/>
  <c r="F92" i="99" s="1"/>
  <c r="N86" i="99"/>
  <c r="Q86" i="99" s="1"/>
  <c r="H102" i="62" l="1"/>
  <c r="N102" i="62" s="1"/>
  <c r="G99" i="99"/>
  <c r="P90" i="99"/>
  <c r="G101" i="62"/>
  <c r="M101" i="62" s="1"/>
  <c r="G98" i="99"/>
  <c r="M98" i="99" s="1"/>
  <c r="M81" i="99"/>
  <c r="O81" i="99" s="1"/>
  <c r="F89" i="99" s="1"/>
  <c r="L81" i="99"/>
  <c r="G95" i="62"/>
  <c r="M95" i="62" s="1"/>
  <c r="H94" i="99"/>
  <c r="P86" i="99"/>
  <c r="N84" i="99"/>
  <c r="Q84" i="99" s="1"/>
  <c r="L99" i="99" l="1"/>
  <c r="T110" i="6" s="1"/>
  <c r="M99" i="99"/>
  <c r="O99" i="99" s="1"/>
  <c r="L98" i="99"/>
  <c r="O98" i="99"/>
  <c r="N98" i="99"/>
  <c r="Q98" i="99" s="1"/>
  <c r="G92" i="62"/>
  <c r="M92" i="62" s="1"/>
  <c r="N81" i="99"/>
  <c r="Q81" i="99" s="1"/>
  <c r="H92" i="99"/>
  <c r="P84" i="99"/>
  <c r="H97" i="62"/>
  <c r="N97" i="62" s="1"/>
  <c r="G94" i="99"/>
  <c r="N99" i="99" l="1"/>
  <c r="Q99" i="99" s="1"/>
  <c r="P99" i="99" s="1"/>
  <c r="P98" i="99"/>
  <c r="H89" i="99"/>
  <c r="P81" i="99"/>
  <c r="M94" i="99"/>
  <c r="O94" i="99" s="1"/>
  <c r="F102" i="99" s="1"/>
  <c r="L94" i="99"/>
  <c r="G92" i="99"/>
  <c r="H95" i="62"/>
  <c r="N95" i="62" s="1"/>
  <c r="H92" i="62" l="1"/>
  <c r="N92" i="62" s="1"/>
  <c r="G89" i="99"/>
  <c r="N94" i="99"/>
  <c r="Q94" i="99" s="1"/>
  <c r="M92" i="99"/>
  <c r="O92" i="99" s="1"/>
  <c r="F100" i="99" s="1"/>
  <c r="L92" i="99"/>
  <c r="G105" i="62"/>
  <c r="M105" i="62" s="1"/>
  <c r="M89" i="99" l="1"/>
  <c r="O89" i="99" s="1"/>
  <c r="F97" i="99" s="1"/>
  <c r="L89" i="99"/>
  <c r="G103" i="62"/>
  <c r="M103" i="62" s="1"/>
  <c r="N92" i="99"/>
  <c r="Q92" i="99" s="1"/>
  <c r="P94" i="99"/>
  <c r="H102" i="99"/>
  <c r="N89" i="99" l="1"/>
  <c r="Q89" i="99" s="1"/>
  <c r="G100" i="62"/>
  <c r="M100" i="62" s="1"/>
  <c r="G102" i="99"/>
  <c r="H105" i="62"/>
  <c r="H100" i="99"/>
  <c r="P92" i="99"/>
  <c r="L105" i="62" l="1"/>
  <c r="N105" i="62" s="1"/>
  <c r="H97" i="99"/>
  <c r="P89" i="99"/>
  <c r="G100" i="99"/>
  <c r="H103" i="62"/>
  <c r="L102" i="99"/>
  <c r="M102" i="99"/>
  <c r="O102" i="99" s="1"/>
  <c r="T113" i="6" l="1"/>
  <c r="T112" i="6"/>
  <c r="L103" i="62"/>
  <c r="N103" i="62" s="1"/>
  <c r="H100" i="62"/>
  <c r="N100" i="62" s="1"/>
  <c r="G97" i="99"/>
  <c r="N102" i="99"/>
  <c r="Q102" i="99" s="1"/>
  <c r="P102" i="99" s="1"/>
  <c r="M100" i="99"/>
  <c r="O100" i="99" s="1"/>
  <c r="L100" i="99"/>
  <c r="T109" i="6" s="1"/>
  <c r="F117" i="24" l="1"/>
  <c r="H123" i="12"/>
  <c r="L97" i="99"/>
  <c r="T107" i="6" s="1"/>
  <c r="H121" i="12" s="1"/>
  <c r="M97" i="99"/>
  <c r="O97" i="99" s="1"/>
  <c r="N100" i="99"/>
  <c r="Q100" i="99" s="1"/>
  <c r="P100" i="99" s="1"/>
  <c r="N97" i="99" l="1"/>
  <c r="Q97" i="99" s="1"/>
  <c r="P97" i="99" s="1"/>
  <c r="AC102" i="6"/>
  <c r="ADJ155" i="96"/>
  <c r="ADJ156" i="96" s="1"/>
  <c r="ADI117" i="96"/>
  <c r="ADI156" i="96" s="1"/>
  <c r="ADI119" i="96"/>
  <c r="ADQ119" i="96" s="1"/>
  <c r="ADS119" i="96" s="1"/>
  <c r="ADQ117" i="96" l="1"/>
  <c r="ADQ156" i="96" s="1"/>
  <c r="K502" i="8"/>
  <c r="M502" i="8" s="1"/>
  <c r="H119" i="96"/>
  <c r="J119" i="96"/>
  <c r="G604" i="54"/>
  <c r="ADR155" i="96"/>
  <c r="ADS117" i="96" l="1"/>
  <c r="J117" i="96" s="1"/>
  <c r="ADR156" i="96"/>
  <c r="ADT155" i="96"/>
  <c r="L119" i="96"/>
  <c r="M119" i="96"/>
  <c r="G605" i="54"/>
  <c r="H604" i="54"/>
  <c r="H605" i="54" s="1"/>
  <c r="E54" i="104" l="1"/>
  <c r="ADS156" i="96"/>
  <c r="H117" i="96"/>
  <c r="H156" i="96" s="1"/>
  <c r="ADT156" i="96"/>
  <c r="K155" i="96"/>
  <c r="I155" i="96"/>
  <c r="I156" i="96" s="1"/>
  <c r="J156" i="96"/>
  <c r="L117" i="96"/>
  <c r="M117" i="96"/>
  <c r="E47" i="104" l="1"/>
  <c r="E55" i="104" s="1"/>
  <c r="G4" i="104" s="1"/>
  <c r="K156" i="96"/>
  <c r="L155" i="96"/>
  <c r="M155" i="96"/>
  <c r="L156" i="96"/>
  <c r="E56" i="104" l="1"/>
  <c r="M156" i="96"/>
  <c r="J1" i="96" s="1"/>
</calcChain>
</file>

<file path=xl/comments1.xml><?xml version="1.0" encoding="utf-8"?>
<comments xmlns="http://schemas.openxmlformats.org/spreadsheetml/2006/main">
  <authors>
    <author>Author</author>
  </authors>
  <commentList>
    <comment ref="M4" authorId="0">
      <text>
        <r>
          <rPr>
            <b/>
            <sz val="9"/>
            <color indexed="81"/>
            <rFont val="Tahoma"/>
            <family val="2"/>
          </rPr>
          <t>Đàm Đức:</t>
        </r>
        <r>
          <rPr>
            <sz val="9"/>
            <color indexed="81"/>
            <rFont val="Tahoma"/>
            <family val="2"/>
          </rPr>
          <t xml:space="preserve">
Chọn số PT or PC</t>
        </r>
      </text>
    </comment>
  </commentList>
</comments>
</file>

<file path=xl/comments2.xml><?xml version="1.0" encoding="utf-8"?>
<comments xmlns="http://schemas.openxmlformats.org/spreadsheetml/2006/main">
  <authors>
    <author>Author</author>
  </authors>
  <commentList>
    <comment ref="J4" authorId="0">
      <text>
        <r>
          <rPr>
            <b/>
            <sz val="9"/>
            <color indexed="81"/>
            <rFont val="Tahoma"/>
            <family val="2"/>
          </rPr>
          <t>Đàm Đức:</t>
        </r>
        <r>
          <rPr>
            <sz val="9"/>
            <color indexed="81"/>
            <rFont val="Tahoma"/>
            <family val="2"/>
          </rPr>
          <t xml:space="preserve">
Chọn số phiếu in</t>
        </r>
      </text>
    </comment>
  </commentList>
</comments>
</file>

<file path=xl/comments3.xml><?xml version="1.0" encoding="utf-8"?>
<comments xmlns="http://schemas.openxmlformats.org/spreadsheetml/2006/main">
  <authors>
    <author>Author</author>
  </authors>
  <commentList>
    <comment ref="H4" authorId="0">
      <text>
        <r>
          <rPr>
            <b/>
            <sz val="9"/>
            <color indexed="81"/>
            <rFont val="Tahoma"/>
            <family val="2"/>
            <charset val="163"/>
          </rPr>
          <t>Đàm Đức:</t>
        </r>
        <r>
          <rPr>
            <sz val="9"/>
            <color indexed="81"/>
            <rFont val="Tahoma"/>
            <family val="2"/>
            <charset val="163"/>
          </rPr>
          <t xml:space="preserve">
Chọn số phiếu in</t>
        </r>
      </text>
    </comment>
  </commentList>
</comments>
</file>

<file path=xl/comments4.xml><?xml version="1.0" encoding="utf-8"?>
<comments xmlns="http://schemas.openxmlformats.org/spreadsheetml/2006/main">
  <authors>
    <author>Author</author>
  </authors>
  <commentList>
    <comment ref="M4" authorId="0">
      <text>
        <r>
          <rPr>
            <b/>
            <sz val="9"/>
            <color indexed="81"/>
            <rFont val="Tahoma"/>
            <family val="2"/>
            <charset val="163"/>
          </rPr>
          <t xml:space="preserve">Author:
</t>
        </r>
      </text>
    </comment>
  </commentList>
</comments>
</file>

<file path=xl/comments5.xml><?xml version="1.0" encoding="utf-8"?>
<comments xmlns="http://schemas.openxmlformats.org/spreadsheetml/2006/main">
  <authors>
    <author>Author</author>
  </authors>
  <commentList>
    <comment ref="G8" authorId="0">
      <text>
        <r>
          <rPr>
            <b/>
            <sz val="9"/>
            <color indexed="81"/>
            <rFont val="Tahoma"/>
            <family val="2"/>
          </rPr>
          <t>Đàm Đức:</t>
        </r>
        <r>
          <rPr>
            <sz val="9"/>
            <color indexed="81"/>
            <rFont val="Tahoma"/>
            <family val="2"/>
          </rPr>
          <t xml:space="preserve">
Chọn tài khoản</t>
        </r>
      </text>
    </comment>
  </commentList>
</comments>
</file>

<file path=xl/comments6.xml><?xml version="1.0" encoding="utf-8"?>
<comments xmlns="http://schemas.openxmlformats.org/spreadsheetml/2006/main">
  <authors>
    <author>Author</author>
  </authors>
  <commentList>
    <comment ref="L3" authorId="0">
      <text>
        <r>
          <rPr>
            <b/>
            <sz val="9"/>
            <color indexed="81"/>
            <rFont val="Tahoma"/>
            <family val="2"/>
          </rPr>
          <t>Đàm Đức:</t>
        </r>
        <r>
          <rPr>
            <sz val="9"/>
            <color indexed="81"/>
            <rFont val="Tahoma"/>
            <family val="2"/>
          </rPr>
          <t xml:space="preserve">
Chọn mã tài khoản</t>
        </r>
      </text>
    </comment>
    <comment ref="L4" authorId="0">
      <text>
        <r>
          <rPr>
            <b/>
            <sz val="9"/>
            <color indexed="81"/>
            <rFont val="Tahoma"/>
            <family val="2"/>
          </rPr>
          <t>Đàm Đức:</t>
        </r>
        <r>
          <rPr>
            <sz val="9"/>
            <color indexed="81"/>
            <rFont val="Tahoma"/>
            <family val="2"/>
          </rPr>
          <t xml:space="preserve">
Chọn mã đối tượng</t>
        </r>
      </text>
    </comment>
  </commentList>
</comments>
</file>

<file path=xl/comments7.xml><?xml version="1.0" encoding="utf-8"?>
<comments xmlns="http://schemas.openxmlformats.org/spreadsheetml/2006/main">
  <authors>
    <author>Author</author>
  </authors>
  <commentList>
    <comment ref="F8" authorId="0">
      <text>
        <r>
          <rPr>
            <b/>
            <sz val="9"/>
            <color indexed="81"/>
            <rFont val="Tahoma"/>
            <family val="2"/>
          </rPr>
          <t>Đàm Đức:</t>
        </r>
        <r>
          <rPr>
            <sz val="9"/>
            <color indexed="81"/>
            <rFont val="Tahoma"/>
            <family val="2"/>
          </rPr>
          <t xml:space="preserve">
Chọn tài khoản ngân hàng</t>
        </r>
      </text>
    </comment>
  </commentList>
</comments>
</file>

<file path=xl/comments8.xml><?xml version="1.0" encoding="utf-8"?>
<comments xmlns="http://schemas.openxmlformats.org/spreadsheetml/2006/main">
  <authors>
    <author>Author</author>
  </authors>
  <commentList>
    <comment ref="G8" authorId="0">
      <text>
        <r>
          <rPr>
            <b/>
            <sz val="9"/>
            <color indexed="81"/>
            <rFont val="Tahoma"/>
            <family val="2"/>
          </rPr>
          <t>Đàm Đức:</t>
        </r>
        <r>
          <rPr>
            <sz val="9"/>
            <color indexed="81"/>
            <rFont val="Tahoma"/>
            <family val="2"/>
          </rPr>
          <t xml:space="preserve">
Chọn tài khoản kho</t>
        </r>
      </text>
    </comment>
    <comment ref="G9" authorId="0">
      <text>
        <r>
          <rPr>
            <b/>
            <sz val="9"/>
            <color indexed="81"/>
            <rFont val="Tahoma"/>
            <family val="2"/>
          </rPr>
          <t>Đàm Đức:</t>
        </r>
        <r>
          <rPr>
            <sz val="9"/>
            <color indexed="81"/>
            <rFont val="Tahoma"/>
            <family val="2"/>
          </rPr>
          <t xml:space="preserve">
Chọn mã NVL, hàng hóa, thành phẩm</t>
        </r>
      </text>
    </comment>
  </commentList>
</comments>
</file>

<file path=xl/comments9.xml><?xml version="1.0" encoding="utf-8"?>
<comments xmlns="http://schemas.openxmlformats.org/spreadsheetml/2006/main">
  <authors>
    <author>Author</author>
  </authors>
  <commentList>
    <comment ref="M2" authorId="0">
      <text>
        <r>
          <rPr>
            <b/>
            <sz val="9"/>
            <color indexed="81"/>
            <rFont val="Tahoma"/>
            <family val="2"/>
          </rPr>
          <t>Đàm Đức:</t>
        </r>
        <r>
          <rPr>
            <sz val="9"/>
            <color indexed="81"/>
            <rFont val="Tahoma"/>
            <family val="2"/>
          </rPr>
          <t xml:space="preserve">
Chọn mã tính giá thành</t>
        </r>
      </text>
    </comment>
    <comment ref="M3" authorId="0">
      <text>
        <r>
          <rPr>
            <b/>
            <sz val="9"/>
            <color indexed="81"/>
            <rFont val="Tahoma"/>
            <family val="2"/>
          </rPr>
          <t>Đàm Đức:</t>
        </r>
        <r>
          <rPr>
            <sz val="9"/>
            <color indexed="81"/>
            <rFont val="Tahoma"/>
            <family val="2"/>
          </rPr>
          <t xml:space="preserve">
Chọn kỳ tính giá thành</t>
        </r>
      </text>
    </comment>
  </commentList>
</comments>
</file>

<file path=xl/comments10.xml><?xml version="1.0" encoding="utf-8"?>
<comments xmlns="http://schemas.openxmlformats.org/spreadsheetml/2006/main">
  <authors>
    <author>Author</author>
  </authors>
  <commentList>
    <comment ref="G10" authorId="0">
      <text>
        <r>
          <rPr>
            <b/>
            <sz val="9"/>
            <color indexed="81"/>
            <rFont val="Tahoma"/>
            <family val="2"/>
          </rPr>
          <t>Đàm Đức:</t>
        </r>
        <r>
          <rPr>
            <sz val="9"/>
            <color indexed="81"/>
            <rFont val="Tahoma"/>
            <family val="2"/>
          </rPr>
          <t xml:space="preserve">
Chọn tài khoản</t>
        </r>
      </text>
    </comment>
  </commentList>
</comments>
</file>

<file path=xl/comments11.xml><?xml version="1.0" encoding="utf-8"?>
<comments xmlns="http://schemas.openxmlformats.org/spreadsheetml/2006/main">
  <authors>
    <author>Author</author>
  </authors>
  <commentList>
    <comment ref="H4" authorId="0">
      <text>
        <r>
          <rPr>
            <b/>
            <sz val="9"/>
            <color indexed="81"/>
            <rFont val="Tahoma"/>
            <family val="2"/>
          </rPr>
          <t>Đàm Đức:</t>
        </r>
        <r>
          <rPr>
            <sz val="9"/>
            <color indexed="81"/>
            <rFont val="Tahoma"/>
            <family val="2"/>
          </rPr>
          <t xml:space="preserve">
Chọn mã tính giá thành</t>
        </r>
      </text>
    </comment>
    <comment ref="H5" authorId="0">
      <text>
        <r>
          <rPr>
            <b/>
            <sz val="9"/>
            <color indexed="81"/>
            <rFont val="Tahoma"/>
            <family val="2"/>
          </rPr>
          <t>Đàm Đức:</t>
        </r>
        <r>
          <rPr>
            <sz val="9"/>
            <color indexed="81"/>
            <rFont val="Tahoma"/>
            <family val="2"/>
          </rPr>
          <t xml:space="preserve">
Chọn kỳ tính giá thành</t>
        </r>
      </text>
    </comment>
  </commentList>
</comments>
</file>

<file path=xl/comments12.xml><?xml version="1.0" encoding="utf-8"?>
<comments xmlns="http://schemas.openxmlformats.org/spreadsheetml/2006/main">
  <authors>
    <author>Author</author>
  </authors>
  <commentList>
    <comment ref="N1" authorId="0">
      <text>
        <r>
          <rPr>
            <b/>
            <sz val="9"/>
            <color indexed="81"/>
            <rFont val="Tahoma"/>
            <family val="2"/>
          </rPr>
          <t>Đàm Đức:</t>
        </r>
        <r>
          <rPr>
            <sz val="9"/>
            <color indexed="81"/>
            <rFont val="Tahoma"/>
            <family val="2"/>
          </rPr>
          <t xml:space="preserve">
Chọn kỳ kỳ báo cáo</t>
        </r>
      </text>
    </comment>
    <comment ref="ADW15" authorId="0">
      <text>
        <r>
          <rPr>
            <b/>
            <sz val="9"/>
            <color indexed="81"/>
            <rFont val="Tahoma"/>
            <family val="2"/>
          </rPr>
          <t>Author:</t>
        </r>
        <r>
          <rPr>
            <sz val="9"/>
            <color indexed="81"/>
            <rFont val="Tahoma"/>
            <family val="2"/>
          </rPr>
          <t xml:space="preserve">
Dài hạn thì 253</t>
        </r>
      </text>
    </comment>
    <comment ref="ADW16" authorId="0">
      <text>
        <r>
          <rPr>
            <b/>
            <sz val="9"/>
            <color indexed="81"/>
            <rFont val="Tahoma"/>
            <family val="2"/>
          </rPr>
          <t>Author:</t>
        </r>
        <r>
          <rPr>
            <sz val="9"/>
            <color indexed="81"/>
            <rFont val="Tahoma"/>
            <family val="2"/>
          </rPr>
          <t xml:space="preserve">
Dài hạn thì 253</t>
        </r>
      </text>
    </comment>
    <comment ref="ADW17" authorId="0">
      <text>
        <r>
          <rPr>
            <b/>
            <sz val="9"/>
            <color indexed="81"/>
            <rFont val="Tahoma"/>
            <family val="2"/>
          </rPr>
          <t>Đàm Đức:</t>
        </r>
        <r>
          <rPr>
            <sz val="9"/>
            <color indexed="81"/>
            <rFont val="Tahoma"/>
            <family val="2"/>
          </rPr>
          <t xml:space="preserve">
Dài hạn thì 211
</t>
        </r>
      </text>
    </comment>
    <comment ref="ADX17" authorId="0">
      <text>
        <r>
          <rPr>
            <b/>
            <sz val="9"/>
            <color indexed="81"/>
            <rFont val="Tahoma"/>
            <family val="2"/>
          </rPr>
          <t>Author:</t>
        </r>
        <r>
          <rPr>
            <sz val="9"/>
            <color indexed="81"/>
            <rFont val="Tahoma"/>
            <family val="2"/>
          </rPr>
          <t xml:space="preserve">
Dài hạn thì 422</t>
        </r>
      </text>
    </comment>
    <comment ref="ADW23" authorId="0">
      <text>
        <r>
          <rPr>
            <b/>
            <sz val="9"/>
            <color indexed="81"/>
            <rFont val="Tahoma"/>
            <family val="2"/>
          </rPr>
          <t>Author:</t>
        </r>
        <r>
          <rPr>
            <sz val="9"/>
            <color indexed="81"/>
            <rFont val="Tahoma"/>
            <family val="2"/>
          </rPr>
          <t xml:space="preserve">
Dài hạn thì 214</t>
        </r>
      </text>
    </comment>
    <comment ref="ADW26" authorId="0">
      <text>
        <r>
          <rPr>
            <b/>
            <sz val="9"/>
            <color indexed="81"/>
            <rFont val="Tahoma"/>
            <family val="2"/>
          </rPr>
          <t>Author:</t>
        </r>
        <r>
          <rPr>
            <sz val="9"/>
            <color indexed="81"/>
            <rFont val="Tahoma"/>
            <family val="2"/>
          </rPr>
          <t xml:space="preserve">
Dài hạn thì 214</t>
        </r>
      </text>
    </comment>
    <comment ref="ADW27" authorId="0">
      <text>
        <r>
          <rPr>
            <b/>
            <sz val="9"/>
            <color indexed="81"/>
            <rFont val="Tahoma"/>
            <family val="2"/>
          </rPr>
          <t>Author:</t>
        </r>
        <r>
          <rPr>
            <sz val="9"/>
            <color indexed="81"/>
            <rFont val="Tahoma"/>
            <family val="2"/>
          </rPr>
          <t xml:space="preserve">
Dài hạn thì 214</t>
        </r>
      </text>
    </comment>
    <comment ref="ADX27" authorId="0">
      <text>
        <r>
          <rPr>
            <b/>
            <sz val="9"/>
            <color indexed="81"/>
            <rFont val="Tahoma"/>
            <family val="2"/>
          </rPr>
          <t>Author:</t>
        </r>
        <r>
          <rPr>
            <sz val="9"/>
            <color indexed="81"/>
            <rFont val="Tahoma"/>
            <family val="2"/>
          </rPr>
          <t xml:space="preserve">
Dài hạn thì 424</t>
        </r>
      </text>
    </comment>
    <comment ref="ADW28" authorId="0">
      <text>
        <r>
          <rPr>
            <b/>
            <sz val="9"/>
            <color indexed="81"/>
            <rFont val="Tahoma"/>
            <family val="2"/>
          </rPr>
          <t>Author:</t>
        </r>
        <r>
          <rPr>
            <sz val="9"/>
            <color indexed="81"/>
            <rFont val="Tahoma"/>
            <family val="2"/>
          </rPr>
          <t xml:space="preserve">
Dài hạn thì 214</t>
        </r>
      </text>
    </comment>
    <comment ref="ADW59" authorId="0">
      <text>
        <r>
          <rPr>
            <b/>
            <sz val="9"/>
            <color indexed="81"/>
            <rFont val="Tahoma"/>
            <family val="2"/>
          </rPr>
          <t>Author:</t>
        </r>
        <r>
          <rPr>
            <sz val="9"/>
            <color indexed="81"/>
            <rFont val="Tahoma"/>
            <family val="2"/>
          </rPr>
          <t xml:space="preserve">
Dài hạn thì 214</t>
        </r>
      </text>
    </comment>
    <comment ref="ADW65" authorId="0">
      <text>
        <r>
          <rPr>
            <b/>
            <sz val="9"/>
            <color indexed="81"/>
            <rFont val="Tahoma"/>
            <family val="2"/>
          </rPr>
          <t>Author:</t>
        </r>
        <r>
          <rPr>
            <sz val="9"/>
            <color indexed="81"/>
            <rFont val="Tahoma"/>
            <family val="2"/>
          </rPr>
          <t xml:space="preserve">
Dài hạn thì 260</t>
        </r>
      </text>
    </comment>
    <comment ref="ADW66" authorId="0">
      <text>
        <r>
          <rPr>
            <b/>
            <sz val="9"/>
            <color indexed="81"/>
            <rFont val="Tahoma"/>
            <family val="2"/>
          </rPr>
          <t>Đàm Đức:
Dài hạn thì 212</t>
        </r>
        <r>
          <rPr>
            <sz val="9"/>
            <color indexed="81"/>
            <rFont val="Tahoma"/>
            <family val="2"/>
          </rPr>
          <t xml:space="preserve">
</t>
        </r>
      </text>
    </comment>
    <comment ref="ADX66" authorId="0">
      <text>
        <r>
          <rPr>
            <b/>
            <sz val="9"/>
            <color indexed="81"/>
            <rFont val="Tahoma"/>
            <family val="2"/>
          </rPr>
          <t>Author:</t>
        </r>
        <r>
          <rPr>
            <sz val="9"/>
            <color indexed="81"/>
            <rFont val="Tahoma"/>
            <family val="2"/>
          </rPr>
          <t xml:space="preserve">
Dài hạn thì 421</t>
        </r>
      </text>
    </comment>
    <comment ref="ADW68" authorId="0">
      <text>
        <r>
          <rPr>
            <b/>
            <sz val="9"/>
            <color indexed="81"/>
            <rFont val="Tahoma"/>
            <family val="2"/>
          </rPr>
          <t>Author:</t>
        </r>
        <r>
          <rPr>
            <sz val="9"/>
            <color indexed="81"/>
            <rFont val="Tahoma"/>
            <family val="2"/>
          </rPr>
          <t xml:space="preserve">
Dài hạn thì 260</t>
        </r>
      </text>
    </comment>
    <comment ref="ADW69" authorId="0">
      <text>
        <r>
          <rPr>
            <b/>
            <sz val="9"/>
            <color indexed="81"/>
            <rFont val="Tahoma"/>
            <family val="2"/>
          </rPr>
          <t>Author:</t>
        </r>
        <r>
          <rPr>
            <sz val="9"/>
            <color indexed="81"/>
            <rFont val="Tahoma"/>
            <family val="2"/>
          </rPr>
          <t xml:space="preserve">
Dài hạn thì 260</t>
        </r>
      </text>
    </comment>
    <comment ref="ADW70" authorId="0">
      <text>
        <r>
          <rPr>
            <b/>
            <sz val="9"/>
            <color indexed="81"/>
            <rFont val="Tahoma"/>
            <family val="2"/>
          </rPr>
          <t>Author:</t>
        </r>
        <r>
          <rPr>
            <sz val="9"/>
            <color indexed="81"/>
            <rFont val="Tahoma"/>
            <family val="2"/>
          </rPr>
          <t xml:space="preserve">
Dài hạn thì 260</t>
        </r>
      </text>
    </comment>
    <comment ref="ADW71" authorId="0">
      <text>
        <r>
          <rPr>
            <b/>
            <sz val="9"/>
            <color indexed="81"/>
            <rFont val="Tahoma"/>
            <family val="2"/>
          </rPr>
          <t>Author:</t>
        </r>
        <r>
          <rPr>
            <sz val="9"/>
            <color indexed="81"/>
            <rFont val="Tahoma"/>
            <family val="2"/>
          </rPr>
          <t xml:space="preserve">
Dài hạn thì 260</t>
        </r>
      </text>
    </comment>
    <comment ref="ADW72" authorId="0">
      <text>
        <r>
          <rPr>
            <b/>
            <sz val="9"/>
            <color indexed="81"/>
            <rFont val="Tahoma"/>
            <family val="2"/>
          </rPr>
          <t>Author:</t>
        </r>
        <r>
          <rPr>
            <sz val="9"/>
            <color indexed="81"/>
            <rFont val="Tahoma"/>
            <family val="2"/>
          </rPr>
          <t xml:space="preserve">
Dài hạn thì 260</t>
        </r>
      </text>
    </comment>
    <comment ref="ADW73" authorId="0">
      <text>
        <r>
          <rPr>
            <b/>
            <sz val="9"/>
            <color indexed="81"/>
            <rFont val="Tahoma"/>
            <family val="2"/>
          </rPr>
          <t>Author:</t>
        </r>
        <r>
          <rPr>
            <sz val="9"/>
            <color indexed="81"/>
            <rFont val="Tahoma"/>
            <family val="2"/>
          </rPr>
          <t xml:space="preserve">
Dài hạn thì 260</t>
        </r>
      </text>
    </comment>
    <comment ref="ADW74" authorId="0">
      <text>
        <r>
          <rPr>
            <b/>
            <sz val="9"/>
            <color indexed="81"/>
            <rFont val="Tahoma"/>
            <family val="2"/>
          </rPr>
          <t>Author:</t>
        </r>
        <r>
          <rPr>
            <sz val="9"/>
            <color indexed="81"/>
            <rFont val="Tahoma"/>
            <family val="2"/>
          </rPr>
          <t xml:space="preserve">
Dài hạn thì 260</t>
        </r>
      </text>
    </comment>
    <comment ref="ADW75" authorId="0">
      <text>
        <r>
          <rPr>
            <b/>
            <sz val="9"/>
            <color indexed="81"/>
            <rFont val="Tahoma"/>
            <family val="2"/>
          </rPr>
          <t>Author:</t>
        </r>
        <r>
          <rPr>
            <sz val="9"/>
            <color indexed="81"/>
            <rFont val="Tahoma"/>
            <family val="2"/>
          </rPr>
          <t xml:space="preserve">
Dài hạn thì 260</t>
        </r>
      </text>
    </comment>
    <comment ref="ADW76" authorId="0">
      <text>
        <r>
          <rPr>
            <b/>
            <sz val="9"/>
            <color indexed="81"/>
            <rFont val="Tahoma"/>
            <family val="2"/>
          </rPr>
          <t>Author:</t>
        </r>
        <r>
          <rPr>
            <sz val="9"/>
            <color indexed="81"/>
            <rFont val="Tahoma"/>
            <family val="2"/>
          </rPr>
          <t xml:space="preserve">
Dài hạn thì 260</t>
        </r>
      </text>
    </comment>
    <comment ref="ADW77" authorId="0">
      <text>
        <r>
          <rPr>
            <b/>
            <sz val="9"/>
            <color indexed="81"/>
            <rFont val="Tahoma"/>
            <family val="2"/>
          </rPr>
          <t>Author:</t>
        </r>
        <r>
          <rPr>
            <sz val="9"/>
            <color indexed="81"/>
            <rFont val="Tahoma"/>
            <family val="2"/>
          </rPr>
          <t xml:space="preserve">
Dài hạn thì 260</t>
        </r>
      </text>
    </comment>
    <comment ref="ADW78" authorId="0">
      <text>
        <r>
          <rPr>
            <b/>
            <sz val="9"/>
            <color indexed="81"/>
            <rFont val="Tahoma"/>
            <family val="2"/>
          </rPr>
          <t>Author:</t>
        </r>
        <r>
          <rPr>
            <sz val="9"/>
            <color indexed="81"/>
            <rFont val="Tahoma"/>
            <family val="2"/>
          </rPr>
          <t xml:space="preserve">
Dài hạn thì 260</t>
        </r>
      </text>
    </comment>
    <comment ref="ADW79" authorId="0">
      <text>
        <r>
          <rPr>
            <b/>
            <sz val="9"/>
            <color indexed="81"/>
            <rFont val="Tahoma"/>
            <family val="2"/>
          </rPr>
          <t>Author:</t>
        </r>
        <r>
          <rPr>
            <sz val="9"/>
            <color indexed="81"/>
            <rFont val="Tahoma"/>
            <family val="2"/>
          </rPr>
          <t xml:space="preserve">
Dài hạn thì 260</t>
        </r>
      </text>
    </comment>
    <comment ref="ADW80" authorId="0">
      <text>
        <r>
          <rPr>
            <b/>
            <sz val="9"/>
            <color indexed="81"/>
            <rFont val="Tahoma"/>
            <family val="2"/>
          </rPr>
          <t>Author:</t>
        </r>
        <r>
          <rPr>
            <sz val="9"/>
            <color indexed="81"/>
            <rFont val="Tahoma"/>
            <family val="2"/>
          </rPr>
          <t xml:space="preserve">
Dài hạn thì 260</t>
        </r>
      </text>
    </comment>
    <comment ref="ADW81" authorId="0">
      <text>
        <r>
          <rPr>
            <b/>
            <sz val="9"/>
            <color indexed="81"/>
            <rFont val="Tahoma"/>
            <family val="2"/>
          </rPr>
          <t>Author:</t>
        </r>
        <r>
          <rPr>
            <sz val="9"/>
            <color indexed="81"/>
            <rFont val="Tahoma"/>
            <family val="2"/>
          </rPr>
          <t xml:space="preserve">
Dài hạn thì 214</t>
        </r>
      </text>
    </comment>
    <comment ref="ADX82" authorId="0">
      <text>
        <r>
          <rPr>
            <b/>
            <sz val="9"/>
            <color indexed="81"/>
            <rFont val="Tahoma"/>
            <family val="2"/>
          </rPr>
          <t>Author:</t>
        </r>
        <r>
          <rPr>
            <sz val="9"/>
            <color indexed="81"/>
            <rFont val="Tahoma"/>
            <family val="2"/>
          </rPr>
          <t xml:space="preserve">
Dài hạn thì 424</t>
        </r>
      </text>
    </comment>
    <comment ref="ADX85" authorId="0">
      <text>
        <r>
          <rPr>
            <b/>
            <sz val="9"/>
            <color indexed="81"/>
            <rFont val="Tahoma"/>
            <family val="2"/>
          </rPr>
          <t>Author:</t>
        </r>
        <r>
          <rPr>
            <sz val="9"/>
            <color indexed="81"/>
            <rFont val="Tahoma"/>
            <family val="2"/>
          </rPr>
          <t xml:space="preserve">
Dài hạn thì 424</t>
        </r>
      </text>
    </comment>
    <comment ref="ADW87" authorId="0">
      <text>
        <r>
          <rPr>
            <b/>
            <sz val="9"/>
            <color indexed="81"/>
            <rFont val="Tahoma"/>
            <family val="2"/>
          </rPr>
          <t>Author:</t>
        </r>
        <r>
          <rPr>
            <sz val="9"/>
            <color indexed="81"/>
            <rFont val="Tahoma"/>
            <family val="2"/>
          </rPr>
          <t xml:space="preserve">
Dài hạn thì 214</t>
        </r>
      </text>
    </comment>
    <comment ref="ADX87" authorId="0">
      <text>
        <r>
          <rPr>
            <b/>
            <sz val="9"/>
            <color indexed="81"/>
            <rFont val="Tahoma"/>
            <family val="2"/>
          </rPr>
          <t>Author:</t>
        </r>
        <r>
          <rPr>
            <sz val="9"/>
            <color indexed="81"/>
            <rFont val="Tahoma"/>
            <family val="2"/>
          </rPr>
          <t xml:space="preserve">
Dài hạn thì 424</t>
        </r>
      </text>
    </comment>
    <comment ref="ADW88" authorId="0">
      <text>
        <r>
          <rPr>
            <b/>
            <sz val="9"/>
            <color indexed="81"/>
            <rFont val="Tahoma"/>
            <family val="2"/>
          </rPr>
          <t>Author:</t>
        </r>
        <r>
          <rPr>
            <sz val="9"/>
            <color indexed="81"/>
            <rFont val="Tahoma"/>
            <family val="2"/>
          </rPr>
          <t xml:space="preserve">
Dài hạn thì 214</t>
        </r>
      </text>
    </comment>
    <comment ref="ADX88" authorId="0">
      <text>
        <r>
          <rPr>
            <b/>
            <sz val="9"/>
            <color indexed="81"/>
            <rFont val="Tahoma"/>
            <family val="2"/>
          </rPr>
          <t>Author:</t>
        </r>
        <r>
          <rPr>
            <sz val="9"/>
            <color indexed="81"/>
            <rFont val="Tahoma"/>
            <family val="2"/>
          </rPr>
          <t xml:space="preserve">
Dài hạn thì 424</t>
        </r>
      </text>
    </comment>
    <comment ref="ADW89" authorId="0">
      <text>
        <r>
          <rPr>
            <b/>
            <sz val="9"/>
            <color indexed="81"/>
            <rFont val="Tahoma"/>
            <family val="2"/>
          </rPr>
          <t>Author:</t>
        </r>
        <r>
          <rPr>
            <sz val="9"/>
            <color indexed="81"/>
            <rFont val="Tahoma"/>
            <family val="2"/>
          </rPr>
          <t xml:space="preserve">
Dài hạn thì 214</t>
        </r>
      </text>
    </comment>
    <comment ref="ADX89" authorId="0">
      <text>
        <r>
          <rPr>
            <b/>
            <sz val="9"/>
            <color indexed="81"/>
            <rFont val="Tahoma"/>
            <family val="2"/>
          </rPr>
          <t>Author:</t>
        </r>
        <r>
          <rPr>
            <sz val="9"/>
            <color indexed="81"/>
            <rFont val="Tahoma"/>
            <family val="2"/>
          </rPr>
          <t xml:space="preserve">
Dài hạn thì 424</t>
        </r>
      </text>
    </comment>
    <comment ref="ADW90" authorId="0">
      <text>
        <r>
          <rPr>
            <b/>
            <sz val="9"/>
            <color indexed="81"/>
            <rFont val="Tahoma"/>
            <family val="2"/>
          </rPr>
          <t>Author:</t>
        </r>
        <r>
          <rPr>
            <sz val="9"/>
            <color indexed="81"/>
            <rFont val="Tahoma"/>
            <family val="2"/>
          </rPr>
          <t xml:space="preserve">
Dài hạn thì 214</t>
        </r>
      </text>
    </comment>
    <comment ref="ADX90" authorId="0">
      <text>
        <r>
          <rPr>
            <b/>
            <sz val="9"/>
            <color indexed="81"/>
            <rFont val="Tahoma"/>
            <family val="2"/>
          </rPr>
          <t>Author:</t>
        </r>
        <r>
          <rPr>
            <sz val="9"/>
            <color indexed="81"/>
            <rFont val="Tahoma"/>
            <family val="2"/>
          </rPr>
          <t xml:space="preserve">
Dài hạn thì 424</t>
        </r>
      </text>
    </comment>
    <comment ref="ADW91" authorId="0">
      <text>
        <r>
          <rPr>
            <b/>
            <sz val="9"/>
            <color indexed="81"/>
            <rFont val="Tahoma"/>
            <family val="2"/>
          </rPr>
          <t>Author:</t>
        </r>
        <r>
          <rPr>
            <sz val="9"/>
            <color indexed="81"/>
            <rFont val="Tahoma"/>
            <family val="2"/>
          </rPr>
          <t xml:space="preserve">
Dài hạn thì 214</t>
        </r>
      </text>
    </comment>
    <comment ref="ADX91" authorId="0">
      <text>
        <r>
          <rPr>
            <b/>
            <sz val="9"/>
            <color indexed="81"/>
            <rFont val="Tahoma"/>
            <family val="2"/>
          </rPr>
          <t>Author:</t>
        </r>
        <r>
          <rPr>
            <sz val="9"/>
            <color indexed="81"/>
            <rFont val="Tahoma"/>
            <family val="2"/>
          </rPr>
          <t xml:space="preserve">
Dài hạn thì 424</t>
        </r>
      </text>
    </comment>
    <comment ref="ADW92" authorId="0">
      <text>
        <r>
          <rPr>
            <b/>
            <sz val="9"/>
            <color indexed="81"/>
            <rFont val="Tahoma"/>
            <family val="2"/>
          </rPr>
          <t>Author:</t>
        </r>
        <r>
          <rPr>
            <sz val="9"/>
            <color indexed="81"/>
            <rFont val="Tahoma"/>
            <family val="2"/>
          </rPr>
          <t xml:space="preserve">
Dài hạn thì 214</t>
        </r>
      </text>
    </comment>
    <comment ref="ADX92" authorId="0">
      <text>
        <r>
          <rPr>
            <b/>
            <sz val="9"/>
            <color indexed="81"/>
            <rFont val="Tahoma"/>
            <family val="2"/>
          </rPr>
          <t>Author:</t>
        </r>
        <r>
          <rPr>
            <sz val="9"/>
            <color indexed="81"/>
            <rFont val="Tahoma"/>
            <family val="2"/>
          </rPr>
          <t xml:space="preserve">
Dài hạn thì 424</t>
        </r>
      </text>
    </comment>
    <comment ref="ADW93" authorId="0">
      <text>
        <r>
          <rPr>
            <b/>
            <sz val="9"/>
            <color indexed="81"/>
            <rFont val="Tahoma"/>
            <family val="2"/>
          </rPr>
          <t>Author:</t>
        </r>
        <r>
          <rPr>
            <sz val="9"/>
            <color indexed="81"/>
            <rFont val="Tahoma"/>
            <family val="2"/>
          </rPr>
          <t xml:space="preserve">
Dài hạn thì 214</t>
        </r>
      </text>
    </comment>
    <comment ref="ADX93" authorId="0">
      <text>
        <r>
          <rPr>
            <b/>
            <sz val="9"/>
            <color indexed="81"/>
            <rFont val="Tahoma"/>
            <family val="2"/>
          </rPr>
          <t>Author:</t>
        </r>
        <r>
          <rPr>
            <sz val="9"/>
            <color indexed="81"/>
            <rFont val="Tahoma"/>
            <family val="2"/>
          </rPr>
          <t xml:space="preserve">
Dài hạn thì 424</t>
        </r>
      </text>
    </comment>
    <comment ref="ADW94" authorId="0">
      <text>
        <r>
          <rPr>
            <b/>
            <sz val="9"/>
            <color indexed="81"/>
            <rFont val="Tahoma"/>
            <family val="2"/>
          </rPr>
          <t>Author:</t>
        </r>
        <r>
          <rPr>
            <sz val="9"/>
            <color indexed="81"/>
            <rFont val="Tahoma"/>
            <family val="2"/>
          </rPr>
          <t xml:space="preserve">
Dài hạn thì 214</t>
        </r>
      </text>
    </comment>
    <comment ref="ADX94" authorId="0">
      <text>
        <r>
          <rPr>
            <b/>
            <sz val="9"/>
            <color indexed="81"/>
            <rFont val="Tahoma"/>
            <family val="2"/>
          </rPr>
          <t>Author:</t>
        </r>
        <r>
          <rPr>
            <sz val="9"/>
            <color indexed="81"/>
            <rFont val="Tahoma"/>
            <family val="2"/>
          </rPr>
          <t xml:space="preserve">
Dài hạn thì 424</t>
        </r>
      </text>
    </comment>
    <comment ref="ADX96" authorId="0">
      <text>
        <r>
          <rPr>
            <b/>
            <sz val="9"/>
            <color indexed="81"/>
            <rFont val="Tahoma"/>
            <family val="2"/>
          </rPr>
          <t>Author:</t>
        </r>
        <r>
          <rPr>
            <sz val="9"/>
            <color indexed="81"/>
            <rFont val="Tahoma"/>
            <family val="2"/>
          </rPr>
          <t xml:space="preserve">
Dài hạn thì 425
</t>
        </r>
      </text>
    </comment>
    <comment ref="ADX97" authorId="0">
      <text>
        <r>
          <rPr>
            <b/>
            <sz val="9"/>
            <color indexed="81"/>
            <rFont val="Tahoma"/>
            <family val="2"/>
          </rPr>
          <t>Author:</t>
        </r>
        <r>
          <rPr>
            <sz val="9"/>
            <color indexed="81"/>
            <rFont val="Tahoma"/>
            <family val="2"/>
          </rPr>
          <t xml:space="preserve">
Dài hạn thì 425</t>
        </r>
      </text>
    </comment>
    <comment ref="ADX99" authorId="0">
      <text>
        <r>
          <rPr>
            <b/>
            <sz val="9"/>
            <color indexed="81"/>
            <rFont val="Tahoma"/>
            <family val="2"/>
          </rPr>
          <t>Author:</t>
        </r>
        <r>
          <rPr>
            <sz val="9"/>
            <color indexed="81"/>
            <rFont val="Tahoma"/>
            <family val="2"/>
          </rPr>
          <t xml:space="preserve">
Dài hạn thì 426</t>
        </r>
      </text>
    </comment>
    <comment ref="ADX100" authorId="0">
      <text>
        <r>
          <rPr>
            <b/>
            <sz val="9"/>
            <color indexed="81"/>
            <rFont val="Tahoma"/>
            <family val="2"/>
          </rPr>
          <t>Author:</t>
        </r>
        <r>
          <rPr>
            <sz val="9"/>
            <color indexed="81"/>
            <rFont val="Tahoma"/>
            <family val="2"/>
          </rPr>
          <t xml:space="preserve">
Dài hạn thì 426</t>
        </r>
      </text>
    </comment>
    <comment ref="ADX101" authorId="0">
      <text>
        <r>
          <rPr>
            <b/>
            <sz val="9"/>
            <color indexed="81"/>
            <rFont val="Tahoma"/>
            <family val="2"/>
          </rPr>
          <t>Author:</t>
        </r>
        <r>
          <rPr>
            <sz val="9"/>
            <color indexed="81"/>
            <rFont val="Tahoma"/>
            <family val="2"/>
          </rPr>
          <t xml:space="preserve">
Dài hạn thì 426</t>
        </r>
      </text>
    </comment>
  </commentList>
</comments>
</file>

<file path=xl/comments13.xml><?xml version="1.0" encoding="utf-8"?>
<comments xmlns="http://schemas.openxmlformats.org/spreadsheetml/2006/main">
  <authors>
    <author>Author</author>
  </authors>
  <commentList>
    <comment ref="H6" authorId="0">
      <text>
        <r>
          <rPr>
            <b/>
            <sz val="9"/>
            <color indexed="81"/>
            <rFont val="Tahoma"/>
            <family val="2"/>
          </rPr>
          <t>Đàm Đức:</t>
        </r>
        <r>
          <rPr>
            <sz val="9"/>
            <color indexed="81"/>
            <rFont val="Tahoma"/>
            <family val="2"/>
          </rPr>
          <t xml:space="preserve">
Chọn kỳ kỳ báo cáo</t>
        </r>
      </text>
    </comment>
  </commentList>
</comments>
</file>

<file path=xl/comments14.xml><?xml version="1.0" encoding="utf-8"?>
<comments xmlns="http://schemas.openxmlformats.org/spreadsheetml/2006/main">
  <authors>
    <author>Author</author>
  </authors>
  <commentList>
    <comment ref="K7" authorId="0">
      <text>
        <r>
          <rPr>
            <b/>
            <sz val="9"/>
            <color indexed="81"/>
            <rFont val="Tahoma"/>
            <family val="2"/>
          </rPr>
          <t>Chỉ số cuối của mã
T: Thu
C: Chi</t>
        </r>
      </text>
    </comment>
  </commentList>
</comments>
</file>

<file path=xl/sharedStrings.xml><?xml version="1.0" encoding="utf-8"?>
<sst xmlns="http://schemas.openxmlformats.org/spreadsheetml/2006/main" count="4488" uniqueCount="1473">
  <si>
    <t>STT</t>
  </si>
  <si>
    <t>Địa chỉ</t>
  </si>
  <si>
    <t>Mã số thuế</t>
  </si>
  <si>
    <t>Điện thoại</t>
  </si>
  <si>
    <t>Ký hiệu HĐ</t>
  </si>
  <si>
    <t>Ký hiệu mẫu HĐ</t>
  </si>
  <si>
    <t>Dư Nợ đầu kỳ</t>
  </si>
  <si>
    <t>Dư Có đầu kỳ</t>
  </si>
  <si>
    <t>Phát sinh nợ</t>
  </si>
  <si>
    <t>Phát sinh có</t>
  </si>
  <si>
    <t>Dư có cuối kỳ</t>
  </si>
  <si>
    <t>Mã vật tư</t>
  </si>
  <si>
    <t>Tên vật tư</t>
  </si>
  <si>
    <t>Đơn vị tính</t>
  </si>
  <si>
    <t>Ghi chú</t>
  </si>
  <si>
    <t>Mua hàng</t>
  </si>
  <si>
    <t>Tạm ứng</t>
  </si>
  <si>
    <t>Ngày ghi sổ</t>
  </si>
  <si>
    <t>Mã khách hàng</t>
  </si>
  <si>
    <t>Diễn giải</t>
  </si>
  <si>
    <t>TK Ghi nợ</t>
  </si>
  <si>
    <t>TK Ghi có</t>
  </si>
  <si>
    <t>Số tiền phát sinh</t>
  </si>
  <si>
    <t>Thuế suất</t>
  </si>
  <si>
    <t>Tiền thuế</t>
  </si>
  <si>
    <t>Tên khách hàng</t>
  </si>
  <si>
    <t>Kiểm tra TK Có</t>
  </si>
  <si>
    <t>Mã Số thuế</t>
  </si>
  <si>
    <t>Ngày tháng</t>
  </si>
  <si>
    <t>Số lượng</t>
  </si>
  <si>
    <t>Thành tiền</t>
  </si>
  <si>
    <t>Ngày chứng từ gốc</t>
  </si>
  <si>
    <t>Tài khoản</t>
  </si>
  <si>
    <t>Tên tài khoản</t>
  </si>
  <si>
    <t>Tên tài khoản tiếng Anh</t>
  </si>
  <si>
    <t>111</t>
  </si>
  <si>
    <t>Tiền mặt</t>
  </si>
  <si>
    <t>Cash in hand</t>
  </si>
  <si>
    <t>1111</t>
  </si>
  <si>
    <t>Vietnamese currency</t>
  </si>
  <si>
    <t>1112</t>
  </si>
  <si>
    <t>Tiền mặt ngoại tệ</t>
  </si>
  <si>
    <t>Foreign currency</t>
  </si>
  <si>
    <t>112</t>
  </si>
  <si>
    <t>Tiền gửi ngân hàng</t>
  </si>
  <si>
    <t>Cash in banks</t>
  </si>
  <si>
    <t>1122</t>
  </si>
  <si>
    <t>Tiền ngoại tệ</t>
  </si>
  <si>
    <t>Short-term securities investment</t>
  </si>
  <si>
    <t>Short-term securities investment (during 3 months)</t>
  </si>
  <si>
    <t>Other short-term finance investment (over 3 months)</t>
  </si>
  <si>
    <t>131</t>
  </si>
  <si>
    <t>Phải thu của khách hàng</t>
  </si>
  <si>
    <t>Receivable from customes</t>
  </si>
  <si>
    <t>133</t>
  </si>
  <si>
    <t>Thuế giá trị gia tăng được khấu trừ</t>
  </si>
  <si>
    <t>Value added tax is deducted</t>
  </si>
  <si>
    <t>1331</t>
  </si>
  <si>
    <t>Thuế VAT được khấu trừ của hàng hoá, dịch vụ</t>
  </si>
  <si>
    <t>From goods sale and services</t>
  </si>
  <si>
    <t>1332</t>
  </si>
  <si>
    <t>Thuế VAT được khấu trừ của TSCĐ</t>
  </si>
  <si>
    <t>From fixed assets</t>
  </si>
  <si>
    <t>138</t>
  </si>
  <si>
    <t>Phải thu khác</t>
  </si>
  <si>
    <t>Other receivables</t>
  </si>
  <si>
    <t>1381</t>
  </si>
  <si>
    <t>Tài sản thiếu chờ xử lý</t>
  </si>
  <si>
    <t>Pending assets (loss under pendency)</t>
  </si>
  <si>
    <t>1388</t>
  </si>
  <si>
    <t>Others receivable</t>
  </si>
  <si>
    <t>141</t>
  </si>
  <si>
    <t>Advances</t>
  </si>
  <si>
    <t>152</t>
  </si>
  <si>
    <t>Nguyên liệu, vật liệu</t>
  </si>
  <si>
    <t>Raw material</t>
  </si>
  <si>
    <t>1521</t>
  </si>
  <si>
    <t>Nguyên vật liệu chính</t>
  </si>
  <si>
    <t>1522</t>
  </si>
  <si>
    <t>Nguyên vật liệu phụ</t>
  </si>
  <si>
    <t>1523</t>
  </si>
  <si>
    <t>Vật liệu, phế liệu khác</t>
  </si>
  <si>
    <t>Other material</t>
  </si>
  <si>
    <t>153</t>
  </si>
  <si>
    <t>Công cụ, dụng cụ</t>
  </si>
  <si>
    <t>Instruments and tools</t>
  </si>
  <si>
    <t>154</t>
  </si>
  <si>
    <t>Chi phí sản xuất kinh doanh dở dang</t>
  </si>
  <si>
    <t>Cost for working progress</t>
  </si>
  <si>
    <t>155</t>
  </si>
  <si>
    <t>Thành phẩm</t>
  </si>
  <si>
    <t>Finished product</t>
  </si>
  <si>
    <t>156</t>
  </si>
  <si>
    <t>Hàng hoá</t>
  </si>
  <si>
    <t>Goods</t>
  </si>
  <si>
    <t>157</t>
  </si>
  <si>
    <t>Hàng gửi đi bán</t>
  </si>
  <si>
    <t>Entrusted goods for sale</t>
  </si>
  <si>
    <t>Dự phòng giảm giá hàng tồn kho</t>
  </si>
  <si>
    <t>Dự phòng phải thu khó đòi</t>
  </si>
  <si>
    <t>211</t>
  </si>
  <si>
    <t>Tài sản cố định hữu hình</t>
  </si>
  <si>
    <t>Tangible fixed assets</t>
  </si>
  <si>
    <t>2111</t>
  </si>
  <si>
    <t>214</t>
  </si>
  <si>
    <t>Hao mòn tài sản cố định</t>
  </si>
  <si>
    <t>Depreciation of fixed assets</t>
  </si>
  <si>
    <t>2141</t>
  </si>
  <si>
    <t>Hao mòn TSCĐ hữu hình</t>
  </si>
  <si>
    <t>Depreciation of tangible fixed assets</t>
  </si>
  <si>
    <t>2142</t>
  </si>
  <si>
    <t>Hao mòn TSCÐ thuê tài chính</t>
  </si>
  <si>
    <t>Depreciation of finance lease assets</t>
  </si>
  <si>
    <t>2143</t>
  </si>
  <si>
    <t>Hao mòn TSCÐ vô hình</t>
  </si>
  <si>
    <t>Depreciation of intangible fixed assets</t>
  </si>
  <si>
    <t>2147</t>
  </si>
  <si>
    <t>Hao mòn bất động sản đầu tư</t>
  </si>
  <si>
    <t>217</t>
  </si>
  <si>
    <t>Bất động sản đầu tư</t>
  </si>
  <si>
    <t>Long-term securities</t>
  </si>
  <si>
    <t>Joint-venture capital contribution</t>
  </si>
  <si>
    <t>229</t>
  </si>
  <si>
    <t>Dự phòng giảm giá đầu tư dài hạn</t>
  </si>
  <si>
    <t>Provision for long-term investment devaluation</t>
  </si>
  <si>
    <t>241</t>
  </si>
  <si>
    <t>Xây dựng cơ bản dở dang</t>
  </si>
  <si>
    <t>Capital construction in process</t>
  </si>
  <si>
    <t>2411</t>
  </si>
  <si>
    <t>Mua sắm TSCÐ</t>
  </si>
  <si>
    <t>Fixed assets purchases</t>
  </si>
  <si>
    <t>2412</t>
  </si>
  <si>
    <t>Xây dựng cơ bản</t>
  </si>
  <si>
    <t>Capital construction</t>
  </si>
  <si>
    <t>2413</t>
  </si>
  <si>
    <t>Sửa chữa lớn TSCĐ</t>
  </si>
  <si>
    <t>Major repair of fixed assets</t>
  </si>
  <si>
    <t>242</t>
  </si>
  <si>
    <t>Chi phí trả trước dài hạn</t>
  </si>
  <si>
    <t>331</t>
  </si>
  <si>
    <t>Phải trả cho người bán</t>
  </si>
  <si>
    <t>Payables to seller</t>
  </si>
  <si>
    <t>333</t>
  </si>
  <si>
    <t>Thuế và các khoản phải nộp Nhà nước</t>
  </si>
  <si>
    <t>Taxes and obligations to state budget</t>
  </si>
  <si>
    <t>3331</t>
  </si>
  <si>
    <t>Thuế giá trị gia tăng phải nộp</t>
  </si>
  <si>
    <t>Value added tax</t>
  </si>
  <si>
    <t>33311</t>
  </si>
  <si>
    <t>Thuế GTGT đầu ra</t>
  </si>
  <si>
    <t>From output</t>
  </si>
  <si>
    <t>33312</t>
  </si>
  <si>
    <t>Thuế GTGT hàng nhập khẩu</t>
  </si>
  <si>
    <t>From imports</t>
  </si>
  <si>
    <t>3332</t>
  </si>
  <si>
    <t>Thuế tiêu thụ đặc biệt</t>
  </si>
  <si>
    <t>Special turnover tax</t>
  </si>
  <si>
    <t>3333</t>
  </si>
  <si>
    <t>Thuế xuất nhập khẩu</t>
  </si>
  <si>
    <t>Import, export tax</t>
  </si>
  <si>
    <t>3334</t>
  </si>
  <si>
    <t>Thuế thu nhập doanh nghiệp</t>
  </si>
  <si>
    <t>Income tax from enterprise</t>
  </si>
  <si>
    <t>3335</t>
  </si>
  <si>
    <t>Thuế thu nhập cá nhân</t>
  </si>
  <si>
    <t>Income tax from staff</t>
  </si>
  <si>
    <t>3336</t>
  </si>
  <si>
    <t>Thuế tài nguyên</t>
  </si>
  <si>
    <t>Natural resource tax</t>
  </si>
  <si>
    <t>3337</t>
  </si>
  <si>
    <t>Thuế nhà đất, tiền thuê đất</t>
  </si>
  <si>
    <t>Land and house tax, land lease charges</t>
  </si>
  <si>
    <t>3338</t>
  </si>
  <si>
    <t>Các loại thuế khác</t>
  </si>
  <si>
    <t>Other taxes</t>
  </si>
  <si>
    <t>3339</t>
  </si>
  <si>
    <t>Phí, lệ phí và các khoản phải nộp khác</t>
  </si>
  <si>
    <t>Fees and other payables</t>
  </si>
  <si>
    <t>334</t>
  </si>
  <si>
    <t>Phải trả người lao động</t>
  </si>
  <si>
    <t>Payable to expenses</t>
  </si>
  <si>
    <t>335</t>
  </si>
  <si>
    <t>Chi phí phải trả</t>
  </si>
  <si>
    <t>Payable expenses</t>
  </si>
  <si>
    <t>338</t>
  </si>
  <si>
    <t>Phải trả và phải nộp khác</t>
  </si>
  <si>
    <t>Other payables</t>
  </si>
  <si>
    <t>3381</t>
  </si>
  <si>
    <t>Tài sản thừa chờ giải quyết</t>
  </si>
  <si>
    <t>Pending assets</t>
  </si>
  <si>
    <t>3382</t>
  </si>
  <si>
    <t>Kinh phí công doàn</t>
  </si>
  <si>
    <t>Trade Union fees</t>
  </si>
  <si>
    <t>3383</t>
  </si>
  <si>
    <t>Bảo hiểm xã hội</t>
  </si>
  <si>
    <t>Social insurance</t>
  </si>
  <si>
    <t>3384</t>
  </si>
  <si>
    <t>Bảo hiểm y tế</t>
  </si>
  <si>
    <t>Health insurance</t>
  </si>
  <si>
    <t>3386</t>
  </si>
  <si>
    <t>3387</t>
  </si>
  <si>
    <t>Doanh thu chưa thực hiện</t>
  </si>
  <si>
    <t>Unearned revenue account</t>
  </si>
  <si>
    <t>3388</t>
  </si>
  <si>
    <t>Phải trả, phải nộp khác</t>
  </si>
  <si>
    <t>Others payablle</t>
  </si>
  <si>
    <t>341</t>
  </si>
  <si>
    <t>Long-term borrowings</t>
  </si>
  <si>
    <t>3411</t>
  </si>
  <si>
    <t>352</t>
  </si>
  <si>
    <t>Dự phòng phải trả</t>
  </si>
  <si>
    <t>reserved payables</t>
  </si>
  <si>
    <t>411</t>
  </si>
  <si>
    <t>Nguồn vốn kinh doanh</t>
  </si>
  <si>
    <t>Working capital</t>
  </si>
  <si>
    <t>4111</t>
  </si>
  <si>
    <t>Vốn đầu tư chủ sở hữu</t>
  </si>
  <si>
    <t>Working capital from government</t>
  </si>
  <si>
    <t>4112</t>
  </si>
  <si>
    <t>Thặng dư vốn cổ phần</t>
  </si>
  <si>
    <t>Working capital self-supplement</t>
  </si>
  <si>
    <t>4118</t>
  </si>
  <si>
    <t>Vốn khác</t>
  </si>
  <si>
    <t>Working capital from joint-venture investers</t>
  </si>
  <si>
    <t>413</t>
  </si>
  <si>
    <t>Chênh lệch tỷ giá hối đoái</t>
  </si>
  <si>
    <t>Exchange rate differences</t>
  </si>
  <si>
    <t>418</t>
  </si>
  <si>
    <t>Các quỹ khác thuộc vốn chủ sở hữu</t>
  </si>
  <si>
    <t>Financial reserved fund</t>
  </si>
  <si>
    <t>419</t>
  </si>
  <si>
    <t>Cổ phiếu quỹ</t>
  </si>
  <si>
    <t>421</t>
  </si>
  <si>
    <t>Lợi nhuận chưa phân phối</t>
  </si>
  <si>
    <t>Undistributed profit</t>
  </si>
  <si>
    <t>4211</t>
  </si>
  <si>
    <t>Lợi nhuận chưa phân phối năm trước</t>
  </si>
  <si>
    <t>Previous year's profit</t>
  </si>
  <si>
    <t>4212</t>
  </si>
  <si>
    <t>Lợi nhuận chưa phân phối năm nay</t>
  </si>
  <si>
    <t>Current year's profit</t>
  </si>
  <si>
    <t>Quỹ khen thưởng, phúc lợi</t>
  </si>
  <si>
    <t>Quỹ khen thưởng</t>
  </si>
  <si>
    <t>Quỹ phúc lợi</t>
  </si>
  <si>
    <t>511</t>
  </si>
  <si>
    <t>Doanh thu bán hàng</t>
  </si>
  <si>
    <t>Sale turnover</t>
  </si>
  <si>
    <t>5111</t>
  </si>
  <si>
    <t>Doanh thu bán hàng hoá</t>
  </si>
  <si>
    <t>From goods sale</t>
  </si>
  <si>
    <t>5112</t>
  </si>
  <si>
    <t>Doanh thu bán thành phẩm</t>
  </si>
  <si>
    <t>From products sale</t>
  </si>
  <si>
    <t>5113</t>
  </si>
  <si>
    <t>Doanh thu cung cấp dịch vụ</t>
  </si>
  <si>
    <t>From services</t>
  </si>
  <si>
    <t>5118</t>
  </si>
  <si>
    <t>Doanh thu khác</t>
  </si>
  <si>
    <t xml:space="preserve">Other incomes          </t>
  </si>
  <si>
    <t>515</t>
  </si>
  <si>
    <t>Thu nhập hoạt động tài chính</t>
  </si>
  <si>
    <t>Incomes from financial activities</t>
  </si>
  <si>
    <t>Các khoản giảm trừ doanh thu</t>
  </si>
  <si>
    <t>611</t>
  </si>
  <si>
    <t>Cost for direct raw materials</t>
  </si>
  <si>
    <t>631</t>
  </si>
  <si>
    <t>Giá thành sản xuất</t>
  </si>
  <si>
    <t>Production cost</t>
  </si>
  <si>
    <t>632</t>
  </si>
  <si>
    <t>Giá vốn hàng bán</t>
  </si>
  <si>
    <t>Original price of goods for sale</t>
  </si>
  <si>
    <t>635</t>
  </si>
  <si>
    <t>Chi phí hoạt động tài chính</t>
  </si>
  <si>
    <t>Financial activities costs</t>
  </si>
  <si>
    <t>642</t>
  </si>
  <si>
    <t>Chi phí quản lý kinh doanh</t>
  </si>
  <si>
    <t>6421</t>
  </si>
  <si>
    <t>Chi phí bán hàng</t>
  </si>
  <si>
    <t>Sales costs</t>
  </si>
  <si>
    <t>64211</t>
  </si>
  <si>
    <t>Chi phí nhân viên</t>
  </si>
  <si>
    <t>Employees</t>
  </si>
  <si>
    <t>64212</t>
  </si>
  <si>
    <t>Chi phí vật liệu, bao bì</t>
  </si>
  <si>
    <t>Materials and wrappings</t>
  </si>
  <si>
    <t>64213</t>
  </si>
  <si>
    <t>Chi phí dụng cụ, đồ dùng</t>
  </si>
  <si>
    <t>Stationaries for sale</t>
  </si>
  <si>
    <t>64214</t>
  </si>
  <si>
    <t>64215</t>
  </si>
  <si>
    <t>Chi phí bảo hành</t>
  </si>
  <si>
    <t>Warranty expenses</t>
  </si>
  <si>
    <t>64217</t>
  </si>
  <si>
    <t>Chi phí dịch vụ mua ngoài</t>
  </si>
  <si>
    <t>External services</t>
  </si>
  <si>
    <t>64218</t>
  </si>
  <si>
    <t>Chi phí bằng tiền khác</t>
  </si>
  <si>
    <t>Others by cash</t>
  </si>
  <si>
    <t>6422</t>
  </si>
  <si>
    <t>Chi phí quản lý doanh nghiệp</t>
  </si>
  <si>
    <t>Enterprise administration expenses</t>
  </si>
  <si>
    <t>64221</t>
  </si>
  <si>
    <t>Employees and managers</t>
  </si>
  <si>
    <t>64222</t>
  </si>
  <si>
    <t>Administrative materials</t>
  </si>
  <si>
    <t>64223</t>
  </si>
  <si>
    <t>Offices's equipments</t>
  </si>
  <si>
    <t>64224</t>
  </si>
  <si>
    <t>64225</t>
  </si>
  <si>
    <t>Taxes, fees and charges</t>
  </si>
  <si>
    <t>64226</t>
  </si>
  <si>
    <t>Provisions</t>
  </si>
  <si>
    <t>64227</t>
  </si>
  <si>
    <t>64228</t>
  </si>
  <si>
    <t>711</t>
  </si>
  <si>
    <t>Thu nhập khác</t>
  </si>
  <si>
    <t>Other incomes</t>
  </si>
  <si>
    <t>811</t>
  </si>
  <si>
    <t>Chi phí khác</t>
  </si>
  <si>
    <t>Other costs</t>
  </si>
  <si>
    <t>821</t>
  </si>
  <si>
    <t>Chi phí thuế thu nhập doanh nghiệp</t>
  </si>
  <si>
    <t>Uncertain costs</t>
  </si>
  <si>
    <t>911</t>
  </si>
  <si>
    <t>Xác định kết quả kinh doanh</t>
  </si>
  <si>
    <t>Evaluation of business results</t>
  </si>
  <si>
    <t>Dư nợ đầu kỳ</t>
  </si>
  <si>
    <t>Dư có đầu kỳ</t>
  </si>
  <si>
    <t>Dư nợ cuối kỳ</t>
  </si>
  <si>
    <t>Số HĐ</t>
  </si>
  <si>
    <t>Ngày tháng ghi sổ</t>
  </si>
  <si>
    <t>Chứng từ</t>
  </si>
  <si>
    <t>Số hiệu</t>
  </si>
  <si>
    <t>STT dòng</t>
  </si>
  <si>
    <t>Số phát sinh</t>
  </si>
  <si>
    <t xml:space="preserve">Nợ </t>
  </si>
  <si>
    <t>Có</t>
  </si>
  <si>
    <t>SỔ NHẬT KÝ CHUNG</t>
  </si>
  <si>
    <t>Tài khoản đối ứng</t>
  </si>
  <si>
    <t>Nợ</t>
  </si>
  <si>
    <t>Số dư đầu kỳ</t>
  </si>
  <si>
    <t>Số phát sinh trong kỳ</t>
  </si>
  <si>
    <t>Số dư cuối kỳ</t>
  </si>
  <si>
    <t>Thủ quỹ</t>
  </si>
  <si>
    <t>(Ký, ghi rõ họ tên)</t>
  </si>
  <si>
    <t>Kế toán trưởng</t>
  </si>
  <si>
    <t>Người lập phiếu</t>
  </si>
  <si>
    <t>Tên, nhãn hiệu, quy cách, phẩm chất vật tư, dụng cụ, sản phẩm, hàng hóa</t>
  </si>
  <si>
    <t>Mã số</t>
  </si>
  <si>
    <t>Đơn vị
tính</t>
  </si>
  <si>
    <t>Đơn giá</t>
  </si>
  <si>
    <t>Cộng</t>
  </si>
  <si>
    <t>Thủ kho</t>
  </si>
  <si>
    <t>Thông tin</t>
  </si>
  <si>
    <t>THÔNG TIN DOANH NGHIỆP</t>
  </si>
  <si>
    <t>Stt</t>
  </si>
  <si>
    <t>Mã HH</t>
  </si>
  <si>
    <t>Tên vật liệu, sản phẩm,
hàng hóa</t>
  </si>
  <si>
    <t>Đvt</t>
  </si>
  <si>
    <t>Nhập trong kỳ</t>
  </si>
  <si>
    <t>Xuất trong kỳ</t>
  </si>
  <si>
    <t>SL</t>
  </si>
  <si>
    <t>Th.Tiền</t>
  </si>
  <si>
    <t>IN</t>
  </si>
  <si>
    <t>- Sổ này có ……… trang, đánh từ trang 01 đến trang ……..</t>
  </si>
  <si>
    <t>- Ngày mở sổ:</t>
  </si>
  <si>
    <t>Người ghi sổ</t>
  </si>
  <si>
    <t>Giám đốc</t>
  </si>
  <si>
    <t xml:space="preserve"> Nhập </t>
  </si>
  <si>
    <t xml:space="preserve"> Xuất </t>
  </si>
  <si>
    <t xml:space="preserve"> Tồn </t>
  </si>
  <si>
    <t xml:space="preserve"> Số lượng </t>
  </si>
  <si>
    <t>7=5×6</t>
  </si>
  <si>
    <t>9=5×8</t>
  </si>
  <si>
    <t>11=5×10</t>
  </si>
  <si>
    <t>Tên kho</t>
  </si>
  <si>
    <t>Tổng cộng</t>
  </si>
  <si>
    <t>1</t>
  </si>
  <si>
    <t>Ngày, tháng</t>
  </si>
  <si>
    <t>Tài khoản khác</t>
  </si>
  <si>
    <t>Số tiền</t>
  </si>
  <si>
    <t>A</t>
  </si>
  <si>
    <t>B</t>
  </si>
  <si>
    <t>C</t>
  </si>
  <si>
    <t>D</t>
  </si>
  <si>
    <t>E</t>
  </si>
  <si>
    <t>Ngày, tháng ghi sổ</t>
  </si>
  <si>
    <t>Phải trả người bán (ghi Có)</t>
  </si>
  <si>
    <t>x</t>
  </si>
  <si>
    <t>BẢNG CÂN ĐỐI PHÁT SINH TÀI KHOẢN</t>
  </si>
  <si>
    <t>Người lập biểu</t>
  </si>
  <si>
    <t>Ngày, tháng chứng từ</t>
  </si>
  <si>
    <t>Số hiệu chứng từ</t>
  </si>
  <si>
    <t>Thu</t>
  </si>
  <si>
    <t>Chi</t>
  </si>
  <si>
    <t>Tồn</t>
  </si>
  <si>
    <t>G</t>
  </si>
  <si>
    <t>SỔ QUỸ TIỀN MẶT</t>
  </si>
  <si>
    <t xml:space="preserve">Tên khách hàng </t>
  </si>
  <si>
    <t xml:space="preserve">BẢNG TỔNG HỢP SỐ DƯ, SỐ PHÁT SINH  </t>
  </si>
  <si>
    <t>BÁO CÁO KẾT QỦA HOẠT ĐỘNG KINH DOANH</t>
  </si>
  <si>
    <t>Đơn vị tiền: Đồng Việt Nam</t>
  </si>
  <si>
    <t>Chỉ tiêu</t>
  </si>
  <si>
    <t>Mã</t>
  </si>
  <si>
    <t>Thuyết minh</t>
  </si>
  <si>
    <t>Số năm nay</t>
  </si>
  <si>
    <t>Số năm trước</t>
  </si>
  <si>
    <t>(1)</t>
  </si>
  <si>
    <t>(2)</t>
  </si>
  <si>
    <t>(3)</t>
  </si>
  <si>
    <t>(4)</t>
  </si>
  <si>
    <t>(5)</t>
  </si>
  <si>
    <t>(6)</t>
  </si>
  <si>
    <t>Doanh thu bán hàng và cung cấp dịch vụ</t>
  </si>
  <si>
    <t>01</t>
  </si>
  <si>
    <t>IV.08</t>
  </si>
  <si>
    <t>02</t>
  </si>
  <si>
    <t>Doanh thu hoạt động tài chính</t>
  </si>
  <si>
    <t>Chi phí tài chính</t>
  </si>
  <si>
    <t xml:space="preserve">     - Trong đó: Chi phí lãi vay </t>
  </si>
  <si>
    <t>Lợi nhuận thuần từ hoạt động kinh doanh 
     (30 = 20 + 21 - 22 – 24)</t>
  </si>
  <si>
    <t>Lợi nhuận khác (40 = 31 - 32)</t>
  </si>
  <si>
    <t>IV.09</t>
  </si>
  <si>
    <t>Chi phí thuế TNDN</t>
  </si>
  <si>
    <t>Lợi nhuận sau thuế thu nhập doanh nghiệp  
     (60 = 50 – 51)</t>
  </si>
  <si>
    <t>Doanh thu thuần về bán hàng và cung cấp dịch vụ  (10 = 01 - 02)</t>
  </si>
  <si>
    <t>Lợi nhuận gộp về bán hàng và cung cấp dịch vụ (20 = 10 - 11)</t>
  </si>
  <si>
    <t>Tổng lợi nhuận kế toán trước thuế 
(50 = 30 + 40)</t>
  </si>
  <si>
    <t>CHỈ TIÊU</t>
  </si>
  <si>
    <t>TÀI SẢN</t>
  </si>
  <si>
    <t>I. Tiền và các khoản tương đương tiền</t>
  </si>
  <si>
    <t>2</t>
  </si>
  <si>
    <t>IV. Hàng tồn kho</t>
  </si>
  <si>
    <t>NHẬT KÝ MUA HÀNG</t>
  </si>
  <si>
    <t>11211</t>
  </si>
  <si>
    <t>11212</t>
  </si>
  <si>
    <t>Mẫu số: S03a – DNN</t>
  </si>
  <si>
    <t>Mẫu số: S03a3 – DNN</t>
  </si>
  <si>
    <t>Mẫu số: S03a4 – DNN</t>
  </si>
  <si>
    <t>Mẫu số: S000 – DNN</t>
  </si>
  <si>
    <t>BẢN THUYẾT MINH BÁO CÁO TÀI CHÍNH</t>
  </si>
  <si>
    <t>I- Đặc điểm hoạt động của doanh nghiệp</t>
  </si>
  <si>
    <t>7- Nguyên tắc ghi nhận chi phí đi vay : Chi phí đi vay được ghi nhận vào chi phí tài chính hay vốn hóa khi có đủ điều kiện theo quy định Chuẩn mực kế toán số 16 – “Chi phí đi vay”</t>
  </si>
  <si>
    <t>+ Phương pháp phân bổ chi phí đi vay : Phương pháp đường thẳng</t>
  </si>
  <si>
    <t>8- Nguyên tắc ghi nhận chi phí phải trả :</t>
  </si>
  <si>
    <t>- Chi phí phải trả : Được ghi nhận theo chuẩn mực kế toán số 16 – “Chi phí đi vay”, các khoản trích trước vào chi phí SXKD phù hợp với doanh thu phát sinh trong kỳ theo chuẩn mực số 01 – “Chuẩn mực chung”.</t>
  </si>
  <si>
    <t>- Chi phí sửa chữa lớn : Theo kế hoạch sửa chữa lớn hằng năm</t>
  </si>
  <si>
    <t>- Chi phí bảo hành sản phẩm : Được ghi nhận sau ngày giao sản phẩm có bảo hành và chỉ được xác định chắc chắn khi các điều kiện ghi nhận doanh thu được thỏa mãn.</t>
  </si>
  <si>
    <t>9. Nguyên tắc và phương pháp ghi nhận các khoản dự phòng phải trả :</t>
  </si>
  <si>
    <t>- Nguyên tắc ghi nhận dự phòng phải trả : Theo chuẩn mực số 18 – “Các khoản dự phòng, tài sản và nợ tiềm tàng” quy định và theo chế độ tài chính hiện hành.</t>
  </si>
  <si>
    <t>- Phương pháp ghi nhận dự phòng phải trả : Cuối niên độ kế toán, các khoản phải trả được lập thêm nếu số chênh lệch lớn hơn giữa số dự phòng phải trả phải lập năm nay so với số dự phòng phải trả đã lập năm trước hay bị hoàn nhập nếu số chênh lệch nhỏ hơn . Việc lập dự phòng phải trả theo quy định của chuẩn mực kế toán và cơ chế quản lý tài chính.</t>
  </si>
  <si>
    <t xml:space="preserve"> Ghi nhận chênh lệch theo tỷ giá thời điểm tại ngân hàng giao dịch </t>
  </si>
  <si>
    <t>- Gi nhận các khoản chênh lệch tỷ giá vào doanh thu tài chính hoặc chi phí tài chính và thực hiện theo chuẩn mực số 10 – “Ảnh hưởng của việc thay đổi tỷ giá hối đoái”.</t>
  </si>
  <si>
    <t>11- Nguyên tắc ghi nhận doanh thu:</t>
  </si>
  <si>
    <t>Nguyên tắc ghi nhận doanh thu bán hàng; doanh thu cung cấp dịch vụ; doanh thu hoạt động tài chính. Áp dụng theo quy định của chuẩn mực số 14 – “Doanh thu và thu nhập khác” và chuẩn mực số 01 – “Chuẩn mực chung”.</t>
  </si>
  <si>
    <t xml:space="preserve">  - Nguyên tắc ghi nhận : Các khoản thu thương mại được ghi nhận khi xác định doanh thu theo chuẩn mực số 14 – “Doanh thu và thu nhập khác”, đối với các khoản thu khác được ghi nhận tại thời điểm phát sinh.</t>
  </si>
  <si>
    <t xml:space="preserve">III-Thông tin bổ sung cho các khoản mục trình bày trong Bảng cân đối kế toán  </t>
  </si>
  <si>
    <t>(Đơn vị tính : VN đồng)</t>
  </si>
  <si>
    <t>01- Tiền và tương đương tiền</t>
  </si>
  <si>
    <t>Cuối năm</t>
  </si>
  <si>
    <t xml:space="preserve">Đầu năm </t>
  </si>
  <si>
    <t xml:space="preserve">   - Tiền mặt</t>
  </si>
  <si>
    <t xml:space="preserve">   - Tương đương tiền</t>
  </si>
  <si>
    <t>02- Hàng tồn kho</t>
  </si>
  <si>
    <t xml:space="preserve">                     - Nguyên liệu, vật liệu </t>
  </si>
  <si>
    <t xml:space="preserve">                     - Công cụ, dụng cụ </t>
  </si>
  <si>
    <t xml:space="preserve">                     - Chi phí SX, KD dở dang</t>
  </si>
  <si>
    <t xml:space="preserve">                     - Thành phẩm </t>
  </si>
  <si>
    <t xml:space="preserve">                     - Hàng hóa </t>
  </si>
  <si>
    <t xml:space="preserve">                     - Hàng gửi đi bán</t>
  </si>
  <si>
    <t>Cộng giá gốc hàng tồn kho</t>
  </si>
  <si>
    <t>* Thuyết minh số liệu và giải trình khác ( nếu có )</t>
  </si>
  <si>
    <t xml:space="preserve"> 03 - Tình hình tăng, giảm tài sản cố định hữu hình:</t>
  </si>
  <si>
    <t>Khoản mục</t>
  </si>
  <si>
    <t>Nhà cửa</t>
  </si>
  <si>
    <t>Máy móc thiết bị</t>
  </si>
  <si>
    <t>Phương tiện vận tải truyền dẫn</t>
  </si>
  <si>
    <t>Thiết bị dụng cụ quản lý</t>
  </si>
  <si>
    <t>TSCĐ khác</t>
  </si>
  <si>
    <t>(1) Nguyên giá TSCĐ hữu hình</t>
  </si>
  <si>
    <t>Số dư đầu năm</t>
  </si>
  <si>
    <t>Số tăng trong năm 
Trong đó :</t>
  </si>
  <si>
    <t>- Mua sắm</t>
  </si>
  <si>
    <t>- Xây dựng</t>
  </si>
  <si>
    <t>Số giảm trong năm 
Trong đó :</t>
  </si>
  <si>
    <t>Thanh lý</t>
  </si>
  <si>
    <t>Nhượng bán</t>
  </si>
  <si>
    <t>Chuyển sang BĐSĐT</t>
  </si>
  <si>
    <t>Số dư cuối năm</t>
  </si>
  <si>
    <t>(2) Giá trị hao mòn lũy kế</t>
  </si>
  <si>
    <t>- Số tăng trong năm</t>
  </si>
  <si>
    <t>- Số giảm trong năm</t>
  </si>
  <si>
    <t>Giá trị còn lại của TSCĐ HH</t>
  </si>
  <si>
    <t>- Tại ngày đầu năm</t>
  </si>
  <si>
    <t xml:space="preserve">- Tại ngày cuối năm          </t>
  </si>
  <si>
    <t>Trong đó :</t>
  </si>
  <si>
    <t xml:space="preserve">   * TSCĐ dùng thế chấp, cầm cố các khoản vay:</t>
  </si>
  <si>
    <t xml:space="preserve">   * TSCĐ tạm thời không sử dụng:</t>
  </si>
  <si>
    <t xml:space="preserve">   * TSCĐ chờ thanh lý:</t>
  </si>
  <si>
    <t>* Thuyết minh số liệu và giải trình khác :</t>
  </si>
  <si>
    <t xml:space="preserve"> - TSCĐ đã khấu hao hết vẫn còn sử dụng</t>
  </si>
  <si>
    <t xml:space="preserve"> - Lý do tăng, giảm :</t>
  </si>
  <si>
    <t>04- Tăng, giảm tài sản cố định vô hình:</t>
  </si>
  <si>
    <t>Quyền sử dụng đất</t>
  </si>
  <si>
    <t>Bản quyền, bằng sáng chế</t>
  </si>
  <si>
    <t>Nhãn hiệu hàng hoá</t>
  </si>
  <si>
    <t>Phần mềm máy vi tính</t>
  </si>
  <si>
    <t>TSCĐ vô hình khác</t>
  </si>
  <si>
    <t>Nguyên giá TSCĐ vô hình</t>
  </si>
  <si>
    <t>Số tăng trong năm :
Trong đó</t>
  </si>
  <si>
    <t>- Mua trong năm</t>
  </si>
  <si>
    <t>- Tạo ra từ nội bộ doanh nghiệp</t>
  </si>
  <si>
    <t>- Thanh lý, nhượng bán</t>
  </si>
  <si>
    <t>- Giảm khác</t>
  </si>
  <si>
    <t>Giá trị hao mòn lũy kế</t>
  </si>
  <si>
    <t>Giá trị còn lại của TSCĐVH</t>
  </si>
  <si>
    <t xml:space="preserve"> -  Thuyết minh số liệu và giải trình khác (Nếu có)</t>
  </si>
  <si>
    <t>05. Tình hình tăng, giảm các khoản đầu tư vào đơn vị khác</t>
  </si>
  <si>
    <t>(1)- Các khoản đầu tư tài chính ngắn hạn :</t>
  </si>
  <si>
    <t xml:space="preserve"> - Chứng khoán đầu tư ngắn hạn</t>
  </si>
  <si>
    <t>- Đầu Tư tài Chính ngắn hạn khác</t>
  </si>
  <si>
    <t>...</t>
  </si>
  <si>
    <t xml:space="preserve">         ...</t>
  </si>
  <si>
    <t>(2)- Các khoản đầu tư tài chính dài hạn:</t>
  </si>
  <si>
    <t>- Đầu tư vào cơ sở kinh doanh đồng kiểm soát</t>
  </si>
  <si>
    <t>- Đầu tư vào công ty liên kết</t>
  </si>
  <si>
    <t>- Đầu tư tài chính dài hạn khác</t>
  </si>
  <si>
    <t xml:space="preserve"> Cộng</t>
  </si>
  <si>
    <t>* Lý do tăng, giảm :</t>
  </si>
  <si>
    <t>06- Thuế và các khoản phải nộp nhà nước</t>
  </si>
  <si>
    <t>- Thuế GTGT phải nộp</t>
  </si>
  <si>
    <t>- Thuế Tiêu thụ đặc biệt</t>
  </si>
  <si>
    <t>- Thuế xuất, nhập khẩu</t>
  </si>
  <si>
    <t>- Thuế TNDN</t>
  </si>
  <si>
    <t>- Thuế thu nhập cá nhân</t>
  </si>
  <si>
    <t>- Thuế tài nguyên</t>
  </si>
  <si>
    <t>- Thuế nhà đất, tiền thuê đất</t>
  </si>
  <si>
    <t>- Các loại thuế khác</t>
  </si>
  <si>
    <t>- Phí, lệ phí và các khoản phải nộp khác</t>
  </si>
  <si>
    <t>07. Tình hình tăng, giảm nguồn vốn chủ sở hữu</t>
  </si>
  <si>
    <t>Số đầu năm</t>
  </si>
  <si>
    <t>Tăng trong năm</t>
  </si>
  <si>
    <t>Giảm trong năm</t>
  </si>
  <si>
    <t>Số cuối năm</t>
  </si>
  <si>
    <t>1. Vốn đầu tư của chủ sở hữu</t>
  </si>
  <si>
    <t>2. Thặng dư vốn cổ phần</t>
  </si>
  <si>
    <t>3. Vốn khác của chủ sở hữu</t>
  </si>
  <si>
    <t>4. Cổ phiếu quỹ (*)</t>
  </si>
  <si>
    <t>5. Chênh lệch tỷ giá hối đoái</t>
  </si>
  <si>
    <t>6. Các quỹ thuộc vốn chủ sở hữu</t>
  </si>
  <si>
    <t>7. Lợi nhuận sau thuế chưa phân phối</t>
  </si>
  <si>
    <t xml:space="preserve"> * Lý do tăng, giảm :</t>
  </si>
  <si>
    <t>Tăng vốn từ nguồn trích khấu hao TSCĐ của một số TSCĐ đã trích khấu hao xong</t>
  </si>
  <si>
    <t>IV-Thông tin bổ sung cho các khoản mục trình bày trong Báo Cáo Kết Quả Hoạt Động Kinh Doanh</t>
  </si>
  <si>
    <t>(Đ. Vị tính : VN Đồng)</t>
  </si>
  <si>
    <t>08- Chi tiết doanh thu và thu nhập khác</t>
  </si>
  <si>
    <t xml:space="preserve">    Năm nay</t>
  </si>
  <si>
    <t>Năm trước</t>
  </si>
  <si>
    <t xml:space="preserve">1- Doanh thu bán hàng </t>
  </si>
  <si>
    <t xml:space="preserve"> - Trong đó : Doanh thu trao đổi hàng hoá</t>
  </si>
  <si>
    <t>2. Doanh thu cung cấp dịch vụ</t>
  </si>
  <si>
    <t xml:space="preserve"> - Trong đó : Doanh thu trao đổi dịch vụ</t>
  </si>
  <si>
    <t>3. Doanh thu hoạt động tài chính</t>
  </si>
  <si>
    <t xml:space="preserve"> - Trong đó : </t>
  </si>
  <si>
    <t xml:space="preserve">      + Tiền lãi, cổ tức được chia</t>
  </si>
  <si>
    <t xml:space="preserve">      + Lãi chênh lệch tỷ giá đã thực hiện</t>
  </si>
  <si>
    <t xml:space="preserve">      + Lãi chênh lệch tỷ giá chưa thực hiện</t>
  </si>
  <si>
    <t xml:space="preserve">      + ……</t>
  </si>
  <si>
    <t>09- Điều chỉnh các khoản tăng, giảm thu nhập chịu thuế TNDN :</t>
  </si>
  <si>
    <t>Năm nay</t>
  </si>
  <si>
    <t xml:space="preserve">- Tổng lợi nhuận kế toán trước thuế </t>
  </si>
  <si>
    <t>-Các khoản TN không tính vào TN chịu Thuế TNDN</t>
  </si>
  <si>
    <t>-Các khoản CP không được khấu trừ vào TN chịu Thuế TNDN</t>
  </si>
  <si>
    <t>- Số lỗ chưa sử dụng (lỗ các năm trước được trừ vào lnhuận trước Thuế)</t>
  </si>
  <si>
    <t>- Số thu nhập chịu thuế TNDN trong năm</t>
  </si>
  <si>
    <t>10- Chi phí sản xuất kinh doanh theo yếu tố</t>
  </si>
  <si>
    <t>1- Chi phí nguyên liệu, vật liệu</t>
  </si>
  <si>
    <t>2- Chi phí nhân công</t>
  </si>
  <si>
    <t>3- Chi phí khấu hao tài sản cố định</t>
  </si>
  <si>
    <t>4- Chi phí dịch vụ mua ngoài</t>
  </si>
  <si>
    <t>5- Chi phí khác bằng tiền</t>
  </si>
  <si>
    <t>V- Thông tin bổ sung cho các khoản mục trong Báo cáo lưu chuyển tiền tệ</t>
  </si>
  <si>
    <t>(ĐV tính : VNĐồng)</t>
  </si>
  <si>
    <t>11- Thông tin về các giao dịch không bằng tiền phát sinh trong năm báo cáo :</t>
  </si>
  <si>
    <t xml:space="preserve">- Mua tài sản bằng cách nhận các khoản nợ liên quan trực tiếp hoặc thông qua nghiệp vụ cho thuê tài chính: </t>
  </si>
  <si>
    <t>-  Việc chuyển nợ thành vốn chủ sở hữu:</t>
  </si>
  <si>
    <t>12- Các khoản tiền và tương đương tiền doanh nghiệp nắm giữ nhưng không được sử dụng:</t>
  </si>
  <si>
    <t xml:space="preserve">- Các khoản tiền nhận ký quỹ, ký cược </t>
  </si>
  <si>
    <t>- Các khoản khác</t>
  </si>
  <si>
    <t>-………………..</t>
  </si>
  <si>
    <t>VI- Những thông tin khác</t>
  </si>
  <si>
    <t>1- Những khoản nợ tiềm tàng</t>
  </si>
  <si>
    <t>2- Những sự kiện phát sinh sau ngày kết thúc kỳ kế toán năm</t>
  </si>
  <si>
    <t>3- Thông tin so sánh</t>
  </si>
  <si>
    <t xml:space="preserve">4. Thông tin khác </t>
  </si>
  <si>
    <t>VII. Đánh giá tổng quát các chỉ tiêu và kiến nghị :</t>
  </si>
  <si>
    <t xml:space="preserve">  (Ký, họ tên)</t>
  </si>
  <si>
    <t>(Ký, họ tên)</t>
  </si>
  <si>
    <t>(Ký, họ tên, đóng dấu)</t>
  </si>
  <si>
    <t>Doanh nghiệp được trình bày thêm các thông tin khác nếu xét thấy cần thiết cho người sử dụng báo cáo tài chính</t>
  </si>
  <si>
    <t>21411</t>
  </si>
  <si>
    <t>SỔ CÁI TÀI KHOẢN</t>
  </si>
  <si>
    <t>PT</t>
  </si>
  <si>
    <t>PC</t>
  </si>
  <si>
    <t>TK Nợ</t>
  </si>
  <si>
    <t>TK Có</t>
  </si>
  <si>
    <t>Mã phiếu</t>
  </si>
  <si>
    <t>Xử lý</t>
  </si>
  <si>
    <t>Tổng cộng tiền hàng</t>
  </si>
  <si>
    <t>F</t>
  </si>
  <si>
    <t>H</t>
  </si>
  <si>
    <t>Bộ phận</t>
  </si>
  <si>
    <t>Tháng</t>
  </si>
  <si>
    <t>0972075067</t>
  </si>
  <si>
    <t>Kiểm tra mã</t>
  </si>
  <si>
    <t>Mã CN</t>
  </si>
  <si>
    <t>Tên CN</t>
  </si>
  <si>
    <t>Tên KH</t>
  </si>
  <si>
    <t>Mã VL,SP</t>
  </si>
  <si>
    <t>Tên Vl,SP</t>
  </si>
  <si>
    <t>Tập hợp CP</t>
  </si>
  <si>
    <t>Kiểm tra TK Nợ</t>
  </si>
  <si>
    <t>Kiểm tra số ctừ</t>
  </si>
  <si>
    <t>Số CTGS</t>
  </si>
  <si>
    <t>Số CTG</t>
  </si>
  <si>
    <t>Đàm Văn Đức</t>
  </si>
  <si>
    <t>hongphat.cty</t>
  </si>
  <si>
    <t>Công ty TNHH Hồng Phát</t>
  </si>
  <si>
    <t>Ngân hàng PG Bank</t>
  </si>
  <si>
    <t>Bảo hiểm thất nghiệp</t>
  </si>
  <si>
    <t>Loại quỹ: Tiền mặt</t>
  </si>
  <si>
    <t>BÁO CÁO LƯU CHUYỂN TIỀN TỆ</t>
  </si>
  <si>
    <t>(Theo phương pháp trực tiếp)</t>
  </si>
  <si>
    <t>Mã xử lý</t>
  </si>
  <si>
    <t>X</t>
  </si>
  <si>
    <t>I. Lưu chuyển tiền từ hoạt động kinh doanh</t>
  </si>
  <si>
    <t>1. Tiền thu từ bán hàng, cung cấp dịch vụ và doanh thu khác</t>
  </si>
  <si>
    <t>2. Tiền chi trả cho người cung cấp hàng hóa và dịch vụ</t>
  </si>
  <si>
    <t>3. Tiền chi trả cho người lao động</t>
  </si>
  <si>
    <t>6. Tiền thu khác từ hoạt động kinh doanh</t>
  </si>
  <si>
    <t>Lưu chuyển tiền thuần từ hoạt động kinh doanh</t>
  </si>
  <si>
    <t>II. Lưu chuyển tiền hoạt động đầu tư</t>
  </si>
  <si>
    <t>1. Tiền chi để mua sắm, xây dựng TSCĐ, BĐS đầu tư và các tài sản dài hạn khác</t>
  </si>
  <si>
    <t>2. Tiền thu từ thanh lý, nhượng bán TSCĐ, BĐS đầu tư và các tài sản dài hạn khác</t>
  </si>
  <si>
    <t>Lưu chuyển tiền thuần từ hoạt động đầu tư</t>
  </si>
  <si>
    <t>III. Lưu chuyển tiền từ hoạt động tài chính</t>
  </si>
  <si>
    <t>1. Tiền thu từ phát hành cổ phiếu, nhận vốn góp của chủ sở hữu</t>
  </si>
  <si>
    <t>Lưu chuyển tiền thuần từ hoạt động tài chính</t>
  </si>
  <si>
    <t>Ảnh hưởng của thay đổi tỷ giá hối đoái quy đổi ngoại tệ</t>
  </si>
  <si>
    <t>Tiền và tương đương tiền cuối năm                            (70 = 50 + 60 + 61)</t>
  </si>
  <si>
    <t>V.11</t>
  </si>
  <si>
    <t>Mã BP, KH</t>
  </si>
  <si>
    <t>DTMK2.0</t>
  </si>
  <si>
    <t>Dây thép mạ kẽm 2.0</t>
  </si>
  <si>
    <t>Kg</t>
  </si>
  <si>
    <t>DTCL05</t>
  </si>
  <si>
    <t>Lưới thép hàn mạ kẽm ĐTC L05</t>
  </si>
  <si>
    <t>Cuộn</t>
  </si>
  <si>
    <t>Kèm theo:  01 chứng từ gốc</t>
  </si>
  <si>
    <t>TK ghi nợ</t>
  </si>
  <si>
    <t>TK ghi có</t>
  </si>
  <si>
    <t>Công ty TNHH Phú Hải</t>
  </si>
  <si>
    <t>03</t>
  </si>
  <si>
    <t>04</t>
  </si>
  <si>
    <t>Dây thép mạ kẽm 2.2</t>
  </si>
  <si>
    <t>DTMK2.2</t>
  </si>
  <si>
    <t>Dây thép mạ kẽm 2.6</t>
  </si>
  <si>
    <t>DTMK2.6</t>
  </si>
  <si>
    <t>05</t>
  </si>
  <si>
    <t>06</t>
  </si>
  <si>
    <t>PL</t>
  </si>
  <si>
    <t>PP</t>
  </si>
  <si>
    <t>Phế liệu</t>
  </si>
  <si>
    <t>Phế phẩm</t>
  </si>
  <si>
    <t>Vật liệu quản lý</t>
  </si>
  <si>
    <t>Đồ dùng văn phòng</t>
  </si>
  <si>
    <t>Khấu hao TSCĐ</t>
  </si>
  <si>
    <t>Thuế, phí, lệ phí</t>
  </si>
  <si>
    <t>Chi phí dự phòng</t>
  </si>
  <si>
    <t>Lương nhân viên quản lý</t>
  </si>
  <si>
    <t>Ngân hàng VC Bank</t>
  </si>
  <si>
    <t>1121</t>
  </si>
  <si>
    <t>đồng.</t>
  </si>
  <si>
    <t>NHẬT KÝ BÁN HÀNG</t>
  </si>
  <si>
    <t>PSN</t>
  </si>
  <si>
    <t>PSC</t>
  </si>
  <si>
    <t>MãN CĐPS</t>
  </si>
  <si>
    <t>MãC CĐPS</t>
  </si>
  <si>
    <t>Đầu kì</t>
  </si>
  <si>
    <t>PSLK Nợ</t>
  </si>
  <si>
    <t>PSLK Có</t>
  </si>
  <si>
    <t>q1</t>
  </si>
  <si>
    <t>q2</t>
  </si>
  <si>
    <t>q3</t>
  </si>
  <si>
    <t>q4</t>
  </si>
  <si>
    <t>n</t>
  </si>
  <si>
    <t>phuhai.cty</t>
  </si>
  <si>
    <t>Chức vụ</t>
  </si>
  <si>
    <t>Số tiền:</t>
  </si>
  <si>
    <t>ĐVT</t>
  </si>
  <si>
    <t>BẢNG  TỔNG HỢP NHẬP - XUẤT - TỒN KHO HÀNG HÓA</t>
  </si>
  <si>
    <t>Tồn đầu kỳ</t>
  </si>
  <si>
    <t>Tồn cuối kỳ</t>
  </si>
  <si>
    <t>Tháng BC</t>
  </si>
  <si>
    <t>Nối Tháng và Mã HH,VT</t>
  </si>
  <si>
    <t>Đơn giá xuất kho</t>
  </si>
  <si>
    <t>(7) = (5) x (6)</t>
  </si>
  <si>
    <t>(8)</t>
  </si>
  <si>
    <t>(9)</t>
  </si>
  <si>
    <t>(10)</t>
  </si>
  <si>
    <t>(11)</t>
  </si>
  <si>
    <t>MãN</t>
  </si>
  <si>
    <t>Mã X</t>
  </si>
  <si>
    <t>Mã TKN 131, 331</t>
  </si>
  <si>
    <t>Mã TKC 131, 331</t>
  </si>
  <si>
    <t>SL N</t>
  </si>
  <si>
    <t>SL X</t>
  </si>
  <si>
    <t>3412</t>
  </si>
  <si>
    <t>353</t>
  </si>
  <si>
    <t>Quỹ phúc lợi hình thành TSCĐ</t>
  </si>
  <si>
    <t>Quỹ thưởng ban quản lý điều hành Công ty</t>
  </si>
  <si>
    <t>3531</t>
  </si>
  <si>
    <t>3532</t>
  </si>
  <si>
    <t>3533</t>
  </si>
  <si>
    <t>3534</t>
  </si>
  <si>
    <t>Mẫu số: S18 – DNN</t>
  </si>
  <si>
    <t>TK đối ứng</t>
  </si>
  <si>
    <t>Tổng sổ tiền</t>
  </si>
  <si>
    <t>Mã Z154</t>
  </si>
  <si>
    <t>THẺ TÍNH GIÁ THÀNH SẢN PHẨM</t>
  </si>
  <si>
    <t>Tổng số tiền</t>
  </si>
  <si>
    <t>Chi phí nhân công</t>
  </si>
  <si>
    <t>1. Chi phí SXKD dở dang đầu kỳ</t>
  </si>
  <si>
    <t>2. Chi phí SXKD phát sinh trong kỳ</t>
  </si>
  <si>
    <t>3. Chi phí SXKD dở dang cuối kỳ</t>
  </si>
  <si>
    <t>4. Các khoản giảm giá thành</t>
  </si>
  <si>
    <t>5. Tổng giá thành sản phẩm, dịch vụ</t>
  </si>
  <si>
    <t>6. Giá thành đơn vị sản phẩm</t>
  </si>
  <si>
    <t>SỔ CHI PHÍ SẢN XUẤT KINH DOANH</t>
  </si>
  <si>
    <t>Tài khoản: 154</t>
  </si>
  <si>
    <t>Mã Ct154</t>
  </si>
  <si>
    <t>Số lượng sản phẩm:</t>
  </si>
  <si>
    <t>Số dư</t>
  </si>
  <si>
    <t>Q1</t>
  </si>
  <si>
    <t>Q2</t>
  </si>
  <si>
    <t>Q3</t>
  </si>
  <si>
    <t>Q4</t>
  </si>
  <si>
    <t>N</t>
  </si>
  <si>
    <t>111*</t>
  </si>
  <si>
    <t>112*</t>
  </si>
  <si>
    <t>133*</t>
  </si>
  <si>
    <t>138*</t>
  </si>
  <si>
    <t>152*</t>
  </si>
  <si>
    <t>154*</t>
  </si>
  <si>
    <t>211*</t>
  </si>
  <si>
    <t>214*</t>
  </si>
  <si>
    <t>2141*</t>
  </si>
  <si>
    <t>241*</t>
  </si>
  <si>
    <t>333*</t>
  </si>
  <si>
    <t>338*</t>
  </si>
  <si>
    <t>341*</t>
  </si>
  <si>
    <t>353*</t>
  </si>
  <si>
    <t>411*</t>
  </si>
  <si>
    <t>421*</t>
  </si>
  <si>
    <t>511*</t>
  </si>
  <si>
    <t>515*</t>
  </si>
  <si>
    <t>632*</t>
  </si>
  <si>
    <t>635*</t>
  </si>
  <si>
    <t>642*</t>
  </si>
  <si>
    <t>6421*</t>
  </si>
  <si>
    <t>6422*</t>
  </si>
  <si>
    <t>711*</t>
  </si>
  <si>
    <t>911*</t>
  </si>
  <si>
    <t>811*</t>
  </si>
  <si>
    <t>Chi phí nguyền vật liệu</t>
  </si>
  <si>
    <t>Chi phí sản xuất chung</t>
  </si>
  <si>
    <t>Cộng số phát sinh trong kỳ</t>
  </si>
  <si>
    <t>Số dư cuối kì</t>
  </si>
  <si>
    <t>Ghi có TK 154</t>
  </si>
  <si>
    <t>Mã Z</t>
  </si>
  <si>
    <t>Mã TK</t>
  </si>
  <si>
    <t>Chi phí máy thi công</t>
  </si>
  <si>
    <t>1541</t>
  </si>
  <si>
    <t>1542</t>
  </si>
  <si>
    <t>1543</t>
  </si>
  <si>
    <t>1547</t>
  </si>
  <si>
    <t>Chi phí nguyên vật liệu</t>
  </si>
  <si>
    <t>Chi phí khấu hao TSCĐ</t>
  </si>
  <si>
    <t>Mã dd/mm/yyyy</t>
  </si>
  <si>
    <t>Mã ngày tháng năm</t>
  </si>
  <si>
    <t>Tài khoản PC</t>
  </si>
  <si>
    <t>Số tiền PC</t>
  </si>
  <si>
    <t>Số trang trước chuyển sang</t>
  </si>
  <si>
    <t>Cộng chuyển sang trang sau</t>
  </si>
  <si>
    <t>Ghi nợ Tài khoản</t>
  </si>
  <si>
    <t>BẢNG TỔNG HỢP CHI TIẾT VẬT LIỆU, DỤNG CỤ, SẢN PHẨM, HÀNG HÓA</t>
  </si>
  <si>
    <t>SỔ CHI TIẾT CÁC TÀI KHOẢN</t>
  </si>
  <si>
    <t>năm trước</t>
  </si>
  <si>
    <t>LNK</t>
  </si>
  <si>
    <t>LNTT</t>
  </si>
  <si>
    <t>LNST</t>
  </si>
  <si>
    <t>LNT</t>
  </si>
  <si>
    <t>LNG</t>
  </si>
  <si>
    <t>DTT</t>
  </si>
  <si>
    <t>3331*</t>
  </si>
  <si>
    <t>151</t>
  </si>
  <si>
    <t>136</t>
  </si>
  <si>
    <t>7112</t>
  </si>
  <si>
    <t>8112</t>
  </si>
  <si>
    <t>07</t>
  </si>
  <si>
    <t>21</t>
  </si>
  <si>
    <t>22</t>
  </si>
  <si>
    <t>7111</t>
  </si>
  <si>
    <t>23</t>
  </si>
  <si>
    <t>128*</t>
  </si>
  <si>
    <t>228*</t>
  </si>
  <si>
    <t>25</t>
  </si>
  <si>
    <t>31</t>
  </si>
  <si>
    <t>32</t>
  </si>
  <si>
    <t>33</t>
  </si>
  <si>
    <t>34</t>
  </si>
  <si>
    <t>35</t>
  </si>
  <si>
    <t>Kỳ thuế VAT</t>
  </si>
  <si>
    <t>BÁO CÁO TÀI CHÍNH</t>
  </si>
  <si>
    <t>Thông tin doanh nghiệp</t>
  </si>
  <si>
    <t>Danh mục VL, HH</t>
  </si>
  <si>
    <t>Danh mục KH, NCC</t>
  </si>
  <si>
    <t>Danh mục nhân viên</t>
  </si>
  <si>
    <t>Sổ nhật ký chung</t>
  </si>
  <si>
    <t>Sổ nhật ký thu tiền</t>
  </si>
  <si>
    <t>Sổ nhật ký chi tiền</t>
  </si>
  <si>
    <t>Sổ nhật ký mua hàng</t>
  </si>
  <si>
    <t>Sổ nhật ký bán hàng</t>
  </si>
  <si>
    <t>SỔ CHI TIẾT</t>
  </si>
  <si>
    <t>Sổ chi tiết tài khoản</t>
  </si>
  <si>
    <t>Sổ chi tiết 152, 153, 155, 156</t>
  </si>
  <si>
    <t>SỔ TỔNG HỢP</t>
  </si>
  <si>
    <t>Sổ tổng hợp 131</t>
  </si>
  <si>
    <t>Sổ tổng hợp 152, 153, 155, 156</t>
  </si>
  <si>
    <t>Sổ chi tiết 154</t>
  </si>
  <si>
    <t>Sổ tổng hợp 154</t>
  </si>
  <si>
    <t>Bảng kê mua vào</t>
  </si>
  <si>
    <t>Bảng kê bán ra</t>
  </si>
  <si>
    <t>In phiếu thu chi</t>
  </si>
  <si>
    <t>In phiếu nhập xuất</t>
  </si>
  <si>
    <t>In phiếu kế toán</t>
  </si>
  <si>
    <t>SỔ NHẬT KÝ</t>
  </si>
  <si>
    <t>Bản thuyết minh BCTC</t>
  </si>
  <si>
    <t>Báo cáo LCTT</t>
  </si>
  <si>
    <t>Báo cáo KQKD</t>
  </si>
  <si>
    <t>Bảng cân đối kế toán</t>
  </si>
  <si>
    <t>Bảng CDPS năm</t>
  </si>
  <si>
    <t>Danh mục tài khoản</t>
  </si>
  <si>
    <t>VAT</t>
  </si>
  <si>
    <t>Sổ cái</t>
  </si>
  <si>
    <t>BẢNG DANH MỤC</t>
  </si>
  <si>
    <t>Họ và tên</t>
  </si>
  <si>
    <t>8111</t>
  </si>
  <si>
    <t>Chi phí thanh lý, nhượng bán</t>
  </si>
  <si>
    <t>Thu nhập thanh lý, nhượng bán</t>
  </si>
  <si>
    <t>Mã BCKQKD</t>
  </si>
  <si>
    <t>*</t>
  </si>
  <si>
    <t>821*</t>
  </si>
  <si>
    <t xml:space="preserve">    Định khoản</t>
  </si>
  <si>
    <t>Quyển số: 01</t>
  </si>
  <si>
    <t>Lê Văn Minh</t>
  </si>
  <si>
    <t>02/01/2015</t>
  </si>
  <si>
    <t>12/11/2014</t>
  </si>
  <si>
    <t>Góp vốn kinh doanh</t>
  </si>
  <si>
    <t>PKT</t>
  </si>
  <si>
    <t>13/01/2015</t>
  </si>
  <si>
    <t>NVL</t>
  </si>
  <si>
    <t>XVL</t>
  </si>
  <si>
    <t>NTP</t>
  </si>
  <si>
    <t>XTP</t>
  </si>
  <si>
    <t>GBN</t>
  </si>
  <si>
    <t>GBC</t>
  </si>
  <si>
    <t>31/01/2015</t>
  </si>
  <si>
    <t>28/02/2015</t>
  </si>
  <si>
    <t>31/03/2015</t>
  </si>
  <si>
    <t>13/04/2015</t>
  </si>
  <si>
    <t>Nộp tiền vào tài khoản ngân hàng</t>
  </si>
  <si>
    <t>Lãi tiền gửi ngân hàng</t>
  </si>
  <si>
    <t>25/04/2015</t>
  </si>
  <si>
    <t>30/04/2015</t>
  </si>
  <si>
    <t>Phí SMS tháng 4/2015</t>
  </si>
  <si>
    <t>23/05/2015</t>
  </si>
  <si>
    <t>25/05/2015</t>
  </si>
  <si>
    <t>31/05/2015</t>
  </si>
  <si>
    <t>Phí SMS tháng 5/2015</t>
  </si>
  <si>
    <t>13/06/2015</t>
  </si>
  <si>
    <t>25/06/2015</t>
  </si>
  <si>
    <t>Cty TNHH DHV - GAS ứng trước tiền thiết kế</t>
  </si>
  <si>
    <t>gas.cty</t>
  </si>
  <si>
    <t>Công ty TNHH DHV - GAS</t>
  </si>
  <si>
    <t>30/06/2015</t>
  </si>
  <si>
    <t>Kết chuyển doanh thu hoạt động tài chính</t>
  </si>
  <si>
    <t>Kết chuyển chi phí dịch vụ mua ngoài</t>
  </si>
  <si>
    <t>Kết chuyển chi phí thuế, lệ phí khác</t>
  </si>
  <si>
    <t>Kết chuyển chi phí lương nhân viên quản lý</t>
  </si>
  <si>
    <t>01/07/2015</t>
  </si>
  <si>
    <t>minh.lv</t>
  </si>
  <si>
    <t>Rút tiền gửi ngân hàng về nhập quỹ tiền mặt</t>
  </si>
  <si>
    <t>Phí SMS</t>
  </si>
  <si>
    <t>18/07/2015</t>
  </si>
  <si>
    <t>25/07/2015</t>
  </si>
  <si>
    <t>31/07/2015</t>
  </si>
  <si>
    <t>16/08/2015</t>
  </si>
  <si>
    <t>25/08/2015</t>
  </si>
  <si>
    <t>30/08/2015</t>
  </si>
  <si>
    <t>25/09/2015</t>
  </si>
  <si>
    <t>26/09/2015</t>
  </si>
  <si>
    <t>30/09/2015</t>
  </si>
  <si>
    <t>18/10/2015</t>
  </si>
  <si>
    <t>25/10/2015</t>
  </si>
  <si>
    <t>31/10/2015</t>
  </si>
  <si>
    <t>Thiết kế bản vẽ kỹ thuật thi công nhà công vụ theo HĐ 0504/HĐKT</t>
  </si>
  <si>
    <t>BH</t>
  </si>
  <si>
    <t>MH</t>
  </si>
  <si>
    <t>11/11/2015</t>
  </si>
  <si>
    <t>Thiết kế bản vẽ kỹ thuật thi công nhà máy sơn vỏ bình ga theo HĐ 1509/HĐKT</t>
  </si>
  <si>
    <t>17/11/2015</t>
  </si>
  <si>
    <t>Phản ánh chi phí giá vốn HĐ 0504/HĐKT</t>
  </si>
  <si>
    <t>Phản ánh chi phí giá vốn HĐ 1509/HĐKT</t>
  </si>
  <si>
    <t>25/11/2015</t>
  </si>
  <si>
    <t>Cty TNHH Linh Inteck LFD ứng trước tiền thiết kế</t>
  </si>
  <si>
    <t>26/11/2015</t>
  </si>
  <si>
    <t>27/11/2015</t>
  </si>
  <si>
    <t>Thu phí do rút quá số dư tối thiểu TK</t>
  </si>
  <si>
    <t>30/11/2015</t>
  </si>
  <si>
    <t>Cty TNHH Linh Inteck LFD</t>
  </si>
  <si>
    <t>lfd.cty</t>
  </si>
  <si>
    <t>03/12/2015</t>
  </si>
  <si>
    <t>quan.nv</t>
  </si>
  <si>
    <t>Nguyễn Văn Quân</t>
  </si>
  <si>
    <t>05/12/2015</t>
  </si>
  <si>
    <t>14/12/2015</t>
  </si>
  <si>
    <t>Thu phí quản lý tài khoản ngân hàng</t>
  </si>
  <si>
    <t>22/12/2015</t>
  </si>
  <si>
    <t>Cty TNHH Công trình kiến trúc Vi Toản</t>
  </si>
  <si>
    <t>vitoan.cty</t>
  </si>
  <si>
    <t>25/12/2015</t>
  </si>
  <si>
    <t>28/12/2015</t>
  </si>
  <si>
    <t>31/12/2015</t>
  </si>
  <si>
    <t>HD0504/HĐKT</t>
  </si>
  <si>
    <t>Hợp đồng thiết kế bản vẽ kỹ thuật thi công nhà công vụ</t>
  </si>
  <si>
    <t>HD1509/HĐKT</t>
  </si>
  <si>
    <t>Hợp đồng thiết kế bản vẽ kỹ thuật thi công nhà máy sơn vỏ bình ga</t>
  </si>
  <si>
    <t>Hợp đồng thiết kế bản vẽ kỹ thuật thi công khách sạn Sơn Trà - Đà Nẵng</t>
  </si>
  <si>
    <t>SUMIF(GHI_SO!$AS$6:$AS$522;$H$3&amp;$H$2&amp;$G$1;GHI_SO!$P$6:$P$522)</t>
  </si>
  <si>
    <t>25/02/2015</t>
  </si>
  <si>
    <t>Thưởng tết âm lịch</t>
  </si>
  <si>
    <t>Kết chuyển chi phí bằng tiền khác</t>
  </si>
  <si>
    <t>29/04/2015</t>
  </si>
  <si>
    <t>Thưởng ngày lễ 30/4, 01/5</t>
  </si>
  <si>
    <t>01/09/2015</t>
  </si>
  <si>
    <t>Thưởng ngày lễ 02/9</t>
  </si>
  <si>
    <t>Thưởng ngày tết dương lịch</t>
  </si>
  <si>
    <t>Kết chuyển chi phí giá vốn</t>
  </si>
  <si>
    <t>Kết chuyển doanh thu cung cấp dịch vụ</t>
  </si>
  <si>
    <t>v</t>
  </si>
  <si>
    <t>HD2611/HĐKT</t>
  </si>
  <si>
    <t>0000003</t>
  </si>
  <si>
    <t>0000004</t>
  </si>
  <si>
    <t>Nộp thuế môn bài năm 2014 và năm 2015</t>
  </si>
  <si>
    <t>Cty TNHH Công trình kiến trúc Vi Toản ứng trước tiền</t>
  </si>
  <si>
    <t>Thanh toán lương tháng 12/2015</t>
  </si>
  <si>
    <t>Lương phải trả tháng 12/2015</t>
  </si>
  <si>
    <t>Thanh toán lương tháng 11/2015</t>
  </si>
  <si>
    <t>Lương phải trả tháng 11/2015</t>
  </si>
  <si>
    <t>Lương phải trả tháng 10/2015</t>
  </si>
  <si>
    <t>Thanh toán lương tháng 09/2015</t>
  </si>
  <si>
    <t>Lương phải trả tháng 09/2015</t>
  </si>
  <si>
    <t>Thanh toán lương tháng 08/2015</t>
  </si>
  <si>
    <t>Lương phải trả tháng 08/2015</t>
  </si>
  <si>
    <t>Thanh toán lương tháng 07/2015</t>
  </si>
  <si>
    <t>Lương phải trả tháng 07/2015</t>
  </si>
  <si>
    <t>Thanh toán lương tháng 06/2015</t>
  </si>
  <si>
    <t>Lương phải trả tháng 06/2015</t>
  </si>
  <si>
    <t>Lương phải trả tháng 05/2015</t>
  </si>
  <si>
    <t>Thanh toán lương tháng 04/2015</t>
  </si>
  <si>
    <t>Lương phải trả tháng 04/2015</t>
  </si>
  <si>
    <t>Thanh toán lương tháng 03/2015</t>
  </si>
  <si>
    <t>Lương phải trả tháng 03/2015</t>
  </si>
  <si>
    <t>Thanh toán lương tháng 02/2015</t>
  </si>
  <si>
    <t>Lương phải trả tháng 02/2015</t>
  </si>
  <si>
    <t>Thanh toán lương tháng 01/2015</t>
  </si>
  <si>
    <t>Lương phải trả tháng 01/2015</t>
  </si>
  <si>
    <t>Chi phí thuế môn bài năm 2014</t>
  </si>
  <si>
    <t>Chi phí thuế môn bài năm 2015</t>
  </si>
  <si>
    <t>Thanh toán lương tháng 05/2015</t>
  </si>
  <si>
    <t>Đã ghi SC</t>
  </si>
  <si>
    <t>STT dòng của NKC</t>
  </si>
  <si>
    <t>Thanh toán lương tháng 10/2015</t>
  </si>
  <si>
    <t>Phây búc Nặng Thầm</t>
  </si>
  <si>
    <t>Chọn</t>
  </si>
  <si>
    <t>Sổ chi tiết 111, 112</t>
  </si>
  <si>
    <t>Sổ chi tiết 131, 331</t>
  </si>
  <si>
    <t>Sổ tổng hợp 131, 331</t>
  </si>
  <si>
    <t>Đàm Vĩnh Hưng</t>
  </si>
  <si>
    <t>Sơn Tùng MTP</t>
  </si>
  <si>
    <t>Hồ Ngọc Hà</t>
  </si>
  <si>
    <t>136*</t>
  </si>
  <si>
    <t>Phải thu nội bộ</t>
  </si>
  <si>
    <t>1361</t>
  </si>
  <si>
    <t>1368</t>
  </si>
  <si>
    <t>Vốn kinh doanh ở đơn vị trực thuộc</t>
  </si>
  <si>
    <t>Phải thu nội bộ khác</t>
  </si>
  <si>
    <t>Cầm cố, thế chấp, ký quỹ, ký cược</t>
  </si>
  <si>
    <t>1386</t>
  </si>
  <si>
    <t>2112</t>
  </si>
  <si>
    <t>Tài sản cố định</t>
  </si>
  <si>
    <t>Hàng mua đang đi đường</t>
  </si>
  <si>
    <t>TSCĐ hữu hình</t>
  </si>
  <si>
    <t>TSCĐ thuê tài chính</t>
  </si>
  <si>
    <t>TSCĐ vô hình</t>
  </si>
  <si>
    <t>Tên doanh nghiệp</t>
  </si>
  <si>
    <t>Công ty TNHH mua nỗi buồn bán niềm vui</t>
  </si>
  <si>
    <t>Địa chỉ trụ sở</t>
  </si>
  <si>
    <t>Email</t>
  </si>
  <si>
    <t>Đan Nguyên</t>
  </si>
  <si>
    <t>128</t>
  </si>
  <si>
    <t>Đầu tư nắm giữ đến ngày đáo hạn</t>
  </si>
  <si>
    <t>1281</t>
  </si>
  <si>
    <t>Tiền gửi có kỳ hạn</t>
  </si>
  <si>
    <t>1288</t>
  </si>
  <si>
    <t>Các khoản đầu tư khác nắm giữ đến ngày đáo hạn</t>
  </si>
  <si>
    <t>228</t>
  </si>
  <si>
    <t>Đầu tư góp vốn vào đơn vị khác</t>
  </si>
  <si>
    <t>2281</t>
  </si>
  <si>
    <t>Đầu tư vào công ty liên doanh liên kết</t>
  </si>
  <si>
    <t>2288</t>
  </si>
  <si>
    <t>Đầu tư khác</t>
  </si>
  <si>
    <t>Dự phòng tổn thất tài sản</t>
  </si>
  <si>
    <t>2291</t>
  </si>
  <si>
    <t>Dự phòng giảm giá chứng khoán kinh doanh</t>
  </si>
  <si>
    <t>2292</t>
  </si>
  <si>
    <t>Dự phòng tổn thất đầu tư vào đơn vị khác</t>
  </si>
  <si>
    <t>2293</t>
  </si>
  <si>
    <t>2294</t>
  </si>
  <si>
    <t>Thuế bảo vệ mội trường và các loại thuế khác</t>
  </si>
  <si>
    <t>33381</t>
  </si>
  <si>
    <t>Thuế bảo vệ mội trường</t>
  </si>
  <si>
    <t>33382</t>
  </si>
  <si>
    <t>336</t>
  </si>
  <si>
    <t>Phải trả nội bộ</t>
  </si>
  <si>
    <t>3361</t>
  </si>
  <si>
    <t>Phải trả nội bộ về vốn kinh doanh</t>
  </si>
  <si>
    <t>3368</t>
  </si>
  <si>
    <t>Phải trả nội bộ khác</t>
  </si>
  <si>
    <t>3385</t>
  </si>
  <si>
    <t>Nhận ký quỹ, ký cược</t>
  </si>
  <si>
    <t>Vay và nợ thuê tài chính</t>
  </si>
  <si>
    <t>Các khoản đi vay</t>
  </si>
  <si>
    <t>Nợ thuê tài chính</t>
  </si>
  <si>
    <t>352*</t>
  </si>
  <si>
    <t>3521</t>
  </si>
  <si>
    <t>Dự phòng bảo hành sản phẩm hàng hóa</t>
  </si>
  <si>
    <t>3522</t>
  </si>
  <si>
    <t>Dự phòng bảo hành công trình xây dựng</t>
  </si>
  <si>
    <t>3524</t>
  </si>
  <si>
    <t>Dự phòng phải trả khác</t>
  </si>
  <si>
    <t>356*</t>
  </si>
  <si>
    <t>356</t>
  </si>
  <si>
    <t>Quỹ phát triển khoa học và công nghệ</t>
  </si>
  <si>
    <t>3561</t>
  </si>
  <si>
    <t>3562</t>
  </si>
  <si>
    <t>Quỹ phát triển khoa học và công nghệ đã hình thành TSCĐ</t>
  </si>
  <si>
    <t>Vốn góp của chủ sở hữu</t>
  </si>
  <si>
    <t>DANH MỤC VẬT TƯ, THÀNH PHẨM, HÀNG HÓA</t>
  </si>
  <si>
    <t>Tên</t>
  </si>
  <si>
    <t>TK kho</t>
  </si>
  <si>
    <t>SL tồn</t>
  </si>
  <si>
    <t>GT tồn</t>
  </si>
  <si>
    <t>Vật liệu chính</t>
  </si>
  <si>
    <t>DANH MỤC KHÁCH HÀNG</t>
  </si>
  <si>
    <t>Mẫu HĐ</t>
  </si>
  <si>
    <t>z</t>
  </si>
  <si>
    <t>h</t>
  </si>
  <si>
    <t>a</t>
  </si>
  <si>
    <t>DANH MỤC NHÀ CUNG CẤP</t>
  </si>
  <si>
    <t>DANH MỤC NHÂN VIÊN</t>
  </si>
  <si>
    <t>Dư Nợ</t>
  </si>
  <si>
    <t>Dư Có</t>
  </si>
  <si>
    <t>nvl</t>
  </si>
  <si>
    <t>bh</t>
  </si>
  <si>
    <t>xvl</t>
  </si>
  <si>
    <t>mh</t>
  </si>
  <si>
    <t>xhh</t>
  </si>
  <si>
    <t>pc</t>
  </si>
  <si>
    <t>nhh</t>
  </si>
  <si>
    <t>Bán hàng</t>
  </si>
  <si>
    <t>thuế</t>
  </si>
  <si>
    <t>Nhập kho</t>
  </si>
  <si>
    <t>xuất kho</t>
  </si>
  <si>
    <t>xxxxxxxx</t>
  </si>
  <si>
    <t>Nôhp tiền</t>
  </si>
  <si>
    <t xml:space="preserve">                                     Tài khoản</t>
  </si>
  <si>
    <t>SỔ TIỀN GỬI NGÂN HÀNG</t>
  </si>
  <si>
    <t>Thu
(gửi vào)</t>
  </si>
  <si>
    <t>Chi
(rút ra)</t>
  </si>
  <si>
    <t>Còn lại</t>
  </si>
  <si>
    <t>Cộng số ps trong kì</t>
  </si>
  <si>
    <t xml:space="preserve">TK kho:  </t>
  </si>
  <si>
    <t>Mã:</t>
  </si>
  <si>
    <t>(Ban hành theo TT số 133/2016/TT- BTC</t>
  </si>
  <si>
    <t>ngày 26/8/2016 của Bộ tài chính)</t>
  </si>
  <si>
    <t>2113</t>
  </si>
  <si>
    <t>336*</t>
  </si>
  <si>
    <t>3. Vốn kinh doanh ở đơn vị trực thuộc</t>
  </si>
  <si>
    <t>TỔNG CỘNG TÀI SẢN</t>
  </si>
  <si>
    <t>3. Thuế và các khoản phải nộp Nhà nước</t>
  </si>
  <si>
    <t>4. Phải trả người lao động</t>
  </si>
  <si>
    <t>1. Chứng khoán kinh doanh</t>
  </si>
  <si>
    <t>1. Hàng tồn kho</t>
  </si>
  <si>
    <t>2. Dự phòng giảm giá hàng tồn kho (*)</t>
  </si>
  <si>
    <t>1. Thuế GTGT được khấu trừ</t>
  </si>
  <si>
    <t xml:space="preserve">      - Nguyên giá</t>
  </si>
  <si>
    <t xml:space="preserve">1. Vốn góp của chủ sở hữu    </t>
  </si>
  <si>
    <t xml:space="preserve">3. Vốn khác của chủ sở hữu </t>
  </si>
  <si>
    <t xml:space="preserve">TỔNG CỘNG NGUỒN VỐN </t>
  </si>
  <si>
    <t>Số</t>
  </si>
  <si>
    <t>đầu năm</t>
  </si>
  <si>
    <t xml:space="preserve">II. Đầu tư tài chính </t>
  </si>
  <si>
    <t>2. Đầu tư nắm giữ đến ngày đáo hạn</t>
  </si>
  <si>
    <t>3. Đầu tư góp vốn vào đơn vị khác</t>
  </si>
  <si>
    <t xml:space="preserve">4. Dự phòng tổn thất đầu tư tài chính (*) </t>
  </si>
  <si>
    <t xml:space="preserve">III. Các khoản phải thu </t>
  </si>
  <si>
    <t xml:space="preserve">1. Phải thu của khách hàng </t>
  </si>
  <si>
    <t xml:space="preserve">2. Trả trước cho người bán </t>
  </si>
  <si>
    <t>4. Phải thu khác</t>
  </si>
  <si>
    <t>5. Tài sản thiếu chờ xử lý</t>
  </si>
  <si>
    <t>6. Dự phòng phải thu khó đòi (*)</t>
  </si>
  <si>
    <t>V. Tài sản cố định</t>
  </si>
  <si>
    <t xml:space="preserve">      - Giá trị hao mòn luỹ kế (*)</t>
  </si>
  <si>
    <t>VI. Bất động sản đầu tư</t>
  </si>
  <si>
    <t>VII. XDCB dở dang</t>
  </si>
  <si>
    <t>VIII. Tài sản khác</t>
  </si>
  <si>
    <t>2. Tài sản khác</t>
  </si>
  <si>
    <t>I. Nợ phải trả</t>
  </si>
  <si>
    <t xml:space="preserve">1. Phải trả người bán </t>
  </si>
  <si>
    <t xml:space="preserve">2. Người mua trả tiền trước </t>
  </si>
  <si>
    <t>5. Phải trả khác</t>
  </si>
  <si>
    <t xml:space="preserve">6. Vay và nợ thuê tài chính </t>
  </si>
  <si>
    <t>7. Phải trả nội bộ về vốn kinh doanh</t>
  </si>
  <si>
    <t xml:space="preserve">8. Dự phòng phải trả </t>
  </si>
  <si>
    <t xml:space="preserve">9. Quỹ khen thưởng, phúc lợi </t>
  </si>
  <si>
    <t>10. Quỹ phát triển khoa học và công nghệ</t>
  </si>
  <si>
    <t>II. Vốn chủ sở hữu</t>
  </si>
  <si>
    <t>cuối năm</t>
  </si>
  <si>
    <t>4. Tiền lãi vay đã trả</t>
  </si>
  <si>
    <t>5. Thuế thu nhập doanh nghiệp đã nộp</t>
  </si>
  <si>
    <t>7. Tiền chi khác cho hoạt động kinh doanh</t>
  </si>
  <si>
    <t>3. Tiền chi cho vay, đầu tư góp vốn vào đơn vị khác</t>
  </si>
  <si>
    <t>5. Tiền thu lãi cho vay, cổ tức và lợi nhuận được chia</t>
  </si>
  <si>
    <t>2. Tiền trả lại vốn góp cho các chủ sở hữu, mua lại cổ phiếu  của doanh nghiệp đã phát hành</t>
  </si>
  <si>
    <t>3. Tiền thu từ đi vay</t>
  </si>
  <si>
    <t>4. Tiền trả nợ gốc vay và nợ thuê tài chính</t>
  </si>
  <si>
    <t>5. Cổ tức, lợi nhuận đã trả cho chủ sở hữu</t>
  </si>
  <si>
    <t>4. Chu kỳ sản xuất, kinh doanh thông thường.</t>
  </si>
  <si>
    <t>5. Đặc điểm hoạt động của doanh nghiệp trong năm tài chính có ảnh hưởng đến Báo cáo tài chính</t>
  </si>
  <si>
    <t>6. Tuyên bố về khả năng so sánh thông tin trên Báo cáo tài chính (có so sánh được hay không, nếu không so sánh được phải nêu rõ lý do như chuyển đổi hình thức sở hữu, chuyển đổi loại hình doanh nghiệp, chia, tách doanh nghiệp nêu độ dài về kỳ so sánh...)</t>
  </si>
  <si>
    <t>II. Kỳ kế toán, đơn vị tiền tệ sử dụng trong kế toán</t>
  </si>
  <si>
    <t>1. Kỳ kế toán năm (bắt đầu từ ngày..../..../.... kết thúc vào ngày ..../..../...)</t>
  </si>
  <si>
    <t>2. Đơn vị tiền tệ sử dụng trong kế toán. Trường hợp có sự thay đổi đơn vị tiền tệ trong kế toán so với năm trước, giải trình rõ lý do và ảnh hưởng của sự thay đổi</t>
  </si>
  <si>
    <t>III. Chuẩn mực và Chế độ kế toán áp dụng</t>
  </si>
  <si>
    <t>Tuyên bố về việc tuân thủ Chuẩn mực kế toán và Chế độ kế toán áp dụng</t>
  </si>
  <si>
    <t>IV. Các chính sách kế toán áp dụng (chi tiết theo các nội dung dưới đây nếu có phát sinh</t>
  </si>
  <si>
    <t>- Tỷ giá hối đoái áp dụng trong kế toán</t>
  </si>
  <si>
    <t>- Nguyên tắc chuyển đổi BCTC lập bằng ngoại tệ sang Đồng Việt Nam</t>
  </si>
  <si>
    <t>- Nguyên tắc ghi nhận các khoản tiền và các khoản tương đương tiền</t>
  </si>
  <si>
    <t>- Nguyên tắc kế toán các khoản đầu tư tài chính</t>
  </si>
  <si>
    <t>- Nguyên tắc kế toán nợ phải thu</t>
  </si>
  <si>
    <t>- Nguyên tắc ghi nhận hàng tồn kh</t>
  </si>
  <si>
    <t>- Nguyên tắc ghi nhận và các phương pháp khấu hao TSCĐ, TSCĐ thuê tài chính, bất động sản đầu tư</t>
  </si>
  <si>
    <t>- Nguyên tắc kế toán nợ phải trả</t>
  </si>
  <si>
    <t>- Nguyên tắc ghi nhận và vốn hóa các khoản chi phí đi vay</t>
  </si>
  <si>
    <t>- Nguyên tắc ghi nhận vốn chủ sở hữu</t>
  </si>
  <si>
    <t>- Nguyên tắc và phương pháp ghi nhận doanh thu</t>
  </si>
  <si>
    <t>- Nguyên tắc kế toán chi phí</t>
  </si>
  <si>
    <t>V. Thông tin bổ sung cho các khoản mục trình bày trong Báo cáo tình hình tài chính</t>
  </si>
  <si>
    <t xml:space="preserve">   - Tiền gửi ngân hàng không kỳ hạn</t>
  </si>
  <si>
    <t>a) Chứng khoán kinh doanh</t>
  </si>
  <si>
    <t xml:space="preserve">- Tổng giá trị cổ phiếu; </t>
  </si>
  <si>
    <t>- Tổng giá trị trái phiếu;</t>
  </si>
  <si>
    <t>- Các loại chứng khoán khác;</t>
  </si>
  <si>
    <t>b) Đầu tư nắm giữ đến ngày đáo hạn</t>
  </si>
  <si>
    <t>- Tiền gửi có kỳ hạn</t>
  </si>
  <si>
    <t>- Các khoản đầu tư khác nắm giữ đến ngày đáo hạn</t>
  </si>
  <si>
    <t>- Dự phòng tổn thất đầu tư vào đơn vị khác</t>
  </si>
  <si>
    <t>Đầu năm</t>
  </si>
  <si>
    <t>2. Các khoản đầu tư tài chính</t>
  </si>
  <si>
    <t>3. Các khoản phải thu</t>
  </si>
  <si>
    <t>(Tùy theo yêu cầu quản lý của doanh nghiệp, có thể thuyết minh chi tiết ngắn hạn và dài hạn)</t>
  </si>
  <si>
    <t xml:space="preserve">a) Phải thu của khách hàng </t>
  </si>
  <si>
    <t>Trong đó: Phải thu của các bên liên quan</t>
  </si>
  <si>
    <t>b) Trả trước cho người bán</t>
  </si>
  <si>
    <t>Trong đó: Trả trước cho các bên liên quan</t>
  </si>
  <si>
    <t>c) Phải thu khác (Chi tiết theo yêu cầu quản lý):</t>
  </si>
  <si>
    <t>- Phải thu về cho vay</t>
  </si>
  <si>
    <t>- Tạm ứng</t>
  </si>
  <si>
    <t>- Phải thu nội bộ khác</t>
  </si>
  <si>
    <t>- Phải thu khác</t>
  </si>
  <si>
    <t xml:space="preserve">...          </t>
  </si>
  <si>
    <t xml:space="preserve">...                      </t>
  </si>
  <si>
    <t>d) Tài sản thiếu chờ xử lý</t>
  </si>
  <si>
    <t>- Tiền;</t>
  </si>
  <si>
    <t>- Hàng tồn kho;</t>
  </si>
  <si>
    <t>- TSCĐ;</t>
  </si>
  <si>
    <t>- Tài sản khác.</t>
  </si>
  <si>
    <t xml:space="preserve"> ...            </t>
  </si>
  <si>
    <t xml:space="preserve">...            </t>
  </si>
  <si>
    <t xml:space="preserve">...             </t>
  </si>
  <si>
    <t>đ) Nợ xấu (Tổng giá trị các khoản phải thu, cho vay quá hạn thanh toán hoặc chưa quá hạn nhưng khó có khả năng thu hồi)</t>
  </si>
  <si>
    <t>4. Hàng tồn kho (Mã số 141)</t>
  </si>
  <si>
    <t>- Hàng đang đi trên đường;</t>
  </si>
  <si>
    <t>- Nguyên liệu, vật liệu;</t>
  </si>
  <si>
    <t>- Công cụ, dụng cụ;</t>
  </si>
  <si>
    <t>- Chi phí sản xuất kinh doanh dở dang;</t>
  </si>
  <si>
    <t>- Thành phẩm;</t>
  </si>
  <si>
    <t>- Hàng hóa;</t>
  </si>
  <si>
    <t>- Hàng gửi đi bán.</t>
  </si>
  <si>
    <t xml:space="preserve">...           </t>
  </si>
  <si>
    <t xml:space="preserve">...    </t>
  </si>
  <si>
    <t>Trong đó:</t>
  </si>
  <si>
    <t xml:space="preserve">- Giá trị hàng tồn kho ứ đọng, kém, mất phẩm chất không có khả năng tiêu thụ; </t>
  </si>
  <si>
    <t>- Giá trị hàng tồn kho dùng để thế chấp, cầm cố bảo đảm các khoản nợ phải trả;</t>
  </si>
  <si>
    <t xml:space="preserve">...  </t>
  </si>
  <si>
    <t xml:space="preserve">          </t>
  </si>
  <si>
    <t>- Nguyên nhân và hướng xử lý đối với hàng tồn kho ứ đọng, kém, mất phẩm chất.</t>
  </si>
  <si>
    <t>- Lý do dẫn đến việc trích lập thêm hoặc hoàn nhập dự phòng giảm giá hàng tồn kho.</t>
  </si>
  <si>
    <t>5. Tăng, giảm tài sản cố định (Chi tiết từng loại tài sản theo yêu cầu quản lý của doanh nghiệp):</t>
  </si>
  <si>
    <t>A. TSCĐ hữu hình</t>
  </si>
  <si>
    <t>Nguyên giá</t>
  </si>
  <si>
    <t>Giá trị còn lại</t>
  </si>
  <si>
    <t>B. TSCĐ vô hình</t>
  </si>
  <si>
    <t>C. TSCĐ thuê tài chính</t>
  </si>
  <si>
    <t>- Giá trị còn lại cuối kỳ của TSCĐ dùng để thế chấp, cầm cố đảm bảo khoản vay;</t>
  </si>
  <si>
    <t xml:space="preserve">  - Nguyên giá TSCĐ cuối năm đã khấu hao hết nhưng vẫn còn sử dụng;</t>
  </si>
  <si>
    <t xml:space="preserve">  - Nguyên giá TSCĐ cuối năm chờ thanh lý;</t>
  </si>
  <si>
    <t xml:space="preserve">  - Đối với TSCĐ thuê tài chính:</t>
  </si>
  <si>
    <t xml:space="preserve">  - Thuyết minh số liệu và giải trình khác.</t>
  </si>
  <si>
    <t>6. Tăng, giảm bất động sản đầu tư (Chi tiết theo yêu cầu quản lý của doanh nghiệp):</t>
  </si>
  <si>
    <t>Tăng</t>
  </si>
  <si>
    <t>trong năm</t>
  </si>
  <si>
    <t>Giảm</t>
  </si>
  <si>
    <t>a) Bất động sản đầu tư cho thuê</t>
  </si>
  <si>
    <t>- Nguyên giá</t>
  </si>
  <si>
    <t>- Giá trị hao mòn lũy kế</t>
  </si>
  <si>
    <t>- Giá trị còn lại</t>
  </si>
  <si>
    <t>b) Bất động sản đầu tư nắm giữ chờ tăng giá</t>
  </si>
  <si>
    <t>- Giá trị hao mòn lũy kế của BĐSĐT cho thuê/TSCĐ chuyển sang BĐSĐT nắm giữ chờ tăng giá</t>
  </si>
  <si>
    <t>- Tổn thất do suy giảm giá trị</t>
  </si>
  <si>
    <t xml:space="preserve"> </t>
  </si>
  <si>
    <t xml:space="preserve">  - Giá trị còn lại cuối kỳ của BĐSĐT dùng để thế chấp, cầm cố đảm bảo khoản vay;</t>
  </si>
  <si>
    <t xml:space="preserve">  - Nguyên giá BĐSĐT đã khấu hao hết nhưng vẫn cho thuê hoặc nắm giữ chờ tăng giá;</t>
  </si>
  <si>
    <t xml:space="preserve">7. Xây dựng cơ bản dở dang </t>
  </si>
  <si>
    <t>- XDCB</t>
  </si>
  <si>
    <t>- Sửa chữa lớn TSCĐ</t>
  </si>
  <si>
    <t xml:space="preserve">                                  Cộng</t>
  </si>
  <si>
    <t>…</t>
  </si>
  <si>
    <t xml:space="preserve">8. Tài sản khác  </t>
  </si>
  <si>
    <t>- Chi phí trả trước (chi tiết ngắn hạn, dài hạn theo yêu cầu quản lý của doanh nghiệp)</t>
  </si>
  <si>
    <t>- Các khoản phải thu của Nhà nước</t>
  </si>
  <si>
    <t xml:space="preserve">9. Các khoản phải trả </t>
  </si>
  <si>
    <t>a) Phải trả người bán</t>
  </si>
  <si>
    <t>Trong đó: Phải trả các bên liên quan</t>
  </si>
  <si>
    <t>b) Người mua trả tiền trước</t>
  </si>
  <si>
    <t>Trong đó: Nhận trước của các bên liên quan</t>
  </si>
  <si>
    <t>c) Phải trả khác (Chi tiết theo yêu cầu quản lý):</t>
  </si>
  <si>
    <t>- Chi phí phải trả</t>
  </si>
  <si>
    <t>- Phải trả nội bộ khác</t>
  </si>
  <si>
    <t>- Phải trả, phải nộp khác</t>
  </si>
  <si>
    <t>+  Tài sản thừa chờ xử lý</t>
  </si>
  <si>
    <t>+ Các khoản phải nộp theo lương</t>
  </si>
  <si>
    <t>+ Các khoản khác</t>
  </si>
  <si>
    <t xml:space="preserve">d) Nợ quá hạn chưa thanh toán </t>
  </si>
  <si>
    <t>10. Thuế và các khoản phải nộp nhà nước</t>
  </si>
  <si>
    <t>Số phải nộp trong năm</t>
  </si>
  <si>
    <t>Số đã thực nộp trong năm</t>
  </si>
  <si>
    <t>(Chi tiết cho từng loại thuế)</t>
  </si>
  <si>
    <t xml:space="preserve"> 11. Vay và nợ thuê tài chính</t>
  </si>
  <si>
    <t xml:space="preserve">Cuối năm       </t>
  </si>
  <si>
    <t xml:space="preserve">Trong năm </t>
  </si>
  <si>
    <t xml:space="preserve">Tăng        Giảm </t>
  </si>
  <si>
    <t>a) Vay ngắn hạn</t>
  </si>
  <si>
    <t>Trong đó: Vay từ các bên liên quan</t>
  </si>
  <si>
    <t xml:space="preserve">b) Vay dài hạn </t>
  </si>
  <si>
    <t>c) Các khoản nợ gốc thuê tài chính</t>
  </si>
  <si>
    <t>Trong đó: Nợ thuê tài chính từ các bên liên quan</t>
  </si>
  <si>
    <t>12. Dự phòng phải trả</t>
  </si>
  <si>
    <t>- Dự phòng bảo hành sản phẩm hàng hóa;</t>
  </si>
  <si>
    <t>- Dự phòng bảo hành công trình xây dựng;</t>
  </si>
  <si>
    <t>- Dự phòng phải trả khác.</t>
  </si>
  <si>
    <t>13. Vốn chủ sở hữu</t>
  </si>
  <si>
    <t>a) Bảng đối chiếu biến động của vốn chủ sở hữu</t>
  </si>
  <si>
    <t>Nội dung</t>
  </si>
  <si>
    <t>Các khoản mục thuộc vốn chủ sở hữu</t>
  </si>
  <si>
    <t xml:space="preserve">Vốn khác của chủ sở hữu </t>
  </si>
  <si>
    <t xml:space="preserve">Cổ phiếu quỹ </t>
  </si>
  <si>
    <t>Chênh lệch</t>
  </si>
  <si>
    <t>tỷ giá</t>
  </si>
  <si>
    <t>LNST thuế chưa phân phối và các quỹ</t>
  </si>
  <si>
    <t xml:space="preserve">Số dư đầu năm </t>
  </si>
  <si>
    <t>Tăng vốn trong năm</t>
  </si>
  <si>
    <t>Giảm vốn trong năm</t>
  </si>
  <si>
    <t xml:space="preserve">Số dư cuối năm </t>
  </si>
  <si>
    <t>- Thuyết minh và giải trình khác về vốn chủ sở hữu (nguyên nhân biến động và các thông tin khác).</t>
  </si>
  <si>
    <t>14. Các khoản mục ngoài Báo cáo tình hình tài chính</t>
  </si>
  <si>
    <t>a) Tài sản thuê ngoài (Chi tiết số lượng, chủng loại và các thông tin quan trọng khác đối với các tài sản thuê ngoài chủ yếu)</t>
  </si>
  <si>
    <t xml:space="preserve">b) Tài sản nhận giữ hộ (Doanh nghiệp phải thuyết minh chi tiết về số lượng, chủng loại, quy cách, phẩm chất của từng loại tài sản tại thời điểm cuối kỳ). </t>
  </si>
  <si>
    <t xml:space="preserve">- Vật tư hàng hoá nhận giữ hộ, gia công, nhận ủy thác. </t>
  </si>
  <si>
    <t xml:space="preserve">- Hàng hoá nhận bán hộ, nhận ký gửi, nhận cầm cố, thế chấp. </t>
  </si>
  <si>
    <t xml:space="preserve">c) Ngoại tệ các loại: (Thuyết minh chi tiết số lượng từng loại nguyên tệ). </t>
  </si>
  <si>
    <t>d) Nợ khó đòi đã xử lý.</t>
  </si>
  <si>
    <t>đ) Thông tin về các khoản tiền phạt, phải thu về lãi trả chậm, ... phát sinh từ các khoản nợ quá hạn nhưng không được ghi nhận doanh thu.</t>
  </si>
  <si>
    <t>e) Các thông tin khác về các khoản mục ngoài Báo cáo tình hình tài chính.</t>
  </si>
  <si>
    <t>16. Ngoài các nội dung đã trình bày trên, các doanh nghiệp được giải trình, thuyết minh các thông tin khác nếu thấy cần thiết</t>
  </si>
  <si>
    <t xml:space="preserve">VI. Thông tin bổ sung cho các khoản mục trình bày trong Báo cáo kết quả hoạt động kinh doanh                                    </t>
  </si>
  <si>
    <t>Đơn vị tính:.............</t>
  </si>
  <si>
    <t>1. Tổng doanh thu bán hàng và cung cấp dịch vụ</t>
  </si>
  <si>
    <t>a) Doanh thu</t>
  </si>
  <si>
    <t>- Doanh thu bán hàng hóa</t>
  </si>
  <si>
    <t>- Doanh thu bán thành phẩm</t>
  </si>
  <si>
    <t>- Doanh thu cung cấp dịch vụ</t>
  </si>
  <si>
    <t>- Doanh thu khác</t>
  </si>
  <si>
    <t>b) Doanh thu từ các bên liên quan (chi tiết cho từng đối tượng)</t>
  </si>
  <si>
    <t>c) Trường hợp ghi nhận doanh thu cho thuê tài sản là tổng số tiền nhận trước, doanh nghiệp phải thuyết minh thêm để so sánh sự khác biệt giữa việc ghi nhận doanh thu theo phương pháp phân bổ dần theo thời gian cho thuê; Khả năng suy giảm lợi nhuận và luồng tiền trong tương lai do đã ghi nhận doanh thu đối với toàn bộ số tiền nhận trước.</t>
  </si>
  <si>
    <t xml:space="preserve">2. Các khoản giảm trừ doanh thu </t>
  </si>
  <si>
    <t xml:space="preserve"> - Chiết khấu thương mại;</t>
  </si>
  <si>
    <t>- Giảm giá hàng bán;</t>
  </si>
  <si>
    <t>- Hàng bán bị trả lại.</t>
  </si>
  <si>
    <t>3. Giá vốn hàng bán</t>
  </si>
  <si>
    <t>- Giá vốn của hàng hóa đã bán;</t>
  </si>
  <si>
    <t>- Giá vốn của thành phẩm đã bán;</t>
  </si>
  <si>
    <t>- Giá vốn của dịch vụ đã cung cấp;</t>
  </si>
  <si>
    <t>- Giá vốn khác;</t>
  </si>
  <si>
    <t>- Các khoản chi phí khác được tính vào giá vốn;</t>
  </si>
  <si>
    <t>- Các khoản ghi giảm giá vốn hàng bán.</t>
  </si>
  <si>
    <t>(...)</t>
  </si>
  <si>
    <t xml:space="preserve">                                         Cộng</t>
  </si>
  <si>
    <t>- Lãi tiền gửi, tiền cho vay;</t>
  </si>
  <si>
    <t>- Lãi bán các khoản đầu tư tài chính;</t>
  </si>
  <si>
    <t>- Cổ tức, lợi nhuận được chia;</t>
  </si>
  <si>
    <t>- Lãi chênh lệch tỷ giá;</t>
  </si>
  <si>
    <t>- Lãi bán hàng trả chậm, chiết khấu thanh toán;</t>
  </si>
  <si>
    <t>- Doanh thu hoạt động tài chính khác.</t>
  </si>
  <si>
    <t xml:space="preserve">                                              Cộng</t>
  </si>
  <si>
    <t>- Lãi tiền vay;</t>
  </si>
  <si>
    <t xml:space="preserve">- Chiết khấu thanh toán, lãi mua hàng trả chậm; </t>
  </si>
  <si>
    <t>- Lỗ do bán các khoản đầu tư tài chính;</t>
  </si>
  <si>
    <t>- Lỗ chênh lệch tỷ giá;</t>
  </si>
  <si>
    <t>- Dự phòng giảm giá chứng khoán kinh doanh và tổn thất đầu tư vào đơn vị khác;</t>
  </si>
  <si>
    <t>- Chi phí tài chính khác;</t>
  </si>
  <si>
    <t>- Các khoản ghi giảm chi phí tài chính.</t>
  </si>
  <si>
    <t>6. Chi phí quản lý kinh doanh</t>
  </si>
  <si>
    <t>a) Các khoản chi phí quản lý doanh nghiệp phát sinh trong kỳ</t>
  </si>
  <si>
    <t>b) Các khoản chi phí bán hàng phát sinh trong kỳ</t>
  </si>
  <si>
    <t>c) Các khoản ghi giảm chi phí quản lý kinh doanh</t>
  </si>
  <si>
    <t>- Hoàn nhập các khoản dự phòng;</t>
  </si>
  <si>
    <t>- Các khoản ghi giảm khác.</t>
  </si>
  <si>
    <t>- Lãi thanh lý, nhượng bán TSCĐ;</t>
  </si>
  <si>
    <t>- Lãi do đánh giá lại tài sản;</t>
  </si>
  <si>
    <t>- Tiền phạt thu được;</t>
  </si>
  <si>
    <t>- Thuế được giảm, được hoàn;</t>
  </si>
  <si>
    <t>- Các khoản khác.</t>
  </si>
  <si>
    <t>- Lỗ thanh lý, nhượng bán TSCĐ;</t>
  </si>
  <si>
    <t>- Lỗ do đánh giá lại tài sản;</t>
  </si>
  <si>
    <t>- Các khoản bị phạt;</t>
  </si>
  <si>
    <t>-  Chi phí thuế thu nhập doanh nghiệp tính trên thu nhập chịu thuế năm hiện hành</t>
  </si>
  <si>
    <t>-  Điều chỉnh chi phí thuế thu nhập doanh nghiệp của các năm trước vào chi phí thuế thu nhập năm hiện hành</t>
  </si>
  <si>
    <t xml:space="preserve">- Tổng chi phí thuế thu nhập doanh nghiệp hiện hành </t>
  </si>
  <si>
    <t xml:space="preserve">VII. Thông tin bổ sung cho các khoản mục trình bày trong Báo cáo lưu chuyển tiền tệ                       </t>
  </si>
  <si>
    <t>Các khoản tiền do doanh nghiệp nắm giữ nhưng không được sử dụng: Trình bày giá trị và lý do của các khoản tiền và tương đương tiền lớn do doanh nghiệp nắm giữ nhưng không được sử dụng do có sự hạn chế của pháp luật hoặc các ràng buộc khác mà doanh nghiệp phải thực hiện.</t>
  </si>
  <si>
    <t>VIII. Những thông tin khác</t>
  </si>
  <si>
    <t>1. Những khoản nợ tiềm tàng, khoản cam kết và những thông tin tài chính khác: …</t>
  </si>
  <si>
    <t>2. Những sự kiện phát sinh sau ngày kết thúc kỳ kế toán năm:……………………..</t>
  </si>
  <si>
    <t>3. Thông tin so sánh (những thay đổi về thông tin trong Báo cáo tài chính của các niên độ kế toán trước): ……………………………..……….........................…...</t>
  </si>
  <si>
    <t>4. Thông tin về hoạt động liên tục: ……...………………………...............…...........</t>
  </si>
  <si>
    <t>5. Những thông tin khác. ............................................................................................</t>
  </si>
  <si>
    <t xml:space="preserve">   Lập, ngày ... tháng ... năm ...</t>
  </si>
  <si>
    <t>Người đại diện theo pháp luật</t>
  </si>
  <si>
    <t>Ghi chú:</t>
  </si>
  <si>
    <t>Đối với trường hợp thuê dịch vụ làm kế toán, làm kế toán trưởng thì phải ghi rõ số Giấy chứng nhận đăng ký hành nghề dịch vụ kế toán, tên đơn vị cung cấp dịch vụ kế toán.</t>
  </si>
  <si>
    <t>4. Tiền thu hồi cho vay, bán lại các công cụ nợ của đơn vị khác</t>
  </si>
  <si>
    <t>24</t>
  </si>
  <si>
    <t>Lưu chuyển tiền thuần trong năm (50 = 20 + 30 + 40)</t>
  </si>
  <si>
    <t>Tiền và tương đương tiền đầu năm</t>
  </si>
  <si>
    <t>NGUỒN VỐN</t>
  </si>
  <si>
    <t>c) Dự phòng tổn thất đầu tư tài chính</t>
  </si>
  <si>
    <t>- Dự phòng giảm Giá chứng khoán kinh doanh</t>
  </si>
  <si>
    <t>- Nguyên giá TSCĐ cuối năm đã khấu hao hết nhưng vẫn còn sử dụng;</t>
  </si>
  <si>
    <t>- Nguyên giá TSCĐ cuối năm chờ thanh lý;</t>
  </si>
  <si>
    <t>- Đối với TSCĐ thuê tài chính:</t>
  </si>
  <si>
    <t>- Thuyết minh số liệu và giải trình khác.</t>
  </si>
  <si>
    <t>- Giá trị còn lại cuối kỳ của BĐSĐT dùng để thế chấp, cầm cố đảm bảo khoản vay;</t>
  </si>
  <si>
    <t>- Nguyên giá BĐSĐT đã khấu hao hết nhưng vẫn cho thuê hoặc nắm giữ chờ tăng giá;</t>
  </si>
  <si>
    <t>8. Tài sản khác</t>
  </si>
  <si>
    <t>9. Các khoản phải trả</t>
  </si>
  <si>
    <t>d) Nợ quá hạn chưa thanh toán</t>
  </si>
  <si>
    <t>11. Vay và nợ thuê tài chính</t>
  </si>
  <si>
    <t>Trong năm</t>
  </si>
  <si>
    <t>- Thuyết minh và giải trình khác về vốn chủ sở hữu (nguyên nhân biến động và các thông tin khác)</t>
  </si>
  <si>
    <t>b) Tài sản nhận giữ hộ (Doanh nghiệp phải thuyết minh chi tiết về số lượng, chủng loại, quy cách, phẩm chất của từng loại tài sản tại thời điểm cuối kỳ</t>
  </si>
  <si>
    <t>- Vật tư hàng hoá nhận giữ hộ, gia công, nhận ủy thác</t>
  </si>
  <si>
    <t>- Hàng hoá nhận bán hộ, nhận ký gửi, nhận cầm cố, thế chấp</t>
  </si>
  <si>
    <t>c) Ngoại tệ các loại: (Thuyết minh chi tiết số lượng từng loại nguyên tệ)</t>
  </si>
  <si>
    <t>d) Nợ khó đòi đã xử lý</t>
  </si>
  <si>
    <t>đ) Thông tin về các khoản tiền phạt, phải thu về lãi trả chậm, ... phát sinh từ các khoản nợ quá hạn nhưng không được ghi nhận doanh thu</t>
  </si>
  <si>
    <t>e) Các thông tin khác về các khoản mục ngoài Báo cáo tình hình tài chính</t>
  </si>
  <si>
    <t>VI. Thông tin bổ sung cho các khoản mục trình bày trong Báo cáo kết quả hoạt động kinh doanh</t>
  </si>
  <si>
    <t>- Các khoản ghi giảm giá vốn hàng bán</t>
  </si>
  <si>
    <t>4. Doanh thu hoạt động tài chính</t>
  </si>
  <si>
    <t>5. Chi phí tài chính</t>
  </si>
  <si>
    <t>7. Thu nhập khác</t>
  </si>
  <si>
    <t>9. Chi phí thuế thu nhập doanh nghiệp hiện hành</t>
  </si>
  <si>
    <t>- Điều chỉnh chi phí Thuế thu nhập doanh nghiệp của các năm trước vào chi phí Thuế thu nhập năm hiện hành</t>
  </si>
  <si>
    <t>- Tổng chi phí thuế thu nhập doanh nghiệp hiện hành</t>
  </si>
  <si>
    <t>VII. Thông tin bổ sung cho các khoản mục trình bày trong Báo cáo lưu chuyển tiền tệ</t>
  </si>
  <si>
    <t>Các khoản tiền do doanh nghiệp nắm giữ nhưng không được sử dụng: Trình bày giá trị và lý do của các khoản tiền và tương đương tiền lớn do doanh nghiệp nắm giữ nhưng không được sử dụng do có sự hạn chế của pháp luật hoặc các ràng buộc khác mà doanh nghiệp phải thực hiện</t>
  </si>
  <si>
    <t>5. Những thông tin khác. ...........................................................................................</t>
  </si>
  <si>
    <r>
      <t xml:space="preserve">1- Hình thức sở hữu vốn : </t>
    </r>
    <r>
      <rPr>
        <sz val="11"/>
        <color indexed="62"/>
        <rFont val="Calibri"/>
        <family val="2"/>
        <scheme val="minor"/>
      </rPr>
      <t>Tư nhân</t>
    </r>
  </si>
  <si>
    <r>
      <t xml:space="preserve">2- Lĩnh vực kinh doanh : </t>
    </r>
    <r>
      <rPr>
        <sz val="11"/>
        <color indexed="62"/>
        <rFont val="Calibri"/>
        <family val="2"/>
        <scheme val="minor"/>
      </rPr>
      <t>Sản xuất</t>
    </r>
  </si>
  <si>
    <r>
      <t xml:space="preserve">15. Thuyết minh về các bên liên quan </t>
    </r>
    <r>
      <rPr>
        <sz val="11"/>
        <color theme="1"/>
        <rFont val="Calibri"/>
        <family val="2"/>
        <scheme val="minor"/>
      </rPr>
      <t>(danh sách các bên liên quan, giao dịch và các thông tin khác về các bên liên quan chưa được trình bày ở các nội dung nêu trên)</t>
    </r>
  </si>
  <si>
    <r>
      <t>8. Chi phí khác</t>
    </r>
    <r>
      <rPr>
        <sz val="11"/>
        <color theme="1"/>
        <rFont val="Calibri"/>
        <family val="2"/>
        <scheme val="minor"/>
      </rPr>
      <t xml:space="preserve"> </t>
    </r>
  </si>
  <si>
    <r>
      <t xml:space="preserve">                                               </t>
    </r>
    <r>
      <rPr>
        <b/>
        <sz val="11"/>
        <color theme="1"/>
        <rFont val="Calibri"/>
        <family val="2"/>
        <scheme val="minor"/>
      </rPr>
      <t>Cộng</t>
    </r>
  </si>
  <si>
    <r>
      <t>4. Doanh thu hoạt động tài chính</t>
    </r>
    <r>
      <rPr>
        <sz val="11"/>
        <color theme="1"/>
        <rFont val="Calibri"/>
        <family val="2"/>
        <scheme val="minor"/>
      </rPr>
      <t xml:space="preserve"> </t>
    </r>
  </si>
  <si>
    <r>
      <t>5. Chi phí tài chính</t>
    </r>
    <r>
      <rPr>
        <sz val="11"/>
        <color theme="1"/>
        <rFont val="Calibri"/>
        <family val="2"/>
        <scheme val="minor"/>
      </rPr>
      <t xml:space="preserve"> </t>
    </r>
  </si>
  <si>
    <r>
      <t>7. Thu nhập khác</t>
    </r>
    <r>
      <rPr>
        <sz val="11"/>
        <color theme="1"/>
        <rFont val="Calibri"/>
        <family val="2"/>
        <scheme val="minor"/>
      </rPr>
      <t xml:space="preserve"> </t>
    </r>
  </si>
  <si>
    <r>
      <t>9. Chi phí thuế thu nhập doanh nghiệp hiện hành</t>
    </r>
    <r>
      <rPr>
        <sz val="11"/>
        <color theme="1"/>
        <rFont val="Calibri"/>
        <family val="2"/>
        <scheme val="minor"/>
      </rPr>
      <t xml:space="preserve"> </t>
    </r>
  </si>
  <si>
    <r>
      <t xml:space="preserve">- Ghi nhận các khoản chi phí trả trước: Được thực hiện theo chuẩn mực số 05 – “Bất động sản </t>
    </r>
    <r>
      <rPr>
        <b/>
        <sz val="11"/>
        <rFont val="Calibri"/>
        <family val="2"/>
        <scheme val="minor"/>
      </rPr>
      <t>đầu</t>
    </r>
    <r>
      <rPr>
        <sz val="11"/>
        <rFont val="Calibri"/>
        <family val="2"/>
        <scheme val="minor"/>
      </rPr>
      <t xml:space="preserve"> tư”, Chuẩn mực số 06 – “Thuê tài sản”, chuẩn mực số 10 – “Ảnh hưởng của việc thay đổi tỷ giá hối đoái” và chuẩn mực số 16 – “Chi phí đi vay”</t>
    </r>
  </si>
  <si>
    <r>
      <t>10-</t>
    </r>
    <r>
      <rPr>
        <b/>
        <sz val="11"/>
        <rFont val="Calibri"/>
        <family val="2"/>
        <scheme val="minor"/>
      </rPr>
      <t xml:space="preserve"> </t>
    </r>
    <r>
      <rPr>
        <sz val="11"/>
        <rFont val="Calibri"/>
        <family val="2"/>
        <scheme val="minor"/>
      </rPr>
      <t>Nguyên tắc ghi nhận chênh lệch tỷ giá hối đoái</t>
    </r>
    <r>
      <rPr>
        <b/>
        <sz val="11"/>
        <rFont val="Calibri"/>
        <family val="2"/>
        <scheme val="minor"/>
      </rPr>
      <t xml:space="preserve"> </t>
    </r>
    <r>
      <rPr>
        <sz val="11"/>
        <rFont val="Calibri"/>
        <family val="2"/>
        <scheme val="minor"/>
      </rPr>
      <t>:</t>
    </r>
  </si>
  <si>
    <r>
      <t>Ghi chú</t>
    </r>
    <r>
      <rPr>
        <b/>
        <sz val="11"/>
        <color indexed="8"/>
        <rFont val="Calibri"/>
        <family val="2"/>
        <scheme val="minor"/>
      </rPr>
      <t>:</t>
    </r>
    <r>
      <rPr>
        <sz val="11"/>
        <color indexed="8"/>
        <rFont val="Calibri"/>
        <family val="2"/>
        <scheme val="minor"/>
      </rPr>
      <t xml:space="preserve"> Những chỉ tiêu không có thông tin, số liệu thì  không phải trình bày nhưng  không được đánh lại số thứ tự các chỉ tiêu</t>
    </r>
  </si>
  <si>
    <t>3. Ngành nghề kinh doanh: Sản xuất cấ kiện kim loại các loại</t>
  </si>
  <si>
    <t>B01a</t>
  </si>
  <si>
    <t>B01b</t>
  </si>
  <si>
    <t>121</t>
  </si>
  <si>
    <t>Chứng khoán kinh doanh</t>
  </si>
  <si>
    <t>121*</t>
  </si>
  <si>
    <t>151*</t>
  </si>
  <si>
    <t>pkt</t>
  </si>
  <si>
    <t>pt</t>
  </si>
  <si>
    <t>3338*</t>
  </si>
  <si>
    <t>ducdamkt@gmail.com</t>
  </si>
  <si>
    <t>Nhập, xuất</t>
  </si>
  <si>
    <t>Phải thu từ người mua (ghi Nợ)</t>
  </si>
  <si>
    <t>Mẫu số S19 – DNN</t>
  </si>
  <si>
    <t xml:space="preserve">                    Tài khoản</t>
  </si>
  <si>
    <t>Mẫu số S04a – DNN</t>
  </si>
  <si>
    <t xml:space="preserve">                                                    Tài khoản:</t>
  </si>
  <si>
    <t>Mẫu số S05 – DNN</t>
  </si>
  <si>
    <t>Mẫu số S06 – DNN</t>
  </si>
  <si>
    <t xml:space="preserve">           Số hiệu tài khoản</t>
  </si>
  <si>
    <t xml:space="preserve">           Tên tài khoản:</t>
  </si>
  <si>
    <t>Mẫu số S03b – DNN</t>
  </si>
  <si>
    <t>Mẫu số S07 – DNN</t>
  </si>
  <si>
    <t>Tài khoản:</t>
  </si>
  <si>
    <t>Mẫu số S18 – DNN</t>
  </si>
  <si>
    <t>PC002</t>
  </si>
  <si>
    <t>NHH</t>
  </si>
  <si>
    <t>XHH</t>
  </si>
  <si>
    <t>XVL002</t>
  </si>
  <si>
    <t>PKT002</t>
  </si>
  <si>
    <t>PHIẾU KẾ TOÁN</t>
  </si>
  <si>
    <t>DỮ LIỆU KẾ TOÁN</t>
  </si>
  <si>
    <t>BÁO CÁO TÌNH HÌNH TÀI CHÍNH</t>
  </si>
  <si>
    <t>https://www.facebook.com/lang.tham.33</t>
  </si>
  <si>
    <t>NGƯỜI VIẾT BÀI: ĐÀM VĂN ĐỨC</t>
  </si>
  <si>
    <t>NGƯỜI VIẾT: ĐÀM VĂN ĐỨC, CẦN HỖ TRỢ LIÊN HỆ FB NẶNG THẦM, 0972075067</t>
  </si>
  <si>
    <t>PHẦM MỀM KẾ TOÁN EXCEL THÔNG TƯ 133</t>
  </si>
  <si>
    <t>Từ ngày 01/01/2015 đến ngày 31/12/2015</t>
  </si>
  <si>
    <t>Hà Nội, ngày 31 tháng 12 năm 2015</t>
  </si>
  <si>
    <t>Năm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</si>
</sst>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1" formatCode="_-* #,##0\ _₫_-;\-* #,##0\ _₫_-;_-* &quot;-&quot;\ _₫_-;_-@_-"/>
    <numFmt numFmtId="43" formatCode="_-* #,##0.00\ _₫_-;\-* #,##0.00\ _₫_-;_-* &quot;-&quot;??\ _₫_-;_-@_-"/>
    <numFmt numFmtId="164" formatCode="_(* #,##0_);_(* \(#,##0\);_(* &quot;-&quot;_);_(@_)"/>
    <numFmt numFmtId="165" formatCode="_(* #,##0.00_);_(* \(#,##0.00\);_(* &quot;-&quot;??_);_(@_)"/>
    <numFmt numFmtId="166" formatCode="_-* #,##0\ _₫_-;\-* #,##0\ _₫_-;_-* &quot;-&quot;??\ _₫_-;_-@_-"/>
    <numFmt numFmtId="167" formatCode="_(* #,##0_);_(* \(#,##0\);_(* &quot;-&quot;??_);_(@_)"/>
    <numFmt numFmtId="168" formatCode="&quot;Số tiền: &quot;\ ###\ ###\ ###\ ###\ ###"/>
    <numFmt numFmtId="169" formatCode="####;\(####\)"/>
    <numFmt numFmtId="170" formatCode="\ \ \ \ \ \ \ \ \ \ \ @"/>
    <numFmt numFmtId="171" formatCode="###\ ###\ ###"/>
    <numFmt numFmtId="172" formatCode="\ &quot;Bây giờ là: &quot;h:mm:ss\ &quot; ngày &quot;dd/mm/yyyy"/>
    <numFmt numFmtId="173" formatCode="&quot;Năm&quot;\ yyyy"/>
    <numFmt numFmtId="174" formatCode="00"/>
    <numFmt numFmtId="175" formatCode="hh:mm\ dd/mm/yyyy"/>
    <numFmt numFmtId="176" formatCode="0000000"/>
  </numFmts>
  <fonts count="159">
    <font>
      <sz val="11"/>
      <color theme="1"/>
      <name val="Calibri"/>
      <family val="2"/>
      <scheme val="minor"/>
    </font>
    <font>
      <sz val="10"/>
      <name val="Times New Roman"/>
      <family val="1"/>
    </font>
    <font>
      <sz val="10"/>
      <name val="Arial"/>
      <family val="2"/>
      <charset val="163"/>
    </font>
    <font>
      <sz val="10"/>
      <name val="Arial"/>
      <family val="2"/>
    </font>
    <font>
      <b/>
      <sz val="10"/>
      <name val="Arial"/>
      <family val="2"/>
    </font>
    <font>
      <sz val="9"/>
      <color indexed="81"/>
      <name val="Tahoma"/>
      <family val="2"/>
      <charset val="163"/>
    </font>
    <font>
      <b/>
      <sz val="9"/>
      <color indexed="81"/>
      <name val="Tahoma"/>
      <family val="2"/>
      <charset val="163"/>
    </font>
    <font>
      <b/>
      <sz val="11"/>
      <name val="Times New Roman"/>
      <family val="1"/>
      <charset val="163"/>
    </font>
    <font>
      <sz val="11"/>
      <name val="Times New Roman"/>
      <family val="1"/>
      <charset val="163"/>
    </font>
    <font>
      <sz val="12"/>
      <name val=".VnTime"/>
      <family val="2"/>
    </font>
    <font>
      <sz val="12"/>
      <name val="Times New Roman"/>
      <family val="1"/>
      <charset val="163"/>
    </font>
    <font>
      <sz val="12"/>
      <name val="Arial"/>
      <family val="2"/>
    </font>
    <font>
      <b/>
      <sz val="12"/>
      <color indexed="9"/>
      <name val="Arial"/>
      <family val="2"/>
    </font>
    <font>
      <b/>
      <sz val="18"/>
      <name val="Arial"/>
      <family val="2"/>
    </font>
    <font>
      <b/>
      <sz val="11"/>
      <name val="Arial"/>
      <family val="2"/>
    </font>
    <font>
      <b/>
      <sz val="9"/>
      <color indexed="81"/>
      <name val="Tahoma"/>
      <family val="2"/>
    </font>
    <font>
      <i/>
      <sz val="10"/>
      <name val="Arial"/>
      <family val="2"/>
    </font>
    <font>
      <sz val="11"/>
      <name val="VNI-Times"/>
    </font>
    <font>
      <sz val="10"/>
      <name val="VNI-Times"/>
    </font>
    <font>
      <sz val="11"/>
      <name val="Times New Roman"/>
      <family val="1"/>
    </font>
    <font>
      <sz val="11"/>
      <name val="Arial"/>
      <family val="2"/>
    </font>
    <font>
      <sz val="10"/>
      <name val=".VnArial"/>
      <family val="2"/>
    </font>
    <font>
      <i/>
      <sz val="11"/>
      <name val="Arial"/>
      <family val="2"/>
    </font>
    <font>
      <i/>
      <sz val="11"/>
      <color indexed="48"/>
      <name val="Arial"/>
      <family val="2"/>
    </font>
    <font>
      <sz val="11"/>
      <color theme="1"/>
      <name val="Calibri"/>
      <family val="2"/>
      <scheme val="minor"/>
    </font>
    <font>
      <sz val="10"/>
      <color theme="1"/>
      <name val="Arial"/>
      <family val="2"/>
    </font>
    <font>
      <u/>
      <sz val="11"/>
      <color theme="10"/>
      <name val="Arial"/>
      <family val="2"/>
    </font>
    <font>
      <sz val="11"/>
      <color theme="1"/>
      <name val="Cambria"/>
      <family val="1"/>
      <charset val="163"/>
      <scheme val="major"/>
    </font>
    <font>
      <sz val="10"/>
      <color theme="1"/>
      <name val="Cambria"/>
      <family val="1"/>
      <charset val="163"/>
      <scheme val="major"/>
    </font>
    <font>
      <sz val="10"/>
      <color theme="0"/>
      <name val="Cambria"/>
      <family val="1"/>
      <charset val="163"/>
      <scheme val="major"/>
    </font>
    <font>
      <sz val="11"/>
      <color theme="0"/>
      <name val="Cambria"/>
      <family val="1"/>
      <charset val="163"/>
      <scheme val="major"/>
    </font>
    <font>
      <b/>
      <sz val="11"/>
      <name val="Cambria"/>
      <family val="1"/>
      <charset val="163"/>
      <scheme val="major"/>
    </font>
    <font>
      <b/>
      <sz val="11"/>
      <color theme="1"/>
      <name val="Cambria"/>
      <family val="1"/>
      <charset val="163"/>
      <scheme val="major"/>
    </font>
    <font>
      <i/>
      <sz val="10"/>
      <color theme="1"/>
      <name val="Cambria"/>
      <family val="1"/>
      <charset val="163"/>
      <scheme val="major"/>
    </font>
    <font>
      <b/>
      <sz val="11"/>
      <color indexed="18"/>
      <name val="Cambria"/>
      <family val="1"/>
      <charset val="163"/>
      <scheme val="major"/>
    </font>
    <font>
      <sz val="11"/>
      <color indexed="18"/>
      <name val="Cambria"/>
      <family val="1"/>
      <charset val="163"/>
      <scheme val="major"/>
    </font>
    <font>
      <sz val="11"/>
      <name val="Cambria"/>
      <family val="1"/>
      <charset val="163"/>
      <scheme val="major"/>
    </font>
    <font>
      <u/>
      <sz val="9"/>
      <color theme="10"/>
      <name val="Arial"/>
      <family val="2"/>
    </font>
    <font>
      <b/>
      <sz val="16"/>
      <color theme="1"/>
      <name val="Cambria"/>
      <family val="1"/>
      <charset val="163"/>
      <scheme val="major"/>
    </font>
    <font>
      <sz val="10"/>
      <name val="Cambria"/>
      <family val="1"/>
      <charset val="163"/>
      <scheme val="major"/>
    </font>
    <font>
      <b/>
      <sz val="10"/>
      <name val="Cambria"/>
      <family val="1"/>
      <charset val="163"/>
      <scheme val="major"/>
    </font>
    <font>
      <i/>
      <sz val="10"/>
      <name val="Cambria"/>
      <family val="1"/>
      <charset val="163"/>
      <scheme val="major"/>
    </font>
    <font>
      <b/>
      <sz val="9"/>
      <color rgb="FF333333"/>
      <name val="Cambria"/>
      <family val="1"/>
      <charset val="163"/>
      <scheme val="major"/>
    </font>
    <font>
      <sz val="9"/>
      <name val="Cambria"/>
      <family val="1"/>
      <charset val="163"/>
      <scheme val="major"/>
    </font>
    <font>
      <sz val="10"/>
      <color theme="0"/>
      <name val="Times New Roman"/>
      <family val="1"/>
    </font>
    <font>
      <sz val="10"/>
      <color theme="0"/>
      <name val="Cambria"/>
      <family val="1"/>
      <scheme val="major"/>
    </font>
    <font>
      <b/>
      <sz val="10"/>
      <color theme="0"/>
      <name val="Cambria"/>
      <family val="1"/>
      <scheme val="major"/>
    </font>
    <font>
      <sz val="11"/>
      <color theme="0"/>
      <name val="Cambria"/>
      <family val="1"/>
      <scheme val="major"/>
    </font>
    <font>
      <b/>
      <sz val="10"/>
      <color theme="1"/>
      <name val="Calibri"/>
      <family val="2"/>
      <charset val="163"/>
      <scheme val="minor"/>
    </font>
    <font>
      <b/>
      <u/>
      <sz val="10"/>
      <color theme="1"/>
      <name val="Calibri"/>
      <family val="2"/>
      <charset val="163"/>
      <scheme val="minor"/>
    </font>
    <font>
      <sz val="10"/>
      <color theme="1"/>
      <name val="Cambria"/>
      <family val="1"/>
      <scheme val="major"/>
    </font>
    <font>
      <sz val="11"/>
      <color theme="1"/>
      <name val="Cambria"/>
      <family val="1"/>
      <scheme val="major"/>
    </font>
    <font>
      <b/>
      <sz val="10"/>
      <color rgb="FFFF0000"/>
      <name val="Calibri"/>
      <family val="2"/>
      <charset val="163"/>
      <scheme val="minor"/>
    </font>
    <font>
      <sz val="10"/>
      <name val="Cambria"/>
      <family val="1"/>
      <scheme val="major"/>
    </font>
    <font>
      <b/>
      <sz val="10"/>
      <name val="Cambria"/>
      <family val="1"/>
      <scheme val="major"/>
    </font>
    <font>
      <sz val="11"/>
      <name val="Cambria"/>
      <family val="1"/>
      <scheme val="major"/>
    </font>
    <font>
      <u/>
      <sz val="9"/>
      <color theme="10"/>
      <name val="Cambria"/>
      <family val="1"/>
      <scheme val="major"/>
    </font>
    <font>
      <b/>
      <sz val="10"/>
      <color theme="1"/>
      <name val="Cambria"/>
      <family val="1"/>
      <scheme val="major"/>
    </font>
    <font>
      <b/>
      <sz val="11"/>
      <color rgb="FFFF0000"/>
      <name val="Cambria"/>
      <family val="1"/>
      <scheme val="major"/>
    </font>
    <font>
      <b/>
      <u/>
      <sz val="10"/>
      <color theme="1"/>
      <name val="Cambria"/>
      <family val="1"/>
      <scheme val="major"/>
    </font>
    <font>
      <sz val="10"/>
      <color rgb="FF333333"/>
      <name val="Cambria"/>
      <family val="1"/>
      <scheme val="major"/>
    </font>
    <font>
      <b/>
      <sz val="11"/>
      <color theme="1"/>
      <name val="Cambria"/>
      <family val="1"/>
      <scheme val="major"/>
    </font>
    <font>
      <b/>
      <sz val="10"/>
      <color theme="1"/>
      <name val="Calibri"/>
      <family val="2"/>
      <scheme val="minor"/>
    </font>
    <font>
      <i/>
      <sz val="11"/>
      <color theme="1"/>
      <name val="Cambria"/>
      <family val="1"/>
      <scheme val="major"/>
    </font>
    <font>
      <b/>
      <sz val="11"/>
      <name val="Cambria"/>
      <family val="1"/>
      <scheme val="major"/>
    </font>
    <font>
      <b/>
      <sz val="11"/>
      <color theme="1"/>
      <name val="Calibri"/>
      <family val="2"/>
      <scheme val="minor"/>
    </font>
    <font>
      <b/>
      <sz val="9"/>
      <color rgb="FF333333"/>
      <name val="Cambria"/>
      <family val="1"/>
      <scheme val="major"/>
    </font>
    <font>
      <b/>
      <sz val="16"/>
      <color theme="1"/>
      <name val="Cambria"/>
      <family val="1"/>
      <scheme val="major"/>
    </font>
    <font>
      <b/>
      <sz val="16"/>
      <color indexed="18"/>
      <name val="Cambria"/>
      <family val="1"/>
      <charset val="163"/>
      <scheme val="major"/>
    </font>
    <font>
      <sz val="11"/>
      <name val="Acfont1"/>
      <family val="2"/>
    </font>
    <font>
      <sz val="12"/>
      <color indexed="8"/>
      <name val="Times New Roman"/>
      <family val="1"/>
    </font>
    <font>
      <b/>
      <sz val="12"/>
      <color indexed="8"/>
      <name val="Times New Roman"/>
      <family val="1"/>
    </font>
    <font>
      <b/>
      <sz val="16"/>
      <color indexed="8"/>
      <name val="Times New Roman"/>
      <family val="1"/>
    </font>
    <font>
      <b/>
      <i/>
      <sz val="12"/>
      <color indexed="8"/>
      <name val="Times New Roman"/>
      <family val="1"/>
    </font>
    <font>
      <b/>
      <sz val="12"/>
      <color indexed="26"/>
      <name val="Times New Roman"/>
      <family val="1"/>
    </font>
    <font>
      <b/>
      <sz val="12"/>
      <name val="Times New Roman"/>
      <family val="1"/>
    </font>
    <font>
      <b/>
      <sz val="11"/>
      <color theme="0"/>
      <name val="Cambria"/>
      <family val="1"/>
      <scheme val="major"/>
    </font>
    <font>
      <b/>
      <sz val="10"/>
      <color rgb="FF333333"/>
      <name val="Cambria"/>
      <family val="1"/>
      <scheme val="major"/>
    </font>
    <font>
      <b/>
      <sz val="16"/>
      <name val="Cambria"/>
      <family val="1"/>
      <charset val="163"/>
      <scheme val="major"/>
    </font>
    <font>
      <sz val="11"/>
      <name val="Calibri"/>
      <family val="2"/>
      <scheme val="minor"/>
    </font>
    <font>
      <b/>
      <sz val="11"/>
      <name val="Calibri"/>
      <family val="2"/>
      <scheme val="minor"/>
    </font>
    <font>
      <sz val="11"/>
      <color rgb="FFFF0000"/>
      <name val="Calibri"/>
      <family val="2"/>
      <scheme val="minor"/>
    </font>
    <font>
      <b/>
      <sz val="11"/>
      <color rgb="FFFF0000"/>
      <name val="Calibri"/>
      <family val="2"/>
      <scheme val="minor"/>
    </font>
    <font>
      <sz val="11"/>
      <color indexed="56"/>
      <name val="Cambria"/>
      <family val="1"/>
      <scheme val="major"/>
    </font>
    <font>
      <b/>
      <sz val="11"/>
      <color indexed="26"/>
      <name val="Cambria"/>
      <family val="1"/>
      <scheme val="major"/>
    </font>
    <font>
      <b/>
      <sz val="11"/>
      <color indexed="10"/>
      <name val="Cambria"/>
      <family val="1"/>
      <scheme val="major"/>
    </font>
    <font>
      <b/>
      <sz val="11"/>
      <color indexed="56"/>
      <name val="Cambria"/>
      <family val="1"/>
      <scheme val="major"/>
    </font>
    <font>
      <b/>
      <sz val="36"/>
      <color indexed="9"/>
      <name val="Cambria"/>
      <family val="1"/>
      <scheme val="major"/>
    </font>
    <font>
      <b/>
      <sz val="22"/>
      <color theme="0"/>
      <name val="Cambria"/>
      <family val="1"/>
      <scheme val="major"/>
    </font>
    <font>
      <b/>
      <sz val="26"/>
      <color rgb="FFFFFF00"/>
      <name val="Cambria"/>
      <family val="1"/>
      <scheme val="major"/>
    </font>
    <font>
      <sz val="11"/>
      <color theme="6" tint="0.59999389629810485"/>
      <name val="Cambria"/>
      <family val="1"/>
      <scheme val="major"/>
    </font>
    <font>
      <sz val="11"/>
      <color rgb="FFFF0000"/>
      <name val="Cambria"/>
      <family val="1"/>
      <scheme val="major"/>
    </font>
    <font>
      <b/>
      <sz val="10"/>
      <color rgb="FFC00000"/>
      <name val="Cambria"/>
      <family val="1"/>
      <scheme val="major"/>
    </font>
    <font>
      <b/>
      <sz val="16"/>
      <name val="Calibri"/>
      <family val="2"/>
      <scheme val="minor"/>
    </font>
    <font>
      <b/>
      <sz val="10"/>
      <name val="Calibri"/>
      <family val="2"/>
      <scheme val="minor"/>
    </font>
    <font>
      <sz val="10"/>
      <name val="Calibri"/>
      <family val="2"/>
      <scheme val="minor"/>
    </font>
    <font>
      <i/>
      <sz val="10"/>
      <name val="Calibri"/>
      <family val="2"/>
      <scheme val="minor"/>
    </font>
    <font>
      <b/>
      <sz val="16"/>
      <color theme="1"/>
      <name val="Calibri"/>
      <family val="2"/>
      <scheme val="minor"/>
    </font>
    <font>
      <b/>
      <sz val="9"/>
      <color rgb="FF333333"/>
      <name val="Calibri"/>
      <family val="2"/>
      <scheme val="minor"/>
    </font>
    <font>
      <sz val="9"/>
      <color rgb="FF333333"/>
      <name val="Calibri"/>
      <family val="2"/>
      <scheme val="minor"/>
    </font>
    <font>
      <sz val="12"/>
      <color rgb="FF525252"/>
      <name val="Arial"/>
      <family val="2"/>
    </font>
    <font>
      <sz val="11"/>
      <color rgb="FF333333"/>
      <name val="Calibri"/>
      <family val="2"/>
      <scheme val="minor"/>
    </font>
    <font>
      <sz val="11"/>
      <color theme="0"/>
      <name val="Calibri"/>
      <family val="2"/>
      <scheme val="minor"/>
    </font>
    <font>
      <i/>
      <sz val="11"/>
      <color theme="1"/>
      <name val="Calibri"/>
      <family val="2"/>
      <scheme val="minor"/>
    </font>
    <font>
      <sz val="10"/>
      <color theme="1"/>
      <name val="Calibri"/>
      <family val="2"/>
      <scheme val="minor"/>
    </font>
    <font>
      <sz val="9"/>
      <color theme="1"/>
      <name val="Calibri"/>
      <family val="2"/>
      <scheme val="minor"/>
    </font>
    <font>
      <b/>
      <sz val="11"/>
      <color indexed="8"/>
      <name val="Calibri"/>
      <family val="2"/>
      <scheme val="minor"/>
    </font>
    <font>
      <sz val="11"/>
      <color indexed="8"/>
      <name val="Calibri"/>
      <family val="2"/>
      <scheme val="minor"/>
    </font>
    <font>
      <b/>
      <sz val="9"/>
      <name val="Calibri"/>
      <family val="2"/>
      <scheme val="minor"/>
    </font>
    <font>
      <sz val="9"/>
      <name val="Calibri"/>
      <family val="2"/>
      <scheme val="minor"/>
    </font>
    <font>
      <b/>
      <sz val="18"/>
      <color rgb="FFFF0000"/>
      <name val="Calibri"/>
      <family val="2"/>
      <scheme val="minor"/>
    </font>
    <font>
      <b/>
      <i/>
      <sz val="12"/>
      <color theme="1" tint="0.249977111117893"/>
      <name val="Calibri"/>
      <family val="2"/>
      <scheme val="minor"/>
    </font>
    <font>
      <u/>
      <sz val="10"/>
      <color theme="10"/>
      <name val="Calibri"/>
      <family val="2"/>
      <scheme val="minor"/>
    </font>
    <font>
      <b/>
      <sz val="10"/>
      <color theme="0"/>
      <name val="Calibri"/>
      <family val="2"/>
      <scheme val="minor"/>
    </font>
    <font>
      <sz val="9"/>
      <color theme="0"/>
      <name val="Calibri"/>
      <family val="2"/>
      <scheme val="minor"/>
    </font>
    <font>
      <sz val="10"/>
      <color indexed="8"/>
      <name val="Calibri"/>
      <family val="2"/>
      <scheme val="minor"/>
    </font>
    <font>
      <b/>
      <u/>
      <sz val="11"/>
      <color theme="10"/>
      <name val="Calibri"/>
      <family val="2"/>
      <scheme val="minor"/>
    </font>
    <font>
      <b/>
      <sz val="11"/>
      <color indexed="10"/>
      <name val="Calibri"/>
      <family val="2"/>
      <scheme val="minor"/>
    </font>
    <font>
      <sz val="11"/>
      <color indexed="62"/>
      <name val="Calibri"/>
      <family val="2"/>
      <scheme val="minor"/>
    </font>
    <font>
      <b/>
      <i/>
      <sz val="11"/>
      <color theme="1"/>
      <name val="Calibri"/>
      <family val="2"/>
      <scheme val="minor"/>
    </font>
    <font>
      <i/>
      <sz val="11"/>
      <color indexed="8"/>
      <name val="Calibri"/>
      <family val="2"/>
      <scheme val="minor"/>
    </font>
    <font>
      <sz val="11"/>
      <color indexed="12"/>
      <name val="Calibri"/>
      <family val="2"/>
      <scheme val="minor"/>
    </font>
    <font>
      <b/>
      <sz val="11"/>
      <color indexed="12"/>
      <name val="Calibri"/>
      <family val="2"/>
      <scheme val="minor"/>
    </font>
    <font>
      <i/>
      <sz val="11"/>
      <name val="Calibri"/>
      <family val="2"/>
      <scheme val="minor"/>
    </font>
    <font>
      <b/>
      <u/>
      <sz val="11"/>
      <color indexed="8"/>
      <name val="Calibri"/>
      <family val="2"/>
      <scheme val="minor"/>
    </font>
    <font>
      <sz val="9"/>
      <color indexed="81"/>
      <name val="Tahoma"/>
      <family val="2"/>
    </font>
    <font>
      <b/>
      <sz val="10"/>
      <color rgb="FFFF0000"/>
      <name val="Calibri"/>
      <family val="2"/>
      <scheme val="minor"/>
    </font>
    <font>
      <b/>
      <u/>
      <sz val="10"/>
      <color theme="1"/>
      <name val="Calibri"/>
      <family val="2"/>
      <scheme val="minor"/>
    </font>
    <font>
      <b/>
      <sz val="12"/>
      <name val="Calibri"/>
      <family val="2"/>
      <scheme val="minor"/>
    </font>
    <font>
      <b/>
      <sz val="12"/>
      <color rgb="FFFF0000"/>
      <name val="Calibri"/>
      <family val="2"/>
      <scheme val="minor"/>
    </font>
    <font>
      <b/>
      <sz val="11"/>
      <color theme="0"/>
      <name val="Calibri"/>
      <family val="2"/>
      <scheme val="minor"/>
    </font>
    <font>
      <sz val="12"/>
      <name val="Calibri"/>
      <family val="2"/>
      <scheme val="minor"/>
    </font>
    <font>
      <i/>
      <sz val="11"/>
      <color indexed="48"/>
      <name val="Calibri"/>
      <family val="2"/>
      <scheme val="minor"/>
    </font>
    <font>
      <u/>
      <sz val="9"/>
      <color theme="10"/>
      <name val="Calibri"/>
      <family val="2"/>
      <scheme val="minor"/>
    </font>
    <font>
      <b/>
      <sz val="11"/>
      <color rgb="FF333333"/>
      <name val="Calibri"/>
      <family val="2"/>
      <scheme val="minor"/>
    </font>
    <font>
      <sz val="10"/>
      <color theme="0"/>
      <name val="Calibri"/>
      <family val="2"/>
      <scheme val="minor"/>
    </font>
    <font>
      <b/>
      <sz val="10"/>
      <color rgb="FFC00000"/>
      <name val="Calibri"/>
      <family val="2"/>
      <scheme val="minor"/>
    </font>
    <font>
      <i/>
      <sz val="10"/>
      <color theme="1"/>
      <name val="Calibri"/>
      <family val="2"/>
      <scheme val="minor"/>
    </font>
    <font>
      <sz val="10"/>
      <color rgb="FFC00000"/>
      <name val="Calibri"/>
      <family val="2"/>
      <scheme val="minor"/>
    </font>
    <font>
      <sz val="10"/>
      <color indexed="12"/>
      <name val="Calibri"/>
      <family val="2"/>
      <scheme val="minor"/>
    </font>
    <font>
      <sz val="10"/>
      <color rgb="FF333333"/>
      <name val="Calibri"/>
      <family val="2"/>
      <scheme val="minor"/>
    </font>
    <font>
      <b/>
      <sz val="10"/>
      <color rgb="FF333333"/>
      <name val="Calibri"/>
      <family val="2"/>
      <scheme val="minor"/>
    </font>
    <font>
      <b/>
      <u/>
      <sz val="9"/>
      <color theme="10"/>
      <name val="Calibri"/>
      <family val="2"/>
      <scheme val="minor"/>
    </font>
    <font>
      <b/>
      <sz val="9"/>
      <color theme="1"/>
      <name val="Calibri"/>
      <family val="2"/>
      <scheme val="minor"/>
    </font>
    <font>
      <b/>
      <sz val="10"/>
      <color indexed="12"/>
      <name val="Calibri"/>
      <family val="2"/>
      <scheme val="minor"/>
    </font>
    <font>
      <b/>
      <sz val="14"/>
      <color theme="1"/>
      <name val="Calibri"/>
      <family val="2"/>
      <scheme val="minor"/>
    </font>
    <font>
      <b/>
      <sz val="9"/>
      <color theme="0"/>
      <name val="Calibri"/>
      <family val="2"/>
      <scheme val="minor"/>
    </font>
    <font>
      <b/>
      <sz val="24"/>
      <color rgb="FFFFFF00"/>
      <name val="Calibri"/>
      <family val="2"/>
      <scheme val="minor"/>
    </font>
    <font>
      <b/>
      <sz val="20"/>
      <color theme="1"/>
      <name val="Calibri"/>
      <family val="2"/>
      <scheme val="minor"/>
    </font>
    <font>
      <b/>
      <sz val="20"/>
      <color theme="9" tint="-0.249977111117893"/>
      <name val="Calibri"/>
      <family val="2"/>
      <scheme val="minor"/>
    </font>
    <font>
      <b/>
      <sz val="20"/>
      <color indexed="8"/>
      <name val="Calibri"/>
      <family val="2"/>
      <scheme val="minor"/>
    </font>
    <font>
      <u/>
      <sz val="11"/>
      <color rgb="FFFF0000"/>
      <name val="Arial"/>
      <family val="2"/>
    </font>
    <font>
      <b/>
      <sz val="15"/>
      <color theme="1"/>
      <name val="Calibri"/>
      <family val="2"/>
      <scheme val="minor"/>
    </font>
    <font>
      <b/>
      <i/>
      <sz val="10"/>
      <color theme="1"/>
      <name val="Calibri"/>
      <family val="2"/>
      <scheme val="minor"/>
    </font>
    <font>
      <b/>
      <sz val="16"/>
      <color theme="0"/>
      <name val="Cambria"/>
      <family val="1"/>
      <scheme val="major"/>
    </font>
    <font>
      <b/>
      <sz val="11"/>
      <color theme="6" tint="0.59999389629810485"/>
      <name val="Cambria"/>
      <family val="1"/>
      <scheme val="major"/>
    </font>
    <font>
      <b/>
      <sz val="10"/>
      <color rgb="FFFF0000"/>
      <name val="Cambria"/>
      <family val="1"/>
      <scheme val="major"/>
    </font>
    <font>
      <b/>
      <sz val="10"/>
      <color theme="1"/>
      <name val="Cambria"/>
      <family val="1"/>
      <charset val="163"/>
      <scheme val="major"/>
    </font>
    <font>
      <sz val="12"/>
      <color theme="0"/>
      <name val="Times New Roman"/>
      <family val="1"/>
    </font>
  </fonts>
  <fills count="20">
    <fill>
      <patternFill patternType="none"/>
    </fill>
    <fill>
      <patternFill patternType="gray125"/>
    </fill>
    <fill>
      <patternFill patternType="mediumGray">
        <fgColor indexed="9"/>
        <bgColor indexed="13"/>
      </patternFill>
    </fill>
    <fill>
      <patternFill patternType="solid">
        <fgColor indexed="37"/>
        <bgColor indexed="64"/>
      </patternFill>
    </fill>
    <fill>
      <patternFill patternType="solid">
        <fgColor theme="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FFF00"/>
        <bgColor indexed="64"/>
      </patternFill>
    </fill>
    <fill>
      <patternFill patternType="solid">
        <fgColor rgb="FF00FF00"/>
        <bgColor indexed="64"/>
      </patternFill>
    </fill>
    <fill>
      <patternFill patternType="solid">
        <fgColor indexed="9"/>
        <bgColor indexed="64"/>
      </patternFill>
    </fill>
    <fill>
      <patternFill patternType="solid">
        <fgColor indexed="56"/>
        <bgColor indexed="64"/>
      </patternFill>
    </fill>
    <fill>
      <patternFill patternType="solid">
        <fgColor theme="0" tint="-0.34998626667073579"/>
        <bgColor indexed="64"/>
      </patternFill>
    </fill>
    <fill>
      <patternFill patternType="solid">
        <fgColor theme="8" tint="-0.249977111117893"/>
        <bgColor indexed="64"/>
      </patternFill>
    </fill>
    <fill>
      <patternFill patternType="solid">
        <fgColor theme="6" tint="0.39997558519241921"/>
        <bgColor indexed="64"/>
      </patternFill>
    </fill>
    <fill>
      <patternFill patternType="solid">
        <fgColor rgb="FFFF0000"/>
        <bgColor indexed="64"/>
      </patternFill>
    </fill>
    <fill>
      <patternFill patternType="solid">
        <fgColor rgb="FF7030A0"/>
        <bgColor indexed="64"/>
      </patternFill>
    </fill>
    <fill>
      <patternFill patternType="solid">
        <fgColor rgb="FFFDFFE7"/>
        <bgColor indexed="64"/>
      </patternFill>
    </fill>
    <fill>
      <patternFill patternType="solid">
        <fgColor theme="7" tint="0.59999389629810485"/>
        <bgColor indexed="64"/>
      </patternFill>
    </fill>
    <fill>
      <patternFill patternType="solid">
        <fgColor theme="7" tint="0.39997558519241921"/>
        <bgColor indexed="64"/>
      </patternFill>
    </fill>
  </fills>
  <borders count="143">
    <border>
      <left/>
      <right/>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8"/>
      </left>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style="thin">
        <color indexed="8"/>
      </right>
      <top/>
      <bottom style="hair">
        <color indexed="8"/>
      </bottom>
      <diagonal/>
    </border>
    <border>
      <left style="thin">
        <color indexed="8"/>
      </left>
      <right/>
      <top/>
      <bottom style="hair">
        <color indexed="8"/>
      </bottom>
      <diagonal/>
    </border>
    <border>
      <left style="thin">
        <color indexed="8"/>
      </left>
      <right style="thin">
        <color indexed="8"/>
      </right>
      <top style="hair">
        <color indexed="8"/>
      </top>
      <bottom style="hair">
        <color indexed="8"/>
      </bottom>
      <diagonal/>
    </border>
    <border>
      <left style="thin">
        <color indexed="8"/>
      </left>
      <right/>
      <top style="hair">
        <color indexed="8"/>
      </top>
      <bottom style="hair">
        <color indexed="8"/>
      </bottom>
      <diagonal/>
    </border>
    <border>
      <left style="thin">
        <color indexed="8"/>
      </left>
      <right style="thin">
        <color indexed="8"/>
      </right>
      <top style="hair">
        <color indexed="8"/>
      </top>
      <bottom style="thin">
        <color indexed="8"/>
      </bottom>
      <diagonal/>
    </border>
    <border>
      <left style="thin">
        <color indexed="8"/>
      </left>
      <right/>
      <top style="hair">
        <color indexed="8"/>
      </top>
      <bottom style="thin">
        <color indexed="8"/>
      </bottom>
      <diagonal/>
    </border>
    <border>
      <left style="thin">
        <color indexed="8"/>
      </left>
      <right style="thin">
        <color indexed="64"/>
      </right>
      <top style="hair">
        <color indexed="64"/>
      </top>
      <bottom style="thin">
        <color indexed="8"/>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hair">
        <color indexed="64"/>
      </bottom>
      <diagonal/>
    </border>
    <border>
      <left style="thin">
        <color indexed="64"/>
      </left>
      <right style="thin">
        <color indexed="64"/>
      </right>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diagonal/>
    </border>
    <border>
      <left/>
      <right/>
      <top/>
      <bottom style="thin">
        <color indexed="8"/>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rgb="FF000000"/>
      </left>
      <right style="thin">
        <color rgb="FF000000"/>
      </right>
      <top/>
      <bottom style="hair">
        <color rgb="FF000000"/>
      </bottom>
      <diagonal/>
    </border>
    <border>
      <left style="thin">
        <color rgb="FF000000"/>
      </left>
      <right style="thin">
        <color rgb="FF000000"/>
      </right>
      <top style="thin">
        <color rgb="FF000000"/>
      </top>
      <bottom style="thin">
        <color rgb="FF000000"/>
      </bottom>
      <diagonal/>
    </border>
    <border>
      <left style="thick">
        <color theme="6" tint="0.39994506668294322"/>
      </left>
      <right style="thick">
        <color theme="6" tint="0.39994506668294322"/>
      </right>
      <top style="thick">
        <color theme="6" tint="0.39994506668294322"/>
      </top>
      <bottom style="thick">
        <color theme="6" tint="0.3999450666829432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right/>
      <top/>
      <bottom style="thin">
        <color theme="0" tint="-0.34998626667073579"/>
      </bottom>
      <diagonal/>
    </border>
    <border>
      <left style="thin">
        <color rgb="FF000000"/>
      </left>
      <right/>
      <top style="thin">
        <color rgb="FF000000"/>
      </top>
      <bottom style="thin">
        <color rgb="FF000000"/>
      </bottom>
      <diagonal/>
    </border>
    <border>
      <left style="thin">
        <color indexed="64"/>
      </left>
      <right style="thin">
        <color indexed="64"/>
      </right>
      <top style="hair">
        <color indexed="64"/>
      </top>
      <bottom style="thin">
        <color indexed="8"/>
      </bottom>
      <diagonal/>
    </border>
    <border>
      <left/>
      <right style="thin">
        <color indexed="64"/>
      </right>
      <top/>
      <bottom/>
      <diagonal/>
    </border>
    <border>
      <left style="thin">
        <color indexed="64"/>
      </left>
      <right style="thin">
        <color indexed="64"/>
      </right>
      <top style="hair">
        <color indexed="64"/>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indexed="64"/>
      </left>
      <right/>
      <top/>
      <bottom/>
      <diagonal/>
    </border>
    <border>
      <left style="double">
        <color rgb="FFFF0000"/>
      </left>
      <right/>
      <top style="double">
        <color rgb="FFFF0000"/>
      </top>
      <bottom style="thin">
        <color rgb="FFFF0000"/>
      </bottom>
      <diagonal/>
    </border>
    <border>
      <left/>
      <right style="double">
        <color rgb="FFFF0000"/>
      </right>
      <top style="double">
        <color rgb="FFFF0000"/>
      </top>
      <bottom style="thin">
        <color rgb="FFFF0000"/>
      </bottom>
      <diagonal/>
    </border>
    <border>
      <left style="double">
        <color rgb="FFFF0000"/>
      </left>
      <right/>
      <top style="thin">
        <color rgb="FFFF0000"/>
      </top>
      <bottom style="thin">
        <color rgb="FFFF0000"/>
      </bottom>
      <diagonal/>
    </border>
    <border>
      <left/>
      <right style="double">
        <color rgb="FFFF0000"/>
      </right>
      <top style="thin">
        <color rgb="FFFF0000"/>
      </top>
      <bottom style="thin">
        <color rgb="FFFF0000"/>
      </bottom>
      <diagonal/>
    </border>
    <border>
      <left style="double">
        <color rgb="FFFF0000"/>
      </left>
      <right/>
      <top style="thin">
        <color rgb="FFFF0000"/>
      </top>
      <bottom style="double">
        <color rgb="FFFF0000"/>
      </bottom>
      <diagonal/>
    </border>
    <border>
      <left/>
      <right style="double">
        <color rgb="FFFF0000"/>
      </right>
      <top style="thin">
        <color rgb="FFFF0000"/>
      </top>
      <bottom style="double">
        <color rgb="FFFF0000"/>
      </bottom>
      <diagonal/>
    </border>
    <border>
      <left style="double">
        <color indexed="10"/>
      </left>
      <right/>
      <top style="double">
        <color indexed="10"/>
      </top>
      <bottom style="thin">
        <color indexed="10"/>
      </bottom>
      <diagonal/>
    </border>
    <border>
      <left/>
      <right style="double">
        <color indexed="10"/>
      </right>
      <top style="double">
        <color indexed="10"/>
      </top>
      <bottom style="thin">
        <color indexed="10"/>
      </bottom>
      <diagonal/>
    </border>
    <border>
      <left style="double">
        <color indexed="10"/>
      </left>
      <right/>
      <top style="thin">
        <color indexed="10"/>
      </top>
      <bottom style="thin">
        <color indexed="10"/>
      </bottom>
      <diagonal/>
    </border>
    <border>
      <left/>
      <right style="double">
        <color indexed="10"/>
      </right>
      <top style="thin">
        <color indexed="10"/>
      </top>
      <bottom style="thin">
        <color indexed="10"/>
      </bottom>
      <diagonal/>
    </border>
    <border>
      <left/>
      <right style="double">
        <color indexed="10"/>
      </right>
      <top style="thin">
        <color indexed="10"/>
      </top>
      <bottom style="double">
        <color indexed="10"/>
      </bottom>
      <diagonal/>
    </border>
    <border>
      <left/>
      <right style="double">
        <color indexed="10"/>
      </right>
      <top/>
      <bottom style="thin">
        <color indexed="10"/>
      </bottom>
      <diagonal/>
    </border>
    <border>
      <left style="double">
        <color rgb="FFFF0000"/>
      </left>
      <right/>
      <top/>
      <bottom style="thin">
        <color rgb="FFFF0000"/>
      </bottom>
      <diagonal/>
    </border>
    <border>
      <left/>
      <right style="double">
        <color rgb="FFFF0000"/>
      </right>
      <top/>
      <bottom style="thin">
        <color rgb="FFFF0000"/>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double">
        <color rgb="FFFF0000"/>
      </left>
      <right/>
      <top/>
      <bottom style="thin">
        <color indexed="10"/>
      </bottom>
      <diagonal/>
    </border>
    <border>
      <left style="double">
        <color rgb="FFFF0000"/>
      </left>
      <right/>
      <top style="thin">
        <color indexed="10"/>
      </top>
      <bottom style="thin">
        <color indexed="10"/>
      </bottom>
      <diagonal/>
    </border>
    <border>
      <left style="double">
        <color rgb="FFFF0000"/>
      </left>
      <right/>
      <top style="thin">
        <color indexed="10"/>
      </top>
      <bottom style="double">
        <color indexed="10"/>
      </bottom>
      <diagonal/>
    </border>
    <border>
      <left style="double">
        <color rgb="FFFF0000"/>
      </left>
      <right/>
      <top/>
      <bottom/>
      <diagonal/>
    </border>
    <border>
      <left/>
      <right style="double">
        <color rgb="FFFF0000"/>
      </right>
      <top/>
      <bottom/>
      <diagonal/>
    </border>
    <border>
      <left style="double">
        <color rgb="FFFF0000"/>
      </left>
      <right/>
      <top style="double">
        <color indexed="10"/>
      </top>
      <bottom style="thin">
        <color indexed="10"/>
      </bottom>
      <diagonal/>
    </border>
    <border>
      <left style="double">
        <color indexed="10"/>
      </left>
      <right/>
      <top style="thin">
        <color indexed="10"/>
      </top>
      <bottom/>
      <diagonal/>
    </border>
    <border>
      <left/>
      <right style="double">
        <color indexed="10"/>
      </right>
      <top style="thin">
        <color indexed="10"/>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double">
        <color indexed="10"/>
      </left>
      <right/>
      <top style="double">
        <color indexed="10"/>
      </top>
      <bottom/>
      <diagonal/>
    </border>
    <border>
      <left style="double">
        <color indexed="10"/>
      </left>
      <right/>
      <top style="thin">
        <color indexed="10"/>
      </top>
      <bottom style="double">
        <color indexed="10"/>
      </bottom>
      <diagonal/>
    </border>
    <border>
      <left style="double">
        <color auto="1"/>
      </left>
      <right/>
      <top style="hair">
        <color auto="1"/>
      </top>
      <bottom style="hair">
        <color auto="1"/>
      </bottom>
      <diagonal/>
    </border>
    <border>
      <left/>
      <right/>
      <top style="hair">
        <color auto="1"/>
      </top>
      <bottom style="hair">
        <color auto="1"/>
      </bottom>
      <diagonal/>
    </border>
    <border>
      <left/>
      <right style="double">
        <color auto="1"/>
      </right>
      <top style="hair">
        <color auto="1"/>
      </top>
      <bottom style="hair">
        <color auto="1"/>
      </bottom>
      <diagonal/>
    </border>
    <border>
      <left style="double">
        <color auto="1"/>
      </left>
      <right/>
      <top style="hair">
        <color auto="1"/>
      </top>
      <bottom style="double">
        <color auto="1"/>
      </bottom>
      <diagonal/>
    </border>
    <border>
      <left/>
      <right/>
      <top style="hair">
        <color auto="1"/>
      </top>
      <bottom style="double">
        <color auto="1"/>
      </bottom>
      <diagonal/>
    </border>
    <border>
      <left/>
      <right style="double">
        <color auto="1"/>
      </right>
      <top style="hair">
        <color auto="1"/>
      </top>
      <bottom style="double">
        <color auto="1"/>
      </bottom>
      <diagonal/>
    </border>
    <border>
      <left/>
      <right style="thin">
        <color auto="1"/>
      </right>
      <top style="hair">
        <color auto="1"/>
      </top>
      <bottom style="hair">
        <color auto="1"/>
      </bottom>
      <diagonal/>
    </border>
    <border>
      <left/>
      <right style="thin">
        <color auto="1"/>
      </right>
      <top style="hair">
        <color auto="1"/>
      </top>
      <bottom style="double">
        <color auto="1"/>
      </bottom>
      <diagonal/>
    </border>
    <border>
      <left style="double">
        <color auto="1"/>
      </left>
      <right/>
      <top/>
      <bottom style="hair">
        <color auto="1"/>
      </bottom>
      <diagonal/>
    </border>
    <border>
      <left/>
      <right style="double">
        <color auto="1"/>
      </right>
      <top/>
      <bottom style="hair">
        <color auto="1"/>
      </bottom>
      <diagonal/>
    </border>
    <border>
      <left style="double">
        <color auto="1"/>
      </left>
      <right/>
      <top style="double">
        <color auto="1"/>
      </top>
      <bottom style="thin">
        <color auto="1"/>
      </bottom>
      <diagonal/>
    </border>
    <border>
      <left/>
      <right style="thin">
        <color auto="1"/>
      </right>
      <top style="double">
        <color auto="1"/>
      </top>
      <bottom style="thin">
        <color auto="1"/>
      </bottom>
      <diagonal/>
    </border>
    <border>
      <left/>
      <right style="double">
        <color auto="1"/>
      </right>
      <top style="double">
        <color auto="1"/>
      </top>
      <bottom style="thin">
        <color auto="1"/>
      </bottom>
      <diagonal/>
    </border>
    <border>
      <left style="thin">
        <color auto="1"/>
      </left>
      <right/>
      <top style="double">
        <color auto="1"/>
      </top>
      <bottom style="thin">
        <color auto="1"/>
      </bottom>
      <diagonal/>
    </border>
    <border>
      <left/>
      <right/>
      <top/>
      <bottom style="double">
        <color auto="1"/>
      </bottom>
      <diagonal/>
    </border>
    <border>
      <left/>
      <right style="thin">
        <color indexed="64"/>
      </right>
      <top style="hair">
        <color indexed="64"/>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diagonal/>
    </border>
    <border>
      <left style="thin">
        <color indexed="64"/>
      </left>
      <right style="thin">
        <color indexed="64"/>
      </right>
      <top style="hair">
        <color indexed="64"/>
      </top>
      <bottom style="hair">
        <color indexed="64"/>
      </bottom>
      <diagonal/>
    </border>
    <border>
      <left/>
      <right style="double">
        <color rgb="FFFF0000"/>
      </right>
      <top style="double">
        <color rgb="FFFF0000"/>
      </top>
      <bottom/>
      <diagonal/>
    </border>
    <border>
      <left/>
      <right/>
      <top style="double">
        <color rgb="FFFF0000"/>
      </top>
      <bottom/>
      <diagonal/>
    </border>
    <border>
      <left style="thin">
        <color auto="1"/>
      </left>
      <right style="thin">
        <color auto="1"/>
      </right>
      <top/>
      <bottom style="hair">
        <color auto="1"/>
      </bottom>
      <diagonal/>
    </border>
    <border>
      <left style="thin">
        <color auto="1"/>
      </left>
      <right/>
      <top/>
      <bottom style="hair">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right style="thin">
        <color theme="0" tint="-0.34998626667073579"/>
      </right>
      <top style="thin">
        <color theme="0" tint="-0.34998626667073579"/>
      </top>
      <bottom style="thin">
        <color theme="0" tint="-0.34998626667073579"/>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right/>
      <top style="medium">
        <color indexed="64"/>
      </top>
      <bottom style="medium">
        <color indexed="64"/>
      </bottom>
      <diagonal/>
    </border>
    <border>
      <left/>
      <right/>
      <top/>
      <bottom style="medium">
        <color indexed="64"/>
      </bottom>
      <diagonal/>
    </border>
    <border>
      <left/>
      <right/>
      <top/>
      <bottom style="dotted">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medium">
        <color indexed="64"/>
      </top>
      <bottom style="dotted">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theme="7" tint="-0.499984740745262"/>
      </left>
      <right style="thin">
        <color theme="7" tint="-0.499984740745262"/>
      </right>
      <top style="thin">
        <color theme="7" tint="-0.499984740745262"/>
      </top>
      <bottom style="double">
        <color theme="7" tint="-0.499984740745262"/>
      </bottom>
      <diagonal/>
    </border>
    <border>
      <left style="thin">
        <color theme="7" tint="-0.499984740745262"/>
      </left>
      <right style="thin">
        <color theme="7" tint="-0.499984740745262"/>
      </right>
      <top style="double">
        <color theme="7" tint="-0.499984740745262"/>
      </top>
      <bottom style="double">
        <color theme="7" tint="-0.499984740745262"/>
      </bottom>
      <diagonal/>
    </border>
    <border>
      <left style="thin">
        <color theme="7" tint="-0.499984740745262"/>
      </left>
      <right style="thin">
        <color theme="7" tint="-0.499984740745262"/>
      </right>
      <top/>
      <bottom style="hair">
        <color theme="7" tint="-0.499984740745262"/>
      </bottom>
      <diagonal/>
    </border>
    <border>
      <left style="thin">
        <color theme="7" tint="-0.499984740745262"/>
      </left>
      <right style="thin">
        <color theme="7" tint="-0.499984740745262"/>
      </right>
      <top style="hair">
        <color theme="7" tint="-0.499984740745262"/>
      </top>
      <bottom style="hair">
        <color theme="7" tint="-0.499984740745262"/>
      </bottom>
      <diagonal/>
    </border>
    <border>
      <left style="thin">
        <color theme="7" tint="-0.499984740745262"/>
      </left>
      <right style="thin">
        <color theme="7" tint="-0.499984740745262"/>
      </right>
      <top style="hair">
        <color theme="7" tint="-0.499984740745262"/>
      </top>
      <bottom style="thin">
        <color theme="7" tint="-0.499984740745262"/>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7" tint="-0.499984740745262"/>
      </left>
      <right style="thin">
        <color theme="7" tint="-0.499984740745262"/>
      </right>
      <top style="thin">
        <color theme="7" tint="-0.499984740745262"/>
      </top>
      <bottom style="thin">
        <color theme="7" tint="-0.499984740745262"/>
      </bottom>
      <diagonal/>
    </border>
  </borders>
  <cellStyleXfs count="20">
    <xf numFmtId="0" fontId="0" fillId="0" borderId="0"/>
    <xf numFmtId="0" fontId="11" fillId="2" borderId="1"/>
    <xf numFmtId="43" fontId="24" fillId="0" borderId="0" applyFont="0" applyFill="0" applyBorder="0" applyAlignment="0" applyProtection="0"/>
    <xf numFmtId="41" fontId="24" fillId="0" borderId="0" applyFont="0" applyFill="0" applyBorder="0" applyAlignment="0" applyProtection="0"/>
    <xf numFmtId="164" fontId="25" fillId="0" borderId="0" applyFont="0" applyFill="0" applyBorder="0" applyAlignment="0" applyProtection="0"/>
    <xf numFmtId="165" fontId="2" fillId="0" borderId="0" applyFont="0" applyFill="0" applyBorder="0" applyAlignment="0" applyProtection="0"/>
    <xf numFmtId="0" fontId="12" fillId="3" borderId="2">
      <alignment horizontal="center"/>
    </xf>
    <xf numFmtId="0" fontId="26" fillId="0" borderId="0" applyNumberFormat="0" applyFill="0" applyBorder="0" applyAlignment="0" applyProtection="0">
      <alignment vertical="top"/>
      <protection locked="0"/>
    </xf>
    <xf numFmtId="0" fontId="2" fillId="0" borderId="0"/>
    <xf numFmtId="0" fontId="3" fillId="0" borderId="0"/>
    <xf numFmtId="0" fontId="25" fillId="0" borderId="0"/>
    <xf numFmtId="0" fontId="19" fillId="0" borderId="0"/>
    <xf numFmtId="0" fontId="10" fillId="0" borderId="0"/>
    <xf numFmtId="0" fontId="3" fillId="0" borderId="0"/>
    <xf numFmtId="0" fontId="21" fillId="0" borderId="0"/>
    <xf numFmtId="0" fontId="18" fillId="0" borderId="0"/>
    <xf numFmtId="0" fontId="17" fillId="0" borderId="0"/>
    <xf numFmtId="9" fontId="24" fillId="0" borderId="0" applyFont="0" applyFill="0" applyBorder="0" applyAlignment="0" applyProtection="0"/>
    <xf numFmtId="9" fontId="9" fillId="0" borderId="0" applyFont="0" applyFill="0" applyBorder="0" applyAlignment="0" applyProtection="0"/>
    <xf numFmtId="0" fontId="13" fillId="0" borderId="0">
      <alignment horizontal="center"/>
    </xf>
  </cellStyleXfs>
  <cellXfs count="1509">
    <xf numFmtId="0" fontId="0" fillId="0" borderId="0" xfId="0"/>
    <xf numFmtId="0" fontId="27" fillId="0" borderId="0" xfId="0" applyFont="1"/>
    <xf numFmtId="0" fontId="27" fillId="4" borderId="0" xfId="0" applyFont="1" applyFill="1"/>
    <xf numFmtId="166" fontId="27" fillId="4" borderId="0" xfId="2" applyNumberFormat="1" applyFont="1" applyFill="1"/>
    <xf numFmtId="0" fontId="28" fillId="0" borderId="0" xfId="0" applyFont="1" applyBorder="1"/>
    <xf numFmtId="0" fontId="30" fillId="4" borderId="0" xfId="0" applyFont="1" applyFill="1" applyAlignment="1">
      <alignment horizontal="center"/>
    </xf>
    <xf numFmtId="0" fontId="27" fillId="0" borderId="0" xfId="0" applyFont="1" applyAlignment="1">
      <alignment horizontal="center"/>
    </xf>
    <xf numFmtId="0" fontId="28" fillId="0" borderId="0" xfId="0" applyFont="1" applyBorder="1" applyAlignment="1">
      <alignment horizontal="center"/>
    </xf>
    <xf numFmtId="0" fontId="34" fillId="4" borderId="0" xfId="0" applyFont="1" applyFill="1" applyAlignment="1" applyProtection="1">
      <alignment horizontal="left" vertical="center"/>
    </xf>
    <xf numFmtId="0" fontId="34" fillId="4" borderId="0" xfId="0" applyFont="1" applyFill="1" applyAlignment="1" applyProtection="1">
      <alignment vertical="center" wrapText="1"/>
    </xf>
    <xf numFmtId="0" fontId="27" fillId="4" borderId="0" xfId="0" applyFont="1" applyFill="1" applyAlignment="1" applyProtection="1">
      <alignment horizontal="left" vertical="center"/>
    </xf>
    <xf numFmtId="169" fontId="36" fillId="4" borderId="9" xfId="0" applyNumberFormat="1" applyFont="1" applyFill="1" applyBorder="1" applyAlignment="1" applyProtection="1">
      <alignment horizontal="center" vertical="center"/>
    </xf>
    <xf numFmtId="0" fontId="36" fillId="4" borderId="10" xfId="0" applyFont="1" applyFill="1" applyBorder="1" applyAlignment="1" applyProtection="1">
      <alignment vertical="center" wrapText="1"/>
    </xf>
    <xf numFmtId="0" fontId="36" fillId="4" borderId="9" xfId="0" applyFont="1" applyFill="1" applyBorder="1" applyAlignment="1" applyProtection="1">
      <alignment horizontal="center" vertical="center" wrapText="1"/>
    </xf>
    <xf numFmtId="169" fontId="36" fillId="4" borderId="11" xfId="0" applyNumberFormat="1" applyFont="1" applyFill="1" applyBorder="1" applyAlignment="1" applyProtection="1">
      <alignment horizontal="center" vertical="center"/>
    </xf>
    <xf numFmtId="0" fontId="36" fillId="4" borderId="12" xfId="0" applyFont="1" applyFill="1" applyBorder="1" applyAlignment="1" applyProtection="1">
      <alignment vertical="center" wrapText="1"/>
    </xf>
    <xf numFmtId="0" fontId="36" fillId="4" borderId="11" xfId="0" applyFont="1" applyFill="1" applyBorder="1" applyAlignment="1" applyProtection="1">
      <alignment horizontal="center" vertical="center" wrapText="1"/>
    </xf>
    <xf numFmtId="0" fontId="32" fillId="4" borderId="0" xfId="0" applyFont="1" applyFill="1"/>
    <xf numFmtId="169" fontId="31" fillId="4" borderId="11" xfId="0" applyNumberFormat="1" applyFont="1" applyFill="1" applyBorder="1" applyAlignment="1" applyProtection="1">
      <alignment horizontal="center" vertical="center"/>
    </xf>
    <xf numFmtId="0" fontId="31" fillId="4" borderId="12" xfId="0" applyFont="1" applyFill="1" applyBorder="1" applyAlignment="1" applyProtection="1">
      <alignment vertical="center" wrapText="1"/>
    </xf>
    <xf numFmtId="0" fontId="31" fillId="4" borderId="11" xfId="0" applyFont="1" applyFill="1" applyBorder="1" applyAlignment="1" applyProtection="1">
      <alignment horizontal="center" vertical="center" wrapText="1"/>
    </xf>
    <xf numFmtId="0" fontId="36" fillId="4" borderId="11" xfId="0" applyFont="1" applyFill="1" applyBorder="1" applyAlignment="1" applyProtection="1">
      <alignment horizontal="left" vertical="center" wrapText="1"/>
    </xf>
    <xf numFmtId="169" fontId="31" fillId="4" borderId="13" xfId="0" applyNumberFormat="1" applyFont="1" applyFill="1" applyBorder="1" applyAlignment="1" applyProtection="1">
      <alignment horizontal="center" vertical="center"/>
    </xf>
    <xf numFmtId="0" fontId="31" fillId="4" borderId="14" xfId="0" applyFont="1" applyFill="1" applyBorder="1" applyAlignment="1" applyProtection="1">
      <alignment vertical="center" wrapText="1"/>
    </xf>
    <xf numFmtId="0" fontId="31" fillId="4" borderId="13" xfId="0" applyFont="1" applyFill="1" applyBorder="1" applyAlignment="1" applyProtection="1">
      <alignment horizontal="center" vertical="center" wrapText="1"/>
    </xf>
    <xf numFmtId="0" fontId="27" fillId="4" borderId="0" xfId="0" applyFont="1" applyFill="1" applyAlignment="1">
      <alignment horizontal="center"/>
    </xf>
    <xf numFmtId="0" fontId="27" fillId="4" borderId="0" xfId="0" applyFont="1" applyFill="1" applyBorder="1"/>
    <xf numFmtId="166" fontId="27" fillId="4" borderId="0" xfId="0" applyNumberFormat="1" applyFont="1" applyFill="1"/>
    <xf numFmtId="0" fontId="28" fillId="4" borderId="0" xfId="0" applyFont="1" applyFill="1" applyBorder="1"/>
    <xf numFmtId="0" fontId="30" fillId="4" borderId="0" xfId="0" applyFont="1" applyFill="1"/>
    <xf numFmtId="0" fontId="27" fillId="4" borderId="0" xfId="0" applyFont="1" applyFill="1" applyAlignment="1">
      <alignment horizontal="center"/>
    </xf>
    <xf numFmtId="49" fontId="37" fillId="4" borderId="0" xfId="7" applyNumberFormat="1" applyFont="1" applyFill="1" applyBorder="1" applyAlignment="1" applyProtection="1">
      <alignment horizontal="center" vertical="center"/>
    </xf>
    <xf numFmtId="0" fontId="29" fillId="4" borderId="0" xfId="0" applyFont="1" applyFill="1" applyBorder="1" applyAlignment="1">
      <alignment horizontal="center"/>
    </xf>
    <xf numFmtId="166" fontId="33" fillId="4" borderId="0" xfId="2" quotePrefix="1" applyNumberFormat="1" applyFont="1" applyFill="1" applyAlignment="1">
      <alignment horizontal="left"/>
    </xf>
    <xf numFmtId="0" fontId="28" fillId="4" borderId="35" xfId="0" quotePrefix="1" applyFont="1" applyFill="1" applyBorder="1"/>
    <xf numFmtId="167" fontId="1" fillId="4" borderId="35" xfId="2" quotePrefix="1" applyNumberFormat="1" applyFont="1" applyFill="1" applyBorder="1" applyAlignment="1">
      <alignment horizontal="justify" vertical="top" wrapText="1"/>
    </xf>
    <xf numFmtId="167" fontId="1" fillId="4" borderId="35" xfId="2" quotePrefix="1" applyNumberFormat="1" applyFont="1" applyFill="1" applyBorder="1" applyAlignment="1">
      <alignment horizontal="center" vertical="top" wrapText="1"/>
    </xf>
    <xf numFmtId="166" fontId="28" fillId="4" borderId="0" xfId="2" applyNumberFormat="1" applyFont="1" applyFill="1" applyBorder="1"/>
    <xf numFmtId="0" fontId="28" fillId="4" borderId="35" xfId="0" quotePrefix="1" applyFont="1" applyFill="1" applyBorder="1" applyAlignment="1">
      <alignment horizontal="center"/>
    </xf>
    <xf numFmtId="43" fontId="28" fillId="4" borderId="35" xfId="2" quotePrefix="1" applyFont="1" applyFill="1" applyBorder="1" applyAlignment="1">
      <alignment horizontal="center"/>
    </xf>
    <xf numFmtId="0" fontId="28" fillId="4" borderId="0" xfId="0" applyFont="1" applyFill="1" applyBorder="1" applyAlignment="1">
      <alignment horizontal="center"/>
    </xf>
    <xf numFmtId="167" fontId="44" fillId="4" borderId="1" xfId="2" quotePrefix="1" applyNumberFormat="1" applyFont="1" applyFill="1" applyBorder="1" applyAlignment="1">
      <alignment horizontal="center" vertical="top" wrapText="1"/>
    </xf>
    <xf numFmtId="0" fontId="45" fillId="4" borderId="0" xfId="0" applyFont="1" applyFill="1" applyBorder="1" applyAlignment="1">
      <alignment horizontal="center"/>
    </xf>
    <xf numFmtId="0" fontId="47" fillId="4" borderId="0" xfId="0" applyFont="1" applyFill="1"/>
    <xf numFmtId="0" fontId="47" fillId="4" borderId="0" xfId="0" applyFont="1" applyFill="1" applyAlignment="1">
      <alignment horizontal="center"/>
    </xf>
    <xf numFmtId="0" fontId="50" fillId="4" borderId="0" xfId="0" applyFont="1" applyFill="1"/>
    <xf numFmtId="0" fontId="51" fillId="4" borderId="0" xfId="0" applyFont="1" applyFill="1"/>
    <xf numFmtId="49" fontId="50" fillId="4" borderId="0" xfId="0" applyNumberFormat="1" applyFont="1" applyFill="1" applyAlignment="1">
      <alignment horizontal="center"/>
    </xf>
    <xf numFmtId="166" fontId="50" fillId="4" borderId="0" xfId="2" applyNumberFormat="1" applyFont="1" applyFill="1"/>
    <xf numFmtId="49" fontId="50" fillId="0" borderId="0" xfId="0" applyNumberFormat="1" applyFont="1" applyAlignment="1">
      <alignment horizontal="center"/>
    </xf>
    <xf numFmtId="0" fontId="50" fillId="0" borderId="0" xfId="0" applyFont="1"/>
    <xf numFmtId="0" fontId="51" fillId="0" borderId="0" xfId="0" applyFont="1"/>
    <xf numFmtId="166" fontId="50" fillId="0" borderId="0" xfId="2" applyNumberFormat="1" applyFont="1"/>
    <xf numFmtId="166" fontId="50" fillId="0" borderId="0" xfId="2" applyNumberFormat="1" applyFont="1" applyAlignment="1">
      <alignment horizontal="center"/>
    </xf>
    <xf numFmtId="49" fontId="49" fillId="4" borderId="0" xfId="7" applyNumberFormat="1" applyFont="1" applyFill="1" applyBorder="1" applyAlignment="1" applyProtection="1">
      <alignment horizontal="center" vertical="center"/>
    </xf>
    <xf numFmtId="0" fontId="27" fillId="4" borderId="0" xfId="0" applyFont="1" applyFill="1" applyAlignment="1">
      <alignment horizontal="center"/>
    </xf>
    <xf numFmtId="0" fontId="28" fillId="4" borderId="0" xfId="0" applyFont="1" applyFill="1" applyBorder="1" applyAlignment="1">
      <alignment horizontal="center"/>
    </xf>
    <xf numFmtId="49" fontId="48" fillId="4" borderId="0" xfId="0" applyNumberFormat="1" applyFont="1" applyFill="1" applyBorder="1" applyAlignment="1">
      <alignment horizontal="center"/>
    </xf>
    <xf numFmtId="49" fontId="52" fillId="4" borderId="37" xfId="0" applyNumberFormat="1" applyFont="1" applyFill="1" applyBorder="1" applyAlignment="1">
      <alignment horizontal="center"/>
    </xf>
    <xf numFmtId="49" fontId="56" fillId="4" borderId="0" xfId="7" applyNumberFormat="1" applyFont="1" applyFill="1" applyBorder="1" applyAlignment="1" applyProtection="1">
      <alignment horizontal="center" vertical="center"/>
    </xf>
    <xf numFmtId="0" fontId="50" fillId="4" borderId="0" xfId="0" applyFont="1" applyFill="1" applyBorder="1" applyAlignment="1">
      <alignment horizontal="center"/>
    </xf>
    <xf numFmtId="49" fontId="57" fillId="4" borderId="0" xfId="0" applyNumberFormat="1" applyFont="1" applyFill="1" applyBorder="1" applyAlignment="1">
      <alignment horizontal="center"/>
    </xf>
    <xf numFmtId="0" fontId="51" fillId="4" borderId="0" xfId="0" applyFont="1" applyFill="1" applyBorder="1"/>
    <xf numFmtId="49" fontId="58" fillId="4" borderId="37" xfId="0" applyNumberFormat="1" applyFont="1" applyFill="1" applyBorder="1" applyAlignment="1">
      <alignment horizontal="center"/>
    </xf>
    <xf numFmtId="0" fontId="50" fillId="4" borderId="0" xfId="0" applyFont="1" applyFill="1" applyBorder="1"/>
    <xf numFmtId="49" fontId="59" fillId="4" borderId="0" xfId="7" applyNumberFormat="1" applyFont="1" applyFill="1" applyBorder="1" applyAlignment="1" applyProtection="1">
      <alignment horizontal="center" vertical="center"/>
    </xf>
    <xf numFmtId="167" fontId="45" fillId="4" borderId="1" xfId="2" quotePrefix="1" applyNumberFormat="1" applyFont="1" applyFill="1" applyBorder="1" applyAlignment="1">
      <alignment horizontal="center" vertical="top" wrapText="1"/>
    </xf>
    <xf numFmtId="0" fontId="50" fillId="0" borderId="0" xfId="0" applyFont="1" applyBorder="1" applyAlignment="1">
      <alignment horizontal="center"/>
    </xf>
    <xf numFmtId="0" fontId="62" fillId="4" borderId="0" xfId="0" applyNumberFormat="1" applyFont="1" applyFill="1" applyBorder="1"/>
    <xf numFmtId="0" fontId="16" fillId="0" borderId="0" xfId="13" applyFont="1" applyFill="1" applyBorder="1" applyProtection="1">
      <protection locked="0"/>
    </xf>
    <xf numFmtId="167" fontId="4" fillId="0" borderId="0" xfId="16" applyNumberFormat="1" applyFont="1" applyFill="1" applyAlignment="1" applyProtection="1">
      <protection locked="0"/>
    </xf>
    <xf numFmtId="0" fontId="14" fillId="0" borderId="0" xfId="15" applyFont="1" applyFill="1" applyAlignment="1" applyProtection="1">
      <alignment horizontal="center"/>
      <protection locked="0"/>
    </xf>
    <xf numFmtId="0" fontId="14" fillId="0" borderId="0" xfId="15" applyFont="1" applyFill="1" applyBorder="1" applyAlignment="1" applyProtection="1">
      <alignment horizontal="center"/>
      <protection locked="0"/>
    </xf>
    <xf numFmtId="0" fontId="14" fillId="0" borderId="29" xfId="15" applyFont="1" applyFill="1" applyBorder="1" applyAlignment="1" applyProtection="1">
      <alignment horizontal="center"/>
      <protection locked="0"/>
    </xf>
    <xf numFmtId="0" fontId="20" fillId="0" borderId="0" xfId="11" applyFont="1" applyFill="1" applyProtection="1">
      <protection locked="0"/>
    </xf>
    <xf numFmtId="0" fontId="20" fillId="0" borderId="0" xfId="13" applyFont="1" applyFill="1" applyProtection="1">
      <protection locked="0"/>
    </xf>
    <xf numFmtId="0" fontId="11" fillId="0" borderId="0" xfId="11" applyFont="1" applyFill="1" applyProtection="1">
      <protection locked="0"/>
    </xf>
    <xf numFmtId="0" fontId="3" fillId="0" borderId="0" xfId="16" applyFont="1" applyFill="1" applyProtection="1">
      <protection locked="0"/>
    </xf>
    <xf numFmtId="0" fontId="20" fillId="0" borderId="0" xfId="15" applyFont="1" applyFill="1" applyProtection="1">
      <protection locked="0"/>
    </xf>
    <xf numFmtId="0" fontId="20" fillId="0" borderId="0" xfId="15" applyFont="1" applyFill="1" applyBorder="1" applyProtection="1">
      <protection locked="0"/>
    </xf>
    <xf numFmtId="0" fontId="20" fillId="0" borderId="29" xfId="15" applyFont="1" applyFill="1" applyBorder="1" applyProtection="1">
      <protection locked="0"/>
    </xf>
    <xf numFmtId="0" fontId="20" fillId="0" borderId="0" xfId="14" applyFont="1" applyFill="1" applyAlignment="1" applyProtection="1">
      <alignment horizontal="center"/>
      <protection locked="0"/>
    </xf>
    <xf numFmtId="0" fontId="20" fillId="0" borderId="0" xfId="14" applyFont="1" applyFill="1" applyBorder="1" applyAlignment="1" applyProtection="1">
      <alignment horizontal="center"/>
      <protection locked="0"/>
    </xf>
    <xf numFmtId="0" fontId="20" fillId="0" borderId="29" xfId="14" applyFont="1" applyFill="1" applyBorder="1" applyAlignment="1" applyProtection="1">
      <alignment horizontal="center"/>
      <protection locked="0"/>
    </xf>
    <xf numFmtId="0" fontId="20" fillId="0" borderId="0" xfId="15" applyFont="1" applyFill="1" applyAlignment="1" applyProtection="1">
      <alignment horizontal="center"/>
      <protection locked="0"/>
    </xf>
    <xf numFmtId="0" fontId="20" fillId="0" borderId="0" xfId="15" applyFont="1" applyFill="1" applyBorder="1" applyAlignment="1" applyProtection="1">
      <alignment horizontal="center"/>
      <protection locked="0"/>
    </xf>
    <xf numFmtId="0" fontId="20" fillId="0" borderId="29" xfId="15" applyFont="1" applyFill="1" applyBorder="1" applyAlignment="1" applyProtection="1">
      <alignment horizontal="center"/>
      <protection locked="0"/>
    </xf>
    <xf numFmtId="0" fontId="23" fillId="0" borderId="0" xfId="15" applyFont="1" applyFill="1" applyAlignment="1" applyProtection="1">
      <protection locked="0"/>
    </xf>
    <xf numFmtId="166" fontId="50" fillId="4" borderId="0" xfId="2" applyNumberFormat="1" applyFont="1" applyFill="1" applyAlignment="1">
      <alignment horizontal="center"/>
    </xf>
    <xf numFmtId="3" fontId="54" fillId="6" borderId="38" xfId="2" applyNumberFormat="1" applyFont="1" applyFill="1" applyBorder="1" applyAlignment="1">
      <alignment horizontal="center"/>
    </xf>
    <xf numFmtId="3" fontId="50" fillId="4" borderId="0" xfId="2" applyNumberFormat="1" applyFont="1" applyFill="1"/>
    <xf numFmtId="3" fontId="50" fillId="0" borderId="0" xfId="2" applyNumberFormat="1" applyFont="1"/>
    <xf numFmtId="0" fontId="27" fillId="8" borderId="0" xfId="0" applyFont="1" applyFill="1"/>
    <xf numFmtId="164" fontId="27" fillId="4" borderId="0" xfId="0" applyNumberFormat="1" applyFont="1" applyFill="1"/>
    <xf numFmtId="0" fontId="69" fillId="9" borderId="0" xfId="0" applyNumberFormat="1" applyFont="1" applyFill="1"/>
    <xf numFmtId="0" fontId="70" fillId="0" borderId="0" xfId="0" applyFont="1" applyAlignment="1">
      <alignment vertical="center"/>
    </xf>
    <xf numFmtId="0" fontId="70" fillId="0" borderId="0" xfId="0" applyFont="1" applyAlignment="1">
      <alignment horizontal="center" vertical="center"/>
    </xf>
    <xf numFmtId="3" fontId="70" fillId="0" borderId="0" xfId="2" applyNumberFormat="1" applyFont="1" applyAlignment="1">
      <alignment vertical="center"/>
    </xf>
    <xf numFmtId="3" fontId="74" fillId="11" borderId="2" xfId="2" quotePrefix="1" applyNumberFormat="1" applyFont="1" applyFill="1" applyBorder="1" applyAlignment="1">
      <alignment horizontal="center" vertical="center"/>
    </xf>
    <xf numFmtId="0" fontId="71" fillId="0" borderId="2" xfId="0" applyFont="1" applyBorder="1" applyAlignment="1">
      <alignment horizontal="center" vertical="center"/>
    </xf>
    <xf numFmtId="0" fontId="70" fillId="0" borderId="2" xfId="0" applyFont="1" applyBorder="1" applyAlignment="1">
      <alignment vertical="center"/>
    </xf>
    <xf numFmtId="3" fontId="70" fillId="0" borderId="2" xfId="2" applyNumberFormat="1" applyFont="1" applyBorder="1" applyAlignment="1">
      <alignment horizontal="center" vertical="center"/>
    </xf>
    <xf numFmtId="3" fontId="70" fillId="0" borderId="2" xfId="2" applyNumberFormat="1" applyFont="1" applyBorder="1" applyAlignment="1">
      <alignment vertical="center"/>
    </xf>
    <xf numFmtId="0" fontId="71" fillId="10" borderId="2" xfId="0" applyFont="1" applyFill="1" applyBorder="1" applyAlignment="1">
      <alignment horizontal="center" vertical="center"/>
    </xf>
    <xf numFmtId="3" fontId="70" fillId="4" borderId="0" xfId="2" applyNumberFormat="1" applyFont="1" applyFill="1" applyAlignment="1">
      <alignment vertical="center"/>
    </xf>
    <xf numFmtId="0" fontId="70" fillId="4" borderId="0" xfId="0" applyFont="1" applyFill="1" applyAlignment="1">
      <alignment vertical="center"/>
    </xf>
    <xf numFmtId="0" fontId="70" fillId="4" borderId="0" xfId="0" applyFont="1" applyFill="1" applyAlignment="1">
      <alignment horizontal="center" vertical="center"/>
    </xf>
    <xf numFmtId="0" fontId="70" fillId="4" borderId="0" xfId="0" applyFont="1" applyFill="1" applyBorder="1" applyAlignment="1">
      <alignment vertical="center"/>
    </xf>
    <xf numFmtId="0" fontId="71" fillId="4" borderId="0" xfId="0" applyFont="1" applyFill="1" applyAlignment="1">
      <alignment vertical="center"/>
    </xf>
    <xf numFmtId="0" fontId="0" fillId="0" borderId="0" xfId="0" applyFill="1"/>
    <xf numFmtId="0" fontId="61" fillId="4" borderId="0" xfId="0" applyFont="1" applyFill="1"/>
    <xf numFmtId="166" fontId="51" fillId="4" borderId="0" xfId="2" applyNumberFormat="1" applyFont="1" applyFill="1"/>
    <xf numFmtId="166" fontId="57" fillId="4" borderId="0" xfId="2" applyNumberFormat="1" applyFont="1" applyFill="1"/>
    <xf numFmtId="0" fontId="53" fillId="4" borderId="0" xfId="0" applyFont="1" applyFill="1"/>
    <xf numFmtId="166" fontId="57" fillId="4" borderId="0" xfId="2" applyNumberFormat="1" applyFont="1" applyFill="1" applyAlignment="1">
      <alignment horizontal="center"/>
    </xf>
    <xf numFmtId="49" fontId="57" fillId="4" borderId="0" xfId="0" applyNumberFormat="1" applyFont="1" applyFill="1" applyAlignment="1">
      <alignment horizontal="center"/>
    </xf>
    <xf numFmtId="0" fontId="57" fillId="4" borderId="0" xfId="0" applyFont="1" applyFill="1"/>
    <xf numFmtId="0" fontId="65" fillId="0" borderId="0" xfId="0" applyFont="1"/>
    <xf numFmtId="0" fontId="45" fillId="4" borderId="0" xfId="0" applyFont="1" applyFill="1"/>
    <xf numFmtId="166" fontId="28" fillId="4" borderId="0" xfId="2" applyNumberFormat="1" applyFont="1" applyFill="1" applyAlignment="1">
      <alignment horizontal="center"/>
    </xf>
    <xf numFmtId="0" fontId="57" fillId="4" borderId="0" xfId="0" applyFont="1" applyFill="1" applyBorder="1" applyAlignment="1">
      <alignment horizontal="center"/>
    </xf>
    <xf numFmtId="0" fontId="28" fillId="4" borderId="0" xfId="0" applyFont="1" applyFill="1" applyBorder="1" applyAlignment="1">
      <alignment horizontal="center"/>
    </xf>
    <xf numFmtId="0" fontId="77" fillId="0" borderId="2" xfId="0" applyFont="1" applyFill="1" applyBorder="1" applyAlignment="1">
      <alignment wrapText="1"/>
    </xf>
    <xf numFmtId="0" fontId="60" fillId="0" borderId="2" xfId="0" applyFont="1" applyFill="1" applyBorder="1" applyAlignment="1">
      <alignment horizontal="center" wrapText="1"/>
    </xf>
    <xf numFmtId="0" fontId="60" fillId="0" borderId="2" xfId="0" applyFont="1" applyFill="1" applyBorder="1" applyAlignment="1">
      <alignment horizontal="center" vertical="top" wrapText="1"/>
    </xf>
    <xf numFmtId="0" fontId="39" fillId="4" borderId="0" xfId="0" applyFont="1" applyFill="1"/>
    <xf numFmtId="0" fontId="28" fillId="4" borderId="0" xfId="0" applyFont="1" applyFill="1" applyBorder="1" applyAlignment="1">
      <alignment horizontal="center"/>
    </xf>
    <xf numFmtId="0" fontId="51" fillId="4" borderId="0" xfId="0" applyNumberFormat="1" applyFont="1" applyFill="1" applyAlignment="1">
      <alignment horizontal="center"/>
    </xf>
    <xf numFmtId="0" fontId="60" fillId="0" borderId="2" xfId="0" applyNumberFormat="1" applyFont="1" applyFill="1" applyBorder="1" applyAlignment="1">
      <alignment horizontal="center" wrapText="1"/>
    </xf>
    <xf numFmtId="0" fontId="28" fillId="4" borderId="0" xfId="0" applyNumberFormat="1" applyFont="1" applyFill="1" applyBorder="1"/>
    <xf numFmtId="0" fontId="51" fillId="0" borderId="0" xfId="0" applyNumberFormat="1" applyFont="1" applyAlignment="1">
      <alignment horizontal="center"/>
    </xf>
    <xf numFmtId="0" fontId="39" fillId="4" borderId="0" xfId="0" applyFont="1" applyFill="1" applyAlignment="1">
      <alignment horizontal="center"/>
    </xf>
    <xf numFmtId="166" fontId="39" fillId="4" borderId="0" xfId="2" applyNumberFormat="1" applyFont="1" applyFill="1"/>
    <xf numFmtId="0" fontId="53" fillId="4" borderId="0" xfId="0" applyFont="1" applyFill="1" applyAlignment="1">
      <alignment horizontal="center"/>
    </xf>
    <xf numFmtId="166" fontId="39" fillId="4" borderId="0" xfId="2" applyNumberFormat="1" applyFont="1" applyFill="1" applyAlignment="1">
      <alignment horizontal="center"/>
    </xf>
    <xf numFmtId="0" fontId="36" fillId="4" borderId="0" xfId="0" applyFont="1" applyFill="1"/>
    <xf numFmtId="0" fontId="40" fillId="4" borderId="0" xfId="0" applyFont="1" applyFill="1" applyAlignment="1">
      <alignment horizontal="center"/>
    </xf>
    <xf numFmtId="0" fontId="79" fillId="0" borderId="0" xfId="0" applyFont="1"/>
    <xf numFmtId="49" fontId="53" fillId="4" borderId="0" xfId="0" applyNumberFormat="1" applyFont="1" applyFill="1" applyAlignment="1">
      <alignment horizontal="center"/>
    </xf>
    <xf numFmtId="166" fontId="53" fillId="4" borderId="0" xfId="2" applyNumberFormat="1" applyFont="1" applyFill="1"/>
    <xf numFmtId="3" fontId="53" fillId="4" borderId="0" xfId="2" applyNumberFormat="1" applyFont="1" applyFill="1"/>
    <xf numFmtId="0" fontId="40" fillId="4" borderId="0" xfId="0" applyFont="1" applyFill="1" applyAlignment="1">
      <alignment wrapText="1"/>
    </xf>
    <xf numFmtId="0" fontId="40" fillId="7" borderId="17" xfId="0" applyFont="1" applyFill="1" applyBorder="1" applyAlignment="1">
      <alignment vertical="center"/>
    </xf>
    <xf numFmtId="0" fontId="40" fillId="7" borderId="19" xfId="0" applyFont="1" applyFill="1" applyBorder="1" applyAlignment="1">
      <alignment vertical="center"/>
    </xf>
    <xf numFmtId="0" fontId="80" fillId="7" borderId="17" xfId="0" applyFont="1" applyFill="1" applyBorder="1" applyAlignment="1">
      <alignment vertical="center"/>
    </xf>
    <xf numFmtId="0" fontId="80" fillId="7" borderId="19" xfId="0" applyFont="1" applyFill="1" applyBorder="1" applyAlignment="1">
      <alignment vertical="center"/>
    </xf>
    <xf numFmtId="0" fontId="80" fillId="7" borderId="0" xfId="0" applyFont="1" applyFill="1" applyBorder="1" applyAlignment="1">
      <alignment vertical="center"/>
    </xf>
    <xf numFmtId="49" fontId="53" fillId="0" borderId="0" xfId="0" applyNumberFormat="1" applyFont="1" applyAlignment="1">
      <alignment horizontal="center"/>
    </xf>
    <xf numFmtId="3" fontId="53" fillId="4" borderId="38" xfId="0" applyNumberFormat="1" applyFont="1" applyFill="1" applyBorder="1"/>
    <xf numFmtId="3" fontId="53" fillId="4" borderId="0" xfId="0" applyNumberFormat="1" applyFont="1" applyFill="1" applyBorder="1"/>
    <xf numFmtId="0" fontId="79" fillId="0" borderId="0" xfId="0" applyFont="1" applyFill="1"/>
    <xf numFmtId="3" fontId="53" fillId="0" borderId="38" xfId="0" applyNumberFormat="1" applyFont="1" applyFill="1" applyBorder="1"/>
    <xf numFmtId="3" fontId="54" fillId="0" borderId="38" xfId="0" applyNumberFormat="1" applyFont="1" applyFill="1" applyBorder="1"/>
    <xf numFmtId="3" fontId="54" fillId="0" borderId="0" xfId="0" applyNumberFormat="1" applyFont="1" applyFill="1" applyBorder="1"/>
    <xf numFmtId="0" fontId="55" fillId="4" borderId="0" xfId="0" applyFont="1" applyFill="1"/>
    <xf numFmtId="166" fontId="53" fillId="4" borderId="0" xfId="2" applyNumberFormat="1" applyFont="1" applyFill="1" applyAlignment="1">
      <alignment horizontal="center"/>
    </xf>
    <xf numFmtId="166" fontId="53" fillId="4" borderId="0" xfId="2" applyNumberFormat="1" applyFont="1" applyFill="1" applyAlignment="1"/>
    <xf numFmtId="0" fontId="55" fillId="4" borderId="0" xfId="0" applyFont="1" applyFill="1" applyAlignment="1">
      <alignment horizontal="center"/>
    </xf>
    <xf numFmtId="38" fontId="69" fillId="0" borderId="1" xfId="0" quotePrefix="1" applyNumberFormat="1" applyFont="1" applyFill="1" applyBorder="1" applyAlignment="1">
      <alignment vertical="center"/>
    </xf>
    <xf numFmtId="38" fontId="69" fillId="0" borderId="15" xfId="0" quotePrefix="1" applyNumberFormat="1" applyFont="1" applyFill="1" applyBorder="1" applyAlignment="1">
      <alignment vertical="center"/>
    </xf>
    <xf numFmtId="38" fontId="69" fillId="0" borderId="42" xfId="0" quotePrefix="1" applyNumberFormat="1" applyFont="1" applyFill="1" applyBorder="1" applyAlignment="1">
      <alignment vertical="center"/>
    </xf>
    <xf numFmtId="0" fontId="27" fillId="7" borderId="0" xfId="2" applyNumberFormat="1" applyFont="1" applyFill="1" applyAlignment="1">
      <alignment horizontal="right"/>
    </xf>
    <xf numFmtId="0" fontId="27" fillId="7" borderId="0" xfId="0" applyFont="1" applyFill="1" applyAlignment="1">
      <alignment horizontal="right"/>
    </xf>
    <xf numFmtId="0" fontId="27" fillId="4" borderId="0" xfId="2" applyNumberFormat="1" applyFont="1" applyFill="1" applyAlignment="1">
      <alignment horizontal="right"/>
    </xf>
    <xf numFmtId="0" fontId="27" fillId="4" borderId="0" xfId="0" applyFont="1" applyFill="1" applyAlignment="1">
      <alignment horizontal="right"/>
    </xf>
    <xf numFmtId="0" fontId="81" fillId="0" borderId="0" xfId="0" applyFont="1"/>
    <xf numFmtId="0" fontId="81" fillId="0" borderId="0" xfId="0" applyFont="1" applyFill="1"/>
    <xf numFmtId="3" fontId="39" fillId="4" borderId="0" xfId="0" applyNumberFormat="1" applyFont="1" applyFill="1"/>
    <xf numFmtId="3" fontId="53" fillId="0" borderId="0" xfId="0" applyNumberFormat="1" applyFont="1" applyFill="1" applyBorder="1"/>
    <xf numFmtId="3" fontId="79" fillId="0" borderId="0" xfId="0" applyNumberFormat="1" applyFont="1"/>
    <xf numFmtId="49" fontId="0" fillId="0" borderId="0" xfId="0" applyNumberFormat="1"/>
    <xf numFmtId="0" fontId="83" fillId="10" borderId="0" xfId="0" applyFont="1" applyFill="1"/>
    <xf numFmtId="0" fontId="83" fillId="0" borderId="0" xfId="0" applyFont="1"/>
    <xf numFmtId="0" fontId="84" fillId="5" borderId="0" xfId="0" applyFont="1" applyFill="1" applyBorder="1" applyAlignment="1"/>
    <xf numFmtId="0" fontId="86" fillId="5" borderId="0" xfId="7" applyFont="1" applyFill="1" applyBorder="1" applyAlignment="1" applyProtection="1">
      <alignment vertical="center"/>
    </xf>
    <xf numFmtId="0" fontId="87" fillId="5" borderId="0" xfId="0" applyFont="1" applyFill="1" applyBorder="1" applyAlignment="1"/>
    <xf numFmtId="0" fontId="83" fillId="5" borderId="0" xfId="0" applyFont="1" applyFill="1" applyBorder="1"/>
    <xf numFmtId="0" fontId="83" fillId="0" borderId="0" xfId="0" applyFont="1" applyBorder="1"/>
    <xf numFmtId="0" fontId="83" fillId="10" borderId="0" xfId="0" applyFont="1" applyFill="1" applyBorder="1"/>
    <xf numFmtId="0" fontId="83" fillId="0" borderId="0" xfId="0" applyFont="1" applyFill="1" applyBorder="1"/>
    <xf numFmtId="0" fontId="83" fillId="0" borderId="0" xfId="0" applyFont="1" applyFill="1"/>
    <xf numFmtId="0" fontId="85" fillId="5" borderId="0" xfId="0" applyFont="1" applyFill="1" applyBorder="1" applyAlignment="1"/>
    <xf numFmtId="0" fontId="83" fillId="5" borderId="71" xfId="0" applyFont="1" applyFill="1" applyBorder="1" applyAlignment="1">
      <alignment horizontal="center"/>
    </xf>
    <xf numFmtId="0" fontId="83" fillId="5" borderId="71" xfId="0" applyFont="1" applyFill="1" applyBorder="1"/>
    <xf numFmtId="0" fontId="83" fillId="5" borderId="72" xfId="0" applyFont="1" applyFill="1" applyBorder="1"/>
    <xf numFmtId="0" fontId="89" fillId="5" borderId="0" xfId="7" applyFont="1" applyFill="1" applyBorder="1" applyAlignment="1" applyProtection="1">
      <alignment vertical="center"/>
    </xf>
    <xf numFmtId="0" fontId="83" fillId="5" borderId="0" xfId="0" applyFont="1" applyFill="1" applyBorder="1" applyAlignment="1">
      <alignment horizontal="center"/>
    </xf>
    <xf numFmtId="0" fontId="90" fillId="5" borderId="0" xfId="0" applyFont="1" applyFill="1" applyBorder="1"/>
    <xf numFmtId="22" fontId="90" fillId="5" borderId="0" xfId="0" applyNumberFormat="1" applyFont="1" applyFill="1" applyBorder="1"/>
    <xf numFmtId="0" fontId="91" fillId="5" borderId="0" xfId="0" applyFont="1" applyFill="1" applyBorder="1"/>
    <xf numFmtId="0" fontId="83" fillId="5" borderId="0" xfId="0" applyFont="1" applyFill="1"/>
    <xf numFmtId="0" fontId="83" fillId="5" borderId="79" xfId="0" applyFont="1" applyFill="1" applyBorder="1"/>
    <xf numFmtId="3" fontId="70" fillId="0" borderId="0" xfId="2" applyNumberFormat="1" applyFont="1" applyFill="1" applyAlignment="1">
      <alignment vertical="center"/>
    </xf>
    <xf numFmtId="4" fontId="70" fillId="0" borderId="0" xfId="2" applyNumberFormat="1" applyFont="1" applyFill="1" applyAlignment="1">
      <alignment vertical="center"/>
    </xf>
    <xf numFmtId="0" fontId="70" fillId="0" borderId="0" xfId="0" applyFont="1" applyFill="1" applyAlignment="1">
      <alignment vertical="center"/>
    </xf>
    <xf numFmtId="0" fontId="65" fillId="0" borderId="0" xfId="0" applyFont="1" applyFill="1"/>
    <xf numFmtId="0" fontId="83" fillId="5" borderId="0" xfId="0" applyFont="1" applyFill="1" applyBorder="1" applyAlignment="1">
      <alignment horizontal="center"/>
    </xf>
    <xf numFmtId="0" fontId="8" fillId="4" borderId="3" xfId="3" quotePrefix="1" applyNumberFormat="1" applyFont="1" applyFill="1" applyBorder="1" applyAlignment="1">
      <alignment horizontal="center" vertical="center"/>
    </xf>
    <xf numFmtId="0" fontId="8" fillId="4" borderId="4" xfId="3" quotePrefix="1" applyNumberFormat="1" applyFont="1" applyFill="1" applyBorder="1" applyAlignment="1">
      <alignment horizontal="center" vertical="center"/>
    </xf>
    <xf numFmtId="0" fontId="7" fillId="4" borderId="4" xfId="3" quotePrefix="1" applyNumberFormat="1" applyFont="1" applyFill="1" applyBorder="1" applyAlignment="1">
      <alignment horizontal="center" vertical="center"/>
    </xf>
    <xf numFmtId="0" fontId="7" fillId="4" borderId="16" xfId="3" quotePrefix="1" applyNumberFormat="1" applyFont="1" applyFill="1" applyBorder="1" applyAlignment="1">
      <alignment horizontal="center" vertical="center"/>
    </xf>
    <xf numFmtId="0" fontId="27" fillId="4" borderId="3" xfId="0" applyNumberFormat="1" applyFont="1" applyFill="1" applyBorder="1" applyAlignment="1">
      <alignment horizontal="center" vertical="center"/>
    </xf>
    <xf numFmtId="0" fontId="51" fillId="4" borderId="3" xfId="0" applyNumberFormat="1" applyFont="1" applyFill="1" applyBorder="1" applyAlignment="1">
      <alignment horizontal="center" vertical="center"/>
    </xf>
    <xf numFmtId="0" fontId="27" fillId="4" borderId="4" xfId="0" applyNumberFormat="1" applyFont="1" applyFill="1" applyBorder="1" applyAlignment="1">
      <alignment horizontal="center" vertical="center"/>
    </xf>
    <xf numFmtId="0" fontId="27" fillId="4" borderId="24" xfId="0" applyNumberFormat="1" applyFont="1" applyFill="1" applyBorder="1" applyAlignment="1">
      <alignment horizontal="center" vertical="center"/>
    </xf>
    <xf numFmtId="0" fontId="27" fillId="4" borderId="1" xfId="0" applyNumberFormat="1" applyFont="1" applyFill="1" applyBorder="1" applyAlignment="1">
      <alignment horizontal="center" vertical="center"/>
    </xf>
    <xf numFmtId="0" fontId="32" fillId="4" borderId="4" xfId="0" applyNumberFormat="1" applyFont="1" applyFill="1" applyBorder="1" applyAlignment="1">
      <alignment horizontal="center" vertical="center"/>
    </xf>
    <xf numFmtId="0" fontId="32" fillId="4" borderId="16" xfId="0" applyNumberFormat="1" applyFont="1" applyFill="1" applyBorder="1" applyAlignment="1">
      <alignment horizontal="center" vertical="center"/>
    </xf>
    <xf numFmtId="0" fontId="55" fillId="5" borderId="0" xfId="7" applyFont="1" applyFill="1" applyBorder="1" applyAlignment="1" applyProtection="1">
      <alignment horizontal="left" vertical="center"/>
    </xf>
    <xf numFmtId="0" fontId="54" fillId="4" borderId="0" xfId="0" applyFont="1" applyFill="1" applyBorder="1" applyAlignment="1">
      <alignment horizontal="center" vertical="center" wrapText="1"/>
    </xf>
    <xf numFmtId="0" fontId="64" fillId="4" borderId="0" xfId="0" applyFont="1" applyFill="1" applyBorder="1"/>
    <xf numFmtId="0" fontId="36" fillId="4" borderId="0" xfId="0" quotePrefix="1" applyFont="1" applyFill="1" applyBorder="1"/>
    <xf numFmtId="167" fontId="45" fillId="0" borderId="1" xfId="2" quotePrefix="1" applyNumberFormat="1" applyFont="1" applyFill="1" applyBorder="1" applyAlignment="1">
      <alignment horizontal="center" vertical="top" wrapText="1"/>
    </xf>
    <xf numFmtId="0" fontId="92" fillId="4" borderId="0" xfId="0" applyFont="1" applyFill="1"/>
    <xf numFmtId="0" fontId="50" fillId="0" borderId="0" xfId="0" applyFont="1" applyFill="1"/>
    <xf numFmtId="0" fontId="45" fillId="0" borderId="0" xfId="0" applyFont="1" applyFill="1"/>
    <xf numFmtId="0" fontId="50" fillId="4" borderId="35" xfId="0" quotePrefix="1" applyFont="1" applyFill="1" applyBorder="1"/>
    <xf numFmtId="43" fontId="50" fillId="4" borderId="35" xfId="2" quotePrefix="1" applyFont="1" applyFill="1" applyBorder="1"/>
    <xf numFmtId="167" fontId="53" fillId="4" borderId="35" xfId="2" quotePrefix="1" applyNumberFormat="1" applyFont="1" applyFill="1" applyBorder="1" applyAlignment="1">
      <alignment horizontal="justify" vertical="top" wrapText="1"/>
    </xf>
    <xf numFmtId="167" fontId="53" fillId="4" borderId="35" xfId="2" quotePrefix="1" applyNumberFormat="1" applyFont="1" applyFill="1" applyBorder="1" applyAlignment="1">
      <alignment horizontal="center" vertical="top" wrapText="1"/>
    </xf>
    <xf numFmtId="49" fontId="56" fillId="0" borderId="0" xfId="7" applyNumberFormat="1" applyFont="1" applyFill="1" applyBorder="1" applyAlignment="1" applyProtection="1">
      <alignment horizontal="center" vertical="center"/>
    </xf>
    <xf numFmtId="0" fontId="55" fillId="4" borderId="0" xfId="0" applyFont="1" applyFill="1" applyBorder="1"/>
    <xf numFmtId="0" fontId="55" fillId="4" borderId="0" xfId="0" quotePrefix="1" applyFont="1" applyFill="1" applyBorder="1"/>
    <xf numFmtId="0" fontId="51" fillId="4" borderId="0" xfId="0" quotePrefix="1" applyFont="1" applyFill="1" applyAlignment="1"/>
    <xf numFmtId="0" fontId="51" fillId="4" borderId="0" xfId="0" applyFont="1" applyFill="1" applyAlignment="1">
      <alignment vertical="center"/>
    </xf>
    <xf numFmtId="0" fontId="51" fillId="4" borderId="95" xfId="0" applyFont="1" applyFill="1" applyBorder="1" applyAlignment="1">
      <alignment vertical="center"/>
    </xf>
    <xf numFmtId="0" fontId="51" fillId="4" borderId="89" xfId="0" quotePrefix="1" applyFont="1" applyFill="1" applyBorder="1" applyAlignment="1"/>
    <xf numFmtId="0" fontId="51" fillId="4" borderId="34" xfId="0" applyFont="1" applyFill="1" applyBorder="1"/>
    <xf numFmtId="0" fontId="51" fillId="4" borderId="81" xfId="0" quotePrefix="1" applyFont="1" applyFill="1" applyBorder="1"/>
    <xf numFmtId="0" fontId="51" fillId="4" borderId="87" xfId="0" applyFont="1" applyFill="1" applyBorder="1"/>
    <xf numFmtId="0" fontId="51" fillId="4" borderId="84" xfId="0" quotePrefix="1" applyFont="1" applyFill="1" applyBorder="1" applyAlignment="1"/>
    <xf numFmtId="0" fontId="51" fillId="4" borderId="88" xfId="0" applyFont="1" applyFill="1" applyBorder="1"/>
    <xf numFmtId="0" fontId="51" fillId="4" borderId="0" xfId="0" applyFont="1" applyFill="1" applyAlignment="1"/>
    <xf numFmtId="3" fontId="51" fillId="4" borderId="0" xfId="0" applyNumberFormat="1" applyFont="1" applyFill="1"/>
    <xf numFmtId="0" fontId="51" fillId="4" borderId="0" xfId="0" quotePrefix="1" applyFont="1" applyFill="1"/>
    <xf numFmtId="168" fontId="51" fillId="4" borderId="0" xfId="0" applyNumberFormat="1" applyFont="1" applyFill="1" applyAlignment="1">
      <alignment horizontal="left"/>
    </xf>
    <xf numFmtId="3" fontId="51" fillId="4" borderId="0" xfId="0" applyNumberFormat="1" applyFont="1" applyFill="1" applyAlignment="1">
      <alignment horizontal="left"/>
    </xf>
    <xf numFmtId="0" fontId="63" fillId="4" borderId="0" xfId="0" applyFont="1" applyFill="1"/>
    <xf numFmtId="0" fontId="55" fillId="17" borderId="69" xfId="7" applyFont="1" applyFill="1" applyBorder="1" applyAlignment="1" applyProtection="1">
      <alignment vertical="center"/>
    </xf>
    <xf numFmtId="0" fontId="55" fillId="17" borderId="60" xfId="7" applyFont="1" applyFill="1" applyBorder="1" applyAlignment="1" applyProtection="1">
      <alignment vertical="center"/>
    </xf>
    <xf numFmtId="3" fontId="75" fillId="18" borderId="2" xfId="2" applyNumberFormat="1" applyFont="1" applyFill="1" applyBorder="1" applyAlignment="1">
      <alignment horizontal="center" vertical="center" wrapText="1"/>
    </xf>
    <xf numFmtId="4" fontId="75" fillId="18" borderId="2" xfId="2" applyNumberFormat="1" applyFont="1" applyFill="1" applyBorder="1" applyAlignment="1">
      <alignment horizontal="center" vertical="center" wrapText="1"/>
    </xf>
    <xf numFmtId="0" fontId="75" fillId="18" borderId="2" xfId="0" applyFont="1" applyFill="1" applyBorder="1" applyAlignment="1">
      <alignment horizontal="center" vertical="center"/>
    </xf>
    <xf numFmtId="0" fontId="75" fillId="18" borderId="2" xfId="0" quotePrefix="1" applyFont="1" applyFill="1" applyBorder="1" applyAlignment="1">
      <alignment horizontal="center" vertical="center"/>
    </xf>
    <xf numFmtId="3" fontId="75" fillId="18" borderId="2" xfId="2" quotePrefix="1" applyNumberFormat="1" applyFont="1" applyFill="1" applyBorder="1" applyAlignment="1">
      <alignment horizontal="center" vertical="center"/>
    </xf>
    <xf numFmtId="4" fontId="75" fillId="18" borderId="2" xfId="2" quotePrefix="1" applyNumberFormat="1" applyFont="1" applyFill="1" applyBorder="1" applyAlignment="1">
      <alignment horizontal="center" vertical="center"/>
    </xf>
    <xf numFmtId="3" fontId="70" fillId="18" borderId="2" xfId="2" applyNumberFormat="1" applyFont="1" applyFill="1" applyBorder="1" applyAlignment="1">
      <alignment vertical="center"/>
    </xf>
    <xf numFmtId="3" fontId="71" fillId="18" borderId="2" xfId="2" applyNumberFormat="1" applyFont="1" applyFill="1" applyBorder="1" applyAlignment="1">
      <alignment vertical="center"/>
    </xf>
    <xf numFmtId="0" fontId="70" fillId="18" borderId="2" xfId="0" applyFont="1" applyFill="1" applyBorder="1" applyAlignment="1">
      <alignment vertical="center"/>
    </xf>
    <xf numFmtId="0" fontId="71" fillId="18" borderId="2" xfId="0" applyFont="1" applyFill="1" applyBorder="1" applyAlignment="1">
      <alignment horizontal="center" vertical="center"/>
    </xf>
    <xf numFmtId="0" fontId="70" fillId="18" borderId="2" xfId="0" applyFont="1" applyFill="1" applyBorder="1" applyAlignment="1">
      <alignment horizontal="center" vertical="center"/>
    </xf>
    <xf numFmtId="0" fontId="77" fillId="18" borderId="2" xfId="0" applyFont="1" applyFill="1" applyBorder="1" applyAlignment="1">
      <alignment horizontal="center" wrapText="1"/>
    </xf>
    <xf numFmtId="0" fontId="77" fillId="18" borderId="36" xfId="0" applyNumberFormat="1" applyFont="1" applyFill="1" applyBorder="1" applyAlignment="1">
      <alignment horizontal="center" vertical="center" wrapText="1"/>
    </xf>
    <xf numFmtId="0" fontId="77" fillId="18" borderId="36" xfId="0" applyFont="1" applyFill="1" applyBorder="1" applyAlignment="1">
      <alignment horizontal="center" vertical="center" wrapText="1"/>
    </xf>
    <xf numFmtId="0" fontId="77" fillId="18" borderId="46" xfId="0" applyFont="1" applyFill="1" applyBorder="1" applyAlignment="1">
      <alignment horizontal="center" wrapText="1"/>
    </xf>
    <xf numFmtId="0" fontId="77" fillId="18" borderId="46" xfId="0" applyNumberFormat="1" applyFont="1" applyFill="1" applyBorder="1" applyAlignment="1">
      <alignment horizontal="center" wrapText="1"/>
    </xf>
    <xf numFmtId="0" fontId="77" fillId="18" borderId="46" xfId="0" applyFont="1" applyFill="1" applyBorder="1" applyAlignment="1">
      <alignment horizontal="center" vertical="top" wrapText="1"/>
    </xf>
    <xf numFmtId="0" fontId="57" fillId="18" borderId="36" xfId="0" applyFont="1" applyFill="1" applyBorder="1"/>
    <xf numFmtId="0" fontId="57" fillId="18" borderId="36" xfId="0" applyFont="1" applyFill="1" applyBorder="1" applyAlignment="1"/>
    <xf numFmtId="167" fontId="57" fillId="18" borderId="36" xfId="0" applyNumberFormat="1" applyFont="1" applyFill="1" applyBorder="1"/>
    <xf numFmtId="0" fontId="57" fillId="18" borderId="36" xfId="0" applyNumberFormat="1" applyFont="1" applyFill="1" applyBorder="1"/>
    <xf numFmtId="167" fontId="46" fillId="18" borderId="36" xfId="0" applyNumberFormat="1" applyFont="1" applyFill="1" applyBorder="1" applyAlignment="1">
      <alignment horizontal="center"/>
    </xf>
    <xf numFmtId="0" fontId="77" fillId="18" borderId="36" xfId="0" applyFont="1" applyFill="1" applyBorder="1" applyAlignment="1">
      <alignment horizontal="center" wrapText="1"/>
    </xf>
    <xf numFmtId="0" fontId="77" fillId="18" borderId="47" xfId="0" applyFont="1" applyFill="1" applyBorder="1" applyAlignment="1">
      <alignment horizontal="center" wrapText="1"/>
    </xf>
    <xf numFmtId="167" fontId="57" fillId="18" borderId="36" xfId="0" applyNumberFormat="1" applyFont="1" applyFill="1" applyBorder="1" applyAlignment="1">
      <alignment vertical="top" wrapText="1"/>
    </xf>
    <xf numFmtId="0" fontId="31" fillId="18" borderId="6" xfId="0" applyFont="1" applyFill="1" applyBorder="1" applyAlignment="1" applyProtection="1">
      <alignment horizontal="center" vertical="center"/>
    </xf>
    <xf numFmtId="0" fontId="31" fillId="18" borderId="5" xfId="0" applyFont="1" applyFill="1" applyBorder="1" applyAlignment="1" applyProtection="1">
      <alignment vertical="center" wrapText="1"/>
    </xf>
    <xf numFmtId="0" fontId="31" fillId="18" borderId="6" xfId="0" applyFont="1" applyFill="1" applyBorder="1" applyAlignment="1" applyProtection="1">
      <alignment horizontal="center" vertical="center" wrapText="1"/>
    </xf>
    <xf numFmtId="0" fontId="31" fillId="18" borderId="7" xfId="0" applyFont="1" applyFill="1" applyBorder="1" applyAlignment="1" applyProtection="1">
      <alignment horizontal="center" vertical="center"/>
    </xf>
    <xf numFmtId="0" fontId="31" fillId="18" borderId="8" xfId="0" applyFont="1" applyFill="1" applyBorder="1" applyAlignment="1" applyProtection="1">
      <alignment horizontal="center" vertical="center" wrapText="1"/>
    </xf>
    <xf numFmtId="0" fontId="31" fillId="18" borderId="7" xfId="0" applyFont="1" applyFill="1" applyBorder="1" applyAlignment="1" applyProtection="1">
      <alignment horizontal="center" vertical="center" wrapText="1"/>
    </xf>
    <xf numFmtId="0" fontId="83" fillId="5" borderId="100" xfId="0" applyNumberFormat="1" applyFont="1" applyFill="1" applyBorder="1"/>
    <xf numFmtId="0" fontId="83" fillId="5" borderId="72" xfId="0" applyNumberFormat="1" applyFont="1" applyFill="1" applyBorder="1"/>
    <xf numFmtId="0" fontId="24" fillId="0" borderId="0" xfId="0" applyFont="1"/>
    <xf numFmtId="0" fontId="65" fillId="0" borderId="0" xfId="0" applyNumberFormat="1" applyFont="1"/>
    <xf numFmtId="0" fontId="65" fillId="0" borderId="2" xfId="0" applyFont="1" applyBorder="1"/>
    <xf numFmtId="49" fontId="65" fillId="5" borderId="2" xfId="0" applyNumberFormat="1" applyFont="1" applyFill="1" applyBorder="1"/>
    <xf numFmtId="0" fontId="65" fillId="5" borderId="2" xfId="0" applyFont="1" applyFill="1" applyBorder="1"/>
    <xf numFmtId="0" fontId="65" fillId="18" borderId="2" xfId="0" applyFont="1" applyFill="1" applyBorder="1"/>
    <xf numFmtId="49" fontId="65" fillId="18" borderId="2" xfId="0" applyNumberFormat="1" applyFont="1" applyFill="1" applyBorder="1"/>
    <xf numFmtId="167" fontId="65" fillId="18" borderId="2" xfId="0" applyNumberFormat="1" applyFont="1" applyFill="1" applyBorder="1"/>
    <xf numFmtId="0" fontId="0" fillId="0" borderId="2" xfId="0" applyBorder="1"/>
    <xf numFmtId="49" fontId="0" fillId="0" borderId="2" xfId="0" applyNumberFormat="1" applyBorder="1"/>
    <xf numFmtId="0" fontId="51" fillId="0" borderId="2" xfId="0" applyFont="1" applyBorder="1"/>
    <xf numFmtId="167" fontId="0" fillId="0" borderId="2" xfId="0" applyNumberFormat="1" applyBorder="1"/>
    <xf numFmtId="0" fontId="24" fillId="0" borderId="2" xfId="0" applyFont="1" applyFill="1" applyBorder="1"/>
    <xf numFmtId="49" fontId="24" fillId="0" borderId="2" xfId="0" applyNumberFormat="1" applyFont="1" applyFill="1" applyBorder="1"/>
    <xf numFmtId="167" fontId="24" fillId="0" borderId="2" xfId="0" applyNumberFormat="1" applyFont="1" applyFill="1" applyBorder="1"/>
    <xf numFmtId="0" fontId="24" fillId="0" borderId="0" xfId="0" applyFont="1" applyFill="1"/>
    <xf numFmtId="0" fontId="0" fillId="0" borderId="0" xfId="0" applyAlignment="1">
      <alignment horizontal="center" vertical="center"/>
    </xf>
    <xf numFmtId="0" fontId="65" fillId="0" borderId="0" xfId="0" applyFont="1" applyAlignment="1">
      <alignment horizontal="center" vertical="center"/>
    </xf>
    <xf numFmtId="0" fontId="65" fillId="8" borderId="50" xfId="0" applyFont="1" applyFill="1" applyBorder="1" applyAlignment="1">
      <alignment horizontal="center" vertical="center"/>
    </xf>
    <xf numFmtId="0" fontId="60" fillId="0" borderId="104" xfId="0" applyFont="1" applyFill="1" applyBorder="1" applyAlignment="1">
      <alignment horizontal="center" wrapText="1"/>
    </xf>
    <xf numFmtId="0" fontId="0" fillId="0" borderId="104" xfId="0" applyBorder="1"/>
    <xf numFmtId="0" fontId="65" fillId="18" borderId="104" xfId="0" applyFont="1" applyFill="1" applyBorder="1"/>
    <xf numFmtId="49" fontId="65" fillId="18" borderId="104" xfId="0" applyNumberFormat="1" applyFont="1" applyFill="1" applyBorder="1"/>
    <xf numFmtId="49" fontId="0" fillId="0" borderId="104" xfId="0" applyNumberFormat="1" applyBorder="1"/>
    <xf numFmtId="0" fontId="24" fillId="0" borderId="104" xfId="0" applyFont="1" applyFill="1" applyBorder="1"/>
    <xf numFmtId="0" fontId="80" fillId="18" borderId="0" xfId="0" applyFont="1" applyFill="1"/>
    <xf numFmtId="3" fontId="53" fillId="4" borderId="108" xfId="2" applyNumberFormat="1" applyFont="1" applyFill="1" applyBorder="1" applyAlignment="1">
      <alignment horizontal="center"/>
    </xf>
    <xf numFmtId="3" fontId="53" fillId="0" borderId="108" xfId="2" applyNumberFormat="1" applyFont="1" applyFill="1" applyBorder="1" applyAlignment="1">
      <alignment horizontal="center"/>
    </xf>
    <xf numFmtId="3" fontId="54" fillId="0" borderId="108" xfId="2" applyNumberFormat="1" applyFont="1" applyFill="1" applyBorder="1" applyAlignment="1">
      <alignment horizontal="center"/>
    </xf>
    <xf numFmtId="49" fontId="54" fillId="18" borderId="104" xfId="0" applyNumberFormat="1" applyFont="1" applyFill="1" applyBorder="1" applyAlignment="1">
      <alignment horizontal="center" vertical="center" wrapText="1"/>
    </xf>
    <xf numFmtId="49" fontId="53" fillId="18" borderId="104" xfId="0" applyNumberFormat="1" applyFont="1" applyFill="1" applyBorder="1" applyAlignment="1">
      <alignment horizontal="center" vertical="center" wrapText="1"/>
    </xf>
    <xf numFmtId="0" fontId="54" fillId="18" borderId="104" xfId="0" applyFont="1" applyFill="1" applyBorder="1" applyAlignment="1">
      <alignment horizontal="center" vertical="center" wrapText="1"/>
    </xf>
    <xf numFmtId="3" fontId="54" fillId="18" borderId="104" xfId="0" applyNumberFormat="1" applyFont="1" applyFill="1" applyBorder="1" applyAlignment="1">
      <alignment horizontal="center" vertical="center" wrapText="1"/>
    </xf>
    <xf numFmtId="49" fontId="53" fillId="0" borderId="104" xfId="0" applyNumberFormat="1" applyFont="1" applyFill="1" applyBorder="1" applyAlignment="1">
      <alignment horizontal="center"/>
    </xf>
    <xf numFmtId="49" fontId="53" fillId="0" borderId="104" xfId="0" applyNumberFormat="1" applyFont="1" applyFill="1" applyBorder="1"/>
    <xf numFmtId="49" fontId="55" fillId="0" borderId="104" xfId="0" applyNumberFormat="1" applyFont="1" applyFill="1" applyBorder="1"/>
    <xf numFmtId="3" fontId="53" fillId="4" borderId="104" xfId="2" applyNumberFormat="1" applyFont="1" applyFill="1" applyBorder="1"/>
    <xf numFmtId="3" fontId="53" fillId="4" borderId="104" xfId="0" applyNumberFormat="1" applyFont="1" applyFill="1" applyBorder="1"/>
    <xf numFmtId="3" fontId="53" fillId="0" borderId="104" xfId="0" applyNumberFormat="1" applyFont="1" applyFill="1" applyBorder="1"/>
    <xf numFmtId="3" fontId="53" fillId="0" borderId="104" xfId="2" applyNumberFormat="1" applyFont="1" applyFill="1" applyBorder="1"/>
    <xf numFmtId="49" fontId="53" fillId="4" borderId="104" xfId="0" applyNumberFormat="1" applyFont="1" applyFill="1" applyBorder="1" applyAlignment="1">
      <alignment horizontal="center"/>
    </xf>
    <xf numFmtId="49" fontId="53" fillId="4" borderId="104" xfId="0" applyNumberFormat="1" applyFont="1" applyFill="1" applyBorder="1"/>
    <xf numFmtId="49" fontId="55" fillId="4" borderId="104" xfId="0" applyNumberFormat="1" applyFont="1" applyFill="1" applyBorder="1"/>
    <xf numFmtId="49" fontId="54" fillId="18" borderId="104" xfId="0" applyNumberFormat="1" applyFont="1" applyFill="1" applyBorder="1" applyAlignment="1">
      <alignment horizontal="center"/>
    </xf>
    <xf numFmtId="49" fontId="54" fillId="18" borderId="104" xfId="0" applyNumberFormat="1" applyFont="1" applyFill="1" applyBorder="1"/>
    <xf numFmtId="49" fontId="64" fillId="18" borderId="104" xfId="0" applyNumberFormat="1" applyFont="1" applyFill="1" applyBorder="1"/>
    <xf numFmtId="3" fontId="54" fillId="18" borderId="104" xfId="2" applyNumberFormat="1" applyFont="1" applyFill="1" applyBorder="1"/>
    <xf numFmtId="3" fontId="54" fillId="0" borderId="104" xfId="2" applyNumberFormat="1" applyFont="1" applyFill="1" applyBorder="1"/>
    <xf numFmtId="49" fontId="39" fillId="4" borderId="104" xfId="0" applyNumberFormat="1" applyFont="1" applyFill="1" applyBorder="1" applyAlignment="1">
      <alignment horizontal="center"/>
    </xf>
    <xf numFmtId="49" fontId="39" fillId="4" borderId="104" xfId="0" applyNumberFormat="1" applyFont="1" applyFill="1" applyBorder="1"/>
    <xf numFmtId="49" fontId="54" fillId="6" borderId="104" xfId="0" applyNumberFormat="1" applyFont="1" applyFill="1" applyBorder="1" applyAlignment="1">
      <alignment horizontal="center"/>
    </xf>
    <xf numFmtId="0" fontId="54" fillId="6" borderId="104" xfId="0" applyFont="1" applyFill="1" applyBorder="1" applyAlignment="1">
      <alignment horizontal="center"/>
    </xf>
    <xf numFmtId="3" fontId="54" fillId="6" borderId="104" xfId="2" applyNumberFormat="1" applyFont="1" applyFill="1" applyBorder="1" applyAlignment="1">
      <alignment horizontal="center"/>
    </xf>
    <xf numFmtId="3" fontId="54" fillId="18" borderId="108" xfId="2" applyNumberFormat="1" applyFont="1" applyFill="1" applyBorder="1" applyAlignment="1">
      <alignment horizontal="center"/>
    </xf>
    <xf numFmtId="3" fontId="54" fillId="18" borderId="38" xfId="0" applyNumberFormat="1" applyFont="1" applyFill="1" applyBorder="1"/>
    <xf numFmtId="3" fontId="54" fillId="18" borderId="0" xfId="0" applyNumberFormat="1" applyFont="1" applyFill="1" applyBorder="1"/>
    <xf numFmtId="0" fontId="82" fillId="18" borderId="0" xfId="0" applyFont="1" applyFill="1"/>
    <xf numFmtId="3" fontId="54" fillId="18" borderId="104" xfId="0" applyNumberFormat="1" applyFont="1" applyFill="1" applyBorder="1"/>
    <xf numFmtId="0" fontId="80" fillId="18" borderId="39" xfId="0" applyFont="1" applyFill="1" applyBorder="1" applyAlignment="1"/>
    <xf numFmtId="0" fontId="80" fillId="18" borderId="0" xfId="0" applyFont="1" applyFill="1" applyAlignment="1"/>
    <xf numFmtId="49" fontId="64" fillId="4" borderId="104" xfId="0" applyNumberFormat="1" applyFont="1" applyFill="1" applyBorder="1"/>
    <xf numFmtId="0" fontId="80" fillId="0" borderId="0" xfId="0" applyFont="1"/>
    <xf numFmtId="0" fontId="64" fillId="4" borderId="104" xfId="0" applyFont="1" applyFill="1" applyBorder="1" applyAlignment="1">
      <alignment horizontal="center"/>
    </xf>
    <xf numFmtId="3" fontId="54" fillId="4" borderId="108" xfId="2" applyNumberFormat="1" applyFont="1" applyFill="1" applyBorder="1" applyAlignment="1">
      <alignment horizontal="center"/>
    </xf>
    <xf numFmtId="0" fontId="100" fillId="0" borderId="0" xfId="0" applyFont="1"/>
    <xf numFmtId="0" fontId="65" fillId="18" borderId="0" xfId="0" quotePrefix="1" applyFont="1" applyFill="1" applyAlignment="1">
      <alignment horizontal="right"/>
    </xf>
    <xf numFmtId="49" fontId="65" fillId="18" borderId="0" xfId="0" applyNumberFormat="1" applyFont="1" applyFill="1" applyAlignment="1">
      <alignment horizontal="right"/>
    </xf>
    <xf numFmtId="49" fontId="65" fillId="18" borderId="0" xfId="0" quotePrefix="1" applyNumberFormat="1" applyFont="1" applyFill="1" applyAlignment="1">
      <alignment horizontal="right"/>
    </xf>
    <xf numFmtId="0" fontId="40" fillId="18" borderId="108" xfId="0" applyFont="1" applyFill="1" applyBorder="1" applyAlignment="1">
      <alignment horizontal="center" vertical="center" wrapText="1"/>
    </xf>
    <xf numFmtId="0" fontId="40" fillId="18" borderId="38" xfId="0" applyFont="1" applyFill="1" applyBorder="1" applyAlignment="1">
      <alignment horizontal="center"/>
    </xf>
    <xf numFmtId="0" fontId="80" fillId="18" borderId="39" xfId="0" applyFont="1" applyFill="1" applyBorder="1" applyAlignment="1">
      <alignment horizontal="center"/>
    </xf>
    <xf numFmtId="0" fontId="80" fillId="18" borderId="0" xfId="0" applyFont="1" applyFill="1" applyAlignment="1">
      <alignment horizontal="center"/>
    </xf>
    <xf numFmtId="0" fontId="0" fillId="0" borderId="0" xfId="0" applyFont="1"/>
    <xf numFmtId="0" fontId="0" fillId="0" borderId="104" xfId="0" applyFont="1" applyBorder="1"/>
    <xf numFmtId="0" fontId="65" fillId="0" borderId="104" xfId="0" applyFont="1" applyBorder="1" applyAlignment="1">
      <alignment horizontal="center" vertical="center" wrapText="1"/>
    </xf>
    <xf numFmtId="0" fontId="0" fillId="0" borderId="104" xfId="0" applyFont="1" applyBorder="1" applyAlignment="1">
      <alignment horizontal="center" vertical="center" wrapText="1"/>
    </xf>
    <xf numFmtId="0" fontId="65" fillId="0" borderId="104" xfId="0" applyFont="1" applyBorder="1" applyAlignment="1">
      <alignment horizontal="justify" vertical="center" wrapText="1"/>
    </xf>
    <xf numFmtId="0" fontId="65" fillId="0" borderId="104" xfId="0" applyFont="1" applyBorder="1" applyAlignment="1">
      <alignment horizontal="center"/>
    </xf>
    <xf numFmtId="0" fontId="101" fillId="0" borderId="0" xfId="0" applyFont="1"/>
    <xf numFmtId="0" fontId="0" fillId="0" borderId="104" xfId="0" applyFont="1" applyBorder="1" applyAlignment="1">
      <alignment horizontal="justify" vertical="center" wrapText="1"/>
    </xf>
    <xf numFmtId="0" fontId="0" fillId="0" borderId="104" xfId="0" applyFont="1" applyBorder="1" applyAlignment="1">
      <alignment vertical="center" wrapText="1"/>
    </xf>
    <xf numFmtId="0" fontId="65" fillId="0" borderId="104" xfId="0" applyFont="1" applyBorder="1" applyAlignment="1">
      <alignment horizontal="center" vertical="center"/>
    </xf>
    <xf numFmtId="0" fontId="65" fillId="0" borderId="104" xfId="0" applyFont="1" applyBorder="1" applyAlignment="1">
      <alignment vertical="center" wrapText="1"/>
    </xf>
    <xf numFmtId="0" fontId="0" fillId="4" borderId="0" xfId="0" applyFont="1" applyFill="1"/>
    <xf numFmtId="0" fontId="65" fillId="0" borderId="104" xfId="0" applyFont="1" applyBorder="1" applyAlignment="1">
      <alignment vertical="center"/>
    </xf>
    <xf numFmtId="0" fontId="65" fillId="18" borderId="104" xfId="0" applyFont="1" applyFill="1" applyBorder="1" applyAlignment="1">
      <alignment horizontal="center" vertical="center" wrapText="1"/>
    </xf>
    <xf numFmtId="3" fontId="0" fillId="4" borderId="0" xfId="0" applyNumberFormat="1" applyFont="1" applyFill="1"/>
    <xf numFmtId="49" fontId="0" fillId="0" borderId="0" xfId="0" applyNumberFormat="1" applyFont="1"/>
    <xf numFmtId="49" fontId="0" fillId="0" borderId="0" xfId="0" applyNumberFormat="1" applyFont="1" applyAlignment="1">
      <alignment horizontal="right"/>
    </xf>
    <xf numFmtId="0" fontId="0" fillId="19" borderId="104" xfId="0" applyFont="1" applyFill="1" applyBorder="1" applyAlignment="1">
      <alignment horizontal="center"/>
    </xf>
    <xf numFmtId="3" fontId="0" fillId="19" borderId="104" xfId="0" applyNumberFormat="1" applyFont="1" applyFill="1" applyBorder="1" applyAlignment="1">
      <alignment horizontal="center"/>
    </xf>
    <xf numFmtId="174" fontId="65" fillId="4" borderId="106" xfId="0" applyNumberFormat="1" applyFont="1" applyFill="1" applyBorder="1" applyAlignment="1">
      <alignment horizontal="center" vertical="center"/>
    </xf>
    <xf numFmtId="0" fontId="79" fillId="4" borderId="106" xfId="0" applyFont="1" applyFill="1" applyBorder="1" applyAlignment="1">
      <alignment vertical="center"/>
    </xf>
    <xf numFmtId="3" fontId="79" fillId="4" borderId="124" xfId="0" applyNumberFormat="1" applyFont="1" applyFill="1" applyBorder="1" applyAlignment="1">
      <alignment vertical="center"/>
    </xf>
    <xf numFmtId="0" fontId="0" fillId="4" borderId="106" xfId="0" applyFont="1" applyFill="1" applyBorder="1" applyAlignment="1">
      <alignment horizontal="center"/>
    </xf>
    <xf numFmtId="49" fontId="108" fillId="18" borderId="38" xfId="0" applyNumberFormat="1" applyFont="1" applyFill="1" applyBorder="1" applyAlignment="1">
      <alignment horizontal="center" vertical="center" wrapText="1"/>
    </xf>
    <xf numFmtId="0" fontId="79" fillId="4" borderId="4" xfId="0" applyFont="1" applyFill="1" applyBorder="1" applyAlignment="1">
      <alignment horizontal="right" vertical="center"/>
    </xf>
    <xf numFmtId="3" fontId="79" fillId="4" borderId="27" xfId="0" applyNumberFormat="1" applyFont="1" applyFill="1" applyBorder="1" applyAlignment="1">
      <alignment horizontal="right" vertical="center"/>
    </xf>
    <xf numFmtId="0" fontId="0" fillId="4" borderId="4" xfId="0" applyFont="1" applyFill="1" applyBorder="1" applyAlignment="1">
      <alignment horizontal="center" vertical="center"/>
    </xf>
    <xf numFmtId="0" fontId="0" fillId="0" borderId="0" xfId="0" applyFont="1" applyAlignment="1">
      <alignment horizontal="right"/>
    </xf>
    <xf numFmtId="0" fontId="79" fillId="4" borderId="4" xfId="0" applyFont="1" applyFill="1" applyBorder="1" applyAlignment="1">
      <alignment horizontal="right"/>
    </xf>
    <xf numFmtId="0" fontId="65" fillId="4" borderId="25" xfId="0" applyFont="1" applyFill="1" applyBorder="1" applyAlignment="1">
      <alignment horizontal="left"/>
    </xf>
    <xf numFmtId="0" fontId="65" fillId="4" borderId="28" xfId="0" applyFont="1" applyFill="1" applyBorder="1" applyAlignment="1">
      <alignment horizontal="left"/>
    </xf>
    <xf numFmtId="3" fontId="79" fillId="4" borderId="27" xfId="0" applyNumberFormat="1" applyFont="1" applyFill="1" applyBorder="1" applyAlignment="1">
      <alignment horizontal="right"/>
    </xf>
    <xf numFmtId="0" fontId="79" fillId="4" borderId="4" xfId="0" applyFont="1" applyFill="1" applyBorder="1" applyAlignment="1">
      <alignment horizontal="center"/>
    </xf>
    <xf numFmtId="3" fontId="79" fillId="4" borderId="27" xfId="0" applyNumberFormat="1" applyFont="1" applyFill="1" applyBorder="1" applyAlignment="1">
      <alignment horizontal="center"/>
    </xf>
    <xf numFmtId="0" fontId="0" fillId="4" borderId="4" xfId="0" applyFont="1" applyFill="1" applyBorder="1" applyAlignment="1">
      <alignment horizontal="center"/>
    </xf>
    <xf numFmtId="0" fontId="79" fillId="4" borderId="4" xfId="0" applyFont="1" applyFill="1" applyBorder="1"/>
    <xf numFmtId="3" fontId="79" fillId="4" borderId="27" xfId="0" applyNumberFormat="1" applyFont="1" applyFill="1" applyBorder="1"/>
    <xf numFmtId="0" fontId="79" fillId="4" borderId="4" xfId="0" applyFont="1" applyFill="1" applyBorder="1" applyAlignment="1">
      <alignment vertical="center"/>
    </xf>
    <xf numFmtId="3" fontId="79" fillId="4" borderId="27" xfId="0" applyNumberFormat="1" applyFont="1" applyFill="1" applyBorder="1" applyAlignment="1">
      <alignment vertical="center"/>
    </xf>
    <xf numFmtId="174" fontId="65" fillId="4" borderId="16" xfId="0" applyNumberFormat="1" applyFont="1" applyFill="1" applyBorder="1" applyAlignment="1">
      <alignment horizontal="center" vertical="center"/>
    </xf>
    <xf numFmtId="0" fontId="65" fillId="4" borderId="16" xfId="0" applyFont="1" applyFill="1" applyBorder="1" applyAlignment="1">
      <alignment horizontal="center" vertical="center"/>
    </xf>
    <xf numFmtId="3" fontId="65" fillId="4" borderId="31" xfId="0" applyNumberFormat="1" applyFont="1" applyFill="1" applyBorder="1" applyAlignment="1">
      <alignment horizontal="center" vertical="center"/>
    </xf>
    <xf numFmtId="0" fontId="0" fillId="4" borderId="16" xfId="0" applyFont="1" applyFill="1" applyBorder="1" applyAlignment="1">
      <alignment horizontal="center"/>
    </xf>
    <xf numFmtId="0" fontId="0" fillId="4" borderId="0" xfId="0" applyFont="1" applyFill="1" applyBorder="1"/>
    <xf numFmtId="0" fontId="0" fillId="4" borderId="0" xfId="0" applyFont="1" applyFill="1" applyBorder="1" applyAlignment="1">
      <alignment horizontal="center"/>
    </xf>
    <xf numFmtId="3" fontId="0" fillId="4" borderId="0" xfId="0" applyNumberFormat="1" applyFont="1" applyFill="1" applyBorder="1"/>
    <xf numFmtId="3" fontId="65" fillId="4" borderId="0" xfId="0" applyNumberFormat="1" applyFont="1" applyFill="1" applyBorder="1" applyAlignment="1">
      <alignment horizontal="center"/>
    </xf>
    <xf numFmtId="3" fontId="0" fillId="0" borderId="0" xfId="0" applyNumberFormat="1" applyFont="1"/>
    <xf numFmtId="3" fontId="0" fillId="4" borderId="0" xfId="0" applyNumberFormat="1" applyFont="1" applyFill="1" applyAlignment="1">
      <alignment horizontal="center"/>
    </xf>
    <xf numFmtId="49" fontId="80" fillId="18" borderId="38" xfId="0" applyNumberFormat="1" applyFont="1" applyFill="1" applyBorder="1" applyAlignment="1">
      <alignment horizontal="center" vertical="center" wrapText="1"/>
    </xf>
    <xf numFmtId="174" fontId="0" fillId="4" borderId="4" xfId="0" applyNumberFormat="1" applyFont="1" applyFill="1" applyBorder="1" applyAlignment="1">
      <alignment horizontal="center" vertical="center"/>
    </xf>
    <xf numFmtId="174" fontId="0" fillId="4" borderId="4" xfId="0" applyNumberFormat="1" applyFont="1" applyFill="1" applyBorder="1" applyAlignment="1">
      <alignment horizontal="center"/>
    </xf>
    <xf numFmtId="0" fontId="0" fillId="4" borderId="27" xfId="0" applyFont="1" applyFill="1" applyBorder="1" applyAlignment="1">
      <alignment horizontal="left"/>
    </xf>
    <xf numFmtId="174" fontId="65" fillId="4" borderId="4" xfId="0" applyNumberFormat="1" applyFont="1" applyFill="1" applyBorder="1" applyAlignment="1">
      <alignment horizontal="center"/>
    </xf>
    <xf numFmtId="174" fontId="65" fillId="4" borderId="4" xfId="0" applyNumberFormat="1" applyFont="1" applyFill="1" applyBorder="1" applyAlignment="1">
      <alignment horizontal="center" vertical="center"/>
    </xf>
    <xf numFmtId="49" fontId="79" fillId="5" borderId="38" xfId="0" applyNumberFormat="1" applyFont="1" applyFill="1" applyBorder="1" applyAlignment="1">
      <alignment horizontal="center" vertical="center" wrapText="1"/>
    </xf>
    <xf numFmtId="3" fontId="0" fillId="4" borderId="0" xfId="0" applyNumberFormat="1" applyFont="1" applyFill="1" applyBorder="1" applyAlignment="1">
      <alignment horizontal="center"/>
    </xf>
    <xf numFmtId="0" fontId="105" fillId="0" borderId="0" xfId="0" applyFont="1" applyFill="1" applyAlignment="1">
      <alignment horizontal="center"/>
    </xf>
    <xf numFmtId="49" fontId="105" fillId="0" borderId="0" xfId="0" applyNumberFormat="1" applyFont="1" applyAlignment="1">
      <alignment horizontal="center"/>
    </xf>
    <xf numFmtId="0" fontId="105" fillId="4" borderId="0" xfId="0" applyNumberFormat="1" applyFont="1" applyFill="1" applyAlignment="1">
      <alignment horizontal="center"/>
    </xf>
    <xf numFmtId="0" fontId="109" fillId="0" borderId="0" xfId="0" applyNumberFormat="1" applyFont="1" applyFill="1"/>
    <xf numFmtId="49" fontId="105" fillId="0" borderId="0" xfId="2" applyNumberFormat="1" applyFont="1" applyAlignment="1">
      <alignment horizontal="center"/>
    </xf>
    <xf numFmtId="166" fontId="105" fillId="0" borderId="0" xfId="2" applyNumberFormat="1" applyFont="1"/>
    <xf numFmtId="166" fontId="105" fillId="0" borderId="0" xfId="2" applyNumberFormat="1" applyFont="1" applyFill="1"/>
    <xf numFmtId="166" fontId="109" fillId="0" borderId="0" xfId="2" applyNumberFormat="1" applyFont="1" applyFill="1"/>
    <xf numFmtId="9" fontId="105" fillId="0" borderId="0" xfId="17" applyFont="1" applyAlignment="1">
      <alignment horizontal="center"/>
    </xf>
    <xf numFmtId="0" fontId="105" fillId="0" borderId="0" xfId="0" applyFont="1"/>
    <xf numFmtId="0" fontId="105" fillId="0" borderId="0" xfId="0" applyFont="1" applyAlignment="1">
      <alignment horizontal="right"/>
    </xf>
    <xf numFmtId="176" fontId="105" fillId="0" borderId="0" xfId="0" applyNumberFormat="1" applyFont="1" applyAlignment="1">
      <alignment horizontal="center"/>
    </xf>
    <xf numFmtId="0" fontId="105" fillId="0" borderId="0" xfId="0" applyFont="1" applyAlignment="1">
      <alignment horizontal="center"/>
    </xf>
    <xf numFmtId="43" fontId="105" fillId="0" borderId="0" xfId="2" applyFont="1" applyAlignment="1">
      <alignment horizontal="center"/>
    </xf>
    <xf numFmtId="0" fontId="105" fillId="0" borderId="0" xfId="0" applyFont="1" applyFill="1"/>
    <xf numFmtId="49" fontId="105" fillId="0" borderId="0" xfId="0" applyNumberFormat="1" applyFont="1" applyFill="1"/>
    <xf numFmtId="0" fontId="105" fillId="0" borderId="0" xfId="0" applyNumberFormat="1" applyFont="1" applyFill="1"/>
    <xf numFmtId="0" fontId="112" fillId="4" borderId="0" xfId="7" applyFont="1" applyFill="1" applyAlignment="1" applyProtection="1">
      <alignment horizontal="center"/>
    </xf>
    <xf numFmtId="0" fontId="104" fillId="4" borderId="0" xfId="0" applyFont="1" applyFill="1"/>
    <xf numFmtId="0" fontId="104" fillId="0" borderId="0" xfId="0" applyFont="1"/>
    <xf numFmtId="175" fontId="113" fillId="4" borderId="40" xfId="2" applyNumberFormat="1" applyFont="1" applyFill="1" applyBorder="1" applyAlignment="1">
      <alignment vertical="center"/>
    </xf>
    <xf numFmtId="49" fontId="113" fillId="4" borderId="0" xfId="2" applyNumberFormat="1" applyFont="1" applyFill="1" applyBorder="1" applyAlignment="1">
      <alignment horizontal="center"/>
    </xf>
    <xf numFmtId="0" fontId="113" fillId="4" borderId="0" xfId="2" applyNumberFormat="1" applyFont="1" applyFill="1" applyBorder="1" applyAlignment="1">
      <alignment horizontal="center"/>
    </xf>
    <xf numFmtId="0" fontId="113" fillId="0" borderId="0" xfId="2" applyNumberFormat="1" applyFont="1" applyFill="1" applyBorder="1" applyAlignment="1">
      <alignment horizontal="center"/>
    </xf>
    <xf numFmtId="43" fontId="113" fillId="0" borderId="0" xfId="2" applyFont="1" applyFill="1" applyBorder="1" applyAlignment="1">
      <alignment horizontal="center"/>
    </xf>
    <xf numFmtId="0" fontId="102" fillId="0" borderId="0" xfId="0" applyFont="1" applyFill="1" applyBorder="1"/>
    <xf numFmtId="22" fontId="102" fillId="0" borderId="0" xfId="0" applyNumberFormat="1" applyFont="1" applyFill="1" applyBorder="1"/>
    <xf numFmtId="43" fontId="113" fillId="4" borderId="0" xfId="2" applyFont="1" applyFill="1" applyBorder="1" applyAlignment="1">
      <alignment horizontal="center"/>
    </xf>
    <xf numFmtId="3" fontId="113" fillId="4" borderId="0" xfId="2" applyNumberFormat="1" applyFont="1" applyFill="1" applyBorder="1" applyAlignment="1">
      <alignment horizontal="center"/>
    </xf>
    <xf numFmtId="0" fontId="114" fillId="4" borderId="0" xfId="0" applyFont="1" applyFill="1" applyBorder="1" applyAlignment="1">
      <alignment horizontal="center"/>
    </xf>
    <xf numFmtId="0" fontId="114" fillId="4" borderId="0" xfId="0" applyFont="1" applyFill="1" applyBorder="1" applyAlignment="1">
      <alignment horizontal="right"/>
    </xf>
    <xf numFmtId="176" fontId="114" fillId="4" borderId="0" xfId="0" applyNumberFormat="1" applyFont="1" applyFill="1" applyBorder="1" applyAlignment="1">
      <alignment horizontal="center"/>
    </xf>
    <xf numFmtId="43" fontId="114" fillId="4" borderId="0" xfId="2" applyFont="1" applyFill="1" applyBorder="1" applyAlignment="1">
      <alignment horizontal="center"/>
    </xf>
    <xf numFmtId="0" fontId="114" fillId="4" borderId="0" xfId="0" applyFont="1" applyFill="1" applyAlignment="1">
      <alignment horizontal="center"/>
    </xf>
    <xf numFmtId="49" fontId="114" fillId="0" borderId="0" xfId="0" applyNumberFormat="1" applyFont="1" applyFill="1" applyAlignment="1">
      <alignment horizontal="center"/>
    </xf>
    <xf numFmtId="0" fontId="114" fillId="4" borderId="0" xfId="0" applyNumberFormat="1" applyFont="1" applyFill="1" applyAlignment="1">
      <alignment horizontal="center"/>
    </xf>
    <xf numFmtId="0" fontId="108" fillId="18" borderId="38" xfId="0" applyFont="1" applyFill="1" applyBorder="1" applyAlignment="1">
      <alignment horizontal="center" vertical="center" wrapText="1"/>
    </xf>
    <xf numFmtId="0" fontId="108" fillId="18" borderId="38" xfId="0" applyNumberFormat="1" applyFont="1" applyFill="1" applyBorder="1" applyAlignment="1">
      <alignment horizontal="center" vertical="center" wrapText="1"/>
    </xf>
    <xf numFmtId="49" fontId="108" fillId="18" borderId="38" xfId="2" applyNumberFormat="1" applyFont="1" applyFill="1" applyBorder="1" applyAlignment="1">
      <alignment horizontal="center" vertical="center" wrapText="1"/>
    </xf>
    <xf numFmtId="0" fontId="108" fillId="18" borderId="38" xfId="2" applyNumberFormat="1" applyFont="1" applyFill="1" applyBorder="1" applyAlignment="1">
      <alignment horizontal="center" vertical="center" wrapText="1"/>
    </xf>
    <xf numFmtId="3" fontId="108" fillId="18" borderId="38" xfId="0" applyNumberFormat="1" applyFont="1" applyFill="1" applyBorder="1" applyAlignment="1">
      <alignment horizontal="center" vertical="center" wrapText="1"/>
    </xf>
    <xf numFmtId="166" fontId="108" fillId="18" borderId="38" xfId="2" applyNumberFormat="1" applyFont="1" applyFill="1" applyBorder="1" applyAlignment="1">
      <alignment horizontal="center" vertical="center" wrapText="1"/>
    </xf>
    <xf numFmtId="9" fontId="108" fillId="18" borderId="38" xfId="17" applyFont="1" applyFill="1" applyBorder="1" applyAlignment="1">
      <alignment horizontal="center" vertical="center" wrapText="1"/>
    </xf>
    <xf numFmtId="176" fontId="108" fillId="18" borderId="38" xfId="0" applyNumberFormat="1" applyFont="1" applyFill="1" applyBorder="1" applyAlignment="1">
      <alignment horizontal="center" vertical="center" wrapText="1"/>
    </xf>
    <xf numFmtId="43" fontId="108" fillId="18" borderId="38" xfId="2" applyFont="1" applyFill="1" applyBorder="1" applyAlignment="1">
      <alignment horizontal="center" vertical="center" wrapText="1"/>
    </xf>
    <xf numFmtId="0" fontId="108" fillId="18" borderId="38" xfId="0" applyFont="1" applyFill="1" applyBorder="1"/>
    <xf numFmtId="49" fontId="108" fillId="18" borderId="38" xfId="0" applyNumberFormat="1" applyFont="1" applyFill="1" applyBorder="1"/>
    <xf numFmtId="0" fontId="108" fillId="18" borderId="38" xfId="0" applyNumberFormat="1" applyFont="1" applyFill="1" applyBorder="1"/>
    <xf numFmtId="0" fontId="108" fillId="18" borderId="98" xfId="0" applyFont="1" applyFill="1" applyBorder="1"/>
    <xf numFmtId="0" fontId="108" fillId="18" borderId="0" xfId="0" applyFont="1" applyFill="1"/>
    <xf numFmtId="0" fontId="109" fillId="18" borderId="38" xfId="0" quotePrefix="1" applyFont="1" applyFill="1" applyBorder="1" applyAlignment="1">
      <alignment horizontal="center"/>
    </xf>
    <xf numFmtId="0" fontId="109" fillId="0" borderId="38" xfId="0" applyFont="1" applyFill="1" applyBorder="1" applyAlignment="1">
      <alignment horizontal="center"/>
    </xf>
    <xf numFmtId="49" fontId="105" fillId="0" borderId="38" xfId="0" applyNumberFormat="1" applyFont="1" applyFill="1" applyBorder="1" applyAlignment="1">
      <alignment horizontal="center"/>
    </xf>
    <xf numFmtId="0" fontId="105" fillId="4" borderId="38" xfId="0" applyNumberFormat="1" applyFont="1" applyFill="1" applyBorder="1" applyAlignment="1">
      <alignment horizontal="center"/>
    </xf>
    <xf numFmtId="0" fontId="105" fillId="18" borderId="38" xfId="0" applyNumberFormat="1" applyFont="1" applyFill="1" applyBorder="1" applyAlignment="1">
      <alignment horizontal="center"/>
    </xf>
    <xf numFmtId="0" fontId="109" fillId="18" borderId="38" xfId="0" applyNumberFormat="1" applyFont="1" applyFill="1" applyBorder="1" applyAlignment="1">
      <alignment horizontal="center"/>
    </xf>
    <xf numFmtId="0" fontId="105" fillId="4" borderId="38" xfId="0" applyFont="1" applyFill="1" applyBorder="1"/>
    <xf numFmtId="0" fontId="109" fillId="18" borderId="38" xfId="0" applyFont="1" applyFill="1" applyBorder="1" applyAlignment="1">
      <alignment horizontal="left"/>
    </xf>
    <xf numFmtId="0" fontId="105" fillId="4" borderId="38" xfId="2" applyNumberFormat="1" applyFont="1" applyFill="1" applyBorder="1" applyAlignment="1">
      <alignment horizontal="center"/>
    </xf>
    <xf numFmtId="0" fontId="109" fillId="18" borderId="38" xfId="0" applyFont="1" applyFill="1" applyBorder="1"/>
    <xf numFmtId="3" fontId="105" fillId="18" borderId="38" xfId="0" applyNumberFormat="1" applyFont="1" applyFill="1" applyBorder="1"/>
    <xf numFmtId="49" fontId="105" fillId="4" borderId="38" xfId="0" applyNumberFormat="1" applyFont="1" applyFill="1" applyBorder="1" applyAlignment="1">
      <alignment horizontal="center"/>
    </xf>
    <xf numFmtId="166" fontId="105" fillId="4" borderId="38" xfId="2" applyNumberFormat="1" applyFont="1" applyFill="1" applyBorder="1"/>
    <xf numFmtId="0" fontId="109" fillId="18" borderId="38" xfId="8" applyFont="1" applyFill="1" applyBorder="1"/>
    <xf numFmtId="9" fontId="105" fillId="18" borderId="38" xfId="17" applyFont="1" applyFill="1" applyBorder="1" applyAlignment="1">
      <alignment horizontal="center"/>
    </xf>
    <xf numFmtId="166" fontId="105" fillId="18" borderId="38" xfId="2" quotePrefix="1" applyNumberFormat="1" applyFont="1" applyFill="1" applyBorder="1"/>
    <xf numFmtId="0" fontId="105" fillId="18" borderId="38" xfId="0" quotePrefix="1" applyFont="1" applyFill="1" applyBorder="1"/>
    <xf numFmtId="0" fontId="105" fillId="18" borderId="38" xfId="0" quotePrefix="1" applyFont="1" applyFill="1" applyBorder="1" applyAlignment="1">
      <alignment horizontal="right"/>
    </xf>
    <xf numFmtId="176" fontId="105" fillId="18" borderId="38" xfId="0" applyNumberFormat="1" applyFont="1" applyFill="1" applyBorder="1" applyAlignment="1">
      <alignment horizontal="center"/>
    </xf>
    <xf numFmtId="0" fontId="105" fillId="18" borderId="38" xfId="0" quotePrefix="1" applyFont="1" applyFill="1" applyBorder="1" applyAlignment="1">
      <alignment horizontal="center"/>
    </xf>
    <xf numFmtId="166" fontId="105" fillId="18" borderId="38" xfId="2" quotePrefix="1" applyNumberFormat="1" applyFont="1" applyFill="1" applyBorder="1" applyAlignment="1">
      <alignment horizontal="center"/>
    </xf>
    <xf numFmtId="49" fontId="105" fillId="18" borderId="38" xfId="0" applyNumberFormat="1" applyFont="1" applyFill="1" applyBorder="1"/>
    <xf numFmtId="0" fontId="105" fillId="18" borderId="38" xfId="0" applyNumberFormat="1" applyFont="1" applyFill="1" applyBorder="1"/>
    <xf numFmtId="0" fontId="105" fillId="18" borderId="38" xfId="0" applyFont="1" applyFill="1" applyBorder="1"/>
    <xf numFmtId="0" fontId="109" fillId="0" borderId="38" xfId="0" quotePrefix="1" applyFont="1" applyFill="1" applyBorder="1" applyAlignment="1">
      <alignment horizontal="center"/>
    </xf>
    <xf numFmtId="0" fontId="109" fillId="0" borderId="0" xfId="0" applyFont="1" applyFill="1"/>
    <xf numFmtId="0" fontId="109" fillId="4" borderId="38" xfId="0" applyNumberFormat="1" applyFont="1" applyFill="1" applyBorder="1" applyAlignment="1">
      <alignment horizontal="center"/>
    </xf>
    <xf numFmtId="0" fontId="109" fillId="0" borderId="38" xfId="2" quotePrefix="1" applyNumberFormat="1" applyFont="1" applyFill="1" applyBorder="1" applyAlignment="1">
      <alignment horizontal="center"/>
    </xf>
    <xf numFmtId="0" fontId="109" fillId="0" borderId="38" xfId="0" applyFont="1" applyFill="1" applyBorder="1"/>
    <xf numFmtId="49" fontId="109" fillId="0" borderId="38" xfId="0" applyNumberFormat="1" applyFont="1" applyFill="1" applyBorder="1" applyAlignment="1">
      <alignment horizontal="center"/>
    </xf>
    <xf numFmtId="166" fontId="109" fillId="0" borderId="38" xfId="2" applyNumberFormat="1" applyFont="1" applyFill="1" applyBorder="1"/>
    <xf numFmtId="0" fontId="105" fillId="4" borderId="38" xfId="2" quotePrefix="1" applyNumberFormat="1" applyFont="1" applyFill="1" applyBorder="1" applyAlignment="1">
      <alignment horizontal="center"/>
    </xf>
    <xf numFmtId="0" fontId="105" fillId="4" borderId="38" xfId="0" quotePrefix="1" applyNumberFormat="1" applyFont="1" applyFill="1" applyBorder="1" applyAlignment="1">
      <alignment horizontal="center"/>
    </xf>
    <xf numFmtId="0" fontId="109" fillId="4" borderId="38" xfId="0" applyFont="1" applyFill="1" applyBorder="1" applyAlignment="1">
      <alignment horizontal="center"/>
    </xf>
    <xf numFmtId="166" fontId="105" fillId="8" borderId="38" xfId="2" applyNumberFormat="1" applyFont="1" applyFill="1" applyBorder="1"/>
    <xf numFmtId="0" fontId="105" fillId="0" borderId="38" xfId="0" applyFont="1" applyFill="1" applyBorder="1" applyAlignment="1">
      <alignment horizontal="center"/>
    </xf>
    <xf numFmtId="0" fontId="105" fillId="4" borderId="38" xfId="0" applyFont="1" applyFill="1" applyBorder="1" applyAlignment="1">
      <alignment horizontal="center"/>
    </xf>
    <xf numFmtId="3" fontId="105" fillId="4" borderId="38" xfId="0" applyNumberFormat="1" applyFont="1" applyFill="1" applyBorder="1"/>
    <xf numFmtId="0" fontId="105" fillId="18" borderId="97" xfId="0" applyFont="1" applyFill="1" applyBorder="1"/>
    <xf numFmtId="0" fontId="105" fillId="0" borderId="0" xfId="2" applyNumberFormat="1" applyFont="1" applyAlignment="1">
      <alignment horizontal="center"/>
    </xf>
    <xf numFmtId="3" fontId="105" fillId="0" borderId="0" xfId="0" applyNumberFormat="1" applyFont="1"/>
    <xf numFmtId="0" fontId="24" fillId="0" borderId="0" xfId="0" applyFont="1" applyAlignment="1">
      <alignment vertical="top" wrapText="1"/>
    </xf>
    <xf numFmtId="0" fontId="79" fillId="4" borderId="0" xfId="8" applyFont="1" applyFill="1"/>
    <xf numFmtId="0" fontId="79" fillId="4" borderId="0" xfId="8" applyFont="1" applyFill="1" applyBorder="1"/>
    <xf numFmtId="49" fontId="79" fillId="4" borderId="0" xfId="8" applyNumberFormat="1" applyFont="1" applyFill="1" applyBorder="1" applyAlignment="1">
      <alignment horizontal="center"/>
    </xf>
    <xf numFmtId="49" fontId="116" fillId="4" borderId="0" xfId="7" applyNumberFormat="1" applyFont="1" applyFill="1" applyBorder="1" applyAlignment="1" applyProtection="1">
      <alignment horizontal="center" vertical="center"/>
    </xf>
    <xf numFmtId="0" fontId="107" fillId="4" borderId="0" xfId="12" applyFont="1" applyFill="1" applyAlignment="1">
      <alignment horizontal="left"/>
    </xf>
    <xf numFmtId="0" fontId="79" fillId="4" borderId="0" xfId="12" applyFont="1" applyFill="1" applyAlignment="1">
      <alignment horizontal="left"/>
    </xf>
    <xf numFmtId="0" fontId="117" fillId="4" borderId="0" xfId="12" applyFont="1" applyFill="1" applyAlignment="1">
      <alignment horizontal="left"/>
    </xf>
    <xf numFmtId="49" fontId="79" fillId="4" borderId="0" xfId="8" applyNumberFormat="1" applyFont="1" applyFill="1" applyAlignment="1">
      <alignment horizontal="center"/>
    </xf>
    <xf numFmtId="0" fontId="106" fillId="4" borderId="0" xfId="12" applyFont="1" applyFill="1" applyAlignment="1">
      <alignment horizontal="left"/>
    </xf>
    <xf numFmtId="0" fontId="106" fillId="4" borderId="0" xfId="12" applyFont="1" applyFill="1" applyBorder="1" applyAlignment="1">
      <alignment horizontal="center" vertical="top" wrapText="1"/>
    </xf>
    <xf numFmtId="0" fontId="107" fillId="4" borderId="0" xfId="12" applyFont="1" applyFill="1" applyBorder="1" applyAlignment="1">
      <alignment horizontal="center" vertical="top" wrapText="1"/>
    </xf>
    <xf numFmtId="167" fontId="106" fillId="4" borderId="0" xfId="12" applyNumberFormat="1" applyFont="1" applyFill="1" applyBorder="1" applyAlignment="1">
      <alignment horizontal="center" vertical="top" wrapText="1"/>
    </xf>
    <xf numFmtId="0" fontId="24" fillId="0" borderId="0" xfId="0" applyFont="1" applyAlignment="1">
      <alignment horizontal="center" vertical="center" wrapText="1"/>
    </xf>
    <xf numFmtId="0" fontId="24" fillId="0" borderId="0" xfId="0" applyFont="1" applyAlignment="1">
      <alignment vertical="center" wrapText="1"/>
    </xf>
    <xf numFmtId="49" fontId="79" fillId="4" borderId="0" xfId="8" applyNumberFormat="1" applyFont="1" applyFill="1"/>
    <xf numFmtId="0" fontId="119" fillId="0" borderId="0" xfId="0" applyFont="1"/>
    <xf numFmtId="0" fontId="24" fillId="0" borderId="0" xfId="0" applyFont="1" applyAlignment="1">
      <alignment vertical="center"/>
    </xf>
    <xf numFmtId="0" fontId="24" fillId="0" borderId="0" xfId="0" applyFont="1" applyAlignment="1">
      <alignment horizontal="justify" vertical="center"/>
    </xf>
    <xf numFmtId="0" fontId="24" fillId="0" borderId="0" xfId="0" applyFont="1" applyAlignment="1">
      <alignment horizontal="justify" vertical="center" wrapText="1"/>
    </xf>
    <xf numFmtId="0" fontId="24" fillId="0" borderId="127" xfId="0" applyFont="1" applyBorder="1" applyAlignment="1">
      <alignment vertical="center" wrapText="1"/>
    </xf>
    <xf numFmtId="0" fontId="24" fillId="0" borderId="116" xfId="0" applyFont="1" applyBorder="1" applyAlignment="1">
      <alignment vertical="center" wrapText="1"/>
    </xf>
    <xf numFmtId="0" fontId="24" fillId="0" borderId="116" xfId="0" applyFont="1" applyBorder="1" applyAlignment="1">
      <alignment horizontal="justify" vertical="center" wrapText="1"/>
    </xf>
    <xf numFmtId="0" fontId="65" fillId="0" borderId="127" xfId="0" applyFont="1" applyBorder="1" applyAlignment="1">
      <alignment horizontal="center" vertical="center" wrapText="1"/>
    </xf>
    <xf numFmtId="0" fontId="65" fillId="0" borderId="116" xfId="0" applyFont="1" applyBorder="1" applyAlignment="1">
      <alignment vertical="center" wrapText="1"/>
    </xf>
    <xf numFmtId="0" fontId="24" fillId="0" borderId="110" xfId="0" applyFont="1" applyBorder="1" applyAlignment="1">
      <alignment horizontal="justify" vertical="center" wrapText="1"/>
    </xf>
    <xf numFmtId="0" fontId="24" fillId="0" borderId="0" xfId="0" applyFont="1" applyBorder="1" applyAlignment="1">
      <alignment horizontal="justify" vertical="center" wrapText="1"/>
    </xf>
    <xf numFmtId="0" fontId="103" fillId="0" borderId="0" xfId="0" applyFont="1"/>
    <xf numFmtId="0" fontId="24" fillId="0" borderId="128" xfId="0" applyFont="1" applyBorder="1" applyAlignment="1">
      <alignment vertical="center" wrapText="1"/>
    </xf>
    <xf numFmtId="0" fontId="24" fillId="0" borderId="110" xfId="0" applyFont="1" applyBorder="1" applyAlignment="1">
      <alignment vertical="center" wrapText="1"/>
    </xf>
    <xf numFmtId="0" fontId="119" fillId="0" borderId="0" xfId="0" applyFont="1" applyAlignment="1">
      <alignment vertical="center"/>
    </xf>
    <xf numFmtId="49" fontId="24" fillId="0" borderId="0" xfId="0" applyNumberFormat="1" applyFont="1"/>
    <xf numFmtId="0" fontId="65" fillId="0" borderId="0" xfId="0" applyFont="1" applyAlignment="1">
      <alignment vertical="center" wrapText="1"/>
    </xf>
    <xf numFmtId="0" fontId="65" fillId="0" borderId="0" xfId="0" applyFont="1" applyAlignment="1">
      <alignment horizontal="center" vertical="center" wrapText="1"/>
    </xf>
    <xf numFmtId="0" fontId="119" fillId="0" borderId="0" xfId="0" applyFont="1" applyAlignment="1">
      <alignment horizontal="justify" vertical="center" wrapText="1"/>
    </xf>
    <xf numFmtId="0" fontId="119" fillId="0" borderId="0" xfId="0" applyFont="1" applyAlignment="1">
      <alignment horizontal="justify" vertical="center"/>
    </xf>
    <xf numFmtId="0" fontId="65" fillId="0" borderId="112" xfId="0" applyFont="1" applyBorder="1" applyAlignment="1">
      <alignment horizontal="center" vertical="center" wrapText="1"/>
    </xf>
    <xf numFmtId="0" fontId="65" fillId="0" borderId="113" xfId="0" applyFont="1" applyBorder="1" applyAlignment="1">
      <alignment horizontal="center" vertical="center" wrapText="1"/>
    </xf>
    <xf numFmtId="0" fontId="65" fillId="0" borderId="116" xfId="0" applyFont="1" applyBorder="1" applyAlignment="1">
      <alignment horizontal="center" vertical="center" wrapText="1"/>
    </xf>
    <xf numFmtId="0" fontId="24" fillId="0" borderId="117" xfId="0" applyFont="1" applyBorder="1" applyAlignment="1">
      <alignment vertical="center" wrapText="1"/>
    </xf>
    <xf numFmtId="0" fontId="24" fillId="0" borderId="117" xfId="0" applyFont="1" applyBorder="1" applyAlignment="1">
      <alignment horizontal="center" vertical="center" wrapText="1"/>
    </xf>
    <xf numFmtId="0" fontId="65" fillId="0" borderId="117" xfId="0" applyFont="1" applyBorder="1" applyAlignment="1">
      <alignment horizontal="center" vertical="center" wrapText="1"/>
    </xf>
    <xf numFmtId="0" fontId="103" fillId="0" borderId="117" xfId="0" applyFont="1" applyBorder="1" applyAlignment="1">
      <alignment horizontal="justify" vertical="center" wrapText="1"/>
    </xf>
    <xf numFmtId="0" fontId="103" fillId="0" borderId="115" xfId="0" applyFont="1" applyBorder="1" applyAlignment="1">
      <alignment horizontal="justify" vertical="center" wrapText="1"/>
    </xf>
    <xf numFmtId="0" fontId="103" fillId="0" borderId="0" xfId="0" applyFont="1" applyAlignment="1">
      <alignment horizontal="justify" vertical="center"/>
    </xf>
    <xf numFmtId="0" fontId="65" fillId="0" borderId="114" xfId="0" applyFont="1" applyBorder="1" applyAlignment="1">
      <alignment horizontal="center" vertical="center" wrapText="1"/>
    </xf>
    <xf numFmtId="0" fontId="65" fillId="0" borderId="115" xfId="0" applyFont="1" applyBorder="1" applyAlignment="1">
      <alignment horizontal="center" vertical="center" wrapText="1"/>
    </xf>
    <xf numFmtId="0" fontId="24" fillId="0" borderId="115" xfId="0" applyFont="1" applyBorder="1" applyAlignment="1">
      <alignment vertical="center" wrapText="1"/>
    </xf>
    <xf numFmtId="0" fontId="119" fillId="0" borderId="0" xfId="0" applyFont="1" applyAlignment="1">
      <alignment vertical="center" wrapText="1"/>
    </xf>
    <xf numFmtId="0" fontId="24" fillId="0" borderId="110" xfId="0" applyFont="1" applyBorder="1" applyAlignment="1">
      <alignment horizontal="center" vertical="center" wrapText="1"/>
    </xf>
    <xf numFmtId="0" fontId="24" fillId="0" borderId="115" xfId="0" applyFont="1" applyBorder="1" applyAlignment="1">
      <alignment horizontal="center" vertical="center" wrapText="1"/>
    </xf>
    <xf numFmtId="0" fontId="24" fillId="0" borderId="117" xfId="0" applyFont="1" applyBorder="1" applyAlignment="1">
      <alignment horizontal="justify" vertical="center" wrapText="1"/>
    </xf>
    <xf numFmtId="0" fontId="24" fillId="0" borderId="120" xfId="0" applyFont="1" applyBorder="1" applyAlignment="1">
      <alignment horizontal="justify" vertical="center" wrapText="1"/>
    </xf>
    <xf numFmtId="0" fontId="24" fillId="0" borderId="115" xfId="0" applyFont="1" applyBorder="1" applyAlignment="1">
      <alignment horizontal="justify" vertical="center" wrapText="1"/>
    </xf>
    <xf numFmtId="0" fontId="24" fillId="0" borderId="119" xfId="0" applyFont="1" applyBorder="1" applyAlignment="1">
      <alignment horizontal="justify" vertical="center" wrapText="1"/>
    </xf>
    <xf numFmtId="0" fontId="65" fillId="0" borderId="0" xfId="0" applyFont="1" applyAlignment="1">
      <alignment horizontal="justify" vertical="center"/>
    </xf>
    <xf numFmtId="0" fontId="103" fillId="0" borderId="0" xfId="0" applyFont="1" applyAlignment="1">
      <alignment horizontal="right" vertical="center"/>
    </xf>
    <xf numFmtId="0" fontId="119" fillId="0" borderId="0" xfId="0" applyFont="1" applyAlignment="1">
      <alignment horizontal="center" vertical="center" wrapText="1"/>
    </xf>
    <xf numFmtId="0" fontId="65" fillId="0" borderId="0" xfId="0" applyFont="1" applyAlignment="1">
      <alignment horizontal="left" vertical="center" wrapText="1" indent="2"/>
    </xf>
    <xf numFmtId="0" fontId="24" fillId="0" borderId="0" xfId="0" applyFont="1" applyAlignment="1">
      <alignment horizontal="left" vertical="center" wrapText="1" indent="1"/>
    </xf>
    <xf numFmtId="0" fontId="24" fillId="0" borderId="0" xfId="0" applyFont="1" applyAlignment="1">
      <alignment horizontal="left" vertical="center" indent="2"/>
    </xf>
    <xf numFmtId="0" fontId="24" fillId="0" borderId="0" xfId="0" applyFont="1" applyAlignment="1">
      <alignment horizontal="right" vertical="center"/>
    </xf>
    <xf numFmtId="0" fontId="103" fillId="0" borderId="0" xfId="0" applyFont="1" applyAlignment="1">
      <alignment vertical="center"/>
    </xf>
    <xf numFmtId="0" fontId="79" fillId="18" borderId="0" xfId="8" applyFont="1" applyFill="1"/>
    <xf numFmtId="0" fontId="107" fillId="4" borderId="0" xfId="12" quotePrefix="1" applyFont="1" applyFill="1" applyAlignment="1">
      <alignment horizontal="left" vertical="center" wrapText="1"/>
    </xf>
    <xf numFmtId="0" fontId="107" fillId="4" borderId="0" xfId="12" applyFont="1" applyFill="1" applyAlignment="1">
      <alignment horizontal="left" vertical="center"/>
    </xf>
    <xf numFmtId="0" fontId="79" fillId="4" borderId="0" xfId="8" applyFont="1" applyFill="1" applyAlignment="1">
      <alignment horizontal="left" vertical="center"/>
    </xf>
    <xf numFmtId="0" fontId="79" fillId="4" borderId="0" xfId="8" applyFont="1" applyFill="1" applyAlignment="1">
      <alignment horizontal="left" vertical="center" wrapText="1"/>
    </xf>
    <xf numFmtId="0" fontId="107" fillId="4" borderId="0" xfId="12" applyFont="1" applyFill="1" applyBorder="1" applyAlignment="1">
      <alignment horizontal="left" vertical="top" wrapText="1"/>
    </xf>
    <xf numFmtId="0" fontId="79" fillId="4" borderId="0" xfId="12" applyFont="1" applyFill="1" applyBorder="1" applyAlignment="1">
      <alignment horizontal="left" vertical="top" wrapText="1"/>
    </xf>
    <xf numFmtId="0" fontId="79" fillId="4" borderId="0" xfId="12" applyFont="1" applyFill="1" applyBorder="1" applyAlignment="1">
      <alignment horizontal="center" vertical="top" wrapText="1"/>
    </xf>
    <xf numFmtId="0" fontId="79" fillId="4" borderId="0" xfId="12" applyFont="1" applyFill="1" applyBorder="1" applyAlignment="1">
      <alignment horizontal="left"/>
    </xf>
    <xf numFmtId="0" fontId="106" fillId="4" borderId="17" xfId="12" applyFont="1" applyFill="1" applyBorder="1" applyAlignment="1">
      <alignment horizontal="left" vertical="top"/>
    </xf>
    <xf numFmtId="0" fontId="107" fillId="4" borderId="18" xfId="12" applyFont="1" applyFill="1" applyBorder="1" applyAlignment="1">
      <alignment horizontal="left" vertical="top" wrapText="1"/>
    </xf>
    <xf numFmtId="0" fontId="79" fillId="4" borderId="19" xfId="12" applyFont="1" applyFill="1" applyBorder="1" applyAlignment="1">
      <alignment horizontal="left"/>
    </xf>
    <xf numFmtId="0" fontId="106" fillId="4" borderId="2" xfId="12" applyFont="1" applyFill="1" applyBorder="1" applyAlignment="1">
      <alignment horizontal="left" vertical="top" wrapText="1"/>
    </xf>
    <xf numFmtId="0" fontId="107" fillId="4" borderId="2" xfId="12" applyFont="1" applyFill="1" applyBorder="1" applyAlignment="1">
      <alignment horizontal="left" vertical="top" wrapText="1"/>
    </xf>
    <xf numFmtId="166" fontId="107" fillId="4" borderId="2" xfId="2" applyNumberFormat="1" applyFont="1" applyFill="1" applyBorder="1" applyAlignment="1">
      <alignment horizontal="left" vertical="top" wrapText="1"/>
    </xf>
    <xf numFmtId="167" fontId="121" fillId="4" borderId="2" xfId="5" applyNumberFormat="1" applyFont="1" applyFill="1" applyBorder="1" applyAlignment="1">
      <alignment horizontal="left" vertical="top" wrapText="1"/>
    </xf>
    <xf numFmtId="167" fontId="121" fillId="4" borderId="2" xfId="12" applyNumberFormat="1" applyFont="1" applyFill="1" applyBorder="1" applyAlignment="1">
      <alignment horizontal="left" vertical="top" wrapText="1"/>
    </xf>
    <xf numFmtId="0" fontId="107" fillId="4" borderId="2" xfId="12" quotePrefix="1" applyFont="1" applyFill="1" applyBorder="1" applyAlignment="1">
      <alignment horizontal="left" vertical="top" wrapText="1"/>
    </xf>
    <xf numFmtId="0" fontId="121" fillId="4" borderId="2" xfId="12" applyFont="1" applyFill="1" applyBorder="1" applyAlignment="1">
      <alignment horizontal="left" vertical="top" wrapText="1"/>
    </xf>
    <xf numFmtId="166" fontId="107" fillId="4" borderId="2" xfId="12" applyNumberFormat="1" applyFont="1" applyFill="1" applyBorder="1" applyAlignment="1">
      <alignment horizontal="left" vertical="top" wrapText="1"/>
    </xf>
    <xf numFmtId="167" fontId="107" fillId="4" borderId="2" xfId="5" applyNumberFormat="1" applyFont="1" applyFill="1" applyBorder="1" applyAlignment="1">
      <alignment horizontal="left" vertical="top" wrapText="1"/>
    </xf>
    <xf numFmtId="0" fontId="122" fillId="4" borderId="2" xfId="12" applyFont="1" applyFill="1" applyBorder="1" applyAlignment="1">
      <alignment horizontal="left" vertical="top" wrapText="1"/>
    </xf>
    <xf numFmtId="166" fontId="121" fillId="4" borderId="2" xfId="2" applyNumberFormat="1" applyFont="1" applyFill="1" applyBorder="1" applyAlignment="1">
      <alignment horizontal="left" vertical="top" wrapText="1"/>
    </xf>
    <xf numFmtId="167" fontId="122" fillId="4" borderId="2" xfId="12" applyNumberFormat="1" applyFont="1" applyFill="1" applyBorder="1" applyAlignment="1">
      <alignment horizontal="left" vertical="top" wrapText="1"/>
    </xf>
    <xf numFmtId="167" fontId="122" fillId="4" borderId="0" xfId="12" applyNumberFormat="1" applyFont="1" applyFill="1" applyBorder="1" applyAlignment="1">
      <alignment horizontal="left" vertical="top" wrapText="1"/>
    </xf>
    <xf numFmtId="167" fontId="121" fillId="4" borderId="0" xfId="12" applyNumberFormat="1" applyFont="1" applyFill="1" applyBorder="1" applyAlignment="1">
      <alignment horizontal="left" vertical="top" wrapText="1"/>
    </xf>
    <xf numFmtId="0" fontId="120" fillId="4" borderId="2" xfId="12" applyFont="1" applyFill="1" applyBorder="1" applyAlignment="1">
      <alignment horizontal="left" vertical="center" wrapText="1"/>
    </xf>
    <xf numFmtId="0" fontId="79" fillId="4" borderId="2" xfId="12" applyFont="1" applyFill="1" applyBorder="1" applyAlignment="1">
      <alignment horizontal="left"/>
    </xf>
    <xf numFmtId="0" fontId="120" fillId="4" borderId="0" xfId="12" applyFont="1" applyFill="1" applyAlignment="1">
      <alignment horizontal="left"/>
    </xf>
    <xf numFmtId="0" fontId="120" fillId="4" borderId="0" xfId="12" quotePrefix="1" applyFont="1" applyFill="1" applyAlignment="1">
      <alignment horizontal="left"/>
    </xf>
    <xf numFmtId="0" fontId="106" fillId="4" borderId="20" xfId="12" applyFont="1" applyFill="1" applyBorder="1" applyAlignment="1">
      <alignment horizontal="center" vertical="center" wrapText="1"/>
    </xf>
    <xf numFmtId="0" fontId="106" fillId="4" borderId="21" xfId="12" applyFont="1" applyFill="1" applyBorder="1" applyAlignment="1">
      <alignment horizontal="center" vertical="center" wrapText="1"/>
    </xf>
    <xf numFmtId="0" fontId="107" fillId="4" borderId="2" xfId="12" applyFont="1" applyFill="1" applyBorder="1" applyAlignment="1">
      <alignment horizontal="left" vertical="top" wrapText="1" indent="1"/>
    </xf>
    <xf numFmtId="0" fontId="80" fillId="4" borderId="0" xfId="12" applyFont="1" applyFill="1" applyAlignment="1">
      <alignment horizontal="left" vertical="top"/>
    </xf>
    <xf numFmtId="0" fontId="79" fillId="4" borderId="0" xfId="12" applyFont="1" applyFill="1" applyAlignment="1">
      <alignment horizontal="left" vertical="top" wrapText="1"/>
    </xf>
    <xf numFmtId="0" fontId="106" fillId="4" borderId="17" xfId="12" applyFont="1" applyFill="1" applyBorder="1" applyAlignment="1">
      <alignment vertical="top"/>
    </xf>
    <xf numFmtId="0" fontId="106" fillId="4" borderId="18" xfId="12" applyFont="1" applyFill="1" applyBorder="1" applyAlignment="1">
      <alignment vertical="top"/>
    </xf>
    <xf numFmtId="49" fontId="79" fillId="4" borderId="0" xfId="8" applyNumberFormat="1" applyFont="1" applyFill="1" applyAlignment="1">
      <alignment horizontal="left"/>
    </xf>
    <xf numFmtId="0" fontId="106" fillId="4" borderId="0" xfId="12" applyFont="1" applyFill="1" applyBorder="1" applyAlignment="1">
      <alignment horizontal="left" vertical="top"/>
    </xf>
    <xf numFmtId="0" fontId="107" fillId="4" borderId="2" xfId="12" applyFont="1" applyFill="1" applyBorder="1" applyAlignment="1">
      <alignment horizontal="center" vertical="top" wrapText="1"/>
    </xf>
    <xf numFmtId="167" fontId="107" fillId="4" borderId="2" xfId="5" applyNumberFormat="1" applyFont="1" applyFill="1" applyBorder="1" applyAlignment="1">
      <alignment horizontal="center" vertical="top" wrapText="1"/>
    </xf>
    <xf numFmtId="167" fontId="107" fillId="4" borderId="2" xfId="12" applyNumberFormat="1" applyFont="1" applyFill="1" applyBorder="1" applyAlignment="1">
      <alignment horizontal="center" vertical="top" wrapText="1"/>
    </xf>
    <xf numFmtId="167" fontId="106" fillId="4" borderId="2" xfId="12" applyNumberFormat="1" applyFont="1" applyFill="1" applyBorder="1" applyAlignment="1">
      <alignment horizontal="center" vertical="top" wrapText="1"/>
    </xf>
    <xf numFmtId="0" fontId="107" fillId="4" borderId="0" xfId="12" applyFont="1" applyFill="1" applyBorder="1" applyAlignment="1">
      <alignment vertical="top" wrapText="1"/>
    </xf>
    <xf numFmtId="0" fontId="107" fillId="4" borderId="0" xfId="12" applyFont="1" applyFill="1" applyBorder="1" applyAlignment="1">
      <alignment vertical="top"/>
    </xf>
    <xf numFmtId="0" fontId="107" fillId="4" borderId="0" xfId="12" applyFont="1" applyFill="1" applyBorder="1" applyAlignment="1">
      <alignment horizontal="center" vertical="top"/>
    </xf>
    <xf numFmtId="0" fontId="107" fillId="4" borderId="0" xfId="12" applyFont="1" applyFill="1" applyBorder="1" applyAlignment="1">
      <alignment horizontal="left" vertical="top" wrapText="1" indent="2"/>
    </xf>
    <xf numFmtId="0" fontId="121" fillId="4" borderId="0" xfId="12" applyFont="1" applyFill="1" applyBorder="1" applyAlignment="1">
      <alignment horizontal="center" vertical="top" wrapText="1"/>
    </xf>
    <xf numFmtId="0" fontId="106" fillId="4" borderId="0" xfId="12" applyFont="1" applyFill="1" applyAlignment="1">
      <alignment vertical="center"/>
    </xf>
    <xf numFmtId="0" fontId="106" fillId="4" borderId="0" xfId="12" applyFont="1" applyFill="1" applyAlignment="1">
      <alignment vertical="center" wrapText="1"/>
    </xf>
    <xf numFmtId="0" fontId="106" fillId="4" borderId="0" xfId="12" applyFont="1" applyFill="1" applyAlignment="1"/>
    <xf numFmtId="0" fontId="79" fillId="4" borderId="0" xfId="12" applyFont="1" applyFill="1" applyAlignment="1"/>
    <xf numFmtId="0" fontId="123" fillId="4" borderId="0" xfId="12" applyFont="1" applyFill="1" applyAlignment="1"/>
    <xf numFmtId="0" fontId="79" fillId="4" borderId="0" xfId="12" quotePrefix="1" applyFont="1" applyFill="1" applyAlignment="1">
      <alignment horizontal="left"/>
    </xf>
    <xf numFmtId="0" fontId="106" fillId="4" borderId="0" xfId="12" applyFont="1" applyFill="1" applyAlignment="1">
      <alignment horizontal="left" vertical="top" wrapText="1"/>
    </xf>
    <xf numFmtId="0" fontId="107" fillId="4" borderId="0" xfId="12" applyFont="1" applyFill="1" applyAlignment="1">
      <alignment horizontal="left" vertical="top" wrapText="1"/>
    </xf>
    <xf numFmtId="0" fontId="106" fillId="4" borderId="0" xfId="12" applyFont="1" applyFill="1" applyAlignment="1">
      <alignment horizontal="center" vertical="top" wrapText="1"/>
    </xf>
    <xf numFmtId="0" fontId="107" fillId="4" borderId="0" xfId="12" applyFont="1" applyFill="1" applyAlignment="1">
      <alignment horizontal="center" vertical="top" wrapText="1"/>
    </xf>
    <xf numFmtId="0" fontId="79" fillId="4" borderId="0" xfId="12" applyFont="1" applyFill="1" applyAlignment="1">
      <alignment horizontal="left" wrapText="1"/>
    </xf>
    <xf numFmtId="0" fontId="80" fillId="4" borderId="0" xfId="12" applyFont="1" applyFill="1" applyAlignment="1">
      <alignment horizontal="left"/>
    </xf>
    <xf numFmtId="49" fontId="80" fillId="4" borderId="0" xfId="12" applyNumberFormat="1" applyFont="1" applyFill="1" applyAlignment="1">
      <alignment horizontal="left"/>
    </xf>
    <xf numFmtId="170" fontId="79" fillId="4" borderId="0" xfId="12" applyNumberFormat="1" applyFont="1" applyFill="1" applyAlignment="1">
      <alignment horizontal="left"/>
    </xf>
    <xf numFmtId="0" fontId="79" fillId="4" borderId="0" xfId="12" applyFont="1" applyFill="1" applyAlignment="1">
      <alignment horizontal="center"/>
    </xf>
    <xf numFmtId="0" fontId="124" fillId="4" borderId="0" xfId="12" applyFont="1" applyFill="1" applyAlignment="1">
      <alignment horizontal="left"/>
    </xf>
    <xf numFmtId="0" fontId="40" fillId="18" borderId="0" xfId="0" applyFont="1" applyFill="1" applyBorder="1" applyAlignment="1">
      <alignment horizontal="center"/>
    </xf>
    <xf numFmtId="167" fontId="65" fillId="18" borderId="104" xfId="0" applyNumberFormat="1" applyFont="1" applyFill="1" applyBorder="1"/>
    <xf numFmtId="0" fontId="40" fillId="18" borderId="0" xfId="0" applyFont="1" applyFill="1"/>
    <xf numFmtId="0" fontId="65" fillId="18" borderId="0" xfId="0" applyFont="1" applyFill="1"/>
    <xf numFmtId="0" fontId="39" fillId="18" borderId="0" xfId="0" applyFont="1" applyFill="1"/>
    <xf numFmtId="0" fontId="0" fillId="18" borderId="0" xfId="0" applyFill="1"/>
    <xf numFmtId="0" fontId="0" fillId="0" borderId="0" xfId="0" applyFont="1" applyFill="1"/>
    <xf numFmtId="167" fontId="0" fillId="0" borderId="104" xfId="0" applyNumberFormat="1" applyFont="1" applyBorder="1" applyAlignment="1">
      <alignment horizontal="center" vertical="center" wrapText="1"/>
    </xf>
    <xf numFmtId="167" fontId="0" fillId="0" borderId="104" xfId="0" applyNumberFormat="1" applyFont="1" applyBorder="1"/>
    <xf numFmtId="0" fontId="65" fillId="18" borderId="0" xfId="0" applyFont="1" applyFill="1" applyBorder="1" applyAlignment="1">
      <alignment horizontal="center" vertical="center" wrapText="1"/>
    </xf>
    <xf numFmtId="167" fontId="0" fillId="0" borderId="0" xfId="0" applyNumberFormat="1" applyFont="1" applyBorder="1" applyAlignment="1">
      <alignment horizontal="center" vertical="center" wrapText="1"/>
    </xf>
    <xf numFmtId="167" fontId="0" fillId="0" borderId="0" xfId="0" applyNumberFormat="1" applyFont="1" applyBorder="1"/>
    <xf numFmtId="0" fontId="80" fillId="8" borderId="0" xfId="0" applyFont="1" applyFill="1" applyAlignment="1">
      <alignment horizontal="center"/>
    </xf>
    <xf numFmtId="167" fontId="65" fillId="0" borderId="104" xfId="0" applyNumberFormat="1" applyFont="1" applyBorder="1"/>
    <xf numFmtId="167" fontId="65" fillId="0" borderId="0" xfId="0" applyNumberFormat="1" applyFont="1"/>
    <xf numFmtId="0" fontId="27" fillId="8" borderId="0" xfId="0" applyFont="1" applyFill="1" applyAlignment="1">
      <alignment horizontal="center"/>
    </xf>
    <xf numFmtId="0" fontId="0" fillId="0" borderId="38" xfId="0" applyFont="1" applyBorder="1"/>
    <xf numFmtId="49" fontId="0" fillId="0" borderId="38" xfId="0" applyNumberFormat="1" applyFont="1" applyBorder="1"/>
    <xf numFmtId="166" fontId="105" fillId="0" borderId="38" xfId="2" applyNumberFormat="1" applyFont="1" applyBorder="1"/>
    <xf numFmtId="0" fontId="97" fillId="0" borderId="0" xfId="0" applyFont="1" applyAlignment="1">
      <alignment horizontal="center"/>
    </xf>
    <xf numFmtId="0" fontId="99" fillId="4" borderId="0" xfId="0" applyFont="1" applyFill="1" applyAlignment="1">
      <alignment horizontal="center" wrapText="1"/>
    </xf>
    <xf numFmtId="0" fontId="27" fillId="4" borderId="0" xfId="0" applyFont="1" applyFill="1" applyAlignment="1">
      <alignment horizontal="center"/>
    </xf>
    <xf numFmtId="0" fontId="0" fillId="4" borderId="0" xfId="0" applyFont="1" applyFill="1" applyBorder="1" applyAlignment="1">
      <alignment horizontal="center"/>
    </xf>
    <xf numFmtId="0" fontId="65" fillId="4" borderId="0" xfId="0" applyFont="1" applyFill="1" applyBorder="1" applyAlignment="1">
      <alignment horizontal="center"/>
    </xf>
    <xf numFmtId="0" fontId="27" fillId="19" borderId="0" xfId="0" applyFont="1" applyFill="1" applyAlignment="1">
      <alignment horizontal="center"/>
    </xf>
    <xf numFmtId="0" fontId="0" fillId="0" borderId="99" xfId="0" applyNumberFormat="1" applyBorder="1"/>
    <xf numFmtId="0" fontId="0" fillId="0" borderId="131" xfId="0" applyNumberFormat="1" applyBorder="1" applyAlignment="1">
      <alignment horizontal="center" vertical="center"/>
    </xf>
    <xf numFmtId="0" fontId="0" fillId="0" borderId="131" xfId="0" applyNumberFormat="1" applyBorder="1"/>
    <xf numFmtId="0" fontId="94" fillId="5" borderId="133" xfId="0" applyFont="1" applyFill="1" applyBorder="1" applyAlignment="1">
      <alignment horizontal="center" vertical="center" wrapText="1"/>
    </xf>
    <xf numFmtId="49" fontId="94" fillId="5" borderId="133" xfId="0" applyNumberFormat="1" applyFont="1" applyFill="1" applyBorder="1" applyAlignment="1">
      <alignment horizontal="center" vertical="center" wrapText="1"/>
    </xf>
    <xf numFmtId="0" fontId="95" fillId="4" borderId="134" xfId="0" applyFont="1" applyFill="1" applyBorder="1"/>
    <xf numFmtId="49" fontId="95" fillId="4" borderId="134" xfId="0" applyNumberFormat="1" applyFont="1" applyFill="1" applyBorder="1" applyAlignment="1">
      <alignment horizontal="left"/>
    </xf>
    <xf numFmtId="0" fontId="95" fillId="4" borderId="135" xfId="0" applyFont="1" applyFill="1" applyBorder="1"/>
    <xf numFmtId="49" fontId="95" fillId="4" borderId="135" xfId="0" applyNumberFormat="1" applyFont="1" applyFill="1" applyBorder="1" applyAlignment="1">
      <alignment horizontal="left"/>
    </xf>
    <xf numFmtId="0" fontId="95" fillId="4" borderId="135" xfId="0" applyFont="1" applyFill="1" applyBorder="1" applyAlignment="1">
      <alignment horizontal="left"/>
    </xf>
    <xf numFmtId="0" fontId="95" fillId="4" borderId="136" xfId="0" applyFont="1" applyFill="1" applyBorder="1"/>
    <xf numFmtId="0" fontId="96" fillId="4" borderId="136" xfId="0" applyFont="1" applyFill="1" applyBorder="1"/>
    <xf numFmtId="0" fontId="65" fillId="18" borderId="137" xfId="0" applyNumberFormat="1" applyFont="1" applyFill="1" applyBorder="1" applyAlignment="1">
      <alignment horizontal="center" vertical="center"/>
    </xf>
    <xf numFmtId="0" fontId="0" fillId="0" borderId="99" xfId="0" applyNumberFormat="1" applyBorder="1" applyAlignment="1">
      <alignment horizontal="center" vertical="center"/>
    </xf>
    <xf numFmtId="0" fontId="43" fillId="4" borderId="99" xfId="0" applyNumberFormat="1" applyFont="1" applyFill="1" applyBorder="1"/>
    <xf numFmtId="0" fontId="65" fillId="18" borderId="137" xfId="0" applyFont="1" applyFill="1" applyBorder="1" applyAlignment="1">
      <alignment horizontal="center" vertical="center"/>
    </xf>
    <xf numFmtId="0" fontId="97" fillId="18" borderId="99" xfId="0" applyFont="1" applyFill="1" applyBorder="1" applyAlignment="1"/>
    <xf numFmtId="0" fontId="55" fillId="4" borderId="137" xfId="0" applyFont="1" applyFill="1" applyBorder="1"/>
    <xf numFmtId="0" fontId="55" fillId="4" borderId="137" xfId="0" applyFont="1" applyFill="1" applyBorder="1" applyAlignment="1">
      <alignment horizontal="center"/>
    </xf>
    <xf numFmtId="0" fontId="55" fillId="4" borderId="99" xfId="0" applyFont="1" applyFill="1" applyBorder="1"/>
    <xf numFmtId="171" fontId="55" fillId="4" borderId="99" xfId="0" applyNumberFormat="1" applyFont="1" applyFill="1" applyBorder="1"/>
    <xf numFmtId="0" fontId="55" fillId="4" borderId="99" xfId="0" quotePrefix="1" applyFont="1" applyFill="1" applyBorder="1"/>
    <xf numFmtId="0" fontId="55" fillId="4" borderId="131" xfId="0" applyFont="1" applyFill="1" applyBorder="1"/>
    <xf numFmtId="171" fontId="55" fillId="4" borderId="131" xfId="0" applyNumberFormat="1" applyFont="1" applyFill="1" applyBorder="1"/>
    <xf numFmtId="0" fontId="0" fillId="0" borderId="99" xfId="0" applyFont="1" applyBorder="1" applyAlignment="1">
      <alignment horizontal="center"/>
    </xf>
    <xf numFmtId="0" fontId="109" fillId="4" borderId="99" xfId="0" applyFont="1" applyFill="1" applyBorder="1" applyAlignment="1">
      <alignment horizontal="center"/>
    </xf>
    <xf numFmtId="0" fontId="79" fillId="4" borderId="99" xfId="0" applyFont="1" applyFill="1" applyBorder="1"/>
    <xf numFmtId="0" fontId="0" fillId="0" borderId="99" xfId="0" applyFont="1" applyBorder="1"/>
    <xf numFmtId="0" fontId="81" fillId="0" borderId="99" xfId="0" applyFont="1" applyBorder="1"/>
    <xf numFmtId="0" fontId="0" fillId="0" borderId="99" xfId="0" applyFont="1" applyFill="1" applyBorder="1" applyAlignment="1">
      <alignment horizontal="center"/>
    </xf>
    <xf numFmtId="0" fontId="0" fillId="0" borderId="131" xfId="0" applyFont="1" applyFill="1" applyBorder="1" applyAlignment="1">
      <alignment horizontal="center"/>
    </xf>
    <xf numFmtId="0" fontId="0" fillId="0" borderId="131" xfId="0" applyFont="1" applyBorder="1"/>
    <xf numFmtId="0" fontId="81" fillId="0" borderId="131" xfId="0" applyFont="1" applyBorder="1"/>
    <xf numFmtId="0" fontId="0" fillId="0" borderId="99" xfId="0" applyFont="1" applyBorder="1" applyAlignment="1">
      <alignment horizontal="center" vertical="center"/>
    </xf>
    <xf numFmtId="0" fontId="0" fillId="4" borderId="99" xfId="0" applyFont="1" applyFill="1" applyBorder="1"/>
    <xf numFmtId="0" fontId="0" fillId="0" borderId="99" xfId="0" applyNumberFormat="1" applyFont="1" applyBorder="1"/>
    <xf numFmtId="0" fontId="0" fillId="0" borderId="131" xfId="0" applyFont="1" applyBorder="1" applyAlignment="1">
      <alignment horizontal="center" vertical="center"/>
    </xf>
    <xf numFmtId="0" fontId="0" fillId="0" borderId="131" xfId="0" applyNumberFormat="1" applyFont="1" applyBorder="1"/>
    <xf numFmtId="0" fontId="0" fillId="4" borderId="0" xfId="0" applyFont="1" applyFill="1" applyAlignment="1">
      <alignment horizontal="center"/>
    </xf>
    <xf numFmtId="166" fontId="0" fillId="4" borderId="0" xfId="2" applyNumberFormat="1" applyFont="1" applyFill="1"/>
    <xf numFmtId="49" fontId="62" fillId="4" borderId="0" xfId="0" applyNumberFormat="1" applyFont="1" applyFill="1" applyBorder="1" applyAlignment="1">
      <alignment horizontal="center"/>
    </xf>
    <xf numFmtId="0" fontId="104" fillId="4" borderId="0" xfId="0" applyFont="1" applyFill="1" applyBorder="1"/>
    <xf numFmtId="49" fontId="127" fillId="4" borderId="0" xfId="7" applyNumberFormat="1" applyFont="1" applyFill="1" applyBorder="1" applyAlignment="1" applyProtection="1">
      <alignment horizontal="center" vertical="center"/>
    </xf>
    <xf numFmtId="166" fontId="0" fillId="4" borderId="0" xfId="2" applyNumberFormat="1" applyFont="1" applyFill="1" applyAlignment="1">
      <alignment horizontal="left"/>
    </xf>
    <xf numFmtId="0" fontId="0" fillId="4" borderId="0" xfId="0" quotePrefix="1" applyFont="1" applyFill="1" applyAlignment="1">
      <alignment horizontal="center"/>
    </xf>
    <xf numFmtId="0" fontId="0" fillId="4" borderId="0" xfId="0" applyNumberFormat="1" applyFont="1" applyFill="1" applyAlignment="1">
      <alignment horizontal="center"/>
    </xf>
    <xf numFmtId="0" fontId="0" fillId="4" borderId="0" xfId="0" quotePrefix="1" applyNumberFormat="1" applyFont="1" applyFill="1" applyAlignment="1">
      <alignment horizontal="center"/>
    </xf>
    <xf numFmtId="0" fontId="65" fillId="4" borderId="0" xfId="0" applyFont="1" applyFill="1" applyAlignment="1">
      <alignment horizontal="center"/>
    </xf>
    <xf numFmtId="0" fontId="0" fillId="4" borderId="0" xfId="0" applyFont="1" applyFill="1" applyAlignment="1">
      <alignment horizontal="left"/>
    </xf>
    <xf numFmtId="0" fontId="0" fillId="4" borderId="0" xfId="0" quotePrefix="1" applyFont="1" applyFill="1" applyAlignment="1">
      <alignment horizontal="left"/>
    </xf>
    <xf numFmtId="166" fontId="0" fillId="4" borderId="0" xfId="2" quotePrefix="1" applyNumberFormat="1" applyFont="1" applyFill="1" applyAlignment="1">
      <alignment horizontal="center"/>
    </xf>
    <xf numFmtId="0" fontId="80" fillId="18" borderId="2" xfId="0" applyFont="1" applyFill="1" applyBorder="1" applyAlignment="1">
      <alignment horizontal="center" vertical="center" wrapText="1"/>
    </xf>
    <xf numFmtId="0" fontId="80" fillId="18" borderId="2" xfId="0" applyFont="1" applyFill="1" applyBorder="1" applyAlignment="1">
      <alignment horizontal="center" vertical="center"/>
    </xf>
    <xf numFmtId="0" fontId="128" fillId="18" borderId="2" xfId="0" applyFont="1" applyFill="1" applyBorder="1" applyAlignment="1">
      <alignment horizontal="center" vertical="center"/>
    </xf>
    <xf numFmtId="0" fontId="128" fillId="18" borderId="2" xfId="0" applyFont="1" applyFill="1" applyBorder="1" applyAlignment="1">
      <alignment horizontal="center" vertical="center" wrapText="1"/>
    </xf>
    <xf numFmtId="166" fontId="128" fillId="18" borderId="2" xfId="2" applyNumberFormat="1" applyFont="1" applyFill="1" applyBorder="1" applyAlignment="1">
      <alignment horizontal="center" vertical="center"/>
    </xf>
    <xf numFmtId="0" fontId="129" fillId="18" borderId="2" xfId="0" applyFont="1" applyFill="1" applyBorder="1" applyAlignment="1">
      <alignment horizontal="center" vertical="center"/>
    </xf>
    <xf numFmtId="0" fontId="0" fillId="4" borderId="1" xfId="0" applyFont="1" applyFill="1" applyBorder="1" applyAlignment="1">
      <alignment horizontal="center"/>
    </xf>
    <xf numFmtId="0" fontId="0" fillId="4" borderId="1" xfId="0" applyFont="1" applyFill="1" applyBorder="1"/>
    <xf numFmtId="0" fontId="0" fillId="4" borderId="4" xfId="0" applyFont="1" applyFill="1" applyBorder="1"/>
    <xf numFmtId="167" fontId="121" fillId="4" borderId="4" xfId="2" quotePrefix="1" applyNumberFormat="1" applyFont="1" applyFill="1" applyBorder="1" applyAlignment="1">
      <alignment horizontal="justify" vertical="top" wrapText="1"/>
    </xf>
    <xf numFmtId="167" fontId="102" fillId="4" borderId="4" xfId="2" applyNumberFormat="1" applyFont="1" applyFill="1" applyBorder="1" applyAlignment="1">
      <alignment horizontal="center" vertical="top" wrapText="1"/>
    </xf>
    <xf numFmtId="0" fontId="79" fillId="18" borderId="2" xfId="0" applyFont="1" applyFill="1" applyBorder="1" applyAlignment="1">
      <alignment horizontal="center"/>
    </xf>
    <xf numFmtId="0" fontId="80" fillId="18" borderId="2" xfId="0" applyFont="1" applyFill="1" applyBorder="1" applyAlignment="1">
      <alignment horizontal="center"/>
    </xf>
    <xf numFmtId="0" fontId="80" fillId="18" borderId="2" xfId="0" applyFont="1" applyFill="1" applyBorder="1"/>
    <xf numFmtId="167" fontId="80" fillId="18" borderId="2" xfId="2" quotePrefix="1" applyNumberFormat="1" applyFont="1" applyFill="1" applyBorder="1" applyAlignment="1">
      <alignment horizontal="justify" vertical="top" wrapText="1"/>
    </xf>
    <xf numFmtId="167" fontId="130" fillId="18" borderId="2" xfId="2" applyNumberFormat="1" applyFont="1" applyFill="1" applyBorder="1" applyAlignment="1">
      <alignment horizontal="center" vertical="top" wrapText="1"/>
    </xf>
    <xf numFmtId="0" fontId="65" fillId="4" borderId="0" xfId="0" applyFont="1" applyFill="1" applyBorder="1"/>
    <xf numFmtId="167" fontId="122" fillId="4" borderId="0" xfId="2" quotePrefix="1" applyNumberFormat="1" applyFont="1" applyFill="1" applyBorder="1" applyAlignment="1">
      <alignment horizontal="justify" vertical="top" wrapText="1"/>
    </xf>
    <xf numFmtId="0" fontId="102" fillId="4" borderId="0" xfId="0" applyFont="1" applyFill="1" applyAlignment="1">
      <alignment horizontal="center"/>
    </xf>
    <xf numFmtId="166" fontId="103" fillId="4" borderId="0" xfId="2" applyNumberFormat="1" applyFont="1" applyFill="1"/>
    <xf numFmtId="0" fontId="0" fillId="4" borderId="0" xfId="0" applyFont="1" applyFill="1" applyAlignment="1"/>
    <xf numFmtId="0" fontId="102" fillId="4" borderId="0" xfId="0" applyFont="1" applyFill="1"/>
    <xf numFmtId="0" fontId="80" fillId="0" borderId="0" xfId="0" applyFont="1" applyFill="1" applyAlignment="1"/>
    <xf numFmtId="167" fontId="94" fillId="0" borderId="0" xfId="16" applyNumberFormat="1" applyFont="1" applyFill="1" applyAlignment="1" applyProtection="1">
      <protection locked="0"/>
    </xf>
    <xf numFmtId="0" fontId="80" fillId="0" borderId="0" xfId="15" applyFont="1" applyFill="1" applyAlignment="1" applyProtection="1">
      <alignment horizontal="center"/>
      <protection locked="0"/>
    </xf>
    <xf numFmtId="0" fontId="80" fillId="0" borderId="0" xfId="15" applyFont="1" applyFill="1" applyBorder="1" applyAlignment="1" applyProtection="1">
      <alignment horizontal="center"/>
      <protection locked="0"/>
    </xf>
    <xf numFmtId="0" fontId="80" fillId="0" borderId="29" xfId="15" applyFont="1" applyFill="1" applyBorder="1" applyAlignment="1" applyProtection="1">
      <alignment horizontal="center"/>
      <protection locked="0"/>
    </xf>
    <xf numFmtId="0" fontId="79" fillId="0" borderId="0" xfId="11" applyFont="1" applyFill="1" applyProtection="1">
      <protection locked="0"/>
    </xf>
    <xf numFmtId="0" fontId="79" fillId="0" borderId="0" xfId="13" applyFont="1" applyFill="1" applyProtection="1">
      <protection locked="0"/>
    </xf>
    <xf numFmtId="0" fontId="131" fillId="0" borderId="0" xfId="11" applyFont="1" applyFill="1" applyProtection="1">
      <protection locked="0"/>
    </xf>
    <xf numFmtId="0" fontId="96" fillId="0" borderId="0" xfId="13" applyFont="1" applyFill="1" applyBorder="1" applyProtection="1">
      <protection locked="0"/>
    </xf>
    <xf numFmtId="0" fontId="95" fillId="0" borderId="0" xfId="16" applyFont="1" applyFill="1" applyProtection="1">
      <protection locked="0"/>
    </xf>
    <xf numFmtId="0" fontId="79" fillId="0" borderId="0" xfId="15" applyFont="1" applyFill="1" applyProtection="1">
      <protection locked="0"/>
    </xf>
    <xf numFmtId="0" fontId="79" fillId="0" borderId="0" xfId="15" applyFont="1" applyFill="1" applyBorder="1" applyProtection="1">
      <protection locked="0"/>
    </xf>
    <xf numFmtId="0" fontId="79" fillId="0" borderId="29" xfId="15" applyFont="1" applyFill="1" applyBorder="1" applyProtection="1">
      <protection locked="0"/>
    </xf>
    <xf numFmtId="0" fontId="79" fillId="0" borderId="0" xfId="14" applyFont="1" applyFill="1" applyAlignment="1" applyProtection="1">
      <alignment horizontal="center"/>
      <protection locked="0"/>
    </xf>
    <xf numFmtId="0" fontId="79" fillId="0" borderId="0" xfId="14" applyFont="1" applyFill="1" applyBorder="1" applyAlignment="1" applyProtection="1">
      <alignment horizontal="center"/>
      <protection locked="0"/>
    </xf>
    <xf numFmtId="0" fontId="79" fillId="0" borderId="29" xfId="14" applyFont="1" applyFill="1" applyBorder="1" applyAlignment="1" applyProtection="1">
      <alignment horizontal="center"/>
      <protection locked="0"/>
    </xf>
    <xf numFmtId="0" fontId="79" fillId="0" borderId="0" xfId="15" applyFont="1" applyFill="1" applyAlignment="1" applyProtection="1">
      <alignment horizontal="center"/>
      <protection locked="0"/>
    </xf>
    <xf numFmtId="0" fontId="79" fillId="0" borderId="0" xfId="15" applyFont="1" applyFill="1" applyBorder="1" applyAlignment="1" applyProtection="1">
      <alignment horizontal="center"/>
      <protection locked="0"/>
    </xf>
    <xf numFmtId="0" fontId="79" fillId="0" borderId="29" xfId="15" applyFont="1" applyFill="1" applyBorder="1" applyAlignment="1" applyProtection="1">
      <alignment horizontal="center"/>
      <protection locked="0"/>
    </xf>
    <xf numFmtId="0" fontId="132" fillId="0" borderId="0" xfId="15" applyFont="1" applyFill="1" applyAlignment="1" applyProtection="1">
      <protection locked="0"/>
    </xf>
    <xf numFmtId="0" fontId="0" fillId="4" borderId="0" xfId="0" applyNumberFormat="1" applyFont="1" applyFill="1" applyBorder="1"/>
    <xf numFmtId="49" fontId="133" fillId="0" borderId="0" xfId="7" applyNumberFormat="1" applyFont="1" applyFill="1" applyBorder="1" applyAlignment="1" applyProtection="1">
      <alignment horizontal="center" vertical="center"/>
    </xf>
    <xf numFmtId="0" fontId="98" fillId="4" borderId="0" xfId="0" applyFont="1" applyFill="1" applyAlignment="1">
      <alignment wrapText="1"/>
    </xf>
    <xf numFmtId="0" fontId="99" fillId="4" borderId="0" xfId="0" applyFont="1" applyFill="1" applyAlignment="1">
      <alignment wrapText="1"/>
    </xf>
    <xf numFmtId="3" fontId="99" fillId="4" borderId="0" xfId="0" applyNumberFormat="1" applyFont="1" applyFill="1" applyAlignment="1">
      <alignment wrapText="1"/>
    </xf>
    <xf numFmtId="0" fontId="104" fillId="4" borderId="0" xfId="0" applyNumberFormat="1" applyFont="1" applyFill="1" applyBorder="1"/>
    <xf numFmtId="0" fontId="0" fillId="4" borderId="0" xfId="0" applyNumberFormat="1" applyFont="1" applyFill="1"/>
    <xf numFmtId="3" fontId="79" fillId="4" borderId="0" xfId="0" quotePrefix="1" applyNumberFormat="1" applyFont="1" applyFill="1" applyAlignment="1">
      <alignment horizontal="center"/>
    </xf>
    <xf numFmtId="0" fontId="79" fillId="4" borderId="0" xfId="0" quotePrefix="1" applyFont="1" applyFill="1" applyAlignment="1"/>
    <xf numFmtId="0" fontId="79" fillId="4" borderId="0" xfId="0" quotePrefix="1" applyFont="1" applyFill="1"/>
    <xf numFmtId="3" fontId="79" fillId="4" borderId="0" xfId="0" quotePrefix="1" applyNumberFormat="1" applyFont="1" applyFill="1" applyAlignment="1"/>
    <xf numFmtId="3" fontId="79" fillId="4" borderId="0" xfId="0" applyNumberFormat="1" applyFont="1" applyFill="1"/>
    <xf numFmtId="166" fontId="79" fillId="4" borderId="0" xfId="2" applyNumberFormat="1" applyFont="1" applyFill="1" applyAlignment="1">
      <alignment horizontal="left"/>
    </xf>
    <xf numFmtId="0" fontId="65" fillId="18" borderId="2" xfId="0" applyFont="1" applyFill="1" applyBorder="1" applyAlignment="1">
      <alignment horizontal="center" vertical="center"/>
    </xf>
    <xf numFmtId="0" fontId="65" fillId="18" borderId="2" xfId="0" applyFont="1" applyFill="1" applyBorder="1" applyAlignment="1">
      <alignment horizontal="center" vertical="center" wrapText="1"/>
    </xf>
    <xf numFmtId="0" fontId="80" fillId="18" borderId="2" xfId="0" quotePrefix="1" applyFont="1" applyFill="1" applyBorder="1" applyAlignment="1">
      <alignment horizontal="center" vertical="center" wrapText="1"/>
    </xf>
    <xf numFmtId="3" fontId="80" fillId="18" borderId="2" xfId="0" applyNumberFormat="1" applyFont="1" applyFill="1" applyBorder="1" applyAlignment="1">
      <alignment horizontal="center" vertical="center"/>
    </xf>
    <xf numFmtId="166" fontId="80" fillId="18" borderId="2" xfId="2" applyNumberFormat="1" applyFont="1" applyFill="1" applyBorder="1" applyAlignment="1">
      <alignment horizontal="center" vertical="center"/>
    </xf>
    <xf numFmtId="0" fontId="79" fillId="4" borderId="2" xfId="0" applyFont="1" applyFill="1" applyBorder="1" applyAlignment="1">
      <alignment horizontal="center" vertical="center"/>
    </xf>
    <xf numFmtId="0" fontId="79" fillId="4" borderId="2" xfId="0" quotePrefix="1" applyFont="1" applyFill="1" applyBorder="1"/>
    <xf numFmtId="3" fontId="79" fillId="4" borderId="2" xfId="0" quotePrefix="1" applyNumberFormat="1" applyFont="1" applyFill="1" applyBorder="1"/>
    <xf numFmtId="166" fontId="79" fillId="4" borderId="2" xfId="2" applyNumberFormat="1" applyFont="1" applyFill="1" applyBorder="1" applyAlignment="1">
      <alignment horizontal="left"/>
    </xf>
    <xf numFmtId="0" fontId="0" fillId="4" borderId="2" xfId="0" applyFont="1" applyFill="1" applyBorder="1"/>
    <xf numFmtId="0" fontId="80" fillId="18" borderId="2" xfId="0" quotePrefix="1" applyFont="1" applyFill="1" applyBorder="1"/>
    <xf numFmtId="3" fontId="80" fillId="18" borderId="2" xfId="0" applyNumberFormat="1" applyFont="1" applyFill="1" applyBorder="1"/>
    <xf numFmtId="166" fontId="80" fillId="18" borderId="2" xfId="2" applyNumberFormat="1" applyFont="1" applyFill="1" applyBorder="1" applyAlignment="1">
      <alignment horizontal="left"/>
    </xf>
    <xf numFmtId="0" fontId="0" fillId="18" borderId="2" xfId="0" applyFont="1" applyFill="1" applyBorder="1"/>
    <xf numFmtId="0" fontId="103" fillId="4" borderId="0" xfId="0" applyFont="1" applyFill="1"/>
    <xf numFmtId="0" fontId="65" fillId="4" borderId="0" xfId="0" applyFont="1" applyFill="1" applyAlignment="1">
      <alignment horizontal="center"/>
    </xf>
    <xf numFmtId="0" fontId="0" fillId="4" borderId="0" xfId="0" applyFont="1" applyFill="1" applyAlignment="1">
      <alignment horizontal="center" wrapText="1"/>
    </xf>
    <xf numFmtId="0" fontId="0" fillId="4" borderId="23" xfId="0" applyFont="1" applyFill="1" applyBorder="1" applyAlignment="1">
      <alignment horizontal="center" wrapText="1"/>
    </xf>
    <xf numFmtId="0" fontId="0" fillId="4" borderId="23" xfId="0" applyFont="1" applyFill="1" applyBorder="1"/>
    <xf numFmtId="3" fontId="0" fillId="4" borderId="23" xfId="0" applyNumberFormat="1" applyFont="1" applyFill="1" applyBorder="1"/>
    <xf numFmtId="166" fontId="104" fillId="0" borderId="0" xfId="2" applyNumberFormat="1" applyFont="1" applyAlignment="1">
      <alignment horizontal="center"/>
    </xf>
    <xf numFmtId="0" fontId="104" fillId="0" borderId="0" xfId="2" applyNumberFormat="1" applyFont="1"/>
    <xf numFmtId="0" fontId="104" fillId="0" borderId="0" xfId="2" applyNumberFormat="1" applyFont="1" applyAlignment="1">
      <alignment horizontal="center"/>
    </xf>
    <xf numFmtId="166" fontId="104" fillId="0" borderId="0" xfId="2" applyNumberFormat="1" applyFont="1"/>
    <xf numFmtId="0" fontId="135" fillId="0" borderId="0" xfId="0" applyFont="1" applyAlignment="1">
      <alignment horizontal="center"/>
    </xf>
    <xf numFmtId="49" fontId="133" fillId="4" borderId="0" xfId="7" applyNumberFormat="1" applyFont="1" applyFill="1" applyBorder="1" applyAlignment="1" applyProtection="1">
      <alignment horizontal="center" vertical="center"/>
    </xf>
    <xf numFmtId="166" fontId="104" fillId="4" borderId="0" xfId="2" applyNumberFormat="1" applyFont="1" applyFill="1" applyAlignment="1">
      <alignment horizontal="center"/>
    </xf>
    <xf numFmtId="0" fontId="104" fillId="4" borderId="0" xfId="2" applyNumberFormat="1" applyFont="1" applyFill="1"/>
    <xf numFmtId="0" fontId="104" fillId="4" borderId="0" xfId="2" applyNumberFormat="1" applyFont="1" applyFill="1" applyAlignment="1">
      <alignment horizontal="center"/>
    </xf>
    <xf numFmtId="166" fontId="104" fillId="4" borderId="0" xfId="2" applyNumberFormat="1" applyFont="1" applyFill="1"/>
    <xf numFmtId="166" fontId="104" fillId="4" borderId="0" xfId="2" applyNumberFormat="1" applyFont="1" applyFill="1" applyBorder="1" applyAlignment="1">
      <alignment horizontal="center"/>
    </xf>
    <xf numFmtId="0" fontId="104" fillId="4" borderId="0" xfId="0" applyFont="1" applyFill="1" applyBorder="1" applyAlignment="1">
      <alignment horizontal="center"/>
    </xf>
    <xf numFmtId="0" fontId="135" fillId="4" borderId="0" xfId="0" applyFont="1" applyFill="1" applyBorder="1" applyAlignment="1">
      <alignment horizontal="center"/>
    </xf>
    <xf numFmtId="0" fontId="104" fillId="4" borderId="0" xfId="0" applyFont="1" applyFill="1" applyAlignment="1">
      <alignment horizontal="center"/>
    </xf>
    <xf numFmtId="0" fontId="135" fillId="4" borderId="0" xfId="0" applyFont="1" applyFill="1" applyAlignment="1">
      <alignment horizontal="center"/>
    </xf>
    <xf numFmtId="0" fontId="104" fillId="18" borderId="0" xfId="0" applyFont="1" applyFill="1"/>
    <xf numFmtId="0" fontId="136" fillId="4" borderId="0" xfId="0" applyFont="1" applyFill="1" applyAlignment="1">
      <alignment horizontal="center"/>
    </xf>
    <xf numFmtId="166" fontId="62" fillId="18" borderId="2" xfId="2" applyNumberFormat="1" applyFont="1" applyFill="1" applyBorder="1" applyAlignment="1">
      <alignment horizontal="center"/>
    </xf>
    <xf numFmtId="166" fontId="62" fillId="18" borderId="104" xfId="2" applyNumberFormat="1" applyFont="1" applyFill="1" applyBorder="1" applyAlignment="1">
      <alignment horizontal="center"/>
    </xf>
    <xf numFmtId="0" fontId="62" fillId="18" borderId="22" xfId="2" applyNumberFormat="1" applyFont="1" applyFill="1" applyBorder="1" applyAlignment="1">
      <alignment horizontal="center" vertical="center" wrapText="1"/>
    </xf>
    <xf numFmtId="166" fontId="62" fillId="18" borderId="21" xfId="2" applyNumberFormat="1" applyFont="1" applyFill="1" applyBorder="1" applyAlignment="1">
      <alignment horizontal="center" vertical="center" wrapText="1"/>
    </xf>
    <xf numFmtId="166" fontId="62" fillId="18" borderId="21" xfId="2" applyNumberFormat="1" applyFont="1" applyFill="1" applyBorder="1" applyAlignment="1">
      <alignment horizontal="center"/>
    </xf>
    <xf numFmtId="166" fontId="62" fillId="18" borderId="105" xfId="2" applyNumberFormat="1" applyFont="1" applyFill="1" applyBorder="1" applyAlignment="1">
      <alignment horizontal="center"/>
    </xf>
    <xf numFmtId="0" fontId="62" fillId="18" borderId="21" xfId="2" applyNumberFormat="1" applyFont="1" applyFill="1" applyBorder="1" applyAlignment="1">
      <alignment horizontal="center" vertical="center" wrapText="1"/>
    </xf>
    <xf numFmtId="0" fontId="62" fillId="18" borderId="24" xfId="2" applyNumberFormat="1" applyFont="1" applyFill="1" applyBorder="1" applyAlignment="1">
      <alignment horizontal="center" vertical="center" wrapText="1"/>
    </xf>
    <xf numFmtId="166" fontId="94" fillId="18" borderId="21" xfId="2" quotePrefix="1" applyNumberFormat="1" applyFont="1" applyFill="1" applyBorder="1" applyAlignment="1">
      <alignment horizontal="center" vertical="center" wrapText="1"/>
    </xf>
    <xf numFmtId="167" fontId="95" fillId="4" borderId="3" xfId="2" quotePrefix="1" applyNumberFormat="1" applyFont="1" applyFill="1" applyBorder="1" applyAlignment="1">
      <alignment horizontal="justify" vertical="top" wrapText="1"/>
    </xf>
    <xf numFmtId="166" fontId="104" fillId="4" borderId="0" xfId="0" applyNumberFormat="1" applyFont="1" applyFill="1"/>
    <xf numFmtId="167" fontId="135" fillId="4" borderId="3" xfId="2" quotePrefix="1" applyNumberFormat="1" applyFont="1" applyFill="1" applyBorder="1" applyAlignment="1">
      <alignment horizontal="center" vertical="top" wrapText="1"/>
    </xf>
    <xf numFmtId="0" fontId="104" fillId="18" borderId="104" xfId="2" applyNumberFormat="1" applyFont="1" applyFill="1" applyBorder="1" applyAlignment="1">
      <alignment horizontal="left"/>
    </xf>
    <xf numFmtId="0" fontId="62" fillId="18" borderId="2" xfId="2" applyNumberFormat="1" applyFont="1" applyFill="1" applyBorder="1" applyAlignment="1">
      <alignment horizontal="center"/>
    </xf>
    <xf numFmtId="167" fontId="94" fillId="18" borderId="2" xfId="2" quotePrefix="1" applyNumberFormat="1" applyFont="1" applyFill="1" applyBorder="1" applyAlignment="1">
      <alignment horizontal="justify" vertical="top" wrapText="1"/>
    </xf>
    <xf numFmtId="166" fontId="104" fillId="18" borderId="0" xfId="0" applyNumberFormat="1" applyFont="1" applyFill="1"/>
    <xf numFmtId="167" fontId="113" fillId="18" borderId="104" xfId="2" quotePrefix="1" applyNumberFormat="1" applyFont="1" applyFill="1" applyBorder="1" applyAlignment="1">
      <alignment horizontal="center" vertical="top" wrapText="1"/>
    </xf>
    <xf numFmtId="166" fontId="135" fillId="4" borderId="0" xfId="2" applyNumberFormat="1" applyFont="1" applyFill="1" applyAlignment="1">
      <alignment horizontal="center"/>
    </xf>
    <xf numFmtId="166" fontId="137" fillId="4" borderId="0" xfId="2" quotePrefix="1" applyNumberFormat="1" applyFont="1" applyFill="1" applyAlignment="1">
      <alignment horizontal="left"/>
    </xf>
    <xf numFmtId="166" fontId="104" fillId="4" borderId="0" xfId="2" applyNumberFormat="1" applyFont="1" applyFill="1" applyAlignment="1"/>
    <xf numFmtId="166" fontId="62" fillId="4" borderId="0" xfId="2" applyNumberFormat="1" applyFont="1" applyFill="1" applyAlignment="1"/>
    <xf numFmtId="0" fontId="62" fillId="0" borderId="0" xfId="0" applyFont="1" applyFill="1" applyAlignment="1">
      <alignment wrapText="1"/>
    </xf>
    <xf numFmtId="0" fontId="113" fillId="0" borderId="0" xfId="0" applyFont="1" applyFill="1" applyAlignment="1">
      <alignment horizontal="center" wrapText="1"/>
    </xf>
    <xf numFmtId="166" fontId="104" fillId="4" borderId="130" xfId="2" applyNumberFormat="1" applyFont="1" applyFill="1" applyBorder="1" applyAlignment="1">
      <alignment horizontal="center"/>
    </xf>
    <xf numFmtId="0" fontId="104" fillId="4" borderId="130" xfId="2" applyNumberFormat="1" applyFont="1" applyFill="1" applyBorder="1" applyAlignment="1">
      <alignment horizontal="left"/>
    </xf>
    <xf numFmtId="0" fontId="104" fillId="4" borderId="130" xfId="2" applyNumberFormat="1" applyFont="1" applyFill="1" applyBorder="1"/>
    <xf numFmtId="0" fontId="104" fillId="4" borderId="130" xfId="2" applyNumberFormat="1" applyFont="1" applyFill="1" applyBorder="1" applyAlignment="1">
      <alignment horizontal="center"/>
    </xf>
    <xf numFmtId="167" fontId="95" fillId="4" borderId="130" xfId="2" quotePrefix="1" applyNumberFormat="1" applyFont="1" applyFill="1" applyBorder="1" applyAlignment="1">
      <alignment horizontal="justify" vertical="top" wrapText="1"/>
    </xf>
    <xf numFmtId="167" fontId="135" fillId="4" borderId="130" xfId="2" quotePrefix="1" applyNumberFormat="1" applyFont="1" applyFill="1" applyBorder="1" applyAlignment="1">
      <alignment horizontal="center" vertical="top" wrapText="1"/>
    </xf>
    <xf numFmtId="166" fontId="62" fillId="18" borderId="129" xfId="2" applyNumberFormat="1" applyFont="1" applyFill="1" applyBorder="1" applyAlignment="1">
      <alignment horizontal="center" vertical="center" wrapText="1"/>
    </xf>
    <xf numFmtId="166" fontId="62" fillId="18" borderId="129" xfId="2" applyNumberFormat="1" applyFont="1" applyFill="1" applyBorder="1" applyAlignment="1">
      <alignment horizontal="center" wrapText="1"/>
    </xf>
    <xf numFmtId="0" fontId="62" fillId="18" borderId="129" xfId="2" applyNumberFormat="1" applyFont="1" applyFill="1" applyBorder="1" applyAlignment="1">
      <alignment horizontal="center" vertical="center"/>
    </xf>
    <xf numFmtId="0" fontId="62" fillId="18" borderId="129" xfId="2" applyNumberFormat="1" applyFont="1" applyFill="1" applyBorder="1" applyAlignment="1">
      <alignment horizontal="center" vertical="center" wrapText="1"/>
    </xf>
    <xf numFmtId="166" fontId="94" fillId="18" borderId="129" xfId="2" quotePrefix="1" applyNumberFormat="1" applyFont="1" applyFill="1" applyBorder="1" applyAlignment="1">
      <alignment horizontal="center" vertical="center" wrapText="1"/>
    </xf>
    <xf numFmtId="0" fontId="62" fillId="18" borderId="129" xfId="0" applyFont="1" applyFill="1" applyBorder="1" applyAlignment="1">
      <alignment wrapText="1"/>
    </xf>
    <xf numFmtId="0" fontId="95" fillId="4" borderId="135" xfId="0" applyNumberFormat="1" applyFont="1" applyFill="1" applyBorder="1"/>
    <xf numFmtId="0" fontId="104" fillId="0" borderId="0" xfId="0" applyFont="1" applyAlignment="1">
      <alignment horizontal="center"/>
    </xf>
    <xf numFmtId="166" fontId="104" fillId="0" borderId="0" xfId="0" applyNumberFormat="1" applyFont="1" applyAlignment="1">
      <alignment horizontal="right"/>
    </xf>
    <xf numFmtId="0" fontId="138" fillId="0" borderId="0" xfId="0" applyFont="1" applyAlignment="1">
      <alignment horizontal="center"/>
    </xf>
    <xf numFmtId="166" fontId="104" fillId="4" borderId="0" xfId="2" applyNumberFormat="1" applyFont="1" applyFill="1" applyBorder="1"/>
    <xf numFmtId="166" fontId="104" fillId="4" borderId="0" xfId="0" applyNumberFormat="1" applyFont="1" applyFill="1" applyBorder="1" applyAlignment="1">
      <alignment horizontal="right"/>
    </xf>
    <xf numFmtId="0" fontId="98" fillId="4" borderId="0" xfId="0" applyFont="1" applyFill="1" applyBorder="1" applyAlignment="1">
      <alignment wrapText="1"/>
    </xf>
    <xf numFmtId="0" fontId="99" fillId="4" borderId="0" xfId="0" applyFont="1" applyFill="1" applyBorder="1" applyAlignment="1">
      <alignment wrapText="1"/>
    </xf>
    <xf numFmtId="0" fontId="138" fillId="4" borderId="0" xfId="0" applyFont="1" applyFill="1" applyAlignment="1">
      <alignment horizontal="center"/>
    </xf>
    <xf numFmtId="0" fontId="97" fillId="4" borderId="0" xfId="0" applyFont="1" applyFill="1" applyAlignment="1">
      <alignment horizontal="center"/>
    </xf>
    <xf numFmtId="0" fontId="65" fillId="4" borderId="0" xfId="0" applyFont="1" applyFill="1" applyAlignment="1"/>
    <xf numFmtId="0" fontId="62" fillId="4" borderId="0" xfId="0" applyFont="1" applyFill="1" applyAlignment="1"/>
    <xf numFmtId="0" fontId="62" fillId="4" borderId="0" xfId="0" applyFont="1" applyFill="1" applyAlignment="1">
      <alignment horizontal="center"/>
    </xf>
    <xf numFmtId="166" fontId="104" fillId="4" borderId="0" xfId="0" applyNumberFormat="1" applyFont="1" applyFill="1" applyAlignment="1">
      <alignment horizontal="right"/>
    </xf>
    <xf numFmtId="166" fontId="62" fillId="18" borderId="2" xfId="2" applyNumberFormat="1" applyFont="1" applyFill="1" applyBorder="1" applyAlignment="1">
      <alignment horizontal="center" vertical="center" wrapText="1"/>
    </xf>
    <xf numFmtId="166" fontId="62" fillId="18" borderId="2" xfId="2" quotePrefix="1" applyNumberFormat="1" applyFont="1" applyFill="1" applyBorder="1" applyAlignment="1">
      <alignment horizontal="center" vertical="center" wrapText="1"/>
    </xf>
    <xf numFmtId="0" fontId="62" fillId="18" borderId="2" xfId="2" quotePrefix="1" applyNumberFormat="1" applyFont="1" applyFill="1" applyBorder="1" applyAlignment="1">
      <alignment horizontal="center" vertical="center"/>
    </xf>
    <xf numFmtId="0" fontId="137" fillId="4" borderId="0" xfId="0" applyFont="1" applyFill="1"/>
    <xf numFmtId="0" fontId="137" fillId="4" borderId="2" xfId="0" applyFont="1" applyFill="1" applyBorder="1" applyAlignment="1">
      <alignment horizontal="center"/>
    </xf>
    <xf numFmtId="0" fontId="137" fillId="4" borderId="104" xfId="0" applyFont="1" applyFill="1" applyBorder="1" applyAlignment="1">
      <alignment horizontal="center"/>
    </xf>
    <xf numFmtId="0" fontId="62" fillId="4" borderId="2" xfId="0" applyFont="1" applyFill="1" applyBorder="1" applyAlignment="1"/>
    <xf numFmtId="0" fontId="104" fillId="4" borderId="2" xfId="0" applyFont="1" applyFill="1" applyBorder="1" applyAlignment="1">
      <alignment horizontal="center"/>
    </xf>
    <xf numFmtId="167" fontId="94" fillId="4" borderId="2" xfId="2" quotePrefix="1" applyNumberFormat="1" applyFont="1" applyFill="1" applyBorder="1" applyAlignment="1">
      <alignment horizontal="justify" vertical="top" wrapText="1"/>
    </xf>
    <xf numFmtId="167" fontId="135" fillId="4" borderId="1" xfId="2" quotePrefix="1" applyNumberFormat="1" applyFont="1" applyFill="1" applyBorder="1" applyAlignment="1">
      <alignment horizontal="center" vertical="top" wrapText="1"/>
    </xf>
    <xf numFmtId="0" fontId="137" fillId="0" borderId="0" xfId="0" applyFont="1"/>
    <xf numFmtId="0" fontId="137" fillId="4" borderId="1" xfId="0" applyFont="1" applyFill="1" applyBorder="1" applyAlignment="1">
      <alignment horizontal="center"/>
    </xf>
    <xf numFmtId="0" fontId="137" fillId="4" borderId="102" xfId="0" applyFont="1" applyFill="1" applyBorder="1" applyAlignment="1">
      <alignment horizontal="center"/>
    </xf>
    <xf numFmtId="0" fontId="62" fillId="4" borderId="1" xfId="0" applyFont="1" applyFill="1" applyBorder="1" applyAlignment="1"/>
    <xf numFmtId="0" fontId="104" fillId="4" borderId="1" xfId="0" quotePrefix="1" applyFont="1" applyFill="1" applyBorder="1" applyAlignment="1">
      <alignment horizontal="center"/>
    </xf>
    <xf numFmtId="167" fontId="95" fillId="4" borderId="1" xfId="2" quotePrefix="1" applyNumberFormat="1" applyFont="1" applyFill="1" applyBorder="1" applyAlignment="1">
      <alignment horizontal="center" vertical="top" wrapText="1"/>
    </xf>
    <xf numFmtId="0" fontId="104" fillId="4" borderId="4" xfId="0" quotePrefix="1" applyFont="1" applyFill="1" applyBorder="1" applyAlignment="1">
      <alignment horizontal="center"/>
    </xf>
    <xf numFmtId="167" fontId="139" fillId="4" borderId="4" xfId="2" quotePrefix="1" applyNumberFormat="1" applyFont="1" applyFill="1" applyBorder="1" applyAlignment="1">
      <alignment horizontal="justify" vertical="top" wrapText="1"/>
    </xf>
    <xf numFmtId="167" fontId="139" fillId="4" borderId="1" xfId="2" quotePrefix="1" applyNumberFormat="1" applyFont="1" applyFill="1" applyBorder="1" applyAlignment="1">
      <alignment horizontal="justify" vertical="top" wrapText="1"/>
    </xf>
    <xf numFmtId="0" fontId="104" fillId="4" borderId="2" xfId="0" quotePrefix="1" applyFont="1" applyFill="1" applyBorder="1" applyAlignment="1">
      <alignment horizontal="center"/>
    </xf>
    <xf numFmtId="167" fontId="95" fillId="4" borderId="2" xfId="2" quotePrefix="1" applyNumberFormat="1" applyFont="1" applyFill="1" applyBorder="1" applyAlignment="1">
      <alignment horizontal="justify" vertical="top" wrapText="1"/>
    </xf>
    <xf numFmtId="167" fontId="135" fillId="4" borderId="1" xfId="2" applyNumberFormat="1" applyFont="1" applyFill="1" applyBorder="1" applyAlignment="1">
      <alignment horizontal="center" vertical="top" wrapText="1"/>
    </xf>
    <xf numFmtId="0" fontId="137" fillId="18" borderId="2" xfId="0" applyFont="1" applyFill="1" applyBorder="1" applyAlignment="1">
      <alignment horizontal="center"/>
    </xf>
    <xf numFmtId="0" fontId="137" fillId="18" borderId="104" xfId="0" applyFont="1" applyFill="1" applyBorder="1" applyAlignment="1">
      <alignment horizontal="center"/>
    </xf>
    <xf numFmtId="0" fontId="62" fillId="18" borderId="2" xfId="0" applyFont="1" applyFill="1" applyBorder="1" applyAlignment="1"/>
    <xf numFmtId="0" fontId="104" fillId="18" borderId="2" xfId="0" applyFont="1" applyFill="1" applyBorder="1" applyAlignment="1">
      <alignment horizontal="center"/>
    </xf>
    <xf numFmtId="167" fontId="135" fillId="18" borderId="16" xfId="2" applyNumberFormat="1" applyFont="1" applyFill="1" applyBorder="1" applyAlignment="1">
      <alignment horizontal="center" vertical="top" wrapText="1"/>
    </xf>
    <xf numFmtId="166" fontId="95" fillId="4" borderId="0" xfId="2" applyNumberFormat="1" applyFont="1" applyFill="1"/>
    <xf numFmtId="166" fontId="95" fillId="4" borderId="0" xfId="0" applyNumberFormat="1" applyFont="1" applyFill="1" applyAlignment="1">
      <alignment horizontal="right"/>
    </xf>
    <xf numFmtId="0" fontId="95" fillId="4" borderId="0" xfId="0" applyFont="1" applyFill="1" applyBorder="1"/>
    <xf numFmtId="0" fontId="104" fillId="0" borderId="0" xfId="0" applyFont="1" applyBorder="1"/>
    <xf numFmtId="166" fontId="137" fillId="4" borderId="0" xfId="2" applyNumberFormat="1" applyFont="1" applyFill="1" applyAlignment="1"/>
    <xf numFmtId="0" fontId="95" fillId="0" borderId="0" xfId="0" applyFont="1" applyBorder="1"/>
    <xf numFmtId="0" fontId="62" fillId="4" borderId="0" xfId="0" applyFont="1" applyFill="1" applyBorder="1" applyAlignment="1">
      <alignment horizontal="center"/>
    </xf>
    <xf numFmtId="0" fontId="0" fillId="0" borderId="0" xfId="0" applyFont="1" applyAlignment="1">
      <alignment horizontal="center"/>
    </xf>
    <xf numFmtId="176" fontId="0" fillId="0" borderId="0" xfId="0" applyNumberFormat="1" applyFont="1" applyAlignment="1">
      <alignment horizontal="center"/>
    </xf>
    <xf numFmtId="166" fontId="0" fillId="0" borderId="0" xfId="2" applyNumberFormat="1" applyFont="1"/>
    <xf numFmtId="176" fontId="0" fillId="4" borderId="0" xfId="0" applyNumberFormat="1" applyFont="1" applyFill="1" applyAlignment="1">
      <alignment horizontal="center"/>
    </xf>
    <xf numFmtId="166" fontId="104" fillId="4" borderId="0" xfId="2" applyNumberFormat="1" applyFont="1" applyFill="1" applyAlignment="1">
      <alignment horizontal="left"/>
    </xf>
    <xf numFmtId="49" fontId="0" fillId="4" borderId="0" xfId="0" applyNumberFormat="1" applyFont="1" applyFill="1" applyBorder="1"/>
    <xf numFmtId="176" fontId="0" fillId="4" borderId="0" xfId="0" applyNumberFormat="1" applyFont="1" applyFill="1" applyAlignment="1"/>
    <xf numFmtId="49" fontId="0" fillId="4" borderId="0" xfId="0" applyNumberFormat="1" applyFont="1" applyFill="1" applyAlignment="1">
      <alignment horizontal="left"/>
    </xf>
    <xf numFmtId="176" fontId="0" fillId="4" borderId="0" xfId="0" applyNumberFormat="1" applyFont="1" applyFill="1" applyBorder="1" applyAlignment="1">
      <alignment horizontal="center"/>
    </xf>
    <xf numFmtId="166" fontId="0" fillId="4" borderId="0" xfId="2" applyNumberFormat="1" applyFont="1" applyFill="1" applyBorder="1"/>
    <xf numFmtId="0" fontId="94" fillId="18" borderId="107" xfId="0" applyFont="1" applyFill="1" applyBorder="1" applyAlignment="1">
      <alignment horizontal="center" vertical="center" wrapText="1"/>
    </xf>
    <xf numFmtId="0" fontId="82" fillId="4" borderId="0" xfId="0" applyFont="1" applyFill="1" applyAlignment="1">
      <alignment horizontal="center"/>
    </xf>
    <xf numFmtId="0" fontId="126" fillId="4" borderId="0" xfId="0" applyFont="1" applyFill="1" applyAlignment="1">
      <alignment horizontal="center"/>
    </xf>
    <xf numFmtId="0" fontId="94" fillId="18" borderId="2" xfId="0" applyFont="1" applyFill="1" applyBorder="1" applyAlignment="1">
      <alignment horizontal="center" wrapText="1"/>
    </xf>
    <xf numFmtId="176" fontId="94" fillId="18" borderId="2" xfId="0" applyNumberFormat="1" applyFont="1" applyFill="1" applyBorder="1" applyAlignment="1">
      <alignment horizontal="center" wrapText="1"/>
    </xf>
    <xf numFmtId="0" fontId="94" fillId="18" borderId="22" xfId="0" applyFont="1" applyFill="1" applyBorder="1" applyAlignment="1">
      <alignment horizontal="center" vertical="center" wrapText="1"/>
    </xf>
    <xf numFmtId="166" fontId="94" fillId="18" borderId="2" xfId="2" applyNumberFormat="1" applyFont="1" applyFill="1" applyBorder="1" applyAlignment="1">
      <alignment horizontal="center" wrapText="1"/>
    </xf>
    <xf numFmtId="0" fontId="135" fillId="4" borderId="0" xfId="0" applyFont="1" applyFill="1"/>
    <xf numFmtId="0" fontId="94" fillId="18" borderId="104" xfId="0" applyFont="1" applyFill="1" applyBorder="1" applyAlignment="1">
      <alignment horizontal="center" wrapText="1"/>
    </xf>
    <xf numFmtId="49" fontId="94" fillId="18" borderId="2" xfId="2" applyNumberFormat="1" applyFont="1" applyFill="1" applyBorder="1" applyAlignment="1">
      <alignment horizontal="center" wrapText="1"/>
    </xf>
    <xf numFmtId="0" fontId="141" fillId="0" borderId="104" xfId="0" applyFont="1" applyFill="1" applyBorder="1" applyAlignment="1">
      <alignment wrapText="1"/>
    </xf>
    <xf numFmtId="0" fontId="135" fillId="0" borderId="3" xfId="0" quotePrefix="1" applyFont="1" applyFill="1" applyBorder="1" applyAlignment="1">
      <alignment horizontal="center" wrapText="1"/>
    </xf>
    <xf numFmtId="0" fontId="135" fillId="4" borderId="0" xfId="0" quotePrefix="1" applyFont="1" applyFill="1" applyBorder="1" applyAlignment="1">
      <alignment horizontal="center" wrapText="1"/>
    </xf>
    <xf numFmtId="0" fontId="140" fillId="0" borderId="104" xfId="0" applyFont="1" applyFill="1" applyBorder="1" applyAlignment="1">
      <alignment horizontal="center" wrapText="1"/>
    </xf>
    <xf numFmtId="176" fontId="140" fillId="0" borderId="104" xfId="0" applyNumberFormat="1" applyFont="1" applyFill="1" applyBorder="1" applyAlignment="1">
      <alignment horizontal="center" wrapText="1"/>
    </xf>
    <xf numFmtId="166" fontId="140" fillId="0" borderId="104" xfId="2" applyNumberFormat="1" applyFont="1" applyFill="1" applyBorder="1" applyAlignment="1">
      <alignment horizontal="center" wrapText="1"/>
    </xf>
    <xf numFmtId="166" fontId="141" fillId="0" borderId="104" xfId="2" applyNumberFormat="1" applyFont="1" applyFill="1" applyBorder="1" applyAlignment="1">
      <alignment horizontal="center" wrapText="1"/>
    </xf>
    <xf numFmtId="0" fontId="140" fillId="0" borderId="104" xfId="0" quotePrefix="1" applyFont="1" applyFill="1" applyBorder="1" applyAlignment="1">
      <alignment horizontal="center" wrapText="1"/>
    </xf>
    <xf numFmtId="0" fontId="135" fillId="0" borderId="102" xfId="0" quotePrefix="1" applyFont="1" applyFill="1" applyBorder="1" applyAlignment="1">
      <alignment horizontal="center" wrapText="1"/>
    </xf>
    <xf numFmtId="0" fontId="140" fillId="0" borderId="1" xfId="0" applyFont="1" applyFill="1" applyBorder="1" applyAlignment="1">
      <alignment horizontal="center" wrapText="1"/>
    </xf>
    <xf numFmtId="0" fontId="140" fillId="0" borderId="1" xfId="0" applyNumberFormat="1" applyFont="1" applyFill="1" applyBorder="1" applyAlignment="1">
      <alignment horizontal="center" wrapText="1"/>
    </xf>
    <xf numFmtId="166" fontId="140" fillId="0" borderId="1" xfId="2" applyNumberFormat="1" applyFont="1" applyFill="1" applyBorder="1" applyAlignment="1">
      <alignment horizontal="center" wrapText="1"/>
    </xf>
    <xf numFmtId="0" fontId="140" fillId="0" borderId="1" xfId="0" quotePrefix="1" applyFont="1" applyFill="1" applyBorder="1" applyAlignment="1">
      <alignment horizontal="center" wrapText="1"/>
    </xf>
    <xf numFmtId="0" fontId="135" fillId="0" borderId="4" xfId="0" quotePrefix="1" applyFont="1" applyFill="1" applyBorder="1" applyAlignment="1">
      <alignment horizontal="center" wrapText="1"/>
    </xf>
    <xf numFmtId="0" fontId="102" fillId="4" borderId="0" xfId="0" applyFont="1" applyFill="1" applyBorder="1"/>
    <xf numFmtId="0" fontId="104" fillId="0" borderId="2" xfId="0" applyFont="1" applyFill="1" applyBorder="1" applyAlignment="1">
      <alignment horizontal="center"/>
    </xf>
    <xf numFmtId="0" fontId="104" fillId="0" borderId="2" xfId="0" quotePrefix="1" applyFont="1" applyFill="1" applyBorder="1" applyAlignment="1">
      <alignment horizontal="center"/>
    </xf>
    <xf numFmtId="0" fontId="104" fillId="0" borderId="2" xfId="0" quotePrefix="1" applyNumberFormat="1" applyFont="1" applyFill="1" applyBorder="1" applyAlignment="1">
      <alignment horizontal="center"/>
    </xf>
    <xf numFmtId="0" fontId="62" fillId="0" borderId="2" xfId="0" applyFont="1" applyFill="1" applyBorder="1" applyAlignment="1"/>
    <xf numFmtId="0" fontId="62" fillId="0" borderId="104" xfId="0" applyFont="1" applyFill="1" applyBorder="1" applyAlignment="1"/>
    <xf numFmtId="166" fontId="94" fillId="0" borderId="2" xfId="2" applyNumberFormat="1" applyFont="1" applyFill="1" applyBorder="1" applyAlignment="1">
      <alignment horizontal="center" wrapText="1"/>
    </xf>
    <xf numFmtId="0" fontId="104" fillId="0" borderId="2" xfId="0" applyFont="1" applyFill="1" applyBorder="1"/>
    <xf numFmtId="0" fontId="135" fillId="0" borderId="16" xfId="0" quotePrefix="1" applyFont="1" applyFill="1" applyBorder="1" applyAlignment="1">
      <alignment horizontal="center" wrapText="1"/>
    </xf>
    <xf numFmtId="0" fontId="62" fillId="4" borderId="0" xfId="0" applyFont="1" applyFill="1"/>
    <xf numFmtId="0" fontId="94" fillId="18" borderId="2" xfId="0" applyFont="1" applyFill="1" applyBorder="1" applyAlignment="1">
      <alignment horizontal="center"/>
    </xf>
    <xf numFmtId="0" fontId="94" fillId="18" borderId="2" xfId="0" quotePrefix="1" applyFont="1" applyFill="1" applyBorder="1" applyAlignment="1">
      <alignment horizontal="center"/>
    </xf>
    <xf numFmtId="0" fontId="94" fillId="18" borderId="2" xfId="0" quotePrefix="1" applyNumberFormat="1" applyFont="1" applyFill="1" applyBorder="1" applyAlignment="1">
      <alignment horizontal="center"/>
    </xf>
    <xf numFmtId="0" fontId="94" fillId="18" borderId="2" xfId="0" applyFont="1" applyFill="1" applyBorder="1" applyAlignment="1"/>
    <xf numFmtId="0" fontId="94" fillId="18" borderId="104" xfId="0" applyFont="1" applyFill="1" applyBorder="1" applyAlignment="1"/>
    <xf numFmtId="0" fontId="94" fillId="18" borderId="2" xfId="0" applyFont="1" applyFill="1" applyBorder="1"/>
    <xf numFmtId="0" fontId="113" fillId="4" borderId="0" xfId="0" applyFont="1" applyFill="1"/>
    <xf numFmtId="0" fontId="62" fillId="0" borderId="0" xfId="0" applyFont="1"/>
    <xf numFmtId="176" fontId="104" fillId="4" borderId="0" xfId="0" applyNumberFormat="1" applyFont="1" applyFill="1" applyAlignment="1">
      <alignment horizontal="center"/>
    </xf>
    <xf numFmtId="176" fontId="104" fillId="4" borderId="0" xfId="0" applyNumberFormat="1" applyFont="1" applyFill="1"/>
    <xf numFmtId="176" fontId="62" fillId="4" borderId="0" xfId="0" applyNumberFormat="1" applyFont="1" applyFill="1" applyAlignment="1">
      <alignment horizontal="center"/>
    </xf>
    <xf numFmtId="166" fontId="62" fillId="4" borderId="0" xfId="2" applyNumberFormat="1" applyFont="1" applyFill="1"/>
    <xf numFmtId="0" fontId="135" fillId="0" borderId="0" xfId="0" applyFont="1"/>
    <xf numFmtId="166" fontId="94" fillId="18" borderId="138" xfId="2" applyNumberFormat="1" applyFont="1" applyFill="1" applyBorder="1" applyAlignment="1">
      <alignment wrapText="1"/>
    </xf>
    <xf numFmtId="0" fontId="140" fillId="0" borderId="1" xfId="0" applyFont="1" applyFill="1" applyBorder="1" applyAlignment="1">
      <alignment wrapText="1"/>
    </xf>
    <xf numFmtId="0" fontId="140" fillId="0" borderId="102" xfId="0" applyFont="1" applyFill="1" applyBorder="1" applyAlignment="1">
      <alignment wrapText="1"/>
    </xf>
    <xf numFmtId="0" fontId="140" fillId="18" borderId="2" xfId="0" applyFont="1" applyFill="1" applyBorder="1" applyAlignment="1">
      <alignment horizontal="center" wrapText="1"/>
    </xf>
    <xf numFmtId="176" fontId="140" fillId="18" borderId="2" xfId="0" applyNumberFormat="1" applyFont="1" applyFill="1" applyBorder="1" applyAlignment="1">
      <alignment horizontal="center" wrapText="1"/>
    </xf>
    <xf numFmtId="0" fontId="141" fillId="18" borderId="2" xfId="0" applyFont="1" applyFill="1" applyBorder="1" applyAlignment="1">
      <alignment wrapText="1"/>
    </xf>
    <xf numFmtId="0" fontId="141" fillId="18" borderId="104" xfId="0" applyFont="1" applyFill="1" applyBorder="1" applyAlignment="1">
      <alignment wrapText="1"/>
    </xf>
    <xf numFmtId="166" fontId="140" fillId="18" borderId="2" xfId="2" applyNumberFormat="1" applyFont="1" applyFill="1" applyBorder="1" applyAlignment="1">
      <alignment horizontal="center" wrapText="1"/>
    </xf>
    <xf numFmtId="166" fontId="141" fillId="18" borderId="2" xfId="2" applyNumberFormat="1" applyFont="1" applyFill="1" applyBorder="1" applyAlignment="1">
      <alignment horizontal="center" wrapText="1"/>
    </xf>
    <xf numFmtId="0" fontId="140" fillId="18" borderId="2" xfId="0" quotePrefix="1" applyFont="1" applyFill="1" applyBorder="1" applyAlignment="1">
      <alignment horizontal="center" wrapText="1"/>
    </xf>
    <xf numFmtId="0" fontId="94" fillId="18" borderId="2" xfId="0" applyFont="1" applyFill="1" applyBorder="1" applyAlignment="1">
      <alignment horizontal="center" vertical="center" wrapText="1"/>
    </xf>
    <xf numFmtId="0" fontId="0" fillId="8" borderId="0" xfId="0" applyFont="1" applyFill="1"/>
    <xf numFmtId="0" fontId="104" fillId="4" borderId="0" xfId="0" applyFont="1" applyFill="1" applyAlignment="1"/>
    <xf numFmtId="166" fontId="94" fillId="18" borderId="105" xfId="2" applyNumberFormat="1" applyFont="1" applyFill="1" applyBorder="1" applyAlignment="1">
      <alignment horizontal="center" vertical="center" wrapText="1"/>
    </xf>
    <xf numFmtId="0" fontId="104" fillId="18" borderId="104" xfId="0" applyFont="1" applyFill="1" applyBorder="1"/>
    <xf numFmtId="167" fontId="104" fillId="18" borderId="104" xfId="0" applyNumberFormat="1" applyFont="1" applyFill="1" applyBorder="1"/>
    <xf numFmtId="0" fontId="104" fillId="0" borderId="104" xfId="0" applyFont="1" applyBorder="1"/>
    <xf numFmtId="0" fontId="104" fillId="0" borderId="106" xfId="0" applyFont="1" applyBorder="1"/>
    <xf numFmtId="167" fontId="104" fillId="0" borderId="106" xfId="0" applyNumberFormat="1" applyFont="1" applyBorder="1"/>
    <xf numFmtId="0" fontId="104" fillId="4" borderId="0" xfId="0" applyNumberFormat="1" applyFont="1" applyFill="1" applyAlignment="1">
      <alignment horizontal="center"/>
    </xf>
    <xf numFmtId="166" fontId="62" fillId="4" borderId="0" xfId="2" applyNumberFormat="1" applyFont="1" applyFill="1" applyAlignment="1">
      <alignment horizontal="center"/>
    </xf>
    <xf numFmtId="0" fontId="62" fillId="18" borderId="104" xfId="0" applyFont="1" applyFill="1" applyBorder="1"/>
    <xf numFmtId="167" fontId="62" fillId="18" borderId="104" xfId="0" applyNumberFormat="1" applyFont="1" applyFill="1" applyBorder="1"/>
    <xf numFmtId="0" fontId="95" fillId="0" borderId="0" xfId="0" applyFont="1"/>
    <xf numFmtId="0" fontId="62" fillId="0" borderId="104" xfId="0" applyFont="1" applyBorder="1"/>
    <xf numFmtId="0" fontId="142" fillId="4" borderId="0" xfId="7" applyFont="1" applyFill="1" applyAlignment="1" applyProtection="1">
      <alignment horizontal="center" vertical="center"/>
    </xf>
    <xf numFmtId="0" fontId="143" fillId="4" borderId="0" xfId="0" applyFont="1" applyFill="1"/>
    <xf numFmtId="0" fontId="95" fillId="4" borderId="0" xfId="0" applyFont="1" applyFill="1" applyAlignment="1">
      <alignment horizontal="right"/>
    </xf>
    <xf numFmtId="0" fontId="104" fillId="4" borderId="0" xfId="0" applyFont="1" applyFill="1" applyAlignment="1">
      <alignment horizontal="left"/>
    </xf>
    <xf numFmtId="0" fontId="104" fillId="4" borderId="0" xfId="0" applyFont="1" applyFill="1" applyAlignment="1">
      <alignment horizontal="right"/>
    </xf>
    <xf numFmtId="167" fontId="135" fillId="4" borderId="0" xfId="2" quotePrefix="1" applyNumberFormat="1" applyFont="1" applyFill="1" applyBorder="1" applyAlignment="1">
      <alignment horizontal="center" vertical="top" wrapText="1"/>
    </xf>
    <xf numFmtId="166" fontId="94" fillId="18" borderId="2" xfId="2" applyNumberFormat="1" applyFont="1" applyFill="1" applyBorder="1" applyAlignment="1">
      <alignment horizontal="center"/>
    </xf>
    <xf numFmtId="166" fontId="94" fillId="18" borderId="2" xfId="2" applyNumberFormat="1" applyFont="1" applyFill="1" applyBorder="1" applyAlignment="1">
      <alignment horizontal="center" vertical="center" wrapText="1"/>
    </xf>
    <xf numFmtId="164" fontId="94" fillId="18" borderId="2" xfId="3" applyNumberFormat="1" applyFont="1" applyFill="1" applyBorder="1" applyAlignment="1">
      <alignment horizontal="center" wrapText="1"/>
    </xf>
    <xf numFmtId="164" fontId="94" fillId="18" borderId="2" xfId="3" applyNumberFormat="1" applyFont="1" applyFill="1" applyBorder="1" applyAlignment="1">
      <alignment horizontal="center"/>
    </xf>
    <xf numFmtId="0" fontId="144" fillId="18" borderId="2" xfId="0" applyFont="1" applyFill="1" applyBorder="1" applyAlignment="1">
      <alignment horizontal="center"/>
    </xf>
    <xf numFmtId="0" fontId="94" fillId="4" borderId="3" xfId="0" applyFont="1" applyFill="1" applyBorder="1" applyAlignment="1">
      <alignment horizontal="center"/>
    </xf>
    <xf numFmtId="166" fontId="94" fillId="4" borderId="3" xfId="2" applyNumberFormat="1" applyFont="1" applyFill="1" applyBorder="1" applyAlignment="1">
      <alignment horizontal="center"/>
    </xf>
    <xf numFmtId="164" fontId="94" fillId="4" borderId="3" xfId="3" applyNumberFormat="1" applyFont="1" applyFill="1" applyBorder="1" applyAlignment="1">
      <alignment horizontal="center"/>
    </xf>
    <xf numFmtId="0" fontId="104" fillId="4" borderId="4" xfId="0" applyFont="1" applyFill="1" applyBorder="1"/>
    <xf numFmtId="0" fontId="104" fillId="4" borderId="4" xfId="0" applyFont="1" applyFill="1" applyBorder="1" applyAlignment="1">
      <alignment horizontal="center"/>
    </xf>
    <xf numFmtId="164" fontId="95" fillId="4" borderId="4" xfId="3" quotePrefix="1" applyNumberFormat="1" applyFont="1" applyFill="1" applyBorder="1"/>
    <xf numFmtId="0" fontId="95" fillId="18" borderId="2" xfId="0" applyFont="1" applyFill="1" applyBorder="1"/>
    <xf numFmtId="0" fontId="95" fillId="18" borderId="2" xfId="0" applyFont="1" applyFill="1" applyBorder="1" applyAlignment="1">
      <alignment horizontal="center"/>
    </xf>
    <xf numFmtId="164" fontId="95" fillId="18" borderId="2" xfId="3" quotePrefix="1" applyNumberFormat="1" applyFont="1" applyFill="1" applyBorder="1"/>
    <xf numFmtId="167" fontId="113" fillId="18" borderId="2" xfId="2" applyNumberFormat="1" applyFont="1" applyFill="1" applyBorder="1" applyAlignment="1">
      <alignment horizontal="center" vertical="top" wrapText="1"/>
    </xf>
    <xf numFmtId="0" fontId="95" fillId="4" borderId="0" xfId="0" applyFont="1" applyFill="1"/>
    <xf numFmtId="166" fontId="96" fillId="4" borderId="0" xfId="2" quotePrefix="1" applyNumberFormat="1" applyFont="1" applyFill="1" applyBorder="1"/>
    <xf numFmtId="0" fontId="95" fillId="4" borderId="0" xfId="0" applyFont="1" applyFill="1" applyBorder="1" applyAlignment="1">
      <alignment horizontal="center"/>
    </xf>
    <xf numFmtId="0" fontId="96" fillId="4" borderId="0" xfId="0" applyFont="1" applyFill="1" applyBorder="1"/>
    <xf numFmtId="43" fontId="95" fillId="4" borderId="0" xfId="2" applyFont="1" applyFill="1" applyBorder="1"/>
    <xf numFmtId="43" fontId="95" fillId="4" borderId="0" xfId="2" applyFont="1" applyFill="1" applyAlignment="1">
      <alignment horizontal="center"/>
    </xf>
    <xf numFmtId="0" fontId="95" fillId="4" borderId="0" xfId="0" applyFont="1" applyFill="1" applyAlignment="1">
      <alignment horizontal="center"/>
    </xf>
    <xf numFmtId="43" fontId="104" fillId="4" borderId="0" xfId="2" applyFont="1" applyFill="1" applyBorder="1"/>
    <xf numFmtId="43" fontId="135" fillId="4" borderId="0" xfId="2" applyFont="1" applyFill="1" applyAlignment="1">
      <alignment horizontal="center"/>
    </xf>
    <xf numFmtId="43" fontId="104" fillId="4" borderId="0" xfId="2" applyFont="1" applyFill="1"/>
    <xf numFmtId="43" fontId="95" fillId="4" borderId="0" xfId="2" applyFont="1" applyFill="1"/>
    <xf numFmtId="166" fontId="62" fillId="18" borderId="19" xfId="2" applyNumberFormat="1" applyFont="1" applyFill="1" applyBorder="1" applyAlignment="1">
      <alignment horizontal="center" vertical="center" wrapText="1"/>
    </xf>
    <xf numFmtId="0" fontId="96" fillId="4" borderId="2" xfId="0" applyFont="1" applyFill="1" applyBorder="1" applyAlignment="1">
      <alignment horizontal="center"/>
    </xf>
    <xf numFmtId="0" fontId="96" fillId="4" borderId="104" xfId="0" applyFont="1" applyFill="1" applyBorder="1" applyAlignment="1">
      <alignment horizontal="center"/>
    </xf>
    <xf numFmtId="0" fontId="94" fillId="4" borderId="2" xfId="0" applyFont="1" applyFill="1" applyBorder="1" applyAlignment="1"/>
    <xf numFmtId="0" fontId="94" fillId="4" borderId="2" xfId="0" applyFont="1" applyFill="1" applyBorder="1" applyAlignment="1">
      <alignment horizontal="center"/>
    </xf>
    <xf numFmtId="167" fontId="135" fillId="4" borderId="34" xfId="2" quotePrefix="1" applyNumberFormat="1" applyFont="1" applyFill="1" applyBorder="1" applyAlignment="1">
      <alignment horizontal="center" vertical="top" wrapText="1"/>
    </xf>
    <xf numFmtId="0" fontId="96" fillId="4" borderId="1" xfId="0" applyFont="1" applyFill="1" applyBorder="1" applyAlignment="1">
      <alignment horizontal="center"/>
    </xf>
    <xf numFmtId="0" fontId="96" fillId="4" borderId="102" xfId="0" applyFont="1" applyFill="1" applyBorder="1" applyAlignment="1">
      <alignment horizontal="center"/>
    </xf>
    <xf numFmtId="0" fontId="94" fillId="4" borderId="1" xfId="0" applyFont="1" applyFill="1" applyBorder="1" applyAlignment="1"/>
    <xf numFmtId="0" fontId="94" fillId="4" borderId="1" xfId="0" applyFont="1" applyFill="1" applyBorder="1" applyAlignment="1">
      <alignment horizontal="center"/>
    </xf>
    <xf numFmtId="0" fontId="104" fillId="4" borderId="99" xfId="0" quotePrefix="1" applyFont="1" applyFill="1" applyBorder="1" applyAlignment="1">
      <alignment horizontal="center"/>
    </xf>
    <xf numFmtId="0" fontId="104" fillId="4" borderId="99" xfId="0" quotePrefix="1" applyFont="1" applyFill="1" applyBorder="1" applyAlignment="1"/>
    <xf numFmtId="167" fontId="139" fillId="4" borderId="99" xfId="2" quotePrefix="1" applyNumberFormat="1" applyFont="1" applyFill="1" applyBorder="1" applyAlignment="1">
      <alignment horizontal="justify" vertical="top" wrapText="1"/>
    </xf>
    <xf numFmtId="0" fontId="95" fillId="4" borderId="2" xfId="0" quotePrefix="1" applyFont="1" applyFill="1" applyBorder="1" applyAlignment="1">
      <alignment horizontal="center"/>
    </xf>
    <xf numFmtId="167" fontId="135" fillId="4" borderId="34" xfId="2" applyNumberFormat="1" applyFont="1" applyFill="1" applyBorder="1" applyAlignment="1">
      <alignment horizontal="center" vertical="top" wrapText="1"/>
    </xf>
    <xf numFmtId="0" fontId="96" fillId="18" borderId="2" xfId="0" applyFont="1" applyFill="1" applyBorder="1" applyAlignment="1">
      <alignment horizontal="center"/>
    </xf>
    <xf numFmtId="0" fontId="96" fillId="18" borderId="104" xfId="0" applyFont="1" applyFill="1" applyBorder="1" applyAlignment="1">
      <alignment horizontal="center"/>
    </xf>
    <xf numFmtId="0" fontId="95" fillId="18" borderId="2" xfId="0" quotePrefix="1" applyFont="1" applyFill="1" applyBorder="1" applyAlignment="1">
      <alignment horizontal="center"/>
    </xf>
    <xf numFmtId="167" fontId="135" fillId="4" borderId="96" xfId="2" applyNumberFormat="1" applyFont="1" applyFill="1" applyBorder="1" applyAlignment="1">
      <alignment horizontal="center" vertical="top" wrapText="1"/>
    </xf>
    <xf numFmtId="166" fontId="96" fillId="4" borderId="0" xfId="2" quotePrefix="1" applyNumberFormat="1" applyFont="1" applyFill="1"/>
    <xf numFmtId="0" fontId="95" fillId="4" borderId="0" xfId="0" applyFont="1" applyFill="1" applyAlignment="1"/>
    <xf numFmtId="166" fontId="95" fillId="4" borderId="0" xfId="2" applyNumberFormat="1" applyFont="1" applyFill="1" applyAlignment="1"/>
    <xf numFmtId="166" fontId="95" fillId="4" borderId="0" xfId="2" applyNumberFormat="1" applyFont="1" applyFill="1" applyAlignment="1">
      <alignment horizontal="center"/>
    </xf>
    <xf numFmtId="0" fontId="104" fillId="0" borderId="0" xfId="0" applyFont="1" applyBorder="1" applyAlignment="1">
      <alignment horizontal="center"/>
    </xf>
    <xf numFmtId="166" fontId="62" fillId="18" borderId="104" xfId="2" applyNumberFormat="1" applyFont="1" applyFill="1" applyBorder="1" applyAlignment="1">
      <alignment horizontal="center" wrapText="1"/>
    </xf>
    <xf numFmtId="166" fontId="62" fillId="18" borderId="2" xfId="2" applyNumberFormat="1" applyFont="1" applyFill="1" applyBorder="1" applyAlignment="1">
      <alignment horizontal="center" vertical="center"/>
    </xf>
    <xf numFmtId="0" fontId="24" fillId="4" borderId="0" xfId="0" applyFont="1" applyFill="1"/>
    <xf numFmtId="166" fontId="24" fillId="4" borderId="0" xfId="2" applyNumberFormat="1" applyFont="1" applyFill="1"/>
    <xf numFmtId="0" fontId="24" fillId="4" borderId="0" xfId="0" applyFont="1" applyFill="1" applyBorder="1"/>
    <xf numFmtId="49" fontId="82" fillId="4" borderId="26" xfId="0" applyNumberFormat="1" applyFont="1" applyFill="1" applyBorder="1" applyAlignment="1">
      <alignment horizontal="center"/>
    </xf>
    <xf numFmtId="164" fontId="135" fillId="4" borderId="0" xfId="3" quotePrefix="1" applyNumberFormat="1" applyFont="1" applyFill="1" applyBorder="1"/>
    <xf numFmtId="0" fontId="126" fillId="4" borderId="0" xfId="0" applyFont="1" applyFill="1"/>
    <xf numFmtId="49" fontId="94" fillId="18" borderId="2" xfId="0" applyNumberFormat="1" applyFont="1" applyFill="1" applyBorder="1" applyAlignment="1">
      <alignment horizontal="center" vertical="center" wrapText="1"/>
    </xf>
    <xf numFmtId="49" fontId="94" fillId="18" borderId="2" xfId="2" applyNumberFormat="1" applyFont="1" applyFill="1" applyBorder="1" applyAlignment="1">
      <alignment horizontal="center" vertical="center" wrapText="1"/>
    </xf>
    <xf numFmtId="0" fontId="104" fillId="4" borderId="1" xfId="0" applyFont="1" applyFill="1" applyBorder="1"/>
    <xf numFmtId="164" fontId="135" fillId="4" borderId="4" xfId="3" quotePrefix="1" applyNumberFormat="1" applyFont="1" applyFill="1" applyBorder="1"/>
    <xf numFmtId="0" fontId="62" fillId="18" borderId="2" xfId="0" applyFont="1" applyFill="1" applyBorder="1"/>
    <xf numFmtId="0" fontId="62" fillId="18" borderId="2" xfId="0" applyFont="1" applyFill="1" applyBorder="1" applyAlignment="1">
      <alignment horizontal="center"/>
    </xf>
    <xf numFmtId="166" fontId="62" fillId="18" borderId="2" xfId="2" applyNumberFormat="1" applyFont="1" applyFill="1" applyBorder="1" applyAlignment="1"/>
    <xf numFmtId="166" fontId="62" fillId="18" borderId="2" xfId="2" applyNumberFormat="1" applyFont="1" applyFill="1" applyBorder="1"/>
    <xf numFmtId="166" fontId="113" fillId="18" borderId="2" xfId="2" applyNumberFormat="1" applyFont="1" applyFill="1" applyBorder="1"/>
    <xf numFmtId="164" fontId="135" fillId="4" borderId="0" xfId="3" applyNumberFormat="1" applyFont="1" applyFill="1" applyBorder="1"/>
    <xf numFmtId="166" fontId="137" fillId="4" borderId="0" xfId="2" quotePrefix="1" applyNumberFormat="1" applyFont="1" applyFill="1"/>
    <xf numFmtId="0" fontId="24" fillId="0" borderId="0" xfId="0" applyFont="1" applyAlignment="1">
      <alignment horizontal="center"/>
    </xf>
    <xf numFmtId="0" fontId="65" fillId="0" borderId="0" xfId="0" applyFont="1" applyAlignment="1">
      <alignment horizontal="center"/>
    </xf>
    <xf numFmtId="166" fontId="24" fillId="0" borderId="0" xfId="2" applyNumberFormat="1" applyFont="1"/>
    <xf numFmtId="0" fontId="112" fillId="4" borderId="0" xfId="7" applyFont="1" applyFill="1" applyAlignment="1" applyProtection="1">
      <alignment horizontal="center" vertical="center"/>
    </xf>
    <xf numFmtId="166" fontId="62" fillId="4" borderId="0" xfId="2" applyNumberFormat="1" applyFont="1" applyFill="1" applyAlignment="1">
      <alignment horizontal="left"/>
    </xf>
    <xf numFmtId="0" fontId="104" fillId="4" borderId="43" xfId="0" applyFont="1" applyFill="1" applyBorder="1" applyAlignment="1">
      <alignment horizontal="center"/>
    </xf>
    <xf numFmtId="166" fontId="94" fillId="18" borderId="21" xfId="2" applyNumberFormat="1" applyFont="1" applyFill="1" applyBorder="1" applyAlignment="1">
      <alignment horizontal="center"/>
    </xf>
    <xf numFmtId="43" fontId="104" fillId="4" borderId="2" xfId="2" applyFont="1" applyFill="1" applyBorder="1"/>
    <xf numFmtId="43" fontId="104" fillId="4" borderId="3" xfId="2" applyFont="1" applyFill="1" applyBorder="1"/>
    <xf numFmtId="3" fontId="115" fillId="0" borderId="2" xfId="2" applyNumberFormat="1" applyFont="1" applyBorder="1" applyAlignment="1">
      <alignment horizontal="center" vertical="center"/>
    </xf>
    <xf numFmtId="3" fontId="115" fillId="0" borderId="2" xfId="2" applyNumberFormat="1" applyFont="1" applyBorder="1" applyAlignment="1">
      <alignment vertical="center"/>
    </xf>
    <xf numFmtId="3" fontId="115" fillId="0" borderId="2" xfId="2" applyNumberFormat="1" applyFont="1" applyFill="1" applyBorder="1" applyAlignment="1">
      <alignment vertical="center"/>
    </xf>
    <xf numFmtId="167" fontId="139" fillId="4" borderId="3" xfId="2" quotePrefix="1" applyNumberFormat="1" applyFont="1" applyFill="1" applyBorder="1" applyAlignment="1">
      <alignment horizontal="justify" vertical="top" wrapText="1"/>
    </xf>
    <xf numFmtId="0" fontId="0" fillId="0" borderId="0" xfId="0" applyFont="1" applyBorder="1"/>
    <xf numFmtId="3" fontId="95" fillId="0" borderId="2" xfId="2" applyNumberFormat="1" applyFont="1" applyBorder="1" applyAlignment="1">
      <alignment horizontal="center" vertical="center"/>
    </xf>
    <xf numFmtId="3" fontId="95" fillId="0" borderId="2" xfId="2" applyNumberFormat="1" applyFont="1" applyBorder="1" applyAlignment="1">
      <alignment vertical="center"/>
    </xf>
    <xf numFmtId="3" fontId="95" fillId="0" borderId="2" xfId="2" applyNumberFormat="1" applyFont="1" applyFill="1" applyBorder="1" applyAlignment="1">
      <alignment vertical="center"/>
    </xf>
    <xf numFmtId="167" fontId="94" fillId="18" borderId="22" xfId="2" quotePrefix="1" applyNumberFormat="1" applyFont="1" applyFill="1" applyBorder="1" applyAlignment="1">
      <alignment horizontal="justify" vertical="top" wrapText="1"/>
    </xf>
    <xf numFmtId="167" fontId="94" fillId="18" borderId="22" xfId="2" applyNumberFormat="1" applyFont="1" applyFill="1" applyBorder="1" applyAlignment="1">
      <alignment horizontal="center" vertical="top" wrapText="1"/>
    </xf>
    <xf numFmtId="166" fontId="137" fillId="4" borderId="0" xfId="2" quotePrefix="1" applyNumberFormat="1" applyFont="1" applyFill="1" applyBorder="1"/>
    <xf numFmtId="0" fontId="103" fillId="4" borderId="0" xfId="0" applyFont="1" applyFill="1" applyBorder="1"/>
    <xf numFmtId="43" fontId="0" fillId="4" borderId="0" xfId="2" applyFont="1" applyFill="1" applyBorder="1"/>
    <xf numFmtId="43" fontId="102" fillId="4" borderId="0" xfId="2" applyFont="1" applyFill="1" applyAlignment="1">
      <alignment horizontal="center"/>
    </xf>
    <xf numFmtId="43" fontId="0" fillId="4" borderId="0" xfId="2" applyFont="1" applyFill="1"/>
    <xf numFmtId="0" fontId="104" fillId="13" borderId="0" xfId="2" applyNumberFormat="1" applyFont="1" applyFill="1" applyAlignment="1">
      <alignment horizontal="center" vertical="center"/>
    </xf>
    <xf numFmtId="0" fontId="104" fillId="12" borderId="0" xfId="0" applyFont="1" applyFill="1" applyAlignment="1">
      <alignment horizontal="center" vertical="center"/>
    </xf>
    <xf numFmtId="0" fontId="102" fillId="0" borderId="0" xfId="0" applyFont="1"/>
    <xf numFmtId="0" fontId="0" fillId="0" borderId="0" xfId="0" applyFont="1" applyAlignment="1">
      <alignment horizontal="left"/>
    </xf>
    <xf numFmtId="0" fontId="62" fillId="18" borderId="2" xfId="0" applyNumberFormat="1" applyFont="1" applyFill="1" applyBorder="1" applyAlignment="1">
      <alignment horizontal="center" vertical="center"/>
    </xf>
    <xf numFmtId="0" fontId="62" fillId="18" borderId="2" xfId="0" applyNumberFormat="1" applyFont="1" applyFill="1" applyBorder="1" applyAlignment="1">
      <alignment horizontal="center" vertical="center" wrapText="1"/>
    </xf>
    <xf numFmtId="0" fontId="62" fillId="18" borderId="0" xfId="0" applyFont="1" applyFill="1" applyAlignment="1">
      <alignment horizontal="center" wrapText="1"/>
    </xf>
    <xf numFmtId="0" fontId="104" fillId="0" borderId="1" xfId="0" applyNumberFormat="1" applyFont="1" applyBorder="1"/>
    <xf numFmtId="0" fontId="104" fillId="0" borderId="4" xfId="0" applyNumberFormat="1" applyFont="1" applyBorder="1"/>
    <xf numFmtId="0" fontId="104" fillId="0" borderId="44" xfId="0" applyNumberFormat="1" applyFont="1" applyBorder="1"/>
    <xf numFmtId="43" fontId="79" fillId="4" borderId="0" xfId="2" applyFont="1" applyFill="1" applyBorder="1"/>
    <xf numFmtId="43" fontId="79" fillId="4" borderId="0" xfId="2" applyFont="1" applyFill="1"/>
    <xf numFmtId="0" fontId="105" fillId="4" borderId="38" xfId="0" applyFont="1" applyFill="1" applyBorder="1" applyAlignment="1">
      <alignment horizontal="left" vertical="top"/>
    </xf>
    <xf numFmtId="49" fontId="105" fillId="4" borderId="38" xfId="2" applyNumberFormat="1" applyFont="1" applyFill="1" applyBorder="1" applyAlignment="1">
      <alignment horizontal="left" vertical="top"/>
    </xf>
    <xf numFmtId="0" fontId="50" fillId="4" borderId="0" xfId="0" quotePrefix="1" applyFont="1" applyFill="1" applyBorder="1"/>
    <xf numFmtId="49" fontId="50" fillId="4" borderId="0" xfId="7" quotePrefix="1" applyNumberFormat="1" applyFont="1" applyFill="1" applyBorder="1" applyAlignment="1" applyProtection="1">
      <alignment horizontal="center" vertical="center"/>
    </xf>
    <xf numFmtId="0" fontId="45" fillId="4" borderId="0" xfId="0" quotePrefix="1" applyFont="1" applyFill="1" applyBorder="1"/>
    <xf numFmtId="49" fontId="45" fillId="4" borderId="0" xfId="7" quotePrefix="1" applyNumberFormat="1" applyFont="1" applyFill="1" applyBorder="1" applyAlignment="1" applyProtection="1">
      <alignment horizontal="center" vertical="center"/>
    </xf>
    <xf numFmtId="0" fontId="55" fillId="4" borderId="99" xfId="0" applyFont="1" applyFill="1" applyBorder="1" applyAlignment="1">
      <alignment horizontal="center" vertical="center"/>
    </xf>
    <xf numFmtId="0" fontId="55" fillId="4" borderId="131" xfId="0" applyFont="1" applyFill="1" applyBorder="1" applyAlignment="1">
      <alignment horizontal="center" vertical="center"/>
    </xf>
    <xf numFmtId="49" fontId="135" fillId="4" borderId="0" xfId="0" applyNumberFormat="1" applyFont="1" applyFill="1" applyBorder="1" applyAlignment="1">
      <alignment vertical="center"/>
    </xf>
    <xf numFmtId="0" fontId="135" fillId="4" borderId="0" xfId="0" applyFont="1" applyFill="1" applyAlignment="1">
      <alignment vertical="center"/>
    </xf>
    <xf numFmtId="0" fontId="146" fillId="4" borderId="0" xfId="0" applyFont="1" applyFill="1" applyAlignment="1">
      <alignment horizontal="center"/>
    </xf>
    <xf numFmtId="49" fontId="135" fillId="4" borderId="0" xfId="0" applyNumberFormat="1" applyFont="1" applyFill="1" applyBorder="1" applyAlignment="1">
      <alignment horizontal="center"/>
    </xf>
    <xf numFmtId="0" fontId="135" fillId="4" borderId="0" xfId="0" applyFont="1" applyFill="1" applyBorder="1"/>
    <xf numFmtId="0" fontId="135" fillId="4" borderId="0" xfId="0" quotePrefix="1" applyFont="1" applyFill="1" applyAlignment="1">
      <alignment horizontal="center"/>
    </xf>
    <xf numFmtId="0" fontId="135" fillId="4" borderId="0" xfId="0" quotePrefix="1" applyFont="1" applyFill="1"/>
    <xf numFmtId="0" fontId="102" fillId="4" borderId="0" xfId="0" quotePrefix="1" applyFont="1" applyFill="1" applyAlignment="1">
      <alignment horizontal="center"/>
    </xf>
    <xf numFmtId="0" fontId="130" fillId="0" borderId="0" xfId="15" applyFont="1" applyFill="1" applyBorder="1" applyAlignment="1" applyProtection="1">
      <alignment horizontal="center"/>
      <protection locked="0"/>
    </xf>
    <xf numFmtId="0" fontId="130" fillId="0" borderId="29" xfId="15" applyFont="1" applyFill="1" applyBorder="1" applyAlignment="1" applyProtection="1">
      <alignment horizontal="center"/>
      <protection locked="0"/>
    </xf>
    <xf numFmtId="0" fontId="130" fillId="0" borderId="0" xfId="15" applyFont="1" applyFill="1" applyAlignment="1" applyProtection="1">
      <alignment horizontal="center"/>
      <protection locked="0"/>
    </xf>
    <xf numFmtId="0" fontId="102" fillId="0" borderId="0" xfId="11" applyFont="1" applyFill="1" applyProtection="1">
      <protection locked="0"/>
    </xf>
    <xf numFmtId="0" fontId="102" fillId="0" borderId="0" xfId="13" applyFont="1" applyFill="1" applyProtection="1">
      <protection locked="0"/>
    </xf>
    <xf numFmtId="0" fontId="102" fillId="0" borderId="0" xfId="15" applyFont="1" applyFill="1" applyBorder="1" applyProtection="1">
      <protection locked="0"/>
    </xf>
    <xf numFmtId="0" fontId="102" fillId="0" borderId="29" xfId="15" applyFont="1" applyFill="1" applyBorder="1" applyProtection="1">
      <protection locked="0"/>
    </xf>
    <xf numFmtId="0" fontId="102" fillId="0" borderId="0" xfId="15" applyFont="1" applyFill="1" applyProtection="1">
      <protection locked="0"/>
    </xf>
    <xf numFmtId="0" fontId="102" fillId="0" borderId="0" xfId="14" applyFont="1" applyFill="1" applyBorder="1" applyAlignment="1" applyProtection="1">
      <alignment horizontal="center"/>
      <protection locked="0"/>
    </xf>
    <xf numFmtId="0" fontId="102" fillId="0" borderId="29" xfId="14" applyFont="1" applyFill="1" applyBorder="1" applyAlignment="1" applyProtection="1">
      <alignment horizontal="center"/>
      <protection locked="0"/>
    </xf>
    <xf numFmtId="0" fontId="102" fillId="0" borderId="0" xfId="14" applyFont="1" applyFill="1" applyAlignment="1" applyProtection="1">
      <alignment horizontal="center"/>
      <protection locked="0"/>
    </xf>
    <xf numFmtId="0" fontId="102" fillId="0" borderId="0" xfId="15" applyFont="1" applyFill="1" applyBorder="1" applyAlignment="1" applyProtection="1">
      <alignment horizontal="center"/>
      <protection locked="0"/>
    </xf>
    <xf numFmtId="0" fontId="102" fillId="0" borderId="29" xfId="15" applyFont="1" applyFill="1" applyBorder="1" applyAlignment="1" applyProtection="1">
      <alignment horizontal="center"/>
      <protection locked="0"/>
    </xf>
    <xf numFmtId="0" fontId="102" fillId="0" borderId="0" xfId="15" applyFont="1" applyFill="1" applyAlignment="1" applyProtection="1">
      <alignment horizontal="center"/>
      <protection locked="0"/>
    </xf>
    <xf numFmtId="0" fontId="65" fillId="4" borderId="0" xfId="0" applyFont="1" applyFill="1" applyAlignment="1">
      <alignment horizontal="center"/>
    </xf>
    <xf numFmtId="166" fontId="28" fillId="4" borderId="0" xfId="2" applyNumberFormat="1" applyFont="1" applyFill="1" applyAlignment="1">
      <alignment horizontal="center"/>
    </xf>
    <xf numFmtId="0" fontId="57" fillId="4" borderId="0" xfId="0" applyFont="1" applyFill="1" applyBorder="1" applyAlignment="1">
      <alignment horizontal="center"/>
    </xf>
    <xf numFmtId="0" fontId="62" fillId="4" borderId="0" xfId="0" applyFont="1" applyFill="1" applyAlignment="1">
      <alignment horizontal="center"/>
    </xf>
    <xf numFmtId="0" fontId="104" fillId="4" borderId="0" xfId="0" applyFont="1" applyFill="1" applyAlignment="1">
      <alignment horizontal="center"/>
    </xf>
    <xf numFmtId="0" fontId="0" fillId="4" borderId="0" xfId="0" applyFont="1" applyFill="1" applyBorder="1" applyAlignment="1">
      <alignment horizontal="center"/>
    </xf>
    <xf numFmtId="49" fontId="104" fillId="4" borderId="0" xfId="7" quotePrefix="1" applyNumberFormat="1" applyFont="1" applyFill="1" applyBorder="1" applyAlignment="1" applyProtection="1"/>
    <xf numFmtId="0" fontId="102" fillId="4" borderId="0" xfId="0" applyNumberFormat="1" applyFont="1" applyFill="1"/>
    <xf numFmtId="0" fontId="113" fillId="4" borderId="0" xfId="0" applyNumberFormat="1" applyFont="1" applyFill="1" applyBorder="1" applyAlignment="1">
      <alignment horizontal="center"/>
    </xf>
    <xf numFmtId="49" fontId="135" fillId="4" borderId="0" xfId="7" quotePrefix="1" applyNumberFormat="1" applyFont="1" applyFill="1" applyBorder="1" applyAlignment="1" applyProtection="1"/>
    <xf numFmtId="0" fontId="102" fillId="4" borderId="0" xfId="0" quotePrefix="1" applyNumberFormat="1" applyFont="1" applyFill="1" applyAlignment="1">
      <alignment horizontal="center"/>
    </xf>
    <xf numFmtId="0" fontId="94" fillId="4" borderId="129" xfId="0" applyFont="1" applyFill="1" applyBorder="1" applyAlignment="1">
      <alignment horizontal="center" vertical="center"/>
    </xf>
    <xf numFmtId="0" fontId="94" fillId="4" borderId="129" xfId="0" applyFont="1" applyFill="1" applyBorder="1" applyAlignment="1">
      <alignment horizontal="center"/>
    </xf>
    <xf numFmtId="166" fontId="54" fillId="8" borderId="129" xfId="2" applyNumberFormat="1" applyFont="1" applyFill="1" applyBorder="1" applyAlignment="1">
      <alignment horizontal="center" vertical="center"/>
    </xf>
    <xf numFmtId="0" fontId="151" fillId="0" borderId="0" xfId="7" applyFont="1" applyAlignment="1" applyProtection="1"/>
    <xf numFmtId="49" fontId="151" fillId="4" borderId="135" xfId="7" applyNumberFormat="1" applyFont="1" applyFill="1" applyBorder="1" applyAlignment="1" applyProtection="1">
      <alignment horizontal="left"/>
    </xf>
    <xf numFmtId="0" fontId="151" fillId="0" borderId="135" xfId="7" applyFont="1" applyBorder="1" applyAlignment="1" applyProtection="1"/>
    <xf numFmtId="0" fontId="81" fillId="4" borderId="142" xfId="0" applyFont="1" applyFill="1" applyBorder="1"/>
    <xf numFmtId="0" fontId="0" fillId="0" borderId="142" xfId="0" applyFont="1" applyBorder="1"/>
    <xf numFmtId="167" fontId="0" fillId="0" borderId="2" xfId="0" applyNumberFormat="1" applyFont="1" applyFill="1" applyBorder="1"/>
    <xf numFmtId="167" fontId="65" fillId="5" borderId="2" xfId="0" applyNumberFormat="1" applyFont="1" applyFill="1" applyBorder="1"/>
    <xf numFmtId="43" fontId="104" fillId="4" borderId="138" xfId="2" applyFont="1" applyFill="1" applyBorder="1"/>
    <xf numFmtId="167" fontId="94" fillId="18" borderId="129" xfId="2" quotePrefix="1" applyNumberFormat="1" applyFont="1" applyFill="1" applyBorder="1" applyAlignment="1">
      <alignment horizontal="justify" vertical="top" wrapText="1"/>
    </xf>
    <xf numFmtId="43" fontId="104" fillId="18" borderId="129" xfId="2" applyFont="1" applyFill="1" applyBorder="1"/>
    <xf numFmtId="167" fontId="104" fillId="0" borderId="1" xfId="0" applyNumberFormat="1" applyFont="1" applyBorder="1"/>
    <xf numFmtId="167" fontId="104" fillId="0" borderId="4" xfId="0" applyNumberFormat="1" applyFont="1" applyBorder="1"/>
    <xf numFmtId="167" fontId="104" fillId="0" borderId="44" xfId="0" applyNumberFormat="1" applyFont="1" applyBorder="1"/>
    <xf numFmtId="0" fontId="62" fillId="18" borderId="2" xfId="0" applyNumberFormat="1" applyFont="1" applyFill="1" applyBorder="1"/>
    <xf numFmtId="167" fontId="62" fillId="18" borderId="2" xfId="0" applyNumberFormat="1" applyFont="1" applyFill="1" applyBorder="1"/>
    <xf numFmtId="0" fontId="0" fillId="4" borderId="0" xfId="0" applyFont="1" applyFill="1" applyBorder="1" applyAlignment="1"/>
    <xf numFmtId="0" fontId="104" fillId="14" borderId="2" xfId="0" applyFont="1" applyFill="1" applyBorder="1" applyAlignment="1">
      <alignment horizontal="center" vertical="center"/>
    </xf>
    <xf numFmtId="0" fontId="62" fillId="8" borderId="2" xfId="0" applyFont="1" applyFill="1" applyBorder="1" applyAlignment="1">
      <alignment horizontal="center" vertical="center"/>
    </xf>
    <xf numFmtId="0" fontId="99" fillId="14" borderId="2" xfId="0" applyFont="1" applyFill="1" applyBorder="1" applyAlignment="1">
      <alignment horizontal="center" wrapText="1"/>
    </xf>
    <xf numFmtId="0" fontId="126" fillId="4" borderId="2" xfId="0" applyFont="1" applyFill="1" applyBorder="1" applyAlignment="1">
      <alignment horizontal="center" vertical="center"/>
    </xf>
    <xf numFmtId="166" fontId="113" fillId="4" borderId="0" xfId="2" applyNumberFormat="1" applyFont="1" applyFill="1" applyAlignment="1">
      <alignment horizontal="center"/>
    </xf>
    <xf numFmtId="0" fontId="104" fillId="14" borderId="2" xfId="0" applyFont="1" applyFill="1" applyBorder="1" applyAlignment="1">
      <alignment horizontal="center"/>
    </xf>
    <xf numFmtId="0" fontId="62" fillId="8" borderId="2" xfId="0" applyFont="1" applyFill="1" applyBorder="1" applyAlignment="1">
      <alignment horizontal="center"/>
    </xf>
    <xf numFmtId="0" fontId="104" fillId="8" borderId="0" xfId="0" applyFont="1" applyFill="1" applyAlignment="1">
      <alignment horizontal="center"/>
    </xf>
    <xf numFmtId="49" fontId="62" fillId="18" borderId="2" xfId="0" applyNumberFormat="1" applyFont="1" applyFill="1" applyBorder="1" applyAlignment="1">
      <alignment horizontal="center" vertical="center"/>
    </xf>
    <xf numFmtId="0" fontId="104" fillId="18" borderId="21" xfId="0" applyFont="1" applyFill="1" applyBorder="1"/>
    <xf numFmtId="0" fontId="104" fillId="0" borderId="0" xfId="0" applyFont="1" applyFill="1"/>
    <xf numFmtId="0" fontId="94" fillId="0" borderId="2" xfId="0" applyFont="1" applyFill="1" applyBorder="1" applyAlignment="1">
      <alignment horizontal="center"/>
    </xf>
    <xf numFmtId="0" fontId="94" fillId="0" borderId="2" xfId="0" applyFont="1" applyFill="1" applyBorder="1" applyAlignment="1"/>
    <xf numFmtId="3" fontId="94" fillId="0" borderId="2" xfId="0" applyNumberFormat="1" applyFont="1" applyFill="1" applyBorder="1" applyAlignment="1">
      <alignment horizontal="center"/>
    </xf>
    <xf numFmtId="0" fontId="135" fillId="0" borderId="0" xfId="0" applyFont="1" applyFill="1" applyBorder="1"/>
    <xf numFmtId="0" fontId="94" fillId="0" borderId="3" xfId="0" applyFont="1" applyFill="1" applyBorder="1" applyAlignment="1">
      <alignment horizontal="center"/>
    </xf>
    <xf numFmtId="0" fontId="94" fillId="0" borderId="3" xfId="0" applyFont="1" applyFill="1" applyBorder="1" applyAlignment="1"/>
    <xf numFmtId="3" fontId="95" fillId="0" borderId="3" xfId="0" applyNumberFormat="1" applyFont="1" applyFill="1" applyBorder="1" applyAlignment="1">
      <alignment horizontal="center"/>
    </xf>
    <xf numFmtId="3" fontId="94" fillId="0" borderId="3" xfId="0" applyNumberFormat="1" applyFont="1" applyFill="1" applyBorder="1" applyAlignment="1">
      <alignment horizontal="center"/>
    </xf>
    <xf numFmtId="0" fontId="104" fillId="0" borderId="4" xfId="0" applyFont="1" applyBorder="1"/>
    <xf numFmtId="3" fontId="104" fillId="0" borderId="4" xfId="0" applyNumberFormat="1" applyFont="1" applyBorder="1"/>
    <xf numFmtId="0" fontId="62" fillId="0" borderId="2" xfId="0" applyFont="1" applyFill="1" applyBorder="1"/>
    <xf numFmtId="3" fontId="62" fillId="0" borderId="2" xfId="0" applyNumberFormat="1" applyFont="1" applyFill="1" applyBorder="1"/>
    <xf numFmtId="3" fontId="62" fillId="18" borderId="2" xfId="0" applyNumberFormat="1" applyFont="1" applyFill="1" applyBorder="1"/>
    <xf numFmtId="0" fontId="62" fillId="0" borderId="4" xfId="0" applyFont="1" applyBorder="1"/>
    <xf numFmtId="0" fontId="153" fillId="4" borderId="0" xfId="0" applyFont="1" applyFill="1" applyBorder="1"/>
    <xf numFmtId="0" fontId="104" fillId="4" borderId="0" xfId="0" applyFont="1" applyFill="1" applyBorder="1" applyAlignment="1"/>
    <xf numFmtId="0" fontId="62" fillId="4" borderId="0" xfId="0" applyFont="1" applyFill="1" applyBorder="1"/>
    <xf numFmtId="3" fontId="103" fillId="4" borderId="0" xfId="0" applyNumberFormat="1" applyFont="1" applyFill="1"/>
    <xf numFmtId="0" fontId="47" fillId="0" borderId="0" xfId="0" applyFont="1"/>
    <xf numFmtId="0" fontId="47" fillId="10" borderId="0" xfId="0" applyFont="1" applyFill="1"/>
    <xf numFmtId="0" fontId="47" fillId="10" borderId="0" xfId="0" applyFont="1" applyFill="1" applyBorder="1"/>
    <xf numFmtId="0" fontId="47" fillId="0" borderId="0" xfId="0" applyFont="1" applyBorder="1"/>
    <xf numFmtId="0" fontId="155" fillId="5" borderId="0" xfId="0" applyFont="1" applyFill="1" applyBorder="1" applyAlignment="1"/>
    <xf numFmtId="0" fontId="90" fillId="5" borderId="101" xfId="0" applyNumberFormat="1" applyFont="1" applyFill="1" applyBorder="1"/>
    <xf numFmtId="0" fontId="90" fillId="5" borderId="0" xfId="0" applyNumberFormat="1" applyFont="1" applyFill="1" applyBorder="1"/>
    <xf numFmtId="0" fontId="90" fillId="5" borderId="0" xfId="0" applyFont="1" applyFill="1" applyBorder="1" applyAlignment="1"/>
    <xf numFmtId="0" fontId="155" fillId="5" borderId="0" xfId="7" applyFont="1" applyFill="1" applyBorder="1" applyAlignment="1" applyProtection="1"/>
    <xf numFmtId="0" fontId="155" fillId="5" borderId="0" xfId="7" applyFont="1" applyFill="1" applyBorder="1" applyAlignment="1" applyProtection="1">
      <alignment vertical="center"/>
    </xf>
    <xf numFmtId="0" fontId="155" fillId="5" borderId="0" xfId="7" applyFont="1" applyFill="1" applyBorder="1" applyAlignment="1" applyProtection="1">
      <alignment horizontal="center" vertical="center"/>
    </xf>
    <xf numFmtId="0" fontId="90" fillId="5" borderId="0" xfId="0" applyFont="1" applyFill="1" applyBorder="1" applyAlignment="1">
      <alignment horizontal="center"/>
    </xf>
    <xf numFmtId="0" fontId="82" fillId="0" borderId="0" xfId="0" applyFont="1"/>
    <xf numFmtId="166" fontId="62" fillId="18" borderId="2" xfId="2" applyNumberFormat="1" applyFont="1" applyFill="1" applyBorder="1" applyAlignment="1">
      <alignment horizontal="center" vertical="center" wrapText="1"/>
    </xf>
    <xf numFmtId="166" fontId="104" fillId="4" borderId="0" xfId="2" applyNumberFormat="1" applyFont="1" applyFill="1" applyAlignment="1">
      <alignment horizontal="center"/>
    </xf>
    <xf numFmtId="166" fontId="62" fillId="18" borderId="2" xfId="2" applyNumberFormat="1" applyFont="1" applyFill="1" applyBorder="1" applyAlignment="1">
      <alignment horizontal="center"/>
    </xf>
    <xf numFmtId="166" fontId="62" fillId="18" borderId="104" xfId="2" applyNumberFormat="1" applyFont="1" applyFill="1" applyBorder="1" applyAlignment="1">
      <alignment horizontal="center"/>
    </xf>
    <xf numFmtId="0" fontId="62" fillId="4" borderId="0" xfId="0" applyFont="1" applyFill="1" applyBorder="1" applyAlignment="1">
      <alignment horizontal="center"/>
    </xf>
    <xf numFmtId="0" fontId="104" fillId="4" borderId="0" xfId="0" applyFont="1" applyFill="1" applyAlignment="1">
      <alignment horizontal="center"/>
    </xf>
    <xf numFmtId="0" fontId="104" fillId="4" borderId="0" xfId="0" applyFont="1" applyFill="1" applyBorder="1" applyAlignment="1">
      <alignment horizontal="center"/>
    </xf>
    <xf numFmtId="166" fontId="62" fillId="18" borderId="2" xfId="2" applyNumberFormat="1" applyFont="1" applyFill="1" applyBorder="1" applyAlignment="1">
      <alignment horizontal="center" vertical="center"/>
    </xf>
    <xf numFmtId="49" fontId="58" fillId="4" borderId="129" xfId="0" applyNumberFormat="1" applyFont="1" applyFill="1" applyBorder="1" applyAlignment="1">
      <alignment horizontal="center"/>
    </xf>
    <xf numFmtId="49" fontId="126" fillId="4" borderId="129" xfId="0" applyNumberFormat="1" applyFont="1" applyFill="1" applyBorder="1" applyAlignment="1">
      <alignment horizontal="center"/>
    </xf>
    <xf numFmtId="0" fontId="82" fillId="4" borderId="129" xfId="0" applyNumberFormat="1" applyFont="1" applyFill="1" applyBorder="1" applyAlignment="1">
      <alignment horizontal="center"/>
    </xf>
    <xf numFmtId="3" fontId="82" fillId="0" borderId="0" xfId="0" applyNumberFormat="1" applyFont="1" applyFill="1" applyBorder="1" applyAlignment="1"/>
    <xf numFmtId="3" fontId="156" fillId="4" borderId="0" xfId="2" applyNumberFormat="1" applyFont="1" applyFill="1"/>
    <xf numFmtId="0" fontId="104" fillId="4" borderId="4" xfId="0" quotePrefix="1" applyFont="1" applyFill="1" applyBorder="1" applyAlignment="1">
      <alignment horizontal="left"/>
    </xf>
    <xf numFmtId="49" fontId="94" fillId="5" borderId="129" xfId="0" applyNumberFormat="1" applyFont="1" applyFill="1" applyBorder="1" applyAlignment="1">
      <alignment horizontal="center"/>
    </xf>
    <xf numFmtId="49" fontId="126" fillId="0" borderId="129" xfId="0" applyNumberFormat="1" applyFont="1" applyBorder="1" applyAlignment="1">
      <alignment horizontal="center"/>
    </xf>
    <xf numFmtId="49" fontId="138" fillId="0" borderId="0" xfId="0" applyNumberFormat="1" applyFont="1" applyAlignment="1">
      <alignment horizontal="center"/>
    </xf>
    <xf numFmtId="0" fontId="96" fillId="18" borderId="2" xfId="0" applyFont="1" applyFill="1" applyBorder="1"/>
    <xf numFmtId="167" fontId="135" fillId="18" borderId="1" xfId="2" quotePrefix="1" applyNumberFormat="1" applyFont="1" applyFill="1" applyBorder="1" applyAlignment="1">
      <alignment horizontal="center" vertical="top" wrapText="1"/>
    </xf>
    <xf numFmtId="166" fontId="62" fillId="18" borderId="104" xfId="2" applyNumberFormat="1" applyFont="1" applyFill="1" applyBorder="1" applyAlignment="1">
      <alignment horizontal="center" vertical="center" wrapText="1"/>
    </xf>
    <xf numFmtId="0" fontId="130" fillId="0" borderId="0" xfId="0" applyFont="1"/>
    <xf numFmtId="3" fontId="158" fillId="0" borderId="0" xfId="2" applyNumberFormat="1" applyFont="1" applyFill="1" applyAlignment="1">
      <alignment vertical="center"/>
    </xf>
    <xf numFmtId="0" fontId="135" fillId="4" borderId="0" xfId="2" applyNumberFormat="1" applyFont="1" applyFill="1"/>
    <xf numFmtId="166" fontId="135" fillId="4" borderId="0" xfId="2" applyNumberFormat="1" applyFont="1" applyFill="1"/>
    <xf numFmtId="166" fontId="29" fillId="4" borderId="0" xfId="2" applyNumberFormat="1" applyFont="1" applyFill="1"/>
    <xf numFmtId="0" fontId="102" fillId="4" borderId="0" xfId="8" applyFont="1" applyFill="1"/>
    <xf numFmtId="0" fontId="55" fillId="17" borderId="70" xfId="7" applyFont="1" applyFill="1" applyBorder="1" applyAlignment="1" applyProtection="1">
      <alignment vertical="center"/>
    </xf>
    <xf numFmtId="0" fontId="55" fillId="17" borderId="61" xfId="7" applyFont="1" applyFill="1" applyBorder="1" applyAlignment="1" applyProtection="1">
      <alignment vertical="center"/>
    </xf>
    <xf numFmtId="0" fontId="55" fillId="17" borderId="59" xfId="7" applyFont="1" applyFill="1" applyBorder="1" applyAlignment="1" applyProtection="1"/>
    <xf numFmtId="0" fontId="55" fillId="17" borderId="60" xfId="7" applyFont="1" applyFill="1" applyBorder="1" applyAlignment="1" applyProtection="1"/>
    <xf numFmtId="0" fontId="154" fillId="16" borderId="65" xfId="0" applyFont="1" applyFill="1" applyBorder="1" applyAlignment="1">
      <alignment horizontal="center"/>
    </xf>
    <xf numFmtId="0" fontId="154" fillId="16" borderId="66" xfId="0" applyFont="1" applyFill="1" applyBorder="1" applyAlignment="1">
      <alignment horizontal="center"/>
    </xf>
    <xf numFmtId="0" fontId="154" fillId="16" borderId="67" xfId="0" applyFont="1" applyFill="1" applyBorder="1" applyAlignment="1">
      <alignment horizontal="center"/>
    </xf>
    <xf numFmtId="0" fontId="84" fillId="0" borderId="0" xfId="0" applyFont="1" applyFill="1" applyBorder="1" applyAlignment="1">
      <alignment horizontal="center"/>
    </xf>
    <xf numFmtId="0" fontId="55" fillId="17" borderId="80" xfId="7" applyFont="1" applyFill="1" applyBorder="1" applyAlignment="1" applyProtection="1">
      <alignment horizontal="left" vertical="center"/>
    </xf>
    <xf numFmtId="0" fontId="55" fillId="17" borderId="61" xfId="7" applyFont="1" applyFill="1" applyBorder="1" applyAlignment="1" applyProtection="1">
      <alignment horizontal="left" vertical="center"/>
    </xf>
    <xf numFmtId="0" fontId="55" fillId="17" borderId="55" xfId="7" applyFont="1" applyFill="1" applyBorder="1" applyAlignment="1" applyProtection="1">
      <alignment horizontal="left"/>
    </xf>
    <xf numFmtId="0" fontId="55" fillId="17" borderId="56" xfId="7" applyFont="1" applyFill="1" applyBorder="1" applyAlignment="1" applyProtection="1">
      <alignment horizontal="left"/>
    </xf>
    <xf numFmtId="0" fontId="55" fillId="17" borderId="53" xfId="7" applyFont="1" applyFill="1" applyBorder="1" applyAlignment="1" applyProtection="1">
      <alignment horizontal="left"/>
    </xf>
    <xf numFmtId="0" fontId="55" fillId="17" borderId="54" xfId="7" applyFont="1" applyFill="1" applyBorder="1" applyAlignment="1" applyProtection="1">
      <alignment horizontal="left"/>
    </xf>
    <xf numFmtId="0" fontId="55" fillId="17" borderId="69" xfId="7" applyFont="1" applyFill="1" applyBorder="1" applyAlignment="1" applyProtection="1">
      <alignment vertical="center"/>
    </xf>
    <xf numFmtId="0" fontId="55" fillId="17" borderId="60" xfId="7" applyFont="1" applyFill="1" applyBorder="1" applyAlignment="1" applyProtection="1">
      <alignment vertical="center"/>
    </xf>
    <xf numFmtId="0" fontId="86" fillId="0" borderId="0" xfId="7" applyFont="1" applyFill="1" applyBorder="1" applyAlignment="1" applyProtection="1">
      <alignment horizontal="left"/>
    </xf>
    <xf numFmtId="0" fontId="86" fillId="0" borderId="0" xfId="7" applyFont="1" applyFill="1" applyBorder="1" applyAlignment="1" applyProtection="1">
      <alignment horizontal="left" vertical="center"/>
    </xf>
    <xf numFmtId="0" fontId="55" fillId="17" borderId="53" xfId="7" applyFont="1" applyFill="1" applyBorder="1" applyAlignment="1" applyProtection="1">
      <alignment horizontal="left" vertical="center"/>
    </xf>
    <xf numFmtId="0" fontId="55" fillId="17" borderId="54" xfId="7" applyFont="1" applyFill="1" applyBorder="1" applyAlignment="1" applyProtection="1">
      <alignment horizontal="left" vertical="center"/>
    </xf>
    <xf numFmtId="0" fontId="55" fillId="17" borderId="53" xfId="7" applyFont="1" applyFill="1" applyBorder="1" applyAlignment="1" applyProtection="1">
      <alignment vertical="center"/>
    </xf>
    <xf numFmtId="0" fontId="55" fillId="17" borderId="54" xfId="7" applyFont="1" applyFill="1" applyBorder="1" applyAlignment="1" applyProtection="1">
      <alignment vertical="center"/>
    </xf>
    <xf numFmtId="0" fontId="88" fillId="16" borderId="65" xfId="0" applyFont="1" applyFill="1" applyBorder="1" applyAlignment="1">
      <alignment horizontal="center"/>
    </xf>
    <xf numFmtId="0" fontId="88" fillId="16" borderId="66" xfId="0" applyFont="1" applyFill="1" applyBorder="1" applyAlignment="1">
      <alignment horizontal="center"/>
    </xf>
    <xf numFmtId="0" fontId="88" fillId="16" borderId="67" xfId="0" applyFont="1" applyFill="1" applyBorder="1" applyAlignment="1">
      <alignment horizontal="center"/>
    </xf>
    <xf numFmtId="0" fontId="76" fillId="16" borderId="68" xfId="0" applyFont="1" applyFill="1" applyBorder="1" applyAlignment="1">
      <alignment horizontal="center" vertical="center"/>
    </xf>
    <xf numFmtId="0" fontId="76" fillId="16" borderId="62" xfId="0" applyFont="1" applyFill="1" applyBorder="1" applyAlignment="1">
      <alignment horizontal="center" vertical="center"/>
    </xf>
    <xf numFmtId="0" fontId="76" fillId="16" borderId="63" xfId="0" applyFont="1" applyFill="1" applyBorder="1" applyAlignment="1">
      <alignment horizontal="center" vertical="center"/>
    </xf>
    <xf numFmtId="0" fontId="76" fillId="16" borderId="64" xfId="0" applyFont="1" applyFill="1" applyBorder="1" applyAlignment="1">
      <alignment horizontal="center" vertical="center"/>
    </xf>
    <xf numFmtId="0" fontId="55" fillId="17" borderId="69" xfId="7" applyFont="1" applyFill="1" applyBorder="1" applyAlignment="1" applyProtection="1">
      <alignment horizontal="left" vertical="center"/>
    </xf>
    <xf numFmtId="0" fontId="55" fillId="17" borderId="60" xfId="7" applyFont="1" applyFill="1" applyBorder="1" applyAlignment="1" applyProtection="1">
      <alignment horizontal="left" vertical="center"/>
    </xf>
    <xf numFmtId="0" fontId="76" fillId="16" borderId="51" xfId="0" applyFont="1" applyFill="1" applyBorder="1" applyAlignment="1">
      <alignment horizontal="center" vertical="center"/>
    </xf>
    <xf numFmtId="0" fontId="76" fillId="16" borderId="52" xfId="0" applyFont="1" applyFill="1" applyBorder="1" applyAlignment="1">
      <alignment horizontal="center" vertical="center"/>
    </xf>
    <xf numFmtId="0" fontId="55" fillId="17" borderId="70" xfId="7" applyFont="1" applyFill="1" applyBorder="1" applyAlignment="1" applyProtection="1">
      <alignment horizontal="left" vertical="center"/>
    </xf>
    <xf numFmtId="0" fontId="55" fillId="17" borderId="55" xfId="7" applyFont="1" applyFill="1" applyBorder="1" applyAlignment="1" applyProtection="1">
      <alignment horizontal="left" vertical="center"/>
    </xf>
    <xf numFmtId="0" fontId="55" fillId="17" borderId="56" xfId="7" applyFont="1" applyFill="1" applyBorder="1" applyAlignment="1" applyProtection="1">
      <alignment horizontal="left" vertical="center"/>
    </xf>
    <xf numFmtId="0" fontId="147" fillId="15" borderId="76" xfId="7" applyFont="1" applyFill="1" applyBorder="1" applyAlignment="1" applyProtection="1">
      <alignment horizontal="center" vertical="center"/>
    </xf>
    <xf numFmtId="0" fontId="147" fillId="15" borderId="77" xfId="7" applyFont="1" applyFill="1" applyBorder="1" applyAlignment="1" applyProtection="1">
      <alignment horizontal="center" vertical="center"/>
    </xf>
    <xf numFmtId="0" fontId="147" fillId="15" borderId="78" xfId="7" applyFont="1" applyFill="1" applyBorder="1" applyAlignment="1" applyProtection="1">
      <alignment horizontal="center" vertical="center"/>
    </xf>
    <xf numFmtId="172" fontId="91" fillId="5" borderId="0" xfId="0" applyNumberFormat="1" applyFont="1" applyFill="1" applyBorder="1" applyAlignment="1">
      <alignment horizontal="center"/>
    </xf>
    <xf numFmtId="0" fontId="55" fillId="17" borderId="74" xfId="7" applyFont="1" applyFill="1" applyBorder="1" applyAlignment="1" applyProtection="1">
      <alignment horizontal="left" vertical="center"/>
    </xf>
    <xf numFmtId="0" fontId="55" fillId="17" borderId="75" xfId="7" applyFont="1" applyFill="1" applyBorder="1" applyAlignment="1" applyProtection="1">
      <alignment horizontal="left" vertical="center"/>
    </xf>
    <xf numFmtId="0" fontId="55" fillId="17" borderId="59" xfId="7" applyFont="1" applyFill="1" applyBorder="1" applyAlignment="1" applyProtection="1">
      <alignment horizontal="left" vertical="center"/>
    </xf>
    <xf numFmtId="0" fontId="84" fillId="16" borderId="57" xfId="0" applyFont="1" applyFill="1" applyBorder="1" applyAlignment="1">
      <alignment horizontal="center" vertical="center"/>
    </xf>
    <xf numFmtId="0" fontId="84" fillId="16" borderId="58" xfId="0" applyFont="1" applyFill="1" applyBorder="1" applyAlignment="1">
      <alignment horizontal="center" vertical="center"/>
    </xf>
    <xf numFmtId="0" fontId="84" fillId="16" borderId="51" xfId="0" applyFont="1" applyFill="1" applyBorder="1" applyAlignment="1">
      <alignment horizontal="center" vertical="center"/>
    </xf>
    <xf numFmtId="0" fontId="84" fillId="16" borderId="52" xfId="0" applyFont="1" applyFill="1" applyBorder="1" applyAlignment="1">
      <alignment horizontal="center" vertical="center"/>
    </xf>
    <xf numFmtId="0" fontId="90" fillId="5" borderId="0" xfId="0" applyFont="1" applyFill="1" applyBorder="1" applyAlignment="1">
      <alignment horizontal="center"/>
    </xf>
    <xf numFmtId="0" fontId="84" fillId="16" borderId="73" xfId="0" applyFont="1" applyFill="1" applyBorder="1" applyAlignment="1">
      <alignment horizontal="center" vertical="center"/>
    </xf>
    <xf numFmtId="0" fontId="91" fillId="5" borderId="0" xfId="0" applyFont="1" applyFill="1" applyBorder="1" applyAlignment="1">
      <alignment horizontal="center"/>
    </xf>
    <xf numFmtId="0" fontId="93" fillId="19" borderId="132" xfId="0" applyFont="1" applyFill="1" applyBorder="1" applyAlignment="1">
      <alignment horizontal="center"/>
    </xf>
    <xf numFmtId="0" fontId="97" fillId="0" borderId="0" xfId="0" applyFont="1" applyAlignment="1">
      <alignment horizontal="center"/>
    </xf>
    <xf numFmtId="172" fontId="111" fillId="4" borderId="0" xfId="0" applyNumberFormat="1" applyFont="1" applyFill="1" applyAlignment="1">
      <alignment horizontal="center" vertical="center"/>
    </xf>
    <xf numFmtId="172" fontId="110" fillId="4" borderId="0" xfId="0" applyNumberFormat="1" applyFont="1" applyFill="1" applyBorder="1" applyAlignment="1">
      <alignment horizontal="center"/>
    </xf>
    <xf numFmtId="0" fontId="81" fillId="0" borderId="0" xfId="0" applyFont="1" applyFill="1" applyBorder="1" applyAlignment="1">
      <alignment horizontal="center"/>
    </xf>
    <xf numFmtId="0" fontId="72" fillId="4" borderId="0" xfId="0" applyFont="1" applyFill="1" applyAlignment="1">
      <alignment horizontal="center" vertical="center"/>
    </xf>
    <xf numFmtId="0" fontId="74" fillId="11" borderId="2" xfId="0" applyFont="1" applyFill="1" applyBorder="1" applyAlignment="1">
      <alignment horizontal="center" vertical="center" wrapText="1"/>
    </xf>
    <xf numFmtId="0" fontId="73" fillId="4" borderId="0" xfId="0" applyFont="1" applyFill="1" applyAlignment="1">
      <alignment horizontal="center" vertical="center"/>
    </xf>
    <xf numFmtId="0" fontId="75" fillId="18" borderId="21" xfId="0" applyFont="1" applyFill="1" applyBorder="1" applyAlignment="1">
      <alignment horizontal="center" vertical="center" wrapText="1"/>
    </xf>
    <xf numFmtId="0" fontId="75" fillId="18" borderId="22" xfId="0" applyFont="1" applyFill="1" applyBorder="1" applyAlignment="1">
      <alignment horizontal="center" vertical="center" wrapText="1"/>
    </xf>
    <xf numFmtId="0" fontId="75" fillId="18" borderId="2" xfId="0" applyFont="1" applyFill="1" applyBorder="1" applyAlignment="1">
      <alignment horizontal="center" vertical="center"/>
    </xf>
    <xf numFmtId="3" fontId="75" fillId="18" borderId="2" xfId="2" applyNumberFormat="1" applyFont="1" applyFill="1" applyBorder="1" applyAlignment="1">
      <alignment horizontal="center" vertical="center"/>
    </xf>
    <xf numFmtId="3" fontId="75" fillId="18" borderId="17" xfId="2" applyNumberFormat="1" applyFont="1" applyFill="1" applyBorder="1" applyAlignment="1">
      <alignment horizontal="center" vertical="center"/>
    </xf>
    <xf numFmtId="3" fontId="75" fillId="18" borderId="18" xfId="2" applyNumberFormat="1" applyFont="1" applyFill="1" applyBorder="1" applyAlignment="1">
      <alignment horizontal="center" vertical="center"/>
    </xf>
    <xf numFmtId="3" fontId="75" fillId="18" borderId="19" xfId="2" applyNumberFormat="1" applyFont="1" applyFill="1" applyBorder="1" applyAlignment="1">
      <alignment horizontal="center" vertical="center"/>
    </xf>
    <xf numFmtId="3" fontId="51" fillId="4" borderId="23" xfId="2" quotePrefix="1" applyNumberFormat="1" applyFont="1" applyFill="1" applyBorder="1" applyAlignment="1">
      <alignment horizontal="right"/>
    </xf>
    <xf numFmtId="3" fontId="51" fillId="4" borderId="90" xfId="2" quotePrefix="1" applyNumberFormat="1" applyFont="1" applyFill="1" applyBorder="1" applyAlignment="1">
      <alignment horizontal="right"/>
    </xf>
    <xf numFmtId="3" fontId="51" fillId="4" borderId="82" xfId="2" applyNumberFormat="1" applyFont="1" applyFill="1" applyBorder="1" applyAlignment="1">
      <alignment horizontal="right"/>
    </xf>
    <xf numFmtId="3" fontId="51" fillId="4" borderId="83" xfId="2" applyNumberFormat="1" applyFont="1" applyFill="1" applyBorder="1" applyAlignment="1">
      <alignment horizontal="right"/>
    </xf>
    <xf numFmtId="3" fontId="51" fillId="4" borderId="85" xfId="2" applyNumberFormat="1" applyFont="1" applyFill="1" applyBorder="1" applyAlignment="1">
      <alignment horizontal="right"/>
    </xf>
    <xf numFmtId="3" fontId="51" fillId="4" borderId="86" xfId="2" applyNumberFormat="1" applyFont="1" applyFill="1" applyBorder="1" applyAlignment="1">
      <alignment horizontal="right"/>
    </xf>
    <xf numFmtId="0" fontId="61" fillId="4" borderId="94" xfId="0" applyFont="1" applyFill="1" applyBorder="1" applyAlignment="1">
      <alignment horizontal="center" vertical="center"/>
    </xf>
    <xf numFmtId="0" fontId="61" fillId="4" borderId="93" xfId="0" applyFont="1" applyFill="1" applyBorder="1" applyAlignment="1">
      <alignment horizontal="center" vertical="center"/>
    </xf>
    <xf numFmtId="0" fontId="51" fillId="4" borderId="0" xfId="0" applyFont="1" applyFill="1" applyAlignment="1">
      <alignment horizontal="center"/>
    </xf>
    <xf numFmtId="0" fontId="98" fillId="4" borderId="0" xfId="0" applyFont="1" applyFill="1" applyAlignment="1">
      <alignment horizontal="center" wrapText="1"/>
    </xf>
    <xf numFmtId="0" fontId="99" fillId="4" borderId="0" xfId="0" applyFont="1" applyFill="1" applyAlignment="1">
      <alignment horizontal="center" wrapText="1"/>
    </xf>
    <xf numFmtId="0" fontId="61" fillId="4" borderId="91" xfId="0" applyFont="1" applyFill="1" applyBorder="1" applyAlignment="1">
      <alignment horizontal="center" vertical="center"/>
    </xf>
    <xf numFmtId="0" fontId="61" fillId="4" borderId="92" xfId="0" applyFont="1" applyFill="1" applyBorder="1" applyAlignment="1">
      <alignment horizontal="center" vertical="center"/>
    </xf>
    <xf numFmtId="0" fontId="51" fillId="4" borderId="0" xfId="0" quotePrefix="1" applyFont="1" applyFill="1" applyAlignment="1">
      <alignment horizontal="center"/>
    </xf>
    <xf numFmtId="0" fontId="22" fillId="0" borderId="0" xfId="13" applyFont="1" applyFill="1" applyBorder="1" applyAlignment="1" applyProtection="1">
      <alignment horizontal="left"/>
      <protection locked="0"/>
    </xf>
    <xf numFmtId="3" fontId="51" fillId="4" borderId="0" xfId="0" applyNumberFormat="1" applyFont="1" applyFill="1" applyAlignment="1">
      <alignment horizontal="left"/>
    </xf>
    <xf numFmtId="0" fontId="67" fillId="4" borderId="0" xfId="0" applyFont="1" applyFill="1" applyAlignment="1">
      <alignment horizontal="center"/>
    </xf>
    <xf numFmtId="0" fontId="63" fillId="4" borderId="0" xfId="0" applyFont="1" applyFill="1" applyAlignment="1">
      <alignment horizontal="right" vertical="top"/>
    </xf>
    <xf numFmtId="49" fontId="61" fillId="4" borderId="0" xfId="0" applyNumberFormat="1" applyFont="1" applyFill="1" applyAlignment="1">
      <alignment horizontal="center"/>
    </xf>
    <xf numFmtId="0" fontId="61" fillId="4" borderId="0" xfId="0" applyNumberFormat="1" applyFont="1" applyFill="1" applyAlignment="1">
      <alignment horizontal="center"/>
    </xf>
    <xf numFmtId="0" fontId="61" fillId="4" borderId="0" xfId="0" applyFont="1" applyFill="1" applyAlignment="1">
      <alignment horizontal="center"/>
    </xf>
    <xf numFmtId="0" fontId="123" fillId="0" borderId="0" xfId="13" applyFont="1" applyFill="1" applyBorder="1" applyAlignment="1" applyProtection="1">
      <alignment horizontal="left"/>
      <protection locked="0"/>
    </xf>
    <xf numFmtId="0" fontId="80" fillId="18" borderId="2" xfId="0" applyFont="1" applyFill="1" applyBorder="1" applyAlignment="1">
      <alignment horizontal="right"/>
    </xf>
    <xf numFmtId="0" fontId="103" fillId="4" borderId="0" xfId="0" applyFont="1" applyFill="1" applyAlignment="1">
      <alignment horizontal="left" wrapText="1"/>
    </xf>
    <xf numFmtId="0" fontId="80" fillId="18" borderId="2" xfId="0" applyFont="1" applyFill="1" applyBorder="1" applyAlignment="1">
      <alignment horizontal="center" vertical="center"/>
    </xf>
    <xf numFmtId="0" fontId="80" fillId="18" borderId="2" xfId="0" applyFont="1" applyFill="1" applyBorder="1" applyAlignment="1">
      <alignment horizontal="center" vertical="center" wrapText="1"/>
    </xf>
    <xf numFmtId="166" fontId="80" fillId="18" borderId="2" xfId="2" applyNumberFormat="1" applyFont="1" applyFill="1" applyBorder="1" applyAlignment="1">
      <alignment horizontal="center" vertical="center"/>
    </xf>
    <xf numFmtId="0" fontId="97" fillId="4" borderId="0" xfId="0" quotePrefix="1" applyFont="1" applyFill="1" applyAlignment="1">
      <alignment horizontal="center"/>
    </xf>
    <xf numFmtId="0" fontId="97" fillId="4" borderId="0" xfId="0" applyFont="1" applyFill="1" applyAlignment="1">
      <alignment horizontal="center"/>
    </xf>
    <xf numFmtId="0" fontId="0" fillId="4" borderId="0" xfId="0" quotePrefix="1" applyFont="1" applyFill="1" applyAlignment="1">
      <alignment horizontal="center"/>
    </xf>
    <xf numFmtId="0" fontId="0" fillId="4" borderId="0" xfId="0" applyNumberFormat="1" applyFont="1" applyFill="1" applyAlignment="1">
      <alignment horizontal="center"/>
    </xf>
    <xf numFmtId="0" fontId="0" fillId="4" borderId="0" xfId="0" quotePrefix="1" applyNumberFormat="1" applyFont="1" applyFill="1" applyAlignment="1">
      <alignment horizontal="center"/>
    </xf>
    <xf numFmtId="0" fontId="134" fillId="4" borderId="0" xfId="0" applyFont="1" applyFill="1" applyAlignment="1">
      <alignment horizontal="center" wrapText="1"/>
    </xf>
    <xf numFmtId="0" fontId="65" fillId="4" borderId="0" xfId="0" applyFont="1" applyFill="1" applyAlignment="1">
      <alignment horizontal="center"/>
    </xf>
    <xf numFmtId="0" fontId="0" fillId="4" borderId="0" xfId="0" applyFont="1" applyFill="1" applyAlignment="1">
      <alignment horizontal="center"/>
    </xf>
    <xf numFmtId="0" fontId="80" fillId="18" borderId="2" xfId="0" applyFont="1" applyFill="1" applyBorder="1" applyAlignment="1">
      <alignment horizontal="center"/>
    </xf>
    <xf numFmtId="0" fontId="0" fillId="4" borderId="0" xfId="0" applyFont="1" applyFill="1" applyAlignment="1">
      <alignment horizontal="center" wrapText="1"/>
    </xf>
    <xf numFmtId="3" fontId="79" fillId="4" borderId="0" xfId="0" quotePrefix="1" applyNumberFormat="1" applyFont="1" applyFill="1" applyAlignment="1">
      <alignment horizontal="center"/>
    </xf>
    <xf numFmtId="3" fontId="0" fillId="4" borderId="0" xfId="0" applyNumberFormat="1" applyFont="1" applyFill="1" applyAlignment="1">
      <alignment horizontal="center"/>
    </xf>
    <xf numFmtId="3" fontId="65" fillId="4" borderId="0" xfId="0" applyNumberFormat="1" applyFont="1" applyFill="1" applyAlignment="1">
      <alignment horizontal="center"/>
    </xf>
    <xf numFmtId="166" fontId="62" fillId="18" borderId="2" xfId="2" applyNumberFormat="1" applyFont="1" applyFill="1" applyBorder="1" applyAlignment="1">
      <alignment horizontal="center" vertical="center" wrapText="1"/>
    </xf>
    <xf numFmtId="166" fontId="104" fillId="4" borderId="0" xfId="2" applyNumberFormat="1" applyFont="1" applyFill="1" applyAlignment="1">
      <alignment horizontal="center"/>
    </xf>
    <xf numFmtId="0" fontId="104" fillId="4" borderId="0" xfId="2" applyNumberFormat="1" applyFont="1" applyFill="1" applyAlignment="1">
      <alignment horizontal="center"/>
    </xf>
    <xf numFmtId="0" fontId="62" fillId="18" borderId="2" xfId="2" applyNumberFormat="1" applyFont="1" applyFill="1" applyBorder="1" applyAlignment="1">
      <alignment horizontal="center" vertical="center" wrapText="1"/>
    </xf>
    <xf numFmtId="166" fontId="62" fillId="18" borderId="2" xfId="2" applyNumberFormat="1" applyFont="1" applyFill="1" applyBorder="1" applyAlignment="1">
      <alignment horizontal="center"/>
    </xf>
    <xf numFmtId="166" fontId="62" fillId="18" borderId="104" xfId="2" applyNumberFormat="1" applyFont="1" applyFill="1" applyBorder="1" applyAlignment="1">
      <alignment horizontal="center"/>
    </xf>
    <xf numFmtId="0" fontId="62" fillId="18" borderId="17" xfId="2" applyNumberFormat="1" applyFont="1" applyFill="1" applyBorder="1" applyAlignment="1">
      <alignment horizontal="center" vertical="center" wrapText="1"/>
    </xf>
    <xf numFmtId="0" fontId="62" fillId="18" borderId="19" xfId="2" applyNumberFormat="1" applyFont="1" applyFill="1" applyBorder="1" applyAlignment="1">
      <alignment horizontal="center" vertical="center" wrapText="1"/>
    </xf>
    <xf numFmtId="0" fontId="98" fillId="4" borderId="0" xfId="0" applyNumberFormat="1" applyFont="1" applyFill="1" applyAlignment="1">
      <alignment horizontal="center" wrapText="1"/>
    </xf>
    <xf numFmtId="166" fontId="137" fillId="4" borderId="0" xfId="2" applyNumberFormat="1" applyFont="1" applyFill="1" applyAlignment="1">
      <alignment horizontal="center"/>
    </xf>
    <xf numFmtId="0" fontId="137" fillId="4" borderId="0" xfId="2" applyNumberFormat="1" applyFont="1" applyFill="1" applyAlignment="1">
      <alignment horizontal="center"/>
    </xf>
    <xf numFmtId="166" fontId="97" fillId="4" borderId="0" xfId="2" applyNumberFormat="1" applyFont="1" applyFill="1" applyAlignment="1">
      <alignment horizontal="center"/>
    </xf>
    <xf numFmtId="0" fontId="97" fillId="4" borderId="0" xfId="2" applyNumberFormat="1" applyFont="1" applyFill="1" applyAlignment="1">
      <alignment horizontal="center"/>
    </xf>
    <xf numFmtId="49" fontId="62" fillId="4" borderId="0" xfId="2" applyNumberFormat="1" applyFont="1" applyFill="1" applyAlignment="1">
      <alignment horizontal="center"/>
    </xf>
    <xf numFmtId="0" fontId="62" fillId="4" borderId="0" xfId="2" applyNumberFormat="1" applyFont="1" applyFill="1" applyAlignment="1">
      <alignment horizontal="center"/>
    </xf>
    <xf numFmtId="166" fontId="62" fillId="4" borderId="0" xfId="2" applyNumberFormat="1" applyFont="1" applyFill="1" applyAlignment="1">
      <alignment horizontal="center"/>
    </xf>
    <xf numFmtId="0" fontId="66" fillId="4" borderId="0" xfId="0" applyNumberFormat="1" applyFont="1" applyFill="1" applyAlignment="1">
      <alignment horizontal="center" wrapText="1"/>
    </xf>
    <xf numFmtId="0" fontId="66" fillId="4" borderId="0" xfId="0" applyFont="1" applyFill="1" applyAlignment="1">
      <alignment horizontal="center" wrapText="1"/>
    </xf>
    <xf numFmtId="0" fontId="77" fillId="18" borderId="36" xfId="0" applyFont="1" applyFill="1" applyBorder="1" applyAlignment="1">
      <alignment horizontal="center" vertical="center" wrapText="1"/>
    </xf>
    <xf numFmtId="0" fontId="51" fillId="4" borderId="0" xfId="0" applyNumberFormat="1" applyFont="1" applyFill="1" applyAlignment="1">
      <alignment horizontal="center"/>
    </xf>
    <xf numFmtId="0" fontId="67" fillId="4" borderId="0" xfId="0" applyNumberFormat="1" applyFont="1" applyFill="1" applyAlignment="1">
      <alignment horizontal="center"/>
    </xf>
    <xf numFmtId="0" fontId="77" fillId="18" borderId="46" xfId="0" applyFont="1" applyFill="1" applyBorder="1" applyAlignment="1">
      <alignment horizontal="center" vertical="center" wrapText="1"/>
    </xf>
    <xf numFmtId="0" fontId="77" fillId="18" borderId="47" xfId="0" applyFont="1" applyFill="1" applyBorder="1" applyAlignment="1">
      <alignment horizontal="center" vertical="center" wrapText="1"/>
    </xf>
    <xf numFmtId="0" fontId="77" fillId="18" borderId="2" xfId="0" applyFont="1" applyFill="1" applyBorder="1" applyAlignment="1">
      <alignment horizontal="center" vertical="center" wrapText="1"/>
    </xf>
    <xf numFmtId="166" fontId="28" fillId="4" borderId="0" xfId="2" applyNumberFormat="1" applyFont="1" applyFill="1" applyAlignment="1">
      <alignment horizontal="center"/>
    </xf>
    <xf numFmtId="49" fontId="77" fillId="18" borderId="36" xfId="0" applyNumberFormat="1" applyFont="1" applyFill="1" applyBorder="1" applyAlignment="1">
      <alignment horizontal="center" vertical="center" wrapText="1"/>
    </xf>
    <xf numFmtId="0" fontId="77" fillId="18" borderId="36" xfId="0" applyNumberFormat="1" applyFont="1" applyFill="1" applyBorder="1" applyAlignment="1">
      <alignment horizontal="center" vertical="center" wrapText="1"/>
    </xf>
    <xf numFmtId="49" fontId="57" fillId="4" borderId="0" xfId="0" applyNumberFormat="1" applyFont="1" applyFill="1" applyBorder="1" applyAlignment="1">
      <alignment horizontal="center"/>
    </xf>
    <xf numFmtId="0" fontId="57" fillId="4" borderId="0" xfId="0" applyNumberFormat="1" applyFont="1" applyFill="1" applyBorder="1" applyAlignment="1">
      <alignment horizontal="center"/>
    </xf>
    <xf numFmtId="0" fontId="28" fillId="4" borderId="0" xfId="2" applyNumberFormat="1" applyFont="1" applyFill="1" applyAlignment="1">
      <alignment horizontal="center"/>
    </xf>
    <xf numFmtId="0" fontId="33" fillId="4" borderId="0" xfId="2" applyNumberFormat="1" applyFont="1" applyFill="1" applyAlignment="1">
      <alignment horizontal="center"/>
    </xf>
    <xf numFmtId="166" fontId="33" fillId="4" borderId="0" xfId="2" applyNumberFormat="1" applyFont="1" applyFill="1" applyAlignment="1">
      <alignment horizontal="center"/>
    </xf>
    <xf numFmtId="0" fontId="57" fillId="4" borderId="0" xfId="0" applyFont="1" applyFill="1" applyBorder="1" applyAlignment="1">
      <alignment horizontal="center"/>
    </xf>
    <xf numFmtId="0" fontId="42" fillId="4" borderId="0" xfId="0" applyFont="1" applyFill="1" applyAlignment="1">
      <alignment horizontal="center" wrapText="1"/>
    </xf>
    <xf numFmtId="0" fontId="38" fillId="4" borderId="0" xfId="0" applyFont="1" applyFill="1" applyAlignment="1">
      <alignment horizontal="center"/>
    </xf>
    <xf numFmtId="0" fontId="27" fillId="4" borderId="0" xfId="0" applyFont="1" applyFill="1" applyAlignment="1">
      <alignment horizontal="center"/>
    </xf>
    <xf numFmtId="0" fontId="77" fillId="18" borderId="17" xfId="0" applyFont="1" applyFill="1" applyBorder="1" applyAlignment="1">
      <alignment horizontal="center" vertical="center" wrapText="1"/>
    </xf>
    <xf numFmtId="0" fontId="77" fillId="18" borderId="41" xfId="0" applyFont="1" applyFill="1" applyBorder="1" applyAlignment="1">
      <alignment horizontal="center" vertical="center" wrapText="1"/>
    </xf>
    <xf numFmtId="49" fontId="77" fillId="18" borderId="48" xfId="0" applyNumberFormat="1" applyFont="1" applyFill="1" applyBorder="1" applyAlignment="1">
      <alignment horizontal="center" vertical="center" wrapText="1"/>
    </xf>
    <xf numFmtId="49" fontId="77" fillId="18" borderId="49" xfId="0" applyNumberFormat="1" applyFont="1" applyFill="1" applyBorder="1" applyAlignment="1">
      <alignment horizontal="center" vertical="center" wrapText="1"/>
    </xf>
    <xf numFmtId="49" fontId="77" fillId="18" borderId="45" xfId="0" applyNumberFormat="1" applyFont="1" applyFill="1" applyBorder="1" applyAlignment="1">
      <alignment horizontal="center" vertical="center" wrapText="1"/>
    </xf>
    <xf numFmtId="49" fontId="77" fillId="18" borderId="47" xfId="0" applyNumberFormat="1" applyFont="1" applyFill="1" applyBorder="1" applyAlignment="1">
      <alignment horizontal="center" vertical="center" wrapText="1"/>
    </xf>
    <xf numFmtId="0" fontId="98" fillId="4" borderId="0" xfId="0" applyFont="1" applyFill="1" applyBorder="1" applyAlignment="1">
      <alignment horizontal="center" wrapText="1"/>
    </xf>
    <xf numFmtId="166" fontId="62" fillId="18" borderId="17" xfId="2" applyNumberFormat="1" applyFont="1" applyFill="1" applyBorder="1" applyAlignment="1">
      <alignment horizontal="center"/>
    </xf>
    <xf numFmtId="166" fontId="62" fillId="18" borderId="19" xfId="2" applyNumberFormat="1" applyFont="1" applyFill="1" applyBorder="1" applyAlignment="1">
      <alignment horizontal="center"/>
    </xf>
    <xf numFmtId="0" fontId="62" fillId="4" borderId="0" xfId="0" applyNumberFormat="1" applyFont="1" applyFill="1" applyBorder="1" applyAlignment="1">
      <alignment horizontal="center"/>
    </xf>
    <xf numFmtId="166" fontId="95" fillId="4" borderId="0" xfId="2" applyNumberFormat="1" applyFont="1" applyFill="1" applyAlignment="1">
      <alignment horizontal="center"/>
    </xf>
    <xf numFmtId="0" fontId="62" fillId="4" borderId="0" xfId="0" applyFont="1" applyFill="1" applyBorder="1" applyAlignment="1">
      <alignment horizontal="center"/>
    </xf>
    <xf numFmtId="166" fontId="96" fillId="4" borderId="0" xfId="2" applyNumberFormat="1" applyFont="1" applyFill="1" applyAlignment="1">
      <alignment horizontal="center"/>
    </xf>
    <xf numFmtId="0" fontId="157" fillId="4" borderId="0" xfId="0" applyFont="1" applyFill="1" applyAlignment="1">
      <alignment horizontal="center"/>
    </xf>
    <xf numFmtId="0" fontId="94" fillId="18" borderId="21" xfId="0" applyFont="1" applyFill="1" applyBorder="1" applyAlignment="1">
      <alignment horizontal="center" vertical="center" wrapText="1"/>
    </xf>
    <xf numFmtId="0" fontId="94" fillId="18" borderId="22" xfId="0" applyFont="1" applyFill="1" applyBorder="1" applyAlignment="1">
      <alignment horizontal="center" vertical="center" wrapText="1"/>
    </xf>
    <xf numFmtId="0" fontId="94" fillId="18" borderId="139" xfId="0" applyFont="1" applyFill="1" applyBorder="1" applyAlignment="1">
      <alignment horizontal="center" vertical="center" wrapText="1"/>
    </xf>
    <xf numFmtId="0" fontId="94" fillId="18" borderId="141" xfId="0" applyFont="1" applyFill="1" applyBorder="1" applyAlignment="1">
      <alignment horizontal="center" vertical="center" wrapText="1"/>
    </xf>
    <xf numFmtId="0" fontId="94" fillId="18" borderId="140" xfId="0" applyFont="1" applyFill="1" applyBorder="1" applyAlignment="1">
      <alignment horizontal="center" vertical="center" wrapText="1"/>
    </xf>
    <xf numFmtId="0" fontId="62" fillId="4" borderId="0" xfId="0" applyFont="1" applyFill="1" applyAlignment="1">
      <alignment horizontal="center"/>
    </xf>
    <xf numFmtId="176" fontId="97" fillId="4" borderId="0" xfId="0" applyNumberFormat="1" applyFont="1" applyFill="1" applyAlignment="1">
      <alignment horizontal="center"/>
    </xf>
    <xf numFmtId="176" fontId="0" fillId="4" borderId="0" xfId="0" applyNumberFormat="1" applyFont="1" applyFill="1" applyAlignment="1">
      <alignment horizontal="center"/>
    </xf>
    <xf numFmtId="0" fontId="104" fillId="4" borderId="0" xfId="0" applyFont="1" applyFill="1" applyAlignment="1">
      <alignment horizontal="center"/>
    </xf>
    <xf numFmtId="0" fontId="94" fillId="18" borderId="17" xfId="0" applyFont="1" applyFill="1" applyBorder="1" applyAlignment="1">
      <alignment horizontal="center" vertical="center" wrapText="1"/>
    </xf>
    <xf numFmtId="176" fontId="94" fillId="18" borderId="19" xfId="0" applyNumberFormat="1" applyFont="1" applyFill="1" applyBorder="1" applyAlignment="1">
      <alignment horizontal="center" vertical="center" wrapText="1"/>
    </xf>
    <xf numFmtId="0" fontId="94" fillId="18" borderId="138" xfId="0" applyFont="1" applyFill="1" applyBorder="1" applyAlignment="1">
      <alignment horizontal="center" vertical="center" wrapText="1"/>
    </xf>
    <xf numFmtId="0" fontId="94" fillId="18" borderId="129" xfId="0" applyFont="1" applyFill="1" applyBorder="1" applyAlignment="1">
      <alignment horizontal="center" vertical="center" wrapText="1"/>
    </xf>
    <xf numFmtId="0" fontId="95" fillId="4" borderId="0" xfId="0" applyFont="1" applyFill="1" applyBorder="1" applyAlignment="1">
      <alignment horizontal="center"/>
    </xf>
    <xf numFmtId="0" fontId="94" fillId="4" borderId="0" xfId="2" applyNumberFormat="1" applyFont="1" applyFill="1" applyAlignment="1">
      <alignment horizontal="center"/>
    </xf>
    <xf numFmtId="0" fontId="95" fillId="4" borderId="0" xfId="0" applyFont="1" applyFill="1" applyAlignment="1">
      <alignment horizontal="center"/>
    </xf>
    <xf numFmtId="166" fontId="94" fillId="18" borderId="2" xfId="2" applyNumberFormat="1" applyFont="1" applyFill="1" applyBorder="1" applyAlignment="1">
      <alignment horizontal="center" vertical="center"/>
    </xf>
    <xf numFmtId="166" fontId="94" fillId="18" borderId="21" xfId="2" applyNumberFormat="1" applyFont="1" applyFill="1" applyBorder="1" applyAlignment="1">
      <alignment horizontal="center" vertical="center"/>
    </xf>
    <xf numFmtId="166" fontId="94" fillId="18" borderId="2" xfId="2" applyNumberFormat="1" applyFont="1" applyFill="1" applyBorder="1" applyAlignment="1">
      <alignment horizontal="center" wrapText="1"/>
    </xf>
    <xf numFmtId="0" fontId="94" fillId="18" borderId="2" xfId="0" applyFont="1" applyFill="1" applyBorder="1" applyAlignment="1">
      <alignment horizontal="center" wrapText="1"/>
    </xf>
    <xf numFmtId="0" fontId="62" fillId="18" borderId="2" xfId="0" applyFont="1" applyFill="1" applyBorder="1" applyAlignment="1">
      <alignment horizontal="center" vertical="center" wrapText="1"/>
    </xf>
    <xf numFmtId="0" fontId="65" fillId="0" borderId="0" xfId="0" applyFont="1" applyAlignment="1">
      <alignment horizontal="center"/>
    </xf>
    <xf numFmtId="0" fontId="152" fillId="0" borderId="0" xfId="0" applyFont="1" applyAlignment="1">
      <alignment horizontal="center"/>
    </xf>
    <xf numFmtId="0" fontId="62" fillId="18" borderId="2" xfId="0" applyFont="1" applyFill="1" applyBorder="1" applyAlignment="1">
      <alignment horizontal="center" vertical="center"/>
    </xf>
    <xf numFmtId="0" fontId="104" fillId="4" borderId="0" xfId="0" applyFont="1" applyFill="1" applyBorder="1" applyAlignment="1">
      <alignment horizontal="center"/>
    </xf>
    <xf numFmtId="166" fontId="62" fillId="18" borderId="19" xfId="2" applyNumberFormat="1" applyFont="1" applyFill="1" applyBorder="1" applyAlignment="1">
      <alignment horizontal="center" vertical="center" wrapText="1"/>
    </xf>
    <xf numFmtId="166" fontId="62" fillId="18" borderId="2" xfId="2" applyNumberFormat="1" applyFont="1" applyFill="1" applyBorder="1" applyAlignment="1">
      <alignment horizontal="center" vertical="center"/>
    </xf>
    <xf numFmtId="166" fontId="62" fillId="18" borderId="21" xfId="2" applyNumberFormat="1" applyFont="1" applyFill="1" applyBorder="1" applyAlignment="1">
      <alignment horizontal="center" vertical="center" wrapText="1"/>
    </xf>
    <xf numFmtId="166" fontId="62" fillId="18" borderId="22" xfId="2" applyNumberFormat="1" applyFont="1" applyFill="1" applyBorder="1" applyAlignment="1">
      <alignment horizontal="center" vertical="center" wrapText="1"/>
    </xf>
    <xf numFmtId="0" fontId="94" fillId="18" borderId="2" xfId="0" applyFont="1" applyFill="1" applyBorder="1" applyAlignment="1">
      <alignment horizontal="center" vertical="center" wrapText="1"/>
    </xf>
    <xf numFmtId="0" fontId="24" fillId="4" borderId="0" xfId="0" applyFont="1" applyFill="1" applyAlignment="1">
      <alignment horizontal="center"/>
    </xf>
    <xf numFmtId="0" fontId="0" fillId="4" borderId="0" xfId="0" applyFont="1" applyFill="1" applyBorder="1" applyAlignment="1">
      <alignment horizontal="center"/>
    </xf>
    <xf numFmtId="0" fontId="0" fillId="0" borderId="0" xfId="0" applyFont="1" applyAlignment="1">
      <alignment horizontal="center"/>
    </xf>
    <xf numFmtId="0" fontId="104" fillId="4" borderId="43" xfId="0" applyFont="1" applyFill="1" applyBorder="1" applyAlignment="1">
      <alignment horizontal="center"/>
    </xf>
    <xf numFmtId="166" fontId="94" fillId="18" borderId="2" xfId="2" applyNumberFormat="1" applyFont="1" applyFill="1" applyBorder="1" applyAlignment="1">
      <alignment horizontal="center"/>
    </xf>
    <xf numFmtId="0" fontId="94" fillId="18" borderId="21" xfId="0" applyFont="1" applyFill="1" applyBorder="1" applyAlignment="1">
      <alignment horizontal="center" vertical="center"/>
    </xf>
    <xf numFmtId="0" fontId="94" fillId="18" borderId="24" xfId="0" applyFont="1" applyFill="1" applyBorder="1" applyAlignment="1">
      <alignment horizontal="center" vertical="center"/>
    </xf>
    <xf numFmtId="43" fontId="94" fillId="18" borderId="21" xfId="2" applyFont="1" applyFill="1" applyBorder="1" applyAlignment="1">
      <alignment horizontal="center" vertical="center"/>
    </xf>
    <xf numFmtId="43" fontId="94" fillId="18" borderId="24" xfId="2" applyFont="1" applyFill="1" applyBorder="1" applyAlignment="1">
      <alignment horizontal="center" vertical="center"/>
    </xf>
    <xf numFmtId="0" fontId="145" fillId="0" borderId="0" xfId="0" applyFont="1" applyAlignment="1">
      <alignment horizontal="center"/>
    </xf>
    <xf numFmtId="0" fontId="62" fillId="18" borderId="2" xfId="0" applyNumberFormat="1" applyFont="1" applyFill="1" applyBorder="1" applyAlignment="1">
      <alignment horizontal="center" vertical="center"/>
    </xf>
    <xf numFmtId="0" fontId="57" fillId="4" borderId="0" xfId="0" applyNumberFormat="1" applyFont="1" applyFill="1" applyAlignment="1">
      <alignment horizontal="center"/>
    </xf>
    <xf numFmtId="166" fontId="57" fillId="4" borderId="0" xfId="2" applyNumberFormat="1" applyFont="1" applyFill="1" applyAlignment="1">
      <alignment horizontal="center"/>
    </xf>
    <xf numFmtId="166" fontId="41" fillId="4" borderId="0" xfId="2" applyNumberFormat="1" applyFont="1" applyFill="1" applyAlignment="1">
      <alignment horizontal="center"/>
    </xf>
    <xf numFmtId="0" fontId="40" fillId="7" borderId="2" xfId="0" applyFont="1" applyFill="1" applyBorder="1" applyAlignment="1">
      <alignment horizontal="center" vertical="center"/>
    </xf>
    <xf numFmtId="49" fontId="78" fillId="4" borderId="0" xfId="0" applyNumberFormat="1" applyFont="1" applyFill="1" applyAlignment="1">
      <alignment horizontal="center"/>
    </xf>
    <xf numFmtId="0" fontId="39" fillId="4" borderId="0" xfId="0" applyNumberFormat="1" applyFont="1" applyFill="1" applyBorder="1" applyAlignment="1">
      <alignment horizontal="center" vertical="top"/>
    </xf>
    <xf numFmtId="0" fontId="53" fillId="4" borderId="0" xfId="0" applyFont="1" applyFill="1" applyAlignment="1">
      <alignment horizontal="center"/>
    </xf>
    <xf numFmtId="166" fontId="53" fillId="4" borderId="0" xfId="2" applyNumberFormat="1" applyFont="1" applyFill="1" applyAlignment="1">
      <alignment horizontal="center"/>
    </xf>
    <xf numFmtId="0" fontId="36" fillId="4" borderId="0" xfId="0" applyFont="1" applyFill="1" applyAlignment="1">
      <alignment horizontal="center"/>
    </xf>
    <xf numFmtId="0" fontId="148" fillId="0" borderId="0" xfId="0" applyFont="1" applyAlignment="1">
      <alignment horizontal="center"/>
    </xf>
    <xf numFmtId="0" fontId="68" fillId="4" borderId="0" xfId="0" applyFont="1" applyFill="1" applyAlignment="1" applyProtection="1">
      <alignment horizontal="center" vertical="center"/>
    </xf>
    <xf numFmtId="0" fontId="35" fillId="4" borderId="0" xfId="0" applyNumberFormat="1" applyFont="1" applyFill="1" applyAlignment="1" applyProtection="1">
      <alignment horizontal="center" vertical="center"/>
    </xf>
    <xf numFmtId="0" fontId="35" fillId="4" borderId="30" xfId="0" applyFont="1" applyFill="1" applyBorder="1" applyAlignment="1" applyProtection="1">
      <alignment horizontal="right" vertical="center"/>
    </xf>
    <xf numFmtId="0" fontId="65" fillId="4" borderId="27" xfId="0" applyFont="1" applyFill="1" applyBorder="1" applyAlignment="1">
      <alignment horizontal="left"/>
    </xf>
    <xf numFmtId="0" fontId="65" fillId="4" borderId="25" xfId="0" applyFont="1" applyFill="1" applyBorder="1" applyAlignment="1">
      <alignment horizontal="left"/>
    </xf>
    <xf numFmtId="0" fontId="65" fillId="4" borderId="28" xfId="0" applyFont="1" applyFill="1" applyBorder="1" applyAlignment="1">
      <alignment horizontal="left"/>
    </xf>
    <xf numFmtId="0" fontId="0" fillId="4" borderId="27" xfId="0" applyFont="1" applyFill="1" applyBorder="1" applyAlignment="1">
      <alignment horizontal="left"/>
    </xf>
    <xf numFmtId="0" fontId="0" fillId="4" borderId="25" xfId="0" applyFont="1" applyFill="1" applyBorder="1" applyAlignment="1">
      <alignment horizontal="left"/>
    </xf>
    <xf numFmtId="0" fontId="0" fillId="4" borderId="28" xfId="0" applyFont="1" applyFill="1" applyBorder="1" applyAlignment="1">
      <alignment horizontal="left"/>
    </xf>
    <xf numFmtId="0" fontId="65" fillId="4" borderId="31" xfId="0" applyFont="1" applyFill="1" applyBorder="1" applyAlignment="1">
      <alignment horizontal="left" vertical="center" wrapText="1"/>
    </xf>
    <xf numFmtId="0" fontId="65" fillId="4" borderId="32" xfId="0" applyFont="1" applyFill="1" applyBorder="1" applyAlignment="1">
      <alignment horizontal="left" vertical="center" wrapText="1"/>
    </xf>
    <xf numFmtId="0" fontId="65" fillId="4" borderId="33" xfId="0" applyFont="1" applyFill="1" applyBorder="1" applyAlignment="1">
      <alignment horizontal="left" vertical="center" wrapText="1"/>
    </xf>
    <xf numFmtId="0" fontId="65" fillId="4" borderId="0" xfId="0" applyFont="1" applyFill="1" applyBorder="1" applyAlignment="1">
      <alignment horizontal="center"/>
    </xf>
    <xf numFmtId="0" fontId="0" fillId="4" borderId="103" xfId="0" applyFont="1" applyFill="1" applyBorder="1" applyAlignment="1">
      <alignment horizontal="left"/>
    </xf>
    <xf numFmtId="0" fontId="0" fillId="4" borderId="23" xfId="0" applyFont="1" applyFill="1" applyBorder="1" applyAlignment="1">
      <alignment horizontal="left"/>
    </xf>
    <xf numFmtId="0" fontId="0" fillId="4" borderId="34" xfId="0" applyFont="1" applyFill="1" applyBorder="1" applyAlignment="1">
      <alignment horizontal="left"/>
    </xf>
    <xf numFmtId="0" fontId="65" fillId="4" borderId="27" xfId="0" applyFont="1" applyFill="1" applyBorder="1" applyAlignment="1">
      <alignment horizontal="center"/>
    </xf>
    <xf numFmtId="0" fontId="65" fillId="4" borderId="25" xfId="0" applyFont="1" applyFill="1" applyBorder="1" applyAlignment="1">
      <alignment horizontal="center"/>
    </xf>
    <xf numFmtId="0" fontId="65" fillId="4" borderId="28" xfId="0" applyFont="1" applyFill="1" applyBorder="1" applyAlignment="1">
      <alignment horizontal="center"/>
    </xf>
    <xf numFmtId="0" fontId="0" fillId="4" borderId="27" xfId="0" applyFont="1" applyFill="1" applyBorder="1" applyAlignment="1">
      <alignment horizontal="left" vertical="top" wrapText="1"/>
    </xf>
    <xf numFmtId="0" fontId="0" fillId="4" borderId="25" xfId="0" applyFont="1" applyFill="1" applyBorder="1" applyAlignment="1">
      <alignment horizontal="left" vertical="top" wrapText="1"/>
    </xf>
    <xf numFmtId="0" fontId="0" fillId="4" borderId="28" xfId="0" applyFont="1" applyFill="1" applyBorder="1" applyAlignment="1">
      <alignment horizontal="left" vertical="top" wrapText="1"/>
    </xf>
    <xf numFmtId="3" fontId="65" fillId="19" borderId="105" xfId="0" applyNumberFormat="1" applyFont="1" applyFill="1" applyBorder="1" applyAlignment="1">
      <alignment horizontal="center" vertical="center"/>
    </xf>
    <xf numFmtId="3" fontId="65" fillId="19" borderId="22" xfId="0" applyNumberFormat="1" applyFont="1" applyFill="1" applyBorder="1" applyAlignment="1">
      <alignment horizontal="center" vertical="center"/>
    </xf>
    <xf numFmtId="0" fontId="65" fillId="19" borderId="104" xfId="0" applyFont="1" applyFill="1" applyBorder="1" applyAlignment="1">
      <alignment horizontal="center" vertical="center" wrapText="1"/>
    </xf>
    <xf numFmtId="0" fontId="0" fillId="19" borderId="104" xfId="0" applyFont="1" applyFill="1" applyBorder="1" applyAlignment="1">
      <alignment horizontal="center"/>
    </xf>
    <xf numFmtId="0" fontId="65" fillId="4" borderId="124" xfId="0" applyFont="1" applyFill="1" applyBorder="1" applyAlignment="1">
      <alignment horizontal="center"/>
    </xf>
    <xf numFmtId="0" fontId="65" fillId="4" borderId="125" xfId="0" applyFont="1" applyFill="1" applyBorder="1" applyAlignment="1">
      <alignment horizontal="center"/>
    </xf>
    <xf numFmtId="0" fontId="65" fillId="4" borderId="126" xfId="0" applyFont="1" applyFill="1" applyBorder="1" applyAlignment="1">
      <alignment horizontal="center"/>
    </xf>
    <xf numFmtId="0" fontId="0" fillId="4" borderId="27" xfId="0" applyFont="1" applyFill="1" applyBorder="1" applyAlignment="1">
      <alignment horizontal="left" vertical="center"/>
    </xf>
    <xf numFmtId="0" fontId="0" fillId="4" borderId="25" xfId="0" applyFont="1" applyFill="1" applyBorder="1" applyAlignment="1">
      <alignment horizontal="left" vertical="center"/>
    </xf>
    <xf numFmtId="0" fontId="0" fillId="4" borderId="28" xfId="0" applyFont="1" applyFill="1" applyBorder="1" applyAlignment="1">
      <alignment horizontal="left" vertical="center"/>
    </xf>
    <xf numFmtId="0" fontId="149" fillId="4" borderId="0" xfId="0" applyFont="1" applyFill="1" applyAlignment="1">
      <alignment horizontal="center"/>
    </xf>
    <xf numFmtId="0" fontId="80" fillId="4" borderId="0" xfId="0" applyFont="1" applyFill="1" applyAlignment="1">
      <alignment horizontal="center"/>
    </xf>
    <xf numFmtId="173" fontId="0" fillId="4" borderId="0" xfId="0" applyNumberFormat="1" applyFont="1" applyFill="1" applyAlignment="1">
      <alignment horizontal="center"/>
    </xf>
    <xf numFmtId="0" fontId="65" fillId="19" borderId="105" xfId="0" applyFont="1" applyFill="1" applyBorder="1" applyAlignment="1">
      <alignment horizontal="center" vertical="center"/>
    </xf>
    <xf numFmtId="0" fontId="65" fillId="19" borderId="22" xfId="0" applyFont="1" applyFill="1" applyBorder="1" applyAlignment="1">
      <alignment horizontal="center" vertical="center"/>
    </xf>
    <xf numFmtId="0" fontId="65" fillId="19" borderId="105" xfId="0" applyFont="1" applyFill="1" applyBorder="1" applyAlignment="1">
      <alignment horizontal="center" vertical="center" wrapText="1"/>
    </xf>
    <xf numFmtId="0" fontId="65" fillId="19" borderId="22" xfId="0" applyFont="1" applyFill="1" applyBorder="1" applyAlignment="1">
      <alignment horizontal="center" vertical="center" wrapText="1"/>
    </xf>
    <xf numFmtId="0" fontId="65" fillId="19" borderId="105" xfId="0" applyFont="1" applyFill="1" applyBorder="1" applyAlignment="1">
      <alignment horizontal="center" wrapText="1"/>
    </xf>
    <xf numFmtId="0" fontId="65" fillId="19" borderId="22" xfId="0" applyFont="1" applyFill="1" applyBorder="1" applyAlignment="1">
      <alignment horizontal="center" wrapText="1"/>
    </xf>
    <xf numFmtId="0" fontId="120" fillId="4" borderId="0" xfId="12" applyNumberFormat="1" applyFont="1" applyFill="1" applyAlignment="1">
      <alignment horizontal="center" vertical="top" wrapText="1"/>
    </xf>
    <xf numFmtId="0" fontId="107" fillId="4" borderId="0" xfId="12" applyFont="1" applyFill="1" applyAlignment="1">
      <alignment horizontal="left" vertical="top" wrapText="1"/>
    </xf>
    <xf numFmtId="0" fontId="106" fillId="4" borderId="0" xfId="12" applyFont="1" applyFill="1" applyAlignment="1">
      <alignment horizontal="center" vertical="top" wrapText="1"/>
    </xf>
    <xf numFmtId="0" fontId="107" fillId="4" borderId="0" xfId="12" applyFont="1" applyFill="1" applyAlignment="1">
      <alignment horizontal="center" vertical="top" wrapText="1"/>
    </xf>
    <xf numFmtId="167" fontId="106" fillId="4" borderId="0" xfId="12" applyNumberFormat="1" applyFont="1" applyFill="1" applyAlignment="1">
      <alignment horizontal="center" vertical="top" wrapText="1"/>
    </xf>
    <xf numFmtId="167" fontId="106" fillId="4" borderId="0" xfId="5" applyNumberFormat="1" applyFont="1" applyFill="1" applyAlignment="1">
      <alignment horizontal="center" vertical="top" wrapText="1"/>
    </xf>
    <xf numFmtId="0" fontId="106" fillId="4" borderId="0" xfId="12" applyFont="1" applyFill="1" applyAlignment="1">
      <alignment horizontal="left" vertical="top" wrapText="1"/>
    </xf>
    <xf numFmtId="0" fontId="107" fillId="4" borderId="0" xfId="12" quotePrefix="1" applyFont="1" applyFill="1" applyAlignment="1">
      <alignment horizontal="left" vertical="top" wrapText="1"/>
    </xf>
    <xf numFmtId="0" fontId="107" fillId="4" borderId="0" xfId="12" quotePrefix="1" applyFont="1" applyFill="1" applyAlignment="1">
      <alignment horizontal="left" vertical="center" wrapText="1"/>
    </xf>
    <xf numFmtId="0" fontId="107" fillId="4" borderId="0" xfId="12" applyFont="1" applyFill="1" applyAlignment="1">
      <alignment horizontal="left" vertical="center" wrapText="1"/>
    </xf>
    <xf numFmtId="167" fontId="106" fillId="4" borderId="0" xfId="5" applyNumberFormat="1" applyFont="1" applyFill="1" applyAlignment="1">
      <alignment horizontal="center" vertical="center" wrapText="1"/>
    </xf>
    <xf numFmtId="167" fontId="122" fillId="4" borderId="0" xfId="5" applyNumberFormat="1" applyFont="1" applyFill="1" applyAlignment="1">
      <alignment horizontal="center" vertical="center" wrapText="1"/>
    </xf>
    <xf numFmtId="0" fontId="107" fillId="4" borderId="2" xfId="12" applyFont="1" applyFill="1" applyBorder="1" applyAlignment="1">
      <alignment horizontal="left" vertical="top" wrapText="1" indent="2"/>
    </xf>
    <xf numFmtId="0" fontId="121" fillId="4" borderId="2" xfId="12" applyFont="1" applyFill="1" applyBorder="1" applyAlignment="1">
      <alignment horizontal="center" vertical="top" wrapText="1"/>
    </xf>
    <xf numFmtId="0" fontId="107" fillId="4" borderId="2" xfId="12" applyFont="1" applyFill="1" applyBorder="1" applyAlignment="1">
      <alignment horizontal="center" vertical="top" wrapText="1"/>
    </xf>
    <xf numFmtId="0" fontId="106" fillId="4" borderId="0" xfId="12" applyFont="1" applyFill="1" applyAlignment="1">
      <alignment horizontal="left" vertical="center" wrapText="1"/>
    </xf>
    <xf numFmtId="0" fontId="120" fillId="4" borderId="2" xfId="12" applyFont="1" applyFill="1" applyBorder="1" applyAlignment="1">
      <alignment horizontal="left" vertical="top" wrapText="1"/>
    </xf>
    <xf numFmtId="167" fontId="121" fillId="4" borderId="2" xfId="5" applyNumberFormat="1" applyFont="1" applyFill="1" applyBorder="1" applyAlignment="1">
      <alignment horizontal="center" vertical="top" wrapText="1"/>
    </xf>
    <xf numFmtId="167" fontId="107" fillId="4" borderId="2" xfId="5" applyNumberFormat="1" applyFont="1" applyFill="1" applyBorder="1" applyAlignment="1">
      <alignment horizontal="center" vertical="top" wrapText="1"/>
    </xf>
    <xf numFmtId="0" fontId="107" fillId="4" borderId="17" xfId="12" applyFont="1" applyFill="1" applyBorder="1" applyAlignment="1">
      <alignment horizontal="left" vertical="top" wrapText="1"/>
    </xf>
    <xf numFmtId="0" fontId="107" fillId="4" borderId="18" xfId="12" applyFont="1" applyFill="1" applyBorder="1" applyAlignment="1">
      <alignment horizontal="left" vertical="top" wrapText="1"/>
    </xf>
    <xf numFmtId="0" fontId="107" fillId="4" borderId="19" xfId="12" applyFont="1" applyFill="1" applyBorder="1" applyAlignment="1">
      <alignment horizontal="left" vertical="top" wrapText="1"/>
    </xf>
    <xf numFmtId="167" fontId="122" fillId="4" borderId="2" xfId="5" applyNumberFormat="1" applyFont="1" applyFill="1" applyBorder="1" applyAlignment="1">
      <alignment horizontal="center" vertical="top" wrapText="1"/>
    </xf>
    <xf numFmtId="167" fontId="106" fillId="4" borderId="2" xfId="5" applyNumberFormat="1" applyFont="1" applyFill="1" applyBorder="1" applyAlignment="1">
      <alignment horizontal="center" vertical="top" wrapText="1"/>
    </xf>
    <xf numFmtId="0" fontId="107" fillId="4" borderId="2" xfId="12" applyFont="1" applyFill="1" applyBorder="1" applyAlignment="1">
      <alignment horizontal="left" vertical="top" wrapText="1"/>
    </xf>
    <xf numFmtId="0" fontId="106" fillId="4" borderId="17" xfId="12" applyFont="1" applyFill="1" applyBorder="1" applyAlignment="1">
      <alignment horizontal="left" vertical="top" wrapText="1"/>
    </xf>
    <xf numFmtId="0" fontId="106" fillId="4" borderId="18" xfId="12" applyFont="1" applyFill="1" applyBorder="1" applyAlignment="1">
      <alignment horizontal="left" vertical="top" wrapText="1"/>
    </xf>
    <xf numFmtId="0" fontId="106" fillId="4" borderId="19" xfId="12" applyFont="1" applyFill="1" applyBorder="1" applyAlignment="1">
      <alignment horizontal="left" vertical="top" wrapText="1"/>
    </xf>
    <xf numFmtId="0" fontId="107" fillId="4" borderId="21" xfId="12" applyFont="1" applyFill="1" applyBorder="1" applyAlignment="1">
      <alignment horizontal="center" vertical="top" wrapText="1"/>
    </xf>
    <xf numFmtId="0" fontId="107" fillId="4" borderId="0" xfId="12" applyFont="1" applyFill="1" applyBorder="1" applyAlignment="1">
      <alignment horizontal="center" vertical="top" wrapText="1"/>
    </xf>
    <xf numFmtId="0" fontId="107" fillId="4" borderId="2" xfId="12" quotePrefix="1" applyFont="1" applyFill="1" applyBorder="1" applyAlignment="1">
      <alignment horizontal="left" vertical="top" wrapText="1"/>
    </xf>
    <xf numFmtId="167" fontId="107" fillId="4" borderId="2" xfId="5" quotePrefix="1" applyNumberFormat="1" applyFont="1" applyFill="1" applyBorder="1" applyAlignment="1">
      <alignment horizontal="center" vertical="top" wrapText="1"/>
    </xf>
    <xf numFmtId="0" fontId="106" fillId="4" borderId="2" xfId="12" applyFont="1" applyFill="1" applyBorder="1" applyAlignment="1">
      <alignment horizontal="center" vertical="top" wrapText="1"/>
    </xf>
    <xf numFmtId="167" fontId="122" fillId="4" borderId="2" xfId="12" applyNumberFormat="1" applyFont="1" applyFill="1" applyBorder="1" applyAlignment="1">
      <alignment horizontal="center" vertical="top" wrapText="1"/>
    </xf>
    <xf numFmtId="0" fontId="122" fillId="4" borderId="2" xfId="12" applyFont="1" applyFill="1" applyBorder="1" applyAlignment="1">
      <alignment horizontal="center" vertical="top" wrapText="1"/>
    </xf>
    <xf numFmtId="0" fontId="107" fillId="4" borderId="0" xfId="12" applyFont="1" applyFill="1" applyAlignment="1">
      <alignment horizontal="left"/>
    </xf>
    <xf numFmtId="0" fontId="106" fillId="4" borderId="2" xfId="12" applyFont="1" applyFill="1" applyBorder="1" applyAlignment="1">
      <alignment horizontal="center" vertical="center" wrapText="1"/>
    </xf>
    <xf numFmtId="0" fontId="106" fillId="4" borderId="17" xfId="12" applyFont="1" applyFill="1" applyBorder="1" applyAlignment="1">
      <alignment horizontal="center" vertical="top" wrapText="1"/>
    </xf>
    <xf numFmtId="0" fontId="107" fillId="4" borderId="18" xfId="12" applyFont="1" applyFill="1" applyBorder="1" applyAlignment="1">
      <alignment horizontal="center" vertical="top" wrapText="1"/>
    </xf>
    <xf numFmtId="0" fontId="107" fillId="4" borderId="19" xfId="12" applyFont="1" applyFill="1" applyBorder="1" applyAlignment="1">
      <alignment horizontal="center" vertical="top" wrapText="1"/>
    </xf>
    <xf numFmtId="167" fontId="106" fillId="4" borderId="2" xfId="12" applyNumberFormat="1" applyFont="1" applyFill="1" applyBorder="1" applyAlignment="1">
      <alignment horizontal="center" vertical="top" wrapText="1"/>
    </xf>
    <xf numFmtId="0" fontId="120" fillId="4" borderId="0" xfId="12" applyFont="1" applyFill="1" applyAlignment="1">
      <alignment horizontal="left"/>
    </xf>
    <xf numFmtId="167" fontId="107" fillId="4" borderId="17" xfId="5" quotePrefix="1" applyNumberFormat="1" applyFont="1" applyFill="1" applyBorder="1" applyAlignment="1">
      <alignment horizontal="center" vertical="top" wrapText="1"/>
    </xf>
    <xf numFmtId="167" fontId="107" fillId="4" borderId="19" xfId="5" quotePrefix="1" applyNumberFormat="1" applyFont="1" applyFill="1" applyBorder="1" applyAlignment="1">
      <alignment horizontal="center" vertical="top" wrapText="1"/>
    </xf>
    <xf numFmtId="0" fontId="79" fillId="4" borderId="0" xfId="8" quotePrefix="1" applyFont="1" applyFill="1" applyAlignment="1">
      <alignment horizontal="left" vertical="center" wrapText="1"/>
    </xf>
    <xf numFmtId="0" fontId="107" fillId="4" borderId="0" xfId="12" applyFont="1" applyFill="1" applyAlignment="1">
      <alignment horizontal="left" wrapText="1"/>
    </xf>
    <xf numFmtId="0" fontId="107" fillId="4" borderId="0" xfId="12" quotePrefix="1" applyFont="1" applyFill="1" applyAlignment="1">
      <alignment horizontal="left" wrapText="1"/>
    </xf>
    <xf numFmtId="0" fontId="79" fillId="4" borderId="0" xfId="8" applyFont="1" applyFill="1" applyAlignment="1">
      <alignment horizontal="left" vertical="center" wrapText="1"/>
    </xf>
    <xf numFmtId="0" fontId="80" fillId="4" borderId="0" xfId="8" applyFont="1" applyFill="1" applyAlignment="1">
      <alignment horizontal="left" vertical="center" wrapText="1"/>
    </xf>
    <xf numFmtId="0" fontId="150" fillId="4" borderId="0" xfId="12" applyFont="1" applyFill="1" applyAlignment="1">
      <alignment horizontal="center"/>
    </xf>
    <xf numFmtId="0" fontId="106" fillId="4" borderId="0" xfId="12" applyNumberFormat="1" applyFont="1" applyFill="1" applyAlignment="1">
      <alignment horizontal="center"/>
    </xf>
    <xf numFmtId="0" fontId="24" fillId="0" borderId="0" xfId="0" applyFont="1" applyAlignment="1">
      <alignment horizontal="justify" vertical="center" wrapText="1"/>
    </xf>
    <xf numFmtId="0" fontId="65" fillId="0" borderId="111" xfId="0" applyFont="1" applyBorder="1" applyAlignment="1">
      <alignment horizontal="center" vertical="center" wrapText="1"/>
    </xf>
    <xf numFmtId="0" fontId="65" fillId="0" borderId="110" xfId="0" applyFont="1" applyBorder="1" applyAlignment="1">
      <alignment horizontal="center" vertical="center" wrapText="1"/>
    </xf>
    <xf numFmtId="0" fontId="24" fillId="0" borderId="0" xfId="0" applyFont="1" applyAlignment="1">
      <alignment vertical="center" wrapText="1"/>
    </xf>
    <xf numFmtId="0" fontId="119" fillId="0" borderId="0" xfId="0" applyFont="1" applyAlignment="1">
      <alignment vertical="center" wrapText="1"/>
    </xf>
    <xf numFmtId="0" fontId="24" fillId="0" borderId="0" xfId="0" applyFont="1" applyAlignment="1">
      <alignment horizontal="center" vertical="center" wrapText="1"/>
    </xf>
    <xf numFmtId="0" fontId="65" fillId="0" borderId="0" xfId="0" applyFont="1" applyAlignment="1">
      <alignment horizontal="center" vertical="center" wrapText="1"/>
    </xf>
    <xf numFmtId="0" fontId="24" fillId="0" borderId="0" xfId="0" applyFont="1" applyAlignment="1">
      <alignment horizontal="left" vertical="center" wrapText="1" indent="6"/>
    </xf>
    <xf numFmtId="0" fontId="65" fillId="0" borderId="109" xfId="0" applyFont="1" applyBorder="1" applyAlignment="1">
      <alignment horizontal="center" vertical="center" wrapText="1"/>
    </xf>
    <xf numFmtId="0" fontId="65" fillId="0" borderId="121" xfId="0" applyFont="1" applyBorder="1" applyAlignment="1">
      <alignment horizontal="center" vertical="center" wrapText="1"/>
    </xf>
    <xf numFmtId="0" fontId="65" fillId="0" borderId="118" xfId="0" applyFont="1" applyBorder="1" applyAlignment="1">
      <alignment horizontal="center" vertical="center" wrapText="1"/>
    </xf>
    <xf numFmtId="0" fontId="65" fillId="0" borderId="113" xfId="0" applyFont="1" applyBorder="1" applyAlignment="1">
      <alignment horizontal="center" vertical="center" wrapText="1"/>
    </xf>
    <xf numFmtId="0" fontId="65" fillId="0" borderId="122" xfId="0" applyFont="1" applyBorder="1" applyAlignment="1">
      <alignment horizontal="center" vertical="center" wrapText="1"/>
    </xf>
    <xf numFmtId="0" fontId="65" fillId="0" borderId="114" xfId="0" applyFont="1" applyBorder="1" applyAlignment="1">
      <alignment horizontal="center" vertical="center" wrapText="1"/>
    </xf>
    <xf numFmtId="0" fontId="65" fillId="0" borderId="123" xfId="0" applyFont="1" applyBorder="1" applyAlignment="1">
      <alignment horizontal="center" vertical="center" wrapText="1"/>
    </xf>
    <xf numFmtId="0" fontId="65" fillId="0" borderId="115" xfId="0" applyFont="1" applyBorder="1" applyAlignment="1">
      <alignment horizontal="center" vertical="center" wrapText="1"/>
    </xf>
    <xf numFmtId="0" fontId="24" fillId="0" borderId="121" xfId="0" applyFont="1" applyBorder="1" applyAlignment="1">
      <alignment horizontal="center" vertical="center" wrapText="1"/>
    </xf>
    <xf numFmtId="0" fontId="24" fillId="0" borderId="113" xfId="0" applyFont="1" applyBorder="1" applyAlignment="1">
      <alignment horizontal="center" vertical="center" wrapText="1"/>
    </xf>
    <xf numFmtId="0" fontId="65" fillId="0" borderId="0" xfId="0" applyFont="1" applyAlignment="1">
      <alignment vertical="center" wrapText="1"/>
    </xf>
  </cellXfs>
  <cellStyles count="20">
    <cellStyle name="BKCTGS" xfId="1"/>
    <cellStyle name="Comma" xfId="2" builtinId="3"/>
    <cellStyle name="Comma [0]" xfId="3" builtinId="6"/>
    <cellStyle name="Comma [0] 2" xfId="4"/>
    <cellStyle name="Comma 2" xfId="5"/>
    <cellStyle name="CTGS" xfId="6"/>
    <cellStyle name="Hyperlink" xfId="7" builtinId="8"/>
    <cellStyle name="Normal" xfId="0" builtinId="0"/>
    <cellStyle name="Normal 2" xfId="8"/>
    <cellStyle name="Normal 3" xfId="9"/>
    <cellStyle name="Normal 4" xfId="10"/>
    <cellStyle name="Normal_2007" xfId="11"/>
    <cellStyle name="Normal_BAO CAO TC TT 23.2005 SUA" xfId="12"/>
    <cellStyle name="Normal_Cty CP Cong Nghe Suc Song Viet T09" xfId="13"/>
    <cellStyle name="Normal_Dichso" xfId="14"/>
    <cellStyle name="Normal_DocSoUnicode" xfId="15"/>
    <cellStyle name="Normal_NhatKy0403" xfId="16"/>
    <cellStyle name="Percent" xfId="17" builtinId="5"/>
    <cellStyle name="Percent 2" xfId="18"/>
    <cellStyle name="Tua de so" xfId="19"/>
  </cellStyles>
  <dxfs count="231">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color rgb="FFFF0000"/>
      </font>
      <fill>
        <patternFill>
          <bgColor theme="6" tint="0.39994506668294322"/>
        </patternFill>
      </fill>
    </dxf>
    <dxf>
      <font>
        <b/>
        <i val="0"/>
      </font>
      <fill>
        <patternFill>
          <bgColor theme="0" tint="-0.14996795556505021"/>
        </patternFill>
      </fill>
    </dxf>
    <dxf>
      <font>
        <b/>
        <i val="0"/>
        <color rgb="FFFF0000"/>
      </font>
      <fill>
        <patternFill>
          <bgColor theme="6" tint="0.39994506668294322"/>
        </patternFill>
      </fill>
    </dxf>
    <dxf>
      <font>
        <b/>
        <i val="0"/>
        <color rgb="FFFF0000"/>
      </font>
      <fill>
        <patternFill>
          <bgColor theme="6" tint="0.39994506668294322"/>
        </patternFill>
      </fill>
    </dxf>
    <dxf>
      <font>
        <b/>
        <i val="0"/>
      </font>
      <fill>
        <patternFill>
          <bgColor theme="0" tint="-0.14996795556505021"/>
        </patternFill>
      </fill>
    </dxf>
    <dxf>
      <font>
        <b/>
        <i val="0"/>
        <color rgb="FFFF0000"/>
      </font>
      <fill>
        <patternFill>
          <bgColor theme="6" tint="0.39994506668294322"/>
        </patternFill>
      </fill>
    </dxf>
    <dxf>
      <font>
        <b/>
        <i val="0"/>
        <color rgb="FFFF0000"/>
      </font>
      <fill>
        <patternFill>
          <bgColor theme="6" tint="0.39994506668294322"/>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s>
  <tableStyles count="0" defaultTableStyle="TableStyleMedium9" defaultPivotStyle="PivotStyleLight16"/>
  <colors>
    <mruColors>
      <color rgb="FFFDFFE7"/>
      <color rgb="FFFFFE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hyperlink" Target="#DULIEU!A1"/><Relationship Id="rId1" Type="http://schemas.openxmlformats.org/officeDocument/2006/relationships/hyperlink" Target="#NX!A1"/></Relationships>
</file>

<file path=xl/drawings/_rels/drawing4.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5.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6.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hyperlink" Target="#C&#272;PST!A1"/><Relationship Id="rId1" Type="http://schemas.openxmlformats.org/officeDocument/2006/relationships/hyperlink" Target="#NX!A1"/></Relationships>
</file>

<file path=xl/drawings/_rels/drawing8.xml.rels><?xml version="1.0" encoding="UTF-8" standalone="yes"?>
<Relationships xmlns="http://schemas.openxmlformats.org/package/2006/relationships"><Relationship Id="rId3" Type="http://schemas.openxmlformats.org/officeDocument/2006/relationships/hyperlink" Target="#C&#272;PST!A1"/><Relationship Id="rId2" Type="http://schemas.openxmlformats.org/officeDocument/2006/relationships/hyperlink" Target="#MENU!A1"/><Relationship Id="rId1" Type="http://schemas.openxmlformats.org/officeDocument/2006/relationships/hyperlink" Target="#DULIEU!A1"/></Relationships>
</file>

<file path=xl/drawings/_rels/drawing9.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0.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1.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2.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3.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4.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5.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6.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7.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8.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19.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0.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1.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2.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3.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4.xml.rels><?xml version="1.0" encoding="UTF-8" standalone="yes"?>
<Relationships xmlns="http://schemas.openxmlformats.org/package/2006/relationships"><Relationship Id="rId3" Type="http://schemas.openxmlformats.org/officeDocument/2006/relationships/hyperlink" Target="#NX!A1"/><Relationship Id="rId2" Type="http://schemas.openxmlformats.org/officeDocument/2006/relationships/hyperlink" Target="#MENU!A1"/><Relationship Id="rId1" Type="http://schemas.openxmlformats.org/officeDocument/2006/relationships/hyperlink" Target="#DULIEU!A1"/></Relationships>
</file>

<file path=xl/drawings/_rels/drawing25.xml.rels><?xml version="1.0" encoding="UTF-8" standalone="yes"?>
<Relationships xmlns="http://schemas.openxmlformats.org/package/2006/relationships"><Relationship Id="rId1" Type="http://schemas.openxmlformats.org/officeDocument/2006/relationships/hyperlink" Target="#B01a!A1"/></Relationships>
</file>

<file path=xl/drawings/_rels/drawing26.xml.rels><?xml version="1.0" encoding="UTF-8" standalone="yes"?>
<Relationships xmlns="http://schemas.openxmlformats.org/package/2006/relationships"><Relationship Id="rId3" Type="http://schemas.openxmlformats.org/officeDocument/2006/relationships/hyperlink" Target="#C&#272;PST!A1"/><Relationship Id="rId2" Type="http://schemas.openxmlformats.org/officeDocument/2006/relationships/hyperlink" Target="#MENU!A1"/><Relationship Id="rId1" Type="http://schemas.openxmlformats.org/officeDocument/2006/relationships/hyperlink" Target="#DULIEU!A1"/></Relationships>
</file>

<file path=xl/drawings/_rels/drawing27.xml.rels><?xml version="1.0" encoding="UTF-8" standalone="yes"?>
<Relationships xmlns="http://schemas.openxmlformats.org/package/2006/relationships"><Relationship Id="rId3" Type="http://schemas.openxmlformats.org/officeDocument/2006/relationships/hyperlink" Target="#C&#272;PST!A1"/><Relationship Id="rId2" Type="http://schemas.openxmlformats.org/officeDocument/2006/relationships/hyperlink" Target="#MENU!A1"/><Relationship Id="rId1" Type="http://schemas.openxmlformats.org/officeDocument/2006/relationships/hyperlink" Target="#DULIEU!A1"/></Relationships>
</file>

<file path=xl/drawings/_rels/drawing28.xml.rels><?xml version="1.0" encoding="UTF-8" standalone="yes"?>
<Relationships xmlns="http://schemas.openxmlformats.org/package/2006/relationships"><Relationship Id="rId3" Type="http://schemas.openxmlformats.org/officeDocument/2006/relationships/hyperlink" Target="#C&#272;PS!A1"/><Relationship Id="rId2" Type="http://schemas.openxmlformats.org/officeDocument/2006/relationships/hyperlink" Target="#MENU!A1"/><Relationship Id="rId1" Type="http://schemas.openxmlformats.org/officeDocument/2006/relationships/hyperlink" Target="#DULIEU!A1"/></Relationships>
</file>

<file path=xl/drawings/_rels/drawing2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hyperlink" Target="#DULIEU!A1"/><Relationship Id="rId1" Type="http://schemas.openxmlformats.org/officeDocument/2006/relationships/hyperlink" Target="#C&#272;PS!A1"/></Relationships>
</file>

<file path=xl/drawings/drawing1.xml><?xml version="1.0" encoding="utf-8"?>
<xdr:wsDr xmlns:xdr="http://schemas.openxmlformats.org/drawingml/2006/spreadsheetDrawing" xmlns:a="http://schemas.openxmlformats.org/drawingml/2006/main">
  <xdr:twoCellAnchor>
    <xdr:from>
      <xdr:col>7</xdr:col>
      <xdr:colOff>9525</xdr:colOff>
      <xdr:row>7</xdr:row>
      <xdr:rowOff>2</xdr:rowOff>
    </xdr:from>
    <xdr:to>
      <xdr:col>7</xdr:col>
      <xdr:colOff>9526</xdr:colOff>
      <xdr:row>8</xdr:row>
      <xdr:rowOff>190500</xdr:rowOff>
    </xdr:to>
    <xdr:cxnSp macro="">
      <xdr:nvCxnSpPr>
        <xdr:cNvPr id="3" name="Straight Arrow Connector 2"/>
        <xdr:cNvCxnSpPr/>
      </xdr:nvCxnSpPr>
      <xdr:spPr>
        <a:xfrm flipV="1">
          <a:off x="4724400" y="1695452"/>
          <a:ext cx="1" cy="40957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933450</xdr:colOff>
      <xdr:row>5</xdr:row>
      <xdr:rowOff>19051</xdr:rowOff>
    </xdr:from>
    <xdr:to>
      <xdr:col>10</xdr:col>
      <xdr:colOff>0</xdr:colOff>
      <xdr:row>9</xdr:row>
      <xdr:rowOff>0</xdr:rowOff>
    </xdr:to>
    <xdr:cxnSp macro="">
      <xdr:nvCxnSpPr>
        <xdr:cNvPr id="16" name="Straight Arrow Connector 15"/>
        <xdr:cNvCxnSpPr/>
      </xdr:nvCxnSpPr>
      <xdr:spPr>
        <a:xfrm flipV="1">
          <a:off x="6591300" y="1276351"/>
          <a:ext cx="952500" cy="8572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xdr:colOff>
      <xdr:row>5</xdr:row>
      <xdr:rowOff>9525</xdr:rowOff>
    </xdr:from>
    <xdr:to>
      <xdr:col>5</xdr:col>
      <xdr:colOff>19050</xdr:colOff>
      <xdr:row>9</xdr:row>
      <xdr:rowOff>0</xdr:rowOff>
    </xdr:to>
    <xdr:cxnSp macro="">
      <xdr:nvCxnSpPr>
        <xdr:cNvPr id="21" name="Straight Arrow Connector 20"/>
        <xdr:cNvCxnSpPr/>
      </xdr:nvCxnSpPr>
      <xdr:spPr>
        <a:xfrm flipH="1" flipV="1">
          <a:off x="1905000" y="1266825"/>
          <a:ext cx="942975" cy="8667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10</xdr:row>
      <xdr:rowOff>0</xdr:rowOff>
    </xdr:from>
    <xdr:to>
      <xdr:col>10</xdr:col>
      <xdr:colOff>19050</xdr:colOff>
      <xdr:row>13</xdr:row>
      <xdr:rowOff>9525</xdr:rowOff>
    </xdr:to>
    <xdr:cxnSp macro="">
      <xdr:nvCxnSpPr>
        <xdr:cNvPr id="23" name="Straight Arrow Connector 22"/>
        <xdr:cNvCxnSpPr/>
      </xdr:nvCxnSpPr>
      <xdr:spPr>
        <a:xfrm>
          <a:off x="6600825" y="2562225"/>
          <a:ext cx="962025" cy="6667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933451</xdr:colOff>
      <xdr:row>10</xdr:row>
      <xdr:rowOff>0</xdr:rowOff>
    </xdr:from>
    <xdr:to>
      <xdr:col>5</xdr:col>
      <xdr:colOff>9525</xdr:colOff>
      <xdr:row>13</xdr:row>
      <xdr:rowOff>19050</xdr:rowOff>
    </xdr:to>
    <xdr:cxnSp macro="">
      <xdr:nvCxnSpPr>
        <xdr:cNvPr id="25" name="Straight Arrow Connector 24"/>
        <xdr:cNvCxnSpPr/>
      </xdr:nvCxnSpPr>
      <xdr:spPr>
        <a:xfrm flipH="1">
          <a:off x="1876426" y="2562225"/>
          <a:ext cx="962024" cy="6762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495300</xdr:colOff>
      <xdr:row>10</xdr:row>
      <xdr:rowOff>9525</xdr:rowOff>
    </xdr:from>
    <xdr:to>
      <xdr:col>8</xdr:col>
      <xdr:colOff>504825</xdr:colOff>
      <xdr:row>17</xdr:row>
      <xdr:rowOff>0</xdr:rowOff>
    </xdr:to>
    <xdr:cxnSp macro="">
      <xdr:nvCxnSpPr>
        <xdr:cNvPr id="11" name="Straight Connector 10"/>
        <xdr:cNvCxnSpPr/>
      </xdr:nvCxnSpPr>
      <xdr:spPr>
        <a:xfrm>
          <a:off x="6153150" y="2571750"/>
          <a:ext cx="9525" cy="1524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447675</xdr:colOff>
      <xdr:row>10</xdr:row>
      <xdr:rowOff>0</xdr:rowOff>
    </xdr:from>
    <xdr:to>
      <xdr:col>5</xdr:col>
      <xdr:colOff>457200</xdr:colOff>
      <xdr:row>17</xdr:row>
      <xdr:rowOff>0</xdr:rowOff>
    </xdr:to>
    <xdr:cxnSp macro="">
      <xdr:nvCxnSpPr>
        <xdr:cNvPr id="13" name="Straight Connector 12"/>
        <xdr:cNvCxnSpPr/>
      </xdr:nvCxnSpPr>
      <xdr:spPr>
        <a:xfrm>
          <a:off x="3276600" y="2562225"/>
          <a:ext cx="9525" cy="1533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476250</xdr:colOff>
      <xdr:row>16</xdr:row>
      <xdr:rowOff>209550</xdr:rowOff>
    </xdr:from>
    <xdr:to>
      <xdr:col>6</xdr:col>
      <xdr:colOff>0</xdr:colOff>
      <xdr:row>16</xdr:row>
      <xdr:rowOff>209550</xdr:rowOff>
    </xdr:to>
    <xdr:cxnSp macro="">
      <xdr:nvCxnSpPr>
        <xdr:cNvPr id="15" name="Straight Arrow Connector 14"/>
        <xdr:cNvCxnSpPr/>
      </xdr:nvCxnSpPr>
      <xdr:spPr>
        <a:xfrm>
          <a:off x="3305175" y="4086225"/>
          <a:ext cx="466725"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9525</xdr:colOff>
      <xdr:row>16</xdr:row>
      <xdr:rowOff>209550</xdr:rowOff>
    </xdr:from>
    <xdr:to>
      <xdr:col>8</xdr:col>
      <xdr:colOff>495300</xdr:colOff>
      <xdr:row>16</xdr:row>
      <xdr:rowOff>209550</xdr:rowOff>
    </xdr:to>
    <xdr:cxnSp macro="">
      <xdr:nvCxnSpPr>
        <xdr:cNvPr id="18" name="Straight Arrow Connector 17"/>
        <xdr:cNvCxnSpPr/>
      </xdr:nvCxnSpPr>
      <xdr:spPr>
        <a:xfrm flipH="1">
          <a:off x="5667375" y="4086225"/>
          <a:ext cx="485775"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9525</xdr:rowOff>
    </xdr:from>
    <xdr:to>
      <xdr:col>1</xdr:col>
      <xdr:colOff>0</xdr:colOff>
      <xdr:row>2</xdr:row>
      <xdr:rowOff>38099</xdr:rowOff>
    </xdr:to>
    <xdr:grpSp>
      <xdr:nvGrpSpPr>
        <xdr:cNvPr id="6" name="Group 5"/>
        <xdr:cNvGrpSpPr/>
      </xdr:nvGrpSpPr>
      <xdr:grpSpPr>
        <a:xfrm>
          <a:off x="1" y="9525"/>
          <a:ext cx="2400299" cy="409574"/>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76200</xdr:colOff>
      <xdr:row>0</xdr:row>
      <xdr:rowOff>82550</xdr:rowOff>
    </xdr:from>
    <xdr:to>
      <xdr:col>3</xdr:col>
      <xdr:colOff>1924049</xdr:colOff>
      <xdr:row>2</xdr:row>
      <xdr:rowOff>111124</xdr:rowOff>
    </xdr:to>
    <xdr:grpSp>
      <xdr:nvGrpSpPr>
        <xdr:cNvPr id="6" name="Group 5">
          <a:hlinkClick xmlns:r="http://schemas.openxmlformats.org/officeDocument/2006/relationships" r:id="rId1"/>
        </xdr:cNvPr>
        <xdr:cNvGrpSpPr/>
      </xdr:nvGrpSpPr>
      <xdr:grpSpPr>
        <a:xfrm>
          <a:off x="76200" y="82550"/>
          <a:ext cx="2472266" cy="409574"/>
          <a:chOff x="6638926" y="304800"/>
          <a:chExt cx="2343149" cy="447675"/>
        </a:xfrm>
      </xdr:grpSpPr>
      <xdr:sp macro="" textlink="">
        <xdr:nvSpPr>
          <xdr:cNvPr id="7" name="Heart 6">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3"/>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1"/>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114301</xdr:colOff>
      <xdr:row>0</xdr:row>
      <xdr:rowOff>95250</xdr:rowOff>
    </xdr:from>
    <xdr:to>
      <xdr:col>2</xdr:col>
      <xdr:colOff>1371600</xdr:colOff>
      <xdr:row>2</xdr:row>
      <xdr:rowOff>123824</xdr:rowOff>
    </xdr:to>
    <xdr:grpSp>
      <xdr:nvGrpSpPr>
        <xdr:cNvPr id="6" name="Group 5"/>
        <xdr:cNvGrpSpPr/>
      </xdr:nvGrpSpPr>
      <xdr:grpSpPr>
        <a:xfrm>
          <a:off x="114301" y="95250"/>
          <a:ext cx="2390774" cy="409574"/>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0</xdr:row>
      <xdr:rowOff>0</xdr:rowOff>
    </xdr:from>
    <xdr:to>
      <xdr:col>3</xdr:col>
      <xdr:colOff>666749</xdr:colOff>
      <xdr:row>2</xdr:row>
      <xdr:rowOff>38100</xdr:rowOff>
    </xdr:to>
    <xdr:grpSp>
      <xdr:nvGrpSpPr>
        <xdr:cNvPr id="7" name="Group 6"/>
        <xdr:cNvGrpSpPr/>
      </xdr:nvGrpSpPr>
      <xdr:grpSpPr>
        <a:xfrm>
          <a:off x="19050" y="0"/>
          <a:ext cx="2438399" cy="419100"/>
          <a:chOff x="6638926" y="304800"/>
          <a:chExt cx="2343149" cy="447675"/>
        </a:xfrm>
      </xdr:grpSpPr>
      <xdr:sp macro="" textlink="">
        <xdr:nvSpPr>
          <xdr:cNvPr id="8" name="Heart 7">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9" name="Left Arrow 8">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10" name="Right Arrow 9">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28575</xdr:colOff>
      <xdr:row>0</xdr:row>
      <xdr:rowOff>38100</xdr:rowOff>
    </xdr:from>
    <xdr:to>
      <xdr:col>3</xdr:col>
      <xdr:colOff>676274</xdr:colOff>
      <xdr:row>2</xdr:row>
      <xdr:rowOff>66674</xdr:rowOff>
    </xdr:to>
    <xdr:grpSp>
      <xdr:nvGrpSpPr>
        <xdr:cNvPr id="6" name="Group 5"/>
        <xdr:cNvGrpSpPr/>
      </xdr:nvGrpSpPr>
      <xdr:grpSpPr>
        <a:xfrm>
          <a:off x="28575" y="38100"/>
          <a:ext cx="3114674" cy="409574"/>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361950</xdr:colOff>
      <xdr:row>2</xdr:row>
      <xdr:rowOff>66674</xdr:rowOff>
    </xdr:to>
    <xdr:grpSp>
      <xdr:nvGrpSpPr>
        <xdr:cNvPr id="6" name="Group 5">
          <a:hlinkClick xmlns:r="http://schemas.openxmlformats.org/officeDocument/2006/relationships" r:id="rId1"/>
        </xdr:cNvPr>
        <xdr:cNvGrpSpPr/>
      </xdr:nvGrpSpPr>
      <xdr:grpSpPr>
        <a:xfrm>
          <a:off x="0" y="0"/>
          <a:ext cx="2419350" cy="514349"/>
          <a:chOff x="6638926" y="304800"/>
          <a:chExt cx="2343149" cy="447675"/>
        </a:xfrm>
      </xdr:grpSpPr>
      <xdr:sp macro="" textlink="">
        <xdr:nvSpPr>
          <xdr:cNvPr id="7" name="Heart 6">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CDPS</a:t>
            </a:r>
          </a:p>
        </xdr:txBody>
      </xdr:sp>
      <xdr:sp macro="" textlink="">
        <xdr:nvSpPr>
          <xdr:cNvPr id="8" name="Left Arrow 7">
            <a:hlinkClick xmlns:r="http://schemas.openxmlformats.org/officeDocument/2006/relationships" r:id="rId3"/>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1"/>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1190624</xdr:colOff>
      <xdr:row>1</xdr:row>
      <xdr:rowOff>219075</xdr:rowOff>
    </xdr:to>
    <xdr:grpSp>
      <xdr:nvGrpSpPr>
        <xdr:cNvPr id="2" name="Group 1"/>
        <xdr:cNvGrpSpPr/>
      </xdr:nvGrpSpPr>
      <xdr:grpSpPr>
        <a:xfrm>
          <a:off x="257175" y="0"/>
          <a:ext cx="2438399" cy="419100"/>
          <a:chOff x="6638926" y="304800"/>
          <a:chExt cx="2343149" cy="447675"/>
        </a:xfrm>
      </xdr:grpSpPr>
      <xdr:sp macro="" textlink="">
        <xdr:nvSpPr>
          <xdr:cNvPr id="3" name="Heart 2">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4" name="Left Arrow 3">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5" name="Right Arrow 4">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CĐPS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552449</xdr:colOff>
      <xdr:row>2</xdr:row>
      <xdr:rowOff>57150</xdr:rowOff>
    </xdr:to>
    <xdr:grpSp>
      <xdr:nvGrpSpPr>
        <xdr:cNvPr id="10" name="Group 9"/>
        <xdr:cNvGrpSpPr/>
      </xdr:nvGrpSpPr>
      <xdr:grpSpPr>
        <a:xfrm>
          <a:off x="590550" y="0"/>
          <a:ext cx="2438399" cy="419100"/>
          <a:chOff x="6638926" y="304800"/>
          <a:chExt cx="2343149" cy="447675"/>
        </a:xfrm>
      </xdr:grpSpPr>
      <xdr:sp macro="" textlink="">
        <xdr:nvSpPr>
          <xdr:cNvPr id="11" name="Heart 10">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12" name="Left Arrow 11">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13" name="Right Arrow 12">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342899</xdr:colOff>
      <xdr:row>2</xdr:row>
      <xdr:rowOff>38100</xdr:rowOff>
    </xdr:to>
    <xdr:grpSp>
      <xdr:nvGrpSpPr>
        <xdr:cNvPr id="6" name="Group 5"/>
        <xdr:cNvGrpSpPr/>
      </xdr:nvGrpSpPr>
      <xdr:grpSpPr>
        <a:xfrm>
          <a:off x="60007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2152649</xdr:colOff>
      <xdr:row>2</xdr:row>
      <xdr:rowOff>38100</xdr:rowOff>
    </xdr:to>
    <xdr:grpSp>
      <xdr:nvGrpSpPr>
        <xdr:cNvPr id="6" name="Group 5"/>
        <xdr:cNvGrpSpPr/>
      </xdr:nvGrpSpPr>
      <xdr:grpSpPr>
        <a:xfrm>
          <a:off x="609600"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542924</xdr:colOff>
      <xdr:row>2</xdr:row>
      <xdr:rowOff>95250</xdr:rowOff>
    </xdr:to>
    <xdr:grpSp>
      <xdr:nvGrpSpPr>
        <xdr:cNvPr id="6" name="Group 5"/>
        <xdr:cNvGrpSpPr/>
      </xdr:nvGrpSpPr>
      <xdr:grpSpPr>
        <a:xfrm>
          <a:off x="60007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609599</xdr:colOff>
      <xdr:row>2</xdr:row>
      <xdr:rowOff>57150</xdr:rowOff>
    </xdr:to>
    <xdr:grpSp>
      <xdr:nvGrpSpPr>
        <xdr:cNvPr id="6" name="Group 5"/>
        <xdr:cNvGrpSpPr/>
      </xdr:nvGrpSpPr>
      <xdr:grpSpPr>
        <a:xfrm>
          <a:off x="60007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0</xdr:colOff>
      <xdr:row>0</xdr:row>
      <xdr:rowOff>0</xdr:rowOff>
    </xdr:from>
    <xdr:to>
      <xdr:col>5</xdr:col>
      <xdr:colOff>28574</xdr:colOff>
      <xdr:row>2</xdr:row>
      <xdr:rowOff>57150</xdr:rowOff>
    </xdr:to>
    <xdr:grpSp>
      <xdr:nvGrpSpPr>
        <xdr:cNvPr id="6" name="Group 5"/>
        <xdr:cNvGrpSpPr/>
      </xdr:nvGrpSpPr>
      <xdr:grpSpPr>
        <a:xfrm>
          <a:off x="60007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571499</xdr:colOff>
      <xdr:row>2</xdr:row>
      <xdr:rowOff>95250</xdr:rowOff>
    </xdr:to>
    <xdr:grpSp>
      <xdr:nvGrpSpPr>
        <xdr:cNvPr id="6" name="Group 5"/>
        <xdr:cNvGrpSpPr/>
      </xdr:nvGrpSpPr>
      <xdr:grpSpPr>
        <a:xfrm>
          <a:off x="952500"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571499</xdr:colOff>
      <xdr:row>2</xdr:row>
      <xdr:rowOff>95250</xdr:rowOff>
    </xdr:to>
    <xdr:grpSp>
      <xdr:nvGrpSpPr>
        <xdr:cNvPr id="2" name="Group 1"/>
        <xdr:cNvGrpSpPr/>
      </xdr:nvGrpSpPr>
      <xdr:grpSpPr>
        <a:xfrm>
          <a:off x="609600" y="0"/>
          <a:ext cx="2171699" cy="419100"/>
          <a:chOff x="6638926" y="304800"/>
          <a:chExt cx="2343149" cy="447675"/>
        </a:xfrm>
      </xdr:grpSpPr>
      <xdr:sp macro="" textlink="">
        <xdr:nvSpPr>
          <xdr:cNvPr id="3" name="Heart 2">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4" name="Left Arrow 3">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5" name="Right Arrow 4">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0</xdr:row>
      <xdr:rowOff>0</xdr:rowOff>
    </xdr:from>
    <xdr:to>
      <xdr:col>5</xdr:col>
      <xdr:colOff>133349</xdr:colOff>
      <xdr:row>2</xdr:row>
      <xdr:rowOff>38100</xdr:rowOff>
    </xdr:to>
    <xdr:grpSp>
      <xdr:nvGrpSpPr>
        <xdr:cNvPr id="6" name="Group 5"/>
        <xdr:cNvGrpSpPr/>
      </xdr:nvGrpSpPr>
      <xdr:grpSpPr>
        <a:xfrm>
          <a:off x="50482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390524</xdr:colOff>
      <xdr:row>2</xdr:row>
      <xdr:rowOff>38100</xdr:rowOff>
    </xdr:to>
    <xdr:grpSp>
      <xdr:nvGrpSpPr>
        <xdr:cNvPr id="6" name="Group 5"/>
        <xdr:cNvGrpSpPr/>
      </xdr:nvGrpSpPr>
      <xdr:grpSpPr>
        <a:xfrm>
          <a:off x="609600"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1142999</xdr:colOff>
      <xdr:row>2</xdr:row>
      <xdr:rowOff>95250</xdr:rowOff>
    </xdr:to>
    <xdr:grpSp>
      <xdr:nvGrpSpPr>
        <xdr:cNvPr id="6" name="Group 5"/>
        <xdr:cNvGrpSpPr/>
      </xdr:nvGrpSpPr>
      <xdr:grpSpPr>
        <a:xfrm>
          <a:off x="42862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352424</xdr:colOff>
      <xdr:row>0</xdr:row>
      <xdr:rowOff>419100</xdr:rowOff>
    </xdr:to>
    <xdr:grpSp>
      <xdr:nvGrpSpPr>
        <xdr:cNvPr id="2" name="Group 1"/>
        <xdr:cNvGrpSpPr/>
      </xdr:nvGrpSpPr>
      <xdr:grpSpPr>
        <a:xfrm>
          <a:off x="609600" y="0"/>
          <a:ext cx="2438399" cy="419100"/>
          <a:chOff x="6638926" y="304800"/>
          <a:chExt cx="2343149" cy="447675"/>
        </a:xfrm>
      </xdr:grpSpPr>
      <xdr:sp macro="" textlink="">
        <xdr:nvSpPr>
          <xdr:cNvPr id="3" name="Heart 2">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4" name="Left Arrow 3">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5" name="Right Arrow 4">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0</xdr:row>
      <xdr:rowOff>0</xdr:rowOff>
    </xdr:from>
    <xdr:to>
      <xdr:col>5</xdr:col>
      <xdr:colOff>104774</xdr:colOff>
      <xdr:row>2</xdr:row>
      <xdr:rowOff>95250</xdr:rowOff>
    </xdr:to>
    <xdr:grpSp>
      <xdr:nvGrpSpPr>
        <xdr:cNvPr id="10" name="Group 9"/>
        <xdr:cNvGrpSpPr/>
      </xdr:nvGrpSpPr>
      <xdr:grpSpPr>
        <a:xfrm>
          <a:off x="647700" y="0"/>
          <a:ext cx="2438399" cy="419100"/>
          <a:chOff x="6638926" y="304800"/>
          <a:chExt cx="2343149" cy="447675"/>
        </a:xfrm>
      </xdr:grpSpPr>
      <xdr:sp macro="" textlink="">
        <xdr:nvSpPr>
          <xdr:cNvPr id="11" name="Heart 10">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12" name="Left Arrow 11">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13" name="Right Arrow 12">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1733549</xdr:colOff>
      <xdr:row>2</xdr:row>
      <xdr:rowOff>38100</xdr:rowOff>
    </xdr:to>
    <xdr:grpSp>
      <xdr:nvGrpSpPr>
        <xdr:cNvPr id="6" name="Group 5"/>
        <xdr:cNvGrpSpPr/>
      </xdr:nvGrpSpPr>
      <xdr:grpSpPr>
        <a:xfrm>
          <a:off x="647700"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2</xdr:col>
      <xdr:colOff>0</xdr:colOff>
      <xdr:row>0</xdr:row>
      <xdr:rowOff>0</xdr:rowOff>
    </xdr:from>
    <xdr:to>
      <xdr:col>4</xdr:col>
      <xdr:colOff>1571624</xdr:colOff>
      <xdr:row>2</xdr:row>
      <xdr:rowOff>95250</xdr:rowOff>
    </xdr:to>
    <xdr:grpSp>
      <xdr:nvGrpSpPr>
        <xdr:cNvPr id="6" name="Group 5"/>
        <xdr:cNvGrpSpPr/>
      </xdr:nvGrpSpPr>
      <xdr:grpSpPr>
        <a:xfrm>
          <a:off x="600075"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266699</xdr:colOff>
      <xdr:row>2</xdr:row>
      <xdr:rowOff>38100</xdr:rowOff>
    </xdr:to>
    <xdr:grpSp>
      <xdr:nvGrpSpPr>
        <xdr:cNvPr id="6" name="Group 5"/>
        <xdr:cNvGrpSpPr/>
      </xdr:nvGrpSpPr>
      <xdr:grpSpPr>
        <a:xfrm>
          <a:off x="609600" y="0"/>
          <a:ext cx="2438399" cy="41910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NX</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1533524</xdr:colOff>
      <xdr:row>1</xdr:row>
      <xdr:rowOff>95250</xdr:rowOff>
    </xdr:to>
    <xdr:grpSp>
      <xdr:nvGrpSpPr>
        <xdr:cNvPr id="2" name="Group 1"/>
        <xdr:cNvGrpSpPr/>
      </xdr:nvGrpSpPr>
      <xdr:grpSpPr>
        <a:xfrm>
          <a:off x="0" y="0"/>
          <a:ext cx="1981199" cy="419100"/>
          <a:chOff x="6638926" y="304800"/>
          <a:chExt cx="2343149" cy="447675"/>
        </a:xfrm>
      </xdr:grpSpPr>
      <xdr:sp macro="" textlink="">
        <xdr:nvSpPr>
          <xdr:cNvPr id="3" name="Heart 2"/>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MENU</a:t>
            </a:r>
          </a:p>
        </xdr:txBody>
      </xdr:sp>
      <xdr:sp macro="" textlink="">
        <xdr:nvSpPr>
          <xdr:cNvPr id="4" name="Left Arrow 3"/>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5" name="Right Arrow 4">
            <a:hlinkClick xmlns:r="http://schemas.openxmlformats.org/officeDocument/2006/relationships" r:id="rId1"/>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CĐKT</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2438399</xdr:colOff>
      <xdr:row>2</xdr:row>
      <xdr:rowOff>85725</xdr:rowOff>
    </xdr:to>
    <xdr:grpSp>
      <xdr:nvGrpSpPr>
        <xdr:cNvPr id="6" name="Group 5"/>
        <xdr:cNvGrpSpPr/>
      </xdr:nvGrpSpPr>
      <xdr:grpSpPr>
        <a:xfrm>
          <a:off x="609600" y="0"/>
          <a:ext cx="2438399" cy="466725"/>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CĐPS</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2009774</xdr:colOff>
      <xdr:row>2</xdr:row>
      <xdr:rowOff>57150</xdr:rowOff>
    </xdr:to>
    <xdr:grpSp>
      <xdr:nvGrpSpPr>
        <xdr:cNvPr id="6" name="Group 5"/>
        <xdr:cNvGrpSpPr/>
      </xdr:nvGrpSpPr>
      <xdr:grpSpPr>
        <a:xfrm>
          <a:off x="600075" y="0"/>
          <a:ext cx="2438399" cy="438150"/>
          <a:chOff x="6638926" y="304800"/>
          <a:chExt cx="2343149" cy="447675"/>
        </a:xfrm>
      </xdr:grpSpPr>
      <xdr:sp macro="" textlink="">
        <xdr:nvSpPr>
          <xdr:cNvPr id="7" name="Heart 6">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CĐPS</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0</xdr:colOff>
      <xdr:row>0</xdr:row>
      <xdr:rowOff>0</xdr:rowOff>
    </xdr:from>
    <xdr:to>
      <xdr:col>4</xdr:col>
      <xdr:colOff>609599</xdr:colOff>
      <xdr:row>2</xdr:row>
      <xdr:rowOff>38100</xdr:rowOff>
    </xdr:to>
    <xdr:grpSp>
      <xdr:nvGrpSpPr>
        <xdr:cNvPr id="9" name="Group 8"/>
        <xdr:cNvGrpSpPr/>
      </xdr:nvGrpSpPr>
      <xdr:grpSpPr>
        <a:xfrm>
          <a:off x="609600" y="0"/>
          <a:ext cx="2438399" cy="419100"/>
          <a:chOff x="6638926" y="304800"/>
          <a:chExt cx="2343149" cy="447675"/>
        </a:xfrm>
      </xdr:grpSpPr>
      <xdr:sp macro="" textlink="">
        <xdr:nvSpPr>
          <xdr:cNvPr id="10" name="Heart 9">
            <a:hlinkClick xmlns:r="http://schemas.openxmlformats.org/officeDocument/2006/relationships" r:id="rId1"/>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11" name="Left Arrow 10">
            <a:hlinkClick xmlns:r="http://schemas.openxmlformats.org/officeDocument/2006/relationships" r:id="rId2"/>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12" name="Right Arrow 11">
            <a:hlinkClick xmlns:r="http://schemas.openxmlformats.org/officeDocument/2006/relationships" r:id="rId3"/>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CĐPS</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714374</xdr:colOff>
      <xdr:row>0</xdr:row>
      <xdr:rowOff>419100</xdr:rowOff>
    </xdr:to>
    <xdr:grpSp>
      <xdr:nvGrpSpPr>
        <xdr:cNvPr id="6" name="Group 5">
          <a:hlinkClick xmlns:r="http://schemas.openxmlformats.org/officeDocument/2006/relationships" r:id="rId1"/>
        </xdr:cNvPr>
        <xdr:cNvGrpSpPr/>
      </xdr:nvGrpSpPr>
      <xdr:grpSpPr>
        <a:xfrm>
          <a:off x="523875" y="0"/>
          <a:ext cx="2438399" cy="419100"/>
          <a:chOff x="6638926" y="304800"/>
          <a:chExt cx="2343149" cy="447675"/>
        </a:xfrm>
      </xdr:grpSpPr>
      <xdr:sp macro="" textlink="">
        <xdr:nvSpPr>
          <xdr:cNvPr id="7" name="Heart 6">
            <a:hlinkClick xmlns:r="http://schemas.openxmlformats.org/officeDocument/2006/relationships" r:id="rId2"/>
          </xdr:cNvPr>
          <xdr:cNvSpPr/>
        </xdr:nvSpPr>
        <xdr:spPr>
          <a:xfrm>
            <a:off x="7400925" y="323850"/>
            <a:ext cx="819150" cy="409575"/>
          </a:xfrm>
          <a:prstGeom prst="hear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lang="en-US" sz="1000" b="1">
                <a:solidFill>
                  <a:srgbClr val="C00000"/>
                </a:solidFill>
              </a:rPr>
              <a:t>DL</a:t>
            </a:r>
          </a:p>
        </xdr:txBody>
      </xdr:sp>
      <xdr:sp macro="" textlink="">
        <xdr:nvSpPr>
          <xdr:cNvPr id="8" name="Left Arrow 7">
            <a:hlinkClick xmlns:r="http://schemas.openxmlformats.org/officeDocument/2006/relationships" r:id="rId3"/>
          </xdr:cNvPr>
          <xdr:cNvSpPr/>
        </xdr:nvSpPr>
        <xdr:spPr>
          <a:xfrm>
            <a:off x="6638926" y="304800"/>
            <a:ext cx="647700" cy="447675"/>
          </a:xfrm>
          <a:prstGeom prst="lef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MENU</a:t>
            </a:r>
          </a:p>
        </xdr:txBody>
      </xdr:sp>
      <xdr:sp macro="" textlink="">
        <xdr:nvSpPr>
          <xdr:cNvPr id="9" name="Right Arrow 8">
            <a:hlinkClick xmlns:r="http://schemas.openxmlformats.org/officeDocument/2006/relationships" r:id="rId1"/>
          </xdr:cNvPr>
          <xdr:cNvSpPr/>
        </xdr:nvSpPr>
        <xdr:spPr>
          <a:xfrm>
            <a:off x="8343900" y="304800"/>
            <a:ext cx="638175" cy="447675"/>
          </a:xfrm>
          <a:prstGeom prst="rightArrow">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lang="en-US" sz="900" b="1">
                <a:solidFill>
                  <a:srgbClr val="C00000"/>
                </a:solidFill>
              </a:rPr>
              <a:t>CĐPS</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emo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THONGTIN"/>
      <sheetName val="DMTK"/>
      <sheetName val="DMVT"/>
      <sheetName val="DMNV"/>
      <sheetName val="DMKH"/>
      <sheetName val="DULIEU"/>
      <sheetName val="NX"/>
      <sheetName val="PTC"/>
      <sheetName val="PNX"/>
      <sheetName val="PKT"/>
      <sheetName val="NKC"/>
      <sheetName val="NKMH"/>
      <sheetName val="NKBH"/>
      <sheetName val="SCT"/>
      <sheetName val="CT111"/>
      <sheetName val="CT112"/>
      <sheetName val="CT152,156"/>
      <sheetName val="CT154"/>
      <sheetName val="SC"/>
      <sheetName val="TH131,331"/>
      <sheetName val="TH152,156"/>
      <sheetName val="TH154"/>
      <sheetName val="CDPS"/>
      <sheetName val="CDKT"/>
      <sheetName val="LCTT"/>
      <sheetName val="TMBCTC"/>
      <sheetName val="BKMV"/>
      <sheetName val="BKBR"/>
    </sheetNames>
    <sheetDataSet>
      <sheetData sheetId="0"/>
      <sheetData sheetId="1">
        <row r="6">
          <cell r="B6" t="str">
            <v>Công ty TNHH mua nỗi buồn bán niềm vui</v>
          </cell>
        </row>
        <row r="12">
          <cell r="B12" t="str">
            <v>Đàm Vĩnh Hưng</v>
          </cell>
        </row>
        <row r="13">
          <cell r="B13" t="str">
            <v>Sơn Tùng MTP</v>
          </cell>
        </row>
      </sheetData>
      <sheetData sheetId="2"/>
      <sheetData sheetId="3">
        <row r="13">
          <cell r="B13" t="str">
            <v>DTMK2.0</v>
          </cell>
        </row>
        <row r="15">
          <cell r="B15" t="str">
            <v>DTMK2.6</v>
          </cell>
        </row>
        <row r="16">
          <cell r="B16" t="str">
            <v>PL</v>
          </cell>
        </row>
        <row r="18">
          <cell r="B18" t="str">
            <v>DTCL05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facebook.com/lang.tham.33" TargetMode="External"/><Relationship Id="rId1" Type="http://schemas.openxmlformats.org/officeDocument/2006/relationships/hyperlink" Target="mailto:ducdamkt@gmail.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0.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1.xml"/><Relationship Id="rId1" Type="http://schemas.openxmlformats.org/officeDocument/2006/relationships/printerSettings" Target="../printerSettings/printerSettings10.bin"/><Relationship Id="rId4" Type="http://schemas.openxmlformats.org/officeDocument/2006/relationships/comments" Target="../comments3.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4.xml"/><Relationship Id="rId1" Type="http://schemas.openxmlformats.org/officeDocument/2006/relationships/printerSettings" Target="../printerSettings/printerSettings13.bin"/><Relationship Id="rId4"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5.xml"/><Relationship Id="rId1" Type="http://schemas.openxmlformats.org/officeDocument/2006/relationships/printerSettings" Target="../printerSettings/printerSettings14.bin"/><Relationship Id="rId4" Type="http://schemas.openxmlformats.org/officeDocument/2006/relationships/comments" Target="../comments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6.xml"/><Relationship Id="rId1" Type="http://schemas.openxmlformats.org/officeDocument/2006/relationships/printerSettings" Target="../printerSettings/printerSettings15.bin"/><Relationship Id="rId4" Type="http://schemas.openxmlformats.org/officeDocument/2006/relationships/comments" Target="../comments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8.xml"/><Relationship Id="rId1" Type="http://schemas.openxmlformats.org/officeDocument/2006/relationships/printerSettings" Target="../printerSettings/printerSettings17.bin"/><Relationship Id="rId4" Type="http://schemas.openxmlformats.org/officeDocument/2006/relationships/comments" Target="../comments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9.xml"/><Relationship Id="rId1" Type="http://schemas.openxmlformats.org/officeDocument/2006/relationships/printerSettings" Target="../printerSettings/printerSettings18.bin"/><Relationship Id="rId4" Type="http://schemas.openxmlformats.org/officeDocument/2006/relationships/comments" Target="../comments8.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20.xml"/><Relationship Id="rId1" Type="http://schemas.openxmlformats.org/officeDocument/2006/relationships/printerSettings" Target="../printerSettings/printerSettings19.bin"/><Relationship Id="rId4" Type="http://schemas.openxmlformats.org/officeDocument/2006/relationships/comments" Target="../comments9.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21.xml"/><Relationship Id="rId1" Type="http://schemas.openxmlformats.org/officeDocument/2006/relationships/printerSettings" Target="../printerSettings/printerSettings20.bin"/><Relationship Id="rId4" Type="http://schemas.openxmlformats.org/officeDocument/2006/relationships/comments" Target="../comments1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24.xml"/><Relationship Id="rId1" Type="http://schemas.openxmlformats.org/officeDocument/2006/relationships/printerSettings" Target="../printerSettings/printerSettings23.bin"/><Relationship Id="rId4" Type="http://schemas.openxmlformats.org/officeDocument/2006/relationships/comments" Target="../comments11.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25.xml"/><Relationship Id="rId1" Type="http://schemas.openxmlformats.org/officeDocument/2006/relationships/printerSettings" Target="../printerSettings/printerSettings24.bin"/><Relationship Id="rId4" Type="http://schemas.openxmlformats.org/officeDocument/2006/relationships/comments" Target="../comments12.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7.xml"/><Relationship Id="rId1" Type="http://schemas.openxmlformats.org/officeDocument/2006/relationships/printerSettings" Target="../printerSettings/printerSettings25.bin"/><Relationship Id="rId4" Type="http://schemas.openxmlformats.org/officeDocument/2006/relationships/comments" Target="../comments13.xml"/></Relationships>
</file>

<file path=xl/worksheets/_rels/sheet2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N30"/>
  <sheetViews>
    <sheetView showGridLines="0" tabSelected="1" workbookViewId="0">
      <selection activeCell="F10" sqref="F10:I10"/>
    </sheetView>
  </sheetViews>
  <sheetFormatPr defaultRowHeight="14.25"/>
  <cols>
    <col min="1" max="2" width="19" style="1153" customWidth="1"/>
    <col min="3" max="3" width="14.140625" style="172" customWidth="1"/>
    <col min="4" max="6" width="14.140625" style="171" customWidth="1"/>
    <col min="7" max="12" width="14.140625" style="172" customWidth="1"/>
    <col min="13" max="13" width="9.140625" style="1154"/>
    <col min="14" max="14" width="9.140625" style="1153"/>
    <col min="15" max="253" width="9.140625" style="172"/>
    <col min="254" max="254" width="32.28515625" style="172" customWidth="1"/>
    <col min="255" max="255" width="6.140625" style="172" customWidth="1"/>
    <col min="256" max="258" width="10.140625" style="172" customWidth="1"/>
    <col min="259" max="259" width="7.7109375" style="172" customWidth="1"/>
    <col min="260" max="262" width="10.140625" style="172" customWidth="1"/>
    <col min="263" max="263" width="6.28515625" style="172" customWidth="1"/>
    <col min="264" max="264" width="35.5703125" style="172" customWidth="1"/>
    <col min="265" max="265" width="14.7109375" style="172" customWidth="1"/>
    <col min="266" max="266" width="29.42578125" style="172" customWidth="1"/>
    <col min="267" max="509" width="9.140625" style="172"/>
    <col min="510" max="510" width="32.28515625" style="172" customWidth="1"/>
    <col min="511" max="511" width="6.140625" style="172" customWidth="1"/>
    <col min="512" max="514" width="10.140625" style="172" customWidth="1"/>
    <col min="515" max="515" width="7.7109375" style="172" customWidth="1"/>
    <col min="516" max="518" width="10.140625" style="172" customWidth="1"/>
    <col min="519" max="519" width="6.28515625" style="172" customWidth="1"/>
    <col min="520" max="520" width="35.5703125" style="172" customWidth="1"/>
    <col min="521" max="521" width="14.7109375" style="172" customWidth="1"/>
    <col min="522" max="522" width="29.42578125" style="172" customWidth="1"/>
    <col min="523" max="765" width="9.140625" style="172"/>
    <col min="766" max="766" width="32.28515625" style="172" customWidth="1"/>
    <col min="767" max="767" width="6.140625" style="172" customWidth="1"/>
    <col min="768" max="770" width="10.140625" style="172" customWidth="1"/>
    <col min="771" max="771" width="7.7109375" style="172" customWidth="1"/>
    <col min="772" max="774" width="10.140625" style="172" customWidth="1"/>
    <col min="775" max="775" width="6.28515625" style="172" customWidth="1"/>
    <col min="776" max="776" width="35.5703125" style="172" customWidth="1"/>
    <col min="777" max="777" width="14.7109375" style="172" customWidth="1"/>
    <col min="778" max="778" width="29.42578125" style="172" customWidth="1"/>
    <col min="779" max="1021" width="9.140625" style="172"/>
    <col min="1022" max="1022" width="32.28515625" style="172" customWidth="1"/>
    <col min="1023" max="1023" width="6.140625" style="172" customWidth="1"/>
    <col min="1024" max="1026" width="10.140625" style="172" customWidth="1"/>
    <col min="1027" max="1027" width="7.7109375" style="172" customWidth="1"/>
    <col min="1028" max="1030" width="10.140625" style="172" customWidth="1"/>
    <col min="1031" max="1031" width="6.28515625" style="172" customWidth="1"/>
    <col min="1032" max="1032" width="35.5703125" style="172" customWidth="1"/>
    <col min="1033" max="1033" width="14.7109375" style="172" customWidth="1"/>
    <col min="1034" max="1034" width="29.42578125" style="172" customWidth="1"/>
    <col min="1035" max="1277" width="9.140625" style="172"/>
    <col min="1278" max="1278" width="32.28515625" style="172" customWidth="1"/>
    <col min="1279" max="1279" width="6.140625" style="172" customWidth="1"/>
    <col min="1280" max="1282" width="10.140625" style="172" customWidth="1"/>
    <col min="1283" max="1283" width="7.7109375" style="172" customWidth="1"/>
    <col min="1284" max="1286" width="10.140625" style="172" customWidth="1"/>
    <col min="1287" max="1287" width="6.28515625" style="172" customWidth="1"/>
    <col min="1288" max="1288" width="35.5703125" style="172" customWidth="1"/>
    <col min="1289" max="1289" width="14.7109375" style="172" customWidth="1"/>
    <col min="1290" max="1290" width="29.42578125" style="172" customWidth="1"/>
    <col min="1291" max="1533" width="9.140625" style="172"/>
    <col min="1534" max="1534" width="32.28515625" style="172" customWidth="1"/>
    <col min="1535" max="1535" width="6.140625" style="172" customWidth="1"/>
    <col min="1536" max="1538" width="10.140625" style="172" customWidth="1"/>
    <col min="1539" max="1539" width="7.7109375" style="172" customWidth="1"/>
    <col min="1540" max="1542" width="10.140625" style="172" customWidth="1"/>
    <col min="1543" max="1543" width="6.28515625" style="172" customWidth="1"/>
    <col min="1544" max="1544" width="35.5703125" style="172" customWidth="1"/>
    <col min="1545" max="1545" width="14.7109375" style="172" customWidth="1"/>
    <col min="1546" max="1546" width="29.42578125" style="172" customWidth="1"/>
    <col min="1547" max="1789" width="9.140625" style="172"/>
    <col min="1790" max="1790" width="32.28515625" style="172" customWidth="1"/>
    <col min="1791" max="1791" width="6.140625" style="172" customWidth="1"/>
    <col min="1792" max="1794" width="10.140625" style="172" customWidth="1"/>
    <col min="1795" max="1795" width="7.7109375" style="172" customWidth="1"/>
    <col min="1796" max="1798" width="10.140625" style="172" customWidth="1"/>
    <col min="1799" max="1799" width="6.28515625" style="172" customWidth="1"/>
    <col min="1800" max="1800" width="35.5703125" style="172" customWidth="1"/>
    <col min="1801" max="1801" width="14.7109375" style="172" customWidth="1"/>
    <col min="1802" max="1802" width="29.42578125" style="172" customWidth="1"/>
    <col min="1803" max="2045" width="9.140625" style="172"/>
    <col min="2046" max="2046" width="32.28515625" style="172" customWidth="1"/>
    <col min="2047" max="2047" width="6.140625" style="172" customWidth="1"/>
    <col min="2048" max="2050" width="10.140625" style="172" customWidth="1"/>
    <col min="2051" max="2051" width="7.7109375" style="172" customWidth="1"/>
    <col min="2052" max="2054" width="10.140625" style="172" customWidth="1"/>
    <col min="2055" max="2055" width="6.28515625" style="172" customWidth="1"/>
    <col min="2056" max="2056" width="35.5703125" style="172" customWidth="1"/>
    <col min="2057" max="2057" width="14.7109375" style="172" customWidth="1"/>
    <col min="2058" max="2058" width="29.42578125" style="172" customWidth="1"/>
    <col min="2059" max="2301" width="9.140625" style="172"/>
    <col min="2302" max="2302" width="32.28515625" style="172" customWidth="1"/>
    <col min="2303" max="2303" width="6.140625" style="172" customWidth="1"/>
    <col min="2304" max="2306" width="10.140625" style="172" customWidth="1"/>
    <col min="2307" max="2307" width="7.7109375" style="172" customWidth="1"/>
    <col min="2308" max="2310" width="10.140625" style="172" customWidth="1"/>
    <col min="2311" max="2311" width="6.28515625" style="172" customWidth="1"/>
    <col min="2312" max="2312" width="35.5703125" style="172" customWidth="1"/>
    <col min="2313" max="2313" width="14.7109375" style="172" customWidth="1"/>
    <col min="2314" max="2314" width="29.42578125" style="172" customWidth="1"/>
    <col min="2315" max="2557" width="9.140625" style="172"/>
    <col min="2558" max="2558" width="32.28515625" style="172" customWidth="1"/>
    <col min="2559" max="2559" width="6.140625" style="172" customWidth="1"/>
    <col min="2560" max="2562" width="10.140625" style="172" customWidth="1"/>
    <col min="2563" max="2563" width="7.7109375" style="172" customWidth="1"/>
    <col min="2564" max="2566" width="10.140625" style="172" customWidth="1"/>
    <col min="2567" max="2567" width="6.28515625" style="172" customWidth="1"/>
    <col min="2568" max="2568" width="35.5703125" style="172" customWidth="1"/>
    <col min="2569" max="2569" width="14.7109375" style="172" customWidth="1"/>
    <col min="2570" max="2570" width="29.42578125" style="172" customWidth="1"/>
    <col min="2571" max="2813" width="9.140625" style="172"/>
    <col min="2814" max="2814" width="32.28515625" style="172" customWidth="1"/>
    <col min="2815" max="2815" width="6.140625" style="172" customWidth="1"/>
    <col min="2816" max="2818" width="10.140625" style="172" customWidth="1"/>
    <col min="2819" max="2819" width="7.7109375" style="172" customWidth="1"/>
    <col min="2820" max="2822" width="10.140625" style="172" customWidth="1"/>
    <col min="2823" max="2823" width="6.28515625" style="172" customWidth="1"/>
    <col min="2824" max="2824" width="35.5703125" style="172" customWidth="1"/>
    <col min="2825" max="2825" width="14.7109375" style="172" customWidth="1"/>
    <col min="2826" max="2826" width="29.42578125" style="172" customWidth="1"/>
    <col min="2827" max="3069" width="9.140625" style="172"/>
    <col min="3070" max="3070" width="32.28515625" style="172" customWidth="1"/>
    <col min="3071" max="3071" width="6.140625" style="172" customWidth="1"/>
    <col min="3072" max="3074" width="10.140625" style="172" customWidth="1"/>
    <col min="3075" max="3075" width="7.7109375" style="172" customWidth="1"/>
    <col min="3076" max="3078" width="10.140625" style="172" customWidth="1"/>
    <col min="3079" max="3079" width="6.28515625" style="172" customWidth="1"/>
    <col min="3080" max="3080" width="35.5703125" style="172" customWidth="1"/>
    <col min="3081" max="3081" width="14.7109375" style="172" customWidth="1"/>
    <col min="3082" max="3082" width="29.42578125" style="172" customWidth="1"/>
    <col min="3083" max="3325" width="9.140625" style="172"/>
    <col min="3326" max="3326" width="32.28515625" style="172" customWidth="1"/>
    <col min="3327" max="3327" width="6.140625" style="172" customWidth="1"/>
    <col min="3328" max="3330" width="10.140625" style="172" customWidth="1"/>
    <col min="3331" max="3331" width="7.7109375" style="172" customWidth="1"/>
    <col min="3332" max="3334" width="10.140625" style="172" customWidth="1"/>
    <col min="3335" max="3335" width="6.28515625" style="172" customWidth="1"/>
    <col min="3336" max="3336" width="35.5703125" style="172" customWidth="1"/>
    <col min="3337" max="3337" width="14.7109375" style="172" customWidth="1"/>
    <col min="3338" max="3338" width="29.42578125" style="172" customWidth="1"/>
    <col min="3339" max="3581" width="9.140625" style="172"/>
    <col min="3582" max="3582" width="32.28515625" style="172" customWidth="1"/>
    <col min="3583" max="3583" width="6.140625" style="172" customWidth="1"/>
    <col min="3584" max="3586" width="10.140625" style="172" customWidth="1"/>
    <col min="3587" max="3587" width="7.7109375" style="172" customWidth="1"/>
    <col min="3588" max="3590" width="10.140625" style="172" customWidth="1"/>
    <col min="3591" max="3591" width="6.28515625" style="172" customWidth="1"/>
    <col min="3592" max="3592" width="35.5703125" style="172" customWidth="1"/>
    <col min="3593" max="3593" width="14.7109375" style="172" customWidth="1"/>
    <col min="3594" max="3594" width="29.42578125" style="172" customWidth="1"/>
    <col min="3595" max="3837" width="9.140625" style="172"/>
    <col min="3838" max="3838" width="32.28515625" style="172" customWidth="1"/>
    <col min="3839" max="3839" width="6.140625" style="172" customWidth="1"/>
    <col min="3840" max="3842" width="10.140625" style="172" customWidth="1"/>
    <col min="3843" max="3843" width="7.7109375" style="172" customWidth="1"/>
    <col min="3844" max="3846" width="10.140625" style="172" customWidth="1"/>
    <col min="3847" max="3847" width="6.28515625" style="172" customWidth="1"/>
    <col min="3848" max="3848" width="35.5703125" style="172" customWidth="1"/>
    <col min="3849" max="3849" width="14.7109375" style="172" customWidth="1"/>
    <col min="3850" max="3850" width="29.42578125" style="172" customWidth="1"/>
    <col min="3851" max="4093" width="9.140625" style="172"/>
    <col min="4094" max="4094" width="32.28515625" style="172" customWidth="1"/>
    <col min="4095" max="4095" width="6.140625" style="172" customWidth="1"/>
    <col min="4096" max="4098" width="10.140625" style="172" customWidth="1"/>
    <col min="4099" max="4099" width="7.7109375" style="172" customWidth="1"/>
    <col min="4100" max="4102" width="10.140625" style="172" customWidth="1"/>
    <col min="4103" max="4103" width="6.28515625" style="172" customWidth="1"/>
    <col min="4104" max="4104" width="35.5703125" style="172" customWidth="1"/>
    <col min="4105" max="4105" width="14.7109375" style="172" customWidth="1"/>
    <col min="4106" max="4106" width="29.42578125" style="172" customWidth="1"/>
    <col min="4107" max="4349" width="9.140625" style="172"/>
    <col min="4350" max="4350" width="32.28515625" style="172" customWidth="1"/>
    <col min="4351" max="4351" width="6.140625" style="172" customWidth="1"/>
    <col min="4352" max="4354" width="10.140625" style="172" customWidth="1"/>
    <col min="4355" max="4355" width="7.7109375" style="172" customWidth="1"/>
    <col min="4356" max="4358" width="10.140625" style="172" customWidth="1"/>
    <col min="4359" max="4359" width="6.28515625" style="172" customWidth="1"/>
    <col min="4360" max="4360" width="35.5703125" style="172" customWidth="1"/>
    <col min="4361" max="4361" width="14.7109375" style="172" customWidth="1"/>
    <col min="4362" max="4362" width="29.42578125" style="172" customWidth="1"/>
    <col min="4363" max="4605" width="9.140625" style="172"/>
    <col min="4606" max="4606" width="32.28515625" style="172" customWidth="1"/>
    <col min="4607" max="4607" width="6.140625" style="172" customWidth="1"/>
    <col min="4608" max="4610" width="10.140625" style="172" customWidth="1"/>
    <col min="4611" max="4611" width="7.7109375" style="172" customWidth="1"/>
    <col min="4612" max="4614" width="10.140625" style="172" customWidth="1"/>
    <col min="4615" max="4615" width="6.28515625" style="172" customWidth="1"/>
    <col min="4616" max="4616" width="35.5703125" style="172" customWidth="1"/>
    <col min="4617" max="4617" width="14.7109375" style="172" customWidth="1"/>
    <col min="4618" max="4618" width="29.42578125" style="172" customWidth="1"/>
    <col min="4619" max="4861" width="9.140625" style="172"/>
    <col min="4862" max="4862" width="32.28515625" style="172" customWidth="1"/>
    <col min="4863" max="4863" width="6.140625" style="172" customWidth="1"/>
    <col min="4864" max="4866" width="10.140625" style="172" customWidth="1"/>
    <col min="4867" max="4867" width="7.7109375" style="172" customWidth="1"/>
    <col min="4868" max="4870" width="10.140625" style="172" customWidth="1"/>
    <col min="4871" max="4871" width="6.28515625" style="172" customWidth="1"/>
    <col min="4872" max="4872" width="35.5703125" style="172" customWidth="1"/>
    <col min="4873" max="4873" width="14.7109375" style="172" customWidth="1"/>
    <col min="4874" max="4874" width="29.42578125" style="172" customWidth="1"/>
    <col min="4875" max="5117" width="9.140625" style="172"/>
    <col min="5118" max="5118" width="32.28515625" style="172" customWidth="1"/>
    <col min="5119" max="5119" width="6.140625" style="172" customWidth="1"/>
    <col min="5120" max="5122" width="10.140625" style="172" customWidth="1"/>
    <col min="5123" max="5123" width="7.7109375" style="172" customWidth="1"/>
    <col min="5124" max="5126" width="10.140625" style="172" customWidth="1"/>
    <col min="5127" max="5127" width="6.28515625" style="172" customWidth="1"/>
    <col min="5128" max="5128" width="35.5703125" style="172" customWidth="1"/>
    <col min="5129" max="5129" width="14.7109375" style="172" customWidth="1"/>
    <col min="5130" max="5130" width="29.42578125" style="172" customWidth="1"/>
    <col min="5131" max="5373" width="9.140625" style="172"/>
    <col min="5374" max="5374" width="32.28515625" style="172" customWidth="1"/>
    <col min="5375" max="5375" width="6.140625" style="172" customWidth="1"/>
    <col min="5376" max="5378" width="10.140625" style="172" customWidth="1"/>
    <col min="5379" max="5379" width="7.7109375" style="172" customWidth="1"/>
    <col min="5380" max="5382" width="10.140625" style="172" customWidth="1"/>
    <col min="5383" max="5383" width="6.28515625" style="172" customWidth="1"/>
    <col min="5384" max="5384" width="35.5703125" style="172" customWidth="1"/>
    <col min="5385" max="5385" width="14.7109375" style="172" customWidth="1"/>
    <col min="5386" max="5386" width="29.42578125" style="172" customWidth="1"/>
    <col min="5387" max="5629" width="9.140625" style="172"/>
    <col min="5630" max="5630" width="32.28515625" style="172" customWidth="1"/>
    <col min="5631" max="5631" width="6.140625" style="172" customWidth="1"/>
    <col min="5632" max="5634" width="10.140625" style="172" customWidth="1"/>
    <col min="5635" max="5635" width="7.7109375" style="172" customWidth="1"/>
    <col min="5636" max="5638" width="10.140625" style="172" customWidth="1"/>
    <col min="5639" max="5639" width="6.28515625" style="172" customWidth="1"/>
    <col min="5640" max="5640" width="35.5703125" style="172" customWidth="1"/>
    <col min="5641" max="5641" width="14.7109375" style="172" customWidth="1"/>
    <col min="5642" max="5642" width="29.42578125" style="172" customWidth="1"/>
    <col min="5643" max="5885" width="9.140625" style="172"/>
    <col min="5886" max="5886" width="32.28515625" style="172" customWidth="1"/>
    <col min="5887" max="5887" width="6.140625" style="172" customWidth="1"/>
    <col min="5888" max="5890" width="10.140625" style="172" customWidth="1"/>
    <col min="5891" max="5891" width="7.7109375" style="172" customWidth="1"/>
    <col min="5892" max="5894" width="10.140625" style="172" customWidth="1"/>
    <col min="5895" max="5895" width="6.28515625" style="172" customWidth="1"/>
    <col min="5896" max="5896" width="35.5703125" style="172" customWidth="1"/>
    <col min="5897" max="5897" width="14.7109375" style="172" customWidth="1"/>
    <col min="5898" max="5898" width="29.42578125" style="172" customWidth="1"/>
    <col min="5899" max="6141" width="9.140625" style="172"/>
    <col min="6142" max="6142" width="32.28515625" style="172" customWidth="1"/>
    <col min="6143" max="6143" width="6.140625" style="172" customWidth="1"/>
    <col min="6144" max="6146" width="10.140625" style="172" customWidth="1"/>
    <col min="6147" max="6147" width="7.7109375" style="172" customWidth="1"/>
    <col min="6148" max="6150" width="10.140625" style="172" customWidth="1"/>
    <col min="6151" max="6151" width="6.28515625" style="172" customWidth="1"/>
    <col min="6152" max="6152" width="35.5703125" style="172" customWidth="1"/>
    <col min="6153" max="6153" width="14.7109375" style="172" customWidth="1"/>
    <col min="6154" max="6154" width="29.42578125" style="172" customWidth="1"/>
    <col min="6155" max="6397" width="9.140625" style="172"/>
    <col min="6398" max="6398" width="32.28515625" style="172" customWidth="1"/>
    <col min="6399" max="6399" width="6.140625" style="172" customWidth="1"/>
    <col min="6400" max="6402" width="10.140625" style="172" customWidth="1"/>
    <col min="6403" max="6403" width="7.7109375" style="172" customWidth="1"/>
    <col min="6404" max="6406" width="10.140625" style="172" customWidth="1"/>
    <col min="6407" max="6407" width="6.28515625" style="172" customWidth="1"/>
    <col min="6408" max="6408" width="35.5703125" style="172" customWidth="1"/>
    <col min="6409" max="6409" width="14.7109375" style="172" customWidth="1"/>
    <col min="6410" max="6410" width="29.42578125" style="172" customWidth="1"/>
    <col min="6411" max="6653" width="9.140625" style="172"/>
    <col min="6654" max="6654" width="32.28515625" style="172" customWidth="1"/>
    <col min="6655" max="6655" width="6.140625" style="172" customWidth="1"/>
    <col min="6656" max="6658" width="10.140625" style="172" customWidth="1"/>
    <col min="6659" max="6659" width="7.7109375" style="172" customWidth="1"/>
    <col min="6660" max="6662" width="10.140625" style="172" customWidth="1"/>
    <col min="6663" max="6663" width="6.28515625" style="172" customWidth="1"/>
    <col min="6664" max="6664" width="35.5703125" style="172" customWidth="1"/>
    <col min="6665" max="6665" width="14.7109375" style="172" customWidth="1"/>
    <col min="6666" max="6666" width="29.42578125" style="172" customWidth="1"/>
    <col min="6667" max="6909" width="9.140625" style="172"/>
    <col min="6910" max="6910" width="32.28515625" style="172" customWidth="1"/>
    <col min="6911" max="6911" width="6.140625" style="172" customWidth="1"/>
    <col min="6912" max="6914" width="10.140625" style="172" customWidth="1"/>
    <col min="6915" max="6915" width="7.7109375" style="172" customWidth="1"/>
    <col min="6916" max="6918" width="10.140625" style="172" customWidth="1"/>
    <col min="6919" max="6919" width="6.28515625" style="172" customWidth="1"/>
    <col min="6920" max="6920" width="35.5703125" style="172" customWidth="1"/>
    <col min="6921" max="6921" width="14.7109375" style="172" customWidth="1"/>
    <col min="6922" max="6922" width="29.42578125" style="172" customWidth="1"/>
    <col min="6923" max="7165" width="9.140625" style="172"/>
    <col min="7166" max="7166" width="32.28515625" style="172" customWidth="1"/>
    <col min="7167" max="7167" width="6.140625" style="172" customWidth="1"/>
    <col min="7168" max="7170" width="10.140625" style="172" customWidth="1"/>
    <col min="7171" max="7171" width="7.7109375" style="172" customWidth="1"/>
    <col min="7172" max="7174" width="10.140625" style="172" customWidth="1"/>
    <col min="7175" max="7175" width="6.28515625" style="172" customWidth="1"/>
    <col min="7176" max="7176" width="35.5703125" style="172" customWidth="1"/>
    <col min="7177" max="7177" width="14.7109375" style="172" customWidth="1"/>
    <col min="7178" max="7178" width="29.42578125" style="172" customWidth="1"/>
    <col min="7179" max="7421" width="9.140625" style="172"/>
    <col min="7422" max="7422" width="32.28515625" style="172" customWidth="1"/>
    <col min="7423" max="7423" width="6.140625" style="172" customWidth="1"/>
    <col min="7424" max="7426" width="10.140625" style="172" customWidth="1"/>
    <col min="7427" max="7427" width="7.7109375" style="172" customWidth="1"/>
    <col min="7428" max="7430" width="10.140625" style="172" customWidth="1"/>
    <col min="7431" max="7431" width="6.28515625" style="172" customWidth="1"/>
    <col min="7432" max="7432" width="35.5703125" style="172" customWidth="1"/>
    <col min="7433" max="7433" width="14.7109375" style="172" customWidth="1"/>
    <col min="7434" max="7434" width="29.42578125" style="172" customWidth="1"/>
    <col min="7435" max="7677" width="9.140625" style="172"/>
    <col min="7678" max="7678" width="32.28515625" style="172" customWidth="1"/>
    <col min="7679" max="7679" width="6.140625" style="172" customWidth="1"/>
    <col min="7680" max="7682" width="10.140625" style="172" customWidth="1"/>
    <col min="7683" max="7683" width="7.7109375" style="172" customWidth="1"/>
    <col min="7684" max="7686" width="10.140625" style="172" customWidth="1"/>
    <col min="7687" max="7687" width="6.28515625" style="172" customWidth="1"/>
    <col min="7688" max="7688" width="35.5703125" style="172" customWidth="1"/>
    <col min="7689" max="7689" width="14.7109375" style="172" customWidth="1"/>
    <col min="7690" max="7690" width="29.42578125" style="172" customWidth="1"/>
    <col min="7691" max="7933" width="9.140625" style="172"/>
    <col min="7934" max="7934" width="32.28515625" style="172" customWidth="1"/>
    <col min="7935" max="7935" width="6.140625" style="172" customWidth="1"/>
    <col min="7936" max="7938" width="10.140625" style="172" customWidth="1"/>
    <col min="7939" max="7939" width="7.7109375" style="172" customWidth="1"/>
    <col min="7940" max="7942" width="10.140625" style="172" customWidth="1"/>
    <col min="7943" max="7943" width="6.28515625" style="172" customWidth="1"/>
    <col min="7944" max="7944" width="35.5703125" style="172" customWidth="1"/>
    <col min="7945" max="7945" width="14.7109375" style="172" customWidth="1"/>
    <col min="7946" max="7946" width="29.42578125" style="172" customWidth="1"/>
    <col min="7947" max="8189" width="9.140625" style="172"/>
    <col min="8190" max="8190" width="32.28515625" style="172" customWidth="1"/>
    <col min="8191" max="8191" width="6.140625" style="172" customWidth="1"/>
    <col min="8192" max="8194" width="10.140625" style="172" customWidth="1"/>
    <col min="8195" max="8195" width="7.7109375" style="172" customWidth="1"/>
    <col min="8196" max="8198" width="10.140625" style="172" customWidth="1"/>
    <col min="8199" max="8199" width="6.28515625" style="172" customWidth="1"/>
    <col min="8200" max="8200" width="35.5703125" style="172" customWidth="1"/>
    <col min="8201" max="8201" width="14.7109375" style="172" customWidth="1"/>
    <col min="8202" max="8202" width="29.42578125" style="172" customWidth="1"/>
    <col min="8203" max="8445" width="9.140625" style="172"/>
    <col min="8446" max="8446" width="32.28515625" style="172" customWidth="1"/>
    <col min="8447" max="8447" width="6.140625" style="172" customWidth="1"/>
    <col min="8448" max="8450" width="10.140625" style="172" customWidth="1"/>
    <col min="8451" max="8451" width="7.7109375" style="172" customWidth="1"/>
    <col min="8452" max="8454" width="10.140625" style="172" customWidth="1"/>
    <col min="8455" max="8455" width="6.28515625" style="172" customWidth="1"/>
    <col min="8456" max="8456" width="35.5703125" style="172" customWidth="1"/>
    <col min="8457" max="8457" width="14.7109375" style="172" customWidth="1"/>
    <col min="8458" max="8458" width="29.42578125" style="172" customWidth="1"/>
    <col min="8459" max="8701" width="9.140625" style="172"/>
    <col min="8702" max="8702" width="32.28515625" style="172" customWidth="1"/>
    <col min="8703" max="8703" width="6.140625" style="172" customWidth="1"/>
    <col min="8704" max="8706" width="10.140625" style="172" customWidth="1"/>
    <col min="8707" max="8707" width="7.7109375" style="172" customWidth="1"/>
    <col min="8708" max="8710" width="10.140625" style="172" customWidth="1"/>
    <col min="8711" max="8711" width="6.28515625" style="172" customWidth="1"/>
    <col min="8712" max="8712" width="35.5703125" style="172" customWidth="1"/>
    <col min="8713" max="8713" width="14.7109375" style="172" customWidth="1"/>
    <col min="8714" max="8714" width="29.42578125" style="172" customWidth="1"/>
    <col min="8715" max="8957" width="9.140625" style="172"/>
    <col min="8958" max="8958" width="32.28515625" style="172" customWidth="1"/>
    <col min="8959" max="8959" width="6.140625" style="172" customWidth="1"/>
    <col min="8960" max="8962" width="10.140625" style="172" customWidth="1"/>
    <col min="8963" max="8963" width="7.7109375" style="172" customWidth="1"/>
    <col min="8964" max="8966" width="10.140625" style="172" customWidth="1"/>
    <col min="8967" max="8967" width="6.28515625" style="172" customWidth="1"/>
    <col min="8968" max="8968" width="35.5703125" style="172" customWidth="1"/>
    <col min="8969" max="8969" width="14.7109375" style="172" customWidth="1"/>
    <col min="8970" max="8970" width="29.42578125" style="172" customWidth="1"/>
    <col min="8971" max="9213" width="9.140625" style="172"/>
    <col min="9214" max="9214" width="32.28515625" style="172" customWidth="1"/>
    <col min="9215" max="9215" width="6.140625" style="172" customWidth="1"/>
    <col min="9216" max="9218" width="10.140625" style="172" customWidth="1"/>
    <col min="9219" max="9219" width="7.7109375" style="172" customWidth="1"/>
    <col min="9220" max="9222" width="10.140625" style="172" customWidth="1"/>
    <col min="9223" max="9223" width="6.28515625" style="172" customWidth="1"/>
    <col min="9224" max="9224" width="35.5703125" style="172" customWidth="1"/>
    <col min="9225" max="9225" width="14.7109375" style="172" customWidth="1"/>
    <col min="9226" max="9226" width="29.42578125" style="172" customWidth="1"/>
    <col min="9227" max="9469" width="9.140625" style="172"/>
    <col min="9470" max="9470" width="32.28515625" style="172" customWidth="1"/>
    <col min="9471" max="9471" width="6.140625" style="172" customWidth="1"/>
    <col min="9472" max="9474" width="10.140625" style="172" customWidth="1"/>
    <col min="9475" max="9475" width="7.7109375" style="172" customWidth="1"/>
    <col min="9476" max="9478" width="10.140625" style="172" customWidth="1"/>
    <col min="9479" max="9479" width="6.28515625" style="172" customWidth="1"/>
    <col min="9480" max="9480" width="35.5703125" style="172" customWidth="1"/>
    <col min="9481" max="9481" width="14.7109375" style="172" customWidth="1"/>
    <col min="9482" max="9482" width="29.42578125" style="172" customWidth="1"/>
    <col min="9483" max="9725" width="9.140625" style="172"/>
    <col min="9726" max="9726" width="32.28515625" style="172" customWidth="1"/>
    <col min="9727" max="9727" width="6.140625" style="172" customWidth="1"/>
    <col min="9728" max="9730" width="10.140625" style="172" customWidth="1"/>
    <col min="9731" max="9731" width="7.7109375" style="172" customWidth="1"/>
    <col min="9732" max="9734" width="10.140625" style="172" customWidth="1"/>
    <col min="9735" max="9735" width="6.28515625" style="172" customWidth="1"/>
    <col min="9736" max="9736" width="35.5703125" style="172" customWidth="1"/>
    <col min="9737" max="9737" width="14.7109375" style="172" customWidth="1"/>
    <col min="9738" max="9738" width="29.42578125" style="172" customWidth="1"/>
    <col min="9739" max="9981" width="9.140625" style="172"/>
    <col min="9982" max="9982" width="32.28515625" style="172" customWidth="1"/>
    <col min="9983" max="9983" width="6.140625" style="172" customWidth="1"/>
    <col min="9984" max="9986" width="10.140625" style="172" customWidth="1"/>
    <col min="9987" max="9987" width="7.7109375" style="172" customWidth="1"/>
    <col min="9988" max="9990" width="10.140625" style="172" customWidth="1"/>
    <col min="9991" max="9991" width="6.28515625" style="172" customWidth="1"/>
    <col min="9992" max="9992" width="35.5703125" style="172" customWidth="1"/>
    <col min="9993" max="9993" width="14.7109375" style="172" customWidth="1"/>
    <col min="9994" max="9994" width="29.42578125" style="172" customWidth="1"/>
    <col min="9995" max="10237" width="9.140625" style="172"/>
    <col min="10238" max="10238" width="32.28515625" style="172" customWidth="1"/>
    <col min="10239" max="10239" width="6.140625" style="172" customWidth="1"/>
    <col min="10240" max="10242" width="10.140625" style="172" customWidth="1"/>
    <col min="10243" max="10243" width="7.7109375" style="172" customWidth="1"/>
    <col min="10244" max="10246" width="10.140625" style="172" customWidth="1"/>
    <col min="10247" max="10247" width="6.28515625" style="172" customWidth="1"/>
    <col min="10248" max="10248" width="35.5703125" style="172" customWidth="1"/>
    <col min="10249" max="10249" width="14.7109375" style="172" customWidth="1"/>
    <col min="10250" max="10250" width="29.42578125" style="172" customWidth="1"/>
    <col min="10251" max="10493" width="9.140625" style="172"/>
    <col min="10494" max="10494" width="32.28515625" style="172" customWidth="1"/>
    <col min="10495" max="10495" width="6.140625" style="172" customWidth="1"/>
    <col min="10496" max="10498" width="10.140625" style="172" customWidth="1"/>
    <col min="10499" max="10499" width="7.7109375" style="172" customWidth="1"/>
    <col min="10500" max="10502" width="10.140625" style="172" customWidth="1"/>
    <col min="10503" max="10503" width="6.28515625" style="172" customWidth="1"/>
    <col min="10504" max="10504" width="35.5703125" style="172" customWidth="1"/>
    <col min="10505" max="10505" width="14.7109375" style="172" customWidth="1"/>
    <col min="10506" max="10506" width="29.42578125" style="172" customWidth="1"/>
    <col min="10507" max="10749" width="9.140625" style="172"/>
    <col min="10750" max="10750" width="32.28515625" style="172" customWidth="1"/>
    <col min="10751" max="10751" width="6.140625" style="172" customWidth="1"/>
    <col min="10752" max="10754" width="10.140625" style="172" customWidth="1"/>
    <col min="10755" max="10755" width="7.7109375" style="172" customWidth="1"/>
    <col min="10756" max="10758" width="10.140625" style="172" customWidth="1"/>
    <col min="10759" max="10759" width="6.28515625" style="172" customWidth="1"/>
    <col min="10760" max="10760" width="35.5703125" style="172" customWidth="1"/>
    <col min="10761" max="10761" width="14.7109375" style="172" customWidth="1"/>
    <col min="10762" max="10762" width="29.42578125" style="172" customWidth="1"/>
    <col min="10763" max="11005" width="9.140625" style="172"/>
    <col min="11006" max="11006" width="32.28515625" style="172" customWidth="1"/>
    <col min="11007" max="11007" width="6.140625" style="172" customWidth="1"/>
    <col min="11008" max="11010" width="10.140625" style="172" customWidth="1"/>
    <col min="11011" max="11011" width="7.7109375" style="172" customWidth="1"/>
    <col min="11012" max="11014" width="10.140625" style="172" customWidth="1"/>
    <col min="11015" max="11015" width="6.28515625" style="172" customWidth="1"/>
    <col min="11016" max="11016" width="35.5703125" style="172" customWidth="1"/>
    <col min="11017" max="11017" width="14.7109375" style="172" customWidth="1"/>
    <col min="11018" max="11018" width="29.42578125" style="172" customWidth="1"/>
    <col min="11019" max="11261" width="9.140625" style="172"/>
    <col min="11262" max="11262" width="32.28515625" style="172" customWidth="1"/>
    <col min="11263" max="11263" width="6.140625" style="172" customWidth="1"/>
    <col min="11264" max="11266" width="10.140625" style="172" customWidth="1"/>
    <col min="11267" max="11267" width="7.7109375" style="172" customWidth="1"/>
    <col min="11268" max="11270" width="10.140625" style="172" customWidth="1"/>
    <col min="11271" max="11271" width="6.28515625" style="172" customWidth="1"/>
    <col min="11272" max="11272" width="35.5703125" style="172" customWidth="1"/>
    <col min="11273" max="11273" width="14.7109375" style="172" customWidth="1"/>
    <col min="11274" max="11274" width="29.42578125" style="172" customWidth="1"/>
    <col min="11275" max="11517" width="9.140625" style="172"/>
    <col min="11518" max="11518" width="32.28515625" style="172" customWidth="1"/>
    <col min="11519" max="11519" width="6.140625" style="172" customWidth="1"/>
    <col min="11520" max="11522" width="10.140625" style="172" customWidth="1"/>
    <col min="11523" max="11523" width="7.7109375" style="172" customWidth="1"/>
    <col min="11524" max="11526" width="10.140625" style="172" customWidth="1"/>
    <col min="11527" max="11527" width="6.28515625" style="172" customWidth="1"/>
    <col min="11528" max="11528" width="35.5703125" style="172" customWidth="1"/>
    <col min="11529" max="11529" width="14.7109375" style="172" customWidth="1"/>
    <col min="11530" max="11530" width="29.42578125" style="172" customWidth="1"/>
    <col min="11531" max="11773" width="9.140625" style="172"/>
    <col min="11774" max="11774" width="32.28515625" style="172" customWidth="1"/>
    <col min="11775" max="11775" width="6.140625" style="172" customWidth="1"/>
    <col min="11776" max="11778" width="10.140625" style="172" customWidth="1"/>
    <col min="11779" max="11779" width="7.7109375" style="172" customWidth="1"/>
    <col min="11780" max="11782" width="10.140625" style="172" customWidth="1"/>
    <col min="11783" max="11783" width="6.28515625" style="172" customWidth="1"/>
    <col min="11784" max="11784" width="35.5703125" style="172" customWidth="1"/>
    <col min="11785" max="11785" width="14.7109375" style="172" customWidth="1"/>
    <col min="11786" max="11786" width="29.42578125" style="172" customWidth="1"/>
    <col min="11787" max="12029" width="9.140625" style="172"/>
    <col min="12030" max="12030" width="32.28515625" style="172" customWidth="1"/>
    <col min="12031" max="12031" width="6.140625" style="172" customWidth="1"/>
    <col min="12032" max="12034" width="10.140625" style="172" customWidth="1"/>
    <col min="12035" max="12035" width="7.7109375" style="172" customWidth="1"/>
    <col min="12036" max="12038" width="10.140625" style="172" customWidth="1"/>
    <col min="12039" max="12039" width="6.28515625" style="172" customWidth="1"/>
    <col min="12040" max="12040" width="35.5703125" style="172" customWidth="1"/>
    <col min="12041" max="12041" width="14.7109375" style="172" customWidth="1"/>
    <col min="12042" max="12042" width="29.42578125" style="172" customWidth="1"/>
    <col min="12043" max="12285" width="9.140625" style="172"/>
    <col min="12286" max="12286" width="32.28515625" style="172" customWidth="1"/>
    <col min="12287" max="12287" width="6.140625" style="172" customWidth="1"/>
    <col min="12288" max="12290" width="10.140625" style="172" customWidth="1"/>
    <col min="12291" max="12291" width="7.7109375" style="172" customWidth="1"/>
    <col min="12292" max="12294" width="10.140625" style="172" customWidth="1"/>
    <col min="12295" max="12295" width="6.28515625" style="172" customWidth="1"/>
    <col min="12296" max="12296" width="35.5703125" style="172" customWidth="1"/>
    <col min="12297" max="12297" width="14.7109375" style="172" customWidth="1"/>
    <col min="12298" max="12298" width="29.42578125" style="172" customWidth="1"/>
    <col min="12299" max="12541" width="9.140625" style="172"/>
    <col min="12542" max="12542" width="32.28515625" style="172" customWidth="1"/>
    <col min="12543" max="12543" width="6.140625" style="172" customWidth="1"/>
    <col min="12544" max="12546" width="10.140625" style="172" customWidth="1"/>
    <col min="12547" max="12547" width="7.7109375" style="172" customWidth="1"/>
    <col min="12548" max="12550" width="10.140625" style="172" customWidth="1"/>
    <col min="12551" max="12551" width="6.28515625" style="172" customWidth="1"/>
    <col min="12552" max="12552" width="35.5703125" style="172" customWidth="1"/>
    <col min="12553" max="12553" width="14.7109375" style="172" customWidth="1"/>
    <col min="12554" max="12554" width="29.42578125" style="172" customWidth="1"/>
    <col min="12555" max="12797" width="9.140625" style="172"/>
    <col min="12798" max="12798" width="32.28515625" style="172" customWidth="1"/>
    <col min="12799" max="12799" width="6.140625" style="172" customWidth="1"/>
    <col min="12800" max="12802" width="10.140625" style="172" customWidth="1"/>
    <col min="12803" max="12803" width="7.7109375" style="172" customWidth="1"/>
    <col min="12804" max="12806" width="10.140625" style="172" customWidth="1"/>
    <col min="12807" max="12807" width="6.28515625" style="172" customWidth="1"/>
    <col min="12808" max="12808" width="35.5703125" style="172" customWidth="1"/>
    <col min="12809" max="12809" width="14.7109375" style="172" customWidth="1"/>
    <col min="12810" max="12810" width="29.42578125" style="172" customWidth="1"/>
    <col min="12811" max="13053" width="9.140625" style="172"/>
    <col min="13054" max="13054" width="32.28515625" style="172" customWidth="1"/>
    <col min="13055" max="13055" width="6.140625" style="172" customWidth="1"/>
    <col min="13056" max="13058" width="10.140625" style="172" customWidth="1"/>
    <col min="13059" max="13059" width="7.7109375" style="172" customWidth="1"/>
    <col min="13060" max="13062" width="10.140625" style="172" customWidth="1"/>
    <col min="13063" max="13063" width="6.28515625" style="172" customWidth="1"/>
    <col min="13064" max="13064" width="35.5703125" style="172" customWidth="1"/>
    <col min="13065" max="13065" width="14.7109375" style="172" customWidth="1"/>
    <col min="13066" max="13066" width="29.42578125" style="172" customWidth="1"/>
    <col min="13067" max="13309" width="9.140625" style="172"/>
    <col min="13310" max="13310" width="32.28515625" style="172" customWidth="1"/>
    <col min="13311" max="13311" width="6.140625" style="172" customWidth="1"/>
    <col min="13312" max="13314" width="10.140625" style="172" customWidth="1"/>
    <col min="13315" max="13315" width="7.7109375" style="172" customWidth="1"/>
    <col min="13316" max="13318" width="10.140625" style="172" customWidth="1"/>
    <col min="13319" max="13319" width="6.28515625" style="172" customWidth="1"/>
    <col min="13320" max="13320" width="35.5703125" style="172" customWidth="1"/>
    <col min="13321" max="13321" width="14.7109375" style="172" customWidth="1"/>
    <col min="13322" max="13322" width="29.42578125" style="172" customWidth="1"/>
    <col min="13323" max="13565" width="9.140625" style="172"/>
    <col min="13566" max="13566" width="32.28515625" style="172" customWidth="1"/>
    <col min="13567" max="13567" width="6.140625" style="172" customWidth="1"/>
    <col min="13568" max="13570" width="10.140625" style="172" customWidth="1"/>
    <col min="13571" max="13571" width="7.7109375" style="172" customWidth="1"/>
    <col min="13572" max="13574" width="10.140625" style="172" customWidth="1"/>
    <col min="13575" max="13575" width="6.28515625" style="172" customWidth="1"/>
    <col min="13576" max="13576" width="35.5703125" style="172" customWidth="1"/>
    <col min="13577" max="13577" width="14.7109375" style="172" customWidth="1"/>
    <col min="13578" max="13578" width="29.42578125" style="172" customWidth="1"/>
    <col min="13579" max="13821" width="9.140625" style="172"/>
    <col min="13822" max="13822" width="32.28515625" style="172" customWidth="1"/>
    <col min="13823" max="13823" width="6.140625" style="172" customWidth="1"/>
    <col min="13824" max="13826" width="10.140625" style="172" customWidth="1"/>
    <col min="13827" max="13827" width="7.7109375" style="172" customWidth="1"/>
    <col min="13828" max="13830" width="10.140625" style="172" customWidth="1"/>
    <col min="13831" max="13831" width="6.28515625" style="172" customWidth="1"/>
    <col min="13832" max="13832" width="35.5703125" style="172" customWidth="1"/>
    <col min="13833" max="13833" width="14.7109375" style="172" customWidth="1"/>
    <col min="13834" max="13834" width="29.42578125" style="172" customWidth="1"/>
    <col min="13835" max="14077" width="9.140625" style="172"/>
    <col min="14078" max="14078" width="32.28515625" style="172" customWidth="1"/>
    <col min="14079" max="14079" width="6.140625" style="172" customWidth="1"/>
    <col min="14080" max="14082" width="10.140625" style="172" customWidth="1"/>
    <col min="14083" max="14083" width="7.7109375" style="172" customWidth="1"/>
    <col min="14084" max="14086" width="10.140625" style="172" customWidth="1"/>
    <col min="14087" max="14087" width="6.28515625" style="172" customWidth="1"/>
    <col min="14088" max="14088" width="35.5703125" style="172" customWidth="1"/>
    <col min="14089" max="14089" width="14.7109375" style="172" customWidth="1"/>
    <col min="14090" max="14090" width="29.42578125" style="172" customWidth="1"/>
    <col min="14091" max="14333" width="9.140625" style="172"/>
    <col min="14334" max="14334" width="32.28515625" style="172" customWidth="1"/>
    <col min="14335" max="14335" width="6.140625" style="172" customWidth="1"/>
    <col min="14336" max="14338" width="10.140625" style="172" customWidth="1"/>
    <col min="14339" max="14339" width="7.7109375" style="172" customWidth="1"/>
    <col min="14340" max="14342" width="10.140625" style="172" customWidth="1"/>
    <col min="14343" max="14343" width="6.28515625" style="172" customWidth="1"/>
    <col min="14344" max="14344" width="35.5703125" style="172" customWidth="1"/>
    <col min="14345" max="14345" width="14.7109375" style="172" customWidth="1"/>
    <col min="14346" max="14346" width="29.42578125" style="172" customWidth="1"/>
    <col min="14347" max="14589" width="9.140625" style="172"/>
    <col min="14590" max="14590" width="32.28515625" style="172" customWidth="1"/>
    <col min="14591" max="14591" width="6.140625" style="172" customWidth="1"/>
    <col min="14592" max="14594" width="10.140625" style="172" customWidth="1"/>
    <col min="14595" max="14595" width="7.7109375" style="172" customWidth="1"/>
    <col min="14596" max="14598" width="10.140625" style="172" customWidth="1"/>
    <col min="14599" max="14599" width="6.28515625" style="172" customWidth="1"/>
    <col min="14600" max="14600" width="35.5703125" style="172" customWidth="1"/>
    <col min="14601" max="14601" width="14.7109375" style="172" customWidth="1"/>
    <col min="14602" max="14602" width="29.42578125" style="172" customWidth="1"/>
    <col min="14603" max="14845" width="9.140625" style="172"/>
    <col min="14846" max="14846" width="32.28515625" style="172" customWidth="1"/>
    <col min="14847" max="14847" width="6.140625" style="172" customWidth="1"/>
    <col min="14848" max="14850" width="10.140625" style="172" customWidth="1"/>
    <col min="14851" max="14851" width="7.7109375" style="172" customWidth="1"/>
    <col min="14852" max="14854" width="10.140625" style="172" customWidth="1"/>
    <col min="14855" max="14855" width="6.28515625" style="172" customWidth="1"/>
    <col min="14856" max="14856" width="35.5703125" style="172" customWidth="1"/>
    <col min="14857" max="14857" width="14.7109375" style="172" customWidth="1"/>
    <col min="14858" max="14858" width="29.42578125" style="172" customWidth="1"/>
    <col min="14859" max="15101" width="9.140625" style="172"/>
    <col min="15102" max="15102" width="32.28515625" style="172" customWidth="1"/>
    <col min="15103" max="15103" width="6.140625" style="172" customWidth="1"/>
    <col min="15104" max="15106" width="10.140625" style="172" customWidth="1"/>
    <col min="15107" max="15107" width="7.7109375" style="172" customWidth="1"/>
    <col min="15108" max="15110" width="10.140625" style="172" customWidth="1"/>
    <col min="15111" max="15111" width="6.28515625" style="172" customWidth="1"/>
    <col min="15112" max="15112" width="35.5703125" style="172" customWidth="1"/>
    <col min="15113" max="15113" width="14.7109375" style="172" customWidth="1"/>
    <col min="15114" max="15114" width="29.42578125" style="172" customWidth="1"/>
    <col min="15115" max="15357" width="9.140625" style="172"/>
    <col min="15358" max="15358" width="32.28515625" style="172" customWidth="1"/>
    <col min="15359" max="15359" width="6.140625" style="172" customWidth="1"/>
    <col min="15360" max="15362" width="10.140625" style="172" customWidth="1"/>
    <col min="15363" max="15363" width="7.7109375" style="172" customWidth="1"/>
    <col min="15364" max="15366" width="10.140625" style="172" customWidth="1"/>
    <col min="15367" max="15367" width="6.28515625" style="172" customWidth="1"/>
    <col min="15368" max="15368" width="35.5703125" style="172" customWidth="1"/>
    <col min="15369" max="15369" width="14.7109375" style="172" customWidth="1"/>
    <col min="15370" max="15370" width="29.42578125" style="172" customWidth="1"/>
    <col min="15371" max="15613" width="9.140625" style="172"/>
    <col min="15614" max="15614" width="32.28515625" style="172" customWidth="1"/>
    <col min="15615" max="15615" width="6.140625" style="172" customWidth="1"/>
    <col min="15616" max="15618" width="10.140625" style="172" customWidth="1"/>
    <col min="15619" max="15619" width="7.7109375" style="172" customWidth="1"/>
    <col min="15620" max="15622" width="10.140625" style="172" customWidth="1"/>
    <col min="15623" max="15623" width="6.28515625" style="172" customWidth="1"/>
    <col min="15624" max="15624" width="35.5703125" style="172" customWidth="1"/>
    <col min="15625" max="15625" width="14.7109375" style="172" customWidth="1"/>
    <col min="15626" max="15626" width="29.42578125" style="172" customWidth="1"/>
    <col min="15627" max="15869" width="9.140625" style="172"/>
    <col min="15870" max="15870" width="32.28515625" style="172" customWidth="1"/>
    <col min="15871" max="15871" width="6.140625" style="172" customWidth="1"/>
    <col min="15872" max="15874" width="10.140625" style="172" customWidth="1"/>
    <col min="15875" max="15875" width="7.7109375" style="172" customWidth="1"/>
    <col min="15876" max="15878" width="10.140625" style="172" customWidth="1"/>
    <col min="15879" max="15879" width="6.28515625" style="172" customWidth="1"/>
    <col min="15880" max="15880" width="35.5703125" style="172" customWidth="1"/>
    <col min="15881" max="15881" width="14.7109375" style="172" customWidth="1"/>
    <col min="15882" max="15882" width="29.42578125" style="172" customWidth="1"/>
    <col min="15883" max="16125" width="9.140625" style="172"/>
    <col min="16126" max="16126" width="32.28515625" style="172" customWidth="1"/>
    <col min="16127" max="16127" width="6.140625" style="172" customWidth="1"/>
    <col min="16128" max="16130" width="10.140625" style="172" customWidth="1"/>
    <col min="16131" max="16131" width="7.7109375" style="172" customWidth="1"/>
    <col min="16132" max="16134" width="10.140625" style="172" customWidth="1"/>
    <col min="16135" max="16135" width="6.28515625" style="172" customWidth="1"/>
    <col min="16136" max="16136" width="35.5703125" style="172" customWidth="1"/>
    <col min="16137" max="16137" width="14.7109375" style="172" customWidth="1"/>
    <col min="16138" max="16138" width="29.42578125" style="172" customWidth="1"/>
    <col min="16139" max="16384" width="9.140625" style="172"/>
  </cols>
  <sheetData>
    <row r="1" spans="1:14" ht="28.5" thickTop="1" thickBot="1">
      <c r="A1" s="1153" t="s">
        <v>1468</v>
      </c>
      <c r="B1" s="1153" t="s">
        <v>1467</v>
      </c>
      <c r="C1" s="1214" t="s">
        <v>1469</v>
      </c>
      <c r="D1" s="1215"/>
      <c r="E1" s="1215"/>
      <c r="F1" s="1215"/>
      <c r="G1" s="1215"/>
      <c r="H1" s="1215"/>
      <c r="I1" s="1215"/>
      <c r="J1" s="1215"/>
      <c r="K1" s="1215"/>
      <c r="L1" s="1216"/>
      <c r="M1" s="1153" t="s">
        <v>1468</v>
      </c>
      <c r="N1" s="1153" t="s">
        <v>1468</v>
      </c>
    </row>
    <row r="2" spans="1:14" ht="17.25" customHeight="1" thickTop="1">
      <c r="A2" s="1153" t="s">
        <v>1468</v>
      </c>
      <c r="B2" s="1153" t="s">
        <v>1467</v>
      </c>
      <c r="C2" s="1217" t="s">
        <v>855</v>
      </c>
      <c r="D2" s="1218"/>
      <c r="E2" s="1157" t="s">
        <v>1468</v>
      </c>
      <c r="F2" s="186"/>
      <c r="G2" s="1219" t="s">
        <v>846</v>
      </c>
      <c r="H2" s="1220"/>
      <c r="I2" s="187" t="s">
        <v>1468</v>
      </c>
      <c r="J2" s="181"/>
      <c r="K2" s="1223" t="s">
        <v>833</v>
      </c>
      <c r="L2" s="1224"/>
      <c r="M2" s="1153" t="s">
        <v>1468</v>
      </c>
      <c r="N2" s="1153" t="s">
        <v>1468</v>
      </c>
    </row>
    <row r="3" spans="1:14" ht="17.25" customHeight="1">
      <c r="A3" s="1153" t="s">
        <v>1468</v>
      </c>
      <c r="B3" s="1153" t="s">
        <v>1467</v>
      </c>
      <c r="C3" s="1221" t="s">
        <v>824</v>
      </c>
      <c r="D3" s="1222"/>
      <c r="E3" s="1160" t="s">
        <v>1468</v>
      </c>
      <c r="F3" s="186"/>
      <c r="G3" s="1210" t="s">
        <v>828</v>
      </c>
      <c r="H3" s="1211"/>
      <c r="I3" s="187" t="s">
        <v>1468</v>
      </c>
      <c r="J3" s="181"/>
      <c r="K3" s="1210" t="s">
        <v>834</v>
      </c>
      <c r="L3" s="1211"/>
      <c r="M3" s="1153" t="s">
        <v>1468</v>
      </c>
      <c r="N3" s="1153" t="s">
        <v>1468</v>
      </c>
    </row>
    <row r="4" spans="1:14" ht="17.25" customHeight="1">
      <c r="A4" s="1153" t="s">
        <v>1468</v>
      </c>
      <c r="B4" s="1153" t="s">
        <v>1467</v>
      </c>
      <c r="C4" s="1221" t="s">
        <v>852</v>
      </c>
      <c r="D4" s="1222"/>
      <c r="E4" s="1161" t="s">
        <v>1468</v>
      </c>
      <c r="F4" s="186"/>
      <c r="G4" s="1210" t="s">
        <v>829</v>
      </c>
      <c r="H4" s="1211"/>
      <c r="I4" s="187" t="s">
        <v>1468</v>
      </c>
      <c r="J4" s="181"/>
      <c r="K4" s="1212" t="s">
        <v>996</v>
      </c>
      <c r="L4" s="1213"/>
      <c r="M4" s="1153" t="s">
        <v>1468</v>
      </c>
      <c r="N4" s="1153" t="s">
        <v>1468</v>
      </c>
    </row>
    <row r="5" spans="1:14" ht="17.25" customHeight="1">
      <c r="A5" s="1153" t="s">
        <v>1468</v>
      </c>
      <c r="B5" s="1153" t="s">
        <v>1467</v>
      </c>
      <c r="C5" s="1221" t="s">
        <v>825</v>
      </c>
      <c r="D5" s="1222"/>
      <c r="E5" s="1162" t="s">
        <v>1468</v>
      </c>
      <c r="F5" s="175"/>
      <c r="G5" s="1210" t="s">
        <v>830</v>
      </c>
      <c r="H5" s="1211"/>
      <c r="I5" s="187" t="s">
        <v>1468</v>
      </c>
      <c r="J5" s="175"/>
      <c r="K5" s="1210" t="s">
        <v>997</v>
      </c>
      <c r="L5" s="1211"/>
      <c r="M5" s="1153" t="s">
        <v>1468</v>
      </c>
      <c r="N5" s="1153" t="s">
        <v>1468</v>
      </c>
    </row>
    <row r="6" spans="1:14" ht="17.25" customHeight="1">
      <c r="A6" s="1153" t="s">
        <v>1468</v>
      </c>
      <c r="B6" s="1153" t="s">
        <v>1468</v>
      </c>
      <c r="C6" s="1206" t="s">
        <v>826</v>
      </c>
      <c r="D6" s="1207"/>
      <c r="E6" s="1160" t="s">
        <v>1468</v>
      </c>
      <c r="F6" s="175"/>
      <c r="G6" s="1210" t="s">
        <v>831</v>
      </c>
      <c r="H6" s="1211"/>
      <c r="I6" s="187" t="s">
        <v>1468</v>
      </c>
      <c r="J6" s="175"/>
      <c r="K6" s="1210" t="s">
        <v>835</v>
      </c>
      <c r="L6" s="1211"/>
      <c r="M6" s="1153" t="s">
        <v>1468</v>
      </c>
      <c r="N6" s="1153" t="s">
        <v>1468</v>
      </c>
    </row>
    <row r="7" spans="1:14" ht="17.25" customHeight="1" thickBot="1">
      <c r="A7" s="1153" t="s">
        <v>1467</v>
      </c>
      <c r="B7" s="1153" t="s">
        <v>1468</v>
      </c>
      <c r="C7" s="1225" t="s">
        <v>827</v>
      </c>
      <c r="D7" s="1201"/>
      <c r="E7" s="1163" t="s">
        <v>1468</v>
      </c>
      <c r="F7" s="175"/>
      <c r="G7" s="1226" t="s">
        <v>832</v>
      </c>
      <c r="H7" s="1227"/>
      <c r="I7" s="187" t="s">
        <v>1468</v>
      </c>
      <c r="J7" s="175"/>
      <c r="K7" s="1226" t="s">
        <v>839</v>
      </c>
      <c r="L7" s="1227"/>
      <c r="M7" s="1153" t="s">
        <v>1468</v>
      </c>
      <c r="N7" s="1153" t="s">
        <v>1468</v>
      </c>
    </row>
    <row r="8" spans="1:14" ht="17.25" customHeight="1" thickTop="1">
      <c r="A8" s="1153" t="s">
        <v>1467</v>
      </c>
      <c r="C8" s="191"/>
      <c r="D8" s="190"/>
      <c r="E8" s="1162" t="s">
        <v>1468</v>
      </c>
      <c r="F8" s="175"/>
      <c r="G8" s="176"/>
      <c r="H8" s="176"/>
      <c r="I8" s="176"/>
      <c r="J8" s="175"/>
      <c r="K8" s="1158" t="s">
        <v>1468</v>
      </c>
      <c r="L8" s="271"/>
      <c r="M8" s="1153" t="s">
        <v>1468</v>
      </c>
      <c r="N8" s="1153" t="s">
        <v>1468</v>
      </c>
    </row>
    <row r="9" spans="1:14" ht="17.25" customHeight="1" thickBot="1">
      <c r="A9" s="1153" t="s">
        <v>1467</v>
      </c>
      <c r="C9" s="182"/>
      <c r="D9" s="175"/>
      <c r="E9" s="175"/>
      <c r="F9" s="175"/>
      <c r="G9" s="175"/>
      <c r="H9" s="175"/>
      <c r="I9" s="175"/>
      <c r="J9" s="175"/>
      <c r="K9" s="1159" t="s">
        <v>1468</v>
      </c>
      <c r="L9" s="272"/>
      <c r="M9" s="1153" t="s">
        <v>1468</v>
      </c>
      <c r="N9" s="1153" t="s">
        <v>1468</v>
      </c>
    </row>
    <row r="10" spans="1:14" ht="34.5" thickTop="1" thickBot="1">
      <c r="C10" s="183"/>
      <c r="D10" s="186"/>
      <c r="E10" s="186"/>
      <c r="F10" s="1228" t="s">
        <v>1464</v>
      </c>
      <c r="G10" s="1229"/>
      <c r="H10" s="1229"/>
      <c r="I10" s="1230"/>
      <c r="J10" s="185"/>
      <c r="K10" s="187" t="s">
        <v>1468</v>
      </c>
      <c r="L10" s="184"/>
      <c r="M10" s="1153" t="s">
        <v>1468</v>
      </c>
      <c r="N10" s="1153" t="s">
        <v>1468</v>
      </c>
    </row>
    <row r="11" spans="1:14" ht="17.25" customHeight="1" thickTop="1">
      <c r="C11" s="183"/>
      <c r="D11" s="186"/>
      <c r="E11" s="186"/>
      <c r="F11" s="1231">
        <f ca="1">NOW()</f>
        <v>42704.550876157409</v>
      </c>
      <c r="G11" s="1231"/>
      <c r="H11" s="1231"/>
      <c r="I11" s="1231"/>
      <c r="J11" s="176"/>
      <c r="K11" s="176"/>
      <c r="L11" s="184"/>
      <c r="M11" s="1153"/>
    </row>
    <row r="12" spans="1:14">
      <c r="C12" s="183"/>
      <c r="D12" s="176"/>
      <c r="E12" s="176"/>
      <c r="F12" s="189"/>
      <c r="G12" s="1241" t="str">
        <f ca="1">IF(AND(G13&gt;6,G13&lt;12),"Chúc bạn ngày mới tốt lành :P",IF(AND(G13&gt;=11,G13&lt;13),"Nghỉ trưa thôi bạn, khò khò :D",IF(AND(G13&gt;=13,G13&lt;=17),"Làm việc buổi chiều nào :P",IF(AND(G13&gt;17,G13&lt;=24),"Chúc bạn buổi tối vui vẻ :D",IF(AND(G13&gt;=0,G13&lt;=6),"Chúc bạn ngủ ngon, khò khò :P","")))))</f>
        <v>Làm việc buổi chiều nào :P</v>
      </c>
      <c r="H12" s="1241"/>
      <c r="I12" s="189"/>
      <c r="J12" s="176"/>
      <c r="K12" s="176"/>
      <c r="L12" s="184"/>
      <c r="M12" s="1153"/>
    </row>
    <row r="13" spans="1:14" ht="6.75" customHeight="1" thickBot="1">
      <c r="C13" s="183"/>
      <c r="D13" s="176"/>
      <c r="E13" s="176"/>
      <c r="F13" s="176"/>
      <c r="G13" s="187">
        <f ca="1">HOUR(H13)</f>
        <v>13</v>
      </c>
      <c r="H13" s="188">
        <f ca="1">NOW()</f>
        <v>42704.550876157409</v>
      </c>
      <c r="I13" s="176"/>
      <c r="J13" s="176"/>
      <c r="K13" s="176"/>
      <c r="L13" s="184"/>
      <c r="M13" s="1153"/>
    </row>
    <row r="14" spans="1:14" ht="17.25" customHeight="1" thickTop="1">
      <c r="C14" s="1240" t="s">
        <v>836</v>
      </c>
      <c r="D14" s="1236"/>
      <c r="E14" s="187" t="s">
        <v>1468</v>
      </c>
      <c r="F14" s="173"/>
      <c r="G14" s="1235" t="s">
        <v>853</v>
      </c>
      <c r="H14" s="1236"/>
      <c r="I14" s="173"/>
      <c r="J14" s="173"/>
      <c r="K14" s="1237" t="s">
        <v>823</v>
      </c>
      <c r="L14" s="1238"/>
      <c r="M14" s="1153"/>
    </row>
    <row r="15" spans="1:14" ht="17.25" customHeight="1">
      <c r="C15" s="1194" t="s">
        <v>854</v>
      </c>
      <c r="D15" s="1195"/>
      <c r="E15" s="1239"/>
      <c r="F15" s="176"/>
      <c r="G15" s="1234" t="s">
        <v>843</v>
      </c>
      <c r="H15" s="1222"/>
      <c r="I15" s="174"/>
      <c r="J15" s="174"/>
      <c r="K15" s="1204" t="s">
        <v>851</v>
      </c>
      <c r="L15" s="1205"/>
      <c r="M15" s="1153"/>
    </row>
    <row r="16" spans="1:14" ht="17.25" customHeight="1">
      <c r="C16" s="238" t="s">
        <v>837</v>
      </c>
      <c r="D16" s="239"/>
      <c r="E16" s="1239"/>
      <c r="F16" s="176"/>
      <c r="G16" s="1234" t="s">
        <v>844</v>
      </c>
      <c r="H16" s="1222"/>
      <c r="I16" s="174"/>
      <c r="J16" s="174"/>
      <c r="K16" s="1204" t="s">
        <v>850</v>
      </c>
      <c r="L16" s="1205"/>
      <c r="M16" s="1153"/>
    </row>
    <row r="17" spans="1:14" ht="17.25" customHeight="1">
      <c r="C17" s="1206" t="s">
        <v>998</v>
      </c>
      <c r="D17" s="1207"/>
      <c r="E17" s="1239"/>
      <c r="F17" s="176"/>
      <c r="G17" s="1232" t="s">
        <v>845</v>
      </c>
      <c r="H17" s="1233"/>
      <c r="I17" s="174"/>
      <c r="J17" s="174"/>
      <c r="K17" s="1204" t="s">
        <v>849</v>
      </c>
      <c r="L17" s="1205"/>
    </row>
    <row r="18" spans="1:14" ht="17.25" customHeight="1">
      <c r="C18" s="1206" t="s">
        <v>838</v>
      </c>
      <c r="D18" s="1207"/>
      <c r="E18" s="1239"/>
      <c r="F18" s="176"/>
      <c r="G18" s="1234" t="s">
        <v>841</v>
      </c>
      <c r="H18" s="1222"/>
      <c r="I18" s="174"/>
      <c r="J18" s="174"/>
      <c r="K18" s="1204" t="s">
        <v>848</v>
      </c>
      <c r="L18" s="1205"/>
    </row>
    <row r="19" spans="1:14" ht="17.25" customHeight="1" thickBot="1">
      <c r="C19" s="1192" t="s">
        <v>840</v>
      </c>
      <c r="D19" s="1193"/>
      <c r="E19" s="1164"/>
      <c r="F19" s="176"/>
      <c r="G19" s="1200" t="s">
        <v>842</v>
      </c>
      <c r="H19" s="1201"/>
      <c r="I19" s="174"/>
      <c r="J19" s="174"/>
      <c r="K19" s="1202" t="s">
        <v>847</v>
      </c>
      <c r="L19" s="1203"/>
    </row>
    <row r="20" spans="1:14" ht="17.25" customHeight="1" thickTop="1" thickBot="1">
      <c r="C20" s="182"/>
      <c r="D20" s="176"/>
      <c r="E20" s="1160" t="s">
        <v>1468</v>
      </c>
      <c r="F20" s="176"/>
      <c r="G20" s="208"/>
      <c r="H20" s="208"/>
      <c r="I20" s="174"/>
      <c r="J20" s="174"/>
      <c r="K20" s="196"/>
      <c r="L20" s="184"/>
    </row>
    <row r="21" spans="1:14" ht="21.75" thickTop="1" thickBot="1">
      <c r="C21" s="1196" t="s">
        <v>1468</v>
      </c>
      <c r="D21" s="1197"/>
      <c r="E21" s="1197"/>
      <c r="F21" s="1197"/>
      <c r="G21" s="1197"/>
      <c r="H21" s="1197"/>
      <c r="I21" s="1197"/>
      <c r="J21" s="1197"/>
      <c r="K21" s="1197"/>
      <c r="L21" s="1198"/>
    </row>
    <row r="22" spans="1:14" ht="15" thickTop="1"/>
    <row r="24" spans="1:14" s="177" customFormat="1">
      <c r="A24" s="1156"/>
      <c r="B24" s="1156"/>
      <c r="D24" s="178"/>
      <c r="E24" s="1199"/>
      <c r="F24" s="1199"/>
      <c r="G24" s="1199"/>
      <c r="H24" s="179"/>
      <c r="I24" s="1199"/>
      <c r="J24" s="1199"/>
      <c r="K24" s="1199"/>
      <c r="M24" s="1155"/>
      <c r="N24" s="1156"/>
    </row>
    <row r="25" spans="1:14" s="177" customFormat="1">
      <c r="A25" s="1156"/>
      <c r="B25" s="1156"/>
      <c r="D25" s="178"/>
      <c r="E25" s="1209"/>
      <c r="F25" s="1209"/>
      <c r="G25" s="1209"/>
      <c r="H25" s="179"/>
      <c r="I25" s="1208"/>
      <c r="J25" s="1208"/>
      <c r="K25" s="1208"/>
      <c r="M25" s="1155"/>
      <c r="N25" s="1156"/>
    </row>
    <row r="26" spans="1:14" s="177" customFormat="1">
      <c r="A26" s="1156"/>
      <c r="B26" s="1156"/>
      <c r="D26" s="178"/>
      <c r="E26" s="1209"/>
      <c r="F26" s="1209"/>
      <c r="G26" s="1209"/>
      <c r="H26" s="179"/>
      <c r="I26" s="1208"/>
      <c r="J26" s="1208"/>
      <c r="K26" s="1208"/>
      <c r="M26" s="1155"/>
      <c r="N26" s="1156"/>
    </row>
    <row r="27" spans="1:14" s="177" customFormat="1">
      <c r="A27" s="1156"/>
      <c r="B27" s="1156"/>
      <c r="D27" s="178"/>
      <c r="E27" s="1209"/>
      <c r="F27" s="1209"/>
      <c r="G27" s="1209"/>
      <c r="H27" s="179"/>
      <c r="I27" s="1208"/>
      <c r="J27" s="1208"/>
      <c r="K27" s="1208"/>
      <c r="M27" s="1155"/>
      <c r="N27" s="1156"/>
    </row>
    <row r="28" spans="1:14" s="177" customFormat="1">
      <c r="A28" s="1156"/>
      <c r="B28" s="1156"/>
      <c r="D28" s="178"/>
      <c r="E28" s="1209"/>
      <c r="F28" s="1209"/>
      <c r="G28" s="1209"/>
      <c r="H28" s="179"/>
      <c r="I28" s="1208"/>
      <c r="J28" s="1208"/>
      <c r="K28" s="1208"/>
      <c r="M28" s="1155"/>
      <c r="N28" s="1156"/>
    </row>
    <row r="29" spans="1:14" s="177" customFormat="1">
      <c r="A29" s="1156"/>
      <c r="B29" s="1156"/>
      <c r="D29" s="178"/>
      <c r="E29" s="1208"/>
      <c r="F29" s="1208"/>
      <c r="G29" s="1208"/>
      <c r="H29" s="179"/>
      <c r="I29" s="1208"/>
      <c r="J29" s="1208"/>
      <c r="K29" s="1208"/>
      <c r="M29" s="1155"/>
      <c r="N29" s="1156"/>
    </row>
    <row r="30" spans="1:14">
      <c r="E30" s="180"/>
      <c r="F30" s="180"/>
      <c r="G30" s="180"/>
      <c r="H30" s="180"/>
      <c r="I30" s="180"/>
      <c r="J30" s="180"/>
      <c r="K30" s="180"/>
    </row>
  </sheetData>
  <mergeCells count="51">
    <mergeCell ref="K14:L14"/>
    <mergeCell ref="E15:E18"/>
    <mergeCell ref="G18:H18"/>
    <mergeCell ref="C14:D14"/>
    <mergeCell ref="G12:H12"/>
    <mergeCell ref="F10:I10"/>
    <mergeCell ref="F11:I11"/>
    <mergeCell ref="G17:H17"/>
    <mergeCell ref="G16:H16"/>
    <mergeCell ref="G15:H15"/>
    <mergeCell ref="G14:H14"/>
    <mergeCell ref="K6:L6"/>
    <mergeCell ref="K5:L5"/>
    <mergeCell ref="C7:D7"/>
    <mergeCell ref="C6:D6"/>
    <mergeCell ref="C5:D5"/>
    <mergeCell ref="G7:H7"/>
    <mergeCell ref="G6:H6"/>
    <mergeCell ref="G5:H5"/>
    <mergeCell ref="K7:L7"/>
    <mergeCell ref="G4:H4"/>
    <mergeCell ref="G3:H3"/>
    <mergeCell ref="K4:L4"/>
    <mergeCell ref="C1:L1"/>
    <mergeCell ref="C2:D2"/>
    <mergeCell ref="G2:H2"/>
    <mergeCell ref="C4:D4"/>
    <mergeCell ref="C3:D3"/>
    <mergeCell ref="K3:L3"/>
    <mergeCell ref="K2:L2"/>
    <mergeCell ref="E29:G29"/>
    <mergeCell ref="I29:K29"/>
    <mergeCell ref="E25:G26"/>
    <mergeCell ref="I25:K25"/>
    <mergeCell ref="I26:K26"/>
    <mergeCell ref="E27:G28"/>
    <mergeCell ref="I27:K27"/>
    <mergeCell ref="I28:K28"/>
    <mergeCell ref="C19:D19"/>
    <mergeCell ref="C15:D15"/>
    <mergeCell ref="C21:L21"/>
    <mergeCell ref="E24:G24"/>
    <mergeCell ref="I24:K24"/>
    <mergeCell ref="G19:H19"/>
    <mergeCell ref="K19:L19"/>
    <mergeCell ref="K18:L18"/>
    <mergeCell ref="K17:L17"/>
    <mergeCell ref="K16:L16"/>
    <mergeCell ref="K15:L15"/>
    <mergeCell ref="C18:D18"/>
    <mergeCell ref="C17:D17"/>
  </mergeCells>
  <hyperlinks>
    <hyperlink ref="G3" location="'BANG KE PNK'!A1" display="Bảng kê phiếu nhập kho"/>
    <hyperlink ref="C16" location="'TH131,331'!A1" display="Sổ tổng hợp 131"/>
    <hyperlink ref="C17" location="'PHIẾU XUẤT KHO'!A1" display="Phiếu xuất kho"/>
    <hyperlink ref="C18" location="'PHIẾU THU'!A1" display="Phiếu Thu"/>
    <hyperlink ref="F10" location="'BANG NHAP LIEU'!A1" display="BẢNG NHẬP LIỆU"/>
    <hyperlink ref="K3" location="'BANG PB 142'!A1" display="Bảng phân bổ TK 142"/>
    <hyperlink ref="K15" location="'CDPS NAM'!A1" display="Bảng cân đối số phát sinh TK năm"/>
    <hyperlink ref="K16" location="'BANG CDKT'!A1" display="Bảng cân đối kế toán (Mẫu B-01/DNN)"/>
    <hyperlink ref="K17" location="BCKQKD!A1" display="Báo cáo Kết quả kinh doanh (Mẫu B-02/DNN)"/>
    <hyperlink ref="K18" location="'LC TIEN TE'!A1" display="Báo cáo Lưu chuyển tiền tệ (Mẫu B-03/DNN)"/>
    <hyperlink ref="K19" location="'TM BCTC'!A1" display="Bản thuyết minh báo cáo tài chính (Mẫu B-09/DNN)"/>
    <hyperlink ref="C4" location="DMTK!A1" display="Danh mục Tài khoản"/>
    <hyperlink ref="G4" location="'BẢNG PBCP'!A1" display="Bảng PB CP mua hàng"/>
    <hyperlink ref="G6" location="'BẢNG TH-NXT'!A1" display="   Bảng tổng hợp N-X-T"/>
    <hyperlink ref="G5" location="'SỔ CT HH-VT'!A1" display="   Sổ chi tiết VT - HH"/>
    <hyperlink ref="C7:D7" location="NV!A1" display="Danh mục nhân viên"/>
    <hyperlink ref="G3:H3" location="NKC!A1" display="Sổ nhật ký chung"/>
    <hyperlink ref="G4:H4" location="NKTT!A1" display="Sổ nhật ký thu tiền"/>
    <hyperlink ref="F10:I10" location="DULIEU!A1" display="DỮ LIỆU KẾ TOÁN"/>
    <hyperlink ref="G5:H5" location="NKCT!A1" display="Sổ nhật ký chi tiền"/>
    <hyperlink ref="G6:H6" location="NKMH!A1" display="Sổ nhật ký mua hàng"/>
    <hyperlink ref="G7:H7" location="NKBH!A1" display="Sổ nhật ký bán hàng"/>
    <hyperlink ref="K3:L3" location="SCT!A1" display="Sổ chi tiết tài khoản"/>
    <hyperlink ref="K5" location="'BANG PB 242'!A1" display="Bảng phân bổ TK 242"/>
    <hyperlink ref="K4" location="LƯƠNG!A1" display="Bảng tính - thanh toán Lương"/>
    <hyperlink ref="K4:L4" location="'C111,112'!A1" display="Sổ chi tiết 111, 112"/>
    <hyperlink ref="K5:L5" location="'CT131,331'!A1" display="Sổ chi tiết 131, 331"/>
    <hyperlink ref="K6:L6" location="'CT152,155'!A1" display="Sổ chi tiết 152, 153, 155, 156"/>
    <hyperlink ref="K7:L7" location="'CT154'!A1" display="Sổ chi tiết 154"/>
    <hyperlink ref="C16:D16" location="'TH131'!A1" display="Sổ tổng hợp 131"/>
    <hyperlink ref="C15:D15" location="SOCAI!A1" display="Sổ cái"/>
    <hyperlink ref="C17:D17" location="'TH131,331'!A1" display="Sổ tổng hợp 331"/>
    <hyperlink ref="C18:D18" location="'TH152,155'!A1" display="Sổ tổng hợp 152, 153, 155, 156"/>
    <hyperlink ref="C19:D19" location="'Z154'!A1" display="Sổ tổng hợp 154"/>
    <hyperlink ref="G15:H15" location="IN_PTC!A1" display="In phiếu thu chi"/>
    <hyperlink ref="G16:H16" location="IN_PNX!A1" display="In phiếu nhập xuất"/>
    <hyperlink ref="G17:H17" location="IN_PKT!A1" display="In phiếu kế toán"/>
    <hyperlink ref="G18:H18" location="BKMV!A1" display="Bảng kê mua vào"/>
    <hyperlink ref="G19:H19" location="BKBR!A1" display="Bảng kê bán ra"/>
    <hyperlink ref="K15:L15" location="CĐPST!A1" display="Bảng CDPS năm"/>
    <hyperlink ref="K16:L16" location="CDKT!A1" display="Bảng cân đối kế toán"/>
    <hyperlink ref="K17:L17" location="KQKD!A1" display="Báo cáo KQKD"/>
    <hyperlink ref="K18:L18" location="LCTT!A1" display="Báo cáo LCTT"/>
    <hyperlink ref="K19:L19" location="TMBCTC!A1" display="Bản thuyết minh BCTC"/>
    <hyperlink ref="C6:D6" location="DMKH!A1" display="Danh mục KH, NCC"/>
    <hyperlink ref="C5:D5" location="DMVT!A1" display="Danh mục VL, HH"/>
    <hyperlink ref="C3:D3" location="TTDN!A1" display="Thông tin doanh nghiệp"/>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B050"/>
  </sheetPr>
  <dimension ref="A3:C17"/>
  <sheetViews>
    <sheetView showGridLines="0" workbookViewId="0">
      <selection activeCell="B18" sqref="B18"/>
    </sheetView>
  </sheetViews>
  <sheetFormatPr defaultRowHeight="15"/>
  <cols>
    <col min="1" max="1" width="36" style="273" bestFit="1" customWidth="1"/>
    <col min="2" max="2" width="39" style="273" customWidth="1"/>
    <col min="3" max="16384" width="9.140625" style="273"/>
  </cols>
  <sheetData>
    <row r="3" spans="1:3">
      <c r="B3" s="1165" t="s">
        <v>1468</v>
      </c>
    </row>
    <row r="4" spans="1:3" ht="18" customHeight="1" thickBot="1">
      <c r="A4" s="1242" t="s">
        <v>354</v>
      </c>
      <c r="B4" s="1242"/>
    </row>
    <row r="5" spans="1:3" ht="18" customHeight="1" thickTop="1" thickBot="1">
      <c r="A5" s="648" t="s">
        <v>19</v>
      </c>
      <c r="B5" s="649" t="s">
        <v>353</v>
      </c>
    </row>
    <row r="6" spans="1:3" ht="18" customHeight="1" thickTop="1">
      <c r="A6" s="650" t="s">
        <v>1016</v>
      </c>
      <c r="B6" s="651" t="s">
        <v>1017</v>
      </c>
    </row>
    <row r="7" spans="1:3" ht="18" customHeight="1">
      <c r="A7" s="652" t="s">
        <v>1018</v>
      </c>
      <c r="B7" s="653" t="s">
        <v>994</v>
      </c>
      <c r="C7" s="1108"/>
    </row>
    <row r="8" spans="1:3" ht="18" customHeight="1">
      <c r="A8" s="652" t="s">
        <v>2</v>
      </c>
      <c r="B8" s="1110" t="s">
        <v>1466</v>
      </c>
    </row>
    <row r="9" spans="1:3" ht="18" customHeight="1">
      <c r="A9" s="652" t="s">
        <v>3</v>
      </c>
      <c r="B9" s="653" t="s">
        <v>613</v>
      </c>
    </row>
    <row r="10" spans="1:3" ht="18" customHeight="1">
      <c r="A10" s="652" t="s">
        <v>1019</v>
      </c>
      <c r="B10" s="1109" t="s">
        <v>1443</v>
      </c>
    </row>
    <row r="11" spans="1:3" ht="16.5" customHeight="1">
      <c r="A11" s="652" t="s">
        <v>367</v>
      </c>
      <c r="B11" s="823" t="s">
        <v>625</v>
      </c>
    </row>
    <row r="12" spans="1:3" ht="16.5" customHeight="1">
      <c r="A12" s="652" t="s">
        <v>345</v>
      </c>
      <c r="B12" s="654" t="s">
        <v>999</v>
      </c>
    </row>
    <row r="13" spans="1:3" ht="16.5" customHeight="1">
      <c r="A13" s="652" t="s">
        <v>390</v>
      </c>
      <c r="B13" s="654" t="s">
        <v>1000</v>
      </c>
    </row>
    <row r="14" spans="1:3" ht="16.5" customHeight="1">
      <c r="A14" s="652" t="s">
        <v>352</v>
      </c>
      <c r="B14" s="652" t="s">
        <v>1020</v>
      </c>
    </row>
    <row r="15" spans="1:3">
      <c r="A15" s="652" t="s">
        <v>343</v>
      </c>
      <c r="B15" s="652" t="s">
        <v>1001</v>
      </c>
    </row>
    <row r="16" spans="1:3">
      <c r="A16" s="655" t="s">
        <v>1470</v>
      </c>
      <c r="B16" s="656" t="s">
        <v>1471</v>
      </c>
    </row>
    <row r="17" spans="1:2">
      <c r="A17" s="1111"/>
      <c r="B17" s="1112" t="s">
        <v>1472</v>
      </c>
    </row>
  </sheetData>
  <mergeCells count="1">
    <mergeCell ref="A4:B4"/>
  </mergeCells>
  <hyperlinks>
    <hyperlink ref="B10" r:id="rId1"/>
    <hyperlink ref="B8" r:id="rId2"/>
  </hyperlinks>
  <pageMargins left="0.7" right="0.7" top="0.75" bottom="0.75" header="0.3" footer="0.3"/>
  <pageSetup paperSize="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B050"/>
  </sheetPr>
  <dimension ref="A4:J236"/>
  <sheetViews>
    <sheetView showGridLines="0" zoomScale="90" zoomScaleNormal="90" workbookViewId="0">
      <pane xSplit="10" ySplit="9" topLeftCell="K10" activePane="bottomRight" state="frozen"/>
      <selection pane="topRight" activeCell="K1" sqref="K1"/>
      <selection pane="bottomLeft" activeCell="A10" sqref="A10"/>
      <selection pane="bottomRight" activeCell="H6" sqref="H6"/>
    </sheetView>
  </sheetViews>
  <sheetFormatPr defaultRowHeight="15"/>
  <cols>
    <col min="1" max="1" width="2" hidden="1" customWidth="1"/>
    <col min="2" max="2" width="6" hidden="1" customWidth="1"/>
    <col min="3" max="3" width="9.42578125" style="170" bestFit="1" customWidth="1"/>
    <col min="4" max="4" width="41.140625" customWidth="1"/>
    <col min="5" max="5" width="16.28515625" bestFit="1" customWidth="1"/>
    <col min="6" max="6" width="12.5703125" bestFit="1" customWidth="1"/>
    <col min="7" max="7" width="15.140625" bestFit="1" customWidth="1"/>
    <col min="8" max="8" width="15" bestFit="1" customWidth="1"/>
    <col min="9" max="9" width="17" bestFit="1" customWidth="1"/>
    <col min="10" max="10" width="15.85546875" bestFit="1" customWidth="1"/>
  </cols>
  <sheetData>
    <row r="4" spans="1:10">
      <c r="C4" s="274" t="str">
        <f>"Đơn vị: "&amp;TTDN!$B$6</f>
        <v>Đơn vị: Công ty TNHH mua nỗi buồn bán niềm vui</v>
      </c>
      <c r="E4" s="1054" t="s">
        <v>1468</v>
      </c>
    </row>
    <row r="5" spans="1:10">
      <c r="C5" s="274" t="str">
        <f>"Địa chỉ: "&amp;TTDN!$B$7</f>
        <v>Địa chỉ: Phây búc Nặng Thầm</v>
      </c>
    </row>
    <row r="6" spans="1:10">
      <c r="C6" s="117"/>
    </row>
    <row r="7" spans="1:10" ht="21">
      <c r="C7" s="1243" t="s">
        <v>389</v>
      </c>
      <c r="D7" s="1243"/>
      <c r="E7" s="1243"/>
      <c r="F7" s="1243"/>
      <c r="G7" s="1243"/>
      <c r="H7" s="1243"/>
      <c r="I7" s="1243"/>
      <c r="J7" s="1243"/>
    </row>
    <row r="9" spans="1:10">
      <c r="A9" s="275"/>
      <c r="B9" s="275"/>
      <c r="C9" s="276" t="s">
        <v>32</v>
      </c>
      <c r="D9" s="277" t="s">
        <v>33</v>
      </c>
      <c r="E9" s="277" t="s">
        <v>326</v>
      </c>
      <c r="F9" s="277" t="s">
        <v>327</v>
      </c>
      <c r="G9" s="277" t="s">
        <v>8</v>
      </c>
      <c r="H9" s="277" t="s">
        <v>9</v>
      </c>
      <c r="I9" s="277" t="s">
        <v>328</v>
      </c>
      <c r="J9" s="277" t="s">
        <v>10</v>
      </c>
    </row>
    <row r="10" spans="1:10">
      <c r="A10" s="278" t="s">
        <v>388</v>
      </c>
      <c r="B10" s="278" t="s">
        <v>748</v>
      </c>
      <c r="C10" s="279" t="s">
        <v>35</v>
      </c>
      <c r="D10" s="278" t="s">
        <v>36</v>
      </c>
      <c r="E10" s="280">
        <f>SUM(E11:E12)</f>
        <v>0</v>
      </c>
      <c r="F10" s="280">
        <f>SUM(F11:F12)</f>
        <v>0</v>
      </c>
      <c r="G10" s="280">
        <f t="shared" ref="G10:G41" si="0">SUMIF(vtkn,B10,stps)</f>
        <v>2134610000</v>
      </c>
      <c r="H10" s="280">
        <f t="shared" ref="H10:H41" si="1">SUMIF(vtkc,B10,stps)</f>
        <v>126342500</v>
      </c>
      <c r="I10" s="280">
        <f>MAX(E10+G10-F10-H10,0)</f>
        <v>2008267500</v>
      </c>
      <c r="J10" s="280">
        <f>MAX(F10+H10-E10-G10,0)</f>
        <v>0</v>
      </c>
    </row>
    <row r="11" spans="1:10">
      <c r="A11" s="281"/>
      <c r="B11" s="281">
        <v>1111</v>
      </c>
      <c r="C11" s="282" t="s">
        <v>38</v>
      </c>
      <c r="D11" s="283" t="s">
        <v>36</v>
      </c>
      <c r="E11" s="284"/>
      <c r="F11" s="284"/>
      <c r="G11" s="284">
        <f t="shared" si="0"/>
        <v>2134610000</v>
      </c>
      <c r="H11" s="284">
        <f t="shared" si="1"/>
        <v>126342500</v>
      </c>
      <c r="I11" s="1113">
        <f>MAX(E11+G11-F11-H11,0)</f>
        <v>2008267500</v>
      </c>
      <c r="J11" s="1113">
        <f>MAX(F11+H11-E11-G11,0)</f>
        <v>0</v>
      </c>
    </row>
    <row r="12" spans="1:10">
      <c r="A12" s="281"/>
      <c r="B12" s="281">
        <v>1112</v>
      </c>
      <c r="C12" s="282" t="s">
        <v>40</v>
      </c>
      <c r="D12" s="281" t="s">
        <v>41</v>
      </c>
      <c r="E12" s="284"/>
      <c r="F12" s="284"/>
      <c r="G12" s="284">
        <f t="shared" si="0"/>
        <v>0</v>
      </c>
      <c r="H12" s="284">
        <f t="shared" si="1"/>
        <v>0</v>
      </c>
      <c r="I12" s="284"/>
      <c r="J12" s="284"/>
    </row>
    <row r="13" spans="1:10" s="117" customFormat="1">
      <c r="A13" s="278" t="s">
        <v>388</v>
      </c>
      <c r="B13" s="278" t="s">
        <v>749</v>
      </c>
      <c r="C13" s="279" t="s">
        <v>43</v>
      </c>
      <c r="D13" s="278" t="s">
        <v>44</v>
      </c>
      <c r="E13" s="280">
        <f>SUM(E14:E17)</f>
        <v>0</v>
      </c>
      <c r="F13" s="280">
        <f>SUM(F14:F17)</f>
        <v>0</v>
      </c>
      <c r="G13" s="280">
        <f t="shared" si="0"/>
        <v>140210013</v>
      </c>
      <c r="H13" s="280">
        <f t="shared" si="1"/>
        <v>129616000</v>
      </c>
      <c r="I13" s="280">
        <f>MAX(E13+G13-F13-H13,0)</f>
        <v>10594013</v>
      </c>
      <c r="J13" s="280">
        <f>MAX(F13+H13-E13-G13,0)</f>
        <v>0</v>
      </c>
    </row>
    <row r="14" spans="1:10">
      <c r="A14" s="281"/>
      <c r="B14" s="281">
        <v>1121</v>
      </c>
      <c r="C14" s="282" t="s">
        <v>681</v>
      </c>
      <c r="D14" s="281" t="s">
        <v>36</v>
      </c>
      <c r="E14" s="284"/>
      <c r="F14" s="284"/>
      <c r="G14" s="284">
        <f t="shared" si="0"/>
        <v>0</v>
      </c>
      <c r="H14" s="284">
        <f t="shared" si="1"/>
        <v>0</v>
      </c>
      <c r="I14" s="1113">
        <f t="shared" ref="I14:I17" si="2">MAX(E14+G14-F14-H14,0)</f>
        <v>0</v>
      </c>
      <c r="J14" s="1113">
        <f t="shared" ref="J14:J17" si="3">MAX(F14+H14-E14-G14,0)</f>
        <v>0</v>
      </c>
    </row>
    <row r="15" spans="1:10">
      <c r="A15" s="281"/>
      <c r="B15" s="281">
        <v>11211</v>
      </c>
      <c r="C15" s="282" t="s">
        <v>434</v>
      </c>
      <c r="D15" s="281" t="s">
        <v>628</v>
      </c>
      <c r="E15" s="284"/>
      <c r="F15" s="284"/>
      <c r="G15" s="284">
        <f t="shared" si="0"/>
        <v>140210013</v>
      </c>
      <c r="H15" s="284">
        <f t="shared" si="1"/>
        <v>129616000</v>
      </c>
      <c r="I15" s="1113">
        <f t="shared" si="2"/>
        <v>10594013</v>
      </c>
      <c r="J15" s="1113">
        <f t="shared" si="3"/>
        <v>0</v>
      </c>
    </row>
    <row r="16" spans="1:10">
      <c r="A16" s="281"/>
      <c r="B16" s="281">
        <v>11212</v>
      </c>
      <c r="C16" s="282" t="s">
        <v>435</v>
      </c>
      <c r="D16" s="281" t="s">
        <v>680</v>
      </c>
      <c r="E16" s="284"/>
      <c r="F16" s="284"/>
      <c r="G16" s="284">
        <f t="shared" si="0"/>
        <v>0</v>
      </c>
      <c r="H16" s="284">
        <f t="shared" si="1"/>
        <v>0</v>
      </c>
      <c r="I16" s="1113">
        <f t="shared" si="2"/>
        <v>0</v>
      </c>
      <c r="J16" s="1113">
        <f t="shared" si="3"/>
        <v>0</v>
      </c>
    </row>
    <row r="17" spans="1:10">
      <c r="A17" s="281"/>
      <c r="B17" s="281">
        <v>1122</v>
      </c>
      <c r="C17" s="282" t="s">
        <v>46</v>
      </c>
      <c r="D17" s="281" t="s">
        <v>47</v>
      </c>
      <c r="E17" s="284"/>
      <c r="F17" s="284"/>
      <c r="G17" s="284">
        <f t="shared" si="0"/>
        <v>0</v>
      </c>
      <c r="H17" s="284">
        <f t="shared" si="1"/>
        <v>0</v>
      </c>
      <c r="I17" s="1113">
        <f t="shared" si="2"/>
        <v>0</v>
      </c>
      <c r="J17" s="1113">
        <f t="shared" si="3"/>
        <v>0</v>
      </c>
    </row>
    <row r="18" spans="1:10">
      <c r="A18" s="294" t="s">
        <v>388</v>
      </c>
      <c r="B18" s="294" t="s">
        <v>1438</v>
      </c>
      <c r="C18" s="295" t="s">
        <v>1436</v>
      </c>
      <c r="D18" s="294" t="s">
        <v>1437</v>
      </c>
      <c r="E18" s="621"/>
      <c r="F18" s="621"/>
      <c r="G18" s="280">
        <f t="shared" si="0"/>
        <v>0</v>
      </c>
      <c r="H18" s="280">
        <f t="shared" si="1"/>
        <v>0</v>
      </c>
      <c r="I18" s="621"/>
      <c r="J18" s="621"/>
    </row>
    <row r="19" spans="1:10" s="117" customFormat="1">
      <c r="A19" s="278" t="s">
        <v>388</v>
      </c>
      <c r="B19" s="278" t="s">
        <v>814</v>
      </c>
      <c r="C19" s="279" t="s">
        <v>1021</v>
      </c>
      <c r="D19" s="278" t="s">
        <v>1022</v>
      </c>
      <c r="E19" s="280">
        <f>SUM(E20:E21)</f>
        <v>0</v>
      </c>
      <c r="F19" s="280">
        <f>SUM(F20:F21)</f>
        <v>0</v>
      </c>
      <c r="G19" s="280">
        <f t="shared" si="0"/>
        <v>0</v>
      </c>
      <c r="H19" s="280">
        <f t="shared" si="1"/>
        <v>0</v>
      </c>
      <c r="I19" s="280"/>
      <c r="J19" s="280"/>
    </row>
    <row r="20" spans="1:10">
      <c r="A20" s="281"/>
      <c r="B20" s="281">
        <v>1281</v>
      </c>
      <c r="C20" s="282" t="s">
        <v>1023</v>
      </c>
      <c r="D20" s="281" t="s">
        <v>1024</v>
      </c>
      <c r="E20" s="284"/>
      <c r="F20" s="284"/>
      <c r="G20" s="284">
        <f t="shared" si="0"/>
        <v>0</v>
      </c>
      <c r="H20" s="284">
        <f t="shared" si="1"/>
        <v>0</v>
      </c>
      <c r="I20" s="1113">
        <f t="shared" ref="I20:I21" si="4">MAX(E20+G20-F20-H20,0)</f>
        <v>0</v>
      </c>
      <c r="J20" s="1113">
        <f t="shared" ref="J20:J21" si="5">MAX(F20+H20-E20-G20,0)</f>
        <v>0</v>
      </c>
    </row>
    <row r="21" spans="1:10">
      <c r="A21" s="281"/>
      <c r="B21" s="281">
        <v>1288</v>
      </c>
      <c r="C21" s="282" t="s">
        <v>1025</v>
      </c>
      <c r="D21" s="281" t="s">
        <v>1026</v>
      </c>
      <c r="E21" s="284"/>
      <c r="F21" s="284"/>
      <c r="G21" s="284">
        <f t="shared" si="0"/>
        <v>0</v>
      </c>
      <c r="H21" s="284">
        <f t="shared" si="1"/>
        <v>0</v>
      </c>
      <c r="I21" s="1113">
        <f t="shared" si="4"/>
        <v>0</v>
      </c>
      <c r="J21" s="1113">
        <f t="shared" si="5"/>
        <v>0</v>
      </c>
    </row>
    <row r="22" spans="1:10" s="117" customFormat="1">
      <c r="A22" s="278" t="s">
        <v>388</v>
      </c>
      <c r="B22" s="278">
        <v>131</v>
      </c>
      <c r="C22" s="279" t="s">
        <v>51</v>
      </c>
      <c r="D22" s="278" t="s">
        <v>52</v>
      </c>
      <c r="E22" s="280"/>
      <c r="F22" s="280"/>
      <c r="G22" s="280">
        <f t="shared" si="0"/>
        <v>24310000</v>
      </c>
      <c r="H22" s="280">
        <f t="shared" si="1"/>
        <v>129200000</v>
      </c>
      <c r="I22" s="280">
        <f>MAX(E22+G22-F22-H22,0)</f>
        <v>0</v>
      </c>
      <c r="J22" s="280">
        <f>MAX(F22+H22-E22-G22,0)</f>
        <v>104890000</v>
      </c>
    </row>
    <row r="23" spans="1:10" s="117" customFormat="1">
      <c r="A23" s="278" t="s">
        <v>388</v>
      </c>
      <c r="B23" s="278" t="s">
        <v>750</v>
      </c>
      <c r="C23" s="279" t="s">
        <v>54</v>
      </c>
      <c r="D23" s="278" t="s">
        <v>55</v>
      </c>
      <c r="E23" s="280">
        <f>SUM(E24:E25)</f>
        <v>0</v>
      </c>
      <c r="F23" s="280">
        <f>SUM(F24:F25)</f>
        <v>0</v>
      </c>
      <c r="G23" s="280">
        <f t="shared" si="0"/>
        <v>107700</v>
      </c>
      <c r="H23" s="280">
        <f t="shared" si="1"/>
        <v>107700</v>
      </c>
      <c r="I23" s="280">
        <f>MAX(E23+G23-F23-H23,0)</f>
        <v>0</v>
      </c>
      <c r="J23" s="280">
        <f>MAX(F23+H23-E23-G23,0)</f>
        <v>0</v>
      </c>
    </row>
    <row r="24" spans="1:10">
      <c r="A24" s="281"/>
      <c r="B24" s="281">
        <v>1331</v>
      </c>
      <c r="C24" s="282" t="s">
        <v>57</v>
      </c>
      <c r="D24" s="281" t="s">
        <v>58</v>
      </c>
      <c r="E24" s="284"/>
      <c r="F24" s="284"/>
      <c r="G24" s="284">
        <f t="shared" si="0"/>
        <v>107700</v>
      </c>
      <c r="H24" s="284">
        <f t="shared" si="1"/>
        <v>107700</v>
      </c>
      <c r="I24" s="1113">
        <f t="shared" ref="I24:I25" si="6">MAX(E24+G24-F24-H24,0)</f>
        <v>0</v>
      </c>
      <c r="J24" s="1113">
        <f t="shared" ref="J24:J25" si="7">MAX(F24+H24-E24-G24,0)</f>
        <v>0</v>
      </c>
    </row>
    <row r="25" spans="1:10">
      <c r="A25" s="281"/>
      <c r="B25" s="281">
        <v>1332</v>
      </c>
      <c r="C25" s="282" t="s">
        <v>60</v>
      </c>
      <c r="D25" s="281" t="s">
        <v>61</v>
      </c>
      <c r="E25" s="284"/>
      <c r="F25" s="284"/>
      <c r="G25" s="284">
        <f t="shared" si="0"/>
        <v>0</v>
      </c>
      <c r="H25" s="284">
        <f t="shared" si="1"/>
        <v>0</v>
      </c>
      <c r="I25" s="1113">
        <f t="shared" si="6"/>
        <v>0</v>
      </c>
      <c r="J25" s="1113">
        <f t="shared" si="7"/>
        <v>0</v>
      </c>
    </row>
    <row r="26" spans="1:10" s="117" customFormat="1">
      <c r="A26" s="278" t="s">
        <v>388</v>
      </c>
      <c r="B26" s="278" t="s">
        <v>1002</v>
      </c>
      <c r="C26" s="279" t="s">
        <v>806</v>
      </c>
      <c r="D26" s="278" t="s">
        <v>1003</v>
      </c>
      <c r="E26" s="280">
        <f>SUM(E27:E28)</f>
        <v>0</v>
      </c>
      <c r="F26" s="280">
        <f>SUM(F27:F28)</f>
        <v>0</v>
      </c>
      <c r="G26" s="280">
        <f t="shared" si="0"/>
        <v>0</v>
      </c>
      <c r="H26" s="280">
        <f t="shared" si="1"/>
        <v>0</v>
      </c>
      <c r="I26" s="280">
        <f>MAX(E26+G26-F26-H26,0)</f>
        <v>0</v>
      </c>
      <c r="J26" s="280">
        <f>MAX(F26+H26-E26-G26,0)</f>
        <v>0</v>
      </c>
    </row>
    <row r="27" spans="1:10">
      <c r="A27" s="281"/>
      <c r="B27" s="281" t="s">
        <v>1004</v>
      </c>
      <c r="C27" s="282" t="s">
        <v>1004</v>
      </c>
      <c r="D27" s="281" t="s">
        <v>1006</v>
      </c>
      <c r="E27" s="284"/>
      <c r="F27" s="284"/>
      <c r="G27" s="284">
        <f t="shared" si="0"/>
        <v>0</v>
      </c>
      <c r="H27" s="284">
        <f t="shared" si="1"/>
        <v>0</v>
      </c>
      <c r="I27" s="1113">
        <f t="shared" ref="I27:I28" si="8">MAX(E27+G27-F27-H27,0)</f>
        <v>0</v>
      </c>
      <c r="J27" s="1113">
        <f t="shared" ref="J27:J28" si="9">MAX(F27+H27-E27-G27,0)</f>
        <v>0</v>
      </c>
    </row>
    <row r="28" spans="1:10">
      <c r="A28" s="281"/>
      <c r="B28" s="281">
        <v>1368</v>
      </c>
      <c r="C28" s="282" t="s">
        <v>1005</v>
      </c>
      <c r="D28" s="281" t="s">
        <v>1007</v>
      </c>
      <c r="E28" s="284"/>
      <c r="F28" s="284"/>
      <c r="G28" s="284">
        <f t="shared" si="0"/>
        <v>0</v>
      </c>
      <c r="H28" s="284">
        <f t="shared" si="1"/>
        <v>0</v>
      </c>
      <c r="I28" s="1113">
        <f t="shared" si="8"/>
        <v>0</v>
      </c>
      <c r="J28" s="1113">
        <f t="shared" si="9"/>
        <v>0</v>
      </c>
    </row>
    <row r="29" spans="1:10" s="117" customFormat="1">
      <c r="A29" s="278" t="s">
        <v>388</v>
      </c>
      <c r="B29" s="278" t="s">
        <v>751</v>
      </c>
      <c r="C29" s="279" t="s">
        <v>63</v>
      </c>
      <c r="D29" s="278" t="s">
        <v>64</v>
      </c>
      <c r="E29" s="280">
        <f>SUM(E30:E32)</f>
        <v>0</v>
      </c>
      <c r="F29" s="280">
        <f>SUM(F30:F32)</f>
        <v>0</v>
      </c>
      <c r="G29" s="280">
        <f t="shared" si="0"/>
        <v>0</v>
      </c>
      <c r="H29" s="280">
        <f t="shared" si="1"/>
        <v>0</v>
      </c>
      <c r="I29" s="280">
        <f>MAX(E29+G29-F29-H29,0)</f>
        <v>0</v>
      </c>
      <c r="J29" s="280">
        <f>MAX(F29+H29-E29-G29,0)</f>
        <v>0</v>
      </c>
    </row>
    <row r="30" spans="1:10">
      <c r="A30" s="281"/>
      <c r="B30" s="281">
        <v>1381</v>
      </c>
      <c r="C30" s="282" t="s">
        <v>66</v>
      </c>
      <c r="D30" s="281" t="s">
        <v>67</v>
      </c>
      <c r="E30" s="284"/>
      <c r="F30" s="284"/>
      <c r="G30" s="284">
        <f t="shared" si="0"/>
        <v>0</v>
      </c>
      <c r="H30" s="284">
        <f t="shared" si="1"/>
        <v>0</v>
      </c>
      <c r="I30" s="1113">
        <f t="shared" ref="I30:I32" si="10">MAX(E30+G30-F30-H30,0)</f>
        <v>0</v>
      </c>
      <c r="J30" s="1113">
        <f t="shared" ref="J30:J32" si="11">MAX(F30+H30-E30-G30,0)</f>
        <v>0</v>
      </c>
    </row>
    <row r="31" spans="1:10">
      <c r="A31" s="281"/>
      <c r="B31" s="281">
        <v>1386</v>
      </c>
      <c r="C31" s="282" t="s">
        <v>1009</v>
      </c>
      <c r="D31" s="281" t="s">
        <v>1008</v>
      </c>
      <c r="E31" s="284"/>
      <c r="F31" s="284"/>
      <c r="G31" s="284">
        <f t="shared" si="0"/>
        <v>0</v>
      </c>
      <c r="H31" s="284">
        <f t="shared" si="1"/>
        <v>0</v>
      </c>
      <c r="I31" s="1113">
        <f t="shared" si="10"/>
        <v>0</v>
      </c>
      <c r="J31" s="1113">
        <f t="shared" si="11"/>
        <v>0</v>
      </c>
    </row>
    <row r="32" spans="1:10">
      <c r="A32" s="281"/>
      <c r="B32" s="281">
        <v>1388</v>
      </c>
      <c r="C32" s="282" t="s">
        <v>69</v>
      </c>
      <c r="D32" s="281" t="s">
        <v>64</v>
      </c>
      <c r="E32" s="284"/>
      <c r="F32" s="284"/>
      <c r="G32" s="284">
        <f t="shared" si="0"/>
        <v>0</v>
      </c>
      <c r="H32" s="284">
        <f t="shared" si="1"/>
        <v>0</v>
      </c>
      <c r="I32" s="1113">
        <f t="shared" si="10"/>
        <v>0</v>
      </c>
      <c r="J32" s="1113">
        <f t="shared" si="11"/>
        <v>0</v>
      </c>
    </row>
    <row r="33" spans="1:10" s="117" customFormat="1">
      <c r="A33" s="278" t="s">
        <v>388</v>
      </c>
      <c r="B33" s="278">
        <v>141</v>
      </c>
      <c r="C33" s="279" t="s">
        <v>71</v>
      </c>
      <c r="D33" s="278" t="s">
        <v>16</v>
      </c>
      <c r="E33" s="280"/>
      <c r="F33" s="280"/>
      <c r="G33" s="280">
        <f t="shared" si="0"/>
        <v>500000</v>
      </c>
      <c r="H33" s="280">
        <f t="shared" si="1"/>
        <v>500000</v>
      </c>
      <c r="I33" s="280">
        <f>MAX(E33+G33-F33-H33,0)</f>
        <v>0</v>
      </c>
      <c r="J33" s="280">
        <f>MAX(F33+H33-E33-G33,0)</f>
        <v>0</v>
      </c>
    </row>
    <row r="34" spans="1:10" s="117" customFormat="1">
      <c r="A34" s="278" t="s">
        <v>388</v>
      </c>
      <c r="B34" s="278">
        <v>151</v>
      </c>
      <c r="C34" s="279" t="s">
        <v>805</v>
      </c>
      <c r="D34" s="278" t="s">
        <v>1012</v>
      </c>
      <c r="E34" s="280"/>
      <c r="F34" s="280"/>
      <c r="G34" s="280">
        <f t="shared" si="0"/>
        <v>0</v>
      </c>
      <c r="H34" s="280">
        <f t="shared" si="1"/>
        <v>0</v>
      </c>
      <c r="I34" s="280">
        <f>MAX(E34+G34-F34-H34,0)</f>
        <v>0</v>
      </c>
      <c r="J34" s="280">
        <f>MAX(F34+H34-E34-G34,0)</f>
        <v>0</v>
      </c>
    </row>
    <row r="35" spans="1:10" s="117" customFormat="1">
      <c r="A35" s="278" t="s">
        <v>388</v>
      </c>
      <c r="B35" s="278" t="s">
        <v>752</v>
      </c>
      <c r="C35" s="279" t="s">
        <v>73</v>
      </c>
      <c r="D35" s="278" t="s">
        <v>74</v>
      </c>
      <c r="E35" s="280">
        <f>SUM(E36:E38)</f>
        <v>0</v>
      </c>
      <c r="F35" s="280">
        <f>SUM(F36:F38)</f>
        <v>0</v>
      </c>
      <c r="G35" s="280">
        <f t="shared" si="0"/>
        <v>752000</v>
      </c>
      <c r="H35" s="280">
        <f t="shared" si="1"/>
        <v>535200</v>
      </c>
      <c r="I35" s="280">
        <f>MAX(E35+G35-F35-H35,0)</f>
        <v>216800</v>
      </c>
      <c r="J35" s="280">
        <f>MAX(F35+H35-E35-G35,0)</f>
        <v>0</v>
      </c>
    </row>
    <row r="36" spans="1:10">
      <c r="A36" s="281"/>
      <c r="B36" s="281">
        <v>1521</v>
      </c>
      <c r="C36" s="282" t="s">
        <v>76</v>
      </c>
      <c r="D36" s="281" t="s">
        <v>77</v>
      </c>
      <c r="E36" s="284"/>
      <c r="F36" s="284"/>
      <c r="G36" s="284">
        <f t="shared" si="0"/>
        <v>752000</v>
      </c>
      <c r="H36" s="284">
        <f t="shared" si="1"/>
        <v>535200</v>
      </c>
      <c r="I36" s="1113">
        <f t="shared" ref="I36:I38" si="12">MAX(E36+G36-F36-H36,0)</f>
        <v>216800</v>
      </c>
      <c r="J36" s="1113">
        <f t="shared" ref="J36:J38" si="13">MAX(F36+H36-E36-G36,0)</f>
        <v>0</v>
      </c>
    </row>
    <row r="37" spans="1:10">
      <c r="A37" s="281"/>
      <c r="B37" s="281">
        <v>1522</v>
      </c>
      <c r="C37" s="282" t="s">
        <v>78</v>
      </c>
      <c r="D37" s="281" t="s">
        <v>79</v>
      </c>
      <c r="E37" s="284"/>
      <c r="F37" s="284"/>
      <c r="G37" s="284">
        <f t="shared" si="0"/>
        <v>0</v>
      </c>
      <c r="H37" s="284">
        <f t="shared" si="1"/>
        <v>0</v>
      </c>
      <c r="I37" s="1113">
        <f t="shared" si="12"/>
        <v>0</v>
      </c>
      <c r="J37" s="1113">
        <f t="shared" si="13"/>
        <v>0</v>
      </c>
    </row>
    <row r="38" spans="1:10">
      <c r="A38" s="281"/>
      <c r="B38" s="281">
        <v>1523</v>
      </c>
      <c r="C38" s="282" t="s">
        <v>80</v>
      </c>
      <c r="D38" s="281" t="s">
        <v>81</v>
      </c>
      <c r="E38" s="284"/>
      <c r="F38" s="284"/>
      <c r="G38" s="284">
        <f t="shared" si="0"/>
        <v>0</v>
      </c>
      <c r="H38" s="284">
        <f t="shared" si="1"/>
        <v>0</v>
      </c>
      <c r="I38" s="1113">
        <f t="shared" si="12"/>
        <v>0</v>
      </c>
      <c r="J38" s="1113">
        <f t="shared" si="13"/>
        <v>0</v>
      </c>
    </row>
    <row r="39" spans="1:10" s="117" customFormat="1">
      <c r="A39" s="278" t="s">
        <v>388</v>
      </c>
      <c r="B39" s="278">
        <v>153</v>
      </c>
      <c r="C39" s="279" t="s">
        <v>83</v>
      </c>
      <c r="D39" s="278" t="s">
        <v>84</v>
      </c>
      <c r="E39" s="280"/>
      <c r="F39" s="280"/>
      <c r="G39" s="280">
        <f t="shared" si="0"/>
        <v>0</v>
      </c>
      <c r="H39" s="280">
        <f t="shared" si="1"/>
        <v>0</v>
      </c>
      <c r="I39" s="280">
        <f>MAX(E39+G39-F39-H39,0)</f>
        <v>0</v>
      </c>
      <c r="J39" s="280">
        <f>MAX(F39+H39-E39-G39,0)</f>
        <v>0</v>
      </c>
    </row>
    <row r="40" spans="1:10" s="117" customFormat="1">
      <c r="A40" s="278" t="s">
        <v>388</v>
      </c>
      <c r="B40" s="278" t="s">
        <v>753</v>
      </c>
      <c r="C40" s="279" t="s">
        <v>86</v>
      </c>
      <c r="D40" s="278" t="s">
        <v>87</v>
      </c>
      <c r="E40" s="280">
        <f>SUM(E41:E44)</f>
        <v>0</v>
      </c>
      <c r="F40" s="280">
        <f>SUM(F41:F44)</f>
        <v>0</v>
      </c>
      <c r="G40" s="280">
        <f t="shared" si="0"/>
        <v>22709000</v>
      </c>
      <c r="H40" s="280">
        <f t="shared" si="1"/>
        <v>19135000</v>
      </c>
      <c r="I40" s="280">
        <f>MAX(E40+G40-F40-H40,0)</f>
        <v>3574000</v>
      </c>
      <c r="J40" s="280">
        <f>MAX(F40+H40-E40-G40,0)</f>
        <v>0</v>
      </c>
    </row>
    <row r="41" spans="1:10">
      <c r="A41" s="281"/>
      <c r="B41" s="281">
        <v>1541</v>
      </c>
      <c r="C41" s="282" t="s">
        <v>782</v>
      </c>
      <c r="D41" s="281" t="s">
        <v>786</v>
      </c>
      <c r="E41" s="284"/>
      <c r="F41" s="284"/>
      <c r="G41" s="284">
        <f t="shared" si="0"/>
        <v>0</v>
      </c>
      <c r="H41" s="284">
        <f t="shared" si="1"/>
        <v>0</v>
      </c>
      <c r="I41" s="1113">
        <f t="shared" ref="I41:I44" si="14">MAX(E41+G41-F41-H41,0)</f>
        <v>0</v>
      </c>
      <c r="J41" s="1113">
        <f t="shared" ref="J41:J44" si="15">MAX(F41+H41-E41-G41,0)</f>
        <v>0</v>
      </c>
    </row>
    <row r="42" spans="1:10">
      <c r="A42" s="281"/>
      <c r="B42" s="281">
        <v>1542</v>
      </c>
      <c r="C42" s="282" t="s">
        <v>783</v>
      </c>
      <c r="D42" s="281" t="s">
        <v>731</v>
      </c>
      <c r="E42" s="284"/>
      <c r="F42" s="284"/>
      <c r="G42" s="284">
        <f t="shared" ref="G42:G73" si="16">SUMIF(vtkn,B42,stps)</f>
        <v>22709000</v>
      </c>
      <c r="H42" s="284">
        <f t="shared" ref="H42:H73" si="17">SUMIF(vtkc,B42,stps)</f>
        <v>19135000</v>
      </c>
      <c r="I42" s="1113">
        <f t="shared" si="14"/>
        <v>3574000</v>
      </c>
      <c r="J42" s="1113">
        <f t="shared" si="15"/>
        <v>0</v>
      </c>
    </row>
    <row r="43" spans="1:10">
      <c r="A43" s="281"/>
      <c r="B43" s="281">
        <v>1543</v>
      </c>
      <c r="C43" s="282" t="s">
        <v>784</v>
      </c>
      <c r="D43" s="281" t="s">
        <v>781</v>
      </c>
      <c r="E43" s="284"/>
      <c r="F43" s="284"/>
      <c r="G43" s="284">
        <f t="shared" si="16"/>
        <v>0</v>
      </c>
      <c r="H43" s="284">
        <f t="shared" si="17"/>
        <v>0</v>
      </c>
      <c r="I43" s="1113">
        <f t="shared" si="14"/>
        <v>0</v>
      </c>
      <c r="J43" s="1113">
        <f t="shared" si="15"/>
        <v>0</v>
      </c>
    </row>
    <row r="44" spans="1:10">
      <c r="A44" s="281"/>
      <c r="B44" s="281">
        <v>1547</v>
      </c>
      <c r="C44" s="282" t="s">
        <v>785</v>
      </c>
      <c r="D44" s="281" t="s">
        <v>775</v>
      </c>
      <c r="E44" s="284"/>
      <c r="F44" s="284"/>
      <c r="G44" s="284">
        <f t="shared" si="16"/>
        <v>0</v>
      </c>
      <c r="H44" s="284">
        <f t="shared" si="17"/>
        <v>0</v>
      </c>
      <c r="I44" s="1113">
        <f t="shared" si="14"/>
        <v>0</v>
      </c>
      <c r="J44" s="1113">
        <f t="shared" si="15"/>
        <v>0</v>
      </c>
    </row>
    <row r="45" spans="1:10" s="117" customFormat="1">
      <c r="A45" s="278" t="s">
        <v>388</v>
      </c>
      <c r="B45" s="278">
        <v>155</v>
      </c>
      <c r="C45" s="279" t="s">
        <v>89</v>
      </c>
      <c r="D45" s="278" t="s">
        <v>90</v>
      </c>
      <c r="E45" s="280"/>
      <c r="F45" s="280"/>
      <c r="G45" s="280">
        <f t="shared" si="16"/>
        <v>0</v>
      </c>
      <c r="H45" s="280">
        <f t="shared" si="17"/>
        <v>0</v>
      </c>
      <c r="I45" s="280">
        <f>MAX(E45+G45-F45-H45,0)</f>
        <v>0</v>
      </c>
      <c r="J45" s="280">
        <f>MAX(F45+H45-E45-G45,0)</f>
        <v>0</v>
      </c>
    </row>
    <row r="46" spans="1:10" s="117" customFormat="1">
      <c r="A46" s="278" t="s">
        <v>388</v>
      </c>
      <c r="B46" s="278">
        <v>156</v>
      </c>
      <c r="C46" s="279" t="s">
        <v>92</v>
      </c>
      <c r="D46" s="278" t="s">
        <v>93</v>
      </c>
      <c r="E46" s="280"/>
      <c r="F46" s="280"/>
      <c r="G46" s="280">
        <f t="shared" si="16"/>
        <v>125000</v>
      </c>
      <c r="H46" s="280">
        <f t="shared" si="17"/>
        <v>26892</v>
      </c>
      <c r="I46" s="280">
        <f>MAX(E46+G46-F46-H46,0)</f>
        <v>98108</v>
      </c>
      <c r="J46" s="280">
        <f>MAX(F46+H46-E46-G46,0)</f>
        <v>0</v>
      </c>
    </row>
    <row r="47" spans="1:10" s="117" customFormat="1">
      <c r="A47" s="278" t="s">
        <v>388</v>
      </c>
      <c r="B47" s="278">
        <v>157</v>
      </c>
      <c r="C47" s="279" t="s">
        <v>95</v>
      </c>
      <c r="D47" s="278" t="s">
        <v>96</v>
      </c>
      <c r="E47" s="280"/>
      <c r="F47" s="280"/>
      <c r="G47" s="280">
        <f t="shared" si="16"/>
        <v>0</v>
      </c>
      <c r="H47" s="280">
        <f t="shared" si="17"/>
        <v>0</v>
      </c>
      <c r="I47" s="280">
        <f>MAX(E47+G47-F47-H47,0)</f>
        <v>0</v>
      </c>
      <c r="J47" s="280">
        <f>MAX(F47+H47-E47-G47,0)</f>
        <v>0</v>
      </c>
    </row>
    <row r="48" spans="1:10" s="117" customFormat="1">
      <c r="A48" s="278" t="s">
        <v>388</v>
      </c>
      <c r="B48" s="278" t="s">
        <v>754</v>
      </c>
      <c r="C48" s="279" t="s">
        <v>100</v>
      </c>
      <c r="D48" s="278" t="s">
        <v>1011</v>
      </c>
      <c r="E48" s="280">
        <f>SUM(E49:E51)</f>
        <v>0</v>
      </c>
      <c r="F48" s="280">
        <f>SUM(F49:F51)</f>
        <v>0</v>
      </c>
      <c r="G48" s="280">
        <f t="shared" si="16"/>
        <v>0</v>
      </c>
      <c r="H48" s="280">
        <f t="shared" si="17"/>
        <v>0</v>
      </c>
      <c r="I48" s="280">
        <f>MAX(E48+G48-F48-H48,0)</f>
        <v>0</v>
      </c>
      <c r="J48" s="280">
        <f>MAX(F48+H48-E48-G48,0)</f>
        <v>0</v>
      </c>
    </row>
    <row r="49" spans="1:10">
      <c r="A49" s="281"/>
      <c r="B49" s="281">
        <v>2111</v>
      </c>
      <c r="C49" s="282" t="s">
        <v>103</v>
      </c>
      <c r="D49" s="281" t="s">
        <v>1013</v>
      </c>
      <c r="E49" s="284"/>
      <c r="F49" s="284"/>
      <c r="G49" s="284">
        <f t="shared" si="16"/>
        <v>0</v>
      </c>
      <c r="H49" s="284">
        <f t="shared" si="17"/>
        <v>0</v>
      </c>
      <c r="I49" s="1113">
        <f t="shared" ref="I49:I51" si="18">MAX(E49+G49-F49-H49,0)</f>
        <v>0</v>
      </c>
      <c r="J49" s="1113">
        <f t="shared" ref="J49:J51" si="19">MAX(F49+H49-E49-G49,0)</f>
        <v>0</v>
      </c>
    </row>
    <row r="50" spans="1:10">
      <c r="A50" s="281"/>
      <c r="B50" s="281">
        <v>2112</v>
      </c>
      <c r="C50" s="282" t="s">
        <v>1010</v>
      </c>
      <c r="D50" s="281" t="s">
        <v>1014</v>
      </c>
      <c r="E50" s="284"/>
      <c r="F50" s="284"/>
      <c r="G50" s="284">
        <f t="shared" si="16"/>
        <v>0</v>
      </c>
      <c r="H50" s="284">
        <f t="shared" si="17"/>
        <v>0</v>
      </c>
      <c r="I50" s="1113">
        <f t="shared" si="18"/>
        <v>0</v>
      </c>
      <c r="J50" s="1113">
        <f t="shared" si="19"/>
        <v>0</v>
      </c>
    </row>
    <row r="51" spans="1:10">
      <c r="A51" s="281"/>
      <c r="B51" s="281">
        <v>2113</v>
      </c>
      <c r="C51" s="282" t="s">
        <v>1010</v>
      </c>
      <c r="D51" s="281" t="s">
        <v>1015</v>
      </c>
      <c r="E51" s="284"/>
      <c r="F51" s="284"/>
      <c r="G51" s="284">
        <f t="shared" si="16"/>
        <v>0</v>
      </c>
      <c r="H51" s="284">
        <f t="shared" si="17"/>
        <v>0</v>
      </c>
      <c r="I51" s="1113">
        <f t="shared" si="18"/>
        <v>0</v>
      </c>
      <c r="J51" s="1113">
        <f t="shared" si="19"/>
        <v>0</v>
      </c>
    </row>
    <row r="52" spans="1:10">
      <c r="A52" s="278" t="s">
        <v>388</v>
      </c>
      <c r="B52" s="278" t="s">
        <v>755</v>
      </c>
      <c r="C52" s="279" t="s">
        <v>104</v>
      </c>
      <c r="D52" s="278" t="s">
        <v>105</v>
      </c>
      <c r="E52" s="280">
        <f>SUM(E53:E56)</f>
        <v>0</v>
      </c>
      <c r="F52" s="280">
        <f>SUM(F53:F56)</f>
        <v>0</v>
      </c>
      <c r="G52" s="280">
        <f t="shared" si="16"/>
        <v>0</v>
      </c>
      <c r="H52" s="280">
        <f t="shared" si="17"/>
        <v>0</v>
      </c>
      <c r="I52" s="280">
        <f>MAX(E52+G52-F52-H52,0)</f>
        <v>0</v>
      </c>
      <c r="J52" s="280">
        <f>MAX(F52+H52-E52-G52,0)</f>
        <v>0</v>
      </c>
    </row>
    <row r="53" spans="1:10">
      <c r="A53" s="281"/>
      <c r="B53" s="281">
        <v>2141</v>
      </c>
      <c r="C53" s="282" t="s">
        <v>107</v>
      </c>
      <c r="D53" s="281" t="s">
        <v>108</v>
      </c>
      <c r="E53" s="284"/>
      <c r="F53" s="284"/>
      <c r="G53" s="284">
        <f t="shared" si="16"/>
        <v>0</v>
      </c>
      <c r="H53" s="284">
        <f t="shared" si="17"/>
        <v>0</v>
      </c>
      <c r="I53" s="1113">
        <f t="shared" ref="I53:I56" si="20">MAX(E53+G53-F53-H53,0)</f>
        <v>0</v>
      </c>
      <c r="J53" s="1113">
        <f t="shared" ref="J53:J56" si="21">MAX(F53+H53-E53-G53,0)</f>
        <v>0</v>
      </c>
    </row>
    <row r="54" spans="1:10">
      <c r="A54" s="281"/>
      <c r="B54" s="281">
        <v>2142</v>
      </c>
      <c r="C54" s="282" t="s">
        <v>110</v>
      </c>
      <c r="D54" s="281" t="s">
        <v>111</v>
      </c>
      <c r="E54" s="284"/>
      <c r="F54" s="284"/>
      <c r="G54" s="284">
        <f t="shared" si="16"/>
        <v>0</v>
      </c>
      <c r="H54" s="284">
        <f t="shared" si="17"/>
        <v>0</v>
      </c>
      <c r="I54" s="1113">
        <f t="shared" si="20"/>
        <v>0</v>
      </c>
      <c r="J54" s="1113">
        <f t="shared" si="21"/>
        <v>0</v>
      </c>
    </row>
    <row r="55" spans="1:10">
      <c r="A55" s="281"/>
      <c r="B55" s="281">
        <v>2143</v>
      </c>
      <c r="C55" s="282" t="s">
        <v>113</v>
      </c>
      <c r="D55" s="281" t="s">
        <v>114</v>
      </c>
      <c r="E55" s="284"/>
      <c r="F55" s="284"/>
      <c r="G55" s="284">
        <f t="shared" si="16"/>
        <v>0</v>
      </c>
      <c r="H55" s="284">
        <f t="shared" si="17"/>
        <v>0</v>
      </c>
      <c r="I55" s="1113">
        <f t="shared" si="20"/>
        <v>0</v>
      </c>
      <c r="J55" s="1113">
        <f t="shared" si="21"/>
        <v>0</v>
      </c>
    </row>
    <row r="56" spans="1:10">
      <c r="A56" s="281"/>
      <c r="B56" s="281">
        <v>2147</v>
      </c>
      <c r="C56" s="282" t="s">
        <v>116</v>
      </c>
      <c r="D56" s="281" t="s">
        <v>117</v>
      </c>
      <c r="E56" s="284"/>
      <c r="F56" s="284"/>
      <c r="G56" s="284">
        <f t="shared" si="16"/>
        <v>0</v>
      </c>
      <c r="H56" s="284">
        <f t="shared" si="17"/>
        <v>0</v>
      </c>
      <c r="I56" s="1113">
        <f t="shared" si="20"/>
        <v>0</v>
      </c>
      <c r="J56" s="1113">
        <f t="shared" si="21"/>
        <v>0</v>
      </c>
    </row>
    <row r="57" spans="1:10">
      <c r="A57" s="278" t="s">
        <v>388</v>
      </c>
      <c r="B57" s="278">
        <v>217</v>
      </c>
      <c r="C57" s="279" t="s">
        <v>118</v>
      </c>
      <c r="D57" s="278" t="s">
        <v>119</v>
      </c>
      <c r="E57" s="280"/>
      <c r="F57" s="280"/>
      <c r="G57" s="280">
        <f t="shared" si="16"/>
        <v>0</v>
      </c>
      <c r="H57" s="280">
        <f t="shared" si="17"/>
        <v>0</v>
      </c>
      <c r="I57" s="280">
        <f>MAX(E57+G57-F57-H57,0)</f>
        <v>0</v>
      </c>
      <c r="J57" s="280">
        <f>MAX(F57+H57-E57-G57,0)</f>
        <v>0</v>
      </c>
    </row>
    <row r="58" spans="1:10" s="117" customFormat="1">
      <c r="A58" s="278" t="s">
        <v>388</v>
      </c>
      <c r="B58" s="278">
        <v>228</v>
      </c>
      <c r="C58" s="279" t="s">
        <v>1027</v>
      </c>
      <c r="D58" s="278" t="s">
        <v>1028</v>
      </c>
      <c r="E58" s="280">
        <f>SUM(E59:E60)</f>
        <v>0</v>
      </c>
      <c r="F58" s="280">
        <f>SUM(F59:F60)</f>
        <v>0</v>
      </c>
      <c r="G58" s="280">
        <f t="shared" si="16"/>
        <v>0</v>
      </c>
      <c r="H58" s="280">
        <f t="shared" si="17"/>
        <v>0</v>
      </c>
      <c r="I58" s="280">
        <f>MAX(E58+G58-F58-H58,0)</f>
        <v>0</v>
      </c>
      <c r="J58" s="280">
        <f>MAX(F58+H58-E58-G58,0)</f>
        <v>0</v>
      </c>
    </row>
    <row r="59" spans="1:10">
      <c r="A59" s="281"/>
      <c r="B59" s="281">
        <v>2281</v>
      </c>
      <c r="C59" s="282" t="s">
        <v>1029</v>
      </c>
      <c r="D59" s="281" t="s">
        <v>1030</v>
      </c>
      <c r="E59" s="284"/>
      <c r="F59" s="284"/>
      <c r="G59" s="284">
        <f t="shared" si="16"/>
        <v>0</v>
      </c>
      <c r="H59" s="284">
        <f t="shared" si="17"/>
        <v>0</v>
      </c>
      <c r="I59" s="1113">
        <f t="shared" ref="I59:I60" si="22">MAX(E59+G59-F59-H59,0)</f>
        <v>0</v>
      </c>
      <c r="J59" s="1113">
        <f t="shared" ref="J59:J60" si="23">MAX(F59+H59-E59-G59,0)</f>
        <v>0</v>
      </c>
    </row>
    <row r="60" spans="1:10">
      <c r="A60" s="281"/>
      <c r="B60" s="281">
        <v>2288</v>
      </c>
      <c r="C60" s="282" t="s">
        <v>1031</v>
      </c>
      <c r="D60" s="281" t="s">
        <v>1032</v>
      </c>
      <c r="E60" s="284"/>
      <c r="F60" s="284"/>
      <c r="G60" s="284">
        <f t="shared" si="16"/>
        <v>0</v>
      </c>
      <c r="H60" s="284">
        <f t="shared" si="17"/>
        <v>0</v>
      </c>
      <c r="I60" s="1113">
        <f t="shared" si="22"/>
        <v>0</v>
      </c>
      <c r="J60" s="1113">
        <f t="shared" si="23"/>
        <v>0</v>
      </c>
    </row>
    <row r="61" spans="1:10" s="117" customFormat="1">
      <c r="A61" s="278" t="s">
        <v>388</v>
      </c>
      <c r="B61" s="278">
        <v>229</v>
      </c>
      <c r="C61" s="279" t="s">
        <v>122</v>
      </c>
      <c r="D61" s="278" t="s">
        <v>1033</v>
      </c>
      <c r="E61" s="280">
        <f>SUM(E62:E65)</f>
        <v>0</v>
      </c>
      <c r="F61" s="280">
        <f>SUM(F62:F65)</f>
        <v>0</v>
      </c>
      <c r="G61" s="280">
        <f t="shared" si="16"/>
        <v>0</v>
      </c>
      <c r="H61" s="280">
        <f t="shared" si="17"/>
        <v>0</v>
      </c>
      <c r="I61" s="280">
        <f>MAX(E61+G61-F61-H61,0)</f>
        <v>0</v>
      </c>
      <c r="J61" s="280">
        <f>MAX(F61+H61-E61-G61,0)</f>
        <v>0</v>
      </c>
    </row>
    <row r="62" spans="1:10">
      <c r="A62" s="281"/>
      <c r="B62" s="281">
        <v>2291</v>
      </c>
      <c r="C62" s="282" t="s">
        <v>1034</v>
      </c>
      <c r="D62" s="281" t="s">
        <v>1035</v>
      </c>
      <c r="E62" s="284"/>
      <c r="F62" s="284"/>
      <c r="G62" s="284">
        <f t="shared" si="16"/>
        <v>0</v>
      </c>
      <c r="H62" s="284">
        <f t="shared" si="17"/>
        <v>0</v>
      </c>
      <c r="I62" s="1113">
        <f t="shared" ref="I62:I65" si="24">MAX(E62+G62-F62-H62,0)</f>
        <v>0</v>
      </c>
      <c r="J62" s="1113">
        <f t="shared" ref="J62:J65" si="25">MAX(F62+H62-E62-G62,0)</f>
        <v>0</v>
      </c>
    </row>
    <row r="63" spans="1:10">
      <c r="A63" s="281"/>
      <c r="B63" s="281">
        <v>2292</v>
      </c>
      <c r="C63" s="282" t="s">
        <v>1036</v>
      </c>
      <c r="D63" s="281" t="s">
        <v>1037</v>
      </c>
      <c r="E63" s="284"/>
      <c r="F63" s="284"/>
      <c r="G63" s="284">
        <f t="shared" si="16"/>
        <v>0</v>
      </c>
      <c r="H63" s="284">
        <f t="shared" si="17"/>
        <v>0</v>
      </c>
      <c r="I63" s="1113">
        <f t="shared" si="24"/>
        <v>0</v>
      </c>
      <c r="J63" s="1113">
        <f t="shared" si="25"/>
        <v>0</v>
      </c>
    </row>
    <row r="64" spans="1:10">
      <c r="A64" s="281"/>
      <c r="B64" s="281">
        <v>2293</v>
      </c>
      <c r="C64" s="282" t="s">
        <v>1038</v>
      </c>
      <c r="D64" s="281" t="s">
        <v>99</v>
      </c>
      <c r="E64" s="284"/>
      <c r="F64" s="284"/>
      <c r="G64" s="284">
        <f t="shared" si="16"/>
        <v>0</v>
      </c>
      <c r="H64" s="284">
        <f t="shared" si="17"/>
        <v>0</v>
      </c>
      <c r="I64" s="1113">
        <f t="shared" si="24"/>
        <v>0</v>
      </c>
      <c r="J64" s="1113">
        <f t="shared" si="25"/>
        <v>0</v>
      </c>
    </row>
    <row r="65" spans="1:10">
      <c r="A65" s="281"/>
      <c r="B65" s="281">
        <v>2294</v>
      </c>
      <c r="C65" s="282" t="s">
        <v>1039</v>
      </c>
      <c r="D65" s="281" t="s">
        <v>98</v>
      </c>
      <c r="E65" s="284"/>
      <c r="F65" s="284"/>
      <c r="G65" s="284">
        <f t="shared" si="16"/>
        <v>0</v>
      </c>
      <c r="H65" s="284">
        <f t="shared" si="17"/>
        <v>0</v>
      </c>
      <c r="I65" s="1113">
        <f t="shared" si="24"/>
        <v>0</v>
      </c>
      <c r="J65" s="1113">
        <f t="shared" si="25"/>
        <v>0</v>
      </c>
    </row>
    <row r="66" spans="1:10">
      <c r="A66" s="278" t="s">
        <v>388</v>
      </c>
      <c r="B66" s="278" t="s">
        <v>757</v>
      </c>
      <c r="C66" s="279" t="s">
        <v>125</v>
      </c>
      <c r="D66" s="278" t="s">
        <v>126</v>
      </c>
      <c r="E66" s="280">
        <f>SUM(E67:E69)</f>
        <v>0</v>
      </c>
      <c r="F66" s="280">
        <f>SUM(F67:F69)</f>
        <v>0</v>
      </c>
      <c r="G66" s="280">
        <f t="shared" si="16"/>
        <v>0</v>
      </c>
      <c r="H66" s="280">
        <f t="shared" si="17"/>
        <v>0</v>
      </c>
      <c r="I66" s="280">
        <f>MAX(E66+G66-F66-H66,0)</f>
        <v>0</v>
      </c>
      <c r="J66" s="280">
        <f>MAX(F66+H66-E66-G66,0)</f>
        <v>0</v>
      </c>
    </row>
    <row r="67" spans="1:10">
      <c r="A67" s="281"/>
      <c r="B67" s="281">
        <v>2411</v>
      </c>
      <c r="C67" s="282" t="s">
        <v>128</v>
      </c>
      <c r="D67" s="281" t="s">
        <v>129</v>
      </c>
      <c r="E67" s="284"/>
      <c r="F67" s="284"/>
      <c r="G67" s="284">
        <f t="shared" si="16"/>
        <v>0</v>
      </c>
      <c r="H67" s="284">
        <f t="shared" si="17"/>
        <v>0</v>
      </c>
      <c r="I67" s="1113">
        <f t="shared" ref="I67:I69" si="26">MAX(E67+G67-F67-H67,0)</f>
        <v>0</v>
      </c>
      <c r="J67" s="1113">
        <f t="shared" ref="J67:J69" si="27">MAX(F67+H67-E67-G67,0)</f>
        <v>0</v>
      </c>
    </row>
    <row r="68" spans="1:10">
      <c r="A68" s="281"/>
      <c r="B68" s="281">
        <v>2412</v>
      </c>
      <c r="C68" s="282" t="s">
        <v>131</v>
      </c>
      <c r="D68" s="281" t="s">
        <v>132</v>
      </c>
      <c r="E68" s="284"/>
      <c r="F68" s="284"/>
      <c r="G68" s="284">
        <f t="shared" si="16"/>
        <v>0</v>
      </c>
      <c r="H68" s="284">
        <f t="shared" si="17"/>
        <v>0</v>
      </c>
      <c r="I68" s="1113">
        <f t="shared" si="26"/>
        <v>0</v>
      </c>
      <c r="J68" s="1113">
        <f t="shared" si="27"/>
        <v>0</v>
      </c>
    </row>
    <row r="69" spans="1:10">
      <c r="A69" s="281"/>
      <c r="B69" s="281">
        <v>2413</v>
      </c>
      <c r="C69" s="282" t="s">
        <v>134</v>
      </c>
      <c r="D69" s="281" t="s">
        <v>135</v>
      </c>
      <c r="E69" s="284"/>
      <c r="F69" s="284"/>
      <c r="G69" s="284">
        <f t="shared" si="16"/>
        <v>0</v>
      </c>
      <c r="H69" s="284">
        <f t="shared" si="17"/>
        <v>0</v>
      </c>
      <c r="I69" s="1113">
        <f t="shared" si="26"/>
        <v>0</v>
      </c>
      <c r="J69" s="1113">
        <f t="shared" si="27"/>
        <v>0</v>
      </c>
    </row>
    <row r="70" spans="1:10">
      <c r="A70" s="278" t="s">
        <v>388</v>
      </c>
      <c r="B70" s="278">
        <v>242</v>
      </c>
      <c r="C70" s="279" t="s">
        <v>137</v>
      </c>
      <c r="D70" s="278" t="s">
        <v>138</v>
      </c>
      <c r="E70" s="280"/>
      <c r="F70" s="280"/>
      <c r="G70" s="280">
        <f t="shared" si="16"/>
        <v>0</v>
      </c>
      <c r="H70" s="280">
        <f t="shared" si="17"/>
        <v>0</v>
      </c>
      <c r="I70" s="280">
        <f>MAX(E70+G70-F70-H70,0)</f>
        <v>0</v>
      </c>
      <c r="J70" s="280">
        <f>MAX(F70+H70-E70-G70,0)</f>
        <v>0</v>
      </c>
    </row>
    <row r="71" spans="1:10">
      <c r="A71" s="278" t="s">
        <v>388</v>
      </c>
      <c r="B71" s="278">
        <v>331</v>
      </c>
      <c r="C71" s="279" t="s">
        <v>139</v>
      </c>
      <c r="D71" s="278" t="s">
        <v>140</v>
      </c>
      <c r="E71" s="280"/>
      <c r="F71" s="280"/>
      <c r="G71" s="280">
        <f t="shared" si="16"/>
        <v>0</v>
      </c>
      <c r="H71" s="280">
        <f t="shared" si="17"/>
        <v>717200</v>
      </c>
      <c r="I71" s="280">
        <f>MAX(E71+G71-F71-H71,0)</f>
        <v>0</v>
      </c>
      <c r="J71" s="280">
        <f>MAX(F71+H71-E71-G71,0)</f>
        <v>717200</v>
      </c>
    </row>
    <row r="72" spans="1:10">
      <c r="A72" s="278" t="s">
        <v>388</v>
      </c>
      <c r="B72" s="278" t="s">
        <v>758</v>
      </c>
      <c r="C72" s="279" t="s">
        <v>142</v>
      </c>
      <c r="D72" s="278" t="s">
        <v>143</v>
      </c>
      <c r="E72" s="280"/>
      <c r="F72" s="280"/>
      <c r="G72" s="280">
        <f t="shared" si="16"/>
        <v>2357700</v>
      </c>
      <c r="H72" s="280">
        <f t="shared" si="17"/>
        <v>4924545</v>
      </c>
      <c r="I72" s="280">
        <f>MAX(E72+G72-F72-H72,0)</f>
        <v>0</v>
      </c>
      <c r="J72" s="280">
        <f>MAX(F72+H72-E72-G72,0)</f>
        <v>2566845</v>
      </c>
    </row>
    <row r="73" spans="1:10">
      <c r="A73" s="281"/>
      <c r="B73" s="281">
        <v>3331</v>
      </c>
      <c r="C73" s="282" t="s">
        <v>145</v>
      </c>
      <c r="D73" s="281" t="s">
        <v>146</v>
      </c>
      <c r="E73" s="284"/>
      <c r="F73" s="284"/>
      <c r="G73" s="284">
        <f t="shared" si="16"/>
        <v>0</v>
      </c>
      <c r="H73" s="284">
        <f t="shared" si="17"/>
        <v>0</v>
      </c>
      <c r="I73" s="1113">
        <f t="shared" ref="I73:I85" si="28">MAX(E73+G73-F73-H73,0)</f>
        <v>0</v>
      </c>
      <c r="J73" s="1113">
        <f t="shared" ref="J73:J85" si="29">MAX(F73+H73-E73-G73,0)</f>
        <v>0</v>
      </c>
    </row>
    <row r="74" spans="1:10">
      <c r="A74" s="281"/>
      <c r="B74" s="281">
        <v>33311</v>
      </c>
      <c r="C74" s="282" t="s">
        <v>148</v>
      </c>
      <c r="D74" s="281" t="s">
        <v>149</v>
      </c>
      <c r="E74" s="284"/>
      <c r="F74" s="284"/>
      <c r="G74" s="284">
        <f t="shared" ref="G74:G105" si="30">SUMIF(vtkn,B74,stps)</f>
        <v>107700</v>
      </c>
      <c r="H74" s="284">
        <f t="shared" ref="H74:H105" si="31">SUMIF(vtkc,B74,stps)</f>
        <v>2674545</v>
      </c>
      <c r="I74" s="1113">
        <f t="shared" si="28"/>
        <v>0</v>
      </c>
      <c r="J74" s="1113">
        <f t="shared" si="29"/>
        <v>2566845</v>
      </c>
    </row>
    <row r="75" spans="1:10">
      <c r="A75" s="281"/>
      <c r="B75" s="281">
        <v>33312</v>
      </c>
      <c r="C75" s="282" t="s">
        <v>151</v>
      </c>
      <c r="D75" s="281" t="s">
        <v>152</v>
      </c>
      <c r="E75" s="284"/>
      <c r="F75" s="284"/>
      <c r="G75" s="284">
        <f t="shared" si="30"/>
        <v>0</v>
      </c>
      <c r="H75" s="284">
        <f t="shared" si="31"/>
        <v>0</v>
      </c>
      <c r="I75" s="1113">
        <f t="shared" si="28"/>
        <v>0</v>
      </c>
      <c r="J75" s="1113">
        <f t="shared" si="29"/>
        <v>0</v>
      </c>
    </row>
    <row r="76" spans="1:10">
      <c r="A76" s="281"/>
      <c r="B76" s="281">
        <v>3332</v>
      </c>
      <c r="C76" s="282" t="s">
        <v>154</v>
      </c>
      <c r="D76" s="281" t="s">
        <v>155</v>
      </c>
      <c r="E76" s="284"/>
      <c r="F76" s="284"/>
      <c r="G76" s="284">
        <f t="shared" si="30"/>
        <v>0</v>
      </c>
      <c r="H76" s="284">
        <f t="shared" si="31"/>
        <v>0</v>
      </c>
      <c r="I76" s="1113">
        <f t="shared" si="28"/>
        <v>0</v>
      </c>
      <c r="J76" s="1113">
        <f t="shared" si="29"/>
        <v>0</v>
      </c>
    </row>
    <row r="77" spans="1:10">
      <c r="A77" s="281"/>
      <c r="B77" s="281">
        <v>3333</v>
      </c>
      <c r="C77" s="282" t="s">
        <v>157</v>
      </c>
      <c r="D77" s="281" t="s">
        <v>158</v>
      </c>
      <c r="E77" s="284"/>
      <c r="F77" s="284"/>
      <c r="G77" s="284">
        <f t="shared" si="30"/>
        <v>0</v>
      </c>
      <c r="H77" s="284">
        <f t="shared" si="31"/>
        <v>0</v>
      </c>
      <c r="I77" s="1113">
        <f t="shared" si="28"/>
        <v>0</v>
      </c>
      <c r="J77" s="1113">
        <f t="shared" si="29"/>
        <v>0</v>
      </c>
    </row>
    <row r="78" spans="1:10">
      <c r="A78" s="281"/>
      <c r="B78" s="281">
        <v>3334</v>
      </c>
      <c r="C78" s="282" t="s">
        <v>160</v>
      </c>
      <c r="D78" s="281" t="s">
        <v>161</v>
      </c>
      <c r="E78" s="284"/>
      <c r="F78" s="284"/>
      <c r="G78" s="284">
        <f t="shared" si="30"/>
        <v>0</v>
      </c>
      <c r="H78" s="284">
        <f t="shared" si="31"/>
        <v>0</v>
      </c>
      <c r="I78" s="1113">
        <f t="shared" si="28"/>
        <v>0</v>
      </c>
      <c r="J78" s="1113">
        <f t="shared" si="29"/>
        <v>0</v>
      </c>
    </row>
    <row r="79" spans="1:10">
      <c r="A79" s="281"/>
      <c r="B79" s="281">
        <v>3335</v>
      </c>
      <c r="C79" s="282" t="s">
        <v>163</v>
      </c>
      <c r="D79" s="281" t="s">
        <v>164</v>
      </c>
      <c r="E79" s="284"/>
      <c r="F79" s="284"/>
      <c r="G79" s="284">
        <f t="shared" si="30"/>
        <v>0</v>
      </c>
      <c r="H79" s="284">
        <f t="shared" si="31"/>
        <v>0</v>
      </c>
      <c r="I79" s="1113">
        <f t="shared" si="28"/>
        <v>0</v>
      </c>
      <c r="J79" s="1113">
        <f t="shared" si="29"/>
        <v>0</v>
      </c>
    </row>
    <row r="80" spans="1:10">
      <c r="A80" s="281"/>
      <c r="B80" s="281">
        <v>3336</v>
      </c>
      <c r="C80" s="282" t="s">
        <v>166</v>
      </c>
      <c r="D80" s="281" t="s">
        <v>167</v>
      </c>
      <c r="E80" s="284"/>
      <c r="F80" s="284"/>
      <c r="G80" s="284">
        <f t="shared" si="30"/>
        <v>0</v>
      </c>
      <c r="H80" s="284">
        <f t="shared" si="31"/>
        <v>0</v>
      </c>
      <c r="I80" s="1113">
        <f t="shared" si="28"/>
        <v>0</v>
      </c>
      <c r="J80" s="1113">
        <f t="shared" si="29"/>
        <v>0</v>
      </c>
    </row>
    <row r="81" spans="1:10">
      <c r="A81" s="281"/>
      <c r="B81" s="281">
        <v>3337</v>
      </c>
      <c r="C81" s="282" t="s">
        <v>169</v>
      </c>
      <c r="D81" s="281" t="s">
        <v>170</v>
      </c>
      <c r="E81" s="284"/>
      <c r="F81" s="284"/>
      <c r="G81" s="284">
        <f t="shared" si="30"/>
        <v>0</v>
      </c>
      <c r="H81" s="284">
        <f t="shared" si="31"/>
        <v>0</v>
      </c>
      <c r="I81" s="1113">
        <f t="shared" si="28"/>
        <v>0</v>
      </c>
      <c r="J81" s="1113">
        <f t="shared" si="29"/>
        <v>0</v>
      </c>
    </row>
    <row r="82" spans="1:10">
      <c r="A82" s="281"/>
      <c r="B82" s="281">
        <v>3338</v>
      </c>
      <c r="C82" s="282" t="s">
        <v>172</v>
      </c>
      <c r="D82" s="281" t="s">
        <v>1040</v>
      </c>
      <c r="E82" s="284"/>
      <c r="F82" s="284"/>
      <c r="G82" s="284">
        <f t="shared" si="30"/>
        <v>0</v>
      </c>
      <c r="H82" s="284">
        <f t="shared" si="31"/>
        <v>0</v>
      </c>
      <c r="I82" s="1113">
        <f t="shared" si="28"/>
        <v>0</v>
      </c>
      <c r="J82" s="1113">
        <f t="shared" si="29"/>
        <v>0</v>
      </c>
    </row>
    <row r="83" spans="1:10">
      <c r="A83" s="281"/>
      <c r="B83" s="281">
        <v>33381</v>
      </c>
      <c r="C83" s="282" t="s">
        <v>1041</v>
      </c>
      <c r="D83" s="281" t="s">
        <v>1042</v>
      </c>
      <c r="E83" s="284"/>
      <c r="F83" s="284"/>
      <c r="G83" s="284">
        <f t="shared" si="30"/>
        <v>0</v>
      </c>
      <c r="H83" s="284">
        <f t="shared" si="31"/>
        <v>0</v>
      </c>
      <c r="I83" s="1113">
        <f t="shared" si="28"/>
        <v>0</v>
      </c>
      <c r="J83" s="1113">
        <f t="shared" si="29"/>
        <v>0</v>
      </c>
    </row>
    <row r="84" spans="1:10">
      <c r="A84" s="281"/>
      <c r="B84" s="281">
        <v>33382</v>
      </c>
      <c r="C84" s="282" t="s">
        <v>1043</v>
      </c>
      <c r="D84" s="281" t="s">
        <v>173</v>
      </c>
      <c r="E84" s="284"/>
      <c r="F84" s="284"/>
      <c r="G84" s="284">
        <f t="shared" si="30"/>
        <v>2250000</v>
      </c>
      <c r="H84" s="284">
        <f t="shared" si="31"/>
        <v>2250000</v>
      </c>
      <c r="I84" s="1113">
        <f t="shared" si="28"/>
        <v>0</v>
      </c>
      <c r="J84" s="1113">
        <f t="shared" si="29"/>
        <v>0</v>
      </c>
    </row>
    <row r="85" spans="1:10">
      <c r="A85" s="281"/>
      <c r="B85" s="281">
        <v>3339</v>
      </c>
      <c r="C85" s="282" t="s">
        <v>175</v>
      </c>
      <c r="D85" s="281" t="s">
        <v>176</v>
      </c>
      <c r="E85" s="284"/>
      <c r="F85" s="284"/>
      <c r="G85" s="284">
        <f t="shared" si="30"/>
        <v>0</v>
      </c>
      <c r="H85" s="284">
        <f t="shared" si="31"/>
        <v>0</v>
      </c>
      <c r="I85" s="1113">
        <f t="shared" si="28"/>
        <v>0</v>
      </c>
      <c r="J85" s="1113">
        <f t="shared" si="29"/>
        <v>0</v>
      </c>
    </row>
    <row r="86" spans="1:10">
      <c r="A86" s="278" t="s">
        <v>388</v>
      </c>
      <c r="B86" s="278">
        <v>334</v>
      </c>
      <c r="C86" s="279" t="s">
        <v>178</v>
      </c>
      <c r="D86" s="278" t="s">
        <v>179</v>
      </c>
      <c r="E86" s="280"/>
      <c r="F86" s="280"/>
      <c r="G86" s="280">
        <f t="shared" si="30"/>
        <v>96125000</v>
      </c>
      <c r="H86" s="280">
        <f t="shared" si="31"/>
        <v>96125000</v>
      </c>
      <c r="I86" s="280">
        <f>MAX(E86+G86-F86-H86,0)</f>
        <v>0</v>
      </c>
      <c r="J86" s="280">
        <f>MAX(F86+H86-E86-G86,0)</f>
        <v>0</v>
      </c>
    </row>
    <row r="87" spans="1:10">
      <c r="A87" s="278" t="s">
        <v>388</v>
      </c>
      <c r="B87" s="278">
        <v>335</v>
      </c>
      <c r="C87" s="279" t="s">
        <v>181</v>
      </c>
      <c r="D87" s="278" t="s">
        <v>182</v>
      </c>
      <c r="E87" s="280"/>
      <c r="F87" s="280"/>
      <c r="G87" s="280">
        <f t="shared" si="30"/>
        <v>0</v>
      </c>
      <c r="H87" s="280">
        <f t="shared" si="31"/>
        <v>0</v>
      </c>
      <c r="I87" s="280">
        <f>MAX(E87+G87-F87-H87,0)</f>
        <v>0</v>
      </c>
      <c r="J87" s="280">
        <f>MAX(F87+H87-E87-G87,0)</f>
        <v>0</v>
      </c>
    </row>
    <row r="88" spans="1:10">
      <c r="A88" s="278" t="s">
        <v>388</v>
      </c>
      <c r="B88" s="278">
        <v>336</v>
      </c>
      <c r="C88" s="279" t="s">
        <v>1044</v>
      </c>
      <c r="D88" s="278" t="s">
        <v>1045</v>
      </c>
      <c r="E88" s="280">
        <f>SUM(E89:E90)</f>
        <v>0</v>
      </c>
      <c r="F88" s="280">
        <f>SUM(F89:F90)</f>
        <v>0</v>
      </c>
      <c r="G88" s="280">
        <f t="shared" si="30"/>
        <v>0</v>
      </c>
      <c r="H88" s="280">
        <f t="shared" si="31"/>
        <v>0</v>
      </c>
      <c r="I88" s="280">
        <f>MAX(E88+G88-F88-H88,0)</f>
        <v>0</v>
      </c>
      <c r="J88" s="280">
        <f>MAX(F88+H88-E88-G88,0)</f>
        <v>0</v>
      </c>
    </row>
    <row r="89" spans="1:10" s="288" customFormat="1">
      <c r="A89" s="285"/>
      <c r="B89" s="285">
        <v>3361</v>
      </c>
      <c r="C89" s="286" t="s">
        <v>1046</v>
      </c>
      <c r="D89" s="285" t="s">
        <v>1047</v>
      </c>
      <c r="E89" s="287"/>
      <c r="F89" s="287"/>
      <c r="G89" s="284">
        <f t="shared" si="30"/>
        <v>0</v>
      </c>
      <c r="H89" s="284">
        <f t="shared" si="31"/>
        <v>0</v>
      </c>
      <c r="I89" s="1113">
        <f t="shared" ref="I89:I90" si="32">MAX(E89+G89-F89-H89,0)</f>
        <v>0</v>
      </c>
      <c r="J89" s="1113">
        <f t="shared" ref="J89:J90" si="33">MAX(F89+H89-E89-G89,0)</f>
        <v>0</v>
      </c>
    </row>
    <row r="90" spans="1:10" s="288" customFormat="1">
      <c r="A90" s="285"/>
      <c r="B90" s="285">
        <v>3368</v>
      </c>
      <c r="C90" s="286" t="s">
        <v>1048</v>
      </c>
      <c r="D90" s="285" t="s">
        <v>1049</v>
      </c>
      <c r="E90" s="287"/>
      <c r="F90" s="287"/>
      <c r="G90" s="284">
        <f t="shared" si="30"/>
        <v>0</v>
      </c>
      <c r="H90" s="284">
        <f t="shared" si="31"/>
        <v>0</v>
      </c>
      <c r="I90" s="1113">
        <f t="shared" si="32"/>
        <v>0</v>
      </c>
      <c r="J90" s="1113">
        <f t="shared" si="33"/>
        <v>0</v>
      </c>
    </row>
    <row r="91" spans="1:10">
      <c r="A91" s="278" t="s">
        <v>388</v>
      </c>
      <c r="B91" s="278" t="s">
        <v>759</v>
      </c>
      <c r="C91" s="279" t="s">
        <v>184</v>
      </c>
      <c r="D91" s="278" t="s">
        <v>185</v>
      </c>
      <c r="E91" s="280">
        <f>SUM(E92:E99)</f>
        <v>0</v>
      </c>
      <c r="F91" s="280">
        <f>SUM(F92:F99)</f>
        <v>0</v>
      </c>
      <c r="G91" s="280">
        <f t="shared" si="30"/>
        <v>0</v>
      </c>
      <c r="H91" s="280">
        <f t="shared" si="31"/>
        <v>0</v>
      </c>
      <c r="I91" s="280">
        <f>MAX(E91+G91-F91-H91,0)</f>
        <v>0</v>
      </c>
      <c r="J91" s="280">
        <f>MAX(F91+H91-E91-G91,0)</f>
        <v>0</v>
      </c>
    </row>
    <row r="92" spans="1:10">
      <c r="A92" s="281"/>
      <c r="B92" s="281">
        <v>3381</v>
      </c>
      <c r="C92" s="282" t="s">
        <v>187</v>
      </c>
      <c r="D92" s="281" t="s">
        <v>188</v>
      </c>
      <c r="E92" s="284"/>
      <c r="F92" s="284"/>
      <c r="G92" s="284">
        <f t="shared" si="30"/>
        <v>0</v>
      </c>
      <c r="H92" s="284">
        <f t="shared" si="31"/>
        <v>0</v>
      </c>
      <c r="I92" s="1113">
        <f t="shared" ref="I92:I99" si="34">MAX(E92+G92-F92-H92,0)</f>
        <v>0</v>
      </c>
      <c r="J92" s="1113">
        <f t="shared" ref="J92:J99" si="35">MAX(F92+H92-E92-G92,0)</f>
        <v>0</v>
      </c>
    </row>
    <row r="93" spans="1:10">
      <c r="A93" s="281"/>
      <c r="B93" s="281">
        <v>3382</v>
      </c>
      <c r="C93" s="282" t="s">
        <v>190</v>
      </c>
      <c r="D93" s="281" t="s">
        <v>191</v>
      </c>
      <c r="E93" s="284"/>
      <c r="F93" s="284"/>
      <c r="G93" s="284">
        <f t="shared" si="30"/>
        <v>0</v>
      </c>
      <c r="H93" s="284">
        <f t="shared" si="31"/>
        <v>0</v>
      </c>
      <c r="I93" s="1113">
        <f t="shared" si="34"/>
        <v>0</v>
      </c>
      <c r="J93" s="1113">
        <f t="shared" si="35"/>
        <v>0</v>
      </c>
    </row>
    <row r="94" spans="1:10">
      <c r="A94" s="281"/>
      <c r="B94" s="281">
        <v>3383</v>
      </c>
      <c r="C94" s="282" t="s">
        <v>193</v>
      </c>
      <c r="D94" s="281" t="s">
        <v>194</v>
      </c>
      <c r="E94" s="284"/>
      <c r="F94" s="284"/>
      <c r="G94" s="284">
        <f t="shared" si="30"/>
        <v>0</v>
      </c>
      <c r="H94" s="284">
        <f t="shared" si="31"/>
        <v>0</v>
      </c>
      <c r="I94" s="1113">
        <f t="shared" si="34"/>
        <v>0</v>
      </c>
      <c r="J94" s="1113">
        <f t="shared" si="35"/>
        <v>0</v>
      </c>
    </row>
    <row r="95" spans="1:10">
      <c r="A95" s="281"/>
      <c r="B95" s="281">
        <v>3384</v>
      </c>
      <c r="C95" s="282" t="s">
        <v>196</v>
      </c>
      <c r="D95" s="281" t="s">
        <v>197</v>
      </c>
      <c r="E95" s="284"/>
      <c r="F95" s="284"/>
      <c r="G95" s="284">
        <f t="shared" si="30"/>
        <v>0</v>
      </c>
      <c r="H95" s="284">
        <f t="shared" si="31"/>
        <v>0</v>
      </c>
      <c r="I95" s="1113">
        <f t="shared" si="34"/>
        <v>0</v>
      </c>
      <c r="J95" s="1113">
        <f t="shared" si="35"/>
        <v>0</v>
      </c>
    </row>
    <row r="96" spans="1:10">
      <c r="A96" s="281"/>
      <c r="B96" s="281">
        <v>3385</v>
      </c>
      <c r="C96" s="282" t="s">
        <v>1050</v>
      </c>
      <c r="D96" s="281" t="s">
        <v>629</v>
      </c>
      <c r="E96" s="284"/>
      <c r="F96" s="284"/>
      <c r="G96" s="284">
        <f t="shared" si="30"/>
        <v>0</v>
      </c>
      <c r="H96" s="284">
        <f t="shared" si="31"/>
        <v>0</v>
      </c>
      <c r="I96" s="1113">
        <f t="shared" si="34"/>
        <v>0</v>
      </c>
      <c r="J96" s="1113">
        <f t="shared" si="35"/>
        <v>0</v>
      </c>
    </row>
    <row r="97" spans="1:10">
      <c r="A97" s="281"/>
      <c r="B97" s="281">
        <v>3386</v>
      </c>
      <c r="C97" s="282" t="s">
        <v>199</v>
      </c>
      <c r="D97" s="281" t="s">
        <v>1051</v>
      </c>
      <c r="E97" s="284"/>
      <c r="F97" s="284"/>
      <c r="G97" s="284">
        <f t="shared" si="30"/>
        <v>0</v>
      </c>
      <c r="H97" s="284">
        <f t="shared" si="31"/>
        <v>0</v>
      </c>
      <c r="I97" s="1113">
        <f t="shared" si="34"/>
        <v>0</v>
      </c>
      <c r="J97" s="1113">
        <f t="shared" si="35"/>
        <v>0</v>
      </c>
    </row>
    <row r="98" spans="1:10">
      <c r="A98" s="281"/>
      <c r="B98" s="281">
        <v>3387</v>
      </c>
      <c r="C98" s="282" t="s">
        <v>200</v>
      </c>
      <c r="D98" s="281" t="s">
        <v>201</v>
      </c>
      <c r="E98" s="284"/>
      <c r="F98" s="284"/>
      <c r="G98" s="284">
        <f t="shared" si="30"/>
        <v>0</v>
      </c>
      <c r="H98" s="284">
        <f t="shared" si="31"/>
        <v>0</v>
      </c>
      <c r="I98" s="1113">
        <f t="shared" si="34"/>
        <v>0</v>
      </c>
      <c r="J98" s="1113">
        <f t="shared" si="35"/>
        <v>0</v>
      </c>
    </row>
    <row r="99" spans="1:10">
      <c r="A99" s="281"/>
      <c r="B99" s="281">
        <v>3388</v>
      </c>
      <c r="C99" s="282" t="s">
        <v>203</v>
      </c>
      <c r="D99" s="281" t="s">
        <v>204</v>
      </c>
      <c r="E99" s="284"/>
      <c r="F99" s="284"/>
      <c r="G99" s="284">
        <f t="shared" si="30"/>
        <v>0</v>
      </c>
      <c r="H99" s="284">
        <f t="shared" si="31"/>
        <v>0</v>
      </c>
      <c r="I99" s="1113">
        <f t="shared" si="34"/>
        <v>0</v>
      </c>
      <c r="J99" s="1113">
        <f t="shared" si="35"/>
        <v>0</v>
      </c>
    </row>
    <row r="100" spans="1:10">
      <c r="A100" s="278" t="s">
        <v>388</v>
      </c>
      <c r="B100" s="278" t="s">
        <v>760</v>
      </c>
      <c r="C100" s="279" t="s">
        <v>206</v>
      </c>
      <c r="D100" s="278" t="s">
        <v>1052</v>
      </c>
      <c r="E100" s="280">
        <f>SUM(E101:E102)</f>
        <v>0</v>
      </c>
      <c r="F100" s="280">
        <f>SUM(F101:F102)</f>
        <v>0</v>
      </c>
      <c r="G100" s="280">
        <f t="shared" si="30"/>
        <v>0</v>
      </c>
      <c r="H100" s="280">
        <f t="shared" si="31"/>
        <v>0</v>
      </c>
      <c r="I100" s="280">
        <f>MAX(E100+G100-F100-H100,0)</f>
        <v>0</v>
      </c>
      <c r="J100" s="280">
        <f>MAX(F100+H100-E100-G100,0)</f>
        <v>0</v>
      </c>
    </row>
    <row r="101" spans="1:10">
      <c r="A101" s="281"/>
      <c r="B101" s="281">
        <v>3411</v>
      </c>
      <c r="C101" s="282" t="s">
        <v>208</v>
      </c>
      <c r="D101" s="281" t="s">
        <v>1053</v>
      </c>
      <c r="E101" s="284"/>
      <c r="F101" s="284"/>
      <c r="G101" s="284">
        <f t="shared" si="30"/>
        <v>0</v>
      </c>
      <c r="H101" s="284">
        <f t="shared" si="31"/>
        <v>0</v>
      </c>
      <c r="I101" s="1113">
        <f t="shared" ref="I101:I102" si="36">MAX(E101+G101-F101-H101,0)</f>
        <v>0</v>
      </c>
      <c r="J101" s="1113">
        <f t="shared" ref="J101:J102" si="37">MAX(F101+H101-E101-G101,0)</f>
        <v>0</v>
      </c>
    </row>
    <row r="102" spans="1:10">
      <c r="A102" s="281"/>
      <c r="B102" s="281">
        <v>3412</v>
      </c>
      <c r="C102" s="282" t="s">
        <v>717</v>
      </c>
      <c r="D102" s="281" t="s">
        <v>1054</v>
      </c>
      <c r="E102" s="284"/>
      <c r="F102" s="284"/>
      <c r="G102" s="284">
        <f t="shared" si="30"/>
        <v>0</v>
      </c>
      <c r="H102" s="284">
        <f t="shared" si="31"/>
        <v>0</v>
      </c>
      <c r="I102" s="1113">
        <f t="shared" si="36"/>
        <v>0</v>
      </c>
      <c r="J102" s="1113">
        <f t="shared" si="37"/>
        <v>0</v>
      </c>
    </row>
    <row r="103" spans="1:10">
      <c r="A103" s="278" t="s">
        <v>388</v>
      </c>
      <c r="B103" s="278" t="s">
        <v>1055</v>
      </c>
      <c r="C103" s="279" t="s">
        <v>209</v>
      </c>
      <c r="D103" s="278" t="s">
        <v>210</v>
      </c>
      <c r="E103" s="280">
        <f>SUM(E104:E106)</f>
        <v>0</v>
      </c>
      <c r="F103" s="280">
        <f>SUM(F104:F106)</f>
        <v>0</v>
      </c>
      <c r="G103" s="280">
        <f t="shared" si="30"/>
        <v>0</v>
      </c>
      <c r="H103" s="280">
        <f t="shared" si="31"/>
        <v>0</v>
      </c>
      <c r="I103" s="280">
        <f>MAX(E103+G103-F103-H103,0)</f>
        <v>0</v>
      </c>
      <c r="J103" s="280">
        <f>MAX(F103+H103-E103-G103,0)</f>
        <v>0</v>
      </c>
    </row>
    <row r="104" spans="1:10">
      <c r="A104" s="281"/>
      <c r="B104" s="281">
        <v>3521</v>
      </c>
      <c r="C104" s="282" t="s">
        <v>1056</v>
      </c>
      <c r="D104" s="281" t="s">
        <v>1057</v>
      </c>
      <c r="E104" s="284"/>
      <c r="F104" s="284"/>
      <c r="G104" s="284">
        <f t="shared" si="30"/>
        <v>0</v>
      </c>
      <c r="H104" s="284">
        <f t="shared" si="31"/>
        <v>0</v>
      </c>
      <c r="I104" s="1113">
        <f t="shared" ref="I104:I106" si="38">MAX(E104+G104-F104-H104,0)</f>
        <v>0</v>
      </c>
      <c r="J104" s="1113">
        <f t="shared" ref="J104:J106" si="39">MAX(F104+H104-E104-G104,0)</f>
        <v>0</v>
      </c>
    </row>
    <row r="105" spans="1:10">
      <c r="A105" s="281"/>
      <c r="B105" s="281">
        <v>3522</v>
      </c>
      <c r="C105" s="282" t="s">
        <v>1058</v>
      </c>
      <c r="D105" s="281" t="s">
        <v>1059</v>
      </c>
      <c r="E105" s="284"/>
      <c r="F105" s="284"/>
      <c r="G105" s="284">
        <f t="shared" si="30"/>
        <v>0</v>
      </c>
      <c r="H105" s="284">
        <f t="shared" si="31"/>
        <v>0</v>
      </c>
      <c r="I105" s="1113">
        <f t="shared" si="38"/>
        <v>0</v>
      </c>
      <c r="J105" s="1113">
        <f t="shared" si="39"/>
        <v>0</v>
      </c>
    </row>
    <row r="106" spans="1:10">
      <c r="A106" s="281"/>
      <c r="B106" s="281">
        <v>3524</v>
      </c>
      <c r="C106" s="282" t="s">
        <v>1060</v>
      </c>
      <c r="D106" s="281" t="s">
        <v>1061</v>
      </c>
      <c r="E106" s="284"/>
      <c r="F106" s="284"/>
      <c r="G106" s="284">
        <f t="shared" ref="G106:G137" si="40">SUMIF(vtkn,B106,stps)</f>
        <v>0</v>
      </c>
      <c r="H106" s="284">
        <f t="shared" ref="H106:H137" si="41">SUMIF(vtkc,B106,stps)</f>
        <v>0</v>
      </c>
      <c r="I106" s="1113">
        <f t="shared" si="38"/>
        <v>0</v>
      </c>
      <c r="J106" s="1113">
        <f t="shared" si="39"/>
        <v>0</v>
      </c>
    </row>
    <row r="107" spans="1:10">
      <c r="A107" s="278" t="s">
        <v>388</v>
      </c>
      <c r="B107" s="278" t="s">
        <v>761</v>
      </c>
      <c r="C107" s="279" t="s">
        <v>718</v>
      </c>
      <c r="D107" s="278" t="s">
        <v>241</v>
      </c>
      <c r="E107" s="280">
        <f>SUM(E108:E111)</f>
        <v>0</v>
      </c>
      <c r="F107" s="280">
        <f>SUM(F108:F111)</f>
        <v>0</v>
      </c>
      <c r="G107" s="280">
        <f t="shared" si="40"/>
        <v>0</v>
      </c>
      <c r="H107" s="280">
        <f t="shared" si="41"/>
        <v>0</v>
      </c>
      <c r="I107" s="280">
        <f>MAX(E107+G107-F107-H107,0)</f>
        <v>0</v>
      </c>
      <c r="J107" s="280">
        <f>MAX(F107+H107-E107-G107,0)</f>
        <v>0</v>
      </c>
    </row>
    <row r="108" spans="1:10">
      <c r="A108" s="281"/>
      <c r="B108" s="281">
        <v>3531</v>
      </c>
      <c r="C108" s="282" t="s">
        <v>721</v>
      </c>
      <c r="D108" s="281" t="s">
        <v>242</v>
      </c>
      <c r="E108" s="284"/>
      <c r="F108" s="284"/>
      <c r="G108" s="284">
        <f t="shared" si="40"/>
        <v>0</v>
      </c>
      <c r="H108" s="284">
        <f t="shared" si="41"/>
        <v>0</v>
      </c>
      <c r="I108" s="1113">
        <f t="shared" ref="I108:I111" si="42">MAX(E108+G108-F108-H108,0)</f>
        <v>0</v>
      </c>
      <c r="J108" s="1113">
        <f t="shared" ref="J108:J111" si="43">MAX(F108+H108-E108-G108,0)</f>
        <v>0</v>
      </c>
    </row>
    <row r="109" spans="1:10">
      <c r="A109" s="281"/>
      <c r="B109" s="281">
        <v>3532</v>
      </c>
      <c r="C109" s="282" t="s">
        <v>722</v>
      </c>
      <c r="D109" s="281" t="s">
        <v>243</v>
      </c>
      <c r="E109" s="284"/>
      <c r="F109" s="284"/>
      <c r="G109" s="284">
        <f t="shared" si="40"/>
        <v>0</v>
      </c>
      <c r="H109" s="284">
        <f t="shared" si="41"/>
        <v>0</v>
      </c>
      <c r="I109" s="1113">
        <f t="shared" si="42"/>
        <v>0</v>
      </c>
      <c r="J109" s="1113">
        <f t="shared" si="43"/>
        <v>0</v>
      </c>
    </row>
    <row r="110" spans="1:10">
      <c r="A110" s="281"/>
      <c r="B110" s="281">
        <v>3533</v>
      </c>
      <c r="C110" s="282" t="s">
        <v>723</v>
      </c>
      <c r="D110" s="281" t="s">
        <v>719</v>
      </c>
      <c r="E110" s="284"/>
      <c r="F110" s="284"/>
      <c r="G110" s="284">
        <f t="shared" si="40"/>
        <v>0</v>
      </c>
      <c r="H110" s="284">
        <f t="shared" si="41"/>
        <v>0</v>
      </c>
      <c r="I110" s="1113">
        <f t="shared" si="42"/>
        <v>0</v>
      </c>
      <c r="J110" s="1113">
        <f t="shared" si="43"/>
        <v>0</v>
      </c>
    </row>
    <row r="111" spans="1:10">
      <c r="A111" s="281"/>
      <c r="B111" s="281">
        <v>3534</v>
      </c>
      <c r="C111" s="282" t="s">
        <v>724</v>
      </c>
      <c r="D111" s="281" t="s">
        <v>720</v>
      </c>
      <c r="E111" s="284"/>
      <c r="F111" s="284"/>
      <c r="G111" s="284">
        <f t="shared" si="40"/>
        <v>0</v>
      </c>
      <c r="H111" s="284">
        <f t="shared" si="41"/>
        <v>0</v>
      </c>
      <c r="I111" s="1113">
        <f t="shared" si="42"/>
        <v>0</v>
      </c>
      <c r="J111" s="1113">
        <f t="shared" si="43"/>
        <v>0</v>
      </c>
    </row>
    <row r="112" spans="1:10">
      <c r="A112" s="278" t="s">
        <v>388</v>
      </c>
      <c r="B112" s="278" t="s">
        <v>1062</v>
      </c>
      <c r="C112" s="279" t="s">
        <v>1063</v>
      </c>
      <c r="D112" s="278" t="s">
        <v>1064</v>
      </c>
      <c r="E112" s="280">
        <f>SUM(E113:E114)</f>
        <v>0</v>
      </c>
      <c r="F112" s="280">
        <f>SUM(F113:F114)</f>
        <v>0</v>
      </c>
      <c r="G112" s="280">
        <f t="shared" si="40"/>
        <v>0</v>
      </c>
      <c r="H112" s="280">
        <f t="shared" si="41"/>
        <v>0</v>
      </c>
      <c r="I112" s="280">
        <f>MAX(E112+G112-F112-H112,0)</f>
        <v>0</v>
      </c>
      <c r="J112" s="280">
        <f>MAX(F112+H112-E112-G112,0)</f>
        <v>0</v>
      </c>
    </row>
    <row r="113" spans="1:10">
      <c r="A113" s="281"/>
      <c r="B113" s="281">
        <v>3561</v>
      </c>
      <c r="C113" s="282" t="s">
        <v>1065</v>
      </c>
      <c r="D113" s="285" t="s">
        <v>1064</v>
      </c>
      <c r="E113" s="284"/>
      <c r="F113" s="284"/>
      <c r="G113" s="284">
        <f t="shared" si="40"/>
        <v>0</v>
      </c>
      <c r="H113" s="284">
        <f t="shared" si="41"/>
        <v>0</v>
      </c>
      <c r="I113" s="1113">
        <f t="shared" ref="I113:I114" si="44">MAX(E113+G113-F113-H113,0)</f>
        <v>0</v>
      </c>
      <c r="J113" s="1113">
        <f t="shared" ref="J113:J114" si="45">MAX(F113+H113-E113-G113,0)</f>
        <v>0</v>
      </c>
    </row>
    <row r="114" spans="1:10">
      <c r="A114" s="281"/>
      <c r="B114" s="281">
        <v>3562</v>
      </c>
      <c r="C114" s="282" t="s">
        <v>1066</v>
      </c>
      <c r="D114" s="285" t="s">
        <v>1067</v>
      </c>
      <c r="E114" s="284"/>
      <c r="F114" s="284"/>
      <c r="G114" s="284">
        <f t="shared" si="40"/>
        <v>0</v>
      </c>
      <c r="H114" s="284">
        <f t="shared" si="41"/>
        <v>0</v>
      </c>
      <c r="I114" s="1113">
        <f t="shared" si="44"/>
        <v>0</v>
      </c>
      <c r="J114" s="1113">
        <f t="shared" si="45"/>
        <v>0</v>
      </c>
    </row>
    <row r="115" spans="1:10">
      <c r="A115" s="278" t="s">
        <v>388</v>
      </c>
      <c r="B115" s="278" t="s">
        <v>762</v>
      </c>
      <c r="C115" s="279" t="s">
        <v>212</v>
      </c>
      <c r="D115" s="278" t="s">
        <v>213</v>
      </c>
      <c r="E115" s="280">
        <f>SUM(E116:E118)</f>
        <v>0</v>
      </c>
      <c r="F115" s="280">
        <f>SUM(F116:F118)</f>
        <v>0</v>
      </c>
      <c r="G115" s="280">
        <f t="shared" si="40"/>
        <v>0</v>
      </c>
      <c r="H115" s="280">
        <f t="shared" si="41"/>
        <v>2000000000</v>
      </c>
      <c r="I115" s="280">
        <f>MAX(E115+G115-F115-H115,0)</f>
        <v>0</v>
      </c>
      <c r="J115" s="280">
        <f>MAX(F115+H115-E115-G115,0)</f>
        <v>2000000000</v>
      </c>
    </row>
    <row r="116" spans="1:10">
      <c r="A116" s="281"/>
      <c r="B116" s="281">
        <v>4111</v>
      </c>
      <c r="C116" s="282" t="s">
        <v>215</v>
      </c>
      <c r="D116" s="281" t="s">
        <v>1068</v>
      </c>
      <c r="E116" s="284"/>
      <c r="F116" s="284"/>
      <c r="G116" s="284">
        <f t="shared" si="40"/>
        <v>0</v>
      </c>
      <c r="H116" s="284">
        <f t="shared" si="41"/>
        <v>2000000000</v>
      </c>
      <c r="I116" s="1113">
        <f t="shared" ref="I116:I118" si="46">MAX(E116+G116-F116-H116,0)</f>
        <v>0</v>
      </c>
      <c r="J116" s="1113">
        <f t="shared" ref="J116:J118" si="47">MAX(F116+H116-E116-G116,0)</f>
        <v>2000000000</v>
      </c>
    </row>
    <row r="117" spans="1:10">
      <c r="A117" s="281"/>
      <c r="B117" s="281">
        <v>4112</v>
      </c>
      <c r="C117" s="282" t="s">
        <v>218</v>
      </c>
      <c r="D117" s="281" t="s">
        <v>219</v>
      </c>
      <c r="E117" s="284"/>
      <c r="F117" s="284"/>
      <c r="G117" s="284">
        <f t="shared" si="40"/>
        <v>0</v>
      </c>
      <c r="H117" s="284">
        <f t="shared" si="41"/>
        <v>0</v>
      </c>
      <c r="I117" s="1113">
        <f t="shared" si="46"/>
        <v>0</v>
      </c>
      <c r="J117" s="1113">
        <f t="shared" si="47"/>
        <v>0</v>
      </c>
    </row>
    <row r="118" spans="1:10">
      <c r="A118" s="281"/>
      <c r="B118" s="281">
        <v>4118</v>
      </c>
      <c r="C118" s="282" t="s">
        <v>221</v>
      </c>
      <c r="D118" s="281" t="s">
        <v>222</v>
      </c>
      <c r="E118" s="284"/>
      <c r="F118" s="284"/>
      <c r="G118" s="284">
        <f t="shared" si="40"/>
        <v>0</v>
      </c>
      <c r="H118" s="284">
        <f t="shared" si="41"/>
        <v>0</v>
      </c>
      <c r="I118" s="1113">
        <f t="shared" si="46"/>
        <v>0</v>
      </c>
      <c r="J118" s="1113">
        <f t="shared" si="47"/>
        <v>0</v>
      </c>
    </row>
    <row r="119" spans="1:10">
      <c r="A119" s="278" t="s">
        <v>388</v>
      </c>
      <c r="B119" s="278">
        <v>413</v>
      </c>
      <c r="C119" s="279" t="s">
        <v>224</v>
      </c>
      <c r="D119" s="278" t="s">
        <v>225</v>
      </c>
      <c r="E119" s="280"/>
      <c r="F119" s="280"/>
      <c r="G119" s="280">
        <f t="shared" si="40"/>
        <v>0</v>
      </c>
      <c r="H119" s="280">
        <f t="shared" si="41"/>
        <v>0</v>
      </c>
      <c r="I119" s="280">
        <f>MAX(E119+G119-F119-H119,0)</f>
        <v>0</v>
      </c>
      <c r="J119" s="280">
        <f>MAX(F119+H119-E119-G119,0)</f>
        <v>0</v>
      </c>
    </row>
    <row r="120" spans="1:10">
      <c r="A120" s="278" t="s">
        <v>388</v>
      </c>
      <c r="B120" s="278">
        <v>418</v>
      </c>
      <c r="C120" s="279" t="s">
        <v>227</v>
      </c>
      <c r="D120" s="278" t="s">
        <v>228</v>
      </c>
      <c r="E120" s="280"/>
      <c r="F120" s="280"/>
      <c r="G120" s="280">
        <f t="shared" si="40"/>
        <v>0</v>
      </c>
      <c r="H120" s="280">
        <f t="shared" si="41"/>
        <v>0</v>
      </c>
      <c r="I120" s="280">
        <f>MAX(E120+G120-F120-H120,0)</f>
        <v>0</v>
      </c>
      <c r="J120" s="280">
        <f>MAX(F120+H120-E120-G120,0)</f>
        <v>0</v>
      </c>
    </row>
    <row r="121" spans="1:10">
      <c r="A121" s="278" t="s">
        <v>388</v>
      </c>
      <c r="B121" s="278">
        <v>419</v>
      </c>
      <c r="C121" s="279" t="s">
        <v>230</v>
      </c>
      <c r="D121" s="278" t="s">
        <v>231</v>
      </c>
      <c r="E121" s="280"/>
      <c r="F121" s="280"/>
      <c r="G121" s="280">
        <f t="shared" si="40"/>
        <v>0</v>
      </c>
      <c r="H121" s="280">
        <f t="shared" si="41"/>
        <v>0</v>
      </c>
      <c r="I121" s="280">
        <f>MAX(E121+G121-F121-H121,0)</f>
        <v>0</v>
      </c>
      <c r="J121" s="280">
        <f>MAX(F121+H121-E121-G121,0)</f>
        <v>0</v>
      </c>
    </row>
    <row r="122" spans="1:10">
      <c r="A122" s="278" t="s">
        <v>388</v>
      </c>
      <c r="B122" s="278" t="s">
        <v>763</v>
      </c>
      <c r="C122" s="279" t="s">
        <v>232</v>
      </c>
      <c r="D122" s="278" t="s">
        <v>233</v>
      </c>
      <c r="E122" s="280">
        <f>SUM(E123:E124)</f>
        <v>0</v>
      </c>
      <c r="F122" s="280">
        <f>SUM(F123:F124)</f>
        <v>0</v>
      </c>
      <c r="G122" s="280">
        <f t="shared" si="40"/>
        <v>85423624</v>
      </c>
      <c r="H122" s="280">
        <f t="shared" si="41"/>
        <v>0</v>
      </c>
      <c r="I122" s="280">
        <f>MAX(E122+G122-F122-H122,0)</f>
        <v>85423624</v>
      </c>
      <c r="J122" s="280">
        <f>MAX(F122+H122-E122-G122,0)</f>
        <v>0</v>
      </c>
    </row>
    <row r="123" spans="1:10">
      <c r="A123" s="281"/>
      <c r="B123" s="281">
        <v>4211</v>
      </c>
      <c r="C123" s="282" t="s">
        <v>235</v>
      </c>
      <c r="D123" s="281" t="s">
        <v>236</v>
      </c>
      <c r="E123" s="284"/>
      <c r="F123" s="284"/>
      <c r="G123" s="284">
        <f t="shared" si="40"/>
        <v>0</v>
      </c>
      <c r="H123" s="284">
        <f t="shared" si="41"/>
        <v>0</v>
      </c>
      <c r="I123" s="1113">
        <f t="shared" ref="I123:I124" si="48">MAX(E123+G123-F123-H123,0)</f>
        <v>0</v>
      </c>
      <c r="J123" s="1113">
        <f t="shared" ref="J123:J124" si="49">MAX(F123+H123-E123-G123,0)</f>
        <v>0</v>
      </c>
    </row>
    <row r="124" spans="1:10">
      <c r="A124" s="281"/>
      <c r="B124" s="281">
        <v>4212</v>
      </c>
      <c r="C124" s="282" t="s">
        <v>238</v>
      </c>
      <c r="D124" s="281" t="s">
        <v>239</v>
      </c>
      <c r="E124" s="284"/>
      <c r="F124" s="284"/>
      <c r="G124" s="284">
        <f t="shared" si="40"/>
        <v>85423624</v>
      </c>
      <c r="H124" s="284">
        <f t="shared" si="41"/>
        <v>0</v>
      </c>
      <c r="I124" s="1113">
        <f t="shared" si="48"/>
        <v>85423624</v>
      </c>
      <c r="J124" s="1113">
        <f t="shared" si="49"/>
        <v>0</v>
      </c>
    </row>
    <row r="125" spans="1:10">
      <c r="A125" s="278" t="s">
        <v>388</v>
      </c>
      <c r="B125" s="278" t="s">
        <v>764</v>
      </c>
      <c r="C125" s="279" t="s">
        <v>244</v>
      </c>
      <c r="D125" s="278" t="s">
        <v>413</v>
      </c>
      <c r="E125" s="280">
        <f>SUM(E126:E129)</f>
        <v>0</v>
      </c>
      <c r="F125" s="280">
        <f>SUM(F126:F129)</f>
        <v>0</v>
      </c>
      <c r="G125" s="280">
        <f t="shared" si="40"/>
        <v>26745455</v>
      </c>
      <c r="H125" s="280">
        <f t="shared" si="41"/>
        <v>26745455</v>
      </c>
      <c r="I125" s="280">
        <f>MAX(E125+G125-F125-H125,0)</f>
        <v>0</v>
      </c>
      <c r="J125" s="280">
        <f>MAX(F125+H125-E125-G125,0)</f>
        <v>0</v>
      </c>
    </row>
    <row r="126" spans="1:10">
      <c r="A126" s="281"/>
      <c r="B126" s="281">
        <v>5111</v>
      </c>
      <c r="C126" s="282" t="s">
        <v>247</v>
      </c>
      <c r="D126" s="281" t="s">
        <v>248</v>
      </c>
      <c r="E126" s="284"/>
      <c r="F126" s="284"/>
      <c r="G126" s="284">
        <f t="shared" si="40"/>
        <v>200000</v>
      </c>
      <c r="H126" s="284">
        <f t="shared" si="41"/>
        <v>200000</v>
      </c>
      <c r="I126" s="1113">
        <f t="shared" ref="I126:I129" si="50">MAX(E126+G126-F126-H126,0)</f>
        <v>0</v>
      </c>
      <c r="J126" s="1113">
        <f t="shared" ref="J126:J129" si="51">MAX(F126+H126-E126-G126,0)</f>
        <v>0</v>
      </c>
    </row>
    <row r="127" spans="1:10">
      <c r="A127" s="281"/>
      <c r="B127" s="281">
        <v>5112</v>
      </c>
      <c r="C127" s="282" t="s">
        <v>250</v>
      </c>
      <c r="D127" s="281" t="s">
        <v>251</v>
      </c>
      <c r="E127" s="284"/>
      <c r="F127" s="284"/>
      <c r="G127" s="284">
        <f t="shared" si="40"/>
        <v>0</v>
      </c>
      <c r="H127" s="284">
        <f t="shared" si="41"/>
        <v>0</v>
      </c>
      <c r="I127" s="1113">
        <f t="shared" si="50"/>
        <v>0</v>
      </c>
      <c r="J127" s="1113">
        <f t="shared" si="51"/>
        <v>0</v>
      </c>
    </row>
    <row r="128" spans="1:10">
      <c r="A128" s="281"/>
      <c r="B128" s="281">
        <v>5113</v>
      </c>
      <c r="C128" s="282" t="s">
        <v>253</v>
      </c>
      <c r="D128" s="281" t="s">
        <v>254</v>
      </c>
      <c r="E128" s="284"/>
      <c r="F128" s="284"/>
      <c r="G128" s="284">
        <f t="shared" si="40"/>
        <v>26545455</v>
      </c>
      <c r="H128" s="284">
        <f t="shared" si="41"/>
        <v>26545455</v>
      </c>
      <c r="I128" s="1113">
        <f t="shared" si="50"/>
        <v>0</v>
      </c>
      <c r="J128" s="1113">
        <f t="shared" si="51"/>
        <v>0</v>
      </c>
    </row>
    <row r="129" spans="1:10">
      <c r="A129" s="281"/>
      <c r="B129" s="281">
        <v>5118</v>
      </c>
      <c r="C129" s="282" t="s">
        <v>256</v>
      </c>
      <c r="D129" s="281" t="s">
        <v>257</v>
      </c>
      <c r="E129" s="284"/>
      <c r="F129" s="284"/>
      <c r="G129" s="284">
        <f t="shared" si="40"/>
        <v>0</v>
      </c>
      <c r="H129" s="284">
        <f t="shared" si="41"/>
        <v>0</v>
      </c>
      <c r="I129" s="1113">
        <f t="shared" si="50"/>
        <v>0</v>
      </c>
      <c r="J129" s="1113">
        <f t="shared" si="51"/>
        <v>0</v>
      </c>
    </row>
    <row r="130" spans="1:10">
      <c r="A130" s="278" t="s">
        <v>388</v>
      </c>
      <c r="B130" s="278">
        <v>515</v>
      </c>
      <c r="C130" s="279" t="s">
        <v>259</v>
      </c>
      <c r="D130" s="278" t="s">
        <v>260</v>
      </c>
      <c r="E130" s="280"/>
      <c r="F130" s="280"/>
      <c r="G130" s="280">
        <f t="shared" si="40"/>
        <v>10013</v>
      </c>
      <c r="H130" s="280">
        <f t="shared" si="41"/>
        <v>10013</v>
      </c>
      <c r="I130" s="280">
        <f t="shared" ref="I130:I135" si="52">MAX(E130+G130-F130-H130,0)</f>
        <v>0</v>
      </c>
      <c r="J130" s="280">
        <f t="shared" ref="J130:J135" si="53">MAX(F130+H130-E130-G130,0)</f>
        <v>0</v>
      </c>
    </row>
    <row r="131" spans="1:10">
      <c r="A131" s="278" t="s">
        <v>388</v>
      </c>
      <c r="B131" s="278">
        <v>611</v>
      </c>
      <c r="C131" s="279" t="s">
        <v>263</v>
      </c>
      <c r="D131" s="278" t="s">
        <v>15</v>
      </c>
      <c r="E131" s="280"/>
      <c r="F131" s="280"/>
      <c r="G131" s="280">
        <f t="shared" si="40"/>
        <v>0</v>
      </c>
      <c r="H131" s="280">
        <f t="shared" si="41"/>
        <v>0</v>
      </c>
      <c r="I131" s="280">
        <f t="shared" si="52"/>
        <v>0</v>
      </c>
      <c r="J131" s="280">
        <f t="shared" si="53"/>
        <v>0</v>
      </c>
    </row>
    <row r="132" spans="1:10">
      <c r="A132" s="278" t="s">
        <v>388</v>
      </c>
      <c r="B132" s="278">
        <v>631</v>
      </c>
      <c r="C132" s="279" t="s">
        <v>265</v>
      </c>
      <c r="D132" s="278" t="s">
        <v>266</v>
      </c>
      <c r="E132" s="280"/>
      <c r="F132" s="280"/>
      <c r="G132" s="280">
        <f t="shared" si="40"/>
        <v>0</v>
      </c>
      <c r="H132" s="280">
        <f t="shared" si="41"/>
        <v>0</v>
      </c>
      <c r="I132" s="280">
        <f t="shared" si="52"/>
        <v>0</v>
      </c>
      <c r="J132" s="280">
        <f t="shared" si="53"/>
        <v>0</v>
      </c>
    </row>
    <row r="133" spans="1:10">
      <c r="A133" s="278" t="s">
        <v>388</v>
      </c>
      <c r="B133" s="278">
        <v>632</v>
      </c>
      <c r="C133" s="279" t="s">
        <v>268</v>
      </c>
      <c r="D133" s="278" t="s">
        <v>269</v>
      </c>
      <c r="E133" s="280"/>
      <c r="F133" s="280"/>
      <c r="G133" s="280">
        <f t="shared" si="40"/>
        <v>19697092</v>
      </c>
      <c r="H133" s="280">
        <f t="shared" si="41"/>
        <v>19697092</v>
      </c>
      <c r="I133" s="280">
        <f t="shared" si="52"/>
        <v>0</v>
      </c>
      <c r="J133" s="280">
        <f t="shared" si="53"/>
        <v>0</v>
      </c>
    </row>
    <row r="134" spans="1:10">
      <c r="A134" s="278" t="s">
        <v>388</v>
      </c>
      <c r="B134" s="278">
        <v>635</v>
      </c>
      <c r="C134" s="279" t="s">
        <v>271</v>
      </c>
      <c r="D134" s="278" t="s">
        <v>272</v>
      </c>
      <c r="E134" s="280"/>
      <c r="F134" s="280"/>
      <c r="G134" s="280">
        <f t="shared" si="40"/>
        <v>0</v>
      </c>
      <c r="H134" s="280">
        <f t="shared" si="41"/>
        <v>0</v>
      </c>
      <c r="I134" s="280">
        <f t="shared" si="52"/>
        <v>0</v>
      </c>
      <c r="J134" s="280">
        <f t="shared" si="53"/>
        <v>0</v>
      </c>
    </row>
    <row r="135" spans="1:10">
      <c r="A135" s="278" t="s">
        <v>388</v>
      </c>
      <c r="B135" s="278" t="s">
        <v>768</v>
      </c>
      <c r="C135" s="279" t="s">
        <v>274</v>
      </c>
      <c r="D135" s="278" t="s">
        <v>275</v>
      </c>
      <c r="E135" s="280">
        <f>SUM(E136:E152)</f>
        <v>0</v>
      </c>
      <c r="F135" s="280">
        <f>SUM(F136:F152)</f>
        <v>0</v>
      </c>
      <c r="G135" s="280">
        <f t="shared" si="40"/>
        <v>92482000</v>
      </c>
      <c r="H135" s="280">
        <f t="shared" si="41"/>
        <v>92482000</v>
      </c>
      <c r="I135" s="280">
        <f t="shared" si="52"/>
        <v>0</v>
      </c>
      <c r="J135" s="280">
        <f t="shared" si="53"/>
        <v>0</v>
      </c>
    </row>
    <row r="136" spans="1:10">
      <c r="A136" s="281"/>
      <c r="B136" s="281">
        <v>6421</v>
      </c>
      <c r="C136" s="282" t="s">
        <v>276</v>
      </c>
      <c r="D136" s="281" t="s">
        <v>277</v>
      </c>
      <c r="E136" s="284"/>
      <c r="F136" s="284"/>
      <c r="G136" s="284">
        <f t="shared" si="40"/>
        <v>0</v>
      </c>
      <c r="H136" s="284">
        <f t="shared" si="41"/>
        <v>0</v>
      </c>
      <c r="I136" s="1113">
        <f t="shared" ref="I136:I152" si="54">MAX(E136+G136-F136-H136,0)</f>
        <v>0</v>
      </c>
      <c r="J136" s="1113">
        <f t="shared" ref="J136:J152" si="55">MAX(F136+H136-E136-G136,0)</f>
        <v>0</v>
      </c>
    </row>
    <row r="137" spans="1:10">
      <c r="A137" s="281"/>
      <c r="B137" s="281">
        <v>64211</v>
      </c>
      <c r="C137" s="282" t="s">
        <v>279</v>
      </c>
      <c r="D137" s="281" t="s">
        <v>280</v>
      </c>
      <c r="E137" s="284"/>
      <c r="F137" s="284"/>
      <c r="G137" s="284">
        <f t="shared" si="40"/>
        <v>0</v>
      </c>
      <c r="H137" s="284">
        <f t="shared" si="41"/>
        <v>0</v>
      </c>
      <c r="I137" s="1113">
        <f t="shared" si="54"/>
        <v>0</v>
      </c>
      <c r="J137" s="1113">
        <f t="shared" si="55"/>
        <v>0</v>
      </c>
    </row>
    <row r="138" spans="1:10">
      <c r="A138" s="281"/>
      <c r="B138" s="281">
        <v>64212</v>
      </c>
      <c r="C138" s="282" t="s">
        <v>282</v>
      </c>
      <c r="D138" s="281" t="s">
        <v>283</v>
      </c>
      <c r="E138" s="284"/>
      <c r="F138" s="284"/>
      <c r="G138" s="284">
        <f t="shared" ref="G138:G160" si="56">SUMIF(vtkn,B138,stps)</f>
        <v>0</v>
      </c>
      <c r="H138" s="284">
        <f t="shared" ref="H138:H160" si="57">SUMIF(vtkc,B138,stps)</f>
        <v>0</v>
      </c>
      <c r="I138" s="1113">
        <f t="shared" si="54"/>
        <v>0</v>
      </c>
      <c r="J138" s="1113">
        <f t="shared" si="55"/>
        <v>0</v>
      </c>
    </row>
    <row r="139" spans="1:10">
      <c r="A139" s="281"/>
      <c r="B139" s="281">
        <v>64213</v>
      </c>
      <c r="C139" s="282" t="s">
        <v>285</v>
      </c>
      <c r="D139" s="281" t="s">
        <v>286</v>
      </c>
      <c r="E139" s="284"/>
      <c r="F139" s="284"/>
      <c r="G139" s="284">
        <f t="shared" si="56"/>
        <v>0</v>
      </c>
      <c r="H139" s="284">
        <f t="shared" si="57"/>
        <v>0</v>
      </c>
      <c r="I139" s="1113">
        <f t="shared" si="54"/>
        <v>0</v>
      </c>
      <c r="J139" s="1113">
        <f t="shared" si="55"/>
        <v>0</v>
      </c>
    </row>
    <row r="140" spans="1:10">
      <c r="A140" s="281"/>
      <c r="B140" s="281">
        <v>64214</v>
      </c>
      <c r="C140" s="282" t="s">
        <v>288</v>
      </c>
      <c r="D140" s="281" t="s">
        <v>787</v>
      </c>
      <c r="E140" s="284"/>
      <c r="F140" s="284"/>
      <c r="G140" s="284">
        <f t="shared" si="56"/>
        <v>0</v>
      </c>
      <c r="H140" s="284">
        <f t="shared" si="57"/>
        <v>0</v>
      </c>
      <c r="I140" s="1113">
        <f t="shared" si="54"/>
        <v>0</v>
      </c>
      <c r="J140" s="1113">
        <f t="shared" si="55"/>
        <v>0</v>
      </c>
    </row>
    <row r="141" spans="1:10">
      <c r="A141" s="281"/>
      <c r="B141" s="281">
        <v>64215</v>
      </c>
      <c r="C141" s="282" t="s">
        <v>289</v>
      </c>
      <c r="D141" s="281" t="s">
        <v>290</v>
      </c>
      <c r="E141" s="284"/>
      <c r="F141" s="284"/>
      <c r="G141" s="284">
        <f t="shared" si="56"/>
        <v>0</v>
      </c>
      <c r="H141" s="284">
        <f t="shared" si="57"/>
        <v>0</v>
      </c>
      <c r="I141" s="1113">
        <f t="shared" si="54"/>
        <v>0</v>
      </c>
      <c r="J141" s="1113">
        <f t="shared" si="55"/>
        <v>0</v>
      </c>
    </row>
    <row r="142" spans="1:10">
      <c r="A142" s="281"/>
      <c r="B142" s="281">
        <v>64217</v>
      </c>
      <c r="C142" s="282" t="s">
        <v>292</v>
      </c>
      <c r="D142" s="281" t="s">
        <v>293</v>
      </c>
      <c r="E142" s="284"/>
      <c r="F142" s="284"/>
      <c r="G142" s="284">
        <f t="shared" si="56"/>
        <v>0</v>
      </c>
      <c r="H142" s="284">
        <f t="shared" si="57"/>
        <v>0</v>
      </c>
      <c r="I142" s="1113">
        <f t="shared" si="54"/>
        <v>0</v>
      </c>
      <c r="J142" s="1113">
        <f t="shared" si="55"/>
        <v>0</v>
      </c>
    </row>
    <row r="143" spans="1:10">
      <c r="A143" s="281"/>
      <c r="B143" s="281">
        <v>64218</v>
      </c>
      <c r="C143" s="282" t="s">
        <v>295</v>
      </c>
      <c r="D143" s="281" t="s">
        <v>296</v>
      </c>
      <c r="E143" s="284"/>
      <c r="F143" s="284"/>
      <c r="G143" s="284">
        <f t="shared" si="56"/>
        <v>0</v>
      </c>
      <c r="H143" s="284">
        <f t="shared" si="57"/>
        <v>0</v>
      </c>
      <c r="I143" s="1113">
        <f t="shared" si="54"/>
        <v>0</v>
      </c>
      <c r="J143" s="1113">
        <f t="shared" si="55"/>
        <v>0</v>
      </c>
    </row>
    <row r="144" spans="1:10">
      <c r="A144" s="281"/>
      <c r="B144" s="281">
        <v>6422</v>
      </c>
      <c r="C144" s="282" t="s">
        <v>298</v>
      </c>
      <c r="D144" s="281" t="s">
        <v>299</v>
      </c>
      <c r="E144" s="284"/>
      <c r="F144" s="284"/>
      <c r="G144" s="284">
        <f t="shared" si="56"/>
        <v>0</v>
      </c>
      <c r="H144" s="284">
        <f t="shared" si="57"/>
        <v>0</v>
      </c>
      <c r="I144" s="1113">
        <f t="shared" si="54"/>
        <v>0</v>
      </c>
      <c r="J144" s="1113">
        <f t="shared" si="55"/>
        <v>0</v>
      </c>
    </row>
    <row r="145" spans="1:10">
      <c r="A145" s="281"/>
      <c r="B145" s="281">
        <v>64221</v>
      </c>
      <c r="C145" s="282" t="s">
        <v>301</v>
      </c>
      <c r="D145" s="281" t="s">
        <v>679</v>
      </c>
      <c r="E145" s="284"/>
      <c r="F145" s="284"/>
      <c r="G145" s="284">
        <f t="shared" si="56"/>
        <v>73416000</v>
      </c>
      <c r="H145" s="284">
        <f t="shared" si="57"/>
        <v>73416000</v>
      </c>
      <c r="I145" s="1113">
        <f t="shared" si="54"/>
        <v>0</v>
      </c>
      <c r="J145" s="1113">
        <f t="shared" si="55"/>
        <v>0</v>
      </c>
    </row>
    <row r="146" spans="1:10">
      <c r="A146" s="281"/>
      <c r="B146" s="281">
        <v>64222</v>
      </c>
      <c r="C146" s="282" t="s">
        <v>303</v>
      </c>
      <c r="D146" s="281" t="s">
        <v>674</v>
      </c>
      <c r="E146" s="284"/>
      <c r="F146" s="284"/>
      <c r="G146" s="284">
        <f t="shared" si="56"/>
        <v>0</v>
      </c>
      <c r="H146" s="284">
        <f t="shared" si="57"/>
        <v>0</v>
      </c>
      <c r="I146" s="1113">
        <f t="shared" si="54"/>
        <v>0</v>
      </c>
      <c r="J146" s="1113">
        <f t="shared" si="55"/>
        <v>0</v>
      </c>
    </row>
    <row r="147" spans="1:10">
      <c r="A147" s="281"/>
      <c r="B147" s="281">
        <v>64223</v>
      </c>
      <c r="C147" s="282" t="s">
        <v>305</v>
      </c>
      <c r="D147" s="281" t="s">
        <v>675</v>
      </c>
      <c r="E147" s="284"/>
      <c r="F147" s="284"/>
      <c r="G147" s="284">
        <f t="shared" si="56"/>
        <v>0</v>
      </c>
      <c r="H147" s="284">
        <f t="shared" si="57"/>
        <v>0</v>
      </c>
      <c r="I147" s="1113">
        <f t="shared" si="54"/>
        <v>0</v>
      </c>
      <c r="J147" s="1113">
        <f t="shared" si="55"/>
        <v>0</v>
      </c>
    </row>
    <row r="148" spans="1:10">
      <c r="A148" s="281"/>
      <c r="B148" s="281">
        <v>64224</v>
      </c>
      <c r="C148" s="282" t="s">
        <v>307</v>
      </c>
      <c r="D148" s="281" t="s">
        <v>676</v>
      </c>
      <c r="E148" s="284"/>
      <c r="F148" s="284"/>
      <c r="G148" s="284">
        <f t="shared" si="56"/>
        <v>0</v>
      </c>
      <c r="H148" s="284">
        <f t="shared" si="57"/>
        <v>0</v>
      </c>
      <c r="I148" s="1113">
        <f t="shared" si="54"/>
        <v>0</v>
      </c>
      <c r="J148" s="1113">
        <f t="shared" si="55"/>
        <v>0</v>
      </c>
    </row>
    <row r="149" spans="1:10">
      <c r="A149" s="281"/>
      <c r="B149" s="281">
        <v>64225</v>
      </c>
      <c r="C149" s="282" t="s">
        <v>308</v>
      </c>
      <c r="D149" s="281" t="s">
        <v>677</v>
      </c>
      <c r="E149" s="284"/>
      <c r="F149" s="284"/>
      <c r="G149" s="284">
        <f t="shared" si="56"/>
        <v>2250000</v>
      </c>
      <c r="H149" s="284">
        <f t="shared" si="57"/>
        <v>2250000</v>
      </c>
      <c r="I149" s="1113">
        <f t="shared" si="54"/>
        <v>0</v>
      </c>
      <c r="J149" s="1113">
        <f t="shared" si="55"/>
        <v>0</v>
      </c>
    </row>
    <row r="150" spans="1:10">
      <c r="A150" s="281"/>
      <c r="B150" s="281">
        <v>64226</v>
      </c>
      <c r="C150" s="282" t="s">
        <v>310</v>
      </c>
      <c r="D150" s="281" t="s">
        <v>678</v>
      </c>
      <c r="E150" s="284"/>
      <c r="F150" s="284"/>
      <c r="G150" s="284">
        <f t="shared" si="56"/>
        <v>0</v>
      </c>
      <c r="H150" s="284">
        <f t="shared" si="57"/>
        <v>0</v>
      </c>
      <c r="I150" s="1113">
        <f t="shared" si="54"/>
        <v>0</v>
      </c>
      <c r="J150" s="1113">
        <f t="shared" si="55"/>
        <v>0</v>
      </c>
    </row>
    <row r="151" spans="1:10">
      <c r="A151" s="281"/>
      <c r="B151" s="281">
        <v>64227</v>
      </c>
      <c r="C151" s="282" t="s">
        <v>312</v>
      </c>
      <c r="D151" s="281" t="s">
        <v>293</v>
      </c>
      <c r="E151" s="284"/>
      <c r="F151" s="284"/>
      <c r="G151" s="284">
        <f t="shared" si="56"/>
        <v>816000</v>
      </c>
      <c r="H151" s="284">
        <f t="shared" si="57"/>
        <v>816000</v>
      </c>
      <c r="I151" s="1113">
        <f t="shared" si="54"/>
        <v>0</v>
      </c>
      <c r="J151" s="1113">
        <f t="shared" si="55"/>
        <v>0</v>
      </c>
    </row>
    <row r="152" spans="1:10">
      <c r="A152" s="281"/>
      <c r="B152" s="281">
        <v>64228</v>
      </c>
      <c r="C152" s="282" t="s">
        <v>313</v>
      </c>
      <c r="D152" s="281" t="s">
        <v>296</v>
      </c>
      <c r="E152" s="284"/>
      <c r="F152" s="284"/>
      <c r="G152" s="284">
        <f t="shared" si="56"/>
        <v>16000000</v>
      </c>
      <c r="H152" s="284">
        <f t="shared" si="57"/>
        <v>16000000</v>
      </c>
      <c r="I152" s="1113">
        <f t="shared" si="54"/>
        <v>0</v>
      </c>
      <c r="J152" s="1113">
        <f t="shared" si="55"/>
        <v>0</v>
      </c>
    </row>
    <row r="153" spans="1:10">
      <c r="A153" s="278" t="s">
        <v>388</v>
      </c>
      <c r="B153" s="278">
        <v>711</v>
      </c>
      <c r="C153" s="279" t="s">
        <v>314</v>
      </c>
      <c r="D153" s="278" t="s">
        <v>315</v>
      </c>
      <c r="E153" s="280">
        <f>SUM(E154:E155)</f>
        <v>0</v>
      </c>
      <c r="F153" s="280">
        <f>SUM(F154:F155)</f>
        <v>0</v>
      </c>
      <c r="G153" s="280">
        <f t="shared" si="56"/>
        <v>0</v>
      </c>
      <c r="H153" s="280">
        <f t="shared" si="57"/>
        <v>0</v>
      </c>
      <c r="I153" s="280">
        <f>MAX(E153+G153-F153-H153,0)</f>
        <v>0</v>
      </c>
      <c r="J153" s="280">
        <f>MAX(F153+H153-E153-G153,0)</f>
        <v>0</v>
      </c>
    </row>
    <row r="154" spans="1:10">
      <c r="A154" s="281"/>
      <c r="B154" s="281" t="s">
        <v>812</v>
      </c>
      <c r="C154" s="282" t="s">
        <v>812</v>
      </c>
      <c r="D154" s="281" t="s">
        <v>859</v>
      </c>
      <c r="E154" s="284"/>
      <c r="F154" s="284"/>
      <c r="G154" s="284">
        <f t="shared" si="56"/>
        <v>0</v>
      </c>
      <c r="H154" s="284">
        <f t="shared" si="57"/>
        <v>0</v>
      </c>
      <c r="I154" s="1113">
        <f t="shared" ref="I154:I155" si="58">MAX(E154+G154-F154-H154,0)</f>
        <v>0</v>
      </c>
      <c r="J154" s="1113">
        <f t="shared" ref="J154:J155" si="59">MAX(F154+H154-E154-G154,0)</f>
        <v>0</v>
      </c>
    </row>
    <row r="155" spans="1:10">
      <c r="A155" s="281"/>
      <c r="B155" s="281" t="s">
        <v>807</v>
      </c>
      <c r="C155" s="282" t="s">
        <v>807</v>
      </c>
      <c r="D155" s="281" t="s">
        <v>315</v>
      </c>
      <c r="E155" s="284"/>
      <c r="F155" s="284"/>
      <c r="G155" s="284">
        <f t="shared" si="56"/>
        <v>0</v>
      </c>
      <c r="H155" s="284">
        <f t="shared" si="57"/>
        <v>0</v>
      </c>
      <c r="I155" s="1113">
        <f t="shared" si="58"/>
        <v>0</v>
      </c>
      <c r="J155" s="1113">
        <f t="shared" si="59"/>
        <v>0</v>
      </c>
    </row>
    <row r="156" spans="1:10">
      <c r="A156" s="278" t="s">
        <v>388</v>
      </c>
      <c r="B156" s="278">
        <v>811</v>
      </c>
      <c r="C156" s="279" t="s">
        <v>317</v>
      </c>
      <c r="D156" s="278" t="s">
        <v>318</v>
      </c>
      <c r="E156" s="280">
        <f>SUM(E157:E158)</f>
        <v>0</v>
      </c>
      <c r="F156" s="280">
        <f>SUM(F157:F158)</f>
        <v>0</v>
      </c>
      <c r="G156" s="280">
        <f t="shared" si="56"/>
        <v>0</v>
      </c>
      <c r="H156" s="280">
        <f t="shared" si="57"/>
        <v>0</v>
      </c>
      <c r="I156" s="280">
        <f>MAX(E156+G156-F156-H156,0)</f>
        <v>0</v>
      </c>
      <c r="J156" s="280">
        <f>MAX(F156+H156-E156-G156,0)</f>
        <v>0</v>
      </c>
    </row>
    <row r="157" spans="1:10">
      <c r="A157" s="281"/>
      <c r="B157" s="281" t="s">
        <v>857</v>
      </c>
      <c r="C157" s="282" t="s">
        <v>857</v>
      </c>
      <c r="D157" s="281" t="s">
        <v>858</v>
      </c>
      <c r="E157" s="284"/>
      <c r="F157" s="284"/>
      <c r="G157" s="284">
        <f t="shared" si="56"/>
        <v>0</v>
      </c>
      <c r="H157" s="284">
        <f t="shared" si="57"/>
        <v>0</v>
      </c>
      <c r="I157" s="1113">
        <f t="shared" ref="I157:I158" si="60">MAX(E157+G157-F157-H157,0)</f>
        <v>0</v>
      </c>
      <c r="J157" s="1113">
        <f t="shared" ref="J157:J158" si="61">MAX(F157+H157-E157-G157,0)</f>
        <v>0</v>
      </c>
    </row>
    <row r="158" spans="1:10">
      <c r="A158" s="281"/>
      <c r="B158" s="281" t="s">
        <v>808</v>
      </c>
      <c r="C158" s="282" t="s">
        <v>808</v>
      </c>
      <c r="D158" s="281" t="s">
        <v>318</v>
      </c>
      <c r="E158" s="284"/>
      <c r="F158" s="284"/>
      <c r="G158" s="284">
        <f t="shared" si="56"/>
        <v>0</v>
      </c>
      <c r="H158" s="284">
        <f t="shared" si="57"/>
        <v>0</v>
      </c>
      <c r="I158" s="1113">
        <f t="shared" si="60"/>
        <v>0</v>
      </c>
      <c r="J158" s="1113">
        <f t="shared" si="61"/>
        <v>0</v>
      </c>
    </row>
    <row r="159" spans="1:10">
      <c r="A159" s="278" t="s">
        <v>388</v>
      </c>
      <c r="B159" s="278">
        <v>821</v>
      </c>
      <c r="C159" s="279" t="s">
        <v>320</v>
      </c>
      <c r="D159" s="278" t="s">
        <v>321</v>
      </c>
      <c r="E159" s="280"/>
      <c r="F159" s="280"/>
      <c r="G159" s="280">
        <f t="shared" si="56"/>
        <v>0</v>
      </c>
      <c r="H159" s="280">
        <f t="shared" si="57"/>
        <v>0</v>
      </c>
      <c r="I159" s="280">
        <f>MAX(E159+G159-F159-H159,0)</f>
        <v>0</v>
      </c>
      <c r="J159" s="280">
        <f>MAX(F159+H159-E159-G159,0)</f>
        <v>0</v>
      </c>
    </row>
    <row r="160" spans="1:10">
      <c r="A160" s="278" t="s">
        <v>388</v>
      </c>
      <c r="B160" s="278">
        <v>911</v>
      </c>
      <c r="C160" s="279" t="s">
        <v>323</v>
      </c>
      <c r="D160" s="278" t="s">
        <v>324</v>
      </c>
      <c r="E160" s="280"/>
      <c r="F160" s="280"/>
      <c r="G160" s="280">
        <f t="shared" si="56"/>
        <v>112179092</v>
      </c>
      <c r="H160" s="280">
        <f t="shared" si="57"/>
        <v>112179092</v>
      </c>
      <c r="I160" s="280">
        <f>MAX(E160+G160-F160-H160,0)</f>
        <v>0</v>
      </c>
      <c r="J160" s="280">
        <f>MAX(F160+H160-E160-G160,0)</f>
        <v>0</v>
      </c>
    </row>
    <row r="161" spans="1:10" s="117" customFormat="1">
      <c r="A161" s="277" t="s">
        <v>388</v>
      </c>
      <c r="B161" s="277"/>
      <c r="C161" s="276"/>
      <c r="D161" s="277"/>
      <c r="E161" s="1114">
        <f>SUMIF($A$10:$A$160,$A$161,E10:E160)</f>
        <v>0</v>
      </c>
      <c r="F161" s="1114">
        <f t="shared" ref="F161:J161" si="62">SUMIF($A$10:$A$160,$A$161,F10:F160)</f>
        <v>0</v>
      </c>
      <c r="G161" s="1114">
        <f t="shared" si="62"/>
        <v>2758343689</v>
      </c>
      <c r="H161" s="1114">
        <f t="shared" si="62"/>
        <v>2758343689</v>
      </c>
      <c r="I161" s="1114">
        <f t="shared" si="62"/>
        <v>2108174045</v>
      </c>
      <c r="J161" s="1114">
        <f t="shared" si="62"/>
        <v>2108174045</v>
      </c>
    </row>
    <row r="162" spans="1:10">
      <c r="C162"/>
    </row>
    <row r="163" spans="1:10">
      <c r="C163"/>
    </row>
    <row r="164" spans="1:10">
      <c r="C164"/>
      <c r="D164" s="289" t="s">
        <v>390</v>
      </c>
      <c r="H164" s="289" t="s">
        <v>345</v>
      </c>
    </row>
    <row r="165" spans="1:10">
      <c r="C165"/>
      <c r="D165" s="289" t="s">
        <v>344</v>
      </c>
      <c r="H165" s="289" t="s">
        <v>344</v>
      </c>
    </row>
    <row r="166" spans="1:10">
      <c r="C166"/>
    </row>
    <row r="167" spans="1:10">
      <c r="C167"/>
    </row>
    <row r="168" spans="1:10">
      <c r="C168"/>
    </row>
    <row r="169" spans="1:10">
      <c r="C169"/>
      <c r="D169" s="290" t="str">
        <f>[1]THONGTIN!B$13</f>
        <v>Sơn Tùng MTP</v>
      </c>
      <c r="H169" s="290" t="str">
        <f>[1]THONGTIN!B$12</f>
        <v>Đàm Vĩnh Hưng</v>
      </c>
    </row>
    <row r="170" spans="1:10">
      <c r="C170"/>
    </row>
    <row r="171" spans="1:10">
      <c r="C171"/>
    </row>
    <row r="172" spans="1:10">
      <c r="C172"/>
    </row>
    <row r="173" spans="1:10">
      <c r="C173"/>
    </row>
    <row r="174" spans="1:10">
      <c r="C174"/>
    </row>
    <row r="175" spans="1:10">
      <c r="C175"/>
    </row>
    <row r="176" spans="1:10">
      <c r="C176"/>
    </row>
    <row r="177" spans="3:3">
      <c r="C177"/>
    </row>
    <row r="178" spans="3:3">
      <c r="C178"/>
    </row>
    <row r="179" spans="3:3">
      <c r="C179"/>
    </row>
    <row r="180" spans="3:3">
      <c r="C180"/>
    </row>
    <row r="181" spans="3:3">
      <c r="C181"/>
    </row>
    <row r="182" spans="3:3">
      <c r="C182"/>
    </row>
    <row r="183" spans="3:3">
      <c r="C183"/>
    </row>
    <row r="184" spans="3:3">
      <c r="C184"/>
    </row>
    <row r="185" spans="3:3">
      <c r="C185"/>
    </row>
    <row r="186" spans="3:3">
      <c r="C186"/>
    </row>
    <row r="187" spans="3:3">
      <c r="C187"/>
    </row>
    <row r="188" spans="3:3">
      <c r="C188"/>
    </row>
    <row r="189" spans="3:3">
      <c r="C189"/>
    </row>
    <row r="190" spans="3:3">
      <c r="C190"/>
    </row>
    <row r="191" spans="3:3">
      <c r="C191"/>
    </row>
    <row r="192" spans="3:3">
      <c r="C192"/>
    </row>
    <row r="193" spans="3:3">
      <c r="C193"/>
    </row>
    <row r="194" spans="3:3">
      <c r="C194"/>
    </row>
    <row r="195" spans="3:3">
      <c r="C195"/>
    </row>
    <row r="196" spans="3:3">
      <c r="C196"/>
    </row>
    <row r="197" spans="3:3">
      <c r="C197"/>
    </row>
    <row r="198" spans="3:3">
      <c r="C198"/>
    </row>
    <row r="199" spans="3:3">
      <c r="C199"/>
    </row>
    <row r="200" spans="3:3">
      <c r="C200"/>
    </row>
    <row r="201" spans="3:3">
      <c r="C201"/>
    </row>
    <row r="202" spans="3:3">
      <c r="C202"/>
    </row>
    <row r="203" spans="3:3">
      <c r="C203"/>
    </row>
    <row r="204" spans="3:3">
      <c r="C204"/>
    </row>
    <row r="205" spans="3:3">
      <c r="C205"/>
    </row>
    <row r="206" spans="3:3">
      <c r="C206"/>
    </row>
    <row r="207" spans="3:3">
      <c r="C207"/>
    </row>
    <row r="208" spans="3:3">
      <c r="C208"/>
    </row>
    <row r="209" spans="3:3">
      <c r="C209"/>
    </row>
    <row r="210" spans="3:3">
      <c r="C210"/>
    </row>
    <row r="211" spans="3:3">
      <c r="C211"/>
    </row>
    <row r="212" spans="3:3">
      <c r="C212"/>
    </row>
    <row r="213" spans="3:3">
      <c r="C213"/>
    </row>
    <row r="214" spans="3:3">
      <c r="C214"/>
    </row>
    <row r="215" spans="3:3">
      <c r="C215"/>
    </row>
    <row r="216" spans="3:3">
      <c r="C216"/>
    </row>
    <row r="217" spans="3:3">
      <c r="C217"/>
    </row>
    <row r="218" spans="3:3">
      <c r="C218"/>
    </row>
    <row r="219" spans="3:3">
      <c r="C219"/>
    </row>
    <row r="220" spans="3:3">
      <c r="C220"/>
    </row>
    <row r="221" spans="3:3">
      <c r="C221"/>
    </row>
    <row r="222" spans="3:3">
      <c r="C222"/>
    </row>
    <row r="223" spans="3:3">
      <c r="C223"/>
    </row>
    <row r="224" spans="3:3">
      <c r="C224"/>
    </row>
    <row r="225" spans="3:3">
      <c r="C225"/>
    </row>
    <row r="226" spans="3:3">
      <c r="C226"/>
    </row>
    <row r="227" spans="3:3">
      <c r="C227"/>
    </row>
    <row r="228" spans="3:3">
      <c r="C228"/>
    </row>
    <row r="229" spans="3:3">
      <c r="C229"/>
    </row>
    <row r="230" spans="3:3">
      <c r="C230"/>
    </row>
    <row r="231" spans="3:3">
      <c r="C231"/>
    </row>
    <row r="232" spans="3:3">
      <c r="C232"/>
    </row>
    <row r="233" spans="3:3">
      <c r="C233"/>
    </row>
    <row r="234" spans="3:3">
      <c r="C234"/>
    </row>
    <row r="235" spans="3:3">
      <c r="C235"/>
    </row>
    <row r="236" spans="3:3">
      <c r="C236"/>
    </row>
  </sheetData>
  <mergeCells count="1">
    <mergeCell ref="C7:J7"/>
  </mergeCells>
  <conditionalFormatting sqref="B102:F102 B104:F106 B103:D103">
    <cfRule type="expression" dxfId="230" priority="164" stopIfTrue="1">
      <formula>#REF!="x"</formula>
    </cfRule>
  </conditionalFormatting>
  <conditionalFormatting sqref="D5:J5 B5:C101 B107:F160 D6:F101 G6:J160 B161:J162">
    <cfRule type="expression" dxfId="229" priority="250" stopIfTrue="1">
      <formula>#REF!="x"</formula>
    </cfRule>
  </conditionalFormatting>
  <conditionalFormatting sqref="E103:F103">
    <cfRule type="expression" dxfId="228" priority="1" stopIfTrue="1">
      <formula>#REF!="x"</formula>
    </cfRule>
  </conditionalFormatting>
  <printOptions horizontalCentered="1"/>
  <pageMargins left="0.82677165354330717" right="0.70866141732283472" top="0.31496062992125984" bottom="0.35433070866141736" header="0.31496062992125984" footer="0.31496062992125984"/>
  <pageSetup paperSize="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sheetPr>
  <dimension ref="A4:I30"/>
  <sheetViews>
    <sheetView showGridLines="0" workbookViewId="0">
      <pane xSplit="9" ySplit="9" topLeftCell="J10" activePane="bottomRight" state="frozen"/>
      <selection pane="topRight" activeCell="J1" sqref="J1"/>
      <selection pane="bottomLeft" activeCell="A10" sqref="A10"/>
      <selection pane="bottomRight" activeCell="E10" sqref="E10"/>
    </sheetView>
  </sheetViews>
  <sheetFormatPr defaultRowHeight="15"/>
  <cols>
    <col min="1" max="1" width="6.140625" customWidth="1"/>
    <col min="2" max="2" width="10.85546875" customWidth="1"/>
    <col min="3" max="3" width="56" bestFit="1" customWidth="1"/>
    <col min="4" max="4" width="11" bestFit="1" customWidth="1"/>
    <col min="5" max="5" width="8" bestFit="1" customWidth="1"/>
    <col min="6" max="6" width="13.140625" bestFit="1" customWidth="1"/>
    <col min="7" max="9" width="9.5703125" customWidth="1"/>
  </cols>
  <sheetData>
    <row r="4" spans="1:9">
      <c r="A4" s="274" t="str">
        <f>"Đơn vị: "&amp;TTDN!$B$6</f>
        <v>Đơn vị: Công ty TNHH mua nỗi buồn bán niềm vui</v>
      </c>
      <c r="D4" s="1186" t="s">
        <v>1468</v>
      </c>
    </row>
    <row r="5" spans="1:9">
      <c r="A5" s="274" t="str">
        <f>"Địa chỉ: "&amp;TTDN!$B$7</f>
        <v>Địa chỉ: Phây búc Nặng Thầm</v>
      </c>
    </row>
    <row r="6" spans="1:9">
      <c r="A6" s="117"/>
    </row>
    <row r="7" spans="1:9" ht="21">
      <c r="A7" s="1243" t="s">
        <v>1069</v>
      </c>
      <c r="B7" s="1243"/>
      <c r="C7" s="1243"/>
      <c r="D7" s="1243"/>
      <c r="E7" s="1243"/>
      <c r="F7" s="1243"/>
      <c r="G7" s="1243"/>
      <c r="H7" s="1243"/>
      <c r="I7" s="1243"/>
    </row>
    <row r="9" spans="1:9">
      <c r="A9" s="657" t="s">
        <v>0</v>
      </c>
      <c r="B9" s="657" t="s">
        <v>403</v>
      </c>
      <c r="C9" s="657" t="s">
        <v>1070</v>
      </c>
      <c r="D9" s="657" t="s">
        <v>13</v>
      </c>
      <c r="E9" s="657" t="s">
        <v>1071</v>
      </c>
      <c r="F9" s="657" t="s">
        <v>375</v>
      </c>
      <c r="G9" s="657" t="s">
        <v>350</v>
      </c>
      <c r="H9" s="657" t="s">
        <v>1072</v>
      </c>
      <c r="I9" s="657" t="s">
        <v>1073</v>
      </c>
    </row>
    <row r="10" spans="1:9">
      <c r="A10" s="658">
        <f>IF(B10="","",MAX($A$9:A9)+1)</f>
        <v>1</v>
      </c>
      <c r="B10" s="659" t="s">
        <v>944</v>
      </c>
      <c r="C10" s="659" t="s">
        <v>945</v>
      </c>
      <c r="D10" s="645"/>
      <c r="E10" s="645"/>
      <c r="F10" s="645"/>
      <c r="G10" s="645"/>
      <c r="H10" s="645"/>
      <c r="I10" s="645"/>
    </row>
    <row r="11" spans="1:9">
      <c r="A11" s="658">
        <f>IF(B11="","",MAX($A$9:A10)+1)</f>
        <v>2</v>
      </c>
      <c r="B11" s="659" t="s">
        <v>946</v>
      </c>
      <c r="C11" s="659" t="s">
        <v>947</v>
      </c>
      <c r="D11" s="645"/>
      <c r="E11" s="645"/>
      <c r="F11" s="645"/>
      <c r="G11" s="645"/>
      <c r="H11" s="645"/>
      <c r="I11" s="645"/>
    </row>
    <row r="12" spans="1:9">
      <c r="A12" s="658">
        <f>IF(B12="","",MAX($A$9:A11)+1)</f>
        <v>3</v>
      </c>
      <c r="B12" s="659" t="s">
        <v>961</v>
      </c>
      <c r="C12" s="659" t="s">
        <v>948</v>
      </c>
      <c r="D12" s="645"/>
      <c r="E12" s="645"/>
      <c r="F12" s="645"/>
      <c r="G12" s="645"/>
      <c r="H12" s="645"/>
      <c r="I12" s="645"/>
    </row>
    <row r="13" spans="1:9">
      <c r="A13" s="658">
        <f>IF(B13="","",MAX($A$9:A12)+1)</f>
        <v>4</v>
      </c>
      <c r="B13" s="659" t="s">
        <v>652</v>
      </c>
      <c r="C13" s="659" t="s">
        <v>653</v>
      </c>
      <c r="D13" s="659" t="s">
        <v>654</v>
      </c>
      <c r="E13" s="645">
        <v>1521</v>
      </c>
      <c r="F13" s="645" t="s">
        <v>1074</v>
      </c>
      <c r="G13" s="645"/>
      <c r="H13" s="645"/>
      <c r="I13" s="645"/>
    </row>
    <row r="14" spans="1:9">
      <c r="A14" s="658">
        <f>IF(B14="","",MAX($A$9:A13)+1)</f>
        <v>5</v>
      </c>
      <c r="B14" s="659" t="s">
        <v>665</v>
      </c>
      <c r="C14" s="659" t="s">
        <v>664</v>
      </c>
      <c r="D14" s="659" t="s">
        <v>654</v>
      </c>
      <c r="E14" s="645">
        <v>1521</v>
      </c>
      <c r="F14" s="645" t="s">
        <v>1074</v>
      </c>
      <c r="G14" s="645"/>
      <c r="H14" s="645"/>
      <c r="I14" s="645"/>
    </row>
    <row r="15" spans="1:9">
      <c r="A15" s="658">
        <f>IF(B15="","",MAX($A$9:A14)+1)</f>
        <v>6</v>
      </c>
      <c r="B15" s="659" t="s">
        <v>667</v>
      </c>
      <c r="C15" s="659" t="s">
        <v>666</v>
      </c>
      <c r="D15" s="659" t="s">
        <v>654</v>
      </c>
      <c r="E15" s="645">
        <v>1521</v>
      </c>
      <c r="F15" s="645" t="s">
        <v>1074</v>
      </c>
      <c r="G15" s="645"/>
      <c r="H15" s="645"/>
      <c r="I15" s="645"/>
    </row>
    <row r="16" spans="1:9">
      <c r="A16" s="658">
        <f>IF(B16="","",MAX($A$9:A15)+1)</f>
        <v>7</v>
      </c>
      <c r="B16" s="659" t="s">
        <v>670</v>
      </c>
      <c r="C16" s="659" t="s">
        <v>672</v>
      </c>
      <c r="D16" s="659" t="s">
        <v>654</v>
      </c>
      <c r="E16" s="645">
        <v>1523</v>
      </c>
      <c r="F16" s="645" t="s">
        <v>672</v>
      </c>
      <c r="G16" s="645"/>
      <c r="H16" s="645"/>
      <c r="I16" s="645"/>
    </row>
    <row r="17" spans="1:9">
      <c r="A17" s="658">
        <f>IF(B17="","",MAX($A$9:A16)+1)</f>
        <v>8</v>
      </c>
      <c r="B17" s="659" t="s">
        <v>671</v>
      </c>
      <c r="C17" s="659" t="s">
        <v>673</v>
      </c>
      <c r="D17" s="659" t="s">
        <v>654</v>
      </c>
      <c r="E17" s="645">
        <v>1523</v>
      </c>
      <c r="F17" s="645" t="s">
        <v>672</v>
      </c>
      <c r="G17" s="645"/>
      <c r="H17" s="645"/>
      <c r="I17" s="645"/>
    </row>
    <row r="18" spans="1:9">
      <c r="A18" s="658">
        <f>IF(B18="","",MAX($A$9:A17)+1)</f>
        <v>9</v>
      </c>
      <c r="B18" s="659" t="s">
        <v>655</v>
      </c>
      <c r="C18" s="659" t="s">
        <v>656</v>
      </c>
      <c r="D18" s="659" t="s">
        <v>657</v>
      </c>
      <c r="E18" s="645">
        <v>155</v>
      </c>
      <c r="F18" s="645" t="s">
        <v>90</v>
      </c>
      <c r="G18" s="645"/>
      <c r="H18" s="645"/>
      <c r="I18" s="645"/>
    </row>
    <row r="19" spans="1:9">
      <c r="A19" s="658" t="str">
        <f>IF(B19="","",MAX($A$9:A18)+1)</f>
        <v/>
      </c>
      <c r="B19" s="645"/>
      <c r="C19" s="645"/>
      <c r="D19" s="645"/>
      <c r="E19" s="645"/>
      <c r="F19" s="645"/>
      <c r="G19" s="645"/>
      <c r="H19" s="645"/>
      <c r="I19" s="645"/>
    </row>
    <row r="20" spans="1:9">
      <c r="A20" s="658" t="str">
        <f>IF(B20="","",MAX($A$9:A19)+1)</f>
        <v/>
      </c>
      <c r="B20" s="645"/>
      <c r="C20" s="645"/>
      <c r="D20" s="645"/>
      <c r="E20" s="645"/>
      <c r="F20" s="645"/>
      <c r="G20" s="645"/>
      <c r="H20" s="645"/>
      <c r="I20" s="645"/>
    </row>
    <row r="21" spans="1:9">
      <c r="A21" s="658" t="str">
        <f>IF(B21="","",MAX($A$9:A20)+1)</f>
        <v/>
      </c>
      <c r="B21" s="645"/>
      <c r="C21" s="645"/>
      <c r="D21" s="645"/>
      <c r="E21" s="645"/>
      <c r="F21" s="645"/>
      <c r="G21" s="645"/>
      <c r="H21" s="645"/>
      <c r="I21" s="645"/>
    </row>
    <row r="22" spans="1:9">
      <c r="A22" s="658" t="str">
        <f>IF(B22="","",MAX($A$9:A21)+1)</f>
        <v/>
      </c>
      <c r="B22" s="645"/>
      <c r="C22" s="645"/>
      <c r="D22" s="645"/>
      <c r="E22" s="645"/>
      <c r="F22" s="645"/>
      <c r="G22" s="645"/>
      <c r="H22" s="645"/>
      <c r="I22" s="645"/>
    </row>
    <row r="23" spans="1:9">
      <c r="A23" s="658" t="str">
        <f>IF(B23="","",MAX($A$9:A22)+1)</f>
        <v/>
      </c>
      <c r="B23" s="645"/>
      <c r="C23" s="645"/>
      <c r="D23" s="645"/>
      <c r="E23" s="645"/>
      <c r="F23" s="645"/>
      <c r="G23" s="645"/>
      <c r="H23" s="645"/>
      <c r="I23" s="645"/>
    </row>
    <row r="24" spans="1:9">
      <c r="A24" s="658" t="str">
        <f>IF(B24="","",MAX($A$9:A23)+1)</f>
        <v/>
      </c>
      <c r="B24" s="645"/>
      <c r="C24" s="645"/>
      <c r="D24" s="645"/>
      <c r="E24" s="645"/>
      <c r="F24" s="645"/>
      <c r="G24" s="645"/>
      <c r="H24" s="645"/>
      <c r="I24" s="645"/>
    </row>
    <row r="25" spans="1:9">
      <c r="A25" s="658" t="str">
        <f>IF(B25="","",MAX($A$9:A24)+1)</f>
        <v/>
      </c>
      <c r="B25" s="645"/>
      <c r="C25" s="645"/>
      <c r="D25" s="645"/>
      <c r="E25" s="645"/>
      <c r="F25" s="645"/>
      <c r="G25" s="645"/>
      <c r="H25" s="645"/>
      <c r="I25" s="645"/>
    </row>
    <row r="26" spans="1:9">
      <c r="A26" s="658" t="str">
        <f>IF(B26="","",MAX($A$9:A25)+1)</f>
        <v/>
      </c>
      <c r="B26" s="645"/>
      <c r="C26" s="645"/>
      <c r="D26" s="645"/>
      <c r="E26" s="645"/>
      <c r="F26" s="645"/>
      <c r="G26" s="645"/>
      <c r="H26" s="645"/>
      <c r="I26" s="645"/>
    </row>
    <row r="27" spans="1:9">
      <c r="A27" s="658" t="str">
        <f>IF(B27="","",MAX($A$9:A26)+1)</f>
        <v/>
      </c>
      <c r="B27" s="645"/>
      <c r="C27" s="645"/>
      <c r="D27" s="645"/>
      <c r="E27" s="645"/>
      <c r="F27" s="645"/>
      <c r="G27" s="645"/>
      <c r="H27" s="645"/>
      <c r="I27" s="645"/>
    </row>
    <row r="28" spans="1:9">
      <c r="A28" s="658" t="str">
        <f>IF(B28="","",MAX($A$9:A27)+1)</f>
        <v/>
      </c>
      <c r="B28" s="645"/>
      <c r="C28" s="645"/>
      <c r="D28" s="645"/>
      <c r="E28" s="645"/>
      <c r="F28" s="645"/>
      <c r="G28" s="645"/>
      <c r="H28" s="645"/>
      <c r="I28" s="645"/>
    </row>
    <row r="29" spans="1:9">
      <c r="A29" s="658" t="str">
        <f>IF(B29="","",MAX($A$9:A28)+1)</f>
        <v/>
      </c>
      <c r="B29" s="645"/>
      <c r="C29" s="645"/>
      <c r="D29" s="645"/>
      <c r="E29" s="645"/>
      <c r="F29" s="645"/>
      <c r="G29" s="645"/>
      <c r="H29" s="645"/>
      <c r="I29" s="645"/>
    </row>
    <row r="30" spans="1:9">
      <c r="A30" s="646" t="str">
        <f>IF(B30="","",MAX($A$9:A29)+1)</f>
        <v/>
      </c>
      <c r="B30" s="647"/>
      <c r="C30" s="647"/>
      <c r="D30" s="647"/>
      <c r="E30" s="647"/>
      <c r="F30" s="647"/>
      <c r="G30" s="647"/>
      <c r="H30" s="647"/>
      <c r="I30" s="647"/>
    </row>
  </sheetData>
  <mergeCells count="1">
    <mergeCell ref="A7:I7"/>
  </mergeCells>
  <conditionalFormatting sqref="A5">
    <cfRule type="expression" dxfId="227" priority="1" stopIfTrue="1">
      <formula>#REF!="x"</formula>
    </cfRule>
  </conditionalFormatting>
  <dataValidations count="1">
    <dataValidation type="custom" allowBlank="1" showInputMessage="1" showErrorMessage="1" errorTitle="THÔNG BÁO TRÙNG MÃ VẬT TƯ" error="MÃ VẬT TƯ NÀY ĐÃ TỒN TẠI BẠN KIỂM TRA LẠI!" sqref="B10:B18">
      <formula1>COUNTIF($B$6:$B$2004,B10)=1</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4:I30"/>
  <sheetViews>
    <sheetView showGridLines="0" workbookViewId="0">
      <pane xSplit="9" ySplit="9" topLeftCell="J10" activePane="bottomRight" state="frozen"/>
      <selection pane="topRight" activeCell="J1" sqref="J1"/>
      <selection pane="bottomLeft" activeCell="A10" sqref="A10"/>
      <selection pane="bottomRight" activeCell="E8" sqref="E8"/>
    </sheetView>
  </sheetViews>
  <sheetFormatPr defaultRowHeight="15"/>
  <cols>
    <col min="1" max="1" width="4" style="345" customWidth="1"/>
    <col min="2" max="2" width="9.140625" style="345"/>
    <col min="3" max="3" width="13.7109375" style="345" customWidth="1"/>
    <col min="4" max="4" width="11.85546875" style="345" customWidth="1"/>
    <col min="5" max="8" width="14.42578125" style="345" customWidth="1"/>
    <col min="9" max="9" width="10" style="345" bestFit="1" customWidth="1"/>
    <col min="10" max="16384" width="9.140625" style="345"/>
  </cols>
  <sheetData>
    <row r="4" spans="1:9">
      <c r="A4" s="274" t="str">
        <f>"Đơn vị: "&amp;TTDN!$B$6</f>
        <v>Đơn vị: Công ty TNHH mua nỗi buồn bán niềm vui</v>
      </c>
      <c r="F4" s="1054" t="s">
        <v>1468</v>
      </c>
    </row>
    <row r="5" spans="1:9">
      <c r="A5" s="274" t="str">
        <f>"Địa chỉ: "&amp;TTDN!$B$7</f>
        <v>Địa chỉ: Phây búc Nặng Thầm</v>
      </c>
    </row>
    <row r="6" spans="1:9">
      <c r="A6" s="117"/>
    </row>
    <row r="7" spans="1:9" ht="21">
      <c r="A7" s="1243" t="s">
        <v>1081</v>
      </c>
      <c r="B7" s="1243"/>
      <c r="C7" s="1243"/>
      <c r="D7" s="1243"/>
      <c r="E7" s="1243"/>
      <c r="F7" s="639"/>
      <c r="G7" s="639"/>
      <c r="H7" s="639"/>
    </row>
    <row r="9" spans="1:9">
      <c r="A9" s="660" t="s">
        <v>0</v>
      </c>
      <c r="B9" s="660" t="s">
        <v>403</v>
      </c>
      <c r="C9" s="660" t="s">
        <v>856</v>
      </c>
      <c r="D9" s="660" t="s">
        <v>611</v>
      </c>
      <c r="E9" s="657" t="s">
        <v>697</v>
      </c>
      <c r="F9" s="657" t="s">
        <v>2</v>
      </c>
      <c r="G9" s="657" t="s">
        <v>1</v>
      </c>
      <c r="H9" s="657" t="s">
        <v>1082</v>
      </c>
      <c r="I9" s="657" t="s">
        <v>1083</v>
      </c>
    </row>
    <row r="10" spans="1:9">
      <c r="A10" s="678">
        <f>IF(B10="","",MAX($A$9:A9)+1)</f>
        <v>1</v>
      </c>
      <c r="B10" s="679" t="s">
        <v>901</v>
      </c>
      <c r="C10" s="672" t="s">
        <v>865</v>
      </c>
      <c r="D10" s="672" t="s">
        <v>388</v>
      </c>
      <c r="E10" s="680"/>
      <c r="F10" s="680"/>
      <c r="G10" s="680"/>
      <c r="H10" s="680">
        <v>6</v>
      </c>
      <c r="I10" s="680"/>
    </row>
    <row r="11" spans="1:9">
      <c r="A11" s="678">
        <f>IF(B11="","",MAX($A$9:A10)+1)</f>
        <v>2</v>
      </c>
      <c r="B11" s="672" t="s">
        <v>933</v>
      </c>
      <c r="C11" s="672" t="s">
        <v>934</v>
      </c>
      <c r="D11" s="672" t="s">
        <v>388</v>
      </c>
      <c r="E11" s="680"/>
      <c r="F11" s="680"/>
      <c r="G11" s="680"/>
      <c r="H11" s="680"/>
      <c r="I11" s="680">
        <v>7</v>
      </c>
    </row>
    <row r="12" spans="1:9">
      <c r="A12" s="678" t="str">
        <f>IF(B12="","",MAX($A$9:A11)+1)</f>
        <v/>
      </c>
      <c r="B12" s="672"/>
      <c r="C12" s="672"/>
      <c r="D12" s="672"/>
      <c r="E12" s="680"/>
      <c r="F12" s="680"/>
      <c r="G12" s="680"/>
      <c r="H12" s="680"/>
      <c r="I12" s="680"/>
    </row>
    <row r="13" spans="1:9">
      <c r="A13" s="678" t="str">
        <f>IF(B13="","",MAX($A$9:A12)+1)</f>
        <v/>
      </c>
      <c r="B13" s="672"/>
      <c r="C13" s="672"/>
      <c r="D13" s="672"/>
      <c r="E13" s="680"/>
      <c r="F13" s="680"/>
      <c r="G13" s="680"/>
      <c r="H13" s="680"/>
      <c r="I13" s="680"/>
    </row>
    <row r="14" spans="1:9">
      <c r="A14" s="678" t="str">
        <f>IF(B14="","",MAX($A$9:A13)+1)</f>
        <v/>
      </c>
      <c r="B14" s="672"/>
      <c r="C14" s="672"/>
      <c r="D14" s="672"/>
      <c r="E14" s="680"/>
      <c r="F14" s="680"/>
      <c r="G14" s="680"/>
      <c r="H14" s="680"/>
      <c r="I14" s="680"/>
    </row>
    <row r="15" spans="1:9">
      <c r="A15" s="678" t="str">
        <f>IF(B15="","",MAX($A$9:A14)+1)</f>
        <v/>
      </c>
      <c r="B15" s="672"/>
      <c r="C15" s="672"/>
      <c r="D15" s="672"/>
      <c r="E15" s="680"/>
      <c r="F15" s="680"/>
      <c r="G15" s="680"/>
      <c r="H15" s="680"/>
      <c r="I15" s="680"/>
    </row>
    <row r="16" spans="1:9">
      <c r="A16" s="678" t="str">
        <f>IF(B16="","",MAX($A$9:A15)+1)</f>
        <v/>
      </c>
      <c r="B16" s="672"/>
      <c r="C16" s="672"/>
      <c r="D16" s="672"/>
      <c r="E16" s="680"/>
      <c r="F16" s="680"/>
      <c r="G16" s="680"/>
      <c r="H16" s="680"/>
      <c r="I16" s="680"/>
    </row>
    <row r="17" spans="1:9">
      <c r="A17" s="678" t="str">
        <f>IF(B17="","",MAX($A$9:A16)+1)</f>
        <v/>
      </c>
      <c r="B17" s="672"/>
      <c r="C17" s="672"/>
      <c r="D17" s="672"/>
      <c r="E17" s="680"/>
      <c r="F17" s="680"/>
      <c r="G17" s="680"/>
      <c r="H17" s="680"/>
      <c r="I17" s="680"/>
    </row>
    <row r="18" spans="1:9">
      <c r="A18" s="678" t="str">
        <f>IF(B18="","",MAX($A$9:A17)+1)</f>
        <v/>
      </c>
      <c r="B18" s="672"/>
      <c r="C18" s="672"/>
      <c r="D18" s="672"/>
      <c r="E18" s="680"/>
      <c r="F18" s="680"/>
      <c r="G18" s="680"/>
      <c r="H18" s="680"/>
      <c r="I18" s="680"/>
    </row>
    <row r="19" spans="1:9">
      <c r="A19" s="678" t="str">
        <f>IF(B19="","",MAX($A$9:A18)+1)</f>
        <v/>
      </c>
      <c r="B19" s="672"/>
      <c r="C19" s="672"/>
      <c r="D19" s="672"/>
      <c r="E19" s="680"/>
      <c r="F19" s="680"/>
      <c r="G19" s="680"/>
      <c r="H19" s="680"/>
      <c r="I19" s="680"/>
    </row>
    <row r="20" spans="1:9">
      <c r="A20" s="678" t="str">
        <f>IF(B20="","",MAX($A$9:A19)+1)</f>
        <v/>
      </c>
      <c r="B20" s="672"/>
      <c r="C20" s="672"/>
      <c r="D20" s="672"/>
      <c r="E20" s="680"/>
      <c r="F20" s="680"/>
      <c r="G20" s="680"/>
      <c r="H20" s="680"/>
      <c r="I20" s="680"/>
    </row>
    <row r="21" spans="1:9">
      <c r="A21" s="678" t="str">
        <f>IF(B21="","",MAX($A$9:A20)+1)</f>
        <v/>
      </c>
      <c r="B21" s="672"/>
      <c r="C21" s="672"/>
      <c r="D21" s="672"/>
      <c r="E21" s="680"/>
      <c r="F21" s="680"/>
      <c r="G21" s="680"/>
      <c r="H21" s="680"/>
      <c r="I21" s="680"/>
    </row>
    <row r="22" spans="1:9">
      <c r="A22" s="678" t="str">
        <f>IF(B22="","",MAX($A$9:A21)+1)</f>
        <v/>
      </c>
      <c r="B22" s="672"/>
      <c r="C22" s="672"/>
      <c r="D22" s="672"/>
      <c r="E22" s="680"/>
      <c r="F22" s="680"/>
      <c r="G22" s="680"/>
      <c r="H22" s="680"/>
      <c r="I22" s="680"/>
    </row>
    <row r="23" spans="1:9">
      <c r="A23" s="678" t="str">
        <f>IF(B23="","",MAX($A$9:A22)+1)</f>
        <v/>
      </c>
      <c r="B23" s="672"/>
      <c r="C23" s="672"/>
      <c r="D23" s="672"/>
      <c r="E23" s="680"/>
      <c r="F23" s="680"/>
      <c r="G23" s="680"/>
      <c r="H23" s="680"/>
      <c r="I23" s="680"/>
    </row>
    <row r="24" spans="1:9">
      <c r="A24" s="678" t="str">
        <f>IF(B24="","",MAX($A$9:A23)+1)</f>
        <v/>
      </c>
      <c r="B24" s="672"/>
      <c r="C24" s="672"/>
      <c r="D24" s="672"/>
      <c r="E24" s="680"/>
      <c r="F24" s="680"/>
      <c r="G24" s="680"/>
      <c r="H24" s="680"/>
      <c r="I24" s="680"/>
    </row>
    <row r="25" spans="1:9">
      <c r="A25" s="678" t="str">
        <f>IF(B25="","",MAX($A$9:A24)+1)</f>
        <v/>
      </c>
      <c r="B25" s="672"/>
      <c r="C25" s="672"/>
      <c r="D25" s="672"/>
      <c r="E25" s="680"/>
      <c r="F25" s="680"/>
      <c r="G25" s="680"/>
      <c r="H25" s="680"/>
      <c r="I25" s="680"/>
    </row>
    <row r="26" spans="1:9">
      <c r="A26" s="678" t="str">
        <f>IF(B26="","",MAX($A$9:A25)+1)</f>
        <v/>
      </c>
      <c r="B26" s="672"/>
      <c r="C26" s="672"/>
      <c r="D26" s="672"/>
      <c r="E26" s="680"/>
      <c r="F26" s="680"/>
      <c r="G26" s="680"/>
      <c r="H26" s="680"/>
      <c r="I26" s="680"/>
    </row>
    <row r="27" spans="1:9">
      <c r="A27" s="678" t="str">
        <f>IF(B27="","",MAX($A$9:A26)+1)</f>
        <v/>
      </c>
      <c r="B27" s="672"/>
      <c r="C27" s="672"/>
      <c r="D27" s="672"/>
      <c r="E27" s="680"/>
      <c r="F27" s="680"/>
      <c r="G27" s="680"/>
      <c r="H27" s="680"/>
      <c r="I27" s="680"/>
    </row>
    <row r="28" spans="1:9">
      <c r="A28" s="678" t="str">
        <f>IF(B28="","",MAX($A$9:A27)+1)</f>
        <v/>
      </c>
      <c r="B28" s="672"/>
      <c r="C28" s="672"/>
      <c r="D28" s="672"/>
      <c r="E28" s="680"/>
      <c r="F28" s="680"/>
      <c r="G28" s="680"/>
      <c r="H28" s="680"/>
      <c r="I28" s="680"/>
    </row>
    <row r="29" spans="1:9">
      <c r="A29" s="678" t="str">
        <f>IF(B29="","",MAX($A$9:A28)+1)</f>
        <v/>
      </c>
      <c r="B29" s="672"/>
      <c r="C29" s="672"/>
      <c r="D29" s="672"/>
      <c r="E29" s="680"/>
      <c r="F29" s="680"/>
      <c r="G29" s="680"/>
      <c r="H29" s="680"/>
      <c r="I29" s="680"/>
    </row>
    <row r="30" spans="1:9">
      <c r="A30" s="681" t="str">
        <f>IF(B30="","",MAX($A$9:A29)+1)</f>
        <v/>
      </c>
      <c r="B30" s="676"/>
      <c r="C30" s="676"/>
      <c r="D30" s="676"/>
      <c r="E30" s="682"/>
      <c r="F30" s="682"/>
      <c r="G30" s="682"/>
      <c r="H30" s="682"/>
      <c r="I30" s="682"/>
    </row>
  </sheetData>
  <mergeCells count="1">
    <mergeCell ref="A7:E7"/>
  </mergeCells>
  <conditionalFormatting sqref="B10">
    <cfRule type="expression" dxfId="226" priority="2" stopIfTrue="1">
      <formula>#REF!="Không có"</formula>
    </cfRule>
    <cfRule type="expression" dxfId="225" priority="3" stopIfTrue="1">
      <formula>#REF!="Không có"</formula>
    </cfRule>
  </conditionalFormatting>
  <conditionalFormatting sqref="A5">
    <cfRule type="expression" dxfId="224" priority="1" stopIfTrue="1">
      <formula>#REF!="x"</formula>
    </cfRule>
  </conditionalFormatting>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00B050"/>
  </sheetPr>
  <dimension ref="A4:S47"/>
  <sheetViews>
    <sheetView showGridLines="0" zoomScaleNormal="100" workbookViewId="0">
      <pane xSplit="19" ySplit="9" topLeftCell="T10" activePane="bottomRight" state="frozen"/>
      <selection pane="topRight" activeCell="T1" sqref="T1"/>
      <selection pane="bottomLeft" activeCell="A10" sqref="A10"/>
      <selection pane="bottomRight" activeCell="A7" sqref="A7:J7"/>
    </sheetView>
  </sheetViews>
  <sheetFormatPr defaultRowHeight="15"/>
  <cols>
    <col min="1" max="1" width="5" style="345" customWidth="1"/>
    <col min="2" max="2" width="6.85546875" style="345" customWidth="1"/>
    <col min="3" max="3" width="25.140625" style="345" customWidth="1"/>
    <col min="4" max="4" width="10.85546875" style="345" bestFit="1" customWidth="1"/>
    <col min="5" max="5" width="7" style="345" bestFit="1" customWidth="1"/>
    <col min="6" max="6" width="8.140625" style="345" bestFit="1" customWidth="1"/>
    <col min="7" max="7" width="10.7109375" style="345" bestFit="1" customWidth="1"/>
    <col min="8" max="9" width="11.5703125" style="345" customWidth="1"/>
    <col min="10" max="10" width="11.7109375" style="345" customWidth="1"/>
    <col min="11" max="18" width="9.140625" style="345" hidden="1" customWidth="1"/>
    <col min="19" max="19" width="2" style="345" bestFit="1" customWidth="1"/>
    <col min="20" max="16384" width="9.140625" style="345"/>
  </cols>
  <sheetData>
    <row r="4" spans="1:19">
      <c r="A4" s="274" t="str">
        <f>"Đơn vị: "&amp;TTDN!$B$6</f>
        <v>Đơn vị: Công ty TNHH mua nỗi buồn bán niềm vui</v>
      </c>
      <c r="F4" s="1054" t="s">
        <v>1468</v>
      </c>
    </row>
    <row r="5" spans="1:19">
      <c r="A5" s="274" t="str">
        <f>"Địa chỉ: "&amp;TTDN!$B$7</f>
        <v>Địa chỉ: Phây búc Nặng Thầm</v>
      </c>
    </row>
    <row r="7" spans="1:19" ht="21">
      <c r="A7" s="1243" t="s">
        <v>1075</v>
      </c>
      <c r="B7" s="1243"/>
      <c r="C7" s="1243"/>
      <c r="D7" s="1243"/>
      <c r="E7" s="1243"/>
      <c r="F7" s="1243"/>
      <c r="G7" s="1243"/>
      <c r="H7" s="1243"/>
      <c r="I7" s="1243"/>
      <c r="J7" s="1243"/>
    </row>
    <row r="9" spans="1:19">
      <c r="A9" s="660" t="s">
        <v>0</v>
      </c>
      <c r="B9" s="660" t="s">
        <v>403</v>
      </c>
      <c r="C9" s="660" t="s">
        <v>1070</v>
      </c>
      <c r="D9" s="660" t="s">
        <v>2</v>
      </c>
      <c r="E9" s="660" t="s">
        <v>1</v>
      </c>
      <c r="F9" s="660" t="s">
        <v>1076</v>
      </c>
      <c r="G9" s="660" t="s">
        <v>4</v>
      </c>
      <c r="H9" s="660" t="s">
        <v>6</v>
      </c>
      <c r="I9" s="660" t="s">
        <v>7</v>
      </c>
      <c r="J9" s="660" t="s">
        <v>614</v>
      </c>
      <c r="S9" s="291" t="s">
        <v>388</v>
      </c>
    </row>
    <row r="10" spans="1:19">
      <c r="A10" s="669">
        <f>IF(B10="","",MAX($A$9:A9)+1)</f>
        <v>1</v>
      </c>
      <c r="B10" s="670" t="s">
        <v>893</v>
      </c>
      <c r="C10" s="671" t="s">
        <v>894</v>
      </c>
      <c r="D10" s="672"/>
      <c r="E10" s="672" t="s">
        <v>1077</v>
      </c>
      <c r="F10" s="672"/>
      <c r="G10" s="672"/>
      <c r="H10" s="672">
        <v>1</v>
      </c>
      <c r="I10" s="672">
        <v>0</v>
      </c>
      <c r="J10" s="673" t="str">
        <f t="shared" ref="J10:J25" si="0">IF(COUNTIF($D$10:$D$47,$D10)&gt;1,"Trùng mã","")</f>
        <v/>
      </c>
      <c r="K10" s="345" t="str">
        <f>IF(B27="","",B27)</f>
        <v>hongphat.cty</v>
      </c>
      <c r="L10" s="345" t="str">
        <f t="shared" ref="L10:P25" si="1">IF(C27="","",C27)</f>
        <v>Công ty TNHH Hồng Phát</v>
      </c>
      <c r="M10" s="345" t="str">
        <f t="shared" si="1"/>
        <v/>
      </c>
      <c r="N10" s="345" t="str">
        <f t="shared" si="1"/>
        <v/>
      </c>
      <c r="O10" s="345" t="str">
        <f t="shared" si="1"/>
        <v/>
      </c>
      <c r="P10" s="345" t="str">
        <f t="shared" si="1"/>
        <v/>
      </c>
      <c r="Q10" s="345">
        <f>IF(H27="",0,H27)</f>
        <v>0</v>
      </c>
      <c r="R10" s="345">
        <f>IF(I27="",0,I27)</f>
        <v>4</v>
      </c>
    </row>
    <row r="11" spans="1:19">
      <c r="A11" s="669">
        <f>IF(B11="","",MAX($A$9:A10)+1)</f>
        <v>2</v>
      </c>
      <c r="B11" s="670" t="s">
        <v>931</v>
      </c>
      <c r="C11" s="671" t="s">
        <v>930</v>
      </c>
      <c r="D11" s="672"/>
      <c r="E11" s="672" t="s">
        <v>1078</v>
      </c>
      <c r="F11" s="672"/>
      <c r="G11" s="672"/>
      <c r="H11" s="672">
        <v>0</v>
      </c>
      <c r="I11" s="672">
        <v>2</v>
      </c>
      <c r="J11" s="673" t="str">
        <f t="shared" si="0"/>
        <v/>
      </c>
      <c r="K11" s="345" t="str">
        <f t="shared" ref="K11:K25" si="2">IF(B28="","",B28)</f>
        <v>phuhai.cty</v>
      </c>
      <c r="L11" s="345" t="str">
        <f t="shared" si="1"/>
        <v>Công ty TNHH Phú Hải</v>
      </c>
      <c r="M11" s="345" t="str">
        <f t="shared" si="1"/>
        <v/>
      </c>
      <c r="N11" s="345" t="str">
        <f t="shared" si="1"/>
        <v/>
      </c>
      <c r="O11" s="345" t="str">
        <f t="shared" si="1"/>
        <v/>
      </c>
      <c r="P11" s="345" t="str">
        <f t="shared" si="1"/>
        <v/>
      </c>
      <c r="Q11" s="345">
        <f t="shared" ref="Q11:R11" si="3">IF(H28="",0,H28)</f>
        <v>5</v>
      </c>
      <c r="R11" s="345">
        <f t="shared" si="3"/>
        <v>0</v>
      </c>
    </row>
    <row r="12" spans="1:19">
      <c r="A12" s="669">
        <f>IF(B12="","",MAX($A$9:A11)+1)</f>
        <v>3</v>
      </c>
      <c r="B12" s="670" t="s">
        <v>940</v>
      </c>
      <c r="C12" s="671" t="s">
        <v>939</v>
      </c>
      <c r="D12" s="672"/>
      <c r="E12" s="672" t="s">
        <v>1079</v>
      </c>
      <c r="F12" s="672"/>
      <c r="G12" s="672"/>
      <c r="H12" s="672">
        <v>3</v>
      </c>
      <c r="I12" s="672">
        <v>0</v>
      </c>
      <c r="J12" s="673" t="str">
        <f t="shared" si="0"/>
        <v/>
      </c>
      <c r="K12" s="345" t="str">
        <f t="shared" si="2"/>
        <v/>
      </c>
      <c r="L12" s="345" t="str">
        <f t="shared" si="1"/>
        <v/>
      </c>
      <c r="M12" s="345" t="str">
        <f t="shared" si="1"/>
        <v/>
      </c>
      <c r="N12" s="345" t="str">
        <f t="shared" si="1"/>
        <v/>
      </c>
      <c r="O12" s="345" t="str">
        <f t="shared" si="1"/>
        <v/>
      </c>
      <c r="P12" s="345" t="str">
        <f t="shared" si="1"/>
        <v/>
      </c>
      <c r="Q12" s="345">
        <f t="shared" ref="Q12:R12" si="4">IF(H29="",0,H29)</f>
        <v>0</v>
      </c>
      <c r="R12" s="345">
        <f t="shared" si="4"/>
        <v>0</v>
      </c>
    </row>
    <row r="13" spans="1:19">
      <c r="A13" s="669" t="str">
        <f>IF(B13="","",MAX($A$9:A12)+1)</f>
        <v/>
      </c>
      <c r="B13" s="672"/>
      <c r="C13" s="672"/>
      <c r="D13" s="672"/>
      <c r="E13" s="672"/>
      <c r="F13" s="672"/>
      <c r="G13" s="672"/>
      <c r="H13" s="672"/>
      <c r="I13" s="672"/>
      <c r="J13" s="673" t="str">
        <f t="shared" si="0"/>
        <v/>
      </c>
      <c r="K13" s="345" t="str">
        <f t="shared" si="2"/>
        <v/>
      </c>
      <c r="L13" s="345" t="str">
        <f t="shared" si="1"/>
        <v/>
      </c>
      <c r="M13" s="345" t="str">
        <f t="shared" si="1"/>
        <v/>
      </c>
      <c r="N13" s="345" t="str">
        <f t="shared" si="1"/>
        <v/>
      </c>
      <c r="O13" s="345" t="str">
        <f t="shared" si="1"/>
        <v/>
      </c>
      <c r="P13" s="345" t="str">
        <f t="shared" si="1"/>
        <v/>
      </c>
      <c r="Q13" s="345">
        <f t="shared" ref="Q13:R13" si="5">IF(H30="",0,H30)</f>
        <v>0</v>
      </c>
      <c r="R13" s="345">
        <f t="shared" si="5"/>
        <v>0</v>
      </c>
    </row>
    <row r="14" spans="1:19">
      <c r="A14" s="669" t="str">
        <f>IF(B14="","",MAX($A$9:A13)+1)</f>
        <v/>
      </c>
      <c r="B14" s="672"/>
      <c r="C14" s="672"/>
      <c r="D14" s="672"/>
      <c r="E14" s="672"/>
      <c r="F14" s="672"/>
      <c r="G14" s="672"/>
      <c r="H14" s="672"/>
      <c r="I14" s="672"/>
      <c r="J14" s="673" t="str">
        <f t="shared" si="0"/>
        <v/>
      </c>
      <c r="K14" s="345" t="str">
        <f t="shared" si="2"/>
        <v/>
      </c>
      <c r="L14" s="345" t="str">
        <f t="shared" si="1"/>
        <v/>
      </c>
      <c r="M14" s="345" t="str">
        <f t="shared" si="1"/>
        <v/>
      </c>
      <c r="N14" s="345" t="str">
        <f t="shared" si="1"/>
        <v/>
      </c>
      <c r="O14" s="345" t="str">
        <f t="shared" si="1"/>
        <v/>
      </c>
      <c r="P14" s="345" t="str">
        <f t="shared" si="1"/>
        <v/>
      </c>
      <c r="Q14" s="345">
        <f t="shared" ref="Q14:R14" si="6">IF(H31="",0,H31)</f>
        <v>0</v>
      </c>
      <c r="R14" s="345">
        <f t="shared" si="6"/>
        <v>0</v>
      </c>
    </row>
    <row r="15" spans="1:19">
      <c r="A15" s="669" t="str">
        <f>IF(B15="","",MAX($A$9:A14)+1)</f>
        <v/>
      </c>
      <c r="B15" s="672"/>
      <c r="C15" s="672"/>
      <c r="D15" s="672"/>
      <c r="E15" s="672"/>
      <c r="F15" s="672"/>
      <c r="G15" s="672"/>
      <c r="H15" s="672"/>
      <c r="I15" s="672"/>
      <c r="J15" s="673" t="str">
        <f t="shared" si="0"/>
        <v/>
      </c>
      <c r="K15" s="345" t="str">
        <f t="shared" si="2"/>
        <v/>
      </c>
      <c r="L15" s="345" t="str">
        <f t="shared" si="1"/>
        <v/>
      </c>
      <c r="M15" s="345" t="str">
        <f t="shared" si="1"/>
        <v/>
      </c>
      <c r="N15" s="345" t="str">
        <f t="shared" si="1"/>
        <v/>
      </c>
      <c r="O15" s="345" t="str">
        <f t="shared" si="1"/>
        <v/>
      </c>
      <c r="P15" s="345" t="str">
        <f t="shared" si="1"/>
        <v/>
      </c>
      <c r="Q15" s="345">
        <f t="shared" ref="Q15:R15" si="7">IF(H32="",0,H32)</f>
        <v>0</v>
      </c>
      <c r="R15" s="345">
        <f t="shared" si="7"/>
        <v>0</v>
      </c>
    </row>
    <row r="16" spans="1:19">
      <c r="A16" s="669" t="str">
        <f>IF(B16="","",MAX($A$9:A15)+1)</f>
        <v/>
      </c>
      <c r="B16" s="672"/>
      <c r="C16" s="672"/>
      <c r="D16" s="672"/>
      <c r="E16" s="672"/>
      <c r="F16" s="672"/>
      <c r="G16" s="672"/>
      <c r="H16" s="672"/>
      <c r="I16" s="672"/>
      <c r="J16" s="673" t="str">
        <f t="shared" si="0"/>
        <v/>
      </c>
      <c r="K16" s="345" t="str">
        <f t="shared" si="2"/>
        <v/>
      </c>
      <c r="L16" s="345" t="str">
        <f t="shared" si="1"/>
        <v/>
      </c>
      <c r="M16" s="345" t="str">
        <f t="shared" si="1"/>
        <v/>
      </c>
      <c r="N16" s="345" t="str">
        <f t="shared" si="1"/>
        <v/>
      </c>
      <c r="O16" s="345" t="str">
        <f t="shared" si="1"/>
        <v/>
      </c>
      <c r="P16" s="345" t="str">
        <f t="shared" si="1"/>
        <v/>
      </c>
      <c r="Q16" s="345">
        <f t="shared" ref="Q16:R16" si="8">IF(H33="",0,H33)</f>
        <v>0</v>
      </c>
      <c r="R16" s="345">
        <f t="shared" si="8"/>
        <v>0</v>
      </c>
    </row>
    <row r="17" spans="1:18">
      <c r="A17" s="669" t="str">
        <f>IF(B17="","",MAX($A$9:A16)+1)</f>
        <v/>
      </c>
      <c r="B17" s="672"/>
      <c r="C17" s="672"/>
      <c r="D17" s="672"/>
      <c r="E17" s="672"/>
      <c r="F17" s="672"/>
      <c r="G17" s="672"/>
      <c r="H17" s="672"/>
      <c r="I17" s="672"/>
      <c r="J17" s="673" t="str">
        <f t="shared" si="0"/>
        <v/>
      </c>
      <c r="K17" s="345" t="str">
        <f t="shared" si="2"/>
        <v/>
      </c>
      <c r="L17" s="345" t="str">
        <f t="shared" si="1"/>
        <v/>
      </c>
      <c r="M17" s="345" t="str">
        <f t="shared" si="1"/>
        <v/>
      </c>
      <c r="N17" s="345" t="str">
        <f t="shared" si="1"/>
        <v/>
      </c>
      <c r="O17" s="345" t="str">
        <f t="shared" si="1"/>
        <v/>
      </c>
      <c r="P17" s="345" t="str">
        <f t="shared" si="1"/>
        <v/>
      </c>
      <c r="Q17" s="345">
        <f t="shared" ref="Q17:R17" si="9">IF(H34="",0,H34)</f>
        <v>0</v>
      </c>
      <c r="R17" s="345">
        <f t="shared" si="9"/>
        <v>0</v>
      </c>
    </row>
    <row r="18" spans="1:18">
      <c r="A18" s="669" t="str">
        <f>IF(B18="","",MAX($A$9:A17)+1)</f>
        <v/>
      </c>
      <c r="B18" s="672"/>
      <c r="C18" s="672"/>
      <c r="D18" s="672"/>
      <c r="E18" s="672"/>
      <c r="F18" s="672"/>
      <c r="G18" s="672"/>
      <c r="H18" s="672"/>
      <c r="I18" s="672"/>
      <c r="J18" s="673" t="str">
        <f t="shared" si="0"/>
        <v/>
      </c>
      <c r="K18" s="345" t="str">
        <f t="shared" si="2"/>
        <v/>
      </c>
      <c r="L18" s="345" t="str">
        <f t="shared" si="1"/>
        <v/>
      </c>
      <c r="M18" s="345" t="str">
        <f t="shared" si="1"/>
        <v/>
      </c>
      <c r="N18" s="345" t="str">
        <f t="shared" si="1"/>
        <v/>
      </c>
      <c r="O18" s="345" t="str">
        <f t="shared" si="1"/>
        <v/>
      </c>
      <c r="P18" s="345" t="str">
        <f t="shared" si="1"/>
        <v/>
      </c>
      <c r="Q18" s="345">
        <f t="shared" ref="Q18:R18" si="10">IF(H35="",0,H35)</f>
        <v>0</v>
      </c>
      <c r="R18" s="345">
        <f t="shared" si="10"/>
        <v>0</v>
      </c>
    </row>
    <row r="19" spans="1:18">
      <c r="A19" s="669" t="str">
        <f>IF(B19="","",MAX($A$9:A18)+1)</f>
        <v/>
      </c>
      <c r="B19" s="672"/>
      <c r="C19" s="672"/>
      <c r="D19" s="672"/>
      <c r="E19" s="672"/>
      <c r="F19" s="672"/>
      <c r="G19" s="672"/>
      <c r="H19" s="672"/>
      <c r="I19" s="672"/>
      <c r="J19" s="673" t="str">
        <f t="shared" si="0"/>
        <v/>
      </c>
      <c r="K19" s="345" t="str">
        <f t="shared" si="2"/>
        <v/>
      </c>
      <c r="L19" s="345" t="str">
        <f t="shared" si="1"/>
        <v/>
      </c>
      <c r="M19" s="345" t="str">
        <f t="shared" si="1"/>
        <v/>
      </c>
      <c r="N19" s="345" t="str">
        <f t="shared" si="1"/>
        <v/>
      </c>
      <c r="O19" s="345" t="str">
        <f t="shared" si="1"/>
        <v/>
      </c>
      <c r="P19" s="345" t="str">
        <f t="shared" si="1"/>
        <v/>
      </c>
      <c r="Q19" s="345">
        <f t="shared" ref="Q19:R19" si="11">IF(H36="",0,H36)</f>
        <v>0</v>
      </c>
      <c r="R19" s="345">
        <f t="shared" si="11"/>
        <v>0</v>
      </c>
    </row>
    <row r="20" spans="1:18">
      <c r="A20" s="669" t="str">
        <f>IF(B20="","",MAX($A$9:A19)+1)</f>
        <v/>
      </c>
      <c r="B20" s="672"/>
      <c r="C20" s="672"/>
      <c r="D20" s="672"/>
      <c r="E20" s="672"/>
      <c r="F20" s="672"/>
      <c r="G20" s="672"/>
      <c r="H20" s="672"/>
      <c r="I20" s="672"/>
      <c r="J20" s="673" t="str">
        <f t="shared" si="0"/>
        <v/>
      </c>
      <c r="K20" s="345" t="str">
        <f t="shared" si="2"/>
        <v/>
      </c>
      <c r="L20" s="345" t="str">
        <f t="shared" si="1"/>
        <v/>
      </c>
      <c r="M20" s="345" t="str">
        <f t="shared" si="1"/>
        <v/>
      </c>
      <c r="N20" s="345" t="str">
        <f t="shared" si="1"/>
        <v/>
      </c>
      <c r="O20" s="345" t="str">
        <f t="shared" si="1"/>
        <v/>
      </c>
      <c r="P20" s="345" t="str">
        <f t="shared" si="1"/>
        <v/>
      </c>
      <c r="Q20" s="345">
        <f t="shared" ref="Q20:R20" si="12">IF(H37="",0,H37)</f>
        <v>0</v>
      </c>
      <c r="R20" s="345">
        <f t="shared" si="12"/>
        <v>0</v>
      </c>
    </row>
    <row r="21" spans="1:18">
      <c r="A21" s="669" t="str">
        <f>IF(B21="","",MAX($A$9:A20)+1)</f>
        <v/>
      </c>
      <c r="B21" s="672"/>
      <c r="C21" s="672"/>
      <c r="D21" s="672"/>
      <c r="E21" s="672"/>
      <c r="F21" s="672"/>
      <c r="G21" s="672"/>
      <c r="H21" s="672"/>
      <c r="I21" s="672"/>
      <c r="J21" s="673" t="str">
        <f t="shared" si="0"/>
        <v/>
      </c>
      <c r="K21" s="345" t="str">
        <f t="shared" si="2"/>
        <v/>
      </c>
      <c r="L21" s="345" t="str">
        <f t="shared" si="1"/>
        <v/>
      </c>
      <c r="M21" s="345" t="str">
        <f t="shared" si="1"/>
        <v/>
      </c>
      <c r="N21" s="345" t="str">
        <f t="shared" si="1"/>
        <v/>
      </c>
      <c r="O21" s="345" t="str">
        <f t="shared" si="1"/>
        <v/>
      </c>
      <c r="P21" s="345" t="str">
        <f t="shared" si="1"/>
        <v/>
      </c>
      <c r="Q21" s="345">
        <f t="shared" ref="Q21:R21" si="13">IF(H38="",0,H38)</f>
        <v>0</v>
      </c>
      <c r="R21" s="345">
        <f t="shared" si="13"/>
        <v>0</v>
      </c>
    </row>
    <row r="22" spans="1:18">
      <c r="A22" s="669" t="str">
        <f>IF(B22="","",MAX($A$9:A21)+1)</f>
        <v/>
      </c>
      <c r="B22" s="672"/>
      <c r="C22" s="672"/>
      <c r="D22" s="672"/>
      <c r="E22" s="672"/>
      <c r="F22" s="672"/>
      <c r="G22" s="672"/>
      <c r="H22" s="672"/>
      <c r="I22" s="672"/>
      <c r="J22" s="673" t="str">
        <f t="shared" si="0"/>
        <v/>
      </c>
      <c r="K22" s="345" t="str">
        <f t="shared" si="2"/>
        <v/>
      </c>
      <c r="L22" s="345" t="str">
        <f t="shared" si="1"/>
        <v/>
      </c>
      <c r="M22" s="345" t="str">
        <f t="shared" si="1"/>
        <v/>
      </c>
      <c r="N22" s="345" t="str">
        <f t="shared" si="1"/>
        <v/>
      </c>
      <c r="O22" s="345" t="str">
        <f t="shared" si="1"/>
        <v/>
      </c>
      <c r="P22" s="345" t="str">
        <f t="shared" si="1"/>
        <v/>
      </c>
      <c r="Q22" s="345">
        <f t="shared" ref="Q22:R22" si="14">IF(H39="",0,H39)</f>
        <v>0</v>
      </c>
      <c r="R22" s="345">
        <f t="shared" si="14"/>
        <v>0</v>
      </c>
    </row>
    <row r="23" spans="1:18">
      <c r="A23" s="669" t="str">
        <f>IF(B23="","",MAX($A$9:A22)+1)</f>
        <v/>
      </c>
      <c r="B23" s="672"/>
      <c r="C23" s="672"/>
      <c r="D23" s="672"/>
      <c r="E23" s="672"/>
      <c r="F23" s="672"/>
      <c r="G23" s="672"/>
      <c r="H23" s="672"/>
      <c r="I23" s="672"/>
      <c r="J23" s="673" t="str">
        <f t="shared" si="0"/>
        <v/>
      </c>
      <c r="K23" s="345" t="str">
        <f t="shared" si="2"/>
        <v/>
      </c>
      <c r="L23" s="345" t="str">
        <f t="shared" si="1"/>
        <v/>
      </c>
      <c r="M23" s="345" t="str">
        <f t="shared" si="1"/>
        <v/>
      </c>
      <c r="N23" s="345" t="str">
        <f t="shared" si="1"/>
        <v/>
      </c>
      <c r="O23" s="345" t="str">
        <f t="shared" si="1"/>
        <v/>
      </c>
      <c r="P23" s="345" t="str">
        <f t="shared" si="1"/>
        <v/>
      </c>
      <c r="Q23" s="345">
        <f t="shared" ref="Q23:R23" si="15">IF(H40="",0,H40)</f>
        <v>0</v>
      </c>
      <c r="R23" s="345">
        <f t="shared" si="15"/>
        <v>0</v>
      </c>
    </row>
    <row r="24" spans="1:18">
      <c r="A24" s="669" t="str">
        <f>IF(B24="","",MAX($A$9:A23)+1)</f>
        <v/>
      </c>
      <c r="B24" s="672"/>
      <c r="C24" s="672"/>
      <c r="D24" s="672"/>
      <c r="E24" s="672"/>
      <c r="F24" s="672"/>
      <c r="G24" s="672"/>
      <c r="H24" s="672"/>
      <c r="I24" s="672"/>
      <c r="J24" s="673" t="str">
        <f t="shared" si="0"/>
        <v/>
      </c>
      <c r="K24" s="345" t="str">
        <f t="shared" si="2"/>
        <v/>
      </c>
      <c r="L24" s="345" t="str">
        <f t="shared" si="1"/>
        <v/>
      </c>
      <c r="M24" s="345" t="str">
        <f t="shared" si="1"/>
        <v/>
      </c>
      <c r="N24" s="345" t="str">
        <f t="shared" si="1"/>
        <v/>
      </c>
      <c r="O24" s="345" t="str">
        <f t="shared" si="1"/>
        <v/>
      </c>
      <c r="P24" s="345" t="str">
        <f t="shared" si="1"/>
        <v/>
      </c>
      <c r="Q24" s="345">
        <f t="shared" ref="Q24:R24" si="16">IF(H41="",0,H41)</f>
        <v>0</v>
      </c>
      <c r="R24" s="345">
        <f t="shared" si="16"/>
        <v>0</v>
      </c>
    </row>
    <row r="25" spans="1:18">
      <c r="A25" s="669" t="str">
        <f>IF(B25="","",MAX($A$9:A24)+1)</f>
        <v/>
      </c>
      <c r="B25" s="672"/>
      <c r="C25" s="672"/>
      <c r="D25" s="672"/>
      <c r="E25" s="672"/>
      <c r="F25" s="672"/>
      <c r="G25" s="672"/>
      <c r="H25" s="672"/>
      <c r="I25" s="672"/>
      <c r="J25" s="673" t="str">
        <f t="shared" si="0"/>
        <v/>
      </c>
      <c r="K25" s="345" t="str">
        <f t="shared" si="2"/>
        <v/>
      </c>
      <c r="L25" s="345" t="str">
        <f t="shared" si="1"/>
        <v/>
      </c>
      <c r="M25" s="345" t="str">
        <f t="shared" si="1"/>
        <v/>
      </c>
      <c r="N25" s="345" t="str">
        <f t="shared" si="1"/>
        <v/>
      </c>
      <c r="O25" s="345" t="str">
        <f t="shared" si="1"/>
        <v/>
      </c>
      <c r="P25" s="345" t="str">
        <f t="shared" si="1"/>
        <v/>
      </c>
      <c r="Q25" s="345">
        <f t="shared" ref="Q25:R25" si="17">IF(H42="",0,H42)</f>
        <v>0</v>
      </c>
      <c r="R25" s="345">
        <f t="shared" si="17"/>
        <v>0</v>
      </c>
    </row>
    <row r="26" spans="1:18" ht="21">
      <c r="A26" s="661" t="s">
        <v>1080</v>
      </c>
      <c r="B26" s="661"/>
      <c r="C26" s="661"/>
      <c r="D26" s="661"/>
      <c r="E26" s="661"/>
      <c r="F26" s="661"/>
      <c r="G26" s="661"/>
      <c r="H26" s="661"/>
      <c r="I26" s="661"/>
      <c r="J26" s="661"/>
    </row>
    <row r="27" spans="1:18">
      <c r="A27" s="674">
        <f>IF(B27="","",MAX($A$26:A26)+1)</f>
        <v>1</v>
      </c>
      <c r="B27" s="672" t="s">
        <v>626</v>
      </c>
      <c r="C27" s="672" t="s">
        <v>627</v>
      </c>
      <c r="D27" s="672"/>
      <c r="E27" s="672"/>
      <c r="F27" s="672"/>
      <c r="G27" s="672"/>
      <c r="H27" s="672"/>
      <c r="I27" s="672">
        <v>4</v>
      </c>
      <c r="J27" s="673" t="str">
        <f t="shared" ref="J27:J47" si="18">IF(COUNTIF($D$10:$D$47,$D27)&gt;1,"Trùng mã","")</f>
        <v/>
      </c>
    </row>
    <row r="28" spans="1:18">
      <c r="A28" s="674">
        <f>IF(B28="","",MAX($A$26:A27)+1)</f>
        <v>2</v>
      </c>
      <c r="B28" s="672" t="s">
        <v>696</v>
      </c>
      <c r="C28" s="672" t="s">
        <v>661</v>
      </c>
      <c r="D28" s="672"/>
      <c r="E28" s="672"/>
      <c r="F28" s="672"/>
      <c r="G28" s="672"/>
      <c r="H28" s="672">
        <v>5</v>
      </c>
      <c r="I28" s="672"/>
      <c r="J28" s="673" t="str">
        <f t="shared" si="18"/>
        <v/>
      </c>
    </row>
    <row r="29" spans="1:18">
      <c r="A29" s="674" t="str">
        <f>IF(B29="","",MAX($A$26:A28)+1)</f>
        <v/>
      </c>
      <c r="B29" s="672"/>
      <c r="C29" s="672"/>
      <c r="D29" s="672"/>
      <c r="E29" s="672"/>
      <c r="F29" s="672"/>
      <c r="G29" s="672"/>
      <c r="H29" s="672"/>
      <c r="I29" s="672"/>
      <c r="J29" s="673" t="str">
        <f t="shared" si="18"/>
        <v/>
      </c>
    </row>
    <row r="30" spans="1:18">
      <c r="A30" s="674" t="str">
        <f>IF(B30="","",MAX($A$26:A29)+1)</f>
        <v/>
      </c>
      <c r="B30" s="672"/>
      <c r="C30" s="672"/>
      <c r="D30" s="672"/>
      <c r="E30" s="672"/>
      <c r="F30" s="672"/>
      <c r="G30" s="672"/>
      <c r="H30" s="672"/>
      <c r="I30" s="672"/>
      <c r="J30" s="673" t="str">
        <f t="shared" si="18"/>
        <v/>
      </c>
    </row>
    <row r="31" spans="1:18">
      <c r="A31" s="674" t="str">
        <f>IF(B31="","",MAX($A$26:A30)+1)</f>
        <v/>
      </c>
      <c r="B31" s="672"/>
      <c r="C31" s="672"/>
      <c r="D31" s="672"/>
      <c r="E31" s="672"/>
      <c r="F31" s="672"/>
      <c r="G31" s="672"/>
      <c r="H31" s="672"/>
      <c r="I31" s="672"/>
      <c r="J31" s="673" t="str">
        <f t="shared" si="18"/>
        <v/>
      </c>
    </row>
    <row r="32" spans="1:18">
      <c r="A32" s="674" t="str">
        <f>IF(B32="","",MAX($A$26:A31)+1)</f>
        <v/>
      </c>
      <c r="B32" s="672"/>
      <c r="C32" s="672"/>
      <c r="D32" s="672"/>
      <c r="E32" s="672"/>
      <c r="F32" s="672"/>
      <c r="G32" s="672"/>
      <c r="H32" s="672"/>
      <c r="I32" s="672"/>
      <c r="J32" s="673" t="str">
        <f t="shared" si="18"/>
        <v/>
      </c>
    </row>
    <row r="33" spans="1:10">
      <c r="A33" s="674" t="str">
        <f>IF(B33="","",MAX($A$26:A32)+1)</f>
        <v/>
      </c>
      <c r="B33" s="672"/>
      <c r="C33" s="672"/>
      <c r="D33" s="672"/>
      <c r="E33" s="672"/>
      <c r="F33" s="672"/>
      <c r="G33" s="672"/>
      <c r="H33" s="672"/>
      <c r="I33" s="672"/>
      <c r="J33" s="673" t="str">
        <f t="shared" si="18"/>
        <v/>
      </c>
    </row>
    <row r="34" spans="1:10">
      <c r="A34" s="674" t="str">
        <f>IF(B34="","",MAX($A$26:A33)+1)</f>
        <v/>
      </c>
      <c r="B34" s="672"/>
      <c r="C34" s="672"/>
      <c r="D34" s="672"/>
      <c r="E34" s="672"/>
      <c r="F34" s="672"/>
      <c r="G34" s="672"/>
      <c r="H34" s="672"/>
      <c r="I34" s="672"/>
      <c r="J34" s="673" t="str">
        <f t="shared" si="18"/>
        <v/>
      </c>
    </row>
    <row r="35" spans="1:10">
      <c r="A35" s="674" t="str">
        <f>IF(B35="","",MAX($A$26:A34)+1)</f>
        <v/>
      </c>
      <c r="B35" s="672"/>
      <c r="C35" s="672"/>
      <c r="D35" s="672"/>
      <c r="E35" s="672"/>
      <c r="F35" s="672"/>
      <c r="G35" s="672"/>
      <c r="H35" s="672"/>
      <c r="I35" s="672"/>
      <c r="J35" s="673" t="str">
        <f t="shared" si="18"/>
        <v/>
      </c>
    </row>
    <row r="36" spans="1:10">
      <c r="A36" s="674" t="str">
        <f>IF(B36="","",MAX($A$26:A35)+1)</f>
        <v/>
      </c>
      <c r="B36" s="672"/>
      <c r="C36" s="672"/>
      <c r="D36" s="672"/>
      <c r="E36" s="672"/>
      <c r="F36" s="672"/>
      <c r="G36" s="672"/>
      <c r="H36" s="672"/>
      <c r="I36" s="672"/>
      <c r="J36" s="673" t="str">
        <f t="shared" si="18"/>
        <v/>
      </c>
    </row>
    <row r="37" spans="1:10">
      <c r="A37" s="674" t="str">
        <f>IF(B37="","",MAX($A$26:A36)+1)</f>
        <v/>
      </c>
      <c r="B37" s="672"/>
      <c r="C37" s="672"/>
      <c r="D37" s="672"/>
      <c r="E37" s="672"/>
      <c r="F37" s="672"/>
      <c r="G37" s="672"/>
      <c r="H37" s="672"/>
      <c r="I37" s="672"/>
      <c r="J37" s="673" t="str">
        <f t="shared" si="18"/>
        <v/>
      </c>
    </row>
    <row r="38" spans="1:10">
      <c r="A38" s="674" t="str">
        <f>IF(B38="","",MAX($A$26:A37)+1)</f>
        <v/>
      </c>
      <c r="B38" s="672"/>
      <c r="C38" s="672"/>
      <c r="D38" s="672"/>
      <c r="E38" s="672"/>
      <c r="F38" s="672"/>
      <c r="G38" s="672"/>
      <c r="H38" s="672"/>
      <c r="I38" s="672"/>
      <c r="J38" s="673" t="str">
        <f t="shared" si="18"/>
        <v/>
      </c>
    </row>
    <row r="39" spans="1:10">
      <c r="A39" s="674" t="str">
        <f>IF(B39="","",MAX($A$26:A38)+1)</f>
        <v/>
      </c>
      <c r="B39" s="672"/>
      <c r="C39" s="672"/>
      <c r="D39" s="672"/>
      <c r="E39" s="672"/>
      <c r="F39" s="672"/>
      <c r="G39" s="672"/>
      <c r="H39" s="672"/>
      <c r="I39" s="672"/>
      <c r="J39" s="673" t="str">
        <f t="shared" si="18"/>
        <v/>
      </c>
    </row>
    <row r="40" spans="1:10">
      <c r="A40" s="674" t="str">
        <f>IF(B40="","",MAX($A$26:A39)+1)</f>
        <v/>
      </c>
      <c r="B40" s="672"/>
      <c r="C40" s="672"/>
      <c r="D40" s="672"/>
      <c r="E40" s="672"/>
      <c r="F40" s="672"/>
      <c r="G40" s="672"/>
      <c r="H40" s="672"/>
      <c r="I40" s="672"/>
      <c r="J40" s="673" t="str">
        <f t="shared" si="18"/>
        <v/>
      </c>
    </row>
    <row r="41" spans="1:10">
      <c r="A41" s="674" t="str">
        <f>IF(B41="","",MAX($A$26:A40)+1)</f>
        <v/>
      </c>
      <c r="B41" s="672"/>
      <c r="C41" s="672"/>
      <c r="D41" s="672"/>
      <c r="E41" s="672"/>
      <c r="F41" s="672"/>
      <c r="G41" s="672"/>
      <c r="H41" s="672"/>
      <c r="I41" s="672"/>
      <c r="J41" s="673" t="str">
        <f t="shared" si="18"/>
        <v/>
      </c>
    </row>
    <row r="42" spans="1:10">
      <c r="A42" s="674" t="str">
        <f>IF(B42="","",MAX($A$26:A41)+1)</f>
        <v/>
      </c>
      <c r="B42" s="672"/>
      <c r="C42" s="672"/>
      <c r="D42" s="672"/>
      <c r="E42" s="672"/>
      <c r="F42" s="672"/>
      <c r="G42" s="672"/>
      <c r="H42" s="672"/>
      <c r="I42" s="672"/>
      <c r="J42" s="673" t="str">
        <f t="shared" si="18"/>
        <v/>
      </c>
    </row>
    <row r="43" spans="1:10">
      <c r="A43" s="674" t="str">
        <f>IF(B43="","",MAX($A$26:A42)+1)</f>
        <v/>
      </c>
      <c r="B43" s="672"/>
      <c r="C43" s="672"/>
      <c r="D43" s="672"/>
      <c r="E43" s="672"/>
      <c r="F43" s="672"/>
      <c r="G43" s="672"/>
      <c r="H43" s="672"/>
      <c r="I43" s="672"/>
      <c r="J43" s="673" t="str">
        <f t="shared" si="18"/>
        <v/>
      </c>
    </row>
    <row r="44" spans="1:10">
      <c r="A44" s="674" t="str">
        <f>IF(B44="","",MAX($A$26:A43)+1)</f>
        <v/>
      </c>
      <c r="B44" s="672"/>
      <c r="C44" s="672"/>
      <c r="D44" s="672"/>
      <c r="E44" s="672"/>
      <c r="F44" s="672"/>
      <c r="G44" s="672"/>
      <c r="H44" s="672"/>
      <c r="I44" s="672"/>
      <c r="J44" s="673" t="str">
        <f t="shared" si="18"/>
        <v/>
      </c>
    </row>
    <row r="45" spans="1:10">
      <c r="A45" s="674" t="str">
        <f>IF(B45="","",MAX($A$26:A44)+1)</f>
        <v/>
      </c>
      <c r="B45" s="672"/>
      <c r="C45" s="672"/>
      <c r="D45" s="672"/>
      <c r="E45" s="672"/>
      <c r="F45" s="672"/>
      <c r="G45" s="672"/>
      <c r="H45" s="672"/>
      <c r="I45" s="672"/>
      <c r="J45" s="673" t="str">
        <f t="shared" si="18"/>
        <v/>
      </c>
    </row>
    <row r="46" spans="1:10">
      <c r="A46" s="674" t="str">
        <f>IF(B46="","",MAX($A$26:A45)+1)</f>
        <v/>
      </c>
      <c r="B46" s="672"/>
      <c r="C46" s="672"/>
      <c r="D46" s="672"/>
      <c r="E46" s="672"/>
      <c r="F46" s="672"/>
      <c r="G46" s="672"/>
      <c r="H46" s="672"/>
      <c r="I46" s="672"/>
      <c r="J46" s="673" t="str">
        <f t="shared" si="18"/>
        <v/>
      </c>
    </row>
    <row r="47" spans="1:10">
      <c r="A47" s="675" t="str">
        <f>IF(B47="","",MAX($A$26:A46)+1)</f>
        <v/>
      </c>
      <c r="B47" s="676"/>
      <c r="C47" s="676"/>
      <c r="D47" s="676"/>
      <c r="E47" s="676"/>
      <c r="F47" s="676"/>
      <c r="G47" s="676"/>
      <c r="H47" s="676"/>
      <c r="I47" s="676"/>
      <c r="J47" s="677" t="str">
        <f t="shared" si="18"/>
        <v/>
      </c>
    </row>
  </sheetData>
  <mergeCells count="1">
    <mergeCell ref="A7:J7"/>
  </mergeCells>
  <conditionalFormatting sqref="D6">
    <cfRule type="expression" dxfId="223" priority="2" stopIfTrue="1">
      <formula>$AD6="Không có"</formula>
    </cfRule>
    <cfRule type="expression" dxfId="222" priority="3" stopIfTrue="1">
      <formula>$AC6="Không có"</formula>
    </cfRule>
  </conditionalFormatting>
  <conditionalFormatting sqref="A5">
    <cfRule type="expression" dxfId="221" priority="1" stopIfTrue="1">
      <formula>#REF!="x"</formula>
    </cfRule>
  </conditionalFormatting>
  <dataValidations count="1">
    <dataValidation type="custom" allowBlank="1" showInputMessage="1" showErrorMessage="1" errorTitle="THÔNG BÁO TRÙNG MÃ KH-NCC" error="MÃ KHÁCH HÀNG, NCC NÀY ĐÃ TỒN TẠI BẠN KIỂM TRA LẠI!" sqref="B10:B12">
      <formula1>COUNTIF($B$6:$B$1819,B10)=1</formula1>
    </dataValidation>
  </dataValidations>
  <pageMargins left="0.7" right="0.7" top="0.75" bottom="0.75" header="0.3" footer="0.3"/>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0000"/>
  </sheetPr>
  <dimension ref="A2:AX533"/>
  <sheetViews>
    <sheetView showGridLines="0" zoomScaleNormal="100" workbookViewId="0">
      <pane ySplit="6" topLeftCell="A7" activePane="bottomLeft" state="frozen"/>
      <selection activeCell="Y1" sqref="Y1:AM65536"/>
      <selection pane="bottomLeft" activeCell="O33" sqref="O33"/>
    </sheetView>
  </sheetViews>
  <sheetFormatPr defaultColWidth="9" defaultRowHeight="12"/>
  <cols>
    <col min="1" max="1" width="2.85546875" style="402" customWidth="1"/>
    <col min="2" max="3" width="3.5703125" style="402" customWidth="1"/>
    <col min="4" max="5" width="10.42578125" style="403" customWidth="1"/>
    <col min="6" max="6" width="6.7109375" style="404" customWidth="1"/>
    <col min="7" max="7" width="3.28515625" style="404" customWidth="1"/>
    <col min="8" max="8" width="7.28515625" style="405" customWidth="1"/>
    <col min="9" max="9" width="4.5703125" style="405" customWidth="1"/>
    <col min="10" max="10" width="6.28515625" style="405" customWidth="1"/>
    <col min="11" max="11" width="7.140625" style="406" customWidth="1"/>
    <col min="12" max="12" width="5" style="416" customWidth="1"/>
    <col min="13" max="13" width="9.85546875" style="491" customWidth="1"/>
    <col min="14" max="14" width="3.28515625" style="416" customWidth="1"/>
    <col min="15" max="15" width="32.140625" style="411" customWidth="1"/>
    <col min="16" max="16" width="6" style="411" customWidth="1"/>
    <col min="17" max="17" width="6" style="416" customWidth="1"/>
    <col min="18" max="19" width="6" style="411" customWidth="1"/>
    <col min="20" max="20" width="6" style="492" customWidth="1"/>
    <col min="21" max="21" width="6.85546875" style="411" customWidth="1"/>
    <col min="22" max="23" width="8.42578125" style="403" customWidth="1"/>
    <col min="24" max="24" width="14.7109375" style="407" customWidth="1"/>
    <col min="25" max="26" width="6" style="408" customWidth="1"/>
    <col min="27" max="27" width="4.28515625" style="409" customWidth="1"/>
    <col min="28" max="28" width="4.5703125" style="410" customWidth="1"/>
    <col min="29" max="29" width="12" style="407" customWidth="1"/>
    <col min="30" max="31" width="8.42578125" style="411" hidden="1" customWidth="1"/>
    <col min="32" max="32" width="8.42578125" style="412" hidden="1" customWidth="1"/>
    <col min="33" max="33" width="8.42578125" style="411" hidden="1" customWidth="1"/>
    <col min="34" max="34" width="8.42578125" style="413" hidden="1" customWidth="1"/>
    <col min="35" max="35" width="8.42578125" style="414" hidden="1" customWidth="1"/>
    <col min="36" max="37" width="8.42578125" style="415" hidden="1" customWidth="1"/>
    <col min="38" max="38" width="9" style="416" hidden="1" customWidth="1"/>
    <col min="39" max="39" width="9" style="417" hidden="1" customWidth="1"/>
    <col min="40" max="40" width="6.140625" style="418" hidden="1" customWidth="1"/>
    <col min="41" max="41" width="6.5703125" style="416" hidden="1" customWidth="1"/>
    <col min="42" max="44" width="6.140625" style="416" hidden="1" customWidth="1"/>
    <col min="45" max="46" width="5.7109375" style="416" hidden="1" customWidth="1"/>
    <col min="47" max="47" width="13.7109375" style="416" hidden="1" customWidth="1"/>
    <col min="48" max="48" width="7.5703125" style="416" hidden="1" customWidth="1"/>
    <col min="49" max="49" width="9" style="416" hidden="1" customWidth="1"/>
    <col min="50" max="16384" width="9" style="416"/>
  </cols>
  <sheetData>
    <row r="2" spans="1:49" ht="23.25">
      <c r="L2" s="1245" t="s">
        <v>1464</v>
      </c>
      <c r="M2" s="1245"/>
      <c r="N2" s="1245"/>
      <c r="O2" s="1245"/>
      <c r="P2" s="1245"/>
      <c r="Q2" s="1245"/>
      <c r="R2" s="1245"/>
      <c r="S2" s="1245"/>
      <c r="T2" s="1245"/>
      <c r="U2" s="1245"/>
      <c r="V2" s="1245"/>
      <c r="W2" s="1245"/>
    </row>
    <row r="3" spans="1:49" ht="15.75">
      <c r="B3" s="274" t="str">
        <f>"Đơn vị: "&amp;TTDN!$B$6</f>
        <v>Đơn vị: Công ty TNHH mua nỗi buồn bán niềm vui</v>
      </c>
      <c r="C3" s="345"/>
      <c r="L3" s="1244">
        <f ca="1">NOW()</f>
        <v>42704.550876157409</v>
      </c>
      <c r="M3" s="1244"/>
      <c r="N3" s="1244"/>
      <c r="O3" s="1244"/>
      <c r="P3" s="1244"/>
      <c r="Q3" s="1244"/>
      <c r="R3" s="1244"/>
      <c r="S3" s="1244"/>
      <c r="T3" s="1244"/>
      <c r="U3" s="1244"/>
      <c r="V3" s="1244"/>
      <c r="W3" s="1244"/>
    </row>
    <row r="4" spans="1:49" s="421" customFormat="1" ht="15">
      <c r="A4" s="419"/>
      <c r="B4" s="274" t="str">
        <f>"Địa chỉ: "&amp;TTDN!$B$7</f>
        <v>Địa chỉ: Phây búc Nặng Thầm</v>
      </c>
      <c r="C4" s="345"/>
      <c r="D4" s="420"/>
      <c r="E4" s="420"/>
      <c r="F4" s="420"/>
      <c r="G4" s="420"/>
      <c r="H4" s="420"/>
      <c r="I4" s="420"/>
      <c r="J4" s="420"/>
      <c r="K4" s="888" t="s">
        <v>1468</v>
      </c>
      <c r="L4" s="1246" t="str">
        <f ca="1">IF(AND(O5&gt;6,O5&lt;12),"Chúc bạn ngày mới tốt lành :P",IF(AND(O5&gt;=11,O5&lt;13),"Nghỉ trưa thôi bạn, khò khò :D",IF(AND(O5&gt;=13,O5&lt;=17),"Làm việc buổi chiều nào :D",IF(AND(O5&gt;17,O5&lt;=24),"Chúc bạn buổi tối vui vẻ :D",IF(AND(O5&gt;=0,O5&lt;=6),"Chúc bạn ngủ ngon, khò khò :D","")))))</f>
        <v>Làm việc buổi chiều nào :D</v>
      </c>
      <c r="M4" s="1246"/>
      <c r="N4" s="1246"/>
      <c r="O4" s="1246"/>
      <c r="P4" s="1246"/>
      <c r="Q4" s="1246"/>
      <c r="R4" s="1246"/>
      <c r="S4" s="1246"/>
      <c r="T4" s="1246"/>
      <c r="U4" s="1246"/>
      <c r="V4" s="1246"/>
      <c r="W4" s="1246"/>
      <c r="X4" s="420"/>
      <c r="Y4" s="420"/>
      <c r="Z4" s="420"/>
    </row>
    <row r="5" spans="1:49" s="435" customFormat="1" ht="15">
      <c r="A5" s="422" t="s">
        <v>602</v>
      </c>
      <c r="B5" s="422" t="s">
        <v>603</v>
      </c>
      <c r="C5" s="422" t="s">
        <v>869</v>
      </c>
      <c r="D5" s="424" t="s">
        <v>918</v>
      </c>
      <c r="E5" s="426" t="s">
        <v>917</v>
      </c>
      <c r="F5" s="423" t="s">
        <v>871</v>
      </c>
      <c r="G5" s="424" t="s">
        <v>872</v>
      </c>
      <c r="H5" s="424" t="s">
        <v>873</v>
      </c>
      <c r="I5" s="425" t="s">
        <v>874</v>
      </c>
      <c r="J5" s="1074" t="s">
        <v>1459</v>
      </c>
      <c r="K5" s="1074" t="s">
        <v>1460</v>
      </c>
      <c r="L5" s="423" t="s">
        <v>875</v>
      </c>
      <c r="M5" s="426" t="s">
        <v>876</v>
      </c>
      <c r="O5" s="427">
        <f ca="1">HOUR(P5)</f>
        <v>13</v>
      </c>
      <c r="P5" s="428">
        <f ca="1">NOW()</f>
        <v>42704.550876157409</v>
      </c>
      <c r="Q5" s="426"/>
      <c r="R5" s="429"/>
      <c r="S5" s="429"/>
      <c r="T5" s="430"/>
      <c r="U5" s="429"/>
      <c r="V5" s="423"/>
      <c r="W5" s="423"/>
      <c r="X5" s="429"/>
      <c r="Y5" s="426"/>
      <c r="Z5" s="426"/>
      <c r="AA5" s="426"/>
      <c r="AB5" s="431"/>
      <c r="AC5" s="431"/>
      <c r="AD5" s="431"/>
      <c r="AE5" s="431"/>
      <c r="AF5" s="432"/>
      <c r="AG5" s="431"/>
      <c r="AH5" s="433"/>
      <c r="AI5" s="431"/>
      <c r="AJ5" s="434"/>
      <c r="AK5" s="434"/>
      <c r="AM5" s="436"/>
      <c r="AN5" s="437"/>
    </row>
    <row r="6" spans="1:49" ht="24.75" customHeight="1">
      <c r="A6" s="438" t="s">
        <v>612</v>
      </c>
      <c r="B6" s="438"/>
      <c r="C6" s="438"/>
      <c r="D6" s="368" t="s">
        <v>17</v>
      </c>
      <c r="E6" s="368" t="s">
        <v>31</v>
      </c>
      <c r="F6" s="439" t="s">
        <v>624</v>
      </c>
      <c r="G6" s="439">
        <v>1</v>
      </c>
      <c r="H6" s="439" t="s">
        <v>623</v>
      </c>
      <c r="I6" s="439">
        <v>1</v>
      </c>
      <c r="J6" s="439"/>
      <c r="K6" s="440" t="s">
        <v>615</v>
      </c>
      <c r="L6" s="438" t="s">
        <v>616</v>
      </c>
      <c r="M6" s="441" t="s">
        <v>651</v>
      </c>
      <c r="N6" s="438" t="s">
        <v>617</v>
      </c>
      <c r="O6" s="438" t="s">
        <v>19</v>
      </c>
      <c r="P6" s="438" t="s">
        <v>618</v>
      </c>
      <c r="Q6" s="438" t="s">
        <v>619</v>
      </c>
      <c r="R6" s="438" t="s">
        <v>715</v>
      </c>
      <c r="S6" s="438" t="s">
        <v>716</v>
      </c>
      <c r="T6" s="442" t="s">
        <v>350</v>
      </c>
      <c r="U6" s="438" t="s">
        <v>620</v>
      </c>
      <c r="V6" s="368" t="s">
        <v>20</v>
      </c>
      <c r="W6" s="368" t="s">
        <v>21</v>
      </c>
      <c r="X6" s="443" t="s">
        <v>22</v>
      </c>
      <c r="Y6" s="438" t="s">
        <v>621</v>
      </c>
      <c r="Z6" s="438" t="s">
        <v>26</v>
      </c>
      <c r="AA6" s="443" t="s">
        <v>622</v>
      </c>
      <c r="AB6" s="444" t="s">
        <v>23</v>
      </c>
      <c r="AC6" s="443" t="s">
        <v>24</v>
      </c>
      <c r="AD6" s="438" t="s">
        <v>25</v>
      </c>
      <c r="AE6" s="438" t="s">
        <v>1</v>
      </c>
      <c r="AF6" s="438" t="s">
        <v>4</v>
      </c>
      <c r="AG6" s="438" t="s">
        <v>5</v>
      </c>
      <c r="AH6" s="445" t="s">
        <v>329</v>
      </c>
      <c r="AI6" s="438" t="s">
        <v>27</v>
      </c>
      <c r="AJ6" s="446" t="s">
        <v>790</v>
      </c>
      <c r="AK6" s="446" t="s">
        <v>791</v>
      </c>
      <c r="AL6" s="447" t="s">
        <v>788</v>
      </c>
      <c r="AM6" s="448" t="s">
        <v>789</v>
      </c>
      <c r="AN6" s="449" t="s">
        <v>713</v>
      </c>
      <c r="AO6" s="449" t="s">
        <v>714</v>
      </c>
      <c r="AP6" s="447" t="s">
        <v>822</v>
      </c>
      <c r="AQ6" s="447" t="s">
        <v>686</v>
      </c>
      <c r="AR6" s="447" t="s">
        <v>687</v>
      </c>
      <c r="AS6" s="447" t="s">
        <v>711</v>
      </c>
      <c r="AT6" s="447" t="s">
        <v>712</v>
      </c>
      <c r="AU6" s="447" t="s">
        <v>740</v>
      </c>
      <c r="AV6" s="450" t="s">
        <v>728</v>
      </c>
      <c r="AW6" s="451" t="s">
        <v>860</v>
      </c>
    </row>
    <row r="7" spans="1:49">
      <c r="A7" s="452">
        <f t="shared" ref="A7:A38" si="0">IF(D7&gt;0,MONTH(D7),0)</f>
        <v>1</v>
      </c>
      <c r="B7" s="453" t="s">
        <v>603</v>
      </c>
      <c r="C7" s="453" t="s">
        <v>871</v>
      </c>
      <c r="D7" s="454" t="s">
        <v>866</v>
      </c>
      <c r="E7" s="454" t="s">
        <v>867</v>
      </c>
      <c r="F7" s="455">
        <v>1</v>
      </c>
      <c r="G7" s="456">
        <f t="array" ref="G7">IF(B7&lt;&gt;"",IF(AND(OR(V7=V6,W7=W6),F7=F6,K7=K6,N7=N6),G6,MAX(IF(B7=B$6:$B6,$G$6:G6))+1),"")</f>
        <v>1</v>
      </c>
      <c r="H7" s="457" t="str">
        <f t="shared" ref="H7:H38" si="1">IF(B7&lt;&gt;"",B7&amp;TEXT(G7,"000"),"")</f>
        <v>PC001</v>
      </c>
      <c r="I7" s="457">
        <f t="array" ref="I7">IF(C7&lt;&gt;"",IF(AND(OR(V7=V6,W7=W6),F7=F6,K7=K6,N7=N6),I6,MAX(IF(C7=C$6:$C6,$I$6:I6))+1),"")</f>
        <v>1</v>
      </c>
      <c r="J7" s="457" t="str">
        <f t="shared" ref="J7:J38" si="2">IF(C7&lt;&gt;"",C7&amp;TEXT(I7,"000"),"")</f>
        <v>NVL001</v>
      </c>
      <c r="K7" s="1064" t="s">
        <v>901</v>
      </c>
      <c r="L7" s="459" t="str">
        <f>IF($K7&gt;0,VLOOKUP($K7,NV!$B$4:$C$33,2,0),"")</f>
        <v>Lê Văn Minh</v>
      </c>
      <c r="M7" s="460"/>
      <c r="N7" s="461" t="str">
        <f t="shared" ref="N7:N70" si="3">IF($M7&gt;0,VLOOKUP($M7,vkhncc,2,0),"")</f>
        <v/>
      </c>
      <c r="O7" s="458" t="s">
        <v>868</v>
      </c>
      <c r="P7" s="458"/>
      <c r="Q7" s="461" t="str">
        <f t="shared" ref="Q7:Q70" si="4">IF($P7&gt;0,VLOOKUP($P7,vvt,2,0),"")</f>
        <v/>
      </c>
      <c r="R7" s="458"/>
      <c r="S7" s="458"/>
      <c r="T7" s="462" t="str">
        <f>IFERROR(INDEX(NX!$L$9:$L$168,MATCH($A7&amp;$P7,NX!$B$9:$B$169,0)),"")</f>
        <v/>
      </c>
      <c r="U7" s="458"/>
      <c r="V7" s="463" t="s">
        <v>38</v>
      </c>
      <c r="W7" s="463" t="s">
        <v>215</v>
      </c>
      <c r="X7" s="464">
        <v>2000000000</v>
      </c>
      <c r="Y7" s="452" t="str">
        <f t="shared" ref="Y7:Y70" si="5">IF($V7="","",IF(ISNA(VLOOKUP($V7,mtk,1,0)),"Không có",VLOOKUP($V7,mtk,1,0)))</f>
        <v>1111</v>
      </c>
      <c r="Z7" s="452" t="str">
        <f t="shared" ref="Z7:Z70" si="6">IF($V7="","",IF(ISNA(VLOOKUP($W7,mtk,1,0)),"Không có",VLOOKUP($W7,mtk,1,0)))</f>
        <v>4111</v>
      </c>
      <c r="AA7" s="465">
        <f t="shared" ref="AA7:AA38" si="7">IF(COUNTIF($H$6:$H$526,$H7)&gt;1,"Trùng mã",0)</f>
        <v>0</v>
      </c>
      <c r="AB7" s="466"/>
      <c r="AC7" s="467">
        <f>ROUND(X7*AB7,0)</f>
        <v>0</v>
      </c>
      <c r="AD7" s="468" t="str">
        <f t="shared" ref="AD7:AD70" si="8">IF($M7="","",VLOOKUP($M7,vkhncc,2,0))</f>
        <v/>
      </c>
      <c r="AE7" s="468" t="str">
        <f t="shared" ref="AE7:AE70" si="9">IF($M7="","",VLOOKUP($M7,vkhncc,4,0))</f>
        <v/>
      </c>
      <c r="AF7" s="469" t="str">
        <f t="shared" ref="AF7:AF70" si="10">IF($AB7&lt;&gt;"",VLOOKUP($M7,vkhncc,7,0),"")</f>
        <v/>
      </c>
      <c r="AG7" s="468" t="str">
        <f t="shared" ref="AG7:AG70" si="11">IF($AB7&lt;&gt;"",VLOOKUP($M7,vkhncc,8,0),"")</f>
        <v/>
      </c>
      <c r="AH7" s="470">
        <f t="shared" ref="AH7:AH38" si="12">IF(OR($AB7&lt;&gt;"",C7="nvl",C7="nhh"),$F7,"")</f>
        <v>1</v>
      </c>
      <c r="AI7" s="471" t="str">
        <f>IF($AB7&lt;&gt;"",VLOOKUP($M7,vkhncc,3,0),"")</f>
        <v/>
      </c>
      <c r="AJ7" s="472" t="str">
        <f>IF(AND(H7=H8,V7=V8),W8,IF(AND(H7=H8,W7=W8),V8,""))</f>
        <v/>
      </c>
      <c r="AK7" s="472" t="str">
        <f>IF(AND(H7=H8,V7=V8),X8,IF(AND(H7=H8,W7=W8),X8,""))</f>
        <v/>
      </c>
      <c r="AL7" s="473" t="str">
        <f t="shared" ref="AL7:AL38" si="13">D7</f>
        <v>02/01/2015</v>
      </c>
      <c r="AM7" s="473" t="str">
        <f t="shared" ref="AM7:AM38" si="14">IF(D7="","","Ngày "&amp;LEFT(D7,2)&amp;" tháng "&amp;MID(D7,4,2)&amp;" năm "&amp;RIGHT(D7,4))</f>
        <v>Ngày 02 tháng 01 năm 2015</v>
      </c>
      <c r="AN7" s="474" t="str">
        <f t="shared" ref="AN7:AN38" si="15">V7&amp;M7</f>
        <v>1111</v>
      </c>
      <c r="AO7" s="475" t="str">
        <f t="shared" ref="AO7:AO38" si="16">W7&amp;M7</f>
        <v>4111</v>
      </c>
      <c r="AP7" s="475" t="str">
        <f t="shared" ref="AP7:AP38" si="17">IF($AB7="","",IF(OR(MID($D7,4,2)="01",MID($D7,4,2)="02",MID($D7,4,2)="03"),"1",IF(OR(MID($D7,4,2)="04",MID($D7,4,2)="05",MID($D7,4,2)="06"),"2",IF(OR(MID($D7,4,2)="07",MID($D7,4,2)="08",MID($D7,4,2)="09"),"3",IF(OR(MID($D7,4,2)="10",MID($D7,4,2)="11",MID($D7,4,2)="12"),"4")))))</f>
        <v/>
      </c>
      <c r="AQ7" s="475" t="str">
        <f t="shared" ref="AQ7:AQ38" si="18">A7&amp;"-"&amp;V7</f>
        <v>1-1111</v>
      </c>
      <c r="AR7" s="475" t="str">
        <f t="shared" ref="AR7:AR38" si="19">A7&amp;"-"&amp;W7</f>
        <v>1-4111</v>
      </c>
      <c r="AS7" s="475" t="str">
        <f>IF(LEFT($J7,1)="n",A7&amp;P7,"")</f>
        <v>1</v>
      </c>
      <c r="AT7" s="475" t="str">
        <f>IF(LEFT($J7,1)="x",A7&amp;P7,"")</f>
        <v/>
      </c>
      <c r="AU7" s="475" t="str">
        <f t="shared" ref="AU7:AU38" si="20">$A7&amp;$H7&amp;$U7&amp;$V7</f>
        <v>1PC0011111</v>
      </c>
      <c r="AV7" s="475" t="str">
        <f t="shared" ref="AV7:AV38" si="21">$A7&amp;$U7&amp;$W7</f>
        <v>14111</v>
      </c>
      <c r="AW7" s="475" t="str">
        <f t="shared" ref="AW7:AW38" si="22">$A7&amp;"-"&amp;V7&amp;"-"&amp;W7</f>
        <v>1-1111-4111</v>
      </c>
    </row>
    <row r="8" spans="1:49">
      <c r="A8" s="452">
        <f t="shared" si="0"/>
        <v>1</v>
      </c>
      <c r="B8" s="453" t="s">
        <v>917</v>
      </c>
      <c r="C8" s="453" t="s">
        <v>872</v>
      </c>
      <c r="D8" s="454" t="s">
        <v>866</v>
      </c>
      <c r="E8" s="454" t="s">
        <v>866</v>
      </c>
      <c r="F8" s="455" t="s">
        <v>960</v>
      </c>
      <c r="G8" s="456">
        <f t="array" ref="G8">IF(B8&lt;&gt;"",IF(AND(OR(V8=V7,W8=W7),F8=F7,K8=K7,N8=N7),G7,MAX(IF(B8=B$6:$B7,$G$6:G7))+1),"")</f>
        <v>1</v>
      </c>
      <c r="H8" s="457" t="str">
        <f t="shared" si="1"/>
        <v>BH001</v>
      </c>
      <c r="I8" s="457">
        <f t="array" ref="I8">IF(C8&lt;&gt;"",IF(AND(OR(V8=V7,W8=W7),F8=F7,K8=K7,N8=N7),I7,MAX(IF(C8=C$6:$C7,$I$6:I7))+1),"")</f>
        <v>1</v>
      </c>
      <c r="J8" s="457" t="str">
        <f t="shared" si="2"/>
        <v>XVL001</v>
      </c>
      <c r="K8" s="1064" t="s">
        <v>933</v>
      </c>
      <c r="L8" s="459" t="str">
        <f>IF($K8&gt;0,VLOOKUP($K8,NV!$B$4:$C$33,2,0),"")</f>
        <v>Nguyễn Văn Quân</v>
      </c>
      <c r="M8" s="460"/>
      <c r="N8" s="461" t="str">
        <f t="shared" si="3"/>
        <v/>
      </c>
      <c r="O8" s="458" t="s">
        <v>957</v>
      </c>
      <c r="P8" s="458"/>
      <c r="Q8" s="461" t="str">
        <f t="shared" si="4"/>
        <v/>
      </c>
      <c r="R8" s="458"/>
      <c r="S8" s="458"/>
      <c r="T8" s="462" t="str">
        <f>IFERROR(INDEX(NX!$L$9:$L$168,MATCH($A8&amp;$P8,NX!$B$9:$B$169,0)),"")</f>
        <v/>
      </c>
      <c r="U8" s="458"/>
      <c r="V8" s="463" t="s">
        <v>313</v>
      </c>
      <c r="W8" s="463" t="s">
        <v>38</v>
      </c>
      <c r="X8" s="464">
        <v>4000000</v>
      </c>
      <c r="Y8" s="452" t="str">
        <f t="shared" si="5"/>
        <v>64228</v>
      </c>
      <c r="Z8" s="452" t="str">
        <f t="shared" si="6"/>
        <v>1111</v>
      </c>
      <c r="AA8" s="465">
        <f t="shared" si="7"/>
        <v>0</v>
      </c>
      <c r="AB8" s="466"/>
      <c r="AC8" s="467">
        <f t="shared" ref="AC8:AC38" si="23">ROUND(X8*AB8,0)</f>
        <v>0</v>
      </c>
      <c r="AD8" s="468" t="str">
        <f t="shared" si="8"/>
        <v/>
      </c>
      <c r="AE8" s="468" t="str">
        <f t="shared" si="9"/>
        <v/>
      </c>
      <c r="AF8" s="469" t="str">
        <f t="shared" si="10"/>
        <v/>
      </c>
      <c r="AG8" s="468" t="str">
        <f t="shared" si="11"/>
        <v/>
      </c>
      <c r="AH8" s="470" t="str">
        <f t="shared" si="12"/>
        <v/>
      </c>
      <c r="AI8" s="471" t="str">
        <f>IF($AB8&lt;&gt;"",VLOOKUP($M8,DMKH!$B$6:$F$1822,3,0),"")</f>
        <v/>
      </c>
      <c r="AJ8" s="472" t="str">
        <f t="shared" ref="AJ8:AJ71" si="24">IF(AND(H8=H9,V8=V9),W9,IF(AND(H8=H9,W8=W9),V9,""))</f>
        <v/>
      </c>
      <c r="AK8" s="472" t="str">
        <f t="shared" ref="AK8:AK71" si="25">IF(AND(H8=H9,V8=V9),X9,IF(AND(H8=H9,W8=W9),X9,""))</f>
        <v/>
      </c>
      <c r="AL8" s="473" t="str">
        <f t="shared" si="13"/>
        <v>02/01/2015</v>
      </c>
      <c r="AM8" s="473" t="str">
        <f t="shared" si="14"/>
        <v>Ngày 02 tháng 01 năm 2015</v>
      </c>
      <c r="AN8" s="474" t="str">
        <f t="shared" si="15"/>
        <v>64228</v>
      </c>
      <c r="AO8" s="475" t="str">
        <f t="shared" si="16"/>
        <v>1111</v>
      </c>
      <c r="AP8" s="475" t="str">
        <f t="shared" si="17"/>
        <v/>
      </c>
      <c r="AQ8" s="475" t="str">
        <f t="shared" si="18"/>
        <v>1-64228</v>
      </c>
      <c r="AR8" s="475" t="str">
        <f t="shared" si="19"/>
        <v>1-1111</v>
      </c>
      <c r="AS8" s="475" t="str">
        <f t="shared" ref="AS8:AS71" si="26">IF(LEFT($J8,1)="n",A8&amp;P8,"")</f>
        <v/>
      </c>
      <c r="AT8" s="475" t="str">
        <f t="shared" ref="AT8:AT71" si="27">IF(LEFT($J8,1)="x",A8&amp;P8,"")</f>
        <v>1</v>
      </c>
      <c r="AU8" s="475" t="str">
        <f t="shared" si="20"/>
        <v>1BH00164228</v>
      </c>
      <c r="AV8" s="475" t="str">
        <f t="shared" si="21"/>
        <v>11111</v>
      </c>
      <c r="AW8" s="475" t="str">
        <f t="shared" si="22"/>
        <v>1-64228-1111</v>
      </c>
    </row>
    <row r="9" spans="1:49">
      <c r="A9" s="452">
        <f t="shared" si="0"/>
        <v>1</v>
      </c>
      <c r="B9" s="453" t="s">
        <v>603</v>
      </c>
      <c r="C9" s="453" t="s">
        <v>875</v>
      </c>
      <c r="D9" s="454" t="s">
        <v>866</v>
      </c>
      <c r="E9" s="454" t="s">
        <v>866</v>
      </c>
      <c r="F9" s="455">
        <v>2</v>
      </c>
      <c r="G9" s="456">
        <f t="array" ref="G9">IF(B9&lt;&gt;"",IF(AND(OR(V9=V8,W9=W8),F9=F8,K9=K8,N9=N8),G8,MAX(IF(B9=B$6:$B8,$G$6:G8))+1),"")</f>
        <v>2</v>
      </c>
      <c r="H9" s="457" t="str">
        <f t="shared" si="1"/>
        <v>PC002</v>
      </c>
      <c r="I9" s="457">
        <f t="array" ref="I9">IF(C9&lt;&gt;"",IF(AND(OR(V9=V8,W9=W8),F9=F8,K9=K8,N9=N8),I8,MAX(IF(C9=C$6:$C8,$I$6:I8))+1),"")</f>
        <v>1</v>
      </c>
      <c r="J9" s="457" t="str">
        <f t="shared" si="2"/>
        <v>GBN001</v>
      </c>
      <c r="K9" s="1065" t="s">
        <v>933</v>
      </c>
      <c r="L9" s="459" t="str">
        <f>IF($K9&gt;0,VLOOKUP($K9,NV!$B$4:$C$33,2,0),"")</f>
        <v>Nguyễn Văn Quân</v>
      </c>
      <c r="M9" s="460"/>
      <c r="N9" s="461" t="str">
        <f t="shared" si="3"/>
        <v/>
      </c>
      <c r="O9" s="458" t="s">
        <v>988</v>
      </c>
      <c r="P9" s="458"/>
      <c r="Q9" s="461" t="str">
        <f t="shared" si="4"/>
        <v/>
      </c>
      <c r="R9" s="458"/>
      <c r="S9" s="458"/>
      <c r="T9" s="462" t="str">
        <f>IFERROR(INDEX(NX!$L$9:$L$168,MATCH($A9&amp;$P9,NX!$B$9:$B$169,0)),"")</f>
        <v/>
      </c>
      <c r="U9" s="458"/>
      <c r="V9" s="463" t="s">
        <v>308</v>
      </c>
      <c r="W9" s="463" t="s">
        <v>1043</v>
      </c>
      <c r="X9" s="464">
        <v>750000</v>
      </c>
      <c r="Y9" s="452" t="str">
        <f t="shared" si="5"/>
        <v>64225</v>
      </c>
      <c r="Z9" s="452" t="str">
        <f t="shared" si="6"/>
        <v>33382</v>
      </c>
      <c r="AA9" s="465">
        <f t="shared" si="7"/>
        <v>0</v>
      </c>
      <c r="AB9" s="466"/>
      <c r="AC9" s="467">
        <f t="shared" si="23"/>
        <v>0</v>
      </c>
      <c r="AD9" s="468" t="str">
        <f t="shared" si="8"/>
        <v/>
      </c>
      <c r="AE9" s="468" t="str">
        <f t="shared" si="9"/>
        <v/>
      </c>
      <c r="AF9" s="469" t="str">
        <f t="shared" si="10"/>
        <v/>
      </c>
      <c r="AG9" s="468" t="str">
        <f t="shared" si="11"/>
        <v/>
      </c>
      <c r="AH9" s="470" t="str">
        <f t="shared" si="12"/>
        <v/>
      </c>
      <c r="AI9" s="471" t="str">
        <f>IF($AB9&lt;&gt;"",VLOOKUP($M9,DMKH!$B$6:$F$1822,3,0),"")</f>
        <v/>
      </c>
      <c r="AJ9" s="472" t="str">
        <f t="shared" si="24"/>
        <v/>
      </c>
      <c r="AK9" s="472" t="str">
        <f t="shared" si="25"/>
        <v/>
      </c>
      <c r="AL9" s="473" t="str">
        <f t="shared" si="13"/>
        <v>02/01/2015</v>
      </c>
      <c r="AM9" s="473" t="str">
        <f t="shared" si="14"/>
        <v>Ngày 02 tháng 01 năm 2015</v>
      </c>
      <c r="AN9" s="474" t="str">
        <f t="shared" si="15"/>
        <v>64225</v>
      </c>
      <c r="AO9" s="475" t="str">
        <f t="shared" si="16"/>
        <v>33382</v>
      </c>
      <c r="AP9" s="475" t="str">
        <f t="shared" si="17"/>
        <v/>
      </c>
      <c r="AQ9" s="475" t="str">
        <f t="shared" si="18"/>
        <v>1-64225</v>
      </c>
      <c r="AR9" s="475" t="str">
        <f t="shared" si="19"/>
        <v>1-33382</v>
      </c>
      <c r="AS9" s="475" t="str">
        <f t="shared" si="26"/>
        <v/>
      </c>
      <c r="AT9" s="475" t="str">
        <f t="shared" si="27"/>
        <v/>
      </c>
      <c r="AU9" s="475" t="str">
        <f t="shared" si="20"/>
        <v>1PC00264225</v>
      </c>
      <c r="AV9" s="475" t="str">
        <f t="shared" si="21"/>
        <v>133382</v>
      </c>
      <c r="AW9" s="475" t="str">
        <f t="shared" si="22"/>
        <v>1-64225-33382</v>
      </c>
    </row>
    <row r="10" spans="1:49">
      <c r="A10" s="452">
        <f t="shared" si="0"/>
        <v>1</v>
      </c>
      <c r="B10" s="453" t="s">
        <v>602</v>
      </c>
      <c r="C10" s="453" t="s">
        <v>876</v>
      </c>
      <c r="D10" s="454" t="s">
        <v>866</v>
      </c>
      <c r="E10" s="454" t="s">
        <v>866</v>
      </c>
      <c r="F10" s="455">
        <v>3</v>
      </c>
      <c r="G10" s="456">
        <f t="array" ref="G10">IF(B10&lt;&gt;"",IF(AND(OR(V10=V9,W10=W9),F10=F9,K10=K9,N10=N9),G9,MAX(IF(B10=B$6:$B9,$G$6:G9))+1),"")</f>
        <v>1</v>
      </c>
      <c r="H10" s="457" t="str">
        <f t="shared" si="1"/>
        <v>PT001</v>
      </c>
      <c r="I10" s="457">
        <f t="array" ref="I10">IF(C10&lt;&gt;"",IF(AND(OR(V10=V9,W10=W9),F10=F9,K10=K9,N10=N9),I9,MAX(IF(C10=C$6:$C9,$I$6:I9))+1),"")</f>
        <v>1</v>
      </c>
      <c r="J10" s="457" t="str">
        <f t="shared" si="2"/>
        <v>GBC001</v>
      </c>
      <c r="K10" s="1065" t="s">
        <v>933</v>
      </c>
      <c r="L10" s="459" t="str">
        <f>IF($K10&gt;0,VLOOKUP($K10,NV!$B$4:$C$33,2,0),"")</f>
        <v>Nguyễn Văn Quân</v>
      </c>
      <c r="M10" s="460"/>
      <c r="N10" s="461" t="str">
        <f t="shared" si="3"/>
        <v/>
      </c>
      <c r="O10" s="458" t="s">
        <v>989</v>
      </c>
      <c r="P10" s="458"/>
      <c r="Q10" s="461" t="str">
        <f t="shared" si="4"/>
        <v/>
      </c>
      <c r="R10" s="458"/>
      <c r="S10" s="458"/>
      <c r="T10" s="462" t="str">
        <f>IFERROR(INDEX(NX!$L$9:$L$168,MATCH($A10&amp;$P10,NX!$B$9:$B$169,0)),"")</f>
        <v/>
      </c>
      <c r="U10" s="458"/>
      <c r="V10" s="463" t="s">
        <v>308</v>
      </c>
      <c r="W10" s="463" t="s">
        <v>1043</v>
      </c>
      <c r="X10" s="464">
        <v>1500000</v>
      </c>
      <c r="Y10" s="452" t="str">
        <f t="shared" si="5"/>
        <v>64225</v>
      </c>
      <c r="Z10" s="452" t="str">
        <f t="shared" si="6"/>
        <v>33382</v>
      </c>
      <c r="AA10" s="465">
        <f t="shared" si="7"/>
        <v>0</v>
      </c>
      <c r="AB10" s="466"/>
      <c r="AC10" s="467">
        <f t="shared" si="23"/>
        <v>0</v>
      </c>
      <c r="AD10" s="468" t="str">
        <f t="shared" si="8"/>
        <v/>
      </c>
      <c r="AE10" s="468" t="str">
        <f t="shared" si="9"/>
        <v/>
      </c>
      <c r="AF10" s="469" t="str">
        <f t="shared" si="10"/>
        <v/>
      </c>
      <c r="AG10" s="468" t="str">
        <f t="shared" si="11"/>
        <v/>
      </c>
      <c r="AH10" s="470" t="str">
        <f t="shared" si="12"/>
        <v/>
      </c>
      <c r="AI10" s="471" t="str">
        <f>IF($AB10&lt;&gt;"",VLOOKUP($M10,DMKH!$B$6:$F$1822,3,0),"")</f>
        <v/>
      </c>
      <c r="AJ10" s="472" t="str">
        <f t="shared" si="24"/>
        <v/>
      </c>
      <c r="AK10" s="472" t="str">
        <f t="shared" si="25"/>
        <v/>
      </c>
      <c r="AL10" s="473" t="str">
        <f t="shared" si="13"/>
        <v>02/01/2015</v>
      </c>
      <c r="AM10" s="473" t="str">
        <f t="shared" si="14"/>
        <v>Ngày 02 tháng 01 năm 2015</v>
      </c>
      <c r="AN10" s="474" t="str">
        <f t="shared" si="15"/>
        <v>64225</v>
      </c>
      <c r="AO10" s="475" t="str">
        <f t="shared" si="16"/>
        <v>33382</v>
      </c>
      <c r="AP10" s="475" t="str">
        <f t="shared" si="17"/>
        <v/>
      </c>
      <c r="AQ10" s="475" t="str">
        <f t="shared" si="18"/>
        <v>1-64225</v>
      </c>
      <c r="AR10" s="475" t="str">
        <f t="shared" si="19"/>
        <v>1-33382</v>
      </c>
      <c r="AS10" s="475" t="str">
        <f t="shared" si="26"/>
        <v/>
      </c>
      <c r="AT10" s="475" t="str">
        <f t="shared" si="27"/>
        <v/>
      </c>
      <c r="AU10" s="475" t="str">
        <f t="shared" si="20"/>
        <v>1PT00164225</v>
      </c>
      <c r="AV10" s="475" t="str">
        <f t="shared" si="21"/>
        <v>133382</v>
      </c>
      <c r="AW10" s="475" t="str">
        <f t="shared" si="22"/>
        <v>1-64225-33382</v>
      </c>
    </row>
    <row r="11" spans="1:49">
      <c r="A11" s="452">
        <f t="shared" si="0"/>
        <v>1</v>
      </c>
      <c r="B11" s="453" t="s">
        <v>603</v>
      </c>
      <c r="C11" s="453" t="s">
        <v>871</v>
      </c>
      <c r="D11" s="454" t="s">
        <v>870</v>
      </c>
      <c r="E11" s="454" t="s">
        <v>870</v>
      </c>
      <c r="F11" s="455">
        <v>4</v>
      </c>
      <c r="G11" s="456">
        <f t="array" ref="G11">IF(B11&lt;&gt;"",IF(AND(OR(V11=V10,W11=W10),F11=F10,K11=K10,N11=N10),G10,MAX(IF(B11=B$6:$B10,$G$6:G10))+1),"")</f>
        <v>3</v>
      </c>
      <c r="H11" s="457" t="str">
        <f t="shared" si="1"/>
        <v>PC003</v>
      </c>
      <c r="I11" s="457">
        <f t="array" ref="I11">IF(C11&lt;&gt;"",IF(AND(OR(V11=V10,W11=W10),F11=F10,K11=K10,N11=N10),I10,MAX(IF(C11=C$6:$C10,$I$6:I10))+1),"")</f>
        <v>2</v>
      </c>
      <c r="J11" s="457" t="str">
        <f t="shared" si="2"/>
        <v>NVL002</v>
      </c>
      <c r="K11" s="1065" t="s">
        <v>933</v>
      </c>
      <c r="L11" s="459" t="str">
        <f>IF($K11&gt;0,VLOOKUP($K11,NV!$B$4:$C$33,2,0),"")</f>
        <v>Nguyễn Văn Quân</v>
      </c>
      <c r="M11" s="460"/>
      <c r="N11" s="461" t="str">
        <f t="shared" si="3"/>
        <v/>
      </c>
      <c r="O11" s="458" t="s">
        <v>964</v>
      </c>
      <c r="P11" s="458"/>
      <c r="Q11" s="461" t="str">
        <f t="shared" si="4"/>
        <v/>
      </c>
      <c r="R11" s="458"/>
      <c r="S11" s="458"/>
      <c r="T11" s="462" t="str">
        <f>IFERROR(INDEX(NX!$L$9:$L$168,MATCH($A11&amp;$P11,NX!$B$9:$B$169,0)),"")</f>
        <v/>
      </c>
      <c r="U11" s="458"/>
      <c r="V11" s="463" t="s">
        <v>1043</v>
      </c>
      <c r="W11" s="463" t="s">
        <v>38</v>
      </c>
      <c r="X11" s="464">
        <v>2250000</v>
      </c>
      <c r="Y11" s="452" t="str">
        <f t="shared" si="5"/>
        <v>33382</v>
      </c>
      <c r="Z11" s="452" t="str">
        <f t="shared" si="6"/>
        <v>1111</v>
      </c>
      <c r="AA11" s="465">
        <f t="shared" si="7"/>
        <v>0</v>
      </c>
      <c r="AB11" s="466"/>
      <c r="AC11" s="467">
        <f t="shared" si="23"/>
        <v>0</v>
      </c>
      <c r="AD11" s="468" t="str">
        <f t="shared" si="8"/>
        <v/>
      </c>
      <c r="AE11" s="468" t="str">
        <f t="shared" si="9"/>
        <v/>
      </c>
      <c r="AF11" s="469" t="str">
        <f t="shared" si="10"/>
        <v/>
      </c>
      <c r="AG11" s="468" t="str">
        <f t="shared" si="11"/>
        <v/>
      </c>
      <c r="AH11" s="470">
        <f t="shared" si="12"/>
        <v>4</v>
      </c>
      <c r="AI11" s="471" t="str">
        <f>IF($AB11&lt;&gt;"",VLOOKUP($M11,DMKH!$B$6:$F$1822,3,0),"")</f>
        <v/>
      </c>
      <c r="AJ11" s="472" t="str">
        <f t="shared" si="24"/>
        <v/>
      </c>
      <c r="AK11" s="472" t="str">
        <f t="shared" si="25"/>
        <v/>
      </c>
      <c r="AL11" s="473" t="str">
        <f t="shared" si="13"/>
        <v>13/01/2015</v>
      </c>
      <c r="AM11" s="473" t="str">
        <f t="shared" si="14"/>
        <v>Ngày 13 tháng 01 năm 2015</v>
      </c>
      <c r="AN11" s="474" t="str">
        <f t="shared" si="15"/>
        <v>33382</v>
      </c>
      <c r="AO11" s="475" t="str">
        <f t="shared" si="16"/>
        <v>1111</v>
      </c>
      <c r="AP11" s="475" t="str">
        <f t="shared" si="17"/>
        <v/>
      </c>
      <c r="AQ11" s="475" t="str">
        <f t="shared" si="18"/>
        <v>1-33382</v>
      </c>
      <c r="AR11" s="475" t="str">
        <f t="shared" si="19"/>
        <v>1-1111</v>
      </c>
      <c r="AS11" s="475" t="str">
        <f t="shared" si="26"/>
        <v>1</v>
      </c>
      <c r="AT11" s="475" t="str">
        <f t="shared" si="27"/>
        <v/>
      </c>
      <c r="AU11" s="475" t="str">
        <f t="shared" si="20"/>
        <v>1PC00333382</v>
      </c>
      <c r="AV11" s="475" t="str">
        <f t="shared" si="21"/>
        <v>11111</v>
      </c>
      <c r="AW11" s="475" t="str">
        <f t="shared" si="22"/>
        <v>1-33382-1111</v>
      </c>
    </row>
    <row r="12" spans="1:49">
      <c r="A12" s="452">
        <f t="shared" si="0"/>
        <v>1</v>
      </c>
      <c r="B12" s="453" t="s">
        <v>869</v>
      </c>
      <c r="C12" s="453" t="s">
        <v>871</v>
      </c>
      <c r="D12" s="454" t="s">
        <v>877</v>
      </c>
      <c r="E12" s="454" t="s">
        <v>870</v>
      </c>
      <c r="F12" s="455">
        <v>4</v>
      </c>
      <c r="G12" s="456">
        <f t="array" ref="G12">IF(B12&lt;&gt;"",IF(AND(OR(V12=V11,W12=W11),F12=F11,K12=K11,N12=N11),G11,MAX(IF(B12=B$6:$B11,$G$6:G11))+1),"")</f>
        <v>1</v>
      </c>
      <c r="H12" s="457" t="str">
        <f t="shared" si="1"/>
        <v>PKT001</v>
      </c>
      <c r="I12" s="457">
        <f t="array" ref="I12">IF(C12&lt;&gt;"",IF(AND(OR(V12=V11,W12=W11),F12=F11,K12=K11,N12=N11),I11,MAX(IF(C12=C$6:$C11,$I$6:I11))+1),"")</f>
        <v>3</v>
      </c>
      <c r="J12" s="457" t="str">
        <f t="shared" si="2"/>
        <v>NVL003</v>
      </c>
      <c r="K12" s="1065" t="s">
        <v>933</v>
      </c>
      <c r="L12" s="459" t="str">
        <f>IF($K12&gt;0,VLOOKUP($K12,NV!$B$4:$C$33,2,0),"")</f>
        <v>Nguyễn Văn Quân</v>
      </c>
      <c r="M12" s="460"/>
      <c r="N12" s="461" t="str">
        <f t="shared" si="3"/>
        <v/>
      </c>
      <c r="O12" s="458" t="s">
        <v>987</v>
      </c>
      <c r="P12" s="458"/>
      <c r="Q12" s="461" t="str">
        <f t="shared" si="4"/>
        <v/>
      </c>
      <c r="R12" s="458"/>
      <c r="S12" s="458"/>
      <c r="T12" s="462" t="str">
        <f>IFERROR(INDEX(NX!$L$9:$L$168,MATCH($A12&amp;$P12,NX!$B$9:$B$169,0)),"")</f>
        <v/>
      </c>
      <c r="U12" s="458"/>
      <c r="V12" s="463" t="s">
        <v>301</v>
      </c>
      <c r="W12" s="463" t="s">
        <v>178</v>
      </c>
      <c r="X12" s="464">
        <v>8404000</v>
      </c>
      <c r="Y12" s="452" t="str">
        <f t="shared" si="5"/>
        <v>64221</v>
      </c>
      <c r="Z12" s="452" t="str">
        <f t="shared" si="6"/>
        <v>334</v>
      </c>
      <c r="AA12" s="465">
        <f t="shared" si="7"/>
        <v>0</v>
      </c>
      <c r="AB12" s="466"/>
      <c r="AC12" s="467">
        <f t="shared" si="23"/>
        <v>0</v>
      </c>
      <c r="AD12" s="468" t="str">
        <f t="shared" si="8"/>
        <v/>
      </c>
      <c r="AE12" s="468" t="str">
        <f t="shared" si="9"/>
        <v/>
      </c>
      <c r="AF12" s="469" t="str">
        <f t="shared" si="10"/>
        <v/>
      </c>
      <c r="AG12" s="468" t="str">
        <f t="shared" si="11"/>
        <v/>
      </c>
      <c r="AH12" s="470">
        <f t="shared" si="12"/>
        <v>4</v>
      </c>
      <c r="AI12" s="471" t="str">
        <f>IF($AB12&lt;&gt;"",VLOOKUP($M12,DMKH!$B$6:$F$1822,3,0),"")</f>
        <v/>
      </c>
      <c r="AJ12" s="472" t="str">
        <f t="shared" si="24"/>
        <v/>
      </c>
      <c r="AK12" s="472" t="str">
        <f t="shared" si="25"/>
        <v/>
      </c>
      <c r="AL12" s="473" t="str">
        <f t="shared" si="13"/>
        <v>31/01/2015</v>
      </c>
      <c r="AM12" s="473" t="str">
        <f t="shared" si="14"/>
        <v>Ngày 31 tháng 01 năm 2015</v>
      </c>
      <c r="AN12" s="474" t="str">
        <f t="shared" si="15"/>
        <v>64221</v>
      </c>
      <c r="AO12" s="475" t="str">
        <f t="shared" si="16"/>
        <v>334</v>
      </c>
      <c r="AP12" s="475" t="str">
        <f t="shared" si="17"/>
        <v/>
      </c>
      <c r="AQ12" s="475" t="str">
        <f t="shared" si="18"/>
        <v>1-64221</v>
      </c>
      <c r="AR12" s="475" t="str">
        <f t="shared" si="19"/>
        <v>1-334</v>
      </c>
      <c r="AS12" s="475" t="str">
        <f t="shared" si="26"/>
        <v>1</v>
      </c>
      <c r="AT12" s="475" t="str">
        <f t="shared" si="27"/>
        <v/>
      </c>
      <c r="AU12" s="475" t="str">
        <f t="shared" si="20"/>
        <v>1PKT00164221</v>
      </c>
      <c r="AV12" s="475" t="str">
        <f t="shared" si="21"/>
        <v>1334</v>
      </c>
      <c r="AW12" s="475" t="str">
        <f t="shared" si="22"/>
        <v>1-64221-334</v>
      </c>
    </row>
    <row r="13" spans="1:49">
      <c r="A13" s="452">
        <f t="shared" si="0"/>
        <v>1</v>
      </c>
      <c r="B13" s="453" t="s">
        <v>603</v>
      </c>
      <c r="C13" s="453" t="s">
        <v>875</v>
      </c>
      <c r="D13" s="454" t="s">
        <v>877</v>
      </c>
      <c r="E13" s="454" t="s">
        <v>877</v>
      </c>
      <c r="F13" s="455">
        <v>6</v>
      </c>
      <c r="G13" s="456">
        <f t="array" ref="G13">IF(B13&lt;&gt;"",IF(AND(OR(V13=V12,W13=W12),F13=F12,K13=K12,N13=N12),G12,MAX(IF(B13=B$6:$B12,$G$6:G12))+1),"")</f>
        <v>4</v>
      </c>
      <c r="H13" s="457" t="str">
        <f t="shared" si="1"/>
        <v>PC004</v>
      </c>
      <c r="I13" s="457">
        <f t="array" ref="I13">IF(C13&lt;&gt;"",IF(AND(OR(V13=V12,W13=W12),F13=F12,K13=K12,N13=N12),I12,MAX(IF(C13=C$6:$C12,$I$6:I12))+1),"")</f>
        <v>2</v>
      </c>
      <c r="J13" s="457" t="str">
        <f t="shared" si="2"/>
        <v>GBN002</v>
      </c>
      <c r="K13" s="1065" t="s">
        <v>933</v>
      </c>
      <c r="L13" s="459" t="str">
        <f>IF($K13&gt;0,VLOOKUP($K13,NV!$B$4:$C$33,2,0),"")</f>
        <v>Nguyễn Văn Quân</v>
      </c>
      <c r="M13" s="460"/>
      <c r="N13" s="461" t="str">
        <f t="shared" si="3"/>
        <v/>
      </c>
      <c r="O13" s="458" t="s">
        <v>986</v>
      </c>
      <c r="P13" s="458"/>
      <c r="Q13" s="461" t="str">
        <f t="shared" si="4"/>
        <v/>
      </c>
      <c r="R13" s="458"/>
      <c r="S13" s="458"/>
      <c r="T13" s="462" t="str">
        <f>IFERROR(INDEX(NX!$L$9:$L$168,MATCH($A13&amp;$P13,NX!$B$9:$B$169,0)),"")</f>
        <v/>
      </c>
      <c r="U13" s="458"/>
      <c r="V13" s="463" t="s">
        <v>178</v>
      </c>
      <c r="W13" s="463" t="s">
        <v>38</v>
      </c>
      <c r="X13" s="464">
        <v>8404000</v>
      </c>
      <c r="Y13" s="452" t="str">
        <f t="shared" si="5"/>
        <v>334</v>
      </c>
      <c r="Z13" s="452" t="str">
        <f t="shared" si="6"/>
        <v>1111</v>
      </c>
      <c r="AA13" s="465">
        <f t="shared" si="7"/>
        <v>0</v>
      </c>
      <c r="AB13" s="466"/>
      <c r="AC13" s="467">
        <f t="shared" si="23"/>
        <v>0</v>
      </c>
      <c r="AD13" s="468" t="str">
        <f t="shared" si="8"/>
        <v/>
      </c>
      <c r="AE13" s="468" t="str">
        <f t="shared" si="9"/>
        <v/>
      </c>
      <c r="AF13" s="469" t="str">
        <f t="shared" si="10"/>
        <v/>
      </c>
      <c r="AG13" s="468" t="str">
        <f t="shared" si="11"/>
        <v/>
      </c>
      <c r="AH13" s="470" t="str">
        <f t="shared" si="12"/>
        <v/>
      </c>
      <c r="AI13" s="471" t="str">
        <f>IF($AB13&lt;&gt;"",VLOOKUP($M13,DMKH!$B$6:$F$1822,3,0),"")</f>
        <v/>
      </c>
      <c r="AJ13" s="472" t="str">
        <f t="shared" si="24"/>
        <v/>
      </c>
      <c r="AK13" s="472" t="str">
        <f t="shared" si="25"/>
        <v/>
      </c>
      <c r="AL13" s="473" t="str">
        <f t="shared" si="13"/>
        <v>31/01/2015</v>
      </c>
      <c r="AM13" s="473" t="str">
        <f t="shared" si="14"/>
        <v>Ngày 31 tháng 01 năm 2015</v>
      </c>
      <c r="AN13" s="474" t="str">
        <f t="shared" si="15"/>
        <v>334</v>
      </c>
      <c r="AO13" s="475" t="str">
        <f t="shared" si="16"/>
        <v>1111</v>
      </c>
      <c r="AP13" s="475" t="str">
        <f t="shared" si="17"/>
        <v/>
      </c>
      <c r="AQ13" s="475" t="str">
        <f t="shared" si="18"/>
        <v>1-334</v>
      </c>
      <c r="AR13" s="475" t="str">
        <f t="shared" si="19"/>
        <v>1-1111</v>
      </c>
      <c r="AS13" s="475" t="str">
        <f t="shared" si="26"/>
        <v/>
      </c>
      <c r="AT13" s="475" t="str">
        <f t="shared" si="27"/>
        <v/>
      </c>
      <c r="AU13" s="475" t="str">
        <f t="shared" si="20"/>
        <v>1PC004334</v>
      </c>
      <c r="AV13" s="475" t="str">
        <f t="shared" si="21"/>
        <v>11111</v>
      </c>
      <c r="AW13" s="475" t="str">
        <f t="shared" si="22"/>
        <v>1-334-1111</v>
      </c>
    </row>
    <row r="14" spans="1:49">
      <c r="A14" s="452">
        <f t="shared" si="0"/>
        <v>2</v>
      </c>
      <c r="B14" s="453" t="s">
        <v>603</v>
      </c>
      <c r="C14" s="453" t="s">
        <v>875</v>
      </c>
      <c r="D14" s="454" t="s">
        <v>950</v>
      </c>
      <c r="E14" s="454" t="s">
        <v>950</v>
      </c>
      <c r="F14" s="455" t="s">
        <v>960</v>
      </c>
      <c r="G14" s="456">
        <f t="array" ref="G14">IF(B14&lt;&gt;"",IF(AND(OR(V14=V13,W14=W13),F14=F13,K14=K13,N14=N13),G13,MAX(IF(B14=B$6:$B13,$G$6:G13))+1),"")</f>
        <v>5</v>
      </c>
      <c r="H14" s="457" t="str">
        <f t="shared" si="1"/>
        <v>PC005</v>
      </c>
      <c r="I14" s="457">
        <f t="array" ref="I14">IF(C14&lt;&gt;"",IF(AND(OR(V14=V13,W14=W13),F14=F13,K14=K13,N14=N13),I13,MAX(IF(C14=C$6:$C13,$I$6:I13))+1),"")</f>
        <v>3</v>
      </c>
      <c r="J14" s="457" t="str">
        <f t="shared" si="2"/>
        <v>GBN003</v>
      </c>
      <c r="K14" s="1065" t="s">
        <v>933</v>
      </c>
      <c r="L14" s="459" t="str">
        <f>IF($K14&gt;0,VLOOKUP($K14,NV!$B$4:$C$33,2,0),"")</f>
        <v>Nguyễn Văn Quân</v>
      </c>
      <c r="M14" s="460"/>
      <c r="N14" s="461" t="str">
        <f t="shared" si="3"/>
        <v/>
      </c>
      <c r="O14" s="458" t="s">
        <v>951</v>
      </c>
      <c r="P14" s="458"/>
      <c r="Q14" s="461" t="str">
        <f t="shared" si="4"/>
        <v/>
      </c>
      <c r="R14" s="458"/>
      <c r="S14" s="458"/>
      <c r="T14" s="462" t="str">
        <f>IFERROR(INDEX(NX!$L$9:$L$168,MATCH($A14&amp;$P14,NX!$B$9:$B$169,0)),"")</f>
        <v/>
      </c>
      <c r="U14" s="458"/>
      <c r="V14" s="463" t="s">
        <v>313</v>
      </c>
      <c r="W14" s="463" t="s">
        <v>38</v>
      </c>
      <c r="X14" s="464">
        <v>4000000</v>
      </c>
      <c r="Y14" s="452" t="str">
        <f t="shared" si="5"/>
        <v>64228</v>
      </c>
      <c r="Z14" s="452" t="str">
        <f t="shared" si="6"/>
        <v>1111</v>
      </c>
      <c r="AA14" s="465">
        <f t="shared" si="7"/>
        <v>0</v>
      </c>
      <c r="AB14" s="466"/>
      <c r="AC14" s="467">
        <f t="shared" si="23"/>
        <v>0</v>
      </c>
      <c r="AD14" s="468" t="str">
        <f t="shared" si="8"/>
        <v/>
      </c>
      <c r="AE14" s="468" t="str">
        <f t="shared" si="9"/>
        <v/>
      </c>
      <c r="AF14" s="469" t="str">
        <f t="shared" si="10"/>
        <v/>
      </c>
      <c r="AG14" s="468" t="str">
        <f t="shared" si="11"/>
        <v/>
      </c>
      <c r="AH14" s="470" t="str">
        <f t="shared" si="12"/>
        <v/>
      </c>
      <c r="AI14" s="471" t="str">
        <f>IF($AB14&lt;&gt;"",VLOOKUP($M14,DMKH!$B$6:$F$1822,3,0),"")</f>
        <v/>
      </c>
      <c r="AJ14" s="472" t="str">
        <f t="shared" si="24"/>
        <v/>
      </c>
      <c r="AK14" s="472" t="str">
        <f t="shared" si="25"/>
        <v/>
      </c>
      <c r="AL14" s="473" t="str">
        <f t="shared" si="13"/>
        <v>25/02/2015</v>
      </c>
      <c r="AM14" s="473" t="str">
        <f t="shared" si="14"/>
        <v>Ngày 25 tháng 02 năm 2015</v>
      </c>
      <c r="AN14" s="474" t="str">
        <f t="shared" si="15"/>
        <v>64228</v>
      </c>
      <c r="AO14" s="475" t="str">
        <f t="shared" si="16"/>
        <v>1111</v>
      </c>
      <c r="AP14" s="475" t="str">
        <f t="shared" si="17"/>
        <v/>
      </c>
      <c r="AQ14" s="475" t="str">
        <f t="shared" si="18"/>
        <v>2-64228</v>
      </c>
      <c r="AR14" s="475" t="str">
        <f t="shared" si="19"/>
        <v>2-1111</v>
      </c>
      <c r="AS14" s="475" t="str">
        <f t="shared" si="26"/>
        <v/>
      </c>
      <c r="AT14" s="475" t="str">
        <f t="shared" si="27"/>
        <v/>
      </c>
      <c r="AU14" s="475" t="str">
        <f t="shared" si="20"/>
        <v>2PC00564228</v>
      </c>
      <c r="AV14" s="475" t="str">
        <f t="shared" si="21"/>
        <v>21111</v>
      </c>
      <c r="AW14" s="475" t="str">
        <f t="shared" si="22"/>
        <v>2-64228-1111</v>
      </c>
    </row>
    <row r="15" spans="1:49">
      <c r="A15" s="452">
        <f t="shared" si="0"/>
        <v>2</v>
      </c>
      <c r="B15" s="476" t="s">
        <v>869</v>
      </c>
      <c r="C15" s="476"/>
      <c r="D15" s="454" t="s">
        <v>878</v>
      </c>
      <c r="E15" s="454" t="s">
        <v>878</v>
      </c>
      <c r="F15" s="455">
        <v>7</v>
      </c>
      <c r="G15" s="456">
        <f t="array" ref="G15">IF(B15&lt;&gt;"",IF(AND(OR(V15=V14,W15=W14),F15=F14,K15=K14,N15=N14),G14,MAX(IF(B15=B$6:$B14,$G$6:G14))+1),"")</f>
        <v>2</v>
      </c>
      <c r="H15" s="457" t="str">
        <f t="shared" si="1"/>
        <v>PKT002</v>
      </c>
      <c r="I15" s="457" t="str">
        <f t="array" ref="I15">IF(C15&lt;&gt;"",IF(AND(OR(V15=V14,W15=W14),F15=F14,K15=K14,N15=N14),I14,MAX(IF(C15=C$6:$C14,$I$6:I14))+1),"")</f>
        <v/>
      </c>
      <c r="J15" s="457" t="str">
        <f t="shared" si="2"/>
        <v/>
      </c>
      <c r="K15" s="1065" t="s">
        <v>933</v>
      </c>
      <c r="L15" s="459" t="str">
        <f>IF($K15&gt;0,VLOOKUP($K15,NV!$B$4:$C$33,2,0),"")</f>
        <v>Nguyễn Văn Quân</v>
      </c>
      <c r="M15" s="460"/>
      <c r="N15" s="461" t="str">
        <f t="shared" si="3"/>
        <v/>
      </c>
      <c r="O15" s="458" t="s">
        <v>985</v>
      </c>
      <c r="P15" s="458"/>
      <c r="Q15" s="461" t="str">
        <f t="shared" si="4"/>
        <v/>
      </c>
      <c r="R15" s="458"/>
      <c r="S15" s="458"/>
      <c r="T15" s="462" t="str">
        <f>IFERROR(INDEX(NX!$L$9:$L$168,MATCH($A15&amp;$P15,NX!$B$9:$B$169,0)),"")</f>
        <v/>
      </c>
      <c r="U15" s="458"/>
      <c r="V15" s="463" t="s">
        <v>301</v>
      </c>
      <c r="W15" s="463" t="s">
        <v>178</v>
      </c>
      <c r="X15" s="464">
        <v>7677000</v>
      </c>
      <c r="Y15" s="452" t="str">
        <f t="shared" si="5"/>
        <v>64221</v>
      </c>
      <c r="Z15" s="452" t="str">
        <f t="shared" si="6"/>
        <v>334</v>
      </c>
      <c r="AA15" s="465">
        <f t="shared" si="7"/>
        <v>0</v>
      </c>
      <c r="AB15" s="466"/>
      <c r="AC15" s="467">
        <f t="shared" si="23"/>
        <v>0</v>
      </c>
      <c r="AD15" s="468" t="str">
        <f t="shared" si="8"/>
        <v/>
      </c>
      <c r="AE15" s="468" t="str">
        <f t="shared" si="9"/>
        <v/>
      </c>
      <c r="AF15" s="469" t="str">
        <f t="shared" si="10"/>
        <v/>
      </c>
      <c r="AG15" s="468" t="str">
        <f t="shared" si="11"/>
        <v/>
      </c>
      <c r="AH15" s="470" t="str">
        <f t="shared" si="12"/>
        <v/>
      </c>
      <c r="AI15" s="471" t="str">
        <f>IF($AB15&lt;&gt;"",VLOOKUP($M15,DMKH!$B$6:$F$1822,3,0),"")</f>
        <v/>
      </c>
      <c r="AJ15" s="472" t="str">
        <f t="shared" si="24"/>
        <v/>
      </c>
      <c r="AK15" s="472" t="str">
        <f t="shared" si="25"/>
        <v/>
      </c>
      <c r="AL15" s="473" t="str">
        <f t="shared" si="13"/>
        <v>28/02/2015</v>
      </c>
      <c r="AM15" s="473" t="str">
        <f t="shared" si="14"/>
        <v>Ngày 28 tháng 02 năm 2015</v>
      </c>
      <c r="AN15" s="474" t="str">
        <f t="shared" si="15"/>
        <v>64221</v>
      </c>
      <c r="AO15" s="475" t="str">
        <f t="shared" si="16"/>
        <v>334</v>
      </c>
      <c r="AP15" s="475" t="str">
        <f t="shared" si="17"/>
        <v/>
      </c>
      <c r="AQ15" s="475" t="str">
        <f t="shared" si="18"/>
        <v>2-64221</v>
      </c>
      <c r="AR15" s="475" t="str">
        <f t="shared" si="19"/>
        <v>2-334</v>
      </c>
      <c r="AS15" s="475" t="str">
        <f t="shared" si="26"/>
        <v/>
      </c>
      <c r="AT15" s="475" t="str">
        <f t="shared" si="27"/>
        <v/>
      </c>
      <c r="AU15" s="475" t="str">
        <f t="shared" si="20"/>
        <v>2PKT00264221</v>
      </c>
      <c r="AV15" s="475" t="str">
        <f t="shared" si="21"/>
        <v>2334</v>
      </c>
      <c r="AW15" s="475" t="str">
        <f t="shared" si="22"/>
        <v>2-64221-334</v>
      </c>
    </row>
    <row r="16" spans="1:49">
      <c r="A16" s="452">
        <f t="shared" si="0"/>
        <v>2</v>
      </c>
      <c r="B16" s="476" t="s">
        <v>603</v>
      </c>
      <c r="C16" s="476"/>
      <c r="D16" s="454" t="s">
        <v>878</v>
      </c>
      <c r="E16" s="454" t="s">
        <v>878</v>
      </c>
      <c r="F16" s="455">
        <v>8</v>
      </c>
      <c r="G16" s="456">
        <f t="array" ref="G16">IF(B16&lt;&gt;"",IF(AND(OR(V16=V15,W16=W15),F16=F15,K16=K15,N16=N15),G15,MAX(IF(B16=B$6:$B15,$G$6:G15))+1),"")</f>
        <v>6</v>
      </c>
      <c r="H16" s="457" t="str">
        <f t="shared" si="1"/>
        <v>PC006</v>
      </c>
      <c r="I16" s="457" t="str">
        <f t="array" ref="I16">IF(C16&lt;&gt;"",IF(AND(OR(V16=V15,W16=W15),F16=F15,K16=K15,N16=N15),I15,MAX(IF(C16=C$6:$C15,$I$6:I15))+1),"")</f>
        <v/>
      </c>
      <c r="J16" s="457" t="str">
        <f t="shared" si="2"/>
        <v/>
      </c>
      <c r="K16" s="1065" t="s">
        <v>933</v>
      </c>
      <c r="L16" s="459" t="str">
        <f>IF($K16&gt;0,VLOOKUP($K16,NV!$B$4:$C$33,2,0),"")</f>
        <v>Nguyễn Văn Quân</v>
      </c>
      <c r="M16" s="460"/>
      <c r="N16" s="461" t="str">
        <f t="shared" si="3"/>
        <v/>
      </c>
      <c r="O16" s="458" t="s">
        <v>984</v>
      </c>
      <c r="P16" s="458"/>
      <c r="Q16" s="461" t="str">
        <f t="shared" si="4"/>
        <v/>
      </c>
      <c r="R16" s="458"/>
      <c r="S16" s="458"/>
      <c r="T16" s="462" t="str">
        <f>IFERROR(INDEX(NX!$L$9:$L$168,MATCH($A16&amp;$P16,NX!$B$9:$B$169,0)),"")</f>
        <v/>
      </c>
      <c r="U16" s="458"/>
      <c r="V16" s="463" t="s">
        <v>178</v>
      </c>
      <c r="W16" s="463" t="s">
        <v>38</v>
      </c>
      <c r="X16" s="464">
        <v>7677000</v>
      </c>
      <c r="Y16" s="452" t="str">
        <f t="shared" si="5"/>
        <v>334</v>
      </c>
      <c r="Z16" s="452" t="str">
        <f t="shared" si="6"/>
        <v>1111</v>
      </c>
      <c r="AA16" s="465">
        <f t="shared" si="7"/>
        <v>0</v>
      </c>
      <c r="AB16" s="466"/>
      <c r="AC16" s="467">
        <f t="shared" si="23"/>
        <v>0</v>
      </c>
      <c r="AD16" s="468" t="str">
        <f t="shared" si="8"/>
        <v/>
      </c>
      <c r="AE16" s="468" t="str">
        <f t="shared" si="9"/>
        <v/>
      </c>
      <c r="AF16" s="469" t="str">
        <f t="shared" si="10"/>
        <v/>
      </c>
      <c r="AG16" s="468" t="str">
        <f t="shared" si="11"/>
        <v/>
      </c>
      <c r="AH16" s="470" t="str">
        <f t="shared" si="12"/>
        <v/>
      </c>
      <c r="AI16" s="471" t="str">
        <f>IF($AB16&lt;&gt;"",VLOOKUP($M16,DMKH!$B$6:$F$1822,3,0),"")</f>
        <v/>
      </c>
      <c r="AJ16" s="472" t="str">
        <f t="shared" si="24"/>
        <v/>
      </c>
      <c r="AK16" s="472" t="str">
        <f t="shared" si="25"/>
        <v/>
      </c>
      <c r="AL16" s="473" t="str">
        <f t="shared" si="13"/>
        <v>28/02/2015</v>
      </c>
      <c r="AM16" s="473" t="str">
        <f t="shared" si="14"/>
        <v>Ngày 28 tháng 02 năm 2015</v>
      </c>
      <c r="AN16" s="474" t="str">
        <f t="shared" si="15"/>
        <v>334</v>
      </c>
      <c r="AO16" s="475" t="str">
        <f t="shared" si="16"/>
        <v>1111</v>
      </c>
      <c r="AP16" s="475" t="str">
        <f t="shared" si="17"/>
        <v/>
      </c>
      <c r="AQ16" s="475" t="str">
        <f t="shared" si="18"/>
        <v>2-334</v>
      </c>
      <c r="AR16" s="475" t="str">
        <f t="shared" si="19"/>
        <v>2-1111</v>
      </c>
      <c r="AS16" s="475" t="str">
        <f t="shared" si="26"/>
        <v/>
      </c>
      <c r="AT16" s="475" t="str">
        <f t="shared" si="27"/>
        <v/>
      </c>
      <c r="AU16" s="475" t="str">
        <f t="shared" si="20"/>
        <v>2PC006334</v>
      </c>
      <c r="AV16" s="475" t="str">
        <f t="shared" si="21"/>
        <v>21111</v>
      </c>
      <c r="AW16" s="475" t="str">
        <f t="shared" si="22"/>
        <v>2-334-1111</v>
      </c>
    </row>
    <row r="17" spans="1:50" s="477" customFormat="1">
      <c r="A17" s="452">
        <f t="shared" si="0"/>
        <v>3</v>
      </c>
      <c r="B17" s="476" t="s">
        <v>869</v>
      </c>
      <c r="C17" s="476"/>
      <c r="D17" s="463" t="s">
        <v>879</v>
      </c>
      <c r="E17" s="463" t="s">
        <v>879</v>
      </c>
      <c r="F17" s="455">
        <v>9</v>
      </c>
      <c r="G17" s="456">
        <f t="array" ref="G17">IF(B17&lt;&gt;"",IF(AND(OR(V17=V16,W17=W16),F17=F16,K17=K16,N17=N16),G16,MAX(IF(B17=B$6:$B16,$G$6:G16))+1),"")</f>
        <v>3</v>
      </c>
      <c r="H17" s="457" t="str">
        <f t="shared" si="1"/>
        <v>PKT003</v>
      </c>
      <c r="I17" s="457" t="str">
        <f t="array" ref="I17">IF(C17&lt;&gt;"",IF(AND(OR(V17=V16,W17=W16),F17=F16,K17=K16,N17=N16),I16,MAX(IF(C17=C$6:$C16,$I$6:I16))+1),"")</f>
        <v/>
      </c>
      <c r="J17" s="457" t="str">
        <f t="shared" si="2"/>
        <v/>
      </c>
      <c r="K17" s="1065" t="s">
        <v>933</v>
      </c>
      <c r="L17" s="459" t="str">
        <f>IF($K17&gt;0,VLOOKUP($K17,NV!$B$4:$C$33,2,0),"")</f>
        <v>Nguyễn Văn Quân</v>
      </c>
      <c r="M17" s="460"/>
      <c r="N17" s="461" t="str">
        <f t="shared" si="3"/>
        <v/>
      </c>
      <c r="O17" s="458" t="s">
        <v>983</v>
      </c>
      <c r="P17" s="458"/>
      <c r="Q17" s="461" t="str">
        <f t="shared" si="4"/>
        <v/>
      </c>
      <c r="R17" s="458"/>
      <c r="S17" s="458"/>
      <c r="T17" s="462" t="str">
        <f>IFERROR(INDEX(NX!$L$9:$L$168,MATCH($A17&amp;$P17,NX!$B$9:$B$169,0)),"")</f>
        <v/>
      </c>
      <c r="U17" s="458"/>
      <c r="V17" s="463" t="s">
        <v>301</v>
      </c>
      <c r="W17" s="463" t="s">
        <v>178</v>
      </c>
      <c r="X17" s="464">
        <v>8172000</v>
      </c>
      <c r="Y17" s="452" t="str">
        <f t="shared" si="5"/>
        <v>64221</v>
      </c>
      <c r="Z17" s="452" t="str">
        <f t="shared" si="6"/>
        <v>334</v>
      </c>
      <c r="AA17" s="465">
        <f t="shared" si="7"/>
        <v>0</v>
      </c>
      <c r="AB17" s="466"/>
      <c r="AC17" s="467">
        <f t="shared" si="23"/>
        <v>0</v>
      </c>
      <c r="AD17" s="468" t="str">
        <f t="shared" si="8"/>
        <v/>
      </c>
      <c r="AE17" s="468" t="str">
        <f t="shared" si="9"/>
        <v/>
      </c>
      <c r="AF17" s="469" t="str">
        <f t="shared" si="10"/>
        <v/>
      </c>
      <c r="AG17" s="468" t="str">
        <f t="shared" si="11"/>
        <v/>
      </c>
      <c r="AH17" s="470" t="str">
        <f t="shared" si="12"/>
        <v/>
      </c>
      <c r="AI17" s="471" t="str">
        <f>IF($AB17&lt;&gt;"",VLOOKUP($M17,DMKH!$B$6:$F$1822,3,0),"")</f>
        <v/>
      </c>
      <c r="AJ17" s="472" t="str">
        <f t="shared" si="24"/>
        <v/>
      </c>
      <c r="AK17" s="472" t="str">
        <f t="shared" si="25"/>
        <v/>
      </c>
      <c r="AL17" s="473" t="str">
        <f t="shared" si="13"/>
        <v>31/03/2015</v>
      </c>
      <c r="AM17" s="473" t="str">
        <f t="shared" si="14"/>
        <v>Ngày 31 tháng 03 năm 2015</v>
      </c>
      <c r="AN17" s="474" t="str">
        <f t="shared" si="15"/>
        <v>64221</v>
      </c>
      <c r="AO17" s="475" t="str">
        <f t="shared" si="16"/>
        <v>334</v>
      </c>
      <c r="AP17" s="475" t="str">
        <f t="shared" si="17"/>
        <v/>
      </c>
      <c r="AQ17" s="475" t="str">
        <f t="shared" si="18"/>
        <v>3-64221</v>
      </c>
      <c r="AR17" s="475" t="str">
        <f t="shared" si="19"/>
        <v>3-334</v>
      </c>
      <c r="AS17" s="475" t="str">
        <f t="shared" si="26"/>
        <v/>
      </c>
      <c r="AT17" s="475" t="str">
        <f t="shared" si="27"/>
        <v/>
      </c>
      <c r="AU17" s="475" t="str">
        <f t="shared" si="20"/>
        <v>3PKT00364221</v>
      </c>
      <c r="AV17" s="475" t="str">
        <f t="shared" si="21"/>
        <v>3334</v>
      </c>
      <c r="AW17" s="475" t="str">
        <f t="shared" si="22"/>
        <v>3-64221-334</v>
      </c>
      <c r="AX17" s="416"/>
    </row>
    <row r="18" spans="1:50">
      <c r="A18" s="452">
        <f t="shared" si="0"/>
        <v>3</v>
      </c>
      <c r="B18" s="476" t="s">
        <v>603</v>
      </c>
      <c r="C18" s="476"/>
      <c r="D18" s="463" t="s">
        <v>879</v>
      </c>
      <c r="E18" s="463" t="s">
        <v>879</v>
      </c>
      <c r="F18" s="455">
        <v>10</v>
      </c>
      <c r="G18" s="456">
        <f t="array" ref="G18">IF(B18&lt;&gt;"",IF(AND(OR(V18=V17,W18=W17),F18=F17,K18=K17,N18=N17),G17,MAX(IF(B18=B$6:$B17,$G$6:G17))+1),"")</f>
        <v>7</v>
      </c>
      <c r="H18" s="457" t="str">
        <f t="shared" si="1"/>
        <v>PC007</v>
      </c>
      <c r="I18" s="457" t="str">
        <f t="array" ref="I18">IF(C18&lt;&gt;"",IF(AND(OR(V18=V17,W18=W17),F18=F17,K18=K17,N18=N17),I17,MAX(IF(C18=C$6:$C17,$I$6:I17))+1),"")</f>
        <v/>
      </c>
      <c r="J18" s="457" t="str">
        <f t="shared" si="2"/>
        <v/>
      </c>
      <c r="K18" s="1065" t="s">
        <v>933</v>
      </c>
      <c r="L18" s="459" t="str">
        <f>IF($K18&gt;0,VLOOKUP($K18,NV!$B$4:$C$33,2,0),"")</f>
        <v>Nguyễn Văn Quân</v>
      </c>
      <c r="M18" s="460"/>
      <c r="N18" s="461" t="str">
        <f t="shared" si="3"/>
        <v/>
      </c>
      <c r="O18" s="458" t="s">
        <v>982</v>
      </c>
      <c r="P18" s="458"/>
      <c r="Q18" s="461" t="str">
        <f t="shared" si="4"/>
        <v/>
      </c>
      <c r="R18" s="458"/>
      <c r="S18" s="458"/>
      <c r="T18" s="462" t="str">
        <f>IFERROR(INDEX(NX!$L$9:$L$168,MATCH($A18&amp;$P18,NX!$B$9:$B$169,0)),"")</f>
        <v/>
      </c>
      <c r="U18" s="458"/>
      <c r="V18" s="463" t="s">
        <v>178</v>
      </c>
      <c r="W18" s="463" t="s">
        <v>38</v>
      </c>
      <c r="X18" s="464">
        <v>8172000</v>
      </c>
      <c r="Y18" s="452" t="str">
        <f t="shared" si="5"/>
        <v>334</v>
      </c>
      <c r="Z18" s="452" t="str">
        <f t="shared" si="6"/>
        <v>1111</v>
      </c>
      <c r="AA18" s="465">
        <f t="shared" si="7"/>
        <v>0</v>
      </c>
      <c r="AB18" s="466"/>
      <c r="AC18" s="467">
        <f t="shared" si="23"/>
        <v>0</v>
      </c>
      <c r="AD18" s="468" t="str">
        <f t="shared" si="8"/>
        <v/>
      </c>
      <c r="AE18" s="468" t="str">
        <f t="shared" si="9"/>
        <v/>
      </c>
      <c r="AF18" s="469" t="str">
        <f t="shared" si="10"/>
        <v/>
      </c>
      <c r="AG18" s="468" t="str">
        <f t="shared" si="11"/>
        <v/>
      </c>
      <c r="AH18" s="470" t="str">
        <f t="shared" si="12"/>
        <v/>
      </c>
      <c r="AI18" s="471" t="str">
        <f>IF($AB18&lt;&gt;"",VLOOKUP($M18,DMKH!$B$6:$F$1822,3,0),"")</f>
        <v/>
      </c>
      <c r="AJ18" s="472" t="str">
        <f t="shared" si="24"/>
        <v/>
      </c>
      <c r="AK18" s="472" t="str">
        <f t="shared" si="25"/>
        <v/>
      </c>
      <c r="AL18" s="473" t="str">
        <f t="shared" si="13"/>
        <v>31/03/2015</v>
      </c>
      <c r="AM18" s="473" t="str">
        <f t="shared" si="14"/>
        <v>Ngày 31 tháng 03 năm 2015</v>
      </c>
      <c r="AN18" s="474" t="str">
        <f t="shared" si="15"/>
        <v>334</v>
      </c>
      <c r="AO18" s="475" t="str">
        <f t="shared" si="16"/>
        <v>1111</v>
      </c>
      <c r="AP18" s="475" t="str">
        <f t="shared" si="17"/>
        <v/>
      </c>
      <c r="AQ18" s="475" t="str">
        <f t="shared" si="18"/>
        <v>3-334</v>
      </c>
      <c r="AR18" s="475" t="str">
        <f t="shared" si="19"/>
        <v>3-1111</v>
      </c>
      <c r="AS18" s="475" t="str">
        <f t="shared" si="26"/>
        <v/>
      </c>
      <c r="AT18" s="475" t="str">
        <f t="shared" si="27"/>
        <v/>
      </c>
      <c r="AU18" s="475" t="str">
        <f t="shared" si="20"/>
        <v>3PC007334</v>
      </c>
      <c r="AV18" s="475" t="str">
        <f t="shared" si="21"/>
        <v>31111</v>
      </c>
      <c r="AW18" s="475" t="str">
        <f t="shared" si="22"/>
        <v>3-334-1111</v>
      </c>
    </row>
    <row r="19" spans="1:50">
      <c r="A19" s="452">
        <f t="shared" si="0"/>
        <v>3</v>
      </c>
      <c r="B19" s="476" t="s">
        <v>869</v>
      </c>
      <c r="C19" s="476"/>
      <c r="D19" s="463" t="s">
        <v>879</v>
      </c>
      <c r="E19" s="463" t="s">
        <v>879</v>
      </c>
      <c r="F19" s="455">
        <v>11</v>
      </c>
      <c r="G19" s="456">
        <f t="array" ref="G19">IF(B19&lt;&gt;"",IF(AND(OR(V19=V18,W19=W18),F19=F18,K19=K18,N19=N18),G18,MAX(IF(B19=B$6:$B18,$G$6:G18))+1),"")</f>
        <v>4</v>
      </c>
      <c r="H19" s="457" t="str">
        <f t="shared" si="1"/>
        <v>PKT004</v>
      </c>
      <c r="I19" s="457" t="str">
        <f t="array" ref="I19">IF(C19&lt;&gt;"",IF(AND(OR(V19=V18,W19=W18),F19=F18,K19=K18,N19=N18),I18,MAX(IF(C19=C$6:$C18,$I$6:I18))+1),"")</f>
        <v/>
      </c>
      <c r="J19" s="457" t="str">
        <f t="shared" si="2"/>
        <v/>
      </c>
      <c r="K19" s="1065" t="s">
        <v>933</v>
      </c>
      <c r="L19" s="459" t="str">
        <f>IF($K19&gt;0,VLOOKUP($K19,NV!$B$4:$C$33,2,0),"")</f>
        <v>Nguyễn Văn Quân</v>
      </c>
      <c r="M19" s="460"/>
      <c r="N19" s="461" t="str">
        <f t="shared" si="3"/>
        <v/>
      </c>
      <c r="O19" s="458" t="s">
        <v>899</v>
      </c>
      <c r="P19" s="458"/>
      <c r="Q19" s="461" t="str">
        <f t="shared" si="4"/>
        <v/>
      </c>
      <c r="R19" s="458"/>
      <c r="S19" s="458"/>
      <c r="T19" s="462" t="str">
        <f>IFERROR(INDEX(NX!$L$9:$L$168,MATCH($A19&amp;$P19,NX!$B$9:$B$169,0)),"")</f>
        <v/>
      </c>
      <c r="U19" s="458"/>
      <c r="V19" s="463" t="s">
        <v>323</v>
      </c>
      <c r="W19" s="463" t="s">
        <v>301</v>
      </c>
      <c r="X19" s="464">
        <v>24253000</v>
      </c>
      <c r="Y19" s="452" t="str">
        <f t="shared" si="5"/>
        <v>911</v>
      </c>
      <c r="Z19" s="452" t="str">
        <f t="shared" si="6"/>
        <v>64221</v>
      </c>
      <c r="AA19" s="465">
        <f t="shared" si="7"/>
        <v>0</v>
      </c>
      <c r="AB19" s="466"/>
      <c r="AC19" s="467">
        <f t="shared" si="23"/>
        <v>0</v>
      </c>
      <c r="AD19" s="468" t="str">
        <f t="shared" si="8"/>
        <v/>
      </c>
      <c r="AE19" s="468" t="str">
        <f t="shared" si="9"/>
        <v/>
      </c>
      <c r="AF19" s="469" t="str">
        <f t="shared" si="10"/>
        <v/>
      </c>
      <c r="AG19" s="468" t="str">
        <f t="shared" si="11"/>
        <v/>
      </c>
      <c r="AH19" s="470" t="str">
        <f t="shared" si="12"/>
        <v/>
      </c>
      <c r="AI19" s="471" t="str">
        <f>IF($AB19&lt;&gt;"",VLOOKUP($M19,DMKH!$B$6:$F$1822,3,0),"")</f>
        <v/>
      </c>
      <c r="AJ19" s="472" t="str">
        <f t="shared" si="24"/>
        <v/>
      </c>
      <c r="AK19" s="472" t="str">
        <f t="shared" si="25"/>
        <v/>
      </c>
      <c r="AL19" s="473" t="str">
        <f t="shared" si="13"/>
        <v>31/03/2015</v>
      </c>
      <c r="AM19" s="473" t="str">
        <f t="shared" si="14"/>
        <v>Ngày 31 tháng 03 năm 2015</v>
      </c>
      <c r="AN19" s="474" t="str">
        <f t="shared" si="15"/>
        <v>911</v>
      </c>
      <c r="AO19" s="475" t="str">
        <f t="shared" si="16"/>
        <v>64221</v>
      </c>
      <c r="AP19" s="475" t="str">
        <f t="shared" si="17"/>
        <v/>
      </c>
      <c r="AQ19" s="475" t="str">
        <f t="shared" si="18"/>
        <v>3-911</v>
      </c>
      <c r="AR19" s="475" t="str">
        <f t="shared" si="19"/>
        <v>3-64221</v>
      </c>
      <c r="AS19" s="475" t="str">
        <f t="shared" si="26"/>
        <v/>
      </c>
      <c r="AT19" s="475" t="str">
        <f t="shared" si="27"/>
        <v/>
      </c>
      <c r="AU19" s="475" t="str">
        <f t="shared" si="20"/>
        <v>3PKT004911</v>
      </c>
      <c r="AV19" s="475" t="str">
        <f t="shared" si="21"/>
        <v>364221</v>
      </c>
      <c r="AW19" s="475" t="str">
        <f t="shared" si="22"/>
        <v>3-911-64221</v>
      </c>
    </row>
    <row r="20" spans="1:50">
      <c r="A20" s="452">
        <f t="shared" si="0"/>
        <v>3</v>
      </c>
      <c r="B20" s="476" t="s">
        <v>869</v>
      </c>
      <c r="C20" s="476"/>
      <c r="D20" s="463" t="s">
        <v>879</v>
      </c>
      <c r="E20" s="463" t="s">
        <v>879</v>
      </c>
      <c r="F20" s="478">
        <v>12</v>
      </c>
      <c r="G20" s="456">
        <f t="array" ref="G20">IF(B20&lt;&gt;"",IF(AND(OR(V20=V19,W20=W19),F20=F19,K20=K19,N20=N19),G19,MAX(IF(B20=B$6:$B19,$G$6:G19))+1),"")</f>
        <v>5</v>
      </c>
      <c r="H20" s="457" t="str">
        <f t="shared" si="1"/>
        <v>PKT005</v>
      </c>
      <c r="I20" s="457" t="str">
        <f t="array" ref="I20">IF(C20&lt;&gt;"",IF(AND(OR(V20=V19,W20=W19),F20=F19,K20=K19,N20=N19),I19,MAX(IF(C20=C$6:$C19,$I$6:I19))+1),"")</f>
        <v/>
      </c>
      <c r="J20" s="457" t="str">
        <f t="shared" si="2"/>
        <v/>
      </c>
      <c r="K20" s="1065" t="s">
        <v>933</v>
      </c>
      <c r="L20" s="459" t="str">
        <f>IF($K20&gt;0,VLOOKUP($K20,NV!$B$4:$C$33,2,0),"")</f>
        <v>Nguyễn Văn Quân</v>
      </c>
      <c r="M20" s="479"/>
      <c r="N20" s="461" t="str">
        <f t="shared" si="3"/>
        <v/>
      </c>
      <c r="O20" s="458" t="s">
        <v>898</v>
      </c>
      <c r="P20" s="480"/>
      <c r="Q20" s="461" t="str">
        <f t="shared" si="4"/>
        <v/>
      </c>
      <c r="R20" s="480"/>
      <c r="S20" s="480"/>
      <c r="T20" s="462" t="str">
        <f>IFERROR(INDEX(NX!$L$9:$L$168,MATCH($A20&amp;$P20,NX!$B$9:$B$169,0)),"")</f>
        <v/>
      </c>
      <c r="U20" s="480"/>
      <c r="V20" s="463" t="s">
        <v>323</v>
      </c>
      <c r="W20" s="481" t="s">
        <v>308</v>
      </c>
      <c r="X20" s="482">
        <v>2250000</v>
      </c>
      <c r="Y20" s="452" t="str">
        <f t="shared" si="5"/>
        <v>911</v>
      </c>
      <c r="Z20" s="452" t="str">
        <f t="shared" si="6"/>
        <v>64225</v>
      </c>
      <c r="AA20" s="465">
        <f t="shared" si="7"/>
        <v>0</v>
      </c>
      <c r="AB20" s="466"/>
      <c r="AC20" s="467">
        <f t="shared" si="23"/>
        <v>0</v>
      </c>
      <c r="AD20" s="468" t="str">
        <f t="shared" si="8"/>
        <v/>
      </c>
      <c r="AE20" s="468" t="str">
        <f t="shared" si="9"/>
        <v/>
      </c>
      <c r="AF20" s="469" t="str">
        <f t="shared" si="10"/>
        <v/>
      </c>
      <c r="AG20" s="468" t="str">
        <f t="shared" si="11"/>
        <v/>
      </c>
      <c r="AH20" s="470" t="str">
        <f t="shared" si="12"/>
        <v/>
      </c>
      <c r="AI20" s="471" t="str">
        <f>IF($AB20&lt;&gt;"",VLOOKUP($M20,DMKH!$B$6:$F$1822,3,0),"")</f>
        <v/>
      </c>
      <c r="AJ20" s="472" t="str">
        <f t="shared" si="24"/>
        <v/>
      </c>
      <c r="AK20" s="472" t="str">
        <f t="shared" si="25"/>
        <v/>
      </c>
      <c r="AL20" s="473" t="str">
        <f t="shared" si="13"/>
        <v>31/03/2015</v>
      </c>
      <c r="AM20" s="473" t="str">
        <f t="shared" si="14"/>
        <v>Ngày 31 tháng 03 năm 2015</v>
      </c>
      <c r="AN20" s="474" t="str">
        <f t="shared" si="15"/>
        <v>911</v>
      </c>
      <c r="AO20" s="475" t="str">
        <f t="shared" si="16"/>
        <v>64225</v>
      </c>
      <c r="AP20" s="475" t="str">
        <f t="shared" si="17"/>
        <v/>
      </c>
      <c r="AQ20" s="475" t="str">
        <f t="shared" si="18"/>
        <v>3-911</v>
      </c>
      <c r="AR20" s="475" t="str">
        <f t="shared" si="19"/>
        <v>3-64225</v>
      </c>
      <c r="AS20" s="475" t="str">
        <f t="shared" si="26"/>
        <v/>
      </c>
      <c r="AT20" s="475" t="str">
        <f t="shared" si="27"/>
        <v/>
      </c>
      <c r="AU20" s="475" t="str">
        <f t="shared" si="20"/>
        <v>3PKT005911</v>
      </c>
      <c r="AV20" s="475" t="str">
        <f t="shared" si="21"/>
        <v>364225</v>
      </c>
      <c r="AW20" s="475" t="str">
        <f t="shared" si="22"/>
        <v>3-911-64225</v>
      </c>
    </row>
    <row r="21" spans="1:50">
      <c r="A21" s="452">
        <f t="shared" si="0"/>
        <v>3</v>
      </c>
      <c r="B21" s="476" t="s">
        <v>869</v>
      </c>
      <c r="C21" s="476"/>
      <c r="D21" s="463" t="s">
        <v>879</v>
      </c>
      <c r="E21" s="463" t="s">
        <v>879</v>
      </c>
      <c r="F21" s="478" t="s">
        <v>960</v>
      </c>
      <c r="G21" s="456">
        <f t="array" ref="G21">IF(B21&lt;&gt;"",IF(AND(OR(V21=V20,W21=W20),F21=F20,K21=K20,N21=N20),G20,MAX(IF(B21=B$6:$B20,$G$6:G20))+1),"")</f>
        <v>6</v>
      </c>
      <c r="H21" s="457" t="str">
        <f t="shared" si="1"/>
        <v>PKT006</v>
      </c>
      <c r="I21" s="457" t="str">
        <f t="array" ref="I21">IF(C21&lt;&gt;"",IF(AND(OR(V21=V20,W21=W20),F21=F20,K21=K20,N21=N20),I20,MAX(IF(C21=C$6:$C20,$I$6:I20))+1),"")</f>
        <v/>
      </c>
      <c r="J21" s="457" t="str">
        <f t="shared" si="2"/>
        <v/>
      </c>
      <c r="K21" s="1065"/>
      <c r="L21" s="459" t="str">
        <f>IF($K21&gt;0,VLOOKUP($K21,NV!$B$4:$C$33,2,0),"")</f>
        <v/>
      </c>
      <c r="M21" s="479"/>
      <c r="N21" s="461" t="str">
        <f t="shared" si="3"/>
        <v/>
      </c>
      <c r="O21" s="458" t="s">
        <v>952</v>
      </c>
      <c r="P21" s="480"/>
      <c r="Q21" s="461" t="str">
        <f t="shared" si="4"/>
        <v/>
      </c>
      <c r="R21" s="480"/>
      <c r="S21" s="480"/>
      <c r="T21" s="462" t="str">
        <f>IFERROR(INDEX(NX!$L$9:$L$168,MATCH($A21&amp;$P21,NX!$B$9:$B$169,0)),"")</f>
        <v/>
      </c>
      <c r="U21" s="480"/>
      <c r="V21" s="463" t="s">
        <v>323</v>
      </c>
      <c r="W21" s="481" t="s">
        <v>313</v>
      </c>
      <c r="X21" s="482">
        <v>8000000</v>
      </c>
      <c r="Y21" s="452" t="str">
        <f t="shared" si="5"/>
        <v>911</v>
      </c>
      <c r="Z21" s="452" t="str">
        <f t="shared" si="6"/>
        <v>64228</v>
      </c>
      <c r="AA21" s="465">
        <f t="shared" si="7"/>
        <v>0</v>
      </c>
      <c r="AB21" s="466"/>
      <c r="AC21" s="467">
        <f t="shared" si="23"/>
        <v>0</v>
      </c>
      <c r="AD21" s="468" t="str">
        <f t="shared" si="8"/>
        <v/>
      </c>
      <c r="AE21" s="468" t="str">
        <f t="shared" si="9"/>
        <v/>
      </c>
      <c r="AF21" s="469" t="str">
        <f t="shared" si="10"/>
        <v/>
      </c>
      <c r="AG21" s="468" t="str">
        <f t="shared" si="11"/>
        <v/>
      </c>
      <c r="AH21" s="470" t="str">
        <f t="shared" si="12"/>
        <v/>
      </c>
      <c r="AI21" s="471" t="str">
        <f>IF($AB21&lt;&gt;"",VLOOKUP($M21,DMKH!$B$6:$F$1822,3,0),"")</f>
        <v/>
      </c>
      <c r="AJ21" s="472" t="str">
        <f t="shared" si="24"/>
        <v/>
      </c>
      <c r="AK21" s="472" t="str">
        <f t="shared" si="25"/>
        <v/>
      </c>
      <c r="AL21" s="473" t="str">
        <f t="shared" si="13"/>
        <v>31/03/2015</v>
      </c>
      <c r="AM21" s="473" t="str">
        <f t="shared" si="14"/>
        <v>Ngày 31 tháng 03 năm 2015</v>
      </c>
      <c r="AN21" s="474" t="str">
        <f t="shared" si="15"/>
        <v>911</v>
      </c>
      <c r="AO21" s="475" t="str">
        <f t="shared" si="16"/>
        <v>64228</v>
      </c>
      <c r="AP21" s="475" t="str">
        <f t="shared" si="17"/>
        <v/>
      </c>
      <c r="AQ21" s="475" t="str">
        <f t="shared" si="18"/>
        <v>3-911</v>
      </c>
      <c r="AR21" s="475" t="str">
        <f t="shared" si="19"/>
        <v>3-64228</v>
      </c>
      <c r="AS21" s="475" t="str">
        <f t="shared" si="26"/>
        <v/>
      </c>
      <c r="AT21" s="475" t="str">
        <f t="shared" si="27"/>
        <v/>
      </c>
      <c r="AU21" s="475" t="str">
        <f t="shared" si="20"/>
        <v>3PKT006911</v>
      </c>
      <c r="AV21" s="475" t="str">
        <f t="shared" si="21"/>
        <v>364228</v>
      </c>
      <c r="AW21" s="475" t="str">
        <f t="shared" si="22"/>
        <v>3-911-64228</v>
      </c>
    </row>
    <row r="22" spans="1:50">
      <c r="A22" s="452">
        <f t="shared" si="0"/>
        <v>3</v>
      </c>
      <c r="B22" s="476" t="s">
        <v>869</v>
      </c>
      <c r="C22" s="476"/>
      <c r="D22" s="463" t="s">
        <v>879</v>
      </c>
      <c r="E22" s="463" t="s">
        <v>879</v>
      </c>
      <c r="F22" s="478">
        <v>13</v>
      </c>
      <c r="G22" s="456">
        <f t="array" ref="G22">IF(B22&lt;&gt;"",IF(AND(OR(V22=V21,W22=W21),F22=F21,K22=K21,N22=N21),G21,MAX(IF(B22=B$6:$B21,$G$6:G21))+1),"")</f>
        <v>7</v>
      </c>
      <c r="H22" s="457" t="str">
        <f t="shared" si="1"/>
        <v>PKT007</v>
      </c>
      <c r="I22" s="457" t="str">
        <f t="array" ref="I22">IF(C22&lt;&gt;"",IF(AND(OR(V22=V21,W22=W21),F22=F21,K22=K21,N22=N21),I21,MAX(IF(C22=C$6:$C21,$I$6:I21))+1),"")</f>
        <v/>
      </c>
      <c r="J22" s="457" t="str">
        <f t="shared" si="2"/>
        <v/>
      </c>
      <c r="K22" s="1065" t="s">
        <v>933</v>
      </c>
      <c r="L22" s="459" t="str">
        <f>IF($K22&gt;0,VLOOKUP($K22,NV!$B$4:$C$33,2,0),"")</f>
        <v>Nguyễn Văn Quân</v>
      </c>
      <c r="M22" s="479"/>
      <c r="N22" s="461" t="str">
        <f t="shared" si="3"/>
        <v/>
      </c>
      <c r="O22" s="480" t="s">
        <v>324</v>
      </c>
      <c r="P22" s="458"/>
      <c r="Q22" s="461" t="str">
        <f t="shared" si="4"/>
        <v/>
      </c>
      <c r="R22" s="458"/>
      <c r="S22" s="458"/>
      <c r="T22" s="462" t="str">
        <f>IFERROR(INDEX(NX!$L$9:$L$168,MATCH($A22&amp;$P22,NX!$B$9:$B$169,0)),"")</f>
        <v/>
      </c>
      <c r="U22" s="458"/>
      <c r="V22" s="463" t="s">
        <v>238</v>
      </c>
      <c r="W22" s="463" t="s">
        <v>323</v>
      </c>
      <c r="X22" s="464">
        <v>34503000</v>
      </c>
      <c r="Y22" s="452" t="str">
        <f t="shared" si="5"/>
        <v>4212</v>
      </c>
      <c r="Z22" s="452" t="str">
        <f t="shared" si="6"/>
        <v>911</v>
      </c>
      <c r="AA22" s="465">
        <f t="shared" si="7"/>
        <v>0</v>
      </c>
      <c r="AB22" s="466"/>
      <c r="AC22" s="467">
        <f t="shared" si="23"/>
        <v>0</v>
      </c>
      <c r="AD22" s="468" t="str">
        <f t="shared" si="8"/>
        <v/>
      </c>
      <c r="AE22" s="468" t="str">
        <f t="shared" si="9"/>
        <v/>
      </c>
      <c r="AF22" s="469" t="str">
        <f t="shared" si="10"/>
        <v/>
      </c>
      <c r="AG22" s="468" t="str">
        <f t="shared" si="11"/>
        <v/>
      </c>
      <c r="AH22" s="470" t="str">
        <f t="shared" si="12"/>
        <v/>
      </c>
      <c r="AI22" s="471" t="str">
        <f>IF($AB22&lt;&gt;"",VLOOKUP($M22,DMKH!$B$6:$F$1822,3,0),"")</f>
        <v/>
      </c>
      <c r="AJ22" s="472" t="str">
        <f t="shared" si="24"/>
        <v/>
      </c>
      <c r="AK22" s="472" t="str">
        <f t="shared" si="25"/>
        <v/>
      </c>
      <c r="AL22" s="473" t="str">
        <f t="shared" si="13"/>
        <v>31/03/2015</v>
      </c>
      <c r="AM22" s="473" t="str">
        <f t="shared" si="14"/>
        <v>Ngày 31 tháng 03 năm 2015</v>
      </c>
      <c r="AN22" s="474" t="str">
        <f t="shared" si="15"/>
        <v>4212</v>
      </c>
      <c r="AO22" s="475" t="str">
        <f t="shared" si="16"/>
        <v>911</v>
      </c>
      <c r="AP22" s="475" t="str">
        <f t="shared" si="17"/>
        <v/>
      </c>
      <c r="AQ22" s="475" t="str">
        <f t="shared" si="18"/>
        <v>3-4212</v>
      </c>
      <c r="AR22" s="475" t="str">
        <f t="shared" si="19"/>
        <v>3-911</v>
      </c>
      <c r="AS22" s="475" t="str">
        <f t="shared" si="26"/>
        <v/>
      </c>
      <c r="AT22" s="475" t="str">
        <f t="shared" si="27"/>
        <v/>
      </c>
      <c r="AU22" s="475" t="str">
        <f t="shared" si="20"/>
        <v>3PKT0074212</v>
      </c>
      <c r="AV22" s="475" t="str">
        <f t="shared" si="21"/>
        <v>3911</v>
      </c>
      <c r="AW22" s="475" t="str">
        <f t="shared" si="22"/>
        <v>3-4212-911</v>
      </c>
    </row>
    <row r="23" spans="1:50">
      <c r="A23" s="452">
        <f t="shared" si="0"/>
        <v>4</v>
      </c>
      <c r="B23" s="476" t="s">
        <v>603</v>
      </c>
      <c r="C23" s="476"/>
      <c r="D23" s="454" t="s">
        <v>880</v>
      </c>
      <c r="E23" s="454" t="s">
        <v>880</v>
      </c>
      <c r="F23" s="455">
        <v>14</v>
      </c>
      <c r="G23" s="456">
        <f t="array" ref="G23">IF(B23&lt;&gt;"",IF(AND(OR(V23=V22,W23=W22),F23=F22,K23=K22,N23=N22),G22,MAX(IF(B23=B$6:$B22,$G$6:G22))+1),"")</f>
        <v>8</v>
      </c>
      <c r="H23" s="457" t="str">
        <f t="shared" si="1"/>
        <v>PC008</v>
      </c>
      <c r="I23" s="457" t="str">
        <f t="array" ref="I23">IF(C23&lt;&gt;"",IF(AND(OR(V23=V22,W23=W22),F23=F22,K23=K22,N23=N22),I22,MAX(IF(C23=C$6:$C22,$I$6:I22))+1),"")</f>
        <v/>
      </c>
      <c r="J23" s="457" t="str">
        <f t="shared" si="2"/>
        <v/>
      </c>
      <c r="K23" s="1065" t="s">
        <v>933</v>
      </c>
      <c r="L23" s="459" t="str">
        <f>IF($K23&gt;0,VLOOKUP($K23,NV!$B$4:$C$33,2,0),"")</f>
        <v>Nguyễn Văn Quân</v>
      </c>
      <c r="M23" s="483"/>
      <c r="N23" s="461" t="str">
        <f t="shared" si="3"/>
        <v/>
      </c>
      <c r="O23" s="458" t="s">
        <v>881</v>
      </c>
      <c r="P23" s="458"/>
      <c r="Q23" s="461" t="str">
        <f t="shared" si="4"/>
        <v/>
      </c>
      <c r="R23" s="458"/>
      <c r="S23" s="458"/>
      <c r="T23" s="462" t="str">
        <f>IFERROR(INDEX(NX!$L$9:$L$168,MATCH($A23&amp;$P23,NX!$B$9:$B$169,0)),"")</f>
        <v/>
      </c>
      <c r="U23" s="458"/>
      <c r="V23" s="463" t="s">
        <v>434</v>
      </c>
      <c r="W23" s="463" t="s">
        <v>38</v>
      </c>
      <c r="X23" s="464">
        <v>1000000</v>
      </c>
      <c r="Y23" s="452" t="str">
        <f t="shared" si="5"/>
        <v>11211</v>
      </c>
      <c r="Z23" s="452" t="str">
        <f t="shared" si="6"/>
        <v>1111</v>
      </c>
      <c r="AA23" s="465">
        <f t="shared" si="7"/>
        <v>0</v>
      </c>
      <c r="AB23" s="466"/>
      <c r="AC23" s="467">
        <f t="shared" si="23"/>
        <v>0</v>
      </c>
      <c r="AD23" s="468" t="str">
        <f t="shared" si="8"/>
        <v/>
      </c>
      <c r="AE23" s="468" t="str">
        <f t="shared" si="9"/>
        <v/>
      </c>
      <c r="AF23" s="469" t="str">
        <f t="shared" si="10"/>
        <v/>
      </c>
      <c r="AG23" s="468" t="str">
        <f t="shared" si="11"/>
        <v/>
      </c>
      <c r="AH23" s="470" t="str">
        <f t="shared" si="12"/>
        <v/>
      </c>
      <c r="AI23" s="471" t="str">
        <f>IF($AB23&lt;&gt;"",VLOOKUP($M23,DMKH!$B$6:$F$1822,3,0),"")</f>
        <v/>
      </c>
      <c r="AJ23" s="472" t="str">
        <f t="shared" si="24"/>
        <v/>
      </c>
      <c r="AK23" s="472" t="str">
        <f t="shared" si="25"/>
        <v/>
      </c>
      <c r="AL23" s="473" t="str">
        <f t="shared" si="13"/>
        <v>13/04/2015</v>
      </c>
      <c r="AM23" s="473" t="str">
        <f t="shared" si="14"/>
        <v>Ngày 13 tháng 04 năm 2015</v>
      </c>
      <c r="AN23" s="474" t="str">
        <f t="shared" si="15"/>
        <v>11211</v>
      </c>
      <c r="AO23" s="475" t="str">
        <f t="shared" si="16"/>
        <v>1111</v>
      </c>
      <c r="AP23" s="475" t="str">
        <f t="shared" si="17"/>
        <v/>
      </c>
      <c r="AQ23" s="475" t="str">
        <f t="shared" si="18"/>
        <v>4-11211</v>
      </c>
      <c r="AR23" s="475" t="str">
        <f t="shared" si="19"/>
        <v>4-1111</v>
      </c>
      <c r="AS23" s="475" t="str">
        <f t="shared" si="26"/>
        <v/>
      </c>
      <c r="AT23" s="475" t="str">
        <f t="shared" si="27"/>
        <v/>
      </c>
      <c r="AU23" s="475" t="str">
        <f t="shared" si="20"/>
        <v>4PC00811211</v>
      </c>
      <c r="AV23" s="475" t="str">
        <f t="shared" si="21"/>
        <v>41111</v>
      </c>
      <c r="AW23" s="475" t="str">
        <f t="shared" si="22"/>
        <v>4-11211-1111</v>
      </c>
    </row>
    <row r="24" spans="1:50">
      <c r="A24" s="452">
        <f t="shared" si="0"/>
        <v>4</v>
      </c>
      <c r="B24" s="476" t="s">
        <v>876</v>
      </c>
      <c r="C24" s="476"/>
      <c r="D24" s="454" t="s">
        <v>883</v>
      </c>
      <c r="E24" s="454" t="s">
        <v>883</v>
      </c>
      <c r="F24" s="455">
        <v>15</v>
      </c>
      <c r="G24" s="456">
        <f t="array" ref="G24">IF(B24&lt;&gt;"",IF(AND(OR(V24=V23,W24=W23),F24=F23,K24=K23,N24=N23),G23,MAX(IF(B24=B$6:$B23,$G$6:G23))+1),"")</f>
        <v>1</v>
      </c>
      <c r="H24" s="457" t="str">
        <f t="shared" si="1"/>
        <v>GBC001</v>
      </c>
      <c r="I24" s="457" t="str">
        <f t="array" ref="I24">IF(C24&lt;&gt;"",IF(AND(OR(V24=V23,W24=W23),F24=F23,K24=K23,N24=N23),I23,MAX(IF(C24=C$6:$C23,$I$6:I23))+1),"")</f>
        <v/>
      </c>
      <c r="J24" s="457" t="str">
        <f t="shared" si="2"/>
        <v/>
      </c>
      <c r="K24" s="1065"/>
      <c r="L24" s="459" t="str">
        <f>IF($K24&gt;0,VLOOKUP($K24,NV!$B$4:$C$33,2,0),"")</f>
        <v/>
      </c>
      <c r="M24" s="483"/>
      <c r="N24" s="461" t="str">
        <f t="shared" si="3"/>
        <v/>
      </c>
      <c r="O24" s="458" t="s">
        <v>882</v>
      </c>
      <c r="P24" s="458"/>
      <c r="Q24" s="461" t="str">
        <f t="shared" si="4"/>
        <v/>
      </c>
      <c r="R24" s="458"/>
      <c r="S24" s="458"/>
      <c r="T24" s="462" t="str">
        <f>IFERROR(INDEX(NX!$L$9:$L$168,MATCH($A24&amp;$P24,NX!$B$9:$B$169,0)),"")</f>
        <v/>
      </c>
      <c r="U24" s="458"/>
      <c r="V24" s="463" t="s">
        <v>434</v>
      </c>
      <c r="W24" s="463" t="s">
        <v>259</v>
      </c>
      <c r="X24" s="464">
        <v>289</v>
      </c>
      <c r="Y24" s="452" t="str">
        <f t="shared" si="5"/>
        <v>11211</v>
      </c>
      <c r="Z24" s="452" t="str">
        <f t="shared" si="6"/>
        <v>515</v>
      </c>
      <c r="AA24" s="465">
        <f t="shared" si="7"/>
        <v>0</v>
      </c>
      <c r="AB24" s="466"/>
      <c r="AC24" s="467">
        <f t="shared" si="23"/>
        <v>0</v>
      </c>
      <c r="AD24" s="468" t="str">
        <f t="shared" si="8"/>
        <v/>
      </c>
      <c r="AE24" s="468" t="str">
        <f t="shared" si="9"/>
        <v/>
      </c>
      <c r="AF24" s="469" t="str">
        <f t="shared" si="10"/>
        <v/>
      </c>
      <c r="AG24" s="468" t="str">
        <f t="shared" si="11"/>
        <v/>
      </c>
      <c r="AH24" s="470" t="str">
        <f t="shared" si="12"/>
        <v/>
      </c>
      <c r="AI24" s="471" t="str">
        <f>IF($AB24&lt;&gt;"",VLOOKUP($M24,DMKH!$B$6:$F$1822,3,0),"")</f>
        <v/>
      </c>
      <c r="AJ24" s="472" t="str">
        <f t="shared" si="24"/>
        <v/>
      </c>
      <c r="AK24" s="472" t="str">
        <f t="shared" si="25"/>
        <v/>
      </c>
      <c r="AL24" s="473" t="str">
        <f t="shared" si="13"/>
        <v>25/04/2015</v>
      </c>
      <c r="AM24" s="473" t="str">
        <f t="shared" si="14"/>
        <v>Ngày 25 tháng 04 năm 2015</v>
      </c>
      <c r="AN24" s="474" t="str">
        <f t="shared" si="15"/>
        <v>11211</v>
      </c>
      <c r="AO24" s="475" t="str">
        <f t="shared" si="16"/>
        <v>515</v>
      </c>
      <c r="AP24" s="475" t="str">
        <f t="shared" si="17"/>
        <v/>
      </c>
      <c r="AQ24" s="475" t="str">
        <f t="shared" si="18"/>
        <v>4-11211</v>
      </c>
      <c r="AR24" s="475" t="str">
        <f t="shared" si="19"/>
        <v>4-515</v>
      </c>
      <c r="AS24" s="475" t="str">
        <f t="shared" si="26"/>
        <v/>
      </c>
      <c r="AT24" s="475" t="str">
        <f t="shared" si="27"/>
        <v/>
      </c>
      <c r="AU24" s="475" t="str">
        <f t="shared" si="20"/>
        <v>4GBC00111211</v>
      </c>
      <c r="AV24" s="475" t="str">
        <f t="shared" si="21"/>
        <v>4515</v>
      </c>
      <c r="AW24" s="475" t="str">
        <f t="shared" si="22"/>
        <v>4-11211-515</v>
      </c>
    </row>
    <row r="25" spans="1:50">
      <c r="A25" s="452">
        <f t="shared" si="0"/>
        <v>4</v>
      </c>
      <c r="B25" s="476" t="s">
        <v>603</v>
      </c>
      <c r="C25" s="476"/>
      <c r="D25" s="454" t="s">
        <v>953</v>
      </c>
      <c r="E25" s="454" t="s">
        <v>953</v>
      </c>
      <c r="F25" s="455" t="s">
        <v>960</v>
      </c>
      <c r="G25" s="456">
        <f t="array" ref="G25">IF(B25&lt;&gt;"",IF(AND(OR(V25=V24,W25=W24),F25=F24,K25=K24,N25=N24),G24,MAX(IF(B25=B$6:$B24,$G$6:G24))+1),"")</f>
        <v>9</v>
      </c>
      <c r="H25" s="457" t="str">
        <f t="shared" si="1"/>
        <v>PC009</v>
      </c>
      <c r="I25" s="457" t="str">
        <f t="array" ref="I25">IF(C25&lt;&gt;"",IF(AND(OR(V25=V24,W25=W24),F25=F24,K25=K24,N25=N24),I24,MAX(IF(C25=C$6:$C24,$I$6:I24))+1),"")</f>
        <v/>
      </c>
      <c r="J25" s="457" t="str">
        <f t="shared" si="2"/>
        <v/>
      </c>
      <c r="K25" s="1065" t="s">
        <v>933</v>
      </c>
      <c r="L25" s="459" t="str">
        <f>IF($K25&gt;0,VLOOKUP($K25,NV!$B$4:$C$33,2,0),"")</f>
        <v>Nguyễn Văn Quân</v>
      </c>
      <c r="M25" s="483"/>
      <c r="N25" s="461" t="str">
        <f t="shared" si="3"/>
        <v/>
      </c>
      <c r="O25" s="458" t="s">
        <v>954</v>
      </c>
      <c r="P25" s="458"/>
      <c r="Q25" s="461" t="str">
        <f t="shared" si="4"/>
        <v/>
      </c>
      <c r="R25" s="458"/>
      <c r="S25" s="458"/>
      <c r="T25" s="462" t="str">
        <f>IFERROR(INDEX(NX!$L$9:$L$168,MATCH($A25&amp;$P25,NX!$B$9:$B$169,0)),"")</f>
        <v/>
      </c>
      <c r="U25" s="458"/>
      <c r="V25" s="463" t="s">
        <v>313</v>
      </c>
      <c r="W25" s="463" t="s">
        <v>38</v>
      </c>
      <c r="X25" s="464">
        <v>4000000</v>
      </c>
      <c r="Y25" s="452" t="str">
        <f t="shared" si="5"/>
        <v>64228</v>
      </c>
      <c r="Z25" s="452" t="str">
        <f t="shared" si="6"/>
        <v>1111</v>
      </c>
      <c r="AA25" s="465">
        <f t="shared" si="7"/>
        <v>0</v>
      </c>
      <c r="AB25" s="466"/>
      <c r="AC25" s="467">
        <f t="shared" si="23"/>
        <v>0</v>
      </c>
      <c r="AD25" s="468" t="str">
        <f t="shared" si="8"/>
        <v/>
      </c>
      <c r="AE25" s="468" t="str">
        <f t="shared" si="9"/>
        <v/>
      </c>
      <c r="AF25" s="469" t="str">
        <f t="shared" si="10"/>
        <v/>
      </c>
      <c r="AG25" s="468" t="str">
        <f t="shared" si="11"/>
        <v/>
      </c>
      <c r="AH25" s="470" t="str">
        <f t="shared" si="12"/>
        <v/>
      </c>
      <c r="AI25" s="471" t="str">
        <f>IF($AB25&lt;&gt;"",VLOOKUP($M25,DMKH!$B$6:$F$1822,3,0),"")</f>
        <v/>
      </c>
      <c r="AJ25" s="472" t="str">
        <f t="shared" si="24"/>
        <v/>
      </c>
      <c r="AK25" s="472" t="str">
        <f t="shared" si="25"/>
        <v/>
      </c>
      <c r="AL25" s="473" t="str">
        <f t="shared" si="13"/>
        <v>29/04/2015</v>
      </c>
      <c r="AM25" s="473" t="str">
        <f t="shared" si="14"/>
        <v>Ngày 29 tháng 04 năm 2015</v>
      </c>
      <c r="AN25" s="474" t="str">
        <f t="shared" si="15"/>
        <v>64228</v>
      </c>
      <c r="AO25" s="475" t="str">
        <f t="shared" si="16"/>
        <v>1111</v>
      </c>
      <c r="AP25" s="475" t="str">
        <f t="shared" si="17"/>
        <v/>
      </c>
      <c r="AQ25" s="475" t="str">
        <f t="shared" si="18"/>
        <v>4-64228</v>
      </c>
      <c r="AR25" s="475" t="str">
        <f t="shared" si="19"/>
        <v>4-1111</v>
      </c>
      <c r="AS25" s="475" t="str">
        <f t="shared" si="26"/>
        <v/>
      </c>
      <c r="AT25" s="475" t="str">
        <f t="shared" si="27"/>
        <v/>
      </c>
      <c r="AU25" s="475" t="str">
        <f t="shared" si="20"/>
        <v>4PC00964228</v>
      </c>
      <c r="AV25" s="475" t="str">
        <f t="shared" si="21"/>
        <v>41111</v>
      </c>
      <c r="AW25" s="475" t="str">
        <f t="shared" si="22"/>
        <v>4-64228-1111</v>
      </c>
    </row>
    <row r="26" spans="1:50">
      <c r="A26" s="452">
        <f t="shared" si="0"/>
        <v>4</v>
      </c>
      <c r="B26" s="476" t="s">
        <v>869</v>
      </c>
      <c r="C26" s="476"/>
      <c r="D26" s="454" t="s">
        <v>884</v>
      </c>
      <c r="E26" s="454" t="s">
        <v>884</v>
      </c>
      <c r="F26" s="455">
        <v>16</v>
      </c>
      <c r="G26" s="456">
        <f t="array" ref="G26">IF(B26&lt;&gt;"",IF(AND(OR(V26=V25,W26=W25),F26=F25,K26=K25,N26=N25),G25,MAX(IF(B26=B$6:$B25,$G$6:G25))+1),"")</f>
        <v>8</v>
      </c>
      <c r="H26" s="457" t="str">
        <f t="shared" si="1"/>
        <v>PKT008</v>
      </c>
      <c r="I26" s="457" t="str">
        <f t="array" ref="I26">IF(C26&lt;&gt;"",IF(AND(OR(V26=V25,W26=W25),F26=F25,K26=K25,N26=N25),I25,MAX(IF(C26=C$6:$C25,$I$6:I25))+1),"")</f>
        <v/>
      </c>
      <c r="J26" s="457" t="str">
        <f t="shared" si="2"/>
        <v/>
      </c>
      <c r="K26" s="1065" t="s">
        <v>933</v>
      </c>
      <c r="L26" s="459" t="str">
        <f>IF($K26&gt;0,VLOOKUP($K26,NV!$B$4:$C$33,2,0),"")</f>
        <v>Nguyễn Văn Quân</v>
      </c>
      <c r="M26" s="483"/>
      <c r="N26" s="461" t="str">
        <f t="shared" si="3"/>
        <v/>
      </c>
      <c r="O26" s="458" t="s">
        <v>981</v>
      </c>
      <c r="P26" s="458"/>
      <c r="Q26" s="461" t="str">
        <f t="shared" si="4"/>
        <v/>
      </c>
      <c r="R26" s="458"/>
      <c r="S26" s="458"/>
      <c r="T26" s="462" t="str">
        <f>IFERROR(INDEX(NX!$L$9:$L$168,MATCH($A26&amp;$P26,NX!$B$9:$B$169,0)),"")</f>
        <v/>
      </c>
      <c r="U26" s="458"/>
      <c r="V26" s="463" t="s">
        <v>301</v>
      </c>
      <c r="W26" s="463" t="s">
        <v>178</v>
      </c>
      <c r="X26" s="464">
        <v>7942000</v>
      </c>
      <c r="Y26" s="452" t="str">
        <f t="shared" si="5"/>
        <v>64221</v>
      </c>
      <c r="Z26" s="452" t="str">
        <f t="shared" si="6"/>
        <v>334</v>
      </c>
      <c r="AA26" s="465">
        <f t="shared" si="7"/>
        <v>0</v>
      </c>
      <c r="AB26" s="466"/>
      <c r="AC26" s="467">
        <f t="shared" si="23"/>
        <v>0</v>
      </c>
      <c r="AD26" s="468" t="str">
        <f t="shared" si="8"/>
        <v/>
      </c>
      <c r="AE26" s="468" t="str">
        <f t="shared" si="9"/>
        <v/>
      </c>
      <c r="AF26" s="469" t="str">
        <f t="shared" si="10"/>
        <v/>
      </c>
      <c r="AG26" s="468" t="str">
        <f t="shared" si="11"/>
        <v/>
      </c>
      <c r="AH26" s="470" t="str">
        <f t="shared" si="12"/>
        <v/>
      </c>
      <c r="AI26" s="471" t="str">
        <f>IF($AB26&lt;&gt;"",VLOOKUP($M26,DMKH!$B$6:$F$1822,3,0),"")</f>
        <v/>
      </c>
      <c r="AJ26" s="472" t="str">
        <f t="shared" si="24"/>
        <v/>
      </c>
      <c r="AK26" s="472" t="str">
        <f t="shared" si="25"/>
        <v/>
      </c>
      <c r="AL26" s="473" t="str">
        <f t="shared" si="13"/>
        <v>30/04/2015</v>
      </c>
      <c r="AM26" s="473" t="str">
        <f t="shared" si="14"/>
        <v>Ngày 30 tháng 04 năm 2015</v>
      </c>
      <c r="AN26" s="474" t="str">
        <f t="shared" si="15"/>
        <v>64221</v>
      </c>
      <c r="AO26" s="475" t="str">
        <f t="shared" si="16"/>
        <v>334</v>
      </c>
      <c r="AP26" s="475" t="str">
        <f t="shared" si="17"/>
        <v/>
      </c>
      <c r="AQ26" s="475" t="str">
        <f t="shared" si="18"/>
        <v>4-64221</v>
      </c>
      <c r="AR26" s="475" t="str">
        <f t="shared" si="19"/>
        <v>4-334</v>
      </c>
      <c r="AS26" s="475" t="str">
        <f t="shared" si="26"/>
        <v/>
      </c>
      <c r="AT26" s="475" t="str">
        <f t="shared" si="27"/>
        <v/>
      </c>
      <c r="AU26" s="475" t="str">
        <f t="shared" si="20"/>
        <v>4PKT00864221</v>
      </c>
      <c r="AV26" s="475" t="str">
        <f t="shared" si="21"/>
        <v>4334</v>
      </c>
      <c r="AW26" s="475" t="str">
        <f t="shared" si="22"/>
        <v>4-64221-334</v>
      </c>
    </row>
    <row r="27" spans="1:50">
      <c r="A27" s="452">
        <f t="shared" si="0"/>
        <v>4</v>
      </c>
      <c r="B27" s="476" t="s">
        <v>603</v>
      </c>
      <c r="C27" s="476"/>
      <c r="D27" s="454" t="s">
        <v>884</v>
      </c>
      <c r="E27" s="454" t="s">
        <v>884</v>
      </c>
      <c r="F27" s="455">
        <v>17</v>
      </c>
      <c r="G27" s="456">
        <f t="array" ref="G27">IF(B27&lt;&gt;"",IF(AND(OR(V27=V26,W27=W26),F27=F26,K27=K26,N27=N26),G26,MAX(IF(B27=B$6:$B26,$G$6:G26))+1),"")</f>
        <v>10</v>
      </c>
      <c r="H27" s="457" t="str">
        <f t="shared" si="1"/>
        <v>PC010</v>
      </c>
      <c r="I27" s="457" t="str">
        <f t="array" ref="I27">IF(C27&lt;&gt;"",IF(AND(OR(V27=V26,W27=W26),F27=F26,K27=K26,N27=N26),I26,MAX(IF(C27=C$6:$C26,$I$6:I26))+1),"")</f>
        <v/>
      </c>
      <c r="J27" s="457" t="str">
        <f t="shared" si="2"/>
        <v/>
      </c>
      <c r="K27" s="1065" t="s">
        <v>933</v>
      </c>
      <c r="L27" s="459" t="str">
        <f>IF($K27&gt;0,VLOOKUP($K27,NV!$B$4:$C$33,2,0),"")</f>
        <v>Nguyễn Văn Quân</v>
      </c>
      <c r="M27" s="483"/>
      <c r="N27" s="461" t="str">
        <f t="shared" si="3"/>
        <v/>
      </c>
      <c r="O27" s="458" t="s">
        <v>980</v>
      </c>
      <c r="P27" s="458"/>
      <c r="Q27" s="461" t="str">
        <f t="shared" si="4"/>
        <v/>
      </c>
      <c r="R27" s="458"/>
      <c r="S27" s="458"/>
      <c r="T27" s="462" t="str">
        <f>IFERROR(INDEX(NX!$L$9:$L$168,MATCH($A27&amp;$P27,NX!$B$9:$B$169,0)),"")</f>
        <v/>
      </c>
      <c r="U27" s="458"/>
      <c r="V27" s="463" t="s">
        <v>178</v>
      </c>
      <c r="W27" s="463" t="s">
        <v>38</v>
      </c>
      <c r="X27" s="464">
        <v>7942000</v>
      </c>
      <c r="Y27" s="452" t="str">
        <f t="shared" si="5"/>
        <v>334</v>
      </c>
      <c r="Z27" s="452" t="str">
        <f t="shared" si="6"/>
        <v>1111</v>
      </c>
      <c r="AA27" s="465">
        <f t="shared" si="7"/>
        <v>0</v>
      </c>
      <c r="AB27" s="466"/>
      <c r="AC27" s="467">
        <f t="shared" si="23"/>
        <v>0</v>
      </c>
      <c r="AD27" s="468" t="str">
        <f t="shared" si="8"/>
        <v/>
      </c>
      <c r="AE27" s="468" t="str">
        <f t="shared" si="9"/>
        <v/>
      </c>
      <c r="AF27" s="469" t="str">
        <f t="shared" si="10"/>
        <v/>
      </c>
      <c r="AG27" s="468" t="str">
        <f t="shared" si="11"/>
        <v/>
      </c>
      <c r="AH27" s="470" t="str">
        <f t="shared" si="12"/>
        <v/>
      </c>
      <c r="AI27" s="471" t="str">
        <f>IF($AB27&lt;&gt;"",VLOOKUP($M27,DMKH!$B$6:$F$1822,3,0),"")</f>
        <v/>
      </c>
      <c r="AJ27" s="472" t="str">
        <f t="shared" si="24"/>
        <v/>
      </c>
      <c r="AK27" s="472" t="str">
        <f t="shared" si="25"/>
        <v/>
      </c>
      <c r="AL27" s="473" t="str">
        <f t="shared" si="13"/>
        <v>30/04/2015</v>
      </c>
      <c r="AM27" s="473" t="str">
        <f t="shared" si="14"/>
        <v>Ngày 30 tháng 04 năm 2015</v>
      </c>
      <c r="AN27" s="474" t="str">
        <f t="shared" si="15"/>
        <v>334</v>
      </c>
      <c r="AO27" s="475" t="str">
        <f t="shared" si="16"/>
        <v>1111</v>
      </c>
      <c r="AP27" s="475" t="str">
        <f t="shared" si="17"/>
        <v/>
      </c>
      <c r="AQ27" s="475" t="str">
        <f t="shared" si="18"/>
        <v>4-334</v>
      </c>
      <c r="AR27" s="475" t="str">
        <f t="shared" si="19"/>
        <v>4-1111</v>
      </c>
      <c r="AS27" s="475" t="str">
        <f t="shared" si="26"/>
        <v/>
      </c>
      <c r="AT27" s="475" t="str">
        <f t="shared" si="27"/>
        <v/>
      </c>
      <c r="AU27" s="475" t="str">
        <f t="shared" si="20"/>
        <v>4PC010334</v>
      </c>
      <c r="AV27" s="475" t="str">
        <f t="shared" si="21"/>
        <v>41111</v>
      </c>
      <c r="AW27" s="475" t="str">
        <f t="shared" si="22"/>
        <v>4-334-1111</v>
      </c>
    </row>
    <row r="28" spans="1:50">
      <c r="A28" s="452">
        <f t="shared" si="0"/>
        <v>5</v>
      </c>
      <c r="B28" s="476" t="s">
        <v>875</v>
      </c>
      <c r="C28" s="476"/>
      <c r="D28" s="454" t="s">
        <v>886</v>
      </c>
      <c r="E28" s="454" t="s">
        <v>886</v>
      </c>
      <c r="F28" s="455">
        <v>18</v>
      </c>
      <c r="G28" s="456">
        <f t="array" ref="G28">IF(B28&lt;&gt;"",IF(AND(OR(V28=V27,W28=W27),F28=F27,K28=K27,N28=N27),G27,MAX(IF(B28=B$6:$B27,$G$6:G27))+1),"")</f>
        <v>1</v>
      </c>
      <c r="H28" s="457" t="str">
        <f t="shared" si="1"/>
        <v>GBN001</v>
      </c>
      <c r="I28" s="457" t="str">
        <f t="array" ref="I28">IF(C28&lt;&gt;"",IF(AND(OR(V28=V27,W28=W27),F28=F27,K28=K27,N28=N27),I27,MAX(IF(C28=C$6:$C27,$I$6:I27))+1),"")</f>
        <v/>
      </c>
      <c r="J28" s="457" t="str">
        <f t="shared" si="2"/>
        <v/>
      </c>
      <c r="K28" s="1065"/>
      <c r="L28" s="459" t="str">
        <f>IF($K28&gt;0,VLOOKUP($K28,NV!$B$4:$C$33,2,0),"")</f>
        <v/>
      </c>
      <c r="M28" s="483"/>
      <c r="N28" s="461" t="str">
        <f t="shared" si="3"/>
        <v/>
      </c>
      <c r="O28" s="458" t="s">
        <v>885</v>
      </c>
      <c r="P28" s="458"/>
      <c r="Q28" s="461" t="str">
        <f t="shared" si="4"/>
        <v/>
      </c>
      <c r="R28" s="458"/>
      <c r="S28" s="458"/>
      <c r="T28" s="462" t="str">
        <f>IFERROR(INDEX(NX!$L$9:$L$168,MATCH($A28&amp;$P28,NX!$B$9:$B$169,0)),"")</f>
        <v/>
      </c>
      <c r="U28" s="458"/>
      <c r="V28" s="463" t="s">
        <v>312</v>
      </c>
      <c r="W28" s="463" t="s">
        <v>434</v>
      </c>
      <c r="X28" s="464">
        <v>55000</v>
      </c>
      <c r="Y28" s="452" t="str">
        <f t="shared" si="5"/>
        <v>64227</v>
      </c>
      <c r="Z28" s="452" t="str">
        <f t="shared" si="6"/>
        <v>11211</v>
      </c>
      <c r="AA28" s="465">
        <f t="shared" si="7"/>
        <v>0</v>
      </c>
      <c r="AB28" s="466"/>
      <c r="AC28" s="467">
        <f t="shared" si="23"/>
        <v>0</v>
      </c>
      <c r="AD28" s="468" t="str">
        <f t="shared" si="8"/>
        <v/>
      </c>
      <c r="AE28" s="468" t="str">
        <f t="shared" si="9"/>
        <v/>
      </c>
      <c r="AF28" s="469" t="str">
        <f t="shared" si="10"/>
        <v/>
      </c>
      <c r="AG28" s="468" t="str">
        <f t="shared" si="11"/>
        <v/>
      </c>
      <c r="AH28" s="470" t="str">
        <f t="shared" si="12"/>
        <v/>
      </c>
      <c r="AI28" s="471" t="str">
        <f>IF($AB28&lt;&gt;"",VLOOKUP($M28,DMKH!$B$6:$F$1822,3,0),"")</f>
        <v/>
      </c>
      <c r="AJ28" s="472" t="str">
        <f t="shared" si="24"/>
        <v/>
      </c>
      <c r="AK28" s="472" t="str">
        <f t="shared" si="25"/>
        <v/>
      </c>
      <c r="AL28" s="473" t="str">
        <f t="shared" si="13"/>
        <v>23/05/2015</v>
      </c>
      <c r="AM28" s="473" t="str">
        <f t="shared" si="14"/>
        <v>Ngày 23 tháng 05 năm 2015</v>
      </c>
      <c r="AN28" s="474" t="str">
        <f t="shared" si="15"/>
        <v>64227</v>
      </c>
      <c r="AO28" s="475" t="str">
        <f t="shared" si="16"/>
        <v>11211</v>
      </c>
      <c r="AP28" s="475" t="str">
        <f t="shared" si="17"/>
        <v/>
      </c>
      <c r="AQ28" s="475" t="str">
        <f t="shared" si="18"/>
        <v>5-64227</v>
      </c>
      <c r="AR28" s="475" t="str">
        <f t="shared" si="19"/>
        <v>5-11211</v>
      </c>
      <c r="AS28" s="475" t="str">
        <f t="shared" si="26"/>
        <v/>
      </c>
      <c r="AT28" s="475" t="str">
        <f t="shared" si="27"/>
        <v/>
      </c>
      <c r="AU28" s="475" t="str">
        <f t="shared" si="20"/>
        <v>5GBN00164227</v>
      </c>
      <c r="AV28" s="475" t="str">
        <f t="shared" si="21"/>
        <v>511211</v>
      </c>
      <c r="AW28" s="475" t="str">
        <f t="shared" si="22"/>
        <v>5-64227-11211</v>
      </c>
    </row>
    <row r="29" spans="1:50">
      <c r="A29" s="452">
        <f t="shared" si="0"/>
        <v>5</v>
      </c>
      <c r="B29" s="476" t="s">
        <v>876</v>
      </c>
      <c r="C29" s="476"/>
      <c r="D29" s="463" t="s">
        <v>887</v>
      </c>
      <c r="E29" s="463" t="s">
        <v>887</v>
      </c>
      <c r="F29" s="455">
        <v>19</v>
      </c>
      <c r="G29" s="456">
        <f t="array" ref="G29">IF(B29&lt;&gt;"",IF(AND(OR(V29=V28,W29=W28),F29=F28,K29=K28,N29=N28),G28,MAX(IF(B29=B$6:$B28,$G$6:G28))+1),"")</f>
        <v>2</v>
      </c>
      <c r="H29" s="457" t="str">
        <f t="shared" si="1"/>
        <v>GBC002</v>
      </c>
      <c r="I29" s="457" t="str">
        <f t="array" ref="I29">IF(C29&lt;&gt;"",IF(AND(OR(V29=V28,W29=W28),F29=F28,K29=K28,N29=N28),I28,MAX(IF(C29=C$6:$C28,$I$6:I28))+1),"")</f>
        <v/>
      </c>
      <c r="J29" s="457" t="str">
        <f t="shared" si="2"/>
        <v/>
      </c>
      <c r="K29" s="1065"/>
      <c r="L29" s="459" t="str">
        <f>IF($K29&gt;0,VLOOKUP($K29,NV!$B$4:$C$33,2,0),"")</f>
        <v/>
      </c>
      <c r="M29" s="460"/>
      <c r="N29" s="461" t="str">
        <f t="shared" si="3"/>
        <v/>
      </c>
      <c r="O29" s="458" t="s">
        <v>882</v>
      </c>
      <c r="P29" s="458"/>
      <c r="Q29" s="461" t="str">
        <f t="shared" si="4"/>
        <v/>
      </c>
      <c r="R29" s="458"/>
      <c r="S29" s="458"/>
      <c r="T29" s="462" t="str">
        <f>IFERROR(INDEX(NX!$L$9:$L$168,MATCH($A29&amp;$P29,NX!$B$9:$B$169,0)),"")</f>
        <v/>
      </c>
      <c r="U29" s="458"/>
      <c r="V29" s="463" t="s">
        <v>434</v>
      </c>
      <c r="W29" s="463" t="s">
        <v>259</v>
      </c>
      <c r="X29" s="464">
        <v>663</v>
      </c>
      <c r="Y29" s="452" t="str">
        <f t="shared" si="5"/>
        <v>11211</v>
      </c>
      <c r="Z29" s="452" t="str">
        <f t="shared" si="6"/>
        <v>515</v>
      </c>
      <c r="AA29" s="465">
        <f t="shared" si="7"/>
        <v>0</v>
      </c>
      <c r="AB29" s="466"/>
      <c r="AC29" s="467">
        <f t="shared" si="23"/>
        <v>0</v>
      </c>
      <c r="AD29" s="468" t="str">
        <f t="shared" si="8"/>
        <v/>
      </c>
      <c r="AE29" s="468" t="str">
        <f t="shared" si="9"/>
        <v/>
      </c>
      <c r="AF29" s="469" t="str">
        <f t="shared" si="10"/>
        <v/>
      </c>
      <c r="AG29" s="468" t="str">
        <f t="shared" si="11"/>
        <v/>
      </c>
      <c r="AH29" s="470" t="str">
        <f t="shared" si="12"/>
        <v/>
      </c>
      <c r="AI29" s="471" t="str">
        <f>IF($AB29&lt;&gt;"",VLOOKUP($M29,DMKH!$B$6:$F$1822,3,0),"")</f>
        <v/>
      </c>
      <c r="AJ29" s="472" t="str">
        <f t="shared" si="24"/>
        <v/>
      </c>
      <c r="AK29" s="472" t="str">
        <f t="shared" si="25"/>
        <v/>
      </c>
      <c r="AL29" s="473" t="str">
        <f t="shared" si="13"/>
        <v>25/05/2015</v>
      </c>
      <c r="AM29" s="473" t="str">
        <f t="shared" si="14"/>
        <v>Ngày 25 tháng 05 năm 2015</v>
      </c>
      <c r="AN29" s="474" t="str">
        <f t="shared" si="15"/>
        <v>11211</v>
      </c>
      <c r="AO29" s="475" t="str">
        <f t="shared" si="16"/>
        <v>515</v>
      </c>
      <c r="AP29" s="475" t="str">
        <f t="shared" si="17"/>
        <v/>
      </c>
      <c r="AQ29" s="475" t="str">
        <f t="shared" si="18"/>
        <v>5-11211</v>
      </c>
      <c r="AR29" s="475" t="str">
        <f t="shared" si="19"/>
        <v>5-515</v>
      </c>
      <c r="AS29" s="475" t="str">
        <f t="shared" si="26"/>
        <v/>
      </c>
      <c r="AT29" s="475" t="str">
        <f t="shared" si="27"/>
        <v/>
      </c>
      <c r="AU29" s="475" t="str">
        <f t="shared" si="20"/>
        <v>5GBC00211211</v>
      </c>
      <c r="AV29" s="475" t="str">
        <f t="shared" si="21"/>
        <v>5515</v>
      </c>
      <c r="AW29" s="475" t="str">
        <f t="shared" si="22"/>
        <v>5-11211-515</v>
      </c>
    </row>
    <row r="30" spans="1:50">
      <c r="A30" s="452">
        <f t="shared" si="0"/>
        <v>5</v>
      </c>
      <c r="B30" s="476" t="s">
        <v>869</v>
      </c>
      <c r="C30" s="476"/>
      <c r="D30" s="463" t="s">
        <v>888</v>
      </c>
      <c r="E30" s="463" t="s">
        <v>888</v>
      </c>
      <c r="F30" s="455">
        <v>20</v>
      </c>
      <c r="G30" s="456">
        <f t="array" ref="G30">IF(B30&lt;&gt;"",IF(AND(OR(V30=V29,W30=W29),F30=F29,K30=K29,N30=N29),G29,MAX(IF(B30=B$6:$B29,$G$6:G29))+1),"")</f>
        <v>9</v>
      </c>
      <c r="H30" s="457" t="str">
        <f t="shared" si="1"/>
        <v>PKT009</v>
      </c>
      <c r="I30" s="457" t="str">
        <f t="array" ref="I30">IF(C30&lt;&gt;"",IF(AND(OR(V30=V29,W30=W29),F30=F29,K30=K29,N30=N29),I29,MAX(IF(C30=C$6:$C29,$I$6:I29))+1),"")</f>
        <v/>
      </c>
      <c r="J30" s="457" t="str">
        <f t="shared" si="2"/>
        <v/>
      </c>
      <c r="K30" s="1065" t="s">
        <v>933</v>
      </c>
      <c r="L30" s="459" t="str">
        <f>IF($K30&gt;0,VLOOKUP($K30,NV!$B$4:$C$33,2,0),"")</f>
        <v>Nguyễn Văn Quân</v>
      </c>
      <c r="M30" s="460"/>
      <c r="N30" s="461" t="str">
        <f t="shared" si="3"/>
        <v/>
      </c>
      <c r="O30" s="458" t="s">
        <v>979</v>
      </c>
      <c r="P30" s="458"/>
      <c r="Q30" s="461" t="str">
        <f t="shared" si="4"/>
        <v/>
      </c>
      <c r="R30" s="458"/>
      <c r="S30" s="458"/>
      <c r="T30" s="462" t="str">
        <f>IFERROR(INDEX(NX!$L$9:$L$168,MATCH($A30&amp;$P30,NX!$B$9:$B$169,0)),"")</f>
        <v/>
      </c>
      <c r="U30" s="458" t="s">
        <v>944</v>
      </c>
      <c r="V30" s="463" t="s">
        <v>783</v>
      </c>
      <c r="W30" s="463" t="s">
        <v>178</v>
      </c>
      <c r="X30" s="464">
        <v>2885000</v>
      </c>
      <c r="Y30" s="452" t="str">
        <f t="shared" si="5"/>
        <v>1542</v>
      </c>
      <c r="Z30" s="452" t="str">
        <f t="shared" si="6"/>
        <v>334</v>
      </c>
      <c r="AA30" s="465" t="str">
        <f t="shared" si="7"/>
        <v>Trùng mã</v>
      </c>
      <c r="AB30" s="466"/>
      <c r="AC30" s="467">
        <f t="shared" si="23"/>
        <v>0</v>
      </c>
      <c r="AD30" s="468" t="str">
        <f t="shared" si="8"/>
        <v/>
      </c>
      <c r="AE30" s="468" t="str">
        <f t="shared" si="9"/>
        <v/>
      </c>
      <c r="AF30" s="469" t="str">
        <f t="shared" si="10"/>
        <v/>
      </c>
      <c r="AG30" s="468" t="str">
        <f t="shared" si="11"/>
        <v/>
      </c>
      <c r="AH30" s="470" t="str">
        <f t="shared" si="12"/>
        <v/>
      </c>
      <c r="AI30" s="471" t="str">
        <f>IF($AB30&lt;&gt;"",VLOOKUP($M30,DMKH!$B$6:$F$1822,3,0),"")</f>
        <v/>
      </c>
      <c r="AJ30" s="472" t="str">
        <f t="shared" si="24"/>
        <v>64221</v>
      </c>
      <c r="AK30" s="472">
        <f t="shared" si="25"/>
        <v>4335000</v>
      </c>
      <c r="AL30" s="473" t="str">
        <f t="shared" si="13"/>
        <v>31/05/2015</v>
      </c>
      <c r="AM30" s="473" t="str">
        <f t="shared" si="14"/>
        <v>Ngày 31 tháng 05 năm 2015</v>
      </c>
      <c r="AN30" s="474" t="str">
        <f t="shared" si="15"/>
        <v>1542</v>
      </c>
      <c r="AO30" s="475" t="str">
        <f t="shared" si="16"/>
        <v>334</v>
      </c>
      <c r="AP30" s="475" t="str">
        <f t="shared" si="17"/>
        <v/>
      </c>
      <c r="AQ30" s="475" t="str">
        <f t="shared" si="18"/>
        <v>5-1542</v>
      </c>
      <c r="AR30" s="475" t="str">
        <f t="shared" si="19"/>
        <v>5-334</v>
      </c>
      <c r="AS30" s="475" t="str">
        <f t="shared" si="26"/>
        <v/>
      </c>
      <c r="AT30" s="475" t="str">
        <f t="shared" si="27"/>
        <v/>
      </c>
      <c r="AU30" s="475" t="str">
        <f t="shared" si="20"/>
        <v>5PKT009HD0504/HĐKT1542</v>
      </c>
      <c r="AV30" s="475" t="str">
        <f t="shared" si="21"/>
        <v>5HD0504/HĐKT334</v>
      </c>
      <c r="AW30" s="475" t="str">
        <f t="shared" si="22"/>
        <v>5-1542-334</v>
      </c>
    </row>
    <row r="31" spans="1:50">
      <c r="A31" s="452">
        <f t="shared" si="0"/>
        <v>5</v>
      </c>
      <c r="B31" s="476" t="s">
        <v>869</v>
      </c>
      <c r="C31" s="476"/>
      <c r="D31" s="463" t="s">
        <v>888</v>
      </c>
      <c r="E31" s="463" t="s">
        <v>888</v>
      </c>
      <c r="F31" s="455">
        <v>20</v>
      </c>
      <c r="G31" s="456">
        <f t="array" ref="G31">IF(B31&lt;&gt;"",IF(AND(OR(V31=V30,W31=W30),F31=F30,K31=K30,N31=N30),G30,MAX(IF(B31=B$6:$B30,$G$6:G30))+1),"")</f>
        <v>9</v>
      </c>
      <c r="H31" s="457" t="str">
        <f t="shared" si="1"/>
        <v>PKT009</v>
      </c>
      <c r="I31" s="457" t="str">
        <f t="array" ref="I31">IF(C31&lt;&gt;"",IF(AND(OR(V31=V30,W31=W30),F31=F30,K31=K30,N31=N30),I30,MAX(IF(C31=C$6:$C30,$I$6:I30))+1),"")</f>
        <v/>
      </c>
      <c r="J31" s="457" t="str">
        <f t="shared" si="2"/>
        <v/>
      </c>
      <c r="K31" s="1065" t="s">
        <v>933</v>
      </c>
      <c r="L31" s="459" t="str">
        <f>IF($K31&gt;0,VLOOKUP($K31,NV!$B$4:$C$33,2,0),"")</f>
        <v>Nguyễn Văn Quân</v>
      </c>
      <c r="M31" s="460"/>
      <c r="N31" s="461" t="str">
        <f t="shared" si="3"/>
        <v/>
      </c>
      <c r="O31" s="458" t="s">
        <v>979</v>
      </c>
      <c r="P31" s="458"/>
      <c r="Q31" s="461" t="str">
        <f t="shared" si="4"/>
        <v/>
      </c>
      <c r="R31" s="458"/>
      <c r="S31" s="458"/>
      <c r="T31" s="462" t="str">
        <f>IFERROR(INDEX(NX!$L$9:$L$168,MATCH($A31&amp;$P31,NX!$B$9:$B$169,0)),"")</f>
        <v/>
      </c>
      <c r="U31" s="458"/>
      <c r="V31" s="463" t="s">
        <v>301</v>
      </c>
      <c r="W31" s="463" t="s">
        <v>178</v>
      </c>
      <c r="X31" s="464">
        <v>4335000</v>
      </c>
      <c r="Y31" s="452" t="str">
        <f t="shared" si="5"/>
        <v>64221</v>
      </c>
      <c r="Z31" s="452" t="str">
        <f t="shared" si="6"/>
        <v>334</v>
      </c>
      <c r="AA31" s="465" t="str">
        <f t="shared" si="7"/>
        <v>Trùng mã</v>
      </c>
      <c r="AB31" s="466"/>
      <c r="AC31" s="467">
        <f t="shared" si="23"/>
        <v>0</v>
      </c>
      <c r="AD31" s="468" t="str">
        <f t="shared" si="8"/>
        <v/>
      </c>
      <c r="AE31" s="468" t="str">
        <f t="shared" si="9"/>
        <v/>
      </c>
      <c r="AF31" s="469" t="str">
        <f t="shared" si="10"/>
        <v/>
      </c>
      <c r="AG31" s="468" t="str">
        <f t="shared" si="11"/>
        <v/>
      </c>
      <c r="AH31" s="470" t="str">
        <f t="shared" si="12"/>
        <v/>
      </c>
      <c r="AI31" s="471" t="str">
        <f>IF($AB31&lt;&gt;"",VLOOKUP($M31,DMKH!$B$6:$F$1822,3,0),"")</f>
        <v/>
      </c>
      <c r="AJ31" s="472" t="str">
        <f t="shared" si="24"/>
        <v/>
      </c>
      <c r="AK31" s="472" t="str">
        <f t="shared" si="25"/>
        <v/>
      </c>
      <c r="AL31" s="473" t="str">
        <f t="shared" si="13"/>
        <v>31/05/2015</v>
      </c>
      <c r="AM31" s="473" t="str">
        <f t="shared" si="14"/>
        <v>Ngày 31 tháng 05 năm 2015</v>
      </c>
      <c r="AN31" s="474" t="str">
        <f t="shared" si="15"/>
        <v>64221</v>
      </c>
      <c r="AO31" s="475" t="str">
        <f t="shared" si="16"/>
        <v>334</v>
      </c>
      <c r="AP31" s="475" t="str">
        <f t="shared" si="17"/>
        <v/>
      </c>
      <c r="AQ31" s="475" t="str">
        <f t="shared" si="18"/>
        <v>5-64221</v>
      </c>
      <c r="AR31" s="475" t="str">
        <f t="shared" si="19"/>
        <v>5-334</v>
      </c>
      <c r="AS31" s="475" t="str">
        <f t="shared" si="26"/>
        <v/>
      </c>
      <c r="AT31" s="475" t="str">
        <f t="shared" si="27"/>
        <v/>
      </c>
      <c r="AU31" s="475" t="str">
        <f t="shared" si="20"/>
        <v>5PKT00964221</v>
      </c>
      <c r="AV31" s="475" t="str">
        <f t="shared" si="21"/>
        <v>5334</v>
      </c>
      <c r="AW31" s="475" t="str">
        <f t="shared" si="22"/>
        <v>5-64221-334</v>
      </c>
    </row>
    <row r="32" spans="1:50">
      <c r="A32" s="452">
        <f t="shared" si="0"/>
        <v>5</v>
      </c>
      <c r="B32" s="476" t="s">
        <v>603</v>
      </c>
      <c r="C32" s="476"/>
      <c r="D32" s="463" t="s">
        <v>888</v>
      </c>
      <c r="E32" s="463" t="s">
        <v>888</v>
      </c>
      <c r="F32" s="455">
        <v>21</v>
      </c>
      <c r="G32" s="456">
        <f t="array" ref="G32">IF(B32&lt;&gt;"",IF(AND(OR(V32=V31,W32=W31),F32=F31,K32=K31,N32=N31),G31,MAX(IF(B32=B$6:$B31,$G$6:G31))+1),"")</f>
        <v>11</v>
      </c>
      <c r="H32" s="457" t="str">
        <f t="shared" si="1"/>
        <v>PC011</v>
      </c>
      <c r="I32" s="457" t="str">
        <f t="array" ref="I32">IF(C32&lt;&gt;"",IF(AND(OR(V32=V31,W32=W31),F32=F31,K32=K31,N32=N31),I31,MAX(IF(C32=C$6:$C31,$I$6:I31))+1),"")</f>
        <v/>
      </c>
      <c r="J32" s="457" t="str">
        <f t="shared" si="2"/>
        <v/>
      </c>
      <c r="K32" s="1065" t="s">
        <v>933</v>
      </c>
      <c r="L32" s="459" t="str">
        <f>IF($K32&gt;0,VLOOKUP($K32,NV!$B$4:$C$33,2,0),"")</f>
        <v>Nguyễn Văn Quân</v>
      </c>
      <c r="M32" s="483"/>
      <c r="N32" s="461" t="str">
        <f t="shared" si="3"/>
        <v/>
      </c>
      <c r="O32" s="458" t="s">
        <v>990</v>
      </c>
      <c r="P32" s="458"/>
      <c r="Q32" s="461" t="str">
        <f t="shared" si="4"/>
        <v/>
      </c>
      <c r="R32" s="458"/>
      <c r="S32" s="458"/>
      <c r="T32" s="462" t="str">
        <f>IFERROR(INDEX(NX!$L$9:$L$168,MATCH($A32&amp;$P32,NX!$B$9:$B$169,0)),"")</f>
        <v/>
      </c>
      <c r="U32" s="458"/>
      <c r="V32" s="463" t="s">
        <v>178</v>
      </c>
      <c r="W32" s="463" t="s">
        <v>38</v>
      </c>
      <c r="X32" s="464">
        <v>7220000</v>
      </c>
      <c r="Y32" s="452" t="str">
        <f t="shared" si="5"/>
        <v>334</v>
      </c>
      <c r="Z32" s="452" t="str">
        <f t="shared" si="6"/>
        <v>1111</v>
      </c>
      <c r="AA32" s="465">
        <f t="shared" si="7"/>
        <v>0</v>
      </c>
      <c r="AB32" s="466"/>
      <c r="AC32" s="467">
        <f t="shared" si="23"/>
        <v>0</v>
      </c>
      <c r="AD32" s="468" t="str">
        <f t="shared" si="8"/>
        <v/>
      </c>
      <c r="AE32" s="468" t="str">
        <f t="shared" si="9"/>
        <v/>
      </c>
      <c r="AF32" s="469" t="str">
        <f t="shared" si="10"/>
        <v/>
      </c>
      <c r="AG32" s="468" t="str">
        <f t="shared" si="11"/>
        <v/>
      </c>
      <c r="AH32" s="470" t="str">
        <f t="shared" si="12"/>
        <v/>
      </c>
      <c r="AI32" s="471" t="str">
        <f>IF($AB32&lt;&gt;"",VLOOKUP($M32,DMKH!$B$6:$F$1822,3,0),"")</f>
        <v/>
      </c>
      <c r="AJ32" s="472" t="str">
        <f t="shared" si="24"/>
        <v/>
      </c>
      <c r="AK32" s="472" t="str">
        <f t="shared" si="25"/>
        <v/>
      </c>
      <c r="AL32" s="473" t="str">
        <f t="shared" si="13"/>
        <v>31/05/2015</v>
      </c>
      <c r="AM32" s="473" t="str">
        <f t="shared" si="14"/>
        <v>Ngày 31 tháng 05 năm 2015</v>
      </c>
      <c r="AN32" s="474" t="str">
        <f t="shared" si="15"/>
        <v>334</v>
      </c>
      <c r="AO32" s="475" t="str">
        <f t="shared" si="16"/>
        <v>1111</v>
      </c>
      <c r="AP32" s="475" t="str">
        <f t="shared" si="17"/>
        <v/>
      </c>
      <c r="AQ32" s="475" t="str">
        <f t="shared" si="18"/>
        <v>5-334</v>
      </c>
      <c r="AR32" s="475" t="str">
        <f t="shared" si="19"/>
        <v>5-1111</v>
      </c>
      <c r="AS32" s="475" t="str">
        <f t="shared" si="26"/>
        <v/>
      </c>
      <c r="AT32" s="475" t="str">
        <f t="shared" si="27"/>
        <v/>
      </c>
      <c r="AU32" s="475" t="str">
        <f t="shared" si="20"/>
        <v>5PC011334</v>
      </c>
      <c r="AV32" s="475" t="str">
        <f t="shared" si="21"/>
        <v>51111</v>
      </c>
      <c r="AW32" s="475" t="str">
        <f t="shared" si="22"/>
        <v>5-334-1111</v>
      </c>
    </row>
    <row r="33" spans="1:49">
      <c r="A33" s="452">
        <f t="shared" si="0"/>
        <v>6</v>
      </c>
      <c r="B33" s="476" t="s">
        <v>875</v>
      </c>
      <c r="C33" s="476"/>
      <c r="D33" s="454" t="s">
        <v>890</v>
      </c>
      <c r="E33" s="454" t="s">
        <v>890</v>
      </c>
      <c r="F33" s="455">
        <v>22</v>
      </c>
      <c r="G33" s="456">
        <f t="array" ref="G33">IF(B33&lt;&gt;"",IF(AND(OR(V33=V32,W33=W32),F33=F32,K33=K32,N33=N32),G32,MAX(IF(B33=B$6:$B32,$G$6:G32))+1),"")</f>
        <v>2</v>
      </c>
      <c r="H33" s="457" t="str">
        <f t="shared" si="1"/>
        <v>GBN002</v>
      </c>
      <c r="I33" s="457" t="str">
        <f t="array" ref="I33">IF(C33&lt;&gt;"",IF(AND(OR(V33=V32,W33=W32),F33=F32,K33=K32,N33=N32),I32,MAX(IF(C33=C$6:$C32,$I$6:I32))+1),"")</f>
        <v/>
      </c>
      <c r="J33" s="457" t="str">
        <f t="shared" si="2"/>
        <v/>
      </c>
      <c r="K33" s="1065"/>
      <c r="L33" s="459" t="str">
        <f>IF($K33&gt;0,VLOOKUP($K33,NV!$B$4:$C$33,2,0),"")</f>
        <v/>
      </c>
      <c r="M33" s="483"/>
      <c r="N33" s="461" t="str">
        <f t="shared" si="3"/>
        <v/>
      </c>
      <c r="O33" s="458" t="s">
        <v>889</v>
      </c>
      <c r="P33" s="458"/>
      <c r="Q33" s="461" t="str">
        <f t="shared" si="4"/>
        <v/>
      </c>
      <c r="R33" s="458"/>
      <c r="S33" s="458"/>
      <c r="T33" s="462" t="str">
        <f>IFERROR(INDEX(NX!$L$9:$L$168,MATCH($A33&amp;$P33,NX!$B$9:$B$169,0)),"")</f>
        <v/>
      </c>
      <c r="U33" s="458"/>
      <c r="V33" s="463" t="s">
        <v>312</v>
      </c>
      <c r="W33" s="463" t="s">
        <v>434</v>
      </c>
      <c r="X33" s="464">
        <v>55000</v>
      </c>
      <c r="Y33" s="452" t="str">
        <f t="shared" si="5"/>
        <v>64227</v>
      </c>
      <c r="Z33" s="452" t="str">
        <f t="shared" si="6"/>
        <v>11211</v>
      </c>
      <c r="AA33" s="465">
        <f t="shared" si="7"/>
        <v>0</v>
      </c>
      <c r="AB33" s="466"/>
      <c r="AC33" s="467">
        <f t="shared" si="23"/>
        <v>0</v>
      </c>
      <c r="AD33" s="468" t="str">
        <f t="shared" si="8"/>
        <v/>
      </c>
      <c r="AE33" s="468" t="str">
        <f t="shared" si="9"/>
        <v/>
      </c>
      <c r="AF33" s="469" t="str">
        <f t="shared" si="10"/>
        <v/>
      </c>
      <c r="AG33" s="468" t="str">
        <f t="shared" si="11"/>
        <v/>
      </c>
      <c r="AH33" s="470" t="str">
        <f t="shared" si="12"/>
        <v/>
      </c>
      <c r="AI33" s="471" t="str">
        <f>IF($AB33&lt;&gt;"",VLOOKUP($M33,DMKH!$B$6:$F$1822,3,0),"")</f>
        <v/>
      </c>
      <c r="AJ33" s="472" t="str">
        <f t="shared" si="24"/>
        <v/>
      </c>
      <c r="AK33" s="472" t="str">
        <f t="shared" si="25"/>
        <v/>
      </c>
      <c r="AL33" s="473" t="str">
        <f t="shared" si="13"/>
        <v>13/06/2015</v>
      </c>
      <c r="AM33" s="473" t="str">
        <f t="shared" si="14"/>
        <v>Ngày 13 tháng 06 năm 2015</v>
      </c>
      <c r="AN33" s="474" t="str">
        <f t="shared" si="15"/>
        <v>64227</v>
      </c>
      <c r="AO33" s="475" t="str">
        <f t="shared" si="16"/>
        <v>11211</v>
      </c>
      <c r="AP33" s="475" t="str">
        <f t="shared" si="17"/>
        <v/>
      </c>
      <c r="AQ33" s="475" t="str">
        <f t="shared" si="18"/>
        <v>6-64227</v>
      </c>
      <c r="AR33" s="475" t="str">
        <f t="shared" si="19"/>
        <v>6-11211</v>
      </c>
      <c r="AS33" s="475" t="str">
        <f t="shared" si="26"/>
        <v/>
      </c>
      <c r="AT33" s="475" t="str">
        <f t="shared" si="27"/>
        <v/>
      </c>
      <c r="AU33" s="475" t="str">
        <f t="shared" si="20"/>
        <v>6GBN00264227</v>
      </c>
      <c r="AV33" s="475" t="str">
        <f t="shared" si="21"/>
        <v>611211</v>
      </c>
      <c r="AW33" s="475" t="str">
        <f t="shared" si="22"/>
        <v>6-64227-11211</v>
      </c>
    </row>
    <row r="34" spans="1:49">
      <c r="A34" s="452">
        <f t="shared" si="0"/>
        <v>6</v>
      </c>
      <c r="B34" s="476" t="s">
        <v>876</v>
      </c>
      <c r="C34" s="476"/>
      <c r="D34" s="454" t="s">
        <v>891</v>
      </c>
      <c r="E34" s="454" t="s">
        <v>891</v>
      </c>
      <c r="F34" s="455">
        <v>23</v>
      </c>
      <c r="G34" s="456">
        <f t="array" ref="G34">IF(B34&lt;&gt;"",IF(AND(OR(V34=V33,W34=W33),F34=F33,K34=K33,N34=N33),G33,MAX(IF(B34=B$6:$B33,$G$6:G33))+1),"")</f>
        <v>3</v>
      </c>
      <c r="H34" s="457" t="str">
        <f t="shared" si="1"/>
        <v>GBC003</v>
      </c>
      <c r="I34" s="457" t="str">
        <f t="array" ref="I34">IF(C34&lt;&gt;"",IF(AND(OR(V34=V33,W34=W33),F34=F33,K34=K33,N34=N33),I33,MAX(IF(C34=C$6:$C33,$I$6:I33))+1),"")</f>
        <v/>
      </c>
      <c r="J34" s="457" t="str">
        <f t="shared" si="2"/>
        <v/>
      </c>
      <c r="K34" s="1065"/>
      <c r="L34" s="459" t="str">
        <f>IF($K34&gt;0,VLOOKUP($K34,NV!$B$4:$C$33,2,0),"")</f>
        <v/>
      </c>
      <c r="M34" s="483"/>
      <c r="N34" s="461" t="str">
        <f t="shared" si="3"/>
        <v/>
      </c>
      <c r="O34" s="458" t="s">
        <v>882</v>
      </c>
      <c r="P34" s="458"/>
      <c r="Q34" s="461" t="str">
        <f t="shared" si="4"/>
        <v/>
      </c>
      <c r="R34" s="458"/>
      <c r="S34" s="458"/>
      <c r="T34" s="462" t="str">
        <f>IFERROR(INDEX(NX!$L$9:$L$168,MATCH($A34&amp;$P34,NX!$B$9:$B$169,0)),"")</f>
        <v/>
      </c>
      <c r="U34" s="458"/>
      <c r="V34" s="463" t="s">
        <v>434</v>
      </c>
      <c r="W34" s="463" t="s">
        <v>259</v>
      </c>
      <c r="X34" s="464">
        <v>636</v>
      </c>
      <c r="Y34" s="452" t="str">
        <f t="shared" si="5"/>
        <v>11211</v>
      </c>
      <c r="Z34" s="452" t="str">
        <f t="shared" si="6"/>
        <v>515</v>
      </c>
      <c r="AA34" s="465">
        <f t="shared" si="7"/>
        <v>0</v>
      </c>
      <c r="AB34" s="466"/>
      <c r="AC34" s="467">
        <f t="shared" si="23"/>
        <v>0</v>
      </c>
      <c r="AD34" s="468" t="str">
        <f t="shared" si="8"/>
        <v/>
      </c>
      <c r="AE34" s="468" t="str">
        <f t="shared" si="9"/>
        <v/>
      </c>
      <c r="AF34" s="469" t="str">
        <f t="shared" si="10"/>
        <v/>
      </c>
      <c r="AG34" s="468" t="str">
        <f t="shared" si="11"/>
        <v/>
      </c>
      <c r="AH34" s="470" t="str">
        <f t="shared" si="12"/>
        <v/>
      </c>
      <c r="AI34" s="471" t="str">
        <f>IF($AB34&lt;&gt;"",VLOOKUP($M34,DMKH!$B$6:$F$1822,3,0),"")</f>
        <v/>
      </c>
      <c r="AJ34" s="472" t="str">
        <f t="shared" si="24"/>
        <v/>
      </c>
      <c r="AK34" s="472" t="str">
        <f t="shared" si="25"/>
        <v/>
      </c>
      <c r="AL34" s="473" t="str">
        <f t="shared" si="13"/>
        <v>25/06/2015</v>
      </c>
      <c r="AM34" s="473" t="str">
        <f t="shared" si="14"/>
        <v>Ngày 25 tháng 06 năm 2015</v>
      </c>
      <c r="AN34" s="474" t="str">
        <f t="shared" si="15"/>
        <v>11211</v>
      </c>
      <c r="AO34" s="475" t="str">
        <f t="shared" si="16"/>
        <v>515</v>
      </c>
      <c r="AP34" s="475" t="str">
        <f t="shared" si="17"/>
        <v/>
      </c>
      <c r="AQ34" s="475" t="str">
        <f t="shared" si="18"/>
        <v>6-11211</v>
      </c>
      <c r="AR34" s="475" t="str">
        <f t="shared" si="19"/>
        <v>6-515</v>
      </c>
      <c r="AS34" s="475" t="str">
        <f t="shared" si="26"/>
        <v/>
      </c>
      <c r="AT34" s="475" t="str">
        <f t="shared" si="27"/>
        <v/>
      </c>
      <c r="AU34" s="475" t="str">
        <f t="shared" si="20"/>
        <v>6GBC00311211</v>
      </c>
      <c r="AV34" s="475" t="str">
        <f t="shared" si="21"/>
        <v>6515</v>
      </c>
      <c r="AW34" s="475" t="str">
        <f t="shared" si="22"/>
        <v>6-11211-515</v>
      </c>
    </row>
    <row r="35" spans="1:49">
      <c r="A35" s="452">
        <f t="shared" si="0"/>
        <v>6</v>
      </c>
      <c r="B35" s="476" t="s">
        <v>876</v>
      </c>
      <c r="C35" s="476"/>
      <c r="D35" s="454" t="s">
        <v>895</v>
      </c>
      <c r="E35" s="454" t="s">
        <v>895</v>
      </c>
      <c r="F35" s="455">
        <v>24</v>
      </c>
      <c r="G35" s="456">
        <f t="array" ref="G35">IF(B35&lt;&gt;"",IF(AND(OR(V35=V34,W35=W34),F35=F34,K35=K34,N35=N34),G34,MAX(IF(B35=B$6:$B34,$G$6:G34))+1),"")</f>
        <v>4</v>
      </c>
      <c r="H35" s="457" t="str">
        <f t="shared" si="1"/>
        <v>GBC004</v>
      </c>
      <c r="I35" s="457" t="str">
        <f t="array" ref="I35">IF(C35&lt;&gt;"",IF(AND(OR(V35=V34,W35=W34),F35=F34,K35=K34,N35=N34),I34,MAX(IF(C35=C$6:$C34,$I$6:I34))+1),"")</f>
        <v/>
      </c>
      <c r="J35" s="457" t="str">
        <f t="shared" si="2"/>
        <v/>
      </c>
      <c r="K35" s="1065"/>
      <c r="L35" s="459" t="str">
        <f>IF($K35&gt;0,VLOOKUP($K35,NV!$B$4:$C$33,2,0),"")</f>
        <v/>
      </c>
      <c r="M35" s="483" t="s">
        <v>893</v>
      </c>
      <c r="N35" s="461" t="str">
        <f t="shared" si="3"/>
        <v>Công ty TNHH DHV - GAS</v>
      </c>
      <c r="O35" s="458" t="s">
        <v>892</v>
      </c>
      <c r="P35" s="458"/>
      <c r="Q35" s="461" t="str">
        <f t="shared" si="4"/>
        <v/>
      </c>
      <c r="R35" s="458"/>
      <c r="S35" s="458"/>
      <c r="T35" s="462" t="str">
        <f>IFERROR(INDEX(NX!$L$9:$L$168,MATCH($A35&amp;$P35,NX!$B$9:$B$169,0)),"")</f>
        <v/>
      </c>
      <c r="U35" s="458"/>
      <c r="V35" s="463" t="s">
        <v>434</v>
      </c>
      <c r="W35" s="463" t="s">
        <v>51</v>
      </c>
      <c r="X35" s="464">
        <v>24200000</v>
      </c>
      <c r="Y35" s="452" t="str">
        <f t="shared" si="5"/>
        <v>11211</v>
      </c>
      <c r="Z35" s="452" t="str">
        <f t="shared" si="6"/>
        <v>131</v>
      </c>
      <c r="AA35" s="465">
        <f t="shared" si="7"/>
        <v>0</v>
      </c>
      <c r="AB35" s="466"/>
      <c r="AC35" s="467">
        <f t="shared" si="23"/>
        <v>0</v>
      </c>
      <c r="AD35" s="468" t="str">
        <f t="shared" si="8"/>
        <v>Công ty TNHH DHV - GAS</v>
      </c>
      <c r="AE35" s="468" t="str">
        <f t="shared" si="9"/>
        <v>z</v>
      </c>
      <c r="AF35" s="469" t="str">
        <f t="shared" si="10"/>
        <v/>
      </c>
      <c r="AG35" s="468" t="str">
        <f t="shared" si="11"/>
        <v/>
      </c>
      <c r="AH35" s="470" t="str">
        <f t="shared" si="12"/>
        <v/>
      </c>
      <c r="AI35" s="471" t="str">
        <f>IF($AB35&lt;&gt;"",VLOOKUP($M35,DMKH!$B$6:$F$1822,3,0),"")</f>
        <v/>
      </c>
      <c r="AJ35" s="472" t="str">
        <f t="shared" si="24"/>
        <v/>
      </c>
      <c r="AK35" s="472" t="str">
        <f t="shared" si="25"/>
        <v/>
      </c>
      <c r="AL35" s="473" t="str">
        <f t="shared" si="13"/>
        <v>30/06/2015</v>
      </c>
      <c r="AM35" s="473" t="str">
        <f t="shared" si="14"/>
        <v>Ngày 30 tháng 06 năm 2015</v>
      </c>
      <c r="AN35" s="474" t="str">
        <f t="shared" si="15"/>
        <v>11211gas.cty</v>
      </c>
      <c r="AO35" s="475" t="str">
        <f t="shared" si="16"/>
        <v>131gas.cty</v>
      </c>
      <c r="AP35" s="475" t="str">
        <f t="shared" si="17"/>
        <v/>
      </c>
      <c r="AQ35" s="475" t="str">
        <f t="shared" si="18"/>
        <v>6-11211</v>
      </c>
      <c r="AR35" s="475" t="str">
        <f t="shared" si="19"/>
        <v>6-131</v>
      </c>
      <c r="AS35" s="475" t="str">
        <f t="shared" si="26"/>
        <v/>
      </c>
      <c r="AT35" s="475" t="str">
        <f t="shared" si="27"/>
        <v/>
      </c>
      <c r="AU35" s="475" t="str">
        <f t="shared" si="20"/>
        <v>6GBC00411211</v>
      </c>
      <c r="AV35" s="475" t="str">
        <f t="shared" si="21"/>
        <v>6131</v>
      </c>
      <c r="AW35" s="475" t="str">
        <f t="shared" si="22"/>
        <v>6-11211-131</v>
      </c>
    </row>
    <row r="36" spans="1:49">
      <c r="A36" s="452">
        <f t="shared" si="0"/>
        <v>6</v>
      </c>
      <c r="B36" s="476" t="s">
        <v>869</v>
      </c>
      <c r="C36" s="476"/>
      <c r="D36" s="454" t="s">
        <v>895</v>
      </c>
      <c r="E36" s="454" t="s">
        <v>895</v>
      </c>
      <c r="F36" s="455">
        <v>25</v>
      </c>
      <c r="G36" s="456">
        <f t="array" ref="G36">IF(B36&lt;&gt;"",IF(AND(OR(V36=V35,W36=W35),F36=F35,K36=K35,N36=N35),G35,MAX(IF(B36=B$6:$B35,$G$6:G35))+1),"")</f>
        <v>10</v>
      </c>
      <c r="H36" s="457" t="str">
        <f t="shared" si="1"/>
        <v>PKT010</v>
      </c>
      <c r="I36" s="457" t="str">
        <f t="array" ref="I36">IF(C36&lt;&gt;"",IF(AND(OR(V36=V35,W36=W35),F36=F35,K36=K35,N36=N35),I35,MAX(IF(C36=C$6:$C35,$I$6:I35))+1),"")</f>
        <v/>
      </c>
      <c r="J36" s="457" t="str">
        <f t="shared" si="2"/>
        <v/>
      </c>
      <c r="K36" s="1065" t="s">
        <v>933</v>
      </c>
      <c r="L36" s="459" t="str">
        <f>IF($K36&gt;0,VLOOKUP($K36,NV!$B$4:$C$33,2,0),"")</f>
        <v>Nguyễn Văn Quân</v>
      </c>
      <c r="M36" s="460"/>
      <c r="N36" s="461" t="str">
        <f t="shared" si="3"/>
        <v/>
      </c>
      <c r="O36" s="458" t="s">
        <v>978</v>
      </c>
      <c r="P36" s="458"/>
      <c r="Q36" s="461" t="str">
        <f t="shared" si="4"/>
        <v/>
      </c>
      <c r="R36" s="458"/>
      <c r="S36" s="458"/>
      <c r="T36" s="462" t="str">
        <f>IFERROR(INDEX(NX!$L$9:$L$168,MATCH($A36&amp;$P36,NX!$B$9:$B$169,0)),"")</f>
        <v/>
      </c>
      <c r="U36" s="458" t="s">
        <v>944</v>
      </c>
      <c r="V36" s="463" t="s">
        <v>783</v>
      </c>
      <c r="W36" s="463" t="s">
        <v>178</v>
      </c>
      <c r="X36" s="464">
        <v>3112000</v>
      </c>
      <c r="Y36" s="452" t="str">
        <f t="shared" si="5"/>
        <v>1542</v>
      </c>
      <c r="Z36" s="452" t="str">
        <f t="shared" si="6"/>
        <v>334</v>
      </c>
      <c r="AA36" s="465" t="str">
        <f t="shared" si="7"/>
        <v>Trùng mã</v>
      </c>
      <c r="AB36" s="466"/>
      <c r="AC36" s="467">
        <f t="shared" si="23"/>
        <v>0</v>
      </c>
      <c r="AD36" s="468" t="str">
        <f t="shared" si="8"/>
        <v/>
      </c>
      <c r="AE36" s="468" t="str">
        <f t="shared" si="9"/>
        <v/>
      </c>
      <c r="AF36" s="469" t="str">
        <f t="shared" si="10"/>
        <v/>
      </c>
      <c r="AG36" s="468" t="str">
        <f t="shared" si="11"/>
        <v/>
      </c>
      <c r="AH36" s="470" t="str">
        <f t="shared" si="12"/>
        <v/>
      </c>
      <c r="AI36" s="471" t="str">
        <f>IF($AB36&lt;&gt;"",VLOOKUP($M36,DMKH!$B$6:$F$1822,3,0),"")</f>
        <v/>
      </c>
      <c r="AJ36" s="472" t="str">
        <f t="shared" si="24"/>
        <v>64221</v>
      </c>
      <c r="AK36" s="472">
        <f t="shared" si="25"/>
        <v>4830000</v>
      </c>
      <c r="AL36" s="473" t="str">
        <f t="shared" si="13"/>
        <v>30/06/2015</v>
      </c>
      <c r="AM36" s="473" t="str">
        <f t="shared" si="14"/>
        <v>Ngày 30 tháng 06 năm 2015</v>
      </c>
      <c r="AN36" s="474" t="str">
        <f t="shared" si="15"/>
        <v>1542</v>
      </c>
      <c r="AO36" s="475" t="str">
        <f t="shared" si="16"/>
        <v>334</v>
      </c>
      <c r="AP36" s="475" t="str">
        <f t="shared" si="17"/>
        <v/>
      </c>
      <c r="AQ36" s="475" t="str">
        <f t="shared" si="18"/>
        <v>6-1542</v>
      </c>
      <c r="AR36" s="475" t="str">
        <f t="shared" si="19"/>
        <v>6-334</v>
      </c>
      <c r="AS36" s="475" t="str">
        <f t="shared" si="26"/>
        <v/>
      </c>
      <c r="AT36" s="475" t="str">
        <f t="shared" si="27"/>
        <v/>
      </c>
      <c r="AU36" s="475" t="str">
        <f t="shared" si="20"/>
        <v>6PKT010HD0504/HĐKT1542</v>
      </c>
      <c r="AV36" s="475" t="str">
        <f t="shared" si="21"/>
        <v>6HD0504/HĐKT334</v>
      </c>
      <c r="AW36" s="475" t="str">
        <f t="shared" si="22"/>
        <v>6-1542-334</v>
      </c>
    </row>
    <row r="37" spans="1:49">
      <c r="A37" s="452">
        <f t="shared" si="0"/>
        <v>6</v>
      </c>
      <c r="B37" s="476" t="s">
        <v>869</v>
      </c>
      <c r="C37" s="476"/>
      <c r="D37" s="454" t="s">
        <v>895</v>
      </c>
      <c r="E37" s="454" t="s">
        <v>895</v>
      </c>
      <c r="F37" s="455">
        <v>25</v>
      </c>
      <c r="G37" s="456">
        <f t="array" ref="G37">IF(B37&lt;&gt;"",IF(AND(OR(V37=V36,W37=W36),F37=F36,K37=K36,N37=N36),G36,MAX(IF(B37=B$6:$B36,$G$6:G36))+1),"")</f>
        <v>10</v>
      </c>
      <c r="H37" s="457" t="str">
        <f t="shared" si="1"/>
        <v>PKT010</v>
      </c>
      <c r="I37" s="457" t="str">
        <f t="array" ref="I37">IF(C37&lt;&gt;"",IF(AND(OR(V37=V36,W37=W36),F37=F36,K37=K36,N37=N36),I36,MAX(IF(C37=C$6:$C36,$I$6:I36))+1),"")</f>
        <v/>
      </c>
      <c r="J37" s="457" t="str">
        <f t="shared" si="2"/>
        <v/>
      </c>
      <c r="K37" s="1065" t="s">
        <v>933</v>
      </c>
      <c r="L37" s="459" t="str">
        <f>IF($K37&gt;0,VLOOKUP($K37,NV!$B$4:$C$33,2,0),"")</f>
        <v>Nguyễn Văn Quân</v>
      </c>
      <c r="M37" s="460"/>
      <c r="N37" s="461" t="str">
        <f t="shared" si="3"/>
        <v/>
      </c>
      <c r="O37" s="458" t="s">
        <v>978</v>
      </c>
      <c r="P37" s="458"/>
      <c r="Q37" s="461" t="str">
        <f t="shared" si="4"/>
        <v/>
      </c>
      <c r="R37" s="458"/>
      <c r="S37" s="458"/>
      <c r="T37" s="462" t="str">
        <f>IFERROR(INDEX(NX!$L$9:$L$168,MATCH($A37&amp;$P37,NX!$B$9:$B$169,0)),"")</f>
        <v/>
      </c>
      <c r="U37" s="458"/>
      <c r="V37" s="463" t="s">
        <v>301</v>
      </c>
      <c r="W37" s="463" t="s">
        <v>178</v>
      </c>
      <c r="X37" s="464">
        <v>4830000</v>
      </c>
      <c r="Y37" s="452" t="str">
        <f t="shared" si="5"/>
        <v>64221</v>
      </c>
      <c r="Z37" s="452" t="str">
        <f t="shared" si="6"/>
        <v>334</v>
      </c>
      <c r="AA37" s="465" t="str">
        <f t="shared" si="7"/>
        <v>Trùng mã</v>
      </c>
      <c r="AB37" s="466"/>
      <c r="AC37" s="467">
        <f t="shared" si="23"/>
        <v>0</v>
      </c>
      <c r="AD37" s="468" t="str">
        <f t="shared" si="8"/>
        <v/>
      </c>
      <c r="AE37" s="468" t="str">
        <f t="shared" si="9"/>
        <v/>
      </c>
      <c r="AF37" s="469" t="str">
        <f t="shared" si="10"/>
        <v/>
      </c>
      <c r="AG37" s="468" t="str">
        <f t="shared" si="11"/>
        <v/>
      </c>
      <c r="AH37" s="470" t="str">
        <f t="shared" si="12"/>
        <v/>
      </c>
      <c r="AI37" s="471" t="str">
        <f>IF($AB37&lt;&gt;"",VLOOKUP($M37,DMKH!$B$6:$F$1822,3,0),"")</f>
        <v/>
      </c>
      <c r="AJ37" s="472" t="str">
        <f t="shared" si="24"/>
        <v/>
      </c>
      <c r="AK37" s="472" t="str">
        <f t="shared" si="25"/>
        <v/>
      </c>
      <c r="AL37" s="473" t="str">
        <f t="shared" si="13"/>
        <v>30/06/2015</v>
      </c>
      <c r="AM37" s="473" t="str">
        <f t="shared" si="14"/>
        <v>Ngày 30 tháng 06 năm 2015</v>
      </c>
      <c r="AN37" s="474" t="str">
        <f t="shared" si="15"/>
        <v>64221</v>
      </c>
      <c r="AO37" s="475" t="str">
        <f t="shared" si="16"/>
        <v>334</v>
      </c>
      <c r="AP37" s="475" t="str">
        <f t="shared" si="17"/>
        <v/>
      </c>
      <c r="AQ37" s="475" t="str">
        <f t="shared" si="18"/>
        <v>6-64221</v>
      </c>
      <c r="AR37" s="475" t="str">
        <f t="shared" si="19"/>
        <v>6-334</v>
      </c>
      <c r="AS37" s="475" t="str">
        <f t="shared" si="26"/>
        <v/>
      </c>
      <c r="AT37" s="475" t="str">
        <f t="shared" si="27"/>
        <v/>
      </c>
      <c r="AU37" s="475" t="str">
        <f t="shared" si="20"/>
        <v>6PKT01064221</v>
      </c>
      <c r="AV37" s="475" t="str">
        <f t="shared" si="21"/>
        <v>6334</v>
      </c>
      <c r="AW37" s="475" t="str">
        <f t="shared" si="22"/>
        <v>6-64221-334</v>
      </c>
    </row>
    <row r="38" spans="1:49">
      <c r="A38" s="452">
        <f t="shared" si="0"/>
        <v>6</v>
      </c>
      <c r="B38" s="476" t="s">
        <v>603</v>
      </c>
      <c r="C38" s="476"/>
      <c r="D38" s="454" t="s">
        <v>895</v>
      </c>
      <c r="E38" s="454" t="s">
        <v>895</v>
      </c>
      <c r="F38" s="455">
        <v>26</v>
      </c>
      <c r="G38" s="456">
        <f t="array" ref="G38">IF(B38&lt;&gt;"",IF(AND(OR(V38=V37,W38=W37),F38=F37,K38=K37,N38=N37),G37,MAX(IF(B38=B$6:$B37,$G$6:G37))+1),"")</f>
        <v>12</v>
      </c>
      <c r="H38" s="457" t="str">
        <f t="shared" si="1"/>
        <v>PC012</v>
      </c>
      <c r="I38" s="457" t="str">
        <f t="array" ref="I38">IF(C38&lt;&gt;"",IF(AND(OR(V38=V37,W38=W37),F38=F37,K38=K37,N38=N37),I37,MAX(IF(C38=C$6:$C37,$I$6:I37))+1),"")</f>
        <v/>
      </c>
      <c r="J38" s="457" t="str">
        <f t="shared" si="2"/>
        <v/>
      </c>
      <c r="K38" s="1065" t="s">
        <v>933</v>
      </c>
      <c r="L38" s="459" t="str">
        <f>IF($K38&gt;0,VLOOKUP($K38,NV!$B$4:$C$33,2,0),"")</f>
        <v>Nguyễn Văn Quân</v>
      </c>
      <c r="M38" s="460"/>
      <c r="N38" s="461" t="str">
        <f t="shared" si="3"/>
        <v/>
      </c>
      <c r="O38" s="458" t="s">
        <v>977</v>
      </c>
      <c r="P38" s="458"/>
      <c r="Q38" s="461" t="str">
        <f t="shared" si="4"/>
        <v/>
      </c>
      <c r="R38" s="458"/>
      <c r="S38" s="458"/>
      <c r="T38" s="462" t="str">
        <f>IFERROR(INDEX(NX!$L$9:$L$168,MATCH($A38&amp;$P38,NX!$B$9:$B$169,0)),"")</f>
        <v/>
      </c>
      <c r="U38" s="458"/>
      <c r="V38" s="463" t="s">
        <v>178</v>
      </c>
      <c r="W38" s="463" t="s">
        <v>38</v>
      </c>
      <c r="X38" s="464">
        <v>7942000</v>
      </c>
      <c r="Y38" s="452" t="str">
        <f t="shared" si="5"/>
        <v>334</v>
      </c>
      <c r="Z38" s="452" t="str">
        <f t="shared" si="6"/>
        <v>1111</v>
      </c>
      <c r="AA38" s="465">
        <f t="shared" si="7"/>
        <v>0</v>
      </c>
      <c r="AB38" s="466"/>
      <c r="AC38" s="467">
        <f t="shared" si="23"/>
        <v>0</v>
      </c>
      <c r="AD38" s="468" t="str">
        <f t="shared" si="8"/>
        <v/>
      </c>
      <c r="AE38" s="468" t="str">
        <f t="shared" si="9"/>
        <v/>
      </c>
      <c r="AF38" s="469" t="str">
        <f t="shared" si="10"/>
        <v/>
      </c>
      <c r="AG38" s="468" t="str">
        <f t="shared" si="11"/>
        <v/>
      </c>
      <c r="AH38" s="470" t="str">
        <f t="shared" si="12"/>
        <v/>
      </c>
      <c r="AI38" s="471" t="str">
        <f>IF($AB38&lt;&gt;"",VLOOKUP($M38,DMKH!$B$6:$F$1822,3,0),"")</f>
        <v/>
      </c>
      <c r="AJ38" s="472" t="str">
        <f t="shared" si="24"/>
        <v/>
      </c>
      <c r="AK38" s="472" t="str">
        <f t="shared" si="25"/>
        <v/>
      </c>
      <c r="AL38" s="473" t="str">
        <f t="shared" si="13"/>
        <v>30/06/2015</v>
      </c>
      <c r="AM38" s="473" t="str">
        <f t="shared" si="14"/>
        <v>Ngày 30 tháng 06 năm 2015</v>
      </c>
      <c r="AN38" s="474" t="str">
        <f t="shared" si="15"/>
        <v>334</v>
      </c>
      <c r="AO38" s="475" t="str">
        <f t="shared" si="16"/>
        <v>1111</v>
      </c>
      <c r="AP38" s="475" t="str">
        <f t="shared" si="17"/>
        <v/>
      </c>
      <c r="AQ38" s="475" t="str">
        <f t="shared" si="18"/>
        <v>6-334</v>
      </c>
      <c r="AR38" s="475" t="str">
        <f t="shared" si="19"/>
        <v>6-1111</v>
      </c>
      <c r="AS38" s="475" t="str">
        <f t="shared" si="26"/>
        <v/>
      </c>
      <c r="AT38" s="475" t="str">
        <f t="shared" si="27"/>
        <v/>
      </c>
      <c r="AU38" s="475" t="str">
        <f t="shared" si="20"/>
        <v>6PC012334</v>
      </c>
      <c r="AV38" s="475" t="str">
        <f t="shared" si="21"/>
        <v>61111</v>
      </c>
      <c r="AW38" s="475" t="str">
        <f t="shared" si="22"/>
        <v>6-334-1111</v>
      </c>
    </row>
    <row r="39" spans="1:49">
      <c r="A39" s="452">
        <f t="shared" ref="A39:A70" si="28">IF(D39&gt;0,MONTH(D39),0)</f>
        <v>6</v>
      </c>
      <c r="B39" s="476" t="s">
        <v>869</v>
      </c>
      <c r="C39" s="476"/>
      <c r="D39" s="454" t="s">
        <v>895</v>
      </c>
      <c r="E39" s="454" t="s">
        <v>895</v>
      </c>
      <c r="F39" s="455">
        <v>27</v>
      </c>
      <c r="G39" s="456">
        <f t="array" ref="G39">IF(B39&lt;&gt;"",IF(AND(OR(V39=V38,W39=W38),F39=F38,K39=K38,N39=N38),G38,MAX(IF(B39=B$6:$B38,$G$6:G38))+1),"")</f>
        <v>11</v>
      </c>
      <c r="H39" s="457" t="str">
        <f t="shared" ref="H39:H70" si="29">IF(B39&lt;&gt;"",B39&amp;TEXT(G39,"000"),"")</f>
        <v>PKT011</v>
      </c>
      <c r="I39" s="457" t="str">
        <f t="array" ref="I39">IF(C39&lt;&gt;"",IF(AND(OR(V39=V38,W39=W38),F39=F38,K39=K38,N39=N38),I38,MAX(IF(C39=C$6:$C38,$I$6:I38))+1),"")</f>
        <v/>
      </c>
      <c r="J39" s="457" t="str">
        <f t="shared" ref="J39:J70" si="30">IF(C39&lt;&gt;"",C39&amp;TEXT(I39,"000"),"")</f>
        <v/>
      </c>
      <c r="K39" s="1065" t="s">
        <v>933</v>
      </c>
      <c r="L39" s="459" t="str">
        <f>IF($K39&gt;0,VLOOKUP($K39,NV!$B$4:$C$33,2,0),"")</f>
        <v>Nguyễn Văn Quân</v>
      </c>
      <c r="M39" s="460"/>
      <c r="N39" s="461" t="str">
        <f t="shared" si="3"/>
        <v/>
      </c>
      <c r="O39" s="458" t="s">
        <v>899</v>
      </c>
      <c r="P39" s="458"/>
      <c r="Q39" s="461" t="str">
        <f t="shared" si="4"/>
        <v/>
      </c>
      <c r="R39" s="458"/>
      <c r="S39" s="458"/>
      <c r="T39" s="462" t="str">
        <f>IFERROR(INDEX(NX!$L$9:$L$168,MATCH($A39&amp;$P39,NX!$B$9:$B$169,0)),"")</f>
        <v/>
      </c>
      <c r="U39" s="458"/>
      <c r="V39" s="463" t="s">
        <v>323</v>
      </c>
      <c r="W39" s="463" t="s">
        <v>301</v>
      </c>
      <c r="X39" s="464">
        <v>17107000</v>
      </c>
      <c r="Y39" s="452" t="str">
        <f t="shared" si="5"/>
        <v>911</v>
      </c>
      <c r="Z39" s="452" t="str">
        <f t="shared" si="6"/>
        <v>64221</v>
      </c>
      <c r="AA39" s="465">
        <f t="shared" ref="AA39:AA70" si="31">IF(COUNTIF($H$6:$H$526,$H39)&gt;1,"Trùng mã",0)</f>
        <v>0</v>
      </c>
      <c r="AB39" s="466"/>
      <c r="AC39" s="467">
        <f t="shared" ref="AC39:AC70" si="32">ROUND(X39*AB39,0)</f>
        <v>0</v>
      </c>
      <c r="AD39" s="468" t="str">
        <f t="shared" si="8"/>
        <v/>
      </c>
      <c r="AE39" s="468" t="str">
        <f t="shared" si="9"/>
        <v/>
      </c>
      <c r="AF39" s="469" t="str">
        <f t="shared" si="10"/>
        <v/>
      </c>
      <c r="AG39" s="468" t="str">
        <f t="shared" si="11"/>
        <v/>
      </c>
      <c r="AH39" s="470" t="str">
        <f t="shared" ref="AH39:AH70" si="33">IF(OR($AB39&lt;&gt;"",C39="nvl",C39="nhh"),$F39,"")</f>
        <v/>
      </c>
      <c r="AI39" s="471" t="str">
        <f>IF($AB39&lt;&gt;"",VLOOKUP($M39,DMKH!$B$6:$F$1822,3,0),"")</f>
        <v/>
      </c>
      <c r="AJ39" s="472" t="str">
        <f t="shared" si="24"/>
        <v/>
      </c>
      <c r="AK39" s="472" t="str">
        <f t="shared" si="25"/>
        <v/>
      </c>
      <c r="AL39" s="473" t="str">
        <f t="shared" ref="AL39:AL70" si="34">D39</f>
        <v>30/06/2015</v>
      </c>
      <c r="AM39" s="473" t="str">
        <f t="shared" ref="AM39:AM70" si="35">IF(D39="","","Ngày "&amp;LEFT(D39,2)&amp;" tháng "&amp;MID(D39,4,2)&amp;" năm "&amp;RIGHT(D39,4))</f>
        <v>Ngày 30 tháng 06 năm 2015</v>
      </c>
      <c r="AN39" s="474" t="str">
        <f t="shared" ref="AN39:AN70" si="36">V39&amp;M39</f>
        <v>911</v>
      </c>
      <c r="AO39" s="475" t="str">
        <f t="shared" ref="AO39:AO70" si="37">W39&amp;M39</f>
        <v>64221</v>
      </c>
      <c r="AP39" s="475" t="str">
        <f t="shared" ref="AP39:AP70" si="38">IF($AB39="","",IF(OR(MID($D39,4,2)="01",MID($D39,4,2)="02",MID($D39,4,2)="03"),"1",IF(OR(MID($D39,4,2)="04",MID($D39,4,2)="05",MID($D39,4,2)="06"),"2",IF(OR(MID($D39,4,2)="07",MID($D39,4,2)="08",MID($D39,4,2)="09"),"3",IF(OR(MID($D39,4,2)="10",MID($D39,4,2)="11",MID($D39,4,2)="12"),"4")))))</f>
        <v/>
      </c>
      <c r="AQ39" s="475" t="str">
        <f t="shared" ref="AQ39:AQ70" si="39">A39&amp;"-"&amp;V39</f>
        <v>6-911</v>
      </c>
      <c r="AR39" s="475" t="str">
        <f t="shared" ref="AR39:AR70" si="40">A39&amp;"-"&amp;W39</f>
        <v>6-64221</v>
      </c>
      <c r="AS39" s="475" t="str">
        <f t="shared" si="26"/>
        <v/>
      </c>
      <c r="AT39" s="475" t="str">
        <f t="shared" si="27"/>
        <v/>
      </c>
      <c r="AU39" s="475" t="str">
        <f t="shared" ref="AU39:AU70" si="41">$A39&amp;$H39&amp;$U39&amp;$V39</f>
        <v>6PKT011911</v>
      </c>
      <c r="AV39" s="475" t="str">
        <f t="shared" ref="AV39:AV70" si="42">$A39&amp;$U39&amp;$W39</f>
        <v>664221</v>
      </c>
      <c r="AW39" s="475" t="str">
        <f t="shared" ref="AW39:AW70" si="43">$A39&amp;"-"&amp;V39&amp;"-"&amp;W39</f>
        <v>6-911-64221</v>
      </c>
    </row>
    <row r="40" spans="1:49">
      <c r="A40" s="452">
        <f t="shared" si="28"/>
        <v>6</v>
      </c>
      <c r="B40" s="476" t="s">
        <v>869</v>
      </c>
      <c r="C40" s="476"/>
      <c r="D40" s="454" t="s">
        <v>895</v>
      </c>
      <c r="E40" s="454" t="s">
        <v>895</v>
      </c>
      <c r="F40" s="455">
        <v>28</v>
      </c>
      <c r="G40" s="456">
        <f t="array" ref="G40">IF(B40&lt;&gt;"",IF(AND(OR(V40=V39,W40=W39),F40=F39,K40=K39,N40=N39),G39,MAX(IF(B40=B$6:$B39,$G$6:G39))+1),"")</f>
        <v>12</v>
      </c>
      <c r="H40" s="457" t="str">
        <f t="shared" si="29"/>
        <v>PKT012</v>
      </c>
      <c r="I40" s="457" t="str">
        <f t="array" ref="I40">IF(C40&lt;&gt;"",IF(AND(OR(V40=V39,W40=W39),F40=F39,K40=K39,N40=N39),I39,MAX(IF(C40=C$6:$C39,$I$6:I39))+1),"")</f>
        <v/>
      </c>
      <c r="J40" s="457" t="str">
        <f t="shared" si="30"/>
        <v/>
      </c>
      <c r="K40" s="1065" t="s">
        <v>933</v>
      </c>
      <c r="L40" s="459" t="str">
        <f>IF($K40&gt;0,VLOOKUP($K40,NV!$B$4:$C$33,2,0),"")</f>
        <v>Nguyễn Văn Quân</v>
      </c>
      <c r="M40" s="460"/>
      <c r="N40" s="461" t="str">
        <f t="shared" si="3"/>
        <v/>
      </c>
      <c r="O40" s="458" t="s">
        <v>897</v>
      </c>
      <c r="P40" s="458"/>
      <c r="Q40" s="461" t="str">
        <f t="shared" si="4"/>
        <v/>
      </c>
      <c r="R40" s="458"/>
      <c r="S40" s="458"/>
      <c r="T40" s="462" t="str">
        <f>IFERROR(INDEX(NX!$L$9:$L$168,MATCH($A40&amp;$P40,NX!$B$9:$B$169,0)),"")</f>
        <v/>
      </c>
      <c r="U40" s="458"/>
      <c r="V40" s="463" t="s">
        <v>323</v>
      </c>
      <c r="W40" s="463" t="s">
        <v>312</v>
      </c>
      <c r="X40" s="464">
        <v>110000</v>
      </c>
      <c r="Y40" s="452" t="str">
        <f t="shared" si="5"/>
        <v>911</v>
      </c>
      <c r="Z40" s="452" t="str">
        <f t="shared" si="6"/>
        <v>64227</v>
      </c>
      <c r="AA40" s="465">
        <f t="shared" si="31"/>
        <v>0</v>
      </c>
      <c r="AB40" s="466"/>
      <c r="AC40" s="467">
        <f t="shared" si="32"/>
        <v>0</v>
      </c>
      <c r="AD40" s="468" t="str">
        <f t="shared" si="8"/>
        <v/>
      </c>
      <c r="AE40" s="468" t="str">
        <f t="shared" si="9"/>
        <v/>
      </c>
      <c r="AF40" s="469" t="str">
        <f t="shared" si="10"/>
        <v/>
      </c>
      <c r="AG40" s="468" t="str">
        <f t="shared" si="11"/>
        <v/>
      </c>
      <c r="AH40" s="470" t="str">
        <f t="shared" si="33"/>
        <v/>
      </c>
      <c r="AI40" s="471" t="str">
        <f>IF($AB40&lt;&gt;"",VLOOKUP($M40,DMKH!$B$6:$F$1822,3,0),"")</f>
        <v/>
      </c>
      <c r="AJ40" s="472" t="str">
        <f t="shared" si="24"/>
        <v/>
      </c>
      <c r="AK40" s="472" t="str">
        <f t="shared" si="25"/>
        <v/>
      </c>
      <c r="AL40" s="473" t="str">
        <f t="shared" si="34"/>
        <v>30/06/2015</v>
      </c>
      <c r="AM40" s="473" t="str">
        <f t="shared" si="35"/>
        <v>Ngày 30 tháng 06 năm 2015</v>
      </c>
      <c r="AN40" s="474" t="str">
        <f t="shared" si="36"/>
        <v>911</v>
      </c>
      <c r="AO40" s="475" t="str">
        <f t="shared" si="37"/>
        <v>64227</v>
      </c>
      <c r="AP40" s="475" t="str">
        <f t="shared" si="38"/>
        <v/>
      </c>
      <c r="AQ40" s="475" t="str">
        <f t="shared" si="39"/>
        <v>6-911</v>
      </c>
      <c r="AR40" s="475" t="str">
        <f t="shared" si="40"/>
        <v>6-64227</v>
      </c>
      <c r="AS40" s="475" t="str">
        <f t="shared" si="26"/>
        <v/>
      </c>
      <c r="AT40" s="475" t="str">
        <f t="shared" si="27"/>
        <v/>
      </c>
      <c r="AU40" s="475" t="str">
        <f t="shared" si="41"/>
        <v>6PKT012911</v>
      </c>
      <c r="AV40" s="475" t="str">
        <f t="shared" si="42"/>
        <v>664227</v>
      </c>
      <c r="AW40" s="475" t="str">
        <f t="shared" si="43"/>
        <v>6-911-64227</v>
      </c>
    </row>
    <row r="41" spans="1:49">
      <c r="A41" s="452">
        <f t="shared" si="28"/>
        <v>6</v>
      </c>
      <c r="B41" s="476" t="s">
        <v>869</v>
      </c>
      <c r="C41" s="476"/>
      <c r="D41" s="454" t="s">
        <v>895</v>
      </c>
      <c r="E41" s="454" t="s">
        <v>895</v>
      </c>
      <c r="F41" s="455" t="s">
        <v>960</v>
      </c>
      <c r="G41" s="456">
        <f t="array" ref="G41">IF(B41&lt;&gt;"",IF(AND(OR(V41=V40,W41=W40),F41=F40,K41=K40,N41=N40),G40,MAX(IF(B41=B$6:$B40,$G$6:G40))+1),"")</f>
        <v>13</v>
      </c>
      <c r="H41" s="457" t="str">
        <f t="shared" si="29"/>
        <v>PKT013</v>
      </c>
      <c r="I41" s="457" t="str">
        <f t="array" ref="I41">IF(C41&lt;&gt;"",IF(AND(OR(V41=V40,W41=W40),F41=F40,K41=K40,N41=N40),I40,MAX(IF(C41=C$6:$C40,$I$6:I40))+1),"")</f>
        <v/>
      </c>
      <c r="J41" s="457" t="str">
        <f t="shared" si="30"/>
        <v/>
      </c>
      <c r="K41" s="1065" t="s">
        <v>933</v>
      </c>
      <c r="L41" s="459" t="str">
        <f>IF($K41&gt;0,VLOOKUP($K41,NV!$B$4:$C$33,2,0),"")</f>
        <v>Nguyễn Văn Quân</v>
      </c>
      <c r="M41" s="460"/>
      <c r="N41" s="461" t="str">
        <f t="shared" si="3"/>
        <v/>
      </c>
      <c r="O41" s="458" t="s">
        <v>952</v>
      </c>
      <c r="P41" s="458"/>
      <c r="Q41" s="461" t="str">
        <f t="shared" si="4"/>
        <v/>
      </c>
      <c r="R41" s="458"/>
      <c r="S41" s="458"/>
      <c r="T41" s="462" t="str">
        <f>IFERROR(INDEX(NX!$L$9:$L$168,MATCH($A41&amp;$P41,NX!$B$9:$B$169,0)),"")</f>
        <v/>
      </c>
      <c r="U41" s="458"/>
      <c r="V41" s="463" t="s">
        <v>323</v>
      </c>
      <c r="W41" s="463" t="s">
        <v>313</v>
      </c>
      <c r="X41" s="464">
        <v>4000000</v>
      </c>
      <c r="Y41" s="452" t="str">
        <f t="shared" si="5"/>
        <v>911</v>
      </c>
      <c r="Z41" s="452" t="str">
        <f t="shared" si="6"/>
        <v>64228</v>
      </c>
      <c r="AA41" s="465">
        <f t="shared" si="31"/>
        <v>0</v>
      </c>
      <c r="AB41" s="466"/>
      <c r="AC41" s="467">
        <f t="shared" si="32"/>
        <v>0</v>
      </c>
      <c r="AD41" s="468" t="str">
        <f t="shared" si="8"/>
        <v/>
      </c>
      <c r="AE41" s="468" t="str">
        <f t="shared" si="9"/>
        <v/>
      </c>
      <c r="AF41" s="469" t="str">
        <f t="shared" si="10"/>
        <v/>
      </c>
      <c r="AG41" s="468" t="str">
        <f t="shared" si="11"/>
        <v/>
      </c>
      <c r="AH41" s="470" t="str">
        <f t="shared" si="33"/>
        <v/>
      </c>
      <c r="AI41" s="471" t="str">
        <f>IF($AB41&lt;&gt;"",VLOOKUP($M41,DMKH!$B$6:$F$1822,3,0),"")</f>
        <v/>
      </c>
      <c r="AJ41" s="472" t="str">
        <f t="shared" si="24"/>
        <v/>
      </c>
      <c r="AK41" s="472" t="str">
        <f t="shared" si="25"/>
        <v/>
      </c>
      <c r="AL41" s="473" t="str">
        <f t="shared" si="34"/>
        <v>30/06/2015</v>
      </c>
      <c r="AM41" s="473" t="str">
        <f t="shared" si="35"/>
        <v>Ngày 30 tháng 06 năm 2015</v>
      </c>
      <c r="AN41" s="474" t="str">
        <f t="shared" si="36"/>
        <v>911</v>
      </c>
      <c r="AO41" s="475" t="str">
        <f t="shared" si="37"/>
        <v>64228</v>
      </c>
      <c r="AP41" s="475" t="str">
        <f t="shared" si="38"/>
        <v/>
      </c>
      <c r="AQ41" s="475" t="str">
        <f t="shared" si="39"/>
        <v>6-911</v>
      </c>
      <c r="AR41" s="475" t="str">
        <f t="shared" si="40"/>
        <v>6-64228</v>
      </c>
      <c r="AS41" s="475" t="str">
        <f t="shared" si="26"/>
        <v/>
      </c>
      <c r="AT41" s="475" t="str">
        <f t="shared" si="27"/>
        <v/>
      </c>
      <c r="AU41" s="475" t="str">
        <f t="shared" si="41"/>
        <v>6PKT013911</v>
      </c>
      <c r="AV41" s="475" t="str">
        <f t="shared" si="42"/>
        <v>664228</v>
      </c>
      <c r="AW41" s="475" t="str">
        <f t="shared" si="43"/>
        <v>6-911-64228</v>
      </c>
    </row>
    <row r="42" spans="1:49">
      <c r="A42" s="452">
        <f t="shared" si="28"/>
        <v>6</v>
      </c>
      <c r="B42" s="476" t="s">
        <v>869</v>
      </c>
      <c r="C42" s="476"/>
      <c r="D42" s="454" t="s">
        <v>895</v>
      </c>
      <c r="E42" s="454" t="s">
        <v>895</v>
      </c>
      <c r="F42" s="455">
        <v>29</v>
      </c>
      <c r="G42" s="456">
        <f t="array" ref="G42">IF(B42&lt;&gt;"",IF(AND(OR(V42=V41,W42=W41),F42=F41,K42=K41,N42=N41),G41,MAX(IF(B42=B$6:$B41,$G$6:G41))+1),"")</f>
        <v>14</v>
      </c>
      <c r="H42" s="457" t="str">
        <f t="shared" si="29"/>
        <v>PKT014</v>
      </c>
      <c r="I42" s="457" t="str">
        <f t="array" ref="I42">IF(C42&lt;&gt;"",IF(AND(OR(V42=V41,W42=W41),F42=F41,K42=K41,N42=N41),I41,MAX(IF(C42=C$6:$C41,$I$6:I41))+1),"")</f>
        <v/>
      </c>
      <c r="J42" s="457" t="str">
        <f t="shared" si="30"/>
        <v/>
      </c>
      <c r="K42" s="1065" t="s">
        <v>933</v>
      </c>
      <c r="L42" s="459" t="str">
        <f>IF($K42&gt;0,VLOOKUP($K42,NV!$B$4:$C$33,2,0),"")</f>
        <v>Nguyễn Văn Quân</v>
      </c>
      <c r="M42" s="460"/>
      <c r="N42" s="461" t="str">
        <f t="shared" si="3"/>
        <v/>
      </c>
      <c r="O42" s="458" t="s">
        <v>896</v>
      </c>
      <c r="P42" s="458"/>
      <c r="Q42" s="461" t="str">
        <f t="shared" si="4"/>
        <v/>
      </c>
      <c r="R42" s="458"/>
      <c r="S42" s="458"/>
      <c r="T42" s="462" t="str">
        <f>IFERROR(INDEX(NX!$L$9:$L$168,MATCH($A42&amp;$P42,NX!$B$9:$B$169,0)),"")</f>
        <v/>
      </c>
      <c r="U42" s="458"/>
      <c r="V42" s="463" t="s">
        <v>259</v>
      </c>
      <c r="W42" s="463" t="s">
        <v>323</v>
      </c>
      <c r="X42" s="464">
        <v>1588</v>
      </c>
      <c r="Y42" s="452" t="str">
        <f t="shared" si="5"/>
        <v>515</v>
      </c>
      <c r="Z42" s="452" t="str">
        <f t="shared" si="6"/>
        <v>911</v>
      </c>
      <c r="AA42" s="465">
        <f t="shared" si="31"/>
        <v>0</v>
      </c>
      <c r="AB42" s="466"/>
      <c r="AC42" s="467">
        <f t="shared" si="32"/>
        <v>0</v>
      </c>
      <c r="AD42" s="468" t="str">
        <f t="shared" si="8"/>
        <v/>
      </c>
      <c r="AE42" s="468" t="str">
        <f t="shared" si="9"/>
        <v/>
      </c>
      <c r="AF42" s="469" t="str">
        <f t="shared" si="10"/>
        <v/>
      </c>
      <c r="AG42" s="468" t="str">
        <f t="shared" si="11"/>
        <v/>
      </c>
      <c r="AH42" s="470" t="str">
        <f t="shared" si="33"/>
        <v/>
      </c>
      <c r="AI42" s="471" t="str">
        <f>IF($AB42&lt;&gt;"",VLOOKUP($M42,DMKH!$B$6:$F$1822,3,0),"")</f>
        <v/>
      </c>
      <c r="AJ42" s="472" t="str">
        <f t="shared" si="24"/>
        <v/>
      </c>
      <c r="AK42" s="472" t="str">
        <f t="shared" si="25"/>
        <v/>
      </c>
      <c r="AL42" s="473" t="str">
        <f t="shared" si="34"/>
        <v>30/06/2015</v>
      </c>
      <c r="AM42" s="473" t="str">
        <f t="shared" si="35"/>
        <v>Ngày 30 tháng 06 năm 2015</v>
      </c>
      <c r="AN42" s="474" t="str">
        <f t="shared" si="36"/>
        <v>515</v>
      </c>
      <c r="AO42" s="475" t="str">
        <f t="shared" si="37"/>
        <v>911</v>
      </c>
      <c r="AP42" s="475" t="str">
        <f t="shared" si="38"/>
        <v/>
      </c>
      <c r="AQ42" s="475" t="str">
        <f t="shared" si="39"/>
        <v>6-515</v>
      </c>
      <c r="AR42" s="475" t="str">
        <f t="shared" si="40"/>
        <v>6-911</v>
      </c>
      <c r="AS42" s="475" t="str">
        <f t="shared" si="26"/>
        <v/>
      </c>
      <c r="AT42" s="475" t="str">
        <f t="shared" si="27"/>
        <v/>
      </c>
      <c r="AU42" s="475" t="str">
        <f t="shared" si="41"/>
        <v>6PKT014515</v>
      </c>
      <c r="AV42" s="475" t="str">
        <f t="shared" si="42"/>
        <v>6911</v>
      </c>
      <c r="AW42" s="475" t="str">
        <f t="shared" si="43"/>
        <v>6-515-911</v>
      </c>
    </row>
    <row r="43" spans="1:49">
      <c r="A43" s="452">
        <f t="shared" si="28"/>
        <v>6</v>
      </c>
      <c r="B43" s="476" t="s">
        <v>869</v>
      </c>
      <c r="C43" s="476"/>
      <c r="D43" s="454" t="s">
        <v>895</v>
      </c>
      <c r="E43" s="454" t="s">
        <v>895</v>
      </c>
      <c r="F43" s="455">
        <v>30</v>
      </c>
      <c r="G43" s="456">
        <f t="array" ref="G43">IF(B43&lt;&gt;"",IF(AND(OR(V43=V42,W43=W42),F43=F42,K43=K42,N43=N42),G42,MAX(IF(B43=B$6:$B42,$G$6:G42))+1),"")</f>
        <v>15</v>
      </c>
      <c r="H43" s="457" t="str">
        <f t="shared" si="29"/>
        <v>PKT015</v>
      </c>
      <c r="I43" s="457" t="str">
        <f t="array" ref="I43">IF(C43&lt;&gt;"",IF(AND(OR(V43=V42,W43=W42),F43=F42,K43=K42,N43=N42),I42,MAX(IF(C43=C$6:$C42,$I$6:I42))+1),"")</f>
        <v/>
      </c>
      <c r="J43" s="457" t="str">
        <f t="shared" si="30"/>
        <v/>
      </c>
      <c r="K43" s="1065" t="s">
        <v>933</v>
      </c>
      <c r="L43" s="459" t="str">
        <f>IF($K43&gt;0,VLOOKUP($K43,NV!$B$4:$C$33,2,0),"")</f>
        <v>Nguyễn Văn Quân</v>
      </c>
      <c r="M43" s="460"/>
      <c r="N43" s="461" t="str">
        <f t="shared" si="3"/>
        <v/>
      </c>
      <c r="O43" s="458" t="s">
        <v>324</v>
      </c>
      <c r="P43" s="458"/>
      <c r="Q43" s="461" t="str">
        <f t="shared" si="4"/>
        <v/>
      </c>
      <c r="R43" s="458"/>
      <c r="S43" s="458"/>
      <c r="T43" s="462" t="str">
        <f>IFERROR(INDEX(NX!$L$9:$L$168,MATCH($A43&amp;$P43,NX!$B$9:$B$169,0)),"")</f>
        <v/>
      </c>
      <c r="U43" s="458"/>
      <c r="V43" s="463" t="s">
        <v>238</v>
      </c>
      <c r="W43" s="463" t="s">
        <v>323</v>
      </c>
      <c r="X43" s="464">
        <v>21215412</v>
      </c>
      <c r="Y43" s="452" t="str">
        <f t="shared" si="5"/>
        <v>4212</v>
      </c>
      <c r="Z43" s="452" t="str">
        <f t="shared" si="6"/>
        <v>911</v>
      </c>
      <c r="AA43" s="465">
        <f t="shared" si="31"/>
        <v>0</v>
      </c>
      <c r="AB43" s="466"/>
      <c r="AC43" s="467">
        <f t="shared" si="32"/>
        <v>0</v>
      </c>
      <c r="AD43" s="468" t="str">
        <f t="shared" si="8"/>
        <v/>
      </c>
      <c r="AE43" s="468" t="str">
        <f t="shared" si="9"/>
        <v/>
      </c>
      <c r="AF43" s="469" t="str">
        <f t="shared" si="10"/>
        <v/>
      </c>
      <c r="AG43" s="468" t="str">
        <f t="shared" si="11"/>
        <v/>
      </c>
      <c r="AH43" s="470" t="str">
        <f t="shared" si="33"/>
        <v/>
      </c>
      <c r="AI43" s="471" t="str">
        <f>IF($AB43&lt;&gt;"",VLOOKUP($M43,DMKH!$B$6:$F$1822,3,0),"")</f>
        <v/>
      </c>
      <c r="AJ43" s="472" t="str">
        <f t="shared" si="24"/>
        <v/>
      </c>
      <c r="AK43" s="472" t="str">
        <f t="shared" si="25"/>
        <v/>
      </c>
      <c r="AL43" s="473" t="str">
        <f t="shared" si="34"/>
        <v>30/06/2015</v>
      </c>
      <c r="AM43" s="473" t="str">
        <f t="shared" si="35"/>
        <v>Ngày 30 tháng 06 năm 2015</v>
      </c>
      <c r="AN43" s="474" t="str">
        <f t="shared" si="36"/>
        <v>4212</v>
      </c>
      <c r="AO43" s="475" t="str">
        <f t="shared" si="37"/>
        <v>911</v>
      </c>
      <c r="AP43" s="475" t="str">
        <f t="shared" si="38"/>
        <v/>
      </c>
      <c r="AQ43" s="475" t="str">
        <f t="shared" si="39"/>
        <v>6-4212</v>
      </c>
      <c r="AR43" s="475" t="str">
        <f t="shared" si="40"/>
        <v>6-911</v>
      </c>
      <c r="AS43" s="475" t="str">
        <f t="shared" si="26"/>
        <v/>
      </c>
      <c r="AT43" s="475" t="str">
        <f t="shared" si="27"/>
        <v/>
      </c>
      <c r="AU43" s="475" t="str">
        <f t="shared" si="41"/>
        <v>6PKT0154212</v>
      </c>
      <c r="AV43" s="475" t="str">
        <f t="shared" si="42"/>
        <v>6911</v>
      </c>
      <c r="AW43" s="475" t="str">
        <f t="shared" si="43"/>
        <v>6-4212-911</v>
      </c>
    </row>
    <row r="44" spans="1:49">
      <c r="A44" s="452">
        <f t="shared" si="28"/>
        <v>7</v>
      </c>
      <c r="B44" s="476" t="s">
        <v>602</v>
      </c>
      <c r="C44" s="476"/>
      <c r="D44" s="463" t="s">
        <v>900</v>
      </c>
      <c r="E44" s="463" t="s">
        <v>900</v>
      </c>
      <c r="F44" s="455">
        <v>21</v>
      </c>
      <c r="G44" s="456">
        <f t="array" ref="G44">IF(B44&lt;&gt;"",IF(AND(OR(V44=V43,W44=W43),F44=F43,K44=K43,N44=N43),G43,MAX(IF(B44=B$6:$B43,$G$6:G43))+1),"")</f>
        <v>2</v>
      </c>
      <c r="H44" s="457" t="str">
        <f t="shared" si="29"/>
        <v>PT002</v>
      </c>
      <c r="I44" s="457" t="str">
        <f t="array" ref="I44">IF(C44&lt;&gt;"",IF(AND(OR(V44=V43,W44=W43),F44=F43,K44=K43,N44=N43),I43,MAX(IF(C44=C$6:$C43,$I$6:I43))+1),"")</f>
        <v/>
      </c>
      <c r="J44" s="457" t="str">
        <f t="shared" si="30"/>
        <v/>
      </c>
      <c r="K44" s="1065" t="s">
        <v>901</v>
      </c>
      <c r="L44" s="459" t="str">
        <f>IF($K44&gt;0,VLOOKUP($K44,NV!$B$4:$C$33,2,0),"")</f>
        <v>Lê Văn Minh</v>
      </c>
      <c r="M44" s="460"/>
      <c r="N44" s="461" t="str">
        <f t="shared" si="3"/>
        <v/>
      </c>
      <c r="O44" s="458" t="s">
        <v>902</v>
      </c>
      <c r="P44" s="458"/>
      <c r="Q44" s="461" t="str">
        <f t="shared" si="4"/>
        <v/>
      </c>
      <c r="R44" s="458"/>
      <c r="S44" s="458"/>
      <c r="T44" s="462" t="str">
        <f>IFERROR(INDEX(NX!$L$9:$L$168,MATCH($A44&amp;$P44,NX!$B$9:$B$169,0)),"")</f>
        <v/>
      </c>
      <c r="U44" s="458"/>
      <c r="V44" s="463" t="s">
        <v>38</v>
      </c>
      <c r="W44" s="463" t="s">
        <v>434</v>
      </c>
      <c r="X44" s="464">
        <v>24000000</v>
      </c>
      <c r="Y44" s="452" t="str">
        <f t="shared" si="5"/>
        <v>1111</v>
      </c>
      <c r="Z44" s="452" t="str">
        <f t="shared" si="6"/>
        <v>11211</v>
      </c>
      <c r="AA44" s="465">
        <f t="shared" si="31"/>
        <v>0</v>
      </c>
      <c r="AB44" s="466"/>
      <c r="AC44" s="467">
        <f t="shared" si="32"/>
        <v>0</v>
      </c>
      <c r="AD44" s="468" t="str">
        <f t="shared" si="8"/>
        <v/>
      </c>
      <c r="AE44" s="468" t="str">
        <f t="shared" si="9"/>
        <v/>
      </c>
      <c r="AF44" s="469" t="str">
        <f t="shared" si="10"/>
        <v/>
      </c>
      <c r="AG44" s="468" t="str">
        <f t="shared" si="11"/>
        <v/>
      </c>
      <c r="AH44" s="470" t="str">
        <f t="shared" si="33"/>
        <v/>
      </c>
      <c r="AI44" s="471" t="str">
        <f>IF($AB44&lt;&gt;"",VLOOKUP($M44,DMKH!$B$6:$F$1822,3,0),"")</f>
        <v/>
      </c>
      <c r="AJ44" s="472" t="str">
        <f t="shared" si="24"/>
        <v/>
      </c>
      <c r="AK44" s="472" t="str">
        <f t="shared" si="25"/>
        <v/>
      </c>
      <c r="AL44" s="473" t="str">
        <f t="shared" si="34"/>
        <v>01/07/2015</v>
      </c>
      <c r="AM44" s="473" t="str">
        <f t="shared" si="35"/>
        <v>Ngày 01 tháng 07 năm 2015</v>
      </c>
      <c r="AN44" s="474" t="str">
        <f t="shared" si="36"/>
        <v>1111</v>
      </c>
      <c r="AO44" s="475" t="str">
        <f t="shared" si="37"/>
        <v>11211</v>
      </c>
      <c r="AP44" s="475" t="str">
        <f t="shared" si="38"/>
        <v/>
      </c>
      <c r="AQ44" s="475" t="str">
        <f t="shared" si="39"/>
        <v>7-1111</v>
      </c>
      <c r="AR44" s="475" t="str">
        <f t="shared" si="40"/>
        <v>7-11211</v>
      </c>
      <c r="AS44" s="475" t="str">
        <f t="shared" si="26"/>
        <v/>
      </c>
      <c r="AT44" s="475" t="str">
        <f t="shared" si="27"/>
        <v/>
      </c>
      <c r="AU44" s="475" t="str">
        <f t="shared" si="41"/>
        <v>7PT0021111</v>
      </c>
      <c r="AV44" s="475" t="str">
        <f t="shared" si="42"/>
        <v>711211</v>
      </c>
      <c r="AW44" s="475" t="str">
        <f t="shared" si="43"/>
        <v>7-1111-11211</v>
      </c>
    </row>
    <row r="45" spans="1:49">
      <c r="A45" s="452">
        <f t="shared" si="28"/>
        <v>7</v>
      </c>
      <c r="B45" s="476" t="s">
        <v>875</v>
      </c>
      <c r="C45" s="476"/>
      <c r="D45" s="463" t="s">
        <v>904</v>
      </c>
      <c r="E45" s="463" t="s">
        <v>904</v>
      </c>
      <c r="F45" s="455">
        <v>22</v>
      </c>
      <c r="G45" s="456">
        <f t="array" ref="G45">IF(B45&lt;&gt;"",IF(AND(OR(V45=V44,W45=W44),F45=F44,K45=K44,N45=N44),G44,MAX(IF(B45=B$6:$B44,$G$6:G44))+1),"")</f>
        <v>3</v>
      </c>
      <c r="H45" s="457" t="str">
        <f t="shared" si="29"/>
        <v>GBN003</v>
      </c>
      <c r="I45" s="457" t="str">
        <f t="array" ref="I45">IF(C45&lt;&gt;"",IF(AND(OR(V45=V44,W45=W44),F45=F44,K45=K44,N45=N44),I44,MAX(IF(C45=C$6:$C44,$I$6:I44))+1),"")</f>
        <v/>
      </c>
      <c r="J45" s="457" t="str">
        <f t="shared" si="30"/>
        <v/>
      </c>
      <c r="K45" s="1065"/>
      <c r="L45" s="459" t="str">
        <f>IF($K45&gt;0,VLOOKUP($K45,NV!$B$4:$C$33,2,0),"")</f>
        <v/>
      </c>
      <c r="M45" s="460"/>
      <c r="N45" s="461" t="str">
        <f t="shared" si="3"/>
        <v/>
      </c>
      <c r="O45" s="458" t="s">
        <v>903</v>
      </c>
      <c r="P45" s="458"/>
      <c r="Q45" s="461" t="str">
        <f t="shared" si="4"/>
        <v/>
      </c>
      <c r="R45" s="458"/>
      <c r="S45" s="458"/>
      <c r="T45" s="462" t="str">
        <f>IFERROR(INDEX(NX!$L$9:$L$168,MATCH($A45&amp;$P45,NX!$B$9:$B$169,0)),"")</f>
        <v/>
      </c>
      <c r="U45" s="458"/>
      <c r="V45" s="463" t="s">
        <v>312</v>
      </c>
      <c r="W45" s="463" t="s">
        <v>434</v>
      </c>
      <c r="X45" s="464">
        <v>55000</v>
      </c>
      <c r="Y45" s="452" t="str">
        <f t="shared" si="5"/>
        <v>64227</v>
      </c>
      <c r="Z45" s="452" t="str">
        <f t="shared" si="6"/>
        <v>11211</v>
      </c>
      <c r="AA45" s="465">
        <f t="shared" si="31"/>
        <v>0</v>
      </c>
      <c r="AB45" s="466"/>
      <c r="AC45" s="467">
        <f t="shared" si="32"/>
        <v>0</v>
      </c>
      <c r="AD45" s="468" t="str">
        <f t="shared" si="8"/>
        <v/>
      </c>
      <c r="AE45" s="468" t="str">
        <f t="shared" si="9"/>
        <v/>
      </c>
      <c r="AF45" s="469" t="str">
        <f t="shared" si="10"/>
        <v/>
      </c>
      <c r="AG45" s="468" t="str">
        <f t="shared" si="11"/>
        <v/>
      </c>
      <c r="AH45" s="470" t="str">
        <f t="shared" si="33"/>
        <v/>
      </c>
      <c r="AI45" s="471" t="str">
        <f>IF($AB45&lt;&gt;"",VLOOKUP($M45,DMKH!$B$6:$F$1822,3,0),"")</f>
        <v/>
      </c>
      <c r="AJ45" s="472" t="str">
        <f t="shared" si="24"/>
        <v/>
      </c>
      <c r="AK45" s="472" t="str">
        <f t="shared" si="25"/>
        <v/>
      </c>
      <c r="AL45" s="473" t="str">
        <f t="shared" si="34"/>
        <v>18/07/2015</v>
      </c>
      <c r="AM45" s="473" t="str">
        <f t="shared" si="35"/>
        <v>Ngày 18 tháng 07 năm 2015</v>
      </c>
      <c r="AN45" s="474" t="str">
        <f t="shared" si="36"/>
        <v>64227</v>
      </c>
      <c r="AO45" s="475" t="str">
        <f t="shared" si="37"/>
        <v>11211</v>
      </c>
      <c r="AP45" s="475" t="str">
        <f t="shared" si="38"/>
        <v/>
      </c>
      <c r="AQ45" s="475" t="str">
        <f t="shared" si="39"/>
        <v>7-64227</v>
      </c>
      <c r="AR45" s="475" t="str">
        <f t="shared" si="40"/>
        <v>7-11211</v>
      </c>
      <c r="AS45" s="475" t="str">
        <f t="shared" si="26"/>
        <v/>
      </c>
      <c r="AT45" s="475" t="str">
        <f t="shared" si="27"/>
        <v/>
      </c>
      <c r="AU45" s="475" t="str">
        <f t="shared" si="41"/>
        <v>7GBN00364227</v>
      </c>
      <c r="AV45" s="475" t="str">
        <f t="shared" si="42"/>
        <v>711211</v>
      </c>
      <c r="AW45" s="475" t="str">
        <f t="shared" si="43"/>
        <v>7-64227-11211</v>
      </c>
    </row>
    <row r="46" spans="1:49">
      <c r="A46" s="452">
        <f t="shared" si="28"/>
        <v>7</v>
      </c>
      <c r="B46" s="476" t="s">
        <v>876</v>
      </c>
      <c r="C46" s="476"/>
      <c r="D46" s="463" t="s">
        <v>905</v>
      </c>
      <c r="E46" s="463" t="s">
        <v>905</v>
      </c>
      <c r="F46" s="455">
        <v>23</v>
      </c>
      <c r="G46" s="456">
        <f t="array" ref="G46">IF(B46&lt;&gt;"",IF(AND(OR(V46=V45,W46=W45),F46=F45,K46=K45,N46=N45),G45,MAX(IF(B46=B$6:$B45,$G$6:G45))+1),"")</f>
        <v>5</v>
      </c>
      <c r="H46" s="457" t="str">
        <f t="shared" si="29"/>
        <v>GBC005</v>
      </c>
      <c r="I46" s="457" t="str">
        <f t="array" ref="I46">IF(C46&lt;&gt;"",IF(AND(OR(V46=V45,W46=W45),F46=F45,K46=K45,N46=N45),I45,MAX(IF(C46=C$6:$C45,$I$6:I45))+1),"")</f>
        <v/>
      </c>
      <c r="J46" s="457" t="str">
        <f t="shared" si="30"/>
        <v/>
      </c>
      <c r="K46" s="1065"/>
      <c r="L46" s="459" t="str">
        <f>IF($K46&gt;0,VLOOKUP($K46,NV!$B$4:$C$33,2,0),"")</f>
        <v/>
      </c>
      <c r="M46" s="460"/>
      <c r="N46" s="461" t="str">
        <f t="shared" si="3"/>
        <v/>
      </c>
      <c r="O46" s="458" t="s">
        <v>882</v>
      </c>
      <c r="P46" s="458"/>
      <c r="Q46" s="461" t="str">
        <f t="shared" si="4"/>
        <v/>
      </c>
      <c r="R46" s="458"/>
      <c r="S46" s="458"/>
      <c r="T46" s="462" t="str">
        <f>IFERROR(INDEX(NX!$L$9:$L$168,MATCH($A46&amp;$P46,NX!$B$9:$B$169,0)),"")</f>
        <v/>
      </c>
      <c r="U46" s="458"/>
      <c r="V46" s="463" t="s">
        <v>434</v>
      </c>
      <c r="W46" s="463" t="s">
        <v>259</v>
      </c>
      <c r="X46" s="464">
        <v>1234</v>
      </c>
      <c r="Y46" s="452" t="str">
        <f t="shared" si="5"/>
        <v>11211</v>
      </c>
      <c r="Z46" s="452" t="str">
        <f t="shared" si="6"/>
        <v>515</v>
      </c>
      <c r="AA46" s="465">
        <f t="shared" si="31"/>
        <v>0</v>
      </c>
      <c r="AB46" s="466"/>
      <c r="AC46" s="467">
        <f t="shared" si="32"/>
        <v>0</v>
      </c>
      <c r="AD46" s="468" t="str">
        <f t="shared" si="8"/>
        <v/>
      </c>
      <c r="AE46" s="468" t="str">
        <f t="shared" si="9"/>
        <v/>
      </c>
      <c r="AF46" s="469" t="str">
        <f t="shared" si="10"/>
        <v/>
      </c>
      <c r="AG46" s="468" t="str">
        <f t="shared" si="11"/>
        <v/>
      </c>
      <c r="AH46" s="470" t="str">
        <f t="shared" si="33"/>
        <v/>
      </c>
      <c r="AI46" s="471" t="str">
        <f>IF($AB46&lt;&gt;"",VLOOKUP($M46,DMKH!$B$6:$F$1822,3,0),"")</f>
        <v/>
      </c>
      <c r="AJ46" s="472" t="str">
        <f t="shared" si="24"/>
        <v/>
      </c>
      <c r="AK46" s="472" t="str">
        <f t="shared" si="25"/>
        <v/>
      </c>
      <c r="AL46" s="473" t="str">
        <f t="shared" si="34"/>
        <v>25/07/2015</v>
      </c>
      <c r="AM46" s="473" t="str">
        <f t="shared" si="35"/>
        <v>Ngày 25 tháng 07 năm 2015</v>
      </c>
      <c r="AN46" s="474" t="str">
        <f t="shared" si="36"/>
        <v>11211</v>
      </c>
      <c r="AO46" s="475" t="str">
        <f t="shared" si="37"/>
        <v>515</v>
      </c>
      <c r="AP46" s="475" t="str">
        <f t="shared" si="38"/>
        <v/>
      </c>
      <c r="AQ46" s="475" t="str">
        <f t="shared" si="39"/>
        <v>7-11211</v>
      </c>
      <c r="AR46" s="475" t="str">
        <f t="shared" si="40"/>
        <v>7-515</v>
      </c>
      <c r="AS46" s="475" t="str">
        <f t="shared" si="26"/>
        <v/>
      </c>
      <c r="AT46" s="475" t="str">
        <f t="shared" si="27"/>
        <v/>
      </c>
      <c r="AU46" s="475" t="str">
        <f t="shared" si="41"/>
        <v>7GBC00511211</v>
      </c>
      <c r="AV46" s="475" t="str">
        <f t="shared" si="42"/>
        <v>7515</v>
      </c>
      <c r="AW46" s="475" t="str">
        <f t="shared" si="43"/>
        <v>7-11211-515</v>
      </c>
    </row>
    <row r="47" spans="1:49">
      <c r="A47" s="452">
        <f t="shared" si="28"/>
        <v>7</v>
      </c>
      <c r="B47" s="476" t="s">
        <v>869</v>
      </c>
      <c r="C47" s="476"/>
      <c r="D47" s="463" t="s">
        <v>906</v>
      </c>
      <c r="E47" s="463" t="s">
        <v>906</v>
      </c>
      <c r="F47" s="455">
        <v>24</v>
      </c>
      <c r="G47" s="456">
        <f t="array" ref="G47">IF(B47&lt;&gt;"",IF(AND(OR(V47=V46,W47=W46),F47=F46,K47=K46,N47=N46),G46,MAX(IF(B47=B$6:$B46,$G$6:G46))+1),"")</f>
        <v>16</v>
      </c>
      <c r="H47" s="457" t="str">
        <f t="shared" si="29"/>
        <v>PKT016</v>
      </c>
      <c r="I47" s="457" t="str">
        <f t="array" ref="I47">IF(C47&lt;&gt;"",IF(AND(OR(V47=V46,W47=W46),F47=F46,K47=K46,N47=N46),I46,MAX(IF(C47=C$6:$C46,$I$6:I46))+1),"")</f>
        <v/>
      </c>
      <c r="J47" s="457" t="str">
        <f t="shared" si="30"/>
        <v/>
      </c>
      <c r="K47" s="1065" t="s">
        <v>933</v>
      </c>
      <c r="L47" s="459" t="str">
        <f>IF($K47&gt;0,VLOOKUP($K47,NV!$B$4:$C$33,2,0),"")</f>
        <v>Nguyễn Văn Quân</v>
      </c>
      <c r="M47" s="460"/>
      <c r="N47" s="461" t="str">
        <f t="shared" si="3"/>
        <v/>
      </c>
      <c r="O47" s="458" t="s">
        <v>976</v>
      </c>
      <c r="P47" s="458"/>
      <c r="Q47" s="461" t="str">
        <f t="shared" si="4"/>
        <v/>
      </c>
      <c r="R47" s="458"/>
      <c r="S47" s="458"/>
      <c r="T47" s="462" t="str">
        <f>IFERROR(INDEX(NX!$L$9:$L$168,MATCH($A47&amp;$P47,NX!$B$9:$B$169,0)),"")</f>
        <v/>
      </c>
      <c r="U47" s="458" t="s">
        <v>944</v>
      </c>
      <c r="V47" s="463" t="s">
        <v>783</v>
      </c>
      <c r="W47" s="463" t="s">
        <v>178</v>
      </c>
      <c r="X47" s="464">
        <v>3342000</v>
      </c>
      <c r="Y47" s="452" t="str">
        <f t="shared" si="5"/>
        <v>1542</v>
      </c>
      <c r="Z47" s="452" t="str">
        <f t="shared" si="6"/>
        <v>334</v>
      </c>
      <c r="AA47" s="465" t="str">
        <f t="shared" si="31"/>
        <v>Trùng mã</v>
      </c>
      <c r="AB47" s="466"/>
      <c r="AC47" s="467">
        <f t="shared" si="32"/>
        <v>0</v>
      </c>
      <c r="AD47" s="468" t="str">
        <f t="shared" si="8"/>
        <v/>
      </c>
      <c r="AE47" s="468" t="str">
        <f t="shared" si="9"/>
        <v/>
      </c>
      <c r="AF47" s="469" t="str">
        <f t="shared" si="10"/>
        <v/>
      </c>
      <c r="AG47" s="468" t="str">
        <f t="shared" si="11"/>
        <v/>
      </c>
      <c r="AH47" s="470" t="str">
        <f t="shared" si="33"/>
        <v/>
      </c>
      <c r="AI47" s="471" t="str">
        <f>IF($AB47&lt;&gt;"",VLOOKUP($M47,DMKH!$B$6:$F$1822,3,0),"")</f>
        <v/>
      </c>
      <c r="AJ47" s="472" t="str">
        <f t="shared" si="24"/>
        <v>64221</v>
      </c>
      <c r="AK47" s="472">
        <f t="shared" si="25"/>
        <v>4830000</v>
      </c>
      <c r="AL47" s="473" t="str">
        <f t="shared" si="34"/>
        <v>31/07/2015</v>
      </c>
      <c r="AM47" s="473" t="str">
        <f t="shared" si="35"/>
        <v>Ngày 31 tháng 07 năm 2015</v>
      </c>
      <c r="AN47" s="474" t="str">
        <f t="shared" si="36"/>
        <v>1542</v>
      </c>
      <c r="AO47" s="475" t="str">
        <f t="shared" si="37"/>
        <v>334</v>
      </c>
      <c r="AP47" s="475" t="str">
        <f t="shared" si="38"/>
        <v/>
      </c>
      <c r="AQ47" s="475" t="str">
        <f t="shared" si="39"/>
        <v>7-1542</v>
      </c>
      <c r="AR47" s="475" t="str">
        <f t="shared" si="40"/>
        <v>7-334</v>
      </c>
      <c r="AS47" s="475" t="str">
        <f t="shared" si="26"/>
        <v/>
      </c>
      <c r="AT47" s="475" t="str">
        <f t="shared" si="27"/>
        <v/>
      </c>
      <c r="AU47" s="475" t="str">
        <f t="shared" si="41"/>
        <v>7PKT016HD0504/HĐKT1542</v>
      </c>
      <c r="AV47" s="475" t="str">
        <f t="shared" si="42"/>
        <v>7HD0504/HĐKT334</v>
      </c>
      <c r="AW47" s="475" t="str">
        <f t="shared" si="43"/>
        <v>7-1542-334</v>
      </c>
    </row>
    <row r="48" spans="1:49">
      <c r="A48" s="452">
        <f t="shared" si="28"/>
        <v>7</v>
      </c>
      <c r="B48" s="476" t="s">
        <v>869</v>
      </c>
      <c r="C48" s="476"/>
      <c r="D48" s="463" t="s">
        <v>906</v>
      </c>
      <c r="E48" s="463" t="s">
        <v>906</v>
      </c>
      <c r="F48" s="455">
        <v>24</v>
      </c>
      <c r="G48" s="456">
        <f t="array" ref="G48">IF(B48&lt;&gt;"",IF(AND(OR(V48=V47,W48=W47),F48=F47,K48=K47,N48=N47),G47,MAX(IF(B48=B$6:$B47,$G$6:G47))+1),"")</f>
        <v>16</v>
      </c>
      <c r="H48" s="457" t="str">
        <f t="shared" si="29"/>
        <v>PKT016</v>
      </c>
      <c r="I48" s="457" t="str">
        <f t="array" ref="I48">IF(C48&lt;&gt;"",IF(AND(OR(V48=V47,W48=W47),F48=F47,K48=K47,N48=N47),I47,MAX(IF(C48=C$6:$C47,$I$6:I47))+1),"")</f>
        <v/>
      </c>
      <c r="J48" s="457" t="str">
        <f t="shared" si="30"/>
        <v/>
      </c>
      <c r="K48" s="1065" t="s">
        <v>933</v>
      </c>
      <c r="L48" s="459" t="str">
        <f>IF($K48&gt;0,VLOOKUP($K48,NV!$B$4:$C$33,2,0),"")</f>
        <v>Nguyễn Văn Quân</v>
      </c>
      <c r="M48" s="460"/>
      <c r="N48" s="461" t="str">
        <f t="shared" si="3"/>
        <v/>
      </c>
      <c r="O48" s="458" t="s">
        <v>976</v>
      </c>
      <c r="P48" s="458"/>
      <c r="Q48" s="461" t="str">
        <f t="shared" si="4"/>
        <v/>
      </c>
      <c r="R48" s="458"/>
      <c r="S48" s="458"/>
      <c r="T48" s="462" t="str">
        <f>IFERROR(INDEX(NX!$L$9:$L$168,MATCH($A48&amp;$P48,NX!$B$9:$B$169,0)),"")</f>
        <v/>
      </c>
      <c r="U48" s="458"/>
      <c r="V48" s="463" t="s">
        <v>301</v>
      </c>
      <c r="W48" s="463" t="s">
        <v>178</v>
      </c>
      <c r="X48" s="464">
        <v>4830000</v>
      </c>
      <c r="Y48" s="452" t="str">
        <f t="shared" si="5"/>
        <v>64221</v>
      </c>
      <c r="Z48" s="452" t="str">
        <f t="shared" si="6"/>
        <v>334</v>
      </c>
      <c r="AA48" s="465" t="str">
        <f t="shared" si="31"/>
        <v>Trùng mã</v>
      </c>
      <c r="AB48" s="466"/>
      <c r="AC48" s="467">
        <f t="shared" si="32"/>
        <v>0</v>
      </c>
      <c r="AD48" s="468" t="str">
        <f t="shared" si="8"/>
        <v/>
      </c>
      <c r="AE48" s="468" t="str">
        <f t="shared" si="9"/>
        <v/>
      </c>
      <c r="AF48" s="469" t="str">
        <f t="shared" si="10"/>
        <v/>
      </c>
      <c r="AG48" s="468" t="str">
        <f t="shared" si="11"/>
        <v/>
      </c>
      <c r="AH48" s="470" t="str">
        <f t="shared" si="33"/>
        <v/>
      </c>
      <c r="AI48" s="471" t="str">
        <f>IF($AB48&lt;&gt;"",VLOOKUP($M48,DMKH!$B$6:$F$1822,3,0),"")</f>
        <v/>
      </c>
      <c r="AJ48" s="472" t="str">
        <f t="shared" si="24"/>
        <v/>
      </c>
      <c r="AK48" s="472" t="str">
        <f t="shared" si="25"/>
        <v/>
      </c>
      <c r="AL48" s="473" t="str">
        <f t="shared" si="34"/>
        <v>31/07/2015</v>
      </c>
      <c r="AM48" s="473" t="str">
        <f t="shared" si="35"/>
        <v>Ngày 31 tháng 07 năm 2015</v>
      </c>
      <c r="AN48" s="474" t="str">
        <f t="shared" si="36"/>
        <v>64221</v>
      </c>
      <c r="AO48" s="475" t="str">
        <f t="shared" si="37"/>
        <v>334</v>
      </c>
      <c r="AP48" s="475" t="str">
        <f t="shared" si="38"/>
        <v/>
      </c>
      <c r="AQ48" s="475" t="str">
        <f t="shared" si="39"/>
        <v>7-64221</v>
      </c>
      <c r="AR48" s="475" t="str">
        <f t="shared" si="40"/>
        <v>7-334</v>
      </c>
      <c r="AS48" s="475" t="str">
        <f t="shared" si="26"/>
        <v/>
      </c>
      <c r="AT48" s="475" t="str">
        <f t="shared" si="27"/>
        <v/>
      </c>
      <c r="AU48" s="475" t="str">
        <f t="shared" si="41"/>
        <v>7PKT01664221</v>
      </c>
      <c r="AV48" s="475" t="str">
        <f t="shared" si="42"/>
        <v>7334</v>
      </c>
      <c r="AW48" s="475" t="str">
        <f t="shared" si="43"/>
        <v>7-64221-334</v>
      </c>
    </row>
    <row r="49" spans="1:49">
      <c r="A49" s="452">
        <f t="shared" si="28"/>
        <v>7</v>
      </c>
      <c r="B49" s="476" t="s">
        <v>603</v>
      </c>
      <c r="C49" s="476"/>
      <c r="D49" s="463" t="s">
        <v>906</v>
      </c>
      <c r="E49" s="463" t="s">
        <v>906</v>
      </c>
      <c r="F49" s="455">
        <v>25</v>
      </c>
      <c r="G49" s="456">
        <f t="array" ref="G49">IF(B49&lt;&gt;"",IF(AND(OR(V49=V48,W49=W48),F49=F48,K49=K48,N49=N48),G48,MAX(IF(B49=B$6:$B48,$G$6:G48))+1),"")</f>
        <v>13</v>
      </c>
      <c r="H49" s="457" t="str">
        <f t="shared" si="29"/>
        <v>PC013</v>
      </c>
      <c r="I49" s="457" t="str">
        <f t="array" ref="I49">IF(C49&lt;&gt;"",IF(AND(OR(V49=V48,W49=W48),F49=F48,K49=K48,N49=N48),I48,MAX(IF(C49=C$6:$C48,$I$6:I48))+1),"")</f>
        <v/>
      </c>
      <c r="J49" s="457" t="str">
        <f t="shared" si="30"/>
        <v/>
      </c>
      <c r="K49" s="1065" t="s">
        <v>933</v>
      </c>
      <c r="L49" s="459" t="str">
        <f>IF($K49&gt;0,VLOOKUP($K49,NV!$B$4:$C$33,2,0),"")</f>
        <v>Nguyễn Văn Quân</v>
      </c>
      <c r="M49" s="460"/>
      <c r="N49" s="461" t="str">
        <f t="shared" si="3"/>
        <v/>
      </c>
      <c r="O49" s="458" t="s">
        <v>975</v>
      </c>
      <c r="P49" s="458"/>
      <c r="Q49" s="461" t="str">
        <f t="shared" si="4"/>
        <v/>
      </c>
      <c r="R49" s="458"/>
      <c r="S49" s="458"/>
      <c r="T49" s="462" t="str">
        <f>IFERROR(INDEX(NX!$L$9:$L$168,MATCH($A49&amp;$P49,NX!$B$9:$B$169,0)),"")</f>
        <v/>
      </c>
      <c r="U49" s="458"/>
      <c r="V49" s="463" t="s">
        <v>178</v>
      </c>
      <c r="W49" s="463" t="s">
        <v>38</v>
      </c>
      <c r="X49" s="464">
        <v>8172000</v>
      </c>
      <c r="Y49" s="452" t="str">
        <f t="shared" si="5"/>
        <v>334</v>
      </c>
      <c r="Z49" s="452" t="str">
        <f t="shared" si="6"/>
        <v>1111</v>
      </c>
      <c r="AA49" s="465">
        <f t="shared" si="31"/>
        <v>0</v>
      </c>
      <c r="AB49" s="466"/>
      <c r="AC49" s="467">
        <f t="shared" si="32"/>
        <v>0</v>
      </c>
      <c r="AD49" s="468" t="str">
        <f t="shared" si="8"/>
        <v/>
      </c>
      <c r="AE49" s="468" t="str">
        <f t="shared" si="9"/>
        <v/>
      </c>
      <c r="AF49" s="469" t="str">
        <f t="shared" si="10"/>
        <v/>
      </c>
      <c r="AG49" s="468" t="str">
        <f t="shared" si="11"/>
        <v/>
      </c>
      <c r="AH49" s="470" t="str">
        <f t="shared" si="33"/>
        <v/>
      </c>
      <c r="AI49" s="471" t="str">
        <f>IF($AB49&lt;&gt;"",VLOOKUP($M49,DMKH!$B$6:$F$1822,3,0),"")</f>
        <v/>
      </c>
      <c r="AJ49" s="472" t="str">
        <f t="shared" si="24"/>
        <v/>
      </c>
      <c r="AK49" s="472" t="str">
        <f t="shared" si="25"/>
        <v/>
      </c>
      <c r="AL49" s="473" t="str">
        <f t="shared" si="34"/>
        <v>31/07/2015</v>
      </c>
      <c r="AM49" s="473" t="str">
        <f t="shared" si="35"/>
        <v>Ngày 31 tháng 07 năm 2015</v>
      </c>
      <c r="AN49" s="474" t="str">
        <f t="shared" si="36"/>
        <v>334</v>
      </c>
      <c r="AO49" s="475" t="str">
        <f t="shared" si="37"/>
        <v>1111</v>
      </c>
      <c r="AP49" s="475" t="str">
        <f t="shared" si="38"/>
        <v/>
      </c>
      <c r="AQ49" s="475" t="str">
        <f t="shared" si="39"/>
        <v>7-334</v>
      </c>
      <c r="AR49" s="475" t="str">
        <f t="shared" si="40"/>
        <v>7-1111</v>
      </c>
      <c r="AS49" s="475" t="str">
        <f t="shared" si="26"/>
        <v/>
      </c>
      <c r="AT49" s="475" t="str">
        <f t="shared" si="27"/>
        <v/>
      </c>
      <c r="AU49" s="475" t="str">
        <f t="shared" si="41"/>
        <v>7PC013334</v>
      </c>
      <c r="AV49" s="475" t="str">
        <f t="shared" si="42"/>
        <v>71111</v>
      </c>
      <c r="AW49" s="475" t="str">
        <f t="shared" si="43"/>
        <v>7-334-1111</v>
      </c>
    </row>
    <row r="50" spans="1:49">
      <c r="A50" s="452">
        <f t="shared" si="28"/>
        <v>8</v>
      </c>
      <c r="B50" s="476" t="s">
        <v>875</v>
      </c>
      <c r="C50" s="476"/>
      <c r="D50" s="463" t="s">
        <v>907</v>
      </c>
      <c r="E50" s="463" t="s">
        <v>907</v>
      </c>
      <c r="F50" s="455">
        <v>26</v>
      </c>
      <c r="G50" s="456">
        <f t="array" ref="G50">IF(B50&lt;&gt;"",IF(AND(OR(V50=V49,W50=W49),F50=F49,K50=K49,N50=N49),G49,MAX(IF(B50=B$6:$B49,$G$6:G49))+1),"")</f>
        <v>4</v>
      </c>
      <c r="H50" s="457" t="str">
        <f t="shared" si="29"/>
        <v>GBN004</v>
      </c>
      <c r="I50" s="457" t="str">
        <f t="array" ref="I50">IF(C50&lt;&gt;"",IF(AND(OR(V50=V49,W50=W49),F50=F49,K50=K49,N50=N49),I49,MAX(IF(C50=C$6:$C49,$I$6:I49))+1),"")</f>
        <v/>
      </c>
      <c r="J50" s="457" t="str">
        <f t="shared" si="30"/>
        <v/>
      </c>
      <c r="K50" s="1065"/>
      <c r="L50" s="459" t="str">
        <f>IF($K50&gt;0,VLOOKUP($K50,NV!$B$4:$C$33,2,0),"")</f>
        <v/>
      </c>
      <c r="M50" s="460"/>
      <c r="N50" s="461" t="str">
        <f t="shared" si="3"/>
        <v/>
      </c>
      <c r="O50" s="458" t="s">
        <v>903</v>
      </c>
      <c r="P50" s="458"/>
      <c r="Q50" s="461" t="str">
        <f t="shared" si="4"/>
        <v/>
      </c>
      <c r="R50" s="458"/>
      <c r="S50" s="458"/>
      <c r="T50" s="462" t="str">
        <f>IFERROR(INDEX(NX!$L$9:$L$168,MATCH($A50&amp;$P50,NX!$B$9:$B$169,0)),"")</f>
        <v/>
      </c>
      <c r="U50" s="458"/>
      <c r="V50" s="463" t="s">
        <v>312</v>
      </c>
      <c r="W50" s="463" t="s">
        <v>434</v>
      </c>
      <c r="X50" s="464">
        <v>55000</v>
      </c>
      <c r="Y50" s="452" t="str">
        <f t="shared" si="5"/>
        <v>64227</v>
      </c>
      <c r="Z50" s="452" t="str">
        <f t="shared" si="6"/>
        <v>11211</v>
      </c>
      <c r="AA50" s="465">
        <f t="shared" si="31"/>
        <v>0</v>
      </c>
      <c r="AB50" s="466"/>
      <c r="AC50" s="467">
        <f t="shared" si="32"/>
        <v>0</v>
      </c>
      <c r="AD50" s="468" t="str">
        <f t="shared" si="8"/>
        <v/>
      </c>
      <c r="AE50" s="468" t="str">
        <f t="shared" si="9"/>
        <v/>
      </c>
      <c r="AF50" s="469" t="str">
        <f t="shared" si="10"/>
        <v/>
      </c>
      <c r="AG50" s="468" t="str">
        <f t="shared" si="11"/>
        <v/>
      </c>
      <c r="AH50" s="470" t="str">
        <f t="shared" si="33"/>
        <v/>
      </c>
      <c r="AI50" s="471" t="str">
        <f>IF($AB50&lt;&gt;"",VLOOKUP($M50,DMKH!$B$6:$F$1822,3,0),"")</f>
        <v/>
      </c>
      <c r="AJ50" s="472" t="str">
        <f t="shared" si="24"/>
        <v/>
      </c>
      <c r="AK50" s="472" t="str">
        <f t="shared" si="25"/>
        <v/>
      </c>
      <c r="AL50" s="473" t="str">
        <f t="shared" si="34"/>
        <v>16/08/2015</v>
      </c>
      <c r="AM50" s="473" t="str">
        <f t="shared" si="35"/>
        <v>Ngày 16 tháng 08 năm 2015</v>
      </c>
      <c r="AN50" s="474" t="str">
        <f t="shared" si="36"/>
        <v>64227</v>
      </c>
      <c r="AO50" s="475" t="str">
        <f t="shared" si="37"/>
        <v>11211</v>
      </c>
      <c r="AP50" s="475" t="str">
        <f t="shared" si="38"/>
        <v/>
      </c>
      <c r="AQ50" s="475" t="str">
        <f t="shared" si="39"/>
        <v>8-64227</v>
      </c>
      <c r="AR50" s="475" t="str">
        <f t="shared" si="40"/>
        <v>8-11211</v>
      </c>
      <c r="AS50" s="475" t="str">
        <f t="shared" si="26"/>
        <v/>
      </c>
      <c r="AT50" s="475" t="str">
        <f t="shared" si="27"/>
        <v/>
      </c>
      <c r="AU50" s="475" t="str">
        <f t="shared" si="41"/>
        <v>8GBN00464227</v>
      </c>
      <c r="AV50" s="475" t="str">
        <f t="shared" si="42"/>
        <v>811211</v>
      </c>
      <c r="AW50" s="475" t="str">
        <f t="shared" si="43"/>
        <v>8-64227-11211</v>
      </c>
    </row>
    <row r="51" spans="1:49">
      <c r="A51" s="452">
        <f t="shared" si="28"/>
        <v>8</v>
      </c>
      <c r="B51" s="476" t="s">
        <v>876</v>
      </c>
      <c r="C51" s="476"/>
      <c r="D51" s="463" t="s">
        <v>908</v>
      </c>
      <c r="E51" s="463" t="s">
        <v>908</v>
      </c>
      <c r="F51" s="455">
        <v>27</v>
      </c>
      <c r="G51" s="456">
        <f t="array" ref="G51">IF(B51&lt;&gt;"",IF(AND(OR(V51=V50,W51=W50),F51=F50,K51=K50,N51=N50),G50,MAX(IF(B51=B$6:$B50,$G$6:G50))+1),"")</f>
        <v>6</v>
      </c>
      <c r="H51" s="457" t="str">
        <f t="shared" si="29"/>
        <v>GBC006</v>
      </c>
      <c r="I51" s="457" t="str">
        <f t="array" ref="I51">IF(C51&lt;&gt;"",IF(AND(OR(V51=V50,W51=W50),F51=F50,K51=K50,N51=N50),I50,MAX(IF(C51=C$6:$C50,$I$6:I50))+1),"")</f>
        <v/>
      </c>
      <c r="J51" s="457" t="str">
        <f t="shared" si="30"/>
        <v/>
      </c>
      <c r="K51" s="1065"/>
      <c r="L51" s="459" t="str">
        <f>IF($K51&gt;0,VLOOKUP($K51,NV!$B$4:$C$33,2,0),"")</f>
        <v/>
      </c>
      <c r="M51" s="460"/>
      <c r="N51" s="461" t="str">
        <f t="shared" si="3"/>
        <v/>
      </c>
      <c r="O51" s="458" t="s">
        <v>882</v>
      </c>
      <c r="P51" s="458"/>
      <c r="Q51" s="461" t="str">
        <f t="shared" si="4"/>
        <v/>
      </c>
      <c r="R51" s="458"/>
      <c r="S51" s="458"/>
      <c r="T51" s="462" t="str">
        <f>IFERROR(INDEX(NX!$L$9:$L$168,MATCH($A51&amp;$P51,NX!$B$9:$B$169,0)),"")</f>
        <v/>
      </c>
      <c r="U51" s="458"/>
      <c r="V51" s="463" t="s">
        <v>434</v>
      </c>
      <c r="W51" s="463" t="s">
        <v>259</v>
      </c>
      <c r="X51" s="464">
        <v>703</v>
      </c>
      <c r="Y51" s="452" t="str">
        <f t="shared" si="5"/>
        <v>11211</v>
      </c>
      <c r="Z51" s="452" t="str">
        <f t="shared" si="6"/>
        <v>515</v>
      </c>
      <c r="AA51" s="465">
        <f t="shared" si="31"/>
        <v>0</v>
      </c>
      <c r="AB51" s="466"/>
      <c r="AC51" s="467">
        <f t="shared" si="32"/>
        <v>0</v>
      </c>
      <c r="AD51" s="468" t="str">
        <f t="shared" si="8"/>
        <v/>
      </c>
      <c r="AE51" s="468" t="str">
        <f t="shared" si="9"/>
        <v/>
      </c>
      <c r="AF51" s="469" t="str">
        <f t="shared" si="10"/>
        <v/>
      </c>
      <c r="AG51" s="468" t="str">
        <f t="shared" si="11"/>
        <v/>
      </c>
      <c r="AH51" s="470" t="str">
        <f t="shared" si="33"/>
        <v/>
      </c>
      <c r="AI51" s="471" t="str">
        <f>IF($AB51&lt;&gt;"",VLOOKUP($M51,DMKH!$B$6:$F$1822,3,0),"")</f>
        <v/>
      </c>
      <c r="AJ51" s="472" t="str">
        <f t="shared" si="24"/>
        <v/>
      </c>
      <c r="AK51" s="472" t="str">
        <f t="shared" si="25"/>
        <v/>
      </c>
      <c r="AL51" s="473" t="str">
        <f t="shared" si="34"/>
        <v>25/08/2015</v>
      </c>
      <c r="AM51" s="473" t="str">
        <f t="shared" si="35"/>
        <v>Ngày 25 tháng 08 năm 2015</v>
      </c>
      <c r="AN51" s="474" t="str">
        <f t="shared" si="36"/>
        <v>11211</v>
      </c>
      <c r="AO51" s="475" t="str">
        <f t="shared" si="37"/>
        <v>515</v>
      </c>
      <c r="AP51" s="475" t="str">
        <f t="shared" si="38"/>
        <v/>
      </c>
      <c r="AQ51" s="475" t="str">
        <f t="shared" si="39"/>
        <v>8-11211</v>
      </c>
      <c r="AR51" s="475" t="str">
        <f t="shared" si="40"/>
        <v>8-515</v>
      </c>
      <c r="AS51" s="475" t="str">
        <f t="shared" si="26"/>
        <v/>
      </c>
      <c r="AT51" s="475" t="str">
        <f t="shared" si="27"/>
        <v/>
      </c>
      <c r="AU51" s="475" t="str">
        <f t="shared" si="41"/>
        <v>8GBC00611211</v>
      </c>
      <c r="AV51" s="475" t="str">
        <f t="shared" si="42"/>
        <v>8515</v>
      </c>
      <c r="AW51" s="475" t="str">
        <f t="shared" si="43"/>
        <v>8-11211-515</v>
      </c>
    </row>
    <row r="52" spans="1:49">
      <c r="A52" s="452">
        <f t="shared" si="28"/>
        <v>8</v>
      </c>
      <c r="B52" s="476" t="s">
        <v>869</v>
      </c>
      <c r="C52" s="476"/>
      <c r="D52" s="463" t="s">
        <v>909</v>
      </c>
      <c r="E52" s="463" t="s">
        <v>909</v>
      </c>
      <c r="F52" s="455">
        <v>28</v>
      </c>
      <c r="G52" s="456">
        <f t="array" ref="G52">IF(B52&lt;&gt;"",IF(AND(OR(V52=V51,W52=W51),F52=F51,K52=K51,N52=N51),G51,MAX(IF(B52=B$6:$B51,$G$6:G51))+1),"")</f>
        <v>17</v>
      </c>
      <c r="H52" s="457" t="str">
        <f t="shared" si="29"/>
        <v>PKT017</v>
      </c>
      <c r="I52" s="457" t="str">
        <f t="array" ref="I52">IF(C52&lt;&gt;"",IF(AND(OR(V52=V51,W52=W51),F52=F51,K52=K51,N52=N51),I51,MAX(IF(C52=C$6:$C51,$I$6:I51))+1),"")</f>
        <v/>
      </c>
      <c r="J52" s="457" t="str">
        <f t="shared" si="30"/>
        <v/>
      </c>
      <c r="K52" s="1065" t="s">
        <v>933</v>
      </c>
      <c r="L52" s="459" t="str">
        <f>IF($K52&gt;0,VLOOKUP($K52,NV!$B$4:$C$33,2,0),"")</f>
        <v>Nguyễn Văn Quân</v>
      </c>
      <c r="M52" s="460"/>
      <c r="N52" s="461" t="str">
        <f t="shared" si="3"/>
        <v/>
      </c>
      <c r="O52" s="458" t="s">
        <v>974</v>
      </c>
      <c r="P52" s="458"/>
      <c r="Q52" s="461" t="str">
        <f t="shared" si="4"/>
        <v/>
      </c>
      <c r="R52" s="458"/>
      <c r="S52" s="458"/>
      <c r="T52" s="462" t="str">
        <f>IFERROR(INDEX(NX!$L$9:$L$168,MATCH($A52&amp;$P52,NX!$B$9:$B$169,0)),"")</f>
        <v/>
      </c>
      <c r="U52" s="458" t="s">
        <v>944</v>
      </c>
      <c r="V52" s="463" t="s">
        <v>783</v>
      </c>
      <c r="W52" s="463" t="s">
        <v>178</v>
      </c>
      <c r="X52" s="464">
        <v>3112000</v>
      </c>
      <c r="Y52" s="452" t="str">
        <f t="shared" si="5"/>
        <v>1542</v>
      </c>
      <c r="Z52" s="452" t="str">
        <f t="shared" si="6"/>
        <v>334</v>
      </c>
      <c r="AA52" s="465" t="str">
        <f t="shared" si="31"/>
        <v>Trùng mã</v>
      </c>
      <c r="AB52" s="466"/>
      <c r="AC52" s="467">
        <f t="shared" si="32"/>
        <v>0</v>
      </c>
      <c r="AD52" s="468" t="str">
        <f t="shared" si="8"/>
        <v/>
      </c>
      <c r="AE52" s="468" t="str">
        <f t="shared" si="9"/>
        <v/>
      </c>
      <c r="AF52" s="469" t="str">
        <f t="shared" si="10"/>
        <v/>
      </c>
      <c r="AG52" s="468" t="str">
        <f t="shared" si="11"/>
        <v/>
      </c>
      <c r="AH52" s="470" t="str">
        <f t="shared" si="33"/>
        <v/>
      </c>
      <c r="AI52" s="471" t="str">
        <f>IF($AB52&lt;&gt;"",VLOOKUP($M52,DMKH!$B$6:$F$1822,3,0),"")</f>
        <v/>
      </c>
      <c r="AJ52" s="472" t="str">
        <f t="shared" si="24"/>
        <v>64221</v>
      </c>
      <c r="AK52" s="472">
        <f t="shared" si="25"/>
        <v>4581000</v>
      </c>
      <c r="AL52" s="473" t="str">
        <f t="shared" si="34"/>
        <v>30/08/2015</v>
      </c>
      <c r="AM52" s="473" t="str">
        <f t="shared" si="35"/>
        <v>Ngày 30 tháng 08 năm 2015</v>
      </c>
      <c r="AN52" s="474" t="str">
        <f t="shared" si="36"/>
        <v>1542</v>
      </c>
      <c r="AO52" s="475" t="str">
        <f t="shared" si="37"/>
        <v>334</v>
      </c>
      <c r="AP52" s="475" t="str">
        <f t="shared" si="38"/>
        <v/>
      </c>
      <c r="AQ52" s="475" t="str">
        <f t="shared" si="39"/>
        <v>8-1542</v>
      </c>
      <c r="AR52" s="475" t="str">
        <f t="shared" si="40"/>
        <v>8-334</v>
      </c>
      <c r="AS52" s="475" t="str">
        <f t="shared" si="26"/>
        <v/>
      </c>
      <c r="AT52" s="475" t="str">
        <f t="shared" si="27"/>
        <v/>
      </c>
      <c r="AU52" s="475" t="str">
        <f t="shared" si="41"/>
        <v>8PKT017HD0504/HĐKT1542</v>
      </c>
      <c r="AV52" s="475" t="str">
        <f t="shared" si="42"/>
        <v>8HD0504/HĐKT334</v>
      </c>
      <c r="AW52" s="475" t="str">
        <f t="shared" si="43"/>
        <v>8-1542-334</v>
      </c>
    </row>
    <row r="53" spans="1:49">
      <c r="A53" s="452">
        <f t="shared" si="28"/>
        <v>8</v>
      </c>
      <c r="B53" s="476" t="s">
        <v>869</v>
      </c>
      <c r="C53" s="476"/>
      <c r="D53" s="463" t="s">
        <v>909</v>
      </c>
      <c r="E53" s="463" t="s">
        <v>909</v>
      </c>
      <c r="F53" s="455">
        <v>28</v>
      </c>
      <c r="G53" s="456">
        <f t="array" ref="G53">IF(B53&lt;&gt;"",IF(AND(OR(V53=V52,W53=W52),F53=F52,K53=K52,N53=N52),G52,MAX(IF(B53=B$6:$B52,$G$6:G52))+1),"")</f>
        <v>17</v>
      </c>
      <c r="H53" s="457" t="str">
        <f t="shared" si="29"/>
        <v>PKT017</v>
      </c>
      <c r="I53" s="457" t="str">
        <f t="array" ref="I53">IF(C53&lt;&gt;"",IF(AND(OR(V53=V52,W53=W52),F53=F52,K53=K52,N53=N52),I52,MAX(IF(C53=C$6:$C52,$I$6:I52))+1),"")</f>
        <v/>
      </c>
      <c r="J53" s="457" t="str">
        <f t="shared" si="30"/>
        <v/>
      </c>
      <c r="K53" s="1065" t="s">
        <v>933</v>
      </c>
      <c r="L53" s="459" t="str">
        <f>IF($K53&gt;0,VLOOKUP($K53,NV!$B$4:$C$33,2,0),"")</f>
        <v>Nguyễn Văn Quân</v>
      </c>
      <c r="M53" s="460"/>
      <c r="N53" s="461" t="str">
        <f t="shared" si="3"/>
        <v/>
      </c>
      <c r="O53" s="458" t="s">
        <v>974</v>
      </c>
      <c r="P53" s="458"/>
      <c r="Q53" s="461" t="str">
        <f t="shared" si="4"/>
        <v/>
      </c>
      <c r="R53" s="458"/>
      <c r="S53" s="458"/>
      <c r="T53" s="462" t="str">
        <f>IFERROR(INDEX(NX!$L$9:$L$168,MATCH($A53&amp;$P53,NX!$B$9:$B$169,0)),"")</f>
        <v/>
      </c>
      <c r="U53" s="458"/>
      <c r="V53" s="463" t="s">
        <v>301</v>
      </c>
      <c r="W53" s="463" t="s">
        <v>178</v>
      </c>
      <c r="X53" s="464">
        <v>4581000</v>
      </c>
      <c r="Y53" s="452" t="str">
        <f t="shared" si="5"/>
        <v>64221</v>
      </c>
      <c r="Z53" s="452" t="str">
        <f t="shared" si="6"/>
        <v>334</v>
      </c>
      <c r="AA53" s="465" t="str">
        <f t="shared" si="31"/>
        <v>Trùng mã</v>
      </c>
      <c r="AB53" s="466"/>
      <c r="AC53" s="467">
        <f t="shared" si="32"/>
        <v>0</v>
      </c>
      <c r="AD53" s="468" t="str">
        <f t="shared" si="8"/>
        <v/>
      </c>
      <c r="AE53" s="468" t="str">
        <f t="shared" si="9"/>
        <v/>
      </c>
      <c r="AF53" s="469" t="str">
        <f t="shared" si="10"/>
        <v/>
      </c>
      <c r="AG53" s="468" t="str">
        <f t="shared" si="11"/>
        <v/>
      </c>
      <c r="AH53" s="470" t="str">
        <f t="shared" si="33"/>
        <v/>
      </c>
      <c r="AI53" s="471" t="str">
        <f>IF($AB53&lt;&gt;"",VLOOKUP($M53,DMKH!$B$6:$F$1822,3,0),"")</f>
        <v/>
      </c>
      <c r="AJ53" s="472" t="str">
        <f t="shared" si="24"/>
        <v/>
      </c>
      <c r="AK53" s="472" t="str">
        <f t="shared" si="25"/>
        <v/>
      </c>
      <c r="AL53" s="473" t="str">
        <f t="shared" si="34"/>
        <v>30/08/2015</v>
      </c>
      <c r="AM53" s="473" t="str">
        <f t="shared" si="35"/>
        <v>Ngày 30 tháng 08 năm 2015</v>
      </c>
      <c r="AN53" s="474" t="str">
        <f t="shared" si="36"/>
        <v>64221</v>
      </c>
      <c r="AO53" s="475" t="str">
        <f t="shared" si="37"/>
        <v>334</v>
      </c>
      <c r="AP53" s="475" t="str">
        <f t="shared" si="38"/>
        <v/>
      </c>
      <c r="AQ53" s="475" t="str">
        <f t="shared" si="39"/>
        <v>8-64221</v>
      </c>
      <c r="AR53" s="475" t="str">
        <f t="shared" si="40"/>
        <v>8-334</v>
      </c>
      <c r="AS53" s="475" t="str">
        <f t="shared" si="26"/>
        <v/>
      </c>
      <c r="AT53" s="475" t="str">
        <f t="shared" si="27"/>
        <v/>
      </c>
      <c r="AU53" s="475" t="str">
        <f t="shared" si="41"/>
        <v>8PKT01764221</v>
      </c>
      <c r="AV53" s="475" t="str">
        <f t="shared" si="42"/>
        <v>8334</v>
      </c>
      <c r="AW53" s="475" t="str">
        <f t="shared" si="43"/>
        <v>8-64221-334</v>
      </c>
    </row>
    <row r="54" spans="1:49">
      <c r="A54" s="452">
        <f t="shared" si="28"/>
        <v>8</v>
      </c>
      <c r="B54" s="476" t="s">
        <v>603</v>
      </c>
      <c r="C54" s="476"/>
      <c r="D54" s="463" t="s">
        <v>909</v>
      </c>
      <c r="E54" s="463" t="s">
        <v>909</v>
      </c>
      <c r="F54" s="455">
        <v>29</v>
      </c>
      <c r="G54" s="456">
        <f t="array" ref="G54">IF(B54&lt;&gt;"",IF(AND(OR(V54=V53,W54=W53),F54=F53,K54=K53,N54=N53),G53,MAX(IF(B54=B$6:$B53,$G$6:G53))+1),"")</f>
        <v>14</v>
      </c>
      <c r="H54" s="457" t="str">
        <f t="shared" si="29"/>
        <v>PC014</v>
      </c>
      <c r="I54" s="457" t="str">
        <f t="array" ref="I54">IF(C54&lt;&gt;"",IF(AND(OR(V54=V53,W54=W53),F54=F53,K54=K53,N54=N53),I53,MAX(IF(C54=C$6:$C53,$I$6:I53))+1),"")</f>
        <v/>
      </c>
      <c r="J54" s="457" t="str">
        <f t="shared" si="30"/>
        <v/>
      </c>
      <c r="K54" s="1065" t="s">
        <v>933</v>
      </c>
      <c r="L54" s="459" t="str">
        <f>IF($K54&gt;0,VLOOKUP($K54,NV!$B$4:$C$33,2,0),"")</f>
        <v>Nguyễn Văn Quân</v>
      </c>
      <c r="M54" s="460"/>
      <c r="N54" s="461" t="str">
        <f t="shared" si="3"/>
        <v/>
      </c>
      <c r="O54" s="458" t="s">
        <v>973</v>
      </c>
      <c r="P54" s="458"/>
      <c r="Q54" s="461" t="str">
        <f t="shared" si="4"/>
        <v/>
      </c>
      <c r="R54" s="458"/>
      <c r="S54" s="458"/>
      <c r="T54" s="462" t="str">
        <f>IFERROR(INDEX(NX!$L$9:$L$168,MATCH($A54&amp;$P54,NX!$B$9:$B$169,0)),"")</f>
        <v/>
      </c>
      <c r="U54" s="458"/>
      <c r="V54" s="463" t="s">
        <v>178</v>
      </c>
      <c r="W54" s="463" t="s">
        <v>38</v>
      </c>
      <c r="X54" s="464">
        <v>7693000</v>
      </c>
      <c r="Y54" s="452" t="str">
        <f t="shared" si="5"/>
        <v>334</v>
      </c>
      <c r="Z54" s="452" t="str">
        <f t="shared" si="6"/>
        <v>1111</v>
      </c>
      <c r="AA54" s="465">
        <f t="shared" si="31"/>
        <v>0</v>
      </c>
      <c r="AB54" s="466"/>
      <c r="AC54" s="467">
        <f t="shared" si="32"/>
        <v>0</v>
      </c>
      <c r="AD54" s="468" t="str">
        <f t="shared" si="8"/>
        <v/>
      </c>
      <c r="AE54" s="468" t="str">
        <f t="shared" si="9"/>
        <v/>
      </c>
      <c r="AF54" s="469" t="str">
        <f t="shared" si="10"/>
        <v/>
      </c>
      <c r="AG54" s="468" t="str">
        <f t="shared" si="11"/>
        <v/>
      </c>
      <c r="AH54" s="470" t="str">
        <f t="shared" si="33"/>
        <v/>
      </c>
      <c r="AI54" s="471" t="str">
        <f>IF($AB54&lt;&gt;"",VLOOKUP($M54,DMKH!$B$6:$F$1822,3,0),"")</f>
        <v/>
      </c>
      <c r="AJ54" s="472" t="str">
        <f t="shared" si="24"/>
        <v/>
      </c>
      <c r="AK54" s="472" t="str">
        <f t="shared" si="25"/>
        <v/>
      </c>
      <c r="AL54" s="473" t="str">
        <f t="shared" si="34"/>
        <v>30/08/2015</v>
      </c>
      <c r="AM54" s="473" t="str">
        <f t="shared" si="35"/>
        <v>Ngày 30 tháng 08 năm 2015</v>
      </c>
      <c r="AN54" s="474" t="str">
        <f t="shared" si="36"/>
        <v>334</v>
      </c>
      <c r="AO54" s="475" t="str">
        <f t="shared" si="37"/>
        <v>1111</v>
      </c>
      <c r="AP54" s="475" t="str">
        <f t="shared" si="38"/>
        <v/>
      </c>
      <c r="AQ54" s="475" t="str">
        <f t="shared" si="39"/>
        <v>8-334</v>
      </c>
      <c r="AR54" s="475" t="str">
        <f t="shared" si="40"/>
        <v>8-1111</v>
      </c>
      <c r="AS54" s="475" t="str">
        <f t="shared" si="26"/>
        <v/>
      </c>
      <c r="AT54" s="475" t="str">
        <f t="shared" si="27"/>
        <v/>
      </c>
      <c r="AU54" s="475" t="str">
        <f t="shared" si="41"/>
        <v>8PC014334</v>
      </c>
      <c r="AV54" s="475" t="str">
        <f t="shared" si="42"/>
        <v>81111</v>
      </c>
      <c r="AW54" s="475" t="str">
        <f t="shared" si="43"/>
        <v>8-334-1111</v>
      </c>
    </row>
    <row r="55" spans="1:49">
      <c r="A55" s="452">
        <f t="shared" si="28"/>
        <v>9</v>
      </c>
      <c r="B55" s="476" t="s">
        <v>603</v>
      </c>
      <c r="C55" s="476"/>
      <c r="D55" s="463" t="s">
        <v>955</v>
      </c>
      <c r="E55" s="463" t="s">
        <v>955</v>
      </c>
      <c r="F55" s="455" t="s">
        <v>960</v>
      </c>
      <c r="G55" s="456">
        <f t="array" ref="G55">IF(B55&lt;&gt;"",IF(AND(OR(V55=V54,W55=W54),F55=F54,K55=K54,N55=N54),G54,MAX(IF(B55=B$6:$B54,$G$6:G54))+1),"")</f>
        <v>15</v>
      </c>
      <c r="H55" s="457" t="str">
        <f t="shared" si="29"/>
        <v>PC015</v>
      </c>
      <c r="I55" s="457" t="str">
        <f t="array" ref="I55">IF(C55&lt;&gt;"",IF(AND(OR(V55=V54,W55=W54),F55=F54,K55=K54,N55=N54),I54,MAX(IF(C55=C$6:$C54,$I$6:I54))+1),"")</f>
        <v/>
      </c>
      <c r="J55" s="457" t="str">
        <f t="shared" si="30"/>
        <v/>
      </c>
      <c r="K55" s="1065" t="s">
        <v>933</v>
      </c>
      <c r="L55" s="459" t="str">
        <f>IF($K55&gt;0,VLOOKUP($K55,NV!$B$4:$C$33,2,0),"")</f>
        <v>Nguyễn Văn Quân</v>
      </c>
      <c r="M55" s="460"/>
      <c r="N55" s="461" t="str">
        <f t="shared" si="3"/>
        <v/>
      </c>
      <c r="O55" s="458" t="s">
        <v>956</v>
      </c>
      <c r="P55" s="458"/>
      <c r="Q55" s="461" t="str">
        <f t="shared" si="4"/>
        <v/>
      </c>
      <c r="R55" s="458"/>
      <c r="S55" s="458"/>
      <c r="T55" s="462" t="str">
        <f>IFERROR(INDEX(NX!$L$9:$L$168,MATCH($A55&amp;$P55,NX!$B$9:$B$169,0)),"")</f>
        <v/>
      </c>
      <c r="U55" s="458"/>
      <c r="V55" s="463" t="s">
        <v>313</v>
      </c>
      <c r="W55" s="463" t="s">
        <v>38</v>
      </c>
      <c r="X55" s="464">
        <v>4000000</v>
      </c>
      <c r="Y55" s="452" t="str">
        <f t="shared" si="5"/>
        <v>64228</v>
      </c>
      <c r="Z55" s="452" t="str">
        <f t="shared" si="6"/>
        <v>1111</v>
      </c>
      <c r="AA55" s="465">
        <f t="shared" si="31"/>
        <v>0</v>
      </c>
      <c r="AB55" s="466"/>
      <c r="AC55" s="467">
        <f t="shared" si="32"/>
        <v>0</v>
      </c>
      <c r="AD55" s="468" t="str">
        <f t="shared" si="8"/>
        <v/>
      </c>
      <c r="AE55" s="468" t="str">
        <f t="shared" si="9"/>
        <v/>
      </c>
      <c r="AF55" s="469" t="str">
        <f t="shared" si="10"/>
        <v/>
      </c>
      <c r="AG55" s="468" t="str">
        <f t="shared" si="11"/>
        <v/>
      </c>
      <c r="AH55" s="470" t="str">
        <f t="shared" si="33"/>
        <v/>
      </c>
      <c r="AI55" s="471" t="str">
        <f>IF($AB55&lt;&gt;"",VLOOKUP($M55,DMKH!$B$6:$F$1822,3,0),"")</f>
        <v/>
      </c>
      <c r="AJ55" s="472" t="str">
        <f t="shared" si="24"/>
        <v/>
      </c>
      <c r="AK55" s="472" t="str">
        <f t="shared" si="25"/>
        <v/>
      </c>
      <c r="AL55" s="473" t="str">
        <f t="shared" si="34"/>
        <v>01/09/2015</v>
      </c>
      <c r="AM55" s="473" t="str">
        <f t="shared" si="35"/>
        <v>Ngày 01 tháng 09 năm 2015</v>
      </c>
      <c r="AN55" s="474" t="str">
        <f t="shared" si="36"/>
        <v>64228</v>
      </c>
      <c r="AO55" s="475" t="str">
        <f t="shared" si="37"/>
        <v>1111</v>
      </c>
      <c r="AP55" s="475" t="str">
        <f t="shared" si="38"/>
        <v/>
      </c>
      <c r="AQ55" s="475" t="str">
        <f t="shared" si="39"/>
        <v>9-64228</v>
      </c>
      <c r="AR55" s="475" t="str">
        <f t="shared" si="40"/>
        <v>9-1111</v>
      </c>
      <c r="AS55" s="475" t="str">
        <f t="shared" si="26"/>
        <v/>
      </c>
      <c r="AT55" s="475" t="str">
        <f t="shared" si="27"/>
        <v/>
      </c>
      <c r="AU55" s="475" t="str">
        <f t="shared" si="41"/>
        <v>9PC01564228</v>
      </c>
      <c r="AV55" s="475" t="str">
        <f t="shared" si="42"/>
        <v>91111</v>
      </c>
      <c r="AW55" s="475" t="str">
        <f t="shared" si="43"/>
        <v>9-64228-1111</v>
      </c>
    </row>
    <row r="56" spans="1:49">
      <c r="A56" s="452">
        <f t="shared" si="28"/>
        <v>9</v>
      </c>
      <c r="B56" s="476" t="s">
        <v>876</v>
      </c>
      <c r="C56" s="476"/>
      <c r="D56" s="463" t="s">
        <v>910</v>
      </c>
      <c r="E56" s="463" t="s">
        <v>910</v>
      </c>
      <c r="F56" s="455">
        <v>30</v>
      </c>
      <c r="G56" s="456">
        <f t="array" ref="G56">IF(B56&lt;&gt;"",IF(AND(OR(V56=V55,W56=W55),F56=F55,K56=K55,N56=N55),G55,MAX(IF(B56=B$6:$B55,$G$6:G55))+1),"")</f>
        <v>7</v>
      </c>
      <c r="H56" s="457" t="str">
        <f t="shared" si="29"/>
        <v>GBC007</v>
      </c>
      <c r="I56" s="457" t="str">
        <f t="array" ref="I56">IF(C56&lt;&gt;"",IF(AND(OR(V56=V55,W56=W55),F56=F55,K56=K55,N56=N55),I55,MAX(IF(C56=C$6:$C55,$I$6:I55))+1),"")</f>
        <v/>
      </c>
      <c r="J56" s="457" t="str">
        <f t="shared" si="30"/>
        <v/>
      </c>
      <c r="K56" s="1065"/>
      <c r="L56" s="459" t="str">
        <f>IF($K56&gt;0,VLOOKUP($K56,NV!$B$4:$C$33,2,0),"")</f>
        <v/>
      </c>
      <c r="M56" s="460"/>
      <c r="N56" s="461" t="str">
        <f t="shared" si="3"/>
        <v/>
      </c>
      <c r="O56" s="458" t="s">
        <v>882</v>
      </c>
      <c r="P56" s="458"/>
      <c r="Q56" s="461" t="str">
        <f t="shared" si="4"/>
        <v/>
      </c>
      <c r="R56" s="458"/>
      <c r="S56" s="458"/>
      <c r="T56" s="462" t="str">
        <f>IFERROR(INDEX(NX!$L$9:$L$168,MATCH($A56&amp;$P56,NX!$B$9:$B$169,0)),"")</f>
        <v/>
      </c>
      <c r="U56" s="458"/>
      <c r="V56" s="463" t="s">
        <v>434</v>
      </c>
      <c r="W56" s="463" t="s">
        <v>259</v>
      </c>
      <c r="X56" s="464">
        <v>678</v>
      </c>
      <c r="Y56" s="452" t="str">
        <f t="shared" si="5"/>
        <v>11211</v>
      </c>
      <c r="Z56" s="452" t="str">
        <f t="shared" si="6"/>
        <v>515</v>
      </c>
      <c r="AA56" s="465">
        <f t="shared" si="31"/>
        <v>0</v>
      </c>
      <c r="AB56" s="466"/>
      <c r="AC56" s="467">
        <f t="shared" si="32"/>
        <v>0</v>
      </c>
      <c r="AD56" s="468" t="str">
        <f t="shared" si="8"/>
        <v/>
      </c>
      <c r="AE56" s="468" t="str">
        <f t="shared" si="9"/>
        <v/>
      </c>
      <c r="AF56" s="469" t="str">
        <f t="shared" si="10"/>
        <v/>
      </c>
      <c r="AG56" s="468" t="str">
        <f t="shared" si="11"/>
        <v/>
      </c>
      <c r="AH56" s="470" t="str">
        <f t="shared" si="33"/>
        <v/>
      </c>
      <c r="AI56" s="471" t="str">
        <f>IF($AB56&lt;&gt;"",VLOOKUP($M56,DMKH!$B$6:$F$1822,3,0),"")</f>
        <v/>
      </c>
      <c r="AJ56" s="472" t="str">
        <f t="shared" si="24"/>
        <v/>
      </c>
      <c r="AK56" s="472" t="str">
        <f t="shared" si="25"/>
        <v/>
      </c>
      <c r="AL56" s="473" t="str">
        <f t="shared" si="34"/>
        <v>25/09/2015</v>
      </c>
      <c r="AM56" s="473" t="str">
        <f t="shared" si="35"/>
        <v>Ngày 25 tháng 09 năm 2015</v>
      </c>
      <c r="AN56" s="474" t="str">
        <f t="shared" si="36"/>
        <v>11211</v>
      </c>
      <c r="AO56" s="475" t="str">
        <f t="shared" si="37"/>
        <v>515</v>
      </c>
      <c r="AP56" s="475" t="str">
        <f t="shared" si="38"/>
        <v/>
      </c>
      <c r="AQ56" s="475" t="str">
        <f t="shared" si="39"/>
        <v>9-11211</v>
      </c>
      <c r="AR56" s="475" t="str">
        <f t="shared" si="40"/>
        <v>9-515</v>
      </c>
      <c r="AS56" s="475" t="str">
        <f t="shared" si="26"/>
        <v/>
      </c>
      <c r="AT56" s="475" t="str">
        <f t="shared" si="27"/>
        <v/>
      </c>
      <c r="AU56" s="475" t="str">
        <f t="shared" si="41"/>
        <v>9GBC00711211</v>
      </c>
      <c r="AV56" s="475" t="str">
        <f t="shared" si="42"/>
        <v>9515</v>
      </c>
      <c r="AW56" s="475" t="str">
        <f t="shared" si="43"/>
        <v>9-11211-515</v>
      </c>
    </row>
    <row r="57" spans="1:49">
      <c r="A57" s="452">
        <f t="shared" si="28"/>
        <v>9</v>
      </c>
      <c r="B57" s="476" t="s">
        <v>875</v>
      </c>
      <c r="C57" s="476"/>
      <c r="D57" s="463" t="s">
        <v>911</v>
      </c>
      <c r="E57" s="463" t="s">
        <v>911</v>
      </c>
      <c r="F57" s="455">
        <v>31</v>
      </c>
      <c r="G57" s="456">
        <f t="array" ref="G57">IF(B57&lt;&gt;"",IF(AND(OR(V57=V56,W57=W56),F57=F56,K57=K56,N57=N56),G56,MAX(IF(B57=B$6:$B56,$G$6:G56))+1),"")</f>
        <v>5</v>
      </c>
      <c r="H57" s="457" t="str">
        <f t="shared" si="29"/>
        <v>GBN005</v>
      </c>
      <c r="I57" s="457" t="str">
        <f t="array" ref="I57">IF(C57&lt;&gt;"",IF(AND(OR(V57=V56,W57=W56),F57=F56,K57=K56,N57=N56),I56,MAX(IF(C57=C$6:$C56,$I$6:I56))+1),"")</f>
        <v/>
      </c>
      <c r="J57" s="457" t="str">
        <f t="shared" si="30"/>
        <v/>
      </c>
      <c r="K57" s="1065"/>
      <c r="L57" s="459" t="str">
        <f>IF($K57&gt;0,VLOOKUP($K57,NV!$B$4:$C$33,2,0),"")</f>
        <v/>
      </c>
      <c r="M57" s="460"/>
      <c r="N57" s="461" t="str">
        <f t="shared" si="3"/>
        <v/>
      </c>
      <c r="O57" s="458" t="s">
        <v>903</v>
      </c>
      <c r="P57" s="458"/>
      <c r="Q57" s="461" t="str">
        <f t="shared" si="4"/>
        <v/>
      </c>
      <c r="R57" s="458"/>
      <c r="S57" s="458"/>
      <c r="T57" s="462" t="str">
        <f>IFERROR(INDEX(NX!$L$9:$L$168,MATCH($A57&amp;$P57,NX!$B$9:$B$169,0)),"")</f>
        <v/>
      </c>
      <c r="U57" s="458"/>
      <c r="V57" s="463" t="s">
        <v>312</v>
      </c>
      <c r="W57" s="463" t="s">
        <v>434</v>
      </c>
      <c r="X57" s="464">
        <v>55000</v>
      </c>
      <c r="Y57" s="452" t="str">
        <f t="shared" si="5"/>
        <v>64227</v>
      </c>
      <c r="Z57" s="452" t="str">
        <f t="shared" si="6"/>
        <v>11211</v>
      </c>
      <c r="AA57" s="465">
        <f t="shared" si="31"/>
        <v>0</v>
      </c>
      <c r="AB57" s="466"/>
      <c r="AC57" s="467">
        <f t="shared" si="32"/>
        <v>0</v>
      </c>
      <c r="AD57" s="468" t="str">
        <f t="shared" si="8"/>
        <v/>
      </c>
      <c r="AE57" s="468" t="str">
        <f t="shared" si="9"/>
        <v/>
      </c>
      <c r="AF57" s="469" t="str">
        <f t="shared" si="10"/>
        <v/>
      </c>
      <c r="AG57" s="468" t="str">
        <f t="shared" si="11"/>
        <v/>
      </c>
      <c r="AH57" s="470" t="str">
        <f t="shared" si="33"/>
        <v/>
      </c>
      <c r="AI57" s="471" t="str">
        <f>IF($AB57&lt;&gt;"",VLOOKUP($M57,vkhncc,3,0),"")</f>
        <v/>
      </c>
      <c r="AJ57" s="472" t="str">
        <f t="shared" si="24"/>
        <v/>
      </c>
      <c r="AK57" s="472" t="str">
        <f t="shared" si="25"/>
        <v/>
      </c>
      <c r="AL57" s="473" t="str">
        <f t="shared" si="34"/>
        <v>26/09/2015</v>
      </c>
      <c r="AM57" s="473" t="str">
        <f t="shared" si="35"/>
        <v>Ngày 26 tháng 09 năm 2015</v>
      </c>
      <c r="AN57" s="474" t="str">
        <f t="shared" si="36"/>
        <v>64227</v>
      </c>
      <c r="AO57" s="475" t="str">
        <f t="shared" si="37"/>
        <v>11211</v>
      </c>
      <c r="AP57" s="475" t="str">
        <f t="shared" si="38"/>
        <v/>
      </c>
      <c r="AQ57" s="475" t="str">
        <f t="shared" si="39"/>
        <v>9-64227</v>
      </c>
      <c r="AR57" s="475" t="str">
        <f t="shared" si="40"/>
        <v>9-11211</v>
      </c>
      <c r="AS57" s="475" t="str">
        <f t="shared" si="26"/>
        <v/>
      </c>
      <c r="AT57" s="475" t="str">
        <f t="shared" si="27"/>
        <v/>
      </c>
      <c r="AU57" s="475" t="str">
        <f t="shared" si="41"/>
        <v>9GBN00564227</v>
      </c>
      <c r="AV57" s="475" t="str">
        <f t="shared" si="42"/>
        <v>911211</v>
      </c>
      <c r="AW57" s="475" t="str">
        <f t="shared" si="43"/>
        <v>9-64227-11211</v>
      </c>
    </row>
    <row r="58" spans="1:49">
      <c r="A58" s="452">
        <f t="shared" si="28"/>
        <v>9</v>
      </c>
      <c r="B58" s="476" t="s">
        <v>869</v>
      </c>
      <c r="C58" s="476"/>
      <c r="D58" s="463" t="s">
        <v>912</v>
      </c>
      <c r="E58" s="463" t="s">
        <v>912</v>
      </c>
      <c r="F58" s="455">
        <v>32</v>
      </c>
      <c r="G58" s="456">
        <f t="array" ref="G58">IF(B58&lt;&gt;"",IF(AND(OR(V58=V57,W58=W57),F58=F57,K58=K57,N58=N57),G57,MAX(IF(B58=B$6:$B57,$G$6:G57))+1),"")</f>
        <v>18</v>
      </c>
      <c r="H58" s="457" t="str">
        <f t="shared" si="29"/>
        <v>PKT018</v>
      </c>
      <c r="I58" s="457" t="str">
        <f t="array" ref="I58">IF(C58&lt;&gt;"",IF(AND(OR(V58=V57,W58=W57),F58=F57,K58=K57,N58=N57),I57,MAX(IF(C58=C$6:$C57,$I$6:I57))+1),"")</f>
        <v/>
      </c>
      <c r="J58" s="457" t="str">
        <f t="shared" si="30"/>
        <v/>
      </c>
      <c r="K58" s="1065" t="s">
        <v>933</v>
      </c>
      <c r="L58" s="459" t="str">
        <f>IF($K58&gt;0,VLOOKUP($K58,NV!$B$4:$C$33,2,0),"")</f>
        <v>Nguyễn Văn Quân</v>
      </c>
      <c r="M58" s="460"/>
      <c r="N58" s="461" t="str">
        <f t="shared" si="3"/>
        <v/>
      </c>
      <c r="O58" s="458" t="s">
        <v>972</v>
      </c>
      <c r="P58" s="458"/>
      <c r="Q58" s="461" t="str">
        <f t="shared" si="4"/>
        <v/>
      </c>
      <c r="R58" s="458"/>
      <c r="S58" s="458"/>
      <c r="T58" s="462" t="str">
        <f>IFERROR(INDEX(NX!$L$9:$L$168,MATCH($A58&amp;$P58,NX!$B$9:$B$169,0)),"")</f>
        <v/>
      </c>
      <c r="U58" s="458" t="s">
        <v>944</v>
      </c>
      <c r="V58" s="463" t="s">
        <v>783</v>
      </c>
      <c r="W58" s="463" t="s">
        <v>178</v>
      </c>
      <c r="X58" s="464">
        <v>3342000</v>
      </c>
      <c r="Y58" s="452" t="str">
        <f t="shared" si="5"/>
        <v>1542</v>
      </c>
      <c r="Z58" s="452" t="str">
        <f t="shared" si="6"/>
        <v>334</v>
      </c>
      <c r="AA58" s="465" t="str">
        <f t="shared" si="31"/>
        <v>Trùng mã</v>
      </c>
      <c r="AB58" s="466"/>
      <c r="AC58" s="467">
        <f t="shared" si="32"/>
        <v>0</v>
      </c>
      <c r="AD58" s="468" t="str">
        <f t="shared" si="8"/>
        <v/>
      </c>
      <c r="AE58" s="468" t="str">
        <f t="shared" si="9"/>
        <v/>
      </c>
      <c r="AF58" s="469" t="str">
        <f t="shared" si="10"/>
        <v/>
      </c>
      <c r="AG58" s="468" t="str">
        <f t="shared" si="11"/>
        <v/>
      </c>
      <c r="AH58" s="470" t="str">
        <f t="shared" si="33"/>
        <v/>
      </c>
      <c r="AI58" s="471" t="str">
        <f>IF($AB58&lt;&gt;"",VLOOKUP($M58,DMKH!$B$6:$F$1822,3,0),"")</f>
        <v/>
      </c>
      <c r="AJ58" s="472" t="str">
        <f t="shared" si="24"/>
        <v>64221</v>
      </c>
      <c r="AK58" s="472">
        <f t="shared" si="25"/>
        <v>4830000</v>
      </c>
      <c r="AL58" s="473" t="str">
        <f t="shared" si="34"/>
        <v>30/09/2015</v>
      </c>
      <c r="AM58" s="473" t="str">
        <f t="shared" si="35"/>
        <v>Ngày 30 tháng 09 năm 2015</v>
      </c>
      <c r="AN58" s="474" t="str">
        <f t="shared" si="36"/>
        <v>1542</v>
      </c>
      <c r="AO58" s="475" t="str">
        <f t="shared" si="37"/>
        <v>334</v>
      </c>
      <c r="AP58" s="475" t="str">
        <f t="shared" si="38"/>
        <v/>
      </c>
      <c r="AQ58" s="475" t="str">
        <f t="shared" si="39"/>
        <v>9-1542</v>
      </c>
      <c r="AR58" s="475" t="str">
        <f t="shared" si="40"/>
        <v>9-334</v>
      </c>
      <c r="AS58" s="475" t="str">
        <f t="shared" si="26"/>
        <v/>
      </c>
      <c r="AT58" s="475" t="str">
        <f t="shared" si="27"/>
        <v/>
      </c>
      <c r="AU58" s="475" t="str">
        <f t="shared" si="41"/>
        <v>9PKT018HD0504/HĐKT1542</v>
      </c>
      <c r="AV58" s="475" t="str">
        <f t="shared" si="42"/>
        <v>9HD0504/HĐKT334</v>
      </c>
      <c r="AW58" s="475" t="str">
        <f t="shared" si="43"/>
        <v>9-1542-334</v>
      </c>
    </row>
    <row r="59" spans="1:49">
      <c r="A59" s="452">
        <f t="shared" si="28"/>
        <v>9</v>
      </c>
      <c r="B59" s="476" t="s">
        <v>869</v>
      </c>
      <c r="C59" s="476"/>
      <c r="D59" s="463" t="s">
        <v>912</v>
      </c>
      <c r="E59" s="463" t="s">
        <v>912</v>
      </c>
      <c r="F59" s="455">
        <v>32</v>
      </c>
      <c r="G59" s="456">
        <f t="array" ref="G59">IF(B59&lt;&gt;"",IF(AND(OR(V59=V58,W59=W58),F59=F58,K59=K58,N59=N58),G58,MAX(IF(B59=B$6:$B58,$G$6:G58))+1),"")</f>
        <v>18</v>
      </c>
      <c r="H59" s="457" t="str">
        <f t="shared" si="29"/>
        <v>PKT018</v>
      </c>
      <c r="I59" s="457" t="str">
        <f t="array" ref="I59">IF(C59&lt;&gt;"",IF(AND(OR(V59=V58,W59=W58),F59=F58,K59=K58,N59=N58),I58,MAX(IF(C59=C$6:$C58,$I$6:I58))+1),"")</f>
        <v/>
      </c>
      <c r="J59" s="457" t="str">
        <f t="shared" si="30"/>
        <v/>
      </c>
      <c r="K59" s="1065" t="s">
        <v>933</v>
      </c>
      <c r="L59" s="459" t="str">
        <f>IF($K59&gt;0,VLOOKUP($K59,NV!$B$4:$C$33,2,0),"")</f>
        <v>Nguyễn Văn Quân</v>
      </c>
      <c r="M59" s="460"/>
      <c r="N59" s="461" t="str">
        <f t="shared" si="3"/>
        <v/>
      </c>
      <c r="O59" s="458" t="s">
        <v>972</v>
      </c>
      <c r="P59" s="458"/>
      <c r="Q59" s="461" t="str">
        <f t="shared" si="4"/>
        <v/>
      </c>
      <c r="R59" s="458"/>
      <c r="S59" s="458"/>
      <c r="T59" s="462" t="str">
        <f>IFERROR(INDEX(NX!$L$9:$L$168,MATCH($A59&amp;$P59,NX!$B$9:$B$169,0)),"")</f>
        <v/>
      </c>
      <c r="U59" s="458"/>
      <c r="V59" s="463" t="s">
        <v>301</v>
      </c>
      <c r="W59" s="463" t="s">
        <v>178</v>
      </c>
      <c r="X59" s="464">
        <v>4830000</v>
      </c>
      <c r="Y59" s="452" t="str">
        <f t="shared" si="5"/>
        <v>64221</v>
      </c>
      <c r="Z59" s="452" t="str">
        <f t="shared" si="6"/>
        <v>334</v>
      </c>
      <c r="AA59" s="465" t="str">
        <f t="shared" si="31"/>
        <v>Trùng mã</v>
      </c>
      <c r="AB59" s="466"/>
      <c r="AC59" s="467">
        <f t="shared" si="32"/>
        <v>0</v>
      </c>
      <c r="AD59" s="468" t="str">
        <f t="shared" si="8"/>
        <v/>
      </c>
      <c r="AE59" s="468" t="str">
        <f t="shared" si="9"/>
        <v/>
      </c>
      <c r="AF59" s="469" t="str">
        <f t="shared" si="10"/>
        <v/>
      </c>
      <c r="AG59" s="468" t="str">
        <f t="shared" si="11"/>
        <v/>
      </c>
      <c r="AH59" s="470" t="str">
        <f t="shared" si="33"/>
        <v/>
      </c>
      <c r="AI59" s="471" t="str">
        <f>IF($AB59&lt;&gt;"",VLOOKUP($M59,DMKH!$B$6:$F$1822,3,0),"")</f>
        <v/>
      </c>
      <c r="AJ59" s="472" t="str">
        <f t="shared" si="24"/>
        <v/>
      </c>
      <c r="AK59" s="472" t="str">
        <f t="shared" si="25"/>
        <v/>
      </c>
      <c r="AL59" s="473" t="str">
        <f t="shared" si="34"/>
        <v>30/09/2015</v>
      </c>
      <c r="AM59" s="473" t="str">
        <f t="shared" si="35"/>
        <v>Ngày 30 tháng 09 năm 2015</v>
      </c>
      <c r="AN59" s="474" t="str">
        <f t="shared" si="36"/>
        <v>64221</v>
      </c>
      <c r="AO59" s="475" t="str">
        <f t="shared" si="37"/>
        <v>334</v>
      </c>
      <c r="AP59" s="475" t="str">
        <f t="shared" si="38"/>
        <v/>
      </c>
      <c r="AQ59" s="475" t="str">
        <f t="shared" si="39"/>
        <v>9-64221</v>
      </c>
      <c r="AR59" s="475" t="str">
        <f t="shared" si="40"/>
        <v>9-334</v>
      </c>
      <c r="AS59" s="475" t="str">
        <f t="shared" si="26"/>
        <v/>
      </c>
      <c r="AT59" s="475" t="str">
        <f t="shared" si="27"/>
        <v/>
      </c>
      <c r="AU59" s="475" t="str">
        <f t="shared" si="41"/>
        <v>9PKT01864221</v>
      </c>
      <c r="AV59" s="475" t="str">
        <f t="shared" si="42"/>
        <v>9334</v>
      </c>
      <c r="AW59" s="475" t="str">
        <f t="shared" si="43"/>
        <v>9-64221-334</v>
      </c>
    </row>
    <row r="60" spans="1:49">
      <c r="A60" s="452">
        <f t="shared" si="28"/>
        <v>9</v>
      </c>
      <c r="B60" s="476" t="s">
        <v>603</v>
      </c>
      <c r="C60" s="476"/>
      <c r="D60" s="463" t="s">
        <v>912</v>
      </c>
      <c r="E60" s="463" t="s">
        <v>912</v>
      </c>
      <c r="F60" s="455">
        <v>33</v>
      </c>
      <c r="G60" s="456">
        <f t="array" ref="G60">IF(B60&lt;&gt;"",IF(AND(OR(V60=V59,W60=W59),F60=F59,K60=K59,N60=N59),G59,MAX(IF(B60=B$6:$B59,$G$6:G59))+1),"")</f>
        <v>16</v>
      </c>
      <c r="H60" s="457" t="str">
        <f t="shared" si="29"/>
        <v>PC016</v>
      </c>
      <c r="I60" s="457" t="str">
        <f t="array" ref="I60">IF(C60&lt;&gt;"",IF(AND(OR(V60=V59,W60=W59),F60=F59,K60=K59,N60=N59),I59,MAX(IF(C60=C$6:$C59,$I$6:I59))+1),"")</f>
        <v/>
      </c>
      <c r="J60" s="457" t="str">
        <f t="shared" si="30"/>
        <v/>
      </c>
      <c r="K60" s="1065" t="s">
        <v>933</v>
      </c>
      <c r="L60" s="459" t="str">
        <f>IF($K60&gt;0,VLOOKUP($K60,NV!$B$4:$C$33,2,0),"")</f>
        <v>Nguyễn Văn Quân</v>
      </c>
      <c r="M60" s="460"/>
      <c r="N60" s="461" t="str">
        <f t="shared" si="3"/>
        <v/>
      </c>
      <c r="O60" s="458" t="s">
        <v>971</v>
      </c>
      <c r="P60" s="458"/>
      <c r="Q60" s="461" t="str">
        <f t="shared" si="4"/>
        <v/>
      </c>
      <c r="R60" s="458"/>
      <c r="S60" s="458"/>
      <c r="T60" s="462" t="str">
        <f>IFERROR(INDEX(NX!$L$9:$L$168,MATCH($A60&amp;$P60,NX!$B$9:$B$169,0)),"")</f>
        <v/>
      </c>
      <c r="U60" s="458"/>
      <c r="V60" s="463" t="s">
        <v>178</v>
      </c>
      <c r="W60" s="463" t="s">
        <v>38</v>
      </c>
      <c r="X60" s="464">
        <v>8172000</v>
      </c>
      <c r="Y60" s="452" t="str">
        <f t="shared" si="5"/>
        <v>334</v>
      </c>
      <c r="Z60" s="452" t="str">
        <f t="shared" si="6"/>
        <v>1111</v>
      </c>
      <c r="AA60" s="465">
        <f t="shared" si="31"/>
        <v>0</v>
      </c>
      <c r="AB60" s="466"/>
      <c r="AC60" s="467">
        <f t="shared" si="32"/>
        <v>0</v>
      </c>
      <c r="AD60" s="468" t="str">
        <f t="shared" si="8"/>
        <v/>
      </c>
      <c r="AE60" s="468" t="str">
        <f t="shared" si="9"/>
        <v/>
      </c>
      <c r="AF60" s="469" t="str">
        <f t="shared" si="10"/>
        <v/>
      </c>
      <c r="AG60" s="468" t="str">
        <f t="shared" si="11"/>
        <v/>
      </c>
      <c r="AH60" s="470" t="str">
        <f t="shared" si="33"/>
        <v/>
      </c>
      <c r="AI60" s="471" t="str">
        <f>IF($AB60&lt;&gt;"",VLOOKUP($M60,DMKH!$B$6:$F$1822,3,0),"")</f>
        <v/>
      </c>
      <c r="AJ60" s="472" t="str">
        <f t="shared" si="24"/>
        <v/>
      </c>
      <c r="AK60" s="472" t="str">
        <f t="shared" si="25"/>
        <v/>
      </c>
      <c r="AL60" s="473" t="str">
        <f t="shared" si="34"/>
        <v>30/09/2015</v>
      </c>
      <c r="AM60" s="473" t="str">
        <f t="shared" si="35"/>
        <v>Ngày 30 tháng 09 năm 2015</v>
      </c>
      <c r="AN60" s="474" t="str">
        <f t="shared" si="36"/>
        <v>334</v>
      </c>
      <c r="AO60" s="475" t="str">
        <f t="shared" si="37"/>
        <v>1111</v>
      </c>
      <c r="AP60" s="475" t="str">
        <f t="shared" si="38"/>
        <v/>
      </c>
      <c r="AQ60" s="475" t="str">
        <f t="shared" si="39"/>
        <v>9-334</v>
      </c>
      <c r="AR60" s="475" t="str">
        <f t="shared" si="40"/>
        <v>9-1111</v>
      </c>
      <c r="AS60" s="475" t="str">
        <f t="shared" si="26"/>
        <v/>
      </c>
      <c r="AT60" s="475" t="str">
        <f t="shared" si="27"/>
        <v/>
      </c>
      <c r="AU60" s="475" t="str">
        <f t="shared" si="41"/>
        <v>9PC016334</v>
      </c>
      <c r="AV60" s="475" t="str">
        <f t="shared" si="42"/>
        <v>91111</v>
      </c>
      <c r="AW60" s="475" t="str">
        <f t="shared" si="43"/>
        <v>9-334-1111</v>
      </c>
    </row>
    <row r="61" spans="1:49">
      <c r="A61" s="452">
        <f t="shared" si="28"/>
        <v>9</v>
      </c>
      <c r="B61" s="476" t="s">
        <v>869</v>
      </c>
      <c r="C61" s="476"/>
      <c r="D61" s="463" t="s">
        <v>912</v>
      </c>
      <c r="E61" s="463" t="s">
        <v>912</v>
      </c>
      <c r="F61" s="455">
        <v>34</v>
      </c>
      <c r="G61" s="456">
        <f t="array" ref="G61">IF(B61&lt;&gt;"",IF(AND(OR(V61=V60,W61=W60),F61=F60,K61=K60,N61=N60),G60,MAX(IF(B61=B$6:$B60,$G$6:G60))+1),"")</f>
        <v>19</v>
      </c>
      <c r="H61" s="457" t="str">
        <f t="shared" si="29"/>
        <v>PKT019</v>
      </c>
      <c r="I61" s="457" t="str">
        <f t="array" ref="I61">IF(C61&lt;&gt;"",IF(AND(OR(V61=V60,W61=W60),F61=F60,K61=K60,N61=N60),I60,MAX(IF(C61=C$6:$C60,$I$6:I60))+1),"")</f>
        <v/>
      </c>
      <c r="J61" s="457" t="str">
        <f t="shared" si="30"/>
        <v/>
      </c>
      <c r="K61" s="1065" t="s">
        <v>933</v>
      </c>
      <c r="L61" s="459" t="str">
        <f>IF($K61&gt;0,VLOOKUP($K61,NV!$B$4:$C$33,2,0),"")</f>
        <v>Nguyễn Văn Quân</v>
      </c>
      <c r="M61" s="460"/>
      <c r="N61" s="461" t="str">
        <f t="shared" si="3"/>
        <v/>
      </c>
      <c r="O61" s="458" t="s">
        <v>899</v>
      </c>
      <c r="P61" s="458"/>
      <c r="Q61" s="461" t="str">
        <f t="shared" si="4"/>
        <v/>
      </c>
      <c r="R61" s="458"/>
      <c r="S61" s="458"/>
      <c r="T61" s="462" t="str">
        <f>IFERROR(INDEX(NX!$L$9:$L$168,MATCH($A61&amp;$P61,NX!$B$9:$B$169,0)),"")</f>
        <v/>
      </c>
      <c r="U61" s="458"/>
      <c r="V61" s="463" t="s">
        <v>323</v>
      </c>
      <c r="W61" s="463" t="s">
        <v>301</v>
      </c>
      <c r="X61" s="464">
        <v>14241000</v>
      </c>
      <c r="Y61" s="452" t="str">
        <f t="shared" si="5"/>
        <v>911</v>
      </c>
      <c r="Z61" s="452" t="str">
        <f t="shared" si="6"/>
        <v>64221</v>
      </c>
      <c r="AA61" s="465">
        <f t="shared" si="31"/>
        <v>0</v>
      </c>
      <c r="AB61" s="466"/>
      <c r="AC61" s="467">
        <f t="shared" si="32"/>
        <v>0</v>
      </c>
      <c r="AD61" s="468" t="str">
        <f t="shared" si="8"/>
        <v/>
      </c>
      <c r="AE61" s="468" t="str">
        <f t="shared" si="9"/>
        <v/>
      </c>
      <c r="AF61" s="469" t="str">
        <f t="shared" si="10"/>
        <v/>
      </c>
      <c r="AG61" s="468" t="str">
        <f t="shared" si="11"/>
        <v/>
      </c>
      <c r="AH61" s="470" t="str">
        <f t="shared" si="33"/>
        <v/>
      </c>
      <c r="AI61" s="471" t="str">
        <f>IF($AB61&lt;&gt;"",VLOOKUP($M61,DMKH!$B$6:$F$1822,3,0),"")</f>
        <v/>
      </c>
      <c r="AJ61" s="472" t="str">
        <f t="shared" si="24"/>
        <v/>
      </c>
      <c r="AK61" s="472" t="str">
        <f t="shared" si="25"/>
        <v/>
      </c>
      <c r="AL61" s="473" t="str">
        <f t="shared" si="34"/>
        <v>30/09/2015</v>
      </c>
      <c r="AM61" s="473" t="str">
        <f t="shared" si="35"/>
        <v>Ngày 30 tháng 09 năm 2015</v>
      </c>
      <c r="AN61" s="474" t="str">
        <f t="shared" si="36"/>
        <v>911</v>
      </c>
      <c r="AO61" s="475" t="str">
        <f t="shared" si="37"/>
        <v>64221</v>
      </c>
      <c r="AP61" s="475" t="str">
        <f t="shared" si="38"/>
        <v/>
      </c>
      <c r="AQ61" s="475" t="str">
        <f t="shared" si="39"/>
        <v>9-911</v>
      </c>
      <c r="AR61" s="475" t="str">
        <f t="shared" si="40"/>
        <v>9-64221</v>
      </c>
      <c r="AS61" s="475" t="str">
        <f t="shared" si="26"/>
        <v/>
      </c>
      <c r="AT61" s="475" t="str">
        <f t="shared" si="27"/>
        <v/>
      </c>
      <c r="AU61" s="475" t="str">
        <f t="shared" si="41"/>
        <v>9PKT019911</v>
      </c>
      <c r="AV61" s="475" t="str">
        <f t="shared" si="42"/>
        <v>964221</v>
      </c>
      <c r="AW61" s="475" t="str">
        <f t="shared" si="43"/>
        <v>9-911-64221</v>
      </c>
    </row>
    <row r="62" spans="1:49">
      <c r="A62" s="452">
        <f t="shared" si="28"/>
        <v>9</v>
      </c>
      <c r="B62" s="476" t="s">
        <v>869</v>
      </c>
      <c r="C62" s="476"/>
      <c r="D62" s="463" t="s">
        <v>912</v>
      </c>
      <c r="E62" s="463" t="s">
        <v>912</v>
      </c>
      <c r="F62" s="455">
        <v>35</v>
      </c>
      <c r="G62" s="456">
        <f t="array" ref="G62">IF(B62&lt;&gt;"",IF(AND(OR(V62=V61,W62=W61),F62=F61,K62=K61,N62=N61),G61,MAX(IF(B62=B$6:$B61,$G$6:G61))+1),"")</f>
        <v>20</v>
      </c>
      <c r="H62" s="457" t="str">
        <f t="shared" si="29"/>
        <v>PKT020</v>
      </c>
      <c r="I62" s="457" t="str">
        <f t="array" ref="I62">IF(C62&lt;&gt;"",IF(AND(OR(V62=V61,W62=W61),F62=F61,K62=K61,N62=N61),I61,MAX(IF(C62=C$6:$C61,$I$6:I61))+1),"")</f>
        <v/>
      </c>
      <c r="J62" s="457" t="str">
        <f t="shared" si="30"/>
        <v/>
      </c>
      <c r="K62" s="1065" t="s">
        <v>933</v>
      </c>
      <c r="L62" s="459" t="str">
        <f>IF($K62&gt;0,VLOOKUP($K62,NV!$B$4:$C$33,2,0),"")</f>
        <v>Nguyễn Văn Quân</v>
      </c>
      <c r="M62" s="460"/>
      <c r="N62" s="461" t="str">
        <f t="shared" si="3"/>
        <v/>
      </c>
      <c r="O62" s="458" t="s">
        <v>897</v>
      </c>
      <c r="P62" s="458"/>
      <c r="Q62" s="461" t="str">
        <f t="shared" si="4"/>
        <v/>
      </c>
      <c r="R62" s="458"/>
      <c r="S62" s="458"/>
      <c r="T62" s="462" t="str">
        <f>IFERROR(INDEX(NX!$L$9:$L$168,MATCH($A62&amp;$P62,NX!$B$9:$B$169,0)),"")</f>
        <v/>
      </c>
      <c r="U62" s="458"/>
      <c r="V62" s="463" t="s">
        <v>323</v>
      </c>
      <c r="W62" s="463" t="s">
        <v>312</v>
      </c>
      <c r="X62" s="464">
        <v>165000</v>
      </c>
      <c r="Y62" s="452" t="str">
        <f t="shared" si="5"/>
        <v>911</v>
      </c>
      <c r="Z62" s="452" t="str">
        <f t="shared" si="6"/>
        <v>64227</v>
      </c>
      <c r="AA62" s="465">
        <f t="shared" si="31"/>
        <v>0</v>
      </c>
      <c r="AB62" s="466"/>
      <c r="AC62" s="467">
        <f t="shared" si="32"/>
        <v>0</v>
      </c>
      <c r="AD62" s="468" t="str">
        <f t="shared" si="8"/>
        <v/>
      </c>
      <c r="AE62" s="468" t="str">
        <f t="shared" si="9"/>
        <v/>
      </c>
      <c r="AF62" s="469" t="str">
        <f t="shared" si="10"/>
        <v/>
      </c>
      <c r="AG62" s="468" t="str">
        <f t="shared" si="11"/>
        <v/>
      </c>
      <c r="AH62" s="470" t="str">
        <f t="shared" si="33"/>
        <v/>
      </c>
      <c r="AI62" s="471" t="str">
        <f>IF($AB62&lt;&gt;"",VLOOKUP($M62,DMKH!$B$6:$F$1822,3,0),"")</f>
        <v/>
      </c>
      <c r="AJ62" s="472" t="str">
        <f t="shared" si="24"/>
        <v/>
      </c>
      <c r="AK62" s="472" t="str">
        <f t="shared" si="25"/>
        <v/>
      </c>
      <c r="AL62" s="473" t="str">
        <f t="shared" si="34"/>
        <v>30/09/2015</v>
      </c>
      <c r="AM62" s="473" t="str">
        <f t="shared" si="35"/>
        <v>Ngày 30 tháng 09 năm 2015</v>
      </c>
      <c r="AN62" s="474" t="str">
        <f t="shared" si="36"/>
        <v>911</v>
      </c>
      <c r="AO62" s="475" t="str">
        <f t="shared" si="37"/>
        <v>64227</v>
      </c>
      <c r="AP62" s="475" t="str">
        <f t="shared" si="38"/>
        <v/>
      </c>
      <c r="AQ62" s="475" t="str">
        <f t="shared" si="39"/>
        <v>9-911</v>
      </c>
      <c r="AR62" s="475" t="str">
        <f t="shared" si="40"/>
        <v>9-64227</v>
      </c>
      <c r="AS62" s="475" t="str">
        <f t="shared" si="26"/>
        <v/>
      </c>
      <c r="AT62" s="475" t="str">
        <f t="shared" si="27"/>
        <v/>
      </c>
      <c r="AU62" s="475" t="str">
        <f t="shared" si="41"/>
        <v>9PKT020911</v>
      </c>
      <c r="AV62" s="475" t="str">
        <f t="shared" si="42"/>
        <v>964227</v>
      </c>
      <c r="AW62" s="475" t="str">
        <f t="shared" si="43"/>
        <v>9-911-64227</v>
      </c>
    </row>
    <row r="63" spans="1:49">
      <c r="A63" s="452">
        <f t="shared" si="28"/>
        <v>9</v>
      </c>
      <c r="B63" s="476" t="s">
        <v>869</v>
      </c>
      <c r="C63" s="476"/>
      <c r="D63" s="463" t="s">
        <v>912</v>
      </c>
      <c r="E63" s="463" t="s">
        <v>912</v>
      </c>
      <c r="F63" s="455" t="s">
        <v>960</v>
      </c>
      <c r="G63" s="456">
        <f t="array" ref="G63">IF(B63&lt;&gt;"",IF(AND(OR(V63=V62,W63=W62),F63=F62,K63=K62,N63=N62),G62,MAX(IF(B63=B$6:$B62,$G$6:G62))+1),"")</f>
        <v>21</v>
      </c>
      <c r="H63" s="457" t="str">
        <f t="shared" si="29"/>
        <v>PKT021</v>
      </c>
      <c r="I63" s="457" t="str">
        <f t="array" ref="I63">IF(C63&lt;&gt;"",IF(AND(OR(V63=V62,W63=W62),F63=F62,K63=K62,N63=N62),I62,MAX(IF(C63=C$6:$C62,$I$6:I62))+1),"")</f>
        <v/>
      </c>
      <c r="J63" s="457" t="str">
        <f t="shared" si="30"/>
        <v/>
      </c>
      <c r="K63" s="1065" t="s">
        <v>933</v>
      </c>
      <c r="L63" s="459" t="str">
        <f>IF($K63&gt;0,VLOOKUP($K63,NV!$B$4:$C$33,2,0),"")</f>
        <v>Nguyễn Văn Quân</v>
      </c>
      <c r="M63" s="460"/>
      <c r="N63" s="461" t="str">
        <f t="shared" si="3"/>
        <v/>
      </c>
      <c r="O63" s="458" t="s">
        <v>952</v>
      </c>
      <c r="P63" s="458"/>
      <c r="Q63" s="461" t="str">
        <f t="shared" si="4"/>
        <v/>
      </c>
      <c r="R63" s="458"/>
      <c r="S63" s="458"/>
      <c r="T63" s="462" t="str">
        <f>IFERROR(INDEX(NX!$L$9:$L$168,MATCH($A63&amp;$P63,NX!$B$9:$B$169,0)),"")</f>
        <v/>
      </c>
      <c r="U63" s="458"/>
      <c r="V63" s="463" t="s">
        <v>323</v>
      </c>
      <c r="W63" s="463" t="s">
        <v>313</v>
      </c>
      <c r="X63" s="464">
        <v>4000000</v>
      </c>
      <c r="Y63" s="452" t="str">
        <f t="shared" si="5"/>
        <v>911</v>
      </c>
      <c r="Z63" s="452" t="str">
        <f t="shared" si="6"/>
        <v>64228</v>
      </c>
      <c r="AA63" s="465">
        <f t="shared" si="31"/>
        <v>0</v>
      </c>
      <c r="AB63" s="466"/>
      <c r="AC63" s="467">
        <f t="shared" si="32"/>
        <v>0</v>
      </c>
      <c r="AD63" s="468" t="str">
        <f t="shared" si="8"/>
        <v/>
      </c>
      <c r="AE63" s="468" t="str">
        <f t="shared" si="9"/>
        <v/>
      </c>
      <c r="AF63" s="469" t="str">
        <f t="shared" si="10"/>
        <v/>
      </c>
      <c r="AG63" s="468" t="str">
        <f t="shared" si="11"/>
        <v/>
      </c>
      <c r="AH63" s="470" t="str">
        <f t="shared" si="33"/>
        <v/>
      </c>
      <c r="AI63" s="471" t="str">
        <f>IF($AB63&lt;&gt;"",VLOOKUP($M63,DMKH!$B$6:$F$1822,3,0),"")</f>
        <v/>
      </c>
      <c r="AJ63" s="472" t="str">
        <f t="shared" si="24"/>
        <v/>
      </c>
      <c r="AK63" s="472" t="str">
        <f t="shared" si="25"/>
        <v/>
      </c>
      <c r="AL63" s="473" t="str">
        <f t="shared" si="34"/>
        <v>30/09/2015</v>
      </c>
      <c r="AM63" s="473" t="str">
        <f t="shared" si="35"/>
        <v>Ngày 30 tháng 09 năm 2015</v>
      </c>
      <c r="AN63" s="474" t="str">
        <f t="shared" si="36"/>
        <v>911</v>
      </c>
      <c r="AO63" s="475" t="str">
        <f t="shared" si="37"/>
        <v>64228</v>
      </c>
      <c r="AP63" s="475" t="str">
        <f t="shared" si="38"/>
        <v/>
      </c>
      <c r="AQ63" s="475" t="str">
        <f t="shared" si="39"/>
        <v>9-911</v>
      </c>
      <c r="AR63" s="475" t="str">
        <f t="shared" si="40"/>
        <v>9-64228</v>
      </c>
      <c r="AS63" s="475" t="str">
        <f t="shared" si="26"/>
        <v/>
      </c>
      <c r="AT63" s="475" t="str">
        <f t="shared" si="27"/>
        <v/>
      </c>
      <c r="AU63" s="475" t="str">
        <f t="shared" si="41"/>
        <v>9PKT021911</v>
      </c>
      <c r="AV63" s="475" t="str">
        <f t="shared" si="42"/>
        <v>964228</v>
      </c>
      <c r="AW63" s="475" t="str">
        <f t="shared" si="43"/>
        <v>9-911-64228</v>
      </c>
    </row>
    <row r="64" spans="1:49">
      <c r="A64" s="452">
        <f t="shared" si="28"/>
        <v>9</v>
      </c>
      <c r="B64" s="476" t="s">
        <v>869</v>
      </c>
      <c r="C64" s="476"/>
      <c r="D64" s="463" t="s">
        <v>912</v>
      </c>
      <c r="E64" s="463" t="s">
        <v>912</v>
      </c>
      <c r="F64" s="455">
        <v>36</v>
      </c>
      <c r="G64" s="456">
        <f t="array" ref="G64">IF(B64&lt;&gt;"",IF(AND(OR(V64=V63,W64=W63),F64=F63,K64=K63,N64=N63),G63,MAX(IF(B64=B$6:$B63,$G$6:G63))+1),"")</f>
        <v>22</v>
      </c>
      <c r="H64" s="457" t="str">
        <f t="shared" si="29"/>
        <v>PKT022</v>
      </c>
      <c r="I64" s="457" t="str">
        <f t="array" ref="I64">IF(C64&lt;&gt;"",IF(AND(OR(V64=V63,W64=W63),F64=F63,K64=K63,N64=N63),I63,MAX(IF(C64=C$6:$C63,$I$6:I63))+1),"")</f>
        <v/>
      </c>
      <c r="J64" s="457" t="str">
        <f t="shared" si="30"/>
        <v/>
      </c>
      <c r="K64" s="1065" t="s">
        <v>933</v>
      </c>
      <c r="L64" s="459" t="str">
        <f>IF($K64&gt;0,VLOOKUP($K64,NV!$B$4:$C$33,2,0),"")</f>
        <v>Nguyễn Văn Quân</v>
      </c>
      <c r="M64" s="460"/>
      <c r="N64" s="461" t="str">
        <f t="shared" si="3"/>
        <v/>
      </c>
      <c r="O64" s="458" t="s">
        <v>896</v>
      </c>
      <c r="P64" s="458"/>
      <c r="Q64" s="461" t="str">
        <f t="shared" si="4"/>
        <v/>
      </c>
      <c r="R64" s="458"/>
      <c r="S64" s="458"/>
      <c r="T64" s="462" t="str">
        <f>IFERROR(INDEX(NX!$L$9:$L$168,MATCH($A64&amp;$P64,NX!$B$9:$B$169,0)),"")</f>
        <v/>
      </c>
      <c r="U64" s="458"/>
      <c r="V64" s="463" t="s">
        <v>259</v>
      </c>
      <c r="W64" s="463" t="s">
        <v>323</v>
      </c>
      <c r="X64" s="464">
        <v>2615</v>
      </c>
      <c r="Y64" s="452" t="str">
        <f t="shared" si="5"/>
        <v>515</v>
      </c>
      <c r="Z64" s="452" t="str">
        <f t="shared" si="6"/>
        <v>911</v>
      </c>
      <c r="AA64" s="465">
        <f t="shared" si="31"/>
        <v>0</v>
      </c>
      <c r="AB64" s="466"/>
      <c r="AC64" s="467">
        <f t="shared" si="32"/>
        <v>0</v>
      </c>
      <c r="AD64" s="468" t="str">
        <f t="shared" si="8"/>
        <v/>
      </c>
      <c r="AE64" s="468" t="str">
        <f t="shared" si="9"/>
        <v/>
      </c>
      <c r="AF64" s="469" t="str">
        <f t="shared" si="10"/>
        <v/>
      </c>
      <c r="AG64" s="468" t="str">
        <f t="shared" si="11"/>
        <v/>
      </c>
      <c r="AH64" s="470" t="str">
        <f t="shared" si="33"/>
        <v/>
      </c>
      <c r="AI64" s="471" t="str">
        <f>IF($AB64&lt;&gt;"",VLOOKUP($M64,DMKH!$B$6:$F$1822,3,0),"")</f>
        <v/>
      </c>
      <c r="AJ64" s="472" t="str">
        <f t="shared" si="24"/>
        <v/>
      </c>
      <c r="AK64" s="472" t="str">
        <f t="shared" si="25"/>
        <v/>
      </c>
      <c r="AL64" s="473" t="str">
        <f t="shared" si="34"/>
        <v>30/09/2015</v>
      </c>
      <c r="AM64" s="473" t="str">
        <f t="shared" si="35"/>
        <v>Ngày 30 tháng 09 năm 2015</v>
      </c>
      <c r="AN64" s="474" t="str">
        <f t="shared" si="36"/>
        <v>515</v>
      </c>
      <c r="AO64" s="475" t="str">
        <f t="shared" si="37"/>
        <v>911</v>
      </c>
      <c r="AP64" s="475" t="str">
        <f t="shared" si="38"/>
        <v/>
      </c>
      <c r="AQ64" s="475" t="str">
        <f t="shared" si="39"/>
        <v>9-515</v>
      </c>
      <c r="AR64" s="475" t="str">
        <f t="shared" si="40"/>
        <v>9-911</v>
      </c>
      <c r="AS64" s="475" t="str">
        <f t="shared" si="26"/>
        <v/>
      </c>
      <c r="AT64" s="475" t="str">
        <f t="shared" si="27"/>
        <v/>
      </c>
      <c r="AU64" s="475" t="str">
        <f t="shared" si="41"/>
        <v>9PKT022515</v>
      </c>
      <c r="AV64" s="475" t="str">
        <f t="shared" si="42"/>
        <v>9911</v>
      </c>
      <c r="AW64" s="475" t="str">
        <f t="shared" si="43"/>
        <v>9-515-911</v>
      </c>
    </row>
    <row r="65" spans="1:49">
      <c r="A65" s="452">
        <f t="shared" si="28"/>
        <v>9</v>
      </c>
      <c r="B65" s="476" t="s">
        <v>869</v>
      </c>
      <c r="C65" s="476"/>
      <c r="D65" s="463" t="s">
        <v>912</v>
      </c>
      <c r="E65" s="463" t="s">
        <v>912</v>
      </c>
      <c r="F65" s="455">
        <v>37</v>
      </c>
      <c r="G65" s="456">
        <f t="array" ref="G65">IF(B65&lt;&gt;"",IF(AND(OR(V65=V64,W65=W64),F65=F64,K65=K64,N65=N64),G64,MAX(IF(B65=B$6:$B64,$G$6:G64))+1),"")</f>
        <v>23</v>
      </c>
      <c r="H65" s="457" t="str">
        <f t="shared" si="29"/>
        <v>PKT023</v>
      </c>
      <c r="I65" s="457" t="str">
        <f t="array" ref="I65">IF(C65&lt;&gt;"",IF(AND(OR(V65=V64,W65=W64),F65=F64,K65=K64,N65=N64),I64,MAX(IF(C65=C$6:$C64,$I$6:I64))+1),"")</f>
        <v/>
      </c>
      <c r="J65" s="457" t="str">
        <f t="shared" si="30"/>
        <v/>
      </c>
      <c r="K65" s="1065" t="s">
        <v>933</v>
      </c>
      <c r="L65" s="459" t="str">
        <f>IF($K65&gt;0,VLOOKUP($K65,NV!$B$4:$C$33,2,0),"")</f>
        <v>Nguyễn Văn Quân</v>
      </c>
      <c r="M65" s="460"/>
      <c r="N65" s="461" t="str">
        <f t="shared" si="3"/>
        <v/>
      </c>
      <c r="O65" s="458" t="s">
        <v>324</v>
      </c>
      <c r="P65" s="458"/>
      <c r="Q65" s="461" t="str">
        <f t="shared" si="4"/>
        <v/>
      </c>
      <c r="R65" s="458"/>
      <c r="S65" s="458"/>
      <c r="T65" s="462" t="str">
        <f>IFERROR(INDEX(NX!$L$9:$L$168,MATCH($A65&amp;$P65,NX!$B$9:$B$169,0)),"")</f>
        <v/>
      </c>
      <c r="U65" s="458"/>
      <c r="V65" s="463" t="s">
        <v>238</v>
      </c>
      <c r="W65" s="463" t="s">
        <v>323</v>
      </c>
      <c r="X65" s="464">
        <v>18403385</v>
      </c>
      <c r="Y65" s="452" t="str">
        <f t="shared" si="5"/>
        <v>4212</v>
      </c>
      <c r="Z65" s="452" t="str">
        <f t="shared" si="6"/>
        <v>911</v>
      </c>
      <c r="AA65" s="465">
        <f t="shared" si="31"/>
        <v>0</v>
      </c>
      <c r="AB65" s="466"/>
      <c r="AC65" s="467">
        <f t="shared" si="32"/>
        <v>0</v>
      </c>
      <c r="AD65" s="468" t="str">
        <f t="shared" si="8"/>
        <v/>
      </c>
      <c r="AE65" s="468" t="str">
        <f t="shared" si="9"/>
        <v/>
      </c>
      <c r="AF65" s="469" t="str">
        <f t="shared" si="10"/>
        <v/>
      </c>
      <c r="AG65" s="468" t="str">
        <f t="shared" si="11"/>
        <v/>
      </c>
      <c r="AH65" s="470" t="str">
        <f t="shared" si="33"/>
        <v/>
      </c>
      <c r="AI65" s="471" t="str">
        <f>IF($AB65&lt;&gt;"",VLOOKUP($M65,DMKH!$B$6:$F$1822,3,0),"")</f>
        <v/>
      </c>
      <c r="AJ65" s="472" t="str">
        <f t="shared" si="24"/>
        <v/>
      </c>
      <c r="AK65" s="472" t="str">
        <f t="shared" si="25"/>
        <v/>
      </c>
      <c r="AL65" s="473" t="str">
        <f t="shared" si="34"/>
        <v>30/09/2015</v>
      </c>
      <c r="AM65" s="473" t="str">
        <f t="shared" si="35"/>
        <v>Ngày 30 tháng 09 năm 2015</v>
      </c>
      <c r="AN65" s="474" t="str">
        <f t="shared" si="36"/>
        <v>4212</v>
      </c>
      <c r="AO65" s="475" t="str">
        <f t="shared" si="37"/>
        <v>911</v>
      </c>
      <c r="AP65" s="475" t="str">
        <f t="shared" si="38"/>
        <v/>
      </c>
      <c r="AQ65" s="475" t="str">
        <f t="shared" si="39"/>
        <v>9-4212</v>
      </c>
      <c r="AR65" s="475" t="str">
        <f t="shared" si="40"/>
        <v>9-911</v>
      </c>
      <c r="AS65" s="475" t="str">
        <f t="shared" si="26"/>
        <v/>
      </c>
      <c r="AT65" s="475" t="str">
        <f t="shared" si="27"/>
        <v/>
      </c>
      <c r="AU65" s="475" t="str">
        <f t="shared" si="41"/>
        <v>9PKT0234212</v>
      </c>
      <c r="AV65" s="475" t="str">
        <f t="shared" si="42"/>
        <v>9911</v>
      </c>
      <c r="AW65" s="475" t="str">
        <f t="shared" si="43"/>
        <v>9-4212-911</v>
      </c>
    </row>
    <row r="66" spans="1:49">
      <c r="A66" s="452">
        <f t="shared" si="28"/>
        <v>10</v>
      </c>
      <c r="B66" s="476" t="s">
        <v>875</v>
      </c>
      <c r="C66" s="476"/>
      <c r="D66" s="463" t="s">
        <v>913</v>
      </c>
      <c r="E66" s="463" t="s">
        <v>913</v>
      </c>
      <c r="F66" s="455">
        <v>38</v>
      </c>
      <c r="G66" s="456">
        <f t="array" ref="G66">IF(B66&lt;&gt;"",IF(AND(OR(V66=V65,W66=W65),F66=F65,K66=K65,N66=N65),G65,MAX(IF(B66=B$6:$B65,$G$6:G65))+1),"")</f>
        <v>6</v>
      </c>
      <c r="H66" s="457" t="str">
        <f t="shared" si="29"/>
        <v>GBN006</v>
      </c>
      <c r="I66" s="457" t="str">
        <f t="array" ref="I66">IF(C66&lt;&gt;"",IF(AND(OR(V66=V65,W66=W65),F66=F65,K66=K65,N66=N65),I65,MAX(IF(C66=C$6:$C65,$I$6:I65))+1),"")</f>
        <v/>
      </c>
      <c r="J66" s="457" t="str">
        <f t="shared" si="30"/>
        <v/>
      </c>
      <c r="K66" s="1065"/>
      <c r="L66" s="459" t="str">
        <f>IF($K66&gt;0,VLOOKUP($K66,NV!$B$4:$C$33,2,0),"")</f>
        <v/>
      </c>
      <c r="M66" s="460"/>
      <c r="N66" s="461" t="str">
        <f t="shared" si="3"/>
        <v/>
      </c>
      <c r="O66" s="458" t="s">
        <v>903</v>
      </c>
      <c r="P66" s="458"/>
      <c r="Q66" s="461" t="str">
        <f t="shared" si="4"/>
        <v/>
      </c>
      <c r="R66" s="458"/>
      <c r="S66" s="458"/>
      <c r="T66" s="462" t="str">
        <f>IFERROR(INDEX(NX!$L$9:$L$168,MATCH($A66&amp;$P66,NX!$B$9:$B$169,0)),"")</f>
        <v/>
      </c>
      <c r="U66" s="458"/>
      <c r="V66" s="463" t="s">
        <v>312</v>
      </c>
      <c r="W66" s="463" t="s">
        <v>434</v>
      </c>
      <c r="X66" s="464">
        <v>55000</v>
      </c>
      <c r="Y66" s="452" t="str">
        <f t="shared" si="5"/>
        <v>64227</v>
      </c>
      <c r="Z66" s="452" t="str">
        <f t="shared" si="6"/>
        <v>11211</v>
      </c>
      <c r="AA66" s="465">
        <f t="shared" si="31"/>
        <v>0</v>
      </c>
      <c r="AB66" s="466"/>
      <c r="AC66" s="467">
        <f t="shared" si="32"/>
        <v>0</v>
      </c>
      <c r="AD66" s="468" t="str">
        <f t="shared" si="8"/>
        <v/>
      </c>
      <c r="AE66" s="468" t="str">
        <f t="shared" si="9"/>
        <v/>
      </c>
      <c r="AF66" s="469" t="str">
        <f t="shared" si="10"/>
        <v/>
      </c>
      <c r="AG66" s="468" t="str">
        <f t="shared" si="11"/>
        <v/>
      </c>
      <c r="AH66" s="470" t="str">
        <f t="shared" si="33"/>
        <v/>
      </c>
      <c r="AI66" s="471" t="str">
        <f>IF($AB66&lt;&gt;"",VLOOKUP($M66,DMKH!$B$6:$F$1822,3,0),"")</f>
        <v/>
      </c>
      <c r="AJ66" s="472" t="str">
        <f t="shared" si="24"/>
        <v/>
      </c>
      <c r="AK66" s="472" t="str">
        <f t="shared" si="25"/>
        <v/>
      </c>
      <c r="AL66" s="473" t="str">
        <f t="shared" si="34"/>
        <v>18/10/2015</v>
      </c>
      <c r="AM66" s="473" t="str">
        <f t="shared" si="35"/>
        <v>Ngày 18 tháng 10 năm 2015</v>
      </c>
      <c r="AN66" s="474" t="str">
        <f t="shared" si="36"/>
        <v>64227</v>
      </c>
      <c r="AO66" s="475" t="str">
        <f t="shared" si="37"/>
        <v>11211</v>
      </c>
      <c r="AP66" s="475" t="str">
        <f t="shared" si="38"/>
        <v/>
      </c>
      <c r="AQ66" s="475" t="str">
        <f t="shared" si="39"/>
        <v>10-64227</v>
      </c>
      <c r="AR66" s="475" t="str">
        <f t="shared" si="40"/>
        <v>10-11211</v>
      </c>
      <c r="AS66" s="475" t="str">
        <f t="shared" si="26"/>
        <v/>
      </c>
      <c r="AT66" s="475" t="str">
        <f t="shared" si="27"/>
        <v/>
      </c>
      <c r="AU66" s="475" t="str">
        <f t="shared" si="41"/>
        <v>10GBN00664227</v>
      </c>
      <c r="AV66" s="475" t="str">
        <f t="shared" si="42"/>
        <v>1011211</v>
      </c>
      <c r="AW66" s="475" t="str">
        <f t="shared" si="43"/>
        <v>10-64227-11211</v>
      </c>
    </row>
    <row r="67" spans="1:49">
      <c r="A67" s="452">
        <f t="shared" si="28"/>
        <v>10</v>
      </c>
      <c r="B67" s="476" t="s">
        <v>876</v>
      </c>
      <c r="C67" s="476"/>
      <c r="D67" s="463" t="s">
        <v>914</v>
      </c>
      <c r="E67" s="463" t="s">
        <v>914</v>
      </c>
      <c r="F67" s="455">
        <v>39</v>
      </c>
      <c r="G67" s="456">
        <f t="array" ref="G67">IF(B67&lt;&gt;"",IF(AND(OR(V67=V66,W67=W66),F67=F66,K67=K66,N67=N66),G66,MAX(IF(B67=B$6:$B66,$G$6:G66))+1),"")</f>
        <v>8</v>
      </c>
      <c r="H67" s="457" t="str">
        <f t="shared" si="29"/>
        <v>GBC008</v>
      </c>
      <c r="I67" s="457" t="str">
        <f t="array" ref="I67">IF(C67&lt;&gt;"",IF(AND(OR(V67=V66,W67=W66),F67=F66,K67=K66,N67=N66),I66,MAX(IF(C67=C$6:$C66,$I$6:I66))+1),"")</f>
        <v/>
      </c>
      <c r="J67" s="457" t="str">
        <f t="shared" si="30"/>
        <v/>
      </c>
      <c r="K67" s="1065"/>
      <c r="L67" s="459" t="str">
        <f>IF($K67&gt;0,VLOOKUP($K67,NV!$B$4:$C$33,2,0),"")</f>
        <v/>
      </c>
      <c r="M67" s="460"/>
      <c r="N67" s="461" t="str">
        <f t="shared" si="3"/>
        <v/>
      </c>
      <c r="O67" s="458" t="s">
        <v>882</v>
      </c>
      <c r="P67" s="458"/>
      <c r="Q67" s="461" t="str">
        <f t="shared" si="4"/>
        <v/>
      </c>
      <c r="R67" s="458"/>
      <c r="S67" s="458"/>
      <c r="T67" s="462" t="str">
        <f>IFERROR(INDEX(NX!$L$9:$L$168,MATCH($A67&amp;$P67,NX!$B$9:$B$169,0)),"")</f>
        <v/>
      </c>
      <c r="U67" s="458"/>
      <c r="V67" s="463" t="s">
        <v>434</v>
      </c>
      <c r="W67" s="463" t="s">
        <v>259</v>
      </c>
      <c r="X67" s="464">
        <v>610</v>
      </c>
      <c r="Y67" s="452" t="str">
        <f t="shared" si="5"/>
        <v>11211</v>
      </c>
      <c r="Z67" s="452" t="str">
        <f t="shared" si="6"/>
        <v>515</v>
      </c>
      <c r="AA67" s="465">
        <f t="shared" si="31"/>
        <v>0</v>
      </c>
      <c r="AB67" s="466"/>
      <c r="AC67" s="467">
        <f t="shared" si="32"/>
        <v>0</v>
      </c>
      <c r="AD67" s="468" t="str">
        <f t="shared" si="8"/>
        <v/>
      </c>
      <c r="AE67" s="468" t="str">
        <f t="shared" si="9"/>
        <v/>
      </c>
      <c r="AF67" s="469" t="str">
        <f t="shared" si="10"/>
        <v/>
      </c>
      <c r="AG67" s="468" t="str">
        <f t="shared" si="11"/>
        <v/>
      </c>
      <c r="AH67" s="470" t="str">
        <f t="shared" si="33"/>
        <v/>
      </c>
      <c r="AI67" s="471" t="str">
        <f>IF($AB67&lt;&gt;"",VLOOKUP($M67,DMKH!$B$6:$F$1822,3,0),"")</f>
        <v/>
      </c>
      <c r="AJ67" s="472" t="str">
        <f t="shared" si="24"/>
        <v/>
      </c>
      <c r="AK67" s="472" t="str">
        <f t="shared" si="25"/>
        <v/>
      </c>
      <c r="AL67" s="473" t="str">
        <f t="shared" si="34"/>
        <v>25/10/2015</v>
      </c>
      <c r="AM67" s="473" t="str">
        <f t="shared" si="35"/>
        <v>Ngày 25 tháng 10 năm 2015</v>
      </c>
      <c r="AN67" s="474" t="str">
        <f t="shared" si="36"/>
        <v>11211</v>
      </c>
      <c r="AO67" s="475" t="str">
        <f t="shared" si="37"/>
        <v>515</v>
      </c>
      <c r="AP67" s="475" t="str">
        <f t="shared" si="38"/>
        <v/>
      </c>
      <c r="AQ67" s="475" t="str">
        <f t="shared" si="39"/>
        <v>10-11211</v>
      </c>
      <c r="AR67" s="475" t="str">
        <f t="shared" si="40"/>
        <v>10-515</v>
      </c>
      <c r="AS67" s="475" t="str">
        <f t="shared" si="26"/>
        <v/>
      </c>
      <c r="AT67" s="475" t="str">
        <f t="shared" si="27"/>
        <v/>
      </c>
      <c r="AU67" s="475" t="str">
        <f t="shared" si="41"/>
        <v>10GBC00811211</v>
      </c>
      <c r="AV67" s="475" t="str">
        <f t="shared" si="42"/>
        <v>10515</v>
      </c>
      <c r="AW67" s="475" t="str">
        <f t="shared" si="43"/>
        <v>10-11211-515</v>
      </c>
    </row>
    <row r="68" spans="1:49">
      <c r="A68" s="452">
        <f t="shared" si="28"/>
        <v>10</v>
      </c>
      <c r="B68" s="476" t="s">
        <v>869</v>
      </c>
      <c r="C68" s="476"/>
      <c r="D68" s="463" t="s">
        <v>915</v>
      </c>
      <c r="E68" s="463" t="s">
        <v>915</v>
      </c>
      <c r="F68" s="455">
        <v>40</v>
      </c>
      <c r="G68" s="456">
        <f t="array" ref="G68">IF(B68&lt;&gt;"",IF(AND(OR(V68=V67,W68=W67),F68=F67,K68=K67,N68=N67),G67,MAX(IF(B68=B$6:$B67,$G$6:G67))+1),"")</f>
        <v>24</v>
      </c>
      <c r="H68" s="457" t="str">
        <f t="shared" si="29"/>
        <v>PKT024</v>
      </c>
      <c r="I68" s="457" t="str">
        <f t="array" ref="I68">IF(C68&lt;&gt;"",IF(AND(OR(V68=V67,W68=W67),F68=F67,K68=K67,N68=N67),I67,MAX(IF(C68=C$6:$C67,$I$6:I67))+1),"")</f>
        <v/>
      </c>
      <c r="J68" s="457" t="str">
        <f t="shared" si="30"/>
        <v/>
      </c>
      <c r="K68" s="1065" t="s">
        <v>933</v>
      </c>
      <c r="L68" s="459" t="str">
        <f>IF($K68&gt;0,VLOOKUP($K68,NV!$B$4:$C$33,2,0),"")</f>
        <v>Nguyễn Văn Quân</v>
      </c>
      <c r="M68" s="460"/>
      <c r="N68" s="461" t="str">
        <f t="shared" si="3"/>
        <v/>
      </c>
      <c r="O68" s="458" t="s">
        <v>970</v>
      </c>
      <c r="P68" s="458"/>
      <c r="Q68" s="461" t="str">
        <f t="shared" si="4"/>
        <v/>
      </c>
      <c r="R68" s="458"/>
      <c r="S68" s="458"/>
      <c r="T68" s="462" t="str">
        <f>IFERROR(INDEX(NX!$L$9:$L$168,MATCH($A68&amp;$P68,NX!$B$9:$B$169,0)),"")</f>
        <v/>
      </c>
      <c r="U68" s="458" t="s">
        <v>946</v>
      </c>
      <c r="V68" s="463" t="s">
        <v>783</v>
      </c>
      <c r="W68" s="463" t="s">
        <v>178</v>
      </c>
      <c r="X68" s="464">
        <v>3342000</v>
      </c>
      <c r="Y68" s="452" t="str">
        <f t="shared" si="5"/>
        <v>1542</v>
      </c>
      <c r="Z68" s="452" t="str">
        <f t="shared" si="6"/>
        <v>334</v>
      </c>
      <c r="AA68" s="465" t="str">
        <f t="shared" si="31"/>
        <v>Trùng mã</v>
      </c>
      <c r="AB68" s="466"/>
      <c r="AC68" s="467">
        <f t="shared" si="32"/>
        <v>0</v>
      </c>
      <c r="AD68" s="468" t="str">
        <f t="shared" si="8"/>
        <v/>
      </c>
      <c r="AE68" s="468" t="str">
        <f t="shared" si="9"/>
        <v/>
      </c>
      <c r="AF68" s="469" t="str">
        <f t="shared" si="10"/>
        <v/>
      </c>
      <c r="AG68" s="468" t="str">
        <f t="shared" si="11"/>
        <v/>
      </c>
      <c r="AH68" s="470" t="str">
        <f t="shared" si="33"/>
        <v/>
      </c>
      <c r="AI68" s="471" t="str">
        <f>IF($AB68&lt;&gt;"",VLOOKUP($M68,DMKH!$B$6:$F$1822,3,0),"")</f>
        <v/>
      </c>
      <c r="AJ68" s="472" t="str">
        <f t="shared" si="24"/>
        <v>64221</v>
      </c>
      <c r="AK68" s="472">
        <f t="shared" si="25"/>
        <v>4581000</v>
      </c>
      <c r="AL68" s="473" t="str">
        <f t="shared" si="34"/>
        <v>31/10/2015</v>
      </c>
      <c r="AM68" s="473" t="str">
        <f t="shared" si="35"/>
        <v>Ngày 31 tháng 10 năm 2015</v>
      </c>
      <c r="AN68" s="474" t="str">
        <f t="shared" si="36"/>
        <v>1542</v>
      </c>
      <c r="AO68" s="475" t="str">
        <f t="shared" si="37"/>
        <v>334</v>
      </c>
      <c r="AP68" s="475" t="str">
        <f t="shared" si="38"/>
        <v/>
      </c>
      <c r="AQ68" s="475" t="str">
        <f t="shared" si="39"/>
        <v>10-1542</v>
      </c>
      <c r="AR68" s="475" t="str">
        <f t="shared" si="40"/>
        <v>10-334</v>
      </c>
      <c r="AS68" s="475" t="str">
        <f t="shared" si="26"/>
        <v/>
      </c>
      <c r="AT68" s="475" t="str">
        <f t="shared" si="27"/>
        <v/>
      </c>
      <c r="AU68" s="475" t="str">
        <f t="shared" si="41"/>
        <v>10PKT024HD1509/HĐKT1542</v>
      </c>
      <c r="AV68" s="475" t="str">
        <f t="shared" si="42"/>
        <v>10HD1509/HĐKT334</v>
      </c>
      <c r="AW68" s="475" t="str">
        <f t="shared" si="43"/>
        <v>10-1542-334</v>
      </c>
    </row>
    <row r="69" spans="1:49">
      <c r="A69" s="452">
        <f t="shared" si="28"/>
        <v>10</v>
      </c>
      <c r="B69" s="476" t="s">
        <v>869</v>
      </c>
      <c r="C69" s="476"/>
      <c r="D69" s="463" t="s">
        <v>915</v>
      </c>
      <c r="E69" s="463" t="s">
        <v>915</v>
      </c>
      <c r="F69" s="455">
        <v>40</v>
      </c>
      <c r="G69" s="456">
        <f t="array" ref="G69">IF(B69&lt;&gt;"",IF(AND(OR(V69=V68,W69=W68),F69=F68,K69=K68,N69=N68),G68,MAX(IF(B69=B$6:$B68,$G$6:G68))+1),"")</f>
        <v>24</v>
      </c>
      <c r="H69" s="457" t="str">
        <f t="shared" si="29"/>
        <v>PKT024</v>
      </c>
      <c r="I69" s="457" t="str">
        <f t="array" ref="I69">IF(C69&lt;&gt;"",IF(AND(OR(V69=V68,W69=W68),F69=F68,K69=K68,N69=N68),I68,MAX(IF(C69=C$6:$C68,$I$6:I68))+1),"")</f>
        <v/>
      </c>
      <c r="J69" s="457" t="str">
        <f t="shared" si="30"/>
        <v/>
      </c>
      <c r="K69" s="1065" t="s">
        <v>933</v>
      </c>
      <c r="L69" s="459" t="str">
        <f>IF($K69&gt;0,VLOOKUP($K69,NV!$B$4:$C$33,2,0),"")</f>
        <v>Nguyễn Văn Quân</v>
      </c>
      <c r="M69" s="460"/>
      <c r="N69" s="461" t="str">
        <f t="shared" si="3"/>
        <v/>
      </c>
      <c r="O69" s="458" t="s">
        <v>970</v>
      </c>
      <c r="P69" s="458"/>
      <c r="Q69" s="461" t="str">
        <f t="shared" si="4"/>
        <v/>
      </c>
      <c r="R69" s="458"/>
      <c r="S69" s="458"/>
      <c r="T69" s="462" t="str">
        <f>IFERROR(INDEX(NX!$L$9:$L$168,MATCH($A69&amp;$P69,NX!$B$9:$B$169,0)),"")</f>
        <v/>
      </c>
      <c r="U69" s="458"/>
      <c r="V69" s="463" t="s">
        <v>301</v>
      </c>
      <c r="W69" s="463" t="s">
        <v>178</v>
      </c>
      <c r="X69" s="464">
        <v>4581000</v>
      </c>
      <c r="Y69" s="452" t="str">
        <f t="shared" si="5"/>
        <v>64221</v>
      </c>
      <c r="Z69" s="452" t="str">
        <f t="shared" si="6"/>
        <v>334</v>
      </c>
      <c r="AA69" s="465" t="str">
        <f t="shared" si="31"/>
        <v>Trùng mã</v>
      </c>
      <c r="AB69" s="466"/>
      <c r="AC69" s="467">
        <f t="shared" si="32"/>
        <v>0</v>
      </c>
      <c r="AD69" s="468" t="str">
        <f t="shared" si="8"/>
        <v/>
      </c>
      <c r="AE69" s="468" t="str">
        <f t="shared" si="9"/>
        <v/>
      </c>
      <c r="AF69" s="469" t="str">
        <f t="shared" si="10"/>
        <v/>
      </c>
      <c r="AG69" s="468" t="str">
        <f t="shared" si="11"/>
        <v/>
      </c>
      <c r="AH69" s="470" t="str">
        <f t="shared" si="33"/>
        <v/>
      </c>
      <c r="AI69" s="471" t="str">
        <f>IF($AB69&lt;&gt;"",VLOOKUP($M69,DMKH!$B$6:$F$1822,3,0),"")</f>
        <v/>
      </c>
      <c r="AJ69" s="472" t="str">
        <f t="shared" si="24"/>
        <v/>
      </c>
      <c r="AK69" s="472" t="str">
        <f t="shared" si="25"/>
        <v/>
      </c>
      <c r="AL69" s="473" t="str">
        <f t="shared" si="34"/>
        <v>31/10/2015</v>
      </c>
      <c r="AM69" s="473" t="str">
        <f t="shared" si="35"/>
        <v>Ngày 31 tháng 10 năm 2015</v>
      </c>
      <c r="AN69" s="474" t="str">
        <f t="shared" si="36"/>
        <v>64221</v>
      </c>
      <c r="AO69" s="475" t="str">
        <f t="shared" si="37"/>
        <v>334</v>
      </c>
      <c r="AP69" s="475" t="str">
        <f t="shared" si="38"/>
        <v/>
      </c>
      <c r="AQ69" s="475" t="str">
        <f t="shared" si="39"/>
        <v>10-64221</v>
      </c>
      <c r="AR69" s="475" t="str">
        <f t="shared" si="40"/>
        <v>10-334</v>
      </c>
      <c r="AS69" s="475" t="str">
        <f t="shared" si="26"/>
        <v/>
      </c>
      <c r="AT69" s="475" t="str">
        <f t="shared" si="27"/>
        <v/>
      </c>
      <c r="AU69" s="475" t="str">
        <f t="shared" si="41"/>
        <v>10PKT02464221</v>
      </c>
      <c r="AV69" s="475" t="str">
        <f t="shared" si="42"/>
        <v>10334</v>
      </c>
      <c r="AW69" s="475" t="str">
        <f t="shared" si="43"/>
        <v>10-64221-334</v>
      </c>
    </row>
    <row r="70" spans="1:49">
      <c r="A70" s="452">
        <f t="shared" si="28"/>
        <v>10</v>
      </c>
      <c r="B70" s="476" t="s">
        <v>603</v>
      </c>
      <c r="C70" s="476"/>
      <c r="D70" s="463" t="s">
        <v>915</v>
      </c>
      <c r="E70" s="463" t="s">
        <v>915</v>
      </c>
      <c r="F70" s="455">
        <v>41</v>
      </c>
      <c r="G70" s="456">
        <f t="array" ref="G70">IF(B70&lt;&gt;"",IF(AND(OR(V70=V69,W70=W69),F70=F69,K70=K69,N70=N69),G69,MAX(IF(B70=B$6:$B69,$G$6:G69))+1),"")</f>
        <v>17</v>
      </c>
      <c r="H70" s="457" t="str">
        <f t="shared" si="29"/>
        <v>PC017</v>
      </c>
      <c r="I70" s="457" t="str">
        <f t="array" ref="I70">IF(C70&lt;&gt;"",IF(AND(OR(V70=V69,W70=W69),F70=F69,K70=K69,N70=N69),I69,MAX(IF(C70=C$6:$C69,$I$6:I69))+1),"")</f>
        <v/>
      </c>
      <c r="J70" s="457" t="str">
        <f t="shared" si="30"/>
        <v/>
      </c>
      <c r="K70" s="1065" t="s">
        <v>933</v>
      </c>
      <c r="L70" s="459" t="str">
        <f>IF($K70&gt;0,VLOOKUP($K70,NV!$B$4:$C$33,2,0),"")</f>
        <v>Nguyễn Văn Quân</v>
      </c>
      <c r="M70" s="460"/>
      <c r="N70" s="461" t="str">
        <f t="shared" si="3"/>
        <v/>
      </c>
      <c r="O70" s="458" t="s">
        <v>993</v>
      </c>
      <c r="P70" s="458"/>
      <c r="Q70" s="461" t="str">
        <f t="shared" si="4"/>
        <v/>
      </c>
      <c r="R70" s="458"/>
      <c r="S70" s="458"/>
      <c r="T70" s="462" t="str">
        <f>IFERROR(INDEX(NX!$L$9:$L$168,MATCH($A70&amp;$P70,NX!$B$9:$B$169,0)),"")</f>
        <v/>
      </c>
      <c r="U70" s="458"/>
      <c r="V70" s="463" t="s">
        <v>178</v>
      </c>
      <c r="W70" s="463" t="s">
        <v>38</v>
      </c>
      <c r="X70" s="464">
        <v>7923000</v>
      </c>
      <c r="Y70" s="452" t="str">
        <f t="shared" si="5"/>
        <v>334</v>
      </c>
      <c r="Z70" s="452" t="str">
        <f t="shared" si="6"/>
        <v>1111</v>
      </c>
      <c r="AA70" s="465">
        <f t="shared" si="31"/>
        <v>0</v>
      </c>
      <c r="AB70" s="466"/>
      <c r="AC70" s="467">
        <f t="shared" si="32"/>
        <v>0</v>
      </c>
      <c r="AD70" s="468" t="str">
        <f t="shared" si="8"/>
        <v/>
      </c>
      <c r="AE70" s="468" t="str">
        <f t="shared" si="9"/>
        <v/>
      </c>
      <c r="AF70" s="469" t="str">
        <f t="shared" si="10"/>
        <v/>
      </c>
      <c r="AG70" s="468" t="str">
        <f t="shared" si="11"/>
        <v/>
      </c>
      <c r="AH70" s="470" t="str">
        <f t="shared" si="33"/>
        <v/>
      </c>
      <c r="AI70" s="471" t="str">
        <f>IF($AB70&lt;&gt;"",VLOOKUP($M70,DMKH!$B$6:$F$1822,3,0),"")</f>
        <v/>
      </c>
      <c r="AJ70" s="472" t="str">
        <f t="shared" si="24"/>
        <v/>
      </c>
      <c r="AK70" s="472" t="str">
        <f t="shared" si="25"/>
        <v/>
      </c>
      <c r="AL70" s="473" t="str">
        <f t="shared" si="34"/>
        <v>31/10/2015</v>
      </c>
      <c r="AM70" s="473" t="str">
        <f t="shared" si="35"/>
        <v>Ngày 31 tháng 10 năm 2015</v>
      </c>
      <c r="AN70" s="474" t="str">
        <f t="shared" si="36"/>
        <v>334</v>
      </c>
      <c r="AO70" s="475" t="str">
        <f t="shared" si="37"/>
        <v>1111</v>
      </c>
      <c r="AP70" s="475" t="str">
        <f t="shared" si="38"/>
        <v/>
      </c>
      <c r="AQ70" s="475" t="str">
        <f t="shared" si="39"/>
        <v>10-334</v>
      </c>
      <c r="AR70" s="475" t="str">
        <f t="shared" si="40"/>
        <v>10-1111</v>
      </c>
      <c r="AS70" s="475" t="str">
        <f t="shared" si="26"/>
        <v/>
      </c>
      <c r="AT70" s="475" t="str">
        <f t="shared" si="27"/>
        <v/>
      </c>
      <c r="AU70" s="475" t="str">
        <f t="shared" si="41"/>
        <v>10PC017334</v>
      </c>
      <c r="AV70" s="475" t="str">
        <f t="shared" si="42"/>
        <v>101111</v>
      </c>
      <c r="AW70" s="475" t="str">
        <f t="shared" si="43"/>
        <v>10-334-1111</v>
      </c>
    </row>
    <row r="71" spans="1:49">
      <c r="A71" s="452">
        <f t="shared" ref="A71:A102" si="44">IF(D71&gt;0,MONTH(D71),0)</f>
        <v>11</v>
      </c>
      <c r="B71" s="476" t="s">
        <v>917</v>
      </c>
      <c r="C71" s="476"/>
      <c r="D71" s="463" t="s">
        <v>919</v>
      </c>
      <c r="E71" s="463" t="s">
        <v>919</v>
      </c>
      <c r="F71" s="484" t="s">
        <v>962</v>
      </c>
      <c r="G71" s="456">
        <f t="array" ref="G71">IF(B71&lt;&gt;"",IF(AND(OR(V71=V70,W71=W70),F71=F70,K71=K70,N71=N70),G70,MAX(IF(B71=B$6:$B70,$G$6:G70))+1),"")</f>
        <v>2</v>
      </c>
      <c r="H71" s="457" t="str">
        <f t="shared" ref="H71:H102" si="45">IF(B71&lt;&gt;"",B71&amp;TEXT(G71,"000"),"")</f>
        <v>BH002</v>
      </c>
      <c r="I71" s="457" t="str">
        <f t="array" ref="I71">IF(C71&lt;&gt;"",IF(AND(OR(V71=V70,W71=W70),F71=F70,K71=K70,N71=N70),I70,MAX(IF(C71=C$6:$C70,$I$6:I70))+1),"")</f>
        <v/>
      </c>
      <c r="J71" s="457" t="str">
        <f t="shared" ref="J71:J102" si="46">IF(C71&lt;&gt;"",C71&amp;TEXT(I71,"000"),"")</f>
        <v/>
      </c>
      <c r="K71" s="1065"/>
      <c r="L71" s="459" t="str">
        <f>IF($K71&gt;0,VLOOKUP($K71,NV!$B$4:$C$33,2,0),"")</f>
        <v/>
      </c>
      <c r="M71" s="460" t="s">
        <v>893</v>
      </c>
      <c r="N71" s="461" t="str">
        <f t="shared" ref="N71:N134" si="47">IF($M71&gt;0,VLOOKUP($M71,vkhncc,2,0),"")</f>
        <v>Công ty TNHH DHV - GAS</v>
      </c>
      <c r="O71" s="458" t="s">
        <v>916</v>
      </c>
      <c r="P71" s="458"/>
      <c r="Q71" s="461" t="str">
        <f t="shared" ref="Q71:Q134" si="48">IF($P71&gt;0,VLOOKUP($P71,vvt,2,0),"")</f>
        <v/>
      </c>
      <c r="R71" s="458"/>
      <c r="S71" s="458"/>
      <c r="T71" s="462" t="str">
        <f>IFERROR(INDEX(NX!$L$9:$L$168,MATCH($A71&amp;$P71,NX!$B$9:$B$169,0)),"")</f>
        <v/>
      </c>
      <c r="U71" s="458"/>
      <c r="V71" s="463" t="s">
        <v>51</v>
      </c>
      <c r="W71" s="463" t="s">
        <v>253</v>
      </c>
      <c r="X71" s="464">
        <v>22000000</v>
      </c>
      <c r="Y71" s="452" t="str">
        <f t="shared" ref="Y71:Y134" si="49">IF($V71="","",IF(ISNA(VLOOKUP($V71,mtk,1,0)),"Không có",VLOOKUP($V71,mtk,1,0)))</f>
        <v>131</v>
      </c>
      <c r="Z71" s="452" t="str">
        <f t="shared" ref="Z71:Z134" si="50">IF($V71="","",IF(ISNA(VLOOKUP($W71,mtk,1,0)),"Không có",VLOOKUP($W71,mtk,1,0)))</f>
        <v>5113</v>
      </c>
      <c r="AA71" s="465" t="str">
        <f t="shared" ref="AA71:AA102" si="51">IF(COUNTIF($H$6:$H$526,$H71)&gt;1,"Trùng mã",0)</f>
        <v>Trùng mã</v>
      </c>
      <c r="AB71" s="466">
        <v>0.1</v>
      </c>
      <c r="AC71" s="467">
        <f t="shared" ref="AC71:AC73" si="52">ROUND(X71*AB71,0)</f>
        <v>2200000</v>
      </c>
      <c r="AD71" s="468" t="str">
        <f t="shared" ref="AD71:AD134" si="53">IF($M71="","",VLOOKUP($M71,vkhncc,2,0))</f>
        <v>Công ty TNHH DHV - GAS</v>
      </c>
      <c r="AE71" s="468" t="str">
        <f t="shared" ref="AE71:AE134" si="54">IF($M71="","",VLOOKUP($M71,vkhncc,4,0))</f>
        <v>z</v>
      </c>
      <c r="AF71" s="469">
        <f t="shared" ref="AF71:AF134" si="55">IF($AB71&lt;&gt;"",VLOOKUP($M71,vkhncc,7,0),"")</f>
        <v>1</v>
      </c>
      <c r="AG71" s="468">
        <f t="shared" ref="AG71:AG134" si="56">IF($AB71&lt;&gt;"",VLOOKUP($M71,vkhncc,8,0),"")</f>
        <v>0</v>
      </c>
      <c r="AH71" s="470" t="str">
        <f t="shared" ref="AH71:AH102" si="57">IF(OR($AB71&lt;&gt;"",C71="nvl",C71="nhh"),$F71,"")</f>
        <v>0000003</v>
      </c>
      <c r="AI71" s="471">
        <f>IF($AB71&lt;&gt;"",VLOOKUP($M71,DMKH!$B$6:$F$1822,3,0),"")</f>
        <v>0</v>
      </c>
      <c r="AJ71" s="472" t="str">
        <f t="shared" si="24"/>
        <v>33311</v>
      </c>
      <c r="AK71" s="472">
        <f t="shared" si="25"/>
        <v>2200000</v>
      </c>
      <c r="AL71" s="473" t="str">
        <f t="shared" ref="AL71:AL102" si="58">D71</f>
        <v>11/11/2015</v>
      </c>
      <c r="AM71" s="473" t="str">
        <f t="shared" ref="AM71:AM102" si="59">IF(D71="","","Ngày "&amp;LEFT(D71,2)&amp;" tháng "&amp;MID(D71,4,2)&amp;" năm "&amp;RIGHT(D71,4))</f>
        <v>Ngày 11 tháng 11 năm 2015</v>
      </c>
      <c r="AN71" s="474" t="str">
        <f t="shared" ref="AN71:AN102" si="60">V71&amp;M71</f>
        <v>131gas.cty</v>
      </c>
      <c r="AO71" s="475" t="str">
        <f t="shared" ref="AO71:AO102" si="61">W71&amp;M71</f>
        <v>5113gas.cty</v>
      </c>
      <c r="AP71" s="475" t="str">
        <f t="shared" ref="AP71:AP102" si="62">IF($AB71="","",IF(OR(MID($D71,4,2)="01",MID($D71,4,2)="02",MID($D71,4,2)="03"),"1",IF(OR(MID($D71,4,2)="04",MID($D71,4,2)="05",MID($D71,4,2)="06"),"2",IF(OR(MID($D71,4,2)="07",MID($D71,4,2)="08",MID($D71,4,2)="09"),"3",IF(OR(MID($D71,4,2)="10",MID($D71,4,2)="11",MID($D71,4,2)="12"),"4")))))</f>
        <v>4</v>
      </c>
      <c r="AQ71" s="475" t="str">
        <f t="shared" ref="AQ71:AQ102" si="63">A71&amp;"-"&amp;V71</f>
        <v>11-131</v>
      </c>
      <c r="AR71" s="475" t="str">
        <f t="shared" ref="AR71:AR102" si="64">A71&amp;"-"&amp;W71</f>
        <v>11-5113</v>
      </c>
      <c r="AS71" s="475" t="str">
        <f t="shared" si="26"/>
        <v/>
      </c>
      <c r="AT71" s="475" t="str">
        <f t="shared" si="27"/>
        <v/>
      </c>
      <c r="AU71" s="475" t="str">
        <f t="shared" ref="AU71:AU102" si="65">$A71&amp;$H71&amp;$U71&amp;$V71</f>
        <v>11BH002131</v>
      </c>
      <c r="AV71" s="475" t="str">
        <f t="shared" ref="AV71:AV102" si="66">$A71&amp;$U71&amp;$W71</f>
        <v>115113</v>
      </c>
      <c r="AW71" s="475" t="str">
        <f t="shared" ref="AW71:AW102" si="67">$A71&amp;"-"&amp;V71&amp;"-"&amp;W71</f>
        <v>11-131-5113</v>
      </c>
    </row>
    <row r="72" spans="1:49">
      <c r="A72" s="452">
        <f t="shared" si="44"/>
        <v>11</v>
      </c>
      <c r="B72" s="476" t="s">
        <v>917</v>
      </c>
      <c r="C72" s="476"/>
      <c r="D72" s="463" t="s">
        <v>919</v>
      </c>
      <c r="E72" s="463" t="s">
        <v>919</v>
      </c>
      <c r="F72" s="484" t="s">
        <v>962</v>
      </c>
      <c r="G72" s="456">
        <f t="array" ref="G72">IF(B72&lt;&gt;"",IF(AND(OR(V72=V71,W72=W71),F72=F71,K72=K71,N72=N71),G71,MAX(IF(B72=B$6:$B71,$G$6:G71))+1),"")</f>
        <v>2</v>
      </c>
      <c r="H72" s="457" t="str">
        <f t="shared" si="45"/>
        <v>BH002</v>
      </c>
      <c r="I72" s="457" t="str">
        <f t="array" ref="I72">IF(C72&lt;&gt;"",IF(AND(OR(V72=V71,W72=W71),F72=F71,K72=K71,N72=N71),I71,MAX(IF(C72=C$6:$C71,$I$6:I71))+1),"")</f>
        <v/>
      </c>
      <c r="J72" s="457" t="str">
        <f t="shared" si="46"/>
        <v/>
      </c>
      <c r="K72" s="1065"/>
      <c r="L72" s="459" t="str">
        <f>IF($K72&gt;0,VLOOKUP($K72,NV!$B$4:$C$33,2,0),"")</f>
        <v/>
      </c>
      <c r="M72" s="460" t="s">
        <v>893</v>
      </c>
      <c r="N72" s="461" t="str">
        <f t="shared" si="47"/>
        <v>Công ty TNHH DHV - GAS</v>
      </c>
      <c r="O72" s="458" t="s">
        <v>916</v>
      </c>
      <c r="P72" s="458"/>
      <c r="Q72" s="461" t="str">
        <f t="shared" si="48"/>
        <v/>
      </c>
      <c r="R72" s="458"/>
      <c r="S72" s="458"/>
      <c r="T72" s="462" t="str">
        <f>IFERROR(INDEX(NX!$L$9:$L$168,MATCH($A72&amp;$P72,NX!$B$9:$B$169,0)),"")</f>
        <v/>
      </c>
      <c r="U72" s="458"/>
      <c r="V72" s="463" t="s">
        <v>51</v>
      </c>
      <c r="W72" s="463" t="s">
        <v>148</v>
      </c>
      <c r="X72" s="464">
        <v>2200000</v>
      </c>
      <c r="Y72" s="452" t="str">
        <f t="shared" si="49"/>
        <v>131</v>
      </c>
      <c r="Z72" s="452" t="str">
        <f t="shared" si="50"/>
        <v>33311</v>
      </c>
      <c r="AA72" s="465" t="str">
        <f t="shared" si="51"/>
        <v>Trùng mã</v>
      </c>
      <c r="AB72" s="466"/>
      <c r="AC72" s="467">
        <f t="shared" si="52"/>
        <v>0</v>
      </c>
      <c r="AD72" s="468" t="str">
        <f t="shared" si="53"/>
        <v>Công ty TNHH DHV - GAS</v>
      </c>
      <c r="AE72" s="468" t="str">
        <f t="shared" si="54"/>
        <v>z</v>
      </c>
      <c r="AF72" s="469" t="str">
        <f t="shared" si="55"/>
        <v/>
      </c>
      <c r="AG72" s="468" t="str">
        <f t="shared" si="56"/>
        <v/>
      </c>
      <c r="AH72" s="470" t="str">
        <f t="shared" si="57"/>
        <v/>
      </c>
      <c r="AI72" s="471" t="str">
        <f>IF($AB72&lt;&gt;"",VLOOKUP($M72,DMKH!$B$6:$F$1822,3,0),"")</f>
        <v/>
      </c>
      <c r="AJ72" s="472" t="str">
        <f t="shared" ref="AJ72:AJ135" si="68">IF(AND(H72=H73,V72=V73),W73,IF(AND(H72=H73,W72=W73),V73,""))</f>
        <v/>
      </c>
      <c r="AK72" s="472" t="str">
        <f t="shared" ref="AK72:AK135" si="69">IF(AND(H72=H73,V72=V73),X73,IF(AND(H72=H73,W72=W73),X73,""))</f>
        <v/>
      </c>
      <c r="AL72" s="473" t="str">
        <f t="shared" si="58"/>
        <v>11/11/2015</v>
      </c>
      <c r="AM72" s="473" t="str">
        <f t="shared" si="59"/>
        <v>Ngày 11 tháng 11 năm 2015</v>
      </c>
      <c r="AN72" s="474" t="str">
        <f t="shared" si="60"/>
        <v>131gas.cty</v>
      </c>
      <c r="AO72" s="475" t="str">
        <f t="shared" si="61"/>
        <v>33311gas.cty</v>
      </c>
      <c r="AP72" s="475" t="str">
        <f t="shared" si="62"/>
        <v/>
      </c>
      <c r="AQ72" s="475" t="str">
        <f t="shared" si="63"/>
        <v>11-131</v>
      </c>
      <c r="AR72" s="475" t="str">
        <f t="shared" si="64"/>
        <v>11-33311</v>
      </c>
      <c r="AS72" s="475" t="str">
        <f t="shared" ref="AS72:AS135" si="70">IF(LEFT($J72,1)="n",A72&amp;P72,"")</f>
        <v/>
      </c>
      <c r="AT72" s="475" t="str">
        <f t="shared" ref="AT72:AT135" si="71">IF(LEFT($J72,1)="x",A72&amp;P72,"")</f>
        <v/>
      </c>
      <c r="AU72" s="475" t="str">
        <f t="shared" si="65"/>
        <v>11BH002131</v>
      </c>
      <c r="AV72" s="475" t="str">
        <f t="shared" si="66"/>
        <v>1133311</v>
      </c>
      <c r="AW72" s="475" t="str">
        <f t="shared" si="67"/>
        <v>11-131-33311</v>
      </c>
    </row>
    <row r="73" spans="1:49">
      <c r="A73" s="452">
        <f t="shared" si="44"/>
        <v>11</v>
      </c>
      <c r="B73" s="476" t="s">
        <v>869</v>
      </c>
      <c r="C73" s="476"/>
      <c r="D73" s="463" t="s">
        <v>919</v>
      </c>
      <c r="E73" s="463" t="s">
        <v>919</v>
      </c>
      <c r="F73" s="455">
        <v>43</v>
      </c>
      <c r="G73" s="456">
        <f t="array" ref="G73">IF(B73&lt;&gt;"",IF(AND(OR(V73=V72,W73=W72),F73=F72,K73=K72,N73=N72),G72,MAX(IF(B73=B$6:$B72,$G$6:G72))+1),"")</f>
        <v>25</v>
      </c>
      <c r="H73" s="457" t="str">
        <f t="shared" si="45"/>
        <v>PKT025</v>
      </c>
      <c r="I73" s="457" t="str">
        <f t="array" ref="I73">IF(C73&lt;&gt;"",IF(AND(OR(V73=V72,W73=W72),F73=F72,K73=K72,N73=N72),I72,MAX(IF(C73=C$6:$C72,$I$6:I72))+1),"")</f>
        <v/>
      </c>
      <c r="J73" s="457" t="str">
        <f t="shared" si="46"/>
        <v/>
      </c>
      <c r="K73" s="1065" t="s">
        <v>933</v>
      </c>
      <c r="L73" s="459" t="str">
        <f>IF($K73&gt;0,VLOOKUP($K73,NV!$B$4:$C$33,2,0),"")</f>
        <v>Nguyễn Văn Quân</v>
      </c>
      <c r="M73" s="460" t="s">
        <v>893</v>
      </c>
      <c r="N73" s="461" t="str">
        <f t="shared" si="47"/>
        <v>Công ty TNHH DHV - GAS</v>
      </c>
      <c r="O73" s="458" t="s">
        <v>922</v>
      </c>
      <c r="P73" s="458"/>
      <c r="Q73" s="461" t="str">
        <f t="shared" si="48"/>
        <v/>
      </c>
      <c r="R73" s="458"/>
      <c r="S73" s="458"/>
      <c r="T73" s="462" t="str">
        <f>IFERROR(INDEX(NX!$L$9:$L$168,MATCH($A73&amp;$P73,NX!$B$9:$B$169,0)),"")</f>
        <v/>
      </c>
      <c r="U73" s="458"/>
      <c r="V73" s="463" t="s">
        <v>268</v>
      </c>
      <c r="W73" s="463" t="s">
        <v>783</v>
      </c>
      <c r="X73" s="464">
        <f>$X$30+$X$36+$X$47+$X$52+$X$58</f>
        <v>15793000</v>
      </c>
      <c r="Y73" s="452" t="str">
        <f t="shared" si="49"/>
        <v>632</v>
      </c>
      <c r="Z73" s="452" t="str">
        <f t="shared" si="50"/>
        <v>1542</v>
      </c>
      <c r="AA73" s="465">
        <f t="shared" si="51"/>
        <v>0</v>
      </c>
      <c r="AB73" s="466"/>
      <c r="AC73" s="467">
        <f t="shared" si="52"/>
        <v>0</v>
      </c>
      <c r="AD73" s="468" t="str">
        <f t="shared" si="53"/>
        <v>Công ty TNHH DHV - GAS</v>
      </c>
      <c r="AE73" s="468" t="str">
        <f t="shared" si="54"/>
        <v>z</v>
      </c>
      <c r="AF73" s="469" t="str">
        <f t="shared" si="55"/>
        <v/>
      </c>
      <c r="AG73" s="468" t="str">
        <f t="shared" si="56"/>
        <v/>
      </c>
      <c r="AH73" s="470" t="str">
        <f t="shared" si="57"/>
        <v/>
      </c>
      <c r="AI73" s="471" t="str">
        <f>IF($AB73&lt;&gt;"",VLOOKUP($M73,DMKH!$B$6:$F$1822,3,0),"")</f>
        <v/>
      </c>
      <c r="AJ73" s="472" t="str">
        <f t="shared" si="68"/>
        <v/>
      </c>
      <c r="AK73" s="472" t="str">
        <f t="shared" si="69"/>
        <v/>
      </c>
      <c r="AL73" s="473" t="str">
        <f t="shared" si="58"/>
        <v>11/11/2015</v>
      </c>
      <c r="AM73" s="473" t="str">
        <f t="shared" si="59"/>
        <v>Ngày 11 tháng 11 năm 2015</v>
      </c>
      <c r="AN73" s="474" t="str">
        <f t="shared" si="60"/>
        <v>632gas.cty</v>
      </c>
      <c r="AO73" s="475" t="str">
        <f t="shared" si="61"/>
        <v>1542gas.cty</v>
      </c>
      <c r="AP73" s="475" t="str">
        <f t="shared" si="62"/>
        <v/>
      </c>
      <c r="AQ73" s="475" t="str">
        <f t="shared" si="63"/>
        <v>11-632</v>
      </c>
      <c r="AR73" s="475" t="str">
        <f t="shared" si="64"/>
        <v>11-1542</v>
      </c>
      <c r="AS73" s="475" t="str">
        <f t="shared" si="70"/>
        <v/>
      </c>
      <c r="AT73" s="475" t="str">
        <f t="shared" si="71"/>
        <v/>
      </c>
      <c r="AU73" s="475" t="str">
        <f t="shared" si="65"/>
        <v>11PKT025632</v>
      </c>
      <c r="AV73" s="475" t="str">
        <f t="shared" si="66"/>
        <v>111542</v>
      </c>
      <c r="AW73" s="475" t="str">
        <f t="shared" si="67"/>
        <v>11-632-1542</v>
      </c>
    </row>
    <row r="74" spans="1:49">
      <c r="A74" s="452">
        <f t="shared" si="44"/>
        <v>11</v>
      </c>
      <c r="B74" s="476" t="s">
        <v>602</v>
      </c>
      <c r="C74" s="476"/>
      <c r="D74" s="463" t="s">
        <v>921</v>
      </c>
      <c r="E74" s="463" t="s">
        <v>921</v>
      </c>
      <c r="F74" s="484" t="s">
        <v>963</v>
      </c>
      <c r="G74" s="456">
        <f t="array" ref="G74">IF(B74&lt;&gt;"",IF(AND(OR(V74=V73,W74=W73),F74=F73,K74=K73,N74=N73),G73,MAX(IF(B74=B$6:$B73,$G$6:G73))+1),"")</f>
        <v>3</v>
      </c>
      <c r="H74" s="457" t="str">
        <f t="shared" si="45"/>
        <v>PT003</v>
      </c>
      <c r="I74" s="457" t="str">
        <f t="array" ref="I74">IF(C74&lt;&gt;"",IF(AND(OR(V74=V73,W74=W73),F74=F73,K74=K73,N74=N73),I73,MAX(IF(C74=C$6:$C73,$I$6:I73))+1),"")</f>
        <v/>
      </c>
      <c r="J74" s="457" t="str">
        <f t="shared" si="46"/>
        <v/>
      </c>
      <c r="K74" s="1065"/>
      <c r="L74" s="459" t="str">
        <f>IF($K74&gt;0,VLOOKUP($K74,NV!$B$4:$C$33,2,0),"")</f>
        <v/>
      </c>
      <c r="M74" s="460" t="s">
        <v>893</v>
      </c>
      <c r="N74" s="461" t="str">
        <f t="shared" si="47"/>
        <v>Công ty TNHH DHV - GAS</v>
      </c>
      <c r="O74" s="458" t="s">
        <v>920</v>
      </c>
      <c r="P74" s="458"/>
      <c r="Q74" s="461" t="str">
        <f t="shared" si="48"/>
        <v/>
      </c>
      <c r="R74" s="458"/>
      <c r="S74" s="458"/>
      <c r="T74" s="462" t="str">
        <f>IFERROR(INDEX(NX!$L$9:$L$168,MATCH($A74&amp;$P74,NX!$B$9:$B$169,0)),"")</f>
        <v/>
      </c>
      <c r="U74" s="458"/>
      <c r="V74" s="463" t="s">
        <v>38</v>
      </c>
      <c r="W74" s="463" t="s">
        <v>253</v>
      </c>
      <c r="X74" s="464">
        <v>4545455</v>
      </c>
      <c r="Y74" s="452" t="str">
        <f t="shared" si="49"/>
        <v>1111</v>
      </c>
      <c r="Z74" s="452" t="str">
        <f t="shared" si="50"/>
        <v>5113</v>
      </c>
      <c r="AA74" s="465" t="str">
        <f t="shared" si="51"/>
        <v>Trùng mã</v>
      </c>
      <c r="AB74" s="466">
        <v>0.1</v>
      </c>
      <c r="AC74" s="467">
        <v>454545</v>
      </c>
      <c r="AD74" s="468" t="str">
        <f t="shared" si="53"/>
        <v>Công ty TNHH DHV - GAS</v>
      </c>
      <c r="AE74" s="468" t="str">
        <f t="shared" si="54"/>
        <v>z</v>
      </c>
      <c r="AF74" s="469">
        <f t="shared" si="55"/>
        <v>1</v>
      </c>
      <c r="AG74" s="468">
        <f t="shared" si="56"/>
        <v>0</v>
      </c>
      <c r="AH74" s="470" t="str">
        <f t="shared" si="57"/>
        <v>0000004</v>
      </c>
      <c r="AI74" s="471">
        <f>IF($AB74&lt;&gt;"",VLOOKUP($M74,DMKH!$B$6:$F$1822,3,0),"")</f>
        <v>0</v>
      </c>
      <c r="AJ74" s="472" t="str">
        <f t="shared" si="68"/>
        <v>33311</v>
      </c>
      <c r="AK74" s="472">
        <f t="shared" si="69"/>
        <v>454545</v>
      </c>
      <c r="AL74" s="473" t="str">
        <f t="shared" si="58"/>
        <v>17/11/2015</v>
      </c>
      <c r="AM74" s="473" t="str">
        <f t="shared" si="59"/>
        <v>Ngày 17 tháng 11 năm 2015</v>
      </c>
      <c r="AN74" s="474" t="str">
        <f t="shared" si="60"/>
        <v>1111gas.cty</v>
      </c>
      <c r="AO74" s="475" t="str">
        <f t="shared" si="61"/>
        <v>5113gas.cty</v>
      </c>
      <c r="AP74" s="475" t="str">
        <f t="shared" si="62"/>
        <v>4</v>
      </c>
      <c r="AQ74" s="475" t="str">
        <f t="shared" si="63"/>
        <v>11-1111</v>
      </c>
      <c r="AR74" s="475" t="str">
        <f t="shared" si="64"/>
        <v>11-5113</v>
      </c>
      <c r="AS74" s="475" t="str">
        <f t="shared" si="70"/>
        <v/>
      </c>
      <c r="AT74" s="475" t="str">
        <f t="shared" si="71"/>
        <v/>
      </c>
      <c r="AU74" s="475" t="str">
        <f t="shared" si="65"/>
        <v>11PT0031111</v>
      </c>
      <c r="AV74" s="475" t="str">
        <f t="shared" si="66"/>
        <v>115113</v>
      </c>
      <c r="AW74" s="475" t="str">
        <f t="shared" si="67"/>
        <v>11-1111-5113</v>
      </c>
    </row>
    <row r="75" spans="1:49">
      <c r="A75" s="452">
        <f t="shared" si="44"/>
        <v>11</v>
      </c>
      <c r="B75" s="476" t="s">
        <v>602</v>
      </c>
      <c r="C75" s="476"/>
      <c r="D75" s="463" t="s">
        <v>921</v>
      </c>
      <c r="E75" s="463" t="s">
        <v>921</v>
      </c>
      <c r="F75" s="484" t="s">
        <v>963</v>
      </c>
      <c r="G75" s="456">
        <f t="array" ref="G75">IF(B75&lt;&gt;"",IF(AND(OR(V75=V74,W75=W74),F75=F74,K75=K74,N75=N74),G74,MAX(IF(B75=B$6:$B74,$G$6:G74))+1),"")</f>
        <v>3</v>
      </c>
      <c r="H75" s="457" t="str">
        <f t="shared" si="45"/>
        <v>PT003</v>
      </c>
      <c r="I75" s="457" t="str">
        <f t="array" ref="I75">IF(C75&lt;&gt;"",IF(AND(OR(V75=V74,W75=W74),F75=F74,K75=K74,N75=N74),I74,MAX(IF(C75=C$6:$C74,$I$6:I74))+1),"")</f>
        <v/>
      </c>
      <c r="J75" s="457" t="str">
        <f t="shared" si="46"/>
        <v/>
      </c>
      <c r="K75" s="1065"/>
      <c r="L75" s="459" t="str">
        <f>IF($K75&gt;0,VLOOKUP($K75,NV!$B$4:$C$33,2,0),"")</f>
        <v/>
      </c>
      <c r="M75" s="460" t="s">
        <v>893</v>
      </c>
      <c r="N75" s="461" t="str">
        <f t="shared" si="47"/>
        <v>Công ty TNHH DHV - GAS</v>
      </c>
      <c r="O75" s="458" t="s">
        <v>920</v>
      </c>
      <c r="P75" s="458"/>
      <c r="Q75" s="461" t="str">
        <f t="shared" si="48"/>
        <v/>
      </c>
      <c r="R75" s="458"/>
      <c r="S75" s="458"/>
      <c r="T75" s="462" t="str">
        <f>IFERROR(INDEX(NX!$L$9:$L$168,MATCH($A75&amp;$P75,NX!$B$9:$B$169,0)),"")</f>
        <v/>
      </c>
      <c r="U75" s="458"/>
      <c r="V75" s="463" t="s">
        <v>38</v>
      </c>
      <c r="W75" s="463" t="s">
        <v>148</v>
      </c>
      <c r="X75" s="464">
        <v>454545</v>
      </c>
      <c r="Y75" s="452" t="str">
        <f t="shared" si="49"/>
        <v>1111</v>
      </c>
      <c r="Z75" s="452" t="str">
        <f t="shared" si="50"/>
        <v>33311</v>
      </c>
      <c r="AA75" s="465" t="str">
        <f t="shared" si="51"/>
        <v>Trùng mã</v>
      </c>
      <c r="AB75" s="466"/>
      <c r="AC75" s="467">
        <f t="shared" ref="AC75:AC118" si="72">ROUND(X75*AB75,0)</f>
        <v>0</v>
      </c>
      <c r="AD75" s="468" t="str">
        <f t="shared" si="53"/>
        <v>Công ty TNHH DHV - GAS</v>
      </c>
      <c r="AE75" s="468" t="str">
        <f t="shared" si="54"/>
        <v>z</v>
      </c>
      <c r="AF75" s="469" t="str">
        <f t="shared" si="55"/>
        <v/>
      </c>
      <c r="AG75" s="468" t="str">
        <f t="shared" si="56"/>
        <v/>
      </c>
      <c r="AH75" s="470" t="str">
        <f t="shared" si="57"/>
        <v/>
      </c>
      <c r="AI75" s="471" t="str">
        <f>IF($AB75&lt;&gt;"",VLOOKUP($M75,DMKH!$B$6:$F$1822,3,0),"")</f>
        <v/>
      </c>
      <c r="AJ75" s="472" t="str">
        <f t="shared" si="68"/>
        <v/>
      </c>
      <c r="AK75" s="472" t="str">
        <f t="shared" si="69"/>
        <v/>
      </c>
      <c r="AL75" s="473" t="str">
        <f t="shared" si="58"/>
        <v>17/11/2015</v>
      </c>
      <c r="AM75" s="473" t="str">
        <f t="shared" si="59"/>
        <v>Ngày 17 tháng 11 năm 2015</v>
      </c>
      <c r="AN75" s="474" t="str">
        <f t="shared" si="60"/>
        <v>1111gas.cty</v>
      </c>
      <c r="AO75" s="475" t="str">
        <f t="shared" si="61"/>
        <v>33311gas.cty</v>
      </c>
      <c r="AP75" s="475" t="str">
        <f t="shared" si="62"/>
        <v/>
      </c>
      <c r="AQ75" s="475" t="str">
        <f t="shared" si="63"/>
        <v>11-1111</v>
      </c>
      <c r="AR75" s="475" t="str">
        <f t="shared" si="64"/>
        <v>11-33311</v>
      </c>
      <c r="AS75" s="475" t="str">
        <f t="shared" si="70"/>
        <v/>
      </c>
      <c r="AT75" s="475" t="str">
        <f t="shared" si="71"/>
        <v/>
      </c>
      <c r="AU75" s="475" t="str">
        <f t="shared" si="65"/>
        <v>11PT0031111</v>
      </c>
      <c r="AV75" s="475" t="str">
        <f t="shared" si="66"/>
        <v>1133311</v>
      </c>
      <c r="AW75" s="475" t="str">
        <f t="shared" si="67"/>
        <v>11-1111-33311</v>
      </c>
    </row>
    <row r="76" spans="1:49">
      <c r="A76" s="452">
        <f t="shared" si="44"/>
        <v>11</v>
      </c>
      <c r="B76" s="476" t="s">
        <v>869</v>
      </c>
      <c r="C76" s="476"/>
      <c r="D76" s="463" t="s">
        <v>921</v>
      </c>
      <c r="E76" s="463" t="s">
        <v>921</v>
      </c>
      <c r="F76" s="455">
        <v>45</v>
      </c>
      <c r="G76" s="456">
        <f t="array" ref="G76">IF(B76&lt;&gt;"",IF(AND(OR(V76=V75,W76=W75),F76=F75,K76=K75,N76=N75),G75,MAX(IF(B76=B$6:$B75,$G$6:G75))+1),"")</f>
        <v>26</v>
      </c>
      <c r="H76" s="457" t="str">
        <f t="shared" si="45"/>
        <v>PKT026</v>
      </c>
      <c r="I76" s="457" t="str">
        <f t="array" ref="I76">IF(C76&lt;&gt;"",IF(AND(OR(V76=V75,W76=W75),F76=F75,K76=K75,N76=N75),I75,MAX(IF(C76=C$6:$C75,$I$6:I75))+1),"")</f>
        <v/>
      </c>
      <c r="J76" s="457" t="str">
        <f t="shared" si="46"/>
        <v/>
      </c>
      <c r="K76" s="1065" t="s">
        <v>933</v>
      </c>
      <c r="L76" s="459" t="str">
        <f>IF($K76&gt;0,VLOOKUP($K76,NV!$B$4:$C$33,2,0),"")</f>
        <v>Nguyễn Văn Quân</v>
      </c>
      <c r="M76" s="460" t="s">
        <v>893</v>
      </c>
      <c r="N76" s="461" t="str">
        <f t="shared" si="47"/>
        <v>Công ty TNHH DHV - GAS</v>
      </c>
      <c r="O76" s="458" t="s">
        <v>923</v>
      </c>
      <c r="P76" s="458"/>
      <c r="Q76" s="461" t="str">
        <f t="shared" si="48"/>
        <v/>
      </c>
      <c r="R76" s="458"/>
      <c r="S76" s="458"/>
      <c r="T76" s="462" t="str">
        <f>IFERROR(INDEX(NX!$L$9:$L$168,MATCH($A76&amp;$P76,NX!$B$9:$B$169,0)),"")</f>
        <v/>
      </c>
      <c r="U76" s="458"/>
      <c r="V76" s="463" t="s">
        <v>268</v>
      </c>
      <c r="W76" s="463" t="s">
        <v>783</v>
      </c>
      <c r="X76" s="464">
        <f>$X$68</f>
        <v>3342000</v>
      </c>
      <c r="Y76" s="452" t="str">
        <f t="shared" si="49"/>
        <v>632</v>
      </c>
      <c r="Z76" s="452" t="str">
        <f t="shared" si="50"/>
        <v>1542</v>
      </c>
      <c r="AA76" s="465">
        <f t="shared" si="51"/>
        <v>0</v>
      </c>
      <c r="AB76" s="466"/>
      <c r="AC76" s="467">
        <f t="shared" si="72"/>
        <v>0</v>
      </c>
      <c r="AD76" s="468" t="str">
        <f t="shared" si="53"/>
        <v>Công ty TNHH DHV - GAS</v>
      </c>
      <c r="AE76" s="468" t="str">
        <f t="shared" si="54"/>
        <v>z</v>
      </c>
      <c r="AF76" s="469" t="str">
        <f t="shared" si="55"/>
        <v/>
      </c>
      <c r="AG76" s="468" t="str">
        <f t="shared" si="56"/>
        <v/>
      </c>
      <c r="AH76" s="470" t="str">
        <f t="shared" si="57"/>
        <v/>
      </c>
      <c r="AI76" s="471" t="str">
        <f>IF($AB76&lt;&gt;"",VLOOKUP($M76,DMKH!$B$6:$F$1822,3,0),"")</f>
        <v/>
      </c>
      <c r="AJ76" s="472" t="str">
        <f t="shared" si="68"/>
        <v/>
      </c>
      <c r="AK76" s="472" t="str">
        <f t="shared" si="69"/>
        <v/>
      </c>
      <c r="AL76" s="473" t="str">
        <f t="shared" si="58"/>
        <v>17/11/2015</v>
      </c>
      <c r="AM76" s="473" t="str">
        <f t="shared" si="59"/>
        <v>Ngày 17 tháng 11 năm 2015</v>
      </c>
      <c r="AN76" s="474" t="str">
        <f t="shared" si="60"/>
        <v>632gas.cty</v>
      </c>
      <c r="AO76" s="475" t="str">
        <f t="shared" si="61"/>
        <v>1542gas.cty</v>
      </c>
      <c r="AP76" s="475" t="str">
        <f t="shared" si="62"/>
        <v/>
      </c>
      <c r="AQ76" s="475" t="str">
        <f t="shared" si="63"/>
        <v>11-632</v>
      </c>
      <c r="AR76" s="475" t="str">
        <f t="shared" si="64"/>
        <v>11-1542</v>
      </c>
      <c r="AS76" s="475" t="str">
        <f t="shared" si="70"/>
        <v/>
      </c>
      <c r="AT76" s="475" t="str">
        <f t="shared" si="71"/>
        <v/>
      </c>
      <c r="AU76" s="475" t="str">
        <f t="shared" si="65"/>
        <v>11PKT026632</v>
      </c>
      <c r="AV76" s="475" t="str">
        <f t="shared" si="66"/>
        <v>111542</v>
      </c>
      <c r="AW76" s="475" t="str">
        <f t="shared" si="67"/>
        <v>11-632-1542</v>
      </c>
    </row>
    <row r="77" spans="1:49">
      <c r="A77" s="452">
        <f t="shared" si="44"/>
        <v>11</v>
      </c>
      <c r="B77" s="476" t="s">
        <v>869</v>
      </c>
      <c r="C77" s="476"/>
      <c r="D77" s="463" t="s">
        <v>924</v>
      </c>
      <c r="E77" s="463" t="s">
        <v>924</v>
      </c>
      <c r="F77" s="455">
        <v>46</v>
      </c>
      <c r="G77" s="456">
        <f t="array" ref="G77">IF(B77&lt;&gt;"",IF(AND(OR(V77=V76,W77=W76),F77=F76,K77=K76,N77=N76),G76,MAX(IF(B77=B$6:$B76,$G$6:G76))+1),"")</f>
        <v>27</v>
      </c>
      <c r="H77" s="457" t="str">
        <f t="shared" si="45"/>
        <v>PKT027</v>
      </c>
      <c r="I77" s="457" t="str">
        <f t="array" ref="I77">IF(C77&lt;&gt;"",IF(AND(OR(V77=V76,W77=W76),F77=F76,K77=K76,N77=N76),I76,MAX(IF(C77=C$6:$C76,$I$6:I76))+1),"")</f>
        <v/>
      </c>
      <c r="J77" s="457" t="str">
        <f t="shared" si="46"/>
        <v/>
      </c>
      <c r="K77" s="1065" t="s">
        <v>933</v>
      </c>
      <c r="L77" s="459" t="str">
        <f>IF($K77&gt;0,VLOOKUP($K77,NV!$B$4:$C$33,2,0),"")</f>
        <v>Nguyễn Văn Quân</v>
      </c>
      <c r="M77" s="460"/>
      <c r="N77" s="461" t="str">
        <f t="shared" si="47"/>
        <v/>
      </c>
      <c r="O77" s="458" t="s">
        <v>903</v>
      </c>
      <c r="P77" s="458"/>
      <c r="Q77" s="461" t="str">
        <f t="shared" si="48"/>
        <v/>
      </c>
      <c r="R77" s="458"/>
      <c r="S77" s="458"/>
      <c r="T77" s="462" t="str">
        <f>IFERROR(INDEX(NX!$L$9:$L$168,MATCH($A77&amp;$P77,NX!$B$9:$B$169,0)),"")</f>
        <v/>
      </c>
      <c r="U77" s="458"/>
      <c r="V77" s="463" t="s">
        <v>312</v>
      </c>
      <c r="W77" s="463" t="s">
        <v>434</v>
      </c>
      <c r="X77" s="464">
        <v>55000</v>
      </c>
      <c r="Y77" s="452" t="str">
        <f t="shared" si="49"/>
        <v>64227</v>
      </c>
      <c r="Z77" s="452" t="str">
        <f t="shared" si="50"/>
        <v>11211</v>
      </c>
      <c r="AA77" s="465">
        <f t="shared" si="51"/>
        <v>0</v>
      </c>
      <c r="AB77" s="466"/>
      <c r="AC77" s="467">
        <f t="shared" si="72"/>
        <v>0</v>
      </c>
      <c r="AD77" s="468" t="str">
        <f t="shared" si="53"/>
        <v/>
      </c>
      <c r="AE77" s="468" t="str">
        <f t="shared" si="54"/>
        <v/>
      </c>
      <c r="AF77" s="469" t="str">
        <f t="shared" si="55"/>
        <v/>
      </c>
      <c r="AG77" s="468" t="str">
        <f t="shared" si="56"/>
        <v/>
      </c>
      <c r="AH77" s="470" t="str">
        <f t="shared" si="57"/>
        <v/>
      </c>
      <c r="AI77" s="471" t="str">
        <f>IF($AB77&lt;&gt;"",VLOOKUP($M77,DMKH!$B$6:$F$1822,3,0),"")</f>
        <v/>
      </c>
      <c r="AJ77" s="472" t="str">
        <f t="shared" si="68"/>
        <v/>
      </c>
      <c r="AK77" s="472" t="str">
        <f t="shared" si="69"/>
        <v/>
      </c>
      <c r="AL77" s="473" t="str">
        <f t="shared" si="58"/>
        <v>25/11/2015</v>
      </c>
      <c r="AM77" s="473" t="str">
        <f t="shared" si="59"/>
        <v>Ngày 25 tháng 11 năm 2015</v>
      </c>
      <c r="AN77" s="474" t="str">
        <f t="shared" si="60"/>
        <v>64227</v>
      </c>
      <c r="AO77" s="475" t="str">
        <f t="shared" si="61"/>
        <v>11211</v>
      </c>
      <c r="AP77" s="475" t="str">
        <f t="shared" si="62"/>
        <v/>
      </c>
      <c r="AQ77" s="475" t="str">
        <f t="shared" si="63"/>
        <v>11-64227</v>
      </c>
      <c r="AR77" s="475" t="str">
        <f t="shared" si="64"/>
        <v>11-11211</v>
      </c>
      <c r="AS77" s="475" t="str">
        <f t="shared" si="70"/>
        <v/>
      </c>
      <c r="AT77" s="475" t="str">
        <f t="shared" si="71"/>
        <v/>
      </c>
      <c r="AU77" s="475" t="str">
        <f t="shared" si="65"/>
        <v>11PKT02764227</v>
      </c>
      <c r="AV77" s="475" t="str">
        <f t="shared" si="66"/>
        <v>1111211</v>
      </c>
      <c r="AW77" s="475" t="str">
        <f t="shared" si="67"/>
        <v>11-64227-11211</v>
      </c>
    </row>
    <row r="78" spans="1:49">
      <c r="A78" s="452">
        <f t="shared" si="44"/>
        <v>11</v>
      </c>
      <c r="B78" s="476" t="s">
        <v>603</v>
      </c>
      <c r="C78" s="476"/>
      <c r="D78" s="463" t="s">
        <v>924</v>
      </c>
      <c r="E78" s="463" t="s">
        <v>924</v>
      </c>
      <c r="F78" s="455">
        <v>47</v>
      </c>
      <c r="G78" s="456">
        <f t="array" ref="G78">IF(B78&lt;&gt;"",IF(AND(OR(V78=V77,W78=W77),F78=F77,K78=K77,N78=N77),G77,MAX(IF(B78=B$6:$B77,$G$6:G77))+1),"")</f>
        <v>18</v>
      </c>
      <c r="H78" s="457" t="str">
        <f t="shared" si="45"/>
        <v>PC018</v>
      </c>
      <c r="I78" s="457" t="str">
        <f t="array" ref="I78">IF(C78&lt;&gt;"",IF(AND(OR(V78=V77,W78=W77),F78=F77,K78=K77,N78=N77),I77,MAX(IF(C78=C$6:$C77,$I$6:I77))+1),"")</f>
        <v/>
      </c>
      <c r="J78" s="457" t="str">
        <f t="shared" si="46"/>
        <v/>
      </c>
      <c r="K78" s="1065" t="s">
        <v>933</v>
      </c>
      <c r="L78" s="459" t="str">
        <f>IF($K78&gt;0,VLOOKUP($K78,NV!$B$4:$C$33,2,0),"")</f>
        <v>Nguyễn Văn Quân</v>
      </c>
      <c r="M78" s="460"/>
      <c r="N78" s="461" t="str">
        <f t="shared" si="47"/>
        <v/>
      </c>
      <c r="O78" s="458" t="s">
        <v>882</v>
      </c>
      <c r="P78" s="458"/>
      <c r="Q78" s="461" t="str">
        <f t="shared" si="48"/>
        <v/>
      </c>
      <c r="R78" s="458"/>
      <c r="S78" s="458"/>
      <c r="T78" s="462" t="str">
        <f>IFERROR(INDEX(NX!$L$9:$L$168,MATCH($A78&amp;$P78,NX!$B$9:$B$169,0)),"")</f>
        <v/>
      </c>
      <c r="U78" s="458"/>
      <c r="V78" s="463" t="s">
        <v>434</v>
      </c>
      <c r="W78" s="463" t="s">
        <v>259</v>
      </c>
      <c r="X78" s="464">
        <v>597</v>
      </c>
      <c r="Y78" s="452" t="str">
        <f t="shared" si="49"/>
        <v>11211</v>
      </c>
      <c r="Z78" s="452" t="str">
        <f t="shared" si="50"/>
        <v>515</v>
      </c>
      <c r="AA78" s="465">
        <f t="shared" si="51"/>
        <v>0</v>
      </c>
      <c r="AB78" s="466"/>
      <c r="AC78" s="467">
        <f t="shared" si="72"/>
        <v>0</v>
      </c>
      <c r="AD78" s="468" t="str">
        <f t="shared" si="53"/>
        <v/>
      </c>
      <c r="AE78" s="468" t="str">
        <f t="shared" si="54"/>
        <v/>
      </c>
      <c r="AF78" s="469" t="str">
        <f t="shared" si="55"/>
        <v/>
      </c>
      <c r="AG78" s="468" t="str">
        <f t="shared" si="56"/>
        <v/>
      </c>
      <c r="AH78" s="470" t="str">
        <f t="shared" si="57"/>
        <v/>
      </c>
      <c r="AI78" s="471" t="str">
        <f>IF($AB78&lt;&gt;"",VLOOKUP($M78,DMKH!$B$6:$F$1822,3,0),"")</f>
        <v/>
      </c>
      <c r="AJ78" s="472" t="str">
        <f t="shared" si="68"/>
        <v/>
      </c>
      <c r="AK78" s="472" t="str">
        <f t="shared" si="69"/>
        <v/>
      </c>
      <c r="AL78" s="473" t="str">
        <f t="shared" si="58"/>
        <v>25/11/2015</v>
      </c>
      <c r="AM78" s="473" t="str">
        <f t="shared" si="59"/>
        <v>Ngày 25 tháng 11 năm 2015</v>
      </c>
      <c r="AN78" s="474" t="str">
        <f t="shared" si="60"/>
        <v>11211</v>
      </c>
      <c r="AO78" s="475" t="str">
        <f t="shared" si="61"/>
        <v>515</v>
      </c>
      <c r="AP78" s="475" t="str">
        <f t="shared" si="62"/>
        <v/>
      </c>
      <c r="AQ78" s="475" t="str">
        <f t="shared" si="63"/>
        <v>11-11211</v>
      </c>
      <c r="AR78" s="475" t="str">
        <f t="shared" si="64"/>
        <v>11-515</v>
      </c>
      <c r="AS78" s="475" t="str">
        <f t="shared" si="70"/>
        <v/>
      </c>
      <c r="AT78" s="475" t="str">
        <f t="shared" si="71"/>
        <v/>
      </c>
      <c r="AU78" s="475" t="str">
        <f t="shared" si="65"/>
        <v>11PC01811211</v>
      </c>
      <c r="AV78" s="475" t="str">
        <f t="shared" si="66"/>
        <v>11515</v>
      </c>
      <c r="AW78" s="475" t="str">
        <f t="shared" si="67"/>
        <v>11-11211-515</v>
      </c>
    </row>
    <row r="79" spans="1:49">
      <c r="A79" s="452">
        <f t="shared" si="44"/>
        <v>11</v>
      </c>
      <c r="B79" s="476" t="s">
        <v>876</v>
      </c>
      <c r="C79" s="476"/>
      <c r="D79" s="463" t="s">
        <v>926</v>
      </c>
      <c r="E79" s="463" t="s">
        <v>926</v>
      </c>
      <c r="F79" s="455">
        <v>48</v>
      </c>
      <c r="G79" s="456">
        <f t="array" ref="G79">IF(B79&lt;&gt;"",IF(AND(OR(V79=V78,W79=W78),F79=F78,K79=K78,N79=N78),G78,MAX(IF(B79=B$6:$B78,$G$6:G78))+1),"")</f>
        <v>9</v>
      </c>
      <c r="H79" s="457" t="str">
        <f t="shared" si="45"/>
        <v>GBC009</v>
      </c>
      <c r="I79" s="457" t="str">
        <f t="array" ref="I79">IF(C79&lt;&gt;"",IF(AND(OR(V79=V78,W79=W78),F79=F78,K79=K78,N79=N78),I78,MAX(IF(C79=C$6:$C78,$I$6:I78))+1),"")</f>
        <v/>
      </c>
      <c r="J79" s="457" t="str">
        <f t="shared" si="46"/>
        <v/>
      </c>
      <c r="K79" s="1065"/>
      <c r="L79" s="459" t="str">
        <f>IF($K79&gt;0,VLOOKUP($K79,NV!$B$4:$C$33,2,0),"")</f>
        <v/>
      </c>
      <c r="M79" s="460" t="s">
        <v>931</v>
      </c>
      <c r="N79" s="461" t="str">
        <f t="shared" si="47"/>
        <v>Cty TNHH Linh Inteck LFD</v>
      </c>
      <c r="O79" s="458" t="s">
        <v>925</v>
      </c>
      <c r="P79" s="458"/>
      <c r="Q79" s="461" t="str">
        <f t="shared" si="48"/>
        <v/>
      </c>
      <c r="R79" s="458"/>
      <c r="S79" s="458"/>
      <c r="T79" s="462" t="str">
        <f>IFERROR(INDEX(NX!$L$9:$L$168,MATCH($A79&amp;$P79,NX!$B$9:$B$169,0)),"")</f>
        <v/>
      </c>
      <c r="U79" s="458"/>
      <c r="V79" s="463" t="s">
        <v>434</v>
      </c>
      <c r="W79" s="463" t="s">
        <v>51</v>
      </c>
      <c r="X79" s="464">
        <v>45000000</v>
      </c>
      <c r="Y79" s="452" t="str">
        <f t="shared" si="49"/>
        <v>11211</v>
      </c>
      <c r="Z79" s="452" t="str">
        <f t="shared" si="50"/>
        <v>131</v>
      </c>
      <c r="AA79" s="465">
        <f t="shared" si="51"/>
        <v>0</v>
      </c>
      <c r="AB79" s="466"/>
      <c r="AC79" s="467">
        <f t="shared" si="72"/>
        <v>0</v>
      </c>
      <c r="AD79" s="468" t="str">
        <f t="shared" si="53"/>
        <v>Cty TNHH Linh Inteck LFD</v>
      </c>
      <c r="AE79" s="468" t="str">
        <f t="shared" si="54"/>
        <v>h</v>
      </c>
      <c r="AF79" s="469" t="str">
        <f t="shared" si="55"/>
        <v/>
      </c>
      <c r="AG79" s="468" t="str">
        <f t="shared" si="56"/>
        <v/>
      </c>
      <c r="AH79" s="470" t="str">
        <f t="shared" si="57"/>
        <v/>
      </c>
      <c r="AI79" s="471" t="str">
        <f>IF($AB79&lt;&gt;"",VLOOKUP($M79,DMKH!$B$6:$F$1822,3,0),"")</f>
        <v/>
      </c>
      <c r="AJ79" s="472" t="str">
        <f t="shared" si="68"/>
        <v/>
      </c>
      <c r="AK79" s="472" t="str">
        <f t="shared" si="69"/>
        <v/>
      </c>
      <c r="AL79" s="473" t="str">
        <f t="shared" si="58"/>
        <v>26/11/2015</v>
      </c>
      <c r="AM79" s="473" t="str">
        <f t="shared" si="59"/>
        <v>Ngày 26 tháng 11 năm 2015</v>
      </c>
      <c r="AN79" s="474" t="str">
        <f t="shared" si="60"/>
        <v>11211lfd.cty</v>
      </c>
      <c r="AO79" s="475" t="str">
        <f t="shared" si="61"/>
        <v>131lfd.cty</v>
      </c>
      <c r="AP79" s="475" t="str">
        <f t="shared" si="62"/>
        <v/>
      </c>
      <c r="AQ79" s="475" t="str">
        <f t="shared" si="63"/>
        <v>11-11211</v>
      </c>
      <c r="AR79" s="475" t="str">
        <f t="shared" si="64"/>
        <v>11-131</v>
      </c>
      <c r="AS79" s="475" t="str">
        <f t="shared" si="70"/>
        <v/>
      </c>
      <c r="AT79" s="475" t="str">
        <f t="shared" si="71"/>
        <v/>
      </c>
      <c r="AU79" s="475" t="str">
        <f t="shared" si="65"/>
        <v>11GBC00911211</v>
      </c>
      <c r="AV79" s="475" t="str">
        <f t="shared" si="66"/>
        <v>11131</v>
      </c>
      <c r="AW79" s="475" t="str">
        <f t="shared" si="67"/>
        <v>11-11211-131</v>
      </c>
    </row>
    <row r="80" spans="1:49">
      <c r="A80" s="452">
        <f t="shared" si="44"/>
        <v>11</v>
      </c>
      <c r="B80" s="476" t="s">
        <v>602</v>
      </c>
      <c r="C80" s="476"/>
      <c r="D80" s="463" t="s">
        <v>927</v>
      </c>
      <c r="E80" s="463" t="s">
        <v>927</v>
      </c>
      <c r="F80" s="455">
        <v>49</v>
      </c>
      <c r="G80" s="456">
        <f t="array" ref="G80">IF(B80&lt;&gt;"",IF(AND(OR(V80=V79,W80=W79),F80=F79,K80=K79,N80=N79),G79,MAX(IF(B80=B$6:$B79,$G$6:G79))+1),"")</f>
        <v>4</v>
      </c>
      <c r="H80" s="457" t="str">
        <f t="shared" si="45"/>
        <v>PT004</v>
      </c>
      <c r="I80" s="457" t="str">
        <f t="array" ref="I80">IF(C80&lt;&gt;"",IF(AND(OR(V80=V79,W80=W79),F80=F79,K80=K79,N80=N79),I79,MAX(IF(C80=C$6:$C79,$I$6:I79))+1),"")</f>
        <v/>
      </c>
      <c r="J80" s="457" t="str">
        <f t="shared" si="46"/>
        <v/>
      </c>
      <c r="K80" s="1065" t="s">
        <v>901</v>
      </c>
      <c r="L80" s="459" t="str">
        <f>IF($K80&gt;0,VLOOKUP($K80,NV!$B$4:$C$33,2,0),"")</f>
        <v>Lê Văn Minh</v>
      </c>
      <c r="M80" s="460"/>
      <c r="N80" s="461" t="str">
        <f t="shared" si="47"/>
        <v/>
      </c>
      <c r="O80" s="458" t="s">
        <v>902</v>
      </c>
      <c r="P80" s="458"/>
      <c r="Q80" s="461" t="str">
        <f t="shared" si="48"/>
        <v/>
      </c>
      <c r="R80" s="458"/>
      <c r="S80" s="458"/>
      <c r="T80" s="462" t="str">
        <f>IFERROR(INDEX(NX!$L$9:$L$168,MATCH($A80&amp;$P80,NX!$B$9:$B$169,0)),"")</f>
        <v/>
      </c>
      <c r="U80" s="458"/>
      <c r="V80" s="463" t="s">
        <v>38</v>
      </c>
      <c r="W80" s="463" t="s">
        <v>434</v>
      </c>
      <c r="X80" s="464">
        <v>45000000</v>
      </c>
      <c r="Y80" s="452" t="str">
        <f t="shared" si="49"/>
        <v>1111</v>
      </c>
      <c r="Z80" s="452" t="str">
        <f t="shared" si="50"/>
        <v>11211</v>
      </c>
      <c r="AA80" s="465">
        <f t="shared" si="51"/>
        <v>0</v>
      </c>
      <c r="AB80" s="466"/>
      <c r="AC80" s="467">
        <f t="shared" si="72"/>
        <v>0</v>
      </c>
      <c r="AD80" s="468" t="str">
        <f t="shared" si="53"/>
        <v/>
      </c>
      <c r="AE80" s="468" t="str">
        <f t="shared" si="54"/>
        <v/>
      </c>
      <c r="AF80" s="469" t="str">
        <f t="shared" si="55"/>
        <v/>
      </c>
      <c r="AG80" s="468" t="str">
        <f t="shared" si="56"/>
        <v/>
      </c>
      <c r="AH80" s="470" t="str">
        <f t="shared" si="57"/>
        <v/>
      </c>
      <c r="AI80" s="471" t="str">
        <f>IF($AB80&lt;&gt;"",VLOOKUP($M80,DMKH!$B$6:$F$1822,3,0),"")</f>
        <v/>
      </c>
      <c r="AJ80" s="472" t="str">
        <f t="shared" si="68"/>
        <v/>
      </c>
      <c r="AK80" s="472" t="str">
        <f t="shared" si="69"/>
        <v/>
      </c>
      <c r="AL80" s="473" t="str">
        <f t="shared" si="58"/>
        <v>27/11/2015</v>
      </c>
      <c r="AM80" s="473" t="str">
        <f t="shared" si="59"/>
        <v>Ngày 27 tháng 11 năm 2015</v>
      </c>
      <c r="AN80" s="474" t="str">
        <f t="shared" si="60"/>
        <v>1111</v>
      </c>
      <c r="AO80" s="475" t="str">
        <f t="shared" si="61"/>
        <v>11211</v>
      </c>
      <c r="AP80" s="475" t="str">
        <f t="shared" si="62"/>
        <v/>
      </c>
      <c r="AQ80" s="475" t="str">
        <f t="shared" si="63"/>
        <v>11-1111</v>
      </c>
      <c r="AR80" s="475" t="str">
        <f t="shared" si="64"/>
        <v>11-11211</v>
      </c>
      <c r="AS80" s="475" t="str">
        <f t="shared" si="70"/>
        <v/>
      </c>
      <c r="AT80" s="475" t="str">
        <f t="shared" si="71"/>
        <v/>
      </c>
      <c r="AU80" s="475" t="str">
        <f t="shared" si="65"/>
        <v>11PT0041111</v>
      </c>
      <c r="AV80" s="475" t="str">
        <f t="shared" si="66"/>
        <v>1111211</v>
      </c>
      <c r="AW80" s="475" t="str">
        <f t="shared" si="67"/>
        <v>11-1111-11211</v>
      </c>
    </row>
    <row r="81" spans="1:49">
      <c r="A81" s="452">
        <f t="shared" si="44"/>
        <v>11</v>
      </c>
      <c r="B81" s="476" t="s">
        <v>875</v>
      </c>
      <c r="C81" s="476"/>
      <c r="D81" s="463" t="s">
        <v>927</v>
      </c>
      <c r="E81" s="463" t="s">
        <v>927</v>
      </c>
      <c r="F81" s="455">
        <v>50</v>
      </c>
      <c r="G81" s="456">
        <f t="array" ref="G81">IF(B81&lt;&gt;"",IF(AND(OR(V81=V80,W81=W80),F81=F80,K81=K80,N81=N80),G80,MAX(IF(B81=B$6:$B80,$G$6:G80))+1),"")</f>
        <v>7</v>
      </c>
      <c r="H81" s="457" t="str">
        <f t="shared" si="45"/>
        <v>GBN007</v>
      </c>
      <c r="I81" s="457" t="str">
        <f t="array" ref="I81">IF(C81&lt;&gt;"",IF(AND(OR(V81=V80,W81=W80),F81=F80,K81=K80,N81=N80),I80,MAX(IF(C81=C$6:$C80,$I$6:I80))+1),"")</f>
        <v/>
      </c>
      <c r="J81" s="457" t="str">
        <f t="shared" si="46"/>
        <v/>
      </c>
      <c r="K81" s="1065"/>
      <c r="L81" s="459" t="str">
        <f>IF($K81&gt;0,VLOOKUP($K81,NV!$B$4:$C$33,2,0),"")</f>
        <v/>
      </c>
      <c r="M81" s="460"/>
      <c r="N81" s="461" t="str">
        <f t="shared" si="47"/>
        <v/>
      </c>
      <c r="O81" s="458" t="s">
        <v>928</v>
      </c>
      <c r="P81" s="458"/>
      <c r="Q81" s="461" t="str">
        <f t="shared" si="48"/>
        <v/>
      </c>
      <c r="R81" s="458"/>
      <c r="S81" s="458"/>
      <c r="T81" s="462" t="str">
        <f>IFERROR(INDEX(NX!$L$9:$L$168,MATCH($A81&amp;$P81,NX!$B$9:$B$169,0)),"")</f>
        <v/>
      </c>
      <c r="U81" s="458"/>
      <c r="V81" s="463" t="s">
        <v>312</v>
      </c>
      <c r="W81" s="463" t="s">
        <v>434</v>
      </c>
      <c r="X81" s="464">
        <v>22000</v>
      </c>
      <c r="Y81" s="452" t="str">
        <f t="shared" si="49"/>
        <v>64227</v>
      </c>
      <c r="Z81" s="452" t="str">
        <f t="shared" si="50"/>
        <v>11211</v>
      </c>
      <c r="AA81" s="465">
        <f t="shared" si="51"/>
        <v>0</v>
      </c>
      <c r="AB81" s="466"/>
      <c r="AC81" s="467">
        <f t="shared" si="72"/>
        <v>0</v>
      </c>
      <c r="AD81" s="468" t="str">
        <f t="shared" si="53"/>
        <v/>
      </c>
      <c r="AE81" s="468" t="str">
        <f t="shared" si="54"/>
        <v/>
      </c>
      <c r="AF81" s="469" t="str">
        <f t="shared" si="55"/>
        <v/>
      </c>
      <c r="AG81" s="468" t="str">
        <f t="shared" si="56"/>
        <v/>
      </c>
      <c r="AH81" s="470" t="str">
        <f t="shared" si="57"/>
        <v/>
      </c>
      <c r="AI81" s="471" t="str">
        <f>IF($AB81&lt;&gt;"",VLOOKUP($M81,DMKH!$B$6:$F$1822,3,0),"")</f>
        <v/>
      </c>
      <c r="AJ81" s="472" t="str">
        <f t="shared" si="68"/>
        <v/>
      </c>
      <c r="AK81" s="472" t="str">
        <f t="shared" si="69"/>
        <v/>
      </c>
      <c r="AL81" s="473" t="str">
        <f t="shared" si="58"/>
        <v>27/11/2015</v>
      </c>
      <c r="AM81" s="473" t="str">
        <f t="shared" si="59"/>
        <v>Ngày 27 tháng 11 năm 2015</v>
      </c>
      <c r="AN81" s="474" t="str">
        <f t="shared" si="60"/>
        <v>64227</v>
      </c>
      <c r="AO81" s="475" t="str">
        <f t="shared" si="61"/>
        <v>11211</v>
      </c>
      <c r="AP81" s="475" t="str">
        <f t="shared" si="62"/>
        <v/>
      </c>
      <c r="AQ81" s="475" t="str">
        <f t="shared" si="63"/>
        <v>11-64227</v>
      </c>
      <c r="AR81" s="475" t="str">
        <f t="shared" si="64"/>
        <v>11-11211</v>
      </c>
      <c r="AS81" s="475" t="str">
        <f t="shared" si="70"/>
        <v/>
      </c>
      <c r="AT81" s="475" t="str">
        <f t="shared" si="71"/>
        <v/>
      </c>
      <c r="AU81" s="475" t="str">
        <f t="shared" si="65"/>
        <v>11GBN00764227</v>
      </c>
      <c r="AV81" s="475" t="str">
        <f t="shared" si="66"/>
        <v>1111211</v>
      </c>
      <c r="AW81" s="475" t="str">
        <f t="shared" si="67"/>
        <v>11-64227-11211</v>
      </c>
    </row>
    <row r="82" spans="1:49">
      <c r="A82" s="452">
        <f t="shared" si="44"/>
        <v>11</v>
      </c>
      <c r="B82" s="476" t="s">
        <v>869</v>
      </c>
      <c r="C82" s="476"/>
      <c r="D82" s="463" t="s">
        <v>929</v>
      </c>
      <c r="E82" s="463" t="s">
        <v>929</v>
      </c>
      <c r="F82" s="455">
        <v>51</v>
      </c>
      <c r="G82" s="456">
        <f t="array" ref="G82">IF(B82&lt;&gt;"",IF(AND(OR(V82=V81,W82=W81),F82=F81,K82=K81,N82=N81),G81,MAX(IF(B82=B$6:$B81,$G$6:G81))+1),"")</f>
        <v>28</v>
      </c>
      <c r="H82" s="457" t="str">
        <f t="shared" si="45"/>
        <v>PKT028</v>
      </c>
      <c r="I82" s="457" t="str">
        <f t="array" ref="I82">IF(C82&lt;&gt;"",IF(AND(OR(V82=V81,W82=W81),F82=F81,K82=K81,N82=N81),I81,MAX(IF(C82=C$6:$C81,$I$6:I81))+1),"")</f>
        <v/>
      </c>
      <c r="J82" s="457" t="str">
        <f t="shared" si="46"/>
        <v/>
      </c>
      <c r="K82" s="1065" t="s">
        <v>933</v>
      </c>
      <c r="L82" s="459" t="str">
        <f>IF($K82&gt;0,VLOOKUP($K82,NV!$B$4:$C$33,2,0),"")</f>
        <v>Nguyễn Văn Quân</v>
      </c>
      <c r="M82" s="460"/>
      <c r="N82" s="461" t="str">
        <f t="shared" si="47"/>
        <v/>
      </c>
      <c r="O82" s="458" t="s">
        <v>969</v>
      </c>
      <c r="P82" s="458"/>
      <c r="Q82" s="461" t="str">
        <f t="shared" si="48"/>
        <v/>
      </c>
      <c r="R82" s="458"/>
      <c r="S82" s="458"/>
      <c r="T82" s="462" t="str">
        <f>IFERROR(INDEX(NX!$L$9:$L$168,MATCH($A82&amp;$P82,NX!$B$9:$B$169,0)),"")</f>
        <v/>
      </c>
      <c r="U82" s="458"/>
      <c r="V82" s="463" t="s">
        <v>301</v>
      </c>
      <c r="W82" s="463" t="s">
        <v>178</v>
      </c>
      <c r="X82" s="464">
        <v>8404000</v>
      </c>
      <c r="Y82" s="452" t="str">
        <f t="shared" si="49"/>
        <v>64221</v>
      </c>
      <c r="Z82" s="452" t="str">
        <f t="shared" si="50"/>
        <v>334</v>
      </c>
      <c r="AA82" s="465">
        <f t="shared" si="51"/>
        <v>0</v>
      </c>
      <c r="AB82" s="466"/>
      <c r="AC82" s="467">
        <f t="shared" si="72"/>
        <v>0</v>
      </c>
      <c r="AD82" s="468" t="str">
        <f t="shared" si="53"/>
        <v/>
      </c>
      <c r="AE82" s="468" t="str">
        <f t="shared" si="54"/>
        <v/>
      </c>
      <c r="AF82" s="469" t="str">
        <f t="shared" si="55"/>
        <v/>
      </c>
      <c r="AG82" s="468" t="str">
        <f t="shared" si="56"/>
        <v/>
      </c>
      <c r="AH82" s="470" t="str">
        <f t="shared" si="57"/>
        <v/>
      </c>
      <c r="AI82" s="471" t="str">
        <f>IF($AB82&lt;&gt;"",VLOOKUP($M82,DMKH!$B$6:$F$1822,3,0),"")</f>
        <v/>
      </c>
      <c r="AJ82" s="472" t="str">
        <f t="shared" si="68"/>
        <v/>
      </c>
      <c r="AK82" s="472" t="str">
        <f t="shared" si="69"/>
        <v/>
      </c>
      <c r="AL82" s="473" t="str">
        <f t="shared" si="58"/>
        <v>30/11/2015</v>
      </c>
      <c r="AM82" s="473" t="str">
        <f t="shared" si="59"/>
        <v>Ngày 30 tháng 11 năm 2015</v>
      </c>
      <c r="AN82" s="474" t="str">
        <f t="shared" si="60"/>
        <v>64221</v>
      </c>
      <c r="AO82" s="475" t="str">
        <f t="shared" si="61"/>
        <v>334</v>
      </c>
      <c r="AP82" s="475" t="str">
        <f t="shared" si="62"/>
        <v/>
      </c>
      <c r="AQ82" s="475" t="str">
        <f t="shared" si="63"/>
        <v>11-64221</v>
      </c>
      <c r="AR82" s="475" t="str">
        <f t="shared" si="64"/>
        <v>11-334</v>
      </c>
      <c r="AS82" s="475" t="str">
        <f t="shared" si="70"/>
        <v/>
      </c>
      <c r="AT82" s="475" t="str">
        <f t="shared" si="71"/>
        <v/>
      </c>
      <c r="AU82" s="475" t="str">
        <f t="shared" si="65"/>
        <v>11PKT02864221</v>
      </c>
      <c r="AV82" s="475" t="str">
        <f t="shared" si="66"/>
        <v>11334</v>
      </c>
      <c r="AW82" s="475" t="str">
        <f t="shared" si="67"/>
        <v>11-64221-334</v>
      </c>
    </row>
    <row r="83" spans="1:49">
      <c r="A83" s="452">
        <f t="shared" si="44"/>
        <v>11</v>
      </c>
      <c r="B83" s="476" t="s">
        <v>603</v>
      </c>
      <c r="C83" s="476"/>
      <c r="D83" s="463" t="s">
        <v>929</v>
      </c>
      <c r="E83" s="463" t="s">
        <v>929</v>
      </c>
      <c r="F83" s="455">
        <v>52</v>
      </c>
      <c r="G83" s="456">
        <f t="array" ref="G83">IF(B83&lt;&gt;"",IF(AND(OR(V83=V82,W83=W82),F83=F82,K83=K82,N83=N82),G82,MAX(IF(B83=B$6:$B82,$G$6:G82))+1),"")</f>
        <v>19</v>
      </c>
      <c r="H83" s="457" t="str">
        <f t="shared" si="45"/>
        <v>PC019</v>
      </c>
      <c r="I83" s="457" t="str">
        <f t="array" ref="I83">IF(C83&lt;&gt;"",IF(AND(OR(V83=V82,W83=W82),F83=F82,K83=K82,N83=N82),I82,MAX(IF(C83=C$6:$C82,$I$6:I82))+1),"")</f>
        <v/>
      </c>
      <c r="J83" s="457" t="str">
        <f t="shared" si="46"/>
        <v/>
      </c>
      <c r="K83" s="1065" t="s">
        <v>933</v>
      </c>
      <c r="L83" s="459" t="str">
        <f>IF($K83&gt;0,VLOOKUP($K83,NV!$B$4:$C$33,2,0),"")</f>
        <v>Nguyễn Văn Quân</v>
      </c>
      <c r="M83" s="460"/>
      <c r="N83" s="461" t="str">
        <f t="shared" si="47"/>
        <v/>
      </c>
      <c r="O83" s="458" t="s">
        <v>968</v>
      </c>
      <c r="P83" s="458"/>
      <c r="Q83" s="461" t="str">
        <f t="shared" si="48"/>
        <v/>
      </c>
      <c r="R83" s="458"/>
      <c r="S83" s="458"/>
      <c r="T83" s="462" t="str">
        <f>IFERROR(INDEX(NX!$L$9:$L$168,MATCH($A83&amp;$P83,NX!$B$9:$B$169,0)),"")</f>
        <v/>
      </c>
      <c r="U83" s="458"/>
      <c r="V83" s="463" t="s">
        <v>178</v>
      </c>
      <c r="W83" s="463" t="s">
        <v>38</v>
      </c>
      <c r="X83" s="464">
        <v>8404000</v>
      </c>
      <c r="Y83" s="452" t="str">
        <f t="shared" si="49"/>
        <v>334</v>
      </c>
      <c r="Z83" s="452" t="str">
        <f t="shared" si="50"/>
        <v>1111</v>
      </c>
      <c r="AA83" s="465">
        <f t="shared" si="51"/>
        <v>0</v>
      </c>
      <c r="AB83" s="466"/>
      <c r="AC83" s="467">
        <f t="shared" si="72"/>
        <v>0</v>
      </c>
      <c r="AD83" s="468" t="str">
        <f t="shared" si="53"/>
        <v/>
      </c>
      <c r="AE83" s="468" t="str">
        <f t="shared" si="54"/>
        <v/>
      </c>
      <c r="AF83" s="469" t="str">
        <f t="shared" si="55"/>
        <v/>
      </c>
      <c r="AG83" s="468" t="str">
        <f t="shared" si="56"/>
        <v/>
      </c>
      <c r="AH83" s="470" t="str">
        <f t="shared" si="57"/>
        <v/>
      </c>
      <c r="AI83" s="471" t="str">
        <f>IF($AB83&lt;&gt;"",VLOOKUP($M83,DMKH!$B$6:$F$1822,3,0),"")</f>
        <v/>
      </c>
      <c r="AJ83" s="472" t="str">
        <f t="shared" si="68"/>
        <v/>
      </c>
      <c r="AK83" s="472" t="str">
        <f t="shared" si="69"/>
        <v/>
      </c>
      <c r="AL83" s="473" t="str">
        <f t="shared" si="58"/>
        <v>30/11/2015</v>
      </c>
      <c r="AM83" s="473" t="str">
        <f t="shared" si="59"/>
        <v>Ngày 30 tháng 11 năm 2015</v>
      </c>
      <c r="AN83" s="474" t="str">
        <f t="shared" si="60"/>
        <v>334</v>
      </c>
      <c r="AO83" s="475" t="str">
        <f t="shared" si="61"/>
        <v>1111</v>
      </c>
      <c r="AP83" s="475" t="str">
        <f t="shared" si="62"/>
        <v/>
      </c>
      <c r="AQ83" s="475" t="str">
        <f t="shared" si="63"/>
        <v>11-334</v>
      </c>
      <c r="AR83" s="475" t="str">
        <f t="shared" si="64"/>
        <v>11-1111</v>
      </c>
      <c r="AS83" s="475" t="str">
        <f t="shared" si="70"/>
        <v/>
      </c>
      <c r="AT83" s="475" t="str">
        <f t="shared" si="71"/>
        <v/>
      </c>
      <c r="AU83" s="475" t="str">
        <f t="shared" si="65"/>
        <v>11PC019334</v>
      </c>
      <c r="AV83" s="475" t="str">
        <f t="shared" si="66"/>
        <v>111111</v>
      </c>
      <c r="AW83" s="475" t="str">
        <f t="shared" si="67"/>
        <v>11-334-1111</v>
      </c>
    </row>
    <row r="84" spans="1:49">
      <c r="A84" s="452">
        <f t="shared" si="44"/>
        <v>12</v>
      </c>
      <c r="B84" s="476" t="s">
        <v>876</v>
      </c>
      <c r="C84" s="476"/>
      <c r="D84" s="463" t="s">
        <v>932</v>
      </c>
      <c r="E84" s="463" t="s">
        <v>932</v>
      </c>
      <c r="F84" s="455">
        <v>53</v>
      </c>
      <c r="G84" s="456">
        <f t="array" ref="G84">IF(B84&lt;&gt;"",IF(AND(OR(V84=V83,W84=W83),F84=F83,K84=K83,N84=N83),G83,MAX(IF(B84=B$6:$B83,$G$6:G83))+1),"")</f>
        <v>10</v>
      </c>
      <c r="H84" s="457" t="str">
        <f t="shared" si="45"/>
        <v>GBC010</v>
      </c>
      <c r="I84" s="457" t="str">
        <f t="array" ref="I84">IF(C84&lt;&gt;"",IF(AND(OR(V84=V83,W84=W83),F84=F83,K84=K83,N84=N83),I83,MAX(IF(C84=C$6:$C83,$I$6:I83))+1),"")</f>
        <v/>
      </c>
      <c r="J84" s="457" t="str">
        <f t="shared" si="46"/>
        <v/>
      </c>
      <c r="K84" s="1065"/>
      <c r="L84" s="459" t="str">
        <f>IF($K84&gt;0,VLOOKUP($K84,NV!$B$4:$C$33,2,0),"")</f>
        <v/>
      </c>
      <c r="M84" s="460" t="s">
        <v>931</v>
      </c>
      <c r="N84" s="461" t="str">
        <f t="shared" si="47"/>
        <v>Cty TNHH Linh Inteck LFD</v>
      </c>
      <c r="O84" s="458" t="s">
        <v>925</v>
      </c>
      <c r="P84" s="458"/>
      <c r="Q84" s="461" t="str">
        <f t="shared" si="48"/>
        <v/>
      </c>
      <c r="R84" s="458"/>
      <c r="S84" s="458"/>
      <c r="T84" s="462" t="str">
        <f>IFERROR(INDEX(NX!$L$9:$L$168,MATCH($A84&amp;$P84,NX!$B$9:$B$169,0)),"")</f>
        <v/>
      </c>
      <c r="U84" s="458"/>
      <c r="V84" s="463" t="s">
        <v>434</v>
      </c>
      <c r="W84" s="463" t="s">
        <v>51</v>
      </c>
      <c r="X84" s="464">
        <v>30000000</v>
      </c>
      <c r="Y84" s="452" t="str">
        <f t="shared" si="49"/>
        <v>11211</v>
      </c>
      <c r="Z84" s="452" t="str">
        <f t="shared" si="50"/>
        <v>131</v>
      </c>
      <c r="AA84" s="465">
        <f t="shared" si="51"/>
        <v>0</v>
      </c>
      <c r="AB84" s="466"/>
      <c r="AC84" s="467">
        <f t="shared" si="72"/>
        <v>0</v>
      </c>
      <c r="AD84" s="468" t="str">
        <f t="shared" si="53"/>
        <v>Cty TNHH Linh Inteck LFD</v>
      </c>
      <c r="AE84" s="468" t="str">
        <f t="shared" si="54"/>
        <v>h</v>
      </c>
      <c r="AF84" s="469" t="str">
        <f t="shared" si="55"/>
        <v/>
      </c>
      <c r="AG84" s="468" t="str">
        <f t="shared" si="56"/>
        <v/>
      </c>
      <c r="AH84" s="470" t="str">
        <f t="shared" si="57"/>
        <v/>
      </c>
      <c r="AI84" s="471" t="str">
        <f>IF($AB84&lt;&gt;"",VLOOKUP($M84,DMKH!$B$6:$F$1822,3,0),"")</f>
        <v/>
      </c>
      <c r="AJ84" s="472" t="str">
        <f t="shared" si="68"/>
        <v/>
      </c>
      <c r="AK84" s="472" t="str">
        <f t="shared" si="69"/>
        <v/>
      </c>
      <c r="AL84" s="473" t="str">
        <f t="shared" si="58"/>
        <v>03/12/2015</v>
      </c>
      <c r="AM84" s="473" t="str">
        <f t="shared" si="59"/>
        <v>Ngày 03 tháng 12 năm 2015</v>
      </c>
      <c r="AN84" s="474" t="str">
        <f t="shared" si="60"/>
        <v>11211lfd.cty</v>
      </c>
      <c r="AO84" s="475" t="str">
        <f t="shared" si="61"/>
        <v>131lfd.cty</v>
      </c>
      <c r="AP84" s="475" t="str">
        <f t="shared" si="62"/>
        <v/>
      </c>
      <c r="AQ84" s="475" t="str">
        <f t="shared" si="63"/>
        <v>12-11211</v>
      </c>
      <c r="AR84" s="475" t="str">
        <f t="shared" si="64"/>
        <v>12-131</v>
      </c>
      <c r="AS84" s="475" t="str">
        <f t="shared" si="70"/>
        <v/>
      </c>
      <c r="AT84" s="475" t="str">
        <f t="shared" si="71"/>
        <v/>
      </c>
      <c r="AU84" s="475" t="str">
        <f t="shared" si="65"/>
        <v>12GBC01011211</v>
      </c>
      <c r="AV84" s="475" t="str">
        <f t="shared" si="66"/>
        <v>12131</v>
      </c>
      <c r="AW84" s="475" t="str">
        <f t="shared" si="67"/>
        <v>12-11211-131</v>
      </c>
    </row>
    <row r="85" spans="1:49">
      <c r="A85" s="452">
        <f t="shared" si="44"/>
        <v>12</v>
      </c>
      <c r="B85" s="476" t="s">
        <v>602</v>
      </c>
      <c r="C85" s="476"/>
      <c r="D85" s="463" t="s">
        <v>932</v>
      </c>
      <c r="E85" s="463" t="s">
        <v>932</v>
      </c>
      <c r="F85" s="455">
        <v>54</v>
      </c>
      <c r="G85" s="456">
        <f t="array" ref="G85">IF(B85&lt;&gt;"",IF(AND(OR(V85=V84,W85=W84),F85=F84,K85=K84,N85=N84),G84,MAX(IF(B85=B$6:$B84,$G$6:G84))+1),"")</f>
        <v>5</v>
      </c>
      <c r="H85" s="457" t="str">
        <f t="shared" si="45"/>
        <v>PT005</v>
      </c>
      <c r="I85" s="457" t="str">
        <f t="array" ref="I85">IF(C85&lt;&gt;"",IF(AND(OR(V85=V84,W85=W84),F85=F84,K85=K84,N85=N84),I84,MAX(IF(C85=C$6:$C84,$I$6:I84))+1),"")</f>
        <v/>
      </c>
      <c r="J85" s="457" t="str">
        <f t="shared" si="46"/>
        <v/>
      </c>
      <c r="K85" s="1065" t="s">
        <v>933</v>
      </c>
      <c r="L85" s="459" t="str">
        <f>IF($K85&gt;0,VLOOKUP($K85,NV!$B$4:$C$33,2,0),"")</f>
        <v>Nguyễn Văn Quân</v>
      </c>
      <c r="M85" s="460"/>
      <c r="N85" s="461" t="str">
        <f t="shared" si="47"/>
        <v/>
      </c>
      <c r="O85" s="458" t="s">
        <v>902</v>
      </c>
      <c r="P85" s="458"/>
      <c r="Q85" s="461" t="str">
        <f t="shared" si="48"/>
        <v/>
      </c>
      <c r="R85" s="458"/>
      <c r="S85" s="458"/>
      <c r="T85" s="462" t="str">
        <f>IFERROR(INDEX(NX!$L$9:$L$168,MATCH($A85&amp;$P85,NX!$B$9:$B$169,0)),"")</f>
        <v/>
      </c>
      <c r="U85" s="458"/>
      <c r="V85" s="463" t="s">
        <v>38</v>
      </c>
      <c r="W85" s="463" t="s">
        <v>434</v>
      </c>
      <c r="X85" s="464">
        <v>20000000</v>
      </c>
      <c r="Y85" s="452" t="str">
        <f t="shared" si="49"/>
        <v>1111</v>
      </c>
      <c r="Z85" s="452" t="str">
        <f t="shared" si="50"/>
        <v>11211</v>
      </c>
      <c r="AA85" s="465">
        <f t="shared" si="51"/>
        <v>0</v>
      </c>
      <c r="AB85" s="466"/>
      <c r="AC85" s="467">
        <f t="shared" si="72"/>
        <v>0</v>
      </c>
      <c r="AD85" s="468" t="str">
        <f t="shared" si="53"/>
        <v/>
      </c>
      <c r="AE85" s="468" t="str">
        <f t="shared" si="54"/>
        <v/>
      </c>
      <c r="AF85" s="469" t="str">
        <f t="shared" si="55"/>
        <v/>
      </c>
      <c r="AG85" s="468" t="str">
        <f t="shared" si="56"/>
        <v/>
      </c>
      <c r="AH85" s="470" t="str">
        <f t="shared" si="57"/>
        <v/>
      </c>
      <c r="AI85" s="471" t="str">
        <f>IF($AB85&lt;&gt;"",VLOOKUP($M85,DMKH!$B$6:$F$1822,3,0),"")</f>
        <v/>
      </c>
      <c r="AJ85" s="472" t="str">
        <f t="shared" si="68"/>
        <v/>
      </c>
      <c r="AK85" s="472" t="str">
        <f t="shared" si="69"/>
        <v/>
      </c>
      <c r="AL85" s="473" t="str">
        <f t="shared" si="58"/>
        <v>03/12/2015</v>
      </c>
      <c r="AM85" s="473" t="str">
        <f t="shared" si="59"/>
        <v>Ngày 03 tháng 12 năm 2015</v>
      </c>
      <c r="AN85" s="474" t="str">
        <f t="shared" si="60"/>
        <v>1111</v>
      </c>
      <c r="AO85" s="475" t="str">
        <f t="shared" si="61"/>
        <v>11211</v>
      </c>
      <c r="AP85" s="475" t="str">
        <f t="shared" si="62"/>
        <v/>
      </c>
      <c r="AQ85" s="475" t="str">
        <f t="shared" si="63"/>
        <v>12-1111</v>
      </c>
      <c r="AR85" s="475" t="str">
        <f t="shared" si="64"/>
        <v>12-11211</v>
      </c>
      <c r="AS85" s="475" t="str">
        <f t="shared" si="70"/>
        <v/>
      </c>
      <c r="AT85" s="475" t="str">
        <f t="shared" si="71"/>
        <v/>
      </c>
      <c r="AU85" s="475" t="str">
        <f t="shared" si="65"/>
        <v>12PT0051111</v>
      </c>
      <c r="AV85" s="475" t="str">
        <f t="shared" si="66"/>
        <v>1211211</v>
      </c>
      <c r="AW85" s="475" t="str">
        <f t="shared" si="67"/>
        <v>12-1111-11211</v>
      </c>
    </row>
    <row r="86" spans="1:49">
      <c r="A86" s="452">
        <f t="shared" si="44"/>
        <v>12</v>
      </c>
      <c r="B86" s="476" t="s">
        <v>875</v>
      </c>
      <c r="C86" s="476"/>
      <c r="D86" s="463" t="s">
        <v>935</v>
      </c>
      <c r="E86" s="463" t="s">
        <v>935</v>
      </c>
      <c r="F86" s="455">
        <v>55</v>
      </c>
      <c r="G86" s="456">
        <f t="array" ref="G86">IF(B86&lt;&gt;"",IF(AND(OR(V86=V85,W86=W85),F86=F85,K86=K85,N86=N85),G85,MAX(IF(B86=B$6:$B85,$G$6:G85))+1),"")</f>
        <v>8</v>
      </c>
      <c r="H86" s="457" t="str">
        <f t="shared" si="45"/>
        <v>GBN008</v>
      </c>
      <c r="I86" s="457" t="str">
        <f t="array" ref="I86">IF(C86&lt;&gt;"",IF(AND(OR(V86=V85,W86=W85),F86=F85,K86=K85,N86=N85),I85,MAX(IF(C86=C$6:$C85,$I$6:I85))+1),"")</f>
        <v/>
      </c>
      <c r="J86" s="457" t="str">
        <f t="shared" si="46"/>
        <v/>
      </c>
      <c r="K86" s="1065"/>
      <c r="L86" s="459" t="str">
        <f>IF($K86&gt;0,VLOOKUP($K86,NV!$B$4:$C$33,2,0),"")</f>
        <v/>
      </c>
      <c r="M86" s="460"/>
      <c r="N86" s="461" t="str">
        <f t="shared" si="47"/>
        <v/>
      </c>
      <c r="O86" s="458" t="s">
        <v>903</v>
      </c>
      <c r="P86" s="458"/>
      <c r="Q86" s="461" t="str">
        <f t="shared" si="48"/>
        <v/>
      </c>
      <c r="R86" s="458"/>
      <c r="S86" s="458"/>
      <c r="T86" s="462" t="str">
        <f>IFERROR(INDEX(NX!$L$9:$L$168,MATCH($A86&amp;$P86,NX!$B$9:$B$169,0)),"")</f>
        <v/>
      </c>
      <c r="U86" s="458"/>
      <c r="V86" s="463" t="s">
        <v>312</v>
      </c>
      <c r="W86" s="463" t="s">
        <v>434</v>
      </c>
      <c r="X86" s="464">
        <v>55000</v>
      </c>
      <c r="Y86" s="452" t="str">
        <f t="shared" si="49"/>
        <v>64227</v>
      </c>
      <c r="Z86" s="452" t="str">
        <f t="shared" si="50"/>
        <v>11211</v>
      </c>
      <c r="AA86" s="465">
        <f t="shared" si="51"/>
        <v>0</v>
      </c>
      <c r="AB86" s="466"/>
      <c r="AC86" s="467">
        <f t="shared" si="72"/>
        <v>0</v>
      </c>
      <c r="AD86" s="468" t="str">
        <f t="shared" si="53"/>
        <v/>
      </c>
      <c r="AE86" s="468" t="str">
        <f t="shared" si="54"/>
        <v/>
      </c>
      <c r="AF86" s="469" t="str">
        <f t="shared" si="55"/>
        <v/>
      </c>
      <c r="AG86" s="468" t="str">
        <f t="shared" si="56"/>
        <v/>
      </c>
      <c r="AH86" s="470" t="str">
        <f t="shared" si="57"/>
        <v/>
      </c>
      <c r="AI86" s="471" t="str">
        <f>IF($AB86&lt;&gt;"",VLOOKUP($M86,DMKH!$B$6:$F$1822,3,0),"")</f>
        <v/>
      </c>
      <c r="AJ86" s="472" t="str">
        <f t="shared" si="68"/>
        <v/>
      </c>
      <c r="AK86" s="472" t="str">
        <f t="shared" si="69"/>
        <v/>
      </c>
      <c r="AL86" s="473" t="str">
        <f t="shared" si="58"/>
        <v>05/12/2015</v>
      </c>
      <c r="AM86" s="473" t="str">
        <f t="shared" si="59"/>
        <v>Ngày 05 tháng 12 năm 2015</v>
      </c>
      <c r="AN86" s="474" t="str">
        <f t="shared" si="60"/>
        <v>64227</v>
      </c>
      <c r="AO86" s="475" t="str">
        <f t="shared" si="61"/>
        <v>11211</v>
      </c>
      <c r="AP86" s="475" t="str">
        <f t="shared" si="62"/>
        <v/>
      </c>
      <c r="AQ86" s="475" t="str">
        <f t="shared" si="63"/>
        <v>12-64227</v>
      </c>
      <c r="AR86" s="475" t="str">
        <f t="shared" si="64"/>
        <v>12-11211</v>
      </c>
      <c r="AS86" s="475" t="str">
        <f t="shared" si="70"/>
        <v/>
      </c>
      <c r="AT86" s="475" t="str">
        <f t="shared" si="71"/>
        <v/>
      </c>
      <c r="AU86" s="475" t="str">
        <f t="shared" si="65"/>
        <v>12GBN00864227</v>
      </c>
      <c r="AV86" s="475" t="str">
        <f t="shared" si="66"/>
        <v>1211211</v>
      </c>
      <c r="AW86" s="475" t="str">
        <f t="shared" si="67"/>
        <v>12-64227-11211</v>
      </c>
    </row>
    <row r="87" spans="1:49">
      <c r="A87" s="452">
        <f t="shared" si="44"/>
        <v>12</v>
      </c>
      <c r="B87" s="476" t="s">
        <v>602</v>
      </c>
      <c r="C87" s="476"/>
      <c r="D87" s="463" t="s">
        <v>936</v>
      </c>
      <c r="E87" s="463" t="s">
        <v>936</v>
      </c>
      <c r="F87" s="455">
        <v>56</v>
      </c>
      <c r="G87" s="456">
        <f t="array" ref="G87">IF(B87&lt;&gt;"",IF(AND(OR(V87=V86,W87=W86),F87=F86,K87=K86,N87=N86),G86,MAX(IF(B87=B$6:$B86,$G$6:G86))+1),"")</f>
        <v>6</v>
      </c>
      <c r="H87" s="457" t="str">
        <f t="shared" si="45"/>
        <v>PT006</v>
      </c>
      <c r="I87" s="457" t="str">
        <f t="array" ref="I87">IF(C87&lt;&gt;"",IF(AND(OR(V87=V86,W87=W86),F87=F86,K87=K86,N87=N86),I86,MAX(IF(C87=C$6:$C86,$I$6:I86))+1),"")</f>
        <v/>
      </c>
      <c r="J87" s="457" t="str">
        <f t="shared" si="46"/>
        <v/>
      </c>
      <c r="K87" s="1065" t="s">
        <v>933</v>
      </c>
      <c r="L87" s="459" t="str">
        <f>IF($K87&gt;0,VLOOKUP($K87,NV!$B$4:$C$33,2,0),"")</f>
        <v>Nguyễn Văn Quân</v>
      </c>
      <c r="M87" s="460"/>
      <c r="N87" s="461" t="str">
        <f t="shared" si="47"/>
        <v/>
      </c>
      <c r="O87" s="458" t="s">
        <v>902</v>
      </c>
      <c r="P87" s="458"/>
      <c r="Q87" s="461" t="str">
        <f t="shared" si="48"/>
        <v/>
      </c>
      <c r="R87" s="458"/>
      <c r="S87" s="458"/>
      <c r="T87" s="462" t="str">
        <f>IFERROR(INDEX(NX!$L$9:$L$168,MATCH($A87&amp;$P87,NX!$B$9:$B$169,0)),"")</f>
        <v/>
      </c>
      <c r="U87" s="458"/>
      <c r="V87" s="463" t="s">
        <v>38</v>
      </c>
      <c r="W87" s="463" t="s">
        <v>434</v>
      </c>
      <c r="X87" s="464">
        <v>10000000</v>
      </c>
      <c r="Y87" s="452" t="str">
        <f t="shared" si="49"/>
        <v>1111</v>
      </c>
      <c r="Z87" s="452" t="str">
        <f t="shared" si="50"/>
        <v>11211</v>
      </c>
      <c r="AA87" s="465">
        <f t="shared" si="51"/>
        <v>0</v>
      </c>
      <c r="AB87" s="466"/>
      <c r="AC87" s="467">
        <f t="shared" si="72"/>
        <v>0</v>
      </c>
      <c r="AD87" s="468" t="str">
        <f t="shared" si="53"/>
        <v/>
      </c>
      <c r="AE87" s="468" t="str">
        <f t="shared" si="54"/>
        <v/>
      </c>
      <c r="AF87" s="469" t="str">
        <f t="shared" si="55"/>
        <v/>
      </c>
      <c r="AG87" s="468" t="str">
        <f t="shared" si="56"/>
        <v/>
      </c>
      <c r="AH87" s="470" t="str">
        <f t="shared" si="57"/>
        <v/>
      </c>
      <c r="AI87" s="471" t="str">
        <f>IF($AB87&lt;&gt;"",VLOOKUP($M87,DMKH!$B$6:$F$1822,3,0),"")</f>
        <v/>
      </c>
      <c r="AJ87" s="472" t="str">
        <f t="shared" si="68"/>
        <v/>
      </c>
      <c r="AK87" s="472" t="str">
        <f t="shared" si="69"/>
        <v/>
      </c>
      <c r="AL87" s="473" t="str">
        <f t="shared" si="58"/>
        <v>14/12/2015</v>
      </c>
      <c r="AM87" s="473" t="str">
        <f t="shared" si="59"/>
        <v>Ngày 14 tháng 12 năm 2015</v>
      </c>
      <c r="AN87" s="474" t="str">
        <f t="shared" si="60"/>
        <v>1111</v>
      </c>
      <c r="AO87" s="475" t="str">
        <f t="shared" si="61"/>
        <v>11211</v>
      </c>
      <c r="AP87" s="475" t="str">
        <f t="shared" si="62"/>
        <v/>
      </c>
      <c r="AQ87" s="475" t="str">
        <f t="shared" si="63"/>
        <v>12-1111</v>
      </c>
      <c r="AR87" s="475" t="str">
        <f t="shared" si="64"/>
        <v>12-11211</v>
      </c>
      <c r="AS87" s="475" t="str">
        <f t="shared" si="70"/>
        <v/>
      </c>
      <c r="AT87" s="475" t="str">
        <f t="shared" si="71"/>
        <v/>
      </c>
      <c r="AU87" s="475" t="str">
        <f t="shared" si="65"/>
        <v>12PT0061111</v>
      </c>
      <c r="AV87" s="475" t="str">
        <f t="shared" si="66"/>
        <v>1211211</v>
      </c>
      <c r="AW87" s="475" t="str">
        <f t="shared" si="67"/>
        <v>12-1111-11211</v>
      </c>
    </row>
    <row r="88" spans="1:49">
      <c r="A88" s="452">
        <f t="shared" si="44"/>
        <v>12</v>
      </c>
      <c r="B88" s="476" t="s">
        <v>875</v>
      </c>
      <c r="C88" s="476"/>
      <c r="D88" s="463" t="s">
        <v>936</v>
      </c>
      <c r="E88" s="463" t="s">
        <v>936</v>
      </c>
      <c r="F88" s="455">
        <v>57</v>
      </c>
      <c r="G88" s="456">
        <f t="array" ref="G88">IF(B88&lt;&gt;"",IF(AND(OR(V88=V87,W88=W87),F88=F87,K88=K87,N88=N87),G87,MAX(IF(B88=B$6:$B87,$G$6:G87))+1),"")</f>
        <v>9</v>
      </c>
      <c r="H88" s="457" t="str">
        <f t="shared" si="45"/>
        <v>GBN009</v>
      </c>
      <c r="I88" s="457" t="str">
        <f t="array" ref="I88">IF(C88&lt;&gt;"",IF(AND(OR(V88=V87,W88=W87),F88=F87,K88=K87,N88=N87),I87,MAX(IF(C88=C$6:$C87,$I$6:I87))+1),"")</f>
        <v/>
      </c>
      <c r="J88" s="457" t="str">
        <f t="shared" si="46"/>
        <v/>
      </c>
      <c r="K88" s="1065"/>
      <c r="L88" s="459" t="str">
        <f>IF($K88&gt;0,VLOOKUP($K88,NV!$B$4:$C$33,2,0),"")</f>
        <v/>
      </c>
      <c r="M88" s="460"/>
      <c r="N88" s="461" t="str">
        <f t="shared" si="47"/>
        <v/>
      </c>
      <c r="O88" s="458" t="s">
        <v>928</v>
      </c>
      <c r="P88" s="458"/>
      <c r="Q88" s="461" t="str">
        <f t="shared" si="48"/>
        <v/>
      </c>
      <c r="R88" s="458"/>
      <c r="S88" s="458"/>
      <c r="T88" s="462" t="str">
        <f>IFERROR(INDEX(NX!$L$9:$L$168,MATCH($A88&amp;$P88,NX!$B$9:$B$169,0)),"")</f>
        <v/>
      </c>
      <c r="U88" s="458"/>
      <c r="V88" s="463" t="s">
        <v>312</v>
      </c>
      <c r="W88" s="463" t="s">
        <v>434</v>
      </c>
      <c r="X88" s="464">
        <v>22000</v>
      </c>
      <c r="Y88" s="452" t="str">
        <f t="shared" si="49"/>
        <v>64227</v>
      </c>
      <c r="Z88" s="452" t="str">
        <f t="shared" si="50"/>
        <v>11211</v>
      </c>
      <c r="AA88" s="465">
        <f t="shared" si="51"/>
        <v>0</v>
      </c>
      <c r="AB88" s="466"/>
      <c r="AC88" s="467">
        <f t="shared" si="72"/>
        <v>0</v>
      </c>
      <c r="AD88" s="468" t="str">
        <f t="shared" si="53"/>
        <v/>
      </c>
      <c r="AE88" s="468" t="str">
        <f t="shared" si="54"/>
        <v/>
      </c>
      <c r="AF88" s="469" t="str">
        <f t="shared" si="55"/>
        <v/>
      </c>
      <c r="AG88" s="468" t="str">
        <f t="shared" si="56"/>
        <v/>
      </c>
      <c r="AH88" s="470" t="str">
        <f t="shared" si="57"/>
        <v/>
      </c>
      <c r="AI88" s="471" t="str">
        <f>IF($AB88&lt;&gt;"",VLOOKUP($M88,DMKH!$B$6:$F$1822,3,0),"")</f>
        <v/>
      </c>
      <c r="AJ88" s="472" t="str">
        <f t="shared" si="68"/>
        <v/>
      </c>
      <c r="AK88" s="472" t="str">
        <f t="shared" si="69"/>
        <v/>
      </c>
      <c r="AL88" s="473" t="str">
        <f t="shared" si="58"/>
        <v>14/12/2015</v>
      </c>
      <c r="AM88" s="473" t="str">
        <f t="shared" si="59"/>
        <v>Ngày 14 tháng 12 năm 2015</v>
      </c>
      <c r="AN88" s="474" t="str">
        <f t="shared" si="60"/>
        <v>64227</v>
      </c>
      <c r="AO88" s="475" t="str">
        <f t="shared" si="61"/>
        <v>11211</v>
      </c>
      <c r="AP88" s="475" t="str">
        <f t="shared" si="62"/>
        <v/>
      </c>
      <c r="AQ88" s="475" t="str">
        <f t="shared" si="63"/>
        <v>12-64227</v>
      </c>
      <c r="AR88" s="475" t="str">
        <f t="shared" si="64"/>
        <v>12-11211</v>
      </c>
      <c r="AS88" s="475" t="str">
        <f t="shared" si="70"/>
        <v/>
      </c>
      <c r="AT88" s="475" t="str">
        <f t="shared" si="71"/>
        <v/>
      </c>
      <c r="AU88" s="475" t="str">
        <f t="shared" si="65"/>
        <v>12GBN00964227</v>
      </c>
      <c r="AV88" s="475" t="str">
        <f t="shared" si="66"/>
        <v>1211211</v>
      </c>
      <c r="AW88" s="475" t="str">
        <f t="shared" si="67"/>
        <v>12-64227-11211</v>
      </c>
    </row>
    <row r="89" spans="1:49">
      <c r="A89" s="452">
        <f t="shared" si="44"/>
        <v>12</v>
      </c>
      <c r="B89" s="476" t="s">
        <v>875</v>
      </c>
      <c r="C89" s="476"/>
      <c r="D89" s="463" t="s">
        <v>938</v>
      </c>
      <c r="E89" s="463" t="s">
        <v>938</v>
      </c>
      <c r="F89" s="455">
        <v>58</v>
      </c>
      <c r="G89" s="456">
        <f t="array" ref="G89">IF(B89&lt;&gt;"",IF(AND(OR(V89=V88,W89=W88),F89=F88,K89=K88,N89=N88),G88,MAX(IF(B89=B$6:$B88,$G$6:G88))+1),"")</f>
        <v>10</v>
      </c>
      <c r="H89" s="457" t="str">
        <f t="shared" si="45"/>
        <v>GBN010</v>
      </c>
      <c r="I89" s="457" t="str">
        <f t="array" ref="I89">IF(C89&lt;&gt;"",IF(AND(OR(V89=V88,W89=W88),F89=F88,K89=K88,N89=N88),I88,MAX(IF(C89=C$6:$C88,$I$6:I88))+1),"")</f>
        <v/>
      </c>
      <c r="J89" s="457" t="str">
        <f t="shared" si="46"/>
        <v/>
      </c>
      <c r="K89" s="1065"/>
      <c r="L89" s="459" t="str">
        <f>IF($K89&gt;0,VLOOKUP($K89,NV!$B$4:$C$33,2,0),"")</f>
        <v/>
      </c>
      <c r="M89" s="460"/>
      <c r="N89" s="461" t="str">
        <f t="shared" si="47"/>
        <v/>
      </c>
      <c r="O89" s="458" t="s">
        <v>937</v>
      </c>
      <c r="P89" s="458"/>
      <c r="Q89" s="461" t="str">
        <f t="shared" si="48"/>
        <v/>
      </c>
      <c r="R89" s="458"/>
      <c r="S89" s="458"/>
      <c r="T89" s="462" t="str">
        <f>IFERROR(INDEX(NX!$L$9:$L$168,MATCH($A89&amp;$P89,NX!$B$9:$B$169,0)),"")</f>
        <v/>
      </c>
      <c r="U89" s="458"/>
      <c r="V89" s="463" t="s">
        <v>312</v>
      </c>
      <c r="W89" s="463" t="s">
        <v>434</v>
      </c>
      <c r="X89" s="464">
        <v>110000</v>
      </c>
      <c r="Y89" s="452" t="str">
        <f t="shared" si="49"/>
        <v>64227</v>
      </c>
      <c r="Z89" s="452" t="str">
        <f t="shared" si="50"/>
        <v>11211</v>
      </c>
      <c r="AA89" s="465">
        <f t="shared" si="51"/>
        <v>0</v>
      </c>
      <c r="AB89" s="466"/>
      <c r="AC89" s="467">
        <f t="shared" si="72"/>
        <v>0</v>
      </c>
      <c r="AD89" s="468" t="str">
        <f t="shared" si="53"/>
        <v/>
      </c>
      <c r="AE89" s="468" t="str">
        <f t="shared" si="54"/>
        <v/>
      </c>
      <c r="AF89" s="469" t="str">
        <f t="shared" si="55"/>
        <v/>
      </c>
      <c r="AG89" s="468" t="str">
        <f t="shared" si="56"/>
        <v/>
      </c>
      <c r="AH89" s="470" t="str">
        <f t="shared" si="57"/>
        <v/>
      </c>
      <c r="AI89" s="471" t="str">
        <f>IF($AB89&lt;&gt;"",VLOOKUP($M89,DMKH!$B$6:$F$1822,3,0),"")</f>
        <v/>
      </c>
      <c r="AJ89" s="472" t="str">
        <f t="shared" si="68"/>
        <v/>
      </c>
      <c r="AK89" s="472" t="str">
        <f t="shared" si="69"/>
        <v/>
      </c>
      <c r="AL89" s="473" t="str">
        <f t="shared" si="58"/>
        <v>22/12/2015</v>
      </c>
      <c r="AM89" s="473" t="str">
        <f t="shared" si="59"/>
        <v>Ngày 22 tháng 12 năm 2015</v>
      </c>
      <c r="AN89" s="474" t="str">
        <f t="shared" si="60"/>
        <v>64227</v>
      </c>
      <c r="AO89" s="475" t="str">
        <f t="shared" si="61"/>
        <v>11211</v>
      </c>
      <c r="AP89" s="475" t="str">
        <f t="shared" si="62"/>
        <v/>
      </c>
      <c r="AQ89" s="475" t="str">
        <f t="shared" si="63"/>
        <v>12-64227</v>
      </c>
      <c r="AR89" s="475" t="str">
        <f t="shared" si="64"/>
        <v>12-11211</v>
      </c>
      <c r="AS89" s="475" t="str">
        <f t="shared" si="70"/>
        <v/>
      </c>
      <c r="AT89" s="475" t="str">
        <f t="shared" si="71"/>
        <v/>
      </c>
      <c r="AU89" s="475" t="str">
        <f t="shared" si="65"/>
        <v>12GBN01064227</v>
      </c>
      <c r="AV89" s="475" t="str">
        <f t="shared" si="66"/>
        <v>1211211</v>
      </c>
      <c r="AW89" s="475" t="str">
        <f t="shared" si="67"/>
        <v>12-64227-11211</v>
      </c>
    </row>
    <row r="90" spans="1:49">
      <c r="A90" s="452">
        <f t="shared" si="44"/>
        <v>12</v>
      </c>
      <c r="B90" s="476" t="s">
        <v>876</v>
      </c>
      <c r="C90" s="476"/>
      <c r="D90" s="463" t="s">
        <v>941</v>
      </c>
      <c r="E90" s="463" t="s">
        <v>941</v>
      </c>
      <c r="F90" s="455">
        <v>59</v>
      </c>
      <c r="G90" s="456">
        <f t="array" ref="G90">IF(B90&lt;&gt;"",IF(AND(OR(V90=V89,W90=W89),F90=F89,K90=K89,N90=N89),G89,MAX(IF(B90=B$6:$B89,$G$6:G89))+1),"")</f>
        <v>11</v>
      </c>
      <c r="H90" s="457" t="str">
        <f t="shared" si="45"/>
        <v>GBC011</v>
      </c>
      <c r="I90" s="457" t="str">
        <f t="array" ref="I90">IF(C90&lt;&gt;"",IF(AND(OR(V90=V89,W90=W89),F90=F89,K90=K89,N90=N89),I89,MAX(IF(C90=C$6:$C89,$I$6:I89))+1),"")</f>
        <v/>
      </c>
      <c r="J90" s="457" t="str">
        <f t="shared" si="46"/>
        <v/>
      </c>
      <c r="K90" s="1065"/>
      <c r="L90" s="459" t="str">
        <f>IF($K90&gt;0,VLOOKUP($K90,NV!$B$4:$C$33,2,0),"")</f>
        <v/>
      </c>
      <c r="M90" s="460" t="s">
        <v>940</v>
      </c>
      <c r="N90" s="461" t="str">
        <f t="shared" si="47"/>
        <v>Cty TNHH Công trình kiến trúc Vi Toản</v>
      </c>
      <c r="O90" s="458" t="s">
        <v>965</v>
      </c>
      <c r="P90" s="458"/>
      <c r="Q90" s="461" t="str">
        <f t="shared" si="48"/>
        <v/>
      </c>
      <c r="R90" s="458"/>
      <c r="S90" s="458"/>
      <c r="T90" s="462" t="str">
        <f>IFERROR(INDEX(NX!$L$9:$L$168,MATCH($A90&amp;$P90,NX!$B$9:$B$169,0)),"")</f>
        <v/>
      </c>
      <c r="U90" s="458"/>
      <c r="V90" s="463" t="s">
        <v>434</v>
      </c>
      <c r="W90" s="463" t="s">
        <v>51</v>
      </c>
      <c r="X90" s="464">
        <v>30000000</v>
      </c>
      <c r="Y90" s="452" t="str">
        <f t="shared" si="49"/>
        <v>11211</v>
      </c>
      <c r="Z90" s="452" t="str">
        <f t="shared" si="50"/>
        <v>131</v>
      </c>
      <c r="AA90" s="465">
        <f t="shared" si="51"/>
        <v>0</v>
      </c>
      <c r="AB90" s="466"/>
      <c r="AC90" s="467">
        <f t="shared" si="72"/>
        <v>0</v>
      </c>
      <c r="AD90" s="468" t="str">
        <f t="shared" si="53"/>
        <v>Cty TNHH Công trình kiến trúc Vi Toản</v>
      </c>
      <c r="AE90" s="468" t="str">
        <f t="shared" si="54"/>
        <v>a</v>
      </c>
      <c r="AF90" s="469" t="str">
        <f t="shared" si="55"/>
        <v/>
      </c>
      <c r="AG90" s="468" t="str">
        <f t="shared" si="56"/>
        <v/>
      </c>
      <c r="AH90" s="470" t="str">
        <f t="shared" si="57"/>
        <v/>
      </c>
      <c r="AI90" s="471" t="str">
        <f>IF($AB90&lt;&gt;"",VLOOKUP($M90,DMKH!$B$6:$F$1822,3,0),"")</f>
        <v/>
      </c>
      <c r="AJ90" s="472" t="str">
        <f t="shared" si="68"/>
        <v/>
      </c>
      <c r="AK90" s="472" t="str">
        <f t="shared" si="69"/>
        <v/>
      </c>
      <c r="AL90" s="473" t="str">
        <f t="shared" si="58"/>
        <v>25/12/2015</v>
      </c>
      <c r="AM90" s="473" t="str">
        <f t="shared" si="59"/>
        <v>Ngày 25 tháng 12 năm 2015</v>
      </c>
      <c r="AN90" s="474" t="str">
        <f t="shared" si="60"/>
        <v>11211vitoan.cty</v>
      </c>
      <c r="AO90" s="475" t="str">
        <f t="shared" si="61"/>
        <v>131vitoan.cty</v>
      </c>
      <c r="AP90" s="475" t="str">
        <f t="shared" si="62"/>
        <v/>
      </c>
      <c r="AQ90" s="475" t="str">
        <f t="shared" si="63"/>
        <v>12-11211</v>
      </c>
      <c r="AR90" s="475" t="str">
        <f t="shared" si="64"/>
        <v>12-131</v>
      </c>
      <c r="AS90" s="475" t="str">
        <f t="shared" si="70"/>
        <v/>
      </c>
      <c r="AT90" s="475" t="str">
        <f t="shared" si="71"/>
        <v/>
      </c>
      <c r="AU90" s="475" t="str">
        <f t="shared" si="65"/>
        <v>12GBC01111211</v>
      </c>
      <c r="AV90" s="475" t="str">
        <f t="shared" si="66"/>
        <v>12131</v>
      </c>
      <c r="AW90" s="475" t="str">
        <f t="shared" si="67"/>
        <v>12-11211-131</v>
      </c>
    </row>
    <row r="91" spans="1:49">
      <c r="A91" s="452">
        <f t="shared" si="44"/>
        <v>12</v>
      </c>
      <c r="B91" s="476" t="s">
        <v>876</v>
      </c>
      <c r="C91" s="476"/>
      <c r="D91" s="463" t="s">
        <v>941</v>
      </c>
      <c r="E91" s="463" t="s">
        <v>941</v>
      </c>
      <c r="F91" s="455">
        <v>60</v>
      </c>
      <c r="G91" s="456">
        <f t="array" ref="G91">IF(B91&lt;&gt;"",IF(AND(OR(V91=V90,W91=W90),F91=F90,K91=K90,N91=N90),G90,MAX(IF(B91=B$6:$B90,$G$6:G90))+1),"")</f>
        <v>12</v>
      </c>
      <c r="H91" s="457" t="str">
        <f t="shared" si="45"/>
        <v>GBC012</v>
      </c>
      <c r="I91" s="457" t="str">
        <f t="array" ref="I91">IF(C91&lt;&gt;"",IF(AND(OR(V91=V90,W91=W90),F91=F90,K91=K90,N91=N90),I90,MAX(IF(C91=C$6:$C90,$I$6:I90))+1),"")</f>
        <v/>
      </c>
      <c r="J91" s="457" t="str">
        <f t="shared" si="46"/>
        <v/>
      </c>
      <c r="K91" s="1065"/>
      <c r="L91" s="459" t="str">
        <f>IF($K91&gt;0,VLOOKUP($K91,NV!$B$4:$C$33,2,0),"")</f>
        <v/>
      </c>
      <c r="M91" s="460"/>
      <c r="N91" s="461" t="str">
        <f t="shared" si="47"/>
        <v/>
      </c>
      <c r="O91" s="458" t="s">
        <v>882</v>
      </c>
      <c r="P91" s="458"/>
      <c r="Q91" s="461" t="str">
        <f t="shared" si="48"/>
        <v/>
      </c>
      <c r="R91" s="458"/>
      <c r="S91" s="458"/>
      <c r="T91" s="462" t="str">
        <f>IFERROR(INDEX(NX!$L$9:$L$168,MATCH($A91&amp;$P91,NX!$B$9:$B$169,0)),"")</f>
        <v/>
      </c>
      <c r="U91" s="458"/>
      <c r="V91" s="463" t="s">
        <v>434</v>
      </c>
      <c r="W91" s="463" t="s">
        <v>259</v>
      </c>
      <c r="X91" s="464">
        <v>4603</v>
      </c>
      <c r="Y91" s="452" t="str">
        <f t="shared" si="49"/>
        <v>11211</v>
      </c>
      <c r="Z91" s="452" t="str">
        <f t="shared" si="50"/>
        <v>515</v>
      </c>
      <c r="AA91" s="465">
        <f t="shared" si="51"/>
        <v>0</v>
      </c>
      <c r="AB91" s="466"/>
      <c r="AC91" s="467">
        <f t="shared" si="72"/>
        <v>0</v>
      </c>
      <c r="AD91" s="468" t="str">
        <f t="shared" si="53"/>
        <v/>
      </c>
      <c r="AE91" s="468" t="str">
        <f t="shared" si="54"/>
        <v/>
      </c>
      <c r="AF91" s="469" t="str">
        <f t="shared" si="55"/>
        <v/>
      </c>
      <c r="AG91" s="468" t="str">
        <f t="shared" si="56"/>
        <v/>
      </c>
      <c r="AH91" s="470" t="str">
        <f t="shared" si="57"/>
        <v/>
      </c>
      <c r="AI91" s="471" t="str">
        <f>IF($AB91&lt;&gt;"",VLOOKUP($M91,DMKH!$B$6:$F$1822,3,0),"")</f>
        <v/>
      </c>
      <c r="AJ91" s="472" t="str">
        <f t="shared" si="68"/>
        <v/>
      </c>
      <c r="AK91" s="472" t="str">
        <f t="shared" si="69"/>
        <v/>
      </c>
      <c r="AL91" s="473" t="str">
        <f t="shared" si="58"/>
        <v>25/12/2015</v>
      </c>
      <c r="AM91" s="473" t="str">
        <f t="shared" si="59"/>
        <v>Ngày 25 tháng 12 năm 2015</v>
      </c>
      <c r="AN91" s="474" t="str">
        <f t="shared" si="60"/>
        <v>11211</v>
      </c>
      <c r="AO91" s="475" t="str">
        <f t="shared" si="61"/>
        <v>515</v>
      </c>
      <c r="AP91" s="475" t="str">
        <f t="shared" si="62"/>
        <v/>
      </c>
      <c r="AQ91" s="475" t="str">
        <f t="shared" si="63"/>
        <v>12-11211</v>
      </c>
      <c r="AR91" s="475" t="str">
        <f t="shared" si="64"/>
        <v>12-515</v>
      </c>
      <c r="AS91" s="475" t="str">
        <f t="shared" si="70"/>
        <v/>
      </c>
      <c r="AT91" s="475" t="str">
        <f t="shared" si="71"/>
        <v/>
      </c>
      <c r="AU91" s="475" t="str">
        <f t="shared" si="65"/>
        <v>12GBC01211211</v>
      </c>
      <c r="AV91" s="475" t="str">
        <f t="shared" si="66"/>
        <v>12515</v>
      </c>
      <c r="AW91" s="475" t="str">
        <f t="shared" si="67"/>
        <v>12-11211-515</v>
      </c>
    </row>
    <row r="92" spans="1:49">
      <c r="A92" s="452">
        <f t="shared" si="44"/>
        <v>12</v>
      </c>
      <c r="B92" s="476" t="s">
        <v>602</v>
      </c>
      <c r="C92" s="476"/>
      <c r="D92" s="463" t="s">
        <v>942</v>
      </c>
      <c r="E92" s="463" t="s">
        <v>942</v>
      </c>
      <c r="F92" s="455">
        <v>61</v>
      </c>
      <c r="G92" s="456">
        <f t="array" ref="G92">IF(B92&lt;&gt;"",IF(AND(OR(V92=V91,W92=W91),F92=F91,K92=K91,N92=N91),G91,MAX(IF(B92=B$6:$B91,$G$6:G91))+1),"")</f>
        <v>7</v>
      </c>
      <c r="H92" s="457" t="str">
        <f t="shared" si="45"/>
        <v>PT007</v>
      </c>
      <c r="I92" s="457" t="str">
        <f t="array" ref="I92">IF(C92&lt;&gt;"",IF(AND(OR(V92=V91,W92=W91),F92=F91,K92=K91,N92=N91),I91,MAX(IF(C92=C$6:$C91,$I$6:I91))+1),"")</f>
        <v/>
      </c>
      <c r="J92" s="457" t="str">
        <f t="shared" si="46"/>
        <v/>
      </c>
      <c r="K92" s="1065" t="s">
        <v>933</v>
      </c>
      <c r="L92" s="459" t="str">
        <f>IF($K92&gt;0,VLOOKUP($K92,NV!$B$4:$C$33,2,0),"")</f>
        <v>Nguyễn Văn Quân</v>
      </c>
      <c r="M92" s="460"/>
      <c r="N92" s="461" t="str">
        <f t="shared" si="47"/>
        <v/>
      </c>
      <c r="O92" s="458" t="s">
        <v>902</v>
      </c>
      <c r="P92" s="458"/>
      <c r="Q92" s="461" t="str">
        <f t="shared" si="48"/>
        <v/>
      </c>
      <c r="R92" s="458"/>
      <c r="S92" s="458"/>
      <c r="T92" s="462" t="str">
        <f>IFERROR(INDEX(NX!$L$9:$L$168,MATCH($A92&amp;$P92,NX!$B$9:$B$169,0)),"")</f>
        <v/>
      </c>
      <c r="U92" s="458"/>
      <c r="V92" s="463" t="s">
        <v>38</v>
      </c>
      <c r="W92" s="463" t="s">
        <v>434</v>
      </c>
      <c r="X92" s="464">
        <v>30000000</v>
      </c>
      <c r="Y92" s="452" t="str">
        <f t="shared" si="49"/>
        <v>1111</v>
      </c>
      <c r="Z92" s="452" t="str">
        <f t="shared" si="50"/>
        <v>11211</v>
      </c>
      <c r="AA92" s="465">
        <f t="shared" si="51"/>
        <v>0</v>
      </c>
      <c r="AB92" s="466"/>
      <c r="AC92" s="467">
        <f t="shared" si="72"/>
        <v>0</v>
      </c>
      <c r="AD92" s="468" t="str">
        <f t="shared" si="53"/>
        <v/>
      </c>
      <c r="AE92" s="468" t="str">
        <f t="shared" si="54"/>
        <v/>
      </c>
      <c r="AF92" s="469" t="str">
        <f t="shared" si="55"/>
        <v/>
      </c>
      <c r="AG92" s="468" t="str">
        <f t="shared" si="56"/>
        <v/>
      </c>
      <c r="AH92" s="470" t="str">
        <f t="shared" si="57"/>
        <v/>
      </c>
      <c r="AI92" s="471" t="str">
        <f>IF($AB92&lt;&gt;"",VLOOKUP($M92,DMKH!$B$6:$F$1822,3,0),"")</f>
        <v/>
      </c>
      <c r="AJ92" s="472" t="str">
        <f t="shared" si="68"/>
        <v/>
      </c>
      <c r="AK92" s="472" t="str">
        <f t="shared" si="69"/>
        <v/>
      </c>
      <c r="AL92" s="473" t="str">
        <f t="shared" si="58"/>
        <v>28/12/2015</v>
      </c>
      <c r="AM92" s="473" t="str">
        <f t="shared" si="59"/>
        <v>Ngày 28 tháng 12 năm 2015</v>
      </c>
      <c r="AN92" s="474" t="str">
        <f t="shared" si="60"/>
        <v>1111</v>
      </c>
      <c r="AO92" s="475" t="str">
        <f t="shared" si="61"/>
        <v>11211</v>
      </c>
      <c r="AP92" s="475" t="str">
        <f t="shared" si="62"/>
        <v/>
      </c>
      <c r="AQ92" s="475" t="str">
        <f t="shared" si="63"/>
        <v>12-1111</v>
      </c>
      <c r="AR92" s="475" t="str">
        <f t="shared" si="64"/>
        <v>12-11211</v>
      </c>
      <c r="AS92" s="475" t="str">
        <f t="shared" si="70"/>
        <v/>
      </c>
      <c r="AT92" s="475" t="str">
        <f t="shared" si="71"/>
        <v/>
      </c>
      <c r="AU92" s="475" t="str">
        <f t="shared" si="65"/>
        <v>12PT0071111</v>
      </c>
      <c r="AV92" s="475" t="str">
        <f t="shared" si="66"/>
        <v>1211211</v>
      </c>
      <c r="AW92" s="475" t="str">
        <f t="shared" si="67"/>
        <v>12-1111-11211</v>
      </c>
    </row>
    <row r="93" spans="1:49">
      <c r="A93" s="452">
        <f t="shared" si="44"/>
        <v>12</v>
      </c>
      <c r="B93" s="476" t="s">
        <v>875</v>
      </c>
      <c r="C93" s="476"/>
      <c r="D93" s="463" t="s">
        <v>942</v>
      </c>
      <c r="E93" s="463" t="s">
        <v>942</v>
      </c>
      <c r="F93" s="455">
        <v>62</v>
      </c>
      <c r="G93" s="456">
        <f t="array" ref="G93">IF(B93&lt;&gt;"",IF(AND(OR(V93=V92,W93=W92),F93=F92,K93=K92,N93=N92),G92,MAX(IF(B93=B$6:$B92,$G$6:G92))+1),"")</f>
        <v>11</v>
      </c>
      <c r="H93" s="457" t="str">
        <f t="shared" si="45"/>
        <v>GBN011</v>
      </c>
      <c r="I93" s="457" t="str">
        <f t="array" ref="I93">IF(C93&lt;&gt;"",IF(AND(OR(V93=V92,W93=W92),F93=F92,K93=K92,N93=N92),I92,MAX(IF(C93=C$6:$C92,$I$6:I92))+1),"")</f>
        <v/>
      </c>
      <c r="J93" s="457" t="str">
        <f t="shared" si="46"/>
        <v/>
      </c>
      <c r="K93" s="1065"/>
      <c r="L93" s="459" t="str">
        <f>IF($K93&gt;0,VLOOKUP($K93,NV!$B$4:$C$33,2,0),"")</f>
        <v/>
      </c>
      <c r="M93" s="460"/>
      <c r="N93" s="461" t="str">
        <f t="shared" si="47"/>
        <v/>
      </c>
      <c r="O93" s="458" t="s">
        <v>928</v>
      </c>
      <c r="P93" s="458"/>
      <c r="Q93" s="461" t="str">
        <f t="shared" si="48"/>
        <v/>
      </c>
      <c r="R93" s="458"/>
      <c r="S93" s="458"/>
      <c r="T93" s="462" t="str">
        <f>IFERROR(INDEX(NX!$L$9:$L$168,MATCH($A93&amp;$P93,NX!$B$9:$B$169,0)),"")</f>
        <v/>
      </c>
      <c r="U93" s="458"/>
      <c r="V93" s="463" t="s">
        <v>312</v>
      </c>
      <c r="W93" s="463" t="s">
        <v>434</v>
      </c>
      <c r="X93" s="464">
        <v>22000</v>
      </c>
      <c r="Y93" s="452" t="str">
        <f t="shared" si="49"/>
        <v>64227</v>
      </c>
      <c r="Z93" s="452" t="str">
        <f t="shared" si="50"/>
        <v>11211</v>
      </c>
      <c r="AA93" s="465">
        <f t="shared" si="51"/>
        <v>0</v>
      </c>
      <c r="AB93" s="466"/>
      <c r="AC93" s="467">
        <f t="shared" si="72"/>
        <v>0</v>
      </c>
      <c r="AD93" s="468" t="str">
        <f t="shared" si="53"/>
        <v/>
      </c>
      <c r="AE93" s="468" t="str">
        <f t="shared" si="54"/>
        <v/>
      </c>
      <c r="AF93" s="469" t="str">
        <f t="shared" si="55"/>
        <v/>
      </c>
      <c r="AG93" s="468" t="str">
        <f t="shared" si="56"/>
        <v/>
      </c>
      <c r="AH93" s="470" t="str">
        <f t="shared" si="57"/>
        <v/>
      </c>
      <c r="AI93" s="471" t="str">
        <f>IF($AB93&lt;&gt;"",VLOOKUP($M93,DMKH!$B$6:$F$1822,3,0),"")</f>
        <v/>
      </c>
      <c r="AJ93" s="472" t="str">
        <f t="shared" si="68"/>
        <v/>
      </c>
      <c r="AK93" s="472" t="str">
        <f t="shared" si="69"/>
        <v/>
      </c>
      <c r="AL93" s="473" t="str">
        <f t="shared" si="58"/>
        <v>28/12/2015</v>
      </c>
      <c r="AM93" s="473" t="str">
        <f t="shared" si="59"/>
        <v>Ngày 28 tháng 12 năm 2015</v>
      </c>
      <c r="AN93" s="474" t="str">
        <f t="shared" si="60"/>
        <v>64227</v>
      </c>
      <c r="AO93" s="475" t="str">
        <f t="shared" si="61"/>
        <v>11211</v>
      </c>
      <c r="AP93" s="475" t="str">
        <f t="shared" si="62"/>
        <v/>
      </c>
      <c r="AQ93" s="475" t="str">
        <f t="shared" si="63"/>
        <v>12-64227</v>
      </c>
      <c r="AR93" s="475" t="str">
        <f t="shared" si="64"/>
        <v>12-11211</v>
      </c>
      <c r="AS93" s="475" t="str">
        <f t="shared" si="70"/>
        <v/>
      </c>
      <c r="AT93" s="475" t="str">
        <f t="shared" si="71"/>
        <v/>
      </c>
      <c r="AU93" s="475" t="str">
        <f t="shared" si="65"/>
        <v>12GBN01164227</v>
      </c>
      <c r="AV93" s="475" t="str">
        <f t="shared" si="66"/>
        <v>1211211</v>
      </c>
      <c r="AW93" s="475" t="str">
        <f t="shared" si="67"/>
        <v>12-64227-11211</v>
      </c>
    </row>
    <row r="94" spans="1:49">
      <c r="A94" s="452">
        <f t="shared" si="44"/>
        <v>12</v>
      </c>
      <c r="B94" s="476" t="s">
        <v>869</v>
      </c>
      <c r="C94" s="476"/>
      <c r="D94" s="463" t="s">
        <v>943</v>
      </c>
      <c r="E94" s="463" t="s">
        <v>943</v>
      </c>
      <c r="F94" s="455">
        <v>63</v>
      </c>
      <c r="G94" s="456">
        <f t="array" ref="G94">IF(B94&lt;&gt;"",IF(AND(OR(V94=V93,W94=W93),F94=F93,K94=K93,N94=N93),G93,MAX(IF(B94=B$6:$B93,$G$6:G93))+1),"")</f>
        <v>29</v>
      </c>
      <c r="H94" s="457" t="str">
        <f t="shared" si="45"/>
        <v>PKT029</v>
      </c>
      <c r="I94" s="457" t="str">
        <f t="array" ref="I94">IF(C94&lt;&gt;"",IF(AND(OR(V94=V93,W94=W93),F94=F93,K94=K93,N94=N93),I93,MAX(IF(C94=C$6:$C93,$I$6:I93))+1),"")</f>
        <v/>
      </c>
      <c r="J94" s="457" t="str">
        <f t="shared" si="46"/>
        <v/>
      </c>
      <c r="K94" s="1065" t="s">
        <v>933</v>
      </c>
      <c r="L94" s="459" t="str">
        <f>IF($K94&gt;0,VLOOKUP($K94,NV!$B$4:$C$33,2,0),"")</f>
        <v>Nguyễn Văn Quân</v>
      </c>
      <c r="M94" s="460"/>
      <c r="N94" s="461" t="str">
        <f t="shared" si="47"/>
        <v/>
      </c>
      <c r="O94" s="458" t="s">
        <v>967</v>
      </c>
      <c r="P94" s="458"/>
      <c r="Q94" s="461" t="str">
        <f t="shared" si="48"/>
        <v/>
      </c>
      <c r="R94" s="458"/>
      <c r="S94" s="458"/>
      <c r="T94" s="462" t="str">
        <f>IFERROR(INDEX(NX!$L$9:$L$168,MATCH($A94&amp;$P94,NX!$B$9:$B$169,0)),"")</f>
        <v/>
      </c>
      <c r="U94" s="458" t="s">
        <v>961</v>
      </c>
      <c r="V94" s="463" t="s">
        <v>783</v>
      </c>
      <c r="W94" s="463" t="s">
        <v>178</v>
      </c>
      <c r="X94" s="464">
        <v>3574000</v>
      </c>
      <c r="Y94" s="452" t="str">
        <f t="shared" si="49"/>
        <v>1542</v>
      </c>
      <c r="Z94" s="452" t="str">
        <f t="shared" si="50"/>
        <v>334</v>
      </c>
      <c r="AA94" s="465" t="str">
        <f t="shared" si="51"/>
        <v>Trùng mã</v>
      </c>
      <c r="AB94" s="466"/>
      <c r="AC94" s="467">
        <f t="shared" si="72"/>
        <v>0</v>
      </c>
      <c r="AD94" s="468" t="str">
        <f t="shared" si="53"/>
        <v/>
      </c>
      <c r="AE94" s="468" t="str">
        <f t="shared" si="54"/>
        <v/>
      </c>
      <c r="AF94" s="469" t="str">
        <f t="shared" si="55"/>
        <v/>
      </c>
      <c r="AG94" s="468" t="str">
        <f t="shared" si="56"/>
        <v/>
      </c>
      <c r="AH94" s="470" t="str">
        <f t="shared" si="57"/>
        <v/>
      </c>
      <c r="AI94" s="471" t="str">
        <f>IF($AB94&lt;&gt;"",VLOOKUP($M94,DMKH!$B$6:$F$1822,3,0),"")</f>
        <v/>
      </c>
      <c r="AJ94" s="472" t="str">
        <f t="shared" si="68"/>
        <v>64221</v>
      </c>
      <c r="AK94" s="472">
        <f t="shared" si="69"/>
        <v>4830000</v>
      </c>
      <c r="AL94" s="473" t="str">
        <f t="shared" si="58"/>
        <v>31/12/2015</v>
      </c>
      <c r="AM94" s="473" t="str">
        <f t="shared" si="59"/>
        <v>Ngày 31 tháng 12 năm 2015</v>
      </c>
      <c r="AN94" s="474" t="str">
        <f t="shared" si="60"/>
        <v>1542</v>
      </c>
      <c r="AO94" s="475" t="str">
        <f t="shared" si="61"/>
        <v>334</v>
      </c>
      <c r="AP94" s="475" t="str">
        <f t="shared" si="62"/>
        <v/>
      </c>
      <c r="AQ94" s="475" t="str">
        <f t="shared" si="63"/>
        <v>12-1542</v>
      </c>
      <c r="AR94" s="475" t="str">
        <f t="shared" si="64"/>
        <v>12-334</v>
      </c>
      <c r="AS94" s="475" t="str">
        <f t="shared" si="70"/>
        <v/>
      </c>
      <c r="AT94" s="475" t="str">
        <f t="shared" si="71"/>
        <v/>
      </c>
      <c r="AU94" s="475" t="str">
        <f t="shared" si="65"/>
        <v>12PKT029HD2611/HĐKT1542</v>
      </c>
      <c r="AV94" s="475" t="str">
        <f t="shared" si="66"/>
        <v>12HD2611/HĐKT334</v>
      </c>
      <c r="AW94" s="475" t="str">
        <f t="shared" si="67"/>
        <v>12-1542-334</v>
      </c>
    </row>
    <row r="95" spans="1:49">
      <c r="A95" s="452">
        <f t="shared" si="44"/>
        <v>12</v>
      </c>
      <c r="B95" s="476" t="s">
        <v>869</v>
      </c>
      <c r="C95" s="476"/>
      <c r="D95" s="463" t="s">
        <v>943</v>
      </c>
      <c r="E95" s="463" t="s">
        <v>943</v>
      </c>
      <c r="F95" s="455">
        <v>63</v>
      </c>
      <c r="G95" s="456">
        <f t="array" ref="G95">IF(B95&lt;&gt;"",IF(AND(OR(V95=V94,W95=W94),F95=F94,K95=K94,N95=N94),G94,MAX(IF(B95=B$6:$B94,$G$6:G94))+1),"")</f>
        <v>29</v>
      </c>
      <c r="H95" s="457" t="str">
        <f t="shared" si="45"/>
        <v>PKT029</v>
      </c>
      <c r="I95" s="457" t="str">
        <f t="array" ref="I95">IF(C95&lt;&gt;"",IF(AND(OR(V95=V94,W95=W94),F95=F94,K95=K94,N95=N94),I94,MAX(IF(C95=C$6:$C94,$I$6:I94))+1),"")</f>
        <v/>
      </c>
      <c r="J95" s="457" t="str">
        <f t="shared" si="46"/>
        <v/>
      </c>
      <c r="K95" s="1065" t="s">
        <v>933</v>
      </c>
      <c r="L95" s="459" t="str">
        <f>IF($K95&gt;0,VLOOKUP($K95,NV!$B$4:$C$33,2,0),"")</f>
        <v>Nguyễn Văn Quân</v>
      </c>
      <c r="M95" s="460"/>
      <c r="N95" s="461" t="str">
        <f t="shared" si="47"/>
        <v/>
      </c>
      <c r="O95" s="458" t="s">
        <v>967</v>
      </c>
      <c r="P95" s="458"/>
      <c r="Q95" s="461" t="str">
        <f t="shared" si="48"/>
        <v/>
      </c>
      <c r="R95" s="458"/>
      <c r="S95" s="458"/>
      <c r="T95" s="462" t="str">
        <f>IFERROR(INDEX(NX!$L$9:$L$168,MATCH($A95&amp;$P95,NX!$B$9:$B$169,0)),"")</f>
        <v/>
      </c>
      <c r="U95" s="458"/>
      <c r="V95" s="463" t="s">
        <v>301</v>
      </c>
      <c r="W95" s="463" t="s">
        <v>178</v>
      </c>
      <c r="X95" s="464">
        <v>4830000</v>
      </c>
      <c r="Y95" s="452" t="str">
        <f t="shared" si="49"/>
        <v>64221</v>
      </c>
      <c r="Z95" s="452" t="str">
        <f t="shared" si="50"/>
        <v>334</v>
      </c>
      <c r="AA95" s="465" t="str">
        <f t="shared" si="51"/>
        <v>Trùng mã</v>
      </c>
      <c r="AB95" s="466"/>
      <c r="AC95" s="467">
        <f t="shared" si="72"/>
        <v>0</v>
      </c>
      <c r="AD95" s="468" t="str">
        <f t="shared" si="53"/>
        <v/>
      </c>
      <c r="AE95" s="468" t="str">
        <f t="shared" si="54"/>
        <v/>
      </c>
      <c r="AF95" s="469" t="str">
        <f t="shared" si="55"/>
        <v/>
      </c>
      <c r="AG95" s="468" t="str">
        <f t="shared" si="56"/>
        <v/>
      </c>
      <c r="AH95" s="470" t="str">
        <f t="shared" si="57"/>
        <v/>
      </c>
      <c r="AI95" s="471" t="str">
        <f>IF($AB95&lt;&gt;"",VLOOKUP($M95,DMKH!$B$6:$F$1822,3,0),"")</f>
        <v/>
      </c>
      <c r="AJ95" s="472" t="str">
        <f t="shared" si="68"/>
        <v/>
      </c>
      <c r="AK95" s="472" t="str">
        <f t="shared" si="69"/>
        <v/>
      </c>
      <c r="AL95" s="473" t="str">
        <f t="shared" si="58"/>
        <v>31/12/2015</v>
      </c>
      <c r="AM95" s="473" t="str">
        <f t="shared" si="59"/>
        <v>Ngày 31 tháng 12 năm 2015</v>
      </c>
      <c r="AN95" s="474" t="str">
        <f t="shared" si="60"/>
        <v>64221</v>
      </c>
      <c r="AO95" s="475" t="str">
        <f t="shared" si="61"/>
        <v>334</v>
      </c>
      <c r="AP95" s="475" t="str">
        <f t="shared" si="62"/>
        <v/>
      </c>
      <c r="AQ95" s="475" t="str">
        <f t="shared" si="63"/>
        <v>12-64221</v>
      </c>
      <c r="AR95" s="475" t="str">
        <f t="shared" si="64"/>
        <v>12-334</v>
      </c>
      <c r="AS95" s="475" t="str">
        <f t="shared" si="70"/>
        <v/>
      </c>
      <c r="AT95" s="475" t="str">
        <f t="shared" si="71"/>
        <v/>
      </c>
      <c r="AU95" s="475" t="str">
        <f t="shared" si="65"/>
        <v>12PKT02964221</v>
      </c>
      <c r="AV95" s="475" t="str">
        <f t="shared" si="66"/>
        <v>12334</v>
      </c>
      <c r="AW95" s="475" t="str">
        <f t="shared" si="67"/>
        <v>12-64221-334</v>
      </c>
    </row>
    <row r="96" spans="1:49">
      <c r="A96" s="452">
        <f t="shared" si="44"/>
        <v>12</v>
      </c>
      <c r="B96" s="476" t="s">
        <v>603</v>
      </c>
      <c r="C96" s="476"/>
      <c r="D96" s="463" t="s">
        <v>943</v>
      </c>
      <c r="E96" s="463" t="s">
        <v>943</v>
      </c>
      <c r="F96" s="455">
        <v>64</v>
      </c>
      <c r="G96" s="456">
        <f t="array" ref="G96">IF(B96&lt;&gt;"",IF(AND(OR(V96=V95,W96=W95),F96=F95,K96=K95,N96=N95),G95,MAX(IF(B96=B$6:$B95,$G$6:G95))+1),"")</f>
        <v>20</v>
      </c>
      <c r="H96" s="457" t="str">
        <f t="shared" si="45"/>
        <v>PC020</v>
      </c>
      <c r="I96" s="457" t="str">
        <f t="array" ref="I96">IF(C96&lt;&gt;"",IF(AND(OR(V96=V95,W96=W95),F96=F95,K96=K95,N96=N95),I95,MAX(IF(C96=C$6:$C95,$I$6:I95))+1),"")</f>
        <v/>
      </c>
      <c r="J96" s="457" t="str">
        <f t="shared" si="46"/>
        <v/>
      </c>
      <c r="K96" s="1065" t="s">
        <v>933</v>
      </c>
      <c r="L96" s="459" t="str">
        <f>IF($K96&gt;0,VLOOKUP($K96,NV!$B$4:$C$33,2,0),"")</f>
        <v>Nguyễn Văn Quân</v>
      </c>
      <c r="M96" s="460"/>
      <c r="N96" s="461" t="str">
        <f t="shared" si="47"/>
        <v/>
      </c>
      <c r="O96" s="458" t="s">
        <v>966</v>
      </c>
      <c r="P96" s="458"/>
      <c r="Q96" s="461" t="str">
        <f t="shared" si="48"/>
        <v/>
      </c>
      <c r="R96" s="458"/>
      <c r="S96" s="458"/>
      <c r="T96" s="462" t="str">
        <f>IFERROR(INDEX(NX!$L$9:$L$168,MATCH($A96&amp;$P96,NX!$B$9:$B$169,0)),"")</f>
        <v/>
      </c>
      <c r="U96" s="458"/>
      <c r="V96" s="463" t="s">
        <v>178</v>
      </c>
      <c r="W96" s="463" t="s">
        <v>38</v>
      </c>
      <c r="X96" s="464">
        <v>8404000</v>
      </c>
      <c r="Y96" s="452" t="str">
        <f t="shared" si="49"/>
        <v>334</v>
      </c>
      <c r="Z96" s="452" t="str">
        <f t="shared" si="50"/>
        <v>1111</v>
      </c>
      <c r="AA96" s="465">
        <f t="shared" si="51"/>
        <v>0</v>
      </c>
      <c r="AB96" s="466"/>
      <c r="AC96" s="467">
        <f t="shared" si="72"/>
        <v>0</v>
      </c>
      <c r="AD96" s="468" t="str">
        <f t="shared" si="53"/>
        <v/>
      </c>
      <c r="AE96" s="468" t="str">
        <f t="shared" si="54"/>
        <v/>
      </c>
      <c r="AF96" s="469" t="str">
        <f t="shared" si="55"/>
        <v/>
      </c>
      <c r="AG96" s="468" t="str">
        <f t="shared" si="56"/>
        <v/>
      </c>
      <c r="AH96" s="470" t="str">
        <f t="shared" si="57"/>
        <v/>
      </c>
      <c r="AI96" s="471" t="str">
        <f>IF($AB96&lt;&gt;"",VLOOKUP($M96,DMKH!$B$6:$F$1822,3,0),"")</f>
        <v/>
      </c>
      <c r="AJ96" s="472" t="str">
        <f t="shared" si="68"/>
        <v/>
      </c>
      <c r="AK96" s="472" t="str">
        <f t="shared" si="69"/>
        <v/>
      </c>
      <c r="AL96" s="473" t="str">
        <f t="shared" si="58"/>
        <v>31/12/2015</v>
      </c>
      <c r="AM96" s="473" t="str">
        <f t="shared" si="59"/>
        <v>Ngày 31 tháng 12 năm 2015</v>
      </c>
      <c r="AN96" s="474" t="str">
        <f t="shared" si="60"/>
        <v>334</v>
      </c>
      <c r="AO96" s="475" t="str">
        <f t="shared" si="61"/>
        <v>1111</v>
      </c>
      <c r="AP96" s="475" t="str">
        <f t="shared" si="62"/>
        <v/>
      </c>
      <c r="AQ96" s="475" t="str">
        <f t="shared" si="63"/>
        <v>12-334</v>
      </c>
      <c r="AR96" s="475" t="str">
        <f t="shared" si="64"/>
        <v>12-1111</v>
      </c>
      <c r="AS96" s="475" t="str">
        <f t="shared" si="70"/>
        <v/>
      </c>
      <c r="AT96" s="475" t="str">
        <f t="shared" si="71"/>
        <v/>
      </c>
      <c r="AU96" s="475" t="str">
        <f t="shared" si="65"/>
        <v>12PC020334</v>
      </c>
      <c r="AV96" s="475" t="str">
        <f t="shared" si="66"/>
        <v>121111</v>
      </c>
      <c r="AW96" s="475" t="str">
        <f t="shared" si="67"/>
        <v>12-334-1111</v>
      </c>
    </row>
    <row r="97" spans="1:49">
      <c r="A97" s="452">
        <f t="shared" si="44"/>
        <v>12</v>
      </c>
      <c r="B97" s="476" t="s">
        <v>869</v>
      </c>
      <c r="C97" s="476"/>
      <c r="D97" s="463" t="s">
        <v>943</v>
      </c>
      <c r="E97" s="463" t="s">
        <v>943</v>
      </c>
      <c r="F97" s="455" t="s">
        <v>960</v>
      </c>
      <c r="G97" s="456">
        <f t="array" ref="G97">IF(B97&lt;&gt;"",IF(AND(OR(V97=V96,W97=W96),F97=F96,K97=K96,N97=N96),G96,MAX(IF(B97=B$6:$B96,$G$6:G96))+1),"")</f>
        <v>30</v>
      </c>
      <c r="H97" s="457" t="str">
        <f t="shared" si="45"/>
        <v>PKT030</v>
      </c>
      <c r="I97" s="457" t="str">
        <f t="array" ref="I97">IF(C97&lt;&gt;"",IF(AND(OR(V97=V96,W97=W96),F97=F96,K97=K96,N97=N96),I96,MAX(IF(C97=C$6:$C96,$I$6:I96))+1),"")</f>
        <v/>
      </c>
      <c r="J97" s="457" t="str">
        <f t="shared" si="46"/>
        <v/>
      </c>
      <c r="K97" s="1065" t="s">
        <v>933</v>
      </c>
      <c r="L97" s="459" t="str">
        <f>IF($K97&gt;0,VLOOKUP($K97,NV!$B$4:$C$33,2,0),"")</f>
        <v>Nguyễn Văn Quân</v>
      </c>
      <c r="M97" s="460"/>
      <c r="N97" s="461" t="str">
        <f t="shared" si="47"/>
        <v/>
      </c>
      <c r="O97" s="458" t="s">
        <v>958</v>
      </c>
      <c r="P97" s="458"/>
      <c r="Q97" s="461" t="str">
        <f t="shared" si="48"/>
        <v/>
      </c>
      <c r="R97" s="458"/>
      <c r="S97" s="458"/>
      <c r="T97" s="462" t="str">
        <f>IFERROR(INDEX(NX!$L$9:$L$168,MATCH($A97&amp;$P97,NX!$B$9:$B$169,0)),"")</f>
        <v/>
      </c>
      <c r="U97" s="458"/>
      <c r="V97" s="463" t="s">
        <v>323</v>
      </c>
      <c r="W97" s="463" t="s">
        <v>268</v>
      </c>
      <c r="X97" s="464">
        <v>19697092</v>
      </c>
      <c r="Y97" s="452" t="str">
        <f t="shared" si="49"/>
        <v>911</v>
      </c>
      <c r="Z97" s="452" t="str">
        <f t="shared" si="50"/>
        <v>632</v>
      </c>
      <c r="AA97" s="465">
        <f t="shared" si="51"/>
        <v>0</v>
      </c>
      <c r="AB97" s="466"/>
      <c r="AC97" s="467">
        <f t="shared" si="72"/>
        <v>0</v>
      </c>
      <c r="AD97" s="468" t="str">
        <f t="shared" si="53"/>
        <v/>
      </c>
      <c r="AE97" s="468" t="str">
        <f t="shared" si="54"/>
        <v/>
      </c>
      <c r="AF97" s="469" t="str">
        <f t="shared" si="55"/>
        <v/>
      </c>
      <c r="AG97" s="468" t="str">
        <f t="shared" si="56"/>
        <v/>
      </c>
      <c r="AH97" s="470" t="str">
        <f t="shared" si="57"/>
        <v/>
      </c>
      <c r="AI97" s="471" t="str">
        <f>IF($AB97&lt;&gt;"",VLOOKUP($M97,DMKH!$B$6:$F$1822,3,0),"")</f>
        <v/>
      </c>
      <c r="AJ97" s="472" t="str">
        <f t="shared" si="68"/>
        <v/>
      </c>
      <c r="AK97" s="472" t="str">
        <f t="shared" si="69"/>
        <v/>
      </c>
      <c r="AL97" s="473" t="str">
        <f t="shared" si="58"/>
        <v>31/12/2015</v>
      </c>
      <c r="AM97" s="473" t="str">
        <f t="shared" si="59"/>
        <v>Ngày 31 tháng 12 năm 2015</v>
      </c>
      <c r="AN97" s="474" t="str">
        <f t="shared" si="60"/>
        <v>911</v>
      </c>
      <c r="AO97" s="475" t="str">
        <f t="shared" si="61"/>
        <v>632</v>
      </c>
      <c r="AP97" s="475" t="str">
        <f t="shared" si="62"/>
        <v/>
      </c>
      <c r="AQ97" s="475" t="str">
        <f t="shared" si="63"/>
        <v>12-911</v>
      </c>
      <c r="AR97" s="475" t="str">
        <f t="shared" si="64"/>
        <v>12-632</v>
      </c>
      <c r="AS97" s="475" t="str">
        <f t="shared" si="70"/>
        <v/>
      </c>
      <c r="AT97" s="475" t="str">
        <f t="shared" si="71"/>
        <v/>
      </c>
      <c r="AU97" s="475" t="str">
        <f t="shared" si="65"/>
        <v>12PKT030911</v>
      </c>
      <c r="AV97" s="475" t="str">
        <f t="shared" si="66"/>
        <v>12632</v>
      </c>
      <c r="AW97" s="475" t="str">
        <f t="shared" si="67"/>
        <v>12-911-632</v>
      </c>
    </row>
    <row r="98" spans="1:49">
      <c r="A98" s="452">
        <f t="shared" si="44"/>
        <v>12</v>
      </c>
      <c r="B98" s="476" t="s">
        <v>869</v>
      </c>
      <c r="C98" s="476"/>
      <c r="D98" s="463" t="s">
        <v>943</v>
      </c>
      <c r="E98" s="463" t="s">
        <v>943</v>
      </c>
      <c r="F98" s="455">
        <v>64</v>
      </c>
      <c r="G98" s="456">
        <f t="array" ref="G98">IF(B98&lt;&gt;"",IF(AND(OR(V98=V97,W98=W97),F98=F97,K98=K97,N98=N97),G97,MAX(IF(B98=B$6:$B97,$G$6:G97))+1),"")</f>
        <v>31</v>
      </c>
      <c r="H98" s="457" t="str">
        <f t="shared" si="45"/>
        <v>PKT031</v>
      </c>
      <c r="I98" s="457" t="str">
        <f t="array" ref="I98">IF(C98&lt;&gt;"",IF(AND(OR(V98=V97,W98=W97),F98=F97,K98=K97,N98=N97),I97,MAX(IF(C98=C$6:$C97,$I$6:I97))+1),"")</f>
        <v/>
      </c>
      <c r="J98" s="457" t="str">
        <f t="shared" si="46"/>
        <v/>
      </c>
      <c r="K98" s="1065" t="s">
        <v>933</v>
      </c>
      <c r="L98" s="459" t="str">
        <f>IF($K98&gt;0,VLOOKUP($K98,NV!$B$4:$C$33,2,0),"")</f>
        <v>Nguyễn Văn Quân</v>
      </c>
      <c r="M98" s="460"/>
      <c r="N98" s="461" t="str">
        <f t="shared" si="47"/>
        <v/>
      </c>
      <c r="O98" s="458" t="s">
        <v>899</v>
      </c>
      <c r="P98" s="458"/>
      <c r="Q98" s="461" t="str">
        <f t="shared" si="48"/>
        <v/>
      </c>
      <c r="R98" s="458"/>
      <c r="S98" s="458"/>
      <c r="T98" s="462" t="str">
        <f>IFERROR(INDEX(NX!$L$9:$L$168,MATCH($A98&amp;$P98,NX!$B$9:$B$169,0)),"")</f>
        <v/>
      </c>
      <c r="U98" s="458"/>
      <c r="V98" s="463" t="s">
        <v>323</v>
      </c>
      <c r="W98" s="463" t="s">
        <v>301</v>
      </c>
      <c r="X98" s="464">
        <v>17815000</v>
      </c>
      <c r="Y98" s="452" t="str">
        <f t="shared" si="49"/>
        <v>911</v>
      </c>
      <c r="Z98" s="452" t="str">
        <f t="shared" si="50"/>
        <v>64221</v>
      </c>
      <c r="AA98" s="465">
        <f t="shared" si="51"/>
        <v>0</v>
      </c>
      <c r="AB98" s="466"/>
      <c r="AC98" s="467">
        <f t="shared" si="72"/>
        <v>0</v>
      </c>
      <c r="AD98" s="468" t="str">
        <f t="shared" si="53"/>
        <v/>
      </c>
      <c r="AE98" s="468" t="str">
        <f t="shared" si="54"/>
        <v/>
      </c>
      <c r="AF98" s="469" t="str">
        <f t="shared" si="55"/>
        <v/>
      </c>
      <c r="AG98" s="468" t="str">
        <f t="shared" si="56"/>
        <v/>
      </c>
      <c r="AH98" s="470" t="str">
        <f t="shared" si="57"/>
        <v/>
      </c>
      <c r="AI98" s="471" t="str">
        <f>IF($AB98&lt;&gt;"",VLOOKUP($M98,DMKH!$B$6:$F$1822,3,0),"")</f>
        <v/>
      </c>
      <c r="AJ98" s="472" t="str">
        <f t="shared" si="68"/>
        <v/>
      </c>
      <c r="AK98" s="472" t="str">
        <f t="shared" si="69"/>
        <v/>
      </c>
      <c r="AL98" s="473" t="str">
        <f t="shared" si="58"/>
        <v>31/12/2015</v>
      </c>
      <c r="AM98" s="473" t="str">
        <f t="shared" si="59"/>
        <v>Ngày 31 tháng 12 năm 2015</v>
      </c>
      <c r="AN98" s="474" t="str">
        <f t="shared" si="60"/>
        <v>911</v>
      </c>
      <c r="AO98" s="475" t="str">
        <f t="shared" si="61"/>
        <v>64221</v>
      </c>
      <c r="AP98" s="475" t="str">
        <f t="shared" si="62"/>
        <v/>
      </c>
      <c r="AQ98" s="475" t="str">
        <f t="shared" si="63"/>
        <v>12-911</v>
      </c>
      <c r="AR98" s="475" t="str">
        <f t="shared" si="64"/>
        <v>12-64221</v>
      </c>
      <c r="AS98" s="475" t="str">
        <f t="shared" si="70"/>
        <v/>
      </c>
      <c r="AT98" s="475" t="str">
        <f t="shared" si="71"/>
        <v/>
      </c>
      <c r="AU98" s="475" t="str">
        <f t="shared" si="65"/>
        <v>12PKT031911</v>
      </c>
      <c r="AV98" s="475" t="str">
        <f t="shared" si="66"/>
        <v>1264221</v>
      </c>
      <c r="AW98" s="475" t="str">
        <f t="shared" si="67"/>
        <v>12-911-64221</v>
      </c>
    </row>
    <row r="99" spans="1:49">
      <c r="A99" s="452">
        <f t="shared" si="44"/>
        <v>12</v>
      </c>
      <c r="B99" s="476" t="s">
        <v>869</v>
      </c>
      <c r="C99" s="476"/>
      <c r="D99" s="463" t="s">
        <v>943</v>
      </c>
      <c r="E99" s="463" t="s">
        <v>943</v>
      </c>
      <c r="F99" s="455">
        <v>65</v>
      </c>
      <c r="G99" s="456">
        <f t="array" ref="G99">IF(B99&lt;&gt;"",IF(AND(OR(V99=V98,W99=W98),F99=F98,K99=K98,N99=N98),G98,MAX(IF(B99=B$6:$B98,$G$6:G98))+1),"")</f>
        <v>32</v>
      </c>
      <c r="H99" s="457" t="str">
        <f t="shared" si="45"/>
        <v>PKT032</v>
      </c>
      <c r="I99" s="457" t="str">
        <f t="array" ref="I99">IF(C99&lt;&gt;"",IF(AND(OR(V99=V98,W99=W98),F99=F98,K99=K98,N99=N98),I98,MAX(IF(C99=C$6:$C98,$I$6:I98))+1),"")</f>
        <v/>
      </c>
      <c r="J99" s="457" t="str">
        <f t="shared" si="46"/>
        <v/>
      </c>
      <c r="K99" s="1065" t="s">
        <v>933</v>
      </c>
      <c r="L99" s="459" t="str">
        <f>IF($K99&gt;0,VLOOKUP($K99,NV!$B$4:$C$33,2,0),"")</f>
        <v>Nguyễn Văn Quân</v>
      </c>
      <c r="M99" s="460"/>
      <c r="N99" s="461" t="str">
        <f t="shared" si="47"/>
        <v/>
      </c>
      <c r="O99" s="458" t="s">
        <v>897</v>
      </c>
      <c r="P99" s="458"/>
      <c r="Q99" s="461" t="str">
        <f t="shared" si="48"/>
        <v/>
      </c>
      <c r="R99" s="458"/>
      <c r="S99" s="458"/>
      <c r="T99" s="462" t="str">
        <f>IFERROR(INDEX(NX!$L$9:$L$168,MATCH($A99&amp;$P99,NX!$B$9:$B$169,0)),"")</f>
        <v/>
      </c>
      <c r="U99" s="458"/>
      <c r="V99" s="463" t="s">
        <v>323</v>
      </c>
      <c r="W99" s="463" t="s">
        <v>312</v>
      </c>
      <c r="X99" s="464">
        <v>541000</v>
      </c>
      <c r="Y99" s="452" t="str">
        <f t="shared" si="49"/>
        <v>911</v>
      </c>
      <c r="Z99" s="452" t="str">
        <f t="shared" si="50"/>
        <v>64227</v>
      </c>
      <c r="AA99" s="465">
        <f t="shared" si="51"/>
        <v>0</v>
      </c>
      <c r="AB99" s="466"/>
      <c r="AC99" s="467">
        <f t="shared" si="72"/>
        <v>0</v>
      </c>
      <c r="AD99" s="468" t="str">
        <f t="shared" si="53"/>
        <v/>
      </c>
      <c r="AE99" s="468" t="str">
        <f t="shared" si="54"/>
        <v/>
      </c>
      <c r="AF99" s="469" t="str">
        <f t="shared" si="55"/>
        <v/>
      </c>
      <c r="AG99" s="468" t="str">
        <f t="shared" si="56"/>
        <v/>
      </c>
      <c r="AH99" s="470" t="str">
        <f t="shared" si="57"/>
        <v/>
      </c>
      <c r="AI99" s="471" t="str">
        <f>IF($AB99&lt;&gt;"",VLOOKUP($M99,DMKH!$B$6:$F$1822,3,0),"")</f>
        <v/>
      </c>
      <c r="AJ99" s="472" t="str">
        <f t="shared" si="68"/>
        <v/>
      </c>
      <c r="AK99" s="472" t="str">
        <f t="shared" si="69"/>
        <v/>
      </c>
      <c r="AL99" s="473" t="str">
        <f t="shared" si="58"/>
        <v>31/12/2015</v>
      </c>
      <c r="AM99" s="473" t="str">
        <f t="shared" si="59"/>
        <v>Ngày 31 tháng 12 năm 2015</v>
      </c>
      <c r="AN99" s="474" t="str">
        <f t="shared" si="60"/>
        <v>911</v>
      </c>
      <c r="AO99" s="475" t="str">
        <f t="shared" si="61"/>
        <v>64227</v>
      </c>
      <c r="AP99" s="475" t="str">
        <f t="shared" si="62"/>
        <v/>
      </c>
      <c r="AQ99" s="475" t="str">
        <f t="shared" si="63"/>
        <v>12-911</v>
      </c>
      <c r="AR99" s="475" t="str">
        <f t="shared" si="64"/>
        <v>12-64227</v>
      </c>
      <c r="AS99" s="475" t="str">
        <f t="shared" si="70"/>
        <v/>
      </c>
      <c r="AT99" s="475" t="str">
        <f t="shared" si="71"/>
        <v/>
      </c>
      <c r="AU99" s="475" t="str">
        <f t="shared" si="65"/>
        <v>12PKT032911</v>
      </c>
      <c r="AV99" s="475" t="str">
        <f t="shared" si="66"/>
        <v>1264227</v>
      </c>
      <c r="AW99" s="475" t="str">
        <f t="shared" si="67"/>
        <v>12-911-64227</v>
      </c>
    </row>
    <row r="100" spans="1:49">
      <c r="A100" s="452">
        <f t="shared" si="44"/>
        <v>12</v>
      </c>
      <c r="B100" s="476" t="s">
        <v>869</v>
      </c>
      <c r="C100" s="476"/>
      <c r="D100" s="463" t="s">
        <v>943</v>
      </c>
      <c r="E100" s="463" t="s">
        <v>943</v>
      </c>
      <c r="F100" s="455">
        <v>66</v>
      </c>
      <c r="G100" s="456">
        <f t="array" ref="G100">IF(B100&lt;&gt;"",IF(AND(OR(V100=V99,W100=W99),F100=F99,K100=K99,N100=N99),G99,MAX(IF(B100=B$6:$B99,$G$6:G99))+1),"")</f>
        <v>33</v>
      </c>
      <c r="H100" s="457" t="str">
        <f t="shared" si="45"/>
        <v>PKT033</v>
      </c>
      <c r="I100" s="457" t="str">
        <f t="array" ref="I100">IF(C100&lt;&gt;"",IF(AND(OR(V100=V99,W100=W99),F100=F99,K100=K99,N100=N99),I99,MAX(IF(C100=C$6:$C99,$I$6:I99))+1),"")</f>
        <v/>
      </c>
      <c r="J100" s="457" t="str">
        <f t="shared" si="46"/>
        <v/>
      </c>
      <c r="K100" s="1065" t="s">
        <v>933</v>
      </c>
      <c r="L100" s="459" t="str">
        <f>IF($K100&gt;0,VLOOKUP($K100,NV!$B$4:$C$33,2,0),"")</f>
        <v>Nguyễn Văn Quân</v>
      </c>
      <c r="M100" s="460"/>
      <c r="N100" s="461" t="str">
        <f t="shared" si="47"/>
        <v/>
      </c>
      <c r="O100" s="458" t="s">
        <v>896</v>
      </c>
      <c r="P100" s="458"/>
      <c r="Q100" s="461" t="str">
        <f t="shared" si="48"/>
        <v/>
      </c>
      <c r="R100" s="458"/>
      <c r="S100" s="458"/>
      <c r="T100" s="462" t="str">
        <f>IFERROR(INDEX(NX!$L$9:$L$168,MATCH($A100&amp;$P100,NX!$B$9:$B$169,0)),"")</f>
        <v/>
      </c>
      <c r="U100" s="458"/>
      <c r="V100" s="463" t="s">
        <v>259</v>
      </c>
      <c r="W100" s="463" t="s">
        <v>323</v>
      </c>
      <c r="X100" s="464">
        <v>5810</v>
      </c>
      <c r="Y100" s="452" t="str">
        <f t="shared" si="49"/>
        <v>515</v>
      </c>
      <c r="Z100" s="452" t="str">
        <f t="shared" si="50"/>
        <v>911</v>
      </c>
      <c r="AA100" s="465">
        <f t="shared" si="51"/>
        <v>0</v>
      </c>
      <c r="AB100" s="466"/>
      <c r="AC100" s="467">
        <f t="shared" si="72"/>
        <v>0</v>
      </c>
      <c r="AD100" s="468" t="str">
        <f t="shared" si="53"/>
        <v/>
      </c>
      <c r="AE100" s="468" t="str">
        <f t="shared" si="54"/>
        <v/>
      </c>
      <c r="AF100" s="469" t="str">
        <f t="shared" si="55"/>
        <v/>
      </c>
      <c r="AG100" s="468" t="str">
        <f t="shared" si="56"/>
        <v/>
      </c>
      <c r="AH100" s="470" t="str">
        <f t="shared" si="57"/>
        <v/>
      </c>
      <c r="AI100" s="471" t="str">
        <f>IF($AB100&lt;&gt;"",VLOOKUP($M100,DMKH!$B$6:$F$1822,3,0),"")</f>
        <v/>
      </c>
      <c r="AJ100" s="472" t="str">
        <f t="shared" si="68"/>
        <v/>
      </c>
      <c r="AK100" s="472" t="str">
        <f t="shared" si="69"/>
        <v/>
      </c>
      <c r="AL100" s="473" t="str">
        <f t="shared" si="58"/>
        <v>31/12/2015</v>
      </c>
      <c r="AM100" s="473" t="str">
        <f t="shared" si="59"/>
        <v>Ngày 31 tháng 12 năm 2015</v>
      </c>
      <c r="AN100" s="474" t="str">
        <f t="shared" si="60"/>
        <v>515</v>
      </c>
      <c r="AO100" s="475" t="str">
        <f t="shared" si="61"/>
        <v>911</v>
      </c>
      <c r="AP100" s="475" t="str">
        <f t="shared" si="62"/>
        <v/>
      </c>
      <c r="AQ100" s="475" t="str">
        <f t="shared" si="63"/>
        <v>12-515</v>
      </c>
      <c r="AR100" s="475" t="str">
        <f t="shared" si="64"/>
        <v>12-911</v>
      </c>
      <c r="AS100" s="475" t="str">
        <f t="shared" si="70"/>
        <v/>
      </c>
      <c r="AT100" s="475" t="str">
        <f t="shared" si="71"/>
        <v/>
      </c>
      <c r="AU100" s="475" t="str">
        <f t="shared" si="65"/>
        <v>12PKT033515</v>
      </c>
      <c r="AV100" s="475" t="str">
        <f t="shared" si="66"/>
        <v>12911</v>
      </c>
      <c r="AW100" s="475" t="str">
        <f t="shared" si="67"/>
        <v>12-515-911</v>
      </c>
    </row>
    <row r="101" spans="1:49">
      <c r="A101" s="452">
        <f t="shared" si="44"/>
        <v>12</v>
      </c>
      <c r="B101" s="476" t="s">
        <v>869</v>
      </c>
      <c r="C101" s="476"/>
      <c r="D101" s="463" t="s">
        <v>943</v>
      </c>
      <c r="E101" s="463" t="s">
        <v>943</v>
      </c>
      <c r="F101" s="455">
        <v>67</v>
      </c>
      <c r="G101" s="456">
        <f t="array" ref="G101">IF(B101&lt;&gt;"",IF(AND(OR(V101=V100,W101=W100),F101=F100,K101=K100,N101=N100),G100,MAX(IF(B101=B$6:$B100,$G$6:G100))+1),"")</f>
        <v>34</v>
      </c>
      <c r="H101" s="457" t="str">
        <f t="shared" si="45"/>
        <v>PKT034</v>
      </c>
      <c r="I101" s="457" t="str">
        <f t="array" ref="I101">IF(C101&lt;&gt;"",IF(AND(OR(V101=V100,W101=W100),F101=F100,K101=K100,N101=N100),I100,MAX(IF(C101=C$6:$C100,$I$6:I100))+1),"")</f>
        <v/>
      </c>
      <c r="J101" s="457" t="str">
        <f t="shared" si="46"/>
        <v/>
      </c>
      <c r="K101" s="1065" t="s">
        <v>933</v>
      </c>
      <c r="L101" s="459" t="str">
        <f>IF($K101&gt;0,VLOOKUP($K101,NV!$B$4:$C$33,2,0),"")</f>
        <v>Nguyễn Văn Quân</v>
      </c>
      <c r="M101" s="460"/>
      <c r="N101" s="461" t="str">
        <f t="shared" si="47"/>
        <v/>
      </c>
      <c r="O101" s="458" t="s">
        <v>959</v>
      </c>
      <c r="P101" s="458"/>
      <c r="Q101" s="461" t="str">
        <f t="shared" si="48"/>
        <v/>
      </c>
      <c r="R101" s="458"/>
      <c r="S101" s="458"/>
      <c r="T101" s="462" t="str">
        <f>IFERROR(INDEX(NX!$L$9:$L$168,MATCH($A101&amp;$P101,NX!$B$9:$B$169,0)),"")</f>
        <v/>
      </c>
      <c r="U101" s="458"/>
      <c r="V101" s="463" t="s">
        <v>253</v>
      </c>
      <c r="W101" s="463" t="s">
        <v>323</v>
      </c>
      <c r="X101" s="464">
        <v>26545455</v>
      </c>
      <c r="Y101" s="452" t="str">
        <f t="shared" si="49"/>
        <v>5113</v>
      </c>
      <c r="Z101" s="452" t="str">
        <f t="shared" si="50"/>
        <v>911</v>
      </c>
      <c r="AA101" s="465">
        <f t="shared" si="51"/>
        <v>0</v>
      </c>
      <c r="AB101" s="466"/>
      <c r="AC101" s="467">
        <f t="shared" si="72"/>
        <v>0</v>
      </c>
      <c r="AD101" s="468" t="str">
        <f t="shared" si="53"/>
        <v/>
      </c>
      <c r="AE101" s="468" t="str">
        <f t="shared" si="54"/>
        <v/>
      </c>
      <c r="AF101" s="469" t="str">
        <f t="shared" si="55"/>
        <v/>
      </c>
      <c r="AG101" s="468" t="str">
        <f t="shared" si="56"/>
        <v/>
      </c>
      <c r="AH101" s="470" t="str">
        <f t="shared" si="57"/>
        <v/>
      </c>
      <c r="AI101" s="471" t="str">
        <f>IF($AB101&lt;&gt;"",VLOOKUP($M101,DMKH!$B$6:$F$1822,3,0),"")</f>
        <v/>
      </c>
      <c r="AJ101" s="472" t="str">
        <f t="shared" si="68"/>
        <v/>
      </c>
      <c r="AK101" s="472" t="str">
        <f t="shared" si="69"/>
        <v/>
      </c>
      <c r="AL101" s="473" t="str">
        <f t="shared" si="58"/>
        <v>31/12/2015</v>
      </c>
      <c r="AM101" s="473" t="str">
        <f t="shared" si="59"/>
        <v>Ngày 31 tháng 12 năm 2015</v>
      </c>
      <c r="AN101" s="474" t="str">
        <f t="shared" si="60"/>
        <v>5113</v>
      </c>
      <c r="AO101" s="475" t="str">
        <f t="shared" si="61"/>
        <v>911</v>
      </c>
      <c r="AP101" s="475" t="str">
        <f t="shared" si="62"/>
        <v/>
      </c>
      <c r="AQ101" s="475" t="str">
        <f t="shared" si="63"/>
        <v>12-5113</v>
      </c>
      <c r="AR101" s="475" t="str">
        <f t="shared" si="64"/>
        <v>12-911</v>
      </c>
      <c r="AS101" s="475" t="str">
        <f t="shared" si="70"/>
        <v/>
      </c>
      <c r="AT101" s="475" t="str">
        <f t="shared" si="71"/>
        <v/>
      </c>
      <c r="AU101" s="475" t="str">
        <f t="shared" si="65"/>
        <v>12PKT0345113</v>
      </c>
      <c r="AV101" s="475" t="str">
        <f t="shared" si="66"/>
        <v>12911</v>
      </c>
      <c r="AW101" s="475" t="str">
        <f t="shared" si="67"/>
        <v>12-5113-911</v>
      </c>
    </row>
    <row r="102" spans="1:49">
      <c r="A102" s="452">
        <f t="shared" si="44"/>
        <v>12</v>
      </c>
      <c r="B102" s="476" t="s">
        <v>869</v>
      </c>
      <c r="C102" s="476"/>
      <c r="D102" s="463" t="s">
        <v>943</v>
      </c>
      <c r="E102" s="463" t="s">
        <v>943</v>
      </c>
      <c r="F102" s="455" t="s">
        <v>960</v>
      </c>
      <c r="G102" s="456">
        <f t="array" ref="G102">IF(B102&lt;&gt;"",IF(AND(OR(V102=V101,W102=W101),F102=F101,K102=K101,N102=N101),G101,MAX(IF(B102=B$6:$B101,$G$6:G101))+1),"")</f>
        <v>35</v>
      </c>
      <c r="H102" s="457" t="str">
        <f t="shared" si="45"/>
        <v>PKT035</v>
      </c>
      <c r="I102" s="457" t="str">
        <f t="array" ref="I102">IF(C102&lt;&gt;"",IF(AND(OR(V102=V101,W102=W101),F102=F101,K102=K101,N102=N101),I101,MAX(IF(C102=C$6:$C101,$I$6:I101))+1),"")</f>
        <v/>
      </c>
      <c r="J102" s="457" t="str">
        <f t="shared" si="46"/>
        <v/>
      </c>
      <c r="K102" s="1065" t="s">
        <v>933</v>
      </c>
      <c r="L102" s="459" t="str">
        <f>IF($K102&gt;0,VLOOKUP($K102,NV!$B$4:$C$33,2,0),"")</f>
        <v>Nguyễn Văn Quân</v>
      </c>
      <c r="M102" s="460"/>
      <c r="N102" s="461" t="str">
        <f t="shared" si="47"/>
        <v/>
      </c>
      <c r="O102" s="458" t="s">
        <v>324</v>
      </c>
      <c r="P102" s="458"/>
      <c r="Q102" s="461" t="str">
        <f t="shared" si="48"/>
        <v/>
      </c>
      <c r="R102" s="458"/>
      <c r="S102" s="458"/>
      <c r="T102" s="462" t="str">
        <f>IFERROR(INDEX(NX!$L$9:$L$168,MATCH($A102&amp;$P102,NX!$B$9:$B$169,0)),"")</f>
        <v/>
      </c>
      <c r="U102" s="458"/>
      <c r="V102" s="463" t="s">
        <v>238</v>
      </c>
      <c r="W102" s="463" t="s">
        <v>323</v>
      </c>
      <c r="X102" s="464">
        <v>11301827</v>
      </c>
      <c r="Y102" s="452" t="str">
        <f t="shared" si="49"/>
        <v>4212</v>
      </c>
      <c r="Z102" s="452" t="str">
        <f t="shared" si="50"/>
        <v>911</v>
      </c>
      <c r="AA102" s="465">
        <f t="shared" si="51"/>
        <v>0</v>
      </c>
      <c r="AB102" s="466"/>
      <c r="AC102" s="467">
        <f t="shared" si="72"/>
        <v>0</v>
      </c>
      <c r="AD102" s="468" t="str">
        <f t="shared" si="53"/>
        <v/>
      </c>
      <c r="AE102" s="468" t="str">
        <f t="shared" si="54"/>
        <v/>
      </c>
      <c r="AF102" s="469" t="str">
        <f t="shared" si="55"/>
        <v/>
      </c>
      <c r="AG102" s="468" t="str">
        <f t="shared" si="56"/>
        <v/>
      </c>
      <c r="AH102" s="470" t="str">
        <f t="shared" si="57"/>
        <v/>
      </c>
      <c r="AI102" s="471" t="str">
        <f>IF($AB102&lt;&gt;"",VLOOKUP($M102,DMKH!$B$6:$F$1822,3,0),"")</f>
        <v/>
      </c>
      <c r="AJ102" s="472" t="str">
        <f t="shared" si="68"/>
        <v/>
      </c>
      <c r="AK102" s="472" t="str">
        <f t="shared" si="69"/>
        <v/>
      </c>
      <c r="AL102" s="473" t="str">
        <f t="shared" si="58"/>
        <v>31/12/2015</v>
      </c>
      <c r="AM102" s="473" t="str">
        <f t="shared" si="59"/>
        <v>Ngày 31 tháng 12 năm 2015</v>
      </c>
      <c r="AN102" s="474" t="str">
        <f t="shared" si="60"/>
        <v>4212</v>
      </c>
      <c r="AO102" s="475" t="str">
        <f t="shared" si="61"/>
        <v>911</v>
      </c>
      <c r="AP102" s="475" t="str">
        <f t="shared" si="62"/>
        <v/>
      </c>
      <c r="AQ102" s="475" t="str">
        <f t="shared" si="63"/>
        <v>12-4212</v>
      </c>
      <c r="AR102" s="475" t="str">
        <f t="shared" si="64"/>
        <v>12-911</v>
      </c>
      <c r="AS102" s="475" t="str">
        <f t="shared" si="70"/>
        <v/>
      </c>
      <c r="AT102" s="475" t="str">
        <f t="shared" si="71"/>
        <v/>
      </c>
      <c r="AU102" s="475" t="str">
        <f t="shared" si="65"/>
        <v>12PKT0354212</v>
      </c>
      <c r="AV102" s="475" t="str">
        <f t="shared" si="66"/>
        <v>12911</v>
      </c>
      <c r="AW102" s="475" t="str">
        <f t="shared" si="67"/>
        <v>12-4212-911</v>
      </c>
    </row>
    <row r="103" spans="1:49" ht="15">
      <c r="A103" s="452">
        <f t="shared" ref="A103:A121" si="73">IF(D103&gt;0,MONTH(D103),0)</f>
        <v>12</v>
      </c>
      <c r="B103" s="453" t="s">
        <v>602</v>
      </c>
      <c r="C103" s="636"/>
      <c r="D103" s="463" t="s">
        <v>943</v>
      </c>
      <c r="E103" s="463" t="s">
        <v>943</v>
      </c>
      <c r="F103" s="455"/>
      <c r="G103" s="456">
        <f t="array" ref="G103">IF(B103&lt;&gt;"",IF(AND(OR(V103=V102,W103=W102),F103=F102,K103=K102,N103=N102),G102,MAX(IF(B103=B$6:$B102,$G$6:G102))+1),"")</f>
        <v>8</v>
      </c>
      <c r="H103" s="457" t="str">
        <f t="shared" ref="H103:H121" si="74">IF(B103&lt;&gt;"",B103&amp;TEXT(G103,"000"),"")</f>
        <v>PT008</v>
      </c>
      <c r="I103" s="457" t="str">
        <f t="array" ref="I103">IF(C103&lt;&gt;"",IF(AND(OR(V103=V102,W103=W102),F103=F102,K103=K102,N103=N102),I102,MAX(IF(C103=C$6:$C102,$I$6:I102))+1),"")</f>
        <v/>
      </c>
      <c r="J103" s="457" t="str">
        <f t="shared" ref="J103:J121" si="75">IF(C103&lt;&gt;"",C103&amp;TEXT(I103,"000"),"")</f>
        <v/>
      </c>
      <c r="K103" s="1065" t="s">
        <v>933</v>
      </c>
      <c r="L103" s="459" t="str">
        <f>IF($K103&gt;0,VLOOKUP($K103,NV!$B$4:$C$33,2,0),"")</f>
        <v>Nguyễn Văn Quân</v>
      </c>
      <c r="M103" s="485" t="s">
        <v>893</v>
      </c>
      <c r="N103" s="461" t="str">
        <f t="shared" si="47"/>
        <v>Công ty TNHH DHV - GAS</v>
      </c>
      <c r="O103" s="636" t="s">
        <v>1091</v>
      </c>
      <c r="P103" s="458"/>
      <c r="Q103" s="461" t="str">
        <f t="shared" si="48"/>
        <v/>
      </c>
      <c r="R103" s="458"/>
      <c r="S103" s="458"/>
      <c r="T103" s="462" t="str">
        <f>IFERROR(INDEX(NX!$L$9:$L$168,MATCH($A103&amp;$P103,NX!$B$9:$B$169,0)),"")</f>
        <v/>
      </c>
      <c r="U103" s="458"/>
      <c r="V103" s="637" t="s">
        <v>38</v>
      </c>
      <c r="W103" s="637" t="s">
        <v>247</v>
      </c>
      <c r="X103" s="636">
        <v>100000</v>
      </c>
      <c r="Y103" s="452" t="str">
        <f t="shared" si="49"/>
        <v>1111</v>
      </c>
      <c r="Z103" s="452" t="str">
        <f t="shared" si="50"/>
        <v>5111</v>
      </c>
      <c r="AA103" s="465" t="str">
        <f t="shared" ref="AA103:AA121" si="76">IF(COUNTIF($H$6:$H$526,$H103)&gt;1,"Trùng mã",0)</f>
        <v>Trùng mã</v>
      </c>
      <c r="AB103" s="466"/>
      <c r="AC103" s="467">
        <f t="shared" si="72"/>
        <v>0</v>
      </c>
      <c r="AD103" s="468" t="str">
        <f t="shared" si="53"/>
        <v>Công ty TNHH DHV - GAS</v>
      </c>
      <c r="AE103" s="468" t="str">
        <f t="shared" si="54"/>
        <v>z</v>
      </c>
      <c r="AF103" s="469" t="str">
        <f t="shared" si="55"/>
        <v/>
      </c>
      <c r="AG103" s="468" t="str">
        <f t="shared" si="56"/>
        <v/>
      </c>
      <c r="AH103" s="470" t="str">
        <f t="shared" ref="AH103:AH121" si="77">IF(OR($AB103&lt;&gt;"",C103="nvl",C103="nhh"),$F103,"")</f>
        <v/>
      </c>
      <c r="AI103" s="471" t="str">
        <f>IF($AB103&lt;&gt;"",VLOOKUP($M103,DMKH!$B$6:$F$1822,3,0),"")</f>
        <v/>
      </c>
      <c r="AJ103" s="472" t="str">
        <f t="shared" si="68"/>
        <v>33311</v>
      </c>
      <c r="AK103" s="472">
        <f t="shared" si="69"/>
        <v>10000</v>
      </c>
      <c r="AL103" s="473" t="str">
        <f t="shared" ref="AL103:AL121" si="78">D103</f>
        <v>31/12/2015</v>
      </c>
      <c r="AM103" s="473" t="str">
        <f t="shared" ref="AM103:AM121" si="79">IF(D103="","","Ngày "&amp;LEFT(D103,2)&amp;" tháng "&amp;MID(D103,4,2)&amp;" năm "&amp;RIGHT(D103,4))</f>
        <v>Ngày 31 tháng 12 năm 2015</v>
      </c>
      <c r="AN103" s="474" t="str">
        <f t="shared" ref="AN103:AN121" si="80">V103&amp;M103</f>
        <v>1111gas.cty</v>
      </c>
      <c r="AO103" s="475" t="str">
        <f t="shared" ref="AO103:AO121" si="81">W103&amp;M103</f>
        <v>5111gas.cty</v>
      </c>
      <c r="AP103" s="475" t="str">
        <f t="shared" ref="AP103:AP121" si="82">IF($AB103="","",IF(OR(MID($D103,4,2)="01",MID($D103,4,2)="02",MID($D103,4,2)="03"),"1",IF(OR(MID($D103,4,2)="04",MID($D103,4,2)="05",MID($D103,4,2)="06"),"2",IF(OR(MID($D103,4,2)="07",MID($D103,4,2)="08",MID($D103,4,2)="09"),"3",IF(OR(MID($D103,4,2)="10",MID($D103,4,2)="11",MID($D103,4,2)="12"),"4")))))</f>
        <v/>
      </c>
      <c r="AQ103" s="475" t="str">
        <f t="shared" ref="AQ103:AQ121" si="83">A103&amp;"-"&amp;V103</f>
        <v>12-1111</v>
      </c>
      <c r="AR103" s="475" t="str">
        <f t="shared" ref="AR103:AR121" si="84">A103&amp;"-"&amp;W103</f>
        <v>12-5111</v>
      </c>
      <c r="AS103" s="475" t="str">
        <f t="shared" si="70"/>
        <v/>
      </c>
      <c r="AT103" s="475" t="str">
        <f t="shared" si="71"/>
        <v/>
      </c>
      <c r="AU103" s="475" t="str">
        <f t="shared" ref="AU103:AU121" si="85">$A103&amp;$H103&amp;$U103&amp;$V103</f>
        <v>12PT0081111</v>
      </c>
      <c r="AV103" s="475" t="str">
        <f t="shared" ref="AV103:AV121" si="86">$A103&amp;$U103&amp;$W103</f>
        <v>125111</v>
      </c>
      <c r="AW103" s="475" t="str">
        <f t="shared" ref="AW103:AW121" si="87">$A103&amp;"-"&amp;V103&amp;"-"&amp;W103</f>
        <v>12-1111-5111</v>
      </c>
    </row>
    <row r="104" spans="1:49" ht="15">
      <c r="A104" s="452">
        <f t="shared" si="73"/>
        <v>12</v>
      </c>
      <c r="B104" s="453" t="s">
        <v>602</v>
      </c>
      <c r="C104" s="636"/>
      <c r="D104" s="463" t="s">
        <v>943</v>
      </c>
      <c r="E104" s="463" t="s">
        <v>943</v>
      </c>
      <c r="F104" s="455"/>
      <c r="G104" s="456">
        <f t="array" ref="G104">IF(B104&lt;&gt;"",IF(AND(OR(V104=V103,W104=W103),F104=F103,K104=K103,N104=N103),G103,MAX(IF(B104=B$6:$B103,$G$6:G103))+1),"")</f>
        <v>8</v>
      </c>
      <c r="H104" s="457" t="str">
        <f t="shared" si="74"/>
        <v>PT008</v>
      </c>
      <c r="I104" s="457" t="str">
        <f t="array" ref="I104">IF(C104&lt;&gt;"",IF(AND(OR(V104=V103,W104=W103),F104=F103,K104=K103,N104=N103),I103,MAX(IF(C104=C$6:$C103,$I$6:I103))+1),"")</f>
        <v/>
      </c>
      <c r="J104" s="457" t="str">
        <f t="shared" si="75"/>
        <v/>
      </c>
      <c r="K104" s="1065" t="s">
        <v>933</v>
      </c>
      <c r="L104" s="459" t="str">
        <f>IF($K104&gt;0,VLOOKUP($K104,NV!$B$4:$C$33,2,0),"")</f>
        <v>Nguyễn Văn Quân</v>
      </c>
      <c r="M104" s="485" t="s">
        <v>893</v>
      </c>
      <c r="N104" s="461" t="str">
        <f t="shared" si="47"/>
        <v>Công ty TNHH DHV - GAS</v>
      </c>
      <c r="O104" s="636" t="s">
        <v>1091</v>
      </c>
      <c r="P104" s="458"/>
      <c r="Q104" s="461" t="str">
        <f t="shared" si="48"/>
        <v/>
      </c>
      <c r="R104" s="458"/>
      <c r="S104" s="458"/>
      <c r="T104" s="462" t="str">
        <f>IFERROR(INDEX(NX!$L$9:$L$168,MATCH($A104&amp;$P104,NX!$B$9:$B$169,0)),"")</f>
        <v/>
      </c>
      <c r="U104" s="458"/>
      <c r="V104" s="637" t="s">
        <v>38</v>
      </c>
      <c r="W104" s="637" t="s">
        <v>148</v>
      </c>
      <c r="X104" s="636">
        <v>10000</v>
      </c>
      <c r="Y104" s="452" t="str">
        <f t="shared" si="49"/>
        <v>1111</v>
      </c>
      <c r="Z104" s="452" t="str">
        <f t="shared" si="50"/>
        <v>33311</v>
      </c>
      <c r="AA104" s="465" t="str">
        <f t="shared" si="76"/>
        <v>Trùng mã</v>
      </c>
      <c r="AB104" s="466"/>
      <c r="AC104" s="467">
        <f t="shared" si="72"/>
        <v>0</v>
      </c>
      <c r="AD104" s="468" t="str">
        <f t="shared" si="53"/>
        <v>Công ty TNHH DHV - GAS</v>
      </c>
      <c r="AE104" s="468" t="str">
        <f t="shared" si="54"/>
        <v>z</v>
      </c>
      <c r="AF104" s="469" t="str">
        <f t="shared" si="55"/>
        <v/>
      </c>
      <c r="AG104" s="468" t="str">
        <f t="shared" si="56"/>
        <v/>
      </c>
      <c r="AH104" s="470" t="str">
        <f t="shared" si="77"/>
        <v/>
      </c>
      <c r="AI104" s="471" t="str">
        <f>IF($AB104&lt;&gt;"",VLOOKUP($M104,DMKH!$B$6:$F$1822,3,0),"")</f>
        <v/>
      </c>
      <c r="AJ104" s="472" t="str">
        <f t="shared" si="68"/>
        <v/>
      </c>
      <c r="AK104" s="472" t="str">
        <f t="shared" si="69"/>
        <v/>
      </c>
      <c r="AL104" s="473" t="str">
        <f t="shared" si="78"/>
        <v>31/12/2015</v>
      </c>
      <c r="AM104" s="473" t="str">
        <f t="shared" si="79"/>
        <v>Ngày 31 tháng 12 năm 2015</v>
      </c>
      <c r="AN104" s="474" t="str">
        <f t="shared" si="80"/>
        <v>1111gas.cty</v>
      </c>
      <c r="AO104" s="475" t="str">
        <f t="shared" si="81"/>
        <v>33311gas.cty</v>
      </c>
      <c r="AP104" s="475" t="str">
        <f t="shared" si="82"/>
        <v/>
      </c>
      <c r="AQ104" s="475" t="str">
        <f t="shared" si="83"/>
        <v>12-1111</v>
      </c>
      <c r="AR104" s="475" t="str">
        <f t="shared" si="84"/>
        <v>12-33311</v>
      </c>
      <c r="AS104" s="475" t="str">
        <f t="shared" si="70"/>
        <v/>
      </c>
      <c r="AT104" s="475" t="str">
        <f t="shared" si="71"/>
        <v/>
      </c>
      <c r="AU104" s="475" t="str">
        <f t="shared" si="85"/>
        <v>12PT0081111</v>
      </c>
      <c r="AV104" s="475" t="str">
        <f t="shared" si="86"/>
        <v>1233311</v>
      </c>
      <c r="AW104" s="475" t="str">
        <f t="shared" si="87"/>
        <v>12-1111-33311</v>
      </c>
    </row>
    <row r="105" spans="1:49" ht="15">
      <c r="A105" s="452">
        <f t="shared" si="73"/>
        <v>12</v>
      </c>
      <c r="B105" s="453" t="s">
        <v>603</v>
      </c>
      <c r="C105" s="636"/>
      <c r="D105" s="463" t="s">
        <v>943</v>
      </c>
      <c r="E105" s="463" t="s">
        <v>943</v>
      </c>
      <c r="F105" s="455">
        <v>1</v>
      </c>
      <c r="G105" s="456">
        <f t="array" ref="G105">IF(B105&lt;&gt;"",IF(AND(OR(V105=V104,W105=W104),F105=F104,K105=K104,N105=N104),G104,MAX(IF(B105=B$6:$B104,$G$6:G104))+1),"")</f>
        <v>21</v>
      </c>
      <c r="H105" s="457" t="str">
        <f t="shared" si="74"/>
        <v>PC021</v>
      </c>
      <c r="I105" s="457" t="str">
        <f t="array" ref="I105">IF(C105&lt;&gt;"",IF(AND(OR(V105=V104,W105=W104),F105=F104,K105=K104,N105=N104),I104,MAX(IF(C105=C$6:$C104,$I$6:I104))+1),"")</f>
        <v/>
      </c>
      <c r="J105" s="457" t="str">
        <f t="shared" si="75"/>
        <v/>
      </c>
      <c r="K105" s="1065" t="s">
        <v>933</v>
      </c>
      <c r="L105" s="459" t="str">
        <f>IF($K105&gt;0,VLOOKUP($K105,NV!$B$4:$C$33,2,0),"")</f>
        <v>Nguyễn Văn Quân</v>
      </c>
      <c r="M105" s="485" t="s">
        <v>893</v>
      </c>
      <c r="N105" s="461" t="str">
        <f t="shared" si="47"/>
        <v>Công ty TNHH DHV - GAS</v>
      </c>
      <c r="O105" s="636" t="s">
        <v>15</v>
      </c>
      <c r="P105" s="458"/>
      <c r="Q105" s="461" t="str">
        <f t="shared" si="48"/>
        <v/>
      </c>
      <c r="R105" s="458"/>
      <c r="S105" s="458"/>
      <c r="T105" s="462" t="str">
        <f>IFERROR(INDEX(NX!$L$9:$L$168,MATCH($A105&amp;$P105,NX!$B$9:$B$169,0)),"")</f>
        <v/>
      </c>
      <c r="U105" s="458"/>
      <c r="V105" s="637" t="s">
        <v>312</v>
      </c>
      <c r="W105" s="637" t="s">
        <v>38</v>
      </c>
      <c r="X105" s="636">
        <v>200000</v>
      </c>
      <c r="Y105" s="452" t="str">
        <f t="shared" si="49"/>
        <v>64227</v>
      </c>
      <c r="Z105" s="452" t="str">
        <f t="shared" si="50"/>
        <v>1111</v>
      </c>
      <c r="AA105" s="465" t="str">
        <f t="shared" si="76"/>
        <v>Trùng mã</v>
      </c>
      <c r="AB105" s="466"/>
      <c r="AC105" s="467">
        <f t="shared" si="72"/>
        <v>0</v>
      </c>
      <c r="AD105" s="468" t="str">
        <f t="shared" si="53"/>
        <v>Công ty TNHH DHV - GAS</v>
      </c>
      <c r="AE105" s="468" t="str">
        <f t="shared" si="54"/>
        <v>z</v>
      </c>
      <c r="AF105" s="469" t="str">
        <f t="shared" si="55"/>
        <v/>
      </c>
      <c r="AG105" s="468" t="str">
        <f t="shared" si="56"/>
        <v/>
      </c>
      <c r="AH105" s="470" t="str">
        <f t="shared" si="77"/>
        <v/>
      </c>
      <c r="AI105" s="471" t="str">
        <f>IF($AB105&lt;&gt;"",VLOOKUP($M105,DMKH!$B$6:$F$1822,3,0),"")</f>
        <v/>
      </c>
      <c r="AJ105" s="472" t="str">
        <f t="shared" si="68"/>
        <v>1331</v>
      </c>
      <c r="AK105" s="472">
        <f t="shared" si="69"/>
        <v>20000</v>
      </c>
      <c r="AL105" s="473" t="str">
        <f t="shared" si="78"/>
        <v>31/12/2015</v>
      </c>
      <c r="AM105" s="473" t="str">
        <f t="shared" si="79"/>
        <v>Ngày 31 tháng 12 năm 2015</v>
      </c>
      <c r="AN105" s="474" t="str">
        <f t="shared" si="80"/>
        <v>64227gas.cty</v>
      </c>
      <c r="AO105" s="475" t="str">
        <f t="shared" si="81"/>
        <v>1111gas.cty</v>
      </c>
      <c r="AP105" s="475" t="str">
        <f t="shared" si="82"/>
        <v/>
      </c>
      <c r="AQ105" s="475" t="str">
        <f t="shared" si="83"/>
        <v>12-64227</v>
      </c>
      <c r="AR105" s="475" t="str">
        <f t="shared" si="84"/>
        <v>12-1111</v>
      </c>
      <c r="AS105" s="475" t="str">
        <f t="shared" si="70"/>
        <v/>
      </c>
      <c r="AT105" s="475" t="str">
        <f t="shared" si="71"/>
        <v/>
      </c>
      <c r="AU105" s="475" t="str">
        <f t="shared" si="85"/>
        <v>12PC02164227</v>
      </c>
      <c r="AV105" s="475" t="str">
        <f t="shared" si="86"/>
        <v>121111</v>
      </c>
      <c r="AW105" s="475" t="str">
        <f t="shared" si="87"/>
        <v>12-64227-1111</v>
      </c>
    </row>
    <row r="106" spans="1:49" ht="15">
      <c r="A106" s="452">
        <f t="shared" si="73"/>
        <v>12</v>
      </c>
      <c r="B106" s="453" t="s">
        <v>603</v>
      </c>
      <c r="C106" s="636"/>
      <c r="D106" s="463" t="s">
        <v>943</v>
      </c>
      <c r="E106" s="463" t="s">
        <v>943</v>
      </c>
      <c r="F106" s="455">
        <v>1</v>
      </c>
      <c r="G106" s="456">
        <f t="array" ref="G106">IF(B106&lt;&gt;"",IF(AND(OR(V106=V105,W106=W105),F106=F105,K106=K105,N106=N105),G105,MAX(IF(B106=B$6:$B105,$G$6:G105))+1),"")</f>
        <v>21</v>
      </c>
      <c r="H106" s="457" t="str">
        <f t="shared" si="74"/>
        <v>PC021</v>
      </c>
      <c r="I106" s="457" t="str">
        <f t="array" ref="I106">IF(C106&lt;&gt;"",IF(AND(OR(V106=V105,W106=W105),F106=F105,K106=K105,N106=N105),I105,MAX(IF(C106=C$6:$C105,$I$6:I105))+1),"")</f>
        <v/>
      </c>
      <c r="J106" s="457" t="str">
        <f t="shared" si="75"/>
        <v/>
      </c>
      <c r="K106" s="1065" t="s">
        <v>933</v>
      </c>
      <c r="L106" s="459" t="str">
        <f>IF($K106&gt;0,VLOOKUP($K106,NV!$B$4:$C$33,2,0),"")</f>
        <v>Nguyễn Văn Quân</v>
      </c>
      <c r="M106" s="485" t="s">
        <v>893</v>
      </c>
      <c r="N106" s="461" t="str">
        <f t="shared" si="47"/>
        <v>Công ty TNHH DHV - GAS</v>
      </c>
      <c r="O106" s="636" t="s">
        <v>15</v>
      </c>
      <c r="P106" s="458"/>
      <c r="Q106" s="461" t="str">
        <f t="shared" si="48"/>
        <v/>
      </c>
      <c r="R106" s="458"/>
      <c r="S106" s="458"/>
      <c r="T106" s="462" t="str">
        <f>IFERROR(INDEX(NX!$L$9:$L$168,MATCH($A106&amp;$P106,NX!$B$9:$B$169,0)),"")</f>
        <v/>
      </c>
      <c r="U106" s="458"/>
      <c r="V106" s="637" t="s">
        <v>57</v>
      </c>
      <c r="W106" s="637" t="s">
        <v>38</v>
      </c>
      <c r="X106" s="636">
        <v>20000</v>
      </c>
      <c r="Y106" s="452" t="str">
        <f t="shared" si="49"/>
        <v>1331</v>
      </c>
      <c r="Z106" s="452" t="str">
        <f t="shared" si="50"/>
        <v>1111</v>
      </c>
      <c r="AA106" s="465" t="str">
        <f t="shared" si="76"/>
        <v>Trùng mã</v>
      </c>
      <c r="AB106" s="466"/>
      <c r="AC106" s="467">
        <f t="shared" si="72"/>
        <v>0</v>
      </c>
      <c r="AD106" s="468" t="str">
        <f t="shared" si="53"/>
        <v>Công ty TNHH DHV - GAS</v>
      </c>
      <c r="AE106" s="468" t="str">
        <f t="shared" si="54"/>
        <v>z</v>
      </c>
      <c r="AF106" s="469" t="str">
        <f t="shared" si="55"/>
        <v/>
      </c>
      <c r="AG106" s="468" t="str">
        <f t="shared" si="56"/>
        <v/>
      </c>
      <c r="AH106" s="470" t="str">
        <f t="shared" si="77"/>
        <v/>
      </c>
      <c r="AI106" s="471" t="str">
        <f>IF($AB106&lt;&gt;"",VLOOKUP($M106,DMKH!$B$6:$F$1822,3,0),"")</f>
        <v/>
      </c>
      <c r="AJ106" s="472" t="str">
        <f t="shared" si="68"/>
        <v/>
      </c>
      <c r="AK106" s="472" t="str">
        <f t="shared" si="69"/>
        <v/>
      </c>
      <c r="AL106" s="473" t="str">
        <f t="shared" si="78"/>
        <v>31/12/2015</v>
      </c>
      <c r="AM106" s="473" t="str">
        <f t="shared" si="79"/>
        <v>Ngày 31 tháng 12 năm 2015</v>
      </c>
      <c r="AN106" s="474" t="str">
        <f t="shared" si="80"/>
        <v>1331gas.cty</v>
      </c>
      <c r="AO106" s="475" t="str">
        <f t="shared" si="81"/>
        <v>1111gas.cty</v>
      </c>
      <c r="AP106" s="475" t="str">
        <f t="shared" si="82"/>
        <v/>
      </c>
      <c r="AQ106" s="475" t="str">
        <f t="shared" si="83"/>
        <v>12-1331</v>
      </c>
      <c r="AR106" s="475" t="str">
        <f t="shared" si="84"/>
        <v>12-1111</v>
      </c>
      <c r="AS106" s="475" t="str">
        <f t="shared" si="70"/>
        <v/>
      </c>
      <c r="AT106" s="475" t="str">
        <f t="shared" si="71"/>
        <v/>
      </c>
      <c r="AU106" s="475" t="str">
        <f t="shared" si="85"/>
        <v>12PC0211331</v>
      </c>
      <c r="AV106" s="475" t="str">
        <f t="shared" si="86"/>
        <v>121111</v>
      </c>
      <c r="AW106" s="475" t="str">
        <f t="shared" si="87"/>
        <v>12-1331-1111</v>
      </c>
    </row>
    <row r="107" spans="1:49" ht="15">
      <c r="A107" s="452">
        <f t="shared" si="73"/>
        <v>12</v>
      </c>
      <c r="B107" s="453" t="s">
        <v>603</v>
      </c>
      <c r="C107" s="636" t="s">
        <v>1084</v>
      </c>
      <c r="D107" s="463" t="s">
        <v>943</v>
      </c>
      <c r="E107" s="463" t="s">
        <v>943</v>
      </c>
      <c r="F107" s="455">
        <v>2</v>
      </c>
      <c r="G107" s="456">
        <f t="array" ref="G107">IF(B107&lt;&gt;"",IF(AND(OR(V107=V106,W107=W106),F107=F106,K107=K106,N107=N106),G106,MAX(IF(B107=B$6:$B106,$G$6:G106))+1),"")</f>
        <v>22</v>
      </c>
      <c r="H107" s="457" t="str">
        <f t="shared" si="74"/>
        <v>PC022</v>
      </c>
      <c r="I107" s="457">
        <f t="array" ref="I107">IF(C107&lt;&gt;"",IF(AND(OR(V107=V106,W107=W106),F107=F106,K107=K106,N107=N106),I106,MAX(IF(C107=C$6:$C106,$I$6:I106))+1),"")</f>
        <v>4</v>
      </c>
      <c r="J107" s="457" t="str">
        <f t="shared" si="75"/>
        <v>nvl004</v>
      </c>
      <c r="K107" s="1065" t="s">
        <v>933</v>
      </c>
      <c r="L107" s="459" t="str">
        <f>IF($K107&gt;0,VLOOKUP($K107,NV!$B$4:$C$33,2,0),"")</f>
        <v>Nguyễn Văn Quân</v>
      </c>
      <c r="M107" s="485" t="s">
        <v>893</v>
      </c>
      <c r="N107" s="461" t="str">
        <f t="shared" si="47"/>
        <v>Công ty TNHH DHV - GAS</v>
      </c>
      <c r="O107" s="636" t="s">
        <v>15</v>
      </c>
      <c r="P107" s="636" t="str">
        <f>[1]DMVT!B13</f>
        <v>DTMK2.0</v>
      </c>
      <c r="Q107" s="461" t="str">
        <f t="shared" si="48"/>
        <v>Dây thép mạ kẽm 2.0</v>
      </c>
      <c r="R107" s="636">
        <v>20</v>
      </c>
      <c r="S107" s="636"/>
      <c r="T107" s="462">
        <f>IFERROR(INDEX(NX!$L$9:$L$168,MATCH($A107&amp;$P107,NX!$B$9:$B$169,0)),"")</f>
        <v>18094.965314118173</v>
      </c>
      <c r="U107" s="458"/>
      <c r="V107" s="637" t="s">
        <v>76</v>
      </c>
      <c r="W107" s="637" t="s">
        <v>38</v>
      </c>
      <c r="X107" s="636">
        <v>100000</v>
      </c>
      <c r="Y107" s="452" t="str">
        <f t="shared" si="49"/>
        <v>1521</v>
      </c>
      <c r="Z107" s="452" t="str">
        <f t="shared" si="50"/>
        <v>1111</v>
      </c>
      <c r="AA107" s="465" t="str">
        <f t="shared" si="76"/>
        <v>Trùng mã</v>
      </c>
      <c r="AB107" s="466"/>
      <c r="AC107" s="467">
        <f t="shared" si="72"/>
        <v>0</v>
      </c>
      <c r="AD107" s="468" t="str">
        <f t="shared" si="53"/>
        <v>Công ty TNHH DHV - GAS</v>
      </c>
      <c r="AE107" s="468" t="str">
        <f t="shared" si="54"/>
        <v>z</v>
      </c>
      <c r="AF107" s="469" t="str">
        <f t="shared" si="55"/>
        <v/>
      </c>
      <c r="AG107" s="468" t="str">
        <f t="shared" si="56"/>
        <v/>
      </c>
      <c r="AH107" s="470">
        <f t="shared" si="77"/>
        <v>2</v>
      </c>
      <c r="AI107" s="471" t="str">
        <f>IF($AB107&lt;&gt;"",VLOOKUP($M107,DMKH!$B$6:$F$1822,3,0),"")</f>
        <v/>
      </c>
      <c r="AJ107" s="472" t="str">
        <f t="shared" si="68"/>
        <v>1331</v>
      </c>
      <c r="AK107" s="472">
        <f t="shared" si="69"/>
        <v>10000</v>
      </c>
      <c r="AL107" s="473" t="str">
        <f t="shared" si="78"/>
        <v>31/12/2015</v>
      </c>
      <c r="AM107" s="473" t="str">
        <f t="shared" si="79"/>
        <v>Ngày 31 tháng 12 năm 2015</v>
      </c>
      <c r="AN107" s="474" t="str">
        <f t="shared" si="80"/>
        <v>1521gas.cty</v>
      </c>
      <c r="AO107" s="475" t="str">
        <f t="shared" si="81"/>
        <v>1111gas.cty</v>
      </c>
      <c r="AP107" s="475" t="str">
        <f t="shared" si="82"/>
        <v/>
      </c>
      <c r="AQ107" s="475" t="str">
        <f t="shared" si="83"/>
        <v>12-1521</v>
      </c>
      <c r="AR107" s="475" t="str">
        <f t="shared" si="84"/>
        <v>12-1111</v>
      </c>
      <c r="AS107" s="475" t="str">
        <f t="shared" si="70"/>
        <v>12DTMK2.0</v>
      </c>
      <c r="AT107" s="475" t="str">
        <f t="shared" si="71"/>
        <v/>
      </c>
      <c r="AU107" s="475" t="str">
        <f t="shared" si="85"/>
        <v>12PC0221521</v>
      </c>
      <c r="AV107" s="475" t="str">
        <f t="shared" si="86"/>
        <v>121111</v>
      </c>
      <c r="AW107" s="475" t="str">
        <f t="shared" si="87"/>
        <v>12-1521-1111</v>
      </c>
    </row>
    <row r="108" spans="1:49" ht="15">
      <c r="A108" s="452">
        <f t="shared" si="73"/>
        <v>12</v>
      </c>
      <c r="B108" s="453" t="s">
        <v>603</v>
      </c>
      <c r="C108" s="636"/>
      <c r="D108" s="463" t="s">
        <v>943</v>
      </c>
      <c r="E108" s="463" t="s">
        <v>943</v>
      </c>
      <c r="F108" s="455">
        <v>2</v>
      </c>
      <c r="G108" s="456">
        <f t="array" ref="G108">IF(B108&lt;&gt;"",IF(AND(OR(V108=V107,W108=W107),F108=F107,K108=K107,N108=N107),G107,MAX(IF(B108=B$6:$B107,$G$6:G107))+1),"")</f>
        <v>22</v>
      </c>
      <c r="H108" s="457" t="str">
        <f t="shared" si="74"/>
        <v>PC022</v>
      </c>
      <c r="I108" s="457" t="str">
        <f t="array" ref="I108">IF(C108&lt;&gt;"",IF(AND(OR(V108=V107,W108=W107),F108=F107,K108=K107,N108=N107),I107,MAX(IF(C108=C$6:$C107,$I$6:I107))+1),"")</f>
        <v/>
      </c>
      <c r="J108" s="457" t="str">
        <f t="shared" si="75"/>
        <v/>
      </c>
      <c r="K108" s="1065" t="s">
        <v>933</v>
      </c>
      <c r="L108" s="459" t="str">
        <f>IF($K108&gt;0,VLOOKUP($K108,NV!$B$4:$C$33,2,0),"")</f>
        <v>Nguyễn Văn Quân</v>
      </c>
      <c r="M108" s="485" t="s">
        <v>893</v>
      </c>
      <c r="N108" s="461" t="str">
        <f t="shared" si="47"/>
        <v>Công ty TNHH DHV - GAS</v>
      </c>
      <c r="O108" s="636" t="s">
        <v>1092</v>
      </c>
      <c r="P108" s="636"/>
      <c r="Q108" s="461" t="str">
        <f t="shared" si="48"/>
        <v/>
      </c>
      <c r="R108" s="636"/>
      <c r="S108" s="636"/>
      <c r="T108" s="462" t="str">
        <f>IFERROR(INDEX(NX!$L$9:$L$168,MATCH($A108&amp;$P108,NX!$B$9:$B$169,0)),"")</f>
        <v/>
      </c>
      <c r="U108" s="458"/>
      <c r="V108" s="637" t="s">
        <v>57</v>
      </c>
      <c r="W108" s="637" t="s">
        <v>38</v>
      </c>
      <c r="X108" s="636">
        <v>10000</v>
      </c>
      <c r="Y108" s="452" t="str">
        <f t="shared" si="49"/>
        <v>1331</v>
      </c>
      <c r="Z108" s="452" t="str">
        <f t="shared" si="50"/>
        <v>1111</v>
      </c>
      <c r="AA108" s="465" t="str">
        <f t="shared" si="76"/>
        <v>Trùng mã</v>
      </c>
      <c r="AB108" s="466"/>
      <c r="AC108" s="467">
        <f t="shared" si="72"/>
        <v>0</v>
      </c>
      <c r="AD108" s="468" t="str">
        <f t="shared" si="53"/>
        <v>Công ty TNHH DHV - GAS</v>
      </c>
      <c r="AE108" s="468" t="str">
        <f t="shared" si="54"/>
        <v>z</v>
      </c>
      <c r="AF108" s="469" t="str">
        <f t="shared" si="55"/>
        <v/>
      </c>
      <c r="AG108" s="468" t="str">
        <f t="shared" si="56"/>
        <v/>
      </c>
      <c r="AH108" s="470" t="str">
        <f t="shared" si="77"/>
        <v/>
      </c>
      <c r="AI108" s="471" t="str">
        <f>IF($AB108&lt;&gt;"",VLOOKUP($M108,DMKH!$B$6:$F$1822,3,0),"")</f>
        <v/>
      </c>
      <c r="AJ108" s="472" t="str">
        <f t="shared" si="68"/>
        <v/>
      </c>
      <c r="AK108" s="472" t="str">
        <f t="shared" si="69"/>
        <v/>
      </c>
      <c r="AL108" s="473" t="str">
        <f t="shared" si="78"/>
        <v>31/12/2015</v>
      </c>
      <c r="AM108" s="473" t="str">
        <f t="shared" si="79"/>
        <v>Ngày 31 tháng 12 năm 2015</v>
      </c>
      <c r="AN108" s="474" t="str">
        <f t="shared" si="80"/>
        <v>1331gas.cty</v>
      </c>
      <c r="AO108" s="475" t="str">
        <f t="shared" si="81"/>
        <v>1111gas.cty</v>
      </c>
      <c r="AP108" s="475" t="str">
        <f t="shared" si="82"/>
        <v/>
      </c>
      <c r="AQ108" s="475" t="str">
        <f t="shared" si="83"/>
        <v>12-1331</v>
      </c>
      <c r="AR108" s="475" t="str">
        <f t="shared" si="84"/>
        <v>12-1111</v>
      </c>
      <c r="AS108" s="475" t="str">
        <f t="shared" si="70"/>
        <v/>
      </c>
      <c r="AT108" s="475" t="str">
        <f t="shared" si="71"/>
        <v/>
      </c>
      <c r="AU108" s="475" t="str">
        <f t="shared" si="85"/>
        <v>12PC0221331</v>
      </c>
      <c r="AV108" s="475" t="str">
        <f t="shared" si="86"/>
        <v>121111</v>
      </c>
      <c r="AW108" s="475" t="str">
        <f t="shared" si="87"/>
        <v>12-1331-1111</v>
      </c>
    </row>
    <row r="109" spans="1:49" ht="15">
      <c r="A109" s="452">
        <f t="shared" si="73"/>
        <v>12</v>
      </c>
      <c r="B109" s="453" t="s">
        <v>1085</v>
      </c>
      <c r="C109" s="636" t="s">
        <v>1086</v>
      </c>
      <c r="D109" s="463" t="s">
        <v>943</v>
      </c>
      <c r="E109" s="463" t="s">
        <v>943</v>
      </c>
      <c r="F109" s="455">
        <v>4</v>
      </c>
      <c r="G109" s="456">
        <f t="array" ref="G109">IF(B109&lt;&gt;"",IF(AND(OR(V109=V108,W109=W108),F109=F108,K109=K108,N109=N108),G108,MAX(IF(B109=B$6:$B108,$G$6:G108))+1),"")</f>
        <v>3</v>
      </c>
      <c r="H109" s="457" t="str">
        <f t="shared" si="74"/>
        <v>bh003</v>
      </c>
      <c r="I109" s="457">
        <f t="array" ref="I109">IF(C109&lt;&gt;"",IF(AND(OR(V109=V108,W109=W108),F109=F108,K109=K108,N109=N108),I108,MAX(IF(C109=C$6:$C108,$I$6:I108))+1),"")</f>
        <v>2</v>
      </c>
      <c r="J109" s="457" t="str">
        <f t="shared" si="75"/>
        <v>xvl002</v>
      </c>
      <c r="K109" s="1065" t="s">
        <v>933</v>
      </c>
      <c r="L109" s="459" t="str">
        <f>IF($K109&gt;0,VLOOKUP($K109,NV!$B$4:$C$33,2,0),"")</f>
        <v>Nguyễn Văn Quân</v>
      </c>
      <c r="M109" s="485" t="s">
        <v>893</v>
      </c>
      <c r="N109" s="461" t="str">
        <f t="shared" si="47"/>
        <v>Công ty TNHH DHV - GAS</v>
      </c>
      <c r="O109" s="636" t="s">
        <v>1094</v>
      </c>
      <c r="P109" s="636" t="str">
        <f>[1]DMVT!B16</f>
        <v>PL</v>
      </c>
      <c r="Q109" s="461" t="str">
        <f t="shared" si="48"/>
        <v>Phế liệu</v>
      </c>
      <c r="R109" s="636"/>
      <c r="S109" s="636">
        <v>22</v>
      </c>
      <c r="T109" s="462">
        <f>IFERROR(INDEX(NX!$L$9:$L$168,MATCH($A109&amp;$P109,NX!$B$9:$B$169,0)),"")</f>
        <v>5000</v>
      </c>
      <c r="U109" s="458"/>
      <c r="V109" s="637" t="s">
        <v>268</v>
      </c>
      <c r="W109" s="637" t="s">
        <v>76</v>
      </c>
      <c r="X109" s="636">
        <v>535200</v>
      </c>
      <c r="Y109" s="452" t="str">
        <f t="shared" si="49"/>
        <v>632</v>
      </c>
      <c r="Z109" s="452" t="str">
        <f t="shared" si="50"/>
        <v>1521</v>
      </c>
      <c r="AA109" s="465">
        <f t="shared" si="76"/>
        <v>0</v>
      </c>
      <c r="AB109" s="466"/>
      <c r="AC109" s="467">
        <f t="shared" si="72"/>
        <v>0</v>
      </c>
      <c r="AD109" s="468" t="str">
        <f t="shared" si="53"/>
        <v>Công ty TNHH DHV - GAS</v>
      </c>
      <c r="AE109" s="468" t="str">
        <f t="shared" si="54"/>
        <v>z</v>
      </c>
      <c r="AF109" s="469" t="str">
        <f t="shared" si="55"/>
        <v/>
      </c>
      <c r="AG109" s="468" t="str">
        <f t="shared" si="56"/>
        <v/>
      </c>
      <c r="AH109" s="470" t="str">
        <f t="shared" si="77"/>
        <v/>
      </c>
      <c r="AI109" s="471" t="str">
        <f>IF($AB109&lt;&gt;"",VLOOKUP($M109,DMKH!$B$6:$F$1822,3,0),"")</f>
        <v/>
      </c>
      <c r="AJ109" s="472" t="str">
        <f t="shared" si="68"/>
        <v/>
      </c>
      <c r="AK109" s="472" t="str">
        <f t="shared" si="69"/>
        <v/>
      </c>
      <c r="AL109" s="473" t="str">
        <f t="shared" si="78"/>
        <v>31/12/2015</v>
      </c>
      <c r="AM109" s="473" t="str">
        <f t="shared" si="79"/>
        <v>Ngày 31 tháng 12 năm 2015</v>
      </c>
      <c r="AN109" s="474" t="str">
        <f t="shared" si="80"/>
        <v>632gas.cty</v>
      </c>
      <c r="AO109" s="475" t="str">
        <f t="shared" si="81"/>
        <v>1521gas.cty</v>
      </c>
      <c r="AP109" s="475" t="str">
        <f t="shared" si="82"/>
        <v/>
      </c>
      <c r="AQ109" s="475" t="str">
        <f t="shared" si="83"/>
        <v>12-632</v>
      </c>
      <c r="AR109" s="475" t="str">
        <f t="shared" si="84"/>
        <v>12-1521</v>
      </c>
      <c r="AS109" s="475" t="str">
        <f t="shared" si="70"/>
        <v/>
      </c>
      <c r="AT109" s="475" t="str">
        <f t="shared" si="71"/>
        <v>12PL</v>
      </c>
      <c r="AU109" s="475" t="str">
        <f t="shared" si="85"/>
        <v>12bh003632</v>
      </c>
      <c r="AV109" s="475" t="str">
        <f t="shared" si="86"/>
        <v>121521</v>
      </c>
      <c r="AW109" s="475" t="str">
        <f t="shared" si="87"/>
        <v>12-632-1521</v>
      </c>
    </row>
    <row r="110" spans="1:49" ht="15">
      <c r="A110" s="452">
        <f t="shared" si="73"/>
        <v>12</v>
      </c>
      <c r="B110" s="453" t="s">
        <v>1087</v>
      </c>
      <c r="C110" s="636" t="s">
        <v>1084</v>
      </c>
      <c r="D110" s="463" t="s">
        <v>943</v>
      </c>
      <c r="E110" s="463" t="s">
        <v>943</v>
      </c>
      <c r="F110" s="455">
        <v>5</v>
      </c>
      <c r="G110" s="456">
        <f t="array" ref="G110">IF(B110&lt;&gt;"",IF(AND(OR(V110=V109,W110=W109),F110=F109,K110=K109,N110=N109),G109,MAX(IF(B110=B$6:$B109,$G$6:G109))+1),"")</f>
        <v>1</v>
      </c>
      <c r="H110" s="457" t="str">
        <f t="shared" si="74"/>
        <v>mh001</v>
      </c>
      <c r="I110" s="457">
        <f t="array" ref="I110">IF(C110&lt;&gt;"",IF(AND(OR(V110=V109,W110=W109),F110=F109,K110=K109,N110=N109),I109,MAX(IF(C110=C$6:$C109,$I$6:I109))+1),"")</f>
        <v>5</v>
      </c>
      <c r="J110" s="457" t="str">
        <f t="shared" si="75"/>
        <v>nvl005</v>
      </c>
      <c r="K110" s="1065" t="s">
        <v>933</v>
      </c>
      <c r="L110" s="459" t="str">
        <f>IF($K110&gt;0,VLOOKUP($K110,NV!$B$4:$C$33,2,0),"")</f>
        <v>Nguyễn Văn Quân</v>
      </c>
      <c r="M110" s="485" t="s">
        <v>626</v>
      </c>
      <c r="N110" s="461" t="str">
        <f t="shared" si="47"/>
        <v>Công ty TNHH Hồng Phát</v>
      </c>
      <c r="O110" s="636" t="s">
        <v>1093</v>
      </c>
      <c r="P110" s="636" t="str">
        <f>[1]DMVT!B15</f>
        <v>DTMK2.6</v>
      </c>
      <c r="Q110" s="461" t="str">
        <f t="shared" si="48"/>
        <v>Dây thép mạ kẽm 2.6</v>
      </c>
      <c r="R110" s="636">
        <v>23</v>
      </c>
      <c r="S110" s="636"/>
      <c r="T110" s="462">
        <f>IFERROR(INDEX(NX!$L$9:$L$168,MATCH($A110&amp;$P110,NX!$B$9:$B$169,0)),"")</f>
        <v>18102.08852245269</v>
      </c>
      <c r="U110" s="458"/>
      <c r="V110" s="637" t="s">
        <v>76</v>
      </c>
      <c r="W110" s="637" t="s">
        <v>139</v>
      </c>
      <c r="X110" s="636">
        <v>652000</v>
      </c>
      <c r="Y110" s="452" t="str">
        <f t="shared" si="49"/>
        <v>1521</v>
      </c>
      <c r="Z110" s="452" t="str">
        <f t="shared" si="50"/>
        <v>331</v>
      </c>
      <c r="AA110" s="465" t="str">
        <f t="shared" si="76"/>
        <v>Trùng mã</v>
      </c>
      <c r="AB110" s="466"/>
      <c r="AC110" s="467">
        <f t="shared" si="72"/>
        <v>0</v>
      </c>
      <c r="AD110" s="468" t="str">
        <f t="shared" si="53"/>
        <v>Công ty TNHH Hồng Phát</v>
      </c>
      <c r="AE110" s="468">
        <f t="shared" si="54"/>
        <v>0</v>
      </c>
      <c r="AF110" s="469" t="str">
        <f t="shared" si="55"/>
        <v/>
      </c>
      <c r="AG110" s="468" t="str">
        <f t="shared" si="56"/>
        <v/>
      </c>
      <c r="AH110" s="470">
        <f t="shared" si="77"/>
        <v>5</v>
      </c>
      <c r="AI110" s="471" t="str">
        <f>IF($AB110&lt;&gt;"",VLOOKUP($M110,DMKH!$B$6:$F$1822,3,0),"")</f>
        <v/>
      </c>
      <c r="AJ110" s="472" t="str">
        <f t="shared" si="68"/>
        <v>1331</v>
      </c>
      <c r="AK110" s="472">
        <f t="shared" si="69"/>
        <v>65200</v>
      </c>
      <c r="AL110" s="473" t="str">
        <f t="shared" si="78"/>
        <v>31/12/2015</v>
      </c>
      <c r="AM110" s="473" t="str">
        <f t="shared" si="79"/>
        <v>Ngày 31 tháng 12 năm 2015</v>
      </c>
      <c r="AN110" s="474" t="str">
        <f t="shared" si="80"/>
        <v>1521hongphat.cty</v>
      </c>
      <c r="AO110" s="475" t="str">
        <f t="shared" si="81"/>
        <v>331hongphat.cty</v>
      </c>
      <c r="AP110" s="475" t="str">
        <f t="shared" si="82"/>
        <v/>
      </c>
      <c r="AQ110" s="475" t="str">
        <f t="shared" si="83"/>
        <v>12-1521</v>
      </c>
      <c r="AR110" s="475" t="str">
        <f t="shared" si="84"/>
        <v>12-331</v>
      </c>
      <c r="AS110" s="475" t="str">
        <f t="shared" si="70"/>
        <v>12DTMK2.6</v>
      </c>
      <c r="AT110" s="475" t="str">
        <f t="shared" si="71"/>
        <v/>
      </c>
      <c r="AU110" s="475" t="str">
        <f t="shared" si="85"/>
        <v>12mh0011521</v>
      </c>
      <c r="AV110" s="475" t="str">
        <f t="shared" si="86"/>
        <v>12331</v>
      </c>
      <c r="AW110" s="475" t="str">
        <f t="shared" si="87"/>
        <v>12-1521-331</v>
      </c>
    </row>
    <row r="111" spans="1:49" ht="15">
      <c r="A111" s="452">
        <f t="shared" si="73"/>
        <v>12</v>
      </c>
      <c r="B111" s="453" t="s">
        <v>1087</v>
      </c>
      <c r="C111" s="636"/>
      <c r="D111" s="463" t="s">
        <v>943</v>
      </c>
      <c r="E111" s="463" t="s">
        <v>943</v>
      </c>
      <c r="F111" s="455">
        <v>5</v>
      </c>
      <c r="G111" s="456">
        <f t="array" ref="G111">IF(B111&lt;&gt;"",IF(AND(OR(V111=V110,W111=W110),F111=F110,K111=K110,N111=N110),G110,MAX(IF(B111=B$6:$B110,$G$6:G110))+1),"")</f>
        <v>1</v>
      </c>
      <c r="H111" s="457" t="str">
        <f t="shared" si="74"/>
        <v>mh001</v>
      </c>
      <c r="I111" s="457" t="str">
        <f t="array" ref="I111">IF(C111&lt;&gt;"",IF(AND(OR(V111=V110,W111=W110),F111=F110,K111=K110,N111=N110),I110,MAX(IF(C111=C$6:$C110,$I$6:I110))+1),"")</f>
        <v/>
      </c>
      <c r="J111" s="457" t="str">
        <f t="shared" si="75"/>
        <v/>
      </c>
      <c r="K111" s="1065" t="s">
        <v>933</v>
      </c>
      <c r="L111" s="459" t="str">
        <f>IF($K111&gt;0,VLOOKUP($K111,NV!$B$4:$C$33,2,0),"")</f>
        <v>Nguyễn Văn Quân</v>
      </c>
      <c r="M111" s="485" t="s">
        <v>626</v>
      </c>
      <c r="N111" s="461" t="str">
        <f t="shared" si="47"/>
        <v>Công ty TNHH Hồng Phát</v>
      </c>
      <c r="O111" s="636" t="s">
        <v>1092</v>
      </c>
      <c r="P111" s="636"/>
      <c r="Q111" s="461" t="str">
        <f t="shared" si="48"/>
        <v/>
      </c>
      <c r="R111" s="636"/>
      <c r="S111" s="636"/>
      <c r="T111" s="462" t="str">
        <f>IFERROR(INDEX(NX!$L$9:$L$168,MATCH($A111&amp;$P111,NX!$B$9:$B$169,0)),"")</f>
        <v/>
      </c>
      <c r="U111" s="458"/>
      <c r="V111" s="637" t="s">
        <v>57</v>
      </c>
      <c r="W111" s="637" t="s">
        <v>139</v>
      </c>
      <c r="X111" s="636">
        <v>65200</v>
      </c>
      <c r="Y111" s="452" t="str">
        <f t="shared" si="49"/>
        <v>1331</v>
      </c>
      <c r="Z111" s="452" t="str">
        <f t="shared" si="50"/>
        <v>331</v>
      </c>
      <c r="AA111" s="465" t="str">
        <f t="shared" si="76"/>
        <v>Trùng mã</v>
      </c>
      <c r="AB111" s="466"/>
      <c r="AC111" s="467">
        <f t="shared" si="72"/>
        <v>0</v>
      </c>
      <c r="AD111" s="468" t="str">
        <f t="shared" si="53"/>
        <v>Công ty TNHH Hồng Phát</v>
      </c>
      <c r="AE111" s="468">
        <f t="shared" si="54"/>
        <v>0</v>
      </c>
      <c r="AF111" s="469" t="str">
        <f t="shared" si="55"/>
        <v/>
      </c>
      <c r="AG111" s="468" t="str">
        <f t="shared" si="56"/>
        <v/>
      </c>
      <c r="AH111" s="470" t="str">
        <f t="shared" si="77"/>
        <v/>
      </c>
      <c r="AI111" s="471" t="str">
        <f>IF($AB111&lt;&gt;"",VLOOKUP($M111,DMKH!$B$6:$F$1822,3,0),"")</f>
        <v/>
      </c>
      <c r="AJ111" s="472" t="str">
        <f t="shared" si="68"/>
        <v/>
      </c>
      <c r="AK111" s="472" t="str">
        <f t="shared" si="69"/>
        <v/>
      </c>
      <c r="AL111" s="473" t="str">
        <f t="shared" si="78"/>
        <v>31/12/2015</v>
      </c>
      <c r="AM111" s="473" t="str">
        <f t="shared" si="79"/>
        <v>Ngày 31 tháng 12 năm 2015</v>
      </c>
      <c r="AN111" s="474" t="str">
        <f t="shared" si="80"/>
        <v>1331hongphat.cty</v>
      </c>
      <c r="AO111" s="475" t="str">
        <f t="shared" si="81"/>
        <v>331hongphat.cty</v>
      </c>
      <c r="AP111" s="475" t="str">
        <f t="shared" si="82"/>
        <v/>
      </c>
      <c r="AQ111" s="475" t="str">
        <f t="shared" si="83"/>
        <v>12-1331</v>
      </c>
      <c r="AR111" s="475" t="str">
        <f t="shared" si="84"/>
        <v>12-331</v>
      </c>
      <c r="AS111" s="475" t="str">
        <f t="shared" si="70"/>
        <v/>
      </c>
      <c r="AT111" s="475" t="str">
        <f t="shared" si="71"/>
        <v/>
      </c>
      <c r="AU111" s="475" t="str">
        <f t="shared" si="85"/>
        <v>12mh0011331</v>
      </c>
      <c r="AV111" s="475" t="str">
        <f t="shared" si="86"/>
        <v>12331</v>
      </c>
      <c r="AW111" s="475" t="str">
        <f t="shared" si="87"/>
        <v>12-1331-331</v>
      </c>
    </row>
    <row r="112" spans="1:49" ht="15">
      <c r="A112" s="452">
        <f t="shared" si="73"/>
        <v>12</v>
      </c>
      <c r="B112" s="453" t="s">
        <v>1085</v>
      </c>
      <c r="C112" s="636" t="s">
        <v>1088</v>
      </c>
      <c r="D112" s="463" t="s">
        <v>943</v>
      </c>
      <c r="E112" s="463" t="s">
        <v>943</v>
      </c>
      <c r="F112" s="455">
        <v>7</v>
      </c>
      <c r="G112" s="456">
        <f t="array" ref="G112">IF(B112&lt;&gt;"",IF(AND(OR(V112=V111,W112=W111),F112=F111,K112=K111,N112=N111),G111,MAX(IF(B112=B$6:$B111,$G$6:G111))+1),"")</f>
        <v>4</v>
      </c>
      <c r="H112" s="457" t="str">
        <f t="shared" si="74"/>
        <v>bh004</v>
      </c>
      <c r="I112" s="457">
        <f t="array" ref="I112">IF(C112&lt;&gt;"",IF(AND(OR(V112=V111,W112=W111),F112=F111,K112=K111,N112=N111),I111,MAX(IF(C112=C$6:$C111,$I$6:I111))+1),"")</f>
        <v>1</v>
      </c>
      <c r="J112" s="457" t="str">
        <f t="shared" si="75"/>
        <v>xhh001</v>
      </c>
      <c r="K112" s="1065" t="s">
        <v>933</v>
      </c>
      <c r="L112" s="459" t="str">
        <f>IF($K112&gt;0,VLOOKUP($K112,NV!$B$4:$C$33,2,0),"")</f>
        <v>Nguyễn Văn Quân</v>
      </c>
      <c r="M112" s="485" t="s">
        <v>893</v>
      </c>
      <c r="N112" s="461" t="str">
        <f t="shared" si="47"/>
        <v>Công ty TNHH DHV - GAS</v>
      </c>
      <c r="O112" s="636" t="s">
        <v>1094</v>
      </c>
      <c r="P112" s="636" t="str">
        <f>[1]DMVT!B18</f>
        <v>DTCL05</v>
      </c>
      <c r="Q112" s="461" t="str">
        <f t="shared" si="48"/>
        <v>Lưới thép hàn mạ kẽm ĐTC L05</v>
      </c>
      <c r="R112" s="636"/>
      <c r="S112" s="636">
        <v>25</v>
      </c>
      <c r="T112" s="462">
        <f>IFERROR(INDEX(NX!$L$9:$L$168,MATCH($A112&amp;$P112,NX!$B$9:$B$169,0)),"")</f>
        <v>1307855.5296943232</v>
      </c>
      <c r="U112" s="458"/>
      <c r="V112" s="637" t="s">
        <v>268</v>
      </c>
      <c r="W112" s="637" t="s">
        <v>92</v>
      </c>
      <c r="X112" s="636">
        <v>26892</v>
      </c>
      <c r="Y112" s="452" t="str">
        <f t="shared" si="49"/>
        <v>632</v>
      </c>
      <c r="Z112" s="452" t="str">
        <f t="shared" si="50"/>
        <v>156</v>
      </c>
      <c r="AA112" s="465">
        <f t="shared" si="76"/>
        <v>0</v>
      </c>
      <c r="AB112" s="466"/>
      <c r="AC112" s="467">
        <f t="shared" si="72"/>
        <v>0</v>
      </c>
      <c r="AD112" s="468" t="str">
        <f t="shared" si="53"/>
        <v>Công ty TNHH DHV - GAS</v>
      </c>
      <c r="AE112" s="468" t="str">
        <f t="shared" si="54"/>
        <v>z</v>
      </c>
      <c r="AF112" s="469" t="str">
        <f t="shared" si="55"/>
        <v/>
      </c>
      <c r="AG112" s="468" t="str">
        <f t="shared" si="56"/>
        <v/>
      </c>
      <c r="AH112" s="470" t="str">
        <f t="shared" si="77"/>
        <v/>
      </c>
      <c r="AI112" s="471" t="str">
        <f>IF($AB112&lt;&gt;"",VLOOKUP($M112,DMKH!$B$6:$F$1822,3,0),"")</f>
        <v/>
      </c>
      <c r="AJ112" s="472" t="str">
        <f t="shared" si="68"/>
        <v/>
      </c>
      <c r="AK112" s="472" t="str">
        <f t="shared" si="69"/>
        <v/>
      </c>
      <c r="AL112" s="473" t="str">
        <f t="shared" si="78"/>
        <v>31/12/2015</v>
      </c>
      <c r="AM112" s="473" t="str">
        <f t="shared" si="79"/>
        <v>Ngày 31 tháng 12 năm 2015</v>
      </c>
      <c r="AN112" s="474" t="str">
        <f t="shared" si="80"/>
        <v>632gas.cty</v>
      </c>
      <c r="AO112" s="475" t="str">
        <f t="shared" si="81"/>
        <v>156gas.cty</v>
      </c>
      <c r="AP112" s="475" t="str">
        <f t="shared" si="82"/>
        <v/>
      </c>
      <c r="AQ112" s="475" t="str">
        <f t="shared" si="83"/>
        <v>12-632</v>
      </c>
      <c r="AR112" s="475" t="str">
        <f t="shared" si="84"/>
        <v>12-156</v>
      </c>
      <c r="AS112" s="475" t="str">
        <f t="shared" si="70"/>
        <v/>
      </c>
      <c r="AT112" s="475" t="str">
        <f t="shared" si="71"/>
        <v>12DTCL05</v>
      </c>
      <c r="AU112" s="475" t="str">
        <f t="shared" si="85"/>
        <v>12bh004632</v>
      </c>
      <c r="AV112" s="475" t="str">
        <f t="shared" si="86"/>
        <v>12156</v>
      </c>
      <c r="AW112" s="475" t="str">
        <f t="shared" si="87"/>
        <v>12-632-156</v>
      </c>
    </row>
    <row r="113" spans="1:49" ht="15">
      <c r="A113" s="452">
        <f t="shared" si="73"/>
        <v>12</v>
      </c>
      <c r="B113" s="453" t="s">
        <v>1089</v>
      </c>
      <c r="C113" s="636" t="s">
        <v>1090</v>
      </c>
      <c r="D113" s="463" t="s">
        <v>943</v>
      </c>
      <c r="E113" s="463" t="s">
        <v>943</v>
      </c>
      <c r="F113" s="455">
        <v>8</v>
      </c>
      <c r="G113" s="456">
        <f t="array" ref="G113">IF(B113&lt;&gt;"",IF(AND(OR(V113=V112,W113=W112),F113=F112,K113=K112,N113=N112),G112,MAX(IF(B113=B$6:$B112,$G$6:G112))+1),"")</f>
        <v>23</v>
      </c>
      <c r="H113" s="457" t="str">
        <f t="shared" si="74"/>
        <v>pc023</v>
      </c>
      <c r="I113" s="457">
        <f t="array" ref="I113">IF(C113&lt;&gt;"",IF(AND(OR(V113=V112,W113=W112),F113=F112,K113=K112,N113=N112),I112,MAX(IF(C113=C$6:$C112,$I$6:I112))+1),"")</f>
        <v>1</v>
      </c>
      <c r="J113" s="457" t="str">
        <f t="shared" si="75"/>
        <v>nhh001</v>
      </c>
      <c r="K113" s="1065" t="s">
        <v>933</v>
      </c>
      <c r="L113" s="459" t="str">
        <f>IF($K113&gt;0,VLOOKUP($K113,NV!$B$4:$C$33,2,0),"")</f>
        <v>Nguyễn Văn Quân</v>
      </c>
      <c r="M113" s="485" t="s">
        <v>893</v>
      </c>
      <c r="N113" s="461" t="str">
        <f t="shared" si="47"/>
        <v>Công ty TNHH DHV - GAS</v>
      </c>
      <c r="O113" s="636" t="s">
        <v>1093</v>
      </c>
      <c r="P113" s="636" t="str">
        <f>[1]DMVT!B18</f>
        <v>DTCL05</v>
      </c>
      <c r="Q113" s="461" t="str">
        <f t="shared" si="48"/>
        <v>Lưới thép hàn mạ kẽm ĐTC L05</v>
      </c>
      <c r="R113" s="636">
        <v>26</v>
      </c>
      <c r="S113" s="636"/>
      <c r="T113" s="462">
        <f>IFERROR(INDEX(NX!$L$9:$L$168,MATCH($A113&amp;$P113,NX!$B$9:$B$169,0)),"")</f>
        <v>1307855.5296943232</v>
      </c>
      <c r="U113" s="458"/>
      <c r="V113" s="637" t="s">
        <v>92</v>
      </c>
      <c r="W113" s="637" t="s">
        <v>38</v>
      </c>
      <c r="X113" s="636">
        <v>125000</v>
      </c>
      <c r="Y113" s="452" t="str">
        <f t="shared" si="49"/>
        <v>156</v>
      </c>
      <c r="Z113" s="452" t="str">
        <f t="shared" si="50"/>
        <v>1111</v>
      </c>
      <c r="AA113" s="465" t="str">
        <f t="shared" si="76"/>
        <v>Trùng mã</v>
      </c>
      <c r="AB113" s="466"/>
      <c r="AC113" s="467">
        <f t="shared" si="72"/>
        <v>0</v>
      </c>
      <c r="AD113" s="468" t="str">
        <f t="shared" si="53"/>
        <v>Công ty TNHH DHV - GAS</v>
      </c>
      <c r="AE113" s="468" t="str">
        <f t="shared" si="54"/>
        <v>z</v>
      </c>
      <c r="AF113" s="469" t="str">
        <f t="shared" si="55"/>
        <v/>
      </c>
      <c r="AG113" s="468" t="str">
        <f t="shared" si="56"/>
        <v/>
      </c>
      <c r="AH113" s="470">
        <f t="shared" si="77"/>
        <v>8</v>
      </c>
      <c r="AI113" s="471" t="str">
        <f>IF($AB113&lt;&gt;"",VLOOKUP($M113,DMKH!$B$6:$F$1822,3,0),"")</f>
        <v/>
      </c>
      <c r="AJ113" s="472" t="str">
        <f t="shared" si="68"/>
        <v>1331</v>
      </c>
      <c r="AK113" s="472">
        <f t="shared" si="69"/>
        <v>12500</v>
      </c>
      <c r="AL113" s="473" t="str">
        <f t="shared" si="78"/>
        <v>31/12/2015</v>
      </c>
      <c r="AM113" s="473" t="str">
        <f t="shared" si="79"/>
        <v>Ngày 31 tháng 12 năm 2015</v>
      </c>
      <c r="AN113" s="474" t="str">
        <f t="shared" si="80"/>
        <v>156gas.cty</v>
      </c>
      <c r="AO113" s="475" t="str">
        <f t="shared" si="81"/>
        <v>1111gas.cty</v>
      </c>
      <c r="AP113" s="475" t="str">
        <f t="shared" si="82"/>
        <v/>
      </c>
      <c r="AQ113" s="475" t="str">
        <f t="shared" si="83"/>
        <v>12-156</v>
      </c>
      <c r="AR113" s="475" t="str">
        <f t="shared" si="84"/>
        <v>12-1111</v>
      </c>
      <c r="AS113" s="475" t="str">
        <f t="shared" si="70"/>
        <v>12DTCL05</v>
      </c>
      <c r="AT113" s="475" t="str">
        <f t="shared" si="71"/>
        <v/>
      </c>
      <c r="AU113" s="475" t="str">
        <f t="shared" si="85"/>
        <v>12pc023156</v>
      </c>
      <c r="AV113" s="475" t="str">
        <f t="shared" si="86"/>
        <v>121111</v>
      </c>
      <c r="AW113" s="475" t="str">
        <f t="shared" si="87"/>
        <v>12-156-1111</v>
      </c>
    </row>
    <row r="114" spans="1:49" ht="15">
      <c r="A114" s="452">
        <f t="shared" si="73"/>
        <v>12</v>
      </c>
      <c r="B114" s="453" t="s">
        <v>1089</v>
      </c>
      <c r="C114" s="636"/>
      <c r="D114" s="463" t="s">
        <v>943</v>
      </c>
      <c r="E114" s="463" t="s">
        <v>943</v>
      </c>
      <c r="F114" s="455">
        <v>8</v>
      </c>
      <c r="G114" s="456">
        <f t="array" ref="G114">IF(B114&lt;&gt;"",IF(AND(OR(V114=V113,W114=W113),F114=F113,K114=K113,N114=N113),G113,MAX(IF(B114=B$6:$B113,$G$6:G113))+1),"")</f>
        <v>23</v>
      </c>
      <c r="H114" s="457" t="str">
        <f t="shared" si="74"/>
        <v>pc023</v>
      </c>
      <c r="I114" s="457" t="str">
        <f t="array" ref="I114">IF(C114&lt;&gt;"",IF(AND(OR(V114=V113,W114=W113),F114=F113,K114=K113,N114=N113),I113,MAX(IF(C114=C$6:$C113,$I$6:I113))+1),"")</f>
        <v/>
      </c>
      <c r="J114" s="457" t="str">
        <f t="shared" si="75"/>
        <v/>
      </c>
      <c r="K114" s="1065" t="s">
        <v>933</v>
      </c>
      <c r="L114" s="459" t="str">
        <f>IF($K114&gt;0,VLOOKUP($K114,NV!$B$4:$C$33,2,0),"")</f>
        <v>Nguyễn Văn Quân</v>
      </c>
      <c r="M114" s="485" t="s">
        <v>893</v>
      </c>
      <c r="N114" s="461" t="str">
        <f t="shared" si="47"/>
        <v>Công ty TNHH DHV - GAS</v>
      </c>
      <c r="O114" s="636" t="s">
        <v>1092</v>
      </c>
      <c r="P114" s="636"/>
      <c r="Q114" s="461" t="str">
        <f t="shared" si="48"/>
        <v/>
      </c>
      <c r="R114" s="458"/>
      <c r="S114" s="458"/>
      <c r="T114" s="462" t="str">
        <f>IFERROR(INDEX(NX!$L$9:$L$168,MATCH($A114&amp;$P114,NX!$B$9:$B$169,0)),"")</f>
        <v/>
      </c>
      <c r="U114" s="458"/>
      <c r="V114" s="637" t="s">
        <v>57</v>
      </c>
      <c r="W114" s="637" t="s">
        <v>38</v>
      </c>
      <c r="X114" s="636">
        <v>12500</v>
      </c>
      <c r="Y114" s="452" t="str">
        <f t="shared" si="49"/>
        <v>1331</v>
      </c>
      <c r="Z114" s="452" t="str">
        <f t="shared" si="50"/>
        <v>1111</v>
      </c>
      <c r="AA114" s="465" t="str">
        <f t="shared" si="76"/>
        <v>Trùng mã</v>
      </c>
      <c r="AB114" s="466"/>
      <c r="AC114" s="467">
        <f t="shared" si="72"/>
        <v>0</v>
      </c>
      <c r="AD114" s="468" t="str">
        <f t="shared" si="53"/>
        <v>Công ty TNHH DHV - GAS</v>
      </c>
      <c r="AE114" s="468" t="str">
        <f t="shared" si="54"/>
        <v>z</v>
      </c>
      <c r="AF114" s="469" t="str">
        <f t="shared" si="55"/>
        <v/>
      </c>
      <c r="AG114" s="468" t="str">
        <f t="shared" si="56"/>
        <v/>
      </c>
      <c r="AH114" s="470" t="str">
        <f t="shared" si="77"/>
        <v/>
      </c>
      <c r="AI114" s="471" t="str">
        <f>IF($AB114&lt;&gt;"",VLOOKUP($M114,DMKH!$B$6:$F$1822,3,0),"")</f>
        <v/>
      </c>
      <c r="AJ114" s="472" t="str">
        <f t="shared" si="68"/>
        <v/>
      </c>
      <c r="AK114" s="472" t="str">
        <f t="shared" si="69"/>
        <v/>
      </c>
      <c r="AL114" s="473" t="str">
        <f t="shared" si="78"/>
        <v>31/12/2015</v>
      </c>
      <c r="AM114" s="473" t="str">
        <f t="shared" si="79"/>
        <v>Ngày 31 tháng 12 năm 2015</v>
      </c>
      <c r="AN114" s="474" t="str">
        <f t="shared" si="80"/>
        <v>1331gas.cty</v>
      </c>
      <c r="AO114" s="475" t="str">
        <f t="shared" si="81"/>
        <v>1111gas.cty</v>
      </c>
      <c r="AP114" s="475" t="str">
        <f t="shared" si="82"/>
        <v/>
      </c>
      <c r="AQ114" s="475" t="str">
        <f t="shared" si="83"/>
        <v>12-1331</v>
      </c>
      <c r="AR114" s="475" t="str">
        <f t="shared" si="84"/>
        <v>12-1111</v>
      </c>
      <c r="AS114" s="475" t="str">
        <f t="shared" si="70"/>
        <v/>
      </c>
      <c r="AT114" s="475" t="str">
        <f t="shared" si="71"/>
        <v/>
      </c>
      <c r="AU114" s="475" t="str">
        <f t="shared" si="85"/>
        <v>12pc0231331</v>
      </c>
      <c r="AV114" s="475" t="str">
        <f t="shared" si="86"/>
        <v>121111</v>
      </c>
      <c r="AW114" s="475" t="str">
        <f t="shared" si="87"/>
        <v>12-1331-1111</v>
      </c>
    </row>
    <row r="115" spans="1:49" ht="15">
      <c r="A115" s="452">
        <f t="shared" si="73"/>
        <v>12</v>
      </c>
      <c r="B115" s="453" t="s">
        <v>1085</v>
      </c>
      <c r="C115" s="636"/>
      <c r="D115" s="463" t="s">
        <v>943</v>
      </c>
      <c r="E115" s="463" t="s">
        <v>943</v>
      </c>
      <c r="F115" s="455">
        <v>9</v>
      </c>
      <c r="G115" s="456">
        <f t="array" ref="G115">IF(B115&lt;&gt;"",IF(AND(OR(V115=V114,W115=W114),F115=F114,K115=K114,N115=N114),G114,MAX(IF(B115=B$6:$B114,$G$6:G114))+1),"")</f>
        <v>5</v>
      </c>
      <c r="H115" s="457" t="str">
        <f t="shared" si="74"/>
        <v>bh005</v>
      </c>
      <c r="I115" s="457" t="str">
        <f t="array" ref="I115">IF(C115&lt;&gt;"",IF(AND(OR(V115=V114,W115=W114),F115=F114,K115=K114,N115=N114),I114,MAX(IF(C115=C$6:$C114,$I$6:I114))+1),"")</f>
        <v/>
      </c>
      <c r="J115" s="457" t="str">
        <f t="shared" si="75"/>
        <v/>
      </c>
      <c r="K115" s="1065" t="s">
        <v>933</v>
      </c>
      <c r="L115" s="459" t="str">
        <f>IF($K115&gt;0,VLOOKUP($K115,NV!$B$4:$C$33,2,0),"")</f>
        <v>Nguyễn Văn Quân</v>
      </c>
      <c r="M115" s="485" t="s">
        <v>893</v>
      </c>
      <c r="N115" s="461" t="str">
        <f t="shared" si="47"/>
        <v>Công ty TNHH DHV - GAS</v>
      </c>
      <c r="O115" s="636" t="s">
        <v>1091</v>
      </c>
      <c r="P115" s="636"/>
      <c r="Q115" s="461" t="str">
        <f t="shared" si="48"/>
        <v/>
      </c>
      <c r="R115" s="458"/>
      <c r="S115" s="458"/>
      <c r="T115" s="462" t="str">
        <f>IFERROR(INDEX(NX!$L$9:$L$168,MATCH($A115&amp;$P115,NX!$B$9:$B$169,0)),"")</f>
        <v/>
      </c>
      <c r="U115" s="458"/>
      <c r="V115" s="637" t="s">
        <v>51</v>
      </c>
      <c r="W115" s="637" t="s">
        <v>247</v>
      </c>
      <c r="X115" s="636">
        <v>100000</v>
      </c>
      <c r="Y115" s="452" t="str">
        <f t="shared" si="49"/>
        <v>131</v>
      </c>
      <c r="Z115" s="452" t="str">
        <f t="shared" si="50"/>
        <v>5111</v>
      </c>
      <c r="AA115" s="465" t="str">
        <f t="shared" si="76"/>
        <v>Trùng mã</v>
      </c>
      <c r="AB115" s="466"/>
      <c r="AC115" s="467">
        <f t="shared" si="72"/>
        <v>0</v>
      </c>
      <c r="AD115" s="468" t="str">
        <f t="shared" si="53"/>
        <v>Công ty TNHH DHV - GAS</v>
      </c>
      <c r="AE115" s="468" t="str">
        <f t="shared" si="54"/>
        <v>z</v>
      </c>
      <c r="AF115" s="469" t="str">
        <f t="shared" si="55"/>
        <v/>
      </c>
      <c r="AG115" s="468" t="str">
        <f t="shared" si="56"/>
        <v/>
      </c>
      <c r="AH115" s="470" t="str">
        <f t="shared" si="77"/>
        <v/>
      </c>
      <c r="AI115" s="471" t="str">
        <f>IF($AB115&lt;&gt;"",VLOOKUP($M115,DMKH!$B$6:$F$1822,3,0),"")</f>
        <v/>
      </c>
      <c r="AJ115" s="472" t="str">
        <f t="shared" si="68"/>
        <v>33311</v>
      </c>
      <c r="AK115" s="472">
        <f t="shared" si="69"/>
        <v>10000</v>
      </c>
      <c r="AL115" s="473" t="str">
        <f t="shared" si="78"/>
        <v>31/12/2015</v>
      </c>
      <c r="AM115" s="473" t="str">
        <f t="shared" si="79"/>
        <v>Ngày 31 tháng 12 năm 2015</v>
      </c>
      <c r="AN115" s="474" t="str">
        <f t="shared" si="80"/>
        <v>131gas.cty</v>
      </c>
      <c r="AO115" s="475" t="str">
        <f t="shared" si="81"/>
        <v>5111gas.cty</v>
      </c>
      <c r="AP115" s="475" t="str">
        <f t="shared" si="82"/>
        <v/>
      </c>
      <c r="AQ115" s="475" t="str">
        <f t="shared" si="83"/>
        <v>12-131</v>
      </c>
      <c r="AR115" s="475" t="str">
        <f t="shared" si="84"/>
        <v>12-5111</v>
      </c>
      <c r="AS115" s="475" t="str">
        <f t="shared" si="70"/>
        <v/>
      </c>
      <c r="AT115" s="475" t="str">
        <f t="shared" si="71"/>
        <v/>
      </c>
      <c r="AU115" s="475" t="str">
        <f t="shared" si="85"/>
        <v>12bh005131</v>
      </c>
      <c r="AV115" s="475" t="str">
        <f t="shared" si="86"/>
        <v>125111</v>
      </c>
      <c r="AW115" s="475" t="str">
        <f t="shared" si="87"/>
        <v>12-131-5111</v>
      </c>
    </row>
    <row r="116" spans="1:49" ht="15">
      <c r="A116" s="452">
        <f t="shared" si="73"/>
        <v>12</v>
      </c>
      <c r="B116" s="453" t="s">
        <v>1085</v>
      </c>
      <c r="C116" s="636"/>
      <c r="D116" s="463" t="s">
        <v>943</v>
      </c>
      <c r="E116" s="463" t="s">
        <v>943</v>
      </c>
      <c r="F116" s="455">
        <v>9</v>
      </c>
      <c r="G116" s="456">
        <f t="array" ref="G116">IF(B116&lt;&gt;"",IF(AND(OR(V116=V115,W116=W115),F116=F115,K116=K115,N116=N115),G115,MAX(IF(B116=B$6:$B115,$G$6:G115))+1),"")</f>
        <v>5</v>
      </c>
      <c r="H116" s="457" t="str">
        <f t="shared" si="74"/>
        <v>bh005</v>
      </c>
      <c r="I116" s="457" t="str">
        <f t="array" ref="I116">IF(C116&lt;&gt;"",IF(AND(OR(V116=V115,W116=W115),F116=F115,K116=K115,N116=N115),I115,MAX(IF(C116=C$6:$C115,$I$6:I115))+1),"")</f>
        <v/>
      </c>
      <c r="J116" s="457" t="str">
        <f t="shared" si="75"/>
        <v/>
      </c>
      <c r="K116" s="1065" t="s">
        <v>933</v>
      </c>
      <c r="L116" s="459" t="str">
        <f>IF($K116&gt;0,VLOOKUP($K116,NV!$B$4:$C$33,2,0),"")</f>
        <v>Nguyễn Văn Quân</v>
      </c>
      <c r="M116" s="485" t="s">
        <v>893</v>
      </c>
      <c r="N116" s="461" t="str">
        <f t="shared" si="47"/>
        <v>Công ty TNHH DHV - GAS</v>
      </c>
      <c r="O116" s="636" t="s">
        <v>1091</v>
      </c>
      <c r="P116" s="458"/>
      <c r="Q116" s="461" t="str">
        <f t="shared" si="48"/>
        <v/>
      </c>
      <c r="R116" s="458"/>
      <c r="S116" s="458"/>
      <c r="T116" s="462" t="str">
        <f>IFERROR(INDEX(NX!$L$9:$L$168,MATCH($A116&amp;$P116,NX!$B$9:$B$169,0)),"")</f>
        <v/>
      </c>
      <c r="U116" s="458"/>
      <c r="V116" s="637" t="s">
        <v>51</v>
      </c>
      <c r="W116" s="637" t="s">
        <v>148</v>
      </c>
      <c r="X116" s="636">
        <v>10000</v>
      </c>
      <c r="Y116" s="452" t="str">
        <f t="shared" si="49"/>
        <v>131</v>
      </c>
      <c r="Z116" s="452" t="str">
        <f t="shared" si="50"/>
        <v>33311</v>
      </c>
      <c r="AA116" s="465" t="str">
        <f t="shared" si="76"/>
        <v>Trùng mã</v>
      </c>
      <c r="AB116" s="466"/>
      <c r="AC116" s="467">
        <f t="shared" si="72"/>
        <v>0</v>
      </c>
      <c r="AD116" s="468" t="str">
        <f t="shared" si="53"/>
        <v>Công ty TNHH DHV - GAS</v>
      </c>
      <c r="AE116" s="468" t="str">
        <f t="shared" si="54"/>
        <v>z</v>
      </c>
      <c r="AF116" s="469" t="str">
        <f t="shared" si="55"/>
        <v/>
      </c>
      <c r="AG116" s="468" t="str">
        <f t="shared" si="56"/>
        <v/>
      </c>
      <c r="AH116" s="470" t="str">
        <f t="shared" si="77"/>
        <v/>
      </c>
      <c r="AI116" s="471" t="str">
        <f>IF($AB116&lt;&gt;"",VLOOKUP($M116,DMKH!$B$6:$F$1822,3,0),"")</f>
        <v/>
      </c>
      <c r="AJ116" s="472" t="str">
        <f t="shared" si="68"/>
        <v/>
      </c>
      <c r="AK116" s="472" t="str">
        <f t="shared" si="69"/>
        <v/>
      </c>
      <c r="AL116" s="473" t="str">
        <f t="shared" si="78"/>
        <v>31/12/2015</v>
      </c>
      <c r="AM116" s="473" t="str">
        <f t="shared" si="79"/>
        <v>Ngày 31 tháng 12 năm 2015</v>
      </c>
      <c r="AN116" s="474" t="str">
        <f t="shared" si="80"/>
        <v>131gas.cty</v>
      </c>
      <c r="AO116" s="475" t="str">
        <f t="shared" si="81"/>
        <v>33311gas.cty</v>
      </c>
      <c r="AP116" s="475" t="str">
        <f t="shared" si="82"/>
        <v/>
      </c>
      <c r="AQ116" s="475" t="str">
        <f t="shared" si="83"/>
        <v>12-131</v>
      </c>
      <c r="AR116" s="475" t="str">
        <f t="shared" si="84"/>
        <v>12-33311</v>
      </c>
      <c r="AS116" s="475" t="str">
        <f t="shared" si="70"/>
        <v/>
      </c>
      <c r="AT116" s="475" t="str">
        <f t="shared" si="71"/>
        <v/>
      </c>
      <c r="AU116" s="475" t="str">
        <f t="shared" si="85"/>
        <v>12bh005131</v>
      </c>
      <c r="AV116" s="475" t="str">
        <f t="shared" si="86"/>
        <v>1233311</v>
      </c>
      <c r="AW116" s="475" t="str">
        <f t="shared" si="87"/>
        <v>12-131-33311</v>
      </c>
    </row>
    <row r="117" spans="1:49" ht="15">
      <c r="A117" s="452">
        <f t="shared" si="73"/>
        <v>12</v>
      </c>
      <c r="B117" s="453" t="s">
        <v>1089</v>
      </c>
      <c r="C117" s="636"/>
      <c r="D117" s="463" t="s">
        <v>943</v>
      </c>
      <c r="E117" s="463" t="s">
        <v>943</v>
      </c>
      <c r="F117" s="455"/>
      <c r="G117" s="456">
        <f t="array" ref="G117">IF(B117&lt;&gt;"",IF(AND(OR(V117=V116,W117=W116),F117=F116,K117=K116,N117=N116),G116,MAX(IF(B117=B$6:$B116,$G$6:G116))+1),"")</f>
        <v>24</v>
      </c>
      <c r="H117" s="457" t="str">
        <f t="shared" si="74"/>
        <v>pc024</v>
      </c>
      <c r="I117" s="457" t="str">
        <f t="array" ref="I117">IF(C117&lt;&gt;"",IF(AND(OR(V117=V116,W117=W116),F117=F116,K117=K116,N117=N116),I116,MAX(IF(C117=C$6:$C116,$I$6:I116))+1),"")</f>
        <v/>
      </c>
      <c r="J117" s="457" t="str">
        <f t="shared" si="75"/>
        <v/>
      </c>
      <c r="K117" s="1065" t="s">
        <v>933</v>
      </c>
      <c r="L117" s="459" t="str">
        <f>IF($K117&gt;0,VLOOKUP($K117,NV!$B$4:$C$33,2,0),"")</f>
        <v>Nguyễn Văn Quân</v>
      </c>
      <c r="M117" s="636"/>
      <c r="N117" s="461" t="str">
        <f t="shared" si="47"/>
        <v/>
      </c>
      <c r="O117" s="636" t="s">
        <v>1095</v>
      </c>
      <c r="P117" s="458"/>
      <c r="Q117" s="461" t="str">
        <f t="shared" si="48"/>
        <v/>
      </c>
      <c r="R117" s="458"/>
      <c r="S117" s="458"/>
      <c r="T117" s="462" t="str">
        <f>IFERROR(INDEX(NX!$L$9:$L$168,MATCH($A117&amp;$P117,NX!$B$9:$B$169,0)),"")</f>
        <v/>
      </c>
      <c r="U117" s="458"/>
      <c r="V117" s="637" t="s">
        <v>71</v>
      </c>
      <c r="W117" s="637" t="s">
        <v>38</v>
      </c>
      <c r="X117" s="636">
        <v>500000</v>
      </c>
      <c r="Y117" s="452" t="str">
        <f t="shared" si="49"/>
        <v>141</v>
      </c>
      <c r="Z117" s="452" t="str">
        <f t="shared" si="50"/>
        <v>1111</v>
      </c>
      <c r="AA117" s="465" t="str">
        <f t="shared" si="76"/>
        <v>Trùng mã</v>
      </c>
      <c r="AB117" s="466"/>
      <c r="AC117" s="467">
        <f t="shared" si="72"/>
        <v>0</v>
      </c>
      <c r="AD117" s="468" t="str">
        <f t="shared" si="53"/>
        <v/>
      </c>
      <c r="AE117" s="468" t="str">
        <f t="shared" si="54"/>
        <v/>
      </c>
      <c r="AF117" s="469" t="str">
        <f t="shared" si="55"/>
        <v/>
      </c>
      <c r="AG117" s="468" t="str">
        <f t="shared" si="56"/>
        <v/>
      </c>
      <c r="AH117" s="470" t="str">
        <f t="shared" si="77"/>
        <v/>
      </c>
      <c r="AI117" s="471" t="str">
        <f>IF($AB117&lt;&gt;"",VLOOKUP($M117,DMKH!$B$6:$F$1822,3,0),"")</f>
        <v/>
      </c>
      <c r="AJ117" s="472" t="str">
        <f t="shared" si="68"/>
        <v>11211</v>
      </c>
      <c r="AK117" s="472">
        <f t="shared" si="69"/>
        <v>10000000</v>
      </c>
      <c r="AL117" s="473" t="str">
        <f t="shared" si="78"/>
        <v>31/12/2015</v>
      </c>
      <c r="AM117" s="473" t="str">
        <f t="shared" si="79"/>
        <v>Ngày 31 tháng 12 năm 2015</v>
      </c>
      <c r="AN117" s="474" t="str">
        <f t="shared" si="80"/>
        <v>141</v>
      </c>
      <c r="AO117" s="475" t="str">
        <f t="shared" si="81"/>
        <v>1111</v>
      </c>
      <c r="AP117" s="475" t="str">
        <f t="shared" si="82"/>
        <v/>
      </c>
      <c r="AQ117" s="475" t="str">
        <f t="shared" si="83"/>
        <v>12-141</v>
      </c>
      <c r="AR117" s="475" t="str">
        <f t="shared" si="84"/>
        <v>12-1111</v>
      </c>
      <c r="AS117" s="475" t="str">
        <f t="shared" si="70"/>
        <v/>
      </c>
      <c r="AT117" s="475" t="str">
        <f t="shared" si="71"/>
        <v/>
      </c>
      <c r="AU117" s="475" t="str">
        <f t="shared" si="85"/>
        <v>12pc024141</v>
      </c>
      <c r="AV117" s="475" t="str">
        <f t="shared" si="86"/>
        <v>121111</v>
      </c>
      <c r="AW117" s="475" t="str">
        <f t="shared" si="87"/>
        <v>12-141-1111</v>
      </c>
    </row>
    <row r="118" spans="1:49" ht="15">
      <c r="A118" s="452">
        <f t="shared" si="73"/>
        <v>12</v>
      </c>
      <c r="B118" s="453" t="s">
        <v>1089</v>
      </c>
      <c r="C118" s="636"/>
      <c r="D118" s="463" t="s">
        <v>943</v>
      </c>
      <c r="E118" s="463" t="s">
        <v>943</v>
      </c>
      <c r="F118" s="455"/>
      <c r="G118" s="456">
        <f t="array" ref="G118">IF(B118&lt;&gt;"",IF(AND(OR(V118=V117,W118=W117),F118=F117,K118=K117,N118=N117),G117,MAX(IF(B118=B$6:$B117,$G$6:G117))+1),"")</f>
        <v>24</v>
      </c>
      <c r="H118" s="457" t="str">
        <f t="shared" si="74"/>
        <v>pc024</v>
      </c>
      <c r="I118" s="457" t="str">
        <f t="array" ref="I118">IF(C118&lt;&gt;"",IF(AND(OR(V118=V117,W118=W117),F118=F117,K118=K117,N118=N117),I117,MAX(IF(C118=C$6:$C117,$I$6:I117))+1),"")</f>
        <v/>
      </c>
      <c r="J118" s="457" t="str">
        <f t="shared" si="75"/>
        <v/>
      </c>
      <c r="K118" s="1065" t="s">
        <v>933</v>
      </c>
      <c r="L118" s="459" t="str">
        <f>IF($K118&gt;0,VLOOKUP($K118,NV!$B$4:$C$33,2,0),"")</f>
        <v>Nguyễn Văn Quân</v>
      </c>
      <c r="M118" s="636"/>
      <c r="N118" s="461" t="str">
        <f t="shared" si="47"/>
        <v/>
      </c>
      <c r="O118" s="636" t="s">
        <v>1096</v>
      </c>
      <c r="P118" s="458"/>
      <c r="Q118" s="461" t="str">
        <f t="shared" si="48"/>
        <v/>
      </c>
      <c r="R118" s="458"/>
      <c r="S118" s="458"/>
      <c r="T118" s="462" t="str">
        <f>IFERROR(INDEX(NX!$L$9:$L$168,MATCH($A118&amp;$P118,NX!$B$9:$B$169,0)),"")</f>
        <v/>
      </c>
      <c r="U118" s="458"/>
      <c r="V118" s="637" t="s">
        <v>434</v>
      </c>
      <c r="W118" s="637" t="s">
        <v>38</v>
      </c>
      <c r="X118" s="636">
        <v>10000000</v>
      </c>
      <c r="Y118" s="452" t="str">
        <f t="shared" si="49"/>
        <v>11211</v>
      </c>
      <c r="Z118" s="452" t="str">
        <f t="shared" si="50"/>
        <v>1111</v>
      </c>
      <c r="AA118" s="465" t="str">
        <f t="shared" si="76"/>
        <v>Trùng mã</v>
      </c>
      <c r="AB118" s="466"/>
      <c r="AC118" s="467">
        <f t="shared" si="72"/>
        <v>0</v>
      </c>
      <c r="AD118" s="468" t="str">
        <f t="shared" si="53"/>
        <v/>
      </c>
      <c r="AE118" s="468" t="str">
        <f t="shared" si="54"/>
        <v/>
      </c>
      <c r="AF118" s="469" t="str">
        <f t="shared" si="55"/>
        <v/>
      </c>
      <c r="AG118" s="468" t="str">
        <f t="shared" si="56"/>
        <v/>
      </c>
      <c r="AH118" s="470" t="str">
        <f t="shared" si="77"/>
        <v/>
      </c>
      <c r="AI118" s="471" t="str">
        <f>IF($AB118&lt;&gt;"",VLOOKUP($M118,DMKH!$B$6:$F$1822,3,0),"")</f>
        <v/>
      </c>
      <c r="AJ118" s="472" t="str">
        <f t="shared" si="68"/>
        <v/>
      </c>
      <c r="AK118" s="472" t="str">
        <f t="shared" si="69"/>
        <v/>
      </c>
      <c r="AL118" s="473" t="str">
        <f t="shared" si="78"/>
        <v>31/12/2015</v>
      </c>
      <c r="AM118" s="473" t="str">
        <f t="shared" si="79"/>
        <v>Ngày 31 tháng 12 năm 2015</v>
      </c>
      <c r="AN118" s="474" t="str">
        <f t="shared" si="80"/>
        <v>11211</v>
      </c>
      <c r="AO118" s="475" t="str">
        <f t="shared" si="81"/>
        <v>1111</v>
      </c>
      <c r="AP118" s="475" t="str">
        <f t="shared" si="82"/>
        <v/>
      </c>
      <c r="AQ118" s="475" t="str">
        <f t="shared" si="83"/>
        <v>12-11211</v>
      </c>
      <c r="AR118" s="475" t="str">
        <f t="shared" si="84"/>
        <v>12-1111</v>
      </c>
      <c r="AS118" s="475" t="str">
        <f t="shared" si="70"/>
        <v/>
      </c>
      <c r="AT118" s="475" t="str">
        <f t="shared" si="71"/>
        <v/>
      </c>
      <c r="AU118" s="475" t="str">
        <f t="shared" si="85"/>
        <v>12pc02411211</v>
      </c>
      <c r="AV118" s="475" t="str">
        <f t="shared" si="86"/>
        <v>121111</v>
      </c>
      <c r="AW118" s="475" t="str">
        <f t="shared" si="87"/>
        <v>12-11211-1111</v>
      </c>
    </row>
    <row r="119" spans="1:49" ht="15" customHeight="1">
      <c r="A119" s="452">
        <f t="shared" si="73"/>
        <v>12</v>
      </c>
      <c r="B119" s="476" t="s">
        <v>1440</v>
      </c>
      <c r="C119" s="476"/>
      <c r="D119" s="463" t="s">
        <v>943</v>
      </c>
      <c r="E119" s="463" t="s">
        <v>943</v>
      </c>
      <c r="F119" s="455"/>
      <c r="G119" s="456">
        <f t="array" ref="G119">IF(B119&lt;&gt;"",IF(AND(OR(V119=V118,W119=W118),F119=F118,K119=K118,N119=N118),G118,MAX(IF(B119=B$6:$B118,$G$6:G118))+1),"")</f>
        <v>36</v>
      </c>
      <c r="H119" s="457" t="str">
        <f t="shared" si="74"/>
        <v>pkt036</v>
      </c>
      <c r="I119" s="457" t="str">
        <f t="array" ref="I119">IF(C119&lt;&gt;"",IF(AND(OR(V119=V118,W119=W118),F119=F118,K119=K118,N119=N118),I118,MAX(IF(C119=C$6:$C118,$I$6:I118))+1),"")</f>
        <v/>
      </c>
      <c r="J119" s="457" t="str">
        <f t="shared" si="75"/>
        <v/>
      </c>
      <c r="K119" s="1065"/>
      <c r="L119" s="459" t="str">
        <f>IF($K119&gt;0,VLOOKUP($K119,NV!$B$4:$C$33,2,0),"")</f>
        <v/>
      </c>
      <c r="M119" s="460"/>
      <c r="N119" s="461" t="str">
        <f t="shared" si="47"/>
        <v/>
      </c>
      <c r="O119" s="458"/>
      <c r="P119" s="458"/>
      <c r="Q119" s="461" t="str">
        <f t="shared" si="48"/>
        <v/>
      </c>
      <c r="R119" s="458"/>
      <c r="S119" s="458"/>
      <c r="T119" s="462" t="str">
        <f>IFERROR(INDEX(NX!$L$9:$L$168,MATCH($A119&amp;$P119,NX!$B$9:$B$169,0)),"")</f>
        <v/>
      </c>
      <c r="U119" s="458"/>
      <c r="V119" s="463" t="s">
        <v>247</v>
      </c>
      <c r="W119" s="463" t="s">
        <v>323</v>
      </c>
      <c r="X119" s="464">
        <v>200000</v>
      </c>
      <c r="Y119" s="452" t="str">
        <f t="shared" si="49"/>
        <v>5111</v>
      </c>
      <c r="Z119" s="452" t="str">
        <f t="shared" si="50"/>
        <v>911</v>
      </c>
      <c r="AA119" s="465">
        <f t="shared" si="76"/>
        <v>0</v>
      </c>
      <c r="AB119" s="466"/>
      <c r="AC119" s="467" t="e">
        <f>ROUND(#REF!*AB119,0)</f>
        <v>#REF!</v>
      </c>
      <c r="AD119" s="468" t="str">
        <f t="shared" si="53"/>
        <v/>
      </c>
      <c r="AE119" s="468" t="str">
        <f t="shared" si="54"/>
        <v/>
      </c>
      <c r="AF119" s="469" t="str">
        <f t="shared" si="55"/>
        <v/>
      </c>
      <c r="AG119" s="468" t="str">
        <f t="shared" si="56"/>
        <v/>
      </c>
      <c r="AH119" s="470" t="str">
        <f t="shared" si="77"/>
        <v/>
      </c>
      <c r="AI119" s="471" t="str">
        <f>IF($AB119&lt;&gt;"",VLOOKUP($M119,DMKH!$B$6:$F$1822,3,0),"")</f>
        <v/>
      </c>
      <c r="AJ119" s="472" t="str">
        <f t="shared" si="68"/>
        <v/>
      </c>
      <c r="AK119" s="472" t="str">
        <f t="shared" si="69"/>
        <v/>
      </c>
      <c r="AL119" s="473" t="str">
        <f t="shared" si="78"/>
        <v>31/12/2015</v>
      </c>
      <c r="AM119" s="473" t="str">
        <f t="shared" si="79"/>
        <v>Ngày 31 tháng 12 năm 2015</v>
      </c>
      <c r="AN119" s="474" t="str">
        <f t="shared" si="80"/>
        <v>5111</v>
      </c>
      <c r="AO119" s="475" t="str">
        <f t="shared" si="81"/>
        <v>911</v>
      </c>
      <c r="AP119" s="475" t="str">
        <f t="shared" si="82"/>
        <v/>
      </c>
      <c r="AQ119" s="475" t="str">
        <f t="shared" si="83"/>
        <v>12-5111</v>
      </c>
      <c r="AR119" s="475" t="str">
        <f t="shared" si="84"/>
        <v>12-911</v>
      </c>
      <c r="AS119" s="475" t="str">
        <f t="shared" si="70"/>
        <v/>
      </c>
      <c r="AT119" s="475" t="str">
        <f t="shared" si="71"/>
        <v/>
      </c>
      <c r="AU119" s="475" t="str">
        <f t="shared" si="85"/>
        <v>12pkt0365111</v>
      </c>
      <c r="AV119" s="475" t="str">
        <f t="shared" si="86"/>
        <v>12911</v>
      </c>
      <c r="AW119" s="475" t="str">
        <f t="shared" si="87"/>
        <v>12-5111-911</v>
      </c>
    </row>
    <row r="120" spans="1:49" ht="15" customHeight="1">
      <c r="A120" s="452">
        <f t="shared" si="73"/>
        <v>12</v>
      </c>
      <c r="B120" s="476" t="s">
        <v>1440</v>
      </c>
      <c r="C120" s="476"/>
      <c r="D120" s="463" t="s">
        <v>943</v>
      </c>
      <c r="E120" s="463" t="s">
        <v>943</v>
      </c>
      <c r="F120" s="455"/>
      <c r="G120" s="456">
        <f t="array" ref="G120">IF(B120&lt;&gt;"",IF(AND(OR(V120=V119,W120=W119),F120=F119,K120=K119,N120=N119),G119,MAX(IF(B120=B$6:$B119,$G$6:G119))+1),"")</f>
        <v>37</v>
      </c>
      <c r="H120" s="457" t="str">
        <f t="shared" si="74"/>
        <v>pkt037</v>
      </c>
      <c r="I120" s="457" t="str">
        <f t="array" ref="I120">IF(C120&lt;&gt;"",IF(AND(OR(V120=V119,W120=W119),F120=F119,K120=K119,N120=N119),I119,MAX(IF(C120=C$6:$C119,$I$6:I119))+1),"")</f>
        <v/>
      </c>
      <c r="J120" s="457" t="str">
        <f t="shared" si="75"/>
        <v/>
      </c>
      <c r="K120" s="1065"/>
      <c r="L120" s="459" t="str">
        <f>IF($K120&gt;0,VLOOKUP($K120,NV!$B$4:$C$33,2,0),"")</f>
        <v/>
      </c>
      <c r="M120" s="460"/>
      <c r="N120" s="461" t="str">
        <f t="shared" si="47"/>
        <v/>
      </c>
      <c r="O120" s="458"/>
      <c r="P120" s="458"/>
      <c r="Q120" s="461" t="str">
        <f t="shared" si="48"/>
        <v/>
      </c>
      <c r="R120" s="458"/>
      <c r="S120" s="458"/>
      <c r="T120" s="462" t="str">
        <f>IFERROR(INDEX(NX!$L$9:$L$168,MATCH($A120&amp;$P120,NX!$B$9:$B$169,0)),"")</f>
        <v/>
      </c>
      <c r="U120" s="458"/>
      <c r="V120" s="463" t="s">
        <v>148</v>
      </c>
      <c r="W120" s="463" t="s">
        <v>57</v>
      </c>
      <c r="X120" s="464">
        <v>107700</v>
      </c>
      <c r="Y120" s="452" t="str">
        <f t="shared" si="49"/>
        <v>33311</v>
      </c>
      <c r="Z120" s="452" t="str">
        <f t="shared" si="50"/>
        <v>1331</v>
      </c>
      <c r="AA120" s="465">
        <f t="shared" si="76"/>
        <v>0</v>
      </c>
      <c r="AB120" s="466"/>
      <c r="AC120" s="467">
        <f>ROUND(X120*AB120,0)</f>
        <v>0</v>
      </c>
      <c r="AD120" s="468" t="str">
        <f t="shared" si="53"/>
        <v/>
      </c>
      <c r="AE120" s="468" t="str">
        <f t="shared" si="54"/>
        <v/>
      </c>
      <c r="AF120" s="469" t="str">
        <f t="shared" si="55"/>
        <v/>
      </c>
      <c r="AG120" s="468" t="str">
        <f t="shared" si="56"/>
        <v/>
      </c>
      <c r="AH120" s="470" t="str">
        <f t="shared" si="77"/>
        <v/>
      </c>
      <c r="AI120" s="471" t="str">
        <f>IF($AB120&lt;&gt;"",VLOOKUP($M120,DMKH!$B$6:$F$1822,3,0),"")</f>
        <v/>
      </c>
      <c r="AJ120" s="472" t="str">
        <f t="shared" si="68"/>
        <v/>
      </c>
      <c r="AK120" s="472" t="str">
        <f t="shared" si="69"/>
        <v/>
      </c>
      <c r="AL120" s="473" t="str">
        <f t="shared" si="78"/>
        <v>31/12/2015</v>
      </c>
      <c r="AM120" s="473" t="str">
        <f t="shared" si="79"/>
        <v>Ngày 31 tháng 12 năm 2015</v>
      </c>
      <c r="AN120" s="474" t="str">
        <f t="shared" si="80"/>
        <v>33311</v>
      </c>
      <c r="AO120" s="475" t="str">
        <f t="shared" si="81"/>
        <v>1331</v>
      </c>
      <c r="AP120" s="475" t="str">
        <f t="shared" si="82"/>
        <v/>
      </c>
      <c r="AQ120" s="475" t="str">
        <f t="shared" si="83"/>
        <v>12-33311</v>
      </c>
      <c r="AR120" s="475" t="str">
        <f t="shared" si="84"/>
        <v>12-1331</v>
      </c>
      <c r="AS120" s="475" t="str">
        <f t="shared" si="70"/>
        <v/>
      </c>
      <c r="AT120" s="475" t="str">
        <f t="shared" si="71"/>
        <v/>
      </c>
      <c r="AU120" s="475" t="str">
        <f t="shared" si="85"/>
        <v>12pkt03733311</v>
      </c>
      <c r="AV120" s="475" t="str">
        <f t="shared" si="86"/>
        <v>121331</v>
      </c>
      <c r="AW120" s="475" t="str">
        <f t="shared" si="87"/>
        <v>12-33311-1331</v>
      </c>
    </row>
    <row r="121" spans="1:49">
      <c r="A121" s="452">
        <f t="shared" si="73"/>
        <v>12</v>
      </c>
      <c r="B121" s="476" t="s">
        <v>1441</v>
      </c>
      <c r="C121" s="476"/>
      <c r="D121" s="463" t="s">
        <v>943</v>
      </c>
      <c r="E121" s="463" t="s">
        <v>943</v>
      </c>
      <c r="F121" s="455"/>
      <c r="G121" s="456">
        <f t="array" ref="G121">IF(B121&lt;&gt;"",IF(AND(OR(V121=V120,W121=W120),F121=F120,K121=K120,N121=N120),G120,MAX(IF(B121=B$6:$B120,$G$6:G120))+1),"")</f>
        <v>9</v>
      </c>
      <c r="H121" s="457" t="str">
        <f t="shared" si="74"/>
        <v>pt009</v>
      </c>
      <c r="I121" s="457" t="str">
        <f t="array" ref="I121">IF(C121&lt;&gt;"",IF(AND(OR(V121=V120,W121=W120),F121=F120,K121=K120,N121=N120),I120,MAX(IF(C121=C$6:$C120,$I$6:I120))+1),"")</f>
        <v/>
      </c>
      <c r="J121" s="457" t="str">
        <f t="shared" si="75"/>
        <v/>
      </c>
      <c r="K121" s="1065" t="s">
        <v>933</v>
      </c>
      <c r="L121" s="459" t="str">
        <f>IF($K121&gt;0,VLOOKUP($K121,NV!$B$4:$C$33,2,0),"")</f>
        <v>Nguyễn Văn Quân</v>
      </c>
      <c r="M121" s="460"/>
      <c r="N121" s="461" t="str">
        <f t="shared" si="47"/>
        <v/>
      </c>
      <c r="O121" s="458"/>
      <c r="P121" s="458"/>
      <c r="Q121" s="461" t="str">
        <f t="shared" si="48"/>
        <v/>
      </c>
      <c r="R121" s="458"/>
      <c r="S121" s="458"/>
      <c r="T121" s="462" t="str">
        <f>IFERROR(INDEX(NX!$L$9:$L$168,MATCH($A121&amp;$P121,NX!$B$9:$B$169,0)),"")</f>
        <v/>
      </c>
      <c r="U121" s="458"/>
      <c r="V121" s="463" t="s">
        <v>38</v>
      </c>
      <c r="W121" s="463" t="s">
        <v>71</v>
      </c>
      <c r="X121" s="464">
        <v>500000</v>
      </c>
      <c r="Y121" s="452" t="str">
        <f t="shared" si="49"/>
        <v>1111</v>
      </c>
      <c r="Z121" s="452" t="str">
        <f t="shared" si="50"/>
        <v>141</v>
      </c>
      <c r="AA121" s="465">
        <f t="shared" si="76"/>
        <v>0</v>
      </c>
      <c r="AB121" s="466"/>
      <c r="AC121" s="467">
        <f>ROUND(X121*AB121,0)</f>
        <v>0</v>
      </c>
      <c r="AD121" s="468" t="str">
        <f t="shared" si="53"/>
        <v/>
      </c>
      <c r="AE121" s="468" t="str">
        <f t="shared" si="54"/>
        <v/>
      </c>
      <c r="AF121" s="469" t="str">
        <f t="shared" si="55"/>
        <v/>
      </c>
      <c r="AG121" s="468" t="str">
        <f t="shared" si="56"/>
        <v/>
      </c>
      <c r="AH121" s="470" t="str">
        <f t="shared" si="77"/>
        <v/>
      </c>
      <c r="AI121" s="471" t="str">
        <f>IF($AB121&lt;&gt;"",VLOOKUP($M121,DMKH!$B$6:$F$1822,3,0),"")</f>
        <v/>
      </c>
      <c r="AJ121" s="472" t="str">
        <f t="shared" si="68"/>
        <v/>
      </c>
      <c r="AK121" s="472" t="str">
        <f t="shared" si="69"/>
        <v/>
      </c>
      <c r="AL121" s="473" t="str">
        <f t="shared" si="78"/>
        <v>31/12/2015</v>
      </c>
      <c r="AM121" s="473" t="str">
        <f t="shared" si="79"/>
        <v>Ngày 31 tháng 12 năm 2015</v>
      </c>
      <c r="AN121" s="474" t="str">
        <f t="shared" si="80"/>
        <v>1111</v>
      </c>
      <c r="AO121" s="475" t="str">
        <f t="shared" si="81"/>
        <v>141</v>
      </c>
      <c r="AP121" s="475" t="str">
        <f t="shared" si="82"/>
        <v/>
      </c>
      <c r="AQ121" s="475" t="str">
        <f t="shared" si="83"/>
        <v>12-1111</v>
      </c>
      <c r="AR121" s="475" t="str">
        <f t="shared" si="84"/>
        <v>12-141</v>
      </c>
      <c r="AS121" s="475" t="str">
        <f t="shared" si="70"/>
        <v/>
      </c>
      <c r="AT121" s="475" t="str">
        <f t="shared" si="71"/>
        <v/>
      </c>
      <c r="AU121" s="475" t="str">
        <f t="shared" si="85"/>
        <v>12pt0091111</v>
      </c>
      <c r="AV121" s="475" t="str">
        <f t="shared" si="86"/>
        <v>12141</v>
      </c>
      <c r="AW121" s="475" t="str">
        <f t="shared" si="87"/>
        <v>12-1111-141</v>
      </c>
    </row>
    <row r="122" spans="1:49" ht="12" customHeight="1">
      <c r="A122" s="452"/>
      <c r="B122" s="453"/>
      <c r="C122" s="636"/>
      <c r="D122" s="463"/>
      <c r="E122" s="463"/>
      <c r="F122" s="455"/>
      <c r="G122" s="456"/>
      <c r="H122" s="457"/>
      <c r="I122" s="457"/>
      <c r="J122" s="457"/>
      <c r="K122" s="1065"/>
      <c r="L122" s="459"/>
      <c r="M122" s="485"/>
      <c r="N122" s="461" t="str">
        <f t="shared" si="47"/>
        <v/>
      </c>
      <c r="O122" s="636"/>
      <c r="P122" s="636"/>
      <c r="Q122" s="461" t="str">
        <f t="shared" si="48"/>
        <v/>
      </c>
      <c r="R122" s="636"/>
      <c r="S122" s="636"/>
      <c r="T122" s="462" t="str">
        <f>IFERROR(INDEX(NX!$L$9:$L$168,MATCH($A122&amp;$P122,NX!$B$9:$B$169,0)),"")</f>
        <v/>
      </c>
      <c r="U122" s="458"/>
      <c r="V122" s="637"/>
      <c r="W122" s="637"/>
      <c r="X122" s="636"/>
      <c r="Y122" s="452" t="str">
        <f t="shared" si="49"/>
        <v/>
      </c>
      <c r="Z122" s="452" t="str">
        <f t="shared" si="50"/>
        <v/>
      </c>
      <c r="AA122" s="465"/>
      <c r="AB122" s="466"/>
      <c r="AC122" s="467"/>
      <c r="AD122" s="468" t="str">
        <f t="shared" si="53"/>
        <v/>
      </c>
      <c r="AE122" s="468" t="str">
        <f t="shared" si="54"/>
        <v/>
      </c>
      <c r="AF122" s="469" t="str">
        <f t="shared" si="55"/>
        <v/>
      </c>
      <c r="AG122" s="468" t="str">
        <f t="shared" si="56"/>
        <v/>
      </c>
      <c r="AH122" s="470"/>
      <c r="AI122" s="471"/>
      <c r="AJ122" s="472">
        <f t="shared" si="68"/>
        <v>0</v>
      </c>
      <c r="AK122" s="472">
        <f t="shared" si="69"/>
        <v>0</v>
      </c>
      <c r="AL122" s="473"/>
      <c r="AM122" s="473"/>
      <c r="AN122" s="474"/>
      <c r="AO122" s="475"/>
      <c r="AP122" s="475"/>
      <c r="AQ122" s="475"/>
      <c r="AR122" s="475"/>
      <c r="AS122" s="475" t="str">
        <f t="shared" si="70"/>
        <v/>
      </c>
      <c r="AT122" s="475" t="str">
        <f t="shared" si="71"/>
        <v/>
      </c>
      <c r="AU122" s="475"/>
      <c r="AV122" s="475"/>
      <c r="AW122" s="475"/>
    </row>
    <row r="123" spans="1:49" ht="12" customHeight="1">
      <c r="A123" s="452"/>
      <c r="B123" s="453"/>
      <c r="C123" s="636"/>
      <c r="D123" s="463"/>
      <c r="E123" s="463"/>
      <c r="F123" s="455"/>
      <c r="G123" s="456"/>
      <c r="H123" s="457"/>
      <c r="I123" s="457"/>
      <c r="J123" s="457"/>
      <c r="K123" s="1065"/>
      <c r="L123" s="459"/>
      <c r="M123" s="485"/>
      <c r="N123" s="461" t="str">
        <f t="shared" si="47"/>
        <v/>
      </c>
      <c r="O123" s="636"/>
      <c r="P123" s="636"/>
      <c r="Q123" s="461" t="str">
        <f t="shared" si="48"/>
        <v/>
      </c>
      <c r="R123" s="636"/>
      <c r="S123" s="636"/>
      <c r="T123" s="462" t="str">
        <f>IFERROR(INDEX(NX!$L$9:$L$168,MATCH($A123&amp;$P123,NX!$B$9:$B$169,0)),"")</f>
        <v/>
      </c>
      <c r="U123" s="458"/>
      <c r="V123" s="637"/>
      <c r="W123" s="637"/>
      <c r="X123" s="636"/>
      <c r="Y123" s="452" t="str">
        <f t="shared" si="49"/>
        <v/>
      </c>
      <c r="Z123" s="452" t="str">
        <f t="shared" si="50"/>
        <v/>
      </c>
      <c r="AA123" s="465"/>
      <c r="AB123" s="466"/>
      <c r="AC123" s="467"/>
      <c r="AD123" s="468" t="str">
        <f t="shared" si="53"/>
        <v/>
      </c>
      <c r="AE123" s="468" t="str">
        <f t="shared" si="54"/>
        <v/>
      </c>
      <c r="AF123" s="469" t="str">
        <f t="shared" si="55"/>
        <v/>
      </c>
      <c r="AG123" s="468" t="str">
        <f t="shared" si="56"/>
        <v/>
      </c>
      <c r="AH123" s="470"/>
      <c r="AI123" s="471"/>
      <c r="AJ123" s="472">
        <f t="shared" si="68"/>
        <v>0</v>
      </c>
      <c r="AK123" s="472">
        <f t="shared" si="69"/>
        <v>0</v>
      </c>
      <c r="AL123" s="473"/>
      <c r="AM123" s="473"/>
      <c r="AN123" s="474"/>
      <c r="AO123" s="475"/>
      <c r="AP123" s="475"/>
      <c r="AQ123" s="475"/>
      <c r="AR123" s="475"/>
      <c r="AS123" s="475" t="str">
        <f t="shared" si="70"/>
        <v/>
      </c>
      <c r="AT123" s="475" t="str">
        <f t="shared" si="71"/>
        <v/>
      </c>
      <c r="AU123" s="475"/>
      <c r="AV123" s="475"/>
      <c r="AW123" s="475"/>
    </row>
    <row r="124" spans="1:49">
      <c r="A124" s="452"/>
      <c r="B124" s="476"/>
      <c r="C124" s="476"/>
      <c r="D124" s="463"/>
      <c r="E124" s="463"/>
      <c r="F124" s="455"/>
      <c r="G124" s="456"/>
      <c r="H124" s="457"/>
      <c r="I124" s="457"/>
      <c r="J124" s="457"/>
      <c r="K124" s="1065"/>
      <c r="L124" s="459"/>
      <c r="M124" s="460"/>
      <c r="N124" s="461" t="str">
        <f t="shared" si="47"/>
        <v/>
      </c>
      <c r="O124" s="458"/>
      <c r="P124" s="458"/>
      <c r="Q124" s="461" t="str">
        <f t="shared" si="48"/>
        <v/>
      </c>
      <c r="R124" s="458"/>
      <c r="S124" s="458"/>
      <c r="T124" s="462" t="str">
        <f>IFERROR(INDEX(NX!$L$9:$L$168,MATCH($A124&amp;$P124,NX!$B$9:$B$169,0)),"")</f>
        <v/>
      </c>
      <c r="U124" s="458"/>
      <c r="V124" s="463"/>
      <c r="W124" s="463"/>
      <c r="X124" s="638"/>
      <c r="Y124" s="452" t="str">
        <f t="shared" si="49"/>
        <v/>
      </c>
      <c r="Z124" s="452" t="str">
        <f t="shared" si="50"/>
        <v/>
      </c>
      <c r="AA124" s="465"/>
      <c r="AB124" s="466"/>
      <c r="AC124" s="467"/>
      <c r="AD124" s="468" t="str">
        <f t="shared" si="53"/>
        <v/>
      </c>
      <c r="AE124" s="468" t="str">
        <f t="shared" si="54"/>
        <v/>
      </c>
      <c r="AF124" s="469" t="str">
        <f t="shared" si="55"/>
        <v/>
      </c>
      <c r="AG124" s="468" t="str">
        <f t="shared" si="56"/>
        <v/>
      </c>
      <c r="AH124" s="470"/>
      <c r="AI124" s="471"/>
      <c r="AJ124" s="472">
        <f t="shared" si="68"/>
        <v>0</v>
      </c>
      <c r="AK124" s="472">
        <f t="shared" si="69"/>
        <v>0</v>
      </c>
      <c r="AL124" s="473"/>
      <c r="AM124" s="473"/>
      <c r="AN124" s="474"/>
      <c r="AO124" s="475"/>
      <c r="AP124" s="475"/>
      <c r="AQ124" s="475"/>
      <c r="AR124" s="475"/>
      <c r="AS124" s="475" t="str">
        <f t="shared" si="70"/>
        <v/>
      </c>
      <c r="AT124" s="475" t="str">
        <f t="shared" si="71"/>
        <v/>
      </c>
      <c r="AU124" s="475"/>
      <c r="AV124" s="475"/>
      <c r="AW124" s="475"/>
    </row>
    <row r="125" spans="1:49">
      <c r="A125" s="452">
        <f t="shared" ref="A125:A156" si="88">IF(D125&gt;0,MONTH(D125),0)</f>
        <v>0</v>
      </c>
      <c r="B125" s="476"/>
      <c r="C125" s="476"/>
      <c r="D125" s="463"/>
      <c r="E125" s="463"/>
      <c r="F125" s="455"/>
      <c r="G125" s="456" t="str">
        <f t="array" ref="G125">IF(B125&lt;&gt;"",IF(AND(OR(V125=V124,W125=W124),F125=F124,K125=K124,N125=N124),G124,MAX(IF(B125=B$6:$B124,$G$6:G124))+1),"")</f>
        <v/>
      </c>
      <c r="H125" s="457" t="str">
        <f t="shared" ref="H125:H188" si="89">IF(B125&lt;&gt;"",B125&amp;TEXT(G125,"000"),"")</f>
        <v/>
      </c>
      <c r="I125" s="457" t="str">
        <f t="array" ref="I125">IF(C125&lt;&gt;"",IF(AND(OR(V125=V124,W125=W124),F125=F124,K125=K124,N125=N124),I124,MAX(IF(C125=C$6:$C124,$I$6:I124))+1),"")</f>
        <v/>
      </c>
      <c r="J125" s="457" t="str">
        <f t="shared" ref="J125:J188" si="90">IF(C125&lt;&gt;"",C125&amp;TEXT(I125,"000"),"")</f>
        <v/>
      </c>
      <c r="K125" s="1065"/>
      <c r="L125" s="459" t="str">
        <f>IF($K125&gt;0,VLOOKUP($K125,NV!$B$4:$C$33,2,0),"")</f>
        <v/>
      </c>
      <c r="M125" s="460"/>
      <c r="N125" s="461" t="str">
        <f t="shared" si="47"/>
        <v/>
      </c>
      <c r="O125" s="458"/>
      <c r="P125" s="458"/>
      <c r="Q125" s="461" t="str">
        <f t="shared" si="48"/>
        <v/>
      </c>
      <c r="R125" s="458"/>
      <c r="S125" s="458"/>
      <c r="T125" s="462" t="str">
        <f>IFERROR(INDEX(NX!$L$9:$L$168,MATCH($A125&amp;$P125,NX!$B$9:$B$169,0)),"")</f>
        <v/>
      </c>
      <c r="U125" s="458"/>
      <c r="V125" s="463"/>
      <c r="W125" s="463"/>
      <c r="X125" s="464"/>
      <c r="Y125" s="452" t="str">
        <f t="shared" si="49"/>
        <v/>
      </c>
      <c r="Z125" s="452" t="str">
        <f t="shared" si="50"/>
        <v/>
      </c>
      <c r="AA125" s="465" t="str">
        <f t="shared" ref="AA125:AA188" si="91">IF(COUNTIF($H$6:$H$526,$H125)&gt;1,"Trùng mã",0)</f>
        <v>Trùng mã</v>
      </c>
      <c r="AB125" s="466"/>
      <c r="AC125" s="467">
        <f t="shared" ref="AC125:AC188" si="92">ROUND(X125*AB125,0)</f>
        <v>0</v>
      </c>
      <c r="AD125" s="468" t="str">
        <f t="shared" si="53"/>
        <v/>
      </c>
      <c r="AE125" s="468" t="str">
        <f t="shared" si="54"/>
        <v/>
      </c>
      <c r="AF125" s="469" t="str">
        <f t="shared" si="55"/>
        <v/>
      </c>
      <c r="AG125" s="468" t="str">
        <f t="shared" si="56"/>
        <v/>
      </c>
      <c r="AH125" s="470" t="str">
        <f t="shared" ref="AH125:AH188" si="93">IF(OR($AB125&lt;&gt;"",C125="nvl",C125="nhh"),$F125,"")</f>
        <v/>
      </c>
      <c r="AI125" s="471" t="str">
        <f>IF($AB125&lt;&gt;"",VLOOKUP($M125,DMKH!$B$6:$F$1822,3,0),"")</f>
        <v/>
      </c>
      <c r="AJ125" s="472">
        <f t="shared" si="68"/>
        <v>0</v>
      </c>
      <c r="AK125" s="472">
        <f t="shared" si="69"/>
        <v>0</v>
      </c>
      <c r="AL125" s="473">
        <f t="shared" ref="AL125:AL188" si="94">D125</f>
        <v>0</v>
      </c>
      <c r="AM125" s="473" t="str">
        <f t="shared" ref="AM125:AM188" si="95">IF(D125="","","Ngày "&amp;LEFT(D125,2)&amp;" tháng "&amp;MID(D125,4,2)&amp;" năm "&amp;RIGHT(D125,4))</f>
        <v/>
      </c>
      <c r="AN125" s="474" t="str">
        <f t="shared" ref="AN125:AN188" si="96">V125&amp;M125</f>
        <v/>
      </c>
      <c r="AO125" s="475" t="str">
        <f t="shared" ref="AO125:AO188" si="97">W125&amp;M125</f>
        <v/>
      </c>
      <c r="AP125" s="475" t="str">
        <f t="shared" ref="AP125:AP188" si="98">IF($AB125="","",IF(OR(MID($D125,4,2)="01",MID($D125,4,2)="02",MID($D125,4,2)="03"),"1",IF(OR(MID($D125,4,2)="04",MID($D125,4,2)="05",MID($D125,4,2)="06"),"2",IF(OR(MID($D125,4,2)="07",MID($D125,4,2)="08",MID($D125,4,2)="09"),"3",IF(OR(MID($D125,4,2)="10",MID($D125,4,2)="11",MID($D125,4,2)="12"),"4")))))</f>
        <v/>
      </c>
      <c r="AQ125" s="475" t="str">
        <f t="shared" ref="AQ125:AQ188" si="99">A125&amp;"-"&amp;V125</f>
        <v>0-</v>
      </c>
      <c r="AR125" s="475" t="str">
        <f t="shared" ref="AR125:AR188" si="100">A125&amp;"-"&amp;W125</f>
        <v>0-</v>
      </c>
      <c r="AS125" s="475" t="str">
        <f t="shared" si="70"/>
        <v/>
      </c>
      <c r="AT125" s="475" t="str">
        <f t="shared" si="71"/>
        <v/>
      </c>
      <c r="AU125" s="475" t="str">
        <f t="shared" ref="AU125:AU188" si="101">$A125&amp;$H125&amp;$U125&amp;$V125</f>
        <v>0</v>
      </c>
      <c r="AV125" s="475" t="str">
        <f t="shared" ref="AV125:AV188" si="102">$A125&amp;$U125&amp;$W125</f>
        <v>0</v>
      </c>
      <c r="AW125" s="475" t="str">
        <f t="shared" ref="AW125:AW188" si="103">$A125&amp;"-"&amp;V125&amp;"-"&amp;W125</f>
        <v>0--</v>
      </c>
    </row>
    <row r="126" spans="1:49">
      <c r="A126" s="452">
        <f t="shared" si="88"/>
        <v>0</v>
      </c>
      <c r="B126" s="476"/>
      <c r="C126" s="476"/>
      <c r="D126" s="463"/>
      <c r="E126" s="463"/>
      <c r="F126" s="455"/>
      <c r="G126" s="456" t="str">
        <f t="array" ref="G126">IF(B126&lt;&gt;"",IF(AND(OR(V126=V125,W126=W125),F126=F125,K126=K125,N126=N125),G125,MAX(IF(B126=B$6:$B125,$G$6:G125))+1),"")</f>
        <v/>
      </c>
      <c r="H126" s="457" t="str">
        <f t="shared" si="89"/>
        <v/>
      </c>
      <c r="I126" s="457" t="str">
        <f t="array" ref="I126">IF(C126&lt;&gt;"",IF(AND(OR(V126=V125,W126=W125),F126=F125,K126=K125,N126=N125),I125,MAX(IF(C126=C$6:$C125,$I$6:I125))+1),"")</f>
        <v/>
      </c>
      <c r="J126" s="457" t="str">
        <f t="shared" si="90"/>
        <v/>
      </c>
      <c r="K126" s="1065"/>
      <c r="L126" s="459" t="str">
        <f>IF($K126&gt;0,VLOOKUP($K126,NV!$B$4:$C$33,2,0),"")</f>
        <v/>
      </c>
      <c r="M126" s="460"/>
      <c r="N126" s="461" t="str">
        <f t="shared" si="47"/>
        <v/>
      </c>
      <c r="O126" s="458"/>
      <c r="P126" s="458"/>
      <c r="Q126" s="461" t="str">
        <f t="shared" si="48"/>
        <v/>
      </c>
      <c r="R126" s="458"/>
      <c r="S126" s="458"/>
      <c r="T126" s="462" t="str">
        <f>IFERROR(INDEX(NX!$L$9:$L$168,MATCH($A126&amp;$P126,NX!$B$9:$B$169,0)),"")</f>
        <v/>
      </c>
      <c r="U126" s="458"/>
      <c r="V126" s="463"/>
      <c r="W126" s="463"/>
      <c r="X126" s="464"/>
      <c r="Y126" s="452" t="str">
        <f t="shared" si="49"/>
        <v/>
      </c>
      <c r="Z126" s="452" t="str">
        <f t="shared" si="50"/>
        <v/>
      </c>
      <c r="AA126" s="465" t="str">
        <f t="shared" si="91"/>
        <v>Trùng mã</v>
      </c>
      <c r="AB126" s="466"/>
      <c r="AC126" s="467">
        <f t="shared" si="92"/>
        <v>0</v>
      </c>
      <c r="AD126" s="468" t="str">
        <f t="shared" si="53"/>
        <v/>
      </c>
      <c r="AE126" s="468" t="str">
        <f t="shared" si="54"/>
        <v/>
      </c>
      <c r="AF126" s="469" t="str">
        <f t="shared" si="55"/>
        <v/>
      </c>
      <c r="AG126" s="468" t="str">
        <f t="shared" si="56"/>
        <v/>
      </c>
      <c r="AH126" s="470" t="str">
        <f t="shared" si="93"/>
        <v/>
      </c>
      <c r="AI126" s="471" t="str">
        <f>IF($AB126&lt;&gt;"",VLOOKUP($M126,DMKH!$B$6:$F$1822,3,0),"")</f>
        <v/>
      </c>
      <c r="AJ126" s="472">
        <f t="shared" si="68"/>
        <v>0</v>
      </c>
      <c r="AK126" s="472">
        <f t="shared" si="69"/>
        <v>0</v>
      </c>
      <c r="AL126" s="473">
        <f t="shared" si="94"/>
        <v>0</v>
      </c>
      <c r="AM126" s="473" t="str">
        <f t="shared" si="95"/>
        <v/>
      </c>
      <c r="AN126" s="474" t="str">
        <f t="shared" si="96"/>
        <v/>
      </c>
      <c r="AO126" s="475" t="str">
        <f t="shared" si="97"/>
        <v/>
      </c>
      <c r="AP126" s="475" t="str">
        <f t="shared" si="98"/>
        <v/>
      </c>
      <c r="AQ126" s="475" t="str">
        <f t="shared" si="99"/>
        <v>0-</v>
      </c>
      <c r="AR126" s="475" t="str">
        <f t="shared" si="100"/>
        <v>0-</v>
      </c>
      <c r="AS126" s="475" t="str">
        <f t="shared" si="70"/>
        <v/>
      </c>
      <c r="AT126" s="475" t="str">
        <f t="shared" si="71"/>
        <v/>
      </c>
      <c r="AU126" s="475" t="str">
        <f t="shared" si="101"/>
        <v>0</v>
      </c>
      <c r="AV126" s="475" t="str">
        <f t="shared" si="102"/>
        <v>0</v>
      </c>
      <c r="AW126" s="475" t="str">
        <f t="shared" si="103"/>
        <v>0--</v>
      </c>
    </row>
    <row r="127" spans="1:49">
      <c r="A127" s="452">
        <f t="shared" si="88"/>
        <v>0</v>
      </c>
      <c r="B127" s="476"/>
      <c r="C127" s="476"/>
      <c r="D127" s="463"/>
      <c r="E127" s="463"/>
      <c r="F127" s="455"/>
      <c r="G127" s="456" t="str">
        <f t="array" ref="G127">IF(B127&lt;&gt;"",IF(AND(OR(V127=V126,W127=W126),F127=F126,K127=K126,N127=N126),G126,MAX(IF(B127=B$6:$B126,$G$6:G126))+1),"")</f>
        <v/>
      </c>
      <c r="H127" s="457" t="str">
        <f t="shared" si="89"/>
        <v/>
      </c>
      <c r="I127" s="457" t="str">
        <f t="array" ref="I127">IF(C127&lt;&gt;"",IF(AND(OR(V127=V126,W127=W126),F127=F126,K127=K126,N127=N126),I126,MAX(IF(C127=C$6:$C126,$I$6:I126))+1),"")</f>
        <v/>
      </c>
      <c r="J127" s="457" t="str">
        <f t="shared" si="90"/>
        <v/>
      </c>
      <c r="K127" s="1065"/>
      <c r="L127" s="459" t="str">
        <f>IF($K127&gt;0,VLOOKUP($K127,NV!$B$4:$C$33,2,0),"")</f>
        <v/>
      </c>
      <c r="M127" s="460"/>
      <c r="N127" s="461" t="str">
        <f t="shared" si="47"/>
        <v/>
      </c>
      <c r="O127" s="458"/>
      <c r="P127" s="458"/>
      <c r="Q127" s="461" t="str">
        <f t="shared" si="48"/>
        <v/>
      </c>
      <c r="R127" s="458"/>
      <c r="S127" s="458"/>
      <c r="T127" s="462" t="str">
        <f>IFERROR(INDEX(NX!$L$9:$L$168,MATCH($A127&amp;$P127,NX!$B$9:$B$169,0)),"")</f>
        <v/>
      </c>
      <c r="U127" s="458"/>
      <c r="V127" s="463"/>
      <c r="W127" s="463"/>
      <c r="X127" s="464"/>
      <c r="Y127" s="452" t="str">
        <f t="shared" si="49"/>
        <v/>
      </c>
      <c r="Z127" s="452" t="str">
        <f t="shared" si="50"/>
        <v/>
      </c>
      <c r="AA127" s="465" t="str">
        <f t="shared" si="91"/>
        <v>Trùng mã</v>
      </c>
      <c r="AB127" s="466"/>
      <c r="AC127" s="467">
        <f t="shared" si="92"/>
        <v>0</v>
      </c>
      <c r="AD127" s="468" t="str">
        <f t="shared" si="53"/>
        <v/>
      </c>
      <c r="AE127" s="468" t="str">
        <f t="shared" si="54"/>
        <v/>
      </c>
      <c r="AF127" s="469" t="str">
        <f t="shared" si="55"/>
        <v/>
      </c>
      <c r="AG127" s="468" t="str">
        <f t="shared" si="56"/>
        <v/>
      </c>
      <c r="AH127" s="470" t="str">
        <f t="shared" si="93"/>
        <v/>
      </c>
      <c r="AI127" s="471" t="str">
        <f>IF($AB127&lt;&gt;"",VLOOKUP($M127,DMKH!$B$6:$F$1822,3,0),"")</f>
        <v/>
      </c>
      <c r="AJ127" s="472">
        <f t="shared" si="68"/>
        <v>0</v>
      </c>
      <c r="AK127" s="472">
        <f t="shared" si="69"/>
        <v>0</v>
      </c>
      <c r="AL127" s="473">
        <f t="shared" si="94"/>
        <v>0</v>
      </c>
      <c r="AM127" s="473" t="str">
        <f t="shared" si="95"/>
        <v/>
      </c>
      <c r="AN127" s="474" t="str">
        <f t="shared" si="96"/>
        <v/>
      </c>
      <c r="AO127" s="475" t="str">
        <f t="shared" si="97"/>
        <v/>
      </c>
      <c r="AP127" s="475" t="str">
        <f t="shared" si="98"/>
        <v/>
      </c>
      <c r="AQ127" s="475" t="str">
        <f t="shared" si="99"/>
        <v>0-</v>
      </c>
      <c r="AR127" s="475" t="str">
        <f t="shared" si="100"/>
        <v>0-</v>
      </c>
      <c r="AS127" s="475" t="str">
        <f t="shared" si="70"/>
        <v/>
      </c>
      <c r="AT127" s="475" t="str">
        <f t="shared" si="71"/>
        <v/>
      </c>
      <c r="AU127" s="475" t="str">
        <f t="shared" si="101"/>
        <v>0</v>
      </c>
      <c r="AV127" s="475" t="str">
        <f t="shared" si="102"/>
        <v>0</v>
      </c>
      <c r="AW127" s="475" t="str">
        <f t="shared" si="103"/>
        <v>0--</v>
      </c>
    </row>
    <row r="128" spans="1:49">
      <c r="A128" s="452">
        <f t="shared" si="88"/>
        <v>0</v>
      </c>
      <c r="B128" s="476"/>
      <c r="C128" s="476"/>
      <c r="D128" s="463"/>
      <c r="E128" s="463"/>
      <c r="F128" s="455"/>
      <c r="G128" s="456" t="str">
        <f t="array" ref="G128">IF(B128&lt;&gt;"",IF(AND(OR(V128=V127,W128=W127),F128=F127,K128=K127,N128=N127),G127,MAX(IF(B128=B$6:$B127,$G$6:G127))+1),"")</f>
        <v/>
      </c>
      <c r="H128" s="457" t="str">
        <f t="shared" si="89"/>
        <v/>
      </c>
      <c r="I128" s="457" t="str">
        <f t="array" ref="I128">IF(C128&lt;&gt;"",IF(AND(OR(V128=V127,W128=W127),F128=F127,K128=K127,N128=N127),I127,MAX(IF(C128=C$6:$C127,$I$6:I127))+1),"")</f>
        <v/>
      </c>
      <c r="J128" s="457" t="str">
        <f t="shared" si="90"/>
        <v/>
      </c>
      <c r="K128" s="1065"/>
      <c r="L128" s="459" t="str">
        <f>IF($K128&gt;0,VLOOKUP($K128,NV!$B$4:$C$33,2,0),"")</f>
        <v/>
      </c>
      <c r="M128" s="460"/>
      <c r="N128" s="461" t="str">
        <f t="shared" si="47"/>
        <v/>
      </c>
      <c r="O128" s="458"/>
      <c r="P128" s="458"/>
      <c r="Q128" s="461" t="str">
        <f t="shared" si="48"/>
        <v/>
      </c>
      <c r="R128" s="458"/>
      <c r="S128" s="458"/>
      <c r="T128" s="462" t="str">
        <f>IFERROR(INDEX(NX!$L$9:$L$168,MATCH($A128&amp;$P128,NX!$B$9:$B$169,0)),"")</f>
        <v/>
      </c>
      <c r="U128" s="458"/>
      <c r="V128" s="463"/>
      <c r="W128" s="463"/>
      <c r="X128" s="464"/>
      <c r="Y128" s="452" t="str">
        <f t="shared" si="49"/>
        <v/>
      </c>
      <c r="Z128" s="452" t="str">
        <f t="shared" si="50"/>
        <v/>
      </c>
      <c r="AA128" s="465" t="str">
        <f t="shared" si="91"/>
        <v>Trùng mã</v>
      </c>
      <c r="AB128" s="466"/>
      <c r="AC128" s="467">
        <f t="shared" si="92"/>
        <v>0</v>
      </c>
      <c r="AD128" s="468" t="str">
        <f t="shared" si="53"/>
        <v/>
      </c>
      <c r="AE128" s="468" t="str">
        <f t="shared" si="54"/>
        <v/>
      </c>
      <c r="AF128" s="469" t="str">
        <f t="shared" si="55"/>
        <v/>
      </c>
      <c r="AG128" s="468" t="str">
        <f t="shared" si="56"/>
        <v/>
      </c>
      <c r="AH128" s="470" t="str">
        <f t="shared" si="93"/>
        <v/>
      </c>
      <c r="AI128" s="471" t="str">
        <f>IF($AB128&lt;&gt;"",VLOOKUP($M128,DMKH!$B$6:$F$1822,3,0),"")</f>
        <v/>
      </c>
      <c r="AJ128" s="472">
        <f t="shared" si="68"/>
        <v>0</v>
      </c>
      <c r="AK128" s="472">
        <f t="shared" si="69"/>
        <v>0</v>
      </c>
      <c r="AL128" s="473">
        <f t="shared" si="94"/>
        <v>0</v>
      </c>
      <c r="AM128" s="473" t="str">
        <f t="shared" si="95"/>
        <v/>
      </c>
      <c r="AN128" s="474" t="str">
        <f t="shared" si="96"/>
        <v/>
      </c>
      <c r="AO128" s="475" t="str">
        <f t="shared" si="97"/>
        <v/>
      </c>
      <c r="AP128" s="475" t="str">
        <f t="shared" si="98"/>
        <v/>
      </c>
      <c r="AQ128" s="475" t="str">
        <f t="shared" si="99"/>
        <v>0-</v>
      </c>
      <c r="AR128" s="475" t="str">
        <f t="shared" si="100"/>
        <v>0-</v>
      </c>
      <c r="AS128" s="475" t="str">
        <f t="shared" si="70"/>
        <v/>
      </c>
      <c r="AT128" s="475" t="str">
        <f t="shared" si="71"/>
        <v/>
      </c>
      <c r="AU128" s="475" t="str">
        <f t="shared" si="101"/>
        <v>0</v>
      </c>
      <c r="AV128" s="475" t="str">
        <f t="shared" si="102"/>
        <v>0</v>
      </c>
      <c r="AW128" s="475" t="str">
        <f t="shared" si="103"/>
        <v>0--</v>
      </c>
    </row>
    <row r="129" spans="1:49">
      <c r="A129" s="452">
        <f t="shared" si="88"/>
        <v>0</v>
      </c>
      <c r="B129" s="476"/>
      <c r="C129" s="476"/>
      <c r="D129" s="463"/>
      <c r="E129" s="463"/>
      <c r="F129" s="455"/>
      <c r="G129" s="456" t="str">
        <f t="array" ref="G129">IF(B129&lt;&gt;"",IF(AND(OR(V129=V128,W129=W128),F129=F128,K129=K128,N129=N128),G128,MAX(IF(B129=B$6:$B128,$G$6:G128))+1),"")</f>
        <v/>
      </c>
      <c r="H129" s="457" t="str">
        <f t="shared" si="89"/>
        <v/>
      </c>
      <c r="I129" s="457" t="str">
        <f t="array" ref="I129">IF(C129&lt;&gt;"",IF(AND(OR(V129=V128,W129=W128),F129=F128,K129=K128,N129=N128),I128,MAX(IF(C129=C$6:$C128,$I$6:I128))+1),"")</f>
        <v/>
      </c>
      <c r="J129" s="457" t="str">
        <f t="shared" si="90"/>
        <v/>
      </c>
      <c r="K129" s="1065"/>
      <c r="L129" s="459" t="str">
        <f>IF($K129&gt;0,VLOOKUP($K129,NV!$B$4:$C$33,2,0),"")</f>
        <v/>
      </c>
      <c r="M129" s="460"/>
      <c r="N129" s="461" t="str">
        <f t="shared" si="47"/>
        <v/>
      </c>
      <c r="O129" s="458"/>
      <c r="P129" s="458"/>
      <c r="Q129" s="461" t="str">
        <f t="shared" si="48"/>
        <v/>
      </c>
      <c r="R129" s="458"/>
      <c r="S129" s="458"/>
      <c r="T129" s="462" t="str">
        <f>IFERROR(INDEX(NX!$L$9:$L$168,MATCH($A129&amp;$P129,NX!$B$9:$B$169,0)),"")</f>
        <v/>
      </c>
      <c r="U129" s="458"/>
      <c r="V129" s="463"/>
      <c r="W129" s="463"/>
      <c r="X129" s="464"/>
      <c r="Y129" s="452" t="str">
        <f t="shared" si="49"/>
        <v/>
      </c>
      <c r="Z129" s="452" t="str">
        <f t="shared" si="50"/>
        <v/>
      </c>
      <c r="AA129" s="465" t="str">
        <f t="shared" si="91"/>
        <v>Trùng mã</v>
      </c>
      <c r="AB129" s="466"/>
      <c r="AC129" s="467">
        <f t="shared" si="92"/>
        <v>0</v>
      </c>
      <c r="AD129" s="468" t="str">
        <f t="shared" si="53"/>
        <v/>
      </c>
      <c r="AE129" s="468" t="str">
        <f t="shared" si="54"/>
        <v/>
      </c>
      <c r="AF129" s="469" t="str">
        <f t="shared" si="55"/>
        <v/>
      </c>
      <c r="AG129" s="468" t="str">
        <f t="shared" si="56"/>
        <v/>
      </c>
      <c r="AH129" s="470" t="str">
        <f t="shared" si="93"/>
        <v/>
      </c>
      <c r="AI129" s="471" t="str">
        <f>IF($AB129&lt;&gt;"",VLOOKUP($M129,DMKH!$B$6:$F$1822,3,0),"")</f>
        <v/>
      </c>
      <c r="AJ129" s="472">
        <f t="shared" si="68"/>
        <v>0</v>
      </c>
      <c r="AK129" s="472">
        <f t="shared" si="69"/>
        <v>0</v>
      </c>
      <c r="AL129" s="473">
        <f t="shared" si="94"/>
        <v>0</v>
      </c>
      <c r="AM129" s="473" t="str">
        <f t="shared" si="95"/>
        <v/>
      </c>
      <c r="AN129" s="474" t="str">
        <f t="shared" si="96"/>
        <v/>
      </c>
      <c r="AO129" s="475" t="str">
        <f t="shared" si="97"/>
        <v/>
      </c>
      <c r="AP129" s="475" t="str">
        <f t="shared" si="98"/>
        <v/>
      </c>
      <c r="AQ129" s="475" t="str">
        <f t="shared" si="99"/>
        <v>0-</v>
      </c>
      <c r="AR129" s="475" t="str">
        <f t="shared" si="100"/>
        <v>0-</v>
      </c>
      <c r="AS129" s="475" t="str">
        <f t="shared" si="70"/>
        <v/>
      </c>
      <c r="AT129" s="475" t="str">
        <f t="shared" si="71"/>
        <v/>
      </c>
      <c r="AU129" s="475" t="str">
        <f t="shared" si="101"/>
        <v>0</v>
      </c>
      <c r="AV129" s="475" t="str">
        <f t="shared" si="102"/>
        <v>0</v>
      </c>
      <c r="AW129" s="475" t="str">
        <f t="shared" si="103"/>
        <v>0--</v>
      </c>
    </row>
    <row r="130" spans="1:49">
      <c r="A130" s="452">
        <f t="shared" si="88"/>
        <v>0</v>
      </c>
      <c r="B130" s="476"/>
      <c r="C130" s="476"/>
      <c r="D130" s="463"/>
      <c r="E130" s="463"/>
      <c r="F130" s="455"/>
      <c r="G130" s="456" t="str">
        <f t="array" ref="G130">IF(B130&lt;&gt;"",IF(AND(OR(V130=V129,W130=W129),F130=F129,K130=K129,N130=N129),G129,MAX(IF(B130=B$6:$B129,$G$6:G129))+1),"")</f>
        <v/>
      </c>
      <c r="H130" s="457" t="str">
        <f t="shared" si="89"/>
        <v/>
      </c>
      <c r="I130" s="457" t="str">
        <f t="array" ref="I130">IF(C130&lt;&gt;"",IF(AND(OR(V130=V129,W130=W129),F130=F129,K130=K129,N130=N129),I129,MAX(IF(C130=C$6:$C129,$I$6:I129))+1),"")</f>
        <v/>
      </c>
      <c r="J130" s="457" t="str">
        <f t="shared" si="90"/>
        <v/>
      </c>
      <c r="K130" s="1065"/>
      <c r="L130" s="459" t="str">
        <f>IF($K130&gt;0,VLOOKUP($K130,NV!$B$4:$C$33,2,0),"")</f>
        <v/>
      </c>
      <c r="M130" s="460"/>
      <c r="N130" s="461" t="str">
        <f t="shared" si="47"/>
        <v/>
      </c>
      <c r="O130" s="458"/>
      <c r="P130" s="458"/>
      <c r="Q130" s="461" t="str">
        <f t="shared" si="48"/>
        <v/>
      </c>
      <c r="R130" s="458"/>
      <c r="S130" s="458"/>
      <c r="T130" s="462" t="str">
        <f>IFERROR(INDEX(NX!$L$9:$L$168,MATCH($A130&amp;$P130,NX!$B$9:$B$169,0)),"")</f>
        <v/>
      </c>
      <c r="U130" s="458"/>
      <c r="V130" s="463"/>
      <c r="W130" s="463"/>
      <c r="X130" s="464"/>
      <c r="Y130" s="452" t="str">
        <f t="shared" si="49"/>
        <v/>
      </c>
      <c r="Z130" s="452" t="str">
        <f t="shared" si="50"/>
        <v/>
      </c>
      <c r="AA130" s="465" t="str">
        <f t="shared" si="91"/>
        <v>Trùng mã</v>
      </c>
      <c r="AB130" s="466"/>
      <c r="AC130" s="467">
        <f t="shared" si="92"/>
        <v>0</v>
      </c>
      <c r="AD130" s="468" t="str">
        <f t="shared" si="53"/>
        <v/>
      </c>
      <c r="AE130" s="468" t="str">
        <f t="shared" si="54"/>
        <v/>
      </c>
      <c r="AF130" s="469" t="str">
        <f t="shared" si="55"/>
        <v/>
      </c>
      <c r="AG130" s="468" t="str">
        <f t="shared" si="56"/>
        <v/>
      </c>
      <c r="AH130" s="470" t="str">
        <f t="shared" si="93"/>
        <v/>
      </c>
      <c r="AI130" s="471" t="str">
        <f>IF($AB130&lt;&gt;"",VLOOKUP($M130,DMKH!$B$6:$F$1822,3,0),"")</f>
        <v/>
      </c>
      <c r="AJ130" s="472">
        <f t="shared" si="68"/>
        <v>0</v>
      </c>
      <c r="AK130" s="472">
        <f t="shared" si="69"/>
        <v>0</v>
      </c>
      <c r="AL130" s="473">
        <f t="shared" si="94"/>
        <v>0</v>
      </c>
      <c r="AM130" s="473" t="str">
        <f t="shared" si="95"/>
        <v/>
      </c>
      <c r="AN130" s="474" t="str">
        <f t="shared" si="96"/>
        <v/>
      </c>
      <c r="AO130" s="475" t="str">
        <f t="shared" si="97"/>
        <v/>
      </c>
      <c r="AP130" s="475" t="str">
        <f t="shared" si="98"/>
        <v/>
      </c>
      <c r="AQ130" s="475" t="str">
        <f t="shared" si="99"/>
        <v>0-</v>
      </c>
      <c r="AR130" s="475" t="str">
        <f t="shared" si="100"/>
        <v>0-</v>
      </c>
      <c r="AS130" s="475" t="str">
        <f t="shared" si="70"/>
        <v/>
      </c>
      <c r="AT130" s="475" t="str">
        <f t="shared" si="71"/>
        <v/>
      </c>
      <c r="AU130" s="475" t="str">
        <f t="shared" si="101"/>
        <v>0</v>
      </c>
      <c r="AV130" s="475" t="str">
        <f t="shared" si="102"/>
        <v>0</v>
      </c>
      <c r="AW130" s="475" t="str">
        <f t="shared" si="103"/>
        <v>0--</v>
      </c>
    </row>
    <row r="131" spans="1:49">
      <c r="A131" s="452">
        <f t="shared" si="88"/>
        <v>0</v>
      </c>
      <c r="B131" s="476"/>
      <c r="C131" s="476"/>
      <c r="D131" s="463"/>
      <c r="E131" s="463"/>
      <c r="F131" s="455"/>
      <c r="G131" s="456" t="str">
        <f t="array" ref="G131">IF(B131&lt;&gt;"",IF(AND(OR(V131=V130,W131=W130),F131=F130,K131=K130,N131=N130),G130,MAX(IF(B131=B$6:$B130,$G$6:G130))+1),"")</f>
        <v/>
      </c>
      <c r="H131" s="457" t="str">
        <f t="shared" si="89"/>
        <v/>
      </c>
      <c r="I131" s="457" t="str">
        <f t="array" ref="I131">IF(C131&lt;&gt;"",IF(AND(OR(V131=V130,W131=W130),F131=F130,K131=K130,N131=N130),I130,MAX(IF(C131=C$6:$C130,$I$6:I130))+1),"")</f>
        <v/>
      </c>
      <c r="J131" s="457" t="str">
        <f t="shared" si="90"/>
        <v/>
      </c>
      <c r="K131" s="1065"/>
      <c r="L131" s="459" t="str">
        <f>IF($K131&gt;0,VLOOKUP($K131,NV!$B$4:$C$33,2,0),"")</f>
        <v/>
      </c>
      <c r="M131" s="460"/>
      <c r="N131" s="461" t="str">
        <f t="shared" si="47"/>
        <v/>
      </c>
      <c r="O131" s="458"/>
      <c r="P131" s="458"/>
      <c r="Q131" s="461" t="str">
        <f t="shared" si="48"/>
        <v/>
      </c>
      <c r="R131" s="458"/>
      <c r="S131" s="458"/>
      <c r="T131" s="462" t="str">
        <f>IFERROR(INDEX(NX!$L$9:$L$168,MATCH($A131&amp;$P131,NX!$B$9:$B$169,0)),"")</f>
        <v/>
      </c>
      <c r="U131" s="458"/>
      <c r="V131" s="463"/>
      <c r="W131" s="463"/>
      <c r="X131" s="464"/>
      <c r="Y131" s="452" t="str">
        <f t="shared" si="49"/>
        <v/>
      </c>
      <c r="Z131" s="452" t="str">
        <f t="shared" si="50"/>
        <v/>
      </c>
      <c r="AA131" s="465" t="str">
        <f t="shared" si="91"/>
        <v>Trùng mã</v>
      </c>
      <c r="AB131" s="466"/>
      <c r="AC131" s="467">
        <f t="shared" si="92"/>
        <v>0</v>
      </c>
      <c r="AD131" s="468" t="str">
        <f t="shared" si="53"/>
        <v/>
      </c>
      <c r="AE131" s="468" t="str">
        <f t="shared" si="54"/>
        <v/>
      </c>
      <c r="AF131" s="469" t="str">
        <f t="shared" si="55"/>
        <v/>
      </c>
      <c r="AG131" s="468" t="str">
        <f t="shared" si="56"/>
        <v/>
      </c>
      <c r="AH131" s="470" t="str">
        <f t="shared" si="93"/>
        <v/>
      </c>
      <c r="AI131" s="471" t="str">
        <f>IF($AB131&lt;&gt;"",VLOOKUP($M131,DMKH!$B$6:$F$1822,3,0),"")</f>
        <v/>
      </c>
      <c r="AJ131" s="472">
        <f t="shared" si="68"/>
        <v>0</v>
      </c>
      <c r="AK131" s="472">
        <f t="shared" si="69"/>
        <v>0</v>
      </c>
      <c r="AL131" s="473">
        <f t="shared" si="94"/>
        <v>0</v>
      </c>
      <c r="AM131" s="473" t="str">
        <f t="shared" si="95"/>
        <v/>
      </c>
      <c r="AN131" s="474" t="str">
        <f t="shared" si="96"/>
        <v/>
      </c>
      <c r="AO131" s="475" t="str">
        <f t="shared" si="97"/>
        <v/>
      </c>
      <c r="AP131" s="475" t="str">
        <f t="shared" si="98"/>
        <v/>
      </c>
      <c r="AQ131" s="475" t="str">
        <f t="shared" si="99"/>
        <v>0-</v>
      </c>
      <c r="AR131" s="475" t="str">
        <f t="shared" si="100"/>
        <v>0-</v>
      </c>
      <c r="AS131" s="475" t="str">
        <f t="shared" si="70"/>
        <v/>
      </c>
      <c r="AT131" s="475" t="str">
        <f t="shared" si="71"/>
        <v/>
      </c>
      <c r="AU131" s="475" t="str">
        <f t="shared" si="101"/>
        <v>0</v>
      </c>
      <c r="AV131" s="475" t="str">
        <f t="shared" si="102"/>
        <v>0</v>
      </c>
      <c r="AW131" s="475" t="str">
        <f t="shared" si="103"/>
        <v>0--</v>
      </c>
    </row>
    <row r="132" spans="1:49">
      <c r="A132" s="452">
        <f t="shared" si="88"/>
        <v>0</v>
      </c>
      <c r="B132" s="476"/>
      <c r="C132" s="476"/>
      <c r="D132" s="463"/>
      <c r="E132" s="463"/>
      <c r="F132" s="455"/>
      <c r="G132" s="456" t="str">
        <f t="array" ref="G132">IF(B132&lt;&gt;"",IF(AND(OR(V132=V131,W132=W131),F132=F131,K132=K131,N132=N131),G131,MAX(IF(B132=B$6:$B131,$G$6:G131))+1),"")</f>
        <v/>
      </c>
      <c r="H132" s="457" t="str">
        <f t="shared" si="89"/>
        <v/>
      </c>
      <c r="I132" s="457" t="str">
        <f t="array" ref="I132">IF(C132&lt;&gt;"",IF(AND(OR(V132=V131,W132=W131),F132=F131,K132=K131,N132=N131),I131,MAX(IF(C132=C$6:$C131,$I$6:I131))+1),"")</f>
        <v/>
      </c>
      <c r="J132" s="457" t="str">
        <f t="shared" si="90"/>
        <v/>
      </c>
      <c r="K132" s="1065"/>
      <c r="L132" s="459" t="str">
        <f>IF($K132&gt;0,VLOOKUP($K132,NV!$B$4:$C$33,2,0),"")</f>
        <v/>
      </c>
      <c r="M132" s="460"/>
      <c r="N132" s="461" t="str">
        <f t="shared" si="47"/>
        <v/>
      </c>
      <c r="O132" s="458"/>
      <c r="P132" s="458"/>
      <c r="Q132" s="461" t="str">
        <f t="shared" si="48"/>
        <v/>
      </c>
      <c r="R132" s="458"/>
      <c r="S132" s="458"/>
      <c r="T132" s="462" t="str">
        <f>IFERROR(INDEX(NX!$L$9:$L$168,MATCH($A132&amp;$P132,NX!$B$9:$B$169,0)),"")</f>
        <v/>
      </c>
      <c r="U132" s="458"/>
      <c r="V132" s="463"/>
      <c r="W132" s="463"/>
      <c r="X132" s="464"/>
      <c r="Y132" s="452" t="str">
        <f t="shared" si="49"/>
        <v/>
      </c>
      <c r="Z132" s="452" t="str">
        <f t="shared" si="50"/>
        <v/>
      </c>
      <c r="AA132" s="465" t="str">
        <f t="shared" si="91"/>
        <v>Trùng mã</v>
      </c>
      <c r="AB132" s="466"/>
      <c r="AC132" s="467">
        <f t="shared" si="92"/>
        <v>0</v>
      </c>
      <c r="AD132" s="468" t="str">
        <f t="shared" si="53"/>
        <v/>
      </c>
      <c r="AE132" s="468" t="str">
        <f t="shared" si="54"/>
        <v/>
      </c>
      <c r="AF132" s="469" t="str">
        <f t="shared" si="55"/>
        <v/>
      </c>
      <c r="AG132" s="468" t="str">
        <f t="shared" si="56"/>
        <v/>
      </c>
      <c r="AH132" s="470" t="str">
        <f t="shared" si="93"/>
        <v/>
      </c>
      <c r="AI132" s="471" t="str">
        <f>IF($AB132&lt;&gt;"",VLOOKUP($M132,DMKH!$B$6:$F$1822,3,0),"")</f>
        <v/>
      </c>
      <c r="AJ132" s="472">
        <f t="shared" si="68"/>
        <v>0</v>
      </c>
      <c r="AK132" s="472">
        <f t="shared" si="69"/>
        <v>0</v>
      </c>
      <c r="AL132" s="473">
        <f t="shared" si="94"/>
        <v>0</v>
      </c>
      <c r="AM132" s="473" t="str">
        <f t="shared" si="95"/>
        <v/>
      </c>
      <c r="AN132" s="474" t="str">
        <f t="shared" si="96"/>
        <v/>
      </c>
      <c r="AO132" s="475" t="str">
        <f t="shared" si="97"/>
        <v/>
      </c>
      <c r="AP132" s="475" t="str">
        <f t="shared" si="98"/>
        <v/>
      </c>
      <c r="AQ132" s="475" t="str">
        <f t="shared" si="99"/>
        <v>0-</v>
      </c>
      <c r="AR132" s="475" t="str">
        <f t="shared" si="100"/>
        <v>0-</v>
      </c>
      <c r="AS132" s="475" t="str">
        <f t="shared" si="70"/>
        <v/>
      </c>
      <c r="AT132" s="475" t="str">
        <f t="shared" si="71"/>
        <v/>
      </c>
      <c r="AU132" s="475" t="str">
        <f t="shared" si="101"/>
        <v>0</v>
      </c>
      <c r="AV132" s="475" t="str">
        <f t="shared" si="102"/>
        <v>0</v>
      </c>
      <c r="AW132" s="475" t="str">
        <f t="shared" si="103"/>
        <v>0--</v>
      </c>
    </row>
    <row r="133" spans="1:49">
      <c r="A133" s="452">
        <f t="shared" si="88"/>
        <v>0</v>
      </c>
      <c r="B133" s="476"/>
      <c r="C133" s="476"/>
      <c r="D133" s="463"/>
      <c r="E133" s="463"/>
      <c r="F133" s="455"/>
      <c r="G133" s="456" t="str">
        <f t="array" ref="G133">IF(B133&lt;&gt;"",IF(AND(OR(V133=V132,W133=W132),F133=F132,K133=K132,N133=N132),G132,MAX(IF(B133=B$6:$B132,$G$6:G132))+1),"")</f>
        <v/>
      </c>
      <c r="H133" s="457" t="str">
        <f t="shared" si="89"/>
        <v/>
      </c>
      <c r="I133" s="457" t="str">
        <f t="array" ref="I133">IF(C133&lt;&gt;"",IF(AND(OR(V133=V132,W133=W132),F133=F132,K133=K132,N133=N132),I132,MAX(IF(C133=C$6:$C132,$I$6:I132))+1),"")</f>
        <v/>
      </c>
      <c r="J133" s="457" t="str">
        <f t="shared" si="90"/>
        <v/>
      </c>
      <c r="K133" s="1065"/>
      <c r="L133" s="459" t="str">
        <f>IF($K133&gt;0,VLOOKUP($K133,NV!$B$4:$C$33,2,0),"")</f>
        <v/>
      </c>
      <c r="M133" s="460"/>
      <c r="N133" s="461" t="str">
        <f t="shared" si="47"/>
        <v/>
      </c>
      <c r="O133" s="458"/>
      <c r="P133" s="458"/>
      <c r="Q133" s="461" t="str">
        <f t="shared" si="48"/>
        <v/>
      </c>
      <c r="R133" s="458"/>
      <c r="S133" s="458"/>
      <c r="T133" s="462" t="str">
        <f>IFERROR(INDEX(NX!$L$9:$L$168,MATCH($A133&amp;$P133,NX!$B$9:$B$169,0)),"")</f>
        <v/>
      </c>
      <c r="U133" s="458"/>
      <c r="V133" s="463"/>
      <c r="W133" s="463"/>
      <c r="X133" s="464"/>
      <c r="Y133" s="452" t="str">
        <f t="shared" si="49"/>
        <v/>
      </c>
      <c r="Z133" s="452" t="str">
        <f t="shared" si="50"/>
        <v/>
      </c>
      <c r="AA133" s="465" t="str">
        <f t="shared" si="91"/>
        <v>Trùng mã</v>
      </c>
      <c r="AB133" s="466"/>
      <c r="AC133" s="467">
        <f t="shared" si="92"/>
        <v>0</v>
      </c>
      <c r="AD133" s="468" t="str">
        <f t="shared" si="53"/>
        <v/>
      </c>
      <c r="AE133" s="468" t="str">
        <f t="shared" si="54"/>
        <v/>
      </c>
      <c r="AF133" s="469" t="str">
        <f t="shared" si="55"/>
        <v/>
      </c>
      <c r="AG133" s="468" t="str">
        <f t="shared" si="56"/>
        <v/>
      </c>
      <c r="AH133" s="470" t="str">
        <f t="shared" si="93"/>
        <v/>
      </c>
      <c r="AI133" s="471" t="str">
        <f>IF($AB133&lt;&gt;"",VLOOKUP($M133,DMKH!$B$6:$F$1822,3,0),"")</f>
        <v/>
      </c>
      <c r="AJ133" s="472">
        <f t="shared" si="68"/>
        <v>0</v>
      </c>
      <c r="AK133" s="472">
        <f t="shared" si="69"/>
        <v>0</v>
      </c>
      <c r="AL133" s="473">
        <f t="shared" si="94"/>
        <v>0</v>
      </c>
      <c r="AM133" s="473" t="str">
        <f t="shared" si="95"/>
        <v/>
      </c>
      <c r="AN133" s="474" t="str">
        <f t="shared" si="96"/>
        <v/>
      </c>
      <c r="AO133" s="475" t="str">
        <f t="shared" si="97"/>
        <v/>
      </c>
      <c r="AP133" s="475" t="str">
        <f t="shared" si="98"/>
        <v/>
      </c>
      <c r="AQ133" s="475" t="str">
        <f t="shared" si="99"/>
        <v>0-</v>
      </c>
      <c r="AR133" s="475" t="str">
        <f t="shared" si="100"/>
        <v>0-</v>
      </c>
      <c r="AS133" s="475" t="str">
        <f t="shared" si="70"/>
        <v/>
      </c>
      <c r="AT133" s="475" t="str">
        <f t="shared" si="71"/>
        <v/>
      </c>
      <c r="AU133" s="475" t="str">
        <f t="shared" si="101"/>
        <v>0</v>
      </c>
      <c r="AV133" s="475" t="str">
        <f t="shared" si="102"/>
        <v>0</v>
      </c>
      <c r="AW133" s="475" t="str">
        <f t="shared" si="103"/>
        <v>0--</v>
      </c>
    </row>
    <row r="134" spans="1:49">
      <c r="A134" s="452">
        <f t="shared" si="88"/>
        <v>0</v>
      </c>
      <c r="B134" s="476"/>
      <c r="C134" s="476"/>
      <c r="D134" s="463"/>
      <c r="E134" s="463"/>
      <c r="F134" s="455"/>
      <c r="G134" s="456" t="str">
        <f t="array" ref="G134">IF(B134&lt;&gt;"",IF(AND(OR(V134=V133,W134=W133),F134=F133,K134=K133,N134=N133),G133,MAX(IF(B134=B$6:$B133,$G$6:G133))+1),"")</f>
        <v/>
      </c>
      <c r="H134" s="457" t="str">
        <f t="shared" si="89"/>
        <v/>
      </c>
      <c r="I134" s="457" t="str">
        <f t="array" ref="I134">IF(C134&lt;&gt;"",IF(AND(OR(V134=V133,W134=W133),F134=F133,K134=K133,N134=N133),I133,MAX(IF(C134=C$6:$C133,$I$6:I133))+1),"")</f>
        <v/>
      </c>
      <c r="J134" s="457" t="str">
        <f t="shared" si="90"/>
        <v/>
      </c>
      <c r="K134" s="1065"/>
      <c r="L134" s="459" t="str">
        <f>IF($K134&gt;0,VLOOKUP($K134,NV!$B$4:$C$33,2,0),"")</f>
        <v/>
      </c>
      <c r="M134" s="460"/>
      <c r="N134" s="461" t="str">
        <f t="shared" si="47"/>
        <v/>
      </c>
      <c r="O134" s="458"/>
      <c r="P134" s="458"/>
      <c r="Q134" s="461" t="str">
        <f t="shared" si="48"/>
        <v/>
      </c>
      <c r="R134" s="458"/>
      <c r="S134" s="458"/>
      <c r="T134" s="462" t="str">
        <f>IFERROR(INDEX(NX!$L$9:$L$168,MATCH($A134&amp;$P134,NX!$B$9:$B$169,0)),"")</f>
        <v/>
      </c>
      <c r="U134" s="458"/>
      <c r="V134" s="463"/>
      <c r="W134" s="463"/>
      <c r="X134" s="464"/>
      <c r="Y134" s="452" t="str">
        <f t="shared" si="49"/>
        <v/>
      </c>
      <c r="Z134" s="452" t="str">
        <f t="shared" si="50"/>
        <v/>
      </c>
      <c r="AA134" s="465" t="str">
        <f t="shared" si="91"/>
        <v>Trùng mã</v>
      </c>
      <c r="AB134" s="466"/>
      <c r="AC134" s="467">
        <f t="shared" si="92"/>
        <v>0</v>
      </c>
      <c r="AD134" s="468" t="str">
        <f t="shared" si="53"/>
        <v/>
      </c>
      <c r="AE134" s="468" t="str">
        <f t="shared" si="54"/>
        <v/>
      </c>
      <c r="AF134" s="469" t="str">
        <f t="shared" si="55"/>
        <v/>
      </c>
      <c r="AG134" s="468" t="str">
        <f t="shared" si="56"/>
        <v/>
      </c>
      <c r="AH134" s="470" t="str">
        <f t="shared" si="93"/>
        <v/>
      </c>
      <c r="AI134" s="471" t="str">
        <f>IF($AB134&lt;&gt;"",VLOOKUP($M134,DMKH!$B$6:$F$1822,3,0),"")</f>
        <v/>
      </c>
      <c r="AJ134" s="472">
        <f t="shared" si="68"/>
        <v>0</v>
      </c>
      <c r="AK134" s="472">
        <f t="shared" si="69"/>
        <v>0</v>
      </c>
      <c r="AL134" s="473">
        <f t="shared" si="94"/>
        <v>0</v>
      </c>
      <c r="AM134" s="473" t="str">
        <f t="shared" si="95"/>
        <v/>
      </c>
      <c r="AN134" s="474" t="str">
        <f t="shared" si="96"/>
        <v/>
      </c>
      <c r="AO134" s="475" t="str">
        <f t="shared" si="97"/>
        <v/>
      </c>
      <c r="AP134" s="475" t="str">
        <f t="shared" si="98"/>
        <v/>
      </c>
      <c r="AQ134" s="475" t="str">
        <f t="shared" si="99"/>
        <v>0-</v>
      </c>
      <c r="AR134" s="475" t="str">
        <f t="shared" si="100"/>
        <v>0-</v>
      </c>
      <c r="AS134" s="475" t="str">
        <f t="shared" si="70"/>
        <v/>
      </c>
      <c r="AT134" s="475" t="str">
        <f t="shared" si="71"/>
        <v/>
      </c>
      <c r="AU134" s="475" t="str">
        <f t="shared" si="101"/>
        <v>0</v>
      </c>
      <c r="AV134" s="475" t="str">
        <f t="shared" si="102"/>
        <v>0</v>
      </c>
      <c r="AW134" s="475" t="str">
        <f t="shared" si="103"/>
        <v>0--</v>
      </c>
    </row>
    <row r="135" spans="1:49">
      <c r="A135" s="452">
        <f t="shared" si="88"/>
        <v>0</v>
      </c>
      <c r="B135" s="476"/>
      <c r="C135" s="476"/>
      <c r="D135" s="463"/>
      <c r="E135" s="463"/>
      <c r="F135" s="455"/>
      <c r="G135" s="456" t="str">
        <f t="array" ref="G135">IF(B135&lt;&gt;"",IF(AND(OR(V135=V134,W135=W134),F135=F134,K135=K134,N135=N134),G134,MAX(IF(B135=B$6:$B134,$G$6:G134))+1),"")</f>
        <v/>
      </c>
      <c r="H135" s="457" t="str">
        <f t="shared" si="89"/>
        <v/>
      </c>
      <c r="I135" s="457" t="str">
        <f t="array" ref="I135">IF(C135&lt;&gt;"",IF(AND(OR(V135=V134,W135=W134),F135=F134,K135=K134,N135=N134),I134,MAX(IF(C135=C$6:$C134,$I$6:I134))+1),"")</f>
        <v/>
      </c>
      <c r="J135" s="457" t="str">
        <f t="shared" si="90"/>
        <v/>
      </c>
      <c r="K135" s="1065"/>
      <c r="L135" s="459" t="str">
        <f>IF($K135&gt;0,VLOOKUP($K135,NV!$B$4:$C$33,2,0),"")</f>
        <v/>
      </c>
      <c r="M135" s="460"/>
      <c r="N135" s="461" t="str">
        <f t="shared" ref="N135:N198" si="104">IF($M135&gt;0,VLOOKUP($M135,vkhncc,2,0),"")</f>
        <v/>
      </c>
      <c r="O135" s="458"/>
      <c r="P135" s="458"/>
      <c r="Q135" s="461" t="str">
        <f t="shared" ref="Q135:Q198" si="105">IF($P135&gt;0,VLOOKUP($P135,vvt,2,0),"")</f>
        <v/>
      </c>
      <c r="R135" s="458"/>
      <c r="S135" s="458"/>
      <c r="T135" s="462" t="str">
        <f>IFERROR(INDEX(NX!$L$9:$L$168,MATCH($A135&amp;$P135,NX!$B$9:$B$169,0)),"")</f>
        <v/>
      </c>
      <c r="U135" s="458"/>
      <c r="V135" s="463"/>
      <c r="W135" s="463"/>
      <c r="X135" s="464"/>
      <c r="Y135" s="452" t="str">
        <f t="shared" ref="Y135:Y198" si="106">IF($V135="","",IF(ISNA(VLOOKUP($V135,mtk,1,0)),"Không có",VLOOKUP($V135,mtk,1,0)))</f>
        <v/>
      </c>
      <c r="Z135" s="452" t="str">
        <f t="shared" ref="Z135:Z198" si="107">IF($V135="","",IF(ISNA(VLOOKUP($W135,mtk,1,0)),"Không có",VLOOKUP($W135,mtk,1,0)))</f>
        <v/>
      </c>
      <c r="AA135" s="465" t="str">
        <f t="shared" si="91"/>
        <v>Trùng mã</v>
      </c>
      <c r="AB135" s="466"/>
      <c r="AC135" s="467">
        <f t="shared" si="92"/>
        <v>0</v>
      </c>
      <c r="AD135" s="468" t="str">
        <f t="shared" ref="AD135:AD198" si="108">IF($M135="","",VLOOKUP($M135,vkhncc,2,0))</f>
        <v/>
      </c>
      <c r="AE135" s="468" t="str">
        <f t="shared" ref="AE135:AE198" si="109">IF($M135="","",VLOOKUP($M135,vkhncc,4,0))</f>
        <v/>
      </c>
      <c r="AF135" s="469" t="str">
        <f t="shared" ref="AF135:AF198" si="110">IF($AB135&lt;&gt;"",VLOOKUP($M135,vkhncc,7,0),"")</f>
        <v/>
      </c>
      <c r="AG135" s="468" t="str">
        <f t="shared" ref="AG135:AG198" si="111">IF($AB135&lt;&gt;"",VLOOKUP($M135,vkhncc,8,0),"")</f>
        <v/>
      </c>
      <c r="AH135" s="470" t="str">
        <f t="shared" si="93"/>
        <v/>
      </c>
      <c r="AI135" s="471" t="str">
        <f>IF($AB135&lt;&gt;"",VLOOKUP($M135,DMKH!$B$6:$F$1822,3,0),"")</f>
        <v/>
      </c>
      <c r="AJ135" s="472">
        <f t="shared" si="68"/>
        <v>0</v>
      </c>
      <c r="AK135" s="472">
        <f t="shared" si="69"/>
        <v>0</v>
      </c>
      <c r="AL135" s="473">
        <f t="shared" si="94"/>
        <v>0</v>
      </c>
      <c r="AM135" s="473" t="str">
        <f t="shared" si="95"/>
        <v/>
      </c>
      <c r="AN135" s="474" t="str">
        <f t="shared" si="96"/>
        <v/>
      </c>
      <c r="AO135" s="475" t="str">
        <f t="shared" si="97"/>
        <v/>
      </c>
      <c r="AP135" s="475" t="str">
        <f t="shared" si="98"/>
        <v/>
      </c>
      <c r="AQ135" s="475" t="str">
        <f t="shared" si="99"/>
        <v>0-</v>
      </c>
      <c r="AR135" s="475" t="str">
        <f t="shared" si="100"/>
        <v>0-</v>
      </c>
      <c r="AS135" s="475" t="str">
        <f t="shared" si="70"/>
        <v/>
      </c>
      <c r="AT135" s="475" t="str">
        <f t="shared" si="71"/>
        <v/>
      </c>
      <c r="AU135" s="475" t="str">
        <f t="shared" si="101"/>
        <v>0</v>
      </c>
      <c r="AV135" s="475" t="str">
        <f t="shared" si="102"/>
        <v>0</v>
      </c>
      <c r="AW135" s="475" t="str">
        <f t="shared" si="103"/>
        <v>0--</v>
      </c>
    </row>
    <row r="136" spans="1:49">
      <c r="A136" s="452">
        <f t="shared" si="88"/>
        <v>0</v>
      </c>
      <c r="B136" s="476"/>
      <c r="C136" s="476"/>
      <c r="D136" s="463"/>
      <c r="E136" s="463"/>
      <c r="F136" s="455"/>
      <c r="G136" s="456" t="str">
        <f t="array" ref="G136">IF(B136&lt;&gt;"",IF(AND(OR(V136=V135,W136=W135),F136=F135,K136=K135,N136=N135),G135,MAX(IF(B136=B$6:$B135,$G$6:G135))+1),"")</f>
        <v/>
      </c>
      <c r="H136" s="457" t="str">
        <f t="shared" si="89"/>
        <v/>
      </c>
      <c r="I136" s="457" t="str">
        <f t="array" ref="I136">IF(C136&lt;&gt;"",IF(AND(OR(V136=V135,W136=W135),F136=F135,K136=K135,N136=N135),I135,MAX(IF(C136=C$6:$C135,$I$6:I135))+1),"")</f>
        <v/>
      </c>
      <c r="J136" s="457" t="str">
        <f t="shared" si="90"/>
        <v/>
      </c>
      <c r="K136" s="1065"/>
      <c r="L136" s="459" t="str">
        <f>IF($K136&gt;0,VLOOKUP($K136,NV!$B$4:$C$33,2,0),"")</f>
        <v/>
      </c>
      <c r="M136" s="460"/>
      <c r="N136" s="461" t="str">
        <f t="shared" si="104"/>
        <v/>
      </c>
      <c r="O136" s="458"/>
      <c r="P136" s="458"/>
      <c r="Q136" s="461" t="str">
        <f t="shared" si="105"/>
        <v/>
      </c>
      <c r="R136" s="458"/>
      <c r="S136" s="458"/>
      <c r="T136" s="462" t="str">
        <f>IFERROR(INDEX(NX!$L$9:$L$168,MATCH($A136&amp;$P136,NX!$B$9:$B$169,0)),"")</f>
        <v/>
      </c>
      <c r="U136" s="458"/>
      <c r="V136" s="463"/>
      <c r="W136" s="463"/>
      <c r="X136" s="464"/>
      <c r="Y136" s="452" t="str">
        <f t="shared" si="106"/>
        <v/>
      </c>
      <c r="Z136" s="452" t="str">
        <f t="shared" si="107"/>
        <v/>
      </c>
      <c r="AA136" s="465" t="str">
        <f t="shared" si="91"/>
        <v>Trùng mã</v>
      </c>
      <c r="AB136" s="466"/>
      <c r="AC136" s="467">
        <f t="shared" si="92"/>
        <v>0</v>
      </c>
      <c r="AD136" s="468" t="str">
        <f t="shared" si="108"/>
        <v/>
      </c>
      <c r="AE136" s="468" t="str">
        <f t="shared" si="109"/>
        <v/>
      </c>
      <c r="AF136" s="469" t="str">
        <f t="shared" si="110"/>
        <v/>
      </c>
      <c r="AG136" s="468" t="str">
        <f t="shared" si="111"/>
        <v/>
      </c>
      <c r="AH136" s="470" t="str">
        <f t="shared" si="93"/>
        <v/>
      </c>
      <c r="AI136" s="471" t="str">
        <f>IF($AB136&lt;&gt;"",VLOOKUP($M136,DMKH!$B$6:$F$1822,3,0),"")</f>
        <v/>
      </c>
      <c r="AJ136" s="472">
        <f t="shared" ref="AJ136:AJ199" si="112">IF(AND(H136=H137,V136=V137),W137,IF(AND(H136=H137,W136=W137),V137,""))</f>
        <v>0</v>
      </c>
      <c r="AK136" s="472">
        <f t="shared" ref="AK136:AK199" si="113">IF(AND(H136=H137,V136=V137),X137,IF(AND(H136=H137,W136=W137),X137,""))</f>
        <v>0</v>
      </c>
      <c r="AL136" s="473">
        <f t="shared" si="94"/>
        <v>0</v>
      </c>
      <c r="AM136" s="473" t="str">
        <f t="shared" si="95"/>
        <v/>
      </c>
      <c r="AN136" s="474" t="str">
        <f t="shared" si="96"/>
        <v/>
      </c>
      <c r="AO136" s="475" t="str">
        <f t="shared" si="97"/>
        <v/>
      </c>
      <c r="AP136" s="475" t="str">
        <f t="shared" si="98"/>
        <v/>
      </c>
      <c r="AQ136" s="475" t="str">
        <f t="shared" si="99"/>
        <v>0-</v>
      </c>
      <c r="AR136" s="475" t="str">
        <f t="shared" si="100"/>
        <v>0-</v>
      </c>
      <c r="AS136" s="475" t="str">
        <f t="shared" ref="AS136:AS199" si="114">IF(LEFT($J136,1)="n",A136&amp;P136,"")</f>
        <v/>
      </c>
      <c r="AT136" s="475" t="str">
        <f t="shared" ref="AT136:AT199" si="115">IF(LEFT($J136,1)="x",A136&amp;P136,"")</f>
        <v/>
      </c>
      <c r="AU136" s="475" t="str">
        <f t="shared" si="101"/>
        <v>0</v>
      </c>
      <c r="AV136" s="475" t="str">
        <f t="shared" si="102"/>
        <v>0</v>
      </c>
      <c r="AW136" s="475" t="str">
        <f t="shared" si="103"/>
        <v>0--</v>
      </c>
    </row>
    <row r="137" spans="1:49">
      <c r="A137" s="452">
        <f t="shared" si="88"/>
        <v>0</v>
      </c>
      <c r="B137" s="476"/>
      <c r="C137" s="476"/>
      <c r="D137" s="463"/>
      <c r="E137" s="463"/>
      <c r="F137" s="455"/>
      <c r="G137" s="456" t="str">
        <f t="array" ref="G137">IF(B137&lt;&gt;"",IF(AND(OR(V137=V136,W137=W136),F137=F136,K137=K136,N137=N136),G136,MAX(IF(B137=B$6:$B136,$G$6:G136))+1),"")</f>
        <v/>
      </c>
      <c r="H137" s="457" t="str">
        <f t="shared" si="89"/>
        <v/>
      </c>
      <c r="I137" s="457" t="str">
        <f t="array" ref="I137">IF(C137&lt;&gt;"",IF(AND(OR(V137=V136,W137=W136),F137=F136,K137=K136,N137=N136),I136,MAX(IF(C137=C$6:$C136,$I$6:I136))+1),"")</f>
        <v/>
      </c>
      <c r="J137" s="457" t="str">
        <f t="shared" si="90"/>
        <v/>
      </c>
      <c r="K137" s="1065"/>
      <c r="L137" s="459" t="str">
        <f>IF($K137&gt;0,VLOOKUP($K137,NV!$B$4:$C$33,2,0),"")</f>
        <v/>
      </c>
      <c r="M137" s="460"/>
      <c r="N137" s="461" t="str">
        <f t="shared" si="104"/>
        <v/>
      </c>
      <c r="O137" s="458"/>
      <c r="P137" s="458"/>
      <c r="Q137" s="461" t="str">
        <f t="shared" si="105"/>
        <v/>
      </c>
      <c r="R137" s="458"/>
      <c r="S137" s="458"/>
      <c r="T137" s="462" t="str">
        <f>IFERROR(INDEX(NX!$L$9:$L$168,MATCH($A137&amp;$P137,NX!$B$9:$B$169,0)),"")</f>
        <v/>
      </c>
      <c r="U137" s="458"/>
      <c r="V137" s="463"/>
      <c r="W137" s="463"/>
      <c r="X137" s="464"/>
      <c r="Y137" s="452" t="str">
        <f t="shared" si="106"/>
        <v/>
      </c>
      <c r="Z137" s="452" t="str">
        <f t="shared" si="107"/>
        <v/>
      </c>
      <c r="AA137" s="465" t="str">
        <f t="shared" si="91"/>
        <v>Trùng mã</v>
      </c>
      <c r="AB137" s="466"/>
      <c r="AC137" s="467">
        <f t="shared" si="92"/>
        <v>0</v>
      </c>
      <c r="AD137" s="468" t="str">
        <f t="shared" si="108"/>
        <v/>
      </c>
      <c r="AE137" s="468" t="str">
        <f t="shared" si="109"/>
        <v/>
      </c>
      <c r="AF137" s="469" t="str">
        <f t="shared" si="110"/>
        <v/>
      </c>
      <c r="AG137" s="468" t="str">
        <f t="shared" si="111"/>
        <v/>
      </c>
      <c r="AH137" s="470" t="str">
        <f t="shared" si="93"/>
        <v/>
      </c>
      <c r="AI137" s="471" t="str">
        <f>IF($AB137&lt;&gt;"",VLOOKUP($M137,DMKH!$B$6:$F$1822,3,0),"")</f>
        <v/>
      </c>
      <c r="AJ137" s="472">
        <f t="shared" si="112"/>
        <v>0</v>
      </c>
      <c r="AK137" s="472">
        <f t="shared" si="113"/>
        <v>0</v>
      </c>
      <c r="AL137" s="473">
        <f t="shared" si="94"/>
        <v>0</v>
      </c>
      <c r="AM137" s="473" t="str">
        <f t="shared" si="95"/>
        <v/>
      </c>
      <c r="AN137" s="474" t="str">
        <f t="shared" si="96"/>
        <v/>
      </c>
      <c r="AO137" s="475" t="str">
        <f t="shared" si="97"/>
        <v/>
      </c>
      <c r="AP137" s="475" t="str">
        <f t="shared" si="98"/>
        <v/>
      </c>
      <c r="AQ137" s="475" t="str">
        <f t="shared" si="99"/>
        <v>0-</v>
      </c>
      <c r="AR137" s="475" t="str">
        <f t="shared" si="100"/>
        <v>0-</v>
      </c>
      <c r="AS137" s="475" t="str">
        <f t="shared" si="114"/>
        <v/>
      </c>
      <c r="AT137" s="475" t="str">
        <f t="shared" si="115"/>
        <v/>
      </c>
      <c r="AU137" s="475" t="str">
        <f t="shared" si="101"/>
        <v>0</v>
      </c>
      <c r="AV137" s="475" t="str">
        <f t="shared" si="102"/>
        <v>0</v>
      </c>
      <c r="AW137" s="475" t="str">
        <f t="shared" si="103"/>
        <v>0--</v>
      </c>
    </row>
    <row r="138" spans="1:49">
      <c r="A138" s="452">
        <f t="shared" si="88"/>
        <v>0</v>
      </c>
      <c r="B138" s="476"/>
      <c r="C138" s="476"/>
      <c r="D138" s="463"/>
      <c r="E138" s="463"/>
      <c r="F138" s="455"/>
      <c r="G138" s="456" t="str">
        <f t="array" ref="G138">IF(B138&lt;&gt;"",IF(AND(OR(V138=V137,W138=W137),F138=F137,K138=K137,N138=N137),G137,MAX(IF(B138=B$6:$B137,$G$6:G137))+1),"")</f>
        <v/>
      </c>
      <c r="H138" s="457" t="str">
        <f t="shared" si="89"/>
        <v/>
      </c>
      <c r="I138" s="457" t="str">
        <f t="array" ref="I138">IF(C138&lt;&gt;"",IF(AND(OR(V138=V137,W138=W137),F138=F137,K138=K137,N138=N137),I137,MAX(IF(C138=C$6:$C137,$I$6:I137))+1),"")</f>
        <v/>
      </c>
      <c r="J138" s="457" t="str">
        <f t="shared" si="90"/>
        <v/>
      </c>
      <c r="K138" s="1065"/>
      <c r="L138" s="459" t="str">
        <f>IF($K138&gt;0,VLOOKUP($K138,NV!$B$4:$C$33,2,0),"")</f>
        <v/>
      </c>
      <c r="M138" s="460"/>
      <c r="N138" s="461" t="str">
        <f t="shared" si="104"/>
        <v/>
      </c>
      <c r="O138" s="458"/>
      <c r="P138" s="458"/>
      <c r="Q138" s="461" t="str">
        <f t="shared" si="105"/>
        <v/>
      </c>
      <c r="R138" s="458"/>
      <c r="S138" s="458"/>
      <c r="T138" s="462" t="str">
        <f>IFERROR(INDEX(NX!$L$9:$L$168,MATCH($A138&amp;$P138,NX!$B$9:$B$169,0)),"")</f>
        <v/>
      </c>
      <c r="U138" s="458"/>
      <c r="V138" s="463"/>
      <c r="W138" s="463"/>
      <c r="X138" s="464"/>
      <c r="Y138" s="452" t="str">
        <f t="shared" si="106"/>
        <v/>
      </c>
      <c r="Z138" s="452" t="str">
        <f t="shared" si="107"/>
        <v/>
      </c>
      <c r="AA138" s="465" t="str">
        <f t="shared" si="91"/>
        <v>Trùng mã</v>
      </c>
      <c r="AB138" s="466"/>
      <c r="AC138" s="467">
        <f t="shared" si="92"/>
        <v>0</v>
      </c>
      <c r="AD138" s="468" t="str">
        <f t="shared" si="108"/>
        <v/>
      </c>
      <c r="AE138" s="468" t="str">
        <f t="shared" si="109"/>
        <v/>
      </c>
      <c r="AF138" s="469" t="str">
        <f t="shared" si="110"/>
        <v/>
      </c>
      <c r="AG138" s="468" t="str">
        <f t="shared" si="111"/>
        <v/>
      </c>
      <c r="AH138" s="470" t="str">
        <f t="shared" si="93"/>
        <v/>
      </c>
      <c r="AI138" s="471" t="str">
        <f>IF($AB138&lt;&gt;"",VLOOKUP($M138,DMKH!$B$6:$F$1822,3,0),"")</f>
        <v/>
      </c>
      <c r="AJ138" s="472">
        <f t="shared" si="112"/>
        <v>0</v>
      </c>
      <c r="AK138" s="472">
        <f t="shared" si="113"/>
        <v>0</v>
      </c>
      <c r="AL138" s="473">
        <f t="shared" si="94"/>
        <v>0</v>
      </c>
      <c r="AM138" s="473" t="str">
        <f t="shared" si="95"/>
        <v/>
      </c>
      <c r="AN138" s="474" t="str">
        <f t="shared" si="96"/>
        <v/>
      </c>
      <c r="AO138" s="475" t="str">
        <f t="shared" si="97"/>
        <v/>
      </c>
      <c r="AP138" s="475" t="str">
        <f t="shared" si="98"/>
        <v/>
      </c>
      <c r="AQ138" s="475" t="str">
        <f t="shared" si="99"/>
        <v>0-</v>
      </c>
      <c r="AR138" s="475" t="str">
        <f t="shared" si="100"/>
        <v>0-</v>
      </c>
      <c r="AS138" s="475" t="str">
        <f t="shared" si="114"/>
        <v/>
      </c>
      <c r="AT138" s="475" t="str">
        <f t="shared" si="115"/>
        <v/>
      </c>
      <c r="AU138" s="475" t="str">
        <f t="shared" si="101"/>
        <v>0</v>
      </c>
      <c r="AV138" s="475" t="str">
        <f t="shared" si="102"/>
        <v>0</v>
      </c>
      <c r="AW138" s="475" t="str">
        <f t="shared" si="103"/>
        <v>0--</v>
      </c>
    </row>
    <row r="139" spans="1:49">
      <c r="A139" s="452">
        <f t="shared" si="88"/>
        <v>0</v>
      </c>
      <c r="B139" s="476"/>
      <c r="C139" s="476"/>
      <c r="D139" s="463"/>
      <c r="E139" s="463"/>
      <c r="F139" s="455"/>
      <c r="G139" s="456" t="str">
        <f t="array" ref="G139">IF(B139&lt;&gt;"",IF(AND(OR(V139=V138,W139=W138),F139=F138,K139=K138,N139=N138),G138,MAX(IF(B139=B$6:$B138,$G$6:G138))+1),"")</f>
        <v/>
      </c>
      <c r="H139" s="457" t="str">
        <f t="shared" si="89"/>
        <v/>
      </c>
      <c r="I139" s="457" t="str">
        <f t="array" ref="I139">IF(C139&lt;&gt;"",IF(AND(OR(V139=V138,W139=W138),F139=F138,K139=K138,N139=N138),I138,MAX(IF(C139=C$6:$C138,$I$6:I138))+1),"")</f>
        <v/>
      </c>
      <c r="J139" s="457" t="str">
        <f t="shared" si="90"/>
        <v/>
      </c>
      <c r="K139" s="1065"/>
      <c r="L139" s="459" t="str">
        <f>IF($K139&gt;0,VLOOKUP($K139,NV!$B$4:$C$33,2,0),"")</f>
        <v/>
      </c>
      <c r="M139" s="460"/>
      <c r="N139" s="461" t="str">
        <f t="shared" si="104"/>
        <v/>
      </c>
      <c r="O139" s="458"/>
      <c r="P139" s="458"/>
      <c r="Q139" s="461" t="str">
        <f t="shared" si="105"/>
        <v/>
      </c>
      <c r="R139" s="458"/>
      <c r="S139" s="458"/>
      <c r="T139" s="462" t="str">
        <f>IFERROR(INDEX(NX!$L$9:$L$168,MATCH($A139&amp;$P139,NX!$B$9:$B$169,0)),"")</f>
        <v/>
      </c>
      <c r="U139" s="458"/>
      <c r="V139" s="463"/>
      <c r="W139" s="463"/>
      <c r="X139" s="464"/>
      <c r="Y139" s="452" t="str">
        <f t="shared" si="106"/>
        <v/>
      </c>
      <c r="Z139" s="452" t="str">
        <f t="shared" si="107"/>
        <v/>
      </c>
      <c r="AA139" s="465" t="str">
        <f t="shared" si="91"/>
        <v>Trùng mã</v>
      </c>
      <c r="AB139" s="466"/>
      <c r="AC139" s="467">
        <f t="shared" si="92"/>
        <v>0</v>
      </c>
      <c r="AD139" s="468" t="str">
        <f t="shared" si="108"/>
        <v/>
      </c>
      <c r="AE139" s="468" t="str">
        <f t="shared" si="109"/>
        <v/>
      </c>
      <c r="AF139" s="469" t="str">
        <f t="shared" si="110"/>
        <v/>
      </c>
      <c r="AG139" s="468" t="str">
        <f t="shared" si="111"/>
        <v/>
      </c>
      <c r="AH139" s="470" t="str">
        <f t="shared" si="93"/>
        <v/>
      </c>
      <c r="AI139" s="471" t="str">
        <f>IF($AB139&lt;&gt;"",VLOOKUP($M139,DMKH!$B$6:$F$1822,3,0),"")</f>
        <v/>
      </c>
      <c r="AJ139" s="472">
        <f t="shared" si="112"/>
        <v>0</v>
      </c>
      <c r="AK139" s="472">
        <f t="shared" si="113"/>
        <v>0</v>
      </c>
      <c r="AL139" s="473">
        <f t="shared" si="94"/>
        <v>0</v>
      </c>
      <c r="AM139" s="473" t="str">
        <f t="shared" si="95"/>
        <v/>
      </c>
      <c r="AN139" s="474" t="str">
        <f t="shared" si="96"/>
        <v/>
      </c>
      <c r="AO139" s="475" t="str">
        <f t="shared" si="97"/>
        <v/>
      </c>
      <c r="AP139" s="475" t="str">
        <f t="shared" si="98"/>
        <v/>
      </c>
      <c r="AQ139" s="475" t="str">
        <f t="shared" si="99"/>
        <v>0-</v>
      </c>
      <c r="AR139" s="475" t="str">
        <f t="shared" si="100"/>
        <v>0-</v>
      </c>
      <c r="AS139" s="475" t="str">
        <f t="shared" si="114"/>
        <v/>
      </c>
      <c r="AT139" s="475" t="str">
        <f t="shared" si="115"/>
        <v/>
      </c>
      <c r="AU139" s="475" t="str">
        <f t="shared" si="101"/>
        <v>0</v>
      </c>
      <c r="AV139" s="475" t="str">
        <f t="shared" si="102"/>
        <v>0</v>
      </c>
      <c r="AW139" s="475" t="str">
        <f t="shared" si="103"/>
        <v>0--</v>
      </c>
    </row>
    <row r="140" spans="1:49">
      <c r="A140" s="452">
        <f t="shared" si="88"/>
        <v>0</v>
      </c>
      <c r="B140" s="476"/>
      <c r="C140" s="476"/>
      <c r="D140" s="463"/>
      <c r="E140" s="463"/>
      <c r="F140" s="455"/>
      <c r="G140" s="456" t="str">
        <f t="array" ref="G140">IF(B140&lt;&gt;"",IF(AND(OR(V140=V139,W140=W139),F140=F139,K140=K139,N140=N139),G139,MAX(IF(B140=B$6:$B139,$G$6:G139))+1),"")</f>
        <v/>
      </c>
      <c r="H140" s="457" t="str">
        <f t="shared" si="89"/>
        <v/>
      </c>
      <c r="I140" s="457" t="str">
        <f t="array" ref="I140">IF(C140&lt;&gt;"",IF(AND(OR(V140=V139,W140=W139),F140=F139,K140=K139,N140=N139),I139,MAX(IF(C140=C$6:$C139,$I$6:I139))+1),"")</f>
        <v/>
      </c>
      <c r="J140" s="457" t="str">
        <f t="shared" si="90"/>
        <v/>
      </c>
      <c r="K140" s="1065"/>
      <c r="L140" s="459" t="str">
        <f>IF($K140&gt;0,VLOOKUP($K140,NV!$B$4:$C$33,2,0),"")</f>
        <v/>
      </c>
      <c r="M140" s="460"/>
      <c r="N140" s="461" t="str">
        <f t="shared" si="104"/>
        <v/>
      </c>
      <c r="O140" s="458"/>
      <c r="P140" s="458"/>
      <c r="Q140" s="461" t="str">
        <f t="shared" si="105"/>
        <v/>
      </c>
      <c r="R140" s="458"/>
      <c r="S140" s="458"/>
      <c r="T140" s="462" t="str">
        <f>IFERROR(INDEX(NX!$L$9:$L$168,MATCH($A140&amp;$P140,NX!$B$9:$B$169,0)),"")</f>
        <v/>
      </c>
      <c r="U140" s="458"/>
      <c r="V140" s="463"/>
      <c r="W140" s="463"/>
      <c r="X140" s="464"/>
      <c r="Y140" s="452" t="str">
        <f t="shared" si="106"/>
        <v/>
      </c>
      <c r="Z140" s="452" t="str">
        <f t="shared" si="107"/>
        <v/>
      </c>
      <c r="AA140" s="465" t="str">
        <f t="shared" si="91"/>
        <v>Trùng mã</v>
      </c>
      <c r="AB140" s="466"/>
      <c r="AC140" s="467">
        <f t="shared" si="92"/>
        <v>0</v>
      </c>
      <c r="AD140" s="468" t="str">
        <f t="shared" si="108"/>
        <v/>
      </c>
      <c r="AE140" s="468" t="str">
        <f t="shared" si="109"/>
        <v/>
      </c>
      <c r="AF140" s="469" t="str">
        <f t="shared" si="110"/>
        <v/>
      </c>
      <c r="AG140" s="468" t="str">
        <f t="shared" si="111"/>
        <v/>
      </c>
      <c r="AH140" s="470" t="str">
        <f t="shared" si="93"/>
        <v/>
      </c>
      <c r="AI140" s="471" t="str">
        <f>IF($AB140&lt;&gt;"",VLOOKUP($M140,DMKH!$B$6:$F$1822,3,0),"")</f>
        <v/>
      </c>
      <c r="AJ140" s="472">
        <f t="shared" si="112"/>
        <v>0</v>
      </c>
      <c r="AK140" s="472">
        <f t="shared" si="113"/>
        <v>0</v>
      </c>
      <c r="AL140" s="473">
        <f t="shared" si="94"/>
        <v>0</v>
      </c>
      <c r="AM140" s="473" t="str">
        <f t="shared" si="95"/>
        <v/>
      </c>
      <c r="AN140" s="474" t="str">
        <f t="shared" si="96"/>
        <v/>
      </c>
      <c r="AO140" s="475" t="str">
        <f t="shared" si="97"/>
        <v/>
      </c>
      <c r="AP140" s="475" t="str">
        <f t="shared" si="98"/>
        <v/>
      </c>
      <c r="AQ140" s="475" t="str">
        <f t="shared" si="99"/>
        <v>0-</v>
      </c>
      <c r="AR140" s="475" t="str">
        <f t="shared" si="100"/>
        <v>0-</v>
      </c>
      <c r="AS140" s="475" t="str">
        <f t="shared" si="114"/>
        <v/>
      </c>
      <c r="AT140" s="475" t="str">
        <f t="shared" si="115"/>
        <v/>
      </c>
      <c r="AU140" s="475" t="str">
        <f t="shared" si="101"/>
        <v>0</v>
      </c>
      <c r="AV140" s="475" t="str">
        <f t="shared" si="102"/>
        <v>0</v>
      </c>
      <c r="AW140" s="475" t="str">
        <f t="shared" si="103"/>
        <v>0--</v>
      </c>
    </row>
    <row r="141" spans="1:49">
      <c r="A141" s="452">
        <f t="shared" si="88"/>
        <v>0</v>
      </c>
      <c r="B141" s="476"/>
      <c r="C141" s="476"/>
      <c r="D141" s="463"/>
      <c r="E141" s="463"/>
      <c r="F141" s="455"/>
      <c r="G141" s="456" t="str">
        <f t="array" ref="G141">IF(B141&lt;&gt;"",IF(AND(OR(V141=V140,W141=W140),F141=F140,K141=K140,N141=N140),G140,MAX(IF(B141=B$6:$B140,$G$6:G140))+1),"")</f>
        <v/>
      </c>
      <c r="H141" s="457" t="str">
        <f t="shared" si="89"/>
        <v/>
      </c>
      <c r="I141" s="457" t="str">
        <f t="array" ref="I141">IF(C141&lt;&gt;"",IF(AND(OR(V141=V140,W141=W140),F141=F140,K141=K140,N141=N140),I140,MAX(IF(C141=C$6:$C140,$I$6:I140))+1),"")</f>
        <v/>
      </c>
      <c r="J141" s="457" t="str">
        <f t="shared" si="90"/>
        <v/>
      </c>
      <c r="K141" s="1065"/>
      <c r="L141" s="459" t="str">
        <f>IF($K141&gt;0,VLOOKUP($K141,NV!$B$4:$C$33,2,0),"")</f>
        <v/>
      </c>
      <c r="M141" s="460"/>
      <c r="N141" s="461" t="str">
        <f t="shared" si="104"/>
        <v/>
      </c>
      <c r="O141" s="458"/>
      <c r="P141" s="458"/>
      <c r="Q141" s="461" t="str">
        <f t="shared" si="105"/>
        <v/>
      </c>
      <c r="R141" s="458"/>
      <c r="S141" s="458"/>
      <c r="T141" s="462" t="str">
        <f>IFERROR(INDEX(NX!$L$9:$L$168,MATCH($A141&amp;$P141,NX!$B$9:$B$169,0)),"")</f>
        <v/>
      </c>
      <c r="U141" s="458"/>
      <c r="V141" s="463"/>
      <c r="W141" s="463"/>
      <c r="X141" s="464"/>
      <c r="Y141" s="452" t="str">
        <f t="shared" si="106"/>
        <v/>
      </c>
      <c r="Z141" s="452" t="str">
        <f t="shared" si="107"/>
        <v/>
      </c>
      <c r="AA141" s="465" t="str">
        <f t="shared" si="91"/>
        <v>Trùng mã</v>
      </c>
      <c r="AB141" s="466"/>
      <c r="AC141" s="467">
        <f t="shared" si="92"/>
        <v>0</v>
      </c>
      <c r="AD141" s="468" t="str">
        <f t="shared" si="108"/>
        <v/>
      </c>
      <c r="AE141" s="468" t="str">
        <f t="shared" si="109"/>
        <v/>
      </c>
      <c r="AF141" s="469" t="str">
        <f t="shared" si="110"/>
        <v/>
      </c>
      <c r="AG141" s="468" t="str">
        <f t="shared" si="111"/>
        <v/>
      </c>
      <c r="AH141" s="470" t="str">
        <f t="shared" si="93"/>
        <v/>
      </c>
      <c r="AI141" s="471" t="str">
        <f>IF($AB141&lt;&gt;"",VLOOKUP($M141,DMKH!$B$6:$F$1822,3,0),"")</f>
        <v/>
      </c>
      <c r="AJ141" s="472">
        <f t="shared" si="112"/>
        <v>0</v>
      </c>
      <c r="AK141" s="472">
        <f t="shared" si="113"/>
        <v>0</v>
      </c>
      <c r="AL141" s="473">
        <f t="shared" si="94"/>
        <v>0</v>
      </c>
      <c r="AM141" s="473" t="str">
        <f t="shared" si="95"/>
        <v/>
      </c>
      <c r="AN141" s="474" t="str">
        <f t="shared" si="96"/>
        <v/>
      </c>
      <c r="AO141" s="475" t="str">
        <f t="shared" si="97"/>
        <v/>
      </c>
      <c r="AP141" s="475" t="str">
        <f t="shared" si="98"/>
        <v/>
      </c>
      <c r="AQ141" s="475" t="str">
        <f t="shared" si="99"/>
        <v>0-</v>
      </c>
      <c r="AR141" s="475" t="str">
        <f t="shared" si="100"/>
        <v>0-</v>
      </c>
      <c r="AS141" s="475" t="str">
        <f t="shared" si="114"/>
        <v/>
      </c>
      <c r="AT141" s="475" t="str">
        <f t="shared" si="115"/>
        <v/>
      </c>
      <c r="AU141" s="475" t="str">
        <f t="shared" si="101"/>
        <v>0</v>
      </c>
      <c r="AV141" s="475" t="str">
        <f t="shared" si="102"/>
        <v>0</v>
      </c>
      <c r="AW141" s="475" t="str">
        <f t="shared" si="103"/>
        <v>0--</v>
      </c>
    </row>
    <row r="142" spans="1:49">
      <c r="A142" s="452">
        <f t="shared" si="88"/>
        <v>0</v>
      </c>
      <c r="B142" s="476"/>
      <c r="C142" s="476"/>
      <c r="D142" s="463"/>
      <c r="E142" s="463"/>
      <c r="F142" s="455"/>
      <c r="G142" s="456" t="str">
        <f t="array" ref="G142">IF(B142&lt;&gt;"",IF(AND(OR(V142=V141,W142=W141),F142=F141,K142=K141,N142=N141),G141,MAX(IF(B142=B$6:$B141,$G$6:G141))+1),"")</f>
        <v/>
      </c>
      <c r="H142" s="457" t="str">
        <f t="shared" si="89"/>
        <v/>
      </c>
      <c r="I142" s="457" t="str">
        <f t="array" ref="I142">IF(C142&lt;&gt;"",IF(AND(OR(V142=V141,W142=W141),F142=F141,K142=K141,N142=N141),I141,MAX(IF(C142=C$6:$C141,$I$6:I141))+1),"")</f>
        <v/>
      </c>
      <c r="J142" s="457" t="str">
        <f t="shared" si="90"/>
        <v/>
      </c>
      <c r="K142" s="1065"/>
      <c r="L142" s="459" t="str">
        <f>IF($K142&gt;0,VLOOKUP($K142,NV!$B$4:$C$33,2,0),"")</f>
        <v/>
      </c>
      <c r="M142" s="460"/>
      <c r="N142" s="461" t="str">
        <f t="shared" si="104"/>
        <v/>
      </c>
      <c r="O142" s="458"/>
      <c r="P142" s="458"/>
      <c r="Q142" s="461" t="str">
        <f t="shared" si="105"/>
        <v/>
      </c>
      <c r="R142" s="458"/>
      <c r="S142" s="458"/>
      <c r="T142" s="462" t="str">
        <f>IFERROR(INDEX(NX!$L$9:$L$168,MATCH($A142&amp;$P142,NX!$B$9:$B$169,0)),"")</f>
        <v/>
      </c>
      <c r="U142" s="458"/>
      <c r="V142" s="463"/>
      <c r="W142" s="463"/>
      <c r="X142" s="464"/>
      <c r="Y142" s="452" t="str">
        <f t="shared" si="106"/>
        <v/>
      </c>
      <c r="Z142" s="452" t="str">
        <f t="shared" si="107"/>
        <v/>
      </c>
      <c r="AA142" s="465" t="str">
        <f t="shared" si="91"/>
        <v>Trùng mã</v>
      </c>
      <c r="AB142" s="466"/>
      <c r="AC142" s="467">
        <f t="shared" si="92"/>
        <v>0</v>
      </c>
      <c r="AD142" s="468" t="str">
        <f t="shared" si="108"/>
        <v/>
      </c>
      <c r="AE142" s="468" t="str">
        <f t="shared" si="109"/>
        <v/>
      </c>
      <c r="AF142" s="469" t="str">
        <f t="shared" si="110"/>
        <v/>
      </c>
      <c r="AG142" s="468" t="str">
        <f t="shared" si="111"/>
        <v/>
      </c>
      <c r="AH142" s="470" t="str">
        <f t="shared" si="93"/>
        <v/>
      </c>
      <c r="AI142" s="471" t="str">
        <f>IF($AB142&lt;&gt;"",VLOOKUP($M142,DMKH!$B$6:$F$1822,3,0),"")</f>
        <v/>
      </c>
      <c r="AJ142" s="472">
        <f t="shared" si="112"/>
        <v>0</v>
      </c>
      <c r="AK142" s="472">
        <f t="shared" si="113"/>
        <v>0</v>
      </c>
      <c r="AL142" s="473">
        <f t="shared" si="94"/>
        <v>0</v>
      </c>
      <c r="AM142" s="473" t="str">
        <f t="shared" si="95"/>
        <v/>
      </c>
      <c r="AN142" s="474" t="str">
        <f t="shared" si="96"/>
        <v/>
      </c>
      <c r="AO142" s="475" t="str">
        <f t="shared" si="97"/>
        <v/>
      </c>
      <c r="AP142" s="475" t="str">
        <f t="shared" si="98"/>
        <v/>
      </c>
      <c r="AQ142" s="475" t="str">
        <f t="shared" si="99"/>
        <v>0-</v>
      </c>
      <c r="AR142" s="475" t="str">
        <f t="shared" si="100"/>
        <v>0-</v>
      </c>
      <c r="AS142" s="475" t="str">
        <f t="shared" si="114"/>
        <v/>
      </c>
      <c r="AT142" s="475" t="str">
        <f t="shared" si="115"/>
        <v/>
      </c>
      <c r="AU142" s="475" t="str">
        <f t="shared" si="101"/>
        <v>0</v>
      </c>
      <c r="AV142" s="475" t="str">
        <f t="shared" si="102"/>
        <v>0</v>
      </c>
      <c r="AW142" s="475" t="str">
        <f t="shared" si="103"/>
        <v>0--</v>
      </c>
    </row>
    <row r="143" spans="1:49">
      <c r="A143" s="452">
        <f t="shared" si="88"/>
        <v>0</v>
      </c>
      <c r="B143" s="476"/>
      <c r="C143" s="476"/>
      <c r="D143" s="463"/>
      <c r="E143" s="463"/>
      <c r="F143" s="455"/>
      <c r="G143" s="456" t="str">
        <f t="array" ref="G143">IF(B143&lt;&gt;"",IF(AND(OR(V143=V142,W143=W142),F143=F142,K143=K142,N143=N142),G142,MAX(IF(B143=B$6:$B142,$G$6:G142))+1),"")</f>
        <v/>
      </c>
      <c r="H143" s="457" t="str">
        <f t="shared" si="89"/>
        <v/>
      </c>
      <c r="I143" s="457" t="str">
        <f t="array" ref="I143">IF(C143&lt;&gt;"",IF(AND(OR(V143=V142,W143=W142),F143=F142,K143=K142,N143=N142),I142,MAX(IF(C143=C$6:$C142,$I$6:I142))+1),"")</f>
        <v/>
      </c>
      <c r="J143" s="457" t="str">
        <f t="shared" si="90"/>
        <v/>
      </c>
      <c r="K143" s="1065"/>
      <c r="L143" s="459" t="str">
        <f>IF($K143&gt;0,VLOOKUP($K143,NV!$B$4:$C$33,2,0),"")</f>
        <v/>
      </c>
      <c r="M143" s="460"/>
      <c r="N143" s="461" t="str">
        <f t="shared" si="104"/>
        <v/>
      </c>
      <c r="O143" s="458"/>
      <c r="P143" s="458"/>
      <c r="Q143" s="461" t="str">
        <f t="shared" si="105"/>
        <v/>
      </c>
      <c r="R143" s="458"/>
      <c r="S143" s="458"/>
      <c r="T143" s="462" t="str">
        <f>IFERROR(INDEX(NX!$L$9:$L$168,MATCH($A143&amp;$P143,NX!$B$9:$B$169,0)),"")</f>
        <v/>
      </c>
      <c r="U143" s="458"/>
      <c r="V143" s="463"/>
      <c r="W143" s="463"/>
      <c r="X143" s="464"/>
      <c r="Y143" s="452" t="str">
        <f t="shared" si="106"/>
        <v/>
      </c>
      <c r="Z143" s="452" t="str">
        <f t="shared" si="107"/>
        <v/>
      </c>
      <c r="AA143" s="465" t="str">
        <f t="shared" si="91"/>
        <v>Trùng mã</v>
      </c>
      <c r="AB143" s="466"/>
      <c r="AC143" s="467">
        <f t="shared" si="92"/>
        <v>0</v>
      </c>
      <c r="AD143" s="468" t="str">
        <f t="shared" si="108"/>
        <v/>
      </c>
      <c r="AE143" s="468" t="str">
        <f t="shared" si="109"/>
        <v/>
      </c>
      <c r="AF143" s="469" t="str">
        <f t="shared" si="110"/>
        <v/>
      </c>
      <c r="AG143" s="468" t="str">
        <f t="shared" si="111"/>
        <v/>
      </c>
      <c r="AH143" s="470" t="str">
        <f t="shared" si="93"/>
        <v/>
      </c>
      <c r="AI143" s="471" t="str">
        <f>IF($AB143&lt;&gt;"",VLOOKUP($M143,DMKH!$B$6:$F$1822,3,0),"")</f>
        <v/>
      </c>
      <c r="AJ143" s="472">
        <f t="shared" si="112"/>
        <v>0</v>
      </c>
      <c r="AK143" s="472">
        <f t="shared" si="113"/>
        <v>0</v>
      </c>
      <c r="AL143" s="473">
        <f t="shared" si="94"/>
        <v>0</v>
      </c>
      <c r="AM143" s="473" t="str">
        <f t="shared" si="95"/>
        <v/>
      </c>
      <c r="AN143" s="474" t="str">
        <f t="shared" si="96"/>
        <v/>
      </c>
      <c r="AO143" s="475" t="str">
        <f t="shared" si="97"/>
        <v/>
      </c>
      <c r="AP143" s="475" t="str">
        <f t="shared" si="98"/>
        <v/>
      </c>
      <c r="AQ143" s="475" t="str">
        <f t="shared" si="99"/>
        <v>0-</v>
      </c>
      <c r="AR143" s="475" t="str">
        <f t="shared" si="100"/>
        <v>0-</v>
      </c>
      <c r="AS143" s="475" t="str">
        <f t="shared" si="114"/>
        <v/>
      </c>
      <c r="AT143" s="475" t="str">
        <f t="shared" si="115"/>
        <v/>
      </c>
      <c r="AU143" s="475" t="str">
        <f t="shared" si="101"/>
        <v>0</v>
      </c>
      <c r="AV143" s="475" t="str">
        <f t="shared" si="102"/>
        <v>0</v>
      </c>
      <c r="AW143" s="475" t="str">
        <f t="shared" si="103"/>
        <v>0--</v>
      </c>
    </row>
    <row r="144" spans="1:49">
      <c r="A144" s="452">
        <f t="shared" si="88"/>
        <v>0</v>
      </c>
      <c r="B144" s="476"/>
      <c r="C144" s="476"/>
      <c r="D144" s="463"/>
      <c r="E144" s="463"/>
      <c r="F144" s="455"/>
      <c r="G144" s="456" t="str">
        <f t="array" ref="G144">IF(B144&lt;&gt;"",IF(AND(OR(V144=V143,W144=W143),F144=F143,K144=K143,N144=N143),G143,MAX(IF(B144=B$6:$B143,$G$6:G143))+1),"")</f>
        <v/>
      </c>
      <c r="H144" s="457" t="str">
        <f t="shared" si="89"/>
        <v/>
      </c>
      <c r="I144" s="457" t="str">
        <f t="array" ref="I144">IF(C144&lt;&gt;"",IF(AND(OR(V144=V143,W144=W143),F144=F143,K144=K143,N144=N143),I143,MAX(IF(C144=C$6:$C143,$I$6:I143))+1),"")</f>
        <v/>
      </c>
      <c r="J144" s="457" t="str">
        <f t="shared" si="90"/>
        <v/>
      </c>
      <c r="K144" s="1065"/>
      <c r="L144" s="459" t="str">
        <f>IF($K144&gt;0,VLOOKUP($K144,NV!$B$4:$C$33,2,0),"")</f>
        <v/>
      </c>
      <c r="M144" s="460"/>
      <c r="N144" s="461" t="str">
        <f t="shared" si="104"/>
        <v/>
      </c>
      <c r="O144" s="458"/>
      <c r="P144" s="458"/>
      <c r="Q144" s="461" t="str">
        <f t="shared" si="105"/>
        <v/>
      </c>
      <c r="R144" s="458"/>
      <c r="S144" s="458"/>
      <c r="T144" s="462" t="str">
        <f>IFERROR(INDEX(NX!$L$9:$L$168,MATCH($A144&amp;$P144,NX!$B$9:$B$169,0)),"")</f>
        <v/>
      </c>
      <c r="U144" s="458"/>
      <c r="V144" s="463"/>
      <c r="W144" s="463"/>
      <c r="X144" s="464"/>
      <c r="Y144" s="452" t="str">
        <f t="shared" si="106"/>
        <v/>
      </c>
      <c r="Z144" s="452" t="str">
        <f t="shared" si="107"/>
        <v/>
      </c>
      <c r="AA144" s="465" t="str">
        <f t="shared" si="91"/>
        <v>Trùng mã</v>
      </c>
      <c r="AB144" s="466"/>
      <c r="AC144" s="467">
        <f t="shared" si="92"/>
        <v>0</v>
      </c>
      <c r="AD144" s="468" t="str">
        <f t="shared" si="108"/>
        <v/>
      </c>
      <c r="AE144" s="468" t="str">
        <f t="shared" si="109"/>
        <v/>
      </c>
      <c r="AF144" s="469" t="str">
        <f t="shared" si="110"/>
        <v/>
      </c>
      <c r="AG144" s="468" t="str">
        <f t="shared" si="111"/>
        <v/>
      </c>
      <c r="AH144" s="470" t="str">
        <f t="shared" si="93"/>
        <v/>
      </c>
      <c r="AI144" s="471" t="str">
        <f>IF($AB144&lt;&gt;"",VLOOKUP($M144,DMKH!$B$6:$F$1822,3,0),"")</f>
        <v/>
      </c>
      <c r="AJ144" s="472">
        <f t="shared" si="112"/>
        <v>0</v>
      </c>
      <c r="AK144" s="472">
        <f t="shared" si="113"/>
        <v>0</v>
      </c>
      <c r="AL144" s="473">
        <f t="shared" si="94"/>
        <v>0</v>
      </c>
      <c r="AM144" s="473" t="str">
        <f t="shared" si="95"/>
        <v/>
      </c>
      <c r="AN144" s="474" t="str">
        <f t="shared" si="96"/>
        <v/>
      </c>
      <c r="AO144" s="475" t="str">
        <f t="shared" si="97"/>
        <v/>
      </c>
      <c r="AP144" s="475" t="str">
        <f t="shared" si="98"/>
        <v/>
      </c>
      <c r="AQ144" s="475" t="str">
        <f t="shared" si="99"/>
        <v>0-</v>
      </c>
      <c r="AR144" s="475" t="str">
        <f t="shared" si="100"/>
        <v>0-</v>
      </c>
      <c r="AS144" s="475" t="str">
        <f t="shared" si="114"/>
        <v/>
      </c>
      <c r="AT144" s="475" t="str">
        <f t="shared" si="115"/>
        <v/>
      </c>
      <c r="AU144" s="475" t="str">
        <f t="shared" si="101"/>
        <v>0</v>
      </c>
      <c r="AV144" s="475" t="str">
        <f t="shared" si="102"/>
        <v>0</v>
      </c>
      <c r="AW144" s="475" t="str">
        <f t="shared" si="103"/>
        <v>0--</v>
      </c>
    </row>
    <row r="145" spans="1:49">
      <c r="A145" s="452">
        <f t="shared" si="88"/>
        <v>0</v>
      </c>
      <c r="B145" s="476"/>
      <c r="C145" s="476"/>
      <c r="D145" s="463"/>
      <c r="E145" s="463"/>
      <c r="F145" s="455"/>
      <c r="G145" s="456" t="str">
        <f t="array" ref="G145">IF(B145&lt;&gt;"",IF(AND(OR(V145=V144,W145=W144),F145=F144,K145=K144,N145=N144),G144,MAX(IF(B145=B$6:$B144,$G$6:G144))+1),"")</f>
        <v/>
      </c>
      <c r="H145" s="457" t="str">
        <f t="shared" si="89"/>
        <v/>
      </c>
      <c r="I145" s="457" t="str">
        <f t="array" ref="I145">IF(C145&lt;&gt;"",IF(AND(OR(V145=V144,W145=W144),F145=F144,K145=K144,N145=N144),I144,MAX(IF(C145=C$6:$C144,$I$6:I144))+1),"")</f>
        <v/>
      </c>
      <c r="J145" s="457" t="str">
        <f t="shared" si="90"/>
        <v/>
      </c>
      <c r="K145" s="1065"/>
      <c r="L145" s="459" t="str">
        <f>IF($K145&gt;0,VLOOKUP($K145,NV!$B$4:$C$33,2,0),"")</f>
        <v/>
      </c>
      <c r="M145" s="460"/>
      <c r="N145" s="461" t="str">
        <f t="shared" si="104"/>
        <v/>
      </c>
      <c r="O145" s="458"/>
      <c r="P145" s="458"/>
      <c r="Q145" s="461" t="str">
        <f t="shared" si="105"/>
        <v/>
      </c>
      <c r="R145" s="458"/>
      <c r="S145" s="458"/>
      <c r="T145" s="462" t="str">
        <f>IFERROR(INDEX(NX!$L$9:$L$168,MATCH($A145&amp;$P145,NX!$B$9:$B$169,0)),"")</f>
        <v/>
      </c>
      <c r="U145" s="458"/>
      <c r="V145" s="463"/>
      <c r="W145" s="463"/>
      <c r="X145" s="464"/>
      <c r="Y145" s="452" t="str">
        <f t="shared" si="106"/>
        <v/>
      </c>
      <c r="Z145" s="452" t="str">
        <f t="shared" si="107"/>
        <v/>
      </c>
      <c r="AA145" s="465" t="str">
        <f t="shared" si="91"/>
        <v>Trùng mã</v>
      </c>
      <c r="AB145" s="466"/>
      <c r="AC145" s="467">
        <f t="shared" si="92"/>
        <v>0</v>
      </c>
      <c r="AD145" s="468" t="str">
        <f t="shared" si="108"/>
        <v/>
      </c>
      <c r="AE145" s="468" t="str">
        <f t="shared" si="109"/>
        <v/>
      </c>
      <c r="AF145" s="469" t="str">
        <f t="shared" si="110"/>
        <v/>
      </c>
      <c r="AG145" s="468" t="str">
        <f t="shared" si="111"/>
        <v/>
      </c>
      <c r="AH145" s="470" t="str">
        <f t="shared" si="93"/>
        <v/>
      </c>
      <c r="AI145" s="471" t="str">
        <f>IF($AB145&lt;&gt;"",VLOOKUP($M145,DMKH!$B$6:$F$1822,3,0),"")</f>
        <v/>
      </c>
      <c r="AJ145" s="472">
        <f t="shared" si="112"/>
        <v>0</v>
      </c>
      <c r="AK145" s="472">
        <f t="shared" si="113"/>
        <v>0</v>
      </c>
      <c r="AL145" s="473">
        <f t="shared" si="94"/>
        <v>0</v>
      </c>
      <c r="AM145" s="473" t="str">
        <f t="shared" si="95"/>
        <v/>
      </c>
      <c r="AN145" s="474" t="str">
        <f t="shared" si="96"/>
        <v/>
      </c>
      <c r="AO145" s="475" t="str">
        <f t="shared" si="97"/>
        <v/>
      </c>
      <c r="AP145" s="475" t="str">
        <f t="shared" si="98"/>
        <v/>
      </c>
      <c r="AQ145" s="475" t="str">
        <f t="shared" si="99"/>
        <v>0-</v>
      </c>
      <c r="AR145" s="475" t="str">
        <f t="shared" si="100"/>
        <v>0-</v>
      </c>
      <c r="AS145" s="475" t="str">
        <f t="shared" si="114"/>
        <v/>
      </c>
      <c r="AT145" s="475" t="str">
        <f t="shared" si="115"/>
        <v/>
      </c>
      <c r="AU145" s="475" t="str">
        <f t="shared" si="101"/>
        <v>0</v>
      </c>
      <c r="AV145" s="475" t="str">
        <f t="shared" si="102"/>
        <v>0</v>
      </c>
      <c r="AW145" s="475" t="str">
        <f t="shared" si="103"/>
        <v>0--</v>
      </c>
    </row>
    <row r="146" spans="1:49">
      <c r="A146" s="452">
        <f t="shared" si="88"/>
        <v>0</v>
      </c>
      <c r="B146" s="476"/>
      <c r="C146" s="476"/>
      <c r="D146" s="463"/>
      <c r="E146" s="463"/>
      <c r="F146" s="455"/>
      <c r="G146" s="456" t="str">
        <f t="array" ref="G146">IF(B146&lt;&gt;"",IF(AND(OR(V146=V145,W146=W145),F146=F145,K146=K145,N146=N145),G145,MAX(IF(B146=B$6:$B145,$G$6:G145))+1),"")</f>
        <v/>
      </c>
      <c r="H146" s="457" t="str">
        <f t="shared" si="89"/>
        <v/>
      </c>
      <c r="I146" s="457" t="str">
        <f t="array" ref="I146">IF(C146&lt;&gt;"",IF(AND(OR(V146=V145,W146=W145),F146=F145,K146=K145,N146=N145),I145,MAX(IF(C146=C$6:$C145,$I$6:I145))+1),"")</f>
        <v/>
      </c>
      <c r="J146" s="457" t="str">
        <f t="shared" si="90"/>
        <v/>
      </c>
      <c r="K146" s="1065"/>
      <c r="L146" s="459" t="str">
        <f>IF($K146&gt;0,VLOOKUP($K146,NV!$B$4:$C$33,2,0),"")</f>
        <v/>
      </c>
      <c r="M146" s="460"/>
      <c r="N146" s="461" t="str">
        <f t="shared" si="104"/>
        <v/>
      </c>
      <c r="O146" s="458"/>
      <c r="P146" s="458"/>
      <c r="Q146" s="461" t="str">
        <f t="shared" si="105"/>
        <v/>
      </c>
      <c r="R146" s="458"/>
      <c r="S146" s="458"/>
      <c r="T146" s="462" t="str">
        <f>IFERROR(INDEX(NX!$L$9:$L$168,MATCH($A146&amp;$P146,NX!$B$9:$B$169,0)),"")</f>
        <v/>
      </c>
      <c r="U146" s="458"/>
      <c r="V146" s="463"/>
      <c r="W146" s="463"/>
      <c r="X146" s="464"/>
      <c r="Y146" s="452" t="str">
        <f t="shared" si="106"/>
        <v/>
      </c>
      <c r="Z146" s="452" t="str">
        <f t="shared" si="107"/>
        <v/>
      </c>
      <c r="AA146" s="465" t="str">
        <f t="shared" si="91"/>
        <v>Trùng mã</v>
      </c>
      <c r="AB146" s="466"/>
      <c r="AC146" s="467">
        <f t="shared" si="92"/>
        <v>0</v>
      </c>
      <c r="AD146" s="468" t="str">
        <f t="shared" si="108"/>
        <v/>
      </c>
      <c r="AE146" s="468" t="str">
        <f t="shared" si="109"/>
        <v/>
      </c>
      <c r="AF146" s="469" t="str">
        <f t="shared" si="110"/>
        <v/>
      </c>
      <c r="AG146" s="468" t="str">
        <f t="shared" si="111"/>
        <v/>
      </c>
      <c r="AH146" s="470" t="str">
        <f t="shared" si="93"/>
        <v/>
      </c>
      <c r="AI146" s="471" t="str">
        <f>IF($AB146&lt;&gt;"",VLOOKUP($M146,DMKH!$B$6:$F$1822,3,0),"")</f>
        <v/>
      </c>
      <c r="AJ146" s="472">
        <f t="shared" si="112"/>
        <v>0</v>
      </c>
      <c r="AK146" s="472">
        <f t="shared" si="113"/>
        <v>0</v>
      </c>
      <c r="AL146" s="473">
        <f t="shared" si="94"/>
        <v>0</v>
      </c>
      <c r="AM146" s="473" t="str">
        <f t="shared" si="95"/>
        <v/>
      </c>
      <c r="AN146" s="474" t="str">
        <f t="shared" si="96"/>
        <v/>
      </c>
      <c r="AO146" s="475" t="str">
        <f t="shared" si="97"/>
        <v/>
      </c>
      <c r="AP146" s="475" t="str">
        <f t="shared" si="98"/>
        <v/>
      </c>
      <c r="AQ146" s="475" t="str">
        <f t="shared" si="99"/>
        <v>0-</v>
      </c>
      <c r="AR146" s="475" t="str">
        <f t="shared" si="100"/>
        <v>0-</v>
      </c>
      <c r="AS146" s="475" t="str">
        <f t="shared" si="114"/>
        <v/>
      </c>
      <c r="AT146" s="475" t="str">
        <f t="shared" si="115"/>
        <v/>
      </c>
      <c r="AU146" s="475" t="str">
        <f t="shared" si="101"/>
        <v>0</v>
      </c>
      <c r="AV146" s="475" t="str">
        <f t="shared" si="102"/>
        <v>0</v>
      </c>
      <c r="AW146" s="475" t="str">
        <f t="shared" si="103"/>
        <v>0--</v>
      </c>
    </row>
    <row r="147" spans="1:49">
      <c r="A147" s="452">
        <f t="shared" si="88"/>
        <v>0</v>
      </c>
      <c r="B147" s="476"/>
      <c r="C147" s="476"/>
      <c r="D147" s="463"/>
      <c r="E147" s="463"/>
      <c r="F147" s="455"/>
      <c r="G147" s="456" t="str">
        <f t="array" ref="G147">IF(B147&lt;&gt;"",IF(AND(OR(V147=V146,W147=W146),F147=F146,K147=K146,N147=N146),G146,MAX(IF(B147=B$6:$B146,$G$6:G146))+1),"")</f>
        <v/>
      </c>
      <c r="H147" s="457" t="str">
        <f t="shared" si="89"/>
        <v/>
      </c>
      <c r="I147" s="457" t="str">
        <f t="array" ref="I147">IF(C147&lt;&gt;"",IF(AND(OR(V147=V146,W147=W146),F147=F146,K147=K146,N147=N146),I146,MAX(IF(C147=C$6:$C146,$I$6:I146))+1),"")</f>
        <v/>
      </c>
      <c r="J147" s="457" t="str">
        <f t="shared" si="90"/>
        <v/>
      </c>
      <c r="K147" s="1065"/>
      <c r="L147" s="459" t="str">
        <f>IF($K147&gt;0,VLOOKUP($K147,NV!$B$4:$C$33,2,0),"")</f>
        <v/>
      </c>
      <c r="M147" s="460"/>
      <c r="N147" s="461" t="str">
        <f t="shared" si="104"/>
        <v/>
      </c>
      <c r="O147" s="458"/>
      <c r="P147" s="458"/>
      <c r="Q147" s="461" t="str">
        <f t="shared" si="105"/>
        <v/>
      </c>
      <c r="R147" s="458"/>
      <c r="S147" s="458"/>
      <c r="T147" s="462" t="str">
        <f>IFERROR(INDEX(NX!$L$9:$L$168,MATCH($A147&amp;$P147,NX!$B$9:$B$169,0)),"")</f>
        <v/>
      </c>
      <c r="U147" s="458"/>
      <c r="V147" s="463"/>
      <c r="W147" s="463"/>
      <c r="X147" s="464"/>
      <c r="Y147" s="452" t="str">
        <f t="shared" si="106"/>
        <v/>
      </c>
      <c r="Z147" s="452" t="str">
        <f t="shared" si="107"/>
        <v/>
      </c>
      <c r="AA147" s="465" t="str">
        <f t="shared" si="91"/>
        <v>Trùng mã</v>
      </c>
      <c r="AB147" s="466"/>
      <c r="AC147" s="467">
        <f t="shared" si="92"/>
        <v>0</v>
      </c>
      <c r="AD147" s="468" t="str">
        <f t="shared" si="108"/>
        <v/>
      </c>
      <c r="AE147" s="468" t="str">
        <f t="shared" si="109"/>
        <v/>
      </c>
      <c r="AF147" s="469" t="str">
        <f t="shared" si="110"/>
        <v/>
      </c>
      <c r="AG147" s="468" t="str">
        <f t="shared" si="111"/>
        <v/>
      </c>
      <c r="AH147" s="470" t="str">
        <f t="shared" si="93"/>
        <v/>
      </c>
      <c r="AI147" s="471" t="str">
        <f>IF($AB147&lt;&gt;"",VLOOKUP($M147,DMKH!$B$6:$F$1822,3,0),"")</f>
        <v/>
      </c>
      <c r="AJ147" s="472">
        <f t="shared" si="112"/>
        <v>0</v>
      </c>
      <c r="AK147" s="472">
        <f t="shared" si="113"/>
        <v>0</v>
      </c>
      <c r="AL147" s="473">
        <f t="shared" si="94"/>
        <v>0</v>
      </c>
      <c r="AM147" s="473" t="str">
        <f t="shared" si="95"/>
        <v/>
      </c>
      <c r="AN147" s="474" t="str">
        <f t="shared" si="96"/>
        <v/>
      </c>
      <c r="AO147" s="475" t="str">
        <f t="shared" si="97"/>
        <v/>
      </c>
      <c r="AP147" s="475" t="str">
        <f t="shared" si="98"/>
        <v/>
      </c>
      <c r="AQ147" s="475" t="str">
        <f t="shared" si="99"/>
        <v>0-</v>
      </c>
      <c r="AR147" s="475" t="str">
        <f t="shared" si="100"/>
        <v>0-</v>
      </c>
      <c r="AS147" s="475" t="str">
        <f t="shared" si="114"/>
        <v/>
      </c>
      <c r="AT147" s="475" t="str">
        <f t="shared" si="115"/>
        <v/>
      </c>
      <c r="AU147" s="475" t="str">
        <f t="shared" si="101"/>
        <v>0</v>
      </c>
      <c r="AV147" s="475" t="str">
        <f t="shared" si="102"/>
        <v>0</v>
      </c>
      <c r="AW147" s="475" t="str">
        <f t="shared" si="103"/>
        <v>0--</v>
      </c>
    </row>
    <row r="148" spans="1:49">
      <c r="A148" s="452">
        <f t="shared" si="88"/>
        <v>0</v>
      </c>
      <c r="B148" s="476"/>
      <c r="C148" s="476"/>
      <c r="D148" s="463"/>
      <c r="E148" s="463"/>
      <c r="F148" s="455"/>
      <c r="G148" s="456" t="str">
        <f t="array" ref="G148">IF(B148&lt;&gt;"",IF(AND(OR(V148=V147,W148=W147),F148=F147,K148=K147,N148=N147),G147,MAX(IF(B148=B$6:$B147,$G$6:G147))+1),"")</f>
        <v/>
      </c>
      <c r="H148" s="457" t="str">
        <f t="shared" si="89"/>
        <v/>
      </c>
      <c r="I148" s="457" t="str">
        <f t="array" ref="I148">IF(C148&lt;&gt;"",IF(AND(OR(V148=V147,W148=W147),F148=F147,K148=K147,N148=N147),I147,MAX(IF(C148=C$6:$C147,$I$6:I147))+1),"")</f>
        <v/>
      </c>
      <c r="J148" s="457" t="str">
        <f t="shared" si="90"/>
        <v/>
      </c>
      <c r="K148" s="1065"/>
      <c r="L148" s="459" t="str">
        <f>IF($K148&gt;0,VLOOKUP($K148,NV!$B$4:$C$33,2,0),"")</f>
        <v/>
      </c>
      <c r="M148" s="460"/>
      <c r="N148" s="461" t="str">
        <f t="shared" si="104"/>
        <v/>
      </c>
      <c r="O148" s="458"/>
      <c r="P148" s="458"/>
      <c r="Q148" s="461" t="str">
        <f t="shared" si="105"/>
        <v/>
      </c>
      <c r="R148" s="458"/>
      <c r="S148" s="458"/>
      <c r="T148" s="462" t="str">
        <f>IFERROR(INDEX(NX!$L$9:$L$168,MATCH($A148&amp;$P148,NX!$B$9:$B$169,0)),"")</f>
        <v/>
      </c>
      <c r="U148" s="458"/>
      <c r="V148" s="463"/>
      <c r="W148" s="463"/>
      <c r="X148" s="464"/>
      <c r="Y148" s="452" t="str">
        <f t="shared" si="106"/>
        <v/>
      </c>
      <c r="Z148" s="452" t="str">
        <f t="shared" si="107"/>
        <v/>
      </c>
      <c r="AA148" s="465" t="str">
        <f t="shared" si="91"/>
        <v>Trùng mã</v>
      </c>
      <c r="AB148" s="466"/>
      <c r="AC148" s="467">
        <f t="shared" si="92"/>
        <v>0</v>
      </c>
      <c r="AD148" s="468" t="str">
        <f t="shared" si="108"/>
        <v/>
      </c>
      <c r="AE148" s="468" t="str">
        <f t="shared" si="109"/>
        <v/>
      </c>
      <c r="AF148" s="469" t="str">
        <f t="shared" si="110"/>
        <v/>
      </c>
      <c r="AG148" s="468" t="str">
        <f t="shared" si="111"/>
        <v/>
      </c>
      <c r="AH148" s="470" t="str">
        <f t="shared" si="93"/>
        <v/>
      </c>
      <c r="AI148" s="471" t="str">
        <f>IF($AB148&lt;&gt;"",VLOOKUP($M148,DMKH!$B$6:$F$1822,3,0),"")</f>
        <v/>
      </c>
      <c r="AJ148" s="472">
        <f t="shared" si="112"/>
        <v>0</v>
      </c>
      <c r="AK148" s="472">
        <f t="shared" si="113"/>
        <v>0</v>
      </c>
      <c r="AL148" s="473">
        <f t="shared" si="94"/>
        <v>0</v>
      </c>
      <c r="AM148" s="473" t="str">
        <f t="shared" si="95"/>
        <v/>
      </c>
      <c r="AN148" s="474" t="str">
        <f t="shared" si="96"/>
        <v/>
      </c>
      <c r="AO148" s="475" t="str">
        <f t="shared" si="97"/>
        <v/>
      </c>
      <c r="AP148" s="475" t="str">
        <f t="shared" si="98"/>
        <v/>
      </c>
      <c r="AQ148" s="475" t="str">
        <f t="shared" si="99"/>
        <v>0-</v>
      </c>
      <c r="AR148" s="475" t="str">
        <f t="shared" si="100"/>
        <v>0-</v>
      </c>
      <c r="AS148" s="475" t="str">
        <f t="shared" si="114"/>
        <v/>
      </c>
      <c r="AT148" s="475" t="str">
        <f t="shared" si="115"/>
        <v/>
      </c>
      <c r="AU148" s="475" t="str">
        <f t="shared" si="101"/>
        <v>0</v>
      </c>
      <c r="AV148" s="475" t="str">
        <f t="shared" si="102"/>
        <v>0</v>
      </c>
      <c r="AW148" s="475" t="str">
        <f t="shared" si="103"/>
        <v>0--</v>
      </c>
    </row>
    <row r="149" spans="1:49">
      <c r="A149" s="452">
        <f t="shared" si="88"/>
        <v>0</v>
      </c>
      <c r="B149" s="476"/>
      <c r="C149" s="476"/>
      <c r="D149" s="463"/>
      <c r="E149" s="463"/>
      <c r="F149" s="455"/>
      <c r="G149" s="456" t="str">
        <f t="array" ref="G149">IF(B149&lt;&gt;"",IF(AND(OR(V149=V148,W149=W148),F149=F148,K149=K148,N149=N148),G148,MAX(IF(B149=B$6:$B148,$G$6:G148))+1),"")</f>
        <v/>
      </c>
      <c r="H149" s="457" t="str">
        <f t="shared" si="89"/>
        <v/>
      </c>
      <c r="I149" s="457" t="str">
        <f t="array" ref="I149">IF(C149&lt;&gt;"",IF(AND(OR(V149=V148,W149=W148),F149=F148,K149=K148,N149=N148),I148,MAX(IF(C149=C$6:$C148,$I$6:I148))+1),"")</f>
        <v/>
      </c>
      <c r="J149" s="457" t="str">
        <f t="shared" si="90"/>
        <v/>
      </c>
      <c r="K149" s="1065"/>
      <c r="L149" s="459" t="str">
        <f>IF($K149&gt;0,VLOOKUP($K149,NV!$B$4:$C$33,2,0),"")</f>
        <v/>
      </c>
      <c r="M149" s="460"/>
      <c r="N149" s="461" t="str">
        <f t="shared" si="104"/>
        <v/>
      </c>
      <c r="O149" s="458"/>
      <c r="P149" s="458"/>
      <c r="Q149" s="461" t="str">
        <f t="shared" si="105"/>
        <v/>
      </c>
      <c r="R149" s="458"/>
      <c r="S149" s="458"/>
      <c r="T149" s="462" t="str">
        <f>IFERROR(INDEX(NX!$L$9:$L$168,MATCH($A149&amp;$P149,NX!$B$9:$B$169,0)),"")</f>
        <v/>
      </c>
      <c r="U149" s="458"/>
      <c r="V149" s="463"/>
      <c r="W149" s="463"/>
      <c r="X149" s="464"/>
      <c r="Y149" s="452" t="str">
        <f t="shared" si="106"/>
        <v/>
      </c>
      <c r="Z149" s="452" t="str">
        <f t="shared" si="107"/>
        <v/>
      </c>
      <c r="AA149" s="465" t="str">
        <f t="shared" si="91"/>
        <v>Trùng mã</v>
      </c>
      <c r="AB149" s="466"/>
      <c r="AC149" s="467">
        <f t="shared" si="92"/>
        <v>0</v>
      </c>
      <c r="AD149" s="468" t="str">
        <f t="shared" si="108"/>
        <v/>
      </c>
      <c r="AE149" s="468" t="str">
        <f t="shared" si="109"/>
        <v/>
      </c>
      <c r="AF149" s="469" t="str">
        <f t="shared" si="110"/>
        <v/>
      </c>
      <c r="AG149" s="468" t="str">
        <f t="shared" si="111"/>
        <v/>
      </c>
      <c r="AH149" s="470" t="str">
        <f t="shared" si="93"/>
        <v/>
      </c>
      <c r="AI149" s="471" t="str">
        <f>IF($AB149&lt;&gt;"",VLOOKUP($M149,DMKH!$B$6:$F$1822,3,0),"")</f>
        <v/>
      </c>
      <c r="AJ149" s="472">
        <f t="shared" si="112"/>
        <v>0</v>
      </c>
      <c r="AK149" s="472">
        <f t="shared" si="113"/>
        <v>0</v>
      </c>
      <c r="AL149" s="473">
        <f t="shared" si="94"/>
        <v>0</v>
      </c>
      <c r="AM149" s="473" t="str">
        <f t="shared" si="95"/>
        <v/>
      </c>
      <c r="AN149" s="474" t="str">
        <f t="shared" si="96"/>
        <v/>
      </c>
      <c r="AO149" s="475" t="str">
        <f t="shared" si="97"/>
        <v/>
      </c>
      <c r="AP149" s="475" t="str">
        <f t="shared" si="98"/>
        <v/>
      </c>
      <c r="AQ149" s="475" t="str">
        <f t="shared" si="99"/>
        <v>0-</v>
      </c>
      <c r="AR149" s="475" t="str">
        <f t="shared" si="100"/>
        <v>0-</v>
      </c>
      <c r="AS149" s="475" t="str">
        <f t="shared" si="114"/>
        <v/>
      </c>
      <c r="AT149" s="475" t="str">
        <f t="shared" si="115"/>
        <v/>
      </c>
      <c r="AU149" s="475" t="str">
        <f t="shared" si="101"/>
        <v>0</v>
      </c>
      <c r="AV149" s="475" t="str">
        <f t="shared" si="102"/>
        <v>0</v>
      </c>
      <c r="AW149" s="475" t="str">
        <f t="shared" si="103"/>
        <v>0--</v>
      </c>
    </row>
    <row r="150" spans="1:49">
      <c r="A150" s="452">
        <f t="shared" si="88"/>
        <v>0</v>
      </c>
      <c r="B150" s="476"/>
      <c r="C150" s="476"/>
      <c r="D150" s="463"/>
      <c r="E150" s="463"/>
      <c r="F150" s="455"/>
      <c r="G150" s="456" t="str">
        <f t="array" ref="G150">IF(B150&lt;&gt;"",IF(AND(OR(V150=V149,W150=W149),F150=F149,K150=K149,N150=N149),G149,MAX(IF(B150=B$6:$B149,$G$6:G149))+1),"")</f>
        <v/>
      </c>
      <c r="H150" s="457" t="str">
        <f t="shared" si="89"/>
        <v/>
      </c>
      <c r="I150" s="457" t="str">
        <f t="array" ref="I150">IF(C150&lt;&gt;"",IF(AND(OR(V150=V149,W150=W149),F150=F149,K150=K149,N150=N149),I149,MAX(IF(C150=C$6:$C149,$I$6:I149))+1),"")</f>
        <v/>
      </c>
      <c r="J150" s="457" t="str">
        <f t="shared" si="90"/>
        <v/>
      </c>
      <c r="K150" s="1065"/>
      <c r="L150" s="459" t="str">
        <f>IF($K150&gt;0,VLOOKUP($K150,NV!$B$4:$C$33,2,0),"")</f>
        <v/>
      </c>
      <c r="M150" s="460"/>
      <c r="N150" s="461" t="str">
        <f t="shared" si="104"/>
        <v/>
      </c>
      <c r="O150" s="458"/>
      <c r="P150" s="458"/>
      <c r="Q150" s="461" t="str">
        <f t="shared" si="105"/>
        <v/>
      </c>
      <c r="R150" s="458"/>
      <c r="S150" s="458"/>
      <c r="T150" s="462" t="str">
        <f>IFERROR(INDEX(NX!$L$9:$L$168,MATCH($A150&amp;$P150,NX!$B$9:$B$169,0)),"")</f>
        <v/>
      </c>
      <c r="U150" s="458"/>
      <c r="V150" s="463"/>
      <c r="W150" s="463"/>
      <c r="X150" s="464"/>
      <c r="Y150" s="452" t="str">
        <f t="shared" si="106"/>
        <v/>
      </c>
      <c r="Z150" s="452" t="str">
        <f t="shared" si="107"/>
        <v/>
      </c>
      <c r="AA150" s="465" t="str">
        <f t="shared" si="91"/>
        <v>Trùng mã</v>
      </c>
      <c r="AB150" s="466"/>
      <c r="AC150" s="467">
        <f t="shared" si="92"/>
        <v>0</v>
      </c>
      <c r="AD150" s="468" t="str">
        <f t="shared" si="108"/>
        <v/>
      </c>
      <c r="AE150" s="468" t="str">
        <f t="shared" si="109"/>
        <v/>
      </c>
      <c r="AF150" s="469" t="str">
        <f t="shared" si="110"/>
        <v/>
      </c>
      <c r="AG150" s="468" t="str">
        <f t="shared" si="111"/>
        <v/>
      </c>
      <c r="AH150" s="470" t="str">
        <f t="shared" si="93"/>
        <v/>
      </c>
      <c r="AI150" s="471" t="str">
        <f>IF($AB150&lt;&gt;"",VLOOKUP($M150,DMKH!$B$6:$F$1822,3,0),"")</f>
        <v/>
      </c>
      <c r="AJ150" s="472">
        <f t="shared" si="112"/>
        <v>0</v>
      </c>
      <c r="AK150" s="472">
        <f t="shared" si="113"/>
        <v>0</v>
      </c>
      <c r="AL150" s="473">
        <f t="shared" si="94"/>
        <v>0</v>
      </c>
      <c r="AM150" s="473" t="str">
        <f t="shared" si="95"/>
        <v/>
      </c>
      <c r="AN150" s="474" t="str">
        <f t="shared" si="96"/>
        <v/>
      </c>
      <c r="AO150" s="475" t="str">
        <f t="shared" si="97"/>
        <v/>
      </c>
      <c r="AP150" s="475" t="str">
        <f t="shared" si="98"/>
        <v/>
      </c>
      <c r="AQ150" s="475" t="str">
        <f t="shared" si="99"/>
        <v>0-</v>
      </c>
      <c r="AR150" s="475" t="str">
        <f t="shared" si="100"/>
        <v>0-</v>
      </c>
      <c r="AS150" s="475" t="str">
        <f t="shared" si="114"/>
        <v/>
      </c>
      <c r="AT150" s="475" t="str">
        <f t="shared" si="115"/>
        <v/>
      </c>
      <c r="AU150" s="475" t="str">
        <f t="shared" si="101"/>
        <v>0</v>
      </c>
      <c r="AV150" s="475" t="str">
        <f t="shared" si="102"/>
        <v>0</v>
      </c>
      <c r="AW150" s="475" t="str">
        <f t="shared" si="103"/>
        <v>0--</v>
      </c>
    </row>
    <row r="151" spans="1:49">
      <c r="A151" s="452">
        <f t="shared" si="88"/>
        <v>0</v>
      </c>
      <c r="B151" s="476"/>
      <c r="C151" s="476"/>
      <c r="D151" s="463"/>
      <c r="E151" s="463"/>
      <c r="F151" s="455"/>
      <c r="G151" s="456" t="str">
        <f t="array" ref="G151">IF(B151&lt;&gt;"",IF(AND(OR(V151=V150,W151=W150),F151=F150,K151=K150,N151=N150),G150,MAX(IF(B151=B$6:$B150,$G$6:G150))+1),"")</f>
        <v/>
      </c>
      <c r="H151" s="457" t="str">
        <f t="shared" si="89"/>
        <v/>
      </c>
      <c r="I151" s="457" t="str">
        <f t="array" ref="I151">IF(C151&lt;&gt;"",IF(AND(OR(V151=V150,W151=W150),F151=F150,K151=K150,N151=N150),I150,MAX(IF(C151=C$6:$C150,$I$6:I150))+1),"")</f>
        <v/>
      </c>
      <c r="J151" s="457" t="str">
        <f t="shared" si="90"/>
        <v/>
      </c>
      <c r="K151" s="1065"/>
      <c r="L151" s="459" t="str">
        <f>IF($K151&gt;0,VLOOKUP($K151,NV!$B$4:$C$33,2,0),"")</f>
        <v/>
      </c>
      <c r="M151" s="460"/>
      <c r="N151" s="461" t="str">
        <f t="shared" si="104"/>
        <v/>
      </c>
      <c r="O151" s="458"/>
      <c r="P151" s="458"/>
      <c r="Q151" s="461" t="str">
        <f t="shared" si="105"/>
        <v/>
      </c>
      <c r="R151" s="458"/>
      <c r="S151" s="458"/>
      <c r="T151" s="462" t="str">
        <f>IFERROR(INDEX(NX!$L$9:$L$168,MATCH($A151&amp;$P151,NX!$B$9:$B$169,0)),"")</f>
        <v/>
      </c>
      <c r="U151" s="458"/>
      <c r="V151" s="463"/>
      <c r="W151" s="463"/>
      <c r="X151" s="464"/>
      <c r="Y151" s="452" t="str">
        <f t="shared" si="106"/>
        <v/>
      </c>
      <c r="Z151" s="452" t="str">
        <f t="shared" si="107"/>
        <v/>
      </c>
      <c r="AA151" s="465" t="str">
        <f t="shared" si="91"/>
        <v>Trùng mã</v>
      </c>
      <c r="AB151" s="466"/>
      <c r="AC151" s="467">
        <f t="shared" si="92"/>
        <v>0</v>
      </c>
      <c r="AD151" s="468" t="str">
        <f t="shared" si="108"/>
        <v/>
      </c>
      <c r="AE151" s="468" t="str">
        <f t="shared" si="109"/>
        <v/>
      </c>
      <c r="AF151" s="469" t="str">
        <f t="shared" si="110"/>
        <v/>
      </c>
      <c r="AG151" s="468" t="str">
        <f t="shared" si="111"/>
        <v/>
      </c>
      <c r="AH151" s="470" t="str">
        <f t="shared" si="93"/>
        <v/>
      </c>
      <c r="AI151" s="471" t="str">
        <f>IF($AB151&lt;&gt;"",VLOOKUP($M151,DMKH!$B$6:$F$1822,3,0),"")</f>
        <v/>
      </c>
      <c r="AJ151" s="472">
        <f t="shared" si="112"/>
        <v>0</v>
      </c>
      <c r="AK151" s="472">
        <f t="shared" si="113"/>
        <v>0</v>
      </c>
      <c r="AL151" s="473">
        <f t="shared" si="94"/>
        <v>0</v>
      </c>
      <c r="AM151" s="473" t="str">
        <f t="shared" si="95"/>
        <v/>
      </c>
      <c r="AN151" s="474" t="str">
        <f t="shared" si="96"/>
        <v/>
      </c>
      <c r="AO151" s="475" t="str">
        <f t="shared" si="97"/>
        <v/>
      </c>
      <c r="AP151" s="475" t="str">
        <f t="shared" si="98"/>
        <v/>
      </c>
      <c r="AQ151" s="475" t="str">
        <f t="shared" si="99"/>
        <v>0-</v>
      </c>
      <c r="AR151" s="475" t="str">
        <f t="shared" si="100"/>
        <v>0-</v>
      </c>
      <c r="AS151" s="475" t="str">
        <f t="shared" si="114"/>
        <v/>
      </c>
      <c r="AT151" s="475" t="str">
        <f t="shared" si="115"/>
        <v/>
      </c>
      <c r="AU151" s="475" t="str">
        <f t="shared" si="101"/>
        <v>0</v>
      </c>
      <c r="AV151" s="475" t="str">
        <f t="shared" si="102"/>
        <v>0</v>
      </c>
      <c r="AW151" s="475" t="str">
        <f t="shared" si="103"/>
        <v>0--</v>
      </c>
    </row>
    <row r="152" spans="1:49">
      <c r="A152" s="452">
        <f t="shared" si="88"/>
        <v>0</v>
      </c>
      <c r="B152" s="476"/>
      <c r="C152" s="476"/>
      <c r="D152" s="463"/>
      <c r="E152" s="463"/>
      <c r="F152" s="455"/>
      <c r="G152" s="456" t="str">
        <f t="array" ref="G152">IF(B152&lt;&gt;"",IF(AND(OR(V152=V151,W152=W151),F152=F151,K152=K151,N152=N151),G151,MAX(IF(B152=B$6:$B151,$G$6:G151))+1),"")</f>
        <v/>
      </c>
      <c r="H152" s="457" t="str">
        <f t="shared" si="89"/>
        <v/>
      </c>
      <c r="I152" s="457" t="str">
        <f t="array" ref="I152">IF(C152&lt;&gt;"",IF(AND(OR(V152=V151,W152=W151),F152=F151,K152=K151,N152=N151),I151,MAX(IF(C152=C$6:$C151,$I$6:I151))+1),"")</f>
        <v/>
      </c>
      <c r="J152" s="457" t="str">
        <f t="shared" si="90"/>
        <v/>
      </c>
      <c r="K152" s="1065"/>
      <c r="L152" s="459" t="str">
        <f>IF($K152&gt;0,VLOOKUP($K152,NV!$B$4:$C$33,2,0),"")</f>
        <v/>
      </c>
      <c r="M152" s="460"/>
      <c r="N152" s="461" t="str">
        <f t="shared" si="104"/>
        <v/>
      </c>
      <c r="O152" s="458"/>
      <c r="P152" s="458"/>
      <c r="Q152" s="461" t="str">
        <f t="shared" si="105"/>
        <v/>
      </c>
      <c r="R152" s="458"/>
      <c r="S152" s="458"/>
      <c r="T152" s="462" t="str">
        <f>IFERROR(INDEX(NX!$L$9:$L$168,MATCH($A152&amp;$P152,NX!$B$9:$B$169,0)),"")</f>
        <v/>
      </c>
      <c r="U152" s="458"/>
      <c r="V152" s="463"/>
      <c r="W152" s="463"/>
      <c r="X152" s="464"/>
      <c r="Y152" s="452" t="str">
        <f t="shared" si="106"/>
        <v/>
      </c>
      <c r="Z152" s="452" t="str">
        <f t="shared" si="107"/>
        <v/>
      </c>
      <c r="AA152" s="465" t="str">
        <f t="shared" si="91"/>
        <v>Trùng mã</v>
      </c>
      <c r="AB152" s="466"/>
      <c r="AC152" s="467">
        <f t="shared" si="92"/>
        <v>0</v>
      </c>
      <c r="AD152" s="468" t="str">
        <f t="shared" si="108"/>
        <v/>
      </c>
      <c r="AE152" s="468" t="str">
        <f t="shared" si="109"/>
        <v/>
      </c>
      <c r="AF152" s="469" t="str">
        <f t="shared" si="110"/>
        <v/>
      </c>
      <c r="AG152" s="468" t="str">
        <f t="shared" si="111"/>
        <v/>
      </c>
      <c r="AH152" s="470" t="str">
        <f t="shared" si="93"/>
        <v/>
      </c>
      <c r="AI152" s="471" t="str">
        <f>IF($AB152&lt;&gt;"",VLOOKUP($M152,DMKH!$B$6:$F$1822,3,0),"")</f>
        <v/>
      </c>
      <c r="AJ152" s="472">
        <f t="shared" si="112"/>
        <v>0</v>
      </c>
      <c r="AK152" s="472">
        <f t="shared" si="113"/>
        <v>0</v>
      </c>
      <c r="AL152" s="473">
        <f t="shared" si="94"/>
        <v>0</v>
      </c>
      <c r="AM152" s="473" t="str">
        <f t="shared" si="95"/>
        <v/>
      </c>
      <c r="AN152" s="474" t="str">
        <f t="shared" si="96"/>
        <v/>
      </c>
      <c r="AO152" s="475" t="str">
        <f t="shared" si="97"/>
        <v/>
      </c>
      <c r="AP152" s="475" t="str">
        <f t="shared" si="98"/>
        <v/>
      </c>
      <c r="AQ152" s="475" t="str">
        <f t="shared" si="99"/>
        <v>0-</v>
      </c>
      <c r="AR152" s="475" t="str">
        <f t="shared" si="100"/>
        <v>0-</v>
      </c>
      <c r="AS152" s="475" t="str">
        <f t="shared" si="114"/>
        <v/>
      </c>
      <c r="AT152" s="475" t="str">
        <f t="shared" si="115"/>
        <v/>
      </c>
      <c r="AU152" s="475" t="str">
        <f t="shared" si="101"/>
        <v>0</v>
      </c>
      <c r="AV152" s="475" t="str">
        <f t="shared" si="102"/>
        <v>0</v>
      </c>
      <c r="AW152" s="475" t="str">
        <f t="shared" si="103"/>
        <v>0--</v>
      </c>
    </row>
    <row r="153" spans="1:49">
      <c r="A153" s="452">
        <f t="shared" si="88"/>
        <v>0</v>
      </c>
      <c r="B153" s="476"/>
      <c r="C153" s="476"/>
      <c r="D153" s="463"/>
      <c r="E153" s="463"/>
      <c r="F153" s="455"/>
      <c r="G153" s="456" t="str">
        <f t="array" ref="G153">IF(B153&lt;&gt;"",IF(AND(OR(V153=V152,W153=W152),F153=F152,K153=K152,N153=N152),G152,MAX(IF(B153=B$6:$B152,$G$6:G152))+1),"")</f>
        <v/>
      </c>
      <c r="H153" s="457" t="str">
        <f t="shared" si="89"/>
        <v/>
      </c>
      <c r="I153" s="457" t="str">
        <f t="array" ref="I153">IF(C153&lt;&gt;"",IF(AND(OR(V153=V152,W153=W152),F153=F152,K153=K152,N153=N152),I152,MAX(IF(C153=C$6:$C152,$I$6:I152))+1),"")</f>
        <v/>
      </c>
      <c r="J153" s="457" t="str">
        <f t="shared" si="90"/>
        <v/>
      </c>
      <c r="K153" s="1065"/>
      <c r="L153" s="459" t="str">
        <f>IF($K153&gt;0,VLOOKUP($K153,NV!$B$4:$C$33,2,0),"")</f>
        <v/>
      </c>
      <c r="M153" s="460"/>
      <c r="N153" s="461" t="str">
        <f t="shared" si="104"/>
        <v/>
      </c>
      <c r="O153" s="458"/>
      <c r="P153" s="458"/>
      <c r="Q153" s="461" t="str">
        <f t="shared" si="105"/>
        <v/>
      </c>
      <c r="R153" s="458"/>
      <c r="S153" s="458"/>
      <c r="T153" s="462" t="str">
        <f>IFERROR(INDEX(NX!$L$9:$L$168,MATCH($A153&amp;$P153,NX!$B$9:$B$169,0)),"")</f>
        <v/>
      </c>
      <c r="U153" s="458"/>
      <c r="V153" s="463"/>
      <c r="W153" s="463"/>
      <c r="X153" s="464"/>
      <c r="Y153" s="452" t="str">
        <f t="shared" si="106"/>
        <v/>
      </c>
      <c r="Z153" s="452" t="str">
        <f t="shared" si="107"/>
        <v/>
      </c>
      <c r="AA153" s="465" t="str">
        <f t="shared" si="91"/>
        <v>Trùng mã</v>
      </c>
      <c r="AB153" s="466"/>
      <c r="AC153" s="467">
        <f t="shared" si="92"/>
        <v>0</v>
      </c>
      <c r="AD153" s="468" t="str">
        <f t="shared" si="108"/>
        <v/>
      </c>
      <c r="AE153" s="468" t="str">
        <f t="shared" si="109"/>
        <v/>
      </c>
      <c r="AF153" s="469" t="str">
        <f t="shared" si="110"/>
        <v/>
      </c>
      <c r="AG153" s="468" t="str">
        <f t="shared" si="111"/>
        <v/>
      </c>
      <c r="AH153" s="470" t="str">
        <f t="shared" si="93"/>
        <v/>
      </c>
      <c r="AI153" s="471" t="str">
        <f>IF($AB153&lt;&gt;"",VLOOKUP($M153,DMKH!$B$6:$F$1822,3,0),"")</f>
        <v/>
      </c>
      <c r="AJ153" s="472">
        <f t="shared" si="112"/>
        <v>0</v>
      </c>
      <c r="AK153" s="472">
        <f t="shared" si="113"/>
        <v>0</v>
      </c>
      <c r="AL153" s="473">
        <f t="shared" si="94"/>
        <v>0</v>
      </c>
      <c r="AM153" s="473" t="str">
        <f t="shared" si="95"/>
        <v/>
      </c>
      <c r="AN153" s="474" t="str">
        <f t="shared" si="96"/>
        <v/>
      </c>
      <c r="AO153" s="475" t="str">
        <f t="shared" si="97"/>
        <v/>
      </c>
      <c r="AP153" s="475" t="str">
        <f t="shared" si="98"/>
        <v/>
      </c>
      <c r="AQ153" s="475" t="str">
        <f t="shared" si="99"/>
        <v>0-</v>
      </c>
      <c r="AR153" s="475" t="str">
        <f t="shared" si="100"/>
        <v>0-</v>
      </c>
      <c r="AS153" s="475" t="str">
        <f t="shared" si="114"/>
        <v/>
      </c>
      <c r="AT153" s="475" t="str">
        <f t="shared" si="115"/>
        <v/>
      </c>
      <c r="AU153" s="475" t="str">
        <f t="shared" si="101"/>
        <v>0</v>
      </c>
      <c r="AV153" s="475" t="str">
        <f t="shared" si="102"/>
        <v>0</v>
      </c>
      <c r="AW153" s="475" t="str">
        <f t="shared" si="103"/>
        <v>0--</v>
      </c>
    </row>
    <row r="154" spans="1:49">
      <c r="A154" s="452">
        <f t="shared" si="88"/>
        <v>0</v>
      </c>
      <c r="B154" s="476"/>
      <c r="C154" s="476"/>
      <c r="D154" s="463"/>
      <c r="E154" s="463"/>
      <c r="F154" s="455"/>
      <c r="G154" s="456" t="str">
        <f t="array" ref="G154">IF(B154&lt;&gt;"",IF(AND(OR(V154=V153,W154=W153),F154=F153,K154=K153,N154=N153),G153,MAX(IF(B154=B$6:$B153,$G$6:G153))+1),"")</f>
        <v/>
      </c>
      <c r="H154" s="457" t="str">
        <f t="shared" si="89"/>
        <v/>
      </c>
      <c r="I154" s="457" t="str">
        <f t="array" ref="I154">IF(C154&lt;&gt;"",IF(AND(OR(V154=V153,W154=W153),F154=F153,K154=K153,N154=N153),I153,MAX(IF(C154=C$6:$C153,$I$6:I153))+1),"")</f>
        <v/>
      </c>
      <c r="J154" s="457" t="str">
        <f t="shared" si="90"/>
        <v/>
      </c>
      <c r="K154" s="1065"/>
      <c r="L154" s="459" t="str">
        <f>IF($K154&gt;0,VLOOKUP($K154,NV!$B$4:$C$33,2,0),"")</f>
        <v/>
      </c>
      <c r="M154" s="460"/>
      <c r="N154" s="461" t="str">
        <f t="shared" si="104"/>
        <v/>
      </c>
      <c r="O154" s="458"/>
      <c r="P154" s="458"/>
      <c r="Q154" s="461" t="str">
        <f t="shared" si="105"/>
        <v/>
      </c>
      <c r="R154" s="458"/>
      <c r="S154" s="458"/>
      <c r="T154" s="462" t="str">
        <f>IFERROR(INDEX(NX!$L$9:$L$168,MATCH($A154&amp;$P154,NX!$B$9:$B$169,0)),"")</f>
        <v/>
      </c>
      <c r="U154" s="458"/>
      <c r="V154" s="463"/>
      <c r="W154" s="463"/>
      <c r="X154" s="464"/>
      <c r="Y154" s="452" t="str">
        <f t="shared" si="106"/>
        <v/>
      </c>
      <c r="Z154" s="452" t="str">
        <f t="shared" si="107"/>
        <v/>
      </c>
      <c r="AA154" s="465" t="str">
        <f t="shared" si="91"/>
        <v>Trùng mã</v>
      </c>
      <c r="AB154" s="466"/>
      <c r="AC154" s="467">
        <f t="shared" si="92"/>
        <v>0</v>
      </c>
      <c r="AD154" s="468" t="str">
        <f t="shared" si="108"/>
        <v/>
      </c>
      <c r="AE154" s="468" t="str">
        <f t="shared" si="109"/>
        <v/>
      </c>
      <c r="AF154" s="469" t="str">
        <f t="shared" si="110"/>
        <v/>
      </c>
      <c r="AG154" s="468" t="str">
        <f t="shared" si="111"/>
        <v/>
      </c>
      <c r="AH154" s="470" t="str">
        <f t="shared" si="93"/>
        <v/>
      </c>
      <c r="AI154" s="471" t="str">
        <f>IF($AB154&lt;&gt;"",VLOOKUP($M154,DMKH!$B$6:$F$1822,3,0),"")</f>
        <v/>
      </c>
      <c r="AJ154" s="472">
        <f t="shared" si="112"/>
        <v>0</v>
      </c>
      <c r="AK154" s="472">
        <f t="shared" si="113"/>
        <v>0</v>
      </c>
      <c r="AL154" s="473">
        <f t="shared" si="94"/>
        <v>0</v>
      </c>
      <c r="AM154" s="473" t="str">
        <f t="shared" si="95"/>
        <v/>
      </c>
      <c r="AN154" s="474" t="str">
        <f t="shared" si="96"/>
        <v/>
      </c>
      <c r="AO154" s="475" t="str">
        <f t="shared" si="97"/>
        <v/>
      </c>
      <c r="AP154" s="475" t="str">
        <f t="shared" si="98"/>
        <v/>
      </c>
      <c r="AQ154" s="475" t="str">
        <f t="shared" si="99"/>
        <v>0-</v>
      </c>
      <c r="AR154" s="475" t="str">
        <f t="shared" si="100"/>
        <v>0-</v>
      </c>
      <c r="AS154" s="475" t="str">
        <f t="shared" si="114"/>
        <v/>
      </c>
      <c r="AT154" s="475" t="str">
        <f t="shared" si="115"/>
        <v/>
      </c>
      <c r="AU154" s="475" t="str">
        <f t="shared" si="101"/>
        <v>0</v>
      </c>
      <c r="AV154" s="475" t="str">
        <f t="shared" si="102"/>
        <v>0</v>
      </c>
      <c r="AW154" s="475" t="str">
        <f t="shared" si="103"/>
        <v>0--</v>
      </c>
    </row>
    <row r="155" spans="1:49">
      <c r="A155" s="452">
        <f t="shared" si="88"/>
        <v>0</v>
      </c>
      <c r="B155" s="476"/>
      <c r="C155" s="476"/>
      <c r="D155" s="463"/>
      <c r="E155" s="463"/>
      <c r="F155" s="455"/>
      <c r="G155" s="456" t="str">
        <f t="array" ref="G155">IF(B155&lt;&gt;"",IF(AND(OR(V155=V154,W155=W154),F155=F154,K155=K154,N155=N154),G154,MAX(IF(B155=B$6:$B154,$G$6:G154))+1),"")</f>
        <v/>
      </c>
      <c r="H155" s="457" t="str">
        <f t="shared" si="89"/>
        <v/>
      </c>
      <c r="I155" s="457" t="str">
        <f t="array" ref="I155">IF(C155&lt;&gt;"",IF(AND(OR(V155=V154,W155=W154),F155=F154,K155=K154,N155=N154),I154,MAX(IF(C155=C$6:$C154,$I$6:I154))+1),"")</f>
        <v/>
      </c>
      <c r="J155" s="457" t="str">
        <f t="shared" si="90"/>
        <v/>
      </c>
      <c r="K155" s="1065"/>
      <c r="L155" s="459" t="str">
        <f>IF($K155&gt;0,VLOOKUP($K155,NV!$B$4:$C$33,2,0),"")</f>
        <v/>
      </c>
      <c r="M155" s="460"/>
      <c r="N155" s="461" t="str">
        <f t="shared" si="104"/>
        <v/>
      </c>
      <c r="O155" s="458"/>
      <c r="P155" s="458"/>
      <c r="Q155" s="461" t="str">
        <f t="shared" si="105"/>
        <v/>
      </c>
      <c r="R155" s="458"/>
      <c r="S155" s="458"/>
      <c r="T155" s="462" t="str">
        <f>IFERROR(INDEX(NX!$L$9:$L$168,MATCH($A155&amp;$P155,NX!$B$9:$B$169,0)),"")</f>
        <v/>
      </c>
      <c r="U155" s="458"/>
      <c r="V155" s="463"/>
      <c r="W155" s="463"/>
      <c r="X155" s="464"/>
      <c r="Y155" s="452" t="str">
        <f t="shared" si="106"/>
        <v/>
      </c>
      <c r="Z155" s="452" t="str">
        <f t="shared" si="107"/>
        <v/>
      </c>
      <c r="AA155" s="465" t="str">
        <f t="shared" si="91"/>
        <v>Trùng mã</v>
      </c>
      <c r="AB155" s="466"/>
      <c r="AC155" s="467">
        <f t="shared" si="92"/>
        <v>0</v>
      </c>
      <c r="AD155" s="468" t="str">
        <f t="shared" si="108"/>
        <v/>
      </c>
      <c r="AE155" s="468" t="str">
        <f t="shared" si="109"/>
        <v/>
      </c>
      <c r="AF155" s="469" t="str">
        <f t="shared" si="110"/>
        <v/>
      </c>
      <c r="AG155" s="468" t="str">
        <f t="shared" si="111"/>
        <v/>
      </c>
      <c r="AH155" s="470" t="str">
        <f t="shared" si="93"/>
        <v/>
      </c>
      <c r="AI155" s="471" t="str">
        <f>IF($AB155&lt;&gt;"",VLOOKUP($M155,DMKH!$B$6:$F$1822,3,0),"")</f>
        <v/>
      </c>
      <c r="AJ155" s="472">
        <f t="shared" si="112"/>
        <v>0</v>
      </c>
      <c r="AK155" s="472">
        <f t="shared" si="113"/>
        <v>0</v>
      </c>
      <c r="AL155" s="473">
        <f t="shared" si="94"/>
        <v>0</v>
      </c>
      <c r="AM155" s="473" t="str">
        <f t="shared" si="95"/>
        <v/>
      </c>
      <c r="AN155" s="474" t="str">
        <f t="shared" si="96"/>
        <v/>
      </c>
      <c r="AO155" s="475" t="str">
        <f t="shared" si="97"/>
        <v/>
      </c>
      <c r="AP155" s="475" t="str">
        <f t="shared" si="98"/>
        <v/>
      </c>
      <c r="AQ155" s="475" t="str">
        <f t="shared" si="99"/>
        <v>0-</v>
      </c>
      <c r="AR155" s="475" t="str">
        <f t="shared" si="100"/>
        <v>0-</v>
      </c>
      <c r="AS155" s="475" t="str">
        <f t="shared" si="114"/>
        <v/>
      </c>
      <c r="AT155" s="475" t="str">
        <f t="shared" si="115"/>
        <v/>
      </c>
      <c r="AU155" s="475" t="str">
        <f t="shared" si="101"/>
        <v>0</v>
      </c>
      <c r="AV155" s="475" t="str">
        <f t="shared" si="102"/>
        <v>0</v>
      </c>
      <c r="AW155" s="475" t="str">
        <f t="shared" si="103"/>
        <v>0--</v>
      </c>
    </row>
    <row r="156" spans="1:49">
      <c r="A156" s="452">
        <f t="shared" si="88"/>
        <v>0</v>
      </c>
      <c r="B156" s="476"/>
      <c r="C156" s="476"/>
      <c r="D156" s="463"/>
      <c r="E156" s="463"/>
      <c r="F156" s="455"/>
      <c r="G156" s="456" t="str">
        <f t="array" ref="G156">IF(B156&lt;&gt;"",IF(AND(OR(V156=V155,W156=W155),F156=F155,K156=K155,N156=N155),G155,MAX(IF(B156=B$6:$B155,$G$6:G155))+1),"")</f>
        <v/>
      </c>
      <c r="H156" s="457" t="str">
        <f t="shared" si="89"/>
        <v/>
      </c>
      <c r="I156" s="457" t="str">
        <f t="array" ref="I156">IF(C156&lt;&gt;"",IF(AND(OR(V156=V155,W156=W155),F156=F155,K156=K155,N156=N155),I155,MAX(IF(C156=C$6:$C155,$I$6:I155))+1),"")</f>
        <v/>
      </c>
      <c r="J156" s="457" t="str">
        <f t="shared" si="90"/>
        <v/>
      </c>
      <c r="K156" s="1065"/>
      <c r="L156" s="459" t="str">
        <f>IF($K156&gt;0,VLOOKUP($K156,NV!$B$4:$C$33,2,0),"")</f>
        <v/>
      </c>
      <c r="M156" s="460"/>
      <c r="N156" s="461" t="str">
        <f t="shared" si="104"/>
        <v/>
      </c>
      <c r="O156" s="458"/>
      <c r="P156" s="458"/>
      <c r="Q156" s="461" t="str">
        <f t="shared" si="105"/>
        <v/>
      </c>
      <c r="R156" s="458"/>
      <c r="S156" s="458"/>
      <c r="T156" s="462" t="str">
        <f>IFERROR(INDEX(NX!$L$9:$L$168,MATCH($A156&amp;$P156,NX!$B$9:$B$169,0)),"")</f>
        <v/>
      </c>
      <c r="U156" s="458"/>
      <c r="V156" s="463"/>
      <c r="W156" s="463"/>
      <c r="X156" s="464"/>
      <c r="Y156" s="452" t="str">
        <f t="shared" si="106"/>
        <v/>
      </c>
      <c r="Z156" s="452" t="str">
        <f t="shared" si="107"/>
        <v/>
      </c>
      <c r="AA156" s="465" t="str">
        <f t="shared" si="91"/>
        <v>Trùng mã</v>
      </c>
      <c r="AB156" s="466"/>
      <c r="AC156" s="467">
        <f t="shared" si="92"/>
        <v>0</v>
      </c>
      <c r="AD156" s="468" t="str">
        <f t="shared" si="108"/>
        <v/>
      </c>
      <c r="AE156" s="468" t="str">
        <f t="shared" si="109"/>
        <v/>
      </c>
      <c r="AF156" s="469" t="str">
        <f t="shared" si="110"/>
        <v/>
      </c>
      <c r="AG156" s="468" t="str">
        <f t="shared" si="111"/>
        <v/>
      </c>
      <c r="AH156" s="470" t="str">
        <f t="shared" si="93"/>
        <v/>
      </c>
      <c r="AI156" s="471" t="str">
        <f>IF($AB156&lt;&gt;"",VLOOKUP($M156,DMKH!$B$6:$F$1822,3,0),"")</f>
        <v/>
      </c>
      <c r="AJ156" s="472">
        <f t="shared" si="112"/>
        <v>0</v>
      </c>
      <c r="AK156" s="472">
        <f t="shared" si="113"/>
        <v>0</v>
      </c>
      <c r="AL156" s="473">
        <f t="shared" si="94"/>
        <v>0</v>
      </c>
      <c r="AM156" s="473" t="str">
        <f t="shared" si="95"/>
        <v/>
      </c>
      <c r="AN156" s="474" t="str">
        <f t="shared" si="96"/>
        <v/>
      </c>
      <c r="AO156" s="475" t="str">
        <f t="shared" si="97"/>
        <v/>
      </c>
      <c r="AP156" s="475" t="str">
        <f t="shared" si="98"/>
        <v/>
      </c>
      <c r="AQ156" s="475" t="str">
        <f t="shared" si="99"/>
        <v>0-</v>
      </c>
      <c r="AR156" s="475" t="str">
        <f t="shared" si="100"/>
        <v>0-</v>
      </c>
      <c r="AS156" s="475" t="str">
        <f t="shared" si="114"/>
        <v/>
      </c>
      <c r="AT156" s="475" t="str">
        <f t="shared" si="115"/>
        <v/>
      </c>
      <c r="AU156" s="475" t="str">
        <f t="shared" si="101"/>
        <v>0</v>
      </c>
      <c r="AV156" s="475" t="str">
        <f t="shared" si="102"/>
        <v>0</v>
      </c>
      <c r="AW156" s="475" t="str">
        <f t="shared" si="103"/>
        <v>0--</v>
      </c>
    </row>
    <row r="157" spans="1:49">
      <c r="A157" s="452">
        <f t="shared" ref="A157:A188" si="116">IF(D157&gt;0,MONTH(D157),0)</f>
        <v>0</v>
      </c>
      <c r="B157" s="476"/>
      <c r="C157" s="476"/>
      <c r="D157" s="463"/>
      <c r="E157" s="463"/>
      <c r="F157" s="455"/>
      <c r="G157" s="456" t="str">
        <f t="array" ref="G157">IF(B157&lt;&gt;"",IF(AND(OR(V157=V156,W157=W156),F157=F156,K157=K156,N157=N156),G156,MAX(IF(B157=B$6:$B156,$G$6:G156))+1),"")</f>
        <v/>
      </c>
      <c r="H157" s="457" t="str">
        <f t="shared" si="89"/>
        <v/>
      </c>
      <c r="I157" s="457" t="str">
        <f t="array" ref="I157">IF(C157&lt;&gt;"",IF(AND(OR(V157=V156,W157=W156),F157=F156,K157=K156,N157=N156),I156,MAX(IF(C157=C$6:$C156,$I$6:I156))+1),"")</f>
        <v/>
      </c>
      <c r="J157" s="457" t="str">
        <f t="shared" si="90"/>
        <v/>
      </c>
      <c r="K157" s="1065"/>
      <c r="L157" s="459" t="str">
        <f>IF($K157&gt;0,VLOOKUP($K157,NV!$B$4:$C$33,2,0),"")</f>
        <v/>
      </c>
      <c r="M157" s="460"/>
      <c r="N157" s="461" t="str">
        <f t="shared" si="104"/>
        <v/>
      </c>
      <c r="O157" s="458"/>
      <c r="P157" s="458"/>
      <c r="Q157" s="461" t="str">
        <f t="shared" si="105"/>
        <v/>
      </c>
      <c r="R157" s="458"/>
      <c r="S157" s="458"/>
      <c r="T157" s="462" t="str">
        <f>IFERROR(INDEX(NX!$L$9:$L$168,MATCH($A157&amp;$P157,NX!$B$9:$B$169,0)),"")</f>
        <v/>
      </c>
      <c r="U157" s="458"/>
      <c r="V157" s="463"/>
      <c r="W157" s="463"/>
      <c r="X157" s="464"/>
      <c r="Y157" s="452" t="str">
        <f t="shared" si="106"/>
        <v/>
      </c>
      <c r="Z157" s="452" t="str">
        <f t="shared" si="107"/>
        <v/>
      </c>
      <c r="AA157" s="465" t="str">
        <f t="shared" si="91"/>
        <v>Trùng mã</v>
      </c>
      <c r="AB157" s="466"/>
      <c r="AC157" s="467">
        <f t="shared" si="92"/>
        <v>0</v>
      </c>
      <c r="AD157" s="468" t="str">
        <f t="shared" si="108"/>
        <v/>
      </c>
      <c r="AE157" s="468" t="str">
        <f t="shared" si="109"/>
        <v/>
      </c>
      <c r="AF157" s="469" t="str">
        <f t="shared" si="110"/>
        <v/>
      </c>
      <c r="AG157" s="468" t="str">
        <f t="shared" si="111"/>
        <v/>
      </c>
      <c r="AH157" s="470" t="str">
        <f t="shared" si="93"/>
        <v/>
      </c>
      <c r="AI157" s="471" t="str">
        <f>IF($AB157&lt;&gt;"",VLOOKUP($M157,DMKH!$B$6:$F$1822,3,0),"")</f>
        <v/>
      </c>
      <c r="AJ157" s="472">
        <f t="shared" si="112"/>
        <v>0</v>
      </c>
      <c r="AK157" s="472">
        <f t="shared" si="113"/>
        <v>0</v>
      </c>
      <c r="AL157" s="473">
        <f t="shared" si="94"/>
        <v>0</v>
      </c>
      <c r="AM157" s="473" t="str">
        <f t="shared" si="95"/>
        <v/>
      </c>
      <c r="AN157" s="474" t="str">
        <f t="shared" si="96"/>
        <v/>
      </c>
      <c r="AO157" s="475" t="str">
        <f t="shared" si="97"/>
        <v/>
      </c>
      <c r="AP157" s="475" t="str">
        <f t="shared" si="98"/>
        <v/>
      </c>
      <c r="AQ157" s="475" t="str">
        <f t="shared" si="99"/>
        <v>0-</v>
      </c>
      <c r="AR157" s="475" t="str">
        <f t="shared" si="100"/>
        <v>0-</v>
      </c>
      <c r="AS157" s="475" t="str">
        <f t="shared" si="114"/>
        <v/>
      </c>
      <c r="AT157" s="475" t="str">
        <f t="shared" si="115"/>
        <v/>
      </c>
      <c r="AU157" s="475" t="str">
        <f t="shared" si="101"/>
        <v>0</v>
      </c>
      <c r="AV157" s="475" t="str">
        <f t="shared" si="102"/>
        <v>0</v>
      </c>
      <c r="AW157" s="475" t="str">
        <f t="shared" si="103"/>
        <v>0--</v>
      </c>
    </row>
    <row r="158" spans="1:49">
      <c r="A158" s="452">
        <f t="shared" si="116"/>
        <v>0</v>
      </c>
      <c r="B158" s="476"/>
      <c r="C158" s="476"/>
      <c r="D158" s="463"/>
      <c r="E158" s="463"/>
      <c r="F158" s="455"/>
      <c r="G158" s="456" t="str">
        <f t="array" ref="G158">IF(B158&lt;&gt;"",IF(AND(OR(V158=V157,W158=W157),F158=F157,K158=K157,N158=N157),G157,MAX(IF(B158=B$6:$B157,$G$6:G157))+1),"")</f>
        <v/>
      </c>
      <c r="H158" s="457" t="str">
        <f t="shared" si="89"/>
        <v/>
      </c>
      <c r="I158" s="457" t="str">
        <f t="array" ref="I158">IF(C158&lt;&gt;"",IF(AND(OR(V158=V157,W158=W157),F158=F157,K158=K157,N158=N157),I157,MAX(IF(C158=C$6:$C157,$I$6:I157))+1),"")</f>
        <v/>
      </c>
      <c r="J158" s="457" t="str">
        <f t="shared" si="90"/>
        <v/>
      </c>
      <c r="K158" s="1065"/>
      <c r="L158" s="459" t="str">
        <f>IF($K158&gt;0,VLOOKUP($K158,NV!$B$4:$C$33,2,0),"")</f>
        <v/>
      </c>
      <c r="M158" s="460"/>
      <c r="N158" s="461" t="str">
        <f t="shared" si="104"/>
        <v/>
      </c>
      <c r="O158" s="458"/>
      <c r="P158" s="458"/>
      <c r="Q158" s="461" t="str">
        <f t="shared" si="105"/>
        <v/>
      </c>
      <c r="R158" s="458"/>
      <c r="S158" s="458"/>
      <c r="T158" s="462" t="str">
        <f>IFERROR(INDEX(NX!$L$9:$L$168,MATCH($A158&amp;$P158,NX!$B$9:$B$169,0)),"")</f>
        <v/>
      </c>
      <c r="U158" s="458"/>
      <c r="V158" s="463"/>
      <c r="W158" s="463"/>
      <c r="X158" s="464"/>
      <c r="Y158" s="452" t="str">
        <f t="shared" si="106"/>
        <v/>
      </c>
      <c r="Z158" s="452" t="str">
        <f t="shared" si="107"/>
        <v/>
      </c>
      <c r="AA158" s="465" t="str">
        <f t="shared" si="91"/>
        <v>Trùng mã</v>
      </c>
      <c r="AB158" s="466"/>
      <c r="AC158" s="467">
        <f t="shared" si="92"/>
        <v>0</v>
      </c>
      <c r="AD158" s="468" t="str">
        <f t="shared" si="108"/>
        <v/>
      </c>
      <c r="AE158" s="468" t="str">
        <f t="shared" si="109"/>
        <v/>
      </c>
      <c r="AF158" s="469" t="str">
        <f t="shared" si="110"/>
        <v/>
      </c>
      <c r="AG158" s="468" t="str">
        <f t="shared" si="111"/>
        <v/>
      </c>
      <c r="AH158" s="470" t="str">
        <f t="shared" si="93"/>
        <v/>
      </c>
      <c r="AI158" s="471" t="str">
        <f>IF($AB158&lt;&gt;"",VLOOKUP($M158,DMKH!$B$6:$F$1822,3,0),"")</f>
        <v/>
      </c>
      <c r="AJ158" s="472">
        <f t="shared" si="112"/>
        <v>0</v>
      </c>
      <c r="AK158" s="472">
        <f t="shared" si="113"/>
        <v>0</v>
      </c>
      <c r="AL158" s="473">
        <f t="shared" si="94"/>
        <v>0</v>
      </c>
      <c r="AM158" s="473" t="str">
        <f t="shared" si="95"/>
        <v/>
      </c>
      <c r="AN158" s="474" t="str">
        <f t="shared" si="96"/>
        <v/>
      </c>
      <c r="AO158" s="475" t="str">
        <f t="shared" si="97"/>
        <v/>
      </c>
      <c r="AP158" s="475" t="str">
        <f t="shared" si="98"/>
        <v/>
      </c>
      <c r="AQ158" s="475" t="str">
        <f t="shared" si="99"/>
        <v>0-</v>
      </c>
      <c r="AR158" s="475" t="str">
        <f t="shared" si="100"/>
        <v>0-</v>
      </c>
      <c r="AS158" s="475" t="str">
        <f t="shared" si="114"/>
        <v/>
      </c>
      <c r="AT158" s="475" t="str">
        <f t="shared" si="115"/>
        <v/>
      </c>
      <c r="AU158" s="475" t="str">
        <f t="shared" si="101"/>
        <v>0</v>
      </c>
      <c r="AV158" s="475" t="str">
        <f t="shared" si="102"/>
        <v>0</v>
      </c>
      <c r="AW158" s="475" t="str">
        <f t="shared" si="103"/>
        <v>0--</v>
      </c>
    </row>
    <row r="159" spans="1:49">
      <c r="A159" s="452">
        <f t="shared" si="116"/>
        <v>0</v>
      </c>
      <c r="B159" s="476"/>
      <c r="C159" s="476"/>
      <c r="D159" s="463"/>
      <c r="E159" s="463"/>
      <c r="F159" s="455"/>
      <c r="G159" s="456" t="str">
        <f t="array" ref="G159">IF(B159&lt;&gt;"",IF(AND(OR(V159=V158,W159=W158),F159=F158,K159=K158,N159=N158),G158,MAX(IF(B159=B$6:$B158,$G$6:G158))+1),"")</f>
        <v/>
      </c>
      <c r="H159" s="457" t="str">
        <f t="shared" si="89"/>
        <v/>
      </c>
      <c r="I159" s="457" t="str">
        <f t="array" ref="I159">IF(C159&lt;&gt;"",IF(AND(OR(V159=V158,W159=W158),F159=F158,K159=K158,N159=N158),I158,MAX(IF(C159=C$6:$C158,$I$6:I158))+1),"")</f>
        <v/>
      </c>
      <c r="J159" s="457" t="str">
        <f t="shared" si="90"/>
        <v/>
      </c>
      <c r="K159" s="1065"/>
      <c r="L159" s="459" t="str">
        <f>IF($K159&gt;0,VLOOKUP($K159,NV!$B$4:$C$33,2,0),"")</f>
        <v/>
      </c>
      <c r="M159" s="460"/>
      <c r="N159" s="461" t="str">
        <f t="shared" si="104"/>
        <v/>
      </c>
      <c r="O159" s="458"/>
      <c r="P159" s="458"/>
      <c r="Q159" s="461" t="str">
        <f t="shared" si="105"/>
        <v/>
      </c>
      <c r="R159" s="458"/>
      <c r="S159" s="458"/>
      <c r="T159" s="462" t="str">
        <f>IFERROR(INDEX(NX!$L$9:$L$168,MATCH($A159&amp;$P159,NX!$B$9:$B$169,0)),"")</f>
        <v/>
      </c>
      <c r="U159" s="458"/>
      <c r="V159" s="463"/>
      <c r="W159" s="463"/>
      <c r="X159" s="464"/>
      <c r="Y159" s="452" t="str">
        <f t="shared" si="106"/>
        <v/>
      </c>
      <c r="Z159" s="452" t="str">
        <f t="shared" si="107"/>
        <v/>
      </c>
      <c r="AA159" s="465" t="str">
        <f t="shared" si="91"/>
        <v>Trùng mã</v>
      </c>
      <c r="AB159" s="466"/>
      <c r="AC159" s="467">
        <f t="shared" si="92"/>
        <v>0</v>
      </c>
      <c r="AD159" s="468" t="str">
        <f t="shared" si="108"/>
        <v/>
      </c>
      <c r="AE159" s="468" t="str">
        <f t="shared" si="109"/>
        <v/>
      </c>
      <c r="AF159" s="469" t="str">
        <f t="shared" si="110"/>
        <v/>
      </c>
      <c r="AG159" s="468" t="str">
        <f t="shared" si="111"/>
        <v/>
      </c>
      <c r="AH159" s="470" t="str">
        <f t="shared" si="93"/>
        <v/>
      </c>
      <c r="AI159" s="471" t="str">
        <f>IF($AB159&lt;&gt;"",VLOOKUP($M159,DMKH!$B$6:$F$1822,3,0),"")</f>
        <v/>
      </c>
      <c r="AJ159" s="472">
        <f t="shared" si="112"/>
        <v>0</v>
      </c>
      <c r="AK159" s="472">
        <f t="shared" si="113"/>
        <v>0</v>
      </c>
      <c r="AL159" s="473">
        <f t="shared" si="94"/>
        <v>0</v>
      </c>
      <c r="AM159" s="473" t="str">
        <f t="shared" si="95"/>
        <v/>
      </c>
      <c r="AN159" s="474" t="str">
        <f t="shared" si="96"/>
        <v/>
      </c>
      <c r="AO159" s="475" t="str">
        <f t="shared" si="97"/>
        <v/>
      </c>
      <c r="AP159" s="475" t="str">
        <f t="shared" si="98"/>
        <v/>
      </c>
      <c r="AQ159" s="475" t="str">
        <f t="shared" si="99"/>
        <v>0-</v>
      </c>
      <c r="AR159" s="475" t="str">
        <f t="shared" si="100"/>
        <v>0-</v>
      </c>
      <c r="AS159" s="475" t="str">
        <f t="shared" si="114"/>
        <v/>
      </c>
      <c r="AT159" s="475" t="str">
        <f t="shared" si="115"/>
        <v/>
      </c>
      <c r="AU159" s="475" t="str">
        <f t="shared" si="101"/>
        <v>0</v>
      </c>
      <c r="AV159" s="475" t="str">
        <f t="shared" si="102"/>
        <v>0</v>
      </c>
      <c r="AW159" s="475" t="str">
        <f t="shared" si="103"/>
        <v>0--</v>
      </c>
    </row>
    <row r="160" spans="1:49">
      <c r="A160" s="452">
        <f t="shared" si="116"/>
        <v>0</v>
      </c>
      <c r="B160" s="476"/>
      <c r="C160" s="476"/>
      <c r="D160" s="463"/>
      <c r="E160" s="463"/>
      <c r="F160" s="455"/>
      <c r="G160" s="456" t="str">
        <f t="array" ref="G160">IF(B160&lt;&gt;"",IF(AND(OR(V160=V159,W160=W159),F160=F159,K160=K159,N160=N159),G159,MAX(IF(B160=B$6:$B159,$G$6:G159))+1),"")</f>
        <v/>
      </c>
      <c r="H160" s="457" t="str">
        <f t="shared" si="89"/>
        <v/>
      </c>
      <c r="I160" s="457" t="str">
        <f t="array" ref="I160">IF(C160&lt;&gt;"",IF(AND(OR(V160=V159,W160=W159),F160=F159,K160=K159,N160=N159),I159,MAX(IF(C160=C$6:$C159,$I$6:I159))+1),"")</f>
        <v/>
      </c>
      <c r="J160" s="457" t="str">
        <f t="shared" si="90"/>
        <v/>
      </c>
      <c r="K160" s="1065"/>
      <c r="L160" s="459" t="str">
        <f>IF($K160&gt;0,VLOOKUP($K160,NV!$B$4:$C$33,2,0),"")</f>
        <v/>
      </c>
      <c r="M160" s="460"/>
      <c r="N160" s="461" t="str">
        <f t="shared" si="104"/>
        <v/>
      </c>
      <c r="O160" s="458"/>
      <c r="P160" s="458"/>
      <c r="Q160" s="461" t="str">
        <f t="shared" si="105"/>
        <v/>
      </c>
      <c r="R160" s="458"/>
      <c r="S160" s="458"/>
      <c r="T160" s="462" t="str">
        <f>IFERROR(INDEX(NX!$L$9:$L$168,MATCH($A160&amp;$P160,NX!$B$9:$B$169,0)),"")</f>
        <v/>
      </c>
      <c r="U160" s="458"/>
      <c r="V160" s="463"/>
      <c r="W160" s="463"/>
      <c r="X160" s="464"/>
      <c r="Y160" s="452" t="str">
        <f t="shared" si="106"/>
        <v/>
      </c>
      <c r="Z160" s="452" t="str">
        <f t="shared" si="107"/>
        <v/>
      </c>
      <c r="AA160" s="465" t="str">
        <f t="shared" si="91"/>
        <v>Trùng mã</v>
      </c>
      <c r="AB160" s="466"/>
      <c r="AC160" s="467">
        <f t="shared" si="92"/>
        <v>0</v>
      </c>
      <c r="AD160" s="468" t="str">
        <f t="shared" si="108"/>
        <v/>
      </c>
      <c r="AE160" s="468" t="str">
        <f t="shared" si="109"/>
        <v/>
      </c>
      <c r="AF160" s="469" t="str">
        <f t="shared" si="110"/>
        <v/>
      </c>
      <c r="AG160" s="468" t="str">
        <f t="shared" si="111"/>
        <v/>
      </c>
      <c r="AH160" s="470" t="str">
        <f t="shared" si="93"/>
        <v/>
      </c>
      <c r="AI160" s="471" t="str">
        <f>IF($AB160&lt;&gt;"",VLOOKUP($M160,DMKH!$B$6:$F$1822,3,0),"")</f>
        <v/>
      </c>
      <c r="AJ160" s="472">
        <f t="shared" si="112"/>
        <v>0</v>
      </c>
      <c r="AK160" s="472">
        <f t="shared" si="113"/>
        <v>0</v>
      </c>
      <c r="AL160" s="473">
        <f t="shared" si="94"/>
        <v>0</v>
      </c>
      <c r="AM160" s="473" t="str">
        <f t="shared" si="95"/>
        <v/>
      </c>
      <c r="AN160" s="474" t="str">
        <f t="shared" si="96"/>
        <v/>
      </c>
      <c r="AO160" s="475" t="str">
        <f t="shared" si="97"/>
        <v/>
      </c>
      <c r="AP160" s="475" t="str">
        <f t="shared" si="98"/>
        <v/>
      </c>
      <c r="AQ160" s="475" t="str">
        <f t="shared" si="99"/>
        <v>0-</v>
      </c>
      <c r="AR160" s="475" t="str">
        <f t="shared" si="100"/>
        <v>0-</v>
      </c>
      <c r="AS160" s="475" t="str">
        <f t="shared" si="114"/>
        <v/>
      </c>
      <c r="AT160" s="475" t="str">
        <f t="shared" si="115"/>
        <v/>
      </c>
      <c r="AU160" s="475" t="str">
        <f t="shared" si="101"/>
        <v>0</v>
      </c>
      <c r="AV160" s="475" t="str">
        <f t="shared" si="102"/>
        <v>0</v>
      </c>
      <c r="AW160" s="475" t="str">
        <f t="shared" si="103"/>
        <v>0--</v>
      </c>
    </row>
    <row r="161" spans="1:49">
      <c r="A161" s="452">
        <f t="shared" si="116"/>
        <v>0</v>
      </c>
      <c r="B161" s="476"/>
      <c r="C161" s="476"/>
      <c r="D161" s="463"/>
      <c r="E161" s="463"/>
      <c r="F161" s="455"/>
      <c r="G161" s="456" t="str">
        <f t="array" ref="G161">IF(B161&lt;&gt;"",IF(AND(OR(V161=V160,W161=W160),F161=F160,K161=K160,N161=N160),G160,MAX(IF(B161=B$6:$B160,$G$6:G160))+1),"")</f>
        <v/>
      </c>
      <c r="H161" s="457" t="str">
        <f t="shared" si="89"/>
        <v/>
      </c>
      <c r="I161" s="457" t="str">
        <f t="array" ref="I161">IF(C161&lt;&gt;"",IF(AND(OR(V161=V160,W161=W160),F161=F160,K161=K160,N161=N160),I160,MAX(IF(C161=C$6:$C160,$I$6:I160))+1),"")</f>
        <v/>
      </c>
      <c r="J161" s="457" t="str">
        <f t="shared" si="90"/>
        <v/>
      </c>
      <c r="K161" s="1065"/>
      <c r="L161" s="459" t="str">
        <f>IF($K161&gt;0,VLOOKUP($K161,NV!$B$4:$C$33,2,0),"")</f>
        <v/>
      </c>
      <c r="M161" s="460"/>
      <c r="N161" s="461" t="str">
        <f t="shared" si="104"/>
        <v/>
      </c>
      <c r="O161" s="458"/>
      <c r="P161" s="458"/>
      <c r="Q161" s="461" t="str">
        <f t="shared" si="105"/>
        <v/>
      </c>
      <c r="R161" s="458"/>
      <c r="S161" s="458"/>
      <c r="T161" s="462" t="str">
        <f>IFERROR(INDEX(NX!$L$9:$L$168,MATCH($A161&amp;$P161,NX!$B$9:$B$169,0)),"")</f>
        <v/>
      </c>
      <c r="U161" s="458"/>
      <c r="V161" s="463"/>
      <c r="W161" s="463"/>
      <c r="X161" s="464"/>
      <c r="Y161" s="452" t="str">
        <f t="shared" si="106"/>
        <v/>
      </c>
      <c r="Z161" s="452" t="str">
        <f t="shared" si="107"/>
        <v/>
      </c>
      <c r="AA161" s="465" t="str">
        <f t="shared" si="91"/>
        <v>Trùng mã</v>
      </c>
      <c r="AB161" s="466"/>
      <c r="AC161" s="467">
        <f t="shared" si="92"/>
        <v>0</v>
      </c>
      <c r="AD161" s="468" t="str">
        <f t="shared" si="108"/>
        <v/>
      </c>
      <c r="AE161" s="468" t="str">
        <f t="shared" si="109"/>
        <v/>
      </c>
      <c r="AF161" s="469" t="str">
        <f t="shared" si="110"/>
        <v/>
      </c>
      <c r="AG161" s="468" t="str">
        <f t="shared" si="111"/>
        <v/>
      </c>
      <c r="AH161" s="470" t="str">
        <f t="shared" si="93"/>
        <v/>
      </c>
      <c r="AI161" s="471" t="str">
        <f>IF($AB161&lt;&gt;"",VLOOKUP($M161,DMKH!$B$6:$F$1822,3,0),"")</f>
        <v/>
      </c>
      <c r="AJ161" s="472">
        <f t="shared" si="112"/>
        <v>0</v>
      </c>
      <c r="AK161" s="472">
        <f t="shared" si="113"/>
        <v>0</v>
      </c>
      <c r="AL161" s="473">
        <f t="shared" si="94"/>
        <v>0</v>
      </c>
      <c r="AM161" s="473" t="str">
        <f t="shared" si="95"/>
        <v/>
      </c>
      <c r="AN161" s="474" t="str">
        <f t="shared" si="96"/>
        <v/>
      </c>
      <c r="AO161" s="475" t="str">
        <f t="shared" si="97"/>
        <v/>
      </c>
      <c r="AP161" s="475" t="str">
        <f t="shared" si="98"/>
        <v/>
      </c>
      <c r="AQ161" s="475" t="str">
        <f t="shared" si="99"/>
        <v>0-</v>
      </c>
      <c r="AR161" s="475" t="str">
        <f t="shared" si="100"/>
        <v>0-</v>
      </c>
      <c r="AS161" s="475" t="str">
        <f t="shared" si="114"/>
        <v/>
      </c>
      <c r="AT161" s="475" t="str">
        <f t="shared" si="115"/>
        <v/>
      </c>
      <c r="AU161" s="475" t="str">
        <f t="shared" si="101"/>
        <v>0</v>
      </c>
      <c r="AV161" s="475" t="str">
        <f t="shared" si="102"/>
        <v>0</v>
      </c>
      <c r="AW161" s="475" t="str">
        <f t="shared" si="103"/>
        <v>0--</v>
      </c>
    </row>
    <row r="162" spans="1:49">
      <c r="A162" s="452">
        <f t="shared" si="116"/>
        <v>0</v>
      </c>
      <c r="B162" s="476"/>
      <c r="C162" s="476"/>
      <c r="D162" s="463"/>
      <c r="E162" s="463"/>
      <c r="F162" s="455"/>
      <c r="G162" s="456" t="str">
        <f t="array" ref="G162">IF(B162&lt;&gt;"",IF(AND(OR(V162=V161,W162=W161),F162=F161,K162=K161,N162=N161),G161,MAX(IF(B162=B$6:$B161,$G$6:G161))+1),"")</f>
        <v/>
      </c>
      <c r="H162" s="457" t="str">
        <f t="shared" si="89"/>
        <v/>
      </c>
      <c r="I162" s="457" t="str">
        <f t="array" ref="I162">IF(C162&lt;&gt;"",IF(AND(OR(V162=V161,W162=W161),F162=F161,K162=K161,N162=N161),I161,MAX(IF(C162=C$6:$C161,$I$6:I161))+1),"")</f>
        <v/>
      </c>
      <c r="J162" s="457" t="str">
        <f t="shared" si="90"/>
        <v/>
      </c>
      <c r="K162" s="1065"/>
      <c r="L162" s="459" t="str">
        <f>IF($K162&gt;0,VLOOKUP($K162,NV!$B$4:$C$33,2,0),"")</f>
        <v/>
      </c>
      <c r="M162" s="460"/>
      <c r="N162" s="461" t="str">
        <f t="shared" si="104"/>
        <v/>
      </c>
      <c r="O162" s="458"/>
      <c r="P162" s="458"/>
      <c r="Q162" s="461" t="str">
        <f t="shared" si="105"/>
        <v/>
      </c>
      <c r="R162" s="458"/>
      <c r="S162" s="458"/>
      <c r="T162" s="462" t="str">
        <f>IFERROR(INDEX(NX!$L$9:$L$168,MATCH($A162&amp;$P162,NX!$B$9:$B$169,0)),"")</f>
        <v/>
      </c>
      <c r="U162" s="458"/>
      <c r="V162" s="463"/>
      <c r="W162" s="463"/>
      <c r="X162" s="464"/>
      <c r="Y162" s="452" t="str">
        <f t="shared" si="106"/>
        <v/>
      </c>
      <c r="Z162" s="452" t="str">
        <f t="shared" si="107"/>
        <v/>
      </c>
      <c r="AA162" s="465" t="str">
        <f t="shared" si="91"/>
        <v>Trùng mã</v>
      </c>
      <c r="AB162" s="466"/>
      <c r="AC162" s="467">
        <f t="shared" si="92"/>
        <v>0</v>
      </c>
      <c r="AD162" s="468" t="str">
        <f t="shared" si="108"/>
        <v/>
      </c>
      <c r="AE162" s="468" t="str">
        <f t="shared" si="109"/>
        <v/>
      </c>
      <c r="AF162" s="469" t="str">
        <f t="shared" si="110"/>
        <v/>
      </c>
      <c r="AG162" s="468" t="str">
        <f t="shared" si="111"/>
        <v/>
      </c>
      <c r="AH162" s="470" t="str">
        <f t="shared" si="93"/>
        <v/>
      </c>
      <c r="AI162" s="471" t="str">
        <f>IF($AB162&lt;&gt;"",VLOOKUP($M162,DMKH!$B$6:$F$1822,3,0),"")</f>
        <v/>
      </c>
      <c r="AJ162" s="472">
        <f t="shared" si="112"/>
        <v>0</v>
      </c>
      <c r="AK162" s="472">
        <f t="shared" si="113"/>
        <v>0</v>
      </c>
      <c r="AL162" s="473">
        <f t="shared" si="94"/>
        <v>0</v>
      </c>
      <c r="AM162" s="473" t="str">
        <f t="shared" si="95"/>
        <v/>
      </c>
      <c r="AN162" s="474" t="str">
        <f t="shared" si="96"/>
        <v/>
      </c>
      <c r="AO162" s="475" t="str">
        <f t="shared" si="97"/>
        <v/>
      </c>
      <c r="AP162" s="475" t="str">
        <f t="shared" si="98"/>
        <v/>
      </c>
      <c r="AQ162" s="475" t="str">
        <f t="shared" si="99"/>
        <v>0-</v>
      </c>
      <c r="AR162" s="475" t="str">
        <f t="shared" si="100"/>
        <v>0-</v>
      </c>
      <c r="AS162" s="475" t="str">
        <f t="shared" si="114"/>
        <v/>
      </c>
      <c r="AT162" s="475" t="str">
        <f t="shared" si="115"/>
        <v/>
      </c>
      <c r="AU162" s="475" t="str">
        <f t="shared" si="101"/>
        <v>0</v>
      </c>
      <c r="AV162" s="475" t="str">
        <f t="shared" si="102"/>
        <v>0</v>
      </c>
      <c r="AW162" s="475" t="str">
        <f t="shared" si="103"/>
        <v>0--</v>
      </c>
    </row>
    <row r="163" spans="1:49">
      <c r="A163" s="452">
        <f t="shared" si="116"/>
        <v>0</v>
      </c>
      <c r="B163" s="476"/>
      <c r="C163" s="476"/>
      <c r="D163" s="463"/>
      <c r="E163" s="463"/>
      <c r="F163" s="455"/>
      <c r="G163" s="456" t="str">
        <f t="array" ref="G163">IF(B163&lt;&gt;"",IF(AND(OR(V163=V162,W163=W162),F163=F162,K163=K162,N163=N162),G162,MAX(IF(B163=B$6:$B162,$G$6:G162))+1),"")</f>
        <v/>
      </c>
      <c r="H163" s="457" t="str">
        <f t="shared" si="89"/>
        <v/>
      </c>
      <c r="I163" s="457" t="str">
        <f t="array" ref="I163">IF(C163&lt;&gt;"",IF(AND(OR(V163=V162,W163=W162),F163=F162,K163=K162,N163=N162),I162,MAX(IF(C163=C$6:$C162,$I$6:I162))+1),"")</f>
        <v/>
      </c>
      <c r="J163" s="457" t="str">
        <f t="shared" si="90"/>
        <v/>
      </c>
      <c r="K163" s="1065"/>
      <c r="L163" s="459" t="str">
        <f>IF($K163&gt;0,VLOOKUP($K163,NV!$B$4:$C$33,2,0),"")</f>
        <v/>
      </c>
      <c r="M163" s="460"/>
      <c r="N163" s="461" t="str">
        <f t="shared" si="104"/>
        <v/>
      </c>
      <c r="O163" s="458"/>
      <c r="P163" s="458"/>
      <c r="Q163" s="461" t="str">
        <f t="shared" si="105"/>
        <v/>
      </c>
      <c r="R163" s="458"/>
      <c r="S163" s="458"/>
      <c r="T163" s="462" t="str">
        <f>IFERROR(INDEX(NX!$L$9:$L$168,MATCH($A163&amp;$P163,NX!$B$9:$B$169,0)),"")</f>
        <v/>
      </c>
      <c r="U163" s="458"/>
      <c r="V163" s="463"/>
      <c r="W163" s="463"/>
      <c r="X163" s="464"/>
      <c r="Y163" s="452" t="str">
        <f t="shared" si="106"/>
        <v/>
      </c>
      <c r="Z163" s="452" t="str">
        <f t="shared" si="107"/>
        <v/>
      </c>
      <c r="AA163" s="465" t="str">
        <f t="shared" si="91"/>
        <v>Trùng mã</v>
      </c>
      <c r="AB163" s="466"/>
      <c r="AC163" s="467">
        <f t="shared" si="92"/>
        <v>0</v>
      </c>
      <c r="AD163" s="468" t="str">
        <f t="shared" si="108"/>
        <v/>
      </c>
      <c r="AE163" s="468" t="str">
        <f t="shared" si="109"/>
        <v/>
      </c>
      <c r="AF163" s="469" t="str">
        <f t="shared" si="110"/>
        <v/>
      </c>
      <c r="AG163" s="468" t="str">
        <f t="shared" si="111"/>
        <v/>
      </c>
      <c r="AH163" s="470" t="str">
        <f t="shared" si="93"/>
        <v/>
      </c>
      <c r="AI163" s="471" t="str">
        <f>IF($AB163&lt;&gt;"",VLOOKUP($M163,DMKH!$B$6:$F$1822,3,0),"")</f>
        <v/>
      </c>
      <c r="AJ163" s="472">
        <f t="shared" si="112"/>
        <v>0</v>
      </c>
      <c r="AK163" s="472">
        <f t="shared" si="113"/>
        <v>0</v>
      </c>
      <c r="AL163" s="473">
        <f t="shared" si="94"/>
        <v>0</v>
      </c>
      <c r="AM163" s="473" t="str">
        <f t="shared" si="95"/>
        <v/>
      </c>
      <c r="AN163" s="474" t="str">
        <f t="shared" si="96"/>
        <v/>
      </c>
      <c r="AO163" s="475" t="str">
        <f t="shared" si="97"/>
        <v/>
      </c>
      <c r="AP163" s="475" t="str">
        <f t="shared" si="98"/>
        <v/>
      </c>
      <c r="AQ163" s="475" t="str">
        <f t="shared" si="99"/>
        <v>0-</v>
      </c>
      <c r="AR163" s="475" t="str">
        <f t="shared" si="100"/>
        <v>0-</v>
      </c>
      <c r="AS163" s="475" t="str">
        <f t="shared" si="114"/>
        <v/>
      </c>
      <c r="AT163" s="475" t="str">
        <f t="shared" si="115"/>
        <v/>
      </c>
      <c r="AU163" s="475" t="str">
        <f t="shared" si="101"/>
        <v>0</v>
      </c>
      <c r="AV163" s="475" t="str">
        <f t="shared" si="102"/>
        <v>0</v>
      </c>
      <c r="AW163" s="475" t="str">
        <f t="shared" si="103"/>
        <v>0--</v>
      </c>
    </row>
    <row r="164" spans="1:49">
      <c r="A164" s="452">
        <f t="shared" si="116"/>
        <v>0</v>
      </c>
      <c r="B164" s="476"/>
      <c r="C164" s="476"/>
      <c r="D164" s="463"/>
      <c r="E164" s="463"/>
      <c r="F164" s="455"/>
      <c r="G164" s="456" t="str">
        <f t="array" ref="G164">IF(B164&lt;&gt;"",IF(AND(OR(V164=V163,W164=W163),F164=F163,K164=K163,N164=N163),G163,MAX(IF(B164=B$6:$B163,$G$6:G163))+1),"")</f>
        <v/>
      </c>
      <c r="H164" s="457" t="str">
        <f t="shared" si="89"/>
        <v/>
      </c>
      <c r="I164" s="457" t="str">
        <f t="array" ref="I164">IF(C164&lt;&gt;"",IF(AND(OR(V164=V163,W164=W163),F164=F163,K164=K163,N164=N163),I163,MAX(IF(C164=C$6:$C163,$I$6:I163))+1),"")</f>
        <v/>
      </c>
      <c r="J164" s="457" t="str">
        <f t="shared" si="90"/>
        <v/>
      </c>
      <c r="K164" s="1065"/>
      <c r="L164" s="459" t="str">
        <f>IF($K164&gt;0,VLOOKUP($K164,NV!$B$4:$C$33,2,0),"")</f>
        <v/>
      </c>
      <c r="M164" s="460"/>
      <c r="N164" s="461" t="str">
        <f t="shared" si="104"/>
        <v/>
      </c>
      <c r="O164" s="458"/>
      <c r="P164" s="458"/>
      <c r="Q164" s="461" t="str">
        <f t="shared" si="105"/>
        <v/>
      </c>
      <c r="R164" s="458"/>
      <c r="S164" s="458"/>
      <c r="T164" s="462" t="str">
        <f>IFERROR(INDEX(NX!$L$9:$L$168,MATCH($A164&amp;$P164,NX!$B$9:$B$169,0)),"")</f>
        <v/>
      </c>
      <c r="U164" s="458"/>
      <c r="V164" s="463"/>
      <c r="W164" s="463"/>
      <c r="X164" s="464"/>
      <c r="Y164" s="452" t="str">
        <f t="shared" si="106"/>
        <v/>
      </c>
      <c r="Z164" s="452" t="str">
        <f t="shared" si="107"/>
        <v/>
      </c>
      <c r="AA164" s="465" t="str">
        <f t="shared" si="91"/>
        <v>Trùng mã</v>
      </c>
      <c r="AB164" s="466"/>
      <c r="AC164" s="467">
        <f t="shared" si="92"/>
        <v>0</v>
      </c>
      <c r="AD164" s="468" t="str">
        <f t="shared" si="108"/>
        <v/>
      </c>
      <c r="AE164" s="468" t="str">
        <f t="shared" si="109"/>
        <v/>
      </c>
      <c r="AF164" s="469" t="str">
        <f t="shared" si="110"/>
        <v/>
      </c>
      <c r="AG164" s="468" t="str">
        <f t="shared" si="111"/>
        <v/>
      </c>
      <c r="AH164" s="470" t="str">
        <f t="shared" si="93"/>
        <v/>
      </c>
      <c r="AI164" s="471" t="str">
        <f>IF($AB164&lt;&gt;"",VLOOKUP($M164,DMKH!$B$6:$F$1822,3,0),"")</f>
        <v/>
      </c>
      <c r="AJ164" s="472">
        <f t="shared" si="112"/>
        <v>0</v>
      </c>
      <c r="AK164" s="472">
        <f t="shared" si="113"/>
        <v>0</v>
      </c>
      <c r="AL164" s="473">
        <f t="shared" si="94"/>
        <v>0</v>
      </c>
      <c r="AM164" s="473" t="str">
        <f t="shared" si="95"/>
        <v/>
      </c>
      <c r="AN164" s="474" t="str">
        <f t="shared" si="96"/>
        <v/>
      </c>
      <c r="AO164" s="475" t="str">
        <f t="shared" si="97"/>
        <v/>
      </c>
      <c r="AP164" s="475" t="str">
        <f t="shared" si="98"/>
        <v/>
      </c>
      <c r="AQ164" s="475" t="str">
        <f t="shared" si="99"/>
        <v>0-</v>
      </c>
      <c r="AR164" s="475" t="str">
        <f t="shared" si="100"/>
        <v>0-</v>
      </c>
      <c r="AS164" s="475" t="str">
        <f t="shared" si="114"/>
        <v/>
      </c>
      <c r="AT164" s="475" t="str">
        <f t="shared" si="115"/>
        <v/>
      </c>
      <c r="AU164" s="475" t="str">
        <f t="shared" si="101"/>
        <v>0</v>
      </c>
      <c r="AV164" s="475" t="str">
        <f t="shared" si="102"/>
        <v>0</v>
      </c>
      <c r="AW164" s="475" t="str">
        <f t="shared" si="103"/>
        <v>0--</v>
      </c>
    </row>
    <row r="165" spans="1:49">
      <c r="A165" s="452">
        <f t="shared" si="116"/>
        <v>0</v>
      </c>
      <c r="B165" s="476"/>
      <c r="C165" s="476"/>
      <c r="D165" s="463"/>
      <c r="E165" s="463"/>
      <c r="F165" s="455"/>
      <c r="G165" s="456" t="str">
        <f t="array" ref="G165">IF(B165&lt;&gt;"",IF(AND(OR(V165=V164,W165=W164),F165=F164,K165=K164,N165=N164),G164,MAX(IF(B165=B$6:$B164,$G$6:G164))+1),"")</f>
        <v/>
      </c>
      <c r="H165" s="457" t="str">
        <f t="shared" si="89"/>
        <v/>
      </c>
      <c r="I165" s="457" t="str">
        <f t="array" ref="I165">IF(C165&lt;&gt;"",IF(AND(OR(V165=V164,W165=W164),F165=F164,K165=K164,N165=N164),I164,MAX(IF(C165=C$6:$C164,$I$6:I164))+1),"")</f>
        <v/>
      </c>
      <c r="J165" s="457" t="str">
        <f t="shared" si="90"/>
        <v/>
      </c>
      <c r="K165" s="1065"/>
      <c r="L165" s="459" t="str">
        <f>IF($K165&gt;0,VLOOKUP($K165,NV!$B$4:$C$33,2,0),"")</f>
        <v/>
      </c>
      <c r="M165" s="460"/>
      <c r="N165" s="461" t="str">
        <f t="shared" si="104"/>
        <v/>
      </c>
      <c r="O165" s="458"/>
      <c r="P165" s="458"/>
      <c r="Q165" s="461" t="str">
        <f t="shared" si="105"/>
        <v/>
      </c>
      <c r="R165" s="458"/>
      <c r="S165" s="458"/>
      <c r="T165" s="462" t="str">
        <f>IFERROR(INDEX(NX!$L$9:$L$168,MATCH($A165&amp;$P165,NX!$B$9:$B$169,0)),"")</f>
        <v/>
      </c>
      <c r="U165" s="458"/>
      <c r="V165" s="463"/>
      <c r="W165" s="463"/>
      <c r="X165" s="464"/>
      <c r="Y165" s="452" t="str">
        <f t="shared" si="106"/>
        <v/>
      </c>
      <c r="Z165" s="452" t="str">
        <f t="shared" si="107"/>
        <v/>
      </c>
      <c r="AA165" s="465" t="str">
        <f t="shared" si="91"/>
        <v>Trùng mã</v>
      </c>
      <c r="AB165" s="466"/>
      <c r="AC165" s="467">
        <f t="shared" si="92"/>
        <v>0</v>
      </c>
      <c r="AD165" s="468" t="str">
        <f t="shared" si="108"/>
        <v/>
      </c>
      <c r="AE165" s="468" t="str">
        <f t="shared" si="109"/>
        <v/>
      </c>
      <c r="AF165" s="469" t="str">
        <f t="shared" si="110"/>
        <v/>
      </c>
      <c r="AG165" s="468" t="str">
        <f t="shared" si="111"/>
        <v/>
      </c>
      <c r="AH165" s="470" t="str">
        <f t="shared" si="93"/>
        <v/>
      </c>
      <c r="AI165" s="471" t="str">
        <f>IF($AB165&lt;&gt;"",VLOOKUP($M165,DMKH!$B$6:$F$1822,3,0),"")</f>
        <v/>
      </c>
      <c r="AJ165" s="472">
        <f t="shared" si="112"/>
        <v>0</v>
      </c>
      <c r="AK165" s="472">
        <f t="shared" si="113"/>
        <v>0</v>
      </c>
      <c r="AL165" s="473">
        <f t="shared" si="94"/>
        <v>0</v>
      </c>
      <c r="AM165" s="473" t="str">
        <f t="shared" si="95"/>
        <v/>
      </c>
      <c r="AN165" s="474" t="str">
        <f t="shared" si="96"/>
        <v/>
      </c>
      <c r="AO165" s="475" t="str">
        <f t="shared" si="97"/>
        <v/>
      </c>
      <c r="AP165" s="475" t="str">
        <f t="shared" si="98"/>
        <v/>
      </c>
      <c r="AQ165" s="475" t="str">
        <f t="shared" si="99"/>
        <v>0-</v>
      </c>
      <c r="AR165" s="475" t="str">
        <f t="shared" si="100"/>
        <v>0-</v>
      </c>
      <c r="AS165" s="475" t="str">
        <f t="shared" si="114"/>
        <v/>
      </c>
      <c r="AT165" s="475" t="str">
        <f t="shared" si="115"/>
        <v/>
      </c>
      <c r="AU165" s="475" t="str">
        <f t="shared" si="101"/>
        <v>0</v>
      </c>
      <c r="AV165" s="475" t="str">
        <f t="shared" si="102"/>
        <v>0</v>
      </c>
      <c r="AW165" s="475" t="str">
        <f t="shared" si="103"/>
        <v>0--</v>
      </c>
    </row>
    <row r="166" spans="1:49">
      <c r="A166" s="452">
        <f t="shared" si="116"/>
        <v>0</v>
      </c>
      <c r="B166" s="476"/>
      <c r="C166" s="476"/>
      <c r="D166" s="463"/>
      <c r="E166" s="463"/>
      <c r="F166" s="455"/>
      <c r="G166" s="456" t="str">
        <f t="array" ref="G166">IF(B166&lt;&gt;"",IF(AND(OR(V166=V165,W166=W165),F166=F165,K166=K165,N166=N165),G165,MAX(IF(B166=B$6:$B165,$G$6:G165))+1),"")</f>
        <v/>
      </c>
      <c r="H166" s="457" t="str">
        <f t="shared" si="89"/>
        <v/>
      </c>
      <c r="I166" s="457" t="str">
        <f t="array" ref="I166">IF(C166&lt;&gt;"",IF(AND(OR(V166=V165,W166=W165),F166=F165,K166=K165,N166=N165),I165,MAX(IF(C166=C$6:$C165,$I$6:I165))+1),"")</f>
        <v/>
      </c>
      <c r="J166" s="457" t="str">
        <f t="shared" si="90"/>
        <v/>
      </c>
      <c r="K166" s="1065"/>
      <c r="L166" s="459" t="str">
        <f>IF($K166&gt;0,VLOOKUP($K166,NV!$B$4:$C$33,2,0),"")</f>
        <v/>
      </c>
      <c r="M166" s="460"/>
      <c r="N166" s="461" t="str">
        <f t="shared" si="104"/>
        <v/>
      </c>
      <c r="O166" s="458"/>
      <c r="P166" s="458"/>
      <c r="Q166" s="461" t="str">
        <f t="shared" si="105"/>
        <v/>
      </c>
      <c r="R166" s="458"/>
      <c r="S166" s="458"/>
      <c r="T166" s="462" t="str">
        <f>IFERROR(INDEX(NX!$L$9:$L$168,MATCH($A166&amp;$P166,NX!$B$9:$B$169,0)),"")</f>
        <v/>
      </c>
      <c r="U166" s="458"/>
      <c r="V166" s="463"/>
      <c r="W166" s="463"/>
      <c r="X166" s="464"/>
      <c r="Y166" s="452" t="str">
        <f t="shared" si="106"/>
        <v/>
      </c>
      <c r="Z166" s="452" t="str">
        <f t="shared" si="107"/>
        <v/>
      </c>
      <c r="AA166" s="465" t="str">
        <f t="shared" si="91"/>
        <v>Trùng mã</v>
      </c>
      <c r="AB166" s="466"/>
      <c r="AC166" s="467">
        <f t="shared" si="92"/>
        <v>0</v>
      </c>
      <c r="AD166" s="468" t="str">
        <f t="shared" si="108"/>
        <v/>
      </c>
      <c r="AE166" s="468" t="str">
        <f t="shared" si="109"/>
        <v/>
      </c>
      <c r="AF166" s="469" t="str">
        <f t="shared" si="110"/>
        <v/>
      </c>
      <c r="AG166" s="468" t="str">
        <f t="shared" si="111"/>
        <v/>
      </c>
      <c r="AH166" s="470" t="str">
        <f t="shared" si="93"/>
        <v/>
      </c>
      <c r="AI166" s="471" t="str">
        <f>IF($AB166&lt;&gt;"",VLOOKUP($M166,DMKH!$B$6:$F$1822,3,0),"")</f>
        <v/>
      </c>
      <c r="AJ166" s="472">
        <f t="shared" si="112"/>
        <v>0</v>
      </c>
      <c r="AK166" s="472">
        <f t="shared" si="113"/>
        <v>0</v>
      </c>
      <c r="AL166" s="473">
        <f t="shared" si="94"/>
        <v>0</v>
      </c>
      <c r="AM166" s="473" t="str">
        <f t="shared" si="95"/>
        <v/>
      </c>
      <c r="AN166" s="474" t="str">
        <f t="shared" si="96"/>
        <v/>
      </c>
      <c r="AO166" s="475" t="str">
        <f t="shared" si="97"/>
        <v/>
      </c>
      <c r="AP166" s="475" t="str">
        <f t="shared" si="98"/>
        <v/>
      </c>
      <c r="AQ166" s="475" t="str">
        <f t="shared" si="99"/>
        <v>0-</v>
      </c>
      <c r="AR166" s="475" t="str">
        <f t="shared" si="100"/>
        <v>0-</v>
      </c>
      <c r="AS166" s="475" t="str">
        <f t="shared" si="114"/>
        <v/>
      </c>
      <c r="AT166" s="475" t="str">
        <f t="shared" si="115"/>
        <v/>
      </c>
      <c r="AU166" s="475" t="str">
        <f t="shared" si="101"/>
        <v>0</v>
      </c>
      <c r="AV166" s="475" t="str">
        <f t="shared" si="102"/>
        <v>0</v>
      </c>
      <c r="AW166" s="475" t="str">
        <f t="shared" si="103"/>
        <v>0--</v>
      </c>
    </row>
    <row r="167" spans="1:49">
      <c r="A167" s="452">
        <f t="shared" si="116"/>
        <v>0</v>
      </c>
      <c r="B167" s="476"/>
      <c r="C167" s="476"/>
      <c r="D167" s="463"/>
      <c r="E167" s="463"/>
      <c r="F167" s="455"/>
      <c r="G167" s="456" t="str">
        <f t="array" ref="G167">IF(B167&lt;&gt;"",IF(AND(OR(V167=V166,W167=W166),F167=F166,K167=K166,N167=N166),G166,MAX(IF(B167=B$6:$B166,$G$6:G166))+1),"")</f>
        <v/>
      </c>
      <c r="H167" s="457" t="str">
        <f t="shared" si="89"/>
        <v/>
      </c>
      <c r="I167" s="457" t="str">
        <f t="array" ref="I167">IF(C167&lt;&gt;"",IF(AND(OR(V167=V166,W167=W166),F167=F166,K167=K166,N167=N166),I166,MAX(IF(C167=C$6:$C166,$I$6:I166))+1),"")</f>
        <v/>
      </c>
      <c r="J167" s="457" t="str">
        <f t="shared" si="90"/>
        <v/>
      </c>
      <c r="K167" s="1065"/>
      <c r="L167" s="459" t="str">
        <f>IF($K167&gt;0,VLOOKUP($K167,NV!$B$4:$C$33,2,0),"")</f>
        <v/>
      </c>
      <c r="M167" s="460"/>
      <c r="N167" s="461" t="str">
        <f t="shared" si="104"/>
        <v/>
      </c>
      <c r="O167" s="458"/>
      <c r="P167" s="458"/>
      <c r="Q167" s="461" t="str">
        <f t="shared" si="105"/>
        <v/>
      </c>
      <c r="R167" s="458"/>
      <c r="S167" s="458"/>
      <c r="T167" s="462" t="str">
        <f>IFERROR(INDEX(NX!$L$9:$L$168,MATCH($A167&amp;$P167,NX!$B$9:$B$169,0)),"")</f>
        <v/>
      </c>
      <c r="U167" s="458"/>
      <c r="V167" s="463"/>
      <c r="W167" s="463"/>
      <c r="X167" s="464"/>
      <c r="Y167" s="452" t="str">
        <f t="shared" si="106"/>
        <v/>
      </c>
      <c r="Z167" s="452" t="str">
        <f t="shared" si="107"/>
        <v/>
      </c>
      <c r="AA167" s="465" t="str">
        <f t="shared" si="91"/>
        <v>Trùng mã</v>
      </c>
      <c r="AB167" s="466"/>
      <c r="AC167" s="467">
        <f t="shared" si="92"/>
        <v>0</v>
      </c>
      <c r="AD167" s="468" t="str">
        <f t="shared" si="108"/>
        <v/>
      </c>
      <c r="AE167" s="468" t="str">
        <f t="shared" si="109"/>
        <v/>
      </c>
      <c r="AF167" s="469" t="str">
        <f t="shared" si="110"/>
        <v/>
      </c>
      <c r="AG167" s="468" t="str">
        <f t="shared" si="111"/>
        <v/>
      </c>
      <c r="AH167" s="470" t="str">
        <f t="shared" si="93"/>
        <v/>
      </c>
      <c r="AI167" s="471" t="str">
        <f>IF($AB167&lt;&gt;"",VLOOKUP($M167,DMKH!$B$6:$F$1822,3,0),"")</f>
        <v/>
      </c>
      <c r="AJ167" s="472">
        <f t="shared" si="112"/>
        <v>0</v>
      </c>
      <c r="AK167" s="472">
        <f t="shared" si="113"/>
        <v>0</v>
      </c>
      <c r="AL167" s="473">
        <f t="shared" si="94"/>
        <v>0</v>
      </c>
      <c r="AM167" s="473" t="str">
        <f t="shared" si="95"/>
        <v/>
      </c>
      <c r="AN167" s="474" t="str">
        <f t="shared" si="96"/>
        <v/>
      </c>
      <c r="AO167" s="475" t="str">
        <f t="shared" si="97"/>
        <v/>
      </c>
      <c r="AP167" s="475" t="str">
        <f t="shared" si="98"/>
        <v/>
      </c>
      <c r="AQ167" s="475" t="str">
        <f t="shared" si="99"/>
        <v>0-</v>
      </c>
      <c r="AR167" s="475" t="str">
        <f t="shared" si="100"/>
        <v>0-</v>
      </c>
      <c r="AS167" s="475" t="str">
        <f t="shared" si="114"/>
        <v/>
      </c>
      <c r="AT167" s="475" t="str">
        <f t="shared" si="115"/>
        <v/>
      </c>
      <c r="AU167" s="475" t="str">
        <f t="shared" si="101"/>
        <v>0</v>
      </c>
      <c r="AV167" s="475" t="str">
        <f t="shared" si="102"/>
        <v>0</v>
      </c>
      <c r="AW167" s="475" t="str">
        <f t="shared" si="103"/>
        <v>0--</v>
      </c>
    </row>
    <row r="168" spans="1:49">
      <c r="A168" s="452">
        <f t="shared" si="116"/>
        <v>0</v>
      </c>
      <c r="B168" s="476"/>
      <c r="C168" s="476"/>
      <c r="D168" s="463"/>
      <c r="E168" s="463"/>
      <c r="F168" s="455"/>
      <c r="G168" s="456" t="str">
        <f t="array" ref="G168">IF(B168&lt;&gt;"",IF(AND(OR(V168=V167,W168=W167),F168=F167,K168=K167,N168=N167),G167,MAX(IF(B168=B$6:$B167,$G$6:G167))+1),"")</f>
        <v/>
      </c>
      <c r="H168" s="457" t="str">
        <f t="shared" si="89"/>
        <v/>
      </c>
      <c r="I168" s="457" t="str">
        <f t="array" ref="I168">IF(C168&lt;&gt;"",IF(AND(OR(V168=V167,W168=W167),F168=F167,K168=K167,N168=N167),I167,MAX(IF(C168=C$6:$C167,$I$6:I167))+1),"")</f>
        <v/>
      </c>
      <c r="J168" s="457" t="str">
        <f t="shared" si="90"/>
        <v/>
      </c>
      <c r="K168" s="1065"/>
      <c r="L168" s="459" t="str">
        <f>IF($K168&gt;0,VLOOKUP($K168,NV!$B$4:$C$33,2,0),"")</f>
        <v/>
      </c>
      <c r="M168" s="460"/>
      <c r="N168" s="461" t="str">
        <f t="shared" si="104"/>
        <v/>
      </c>
      <c r="O168" s="458"/>
      <c r="P168" s="458"/>
      <c r="Q168" s="461" t="str">
        <f t="shared" si="105"/>
        <v/>
      </c>
      <c r="R168" s="458"/>
      <c r="S168" s="458"/>
      <c r="T168" s="462" t="str">
        <f>IFERROR(INDEX(NX!$L$9:$L$168,MATCH($A168&amp;$P168,NX!$B$9:$B$169,0)),"")</f>
        <v/>
      </c>
      <c r="U168" s="458"/>
      <c r="V168" s="463"/>
      <c r="W168" s="463"/>
      <c r="X168" s="464"/>
      <c r="Y168" s="452" t="str">
        <f t="shared" si="106"/>
        <v/>
      </c>
      <c r="Z168" s="452" t="str">
        <f t="shared" si="107"/>
        <v/>
      </c>
      <c r="AA168" s="465" t="str">
        <f t="shared" si="91"/>
        <v>Trùng mã</v>
      </c>
      <c r="AB168" s="466"/>
      <c r="AC168" s="467">
        <f t="shared" si="92"/>
        <v>0</v>
      </c>
      <c r="AD168" s="468" t="str">
        <f t="shared" si="108"/>
        <v/>
      </c>
      <c r="AE168" s="468" t="str">
        <f t="shared" si="109"/>
        <v/>
      </c>
      <c r="AF168" s="469" t="str">
        <f t="shared" si="110"/>
        <v/>
      </c>
      <c r="AG168" s="468" t="str">
        <f t="shared" si="111"/>
        <v/>
      </c>
      <c r="AH168" s="470" t="str">
        <f t="shared" si="93"/>
        <v/>
      </c>
      <c r="AI168" s="471" t="str">
        <f>IF($AB168&lt;&gt;"",VLOOKUP($M168,DMKH!$B$6:$F$1822,3,0),"")</f>
        <v/>
      </c>
      <c r="AJ168" s="472">
        <f t="shared" si="112"/>
        <v>0</v>
      </c>
      <c r="AK168" s="472">
        <f t="shared" si="113"/>
        <v>0</v>
      </c>
      <c r="AL168" s="473">
        <f t="shared" si="94"/>
        <v>0</v>
      </c>
      <c r="AM168" s="473" t="str">
        <f t="shared" si="95"/>
        <v/>
      </c>
      <c r="AN168" s="474" t="str">
        <f t="shared" si="96"/>
        <v/>
      </c>
      <c r="AO168" s="475" t="str">
        <f t="shared" si="97"/>
        <v/>
      </c>
      <c r="AP168" s="475" t="str">
        <f t="shared" si="98"/>
        <v/>
      </c>
      <c r="AQ168" s="475" t="str">
        <f t="shared" si="99"/>
        <v>0-</v>
      </c>
      <c r="AR168" s="475" t="str">
        <f t="shared" si="100"/>
        <v>0-</v>
      </c>
      <c r="AS168" s="475" t="str">
        <f t="shared" si="114"/>
        <v/>
      </c>
      <c r="AT168" s="475" t="str">
        <f t="shared" si="115"/>
        <v/>
      </c>
      <c r="AU168" s="475" t="str">
        <f t="shared" si="101"/>
        <v>0</v>
      </c>
      <c r="AV168" s="475" t="str">
        <f t="shared" si="102"/>
        <v>0</v>
      </c>
      <c r="AW168" s="475" t="str">
        <f t="shared" si="103"/>
        <v>0--</v>
      </c>
    </row>
    <row r="169" spans="1:49">
      <c r="A169" s="452">
        <f t="shared" si="116"/>
        <v>0</v>
      </c>
      <c r="B169" s="476"/>
      <c r="C169" s="476"/>
      <c r="D169" s="463"/>
      <c r="E169" s="463"/>
      <c r="F169" s="455"/>
      <c r="G169" s="456" t="str">
        <f t="array" ref="G169">IF(B169&lt;&gt;"",IF(AND(OR(V169=V168,W169=W168),F169=F168,K169=K168,N169=N168),G168,MAX(IF(B169=B$6:$B168,$G$6:G168))+1),"")</f>
        <v/>
      </c>
      <c r="H169" s="457" t="str">
        <f t="shared" si="89"/>
        <v/>
      </c>
      <c r="I169" s="457" t="str">
        <f t="array" ref="I169">IF(C169&lt;&gt;"",IF(AND(OR(V169=V168,W169=W168),F169=F168,K169=K168,N169=N168),I168,MAX(IF(C169=C$6:$C168,$I$6:I168))+1),"")</f>
        <v/>
      </c>
      <c r="J169" s="457" t="str">
        <f t="shared" si="90"/>
        <v/>
      </c>
      <c r="K169" s="1065"/>
      <c r="L169" s="459" t="str">
        <f>IF($K169&gt;0,VLOOKUP($K169,NV!$B$4:$C$33,2,0),"")</f>
        <v/>
      </c>
      <c r="M169" s="460"/>
      <c r="N169" s="461" t="str">
        <f t="shared" si="104"/>
        <v/>
      </c>
      <c r="O169" s="458"/>
      <c r="P169" s="458"/>
      <c r="Q169" s="461" t="str">
        <f t="shared" si="105"/>
        <v/>
      </c>
      <c r="R169" s="458"/>
      <c r="S169" s="458"/>
      <c r="T169" s="462" t="str">
        <f>IFERROR(INDEX(NX!$L$9:$L$168,MATCH($A169&amp;$P169,NX!$B$9:$B$169,0)),"")</f>
        <v/>
      </c>
      <c r="U169" s="458"/>
      <c r="V169" s="463"/>
      <c r="W169" s="463"/>
      <c r="X169" s="464"/>
      <c r="Y169" s="452" t="str">
        <f t="shared" si="106"/>
        <v/>
      </c>
      <c r="Z169" s="452" t="str">
        <f t="shared" si="107"/>
        <v/>
      </c>
      <c r="AA169" s="465" t="str">
        <f t="shared" si="91"/>
        <v>Trùng mã</v>
      </c>
      <c r="AB169" s="466"/>
      <c r="AC169" s="467">
        <f t="shared" si="92"/>
        <v>0</v>
      </c>
      <c r="AD169" s="468" t="str">
        <f t="shared" si="108"/>
        <v/>
      </c>
      <c r="AE169" s="468" t="str">
        <f t="shared" si="109"/>
        <v/>
      </c>
      <c r="AF169" s="469" t="str">
        <f t="shared" si="110"/>
        <v/>
      </c>
      <c r="AG169" s="468" t="str">
        <f t="shared" si="111"/>
        <v/>
      </c>
      <c r="AH169" s="470" t="str">
        <f t="shared" si="93"/>
        <v/>
      </c>
      <c r="AI169" s="471" t="str">
        <f>IF($AB169&lt;&gt;"",VLOOKUP($M169,DMKH!$B$6:$F$1822,3,0),"")</f>
        <v/>
      </c>
      <c r="AJ169" s="472">
        <f t="shared" si="112"/>
        <v>0</v>
      </c>
      <c r="AK169" s="472">
        <f t="shared" si="113"/>
        <v>0</v>
      </c>
      <c r="AL169" s="473">
        <f t="shared" si="94"/>
        <v>0</v>
      </c>
      <c r="AM169" s="473" t="str">
        <f t="shared" si="95"/>
        <v/>
      </c>
      <c r="AN169" s="474" t="str">
        <f t="shared" si="96"/>
        <v/>
      </c>
      <c r="AO169" s="475" t="str">
        <f t="shared" si="97"/>
        <v/>
      </c>
      <c r="AP169" s="475" t="str">
        <f t="shared" si="98"/>
        <v/>
      </c>
      <c r="AQ169" s="475" t="str">
        <f t="shared" si="99"/>
        <v>0-</v>
      </c>
      <c r="AR169" s="475" t="str">
        <f t="shared" si="100"/>
        <v>0-</v>
      </c>
      <c r="AS169" s="475" t="str">
        <f t="shared" si="114"/>
        <v/>
      </c>
      <c r="AT169" s="475" t="str">
        <f t="shared" si="115"/>
        <v/>
      </c>
      <c r="AU169" s="475" t="str">
        <f t="shared" si="101"/>
        <v>0</v>
      </c>
      <c r="AV169" s="475" t="str">
        <f t="shared" si="102"/>
        <v>0</v>
      </c>
      <c r="AW169" s="475" t="str">
        <f t="shared" si="103"/>
        <v>0--</v>
      </c>
    </row>
    <row r="170" spans="1:49">
      <c r="A170" s="452">
        <f t="shared" si="116"/>
        <v>0</v>
      </c>
      <c r="B170" s="476"/>
      <c r="C170" s="476"/>
      <c r="D170" s="463"/>
      <c r="E170" s="463"/>
      <c r="F170" s="455"/>
      <c r="G170" s="456" t="str">
        <f t="array" ref="G170">IF(B170&lt;&gt;"",IF(AND(OR(V170=V169,W170=W169),F170=F169,K170=K169,N170=N169),G169,MAX(IF(B170=B$6:$B169,$G$6:G169))+1),"")</f>
        <v/>
      </c>
      <c r="H170" s="457" t="str">
        <f t="shared" si="89"/>
        <v/>
      </c>
      <c r="I170" s="457" t="str">
        <f t="array" ref="I170">IF(C170&lt;&gt;"",IF(AND(OR(V170=V169,W170=W169),F170=F169,K170=K169,N170=N169),I169,MAX(IF(C170=C$6:$C169,$I$6:I169))+1),"")</f>
        <v/>
      </c>
      <c r="J170" s="457" t="str">
        <f t="shared" si="90"/>
        <v/>
      </c>
      <c r="K170" s="1065"/>
      <c r="L170" s="459" t="str">
        <f>IF($K170&gt;0,VLOOKUP($K170,NV!$B$4:$C$33,2,0),"")</f>
        <v/>
      </c>
      <c r="M170" s="460"/>
      <c r="N170" s="461" t="str">
        <f t="shared" si="104"/>
        <v/>
      </c>
      <c r="O170" s="458"/>
      <c r="P170" s="458"/>
      <c r="Q170" s="461" t="str">
        <f t="shared" si="105"/>
        <v/>
      </c>
      <c r="R170" s="458"/>
      <c r="S170" s="458"/>
      <c r="T170" s="462" t="str">
        <f>IFERROR(INDEX(NX!$L$9:$L$168,MATCH($A170&amp;$P170,NX!$B$9:$B$169,0)),"")</f>
        <v/>
      </c>
      <c r="U170" s="458"/>
      <c r="V170" s="463"/>
      <c r="W170" s="463"/>
      <c r="X170" s="464"/>
      <c r="Y170" s="452" t="str">
        <f t="shared" si="106"/>
        <v/>
      </c>
      <c r="Z170" s="452" t="str">
        <f t="shared" si="107"/>
        <v/>
      </c>
      <c r="AA170" s="465" t="str">
        <f t="shared" si="91"/>
        <v>Trùng mã</v>
      </c>
      <c r="AB170" s="466"/>
      <c r="AC170" s="467">
        <f t="shared" si="92"/>
        <v>0</v>
      </c>
      <c r="AD170" s="468" t="str">
        <f t="shared" si="108"/>
        <v/>
      </c>
      <c r="AE170" s="468" t="str">
        <f t="shared" si="109"/>
        <v/>
      </c>
      <c r="AF170" s="469" t="str">
        <f t="shared" si="110"/>
        <v/>
      </c>
      <c r="AG170" s="468" t="str">
        <f t="shared" si="111"/>
        <v/>
      </c>
      <c r="AH170" s="470" t="str">
        <f t="shared" si="93"/>
        <v/>
      </c>
      <c r="AI170" s="471" t="str">
        <f>IF($AB170&lt;&gt;"",VLOOKUP($M170,DMKH!$B$6:$F$1822,3,0),"")</f>
        <v/>
      </c>
      <c r="AJ170" s="472">
        <f t="shared" si="112"/>
        <v>0</v>
      </c>
      <c r="AK170" s="472">
        <f t="shared" si="113"/>
        <v>0</v>
      </c>
      <c r="AL170" s="473">
        <f t="shared" si="94"/>
        <v>0</v>
      </c>
      <c r="AM170" s="473" t="str">
        <f t="shared" si="95"/>
        <v/>
      </c>
      <c r="AN170" s="474" t="str">
        <f t="shared" si="96"/>
        <v/>
      </c>
      <c r="AO170" s="475" t="str">
        <f t="shared" si="97"/>
        <v/>
      </c>
      <c r="AP170" s="475" t="str">
        <f t="shared" si="98"/>
        <v/>
      </c>
      <c r="AQ170" s="475" t="str">
        <f t="shared" si="99"/>
        <v>0-</v>
      </c>
      <c r="AR170" s="475" t="str">
        <f t="shared" si="100"/>
        <v>0-</v>
      </c>
      <c r="AS170" s="475" t="str">
        <f t="shared" si="114"/>
        <v/>
      </c>
      <c r="AT170" s="475" t="str">
        <f t="shared" si="115"/>
        <v/>
      </c>
      <c r="AU170" s="475" t="str">
        <f t="shared" si="101"/>
        <v>0</v>
      </c>
      <c r="AV170" s="475" t="str">
        <f t="shared" si="102"/>
        <v>0</v>
      </c>
      <c r="AW170" s="475" t="str">
        <f t="shared" si="103"/>
        <v>0--</v>
      </c>
    </row>
    <row r="171" spans="1:49">
      <c r="A171" s="452">
        <f t="shared" si="116"/>
        <v>0</v>
      </c>
      <c r="B171" s="476"/>
      <c r="C171" s="476"/>
      <c r="D171" s="463"/>
      <c r="E171" s="463"/>
      <c r="F171" s="455"/>
      <c r="G171" s="456" t="str">
        <f t="array" ref="G171">IF(B171&lt;&gt;"",IF(AND(OR(V171=V170,W171=W170),F171=F170,K171=K170,N171=N170),G170,MAX(IF(B171=B$6:$B170,$G$6:G170))+1),"")</f>
        <v/>
      </c>
      <c r="H171" s="457" t="str">
        <f t="shared" si="89"/>
        <v/>
      </c>
      <c r="I171" s="457" t="str">
        <f t="array" ref="I171">IF(C171&lt;&gt;"",IF(AND(OR(V171=V170,W171=W170),F171=F170,K171=K170,N171=N170),I170,MAX(IF(C171=C$6:$C170,$I$6:I170))+1),"")</f>
        <v/>
      </c>
      <c r="J171" s="457" t="str">
        <f t="shared" si="90"/>
        <v/>
      </c>
      <c r="K171" s="1065"/>
      <c r="L171" s="459" t="str">
        <f>IF($K171&gt;0,VLOOKUP($K171,NV!$B$4:$C$33,2,0),"")</f>
        <v/>
      </c>
      <c r="M171" s="460"/>
      <c r="N171" s="461" t="str">
        <f t="shared" si="104"/>
        <v/>
      </c>
      <c r="O171" s="458"/>
      <c r="P171" s="458"/>
      <c r="Q171" s="461" t="str">
        <f t="shared" si="105"/>
        <v/>
      </c>
      <c r="R171" s="458"/>
      <c r="S171" s="458"/>
      <c r="T171" s="462" t="str">
        <f>IFERROR(INDEX(NX!$L$9:$L$168,MATCH($A171&amp;$P171,NX!$B$9:$B$169,0)),"")</f>
        <v/>
      </c>
      <c r="U171" s="458"/>
      <c r="V171" s="463"/>
      <c r="W171" s="463"/>
      <c r="X171" s="464"/>
      <c r="Y171" s="452" t="str">
        <f t="shared" si="106"/>
        <v/>
      </c>
      <c r="Z171" s="452" t="str">
        <f t="shared" si="107"/>
        <v/>
      </c>
      <c r="AA171" s="465" t="str">
        <f t="shared" si="91"/>
        <v>Trùng mã</v>
      </c>
      <c r="AB171" s="466"/>
      <c r="AC171" s="467">
        <f t="shared" si="92"/>
        <v>0</v>
      </c>
      <c r="AD171" s="468" t="str">
        <f t="shared" si="108"/>
        <v/>
      </c>
      <c r="AE171" s="468" t="str">
        <f t="shared" si="109"/>
        <v/>
      </c>
      <c r="AF171" s="469" t="str">
        <f t="shared" si="110"/>
        <v/>
      </c>
      <c r="AG171" s="468" t="str">
        <f t="shared" si="111"/>
        <v/>
      </c>
      <c r="AH171" s="470" t="str">
        <f t="shared" si="93"/>
        <v/>
      </c>
      <c r="AI171" s="471" t="str">
        <f>IF($AB171&lt;&gt;"",VLOOKUP($M171,DMKH!$B$6:$F$1822,3,0),"")</f>
        <v/>
      </c>
      <c r="AJ171" s="472">
        <f t="shared" si="112"/>
        <v>0</v>
      </c>
      <c r="AK171" s="472">
        <f t="shared" si="113"/>
        <v>0</v>
      </c>
      <c r="AL171" s="473">
        <f t="shared" si="94"/>
        <v>0</v>
      </c>
      <c r="AM171" s="473" t="str">
        <f t="shared" si="95"/>
        <v/>
      </c>
      <c r="AN171" s="474" t="str">
        <f t="shared" si="96"/>
        <v/>
      </c>
      <c r="AO171" s="475" t="str">
        <f t="shared" si="97"/>
        <v/>
      </c>
      <c r="AP171" s="475" t="str">
        <f t="shared" si="98"/>
        <v/>
      </c>
      <c r="AQ171" s="475" t="str">
        <f t="shared" si="99"/>
        <v>0-</v>
      </c>
      <c r="AR171" s="475" t="str">
        <f t="shared" si="100"/>
        <v>0-</v>
      </c>
      <c r="AS171" s="475" t="str">
        <f t="shared" si="114"/>
        <v/>
      </c>
      <c r="AT171" s="475" t="str">
        <f t="shared" si="115"/>
        <v/>
      </c>
      <c r="AU171" s="475" t="str">
        <f t="shared" si="101"/>
        <v>0</v>
      </c>
      <c r="AV171" s="475" t="str">
        <f t="shared" si="102"/>
        <v>0</v>
      </c>
      <c r="AW171" s="475" t="str">
        <f t="shared" si="103"/>
        <v>0--</v>
      </c>
    </row>
    <row r="172" spans="1:49">
      <c r="A172" s="452">
        <f t="shared" si="116"/>
        <v>0</v>
      </c>
      <c r="B172" s="476"/>
      <c r="C172" s="476"/>
      <c r="D172" s="463"/>
      <c r="E172" s="463"/>
      <c r="F172" s="455"/>
      <c r="G172" s="456" t="str">
        <f t="array" ref="G172">IF(B172&lt;&gt;"",IF(AND(OR(V172=V171,W172=W171),F172=F171,K172=K171,N172=N171),G171,MAX(IF(B172=B$6:$B171,$G$6:G171))+1),"")</f>
        <v/>
      </c>
      <c r="H172" s="457" t="str">
        <f t="shared" si="89"/>
        <v/>
      </c>
      <c r="I172" s="457" t="str">
        <f t="array" ref="I172">IF(C172&lt;&gt;"",IF(AND(OR(V172=V171,W172=W171),F172=F171,K172=K171,N172=N171),I171,MAX(IF(C172=C$6:$C171,$I$6:I171))+1),"")</f>
        <v/>
      </c>
      <c r="J172" s="457" t="str">
        <f t="shared" si="90"/>
        <v/>
      </c>
      <c r="K172" s="1065"/>
      <c r="L172" s="459" t="str">
        <f>IF($K172&gt;0,VLOOKUP($K172,NV!$B$4:$C$33,2,0),"")</f>
        <v/>
      </c>
      <c r="M172" s="460"/>
      <c r="N172" s="461" t="str">
        <f t="shared" si="104"/>
        <v/>
      </c>
      <c r="O172" s="458"/>
      <c r="P172" s="458"/>
      <c r="Q172" s="461" t="str">
        <f t="shared" si="105"/>
        <v/>
      </c>
      <c r="R172" s="458"/>
      <c r="S172" s="458"/>
      <c r="T172" s="462" t="str">
        <f>IFERROR(INDEX(NX!$L$9:$L$168,MATCH($A172&amp;$P172,NX!$B$9:$B$169,0)),"")</f>
        <v/>
      </c>
      <c r="U172" s="458"/>
      <c r="V172" s="463"/>
      <c r="W172" s="463"/>
      <c r="X172" s="464"/>
      <c r="Y172" s="452" t="str">
        <f t="shared" si="106"/>
        <v/>
      </c>
      <c r="Z172" s="452" t="str">
        <f t="shared" si="107"/>
        <v/>
      </c>
      <c r="AA172" s="465" t="str">
        <f t="shared" si="91"/>
        <v>Trùng mã</v>
      </c>
      <c r="AB172" s="466"/>
      <c r="AC172" s="467">
        <f t="shared" si="92"/>
        <v>0</v>
      </c>
      <c r="AD172" s="468" t="str">
        <f t="shared" si="108"/>
        <v/>
      </c>
      <c r="AE172" s="468" t="str">
        <f t="shared" si="109"/>
        <v/>
      </c>
      <c r="AF172" s="469" t="str">
        <f t="shared" si="110"/>
        <v/>
      </c>
      <c r="AG172" s="468" t="str">
        <f t="shared" si="111"/>
        <v/>
      </c>
      <c r="AH172" s="470" t="str">
        <f t="shared" si="93"/>
        <v/>
      </c>
      <c r="AI172" s="471" t="str">
        <f>IF($AB172&lt;&gt;"",VLOOKUP($M172,DMKH!$B$6:$F$1822,3,0),"")</f>
        <v/>
      </c>
      <c r="AJ172" s="472">
        <f t="shared" si="112"/>
        <v>0</v>
      </c>
      <c r="AK172" s="472">
        <f t="shared" si="113"/>
        <v>0</v>
      </c>
      <c r="AL172" s="473">
        <f t="shared" si="94"/>
        <v>0</v>
      </c>
      <c r="AM172" s="473" t="str">
        <f t="shared" si="95"/>
        <v/>
      </c>
      <c r="AN172" s="474" t="str">
        <f t="shared" si="96"/>
        <v/>
      </c>
      <c r="AO172" s="475" t="str">
        <f t="shared" si="97"/>
        <v/>
      </c>
      <c r="AP172" s="475" t="str">
        <f t="shared" si="98"/>
        <v/>
      </c>
      <c r="AQ172" s="475" t="str">
        <f t="shared" si="99"/>
        <v>0-</v>
      </c>
      <c r="AR172" s="475" t="str">
        <f t="shared" si="100"/>
        <v>0-</v>
      </c>
      <c r="AS172" s="475" t="str">
        <f t="shared" si="114"/>
        <v/>
      </c>
      <c r="AT172" s="475" t="str">
        <f t="shared" si="115"/>
        <v/>
      </c>
      <c r="AU172" s="475" t="str">
        <f t="shared" si="101"/>
        <v>0</v>
      </c>
      <c r="AV172" s="475" t="str">
        <f t="shared" si="102"/>
        <v>0</v>
      </c>
      <c r="AW172" s="475" t="str">
        <f t="shared" si="103"/>
        <v>0--</v>
      </c>
    </row>
    <row r="173" spans="1:49">
      <c r="A173" s="452">
        <f t="shared" si="116"/>
        <v>0</v>
      </c>
      <c r="B173" s="476"/>
      <c r="C173" s="476"/>
      <c r="D173" s="463"/>
      <c r="E173" s="463"/>
      <c r="F173" s="455"/>
      <c r="G173" s="456" t="str">
        <f t="array" ref="G173">IF(B173&lt;&gt;"",IF(AND(OR(V173=V172,W173=W172),F173=F172,K173=K172,N173=N172),G172,MAX(IF(B173=B$6:$B172,$G$6:G172))+1),"")</f>
        <v/>
      </c>
      <c r="H173" s="457" t="str">
        <f t="shared" si="89"/>
        <v/>
      </c>
      <c r="I173" s="457" t="str">
        <f t="array" ref="I173">IF(C173&lt;&gt;"",IF(AND(OR(V173=V172,W173=W172),F173=F172,K173=K172,N173=N172),I172,MAX(IF(C173=C$6:$C172,$I$6:I172))+1),"")</f>
        <v/>
      </c>
      <c r="J173" s="457" t="str">
        <f t="shared" si="90"/>
        <v/>
      </c>
      <c r="K173" s="1065"/>
      <c r="L173" s="459" t="str">
        <f>IF($K173&gt;0,VLOOKUP($K173,NV!$B$4:$C$33,2,0),"")</f>
        <v/>
      </c>
      <c r="M173" s="460"/>
      <c r="N173" s="461" t="str">
        <f t="shared" si="104"/>
        <v/>
      </c>
      <c r="O173" s="458"/>
      <c r="P173" s="458"/>
      <c r="Q173" s="461" t="str">
        <f t="shared" si="105"/>
        <v/>
      </c>
      <c r="R173" s="458"/>
      <c r="S173" s="458"/>
      <c r="T173" s="462" t="str">
        <f>IFERROR(INDEX(NX!$L$9:$L$168,MATCH($A173&amp;$P173,NX!$B$9:$B$169,0)),"")</f>
        <v/>
      </c>
      <c r="U173" s="458"/>
      <c r="V173" s="463"/>
      <c r="W173" s="463"/>
      <c r="X173" s="464"/>
      <c r="Y173" s="452" t="str">
        <f t="shared" si="106"/>
        <v/>
      </c>
      <c r="Z173" s="452" t="str">
        <f t="shared" si="107"/>
        <v/>
      </c>
      <c r="AA173" s="465" t="str">
        <f t="shared" si="91"/>
        <v>Trùng mã</v>
      </c>
      <c r="AB173" s="466"/>
      <c r="AC173" s="467">
        <f t="shared" si="92"/>
        <v>0</v>
      </c>
      <c r="AD173" s="468" t="str">
        <f t="shared" si="108"/>
        <v/>
      </c>
      <c r="AE173" s="468" t="str">
        <f t="shared" si="109"/>
        <v/>
      </c>
      <c r="AF173" s="469" t="str">
        <f t="shared" si="110"/>
        <v/>
      </c>
      <c r="AG173" s="468" t="str">
        <f t="shared" si="111"/>
        <v/>
      </c>
      <c r="AH173" s="470" t="str">
        <f t="shared" si="93"/>
        <v/>
      </c>
      <c r="AI173" s="471" t="str">
        <f>IF($AB173&lt;&gt;"",VLOOKUP($M173,DMKH!$B$6:$F$1822,3,0),"")</f>
        <v/>
      </c>
      <c r="AJ173" s="472">
        <f t="shared" si="112"/>
        <v>0</v>
      </c>
      <c r="AK173" s="472">
        <f t="shared" si="113"/>
        <v>0</v>
      </c>
      <c r="AL173" s="473">
        <f t="shared" si="94"/>
        <v>0</v>
      </c>
      <c r="AM173" s="473" t="str">
        <f t="shared" si="95"/>
        <v/>
      </c>
      <c r="AN173" s="474" t="str">
        <f t="shared" si="96"/>
        <v/>
      </c>
      <c r="AO173" s="475" t="str">
        <f t="shared" si="97"/>
        <v/>
      </c>
      <c r="AP173" s="475" t="str">
        <f t="shared" si="98"/>
        <v/>
      </c>
      <c r="AQ173" s="475" t="str">
        <f t="shared" si="99"/>
        <v>0-</v>
      </c>
      <c r="AR173" s="475" t="str">
        <f t="shared" si="100"/>
        <v>0-</v>
      </c>
      <c r="AS173" s="475" t="str">
        <f t="shared" si="114"/>
        <v/>
      </c>
      <c r="AT173" s="475" t="str">
        <f t="shared" si="115"/>
        <v/>
      </c>
      <c r="AU173" s="475" t="str">
        <f t="shared" si="101"/>
        <v>0</v>
      </c>
      <c r="AV173" s="475" t="str">
        <f t="shared" si="102"/>
        <v>0</v>
      </c>
      <c r="AW173" s="475" t="str">
        <f t="shared" si="103"/>
        <v>0--</v>
      </c>
    </row>
    <row r="174" spans="1:49">
      <c r="A174" s="452">
        <f t="shared" si="116"/>
        <v>0</v>
      </c>
      <c r="B174" s="476"/>
      <c r="C174" s="476"/>
      <c r="D174" s="463"/>
      <c r="E174" s="463"/>
      <c r="F174" s="455"/>
      <c r="G174" s="456" t="str">
        <f t="array" ref="G174">IF(B174&lt;&gt;"",IF(AND(OR(V174=V173,W174=W173),F174=F173,K174=K173,N174=N173),G173,MAX(IF(B174=B$6:$B173,$G$6:G173))+1),"")</f>
        <v/>
      </c>
      <c r="H174" s="457" t="str">
        <f t="shared" si="89"/>
        <v/>
      </c>
      <c r="I174" s="457" t="str">
        <f t="array" ref="I174">IF(C174&lt;&gt;"",IF(AND(OR(V174=V173,W174=W173),F174=F173,K174=K173,N174=N173),I173,MAX(IF(C174=C$6:$C173,$I$6:I173))+1),"")</f>
        <v/>
      </c>
      <c r="J174" s="457" t="str">
        <f t="shared" si="90"/>
        <v/>
      </c>
      <c r="K174" s="1065"/>
      <c r="L174" s="459" t="str">
        <f>IF($K174&gt;0,VLOOKUP($K174,NV!$B$4:$C$33,2,0),"")</f>
        <v/>
      </c>
      <c r="M174" s="460"/>
      <c r="N174" s="461" t="str">
        <f t="shared" si="104"/>
        <v/>
      </c>
      <c r="O174" s="458"/>
      <c r="P174" s="458"/>
      <c r="Q174" s="461" t="str">
        <f t="shared" si="105"/>
        <v/>
      </c>
      <c r="R174" s="458"/>
      <c r="S174" s="458"/>
      <c r="T174" s="462" t="str">
        <f>IFERROR(INDEX(NX!$L$9:$L$168,MATCH($A174&amp;$P174,NX!$B$9:$B$169,0)),"")</f>
        <v/>
      </c>
      <c r="U174" s="458"/>
      <c r="V174" s="463"/>
      <c r="W174" s="463"/>
      <c r="X174" s="464"/>
      <c r="Y174" s="452" t="str">
        <f t="shared" si="106"/>
        <v/>
      </c>
      <c r="Z174" s="452" t="str">
        <f t="shared" si="107"/>
        <v/>
      </c>
      <c r="AA174" s="465" t="str">
        <f t="shared" si="91"/>
        <v>Trùng mã</v>
      </c>
      <c r="AB174" s="466"/>
      <c r="AC174" s="467">
        <f t="shared" si="92"/>
        <v>0</v>
      </c>
      <c r="AD174" s="468" t="str">
        <f t="shared" si="108"/>
        <v/>
      </c>
      <c r="AE174" s="468" t="str">
        <f t="shared" si="109"/>
        <v/>
      </c>
      <c r="AF174" s="469" t="str">
        <f t="shared" si="110"/>
        <v/>
      </c>
      <c r="AG174" s="468" t="str">
        <f t="shared" si="111"/>
        <v/>
      </c>
      <c r="AH174" s="470" t="str">
        <f t="shared" si="93"/>
        <v/>
      </c>
      <c r="AI174" s="471" t="str">
        <f>IF($AB174&lt;&gt;"",VLOOKUP($M174,DMKH!$B$6:$F$1822,3,0),"")</f>
        <v/>
      </c>
      <c r="AJ174" s="472">
        <f t="shared" si="112"/>
        <v>0</v>
      </c>
      <c r="AK174" s="472">
        <f t="shared" si="113"/>
        <v>0</v>
      </c>
      <c r="AL174" s="473">
        <f t="shared" si="94"/>
        <v>0</v>
      </c>
      <c r="AM174" s="473" t="str">
        <f t="shared" si="95"/>
        <v/>
      </c>
      <c r="AN174" s="474" t="str">
        <f t="shared" si="96"/>
        <v/>
      </c>
      <c r="AO174" s="475" t="str">
        <f t="shared" si="97"/>
        <v/>
      </c>
      <c r="AP174" s="475" t="str">
        <f t="shared" si="98"/>
        <v/>
      </c>
      <c r="AQ174" s="475" t="str">
        <f t="shared" si="99"/>
        <v>0-</v>
      </c>
      <c r="AR174" s="475" t="str">
        <f t="shared" si="100"/>
        <v>0-</v>
      </c>
      <c r="AS174" s="475" t="str">
        <f t="shared" si="114"/>
        <v/>
      </c>
      <c r="AT174" s="475" t="str">
        <f t="shared" si="115"/>
        <v/>
      </c>
      <c r="AU174" s="475" t="str">
        <f t="shared" si="101"/>
        <v>0</v>
      </c>
      <c r="AV174" s="475" t="str">
        <f t="shared" si="102"/>
        <v>0</v>
      </c>
      <c r="AW174" s="475" t="str">
        <f t="shared" si="103"/>
        <v>0--</v>
      </c>
    </row>
    <row r="175" spans="1:49">
      <c r="A175" s="452">
        <f t="shared" si="116"/>
        <v>0</v>
      </c>
      <c r="B175" s="476"/>
      <c r="C175" s="476"/>
      <c r="D175" s="463"/>
      <c r="E175" s="463"/>
      <c r="F175" s="455"/>
      <c r="G175" s="456" t="str">
        <f t="array" ref="G175">IF(B175&lt;&gt;"",IF(AND(OR(V175=V174,W175=W174),F175=F174,K175=K174,N175=N174),G174,MAX(IF(B175=B$6:$B174,$G$6:G174))+1),"")</f>
        <v/>
      </c>
      <c r="H175" s="457" t="str">
        <f t="shared" si="89"/>
        <v/>
      </c>
      <c r="I175" s="457" t="str">
        <f t="array" ref="I175">IF(C175&lt;&gt;"",IF(AND(OR(V175=V174,W175=W174),F175=F174,K175=K174,N175=N174),I174,MAX(IF(C175=C$6:$C174,$I$6:I174))+1),"")</f>
        <v/>
      </c>
      <c r="J175" s="457" t="str">
        <f t="shared" si="90"/>
        <v/>
      </c>
      <c r="K175" s="1065"/>
      <c r="L175" s="459" t="str">
        <f>IF($K175&gt;0,VLOOKUP($K175,NV!$B$4:$C$33,2,0),"")</f>
        <v/>
      </c>
      <c r="M175" s="460"/>
      <c r="N175" s="461" t="str">
        <f t="shared" si="104"/>
        <v/>
      </c>
      <c r="O175" s="458"/>
      <c r="P175" s="458"/>
      <c r="Q175" s="461" t="str">
        <f t="shared" si="105"/>
        <v/>
      </c>
      <c r="R175" s="458"/>
      <c r="S175" s="458"/>
      <c r="T175" s="462" t="str">
        <f>IFERROR(INDEX(NX!$L$9:$L$168,MATCH($A175&amp;$P175,NX!$B$9:$B$169,0)),"")</f>
        <v/>
      </c>
      <c r="U175" s="458"/>
      <c r="V175" s="463"/>
      <c r="W175" s="463"/>
      <c r="X175" s="464"/>
      <c r="Y175" s="452" t="str">
        <f t="shared" si="106"/>
        <v/>
      </c>
      <c r="Z175" s="452" t="str">
        <f t="shared" si="107"/>
        <v/>
      </c>
      <c r="AA175" s="465" t="str">
        <f t="shared" si="91"/>
        <v>Trùng mã</v>
      </c>
      <c r="AB175" s="466"/>
      <c r="AC175" s="467">
        <f t="shared" si="92"/>
        <v>0</v>
      </c>
      <c r="AD175" s="468" t="str">
        <f t="shared" si="108"/>
        <v/>
      </c>
      <c r="AE175" s="468" t="str">
        <f t="shared" si="109"/>
        <v/>
      </c>
      <c r="AF175" s="469" t="str">
        <f t="shared" si="110"/>
        <v/>
      </c>
      <c r="AG175" s="468" t="str">
        <f t="shared" si="111"/>
        <v/>
      </c>
      <c r="AH175" s="470" t="str">
        <f t="shared" si="93"/>
        <v/>
      </c>
      <c r="AI175" s="471" t="str">
        <f>IF($AB175&lt;&gt;"",VLOOKUP($M175,DMKH!$B$6:$F$1822,3,0),"")</f>
        <v/>
      </c>
      <c r="AJ175" s="472">
        <f t="shared" si="112"/>
        <v>0</v>
      </c>
      <c r="AK175" s="472">
        <f t="shared" si="113"/>
        <v>0</v>
      </c>
      <c r="AL175" s="473">
        <f t="shared" si="94"/>
        <v>0</v>
      </c>
      <c r="AM175" s="473" t="str">
        <f t="shared" si="95"/>
        <v/>
      </c>
      <c r="AN175" s="474" t="str">
        <f t="shared" si="96"/>
        <v/>
      </c>
      <c r="AO175" s="475" t="str">
        <f t="shared" si="97"/>
        <v/>
      </c>
      <c r="AP175" s="475" t="str">
        <f t="shared" si="98"/>
        <v/>
      </c>
      <c r="AQ175" s="475" t="str">
        <f t="shared" si="99"/>
        <v>0-</v>
      </c>
      <c r="AR175" s="475" t="str">
        <f t="shared" si="100"/>
        <v>0-</v>
      </c>
      <c r="AS175" s="475" t="str">
        <f t="shared" si="114"/>
        <v/>
      </c>
      <c r="AT175" s="475" t="str">
        <f t="shared" si="115"/>
        <v/>
      </c>
      <c r="AU175" s="475" t="str">
        <f t="shared" si="101"/>
        <v>0</v>
      </c>
      <c r="AV175" s="475" t="str">
        <f t="shared" si="102"/>
        <v>0</v>
      </c>
      <c r="AW175" s="475" t="str">
        <f t="shared" si="103"/>
        <v>0--</v>
      </c>
    </row>
    <row r="176" spans="1:49">
      <c r="A176" s="452">
        <f t="shared" si="116"/>
        <v>0</v>
      </c>
      <c r="B176" s="476"/>
      <c r="C176" s="476"/>
      <c r="D176" s="463"/>
      <c r="E176" s="463"/>
      <c r="F176" s="455"/>
      <c r="G176" s="456" t="str">
        <f t="array" ref="G176">IF(B176&lt;&gt;"",IF(AND(OR(V176=V175,W176=W175),F176=F175,K176=K175,N176=N175),G175,MAX(IF(B176=B$6:$B175,$G$6:G175))+1),"")</f>
        <v/>
      </c>
      <c r="H176" s="457" t="str">
        <f t="shared" si="89"/>
        <v/>
      </c>
      <c r="I176" s="457" t="str">
        <f t="array" ref="I176">IF(C176&lt;&gt;"",IF(AND(OR(V176=V175,W176=W175),F176=F175,K176=K175,N176=N175),I175,MAX(IF(C176=C$6:$C175,$I$6:I175))+1),"")</f>
        <v/>
      </c>
      <c r="J176" s="457" t="str">
        <f t="shared" si="90"/>
        <v/>
      </c>
      <c r="K176" s="1065"/>
      <c r="L176" s="459" t="str">
        <f>IF($K176&gt;0,VLOOKUP($K176,NV!$B$4:$C$33,2,0),"")</f>
        <v/>
      </c>
      <c r="M176" s="460"/>
      <c r="N176" s="461" t="str">
        <f t="shared" si="104"/>
        <v/>
      </c>
      <c r="O176" s="458"/>
      <c r="P176" s="458"/>
      <c r="Q176" s="461" t="str">
        <f t="shared" si="105"/>
        <v/>
      </c>
      <c r="R176" s="458"/>
      <c r="S176" s="458"/>
      <c r="T176" s="462" t="str">
        <f>IFERROR(INDEX(NX!$L$9:$L$168,MATCH($A176&amp;$P176,NX!$B$9:$B$169,0)),"")</f>
        <v/>
      </c>
      <c r="U176" s="458"/>
      <c r="V176" s="463"/>
      <c r="W176" s="463"/>
      <c r="X176" s="464"/>
      <c r="Y176" s="452" t="str">
        <f t="shared" si="106"/>
        <v/>
      </c>
      <c r="Z176" s="452" t="str">
        <f t="shared" si="107"/>
        <v/>
      </c>
      <c r="AA176" s="465" t="str">
        <f t="shared" si="91"/>
        <v>Trùng mã</v>
      </c>
      <c r="AB176" s="466"/>
      <c r="AC176" s="467">
        <f t="shared" si="92"/>
        <v>0</v>
      </c>
      <c r="AD176" s="468" t="str">
        <f t="shared" si="108"/>
        <v/>
      </c>
      <c r="AE176" s="468" t="str">
        <f t="shared" si="109"/>
        <v/>
      </c>
      <c r="AF176" s="469" t="str">
        <f t="shared" si="110"/>
        <v/>
      </c>
      <c r="AG176" s="468" t="str">
        <f t="shared" si="111"/>
        <v/>
      </c>
      <c r="AH176" s="470" t="str">
        <f t="shared" si="93"/>
        <v/>
      </c>
      <c r="AI176" s="471" t="str">
        <f>IF($AB176&lt;&gt;"",VLOOKUP($M176,DMKH!$B$6:$F$1822,3,0),"")</f>
        <v/>
      </c>
      <c r="AJ176" s="472">
        <f t="shared" si="112"/>
        <v>0</v>
      </c>
      <c r="AK176" s="472">
        <f t="shared" si="113"/>
        <v>0</v>
      </c>
      <c r="AL176" s="473">
        <f t="shared" si="94"/>
        <v>0</v>
      </c>
      <c r="AM176" s="473" t="str">
        <f t="shared" si="95"/>
        <v/>
      </c>
      <c r="AN176" s="474" t="str">
        <f t="shared" si="96"/>
        <v/>
      </c>
      <c r="AO176" s="475" t="str">
        <f t="shared" si="97"/>
        <v/>
      </c>
      <c r="AP176" s="475" t="str">
        <f t="shared" si="98"/>
        <v/>
      </c>
      <c r="AQ176" s="475" t="str">
        <f t="shared" si="99"/>
        <v>0-</v>
      </c>
      <c r="AR176" s="475" t="str">
        <f t="shared" si="100"/>
        <v>0-</v>
      </c>
      <c r="AS176" s="475" t="str">
        <f t="shared" si="114"/>
        <v/>
      </c>
      <c r="AT176" s="475" t="str">
        <f t="shared" si="115"/>
        <v/>
      </c>
      <c r="AU176" s="475" t="str">
        <f t="shared" si="101"/>
        <v>0</v>
      </c>
      <c r="AV176" s="475" t="str">
        <f t="shared" si="102"/>
        <v>0</v>
      </c>
      <c r="AW176" s="475" t="str">
        <f t="shared" si="103"/>
        <v>0--</v>
      </c>
    </row>
    <row r="177" spans="1:49">
      <c r="A177" s="452">
        <f t="shared" si="116"/>
        <v>0</v>
      </c>
      <c r="B177" s="476"/>
      <c r="C177" s="476"/>
      <c r="D177" s="463"/>
      <c r="E177" s="463"/>
      <c r="F177" s="455"/>
      <c r="G177" s="456" t="str">
        <f t="array" ref="G177">IF(B177&lt;&gt;"",IF(AND(OR(V177=V176,W177=W176),F177=F176,K177=K176,N177=N176),G176,MAX(IF(B177=B$6:$B176,$G$6:G176))+1),"")</f>
        <v/>
      </c>
      <c r="H177" s="457" t="str">
        <f t="shared" si="89"/>
        <v/>
      </c>
      <c r="I177" s="457" t="str">
        <f t="array" ref="I177">IF(C177&lt;&gt;"",IF(AND(OR(V177=V176,W177=W176),F177=F176,K177=K176,N177=N176),I176,MAX(IF(C177=C$6:$C176,$I$6:I176))+1),"")</f>
        <v/>
      </c>
      <c r="J177" s="457" t="str">
        <f t="shared" si="90"/>
        <v/>
      </c>
      <c r="K177" s="1065"/>
      <c r="L177" s="459" t="str">
        <f>IF($K177&gt;0,VLOOKUP($K177,NV!$B$4:$C$33,2,0),"")</f>
        <v/>
      </c>
      <c r="M177" s="460"/>
      <c r="N177" s="461" t="str">
        <f t="shared" si="104"/>
        <v/>
      </c>
      <c r="O177" s="458"/>
      <c r="P177" s="458"/>
      <c r="Q177" s="461" t="str">
        <f t="shared" si="105"/>
        <v/>
      </c>
      <c r="R177" s="458"/>
      <c r="S177" s="458"/>
      <c r="T177" s="462" t="str">
        <f>IFERROR(INDEX(NX!$L$9:$L$168,MATCH($A177&amp;$P177,NX!$B$9:$B$169,0)),"")</f>
        <v/>
      </c>
      <c r="U177" s="458"/>
      <c r="V177" s="463"/>
      <c r="W177" s="463"/>
      <c r="X177" s="464"/>
      <c r="Y177" s="452" t="str">
        <f t="shared" si="106"/>
        <v/>
      </c>
      <c r="Z177" s="452" t="str">
        <f t="shared" si="107"/>
        <v/>
      </c>
      <c r="AA177" s="465" t="str">
        <f t="shared" si="91"/>
        <v>Trùng mã</v>
      </c>
      <c r="AB177" s="466"/>
      <c r="AC177" s="467">
        <f t="shared" si="92"/>
        <v>0</v>
      </c>
      <c r="AD177" s="468" t="str">
        <f t="shared" si="108"/>
        <v/>
      </c>
      <c r="AE177" s="468" t="str">
        <f t="shared" si="109"/>
        <v/>
      </c>
      <c r="AF177" s="469" t="str">
        <f t="shared" si="110"/>
        <v/>
      </c>
      <c r="AG177" s="468" t="str">
        <f t="shared" si="111"/>
        <v/>
      </c>
      <c r="AH177" s="470" t="str">
        <f t="shared" si="93"/>
        <v/>
      </c>
      <c r="AI177" s="471" t="str">
        <f>IF($AB177&lt;&gt;"",VLOOKUP($M177,DMKH!$B$6:$F$1822,3,0),"")</f>
        <v/>
      </c>
      <c r="AJ177" s="472">
        <f t="shared" si="112"/>
        <v>0</v>
      </c>
      <c r="AK177" s="472">
        <f t="shared" si="113"/>
        <v>0</v>
      </c>
      <c r="AL177" s="473">
        <f t="shared" si="94"/>
        <v>0</v>
      </c>
      <c r="AM177" s="473" t="str">
        <f t="shared" si="95"/>
        <v/>
      </c>
      <c r="AN177" s="474" t="str">
        <f t="shared" si="96"/>
        <v/>
      </c>
      <c r="AO177" s="475" t="str">
        <f t="shared" si="97"/>
        <v/>
      </c>
      <c r="AP177" s="475" t="str">
        <f t="shared" si="98"/>
        <v/>
      </c>
      <c r="AQ177" s="475" t="str">
        <f t="shared" si="99"/>
        <v>0-</v>
      </c>
      <c r="AR177" s="475" t="str">
        <f t="shared" si="100"/>
        <v>0-</v>
      </c>
      <c r="AS177" s="475" t="str">
        <f t="shared" si="114"/>
        <v/>
      </c>
      <c r="AT177" s="475" t="str">
        <f t="shared" si="115"/>
        <v/>
      </c>
      <c r="AU177" s="475" t="str">
        <f t="shared" si="101"/>
        <v>0</v>
      </c>
      <c r="AV177" s="475" t="str">
        <f t="shared" si="102"/>
        <v>0</v>
      </c>
      <c r="AW177" s="475" t="str">
        <f t="shared" si="103"/>
        <v>0--</v>
      </c>
    </row>
    <row r="178" spans="1:49">
      <c r="A178" s="452">
        <f t="shared" si="116"/>
        <v>0</v>
      </c>
      <c r="B178" s="476"/>
      <c r="C178" s="476"/>
      <c r="D178" s="463"/>
      <c r="E178" s="463"/>
      <c r="F178" s="455"/>
      <c r="G178" s="456" t="str">
        <f t="array" ref="G178">IF(B178&lt;&gt;"",IF(AND(OR(V178=V177,W178=W177),F178=F177,K178=K177,N178=N177),G177,MAX(IF(B178=B$6:$B177,$G$6:G177))+1),"")</f>
        <v/>
      </c>
      <c r="H178" s="457" t="str">
        <f t="shared" si="89"/>
        <v/>
      </c>
      <c r="I178" s="457" t="str">
        <f t="array" ref="I178">IF(C178&lt;&gt;"",IF(AND(OR(V178=V177,W178=W177),F178=F177,K178=K177,N178=N177),I177,MAX(IF(C178=C$6:$C177,$I$6:I177))+1),"")</f>
        <v/>
      </c>
      <c r="J178" s="457" t="str">
        <f t="shared" si="90"/>
        <v/>
      </c>
      <c r="K178" s="1065"/>
      <c r="L178" s="459" t="str">
        <f>IF($K178&gt;0,VLOOKUP($K178,NV!$B$4:$C$33,2,0),"")</f>
        <v/>
      </c>
      <c r="M178" s="460"/>
      <c r="N178" s="461" t="str">
        <f t="shared" si="104"/>
        <v/>
      </c>
      <c r="O178" s="458"/>
      <c r="P178" s="458"/>
      <c r="Q178" s="461" t="str">
        <f t="shared" si="105"/>
        <v/>
      </c>
      <c r="R178" s="458"/>
      <c r="S178" s="458"/>
      <c r="T178" s="462" t="str">
        <f>IFERROR(INDEX(NX!$L$9:$L$168,MATCH($A178&amp;$P178,NX!$B$9:$B$169,0)),"")</f>
        <v/>
      </c>
      <c r="U178" s="458"/>
      <c r="V178" s="463"/>
      <c r="W178" s="463"/>
      <c r="X178" s="464"/>
      <c r="Y178" s="452" t="str">
        <f t="shared" si="106"/>
        <v/>
      </c>
      <c r="Z178" s="452" t="str">
        <f t="shared" si="107"/>
        <v/>
      </c>
      <c r="AA178" s="465" t="str">
        <f t="shared" si="91"/>
        <v>Trùng mã</v>
      </c>
      <c r="AB178" s="466"/>
      <c r="AC178" s="467">
        <f t="shared" si="92"/>
        <v>0</v>
      </c>
      <c r="AD178" s="468" t="str">
        <f t="shared" si="108"/>
        <v/>
      </c>
      <c r="AE178" s="468" t="str">
        <f t="shared" si="109"/>
        <v/>
      </c>
      <c r="AF178" s="469" t="str">
        <f t="shared" si="110"/>
        <v/>
      </c>
      <c r="AG178" s="468" t="str">
        <f t="shared" si="111"/>
        <v/>
      </c>
      <c r="AH178" s="470" t="str">
        <f t="shared" si="93"/>
        <v/>
      </c>
      <c r="AI178" s="471" t="str">
        <f>IF($AB178&lt;&gt;"",VLOOKUP($M178,DMKH!$B$6:$F$1822,3,0),"")</f>
        <v/>
      </c>
      <c r="AJ178" s="472">
        <f t="shared" si="112"/>
        <v>0</v>
      </c>
      <c r="AK178" s="472">
        <f t="shared" si="113"/>
        <v>0</v>
      </c>
      <c r="AL178" s="473">
        <f t="shared" si="94"/>
        <v>0</v>
      </c>
      <c r="AM178" s="473" t="str">
        <f t="shared" si="95"/>
        <v/>
      </c>
      <c r="AN178" s="474" t="str">
        <f t="shared" si="96"/>
        <v/>
      </c>
      <c r="AO178" s="475" t="str">
        <f t="shared" si="97"/>
        <v/>
      </c>
      <c r="AP178" s="475" t="str">
        <f t="shared" si="98"/>
        <v/>
      </c>
      <c r="AQ178" s="475" t="str">
        <f t="shared" si="99"/>
        <v>0-</v>
      </c>
      <c r="AR178" s="475" t="str">
        <f t="shared" si="100"/>
        <v>0-</v>
      </c>
      <c r="AS178" s="475" t="str">
        <f t="shared" si="114"/>
        <v/>
      </c>
      <c r="AT178" s="475" t="str">
        <f t="shared" si="115"/>
        <v/>
      </c>
      <c r="AU178" s="475" t="str">
        <f t="shared" si="101"/>
        <v>0</v>
      </c>
      <c r="AV178" s="475" t="str">
        <f t="shared" si="102"/>
        <v>0</v>
      </c>
      <c r="AW178" s="475" t="str">
        <f t="shared" si="103"/>
        <v>0--</v>
      </c>
    </row>
    <row r="179" spans="1:49">
      <c r="A179" s="452">
        <f t="shared" si="116"/>
        <v>0</v>
      </c>
      <c r="B179" s="476"/>
      <c r="C179" s="476"/>
      <c r="D179" s="463"/>
      <c r="E179" s="463"/>
      <c r="F179" s="455"/>
      <c r="G179" s="456" t="str">
        <f t="array" ref="G179">IF(B179&lt;&gt;"",IF(AND(OR(V179=V178,W179=W178),F179=F178,K179=K178,N179=N178),G178,MAX(IF(B179=B$6:$B178,$G$6:G178))+1),"")</f>
        <v/>
      </c>
      <c r="H179" s="457" t="str">
        <f t="shared" si="89"/>
        <v/>
      </c>
      <c r="I179" s="457" t="str">
        <f t="array" ref="I179">IF(C179&lt;&gt;"",IF(AND(OR(V179=V178,W179=W178),F179=F178,K179=K178,N179=N178),I178,MAX(IF(C179=C$6:$C178,$I$6:I178))+1),"")</f>
        <v/>
      </c>
      <c r="J179" s="457" t="str">
        <f t="shared" si="90"/>
        <v/>
      </c>
      <c r="K179" s="1065"/>
      <c r="L179" s="459" t="str">
        <f>IF($K179&gt;0,VLOOKUP($K179,NV!$B$4:$C$33,2,0),"")</f>
        <v/>
      </c>
      <c r="M179" s="460"/>
      <c r="N179" s="461" t="str">
        <f t="shared" si="104"/>
        <v/>
      </c>
      <c r="O179" s="458"/>
      <c r="P179" s="458"/>
      <c r="Q179" s="461" t="str">
        <f t="shared" si="105"/>
        <v/>
      </c>
      <c r="R179" s="458"/>
      <c r="S179" s="458"/>
      <c r="T179" s="462" t="str">
        <f>IFERROR(INDEX(NX!$L$9:$L$168,MATCH($A179&amp;$P179,NX!$B$9:$B$169,0)),"")</f>
        <v/>
      </c>
      <c r="U179" s="458"/>
      <c r="V179" s="463"/>
      <c r="W179" s="463"/>
      <c r="X179" s="464"/>
      <c r="Y179" s="452" t="str">
        <f t="shared" si="106"/>
        <v/>
      </c>
      <c r="Z179" s="452" t="str">
        <f t="shared" si="107"/>
        <v/>
      </c>
      <c r="AA179" s="465" t="str">
        <f t="shared" si="91"/>
        <v>Trùng mã</v>
      </c>
      <c r="AB179" s="466"/>
      <c r="AC179" s="467">
        <f t="shared" si="92"/>
        <v>0</v>
      </c>
      <c r="AD179" s="468" t="str">
        <f t="shared" si="108"/>
        <v/>
      </c>
      <c r="AE179" s="468" t="str">
        <f t="shared" si="109"/>
        <v/>
      </c>
      <c r="AF179" s="469" t="str">
        <f t="shared" si="110"/>
        <v/>
      </c>
      <c r="AG179" s="468" t="str">
        <f t="shared" si="111"/>
        <v/>
      </c>
      <c r="AH179" s="470" t="str">
        <f t="shared" si="93"/>
        <v/>
      </c>
      <c r="AI179" s="471" t="str">
        <f>IF($AB179&lt;&gt;"",VLOOKUP($M179,DMKH!$B$6:$F$1822,3,0),"")</f>
        <v/>
      </c>
      <c r="AJ179" s="472">
        <f t="shared" si="112"/>
        <v>0</v>
      </c>
      <c r="AK179" s="472">
        <f t="shared" si="113"/>
        <v>0</v>
      </c>
      <c r="AL179" s="473">
        <f t="shared" si="94"/>
        <v>0</v>
      </c>
      <c r="AM179" s="473" t="str">
        <f t="shared" si="95"/>
        <v/>
      </c>
      <c r="AN179" s="474" t="str">
        <f t="shared" si="96"/>
        <v/>
      </c>
      <c r="AO179" s="475" t="str">
        <f t="shared" si="97"/>
        <v/>
      </c>
      <c r="AP179" s="475" t="str">
        <f t="shared" si="98"/>
        <v/>
      </c>
      <c r="AQ179" s="475" t="str">
        <f t="shared" si="99"/>
        <v>0-</v>
      </c>
      <c r="AR179" s="475" t="str">
        <f t="shared" si="100"/>
        <v>0-</v>
      </c>
      <c r="AS179" s="475" t="str">
        <f t="shared" si="114"/>
        <v/>
      </c>
      <c r="AT179" s="475" t="str">
        <f t="shared" si="115"/>
        <v/>
      </c>
      <c r="AU179" s="475" t="str">
        <f t="shared" si="101"/>
        <v>0</v>
      </c>
      <c r="AV179" s="475" t="str">
        <f t="shared" si="102"/>
        <v>0</v>
      </c>
      <c r="AW179" s="475" t="str">
        <f t="shared" si="103"/>
        <v>0--</v>
      </c>
    </row>
    <row r="180" spans="1:49">
      <c r="A180" s="452">
        <f t="shared" si="116"/>
        <v>0</v>
      </c>
      <c r="B180" s="476"/>
      <c r="C180" s="476"/>
      <c r="D180" s="463"/>
      <c r="E180" s="463"/>
      <c r="F180" s="455"/>
      <c r="G180" s="456" t="str">
        <f t="array" ref="G180">IF(B180&lt;&gt;"",IF(AND(OR(V180=V179,W180=W179),F180=F179,K180=K179,N180=N179),G179,MAX(IF(B180=B$6:$B179,$G$6:G179))+1),"")</f>
        <v/>
      </c>
      <c r="H180" s="457" t="str">
        <f t="shared" si="89"/>
        <v/>
      </c>
      <c r="I180" s="457" t="str">
        <f t="array" ref="I180">IF(C180&lt;&gt;"",IF(AND(OR(V180=V179,W180=W179),F180=F179,K180=K179,N180=N179),I179,MAX(IF(C180=C$6:$C179,$I$6:I179))+1),"")</f>
        <v/>
      </c>
      <c r="J180" s="457" t="str">
        <f t="shared" si="90"/>
        <v/>
      </c>
      <c r="K180" s="1065"/>
      <c r="L180" s="459" t="str">
        <f>IF($K180&gt;0,VLOOKUP($K180,NV!$B$4:$C$33,2,0),"")</f>
        <v/>
      </c>
      <c r="M180" s="460"/>
      <c r="N180" s="461" t="str">
        <f t="shared" si="104"/>
        <v/>
      </c>
      <c r="O180" s="458"/>
      <c r="P180" s="458"/>
      <c r="Q180" s="461" t="str">
        <f t="shared" si="105"/>
        <v/>
      </c>
      <c r="R180" s="458"/>
      <c r="S180" s="458"/>
      <c r="T180" s="462" t="str">
        <f>IFERROR(INDEX(NX!$L$9:$L$168,MATCH($A180&amp;$P180,NX!$B$9:$B$169,0)),"")</f>
        <v/>
      </c>
      <c r="U180" s="458"/>
      <c r="V180" s="463"/>
      <c r="W180" s="463"/>
      <c r="X180" s="464"/>
      <c r="Y180" s="452" t="str">
        <f t="shared" si="106"/>
        <v/>
      </c>
      <c r="Z180" s="452" t="str">
        <f t="shared" si="107"/>
        <v/>
      </c>
      <c r="AA180" s="465" t="str">
        <f t="shared" si="91"/>
        <v>Trùng mã</v>
      </c>
      <c r="AB180" s="466"/>
      <c r="AC180" s="467">
        <f t="shared" si="92"/>
        <v>0</v>
      </c>
      <c r="AD180" s="468" t="str">
        <f t="shared" si="108"/>
        <v/>
      </c>
      <c r="AE180" s="468" t="str">
        <f t="shared" si="109"/>
        <v/>
      </c>
      <c r="AF180" s="469" t="str">
        <f t="shared" si="110"/>
        <v/>
      </c>
      <c r="AG180" s="468" t="str">
        <f t="shared" si="111"/>
        <v/>
      </c>
      <c r="AH180" s="470" t="str">
        <f t="shared" si="93"/>
        <v/>
      </c>
      <c r="AI180" s="471" t="str">
        <f>IF($AB180&lt;&gt;"",VLOOKUP($M180,DMKH!$B$6:$F$1822,3,0),"")</f>
        <v/>
      </c>
      <c r="AJ180" s="472">
        <f t="shared" si="112"/>
        <v>0</v>
      </c>
      <c r="AK180" s="472">
        <f t="shared" si="113"/>
        <v>0</v>
      </c>
      <c r="AL180" s="473">
        <f t="shared" si="94"/>
        <v>0</v>
      </c>
      <c r="AM180" s="473" t="str">
        <f t="shared" si="95"/>
        <v/>
      </c>
      <c r="AN180" s="474" t="str">
        <f t="shared" si="96"/>
        <v/>
      </c>
      <c r="AO180" s="475" t="str">
        <f t="shared" si="97"/>
        <v/>
      </c>
      <c r="AP180" s="475" t="str">
        <f t="shared" si="98"/>
        <v/>
      </c>
      <c r="AQ180" s="475" t="str">
        <f t="shared" si="99"/>
        <v>0-</v>
      </c>
      <c r="AR180" s="475" t="str">
        <f t="shared" si="100"/>
        <v>0-</v>
      </c>
      <c r="AS180" s="475" t="str">
        <f t="shared" si="114"/>
        <v/>
      </c>
      <c r="AT180" s="475" t="str">
        <f t="shared" si="115"/>
        <v/>
      </c>
      <c r="AU180" s="475" t="str">
        <f t="shared" si="101"/>
        <v>0</v>
      </c>
      <c r="AV180" s="475" t="str">
        <f t="shared" si="102"/>
        <v>0</v>
      </c>
      <c r="AW180" s="475" t="str">
        <f t="shared" si="103"/>
        <v>0--</v>
      </c>
    </row>
    <row r="181" spans="1:49">
      <c r="A181" s="452">
        <f t="shared" si="116"/>
        <v>0</v>
      </c>
      <c r="B181" s="476"/>
      <c r="C181" s="476"/>
      <c r="D181" s="463"/>
      <c r="E181" s="463"/>
      <c r="F181" s="455"/>
      <c r="G181" s="456" t="str">
        <f t="array" ref="G181">IF(B181&lt;&gt;"",IF(AND(OR(V181=V180,W181=W180),F181=F180,K181=K180,N181=N180),G180,MAX(IF(B181=B$6:$B180,$G$6:G180))+1),"")</f>
        <v/>
      </c>
      <c r="H181" s="457" t="str">
        <f t="shared" si="89"/>
        <v/>
      </c>
      <c r="I181" s="457" t="str">
        <f t="array" ref="I181">IF(C181&lt;&gt;"",IF(AND(OR(V181=V180,W181=W180),F181=F180,K181=K180,N181=N180),I180,MAX(IF(C181=C$6:$C180,$I$6:I180))+1),"")</f>
        <v/>
      </c>
      <c r="J181" s="457" t="str">
        <f t="shared" si="90"/>
        <v/>
      </c>
      <c r="K181" s="1065"/>
      <c r="L181" s="459" t="str">
        <f>IF($K181&gt;0,VLOOKUP($K181,NV!$B$4:$C$33,2,0),"")</f>
        <v/>
      </c>
      <c r="M181" s="460"/>
      <c r="N181" s="461" t="str">
        <f t="shared" si="104"/>
        <v/>
      </c>
      <c r="O181" s="458"/>
      <c r="P181" s="458"/>
      <c r="Q181" s="461" t="str">
        <f t="shared" si="105"/>
        <v/>
      </c>
      <c r="R181" s="458"/>
      <c r="S181" s="458"/>
      <c r="T181" s="462" t="str">
        <f>IFERROR(INDEX(NX!$L$9:$L$168,MATCH($A181&amp;$P181,NX!$B$9:$B$169,0)),"")</f>
        <v/>
      </c>
      <c r="U181" s="458"/>
      <c r="V181" s="463"/>
      <c r="W181" s="463"/>
      <c r="X181" s="464"/>
      <c r="Y181" s="452" t="str">
        <f t="shared" si="106"/>
        <v/>
      </c>
      <c r="Z181" s="452" t="str">
        <f t="shared" si="107"/>
        <v/>
      </c>
      <c r="AA181" s="465" t="str">
        <f t="shared" si="91"/>
        <v>Trùng mã</v>
      </c>
      <c r="AB181" s="466"/>
      <c r="AC181" s="467">
        <f t="shared" si="92"/>
        <v>0</v>
      </c>
      <c r="AD181" s="468" t="str">
        <f t="shared" si="108"/>
        <v/>
      </c>
      <c r="AE181" s="468" t="str">
        <f t="shared" si="109"/>
        <v/>
      </c>
      <c r="AF181" s="469" t="str">
        <f t="shared" si="110"/>
        <v/>
      </c>
      <c r="AG181" s="468" t="str">
        <f t="shared" si="111"/>
        <v/>
      </c>
      <c r="AH181" s="470" t="str">
        <f t="shared" si="93"/>
        <v/>
      </c>
      <c r="AI181" s="471" t="str">
        <f>IF($AB181&lt;&gt;"",VLOOKUP($M181,DMKH!$B$6:$F$1822,3,0),"")</f>
        <v/>
      </c>
      <c r="AJ181" s="472">
        <f t="shared" si="112"/>
        <v>0</v>
      </c>
      <c r="AK181" s="472">
        <f t="shared" si="113"/>
        <v>0</v>
      </c>
      <c r="AL181" s="473">
        <f t="shared" si="94"/>
        <v>0</v>
      </c>
      <c r="AM181" s="473" t="str">
        <f t="shared" si="95"/>
        <v/>
      </c>
      <c r="AN181" s="474" t="str">
        <f t="shared" si="96"/>
        <v/>
      </c>
      <c r="AO181" s="475" t="str">
        <f t="shared" si="97"/>
        <v/>
      </c>
      <c r="AP181" s="475" t="str">
        <f t="shared" si="98"/>
        <v/>
      </c>
      <c r="AQ181" s="475" t="str">
        <f t="shared" si="99"/>
        <v>0-</v>
      </c>
      <c r="AR181" s="475" t="str">
        <f t="shared" si="100"/>
        <v>0-</v>
      </c>
      <c r="AS181" s="475" t="str">
        <f t="shared" si="114"/>
        <v/>
      </c>
      <c r="AT181" s="475" t="str">
        <f t="shared" si="115"/>
        <v/>
      </c>
      <c r="AU181" s="475" t="str">
        <f t="shared" si="101"/>
        <v>0</v>
      </c>
      <c r="AV181" s="475" t="str">
        <f t="shared" si="102"/>
        <v>0</v>
      </c>
      <c r="AW181" s="475" t="str">
        <f t="shared" si="103"/>
        <v>0--</v>
      </c>
    </row>
    <row r="182" spans="1:49">
      <c r="A182" s="452">
        <f t="shared" si="116"/>
        <v>0</v>
      </c>
      <c r="B182" s="476"/>
      <c r="C182" s="476"/>
      <c r="D182" s="463"/>
      <c r="E182" s="463"/>
      <c r="F182" s="455"/>
      <c r="G182" s="456" t="str">
        <f t="array" ref="G182">IF(B182&lt;&gt;"",IF(AND(OR(V182=V181,W182=W181),F182=F181,K182=K181,N182=N181),G181,MAX(IF(B182=B$6:$B181,$G$6:G181))+1),"")</f>
        <v/>
      </c>
      <c r="H182" s="457" t="str">
        <f t="shared" si="89"/>
        <v/>
      </c>
      <c r="I182" s="457" t="str">
        <f t="array" ref="I182">IF(C182&lt;&gt;"",IF(AND(OR(V182=V181,W182=W181),F182=F181,K182=K181,N182=N181),I181,MAX(IF(C182=C$6:$C181,$I$6:I181))+1),"")</f>
        <v/>
      </c>
      <c r="J182" s="457" t="str">
        <f t="shared" si="90"/>
        <v/>
      </c>
      <c r="K182" s="1065"/>
      <c r="L182" s="459" t="str">
        <f>IF($K182&gt;0,VLOOKUP($K182,NV!$B$4:$C$33,2,0),"")</f>
        <v/>
      </c>
      <c r="M182" s="460"/>
      <c r="N182" s="461" t="str">
        <f t="shared" si="104"/>
        <v/>
      </c>
      <c r="O182" s="458"/>
      <c r="P182" s="458"/>
      <c r="Q182" s="461" t="str">
        <f t="shared" si="105"/>
        <v/>
      </c>
      <c r="R182" s="458"/>
      <c r="S182" s="458"/>
      <c r="T182" s="462" t="str">
        <f>IFERROR(INDEX(NX!$L$9:$L$168,MATCH($A182&amp;$P182,NX!$B$9:$B$169,0)),"")</f>
        <v/>
      </c>
      <c r="U182" s="458"/>
      <c r="V182" s="463"/>
      <c r="W182" s="463"/>
      <c r="X182" s="464"/>
      <c r="Y182" s="452" t="str">
        <f t="shared" si="106"/>
        <v/>
      </c>
      <c r="Z182" s="452" t="str">
        <f t="shared" si="107"/>
        <v/>
      </c>
      <c r="AA182" s="465" t="str">
        <f t="shared" si="91"/>
        <v>Trùng mã</v>
      </c>
      <c r="AB182" s="466"/>
      <c r="AC182" s="467">
        <f t="shared" si="92"/>
        <v>0</v>
      </c>
      <c r="AD182" s="468" t="str">
        <f t="shared" si="108"/>
        <v/>
      </c>
      <c r="AE182" s="468" t="str">
        <f t="shared" si="109"/>
        <v/>
      </c>
      <c r="AF182" s="469" t="str">
        <f t="shared" si="110"/>
        <v/>
      </c>
      <c r="AG182" s="468" t="str">
        <f t="shared" si="111"/>
        <v/>
      </c>
      <c r="AH182" s="470" t="str">
        <f t="shared" si="93"/>
        <v/>
      </c>
      <c r="AI182" s="471" t="str">
        <f>IF($AB182&lt;&gt;"",VLOOKUP($M182,DMKH!$B$6:$F$1822,3,0),"")</f>
        <v/>
      </c>
      <c r="AJ182" s="472">
        <f t="shared" si="112"/>
        <v>0</v>
      </c>
      <c r="AK182" s="472">
        <f t="shared" si="113"/>
        <v>0</v>
      </c>
      <c r="AL182" s="473">
        <f t="shared" si="94"/>
        <v>0</v>
      </c>
      <c r="AM182" s="473" t="str">
        <f t="shared" si="95"/>
        <v/>
      </c>
      <c r="AN182" s="474" t="str">
        <f t="shared" si="96"/>
        <v/>
      </c>
      <c r="AO182" s="475" t="str">
        <f t="shared" si="97"/>
        <v/>
      </c>
      <c r="AP182" s="475" t="str">
        <f t="shared" si="98"/>
        <v/>
      </c>
      <c r="AQ182" s="475" t="str">
        <f t="shared" si="99"/>
        <v>0-</v>
      </c>
      <c r="AR182" s="475" t="str">
        <f t="shared" si="100"/>
        <v>0-</v>
      </c>
      <c r="AS182" s="475" t="str">
        <f t="shared" si="114"/>
        <v/>
      </c>
      <c r="AT182" s="475" t="str">
        <f t="shared" si="115"/>
        <v/>
      </c>
      <c r="AU182" s="475" t="str">
        <f t="shared" si="101"/>
        <v>0</v>
      </c>
      <c r="AV182" s="475" t="str">
        <f t="shared" si="102"/>
        <v>0</v>
      </c>
      <c r="AW182" s="475" t="str">
        <f t="shared" si="103"/>
        <v>0--</v>
      </c>
    </row>
    <row r="183" spans="1:49">
      <c r="A183" s="452">
        <f t="shared" si="116"/>
        <v>0</v>
      </c>
      <c r="B183" s="476"/>
      <c r="C183" s="476"/>
      <c r="D183" s="463"/>
      <c r="E183" s="463"/>
      <c r="F183" s="455"/>
      <c r="G183" s="456" t="str">
        <f t="array" ref="G183">IF(B183&lt;&gt;"",IF(AND(OR(V183=V182,W183=W182),F183=F182,K183=K182,N183=N182),G182,MAX(IF(B183=B$6:$B182,$G$6:G182))+1),"")</f>
        <v/>
      </c>
      <c r="H183" s="457" t="str">
        <f t="shared" si="89"/>
        <v/>
      </c>
      <c r="I183" s="457" t="str">
        <f t="array" ref="I183">IF(C183&lt;&gt;"",IF(AND(OR(V183=V182,W183=W182),F183=F182,K183=K182,N183=N182),I182,MAX(IF(C183=C$6:$C182,$I$6:I182))+1),"")</f>
        <v/>
      </c>
      <c r="J183" s="457" t="str">
        <f t="shared" si="90"/>
        <v/>
      </c>
      <c r="K183" s="1065"/>
      <c r="L183" s="459" t="str">
        <f>IF($K183&gt;0,VLOOKUP($K183,NV!$B$4:$C$33,2,0),"")</f>
        <v/>
      </c>
      <c r="M183" s="460"/>
      <c r="N183" s="461" t="str">
        <f t="shared" si="104"/>
        <v/>
      </c>
      <c r="O183" s="458"/>
      <c r="P183" s="458"/>
      <c r="Q183" s="461" t="str">
        <f t="shared" si="105"/>
        <v/>
      </c>
      <c r="R183" s="458"/>
      <c r="S183" s="458"/>
      <c r="T183" s="462" t="str">
        <f>IFERROR(INDEX(NX!$L$9:$L$168,MATCH($A183&amp;$P183,NX!$B$9:$B$169,0)),"")</f>
        <v/>
      </c>
      <c r="U183" s="458"/>
      <c r="V183" s="463"/>
      <c r="W183" s="463"/>
      <c r="X183" s="464"/>
      <c r="Y183" s="452" t="str">
        <f t="shared" si="106"/>
        <v/>
      </c>
      <c r="Z183" s="452" t="str">
        <f t="shared" si="107"/>
        <v/>
      </c>
      <c r="AA183" s="465" t="str">
        <f t="shared" si="91"/>
        <v>Trùng mã</v>
      </c>
      <c r="AB183" s="466"/>
      <c r="AC183" s="467">
        <f t="shared" si="92"/>
        <v>0</v>
      </c>
      <c r="AD183" s="468" t="str">
        <f t="shared" si="108"/>
        <v/>
      </c>
      <c r="AE183" s="468" t="str">
        <f t="shared" si="109"/>
        <v/>
      </c>
      <c r="AF183" s="469" t="str">
        <f t="shared" si="110"/>
        <v/>
      </c>
      <c r="AG183" s="468" t="str">
        <f t="shared" si="111"/>
        <v/>
      </c>
      <c r="AH183" s="470" t="str">
        <f t="shared" si="93"/>
        <v/>
      </c>
      <c r="AI183" s="471" t="str">
        <f>IF($AB183&lt;&gt;"",VLOOKUP($M183,DMKH!$B$6:$F$1822,3,0),"")</f>
        <v/>
      </c>
      <c r="AJ183" s="472">
        <f t="shared" si="112"/>
        <v>0</v>
      </c>
      <c r="AK183" s="472">
        <f t="shared" si="113"/>
        <v>0</v>
      </c>
      <c r="AL183" s="473">
        <f t="shared" si="94"/>
        <v>0</v>
      </c>
      <c r="AM183" s="473" t="str">
        <f t="shared" si="95"/>
        <v/>
      </c>
      <c r="AN183" s="474" t="str">
        <f t="shared" si="96"/>
        <v/>
      </c>
      <c r="AO183" s="475" t="str">
        <f t="shared" si="97"/>
        <v/>
      </c>
      <c r="AP183" s="475" t="str">
        <f t="shared" si="98"/>
        <v/>
      </c>
      <c r="AQ183" s="475" t="str">
        <f t="shared" si="99"/>
        <v>0-</v>
      </c>
      <c r="AR183" s="475" t="str">
        <f t="shared" si="100"/>
        <v>0-</v>
      </c>
      <c r="AS183" s="475" t="str">
        <f t="shared" si="114"/>
        <v/>
      </c>
      <c r="AT183" s="475" t="str">
        <f t="shared" si="115"/>
        <v/>
      </c>
      <c r="AU183" s="475" t="str">
        <f t="shared" si="101"/>
        <v>0</v>
      </c>
      <c r="AV183" s="475" t="str">
        <f t="shared" si="102"/>
        <v>0</v>
      </c>
      <c r="AW183" s="475" t="str">
        <f t="shared" si="103"/>
        <v>0--</v>
      </c>
    </row>
    <row r="184" spans="1:49">
      <c r="A184" s="452">
        <f t="shared" si="116"/>
        <v>0</v>
      </c>
      <c r="B184" s="476"/>
      <c r="C184" s="476"/>
      <c r="D184" s="463"/>
      <c r="E184" s="463"/>
      <c r="F184" s="455"/>
      <c r="G184" s="456" t="str">
        <f t="array" ref="G184">IF(B184&lt;&gt;"",IF(AND(OR(V184=V183,W184=W183),F184=F183,K184=K183,N184=N183),G183,MAX(IF(B184=B$6:$B183,$G$6:G183))+1),"")</f>
        <v/>
      </c>
      <c r="H184" s="457" t="str">
        <f t="shared" si="89"/>
        <v/>
      </c>
      <c r="I184" s="457" t="str">
        <f t="array" ref="I184">IF(C184&lt;&gt;"",IF(AND(OR(V184=V183,W184=W183),F184=F183,K184=K183,N184=N183),I183,MAX(IF(C184=C$6:$C183,$I$6:I183))+1),"")</f>
        <v/>
      </c>
      <c r="J184" s="457" t="str">
        <f t="shared" si="90"/>
        <v/>
      </c>
      <c r="K184" s="1065"/>
      <c r="L184" s="459" t="str">
        <f>IF($K184&gt;0,VLOOKUP($K184,NV!$B$4:$C$33,2,0),"")</f>
        <v/>
      </c>
      <c r="M184" s="460"/>
      <c r="N184" s="461" t="str">
        <f t="shared" si="104"/>
        <v/>
      </c>
      <c r="O184" s="458"/>
      <c r="P184" s="458"/>
      <c r="Q184" s="461" t="str">
        <f t="shared" si="105"/>
        <v/>
      </c>
      <c r="R184" s="458"/>
      <c r="S184" s="458"/>
      <c r="T184" s="462" t="str">
        <f>IFERROR(INDEX(NX!$L$9:$L$168,MATCH($A184&amp;$P184,NX!$B$9:$B$169,0)),"")</f>
        <v/>
      </c>
      <c r="U184" s="458"/>
      <c r="V184" s="463"/>
      <c r="W184" s="463"/>
      <c r="X184" s="464"/>
      <c r="Y184" s="452" t="str">
        <f t="shared" si="106"/>
        <v/>
      </c>
      <c r="Z184" s="452" t="str">
        <f t="shared" si="107"/>
        <v/>
      </c>
      <c r="AA184" s="465" t="str">
        <f t="shared" si="91"/>
        <v>Trùng mã</v>
      </c>
      <c r="AB184" s="466"/>
      <c r="AC184" s="467">
        <f t="shared" si="92"/>
        <v>0</v>
      </c>
      <c r="AD184" s="468" t="str">
        <f t="shared" si="108"/>
        <v/>
      </c>
      <c r="AE184" s="468" t="str">
        <f t="shared" si="109"/>
        <v/>
      </c>
      <c r="AF184" s="469" t="str">
        <f t="shared" si="110"/>
        <v/>
      </c>
      <c r="AG184" s="468" t="str">
        <f t="shared" si="111"/>
        <v/>
      </c>
      <c r="AH184" s="470" t="str">
        <f t="shared" si="93"/>
        <v/>
      </c>
      <c r="AI184" s="471" t="str">
        <f>IF($AB184&lt;&gt;"",VLOOKUP($M184,DMKH!$B$6:$F$1822,3,0),"")</f>
        <v/>
      </c>
      <c r="AJ184" s="472">
        <f t="shared" si="112"/>
        <v>0</v>
      </c>
      <c r="AK184" s="472">
        <f t="shared" si="113"/>
        <v>0</v>
      </c>
      <c r="AL184" s="473">
        <f t="shared" si="94"/>
        <v>0</v>
      </c>
      <c r="AM184" s="473" t="str">
        <f t="shared" si="95"/>
        <v/>
      </c>
      <c r="AN184" s="474" t="str">
        <f t="shared" si="96"/>
        <v/>
      </c>
      <c r="AO184" s="475" t="str">
        <f t="shared" si="97"/>
        <v/>
      </c>
      <c r="AP184" s="475" t="str">
        <f t="shared" si="98"/>
        <v/>
      </c>
      <c r="AQ184" s="475" t="str">
        <f t="shared" si="99"/>
        <v>0-</v>
      </c>
      <c r="AR184" s="475" t="str">
        <f t="shared" si="100"/>
        <v>0-</v>
      </c>
      <c r="AS184" s="475" t="str">
        <f t="shared" si="114"/>
        <v/>
      </c>
      <c r="AT184" s="475" t="str">
        <f t="shared" si="115"/>
        <v/>
      </c>
      <c r="AU184" s="475" t="str">
        <f t="shared" si="101"/>
        <v>0</v>
      </c>
      <c r="AV184" s="475" t="str">
        <f t="shared" si="102"/>
        <v>0</v>
      </c>
      <c r="AW184" s="475" t="str">
        <f t="shared" si="103"/>
        <v>0--</v>
      </c>
    </row>
    <row r="185" spans="1:49">
      <c r="A185" s="452">
        <f t="shared" si="116"/>
        <v>0</v>
      </c>
      <c r="B185" s="476"/>
      <c r="C185" s="476"/>
      <c r="D185" s="463"/>
      <c r="E185" s="463"/>
      <c r="F185" s="455"/>
      <c r="G185" s="456" t="str">
        <f t="array" ref="G185">IF(B185&lt;&gt;"",IF(AND(OR(V185=V184,W185=W184),F185=F184,K185=K184,N185=N184),G184,MAX(IF(B185=B$6:$B184,$G$6:G184))+1),"")</f>
        <v/>
      </c>
      <c r="H185" s="457" t="str">
        <f t="shared" si="89"/>
        <v/>
      </c>
      <c r="I185" s="457" t="str">
        <f t="array" ref="I185">IF(C185&lt;&gt;"",IF(AND(OR(V185=V184,W185=W184),F185=F184,K185=K184,N185=N184),I184,MAX(IF(C185=C$6:$C184,$I$6:I184))+1),"")</f>
        <v/>
      </c>
      <c r="J185" s="457" t="str">
        <f t="shared" si="90"/>
        <v/>
      </c>
      <c r="K185" s="1065"/>
      <c r="L185" s="459" t="str">
        <f>IF($K185&gt;0,VLOOKUP($K185,NV!$B$4:$C$33,2,0),"")</f>
        <v/>
      </c>
      <c r="M185" s="460"/>
      <c r="N185" s="461" t="str">
        <f t="shared" si="104"/>
        <v/>
      </c>
      <c r="O185" s="458"/>
      <c r="P185" s="458"/>
      <c r="Q185" s="461" t="str">
        <f t="shared" si="105"/>
        <v/>
      </c>
      <c r="R185" s="458"/>
      <c r="S185" s="458"/>
      <c r="T185" s="462" t="str">
        <f>IFERROR(INDEX(NX!$L$9:$L$168,MATCH($A185&amp;$P185,NX!$B$9:$B$169,0)),"")</f>
        <v/>
      </c>
      <c r="U185" s="458"/>
      <c r="V185" s="463"/>
      <c r="W185" s="463"/>
      <c r="X185" s="464"/>
      <c r="Y185" s="452" t="str">
        <f t="shared" si="106"/>
        <v/>
      </c>
      <c r="Z185" s="452" t="str">
        <f t="shared" si="107"/>
        <v/>
      </c>
      <c r="AA185" s="465" t="str">
        <f t="shared" si="91"/>
        <v>Trùng mã</v>
      </c>
      <c r="AB185" s="466"/>
      <c r="AC185" s="467">
        <f t="shared" si="92"/>
        <v>0</v>
      </c>
      <c r="AD185" s="468" t="str">
        <f t="shared" si="108"/>
        <v/>
      </c>
      <c r="AE185" s="468" t="str">
        <f t="shared" si="109"/>
        <v/>
      </c>
      <c r="AF185" s="469" t="str">
        <f t="shared" si="110"/>
        <v/>
      </c>
      <c r="AG185" s="468" t="str">
        <f t="shared" si="111"/>
        <v/>
      </c>
      <c r="AH185" s="470" t="str">
        <f t="shared" si="93"/>
        <v/>
      </c>
      <c r="AI185" s="471" t="str">
        <f>IF($AB185&lt;&gt;"",VLOOKUP($M185,DMKH!$B$6:$F$1822,3,0),"")</f>
        <v/>
      </c>
      <c r="AJ185" s="472">
        <f t="shared" si="112"/>
        <v>0</v>
      </c>
      <c r="AK185" s="472">
        <f t="shared" si="113"/>
        <v>0</v>
      </c>
      <c r="AL185" s="473">
        <f t="shared" si="94"/>
        <v>0</v>
      </c>
      <c r="AM185" s="473" t="str">
        <f t="shared" si="95"/>
        <v/>
      </c>
      <c r="AN185" s="474" t="str">
        <f t="shared" si="96"/>
        <v/>
      </c>
      <c r="AO185" s="475" t="str">
        <f t="shared" si="97"/>
        <v/>
      </c>
      <c r="AP185" s="475" t="str">
        <f t="shared" si="98"/>
        <v/>
      </c>
      <c r="AQ185" s="475" t="str">
        <f t="shared" si="99"/>
        <v>0-</v>
      </c>
      <c r="AR185" s="475" t="str">
        <f t="shared" si="100"/>
        <v>0-</v>
      </c>
      <c r="AS185" s="475" t="str">
        <f t="shared" si="114"/>
        <v/>
      </c>
      <c r="AT185" s="475" t="str">
        <f t="shared" si="115"/>
        <v/>
      </c>
      <c r="AU185" s="475" t="str">
        <f t="shared" si="101"/>
        <v>0</v>
      </c>
      <c r="AV185" s="475" t="str">
        <f t="shared" si="102"/>
        <v>0</v>
      </c>
      <c r="AW185" s="475" t="str">
        <f t="shared" si="103"/>
        <v>0--</v>
      </c>
    </row>
    <row r="186" spans="1:49">
      <c r="A186" s="452">
        <f t="shared" si="116"/>
        <v>0</v>
      </c>
      <c r="B186" s="476"/>
      <c r="C186" s="476"/>
      <c r="D186" s="463"/>
      <c r="E186" s="463"/>
      <c r="F186" s="455"/>
      <c r="G186" s="456" t="str">
        <f t="array" ref="G186">IF(B186&lt;&gt;"",IF(AND(OR(V186=V185,W186=W185),F186=F185,K186=K185,N186=N185),G185,MAX(IF(B186=B$6:$B185,$G$6:G185))+1),"")</f>
        <v/>
      </c>
      <c r="H186" s="457" t="str">
        <f t="shared" si="89"/>
        <v/>
      </c>
      <c r="I186" s="457" t="str">
        <f t="array" ref="I186">IF(C186&lt;&gt;"",IF(AND(OR(V186=V185,W186=W185),F186=F185,K186=K185,N186=N185),I185,MAX(IF(C186=C$6:$C185,$I$6:I185))+1),"")</f>
        <v/>
      </c>
      <c r="J186" s="457" t="str">
        <f t="shared" si="90"/>
        <v/>
      </c>
      <c r="K186" s="1065"/>
      <c r="L186" s="459" t="str">
        <f>IF($K186&gt;0,VLOOKUP($K186,NV!$B$4:$C$33,2,0),"")</f>
        <v/>
      </c>
      <c r="M186" s="460"/>
      <c r="N186" s="461" t="str">
        <f t="shared" si="104"/>
        <v/>
      </c>
      <c r="O186" s="458"/>
      <c r="P186" s="458"/>
      <c r="Q186" s="461" t="str">
        <f t="shared" si="105"/>
        <v/>
      </c>
      <c r="R186" s="458"/>
      <c r="S186" s="458"/>
      <c r="T186" s="462" t="str">
        <f>IFERROR(INDEX(NX!$L$9:$L$168,MATCH($A186&amp;$P186,NX!$B$9:$B$169,0)),"")</f>
        <v/>
      </c>
      <c r="U186" s="458"/>
      <c r="V186" s="463"/>
      <c r="W186" s="463"/>
      <c r="X186" s="464"/>
      <c r="Y186" s="452" t="str">
        <f t="shared" si="106"/>
        <v/>
      </c>
      <c r="Z186" s="452" t="str">
        <f t="shared" si="107"/>
        <v/>
      </c>
      <c r="AA186" s="465" t="str">
        <f t="shared" si="91"/>
        <v>Trùng mã</v>
      </c>
      <c r="AB186" s="466"/>
      <c r="AC186" s="467">
        <f t="shared" si="92"/>
        <v>0</v>
      </c>
      <c r="AD186" s="468" t="str">
        <f t="shared" si="108"/>
        <v/>
      </c>
      <c r="AE186" s="468" t="str">
        <f t="shared" si="109"/>
        <v/>
      </c>
      <c r="AF186" s="469" t="str">
        <f t="shared" si="110"/>
        <v/>
      </c>
      <c r="AG186" s="468" t="str">
        <f t="shared" si="111"/>
        <v/>
      </c>
      <c r="AH186" s="470" t="str">
        <f t="shared" si="93"/>
        <v/>
      </c>
      <c r="AI186" s="471" t="str">
        <f>IF($AB186&lt;&gt;"",VLOOKUP($M186,DMKH!$B$6:$F$1822,3,0),"")</f>
        <v/>
      </c>
      <c r="AJ186" s="472">
        <f t="shared" si="112"/>
        <v>0</v>
      </c>
      <c r="AK186" s="472">
        <f t="shared" si="113"/>
        <v>0</v>
      </c>
      <c r="AL186" s="473">
        <f t="shared" si="94"/>
        <v>0</v>
      </c>
      <c r="AM186" s="473" t="str">
        <f t="shared" si="95"/>
        <v/>
      </c>
      <c r="AN186" s="474" t="str">
        <f t="shared" si="96"/>
        <v/>
      </c>
      <c r="AO186" s="475" t="str">
        <f t="shared" si="97"/>
        <v/>
      </c>
      <c r="AP186" s="475" t="str">
        <f t="shared" si="98"/>
        <v/>
      </c>
      <c r="AQ186" s="475" t="str">
        <f t="shared" si="99"/>
        <v>0-</v>
      </c>
      <c r="AR186" s="475" t="str">
        <f t="shared" si="100"/>
        <v>0-</v>
      </c>
      <c r="AS186" s="475" t="str">
        <f t="shared" si="114"/>
        <v/>
      </c>
      <c r="AT186" s="475" t="str">
        <f t="shared" si="115"/>
        <v/>
      </c>
      <c r="AU186" s="475" t="str">
        <f t="shared" si="101"/>
        <v>0</v>
      </c>
      <c r="AV186" s="475" t="str">
        <f t="shared" si="102"/>
        <v>0</v>
      </c>
      <c r="AW186" s="475" t="str">
        <f t="shared" si="103"/>
        <v>0--</v>
      </c>
    </row>
    <row r="187" spans="1:49">
      <c r="A187" s="452">
        <f t="shared" si="116"/>
        <v>0</v>
      </c>
      <c r="B187" s="476"/>
      <c r="C187" s="476"/>
      <c r="D187" s="463"/>
      <c r="E187" s="463"/>
      <c r="F187" s="455"/>
      <c r="G187" s="456" t="str">
        <f t="array" ref="G187">IF(B187&lt;&gt;"",IF(AND(OR(V187=V186,W187=W186),F187=F186,K187=K186,N187=N186),G186,MAX(IF(B187=B$6:$B186,$G$6:G186))+1),"")</f>
        <v/>
      </c>
      <c r="H187" s="457" t="str">
        <f t="shared" si="89"/>
        <v/>
      </c>
      <c r="I187" s="457" t="str">
        <f t="array" ref="I187">IF(C187&lt;&gt;"",IF(AND(OR(V187=V186,W187=W186),F187=F186,K187=K186,N187=N186),I186,MAX(IF(C187=C$6:$C186,$I$6:I186))+1),"")</f>
        <v/>
      </c>
      <c r="J187" s="457" t="str">
        <f t="shared" si="90"/>
        <v/>
      </c>
      <c r="K187" s="1065"/>
      <c r="L187" s="459" t="str">
        <f>IF($K187&gt;0,VLOOKUP($K187,NV!$B$4:$C$33,2,0),"")</f>
        <v/>
      </c>
      <c r="M187" s="460"/>
      <c r="N187" s="461" t="str">
        <f t="shared" si="104"/>
        <v/>
      </c>
      <c r="O187" s="458"/>
      <c r="P187" s="458"/>
      <c r="Q187" s="461" t="str">
        <f t="shared" si="105"/>
        <v/>
      </c>
      <c r="R187" s="458"/>
      <c r="S187" s="458"/>
      <c r="T187" s="462" t="str">
        <f>IFERROR(INDEX(NX!$L$9:$L$168,MATCH($A187&amp;$P187,NX!$B$9:$B$169,0)),"")</f>
        <v/>
      </c>
      <c r="U187" s="458"/>
      <c r="V187" s="463"/>
      <c r="W187" s="463"/>
      <c r="X187" s="464"/>
      <c r="Y187" s="452" t="str">
        <f t="shared" si="106"/>
        <v/>
      </c>
      <c r="Z187" s="452" t="str">
        <f t="shared" si="107"/>
        <v/>
      </c>
      <c r="AA187" s="465" t="str">
        <f t="shared" si="91"/>
        <v>Trùng mã</v>
      </c>
      <c r="AB187" s="466"/>
      <c r="AC187" s="467">
        <f t="shared" si="92"/>
        <v>0</v>
      </c>
      <c r="AD187" s="468" t="str">
        <f t="shared" si="108"/>
        <v/>
      </c>
      <c r="AE187" s="468" t="str">
        <f t="shared" si="109"/>
        <v/>
      </c>
      <c r="AF187" s="469" t="str">
        <f t="shared" si="110"/>
        <v/>
      </c>
      <c r="AG187" s="468" t="str">
        <f t="shared" si="111"/>
        <v/>
      </c>
      <c r="AH187" s="470" t="str">
        <f t="shared" si="93"/>
        <v/>
      </c>
      <c r="AI187" s="471" t="str">
        <f>IF($AB187&lt;&gt;"",VLOOKUP($M187,DMKH!$B$6:$F$1822,3,0),"")</f>
        <v/>
      </c>
      <c r="AJ187" s="472">
        <f t="shared" si="112"/>
        <v>0</v>
      </c>
      <c r="AK187" s="472">
        <f t="shared" si="113"/>
        <v>0</v>
      </c>
      <c r="AL187" s="473">
        <f t="shared" si="94"/>
        <v>0</v>
      </c>
      <c r="AM187" s="473" t="str">
        <f t="shared" si="95"/>
        <v/>
      </c>
      <c r="AN187" s="474" t="str">
        <f t="shared" si="96"/>
        <v/>
      </c>
      <c r="AO187" s="475" t="str">
        <f t="shared" si="97"/>
        <v/>
      </c>
      <c r="AP187" s="475" t="str">
        <f t="shared" si="98"/>
        <v/>
      </c>
      <c r="AQ187" s="475" t="str">
        <f t="shared" si="99"/>
        <v>0-</v>
      </c>
      <c r="AR187" s="475" t="str">
        <f t="shared" si="100"/>
        <v>0-</v>
      </c>
      <c r="AS187" s="475" t="str">
        <f t="shared" si="114"/>
        <v/>
      </c>
      <c r="AT187" s="475" t="str">
        <f t="shared" si="115"/>
        <v/>
      </c>
      <c r="AU187" s="475" t="str">
        <f t="shared" si="101"/>
        <v>0</v>
      </c>
      <c r="AV187" s="475" t="str">
        <f t="shared" si="102"/>
        <v>0</v>
      </c>
      <c r="AW187" s="475" t="str">
        <f t="shared" si="103"/>
        <v>0--</v>
      </c>
    </row>
    <row r="188" spans="1:49">
      <c r="A188" s="452">
        <f t="shared" si="116"/>
        <v>0</v>
      </c>
      <c r="B188" s="476"/>
      <c r="C188" s="476"/>
      <c r="D188" s="463"/>
      <c r="E188" s="463"/>
      <c r="F188" s="455"/>
      <c r="G188" s="456" t="str">
        <f t="array" ref="G188">IF(B188&lt;&gt;"",IF(AND(OR(V188=V187,W188=W187),F188=F187,K188=K187,N188=N187),G187,MAX(IF(B188=B$6:$B187,$G$6:G187))+1),"")</f>
        <v/>
      </c>
      <c r="H188" s="457" t="str">
        <f t="shared" si="89"/>
        <v/>
      </c>
      <c r="I188" s="457" t="str">
        <f t="array" ref="I188">IF(C188&lt;&gt;"",IF(AND(OR(V188=V187,W188=W187),F188=F187,K188=K187,N188=N187),I187,MAX(IF(C188=C$6:$C187,$I$6:I187))+1),"")</f>
        <v/>
      </c>
      <c r="J188" s="457" t="str">
        <f t="shared" si="90"/>
        <v/>
      </c>
      <c r="K188" s="1065"/>
      <c r="L188" s="459" t="str">
        <f>IF($K188&gt;0,VLOOKUP($K188,NV!$B$4:$C$33,2,0),"")</f>
        <v/>
      </c>
      <c r="M188" s="460"/>
      <c r="N188" s="461" t="str">
        <f t="shared" si="104"/>
        <v/>
      </c>
      <c r="O188" s="458"/>
      <c r="P188" s="458"/>
      <c r="Q188" s="461" t="str">
        <f t="shared" si="105"/>
        <v/>
      </c>
      <c r="R188" s="458"/>
      <c r="S188" s="458"/>
      <c r="T188" s="462" t="str">
        <f>IFERROR(INDEX(NX!$L$9:$L$168,MATCH($A188&amp;$P188,NX!$B$9:$B$169,0)),"")</f>
        <v/>
      </c>
      <c r="U188" s="458"/>
      <c r="V188" s="463"/>
      <c r="W188" s="463"/>
      <c r="X188" s="464"/>
      <c r="Y188" s="452" t="str">
        <f t="shared" si="106"/>
        <v/>
      </c>
      <c r="Z188" s="452" t="str">
        <f t="shared" si="107"/>
        <v/>
      </c>
      <c r="AA188" s="465" t="str">
        <f t="shared" si="91"/>
        <v>Trùng mã</v>
      </c>
      <c r="AB188" s="466"/>
      <c r="AC188" s="467">
        <f t="shared" si="92"/>
        <v>0</v>
      </c>
      <c r="AD188" s="468" t="str">
        <f t="shared" si="108"/>
        <v/>
      </c>
      <c r="AE188" s="468" t="str">
        <f t="shared" si="109"/>
        <v/>
      </c>
      <c r="AF188" s="469" t="str">
        <f t="shared" si="110"/>
        <v/>
      </c>
      <c r="AG188" s="468" t="str">
        <f t="shared" si="111"/>
        <v/>
      </c>
      <c r="AH188" s="470" t="str">
        <f t="shared" si="93"/>
        <v/>
      </c>
      <c r="AI188" s="471" t="str">
        <f>IF($AB188&lt;&gt;"",VLOOKUP($M188,DMKH!$B$6:$F$1822,3,0),"")</f>
        <v/>
      </c>
      <c r="AJ188" s="472">
        <f t="shared" si="112"/>
        <v>0</v>
      </c>
      <c r="AK188" s="472">
        <f t="shared" si="113"/>
        <v>0</v>
      </c>
      <c r="AL188" s="473">
        <f t="shared" si="94"/>
        <v>0</v>
      </c>
      <c r="AM188" s="473" t="str">
        <f t="shared" si="95"/>
        <v/>
      </c>
      <c r="AN188" s="474" t="str">
        <f t="shared" si="96"/>
        <v/>
      </c>
      <c r="AO188" s="475" t="str">
        <f t="shared" si="97"/>
        <v/>
      </c>
      <c r="AP188" s="475" t="str">
        <f t="shared" si="98"/>
        <v/>
      </c>
      <c r="AQ188" s="475" t="str">
        <f t="shared" si="99"/>
        <v>0-</v>
      </c>
      <c r="AR188" s="475" t="str">
        <f t="shared" si="100"/>
        <v>0-</v>
      </c>
      <c r="AS188" s="475" t="str">
        <f t="shared" si="114"/>
        <v/>
      </c>
      <c r="AT188" s="475" t="str">
        <f t="shared" si="115"/>
        <v/>
      </c>
      <c r="AU188" s="475" t="str">
        <f t="shared" si="101"/>
        <v>0</v>
      </c>
      <c r="AV188" s="475" t="str">
        <f t="shared" si="102"/>
        <v>0</v>
      </c>
      <c r="AW188" s="475" t="str">
        <f t="shared" si="103"/>
        <v>0--</v>
      </c>
    </row>
    <row r="189" spans="1:49">
      <c r="A189" s="452">
        <f t="shared" ref="A189:A220" si="117">IF(D189&gt;0,MONTH(D189),0)</f>
        <v>0</v>
      </c>
      <c r="B189" s="476"/>
      <c r="C189" s="476"/>
      <c r="D189" s="463"/>
      <c r="E189" s="463"/>
      <c r="F189" s="455"/>
      <c r="G189" s="456" t="str">
        <f t="array" ref="G189">IF(B189&lt;&gt;"",IF(AND(OR(V189=V188,W189=W188),F189=F188,K189=K188,N189=N188),G188,MAX(IF(B189=B$6:$B188,$G$6:G188))+1),"")</f>
        <v/>
      </c>
      <c r="H189" s="457" t="str">
        <f t="shared" ref="H189:H252" si="118">IF(B189&lt;&gt;"",B189&amp;TEXT(G189,"000"),"")</f>
        <v/>
      </c>
      <c r="I189" s="457" t="str">
        <f t="array" ref="I189">IF(C189&lt;&gt;"",IF(AND(OR(V189=V188,W189=W188),F189=F188,K189=K188,N189=N188),I188,MAX(IF(C189=C$6:$C188,$I$6:I188))+1),"")</f>
        <v/>
      </c>
      <c r="J189" s="457" t="str">
        <f t="shared" ref="J189:J252" si="119">IF(C189&lt;&gt;"",C189&amp;TEXT(I189,"000"),"")</f>
        <v/>
      </c>
      <c r="K189" s="1065"/>
      <c r="L189" s="459" t="str">
        <f>IF($K189&gt;0,VLOOKUP($K189,NV!$B$4:$C$33,2,0),"")</f>
        <v/>
      </c>
      <c r="M189" s="460"/>
      <c r="N189" s="461" t="str">
        <f t="shared" si="104"/>
        <v/>
      </c>
      <c r="O189" s="458"/>
      <c r="P189" s="458"/>
      <c r="Q189" s="461" t="str">
        <f t="shared" si="105"/>
        <v/>
      </c>
      <c r="R189" s="458"/>
      <c r="S189" s="464"/>
      <c r="T189" s="462" t="str">
        <f>IFERROR(INDEX(NX!$L$9:$L$168,MATCH($A189&amp;$P189,NX!$B$9:$B$169,0)),"")</f>
        <v/>
      </c>
      <c r="U189" s="458"/>
      <c r="V189" s="463"/>
      <c r="W189" s="463"/>
      <c r="X189" s="464"/>
      <c r="Y189" s="452" t="str">
        <f t="shared" si="106"/>
        <v/>
      </c>
      <c r="Z189" s="452" t="str">
        <f t="shared" si="107"/>
        <v/>
      </c>
      <c r="AA189" s="465" t="str">
        <f t="shared" ref="AA189:AA252" si="120">IF(COUNTIF($H$6:$H$526,$H189)&gt;1,"Trùng mã",0)</f>
        <v>Trùng mã</v>
      </c>
      <c r="AB189" s="466"/>
      <c r="AC189" s="467">
        <f t="shared" ref="AC189:AC252" si="121">ROUND(X189*AB189,0)</f>
        <v>0</v>
      </c>
      <c r="AD189" s="468" t="str">
        <f t="shared" si="108"/>
        <v/>
      </c>
      <c r="AE189" s="468" t="str">
        <f t="shared" si="109"/>
        <v/>
      </c>
      <c r="AF189" s="469" t="str">
        <f t="shared" si="110"/>
        <v/>
      </c>
      <c r="AG189" s="468" t="str">
        <f t="shared" si="111"/>
        <v/>
      </c>
      <c r="AH189" s="470" t="str">
        <f t="shared" ref="AH189:AH252" si="122">IF(OR($AB189&lt;&gt;"",C189="nvl",C189="nhh"),$F189,"")</f>
        <v/>
      </c>
      <c r="AI189" s="471" t="str">
        <f>IF($AB189&lt;&gt;"",VLOOKUP($M189,DMKH!$B$6:$F$1822,3,0),"")</f>
        <v/>
      </c>
      <c r="AJ189" s="472">
        <f t="shared" si="112"/>
        <v>0</v>
      </c>
      <c r="AK189" s="472">
        <f t="shared" si="113"/>
        <v>0</v>
      </c>
      <c r="AL189" s="473">
        <f t="shared" ref="AL189:AL252" si="123">D189</f>
        <v>0</v>
      </c>
      <c r="AM189" s="473" t="str">
        <f t="shared" ref="AM189:AM252" si="124">IF(D189="","","Ngày "&amp;LEFT(D189,2)&amp;" tháng "&amp;MID(D189,4,2)&amp;" năm "&amp;RIGHT(D189,4))</f>
        <v/>
      </c>
      <c r="AN189" s="474" t="str">
        <f t="shared" ref="AN189:AN252" si="125">V189&amp;M189</f>
        <v/>
      </c>
      <c r="AO189" s="475" t="str">
        <f t="shared" ref="AO189:AO252" si="126">W189&amp;M189</f>
        <v/>
      </c>
      <c r="AP189" s="475" t="str">
        <f t="shared" ref="AP189:AP252" si="127">IF($AB189="","",IF(OR(MID($D189,4,2)="01",MID($D189,4,2)="02",MID($D189,4,2)="03"),"1",IF(OR(MID($D189,4,2)="04",MID($D189,4,2)="05",MID($D189,4,2)="06"),"2",IF(OR(MID($D189,4,2)="07",MID($D189,4,2)="08",MID($D189,4,2)="09"),"3",IF(OR(MID($D189,4,2)="10",MID($D189,4,2)="11",MID($D189,4,2)="12"),"4")))))</f>
        <v/>
      </c>
      <c r="AQ189" s="475" t="str">
        <f t="shared" ref="AQ189:AQ252" si="128">A189&amp;"-"&amp;V189</f>
        <v>0-</v>
      </c>
      <c r="AR189" s="475" t="str">
        <f t="shared" ref="AR189:AR252" si="129">A189&amp;"-"&amp;W189</f>
        <v>0-</v>
      </c>
      <c r="AS189" s="475" t="str">
        <f t="shared" si="114"/>
        <v/>
      </c>
      <c r="AT189" s="475" t="str">
        <f t="shared" si="115"/>
        <v/>
      </c>
      <c r="AU189" s="475" t="str">
        <f t="shared" ref="AU189:AU252" si="130">$A189&amp;$H189&amp;$U189&amp;$V189</f>
        <v>0</v>
      </c>
      <c r="AV189" s="475" t="str">
        <f t="shared" ref="AV189:AV252" si="131">$A189&amp;$U189&amp;$W189</f>
        <v>0</v>
      </c>
      <c r="AW189" s="475" t="str">
        <f t="shared" ref="AW189:AW252" si="132">$A189&amp;"-"&amp;V189&amp;"-"&amp;W189</f>
        <v>0--</v>
      </c>
    </row>
    <row r="190" spans="1:49">
      <c r="A190" s="452">
        <f t="shared" si="117"/>
        <v>0</v>
      </c>
      <c r="B190" s="476"/>
      <c r="C190" s="476"/>
      <c r="D190" s="463"/>
      <c r="E190" s="463"/>
      <c r="F190" s="455"/>
      <c r="G190" s="456" t="str">
        <f t="array" ref="G190">IF(B190&lt;&gt;"",IF(AND(OR(V190=V189,W190=W189),F190=F189,K190=K189,N190=N189),G189,MAX(IF(B190=B$6:$B189,$G$6:G189))+1),"")</f>
        <v/>
      </c>
      <c r="H190" s="457" t="str">
        <f t="shared" si="118"/>
        <v/>
      </c>
      <c r="I190" s="457" t="str">
        <f t="array" ref="I190">IF(C190&lt;&gt;"",IF(AND(OR(V190=V189,W190=W189),F190=F189,K190=K189,N190=N189),I189,MAX(IF(C190=C$6:$C189,$I$6:I189))+1),"")</f>
        <v/>
      </c>
      <c r="J190" s="457" t="str">
        <f t="shared" si="119"/>
        <v/>
      </c>
      <c r="K190" s="1065"/>
      <c r="L190" s="459" t="str">
        <f>IF($K190&gt;0,VLOOKUP($K190,NV!$B$4:$C$33,2,0),"")</f>
        <v/>
      </c>
      <c r="M190" s="460"/>
      <c r="N190" s="461" t="str">
        <f t="shared" si="104"/>
        <v/>
      </c>
      <c r="O190" s="458"/>
      <c r="P190" s="458"/>
      <c r="Q190" s="461" t="str">
        <f t="shared" si="105"/>
        <v/>
      </c>
      <c r="R190" s="458"/>
      <c r="S190" s="464"/>
      <c r="T190" s="462" t="str">
        <f>IFERROR(INDEX(NX!$L$9:$L$168,MATCH($A190&amp;$P190,NX!$B$9:$B$169,0)),"")</f>
        <v/>
      </c>
      <c r="U190" s="458"/>
      <c r="V190" s="463"/>
      <c r="W190" s="463"/>
      <c r="X190" s="464"/>
      <c r="Y190" s="452" t="str">
        <f t="shared" si="106"/>
        <v/>
      </c>
      <c r="Z190" s="452" t="str">
        <f t="shared" si="107"/>
        <v/>
      </c>
      <c r="AA190" s="465" t="str">
        <f t="shared" si="120"/>
        <v>Trùng mã</v>
      </c>
      <c r="AB190" s="466"/>
      <c r="AC190" s="467">
        <f t="shared" si="121"/>
        <v>0</v>
      </c>
      <c r="AD190" s="468" t="str">
        <f t="shared" si="108"/>
        <v/>
      </c>
      <c r="AE190" s="468" t="str">
        <f t="shared" si="109"/>
        <v/>
      </c>
      <c r="AF190" s="469" t="str">
        <f t="shared" si="110"/>
        <v/>
      </c>
      <c r="AG190" s="468" t="str">
        <f t="shared" si="111"/>
        <v/>
      </c>
      <c r="AH190" s="470" t="str">
        <f t="shared" si="122"/>
        <v/>
      </c>
      <c r="AI190" s="471" t="str">
        <f>IF($AB190&lt;&gt;"",VLOOKUP($M190,DMKH!$B$6:$F$1822,3,0),"")</f>
        <v/>
      </c>
      <c r="AJ190" s="472">
        <f t="shared" si="112"/>
        <v>0</v>
      </c>
      <c r="AK190" s="472">
        <f t="shared" si="113"/>
        <v>0</v>
      </c>
      <c r="AL190" s="473">
        <f t="shared" si="123"/>
        <v>0</v>
      </c>
      <c r="AM190" s="473" t="str">
        <f t="shared" si="124"/>
        <v/>
      </c>
      <c r="AN190" s="474" t="str">
        <f t="shared" si="125"/>
        <v/>
      </c>
      <c r="AO190" s="475" t="str">
        <f t="shared" si="126"/>
        <v/>
      </c>
      <c r="AP190" s="475" t="str">
        <f t="shared" si="127"/>
        <v/>
      </c>
      <c r="AQ190" s="475" t="str">
        <f t="shared" si="128"/>
        <v>0-</v>
      </c>
      <c r="AR190" s="475" t="str">
        <f t="shared" si="129"/>
        <v>0-</v>
      </c>
      <c r="AS190" s="475" t="str">
        <f t="shared" si="114"/>
        <v/>
      </c>
      <c r="AT190" s="475" t="str">
        <f t="shared" si="115"/>
        <v/>
      </c>
      <c r="AU190" s="475" t="str">
        <f t="shared" si="130"/>
        <v>0</v>
      </c>
      <c r="AV190" s="475" t="str">
        <f t="shared" si="131"/>
        <v>0</v>
      </c>
      <c r="AW190" s="475" t="str">
        <f t="shared" si="132"/>
        <v>0--</v>
      </c>
    </row>
    <row r="191" spans="1:49">
      <c r="A191" s="452">
        <f t="shared" si="117"/>
        <v>0</v>
      </c>
      <c r="B191" s="476"/>
      <c r="C191" s="476"/>
      <c r="D191" s="463"/>
      <c r="E191" s="463"/>
      <c r="F191" s="455"/>
      <c r="G191" s="456" t="str">
        <f t="array" ref="G191">IF(B191&lt;&gt;"",IF(AND(OR(V191=V190,W191=W190),F191=F190,K191=K190,N191=N190),G190,MAX(IF(B191=B$6:$B190,$G$6:G190))+1),"")</f>
        <v/>
      </c>
      <c r="H191" s="457" t="str">
        <f t="shared" si="118"/>
        <v/>
      </c>
      <c r="I191" s="457" t="str">
        <f t="array" ref="I191">IF(C191&lt;&gt;"",IF(AND(OR(V191=V190,W191=W190),F191=F190,K191=K190,N191=N190),I190,MAX(IF(C191=C$6:$C190,$I$6:I190))+1),"")</f>
        <v/>
      </c>
      <c r="J191" s="457" t="str">
        <f t="shared" si="119"/>
        <v/>
      </c>
      <c r="K191" s="1065"/>
      <c r="L191" s="459" t="str">
        <f>IF($K191&gt;0,VLOOKUP($K191,NV!$B$4:$C$33,2,0),"")</f>
        <v/>
      </c>
      <c r="M191" s="458"/>
      <c r="N191" s="461" t="str">
        <f t="shared" si="104"/>
        <v/>
      </c>
      <c r="O191" s="458"/>
      <c r="P191" s="458"/>
      <c r="Q191" s="461" t="str">
        <f t="shared" si="105"/>
        <v/>
      </c>
      <c r="R191" s="464"/>
      <c r="S191" s="458"/>
      <c r="T191" s="462" t="str">
        <f>IFERROR(INDEX(NX!$L$9:$L$168,MATCH($A191&amp;$P191,NX!$B$9:$B$169,0)),"")</f>
        <v/>
      </c>
      <c r="U191" s="458"/>
      <c r="V191" s="463"/>
      <c r="W191" s="463"/>
      <c r="X191" s="464"/>
      <c r="Y191" s="452" t="str">
        <f t="shared" si="106"/>
        <v/>
      </c>
      <c r="Z191" s="452" t="str">
        <f t="shared" si="107"/>
        <v/>
      </c>
      <c r="AA191" s="465" t="str">
        <f t="shared" si="120"/>
        <v>Trùng mã</v>
      </c>
      <c r="AB191" s="466"/>
      <c r="AC191" s="467">
        <f t="shared" si="121"/>
        <v>0</v>
      </c>
      <c r="AD191" s="468" t="str">
        <f t="shared" si="108"/>
        <v/>
      </c>
      <c r="AE191" s="468" t="str">
        <f t="shared" si="109"/>
        <v/>
      </c>
      <c r="AF191" s="469" t="str">
        <f t="shared" si="110"/>
        <v/>
      </c>
      <c r="AG191" s="468" t="str">
        <f t="shared" si="111"/>
        <v/>
      </c>
      <c r="AH191" s="470" t="str">
        <f t="shared" si="122"/>
        <v/>
      </c>
      <c r="AI191" s="471" t="str">
        <f>IF($AB191&lt;&gt;"",VLOOKUP($M191,DMKH!$B$6:$F$1822,3,0),"")</f>
        <v/>
      </c>
      <c r="AJ191" s="472">
        <f t="shared" si="112"/>
        <v>0</v>
      </c>
      <c r="AK191" s="472">
        <f t="shared" si="113"/>
        <v>0</v>
      </c>
      <c r="AL191" s="473">
        <f t="shared" si="123"/>
        <v>0</v>
      </c>
      <c r="AM191" s="473" t="str">
        <f t="shared" si="124"/>
        <v/>
      </c>
      <c r="AN191" s="474" t="str">
        <f t="shared" si="125"/>
        <v/>
      </c>
      <c r="AO191" s="475" t="str">
        <f t="shared" si="126"/>
        <v/>
      </c>
      <c r="AP191" s="475" t="str">
        <f t="shared" si="127"/>
        <v/>
      </c>
      <c r="AQ191" s="475" t="str">
        <f t="shared" si="128"/>
        <v>0-</v>
      </c>
      <c r="AR191" s="475" t="str">
        <f t="shared" si="129"/>
        <v>0-</v>
      </c>
      <c r="AS191" s="475" t="str">
        <f t="shared" si="114"/>
        <v/>
      </c>
      <c r="AT191" s="475" t="str">
        <f t="shared" si="115"/>
        <v/>
      </c>
      <c r="AU191" s="475" t="str">
        <f t="shared" si="130"/>
        <v>0</v>
      </c>
      <c r="AV191" s="475" t="str">
        <f t="shared" si="131"/>
        <v>0</v>
      </c>
      <c r="AW191" s="475" t="str">
        <f t="shared" si="132"/>
        <v>0--</v>
      </c>
    </row>
    <row r="192" spans="1:49">
      <c r="A192" s="452">
        <f t="shared" si="117"/>
        <v>0</v>
      </c>
      <c r="B192" s="476"/>
      <c r="C192" s="476"/>
      <c r="D192" s="463"/>
      <c r="E192" s="463"/>
      <c r="F192" s="455"/>
      <c r="G192" s="456" t="str">
        <f t="array" ref="G192">IF(B192&lt;&gt;"",IF(AND(OR(V192=V191,W192=W191),F192=F191,K192=K191,N192=N191),G191,MAX(IF(B192=B$6:$B191,$G$6:G191))+1),"")</f>
        <v/>
      </c>
      <c r="H192" s="457" t="str">
        <f t="shared" si="118"/>
        <v/>
      </c>
      <c r="I192" s="457" t="str">
        <f t="array" ref="I192">IF(C192&lt;&gt;"",IF(AND(OR(V192=V191,W192=W191),F192=F191,K192=K191,N192=N191),I191,MAX(IF(C192=C$6:$C191,$I$6:I191))+1),"")</f>
        <v/>
      </c>
      <c r="J192" s="457" t="str">
        <f t="shared" si="119"/>
        <v/>
      </c>
      <c r="K192" s="1065"/>
      <c r="L192" s="459" t="str">
        <f>IF($K192&gt;0,VLOOKUP($K192,NV!$B$4:$C$33,2,0),"")</f>
        <v/>
      </c>
      <c r="M192" s="460"/>
      <c r="N192" s="461" t="str">
        <f t="shared" si="104"/>
        <v/>
      </c>
      <c r="O192" s="458"/>
      <c r="P192" s="458"/>
      <c r="Q192" s="461" t="str">
        <f t="shared" si="105"/>
        <v/>
      </c>
      <c r="R192" s="458"/>
      <c r="S192" s="458"/>
      <c r="T192" s="462" t="str">
        <f>IFERROR(INDEX(NX!$L$9:$L$168,MATCH($A192&amp;$P192,NX!$B$9:$B$169,0)),"")</f>
        <v/>
      </c>
      <c r="U192" s="458"/>
      <c r="V192" s="463"/>
      <c r="W192" s="463"/>
      <c r="X192" s="464"/>
      <c r="Y192" s="452" t="str">
        <f t="shared" si="106"/>
        <v/>
      </c>
      <c r="Z192" s="452" t="str">
        <f t="shared" si="107"/>
        <v/>
      </c>
      <c r="AA192" s="465" t="str">
        <f t="shared" si="120"/>
        <v>Trùng mã</v>
      </c>
      <c r="AB192" s="466"/>
      <c r="AC192" s="467">
        <f t="shared" si="121"/>
        <v>0</v>
      </c>
      <c r="AD192" s="468" t="str">
        <f t="shared" si="108"/>
        <v/>
      </c>
      <c r="AE192" s="468" t="str">
        <f t="shared" si="109"/>
        <v/>
      </c>
      <c r="AF192" s="469" t="str">
        <f t="shared" si="110"/>
        <v/>
      </c>
      <c r="AG192" s="468" t="str">
        <f t="shared" si="111"/>
        <v/>
      </c>
      <c r="AH192" s="470" t="str">
        <f t="shared" si="122"/>
        <v/>
      </c>
      <c r="AI192" s="471" t="str">
        <f>IF($AB192&lt;&gt;"",VLOOKUP($M192,DMKH!$B$6:$F$1822,3,0),"")</f>
        <v/>
      </c>
      <c r="AJ192" s="472">
        <f t="shared" si="112"/>
        <v>0</v>
      </c>
      <c r="AK192" s="472">
        <f t="shared" si="113"/>
        <v>0</v>
      </c>
      <c r="AL192" s="473">
        <f t="shared" si="123"/>
        <v>0</v>
      </c>
      <c r="AM192" s="473" t="str">
        <f t="shared" si="124"/>
        <v/>
      </c>
      <c r="AN192" s="474" t="str">
        <f t="shared" si="125"/>
        <v/>
      </c>
      <c r="AO192" s="475" t="str">
        <f t="shared" si="126"/>
        <v/>
      </c>
      <c r="AP192" s="475" t="str">
        <f t="shared" si="127"/>
        <v/>
      </c>
      <c r="AQ192" s="475" t="str">
        <f t="shared" si="128"/>
        <v>0-</v>
      </c>
      <c r="AR192" s="475" t="str">
        <f t="shared" si="129"/>
        <v>0-</v>
      </c>
      <c r="AS192" s="475" t="str">
        <f t="shared" si="114"/>
        <v/>
      </c>
      <c r="AT192" s="475" t="str">
        <f t="shared" si="115"/>
        <v/>
      </c>
      <c r="AU192" s="475" t="str">
        <f t="shared" si="130"/>
        <v>0</v>
      </c>
      <c r="AV192" s="475" t="str">
        <f t="shared" si="131"/>
        <v>0</v>
      </c>
      <c r="AW192" s="475" t="str">
        <f t="shared" si="132"/>
        <v>0--</v>
      </c>
    </row>
    <row r="193" spans="1:49">
      <c r="A193" s="452">
        <f t="shared" si="117"/>
        <v>0</v>
      </c>
      <c r="B193" s="476"/>
      <c r="C193" s="476"/>
      <c r="D193" s="463"/>
      <c r="E193" s="463"/>
      <c r="F193" s="455"/>
      <c r="G193" s="456" t="str">
        <f t="array" ref="G193">IF(B193&lt;&gt;"",IF(AND(OR(V193=V192,W193=W192),F193=F192,K193=K192,N193=N192),G192,MAX(IF(B193=B$6:$B192,$G$6:G192))+1),"")</f>
        <v/>
      </c>
      <c r="H193" s="457" t="str">
        <f t="shared" si="118"/>
        <v/>
      </c>
      <c r="I193" s="457" t="str">
        <f t="array" ref="I193">IF(C193&lt;&gt;"",IF(AND(OR(V193=V192,W193=W192),F193=F192,K193=K192,N193=N192),I192,MAX(IF(C193=C$6:$C192,$I$6:I192))+1),"")</f>
        <v/>
      </c>
      <c r="J193" s="457" t="str">
        <f t="shared" si="119"/>
        <v/>
      </c>
      <c r="K193" s="1065"/>
      <c r="L193" s="459" t="str">
        <f>IF($K193&gt;0,VLOOKUP($K193,NV!$B$4:$C$33,2,0),"")</f>
        <v/>
      </c>
      <c r="M193" s="460"/>
      <c r="N193" s="461" t="str">
        <f t="shared" si="104"/>
        <v/>
      </c>
      <c r="O193" s="458"/>
      <c r="P193" s="458"/>
      <c r="Q193" s="461" t="str">
        <f t="shared" si="105"/>
        <v/>
      </c>
      <c r="R193" s="458"/>
      <c r="S193" s="458"/>
      <c r="T193" s="462" t="str">
        <f>IFERROR(INDEX(NX!$L$9:$L$168,MATCH($A193&amp;$P193,NX!$B$9:$B$169,0)),"")</f>
        <v/>
      </c>
      <c r="U193" s="458"/>
      <c r="V193" s="463"/>
      <c r="W193" s="463"/>
      <c r="X193" s="464"/>
      <c r="Y193" s="452" t="str">
        <f t="shared" si="106"/>
        <v/>
      </c>
      <c r="Z193" s="452" t="str">
        <f t="shared" si="107"/>
        <v/>
      </c>
      <c r="AA193" s="465" t="str">
        <f t="shared" si="120"/>
        <v>Trùng mã</v>
      </c>
      <c r="AB193" s="466"/>
      <c r="AC193" s="467">
        <f t="shared" si="121"/>
        <v>0</v>
      </c>
      <c r="AD193" s="468" t="str">
        <f t="shared" si="108"/>
        <v/>
      </c>
      <c r="AE193" s="468" t="str">
        <f t="shared" si="109"/>
        <v/>
      </c>
      <c r="AF193" s="469" t="str">
        <f t="shared" si="110"/>
        <v/>
      </c>
      <c r="AG193" s="468" t="str">
        <f t="shared" si="111"/>
        <v/>
      </c>
      <c r="AH193" s="470" t="str">
        <f t="shared" si="122"/>
        <v/>
      </c>
      <c r="AI193" s="471" t="str">
        <f>IF($AB193&lt;&gt;"",VLOOKUP($M193,DMKH!$B$6:$F$1822,3,0),"")</f>
        <v/>
      </c>
      <c r="AJ193" s="472">
        <f t="shared" si="112"/>
        <v>0</v>
      </c>
      <c r="AK193" s="472">
        <f t="shared" si="113"/>
        <v>0</v>
      </c>
      <c r="AL193" s="473">
        <f t="shared" si="123"/>
        <v>0</v>
      </c>
      <c r="AM193" s="473" t="str">
        <f t="shared" si="124"/>
        <v/>
      </c>
      <c r="AN193" s="474" t="str">
        <f t="shared" si="125"/>
        <v/>
      </c>
      <c r="AO193" s="475" t="str">
        <f t="shared" si="126"/>
        <v/>
      </c>
      <c r="AP193" s="475" t="str">
        <f t="shared" si="127"/>
        <v/>
      </c>
      <c r="AQ193" s="475" t="str">
        <f t="shared" si="128"/>
        <v>0-</v>
      </c>
      <c r="AR193" s="475" t="str">
        <f t="shared" si="129"/>
        <v>0-</v>
      </c>
      <c r="AS193" s="475" t="str">
        <f t="shared" si="114"/>
        <v/>
      </c>
      <c r="AT193" s="475" t="str">
        <f t="shared" si="115"/>
        <v/>
      </c>
      <c r="AU193" s="475" t="str">
        <f t="shared" si="130"/>
        <v>0</v>
      </c>
      <c r="AV193" s="475" t="str">
        <f t="shared" si="131"/>
        <v>0</v>
      </c>
      <c r="AW193" s="475" t="str">
        <f t="shared" si="132"/>
        <v>0--</v>
      </c>
    </row>
    <row r="194" spans="1:49">
      <c r="A194" s="452">
        <f t="shared" si="117"/>
        <v>0</v>
      </c>
      <c r="B194" s="476"/>
      <c r="C194" s="476"/>
      <c r="D194" s="463"/>
      <c r="E194" s="463"/>
      <c r="F194" s="455"/>
      <c r="G194" s="456" t="str">
        <f t="array" ref="G194">IF(B194&lt;&gt;"",IF(AND(OR(V194=V193,W194=W193),F194=F193,K194=K193,N194=N193),G193,MAX(IF(B194=B$6:$B193,$G$6:G193))+1),"")</f>
        <v/>
      </c>
      <c r="H194" s="457" t="str">
        <f t="shared" si="118"/>
        <v/>
      </c>
      <c r="I194" s="457" t="str">
        <f t="array" ref="I194">IF(C194&lt;&gt;"",IF(AND(OR(V194=V193,W194=W193),F194=F193,K194=K193,N194=N193),I193,MAX(IF(C194=C$6:$C193,$I$6:I193))+1),"")</f>
        <v/>
      </c>
      <c r="J194" s="457" t="str">
        <f t="shared" si="119"/>
        <v/>
      </c>
      <c r="K194" s="1065"/>
      <c r="L194" s="459" t="str">
        <f>IF($K194&gt;0,VLOOKUP($K194,NV!$B$4:$C$33,2,0),"")</f>
        <v/>
      </c>
      <c r="M194" s="460"/>
      <c r="N194" s="461" t="str">
        <f t="shared" si="104"/>
        <v/>
      </c>
      <c r="O194" s="458"/>
      <c r="P194" s="458"/>
      <c r="Q194" s="461" t="str">
        <f t="shared" si="105"/>
        <v/>
      </c>
      <c r="R194" s="458"/>
      <c r="S194" s="458"/>
      <c r="T194" s="462" t="str">
        <f>IFERROR(INDEX(NX!$L$9:$L$168,MATCH($A194&amp;$P194,NX!$B$9:$B$169,0)),"")</f>
        <v/>
      </c>
      <c r="U194" s="458"/>
      <c r="V194" s="463"/>
      <c r="W194" s="463"/>
      <c r="X194" s="464"/>
      <c r="Y194" s="452" t="str">
        <f t="shared" si="106"/>
        <v/>
      </c>
      <c r="Z194" s="452" t="str">
        <f t="shared" si="107"/>
        <v/>
      </c>
      <c r="AA194" s="465" t="str">
        <f t="shared" si="120"/>
        <v>Trùng mã</v>
      </c>
      <c r="AB194" s="466"/>
      <c r="AC194" s="467">
        <f t="shared" si="121"/>
        <v>0</v>
      </c>
      <c r="AD194" s="468" t="str">
        <f t="shared" si="108"/>
        <v/>
      </c>
      <c r="AE194" s="468" t="str">
        <f t="shared" si="109"/>
        <v/>
      </c>
      <c r="AF194" s="469" t="str">
        <f t="shared" si="110"/>
        <v/>
      </c>
      <c r="AG194" s="468" t="str">
        <f t="shared" si="111"/>
        <v/>
      </c>
      <c r="AH194" s="470" t="str">
        <f t="shared" si="122"/>
        <v/>
      </c>
      <c r="AI194" s="471" t="str">
        <f>IF($AB194&lt;&gt;"",VLOOKUP($M194,DMKH!$B$6:$F$1822,3,0),"")</f>
        <v/>
      </c>
      <c r="AJ194" s="472">
        <f t="shared" si="112"/>
        <v>0</v>
      </c>
      <c r="AK194" s="472">
        <f t="shared" si="113"/>
        <v>0</v>
      </c>
      <c r="AL194" s="473">
        <f t="shared" si="123"/>
        <v>0</v>
      </c>
      <c r="AM194" s="473" t="str">
        <f t="shared" si="124"/>
        <v/>
      </c>
      <c r="AN194" s="474" t="str">
        <f t="shared" si="125"/>
        <v/>
      </c>
      <c r="AO194" s="475" t="str">
        <f t="shared" si="126"/>
        <v/>
      </c>
      <c r="AP194" s="475" t="str">
        <f t="shared" si="127"/>
        <v/>
      </c>
      <c r="AQ194" s="475" t="str">
        <f t="shared" si="128"/>
        <v>0-</v>
      </c>
      <c r="AR194" s="475" t="str">
        <f t="shared" si="129"/>
        <v>0-</v>
      </c>
      <c r="AS194" s="475" t="str">
        <f t="shared" si="114"/>
        <v/>
      </c>
      <c r="AT194" s="475" t="str">
        <f t="shared" si="115"/>
        <v/>
      </c>
      <c r="AU194" s="475" t="str">
        <f t="shared" si="130"/>
        <v>0</v>
      </c>
      <c r="AV194" s="475" t="str">
        <f t="shared" si="131"/>
        <v>0</v>
      </c>
      <c r="AW194" s="475" t="str">
        <f t="shared" si="132"/>
        <v>0--</v>
      </c>
    </row>
    <row r="195" spans="1:49">
      <c r="A195" s="452">
        <f t="shared" si="117"/>
        <v>0</v>
      </c>
      <c r="B195" s="476"/>
      <c r="C195" s="476"/>
      <c r="D195" s="463"/>
      <c r="E195" s="463"/>
      <c r="F195" s="455"/>
      <c r="G195" s="456" t="str">
        <f t="array" ref="G195">IF(B195&lt;&gt;"",IF(AND(OR(V195=V194,W195=W194),F195=F194,K195=K194,N195=N194),G194,MAX(IF(B195=B$6:$B194,$G$6:G194))+1),"")</f>
        <v/>
      </c>
      <c r="H195" s="457" t="str">
        <f t="shared" si="118"/>
        <v/>
      </c>
      <c r="I195" s="457" t="str">
        <f t="array" ref="I195">IF(C195&lt;&gt;"",IF(AND(OR(V195=V194,W195=W194),F195=F194,K195=K194,N195=N194),I194,MAX(IF(C195=C$6:$C194,$I$6:I194))+1),"")</f>
        <v/>
      </c>
      <c r="J195" s="457" t="str">
        <f t="shared" si="119"/>
        <v/>
      </c>
      <c r="K195" s="1065"/>
      <c r="L195" s="459" t="str">
        <f>IF($K195&gt;0,VLOOKUP($K195,NV!$B$4:$C$33,2,0),"")</f>
        <v/>
      </c>
      <c r="M195" s="460"/>
      <c r="N195" s="461" t="str">
        <f t="shared" si="104"/>
        <v/>
      </c>
      <c r="O195" s="458"/>
      <c r="P195" s="458"/>
      <c r="Q195" s="461" t="str">
        <f t="shared" si="105"/>
        <v/>
      </c>
      <c r="R195" s="458"/>
      <c r="S195" s="458"/>
      <c r="T195" s="462" t="str">
        <f>IFERROR(INDEX(NX!$L$9:$L$168,MATCH($A195&amp;$P195,NX!$B$9:$B$169,0)),"")</f>
        <v/>
      </c>
      <c r="U195" s="458"/>
      <c r="V195" s="463"/>
      <c r="W195" s="463"/>
      <c r="X195" s="464"/>
      <c r="Y195" s="452" t="str">
        <f t="shared" si="106"/>
        <v/>
      </c>
      <c r="Z195" s="452" t="str">
        <f t="shared" si="107"/>
        <v/>
      </c>
      <c r="AA195" s="465" t="str">
        <f t="shared" si="120"/>
        <v>Trùng mã</v>
      </c>
      <c r="AB195" s="466"/>
      <c r="AC195" s="467">
        <f t="shared" si="121"/>
        <v>0</v>
      </c>
      <c r="AD195" s="468" t="str">
        <f t="shared" si="108"/>
        <v/>
      </c>
      <c r="AE195" s="468" t="str">
        <f t="shared" si="109"/>
        <v/>
      </c>
      <c r="AF195" s="469" t="str">
        <f t="shared" si="110"/>
        <v/>
      </c>
      <c r="AG195" s="468" t="str">
        <f t="shared" si="111"/>
        <v/>
      </c>
      <c r="AH195" s="470" t="str">
        <f t="shared" si="122"/>
        <v/>
      </c>
      <c r="AI195" s="471" t="str">
        <f>IF($AB195&lt;&gt;"",VLOOKUP($M195,DMKH!$B$6:$F$1822,3,0),"")</f>
        <v/>
      </c>
      <c r="AJ195" s="472">
        <f t="shared" si="112"/>
        <v>0</v>
      </c>
      <c r="AK195" s="472">
        <f t="shared" si="113"/>
        <v>0</v>
      </c>
      <c r="AL195" s="473">
        <f t="shared" si="123"/>
        <v>0</v>
      </c>
      <c r="AM195" s="473" t="str">
        <f t="shared" si="124"/>
        <v/>
      </c>
      <c r="AN195" s="474" t="str">
        <f t="shared" si="125"/>
        <v/>
      </c>
      <c r="AO195" s="475" t="str">
        <f t="shared" si="126"/>
        <v/>
      </c>
      <c r="AP195" s="475" t="str">
        <f t="shared" si="127"/>
        <v/>
      </c>
      <c r="AQ195" s="475" t="str">
        <f t="shared" si="128"/>
        <v>0-</v>
      </c>
      <c r="AR195" s="475" t="str">
        <f t="shared" si="129"/>
        <v>0-</v>
      </c>
      <c r="AS195" s="475" t="str">
        <f t="shared" si="114"/>
        <v/>
      </c>
      <c r="AT195" s="475" t="str">
        <f t="shared" si="115"/>
        <v/>
      </c>
      <c r="AU195" s="475" t="str">
        <f t="shared" si="130"/>
        <v>0</v>
      </c>
      <c r="AV195" s="475" t="str">
        <f t="shared" si="131"/>
        <v>0</v>
      </c>
      <c r="AW195" s="475" t="str">
        <f t="shared" si="132"/>
        <v>0--</v>
      </c>
    </row>
    <row r="196" spans="1:49">
      <c r="A196" s="452">
        <f t="shared" si="117"/>
        <v>0</v>
      </c>
      <c r="B196" s="476"/>
      <c r="C196" s="476"/>
      <c r="D196" s="463"/>
      <c r="E196" s="463"/>
      <c r="F196" s="455"/>
      <c r="G196" s="456" t="str">
        <f t="array" ref="G196">IF(B196&lt;&gt;"",IF(AND(OR(V196=V195,W196=W195),F196=F195,K196=K195,N196=N195),G195,MAX(IF(B196=B$6:$B195,$G$6:G195))+1),"")</f>
        <v/>
      </c>
      <c r="H196" s="457" t="str">
        <f t="shared" si="118"/>
        <v/>
      </c>
      <c r="I196" s="457" t="str">
        <f t="array" ref="I196">IF(C196&lt;&gt;"",IF(AND(OR(V196=V195,W196=W195),F196=F195,K196=K195,N196=N195),I195,MAX(IF(C196=C$6:$C195,$I$6:I195))+1),"")</f>
        <v/>
      </c>
      <c r="J196" s="457" t="str">
        <f t="shared" si="119"/>
        <v/>
      </c>
      <c r="K196" s="1065"/>
      <c r="L196" s="459" t="str">
        <f>IF($K196&gt;0,VLOOKUP($K196,NV!$B$4:$C$33,2,0),"")</f>
        <v/>
      </c>
      <c r="M196" s="460"/>
      <c r="N196" s="461" t="str">
        <f t="shared" si="104"/>
        <v/>
      </c>
      <c r="O196" s="458"/>
      <c r="P196" s="458"/>
      <c r="Q196" s="461" t="str">
        <f t="shared" si="105"/>
        <v/>
      </c>
      <c r="R196" s="458"/>
      <c r="S196" s="458"/>
      <c r="T196" s="462" t="str">
        <f>IFERROR(INDEX(NX!$L$9:$L$168,MATCH($A196&amp;$P196,NX!$B$9:$B$169,0)),"")</f>
        <v/>
      </c>
      <c r="U196" s="458"/>
      <c r="V196" s="463"/>
      <c r="W196" s="463"/>
      <c r="X196" s="486"/>
      <c r="Y196" s="452" t="str">
        <f t="shared" si="106"/>
        <v/>
      </c>
      <c r="Z196" s="452" t="str">
        <f t="shared" si="107"/>
        <v/>
      </c>
      <c r="AA196" s="465" t="str">
        <f t="shared" si="120"/>
        <v>Trùng mã</v>
      </c>
      <c r="AB196" s="466"/>
      <c r="AC196" s="467">
        <f t="shared" si="121"/>
        <v>0</v>
      </c>
      <c r="AD196" s="468" t="str">
        <f t="shared" si="108"/>
        <v/>
      </c>
      <c r="AE196" s="468" t="str">
        <f t="shared" si="109"/>
        <v/>
      </c>
      <c r="AF196" s="469" t="str">
        <f t="shared" si="110"/>
        <v/>
      </c>
      <c r="AG196" s="468" t="str">
        <f t="shared" si="111"/>
        <v/>
      </c>
      <c r="AH196" s="470" t="str">
        <f t="shared" si="122"/>
        <v/>
      </c>
      <c r="AI196" s="471" t="str">
        <f>IF($AB196&lt;&gt;"",VLOOKUP($M196,DMKH!$B$6:$F$1822,3,0),"")</f>
        <v/>
      </c>
      <c r="AJ196" s="472">
        <f t="shared" si="112"/>
        <v>0</v>
      </c>
      <c r="AK196" s="472">
        <f t="shared" si="113"/>
        <v>0</v>
      </c>
      <c r="AL196" s="473">
        <f t="shared" si="123"/>
        <v>0</v>
      </c>
      <c r="AM196" s="473" t="str">
        <f t="shared" si="124"/>
        <v/>
      </c>
      <c r="AN196" s="474" t="str">
        <f t="shared" si="125"/>
        <v/>
      </c>
      <c r="AO196" s="475" t="str">
        <f t="shared" si="126"/>
        <v/>
      </c>
      <c r="AP196" s="475" t="str">
        <f t="shared" si="127"/>
        <v/>
      </c>
      <c r="AQ196" s="475" t="str">
        <f t="shared" si="128"/>
        <v>0-</v>
      </c>
      <c r="AR196" s="475" t="str">
        <f t="shared" si="129"/>
        <v>0-</v>
      </c>
      <c r="AS196" s="475" t="str">
        <f t="shared" si="114"/>
        <v/>
      </c>
      <c r="AT196" s="475" t="str">
        <f t="shared" si="115"/>
        <v/>
      </c>
      <c r="AU196" s="475" t="str">
        <f t="shared" si="130"/>
        <v>0</v>
      </c>
      <c r="AV196" s="475" t="str">
        <f t="shared" si="131"/>
        <v>0</v>
      </c>
      <c r="AW196" s="475" t="str">
        <f t="shared" si="132"/>
        <v>0--</v>
      </c>
    </row>
    <row r="197" spans="1:49">
      <c r="A197" s="452">
        <f t="shared" si="117"/>
        <v>0</v>
      </c>
      <c r="B197" s="476"/>
      <c r="C197" s="476"/>
      <c r="D197" s="463"/>
      <c r="E197" s="463"/>
      <c r="F197" s="455"/>
      <c r="G197" s="456" t="str">
        <f t="array" ref="G197">IF(B197&lt;&gt;"",IF(AND(OR(V197=V196,W197=W196),F197=F196,K197=K196,N197=N196),G196,MAX(IF(B197=B$6:$B196,$G$6:G196))+1),"")</f>
        <v/>
      </c>
      <c r="H197" s="457" t="str">
        <f t="shared" si="118"/>
        <v/>
      </c>
      <c r="I197" s="457" t="str">
        <f t="array" ref="I197">IF(C197&lt;&gt;"",IF(AND(OR(V197=V196,W197=W196),F197=F196,K197=K196,N197=N196),I196,MAX(IF(C197=C$6:$C196,$I$6:I196))+1),"")</f>
        <v/>
      </c>
      <c r="J197" s="457" t="str">
        <f t="shared" si="119"/>
        <v/>
      </c>
      <c r="K197" s="1065"/>
      <c r="L197" s="459" t="str">
        <f>IF($K197&gt;0,VLOOKUP($K197,NV!$B$4:$C$33,2,0),"")</f>
        <v/>
      </c>
      <c r="M197" s="460"/>
      <c r="N197" s="461" t="str">
        <f t="shared" si="104"/>
        <v/>
      </c>
      <c r="O197" s="458"/>
      <c r="P197" s="458"/>
      <c r="Q197" s="461" t="str">
        <f t="shared" si="105"/>
        <v/>
      </c>
      <c r="R197" s="458"/>
      <c r="S197" s="458"/>
      <c r="T197" s="462" t="str">
        <f>IFERROR(INDEX(NX!$L$9:$L$168,MATCH($A197&amp;$P197,NX!$B$9:$B$169,0)),"")</f>
        <v/>
      </c>
      <c r="U197" s="458"/>
      <c r="V197" s="463"/>
      <c r="W197" s="463"/>
      <c r="X197" s="464"/>
      <c r="Y197" s="452" t="str">
        <f t="shared" si="106"/>
        <v/>
      </c>
      <c r="Z197" s="452" t="str">
        <f t="shared" si="107"/>
        <v/>
      </c>
      <c r="AA197" s="465" t="str">
        <f t="shared" si="120"/>
        <v>Trùng mã</v>
      </c>
      <c r="AB197" s="466"/>
      <c r="AC197" s="467">
        <f t="shared" si="121"/>
        <v>0</v>
      </c>
      <c r="AD197" s="468" t="str">
        <f t="shared" si="108"/>
        <v/>
      </c>
      <c r="AE197" s="468" t="str">
        <f t="shared" si="109"/>
        <v/>
      </c>
      <c r="AF197" s="469" t="str">
        <f t="shared" si="110"/>
        <v/>
      </c>
      <c r="AG197" s="468" t="str">
        <f t="shared" si="111"/>
        <v/>
      </c>
      <c r="AH197" s="470" t="str">
        <f t="shared" si="122"/>
        <v/>
      </c>
      <c r="AI197" s="471" t="str">
        <f>IF($AB197&lt;&gt;"",VLOOKUP($M197,DMKH!$B$6:$F$1822,3,0),"")</f>
        <v/>
      </c>
      <c r="AJ197" s="472">
        <f t="shared" si="112"/>
        <v>0</v>
      </c>
      <c r="AK197" s="472">
        <f t="shared" si="113"/>
        <v>0</v>
      </c>
      <c r="AL197" s="473">
        <f t="shared" si="123"/>
        <v>0</v>
      </c>
      <c r="AM197" s="473" t="str">
        <f t="shared" si="124"/>
        <v/>
      </c>
      <c r="AN197" s="474" t="str">
        <f t="shared" si="125"/>
        <v/>
      </c>
      <c r="AO197" s="475" t="str">
        <f t="shared" si="126"/>
        <v/>
      </c>
      <c r="AP197" s="475" t="str">
        <f t="shared" si="127"/>
        <v/>
      </c>
      <c r="AQ197" s="475" t="str">
        <f t="shared" si="128"/>
        <v>0-</v>
      </c>
      <c r="AR197" s="475" t="str">
        <f t="shared" si="129"/>
        <v>0-</v>
      </c>
      <c r="AS197" s="475" t="str">
        <f t="shared" si="114"/>
        <v/>
      </c>
      <c r="AT197" s="475" t="str">
        <f t="shared" si="115"/>
        <v/>
      </c>
      <c r="AU197" s="475" t="str">
        <f t="shared" si="130"/>
        <v>0</v>
      </c>
      <c r="AV197" s="475" t="str">
        <f t="shared" si="131"/>
        <v>0</v>
      </c>
      <c r="AW197" s="475" t="str">
        <f t="shared" si="132"/>
        <v>0--</v>
      </c>
    </row>
    <row r="198" spans="1:49">
      <c r="A198" s="452">
        <f t="shared" si="117"/>
        <v>0</v>
      </c>
      <c r="B198" s="476"/>
      <c r="C198" s="476"/>
      <c r="D198" s="463"/>
      <c r="E198" s="463"/>
      <c r="F198" s="455"/>
      <c r="G198" s="456" t="str">
        <f t="array" ref="G198">IF(B198&lt;&gt;"",IF(AND(OR(V198=V197,W198=W197),F198=F197,K198=K197,N198=N197),G197,MAX(IF(B198=B$6:$B197,$G$6:G197))+1),"")</f>
        <v/>
      </c>
      <c r="H198" s="457" t="str">
        <f t="shared" si="118"/>
        <v/>
      </c>
      <c r="I198" s="457" t="str">
        <f t="array" ref="I198">IF(C198&lt;&gt;"",IF(AND(OR(V198=V197,W198=W197),F198=F197,K198=K197,N198=N197),I197,MAX(IF(C198=C$6:$C197,$I$6:I197))+1),"")</f>
        <v/>
      </c>
      <c r="J198" s="457" t="str">
        <f t="shared" si="119"/>
        <v/>
      </c>
      <c r="K198" s="1065"/>
      <c r="L198" s="459" t="str">
        <f>IF($K198&gt;0,VLOOKUP($K198,NV!$B$4:$C$33,2,0),"")</f>
        <v/>
      </c>
      <c r="M198" s="460"/>
      <c r="N198" s="461" t="str">
        <f t="shared" si="104"/>
        <v/>
      </c>
      <c r="O198" s="458"/>
      <c r="P198" s="458"/>
      <c r="Q198" s="461" t="str">
        <f t="shared" si="105"/>
        <v/>
      </c>
      <c r="R198" s="458"/>
      <c r="S198" s="458"/>
      <c r="T198" s="462" t="str">
        <f>IFERROR(INDEX(NX!$L$9:$L$168,MATCH($A198&amp;$P198,NX!$B$9:$B$169,0)),"")</f>
        <v/>
      </c>
      <c r="U198" s="458"/>
      <c r="V198" s="463"/>
      <c r="W198" s="463"/>
      <c r="X198" s="464"/>
      <c r="Y198" s="452" t="str">
        <f t="shared" si="106"/>
        <v/>
      </c>
      <c r="Z198" s="452" t="str">
        <f t="shared" si="107"/>
        <v/>
      </c>
      <c r="AA198" s="465" t="str">
        <f t="shared" si="120"/>
        <v>Trùng mã</v>
      </c>
      <c r="AB198" s="466"/>
      <c r="AC198" s="467">
        <f t="shared" si="121"/>
        <v>0</v>
      </c>
      <c r="AD198" s="468" t="str">
        <f t="shared" si="108"/>
        <v/>
      </c>
      <c r="AE198" s="468" t="str">
        <f t="shared" si="109"/>
        <v/>
      </c>
      <c r="AF198" s="469" t="str">
        <f t="shared" si="110"/>
        <v/>
      </c>
      <c r="AG198" s="468" t="str">
        <f t="shared" si="111"/>
        <v/>
      </c>
      <c r="AH198" s="470" t="str">
        <f t="shared" si="122"/>
        <v/>
      </c>
      <c r="AI198" s="471" t="str">
        <f>IF($AB198&lt;&gt;"",VLOOKUP($M198,DMKH!$B$6:$F$1822,3,0),"")</f>
        <v/>
      </c>
      <c r="AJ198" s="472">
        <f t="shared" si="112"/>
        <v>0</v>
      </c>
      <c r="AK198" s="472">
        <f t="shared" si="113"/>
        <v>0</v>
      </c>
      <c r="AL198" s="473">
        <f t="shared" si="123"/>
        <v>0</v>
      </c>
      <c r="AM198" s="473" t="str">
        <f t="shared" si="124"/>
        <v/>
      </c>
      <c r="AN198" s="474" t="str">
        <f t="shared" si="125"/>
        <v/>
      </c>
      <c r="AO198" s="475" t="str">
        <f t="shared" si="126"/>
        <v/>
      </c>
      <c r="AP198" s="475" t="str">
        <f t="shared" si="127"/>
        <v/>
      </c>
      <c r="AQ198" s="475" t="str">
        <f t="shared" si="128"/>
        <v>0-</v>
      </c>
      <c r="AR198" s="475" t="str">
        <f t="shared" si="129"/>
        <v>0-</v>
      </c>
      <c r="AS198" s="475" t="str">
        <f t="shared" si="114"/>
        <v/>
      </c>
      <c r="AT198" s="475" t="str">
        <f t="shared" si="115"/>
        <v/>
      </c>
      <c r="AU198" s="475" t="str">
        <f t="shared" si="130"/>
        <v>0</v>
      </c>
      <c r="AV198" s="475" t="str">
        <f t="shared" si="131"/>
        <v>0</v>
      </c>
      <c r="AW198" s="475" t="str">
        <f t="shared" si="132"/>
        <v>0--</v>
      </c>
    </row>
    <row r="199" spans="1:49">
      <c r="A199" s="452">
        <f t="shared" si="117"/>
        <v>0</v>
      </c>
      <c r="B199" s="476"/>
      <c r="C199" s="476"/>
      <c r="D199" s="463"/>
      <c r="E199" s="463"/>
      <c r="F199" s="455"/>
      <c r="G199" s="456" t="str">
        <f t="array" ref="G199">IF(B199&lt;&gt;"",IF(AND(OR(V199=V198,W199=W198),F199=F198,K199=K198,N199=N198),G198,MAX(IF(B199=B$6:$B198,$G$6:G198))+1),"")</f>
        <v/>
      </c>
      <c r="H199" s="457" t="str">
        <f t="shared" si="118"/>
        <v/>
      </c>
      <c r="I199" s="457" t="str">
        <f t="array" ref="I199">IF(C199&lt;&gt;"",IF(AND(OR(V199=V198,W199=W198),F199=F198,K199=K198,N199=N198),I198,MAX(IF(C199=C$6:$C198,$I$6:I198))+1),"")</f>
        <v/>
      </c>
      <c r="J199" s="457" t="str">
        <f t="shared" si="119"/>
        <v/>
      </c>
      <c r="K199" s="1065"/>
      <c r="L199" s="459" t="str">
        <f>IF($K199&gt;0,VLOOKUP($K199,NV!$B$4:$C$33,2,0),"")</f>
        <v/>
      </c>
      <c r="M199" s="487"/>
      <c r="N199" s="461" t="str">
        <f t="shared" ref="N199:N262" si="133">IF($M199&gt;0,VLOOKUP($M199,vkhncc,2,0),"")</f>
        <v/>
      </c>
      <c r="O199" s="458"/>
      <c r="P199" s="458"/>
      <c r="Q199" s="461" t="str">
        <f t="shared" ref="Q199:Q262" si="134">IF($P199&gt;0,VLOOKUP($P199,vvt,2,0),"")</f>
        <v/>
      </c>
      <c r="R199" s="458"/>
      <c r="S199" s="458"/>
      <c r="T199" s="462" t="str">
        <f>IFERROR(INDEX(NX!$L$9:$L$168,MATCH($A199&amp;$P199,NX!$B$9:$B$169,0)),"")</f>
        <v/>
      </c>
      <c r="U199" s="458"/>
      <c r="V199" s="463"/>
      <c r="W199" s="463"/>
      <c r="X199" s="464"/>
      <c r="Y199" s="452" t="str">
        <f t="shared" ref="Y199:Y262" si="135">IF($V199="","",IF(ISNA(VLOOKUP($V199,mtk,1,0)),"Không có",VLOOKUP($V199,mtk,1,0)))</f>
        <v/>
      </c>
      <c r="Z199" s="452" t="str">
        <f t="shared" ref="Z199:Z262" si="136">IF($V199="","",IF(ISNA(VLOOKUP($W199,mtk,1,0)),"Không có",VLOOKUP($W199,mtk,1,0)))</f>
        <v/>
      </c>
      <c r="AA199" s="465" t="str">
        <f t="shared" si="120"/>
        <v>Trùng mã</v>
      </c>
      <c r="AB199" s="466"/>
      <c r="AC199" s="467">
        <f t="shared" si="121"/>
        <v>0</v>
      </c>
      <c r="AD199" s="468" t="str">
        <f t="shared" ref="AD199:AD262" si="137">IF($M199="","",VLOOKUP($M199,vkhncc,2,0))</f>
        <v/>
      </c>
      <c r="AE199" s="468" t="str">
        <f t="shared" ref="AE199:AE262" si="138">IF($M199="","",VLOOKUP($M199,vkhncc,4,0))</f>
        <v/>
      </c>
      <c r="AF199" s="469" t="str">
        <f t="shared" ref="AF199:AF262" si="139">IF($AB199&lt;&gt;"",VLOOKUP($M199,vkhncc,7,0),"")</f>
        <v/>
      </c>
      <c r="AG199" s="468" t="str">
        <f t="shared" ref="AG199:AG262" si="140">IF($AB199&lt;&gt;"",VLOOKUP($M199,vkhncc,8,0),"")</f>
        <v/>
      </c>
      <c r="AH199" s="470" t="str">
        <f t="shared" si="122"/>
        <v/>
      </c>
      <c r="AI199" s="471" t="str">
        <f>IF($AB199&lt;&gt;"",VLOOKUP($M199,DMKH!$B$6:$F$1822,3,0),"")</f>
        <v/>
      </c>
      <c r="AJ199" s="472">
        <f t="shared" si="112"/>
        <v>0</v>
      </c>
      <c r="AK199" s="472">
        <f t="shared" si="113"/>
        <v>0</v>
      </c>
      <c r="AL199" s="473">
        <f t="shared" si="123"/>
        <v>0</v>
      </c>
      <c r="AM199" s="473" t="str">
        <f t="shared" si="124"/>
        <v/>
      </c>
      <c r="AN199" s="474" t="str">
        <f t="shared" si="125"/>
        <v/>
      </c>
      <c r="AO199" s="475" t="str">
        <f t="shared" si="126"/>
        <v/>
      </c>
      <c r="AP199" s="475" t="str">
        <f t="shared" si="127"/>
        <v/>
      </c>
      <c r="AQ199" s="475" t="str">
        <f t="shared" si="128"/>
        <v>0-</v>
      </c>
      <c r="AR199" s="475" t="str">
        <f t="shared" si="129"/>
        <v>0-</v>
      </c>
      <c r="AS199" s="475" t="str">
        <f t="shared" si="114"/>
        <v/>
      </c>
      <c r="AT199" s="475" t="str">
        <f t="shared" si="115"/>
        <v/>
      </c>
      <c r="AU199" s="475" t="str">
        <f t="shared" si="130"/>
        <v>0</v>
      </c>
      <c r="AV199" s="475" t="str">
        <f t="shared" si="131"/>
        <v>0</v>
      </c>
      <c r="AW199" s="475" t="str">
        <f t="shared" si="132"/>
        <v>0--</v>
      </c>
    </row>
    <row r="200" spans="1:49">
      <c r="A200" s="452">
        <f t="shared" si="117"/>
        <v>0</v>
      </c>
      <c r="B200" s="476"/>
      <c r="C200" s="476"/>
      <c r="D200" s="463"/>
      <c r="E200" s="463"/>
      <c r="F200" s="455"/>
      <c r="G200" s="456" t="str">
        <f t="array" ref="G200">IF(B200&lt;&gt;"",IF(AND(OR(V200=V199,W200=W199),F200=F199,K200=K199,N200=N199),G199,MAX(IF(B200=B$6:$B199,$G$6:G199))+1),"")</f>
        <v/>
      </c>
      <c r="H200" s="457" t="str">
        <f t="shared" si="118"/>
        <v/>
      </c>
      <c r="I200" s="457" t="str">
        <f t="array" ref="I200">IF(C200&lt;&gt;"",IF(AND(OR(V200=V199,W200=W199),F200=F199,K200=K199,N200=N199),I199,MAX(IF(C200=C$6:$C199,$I$6:I199))+1),"")</f>
        <v/>
      </c>
      <c r="J200" s="457" t="str">
        <f t="shared" si="119"/>
        <v/>
      </c>
      <c r="K200" s="1065"/>
      <c r="L200" s="459" t="str">
        <f>IF($K200&gt;0,VLOOKUP($K200,NV!$B$4:$C$33,2,0),"")</f>
        <v/>
      </c>
      <c r="M200" s="487"/>
      <c r="N200" s="461" t="str">
        <f t="shared" si="133"/>
        <v/>
      </c>
      <c r="O200" s="458"/>
      <c r="P200" s="458"/>
      <c r="Q200" s="461" t="str">
        <f t="shared" si="134"/>
        <v/>
      </c>
      <c r="R200" s="458"/>
      <c r="S200" s="458"/>
      <c r="T200" s="462" t="str">
        <f>IFERROR(INDEX(NX!$L$9:$L$168,MATCH($A200&amp;$P200,NX!$B$9:$B$169,0)),"")</f>
        <v/>
      </c>
      <c r="U200" s="458"/>
      <c r="V200" s="463"/>
      <c r="W200" s="463"/>
      <c r="X200" s="464"/>
      <c r="Y200" s="452" t="str">
        <f t="shared" si="135"/>
        <v/>
      </c>
      <c r="Z200" s="452" t="str">
        <f t="shared" si="136"/>
        <v/>
      </c>
      <c r="AA200" s="465" t="str">
        <f t="shared" si="120"/>
        <v>Trùng mã</v>
      </c>
      <c r="AB200" s="466"/>
      <c r="AC200" s="467">
        <f t="shared" si="121"/>
        <v>0</v>
      </c>
      <c r="AD200" s="468" t="str">
        <f t="shared" si="137"/>
        <v/>
      </c>
      <c r="AE200" s="468" t="str">
        <f t="shared" si="138"/>
        <v/>
      </c>
      <c r="AF200" s="469" t="str">
        <f t="shared" si="139"/>
        <v/>
      </c>
      <c r="AG200" s="468" t="str">
        <f t="shared" si="140"/>
        <v/>
      </c>
      <c r="AH200" s="470" t="str">
        <f t="shared" si="122"/>
        <v/>
      </c>
      <c r="AI200" s="471" t="str">
        <f>IF($AB200&lt;&gt;"",VLOOKUP($M200,DMKH!$B$6:$F$1822,3,0),"")</f>
        <v/>
      </c>
      <c r="AJ200" s="472">
        <f t="shared" ref="AJ200:AJ263" si="141">IF(AND(H200=H201,V200=V201),W201,IF(AND(H200=H201,W200=W201),V201,""))</f>
        <v>0</v>
      </c>
      <c r="AK200" s="472">
        <f t="shared" ref="AK200:AK263" si="142">IF(AND(H200=H201,V200=V201),X201,IF(AND(H200=H201,W200=W201),X201,""))</f>
        <v>0</v>
      </c>
      <c r="AL200" s="473">
        <f t="shared" si="123"/>
        <v>0</v>
      </c>
      <c r="AM200" s="473" t="str">
        <f t="shared" si="124"/>
        <v/>
      </c>
      <c r="AN200" s="474" t="str">
        <f t="shared" si="125"/>
        <v/>
      </c>
      <c r="AO200" s="475" t="str">
        <f t="shared" si="126"/>
        <v/>
      </c>
      <c r="AP200" s="475" t="str">
        <f t="shared" si="127"/>
        <v/>
      </c>
      <c r="AQ200" s="475" t="str">
        <f t="shared" si="128"/>
        <v>0-</v>
      </c>
      <c r="AR200" s="475" t="str">
        <f t="shared" si="129"/>
        <v>0-</v>
      </c>
      <c r="AS200" s="475" t="str">
        <f t="shared" ref="AS200:AS263" si="143">IF(LEFT($J200,1)="n",A200&amp;P200,"")</f>
        <v/>
      </c>
      <c r="AT200" s="475" t="str">
        <f t="shared" ref="AT200:AT263" si="144">IF(LEFT($J200,1)="x",A200&amp;P200,"")</f>
        <v/>
      </c>
      <c r="AU200" s="475" t="str">
        <f t="shared" si="130"/>
        <v>0</v>
      </c>
      <c r="AV200" s="475" t="str">
        <f t="shared" si="131"/>
        <v>0</v>
      </c>
      <c r="AW200" s="475" t="str">
        <f t="shared" si="132"/>
        <v>0--</v>
      </c>
    </row>
    <row r="201" spans="1:49">
      <c r="A201" s="452">
        <f t="shared" si="117"/>
        <v>0</v>
      </c>
      <c r="B201" s="476"/>
      <c r="C201" s="476"/>
      <c r="D201" s="463"/>
      <c r="E201" s="463"/>
      <c r="F201" s="455"/>
      <c r="G201" s="456" t="str">
        <f t="array" ref="G201">IF(B201&lt;&gt;"",IF(AND(OR(V201=V200,W201=W200),F201=F200,K201=K200,N201=N200),G200,MAX(IF(B201=B$6:$B200,$G$6:G200))+1),"")</f>
        <v/>
      </c>
      <c r="H201" s="457" t="str">
        <f t="shared" si="118"/>
        <v/>
      </c>
      <c r="I201" s="457" t="str">
        <f t="array" ref="I201">IF(C201&lt;&gt;"",IF(AND(OR(V201=V200,W201=W200),F201=F200,K201=K200,N201=N200),I200,MAX(IF(C201=C$6:$C200,$I$6:I200))+1),"")</f>
        <v/>
      </c>
      <c r="J201" s="457" t="str">
        <f t="shared" si="119"/>
        <v/>
      </c>
      <c r="K201" s="1065"/>
      <c r="L201" s="459" t="str">
        <f>IF($K201&gt;0,VLOOKUP($K201,NV!$B$4:$C$33,2,0),"")</f>
        <v/>
      </c>
      <c r="M201" s="488"/>
      <c r="N201" s="461" t="str">
        <f t="shared" si="133"/>
        <v/>
      </c>
      <c r="O201" s="458"/>
      <c r="P201" s="458"/>
      <c r="Q201" s="461" t="str">
        <f t="shared" si="134"/>
        <v/>
      </c>
      <c r="R201" s="458"/>
      <c r="S201" s="458"/>
      <c r="T201" s="462" t="str">
        <f>IFERROR(INDEX(NX!$L$9:$L$168,MATCH($A201&amp;$P201,NX!$B$9:$B$169,0)),"")</f>
        <v/>
      </c>
      <c r="U201" s="458"/>
      <c r="V201" s="463"/>
      <c r="W201" s="463"/>
      <c r="X201" s="464"/>
      <c r="Y201" s="452" t="str">
        <f t="shared" si="135"/>
        <v/>
      </c>
      <c r="Z201" s="452" t="str">
        <f t="shared" si="136"/>
        <v/>
      </c>
      <c r="AA201" s="465" t="str">
        <f t="shared" si="120"/>
        <v>Trùng mã</v>
      </c>
      <c r="AB201" s="466"/>
      <c r="AC201" s="467">
        <f t="shared" si="121"/>
        <v>0</v>
      </c>
      <c r="AD201" s="468" t="str">
        <f t="shared" si="137"/>
        <v/>
      </c>
      <c r="AE201" s="468" t="str">
        <f t="shared" si="138"/>
        <v/>
      </c>
      <c r="AF201" s="469" t="str">
        <f t="shared" si="139"/>
        <v/>
      </c>
      <c r="AG201" s="468" t="str">
        <f t="shared" si="140"/>
        <v/>
      </c>
      <c r="AH201" s="470" t="str">
        <f t="shared" si="122"/>
        <v/>
      </c>
      <c r="AI201" s="471" t="str">
        <f>IF($AB201&lt;&gt;"",VLOOKUP($M201,DMKH!$B$6:$F$1822,3,0),"")</f>
        <v/>
      </c>
      <c r="AJ201" s="472">
        <f t="shared" si="141"/>
        <v>0</v>
      </c>
      <c r="AK201" s="472">
        <f t="shared" si="142"/>
        <v>0</v>
      </c>
      <c r="AL201" s="473">
        <f t="shared" si="123"/>
        <v>0</v>
      </c>
      <c r="AM201" s="473" t="str">
        <f t="shared" si="124"/>
        <v/>
      </c>
      <c r="AN201" s="474" t="str">
        <f t="shared" si="125"/>
        <v/>
      </c>
      <c r="AO201" s="475" t="str">
        <f t="shared" si="126"/>
        <v/>
      </c>
      <c r="AP201" s="475" t="str">
        <f t="shared" si="127"/>
        <v/>
      </c>
      <c r="AQ201" s="475" t="str">
        <f t="shared" si="128"/>
        <v>0-</v>
      </c>
      <c r="AR201" s="475" t="str">
        <f t="shared" si="129"/>
        <v>0-</v>
      </c>
      <c r="AS201" s="475" t="str">
        <f t="shared" si="143"/>
        <v/>
      </c>
      <c r="AT201" s="475" t="str">
        <f t="shared" si="144"/>
        <v/>
      </c>
      <c r="AU201" s="475" t="str">
        <f t="shared" si="130"/>
        <v>0</v>
      </c>
      <c r="AV201" s="475" t="str">
        <f t="shared" si="131"/>
        <v>0</v>
      </c>
      <c r="AW201" s="475" t="str">
        <f t="shared" si="132"/>
        <v>0--</v>
      </c>
    </row>
    <row r="202" spans="1:49">
      <c r="A202" s="452">
        <f t="shared" si="117"/>
        <v>0</v>
      </c>
      <c r="B202" s="476"/>
      <c r="C202" s="476"/>
      <c r="D202" s="463"/>
      <c r="E202" s="463"/>
      <c r="F202" s="455"/>
      <c r="G202" s="456" t="str">
        <f t="array" ref="G202">IF(B202&lt;&gt;"",IF(AND(OR(V202=V201,W202=W201),F202=F201,K202=K201,N202=N201),G201,MAX(IF(B202=B$6:$B201,$G$6:G201))+1),"")</f>
        <v/>
      </c>
      <c r="H202" s="457" t="str">
        <f t="shared" si="118"/>
        <v/>
      </c>
      <c r="I202" s="457" t="str">
        <f t="array" ref="I202">IF(C202&lt;&gt;"",IF(AND(OR(V202=V201,W202=W201),F202=F201,K202=K201,N202=N201),I201,MAX(IF(C202=C$6:$C201,$I$6:I201))+1),"")</f>
        <v/>
      </c>
      <c r="J202" s="457" t="str">
        <f t="shared" si="119"/>
        <v/>
      </c>
      <c r="K202" s="1065"/>
      <c r="L202" s="459" t="str">
        <f>IF($K202&gt;0,VLOOKUP($K202,NV!$B$4:$C$33,2,0),"")</f>
        <v/>
      </c>
      <c r="M202" s="488"/>
      <c r="N202" s="461" t="str">
        <f t="shared" si="133"/>
        <v/>
      </c>
      <c r="O202" s="458"/>
      <c r="P202" s="458"/>
      <c r="Q202" s="461" t="str">
        <f t="shared" si="134"/>
        <v/>
      </c>
      <c r="R202" s="458"/>
      <c r="S202" s="458"/>
      <c r="T202" s="462" t="str">
        <f>IFERROR(INDEX(NX!$L$9:$L$168,MATCH($A202&amp;$P202,NX!$B$9:$B$169,0)),"")</f>
        <v/>
      </c>
      <c r="U202" s="458"/>
      <c r="V202" s="463"/>
      <c r="W202" s="463"/>
      <c r="X202" s="464"/>
      <c r="Y202" s="452" t="str">
        <f t="shared" si="135"/>
        <v/>
      </c>
      <c r="Z202" s="452" t="str">
        <f t="shared" si="136"/>
        <v/>
      </c>
      <c r="AA202" s="465" t="str">
        <f t="shared" si="120"/>
        <v>Trùng mã</v>
      </c>
      <c r="AB202" s="466"/>
      <c r="AC202" s="467">
        <f t="shared" si="121"/>
        <v>0</v>
      </c>
      <c r="AD202" s="468" t="str">
        <f t="shared" si="137"/>
        <v/>
      </c>
      <c r="AE202" s="468" t="str">
        <f t="shared" si="138"/>
        <v/>
      </c>
      <c r="AF202" s="469" t="str">
        <f t="shared" si="139"/>
        <v/>
      </c>
      <c r="AG202" s="468" t="str">
        <f t="shared" si="140"/>
        <v/>
      </c>
      <c r="AH202" s="470" t="str">
        <f t="shared" si="122"/>
        <v/>
      </c>
      <c r="AI202" s="471" t="str">
        <f>IF($AB202&lt;&gt;"",VLOOKUP($M202,DMKH!$B$6:$F$1822,3,0),"")</f>
        <v/>
      </c>
      <c r="AJ202" s="472">
        <f t="shared" si="141"/>
        <v>0</v>
      </c>
      <c r="AK202" s="472">
        <f t="shared" si="142"/>
        <v>0</v>
      </c>
      <c r="AL202" s="473">
        <f t="shared" si="123"/>
        <v>0</v>
      </c>
      <c r="AM202" s="473" t="str">
        <f t="shared" si="124"/>
        <v/>
      </c>
      <c r="AN202" s="474" t="str">
        <f t="shared" si="125"/>
        <v/>
      </c>
      <c r="AO202" s="475" t="str">
        <f t="shared" si="126"/>
        <v/>
      </c>
      <c r="AP202" s="475" t="str">
        <f t="shared" si="127"/>
        <v/>
      </c>
      <c r="AQ202" s="475" t="str">
        <f t="shared" si="128"/>
        <v>0-</v>
      </c>
      <c r="AR202" s="475" t="str">
        <f t="shared" si="129"/>
        <v>0-</v>
      </c>
      <c r="AS202" s="475" t="str">
        <f t="shared" si="143"/>
        <v/>
      </c>
      <c r="AT202" s="475" t="str">
        <f t="shared" si="144"/>
        <v/>
      </c>
      <c r="AU202" s="475" t="str">
        <f t="shared" si="130"/>
        <v>0</v>
      </c>
      <c r="AV202" s="475" t="str">
        <f t="shared" si="131"/>
        <v>0</v>
      </c>
      <c r="AW202" s="475" t="str">
        <f t="shared" si="132"/>
        <v>0--</v>
      </c>
    </row>
    <row r="203" spans="1:49">
      <c r="A203" s="452">
        <f t="shared" si="117"/>
        <v>0</v>
      </c>
      <c r="B203" s="476"/>
      <c r="C203" s="476"/>
      <c r="D203" s="463"/>
      <c r="E203" s="463"/>
      <c r="F203" s="455"/>
      <c r="G203" s="456" t="str">
        <f t="array" ref="G203">IF(B203&lt;&gt;"",IF(AND(OR(V203=V202,W203=W202),F203=F202,K203=K202,N203=N202),G202,MAX(IF(B203=B$6:$B202,$G$6:G202))+1),"")</f>
        <v/>
      </c>
      <c r="H203" s="457" t="str">
        <f t="shared" si="118"/>
        <v/>
      </c>
      <c r="I203" s="457" t="str">
        <f t="array" ref="I203">IF(C203&lt;&gt;"",IF(AND(OR(V203=V202,W203=W202),F203=F202,K203=K202,N203=N202),I202,MAX(IF(C203=C$6:$C202,$I$6:I202))+1),"")</f>
        <v/>
      </c>
      <c r="J203" s="457" t="str">
        <f t="shared" si="119"/>
        <v/>
      </c>
      <c r="K203" s="1065"/>
      <c r="L203" s="459" t="str">
        <f>IF($K203&gt;0,VLOOKUP($K203,NV!$B$4:$C$33,2,0),"")</f>
        <v/>
      </c>
      <c r="M203" s="488"/>
      <c r="N203" s="461" t="str">
        <f t="shared" si="133"/>
        <v/>
      </c>
      <c r="O203" s="458"/>
      <c r="P203" s="458"/>
      <c r="Q203" s="461" t="str">
        <f t="shared" si="134"/>
        <v/>
      </c>
      <c r="R203" s="458"/>
      <c r="S203" s="458"/>
      <c r="T203" s="462" t="str">
        <f>IFERROR(INDEX(NX!$L$9:$L$168,MATCH($A203&amp;$P203,NX!$B$9:$B$169,0)),"")</f>
        <v/>
      </c>
      <c r="U203" s="458"/>
      <c r="V203" s="463"/>
      <c r="W203" s="463"/>
      <c r="X203" s="464"/>
      <c r="Y203" s="452" t="str">
        <f t="shared" si="135"/>
        <v/>
      </c>
      <c r="Z203" s="452" t="str">
        <f t="shared" si="136"/>
        <v/>
      </c>
      <c r="AA203" s="465" t="str">
        <f t="shared" si="120"/>
        <v>Trùng mã</v>
      </c>
      <c r="AB203" s="466"/>
      <c r="AC203" s="467">
        <f t="shared" si="121"/>
        <v>0</v>
      </c>
      <c r="AD203" s="468" t="str">
        <f t="shared" si="137"/>
        <v/>
      </c>
      <c r="AE203" s="468" t="str">
        <f t="shared" si="138"/>
        <v/>
      </c>
      <c r="AF203" s="469" t="str">
        <f t="shared" si="139"/>
        <v/>
      </c>
      <c r="AG203" s="468" t="str">
        <f t="shared" si="140"/>
        <v/>
      </c>
      <c r="AH203" s="470" t="str">
        <f t="shared" si="122"/>
        <v/>
      </c>
      <c r="AI203" s="471" t="str">
        <f>IF($AB203&lt;&gt;"",VLOOKUP($M203,DMKH!$B$6:$F$1822,3,0),"")</f>
        <v/>
      </c>
      <c r="AJ203" s="472">
        <f t="shared" si="141"/>
        <v>0</v>
      </c>
      <c r="AK203" s="472">
        <f t="shared" si="142"/>
        <v>0</v>
      </c>
      <c r="AL203" s="473">
        <f t="shared" si="123"/>
        <v>0</v>
      </c>
      <c r="AM203" s="473" t="str">
        <f t="shared" si="124"/>
        <v/>
      </c>
      <c r="AN203" s="474" t="str">
        <f t="shared" si="125"/>
        <v/>
      </c>
      <c r="AO203" s="475" t="str">
        <f t="shared" si="126"/>
        <v/>
      </c>
      <c r="AP203" s="475" t="str">
        <f t="shared" si="127"/>
        <v/>
      </c>
      <c r="AQ203" s="475" t="str">
        <f t="shared" si="128"/>
        <v>0-</v>
      </c>
      <c r="AR203" s="475" t="str">
        <f t="shared" si="129"/>
        <v>0-</v>
      </c>
      <c r="AS203" s="475" t="str">
        <f t="shared" si="143"/>
        <v/>
      </c>
      <c r="AT203" s="475" t="str">
        <f t="shared" si="144"/>
        <v/>
      </c>
      <c r="AU203" s="475" t="str">
        <f t="shared" si="130"/>
        <v>0</v>
      </c>
      <c r="AV203" s="475" t="str">
        <f t="shared" si="131"/>
        <v>0</v>
      </c>
      <c r="AW203" s="475" t="str">
        <f t="shared" si="132"/>
        <v>0--</v>
      </c>
    </row>
    <row r="204" spans="1:49">
      <c r="A204" s="452">
        <f t="shared" si="117"/>
        <v>0</v>
      </c>
      <c r="B204" s="476"/>
      <c r="C204" s="476"/>
      <c r="D204" s="463"/>
      <c r="E204" s="463"/>
      <c r="F204" s="455"/>
      <c r="G204" s="456" t="str">
        <f t="array" ref="G204">IF(B204&lt;&gt;"",IF(AND(OR(V204=V203,W204=W203),F204=F203,K204=K203,N204=N203),G203,MAX(IF(B204=B$6:$B203,$G$6:G203))+1),"")</f>
        <v/>
      </c>
      <c r="H204" s="457" t="str">
        <f t="shared" si="118"/>
        <v/>
      </c>
      <c r="I204" s="457" t="str">
        <f t="array" ref="I204">IF(C204&lt;&gt;"",IF(AND(OR(V204=V203,W204=W203),F204=F203,K204=K203,N204=N203),I203,MAX(IF(C204=C$6:$C203,$I$6:I203))+1),"")</f>
        <v/>
      </c>
      <c r="J204" s="457" t="str">
        <f t="shared" si="119"/>
        <v/>
      </c>
      <c r="K204" s="1065"/>
      <c r="L204" s="459" t="str">
        <f>IF($K204&gt;0,VLOOKUP($K204,NV!$B$4:$C$33,2,0),"")</f>
        <v/>
      </c>
      <c r="M204" s="488"/>
      <c r="N204" s="461" t="str">
        <f t="shared" si="133"/>
        <v/>
      </c>
      <c r="O204" s="458"/>
      <c r="P204" s="458"/>
      <c r="Q204" s="461" t="str">
        <f t="shared" si="134"/>
        <v/>
      </c>
      <c r="R204" s="458"/>
      <c r="S204" s="458"/>
      <c r="T204" s="462" t="str">
        <f>IFERROR(INDEX(NX!$L$9:$L$168,MATCH($A204&amp;$P204,NX!$B$9:$B$169,0)),"")</f>
        <v/>
      </c>
      <c r="U204" s="458"/>
      <c r="V204" s="463"/>
      <c r="W204" s="463"/>
      <c r="X204" s="464"/>
      <c r="Y204" s="452" t="str">
        <f t="shared" si="135"/>
        <v/>
      </c>
      <c r="Z204" s="452" t="str">
        <f t="shared" si="136"/>
        <v/>
      </c>
      <c r="AA204" s="465" t="str">
        <f t="shared" si="120"/>
        <v>Trùng mã</v>
      </c>
      <c r="AB204" s="466"/>
      <c r="AC204" s="467">
        <f t="shared" si="121"/>
        <v>0</v>
      </c>
      <c r="AD204" s="468" t="str">
        <f t="shared" si="137"/>
        <v/>
      </c>
      <c r="AE204" s="468" t="str">
        <f t="shared" si="138"/>
        <v/>
      </c>
      <c r="AF204" s="469" t="str">
        <f t="shared" si="139"/>
        <v/>
      </c>
      <c r="AG204" s="468" t="str">
        <f t="shared" si="140"/>
        <v/>
      </c>
      <c r="AH204" s="470" t="str">
        <f t="shared" si="122"/>
        <v/>
      </c>
      <c r="AI204" s="471" t="str">
        <f>IF($AB204&lt;&gt;"",VLOOKUP($M204,DMKH!$B$6:$F$1822,3,0),"")</f>
        <v/>
      </c>
      <c r="AJ204" s="472">
        <f t="shared" si="141"/>
        <v>0</v>
      </c>
      <c r="AK204" s="472">
        <f t="shared" si="142"/>
        <v>0</v>
      </c>
      <c r="AL204" s="473">
        <f t="shared" si="123"/>
        <v>0</v>
      </c>
      <c r="AM204" s="473" t="str">
        <f t="shared" si="124"/>
        <v/>
      </c>
      <c r="AN204" s="474" t="str">
        <f t="shared" si="125"/>
        <v/>
      </c>
      <c r="AO204" s="475" t="str">
        <f t="shared" si="126"/>
        <v/>
      </c>
      <c r="AP204" s="475" t="str">
        <f t="shared" si="127"/>
        <v/>
      </c>
      <c r="AQ204" s="475" t="str">
        <f t="shared" si="128"/>
        <v>0-</v>
      </c>
      <c r="AR204" s="475" t="str">
        <f t="shared" si="129"/>
        <v>0-</v>
      </c>
      <c r="AS204" s="475" t="str">
        <f t="shared" si="143"/>
        <v/>
      </c>
      <c r="AT204" s="475" t="str">
        <f t="shared" si="144"/>
        <v/>
      </c>
      <c r="AU204" s="475" t="str">
        <f t="shared" si="130"/>
        <v>0</v>
      </c>
      <c r="AV204" s="475" t="str">
        <f t="shared" si="131"/>
        <v>0</v>
      </c>
      <c r="AW204" s="475" t="str">
        <f t="shared" si="132"/>
        <v>0--</v>
      </c>
    </row>
    <row r="205" spans="1:49">
      <c r="A205" s="452">
        <f t="shared" si="117"/>
        <v>0</v>
      </c>
      <c r="B205" s="476"/>
      <c r="C205" s="476"/>
      <c r="D205" s="463"/>
      <c r="E205" s="463"/>
      <c r="F205" s="455"/>
      <c r="G205" s="456" t="str">
        <f t="array" ref="G205">IF(B205&lt;&gt;"",IF(AND(OR(V205=V204,W205=W204),F205=F204,K205=K204,N205=N204),G204,MAX(IF(B205=B$6:$B204,$G$6:G204))+1),"")</f>
        <v/>
      </c>
      <c r="H205" s="457" t="str">
        <f t="shared" si="118"/>
        <v/>
      </c>
      <c r="I205" s="457" t="str">
        <f t="array" ref="I205">IF(C205&lt;&gt;"",IF(AND(OR(V205=V204,W205=W204),F205=F204,K205=K204,N205=N204),I204,MAX(IF(C205=C$6:$C204,$I$6:I204))+1),"")</f>
        <v/>
      </c>
      <c r="J205" s="457" t="str">
        <f t="shared" si="119"/>
        <v/>
      </c>
      <c r="K205" s="1065"/>
      <c r="L205" s="459" t="str">
        <f>IF($K205&gt;0,VLOOKUP($K205,NV!$B$4:$C$33,2,0),"")</f>
        <v/>
      </c>
      <c r="M205" s="488"/>
      <c r="N205" s="461" t="str">
        <f t="shared" si="133"/>
        <v/>
      </c>
      <c r="O205" s="458"/>
      <c r="P205" s="458"/>
      <c r="Q205" s="461" t="str">
        <f t="shared" si="134"/>
        <v/>
      </c>
      <c r="R205" s="458"/>
      <c r="S205" s="458"/>
      <c r="T205" s="462" t="str">
        <f>IFERROR(INDEX(NX!$L$9:$L$168,MATCH($A205&amp;$P205,NX!$B$9:$B$169,0)),"")</f>
        <v/>
      </c>
      <c r="U205" s="458"/>
      <c r="V205" s="463"/>
      <c r="W205" s="463"/>
      <c r="X205" s="464"/>
      <c r="Y205" s="452" t="str">
        <f t="shared" si="135"/>
        <v/>
      </c>
      <c r="Z205" s="452" t="str">
        <f t="shared" si="136"/>
        <v/>
      </c>
      <c r="AA205" s="465" t="str">
        <f t="shared" si="120"/>
        <v>Trùng mã</v>
      </c>
      <c r="AB205" s="466"/>
      <c r="AC205" s="467">
        <f t="shared" si="121"/>
        <v>0</v>
      </c>
      <c r="AD205" s="468" t="str">
        <f t="shared" si="137"/>
        <v/>
      </c>
      <c r="AE205" s="468" t="str">
        <f t="shared" si="138"/>
        <v/>
      </c>
      <c r="AF205" s="469" t="str">
        <f t="shared" si="139"/>
        <v/>
      </c>
      <c r="AG205" s="468" t="str">
        <f t="shared" si="140"/>
        <v/>
      </c>
      <c r="AH205" s="470" t="str">
        <f t="shared" si="122"/>
        <v/>
      </c>
      <c r="AI205" s="471" t="str">
        <f>IF($AB205&lt;&gt;"",VLOOKUP($M205,DMKH!$B$6:$F$1822,3,0),"")</f>
        <v/>
      </c>
      <c r="AJ205" s="472">
        <f t="shared" si="141"/>
        <v>0</v>
      </c>
      <c r="AK205" s="472">
        <f t="shared" si="142"/>
        <v>0</v>
      </c>
      <c r="AL205" s="473">
        <f t="shared" si="123"/>
        <v>0</v>
      </c>
      <c r="AM205" s="473" t="str">
        <f t="shared" si="124"/>
        <v/>
      </c>
      <c r="AN205" s="474" t="str">
        <f t="shared" si="125"/>
        <v/>
      </c>
      <c r="AO205" s="475" t="str">
        <f t="shared" si="126"/>
        <v/>
      </c>
      <c r="AP205" s="475" t="str">
        <f t="shared" si="127"/>
        <v/>
      </c>
      <c r="AQ205" s="475" t="str">
        <f t="shared" si="128"/>
        <v>0-</v>
      </c>
      <c r="AR205" s="475" t="str">
        <f t="shared" si="129"/>
        <v>0-</v>
      </c>
      <c r="AS205" s="475" t="str">
        <f t="shared" si="143"/>
        <v/>
      </c>
      <c r="AT205" s="475" t="str">
        <f t="shared" si="144"/>
        <v/>
      </c>
      <c r="AU205" s="475" t="str">
        <f t="shared" si="130"/>
        <v>0</v>
      </c>
      <c r="AV205" s="475" t="str">
        <f t="shared" si="131"/>
        <v>0</v>
      </c>
      <c r="AW205" s="475" t="str">
        <f t="shared" si="132"/>
        <v>0--</v>
      </c>
    </row>
    <row r="206" spans="1:49">
      <c r="A206" s="452">
        <f t="shared" si="117"/>
        <v>0</v>
      </c>
      <c r="B206" s="476"/>
      <c r="C206" s="476"/>
      <c r="D206" s="463"/>
      <c r="E206" s="463"/>
      <c r="F206" s="455"/>
      <c r="G206" s="456" t="str">
        <f t="array" ref="G206">IF(B206&lt;&gt;"",IF(AND(OR(V206=V205,W206=W205),F206=F205,K206=K205,N206=N205),G205,MAX(IF(B206=B$6:$B205,$G$6:G205))+1),"")</f>
        <v/>
      </c>
      <c r="H206" s="457" t="str">
        <f t="shared" si="118"/>
        <v/>
      </c>
      <c r="I206" s="457" t="str">
        <f t="array" ref="I206">IF(C206&lt;&gt;"",IF(AND(OR(V206=V205,W206=W205),F206=F205,K206=K205,N206=N205),I205,MAX(IF(C206=C$6:$C205,$I$6:I205))+1),"")</f>
        <v/>
      </c>
      <c r="J206" s="457" t="str">
        <f t="shared" si="119"/>
        <v/>
      </c>
      <c r="K206" s="1065"/>
      <c r="L206" s="459" t="str">
        <f>IF($K206&gt;0,VLOOKUP($K206,NV!$B$4:$C$33,2,0),"")</f>
        <v/>
      </c>
      <c r="M206" s="488"/>
      <c r="N206" s="461" t="str">
        <f t="shared" si="133"/>
        <v/>
      </c>
      <c r="O206" s="458"/>
      <c r="P206" s="458"/>
      <c r="Q206" s="461" t="str">
        <f t="shared" si="134"/>
        <v/>
      </c>
      <c r="R206" s="458"/>
      <c r="S206" s="458"/>
      <c r="T206" s="462" t="str">
        <f>IFERROR(INDEX(NX!$L$9:$L$168,MATCH($A206&amp;$P206,NX!$B$9:$B$169,0)),"")</f>
        <v/>
      </c>
      <c r="U206" s="458"/>
      <c r="V206" s="463"/>
      <c r="W206" s="463"/>
      <c r="X206" s="464"/>
      <c r="Y206" s="452" t="str">
        <f t="shared" si="135"/>
        <v/>
      </c>
      <c r="Z206" s="452" t="str">
        <f t="shared" si="136"/>
        <v/>
      </c>
      <c r="AA206" s="465" t="str">
        <f t="shared" si="120"/>
        <v>Trùng mã</v>
      </c>
      <c r="AB206" s="466"/>
      <c r="AC206" s="467">
        <f t="shared" si="121"/>
        <v>0</v>
      </c>
      <c r="AD206" s="468" t="str">
        <f t="shared" si="137"/>
        <v/>
      </c>
      <c r="AE206" s="468" t="str">
        <f t="shared" si="138"/>
        <v/>
      </c>
      <c r="AF206" s="469" t="str">
        <f t="shared" si="139"/>
        <v/>
      </c>
      <c r="AG206" s="468" t="str">
        <f t="shared" si="140"/>
        <v/>
      </c>
      <c r="AH206" s="470" t="str">
        <f t="shared" si="122"/>
        <v/>
      </c>
      <c r="AI206" s="471" t="str">
        <f>IF($AB206&lt;&gt;"",VLOOKUP($M206,DMKH!$B$6:$F$1822,3,0),"")</f>
        <v/>
      </c>
      <c r="AJ206" s="472">
        <f t="shared" si="141"/>
        <v>0</v>
      </c>
      <c r="AK206" s="472">
        <f t="shared" si="142"/>
        <v>0</v>
      </c>
      <c r="AL206" s="473">
        <f t="shared" si="123"/>
        <v>0</v>
      </c>
      <c r="AM206" s="473" t="str">
        <f t="shared" si="124"/>
        <v/>
      </c>
      <c r="AN206" s="474" t="str">
        <f t="shared" si="125"/>
        <v/>
      </c>
      <c r="AO206" s="475" t="str">
        <f t="shared" si="126"/>
        <v/>
      </c>
      <c r="AP206" s="475" t="str">
        <f t="shared" si="127"/>
        <v/>
      </c>
      <c r="AQ206" s="475" t="str">
        <f t="shared" si="128"/>
        <v>0-</v>
      </c>
      <c r="AR206" s="475" t="str">
        <f t="shared" si="129"/>
        <v>0-</v>
      </c>
      <c r="AS206" s="475" t="str">
        <f t="shared" si="143"/>
        <v/>
      </c>
      <c r="AT206" s="475" t="str">
        <f t="shared" si="144"/>
        <v/>
      </c>
      <c r="AU206" s="475" t="str">
        <f t="shared" si="130"/>
        <v>0</v>
      </c>
      <c r="AV206" s="475" t="str">
        <f t="shared" si="131"/>
        <v>0</v>
      </c>
      <c r="AW206" s="475" t="str">
        <f t="shared" si="132"/>
        <v>0--</v>
      </c>
    </row>
    <row r="207" spans="1:49">
      <c r="A207" s="452">
        <f t="shared" si="117"/>
        <v>0</v>
      </c>
      <c r="B207" s="476"/>
      <c r="C207" s="476"/>
      <c r="D207" s="463"/>
      <c r="E207" s="463"/>
      <c r="F207" s="455"/>
      <c r="G207" s="456" t="str">
        <f t="array" ref="G207">IF(B207&lt;&gt;"",IF(AND(OR(V207=V206,W207=W206),F207=F206,K207=K206,N207=N206),G206,MAX(IF(B207=B$6:$B206,$G$6:G206))+1),"")</f>
        <v/>
      </c>
      <c r="H207" s="457" t="str">
        <f t="shared" si="118"/>
        <v/>
      </c>
      <c r="I207" s="457" t="str">
        <f t="array" ref="I207">IF(C207&lt;&gt;"",IF(AND(OR(V207=V206,W207=W206),F207=F206,K207=K206,N207=N206),I206,MAX(IF(C207=C$6:$C206,$I$6:I206))+1),"")</f>
        <v/>
      </c>
      <c r="J207" s="457" t="str">
        <f t="shared" si="119"/>
        <v/>
      </c>
      <c r="K207" s="1065"/>
      <c r="L207" s="459" t="str">
        <f>IF($K207&gt;0,VLOOKUP($K207,NV!$B$4:$C$33,2,0),"")</f>
        <v/>
      </c>
      <c r="M207" s="460"/>
      <c r="N207" s="461" t="str">
        <f t="shared" si="133"/>
        <v/>
      </c>
      <c r="O207" s="458"/>
      <c r="P207" s="458"/>
      <c r="Q207" s="461" t="str">
        <f t="shared" si="134"/>
        <v/>
      </c>
      <c r="R207" s="458"/>
      <c r="S207" s="458"/>
      <c r="T207" s="462" t="str">
        <f>IFERROR(INDEX(NX!$L$9:$L$168,MATCH($A207&amp;$P207,NX!$B$9:$B$169,0)),"")</f>
        <v/>
      </c>
      <c r="U207" s="458"/>
      <c r="V207" s="463"/>
      <c r="W207" s="463"/>
      <c r="X207" s="464"/>
      <c r="Y207" s="452" t="str">
        <f t="shared" si="135"/>
        <v/>
      </c>
      <c r="Z207" s="452" t="str">
        <f t="shared" si="136"/>
        <v/>
      </c>
      <c r="AA207" s="465" t="str">
        <f t="shared" si="120"/>
        <v>Trùng mã</v>
      </c>
      <c r="AB207" s="466"/>
      <c r="AC207" s="467">
        <f t="shared" si="121"/>
        <v>0</v>
      </c>
      <c r="AD207" s="468" t="str">
        <f t="shared" si="137"/>
        <v/>
      </c>
      <c r="AE207" s="468" t="str">
        <f t="shared" si="138"/>
        <v/>
      </c>
      <c r="AF207" s="469" t="str">
        <f t="shared" si="139"/>
        <v/>
      </c>
      <c r="AG207" s="468" t="str">
        <f t="shared" si="140"/>
        <v/>
      </c>
      <c r="AH207" s="470" t="str">
        <f t="shared" si="122"/>
        <v/>
      </c>
      <c r="AI207" s="471" t="str">
        <f>IF($AB207&lt;&gt;"",VLOOKUP($M207,DMKH!$B$6:$F$1822,3,0),"")</f>
        <v/>
      </c>
      <c r="AJ207" s="472">
        <f t="shared" si="141"/>
        <v>0</v>
      </c>
      <c r="AK207" s="472">
        <f t="shared" si="142"/>
        <v>0</v>
      </c>
      <c r="AL207" s="473">
        <f t="shared" si="123"/>
        <v>0</v>
      </c>
      <c r="AM207" s="473" t="str">
        <f t="shared" si="124"/>
        <v/>
      </c>
      <c r="AN207" s="474" t="str">
        <f t="shared" si="125"/>
        <v/>
      </c>
      <c r="AO207" s="475" t="str">
        <f t="shared" si="126"/>
        <v/>
      </c>
      <c r="AP207" s="475" t="str">
        <f t="shared" si="127"/>
        <v/>
      </c>
      <c r="AQ207" s="475" t="str">
        <f t="shared" si="128"/>
        <v>0-</v>
      </c>
      <c r="AR207" s="475" t="str">
        <f t="shared" si="129"/>
        <v>0-</v>
      </c>
      <c r="AS207" s="475" t="str">
        <f t="shared" si="143"/>
        <v/>
      </c>
      <c r="AT207" s="475" t="str">
        <f t="shared" si="144"/>
        <v/>
      </c>
      <c r="AU207" s="475" t="str">
        <f t="shared" si="130"/>
        <v>0</v>
      </c>
      <c r="AV207" s="475" t="str">
        <f t="shared" si="131"/>
        <v>0</v>
      </c>
      <c r="AW207" s="475" t="str">
        <f t="shared" si="132"/>
        <v>0--</v>
      </c>
    </row>
    <row r="208" spans="1:49">
      <c r="A208" s="452">
        <f t="shared" si="117"/>
        <v>0</v>
      </c>
      <c r="B208" s="476"/>
      <c r="C208" s="476"/>
      <c r="D208" s="463"/>
      <c r="E208" s="463"/>
      <c r="F208" s="455"/>
      <c r="G208" s="456" t="str">
        <f t="array" ref="G208">IF(B208&lt;&gt;"",IF(AND(OR(V208=V207,W208=W207),F208=F207,K208=K207,N208=N207),G207,MAX(IF(B208=B$6:$B207,$G$6:G207))+1),"")</f>
        <v/>
      </c>
      <c r="H208" s="457" t="str">
        <f t="shared" si="118"/>
        <v/>
      </c>
      <c r="I208" s="457" t="str">
        <f t="array" ref="I208">IF(C208&lt;&gt;"",IF(AND(OR(V208=V207,W208=W207),F208=F207,K208=K207,N208=N207),I207,MAX(IF(C208=C$6:$C207,$I$6:I207))+1),"")</f>
        <v/>
      </c>
      <c r="J208" s="457" t="str">
        <f t="shared" si="119"/>
        <v/>
      </c>
      <c r="K208" s="1065"/>
      <c r="L208" s="459" t="str">
        <f>IF($K208&gt;0,VLOOKUP($K208,NV!$B$4:$C$33,2,0),"")</f>
        <v/>
      </c>
      <c r="M208" s="460"/>
      <c r="N208" s="461" t="str">
        <f t="shared" si="133"/>
        <v/>
      </c>
      <c r="O208" s="458"/>
      <c r="P208" s="458"/>
      <c r="Q208" s="461" t="str">
        <f t="shared" si="134"/>
        <v/>
      </c>
      <c r="R208" s="458"/>
      <c r="S208" s="458"/>
      <c r="T208" s="462" t="str">
        <f>IFERROR(INDEX(NX!$L$9:$L$168,MATCH($A208&amp;$P208,NX!$B$9:$B$169,0)),"")</f>
        <v/>
      </c>
      <c r="U208" s="458"/>
      <c r="V208" s="463"/>
      <c r="W208" s="463"/>
      <c r="X208" s="464"/>
      <c r="Y208" s="452" t="str">
        <f t="shared" si="135"/>
        <v/>
      </c>
      <c r="Z208" s="452" t="str">
        <f t="shared" si="136"/>
        <v/>
      </c>
      <c r="AA208" s="465" t="str">
        <f t="shared" si="120"/>
        <v>Trùng mã</v>
      </c>
      <c r="AB208" s="466"/>
      <c r="AC208" s="467">
        <f t="shared" si="121"/>
        <v>0</v>
      </c>
      <c r="AD208" s="468" t="str">
        <f t="shared" si="137"/>
        <v/>
      </c>
      <c r="AE208" s="468" t="str">
        <f t="shared" si="138"/>
        <v/>
      </c>
      <c r="AF208" s="469" t="str">
        <f t="shared" si="139"/>
        <v/>
      </c>
      <c r="AG208" s="468" t="str">
        <f t="shared" si="140"/>
        <v/>
      </c>
      <c r="AH208" s="470" t="str">
        <f t="shared" si="122"/>
        <v/>
      </c>
      <c r="AI208" s="471" t="str">
        <f>IF($AB208&lt;&gt;"",VLOOKUP($M208,DMKH!$B$6:$F$1822,3,0),"")</f>
        <v/>
      </c>
      <c r="AJ208" s="472">
        <f t="shared" si="141"/>
        <v>0</v>
      </c>
      <c r="AK208" s="472">
        <f t="shared" si="142"/>
        <v>0</v>
      </c>
      <c r="AL208" s="473">
        <f t="shared" si="123"/>
        <v>0</v>
      </c>
      <c r="AM208" s="473" t="str">
        <f t="shared" si="124"/>
        <v/>
      </c>
      <c r="AN208" s="474" t="str">
        <f t="shared" si="125"/>
        <v/>
      </c>
      <c r="AO208" s="475" t="str">
        <f t="shared" si="126"/>
        <v/>
      </c>
      <c r="AP208" s="475" t="str">
        <f t="shared" si="127"/>
        <v/>
      </c>
      <c r="AQ208" s="475" t="str">
        <f t="shared" si="128"/>
        <v>0-</v>
      </c>
      <c r="AR208" s="475" t="str">
        <f t="shared" si="129"/>
        <v>0-</v>
      </c>
      <c r="AS208" s="475" t="str">
        <f t="shared" si="143"/>
        <v/>
      </c>
      <c r="AT208" s="475" t="str">
        <f t="shared" si="144"/>
        <v/>
      </c>
      <c r="AU208" s="475" t="str">
        <f t="shared" si="130"/>
        <v>0</v>
      </c>
      <c r="AV208" s="475" t="str">
        <f t="shared" si="131"/>
        <v>0</v>
      </c>
      <c r="AW208" s="475" t="str">
        <f t="shared" si="132"/>
        <v>0--</v>
      </c>
    </row>
    <row r="209" spans="1:49">
      <c r="A209" s="452">
        <f t="shared" si="117"/>
        <v>0</v>
      </c>
      <c r="B209" s="476"/>
      <c r="C209" s="476"/>
      <c r="D209" s="463"/>
      <c r="E209" s="463"/>
      <c r="F209" s="455"/>
      <c r="G209" s="456" t="str">
        <f t="array" ref="G209">IF(B209&lt;&gt;"",IF(AND(OR(V209=V208,W209=W208),F209=F208,K209=K208,N209=N208),G208,MAX(IF(B209=B$6:$B208,$G$6:G208))+1),"")</f>
        <v/>
      </c>
      <c r="H209" s="457" t="str">
        <f t="shared" si="118"/>
        <v/>
      </c>
      <c r="I209" s="457" t="str">
        <f t="array" ref="I209">IF(C209&lt;&gt;"",IF(AND(OR(V209=V208,W209=W208),F209=F208,K209=K208,N209=N208),I208,MAX(IF(C209=C$6:$C208,$I$6:I208))+1),"")</f>
        <v/>
      </c>
      <c r="J209" s="457" t="str">
        <f t="shared" si="119"/>
        <v/>
      </c>
      <c r="K209" s="1065"/>
      <c r="L209" s="459" t="str">
        <f>IF($K209&gt;0,VLOOKUP($K209,NV!$B$4:$C$33,2,0),"")</f>
        <v/>
      </c>
      <c r="M209" s="460"/>
      <c r="N209" s="461" t="str">
        <f t="shared" si="133"/>
        <v/>
      </c>
      <c r="O209" s="458"/>
      <c r="P209" s="458"/>
      <c r="Q209" s="461" t="str">
        <f t="shared" si="134"/>
        <v/>
      </c>
      <c r="R209" s="458"/>
      <c r="S209" s="458"/>
      <c r="T209" s="462" t="str">
        <f>IFERROR(INDEX(NX!$L$9:$L$168,MATCH($A209&amp;$P209,NX!$B$9:$B$169,0)),"")</f>
        <v/>
      </c>
      <c r="U209" s="458"/>
      <c r="V209" s="463"/>
      <c r="W209" s="463"/>
      <c r="X209" s="464"/>
      <c r="Y209" s="452" t="str">
        <f t="shared" si="135"/>
        <v/>
      </c>
      <c r="Z209" s="452" t="str">
        <f t="shared" si="136"/>
        <v/>
      </c>
      <c r="AA209" s="465" t="str">
        <f t="shared" si="120"/>
        <v>Trùng mã</v>
      </c>
      <c r="AB209" s="466"/>
      <c r="AC209" s="467">
        <f t="shared" si="121"/>
        <v>0</v>
      </c>
      <c r="AD209" s="468" t="str">
        <f t="shared" si="137"/>
        <v/>
      </c>
      <c r="AE209" s="468" t="str">
        <f t="shared" si="138"/>
        <v/>
      </c>
      <c r="AF209" s="469" t="str">
        <f t="shared" si="139"/>
        <v/>
      </c>
      <c r="AG209" s="468" t="str">
        <f t="shared" si="140"/>
        <v/>
      </c>
      <c r="AH209" s="470" t="str">
        <f t="shared" si="122"/>
        <v/>
      </c>
      <c r="AI209" s="471" t="str">
        <f>IF($AB209&lt;&gt;"",VLOOKUP($M209,DMKH!$B$6:$F$1822,3,0),"")</f>
        <v/>
      </c>
      <c r="AJ209" s="472">
        <f t="shared" si="141"/>
        <v>0</v>
      </c>
      <c r="AK209" s="472">
        <f t="shared" si="142"/>
        <v>0</v>
      </c>
      <c r="AL209" s="473">
        <f t="shared" si="123"/>
        <v>0</v>
      </c>
      <c r="AM209" s="473" t="str">
        <f t="shared" si="124"/>
        <v/>
      </c>
      <c r="AN209" s="474" t="str">
        <f t="shared" si="125"/>
        <v/>
      </c>
      <c r="AO209" s="475" t="str">
        <f t="shared" si="126"/>
        <v/>
      </c>
      <c r="AP209" s="475" t="str">
        <f t="shared" si="127"/>
        <v/>
      </c>
      <c r="AQ209" s="475" t="str">
        <f t="shared" si="128"/>
        <v>0-</v>
      </c>
      <c r="AR209" s="475" t="str">
        <f t="shared" si="129"/>
        <v>0-</v>
      </c>
      <c r="AS209" s="475" t="str">
        <f t="shared" si="143"/>
        <v/>
      </c>
      <c r="AT209" s="475" t="str">
        <f t="shared" si="144"/>
        <v/>
      </c>
      <c r="AU209" s="475" t="str">
        <f t="shared" si="130"/>
        <v>0</v>
      </c>
      <c r="AV209" s="475" t="str">
        <f t="shared" si="131"/>
        <v>0</v>
      </c>
      <c r="AW209" s="475" t="str">
        <f t="shared" si="132"/>
        <v>0--</v>
      </c>
    </row>
    <row r="210" spans="1:49">
      <c r="A210" s="452">
        <f t="shared" si="117"/>
        <v>0</v>
      </c>
      <c r="B210" s="476"/>
      <c r="C210" s="476"/>
      <c r="D210" s="463"/>
      <c r="E210" s="463"/>
      <c r="F210" s="455"/>
      <c r="G210" s="456" t="str">
        <f t="array" ref="G210">IF(B210&lt;&gt;"",IF(AND(OR(V210=V209,W210=W209),F210=F209,K210=K209,N210=N209),G209,MAX(IF(B210=B$6:$B209,$G$6:G209))+1),"")</f>
        <v/>
      </c>
      <c r="H210" s="457" t="str">
        <f t="shared" si="118"/>
        <v/>
      </c>
      <c r="I210" s="457" t="str">
        <f t="array" ref="I210">IF(C210&lt;&gt;"",IF(AND(OR(V210=V209,W210=W209),F210=F209,K210=K209,N210=N209),I209,MAX(IF(C210=C$6:$C209,$I$6:I209))+1),"")</f>
        <v/>
      </c>
      <c r="J210" s="457" t="str">
        <f t="shared" si="119"/>
        <v/>
      </c>
      <c r="K210" s="1065"/>
      <c r="L210" s="459" t="str">
        <f>IF($K210&gt;0,VLOOKUP($K210,NV!$B$4:$C$33,2,0),"")</f>
        <v/>
      </c>
      <c r="M210" s="460"/>
      <c r="N210" s="461" t="str">
        <f t="shared" si="133"/>
        <v/>
      </c>
      <c r="O210" s="458"/>
      <c r="P210" s="458"/>
      <c r="Q210" s="461" t="str">
        <f t="shared" si="134"/>
        <v/>
      </c>
      <c r="R210" s="458"/>
      <c r="S210" s="458"/>
      <c r="T210" s="462" t="str">
        <f>IFERROR(INDEX(NX!$L$9:$L$168,MATCH($A210&amp;$P210,NX!$B$9:$B$169,0)),"")</f>
        <v/>
      </c>
      <c r="U210" s="458"/>
      <c r="V210" s="463"/>
      <c r="W210" s="463"/>
      <c r="X210" s="464"/>
      <c r="Y210" s="452" t="str">
        <f t="shared" si="135"/>
        <v/>
      </c>
      <c r="Z210" s="452" t="str">
        <f t="shared" si="136"/>
        <v/>
      </c>
      <c r="AA210" s="465" t="str">
        <f t="shared" si="120"/>
        <v>Trùng mã</v>
      </c>
      <c r="AB210" s="466"/>
      <c r="AC210" s="467">
        <f t="shared" si="121"/>
        <v>0</v>
      </c>
      <c r="AD210" s="468" t="str">
        <f t="shared" si="137"/>
        <v/>
      </c>
      <c r="AE210" s="468" t="str">
        <f t="shared" si="138"/>
        <v/>
      </c>
      <c r="AF210" s="469" t="str">
        <f t="shared" si="139"/>
        <v/>
      </c>
      <c r="AG210" s="468" t="str">
        <f t="shared" si="140"/>
        <v/>
      </c>
      <c r="AH210" s="470" t="str">
        <f t="shared" si="122"/>
        <v/>
      </c>
      <c r="AI210" s="471" t="str">
        <f>IF($AB210&lt;&gt;"",VLOOKUP($M210,DMKH!$B$6:$F$1822,3,0),"")</f>
        <v/>
      </c>
      <c r="AJ210" s="472">
        <f t="shared" si="141"/>
        <v>0</v>
      </c>
      <c r="AK210" s="472">
        <f t="shared" si="142"/>
        <v>0</v>
      </c>
      <c r="AL210" s="473">
        <f t="shared" si="123"/>
        <v>0</v>
      </c>
      <c r="AM210" s="473" t="str">
        <f t="shared" si="124"/>
        <v/>
      </c>
      <c r="AN210" s="474" t="str">
        <f t="shared" si="125"/>
        <v/>
      </c>
      <c r="AO210" s="475" t="str">
        <f t="shared" si="126"/>
        <v/>
      </c>
      <c r="AP210" s="475" t="str">
        <f t="shared" si="127"/>
        <v/>
      </c>
      <c r="AQ210" s="475" t="str">
        <f t="shared" si="128"/>
        <v>0-</v>
      </c>
      <c r="AR210" s="475" t="str">
        <f t="shared" si="129"/>
        <v>0-</v>
      </c>
      <c r="AS210" s="475" t="str">
        <f t="shared" si="143"/>
        <v/>
      </c>
      <c r="AT210" s="475" t="str">
        <f t="shared" si="144"/>
        <v/>
      </c>
      <c r="AU210" s="475" t="str">
        <f t="shared" si="130"/>
        <v>0</v>
      </c>
      <c r="AV210" s="475" t="str">
        <f t="shared" si="131"/>
        <v>0</v>
      </c>
      <c r="AW210" s="475" t="str">
        <f t="shared" si="132"/>
        <v>0--</v>
      </c>
    </row>
    <row r="211" spans="1:49">
      <c r="A211" s="452">
        <f t="shared" si="117"/>
        <v>0</v>
      </c>
      <c r="B211" s="476"/>
      <c r="C211" s="476"/>
      <c r="D211" s="463"/>
      <c r="E211" s="463"/>
      <c r="F211" s="455"/>
      <c r="G211" s="456" t="str">
        <f t="array" ref="G211">IF(B211&lt;&gt;"",IF(AND(OR(V211=V210,W211=W210),F211=F210,K211=K210,N211=N210),G210,MAX(IF(B211=B$6:$B210,$G$6:G210))+1),"")</f>
        <v/>
      </c>
      <c r="H211" s="457" t="str">
        <f t="shared" si="118"/>
        <v/>
      </c>
      <c r="I211" s="457" t="str">
        <f t="array" ref="I211">IF(C211&lt;&gt;"",IF(AND(OR(V211=V210,W211=W210),F211=F210,K211=K210,N211=N210),I210,MAX(IF(C211=C$6:$C210,$I$6:I210))+1),"")</f>
        <v/>
      </c>
      <c r="J211" s="457" t="str">
        <f t="shared" si="119"/>
        <v/>
      </c>
      <c r="K211" s="1065"/>
      <c r="L211" s="459" t="str">
        <f>IF($K211&gt;0,VLOOKUP($K211,NV!$B$4:$C$33,2,0),"")</f>
        <v/>
      </c>
      <c r="M211" s="460"/>
      <c r="N211" s="461" t="str">
        <f t="shared" si="133"/>
        <v/>
      </c>
      <c r="O211" s="458"/>
      <c r="P211" s="458"/>
      <c r="Q211" s="461" t="str">
        <f t="shared" si="134"/>
        <v/>
      </c>
      <c r="R211" s="458"/>
      <c r="S211" s="458"/>
      <c r="T211" s="462" t="str">
        <f>IFERROR(INDEX(NX!$L$9:$L$168,MATCH($A211&amp;$P211,NX!$B$9:$B$169,0)),"")</f>
        <v/>
      </c>
      <c r="U211" s="458"/>
      <c r="V211" s="463"/>
      <c r="W211" s="463"/>
      <c r="X211" s="464"/>
      <c r="Y211" s="452" t="str">
        <f t="shared" si="135"/>
        <v/>
      </c>
      <c r="Z211" s="452" t="str">
        <f t="shared" si="136"/>
        <v/>
      </c>
      <c r="AA211" s="465" t="str">
        <f t="shared" si="120"/>
        <v>Trùng mã</v>
      </c>
      <c r="AB211" s="466"/>
      <c r="AC211" s="467">
        <f t="shared" si="121"/>
        <v>0</v>
      </c>
      <c r="AD211" s="468" t="str">
        <f t="shared" si="137"/>
        <v/>
      </c>
      <c r="AE211" s="468" t="str">
        <f t="shared" si="138"/>
        <v/>
      </c>
      <c r="AF211" s="469" t="str">
        <f t="shared" si="139"/>
        <v/>
      </c>
      <c r="AG211" s="468" t="str">
        <f t="shared" si="140"/>
        <v/>
      </c>
      <c r="AH211" s="470" t="str">
        <f t="shared" si="122"/>
        <v/>
      </c>
      <c r="AI211" s="471" t="str">
        <f>IF($AB211&lt;&gt;"",VLOOKUP($M211,DMKH!$B$6:$F$1822,3,0),"")</f>
        <v/>
      </c>
      <c r="AJ211" s="472">
        <f t="shared" si="141"/>
        <v>0</v>
      </c>
      <c r="AK211" s="472">
        <f t="shared" si="142"/>
        <v>0</v>
      </c>
      <c r="AL211" s="473">
        <f t="shared" si="123"/>
        <v>0</v>
      </c>
      <c r="AM211" s="473" t="str">
        <f t="shared" si="124"/>
        <v/>
      </c>
      <c r="AN211" s="474" t="str">
        <f t="shared" si="125"/>
        <v/>
      </c>
      <c r="AO211" s="475" t="str">
        <f t="shared" si="126"/>
        <v/>
      </c>
      <c r="AP211" s="475" t="str">
        <f t="shared" si="127"/>
        <v/>
      </c>
      <c r="AQ211" s="475" t="str">
        <f t="shared" si="128"/>
        <v>0-</v>
      </c>
      <c r="AR211" s="475" t="str">
        <f t="shared" si="129"/>
        <v>0-</v>
      </c>
      <c r="AS211" s="475" t="str">
        <f t="shared" si="143"/>
        <v/>
      </c>
      <c r="AT211" s="475" t="str">
        <f t="shared" si="144"/>
        <v/>
      </c>
      <c r="AU211" s="475" t="str">
        <f t="shared" si="130"/>
        <v>0</v>
      </c>
      <c r="AV211" s="475" t="str">
        <f t="shared" si="131"/>
        <v>0</v>
      </c>
      <c r="AW211" s="475" t="str">
        <f t="shared" si="132"/>
        <v>0--</v>
      </c>
    </row>
    <row r="212" spans="1:49">
      <c r="A212" s="452">
        <f t="shared" si="117"/>
        <v>0</v>
      </c>
      <c r="B212" s="476"/>
      <c r="C212" s="476"/>
      <c r="D212" s="463"/>
      <c r="E212" s="463"/>
      <c r="F212" s="455"/>
      <c r="G212" s="456" t="str">
        <f t="array" ref="G212">IF(B212&lt;&gt;"",IF(AND(OR(V212=V211,W212=W211),F212=F211,K212=K211,N212=N211),G211,MAX(IF(B212=B$6:$B211,$G$6:G211))+1),"")</f>
        <v/>
      </c>
      <c r="H212" s="457" t="str">
        <f t="shared" si="118"/>
        <v/>
      </c>
      <c r="I212" s="457" t="str">
        <f t="array" ref="I212">IF(C212&lt;&gt;"",IF(AND(OR(V212=V211,W212=W211),F212=F211,K212=K211,N212=N211),I211,MAX(IF(C212=C$6:$C211,$I$6:I211))+1),"")</f>
        <v/>
      </c>
      <c r="J212" s="457" t="str">
        <f t="shared" si="119"/>
        <v/>
      </c>
      <c r="K212" s="1065"/>
      <c r="L212" s="459" t="str">
        <f>IF($K212&gt;0,VLOOKUP($K212,NV!$B$4:$C$33,2,0),"")</f>
        <v/>
      </c>
      <c r="M212" s="460"/>
      <c r="N212" s="461" t="str">
        <f t="shared" si="133"/>
        <v/>
      </c>
      <c r="O212" s="458"/>
      <c r="P212" s="458"/>
      <c r="Q212" s="461" t="str">
        <f t="shared" si="134"/>
        <v/>
      </c>
      <c r="R212" s="458"/>
      <c r="S212" s="458"/>
      <c r="T212" s="462" t="str">
        <f>IFERROR(INDEX(NX!$L$9:$L$168,MATCH($A212&amp;$P212,NX!$B$9:$B$169,0)),"")</f>
        <v/>
      </c>
      <c r="U212" s="458"/>
      <c r="V212" s="463"/>
      <c r="W212" s="463"/>
      <c r="X212" s="464"/>
      <c r="Y212" s="452" t="str">
        <f t="shared" si="135"/>
        <v/>
      </c>
      <c r="Z212" s="452" t="str">
        <f t="shared" si="136"/>
        <v/>
      </c>
      <c r="AA212" s="465" t="str">
        <f t="shared" si="120"/>
        <v>Trùng mã</v>
      </c>
      <c r="AB212" s="466"/>
      <c r="AC212" s="467">
        <f t="shared" si="121"/>
        <v>0</v>
      </c>
      <c r="AD212" s="468" t="str">
        <f t="shared" si="137"/>
        <v/>
      </c>
      <c r="AE212" s="468" t="str">
        <f t="shared" si="138"/>
        <v/>
      </c>
      <c r="AF212" s="469" t="str">
        <f t="shared" si="139"/>
        <v/>
      </c>
      <c r="AG212" s="468" t="str">
        <f t="shared" si="140"/>
        <v/>
      </c>
      <c r="AH212" s="470" t="str">
        <f t="shared" si="122"/>
        <v/>
      </c>
      <c r="AI212" s="471" t="str">
        <f>IF($AB212&lt;&gt;"",VLOOKUP($M212,DMKH!$B$6:$F$1822,3,0),"")</f>
        <v/>
      </c>
      <c r="AJ212" s="472">
        <f t="shared" si="141"/>
        <v>0</v>
      </c>
      <c r="AK212" s="472">
        <f t="shared" si="142"/>
        <v>0</v>
      </c>
      <c r="AL212" s="473">
        <f t="shared" si="123"/>
        <v>0</v>
      </c>
      <c r="AM212" s="473" t="str">
        <f t="shared" si="124"/>
        <v/>
      </c>
      <c r="AN212" s="474" t="str">
        <f t="shared" si="125"/>
        <v/>
      </c>
      <c r="AO212" s="475" t="str">
        <f t="shared" si="126"/>
        <v/>
      </c>
      <c r="AP212" s="475" t="str">
        <f t="shared" si="127"/>
        <v/>
      </c>
      <c r="AQ212" s="475" t="str">
        <f t="shared" si="128"/>
        <v>0-</v>
      </c>
      <c r="AR212" s="475" t="str">
        <f t="shared" si="129"/>
        <v>0-</v>
      </c>
      <c r="AS212" s="475" t="str">
        <f t="shared" si="143"/>
        <v/>
      </c>
      <c r="AT212" s="475" t="str">
        <f t="shared" si="144"/>
        <v/>
      </c>
      <c r="AU212" s="475" t="str">
        <f t="shared" si="130"/>
        <v>0</v>
      </c>
      <c r="AV212" s="475" t="str">
        <f t="shared" si="131"/>
        <v>0</v>
      </c>
      <c r="AW212" s="475" t="str">
        <f t="shared" si="132"/>
        <v>0--</v>
      </c>
    </row>
    <row r="213" spans="1:49">
      <c r="A213" s="452">
        <f t="shared" si="117"/>
        <v>0</v>
      </c>
      <c r="B213" s="476"/>
      <c r="C213" s="476"/>
      <c r="D213" s="463"/>
      <c r="E213" s="463"/>
      <c r="F213" s="455"/>
      <c r="G213" s="456" t="str">
        <f t="array" ref="G213">IF(B213&lt;&gt;"",IF(AND(OR(V213=V212,W213=W212),F213=F212,K213=K212,N213=N212),G212,MAX(IF(B213=B$6:$B212,$G$6:G212))+1),"")</f>
        <v/>
      </c>
      <c r="H213" s="457" t="str">
        <f t="shared" si="118"/>
        <v/>
      </c>
      <c r="I213" s="457" t="str">
        <f t="array" ref="I213">IF(C213&lt;&gt;"",IF(AND(OR(V213=V212,W213=W212),F213=F212,K213=K212,N213=N212),I212,MAX(IF(C213=C$6:$C212,$I$6:I212))+1),"")</f>
        <v/>
      </c>
      <c r="J213" s="457" t="str">
        <f t="shared" si="119"/>
        <v/>
      </c>
      <c r="K213" s="1065"/>
      <c r="L213" s="459" t="str">
        <f>IF($K213&gt;0,VLOOKUP($K213,NV!$B$4:$C$33,2,0),"")</f>
        <v/>
      </c>
      <c r="M213" s="460"/>
      <c r="N213" s="461" t="str">
        <f t="shared" si="133"/>
        <v/>
      </c>
      <c r="O213" s="458"/>
      <c r="P213" s="458"/>
      <c r="Q213" s="461" t="str">
        <f t="shared" si="134"/>
        <v/>
      </c>
      <c r="R213" s="458"/>
      <c r="S213" s="458"/>
      <c r="T213" s="462" t="str">
        <f>IFERROR(INDEX(NX!$L$9:$L$168,MATCH($A213&amp;$P213,NX!$B$9:$B$169,0)),"")</f>
        <v/>
      </c>
      <c r="U213" s="458"/>
      <c r="V213" s="463"/>
      <c r="W213" s="463"/>
      <c r="X213" s="464"/>
      <c r="Y213" s="452" t="str">
        <f t="shared" si="135"/>
        <v/>
      </c>
      <c r="Z213" s="452" t="str">
        <f t="shared" si="136"/>
        <v/>
      </c>
      <c r="AA213" s="465" t="str">
        <f t="shared" si="120"/>
        <v>Trùng mã</v>
      </c>
      <c r="AB213" s="466"/>
      <c r="AC213" s="467">
        <f t="shared" si="121"/>
        <v>0</v>
      </c>
      <c r="AD213" s="468" t="str">
        <f t="shared" si="137"/>
        <v/>
      </c>
      <c r="AE213" s="468" t="str">
        <f t="shared" si="138"/>
        <v/>
      </c>
      <c r="AF213" s="469" t="str">
        <f t="shared" si="139"/>
        <v/>
      </c>
      <c r="AG213" s="468" t="str">
        <f t="shared" si="140"/>
        <v/>
      </c>
      <c r="AH213" s="470" t="str">
        <f t="shared" si="122"/>
        <v/>
      </c>
      <c r="AI213" s="471" t="str">
        <f>IF($AB213&lt;&gt;"",VLOOKUP($M213,DMKH!$B$6:$F$1822,3,0),"")</f>
        <v/>
      </c>
      <c r="AJ213" s="472">
        <f t="shared" si="141"/>
        <v>0</v>
      </c>
      <c r="AK213" s="472">
        <f t="shared" si="142"/>
        <v>0</v>
      </c>
      <c r="AL213" s="473">
        <f t="shared" si="123"/>
        <v>0</v>
      </c>
      <c r="AM213" s="473" t="str">
        <f t="shared" si="124"/>
        <v/>
      </c>
      <c r="AN213" s="474" t="str">
        <f t="shared" si="125"/>
        <v/>
      </c>
      <c r="AO213" s="475" t="str">
        <f t="shared" si="126"/>
        <v/>
      </c>
      <c r="AP213" s="475" t="str">
        <f t="shared" si="127"/>
        <v/>
      </c>
      <c r="AQ213" s="475" t="str">
        <f t="shared" si="128"/>
        <v>0-</v>
      </c>
      <c r="AR213" s="475" t="str">
        <f t="shared" si="129"/>
        <v>0-</v>
      </c>
      <c r="AS213" s="475" t="str">
        <f t="shared" si="143"/>
        <v/>
      </c>
      <c r="AT213" s="475" t="str">
        <f t="shared" si="144"/>
        <v/>
      </c>
      <c r="AU213" s="475" t="str">
        <f t="shared" si="130"/>
        <v>0</v>
      </c>
      <c r="AV213" s="475" t="str">
        <f t="shared" si="131"/>
        <v>0</v>
      </c>
      <c r="AW213" s="475" t="str">
        <f t="shared" si="132"/>
        <v>0--</v>
      </c>
    </row>
    <row r="214" spans="1:49">
      <c r="A214" s="452">
        <f t="shared" si="117"/>
        <v>0</v>
      </c>
      <c r="B214" s="476"/>
      <c r="C214" s="476"/>
      <c r="D214" s="463"/>
      <c r="E214" s="463"/>
      <c r="F214" s="455"/>
      <c r="G214" s="456" t="str">
        <f t="array" ref="G214">IF(B214&lt;&gt;"",IF(AND(OR(V214=V213,W214=W213),F214=F213,K214=K213,N214=N213),G213,MAX(IF(B214=B$6:$B213,$G$6:G213))+1),"")</f>
        <v/>
      </c>
      <c r="H214" s="457" t="str">
        <f t="shared" si="118"/>
        <v/>
      </c>
      <c r="I214" s="457" t="str">
        <f t="array" ref="I214">IF(C214&lt;&gt;"",IF(AND(OR(V214=V213,W214=W213),F214=F213,K214=K213,N214=N213),I213,MAX(IF(C214=C$6:$C213,$I$6:I213))+1),"")</f>
        <v/>
      </c>
      <c r="J214" s="457" t="str">
        <f t="shared" si="119"/>
        <v/>
      </c>
      <c r="K214" s="1065"/>
      <c r="L214" s="459" t="str">
        <f>IF($K214&gt;0,VLOOKUP($K214,NV!$B$4:$C$33,2,0),"")</f>
        <v/>
      </c>
      <c r="M214" s="460"/>
      <c r="N214" s="461" t="str">
        <f t="shared" si="133"/>
        <v/>
      </c>
      <c r="O214" s="458"/>
      <c r="P214" s="458"/>
      <c r="Q214" s="461" t="str">
        <f t="shared" si="134"/>
        <v/>
      </c>
      <c r="R214" s="458"/>
      <c r="S214" s="458"/>
      <c r="T214" s="462" t="str">
        <f>IFERROR(INDEX(NX!$L$9:$L$168,MATCH($A214&amp;$P214,NX!$B$9:$B$169,0)),"")</f>
        <v/>
      </c>
      <c r="U214" s="458"/>
      <c r="V214" s="463"/>
      <c r="W214" s="463"/>
      <c r="X214" s="464"/>
      <c r="Y214" s="452" t="str">
        <f t="shared" si="135"/>
        <v/>
      </c>
      <c r="Z214" s="452" t="str">
        <f t="shared" si="136"/>
        <v/>
      </c>
      <c r="AA214" s="465" t="str">
        <f t="shared" si="120"/>
        <v>Trùng mã</v>
      </c>
      <c r="AB214" s="466"/>
      <c r="AC214" s="467">
        <f t="shared" si="121"/>
        <v>0</v>
      </c>
      <c r="AD214" s="468" t="str">
        <f t="shared" si="137"/>
        <v/>
      </c>
      <c r="AE214" s="468" t="str">
        <f t="shared" si="138"/>
        <v/>
      </c>
      <c r="AF214" s="469" t="str">
        <f t="shared" si="139"/>
        <v/>
      </c>
      <c r="AG214" s="468" t="str">
        <f t="shared" si="140"/>
        <v/>
      </c>
      <c r="AH214" s="470" t="str">
        <f t="shared" si="122"/>
        <v/>
      </c>
      <c r="AI214" s="471" t="str">
        <f>IF($AB214&lt;&gt;"",VLOOKUP($M214,DMKH!$B$6:$F$1822,3,0),"")</f>
        <v/>
      </c>
      <c r="AJ214" s="472">
        <f t="shared" si="141"/>
        <v>0</v>
      </c>
      <c r="AK214" s="472">
        <f t="shared" si="142"/>
        <v>0</v>
      </c>
      <c r="AL214" s="473">
        <f t="shared" si="123"/>
        <v>0</v>
      </c>
      <c r="AM214" s="473" t="str">
        <f t="shared" si="124"/>
        <v/>
      </c>
      <c r="AN214" s="474" t="str">
        <f t="shared" si="125"/>
        <v/>
      </c>
      <c r="AO214" s="475" t="str">
        <f t="shared" si="126"/>
        <v/>
      </c>
      <c r="AP214" s="475" t="str">
        <f t="shared" si="127"/>
        <v/>
      </c>
      <c r="AQ214" s="475" t="str">
        <f t="shared" si="128"/>
        <v>0-</v>
      </c>
      <c r="AR214" s="475" t="str">
        <f t="shared" si="129"/>
        <v>0-</v>
      </c>
      <c r="AS214" s="475" t="str">
        <f t="shared" si="143"/>
        <v/>
      </c>
      <c r="AT214" s="475" t="str">
        <f t="shared" si="144"/>
        <v/>
      </c>
      <c r="AU214" s="475" t="str">
        <f t="shared" si="130"/>
        <v>0</v>
      </c>
      <c r="AV214" s="475" t="str">
        <f t="shared" si="131"/>
        <v>0</v>
      </c>
      <c r="AW214" s="475" t="str">
        <f t="shared" si="132"/>
        <v>0--</v>
      </c>
    </row>
    <row r="215" spans="1:49">
      <c r="A215" s="452">
        <f t="shared" si="117"/>
        <v>0</v>
      </c>
      <c r="B215" s="476"/>
      <c r="C215" s="476"/>
      <c r="D215" s="463"/>
      <c r="E215" s="463"/>
      <c r="F215" s="455"/>
      <c r="G215" s="456" t="str">
        <f t="array" ref="G215">IF(B215&lt;&gt;"",IF(AND(OR(V215=V214,W215=W214),F215=F214,K215=K214,N215=N214),G214,MAX(IF(B215=B$6:$B214,$G$6:G214))+1),"")</f>
        <v/>
      </c>
      <c r="H215" s="457" t="str">
        <f t="shared" si="118"/>
        <v/>
      </c>
      <c r="I215" s="457" t="str">
        <f t="array" ref="I215">IF(C215&lt;&gt;"",IF(AND(OR(V215=V214,W215=W214),F215=F214,K215=K214,N215=N214),I214,MAX(IF(C215=C$6:$C214,$I$6:I214))+1),"")</f>
        <v/>
      </c>
      <c r="J215" s="457" t="str">
        <f t="shared" si="119"/>
        <v/>
      </c>
      <c r="K215" s="1065"/>
      <c r="L215" s="459" t="str">
        <f>IF($K215&gt;0,VLOOKUP($K215,NV!$B$4:$C$33,2,0),"")</f>
        <v/>
      </c>
      <c r="M215" s="460"/>
      <c r="N215" s="461" t="str">
        <f t="shared" si="133"/>
        <v/>
      </c>
      <c r="O215" s="458"/>
      <c r="P215" s="458"/>
      <c r="Q215" s="461" t="str">
        <f t="shared" si="134"/>
        <v/>
      </c>
      <c r="R215" s="458"/>
      <c r="S215" s="458"/>
      <c r="T215" s="462" t="str">
        <f>IFERROR(INDEX(NX!$L$9:$L$168,MATCH($A215&amp;$P215,NX!$B$9:$B$169,0)),"")</f>
        <v/>
      </c>
      <c r="U215" s="458"/>
      <c r="V215" s="463"/>
      <c r="W215" s="463"/>
      <c r="X215" s="464"/>
      <c r="Y215" s="452" t="str">
        <f t="shared" si="135"/>
        <v/>
      </c>
      <c r="Z215" s="452" t="str">
        <f t="shared" si="136"/>
        <v/>
      </c>
      <c r="AA215" s="465" t="str">
        <f t="shared" si="120"/>
        <v>Trùng mã</v>
      </c>
      <c r="AB215" s="466"/>
      <c r="AC215" s="467">
        <f t="shared" si="121"/>
        <v>0</v>
      </c>
      <c r="AD215" s="468" t="str">
        <f t="shared" si="137"/>
        <v/>
      </c>
      <c r="AE215" s="468" t="str">
        <f t="shared" si="138"/>
        <v/>
      </c>
      <c r="AF215" s="469" t="str">
        <f t="shared" si="139"/>
        <v/>
      </c>
      <c r="AG215" s="468" t="str">
        <f t="shared" si="140"/>
        <v/>
      </c>
      <c r="AH215" s="470" t="str">
        <f t="shared" si="122"/>
        <v/>
      </c>
      <c r="AI215" s="471" t="str">
        <f>IF($AB215&lt;&gt;"",VLOOKUP($M215,DMKH!$B$6:$F$1822,3,0),"")</f>
        <v/>
      </c>
      <c r="AJ215" s="472">
        <f t="shared" si="141"/>
        <v>0</v>
      </c>
      <c r="AK215" s="472">
        <f t="shared" si="142"/>
        <v>0</v>
      </c>
      <c r="AL215" s="473">
        <f t="shared" si="123"/>
        <v>0</v>
      </c>
      <c r="AM215" s="473" t="str">
        <f t="shared" si="124"/>
        <v/>
      </c>
      <c r="AN215" s="474" t="str">
        <f t="shared" si="125"/>
        <v/>
      </c>
      <c r="AO215" s="475" t="str">
        <f t="shared" si="126"/>
        <v/>
      </c>
      <c r="AP215" s="475" t="str">
        <f t="shared" si="127"/>
        <v/>
      </c>
      <c r="AQ215" s="475" t="str">
        <f t="shared" si="128"/>
        <v>0-</v>
      </c>
      <c r="AR215" s="475" t="str">
        <f t="shared" si="129"/>
        <v>0-</v>
      </c>
      <c r="AS215" s="475" t="str">
        <f t="shared" si="143"/>
        <v/>
      </c>
      <c r="AT215" s="475" t="str">
        <f t="shared" si="144"/>
        <v/>
      </c>
      <c r="AU215" s="475" t="str">
        <f t="shared" si="130"/>
        <v>0</v>
      </c>
      <c r="AV215" s="475" t="str">
        <f t="shared" si="131"/>
        <v>0</v>
      </c>
      <c r="AW215" s="475" t="str">
        <f t="shared" si="132"/>
        <v>0--</v>
      </c>
    </row>
    <row r="216" spans="1:49">
      <c r="A216" s="452">
        <f t="shared" si="117"/>
        <v>0</v>
      </c>
      <c r="B216" s="476"/>
      <c r="C216" s="476"/>
      <c r="D216" s="463"/>
      <c r="E216" s="463"/>
      <c r="F216" s="455"/>
      <c r="G216" s="456" t="str">
        <f t="array" ref="G216">IF(B216&lt;&gt;"",IF(AND(OR(V216=V215,W216=W215),F216=F215,K216=K215,N216=N215),G215,MAX(IF(B216=B$6:$B215,$G$6:G215))+1),"")</f>
        <v/>
      </c>
      <c r="H216" s="457" t="str">
        <f t="shared" si="118"/>
        <v/>
      </c>
      <c r="I216" s="457" t="str">
        <f t="array" ref="I216">IF(C216&lt;&gt;"",IF(AND(OR(V216=V215,W216=W215),F216=F215,K216=K215,N216=N215),I215,MAX(IF(C216=C$6:$C215,$I$6:I215))+1),"")</f>
        <v/>
      </c>
      <c r="J216" s="457" t="str">
        <f t="shared" si="119"/>
        <v/>
      </c>
      <c r="K216" s="1065"/>
      <c r="L216" s="459" t="str">
        <f>IF($K216&gt;0,VLOOKUP($K216,NV!$B$4:$C$33,2,0),"")</f>
        <v/>
      </c>
      <c r="M216" s="460"/>
      <c r="N216" s="461" t="str">
        <f t="shared" si="133"/>
        <v/>
      </c>
      <c r="O216" s="458"/>
      <c r="P216" s="458"/>
      <c r="Q216" s="461" t="str">
        <f t="shared" si="134"/>
        <v/>
      </c>
      <c r="R216" s="458"/>
      <c r="S216" s="458"/>
      <c r="T216" s="462" t="str">
        <f>IFERROR(INDEX(NX!$L$9:$L$168,MATCH($A216&amp;$P216,NX!$B$9:$B$169,0)),"")</f>
        <v/>
      </c>
      <c r="U216" s="458"/>
      <c r="V216" s="463"/>
      <c r="W216" s="463"/>
      <c r="X216" s="464"/>
      <c r="Y216" s="452" t="str">
        <f t="shared" si="135"/>
        <v/>
      </c>
      <c r="Z216" s="452" t="str">
        <f t="shared" si="136"/>
        <v/>
      </c>
      <c r="AA216" s="465" t="str">
        <f t="shared" si="120"/>
        <v>Trùng mã</v>
      </c>
      <c r="AB216" s="466"/>
      <c r="AC216" s="467">
        <f t="shared" si="121"/>
        <v>0</v>
      </c>
      <c r="AD216" s="468" t="str">
        <f t="shared" si="137"/>
        <v/>
      </c>
      <c r="AE216" s="468" t="str">
        <f t="shared" si="138"/>
        <v/>
      </c>
      <c r="AF216" s="469" t="str">
        <f t="shared" si="139"/>
        <v/>
      </c>
      <c r="AG216" s="468" t="str">
        <f t="shared" si="140"/>
        <v/>
      </c>
      <c r="AH216" s="470" t="str">
        <f t="shared" si="122"/>
        <v/>
      </c>
      <c r="AI216" s="471" t="str">
        <f>IF($AB216&lt;&gt;"",VLOOKUP($M216,DMKH!$B$6:$F$1822,3,0),"")</f>
        <v/>
      </c>
      <c r="AJ216" s="472">
        <f t="shared" si="141"/>
        <v>0</v>
      </c>
      <c r="AK216" s="472">
        <f t="shared" si="142"/>
        <v>0</v>
      </c>
      <c r="AL216" s="473">
        <f t="shared" si="123"/>
        <v>0</v>
      </c>
      <c r="AM216" s="473" t="str">
        <f t="shared" si="124"/>
        <v/>
      </c>
      <c r="AN216" s="474" t="str">
        <f t="shared" si="125"/>
        <v/>
      </c>
      <c r="AO216" s="475" t="str">
        <f t="shared" si="126"/>
        <v/>
      </c>
      <c r="AP216" s="475" t="str">
        <f t="shared" si="127"/>
        <v/>
      </c>
      <c r="AQ216" s="475" t="str">
        <f t="shared" si="128"/>
        <v>0-</v>
      </c>
      <c r="AR216" s="475" t="str">
        <f t="shared" si="129"/>
        <v>0-</v>
      </c>
      <c r="AS216" s="475" t="str">
        <f t="shared" si="143"/>
        <v/>
      </c>
      <c r="AT216" s="475" t="str">
        <f t="shared" si="144"/>
        <v/>
      </c>
      <c r="AU216" s="475" t="str">
        <f t="shared" si="130"/>
        <v>0</v>
      </c>
      <c r="AV216" s="475" t="str">
        <f t="shared" si="131"/>
        <v>0</v>
      </c>
      <c r="AW216" s="475" t="str">
        <f t="shared" si="132"/>
        <v>0--</v>
      </c>
    </row>
    <row r="217" spans="1:49">
      <c r="A217" s="452">
        <f t="shared" si="117"/>
        <v>0</v>
      </c>
      <c r="B217" s="476"/>
      <c r="C217" s="476"/>
      <c r="D217" s="463"/>
      <c r="E217" s="463"/>
      <c r="F217" s="455"/>
      <c r="G217" s="456" t="str">
        <f t="array" ref="G217">IF(B217&lt;&gt;"",IF(AND(OR(V217=V216,W217=W216),F217=F216,K217=K216,N217=N216),G216,MAX(IF(B217=B$6:$B216,$G$6:G216))+1),"")</f>
        <v/>
      </c>
      <c r="H217" s="457" t="str">
        <f t="shared" si="118"/>
        <v/>
      </c>
      <c r="I217" s="457" t="str">
        <f t="array" ref="I217">IF(C217&lt;&gt;"",IF(AND(OR(V217=V216,W217=W216),F217=F216,K217=K216,N217=N216),I216,MAX(IF(C217=C$6:$C216,$I$6:I216))+1),"")</f>
        <v/>
      </c>
      <c r="J217" s="457" t="str">
        <f t="shared" si="119"/>
        <v/>
      </c>
      <c r="K217" s="1065"/>
      <c r="L217" s="459" t="str">
        <f>IF($K217&gt;0,VLOOKUP($K217,NV!$B$4:$C$33,2,0),"")</f>
        <v/>
      </c>
      <c r="M217" s="460"/>
      <c r="N217" s="461" t="str">
        <f t="shared" si="133"/>
        <v/>
      </c>
      <c r="O217" s="458"/>
      <c r="P217" s="458"/>
      <c r="Q217" s="461" t="str">
        <f t="shared" si="134"/>
        <v/>
      </c>
      <c r="R217" s="458"/>
      <c r="S217" s="458"/>
      <c r="T217" s="462" t="str">
        <f>IFERROR(INDEX(NX!$L$9:$L$168,MATCH($A217&amp;$P217,NX!$B$9:$B$169,0)),"")</f>
        <v/>
      </c>
      <c r="U217" s="458"/>
      <c r="V217" s="463"/>
      <c r="W217" s="463"/>
      <c r="X217" s="464"/>
      <c r="Y217" s="452" t="str">
        <f t="shared" si="135"/>
        <v/>
      </c>
      <c r="Z217" s="452" t="str">
        <f t="shared" si="136"/>
        <v/>
      </c>
      <c r="AA217" s="465" t="str">
        <f t="shared" si="120"/>
        <v>Trùng mã</v>
      </c>
      <c r="AB217" s="466"/>
      <c r="AC217" s="467">
        <f t="shared" si="121"/>
        <v>0</v>
      </c>
      <c r="AD217" s="468" t="str">
        <f t="shared" si="137"/>
        <v/>
      </c>
      <c r="AE217" s="468" t="str">
        <f t="shared" si="138"/>
        <v/>
      </c>
      <c r="AF217" s="469" t="str">
        <f t="shared" si="139"/>
        <v/>
      </c>
      <c r="AG217" s="468" t="str">
        <f t="shared" si="140"/>
        <v/>
      </c>
      <c r="AH217" s="470" t="str">
        <f t="shared" si="122"/>
        <v/>
      </c>
      <c r="AI217" s="471" t="str">
        <f>IF($AB217&lt;&gt;"",VLOOKUP($M217,DMKH!$B$6:$F$1822,3,0),"")</f>
        <v/>
      </c>
      <c r="AJ217" s="472">
        <f t="shared" si="141"/>
        <v>0</v>
      </c>
      <c r="AK217" s="472">
        <f t="shared" si="142"/>
        <v>0</v>
      </c>
      <c r="AL217" s="473">
        <f t="shared" si="123"/>
        <v>0</v>
      </c>
      <c r="AM217" s="473" t="str">
        <f t="shared" si="124"/>
        <v/>
      </c>
      <c r="AN217" s="474" t="str">
        <f t="shared" si="125"/>
        <v/>
      </c>
      <c r="AO217" s="475" t="str">
        <f t="shared" si="126"/>
        <v/>
      </c>
      <c r="AP217" s="475" t="str">
        <f t="shared" si="127"/>
        <v/>
      </c>
      <c r="AQ217" s="475" t="str">
        <f t="shared" si="128"/>
        <v>0-</v>
      </c>
      <c r="AR217" s="475" t="str">
        <f t="shared" si="129"/>
        <v>0-</v>
      </c>
      <c r="AS217" s="475" t="str">
        <f t="shared" si="143"/>
        <v/>
      </c>
      <c r="AT217" s="475" t="str">
        <f t="shared" si="144"/>
        <v/>
      </c>
      <c r="AU217" s="475" t="str">
        <f t="shared" si="130"/>
        <v>0</v>
      </c>
      <c r="AV217" s="475" t="str">
        <f t="shared" si="131"/>
        <v>0</v>
      </c>
      <c r="AW217" s="475" t="str">
        <f t="shared" si="132"/>
        <v>0--</v>
      </c>
    </row>
    <row r="218" spans="1:49">
      <c r="A218" s="452">
        <f t="shared" si="117"/>
        <v>0</v>
      </c>
      <c r="B218" s="476"/>
      <c r="C218" s="476"/>
      <c r="D218" s="463"/>
      <c r="E218" s="463"/>
      <c r="F218" s="455"/>
      <c r="G218" s="456" t="str">
        <f t="array" ref="G218">IF(B218&lt;&gt;"",IF(AND(OR(V218=V217,W218=W217),F218=F217,K218=K217,N218=N217),G217,MAX(IF(B218=B$6:$B217,$G$6:G217))+1),"")</f>
        <v/>
      </c>
      <c r="H218" s="457" t="str">
        <f t="shared" si="118"/>
        <v/>
      </c>
      <c r="I218" s="457" t="str">
        <f t="array" ref="I218">IF(C218&lt;&gt;"",IF(AND(OR(V218=V217,W218=W217),F218=F217,K218=K217,N218=N217),I217,MAX(IF(C218=C$6:$C217,$I$6:I217))+1),"")</f>
        <v/>
      </c>
      <c r="J218" s="457" t="str">
        <f t="shared" si="119"/>
        <v/>
      </c>
      <c r="K218" s="1065"/>
      <c r="L218" s="459" t="str">
        <f>IF($K218&gt;0,VLOOKUP($K218,NV!$B$4:$C$33,2,0),"")</f>
        <v/>
      </c>
      <c r="M218" s="460"/>
      <c r="N218" s="461" t="str">
        <f t="shared" si="133"/>
        <v/>
      </c>
      <c r="O218" s="458"/>
      <c r="P218" s="458"/>
      <c r="Q218" s="461" t="str">
        <f t="shared" si="134"/>
        <v/>
      </c>
      <c r="R218" s="458"/>
      <c r="S218" s="458"/>
      <c r="T218" s="462" t="str">
        <f>IFERROR(INDEX(NX!$L$9:$L$168,MATCH($A218&amp;$P218,NX!$B$9:$B$169,0)),"")</f>
        <v/>
      </c>
      <c r="U218" s="458"/>
      <c r="V218" s="463"/>
      <c r="W218" s="463"/>
      <c r="X218" s="464"/>
      <c r="Y218" s="452" t="str">
        <f t="shared" si="135"/>
        <v/>
      </c>
      <c r="Z218" s="452" t="str">
        <f t="shared" si="136"/>
        <v/>
      </c>
      <c r="AA218" s="465" t="str">
        <f t="shared" si="120"/>
        <v>Trùng mã</v>
      </c>
      <c r="AB218" s="466"/>
      <c r="AC218" s="467">
        <f t="shared" si="121"/>
        <v>0</v>
      </c>
      <c r="AD218" s="468" t="str">
        <f t="shared" si="137"/>
        <v/>
      </c>
      <c r="AE218" s="468" t="str">
        <f t="shared" si="138"/>
        <v/>
      </c>
      <c r="AF218" s="469" t="str">
        <f t="shared" si="139"/>
        <v/>
      </c>
      <c r="AG218" s="468" t="str">
        <f t="shared" si="140"/>
        <v/>
      </c>
      <c r="AH218" s="470" t="str">
        <f t="shared" si="122"/>
        <v/>
      </c>
      <c r="AI218" s="471" t="str">
        <f>IF($AB218&lt;&gt;"",VLOOKUP($M218,DMKH!$B$6:$F$1822,3,0),"")</f>
        <v/>
      </c>
      <c r="AJ218" s="472">
        <f t="shared" si="141"/>
        <v>0</v>
      </c>
      <c r="AK218" s="472">
        <f t="shared" si="142"/>
        <v>0</v>
      </c>
      <c r="AL218" s="473">
        <f t="shared" si="123"/>
        <v>0</v>
      </c>
      <c r="AM218" s="473" t="str">
        <f t="shared" si="124"/>
        <v/>
      </c>
      <c r="AN218" s="474" t="str">
        <f t="shared" si="125"/>
        <v/>
      </c>
      <c r="AO218" s="475" t="str">
        <f t="shared" si="126"/>
        <v/>
      </c>
      <c r="AP218" s="475" t="str">
        <f t="shared" si="127"/>
        <v/>
      </c>
      <c r="AQ218" s="475" t="str">
        <f t="shared" si="128"/>
        <v>0-</v>
      </c>
      <c r="AR218" s="475" t="str">
        <f t="shared" si="129"/>
        <v>0-</v>
      </c>
      <c r="AS218" s="475" t="str">
        <f t="shared" si="143"/>
        <v/>
      </c>
      <c r="AT218" s="475" t="str">
        <f t="shared" si="144"/>
        <v/>
      </c>
      <c r="AU218" s="475" t="str">
        <f t="shared" si="130"/>
        <v>0</v>
      </c>
      <c r="AV218" s="475" t="str">
        <f t="shared" si="131"/>
        <v>0</v>
      </c>
      <c r="AW218" s="475" t="str">
        <f t="shared" si="132"/>
        <v>0--</v>
      </c>
    </row>
    <row r="219" spans="1:49">
      <c r="A219" s="452">
        <f t="shared" si="117"/>
        <v>0</v>
      </c>
      <c r="B219" s="476"/>
      <c r="C219" s="476"/>
      <c r="D219" s="463"/>
      <c r="E219" s="463"/>
      <c r="F219" s="455"/>
      <c r="G219" s="456" t="str">
        <f t="array" ref="G219">IF(B219&lt;&gt;"",IF(AND(OR(V219=V218,W219=W218),F219=F218,K219=K218,N219=N218),G218,MAX(IF(B219=B$6:$B218,$G$6:G218))+1),"")</f>
        <v/>
      </c>
      <c r="H219" s="457" t="str">
        <f t="shared" si="118"/>
        <v/>
      </c>
      <c r="I219" s="457" t="str">
        <f t="array" ref="I219">IF(C219&lt;&gt;"",IF(AND(OR(V219=V218,W219=W218),F219=F218,K219=K218,N219=N218),I218,MAX(IF(C219=C$6:$C218,$I$6:I218))+1),"")</f>
        <v/>
      </c>
      <c r="J219" s="457" t="str">
        <f t="shared" si="119"/>
        <v/>
      </c>
      <c r="K219" s="1065"/>
      <c r="L219" s="459" t="str">
        <f>IF($K219&gt;0,VLOOKUP($K219,NV!$B$4:$C$33,2,0),"")</f>
        <v/>
      </c>
      <c r="M219" s="460"/>
      <c r="N219" s="461" t="str">
        <f t="shared" si="133"/>
        <v/>
      </c>
      <c r="O219" s="458"/>
      <c r="P219" s="458"/>
      <c r="Q219" s="461" t="str">
        <f t="shared" si="134"/>
        <v/>
      </c>
      <c r="R219" s="458"/>
      <c r="S219" s="458"/>
      <c r="T219" s="462" t="str">
        <f>IFERROR(INDEX(NX!$L$9:$L$168,MATCH($A219&amp;$P219,NX!$B$9:$B$169,0)),"")</f>
        <v/>
      </c>
      <c r="U219" s="458"/>
      <c r="V219" s="463"/>
      <c r="W219" s="463"/>
      <c r="X219" s="464"/>
      <c r="Y219" s="452" t="str">
        <f t="shared" si="135"/>
        <v/>
      </c>
      <c r="Z219" s="452" t="str">
        <f t="shared" si="136"/>
        <v/>
      </c>
      <c r="AA219" s="465" t="str">
        <f t="shared" si="120"/>
        <v>Trùng mã</v>
      </c>
      <c r="AB219" s="466"/>
      <c r="AC219" s="467">
        <f t="shared" si="121"/>
        <v>0</v>
      </c>
      <c r="AD219" s="468" t="str">
        <f t="shared" si="137"/>
        <v/>
      </c>
      <c r="AE219" s="468" t="str">
        <f t="shared" si="138"/>
        <v/>
      </c>
      <c r="AF219" s="469" t="str">
        <f t="shared" si="139"/>
        <v/>
      </c>
      <c r="AG219" s="468" t="str">
        <f t="shared" si="140"/>
        <v/>
      </c>
      <c r="AH219" s="470" t="str">
        <f t="shared" si="122"/>
        <v/>
      </c>
      <c r="AI219" s="471" t="str">
        <f>IF($AB219&lt;&gt;"",VLOOKUP($M219,DMKH!$B$6:$F$1822,3,0),"")</f>
        <v/>
      </c>
      <c r="AJ219" s="472">
        <f t="shared" si="141"/>
        <v>0</v>
      </c>
      <c r="AK219" s="472">
        <f t="shared" si="142"/>
        <v>0</v>
      </c>
      <c r="AL219" s="473">
        <f t="shared" si="123"/>
        <v>0</v>
      </c>
      <c r="AM219" s="473" t="str">
        <f t="shared" si="124"/>
        <v/>
      </c>
      <c r="AN219" s="474" t="str">
        <f t="shared" si="125"/>
        <v/>
      </c>
      <c r="AO219" s="475" t="str">
        <f t="shared" si="126"/>
        <v/>
      </c>
      <c r="AP219" s="475" t="str">
        <f t="shared" si="127"/>
        <v/>
      </c>
      <c r="AQ219" s="475" t="str">
        <f t="shared" si="128"/>
        <v>0-</v>
      </c>
      <c r="AR219" s="475" t="str">
        <f t="shared" si="129"/>
        <v>0-</v>
      </c>
      <c r="AS219" s="475" t="str">
        <f t="shared" si="143"/>
        <v/>
      </c>
      <c r="AT219" s="475" t="str">
        <f t="shared" si="144"/>
        <v/>
      </c>
      <c r="AU219" s="475" t="str">
        <f t="shared" si="130"/>
        <v>0</v>
      </c>
      <c r="AV219" s="475" t="str">
        <f t="shared" si="131"/>
        <v>0</v>
      </c>
      <c r="AW219" s="475" t="str">
        <f t="shared" si="132"/>
        <v>0--</v>
      </c>
    </row>
    <row r="220" spans="1:49">
      <c r="A220" s="452">
        <f t="shared" si="117"/>
        <v>0</v>
      </c>
      <c r="B220" s="476"/>
      <c r="C220" s="476"/>
      <c r="D220" s="463"/>
      <c r="E220" s="463"/>
      <c r="F220" s="455"/>
      <c r="G220" s="456" t="str">
        <f t="array" ref="G220">IF(B220&lt;&gt;"",IF(AND(OR(V220=V219,W220=W219),F220=F219,K220=K219,N220=N219),G219,MAX(IF(B220=B$6:$B219,$G$6:G219))+1),"")</f>
        <v/>
      </c>
      <c r="H220" s="457" t="str">
        <f t="shared" si="118"/>
        <v/>
      </c>
      <c r="I220" s="457" t="str">
        <f t="array" ref="I220">IF(C220&lt;&gt;"",IF(AND(OR(V220=V219,W220=W219),F220=F219,K220=K219,N220=N219),I219,MAX(IF(C220=C$6:$C219,$I$6:I219))+1),"")</f>
        <v/>
      </c>
      <c r="J220" s="457" t="str">
        <f t="shared" si="119"/>
        <v/>
      </c>
      <c r="K220" s="1065"/>
      <c r="L220" s="459" t="str">
        <f>IF($K220&gt;0,VLOOKUP($K220,NV!$B$4:$C$33,2,0),"")</f>
        <v/>
      </c>
      <c r="M220" s="460"/>
      <c r="N220" s="461" t="str">
        <f t="shared" si="133"/>
        <v/>
      </c>
      <c r="O220" s="458"/>
      <c r="P220" s="458"/>
      <c r="Q220" s="461" t="str">
        <f t="shared" si="134"/>
        <v/>
      </c>
      <c r="R220" s="458"/>
      <c r="S220" s="458"/>
      <c r="T220" s="462" t="str">
        <f>IFERROR(INDEX(NX!$L$9:$L$168,MATCH($A220&amp;$P220,NX!$B$9:$B$169,0)),"")</f>
        <v/>
      </c>
      <c r="U220" s="458"/>
      <c r="V220" s="463"/>
      <c r="W220" s="463"/>
      <c r="X220" s="464"/>
      <c r="Y220" s="452" t="str">
        <f t="shared" si="135"/>
        <v/>
      </c>
      <c r="Z220" s="452" t="str">
        <f t="shared" si="136"/>
        <v/>
      </c>
      <c r="AA220" s="465" t="str">
        <f t="shared" si="120"/>
        <v>Trùng mã</v>
      </c>
      <c r="AB220" s="466"/>
      <c r="AC220" s="467">
        <f t="shared" si="121"/>
        <v>0</v>
      </c>
      <c r="AD220" s="468" t="str">
        <f t="shared" si="137"/>
        <v/>
      </c>
      <c r="AE220" s="468" t="str">
        <f t="shared" si="138"/>
        <v/>
      </c>
      <c r="AF220" s="469" t="str">
        <f t="shared" si="139"/>
        <v/>
      </c>
      <c r="AG220" s="468" t="str">
        <f t="shared" si="140"/>
        <v/>
      </c>
      <c r="AH220" s="470" t="str">
        <f t="shared" si="122"/>
        <v/>
      </c>
      <c r="AI220" s="471" t="str">
        <f>IF($AB220&lt;&gt;"",VLOOKUP($M220,DMKH!$B$6:$F$1822,3,0),"")</f>
        <v/>
      </c>
      <c r="AJ220" s="472">
        <f t="shared" si="141"/>
        <v>0</v>
      </c>
      <c r="AK220" s="472">
        <f t="shared" si="142"/>
        <v>0</v>
      </c>
      <c r="AL220" s="473">
        <f t="shared" si="123"/>
        <v>0</v>
      </c>
      <c r="AM220" s="473" t="str">
        <f t="shared" si="124"/>
        <v/>
      </c>
      <c r="AN220" s="474" t="str">
        <f t="shared" si="125"/>
        <v/>
      </c>
      <c r="AO220" s="475" t="str">
        <f t="shared" si="126"/>
        <v/>
      </c>
      <c r="AP220" s="475" t="str">
        <f t="shared" si="127"/>
        <v/>
      </c>
      <c r="AQ220" s="475" t="str">
        <f t="shared" si="128"/>
        <v>0-</v>
      </c>
      <c r="AR220" s="475" t="str">
        <f t="shared" si="129"/>
        <v>0-</v>
      </c>
      <c r="AS220" s="475" t="str">
        <f t="shared" si="143"/>
        <v/>
      </c>
      <c r="AT220" s="475" t="str">
        <f t="shared" si="144"/>
        <v/>
      </c>
      <c r="AU220" s="475" t="str">
        <f t="shared" si="130"/>
        <v>0</v>
      </c>
      <c r="AV220" s="475" t="str">
        <f t="shared" si="131"/>
        <v>0</v>
      </c>
      <c r="AW220" s="475" t="str">
        <f t="shared" si="132"/>
        <v>0--</v>
      </c>
    </row>
    <row r="221" spans="1:49">
      <c r="A221" s="452">
        <f t="shared" ref="A221:A252" si="145">IF(D221&gt;0,MONTH(D221),0)</f>
        <v>0</v>
      </c>
      <c r="B221" s="476"/>
      <c r="C221" s="476"/>
      <c r="D221" s="463"/>
      <c r="E221" s="463"/>
      <c r="F221" s="455"/>
      <c r="G221" s="456" t="str">
        <f t="array" ref="G221">IF(B221&lt;&gt;"",IF(AND(OR(V221=V220,W221=W220),F221=F220,K221=K220,N221=N220),G220,MAX(IF(B221=B$6:$B220,$G$6:G220))+1),"")</f>
        <v/>
      </c>
      <c r="H221" s="457" t="str">
        <f t="shared" si="118"/>
        <v/>
      </c>
      <c r="I221" s="457" t="str">
        <f t="array" ref="I221">IF(C221&lt;&gt;"",IF(AND(OR(V221=V220,W221=W220),F221=F220,K221=K220,N221=N220),I220,MAX(IF(C221=C$6:$C220,$I$6:I220))+1),"")</f>
        <v/>
      </c>
      <c r="J221" s="457" t="str">
        <f t="shared" si="119"/>
        <v/>
      </c>
      <c r="K221" s="1065"/>
      <c r="L221" s="459" t="str">
        <f>IF($K221&gt;0,VLOOKUP($K221,NV!$B$4:$C$33,2,0),"")</f>
        <v/>
      </c>
      <c r="M221" s="460"/>
      <c r="N221" s="461" t="str">
        <f t="shared" si="133"/>
        <v/>
      </c>
      <c r="O221" s="458"/>
      <c r="P221" s="458"/>
      <c r="Q221" s="461" t="str">
        <f t="shared" si="134"/>
        <v/>
      </c>
      <c r="R221" s="458"/>
      <c r="S221" s="458"/>
      <c r="T221" s="462" t="str">
        <f>IFERROR(INDEX(NX!$L$9:$L$168,MATCH($A221&amp;$P221,NX!$B$9:$B$169,0)),"")</f>
        <v/>
      </c>
      <c r="U221" s="458"/>
      <c r="V221" s="463"/>
      <c r="W221" s="463"/>
      <c r="X221" s="464"/>
      <c r="Y221" s="452" t="str">
        <f t="shared" si="135"/>
        <v/>
      </c>
      <c r="Z221" s="452" t="str">
        <f t="shared" si="136"/>
        <v/>
      </c>
      <c r="AA221" s="465" t="str">
        <f t="shared" si="120"/>
        <v>Trùng mã</v>
      </c>
      <c r="AB221" s="466"/>
      <c r="AC221" s="467">
        <f t="shared" si="121"/>
        <v>0</v>
      </c>
      <c r="AD221" s="468" t="str">
        <f t="shared" si="137"/>
        <v/>
      </c>
      <c r="AE221" s="468" t="str">
        <f t="shared" si="138"/>
        <v/>
      </c>
      <c r="AF221" s="469" t="str">
        <f t="shared" si="139"/>
        <v/>
      </c>
      <c r="AG221" s="468" t="str">
        <f t="shared" si="140"/>
        <v/>
      </c>
      <c r="AH221" s="470" t="str">
        <f t="shared" si="122"/>
        <v/>
      </c>
      <c r="AI221" s="471" t="str">
        <f>IF($AB221&lt;&gt;"",VLOOKUP($M221,DMKH!$B$6:$F$1822,3,0),"")</f>
        <v/>
      </c>
      <c r="AJ221" s="472">
        <f t="shared" si="141"/>
        <v>0</v>
      </c>
      <c r="AK221" s="472">
        <f t="shared" si="142"/>
        <v>0</v>
      </c>
      <c r="AL221" s="473">
        <f t="shared" si="123"/>
        <v>0</v>
      </c>
      <c r="AM221" s="473" t="str">
        <f t="shared" si="124"/>
        <v/>
      </c>
      <c r="AN221" s="474" t="str">
        <f t="shared" si="125"/>
        <v/>
      </c>
      <c r="AO221" s="475" t="str">
        <f t="shared" si="126"/>
        <v/>
      </c>
      <c r="AP221" s="475" t="str">
        <f t="shared" si="127"/>
        <v/>
      </c>
      <c r="AQ221" s="475" t="str">
        <f t="shared" si="128"/>
        <v>0-</v>
      </c>
      <c r="AR221" s="475" t="str">
        <f t="shared" si="129"/>
        <v>0-</v>
      </c>
      <c r="AS221" s="475" t="str">
        <f t="shared" si="143"/>
        <v/>
      </c>
      <c r="AT221" s="475" t="str">
        <f t="shared" si="144"/>
        <v/>
      </c>
      <c r="AU221" s="475" t="str">
        <f t="shared" si="130"/>
        <v>0</v>
      </c>
      <c r="AV221" s="475" t="str">
        <f t="shared" si="131"/>
        <v>0</v>
      </c>
      <c r="AW221" s="475" t="str">
        <f t="shared" si="132"/>
        <v>0--</v>
      </c>
    </row>
    <row r="222" spans="1:49">
      <c r="A222" s="452">
        <f t="shared" si="145"/>
        <v>0</v>
      </c>
      <c r="B222" s="476"/>
      <c r="C222" s="476"/>
      <c r="D222" s="463"/>
      <c r="E222" s="463"/>
      <c r="F222" s="455"/>
      <c r="G222" s="456" t="str">
        <f t="array" ref="G222">IF(B222&lt;&gt;"",IF(AND(OR(V222=V221,W222=W221),F222=F221,K222=K221,N222=N221),G221,MAX(IF(B222=B$6:$B221,$G$6:G221))+1),"")</f>
        <v/>
      </c>
      <c r="H222" s="457" t="str">
        <f t="shared" si="118"/>
        <v/>
      </c>
      <c r="I222" s="457" t="str">
        <f t="array" ref="I222">IF(C222&lt;&gt;"",IF(AND(OR(V222=V221,W222=W221),F222=F221,K222=K221,N222=N221),I221,MAX(IF(C222=C$6:$C221,$I$6:I221))+1),"")</f>
        <v/>
      </c>
      <c r="J222" s="457" t="str">
        <f t="shared" si="119"/>
        <v/>
      </c>
      <c r="K222" s="1065"/>
      <c r="L222" s="459" t="str">
        <f>IF($K222&gt;0,VLOOKUP($K222,NV!$B$4:$C$33,2,0),"")</f>
        <v/>
      </c>
      <c r="M222" s="460"/>
      <c r="N222" s="461" t="str">
        <f t="shared" si="133"/>
        <v/>
      </c>
      <c r="O222" s="458"/>
      <c r="P222" s="458"/>
      <c r="Q222" s="461" t="str">
        <f t="shared" si="134"/>
        <v/>
      </c>
      <c r="R222" s="458"/>
      <c r="S222" s="458"/>
      <c r="T222" s="462" t="str">
        <f>IFERROR(INDEX(NX!$L$9:$L$168,MATCH($A222&amp;$P222,NX!$B$9:$B$169,0)),"")</f>
        <v/>
      </c>
      <c r="U222" s="458"/>
      <c r="V222" s="463"/>
      <c r="W222" s="463"/>
      <c r="X222" s="464"/>
      <c r="Y222" s="452" t="str">
        <f t="shared" si="135"/>
        <v/>
      </c>
      <c r="Z222" s="452" t="str">
        <f t="shared" si="136"/>
        <v/>
      </c>
      <c r="AA222" s="465" t="str">
        <f t="shared" si="120"/>
        <v>Trùng mã</v>
      </c>
      <c r="AB222" s="466"/>
      <c r="AC222" s="467">
        <f t="shared" si="121"/>
        <v>0</v>
      </c>
      <c r="AD222" s="468" t="str">
        <f t="shared" si="137"/>
        <v/>
      </c>
      <c r="AE222" s="468" t="str">
        <f t="shared" si="138"/>
        <v/>
      </c>
      <c r="AF222" s="469" t="str">
        <f t="shared" si="139"/>
        <v/>
      </c>
      <c r="AG222" s="468" t="str">
        <f t="shared" si="140"/>
        <v/>
      </c>
      <c r="AH222" s="470" t="str">
        <f t="shared" si="122"/>
        <v/>
      </c>
      <c r="AI222" s="471" t="str">
        <f>IF($AB222&lt;&gt;"",VLOOKUP($M222,DMKH!$B$6:$F$1822,3,0),"")</f>
        <v/>
      </c>
      <c r="AJ222" s="472">
        <f t="shared" si="141"/>
        <v>0</v>
      </c>
      <c r="AK222" s="472">
        <f t="shared" si="142"/>
        <v>0</v>
      </c>
      <c r="AL222" s="473">
        <f t="shared" si="123"/>
        <v>0</v>
      </c>
      <c r="AM222" s="473" t="str">
        <f t="shared" si="124"/>
        <v/>
      </c>
      <c r="AN222" s="474" t="str">
        <f t="shared" si="125"/>
        <v/>
      </c>
      <c r="AO222" s="475" t="str">
        <f t="shared" si="126"/>
        <v/>
      </c>
      <c r="AP222" s="475" t="str">
        <f t="shared" si="127"/>
        <v/>
      </c>
      <c r="AQ222" s="475" t="str">
        <f t="shared" si="128"/>
        <v>0-</v>
      </c>
      <c r="AR222" s="475" t="str">
        <f t="shared" si="129"/>
        <v>0-</v>
      </c>
      <c r="AS222" s="475" t="str">
        <f t="shared" si="143"/>
        <v/>
      </c>
      <c r="AT222" s="475" t="str">
        <f t="shared" si="144"/>
        <v/>
      </c>
      <c r="AU222" s="475" t="str">
        <f t="shared" si="130"/>
        <v>0</v>
      </c>
      <c r="AV222" s="475" t="str">
        <f t="shared" si="131"/>
        <v>0</v>
      </c>
      <c r="AW222" s="475" t="str">
        <f t="shared" si="132"/>
        <v>0--</v>
      </c>
    </row>
    <row r="223" spans="1:49">
      <c r="A223" s="452">
        <f t="shared" si="145"/>
        <v>0</v>
      </c>
      <c r="B223" s="476"/>
      <c r="C223" s="476"/>
      <c r="D223" s="463"/>
      <c r="E223" s="463"/>
      <c r="F223" s="455"/>
      <c r="G223" s="456" t="str">
        <f t="array" ref="G223">IF(B223&lt;&gt;"",IF(AND(OR(V223=V222,W223=W222),F223=F222,K223=K222,N223=N222),G222,MAX(IF(B223=B$6:$B222,$G$6:G222))+1),"")</f>
        <v/>
      </c>
      <c r="H223" s="457" t="str">
        <f t="shared" si="118"/>
        <v/>
      </c>
      <c r="I223" s="457" t="str">
        <f t="array" ref="I223">IF(C223&lt;&gt;"",IF(AND(OR(V223=V222,W223=W222),F223=F222,K223=K222,N223=N222),I222,MAX(IF(C223=C$6:$C222,$I$6:I222))+1),"")</f>
        <v/>
      </c>
      <c r="J223" s="457" t="str">
        <f t="shared" si="119"/>
        <v/>
      </c>
      <c r="K223" s="1065"/>
      <c r="L223" s="459" t="str">
        <f>IF($K223&gt;0,VLOOKUP($K223,NV!$B$4:$C$33,2,0),"")</f>
        <v/>
      </c>
      <c r="M223" s="460"/>
      <c r="N223" s="461" t="str">
        <f t="shared" si="133"/>
        <v/>
      </c>
      <c r="O223" s="458"/>
      <c r="P223" s="458"/>
      <c r="Q223" s="461" t="str">
        <f t="shared" si="134"/>
        <v/>
      </c>
      <c r="R223" s="458"/>
      <c r="S223" s="458"/>
      <c r="T223" s="462" t="str">
        <f>IFERROR(INDEX(NX!$L$9:$L$168,MATCH($A223&amp;$P223,NX!$B$9:$B$169,0)),"")</f>
        <v/>
      </c>
      <c r="U223" s="458"/>
      <c r="V223" s="463"/>
      <c r="W223" s="463"/>
      <c r="X223" s="464"/>
      <c r="Y223" s="452" t="str">
        <f t="shared" si="135"/>
        <v/>
      </c>
      <c r="Z223" s="452" t="str">
        <f t="shared" si="136"/>
        <v/>
      </c>
      <c r="AA223" s="465" t="str">
        <f t="shared" si="120"/>
        <v>Trùng mã</v>
      </c>
      <c r="AB223" s="466"/>
      <c r="AC223" s="467">
        <f t="shared" si="121"/>
        <v>0</v>
      </c>
      <c r="AD223" s="468" t="str">
        <f t="shared" si="137"/>
        <v/>
      </c>
      <c r="AE223" s="468" t="str">
        <f t="shared" si="138"/>
        <v/>
      </c>
      <c r="AF223" s="469" t="str">
        <f t="shared" si="139"/>
        <v/>
      </c>
      <c r="AG223" s="468" t="str">
        <f t="shared" si="140"/>
        <v/>
      </c>
      <c r="AH223" s="470" t="str">
        <f t="shared" si="122"/>
        <v/>
      </c>
      <c r="AI223" s="471" t="str">
        <f>IF($AB223&lt;&gt;"",VLOOKUP($M223,DMKH!$B$6:$F$1822,3,0),"")</f>
        <v/>
      </c>
      <c r="AJ223" s="472">
        <f t="shared" si="141"/>
        <v>0</v>
      </c>
      <c r="AK223" s="472">
        <f t="shared" si="142"/>
        <v>0</v>
      </c>
      <c r="AL223" s="473">
        <f t="shared" si="123"/>
        <v>0</v>
      </c>
      <c r="AM223" s="473" t="str">
        <f t="shared" si="124"/>
        <v/>
      </c>
      <c r="AN223" s="474" t="str">
        <f t="shared" si="125"/>
        <v/>
      </c>
      <c r="AO223" s="475" t="str">
        <f t="shared" si="126"/>
        <v/>
      </c>
      <c r="AP223" s="475" t="str">
        <f t="shared" si="127"/>
        <v/>
      </c>
      <c r="AQ223" s="475" t="str">
        <f t="shared" si="128"/>
        <v>0-</v>
      </c>
      <c r="AR223" s="475" t="str">
        <f t="shared" si="129"/>
        <v>0-</v>
      </c>
      <c r="AS223" s="475" t="str">
        <f t="shared" si="143"/>
        <v/>
      </c>
      <c r="AT223" s="475" t="str">
        <f t="shared" si="144"/>
        <v/>
      </c>
      <c r="AU223" s="475" t="str">
        <f t="shared" si="130"/>
        <v>0</v>
      </c>
      <c r="AV223" s="475" t="str">
        <f t="shared" si="131"/>
        <v>0</v>
      </c>
      <c r="AW223" s="475" t="str">
        <f t="shared" si="132"/>
        <v>0--</v>
      </c>
    </row>
    <row r="224" spans="1:49">
      <c r="A224" s="452">
        <f t="shared" si="145"/>
        <v>0</v>
      </c>
      <c r="B224" s="476"/>
      <c r="C224" s="476"/>
      <c r="D224" s="463"/>
      <c r="E224" s="463"/>
      <c r="F224" s="455"/>
      <c r="G224" s="456" t="str">
        <f t="array" ref="G224">IF(B224&lt;&gt;"",IF(AND(OR(V224=V223,W224=W223),F224=F223,K224=K223,N224=N223),G223,MAX(IF(B224=B$6:$B223,$G$6:G223))+1),"")</f>
        <v/>
      </c>
      <c r="H224" s="457" t="str">
        <f t="shared" si="118"/>
        <v/>
      </c>
      <c r="I224" s="457" t="str">
        <f t="array" ref="I224">IF(C224&lt;&gt;"",IF(AND(OR(V224=V223,W224=W223),F224=F223,K224=K223,N224=N223),I223,MAX(IF(C224=C$6:$C223,$I$6:I223))+1),"")</f>
        <v/>
      </c>
      <c r="J224" s="457" t="str">
        <f t="shared" si="119"/>
        <v/>
      </c>
      <c r="K224" s="1065"/>
      <c r="L224" s="459" t="str">
        <f>IF($K224&gt;0,VLOOKUP($K224,NV!$B$4:$C$33,2,0),"")</f>
        <v/>
      </c>
      <c r="M224" s="460"/>
      <c r="N224" s="461" t="str">
        <f t="shared" si="133"/>
        <v/>
      </c>
      <c r="O224" s="458"/>
      <c r="P224" s="458"/>
      <c r="Q224" s="461" t="str">
        <f t="shared" si="134"/>
        <v/>
      </c>
      <c r="R224" s="458"/>
      <c r="S224" s="458"/>
      <c r="T224" s="462" t="str">
        <f>IFERROR(INDEX(NX!$L$9:$L$168,MATCH($A224&amp;$P224,NX!$B$9:$B$169,0)),"")</f>
        <v/>
      </c>
      <c r="U224" s="458"/>
      <c r="V224" s="463"/>
      <c r="W224" s="463"/>
      <c r="X224" s="464"/>
      <c r="Y224" s="452" t="str">
        <f t="shared" si="135"/>
        <v/>
      </c>
      <c r="Z224" s="452" t="str">
        <f t="shared" si="136"/>
        <v/>
      </c>
      <c r="AA224" s="465" t="str">
        <f t="shared" si="120"/>
        <v>Trùng mã</v>
      </c>
      <c r="AB224" s="466"/>
      <c r="AC224" s="467">
        <f t="shared" si="121"/>
        <v>0</v>
      </c>
      <c r="AD224" s="468" t="str">
        <f t="shared" si="137"/>
        <v/>
      </c>
      <c r="AE224" s="468" t="str">
        <f t="shared" si="138"/>
        <v/>
      </c>
      <c r="AF224" s="469" t="str">
        <f t="shared" si="139"/>
        <v/>
      </c>
      <c r="AG224" s="468" t="str">
        <f t="shared" si="140"/>
        <v/>
      </c>
      <c r="AH224" s="470" t="str">
        <f t="shared" si="122"/>
        <v/>
      </c>
      <c r="AI224" s="471" t="str">
        <f>IF($AB224&lt;&gt;"",VLOOKUP($M224,DMKH!$B$6:$F$1822,3,0),"")</f>
        <v/>
      </c>
      <c r="AJ224" s="472">
        <f t="shared" si="141"/>
        <v>0</v>
      </c>
      <c r="AK224" s="472">
        <f t="shared" si="142"/>
        <v>0</v>
      </c>
      <c r="AL224" s="473">
        <f t="shared" si="123"/>
        <v>0</v>
      </c>
      <c r="AM224" s="473" t="str">
        <f t="shared" si="124"/>
        <v/>
      </c>
      <c r="AN224" s="474" t="str">
        <f t="shared" si="125"/>
        <v/>
      </c>
      <c r="AO224" s="475" t="str">
        <f t="shared" si="126"/>
        <v/>
      </c>
      <c r="AP224" s="475" t="str">
        <f t="shared" si="127"/>
        <v/>
      </c>
      <c r="AQ224" s="475" t="str">
        <f t="shared" si="128"/>
        <v>0-</v>
      </c>
      <c r="AR224" s="475" t="str">
        <f t="shared" si="129"/>
        <v>0-</v>
      </c>
      <c r="AS224" s="475" t="str">
        <f t="shared" si="143"/>
        <v/>
      </c>
      <c r="AT224" s="475" t="str">
        <f t="shared" si="144"/>
        <v/>
      </c>
      <c r="AU224" s="475" t="str">
        <f t="shared" si="130"/>
        <v>0</v>
      </c>
      <c r="AV224" s="475" t="str">
        <f t="shared" si="131"/>
        <v>0</v>
      </c>
      <c r="AW224" s="475" t="str">
        <f t="shared" si="132"/>
        <v>0--</v>
      </c>
    </row>
    <row r="225" spans="1:49">
      <c r="A225" s="452">
        <f t="shared" si="145"/>
        <v>0</v>
      </c>
      <c r="B225" s="476"/>
      <c r="C225" s="476"/>
      <c r="D225" s="463"/>
      <c r="E225" s="463"/>
      <c r="F225" s="455"/>
      <c r="G225" s="456" t="str">
        <f t="array" ref="G225">IF(B225&lt;&gt;"",IF(AND(OR(V225=V224,W225=W224),F225=F224,K225=K224,N225=N224),G224,MAX(IF(B225=B$6:$B224,$G$6:G224))+1),"")</f>
        <v/>
      </c>
      <c r="H225" s="457" t="str">
        <f t="shared" si="118"/>
        <v/>
      </c>
      <c r="I225" s="457" t="str">
        <f t="array" ref="I225">IF(C225&lt;&gt;"",IF(AND(OR(V225=V224,W225=W224),F225=F224,K225=K224,N225=N224),I224,MAX(IF(C225=C$6:$C224,$I$6:I224))+1),"")</f>
        <v/>
      </c>
      <c r="J225" s="457" t="str">
        <f t="shared" si="119"/>
        <v/>
      </c>
      <c r="K225" s="1065"/>
      <c r="L225" s="459" t="str">
        <f>IF($K225&gt;0,VLOOKUP($K225,NV!$B$4:$C$33,2,0),"")</f>
        <v/>
      </c>
      <c r="M225" s="460"/>
      <c r="N225" s="461" t="str">
        <f t="shared" si="133"/>
        <v/>
      </c>
      <c r="O225" s="458"/>
      <c r="P225" s="458"/>
      <c r="Q225" s="461" t="str">
        <f t="shared" si="134"/>
        <v/>
      </c>
      <c r="R225" s="458"/>
      <c r="S225" s="458"/>
      <c r="T225" s="462" t="str">
        <f>IFERROR(INDEX(NX!$L$9:$L$168,MATCH($A225&amp;$P225,NX!$B$9:$B$169,0)),"")</f>
        <v/>
      </c>
      <c r="U225" s="458"/>
      <c r="V225" s="463"/>
      <c r="W225" s="463"/>
      <c r="X225" s="464"/>
      <c r="Y225" s="452" t="str">
        <f t="shared" si="135"/>
        <v/>
      </c>
      <c r="Z225" s="452" t="str">
        <f t="shared" si="136"/>
        <v/>
      </c>
      <c r="AA225" s="465" t="str">
        <f t="shared" si="120"/>
        <v>Trùng mã</v>
      </c>
      <c r="AB225" s="466"/>
      <c r="AC225" s="467">
        <f t="shared" si="121"/>
        <v>0</v>
      </c>
      <c r="AD225" s="468" t="str">
        <f t="shared" si="137"/>
        <v/>
      </c>
      <c r="AE225" s="468" t="str">
        <f t="shared" si="138"/>
        <v/>
      </c>
      <c r="AF225" s="469" t="str">
        <f t="shared" si="139"/>
        <v/>
      </c>
      <c r="AG225" s="468" t="str">
        <f t="shared" si="140"/>
        <v/>
      </c>
      <c r="AH225" s="470" t="str">
        <f t="shared" si="122"/>
        <v/>
      </c>
      <c r="AI225" s="471" t="str">
        <f>IF($AB225&lt;&gt;"",VLOOKUP($M225,DMKH!$B$6:$F$1822,3,0),"")</f>
        <v/>
      </c>
      <c r="AJ225" s="472">
        <f t="shared" si="141"/>
        <v>0</v>
      </c>
      <c r="AK225" s="472">
        <f t="shared" si="142"/>
        <v>0</v>
      </c>
      <c r="AL225" s="473">
        <f t="shared" si="123"/>
        <v>0</v>
      </c>
      <c r="AM225" s="473" t="str">
        <f t="shared" si="124"/>
        <v/>
      </c>
      <c r="AN225" s="474" t="str">
        <f t="shared" si="125"/>
        <v/>
      </c>
      <c r="AO225" s="475" t="str">
        <f t="shared" si="126"/>
        <v/>
      </c>
      <c r="AP225" s="475" t="str">
        <f t="shared" si="127"/>
        <v/>
      </c>
      <c r="AQ225" s="475" t="str">
        <f t="shared" si="128"/>
        <v>0-</v>
      </c>
      <c r="AR225" s="475" t="str">
        <f t="shared" si="129"/>
        <v>0-</v>
      </c>
      <c r="AS225" s="475" t="str">
        <f t="shared" si="143"/>
        <v/>
      </c>
      <c r="AT225" s="475" t="str">
        <f t="shared" si="144"/>
        <v/>
      </c>
      <c r="AU225" s="475" t="str">
        <f t="shared" si="130"/>
        <v>0</v>
      </c>
      <c r="AV225" s="475" t="str">
        <f t="shared" si="131"/>
        <v>0</v>
      </c>
      <c r="AW225" s="475" t="str">
        <f t="shared" si="132"/>
        <v>0--</v>
      </c>
    </row>
    <row r="226" spans="1:49">
      <c r="A226" s="452">
        <f t="shared" si="145"/>
        <v>0</v>
      </c>
      <c r="B226" s="476"/>
      <c r="C226" s="476"/>
      <c r="D226" s="463"/>
      <c r="E226" s="463"/>
      <c r="F226" s="455"/>
      <c r="G226" s="456" t="str">
        <f t="array" ref="G226">IF(B226&lt;&gt;"",IF(AND(OR(V226=V225,W226=W225),F226=F225,K226=K225,N226=N225),G225,MAX(IF(B226=B$6:$B225,$G$6:G225))+1),"")</f>
        <v/>
      </c>
      <c r="H226" s="457" t="str">
        <f t="shared" si="118"/>
        <v/>
      </c>
      <c r="I226" s="457" t="str">
        <f t="array" ref="I226">IF(C226&lt;&gt;"",IF(AND(OR(V226=V225,W226=W225),F226=F225,K226=K225,N226=N225),I225,MAX(IF(C226=C$6:$C225,$I$6:I225))+1),"")</f>
        <v/>
      </c>
      <c r="J226" s="457" t="str">
        <f t="shared" si="119"/>
        <v/>
      </c>
      <c r="K226" s="1065"/>
      <c r="L226" s="459" t="str">
        <f>IF($K226&gt;0,VLOOKUP($K226,NV!$B$4:$C$33,2,0),"")</f>
        <v/>
      </c>
      <c r="M226" s="460"/>
      <c r="N226" s="461" t="str">
        <f t="shared" si="133"/>
        <v/>
      </c>
      <c r="O226" s="458"/>
      <c r="P226" s="458"/>
      <c r="Q226" s="461" t="str">
        <f t="shared" si="134"/>
        <v/>
      </c>
      <c r="R226" s="458"/>
      <c r="S226" s="458"/>
      <c r="T226" s="462" t="str">
        <f>IFERROR(INDEX(NX!$L$9:$L$168,MATCH($A226&amp;$P226,NX!$B$9:$B$169,0)),"")</f>
        <v/>
      </c>
      <c r="U226" s="458"/>
      <c r="V226" s="463"/>
      <c r="W226" s="463"/>
      <c r="X226" s="464"/>
      <c r="Y226" s="452" t="str">
        <f t="shared" si="135"/>
        <v/>
      </c>
      <c r="Z226" s="452" t="str">
        <f t="shared" si="136"/>
        <v/>
      </c>
      <c r="AA226" s="465" t="str">
        <f t="shared" si="120"/>
        <v>Trùng mã</v>
      </c>
      <c r="AB226" s="466"/>
      <c r="AC226" s="467">
        <f t="shared" si="121"/>
        <v>0</v>
      </c>
      <c r="AD226" s="468" t="str">
        <f t="shared" si="137"/>
        <v/>
      </c>
      <c r="AE226" s="468" t="str">
        <f t="shared" si="138"/>
        <v/>
      </c>
      <c r="AF226" s="469" t="str">
        <f t="shared" si="139"/>
        <v/>
      </c>
      <c r="AG226" s="468" t="str">
        <f t="shared" si="140"/>
        <v/>
      </c>
      <c r="AH226" s="470" t="str">
        <f t="shared" si="122"/>
        <v/>
      </c>
      <c r="AI226" s="471" t="str">
        <f>IF($AB226&lt;&gt;"",VLOOKUP($M226,DMKH!$B$6:$F$1822,3,0),"")</f>
        <v/>
      </c>
      <c r="AJ226" s="472">
        <f t="shared" si="141"/>
        <v>0</v>
      </c>
      <c r="AK226" s="472">
        <f t="shared" si="142"/>
        <v>0</v>
      </c>
      <c r="AL226" s="473">
        <f t="shared" si="123"/>
        <v>0</v>
      </c>
      <c r="AM226" s="473" t="str">
        <f t="shared" si="124"/>
        <v/>
      </c>
      <c r="AN226" s="474" t="str">
        <f t="shared" si="125"/>
        <v/>
      </c>
      <c r="AO226" s="475" t="str">
        <f t="shared" si="126"/>
        <v/>
      </c>
      <c r="AP226" s="475" t="str">
        <f t="shared" si="127"/>
        <v/>
      </c>
      <c r="AQ226" s="475" t="str">
        <f t="shared" si="128"/>
        <v>0-</v>
      </c>
      <c r="AR226" s="475" t="str">
        <f t="shared" si="129"/>
        <v>0-</v>
      </c>
      <c r="AS226" s="475" t="str">
        <f t="shared" si="143"/>
        <v/>
      </c>
      <c r="AT226" s="475" t="str">
        <f t="shared" si="144"/>
        <v/>
      </c>
      <c r="AU226" s="475" t="str">
        <f t="shared" si="130"/>
        <v>0</v>
      </c>
      <c r="AV226" s="475" t="str">
        <f t="shared" si="131"/>
        <v>0</v>
      </c>
      <c r="AW226" s="475" t="str">
        <f t="shared" si="132"/>
        <v>0--</v>
      </c>
    </row>
    <row r="227" spans="1:49">
      <c r="A227" s="452">
        <f t="shared" si="145"/>
        <v>0</v>
      </c>
      <c r="B227" s="476"/>
      <c r="C227" s="476"/>
      <c r="D227" s="463"/>
      <c r="E227" s="463"/>
      <c r="F227" s="455"/>
      <c r="G227" s="456" t="str">
        <f t="array" ref="G227">IF(B227&lt;&gt;"",IF(AND(OR(V227=V226,W227=W226),F227=F226,K227=K226,N227=N226),G226,MAX(IF(B227=B$6:$B226,$G$6:G226))+1),"")</f>
        <v/>
      </c>
      <c r="H227" s="457" t="str">
        <f t="shared" si="118"/>
        <v/>
      </c>
      <c r="I227" s="457" t="str">
        <f t="array" ref="I227">IF(C227&lt;&gt;"",IF(AND(OR(V227=V226,W227=W226),F227=F226,K227=K226,N227=N226),I226,MAX(IF(C227=C$6:$C226,$I$6:I226))+1),"")</f>
        <v/>
      </c>
      <c r="J227" s="457" t="str">
        <f t="shared" si="119"/>
        <v/>
      </c>
      <c r="K227" s="1065"/>
      <c r="L227" s="459" t="str">
        <f>IF($K227&gt;0,VLOOKUP($K227,NV!$B$4:$C$33,2,0),"")</f>
        <v/>
      </c>
      <c r="M227" s="460"/>
      <c r="N227" s="461" t="str">
        <f t="shared" si="133"/>
        <v/>
      </c>
      <c r="O227" s="458"/>
      <c r="P227" s="458"/>
      <c r="Q227" s="461" t="str">
        <f t="shared" si="134"/>
        <v/>
      </c>
      <c r="R227" s="458"/>
      <c r="S227" s="458"/>
      <c r="T227" s="462" t="str">
        <f>IFERROR(INDEX(NX!$L$9:$L$168,MATCH($A227&amp;$P227,NX!$B$9:$B$169,0)),"")</f>
        <v/>
      </c>
      <c r="U227" s="458"/>
      <c r="V227" s="463"/>
      <c r="W227" s="463"/>
      <c r="X227" s="464"/>
      <c r="Y227" s="452" t="str">
        <f t="shared" si="135"/>
        <v/>
      </c>
      <c r="Z227" s="452" t="str">
        <f t="shared" si="136"/>
        <v/>
      </c>
      <c r="AA227" s="465" t="str">
        <f t="shared" si="120"/>
        <v>Trùng mã</v>
      </c>
      <c r="AB227" s="466"/>
      <c r="AC227" s="467">
        <f t="shared" si="121"/>
        <v>0</v>
      </c>
      <c r="AD227" s="468" t="str">
        <f t="shared" si="137"/>
        <v/>
      </c>
      <c r="AE227" s="468" t="str">
        <f t="shared" si="138"/>
        <v/>
      </c>
      <c r="AF227" s="469" t="str">
        <f t="shared" si="139"/>
        <v/>
      </c>
      <c r="AG227" s="468" t="str">
        <f t="shared" si="140"/>
        <v/>
      </c>
      <c r="AH227" s="470" t="str">
        <f t="shared" si="122"/>
        <v/>
      </c>
      <c r="AI227" s="471" t="str">
        <f>IF($AB227&lt;&gt;"",VLOOKUP($M227,DMKH!$B$6:$F$1822,3,0),"")</f>
        <v/>
      </c>
      <c r="AJ227" s="472">
        <f t="shared" si="141"/>
        <v>0</v>
      </c>
      <c r="AK227" s="472">
        <f t="shared" si="142"/>
        <v>0</v>
      </c>
      <c r="AL227" s="473">
        <f t="shared" si="123"/>
        <v>0</v>
      </c>
      <c r="AM227" s="473" t="str">
        <f t="shared" si="124"/>
        <v/>
      </c>
      <c r="AN227" s="474" t="str">
        <f t="shared" si="125"/>
        <v/>
      </c>
      <c r="AO227" s="475" t="str">
        <f t="shared" si="126"/>
        <v/>
      </c>
      <c r="AP227" s="475" t="str">
        <f t="shared" si="127"/>
        <v/>
      </c>
      <c r="AQ227" s="475" t="str">
        <f t="shared" si="128"/>
        <v>0-</v>
      </c>
      <c r="AR227" s="475" t="str">
        <f t="shared" si="129"/>
        <v>0-</v>
      </c>
      <c r="AS227" s="475" t="str">
        <f t="shared" si="143"/>
        <v/>
      </c>
      <c r="AT227" s="475" t="str">
        <f t="shared" si="144"/>
        <v/>
      </c>
      <c r="AU227" s="475" t="str">
        <f t="shared" si="130"/>
        <v>0</v>
      </c>
      <c r="AV227" s="475" t="str">
        <f t="shared" si="131"/>
        <v>0</v>
      </c>
      <c r="AW227" s="475" t="str">
        <f t="shared" si="132"/>
        <v>0--</v>
      </c>
    </row>
    <row r="228" spans="1:49">
      <c r="A228" s="452">
        <f t="shared" si="145"/>
        <v>0</v>
      </c>
      <c r="B228" s="476"/>
      <c r="C228" s="476"/>
      <c r="D228" s="463"/>
      <c r="E228" s="463"/>
      <c r="F228" s="455"/>
      <c r="G228" s="456" t="str">
        <f t="array" ref="G228">IF(B228&lt;&gt;"",IF(AND(OR(V228=V227,W228=W227),F228=F227,K228=K227,N228=N227),G227,MAX(IF(B228=B$6:$B227,$G$6:G227))+1),"")</f>
        <v/>
      </c>
      <c r="H228" s="457" t="str">
        <f t="shared" si="118"/>
        <v/>
      </c>
      <c r="I228" s="457" t="str">
        <f t="array" ref="I228">IF(C228&lt;&gt;"",IF(AND(OR(V228=V227,W228=W227),F228=F227,K228=K227,N228=N227),I227,MAX(IF(C228=C$6:$C227,$I$6:I227))+1),"")</f>
        <v/>
      </c>
      <c r="J228" s="457" t="str">
        <f t="shared" si="119"/>
        <v/>
      </c>
      <c r="K228" s="1065"/>
      <c r="L228" s="459" t="str">
        <f>IF($K228&gt;0,VLOOKUP($K228,NV!$B$4:$C$33,2,0),"")</f>
        <v/>
      </c>
      <c r="M228" s="460"/>
      <c r="N228" s="461" t="str">
        <f t="shared" si="133"/>
        <v/>
      </c>
      <c r="O228" s="458"/>
      <c r="P228" s="458"/>
      <c r="Q228" s="461" t="str">
        <f t="shared" si="134"/>
        <v/>
      </c>
      <c r="R228" s="458"/>
      <c r="S228" s="458"/>
      <c r="T228" s="462" t="str">
        <f>IFERROR(INDEX(NX!$L$9:$L$168,MATCH($A228&amp;$P228,NX!$B$9:$B$169,0)),"")</f>
        <v/>
      </c>
      <c r="U228" s="458"/>
      <c r="V228" s="463"/>
      <c r="W228" s="463"/>
      <c r="X228" s="464"/>
      <c r="Y228" s="452" t="str">
        <f t="shared" si="135"/>
        <v/>
      </c>
      <c r="Z228" s="452" t="str">
        <f t="shared" si="136"/>
        <v/>
      </c>
      <c r="AA228" s="465" t="str">
        <f t="shared" si="120"/>
        <v>Trùng mã</v>
      </c>
      <c r="AB228" s="466"/>
      <c r="AC228" s="467">
        <f t="shared" si="121"/>
        <v>0</v>
      </c>
      <c r="AD228" s="468" t="str">
        <f t="shared" si="137"/>
        <v/>
      </c>
      <c r="AE228" s="468" t="str">
        <f t="shared" si="138"/>
        <v/>
      </c>
      <c r="AF228" s="469" t="str">
        <f t="shared" si="139"/>
        <v/>
      </c>
      <c r="AG228" s="468" t="str">
        <f t="shared" si="140"/>
        <v/>
      </c>
      <c r="AH228" s="470" t="str">
        <f t="shared" si="122"/>
        <v/>
      </c>
      <c r="AI228" s="471" t="str">
        <f>IF($AB228&lt;&gt;"",VLOOKUP($M228,DMKH!$B$6:$F$1822,3,0),"")</f>
        <v/>
      </c>
      <c r="AJ228" s="472">
        <f t="shared" si="141"/>
        <v>0</v>
      </c>
      <c r="AK228" s="472">
        <f t="shared" si="142"/>
        <v>0</v>
      </c>
      <c r="AL228" s="473">
        <f t="shared" si="123"/>
        <v>0</v>
      </c>
      <c r="AM228" s="473" t="str">
        <f t="shared" si="124"/>
        <v/>
      </c>
      <c r="AN228" s="474" t="str">
        <f t="shared" si="125"/>
        <v/>
      </c>
      <c r="AO228" s="475" t="str">
        <f t="shared" si="126"/>
        <v/>
      </c>
      <c r="AP228" s="475" t="str">
        <f t="shared" si="127"/>
        <v/>
      </c>
      <c r="AQ228" s="475" t="str">
        <f t="shared" si="128"/>
        <v>0-</v>
      </c>
      <c r="AR228" s="475" t="str">
        <f t="shared" si="129"/>
        <v>0-</v>
      </c>
      <c r="AS228" s="475" t="str">
        <f t="shared" si="143"/>
        <v/>
      </c>
      <c r="AT228" s="475" t="str">
        <f t="shared" si="144"/>
        <v/>
      </c>
      <c r="AU228" s="475" t="str">
        <f t="shared" si="130"/>
        <v>0</v>
      </c>
      <c r="AV228" s="475" t="str">
        <f t="shared" si="131"/>
        <v>0</v>
      </c>
      <c r="AW228" s="475" t="str">
        <f t="shared" si="132"/>
        <v>0--</v>
      </c>
    </row>
    <row r="229" spans="1:49">
      <c r="A229" s="452">
        <f t="shared" si="145"/>
        <v>0</v>
      </c>
      <c r="B229" s="476"/>
      <c r="C229" s="476"/>
      <c r="D229" s="463"/>
      <c r="E229" s="463"/>
      <c r="F229" s="455"/>
      <c r="G229" s="456" t="str">
        <f t="array" ref="G229">IF(B229&lt;&gt;"",IF(AND(OR(V229=V228,W229=W228),F229=F228,K229=K228,N229=N228),G228,MAX(IF(B229=B$6:$B228,$G$6:G228))+1),"")</f>
        <v/>
      </c>
      <c r="H229" s="457" t="str">
        <f t="shared" si="118"/>
        <v/>
      </c>
      <c r="I229" s="457" t="str">
        <f t="array" ref="I229">IF(C229&lt;&gt;"",IF(AND(OR(V229=V228,W229=W228),F229=F228,K229=K228,N229=N228),I228,MAX(IF(C229=C$6:$C228,$I$6:I228))+1),"")</f>
        <v/>
      </c>
      <c r="J229" s="457" t="str">
        <f t="shared" si="119"/>
        <v/>
      </c>
      <c r="K229" s="1065"/>
      <c r="L229" s="459" t="str">
        <f>IF($K229&gt;0,VLOOKUP($K229,NV!$B$4:$C$33,2,0),"")</f>
        <v/>
      </c>
      <c r="M229" s="460"/>
      <c r="N229" s="461" t="str">
        <f t="shared" si="133"/>
        <v/>
      </c>
      <c r="O229" s="458"/>
      <c r="P229" s="458"/>
      <c r="Q229" s="461" t="str">
        <f t="shared" si="134"/>
        <v/>
      </c>
      <c r="R229" s="458"/>
      <c r="S229" s="458"/>
      <c r="T229" s="462" t="str">
        <f>IFERROR(INDEX(NX!$L$9:$L$168,MATCH($A229&amp;$P229,NX!$B$9:$B$169,0)),"")</f>
        <v/>
      </c>
      <c r="U229" s="458"/>
      <c r="V229" s="463"/>
      <c r="W229" s="463"/>
      <c r="X229" s="464"/>
      <c r="Y229" s="452" t="str">
        <f t="shared" si="135"/>
        <v/>
      </c>
      <c r="Z229" s="452" t="str">
        <f t="shared" si="136"/>
        <v/>
      </c>
      <c r="AA229" s="465" t="str">
        <f t="shared" si="120"/>
        <v>Trùng mã</v>
      </c>
      <c r="AB229" s="466"/>
      <c r="AC229" s="467">
        <f t="shared" si="121"/>
        <v>0</v>
      </c>
      <c r="AD229" s="468" t="str">
        <f t="shared" si="137"/>
        <v/>
      </c>
      <c r="AE229" s="468" t="str">
        <f t="shared" si="138"/>
        <v/>
      </c>
      <c r="AF229" s="469" t="str">
        <f t="shared" si="139"/>
        <v/>
      </c>
      <c r="AG229" s="468" t="str">
        <f t="shared" si="140"/>
        <v/>
      </c>
      <c r="AH229" s="470" t="str">
        <f t="shared" si="122"/>
        <v/>
      </c>
      <c r="AI229" s="471" t="str">
        <f>IF($AB229&lt;&gt;"",VLOOKUP($M229,DMKH!$B$6:$F$1822,3,0),"")</f>
        <v/>
      </c>
      <c r="AJ229" s="472">
        <f t="shared" si="141"/>
        <v>0</v>
      </c>
      <c r="AK229" s="472">
        <f t="shared" si="142"/>
        <v>0</v>
      </c>
      <c r="AL229" s="473">
        <f t="shared" si="123"/>
        <v>0</v>
      </c>
      <c r="AM229" s="473" t="str">
        <f t="shared" si="124"/>
        <v/>
      </c>
      <c r="AN229" s="474" t="str">
        <f t="shared" si="125"/>
        <v/>
      </c>
      <c r="AO229" s="475" t="str">
        <f t="shared" si="126"/>
        <v/>
      </c>
      <c r="AP229" s="475" t="str">
        <f t="shared" si="127"/>
        <v/>
      </c>
      <c r="AQ229" s="475" t="str">
        <f t="shared" si="128"/>
        <v>0-</v>
      </c>
      <c r="AR229" s="475" t="str">
        <f t="shared" si="129"/>
        <v>0-</v>
      </c>
      <c r="AS229" s="475" t="str">
        <f t="shared" si="143"/>
        <v/>
      </c>
      <c r="AT229" s="475" t="str">
        <f t="shared" si="144"/>
        <v/>
      </c>
      <c r="AU229" s="475" t="str">
        <f t="shared" si="130"/>
        <v>0</v>
      </c>
      <c r="AV229" s="475" t="str">
        <f t="shared" si="131"/>
        <v>0</v>
      </c>
      <c r="AW229" s="475" t="str">
        <f t="shared" si="132"/>
        <v>0--</v>
      </c>
    </row>
    <row r="230" spans="1:49">
      <c r="A230" s="452">
        <f t="shared" si="145"/>
        <v>0</v>
      </c>
      <c r="B230" s="476"/>
      <c r="C230" s="476"/>
      <c r="D230" s="463"/>
      <c r="E230" s="463"/>
      <c r="F230" s="455"/>
      <c r="G230" s="456" t="str">
        <f t="array" ref="G230">IF(B230&lt;&gt;"",IF(AND(OR(V230=V229,W230=W229),F230=F229,K230=K229,N230=N229),G229,MAX(IF(B230=B$6:$B229,$G$6:G229))+1),"")</f>
        <v/>
      </c>
      <c r="H230" s="457" t="str">
        <f t="shared" si="118"/>
        <v/>
      </c>
      <c r="I230" s="457" t="str">
        <f t="array" ref="I230">IF(C230&lt;&gt;"",IF(AND(OR(V230=V229,W230=W229),F230=F229,K230=K229,N230=N229),I229,MAX(IF(C230=C$6:$C229,$I$6:I229))+1),"")</f>
        <v/>
      </c>
      <c r="J230" s="457" t="str">
        <f t="shared" si="119"/>
        <v/>
      </c>
      <c r="K230" s="1065"/>
      <c r="L230" s="459" t="str">
        <f>IF($K230&gt;0,VLOOKUP($K230,NV!$B$4:$C$33,2,0),"")</f>
        <v/>
      </c>
      <c r="M230" s="460"/>
      <c r="N230" s="461" t="str">
        <f t="shared" si="133"/>
        <v/>
      </c>
      <c r="O230" s="458"/>
      <c r="P230" s="458"/>
      <c r="Q230" s="461" t="str">
        <f t="shared" si="134"/>
        <v/>
      </c>
      <c r="R230" s="458"/>
      <c r="S230" s="458"/>
      <c r="T230" s="462" t="str">
        <f>IFERROR(INDEX(NX!$L$9:$L$168,MATCH($A230&amp;$P230,NX!$B$9:$B$169,0)),"")</f>
        <v/>
      </c>
      <c r="U230" s="458"/>
      <c r="V230" s="463"/>
      <c r="W230" s="463"/>
      <c r="X230" s="464"/>
      <c r="Y230" s="452" t="str">
        <f t="shared" si="135"/>
        <v/>
      </c>
      <c r="Z230" s="452" t="str">
        <f t="shared" si="136"/>
        <v/>
      </c>
      <c r="AA230" s="465" t="str">
        <f t="shared" si="120"/>
        <v>Trùng mã</v>
      </c>
      <c r="AB230" s="466"/>
      <c r="AC230" s="467">
        <f t="shared" si="121"/>
        <v>0</v>
      </c>
      <c r="AD230" s="468" t="str">
        <f t="shared" si="137"/>
        <v/>
      </c>
      <c r="AE230" s="468" t="str">
        <f t="shared" si="138"/>
        <v/>
      </c>
      <c r="AF230" s="469" t="str">
        <f t="shared" si="139"/>
        <v/>
      </c>
      <c r="AG230" s="468" t="str">
        <f t="shared" si="140"/>
        <v/>
      </c>
      <c r="AH230" s="470" t="str">
        <f t="shared" si="122"/>
        <v/>
      </c>
      <c r="AI230" s="471" t="str">
        <f>IF($AB230&lt;&gt;"",VLOOKUP($M230,DMKH!$B$6:$F$1822,3,0),"")</f>
        <v/>
      </c>
      <c r="AJ230" s="472">
        <f t="shared" si="141"/>
        <v>0</v>
      </c>
      <c r="AK230" s="472">
        <f t="shared" si="142"/>
        <v>0</v>
      </c>
      <c r="AL230" s="473">
        <f t="shared" si="123"/>
        <v>0</v>
      </c>
      <c r="AM230" s="473" t="str">
        <f t="shared" si="124"/>
        <v/>
      </c>
      <c r="AN230" s="474" t="str">
        <f t="shared" si="125"/>
        <v/>
      </c>
      <c r="AO230" s="475" t="str">
        <f t="shared" si="126"/>
        <v/>
      </c>
      <c r="AP230" s="475" t="str">
        <f t="shared" si="127"/>
        <v/>
      </c>
      <c r="AQ230" s="475" t="str">
        <f t="shared" si="128"/>
        <v>0-</v>
      </c>
      <c r="AR230" s="475" t="str">
        <f t="shared" si="129"/>
        <v>0-</v>
      </c>
      <c r="AS230" s="475" t="str">
        <f t="shared" si="143"/>
        <v/>
      </c>
      <c r="AT230" s="475" t="str">
        <f t="shared" si="144"/>
        <v/>
      </c>
      <c r="AU230" s="475" t="str">
        <f t="shared" si="130"/>
        <v>0</v>
      </c>
      <c r="AV230" s="475" t="str">
        <f t="shared" si="131"/>
        <v>0</v>
      </c>
      <c r="AW230" s="475" t="str">
        <f t="shared" si="132"/>
        <v>0--</v>
      </c>
    </row>
    <row r="231" spans="1:49">
      <c r="A231" s="452">
        <f t="shared" si="145"/>
        <v>0</v>
      </c>
      <c r="B231" s="476"/>
      <c r="C231" s="476"/>
      <c r="D231" s="463"/>
      <c r="E231" s="463"/>
      <c r="F231" s="455"/>
      <c r="G231" s="456" t="str">
        <f t="array" ref="G231">IF(B231&lt;&gt;"",IF(AND(OR(V231=V230,W231=W230),F231=F230,K231=K230,N231=N230),G230,MAX(IF(B231=B$6:$B230,$G$6:G230))+1),"")</f>
        <v/>
      </c>
      <c r="H231" s="457" t="str">
        <f t="shared" si="118"/>
        <v/>
      </c>
      <c r="I231" s="457" t="str">
        <f t="array" ref="I231">IF(C231&lt;&gt;"",IF(AND(OR(V231=V230,W231=W230),F231=F230,K231=K230,N231=N230),I230,MAX(IF(C231=C$6:$C230,$I$6:I230))+1),"")</f>
        <v/>
      </c>
      <c r="J231" s="457" t="str">
        <f t="shared" si="119"/>
        <v/>
      </c>
      <c r="K231" s="1065"/>
      <c r="L231" s="459" t="str">
        <f>IF($K231&gt;0,VLOOKUP($K231,NV!$B$4:$C$33,2,0),"")</f>
        <v/>
      </c>
      <c r="M231" s="460"/>
      <c r="N231" s="461" t="str">
        <f t="shared" si="133"/>
        <v/>
      </c>
      <c r="O231" s="458"/>
      <c r="P231" s="458"/>
      <c r="Q231" s="461" t="str">
        <f t="shared" si="134"/>
        <v/>
      </c>
      <c r="R231" s="458"/>
      <c r="S231" s="458"/>
      <c r="T231" s="462" t="str">
        <f>IFERROR(INDEX(NX!$L$9:$L$168,MATCH($A231&amp;$P231,NX!$B$9:$B$169,0)),"")</f>
        <v/>
      </c>
      <c r="U231" s="458"/>
      <c r="V231" s="463"/>
      <c r="W231" s="463"/>
      <c r="X231" s="464"/>
      <c r="Y231" s="452" t="str">
        <f t="shared" si="135"/>
        <v/>
      </c>
      <c r="Z231" s="452" t="str">
        <f t="shared" si="136"/>
        <v/>
      </c>
      <c r="AA231" s="465" t="str">
        <f t="shared" si="120"/>
        <v>Trùng mã</v>
      </c>
      <c r="AB231" s="466"/>
      <c r="AC231" s="467">
        <f t="shared" si="121"/>
        <v>0</v>
      </c>
      <c r="AD231" s="468" t="str">
        <f t="shared" si="137"/>
        <v/>
      </c>
      <c r="AE231" s="468" t="str">
        <f t="shared" si="138"/>
        <v/>
      </c>
      <c r="AF231" s="469" t="str">
        <f t="shared" si="139"/>
        <v/>
      </c>
      <c r="AG231" s="468" t="str">
        <f t="shared" si="140"/>
        <v/>
      </c>
      <c r="AH231" s="470" t="str">
        <f t="shared" si="122"/>
        <v/>
      </c>
      <c r="AI231" s="471" t="str">
        <f>IF($AB231&lt;&gt;"",VLOOKUP($M231,DMKH!$B$6:$F$1822,3,0),"")</f>
        <v/>
      </c>
      <c r="AJ231" s="472">
        <f t="shared" si="141"/>
        <v>0</v>
      </c>
      <c r="AK231" s="472">
        <f t="shared" si="142"/>
        <v>0</v>
      </c>
      <c r="AL231" s="473">
        <f t="shared" si="123"/>
        <v>0</v>
      </c>
      <c r="AM231" s="473" t="str">
        <f t="shared" si="124"/>
        <v/>
      </c>
      <c r="AN231" s="474" t="str">
        <f t="shared" si="125"/>
        <v/>
      </c>
      <c r="AO231" s="475" t="str">
        <f t="shared" si="126"/>
        <v/>
      </c>
      <c r="AP231" s="475" t="str">
        <f t="shared" si="127"/>
        <v/>
      </c>
      <c r="AQ231" s="475" t="str">
        <f t="shared" si="128"/>
        <v>0-</v>
      </c>
      <c r="AR231" s="475" t="str">
        <f t="shared" si="129"/>
        <v>0-</v>
      </c>
      <c r="AS231" s="475" t="str">
        <f t="shared" si="143"/>
        <v/>
      </c>
      <c r="AT231" s="475" t="str">
        <f t="shared" si="144"/>
        <v/>
      </c>
      <c r="AU231" s="475" t="str">
        <f t="shared" si="130"/>
        <v>0</v>
      </c>
      <c r="AV231" s="475" t="str">
        <f t="shared" si="131"/>
        <v>0</v>
      </c>
      <c r="AW231" s="475" t="str">
        <f t="shared" si="132"/>
        <v>0--</v>
      </c>
    </row>
    <row r="232" spans="1:49">
      <c r="A232" s="452">
        <f t="shared" si="145"/>
        <v>0</v>
      </c>
      <c r="B232" s="476"/>
      <c r="C232" s="476"/>
      <c r="D232" s="463"/>
      <c r="E232" s="463"/>
      <c r="F232" s="455"/>
      <c r="G232" s="456" t="str">
        <f t="array" ref="G232">IF(B232&lt;&gt;"",IF(AND(OR(V232=V231,W232=W231),F232=F231,K232=K231,N232=N231),G231,MAX(IF(B232=B$6:$B231,$G$6:G231))+1),"")</f>
        <v/>
      </c>
      <c r="H232" s="457" t="str">
        <f t="shared" si="118"/>
        <v/>
      </c>
      <c r="I232" s="457" t="str">
        <f t="array" ref="I232">IF(C232&lt;&gt;"",IF(AND(OR(V232=V231,W232=W231),F232=F231,K232=K231,N232=N231),I231,MAX(IF(C232=C$6:$C231,$I$6:I231))+1),"")</f>
        <v/>
      </c>
      <c r="J232" s="457" t="str">
        <f t="shared" si="119"/>
        <v/>
      </c>
      <c r="K232" s="1065"/>
      <c r="L232" s="459" t="str">
        <f>IF($K232&gt;0,VLOOKUP($K232,NV!$B$4:$C$33,2,0),"")</f>
        <v/>
      </c>
      <c r="M232" s="460"/>
      <c r="N232" s="461" t="str">
        <f t="shared" si="133"/>
        <v/>
      </c>
      <c r="O232" s="458"/>
      <c r="P232" s="458"/>
      <c r="Q232" s="461" t="str">
        <f t="shared" si="134"/>
        <v/>
      </c>
      <c r="R232" s="458"/>
      <c r="S232" s="458"/>
      <c r="T232" s="462" t="str">
        <f>IFERROR(INDEX(NX!$L$9:$L$168,MATCH($A232&amp;$P232,NX!$B$9:$B$169,0)),"")</f>
        <v/>
      </c>
      <c r="U232" s="458"/>
      <c r="V232" s="463"/>
      <c r="W232" s="463"/>
      <c r="X232" s="464"/>
      <c r="Y232" s="452" t="str">
        <f t="shared" si="135"/>
        <v/>
      </c>
      <c r="Z232" s="452" t="str">
        <f t="shared" si="136"/>
        <v/>
      </c>
      <c r="AA232" s="465" t="str">
        <f t="shared" si="120"/>
        <v>Trùng mã</v>
      </c>
      <c r="AB232" s="466"/>
      <c r="AC232" s="467">
        <f t="shared" si="121"/>
        <v>0</v>
      </c>
      <c r="AD232" s="468" t="str">
        <f t="shared" si="137"/>
        <v/>
      </c>
      <c r="AE232" s="468" t="str">
        <f t="shared" si="138"/>
        <v/>
      </c>
      <c r="AF232" s="469" t="str">
        <f t="shared" si="139"/>
        <v/>
      </c>
      <c r="AG232" s="468" t="str">
        <f t="shared" si="140"/>
        <v/>
      </c>
      <c r="AH232" s="470" t="str">
        <f t="shared" si="122"/>
        <v/>
      </c>
      <c r="AI232" s="471" t="str">
        <f>IF($AB232&lt;&gt;"",VLOOKUP($M232,DMKH!$B$6:$F$1822,3,0),"")</f>
        <v/>
      </c>
      <c r="AJ232" s="472">
        <f t="shared" si="141"/>
        <v>0</v>
      </c>
      <c r="AK232" s="472">
        <f t="shared" si="142"/>
        <v>0</v>
      </c>
      <c r="AL232" s="473">
        <f t="shared" si="123"/>
        <v>0</v>
      </c>
      <c r="AM232" s="473" t="str">
        <f t="shared" si="124"/>
        <v/>
      </c>
      <c r="AN232" s="474" t="str">
        <f t="shared" si="125"/>
        <v/>
      </c>
      <c r="AO232" s="475" t="str">
        <f t="shared" si="126"/>
        <v/>
      </c>
      <c r="AP232" s="475" t="str">
        <f t="shared" si="127"/>
        <v/>
      </c>
      <c r="AQ232" s="475" t="str">
        <f t="shared" si="128"/>
        <v>0-</v>
      </c>
      <c r="AR232" s="475" t="str">
        <f t="shared" si="129"/>
        <v>0-</v>
      </c>
      <c r="AS232" s="475" t="str">
        <f t="shared" si="143"/>
        <v/>
      </c>
      <c r="AT232" s="475" t="str">
        <f t="shared" si="144"/>
        <v/>
      </c>
      <c r="AU232" s="475" t="str">
        <f t="shared" si="130"/>
        <v>0</v>
      </c>
      <c r="AV232" s="475" t="str">
        <f t="shared" si="131"/>
        <v>0</v>
      </c>
      <c r="AW232" s="475" t="str">
        <f t="shared" si="132"/>
        <v>0--</v>
      </c>
    </row>
    <row r="233" spans="1:49">
      <c r="A233" s="452">
        <f t="shared" si="145"/>
        <v>0</v>
      </c>
      <c r="B233" s="476"/>
      <c r="C233" s="476"/>
      <c r="D233" s="463"/>
      <c r="E233" s="463"/>
      <c r="F233" s="455"/>
      <c r="G233" s="456" t="str">
        <f t="array" ref="G233">IF(B233&lt;&gt;"",IF(AND(OR(V233=V232,W233=W232),F233=F232,K233=K232,N233=N232),G232,MAX(IF(B233=B$6:$B232,$G$6:G232))+1),"")</f>
        <v/>
      </c>
      <c r="H233" s="457" t="str">
        <f t="shared" si="118"/>
        <v/>
      </c>
      <c r="I233" s="457" t="str">
        <f t="array" ref="I233">IF(C233&lt;&gt;"",IF(AND(OR(V233=V232,W233=W232),F233=F232,K233=K232,N233=N232),I232,MAX(IF(C233=C$6:$C232,$I$6:I232))+1),"")</f>
        <v/>
      </c>
      <c r="J233" s="457" t="str">
        <f t="shared" si="119"/>
        <v/>
      </c>
      <c r="K233" s="1065"/>
      <c r="L233" s="459" t="str">
        <f>IF($K233&gt;0,VLOOKUP($K233,NV!$B$4:$C$33,2,0),"")</f>
        <v/>
      </c>
      <c r="M233" s="460"/>
      <c r="N233" s="461" t="str">
        <f t="shared" si="133"/>
        <v/>
      </c>
      <c r="O233" s="458"/>
      <c r="P233" s="458"/>
      <c r="Q233" s="461" t="str">
        <f t="shared" si="134"/>
        <v/>
      </c>
      <c r="R233" s="489"/>
      <c r="S233" s="489"/>
      <c r="T233" s="462" t="str">
        <f>IFERROR(INDEX(NX!$L$9:$L$168,MATCH($A233&amp;$P233,NX!$B$9:$B$169,0)),"")</f>
        <v/>
      </c>
      <c r="U233" s="458"/>
      <c r="V233" s="463"/>
      <c r="W233" s="463"/>
      <c r="X233" s="464"/>
      <c r="Y233" s="452" t="str">
        <f t="shared" si="135"/>
        <v/>
      </c>
      <c r="Z233" s="452" t="str">
        <f t="shared" si="136"/>
        <v/>
      </c>
      <c r="AA233" s="465" t="str">
        <f t="shared" si="120"/>
        <v>Trùng mã</v>
      </c>
      <c r="AB233" s="466"/>
      <c r="AC233" s="467">
        <f t="shared" si="121"/>
        <v>0</v>
      </c>
      <c r="AD233" s="468" t="str">
        <f t="shared" si="137"/>
        <v/>
      </c>
      <c r="AE233" s="468" t="str">
        <f t="shared" si="138"/>
        <v/>
      </c>
      <c r="AF233" s="469" t="str">
        <f t="shared" si="139"/>
        <v/>
      </c>
      <c r="AG233" s="468" t="str">
        <f t="shared" si="140"/>
        <v/>
      </c>
      <c r="AH233" s="470" t="str">
        <f t="shared" si="122"/>
        <v/>
      </c>
      <c r="AI233" s="471" t="str">
        <f>IF($AB233&lt;&gt;"",VLOOKUP($M233,DMKH!$B$6:$F$1822,3,0),"")</f>
        <v/>
      </c>
      <c r="AJ233" s="472">
        <f t="shared" si="141"/>
        <v>0</v>
      </c>
      <c r="AK233" s="472">
        <f t="shared" si="142"/>
        <v>0</v>
      </c>
      <c r="AL233" s="473">
        <f t="shared" si="123"/>
        <v>0</v>
      </c>
      <c r="AM233" s="473" t="str">
        <f t="shared" si="124"/>
        <v/>
      </c>
      <c r="AN233" s="474" t="str">
        <f t="shared" si="125"/>
        <v/>
      </c>
      <c r="AO233" s="475" t="str">
        <f t="shared" si="126"/>
        <v/>
      </c>
      <c r="AP233" s="475" t="str">
        <f t="shared" si="127"/>
        <v/>
      </c>
      <c r="AQ233" s="475" t="str">
        <f t="shared" si="128"/>
        <v>0-</v>
      </c>
      <c r="AR233" s="475" t="str">
        <f t="shared" si="129"/>
        <v>0-</v>
      </c>
      <c r="AS233" s="475" t="str">
        <f t="shared" si="143"/>
        <v/>
      </c>
      <c r="AT233" s="475" t="str">
        <f t="shared" si="144"/>
        <v/>
      </c>
      <c r="AU233" s="475" t="str">
        <f t="shared" si="130"/>
        <v>0</v>
      </c>
      <c r="AV233" s="475" t="str">
        <f t="shared" si="131"/>
        <v>0</v>
      </c>
      <c r="AW233" s="475" t="str">
        <f t="shared" si="132"/>
        <v>0--</v>
      </c>
    </row>
    <row r="234" spans="1:49">
      <c r="A234" s="452">
        <f t="shared" si="145"/>
        <v>0</v>
      </c>
      <c r="B234" s="476"/>
      <c r="C234" s="476"/>
      <c r="D234" s="463"/>
      <c r="E234" s="463"/>
      <c r="F234" s="455"/>
      <c r="G234" s="456" t="str">
        <f t="array" ref="G234">IF(B234&lt;&gt;"",IF(AND(OR(V234=V233,W234=W233),F234=F233,K234=K233,N234=N233),G233,MAX(IF(B234=B$6:$B233,$G$6:G233))+1),"")</f>
        <v/>
      </c>
      <c r="H234" s="457" t="str">
        <f t="shared" si="118"/>
        <v/>
      </c>
      <c r="I234" s="457" t="str">
        <f t="array" ref="I234">IF(C234&lt;&gt;"",IF(AND(OR(V234=V233,W234=W233),F234=F233,K234=K233,N234=N233),I233,MAX(IF(C234=C$6:$C233,$I$6:I233))+1),"")</f>
        <v/>
      </c>
      <c r="J234" s="457" t="str">
        <f t="shared" si="119"/>
        <v/>
      </c>
      <c r="K234" s="1065"/>
      <c r="L234" s="459" t="str">
        <f>IF($K234&gt;0,VLOOKUP($K234,NV!$B$4:$C$33,2,0),"")</f>
        <v/>
      </c>
      <c r="M234" s="460"/>
      <c r="N234" s="461" t="str">
        <f t="shared" si="133"/>
        <v/>
      </c>
      <c r="O234" s="458"/>
      <c r="P234" s="458"/>
      <c r="Q234" s="461" t="str">
        <f t="shared" si="134"/>
        <v/>
      </c>
      <c r="R234" s="489"/>
      <c r="S234" s="489"/>
      <c r="T234" s="462" t="str">
        <f>IFERROR(INDEX(NX!$L$9:$L$168,MATCH($A234&amp;$P234,NX!$B$9:$B$169,0)),"")</f>
        <v/>
      </c>
      <c r="U234" s="458"/>
      <c r="V234" s="463"/>
      <c r="W234" s="463"/>
      <c r="X234" s="464"/>
      <c r="Y234" s="452" t="str">
        <f t="shared" si="135"/>
        <v/>
      </c>
      <c r="Z234" s="452" t="str">
        <f t="shared" si="136"/>
        <v/>
      </c>
      <c r="AA234" s="465" t="str">
        <f t="shared" si="120"/>
        <v>Trùng mã</v>
      </c>
      <c r="AB234" s="466"/>
      <c r="AC234" s="467">
        <f t="shared" si="121"/>
        <v>0</v>
      </c>
      <c r="AD234" s="468" t="str">
        <f t="shared" si="137"/>
        <v/>
      </c>
      <c r="AE234" s="468" t="str">
        <f t="shared" si="138"/>
        <v/>
      </c>
      <c r="AF234" s="469" t="str">
        <f t="shared" si="139"/>
        <v/>
      </c>
      <c r="AG234" s="468" t="str">
        <f t="shared" si="140"/>
        <v/>
      </c>
      <c r="AH234" s="470" t="str">
        <f t="shared" si="122"/>
        <v/>
      </c>
      <c r="AI234" s="471" t="str">
        <f>IF($AB234&lt;&gt;"",VLOOKUP($M234,DMKH!$B$6:$F$1822,3,0),"")</f>
        <v/>
      </c>
      <c r="AJ234" s="472">
        <f t="shared" si="141"/>
        <v>0</v>
      </c>
      <c r="AK234" s="472">
        <f t="shared" si="142"/>
        <v>0</v>
      </c>
      <c r="AL234" s="473">
        <f t="shared" si="123"/>
        <v>0</v>
      </c>
      <c r="AM234" s="473" t="str">
        <f t="shared" si="124"/>
        <v/>
      </c>
      <c r="AN234" s="474" t="str">
        <f t="shared" si="125"/>
        <v/>
      </c>
      <c r="AO234" s="475" t="str">
        <f t="shared" si="126"/>
        <v/>
      </c>
      <c r="AP234" s="475" t="str">
        <f t="shared" si="127"/>
        <v/>
      </c>
      <c r="AQ234" s="475" t="str">
        <f t="shared" si="128"/>
        <v>0-</v>
      </c>
      <c r="AR234" s="475" t="str">
        <f t="shared" si="129"/>
        <v>0-</v>
      </c>
      <c r="AS234" s="475" t="str">
        <f t="shared" si="143"/>
        <v/>
      </c>
      <c r="AT234" s="475" t="str">
        <f t="shared" si="144"/>
        <v/>
      </c>
      <c r="AU234" s="475" t="str">
        <f t="shared" si="130"/>
        <v>0</v>
      </c>
      <c r="AV234" s="475" t="str">
        <f t="shared" si="131"/>
        <v>0</v>
      </c>
      <c r="AW234" s="475" t="str">
        <f t="shared" si="132"/>
        <v>0--</v>
      </c>
    </row>
    <row r="235" spans="1:49">
      <c r="A235" s="452">
        <f t="shared" si="145"/>
        <v>0</v>
      </c>
      <c r="B235" s="476"/>
      <c r="C235" s="476"/>
      <c r="D235" s="463"/>
      <c r="E235" s="463"/>
      <c r="F235" s="455"/>
      <c r="G235" s="456" t="str">
        <f t="array" ref="G235">IF(B235&lt;&gt;"",IF(AND(OR(V235=V234,W235=W234),F235=F234,K235=K234,N235=N234),G234,MAX(IF(B235=B$6:$B234,$G$6:G234))+1),"")</f>
        <v/>
      </c>
      <c r="H235" s="457" t="str">
        <f t="shared" si="118"/>
        <v/>
      </c>
      <c r="I235" s="457" t="str">
        <f t="array" ref="I235">IF(C235&lt;&gt;"",IF(AND(OR(V235=V234,W235=W234),F235=F234,K235=K234,N235=N234),I234,MAX(IF(C235=C$6:$C234,$I$6:I234))+1),"")</f>
        <v/>
      </c>
      <c r="J235" s="457" t="str">
        <f t="shared" si="119"/>
        <v/>
      </c>
      <c r="K235" s="1065"/>
      <c r="L235" s="459" t="str">
        <f>IF($K235&gt;0,VLOOKUP($K235,NV!$B$4:$C$33,2,0),"")</f>
        <v/>
      </c>
      <c r="M235" s="460"/>
      <c r="N235" s="461" t="str">
        <f t="shared" si="133"/>
        <v/>
      </c>
      <c r="O235" s="458"/>
      <c r="P235" s="458"/>
      <c r="Q235" s="461" t="str">
        <f t="shared" si="134"/>
        <v/>
      </c>
      <c r="R235" s="489"/>
      <c r="S235" s="489"/>
      <c r="T235" s="462" t="str">
        <f>IFERROR(INDEX(NX!$L$9:$L$168,MATCH($A235&amp;$P235,NX!$B$9:$B$169,0)),"")</f>
        <v/>
      </c>
      <c r="U235" s="458"/>
      <c r="V235" s="463"/>
      <c r="W235" s="463"/>
      <c r="X235" s="464"/>
      <c r="Y235" s="452" t="str">
        <f t="shared" si="135"/>
        <v/>
      </c>
      <c r="Z235" s="452" t="str">
        <f t="shared" si="136"/>
        <v/>
      </c>
      <c r="AA235" s="465" t="str">
        <f t="shared" si="120"/>
        <v>Trùng mã</v>
      </c>
      <c r="AB235" s="466"/>
      <c r="AC235" s="467">
        <f t="shared" si="121"/>
        <v>0</v>
      </c>
      <c r="AD235" s="468" t="str">
        <f t="shared" si="137"/>
        <v/>
      </c>
      <c r="AE235" s="468" t="str">
        <f t="shared" si="138"/>
        <v/>
      </c>
      <c r="AF235" s="469" t="str">
        <f t="shared" si="139"/>
        <v/>
      </c>
      <c r="AG235" s="468" t="str">
        <f t="shared" si="140"/>
        <v/>
      </c>
      <c r="AH235" s="470" t="str">
        <f t="shared" si="122"/>
        <v/>
      </c>
      <c r="AI235" s="471" t="str">
        <f>IF($AB235&lt;&gt;"",VLOOKUP($M235,DMKH!$B$6:$F$1822,3,0),"")</f>
        <v/>
      </c>
      <c r="AJ235" s="472">
        <f t="shared" si="141"/>
        <v>0</v>
      </c>
      <c r="AK235" s="472">
        <f t="shared" si="142"/>
        <v>0</v>
      </c>
      <c r="AL235" s="473">
        <f t="shared" si="123"/>
        <v>0</v>
      </c>
      <c r="AM235" s="473" t="str">
        <f t="shared" si="124"/>
        <v/>
      </c>
      <c r="AN235" s="474" t="str">
        <f t="shared" si="125"/>
        <v/>
      </c>
      <c r="AO235" s="475" t="str">
        <f t="shared" si="126"/>
        <v/>
      </c>
      <c r="AP235" s="475" t="str">
        <f t="shared" si="127"/>
        <v/>
      </c>
      <c r="AQ235" s="475" t="str">
        <f t="shared" si="128"/>
        <v>0-</v>
      </c>
      <c r="AR235" s="475" t="str">
        <f t="shared" si="129"/>
        <v>0-</v>
      </c>
      <c r="AS235" s="475" t="str">
        <f t="shared" si="143"/>
        <v/>
      </c>
      <c r="AT235" s="475" t="str">
        <f t="shared" si="144"/>
        <v/>
      </c>
      <c r="AU235" s="475" t="str">
        <f t="shared" si="130"/>
        <v>0</v>
      </c>
      <c r="AV235" s="475" t="str">
        <f t="shared" si="131"/>
        <v>0</v>
      </c>
      <c r="AW235" s="475" t="str">
        <f t="shared" si="132"/>
        <v>0--</v>
      </c>
    </row>
    <row r="236" spans="1:49">
      <c r="A236" s="452">
        <f t="shared" si="145"/>
        <v>0</v>
      </c>
      <c r="B236" s="476"/>
      <c r="C236" s="476"/>
      <c r="D236" s="463"/>
      <c r="E236" s="463"/>
      <c r="F236" s="455"/>
      <c r="G236" s="456" t="str">
        <f t="array" ref="G236">IF(B236&lt;&gt;"",IF(AND(OR(V236=V235,W236=W235),F236=F235,K236=K235,N236=N235),G235,MAX(IF(B236=B$6:$B235,$G$6:G235))+1),"")</f>
        <v/>
      </c>
      <c r="H236" s="457" t="str">
        <f t="shared" si="118"/>
        <v/>
      </c>
      <c r="I236" s="457" t="str">
        <f t="array" ref="I236">IF(C236&lt;&gt;"",IF(AND(OR(V236=V235,W236=W235),F236=F235,K236=K235,N236=N235),I235,MAX(IF(C236=C$6:$C235,$I$6:I235))+1),"")</f>
        <v/>
      </c>
      <c r="J236" s="457" t="str">
        <f t="shared" si="119"/>
        <v/>
      </c>
      <c r="K236" s="1065"/>
      <c r="L236" s="459" t="str">
        <f>IF($K236&gt;0,VLOOKUP($K236,NV!$B$4:$C$33,2,0),"")</f>
        <v/>
      </c>
      <c r="M236" s="460"/>
      <c r="N236" s="461" t="str">
        <f t="shared" si="133"/>
        <v/>
      </c>
      <c r="O236" s="458"/>
      <c r="P236" s="458"/>
      <c r="Q236" s="461" t="str">
        <f t="shared" si="134"/>
        <v/>
      </c>
      <c r="R236" s="458"/>
      <c r="S236" s="458"/>
      <c r="T236" s="462" t="str">
        <f>IFERROR(INDEX(NX!$L$9:$L$168,MATCH($A236&amp;$P236,NX!$B$9:$B$169,0)),"")</f>
        <v/>
      </c>
      <c r="U236" s="458"/>
      <c r="V236" s="463"/>
      <c r="W236" s="463"/>
      <c r="X236" s="464"/>
      <c r="Y236" s="452" t="str">
        <f t="shared" si="135"/>
        <v/>
      </c>
      <c r="Z236" s="452" t="str">
        <f t="shared" si="136"/>
        <v/>
      </c>
      <c r="AA236" s="465" t="str">
        <f t="shared" si="120"/>
        <v>Trùng mã</v>
      </c>
      <c r="AB236" s="466"/>
      <c r="AC236" s="467">
        <f t="shared" si="121"/>
        <v>0</v>
      </c>
      <c r="AD236" s="468" t="str">
        <f t="shared" si="137"/>
        <v/>
      </c>
      <c r="AE236" s="468" t="str">
        <f t="shared" si="138"/>
        <v/>
      </c>
      <c r="AF236" s="469" t="str">
        <f t="shared" si="139"/>
        <v/>
      </c>
      <c r="AG236" s="468" t="str">
        <f t="shared" si="140"/>
        <v/>
      </c>
      <c r="AH236" s="470" t="str">
        <f t="shared" si="122"/>
        <v/>
      </c>
      <c r="AI236" s="471" t="str">
        <f>IF($AB236&lt;&gt;"",VLOOKUP($M236,DMKH!$B$6:$F$1822,3,0),"")</f>
        <v/>
      </c>
      <c r="AJ236" s="472">
        <f t="shared" si="141"/>
        <v>0</v>
      </c>
      <c r="AK236" s="472">
        <f t="shared" si="142"/>
        <v>0</v>
      </c>
      <c r="AL236" s="473">
        <f t="shared" si="123"/>
        <v>0</v>
      </c>
      <c r="AM236" s="473" t="str">
        <f t="shared" si="124"/>
        <v/>
      </c>
      <c r="AN236" s="474" t="str">
        <f t="shared" si="125"/>
        <v/>
      </c>
      <c r="AO236" s="475" t="str">
        <f t="shared" si="126"/>
        <v/>
      </c>
      <c r="AP236" s="475" t="str">
        <f t="shared" si="127"/>
        <v/>
      </c>
      <c r="AQ236" s="475" t="str">
        <f t="shared" si="128"/>
        <v>0-</v>
      </c>
      <c r="AR236" s="475" t="str">
        <f t="shared" si="129"/>
        <v>0-</v>
      </c>
      <c r="AS236" s="475" t="str">
        <f t="shared" si="143"/>
        <v/>
      </c>
      <c r="AT236" s="475" t="str">
        <f t="shared" si="144"/>
        <v/>
      </c>
      <c r="AU236" s="475" t="str">
        <f t="shared" si="130"/>
        <v>0</v>
      </c>
      <c r="AV236" s="475" t="str">
        <f t="shared" si="131"/>
        <v>0</v>
      </c>
      <c r="AW236" s="475" t="str">
        <f t="shared" si="132"/>
        <v>0--</v>
      </c>
    </row>
    <row r="237" spans="1:49">
      <c r="A237" s="452">
        <f t="shared" si="145"/>
        <v>0</v>
      </c>
      <c r="B237" s="476"/>
      <c r="C237" s="476"/>
      <c r="D237" s="463"/>
      <c r="E237" s="463"/>
      <c r="F237" s="455"/>
      <c r="G237" s="456" t="str">
        <f t="array" ref="G237">IF(B237&lt;&gt;"",IF(AND(OR(V237=V236,W237=W236),F237=F236,K237=K236,N237=N236),G236,MAX(IF(B237=B$6:$B236,$G$6:G236))+1),"")</f>
        <v/>
      </c>
      <c r="H237" s="457" t="str">
        <f t="shared" si="118"/>
        <v/>
      </c>
      <c r="I237" s="457" t="str">
        <f t="array" ref="I237">IF(C237&lt;&gt;"",IF(AND(OR(V237=V236,W237=W236),F237=F236,K237=K236,N237=N236),I236,MAX(IF(C237=C$6:$C236,$I$6:I236))+1),"")</f>
        <v/>
      </c>
      <c r="J237" s="457" t="str">
        <f t="shared" si="119"/>
        <v/>
      </c>
      <c r="K237" s="1065"/>
      <c r="L237" s="459" t="str">
        <f>IF($K237&gt;0,VLOOKUP($K237,NV!$B$4:$C$33,2,0),"")</f>
        <v/>
      </c>
      <c r="M237" s="460"/>
      <c r="N237" s="461" t="str">
        <f t="shared" si="133"/>
        <v/>
      </c>
      <c r="O237" s="458"/>
      <c r="P237" s="458"/>
      <c r="Q237" s="461" t="str">
        <f t="shared" si="134"/>
        <v/>
      </c>
      <c r="R237" s="458"/>
      <c r="S237" s="458"/>
      <c r="T237" s="462" t="str">
        <f>IFERROR(INDEX(NX!$L$9:$L$168,MATCH($A237&amp;$P237,NX!$B$9:$B$169,0)),"")</f>
        <v/>
      </c>
      <c r="U237" s="458"/>
      <c r="V237" s="463"/>
      <c r="W237" s="463"/>
      <c r="X237" s="464"/>
      <c r="Y237" s="452" t="str">
        <f t="shared" si="135"/>
        <v/>
      </c>
      <c r="Z237" s="452" t="str">
        <f t="shared" si="136"/>
        <v/>
      </c>
      <c r="AA237" s="465" t="str">
        <f t="shared" si="120"/>
        <v>Trùng mã</v>
      </c>
      <c r="AB237" s="466"/>
      <c r="AC237" s="467">
        <f t="shared" si="121"/>
        <v>0</v>
      </c>
      <c r="AD237" s="468" t="str">
        <f t="shared" si="137"/>
        <v/>
      </c>
      <c r="AE237" s="468" t="str">
        <f t="shared" si="138"/>
        <v/>
      </c>
      <c r="AF237" s="469" t="str">
        <f t="shared" si="139"/>
        <v/>
      </c>
      <c r="AG237" s="468" t="str">
        <f t="shared" si="140"/>
        <v/>
      </c>
      <c r="AH237" s="470" t="str">
        <f t="shared" si="122"/>
        <v/>
      </c>
      <c r="AI237" s="471" t="str">
        <f>IF($AB237&lt;&gt;"",VLOOKUP($M237,DMKH!$B$6:$F$1822,3,0),"")</f>
        <v/>
      </c>
      <c r="AJ237" s="472">
        <f t="shared" si="141"/>
        <v>0</v>
      </c>
      <c r="AK237" s="472">
        <f t="shared" si="142"/>
        <v>0</v>
      </c>
      <c r="AL237" s="473">
        <f t="shared" si="123"/>
        <v>0</v>
      </c>
      <c r="AM237" s="473" t="str">
        <f t="shared" si="124"/>
        <v/>
      </c>
      <c r="AN237" s="474" t="str">
        <f t="shared" si="125"/>
        <v/>
      </c>
      <c r="AO237" s="475" t="str">
        <f t="shared" si="126"/>
        <v/>
      </c>
      <c r="AP237" s="475" t="str">
        <f t="shared" si="127"/>
        <v/>
      </c>
      <c r="AQ237" s="475" t="str">
        <f t="shared" si="128"/>
        <v>0-</v>
      </c>
      <c r="AR237" s="475" t="str">
        <f t="shared" si="129"/>
        <v>0-</v>
      </c>
      <c r="AS237" s="475" t="str">
        <f t="shared" si="143"/>
        <v/>
      </c>
      <c r="AT237" s="475" t="str">
        <f t="shared" si="144"/>
        <v/>
      </c>
      <c r="AU237" s="475" t="str">
        <f t="shared" si="130"/>
        <v>0</v>
      </c>
      <c r="AV237" s="475" t="str">
        <f t="shared" si="131"/>
        <v>0</v>
      </c>
      <c r="AW237" s="475" t="str">
        <f t="shared" si="132"/>
        <v>0--</v>
      </c>
    </row>
    <row r="238" spans="1:49">
      <c r="A238" s="452">
        <f t="shared" si="145"/>
        <v>0</v>
      </c>
      <c r="B238" s="476"/>
      <c r="C238" s="476"/>
      <c r="D238" s="463"/>
      <c r="E238" s="463"/>
      <c r="F238" s="455"/>
      <c r="G238" s="456" t="str">
        <f t="array" ref="G238">IF(B238&lt;&gt;"",IF(AND(OR(V238=V237,W238=W237),F238=F237,K238=K237,N238=N237),G237,MAX(IF(B238=B$6:$B237,$G$6:G237))+1),"")</f>
        <v/>
      </c>
      <c r="H238" s="457" t="str">
        <f t="shared" si="118"/>
        <v/>
      </c>
      <c r="I238" s="457" t="str">
        <f t="array" ref="I238">IF(C238&lt;&gt;"",IF(AND(OR(V238=V237,W238=W237),F238=F237,K238=K237,N238=N237),I237,MAX(IF(C238=C$6:$C237,$I$6:I237))+1),"")</f>
        <v/>
      </c>
      <c r="J238" s="457" t="str">
        <f t="shared" si="119"/>
        <v/>
      </c>
      <c r="K238" s="1065"/>
      <c r="L238" s="459" t="str">
        <f>IF($K238&gt;0,VLOOKUP($K238,NV!$B$4:$C$33,2,0),"")</f>
        <v/>
      </c>
      <c r="M238" s="460"/>
      <c r="N238" s="461" t="str">
        <f t="shared" si="133"/>
        <v/>
      </c>
      <c r="O238" s="458"/>
      <c r="P238" s="458"/>
      <c r="Q238" s="461" t="str">
        <f t="shared" si="134"/>
        <v/>
      </c>
      <c r="R238" s="458"/>
      <c r="S238" s="458"/>
      <c r="T238" s="462" t="str">
        <f>IFERROR(INDEX(NX!$L$9:$L$168,MATCH($A238&amp;$P238,NX!$B$9:$B$169,0)),"")</f>
        <v/>
      </c>
      <c r="U238" s="458"/>
      <c r="V238" s="463"/>
      <c r="W238" s="463"/>
      <c r="X238" s="464"/>
      <c r="Y238" s="452" t="str">
        <f t="shared" si="135"/>
        <v/>
      </c>
      <c r="Z238" s="452" t="str">
        <f t="shared" si="136"/>
        <v/>
      </c>
      <c r="AA238" s="465" t="str">
        <f t="shared" si="120"/>
        <v>Trùng mã</v>
      </c>
      <c r="AB238" s="466"/>
      <c r="AC238" s="467">
        <f t="shared" si="121"/>
        <v>0</v>
      </c>
      <c r="AD238" s="468" t="str">
        <f t="shared" si="137"/>
        <v/>
      </c>
      <c r="AE238" s="468" t="str">
        <f t="shared" si="138"/>
        <v/>
      </c>
      <c r="AF238" s="469" t="str">
        <f t="shared" si="139"/>
        <v/>
      </c>
      <c r="AG238" s="468" t="str">
        <f t="shared" si="140"/>
        <v/>
      </c>
      <c r="AH238" s="470" t="str">
        <f t="shared" si="122"/>
        <v/>
      </c>
      <c r="AI238" s="471" t="str">
        <f>IF($AB238&lt;&gt;"",VLOOKUP($M238,DMKH!$B$6:$F$1822,3,0),"")</f>
        <v/>
      </c>
      <c r="AJ238" s="472">
        <f t="shared" si="141"/>
        <v>0</v>
      </c>
      <c r="AK238" s="472">
        <f t="shared" si="142"/>
        <v>0</v>
      </c>
      <c r="AL238" s="473">
        <f t="shared" si="123"/>
        <v>0</v>
      </c>
      <c r="AM238" s="473" t="str">
        <f t="shared" si="124"/>
        <v/>
      </c>
      <c r="AN238" s="474" t="str">
        <f t="shared" si="125"/>
        <v/>
      </c>
      <c r="AO238" s="475" t="str">
        <f t="shared" si="126"/>
        <v/>
      </c>
      <c r="AP238" s="475" t="str">
        <f t="shared" si="127"/>
        <v/>
      </c>
      <c r="AQ238" s="475" t="str">
        <f t="shared" si="128"/>
        <v>0-</v>
      </c>
      <c r="AR238" s="475" t="str">
        <f t="shared" si="129"/>
        <v>0-</v>
      </c>
      <c r="AS238" s="475" t="str">
        <f t="shared" si="143"/>
        <v/>
      </c>
      <c r="AT238" s="475" t="str">
        <f t="shared" si="144"/>
        <v/>
      </c>
      <c r="AU238" s="475" t="str">
        <f t="shared" si="130"/>
        <v>0</v>
      </c>
      <c r="AV238" s="475" t="str">
        <f t="shared" si="131"/>
        <v>0</v>
      </c>
      <c r="AW238" s="475" t="str">
        <f t="shared" si="132"/>
        <v>0--</v>
      </c>
    </row>
    <row r="239" spans="1:49">
      <c r="A239" s="452">
        <f t="shared" si="145"/>
        <v>0</v>
      </c>
      <c r="B239" s="476"/>
      <c r="C239" s="476"/>
      <c r="D239" s="463"/>
      <c r="E239" s="463"/>
      <c r="F239" s="455"/>
      <c r="G239" s="456" t="str">
        <f t="array" ref="G239">IF(B239&lt;&gt;"",IF(AND(OR(V239=V238,W239=W238),F239=F238,K239=K238,N239=N238),G238,MAX(IF(B239=B$6:$B238,$G$6:G238))+1),"")</f>
        <v/>
      </c>
      <c r="H239" s="457" t="str">
        <f t="shared" si="118"/>
        <v/>
      </c>
      <c r="I239" s="457" t="str">
        <f t="array" ref="I239">IF(C239&lt;&gt;"",IF(AND(OR(V239=V238,W239=W238),F239=F238,K239=K238,N239=N238),I238,MAX(IF(C239=C$6:$C238,$I$6:I238))+1),"")</f>
        <v/>
      </c>
      <c r="J239" s="457" t="str">
        <f t="shared" si="119"/>
        <v/>
      </c>
      <c r="K239" s="1065"/>
      <c r="L239" s="459" t="str">
        <f>IF($K239&gt;0,VLOOKUP($K239,NV!$B$4:$C$33,2,0),"")</f>
        <v/>
      </c>
      <c r="M239" s="460"/>
      <c r="N239" s="461" t="str">
        <f t="shared" si="133"/>
        <v/>
      </c>
      <c r="O239" s="458"/>
      <c r="P239" s="458"/>
      <c r="Q239" s="461" t="str">
        <f t="shared" si="134"/>
        <v/>
      </c>
      <c r="R239" s="458"/>
      <c r="S239" s="458"/>
      <c r="T239" s="462" t="str">
        <f>IFERROR(INDEX(NX!$L$9:$L$168,MATCH($A239&amp;$P239,NX!$B$9:$B$169,0)),"")</f>
        <v/>
      </c>
      <c r="U239" s="458"/>
      <c r="V239" s="463"/>
      <c r="W239" s="463"/>
      <c r="X239" s="464"/>
      <c r="Y239" s="452" t="str">
        <f t="shared" si="135"/>
        <v/>
      </c>
      <c r="Z239" s="452" t="str">
        <f t="shared" si="136"/>
        <v/>
      </c>
      <c r="AA239" s="465" t="str">
        <f t="shared" si="120"/>
        <v>Trùng mã</v>
      </c>
      <c r="AB239" s="466"/>
      <c r="AC239" s="467">
        <f t="shared" si="121"/>
        <v>0</v>
      </c>
      <c r="AD239" s="468" t="str">
        <f t="shared" si="137"/>
        <v/>
      </c>
      <c r="AE239" s="468" t="str">
        <f t="shared" si="138"/>
        <v/>
      </c>
      <c r="AF239" s="469" t="str">
        <f t="shared" si="139"/>
        <v/>
      </c>
      <c r="AG239" s="468" t="str">
        <f t="shared" si="140"/>
        <v/>
      </c>
      <c r="AH239" s="470" t="str">
        <f t="shared" si="122"/>
        <v/>
      </c>
      <c r="AI239" s="471" t="str">
        <f>IF($AB239&lt;&gt;"",VLOOKUP($M239,DMKH!$B$6:$F$1822,3,0),"")</f>
        <v/>
      </c>
      <c r="AJ239" s="472">
        <f t="shared" si="141"/>
        <v>0</v>
      </c>
      <c r="AK239" s="472">
        <f t="shared" si="142"/>
        <v>0</v>
      </c>
      <c r="AL239" s="473">
        <f t="shared" si="123"/>
        <v>0</v>
      </c>
      <c r="AM239" s="473" t="str">
        <f t="shared" si="124"/>
        <v/>
      </c>
      <c r="AN239" s="474" t="str">
        <f t="shared" si="125"/>
        <v/>
      </c>
      <c r="AO239" s="475" t="str">
        <f t="shared" si="126"/>
        <v/>
      </c>
      <c r="AP239" s="475" t="str">
        <f t="shared" si="127"/>
        <v/>
      </c>
      <c r="AQ239" s="475" t="str">
        <f t="shared" si="128"/>
        <v>0-</v>
      </c>
      <c r="AR239" s="475" t="str">
        <f t="shared" si="129"/>
        <v>0-</v>
      </c>
      <c r="AS239" s="475" t="str">
        <f t="shared" si="143"/>
        <v/>
      </c>
      <c r="AT239" s="475" t="str">
        <f t="shared" si="144"/>
        <v/>
      </c>
      <c r="AU239" s="475" t="str">
        <f t="shared" si="130"/>
        <v>0</v>
      </c>
      <c r="AV239" s="475" t="str">
        <f t="shared" si="131"/>
        <v>0</v>
      </c>
      <c r="AW239" s="475" t="str">
        <f t="shared" si="132"/>
        <v>0--</v>
      </c>
    </row>
    <row r="240" spans="1:49">
      <c r="A240" s="452">
        <f t="shared" si="145"/>
        <v>0</v>
      </c>
      <c r="B240" s="476"/>
      <c r="C240" s="476"/>
      <c r="D240" s="463"/>
      <c r="E240" s="463"/>
      <c r="F240" s="455"/>
      <c r="G240" s="456" t="str">
        <f t="array" ref="G240">IF(B240&lt;&gt;"",IF(AND(OR(V240=V239,W240=W239),F240=F239,K240=K239,N240=N239),G239,MAX(IF(B240=B$6:$B239,$G$6:G239))+1),"")</f>
        <v/>
      </c>
      <c r="H240" s="457" t="str">
        <f t="shared" si="118"/>
        <v/>
      </c>
      <c r="I240" s="457" t="str">
        <f t="array" ref="I240">IF(C240&lt;&gt;"",IF(AND(OR(V240=V239,W240=W239),F240=F239,K240=K239,N240=N239),I239,MAX(IF(C240=C$6:$C239,$I$6:I239))+1),"")</f>
        <v/>
      </c>
      <c r="J240" s="457" t="str">
        <f t="shared" si="119"/>
        <v/>
      </c>
      <c r="K240" s="1065"/>
      <c r="L240" s="459" t="str">
        <f>IF($K240&gt;0,VLOOKUP($K240,NV!$B$4:$C$33,2,0),"")</f>
        <v/>
      </c>
      <c r="M240" s="460"/>
      <c r="N240" s="461" t="str">
        <f t="shared" si="133"/>
        <v/>
      </c>
      <c r="O240" s="458"/>
      <c r="P240" s="458"/>
      <c r="Q240" s="461" t="str">
        <f t="shared" si="134"/>
        <v/>
      </c>
      <c r="R240" s="458"/>
      <c r="S240" s="458"/>
      <c r="T240" s="462" t="str">
        <f>IFERROR(INDEX(NX!$L$9:$L$168,MATCH($A240&amp;$P240,NX!$B$9:$B$169,0)),"")</f>
        <v/>
      </c>
      <c r="U240" s="458"/>
      <c r="V240" s="463"/>
      <c r="W240" s="463"/>
      <c r="X240" s="464"/>
      <c r="Y240" s="452" t="str">
        <f t="shared" si="135"/>
        <v/>
      </c>
      <c r="Z240" s="452" t="str">
        <f t="shared" si="136"/>
        <v/>
      </c>
      <c r="AA240" s="465" t="str">
        <f t="shared" si="120"/>
        <v>Trùng mã</v>
      </c>
      <c r="AB240" s="466"/>
      <c r="AC240" s="467">
        <f t="shared" si="121"/>
        <v>0</v>
      </c>
      <c r="AD240" s="468" t="str">
        <f t="shared" si="137"/>
        <v/>
      </c>
      <c r="AE240" s="468" t="str">
        <f t="shared" si="138"/>
        <v/>
      </c>
      <c r="AF240" s="469" t="str">
        <f t="shared" si="139"/>
        <v/>
      </c>
      <c r="AG240" s="468" t="str">
        <f t="shared" si="140"/>
        <v/>
      </c>
      <c r="AH240" s="470" t="str">
        <f t="shared" si="122"/>
        <v/>
      </c>
      <c r="AI240" s="471" t="str">
        <f>IF($AB240&lt;&gt;"",VLOOKUP($M240,DMKH!$B$6:$F$1822,3,0),"")</f>
        <v/>
      </c>
      <c r="AJ240" s="472">
        <f t="shared" si="141"/>
        <v>0</v>
      </c>
      <c r="AK240" s="472">
        <f t="shared" si="142"/>
        <v>0</v>
      </c>
      <c r="AL240" s="473">
        <f t="shared" si="123"/>
        <v>0</v>
      </c>
      <c r="AM240" s="473" t="str">
        <f t="shared" si="124"/>
        <v/>
      </c>
      <c r="AN240" s="474" t="str">
        <f t="shared" si="125"/>
        <v/>
      </c>
      <c r="AO240" s="475" t="str">
        <f t="shared" si="126"/>
        <v/>
      </c>
      <c r="AP240" s="475" t="str">
        <f t="shared" si="127"/>
        <v/>
      </c>
      <c r="AQ240" s="475" t="str">
        <f t="shared" si="128"/>
        <v>0-</v>
      </c>
      <c r="AR240" s="475" t="str">
        <f t="shared" si="129"/>
        <v>0-</v>
      </c>
      <c r="AS240" s="475" t="str">
        <f t="shared" si="143"/>
        <v/>
      </c>
      <c r="AT240" s="475" t="str">
        <f t="shared" si="144"/>
        <v/>
      </c>
      <c r="AU240" s="475" t="str">
        <f t="shared" si="130"/>
        <v>0</v>
      </c>
      <c r="AV240" s="475" t="str">
        <f t="shared" si="131"/>
        <v>0</v>
      </c>
      <c r="AW240" s="475" t="str">
        <f t="shared" si="132"/>
        <v>0--</v>
      </c>
    </row>
    <row r="241" spans="1:49">
      <c r="A241" s="452">
        <f t="shared" si="145"/>
        <v>0</v>
      </c>
      <c r="B241" s="476"/>
      <c r="C241" s="476"/>
      <c r="D241" s="463"/>
      <c r="E241" s="463"/>
      <c r="F241" s="455"/>
      <c r="G241" s="456" t="str">
        <f t="array" ref="G241">IF(B241&lt;&gt;"",IF(AND(OR(V241=V240,W241=W240),F241=F240,K241=K240,N241=N240),G240,MAX(IF(B241=B$6:$B240,$G$6:G240))+1),"")</f>
        <v/>
      </c>
      <c r="H241" s="457" t="str">
        <f t="shared" si="118"/>
        <v/>
      </c>
      <c r="I241" s="457" t="str">
        <f t="array" ref="I241">IF(C241&lt;&gt;"",IF(AND(OR(V241=V240,W241=W240),F241=F240,K241=K240,N241=N240),I240,MAX(IF(C241=C$6:$C240,$I$6:I240))+1),"")</f>
        <v/>
      </c>
      <c r="J241" s="457" t="str">
        <f t="shared" si="119"/>
        <v/>
      </c>
      <c r="K241" s="1065"/>
      <c r="L241" s="459" t="str">
        <f>IF($K241&gt;0,VLOOKUP($K241,NV!$B$4:$C$33,2,0),"")</f>
        <v/>
      </c>
      <c r="M241" s="460"/>
      <c r="N241" s="461" t="str">
        <f t="shared" si="133"/>
        <v/>
      </c>
      <c r="O241" s="458"/>
      <c r="P241" s="458"/>
      <c r="Q241" s="461" t="str">
        <f t="shared" si="134"/>
        <v/>
      </c>
      <c r="R241" s="458"/>
      <c r="S241" s="458"/>
      <c r="T241" s="462" t="str">
        <f>IFERROR(INDEX(NX!$L$9:$L$168,MATCH($A241&amp;$P241,NX!$B$9:$B$169,0)),"")</f>
        <v/>
      </c>
      <c r="U241" s="458"/>
      <c r="V241" s="463"/>
      <c r="W241" s="463"/>
      <c r="X241" s="464"/>
      <c r="Y241" s="452" t="str">
        <f t="shared" si="135"/>
        <v/>
      </c>
      <c r="Z241" s="452" t="str">
        <f t="shared" si="136"/>
        <v/>
      </c>
      <c r="AA241" s="465" t="str">
        <f t="shared" si="120"/>
        <v>Trùng mã</v>
      </c>
      <c r="AB241" s="466"/>
      <c r="AC241" s="467">
        <f t="shared" si="121"/>
        <v>0</v>
      </c>
      <c r="AD241" s="468" t="str">
        <f t="shared" si="137"/>
        <v/>
      </c>
      <c r="AE241" s="468" t="str">
        <f t="shared" si="138"/>
        <v/>
      </c>
      <c r="AF241" s="469" t="str">
        <f t="shared" si="139"/>
        <v/>
      </c>
      <c r="AG241" s="468" t="str">
        <f t="shared" si="140"/>
        <v/>
      </c>
      <c r="AH241" s="470" t="str">
        <f t="shared" si="122"/>
        <v/>
      </c>
      <c r="AI241" s="471" t="str">
        <f>IF($AB241&lt;&gt;"",VLOOKUP($M241,DMKH!$B$6:$F$1822,3,0),"")</f>
        <v/>
      </c>
      <c r="AJ241" s="472">
        <f t="shared" si="141"/>
        <v>0</v>
      </c>
      <c r="AK241" s="472">
        <f t="shared" si="142"/>
        <v>0</v>
      </c>
      <c r="AL241" s="473">
        <f t="shared" si="123"/>
        <v>0</v>
      </c>
      <c r="AM241" s="473" t="str">
        <f t="shared" si="124"/>
        <v/>
      </c>
      <c r="AN241" s="474" t="str">
        <f t="shared" si="125"/>
        <v/>
      </c>
      <c r="AO241" s="475" t="str">
        <f t="shared" si="126"/>
        <v/>
      </c>
      <c r="AP241" s="475" t="str">
        <f t="shared" si="127"/>
        <v/>
      </c>
      <c r="AQ241" s="475" t="str">
        <f t="shared" si="128"/>
        <v>0-</v>
      </c>
      <c r="AR241" s="475" t="str">
        <f t="shared" si="129"/>
        <v>0-</v>
      </c>
      <c r="AS241" s="475" t="str">
        <f t="shared" si="143"/>
        <v/>
      </c>
      <c r="AT241" s="475" t="str">
        <f t="shared" si="144"/>
        <v/>
      </c>
      <c r="AU241" s="475" t="str">
        <f t="shared" si="130"/>
        <v>0</v>
      </c>
      <c r="AV241" s="475" t="str">
        <f t="shared" si="131"/>
        <v>0</v>
      </c>
      <c r="AW241" s="475" t="str">
        <f t="shared" si="132"/>
        <v>0--</v>
      </c>
    </row>
    <row r="242" spans="1:49">
      <c r="A242" s="452">
        <f t="shared" si="145"/>
        <v>0</v>
      </c>
      <c r="B242" s="476"/>
      <c r="C242" s="476"/>
      <c r="D242" s="463"/>
      <c r="E242" s="463"/>
      <c r="F242" s="455"/>
      <c r="G242" s="456" t="str">
        <f t="array" ref="G242">IF(B242&lt;&gt;"",IF(AND(OR(V242=V241,W242=W241),F242=F241,K242=K241,N242=N241),G241,MAX(IF(B242=B$6:$B241,$G$6:G241))+1),"")</f>
        <v/>
      </c>
      <c r="H242" s="457" t="str">
        <f t="shared" si="118"/>
        <v/>
      </c>
      <c r="I242" s="457" t="str">
        <f t="array" ref="I242">IF(C242&lt;&gt;"",IF(AND(OR(V242=V241,W242=W241),F242=F241,K242=K241,N242=N241),I241,MAX(IF(C242=C$6:$C241,$I$6:I241))+1),"")</f>
        <v/>
      </c>
      <c r="J242" s="457" t="str">
        <f t="shared" si="119"/>
        <v/>
      </c>
      <c r="K242" s="1065"/>
      <c r="L242" s="459" t="str">
        <f>IF($K242&gt;0,VLOOKUP($K242,NV!$B$4:$C$33,2,0),"")</f>
        <v/>
      </c>
      <c r="M242" s="460"/>
      <c r="N242" s="461" t="str">
        <f t="shared" si="133"/>
        <v/>
      </c>
      <c r="O242" s="458"/>
      <c r="P242" s="458"/>
      <c r="Q242" s="461" t="str">
        <f t="shared" si="134"/>
        <v/>
      </c>
      <c r="R242" s="458"/>
      <c r="S242" s="458"/>
      <c r="T242" s="462" t="str">
        <f>IFERROR(INDEX(NX!$L$9:$L$168,MATCH($A242&amp;$P242,NX!$B$9:$B$169,0)),"")</f>
        <v/>
      </c>
      <c r="U242" s="458"/>
      <c r="V242" s="463"/>
      <c r="W242" s="463"/>
      <c r="X242" s="464"/>
      <c r="Y242" s="452" t="str">
        <f t="shared" si="135"/>
        <v/>
      </c>
      <c r="Z242" s="452" t="str">
        <f t="shared" si="136"/>
        <v/>
      </c>
      <c r="AA242" s="465" t="str">
        <f t="shared" si="120"/>
        <v>Trùng mã</v>
      </c>
      <c r="AB242" s="466"/>
      <c r="AC242" s="467">
        <f t="shared" si="121"/>
        <v>0</v>
      </c>
      <c r="AD242" s="468" t="str">
        <f t="shared" si="137"/>
        <v/>
      </c>
      <c r="AE242" s="468" t="str">
        <f t="shared" si="138"/>
        <v/>
      </c>
      <c r="AF242" s="469" t="str">
        <f t="shared" si="139"/>
        <v/>
      </c>
      <c r="AG242" s="468" t="str">
        <f t="shared" si="140"/>
        <v/>
      </c>
      <c r="AH242" s="470" t="str">
        <f t="shared" si="122"/>
        <v/>
      </c>
      <c r="AI242" s="471" t="str">
        <f>IF($AB242&lt;&gt;"",VLOOKUP($M242,DMKH!$B$6:$F$1822,3,0),"")</f>
        <v/>
      </c>
      <c r="AJ242" s="472">
        <f t="shared" si="141"/>
        <v>0</v>
      </c>
      <c r="AK242" s="472">
        <f t="shared" si="142"/>
        <v>0</v>
      </c>
      <c r="AL242" s="473">
        <f t="shared" si="123"/>
        <v>0</v>
      </c>
      <c r="AM242" s="473" t="str">
        <f t="shared" si="124"/>
        <v/>
      </c>
      <c r="AN242" s="474" t="str">
        <f t="shared" si="125"/>
        <v/>
      </c>
      <c r="AO242" s="475" t="str">
        <f t="shared" si="126"/>
        <v/>
      </c>
      <c r="AP242" s="475" t="str">
        <f t="shared" si="127"/>
        <v/>
      </c>
      <c r="AQ242" s="475" t="str">
        <f t="shared" si="128"/>
        <v>0-</v>
      </c>
      <c r="AR242" s="475" t="str">
        <f t="shared" si="129"/>
        <v>0-</v>
      </c>
      <c r="AS242" s="475" t="str">
        <f t="shared" si="143"/>
        <v/>
      </c>
      <c r="AT242" s="475" t="str">
        <f t="shared" si="144"/>
        <v/>
      </c>
      <c r="AU242" s="475" t="str">
        <f t="shared" si="130"/>
        <v>0</v>
      </c>
      <c r="AV242" s="475" t="str">
        <f t="shared" si="131"/>
        <v>0</v>
      </c>
      <c r="AW242" s="475" t="str">
        <f t="shared" si="132"/>
        <v>0--</v>
      </c>
    </row>
    <row r="243" spans="1:49">
      <c r="A243" s="452">
        <f t="shared" si="145"/>
        <v>0</v>
      </c>
      <c r="B243" s="476"/>
      <c r="C243" s="476"/>
      <c r="D243" s="463"/>
      <c r="E243" s="463"/>
      <c r="F243" s="455"/>
      <c r="G243" s="456" t="str">
        <f t="array" ref="G243">IF(B243&lt;&gt;"",IF(AND(OR(V243=V242,W243=W242),F243=F242,K243=K242,N243=N242),G242,MAX(IF(B243=B$6:$B242,$G$6:G242))+1),"")</f>
        <v/>
      </c>
      <c r="H243" s="457" t="str">
        <f t="shared" si="118"/>
        <v/>
      </c>
      <c r="I243" s="457" t="str">
        <f t="array" ref="I243">IF(C243&lt;&gt;"",IF(AND(OR(V243=V242,W243=W242),F243=F242,K243=K242,N243=N242),I242,MAX(IF(C243=C$6:$C242,$I$6:I242))+1),"")</f>
        <v/>
      </c>
      <c r="J243" s="457" t="str">
        <f t="shared" si="119"/>
        <v/>
      </c>
      <c r="K243" s="1065"/>
      <c r="L243" s="459" t="str">
        <f>IF($K243&gt;0,VLOOKUP($K243,NV!$B$4:$C$33,2,0),"")</f>
        <v/>
      </c>
      <c r="M243" s="460"/>
      <c r="N243" s="461" t="str">
        <f t="shared" si="133"/>
        <v/>
      </c>
      <c r="O243" s="458"/>
      <c r="P243" s="458"/>
      <c r="Q243" s="461" t="str">
        <f t="shared" si="134"/>
        <v/>
      </c>
      <c r="R243" s="458"/>
      <c r="S243" s="458"/>
      <c r="T243" s="462" t="str">
        <f>IFERROR(INDEX(NX!$L$9:$L$168,MATCH($A243&amp;$P243,NX!$B$9:$B$169,0)),"")</f>
        <v/>
      </c>
      <c r="U243" s="458"/>
      <c r="V243" s="463"/>
      <c r="W243" s="463"/>
      <c r="X243" s="464"/>
      <c r="Y243" s="452" t="str">
        <f t="shared" si="135"/>
        <v/>
      </c>
      <c r="Z243" s="452" t="str">
        <f t="shared" si="136"/>
        <v/>
      </c>
      <c r="AA243" s="465" t="str">
        <f t="shared" si="120"/>
        <v>Trùng mã</v>
      </c>
      <c r="AB243" s="466"/>
      <c r="AC243" s="467">
        <f t="shared" si="121"/>
        <v>0</v>
      </c>
      <c r="AD243" s="468" t="str">
        <f t="shared" si="137"/>
        <v/>
      </c>
      <c r="AE243" s="468" t="str">
        <f t="shared" si="138"/>
        <v/>
      </c>
      <c r="AF243" s="469" t="str">
        <f t="shared" si="139"/>
        <v/>
      </c>
      <c r="AG243" s="468" t="str">
        <f t="shared" si="140"/>
        <v/>
      </c>
      <c r="AH243" s="470" t="str">
        <f t="shared" si="122"/>
        <v/>
      </c>
      <c r="AI243" s="471" t="str">
        <f>IF($AB243&lt;&gt;"",VLOOKUP($M243,DMKH!$B$6:$F$1822,3,0),"")</f>
        <v/>
      </c>
      <c r="AJ243" s="472">
        <f t="shared" si="141"/>
        <v>0</v>
      </c>
      <c r="AK243" s="472">
        <f t="shared" si="142"/>
        <v>0</v>
      </c>
      <c r="AL243" s="473">
        <f t="shared" si="123"/>
        <v>0</v>
      </c>
      <c r="AM243" s="473" t="str">
        <f t="shared" si="124"/>
        <v/>
      </c>
      <c r="AN243" s="474" t="str">
        <f t="shared" si="125"/>
        <v/>
      </c>
      <c r="AO243" s="475" t="str">
        <f t="shared" si="126"/>
        <v/>
      </c>
      <c r="AP243" s="475" t="str">
        <f t="shared" si="127"/>
        <v/>
      </c>
      <c r="AQ243" s="475" t="str">
        <f t="shared" si="128"/>
        <v>0-</v>
      </c>
      <c r="AR243" s="475" t="str">
        <f t="shared" si="129"/>
        <v>0-</v>
      </c>
      <c r="AS243" s="475" t="str">
        <f t="shared" si="143"/>
        <v/>
      </c>
      <c r="AT243" s="475" t="str">
        <f t="shared" si="144"/>
        <v/>
      </c>
      <c r="AU243" s="475" t="str">
        <f t="shared" si="130"/>
        <v>0</v>
      </c>
      <c r="AV243" s="475" t="str">
        <f t="shared" si="131"/>
        <v>0</v>
      </c>
      <c r="AW243" s="475" t="str">
        <f t="shared" si="132"/>
        <v>0--</v>
      </c>
    </row>
    <row r="244" spans="1:49">
      <c r="A244" s="452">
        <f t="shared" si="145"/>
        <v>0</v>
      </c>
      <c r="B244" s="476"/>
      <c r="C244" s="476"/>
      <c r="D244" s="463"/>
      <c r="E244" s="463"/>
      <c r="F244" s="455"/>
      <c r="G244" s="456" t="str">
        <f t="array" ref="G244">IF(B244&lt;&gt;"",IF(AND(OR(V244=V243,W244=W243),F244=F243,K244=K243,N244=N243),G243,MAX(IF(B244=B$6:$B243,$G$6:G243))+1),"")</f>
        <v/>
      </c>
      <c r="H244" s="457" t="str">
        <f t="shared" si="118"/>
        <v/>
      </c>
      <c r="I244" s="457" t="str">
        <f t="array" ref="I244">IF(C244&lt;&gt;"",IF(AND(OR(V244=V243,W244=W243),F244=F243,K244=K243,N244=N243),I243,MAX(IF(C244=C$6:$C243,$I$6:I243))+1),"")</f>
        <v/>
      </c>
      <c r="J244" s="457" t="str">
        <f t="shared" si="119"/>
        <v/>
      </c>
      <c r="K244" s="1065"/>
      <c r="L244" s="459" t="str">
        <f>IF($K244&gt;0,VLOOKUP($K244,NV!$B$4:$C$33,2,0),"")</f>
        <v/>
      </c>
      <c r="M244" s="460"/>
      <c r="N244" s="461" t="str">
        <f t="shared" si="133"/>
        <v/>
      </c>
      <c r="O244" s="458"/>
      <c r="P244" s="458"/>
      <c r="Q244" s="461" t="str">
        <f t="shared" si="134"/>
        <v/>
      </c>
      <c r="R244" s="458"/>
      <c r="S244" s="458"/>
      <c r="T244" s="462" t="str">
        <f>IFERROR(INDEX(NX!$L$9:$L$168,MATCH($A244&amp;$P244,NX!$B$9:$B$169,0)),"")</f>
        <v/>
      </c>
      <c r="U244" s="458"/>
      <c r="V244" s="463"/>
      <c r="W244" s="463"/>
      <c r="X244" s="464"/>
      <c r="Y244" s="452" t="str">
        <f t="shared" si="135"/>
        <v/>
      </c>
      <c r="Z244" s="452" t="str">
        <f t="shared" si="136"/>
        <v/>
      </c>
      <c r="AA244" s="465" t="str">
        <f t="shared" si="120"/>
        <v>Trùng mã</v>
      </c>
      <c r="AB244" s="466"/>
      <c r="AC244" s="467">
        <f t="shared" si="121"/>
        <v>0</v>
      </c>
      <c r="AD244" s="468" t="str">
        <f t="shared" si="137"/>
        <v/>
      </c>
      <c r="AE244" s="468" t="str">
        <f t="shared" si="138"/>
        <v/>
      </c>
      <c r="AF244" s="469" t="str">
        <f t="shared" si="139"/>
        <v/>
      </c>
      <c r="AG244" s="468" t="str">
        <f t="shared" si="140"/>
        <v/>
      </c>
      <c r="AH244" s="470" t="str">
        <f t="shared" si="122"/>
        <v/>
      </c>
      <c r="AI244" s="471" t="str">
        <f>IF($AB244&lt;&gt;"",VLOOKUP($M244,DMKH!$B$6:$F$1822,3,0),"")</f>
        <v/>
      </c>
      <c r="AJ244" s="472">
        <f t="shared" si="141"/>
        <v>0</v>
      </c>
      <c r="AK244" s="472">
        <f t="shared" si="142"/>
        <v>0</v>
      </c>
      <c r="AL244" s="473">
        <f t="shared" si="123"/>
        <v>0</v>
      </c>
      <c r="AM244" s="473" t="str">
        <f t="shared" si="124"/>
        <v/>
      </c>
      <c r="AN244" s="474" t="str">
        <f t="shared" si="125"/>
        <v/>
      </c>
      <c r="AO244" s="475" t="str">
        <f t="shared" si="126"/>
        <v/>
      </c>
      <c r="AP244" s="475" t="str">
        <f t="shared" si="127"/>
        <v/>
      </c>
      <c r="AQ244" s="475" t="str">
        <f t="shared" si="128"/>
        <v>0-</v>
      </c>
      <c r="AR244" s="475" t="str">
        <f t="shared" si="129"/>
        <v>0-</v>
      </c>
      <c r="AS244" s="475" t="str">
        <f t="shared" si="143"/>
        <v/>
      </c>
      <c r="AT244" s="475" t="str">
        <f t="shared" si="144"/>
        <v/>
      </c>
      <c r="AU244" s="475" t="str">
        <f t="shared" si="130"/>
        <v>0</v>
      </c>
      <c r="AV244" s="475" t="str">
        <f t="shared" si="131"/>
        <v>0</v>
      </c>
      <c r="AW244" s="475" t="str">
        <f t="shared" si="132"/>
        <v>0--</v>
      </c>
    </row>
    <row r="245" spans="1:49">
      <c r="A245" s="452">
        <f t="shared" si="145"/>
        <v>0</v>
      </c>
      <c r="B245" s="476"/>
      <c r="C245" s="476"/>
      <c r="D245" s="463"/>
      <c r="E245" s="463"/>
      <c r="F245" s="455"/>
      <c r="G245" s="456" t="str">
        <f t="array" ref="G245">IF(B245&lt;&gt;"",IF(AND(OR(V245=V244,W245=W244),F245=F244,K245=K244,N245=N244),G244,MAX(IF(B245=B$6:$B244,$G$6:G244))+1),"")</f>
        <v/>
      </c>
      <c r="H245" s="457" t="str">
        <f t="shared" si="118"/>
        <v/>
      </c>
      <c r="I245" s="457" t="str">
        <f t="array" ref="I245">IF(C245&lt;&gt;"",IF(AND(OR(V245=V244,W245=W244),F245=F244,K245=K244,N245=N244),I244,MAX(IF(C245=C$6:$C244,$I$6:I244))+1),"")</f>
        <v/>
      </c>
      <c r="J245" s="457" t="str">
        <f t="shared" si="119"/>
        <v/>
      </c>
      <c r="K245" s="1065"/>
      <c r="L245" s="459" t="str">
        <f>IF($K245&gt;0,VLOOKUP($K245,NV!$B$4:$C$33,2,0),"")</f>
        <v/>
      </c>
      <c r="M245" s="460"/>
      <c r="N245" s="461" t="str">
        <f t="shared" si="133"/>
        <v/>
      </c>
      <c r="O245" s="458"/>
      <c r="P245" s="458"/>
      <c r="Q245" s="461" t="str">
        <f t="shared" si="134"/>
        <v/>
      </c>
      <c r="R245" s="458"/>
      <c r="S245" s="458"/>
      <c r="T245" s="462" t="str">
        <f>IFERROR(INDEX(NX!$L$9:$L$168,MATCH($A245&amp;$P245,NX!$B$9:$B$169,0)),"")</f>
        <v/>
      </c>
      <c r="U245" s="458"/>
      <c r="V245" s="463"/>
      <c r="W245" s="463"/>
      <c r="X245" s="464"/>
      <c r="Y245" s="452" t="str">
        <f t="shared" si="135"/>
        <v/>
      </c>
      <c r="Z245" s="452" t="str">
        <f t="shared" si="136"/>
        <v/>
      </c>
      <c r="AA245" s="465" t="str">
        <f t="shared" si="120"/>
        <v>Trùng mã</v>
      </c>
      <c r="AB245" s="466"/>
      <c r="AC245" s="467">
        <f t="shared" si="121"/>
        <v>0</v>
      </c>
      <c r="AD245" s="468" t="str">
        <f t="shared" si="137"/>
        <v/>
      </c>
      <c r="AE245" s="468" t="str">
        <f t="shared" si="138"/>
        <v/>
      </c>
      <c r="AF245" s="469" t="str">
        <f t="shared" si="139"/>
        <v/>
      </c>
      <c r="AG245" s="468" t="str">
        <f t="shared" si="140"/>
        <v/>
      </c>
      <c r="AH245" s="470" t="str">
        <f t="shared" si="122"/>
        <v/>
      </c>
      <c r="AI245" s="471" t="str">
        <f>IF($AB245&lt;&gt;"",VLOOKUP($M245,DMKH!$B$6:$F$1822,3,0),"")</f>
        <v/>
      </c>
      <c r="AJ245" s="472">
        <f t="shared" si="141"/>
        <v>0</v>
      </c>
      <c r="AK245" s="472">
        <f t="shared" si="142"/>
        <v>0</v>
      </c>
      <c r="AL245" s="473">
        <f t="shared" si="123"/>
        <v>0</v>
      </c>
      <c r="AM245" s="473" t="str">
        <f t="shared" si="124"/>
        <v/>
      </c>
      <c r="AN245" s="474" t="str">
        <f t="shared" si="125"/>
        <v/>
      </c>
      <c r="AO245" s="475" t="str">
        <f t="shared" si="126"/>
        <v/>
      </c>
      <c r="AP245" s="475" t="str">
        <f t="shared" si="127"/>
        <v/>
      </c>
      <c r="AQ245" s="475" t="str">
        <f t="shared" si="128"/>
        <v>0-</v>
      </c>
      <c r="AR245" s="475" t="str">
        <f t="shared" si="129"/>
        <v>0-</v>
      </c>
      <c r="AS245" s="475" t="str">
        <f t="shared" si="143"/>
        <v/>
      </c>
      <c r="AT245" s="475" t="str">
        <f t="shared" si="144"/>
        <v/>
      </c>
      <c r="AU245" s="475" t="str">
        <f t="shared" si="130"/>
        <v>0</v>
      </c>
      <c r="AV245" s="475" t="str">
        <f t="shared" si="131"/>
        <v>0</v>
      </c>
      <c r="AW245" s="475" t="str">
        <f t="shared" si="132"/>
        <v>0--</v>
      </c>
    </row>
    <row r="246" spans="1:49">
      <c r="A246" s="452">
        <f t="shared" si="145"/>
        <v>0</v>
      </c>
      <c r="B246" s="476"/>
      <c r="C246" s="476"/>
      <c r="D246" s="463"/>
      <c r="E246" s="463"/>
      <c r="F246" s="455"/>
      <c r="G246" s="456" t="str">
        <f t="array" ref="G246">IF(B246&lt;&gt;"",IF(AND(OR(V246=V245,W246=W245),F246=F245,K246=K245,N246=N245),G245,MAX(IF(B246=B$6:$B245,$G$6:G245))+1),"")</f>
        <v/>
      </c>
      <c r="H246" s="457" t="str">
        <f t="shared" si="118"/>
        <v/>
      </c>
      <c r="I246" s="457" t="str">
        <f t="array" ref="I246">IF(C246&lt;&gt;"",IF(AND(OR(V246=V245,W246=W245),F246=F245,K246=K245,N246=N245),I245,MAX(IF(C246=C$6:$C245,$I$6:I245))+1),"")</f>
        <v/>
      </c>
      <c r="J246" s="457" t="str">
        <f t="shared" si="119"/>
        <v/>
      </c>
      <c r="K246" s="1065"/>
      <c r="L246" s="459" t="str">
        <f>IF($K246&gt;0,VLOOKUP($K246,NV!$B$4:$C$33,2,0),"")</f>
        <v/>
      </c>
      <c r="M246" s="460"/>
      <c r="N246" s="461" t="str">
        <f t="shared" si="133"/>
        <v/>
      </c>
      <c r="O246" s="458"/>
      <c r="P246" s="458"/>
      <c r="Q246" s="461" t="str">
        <f t="shared" si="134"/>
        <v/>
      </c>
      <c r="R246" s="458"/>
      <c r="S246" s="458"/>
      <c r="T246" s="462" t="str">
        <f>IFERROR(INDEX(NX!$L$9:$L$168,MATCH($A246&amp;$P246,NX!$B$9:$B$169,0)),"")</f>
        <v/>
      </c>
      <c r="U246" s="458"/>
      <c r="V246" s="463"/>
      <c r="W246" s="463"/>
      <c r="X246" s="464"/>
      <c r="Y246" s="452" t="str">
        <f t="shared" si="135"/>
        <v/>
      </c>
      <c r="Z246" s="452" t="str">
        <f t="shared" si="136"/>
        <v/>
      </c>
      <c r="AA246" s="465" t="str">
        <f t="shared" si="120"/>
        <v>Trùng mã</v>
      </c>
      <c r="AB246" s="466"/>
      <c r="AC246" s="467">
        <f t="shared" si="121"/>
        <v>0</v>
      </c>
      <c r="AD246" s="468" t="str">
        <f t="shared" si="137"/>
        <v/>
      </c>
      <c r="AE246" s="468" t="str">
        <f t="shared" si="138"/>
        <v/>
      </c>
      <c r="AF246" s="469" t="str">
        <f t="shared" si="139"/>
        <v/>
      </c>
      <c r="AG246" s="468" t="str">
        <f t="shared" si="140"/>
        <v/>
      </c>
      <c r="AH246" s="470" t="str">
        <f t="shared" si="122"/>
        <v/>
      </c>
      <c r="AI246" s="471" t="str">
        <f>IF($AB246&lt;&gt;"",VLOOKUP($M246,DMKH!$B$6:$F$1822,3,0),"")</f>
        <v/>
      </c>
      <c r="AJ246" s="472">
        <f t="shared" si="141"/>
        <v>0</v>
      </c>
      <c r="AK246" s="472">
        <f t="shared" si="142"/>
        <v>0</v>
      </c>
      <c r="AL246" s="473">
        <f t="shared" si="123"/>
        <v>0</v>
      </c>
      <c r="AM246" s="473" t="str">
        <f t="shared" si="124"/>
        <v/>
      </c>
      <c r="AN246" s="474" t="str">
        <f t="shared" si="125"/>
        <v/>
      </c>
      <c r="AO246" s="475" t="str">
        <f t="shared" si="126"/>
        <v/>
      </c>
      <c r="AP246" s="475" t="str">
        <f t="shared" si="127"/>
        <v/>
      </c>
      <c r="AQ246" s="475" t="str">
        <f t="shared" si="128"/>
        <v>0-</v>
      </c>
      <c r="AR246" s="475" t="str">
        <f t="shared" si="129"/>
        <v>0-</v>
      </c>
      <c r="AS246" s="475" t="str">
        <f t="shared" si="143"/>
        <v/>
      </c>
      <c r="AT246" s="475" t="str">
        <f t="shared" si="144"/>
        <v/>
      </c>
      <c r="AU246" s="475" t="str">
        <f t="shared" si="130"/>
        <v>0</v>
      </c>
      <c r="AV246" s="475" t="str">
        <f t="shared" si="131"/>
        <v>0</v>
      </c>
      <c r="AW246" s="475" t="str">
        <f t="shared" si="132"/>
        <v>0--</v>
      </c>
    </row>
    <row r="247" spans="1:49">
      <c r="A247" s="452">
        <f t="shared" si="145"/>
        <v>0</v>
      </c>
      <c r="B247" s="476"/>
      <c r="C247" s="476"/>
      <c r="D247" s="463"/>
      <c r="E247" s="463"/>
      <c r="F247" s="455"/>
      <c r="G247" s="456" t="str">
        <f t="array" ref="G247">IF(B247&lt;&gt;"",IF(AND(OR(V247=V246,W247=W246),F247=F246,K247=K246,N247=N246),G246,MAX(IF(B247=B$6:$B246,$G$6:G246))+1),"")</f>
        <v/>
      </c>
      <c r="H247" s="457" t="str">
        <f t="shared" si="118"/>
        <v/>
      </c>
      <c r="I247" s="457" t="str">
        <f t="array" ref="I247">IF(C247&lt;&gt;"",IF(AND(OR(V247=V246,W247=W246),F247=F246,K247=K246,N247=N246),I246,MAX(IF(C247=C$6:$C246,$I$6:I246))+1),"")</f>
        <v/>
      </c>
      <c r="J247" s="457" t="str">
        <f t="shared" si="119"/>
        <v/>
      </c>
      <c r="K247" s="1065"/>
      <c r="L247" s="459" t="str">
        <f>IF($K247&gt;0,VLOOKUP($K247,NV!$B$4:$C$33,2,0),"")</f>
        <v/>
      </c>
      <c r="M247" s="460"/>
      <c r="N247" s="461" t="str">
        <f t="shared" si="133"/>
        <v/>
      </c>
      <c r="O247" s="458"/>
      <c r="P247" s="458"/>
      <c r="Q247" s="461" t="str">
        <f t="shared" si="134"/>
        <v/>
      </c>
      <c r="R247" s="458"/>
      <c r="S247" s="458"/>
      <c r="T247" s="462" t="str">
        <f>IFERROR(INDEX(NX!$L$9:$L$168,MATCH($A247&amp;$P247,NX!$B$9:$B$169,0)),"")</f>
        <v/>
      </c>
      <c r="U247" s="458"/>
      <c r="V247" s="463"/>
      <c r="W247" s="463"/>
      <c r="X247" s="464"/>
      <c r="Y247" s="452" t="str">
        <f t="shared" si="135"/>
        <v/>
      </c>
      <c r="Z247" s="452" t="str">
        <f t="shared" si="136"/>
        <v/>
      </c>
      <c r="AA247" s="465" t="str">
        <f t="shared" si="120"/>
        <v>Trùng mã</v>
      </c>
      <c r="AB247" s="466"/>
      <c r="AC247" s="467">
        <f t="shared" si="121"/>
        <v>0</v>
      </c>
      <c r="AD247" s="468" t="str">
        <f t="shared" si="137"/>
        <v/>
      </c>
      <c r="AE247" s="468" t="str">
        <f t="shared" si="138"/>
        <v/>
      </c>
      <c r="AF247" s="469" t="str">
        <f t="shared" si="139"/>
        <v/>
      </c>
      <c r="AG247" s="468" t="str">
        <f t="shared" si="140"/>
        <v/>
      </c>
      <c r="AH247" s="470" t="str">
        <f t="shared" si="122"/>
        <v/>
      </c>
      <c r="AI247" s="471" t="str">
        <f>IF($AB247&lt;&gt;"",VLOOKUP($M247,DMKH!$B$6:$F$1822,3,0),"")</f>
        <v/>
      </c>
      <c r="AJ247" s="472">
        <f t="shared" si="141"/>
        <v>0</v>
      </c>
      <c r="AK247" s="472">
        <f t="shared" si="142"/>
        <v>0</v>
      </c>
      <c r="AL247" s="473">
        <f t="shared" si="123"/>
        <v>0</v>
      </c>
      <c r="AM247" s="473" t="str">
        <f t="shared" si="124"/>
        <v/>
      </c>
      <c r="AN247" s="474" t="str">
        <f t="shared" si="125"/>
        <v/>
      </c>
      <c r="AO247" s="475" t="str">
        <f t="shared" si="126"/>
        <v/>
      </c>
      <c r="AP247" s="475" t="str">
        <f t="shared" si="127"/>
        <v/>
      </c>
      <c r="AQ247" s="475" t="str">
        <f t="shared" si="128"/>
        <v>0-</v>
      </c>
      <c r="AR247" s="475" t="str">
        <f t="shared" si="129"/>
        <v>0-</v>
      </c>
      <c r="AS247" s="475" t="str">
        <f t="shared" si="143"/>
        <v/>
      </c>
      <c r="AT247" s="475" t="str">
        <f t="shared" si="144"/>
        <v/>
      </c>
      <c r="AU247" s="475" t="str">
        <f t="shared" si="130"/>
        <v>0</v>
      </c>
      <c r="AV247" s="475" t="str">
        <f t="shared" si="131"/>
        <v>0</v>
      </c>
      <c r="AW247" s="475" t="str">
        <f t="shared" si="132"/>
        <v>0--</v>
      </c>
    </row>
    <row r="248" spans="1:49">
      <c r="A248" s="452">
        <f t="shared" si="145"/>
        <v>0</v>
      </c>
      <c r="B248" s="476"/>
      <c r="C248" s="476"/>
      <c r="D248" s="463"/>
      <c r="E248" s="463"/>
      <c r="F248" s="455"/>
      <c r="G248" s="456" t="str">
        <f t="array" ref="G248">IF(B248&lt;&gt;"",IF(AND(OR(V248=V247,W248=W247),F248=F247,K248=K247,N248=N247),G247,MAX(IF(B248=B$6:$B247,$G$6:G247))+1),"")</f>
        <v/>
      </c>
      <c r="H248" s="457" t="str">
        <f t="shared" si="118"/>
        <v/>
      </c>
      <c r="I248" s="457" t="str">
        <f t="array" ref="I248">IF(C248&lt;&gt;"",IF(AND(OR(V248=V247,W248=W247),F248=F247,K248=K247,N248=N247),I247,MAX(IF(C248=C$6:$C247,$I$6:I247))+1),"")</f>
        <v/>
      </c>
      <c r="J248" s="457" t="str">
        <f t="shared" si="119"/>
        <v/>
      </c>
      <c r="K248" s="1065"/>
      <c r="L248" s="459" t="str">
        <f>IF($K248&gt;0,VLOOKUP($K248,NV!$B$4:$C$33,2,0),"")</f>
        <v/>
      </c>
      <c r="M248" s="460"/>
      <c r="N248" s="461" t="str">
        <f t="shared" si="133"/>
        <v/>
      </c>
      <c r="O248" s="458"/>
      <c r="P248" s="458"/>
      <c r="Q248" s="461" t="str">
        <f t="shared" si="134"/>
        <v/>
      </c>
      <c r="R248" s="458"/>
      <c r="S248" s="458"/>
      <c r="T248" s="462" t="str">
        <f>IFERROR(INDEX(NX!$L$9:$L$168,MATCH($A248&amp;$P248,NX!$B$9:$B$169,0)),"")</f>
        <v/>
      </c>
      <c r="U248" s="458"/>
      <c r="V248" s="463"/>
      <c r="W248" s="463"/>
      <c r="X248" s="464"/>
      <c r="Y248" s="452" t="str">
        <f t="shared" si="135"/>
        <v/>
      </c>
      <c r="Z248" s="452" t="str">
        <f t="shared" si="136"/>
        <v/>
      </c>
      <c r="AA248" s="465" t="str">
        <f t="shared" si="120"/>
        <v>Trùng mã</v>
      </c>
      <c r="AB248" s="466"/>
      <c r="AC248" s="467">
        <f t="shared" si="121"/>
        <v>0</v>
      </c>
      <c r="AD248" s="468" t="str">
        <f t="shared" si="137"/>
        <v/>
      </c>
      <c r="AE248" s="468" t="str">
        <f t="shared" si="138"/>
        <v/>
      </c>
      <c r="AF248" s="469" t="str">
        <f t="shared" si="139"/>
        <v/>
      </c>
      <c r="AG248" s="468" t="str">
        <f t="shared" si="140"/>
        <v/>
      </c>
      <c r="AH248" s="470" t="str">
        <f t="shared" si="122"/>
        <v/>
      </c>
      <c r="AI248" s="471" t="str">
        <f>IF($AB248&lt;&gt;"",VLOOKUP($M248,DMKH!$B$6:$F$1822,3,0),"")</f>
        <v/>
      </c>
      <c r="AJ248" s="472">
        <f t="shared" si="141"/>
        <v>0</v>
      </c>
      <c r="AK248" s="472">
        <f t="shared" si="142"/>
        <v>0</v>
      </c>
      <c r="AL248" s="473">
        <f t="shared" si="123"/>
        <v>0</v>
      </c>
      <c r="AM248" s="473" t="str">
        <f t="shared" si="124"/>
        <v/>
      </c>
      <c r="AN248" s="474" t="str">
        <f t="shared" si="125"/>
        <v/>
      </c>
      <c r="AO248" s="475" t="str">
        <f t="shared" si="126"/>
        <v/>
      </c>
      <c r="AP248" s="475" t="str">
        <f t="shared" si="127"/>
        <v/>
      </c>
      <c r="AQ248" s="475" t="str">
        <f t="shared" si="128"/>
        <v>0-</v>
      </c>
      <c r="AR248" s="475" t="str">
        <f t="shared" si="129"/>
        <v>0-</v>
      </c>
      <c r="AS248" s="475" t="str">
        <f t="shared" si="143"/>
        <v/>
      </c>
      <c r="AT248" s="475" t="str">
        <f t="shared" si="144"/>
        <v/>
      </c>
      <c r="AU248" s="475" t="str">
        <f t="shared" si="130"/>
        <v>0</v>
      </c>
      <c r="AV248" s="475" t="str">
        <f t="shared" si="131"/>
        <v>0</v>
      </c>
      <c r="AW248" s="475" t="str">
        <f t="shared" si="132"/>
        <v>0--</v>
      </c>
    </row>
    <row r="249" spans="1:49">
      <c r="A249" s="452">
        <f t="shared" si="145"/>
        <v>0</v>
      </c>
      <c r="B249" s="476"/>
      <c r="C249" s="476"/>
      <c r="D249" s="463"/>
      <c r="E249" s="463"/>
      <c r="F249" s="455"/>
      <c r="G249" s="456" t="str">
        <f t="array" ref="G249">IF(B249&lt;&gt;"",IF(AND(OR(V249=V248,W249=W248),F249=F248,K249=K248,N249=N248),G248,MAX(IF(B249=B$6:$B248,$G$6:G248))+1),"")</f>
        <v/>
      </c>
      <c r="H249" s="457" t="str">
        <f t="shared" si="118"/>
        <v/>
      </c>
      <c r="I249" s="457" t="str">
        <f t="array" ref="I249">IF(C249&lt;&gt;"",IF(AND(OR(V249=V248,W249=W248),F249=F248,K249=K248,N249=N248),I248,MAX(IF(C249=C$6:$C248,$I$6:I248))+1),"")</f>
        <v/>
      </c>
      <c r="J249" s="457" t="str">
        <f t="shared" si="119"/>
        <v/>
      </c>
      <c r="K249" s="1065"/>
      <c r="L249" s="459" t="str">
        <f>IF($K249&gt;0,VLOOKUP($K249,NV!$B$4:$C$33,2,0),"")</f>
        <v/>
      </c>
      <c r="M249" s="460"/>
      <c r="N249" s="461" t="str">
        <f t="shared" si="133"/>
        <v/>
      </c>
      <c r="O249" s="458"/>
      <c r="P249" s="458"/>
      <c r="Q249" s="461" t="str">
        <f t="shared" si="134"/>
        <v/>
      </c>
      <c r="R249" s="458"/>
      <c r="S249" s="458"/>
      <c r="T249" s="462" t="str">
        <f>IFERROR(INDEX(NX!$L$9:$L$168,MATCH($A249&amp;$P249,NX!$B$9:$B$169,0)),"")</f>
        <v/>
      </c>
      <c r="U249" s="458"/>
      <c r="V249" s="463"/>
      <c r="W249" s="463"/>
      <c r="X249" s="464"/>
      <c r="Y249" s="452" t="str">
        <f t="shared" si="135"/>
        <v/>
      </c>
      <c r="Z249" s="452" t="str">
        <f t="shared" si="136"/>
        <v/>
      </c>
      <c r="AA249" s="465" t="str">
        <f t="shared" si="120"/>
        <v>Trùng mã</v>
      </c>
      <c r="AB249" s="466"/>
      <c r="AC249" s="467">
        <f t="shared" si="121"/>
        <v>0</v>
      </c>
      <c r="AD249" s="468" t="str">
        <f t="shared" si="137"/>
        <v/>
      </c>
      <c r="AE249" s="468" t="str">
        <f t="shared" si="138"/>
        <v/>
      </c>
      <c r="AF249" s="469" t="str">
        <f t="shared" si="139"/>
        <v/>
      </c>
      <c r="AG249" s="468" t="str">
        <f t="shared" si="140"/>
        <v/>
      </c>
      <c r="AH249" s="470" t="str">
        <f t="shared" si="122"/>
        <v/>
      </c>
      <c r="AI249" s="471" t="str">
        <f>IF($AB249&lt;&gt;"",VLOOKUP($M249,DMKH!$B$6:$F$1822,3,0),"")</f>
        <v/>
      </c>
      <c r="AJ249" s="472">
        <f t="shared" si="141"/>
        <v>0</v>
      </c>
      <c r="AK249" s="472">
        <f t="shared" si="142"/>
        <v>0</v>
      </c>
      <c r="AL249" s="473">
        <f t="shared" si="123"/>
        <v>0</v>
      </c>
      <c r="AM249" s="473" t="str">
        <f t="shared" si="124"/>
        <v/>
      </c>
      <c r="AN249" s="474" t="str">
        <f t="shared" si="125"/>
        <v/>
      </c>
      <c r="AO249" s="475" t="str">
        <f t="shared" si="126"/>
        <v/>
      </c>
      <c r="AP249" s="475" t="str">
        <f t="shared" si="127"/>
        <v/>
      </c>
      <c r="AQ249" s="475" t="str">
        <f t="shared" si="128"/>
        <v>0-</v>
      </c>
      <c r="AR249" s="475" t="str">
        <f t="shared" si="129"/>
        <v>0-</v>
      </c>
      <c r="AS249" s="475" t="str">
        <f t="shared" si="143"/>
        <v/>
      </c>
      <c r="AT249" s="475" t="str">
        <f t="shared" si="144"/>
        <v/>
      </c>
      <c r="AU249" s="475" t="str">
        <f t="shared" si="130"/>
        <v>0</v>
      </c>
      <c r="AV249" s="475" t="str">
        <f t="shared" si="131"/>
        <v>0</v>
      </c>
      <c r="AW249" s="475" t="str">
        <f t="shared" si="132"/>
        <v>0--</v>
      </c>
    </row>
    <row r="250" spans="1:49">
      <c r="A250" s="452">
        <f t="shared" si="145"/>
        <v>0</v>
      </c>
      <c r="B250" s="476"/>
      <c r="C250" s="476"/>
      <c r="D250" s="463"/>
      <c r="E250" s="463"/>
      <c r="F250" s="455"/>
      <c r="G250" s="456" t="str">
        <f t="array" ref="G250">IF(B250&lt;&gt;"",IF(AND(OR(V250=V249,W250=W249),F250=F249,K250=K249,N250=N249),G249,MAX(IF(B250=B$6:$B249,$G$6:G249))+1),"")</f>
        <v/>
      </c>
      <c r="H250" s="457" t="str">
        <f t="shared" si="118"/>
        <v/>
      </c>
      <c r="I250" s="457" t="str">
        <f t="array" ref="I250">IF(C250&lt;&gt;"",IF(AND(OR(V250=V249,W250=W249),F250=F249,K250=K249,N250=N249),I249,MAX(IF(C250=C$6:$C249,$I$6:I249))+1),"")</f>
        <v/>
      </c>
      <c r="J250" s="457" t="str">
        <f t="shared" si="119"/>
        <v/>
      </c>
      <c r="K250" s="1065"/>
      <c r="L250" s="459" t="str">
        <f>IF($K250&gt;0,VLOOKUP($K250,NV!$B$4:$C$33,2,0),"")</f>
        <v/>
      </c>
      <c r="M250" s="460"/>
      <c r="N250" s="461" t="str">
        <f t="shared" si="133"/>
        <v/>
      </c>
      <c r="O250" s="458"/>
      <c r="P250" s="458"/>
      <c r="Q250" s="461" t="str">
        <f t="shared" si="134"/>
        <v/>
      </c>
      <c r="R250" s="458"/>
      <c r="S250" s="458"/>
      <c r="T250" s="462" t="str">
        <f>IFERROR(INDEX(NX!$L$9:$L$168,MATCH($A250&amp;$P250,NX!$B$9:$B$169,0)),"")</f>
        <v/>
      </c>
      <c r="U250" s="458"/>
      <c r="V250" s="463"/>
      <c r="W250" s="463"/>
      <c r="X250" s="464"/>
      <c r="Y250" s="452" t="str">
        <f t="shared" si="135"/>
        <v/>
      </c>
      <c r="Z250" s="452" t="str">
        <f t="shared" si="136"/>
        <v/>
      </c>
      <c r="AA250" s="465" t="str">
        <f t="shared" si="120"/>
        <v>Trùng mã</v>
      </c>
      <c r="AB250" s="466"/>
      <c r="AC250" s="467">
        <f t="shared" si="121"/>
        <v>0</v>
      </c>
      <c r="AD250" s="468" t="str">
        <f t="shared" si="137"/>
        <v/>
      </c>
      <c r="AE250" s="468" t="str">
        <f t="shared" si="138"/>
        <v/>
      </c>
      <c r="AF250" s="469" t="str">
        <f t="shared" si="139"/>
        <v/>
      </c>
      <c r="AG250" s="468" t="str">
        <f t="shared" si="140"/>
        <v/>
      </c>
      <c r="AH250" s="470" t="str">
        <f t="shared" si="122"/>
        <v/>
      </c>
      <c r="AI250" s="471" t="str">
        <f>IF($AB250&lt;&gt;"",VLOOKUP($M250,DMKH!$B$6:$F$1822,3,0),"")</f>
        <v/>
      </c>
      <c r="AJ250" s="472">
        <f t="shared" si="141"/>
        <v>0</v>
      </c>
      <c r="AK250" s="472">
        <f t="shared" si="142"/>
        <v>0</v>
      </c>
      <c r="AL250" s="473">
        <f t="shared" si="123"/>
        <v>0</v>
      </c>
      <c r="AM250" s="473" t="str">
        <f t="shared" si="124"/>
        <v/>
      </c>
      <c r="AN250" s="474" t="str">
        <f t="shared" si="125"/>
        <v/>
      </c>
      <c r="AO250" s="475" t="str">
        <f t="shared" si="126"/>
        <v/>
      </c>
      <c r="AP250" s="475" t="str">
        <f t="shared" si="127"/>
        <v/>
      </c>
      <c r="AQ250" s="475" t="str">
        <f t="shared" si="128"/>
        <v>0-</v>
      </c>
      <c r="AR250" s="475" t="str">
        <f t="shared" si="129"/>
        <v>0-</v>
      </c>
      <c r="AS250" s="475" t="str">
        <f t="shared" si="143"/>
        <v/>
      </c>
      <c r="AT250" s="475" t="str">
        <f t="shared" si="144"/>
        <v/>
      </c>
      <c r="AU250" s="475" t="str">
        <f t="shared" si="130"/>
        <v>0</v>
      </c>
      <c r="AV250" s="475" t="str">
        <f t="shared" si="131"/>
        <v>0</v>
      </c>
      <c r="AW250" s="475" t="str">
        <f t="shared" si="132"/>
        <v>0--</v>
      </c>
    </row>
    <row r="251" spans="1:49">
      <c r="A251" s="452">
        <f t="shared" si="145"/>
        <v>0</v>
      </c>
      <c r="B251" s="476"/>
      <c r="C251" s="476"/>
      <c r="D251" s="463"/>
      <c r="E251" s="463"/>
      <c r="F251" s="455"/>
      <c r="G251" s="456" t="str">
        <f t="array" ref="G251">IF(B251&lt;&gt;"",IF(AND(OR(V251=V250,W251=W250),F251=F250,K251=K250,N251=N250),G250,MAX(IF(B251=B$6:$B250,$G$6:G250))+1),"")</f>
        <v/>
      </c>
      <c r="H251" s="457" t="str">
        <f t="shared" si="118"/>
        <v/>
      </c>
      <c r="I251" s="457" t="str">
        <f t="array" ref="I251">IF(C251&lt;&gt;"",IF(AND(OR(V251=V250,W251=W250),F251=F250,K251=K250,N251=N250),I250,MAX(IF(C251=C$6:$C250,$I$6:I250))+1),"")</f>
        <v/>
      </c>
      <c r="J251" s="457" t="str">
        <f t="shared" si="119"/>
        <v/>
      </c>
      <c r="K251" s="1065"/>
      <c r="L251" s="459" t="str">
        <f>IF($K251&gt;0,VLOOKUP($K251,NV!$B$4:$C$33,2,0),"")</f>
        <v/>
      </c>
      <c r="M251" s="460"/>
      <c r="N251" s="461" t="str">
        <f t="shared" si="133"/>
        <v/>
      </c>
      <c r="O251" s="458"/>
      <c r="P251" s="458"/>
      <c r="Q251" s="461" t="str">
        <f t="shared" si="134"/>
        <v/>
      </c>
      <c r="R251" s="458"/>
      <c r="S251" s="458"/>
      <c r="T251" s="462" t="str">
        <f>IFERROR(INDEX(NX!$L$9:$L$168,MATCH($A251&amp;$P251,NX!$B$9:$B$169,0)),"")</f>
        <v/>
      </c>
      <c r="U251" s="458"/>
      <c r="V251" s="463"/>
      <c r="W251" s="463"/>
      <c r="X251" s="464"/>
      <c r="Y251" s="452" t="str">
        <f t="shared" si="135"/>
        <v/>
      </c>
      <c r="Z251" s="452" t="str">
        <f t="shared" si="136"/>
        <v/>
      </c>
      <c r="AA251" s="465" t="str">
        <f t="shared" si="120"/>
        <v>Trùng mã</v>
      </c>
      <c r="AB251" s="466"/>
      <c r="AC251" s="467">
        <f t="shared" si="121"/>
        <v>0</v>
      </c>
      <c r="AD251" s="468" t="str">
        <f t="shared" si="137"/>
        <v/>
      </c>
      <c r="AE251" s="468" t="str">
        <f t="shared" si="138"/>
        <v/>
      </c>
      <c r="AF251" s="469" t="str">
        <f t="shared" si="139"/>
        <v/>
      </c>
      <c r="AG251" s="468" t="str">
        <f t="shared" si="140"/>
        <v/>
      </c>
      <c r="AH251" s="470" t="str">
        <f t="shared" si="122"/>
        <v/>
      </c>
      <c r="AI251" s="471" t="str">
        <f>IF($AB251&lt;&gt;"",VLOOKUP($M251,DMKH!$B$6:$F$1822,3,0),"")</f>
        <v/>
      </c>
      <c r="AJ251" s="472">
        <f t="shared" si="141"/>
        <v>0</v>
      </c>
      <c r="AK251" s="472">
        <f t="shared" si="142"/>
        <v>0</v>
      </c>
      <c r="AL251" s="473">
        <f t="shared" si="123"/>
        <v>0</v>
      </c>
      <c r="AM251" s="473" t="str">
        <f t="shared" si="124"/>
        <v/>
      </c>
      <c r="AN251" s="474" t="str">
        <f t="shared" si="125"/>
        <v/>
      </c>
      <c r="AO251" s="475" t="str">
        <f t="shared" si="126"/>
        <v/>
      </c>
      <c r="AP251" s="475" t="str">
        <f t="shared" si="127"/>
        <v/>
      </c>
      <c r="AQ251" s="475" t="str">
        <f t="shared" si="128"/>
        <v>0-</v>
      </c>
      <c r="AR251" s="475" t="str">
        <f t="shared" si="129"/>
        <v>0-</v>
      </c>
      <c r="AS251" s="475" t="str">
        <f t="shared" si="143"/>
        <v/>
      </c>
      <c r="AT251" s="475" t="str">
        <f t="shared" si="144"/>
        <v/>
      </c>
      <c r="AU251" s="475" t="str">
        <f t="shared" si="130"/>
        <v>0</v>
      </c>
      <c r="AV251" s="475" t="str">
        <f t="shared" si="131"/>
        <v>0</v>
      </c>
      <c r="AW251" s="475" t="str">
        <f t="shared" si="132"/>
        <v>0--</v>
      </c>
    </row>
    <row r="252" spans="1:49">
      <c r="A252" s="452">
        <f t="shared" si="145"/>
        <v>0</v>
      </c>
      <c r="B252" s="476"/>
      <c r="C252" s="476"/>
      <c r="D252" s="463"/>
      <c r="E252" s="463"/>
      <c r="F252" s="455"/>
      <c r="G252" s="456" t="str">
        <f t="array" ref="G252">IF(B252&lt;&gt;"",IF(AND(OR(V252=V251,W252=W251),F252=F251,K252=K251,N252=N251),G251,MAX(IF(B252=B$6:$B251,$G$6:G251))+1),"")</f>
        <v/>
      </c>
      <c r="H252" s="457" t="str">
        <f t="shared" si="118"/>
        <v/>
      </c>
      <c r="I252" s="457" t="str">
        <f t="array" ref="I252">IF(C252&lt;&gt;"",IF(AND(OR(V252=V251,W252=W251),F252=F251,K252=K251,N252=N251),I251,MAX(IF(C252=C$6:$C251,$I$6:I251))+1),"")</f>
        <v/>
      </c>
      <c r="J252" s="457" t="str">
        <f t="shared" si="119"/>
        <v/>
      </c>
      <c r="K252" s="1065"/>
      <c r="L252" s="459" t="str">
        <f>IF($K252&gt;0,VLOOKUP($K252,NV!$B$4:$C$33,2,0),"")</f>
        <v/>
      </c>
      <c r="M252" s="460"/>
      <c r="N252" s="461" t="str">
        <f t="shared" si="133"/>
        <v/>
      </c>
      <c r="O252" s="458"/>
      <c r="P252" s="458"/>
      <c r="Q252" s="461" t="str">
        <f t="shared" si="134"/>
        <v/>
      </c>
      <c r="R252" s="458"/>
      <c r="S252" s="458"/>
      <c r="T252" s="462" t="str">
        <f>IFERROR(INDEX(NX!$L$9:$L$168,MATCH($A252&amp;$P252,NX!$B$9:$B$169,0)),"")</f>
        <v/>
      </c>
      <c r="U252" s="458"/>
      <c r="V252" s="463"/>
      <c r="W252" s="463"/>
      <c r="X252" s="464"/>
      <c r="Y252" s="452" t="str">
        <f t="shared" si="135"/>
        <v/>
      </c>
      <c r="Z252" s="452" t="str">
        <f t="shared" si="136"/>
        <v/>
      </c>
      <c r="AA252" s="465" t="str">
        <f t="shared" si="120"/>
        <v>Trùng mã</v>
      </c>
      <c r="AB252" s="466"/>
      <c r="AC252" s="467">
        <f t="shared" si="121"/>
        <v>0</v>
      </c>
      <c r="AD252" s="468" t="str">
        <f t="shared" si="137"/>
        <v/>
      </c>
      <c r="AE252" s="468" t="str">
        <f t="shared" si="138"/>
        <v/>
      </c>
      <c r="AF252" s="469" t="str">
        <f t="shared" si="139"/>
        <v/>
      </c>
      <c r="AG252" s="468" t="str">
        <f t="shared" si="140"/>
        <v/>
      </c>
      <c r="AH252" s="470" t="str">
        <f t="shared" si="122"/>
        <v/>
      </c>
      <c r="AI252" s="471" t="str">
        <f>IF($AB252&lt;&gt;"",VLOOKUP($M252,DMKH!$B$6:$F$1822,3,0),"")</f>
        <v/>
      </c>
      <c r="AJ252" s="472">
        <f t="shared" si="141"/>
        <v>0</v>
      </c>
      <c r="AK252" s="472">
        <f t="shared" si="142"/>
        <v>0</v>
      </c>
      <c r="AL252" s="473">
        <f t="shared" si="123"/>
        <v>0</v>
      </c>
      <c r="AM252" s="473" t="str">
        <f t="shared" si="124"/>
        <v/>
      </c>
      <c r="AN252" s="474" t="str">
        <f t="shared" si="125"/>
        <v/>
      </c>
      <c r="AO252" s="475" t="str">
        <f t="shared" si="126"/>
        <v/>
      </c>
      <c r="AP252" s="475" t="str">
        <f t="shared" si="127"/>
        <v/>
      </c>
      <c r="AQ252" s="475" t="str">
        <f t="shared" si="128"/>
        <v>0-</v>
      </c>
      <c r="AR252" s="475" t="str">
        <f t="shared" si="129"/>
        <v>0-</v>
      </c>
      <c r="AS252" s="475" t="str">
        <f t="shared" si="143"/>
        <v/>
      </c>
      <c r="AT252" s="475" t="str">
        <f t="shared" si="144"/>
        <v/>
      </c>
      <c r="AU252" s="475" t="str">
        <f t="shared" si="130"/>
        <v>0</v>
      </c>
      <c r="AV252" s="475" t="str">
        <f t="shared" si="131"/>
        <v>0</v>
      </c>
      <c r="AW252" s="475" t="str">
        <f t="shared" si="132"/>
        <v>0--</v>
      </c>
    </row>
    <row r="253" spans="1:49">
      <c r="A253" s="452">
        <f t="shared" ref="A253:A284" si="146">IF(D253&gt;0,MONTH(D253),0)</f>
        <v>0</v>
      </c>
      <c r="B253" s="476"/>
      <c r="C253" s="476"/>
      <c r="D253" s="463"/>
      <c r="E253" s="463"/>
      <c r="F253" s="455"/>
      <c r="G253" s="456" t="str">
        <f t="array" ref="G253">IF(B253&lt;&gt;"",IF(AND(OR(V253=V252,W253=W252),F253=F252,K253=K252,N253=N252),G252,MAX(IF(B253=B$6:$B252,$G$6:G252))+1),"")</f>
        <v/>
      </c>
      <c r="H253" s="457" t="str">
        <f t="shared" ref="H253:H316" si="147">IF(B253&lt;&gt;"",B253&amp;TEXT(G253,"000"),"")</f>
        <v/>
      </c>
      <c r="I253" s="457" t="str">
        <f t="array" ref="I253">IF(C253&lt;&gt;"",IF(AND(OR(V253=V252,W253=W252),F253=F252,K253=K252,N253=N252),I252,MAX(IF(C253=C$6:$C252,$I$6:I252))+1),"")</f>
        <v/>
      </c>
      <c r="J253" s="457" t="str">
        <f t="shared" ref="J253:J316" si="148">IF(C253&lt;&gt;"",C253&amp;TEXT(I253,"000"),"")</f>
        <v/>
      </c>
      <c r="K253" s="1065"/>
      <c r="L253" s="459" t="str">
        <f>IF($K253&gt;0,VLOOKUP($K253,NV!$B$4:$C$33,2,0),"")</f>
        <v/>
      </c>
      <c r="M253" s="460"/>
      <c r="N253" s="461" t="str">
        <f t="shared" si="133"/>
        <v/>
      </c>
      <c r="O253" s="458"/>
      <c r="P253" s="458"/>
      <c r="Q253" s="461" t="str">
        <f t="shared" si="134"/>
        <v/>
      </c>
      <c r="R253" s="458"/>
      <c r="S253" s="458"/>
      <c r="T253" s="462" t="str">
        <f>IFERROR(INDEX(NX!$L$9:$L$168,MATCH($A253&amp;$P253,NX!$B$9:$B$169,0)),"")</f>
        <v/>
      </c>
      <c r="U253" s="458"/>
      <c r="V253" s="463"/>
      <c r="W253" s="463"/>
      <c r="X253" s="464"/>
      <c r="Y253" s="452" t="str">
        <f t="shared" si="135"/>
        <v/>
      </c>
      <c r="Z253" s="452" t="str">
        <f t="shared" si="136"/>
        <v/>
      </c>
      <c r="AA253" s="465" t="str">
        <f t="shared" ref="AA253:AA316" si="149">IF(COUNTIF($H$6:$H$526,$H253)&gt;1,"Trùng mã",0)</f>
        <v>Trùng mã</v>
      </c>
      <c r="AB253" s="466"/>
      <c r="AC253" s="467">
        <f t="shared" ref="AC253:AC316" si="150">ROUND(X253*AB253,0)</f>
        <v>0</v>
      </c>
      <c r="AD253" s="468" t="str">
        <f t="shared" si="137"/>
        <v/>
      </c>
      <c r="AE253" s="468" t="str">
        <f t="shared" si="138"/>
        <v/>
      </c>
      <c r="AF253" s="469" t="str">
        <f t="shared" si="139"/>
        <v/>
      </c>
      <c r="AG253" s="468" t="str">
        <f t="shared" si="140"/>
        <v/>
      </c>
      <c r="AH253" s="470" t="str">
        <f t="shared" ref="AH253:AH316" si="151">IF(OR($AB253&lt;&gt;"",C253="nvl",C253="nhh"),$F253,"")</f>
        <v/>
      </c>
      <c r="AI253" s="471" t="str">
        <f>IF($AB253&lt;&gt;"",VLOOKUP($M253,DMKH!$B$6:$F$1822,3,0),"")</f>
        <v/>
      </c>
      <c r="AJ253" s="472">
        <f t="shared" si="141"/>
        <v>0</v>
      </c>
      <c r="AK253" s="472">
        <f t="shared" si="142"/>
        <v>0</v>
      </c>
      <c r="AL253" s="473">
        <f t="shared" ref="AL253:AL316" si="152">D253</f>
        <v>0</v>
      </c>
      <c r="AM253" s="473" t="str">
        <f t="shared" ref="AM253:AM316" si="153">IF(D253="","","Ngày "&amp;LEFT(D253,2)&amp;" tháng "&amp;MID(D253,4,2)&amp;" năm "&amp;RIGHT(D253,4))</f>
        <v/>
      </c>
      <c r="AN253" s="474" t="str">
        <f t="shared" ref="AN253:AN316" si="154">V253&amp;M253</f>
        <v/>
      </c>
      <c r="AO253" s="475" t="str">
        <f t="shared" ref="AO253:AO316" si="155">W253&amp;M253</f>
        <v/>
      </c>
      <c r="AP253" s="475" t="str">
        <f t="shared" ref="AP253:AP316" si="156">IF($AB253="","",IF(OR(MID($D253,4,2)="01",MID($D253,4,2)="02",MID($D253,4,2)="03"),"1",IF(OR(MID($D253,4,2)="04",MID($D253,4,2)="05",MID($D253,4,2)="06"),"2",IF(OR(MID($D253,4,2)="07",MID($D253,4,2)="08",MID($D253,4,2)="09"),"3",IF(OR(MID($D253,4,2)="10",MID($D253,4,2)="11",MID($D253,4,2)="12"),"4")))))</f>
        <v/>
      </c>
      <c r="AQ253" s="475" t="str">
        <f t="shared" ref="AQ253:AQ316" si="157">A253&amp;"-"&amp;V253</f>
        <v>0-</v>
      </c>
      <c r="AR253" s="475" t="str">
        <f t="shared" ref="AR253:AR316" si="158">A253&amp;"-"&amp;W253</f>
        <v>0-</v>
      </c>
      <c r="AS253" s="475" t="str">
        <f t="shared" si="143"/>
        <v/>
      </c>
      <c r="AT253" s="475" t="str">
        <f t="shared" si="144"/>
        <v/>
      </c>
      <c r="AU253" s="475" t="str">
        <f t="shared" ref="AU253:AU316" si="159">$A253&amp;$H253&amp;$U253&amp;$V253</f>
        <v>0</v>
      </c>
      <c r="AV253" s="475" t="str">
        <f t="shared" ref="AV253:AV316" si="160">$A253&amp;$U253&amp;$W253</f>
        <v>0</v>
      </c>
      <c r="AW253" s="475" t="str">
        <f t="shared" ref="AW253:AW316" si="161">$A253&amp;"-"&amp;V253&amp;"-"&amp;W253</f>
        <v>0--</v>
      </c>
    </row>
    <row r="254" spans="1:49">
      <c r="A254" s="452">
        <f t="shared" si="146"/>
        <v>0</v>
      </c>
      <c r="B254" s="476"/>
      <c r="C254" s="476"/>
      <c r="D254" s="463"/>
      <c r="E254" s="463"/>
      <c r="F254" s="455"/>
      <c r="G254" s="456" t="str">
        <f t="array" ref="G254">IF(B254&lt;&gt;"",IF(AND(OR(V254=V253,W254=W253),F254=F253,K254=K253,N254=N253),G253,MAX(IF(B254=B$6:$B253,$G$6:G253))+1),"")</f>
        <v/>
      </c>
      <c r="H254" s="457" t="str">
        <f t="shared" si="147"/>
        <v/>
      </c>
      <c r="I254" s="457" t="str">
        <f t="array" ref="I254">IF(C254&lt;&gt;"",IF(AND(OR(V254=V253,W254=W253),F254=F253,K254=K253,N254=N253),I253,MAX(IF(C254=C$6:$C253,$I$6:I253))+1),"")</f>
        <v/>
      </c>
      <c r="J254" s="457" t="str">
        <f t="shared" si="148"/>
        <v/>
      </c>
      <c r="K254" s="1065"/>
      <c r="L254" s="459" t="str">
        <f>IF($K254&gt;0,VLOOKUP($K254,NV!$B$4:$C$33,2,0),"")</f>
        <v/>
      </c>
      <c r="M254" s="460"/>
      <c r="N254" s="461" t="str">
        <f t="shared" si="133"/>
        <v/>
      </c>
      <c r="O254" s="458"/>
      <c r="P254" s="458"/>
      <c r="Q254" s="461" t="str">
        <f t="shared" si="134"/>
        <v/>
      </c>
      <c r="R254" s="458"/>
      <c r="S254" s="458"/>
      <c r="T254" s="462" t="str">
        <f>IFERROR(INDEX(NX!$L$9:$L$168,MATCH($A254&amp;$P254,NX!$B$9:$B$169,0)),"")</f>
        <v/>
      </c>
      <c r="U254" s="458"/>
      <c r="V254" s="463"/>
      <c r="W254" s="463"/>
      <c r="X254" s="464"/>
      <c r="Y254" s="452" t="str">
        <f t="shared" si="135"/>
        <v/>
      </c>
      <c r="Z254" s="452" t="str">
        <f t="shared" si="136"/>
        <v/>
      </c>
      <c r="AA254" s="465" t="str">
        <f t="shared" si="149"/>
        <v>Trùng mã</v>
      </c>
      <c r="AB254" s="466"/>
      <c r="AC254" s="467">
        <f t="shared" si="150"/>
        <v>0</v>
      </c>
      <c r="AD254" s="468" t="str">
        <f t="shared" si="137"/>
        <v/>
      </c>
      <c r="AE254" s="468" t="str">
        <f t="shared" si="138"/>
        <v/>
      </c>
      <c r="AF254" s="469" t="str">
        <f t="shared" si="139"/>
        <v/>
      </c>
      <c r="AG254" s="468" t="str">
        <f t="shared" si="140"/>
        <v/>
      </c>
      <c r="AH254" s="470" t="str">
        <f t="shared" si="151"/>
        <v/>
      </c>
      <c r="AI254" s="471" t="str">
        <f>IF($AB254&lt;&gt;"",VLOOKUP($M254,DMKH!$B$6:$F$1822,3,0),"")</f>
        <v/>
      </c>
      <c r="AJ254" s="472">
        <f t="shared" si="141"/>
        <v>0</v>
      </c>
      <c r="AK254" s="472">
        <f t="shared" si="142"/>
        <v>0</v>
      </c>
      <c r="AL254" s="473">
        <f t="shared" si="152"/>
        <v>0</v>
      </c>
      <c r="AM254" s="473" t="str">
        <f t="shared" si="153"/>
        <v/>
      </c>
      <c r="AN254" s="474" t="str">
        <f t="shared" si="154"/>
        <v/>
      </c>
      <c r="AO254" s="475" t="str">
        <f t="shared" si="155"/>
        <v/>
      </c>
      <c r="AP254" s="475" t="str">
        <f t="shared" si="156"/>
        <v/>
      </c>
      <c r="AQ254" s="475" t="str">
        <f t="shared" si="157"/>
        <v>0-</v>
      </c>
      <c r="AR254" s="475" t="str">
        <f t="shared" si="158"/>
        <v>0-</v>
      </c>
      <c r="AS254" s="475" t="str">
        <f t="shared" si="143"/>
        <v/>
      </c>
      <c r="AT254" s="475" t="str">
        <f t="shared" si="144"/>
        <v/>
      </c>
      <c r="AU254" s="475" t="str">
        <f t="shared" si="159"/>
        <v>0</v>
      </c>
      <c r="AV254" s="475" t="str">
        <f t="shared" si="160"/>
        <v>0</v>
      </c>
      <c r="AW254" s="475" t="str">
        <f t="shared" si="161"/>
        <v>0--</v>
      </c>
    </row>
    <row r="255" spans="1:49">
      <c r="A255" s="452">
        <f t="shared" si="146"/>
        <v>0</v>
      </c>
      <c r="B255" s="476"/>
      <c r="C255" s="476"/>
      <c r="D255" s="463"/>
      <c r="E255" s="463"/>
      <c r="F255" s="455"/>
      <c r="G255" s="456" t="str">
        <f t="array" ref="G255">IF(B255&lt;&gt;"",IF(AND(OR(V255=V254,W255=W254),F255=F254,K255=K254,N255=N254),G254,MAX(IF(B255=B$6:$B254,$G$6:G254))+1),"")</f>
        <v/>
      </c>
      <c r="H255" s="457" t="str">
        <f t="shared" si="147"/>
        <v/>
      </c>
      <c r="I255" s="457" t="str">
        <f t="array" ref="I255">IF(C255&lt;&gt;"",IF(AND(OR(V255=V254,W255=W254),F255=F254,K255=K254,N255=N254),I254,MAX(IF(C255=C$6:$C254,$I$6:I254))+1),"")</f>
        <v/>
      </c>
      <c r="J255" s="457" t="str">
        <f t="shared" si="148"/>
        <v/>
      </c>
      <c r="K255" s="1065"/>
      <c r="L255" s="459" t="str">
        <f>IF($K255&gt;0,VLOOKUP($K255,NV!$B$4:$C$33,2,0),"")</f>
        <v/>
      </c>
      <c r="M255" s="460"/>
      <c r="N255" s="461" t="str">
        <f t="shared" si="133"/>
        <v/>
      </c>
      <c r="O255" s="458"/>
      <c r="P255" s="458"/>
      <c r="Q255" s="461" t="str">
        <f t="shared" si="134"/>
        <v/>
      </c>
      <c r="R255" s="458"/>
      <c r="S255" s="458"/>
      <c r="T255" s="462" t="str">
        <f>IFERROR(INDEX(NX!$L$9:$L$168,MATCH($A255&amp;$P255,NX!$B$9:$B$169,0)),"")</f>
        <v/>
      </c>
      <c r="U255" s="458"/>
      <c r="V255" s="463"/>
      <c r="W255" s="463"/>
      <c r="X255" s="464"/>
      <c r="Y255" s="452" t="str">
        <f t="shared" si="135"/>
        <v/>
      </c>
      <c r="Z255" s="452" t="str">
        <f t="shared" si="136"/>
        <v/>
      </c>
      <c r="AA255" s="465" t="str">
        <f t="shared" si="149"/>
        <v>Trùng mã</v>
      </c>
      <c r="AB255" s="466"/>
      <c r="AC255" s="467">
        <f t="shared" si="150"/>
        <v>0</v>
      </c>
      <c r="AD255" s="468" t="str">
        <f t="shared" si="137"/>
        <v/>
      </c>
      <c r="AE255" s="468" t="str">
        <f t="shared" si="138"/>
        <v/>
      </c>
      <c r="AF255" s="469" t="str">
        <f t="shared" si="139"/>
        <v/>
      </c>
      <c r="AG255" s="468" t="str">
        <f t="shared" si="140"/>
        <v/>
      </c>
      <c r="AH255" s="470" t="str">
        <f t="shared" si="151"/>
        <v/>
      </c>
      <c r="AI255" s="471" t="str">
        <f>IF($AB255&lt;&gt;"",VLOOKUP($M255,DMKH!$B$6:$F$1822,3,0),"")</f>
        <v/>
      </c>
      <c r="AJ255" s="472">
        <f t="shared" si="141"/>
        <v>0</v>
      </c>
      <c r="AK255" s="472">
        <f t="shared" si="142"/>
        <v>0</v>
      </c>
      <c r="AL255" s="473">
        <f t="shared" si="152"/>
        <v>0</v>
      </c>
      <c r="AM255" s="473" t="str">
        <f t="shared" si="153"/>
        <v/>
      </c>
      <c r="AN255" s="474" t="str">
        <f t="shared" si="154"/>
        <v/>
      </c>
      <c r="AO255" s="475" t="str">
        <f t="shared" si="155"/>
        <v/>
      </c>
      <c r="AP255" s="475" t="str">
        <f t="shared" si="156"/>
        <v/>
      </c>
      <c r="AQ255" s="475" t="str">
        <f t="shared" si="157"/>
        <v>0-</v>
      </c>
      <c r="AR255" s="475" t="str">
        <f t="shared" si="158"/>
        <v>0-</v>
      </c>
      <c r="AS255" s="475" t="str">
        <f t="shared" si="143"/>
        <v/>
      </c>
      <c r="AT255" s="475" t="str">
        <f t="shared" si="144"/>
        <v/>
      </c>
      <c r="AU255" s="475" t="str">
        <f t="shared" si="159"/>
        <v>0</v>
      </c>
      <c r="AV255" s="475" t="str">
        <f t="shared" si="160"/>
        <v>0</v>
      </c>
      <c r="AW255" s="475" t="str">
        <f t="shared" si="161"/>
        <v>0--</v>
      </c>
    </row>
    <row r="256" spans="1:49">
      <c r="A256" s="452">
        <f t="shared" si="146"/>
        <v>0</v>
      </c>
      <c r="B256" s="476"/>
      <c r="C256" s="476"/>
      <c r="D256" s="463"/>
      <c r="E256" s="463"/>
      <c r="F256" s="455"/>
      <c r="G256" s="456" t="str">
        <f t="array" ref="G256">IF(B256&lt;&gt;"",IF(AND(OR(V256=V255,W256=W255),F256=F255,K256=K255,N256=N255),G255,MAX(IF(B256=B$6:$B255,$G$6:G255))+1),"")</f>
        <v/>
      </c>
      <c r="H256" s="457" t="str">
        <f t="shared" si="147"/>
        <v/>
      </c>
      <c r="I256" s="457" t="str">
        <f t="array" ref="I256">IF(C256&lt;&gt;"",IF(AND(OR(V256=V255,W256=W255),F256=F255,K256=K255,N256=N255),I255,MAX(IF(C256=C$6:$C255,$I$6:I255))+1),"")</f>
        <v/>
      </c>
      <c r="J256" s="457" t="str">
        <f t="shared" si="148"/>
        <v/>
      </c>
      <c r="K256" s="1065"/>
      <c r="L256" s="459" t="str">
        <f>IF($K256&gt;0,VLOOKUP($K256,NV!$B$4:$C$33,2,0),"")</f>
        <v/>
      </c>
      <c r="M256" s="460"/>
      <c r="N256" s="461" t="str">
        <f t="shared" si="133"/>
        <v/>
      </c>
      <c r="O256" s="458"/>
      <c r="P256" s="458"/>
      <c r="Q256" s="461" t="str">
        <f t="shared" si="134"/>
        <v/>
      </c>
      <c r="R256" s="458"/>
      <c r="S256" s="458"/>
      <c r="T256" s="462" t="str">
        <f>IFERROR(INDEX(NX!$L$9:$L$168,MATCH($A256&amp;$P256,NX!$B$9:$B$169,0)),"")</f>
        <v/>
      </c>
      <c r="U256" s="458"/>
      <c r="V256" s="463"/>
      <c r="W256" s="463"/>
      <c r="X256" s="464"/>
      <c r="Y256" s="452" t="str">
        <f t="shared" si="135"/>
        <v/>
      </c>
      <c r="Z256" s="452" t="str">
        <f t="shared" si="136"/>
        <v/>
      </c>
      <c r="AA256" s="465" t="str">
        <f t="shared" si="149"/>
        <v>Trùng mã</v>
      </c>
      <c r="AB256" s="466"/>
      <c r="AC256" s="467">
        <f t="shared" si="150"/>
        <v>0</v>
      </c>
      <c r="AD256" s="468" t="str">
        <f t="shared" si="137"/>
        <v/>
      </c>
      <c r="AE256" s="468" t="str">
        <f t="shared" si="138"/>
        <v/>
      </c>
      <c r="AF256" s="469" t="str">
        <f t="shared" si="139"/>
        <v/>
      </c>
      <c r="AG256" s="468" t="str">
        <f t="shared" si="140"/>
        <v/>
      </c>
      <c r="AH256" s="470" t="str">
        <f t="shared" si="151"/>
        <v/>
      </c>
      <c r="AI256" s="471" t="str">
        <f>IF($AB256&lt;&gt;"",VLOOKUP($M256,DMKH!$B$6:$F$1822,3,0),"")</f>
        <v/>
      </c>
      <c r="AJ256" s="472">
        <f t="shared" si="141"/>
        <v>0</v>
      </c>
      <c r="AK256" s="472">
        <f t="shared" si="142"/>
        <v>0</v>
      </c>
      <c r="AL256" s="473">
        <f t="shared" si="152"/>
        <v>0</v>
      </c>
      <c r="AM256" s="473" t="str">
        <f t="shared" si="153"/>
        <v/>
      </c>
      <c r="AN256" s="474" t="str">
        <f t="shared" si="154"/>
        <v/>
      </c>
      <c r="AO256" s="475" t="str">
        <f t="shared" si="155"/>
        <v/>
      </c>
      <c r="AP256" s="475" t="str">
        <f t="shared" si="156"/>
        <v/>
      </c>
      <c r="AQ256" s="475" t="str">
        <f t="shared" si="157"/>
        <v>0-</v>
      </c>
      <c r="AR256" s="475" t="str">
        <f t="shared" si="158"/>
        <v>0-</v>
      </c>
      <c r="AS256" s="475" t="str">
        <f t="shared" si="143"/>
        <v/>
      </c>
      <c r="AT256" s="475" t="str">
        <f t="shared" si="144"/>
        <v/>
      </c>
      <c r="AU256" s="475" t="str">
        <f t="shared" si="159"/>
        <v>0</v>
      </c>
      <c r="AV256" s="475" t="str">
        <f t="shared" si="160"/>
        <v>0</v>
      </c>
      <c r="AW256" s="475" t="str">
        <f t="shared" si="161"/>
        <v>0--</v>
      </c>
    </row>
    <row r="257" spans="1:49">
      <c r="A257" s="452">
        <f t="shared" si="146"/>
        <v>0</v>
      </c>
      <c r="B257" s="476"/>
      <c r="C257" s="476"/>
      <c r="D257" s="463"/>
      <c r="E257" s="463"/>
      <c r="F257" s="455"/>
      <c r="G257" s="456" t="str">
        <f t="array" ref="G257">IF(B257&lt;&gt;"",IF(AND(OR(V257=V256,W257=W256),F257=F256,K257=K256,N257=N256),G256,MAX(IF(B257=B$6:$B256,$G$6:G256))+1),"")</f>
        <v/>
      </c>
      <c r="H257" s="457" t="str">
        <f t="shared" si="147"/>
        <v/>
      </c>
      <c r="I257" s="457" t="str">
        <f t="array" ref="I257">IF(C257&lt;&gt;"",IF(AND(OR(V257=V256,W257=W256),F257=F256,K257=K256,N257=N256),I256,MAX(IF(C257=C$6:$C256,$I$6:I256))+1),"")</f>
        <v/>
      </c>
      <c r="J257" s="457" t="str">
        <f t="shared" si="148"/>
        <v/>
      </c>
      <c r="K257" s="1065"/>
      <c r="L257" s="459" t="str">
        <f>IF($K257&gt;0,VLOOKUP($K257,NV!$B$4:$C$33,2,0),"")</f>
        <v/>
      </c>
      <c r="M257" s="460"/>
      <c r="N257" s="461" t="str">
        <f t="shared" si="133"/>
        <v/>
      </c>
      <c r="O257" s="458"/>
      <c r="P257" s="458"/>
      <c r="Q257" s="461" t="str">
        <f t="shared" si="134"/>
        <v/>
      </c>
      <c r="R257" s="458"/>
      <c r="S257" s="458"/>
      <c r="T257" s="462" t="str">
        <f>IFERROR(INDEX(NX!$L$9:$L$168,MATCH($A257&amp;$P257,NX!$B$9:$B$169,0)),"")</f>
        <v/>
      </c>
      <c r="U257" s="458"/>
      <c r="V257" s="463"/>
      <c r="W257" s="463"/>
      <c r="X257" s="464"/>
      <c r="Y257" s="452" t="str">
        <f t="shared" si="135"/>
        <v/>
      </c>
      <c r="Z257" s="452" t="str">
        <f t="shared" si="136"/>
        <v/>
      </c>
      <c r="AA257" s="465" t="str">
        <f t="shared" si="149"/>
        <v>Trùng mã</v>
      </c>
      <c r="AB257" s="466"/>
      <c r="AC257" s="467">
        <f t="shared" si="150"/>
        <v>0</v>
      </c>
      <c r="AD257" s="468" t="str">
        <f t="shared" si="137"/>
        <v/>
      </c>
      <c r="AE257" s="468" t="str">
        <f t="shared" si="138"/>
        <v/>
      </c>
      <c r="AF257" s="469" t="str">
        <f t="shared" si="139"/>
        <v/>
      </c>
      <c r="AG257" s="468" t="str">
        <f t="shared" si="140"/>
        <v/>
      </c>
      <c r="AH257" s="470" t="str">
        <f t="shared" si="151"/>
        <v/>
      </c>
      <c r="AI257" s="471" t="str">
        <f>IF($AB257&lt;&gt;"",VLOOKUP($M257,DMKH!$B$6:$F$1822,3,0),"")</f>
        <v/>
      </c>
      <c r="AJ257" s="472">
        <f t="shared" si="141"/>
        <v>0</v>
      </c>
      <c r="AK257" s="472">
        <f t="shared" si="142"/>
        <v>0</v>
      </c>
      <c r="AL257" s="473">
        <f t="shared" si="152"/>
        <v>0</v>
      </c>
      <c r="AM257" s="473" t="str">
        <f t="shared" si="153"/>
        <v/>
      </c>
      <c r="AN257" s="474" t="str">
        <f t="shared" si="154"/>
        <v/>
      </c>
      <c r="AO257" s="475" t="str">
        <f t="shared" si="155"/>
        <v/>
      </c>
      <c r="AP257" s="475" t="str">
        <f t="shared" si="156"/>
        <v/>
      </c>
      <c r="AQ257" s="475" t="str">
        <f t="shared" si="157"/>
        <v>0-</v>
      </c>
      <c r="AR257" s="475" t="str">
        <f t="shared" si="158"/>
        <v>0-</v>
      </c>
      <c r="AS257" s="475" t="str">
        <f t="shared" si="143"/>
        <v/>
      </c>
      <c r="AT257" s="475" t="str">
        <f t="shared" si="144"/>
        <v/>
      </c>
      <c r="AU257" s="475" t="str">
        <f t="shared" si="159"/>
        <v>0</v>
      </c>
      <c r="AV257" s="475" t="str">
        <f t="shared" si="160"/>
        <v>0</v>
      </c>
      <c r="AW257" s="475" t="str">
        <f t="shared" si="161"/>
        <v>0--</v>
      </c>
    </row>
    <row r="258" spans="1:49">
      <c r="A258" s="452">
        <f t="shared" si="146"/>
        <v>0</v>
      </c>
      <c r="B258" s="476"/>
      <c r="C258" s="476"/>
      <c r="D258" s="463"/>
      <c r="E258" s="463"/>
      <c r="F258" s="455"/>
      <c r="G258" s="456" t="str">
        <f t="array" ref="G258">IF(B258&lt;&gt;"",IF(AND(OR(V258=V257,W258=W257),F258=F257,K258=K257,N258=N257),G257,MAX(IF(B258=B$6:$B257,$G$6:G257))+1),"")</f>
        <v/>
      </c>
      <c r="H258" s="457" t="str">
        <f t="shared" si="147"/>
        <v/>
      </c>
      <c r="I258" s="457" t="str">
        <f t="array" ref="I258">IF(C258&lt;&gt;"",IF(AND(OR(V258=V257,W258=W257),F258=F257,K258=K257,N258=N257),I257,MAX(IF(C258=C$6:$C257,$I$6:I257))+1),"")</f>
        <v/>
      </c>
      <c r="J258" s="457" t="str">
        <f t="shared" si="148"/>
        <v/>
      </c>
      <c r="K258" s="1065"/>
      <c r="L258" s="459" t="str">
        <f>IF($K258&gt;0,VLOOKUP($K258,NV!$B$4:$C$33,2,0),"")</f>
        <v/>
      </c>
      <c r="M258" s="460"/>
      <c r="N258" s="461" t="str">
        <f t="shared" si="133"/>
        <v/>
      </c>
      <c r="O258" s="458"/>
      <c r="P258" s="458"/>
      <c r="Q258" s="461" t="str">
        <f t="shared" si="134"/>
        <v/>
      </c>
      <c r="R258" s="458"/>
      <c r="S258" s="458"/>
      <c r="T258" s="462" t="str">
        <f>IFERROR(INDEX(NX!$L$9:$L$168,MATCH($A258&amp;$P258,NX!$B$9:$B$169,0)),"")</f>
        <v/>
      </c>
      <c r="U258" s="458"/>
      <c r="V258" s="463"/>
      <c r="W258" s="463"/>
      <c r="X258" s="464"/>
      <c r="Y258" s="452" t="str">
        <f t="shared" si="135"/>
        <v/>
      </c>
      <c r="Z258" s="452" t="str">
        <f t="shared" si="136"/>
        <v/>
      </c>
      <c r="AA258" s="465" t="str">
        <f t="shared" si="149"/>
        <v>Trùng mã</v>
      </c>
      <c r="AB258" s="466"/>
      <c r="AC258" s="467">
        <f t="shared" si="150"/>
        <v>0</v>
      </c>
      <c r="AD258" s="468" t="str">
        <f t="shared" si="137"/>
        <v/>
      </c>
      <c r="AE258" s="468" t="str">
        <f t="shared" si="138"/>
        <v/>
      </c>
      <c r="AF258" s="469" t="str">
        <f t="shared" si="139"/>
        <v/>
      </c>
      <c r="AG258" s="468" t="str">
        <f t="shared" si="140"/>
        <v/>
      </c>
      <c r="AH258" s="470" t="str">
        <f t="shared" si="151"/>
        <v/>
      </c>
      <c r="AI258" s="471" t="str">
        <f>IF($AB258&lt;&gt;"",VLOOKUP($M258,DMKH!$B$6:$F$1822,3,0),"")</f>
        <v/>
      </c>
      <c r="AJ258" s="472">
        <f t="shared" si="141"/>
        <v>0</v>
      </c>
      <c r="AK258" s="472">
        <f t="shared" si="142"/>
        <v>0</v>
      </c>
      <c r="AL258" s="473">
        <f t="shared" si="152"/>
        <v>0</v>
      </c>
      <c r="AM258" s="473" t="str">
        <f t="shared" si="153"/>
        <v/>
      </c>
      <c r="AN258" s="474" t="str">
        <f t="shared" si="154"/>
        <v/>
      </c>
      <c r="AO258" s="475" t="str">
        <f t="shared" si="155"/>
        <v/>
      </c>
      <c r="AP258" s="475" t="str">
        <f t="shared" si="156"/>
        <v/>
      </c>
      <c r="AQ258" s="475" t="str">
        <f t="shared" si="157"/>
        <v>0-</v>
      </c>
      <c r="AR258" s="475" t="str">
        <f t="shared" si="158"/>
        <v>0-</v>
      </c>
      <c r="AS258" s="475" t="str">
        <f t="shared" si="143"/>
        <v/>
      </c>
      <c r="AT258" s="475" t="str">
        <f t="shared" si="144"/>
        <v/>
      </c>
      <c r="AU258" s="475" t="str">
        <f t="shared" si="159"/>
        <v>0</v>
      </c>
      <c r="AV258" s="475" t="str">
        <f t="shared" si="160"/>
        <v>0</v>
      </c>
      <c r="AW258" s="475" t="str">
        <f t="shared" si="161"/>
        <v>0--</v>
      </c>
    </row>
    <row r="259" spans="1:49">
      <c r="A259" s="452">
        <f t="shared" si="146"/>
        <v>0</v>
      </c>
      <c r="B259" s="476"/>
      <c r="C259" s="476"/>
      <c r="D259" s="463"/>
      <c r="E259" s="463"/>
      <c r="F259" s="455"/>
      <c r="G259" s="456" t="str">
        <f t="array" ref="G259">IF(B259&lt;&gt;"",IF(AND(OR(V259=V258,W259=W258),F259=F258,K259=K258,N259=N258),G258,MAX(IF(B259=B$6:$B258,$G$6:G258))+1),"")</f>
        <v/>
      </c>
      <c r="H259" s="457" t="str">
        <f t="shared" si="147"/>
        <v/>
      </c>
      <c r="I259" s="457" t="str">
        <f t="array" ref="I259">IF(C259&lt;&gt;"",IF(AND(OR(V259=V258,W259=W258),F259=F258,K259=K258,N259=N258),I258,MAX(IF(C259=C$6:$C258,$I$6:I258))+1),"")</f>
        <v/>
      </c>
      <c r="J259" s="457" t="str">
        <f t="shared" si="148"/>
        <v/>
      </c>
      <c r="K259" s="1065"/>
      <c r="L259" s="459" t="str">
        <f>IF($K259&gt;0,VLOOKUP($K259,NV!$B$4:$C$33,2,0),"")</f>
        <v/>
      </c>
      <c r="M259" s="460"/>
      <c r="N259" s="461" t="str">
        <f t="shared" si="133"/>
        <v/>
      </c>
      <c r="O259" s="458"/>
      <c r="P259" s="458"/>
      <c r="Q259" s="461" t="str">
        <f t="shared" si="134"/>
        <v/>
      </c>
      <c r="R259" s="458"/>
      <c r="S259" s="458"/>
      <c r="T259" s="462" t="str">
        <f>IFERROR(INDEX(NX!$L$9:$L$168,MATCH($A259&amp;$P259,NX!$B$9:$B$169,0)),"")</f>
        <v/>
      </c>
      <c r="U259" s="458"/>
      <c r="V259" s="463"/>
      <c r="W259" s="463"/>
      <c r="X259" s="464"/>
      <c r="Y259" s="452" t="str">
        <f t="shared" si="135"/>
        <v/>
      </c>
      <c r="Z259" s="452" t="str">
        <f t="shared" si="136"/>
        <v/>
      </c>
      <c r="AA259" s="465" t="str">
        <f t="shared" si="149"/>
        <v>Trùng mã</v>
      </c>
      <c r="AB259" s="466"/>
      <c r="AC259" s="467">
        <f t="shared" si="150"/>
        <v>0</v>
      </c>
      <c r="AD259" s="468" t="str">
        <f t="shared" si="137"/>
        <v/>
      </c>
      <c r="AE259" s="468" t="str">
        <f t="shared" si="138"/>
        <v/>
      </c>
      <c r="AF259" s="469" t="str">
        <f t="shared" si="139"/>
        <v/>
      </c>
      <c r="AG259" s="468" t="str">
        <f t="shared" si="140"/>
        <v/>
      </c>
      <c r="AH259" s="470" t="str">
        <f t="shared" si="151"/>
        <v/>
      </c>
      <c r="AI259" s="471" t="str">
        <f>IF($AB259&lt;&gt;"",VLOOKUP($M259,DMKH!$B$6:$F$1822,3,0),"")</f>
        <v/>
      </c>
      <c r="AJ259" s="472">
        <f t="shared" si="141"/>
        <v>0</v>
      </c>
      <c r="AK259" s="472">
        <f t="shared" si="142"/>
        <v>0</v>
      </c>
      <c r="AL259" s="473">
        <f t="shared" si="152"/>
        <v>0</v>
      </c>
      <c r="AM259" s="473" t="str">
        <f t="shared" si="153"/>
        <v/>
      </c>
      <c r="AN259" s="474" t="str">
        <f t="shared" si="154"/>
        <v/>
      </c>
      <c r="AO259" s="475" t="str">
        <f t="shared" si="155"/>
        <v/>
      </c>
      <c r="AP259" s="475" t="str">
        <f t="shared" si="156"/>
        <v/>
      </c>
      <c r="AQ259" s="475" t="str">
        <f t="shared" si="157"/>
        <v>0-</v>
      </c>
      <c r="AR259" s="475" t="str">
        <f t="shared" si="158"/>
        <v>0-</v>
      </c>
      <c r="AS259" s="475" t="str">
        <f t="shared" si="143"/>
        <v/>
      </c>
      <c r="AT259" s="475" t="str">
        <f t="shared" si="144"/>
        <v/>
      </c>
      <c r="AU259" s="475" t="str">
        <f t="shared" si="159"/>
        <v>0</v>
      </c>
      <c r="AV259" s="475" t="str">
        <f t="shared" si="160"/>
        <v>0</v>
      </c>
      <c r="AW259" s="475" t="str">
        <f t="shared" si="161"/>
        <v>0--</v>
      </c>
    </row>
    <row r="260" spans="1:49">
      <c r="A260" s="452">
        <f t="shared" si="146"/>
        <v>0</v>
      </c>
      <c r="B260" s="476"/>
      <c r="C260" s="476"/>
      <c r="D260" s="463"/>
      <c r="E260" s="463"/>
      <c r="F260" s="455"/>
      <c r="G260" s="456" t="str">
        <f t="array" ref="G260">IF(B260&lt;&gt;"",IF(AND(OR(V260=V259,W260=W259),F260=F259,K260=K259,N260=N259),G259,MAX(IF(B260=B$6:$B259,$G$6:G259))+1),"")</f>
        <v/>
      </c>
      <c r="H260" s="457" t="str">
        <f t="shared" si="147"/>
        <v/>
      </c>
      <c r="I260" s="457" t="str">
        <f t="array" ref="I260">IF(C260&lt;&gt;"",IF(AND(OR(V260=V259,W260=W259),F260=F259,K260=K259,N260=N259),I259,MAX(IF(C260=C$6:$C259,$I$6:I259))+1),"")</f>
        <v/>
      </c>
      <c r="J260" s="457" t="str">
        <f t="shared" si="148"/>
        <v/>
      </c>
      <c r="K260" s="1065"/>
      <c r="L260" s="459" t="str">
        <f>IF($K260&gt;0,VLOOKUP($K260,NV!$B$4:$C$33,2,0),"")</f>
        <v/>
      </c>
      <c r="M260" s="460"/>
      <c r="N260" s="461" t="str">
        <f t="shared" si="133"/>
        <v/>
      </c>
      <c r="O260" s="458"/>
      <c r="P260" s="458"/>
      <c r="Q260" s="461" t="str">
        <f t="shared" si="134"/>
        <v/>
      </c>
      <c r="R260" s="458"/>
      <c r="S260" s="458"/>
      <c r="T260" s="462" t="str">
        <f>IFERROR(INDEX(NX!$L$9:$L$168,MATCH($A260&amp;$P260,NX!$B$9:$B$169,0)),"")</f>
        <v/>
      </c>
      <c r="U260" s="458"/>
      <c r="V260" s="463"/>
      <c r="W260" s="463"/>
      <c r="X260" s="464"/>
      <c r="Y260" s="452" t="str">
        <f t="shared" si="135"/>
        <v/>
      </c>
      <c r="Z260" s="452" t="str">
        <f t="shared" si="136"/>
        <v/>
      </c>
      <c r="AA260" s="465" t="str">
        <f t="shared" si="149"/>
        <v>Trùng mã</v>
      </c>
      <c r="AB260" s="466"/>
      <c r="AC260" s="467">
        <f t="shared" si="150"/>
        <v>0</v>
      </c>
      <c r="AD260" s="468" t="str">
        <f t="shared" si="137"/>
        <v/>
      </c>
      <c r="AE260" s="468" t="str">
        <f t="shared" si="138"/>
        <v/>
      </c>
      <c r="AF260" s="469" t="str">
        <f t="shared" si="139"/>
        <v/>
      </c>
      <c r="AG260" s="468" t="str">
        <f t="shared" si="140"/>
        <v/>
      </c>
      <c r="AH260" s="470" t="str">
        <f t="shared" si="151"/>
        <v/>
      </c>
      <c r="AI260" s="471" t="str">
        <f>IF($AB260&lt;&gt;"",VLOOKUP($M260,DMKH!$B$6:$F$1822,3,0),"")</f>
        <v/>
      </c>
      <c r="AJ260" s="472">
        <f t="shared" si="141"/>
        <v>0</v>
      </c>
      <c r="AK260" s="472">
        <f t="shared" si="142"/>
        <v>0</v>
      </c>
      <c r="AL260" s="473">
        <f t="shared" si="152"/>
        <v>0</v>
      </c>
      <c r="AM260" s="473" t="str">
        <f t="shared" si="153"/>
        <v/>
      </c>
      <c r="AN260" s="474" t="str">
        <f t="shared" si="154"/>
        <v/>
      </c>
      <c r="AO260" s="475" t="str">
        <f t="shared" si="155"/>
        <v/>
      </c>
      <c r="AP260" s="475" t="str">
        <f t="shared" si="156"/>
        <v/>
      </c>
      <c r="AQ260" s="475" t="str">
        <f t="shared" si="157"/>
        <v>0-</v>
      </c>
      <c r="AR260" s="475" t="str">
        <f t="shared" si="158"/>
        <v>0-</v>
      </c>
      <c r="AS260" s="475" t="str">
        <f t="shared" si="143"/>
        <v/>
      </c>
      <c r="AT260" s="475" t="str">
        <f t="shared" si="144"/>
        <v/>
      </c>
      <c r="AU260" s="475" t="str">
        <f t="shared" si="159"/>
        <v>0</v>
      </c>
      <c r="AV260" s="475" t="str">
        <f t="shared" si="160"/>
        <v>0</v>
      </c>
      <c r="AW260" s="475" t="str">
        <f t="shared" si="161"/>
        <v>0--</v>
      </c>
    </row>
    <row r="261" spans="1:49">
      <c r="A261" s="452">
        <f t="shared" si="146"/>
        <v>0</v>
      </c>
      <c r="B261" s="476"/>
      <c r="C261" s="476"/>
      <c r="D261" s="463"/>
      <c r="E261" s="463"/>
      <c r="F261" s="455"/>
      <c r="G261" s="456" t="str">
        <f t="array" ref="G261">IF(B261&lt;&gt;"",IF(AND(OR(V261=V260,W261=W260),F261=F260,K261=K260,N261=N260),G260,MAX(IF(B261=B$6:$B260,$G$6:G260))+1),"")</f>
        <v/>
      </c>
      <c r="H261" s="457" t="str">
        <f t="shared" si="147"/>
        <v/>
      </c>
      <c r="I261" s="457" t="str">
        <f t="array" ref="I261">IF(C261&lt;&gt;"",IF(AND(OR(V261=V260,W261=W260),F261=F260,K261=K260,N261=N260),I260,MAX(IF(C261=C$6:$C260,$I$6:I260))+1),"")</f>
        <v/>
      </c>
      <c r="J261" s="457" t="str">
        <f t="shared" si="148"/>
        <v/>
      </c>
      <c r="K261" s="1065"/>
      <c r="L261" s="459" t="str">
        <f>IF($K261&gt;0,VLOOKUP($K261,NV!$B$4:$C$33,2,0),"")</f>
        <v/>
      </c>
      <c r="M261" s="460"/>
      <c r="N261" s="461" t="str">
        <f t="shared" si="133"/>
        <v/>
      </c>
      <c r="O261" s="458"/>
      <c r="P261" s="458"/>
      <c r="Q261" s="461" t="str">
        <f t="shared" si="134"/>
        <v/>
      </c>
      <c r="R261" s="458"/>
      <c r="S261" s="458"/>
      <c r="T261" s="462" t="str">
        <f>IFERROR(INDEX(NX!$L$9:$L$168,MATCH($A261&amp;$P261,NX!$B$9:$B$169,0)),"")</f>
        <v/>
      </c>
      <c r="U261" s="458"/>
      <c r="V261" s="463"/>
      <c r="W261" s="463"/>
      <c r="X261" s="464"/>
      <c r="Y261" s="452" t="str">
        <f t="shared" si="135"/>
        <v/>
      </c>
      <c r="Z261" s="452" t="str">
        <f t="shared" si="136"/>
        <v/>
      </c>
      <c r="AA261" s="465" t="str">
        <f t="shared" si="149"/>
        <v>Trùng mã</v>
      </c>
      <c r="AB261" s="466"/>
      <c r="AC261" s="467">
        <f t="shared" si="150"/>
        <v>0</v>
      </c>
      <c r="AD261" s="468" t="str">
        <f t="shared" si="137"/>
        <v/>
      </c>
      <c r="AE261" s="468" t="str">
        <f t="shared" si="138"/>
        <v/>
      </c>
      <c r="AF261" s="469" t="str">
        <f t="shared" si="139"/>
        <v/>
      </c>
      <c r="AG261" s="468" t="str">
        <f t="shared" si="140"/>
        <v/>
      </c>
      <c r="AH261" s="470" t="str">
        <f t="shared" si="151"/>
        <v/>
      </c>
      <c r="AI261" s="471" t="str">
        <f>IF($AB261&lt;&gt;"",VLOOKUP($M261,DMKH!$B$6:$F$1822,3,0),"")</f>
        <v/>
      </c>
      <c r="AJ261" s="472">
        <f t="shared" si="141"/>
        <v>0</v>
      </c>
      <c r="AK261" s="472">
        <f t="shared" si="142"/>
        <v>0</v>
      </c>
      <c r="AL261" s="473">
        <f t="shared" si="152"/>
        <v>0</v>
      </c>
      <c r="AM261" s="473" t="str">
        <f t="shared" si="153"/>
        <v/>
      </c>
      <c r="AN261" s="474" t="str">
        <f t="shared" si="154"/>
        <v/>
      </c>
      <c r="AO261" s="475" t="str">
        <f t="shared" si="155"/>
        <v/>
      </c>
      <c r="AP261" s="475" t="str">
        <f t="shared" si="156"/>
        <v/>
      </c>
      <c r="AQ261" s="475" t="str">
        <f t="shared" si="157"/>
        <v>0-</v>
      </c>
      <c r="AR261" s="475" t="str">
        <f t="shared" si="158"/>
        <v>0-</v>
      </c>
      <c r="AS261" s="475" t="str">
        <f t="shared" si="143"/>
        <v/>
      </c>
      <c r="AT261" s="475" t="str">
        <f t="shared" si="144"/>
        <v/>
      </c>
      <c r="AU261" s="475" t="str">
        <f t="shared" si="159"/>
        <v>0</v>
      </c>
      <c r="AV261" s="475" t="str">
        <f t="shared" si="160"/>
        <v>0</v>
      </c>
      <c r="AW261" s="475" t="str">
        <f t="shared" si="161"/>
        <v>0--</v>
      </c>
    </row>
    <row r="262" spans="1:49">
      <c r="A262" s="452">
        <f t="shared" si="146"/>
        <v>0</v>
      </c>
      <c r="B262" s="476"/>
      <c r="C262" s="476"/>
      <c r="D262" s="463"/>
      <c r="E262" s="463"/>
      <c r="F262" s="455"/>
      <c r="G262" s="456" t="str">
        <f t="array" ref="G262">IF(B262&lt;&gt;"",IF(AND(OR(V262=V261,W262=W261),F262=F261,K262=K261,N262=N261),G261,MAX(IF(B262=B$6:$B261,$G$6:G261))+1),"")</f>
        <v/>
      </c>
      <c r="H262" s="457" t="str">
        <f t="shared" si="147"/>
        <v/>
      </c>
      <c r="I262" s="457" t="str">
        <f t="array" ref="I262">IF(C262&lt;&gt;"",IF(AND(OR(V262=V261,W262=W261),F262=F261,K262=K261,N262=N261),I261,MAX(IF(C262=C$6:$C261,$I$6:I261))+1),"")</f>
        <v/>
      </c>
      <c r="J262" s="457" t="str">
        <f t="shared" si="148"/>
        <v/>
      </c>
      <c r="K262" s="1065"/>
      <c r="L262" s="459" t="str">
        <f>IF($K262&gt;0,VLOOKUP($K262,NV!$B$4:$C$33,2,0),"")</f>
        <v/>
      </c>
      <c r="M262" s="460"/>
      <c r="N262" s="461" t="str">
        <f t="shared" si="133"/>
        <v/>
      </c>
      <c r="O262" s="458"/>
      <c r="P262" s="458"/>
      <c r="Q262" s="461" t="str">
        <f t="shared" si="134"/>
        <v/>
      </c>
      <c r="R262" s="458"/>
      <c r="S262" s="458"/>
      <c r="T262" s="462" t="str">
        <f>IFERROR(INDEX(NX!$L$9:$L$168,MATCH($A262&amp;$P262,NX!$B$9:$B$169,0)),"")</f>
        <v/>
      </c>
      <c r="U262" s="458"/>
      <c r="V262" s="463"/>
      <c r="W262" s="463"/>
      <c r="X262" s="464"/>
      <c r="Y262" s="452" t="str">
        <f t="shared" si="135"/>
        <v/>
      </c>
      <c r="Z262" s="452" t="str">
        <f t="shared" si="136"/>
        <v/>
      </c>
      <c r="AA262" s="465" t="str">
        <f t="shared" si="149"/>
        <v>Trùng mã</v>
      </c>
      <c r="AB262" s="466"/>
      <c r="AC262" s="467">
        <f t="shared" si="150"/>
        <v>0</v>
      </c>
      <c r="AD262" s="468" t="str">
        <f t="shared" si="137"/>
        <v/>
      </c>
      <c r="AE262" s="468" t="str">
        <f t="shared" si="138"/>
        <v/>
      </c>
      <c r="AF262" s="469" t="str">
        <f t="shared" si="139"/>
        <v/>
      </c>
      <c r="AG262" s="468" t="str">
        <f t="shared" si="140"/>
        <v/>
      </c>
      <c r="AH262" s="470" t="str">
        <f t="shared" si="151"/>
        <v/>
      </c>
      <c r="AI262" s="471" t="str">
        <f>IF($AB262&lt;&gt;"",VLOOKUP($M262,DMKH!$B$6:$F$1822,3,0),"")</f>
        <v/>
      </c>
      <c r="AJ262" s="472">
        <f t="shared" si="141"/>
        <v>0</v>
      </c>
      <c r="AK262" s="472">
        <f t="shared" si="142"/>
        <v>0</v>
      </c>
      <c r="AL262" s="473">
        <f t="shared" si="152"/>
        <v>0</v>
      </c>
      <c r="AM262" s="473" t="str">
        <f t="shared" si="153"/>
        <v/>
      </c>
      <c r="AN262" s="474" t="str">
        <f t="shared" si="154"/>
        <v/>
      </c>
      <c r="AO262" s="475" t="str">
        <f t="shared" si="155"/>
        <v/>
      </c>
      <c r="AP262" s="475" t="str">
        <f t="shared" si="156"/>
        <v/>
      </c>
      <c r="AQ262" s="475" t="str">
        <f t="shared" si="157"/>
        <v>0-</v>
      </c>
      <c r="AR262" s="475" t="str">
        <f t="shared" si="158"/>
        <v>0-</v>
      </c>
      <c r="AS262" s="475" t="str">
        <f t="shared" si="143"/>
        <v/>
      </c>
      <c r="AT262" s="475" t="str">
        <f t="shared" si="144"/>
        <v/>
      </c>
      <c r="AU262" s="475" t="str">
        <f t="shared" si="159"/>
        <v>0</v>
      </c>
      <c r="AV262" s="475" t="str">
        <f t="shared" si="160"/>
        <v>0</v>
      </c>
      <c r="AW262" s="475" t="str">
        <f t="shared" si="161"/>
        <v>0--</v>
      </c>
    </row>
    <row r="263" spans="1:49">
      <c r="A263" s="452">
        <f t="shared" si="146"/>
        <v>0</v>
      </c>
      <c r="B263" s="476"/>
      <c r="C263" s="476"/>
      <c r="D263" s="463"/>
      <c r="E263" s="463"/>
      <c r="F263" s="455"/>
      <c r="G263" s="456" t="str">
        <f t="array" ref="G263">IF(B263&lt;&gt;"",IF(AND(OR(V263=V262,W263=W262),F263=F262,K263=K262,N263=N262),G262,MAX(IF(B263=B$6:$B262,$G$6:G262))+1),"")</f>
        <v/>
      </c>
      <c r="H263" s="457" t="str">
        <f t="shared" si="147"/>
        <v/>
      </c>
      <c r="I263" s="457" t="str">
        <f t="array" ref="I263">IF(C263&lt;&gt;"",IF(AND(OR(V263=V262,W263=W262),F263=F262,K263=K262,N263=N262),I262,MAX(IF(C263=C$6:$C262,$I$6:I262))+1),"")</f>
        <v/>
      </c>
      <c r="J263" s="457" t="str">
        <f t="shared" si="148"/>
        <v/>
      </c>
      <c r="K263" s="1065"/>
      <c r="L263" s="459" t="str">
        <f>IF($K263&gt;0,VLOOKUP($K263,NV!$B$4:$C$33,2,0),"")</f>
        <v/>
      </c>
      <c r="M263" s="460"/>
      <c r="N263" s="461" t="str">
        <f t="shared" ref="N263:N326" si="162">IF($M263&gt;0,VLOOKUP($M263,vkhncc,2,0),"")</f>
        <v/>
      </c>
      <c r="O263" s="458"/>
      <c r="P263" s="458"/>
      <c r="Q263" s="461" t="str">
        <f t="shared" ref="Q263:Q326" si="163">IF($P263&gt;0,VLOOKUP($P263,vvt,2,0),"")</f>
        <v/>
      </c>
      <c r="R263" s="458"/>
      <c r="S263" s="458"/>
      <c r="T263" s="462" t="str">
        <f>IFERROR(INDEX(NX!$L$9:$L$168,MATCH($A263&amp;$P263,NX!$B$9:$B$169,0)),"")</f>
        <v/>
      </c>
      <c r="U263" s="458"/>
      <c r="V263" s="463"/>
      <c r="W263" s="463"/>
      <c r="X263" s="464"/>
      <c r="Y263" s="452" t="str">
        <f t="shared" ref="Y263:Y326" si="164">IF($V263="","",IF(ISNA(VLOOKUP($V263,mtk,1,0)),"Không có",VLOOKUP($V263,mtk,1,0)))</f>
        <v/>
      </c>
      <c r="Z263" s="452" t="str">
        <f t="shared" ref="Z263:Z326" si="165">IF($V263="","",IF(ISNA(VLOOKUP($W263,mtk,1,0)),"Không có",VLOOKUP($W263,mtk,1,0)))</f>
        <v/>
      </c>
      <c r="AA263" s="465" t="str">
        <f t="shared" si="149"/>
        <v>Trùng mã</v>
      </c>
      <c r="AB263" s="466"/>
      <c r="AC263" s="467">
        <f t="shared" si="150"/>
        <v>0</v>
      </c>
      <c r="AD263" s="468" t="str">
        <f t="shared" ref="AD263:AD326" si="166">IF($M263="","",VLOOKUP($M263,vkhncc,2,0))</f>
        <v/>
      </c>
      <c r="AE263" s="468" t="str">
        <f t="shared" ref="AE263:AE326" si="167">IF($M263="","",VLOOKUP($M263,vkhncc,4,0))</f>
        <v/>
      </c>
      <c r="AF263" s="469" t="str">
        <f t="shared" ref="AF263:AF326" si="168">IF($AB263&lt;&gt;"",VLOOKUP($M263,vkhncc,7,0),"")</f>
        <v/>
      </c>
      <c r="AG263" s="468" t="str">
        <f t="shared" ref="AG263:AG326" si="169">IF($AB263&lt;&gt;"",VLOOKUP($M263,vkhncc,8,0),"")</f>
        <v/>
      </c>
      <c r="AH263" s="470" t="str">
        <f t="shared" si="151"/>
        <v/>
      </c>
      <c r="AI263" s="471" t="str">
        <f>IF($AB263&lt;&gt;"",VLOOKUP($M263,DMKH!$B$6:$F$1822,3,0),"")</f>
        <v/>
      </c>
      <c r="AJ263" s="472">
        <f t="shared" si="141"/>
        <v>0</v>
      </c>
      <c r="AK263" s="472">
        <f t="shared" si="142"/>
        <v>0</v>
      </c>
      <c r="AL263" s="473">
        <f t="shared" si="152"/>
        <v>0</v>
      </c>
      <c r="AM263" s="473" t="str">
        <f t="shared" si="153"/>
        <v/>
      </c>
      <c r="AN263" s="474" t="str">
        <f t="shared" si="154"/>
        <v/>
      </c>
      <c r="AO263" s="475" t="str">
        <f t="shared" si="155"/>
        <v/>
      </c>
      <c r="AP263" s="475" t="str">
        <f t="shared" si="156"/>
        <v/>
      </c>
      <c r="AQ263" s="475" t="str">
        <f t="shared" si="157"/>
        <v>0-</v>
      </c>
      <c r="AR263" s="475" t="str">
        <f t="shared" si="158"/>
        <v>0-</v>
      </c>
      <c r="AS263" s="475" t="str">
        <f t="shared" si="143"/>
        <v/>
      </c>
      <c r="AT263" s="475" t="str">
        <f t="shared" si="144"/>
        <v/>
      </c>
      <c r="AU263" s="475" t="str">
        <f t="shared" si="159"/>
        <v>0</v>
      </c>
      <c r="AV263" s="475" t="str">
        <f t="shared" si="160"/>
        <v>0</v>
      </c>
      <c r="AW263" s="475" t="str">
        <f t="shared" si="161"/>
        <v>0--</v>
      </c>
    </row>
    <row r="264" spans="1:49">
      <c r="A264" s="452">
        <f t="shared" si="146"/>
        <v>0</v>
      </c>
      <c r="B264" s="476"/>
      <c r="C264" s="476"/>
      <c r="D264" s="463"/>
      <c r="E264" s="463"/>
      <c r="F264" s="455"/>
      <c r="G264" s="456" t="str">
        <f t="array" ref="G264">IF(B264&lt;&gt;"",IF(AND(OR(V264=V263,W264=W263),F264=F263,K264=K263,N264=N263),G263,MAX(IF(B264=B$6:$B263,$G$6:G263))+1),"")</f>
        <v/>
      </c>
      <c r="H264" s="457" t="str">
        <f t="shared" si="147"/>
        <v/>
      </c>
      <c r="I264" s="457" t="str">
        <f t="array" ref="I264">IF(C264&lt;&gt;"",IF(AND(OR(V264=V263,W264=W263),F264=F263,K264=K263,N264=N263),I263,MAX(IF(C264=C$6:$C263,$I$6:I263))+1),"")</f>
        <v/>
      </c>
      <c r="J264" s="457" t="str">
        <f t="shared" si="148"/>
        <v/>
      </c>
      <c r="K264" s="1065"/>
      <c r="L264" s="459" t="str">
        <f>IF($K264&gt;0,VLOOKUP($K264,NV!$B$4:$C$33,2,0),"")</f>
        <v/>
      </c>
      <c r="M264" s="460"/>
      <c r="N264" s="461" t="str">
        <f t="shared" si="162"/>
        <v/>
      </c>
      <c r="O264" s="458"/>
      <c r="P264" s="458"/>
      <c r="Q264" s="461" t="str">
        <f t="shared" si="163"/>
        <v/>
      </c>
      <c r="R264" s="458"/>
      <c r="S264" s="458"/>
      <c r="T264" s="462" t="str">
        <f>IFERROR(INDEX(NX!$L$9:$L$168,MATCH($A264&amp;$P264,NX!$B$9:$B$169,0)),"")</f>
        <v/>
      </c>
      <c r="U264" s="458"/>
      <c r="V264" s="463"/>
      <c r="W264" s="463"/>
      <c r="X264" s="464"/>
      <c r="Y264" s="452" t="str">
        <f t="shared" si="164"/>
        <v/>
      </c>
      <c r="Z264" s="452" t="str">
        <f t="shared" si="165"/>
        <v/>
      </c>
      <c r="AA264" s="465" t="str">
        <f t="shared" si="149"/>
        <v>Trùng mã</v>
      </c>
      <c r="AB264" s="466"/>
      <c r="AC264" s="467">
        <f t="shared" si="150"/>
        <v>0</v>
      </c>
      <c r="AD264" s="468" t="str">
        <f t="shared" si="166"/>
        <v/>
      </c>
      <c r="AE264" s="468" t="str">
        <f t="shared" si="167"/>
        <v/>
      </c>
      <c r="AF264" s="469" t="str">
        <f t="shared" si="168"/>
        <v/>
      </c>
      <c r="AG264" s="468" t="str">
        <f t="shared" si="169"/>
        <v/>
      </c>
      <c r="AH264" s="470" t="str">
        <f t="shared" si="151"/>
        <v/>
      </c>
      <c r="AI264" s="471" t="str">
        <f>IF($AB264&lt;&gt;"",VLOOKUP($M264,DMKH!$B$6:$F$1822,3,0),"")</f>
        <v/>
      </c>
      <c r="AJ264" s="472">
        <f t="shared" ref="AJ264:AJ327" si="170">IF(AND(H264=H265,V264=V265),W265,IF(AND(H264=H265,W264=W265),V265,""))</f>
        <v>0</v>
      </c>
      <c r="AK264" s="472">
        <f t="shared" ref="AK264:AK327" si="171">IF(AND(H264=H265,V264=V265),X265,IF(AND(H264=H265,W264=W265),X265,""))</f>
        <v>0</v>
      </c>
      <c r="AL264" s="473">
        <f t="shared" si="152"/>
        <v>0</v>
      </c>
      <c r="AM264" s="473" t="str">
        <f t="shared" si="153"/>
        <v/>
      </c>
      <c r="AN264" s="474" t="str">
        <f t="shared" si="154"/>
        <v/>
      </c>
      <c r="AO264" s="475" t="str">
        <f t="shared" si="155"/>
        <v/>
      </c>
      <c r="AP264" s="475" t="str">
        <f t="shared" si="156"/>
        <v/>
      </c>
      <c r="AQ264" s="475" t="str">
        <f t="shared" si="157"/>
        <v>0-</v>
      </c>
      <c r="AR264" s="475" t="str">
        <f t="shared" si="158"/>
        <v>0-</v>
      </c>
      <c r="AS264" s="475" t="str">
        <f t="shared" ref="AS264:AS327" si="172">IF(LEFT($J264,1)="n",A264&amp;P264,"")</f>
        <v/>
      </c>
      <c r="AT264" s="475" t="str">
        <f t="shared" ref="AT264:AT327" si="173">IF(LEFT($J264,1)="x",A264&amp;P264,"")</f>
        <v/>
      </c>
      <c r="AU264" s="475" t="str">
        <f t="shared" si="159"/>
        <v>0</v>
      </c>
      <c r="AV264" s="475" t="str">
        <f t="shared" si="160"/>
        <v>0</v>
      </c>
      <c r="AW264" s="475" t="str">
        <f t="shared" si="161"/>
        <v>0--</v>
      </c>
    </row>
    <row r="265" spans="1:49">
      <c r="A265" s="452">
        <f t="shared" si="146"/>
        <v>0</v>
      </c>
      <c r="B265" s="476"/>
      <c r="C265" s="476"/>
      <c r="D265" s="463"/>
      <c r="E265" s="463"/>
      <c r="F265" s="455"/>
      <c r="G265" s="456" t="str">
        <f t="array" ref="G265">IF(B265&lt;&gt;"",IF(AND(OR(V265=V264,W265=W264),F265=F264,K265=K264,N265=N264),G264,MAX(IF(B265=B$6:$B264,$G$6:G264))+1),"")</f>
        <v/>
      </c>
      <c r="H265" s="457" t="str">
        <f t="shared" si="147"/>
        <v/>
      </c>
      <c r="I265" s="457" t="str">
        <f t="array" ref="I265">IF(C265&lt;&gt;"",IF(AND(OR(V265=V264,W265=W264),F265=F264,K265=K264,N265=N264),I264,MAX(IF(C265=C$6:$C264,$I$6:I264))+1),"")</f>
        <v/>
      </c>
      <c r="J265" s="457" t="str">
        <f t="shared" si="148"/>
        <v/>
      </c>
      <c r="K265" s="1065"/>
      <c r="L265" s="459" t="str">
        <f>IF($K265&gt;0,VLOOKUP($K265,NV!$B$4:$C$33,2,0),"")</f>
        <v/>
      </c>
      <c r="M265" s="460"/>
      <c r="N265" s="461" t="str">
        <f t="shared" si="162"/>
        <v/>
      </c>
      <c r="O265" s="458"/>
      <c r="P265" s="458"/>
      <c r="Q265" s="461" t="str">
        <f t="shared" si="163"/>
        <v/>
      </c>
      <c r="R265" s="458"/>
      <c r="S265" s="458"/>
      <c r="T265" s="462" t="str">
        <f>IFERROR(INDEX(NX!$L$9:$L$168,MATCH($A265&amp;$P265,NX!$B$9:$B$169,0)),"")</f>
        <v/>
      </c>
      <c r="U265" s="458"/>
      <c r="V265" s="463"/>
      <c r="W265" s="463"/>
      <c r="X265" s="464"/>
      <c r="Y265" s="452" t="str">
        <f t="shared" si="164"/>
        <v/>
      </c>
      <c r="Z265" s="452" t="str">
        <f t="shared" si="165"/>
        <v/>
      </c>
      <c r="AA265" s="465" t="str">
        <f t="shared" si="149"/>
        <v>Trùng mã</v>
      </c>
      <c r="AB265" s="466"/>
      <c r="AC265" s="467">
        <f t="shared" si="150"/>
        <v>0</v>
      </c>
      <c r="AD265" s="468" t="str">
        <f t="shared" si="166"/>
        <v/>
      </c>
      <c r="AE265" s="468" t="str">
        <f t="shared" si="167"/>
        <v/>
      </c>
      <c r="AF265" s="469" t="str">
        <f t="shared" si="168"/>
        <v/>
      </c>
      <c r="AG265" s="468" t="str">
        <f t="shared" si="169"/>
        <v/>
      </c>
      <c r="AH265" s="470" t="str">
        <f t="shared" si="151"/>
        <v/>
      </c>
      <c r="AI265" s="471" t="str">
        <f>IF($AB265&lt;&gt;"",VLOOKUP($M265,DMKH!$B$6:$F$1822,3,0),"")</f>
        <v/>
      </c>
      <c r="AJ265" s="472">
        <f t="shared" si="170"/>
        <v>0</v>
      </c>
      <c r="AK265" s="472">
        <f t="shared" si="171"/>
        <v>0</v>
      </c>
      <c r="AL265" s="473">
        <f t="shared" si="152"/>
        <v>0</v>
      </c>
      <c r="AM265" s="473" t="str">
        <f t="shared" si="153"/>
        <v/>
      </c>
      <c r="AN265" s="474" t="str">
        <f t="shared" si="154"/>
        <v/>
      </c>
      <c r="AO265" s="475" t="str">
        <f t="shared" si="155"/>
        <v/>
      </c>
      <c r="AP265" s="475" t="str">
        <f t="shared" si="156"/>
        <v/>
      </c>
      <c r="AQ265" s="475" t="str">
        <f t="shared" si="157"/>
        <v>0-</v>
      </c>
      <c r="AR265" s="475" t="str">
        <f t="shared" si="158"/>
        <v>0-</v>
      </c>
      <c r="AS265" s="475" t="str">
        <f t="shared" si="172"/>
        <v/>
      </c>
      <c r="AT265" s="475" t="str">
        <f t="shared" si="173"/>
        <v/>
      </c>
      <c r="AU265" s="475" t="str">
        <f t="shared" si="159"/>
        <v>0</v>
      </c>
      <c r="AV265" s="475" t="str">
        <f t="shared" si="160"/>
        <v>0</v>
      </c>
      <c r="AW265" s="475" t="str">
        <f t="shared" si="161"/>
        <v>0--</v>
      </c>
    </row>
    <row r="266" spans="1:49">
      <c r="A266" s="452">
        <f t="shared" si="146"/>
        <v>0</v>
      </c>
      <c r="B266" s="476"/>
      <c r="C266" s="476"/>
      <c r="D266" s="463"/>
      <c r="E266" s="463"/>
      <c r="F266" s="455"/>
      <c r="G266" s="456" t="str">
        <f t="array" ref="G266">IF(B266&lt;&gt;"",IF(AND(OR(V266=V265,W266=W265),F266=F265,K266=K265,N266=N265),G265,MAX(IF(B266=B$6:$B265,$G$6:G265))+1),"")</f>
        <v/>
      </c>
      <c r="H266" s="457" t="str">
        <f t="shared" si="147"/>
        <v/>
      </c>
      <c r="I266" s="457" t="str">
        <f t="array" ref="I266">IF(C266&lt;&gt;"",IF(AND(OR(V266=V265,W266=W265),F266=F265,K266=K265,N266=N265),I265,MAX(IF(C266=C$6:$C265,$I$6:I265))+1),"")</f>
        <v/>
      </c>
      <c r="J266" s="457" t="str">
        <f t="shared" si="148"/>
        <v/>
      </c>
      <c r="K266" s="1065"/>
      <c r="L266" s="459" t="str">
        <f>IF($K266&gt;0,VLOOKUP($K266,NV!$B$4:$C$33,2,0),"")</f>
        <v/>
      </c>
      <c r="M266" s="460"/>
      <c r="N266" s="461" t="str">
        <f t="shared" si="162"/>
        <v/>
      </c>
      <c r="O266" s="458"/>
      <c r="P266" s="458"/>
      <c r="Q266" s="461" t="str">
        <f t="shared" si="163"/>
        <v/>
      </c>
      <c r="R266" s="458"/>
      <c r="S266" s="458"/>
      <c r="T266" s="462" t="str">
        <f>IFERROR(INDEX(NX!$L$9:$L$168,MATCH($A266&amp;$P266,NX!$B$9:$B$169,0)),"")</f>
        <v/>
      </c>
      <c r="U266" s="458"/>
      <c r="V266" s="463"/>
      <c r="W266" s="463"/>
      <c r="X266" s="464"/>
      <c r="Y266" s="452" t="str">
        <f t="shared" si="164"/>
        <v/>
      </c>
      <c r="Z266" s="452" t="str">
        <f t="shared" si="165"/>
        <v/>
      </c>
      <c r="AA266" s="465" t="str">
        <f t="shared" si="149"/>
        <v>Trùng mã</v>
      </c>
      <c r="AB266" s="466"/>
      <c r="AC266" s="467">
        <f t="shared" si="150"/>
        <v>0</v>
      </c>
      <c r="AD266" s="468" t="str">
        <f t="shared" si="166"/>
        <v/>
      </c>
      <c r="AE266" s="468" t="str">
        <f t="shared" si="167"/>
        <v/>
      </c>
      <c r="AF266" s="469" t="str">
        <f t="shared" si="168"/>
        <v/>
      </c>
      <c r="AG266" s="468" t="str">
        <f t="shared" si="169"/>
        <v/>
      </c>
      <c r="AH266" s="470" t="str">
        <f t="shared" si="151"/>
        <v/>
      </c>
      <c r="AI266" s="471" t="str">
        <f>IF($AB266&lt;&gt;"",VLOOKUP($M266,DMKH!$B$6:$F$1822,3,0),"")</f>
        <v/>
      </c>
      <c r="AJ266" s="472">
        <f t="shared" si="170"/>
        <v>0</v>
      </c>
      <c r="AK266" s="472">
        <f t="shared" si="171"/>
        <v>0</v>
      </c>
      <c r="AL266" s="473">
        <f t="shared" si="152"/>
        <v>0</v>
      </c>
      <c r="AM266" s="473" t="str">
        <f t="shared" si="153"/>
        <v/>
      </c>
      <c r="AN266" s="474" t="str">
        <f t="shared" si="154"/>
        <v/>
      </c>
      <c r="AO266" s="475" t="str">
        <f t="shared" si="155"/>
        <v/>
      </c>
      <c r="AP266" s="475" t="str">
        <f t="shared" si="156"/>
        <v/>
      </c>
      <c r="AQ266" s="475" t="str">
        <f t="shared" si="157"/>
        <v>0-</v>
      </c>
      <c r="AR266" s="475" t="str">
        <f t="shared" si="158"/>
        <v>0-</v>
      </c>
      <c r="AS266" s="475" t="str">
        <f t="shared" si="172"/>
        <v/>
      </c>
      <c r="AT266" s="475" t="str">
        <f t="shared" si="173"/>
        <v/>
      </c>
      <c r="AU266" s="475" t="str">
        <f t="shared" si="159"/>
        <v>0</v>
      </c>
      <c r="AV266" s="475" t="str">
        <f t="shared" si="160"/>
        <v>0</v>
      </c>
      <c r="AW266" s="475" t="str">
        <f t="shared" si="161"/>
        <v>0--</v>
      </c>
    </row>
    <row r="267" spans="1:49">
      <c r="A267" s="452">
        <f t="shared" si="146"/>
        <v>0</v>
      </c>
      <c r="B267" s="476"/>
      <c r="C267" s="476"/>
      <c r="D267" s="463"/>
      <c r="E267" s="463"/>
      <c r="F267" s="455"/>
      <c r="G267" s="456" t="str">
        <f t="array" ref="G267">IF(B267&lt;&gt;"",IF(AND(OR(V267=V266,W267=W266),F267=F266,K267=K266,N267=N266),G266,MAX(IF(B267=B$6:$B266,$G$6:G266))+1),"")</f>
        <v/>
      </c>
      <c r="H267" s="457" t="str">
        <f t="shared" si="147"/>
        <v/>
      </c>
      <c r="I267" s="457" t="str">
        <f t="array" ref="I267">IF(C267&lt;&gt;"",IF(AND(OR(V267=V266,W267=W266),F267=F266,K267=K266,N267=N266),I266,MAX(IF(C267=C$6:$C266,$I$6:I266))+1),"")</f>
        <v/>
      </c>
      <c r="J267" s="457" t="str">
        <f t="shared" si="148"/>
        <v/>
      </c>
      <c r="K267" s="1065"/>
      <c r="L267" s="459" t="str">
        <f>IF($K267&gt;0,VLOOKUP($K267,NV!$B$4:$C$33,2,0),"")</f>
        <v/>
      </c>
      <c r="M267" s="488"/>
      <c r="N267" s="461" t="str">
        <f t="shared" si="162"/>
        <v/>
      </c>
      <c r="O267" s="458"/>
      <c r="P267" s="458"/>
      <c r="Q267" s="461" t="str">
        <f t="shared" si="163"/>
        <v/>
      </c>
      <c r="R267" s="458"/>
      <c r="S267" s="458"/>
      <c r="T267" s="462" t="str">
        <f>IFERROR(INDEX(NX!$L$9:$L$168,MATCH($A267&amp;$P267,NX!$B$9:$B$169,0)),"")</f>
        <v/>
      </c>
      <c r="U267" s="458"/>
      <c r="V267" s="463"/>
      <c r="W267" s="463"/>
      <c r="X267" s="464"/>
      <c r="Y267" s="452" t="str">
        <f t="shared" si="164"/>
        <v/>
      </c>
      <c r="Z267" s="452" t="str">
        <f t="shared" si="165"/>
        <v/>
      </c>
      <c r="AA267" s="465" t="str">
        <f t="shared" si="149"/>
        <v>Trùng mã</v>
      </c>
      <c r="AB267" s="466"/>
      <c r="AC267" s="467">
        <f t="shared" si="150"/>
        <v>0</v>
      </c>
      <c r="AD267" s="468" t="str">
        <f t="shared" si="166"/>
        <v/>
      </c>
      <c r="AE267" s="468" t="str">
        <f t="shared" si="167"/>
        <v/>
      </c>
      <c r="AF267" s="469" t="str">
        <f t="shared" si="168"/>
        <v/>
      </c>
      <c r="AG267" s="468" t="str">
        <f t="shared" si="169"/>
        <v/>
      </c>
      <c r="AH267" s="470" t="str">
        <f t="shared" si="151"/>
        <v/>
      </c>
      <c r="AI267" s="471" t="str">
        <f>IF($AB267&lt;&gt;"",VLOOKUP($M267,DMKH!$B$6:$F$1822,3,0),"")</f>
        <v/>
      </c>
      <c r="AJ267" s="472">
        <f t="shared" si="170"/>
        <v>0</v>
      </c>
      <c r="AK267" s="472">
        <f t="shared" si="171"/>
        <v>0</v>
      </c>
      <c r="AL267" s="473">
        <f t="shared" si="152"/>
        <v>0</v>
      </c>
      <c r="AM267" s="473" t="str">
        <f t="shared" si="153"/>
        <v/>
      </c>
      <c r="AN267" s="474" t="str">
        <f t="shared" si="154"/>
        <v/>
      </c>
      <c r="AO267" s="475" t="str">
        <f t="shared" si="155"/>
        <v/>
      </c>
      <c r="AP267" s="475" t="str">
        <f t="shared" si="156"/>
        <v/>
      </c>
      <c r="AQ267" s="475" t="str">
        <f t="shared" si="157"/>
        <v>0-</v>
      </c>
      <c r="AR267" s="475" t="str">
        <f t="shared" si="158"/>
        <v>0-</v>
      </c>
      <c r="AS267" s="475" t="str">
        <f t="shared" si="172"/>
        <v/>
      </c>
      <c r="AT267" s="475" t="str">
        <f t="shared" si="173"/>
        <v/>
      </c>
      <c r="AU267" s="475" t="str">
        <f t="shared" si="159"/>
        <v>0</v>
      </c>
      <c r="AV267" s="475" t="str">
        <f t="shared" si="160"/>
        <v>0</v>
      </c>
      <c r="AW267" s="475" t="str">
        <f t="shared" si="161"/>
        <v>0--</v>
      </c>
    </row>
    <row r="268" spans="1:49">
      <c r="A268" s="452">
        <f t="shared" si="146"/>
        <v>0</v>
      </c>
      <c r="B268" s="476"/>
      <c r="C268" s="476"/>
      <c r="D268" s="463"/>
      <c r="E268" s="463"/>
      <c r="F268" s="455"/>
      <c r="G268" s="456" t="str">
        <f t="array" ref="G268">IF(B268&lt;&gt;"",IF(AND(OR(V268=V267,W268=W267),F268=F267,K268=K267,N268=N267),G267,MAX(IF(B268=B$6:$B267,$G$6:G267))+1),"")</f>
        <v/>
      </c>
      <c r="H268" s="457" t="str">
        <f t="shared" si="147"/>
        <v/>
      </c>
      <c r="I268" s="457" t="str">
        <f t="array" ref="I268">IF(C268&lt;&gt;"",IF(AND(OR(V268=V267,W268=W267),F268=F267,K268=K267,N268=N267),I267,MAX(IF(C268=C$6:$C267,$I$6:I267))+1),"")</f>
        <v/>
      </c>
      <c r="J268" s="457" t="str">
        <f t="shared" si="148"/>
        <v/>
      </c>
      <c r="K268" s="1065"/>
      <c r="L268" s="459" t="str">
        <f>IF($K268&gt;0,VLOOKUP($K268,NV!$B$4:$C$33,2,0),"")</f>
        <v/>
      </c>
      <c r="M268" s="487"/>
      <c r="N268" s="461" t="str">
        <f t="shared" si="162"/>
        <v/>
      </c>
      <c r="O268" s="458"/>
      <c r="P268" s="458"/>
      <c r="Q268" s="461" t="str">
        <f t="shared" si="163"/>
        <v/>
      </c>
      <c r="R268" s="458"/>
      <c r="S268" s="458"/>
      <c r="T268" s="462" t="str">
        <f>IFERROR(INDEX(NX!$L$9:$L$168,MATCH($A268&amp;$P268,NX!$B$9:$B$169,0)),"")</f>
        <v/>
      </c>
      <c r="U268" s="458"/>
      <c r="V268" s="463"/>
      <c r="W268" s="463"/>
      <c r="X268" s="464"/>
      <c r="Y268" s="452" t="str">
        <f t="shared" si="164"/>
        <v/>
      </c>
      <c r="Z268" s="452" t="str">
        <f t="shared" si="165"/>
        <v/>
      </c>
      <c r="AA268" s="465" t="str">
        <f t="shared" si="149"/>
        <v>Trùng mã</v>
      </c>
      <c r="AB268" s="466"/>
      <c r="AC268" s="467">
        <f t="shared" si="150"/>
        <v>0</v>
      </c>
      <c r="AD268" s="468" t="str">
        <f t="shared" si="166"/>
        <v/>
      </c>
      <c r="AE268" s="468" t="str">
        <f t="shared" si="167"/>
        <v/>
      </c>
      <c r="AF268" s="469" t="str">
        <f t="shared" si="168"/>
        <v/>
      </c>
      <c r="AG268" s="468" t="str">
        <f t="shared" si="169"/>
        <v/>
      </c>
      <c r="AH268" s="470" t="str">
        <f t="shared" si="151"/>
        <v/>
      </c>
      <c r="AI268" s="471" t="str">
        <f>IF($AB268&lt;&gt;"",VLOOKUP($M268,DMKH!$B$6:$F$1822,3,0),"")</f>
        <v/>
      </c>
      <c r="AJ268" s="472">
        <f t="shared" si="170"/>
        <v>0</v>
      </c>
      <c r="AK268" s="472">
        <f t="shared" si="171"/>
        <v>0</v>
      </c>
      <c r="AL268" s="473">
        <f t="shared" si="152"/>
        <v>0</v>
      </c>
      <c r="AM268" s="473" t="str">
        <f t="shared" si="153"/>
        <v/>
      </c>
      <c r="AN268" s="474" t="str">
        <f t="shared" si="154"/>
        <v/>
      </c>
      <c r="AO268" s="475" t="str">
        <f t="shared" si="155"/>
        <v/>
      </c>
      <c r="AP268" s="475" t="str">
        <f t="shared" si="156"/>
        <v/>
      </c>
      <c r="AQ268" s="475" t="str">
        <f t="shared" si="157"/>
        <v>0-</v>
      </c>
      <c r="AR268" s="475" t="str">
        <f t="shared" si="158"/>
        <v>0-</v>
      </c>
      <c r="AS268" s="475" t="str">
        <f t="shared" si="172"/>
        <v/>
      </c>
      <c r="AT268" s="475" t="str">
        <f t="shared" si="173"/>
        <v/>
      </c>
      <c r="AU268" s="475" t="str">
        <f t="shared" si="159"/>
        <v>0</v>
      </c>
      <c r="AV268" s="475" t="str">
        <f t="shared" si="160"/>
        <v>0</v>
      </c>
      <c r="AW268" s="475" t="str">
        <f t="shared" si="161"/>
        <v>0--</v>
      </c>
    </row>
    <row r="269" spans="1:49">
      <c r="A269" s="452">
        <f t="shared" si="146"/>
        <v>0</v>
      </c>
      <c r="B269" s="476"/>
      <c r="C269" s="476"/>
      <c r="D269" s="463"/>
      <c r="E269" s="463"/>
      <c r="F269" s="455"/>
      <c r="G269" s="456" t="str">
        <f t="array" ref="G269">IF(B269&lt;&gt;"",IF(AND(OR(V269=V268,W269=W268),F269=F268,K269=K268,N269=N268),G268,MAX(IF(B269=B$6:$B268,$G$6:G268))+1),"")</f>
        <v/>
      </c>
      <c r="H269" s="457" t="str">
        <f t="shared" si="147"/>
        <v/>
      </c>
      <c r="I269" s="457" t="str">
        <f t="array" ref="I269">IF(C269&lt;&gt;"",IF(AND(OR(V269=V268,W269=W268),F269=F268,K269=K268,N269=N268),I268,MAX(IF(C269=C$6:$C268,$I$6:I268))+1),"")</f>
        <v/>
      </c>
      <c r="J269" s="457" t="str">
        <f t="shared" si="148"/>
        <v/>
      </c>
      <c r="K269" s="1065"/>
      <c r="L269" s="459" t="str">
        <f>IF($K269&gt;0,VLOOKUP($K269,NV!$B$4:$C$33,2,0),"")</f>
        <v/>
      </c>
      <c r="M269" s="487"/>
      <c r="N269" s="461" t="str">
        <f t="shared" si="162"/>
        <v/>
      </c>
      <c r="O269" s="458"/>
      <c r="P269" s="458"/>
      <c r="Q269" s="461" t="str">
        <f t="shared" si="163"/>
        <v/>
      </c>
      <c r="R269" s="458"/>
      <c r="S269" s="458"/>
      <c r="T269" s="462" t="str">
        <f>IFERROR(INDEX(NX!$L$9:$L$168,MATCH($A269&amp;$P269,NX!$B$9:$B$169,0)),"")</f>
        <v/>
      </c>
      <c r="U269" s="458"/>
      <c r="V269" s="463"/>
      <c r="W269" s="463"/>
      <c r="X269" s="464"/>
      <c r="Y269" s="452" t="str">
        <f t="shared" si="164"/>
        <v/>
      </c>
      <c r="Z269" s="452" t="str">
        <f t="shared" si="165"/>
        <v/>
      </c>
      <c r="AA269" s="465" t="str">
        <f t="shared" si="149"/>
        <v>Trùng mã</v>
      </c>
      <c r="AB269" s="466"/>
      <c r="AC269" s="467">
        <f t="shared" si="150"/>
        <v>0</v>
      </c>
      <c r="AD269" s="468" t="str">
        <f t="shared" si="166"/>
        <v/>
      </c>
      <c r="AE269" s="468" t="str">
        <f t="shared" si="167"/>
        <v/>
      </c>
      <c r="AF269" s="469" t="str">
        <f t="shared" si="168"/>
        <v/>
      </c>
      <c r="AG269" s="468" t="str">
        <f t="shared" si="169"/>
        <v/>
      </c>
      <c r="AH269" s="470" t="str">
        <f t="shared" si="151"/>
        <v/>
      </c>
      <c r="AI269" s="471" t="str">
        <f>IF($AB269&lt;&gt;"",VLOOKUP($M269,DMKH!$B$6:$F$1822,3,0),"")</f>
        <v/>
      </c>
      <c r="AJ269" s="472">
        <f t="shared" si="170"/>
        <v>0</v>
      </c>
      <c r="AK269" s="472">
        <f t="shared" si="171"/>
        <v>0</v>
      </c>
      <c r="AL269" s="473">
        <f t="shared" si="152"/>
        <v>0</v>
      </c>
      <c r="AM269" s="473" t="str">
        <f t="shared" si="153"/>
        <v/>
      </c>
      <c r="AN269" s="474" t="str">
        <f t="shared" si="154"/>
        <v/>
      </c>
      <c r="AO269" s="475" t="str">
        <f t="shared" si="155"/>
        <v/>
      </c>
      <c r="AP269" s="475" t="str">
        <f t="shared" si="156"/>
        <v/>
      </c>
      <c r="AQ269" s="475" t="str">
        <f t="shared" si="157"/>
        <v>0-</v>
      </c>
      <c r="AR269" s="475" t="str">
        <f t="shared" si="158"/>
        <v>0-</v>
      </c>
      <c r="AS269" s="475" t="str">
        <f t="shared" si="172"/>
        <v/>
      </c>
      <c r="AT269" s="475" t="str">
        <f t="shared" si="173"/>
        <v/>
      </c>
      <c r="AU269" s="475" t="str">
        <f t="shared" si="159"/>
        <v>0</v>
      </c>
      <c r="AV269" s="475" t="str">
        <f t="shared" si="160"/>
        <v>0</v>
      </c>
      <c r="AW269" s="475" t="str">
        <f t="shared" si="161"/>
        <v>0--</v>
      </c>
    </row>
    <row r="270" spans="1:49">
      <c r="A270" s="452">
        <f t="shared" si="146"/>
        <v>0</v>
      </c>
      <c r="B270" s="476"/>
      <c r="C270" s="476"/>
      <c r="D270" s="463"/>
      <c r="E270" s="463"/>
      <c r="F270" s="455"/>
      <c r="G270" s="456" t="str">
        <f t="array" ref="G270">IF(B270&lt;&gt;"",IF(AND(OR(V270=V269,W270=W269),F270=F269,K270=K269,N270=N269),G269,MAX(IF(B270=B$6:$B269,$G$6:G269))+1),"")</f>
        <v/>
      </c>
      <c r="H270" s="457" t="str">
        <f t="shared" si="147"/>
        <v/>
      </c>
      <c r="I270" s="457" t="str">
        <f t="array" ref="I270">IF(C270&lt;&gt;"",IF(AND(OR(V270=V269,W270=W269),F270=F269,K270=K269,N270=N269),I269,MAX(IF(C270=C$6:$C269,$I$6:I269))+1),"")</f>
        <v/>
      </c>
      <c r="J270" s="457" t="str">
        <f t="shared" si="148"/>
        <v/>
      </c>
      <c r="K270" s="1065"/>
      <c r="L270" s="459" t="str">
        <f>IF($K270&gt;0,VLOOKUP($K270,NV!$B$4:$C$33,2,0),"")</f>
        <v/>
      </c>
      <c r="M270" s="488"/>
      <c r="N270" s="461" t="str">
        <f t="shared" si="162"/>
        <v/>
      </c>
      <c r="O270" s="458"/>
      <c r="P270" s="458"/>
      <c r="Q270" s="461" t="str">
        <f t="shared" si="163"/>
        <v/>
      </c>
      <c r="R270" s="458"/>
      <c r="S270" s="458"/>
      <c r="T270" s="462" t="str">
        <f>IFERROR(INDEX(NX!$L$9:$L$168,MATCH($A270&amp;$P270,NX!$B$9:$B$169,0)),"")</f>
        <v/>
      </c>
      <c r="U270" s="458"/>
      <c r="V270" s="463"/>
      <c r="W270" s="463"/>
      <c r="X270" s="464"/>
      <c r="Y270" s="452" t="str">
        <f t="shared" si="164"/>
        <v/>
      </c>
      <c r="Z270" s="452" t="str">
        <f t="shared" si="165"/>
        <v/>
      </c>
      <c r="AA270" s="465" t="str">
        <f t="shared" si="149"/>
        <v>Trùng mã</v>
      </c>
      <c r="AB270" s="466"/>
      <c r="AC270" s="467">
        <f t="shared" si="150"/>
        <v>0</v>
      </c>
      <c r="AD270" s="468" t="str">
        <f t="shared" si="166"/>
        <v/>
      </c>
      <c r="AE270" s="468" t="str">
        <f t="shared" si="167"/>
        <v/>
      </c>
      <c r="AF270" s="469" t="str">
        <f t="shared" si="168"/>
        <v/>
      </c>
      <c r="AG270" s="468" t="str">
        <f t="shared" si="169"/>
        <v/>
      </c>
      <c r="AH270" s="470" t="str">
        <f t="shared" si="151"/>
        <v/>
      </c>
      <c r="AI270" s="471" t="str">
        <f>IF($AB270&lt;&gt;"",VLOOKUP($M270,DMKH!$B$6:$F$1822,3,0),"")</f>
        <v/>
      </c>
      <c r="AJ270" s="472">
        <f t="shared" si="170"/>
        <v>0</v>
      </c>
      <c r="AK270" s="472">
        <f t="shared" si="171"/>
        <v>0</v>
      </c>
      <c r="AL270" s="473">
        <f t="shared" si="152"/>
        <v>0</v>
      </c>
      <c r="AM270" s="473" t="str">
        <f t="shared" si="153"/>
        <v/>
      </c>
      <c r="AN270" s="474" t="str">
        <f t="shared" si="154"/>
        <v/>
      </c>
      <c r="AO270" s="475" t="str">
        <f t="shared" si="155"/>
        <v/>
      </c>
      <c r="AP270" s="475" t="str">
        <f t="shared" si="156"/>
        <v/>
      </c>
      <c r="AQ270" s="475" t="str">
        <f t="shared" si="157"/>
        <v>0-</v>
      </c>
      <c r="AR270" s="475" t="str">
        <f t="shared" si="158"/>
        <v>0-</v>
      </c>
      <c r="AS270" s="475" t="str">
        <f t="shared" si="172"/>
        <v/>
      </c>
      <c r="AT270" s="475" t="str">
        <f t="shared" si="173"/>
        <v/>
      </c>
      <c r="AU270" s="475" t="str">
        <f t="shared" si="159"/>
        <v>0</v>
      </c>
      <c r="AV270" s="475" t="str">
        <f t="shared" si="160"/>
        <v>0</v>
      </c>
      <c r="AW270" s="475" t="str">
        <f t="shared" si="161"/>
        <v>0--</v>
      </c>
    </row>
    <row r="271" spans="1:49">
      <c r="A271" s="452">
        <f t="shared" si="146"/>
        <v>0</v>
      </c>
      <c r="B271" s="476"/>
      <c r="C271" s="476"/>
      <c r="D271" s="463"/>
      <c r="E271" s="463"/>
      <c r="F271" s="455"/>
      <c r="G271" s="456" t="str">
        <f t="array" ref="G271">IF(B271&lt;&gt;"",IF(AND(OR(V271=V270,W271=W270),F271=F270,K271=K270,N271=N270),G270,MAX(IF(B271=B$6:$B270,$G$6:G270))+1),"")</f>
        <v/>
      </c>
      <c r="H271" s="457" t="str">
        <f t="shared" si="147"/>
        <v/>
      </c>
      <c r="I271" s="457" t="str">
        <f t="array" ref="I271">IF(C271&lt;&gt;"",IF(AND(OR(V271=V270,W271=W270),F271=F270,K271=K270,N271=N270),I270,MAX(IF(C271=C$6:$C270,$I$6:I270))+1),"")</f>
        <v/>
      </c>
      <c r="J271" s="457" t="str">
        <f t="shared" si="148"/>
        <v/>
      </c>
      <c r="K271" s="1065"/>
      <c r="L271" s="459" t="str">
        <f>IF($K271&gt;0,VLOOKUP($K271,NV!$B$4:$C$33,2,0),"")</f>
        <v/>
      </c>
      <c r="M271" s="488"/>
      <c r="N271" s="461" t="str">
        <f t="shared" si="162"/>
        <v/>
      </c>
      <c r="O271" s="458"/>
      <c r="P271" s="458"/>
      <c r="Q271" s="461" t="str">
        <f t="shared" si="163"/>
        <v/>
      </c>
      <c r="R271" s="458"/>
      <c r="S271" s="458"/>
      <c r="T271" s="462" t="str">
        <f>IFERROR(INDEX(NX!$L$9:$L$168,MATCH($A271&amp;$P271,NX!$B$9:$B$169,0)),"")</f>
        <v/>
      </c>
      <c r="U271" s="458"/>
      <c r="V271" s="463"/>
      <c r="W271" s="463"/>
      <c r="X271" s="464"/>
      <c r="Y271" s="452" t="str">
        <f t="shared" si="164"/>
        <v/>
      </c>
      <c r="Z271" s="452" t="str">
        <f t="shared" si="165"/>
        <v/>
      </c>
      <c r="AA271" s="465" t="str">
        <f t="shared" si="149"/>
        <v>Trùng mã</v>
      </c>
      <c r="AB271" s="466"/>
      <c r="AC271" s="467">
        <f t="shared" si="150"/>
        <v>0</v>
      </c>
      <c r="AD271" s="468" t="str">
        <f t="shared" si="166"/>
        <v/>
      </c>
      <c r="AE271" s="468" t="str">
        <f t="shared" si="167"/>
        <v/>
      </c>
      <c r="AF271" s="469" t="str">
        <f t="shared" si="168"/>
        <v/>
      </c>
      <c r="AG271" s="468" t="str">
        <f t="shared" si="169"/>
        <v/>
      </c>
      <c r="AH271" s="470" t="str">
        <f t="shared" si="151"/>
        <v/>
      </c>
      <c r="AI271" s="471" t="str">
        <f>IF($AB271&lt;&gt;"",VLOOKUP($M271,DMKH!$B$6:$F$1822,3,0),"")</f>
        <v/>
      </c>
      <c r="AJ271" s="472">
        <f t="shared" si="170"/>
        <v>0</v>
      </c>
      <c r="AK271" s="472">
        <f t="shared" si="171"/>
        <v>0</v>
      </c>
      <c r="AL271" s="473">
        <f t="shared" si="152"/>
        <v>0</v>
      </c>
      <c r="AM271" s="473" t="str">
        <f t="shared" si="153"/>
        <v/>
      </c>
      <c r="AN271" s="474" t="str">
        <f t="shared" si="154"/>
        <v/>
      </c>
      <c r="AO271" s="475" t="str">
        <f t="shared" si="155"/>
        <v/>
      </c>
      <c r="AP271" s="475" t="str">
        <f t="shared" si="156"/>
        <v/>
      </c>
      <c r="AQ271" s="475" t="str">
        <f t="shared" si="157"/>
        <v>0-</v>
      </c>
      <c r="AR271" s="475" t="str">
        <f t="shared" si="158"/>
        <v>0-</v>
      </c>
      <c r="AS271" s="475" t="str">
        <f t="shared" si="172"/>
        <v/>
      </c>
      <c r="AT271" s="475" t="str">
        <f t="shared" si="173"/>
        <v/>
      </c>
      <c r="AU271" s="475" t="str">
        <f t="shared" si="159"/>
        <v>0</v>
      </c>
      <c r="AV271" s="475" t="str">
        <f t="shared" si="160"/>
        <v>0</v>
      </c>
      <c r="AW271" s="475" t="str">
        <f t="shared" si="161"/>
        <v>0--</v>
      </c>
    </row>
    <row r="272" spans="1:49">
      <c r="A272" s="452">
        <f t="shared" si="146"/>
        <v>0</v>
      </c>
      <c r="B272" s="476"/>
      <c r="C272" s="476"/>
      <c r="D272" s="463"/>
      <c r="E272" s="463"/>
      <c r="F272" s="455"/>
      <c r="G272" s="456" t="str">
        <f t="array" ref="G272">IF(B272&lt;&gt;"",IF(AND(OR(V272=V271,W272=W271),F272=F271,K272=K271,N272=N271),G271,MAX(IF(B272=B$6:$B271,$G$6:G271))+1),"")</f>
        <v/>
      </c>
      <c r="H272" s="457" t="str">
        <f t="shared" si="147"/>
        <v/>
      </c>
      <c r="I272" s="457" t="str">
        <f t="array" ref="I272">IF(C272&lt;&gt;"",IF(AND(OR(V272=V271,W272=W271),F272=F271,K272=K271,N272=N271),I271,MAX(IF(C272=C$6:$C271,$I$6:I271))+1),"")</f>
        <v/>
      </c>
      <c r="J272" s="457" t="str">
        <f t="shared" si="148"/>
        <v/>
      </c>
      <c r="K272" s="1065"/>
      <c r="L272" s="459" t="str">
        <f>IF($K272&gt;0,VLOOKUP($K272,NV!$B$4:$C$33,2,0),"")</f>
        <v/>
      </c>
      <c r="M272" s="488"/>
      <c r="N272" s="461" t="str">
        <f t="shared" si="162"/>
        <v/>
      </c>
      <c r="O272" s="458"/>
      <c r="P272" s="458"/>
      <c r="Q272" s="461" t="str">
        <f t="shared" si="163"/>
        <v/>
      </c>
      <c r="R272" s="458"/>
      <c r="S272" s="458"/>
      <c r="T272" s="462" t="str">
        <f>IFERROR(INDEX(NX!$L$9:$L$168,MATCH($A272&amp;$P272,NX!$B$9:$B$169,0)),"")</f>
        <v/>
      </c>
      <c r="U272" s="458"/>
      <c r="V272" s="463"/>
      <c r="W272" s="463"/>
      <c r="X272" s="464"/>
      <c r="Y272" s="452" t="str">
        <f t="shared" si="164"/>
        <v/>
      </c>
      <c r="Z272" s="452" t="str">
        <f t="shared" si="165"/>
        <v/>
      </c>
      <c r="AA272" s="465" t="str">
        <f t="shared" si="149"/>
        <v>Trùng mã</v>
      </c>
      <c r="AB272" s="466"/>
      <c r="AC272" s="467">
        <f t="shared" si="150"/>
        <v>0</v>
      </c>
      <c r="AD272" s="468" t="str">
        <f t="shared" si="166"/>
        <v/>
      </c>
      <c r="AE272" s="468" t="str">
        <f t="shared" si="167"/>
        <v/>
      </c>
      <c r="AF272" s="469" t="str">
        <f t="shared" si="168"/>
        <v/>
      </c>
      <c r="AG272" s="468" t="str">
        <f t="shared" si="169"/>
        <v/>
      </c>
      <c r="AH272" s="470" t="str">
        <f t="shared" si="151"/>
        <v/>
      </c>
      <c r="AI272" s="471" t="str">
        <f>IF($AB272&lt;&gt;"",VLOOKUP($M272,DMKH!$B$6:$F$1822,3,0),"")</f>
        <v/>
      </c>
      <c r="AJ272" s="472">
        <f t="shared" si="170"/>
        <v>0</v>
      </c>
      <c r="AK272" s="472">
        <f t="shared" si="171"/>
        <v>0</v>
      </c>
      <c r="AL272" s="473">
        <f t="shared" si="152"/>
        <v>0</v>
      </c>
      <c r="AM272" s="473" t="str">
        <f t="shared" si="153"/>
        <v/>
      </c>
      <c r="AN272" s="474" t="str">
        <f t="shared" si="154"/>
        <v/>
      </c>
      <c r="AO272" s="475" t="str">
        <f t="shared" si="155"/>
        <v/>
      </c>
      <c r="AP272" s="475" t="str">
        <f t="shared" si="156"/>
        <v/>
      </c>
      <c r="AQ272" s="475" t="str">
        <f t="shared" si="157"/>
        <v>0-</v>
      </c>
      <c r="AR272" s="475" t="str">
        <f t="shared" si="158"/>
        <v>0-</v>
      </c>
      <c r="AS272" s="475" t="str">
        <f t="shared" si="172"/>
        <v/>
      </c>
      <c r="AT272" s="475" t="str">
        <f t="shared" si="173"/>
        <v/>
      </c>
      <c r="AU272" s="475" t="str">
        <f t="shared" si="159"/>
        <v>0</v>
      </c>
      <c r="AV272" s="475" t="str">
        <f t="shared" si="160"/>
        <v>0</v>
      </c>
      <c r="AW272" s="475" t="str">
        <f t="shared" si="161"/>
        <v>0--</v>
      </c>
    </row>
    <row r="273" spans="1:49">
      <c r="A273" s="452">
        <f t="shared" si="146"/>
        <v>0</v>
      </c>
      <c r="B273" s="476"/>
      <c r="C273" s="476"/>
      <c r="D273" s="463"/>
      <c r="E273" s="463"/>
      <c r="F273" s="455"/>
      <c r="G273" s="456" t="str">
        <f t="array" ref="G273">IF(B273&lt;&gt;"",IF(AND(OR(V273=V272,W273=W272),F273=F272,K273=K272,N273=N272),G272,MAX(IF(B273=B$6:$B272,$G$6:G272))+1),"")</f>
        <v/>
      </c>
      <c r="H273" s="457" t="str">
        <f t="shared" si="147"/>
        <v/>
      </c>
      <c r="I273" s="457" t="str">
        <f t="array" ref="I273">IF(C273&lt;&gt;"",IF(AND(OR(V273=V272,W273=W272),F273=F272,K273=K272,N273=N272),I272,MAX(IF(C273=C$6:$C272,$I$6:I272))+1),"")</f>
        <v/>
      </c>
      <c r="J273" s="457" t="str">
        <f t="shared" si="148"/>
        <v/>
      </c>
      <c r="K273" s="1065"/>
      <c r="L273" s="459" t="str">
        <f>IF($K273&gt;0,VLOOKUP($K273,NV!$B$4:$C$33,2,0),"")</f>
        <v/>
      </c>
      <c r="M273" s="488"/>
      <c r="N273" s="461" t="str">
        <f t="shared" si="162"/>
        <v/>
      </c>
      <c r="O273" s="458"/>
      <c r="P273" s="458"/>
      <c r="Q273" s="461" t="str">
        <f t="shared" si="163"/>
        <v/>
      </c>
      <c r="R273" s="458"/>
      <c r="S273" s="458"/>
      <c r="T273" s="462" t="str">
        <f>IFERROR(INDEX(NX!$L$9:$L$168,MATCH($A273&amp;$P273,NX!$B$9:$B$169,0)),"")</f>
        <v/>
      </c>
      <c r="U273" s="458"/>
      <c r="V273" s="463"/>
      <c r="W273" s="463"/>
      <c r="X273" s="464"/>
      <c r="Y273" s="452" t="str">
        <f t="shared" si="164"/>
        <v/>
      </c>
      <c r="Z273" s="452" t="str">
        <f t="shared" si="165"/>
        <v/>
      </c>
      <c r="AA273" s="465" t="str">
        <f t="shared" si="149"/>
        <v>Trùng mã</v>
      </c>
      <c r="AB273" s="466"/>
      <c r="AC273" s="467">
        <f t="shared" si="150"/>
        <v>0</v>
      </c>
      <c r="AD273" s="468" t="str">
        <f t="shared" si="166"/>
        <v/>
      </c>
      <c r="AE273" s="468" t="str">
        <f t="shared" si="167"/>
        <v/>
      </c>
      <c r="AF273" s="469" t="str">
        <f t="shared" si="168"/>
        <v/>
      </c>
      <c r="AG273" s="468" t="str">
        <f t="shared" si="169"/>
        <v/>
      </c>
      <c r="AH273" s="470" t="str">
        <f t="shared" si="151"/>
        <v/>
      </c>
      <c r="AI273" s="471" t="str">
        <f>IF($AB273&lt;&gt;"",VLOOKUP($M273,DMKH!$B$6:$F$1822,3,0),"")</f>
        <v/>
      </c>
      <c r="AJ273" s="472">
        <f t="shared" si="170"/>
        <v>0</v>
      </c>
      <c r="AK273" s="472">
        <f t="shared" si="171"/>
        <v>0</v>
      </c>
      <c r="AL273" s="473">
        <f t="shared" si="152"/>
        <v>0</v>
      </c>
      <c r="AM273" s="473" t="str">
        <f t="shared" si="153"/>
        <v/>
      </c>
      <c r="AN273" s="474" t="str">
        <f t="shared" si="154"/>
        <v/>
      </c>
      <c r="AO273" s="475" t="str">
        <f t="shared" si="155"/>
        <v/>
      </c>
      <c r="AP273" s="475" t="str">
        <f t="shared" si="156"/>
        <v/>
      </c>
      <c r="AQ273" s="475" t="str">
        <f t="shared" si="157"/>
        <v>0-</v>
      </c>
      <c r="AR273" s="475" t="str">
        <f t="shared" si="158"/>
        <v>0-</v>
      </c>
      <c r="AS273" s="475" t="str">
        <f t="shared" si="172"/>
        <v/>
      </c>
      <c r="AT273" s="475" t="str">
        <f t="shared" si="173"/>
        <v/>
      </c>
      <c r="AU273" s="475" t="str">
        <f t="shared" si="159"/>
        <v>0</v>
      </c>
      <c r="AV273" s="475" t="str">
        <f t="shared" si="160"/>
        <v>0</v>
      </c>
      <c r="AW273" s="475" t="str">
        <f t="shared" si="161"/>
        <v>0--</v>
      </c>
    </row>
    <row r="274" spans="1:49">
      <c r="A274" s="452">
        <f t="shared" si="146"/>
        <v>0</v>
      </c>
      <c r="B274" s="476"/>
      <c r="C274" s="476"/>
      <c r="D274" s="463"/>
      <c r="E274" s="463"/>
      <c r="F274" s="455"/>
      <c r="G274" s="456" t="str">
        <f t="array" ref="G274">IF(B274&lt;&gt;"",IF(AND(OR(V274=V273,W274=W273),F274=F273,K274=K273,N274=N273),G273,MAX(IF(B274=B$6:$B273,$G$6:G273))+1),"")</f>
        <v/>
      </c>
      <c r="H274" s="457" t="str">
        <f t="shared" si="147"/>
        <v/>
      </c>
      <c r="I274" s="457" t="str">
        <f t="array" ref="I274">IF(C274&lt;&gt;"",IF(AND(OR(V274=V273,W274=W273),F274=F273,K274=K273,N274=N273),I273,MAX(IF(C274=C$6:$C273,$I$6:I273))+1),"")</f>
        <v/>
      </c>
      <c r="J274" s="457" t="str">
        <f t="shared" si="148"/>
        <v/>
      </c>
      <c r="K274" s="1065"/>
      <c r="L274" s="459" t="str">
        <f>IF($K274&gt;0,VLOOKUP($K274,NV!$B$4:$C$33,2,0),"")</f>
        <v/>
      </c>
      <c r="M274" s="488"/>
      <c r="N274" s="461" t="str">
        <f t="shared" si="162"/>
        <v/>
      </c>
      <c r="O274" s="458"/>
      <c r="P274" s="458"/>
      <c r="Q274" s="461" t="str">
        <f t="shared" si="163"/>
        <v/>
      </c>
      <c r="R274" s="458"/>
      <c r="S274" s="458"/>
      <c r="T274" s="462" t="str">
        <f>IFERROR(INDEX(NX!$L$9:$L$168,MATCH($A274&amp;$P274,NX!$B$9:$B$169,0)),"")</f>
        <v/>
      </c>
      <c r="U274" s="458"/>
      <c r="V274" s="463"/>
      <c r="W274" s="463"/>
      <c r="X274" s="464"/>
      <c r="Y274" s="452" t="str">
        <f t="shared" si="164"/>
        <v/>
      </c>
      <c r="Z274" s="452" t="str">
        <f t="shared" si="165"/>
        <v/>
      </c>
      <c r="AA274" s="465" t="str">
        <f t="shared" si="149"/>
        <v>Trùng mã</v>
      </c>
      <c r="AB274" s="466"/>
      <c r="AC274" s="467">
        <f t="shared" si="150"/>
        <v>0</v>
      </c>
      <c r="AD274" s="468" t="str">
        <f t="shared" si="166"/>
        <v/>
      </c>
      <c r="AE274" s="468" t="str">
        <f t="shared" si="167"/>
        <v/>
      </c>
      <c r="AF274" s="469" t="str">
        <f t="shared" si="168"/>
        <v/>
      </c>
      <c r="AG274" s="468" t="str">
        <f t="shared" si="169"/>
        <v/>
      </c>
      <c r="AH274" s="470" t="str">
        <f t="shared" si="151"/>
        <v/>
      </c>
      <c r="AI274" s="471" t="str">
        <f>IF($AB274&lt;&gt;"",VLOOKUP($M274,DMKH!$B$6:$F$1822,3,0),"")</f>
        <v/>
      </c>
      <c r="AJ274" s="472">
        <f t="shared" si="170"/>
        <v>0</v>
      </c>
      <c r="AK274" s="472">
        <f t="shared" si="171"/>
        <v>0</v>
      </c>
      <c r="AL274" s="473">
        <f t="shared" si="152"/>
        <v>0</v>
      </c>
      <c r="AM274" s="473" t="str">
        <f t="shared" si="153"/>
        <v/>
      </c>
      <c r="AN274" s="474" t="str">
        <f t="shared" si="154"/>
        <v/>
      </c>
      <c r="AO274" s="475" t="str">
        <f t="shared" si="155"/>
        <v/>
      </c>
      <c r="AP274" s="475" t="str">
        <f t="shared" si="156"/>
        <v/>
      </c>
      <c r="AQ274" s="475" t="str">
        <f t="shared" si="157"/>
        <v>0-</v>
      </c>
      <c r="AR274" s="475" t="str">
        <f t="shared" si="158"/>
        <v>0-</v>
      </c>
      <c r="AS274" s="475" t="str">
        <f t="shared" si="172"/>
        <v/>
      </c>
      <c r="AT274" s="475" t="str">
        <f t="shared" si="173"/>
        <v/>
      </c>
      <c r="AU274" s="475" t="str">
        <f t="shared" si="159"/>
        <v>0</v>
      </c>
      <c r="AV274" s="475" t="str">
        <f t="shared" si="160"/>
        <v>0</v>
      </c>
      <c r="AW274" s="475" t="str">
        <f t="shared" si="161"/>
        <v>0--</v>
      </c>
    </row>
    <row r="275" spans="1:49">
      <c r="A275" s="452">
        <f t="shared" si="146"/>
        <v>0</v>
      </c>
      <c r="B275" s="476"/>
      <c r="C275" s="476"/>
      <c r="D275" s="463"/>
      <c r="E275" s="463"/>
      <c r="F275" s="455"/>
      <c r="G275" s="456" t="str">
        <f t="array" ref="G275">IF(B275&lt;&gt;"",IF(AND(OR(V275=V274,W275=W274),F275=F274,K275=K274,N275=N274),G274,MAX(IF(B275=B$6:$B274,$G$6:G274))+1),"")</f>
        <v/>
      </c>
      <c r="H275" s="457" t="str">
        <f t="shared" si="147"/>
        <v/>
      </c>
      <c r="I275" s="457" t="str">
        <f t="array" ref="I275">IF(C275&lt;&gt;"",IF(AND(OR(V275=V274,W275=W274),F275=F274,K275=K274,N275=N274),I274,MAX(IF(C275=C$6:$C274,$I$6:I274))+1),"")</f>
        <v/>
      </c>
      <c r="J275" s="457" t="str">
        <f t="shared" si="148"/>
        <v/>
      </c>
      <c r="K275" s="1065"/>
      <c r="L275" s="459" t="str">
        <f>IF($K275&gt;0,VLOOKUP($K275,NV!$B$4:$C$33,2,0),"")</f>
        <v/>
      </c>
      <c r="M275" s="488"/>
      <c r="N275" s="461" t="str">
        <f t="shared" si="162"/>
        <v/>
      </c>
      <c r="O275" s="458"/>
      <c r="P275" s="458"/>
      <c r="Q275" s="461" t="str">
        <f t="shared" si="163"/>
        <v/>
      </c>
      <c r="R275" s="458"/>
      <c r="S275" s="458"/>
      <c r="T275" s="462" t="str">
        <f>IFERROR(INDEX(NX!$L$9:$L$168,MATCH($A275&amp;$P275,NX!$B$9:$B$169,0)),"")</f>
        <v/>
      </c>
      <c r="U275" s="458"/>
      <c r="V275" s="463"/>
      <c r="W275" s="463"/>
      <c r="X275" s="464"/>
      <c r="Y275" s="452" t="str">
        <f t="shared" si="164"/>
        <v/>
      </c>
      <c r="Z275" s="452" t="str">
        <f t="shared" si="165"/>
        <v/>
      </c>
      <c r="AA275" s="465" t="str">
        <f t="shared" si="149"/>
        <v>Trùng mã</v>
      </c>
      <c r="AB275" s="466"/>
      <c r="AC275" s="467">
        <f t="shared" si="150"/>
        <v>0</v>
      </c>
      <c r="AD275" s="468" t="str">
        <f t="shared" si="166"/>
        <v/>
      </c>
      <c r="AE275" s="468" t="str">
        <f t="shared" si="167"/>
        <v/>
      </c>
      <c r="AF275" s="469" t="str">
        <f t="shared" si="168"/>
        <v/>
      </c>
      <c r="AG275" s="468" t="str">
        <f t="shared" si="169"/>
        <v/>
      </c>
      <c r="AH275" s="470" t="str">
        <f t="shared" si="151"/>
        <v/>
      </c>
      <c r="AI275" s="471" t="str">
        <f>IF($AB275&lt;&gt;"",VLOOKUP($M275,DMKH!$B$6:$F$1822,3,0),"")</f>
        <v/>
      </c>
      <c r="AJ275" s="472">
        <f t="shared" si="170"/>
        <v>0</v>
      </c>
      <c r="AK275" s="472">
        <f t="shared" si="171"/>
        <v>0</v>
      </c>
      <c r="AL275" s="473">
        <f t="shared" si="152"/>
        <v>0</v>
      </c>
      <c r="AM275" s="473" t="str">
        <f t="shared" si="153"/>
        <v/>
      </c>
      <c r="AN275" s="474" t="str">
        <f t="shared" si="154"/>
        <v/>
      </c>
      <c r="AO275" s="475" t="str">
        <f t="shared" si="155"/>
        <v/>
      </c>
      <c r="AP275" s="475" t="str">
        <f t="shared" si="156"/>
        <v/>
      </c>
      <c r="AQ275" s="475" t="str">
        <f t="shared" si="157"/>
        <v>0-</v>
      </c>
      <c r="AR275" s="475" t="str">
        <f t="shared" si="158"/>
        <v>0-</v>
      </c>
      <c r="AS275" s="475" t="str">
        <f t="shared" si="172"/>
        <v/>
      </c>
      <c r="AT275" s="475" t="str">
        <f t="shared" si="173"/>
        <v/>
      </c>
      <c r="AU275" s="475" t="str">
        <f t="shared" si="159"/>
        <v>0</v>
      </c>
      <c r="AV275" s="475" t="str">
        <f t="shared" si="160"/>
        <v>0</v>
      </c>
      <c r="AW275" s="475" t="str">
        <f t="shared" si="161"/>
        <v>0--</v>
      </c>
    </row>
    <row r="276" spans="1:49">
      <c r="A276" s="452">
        <f t="shared" si="146"/>
        <v>0</v>
      </c>
      <c r="B276" s="476"/>
      <c r="C276" s="476"/>
      <c r="D276" s="463"/>
      <c r="E276" s="463"/>
      <c r="F276" s="455"/>
      <c r="G276" s="456" t="str">
        <f t="array" ref="G276">IF(B276&lt;&gt;"",IF(AND(OR(V276=V275,W276=W275),F276=F275,K276=K275,N276=N275),G275,MAX(IF(B276=B$6:$B275,$G$6:G275))+1),"")</f>
        <v/>
      </c>
      <c r="H276" s="457" t="str">
        <f t="shared" si="147"/>
        <v/>
      </c>
      <c r="I276" s="457" t="str">
        <f t="array" ref="I276">IF(C276&lt;&gt;"",IF(AND(OR(V276=V275,W276=W275),F276=F275,K276=K275,N276=N275),I275,MAX(IF(C276=C$6:$C275,$I$6:I275))+1),"")</f>
        <v/>
      </c>
      <c r="J276" s="457" t="str">
        <f t="shared" si="148"/>
        <v/>
      </c>
      <c r="K276" s="1065"/>
      <c r="L276" s="459" t="str">
        <f>IF($K276&gt;0,VLOOKUP($K276,NV!$B$4:$C$33,2,0),"")</f>
        <v/>
      </c>
      <c r="M276" s="460"/>
      <c r="N276" s="461" t="str">
        <f t="shared" si="162"/>
        <v/>
      </c>
      <c r="O276" s="458"/>
      <c r="P276" s="458"/>
      <c r="Q276" s="461" t="str">
        <f t="shared" si="163"/>
        <v/>
      </c>
      <c r="R276" s="458"/>
      <c r="S276" s="458"/>
      <c r="T276" s="462" t="str">
        <f>IFERROR(INDEX(NX!$L$9:$L$168,MATCH($A276&amp;$P276,NX!$B$9:$B$169,0)),"")</f>
        <v/>
      </c>
      <c r="U276" s="458"/>
      <c r="V276" s="463"/>
      <c r="W276" s="463"/>
      <c r="X276" s="464"/>
      <c r="Y276" s="452" t="str">
        <f t="shared" si="164"/>
        <v/>
      </c>
      <c r="Z276" s="452" t="str">
        <f t="shared" si="165"/>
        <v/>
      </c>
      <c r="AA276" s="465" t="str">
        <f t="shared" si="149"/>
        <v>Trùng mã</v>
      </c>
      <c r="AB276" s="466"/>
      <c r="AC276" s="467">
        <f t="shared" si="150"/>
        <v>0</v>
      </c>
      <c r="AD276" s="468" t="str">
        <f t="shared" si="166"/>
        <v/>
      </c>
      <c r="AE276" s="468" t="str">
        <f t="shared" si="167"/>
        <v/>
      </c>
      <c r="AF276" s="469" t="str">
        <f t="shared" si="168"/>
        <v/>
      </c>
      <c r="AG276" s="468" t="str">
        <f t="shared" si="169"/>
        <v/>
      </c>
      <c r="AH276" s="470" t="str">
        <f t="shared" si="151"/>
        <v/>
      </c>
      <c r="AI276" s="471" t="str">
        <f>IF($AB276&lt;&gt;"",VLOOKUP($M276,DMKH!$B$6:$F$1822,3,0),"")</f>
        <v/>
      </c>
      <c r="AJ276" s="472">
        <f t="shared" si="170"/>
        <v>0</v>
      </c>
      <c r="AK276" s="472">
        <f t="shared" si="171"/>
        <v>0</v>
      </c>
      <c r="AL276" s="473">
        <f t="shared" si="152"/>
        <v>0</v>
      </c>
      <c r="AM276" s="473" t="str">
        <f t="shared" si="153"/>
        <v/>
      </c>
      <c r="AN276" s="474" t="str">
        <f t="shared" si="154"/>
        <v/>
      </c>
      <c r="AO276" s="475" t="str">
        <f t="shared" si="155"/>
        <v/>
      </c>
      <c r="AP276" s="475" t="str">
        <f t="shared" si="156"/>
        <v/>
      </c>
      <c r="AQ276" s="475" t="str">
        <f t="shared" si="157"/>
        <v>0-</v>
      </c>
      <c r="AR276" s="475" t="str">
        <f t="shared" si="158"/>
        <v>0-</v>
      </c>
      <c r="AS276" s="475" t="str">
        <f t="shared" si="172"/>
        <v/>
      </c>
      <c r="AT276" s="475" t="str">
        <f t="shared" si="173"/>
        <v/>
      </c>
      <c r="AU276" s="475" t="str">
        <f t="shared" si="159"/>
        <v>0</v>
      </c>
      <c r="AV276" s="475" t="str">
        <f t="shared" si="160"/>
        <v>0</v>
      </c>
      <c r="AW276" s="475" t="str">
        <f t="shared" si="161"/>
        <v>0--</v>
      </c>
    </row>
    <row r="277" spans="1:49">
      <c r="A277" s="452">
        <f t="shared" si="146"/>
        <v>0</v>
      </c>
      <c r="B277" s="476"/>
      <c r="C277" s="476"/>
      <c r="D277" s="463"/>
      <c r="E277" s="463"/>
      <c r="F277" s="455"/>
      <c r="G277" s="456" t="str">
        <f t="array" ref="G277">IF(B277&lt;&gt;"",IF(AND(OR(V277=V276,W277=W276),F277=F276,K277=K276,N277=N276),G276,MAX(IF(B277=B$6:$B276,$G$6:G276))+1),"")</f>
        <v/>
      </c>
      <c r="H277" s="457" t="str">
        <f t="shared" si="147"/>
        <v/>
      </c>
      <c r="I277" s="457" t="str">
        <f t="array" ref="I277">IF(C277&lt;&gt;"",IF(AND(OR(V277=V276,W277=W276),F277=F276,K277=K276,N277=N276),I276,MAX(IF(C277=C$6:$C276,$I$6:I276))+1),"")</f>
        <v/>
      </c>
      <c r="J277" s="457" t="str">
        <f t="shared" si="148"/>
        <v/>
      </c>
      <c r="K277" s="1065"/>
      <c r="L277" s="459" t="str">
        <f>IF($K277&gt;0,VLOOKUP($K277,NV!$B$4:$C$33,2,0),"")</f>
        <v/>
      </c>
      <c r="M277" s="460"/>
      <c r="N277" s="461" t="str">
        <f t="shared" si="162"/>
        <v/>
      </c>
      <c r="O277" s="458"/>
      <c r="P277" s="458"/>
      <c r="Q277" s="461" t="str">
        <f t="shared" si="163"/>
        <v/>
      </c>
      <c r="R277" s="458"/>
      <c r="S277" s="458"/>
      <c r="T277" s="462" t="str">
        <f>IFERROR(INDEX(NX!$L$9:$L$168,MATCH($A277&amp;$P277,NX!$B$9:$B$169,0)),"")</f>
        <v/>
      </c>
      <c r="U277" s="458"/>
      <c r="V277" s="463"/>
      <c r="W277" s="463"/>
      <c r="X277" s="464"/>
      <c r="Y277" s="452" t="str">
        <f t="shared" si="164"/>
        <v/>
      </c>
      <c r="Z277" s="452" t="str">
        <f t="shared" si="165"/>
        <v/>
      </c>
      <c r="AA277" s="465" t="str">
        <f t="shared" si="149"/>
        <v>Trùng mã</v>
      </c>
      <c r="AB277" s="466"/>
      <c r="AC277" s="467">
        <f t="shared" si="150"/>
        <v>0</v>
      </c>
      <c r="AD277" s="468" t="str">
        <f t="shared" si="166"/>
        <v/>
      </c>
      <c r="AE277" s="468" t="str">
        <f t="shared" si="167"/>
        <v/>
      </c>
      <c r="AF277" s="469" t="str">
        <f t="shared" si="168"/>
        <v/>
      </c>
      <c r="AG277" s="468" t="str">
        <f t="shared" si="169"/>
        <v/>
      </c>
      <c r="AH277" s="470" t="str">
        <f t="shared" si="151"/>
        <v/>
      </c>
      <c r="AI277" s="471" t="str">
        <f>IF($AB277&lt;&gt;"",VLOOKUP($M277,DMKH!$B$6:$F$1822,3,0),"")</f>
        <v/>
      </c>
      <c r="AJ277" s="472">
        <f t="shared" si="170"/>
        <v>0</v>
      </c>
      <c r="AK277" s="472">
        <f t="shared" si="171"/>
        <v>0</v>
      </c>
      <c r="AL277" s="473">
        <f t="shared" si="152"/>
        <v>0</v>
      </c>
      <c r="AM277" s="473" t="str">
        <f t="shared" si="153"/>
        <v/>
      </c>
      <c r="AN277" s="474" t="str">
        <f t="shared" si="154"/>
        <v/>
      </c>
      <c r="AO277" s="475" t="str">
        <f t="shared" si="155"/>
        <v/>
      </c>
      <c r="AP277" s="475" t="str">
        <f t="shared" si="156"/>
        <v/>
      </c>
      <c r="AQ277" s="475" t="str">
        <f t="shared" si="157"/>
        <v>0-</v>
      </c>
      <c r="AR277" s="475" t="str">
        <f t="shared" si="158"/>
        <v>0-</v>
      </c>
      <c r="AS277" s="475" t="str">
        <f t="shared" si="172"/>
        <v/>
      </c>
      <c r="AT277" s="475" t="str">
        <f t="shared" si="173"/>
        <v/>
      </c>
      <c r="AU277" s="475" t="str">
        <f t="shared" si="159"/>
        <v>0</v>
      </c>
      <c r="AV277" s="475" t="str">
        <f t="shared" si="160"/>
        <v>0</v>
      </c>
      <c r="AW277" s="475" t="str">
        <f t="shared" si="161"/>
        <v>0--</v>
      </c>
    </row>
    <row r="278" spans="1:49">
      <c r="A278" s="452">
        <f t="shared" si="146"/>
        <v>0</v>
      </c>
      <c r="B278" s="476"/>
      <c r="C278" s="476"/>
      <c r="D278" s="463"/>
      <c r="E278" s="463"/>
      <c r="F278" s="455"/>
      <c r="G278" s="456" t="str">
        <f t="array" ref="G278">IF(B278&lt;&gt;"",IF(AND(OR(V278=V277,W278=W277),F278=F277,K278=K277,N278=N277),G277,MAX(IF(B278=B$6:$B277,$G$6:G277))+1),"")</f>
        <v/>
      </c>
      <c r="H278" s="457" t="str">
        <f t="shared" si="147"/>
        <v/>
      </c>
      <c r="I278" s="457" t="str">
        <f t="array" ref="I278">IF(C278&lt;&gt;"",IF(AND(OR(V278=V277,W278=W277),F278=F277,K278=K277,N278=N277),I277,MAX(IF(C278=C$6:$C277,$I$6:I277))+1),"")</f>
        <v/>
      </c>
      <c r="J278" s="457" t="str">
        <f t="shared" si="148"/>
        <v/>
      </c>
      <c r="K278" s="1065"/>
      <c r="L278" s="459" t="str">
        <f>IF($K278&gt;0,VLOOKUP($K278,NV!$B$4:$C$33,2,0),"")</f>
        <v/>
      </c>
      <c r="M278" s="460"/>
      <c r="N278" s="461" t="str">
        <f t="shared" si="162"/>
        <v/>
      </c>
      <c r="O278" s="458"/>
      <c r="P278" s="458"/>
      <c r="Q278" s="461" t="str">
        <f t="shared" si="163"/>
        <v/>
      </c>
      <c r="R278" s="458"/>
      <c r="S278" s="458"/>
      <c r="T278" s="462" t="str">
        <f>IFERROR(INDEX(NX!$L$9:$L$168,MATCH($A278&amp;$P278,NX!$B$9:$B$169,0)),"")</f>
        <v/>
      </c>
      <c r="U278" s="458"/>
      <c r="V278" s="463"/>
      <c r="W278" s="463"/>
      <c r="X278" s="464"/>
      <c r="Y278" s="452" t="str">
        <f t="shared" si="164"/>
        <v/>
      </c>
      <c r="Z278" s="452" t="str">
        <f t="shared" si="165"/>
        <v/>
      </c>
      <c r="AA278" s="465" t="str">
        <f t="shared" si="149"/>
        <v>Trùng mã</v>
      </c>
      <c r="AB278" s="466"/>
      <c r="AC278" s="467">
        <f t="shared" si="150"/>
        <v>0</v>
      </c>
      <c r="AD278" s="468" t="str">
        <f t="shared" si="166"/>
        <v/>
      </c>
      <c r="AE278" s="468" t="str">
        <f t="shared" si="167"/>
        <v/>
      </c>
      <c r="AF278" s="469" t="str">
        <f t="shared" si="168"/>
        <v/>
      </c>
      <c r="AG278" s="468" t="str">
        <f t="shared" si="169"/>
        <v/>
      </c>
      <c r="AH278" s="470" t="str">
        <f t="shared" si="151"/>
        <v/>
      </c>
      <c r="AI278" s="471" t="str">
        <f>IF($AB278&lt;&gt;"",VLOOKUP($M278,DMKH!$B$6:$F$1822,3,0),"")</f>
        <v/>
      </c>
      <c r="AJ278" s="472">
        <f t="shared" si="170"/>
        <v>0</v>
      </c>
      <c r="AK278" s="472">
        <f t="shared" si="171"/>
        <v>0</v>
      </c>
      <c r="AL278" s="473">
        <f t="shared" si="152"/>
        <v>0</v>
      </c>
      <c r="AM278" s="473" t="str">
        <f t="shared" si="153"/>
        <v/>
      </c>
      <c r="AN278" s="474" t="str">
        <f t="shared" si="154"/>
        <v/>
      </c>
      <c r="AO278" s="475" t="str">
        <f t="shared" si="155"/>
        <v/>
      </c>
      <c r="AP278" s="475" t="str">
        <f t="shared" si="156"/>
        <v/>
      </c>
      <c r="AQ278" s="475" t="str">
        <f t="shared" si="157"/>
        <v>0-</v>
      </c>
      <c r="AR278" s="475" t="str">
        <f t="shared" si="158"/>
        <v>0-</v>
      </c>
      <c r="AS278" s="475" t="str">
        <f t="shared" si="172"/>
        <v/>
      </c>
      <c r="AT278" s="475" t="str">
        <f t="shared" si="173"/>
        <v/>
      </c>
      <c r="AU278" s="475" t="str">
        <f t="shared" si="159"/>
        <v>0</v>
      </c>
      <c r="AV278" s="475" t="str">
        <f t="shared" si="160"/>
        <v>0</v>
      </c>
      <c r="AW278" s="475" t="str">
        <f t="shared" si="161"/>
        <v>0--</v>
      </c>
    </row>
    <row r="279" spans="1:49">
      <c r="A279" s="452">
        <f t="shared" si="146"/>
        <v>0</v>
      </c>
      <c r="B279" s="476"/>
      <c r="C279" s="476"/>
      <c r="D279" s="463"/>
      <c r="E279" s="463"/>
      <c r="F279" s="455"/>
      <c r="G279" s="456" t="str">
        <f t="array" ref="G279">IF(B279&lt;&gt;"",IF(AND(OR(V279=V278,W279=W278),F279=F278,K279=K278,N279=N278),G278,MAX(IF(B279=B$6:$B278,$G$6:G278))+1),"")</f>
        <v/>
      </c>
      <c r="H279" s="457" t="str">
        <f t="shared" si="147"/>
        <v/>
      </c>
      <c r="I279" s="457" t="str">
        <f t="array" ref="I279">IF(C279&lt;&gt;"",IF(AND(OR(V279=V278,W279=W278),F279=F278,K279=K278,N279=N278),I278,MAX(IF(C279=C$6:$C278,$I$6:I278))+1),"")</f>
        <v/>
      </c>
      <c r="J279" s="457" t="str">
        <f t="shared" si="148"/>
        <v/>
      </c>
      <c r="K279" s="1065"/>
      <c r="L279" s="459" t="str">
        <f>IF($K279&gt;0,VLOOKUP($K279,NV!$B$4:$C$33,2,0),"")</f>
        <v/>
      </c>
      <c r="M279" s="460"/>
      <c r="N279" s="461" t="str">
        <f t="shared" si="162"/>
        <v/>
      </c>
      <c r="O279" s="458"/>
      <c r="P279" s="458"/>
      <c r="Q279" s="461" t="str">
        <f t="shared" si="163"/>
        <v/>
      </c>
      <c r="R279" s="458"/>
      <c r="S279" s="458"/>
      <c r="T279" s="462" t="str">
        <f>IFERROR(INDEX(NX!$L$9:$L$168,MATCH($A279&amp;$P279,NX!$B$9:$B$169,0)),"")</f>
        <v/>
      </c>
      <c r="U279" s="458"/>
      <c r="V279" s="463"/>
      <c r="W279" s="463"/>
      <c r="X279" s="464"/>
      <c r="Y279" s="452" t="str">
        <f t="shared" si="164"/>
        <v/>
      </c>
      <c r="Z279" s="452" t="str">
        <f t="shared" si="165"/>
        <v/>
      </c>
      <c r="AA279" s="465" t="str">
        <f t="shared" si="149"/>
        <v>Trùng mã</v>
      </c>
      <c r="AB279" s="466"/>
      <c r="AC279" s="467">
        <f t="shared" si="150"/>
        <v>0</v>
      </c>
      <c r="AD279" s="468" t="str">
        <f t="shared" si="166"/>
        <v/>
      </c>
      <c r="AE279" s="468" t="str">
        <f t="shared" si="167"/>
        <v/>
      </c>
      <c r="AF279" s="469" t="str">
        <f t="shared" si="168"/>
        <v/>
      </c>
      <c r="AG279" s="468" t="str">
        <f t="shared" si="169"/>
        <v/>
      </c>
      <c r="AH279" s="470" t="str">
        <f t="shared" si="151"/>
        <v/>
      </c>
      <c r="AI279" s="471" t="str">
        <f>IF($AB279&lt;&gt;"",VLOOKUP($M279,DMKH!$B$6:$F$1822,3,0),"")</f>
        <v/>
      </c>
      <c r="AJ279" s="472">
        <f t="shared" si="170"/>
        <v>0</v>
      </c>
      <c r="AK279" s="472">
        <f t="shared" si="171"/>
        <v>0</v>
      </c>
      <c r="AL279" s="473">
        <f t="shared" si="152"/>
        <v>0</v>
      </c>
      <c r="AM279" s="473" t="str">
        <f t="shared" si="153"/>
        <v/>
      </c>
      <c r="AN279" s="474" t="str">
        <f t="shared" si="154"/>
        <v/>
      </c>
      <c r="AO279" s="475" t="str">
        <f t="shared" si="155"/>
        <v/>
      </c>
      <c r="AP279" s="475" t="str">
        <f t="shared" si="156"/>
        <v/>
      </c>
      <c r="AQ279" s="475" t="str">
        <f t="shared" si="157"/>
        <v>0-</v>
      </c>
      <c r="AR279" s="475" t="str">
        <f t="shared" si="158"/>
        <v>0-</v>
      </c>
      <c r="AS279" s="475" t="str">
        <f t="shared" si="172"/>
        <v/>
      </c>
      <c r="AT279" s="475" t="str">
        <f t="shared" si="173"/>
        <v/>
      </c>
      <c r="AU279" s="475" t="str">
        <f t="shared" si="159"/>
        <v>0</v>
      </c>
      <c r="AV279" s="475" t="str">
        <f t="shared" si="160"/>
        <v>0</v>
      </c>
      <c r="AW279" s="475" t="str">
        <f t="shared" si="161"/>
        <v>0--</v>
      </c>
    </row>
    <row r="280" spans="1:49">
      <c r="A280" s="452">
        <f t="shared" si="146"/>
        <v>0</v>
      </c>
      <c r="B280" s="476"/>
      <c r="C280" s="476"/>
      <c r="D280" s="463"/>
      <c r="E280" s="463"/>
      <c r="F280" s="455"/>
      <c r="G280" s="456" t="str">
        <f t="array" ref="G280">IF(B280&lt;&gt;"",IF(AND(OR(V280=V279,W280=W279),F280=F279,K280=K279,N280=N279),G279,MAX(IF(B280=B$6:$B279,$G$6:G279))+1),"")</f>
        <v/>
      </c>
      <c r="H280" s="457" t="str">
        <f t="shared" si="147"/>
        <v/>
      </c>
      <c r="I280" s="457" t="str">
        <f t="array" ref="I280">IF(C280&lt;&gt;"",IF(AND(OR(V280=V279,W280=W279),F280=F279,K280=K279,N280=N279),I279,MAX(IF(C280=C$6:$C279,$I$6:I279))+1),"")</f>
        <v/>
      </c>
      <c r="J280" s="457" t="str">
        <f t="shared" si="148"/>
        <v/>
      </c>
      <c r="K280" s="1065"/>
      <c r="L280" s="459"/>
      <c r="M280" s="460"/>
      <c r="N280" s="461" t="str">
        <f t="shared" si="162"/>
        <v/>
      </c>
      <c r="O280" s="458"/>
      <c r="P280" s="458"/>
      <c r="Q280" s="461" t="str">
        <f t="shared" si="163"/>
        <v/>
      </c>
      <c r="R280" s="458"/>
      <c r="S280" s="458"/>
      <c r="T280" s="462" t="str">
        <f>IFERROR(INDEX(NX!$L$9:$L$168,MATCH($A280&amp;$P280,NX!$B$9:$B$169,0)),"")</f>
        <v/>
      </c>
      <c r="U280" s="458"/>
      <c r="V280" s="463"/>
      <c r="W280" s="463"/>
      <c r="X280" s="464"/>
      <c r="Y280" s="452" t="str">
        <f t="shared" si="164"/>
        <v/>
      </c>
      <c r="Z280" s="452" t="str">
        <f t="shared" si="165"/>
        <v/>
      </c>
      <c r="AA280" s="465" t="str">
        <f t="shared" si="149"/>
        <v>Trùng mã</v>
      </c>
      <c r="AB280" s="466"/>
      <c r="AC280" s="467">
        <f t="shared" si="150"/>
        <v>0</v>
      </c>
      <c r="AD280" s="468" t="str">
        <f t="shared" si="166"/>
        <v/>
      </c>
      <c r="AE280" s="468" t="str">
        <f t="shared" si="167"/>
        <v/>
      </c>
      <c r="AF280" s="469" t="str">
        <f t="shared" si="168"/>
        <v/>
      </c>
      <c r="AG280" s="468" t="str">
        <f t="shared" si="169"/>
        <v/>
      </c>
      <c r="AH280" s="470" t="str">
        <f t="shared" si="151"/>
        <v/>
      </c>
      <c r="AI280" s="471" t="str">
        <f>IF($AB280&lt;&gt;"",VLOOKUP($M280,DMKH!$B$6:$F$1822,3,0),"")</f>
        <v/>
      </c>
      <c r="AJ280" s="472">
        <f t="shared" si="170"/>
        <v>0</v>
      </c>
      <c r="AK280" s="472">
        <f t="shared" si="171"/>
        <v>0</v>
      </c>
      <c r="AL280" s="473">
        <f t="shared" si="152"/>
        <v>0</v>
      </c>
      <c r="AM280" s="473" t="str">
        <f t="shared" si="153"/>
        <v/>
      </c>
      <c r="AN280" s="474" t="str">
        <f t="shared" si="154"/>
        <v/>
      </c>
      <c r="AO280" s="475" t="str">
        <f t="shared" si="155"/>
        <v/>
      </c>
      <c r="AP280" s="475" t="str">
        <f t="shared" si="156"/>
        <v/>
      </c>
      <c r="AQ280" s="475" t="str">
        <f t="shared" si="157"/>
        <v>0-</v>
      </c>
      <c r="AR280" s="475" t="str">
        <f t="shared" si="158"/>
        <v>0-</v>
      </c>
      <c r="AS280" s="475" t="str">
        <f t="shared" si="172"/>
        <v/>
      </c>
      <c r="AT280" s="475" t="str">
        <f t="shared" si="173"/>
        <v/>
      </c>
      <c r="AU280" s="475" t="str">
        <f t="shared" si="159"/>
        <v>0</v>
      </c>
      <c r="AV280" s="475" t="str">
        <f t="shared" si="160"/>
        <v>0</v>
      </c>
      <c r="AW280" s="475" t="str">
        <f t="shared" si="161"/>
        <v>0--</v>
      </c>
    </row>
    <row r="281" spans="1:49">
      <c r="A281" s="452">
        <f t="shared" si="146"/>
        <v>0</v>
      </c>
      <c r="B281" s="476"/>
      <c r="C281" s="476"/>
      <c r="D281" s="463"/>
      <c r="E281" s="463"/>
      <c r="F281" s="455"/>
      <c r="G281" s="456" t="str">
        <f t="array" ref="G281">IF(B281&lt;&gt;"",IF(AND(OR(V281=V280,W281=W280),F281=F280,K281=K280,N281=N280),G280,MAX(IF(B281=B$6:$B280,$G$6:G280))+1),"")</f>
        <v/>
      </c>
      <c r="H281" s="457" t="str">
        <f t="shared" si="147"/>
        <v/>
      </c>
      <c r="I281" s="457" t="str">
        <f t="array" ref="I281">IF(C281&lt;&gt;"",IF(AND(OR(V281=V280,W281=W280),F281=F280,K281=K280,N281=N280),I280,MAX(IF(C281=C$6:$C280,$I$6:I280))+1),"")</f>
        <v/>
      </c>
      <c r="J281" s="457" t="str">
        <f t="shared" si="148"/>
        <v/>
      </c>
      <c r="K281" s="1065"/>
      <c r="L281" s="459" t="str">
        <f>IF($K281&gt;0,VLOOKUP($K281,NV!$B$4:$C$33,2,0),"")</f>
        <v/>
      </c>
      <c r="M281" s="488"/>
      <c r="N281" s="461" t="str">
        <f t="shared" si="162"/>
        <v/>
      </c>
      <c r="O281" s="458"/>
      <c r="P281" s="458"/>
      <c r="Q281" s="461" t="str">
        <f t="shared" si="163"/>
        <v/>
      </c>
      <c r="R281" s="458"/>
      <c r="S281" s="458"/>
      <c r="T281" s="462" t="str">
        <f>IFERROR(INDEX(NX!$L$9:$L$168,MATCH($A281&amp;$P281,NX!$B$9:$B$169,0)),"")</f>
        <v/>
      </c>
      <c r="U281" s="458"/>
      <c r="V281" s="463"/>
      <c r="W281" s="463"/>
      <c r="X281" s="464"/>
      <c r="Y281" s="452" t="str">
        <f t="shared" si="164"/>
        <v/>
      </c>
      <c r="Z281" s="452" t="str">
        <f t="shared" si="165"/>
        <v/>
      </c>
      <c r="AA281" s="465" t="str">
        <f t="shared" si="149"/>
        <v>Trùng mã</v>
      </c>
      <c r="AB281" s="466"/>
      <c r="AC281" s="467">
        <f t="shared" si="150"/>
        <v>0</v>
      </c>
      <c r="AD281" s="468" t="str">
        <f t="shared" si="166"/>
        <v/>
      </c>
      <c r="AE281" s="468" t="str">
        <f t="shared" si="167"/>
        <v/>
      </c>
      <c r="AF281" s="469" t="str">
        <f t="shared" si="168"/>
        <v/>
      </c>
      <c r="AG281" s="468" t="str">
        <f t="shared" si="169"/>
        <v/>
      </c>
      <c r="AH281" s="470" t="str">
        <f t="shared" si="151"/>
        <v/>
      </c>
      <c r="AI281" s="471" t="str">
        <f>IF($AB281&lt;&gt;"",VLOOKUP($M281,DMKH!$B$6:$F$1822,3,0),"")</f>
        <v/>
      </c>
      <c r="AJ281" s="472">
        <f t="shared" si="170"/>
        <v>0</v>
      </c>
      <c r="AK281" s="472">
        <f t="shared" si="171"/>
        <v>0</v>
      </c>
      <c r="AL281" s="473">
        <f t="shared" si="152"/>
        <v>0</v>
      </c>
      <c r="AM281" s="473" t="str">
        <f t="shared" si="153"/>
        <v/>
      </c>
      <c r="AN281" s="474" t="str">
        <f t="shared" si="154"/>
        <v/>
      </c>
      <c r="AO281" s="475" t="str">
        <f t="shared" si="155"/>
        <v/>
      </c>
      <c r="AP281" s="475" t="str">
        <f t="shared" si="156"/>
        <v/>
      </c>
      <c r="AQ281" s="475" t="str">
        <f t="shared" si="157"/>
        <v>0-</v>
      </c>
      <c r="AR281" s="475" t="str">
        <f t="shared" si="158"/>
        <v>0-</v>
      </c>
      <c r="AS281" s="475" t="str">
        <f t="shared" si="172"/>
        <v/>
      </c>
      <c r="AT281" s="475" t="str">
        <f t="shared" si="173"/>
        <v/>
      </c>
      <c r="AU281" s="475" t="str">
        <f t="shared" si="159"/>
        <v>0</v>
      </c>
      <c r="AV281" s="475" t="str">
        <f t="shared" si="160"/>
        <v>0</v>
      </c>
      <c r="AW281" s="475" t="str">
        <f t="shared" si="161"/>
        <v>0--</v>
      </c>
    </row>
    <row r="282" spans="1:49">
      <c r="A282" s="452">
        <f t="shared" si="146"/>
        <v>0</v>
      </c>
      <c r="B282" s="476"/>
      <c r="C282" s="476"/>
      <c r="D282" s="463"/>
      <c r="E282" s="463"/>
      <c r="F282" s="455"/>
      <c r="G282" s="456" t="str">
        <f t="array" ref="G282">IF(B282&lt;&gt;"",IF(AND(OR(V282=V281,W282=W281),F282=F281,K282=K281,N282=N281),G281,MAX(IF(B282=B$6:$B281,$G$6:G281))+1),"")</f>
        <v/>
      </c>
      <c r="H282" s="457" t="str">
        <f t="shared" si="147"/>
        <v/>
      </c>
      <c r="I282" s="457" t="str">
        <f t="array" ref="I282">IF(C282&lt;&gt;"",IF(AND(OR(V282=V281,W282=W281),F282=F281,K282=K281,N282=N281),I281,MAX(IF(C282=C$6:$C281,$I$6:I281))+1),"")</f>
        <v/>
      </c>
      <c r="J282" s="457" t="str">
        <f t="shared" si="148"/>
        <v/>
      </c>
      <c r="K282" s="1065"/>
      <c r="L282" s="459" t="str">
        <f>IF($K282&gt;0,VLOOKUP($K282,NV!$B$4:$C$33,2,0),"")</f>
        <v/>
      </c>
      <c r="M282" s="488"/>
      <c r="N282" s="461" t="str">
        <f t="shared" si="162"/>
        <v/>
      </c>
      <c r="O282" s="458"/>
      <c r="P282" s="458"/>
      <c r="Q282" s="461" t="str">
        <f t="shared" si="163"/>
        <v/>
      </c>
      <c r="R282" s="458"/>
      <c r="S282" s="458"/>
      <c r="T282" s="462" t="str">
        <f>IFERROR(INDEX(NX!$L$9:$L$168,MATCH($A282&amp;$P282,NX!$B$9:$B$169,0)),"")</f>
        <v/>
      </c>
      <c r="U282" s="458"/>
      <c r="V282" s="463"/>
      <c r="W282" s="463"/>
      <c r="X282" s="464"/>
      <c r="Y282" s="452" t="str">
        <f t="shared" si="164"/>
        <v/>
      </c>
      <c r="Z282" s="452" t="str">
        <f t="shared" si="165"/>
        <v/>
      </c>
      <c r="AA282" s="465" t="str">
        <f t="shared" si="149"/>
        <v>Trùng mã</v>
      </c>
      <c r="AB282" s="466"/>
      <c r="AC282" s="467">
        <f t="shared" si="150"/>
        <v>0</v>
      </c>
      <c r="AD282" s="468" t="str">
        <f t="shared" si="166"/>
        <v/>
      </c>
      <c r="AE282" s="468" t="str">
        <f t="shared" si="167"/>
        <v/>
      </c>
      <c r="AF282" s="469" t="str">
        <f t="shared" si="168"/>
        <v/>
      </c>
      <c r="AG282" s="468" t="str">
        <f t="shared" si="169"/>
        <v/>
      </c>
      <c r="AH282" s="470" t="str">
        <f t="shared" si="151"/>
        <v/>
      </c>
      <c r="AI282" s="471" t="str">
        <f>IF($AB282&lt;&gt;"",VLOOKUP($M282,DMKH!$B$6:$F$1822,3,0),"")</f>
        <v/>
      </c>
      <c r="AJ282" s="472">
        <f t="shared" si="170"/>
        <v>0</v>
      </c>
      <c r="AK282" s="472">
        <f t="shared" si="171"/>
        <v>0</v>
      </c>
      <c r="AL282" s="473">
        <f t="shared" si="152"/>
        <v>0</v>
      </c>
      <c r="AM282" s="473" t="str">
        <f t="shared" si="153"/>
        <v/>
      </c>
      <c r="AN282" s="474" t="str">
        <f t="shared" si="154"/>
        <v/>
      </c>
      <c r="AO282" s="475" t="str">
        <f t="shared" si="155"/>
        <v/>
      </c>
      <c r="AP282" s="475" t="str">
        <f t="shared" si="156"/>
        <v/>
      </c>
      <c r="AQ282" s="475" t="str">
        <f t="shared" si="157"/>
        <v>0-</v>
      </c>
      <c r="AR282" s="475" t="str">
        <f t="shared" si="158"/>
        <v>0-</v>
      </c>
      <c r="AS282" s="475" t="str">
        <f t="shared" si="172"/>
        <v/>
      </c>
      <c r="AT282" s="475" t="str">
        <f t="shared" si="173"/>
        <v/>
      </c>
      <c r="AU282" s="475" t="str">
        <f t="shared" si="159"/>
        <v>0</v>
      </c>
      <c r="AV282" s="475" t="str">
        <f t="shared" si="160"/>
        <v>0</v>
      </c>
      <c r="AW282" s="475" t="str">
        <f t="shared" si="161"/>
        <v>0--</v>
      </c>
    </row>
    <row r="283" spans="1:49">
      <c r="A283" s="452">
        <f t="shared" si="146"/>
        <v>0</v>
      </c>
      <c r="B283" s="476"/>
      <c r="C283" s="476"/>
      <c r="D283" s="463"/>
      <c r="E283" s="463"/>
      <c r="F283" s="455"/>
      <c r="G283" s="456" t="str">
        <f t="array" ref="G283">IF(B283&lt;&gt;"",IF(AND(OR(V283=V282,W283=W282),F283=F282,K283=K282,N283=N282),G282,MAX(IF(B283=B$6:$B282,$G$6:G282))+1),"")</f>
        <v/>
      </c>
      <c r="H283" s="457" t="str">
        <f t="shared" si="147"/>
        <v/>
      </c>
      <c r="I283" s="457" t="str">
        <f t="array" ref="I283">IF(C283&lt;&gt;"",IF(AND(OR(V283=V282,W283=W282),F283=F282,K283=K282,N283=N282),I282,MAX(IF(C283=C$6:$C282,$I$6:I282))+1),"")</f>
        <v/>
      </c>
      <c r="J283" s="457" t="str">
        <f t="shared" si="148"/>
        <v/>
      </c>
      <c r="K283" s="1065"/>
      <c r="L283" s="459" t="str">
        <f>IF($K283&gt;0,VLOOKUP($K283,NV!$B$4:$C$33,2,0),"")</f>
        <v/>
      </c>
      <c r="M283" s="488"/>
      <c r="N283" s="461" t="str">
        <f t="shared" si="162"/>
        <v/>
      </c>
      <c r="O283" s="458"/>
      <c r="P283" s="458"/>
      <c r="Q283" s="461" t="str">
        <f t="shared" si="163"/>
        <v/>
      </c>
      <c r="R283" s="458"/>
      <c r="S283" s="458"/>
      <c r="T283" s="462" t="str">
        <f>IFERROR(INDEX(NX!$L$9:$L$168,MATCH($A283&amp;$P283,NX!$B$9:$B$169,0)),"")</f>
        <v/>
      </c>
      <c r="U283" s="458"/>
      <c r="V283" s="463"/>
      <c r="W283" s="463"/>
      <c r="X283" s="464"/>
      <c r="Y283" s="452" t="str">
        <f t="shared" si="164"/>
        <v/>
      </c>
      <c r="Z283" s="452" t="str">
        <f t="shared" si="165"/>
        <v/>
      </c>
      <c r="AA283" s="465" t="str">
        <f t="shared" si="149"/>
        <v>Trùng mã</v>
      </c>
      <c r="AB283" s="466"/>
      <c r="AC283" s="467">
        <f t="shared" si="150"/>
        <v>0</v>
      </c>
      <c r="AD283" s="468" t="str">
        <f t="shared" si="166"/>
        <v/>
      </c>
      <c r="AE283" s="468" t="str">
        <f t="shared" si="167"/>
        <v/>
      </c>
      <c r="AF283" s="469" t="str">
        <f t="shared" si="168"/>
        <v/>
      </c>
      <c r="AG283" s="468" t="str">
        <f t="shared" si="169"/>
        <v/>
      </c>
      <c r="AH283" s="470" t="str">
        <f t="shared" si="151"/>
        <v/>
      </c>
      <c r="AI283" s="471" t="str">
        <f>IF($AB283&lt;&gt;"",VLOOKUP($M283,DMKH!$B$6:$F$1822,3,0),"")</f>
        <v/>
      </c>
      <c r="AJ283" s="472">
        <f t="shared" si="170"/>
        <v>0</v>
      </c>
      <c r="AK283" s="472">
        <f t="shared" si="171"/>
        <v>0</v>
      </c>
      <c r="AL283" s="473">
        <f t="shared" si="152"/>
        <v>0</v>
      </c>
      <c r="AM283" s="473" t="str">
        <f t="shared" si="153"/>
        <v/>
      </c>
      <c r="AN283" s="474" t="str">
        <f t="shared" si="154"/>
        <v/>
      </c>
      <c r="AO283" s="475" t="str">
        <f t="shared" si="155"/>
        <v/>
      </c>
      <c r="AP283" s="475" t="str">
        <f t="shared" si="156"/>
        <v/>
      </c>
      <c r="AQ283" s="475" t="str">
        <f t="shared" si="157"/>
        <v>0-</v>
      </c>
      <c r="AR283" s="475" t="str">
        <f t="shared" si="158"/>
        <v>0-</v>
      </c>
      <c r="AS283" s="475" t="str">
        <f t="shared" si="172"/>
        <v/>
      </c>
      <c r="AT283" s="475" t="str">
        <f t="shared" si="173"/>
        <v/>
      </c>
      <c r="AU283" s="475" t="str">
        <f t="shared" si="159"/>
        <v>0</v>
      </c>
      <c r="AV283" s="475" t="str">
        <f t="shared" si="160"/>
        <v>0</v>
      </c>
      <c r="AW283" s="475" t="str">
        <f t="shared" si="161"/>
        <v>0--</v>
      </c>
    </row>
    <row r="284" spans="1:49">
      <c r="A284" s="452">
        <f t="shared" si="146"/>
        <v>0</v>
      </c>
      <c r="B284" s="476"/>
      <c r="C284" s="476"/>
      <c r="D284" s="463"/>
      <c r="E284" s="463"/>
      <c r="F284" s="455"/>
      <c r="G284" s="456" t="str">
        <f t="array" ref="G284">IF(B284&lt;&gt;"",IF(AND(OR(V284=V283,W284=W283),F284=F283,K284=K283,N284=N283),G283,MAX(IF(B284=B$6:$B283,$G$6:G283))+1),"")</f>
        <v/>
      </c>
      <c r="H284" s="457" t="str">
        <f t="shared" si="147"/>
        <v/>
      </c>
      <c r="I284" s="457" t="str">
        <f t="array" ref="I284">IF(C284&lt;&gt;"",IF(AND(OR(V284=V283,W284=W283),F284=F283,K284=K283,N284=N283),I283,MAX(IF(C284=C$6:$C283,$I$6:I283))+1),"")</f>
        <v/>
      </c>
      <c r="J284" s="457" t="str">
        <f t="shared" si="148"/>
        <v/>
      </c>
      <c r="K284" s="1065"/>
      <c r="L284" s="459" t="str">
        <f>IF($K284&gt;0,VLOOKUP($K284,NV!$B$4:$C$33,2,0),"")</f>
        <v/>
      </c>
      <c r="M284" s="488"/>
      <c r="N284" s="461" t="str">
        <f t="shared" si="162"/>
        <v/>
      </c>
      <c r="O284" s="458"/>
      <c r="P284" s="458"/>
      <c r="Q284" s="461" t="str">
        <f t="shared" si="163"/>
        <v/>
      </c>
      <c r="R284" s="458"/>
      <c r="S284" s="458"/>
      <c r="T284" s="462" t="str">
        <f>IFERROR(INDEX(NX!$L$9:$L$168,MATCH($A284&amp;$P284,NX!$B$9:$B$169,0)),"")</f>
        <v/>
      </c>
      <c r="U284" s="458"/>
      <c r="V284" s="463"/>
      <c r="W284" s="463"/>
      <c r="X284" s="464"/>
      <c r="Y284" s="452" t="str">
        <f t="shared" si="164"/>
        <v/>
      </c>
      <c r="Z284" s="452" t="str">
        <f t="shared" si="165"/>
        <v/>
      </c>
      <c r="AA284" s="465" t="str">
        <f t="shared" si="149"/>
        <v>Trùng mã</v>
      </c>
      <c r="AB284" s="466"/>
      <c r="AC284" s="467">
        <f t="shared" si="150"/>
        <v>0</v>
      </c>
      <c r="AD284" s="468" t="str">
        <f t="shared" si="166"/>
        <v/>
      </c>
      <c r="AE284" s="468" t="str">
        <f t="shared" si="167"/>
        <v/>
      </c>
      <c r="AF284" s="469" t="str">
        <f t="shared" si="168"/>
        <v/>
      </c>
      <c r="AG284" s="468" t="str">
        <f t="shared" si="169"/>
        <v/>
      </c>
      <c r="AH284" s="470" t="str">
        <f t="shared" si="151"/>
        <v/>
      </c>
      <c r="AI284" s="471" t="str">
        <f>IF($AB284&lt;&gt;"",VLOOKUP($M284,DMKH!$B$6:$F$1822,3,0),"")</f>
        <v/>
      </c>
      <c r="AJ284" s="472">
        <f t="shared" si="170"/>
        <v>0</v>
      </c>
      <c r="AK284" s="472">
        <f t="shared" si="171"/>
        <v>0</v>
      </c>
      <c r="AL284" s="473">
        <f t="shared" si="152"/>
        <v>0</v>
      </c>
      <c r="AM284" s="473" t="str">
        <f t="shared" si="153"/>
        <v/>
      </c>
      <c r="AN284" s="474" t="str">
        <f t="shared" si="154"/>
        <v/>
      </c>
      <c r="AO284" s="475" t="str">
        <f t="shared" si="155"/>
        <v/>
      </c>
      <c r="AP284" s="475" t="str">
        <f t="shared" si="156"/>
        <v/>
      </c>
      <c r="AQ284" s="475" t="str">
        <f t="shared" si="157"/>
        <v>0-</v>
      </c>
      <c r="AR284" s="475" t="str">
        <f t="shared" si="158"/>
        <v>0-</v>
      </c>
      <c r="AS284" s="475" t="str">
        <f t="shared" si="172"/>
        <v/>
      </c>
      <c r="AT284" s="475" t="str">
        <f t="shared" si="173"/>
        <v/>
      </c>
      <c r="AU284" s="475" t="str">
        <f t="shared" si="159"/>
        <v>0</v>
      </c>
      <c r="AV284" s="475" t="str">
        <f t="shared" si="160"/>
        <v>0</v>
      </c>
      <c r="AW284" s="475" t="str">
        <f t="shared" si="161"/>
        <v>0--</v>
      </c>
    </row>
    <row r="285" spans="1:49">
      <c r="A285" s="452">
        <f t="shared" ref="A285:A297" si="174">IF(D285&gt;0,MONTH(D285),0)</f>
        <v>0</v>
      </c>
      <c r="B285" s="476"/>
      <c r="C285" s="476"/>
      <c r="D285" s="463"/>
      <c r="E285" s="463"/>
      <c r="F285" s="455"/>
      <c r="G285" s="456" t="str">
        <f t="array" ref="G285">IF(B285&lt;&gt;"",IF(AND(OR(V285=V284,W285=W284),F285=F284,K285=K284,N285=N284),G284,MAX(IF(B285=B$6:$B284,$G$6:G284))+1),"")</f>
        <v/>
      </c>
      <c r="H285" s="457" t="str">
        <f t="shared" si="147"/>
        <v/>
      </c>
      <c r="I285" s="457" t="str">
        <f t="array" ref="I285">IF(C285&lt;&gt;"",IF(AND(OR(V285=V284,W285=W284),F285=F284,K285=K284,N285=N284),I284,MAX(IF(C285=C$6:$C284,$I$6:I284))+1),"")</f>
        <v/>
      </c>
      <c r="J285" s="457" t="str">
        <f t="shared" si="148"/>
        <v/>
      </c>
      <c r="K285" s="1065"/>
      <c r="L285" s="459" t="str">
        <f>IF($K285&gt;0,VLOOKUP($K285,NV!$B$4:$C$33,2,0),"")</f>
        <v/>
      </c>
      <c r="M285" s="460"/>
      <c r="N285" s="461" t="str">
        <f t="shared" si="162"/>
        <v/>
      </c>
      <c r="O285" s="458"/>
      <c r="P285" s="458"/>
      <c r="Q285" s="461" t="str">
        <f t="shared" si="163"/>
        <v/>
      </c>
      <c r="R285" s="458"/>
      <c r="S285" s="458"/>
      <c r="T285" s="462" t="str">
        <f>IFERROR(INDEX(NX!$L$9:$L$168,MATCH($A285&amp;$P285,NX!$B$9:$B$169,0)),"")</f>
        <v/>
      </c>
      <c r="U285" s="458"/>
      <c r="V285" s="463"/>
      <c r="W285" s="463"/>
      <c r="X285" s="464"/>
      <c r="Y285" s="452" t="str">
        <f t="shared" si="164"/>
        <v/>
      </c>
      <c r="Z285" s="452" t="str">
        <f t="shared" si="165"/>
        <v/>
      </c>
      <c r="AA285" s="465" t="str">
        <f t="shared" si="149"/>
        <v>Trùng mã</v>
      </c>
      <c r="AB285" s="466"/>
      <c r="AC285" s="467">
        <f t="shared" si="150"/>
        <v>0</v>
      </c>
      <c r="AD285" s="468" t="str">
        <f t="shared" si="166"/>
        <v/>
      </c>
      <c r="AE285" s="468" t="str">
        <f t="shared" si="167"/>
        <v/>
      </c>
      <c r="AF285" s="469" t="str">
        <f t="shared" si="168"/>
        <v/>
      </c>
      <c r="AG285" s="468" t="str">
        <f t="shared" si="169"/>
        <v/>
      </c>
      <c r="AH285" s="470" t="str">
        <f t="shared" si="151"/>
        <v/>
      </c>
      <c r="AI285" s="471" t="str">
        <f>IF($AB285&lt;&gt;"",VLOOKUP($M285,DMKH!$B$6:$F$1822,3,0),"")</f>
        <v/>
      </c>
      <c r="AJ285" s="472">
        <f t="shared" si="170"/>
        <v>0</v>
      </c>
      <c r="AK285" s="472">
        <f t="shared" si="171"/>
        <v>0</v>
      </c>
      <c r="AL285" s="473">
        <f t="shared" si="152"/>
        <v>0</v>
      </c>
      <c r="AM285" s="473" t="str">
        <f t="shared" si="153"/>
        <v/>
      </c>
      <c r="AN285" s="474" t="str">
        <f t="shared" si="154"/>
        <v/>
      </c>
      <c r="AO285" s="475" t="str">
        <f t="shared" si="155"/>
        <v/>
      </c>
      <c r="AP285" s="475" t="str">
        <f t="shared" si="156"/>
        <v/>
      </c>
      <c r="AQ285" s="475" t="str">
        <f t="shared" si="157"/>
        <v>0-</v>
      </c>
      <c r="AR285" s="475" t="str">
        <f t="shared" si="158"/>
        <v>0-</v>
      </c>
      <c r="AS285" s="475" t="str">
        <f t="shared" si="172"/>
        <v/>
      </c>
      <c r="AT285" s="475" t="str">
        <f t="shared" si="173"/>
        <v/>
      </c>
      <c r="AU285" s="475" t="str">
        <f t="shared" si="159"/>
        <v>0</v>
      </c>
      <c r="AV285" s="475" t="str">
        <f t="shared" si="160"/>
        <v>0</v>
      </c>
      <c r="AW285" s="475" t="str">
        <f t="shared" si="161"/>
        <v>0--</v>
      </c>
    </row>
    <row r="286" spans="1:49">
      <c r="A286" s="452">
        <f t="shared" si="174"/>
        <v>0</v>
      </c>
      <c r="B286" s="476"/>
      <c r="C286" s="476"/>
      <c r="D286" s="463"/>
      <c r="E286" s="463"/>
      <c r="F286" s="455"/>
      <c r="G286" s="456" t="str">
        <f t="array" ref="G286">IF(B286&lt;&gt;"",IF(AND(OR(V286=V285,W286=W285),F286=F285,K286=K285,N286=N285),G285,MAX(IF(B286=B$6:$B285,$G$6:G285))+1),"")</f>
        <v/>
      </c>
      <c r="H286" s="457" t="str">
        <f t="shared" si="147"/>
        <v/>
      </c>
      <c r="I286" s="457" t="str">
        <f t="array" ref="I286">IF(C286&lt;&gt;"",IF(AND(OR(V286=V285,W286=W285),F286=F285,K286=K285,N286=N285),I285,MAX(IF(C286=C$6:$C285,$I$6:I285))+1),"")</f>
        <v/>
      </c>
      <c r="J286" s="457" t="str">
        <f t="shared" si="148"/>
        <v/>
      </c>
      <c r="K286" s="1065"/>
      <c r="L286" s="459" t="str">
        <f>IF($K286&gt;0,VLOOKUP($K286,NV!$B$4:$C$33,2,0),"")</f>
        <v/>
      </c>
      <c r="M286" s="460"/>
      <c r="N286" s="461" t="str">
        <f t="shared" si="162"/>
        <v/>
      </c>
      <c r="O286" s="458"/>
      <c r="P286" s="458"/>
      <c r="Q286" s="461" t="str">
        <f t="shared" si="163"/>
        <v/>
      </c>
      <c r="R286" s="458"/>
      <c r="S286" s="458"/>
      <c r="T286" s="462" t="str">
        <f>IFERROR(INDEX(NX!$L$9:$L$168,MATCH($A286&amp;$P286,NX!$B$9:$B$169,0)),"")</f>
        <v/>
      </c>
      <c r="U286" s="458"/>
      <c r="V286" s="463"/>
      <c r="W286" s="463"/>
      <c r="X286" s="464"/>
      <c r="Y286" s="452" t="str">
        <f t="shared" si="164"/>
        <v/>
      </c>
      <c r="Z286" s="452" t="str">
        <f t="shared" si="165"/>
        <v/>
      </c>
      <c r="AA286" s="465" t="str">
        <f t="shared" si="149"/>
        <v>Trùng mã</v>
      </c>
      <c r="AB286" s="466"/>
      <c r="AC286" s="467">
        <f t="shared" si="150"/>
        <v>0</v>
      </c>
      <c r="AD286" s="468" t="str">
        <f t="shared" si="166"/>
        <v/>
      </c>
      <c r="AE286" s="468" t="str">
        <f t="shared" si="167"/>
        <v/>
      </c>
      <c r="AF286" s="469" t="str">
        <f t="shared" si="168"/>
        <v/>
      </c>
      <c r="AG286" s="468" t="str">
        <f t="shared" si="169"/>
        <v/>
      </c>
      <c r="AH286" s="470" t="str">
        <f t="shared" si="151"/>
        <v/>
      </c>
      <c r="AI286" s="471" t="str">
        <f>IF($AB286&lt;&gt;"",VLOOKUP($M286,DMKH!$B$6:$F$1822,3,0),"")</f>
        <v/>
      </c>
      <c r="AJ286" s="472">
        <f t="shared" si="170"/>
        <v>0</v>
      </c>
      <c r="AK286" s="472">
        <f t="shared" si="171"/>
        <v>0</v>
      </c>
      <c r="AL286" s="473">
        <f t="shared" si="152"/>
        <v>0</v>
      </c>
      <c r="AM286" s="473" t="str">
        <f t="shared" si="153"/>
        <v/>
      </c>
      <c r="AN286" s="474" t="str">
        <f t="shared" si="154"/>
        <v/>
      </c>
      <c r="AO286" s="475" t="str">
        <f t="shared" si="155"/>
        <v/>
      </c>
      <c r="AP286" s="475" t="str">
        <f t="shared" si="156"/>
        <v/>
      </c>
      <c r="AQ286" s="475" t="str">
        <f t="shared" si="157"/>
        <v>0-</v>
      </c>
      <c r="AR286" s="475" t="str">
        <f t="shared" si="158"/>
        <v>0-</v>
      </c>
      <c r="AS286" s="475" t="str">
        <f t="shared" si="172"/>
        <v/>
      </c>
      <c r="AT286" s="475" t="str">
        <f t="shared" si="173"/>
        <v/>
      </c>
      <c r="AU286" s="475" t="str">
        <f t="shared" si="159"/>
        <v>0</v>
      </c>
      <c r="AV286" s="475" t="str">
        <f t="shared" si="160"/>
        <v>0</v>
      </c>
      <c r="AW286" s="475" t="str">
        <f t="shared" si="161"/>
        <v>0--</v>
      </c>
    </row>
    <row r="287" spans="1:49">
      <c r="A287" s="452">
        <f t="shared" si="174"/>
        <v>0</v>
      </c>
      <c r="B287" s="476"/>
      <c r="C287" s="476"/>
      <c r="D287" s="463"/>
      <c r="E287" s="463"/>
      <c r="F287" s="455"/>
      <c r="G287" s="456" t="str">
        <f t="array" ref="G287">IF(B287&lt;&gt;"",IF(AND(OR(V287=V286,W287=W286),F287=F286,K287=K286,N287=N286),G286,MAX(IF(B287=B$6:$B286,$G$6:G286))+1),"")</f>
        <v/>
      </c>
      <c r="H287" s="457" t="str">
        <f t="shared" si="147"/>
        <v/>
      </c>
      <c r="I287" s="457" t="str">
        <f t="array" ref="I287">IF(C287&lt;&gt;"",IF(AND(OR(V287=V286,W287=W286),F287=F286,K287=K286,N287=N286),I286,MAX(IF(C287=C$6:$C286,$I$6:I286))+1),"")</f>
        <v/>
      </c>
      <c r="J287" s="457" t="str">
        <f t="shared" si="148"/>
        <v/>
      </c>
      <c r="K287" s="1065"/>
      <c r="L287" s="459" t="str">
        <f>IF($K287&gt;0,VLOOKUP($K287,NV!$B$4:$C$33,2,0),"")</f>
        <v/>
      </c>
      <c r="M287" s="460"/>
      <c r="N287" s="461" t="str">
        <f t="shared" si="162"/>
        <v/>
      </c>
      <c r="O287" s="458"/>
      <c r="P287" s="458"/>
      <c r="Q287" s="461" t="str">
        <f t="shared" si="163"/>
        <v/>
      </c>
      <c r="R287" s="458"/>
      <c r="S287" s="458"/>
      <c r="T287" s="462" t="str">
        <f>IFERROR(INDEX(NX!$L$9:$L$168,MATCH($A287&amp;$P287,NX!$B$9:$B$169,0)),"")</f>
        <v/>
      </c>
      <c r="U287" s="458"/>
      <c r="V287" s="463"/>
      <c r="W287" s="463"/>
      <c r="X287" s="464"/>
      <c r="Y287" s="452" t="str">
        <f t="shared" si="164"/>
        <v/>
      </c>
      <c r="Z287" s="452" t="str">
        <f t="shared" si="165"/>
        <v/>
      </c>
      <c r="AA287" s="465" t="str">
        <f t="shared" si="149"/>
        <v>Trùng mã</v>
      </c>
      <c r="AB287" s="466"/>
      <c r="AC287" s="467">
        <f t="shared" si="150"/>
        <v>0</v>
      </c>
      <c r="AD287" s="468" t="str">
        <f t="shared" si="166"/>
        <v/>
      </c>
      <c r="AE287" s="468" t="str">
        <f t="shared" si="167"/>
        <v/>
      </c>
      <c r="AF287" s="469" t="str">
        <f t="shared" si="168"/>
        <v/>
      </c>
      <c r="AG287" s="468" t="str">
        <f t="shared" si="169"/>
        <v/>
      </c>
      <c r="AH287" s="470" t="str">
        <f t="shared" si="151"/>
        <v/>
      </c>
      <c r="AI287" s="471" t="str">
        <f>IF($AB287&lt;&gt;"",VLOOKUP($M287,DMKH!$B$6:$F$1822,3,0),"")</f>
        <v/>
      </c>
      <c r="AJ287" s="472">
        <f t="shared" si="170"/>
        <v>0</v>
      </c>
      <c r="AK287" s="472">
        <f t="shared" si="171"/>
        <v>0</v>
      </c>
      <c r="AL287" s="473">
        <f t="shared" si="152"/>
        <v>0</v>
      </c>
      <c r="AM287" s="473" t="str">
        <f t="shared" si="153"/>
        <v/>
      </c>
      <c r="AN287" s="474" t="str">
        <f t="shared" si="154"/>
        <v/>
      </c>
      <c r="AO287" s="475" t="str">
        <f t="shared" si="155"/>
        <v/>
      </c>
      <c r="AP287" s="475" t="str">
        <f t="shared" si="156"/>
        <v/>
      </c>
      <c r="AQ287" s="475" t="str">
        <f t="shared" si="157"/>
        <v>0-</v>
      </c>
      <c r="AR287" s="475" t="str">
        <f t="shared" si="158"/>
        <v>0-</v>
      </c>
      <c r="AS287" s="475" t="str">
        <f t="shared" si="172"/>
        <v/>
      </c>
      <c r="AT287" s="475" t="str">
        <f t="shared" si="173"/>
        <v/>
      </c>
      <c r="AU287" s="475" t="str">
        <f t="shared" si="159"/>
        <v>0</v>
      </c>
      <c r="AV287" s="475" t="str">
        <f t="shared" si="160"/>
        <v>0</v>
      </c>
      <c r="AW287" s="475" t="str">
        <f t="shared" si="161"/>
        <v>0--</v>
      </c>
    </row>
    <row r="288" spans="1:49">
      <c r="A288" s="452">
        <f t="shared" si="174"/>
        <v>0</v>
      </c>
      <c r="B288" s="476"/>
      <c r="C288" s="476"/>
      <c r="D288" s="463"/>
      <c r="E288" s="463"/>
      <c r="F288" s="455"/>
      <c r="G288" s="456" t="str">
        <f t="array" ref="G288">IF(B288&lt;&gt;"",IF(AND(OR(V288=V287,W288=W287),F288=F287,K288=K287,N288=N287),G287,MAX(IF(B288=B$6:$B287,$G$6:G287))+1),"")</f>
        <v/>
      </c>
      <c r="H288" s="457" t="str">
        <f t="shared" si="147"/>
        <v/>
      </c>
      <c r="I288" s="457" t="str">
        <f t="array" ref="I288">IF(C288&lt;&gt;"",IF(AND(OR(V288=V287,W288=W287),F288=F287,K288=K287,N288=N287),I287,MAX(IF(C288=C$6:$C287,$I$6:I287))+1),"")</f>
        <v/>
      </c>
      <c r="J288" s="457" t="str">
        <f t="shared" si="148"/>
        <v/>
      </c>
      <c r="K288" s="1065"/>
      <c r="L288" s="459" t="str">
        <f>IF($K288&gt;0,VLOOKUP($K288,NV!$B$4:$C$33,2,0),"")</f>
        <v/>
      </c>
      <c r="M288" s="460"/>
      <c r="N288" s="461" t="str">
        <f t="shared" si="162"/>
        <v/>
      </c>
      <c r="O288" s="458"/>
      <c r="P288" s="458"/>
      <c r="Q288" s="461" t="str">
        <f t="shared" si="163"/>
        <v/>
      </c>
      <c r="R288" s="458"/>
      <c r="S288" s="458"/>
      <c r="T288" s="462" t="str">
        <f>IFERROR(INDEX(NX!$L$9:$L$168,MATCH($A288&amp;$P288,NX!$B$9:$B$169,0)),"")</f>
        <v/>
      </c>
      <c r="U288" s="458"/>
      <c r="V288" s="463"/>
      <c r="W288" s="463"/>
      <c r="X288" s="464"/>
      <c r="Y288" s="452" t="str">
        <f t="shared" si="164"/>
        <v/>
      </c>
      <c r="Z288" s="452" t="str">
        <f t="shared" si="165"/>
        <v/>
      </c>
      <c r="AA288" s="465" t="str">
        <f t="shared" si="149"/>
        <v>Trùng mã</v>
      </c>
      <c r="AB288" s="466"/>
      <c r="AC288" s="467">
        <f t="shared" si="150"/>
        <v>0</v>
      </c>
      <c r="AD288" s="468" t="str">
        <f t="shared" si="166"/>
        <v/>
      </c>
      <c r="AE288" s="468" t="str">
        <f t="shared" si="167"/>
        <v/>
      </c>
      <c r="AF288" s="469" t="str">
        <f t="shared" si="168"/>
        <v/>
      </c>
      <c r="AG288" s="468" t="str">
        <f t="shared" si="169"/>
        <v/>
      </c>
      <c r="AH288" s="470" t="str">
        <f t="shared" si="151"/>
        <v/>
      </c>
      <c r="AI288" s="471" t="str">
        <f>IF($AB288&lt;&gt;"",VLOOKUP($M288,DMKH!$B$6:$F$1822,3,0),"")</f>
        <v/>
      </c>
      <c r="AJ288" s="472">
        <f t="shared" si="170"/>
        <v>0</v>
      </c>
      <c r="AK288" s="472">
        <f t="shared" si="171"/>
        <v>0</v>
      </c>
      <c r="AL288" s="473">
        <f t="shared" si="152"/>
        <v>0</v>
      </c>
      <c r="AM288" s="473" t="str">
        <f t="shared" si="153"/>
        <v/>
      </c>
      <c r="AN288" s="474" t="str">
        <f t="shared" si="154"/>
        <v/>
      </c>
      <c r="AO288" s="475" t="str">
        <f t="shared" si="155"/>
        <v/>
      </c>
      <c r="AP288" s="475" t="str">
        <f t="shared" si="156"/>
        <v/>
      </c>
      <c r="AQ288" s="475" t="str">
        <f t="shared" si="157"/>
        <v>0-</v>
      </c>
      <c r="AR288" s="475" t="str">
        <f t="shared" si="158"/>
        <v>0-</v>
      </c>
      <c r="AS288" s="475" t="str">
        <f t="shared" si="172"/>
        <v/>
      </c>
      <c r="AT288" s="475" t="str">
        <f t="shared" si="173"/>
        <v/>
      </c>
      <c r="AU288" s="475" t="str">
        <f t="shared" si="159"/>
        <v>0</v>
      </c>
      <c r="AV288" s="475" t="str">
        <f t="shared" si="160"/>
        <v>0</v>
      </c>
      <c r="AW288" s="475" t="str">
        <f t="shared" si="161"/>
        <v>0--</v>
      </c>
    </row>
    <row r="289" spans="1:49">
      <c r="A289" s="452">
        <f t="shared" si="174"/>
        <v>0</v>
      </c>
      <c r="B289" s="476"/>
      <c r="C289" s="476"/>
      <c r="D289" s="463"/>
      <c r="E289" s="463"/>
      <c r="F289" s="455"/>
      <c r="G289" s="456" t="str">
        <f t="array" ref="G289">IF(B289&lt;&gt;"",IF(AND(OR(V289=V288,W289=W288),F289=F288,K289=K288,N289=N288),G288,MAX(IF(B289=B$6:$B288,$G$6:G288))+1),"")</f>
        <v/>
      </c>
      <c r="H289" s="457" t="str">
        <f t="shared" si="147"/>
        <v/>
      </c>
      <c r="I289" s="457" t="str">
        <f t="array" ref="I289">IF(C289&lt;&gt;"",IF(AND(OR(V289=V288,W289=W288),F289=F288,K289=K288,N289=N288),I288,MAX(IF(C289=C$6:$C288,$I$6:I288))+1),"")</f>
        <v/>
      </c>
      <c r="J289" s="457" t="str">
        <f t="shared" si="148"/>
        <v/>
      </c>
      <c r="K289" s="1065"/>
      <c r="L289" s="459" t="str">
        <f>IF($K289&gt;0,VLOOKUP($K289,NV!$B$4:$C$33,2,0),"")</f>
        <v/>
      </c>
      <c r="M289" s="460"/>
      <c r="N289" s="461" t="str">
        <f t="shared" si="162"/>
        <v/>
      </c>
      <c r="O289" s="458"/>
      <c r="P289" s="458"/>
      <c r="Q289" s="461" t="str">
        <f t="shared" si="163"/>
        <v/>
      </c>
      <c r="R289" s="458"/>
      <c r="S289" s="458"/>
      <c r="T289" s="462" t="str">
        <f>IFERROR(INDEX(NX!$L$9:$L$168,MATCH($A289&amp;$P289,NX!$B$9:$B$169,0)),"")</f>
        <v/>
      </c>
      <c r="U289" s="458"/>
      <c r="V289" s="463"/>
      <c r="W289" s="463"/>
      <c r="X289" s="464"/>
      <c r="Y289" s="452" t="str">
        <f t="shared" si="164"/>
        <v/>
      </c>
      <c r="Z289" s="452" t="str">
        <f t="shared" si="165"/>
        <v/>
      </c>
      <c r="AA289" s="465" t="str">
        <f t="shared" si="149"/>
        <v>Trùng mã</v>
      </c>
      <c r="AB289" s="466"/>
      <c r="AC289" s="467">
        <f t="shared" si="150"/>
        <v>0</v>
      </c>
      <c r="AD289" s="468" t="str">
        <f t="shared" si="166"/>
        <v/>
      </c>
      <c r="AE289" s="468" t="str">
        <f t="shared" si="167"/>
        <v/>
      </c>
      <c r="AF289" s="469" t="str">
        <f t="shared" si="168"/>
        <v/>
      </c>
      <c r="AG289" s="468" t="str">
        <f t="shared" si="169"/>
        <v/>
      </c>
      <c r="AH289" s="470" t="str">
        <f t="shared" si="151"/>
        <v/>
      </c>
      <c r="AI289" s="471" t="str">
        <f>IF($AB289&lt;&gt;"",VLOOKUP($M289,DMKH!$B$6:$F$1822,3,0),"")</f>
        <v/>
      </c>
      <c r="AJ289" s="472">
        <f t="shared" si="170"/>
        <v>0</v>
      </c>
      <c r="AK289" s="472">
        <f t="shared" si="171"/>
        <v>0</v>
      </c>
      <c r="AL289" s="473">
        <f t="shared" si="152"/>
        <v>0</v>
      </c>
      <c r="AM289" s="473" t="str">
        <f t="shared" si="153"/>
        <v/>
      </c>
      <c r="AN289" s="474" t="str">
        <f t="shared" si="154"/>
        <v/>
      </c>
      <c r="AO289" s="475" t="str">
        <f t="shared" si="155"/>
        <v/>
      </c>
      <c r="AP289" s="475" t="str">
        <f t="shared" si="156"/>
        <v/>
      </c>
      <c r="AQ289" s="475" t="str">
        <f t="shared" si="157"/>
        <v>0-</v>
      </c>
      <c r="AR289" s="475" t="str">
        <f t="shared" si="158"/>
        <v>0-</v>
      </c>
      <c r="AS289" s="475" t="str">
        <f t="shared" si="172"/>
        <v/>
      </c>
      <c r="AT289" s="475" t="str">
        <f t="shared" si="173"/>
        <v/>
      </c>
      <c r="AU289" s="475" t="str">
        <f t="shared" si="159"/>
        <v>0</v>
      </c>
      <c r="AV289" s="475" t="str">
        <f t="shared" si="160"/>
        <v>0</v>
      </c>
      <c r="AW289" s="475" t="str">
        <f t="shared" si="161"/>
        <v>0--</v>
      </c>
    </row>
    <row r="290" spans="1:49">
      <c r="A290" s="452">
        <f t="shared" si="174"/>
        <v>0</v>
      </c>
      <c r="B290" s="476"/>
      <c r="C290" s="476"/>
      <c r="D290" s="463"/>
      <c r="E290" s="463"/>
      <c r="F290" s="455"/>
      <c r="G290" s="456" t="str">
        <f t="array" ref="G290">IF(B290&lt;&gt;"",IF(AND(OR(V290=V289,W290=W289),F290=F289,K290=K289,N290=N289),G289,MAX(IF(B290=B$6:$B289,$G$6:G289))+1),"")</f>
        <v/>
      </c>
      <c r="H290" s="457" t="str">
        <f t="shared" si="147"/>
        <v/>
      </c>
      <c r="I290" s="457" t="str">
        <f t="array" ref="I290">IF(C290&lt;&gt;"",IF(AND(OR(V290=V289,W290=W289),F290=F289,K290=K289,N290=N289),I289,MAX(IF(C290=C$6:$C289,$I$6:I289))+1),"")</f>
        <v/>
      </c>
      <c r="J290" s="457" t="str">
        <f t="shared" si="148"/>
        <v/>
      </c>
      <c r="K290" s="1065"/>
      <c r="L290" s="459" t="str">
        <f>IF($K290&gt;0,VLOOKUP($K290,NV!$B$4:$C$33,2,0),"")</f>
        <v/>
      </c>
      <c r="M290" s="460"/>
      <c r="N290" s="461" t="str">
        <f t="shared" si="162"/>
        <v/>
      </c>
      <c r="O290" s="458"/>
      <c r="P290" s="458"/>
      <c r="Q290" s="461" t="str">
        <f t="shared" si="163"/>
        <v/>
      </c>
      <c r="R290" s="458"/>
      <c r="S290" s="458"/>
      <c r="T290" s="462" t="str">
        <f>IFERROR(INDEX(NX!$L$9:$L$168,MATCH($A290&amp;$P290,NX!$B$9:$B$169,0)),"")</f>
        <v/>
      </c>
      <c r="U290" s="458"/>
      <c r="V290" s="463"/>
      <c r="W290" s="463"/>
      <c r="X290" s="464"/>
      <c r="Y290" s="452" t="str">
        <f t="shared" si="164"/>
        <v/>
      </c>
      <c r="Z290" s="452" t="str">
        <f t="shared" si="165"/>
        <v/>
      </c>
      <c r="AA290" s="465" t="str">
        <f t="shared" si="149"/>
        <v>Trùng mã</v>
      </c>
      <c r="AB290" s="466"/>
      <c r="AC290" s="467">
        <f t="shared" si="150"/>
        <v>0</v>
      </c>
      <c r="AD290" s="468" t="str">
        <f t="shared" si="166"/>
        <v/>
      </c>
      <c r="AE290" s="468" t="str">
        <f t="shared" si="167"/>
        <v/>
      </c>
      <c r="AF290" s="469" t="str">
        <f t="shared" si="168"/>
        <v/>
      </c>
      <c r="AG290" s="468" t="str">
        <f t="shared" si="169"/>
        <v/>
      </c>
      <c r="AH290" s="470" t="str">
        <f t="shared" si="151"/>
        <v/>
      </c>
      <c r="AI290" s="471" t="str">
        <f>IF($AB290&lt;&gt;"",VLOOKUP($M290,DMKH!$B$6:$F$1822,3,0),"")</f>
        <v/>
      </c>
      <c r="AJ290" s="472">
        <f t="shared" si="170"/>
        <v>0</v>
      </c>
      <c r="AK290" s="472">
        <f t="shared" si="171"/>
        <v>0</v>
      </c>
      <c r="AL290" s="473">
        <f t="shared" si="152"/>
        <v>0</v>
      </c>
      <c r="AM290" s="473" t="str">
        <f t="shared" si="153"/>
        <v/>
      </c>
      <c r="AN290" s="474" t="str">
        <f t="shared" si="154"/>
        <v/>
      </c>
      <c r="AO290" s="475" t="str">
        <f t="shared" si="155"/>
        <v/>
      </c>
      <c r="AP290" s="475" t="str">
        <f t="shared" si="156"/>
        <v/>
      </c>
      <c r="AQ290" s="475" t="str">
        <f t="shared" si="157"/>
        <v>0-</v>
      </c>
      <c r="AR290" s="475" t="str">
        <f t="shared" si="158"/>
        <v>0-</v>
      </c>
      <c r="AS290" s="475" t="str">
        <f t="shared" si="172"/>
        <v/>
      </c>
      <c r="AT290" s="475" t="str">
        <f t="shared" si="173"/>
        <v/>
      </c>
      <c r="AU290" s="475" t="str">
        <f t="shared" si="159"/>
        <v>0</v>
      </c>
      <c r="AV290" s="475" t="str">
        <f t="shared" si="160"/>
        <v>0</v>
      </c>
      <c r="AW290" s="475" t="str">
        <f t="shared" si="161"/>
        <v>0--</v>
      </c>
    </row>
    <row r="291" spans="1:49">
      <c r="A291" s="452">
        <f t="shared" si="174"/>
        <v>0</v>
      </c>
      <c r="B291" s="476"/>
      <c r="C291" s="476"/>
      <c r="D291" s="463"/>
      <c r="E291" s="463"/>
      <c r="F291" s="455"/>
      <c r="G291" s="456" t="str">
        <f t="array" ref="G291">IF(B291&lt;&gt;"",IF(AND(OR(V291=V290,W291=W290),F291=F290,K291=K290,N291=N290),G290,MAX(IF(B291=B$6:$B290,$G$6:G290))+1),"")</f>
        <v/>
      </c>
      <c r="H291" s="457" t="str">
        <f t="shared" si="147"/>
        <v/>
      </c>
      <c r="I291" s="457" t="str">
        <f t="array" ref="I291">IF(C291&lt;&gt;"",IF(AND(OR(V291=V290,W291=W290),F291=F290,K291=K290,N291=N290),I290,MAX(IF(C291=C$6:$C290,$I$6:I290))+1),"")</f>
        <v/>
      </c>
      <c r="J291" s="457" t="str">
        <f t="shared" si="148"/>
        <v/>
      </c>
      <c r="K291" s="1065"/>
      <c r="L291" s="459" t="str">
        <f>IF($K291&gt;0,VLOOKUP($K291,NV!$B$4:$C$33,2,0),"")</f>
        <v/>
      </c>
      <c r="M291" s="460"/>
      <c r="N291" s="461" t="str">
        <f t="shared" si="162"/>
        <v/>
      </c>
      <c r="O291" s="458"/>
      <c r="P291" s="458"/>
      <c r="Q291" s="461" t="str">
        <f t="shared" si="163"/>
        <v/>
      </c>
      <c r="R291" s="458"/>
      <c r="S291" s="458"/>
      <c r="T291" s="462" t="str">
        <f>IFERROR(INDEX(NX!$L$9:$L$168,MATCH($A291&amp;$P291,NX!$B$9:$B$169,0)),"")</f>
        <v/>
      </c>
      <c r="U291" s="458"/>
      <c r="V291" s="463"/>
      <c r="W291" s="463"/>
      <c r="X291" s="464"/>
      <c r="Y291" s="452" t="str">
        <f t="shared" si="164"/>
        <v/>
      </c>
      <c r="Z291" s="452" t="str">
        <f t="shared" si="165"/>
        <v/>
      </c>
      <c r="AA291" s="465" t="str">
        <f t="shared" si="149"/>
        <v>Trùng mã</v>
      </c>
      <c r="AB291" s="466"/>
      <c r="AC291" s="467">
        <f t="shared" si="150"/>
        <v>0</v>
      </c>
      <c r="AD291" s="468" t="str">
        <f t="shared" si="166"/>
        <v/>
      </c>
      <c r="AE291" s="468" t="str">
        <f t="shared" si="167"/>
        <v/>
      </c>
      <c r="AF291" s="469" t="str">
        <f t="shared" si="168"/>
        <v/>
      </c>
      <c r="AG291" s="468" t="str">
        <f t="shared" si="169"/>
        <v/>
      </c>
      <c r="AH291" s="470" t="str">
        <f t="shared" si="151"/>
        <v/>
      </c>
      <c r="AI291" s="471" t="str">
        <f>IF($AB291&lt;&gt;"",VLOOKUP($M291,DMKH!$B$6:$F$1822,3,0),"")</f>
        <v/>
      </c>
      <c r="AJ291" s="472">
        <f t="shared" si="170"/>
        <v>0</v>
      </c>
      <c r="AK291" s="472">
        <f t="shared" si="171"/>
        <v>0</v>
      </c>
      <c r="AL291" s="473">
        <f t="shared" si="152"/>
        <v>0</v>
      </c>
      <c r="AM291" s="473" t="str">
        <f t="shared" si="153"/>
        <v/>
      </c>
      <c r="AN291" s="474" t="str">
        <f t="shared" si="154"/>
        <v/>
      </c>
      <c r="AO291" s="475" t="str">
        <f t="shared" si="155"/>
        <v/>
      </c>
      <c r="AP291" s="475" t="str">
        <f t="shared" si="156"/>
        <v/>
      </c>
      <c r="AQ291" s="475" t="str">
        <f t="shared" si="157"/>
        <v>0-</v>
      </c>
      <c r="AR291" s="475" t="str">
        <f t="shared" si="158"/>
        <v>0-</v>
      </c>
      <c r="AS291" s="475" t="str">
        <f t="shared" si="172"/>
        <v/>
      </c>
      <c r="AT291" s="475" t="str">
        <f t="shared" si="173"/>
        <v/>
      </c>
      <c r="AU291" s="475" t="str">
        <f t="shared" si="159"/>
        <v>0</v>
      </c>
      <c r="AV291" s="475" t="str">
        <f t="shared" si="160"/>
        <v>0</v>
      </c>
      <c r="AW291" s="475" t="str">
        <f t="shared" si="161"/>
        <v>0--</v>
      </c>
    </row>
    <row r="292" spans="1:49">
      <c r="A292" s="452">
        <f t="shared" si="174"/>
        <v>0</v>
      </c>
      <c r="B292" s="476"/>
      <c r="C292" s="476"/>
      <c r="D292" s="463"/>
      <c r="E292" s="463"/>
      <c r="F292" s="455"/>
      <c r="G292" s="456" t="str">
        <f t="array" ref="G292">IF(B292&lt;&gt;"",IF(AND(OR(V292=V291,W292=W291),F292=F291,K292=K291,N292=N291),G291,MAX(IF(B292=B$6:$B291,$G$6:G291))+1),"")</f>
        <v/>
      </c>
      <c r="H292" s="457" t="str">
        <f t="shared" si="147"/>
        <v/>
      </c>
      <c r="I292" s="457" t="str">
        <f t="array" ref="I292">IF(C292&lt;&gt;"",IF(AND(OR(V292=V291,W292=W291),F292=F291,K292=K291,N292=N291),I291,MAX(IF(C292=C$6:$C291,$I$6:I291))+1),"")</f>
        <v/>
      </c>
      <c r="J292" s="457" t="str">
        <f t="shared" si="148"/>
        <v/>
      </c>
      <c r="K292" s="1065"/>
      <c r="L292" s="459" t="str">
        <f>IF($K292&gt;0,VLOOKUP($K292,NV!$B$4:$C$33,2,0),"")</f>
        <v/>
      </c>
      <c r="M292" s="460"/>
      <c r="N292" s="461" t="str">
        <f t="shared" si="162"/>
        <v/>
      </c>
      <c r="O292" s="458"/>
      <c r="P292" s="458"/>
      <c r="Q292" s="461" t="str">
        <f t="shared" si="163"/>
        <v/>
      </c>
      <c r="R292" s="458"/>
      <c r="S292" s="458"/>
      <c r="T292" s="462" t="str">
        <f>IFERROR(INDEX(NX!$L$9:$L$168,MATCH($A292&amp;$P292,NX!$B$9:$B$169,0)),"")</f>
        <v/>
      </c>
      <c r="U292" s="458"/>
      <c r="V292" s="463"/>
      <c r="W292" s="463"/>
      <c r="X292" s="464"/>
      <c r="Y292" s="452" t="str">
        <f t="shared" si="164"/>
        <v/>
      </c>
      <c r="Z292" s="452" t="str">
        <f t="shared" si="165"/>
        <v/>
      </c>
      <c r="AA292" s="465" t="str">
        <f t="shared" si="149"/>
        <v>Trùng mã</v>
      </c>
      <c r="AB292" s="466"/>
      <c r="AC292" s="467">
        <f t="shared" si="150"/>
        <v>0</v>
      </c>
      <c r="AD292" s="468" t="str">
        <f t="shared" si="166"/>
        <v/>
      </c>
      <c r="AE292" s="468" t="str">
        <f t="shared" si="167"/>
        <v/>
      </c>
      <c r="AF292" s="469" t="str">
        <f t="shared" si="168"/>
        <v/>
      </c>
      <c r="AG292" s="468" t="str">
        <f t="shared" si="169"/>
        <v/>
      </c>
      <c r="AH292" s="470" t="str">
        <f t="shared" si="151"/>
        <v/>
      </c>
      <c r="AI292" s="471" t="str">
        <f>IF($AB292&lt;&gt;"",VLOOKUP($M292,DMKH!$B$6:$F$1822,3,0),"")</f>
        <v/>
      </c>
      <c r="AJ292" s="472">
        <f t="shared" si="170"/>
        <v>0</v>
      </c>
      <c r="AK292" s="472">
        <f t="shared" si="171"/>
        <v>0</v>
      </c>
      <c r="AL292" s="473">
        <f t="shared" si="152"/>
        <v>0</v>
      </c>
      <c r="AM292" s="473" t="str">
        <f t="shared" si="153"/>
        <v/>
      </c>
      <c r="AN292" s="474" t="str">
        <f t="shared" si="154"/>
        <v/>
      </c>
      <c r="AO292" s="475" t="str">
        <f t="shared" si="155"/>
        <v/>
      </c>
      <c r="AP292" s="475" t="str">
        <f t="shared" si="156"/>
        <v/>
      </c>
      <c r="AQ292" s="475" t="str">
        <f t="shared" si="157"/>
        <v>0-</v>
      </c>
      <c r="AR292" s="475" t="str">
        <f t="shared" si="158"/>
        <v>0-</v>
      </c>
      <c r="AS292" s="475" t="str">
        <f t="shared" si="172"/>
        <v/>
      </c>
      <c r="AT292" s="475" t="str">
        <f t="shared" si="173"/>
        <v/>
      </c>
      <c r="AU292" s="475" t="str">
        <f t="shared" si="159"/>
        <v>0</v>
      </c>
      <c r="AV292" s="475" t="str">
        <f t="shared" si="160"/>
        <v>0</v>
      </c>
      <c r="AW292" s="475" t="str">
        <f t="shared" si="161"/>
        <v>0--</v>
      </c>
    </row>
    <row r="293" spans="1:49">
      <c r="A293" s="452">
        <f t="shared" si="174"/>
        <v>0</v>
      </c>
      <c r="B293" s="476"/>
      <c r="C293" s="476"/>
      <c r="D293" s="463"/>
      <c r="E293" s="463"/>
      <c r="F293" s="455"/>
      <c r="G293" s="456" t="str">
        <f t="array" ref="G293">IF(B293&lt;&gt;"",IF(AND(OR(V293=V292,W293=W292),F293=F292,K293=K292,N293=N292),G292,MAX(IF(B293=B$6:$B292,$G$6:G292))+1),"")</f>
        <v/>
      </c>
      <c r="H293" s="457" t="str">
        <f t="shared" si="147"/>
        <v/>
      </c>
      <c r="I293" s="457" t="str">
        <f t="array" ref="I293">IF(C293&lt;&gt;"",IF(AND(OR(V293=V292,W293=W292),F293=F292,K293=K292,N293=N292),I292,MAX(IF(C293=C$6:$C292,$I$6:I292))+1),"")</f>
        <v/>
      </c>
      <c r="J293" s="457" t="str">
        <f t="shared" si="148"/>
        <v/>
      </c>
      <c r="K293" s="1065"/>
      <c r="L293" s="459" t="str">
        <f>IF($K293&gt;0,VLOOKUP($K293,NV!$B$4:$C$33,2,0),"")</f>
        <v/>
      </c>
      <c r="M293" s="460"/>
      <c r="N293" s="461" t="str">
        <f t="shared" si="162"/>
        <v/>
      </c>
      <c r="O293" s="458"/>
      <c r="P293" s="458"/>
      <c r="Q293" s="461" t="str">
        <f t="shared" si="163"/>
        <v/>
      </c>
      <c r="R293" s="458"/>
      <c r="S293" s="458"/>
      <c r="T293" s="462" t="str">
        <f>IFERROR(INDEX(NX!$L$9:$L$168,MATCH($A293&amp;$P293,NX!$B$9:$B$169,0)),"")</f>
        <v/>
      </c>
      <c r="U293" s="458"/>
      <c r="V293" s="463"/>
      <c r="W293" s="463"/>
      <c r="X293" s="464"/>
      <c r="Y293" s="452" t="str">
        <f t="shared" si="164"/>
        <v/>
      </c>
      <c r="Z293" s="452" t="str">
        <f t="shared" si="165"/>
        <v/>
      </c>
      <c r="AA293" s="465" t="str">
        <f t="shared" si="149"/>
        <v>Trùng mã</v>
      </c>
      <c r="AB293" s="466"/>
      <c r="AC293" s="467">
        <f t="shared" si="150"/>
        <v>0</v>
      </c>
      <c r="AD293" s="468" t="str">
        <f t="shared" si="166"/>
        <v/>
      </c>
      <c r="AE293" s="468" t="str">
        <f t="shared" si="167"/>
        <v/>
      </c>
      <c r="AF293" s="469" t="str">
        <f t="shared" si="168"/>
        <v/>
      </c>
      <c r="AG293" s="468" t="str">
        <f t="shared" si="169"/>
        <v/>
      </c>
      <c r="AH293" s="470" t="str">
        <f t="shared" si="151"/>
        <v/>
      </c>
      <c r="AI293" s="471" t="str">
        <f>IF($AB293&lt;&gt;"",VLOOKUP($M293,DMKH!$B$6:$F$1822,3,0),"")</f>
        <v/>
      </c>
      <c r="AJ293" s="472">
        <f t="shared" si="170"/>
        <v>0</v>
      </c>
      <c r="AK293" s="472">
        <f t="shared" si="171"/>
        <v>0</v>
      </c>
      <c r="AL293" s="473">
        <f t="shared" si="152"/>
        <v>0</v>
      </c>
      <c r="AM293" s="473" t="str">
        <f t="shared" si="153"/>
        <v/>
      </c>
      <c r="AN293" s="474" t="str">
        <f t="shared" si="154"/>
        <v/>
      </c>
      <c r="AO293" s="475" t="str">
        <f t="shared" si="155"/>
        <v/>
      </c>
      <c r="AP293" s="475" t="str">
        <f t="shared" si="156"/>
        <v/>
      </c>
      <c r="AQ293" s="475" t="str">
        <f t="shared" si="157"/>
        <v>0-</v>
      </c>
      <c r="AR293" s="475" t="str">
        <f t="shared" si="158"/>
        <v>0-</v>
      </c>
      <c r="AS293" s="475" t="str">
        <f t="shared" si="172"/>
        <v/>
      </c>
      <c r="AT293" s="475" t="str">
        <f t="shared" si="173"/>
        <v/>
      </c>
      <c r="AU293" s="475" t="str">
        <f t="shared" si="159"/>
        <v>0</v>
      </c>
      <c r="AV293" s="475" t="str">
        <f t="shared" si="160"/>
        <v>0</v>
      </c>
      <c r="AW293" s="475" t="str">
        <f t="shared" si="161"/>
        <v>0--</v>
      </c>
    </row>
    <row r="294" spans="1:49">
      <c r="A294" s="452">
        <f t="shared" si="174"/>
        <v>0</v>
      </c>
      <c r="B294" s="476"/>
      <c r="C294" s="476"/>
      <c r="D294" s="463"/>
      <c r="E294" s="463"/>
      <c r="F294" s="455"/>
      <c r="G294" s="456" t="str">
        <f t="array" ref="G294">IF(B294&lt;&gt;"",IF(AND(OR(V294=V293,W294=W293),F294=F293,K294=K293,N294=N293),G293,MAX(IF(B294=B$6:$B293,$G$6:G293))+1),"")</f>
        <v/>
      </c>
      <c r="H294" s="457" t="str">
        <f t="shared" si="147"/>
        <v/>
      </c>
      <c r="I294" s="457" t="str">
        <f t="array" ref="I294">IF(C294&lt;&gt;"",IF(AND(OR(V294=V293,W294=W293),F294=F293,K294=K293,N294=N293),I293,MAX(IF(C294=C$6:$C293,$I$6:I293))+1),"")</f>
        <v/>
      </c>
      <c r="J294" s="457" t="str">
        <f t="shared" si="148"/>
        <v/>
      </c>
      <c r="K294" s="1065"/>
      <c r="L294" s="459" t="str">
        <f>IF($K294&gt;0,VLOOKUP($K294,NV!$B$4:$C$33,2,0),"")</f>
        <v/>
      </c>
      <c r="M294" s="460"/>
      <c r="N294" s="461" t="str">
        <f t="shared" si="162"/>
        <v/>
      </c>
      <c r="O294" s="458"/>
      <c r="P294" s="458"/>
      <c r="Q294" s="461" t="str">
        <f t="shared" si="163"/>
        <v/>
      </c>
      <c r="R294" s="458"/>
      <c r="S294" s="458"/>
      <c r="T294" s="462" t="str">
        <f>IFERROR(INDEX(NX!$L$9:$L$168,MATCH($A294&amp;$P294,NX!$B$9:$B$169,0)),"")</f>
        <v/>
      </c>
      <c r="U294" s="458"/>
      <c r="V294" s="463"/>
      <c r="W294" s="463"/>
      <c r="X294" s="464"/>
      <c r="Y294" s="452" t="str">
        <f t="shared" si="164"/>
        <v/>
      </c>
      <c r="Z294" s="452" t="str">
        <f t="shared" si="165"/>
        <v/>
      </c>
      <c r="AA294" s="465" t="str">
        <f t="shared" si="149"/>
        <v>Trùng mã</v>
      </c>
      <c r="AB294" s="466"/>
      <c r="AC294" s="467">
        <f t="shared" si="150"/>
        <v>0</v>
      </c>
      <c r="AD294" s="468" t="str">
        <f t="shared" si="166"/>
        <v/>
      </c>
      <c r="AE294" s="468" t="str">
        <f t="shared" si="167"/>
        <v/>
      </c>
      <c r="AF294" s="469" t="str">
        <f t="shared" si="168"/>
        <v/>
      </c>
      <c r="AG294" s="468" t="str">
        <f t="shared" si="169"/>
        <v/>
      </c>
      <c r="AH294" s="470" t="str">
        <f t="shared" si="151"/>
        <v/>
      </c>
      <c r="AI294" s="471" t="str">
        <f>IF($AB294&lt;&gt;"",VLOOKUP($M294,DMKH!$B$6:$F$1822,3,0),"")</f>
        <v/>
      </c>
      <c r="AJ294" s="472">
        <f t="shared" si="170"/>
        <v>0</v>
      </c>
      <c r="AK294" s="472">
        <f t="shared" si="171"/>
        <v>0</v>
      </c>
      <c r="AL294" s="473">
        <f t="shared" si="152"/>
        <v>0</v>
      </c>
      <c r="AM294" s="473" t="str">
        <f t="shared" si="153"/>
        <v/>
      </c>
      <c r="AN294" s="474" t="str">
        <f t="shared" si="154"/>
        <v/>
      </c>
      <c r="AO294" s="475" t="str">
        <f t="shared" si="155"/>
        <v/>
      </c>
      <c r="AP294" s="475" t="str">
        <f t="shared" si="156"/>
        <v/>
      </c>
      <c r="AQ294" s="475" t="str">
        <f t="shared" si="157"/>
        <v>0-</v>
      </c>
      <c r="AR294" s="475" t="str">
        <f t="shared" si="158"/>
        <v>0-</v>
      </c>
      <c r="AS294" s="475" t="str">
        <f t="shared" si="172"/>
        <v/>
      </c>
      <c r="AT294" s="475" t="str">
        <f t="shared" si="173"/>
        <v/>
      </c>
      <c r="AU294" s="475" t="str">
        <f t="shared" si="159"/>
        <v>0</v>
      </c>
      <c r="AV294" s="475" t="str">
        <f t="shared" si="160"/>
        <v>0</v>
      </c>
      <c r="AW294" s="475" t="str">
        <f t="shared" si="161"/>
        <v>0--</v>
      </c>
    </row>
    <row r="295" spans="1:49">
      <c r="A295" s="452">
        <f t="shared" si="174"/>
        <v>0</v>
      </c>
      <c r="B295" s="476"/>
      <c r="C295" s="476"/>
      <c r="D295" s="463"/>
      <c r="E295" s="463"/>
      <c r="F295" s="455"/>
      <c r="G295" s="456" t="str">
        <f t="array" ref="G295">IF(B295&lt;&gt;"",IF(AND(OR(V295=V294,W295=W294),F295=F294,K295=K294,N295=N294),G294,MAX(IF(B295=B$6:$B294,$G$6:G294))+1),"")</f>
        <v/>
      </c>
      <c r="H295" s="457" t="str">
        <f t="shared" si="147"/>
        <v/>
      </c>
      <c r="I295" s="457" t="str">
        <f t="array" ref="I295">IF(C295&lt;&gt;"",IF(AND(OR(V295=V294,W295=W294),F295=F294,K295=K294,N295=N294),I294,MAX(IF(C295=C$6:$C294,$I$6:I294))+1),"")</f>
        <v/>
      </c>
      <c r="J295" s="457" t="str">
        <f t="shared" si="148"/>
        <v/>
      </c>
      <c r="K295" s="1065"/>
      <c r="L295" s="459" t="str">
        <f>IF($K295&gt;0,VLOOKUP($K295,NV!$B$4:$C$33,2,0),"")</f>
        <v/>
      </c>
      <c r="M295" s="460"/>
      <c r="N295" s="461" t="str">
        <f t="shared" si="162"/>
        <v/>
      </c>
      <c r="O295" s="458"/>
      <c r="P295" s="458"/>
      <c r="Q295" s="461" t="str">
        <f t="shared" si="163"/>
        <v/>
      </c>
      <c r="R295" s="458"/>
      <c r="S295" s="458"/>
      <c r="T295" s="462" t="str">
        <f>IFERROR(INDEX(NX!$L$9:$L$168,MATCH($A295&amp;$P295,NX!$B$9:$B$169,0)),"")</f>
        <v/>
      </c>
      <c r="U295" s="458"/>
      <c r="V295" s="463"/>
      <c r="W295" s="463"/>
      <c r="X295" s="464"/>
      <c r="Y295" s="452" t="str">
        <f t="shared" si="164"/>
        <v/>
      </c>
      <c r="Z295" s="452" t="str">
        <f t="shared" si="165"/>
        <v/>
      </c>
      <c r="AA295" s="465" t="str">
        <f t="shared" si="149"/>
        <v>Trùng mã</v>
      </c>
      <c r="AB295" s="466"/>
      <c r="AC295" s="467">
        <f t="shared" si="150"/>
        <v>0</v>
      </c>
      <c r="AD295" s="468" t="str">
        <f t="shared" si="166"/>
        <v/>
      </c>
      <c r="AE295" s="468" t="str">
        <f t="shared" si="167"/>
        <v/>
      </c>
      <c r="AF295" s="469" t="str">
        <f t="shared" si="168"/>
        <v/>
      </c>
      <c r="AG295" s="468" t="str">
        <f t="shared" si="169"/>
        <v/>
      </c>
      <c r="AH295" s="470" t="str">
        <f t="shared" si="151"/>
        <v/>
      </c>
      <c r="AI295" s="471" t="str">
        <f>IF($AB295&lt;&gt;"",VLOOKUP($M295,DMKH!$B$6:$F$1822,3,0),"")</f>
        <v/>
      </c>
      <c r="AJ295" s="472">
        <f t="shared" si="170"/>
        <v>0</v>
      </c>
      <c r="AK295" s="472">
        <f t="shared" si="171"/>
        <v>0</v>
      </c>
      <c r="AL295" s="473">
        <f t="shared" si="152"/>
        <v>0</v>
      </c>
      <c r="AM295" s="473" t="str">
        <f t="shared" si="153"/>
        <v/>
      </c>
      <c r="AN295" s="474" t="str">
        <f t="shared" si="154"/>
        <v/>
      </c>
      <c r="AO295" s="475" t="str">
        <f t="shared" si="155"/>
        <v/>
      </c>
      <c r="AP295" s="475" t="str">
        <f t="shared" si="156"/>
        <v/>
      </c>
      <c r="AQ295" s="475" t="str">
        <f t="shared" si="157"/>
        <v>0-</v>
      </c>
      <c r="AR295" s="475" t="str">
        <f t="shared" si="158"/>
        <v>0-</v>
      </c>
      <c r="AS295" s="475" t="str">
        <f t="shared" si="172"/>
        <v/>
      </c>
      <c r="AT295" s="475" t="str">
        <f t="shared" si="173"/>
        <v/>
      </c>
      <c r="AU295" s="475" t="str">
        <f t="shared" si="159"/>
        <v>0</v>
      </c>
      <c r="AV295" s="475" t="str">
        <f t="shared" si="160"/>
        <v>0</v>
      </c>
      <c r="AW295" s="475" t="str">
        <f t="shared" si="161"/>
        <v>0--</v>
      </c>
    </row>
    <row r="296" spans="1:49">
      <c r="A296" s="452">
        <f t="shared" si="174"/>
        <v>0</v>
      </c>
      <c r="B296" s="476"/>
      <c r="C296" s="476"/>
      <c r="D296" s="463"/>
      <c r="E296" s="463"/>
      <c r="F296" s="455"/>
      <c r="G296" s="456" t="str">
        <f t="array" ref="G296">IF(B296&lt;&gt;"",IF(AND(OR(V296=V295,W296=W295),F296=F295,K296=K295,N296=N295),G295,MAX(IF(B296=B$6:$B295,$G$6:G295))+1),"")</f>
        <v/>
      </c>
      <c r="H296" s="457" t="str">
        <f t="shared" si="147"/>
        <v/>
      </c>
      <c r="I296" s="457" t="str">
        <f t="array" ref="I296">IF(C296&lt;&gt;"",IF(AND(OR(V296=V295,W296=W295),F296=F295,K296=K295,N296=N295),I295,MAX(IF(C296=C$6:$C295,$I$6:I295))+1),"")</f>
        <v/>
      </c>
      <c r="J296" s="457" t="str">
        <f t="shared" si="148"/>
        <v/>
      </c>
      <c r="K296" s="1065"/>
      <c r="L296" s="459" t="str">
        <f>IF($K296&gt;0,VLOOKUP($K296,NV!$B$4:$C$33,2,0),"")</f>
        <v/>
      </c>
      <c r="M296" s="460"/>
      <c r="N296" s="461" t="str">
        <f t="shared" si="162"/>
        <v/>
      </c>
      <c r="O296" s="458"/>
      <c r="P296" s="458"/>
      <c r="Q296" s="461" t="str">
        <f t="shared" si="163"/>
        <v/>
      </c>
      <c r="R296" s="458"/>
      <c r="S296" s="458"/>
      <c r="T296" s="462" t="str">
        <f>IFERROR(INDEX(NX!$L$9:$L$168,MATCH($A296&amp;$P296,NX!$B$9:$B$169,0)),"")</f>
        <v/>
      </c>
      <c r="U296" s="458"/>
      <c r="V296" s="463"/>
      <c r="W296" s="463"/>
      <c r="X296" s="464"/>
      <c r="Y296" s="452" t="str">
        <f t="shared" si="164"/>
        <v/>
      </c>
      <c r="Z296" s="452" t="str">
        <f t="shared" si="165"/>
        <v/>
      </c>
      <c r="AA296" s="465" t="str">
        <f t="shared" si="149"/>
        <v>Trùng mã</v>
      </c>
      <c r="AB296" s="466"/>
      <c r="AC296" s="467">
        <f t="shared" si="150"/>
        <v>0</v>
      </c>
      <c r="AD296" s="468" t="str">
        <f t="shared" si="166"/>
        <v/>
      </c>
      <c r="AE296" s="468" t="str">
        <f t="shared" si="167"/>
        <v/>
      </c>
      <c r="AF296" s="469" t="str">
        <f t="shared" si="168"/>
        <v/>
      </c>
      <c r="AG296" s="468" t="str">
        <f t="shared" si="169"/>
        <v/>
      </c>
      <c r="AH296" s="470" t="str">
        <f t="shared" si="151"/>
        <v/>
      </c>
      <c r="AI296" s="471" t="str">
        <f>IF($AB296&lt;&gt;"",VLOOKUP($M296,DMKH!$B$6:$F$1822,3,0),"")</f>
        <v/>
      </c>
      <c r="AJ296" s="472">
        <f t="shared" si="170"/>
        <v>0</v>
      </c>
      <c r="AK296" s="472">
        <f t="shared" si="171"/>
        <v>0</v>
      </c>
      <c r="AL296" s="473">
        <f t="shared" si="152"/>
        <v>0</v>
      </c>
      <c r="AM296" s="473" t="str">
        <f t="shared" si="153"/>
        <v/>
      </c>
      <c r="AN296" s="474" t="str">
        <f t="shared" si="154"/>
        <v/>
      </c>
      <c r="AO296" s="475" t="str">
        <f t="shared" si="155"/>
        <v/>
      </c>
      <c r="AP296" s="475" t="str">
        <f t="shared" si="156"/>
        <v/>
      </c>
      <c r="AQ296" s="475" t="str">
        <f t="shared" si="157"/>
        <v>0-</v>
      </c>
      <c r="AR296" s="475" t="str">
        <f t="shared" si="158"/>
        <v>0-</v>
      </c>
      <c r="AS296" s="475" t="str">
        <f t="shared" si="172"/>
        <v/>
      </c>
      <c r="AT296" s="475" t="str">
        <f t="shared" si="173"/>
        <v/>
      </c>
      <c r="AU296" s="475" t="str">
        <f t="shared" si="159"/>
        <v>0</v>
      </c>
      <c r="AV296" s="475" t="str">
        <f t="shared" si="160"/>
        <v>0</v>
      </c>
      <c r="AW296" s="475" t="str">
        <f t="shared" si="161"/>
        <v>0--</v>
      </c>
    </row>
    <row r="297" spans="1:49">
      <c r="A297" s="452">
        <f t="shared" si="174"/>
        <v>0</v>
      </c>
      <c r="B297" s="476"/>
      <c r="C297" s="476"/>
      <c r="D297" s="463"/>
      <c r="E297" s="463"/>
      <c r="F297" s="455"/>
      <c r="G297" s="456" t="str">
        <f t="array" ref="G297">IF(B297&lt;&gt;"",IF(AND(OR(V297=V296,W297=W296),F297=F296,K297=K296,N297=N296),G296,MAX(IF(B297=B$6:$B296,$G$6:G296))+1),"")</f>
        <v/>
      </c>
      <c r="H297" s="457" t="str">
        <f t="shared" si="147"/>
        <v/>
      </c>
      <c r="I297" s="457" t="str">
        <f t="array" ref="I297">IF(C297&lt;&gt;"",IF(AND(OR(V297=V296,W297=W296),F297=F296,K297=K296,N297=N296),I296,MAX(IF(C297=C$6:$C296,$I$6:I296))+1),"")</f>
        <v/>
      </c>
      <c r="J297" s="457" t="str">
        <f t="shared" si="148"/>
        <v/>
      </c>
      <c r="K297" s="1065"/>
      <c r="L297" s="459" t="str">
        <f>IF($K297&gt;0,VLOOKUP($K297,NV!$B$4:$C$33,2,0),"")</f>
        <v/>
      </c>
      <c r="M297" s="460"/>
      <c r="N297" s="461" t="str">
        <f t="shared" si="162"/>
        <v/>
      </c>
      <c r="O297" s="458"/>
      <c r="P297" s="458"/>
      <c r="Q297" s="461" t="str">
        <f t="shared" si="163"/>
        <v/>
      </c>
      <c r="R297" s="458"/>
      <c r="S297" s="458"/>
      <c r="T297" s="462" t="str">
        <f>IFERROR(INDEX(NX!$L$9:$L$168,MATCH($A297&amp;$P297,NX!$B$9:$B$169,0)),"")</f>
        <v/>
      </c>
      <c r="U297" s="458"/>
      <c r="V297" s="463"/>
      <c r="W297" s="463"/>
      <c r="X297" s="464"/>
      <c r="Y297" s="452" t="str">
        <f t="shared" si="164"/>
        <v/>
      </c>
      <c r="Z297" s="452" t="str">
        <f t="shared" si="165"/>
        <v/>
      </c>
      <c r="AA297" s="465" t="str">
        <f t="shared" si="149"/>
        <v>Trùng mã</v>
      </c>
      <c r="AB297" s="466"/>
      <c r="AC297" s="467">
        <f t="shared" si="150"/>
        <v>0</v>
      </c>
      <c r="AD297" s="468" t="str">
        <f t="shared" si="166"/>
        <v/>
      </c>
      <c r="AE297" s="468" t="str">
        <f t="shared" si="167"/>
        <v/>
      </c>
      <c r="AF297" s="469" t="str">
        <f t="shared" si="168"/>
        <v/>
      </c>
      <c r="AG297" s="468" t="str">
        <f t="shared" si="169"/>
        <v/>
      </c>
      <c r="AH297" s="470" t="str">
        <f t="shared" si="151"/>
        <v/>
      </c>
      <c r="AI297" s="471" t="str">
        <f>IF($AB297&lt;&gt;"",VLOOKUP($M297,DMKH!$B$6:$F$1822,3,0),"")</f>
        <v/>
      </c>
      <c r="AJ297" s="472">
        <f t="shared" si="170"/>
        <v>0</v>
      </c>
      <c r="AK297" s="472">
        <f t="shared" si="171"/>
        <v>0</v>
      </c>
      <c r="AL297" s="473">
        <f t="shared" si="152"/>
        <v>0</v>
      </c>
      <c r="AM297" s="473" t="str">
        <f t="shared" si="153"/>
        <v/>
      </c>
      <c r="AN297" s="474" t="str">
        <f t="shared" si="154"/>
        <v/>
      </c>
      <c r="AO297" s="475" t="str">
        <f t="shared" si="155"/>
        <v/>
      </c>
      <c r="AP297" s="475" t="str">
        <f t="shared" si="156"/>
        <v/>
      </c>
      <c r="AQ297" s="475" t="str">
        <f t="shared" si="157"/>
        <v>0-</v>
      </c>
      <c r="AR297" s="475" t="str">
        <f t="shared" si="158"/>
        <v>0-</v>
      </c>
      <c r="AS297" s="475" t="str">
        <f t="shared" si="172"/>
        <v/>
      </c>
      <c r="AT297" s="475" t="str">
        <f t="shared" si="173"/>
        <v/>
      </c>
      <c r="AU297" s="475" t="str">
        <f t="shared" si="159"/>
        <v>0</v>
      </c>
      <c r="AV297" s="475" t="str">
        <f t="shared" si="160"/>
        <v>0</v>
      </c>
      <c r="AW297" s="475" t="str">
        <f t="shared" si="161"/>
        <v>0--</v>
      </c>
    </row>
    <row r="298" spans="1:49">
      <c r="A298" s="452"/>
      <c r="B298" s="476"/>
      <c r="C298" s="476"/>
      <c r="D298" s="463"/>
      <c r="E298" s="463"/>
      <c r="F298" s="455"/>
      <c r="G298" s="456" t="str">
        <f t="array" ref="G298">IF(B298&lt;&gt;"",IF(AND(OR(V298=V297,W298=W297),F298=F297,K298=K297,N298=N297),G297,MAX(IF(B298=B$6:$B297,$G$6:G297))+1),"")</f>
        <v/>
      </c>
      <c r="H298" s="457" t="str">
        <f t="shared" si="147"/>
        <v/>
      </c>
      <c r="I298" s="457" t="str">
        <f t="array" ref="I298">IF(C298&lt;&gt;"",IF(AND(OR(V298=V297,W298=W297),F298=F297,K298=K297,N298=N297),I297,MAX(IF(C298=C$6:$C297,$I$6:I297))+1),"")</f>
        <v/>
      </c>
      <c r="J298" s="457" t="str">
        <f t="shared" si="148"/>
        <v/>
      </c>
      <c r="K298" s="1065"/>
      <c r="L298" s="459"/>
      <c r="M298" s="460"/>
      <c r="N298" s="461" t="str">
        <f t="shared" si="162"/>
        <v/>
      </c>
      <c r="O298" s="458"/>
      <c r="P298" s="458"/>
      <c r="Q298" s="461" t="str">
        <f t="shared" si="163"/>
        <v/>
      </c>
      <c r="R298" s="458"/>
      <c r="S298" s="458"/>
      <c r="T298" s="462" t="str">
        <f>IFERROR(INDEX(NX!$L$9:$L$168,MATCH($A298&amp;$P298,NX!$B$9:$B$169,0)),"")</f>
        <v/>
      </c>
      <c r="U298" s="458"/>
      <c r="V298" s="463"/>
      <c r="W298" s="463"/>
      <c r="X298" s="464"/>
      <c r="Y298" s="452" t="str">
        <f t="shared" si="164"/>
        <v/>
      </c>
      <c r="Z298" s="452" t="str">
        <f t="shared" si="165"/>
        <v/>
      </c>
      <c r="AA298" s="465" t="str">
        <f t="shared" si="149"/>
        <v>Trùng mã</v>
      </c>
      <c r="AB298" s="466"/>
      <c r="AC298" s="467">
        <f t="shared" si="150"/>
        <v>0</v>
      </c>
      <c r="AD298" s="468" t="str">
        <f t="shared" si="166"/>
        <v/>
      </c>
      <c r="AE298" s="468" t="str">
        <f t="shared" si="167"/>
        <v/>
      </c>
      <c r="AF298" s="469" t="str">
        <f t="shared" si="168"/>
        <v/>
      </c>
      <c r="AG298" s="468" t="str">
        <f t="shared" si="169"/>
        <v/>
      </c>
      <c r="AH298" s="470" t="str">
        <f t="shared" si="151"/>
        <v/>
      </c>
      <c r="AI298" s="471" t="str">
        <f>IF($AB298&lt;&gt;"",VLOOKUP($M298,DMKH!$B$6:$F$1822,3,0),"")</f>
        <v/>
      </c>
      <c r="AJ298" s="472">
        <f t="shared" si="170"/>
        <v>0</v>
      </c>
      <c r="AK298" s="472">
        <f t="shared" si="171"/>
        <v>0</v>
      </c>
      <c r="AL298" s="473">
        <f t="shared" si="152"/>
        <v>0</v>
      </c>
      <c r="AM298" s="473" t="str">
        <f t="shared" si="153"/>
        <v/>
      </c>
      <c r="AN298" s="474" t="str">
        <f t="shared" si="154"/>
        <v/>
      </c>
      <c r="AO298" s="475" t="str">
        <f t="shared" si="155"/>
        <v/>
      </c>
      <c r="AP298" s="475" t="str">
        <f t="shared" si="156"/>
        <v/>
      </c>
      <c r="AQ298" s="475" t="str">
        <f t="shared" si="157"/>
        <v>-</v>
      </c>
      <c r="AR298" s="475" t="str">
        <f t="shared" si="158"/>
        <v>-</v>
      </c>
      <c r="AS298" s="475" t="str">
        <f t="shared" si="172"/>
        <v/>
      </c>
      <c r="AT298" s="475" t="str">
        <f t="shared" si="173"/>
        <v/>
      </c>
      <c r="AU298" s="475" t="str">
        <f t="shared" si="159"/>
        <v/>
      </c>
      <c r="AV298" s="475" t="str">
        <f t="shared" si="160"/>
        <v/>
      </c>
      <c r="AW298" s="475" t="str">
        <f t="shared" si="161"/>
        <v>--</v>
      </c>
    </row>
    <row r="299" spans="1:49">
      <c r="A299" s="452">
        <f t="shared" ref="A299:A362" si="175">IF(D299&gt;0,MONTH(D299),0)</f>
        <v>0</v>
      </c>
      <c r="B299" s="476"/>
      <c r="C299" s="476"/>
      <c r="D299" s="463"/>
      <c r="E299" s="463"/>
      <c r="F299" s="455"/>
      <c r="G299" s="456" t="str">
        <f t="array" ref="G299">IF(B299&lt;&gt;"",IF(AND(OR(V299=V298,W299=W298),F299=F298,K299=K298,N299=N298),G298,MAX(IF(B299=B$6:$B298,$G$6:G298))+1),"")</f>
        <v/>
      </c>
      <c r="H299" s="457" t="str">
        <f t="shared" si="147"/>
        <v/>
      </c>
      <c r="I299" s="457" t="str">
        <f t="array" ref="I299">IF(C299&lt;&gt;"",IF(AND(OR(V299=V298,W299=W298),F299=F298,K299=K298,N299=N298),I298,MAX(IF(C299=C$6:$C298,$I$6:I298))+1),"")</f>
        <v/>
      </c>
      <c r="J299" s="457" t="str">
        <f t="shared" si="148"/>
        <v/>
      </c>
      <c r="K299" s="1065"/>
      <c r="L299" s="459" t="str">
        <f>IF($K299&gt;0,VLOOKUP($K299,NV!$B$4:$C$33,2,0),"")</f>
        <v/>
      </c>
      <c r="M299" s="460"/>
      <c r="N299" s="461" t="str">
        <f t="shared" si="162"/>
        <v/>
      </c>
      <c r="O299" s="458"/>
      <c r="P299" s="458"/>
      <c r="Q299" s="461" t="str">
        <f t="shared" si="163"/>
        <v/>
      </c>
      <c r="R299" s="458"/>
      <c r="S299" s="458"/>
      <c r="T299" s="462" t="str">
        <f>IFERROR(INDEX(NX!$L$9:$L$168,MATCH($A299&amp;$P299,NX!$B$9:$B$169,0)),"")</f>
        <v/>
      </c>
      <c r="U299" s="458"/>
      <c r="V299" s="463"/>
      <c r="W299" s="463"/>
      <c r="X299" s="464"/>
      <c r="Y299" s="452" t="str">
        <f t="shared" si="164"/>
        <v/>
      </c>
      <c r="Z299" s="452" t="str">
        <f t="shared" si="165"/>
        <v/>
      </c>
      <c r="AA299" s="465" t="str">
        <f t="shared" si="149"/>
        <v>Trùng mã</v>
      </c>
      <c r="AB299" s="466"/>
      <c r="AC299" s="467">
        <f t="shared" si="150"/>
        <v>0</v>
      </c>
      <c r="AD299" s="468" t="str">
        <f t="shared" si="166"/>
        <v/>
      </c>
      <c r="AE299" s="468" t="str">
        <f t="shared" si="167"/>
        <v/>
      </c>
      <c r="AF299" s="469" t="str">
        <f t="shared" si="168"/>
        <v/>
      </c>
      <c r="AG299" s="468" t="str">
        <f t="shared" si="169"/>
        <v/>
      </c>
      <c r="AH299" s="470" t="str">
        <f t="shared" si="151"/>
        <v/>
      </c>
      <c r="AI299" s="471" t="str">
        <f>IF($AB299&lt;&gt;"",VLOOKUP($M299,DMKH!$B$6:$F$1822,3,0),"")</f>
        <v/>
      </c>
      <c r="AJ299" s="472">
        <f t="shared" si="170"/>
        <v>0</v>
      </c>
      <c r="AK299" s="472">
        <f t="shared" si="171"/>
        <v>0</v>
      </c>
      <c r="AL299" s="473">
        <f t="shared" si="152"/>
        <v>0</v>
      </c>
      <c r="AM299" s="473" t="str">
        <f t="shared" si="153"/>
        <v/>
      </c>
      <c r="AN299" s="474" t="str">
        <f t="shared" si="154"/>
        <v/>
      </c>
      <c r="AO299" s="475" t="str">
        <f t="shared" si="155"/>
        <v/>
      </c>
      <c r="AP299" s="475" t="str">
        <f t="shared" si="156"/>
        <v/>
      </c>
      <c r="AQ299" s="475" t="str">
        <f t="shared" si="157"/>
        <v>0-</v>
      </c>
      <c r="AR299" s="475" t="str">
        <f t="shared" si="158"/>
        <v>0-</v>
      </c>
      <c r="AS299" s="475" t="str">
        <f t="shared" si="172"/>
        <v/>
      </c>
      <c r="AT299" s="475" t="str">
        <f t="shared" si="173"/>
        <v/>
      </c>
      <c r="AU299" s="475" t="str">
        <f t="shared" si="159"/>
        <v>0</v>
      </c>
      <c r="AV299" s="475" t="str">
        <f t="shared" si="160"/>
        <v>0</v>
      </c>
      <c r="AW299" s="475" t="str">
        <f t="shared" si="161"/>
        <v>0--</v>
      </c>
    </row>
    <row r="300" spans="1:49">
      <c r="A300" s="452">
        <f t="shared" si="175"/>
        <v>0</v>
      </c>
      <c r="B300" s="476"/>
      <c r="C300" s="476"/>
      <c r="D300" s="463"/>
      <c r="E300" s="463"/>
      <c r="F300" s="455"/>
      <c r="G300" s="456" t="str">
        <f t="array" ref="G300">IF(B300&lt;&gt;"",IF(AND(OR(V300=V299,W300=W299),F300=F299,K300=K299,N300=N299),G299,MAX(IF(B300=B$6:$B299,$G$6:G299))+1),"")</f>
        <v/>
      </c>
      <c r="H300" s="457" t="str">
        <f t="shared" si="147"/>
        <v/>
      </c>
      <c r="I300" s="457" t="str">
        <f t="array" ref="I300">IF(C300&lt;&gt;"",IF(AND(OR(V300=V299,W300=W299),F300=F299,K300=K299,N300=N299),I299,MAX(IF(C300=C$6:$C299,$I$6:I299))+1),"")</f>
        <v/>
      </c>
      <c r="J300" s="457" t="str">
        <f t="shared" si="148"/>
        <v/>
      </c>
      <c r="K300" s="1065"/>
      <c r="L300" s="459" t="str">
        <f>IF($K300&gt;0,VLOOKUP($K300,NV!$B$4:$C$33,2,0),"")</f>
        <v/>
      </c>
      <c r="M300" s="460"/>
      <c r="N300" s="461" t="str">
        <f t="shared" si="162"/>
        <v/>
      </c>
      <c r="O300" s="458"/>
      <c r="P300" s="458"/>
      <c r="Q300" s="461" t="str">
        <f t="shared" si="163"/>
        <v/>
      </c>
      <c r="R300" s="458"/>
      <c r="S300" s="458"/>
      <c r="T300" s="462" t="str">
        <f>IFERROR(INDEX(NX!$L$9:$L$168,MATCH($A300&amp;$P300,NX!$B$9:$B$169,0)),"")</f>
        <v/>
      </c>
      <c r="U300" s="458"/>
      <c r="V300" s="463"/>
      <c r="W300" s="463"/>
      <c r="X300" s="464"/>
      <c r="Y300" s="452" t="str">
        <f t="shared" si="164"/>
        <v/>
      </c>
      <c r="Z300" s="452" t="str">
        <f t="shared" si="165"/>
        <v/>
      </c>
      <c r="AA300" s="465" t="str">
        <f t="shared" si="149"/>
        <v>Trùng mã</v>
      </c>
      <c r="AB300" s="466"/>
      <c r="AC300" s="467">
        <f t="shared" si="150"/>
        <v>0</v>
      </c>
      <c r="AD300" s="468" t="str">
        <f t="shared" si="166"/>
        <v/>
      </c>
      <c r="AE300" s="468" t="str">
        <f t="shared" si="167"/>
        <v/>
      </c>
      <c r="AF300" s="469" t="str">
        <f t="shared" si="168"/>
        <v/>
      </c>
      <c r="AG300" s="468" t="str">
        <f t="shared" si="169"/>
        <v/>
      </c>
      <c r="AH300" s="470" t="str">
        <f t="shared" si="151"/>
        <v/>
      </c>
      <c r="AI300" s="471" t="str">
        <f>IF($AB300&lt;&gt;"",VLOOKUP($M300,DMKH!$B$6:$F$1822,3,0),"")</f>
        <v/>
      </c>
      <c r="AJ300" s="472">
        <f t="shared" si="170"/>
        <v>0</v>
      </c>
      <c r="AK300" s="472">
        <f t="shared" si="171"/>
        <v>0</v>
      </c>
      <c r="AL300" s="473">
        <f t="shared" si="152"/>
        <v>0</v>
      </c>
      <c r="AM300" s="473" t="str">
        <f t="shared" si="153"/>
        <v/>
      </c>
      <c r="AN300" s="474" t="str">
        <f t="shared" si="154"/>
        <v/>
      </c>
      <c r="AO300" s="475" t="str">
        <f t="shared" si="155"/>
        <v/>
      </c>
      <c r="AP300" s="475" t="str">
        <f t="shared" si="156"/>
        <v/>
      </c>
      <c r="AQ300" s="475" t="str">
        <f t="shared" si="157"/>
        <v>0-</v>
      </c>
      <c r="AR300" s="475" t="str">
        <f t="shared" si="158"/>
        <v>0-</v>
      </c>
      <c r="AS300" s="475" t="str">
        <f t="shared" si="172"/>
        <v/>
      </c>
      <c r="AT300" s="475" t="str">
        <f t="shared" si="173"/>
        <v/>
      </c>
      <c r="AU300" s="475" t="str">
        <f t="shared" si="159"/>
        <v>0</v>
      </c>
      <c r="AV300" s="475" t="str">
        <f t="shared" si="160"/>
        <v>0</v>
      </c>
      <c r="AW300" s="475" t="str">
        <f t="shared" si="161"/>
        <v>0--</v>
      </c>
    </row>
    <row r="301" spans="1:49">
      <c r="A301" s="452">
        <f t="shared" si="175"/>
        <v>0</v>
      </c>
      <c r="B301" s="476"/>
      <c r="C301" s="476"/>
      <c r="D301" s="463"/>
      <c r="E301" s="463"/>
      <c r="F301" s="455"/>
      <c r="G301" s="456" t="str">
        <f t="array" ref="G301">IF(B301&lt;&gt;"",IF(AND(OR(V301=V300,W301=W300),F301=F300,K301=K300,N301=N300),G300,MAX(IF(B301=B$6:$B300,$G$6:G300))+1),"")</f>
        <v/>
      </c>
      <c r="H301" s="457" t="str">
        <f t="shared" si="147"/>
        <v/>
      </c>
      <c r="I301" s="457" t="str">
        <f t="array" ref="I301">IF(C301&lt;&gt;"",IF(AND(OR(V301=V300,W301=W300),F301=F300,K301=K300,N301=N300),I300,MAX(IF(C301=C$6:$C300,$I$6:I300))+1),"")</f>
        <v/>
      </c>
      <c r="J301" s="457" t="str">
        <f t="shared" si="148"/>
        <v/>
      </c>
      <c r="K301" s="1065"/>
      <c r="L301" s="459" t="str">
        <f>IF($K301&gt;0,VLOOKUP($K301,NV!$B$4:$C$33,2,0),"")</f>
        <v/>
      </c>
      <c r="M301" s="460"/>
      <c r="N301" s="461" t="str">
        <f t="shared" si="162"/>
        <v/>
      </c>
      <c r="O301" s="458"/>
      <c r="P301" s="458"/>
      <c r="Q301" s="461" t="str">
        <f t="shared" si="163"/>
        <v/>
      </c>
      <c r="R301" s="458"/>
      <c r="S301" s="458"/>
      <c r="T301" s="462" t="str">
        <f>IFERROR(INDEX(NX!$L$9:$L$168,MATCH($A301&amp;$P301,NX!$B$9:$B$169,0)),"")</f>
        <v/>
      </c>
      <c r="U301" s="458"/>
      <c r="V301" s="463"/>
      <c r="W301" s="463"/>
      <c r="X301" s="464"/>
      <c r="Y301" s="452" t="str">
        <f t="shared" si="164"/>
        <v/>
      </c>
      <c r="Z301" s="452" t="str">
        <f t="shared" si="165"/>
        <v/>
      </c>
      <c r="AA301" s="465" t="str">
        <f t="shared" si="149"/>
        <v>Trùng mã</v>
      </c>
      <c r="AB301" s="466"/>
      <c r="AC301" s="467">
        <f t="shared" si="150"/>
        <v>0</v>
      </c>
      <c r="AD301" s="468" t="str">
        <f t="shared" si="166"/>
        <v/>
      </c>
      <c r="AE301" s="468" t="str">
        <f t="shared" si="167"/>
        <v/>
      </c>
      <c r="AF301" s="469" t="str">
        <f t="shared" si="168"/>
        <v/>
      </c>
      <c r="AG301" s="468" t="str">
        <f t="shared" si="169"/>
        <v/>
      </c>
      <c r="AH301" s="470" t="str">
        <f t="shared" si="151"/>
        <v/>
      </c>
      <c r="AI301" s="471" t="str">
        <f>IF($AB301&lt;&gt;"",VLOOKUP($M301,DMKH!$B$6:$F$1822,3,0),"")</f>
        <v/>
      </c>
      <c r="AJ301" s="472">
        <f t="shared" si="170"/>
        <v>0</v>
      </c>
      <c r="AK301" s="472">
        <f t="shared" si="171"/>
        <v>0</v>
      </c>
      <c r="AL301" s="473">
        <f t="shared" si="152"/>
        <v>0</v>
      </c>
      <c r="AM301" s="473" t="str">
        <f t="shared" si="153"/>
        <v/>
      </c>
      <c r="AN301" s="474" t="str">
        <f t="shared" si="154"/>
        <v/>
      </c>
      <c r="AO301" s="475" t="str">
        <f t="shared" si="155"/>
        <v/>
      </c>
      <c r="AP301" s="475" t="str">
        <f t="shared" si="156"/>
        <v/>
      </c>
      <c r="AQ301" s="475" t="str">
        <f t="shared" si="157"/>
        <v>0-</v>
      </c>
      <c r="AR301" s="475" t="str">
        <f t="shared" si="158"/>
        <v>0-</v>
      </c>
      <c r="AS301" s="475" t="str">
        <f t="shared" si="172"/>
        <v/>
      </c>
      <c r="AT301" s="475" t="str">
        <f t="shared" si="173"/>
        <v/>
      </c>
      <c r="AU301" s="475" t="str">
        <f t="shared" si="159"/>
        <v>0</v>
      </c>
      <c r="AV301" s="475" t="str">
        <f t="shared" si="160"/>
        <v>0</v>
      </c>
      <c r="AW301" s="475" t="str">
        <f t="shared" si="161"/>
        <v>0--</v>
      </c>
    </row>
    <row r="302" spans="1:49">
      <c r="A302" s="452">
        <f t="shared" si="175"/>
        <v>0</v>
      </c>
      <c r="B302" s="476"/>
      <c r="C302" s="476"/>
      <c r="D302" s="463"/>
      <c r="E302" s="463"/>
      <c r="F302" s="455"/>
      <c r="G302" s="456" t="str">
        <f t="array" ref="G302">IF(B302&lt;&gt;"",IF(AND(OR(V302=V301,W302=W301),F302=F301,K302=K301,N302=N301),G301,MAX(IF(B302=B$6:$B301,$G$6:G301))+1),"")</f>
        <v/>
      </c>
      <c r="H302" s="457" t="str">
        <f t="shared" si="147"/>
        <v/>
      </c>
      <c r="I302" s="457" t="str">
        <f t="array" ref="I302">IF(C302&lt;&gt;"",IF(AND(OR(V302=V301,W302=W301),F302=F301,K302=K301,N302=N301),I301,MAX(IF(C302=C$6:$C301,$I$6:I301))+1),"")</f>
        <v/>
      </c>
      <c r="J302" s="457" t="str">
        <f t="shared" si="148"/>
        <v/>
      </c>
      <c r="K302" s="1065"/>
      <c r="L302" s="459" t="str">
        <f>IF($K302&gt;0,VLOOKUP($K302,NV!$B$4:$C$33,2,0),"")</f>
        <v/>
      </c>
      <c r="M302" s="460"/>
      <c r="N302" s="461" t="str">
        <f t="shared" si="162"/>
        <v/>
      </c>
      <c r="O302" s="458"/>
      <c r="P302" s="458"/>
      <c r="Q302" s="461" t="str">
        <f t="shared" si="163"/>
        <v/>
      </c>
      <c r="R302" s="458"/>
      <c r="S302" s="458"/>
      <c r="T302" s="462" t="str">
        <f>IFERROR(INDEX(NX!$L$9:$L$168,MATCH($A302&amp;$P302,NX!$B$9:$B$169,0)),"")</f>
        <v/>
      </c>
      <c r="U302" s="458"/>
      <c r="V302" s="463"/>
      <c r="W302" s="463"/>
      <c r="X302" s="464"/>
      <c r="Y302" s="452" t="str">
        <f t="shared" si="164"/>
        <v/>
      </c>
      <c r="Z302" s="452" t="str">
        <f t="shared" si="165"/>
        <v/>
      </c>
      <c r="AA302" s="465" t="str">
        <f t="shared" si="149"/>
        <v>Trùng mã</v>
      </c>
      <c r="AB302" s="466"/>
      <c r="AC302" s="467">
        <f t="shared" si="150"/>
        <v>0</v>
      </c>
      <c r="AD302" s="468" t="str">
        <f t="shared" si="166"/>
        <v/>
      </c>
      <c r="AE302" s="468" t="str">
        <f t="shared" si="167"/>
        <v/>
      </c>
      <c r="AF302" s="469" t="str">
        <f t="shared" si="168"/>
        <v/>
      </c>
      <c r="AG302" s="468" t="str">
        <f t="shared" si="169"/>
        <v/>
      </c>
      <c r="AH302" s="470" t="str">
        <f t="shared" si="151"/>
        <v/>
      </c>
      <c r="AI302" s="471" t="str">
        <f>IF($AB302&lt;&gt;"",VLOOKUP($M302,DMKH!$B$6:$F$1822,3,0),"")</f>
        <v/>
      </c>
      <c r="AJ302" s="472">
        <f t="shared" si="170"/>
        <v>0</v>
      </c>
      <c r="AK302" s="472">
        <f t="shared" si="171"/>
        <v>0</v>
      </c>
      <c r="AL302" s="473">
        <f t="shared" si="152"/>
        <v>0</v>
      </c>
      <c r="AM302" s="473" t="str">
        <f t="shared" si="153"/>
        <v/>
      </c>
      <c r="AN302" s="474" t="str">
        <f t="shared" si="154"/>
        <v/>
      </c>
      <c r="AO302" s="475" t="str">
        <f t="shared" si="155"/>
        <v/>
      </c>
      <c r="AP302" s="475" t="str">
        <f t="shared" si="156"/>
        <v/>
      </c>
      <c r="AQ302" s="475" t="str">
        <f t="shared" si="157"/>
        <v>0-</v>
      </c>
      <c r="AR302" s="475" t="str">
        <f t="shared" si="158"/>
        <v>0-</v>
      </c>
      <c r="AS302" s="475" t="str">
        <f t="shared" si="172"/>
        <v/>
      </c>
      <c r="AT302" s="475" t="str">
        <f t="shared" si="173"/>
        <v/>
      </c>
      <c r="AU302" s="475" t="str">
        <f t="shared" si="159"/>
        <v>0</v>
      </c>
      <c r="AV302" s="475" t="str">
        <f t="shared" si="160"/>
        <v>0</v>
      </c>
      <c r="AW302" s="475" t="str">
        <f t="shared" si="161"/>
        <v>0--</v>
      </c>
    </row>
    <row r="303" spans="1:49">
      <c r="A303" s="452">
        <f t="shared" si="175"/>
        <v>0</v>
      </c>
      <c r="B303" s="476"/>
      <c r="C303" s="476"/>
      <c r="D303" s="463"/>
      <c r="E303" s="463"/>
      <c r="F303" s="455"/>
      <c r="G303" s="456" t="str">
        <f t="array" ref="G303">IF(B303&lt;&gt;"",IF(AND(OR(V303=V302,W303=W302),F303=F302,K303=K302,N303=N302),G302,MAX(IF(B303=B$6:$B302,$G$6:G302))+1),"")</f>
        <v/>
      </c>
      <c r="H303" s="457" t="str">
        <f t="shared" si="147"/>
        <v/>
      </c>
      <c r="I303" s="457" t="str">
        <f t="array" ref="I303">IF(C303&lt;&gt;"",IF(AND(OR(V303=V302,W303=W302),F303=F302,K303=K302,N303=N302),I302,MAX(IF(C303=C$6:$C302,$I$6:I302))+1),"")</f>
        <v/>
      </c>
      <c r="J303" s="457" t="str">
        <f t="shared" si="148"/>
        <v/>
      </c>
      <c r="K303" s="1065"/>
      <c r="L303" s="459" t="str">
        <f>IF($K303&gt;0,VLOOKUP($K303,NV!$B$4:$C$33,2,0),"")</f>
        <v/>
      </c>
      <c r="M303" s="460"/>
      <c r="N303" s="461" t="str">
        <f t="shared" si="162"/>
        <v/>
      </c>
      <c r="O303" s="458"/>
      <c r="P303" s="458"/>
      <c r="Q303" s="461" t="str">
        <f t="shared" si="163"/>
        <v/>
      </c>
      <c r="R303" s="458"/>
      <c r="S303" s="458"/>
      <c r="T303" s="462" t="str">
        <f>IFERROR(INDEX(NX!$L$9:$L$168,MATCH($A303&amp;$P303,NX!$B$9:$B$169,0)),"")</f>
        <v/>
      </c>
      <c r="U303" s="458"/>
      <c r="V303" s="463"/>
      <c r="W303" s="463"/>
      <c r="X303" s="464"/>
      <c r="Y303" s="452" t="str">
        <f t="shared" si="164"/>
        <v/>
      </c>
      <c r="Z303" s="452" t="str">
        <f t="shared" si="165"/>
        <v/>
      </c>
      <c r="AA303" s="465" t="str">
        <f t="shared" si="149"/>
        <v>Trùng mã</v>
      </c>
      <c r="AB303" s="466"/>
      <c r="AC303" s="467">
        <f t="shared" si="150"/>
        <v>0</v>
      </c>
      <c r="AD303" s="468" t="str">
        <f t="shared" si="166"/>
        <v/>
      </c>
      <c r="AE303" s="468" t="str">
        <f t="shared" si="167"/>
        <v/>
      </c>
      <c r="AF303" s="469" t="str">
        <f t="shared" si="168"/>
        <v/>
      </c>
      <c r="AG303" s="468" t="str">
        <f t="shared" si="169"/>
        <v/>
      </c>
      <c r="AH303" s="470" t="str">
        <f t="shared" si="151"/>
        <v/>
      </c>
      <c r="AI303" s="471" t="str">
        <f>IF($AB303&lt;&gt;"",VLOOKUP($M303,DMKH!$B$6:$F$1822,3,0),"")</f>
        <v/>
      </c>
      <c r="AJ303" s="472">
        <f t="shared" si="170"/>
        <v>0</v>
      </c>
      <c r="AK303" s="472">
        <f t="shared" si="171"/>
        <v>0</v>
      </c>
      <c r="AL303" s="473">
        <f t="shared" si="152"/>
        <v>0</v>
      </c>
      <c r="AM303" s="473" t="str">
        <f t="shared" si="153"/>
        <v/>
      </c>
      <c r="AN303" s="474" t="str">
        <f t="shared" si="154"/>
        <v/>
      </c>
      <c r="AO303" s="475" t="str">
        <f t="shared" si="155"/>
        <v/>
      </c>
      <c r="AP303" s="475" t="str">
        <f t="shared" si="156"/>
        <v/>
      </c>
      <c r="AQ303" s="475" t="str">
        <f t="shared" si="157"/>
        <v>0-</v>
      </c>
      <c r="AR303" s="475" t="str">
        <f t="shared" si="158"/>
        <v>0-</v>
      </c>
      <c r="AS303" s="475" t="str">
        <f t="shared" si="172"/>
        <v/>
      </c>
      <c r="AT303" s="475" t="str">
        <f t="shared" si="173"/>
        <v/>
      </c>
      <c r="AU303" s="475" t="str">
        <f t="shared" si="159"/>
        <v>0</v>
      </c>
      <c r="AV303" s="475" t="str">
        <f t="shared" si="160"/>
        <v>0</v>
      </c>
      <c r="AW303" s="475" t="str">
        <f t="shared" si="161"/>
        <v>0--</v>
      </c>
    </row>
    <row r="304" spans="1:49">
      <c r="A304" s="452">
        <f t="shared" si="175"/>
        <v>0</v>
      </c>
      <c r="B304" s="476"/>
      <c r="C304" s="476"/>
      <c r="D304" s="463"/>
      <c r="E304" s="463"/>
      <c r="F304" s="455"/>
      <c r="G304" s="456" t="str">
        <f t="array" ref="G304">IF(B304&lt;&gt;"",IF(AND(OR(V304=V303,W304=W303),F304=F303,K304=K303,N304=N303),G303,MAX(IF(B304=B$6:$B303,$G$6:G303))+1),"")</f>
        <v/>
      </c>
      <c r="H304" s="457" t="str">
        <f t="shared" si="147"/>
        <v/>
      </c>
      <c r="I304" s="457" t="str">
        <f t="array" ref="I304">IF(C304&lt;&gt;"",IF(AND(OR(V304=V303,W304=W303),F304=F303,K304=K303,N304=N303),I303,MAX(IF(C304=C$6:$C303,$I$6:I303))+1),"")</f>
        <v/>
      </c>
      <c r="J304" s="457" t="str">
        <f t="shared" si="148"/>
        <v/>
      </c>
      <c r="K304" s="1065"/>
      <c r="L304" s="459" t="str">
        <f>IF($K304&gt;0,VLOOKUP($K304,NV!$B$4:$C$33,2,0),"")</f>
        <v/>
      </c>
      <c r="M304" s="460"/>
      <c r="N304" s="461" t="str">
        <f t="shared" si="162"/>
        <v/>
      </c>
      <c r="O304" s="458"/>
      <c r="P304" s="458"/>
      <c r="Q304" s="461" t="str">
        <f t="shared" si="163"/>
        <v/>
      </c>
      <c r="R304" s="458"/>
      <c r="S304" s="458"/>
      <c r="T304" s="462" t="str">
        <f>IFERROR(INDEX(NX!$L$9:$L$168,MATCH($A304&amp;$P304,NX!$B$9:$B$169,0)),"")</f>
        <v/>
      </c>
      <c r="U304" s="458"/>
      <c r="V304" s="463"/>
      <c r="W304" s="463"/>
      <c r="X304" s="464"/>
      <c r="Y304" s="452" t="str">
        <f t="shared" si="164"/>
        <v/>
      </c>
      <c r="Z304" s="452" t="str">
        <f t="shared" si="165"/>
        <v/>
      </c>
      <c r="AA304" s="465" t="str">
        <f t="shared" si="149"/>
        <v>Trùng mã</v>
      </c>
      <c r="AB304" s="466"/>
      <c r="AC304" s="467">
        <f t="shared" si="150"/>
        <v>0</v>
      </c>
      <c r="AD304" s="468" t="str">
        <f t="shared" si="166"/>
        <v/>
      </c>
      <c r="AE304" s="468" t="str">
        <f t="shared" si="167"/>
        <v/>
      </c>
      <c r="AF304" s="469" t="str">
        <f t="shared" si="168"/>
        <v/>
      </c>
      <c r="AG304" s="468" t="str">
        <f t="shared" si="169"/>
        <v/>
      </c>
      <c r="AH304" s="470" t="str">
        <f t="shared" si="151"/>
        <v/>
      </c>
      <c r="AI304" s="471" t="str">
        <f>IF($AB304&lt;&gt;"",VLOOKUP($M304,DMKH!$B$6:$F$1822,3,0),"")</f>
        <v/>
      </c>
      <c r="AJ304" s="472">
        <f t="shared" si="170"/>
        <v>0</v>
      </c>
      <c r="AK304" s="472">
        <f t="shared" si="171"/>
        <v>0</v>
      </c>
      <c r="AL304" s="473">
        <f t="shared" si="152"/>
        <v>0</v>
      </c>
      <c r="AM304" s="473" t="str">
        <f t="shared" si="153"/>
        <v/>
      </c>
      <c r="AN304" s="474" t="str">
        <f t="shared" si="154"/>
        <v/>
      </c>
      <c r="AO304" s="475" t="str">
        <f t="shared" si="155"/>
        <v/>
      </c>
      <c r="AP304" s="475" t="str">
        <f t="shared" si="156"/>
        <v/>
      </c>
      <c r="AQ304" s="475" t="str">
        <f t="shared" si="157"/>
        <v>0-</v>
      </c>
      <c r="AR304" s="475" t="str">
        <f t="shared" si="158"/>
        <v>0-</v>
      </c>
      <c r="AS304" s="475" t="str">
        <f t="shared" si="172"/>
        <v/>
      </c>
      <c r="AT304" s="475" t="str">
        <f t="shared" si="173"/>
        <v/>
      </c>
      <c r="AU304" s="475" t="str">
        <f t="shared" si="159"/>
        <v>0</v>
      </c>
      <c r="AV304" s="475" t="str">
        <f t="shared" si="160"/>
        <v>0</v>
      </c>
      <c r="AW304" s="475" t="str">
        <f t="shared" si="161"/>
        <v>0--</v>
      </c>
    </row>
    <row r="305" spans="1:49">
      <c r="A305" s="452">
        <f t="shared" si="175"/>
        <v>0</v>
      </c>
      <c r="B305" s="476"/>
      <c r="C305" s="476"/>
      <c r="D305" s="463"/>
      <c r="E305" s="463"/>
      <c r="F305" s="455"/>
      <c r="G305" s="456" t="str">
        <f t="array" ref="G305">IF(B305&lt;&gt;"",IF(AND(OR(V305=V304,W305=W304),F305=F304,K305=K304,N305=N304),G304,MAX(IF(B305=B$6:$B304,$G$6:G304))+1),"")</f>
        <v/>
      </c>
      <c r="H305" s="457" t="str">
        <f t="shared" si="147"/>
        <v/>
      </c>
      <c r="I305" s="457" t="str">
        <f t="array" ref="I305">IF(C305&lt;&gt;"",IF(AND(OR(V305=V304,W305=W304),F305=F304,K305=K304,N305=N304),I304,MAX(IF(C305=C$6:$C304,$I$6:I304))+1),"")</f>
        <v/>
      </c>
      <c r="J305" s="457" t="str">
        <f t="shared" si="148"/>
        <v/>
      </c>
      <c r="K305" s="1065"/>
      <c r="L305" s="459" t="str">
        <f>IF($K305&gt;0,VLOOKUP($K305,NV!$B$4:$C$33,2,0),"")</f>
        <v/>
      </c>
      <c r="M305" s="460"/>
      <c r="N305" s="461" t="str">
        <f t="shared" si="162"/>
        <v/>
      </c>
      <c r="O305" s="458"/>
      <c r="P305" s="458"/>
      <c r="Q305" s="461" t="str">
        <f t="shared" si="163"/>
        <v/>
      </c>
      <c r="R305" s="458"/>
      <c r="S305" s="458"/>
      <c r="T305" s="462" t="str">
        <f>IFERROR(INDEX(NX!$L$9:$L$168,MATCH($A305&amp;$P305,NX!$B$9:$B$169,0)),"")</f>
        <v/>
      </c>
      <c r="U305" s="458"/>
      <c r="V305" s="463"/>
      <c r="W305" s="463"/>
      <c r="X305" s="464"/>
      <c r="Y305" s="452" t="str">
        <f t="shared" si="164"/>
        <v/>
      </c>
      <c r="Z305" s="452" t="str">
        <f t="shared" si="165"/>
        <v/>
      </c>
      <c r="AA305" s="465" t="str">
        <f t="shared" si="149"/>
        <v>Trùng mã</v>
      </c>
      <c r="AB305" s="466"/>
      <c r="AC305" s="467">
        <f t="shared" si="150"/>
        <v>0</v>
      </c>
      <c r="AD305" s="468" t="str">
        <f t="shared" si="166"/>
        <v/>
      </c>
      <c r="AE305" s="468" t="str">
        <f t="shared" si="167"/>
        <v/>
      </c>
      <c r="AF305" s="469" t="str">
        <f t="shared" si="168"/>
        <v/>
      </c>
      <c r="AG305" s="468" t="str">
        <f t="shared" si="169"/>
        <v/>
      </c>
      <c r="AH305" s="470" t="str">
        <f t="shared" si="151"/>
        <v/>
      </c>
      <c r="AI305" s="471" t="str">
        <f>IF($AB305&lt;&gt;"",VLOOKUP($M305,DMKH!$B$6:$F$1822,3,0),"")</f>
        <v/>
      </c>
      <c r="AJ305" s="472">
        <f t="shared" si="170"/>
        <v>0</v>
      </c>
      <c r="AK305" s="472">
        <f t="shared" si="171"/>
        <v>0</v>
      </c>
      <c r="AL305" s="473">
        <f t="shared" si="152"/>
        <v>0</v>
      </c>
      <c r="AM305" s="473" t="str">
        <f t="shared" si="153"/>
        <v/>
      </c>
      <c r="AN305" s="474" t="str">
        <f t="shared" si="154"/>
        <v/>
      </c>
      <c r="AO305" s="475" t="str">
        <f t="shared" si="155"/>
        <v/>
      </c>
      <c r="AP305" s="475" t="str">
        <f t="shared" si="156"/>
        <v/>
      </c>
      <c r="AQ305" s="475" t="str">
        <f t="shared" si="157"/>
        <v>0-</v>
      </c>
      <c r="AR305" s="475" t="str">
        <f t="shared" si="158"/>
        <v>0-</v>
      </c>
      <c r="AS305" s="475" t="str">
        <f t="shared" si="172"/>
        <v/>
      </c>
      <c r="AT305" s="475" t="str">
        <f t="shared" si="173"/>
        <v/>
      </c>
      <c r="AU305" s="475" t="str">
        <f t="shared" si="159"/>
        <v>0</v>
      </c>
      <c r="AV305" s="475" t="str">
        <f t="shared" si="160"/>
        <v>0</v>
      </c>
      <c r="AW305" s="475" t="str">
        <f t="shared" si="161"/>
        <v>0--</v>
      </c>
    </row>
    <row r="306" spans="1:49">
      <c r="A306" s="452">
        <f t="shared" si="175"/>
        <v>0</v>
      </c>
      <c r="B306" s="476"/>
      <c r="C306" s="476"/>
      <c r="D306" s="463"/>
      <c r="E306" s="463"/>
      <c r="F306" s="455"/>
      <c r="G306" s="456" t="str">
        <f t="array" ref="G306">IF(B306&lt;&gt;"",IF(AND(OR(V306=V305,W306=W305),F306=F305,K306=K305,N306=N305),G305,MAX(IF(B306=B$6:$B305,$G$6:G305))+1),"")</f>
        <v/>
      </c>
      <c r="H306" s="457" t="str">
        <f t="shared" si="147"/>
        <v/>
      </c>
      <c r="I306" s="457" t="str">
        <f t="array" ref="I306">IF(C306&lt;&gt;"",IF(AND(OR(V306=V305,W306=W305),F306=F305,K306=K305,N306=N305),I305,MAX(IF(C306=C$6:$C305,$I$6:I305))+1),"")</f>
        <v/>
      </c>
      <c r="J306" s="457" t="str">
        <f t="shared" si="148"/>
        <v/>
      </c>
      <c r="K306" s="1065"/>
      <c r="L306" s="459" t="str">
        <f>IF($K306&gt;0,VLOOKUP($K306,NV!$B$4:$C$33,2,0),"")</f>
        <v/>
      </c>
      <c r="M306" s="460"/>
      <c r="N306" s="461" t="str">
        <f t="shared" si="162"/>
        <v/>
      </c>
      <c r="O306" s="458"/>
      <c r="P306" s="458"/>
      <c r="Q306" s="461" t="str">
        <f t="shared" si="163"/>
        <v/>
      </c>
      <c r="R306" s="458"/>
      <c r="S306" s="458"/>
      <c r="T306" s="462" t="str">
        <f>IFERROR(INDEX(NX!$L$9:$L$168,MATCH($A306&amp;$P306,NX!$B$9:$B$169,0)),"")</f>
        <v/>
      </c>
      <c r="U306" s="458"/>
      <c r="V306" s="463"/>
      <c r="W306" s="463"/>
      <c r="X306" s="464"/>
      <c r="Y306" s="452" t="str">
        <f t="shared" si="164"/>
        <v/>
      </c>
      <c r="Z306" s="452" t="str">
        <f t="shared" si="165"/>
        <v/>
      </c>
      <c r="AA306" s="465" t="str">
        <f t="shared" si="149"/>
        <v>Trùng mã</v>
      </c>
      <c r="AB306" s="466"/>
      <c r="AC306" s="467">
        <f t="shared" si="150"/>
        <v>0</v>
      </c>
      <c r="AD306" s="468" t="str">
        <f t="shared" si="166"/>
        <v/>
      </c>
      <c r="AE306" s="468" t="str">
        <f t="shared" si="167"/>
        <v/>
      </c>
      <c r="AF306" s="469" t="str">
        <f t="shared" si="168"/>
        <v/>
      </c>
      <c r="AG306" s="468" t="str">
        <f t="shared" si="169"/>
        <v/>
      </c>
      <c r="AH306" s="470" t="str">
        <f t="shared" si="151"/>
        <v/>
      </c>
      <c r="AI306" s="471" t="str">
        <f>IF($AB306&lt;&gt;"",VLOOKUP($M306,DMKH!$B$6:$F$1822,3,0),"")</f>
        <v/>
      </c>
      <c r="AJ306" s="472">
        <f t="shared" si="170"/>
        <v>0</v>
      </c>
      <c r="AK306" s="472">
        <f t="shared" si="171"/>
        <v>0</v>
      </c>
      <c r="AL306" s="473">
        <f t="shared" si="152"/>
        <v>0</v>
      </c>
      <c r="AM306" s="473" t="str">
        <f t="shared" si="153"/>
        <v/>
      </c>
      <c r="AN306" s="474" t="str">
        <f t="shared" si="154"/>
        <v/>
      </c>
      <c r="AO306" s="475" t="str">
        <f t="shared" si="155"/>
        <v/>
      </c>
      <c r="AP306" s="475" t="str">
        <f t="shared" si="156"/>
        <v/>
      </c>
      <c r="AQ306" s="475" t="str">
        <f t="shared" si="157"/>
        <v>0-</v>
      </c>
      <c r="AR306" s="475" t="str">
        <f t="shared" si="158"/>
        <v>0-</v>
      </c>
      <c r="AS306" s="475" t="str">
        <f t="shared" si="172"/>
        <v/>
      </c>
      <c r="AT306" s="475" t="str">
        <f t="shared" si="173"/>
        <v/>
      </c>
      <c r="AU306" s="475" t="str">
        <f t="shared" si="159"/>
        <v>0</v>
      </c>
      <c r="AV306" s="475" t="str">
        <f t="shared" si="160"/>
        <v>0</v>
      </c>
      <c r="AW306" s="475" t="str">
        <f t="shared" si="161"/>
        <v>0--</v>
      </c>
    </row>
    <row r="307" spans="1:49">
      <c r="A307" s="452">
        <f t="shared" si="175"/>
        <v>0</v>
      </c>
      <c r="B307" s="476"/>
      <c r="C307" s="476"/>
      <c r="D307" s="463"/>
      <c r="E307" s="463"/>
      <c r="F307" s="455"/>
      <c r="G307" s="456" t="str">
        <f t="array" ref="G307">IF(B307&lt;&gt;"",IF(AND(OR(V307=V306,W307=W306),F307=F306,K307=K306,N307=N306),G306,MAX(IF(B307=B$6:$B306,$G$6:G306))+1),"")</f>
        <v/>
      </c>
      <c r="H307" s="457" t="str">
        <f t="shared" si="147"/>
        <v/>
      </c>
      <c r="I307" s="457" t="str">
        <f t="array" ref="I307">IF(C307&lt;&gt;"",IF(AND(OR(V307=V306,W307=W306),F307=F306,K307=K306,N307=N306),I306,MAX(IF(C307=C$6:$C306,$I$6:I306))+1),"")</f>
        <v/>
      </c>
      <c r="J307" s="457" t="str">
        <f t="shared" si="148"/>
        <v/>
      </c>
      <c r="K307" s="1065"/>
      <c r="L307" s="459" t="str">
        <f>IF($K307&gt;0,VLOOKUP($K307,NV!$B$4:$C$33,2,0),"")</f>
        <v/>
      </c>
      <c r="M307" s="460"/>
      <c r="N307" s="461" t="str">
        <f t="shared" si="162"/>
        <v/>
      </c>
      <c r="O307" s="458"/>
      <c r="P307" s="458"/>
      <c r="Q307" s="461" t="str">
        <f t="shared" si="163"/>
        <v/>
      </c>
      <c r="R307" s="458"/>
      <c r="S307" s="458"/>
      <c r="T307" s="462" t="str">
        <f>IFERROR(INDEX(NX!$L$9:$L$168,MATCH($A307&amp;$P307,NX!$B$9:$B$169,0)),"")</f>
        <v/>
      </c>
      <c r="U307" s="458"/>
      <c r="V307" s="463"/>
      <c r="W307" s="463"/>
      <c r="X307" s="464"/>
      <c r="Y307" s="452" t="str">
        <f t="shared" si="164"/>
        <v/>
      </c>
      <c r="Z307" s="452" t="str">
        <f t="shared" si="165"/>
        <v/>
      </c>
      <c r="AA307" s="465" t="str">
        <f t="shared" si="149"/>
        <v>Trùng mã</v>
      </c>
      <c r="AB307" s="466"/>
      <c r="AC307" s="467">
        <f t="shared" si="150"/>
        <v>0</v>
      </c>
      <c r="AD307" s="468" t="str">
        <f t="shared" si="166"/>
        <v/>
      </c>
      <c r="AE307" s="468" t="str">
        <f t="shared" si="167"/>
        <v/>
      </c>
      <c r="AF307" s="469" t="str">
        <f t="shared" si="168"/>
        <v/>
      </c>
      <c r="AG307" s="468" t="str">
        <f t="shared" si="169"/>
        <v/>
      </c>
      <c r="AH307" s="470" t="str">
        <f t="shared" si="151"/>
        <v/>
      </c>
      <c r="AI307" s="471" t="str">
        <f>IF($AB307&lt;&gt;"",VLOOKUP($M307,DMKH!$B$6:$F$1822,3,0),"")</f>
        <v/>
      </c>
      <c r="AJ307" s="472">
        <f t="shared" si="170"/>
        <v>0</v>
      </c>
      <c r="AK307" s="472">
        <f t="shared" si="171"/>
        <v>0</v>
      </c>
      <c r="AL307" s="473">
        <f t="shared" si="152"/>
        <v>0</v>
      </c>
      <c r="AM307" s="473" t="str">
        <f t="shared" si="153"/>
        <v/>
      </c>
      <c r="AN307" s="474" t="str">
        <f t="shared" si="154"/>
        <v/>
      </c>
      <c r="AO307" s="475" t="str">
        <f t="shared" si="155"/>
        <v/>
      </c>
      <c r="AP307" s="475" t="str">
        <f t="shared" si="156"/>
        <v/>
      </c>
      <c r="AQ307" s="475" t="str">
        <f t="shared" si="157"/>
        <v>0-</v>
      </c>
      <c r="AR307" s="475" t="str">
        <f t="shared" si="158"/>
        <v>0-</v>
      </c>
      <c r="AS307" s="475" t="str">
        <f t="shared" si="172"/>
        <v/>
      </c>
      <c r="AT307" s="475" t="str">
        <f t="shared" si="173"/>
        <v/>
      </c>
      <c r="AU307" s="475" t="str">
        <f t="shared" si="159"/>
        <v>0</v>
      </c>
      <c r="AV307" s="475" t="str">
        <f t="shared" si="160"/>
        <v>0</v>
      </c>
      <c r="AW307" s="475" t="str">
        <f t="shared" si="161"/>
        <v>0--</v>
      </c>
    </row>
    <row r="308" spans="1:49">
      <c r="A308" s="452">
        <f t="shared" si="175"/>
        <v>0</v>
      </c>
      <c r="B308" s="476"/>
      <c r="C308" s="476"/>
      <c r="D308" s="463"/>
      <c r="E308" s="463"/>
      <c r="F308" s="455"/>
      <c r="G308" s="456" t="str">
        <f t="array" ref="G308">IF(B308&lt;&gt;"",IF(AND(OR(V308=V307,W308=W307),F308=F307,K308=K307,N308=N307),G307,MAX(IF(B308=B$6:$B307,$G$6:G307))+1),"")</f>
        <v/>
      </c>
      <c r="H308" s="457" t="str">
        <f t="shared" si="147"/>
        <v/>
      </c>
      <c r="I308" s="457" t="str">
        <f t="array" ref="I308">IF(C308&lt;&gt;"",IF(AND(OR(V308=V307,W308=W307),F308=F307,K308=K307,N308=N307),I307,MAX(IF(C308=C$6:$C307,$I$6:I307))+1),"")</f>
        <v/>
      </c>
      <c r="J308" s="457" t="str">
        <f t="shared" si="148"/>
        <v/>
      </c>
      <c r="K308" s="1065"/>
      <c r="L308" s="459" t="str">
        <f>IF($K308&gt;0,VLOOKUP($K308,NV!$B$4:$C$33,2,0),"")</f>
        <v/>
      </c>
      <c r="M308" s="460"/>
      <c r="N308" s="461" t="str">
        <f t="shared" si="162"/>
        <v/>
      </c>
      <c r="O308" s="458"/>
      <c r="P308" s="458"/>
      <c r="Q308" s="461" t="str">
        <f t="shared" si="163"/>
        <v/>
      </c>
      <c r="R308" s="458"/>
      <c r="S308" s="458"/>
      <c r="T308" s="462" t="str">
        <f>IFERROR(INDEX(NX!$L$9:$L$168,MATCH($A308&amp;$P308,NX!$B$9:$B$169,0)),"")</f>
        <v/>
      </c>
      <c r="U308" s="458"/>
      <c r="V308" s="463"/>
      <c r="W308" s="463"/>
      <c r="X308" s="464"/>
      <c r="Y308" s="452" t="str">
        <f t="shared" si="164"/>
        <v/>
      </c>
      <c r="Z308" s="452" t="str">
        <f t="shared" si="165"/>
        <v/>
      </c>
      <c r="AA308" s="465" t="str">
        <f t="shared" si="149"/>
        <v>Trùng mã</v>
      </c>
      <c r="AB308" s="466"/>
      <c r="AC308" s="467">
        <f t="shared" si="150"/>
        <v>0</v>
      </c>
      <c r="AD308" s="468" t="str">
        <f t="shared" si="166"/>
        <v/>
      </c>
      <c r="AE308" s="468" t="str">
        <f t="shared" si="167"/>
        <v/>
      </c>
      <c r="AF308" s="469" t="str">
        <f t="shared" si="168"/>
        <v/>
      </c>
      <c r="AG308" s="468" t="str">
        <f t="shared" si="169"/>
        <v/>
      </c>
      <c r="AH308" s="470" t="str">
        <f t="shared" si="151"/>
        <v/>
      </c>
      <c r="AI308" s="471" t="str">
        <f>IF($AB308&lt;&gt;"",VLOOKUP($M308,DMKH!$B$6:$F$1822,3,0),"")</f>
        <v/>
      </c>
      <c r="AJ308" s="472">
        <f t="shared" si="170"/>
        <v>0</v>
      </c>
      <c r="AK308" s="472">
        <f t="shared" si="171"/>
        <v>0</v>
      </c>
      <c r="AL308" s="473">
        <f t="shared" si="152"/>
        <v>0</v>
      </c>
      <c r="AM308" s="473" t="str">
        <f t="shared" si="153"/>
        <v/>
      </c>
      <c r="AN308" s="474" t="str">
        <f t="shared" si="154"/>
        <v/>
      </c>
      <c r="AO308" s="475" t="str">
        <f t="shared" si="155"/>
        <v/>
      </c>
      <c r="AP308" s="475" t="str">
        <f t="shared" si="156"/>
        <v/>
      </c>
      <c r="AQ308" s="475" t="str">
        <f t="shared" si="157"/>
        <v>0-</v>
      </c>
      <c r="AR308" s="475" t="str">
        <f t="shared" si="158"/>
        <v>0-</v>
      </c>
      <c r="AS308" s="475" t="str">
        <f t="shared" si="172"/>
        <v/>
      </c>
      <c r="AT308" s="475" t="str">
        <f t="shared" si="173"/>
        <v/>
      </c>
      <c r="AU308" s="475" t="str">
        <f t="shared" si="159"/>
        <v>0</v>
      </c>
      <c r="AV308" s="475" t="str">
        <f t="shared" si="160"/>
        <v>0</v>
      </c>
      <c r="AW308" s="475" t="str">
        <f t="shared" si="161"/>
        <v>0--</v>
      </c>
    </row>
    <row r="309" spans="1:49">
      <c r="A309" s="452">
        <f t="shared" si="175"/>
        <v>0</v>
      </c>
      <c r="B309" s="476"/>
      <c r="C309" s="476"/>
      <c r="D309" s="463"/>
      <c r="E309" s="463"/>
      <c r="F309" s="455"/>
      <c r="G309" s="456" t="str">
        <f t="array" ref="G309">IF(B309&lt;&gt;"",IF(AND(OR(V309=V308,W309=W308),F309=F308,K309=K308,N309=N308),G308,MAX(IF(B309=B$6:$B308,$G$6:G308))+1),"")</f>
        <v/>
      </c>
      <c r="H309" s="457" t="str">
        <f t="shared" si="147"/>
        <v/>
      </c>
      <c r="I309" s="457" t="str">
        <f t="array" ref="I309">IF(C309&lt;&gt;"",IF(AND(OR(V309=V308,W309=W308),F309=F308,K309=K308,N309=N308),I308,MAX(IF(C309=C$6:$C308,$I$6:I308))+1),"")</f>
        <v/>
      </c>
      <c r="J309" s="457" t="str">
        <f t="shared" si="148"/>
        <v/>
      </c>
      <c r="K309" s="1065"/>
      <c r="L309" s="459" t="str">
        <f>IF($K309&gt;0,VLOOKUP($K309,NV!$B$4:$C$33,2,0),"")</f>
        <v/>
      </c>
      <c r="M309" s="460"/>
      <c r="N309" s="461" t="str">
        <f t="shared" si="162"/>
        <v/>
      </c>
      <c r="O309" s="458"/>
      <c r="P309" s="458"/>
      <c r="Q309" s="461" t="str">
        <f t="shared" si="163"/>
        <v/>
      </c>
      <c r="R309" s="458"/>
      <c r="S309" s="458"/>
      <c r="T309" s="462" t="str">
        <f>IFERROR(INDEX(NX!$L$9:$L$168,MATCH($A309&amp;$P309,NX!$B$9:$B$169,0)),"")</f>
        <v/>
      </c>
      <c r="U309" s="458"/>
      <c r="V309" s="463"/>
      <c r="W309" s="463"/>
      <c r="X309" s="464"/>
      <c r="Y309" s="452" t="str">
        <f t="shared" si="164"/>
        <v/>
      </c>
      <c r="Z309" s="452" t="str">
        <f t="shared" si="165"/>
        <v/>
      </c>
      <c r="AA309" s="465" t="str">
        <f t="shared" si="149"/>
        <v>Trùng mã</v>
      </c>
      <c r="AB309" s="466"/>
      <c r="AC309" s="467">
        <f t="shared" si="150"/>
        <v>0</v>
      </c>
      <c r="AD309" s="468" t="str">
        <f t="shared" si="166"/>
        <v/>
      </c>
      <c r="AE309" s="468" t="str">
        <f t="shared" si="167"/>
        <v/>
      </c>
      <c r="AF309" s="469" t="str">
        <f t="shared" si="168"/>
        <v/>
      </c>
      <c r="AG309" s="468" t="str">
        <f t="shared" si="169"/>
        <v/>
      </c>
      <c r="AH309" s="470" t="str">
        <f t="shared" si="151"/>
        <v/>
      </c>
      <c r="AI309" s="471" t="str">
        <f>IF($AB309&lt;&gt;"",VLOOKUP($M309,DMKH!$B$6:$F$1822,3,0),"")</f>
        <v/>
      </c>
      <c r="AJ309" s="472">
        <f t="shared" si="170"/>
        <v>0</v>
      </c>
      <c r="AK309" s="472">
        <f t="shared" si="171"/>
        <v>0</v>
      </c>
      <c r="AL309" s="473">
        <f t="shared" si="152"/>
        <v>0</v>
      </c>
      <c r="AM309" s="473" t="str">
        <f t="shared" si="153"/>
        <v/>
      </c>
      <c r="AN309" s="474" t="str">
        <f t="shared" si="154"/>
        <v/>
      </c>
      <c r="AO309" s="475" t="str">
        <f t="shared" si="155"/>
        <v/>
      </c>
      <c r="AP309" s="475" t="str">
        <f t="shared" si="156"/>
        <v/>
      </c>
      <c r="AQ309" s="475" t="str">
        <f t="shared" si="157"/>
        <v>0-</v>
      </c>
      <c r="AR309" s="475" t="str">
        <f t="shared" si="158"/>
        <v>0-</v>
      </c>
      <c r="AS309" s="475" t="str">
        <f t="shared" si="172"/>
        <v/>
      </c>
      <c r="AT309" s="475" t="str">
        <f t="shared" si="173"/>
        <v/>
      </c>
      <c r="AU309" s="475" t="str">
        <f t="shared" si="159"/>
        <v>0</v>
      </c>
      <c r="AV309" s="475" t="str">
        <f t="shared" si="160"/>
        <v>0</v>
      </c>
      <c r="AW309" s="475" t="str">
        <f t="shared" si="161"/>
        <v>0--</v>
      </c>
    </row>
    <row r="310" spans="1:49">
      <c r="A310" s="452">
        <f t="shared" si="175"/>
        <v>0</v>
      </c>
      <c r="B310" s="476"/>
      <c r="C310" s="476"/>
      <c r="D310" s="463"/>
      <c r="E310" s="463"/>
      <c r="F310" s="455"/>
      <c r="G310" s="456" t="str">
        <f t="array" ref="G310">IF(B310&lt;&gt;"",IF(AND(OR(V310=V309,W310=W309),F310=F309,K310=K309,N310=N309),G309,MAX(IF(B310=B$6:$B309,$G$6:G309))+1),"")</f>
        <v/>
      </c>
      <c r="H310" s="457" t="str">
        <f t="shared" si="147"/>
        <v/>
      </c>
      <c r="I310" s="457" t="str">
        <f t="array" ref="I310">IF(C310&lt;&gt;"",IF(AND(OR(V310=V309,W310=W309),F310=F309,K310=K309,N310=N309),I309,MAX(IF(C310=C$6:$C309,$I$6:I309))+1),"")</f>
        <v/>
      </c>
      <c r="J310" s="457" t="str">
        <f t="shared" si="148"/>
        <v/>
      </c>
      <c r="K310" s="1065"/>
      <c r="L310" s="459" t="str">
        <f>IF($K310&gt;0,VLOOKUP($K310,NV!$B$4:$C$33,2,0),"")</f>
        <v/>
      </c>
      <c r="M310" s="460"/>
      <c r="N310" s="461" t="str">
        <f t="shared" si="162"/>
        <v/>
      </c>
      <c r="O310" s="458"/>
      <c r="P310" s="458"/>
      <c r="Q310" s="461" t="str">
        <f t="shared" si="163"/>
        <v/>
      </c>
      <c r="R310" s="458"/>
      <c r="S310" s="458"/>
      <c r="T310" s="462" t="str">
        <f>IFERROR(INDEX(NX!$L$9:$L$168,MATCH($A310&amp;$P310,NX!$B$9:$B$169,0)),"")</f>
        <v/>
      </c>
      <c r="U310" s="458"/>
      <c r="V310" s="463"/>
      <c r="W310" s="463"/>
      <c r="X310" s="464"/>
      <c r="Y310" s="452" t="str">
        <f t="shared" si="164"/>
        <v/>
      </c>
      <c r="Z310" s="452" t="str">
        <f t="shared" si="165"/>
        <v/>
      </c>
      <c r="AA310" s="465" t="str">
        <f t="shared" si="149"/>
        <v>Trùng mã</v>
      </c>
      <c r="AB310" s="466"/>
      <c r="AC310" s="467">
        <f t="shared" si="150"/>
        <v>0</v>
      </c>
      <c r="AD310" s="468" t="str">
        <f t="shared" si="166"/>
        <v/>
      </c>
      <c r="AE310" s="468" t="str">
        <f t="shared" si="167"/>
        <v/>
      </c>
      <c r="AF310" s="469" t="str">
        <f t="shared" si="168"/>
        <v/>
      </c>
      <c r="AG310" s="468" t="str">
        <f t="shared" si="169"/>
        <v/>
      </c>
      <c r="AH310" s="470" t="str">
        <f t="shared" si="151"/>
        <v/>
      </c>
      <c r="AI310" s="471" t="str">
        <f>IF($AB310&lt;&gt;"",VLOOKUP($M310,DMKH!$B$6:$F$1822,3,0),"")</f>
        <v/>
      </c>
      <c r="AJ310" s="472">
        <f t="shared" si="170"/>
        <v>0</v>
      </c>
      <c r="AK310" s="472">
        <f t="shared" si="171"/>
        <v>0</v>
      </c>
      <c r="AL310" s="473">
        <f t="shared" si="152"/>
        <v>0</v>
      </c>
      <c r="AM310" s="473" t="str">
        <f t="shared" si="153"/>
        <v/>
      </c>
      <c r="AN310" s="474" t="str">
        <f t="shared" si="154"/>
        <v/>
      </c>
      <c r="AO310" s="475" t="str">
        <f t="shared" si="155"/>
        <v/>
      </c>
      <c r="AP310" s="475" t="str">
        <f t="shared" si="156"/>
        <v/>
      </c>
      <c r="AQ310" s="475" t="str">
        <f t="shared" si="157"/>
        <v>0-</v>
      </c>
      <c r="AR310" s="475" t="str">
        <f t="shared" si="158"/>
        <v>0-</v>
      </c>
      <c r="AS310" s="475" t="str">
        <f t="shared" si="172"/>
        <v/>
      </c>
      <c r="AT310" s="475" t="str">
        <f t="shared" si="173"/>
        <v/>
      </c>
      <c r="AU310" s="475" t="str">
        <f t="shared" si="159"/>
        <v>0</v>
      </c>
      <c r="AV310" s="475" t="str">
        <f t="shared" si="160"/>
        <v>0</v>
      </c>
      <c r="AW310" s="475" t="str">
        <f t="shared" si="161"/>
        <v>0--</v>
      </c>
    </row>
    <row r="311" spans="1:49">
      <c r="A311" s="452">
        <f t="shared" si="175"/>
        <v>0</v>
      </c>
      <c r="B311" s="476"/>
      <c r="C311" s="476"/>
      <c r="D311" s="463"/>
      <c r="E311" s="463"/>
      <c r="F311" s="455"/>
      <c r="G311" s="456" t="str">
        <f t="array" ref="G311">IF(B311&lt;&gt;"",IF(AND(OR(V311=V310,W311=W310),F311=F310,K311=K310,N311=N310),G310,MAX(IF(B311=B$6:$B310,$G$6:G310))+1),"")</f>
        <v/>
      </c>
      <c r="H311" s="457" t="str">
        <f t="shared" si="147"/>
        <v/>
      </c>
      <c r="I311" s="457" t="str">
        <f t="array" ref="I311">IF(C311&lt;&gt;"",IF(AND(OR(V311=V310,W311=W310),F311=F310,K311=K310,N311=N310),I310,MAX(IF(C311=C$6:$C310,$I$6:I310))+1),"")</f>
        <v/>
      </c>
      <c r="J311" s="457" t="str">
        <f t="shared" si="148"/>
        <v/>
      </c>
      <c r="K311" s="1065"/>
      <c r="L311" s="459" t="str">
        <f>IF($K311&gt;0,VLOOKUP($K311,NV!$B$4:$C$33,2,0),"")</f>
        <v/>
      </c>
      <c r="M311" s="487"/>
      <c r="N311" s="461" t="str">
        <f t="shared" si="162"/>
        <v/>
      </c>
      <c r="O311" s="458"/>
      <c r="P311" s="458"/>
      <c r="Q311" s="461" t="str">
        <f t="shared" si="163"/>
        <v/>
      </c>
      <c r="R311" s="458"/>
      <c r="S311" s="458"/>
      <c r="T311" s="462" t="str">
        <f>IFERROR(INDEX(NX!$L$9:$L$168,MATCH($A311&amp;$P311,NX!$B$9:$B$169,0)),"")</f>
        <v/>
      </c>
      <c r="U311" s="458"/>
      <c r="V311" s="463"/>
      <c r="W311" s="463"/>
      <c r="X311" s="464"/>
      <c r="Y311" s="452" t="str">
        <f t="shared" si="164"/>
        <v/>
      </c>
      <c r="Z311" s="452" t="str">
        <f t="shared" si="165"/>
        <v/>
      </c>
      <c r="AA311" s="465" t="str">
        <f t="shared" si="149"/>
        <v>Trùng mã</v>
      </c>
      <c r="AB311" s="466"/>
      <c r="AC311" s="467">
        <f t="shared" si="150"/>
        <v>0</v>
      </c>
      <c r="AD311" s="468" t="str">
        <f t="shared" si="166"/>
        <v/>
      </c>
      <c r="AE311" s="468" t="str">
        <f t="shared" si="167"/>
        <v/>
      </c>
      <c r="AF311" s="469" t="str">
        <f t="shared" si="168"/>
        <v/>
      </c>
      <c r="AG311" s="468" t="str">
        <f t="shared" si="169"/>
        <v/>
      </c>
      <c r="AH311" s="470" t="str">
        <f t="shared" si="151"/>
        <v/>
      </c>
      <c r="AI311" s="471" t="str">
        <f>IF($AB311&lt;&gt;"",VLOOKUP($M311,DMKH!$B$6:$F$1822,3,0),"")</f>
        <v/>
      </c>
      <c r="AJ311" s="472">
        <f t="shared" si="170"/>
        <v>0</v>
      </c>
      <c r="AK311" s="472">
        <f t="shared" si="171"/>
        <v>0</v>
      </c>
      <c r="AL311" s="473">
        <f t="shared" si="152"/>
        <v>0</v>
      </c>
      <c r="AM311" s="473" t="str">
        <f t="shared" si="153"/>
        <v/>
      </c>
      <c r="AN311" s="474" t="str">
        <f t="shared" si="154"/>
        <v/>
      </c>
      <c r="AO311" s="475" t="str">
        <f t="shared" si="155"/>
        <v/>
      </c>
      <c r="AP311" s="475" t="str">
        <f t="shared" si="156"/>
        <v/>
      </c>
      <c r="AQ311" s="475" t="str">
        <f t="shared" si="157"/>
        <v>0-</v>
      </c>
      <c r="AR311" s="475" t="str">
        <f t="shared" si="158"/>
        <v>0-</v>
      </c>
      <c r="AS311" s="475" t="str">
        <f t="shared" si="172"/>
        <v/>
      </c>
      <c r="AT311" s="475" t="str">
        <f t="shared" si="173"/>
        <v/>
      </c>
      <c r="AU311" s="475" t="str">
        <f t="shared" si="159"/>
        <v>0</v>
      </c>
      <c r="AV311" s="475" t="str">
        <f t="shared" si="160"/>
        <v>0</v>
      </c>
      <c r="AW311" s="475" t="str">
        <f t="shared" si="161"/>
        <v>0--</v>
      </c>
    </row>
    <row r="312" spans="1:49">
      <c r="A312" s="452">
        <f t="shared" si="175"/>
        <v>0</v>
      </c>
      <c r="B312" s="476"/>
      <c r="C312" s="476"/>
      <c r="D312" s="463"/>
      <c r="E312" s="463"/>
      <c r="F312" s="455"/>
      <c r="G312" s="456" t="str">
        <f t="array" ref="G312">IF(B312&lt;&gt;"",IF(AND(OR(V312=V311,W312=W311),F312=F311,K312=K311,N312=N311),G311,MAX(IF(B312=B$6:$B311,$G$6:G311))+1),"")</f>
        <v/>
      </c>
      <c r="H312" s="457" t="str">
        <f t="shared" si="147"/>
        <v/>
      </c>
      <c r="I312" s="457" t="str">
        <f t="array" ref="I312">IF(C312&lt;&gt;"",IF(AND(OR(V312=V311,W312=W311),F312=F311,K312=K311,N312=N311),I311,MAX(IF(C312=C$6:$C311,$I$6:I311))+1),"")</f>
        <v/>
      </c>
      <c r="J312" s="457" t="str">
        <f t="shared" si="148"/>
        <v/>
      </c>
      <c r="K312" s="1065"/>
      <c r="L312" s="459" t="str">
        <f>IF($K312&gt;0,VLOOKUP($K312,NV!$B$4:$C$33,2,0),"")</f>
        <v/>
      </c>
      <c r="M312" s="487"/>
      <c r="N312" s="461" t="str">
        <f t="shared" si="162"/>
        <v/>
      </c>
      <c r="O312" s="458"/>
      <c r="P312" s="458"/>
      <c r="Q312" s="461" t="str">
        <f t="shared" si="163"/>
        <v/>
      </c>
      <c r="R312" s="458"/>
      <c r="S312" s="458"/>
      <c r="T312" s="462" t="str">
        <f>IFERROR(INDEX(NX!$L$9:$L$168,MATCH($A312&amp;$P312,NX!$B$9:$B$169,0)),"")</f>
        <v/>
      </c>
      <c r="U312" s="458"/>
      <c r="V312" s="463"/>
      <c r="W312" s="463"/>
      <c r="X312" s="464"/>
      <c r="Y312" s="452" t="str">
        <f t="shared" si="164"/>
        <v/>
      </c>
      <c r="Z312" s="452" t="str">
        <f t="shared" si="165"/>
        <v/>
      </c>
      <c r="AA312" s="465" t="str">
        <f t="shared" si="149"/>
        <v>Trùng mã</v>
      </c>
      <c r="AB312" s="466"/>
      <c r="AC312" s="467">
        <f t="shared" si="150"/>
        <v>0</v>
      </c>
      <c r="AD312" s="468" t="str">
        <f t="shared" si="166"/>
        <v/>
      </c>
      <c r="AE312" s="468" t="str">
        <f t="shared" si="167"/>
        <v/>
      </c>
      <c r="AF312" s="469" t="str">
        <f t="shared" si="168"/>
        <v/>
      </c>
      <c r="AG312" s="468" t="str">
        <f t="shared" si="169"/>
        <v/>
      </c>
      <c r="AH312" s="470" t="str">
        <f t="shared" si="151"/>
        <v/>
      </c>
      <c r="AI312" s="471" t="str">
        <f>IF($AB312&lt;&gt;"",VLOOKUP($M312,DMKH!$B$6:$F$1822,3,0),"")</f>
        <v/>
      </c>
      <c r="AJ312" s="472">
        <f t="shared" si="170"/>
        <v>0</v>
      </c>
      <c r="AK312" s="472">
        <f t="shared" si="171"/>
        <v>0</v>
      </c>
      <c r="AL312" s="473">
        <f t="shared" si="152"/>
        <v>0</v>
      </c>
      <c r="AM312" s="473" t="str">
        <f t="shared" si="153"/>
        <v/>
      </c>
      <c r="AN312" s="474" t="str">
        <f t="shared" si="154"/>
        <v/>
      </c>
      <c r="AO312" s="475" t="str">
        <f t="shared" si="155"/>
        <v/>
      </c>
      <c r="AP312" s="475" t="str">
        <f t="shared" si="156"/>
        <v/>
      </c>
      <c r="AQ312" s="475" t="str">
        <f t="shared" si="157"/>
        <v>0-</v>
      </c>
      <c r="AR312" s="475" t="str">
        <f t="shared" si="158"/>
        <v>0-</v>
      </c>
      <c r="AS312" s="475" t="str">
        <f t="shared" si="172"/>
        <v/>
      </c>
      <c r="AT312" s="475" t="str">
        <f t="shared" si="173"/>
        <v/>
      </c>
      <c r="AU312" s="475" t="str">
        <f t="shared" si="159"/>
        <v>0</v>
      </c>
      <c r="AV312" s="475" t="str">
        <f t="shared" si="160"/>
        <v>0</v>
      </c>
      <c r="AW312" s="475" t="str">
        <f t="shared" si="161"/>
        <v>0--</v>
      </c>
    </row>
    <row r="313" spans="1:49">
      <c r="A313" s="452">
        <f t="shared" si="175"/>
        <v>0</v>
      </c>
      <c r="B313" s="476"/>
      <c r="C313" s="476"/>
      <c r="D313" s="463"/>
      <c r="E313" s="463"/>
      <c r="F313" s="455"/>
      <c r="G313" s="456" t="str">
        <f t="array" ref="G313">IF(B313&lt;&gt;"",IF(AND(OR(V313=V312,W313=W312),F313=F312,K313=K312,N313=N312),G312,MAX(IF(B313=B$6:$B312,$G$6:G312))+1),"")</f>
        <v/>
      </c>
      <c r="H313" s="457" t="str">
        <f t="shared" si="147"/>
        <v/>
      </c>
      <c r="I313" s="457" t="str">
        <f t="array" ref="I313">IF(C313&lt;&gt;"",IF(AND(OR(V313=V312,W313=W312),F313=F312,K313=K312,N313=N312),I312,MAX(IF(C313=C$6:$C312,$I$6:I312))+1),"")</f>
        <v/>
      </c>
      <c r="J313" s="457" t="str">
        <f t="shared" si="148"/>
        <v/>
      </c>
      <c r="K313" s="1065"/>
      <c r="L313" s="459" t="str">
        <f>IF($K313&gt;0,VLOOKUP($K313,NV!$B$4:$C$33,2,0),"")</f>
        <v/>
      </c>
      <c r="M313" s="488"/>
      <c r="N313" s="461" t="str">
        <f t="shared" si="162"/>
        <v/>
      </c>
      <c r="O313" s="458"/>
      <c r="P313" s="458"/>
      <c r="Q313" s="461" t="str">
        <f t="shared" si="163"/>
        <v/>
      </c>
      <c r="R313" s="458"/>
      <c r="S313" s="458"/>
      <c r="T313" s="462" t="str">
        <f>IFERROR(INDEX(NX!$L$9:$L$168,MATCH($A313&amp;$P313,NX!$B$9:$B$169,0)),"")</f>
        <v/>
      </c>
      <c r="U313" s="458"/>
      <c r="V313" s="463"/>
      <c r="W313" s="463"/>
      <c r="X313" s="464"/>
      <c r="Y313" s="452" t="str">
        <f t="shared" si="164"/>
        <v/>
      </c>
      <c r="Z313" s="452" t="str">
        <f t="shared" si="165"/>
        <v/>
      </c>
      <c r="AA313" s="465" t="str">
        <f t="shared" si="149"/>
        <v>Trùng mã</v>
      </c>
      <c r="AB313" s="466"/>
      <c r="AC313" s="467">
        <f t="shared" si="150"/>
        <v>0</v>
      </c>
      <c r="AD313" s="468" t="str">
        <f t="shared" si="166"/>
        <v/>
      </c>
      <c r="AE313" s="468" t="str">
        <f t="shared" si="167"/>
        <v/>
      </c>
      <c r="AF313" s="469" t="str">
        <f t="shared" si="168"/>
        <v/>
      </c>
      <c r="AG313" s="468" t="str">
        <f t="shared" si="169"/>
        <v/>
      </c>
      <c r="AH313" s="470" t="str">
        <f t="shared" si="151"/>
        <v/>
      </c>
      <c r="AI313" s="471" t="str">
        <f>IF($AB313&lt;&gt;"",VLOOKUP($M313,DMKH!$B$6:$F$1822,3,0),"")</f>
        <v/>
      </c>
      <c r="AJ313" s="472">
        <f t="shared" si="170"/>
        <v>0</v>
      </c>
      <c r="AK313" s="472">
        <f t="shared" si="171"/>
        <v>0</v>
      </c>
      <c r="AL313" s="473">
        <f t="shared" si="152"/>
        <v>0</v>
      </c>
      <c r="AM313" s="473" t="str">
        <f t="shared" si="153"/>
        <v/>
      </c>
      <c r="AN313" s="474" t="str">
        <f t="shared" si="154"/>
        <v/>
      </c>
      <c r="AO313" s="475" t="str">
        <f t="shared" si="155"/>
        <v/>
      </c>
      <c r="AP313" s="475" t="str">
        <f t="shared" si="156"/>
        <v/>
      </c>
      <c r="AQ313" s="475" t="str">
        <f t="shared" si="157"/>
        <v>0-</v>
      </c>
      <c r="AR313" s="475" t="str">
        <f t="shared" si="158"/>
        <v>0-</v>
      </c>
      <c r="AS313" s="475" t="str">
        <f t="shared" si="172"/>
        <v/>
      </c>
      <c r="AT313" s="475" t="str">
        <f t="shared" si="173"/>
        <v/>
      </c>
      <c r="AU313" s="475" t="str">
        <f t="shared" si="159"/>
        <v>0</v>
      </c>
      <c r="AV313" s="475" t="str">
        <f t="shared" si="160"/>
        <v>0</v>
      </c>
      <c r="AW313" s="475" t="str">
        <f t="shared" si="161"/>
        <v>0--</v>
      </c>
    </row>
    <row r="314" spans="1:49">
      <c r="A314" s="452">
        <f t="shared" si="175"/>
        <v>0</v>
      </c>
      <c r="B314" s="476"/>
      <c r="C314" s="476"/>
      <c r="D314" s="463"/>
      <c r="E314" s="463"/>
      <c r="F314" s="455"/>
      <c r="G314" s="456" t="str">
        <f t="array" ref="G314">IF(B314&lt;&gt;"",IF(AND(OR(V314=V313,W314=W313),F314=F313,K314=K313,N314=N313),G313,MAX(IF(B314=B$6:$B313,$G$6:G313))+1),"")</f>
        <v/>
      </c>
      <c r="H314" s="457" t="str">
        <f t="shared" si="147"/>
        <v/>
      </c>
      <c r="I314" s="457" t="str">
        <f t="array" ref="I314">IF(C314&lt;&gt;"",IF(AND(OR(V314=V313,W314=W313),F314=F313,K314=K313,N314=N313),I313,MAX(IF(C314=C$6:$C313,$I$6:I313))+1),"")</f>
        <v/>
      </c>
      <c r="J314" s="457" t="str">
        <f t="shared" si="148"/>
        <v/>
      </c>
      <c r="K314" s="1065"/>
      <c r="L314" s="459" t="str">
        <f>IF($K314&gt;0,VLOOKUP($K314,NV!$B$4:$C$33,2,0),"")</f>
        <v/>
      </c>
      <c r="M314" s="488"/>
      <c r="N314" s="461" t="str">
        <f t="shared" si="162"/>
        <v/>
      </c>
      <c r="O314" s="458"/>
      <c r="P314" s="458"/>
      <c r="Q314" s="461" t="str">
        <f t="shared" si="163"/>
        <v/>
      </c>
      <c r="R314" s="458"/>
      <c r="S314" s="458"/>
      <c r="T314" s="462" t="str">
        <f>IFERROR(INDEX(NX!$L$9:$L$168,MATCH($A314&amp;$P314,NX!$B$9:$B$169,0)),"")</f>
        <v/>
      </c>
      <c r="U314" s="458"/>
      <c r="V314" s="463"/>
      <c r="W314" s="463"/>
      <c r="X314" s="464"/>
      <c r="Y314" s="452" t="str">
        <f t="shared" si="164"/>
        <v/>
      </c>
      <c r="Z314" s="452" t="str">
        <f t="shared" si="165"/>
        <v/>
      </c>
      <c r="AA314" s="465" t="str">
        <f t="shared" si="149"/>
        <v>Trùng mã</v>
      </c>
      <c r="AB314" s="466"/>
      <c r="AC314" s="467">
        <f t="shared" si="150"/>
        <v>0</v>
      </c>
      <c r="AD314" s="468" t="str">
        <f t="shared" si="166"/>
        <v/>
      </c>
      <c r="AE314" s="468" t="str">
        <f t="shared" si="167"/>
        <v/>
      </c>
      <c r="AF314" s="469" t="str">
        <f t="shared" si="168"/>
        <v/>
      </c>
      <c r="AG314" s="468" t="str">
        <f t="shared" si="169"/>
        <v/>
      </c>
      <c r="AH314" s="470" t="str">
        <f t="shared" si="151"/>
        <v/>
      </c>
      <c r="AI314" s="471" t="str">
        <f>IF($AB314&lt;&gt;"",VLOOKUP($M314,DMKH!$B$6:$F$1822,3,0),"")</f>
        <v/>
      </c>
      <c r="AJ314" s="472">
        <f t="shared" si="170"/>
        <v>0</v>
      </c>
      <c r="AK314" s="472">
        <f t="shared" si="171"/>
        <v>0</v>
      </c>
      <c r="AL314" s="473">
        <f t="shared" si="152"/>
        <v>0</v>
      </c>
      <c r="AM314" s="473" t="str">
        <f t="shared" si="153"/>
        <v/>
      </c>
      <c r="AN314" s="474" t="str">
        <f t="shared" si="154"/>
        <v/>
      </c>
      <c r="AO314" s="475" t="str">
        <f t="shared" si="155"/>
        <v/>
      </c>
      <c r="AP314" s="475" t="str">
        <f t="shared" si="156"/>
        <v/>
      </c>
      <c r="AQ314" s="475" t="str">
        <f t="shared" si="157"/>
        <v>0-</v>
      </c>
      <c r="AR314" s="475" t="str">
        <f t="shared" si="158"/>
        <v>0-</v>
      </c>
      <c r="AS314" s="475" t="str">
        <f t="shared" si="172"/>
        <v/>
      </c>
      <c r="AT314" s="475" t="str">
        <f t="shared" si="173"/>
        <v/>
      </c>
      <c r="AU314" s="475" t="str">
        <f t="shared" si="159"/>
        <v>0</v>
      </c>
      <c r="AV314" s="475" t="str">
        <f t="shared" si="160"/>
        <v>0</v>
      </c>
      <c r="AW314" s="475" t="str">
        <f t="shared" si="161"/>
        <v>0--</v>
      </c>
    </row>
    <row r="315" spans="1:49">
      <c r="A315" s="452">
        <f t="shared" si="175"/>
        <v>0</v>
      </c>
      <c r="B315" s="476"/>
      <c r="C315" s="476"/>
      <c r="D315" s="463"/>
      <c r="E315" s="463"/>
      <c r="F315" s="455"/>
      <c r="G315" s="456" t="str">
        <f t="array" ref="G315">IF(B315&lt;&gt;"",IF(AND(OR(V315=V314,W315=W314),F315=F314,K315=K314,N315=N314),G314,MAX(IF(B315=B$6:$B314,$G$6:G314))+1),"")</f>
        <v/>
      </c>
      <c r="H315" s="457" t="str">
        <f t="shared" si="147"/>
        <v/>
      </c>
      <c r="I315" s="457" t="str">
        <f t="array" ref="I315">IF(C315&lt;&gt;"",IF(AND(OR(V315=V314,W315=W314),F315=F314,K315=K314,N315=N314),I314,MAX(IF(C315=C$6:$C314,$I$6:I314))+1),"")</f>
        <v/>
      </c>
      <c r="J315" s="457" t="str">
        <f t="shared" si="148"/>
        <v/>
      </c>
      <c r="K315" s="1065"/>
      <c r="L315" s="459" t="str">
        <f>IF($K315&gt;0,VLOOKUP($K315,NV!$B$4:$C$33,2,0),"")</f>
        <v/>
      </c>
      <c r="M315" s="488"/>
      <c r="N315" s="461" t="str">
        <f t="shared" si="162"/>
        <v/>
      </c>
      <c r="O315" s="458"/>
      <c r="P315" s="458"/>
      <c r="Q315" s="461" t="str">
        <f t="shared" si="163"/>
        <v/>
      </c>
      <c r="R315" s="458"/>
      <c r="S315" s="458"/>
      <c r="T315" s="462" t="str">
        <f>IFERROR(INDEX(NX!$L$9:$L$168,MATCH($A315&amp;$P315,NX!$B$9:$B$169,0)),"")</f>
        <v/>
      </c>
      <c r="U315" s="458"/>
      <c r="V315" s="463"/>
      <c r="W315" s="463"/>
      <c r="X315" s="464"/>
      <c r="Y315" s="452" t="str">
        <f t="shared" si="164"/>
        <v/>
      </c>
      <c r="Z315" s="452" t="str">
        <f t="shared" si="165"/>
        <v/>
      </c>
      <c r="AA315" s="465" t="str">
        <f t="shared" si="149"/>
        <v>Trùng mã</v>
      </c>
      <c r="AB315" s="466"/>
      <c r="AC315" s="467">
        <f t="shared" si="150"/>
        <v>0</v>
      </c>
      <c r="AD315" s="468" t="str">
        <f t="shared" si="166"/>
        <v/>
      </c>
      <c r="AE315" s="468" t="str">
        <f t="shared" si="167"/>
        <v/>
      </c>
      <c r="AF315" s="469" t="str">
        <f t="shared" si="168"/>
        <v/>
      </c>
      <c r="AG315" s="468" t="str">
        <f t="shared" si="169"/>
        <v/>
      </c>
      <c r="AH315" s="470" t="str">
        <f t="shared" si="151"/>
        <v/>
      </c>
      <c r="AI315" s="471" t="str">
        <f>IF($AB315&lt;&gt;"",VLOOKUP($M315,DMKH!$B$6:$F$1822,3,0),"")</f>
        <v/>
      </c>
      <c r="AJ315" s="472">
        <f t="shared" si="170"/>
        <v>0</v>
      </c>
      <c r="AK315" s="472">
        <f t="shared" si="171"/>
        <v>0</v>
      </c>
      <c r="AL315" s="473">
        <f t="shared" si="152"/>
        <v>0</v>
      </c>
      <c r="AM315" s="473" t="str">
        <f t="shared" si="153"/>
        <v/>
      </c>
      <c r="AN315" s="474" t="str">
        <f t="shared" si="154"/>
        <v/>
      </c>
      <c r="AO315" s="475" t="str">
        <f t="shared" si="155"/>
        <v/>
      </c>
      <c r="AP315" s="475" t="str">
        <f t="shared" si="156"/>
        <v/>
      </c>
      <c r="AQ315" s="475" t="str">
        <f t="shared" si="157"/>
        <v>0-</v>
      </c>
      <c r="AR315" s="475" t="str">
        <f t="shared" si="158"/>
        <v>0-</v>
      </c>
      <c r="AS315" s="475" t="str">
        <f t="shared" si="172"/>
        <v/>
      </c>
      <c r="AT315" s="475" t="str">
        <f t="shared" si="173"/>
        <v/>
      </c>
      <c r="AU315" s="475" t="str">
        <f t="shared" si="159"/>
        <v>0</v>
      </c>
      <c r="AV315" s="475" t="str">
        <f t="shared" si="160"/>
        <v>0</v>
      </c>
      <c r="AW315" s="475" t="str">
        <f t="shared" si="161"/>
        <v>0--</v>
      </c>
    </row>
    <row r="316" spans="1:49">
      <c r="A316" s="452">
        <f t="shared" si="175"/>
        <v>0</v>
      </c>
      <c r="B316" s="476"/>
      <c r="C316" s="476"/>
      <c r="D316" s="463"/>
      <c r="E316" s="463"/>
      <c r="F316" s="455"/>
      <c r="G316" s="456" t="str">
        <f t="array" ref="G316">IF(B316&lt;&gt;"",IF(AND(OR(V316=V315,W316=W315),F316=F315,K316=K315,N316=N315),G315,MAX(IF(B316=B$6:$B315,$G$6:G315))+1),"")</f>
        <v/>
      </c>
      <c r="H316" s="457" t="str">
        <f t="shared" si="147"/>
        <v/>
      </c>
      <c r="I316" s="457" t="str">
        <f t="array" ref="I316">IF(C316&lt;&gt;"",IF(AND(OR(V316=V315,W316=W315),F316=F315,K316=K315,N316=N315),I315,MAX(IF(C316=C$6:$C315,$I$6:I315))+1),"")</f>
        <v/>
      </c>
      <c r="J316" s="457" t="str">
        <f t="shared" si="148"/>
        <v/>
      </c>
      <c r="K316" s="1065"/>
      <c r="L316" s="459" t="str">
        <f>IF($K316&gt;0,VLOOKUP($K316,NV!$B$4:$C$33,2,0),"")</f>
        <v/>
      </c>
      <c r="M316" s="460"/>
      <c r="N316" s="461" t="str">
        <f t="shared" si="162"/>
        <v/>
      </c>
      <c r="O316" s="458"/>
      <c r="P316" s="458"/>
      <c r="Q316" s="461" t="str">
        <f t="shared" si="163"/>
        <v/>
      </c>
      <c r="R316" s="458"/>
      <c r="S316" s="458"/>
      <c r="T316" s="462" t="str">
        <f>IFERROR(INDEX(NX!$L$9:$L$168,MATCH($A316&amp;$P316,NX!$B$9:$B$169,0)),"")</f>
        <v/>
      </c>
      <c r="U316" s="458"/>
      <c r="V316" s="463"/>
      <c r="W316" s="463"/>
      <c r="X316" s="464"/>
      <c r="Y316" s="452" t="str">
        <f t="shared" si="164"/>
        <v/>
      </c>
      <c r="Z316" s="452" t="str">
        <f t="shared" si="165"/>
        <v/>
      </c>
      <c r="AA316" s="465" t="str">
        <f t="shared" si="149"/>
        <v>Trùng mã</v>
      </c>
      <c r="AB316" s="466"/>
      <c r="AC316" s="467">
        <f t="shared" si="150"/>
        <v>0</v>
      </c>
      <c r="AD316" s="468" t="str">
        <f t="shared" si="166"/>
        <v/>
      </c>
      <c r="AE316" s="468" t="str">
        <f t="shared" si="167"/>
        <v/>
      </c>
      <c r="AF316" s="469" t="str">
        <f t="shared" si="168"/>
        <v/>
      </c>
      <c r="AG316" s="468" t="str">
        <f t="shared" si="169"/>
        <v/>
      </c>
      <c r="AH316" s="470" t="str">
        <f t="shared" si="151"/>
        <v/>
      </c>
      <c r="AI316" s="471" t="str">
        <f>IF($AB316&lt;&gt;"",VLOOKUP($M316,DMKH!$B$6:$F$1822,3,0),"")</f>
        <v/>
      </c>
      <c r="AJ316" s="472">
        <f t="shared" si="170"/>
        <v>0</v>
      </c>
      <c r="AK316" s="472">
        <f t="shared" si="171"/>
        <v>0</v>
      </c>
      <c r="AL316" s="473">
        <f t="shared" si="152"/>
        <v>0</v>
      </c>
      <c r="AM316" s="473" t="str">
        <f t="shared" si="153"/>
        <v/>
      </c>
      <c r="AN316" s="474" t="str">
        <f t="shared" si="154"/>
        <v/>
      </c>
      <c r="AO316" s="475" t="str">
        <f t="shared" si="155"/>
        <v/>
      </c>
      <c r="AP316" s="475" t="str">
        <f t="shared" si="156"/>
        <v/>
      </c>
      <c r="AQ316" s="475" t="str">
        <f t="shared" si="157"/>
        <v>0-</v>
      </c>
      <c r="AR316" s="475" t="str">
        <f t="shared" si="158"/>
        <v>0-</v>
      </c>
      <c r="AS316" s="475" t="str">
        <f t="shared" si="172"/>
        <v/>
      </c>
      <c r="AT316" s="475" t="str">
        <f t="shared" si="173"/>
        <v/>
      </c>
      <c r="AU316" s="475" t="str">
        <f t="shared" si="159"/>
        <v>0</v>
      </c>
      <c r="AV316" s="475" t="str">
        <f t="shared" si="160"/>
        <v>0</v>
      </c>
      <c r="AW316" s="475" t="str">
        <f t="shared" si="161"/>
        <v>0--</v>
      </c>
    </row>
    <row r="317" spans="1:49">
      <c r="A317" s="452">
        <f t="shared" si="175"/>
        <v>0</v>
      </c>
      <c r="B317" s="476"/>
      <c r="C317" s="476"/>
      <c r="D317" s="463"/>
      <c r="E317" s="463"/>
      <c r="F317" s="455"/>
      <c r="G317" s="456" t="str">
        <f t="array" ref="G317">IF(B317&lt;&gt;"",IF(AND(OR(V317=V316,W317=W316),F317=F316,K317=K316,N317=N316),G316,MAX(IF(B317=B$6:$B316,$G$6:G316))+1),"")</f>
        <v/>
      </c>
      <c r="H317" s="457" t="str">
        <f t="shared" ref="H317:H380" si="176">IF(B317&lt;&gt;"",B317&amp;TEXT(G317,"000"),"")</f>
        <v/>
      </c>
      <c r="I317" s="457" t="str">
        <f t="array" ref="I317">IF(C317&lt;&gt;"",IF(AND(OR(V317=V316,W317=W316),F317=F316,K317=K316,N317=N316),I316,MAX(IF(C317=C$6:$C316,$I$6:I316))+1),"")</f>
        <v/>
      </c>
      <c r="J317" s="457" t="str">
        <f t="shared" ref="J317:J380" si="177">IF(C317&lt;&gt;"",C317&amp;TEXT(I317,"000"),"")</f>
        <v/>
      </c>
      <c r="K317" s="1065"/>
      <c r="L317" s="459" t="str">
        <f>IF($K317&gt;0,VLOOKUP($K317,NV!$B$4:$C$33,2,0),"")</f>
        <v/>
      </c>
      <c r="M317" s="487"/>
      <c r="N317" s="461" t="str">
        <f t="shared" si="162"/>
        <v/>
      </c>
      <c r="O317" s="458"/>
      <c r="P317" s="458"/>
      <c r="Q317" s="461" t="str">
        <f t="shared" si="163"/>
        <v/>
      </c>
      <c r="R317" s="458"/>
      <c r="S317" s="458"/>
      <c r="T317" s="462" t="str">
        <f>IFERROR(INDEX(NX!$L$9:$L$168,MATCH($A317&amp;$P317,NX!$B$9:$B$169,0)),"")</f>
        <v/>
      </c>
      <c r="U317" s="458"/>
      <c r="V317" s="463"/>
      <c r="W317" s="463"/>
      <c r="X317" s="464"/>
      <c r="Y317" s="452" t="str">
        <f t="shared" si="164"/>
        <v/>
      </c>
      <c r="Z317" s="452" t="str">
        <f t="shared" si="165"/>
        <v/>
      </c>
      <c r="AA317" s="465" t="str">
        <f t="shared" ref="AA317:AA380" si="178">IF(COUNTIF($H$6:$H$526,$H317)&gt;1,"Trùng mã",0)</f>
        <v>Trùng mã</v>
      </c>
      <c r="AB317" s="466"/>
      <c r="AC317" s="467">
        <f t="shared" ref="AC317:AC380" si="179">ROUND(X317*AB317,0)</f>
        <v>0</v>
      </c>
      <c r="AD317" s="468" t="str">
        <f t="shared" si="166"/>
        <v/>
      </c>
      <c r="AE317" s="468" t="str">
        <f t="shared" si="167"/>
        <v/>
      </c>
      <c r="AF317" s="469" t="str">
        <f t="shared" si="168"/>
        <v/>
      </c>
      <c r="AG317" s="468" t="str">
        <f t="shared" si="169"/>
        <v/>
      </c>
      <c r="AH317" s="470" t="str">
        <f t="shared" ref="AH317:AH380" si="180">IF(OR($AB317&lt;&gt;"",C317="nvl",C317="nhh"),$F317,"")</f>
        <v/>
      </c>
      <c r="AI317" s="471" t="str">
        <f>IF($AB317&lt;&gt;"",VLOOKUP($M317,DMKH!$B$6:$F$1822,3,0),"")</f>
        <v/>
      </c>
      <c r="AJ317" s="472">
        <f t="shared" si="170"/>
        <v>0</v>
      </c>
      <c r="AK317" s="472">
        <f t="shared" si="171"/>
        <v>0</v>
      </c>
      <c r="AL317" s="473">
        <f t="shared" ref="AL317:AL380" si="181">D317</f>
        <v>0</v>
      </c>
      <c r="AM317" s="473" t="str">
        <f t="shared" ref="AM317:AM380" si="182">IF(D317="","","Ngày "&amp;LEFT(D317,2)&amp;" tháng "&amp;MID(D317,4,2)&amp;" năm "&amp;RIGHT(D317,4))</f>
        <v/>
      </c>
      <c r="AN317" s="474" t="str">
        <f t="shared" ref="AN317:AN380" si="183">V317&amp;M317</f>
        <v/>
      </c>
      <c r="AO317" s="475" t="str">
        <f t="shared" ref="AO317:AO380" si="184">W317&amp;M317</f>
        <v/>
      </c>
      <c r="AP317" s="475" t="str">
        <f t="shared" ref="AP317:AP380" si="185">IF($AB317="","",IF(OR(MID($D317,4,2)="01",MID($D317,4,2)="02",MID($D317,4,2)="03"),"1",IF(OR(MID($D317,4,2)="04",MID($D317,4,2)="05",MID($D317,4,2)="06"),"2",IF(OR(MID($D317,4,2)="07",MID($D317,4,2)="08",MID($D317,4,2)="09"),"3",IF(OR(MID($D317,4,2)="10",MID($D317,4,2)="11",MID($D317,4,2)="12"),"4")))))</f>
        <v/>
      </c>
      <c r="AQ317" s="475" t="str">
        <f t="shared" ref="AQ317:AQ380" si="186">A317&amp;"-"&amp;V317</f>
        <v>0-</v>
      </c>
      <c r="AR317" s="475" t="str">
        <f t="shared" ref="AR317:AR380" si="187">A317&amp;"-"&amp;W317</f>
        <v>0-</v>
      </c>
      <c r="AS317" s="475" t="str">
        <f t="shared" si="172"/>
        <v/>
      </c>
      <c r="AT317" s="475" t="str">
        <f t="shared" si="173"/>
        <v/>
      </c>
      <c r="AU317" s="475" t="str">
        <f t="shared" ref="AU317:AU380" si="188">$A317&amp;$H317&amp;$U317&amp;$V317</f>
        <v>0</v>
      </c>
      <c r="AV317" s="475" t="str">
        <f t="shared" ref="AV317:AV380" si="189">$A317&amp;$U317&amp;$W317</f>
        <v>0</v>
      </c>
      <c r="AW317" s="475" t="str">
        <f t="shared" ref="AW317:AW380" si="190">$A317&amp;"-"&amp;V317&amp;"-"&amp;W317</f>
        <v>0--</v>
      </c>
    </row>
    <row r="318" spans="1:49">
      <c r="A318" s="452">
        <f t="shared" si="175"/>
        <v>0</v>
      </c>
      <c r="B318" s="476"/>
      <c r="C318" s="476"/>
      <c r="D318" s="463"/>
      <c r="E318" s="463"/>
      <c r="F318" s="455"/>
      <c r="G318" s="456" t="str">
        <f t="array" ref="G318">IF(B318&lt;&gt;"",IF(AND(OR(V318=V317,W318=W317),F318=F317,K318=K317,N318=N317),G317,MAX(IF(B318=B$6:$B317,$G$6:G317))+1),"")</f>
        <v/>
      </c>
      <c r="H318" s="457" t="str">
        <f t="shared" si="176"/>
        <v/>
      </c>
      <c r="I318" s="457" t="str">
        <f t="array" ref="I318">IF(C318&lt;&gt;"",IF(AND(OR(V318=V317,W318=W317),F318=F317,K318=K317,N318=N317),I317,MAX(IF(C318=C$6:$C317,$I$6:I317))+1),"")</f>
        <v/>
      </c>
      <c r="J318" s="457" t="str">
        <f t="shared" si="177"/>
        <v/>
      </c>
      <c r="K318" s="1065"/>
      <c r="L318" s="459" t="str">
        <f>IF($K318&gt;0,VLOOKUP($K318,NV!$B$4:$C$33,2,0),"")</f>
        <v/>
      </c>
      <c r="M318" s="487"/>
      <c r="N318" s="461" t="str">
        <f t="shared" si="162"/>
        <v/>
      </c>
      <c r="O318" s="458"/>
      <c r="P318" s="458"/>
      <c r="Q318" s="461" t="str">
        <f t="shared" si="163"/>
        <v/>
      </c>
      <c r="R318" s="458"/>
      <c r="S318" s="458"/>
      <c r="T318" s="462" t="str">
        <f>IFERROR(INDEX(NX!$L$9:$L$168,MATCH($A318&amp;$P318,NX!$B$9:$B$169,0)),"")</f>
        <v/>
      </c>
      <c r="U318" s="458"/>
      <c r="V318" s="463"/>
      <c r="W318" s="463"/>
      <c r="X318" s="464"/>
      <c r="Y318" s="452" t="str">
        <f t="shared" si="164"/>
        <v/>
      </c>
      <c r="Z318" s="452" t="str">
        <f t="shared" si="165"/>
        <v/>
      </c>
      <c r="AA318" s="465" t="str">
        <f t="shared" si="178"/>
        <v>Trùng mã</v>
      </c>
      <c r="AB318" s="466"/>
      <c r="AC318" s="467">
        <f t="shared" si="179"/>
        <v>0</v>
      </c>
      <c r="AD318" s="468" t="str">
        <f t="shared" si="166"/>
        <v/>
      </c>
      <c r="AE318" s="468" t="str">
        <f t="shared" si="167"/>
        <v/>
      </c>
      <c r="AF318" s="469" t="str">
        <f t="shared" si="168"/>
        <v/>
      </c>
      <c r="AG318" s="468" t="str">
        <f t="shared" si="169"/>
        <v/>
      </c>
      <c r="AH318" s="470" t="str">
        <f t="shared" si="180"/>
        <v/>
      </c>
      <c r="AI318" s="471" t="str">
        <f>IF($AB318&lt;&gt;"",VLOOKUP($M318,DMKH!$B$6:$F$1822,3,0),"")</f>
        <v/>
      </c>
      <c r="AJ318" s="472">
        <f t="shared" si="170"/>
        <v>0</v>
      </c>
      <c r="AK318" s="472">
        <f t="shared" si="171"/>
        <v>0</v>
      </c>
      <c r="AL318" s="473">
        <f t="shared" si="181"/>
        <v>0</v>
      </c>
      <c r="AM318" s="473" t="str">
        <f t="shared" si="182"/>
        <v/>
      </c>
      <c r="AN318" s="474" t="str">
        <f t="shared" si="183"/>
        <v/>
      </c>
      <c r="AO318" s="475" t="str">
        <f t="shared" si="184"/>
        <v/>
      </c>
      <c r="AP318" s="475" t="str">
        <f t="shared" si="185"/>
        <v/>
      </c>
      <c r="AQ318" s="475" t="str">
        <f t="shared" si="186"/>
        <v>0-</v>
      </c>
      <c r="AR318" s="475" t="str">
        <f t="shared" si="187"/>
        <v>0-</v>
      </c>
      <c r="AS318" s="475" t="str">
        <f t="shared" si="172"/>
        <v/>
      </c>
      <c r="AT318" s="475" t="str">
        <f t="shared" si="173"/>
        <v/>
      </c>
      <c r="AU318" s="475" t="str">
        <f t="shared" si="188"/>
        <v>0</v>
      </c>
      <c r="AV318" s="475" t="str">
        <f t="shared" si="189"/>
        <v>0</v>
      </c>
      <c r="AW318" s="475" t="str">
        <f t="shared" si="190"/>
        <v>0--</v>
      </c>
    </row>
    <row r="319" spans="1:49">
      <c r="A319" s="452">
        <f t="shared" si="175"/>
        <v>0</v>
      </c>
      <c r="B319" s="476"/>
      <c r="C319" s="476"/>
      <c r="D319" s="463"/>
      <c r="E319" s="463"/>
      <c r="F319" s="455"/>
      <c r="G319" s="456" t="str">
        <f t="array" ref="G319">IF(B319&lt;&gt;"",IF(AND(OR(V319=V318,W319=W318),F319=F318,K319=K318,N319=N318),G318,MAX(IF(B319=B$6:$B318,$G$6:G318))+1),"")</f>
        <v/>
      </c>
      <c r="H319" s="457" t="str">
        <f t="shared" si="176"/>
        <v/>
      </c>
      <c r="I319" s="457" t="str">
        <f t="array" ref="I319">IF(C319&lt;&gt;"",IF(AND(OR(V319=V318,W319=W318),F319=F318,K319=K318,N319=N318),I318,MAX(IF(C319=C$6:$C318,$I$6:I318))+1),"")</f>
        <v/>
      </c>
      <c r="J319" s="457" t="str">
        <f t="shared" si="177"/>
        <v/>
      </c>
      <c r="K319" s="1065"/>
      <c r="L319" s="459" t="str">
        <f>IF($K319&gt;0,VLOOKUP($K319,NV!$B$4:$C$33,2,0),"")</f>
        <v/>
      </c>
      <c r="M319" s="488"/>
      <c r="N319" s="461" t="str">
        <f t="shared" si="162"/>
        <v/>
      </c>
      <c r="O319" s="458"/>
      <c r="P319" s="458"/>
      <c r="Q319" s="461" t="str">
        <f t="shared" si="163"/>
        <v/>
      </c>
      <c r="R319" s="458"/>
      <c r="S319" s="458"/>
      <c r="T319" s="462" t="str">
        <f>IFERROR(INDEX(NX!$L$9:$L$168,MATCH($A319&amp;$P319,NX!$B$9:$B$169,0)),"")</f>
        <v/>
      </c>
      <c r="U319" s="458"/>
      <c r="V319" s="463"/>
      <c r="W319" s="463"/>
      <c r="X319" s="464"/>
      <c r="Y319" s="452" t="str">
        <f t="shared" si="164"/>
        <v/>
      </c>
      <c r="Z319" s="452" t="str">
        <f t="shared" si="165"/>
        <v/>
      </c>
      <c r="AA319" s="465" t="str">
        <f t="shared" si="178"/>
        <v>Trùng mã</v>
      </c>
      <c r="AB319" s="466"/>
      <c r="AC319" s="467">
        <f t="shared" si="179"/>
        <v>0</v>
      </c>
      <c r="AD319" s="468" t="str">
        <f t="shared" si="166"/>
        <v/>
      </c>
      <c r="AE319" s="468" t="str">
        <f t="shared" si="167"/>
        <v/>
      </c>
      <c r="AF319" s="469" t="str">
        <f t="shared" si="168"/>
        <v/>
      </c>
      <c r="AG319" s="468" t="str">
        <f t="shared" si="169"/>
        <v/>
      </c>
      <c r="AH319" s="470" t="str">
        <f t="shared" si="180"/>
        <v/>
      </c>
      <c r="AI319" s="471" t="str">
        <f>IF($AB319&lt;&gt;"",VLOOKUP($M319,DMKH!$B$6:$F$1822,3,0),"")</f>
        <v/>
      </c>
      <c r="AJ319" s="472">
        <f t="shared" si="170"/>
        <v>0</v>
      </c>
      <c r="AK319" s="472">
        <f t="shared" si="171"/>
        <v>0</v>
      </c>
      <c r="AL319" s="473">
        <f t="shared" si="181"/>
        <v>0</v>
      </c>
      <c r="AM319" s="473" t="str">
        <f t="shared" si="182"/>
        <v/>
      </c>
      <c r="AN319" s="474" t="str">
        <f t="shared" si="183"/>
        <v/>
      </c>
      <c r="AO319" s="475" t="str">
        <f t="shared" si="184"/>
        <v/>
      </c>
      <c r="AP319" s="475" t="str">
        <f t="shared" si="185"/>
        <v/>
      </c>
      <c r="AQ319" s="475" t="str">
        <f t="shared" si="186"/>
        <v>0-</v>
      </c>
      <c r="AR319" s="475" t="str">
        <f t="shared" si="187"/>
        <v>0-</v>
      </c>
      <c r="AS319" s="475" t="str">
        <f t="shared" si="172"/>
        <v/>
      </c>
      <c r="AT319" s="475" t="str">
        <f t="shared" si="173"/>
        <v/>
      </c>
      <c r="AU319" s="475" t="str">
        <f t="shared" si="188"/>
        <v>0</v>
      </c>
      <c r="AV319" s="475" t="str">
        <f t="shared" si="189"/>
        <v>0</v>
      </c>
      <c r="AW319" s="475" t="str">
        <f t="shared" si="190"/>
        <v>0--</v>
      </c>
    </row>
    <row r="320" spans="1:49">
      <c r="A320" s="452">
        <f t="shared" si="175"/>
        <v>0</v>
      </c>
      <c r="B320" s="476"/>
      <c r="C320" s="476"/>
      <c r="D320" s="463"/>
      <c r="E320" s="463"/>
      <c r="F320" s="455"/>
      <c r="G320" s="456" t="str">
        <f t="array" ref="G320">IF(B320&lt;&gt;"",IF(AND(OR(V320=V319,W320=W319),F320=F319,K320=K319,N320=N319),G319,MAX(IF(B320=B$6:$B319,$G$6:G319))+1),"")</f>
        <v/>
      </c>
      <c r="H320" s="457" t="str">
        <f t="shared" si="176"/>
        <v/>
      </c>
      <c r="I320" s="457" t="str">
        <f t="array" ref="I320">IF(C320&lt;&gt;"",IF(AND(OR(V320=V319,W320=W319),F320=F319,K320=K319,N320=N319),I319,MAX(IF(C320=C$6:$C319,$I$6:I319))+1),"")</f>
        <v/>
      </c>
      <c r="J320" s="457" t="str">
        <f t="shared" si="177"/>
        <v/>
      </c>
      <c r="K320" s="1065"/>
      <c r="L320" s="459" t="str">
        <f>IF($K320&gt;0,VLOOKUP($K320,NV!$B$4:$C$33,2,0),"")</f>
        <v/>
      </c>
      <c r="M320" s="488"/>
      <c r="N320" s="461" t="str">
        <f t="shared" si="162"/>
        <v/>
      </c>
      <c r="O320" s="458"/>
      <c r="P320" s="458"/>
      <c r="Q320" s="461" t="str">
        <f t="shared" si="163"/>
        <v/>
      </c>
      <c r="R320" s="458"/>
      <c r="S320" s="458"/>
      <c r="T320" s="462" t="str">
        <f>IFERROR(INDEX(NX!$L$9:$L$168,MATCH($A320&amp;$P320,NX!$B$9:$B$169,0)),"")</f>
        <v/>
      </c>
      <c r="U320" s="458"/>
      <c r="V320" s="463"/>
      <c r="W320" s="463"/>
      <c r="X320" s="464"/>
      <c r="Y320" s="452" t="str">
        <f t="shared" si="164"/>
        <v/>
      </c>
      <c r="Z320" s="452" t="str">
        <f t="shared" si="165"/>
        <v/>
      </c>
      <c r="AA320" s="465" t="str">
        <f t="shared" si="178"/>
        <v>Trùng mã</v>
      </c>
      <c r="AB320" s="466"/>
      <c r="AC320" s="467">
        <f t="shared" si="179"/>
        <v>0</v>
      </c>
      <c r="AD320" s="468" t="str">
        <f t="shared" si="166"/>
        <v/>
      </c>
      <c r="AE320" s="468" t="str">
        <f t="shared" si="167"/>
        <v/>
      </c>
      <c r="AF320" s="469" t="str">
        <f t="shared" si="168"/>
        <v/>
      </c>
      <c r="AG320" s="468" t="str">
        <f t="shared" si="169"/>
        <v/>
      </c>
      <c r="AH320" s="470" t="str">
        <f t="shared" si="180"/>
        <v/>
      </c>
      <c r="AI320" s="471" t="str">
        <f>IF($AB320&lt;&gt;"",VLOOKUP($M320,DMKH!$B$6:$F$1822,3,0),"")</f>
        <v/>
      </c>
      <c r="AJ320" s="472">
        <f t="shared" si="170"/>
        <v>0</v>
      </c>
      <c r="AK320" s="472">
        <f t="shared" si="171"/>
        <v>0</v>
      </c>
      <c r="AL320" s="473">
        <f t="shared" si="181"/>
        <v>0</v>
      </c>
      <c r="AM320" s="473" t="str">
        <f t="shared" si="182"/>
        <v/>
      </c>
      <c r="AN320" s="474" t="str">
        <f t="shared" si="183"/>
        <v/>
      </c>
      <c r="AO320" s="475" t="str">
        <f t="shared" si="184"/>
        <v/>
      </c>
      <c r="AP320" s="475" t="str">
        <f t="shared" si="185"/>
        <v/>
      </c>
      <c r="AQ320" s="475" t="str">
        <f t="shared" si="186"/>
        <v>0-</v>
      </c>
      <c r="AR320" s="475" t="str">
        <f t="shared" si="187"/>
        <v>0-</v>
      </c>
      <c r="AS320" s="475" t="str">
        <f t="shared" si="172"/>
        <v/>
      </c>
      <c r="AT320" s="475" t="str">
        <f t="shared" si="173"/>
        <v/>
      </c>
      <c r="AU320" s="475" t="str">
        <f t="shared" si="188"/>
        <v>0</v>
      </c>
      <c r="AV320" s="475" t="str">
        <f t="shared" si="189"/>
        <v>0</v>
      </c>
      <c r="AW320" s="475" t="str">
        <f t="shared" si="190"/>
        <v>0--</v>
      </c>
    </row>
    <row r="321" spans="1:49">
      <c r="A321" s="452">
        <f t="shared" si="175"/>
        <v>0</v>
      </c>
      <c r="B321" s="476"/>
      <c r="C321" s="476"/>
      <c r="D321" s="463"/>
      <c r="E321" s="463"/>
      <c r="F321" s="455"/>
      <c r="G321" s="456" t="str">
        <f t="array" ref="G321">IF(B321&lt;&gt;"",IF(AND(OR(V321=V320,W321=W320),F321=F320,K321=K320,N321=N320),G320,MAX(IF(B321=B$6:$B320,$G$6:G320))+1),"")</f>
        <v/>
      </c>
      <c r="H321" s="457" t="str">
        <f t="shared" si="176"/>
        <v/>
      </c>
      <c r="I321" s="457" t="str">
        <f t="array" ref="I321">IF(C321&lt;&gt;"",IF(AND(OR(V321=V320,W321=W320),F321=F320,K321=K320,N321=N320),I320,MAX(IF(C321=C$6:$C320,$I$6:I320))+1),"")</f>
        <v/>
      </c>
      <c r="J321" s="457" t="str">
        <f t="shared" si="177"/>
        <v/>
      </c>
      <c r="K321" s="1065"/>
      <c r="L321" s="459" t="str">
        <f>IF($K321&gt;0,VLOOKUP($K321,NV!$B$4:$C$33,2,0),"")</f>
        <v/>
      </c>
      <c r="M321" s="487"/>
      <c r="N321" s="461" t="str">
        <f t="shared" si="162"/>
        <v/>
      </c>
      <c r="O321" s="458"/>
      <c r="P321" s="458"/>
      <c r="Q321" s="461" t="str">
        <f t="shared" si="163"/>
        <v/>
      </c>
      <c r="R321" s="458"/>
      <c r="S321" s="458"/>
      <c r="T321" s="462" t="str">
        <f>IFERROR(INDEX(NX!$L$9:$L$168,MATCH($A321&amp;$P321,NX!$B$9:$B$169,0)),"")</f>
        <v/>
      </c>
      <c r="U321" s="458"/>
      <c r="V321" s="463"/>
      <c r="W321" s="463"/>
      <c r="X321" s="464"/>
      <c r="Y321" s="452" t="str">
        <f t="shared" si="164"/>
        <v/>
      </c>
      <c r="Z321" s="452" t="str">
        <f t="shared" si="165"/>
        <v/>
      </c>
      <c r="AA321" s="465" t="str">
        <f t="shared" si="178"/>
        <v>Trùng mã</v>
      </c>
      <c r="AB321" s="466"/>
      <c r="AC321" s="467">
        <f t="shared" si="179"/>
        <v>0</v>
      </c>
      <c r="AD321" s="468" t="str">
        <f t="shared" si="166"/>
        <v/>
      </c>
      <c r="AE321" s="468" t="str">
        <f t="shared" si="167"/>
        <v/>
      </c>
      <c r="AF321" s="469" t="str">
        <f t="shared" si="168"/>
        <v/>
      </c>
      <c r="AG321" s="468" t="str">
        <f t="shared" si="169"/>
        <v/>
      </c>
      <c r="AH321" s="470" t="str">
        <f t="shared" si="180"/>
        <v/>
      </c>
      <c r="AI321" s="471" t="str">
        <f>IF($AB321&lt;&gt;"",VLOOKUP($M321,DMKH!$B$6:$F$1822,3,0),"")</f>
        <v/>
      </c>
      <c r="AJ321" s="472">
        <f t="shared" si="170"/>
        <v>0</v>
      </c>
      <c r="AK321" s="472">
        <f t="shared" si="171"/>
        <v>0</v>
      </c>
      <c r="AL321" s="473">
        <f t="shared" si="181"/>
        <v>0</v>
      </c>
      <c r="AM321" s="473" t="str">
        <f t="shared" si="182"/>
        <v/>
      </c>
      <c r="AN321" s="474" t="str">
        <f t="shared" si="183"/>
        <v/>
      </c>
      <c r="AO321" s="475" t="str">
        <f t="shared" si="184"/>
        <v/>
      </c>
      <c r="AP321" s="475" t="str">
        <f t="shared" si="185"/>
        <v/>
      </c>
      <c r="AQ321" s="475" t="str">
        <f t="shared" si="186"/>
        <v>0-</v>
      </c>
      <c r="AR321" s="475" t="str">
        <f t="shared" si="187"/>
        <v>0-</v>
      </c>
      <c r="AS321" s="475" t="str">
        <f t="shared" si="172"/>
        <v/>
      </c>
      <c r="AT321" s="475" t="str">
        <f t="shared" si="173"/>
        <v/>
      </c>
      <c r="AU321" s="475" t="str">
        <f t="shared" si="188"/>
        <v>0</v>
      </c>
      <c r="AV321" s="475" t="str">
        <f t="shared" si="189"/>
        <v>0</v>
      </c>
      <c r="AW321" s="475" t="str">
        <f t="shared" si="190"/>
        <v>0--</v>
      </c>
    </row>
    <row r="322" spans="1:49">
      <c r="A322" s="452">
        <f t="shared" si="175"/>
        <v>0</v>
      </c>
      <c r="B322" s="476"/>
      <c r="C322" s="476"/>
      <c r="D322" s="463"/>
      <c r="E322" s="463"/>
      <c r="F322" s="455"/>
      <c r="G322" s="456" t="str">
        <f t="array" ref="G322">IF(B322&lt;&gt;"",IF(AND(OR(V322=V321,W322=W321),F322=F321,K322=K321,N322=N321),G321,MAX(IF(B322=B$6:$B321,$G$6:G321))+1),"")</f>
        <v/>
      </c>
      <c r="H322" s="457" t="str">
        <f t="shared" si="176"/>
        <v/>
      </c>
      <c r="I322" s="457" t="str">
        <f t="array" ref="I322">IF(C322&lt;&gt;"",IF(AND(OR(V322=V321,W322=W321),F322=F321,K322=K321,N322=N321),I321,MAX(IF(C322=C$6:$C321,$I$6:I321))+1),"")</f>
        <v/>
      </c>
      <c r="J322" s="457" t="str">
        <f t="shared" si="177"/>
        <v/>
      </c>
      <c r="K322" s="1065"/>
      <c r="L322" s="459" t="str">
        <f>IF($K322&gt;0,VLOOKUP($K322,NV!$B$4:$C$33,2,0),"")</f>
        <v/>
      </c>
      <c r="M322" s="487"/>
      <c r="N322" s="461" t="str">
        <f t="shared" si="162"/>
        <v/>
      </c>
      <c r="O322" s="458"/>
      <c r="P322" s="458"/>
      <c r="Q322" s="461" t="str">
        <f t="shared" si="163"/>
        <v/>
      </c>
      <c r="R322" s="458"/>
      <c r="S322" s="458"/>
      <c r="T322" s="462" t="str">
        <f>IFERROR(INDEX(NX!$L$9:$L$168,MATCH($A322&amp;$P322,NX!$B$9:$B$169,0)),"")</f>
        <v/>
      </c>
      <c r="U322" s="458"/>
      <c r="V322" s="463"/>
      <c r="W322" s="463"/>
      <c r="X322" s="464"/>
      <c r="Y322" s="452" t="str">
        <f t="shared" si="164"/>
        <v/>
      </c>
      <c r="Z322" s="452" t="str">
        <f t="shared" si="165"/>
        <v/>
      </c>
      <c r="AA322" s="465" t="str">
        <f t="shared" si="178"/>
        <v>Trùng mã</v>
      </c>
      <c r="AB322" s="466"/>
      <c r="AC322" s="467">
        <f t="shared" si="179"/>
        <v>0</v>
      </c>
      <c r="AD322" s="468" t="str">
        <f t="shared" si="166"/>
        <v/>
      </c>
      <c r="AE322" s="468" t="str">
        <f t="shared" si="167"/>
        <v/>
      </c>
      <c r="AF322" s="469" t="str">
        <f t="shared" si="168"/>
        <v/>
      </c>
      <c r="AG322" s="468" t="str">
        <f t="shared" si="169"/>
        <v/>
      </c>
      <c r="AH322" s="470" t="str">
        <f t="shared" si="180"/>
        <v/>
      </c>
      <c r="AI322" s="471" t="str">
        <f>IF($AB322&lt;&gt;"",VLOOKUP($M322,DMKH!$B$6:$F$1822,3,0),"")</f>
        <v/>
      </c>
      <c r="AJ322" s="472">
        <f t="shared" si="170"/>
        <v>0</v>
      </c>
      <c r="AK322" s="472">
        <f t="shared" si="171"/>
        <v>0</v>
      </c>
      <c r="AL322" s="473">
        <f t="shared" si="181"/>
        <v>0</v>
      </c>
      <c r="AM322" s="473" t="str">
        <f t="shared" si="182"/>
        <v/>
      </c>
      <c r="AN322" s="474" t="str">
        <f t="shared" si="183"/>
        <v/>
      </c>
      <c r="AO322" s="475" t="str">
        <f t="shared" si="184"/>
        <v/>
      </c>
      <c r="AP322" s="475" t="str">
        <f t="shared" si="185"/>
        <v/>
      </c>
      <c r="AQ322" s="475" t="str">
        <f t="shared" si="186"/>
        <v>0-</v>
      </c>
      <c r="AR322" s="475" t="str">
        <f t="shared" si="187"/>
        <v>0-</v>
      </c>
      <c r="AS322" s="475" t="str">
        <f t="shared" si="172"/>
        <v/>
      </c>
      <c r="AT322" s="475" t="str">
        <f t="shared" si="173"/>
        <v/>
      </c>
      <c r="AU322" s="475" t="str">
        <f t="shared" si="188"/>
        <v>0</v>
      </c>
      <c r="AV322" s="475" t="str">
        <f t="shared" si="189"/>
        <v>0</v>
      </c>
      <c r="AW322" s="475" t="str">
        <f t="shared" si="190"/>
        <v>0--</v>
      </c>
    </row>
    <row r="323" spans="1:49">
      <c r="A323" s="452">
        <f t="shared" si="175"/>
        <v>0</v>
      </c>
      <c r="B323" s="476"/>
      <c r="C323" s="476"/>
      <c r="D323" s="463"/>
      <c r="E323" s="463"/>
      <c r="F323" s="455"/>
      <c r="G323" s="456" t="str">
        <f t="array" ref="G323">IF(B323&lt;&gt;"",IF(AND(OR(V323=V322,W323=W322),F323=F322,K323=K322,N323=N322),G322,MAX(IF(B323=B$6:$B322,$G$6:G322))+1),"")</f>
        <v/>
      </c>
      <c r="H323" s="457" t="str">
        <f t="shared" si="176"/>
        <v/>
      </c>
      <c r="I323" s="457" t="str">
        <f t="array" ref="I323">IF(C323&lt;&gt;"",IF(AND(OR(V323=V322,W323=W322),F323=F322,K323=K322,N323=N322),I322,MAX(IF(C323=C$6:$C322,$I$6:I322))+1),"")</f>
        <v/>
      </c>
      <c r="J323" s="457" t="str">
        <f t="shared" si="177"/>
        <v/>
      </c>
      <c r="K323" s="1065"/>
      <c r="L323" s="459" t="str">
        <f>IF($K323&gt;0,VLOOKUP($K323,NV!$B$4:$C$33,2,0),"")</f>
        <v/>
      </c>
      <c r="M323" s="487"/>
      <c r="N323" s="461" t="str">
        <f t="shared" si="162"/>
        <v/>
      </c>
      <c r="O323" s="458"/>
      <c r="P323" s="458"/>
      <c r="Q323" s="461" t="str">
        <f t="shared" si="163"/>
        <v/>
      </c>
      <c r="R323" s="458"/>
      <c r="S323" s="458"/>
      <c r="T323" s="462" t="str">
        <f>IFERROR(INDEX(NX!$L$9:$L$168,MATCH($A323&amp;$P323,NX!$B$9:$B$169,0)),"")</f>
        <v/>
      </c>
      <c r="U323" s="458"/>
      <c r="V323" s="463"/>
      <c r="W323" s="463"/>
      <c r="X323" s="464"/>
      <c r="Y323" s="452" t="str">
        <f t="shared" si="164"/>
        <v/>
      </c>
      <c r="Z323" s="452" t="str">
        <f t="shared" si="165"/>
        <v/>
      </c>
      <c r="AA323" s="465" t="str">
        <f t="shared" si="178"/>
        <v>Trùng mã</v>
      </c>
      <c r="AB323" s="466"/>
      <c r="AC323" s="467">
        <f t="shared" si="179"/>
        <v>0</v>
      </c>
      <c r="AD323" s="468" t="str">
        <f t="shared" si="166"/>
        <v/>
      </c>
      <c r="AE323" s="468" t="str">
        <f t="shared" si="167"/>
        <v/>
      </c>
      <c r="AF323" s="469" t="str">
        <f t="shared" si="168"/>
        <v/>
      </c>
      <c r="AG323" s="468" t="str">
        <f t="shared" si="169"/>
        <v/>
      </c>
      <c r="AH323" s="470" t="str">
        <f t="shared" si="180"/>
        <v/>
      </c>
      <c r="AI323" s="471" t="str">
        <f>IF($AB323&lt;&gt;"",VLOOKUP($M323,DMKH!$B$6:$F$1822,3,0),"")</f>
        <v/>
      </c>
      <c r="AJ323" s="472">
        <f t="shared" si="170"/>
        <v>0</v>
      </c>
      <c r="AK323" s="472">
        <f t="shared" si="171"/>
        <v>0</v>
      </c>
      <c r="AL323" s="473">
        <f t="shared" si="181"/>
        <v>0</v>
      </c>
      <c r="AM323" s="473" t="str">
        <f t="shared" si="182"/>
        <v/>
      </c>
      <c r="AN323" s="474" t="str">
        <f t="shared" si="183"/>
        <v/>
      </c>
      <c r="AO323" s="475" t="str">
        <f t="shared" si="184"/>
        <v/>
      </c>
      <c r="AP323" s="475" t="str">
        <f t="shared" si="185"/>
        <v/>
      </c>
      <c r="AQ323" s="475" t="str">
        <f t="shared" si="186"/>
        <v>0-</v>
      </c>
      <c r="AR323" s="475" t="str">
        <f t="shared" si="187"/>
        <v>0-</v>
      </c>
      <c r="AS323" s="475" t="str">
        <f t="shared" si="172"/>
        <v/>
      </c>
      <c r="AT323" s="475" t="str">
        <f t="shared" si="173"/>
        <v/>
      </c>
      <c r="AU323" s="475" t="str">
        <f t="shared" si="188"/>
        <v>0</v>
      </c>
      <c r="AV323" s="475" t="str">
        <f t="shared" si="189"/>
        <v>0</v>
      </c>
      <c r="AW323" s="475" t="str">
        <f t="shared" si="190"/>
        <v>0--</v>
      </c>
    </row>
    <row r="324" spans="1:49">
      <c r="A324" s="452">
        <f t="shared" si="175"/>
        <v>0</v>
      </c>
      <c r="B324" s="476"/>
      <c r="C324" s="476"/>
      <c r="D324" s="463"/>
      <c r="E324" s="463"/>
      <c r="F324" s="455"/>
      <c r="G324" s="456" t="str">
        <f t="array" ref="G324">IF(B324&lt;&gt;"",IF(AND(OR(V324=V323,W324=W323),F324=F323,K324=K323,N324=N323),G323,MAX(IF(B324=B$6:$B323,$G$6:G323))+1),"")</f>
        <v/>
      </c>
      <c r="H324" s="457" t="str">
        <f t="shared" si="176"/>
        <v/>
      </c>
      <c r="I324" s="457" t="str">
        <f t="array" ref="I324">IF(C324&lt;&gt;"",IF(AND(OR(V324=V323,W324=W323),F324=F323,K324=K323,N324=N323),I323,MAX(IF(C324=C$6:$C323,$I$6:I323))+1),"")</f>
        <v/>
      </c>
      <c r="J324" s="457" t="str">
        <f t="shared" si="177"/>
        <v/>
      </c>
      <c r="K324" s="1065"/>
      <c r="L324" s="459" t="str">
        <f>IF($K324&gt;0,VLOOKUP($K324,NV!$B$4:$C$33,2,0),"")</f>
        <v/>
      </c>
      <c r="M324" s="487"/>
      <c r="N324" s="461" t="str">
        <f t="shared" si="162"/>
        <v/>
      </c>
      <c r="O324" s="458"/>
      <c r="P324" s="458"/>
      <c r="Q324" s="461" t="str">
        <f t="shared" si="163"/>
        <v/>
      </c>
      <c r="R324" s="458"/>
      <c r="S324" s="458"/>
      <c r="T324" s="462" t="str">
        <f>IFERROR(INDEX(NX!$L$9:$L$168,MATCH($A324&amp;$P324,NX!$B$9:$B$169,0)),"")</f>
        <v/>
      </c>
      <c r="U324" s="458"/>
      <c r="V324" s="463"/>
      <c r="W324" s="463"/>
      <c r="X324" s="464"/>
      <c r="Y324" s="452" t="str">
        <f t="shared" si="164"/>
        <v/>
      </c>
      <c r="Z324" s="452" t="str">
        <f t="shared" si="165"/>
        <v/>
      </c>
      <c r="AA324" s="465" t="str">
        <f t="shared" si="178"/>
        <v>Trùng mã</v>
      </c>
      <c r="AB324" s="466"/>
      <c r="AC324" s="467">
        <f t="shared" si="179"/>
        <v>0</v>
      </c>
      <c r="AD324" s="468" t="str">
        <f t="shared" si="166"/>
        <v/>
      </c>
      <c r="AE324" s="468" t="str">
        <f t="shared" si="167"/>
        <v/>
      </c>
      <c r="AF324" s="469" t="str">
        <f t="shared" si="168"/>
        <v/>
      </c>
      <c r="AG324" s="468" t="str">
        <f t="shared" si="169"/>
        <v/>
      </c>
      <c r="AH324" s="470" t="str">
        <f t="shared" si="180"/>
        <v/>
      </c>
      <c r="AI324" s="471" t="str">
        <f>IF($AB324&lt;&gt;"",VLOOKUP($M324,DMKH!$B$6:$F$1822,3,0),"")</f>
        <v/>
      </c>
      <c r="AJ324" s="472">
        <f t="shared" si="170"/>
        <v>0</v>
      </c>
      <c r="AK324" s="472">
        <f t="shared" si="171"/>
        <v>0</v>
      </c>
      <c r="AL324" s="473">
        <f t="shared" si="181"/>
        <v>0</v>
      </c>
      <c r="AM324" s="473" t="str">
        <f t="shared" si="182"/>
        <v/>
      </c>
      <c r="AN324" s="474" t="str">
        <f t="shared" si="183"/>
        <v/>
      </c>
      <c r="AO324" s="475" t="str">
        <f t="shared" si="184"/>
        <v/>
      </c>
      <c r="AP324" s="475" t="str">
        <f t="shared" si="185"/>
        <v/>
      </c>
      <c r="AQ324" s="475" t="str">
        <f t="shared" si="186"/>
        <v>0-</v>
      </c>
      <c r="AR324" s="475" t="str">
        <f t="shared" si="187"/>
        <v>0-</v>
      </c>
      <c r="AS324" s="475" t="str">
        <f t="shared" si="172"/>
        <v/>
      </c>
      <c r="AT324" s="475" t="str">
        <f t="shared" si="173"/>
        <v/>
      </c>
      <c r="AU324" s="475" t="str">
        <f t="shared" si="188"/>
        <v>0</v>
      </c>
      <c r="AV324" s="475" t="str">
        <f t="shared" si="189"/>
        <v>0</v>
      </c>
      <c r="AW324" s="475" t="str">
        <f t="shared" si="190"/>
        <v>0--</v>
      </c>
    </row>
    <row r="325" spans="1:49">
      <c r="A325" s="452">
        <f t="shared" si="175"/>
        <v>0</v>
      </c>
      <c r="B325" s="476"/>
      <c r="C325" s="476"/>
      <c r="D325" s="463"/>
      <c r="E325" s="463"/>
      <c r="F325" s="455"/>
      <c r="G325" s="456" t="str">
        <f t="array" ref="G325">IF(B325&lt;&gt;"",IF(AND(OR(V325=V324,W325=W324),F325=F324,K325=K324,N325=N324),G324,MAX(IF(B325=B$6:$B324,$G$6:G324))+1),"")</f>
        <v/>
      </c>
      <c r="H325" s="457" t="str">
        <f t="shared" si="176"/>
        <v/>
      </c>
      <c r="I325" s="457" t="str">
        <f t="array" ref="I325">IF(C325&lt;&gt;"",IF(AND(OR(V325=V324,W325=W324),F325=F324,K325=K324,N325=N324),I324,MAX(IF(C325=C$6:$C324,$I$6:I324))+1),"")</f>
        <v/>
      </c>
      <c r="J325" s="457" t="str">
        <f t="shared" si="177"/>
        <v/>
      </c>
      <c r="K325" s="1065"/>
      <c r="L325" s="459" t="str">
        <f>IF($K325&gt;0,VLOOKUP($K325,NV!$B$4:$C$33,2,0),"")</f>
        <v/>
      </c>
      <c r="M325" s="460"/>
      <c r="N325" s="461" t="str">
        <f t="shared" si="162"/>
        <v/>
      </c>
      <c r="O325" s="458"/>
      <c r="P325" s="458"/>
      <c r="Q325" s="461" t="str">
        <f t="shared" si="163"/>
        <v/>
      </c>
      <c r="R325" s="458"/>
      <c r="S325" s="458"/>
      <c r="T325" s="462" t="str">
        <f>IFERROR(INDEX(NX!$L$9:$L$168,MATCH($A325&amp;$P325,NX!$B$9:$B$169,0)),"")</f>
        <v/>
      </c>
      <c r="U325" s="458"/>
      <c r="V325" s="463"/>
      <c r="W325" s="463"/>
      <c r="X325" s="464"/>
      <c r="Y325" s="452" t="str">
        <f t="shared" si="164"/>
        <v/>
      </c>
      <c r="Z325" s="452" t="str">
        <f t="shared" si="165"/>
        <v/>
      </c>
      <c r="AA325" s="465" t="str">
        <f t="shared" si="178"/>
        <v>Trùng mã</v>
      </c>
      <c r="AB325" s="466"/>
      <c r="AC325" s="467">
        <f t="shared" si="179"/>
        <v>0</v>
      </c>
      <c r="AD325" s="468" t="str">
        <f t="shared" si="166"/>
        <v/>
      </c>
      <c r="AE325" s="468" t="str">
        <f t="shared" si="167"/>
        <v/>
      </c>
      <c r="AF325" s="469" t="str">
        <f t="shared" si="168"/>
        <v/>
      </c>
      <c r="AG325" s="468" t="str">
        <f t="shared" si="169"/>
        <v/>
      </c>
      <c r="AH325" s="470" t="str">
        <f t="shared" si="180"/>
        <v/>
      </c>
      <c r="AI325" s="471" t="str">
        <f>IF($AB325&lt;&gt;"",VLOOKUP($M325,DMKH!$B$6:$F$1822,3,0),"")</f>
        <v/>
      </c>
      <c r="AJ325" s="472">
        <f t="shared" si="170"/>
        <v>0</v>
      </c>
      <c r="AK325" s="472">
        <f t="shared" si="171"/>
        <v>0</v>
      </c>
      <c r="AL325" s="473">
        <f t="shared" si="181"/>
        <v>0</v>
      </c>
      <c r="AM325" s="473" t="str">
        <f t="shared" si="182"/>
        <v/>
      </c>
      <c r="AN325" s="474" t="str">
        <f t="shared" si="183"/>
        <v/>
      </c>
      <c r="AO325" s="475" t="str">
        <f t="shared" si="184"/>
        <v/>
      </c>
      <c r="AP325" s="475" t="str">
        <f t="shared" si="185"/>
        <v/>
      </c>
      <c r="AQ325" s="475" t="str">
        <f t="shared" si="186"/>
        <v>0-</v>
      </c>
      <c r="AR325" s="475" t="str">
        <f t="shared" si="187"/>
        <v>0-</v>
      </c>
      <c r="AS325" s="475" t="str">
        <f t="shared" si="172"/>
        <v/>
      </c>
      <c r="AT325" s="475" t="str">
        <f t="shared" si="173"/>
        <v/>
      </c>
      <c r="AU325" s="475" t="str">
        <f t="shared" si="188"/>
        <v>0</v>
      </c>
      <c r="AV325" s="475" t="str">
        <f t="shared" si="189"/>
        <v>0</v>
      </c>
      <c r="AW325" s="475" t="str">
        <f t="shared" si="190"/>
        <v>0--</v>
      </c>
    </row>
    <row r="326" spans="1:49">
      <c r="A326" s="452">
        <f t="shared" si="175"/>
        <v>0</v>
      </c>
      <c r="B326" s="476"/>
      <c r="C326" s="476"/>
      <c r="D326" s="463"/>
      <c r="E326" s="463"/>
      <c r="F326" s="455"/>
      <c r="G326" s="456" t="str">
        <f t="array" ref="G326">IF(B326&lt;&gt;"",IF(AND(OR(V326=V325,W326=W325),F326=F325,K326=K325,N326=N325),G325,MAX(IF(B326=B$6:$B325,$G$6:G325))+1),"")</f>
        <v/>
      </c>
      <c r="H326" s="457" t="str">
        <f t="shared" si="176"/>
        <v/>
      </c>
      <c r="I326" s="457" t="str">
        <f t="array" ref="I326">IF(C326&lt;&gt;"",IF(AND(OR(V326=V325,W326=W325),F326=F325,K326=K325,N326=N325),I325,MAX(IF(C326=C$6:$C325,$I$6:I325))+1),"")</f>
        <v/>
      </c>
      <c r="J326" s="457" t="str">
        <f t="shared" si="177"/>
        <v/>
      </c>
      <c r="K326" s="1065"/>
      <c r="L326" s="459" t="str">
        <f>IF($K326&gt;0,VLOOKUP($K326,NV!$B$4:$C$33,2,0),"")</f>
        <v/>
      </c>
      <c r="M326" s="460"/>
      <c r="N326" s="461" t="str">
        <f t="shared" si="162"/>
        <v/>
      </c>
      <c r="O326" s="458"/>
      <c r="P326" s="458"/>
      <c r="Q326" s="461" t="str">
        <f t="shared" si="163"/>
        <v/>
      </c>
      <c r="R326" s="458"/>
      <c r="S326" s="458"/>
      <c r="T326" s="462" t="str">
        <f>IFERROR(INDEX(NX!$L$9:$L$168,MATCH($A326&amp;$P326,NX!$B$9:$B$169,0)),"")</f>
        <v/>
      </c>
      <c r="U326" s="458"/>
      <c r="V326" s="463"/>
      <c r="W326" s="463"/>
      <c r="X326" s="464"/>
      <c r="Y326" s="452" t="str">
        <f t="shared" si="164"/>
        <v/>
      </c>
      <c r="Z326" s="452" t="str">
        <f t="shared" si="165"/>
        <v/>
      </c>
      <c r="AA326" s="465" t="str">
        <f t="shared" si="178"/>
        <v>Trùng mã</v>
      </c>
      <c r="AB326" s="466"/>
      <c r="AC326" s="467">
        <f t="shared" si="179"/>
        <v>0</v>
      </c>
      <c r="AD326" s="468" t="str">
        <f t="shared" si="166"/>
        <v/>
      </c>
      <c r="AE326" s="468" t="str">
        <f t="shared" si="167"/>
        <v/>
      </c>
      <c r="AF326" s="469" t="str">
        <f t="shared" si="168"/>
        <v/>
      </c>
      <c r="AG326" s="468" t="str">
        <f t="shared" si="169"/>
        <v/>
      </c>
      <c r="AH326" s="470" t="str">
        <f t="shared" si="180"/>
        <v/>
      </c>
      <c r="AI326" s="471" t="str">
        <f>IF($AB326&lt;&gt;"",VLOOKUP($M326,DMKH!$B$6:$F$1822,3,0),"")</f>
        <v/>
      </c>
      <c r="AJ326" s="472">
        <f t="shared" si="170"/>
        <v>0</v>
      </c>
      <c r="AK326" s="472">
        <f t="shared" si="171"/>
        <v>0</v>
      </c>
      <c r="AL326" s="473">
        <f t="shared" si="181"/>
        <v>0</v>
      </c>
      <c r="AM326" s="473" t="str">
        <f t="shared" si="182"/>
        <v/>
      </c>
      <c r="AN326" s="474" t="str">
        <f t="shared" si="183"/>
        <v/>
      </c>
      <c r="AO326" s="475" t="str">
        <f t="shared" si="184"/>
        <v/>
      </c>
      <c r="AP326" s="475" t="str">
        <f t="shared" si="185"/>
        <v/>
      </c>
      <c r="AQ326" s="475" t="str">
        <f t="shared" si="186"/>
        <v>0-</v>
      </c>
      <c r="AR326" s="475" t="str">
        <f t="shared" si="187"/>
        <v>0-</v>
      </c>
      <c r="AS326" s="475" t="str">
        <f t="shared" si="172"/>
        <v/>
      </c>
      <c r="AT326" s="475" t="str">
        <f t="shared" si="173"/>
        <v/>
      </c>
      <c r="AU326" s="475" t="str">
        <f t="shared" si="188"/>
        <v>0</v>
      </c>
      <c r="AV326" s="475" t="str">
        <f t="shared" si="189"/>
        <v>0</v>
      </c>
      <c r="AW326" s="475" t="str">
        <f t="shared" si="190"/>
        <v>0--</v>
      </c>
    </row>
    <row r="327" spans="1:49">
      <c r="A327" s="452">
        <f t="shared" si="175"/>
        <v>0</v>
      </c>
      <c r="B327" s="476"/>
      <c r="C327" s="476"/>
      <c r="D327" s="463"/>
      <c r="E327" s="463"/>
      <c r="F327" s="455"/>
      <c r="G327" s="456" t="str">
        <f t="array" ref="G327">IF(B327&lt;&gt;"",IF(AND(OR(V327=V326,W327=W326),F327=F326,K327=K326,N327=N326),G326,MAX(IF(B327=B$6:$B326,$G$6:G326))+1),"")</f>
        <v/>
      </c>
      <c r="H327" s="457" t="str">
        <f t="shared" si="176"/>
        <v/>
      </c>
      <c r="I327" s="457" t="str">
        <f t="array" ref="I327">IF(C327&lt;&gt;"",IF(AND(OR(V327=V326,W327=W326),F327=F326,K327=K326,N327=N326),I326,MAX(IF(C327=C$6:$C326,$I$6:I326))+1),"")</f>
        <v/>
      </c>
      <c r="J327" s="457" t="str">
        <f t="shared" si="177"/>
        <v/>
      </c>
      <c r="K327" s="1065"/>
      <c r="L327" s="459" t="str">
        <f>IF($K327&gt;0,VLOOKUP($K327,NV!$B$4:$C$33,2,0),"")</f>
        <v/>
      </c>
      <c r="M327" s="460"/>
      <c r="N327" s="461" t="str">
        <f t="shared" ref="N327:N390" si="191">IF($M327&gt;0,VLOOKUP($M327,vkhncc,2,0),"")</f>
        <v/>
      </c>
      <c r="O327" s="458"/>
      <c r="P327" s="458"/>
      <c r="Q327" s="461" t="str">
        <f t="shared" ref="Q327:Q390" si="192">IF($P327&gt;0,VLOOKUP($P327,vvt,2,0),"")</f>
        <v/>
      </c>
      <c r="R327" s="458"/>
      <c r="S327" s="458"/>
      <c r="T327" s="462" t="str">
        <f>IFERROR(INDEX(NX!$L$9:$L$168,MATCH($A327&amp;$P327,NX!$B$9:$B$169,0)),"")</f>
        <v/>
      </c>
      <c r="U327" s="458"/>
      <c r="V327" s="463"/>
      <c r="W327" s="463"/>
      <c r="X327" s="464"/>
      <c r="Y327" s="452" t="str">
        <f t="shared" ref="Y327:Y390" si="193">IF($V327="","",IF(ISNA(VLOOKUP($V327,mtk,1,0)),"Không có",VLOOKUP($V327,mtk,1,0)))</f>
        <v/>
      </c>
      <c r="Z327" s="452" t="str">
        <f t="shared" ref="Z327:Z390" si="194">IF($V327="","",IF(ISNA(VLOOKUP($W327,mtk,1,0)),"Không có",VLOOKUP($W327,mtk,1,0)))</f>
        <v/>
      </c>
      <c r="AA327" s="465" t="str">
        <f t="shared" si="178"/>
        <v>Trùng mã</v>
      </c>
      <c r="AB327" s="466"/>
      <c r="AC327" s="467">
        <f t="shared" si="179"/>
        <v>0</v>
      </c>
      <c r="AD327" s="468" t="str">
        <f t="shared" ref="AD327:AD390" si="195">IF($M327="","",VLOOKUP($M327,vkhncc,2,0))</f>
        <v/>
      </c>
      <c r="AE327" s="468" t="str">
        <f t="shared" ref="AE327:AE390" si="196">IF($M327="","",VLOOKUP($M327,vkhncc,4,0))</f>
        <v/>
      </c>
      <c r="AF327" s="469" t="str">
        <f t="shared" ref="AF327:AF390" si="197">IF($AB327&lt;&gt;"",VLOOKUP($M327,vkhncc,7,0),"")</f>
        <v/>
      </c>
      <c r="AG327" s="468" t="str">
        <f t="shared" ref="AG327:AG390" si="198">IF($AB327&lt;&gt;"",VLOOKUP($M327,vkhncc,8,0),"")</f>
        <v/>
      </c>
      <c r="AH327" s="470" t="str">
        <f t="shared" si="180"/>
        <v/>
      </c>
      <c r="AI327" s="471" t="str">
        <f>IF($AB327&lt;&gt;"",VLOOKUP($M327,DMKH!$B$6:$F$1822,3,0),"")</f>
        <v/>
      </c>
      <c r="AJ327" s="472">
        <f t="shared" si="170"/>
        <v>0</v>
      </c>
      <c r="AK327" s="472">
        <f t="shared" si="171"/>
        <v>0</v>
      </c>
      <c r="AL327" s="473">
        <f t="shared" si="181"/>
        <v>0</v>
      </c>
      <c r="AM327" s="473" t="str">
        <f t="shared" si="182"/>
        <v/>
      </c>
      <c r="AN327" s="474" t="str">
        <f t="shared" si="183"/>
        <v/>
      </c>
      <c r="AO327" s="475" t="str">
        <f t="shared" si="184"/>
        <v/>
      </c>
      <c r="AP327" s="475" t="str">
        <f t="shared" si="185"/>
        <v/>
      </c>
      <c r="AQ327" s="475" t="str">
        <f t="shared" si="186"/>
        <v>0-</v>
      </c>
      <c r="AR327" s="475" t="str">
        <f t="shared" si="187"/>
        <v>0-</v>
      </c>
      <c r="AS327" s="475" t="str">
        <f t="shared" si="172"/>
        <v/>
      </c>
      <c r="AT327" s="475" t="str">
        <f t="shared" si="173"/>
        <v/>
      </c>
      <c r="AU327" s="475" t="str">
        <f t="shared" si="188"/>
        <v>0</v>
      </c>
      <c r="AV327" s="475" t="str">
        <f t="shared" si="189"/>
        <v>0</v>
      </c>
      <c r="AW327" s="475" t="str">
        <f t="shared" si="190"/>
        <v>0--</v>
      </c>
    </row>
    <row r="328" spans="1:49">
      <c r="A328" s="452">
        <f t="shared" si="175"/>
        <v>0</v>
      </c>
      <c r="B328" s="476"/>
      <c r="C328" s="476"/>
      <c r="D328" s="463"/>
      <c r="E328" s="463"/>
      <c r="F328" s="455"/>
      <c r="G328" s="456" t="str">
        <f t="array" ref="G328">IF(B328&lt;&gt;"",IF(AND(OR(V328=V327,W328=W327),F328=F327,K328=K327,N328=N327),G327,MAX(IF(B328=B$6:$B327,$G$6:G327))+1),"")</f>
        <v/>
      </c>
      <c r="H328" s="457" t="str">
        <f t="shared" si="176"/>
        <v/>
      </c>
      <c r="I328" s="457" t="str">
        <f t="array" ref="I328">IF(C328&lt;&gt;"",IF(AND(OR(V328=V327,W328=W327),F328=F327,K328=K327,N328=N327),I327,MAX(IF(C328=C$6:$C327,$I$6:I327))+1),"")</f>
        <v/>
      </c>
      <c r="J328" s="457" t="str">
        <f t="shared" si="177"/>
        <v/>
      </c>
      <c r="K328" s="1065"/>
      <c r="L328" s="459" t="str">
        <f>IF($K328&gt;0,VLOOKUP($K328,NV!$B$4:$C$33,2,0),"")</f>
        <v/>
      </c>
      <c r="M328" s="460"/>
      <c r="N328" s="461" t="str">
        <f t="shared" si="191"/>
        <v/>
      </c>
      <c r="O328" s="458"/>
      <c r="P328" s="458"/>
      <c r="Q328" s="461" t="str">
        <f t="shared" si="192"/>
        <v/>
      </c>
      <c r="R328" s="458"/>
      <c r="S328" s="458"/>
      <c r="T328" s="462" t="str">
        <f>IFERROR(INDEX(NX!$L$9:$L$168,MATCH($A328&amp;$P328,NX!$B$9:$B$169,0)),"")</f>
        <v/>
      </c>
      <c r="U328" s="458"/>
      <c r="V328" s="463"/>
      <c r="W328" s="463"/>
      <c r="X328" s="464"/>
      <c r="Y328" s="452" t="str">
        <f t="shared" si="193"/>
        <v/>
      </c>
      <c r="Z328" s="452" t="str">
        <f t="shared" si="194"/>
        <v/>
      </c>
      <c r="AA328" s="465" t="str">
        <f t="shared" si="178"/>
        <v>Trùng mã</v>
      </c>
      <c r="AB328" s="466"/>
      <c r="AC328" s="467">
        <f t="shared" si="179"/>
        <v>0</v>
      </c>
      <c r="AD328" s="468" t="str">
        <f t="shared" si="195"/>
        <v/>
      </c>
      <c r="AE328" s="468" t="str">
        <f t="shared" si="196"/>
        <v/>
      </c>
      <c r="AF328" s="469" t="str">
        <f t="shared" si="197"/>
        <v/>
      </c>
      <c r="AG328" s="468" t="str">
        <f t="shared" si="198"/>
        <v/>
      </c>
      <c r="AH328" s="470" t="str">
        <f t="shared" si="180"/>
        <v/>
      </c>
      <c r="AI328" s="471" t="str">
        <f>IF($AB328&lt;&gt;"",VLOOKUP($M328,DMKH!$B$6:$F$1822,3,0),"")</f>
        <v/>
      </c>
      <c r="AJ328" s="472">
        <f t="shared" ref="AJ328:AJ391" si="199">IF(AND(H328=H329,V328=V329),W329,IF(AND(H328=H329,W328=W329),V329,""))</f>
        <v>0</v>
      </c>
      <c r="AK328" s="472">
        <f t="shared" ref="AK328:AK391" si="200">IF(AND(H328=H329,V328=V329),X329,IF(AND(H328=H329,W328=W329),X329,""))</f>
        <v>0</v>
      </c>
      <c r="AL328" s="473">
        <f t="shared" si="181"/>
        <v>0</v>
      </c>
      <c r="AM328" s="473" t="str">
        <f t="shared" si="182"/>
        <v/>
      </c>
      <c r="AN328" s="474" t="str">
        <f t="shared" si="183"/>
        <v/>
      </c>
      <c r="AO328" s="475" t="str">
        <f t="shared" si="184"/>
        <v/>
      </c>
      <c r="AP328" s="475" t="str">
        <f t="shared" si="185"/>
        <v/>
      </c>
      <c r="AQ328" s="475" t="str">
        <f t="shared" si="186"/>
        <v>0-</v>
      </c>
      <c r="AR328" s="475" t="str">
        <f t="shared" si="187"/>
        <v>0-</v>
      </c>
      <c r="AS328" s="475" t="str">
        <f t="shared" ref="AS328:AS391" si="201">IF(LEFT($J328,1)="n",A328&amp;P328,"")</f>
        <v/>
      </c>
      <c r="AT328" s="475" t="str">
        <f t="shared" ref="AT328:AT391" si="202">IF(LEFT($J328,1)="x",A328&amp;P328,"")</f>
        <v/>
      </c>
      <c r="AU328" s="475" t="str">
        <f t="shared" si="188"/>
        <v>0</v>
      </c>
      <c r="AV328" s="475" t="str">
        <f t="shared" si="189"/>
        <v>0</v>
      </c>
      <c r="AW328" s="475" t="str">
        <f t="shared" si="190"/>
        <v>0--</v>
      </c>
    </row>
    <row r="329" spans="1:49">
      <c r="A329" s="452">
        <f t="shared" si="175"/>
        <v>0</v>
      </c>
      <c r="B329" s="476"/>
      <c r="C329" s="476"/>
      <c r="D329" s="463"/>
      <c r="E329" s="463"/>
      <c r="F329" s="455"/>
      <c r="G329" s="456" t="str">
        <f t="array" ref="G329">IF(B329&lt;&gt;"",IF(AND(OR(V329=V328,W329=W328),F329=F328,K329=K328,N329=N328),G328,MAX(IF(B329=B$6:$B328,$G$6:G328))+1),"")</f>
        <v/>
      </c>
      <c r="H329" s="457" t="str">
        <f t="shared" si="176"/>
        <v/>
      </c>
      <c r="I329" s="457" t="str">
        <f t="array" ref="I329">IF(C329&lt;&gt;"",IF(AND(OR(V329=V328,W329=W328),F329=F328,K329=K328,N329=N328),I328,MAX(IF(C329=C$6:$C328,$I$6:I328))+1),"")</f>
        <v/>
      </c>
      <c r="J329" s="457" t="str">
        <f t="shared" si="177"/>
        <v/>
      </c>
      <c r="K329" s="1065"/>
      <c r="L329" s="459" t="str">
        <f>IF($K329&gt;0,VLOOKUP($K329,NV!$B$4:$C$33,2,0),"")</f>
        <v/>
      </c>
      <c r="M329" s="488"/>
      <c r="N329" s="461" t="str">
        <f t="shared" si="191"/>
        <v/>
      </c>
      <c r="O329" s="458"/>
      <c r="P329" s="458"/>
      <c r="Q329" s="461" t="str">
        <f t="shared" si="192"/>
        <v/>
      </c>
      <c r="R329" s="458"/>
      <c r="S329" s="458"/>
      <c r="T329" s="462" t="str">
        <f>IFERROR(INDEX(NX!$L$9:$L$168,MATCH($A329&amp;$P329,NX!$B$9:$B$169,0)),"")</f>
        <v/>
      </c>
      <c r="U329" s="458"/>
      <c r="V329" s="463"/>
      <c r="W329" s="463"/>
      <c r="X329" s="464"/>
      <c r="Y329" s="452" t="str">
        <f t="shared" si="193"/>
        <v/>
      </c>
      <c r="Z329" s="452" t="str">
        <f t="shared" si="194"/>
        <v/>
      </c>
      <c r="AA329" s="465" t="str">
        <f t="shared" si="178"/>
        <v>Trùng mã</v>
      </c>
      <c r="AB329" s="466"/>
      <c r="AC329" s="467">
        <f t="shared" si="179"/>
        <v>0</v>
      </c>
      <c r="AD329" s="468" t="str">
        <f t="shared" si="195"/>
        <v/>
      </c>
      <c r="AE329" s="468" t="str">
        <f t="shared" si="196"/>
        <v/>
      </c>
      <c r="AF329" s="469" t="str">
        <f t="shared" si="197"/>
        <v/>
      </c>
      <c r="AG329" s="468" t="str">
        <f t="shared" si="198"/>
        <v/>
      </c>
      <c r="AH329" s="470" t="str">
        <f t="shared" si="180"/>
        <v/>
      </c>
      <c r="AI329" s="471" t="str">
        <f>IF($AB329&lt;&gt;"",VLOOKUP($M329,DMKH!$B$6:$F$1822,3,0),"")</f>
        <v/>
      </c>
      <c r="AJ329" s="472">
        <f t="shared" si="199"/>
        <v>0</v>
      </c>
      <c r="AK329" s="472">
        <f t="shared" si="200"/>
        <v>0</v>
      </c>
      <c r="AL329" s="473">
        <f t="shared" si="181"/>
        <v>0</v>
      </c>
      <c r="AM329" s="473" t="str">
        <f t="shared" si="182"/>
        <v/>
      </c>
      <c r="AN329" s="474" t="str">
        <f t="shared" si="183"/>
        <v/>
      </c>
      <c r="AO329" s="475" t="str">
        <f t="shared" si="184"/>
        <v/>
      </c>
      <c r="AP329" s="475" t="str">
        <f t="shared" si="185"/>
        <v/>
      </c>
      <c r="AQ329" s="475" t="str">
        <f t="shared" si="186"/>
        <v>0-</v>
      </c>
      <c r="AR329" s="475" t="str">
        <f t="shared" si="187"/>
        <v>0-</v>
      </c>
      <c r="AS329" s="475" t="str">
        <f t="shared" si="201"/>
        <v/>
      </c>
      <c r="AT329" s="475" t="str">
        <f t="shared" si="202"/>
        <v/>
      </c>
      <c r="AU329" s="475" t="str">
        <f t="shared" si="188"/>
        <v>0</v>
      </c>
      <c r="AV329" s="475" t="str">
        <f t="shared" si="189"/>
        <v>0</v>
      </c>
      <c r="AW329" s="475" t="str">
        <f t="shared" si="190"/>
        <v>0--</v>
      </c>
    </row>
    <row r="330" spans="1:49">
      <c r="A330" s="452">
        <f t="shared" si="175"/>
        <v>0</v>
      </c>
      <c r="B330" s="476"/>
      <c r="C330" s="476"/>
      <c r="D330" s="463"/>
      <c r="E330" s="463"/>
      <c r="F330" s="455"/>
      <c r="G330" s="456" t="str">
        <f t="array" ref="G330">IF(B330&lt;&gt;"",IF(AND(OR(V330=V329,W330=W329),F330=F329,K330=K329,N330=N329),G329,MAX(IF(B330=B$6:$B329,$G$6:G329))+1),"")</f>
        <v/>
      </c>
      <c r="H330" s="457" t="str">
        <f t="shared" si="176"/>
        <v/>
      </c>
      <c r="I330" s="457" t="str">
        <f t="array" ref="I330">IF(C330&lt;&gt;"",IF(AND(OR(V330=V329,W330=W329),F330=F329,K330=K329,N330=N329),I329,MAX(IF(C330=C$6:$C329,$I$6:I329))+1),"")</f>
        <v/>
      </c>
      <c r="J330" s="457" t="str">
        <f t="shared" si="177"/>
        <v/>
      </c>
      <c r="K330" s="1065"/>
      <c r="L330" s="459" t="str">
        <f>IF($K330&gt;0,VLOOKUP($K330,NV!$B$4:$C$33,2,0),"")</f>
        <v/>
      </c>
      <c r="M330" s="488"/>
      <c r="N330" s="461" t="str">
        <f t="shared" si="191"/>
        <v/>
      </c>
      <c r="O330" s="458"/>
      <c r="P330" s="458"/>
      <c r="Q330" s="461" t="str">
        <f t="shared" si="192"/>
        <v/>
      </c>
      <c r="R330" s="458"/>
      <c r="S330" s="458"/>
      <c r="T330" s="462" t="str">
        <f>IFERROR(INDEX(NX!$L$9:$L$168,MATCH($A330&amp;$P330,NX!$B$9:$B$169,0)),"")</f>
        <v/>
      </c>
      <c r="U330" s="458"/>
      <c r="V330" s="463"/>
      <c r="W330" s="463"/>
      <c r="X330" s="464"/>
      <c r="Y330" s="452" t="str">
        <f t="shared" si="193"/>
        <v/>
      </c>
      <c r="Z330" s="452" t="str">
        <f t="shared" si="194"/>
        <v/>
      </c>
      <c r="AA330" s="465" t="str">
        <f t="shared" si="178"/>
        <v>Trùng mã</v>
      </c>
      <c r="AB330" s="466"/>
      <c r="AC330" s="467">
        <f t="shared" si="179"/>
        <v>0</v>
      </c>
      <c r="AD330" s="468" t="str">
        <f t="shared" si="195"/>
        <v/>
      </c>
      <c r="AE330" s="468" t="str">
        <f t="shared" si="196"/>
        <v/>
      </c>
      <c r="AF330" s="469" t="str">
        <f t="shared" si="197"/>
        <v/>
      </c>
      <c r="AG330" s="468" t="str">
        <f t="shared" si="198"/>
        <v/>
      </c>
      <c r="AH330" s="470" t="str">
        <f t="shared" si="180"/>
        <v/>
      </c>
      <c r="AI330" s="471" t="str">
        <f>IF($AB330&lt;&gt;"",VLOOKUP($M330,DMKH!$B$6:$F$1822,3,0),"")</f>
        <v/>
      </c>
      <c r="AJ330" s="472">
        <f t="shared" si="199"/>
        <v>0</v>
      </c>
      <c r="AK330" s="472">
        <f t="shared" si="200"/>
        <v>0</v>
      </c>
      <c r="AL330" s="473">
        <f t="shared" si="181"/>
        <v>0</v>
      </c>
      <c r="AM330" s="473" t="str">
        <f t="shared" si="182"/>
        <v/>
      </c>
      <c r="AN330" s="474" t="str">
        <f t="shared" si="183"/>
        <v/>
      </c>
      <c r="AO330" s="475" t="str">
        <f t="shared" si="184"/>
        <v/>
      </c>
      <c r="AP330" s="475" t="str">
        <f t="shared" si="185"/>
        <v/>
      </c>
      <c r="AQ330" s="475" t="str">
        <f t="shared" si="186"/>
        <v>0-</v>
      </c>
      <c r="AR330" s="475" t="str">
        <f t="shared" si="187"/>
        <v>0-</v>
      </c>
      <c r="AS330" s="475" t="str">
        <f t="shared" si="201"/>
        <v/>
      </c>
      <c r="AT330" s="475" t="str">
        <f t="shared" si="202"/>
        <v/>
      </c>
      <c r="AU330" s="475" t="str">
        <f t="shared" si="188"/>
        <v>0</v>
      </c>
      <c r="AV330" s="475" t="str">
        <f t="shared" si="189"/>
        <v>0</v>
      </c>
      <c r="AW330" s="475" t="str">
        <f t="shared" si="190"/>
        <v>0--</v>
      </c>
    </row>
    <row r="331" spans="1:49">
      <c r="A331" s="452">
        <f t="shared" si="175"/>
        <v>0</v>
      </c>
      <c r="B331" s="476"/>
      <c r="C331" s="476"/>
      <c r="D331" s="463"/>
      <c r="E331" s="463"/>
      <c r="F331" s="455"/>
      <c r="G331" s="456" t="str">
        <f t="array" ref="G331">IF(B331&lt;&gt;"",IF(AND(OR(V331=V330,W331=W330),F331=F330,K331=K330,N331=N330),G330,MAX(IF(B331=B$6:$B330,$G$6:G330))+1),"")</f>
        <v/>
      </c>
      <c r="H331" s="457" t="str">
        <f t="shared" si="176"/>
        <v/>
      </c>
      <c r="I331" s="457" t="str">
        <f t="array" ref="I331">IF(C331&lt;&gt;"",IF(AND(OR(V331=V330,W331=W330),F331=F330,K331=K330,N331=N330),I330,MAX(IF(C331=C$6:$C330,$I$6:I330))+1),"")</f>
        <v/>
      </c>
      <c r="J331" s="457" t="str">
        <f t="shared" si="177"/>
        <v/>
      </c>
      <c r="K331" s="1065"/>
      <c r="L331" s="459" t="str">
        <f>IF($K331&gt;0,VLOOKUP($K331,NV!$B$4:$C$33,2,0),"")</f>
        <v/>
      </c>
      <c r="M331" s="460"/>
      <c r="N331" s="461" t="str">
        <f t="shared" si="191"/>
        <v/>
      </c>
      <c r="O331" s="458"/>
      <c r="P331" s="458"/>
      <c r="Q331" s="461" t="str">
        <f t="shared" si="192"/>
        <v/>
      </c>
      <c r="R331" s="458"/>
      <c r="S331" s="458"/>
      <c r="T331" s="462" t="str">
        <f>IFERROR(INDEX(NX!$L$9:$L$168,MATCH($A331&amp;$P331,NX!$B$9:$B$169,0)),"")</f>
        <v/>
      </c>
      <c r="U331" s="458"/>
      <c r="V331" s="463"/>
      <c r="W331" s="463"/>
      <c r="X331" s="464"/>
      <c r="Y331" s="452" t="str">
        <f t="shared" si="193"/>
        <v/>
      </c>
      <c r="Z331" s="452" t="str">
        <f t="shared" si="194"/>
        <v/>
      </c>
      <c r="AA331" s="465" t="str">
        <f t="shared" si="178"/>
        <v>Trùng mã</v>
      </c>
      <c r="AB331" s="466"/>
      <c r="AC331" s="467">
        <f t="shared" si="179"/>
        <v>0</v>
      </c>
      <c r="AD331" s="468" t="str">
        <f t="shared" si="195"/>
        <v/>
      </c>
      <c r="AE331" s="468" t="str">
        <f t="shared" si="196"/>
        <v/>
      </c>
      <c r="AF331" s="469" t="str">
        <f t="shared" si="197"/>
        <v/>
      </c>
      <c r="AG331" s="468" t="str">
        <f t="shared" si="198"/>
        <v/>
      </c>
      <c r="AH331" s="470" t="str">
        <f t="shared" si="180"/>
        <v/>
      </c>
      <c r="AI331" s="471" t="str">
        <f>IF($AB331&lt;&gt;"",VLOOKUP($M331,DMKH!$B$6:$F$1822,3,0),"")</f>
        <v/>
      </c>
      <c r="AJ331" s="472">
        <f t="shared" si="199"/>
        <v>0</v>
      </c>
      <c r="AK331" s="472">
        <f t="shared" si="200"/>
        <v>0</v>
      </c>
      <c r="AL331" s="473">
        <f t="shared" si="181"/>
        <v>0</v>
      </c>
      <c r="AM331" s="473" t="str">
        <f t="shared" si="182"/>
        <v/>
      </c>
      <c r="AN331" s="474" t="str">
        <f t="shared" si="183"/>
        <v/>
      </c>
      <c r="AO331" s="475" t="str">
        <f t="shared" si="184"/>
        <v/>
      </c>
      <c r="AP331" s="475" t="str">
        <f t="shared" si="185"/>
        <v/>
      </c>
      <c r="AQ331" s="475" t="str">
        <f t="shared" si="186"/>
        <v>0-</v>
      </c>
      <c r="AR331" s="475" t="str">
        <f t="shared" si="187"/>
        <v>0-</v>
      </c>
      <c r="AS331" s="475" t="str">
        <f t="shared" si="201"/>
        <v/>
      </c>
      <c r="AT331" s="475" t="str">
        <f t="shared" si="202"/>
        <v/>
      </c>
      <c r="AU331" s="475" t="str">
        <f t="shared" si="188"/>
        <v>0</v>
      </c>
      <c r="AV331" s="475" t="str">
        <f t="shared" si="189"/>
        <v>0</v>
      </c>
      <c r="AW331" s="475" t="str">
        <f t="shared" si="190"/>
        <v>0--</v>
      </c>
    </row>
    <row r="332" spans="1:49">
      <c r="A332" s="452">
        <f t="shared" si="175"/>
        <v>0</v>
      </c>
      <c r="B332" s="476"/>
      <c r="C332" s="476"/>
      <c r="D332" s="463"/>
      <c r="E332" s="463"/>
      <c r="F332" s="455"/>
      <c r="G332" s="456" t="str">
        <f t="array" ref="G332">IF(B332&lt;&gt;"",IF(AND(OR(V332=V331,W332=W331),F332=F331,K332=K331,N332=N331),G331,MAX(IF(B332=B$6:$B331,$G$6:G331))+1),"")</f>
        <v/>
      </c>
      <c r="H332" s="457" t="str">
        <f t="shared" si="176"/>
        <v/>
      </c>
      <c r="I332" s="457" t="str">
        <f t="array" ref="I332">IF(C332&lt;&gt;"",IF(AND(OR(V332=V331,W332=W331),F332=F331,K332=K331,N332=N331),I331,MAX(IF(C332=C$6:$C331,$I$6:I331))+1),"")</f>
        <v/>
      </c>
      <c r="J332" s="457" t="str">
        <f t="shared" si="177"/>
        <v/>
      </c>
      <c r="K332" s="1065"/>
      <c r="L332" s="459" t="str">
        <f>IF($K332&gt;0,VLOOKUP($K332,NV!$B$4:$C$33,2,0),"")</f>
        <v/>
      </c>
      <c r="M332" s="460"/>
      <c r="N332" s="461" t="str">
        <f t="shared" si="191"/>
        <v/>
      </c>
      <c r="O332" s="458"/>
      <c r="P332" s="458"/>
      <c r="Q332" s="461" t="str">
        <f t="shared" si="192"/>
        <v/>
      </c>
      <c r="R332" s="458"/>
      <c r="S332" s="458"/>
      <c r="T332" s="462" t="str">
        <f>IFERROR(INDEX(NX!$L$9:$L$168,MATCH($A332&amp;$P332,NX!$B$9:$B$169,0)),"")</f>
        <v/>
      </c>
      <c r="U332" s="458"/>
      <c r="V332" s="463"/>
      <c r="W332" s="463"/>
      <c r="X332" s="464"/>
      <c r="Y332" s="452" t="str">
        <f t="shared" si="193"/>
        <v/>
      </c>
      <c r="Z332" s="452" t="str">
        <f t="shared" si="194"/>
        <v/>
      </c>
      <c r="AA332" s="465" t="str">
        <f t="shared" si="178"/>
        <v>Trùng mã</v>
      </c>
      <c r="AB332" s="466"/>
      <c r="AC332" s="467">
        <f t="shared" si="179"/>
        <v>0</v>
      </c>
      <c r="AD332" s="468" t="str">
        <f t="shared" si="195"/>
        <v/>
      </c>
      <c r="AE332" s="468" t="str">
        <f t="shared" si="196"/>
        <v/>
      </c>
      <c r="AF332" s="469" t="str">
        <f t="shared" si="197"/>
        <v/>
      </c>
      <c r="AG332" s="468" t="str">
        <f t="shared" si="198"/>
        <v/>
      </c>
      <c r="AH332" s="470" t="str">
        <f t="shared" si="180"/>
        <v/>
      </c>
      <c r="AI332" s="471" t="str">
        <f>IF($AB332&lt;&gt;"",VLOOKUP($M332,DMKH!$B$6:$F$1822,3,0),"")</f>
        <v/>
      </c>
      <c r="AJ332" s="472">
        <f t="shared" si="199"/>
        <v>0</v>
      </c>
      <c r="AK332" s="472">
        <f t="shared" si="200"/>
        <v>0</v>
      </c>
      <c r="AL332" s="473">
        <f t="shared" si="181"/>
        <v>0</v>
      </c>
      <c r="AM332" s="473" t="str">
        <f t="shared" si="182"/>
        <v/>
      </c>
      <c r="AN332" s="474" t="str">
        <f t="shared" si="183"/>
        <v/>
      </c>
      <c r="AO332" s="475" t="str">
        <f t="shared" si="184"/>
        <v/>
      </c>
      <c r="AP332" s="475" t="str">
        <f t="shared" si="185"/>
        <v/>
      </c>
      <c r="AQ332" s="475" t="str">
        <f t="shared" si="186"/>
        <v>0-</v>
      </c>
      <c r="AR332" s="475" t="str">
        <f t="shared" si="187"/>
        <v>0-</v>
      </c>
      <c r="AS332" s="475" t="str">
        <f t="shared" si="201"/>
        <v/>
      </c>
      <c r="AT332" s="475" t="str">
        <f t="shared" si="202"/>
        <v/>
      </c>
      <c r="AU332" s="475" t="str">
        <f t="shared" si="188"/>
        <v>0</v>
      </c>
      <c r="AV332" s="475" t="str">
        <f t="shared" si="189"/>
        <v>0</v>
      </c>
      <c r="AW332" s="475" t="str">
        <f t="shared" si="190"/>
        <v>0--</v>
      </c>
    </row>
    <row r="333" spans="1:49">
      <c r="A333" s="452">
        <f t="shared" si="175"/>
        <v>0</v>
      </c>
      <c r="B333" s="476"/>
      <c r="C333" s="476"/>
      <c r="D333" s="463"/>
      <c r="E333" s="463"/>
      <c r="F333" s="455"/>
      <c r="G333" s="456" t="str">
        <f t="array" ref="G333">IF(B333&lt;&gt;"",IF(AND(OR(V333=V332,W333=W332),F333=F332,K333=K332,N333=N332),G332,MAX(IF(B333=B$6:$B332,$G$6:G332))+1),"")</f>
        <v/>
      </c>
      <c r="H333" s="457" t="str">
        <f t="shared" si="176"/>
        <v/>
      </c>
      <c r="I333" s="457" t="str">
        <f t="array" ref="I333">IF(C333&lt;&gt;"",IF(AND(OR(V333=V332,W333=W332),F333=F332,K333=K332,N333=N332),I332,MAX(IF(C333=C$6:$C332,$I$6:I332))+1),"")</f>
        <v/>
      </c>
      <c r="J333" s="457" t="str">
        <f t="shared" si="177"/>
        <v/>
      </c>
      <c r="K333" s="1065"/>
      <c r="L333" s="459" t="str">
        <f>IF($K333&gt;0,VLOOKUP($K333,NV!$B$4:$C$33,2,0),"")</f>
        <v/>
      </c>
      <c r="M333" s="460"/>
      <c r="N333" s="461" t="str">
        <f t="shared" si="191"/>
        <v/>
      </c>
      <c r="O333" s="458"/>
      <c r="P333" s="458"/>
      <c r="Q333" s="461" t="str">
        <f t="shared" si="192"/>
        <v/>
      </c>
      <c r="R333" s="458"/>
      <c r="S333" s="458"/>
      <c r="T333" s="462" t="str">
        <f>IFERROR(INDEX(NX!$L$9:$L$168,MATCH($A333&amp;$P333,NX!$B$9:$B$169,0)),"")</f>
        <v/>
      </c>
      <c r="U333" s="458"/>
      <c r="V333" s="463"/>
      <c r="W333" s="463"/>
      <c r="X333" s="464"/>
      <c r="Y333" s="452" t="str">
        <f t="shared" si="193"/>
        <v/>
      </c>
      <c r="Z333" s="452" t="str">
        <f t="shared" si="194"/>
        <v/>
      </c>
      <c r="AA333" s="465" t="str">
        <f t="shared" si="178"/>
        <v>Trùng mã</v>
      </c>
      <c r="AB333" s="466"/>
      <c r="AC333" s="467">
        <f t="shared" si="179"/>
        <v>0</v>
      </c>
      <c r="AD333" s="468" t="str">
        <f t="shared" si="195"/>
        <v/>
      </c>
      <c r="AE333" s="468" t="str">
        <f t="shared" si="196"/>
        <v/>
      </c>
      <c r="AF333" s="469" t="str">
        <f t="shared" si="197"/>
        <v/>
      </c>
      <c r="AG333" s="468" t="str">
        <f t="shared" si="198"/>
        <v/>
      </c>
      <c r="AH333" s="470" t="str">
        <f t="shared" si="180"/>
        <v/>
      </c>
      <c r="AI333" s="471" t="str">
        <f>IF($AB333&lt;&gt;"",VLOOKUP($M333,DMKH!$B$6:$F$1822,3,0),"")</f>
        <v/>
      </c>
      <c r="AJ333" s="472">
        <f t="shared" si="199"/>
        <v>0</v>
      </c>
      <c r="AK333" s="472">
        <f t="shared" si="200"/>
        <v>0</v>
      </c>
      <c r="AL333" s="473">
        <f t="shared" si="181"/>
        <v>0</v>
      </c>
      <c r="AM333" s="473" t="str">
        <f t="shared" si="182"/>
        <v/>
      </c>
      <c r="AN333" s="474" t="str">
        <f t="shared" si="183"/>
        <v/>
      </c>
      <c r="AO333" s="475" t="str">
        <f t="shared" si="184"/>
        <v/>
      </c>
      <c r="AP333" s="475" t="str">
        <f t="shared" si="185"/>
        <v/>
      </c>
      <c r="AQ333" s="475" t="str">
        <f t="shared" si="186"/>
        <v>0-</v>
      </c>
      <c r="AR333" s="475" t="str">
        <f t="shared" si="187"/>
        <v>0-</v>
      </c>
      <c r="AS333" s="475" t="str">
        <f t="shared" si="201"/>
        <v/>
      </c>
      <c r="AT333" s="475" t="str">
        <f t="shared" si="202"/>
        <v/>
      </c>
      <c r="AU333" s="475" t="str">
        <f t="shared" si="188"/>
        <v>0</v>
      </c>
      <c r="AV333" s="475" t="str">
        <f t="shared" si="189"/>
        <v>0</v>
      </c>
      <c r="AW333" s="475" t="str">
        <f t="shared" si="190"/>
        <v>0--</v>
      </c>
    </row>
    <row r="334" spans="1:49">
      <c r="A334" s="452">
        <f t="shared" si="175"/>
        <v>0</v>
      </c>
      <c r="B334" s="476"/>
      <c r="C334" s="476"/>
      <c r="D334" s="463"/>
      <c r="E334" s="463"/>
      <c r="F334" s="455"/>
      <c r="G334" s="456" t="str">
        <f t="array" ref="G334">IF(B334&lt;&gt;"",IF(AND(OR(V334=V333,W334=W333),F334=F333,K334=K333,N334=N333),G333,MAX(IF(B334=B$6:$B333,$G$6:G333))+1),"")</f>
        <v/>
      </c>
      <c r="H334" s="457" t="str">
        <f t="shared" si="176"/>
        <v/>
      </c>
      <c r="I334" s="457" t="str">
        <f t="array" ref="I334">IF(C334&lt;&gt;"",IF(AND(OR(V334=V333,W334=W333),F334=F333,K334=K333,N334=N333),I333,MAX(IF(C334=C$6:$C333,$I$6:I333))+1),"")</f>
        <v/>
      </c>
      <c r="J334" s="457" t="str">
        <f t="shared" si="177"/>
        <v/>
      </c>
      <c r="K334" s="1065"/>
      <c r="L334" s="459" t="str">
        <f>IF($K334&gt;0,VLOOKUP($K334,NV!$B$4:$C$33,2,0),"")</f>
        <v/>
      </c>
      <c r="M334" s="460"/>
      <c r="N334" s="461" t="str">
        <f t="shared" si="191"/>
        <v/>
      </c>
      <c r="O334" s="458"/>
      <c r="P334" s="458"/>
      <c r="Q334" s="461" t="str">
        <f t="shared" si="192"/>
        <v/>
      </c>
      <c r="R334" s="458"/>
      <c r="S334" s="458"/>
      <c r="T334" s="462" t="str">
        <f>IFERROR(INDEX(NX!$L$9:$L$168,MATCH($A334&amp;$P334,NX!$B$9:$B$169,0)),"")</f>
        <v/>
      </c>
      <c r="U334" s="458"/>
      <c r="V334" s="463"/>
      <c r="W334" s="463"/>
      <c r="X334" s="464"/>
      <c r="Y334" s="452" t="str">
        <f t="shared" si="193"/>
        <v/>
      </c>
      <c r="Z334" s="452" t="str">
        <f t="shared" si="194"/>
        <v/>
      </c>
      <c r="AA334" s="465" t="str">
        <f t="shared" si="178"/>
        <v>Trùng mã</v>
      </c>
      <c r="AB334" s="466"/>
      <c r="AC334" s="467">
        <f t="shared" si="179"/>
        <v>0</v>
      </c>
      <c r="AD334" s="468" t="str">
        <f t="shared" si="195"/>
        <v/>
      </c>
      <c r="AE334" s="468" t="str">
        <f t="shared" si="196"/>
        <v/>
      </c>
      <c r="AF334" s="469" t="str">
        <f t="shared" si="197"/>
        <v/>
      </c>
      <c r="AG334" s="468" t="str">
        <f t="shared" si="198"/>
        <v/>
      </c>
      <c r="AH334" s="470" t="str">
        <f t="shared" si="180"/>
        <v/>
      </c>
      <c r="AI334" s="471" t="str">
        <f>IF($AB334&lt;&gt;"",VLOOKUP($M334,DMKH!$B$6:$F$1822,3,0),"")</f>
        <v/>
      </c>
      <c r="AJ334" s="472">
        <f t="shared" si="199"/>
        <v>0</v>
      </c>
      <c r="AK334" s="472">
        <f t="shared" si="200"/>
        <v>0</v>
      </c>
      <c r="AL334" s="473">
        <f t="shared" si="181"/>
        <v>0</v>
      </c>
      <c r="AM334" s="473" t="str">
        <f t="shared" si="182"/>
        <v/>
      </c>
      <c r="AN334" s="474" t="str">
        <f t="shared" si="183"/>
        <v/>
      </c>
      <c r="AO334" s="475" t="str">
        <f t="shared" si="184"/>
        <v/>
      </c>
      <c r="AP334" s="475" t="str">
        <f t="shared" si="185"/>
        <v/>
      </c>
      <c r="AQ334" s="475" t="str">
        <f t="shared" si="186"/>
        <v>0-</v>
      </c>
      <c r="AR334" s="475" t="str">
        <f t="shared" si="187"/>
        <v>0-</v>
      </c>
      <c r="AS334" s="475" t="str">
        <f t="shared" si="201"/>
        <v/>
      </c>
      <c r="AT334" s="475" t="str">
        <f t="shared" si="202"/>
        <v/>
      </c>
      <c r="AU334" s="475" t="str">
        <f t="shared" si="188"/>
        <v>0</v>
      </c>
      <c r="AV334" s="475" t="str">
        <f t="shared" si="189"/>
        <v>0</v>
      </c>
      <c r="AW334" s="475" t="str">
        <f t="shared" si="190"/>
        <v>0--</v>
      </c>
    </row>
    <row r="335" spans="1:49">
      <c r="A335" s="452">
        <f t="shared" si="175"/>
        <v>0</v>
      </c>
      <c r="B335" s="476"/>
      <c r="C335" s="476"/>
      <c r="D335" s="463"/>
      <c r="E335" s="463"/>
      <c r="F335" s="455"/>
      <c r="G335" s="456" t="str">
        <f t="array" ref="G335">IF(B335&lt;&gt;"",IF(AND(OR(V335=V334,W335=W334),F335=F334,K335=K334,N335=N334),G334,MAX(IF(B335=B$6:$B334,$G$6:G334))+1),"")</f>
        <v/>
      </c>
      <c r="H335" s="457" t="str">
        <f t="shared" si="176"/>
        <v/>
      </c>
      <c r="I335" s="457" t="str">
        <f t="array" ref="I335">IF(C335&lt;&gt;"",IF(AND(OR(V335=V334,W335=W334),F335=F334,K335=K334,N335=N334),I334,MAX(IF(C335=C$6:$C334,$I$6:I334))+1),"")</f>
        <v/>
      </c>
      <c r="J335" s="457" t="str">
        <f t="shared" si="177"/>
        <v/>
      </c>
      <c r="K335" s="1065"/>
      <c r="L335" s="459" t="str">
        <f>IF($K335&gt;0,VLOOKUP($K335,NV!$B$4:$C$33,2,0),"")</f>
        <v/>
      </c>
      <c r="M335" s="460"/>
      <c r="N335" s="461" t="str">
        <f t="shared" si="191"/>
        <v/>
      </c>
      <c r="O335" s="458"/>
      <c r="P335" s="458"/>
      <c r="Q335" s="461" t="str">
        <f t="shared" si="192"/>
        <v/>
      </c>
      <c r="R335" s="458"/>
      <c r="S335" s="458"/>
      <c r="T335" s="462" t="str">
        <f>IFERROR(INDEX(NX!$L$9:$L$168,MATCH($A335&amp;$P335,NX!$B$9:$B$169,0)),"")</f>
        <v/>
      </c>
      <c r="U335" s="458"/>
      <c r="V335" s="463"/>
      <c r="W335" s="463"/>
      <c r="X335" s="464"/>
      <c r="Y335" s="452" t="str">
        <f t="shared" si="193"/>
        <v/>
      </c>
      <c r="Z335" s="452" t="str">
        <f t="shared" si="194"/>
        <v/>
      </c>
      <c r="AA335" s="465" t="str">
        <f t="shared" si="178"/>
        <v>Trùng mã</v>
      </c>
      <c r="AB335" s="466"/>
      <c r="AC335" s="467">
        <f t="shared" si="179"/>
        <v>0</v>
      </c>
      <c r="AD335" s="468" t="str">
        <f t="shared" si="195"/>
        <v/>
      </c>
      <c r="AE335" s="468" t="str">
        <f t="shared" si="196"/>
        <v/>
      </c>
      <c r="AF335" s="469" t="str">
        <f t="shared" si="197"/>
        <v/>
      </c>
      <c r="AG335" s="468" t="str">
        <f t="shared" si="198"/>
        <v/>
      </c>
      <c r="AH335" s="470" t="str">
        <f t="shared" si="180"/>
        <v/>
      </c>
      <c r="AI335" s="471" t="str">
        <f>IF($AB335&lt;&gt;"",VLOOKUP($M335,DMKH!$B$6:$F$1822,3,0),"")</f>
        <v/>
      </c>
      <c r="AJ335" s="472">
        <f t="shared" si="199"/>
        <v>0</v>
      </c>
      <c r="AK335" s="472">
        <f t="shared" si="200"/>
        <v>0</v>
      </c>
      <c r="AL335" s="473">
        <f t="shared" si="181"/>
        <v>0</v>
      </c>
      <c r="AM335" s="473" t="str">
        <f t="shared" si="182"/>
        <v/>
      </c>
      <c r="AN335" s="474" t="str">
        <f t="shared" si="183"/>
        <v/>
      </c>
      <c r="AO335" s="475" t="str">
        <f t="shared" si="184"/>
        <v/>
      </c>
      <c r="AP335" s="475" t="str">
        <f t="shared" si="185"/>
        <v/>
      </c>
      <c r="AQ335" s="475" t="str">
        <f t="shared" si="186"/>
        <v>0-</v>
      </c>
      <c r="AR335" s="475" t="str">
        <f t="shared" si="187"/>
        <v>0-</v>
      </c>
      <c r="AS335" s="475" t="str">
        <f t="shared" si="201"/>
        <v/>
      </c>
      <c r="AT335" s="475" t="str">
        <f t="shared" si="202"/>
        <v/>
      </c>
      <c r="AU335" s="475" t="str">
        <f t="shared" si="188"/>
        <v>0</v>
      </c>
      <c r="AV335" s="475" t="str">
        <f t="shared" si="189"/>
        <v>0</v>
      </c>
      <c r="AW335" s="475" t="str">
        <f t="shared" si="190"/>
        <v>0--</v>
      </c>
    </row>
    <row r="336" spans="1:49">
      <c r="A336" s="452">
        <f t="shared" si="175"/>
        <v>0</v>
      </c>
      <c r="B336" s="476"/>
      <c r="C336" s="476"/>
      <c r="D336" s="463"/>
      <c r="E336" s="463"/>
      <c r="F336" s="455"/>
      <c r="G336" s="456" t="str">
        <f t="array" ref="G336">IF(B336&lt;&gt;"",IF(AND(OR(V336=V335,W336=W335),F336=F335,K336=K335,N336=N335),G335,MAX(IF(B336=B$6:$B335,$G$6:G335))+1),"")</f>
        <v/>
      </c>
      <c r="H336" s="457" t="str">
        <f t="shared" si="176"/>
        <v/>
      </c>
      <c r="I336" s="457" t="str">
        <f t="array" ref="I336">IF(C336&lt;&gt;"",IF(AND(OR(V336=V335,W336=W335),F336=F335,K336=K335,N336=N335),I335,MAX(IF(C336=C$6:$C335,$I$6:I335))+1),"")</f>
        <v/>
      </c>
      <c r="J336" s="457" t="str">
        <f t="shared" si="177"/>
        <v/>
      </c>
      <c r="K336" s="1065"/>
      <c r="L336" s="459" t="str">
        <f>IF($K336&gt;0,VLOOKUP($K336,NV!$B$4:$C$33,2,0),"")</f>
        <v/>
      </c>
      <c r="M336" s="460"/>
      <c r="N336" s="461" t="str">
        <f t="shared" si="191"/>
        <v/>
      </c>
      <c r="O336" s="458"/>
      <c r="P336" s="458"/>
      <c r="Q336" s="461" t="str">
        <f t="shared" si="192"/>
        <v/>
      </c>
      <c r="R336" s="458"/>
      <c r="S336" s="458"/>
      <c r="T336" s="462" t="str">
        <f>IFERROR(INDEX(NX!$L$9:$L$168,MATCH($A336&amp;$P336,NX!$B$9:$B$169,0)),"")</f>
        <v/>
      </c>
      <c r="U336" s="458"/>
      <c r="V336" s="463"/>
      <c r="W336" s="463"/>
      <c r="X336" s="464"/>
      <c r="Y336" s="452" t="str">
        <f t="shared" si="193"/>
        <v/>
      </c>
      <c r="Z336" s="452" t="str">
        <f t="shared" si="194"/>
        <v/>
      </c>
      <c r="AA336" s="465" t="str">
        <f t="shared" si="178"/>
        <v>Trùng mã</v>
      </c>
      <c r="AB336" s="466"/>
      <c r="AC336" s="467">
        <f t="shared" si="179"/>
        <v>0</v>
      </c>
      <c r="AD336" s="468" t="str">
        <f t="shared" si="195"/>
        <v/>
      </c>
      <c r="AE336" s="468" t="str">
        <f t="shared" si="196"/>
        <v/>
      </c>
      <c r="AF336" s="469" t="str">
        <f t="shared" si="197"/>
        <v/>
      </c>
      <c r="AG336" s="468" t="str">
        <f t="shared" si="198"/>
        <v/>
      </c>
      <c r="AH336" s="470" t="str">
        <f t="shared" si="180"/>
        <v/>
      </c>
      <c r="AI336" s="471" t="str">
        <f>IF($AB336&lt;&gt;"",VLOOKUP($M336,DMKH!$B$6:$F$1822,3,0),"")</f>
        <v/>
      </c>
      <c r="AJ336" s="472">
        <f t="shared" si="199"/>
        <v>0</v>
      </c>
      <c r="AK336" s="472">
        <f t="shared" si="200"/>
        <v>0</v>
      </c>
      <c r="AL336" s="473">
        <f t="shared" si="181"/>
        <v>0</v>
      </c>
      <c r="AM336" s="473" t="str">
        <f t="shared" si="182"/>
        <v/>
      </c>
      <c r="AN336" s="474" t="str">
        <f t="shared" si="183"/>
        <v/>
      </c>
      <c r="AO336" s="475" t="str">
        <f t="shared" si="184"/>
        <v/>
      </c>
      <c r="AP336" s="475" t="str">
        <f t="shared" si="185"/>
        <v/>
      </c>
      <c r="AQ336" s="475" t="str">
        <f t="shared" si="186"/>
        <v>0-</v>
      </c>
      <c r="AR336" s="475" t="str">
        <f t="shared" si="187"/>
        <v>0-</v>
      </c>
      <c r="AS336" s="475" t="str">
        <f t="shared" si="201"/>
        <v/>
      </c>
      <c r="AT336" s="475" t="str">
        <f t="shared" si="202"/>
        <v/>
      </c>
      <c r="AU336" s="475" t="str">
        <f t="shared" si="188"/>
        <v>0</v>
      </c>
      <c r="AV336" s="475" t="str">
        <f t="shared" si="189"/>
        <v>0</v>
      </c>
      <c r="AW336" s="475" t="str">
        <f t="shared" si="190"/>
        <v>0--</v>
      </c>
    </row>
    <row r="337" spans="1:49">
      <c r="A337" s="452">
        <f t="shared" si="175"/>
        <v>0</v>
      </c>
      <c r="B337" s="476"/>
      <c r="C337" s="476"/>
      <c r="D337" s="463"/>
      <c r="E337" s="463"/>
      <c r="F337" s="455"/>
      <c r="G337" s="456" t="str">
        <f t="array" ref="G337">IF(B337&lt;&gt;"",IF(AND(OR(V337=V336,W337=W336),F337=F336,K337=K336,N337=N336),G336,MAX(IF(B337=B$6:$B336,$G$6:G336))+1),"")</f>
        <v/>
      </c>
      <c r="H337" s="457" t="str">
        <f t="shared" si="176"/>
        <v/>
      </c>
      <c r="I337" s="457" t="str">
        <f t="array" ref="I337">IF(C337&lt;&gt;"",IF(AND(OR(V337=V336,W337=W336),F337=F336,K337=K336,N337=N336),I336,MAX(IF(C337=C$6:$C336,$I$6:I336))+1),"")</f>
        <v/>
      </c>
      <c r="J337" s="457" t="str">
        <f t="shared" si="177"/>
        <v/>
      </c>
      <c r="K337" s="1065"/>
      <c r="L337" s="459" t="str">
        <f>IF($K337&gt;0,VLOOKUP($K337,NV!$B$4:$C$33,2,0),"")</f>
        <v/>
      </c>
      <c r="M337" s="460"/>
      <c r="N337" s="461" t="str">
        <f t="shared" si="191"/>
        <v/>
      </c>
      <c r="O337" s="458"/>
      <c r="P337" s="458"/>
      <c r="Q337" s="461" t="str">
        <f t="shared" si="192"/>
        <v/>
      </c>
      <c r="R337" s="458"/>
      <c r="S337" s="458"/>
      <c r="T337" s="462" t="str">
        <f>IFERROR(INDEX(NX!$L$9:$L$168,MATCH($A337&amp;$P337,NX!$B$9:$B$169,0)),"")</f>
        <v/>
      </c>
      <c r="U337" s="458"/>
      <c r="V337" s="463"/>
      <c r="W337" s="463"/>
      <c r="X337" s="464"/>
      <c r="Y337" s="452" t="str">
        <f t="shared" si="193"/>
        <v/>
      </c>
      <c r="Z337" s="452" t="str">
        <f t="shared" si="194"/>
        <v/>
      </c>
      <c r="AA337" s="465" t="str">
        <f t="shared" si="178"/>
        <v>Trùng mã</v>
      </c>
      <c r="AB337" s="466"/>
      <c r="AC337" s="467">
        <f t="shared" si="179"/>
        <v>0</v>
      </c>
      <c r="AD337" s="468" t="str">
        <f t="shared" si="195"/>
        <v/>
      </c>
      <c r="AE337" s="468" t="str">
        <f t="shared" si="196"/>
        <v/>
      </c>
      <c r="AF337" s="469" t="str">
        <f t="shared" si="197"/>
        <v/>
      </c>
      <c r="AG337" s="468" t="str">
        <f t="shared" si="198"/>
        <v/>
      </c>
      <c r="AH337" s="470" t="str">
        <f t="shared" si="180"/>
        <v/>
      </c>
      <c r="AI337" s="471" t="str">
        <f>IF($AB337&lt;&gt;"",VLOOKUP($M337,DMKH!$B$6:$F$1822,3,0),"")</f>
        <v/>
      </c>
      <c r="AJ337" s="472">
        <f t="shared" si="199"/>
        <v>0</v>
      </c>
      <c r="AK337" s="472">
        <f t="shared" si="200"/>
        <v>0</v>
      </c>
      <c r="AL337" s="473">
        <f t="shared" si="181"/>
        <v>0</v>
      </c>
      <c r="AM337" s="473" t="str">
        <f t="shared" si="182"/>
        <v/>
      </c>
      <c r="AN337" s="474" t="str">
        <f t="shared" si="183"/>
        <v/>
      </c>
      <c r="AO337" s="475" t="str">
        <f t="shared" si="184"/>
        <v/>
      </c>
      <c r="AP337" s="475" t="str">
        <f t="shared" si="185"/>
        <v/>
      </c>
      <c r="AQ337" s="475" t="str">
        <f t="shared" si="186"/>
        <v>0-</v>
      </c>
      <c r="AR337" s="475" t="str">
        <f t="shared" si="187"/>
        <v>0-</v>
      </c>
      <c r="AS337" s="475" t="str">
        <f t="shared" si="201"/>
        <v/>
      </c>
      <c r="AT337" s="475" t="str">
        <f t="shared" si="202"/>
        <v/>
      </c>
      <c r="AU337" s="475" t="str">
        <f t="shared" si="188"/>
        <v>0</v>
      </c>
      <c r="AV337" s="475" t="str">
        <f t="shared" si="189"/>
        <v>0</v>
      </c>
      <c r="AW337" s="475" t="str">
        <f t="shared" si="190"/>
        <v>0--</v>
      </c>
    </row>
    <row r="338" spans="1:49">
      <c r="A338" s="452">
        <f t="shared" si="175"/>
        <v>0</v>
      </c>
      <c r="B338" s="476"/>
      <c r="C338" s="476"/>
      <c r="D338" s="463"/>
      <c r="E338" s="463"/>
      <c r="F338" s="455"/>
      <c r="G338" s="456" t="str">
        <f t="array" ref="G338">IF(B338&lt;&gt;"",IF(AND(OR(V338=V337,W338=W337),F338=F337,K338=K337,N338=N337),G337,MAX(IF(B338=B$6:$B337,$G$6:G337))+1),"")</f>
        <v/>
      </c>
      <c r="H338" s="457" t="str">
        <f t="shared" si="176"/>
        <v/>
      </c>
      <c r="I338" s="457" t="str">
        <f t="array" ref="I338">IF(C338&lt;&gt;"",IF(AND(OR(V338=V337,W338=W337),F338=F337,K338=K337,N338=N337),I337,MAX(IF(C338=C$6:$C337,$I$6:I337))+1),"")</f>
        <v/>
      </c>
      <c r="J338" s="457" t="str">
        <f t="shared" si="177"/>
        <v/>
      </c>
      <c r="K338" s="1065"/>
      <c r="L338" s="459" t="str">
        <f>IF($K338&gt;0,VLOOKUP($K338,NV!$B$4:$C$33,2,0),"")</f>
        <v/>
      </c>
      <c r="M338" s="460"/>
      <c r="N338" s="461" t="str">
        <f t="shared" si="191"/>
        <v/>
      </c>
      <c r="O338" s="458"/>
      <c r="P338" s="458"/>
      <c r="Q338" s="461" t="str">
        <f t="shared" si="192"/>
        <v/>
      </c>
      <c r="R338" s="458"/>
      <c r="S338" s="458"/>
      <c r="T338" s="462" t="str">
        <f>IFERROR(INDEX(NX!$L$9:$L$168,MATCH($A338&amp;$P338,NX!$B$9:$B$169,0)),"")</f>
        <v/>
      </c>
      <c r="U338" s="458"/>
      <c r="V338" s="463"/>
      <c r="W338" s="463"/>
      <c r="X338" s="464"/>
      <c r="Y338" s="452" t="str">
        <f t="shared" si="193"/>
        <v/>
      </c>
      <c r="Z338" s="452" t="str">
        <f t="shared" si="194"/>
        <v/>
      </c>
      <c r="AA338" s="465" t="str">
        <f t="shared" si="178"/>
        <v>Trùng mã</v>
      </c>
      <c r="AB338" s="466"/>
      <c r="AC338" s="467">
        <f t="shared" si="179"/>
        <v>0</v>
      </c>
      <c r="AD338" s="468" t="str">
        <f t="shared" si="195"/>
        <v/>
      </c>
      <c r="AE338" s="468" t="str">
        <f t="shared" si="196"/>
        <v/>
      </c>
      <c r="AF338" s="469" t="str">
        <f t="shared" si="197"/>
        <v/>
      </c>
      <c r="AG338" s="468" t="str">
        <f t="shared" si="198"/>
        <v/>
      </c>
      <c r="AH338" s="470" t="str">
        <f t="shared" si="180"/>
        <v/>
      </c>
      <c r="AI338" s="471" t="str">
        <f>IF($AB338&lt;&gt;"",VLOOKUP($M338,DMKH!$B$6:$F$1822,3,0),"")</f>
        <v/>
      </c>
      <c r="AJ338" s="472">
        <f t="shared" si="199"/>
        <v>0</v>
      </c>
      <c r="AK338" s="472">
        <f t="shared" si="200"/>
        <v>0</v>
      </c>
      <c r="AL338" s="473">
        <f t="shared" si="181"/>
        <v>0</v>
      </c>
      <c r="AM338" s="473" t="str">
        <f t="shared" si="182"/>
        <v/>
      </c>
      <c r="AN338" s="474" t="str">
        <f t="shared" si="183"/>
        <v/>
      </c>
      <c r="AO338" s="475" t="str">
        <f t="shared" si="184"/>
        <v/>
      </c>
      <c r="AP338" s="475" t="str">
        <f t="shared" si="185"/>
        <v/>
      </c>
      <c r="AQ338" s="475" t="str">
        <f t="shared" si="186"/>
        <v>0-</v>
      </c>
      <c r="AR338" s="475" t="str">
        <f t="shared" si="187"/>
        <v>0-</v>
      </c>
      <c r="AS338" s="475" t="str">
        <f t="shared" si="201"/>
        <v/>
      </c>
      <c r="AT338" s="475" t="str">
        <f t="shared" si="202"/>
        <v/>
      </c>
      <c r="AU338" s="475" t="str">
        <f t="shared" si="188"/>
        <v>0</v>
      </c>
      <c r="AV338" s="475" t="str">
        <f t="shared" si="189"/>
        <v>0</v>
      </c>
      <c r="AW338" s="475" t="str">
        <f t="shared" si="190"/>
        <v>0--</v>
      </c>
    </row>
    <row r="339" spans="1:49">
      <c r="A339" s="452">
        <f t="shared" si="175"/>
        <v>0</v>
      </c>
      <c r="B339" s="476"/>
      <c r="C339" s="476"/>
      <c r="D339" s="463"/>
      <c r="E339" s="463"/>
      <c r="F339" s="455"/>
      <c r="G339" s="456" t="str">
        <f t="array" ref="G339">IF(B339&lt;&gt;"",IF(AND(OR(V339=V338,W339=W338),F339=F338,K339=K338,N339=N338),G338,MAX(IF(B339=B$6:$B338,$G$6:G338))+1),"")</f>
        <v/>
      </c>
      <c r="H339" s="457" t="str">
        <f t="shared" si="176"/>
        <v/>
      </c>
      <c r="I339" s="457" t="str">
        <f t="array" ref="I339">IF(C339&lt;&gt;"",IF(AND(OR(V339=V338,W339=W338),F339=F338,K339=K338,N339=N338),I338,MAX(IF(C339=C$6:$C338,$I$6:I338))+1),"")</f>
        <v/>
      </c>
      <c r="J339" s="457" t="str">
        <f t="shared" si="177"/>
        <v/>
      </c>
      <c r="K339" s="1065"/>
      <c r="L339" s="459" t="str">
        <f>IF($K339&gt;0,VLOOKUP($K339,NV!$B$4:$C$33,2,0),"")</f>
        <v/>
      </c>
      <c r="M339" s="460"/>
      <c r="N339" s="461" t="str">
        <f t="shared" si="191"/>
        <v/>
      </c>
      <c r="O339" s="458"/>
      <c r="P339" s="458"/>
      <c r="Q339" s="461" t="str">
        <f t="shared" si="192"/>
        <v/>
      </c>
      <c r="R339" s="458"/>
      <c r="S339" s="458"/>
      <c r="T339" s="462" t="str">
        <f>IFERROR(INDEX(NX!$L$9:$L$168,MATCH($A339&amp;$P339,NX!$B$9:$B$169,0)),"")</f>
        <v/>
      </c>
      <c r="U339" s="458"/>
      <c r="V339" s="463"/>
      <c r="W339" s="463"/>
      <c r="X339" s="464"/>
      <c r="Y339" s="452" t="str">
        <f t="shared" si="193"/>
        <v/>
      </c>
      <c r="Z339" s="452" t="str">
        <f t="shared" si="194"/>
        <v/>
      </c>
      <c r="AA339" s="465" t="str">
        <f t="shared" si="178"/>
        <v>Trùng mã</v>
      </c>
      <c r="AB339" s="466"/>
      <c r="AC339" s="467">
        <f t="shared" si="179"/>
        <v>0</v>
      </c>
      <c r="AD339" s="468" t="str">
        <f t="shared" si="195"/>
        <v/>
      </c>
      <c r="AE339" s="468" t="str">
        <f t="shared" si="196"/>
        <v/>
      </c>
      <c r="AF339" s="469" t="str">
        <f t="shared" si="197"/>
        <v/>
      </c>
      <c r="AG339" s="468" t="str">
        <f t="shared" si="198"/>
        <v/>
      </c>
      <c r="AH339" s="470" t="str">
        <f t="shared" si="180"/>
        <v/>
      </c>
      <c r="AI339" s="471" t="str">
        <f>IF($AB339&lt;&gt;"",VLOOKUP($M339,DMKH!$B$6:$F$1822,3,0),"")</f>
        <v/>
      </c>
      <c r="AJ339" s="472">
        <f t="shared" si="199"/>
        <v>0</v>
      </c>
      <c r="AK339" s="472">
        <f t="shared" si="200"/>
        <v>0</v>
      </c>
      <c r="AL339" s="473">
        <f t="shared" si="181"/>
        <v>0</v>
      </c>
      <c r="AM339" s="473" t="str">
        <f t="shared" si="182"/>
        <v/>
      </c>
      <c r="AN339" s="474" t="str">
        <f t="shared" si="183"/>
        <v/>
      </c>
      <c r="AO339" s="475" t="str">
        <f t="shared" si="184"/>
        <v/>
      </c>
      <c r="AP339" s="475" t="str">
        <f t="shared" si="185"/>
        <v/>
      </c>
      <c r="AQ339" s="475" t="str">
        <f t="shared" si="186"/>
        <v>0-</v>
      </c>
      <c r="AR339" s="475" t="str">
        <f t="shared" si="187"/>
        <v>0-</v>
      </c>
      <c r="AS339" s="475" t="str">
        <f t="shared" si="201"/>
        <v/>
      </c>
      <c r="AT339" s="475" t="str">
        <f t="shared" si="202"/>
        <v/>
      </c>
      <c r="AU339" s="475" t="str">
        <f t="shared" si="188"/>
        <v>0</v>
      </c>
      <c r="AV339" s="475" t="str">
        <f t="shared" si="189"/>
        <v>0</v>
      </c>
      <c r="AW339" s="475" t="str">
        <f t="shared" si="190"/>
        <v>0--</v>
      </c>
    </row>
    <row r="340" spans="1:49">
      <c r="A340" s="452">
        <f t="shared" si="175"/>
        <v>0</v>
      </c>
      <c r="B340" s="476"/>
      <c r="C340" s="476"/>
      <c r="D340" s="463"/>
      <c r="E340" s="463"/>
      <c r="F340" s="455"/>
      <c r="G340" s="456" t="str">
        <f t="array" ref="G340">IF(B340&lt;&gt;"",IF(AND(OR(V340=V339,W340=W339),F340=F339,K340=K339,N340=N339),G339,MAX(IF(B340=B$6:$B339,$G$6:G339))+1),"")</f>
        <v/>
      </c>
      <c r="H340" s="457" t="str">
        <f t="shared" si="176"/>
        <v/>
      </c>
      <c r="I340" s="457" t="str">
        <f t="array" ref="I340">IF(C340&lt;&gt;"",IF(AND(OR(V340=V339,W340=W339),F340=F339,K340=K339,N340=N339),I339,MAX(IF(C340=C$6:$C339,$I$6:I339))+1),"")</f>
        <v/>
      </c>
      <c r="J340" s="457" t="str">
        <f t="shared" si="177"/>
        <v/>
      </c>
      <c r="K340" s="1065"/>
      <c r="L340" s="459" t="str">
        <f>IF($K340&gt;0,VLOOKUP($K340,NV!$B$4:$C$33,2,0),"")</f>
        <v/>
      </c>
      <c r="M340" s="460"/>
      <c r="N340" s="461" t="str">
        <f t="shared" si="191"/>
        <v/>
      </c>
      <c r="O340" s="458"/>
      <c r="P340" s="458"/>
      <c r="Q340" s="461" t="str">
        <f t="shared" si="192"/>
        <v/>
      </c>
      <c r="R340" s="458"/>
      <c r="S340" s="458"/>
      <c r="T340" s="462" t="str">
        <f>IFERROR(INDEX(NX!$L$9:$L$168,MATCH($A340&amp;$P340,NX!$B$9:$B$169,0)),"")</f>
        <v/>
      </c>
      <c r="U340" s="458"/>
      <c r="V340" s="463"/>
      <c r="W340" s="463"/>
      <c r="X340" s="464"/>
      <c r="Y340" s="452" t="str">
        <f t="shared" si="193"/>
        <v/>
      </c>
      <c r="Z340" s="452" t="str">
        <f t="shared" si="194"/>
        <v/>
      </c>
      <c r="AA340" s="465" t="str">
        <f t="shared" si="178"/>
        <v>Trùng mã</v>
      </c>
      <c r="AB340" s="466"/>
      <c r="AC340" s="467">
        <f t="shared" si="179"/>
        <v>0</v>
      </c>
      <c r="AD340" s="468" t="str">
        <f t="shared" si="195"/>
        <v/>
      </c>
      <c r="AE340" s="468" t="str">
        <f t="shared" si="196"/>
        <v/>
      </c>
      <c r="AF340" s="469" t="str">
        <f t="shared" si="197"/>
        <v/>
      </c>
      <c r="AG340" s="468" t="str">
        <f t="shared" si="198"/>
        <v/>
      </c>
      <c r="AH340" s="470" t="str">
        <f t="shared" si="180"/>
        <v/>
      </c>
      <c r="AI340" s="471" t="str">
        <f>IF($AB340&lt;&gt;"",VLOOKUP($M340,DMKH!$B$6:$F$1822,3,0),"")</f>
        <v/>
      </c>
      <c r="AJ340" s="472">
        <f t="shared" si="199"/>
        <v>0</v>
      </c>
      <c r="AK340" s="472">
        <f t="shared" si="200"/>
        <v>0</v>
      </c>
      <c r="AL340" s="473">
        <f t="shared" si="181"/>
        <v>0</v>
      </c>
      <c r="AM340" s="473" t="str">
        <f t="shared" si="182"/>
        <v/>
      </c>
      <c r="AN340" s="474" t="str">
        <f t="shared" si="183"/>
        <v/>
      </c>
      <c r="AO340" s="475" t="str">
        <f t="shared" si="184"/>
        <v/>
      </c>
      <c r="AP340" s="475" t="str">
        <f t="shared" si="185"/>
        <v/>
      </c>
      <c r="AQ340" s="475" t="str">
        <f t="shared" si="186"/>
        <v>0-</v>
      </c>
      <c r="AR340" s="475" t="str">
        <f t="shared" si="187"/>
        <v>0-</v>
      </c>
      <c r="AS340" s="475" t="str">
        <f t="shared" si="201"/>
        <v/>
      </c>
      <c r="AT340" s="475" t="str">
        <f t="shared" si="202"/>
        <v/>
      </c>
      <c r="AU340" s="475" t="str">
        <f t="shared" si="188"/>
        <v>0</v>
      </c>
      <c r="AV340" s="475" t="str">
        <f t="shared" si="189"/>
        <v>0</v>
      </c>
      <c r="AW340" s="475" t="str">
        <f t="shared" si="190"/>
        <v>0--</v>
      </c>
    </row>
    <row r="341" spans="1:49">
      <c r="A341" s="452">
        <f t="shared" si="175"/>
        <v>0</v>
      </c>
      <c r="B341" s="476"/>
      <c r="C341" s="476"/>
      <c r="D341" s="463"/>
      <c r="E341" s="463"/>
      <c r="F341" s="455"/>
      <c r="G341" s="456" t="str">
        <f t="array" ref="G341">IF(B341&lt;&gt;"",IF(AND(OR(V341=V340,W341=W340),F341=F340,K341=K340,N341=N340),G340,MAX(IF(B341=B$6:$B340,$G$6:G340))+1),"")</f>
        <v/>
      </c>
      <c r="H341" s="457" t="str">
        <f t="shared" si="176"/>
        <v/>
      </c>
      <c r="I341" s="457" t="str">
        <f t="array" ref="I341">IF(C341&lt;&gt;"",IF(AND(OR(V341=V340,W341=W340),F341=F340,K341=K340,N341=N340),I340,MAX(IF(C341=C$6:$C340,$I$6:I340))+1),"")</f>
        <v/>
      </c>
      <c r="J341" s="457" t="str">
        <f t="shared" si="177"/>
        <v/>
      </c>
      <c r="K341" s="1065"/>
      <c r="L341" s="459" t="str">
        <f>IF($K341&gt;0,VLOOKUP($K341,NV!$B$4:$C$33,2,0),"")</f>
        <v/>
      </c>
      <c r="M341" s="460"/>
      <c r="N341" s="461" t="str">
        <f t="shared" si="191"/>
        <v/>
      </c>
      <c r="O341" s="458"/>
      <c r="P341" s="458"/>
      <c r="Q341" s="461" t="str">
        <f t="shared" si="192"/>
        <v/>
      </c>
      <c r="R341" s="458"/>
      <c r="S341" s="458"/>
      <c r="T341" s="462" t="str">
        <f>IFERROR(INDEX(NX!$L$9:$L$168,MATCH($A341&amp;$P341,NX!$B$9:$B$169,0)),"")</f>
        <v/>
      </c>
      <c r="U341" s="458"/>
      <c r="V341" s="463"/>
      <c r="W341" s="463"/>
      <c r="X341" s="464"/>
      <c r="Y341" s="452" t="str">
        <f t="shared" si="193"/>
        <v/>
      </c>
      <c r="Z341" s="452" t="str">
        <f t="shared" si="194"/>
        <v/>
      </c>
      <c r="AA341" s="465" t="str">
        <f t="shared" si="178"/>
        <v>Trùng mã</v>
      </c>
      <c r="AB341" s="466"/>
      <c r="AC341" s="467">
        <f t="shared" si="179"/>
        <v>0</v>
      </c>
      <c r="AD341" s="468" t="str">
        <f t="shared" si="195"/>
        <v/>
      </c>
      <c r="AE341" s="468" t="str">
        <f t="shared" si="196"/>
        <v/>
      </c>
      <c r="AF341" s="469" t="str">
        <f t="shared" si="197"/>
        <v/>
      </c>
      <c r="AG341" s="468" t="str">
        <f t="shared" si="198"/>
        <v/>
      </c>
      <c r="AH341" s="470" t="str">
        <f t="shared" si="180"/>
        <v/>
      </c>
      <c r="AI341" s="471" t="str">
        <f>IF($AB341&lt;&gt;"",VLOOKUP($M341,DMKH!$B$6:$F$1822,3,0),"")</f>
        <v/>
      </c>
      <c r="AJ341" s="472">
        <f t="shared" si="199"/>
        <v>0</v>
      </c>
      <c r="AK341" s="472">
        <f t="shared" si="200"/>
        <v>0</v>
      </c>
      <c r="AL341" s="473">
        <f t="shared" si="181"/>
        <v>0</v>
      </c>
      <c r="AM341" s="473" t="str">
        <f t="shared" si="182"/>
        <v/>
      </c>
      <c r="AN341" s="474" t="str">
        <f t="shared" si="183"/>
        <v/>
      </c>
      <c r="AO341" s="475" t="str">
        <f t="shared" si="184"/>
        <v/>
      </c>
      <c r="AP341" s="475" t="str">
        <f t="shared" si="185"/>
        <v/>
      </c>
      <c r="AQ341" s="475" t="str">
        <f t="shared" si="186"/>
        <v>0-</v>
      </c>
      <c r="AR341" s="475" t="str">
        <f t="shared" si="187"/>
        <v>0-</v>
      </c>
      <c r="AS341" s="475" t="str">
        <f t="shared" si="201"/>
        <v/>
      </c>
      <c r="AT341" s="475" t="str">
        <f t="shared" si="202"/>
        <v/>
      </c>
      <c r="AU341" s="475" t="str">
        <f t="shared" si="188"/>
        <v>0</v>
      </c>
      <c r="AV341" s="475" t="str">
        <f t="shared" si="189"/>
        <v>0</v>
      </c>
      <c r="AW341" s="475" t="str">
        <f t="shared" si="190"/>
        <v>0--</v>
      </c>
    </row>
    <row r="342" spans="1:49">
      <c r="A342" s="452">
        <f t="shared" si="175"/>
        <v>0</v>
      </c>
      <c r="B342" s="476"/>
      <c r="C342" s="476"/>
      <c r="D342" s="463"/>
      <c r="E342" s="463"/>
      <c r="F342" s="455"/>
      <c r="G342" s="456" t="str">
        <f t="array" ref="G342">IF(B342&lt;&gt;"",IF(AND(OR(V342=V341,W342=W341),F342=F341,K342=K341,N342=N341),G341,MAX(IF(B342=B$6:$B341,$G$6:G341))+1),"")</f>
        <v/>
      </c>
      <c r="H342" s="457" t="str">
        <f t="shared" si="176"/>
        <v/>
      </c>
      <c r="I342" s="457" t="str">
        <f t="array" ref="I342">IF(C342&lt;&gt;"",IF(AND(OR(V342=V341,W342=W341),F342=F341,K342=K341,N342=N341),I341,MAX(IF(C342=C$6:$C341,$I$6:I341))+1),"")</f>
        <v/>
      </c>
      <c r="J342" s="457" t="str">
        <f t="shared" si="177"/>
        <v/>
      </c>
      <c r="K342" s="1065"/>
      <c r="L342" s="459" t="str">
        <f>IF($K342&gt;0,VLOOKUP($K342,NV!$B$4:$C$33,2,0),"")</f>
        <v/>
      </c>
      <c r="M342" s="460"/>
      <c r="N342" s="461" t="str">
        <f t="shared" si="191"/>
        <v/>
      </c>
      <c r="O342" s="458"/>
      <c r="P342" s="458"/>
      <c r="Q342" s="461" t="str">
        <f t="shared" si="192"/>
        <v/>
      </c>
      <c r="R342" s="458"/>
      <c r="S342" s="458"/>
      <c r="T342" s="462" t="str">
        <f>IFERROR(INDEX(NX!$L$9:$L$168,MATCH($A342&amp;$P342,NX!$B$9:$B$169,0)),"")</f>
        <v/>
      </c>
      <c r="U342" s="458"/>
      <c r="V342" s="463"/>
      <c r="W342" s="463"/>
      <c r="X342" s="464"/>
      <c r="Y342" s="452" t="str">
        <f t="shared" si="193"/>
        <v/>
      </c>
      <c r="Z342" s="452" t="str">
        <f t="shared" si="194"/>
        <v/>
      </c>
      <c r="AA342" s="465" t="str">
        <f t="shared" si="178"/>
        <v>Trùng mã</v>
      </c>
      <c r="AB342" s="466"/>
      <c r="AC342" s="467">
        <f t="shared" si="179"/>
        <v>0</v>
      </c>
      <c r="AD342" s="468" t="str">
        <f t="shared" si="195"/>
        <v/>
      </c>
      <c r="AE342" s="468" t="str">
        <f t="shared" si="196"/>
        <v/>
      </c>
      <c r="AF342" s="469" t="str">
        <f t="shared" si="197"/>
        <v/>
      </c>
      <c r="AG342" s="468" t="str">
        <f t="shared" si="198"/>
        <v/>
      </c>
      <c r="AH342" s="470" t="str">
        <f t="shared" si="180"/>
        <v/>
      </c>
      <c r="AI342" s="471" t="str">
        <f>IF($AB342&lt;&gt;"",VLOOKUP($M342,DMKH!$B$6:$F$1822,3,0),"")</f>
        <v/>
      </c>
      <c r="AJ342" s="472">
        <f t="shared" si="199"/>
        <v>0</v>
      </c>
      <c r="AK342" s="472">
        <f t="shared" si="200"/>
        <v>0</v>
      </c>
      <c r="AL342" s="473">
        <f t="shared" si="181"/>
        <v>0</v>
      </c>
      <c r="AM342" s="473" t="str">
        <f t="shared" si="182"/>
        <v/>
      </c>
      <c r="AN342" s="474" t="str">
        <f t="shared" si="183"/>
        <v/>
      </c>
      <c r="AO342" s="475" t="str">
        <f t="shared" si="184"/>
        <v/>
      </c>
      <c r="AP342" s="475" t="str">
        <f t="shared" si="185"/>
        <v/>
      </c>
      <c r="AQ342" s="475" t="str">
        <f t="shared" si="186"/>
        <v>0-</v>
      </c>
      <c r="AR342" s="475" t="str">
        <f t="shared" si="187"/>
        <v>0-</v>
      </c>
      <c r="AS342" s="475" t="str">
        <f t="shared" si="201"/>
        <v/>
      </c>
      <c r="AT342" s="475" t="str">
        <f t="shared" si="202"/>
        <v/>
      </c>
      <c r="AU342" s="475" t="str">
        <f t="shared" si="188"/>
        <v>0</v>
      </c>
      <c r="AV342" s="475" t="str">
        <f t="shared" si="189"/>
        <v>0</v>
      </c>
      <c r="AW342" s="475" t="str">
        <f t="shared" si="190"/>
        <v>0--</v>
      </c>
    </row>
    <row r="343" spans="1:49">
      <c r="A343" s="452">
        <f t="shared" si="175"/>
        <v>0</v>
      </c>
      <c r="B343" s="476"/>
      <c r="C343" s="476"/>
      <c r="D343" s="463"/>
      <c r="E343" s="463"/>
      <c r="F343" s="455"/>
      <c r="G343" s="456" t="str">
        <f t="array" ref="G343">IF(B343&lt;&gt;"",IF(AND(OR(V343=V342,W343=W342),F343=F342,K343=K342,N343=N342),G342,MAX(IF(B343=B$6:$B342,$G$6:G342))+1),"")</f>
        <v/>
      </c>
      <c r="H343" s="457" t="str">
        <f t="shared" si="176"/>
        <v/>
      </c>
      <c r="I343" s="457" t="str">
        <f t="array" ref="I343">IF(C343&lt;&gt;"",IF(AND(OR(V343=V342,W343=W342),F343=F342,K343=K342,N343=N342),I342,MAX(IF(C343=C$6:$C342,$I$6:I342))+1),"")</f>
        <v/>
      </c>
      <c r="J343" s="457" t="str">
        <f t="shared" si="177"/>
        <v/>
      </c>
      <c r="K343" s="1065"/>
      <c r="L343" s="459" t="str">
        <f>IF($K343&gt;0,VLOOKUP($K343,NV!$B$4:$C$33,2,0),"")</f>
        <v/>
      </c>
      <c r="M343" s="460"/>
      <c r="N343" s="461" t="str">
        <f t="shared" si="191"/>
        <v/>
      </c>
      <c r="O343" s="458"/>
      <c r="P343" s="458"/>
      <c r="Q343" s="461" t="str">
        <f t="shared" si="192"/>
        <v/>
      </c>
      <c r="R343" s="458"/>
      <c r="S343" s="458"/>
      <c r="T343" s="462" t="str">
        <f>IFERROR(INDEX(NX!$L$9:$L$168,MATCH($A343&amp;$P343,NX!$B$9:$B$169,0)),"")</f>
        <v/>
      </c>
      <c r="U343" s="458"/>
      <c r="V343" s="463"/>
      <c r="W343" s="463"/>
      <c r="X343" s="464"/>
      <c r="Y343" s="452" t="str">
        <f t="shared" si="193"/>
        <v/>
      </c>
      <c r="Z343" s="452" t="str">
        <f t="shared" si="194"/>
        <v/>
      </c>
      <c r="AA343" s="465" t="str">
        <f t="shared" si="178"/>
        <v>Trùng mã</v>
      </c>
      <c r="AB343" s="466"/>
      <c r="AC343" s="467">
        <f t="shared" si="179"/>
        <v>0</v>
      </c>
      <c r="AD343" s="468" t="str">
        <f t="shared" si="195"/>
        <v/>
      </c>
      <c r="AE343" s="468" t="str">
        <f t="shared" si="196"/>
        <v/>
      </c>
      <c r="AF343" s="469" t="str">
        <f t="shared" si="197"/>
        <v/>
      </c>
      <c r="AG343" s="468" t="str">
        <f t="shared" si="198"/>
        <v/>
      </c>
      <c r="AH343" s="470" t="str">
        <f t="shared" si="180"/>
        <v/>
      </c>
      <c r="AI343" s="471" t="str">
        <f>IF($AB343&lt;&gt;"",VLOOKUP($M343,DMKH!$B$6:$F$1822,3,0),"")</f>
        <v/>
      </c>
      <c r="AJ343" s="472">
        <f t="shared" si="199"/>
        <v>0</v>
      </c>
      <c r="AK343" s="472">
        <f t="shared" si="200"/>
        <v>0</v>
      </c>
      <c r="AL343" s="473">
        <f t="shared" si="181"/>
        <v>0</v>
      </c>
      <c r="AM343" s="473" t="str">
        <f t="shared" si="182"/>
        <v/>
      </c>
      <c r="AN343" s="474" t="str">
        <f t="shared" si="183"/>
        <v/>
      </c>
      <c r="AO343" s="475" t="str">
        <f t="shared" si="184"/>
        <v/>
      </c>
      <c r="AP343" s="475" t="str">
        <f t="shared" si="185"/>
        <v/>
      </c>
      <c r="AQ343" s="475" t="str">
        <f t="shared" si="186"/>
        <v>0-</v>
      </c>
      <c r="AR343" s="475" t="str">
        <f t="shared" si="187"/>
        <v>0-</v>
      </c>
      <c r="AS343" s="475" t="str">
        <f t="shared" si="201"/>
        <v/>
      </c>
      <c r="AT343" s="475" t="str">
        <f t="shared" si="202"/>
        <v/>
      </c>
      <c r="AU343" s="475" t="str">
        <f t="shared" si="188"/>
        <v>0</v>
      </c>
      <c r="AV343" s="475" t="str">
        <f t="shared" si="189"/>
        <v>0</v>
      </c>
      <c r="AW343" s="475" t="str">
        <f t="shared" si="190"/>
        <v>0--</v>
      </c>
    </row>
    <row r="344" spans="1:49">
      <c r="A344" s="452">
        <f t="shared" si="175"/>
        <v>0</v>
      </c>
      <c r="B344" s="476"/>
      <c r="C344" s="476"/>
      <c r="D344" s="463"/>
      <c r="E344" s="463"/>
      <c r="F344" s="455"/>
      <c r="G344" s="456" t="str">
        <f t="array" ref="G344">IF(B344&lt;&gt;"",IF(AND(OR(V344=V343,W344=W343),F344=F343,K344=K343,N344=N343),G343,MAX(IF(B344=B$6:$B343,$G$6:G343))+1),"")</f>
        <v/>
      </c>
      <c r="H344" s="457" t="str">
        <f t="shared" si="176"/>
        <v/>
      </c>
      <c r="I344" s="457" t="str">
        <f t="array" ref="I344">IF(C344&lt;&gt;"",IF(AND(OR(V344=V343,W344=W343),F344=F343,K344=K343,N344=N343),I343,MAX(IF(C344=C$6:$C343,$I$6:I343))+1),"")</f>
        <v/>
      </c>
      <c r="J344" s="457" t="str">
        <f t="shared" si="177"/>
        <v/>
      </c>
      <c r="K344" s="1065"/>
      <c r="L344" s="459" t="str">
        <f>IF($K344&gt;0,VLOOKUP($K344,NV!$B$4:$C$33,2,0),"")</f>
        <v/>
      </c>
      <c r="M344" s="460"/>
      <c r="N344" s="461" t="str">
        <f t="shared" si="191"/>
        <v/>
      </c>
      <c r="O344" s="458"/>
      <c r="P344" s="458"/>
      <c r="Q344" s="461" t="str">
        <f t="shared" si="192"/>
        <v/>
      </c>
      <c r="R344" s="458"/>
      <c r="S344" s="458"/>
      <c r="T344" s="462" t="str">
        <f>IFERROR(INDEX(NX!$L$9:$L$168,MATCH($A344&amp;$P344,NX!$B$9:$B$169,0)),"")</f>
        <v/>
      </c>
      <c r="U344" s="458"/>
      <c r="V344" s="463"/>
      <c r="W344" s="463"/>
      <c r="X344" s="464"/>
      <c r="Y344" s="452" t="str">
        <f t="shared" si="193"/>
        <v/>
      </c>
      <c r="Z344" s="452" t="str">
        <f t="shared" si="194"/>
        <v/>
      </c>
      <c r="AA344" s="465" t="str">
        <f t="shared" si="178"/>
        <v>Trùng mã</v>
      </c>
      <c r="AB344" s="466"/>
      <c r="AC344" s="467">
        <f t="shared" si="179"/>
        <v>0</v>
      </c>
      <c r="AD344" s="468" t="str">
        <f t="shared" si="195"/>
        <v/>
      </c>
      <c r="AE344" s="468" t="str">
        <f t="shared" si="196"/>
        <v/>
      </c>
      <c r="AF344" s="469" t="str">
        <f t="shared" si="197"/>
        <v/>
      </c>
      <c r="AG344" s="468" t="str">
        <f t="shared" si="198"/>
        <v/>
      </c>
      <c r="AH344" s="470" t="str">
        <f t="shared" si="180"/>
        <v/>
      </c>
      <c r="AI344" s="471" t="str">
        <f>IF($AB344&lt;&gt;"",VLOOKUP($M344,DMKH!$B$6:$F$1822,3,0),"")</f>
        <v/>
      </c>
      <c r="AJ344" s="472">
        <f t="shared" si="199"/>
        <v>0</v>
      </c>
      <c r="AK344" s="472">
        <f t="shared" si="200"/>
        <v>0</v>
      </c>
      <c r="AL344" s="473">
        <f t="shared" si="181"/>
        <v>0</v>
      </c>
      <c r="AM344" s="473" t="str">
        <f t="shared" si="182"/>
        <v/>
      </c>
      <c r="AN344" s="474" t="str">
        <f t="shared" si="183"/>
        <v/>
      </c>
      <c r="AO344" s="475" t="str">
        <f t="shared" si="184"/>
        <v/>
      </c>
      <c r="AP344" s="475" t="str">
        <f t="shared" si="185"/>
        <v/>
      </c>
      <c r="AQ344" s="475" t="str">
        <f t="shared" si="186"/>
        <v>0-</v>
      </c>
      <c r="AR344" s="475" t="str">
        <f t="shared" si="187"/>
        <v>0-</v>
      </c>
      <c r="AS344" s="475" t="str">
        <f t="shared" si="201"/>
        <v/>
      </c>
      <c r="AT344" s="475" t="str">
        <f t="shared" si="202"/>
        <v/>
      </c>
      <c r="AU344" s="475" t="str">
        <f t="shared" si="188"/>
        <v>0</v>
      </c>
      <c r="AV344" s="475" t="str">
        <f t="shared" si="189"/>
        <v>0</v>
      </c>
      <c r="AW344" s="475" t="str">
        <f t="shared" si="190"/>
        <v>0--</v>
      </c>
    </row>
    <row r="345" spans="1:49">
      <c r="A345" s="452">
        <f t="shared" si="175"/>
        <v>0</v>
      </c>
      <c r="B345" s="476"/>
      <c r="C345" s="476"/>
      <c r="D345" s="463"/>
      <c r="E345" s="463"/>
      <c r="F345" s="455"/>
      <c r="G345" s="456" t="str">
        <f t="array" ref="G345">IF(B345&lt;&gt;"",IF(AND(OR(V345=V344,W345=W344),F345=F344,K345=K344,N345=N344),G344,MAX(IF(B345=B$6:$B344,$G$6:G344))+1),"")</f>
        <v/>
      </c>
      <c r="H345" s="457" t="str">
        <f t="shared" si="176"/>
        <v/>
      </c>
      <c r="I345" s="457" t="str">
        <f t="array" ref="I345">IF(C345&lt;&gt;"",IF(AND(OR(V345=V344,W345=W344),F345=F344,K345=K344,N345=N344),I344,MAX(IF(C345=C$6:$C344,$I$6:I344))+1),"")</f>
        <v/>
      </c>
      <c r="J345" s="457" t="str">
        <f t="shared" si="177"/>
        <v/>
      </c>
      <c r="K345" s="1065"/>
      <c r="L345" s="459" t="str">
        <f>IF($K345&gt;0,VLOOKUP($K345,NV!$B$4:$C$33,2,0),"")</f>
        <v/>
      </c>
      <c r="M345" s="460"/>
      <c r="N345" s="461" t="str">
        <f t="shared" si="191"/>
        <v/>
      </c>
      <c r="O345" s="458"/>
      <c r="P345" s="458"/>
      <c r="Q345" s="461" t="str">
        <f t="shared" si="192"/>
        <v/>
      </c>
      <c r="R345" s="458"/>
      <c r="S345" s="458"/>
      <c r="T345" s="462" t="str">
        <f>IFERROR(INDEX(NX!$L$9:$L$168,MATCH($A345&amp;$P345,NX!$B$9:$B$169,0)),"")</f>
        <v/>
      </c>
      <c r="U345" s="458"/>
      <c r="V345" s="463"/>
      <c r="W345" s="463"/>
      <c r="X345" s="464"/>
      <c r="Y345" s="452" t="str">
        <f t="shared" si="193"/>
        <v/>
      </c>
      <c r="Z345" s="452" t="str">
        <f t="shared" si="194"/>
        <v/>
      </c>
      <c r="AA345" s="465" t="str">
        <f t="shared" si="178"/>
        <v>Trùng mã</v>
      </c>
      <c r="AB345" s="466"/>
      <c r="AC345" s="467">
        <f t="shared" si="179"/>
        <v>0</v>
      </c>
      <c r="AD345" s="468" t="str">
        <f t="shared" si="195"/>
        <v/>
      </c>
      <c r="AE345" s="468" t="str">
        <f t="shared" si="196"/>
        <v/>
      </c>
      <c r="AF345" s="469" t="str">
        <f t="shared" si="197"/>
        <v/>
      </c>
      <c r="AG345" s="468" t="str">
        <f t="shared" si="198"/>
        <v/>
      </c>
      <c r="AH345" s="470" t="str">
        <f t="shared" si="180"/>
        <v/>
      </c>
      <c r="AI345" s="471" t="str">
        <f>IF($AB345&lt;&gt;"",VLOOKUP($M345,DMKH!$B$6:$F$1822,3,0),"")</f>
        <v/>
      </c>
      <c r="AJ345" s="472">
        <f t="shared" si="199"/>
        <v>0</v>
      </c>
      <c r="AK345" s="472">
        <f t="shared" si="200"/>
        <v>0</v>
      </c>
      <c r="AL345" s="473">
        <f t="shared" si="181"/>
        <v>0</v>
      </c>
      <c r="AM345" s="473" t="str">
        <f t="shared" si="182"/>
        <v/>
      </c>
      <c r="AN345" s="474" t="str">
        <f t="shared" si="183"/>
        <v/>
      </c>
      <c r="AO345" s="475" t="str">
        <f t="shared" si="184"/>
        <v/>
      </c>
      <c r="AP345" s="475" t="str">
        <f t="shared" si="185"/>
        <v/>
      </c>
      <c r="AQ345" s="475" t="str">
        <f t="shared" si="186"/>
        <v>0-</v>
      </c>
      <c r="AR345" s="475" t="str">
        <f t="shared" si="187"/>
        <v>0-</v>
      </c>
      <c r="AS345" s="475" t="str">
        <f t="shared" si="201"/>
        <v/>
      </c>
      <c r="AT345" s="475" t="str">
        <f t="shared" si="202"/>
        <v/>
      </c>
      <c r="AU345" s="475" t="str">
        <f t="shared" si="188"/>
        <v>0</v>
      </c>
      <c r="AV345" s="475" t="str">
        <f t="shared" si="189"/>
        <v>0</v>
      </c>
      <c r="AW345" s="475" t="str">
        <f t="shared" si="190"/>
        <v>0--</v>
      </c>
    </row>
    <row r="346" spans="1:49">
      <c r="A346" s="452">
        <f t="shared" si="175"/>
        <v>0</v>
      </c>
      <c r="B346" s="476"/>
      <c r="C346" s="476"/>
      <c r="D346" s="463"/>
      <c r="E346" s="463"/>
      <c r="F346" s="455"/>
      <c r="G346" s="456" t="str">
        <f t="array" ref="G346">IF(B346&lt;&gt;"",IF(AND(OR(V346=V345,W346=W345),F346=F345,K346=K345,N346=N345),G345,MAX(IF(B346=B$6:$B345,$G$6:G345))+1),"")</f>
        <v/>
      </c>
      <c r="H346" s="457" t="str">
        <f t="shared" si="176"/>
        <v/>
      </c>
      <c r="I346" s="457" t="str">
        <f t="array" ref="I346">IF(C346&lt;&gt;"",IF(AND(OR(V346=V345,W346=W345),F346=F345,K346=K345,N346=N345),I345,MAX(IF(C346=C$6:$C345,$I$6:I345))+1),"")</f>
        <v/>
      </c>
      <c r="J346" s="457" t="str">
        <f t="shared" si="177"/>
        <v/>
      </c>
      <c r="K346" s="1065"/>
      <c r="L346" s="459" t="str">
        <f>IF($K346&gt;0,VLOOKUP($K346,NV!$B$4:$C$33,2,0),"")</f>
        <v/>
      </c>
      <c r="M346" s="460"/>
      <c r="N346" s="461" t="str">
        <f t="shared" si="191"/>
        <v/>
      </c>
      <c r="O346" s="458"/>
      <c r="P346" s="458"/>
      <c r="Q346" s="461" t="str">
        <f t="shared" si="192"/>
        <v/>
      </c>
      <c r="R346" s="458"/>
      <c r="S346" s="458"/>
      <c r="T346" s="462" t="str">
        <f>IFERROR(INDEX(NX!$L$9:$L$168,MATCH($A346&amp;$P346,NX!$B$9:$B$169,0)),"")</f>
        <v/>
      </c>
      <c r="U346" s="458"/>
      <c r="V346" s="463"/>
      <c r="W346" s="463"/>
      <c r="X346" s="464"/>
      <c r="Y346" s="452" t="str">
        <f t="shared" si="193"/>
        <v/>
      </c>
      <c r="Z346" s="452" t="str">
        <f t="shared" si="194"/>
        <v/>
      </c>
      <c r="AA346" s="465" t="str">
        <f t="shared" si="178"/>
        <v>Trùng mã</v>
      </c>
      <c r="AB346" s="466"/>
      <c r="AC346" s="467">
        <f t="shared" si="179"/>
        <v>0</v>
      </c>
      <c r="AD346" s="468" t="str">
        <f t="shared" si="195"/>
        <v/>
      </c>
      <c r="AE346" s="468" t="str">
        <f t="shared" si="196"/>
        <v/>
      </c>
      <c r="AF346" s="469" t="str">
        <f t="shared" si="197"/>
        <v/>
      </c>
      <c r="AG346" s="468" t="str">
        <f t="shared" si="198"/>
        <v/>
      </c>
      <c r="AH346" s="470" t="str">
        <f t="shared" si="180"/>
        <v/>
      </c>
      <c r="AI346" s="471" t="str">
        <f>IF($AB346&lt;&gt;"",VLOOKUP($M346,DMKH!$B$6:$F$1822,3,0),"")</f>
        <v/>
      </c>
      <c r="AJ346" s="472">
        <f t="shared" si="199"/>
        <v>0</v>
      </c>
      <c r="AK346" s="472">
        <f t="shared" si="200"/>
        <v>0</v>
      </c>
      <c r="AL346" s="473">
        <f t="shared" si="181"/>
        <v>0</v>
      </c>
      <c r="AM346" s="473" t="str">
        <f t="shared" si="182"/>
        <v/>
      </c>
      <c r="AN346" s="474" t="str">
        <f t="shared" si="183"/>
        <v/>
      </c>
      <c r="AO346" s="475" t="str">
        <f t="shared" si="184"/>
        <v/>
      </c>
      <c r="AP346" s="475" t="str">
        <f t="shared" si="185"/>
        <v/>
      </c>
      <c r="AQ346" s="475" t="str">
        <f t="shared" si="186"/>
        <v>0-</v>
      </c>
      <c r="AR346" s="475" t="str">
        <f t="shared" si="187"/>
        <v>0-</v>
      </c>
      <c r="AS346" s="475" t="str">
        <f t="shared" si="201"/>
        <v/>
      </c>
      <c r="AT346" s="475" t="str">
        <f t="shared" si="202"/>
        <v/>
      </c>
      <c r="AU346" s="475" t="str">
        <f t="shared" si="188"/>
        <v>0</v>
      </c>
      <c r="AV346" s="475" t="str">
        <f t="shared" si="189"/>
        <v>0</v>
      </c>
      <c r="AW346" s="475" t="str">
        <f t="shared" si="190"/>
        <v>0--</v>
      </c>
    </row>
    <row r="347" spans="1:49">
      <c r="A347" s="452">
        <f t="shared" si="175"/>
        <v>0</v>
      </c>
      <c r="B347" s="476"/>
      <c r="C347" s="476"/>
      <c r="D347" s="463"/>
      <c r="E347" s="463"/>
      <c r="F347" s="455"/>
      <c r="G347" s="456" t="str">
        <f t="array" ref="G347">IF(B347&lt;&gt;"",IF(AND(OR(V347=V346,W347=W346),F347=F346,K347=K346,N347=N346),G346,MAX(IF(B347=B$6:$B346,$G$6:G346))+1),"")</f>
        <v/>
      </c>
      <c r="H347" s="457" t="str">
        <f t="shared" si="176"/>
        <v/>
      </c>
      <c r="I347" s="457" t="str">
        <f t="array" ref="I347">IF(C347&lt;&gt;"",IF(AND(OR(V347=V346,W347=W346),F347=F346,K347=K346,N347=N346),I346,MAX(IF(C347=C$6:$C346,$I$6:I346))+1),"")</f>
        <v/>
      </c>
      <c r="J347" s="457" t="str">
        <f t="shared" si="177"/>
        <v/>
      </c>
      <c r="K347" s="1065"/>
      <c r="L347" s="459" t="str">
        <f>IF($K347&gt;0,VLOOKUP($K347,NV!$B$4:$C$33,2,0),"")</f>
        <v/>
      </c>
      <c r="M347" s="460"/>
      <c r="N347" s="461" t="str">
        <f t="shared" si="191"/>
        <v/>
      </c>
      <c r="O347" s="458"/>
      <c r="P347" s="458"/>
      <c r="Q347" s="461" t="str">
        <f t="shared" si="192"/>
        <v/>
      </c>
      <c r="R347" s="458"/>
      <c r="S347" s="458"/>
      <c r="T347" s="462" t="str">
        <f>IFERROR(INDEX(NX!$L$9:$L$168,MATCH($A347&amp;$P347,NX!$B$9:$B$169,0)),"")</f>
        <v/>
      </c>
      <c r="U347" s="458"/>
      <c r="V347" s="463"/>
      <c r="W347" s="463"/>
      <c r="X347" s="464"/>
      <c r="Y347" s="452" t="str">
        <f t="shared" si="193"/>
        <v/>
      </c>
      <c r="Z347" s="452" t="str">
        <f t="shared" si="194"/>
        <v/>
      </c>
      <c r="AA347" s="465" t="str">
        <f t="shared" si="178"/>
        <v>Trùng mã</v>
      </c>
      <c r="AB347" s="466"/>
      <c r="AC347" s="467">
        <f t="shared" si="179"/>
        <v>0</v>
      </c>
      <c r="AD347" s="468" t="str">
        <f t="shared" si="195"/>
        <v/>
      </c>
      <c r="AE347" s="468" t="str">
        <f t="shared" si="196"/>
        <v/>
      </c>
      <c r="AF347" s="469" t="str">
        <f t="shared" si="197"/>
        <v/>
      </c>
      <c r="AG347" s="468" t="str">
        <f t="shared" si="198"/>
        <v/>
      </c>
      <c r="AH347" s="470" t="str">
        <f t="shared" si="180"/>
        <v/>
      </c>
      <c r="AI347" s="471" t="str">
        <f>IF($AB347&lt;&gt;"",VLOOKUP($M347,DMKH!$B$6:$F$1822,3,0),"")</f>
        <v/>
      </c>
      <c r="AJ347" s="472">
        <f t="shared" si="199"/>
        <v>0</v>
      </c>
      <c r="AK347" s="472">
        <f t="shared" si="200"/>
        <v>0</v>
      </c>
      <c r="AL347" s="473">
        <f t="shared" si="181"/>
        <v>0</v>
      </c>
      <c r="AM347" s="473" t="str">
        <f t="shared" si="182"/>
        <v/>
      </c>
      <c r="AN347" s="474" t="str">
        <f t="shared" si="183"/>
        <v/>
      </c>
      <c r="AO347" s="475" t="str">
        <f t="shared" si="184"/>
        <v/>
      </c>
      <c r="AP347" s="475" t="str">
        <f t="shared" si="185"/>
        <v/>
      </c>
      <c r="AQ347" s="475" t="str">
        <f t="shared" si="186"/>
        <v>0-</v>
      </c>
      <c r="AR347" s="475" t="str">
        <f t="shared" si="187"/>
        <v>0-</v>
      </c>
      <c r="AS347" s="475" t="str">
        <f t="shared" si="201"/>
        <v/>
      </c>
      <c r="AT347" s="475" t="str">
        <f t="shared" si="202"/>
        <v/>
      </c>
      <c r="AU347" s="475" t="str">
        <f t="shared" si="188"/>
        <v>0</v>
      </c>
      <c r="AV347" s="475" t="str">
        <f t="shared" si="189"/>
        <v>0</v>
      </c>
      <c r="AW347" s="475" t="str">
        <f t="shared" si="190"/>
        <v>0--</v>
      </c>
    </row>
    <row r="348" spans="1:49">
      <c r="A348" s="452">
        <f t="shared" si="175"/>
        <v>0</v>
      </c>
      <c r="B348" s="476"/>
      <c r="C348" s="476"/>
      <c r="D348" s="463"/>
      <c r="E348" s="463"/>
      <c r="F348" s="455"/>
      <c r="G348" s="456" t="str">
        <f t="array" ref="G348">IF(B348&lt;&gt;"",IF(AND(OR(V348=V347,W348=W347),F348=F347,K348=K347,N348=N347),G347,MAX(IF(B348=B$6:$B347,$G$6:G347))+1),"")</f>
        <v/>
      </c>
      <c r="H348" s="457" t="str">
        <f t="shared" si="176"/>
        <v/>
      </c>
      <c r="I348" s="457" t="str">
        <f t="array" ref="I348">IF(C348&lt;&gt;"",IF(AND(OR(V348=V347,W348=W347),F348=F347,K348=K347,N348=N347),I347,MAX(IF(C348=C$6:$C347,$I$6:I347))+1),"")</f>
        <v/>
      </c>
      <c r="J348" s="457" t="str">
        <f t="shared" si="177"/>
        <v/>
      </c>
      <c r="K348" s="1065"/>
      <c r="L348" s="459" t="str">
        <f>IF($K348&gt;0,VLOOKUP($K348,NV!$B$4:$C$33,2,0),"")</f>
        <v/>
      </c>
      <c r="M348" s="460"/>
      <c r="N348" s="461" t="str">
        <f t="shared" si="191"/>
        <v/>
      </c>
      <c r="O348" s="458"/>
      <c r="P348" s="458"/>
      <c r="Q348" s="461" t="str">
        <f t="shared" si="192"/>
        <v/>
      </c>
      <c r="R348" s="458"/>
      <c r="S348" s="458"/>
      <c r="T348" s="462" t="str">
        <f>IFERROR(INDEX(NX!$L$9:$L$168,MATCH($A348&amp;$P348,NX!$B$9:$B$169,0)),"")</f>
        <v/>
      </c>
      <c r="U348" s="458"/>
      <c r="V348" s="463"/>
      <c r="W348" s="463"/>
      <c r="X348" s="464"/>
      <c r="Y348" s="452" t="str">
        <f t="shared" si="193"/>
        <v/>
      </c>
      <c r="Z348" s="452" t="str">
        <f t="shared" si="194"/>
        <v/>
      </c>
      <c r="AA348" s="465" t="str">
        <f t="shared" si="178"/>
        <v>Trùng mã</v>
      </c>
      <c r="AB348" s="466"/>
      <c r="AC348" s="467">
        <f t="shared" si="179"/>
        <v>0</v>
      </c>
      <c r="AD348" s="468" t="str">
        <f t="shared" si="195"/>
        <v/>
      </c>
      <c r="AE348" s="468" t="str">
        <f t="shared" si="196"/>
        <v/>
      </c>
      <c r="AF348" s="469" t="str">
        <f t="shared" si="197"/>
        <v/>
      </c>
      <c r="AG348" s="468" t="str">
        <f t="shared" si="198"/>
        <v/>
      </c>
      <c r="AH348" s="470" t="str">
        <f t="shared" si="180"/>
        <v/>
      </c>
      <c r="AI348" s="471" t="str">
        <f>IF($AB348&lt;&gt;"",VLOOKUP($M348,DMKH!$B$6:$F$1822,3,0),"")</f>
        <v/>
      </c>
      <c r="AJ348" s="472">
        <f t="shared" si="199"/>
        <v>0</v>
      </c>
      <c r="AK348" s="472">
        <f t="shared" si="200"/>
        <v>0</v>
      </c>
      <c r="AL348" s="473">
        <f t="shared" si="181"/>
        <v>0</v>
      </c>
      <c r="AM348" s="473" t="str">
        <f t="shared" si="182"/>
        <v/>
      </c>
      <c r="AN348" s="474" t="str">
        <f t="shared" si="183"/>
        <v/>
      </c>
      <c r="AO348" s="475" t="str">
        <f t="shared" si="184"/>
        <v/>
      </c>
      <c r="AP348" s="475" t="str">
        <f t="shared" si="185"/>
        <v/>
      </c>
      <c r="AQ348" s="475" t="str">
        <f t="shared" si="186"/>
        <v>0-</v>
      </c>
      <c r="AR348" s="475" t="str">
        <f t="shared" si="187"/>
        <v>0-</v>
      </c>
      <c r="AS348" s="475" t="str">
        <f t="shared" si="201"/>
        <v/>
      </c>
      <c r="AT348" s="475" t="str">
        <f t="shared" si="202"/>
        <v/>
      </c>
      <c r="AU348" s="475" t="str">
        <f t="shared" si="188"/>
        <v>0</v>
      </c>
      <c r="AV348" s="475" t="str">
        <f t="shared" si="189"/>
        <v>0</v>
      </c>
      <c r="AW348" s="475" t="str">
        <f t="shared" si="190"/>
        <v>0--</v>
      </c>
    </row>
    <row r="349" spans="1:49">
      <c r="A349" s="452">
        <f t="shared" si="175"/>
        <v>0</v>
      </c>
      <c r="B349" s="476"/>
      <c r="C349" s="476"/>
      <c r="D349" s="463"/>
      <c r="E349" s="463"/>
      <c r="F349" s="455"/>
      <c r="G349" s="456" t="str">
        <f t="array" ref="G349">IF(B349&lt;&gt;"",IF(AND(OR(V349=V348,W349=W348),F349=F348,K349=K348,N349=N348),G348,MAX(IF(B349=B$6:$B348,$G$6:G348))+1),"")</f>
        <v/>
      </c>
      <c r="H349" s="457" t="str">
        <f t="shared" si="176"/>
        <v/>
      </c>
      <c r="I349" s="457" t="str">
        <f t="array" ref="I349">IF(C349&lt;&gt;"",IF(AND(OR(V349=V348,W349=W348),F349=F348,K349=K348,N349=N348),I348,MAX(IF(C349=C$6:$C348,$I$6:I348))+1),"")</f>
        <v/>
      </c>
      <c r="J349" s="457" t="str">
        <f t="shared" si="177"/>
        <v/>
      </c>
      <c r="K349" s="1065"/>
      <c r="L349" s="459" t="str">
        <f>IF($K349&gt;0,VLOOKUP($K349,NV!$B$4:$C$33,2,0),"")</f>
        <v/>
      </c>
      <c r="M349" s="460"/>
      <c r="N349" s="461" t="str">
        <f t="shared" si="191"/>
        <v/>
      </c>
      <c r="O349" s="458"/>
      <c r="P349" s="458"/>
      <c r="Q349" s="461" t="str">
        <f t="shared" si="192"/>
        <v/>
      </c>
      <c r="R349" s="458"/>
      <c r="S349" s="458"/>
      <c r="T349" s="462" t="str">
        <f>IFERROR(INDEX(NX!$L$9:$L$168,MATCH($A349&amp;$P349,NX!$B$9:$B$169,0)),"")</f>
        <v/>
      </c>
      <c r="U349" s="458"/>
      <c r="V349" s="463"/>
      <c r="W349" s="463"/>
      <c r="X349" s="464"/>
      <c r="Y349" s="452" t="str">
        <f t="shared" si="193"/>
        <v/>
      </c>
      <c r="Z349" s="452" t="str">
        <f t="shared" si="194"/>
        <v/>
      </c>
      <c r="AA349" s="465" t="str">
        <f t="shared" si="178"/>
        <v>Trùng mã</v>
      </c>
      <c r="AB349" s="466"/>
      <c r="AC349" s="467">
        <f t="shared" si="179"/>
        <v>0</v>
      </c>
      <c r="AD349" s="468" t="str">
        <f t="shared" si="195"/>
        <v/>
      </c>
      <c r="AE349" s="468" t="str">
        <f t="shared" si="196"/>
        <v/>
      </c>
      <c r="AF349" s="469" t="str">
        <f t="shared" si="197"/>
        <v/>
      </c>
      <c r="AG349" s="468" t="str">
        <f t="shared" si="198"/>
        <v/>
      </c>
      <c r="AH349" s="470" t="str">
        <f t="shared" si="180"/>
        <v/>
      </c>
      <c r="AI349" s="471" t="str">
        <f>IF($AB349&lt;&gt;"",VLOOKUP($M349,DMKH!$B$6:$F$1822,3,0),"")</f>
        <v/>
      </c>
      <c r="AJ349" s="472">
        <f t="shared" si="199"/>
        <v>0</v>
      </c>
      <c r="AK349" s="472">
        <f t="shared" si="200"/>
        <v>0</v>
      </c>
      <c r="AL349" s="473">
        <f t="shared" si="181"/>
        <v>0</v>
      </c>
      <c r="AM349" s="473" t="str">
        <f t="shared" si="182"/>
        <v/>
      </c>
      <c r="AN349" s="474" t="str">
        <f t="shared" si="183"/>
        <v/>
      </c>
      <c r="AO349" s="475" t="str">
        <f t="shared" si="184"/>
        <v/>
      </c>
      <c r="AP349" s="475" t="str">
        <f t="shared" si="185"/>
        <v/>
      </c>
      <c r="AQ349" s="475" t="str">
        <f t="shared" si="186"/>
        <v>0-</v>
      </c>
      <c r="AR349" s="475" t="str">
        <f t="shared" si="187"/>
        <v>0-</v>
      </c>
      <c r="AS349" s="475" t="str">
        <f t="shared" si="201"/>
        <v/>
      </c>
      <c r="AT349" s="475" t="str">
        <f t="shared" si="202"/>
        <v/>
      </c>
      <c r="AU349" s="475" t="str">
        <f t="shared" si="188"/>
        <v>0</v>
      </c>
      <c r="AV349" s="475" t="str">
        <f t="shared" si="189"/>
        <v>0</v>
      </c>
      <c r="AW349" s="475" t="str">
        <f t="shared" si="190"/>
        <v>0--</v>
      </c>
    </row>
    <row r="350" spans="1:49">
      <c r="A350" s="452">
        <f t="shared" si="175"/>
        <v>0</v>
      </c>
      <c r="B350" s="476"/>
      <c r="C350" s="476"/>
      <c r="D350" s="463"/>
      <c r="E350" s="463"/>
      <c r="F350" s="455"/>
      <c r="G350" s="456" t="str">
        <f t="array" ref="G350">IF(B350&lt;&gt;"",IF(AND(OR(V350=V349,W350=W349),F350=F349,K350=K349,N350=N349),G349,MAX(IF(B350=B$6:$B349,$G$6:G349))+1),"")</f>
        <v/>
      </c>
      <c r="H350" s="457" t="str">
        <f t="shared" si="176"/>
        <v/>
      </c>
      <c r="I350" s="457" t="str">
        <f t="array" ref="I350">IF(C350&lt;&gt;"",IF(AND(OR(V350=V349,W350=W349),F350=F349,K350=K349,N350=N349),I349,MAX(IF(C350=C$6:$C349,$I$6:I349))+1),"")</f>
        <v/>
      </c>
      <c r="J350" s="457" t="str">
        <f t="shared" si="177"/>
        <v/>
      </c>
      <c r="K350" s="1065"/>
      <c r="L350" s="459" t="str">
        <f>IF($K350&gt;0,VLOOKUP($K350,NV!$B$4:$C$33,2,0),"")</f>
        <v/>
      </c>
      <c r="M350" s="460"/>
      <c r="N350" s="461" t="str">
        <f t="shared" si="191"/>
        <v/>
      </c>
      <c r="O350" s="458"/>
      <c r="P350" s="458"/>
      <c r="Q350" s="461" t="str">
        <f t="shared" si="192"/>
        <v/>
      </c>
      <c r="R350" s="458"/>
      <c r="S350" s="458"/>
      <c r="T350" s="462" t="str">
        <f>IFERROR(INDEX(NX!$L$9:$L$168,MATCH($A350&amp;$P350,NX!$B$9:$B$169,0)),"")</f>
        <v/>
      </c>
      <c r="U350" s="458"/>
      <c r="V350" s="463"/>
      <c r="W350" s="463"/>
      <c r="X350" s="464"/>
      <c r="Y350" s="452" t="str">
        <f t="shared" si="193"/>
        <v/>
      </c>
      <c r="Z350" s="452" t="str">
        <f t="shared" si="194"/>
        <v/>
      </c>
      <c r="AA350" s="465" t="str">
        <f t="shared" si="178"/>
        <v>Trùng mã</v>
      </c>
      <c r="AB350" s="466"/>
      <c r="AC350" s="467">
        <f t="shared" si="179"/>
        <v>0</v>
      </c>
      <c r="AD350" s="468" t="str">
        <f t="shared" si="195"/>
        <v/>
      </c>
      <c r="AE350" s="468" t="str">
        <f t="shared" si="196"/>
        <v/>
      </c>
      <c r="AF350" s="469" t="str">
        <f t="shared" si="197"/>
        <v/>
      </c>
      <c r="AG350" s="468" t="str">
        <f t="shared" si="198"/>
        <v/>
      </c>
      <c r="AH350" s="470" t="str">
        <f t="shared" si="180"/>
        <v/>
      </c>
      <c r="AI350" s="471" t="str">
        <f>IF($AB350&lt;&gt;"",VLOOKUP($M350,DMKH!$B$6:$F$1822,3,0),"")</f>
        <v/>
      </c>
      <c r="AJ350" s="472">
        <f t="shared" si="199"/>
        <v>0</v>
      </c>
      <c r="AK350" s="472">
        <f t="shared" si="200"/>
        <v>0</v>
      </c>
      <c r="AL350" s="473">
        <f t="shared" si="181"/>
        <v>0</v>
      </c>
      <c r="AM350" s="473" t="str">
        <f t="shared" si="182"/>
        <v/>
      </c>
      <c r="AN350" s="474" t="str">
        <f t="shared" si="183"/>
        <v/>
      </c>
      <c r="AO350" s="475" t="str">
        <f t="shared" si="184"/>
        <v/>
      </c>
      <c r="AP350" s="475" t="str">
        <f t="shared" si="185"/>
        <v/>
      </c>
      <c r="AQ350" s="475" t="str">
        <f t="shared" si="186"/>
        <v>0-</v>
      </c>
      <c r="AR350" s="475" t="str">
        <f t="shared" si="187"/>
        <v>0-</v>
      </c>
      <c r="AS350" s="475" t="str">
        <f t="shared" si="201"/>
        <v/>
      </c>
      <c r="AT350" s="475" t="str">
        <f t="shared" si="202"/>
        <v/>
      </c>
      <c r="AU350" s="475" t="str">
        <f t="shared" si="188"/>
        <v>0</v>
      </c>
      <c r="AV350" s="475" t="str">
        <f t="shared" si="189"/>
        <v>0</v>
      </c>
      <c r="AW350" s="475" t="str">
        <f t="shared" si="190"/>
        <v>0--</v>
      </c>
    </row>
    <row r="351" spans="1:49">
      <c r="A351" s="452">
        <f t="shared" si="175"/>
        <v>0</v>
      </c>
      <c r="B351" s="476"/>
      <c r="C351" s="476"/>
      <c r="D351" s="463"/>
      <c r="E351" s="463"/>
      <c r="F351" s="455"/>
      <c r="G351" s="456" t="str">
        <f t="array" ref="G351">IF(B351&lt;&gt;"",IF(AND(OR(V351=V350,W351=W350),F351=F350,K351=K350,N351=N350),G350,MAX(IF(B351=B$6:$B350,$G$6:G350))+1),"")</f>
        <v/>
      </c>
      <c r="H351" s="457" t="str">
        <f t="shared" si="176"/>
        <v/>
      </c>
      <c r="I351" s="457" t="str">
        <f t="array" ref="I351">IF(C351&lt;&gt;"",IF(AND(OR(V351=V350,W351=W350),F351=F350,K351=K350,N351=N350),I350,MAX(IF(C351=C$6:$C350,$I$6:I350))+1),"")</f>
        <v/>
      </c>
      <c r="J351" s="457" t="str">
        <f t="shared" si="177"/>
        <v/>
      </c>
      <c r="K351" s="1065"/>
      <c r="L351" s="459"/>
      <c r="M351" s="460"/>
      <c r="N351" s="461" t="str">
        <f t="shared" si="191"/>
        <v/>
      </c>
      <c r="O351" s="458"/>
      <c r="P351" s="458"/>
      <c r="Q351" s="461" t="str">
        <f t="shared" si="192"/>
        <v/>
      </c>
      <c r="R351" s="458"/>
      <c r="S351" s="458"/>
      <c r="T351" s="462" t="str">
        <f>IFERROR(INDEX(NX!$L$9:$L$168,MATCH($A351&amp;$P351,NX!$B$9:$B$169,0)),"")</f>
        <v/>
      </c>
      <c r="U351" s="458"/>
      <c r="V351" s="463"/>
      <c r="W351" s="463"/>
      <c r="X351" s="464"/>
      <c r="Y351" s="452" t="str">
        <f t="shared" si="193"/>
        <v/>
      </c>
      <c r="Z351" s="452" t="str">
        <f t="shared" si="194"/>
        <v/>
      </c>
      <c r="AA351" s="465" t="str">
        <f t="shared" si="178"/>
        <v>Trùng mã</v>
      </c>
      <c r="AB351" s="466"/>
      <c r="AC351" s="467">
        <f t="shared" si="179"/>
        <v>0</v>
      </c>
      <c r="AD351" s="468" t="str">
        <f t="shared" si="195"/>
        <v/>
      </c>
      <c r="AE351" s="468" t="str">
        <f t="shared" si="196"/>
        <v/>
      </c>
      <c r="AF351" s="469" t="str">
        <f t="shared" si="197"/>
        <v/>
      </c>
      <c r="AG351" s="468" t="str">
        <f t="shared" si="198"/>
        <v/>
      </c>
      <c r="AH351" s="470" t="str">
        <f t="shared" si="180"/>
        <v/>
      </c>
      <c r="AI351" s="471" t="str">
        <f>IF($AB351&lt;&gt;"",VLOOKUP($M351,DMKH!$B$6:$F$1822,3,0),"")</f>
        <v/>
      </c>
      <c r="AJ351" s="472">
        <f t="shared" si="199"/>
        <v>0</v>
      </c>
      <c r="AK351" s="472">
        <f t="shared" si="200"/>
        <v>0</v>
      </c>
      <c r="AL351" s="473">
        <f t="shared" si="181"/>
        <v>0</v>
      </c>
      <c r="AM351" s="473" t="str">
        <f t="shared" si="182"/>
        <v/>
      </c>
      <c r="AN351" s="474" t="str">
        <f t="shared" si="183"/>
        <v/>
      </c>
      <c r="AO351" s="475" t="str">
        <f t="shared" si="184"/>
        <v/>
      </c>
      <c r="AP351" s="475" t="str">
        <f t="shared" si="185"/>
        <v/>
      </c>
      <c r="AQ351" s="475" t="str">
        <f t="shared" si="186"/>
        <v>0-</v>
      </c>
      <c r="AR351" s="475" t="str">
        <f t="shared" si="187"/>
        <v>0-</v>
      </c>
      <c r="AS351" s="475" t="str">
        <f t="shared" si="201"/>
        <v/>
      </c>
      <c r="AT351" s="475" t="str">
        <f t="shared" si="202"/>
        <v/>
      </c>
      <c r="AU351" s="475" t="str">
        <f t="shared" si="188"/>
        <v>0</v>
      </c>
      <c r="AV351" s="475" t="str">
        <f t="shared" si="189"/>
        <v>0</v>
      </c>
      <c r="AW351" s="475" t="str">
        <f t="shared" si="190"/>
        <v>0--</v>
      </c>
    </row>
    <row r="352" spans="1:49">
      <c r="A352" s="452">
        <f t="shared" si="175"/>
        <v>0</v>
      </c>
      <c r="B352" s="476"/>
      <c r="C352" s="476"/>
      <c r="D352" s="463"/>
      <c r="E352" s="463"/>
      <c r="F352" s="455"/>
      <c r="G352" s="456" t="str">
        <f t="array" ref="G352">IF(B352&lt;&gt;"",IF(AND(OR(V352=V351,W352=W351),F352=F351,K352=K351,N352=N351),G351,MAX(IF(B352=B$6:$B351,$G$6:G351))+1),"")</f>
        <v/>
      </c>
      <c r="H352" s="457" t="str">
        <f t="shared" si="176"/>
        <v/>
      </c>
      <c r="I352" s="457" t="str">
        <f t="array" ref="I352">IF(C352&lt;&gt;"",IF(AND(OR(V352=V351,W352=W351),F352=F351,K352=K351,N352=N351),I351,MAX(IF(C352=C$6:$C351,$I$6:I351))+1),"")</f>
        <v/>
      </c>
      <c r="J352" s="457" t="str">
        <f t="shared" si="177"/>
        <v/>
      </c>
      <c r="K352" s="1065"/>
      <c r="L352" s="459" t="str">
        <f>IF($K352&gt;0,VLOOKUP($K352,NV!$B$4:$C$33,2,0),"")</f>
        <v/>
      </c>
      <c r="M352" s="460"/>
      <c r="N352" s="461" t="str">
        <f t="shared" si="191"/>
        <v/>
      </c>
      <c r="O352" s="458"/>
      <c r="P352" s="458"/>
      <c r="Q352" s="461" t="str">
        <f t="shared" si="192"/>
        <v/>
      </c>
      <c r="R352" s="458"/>
      <c r="S352" s="458"/>
      <c r="T352" s="462" t="str">
        <f>IFERROR(INDEX(NX!$L$9:$L$168,MATCH($A352&amp;$P352,NX!$B$9:$B$169,0)),"")</f>
        <v/>
      </c>
      <c r="U352" s="458"/>
      <c r="V352" s="463"/>
      <c r="W352" s="463"/>
      <c r="X352" s="464"/>
      <c r="Y352" s="452" t="str">
        <f t="shared" si="193"/>
        <v/>
      </c>
      <c r="Z352" s="452" t="str">
        <f t="shared" si="194"/>
        <v/>
      </c>
      <c r="AA352" s="465" t="str">
        <f t="shared" si="178"/>
        <v>Trùng mã</v>
      </c>
      <c r="AB352" s="466"/>
      <c r="AC352" s="467">
        <f t="shared" si="179"/>
        <v>0</v>
      </c>
      <c r="AD352" s="468" t="str">
        <f t="shared" si="195"/>
        <v/>
      </c>
      <c r="AE352" s="468" t="str">
        <f t="shared" si="196"/>
        <v/>
      </c>
      <c r="AF352" s="469" t="str">
        <f t="shared" si="197"/>
        <v/>
      </c>
      <c r="AG352" s="468" t="str">
        <f t="shared" si="198"/>
        <v/>
      </c>
      <c r="AH352" s="470" t="str">
        <f t="shared" si="180"/>
        <v/>
      </c>
      <c r="AI352" s="471" t="str">
        <f>IF($AB352&lt;&gt;"",VLOOKUP($M352,DMKH!$B$6:$F$1822,3,0),"")</f>
        <v/>
      </c>
      <c r="AJ352" s="472">
        <f t="shared" si="199"/>
        <v>0</v>
      </c>
      <c r="AK352" s="472">
        <f t="shared" si="200"/>
        <v>0</v>
      </c>
      <c r="AL352" s="473">
        <f t="shared" si="181"/>
        <v>0</v>
      </c>
      <c r="AM352" s="473" t="str">
        <f t="shared" si="182"/>
        <v/>
      </c>
      <c r="AN352" s="474" t="str">
        <f t="shared" si="183"/>
        <v/>
      </c>
      <c r="AO352" s="475" t="str">
        <f t="shared" si="184"/>
        <v/>
      </c>
      <c r="AP352" s="475" t="str">
        <f t="shared" si="185"/>
        <v/>
      </c>
      <c r="AQ352" s="475" t="str">
        <f t="shared" si="186"/>
        <v>0-</v>
      </c>
      <c r="AR352" s="475" t="str">
        <f t="shared" si="187"/>
        <v>0-</v>
      </c>
      <c r="AS352" s="475" t="str">
        <f t="shared" si="201"/>
        <v/>
      </c>
      <c r="AT352" s="475" t="str">
        <f t="shared" si="202"/>
        <v/>
      </c>
      <c r="AU352" s="475" t="str">
        <f t="shared" si="188"/>
        <v>0</v>
      </c>
      <c r="AV352" s="475" t="str">
        <f t="shared" si="189"/>
        <v>0</v>
      </c>
      <c r="AW352" s="475" t="str">
        <f t="shared" si="190"/>
        <v>0--</v>
      </c>
    </row>
    <row r="353" spans="1:49">
      <c r="A353" s="452">
        <f t="shared" si="175"/>
        <v>0</v>
      </c>
      <c r="B353" s="476"/>
      <c r="C353" s="476"/>
      <c r="D353" s="463"/>
      <c r="E353" s="463"/>
      <c r="F353" s="455"/>
      <c r="G353" s="456" t="str">
        <f t="array" ref="G353">IF(B353&lt;&gt;"",IF(AND(OR(V353=V352,W353=W352),F353=F352,K353=K352,N353=N352),G352,MAX(IF(B353=B$6:$B352,$G$6:G352))+1),"")</f>
        <v/>
      </c>
      <c r="H353" s="457" t="str">
        <f t="shared" si="176"/>
        <v/>
      </c>
      <c r="I353" s="457" t="str">
        <f t="array" ref="I353">IF(C353&lt;&gt;"",IF(AND(OR(V353=V352,W353=W352),F353=F352,K353=K352,N353=N352),I352,MAX(IF(C353=C$6:$C352,$I$6:I352))+1),"")</f>
        <v/>
      </c>
      <c r="J353" s="457" t="str">
        <f t="shared" si="177"/>
        <v/>
      </c>
      <c r="K353" s="1065"/>
      <c r="L353" s="459" t="str">
        <f>IF($K353&gt;0,VLOOKUP($K353,NV!$B$4:$C$33,2,0),"")</f>
        <v/>
      </c>
      <c r="M353" s="460"/>
      <c r="N353" s="461" t="str">
        <f t="shared" si="191"/>
        <v/>
      </c>
      <c r="O353" s="458"/>
      <c r="P353" s="458"/>
      <c r="Q353" s="461" t="str">
        <f t="shared" si="192"/>
        <v/>
      </c>
      <c r="R353" s="458"/>
      <c r="S353" s="458"/>
      <c r="T353" s="462" t="str">
        <f>IFERROR(INDEX(NX!$L$9:$L$168,MATCH($A353&amp;$P353,NX!$B$9:$B$169,0)),"")</f>
        <v/>
      </c>
      <c r="U353" s="458"/>
      <c r="V353" s="463"/>
      <c r="W353" s="463"/>
      <c r="X353" s="464"/>
      <c r="Y353" s="452" t="str">
        <f t="shared" si="193"/>
        <v/>
      </c>
      <c r="Z353" s="452" t="str">
        <f t="shared" si="194"/>
        <v/>
      </c>
      <c r="AA353" s="465" t="str">
        <f t="shared" si="178"/>
        <v>Trùng mã</v>
      </c>
      <c r="AB353" s="466"/>
      <c r="AC353" s="467">
        <f t="shared" si="179"/>
        <v>0</v>
      </c>
      <c r="AD353" s="468" t="str">
        <f t="shared" si="195"/>
        <v/>
      </c>
      <c r="AE353" s="468" t="str">
        <f t="shared" si="196"/>
        <v/>
      </c>
      <c r="AF353" s="469" t="str">
        <f t="shared" si="197"/>
        <v/>
      </c>
      <c r="AG353" s="468" t="str">
        <f t="shared" si="198"/>
        <v/>
      </c>
      <c r="AH353" s="470" t="str">
        <f t="shared" si="180"/>
        <v/>
      </c>
      <c r="AI353" s="471" t="str">
        <f>IF($AB353&lt;&gt;"",VLOOKUP($M353,DMKH!$B$6:$F$1822,3,0),"")</f>
        <v/>
      </c>
      <c r="AJ353" s="472">
        <f t="shared" si="199"/>
        <v>0</v>
      </c>
      <c r="AK353" s="472">
        <f t="shared" si="200"/>
        <v>0</v>
      </c>
      <c r="AL353" s="473">
        <f t="shared" si="181"/>
        <v>0</v>
      </c>
      <c r="AM353" s="473" t="str">
        <f t="shared" si="182"/>
        <v/>
      </c>
      <c r="AN353" s="474" t="str">
        <f t="shared" si="183"/>
        <v/>
      </c>
      <c r="AO353" s="475" t="str">
        <f t="shared" si="184"/>
        <v/>
      </c>
      <c r="AP353" s="475" t="str">
        <f t="shared" si="185"/>
        <v/>
      </c>
      <c r="AQ353" s="475" t="str">
        <f t="shared" si="186"/>
        <v>0-</v>
      </c>
      <c r="AR353" s="475" t="str">
        <f t="shared" si="187"/>
        <v>0-</v>
      </c>
      <c r="AS353" s="475" t="str">
        <f t="shared" si="201"/>
        <v/>
      </c>
      <c r="AT353" s="475" t="str">
        <f t="shared" si="202"/>
        <v/>
      </c>
      <c r="AU353" s="475" t="str">
        <f t="shared" si="188"/>
        <v>0</v>
      </c>
      <c r="AV353" s="475" t="str">
        <f t="shared" si="189"/>
        <v>0</v>
      </c>
      <c r="AW353" s="475" t="str">
        <f t="shared" si="190"/>
        <v>0--</v>
      </c>
    </row>
    <row r="354" spans="1:49">
      <c r="A354" s="452">
        <f t="shared" si="175"/>
        <v>0</v>
      </c>
      <c r="B354" s="476"/>
      <c r="C354" s="476"/>
      <c r="D354" s="463"/>
      <c r="E354" s="463"/>
      <c r="F354" s="455"/>
      <c r="G354" s="456" t="str">
        <f t="array" ref="G354">IF(B354&lt;&gt;"",IF(AND(OR(V354=V353,W354=W353),F354=F353,K354=K353,N354=N353),G353,MAX(IF(B354=B$6:$B353,$G$6:G353))+1),"")</f>
        <v/>
      </c>
      <c r="H354" s="457" t="str">
        <f t="shared" si="176"/>
        <v/>
      </c>
      <c r="I354" s="457" t="str">
        <f t="array" ref="I354">IF(C354&lt;&gt;"",IF(AND(OR(V354=V353,W354=W353),F354=F353,K354=K353,N354=N353),I353,MAX(IF(C354=C$6:$C353,$I$6:I353))+1),"")</f>
        <v/>
      </c>
      <c r="J354" s="457" t="str">
        <f t="shared" si="177"/>
        <v/>
      </c>
      <c r="K354" s="1065"/>
      <c r="L354" s="459" t="str">
        <f>IF($K354&gt;0,VLOOKUP($K354,NV!$B$4:$C$33,2,0),"")</f>
        <v/>
      </c>
      <c r="M354" s="460"/>
      <c r="N354" s="461" t="str">
        <f t="shared" si="191"/>
        <v/>
      </c>
      <c r="O354" s="458"/>
      <c r="P354" s="458"/>
      <c r="Q354" s="461" t="str">
        <f t="shared" si="192"/>
        <v/>
      </c>
      <c r="R354" s="458"/>
      <c r="S354" s="458"/>
      <c r="T354" s="462" t="str">
        <f>IFERROR(INDEX(NX!$L$9:$L$168,MATCH($A354&amp;$P354,NX!$B$9:$B$169,0)),"")</f>
        <v/>
      </c>
      <c r="U354" s="458"/>
      <c r="V354" s="463"/>
      <c r="W354" s="463"/>
      <c r="X354" s="464"/>
      <c r="Y354" s="452" t="str">
        <f t="shared" si="193"/>
        <v/>
      </c>
      <c r="Z354" s="452" t="str">
        <f t="shared" si="194"/>
        <v/>
      </c>
      <c r="AA354" s="465" t="str">
        <f t="shared" si="178"/>
        <v>Trùng mã</v>
      </c>
      <c r="AB354" s="466"/>
      <c r="AC354" s="467">
        <f t="shared" si="179"/>
        <v>0</v>
      </c>
      <c r="AD354" s="468" t="str">
        <f t="shared" si="195"/>
        <v/>
      </c>
      <c r="AE354" s="468" t="str">
        <f t="shared" si="196"/>
        <v/>
      </c>
      <c r="AF354" s="469" t="str">
        <f t="shared" si="197"/>
        <v/>
      </c>
      <c r="AG354" s="468" t="str">
        <f t="shared" si="198"/>
        <v/>
      </c>
      <c r="AH354" s="470" t="str">
        <f t="shared" si="180"/>
        <v/>
      </c>
      <c r="AI354" s="471" t="str">
        <f>IF($AB354&lt;&gt;"",VLOOKUP($M354,DMKH!$B$6:$F$1822,3,0),"")</f>
        <v/>
      </c>
      <c r="AJ354" s="472">
        <f t="shared" si="199"/>
        <v>0</v>
      </c>
      <c r="AK354" s="472">
        <f t="shared" si="200"/>
        <v>0</v>
      </c>
      <c r="AL354" s="473">
        <f t="shared" si="181"/>
        <v>0</v>
      </c>
      <c r="AM354" s="473" t="str">
        <f t="shared" si="182"/>
        <v/>
      </c>
      <c r="AN354" s="474" t="str">
        <f t="shared" si="183"/>
        <v/>
      </c>
      <c r="AO354" s="475" t="str">
        <f t="shared" si="184"/>
        <v/>
      </c>
      <c r="AP354" s="475" t="str">
        <f t="shared" si="185"/>
        <v/>
      </c>
      <c r="AQ354" s="475" t="str">
        <f t="shared" si="186"/>
        <v>0-</v>
      </c>
      <c r="AR354" s="475" t="str">
        <f t="shared" si="187"/>
        <v>0-</v>
      </c>
      <c r="AS354" s="475" t="str">
        <f t="shared" si="201"/>
        <v/>
      </c>
      <c r="AT354" s="475" t="str">
        <f t="shared" si="202"/>
        <v/>
      </c>
      <c r="AU354" s="475" t="str">
        <f t="shared" si="188"/>
        <v>0</v>
      </c>
      <c r="AV354" s="475" t="str">
        <f t="shared" si="189"/>
        <v>0</v>
      </c>
      <c r="AW354" s="475" t="str">
        <f t="shared" si="190"/>
        <v>0--</v>
      </c>
    </row>
    <row r="355" spans="1:49">
      <c r="A355" s="452">
        <f t="shared" si="175"/>
        <v>0</v>
      </c>
      <c r="B355" s="476"/>
      <c r="C355" s="476"/>
      <c r="D355" s="463"/>
      <c r="E355" s="463"/>
      <c r="F355" s="455"/>
      <c r="G355" s="456" t="str">
        <f t="array" ref="G355">IF(B355&lt;&gt;"",IF(AND(OR(V355=V354,W355=W354),F355=F354,K355=K354,N355=N354),G354,MAX(IF(B355=B$6:$B354,$G$6:G354))+1),"")</f>
        <v/>
      </c>
      <c r="H355" s="457" t="str">
        <f t="shared" si="176"/>
        <v/>
      </c>
      <c r="I355" s="457" t="str">
        <f t="array" ref="I355">IF(C355&lt;&gt;"",IF(AND(OR(V355=V354,W355=W354),F355=F354,K355=K354,N355=N354),I354,MAX(IF(C355=C$6:$C354,$I$6:I354))+1),"")</f>
        <v/>
      </c>
      <c r="J355" s="457" t="str">
        <f t="shared" si="177"/>
        <v/>
      </c>
      <c r="K355" s="1065"/>
      <c r="L355" s="459" t="str">
        <f>IF($K355&gt;0,VLOOKUP($K355,NV!$B$4:$C$33,2,0),"")</f>
        <v/>
      </c>
      <c r="M355" s="460"/>
      <c r="N355" s="461" t="str">
        <f t="shared" si="191"/>
        <v/>
      </c>
      <c r="O355" s="458"/>
      <c r="P355" s="458"/>
      <c r="Q355" s="461" t="str">
        <f t="shared" si="192"/>
        <v/>
      </c>
      <c r="R355" s="458"/>
      <c r="S355" s="458"/>
      <c r="T355" s="462" t="str">
        <f>IFERROR(INDEX(NX!$L$9:$L$168,MATCH($A355&amp;$P355,NX!$B$9:$B$169,0)),"")</f>
        <v/>
      </c>
      <c r="U355" s="458"/>
      <c r="V355" s="463"/>
      <c r="W355" s="463"/>
      <c r="X355" s="464"/>
      <c r="Y355" s="452" t="str">
        <f t="shared" si="193"/>
        <v/>
      </c>
      <c r="Z355" s="452" t="str">
        <f t="shared" si="194"/>
        <v/>
      </c>
      <c r="AA355" s="465" t="str">
        <f t="shared" si="178"/>
        <v>Trùng mã</v>
      </c>
      <c r="AB355" s="466"/>
      <c r="AC355" s="467">
        <f t="shared" si="179"/>
        <v>0</v>
      </c>
      <c r="AD355" s="468" t="str">
        <f t="shared" si="195"/>
        <v/>
      </c>
      <c r="AE355" s="468" t="str">
        <f t="shared" si="196"/>
        <v/>
      </c>
      <c r="AF355" s="469" t="str">
        <f t="shared" si="197"/>
        <v/>
      </c>
      <c r="AG355" s="468" t="str">
        <f t="shared" si="198"/>
        <v/>
      </c>
      <c r="AH355" s="470" t="str">
        <f t="shared" si="180"/>
        <v/>
      </c>
      <c r="AI355" s="471" t="str">
        <f>IF($AB355&lt;&gt;"",VLOOKUP($M355,DMKH!$B$6:$F$1822,3,0),"")</f>
        <v/>
      </c>
      <c r="AJ355" s="472">
        <f t="shared" si="199"/>
        <v>0</v>
      </c>
      <c r="AK355" s="472">
        <f t="shared" si="200"/>
        <v>0</v>
      </c>
      <c r="AL355" s="473">
        <f t="shared" si="181"/>
        <v>0</v>
      </c>
      <c r="AM355" s="473" t="str">
        <f t="shared" si="182"/>
        <v/>
      </c>
      <c r="AN355" s="474" t="str">
        <f t="shared" si="183"/>
        <v/>
      </c>
      <c r="AO355" s="475" t="str">
        <f t="shared" si="184"/>
        <v/>
      </c>
      <c r="AP355" s="475" t="str">
        <f t="shared" si="185"/>
        <v/>
      </c>
      <c r="AQ355" s="475" t="str">
        <f t="shared" si="186"/>
        <v>0-</v>
      </c>
      <c r="AR355" s="475" t="str">
        <f t="shared" si="187"/>
        <v>0-</v>
      </c>
      <c r="AS355" s="475" t="str">
        <f t="shared" si="201"/>
        <v/>
      </c>
      <c r="AT355" s="475" t="str">
        <f t="shared" si="202"/>
        <v/>
      </c>
      <c r="AU355" s="475" t="str">
        <f t="shared" si="188"/>
        <v>0</v>
      </c>
      <c r="AV355" s="475" t="str">
        <f t="shared" si="189"/>
        <v>0</v>
      </c>
      <c r="AW355" s="475" t="str">
        <f t="shared" si="190"/>
        <v>0--</v>
      </c>
    </row>
    <row r="356" spans="1:49">
      <c r="A356" s="452">
        <f t="shared" si="175"/>
        <v>0</v>
      </c>
      <c r="B356" s="476"/>
      <c r="C356" s="476"/>
      <c r="D356" s="463"/>
      <c r="E356" s="463"/>
      <c r="F356" s="455"/>
      <c r="G356" s="456" t="str">
        <f t="array" ref="G356">IF(B356&lt;&gt;"",IF(AND(OR(V356=V355,W356=W355),F356=F355,K356=K355,N356=N355),G355,MAX(IF(B356=B$6:$B355,$G$6:G355))+1),"")</f>
        <v/>
      </c>
      <c r="H356" s="457" t="str">
        <f t="shared" si="176"/>
        <v/>
      </c>
      <c r="I356" s="457" t="str">
        <f t="array" ref="I356">IF(C356&lt;&gt;"",IF(AND(OR(V356=V355,W356=W355),F356=F355,K356=K355,N356=N355),I355,MAX(IF(C356=C$6:$C355,$I$6:I355))+1),"")</f>
        <v/>
      </c>
      <c r="J356" s="457" t="str">
        <f t="shared" si="177"/>
        <v/>
      </c>
      <c r="K356" s="1065"/>
      <c r="L356" s="459" t="str">
        <f>IF($K356&gt;0,VLOOKUP($K356,NV!$B$4:$C$33,2,0),"")</f>
        <v/>
      </c>
      <c r="M356" s="460"/>
      <c r="N356" s="461" t="str">
        <f t="shared" si="191"/>
        <v/>
      </c>
      <c r="O356" s="458"/>
      <c r="P356" s="458"/>
      <c r="Q356" s="461" t="str">
        <f t="shared" si="192"/>
        <v/>
      </c>
      <c r="R356" s="458"/>
      <c r="S356" s="458"/>
      <c r="T356" s="462" t="str">
        <f>IFERROR(INDEX(NX!$L$9:$L$168,MATCH($A356&amp;$P356,NX!$B$9:$B$169,0)),"")</f>
        <v/>
      </c>
      <c r="U356" s="458"/>
      <c r="V356" s="463"/>
      <c r="W356" s="463"/>
      <c r="X356" s="464"/>
      <c r="Y356" s="452" t="str">
        <f t="shared" si="193"/>
        <v/>
      </c>
      <c r="Z356" s="452" t="str">
        <f t="shared" si="194"/>
        <v/>
      </c>
      <c r="AA356" s="465" t="str">
        <f t="shared" si="178"/>
        <v>Trùng mã</v>
      </c>
      <c r="AB356" s="466"/>
      <c r="AC356" s="467">
        <f t="shared" si="179"/>
        <v>0</v>
      </c>
      <c r="AD356" s="468" t="str">
        <f t="shared" si="195"/>
        <v/>
      </c>
      <c r="AE356" s="468" t="str">
        <f t="shared" si="196"/>
        <v/>
      </c>
      <c r="AF356" s="469" t="str">
        <f t="shared" si="197"/>
        <v/>
      </c>
      <c r="AG356" s="468" t="str">
        <f t="shared" si="198"/>
        <v/>
      </c>
      <c r="AH356" s="470" t="str">
        <f t="shared" si="180"/>
        <v/>
      </c>
      <c r="AI356" s="471" t="str">
        <f>IF($AB356&lt;&gt;"",VLOOKUP($M356,DMKH!$B$6:$F$1822,3,0),"")</f>
        <v/>
      </c>
      <c r="AJ356" s="472">
        <f t="shared" si="199"/>
        <v>0</v>
      </c>
      <c r="AK356" s="472">
        <f t="shared" si="200"/>
        <v>0</v>
      </c>
      <c r="AL356" s="473">
        <f t="shared" si="181"/>
        <v>0</v>
      </c>
      <c r="AM356" s="473" t="str">
        <f t="shared" si="182"/>
        <v/>
      </c>
      <c r="AN356" s="474" t="str">
        <f t="shared" si="183"/>
        <v/>
      </c>
      <c r="AO356" s="475" t="str">
        <f t="shared" si="184"/>
        <v/>
      </c>
      <c r="AP356" s="475" t="str">
        <f t="shared" si="185"/>
        <v/>
      </c>
      <c r="AQ356" s="475" t="str">
        <f t="shared" si="186"/>
        <v>0-</v>
      </c>
      <c r="AR356" s="475" t="str">
        <f t="shared" si="187"/>
        <v>0-</v>
      </c>
      <c r="AS356" s="475" t="str">
        <f t="shared" si="201"/>
        <v/>
      </c>
      <c r="AT356" s="475" t="str">
        <f t="shared" si="202"/>
        <v/>
      </c>
      <c r="AU356" s="475" t="str">
        <f t="shared" si="188"/>
        <v>0</v>
      </c>
      <c r="AV356" s="475" t="str">
        <f t="shared" si="189"/>
        <v>0</v>
      </c>
      <c r="AW356" s="475" t="str">
        <f t="shared" si="190"/>
        <v>0--</v>
      </c>
    </row>
    <row r="357" spans="1:49">
      <c r="A357" s="452">
        <f t="shared" si="175"/>
        <v>0</v>
      </c>
      <c r="B357" s="476"/>
      <c r="C357" s="476"/>
      <c r="D357" s="463"/>
      <c r="E357" s="463"/>
      <c r="F357" s="455"/>
      <c r="G357" s="456" t="str">
        <f t="array" ref="G357">IF(B357&lt;&gt;"",IF(AND(OR(V357=V356,W357=W356),F357=F356,K357=K356,N357=N356),G356,MAX(IF(B357=B$6:$B356,$G$6:G356))+1),"")</f>
        <v/>
      </c>
      <c r="H357" s="457" t="str">
        <f t="shared" si="176"/>
        <v/>
      </c>
      <c r="I357" s="457" t="str">
        <f t="array" ref="I357">IF(C357&lt;&gt;"",IF(AND(OR(V357=V356,W357=W356),F357=F356,K357=K356,N357=N356),I356,MAX(IF(C357=C$6:$C356,$I$6:I356))+1),"")</f>
        <v/>
      </c>
      <c r="J357" s="457" t="str">
        <f t="shared" si="177"/>
        <v/>
      </c>
      <c r="K357" s="1065"/>
      <c r="L357" s="459" t="str">
        <f>IF($K357&gt;0,VLOOKUP($K357,NV!$B$4:$C$33,2,0),"")</f>
        <v/>
      </c>
      <c r="M357" s="460"/>
      <c r="N357" s="461" t="str">
        <f t="shared" si="191"/>
        <v/>
      </c>
      <c r="O357" s="458"/>
      <c r="P357" s="458"/>
      <c r="Q357" s="461" t="str">
        <f t="shared" si="192"/>
        <v/>
      </c>
      <c r="R357" s="458"/>
      <c r="S357" s="458"/>
      <c r="T357" s="462" t="str">
        <f>IFERROR(INDEX(NX!$L$9:$L$168,MATCH($A357&amp;$P357,NX!$B$9:$B$169,0)),"")</f>
        <v/>
      </c>
      <c r="U357" s="458"/>
      <c r="V357" s="463"/>
      <c r="W357" s="463"/>
      <c r="X357" s="464"/>
      <c r="Y357" s="452" t="str">
        <f t="shared" si="193"/>
        <v/>
      </c>
      <c r="Z357" s="452" t="str">
        <f t="shared" si="194"/>
        <v/>
      </c>
      <c r="AA357" s="465" t="str">
        <f t="shared" si="178"/>
        <v>Trùng mã</v>
      </c>
      <c r="AB357" s="466"/>
      <c r="AC357" s="467">
        <f t="shared" si="179"/>
        <v>0</v>
      </c>
      <c r="AD357" s="468" t="str">
        <f t="shared" si="195"/>
        <v/>
      </c>
      <c r="AE357" s="468" t="str">
        <f t="shared" si="196"/>
        <v/>
      </c>
      <c r="AF357" s="469" t="str">
        <f t="shared" si="197"/>
        <v/>
      </c>
      <c r="AG357" s="468" t="str">
        <f t="shared" si="198"/>
        <v/>
      </c>
      <c r="AH357" s="470" t="str">
        <f t="shared" si="180"/>
        <v/>
      </c>
      <c r="AI357" s="471" t="str">
        <f>IF($AB357&lt;&gt;"",VLOOKUP($M357,DMKH!$B$6:$F$1822,3,0),"")</f>
        <v/>
      </c>
      <c r="AJ357" s="472">
        <f t="shared" si="199"/>
        <v>0</v>
      </c>
      <c r="AK357" s="472">
        <f t="shared" si="200"/>
        <v>0</v>
      </c>
      <c r="AL357" s="473">
        <f t="shared" si="181"/>
        <v>0</v>
      </c>
      <c r="AM357" s="473" t="str">
        <f t="shared" si="182"/>
        <v/>
      </c>
      <c r="AN357" s="474" t="str">
        <f t="shared" si="183"/>
        <v/>
      </c>
      <c r="AO357" s="475" t="str">
        <f t="shared" si="184"/>
        <v/>
      </c>
      <c r="AP357" s="475" t="str">
        <f t="shared" si="185"/>
        <v/>
      </c>
      <c r="AQ357" s="475" t="str">
        <f t="shared" si="186"/>
        <v>0-</v>
      </c>
      <c r="AR357" s="475" t="str">
        <f t="shared" si="187"/>
        <v>0-</v>
      </c>
      <c r="AS357" s="475" t="str">
        <f t="shared" si="201"/>
        <v/>
      </c>
      <c r="AT357" s="475" t="str">
        <f t="shared" si="202"/>
        <v/>
      </c>
      <c r="AU357" s="475" t="str">
        <f t="shared" si="188"/>
        <v>0</v>
      </c>
      <c r="AV357" s="475" t="str">
        <f t="shared" si="189"/>
        <v>0</v>
      </c>
      <c r="AW357" s="475" t="str">
        <f t="shared" si="190"/>
        <v>0--</v>
      </c>
    </row>
    <row r="358" spans="1:49">
      <c r="A358" s="452">
        <f t="shared" si="175"/>
        <v>0</v>
      </c>
      <c r="B358" s="476"/>
      <c r="C358" s="476"/>
      <c r="D358" s="463"/>
      <c r="E358" s="463"/>
      <c r="F358" s="455"/>
      <c r="G358" s="456" t="str">
        <f t="array" ref="G358">IF(B358&lt;&gt;"",IF(AND(OR(V358=V357,W358=W357),F358=F357,K358=K357,N358=N357),G357,MAX(IF(B358=B$6:$B357,$G$6:G357))+1),"")</f>
        <v/>
      </c>
      <c r="H358" s="457" t="str">
        <f t="shared" si="176"/>
        <v/>
      </c>
      <c r="I358" s="457" t="str">
        <f t="array" ref="I358">IF(C358&lt;&gt;"",IF(AND(OR(V358=V357,W358=W357),F358=F357,K358=K357,N358=N357),I357,MAX(IF(C358=C$6:$C357,$I$6:I357))+1),"")</f>
        <v/>
      </c>
      <c r="J358" s="457" t="str">
        <f t="shared" si="177"/>
        <v/>
      </c>
      <c r="K358" s="1065"/>
      <c r="L358" s="459" t="str">
        <f>IF($K358&gt;0,VLOOKUP($K358,NV!$B$4:$C$33,2,0),"")</f>
        <v/>
      </c>
      <c r="M358" s="460"/>
      <c r="N358" s="461" t="str">
        <f t="shared" si="191"/>
        <v/>
      </c>
      <c r="O358" s="458"/>
      <c r="P358" s="458"/>
      <c r="Q358" s="461" t="str">
        <f t="shared" si="192"/>
        <v/>
      </c>
      <c r="R358" s="458"/>
      <c r="S358" s="458"/>
      <c r="T358" s="462" t="str">
        <f>IFERROR(INDEX(NX!$L$9:$L$168,MATCH($A358&amp;$P358,NX!$B$9:$B$169,0)),"")</f>
        <v/>
      </c>
      <c r="U358" s="458"/>
      <c r="V358" s="463"/>
      <c r="W358" s="463"/>
      <c r="X358" s="464"/>
      <c r="Y358" s="452" t="str">
        <f t="shared" si="193"/>
        <v/>
      </c>
      <c r="Z358" s="452" t="str">
        <f t="shared" si="194"/>
        <v/>
      </c>
      <c r="AA358" s="465" t="str">
        <f t="shared" si="178"/>
        <v>Trùng mã</v>
      </c>
      <c r="AB358" s="466"/>
      <c r="AC358" s="467">
        <f t="shared" si="179"/>
        <v>0</v>
      </c>
      <c r="AD358" s="468" t="str">
        <f t="shared" si="195"/>
        <v/>
      </c>
      <c r="AE358" s="468" t="str">
        <f t="shared" si="196"/>
        <v/>
      </c>
      <c r="AF358" s="469" t="str">
        <f t="shared" si="197"/>
        <v/>
      </c>
      <c r="AG358" s="468" t="str">
        <f t="shared" si="198"/>
        <v/>
      </c>
      <c r="AH358" s="470" t="str">
        <f t="shared" si="180"/>
        <v/>
      </c>
      <c r="AI358" s="471" t="str">
        <f>IF($AB358&lt;&gt;"",VLOOKUP($M358,DMKH!$B$6:$F$1822,3,0),"")</f>
        <v/>
      </c>
      <c r="AJ358" s="472">
        <f t="shared" si="199"/>
        <v>0</v>
      </c>
      <c r="AK358" s="472">
        <f t="shared" si="200"/>
        <v>0</v>
      </c>
      <c r="AL358" s="473">
        <f t="shared" si="181"/>
        <v>0</v>
      </c>
      <c r="AM358" s="473" t="str">
        <f t="shared" si="182"/>
        <v/>
      </c>
      <c r="AN358" s="474" t="str">
        <f t="shared" si="183"/>
        <v/>
      </c>
      <c r="AO358" s="475" t="str">
        <f t="shared" si="184"/>
        <v/>
      </c>
      <c r="AP358" s="475" t="str">
        <f t="shared" si="185"/>
        <v/>
      </c>
      <c r="AQ358" s="475" t="str">
        <f t="shared" si="186"/>
        <v>0-</v>
      </c>
      <c r="AR358" s="475" t="str">
        <f t="shared" si="187"/>
        <v>0-</v>
      </c>
      <c r="AS358" s="475" t="str">
        <f t="shared" si="201"/>
        <v/>
      </c>
      <c r="AT358" s="475" t="str">
        <f t="shared" si="202"/>
        <v/>
      </c>
      <c r="AU358" s="475" t="str">
        <f t="shared" si="188"/>
        <v>0</v>
      </c>
      <c r="AV358" s="475" t="str">
        <f t="shared" si="189"/>
        <v>0</v>
      </c>
      <c r="AW358" s="475" t="str">
        <f t="shared" si="190"/>
        <v>0--</v>
      </c>
    </row>
    <row r="359" spans="1:49">
      <c r="A359" s="452">
        <f t="shared" si="175"/>
        <v>0</v>
      </c>
      <c r="B359" s="476"/>
      <c r="C359" s="476"/>
      <c r="D359" s="463"/>
      <c r="E359" s="463"/>
      <c r="F359" s="455"/>
      <c r="G359" s="456" t="str">
        <f t="array" ref="G359">IF(B359&lt;&gt;"",IF(AND(OR(V359=V358,W359=W358),F359=F358,K359=K358,N359=N358),G358,MAX(IF(B359=B$6:$B358,$G$6:G358))+1),"")</f>
        <v/>
      </c>
      <c r="H359" s="457" t="str">
        <f t="shared" si="176"/>
        <v/>
      </c>
      <c r="I359" s="457" t="str">
        <f t="array" ref="I359">IF(C359&lt;&gt;"",IF(AND(OR(V359=V358,W359=W358),F359=F358,K359=K358,N359=N358),I358,MAX(IF(C359=C$6:$C358,$I$6:I358))+1),"")</f>
        <v/>
      </c>
      <c r="J359" s="457" t="str">
        <f t="shared" si="177"/>
        <v/>
      </c>
      <c r="K359" s="1065"/>
      <c r="L359" s="459" t="str">
        <f>IF($K359&gt;0,VLOOKUP($K359,NV!$B$4:$C$33,2,0),"")</f>
        <v/>
      </c>
      <c r="M359" s="460"/>
      <c r="N359" s="461" t="str">
        <f t="shared" si="191"/>
        <v/>
      </c>
      <c r="O359" s="458"/>
      <c r="P359" s="458"/>
      <c r="Q359" s="461" t="str">
        <f t="shared" si="192"/>
        <v/>
      </c>
      <c r="R359" s="458"/>
      <c r="S359" s="458"/>
      <c r="T359" s="462" t="str">
        <f>IFERROR(INDEX(NX!$L$9:$L$168,MATCH($A359&amp;$P359,NX!$B$9:$B$169,0)),"")</f>
        <v/>
      </c>
      <c r="U359" s="458"/>
      <c r="V359" s="463"/>
      <c r="W359" s="463"/>
      <c r="X359" s="464"/>
      <c r="Y359" s="452" t="str">
        <f t="shared" si="193"/>
        <v/>
      </c>
      <c r="Z359" s="452" t="str">
        <f t="shared" si="194"/>
        <v/>
      </c>
      <c r="AA359" s="465" t="str">
        <f t="shared" si="178"/>
        <v>Trùng mã</v>
      </c>
      <c r="AB359" s="466"/>
      <c r="AC359" s="467">
        <f t="shared" si="179"/>
        <v>0</v>
      </c>
      <c r="AD359" s="468" t="str">
        <f t="shared" si="195"/>
        <v/>
      </c>
      <c r="AE359" s="468" t="str">
        <f t="shared" si="196"/>
        <v/>
      </c>
      <c r="AF359" s="469" t="str">
        <f t="shared" si="197"/>
        <v/>
      </c>
      <c r="AG359" s="468" t="str">
        <f t="shared" si="198"/>
        <v/>
      </c>
      <c r="AH359" s="470" t="str">
        <f t="shared" si="180"/>
        <v/>
      </c>
      <c r="AI359" s="471" t="str">
        <f>IF($AB359&lt;&gt;"",VLOOKUP($M359,DMKH!$B$6:$F$1822,3,0),"")</f>
        <v/>
      </c>
      <c r="AJ359" s="472">
        <f t="shared" si="199"/>
        <v>0</v>
      </c>
      <c r="AK359" s="472">
        <f t="shared" si="200"/>
        <v>0</v>
      </c>
      <c r="AL359" s="473">
        <f t="shared" si="181"/>
        <v>0</v>
      </c>
      <c r="AM359" s="473" t="str">
        <f t="shared" si="182"/>
        <v/>
      </c>
      <c r="AN359" s="474" t="str">
        <f t="shared" si="183"/>
        <v/>
      </c>
      <c r="AO359" s="475" t="str">
        <f t="shared" si="184"/>
        <v/>
      </c>
      <c r="AP359" s="475" t="str">
        <f t="shared" si="185"/>
        <v/>
      </c>
      <c r="AQ359" s="475" t="str">
        <f t="shared" si="186"/>
        <v>0-</v>
      </c>
      <c r="AR359" s="475" t="str">
        <f t="shared" si="187"/>
        <v>0-</v>
      </c>
      <c r="AS359" s="475" t="str">
        <f t="shared" si="201"/>
        <v/>
      </c>
      <c r="AT359" s="475" t="str">
        <f t="shared" si="202"/>
        <v/>
      </c>
      <c r="AU359" s="475" t="str">
        <f t="shared" si="188"/>
        <v>0</v>
      </c>
      <c r="AV359" s="475" t="str">
        <f t="shared" si="189"/>
        <v>0</v>
      </c>
      <c r="AW359" s="475" t="str">
        <f t="shared" si="190"/>
        <v>0--</v>
      </c>
    </row>
    <row r="360" spans="1:49">
      <c r="A360" s="452">
        <f t="shared" si="175"/>
        <v>0</v>
      </c>
      <c r="B360" s="476"/>
      <c r="C360" s="476"/>
      <c r="D360" s="463"/>
      <c r="E360" s="463"/>
      <c r="F360" s="455"/>
      <c r="G360" s="456" t="str">
        <f t="array" ref="G360">IF(B360&lt;&gt;"",IF(AND(OR(V360=V359,W360=W359),F360=F359,K360=K359,N360=N359),G359,MAX(IF(B360=B$6:$B359,$G$6:G359))+1),"")</f>
        <v/>
      </c>
      <c r="H360" s="457" t="str">
        <f t="shared" si="176"/>
        <v/>
      </c>
      <c r="I360" s="457" t="str">
        <f t="array" ref="I360">IF(C360&lt;&gt;"",IF(AND(OR(V360=V359,W360=W359),F360=F359,K360=K359,N360=N359),I359,MAX(IF(C360=C$6:$C359,$I$6:I359))+1),"")</f>
        <v/>
      </c>
      <c r="J360" s="457" t="str">
        <f t="shared" si="177"/>
        <v/>
      </c>
      <c r="K360" s="1065"/>
      <c r="L360" s="459" t="str">
        <f>IF($K360&gt;0,VLOOKUP($K360,NV!$B$4:$C$33,2,0),"")</f>
        <v/>
      </c>
      <c r="M360" s="460"/>
      <c r="N360" s="461" t="str">
        <f t="shared" si="191"/>
        <v/>
      </c>
      <c r="O360" s="458"/>
      <c r="P360" s="458"/>
      <c r="Q360" s="461" t="str">
        <f t="shared" si="192"/>
        <v/>
      </c>
      <c r="R360" s="458"/>
      <c r="S360" s="458"/>
      <c r="T360" s="462" t="str">
        <f>IFERROR(INDEX(NX!$L$9:$L$168,MATCH($A360&amp;$P360,NX!$B$9:$B$169,0)),"")</f>
        <v/>
      </c>
      <c r="U360" s="458"/>
      <c r="V360" s="463"/>
      <c r="W360" s="463"/>
      <c r="X360" s="464"/>
      <c r="Y360" s="452" t="str">
        <f t="shared" si="193"/>
        <v/>
      </c>
      <c r="Z360" s="452" t="str">
        <f t="shared" si="194"/>
        <v/>
      </c>
      <c r="AA360" s="465" t="str">
        <f t="shared" si="178"/>
        <v>Trùng mã</v>
      </c>
      <c r="AB360" s="466"/>
      <c r="AC360" s="467">
        <f t="shared" si="179"/>
        <v>0</v>
      </c>
      <c r="AD360" s="468" t="str">
        <f t="shared" si="195"/>
        <v/>
      </c>
      <c r="AE360" s="468" t="str">
        <f t="shared" si="196"/>
        <v/>
      </c>
      <c r="AF360" s="469" t="str">
        <f t="shared" si="197"/>
        <v/>
      </c>
      <c r="AG360" s="468" t="str">
        <f t="shared" si="198"/>
        <v/>
      </c>
      <c r="AH360" s="470" t="str">
        <f t="shared" si="180"/>
        <v/>
      </c>
      <c r="AI360" s="471" t="str">
        <f>IF($AB360&lt;&gt;"",VLOOKUP($M360,DMKH!$B$6:$F$1822,3,0),"")</f>
        <v/>
      </c>
      <c r="AJ360" s="472">
        <f t="shared" si="199"/>
        <v>0</v>
      </c>
      <c r="AK360" s="472">
        <f t="shared" si="200"/>
        <v>0</v>
      </c>
      <c r="AL360" s="473">
        <f t="shared" si="181"/>
        <v>0</v>
      </c>
      <c r="AM360" s="473" t="str">
        <f t="shared" si="182"/>
        <v/>
      </c>
      <c r="AN360" s="474" t="str">
        <f t="shared" si="183"/>
        <v/>
      </c>
      <c r="AO360" s="475" t="str">
        <f t="shared" si="184"/>
        <v/>
      </c>
      <c r="AP360" s="475" t="str">
        <f t="shared" si="185"/>
        <v/>
      </c>
      <c r="AQ360" s="475" t="str">
        <f t="shared" si="186"/>
        <v>0-</v>
      </c>
      <c r="AR360" s="475" t="str">
        <f t="shared" si="187"/>
        <v>0-</v>
      </c>
      <c r="AS360" s="475" t="str">
        <f t="shared" si="201"/>
        <v/>
      </c>
      <c r="AT360" s="475" t="str">
        <f t="shared" si="202"/>
        <v/>
      </c>
      <c r="AU360" s="475" t="str">
        <f t="shared" si="188"/>
        <v>0</v>
      </c>
      <c r="AV360" s="475" t="str">
        <f t="shared" si="189"/>
        <v>0</v>
      </c>
      <c r="AW360" s="475" t="str">
        <f t="shared" si="190"/>
        <v>0--</v>
      </c>
    </row>
    <row r="361" spans="1:49">
      <c r="A361" s="452">
        <f t="shared" si="175"/>
        <v>0</v>
      </c>
      <c r="B361" s="476"/>
      <c r="C361" s="476"/>
      <c r="D361" s="463"/>
      <c r="E361" s="463"/>
      <c r="F361" s="455"/>
      <c r="G361" s="456" t="str">
        <f t="array" ref="G361">IF(B361&lt;&gt;"",IF(AND(OR(V361=V360,W361=W360),F361=F360,K361=K360,N361=N360),G360,MAX(IF(B361=B$6:$B360,$G$6:G360))+1),"")</f>
        <v/>
      </c>
      <c r="H361" s="457" t="str">
        <f t="shared" si="176"/>
        <v/>
      </c>
      <c r="I361" s="457" t="str">
        <f t="array" ref="I361">IF(C361&lt;&gt;"",IF(AND(OR(V361=V360,W361=W360),F361=F360,K361=K360,N361=N360),I360,MAX(IF(C361=C$6:$C360,$I$6:I360))+1),"")</f>
        <v/>
      </c>
      <c r="J361" s="457" t="str">
        <f t="shared" si="177"/>
        <v/>
      </c>
      <c r="K361" s="1065"/>
      <c r="L361" s="459" t="str">
        <f>IF($K361&gt;0,VLOOKUP($K361,NV!$B$4:$C$33,2,0),"")</f>
        <v/>
      </c>
      <c r="M361" s="460"/>
      <c r="N361" s="461" t="str">
        <f t="shared" si="191"/>
        <v/>
      </c>
      <c r="O361" s="458"/>
      <c r="P361" s="458"/>
      <c r="Q361" s="461" t="str">
        <f t="shared" si="192"/>
        <v/>
      </c>
      <c r="R361" s="458"/>
      <c r="S361" s="458"/>
      <c r="T361" s="462" t="str">
        <f>IFERROR(INDEX(NX!$L$9:$L$168,MATCH($A361&amp;$P361,NX!$B$9:$B$169,0)),"")</f>
        <v/>
      </c>
      <c r="U361" s="458"/>
      <c r="V361" s="463"/>
      <c r="W361" s="463"/>
      <c r="X361" s="464"/>
      <c r="Y361" s="452" t="str">
        <f t="shared" si="193"/>
        <v/>
      </c>
      <c r="Z361" s="452" t="str">
        <f t="shared" si="194"/>
        <v/>
      </c>
      <c r="AA361" s="465" t="str">
        <f t="shared" si="178"/>
        <v>Trùng mã</v>
      </c>
      <c r="AB361" s="466"/>
      <c r="AC361" s="467">
        <f t="shared" si="179"/>
        <v>0</v>
      </c>
      <c r="AD361" s="468" t="str">
        <f t="shared" si="195"/>
        <v/>
      </c>
      <c r="AE361" s="468" t="str">
        <f t="shared" si="196"/>
        <v/>
      </c>
      <c r="AF361" s="469" t="str">
        <f t="shared" si="197"/>
        <v/>
      </c>
      <c r="AG361" s="468" t="str">
        <f t="shared" si="198"/>
        <v/>
      </c>
      <c r="AH361" s="470" t="str">
        <f t="shared" si="180"/>
        <v/>
      </c>
      <c r="AI361" s="471" t="str">
        <f>IF($AB361&lt;&gt;"",VLOOKUP($M361,DMKH!$B$6:$F$1822,3,0),"")</f>
        <v/>
      </c>
      <c r="AJ361" s="472">
        <f t="shared" si="199"/>
        <v>0</v>
      </c>
      <c r="AK361" s="472">
        <f t="shared" si="200"/>
        <v>0</v>
      </c>
      <c r="AL361" s="473">
        <f t="shared" si="181"/>
        <v>0</v>
      </c>
      <c r="AM361" s="473" t="str">
        <f t="shared" si="182"/>
        <v/>
      </c>
      <c r="AN361" s="474" t="str">
        <f t="shared" si="183"/>
        <v/>
      </c>
      <c r="AO361" s="475" t="str">
        <f t="shared" si="184"/>
        <v/>
      </c>
      <c r="AP361" s="475" t="str">
        <f t="shared" si="185"/>
        <v/>
      </c>
      <c r="AQ361" s="475" t="str">
        <f t="shared" si="186"/>
        <v>0-</v>
      </c>
      <c r="AR361" s="475" t="str">
        <f t="shared" si="187"/>
        <v>0-</v>
      </c>
      <c r="AS361" s="475" t="str">
        <f t="shared" si="201"/>
        <v/>
      </c>
      <c r="AT361" s="475" t="str">
        <f t="shared" si="202"/>
        <v/>
      </c>
      <c r="AU361" s="475" t="str">
        <f t="shared" si="188"/>
        <v>0</v>
      </c>
      <c r="AV361" s="475" t="str">
        <f t="shared" si="189"/>
        <v>0</v>
      </c>
      <c r="AW361" s="475" t="str">
        <f t="shared" si="190"/>
        <v>0--</v>
      </c>
    </row>
    <row r="362" spans="1:49">
      <c r="A362" s="452">
        <f t="shared" si="175"/>
        <v>0</v>
      </c>
      <c r="B362" s="476"/>
      <c r="C362" s="476"/>
      <c r="D362" s="463"/>
      <c r="E362" s="463"/>
      <c r="F362" s="455"/>
      <c r="G362" s="456" t="str">
        <f t="array" ref="G362">IF(B362&lt;&gt;"",IF(AND(OR(V362=V361,W362=W361),F362=F361,K362=K361,N362=N361),G361,MAX(IF(B362=B$6:$B361,$G$6:G361))+1),"")</f>
        <v/>
      </c>
      <c r="H362" s="457" t="str">
        <f t="shared" si="176"/>
        <v/>
      </c>
      <c r="I362" s="457" t="str">
        <f t="array" ref="I362">IF(C362&lt;&gt;"",IF(AND(OR(V362=V361,W362=W361),F362=F361,K362=K361,N362=N361),I361,MAX(IF(C362=C$6:$C361,$I$6:I361))+1),"")</f>
        <v/>
      </c>
      <c r="J362" s="457" t="str">
        <f t="shared" si="177"/>
        <v/>
      </c>
      <c r="K362" s="1065"/>
      <c r="L362" s="459" t="str">
        <f>IF($K362&gt;0,VLOOKUP($K362,NV!$B$4:$C$33,2,0),"")</f>
        <v/>
      </c>
      <c r="M362" s="458"/>
      <c r="N362" s="461" t="str">
        <f t="shared" si="191"/>
        <v/>
      </c>
      <c r="O362" s="458"/>
      <c r="P362" s="458"/>
      <c r="Q362" s="461" t="str">
        <f t="shared" si="192"/>
        <v/>
      </c>
      <c r="R362" s="458"/>
      <c r="S362" s="458"/>
      <c r="T362" s="462" t="str">
        <f>IFERROR(INDEX(NX!$L$9:$L$168,MATCH($A362&amp;$P362,NX!$B$9:$B$169,0)),"")</f>
        <v/>
      </c>
      <c r="U362" s="458"/>
      <c r="V362" s="463"/>
      <c r="W362" s="463"/>
      <c r="X362" s="464"/>
      <c r="Y362" s="452" t="str">
        <f t="shared" si="193"/>
        <v/>
      </c>
      <c r="Z362" s="452" t="str">
        <f t="shared" si="194"/>
        <v/>
      </c>
      <c r="AA362" s="465" t="str">
        <f t="shared" si="178"/>
        <v>Trùng mã</v>
      </c>
      <c r="AB362" s="466"/>
      <c r="AC362" s="467">
        <f t="shared" si="179"/>
        <v>0</v>
      </c>
      <c r="AD362" s="468" t="str">
        <f t="shared" si="195"/>
        <v/>
      </c>
      <c r="AE362" s="468" t="str">
        <f t="shared" si="196"/>
        <v/>
      </c>
      <c r="AF362" s="469" t="str">
        <f t="shared" si="197"/>
        <v/>
      </c>
      <c r="AG362" s="468" t="str">
        <f t="shared" si="198"/>
        <v/>
      </c>
      <c r="AH362" s="470" t="str">
        <f t="shared" si="180"/>
        <v/>
      </c>
      <c r="AI362" s="471" t="str">
        <f>IF($AB362&lt;&gt;"",VLOOKUP($M362,DMKH!$B$6:$F$1822,3,0),"")</f>
        <v/>
      </c>
      <c r="AJ362" s="472">
        <f t="shared" si="199"/>
        <v>0</v>
      </c>
      <c r="AK362" s="472">
        <f t="shared" si="200"/>
        <v>0</v>
      </c>
      <c r="AL362" s="473">
        <f t="shared" si="181"/>
        <v>0</v>
      </c>
      <c r="AM362" s="473" t="str">
        <f t="shared" si="182"/>
        <v/>
      </c>
      <c r="AN362" s="474" t="str">
        <f t="shared" si="183"/>
        <v/>
      </c>
      <c r="AO362" s="475" t="str">
        <f t="shared" si="184"/>
        <v/>
      </c>
      <c r="AP362" s="475" t="str">
        <f t="shared" si="185"/>
        <v/>
      </c>
      <c r="AQ362" s="475" t="str">
        <f t="shared" si="186"/>
        <v>0-</v>
      </c>
      <c r="AR362" s="475" t="str">
        <f t="shared" si="187"/>
        <v>0-</v>
      </c>
      <c r="AS362" s="475" t="str">
        <f t="shared" si="201"/>
        <v/>
      </c>
      <c r="AT362" s="475" t="str">
        <f t="shared" si="202"/>
        <v/>
      </c>
      <c r="AU362" s="475" t="str">
        <f t="shared" si="188"/>
        <v>0</v>
      </c>
      <c r="AV362" s="475" t="str">
        <f t="shared" si="189"/>
        <v>0</v>
      </c>
      <c r="AW362" s="475" t="str">
        <f t="shared" si="190"/>
        <v>0--</v>
      </c>
    </row>
    <row r="363" spans="1:49">
      <c r="A363" s="452">
        <f t="shared" ref="A363:A426" si="203">IF(D363&gt;0,MONTH(D363),0)</f>
        <v>0</v>
      </c>
      <c r="B363" s="476"/>
      <c r="C363" s="476"/>
      <c r="D363" s="463"/>
      <c r="E363" s="463"/>
      <c r="F363" s="455"/>
      <c r="G363" s="456" t="str">
        <f t="array" ref="G363">IF(B363&lt;&gt;"",IF(AND(OR(V363=V362,W363=W362),F363=F362,K363=K362,N363=N362),G362,MAX(IF(B363=B$6:$B362,$G$6:G362))+1),"")</f>
        <v/>
      </c>
      <c r="H363" s="457" t="str">
        <f t="shared" si="176"/>
        <v/>
      </c>
      <c r="I363" s="457" t="str">
        <f t="array" ref="I363">IF(C363&lt;&gt;"",IF(AND(OR(V363=V362,W363=W362),F363=F362,K363=K362,N363=N362),I362,MAX(IF(C363=C$6:$C362,$I$6:I362))+1),"")</f>
        <v/>
      </c>
      <c r="J363" s="457" t="str">
        <f t="shared" si="177"/>
        <v/>
      </c>
      <c r="K363" s="1065"/>
      <c r="L363" s="459"/>
      <c r="M363" s="458"/>
      <c r="N363" s="461" t="str">
        <f t="shared" si="191"/>
        <v/>
      </c>
      <c r="O363" s="458"/>
      <c r="P363" s="458"/>
      <c r="Q363" s="461" t="str">
        <f t="shared" si="192"/>
        <v/>
      </c>
      <c r="R363" s="458"/>
      <c r="S363" s="458"/>
      <c r="T363" s="462" t="str">
        <f>IFERROR(INDEX(NX!$L$9:$L$168,MATCH($A363&amp;$P363,NX!$B$9:$B$169,0)),"")</f>
        <v/>
      </c>
      <c r="U363" s="458"/>
      <c r="V363" s="463"/>
      <c r="W363" s="463"/>
      <c r="X363" s="464"/>
      <c r="Y363" s="452" t="str">
        <f t="shared" si="193"/>
        <v/>
      </c>
      <c r="Z363" s="452" t="str">
        <f t="shared" si="194"/>
        <v/>
      </c>
      <c r="AA363" s="465" t="str">
        <f t="shared" si="178"/>
        <v>Trùng mã</v>
      </c>
      <c r="AB363" s="466"/>
      <c r="AC363" s="467">
        <f t="shared" si="179"/>
        <v>0</v>
      </c>
      <c r="AD363" s="468" t="str">
        <f t="shared" si="195"/>
        <v/>
      </c>
      <c r="AE363" s="468" t="str">
        <f t="shared" si="196"/>
        <v/>
      </c>
      <c r="AF363" s="469" t="str">
        <f t="shared" si="197"/>
        <v/>
      </c>
      <c r="AG363" s="468" t="str">
        <f t="shared" si="198"/>
        <v/>
      </c>
      <c r="AH363" s="470" t="str">
        <f t="shared" si="180"/>
        <v/>
      </c>
      <c r="AI363" s="471" t="str">
        <f>IF($AB363&lt;&gt;"",VLOOKUP($M363,DMKH!$B$6:$F$1822,3,0),"")</f>
        <v/>
      </c>
      <c r="AJ363" s="472">
        <f t="shared" si="199"/>
        <v>0</v>
      </c>
      <c r="AK363" s="472">
        <f t="shared" si="200"/>
        <v>0</v>
      </c>
      <c r="AL363" s="473">
        <f t="shared" si="181"/>
        <v>0</v>
      </c>
      <c r="AM363" s="473" t="str">
        <f t="shared" si="182"/>
        <v/>
      </c>
      <c r="AN363" s="474" t="str">
        <f t="shared" si="183"/>
        <v/>
      </c>
      <c r="AO363" s="475" t="str">
        <f t="shared" si="184"/>
        <v/>
      </c>
      <c r="AP363" s="475" t="str">
        <f t="shared" si="185"/>
        <v/>
      </c>
      <c r="AQ363" s="475" t="str">
        <f t="shared" si="186"/>
        <v>0-</v>
      </c>
      <c r="AR363" s="475" t="str">
        <f t="shared" si="187"/>
        <v>0-</v>
      </c>
      <c r="AS363" s="475" t="str">
        <f t="shared" si="201"/>
        <v/>
      </c>
      <c r="AT363" s="475" t="str">
        <f t="shared" si="202"/>
        <v/>
      </c>
      <c r="AU363" s="475" t="str">
        <f t="shared" si="188"/>
        <v>0</v>
      </c>
      <c r="AV363" s="475" t="str">
        <f t="shared" si="189"/>
        <v>0</v>
      </c>
      <c r="AW363" s="475" t="str">
        <f t="shared" si="190"/>
        <v>0--</v>
      </c>
    </row>
    <row r="364" spans="1:49">
      <c r="A364" s="452">
        <f t="shared" si="203"/>
        <v>0</v>
      </c>
      <c r="B364" s="476"/>
      <c r="C364" s="476"/>
      <c r="D364" s="463"/>
      <c r="E364" s="463"/>
      <c r="F364" s="455"/>
      <c r="G364" s="456" t="str">
        <f t="array" ref="G364">IF(B364&lt;&gt;"",IF(AND(OR(V364=V363,W364=W363),F364=F363,K364=K363,N364=N363),G363,MAX(IF(B364=B$6:$B363,$G$6:G363))+1),"")</f>
        <v/>
      </c>
      <c r="H364" s="457" t="str">
        <f t="shared" si="176"/>
        <v/>
      </c>
      <c r="I364" s="457" t="str">
        <f t="array" ref="I364">IF(C364&lt;&gt;"",IF(AND(OR(V364=V363,W364=W363),F364=F363,K364=K363,N364=N363),I363,MAX(IF(C364=C$6:$C363,$I$6:I363))+1),"")</f>
        <v/>
      </c>
      <c r="J364" s="457" t="str">
        <f t="shared" si="177"/>
        <v/>
      </c>
      <c r="K364" s="1065"/>
      <c r="L364" s="459" t="str">
        <f>IF($K364&gt;0,VLOOKUP($K364,NV!$B$4:$C$33,2,0),"")</f>
        <v/>
      </c>
      <c r="M364" s="460"/>
      <c r="N364" s="461" t="str">
        <f t="shared" si="191"/>
        <v/>
      </c>
      <c r="O364" s="458"/>
      <c r="P364" s="458"/>
      <c r="Q364" s="461" t="str">
        <f t="shared" si="192"/>
        <v/>
      </c>
      <c r="R364" s="458"/>
      <c r="S364" s="458"/>
      <c r="T364" s="462" t="str">
        <f>IFERROR(INDEX(NX!$L$9:$L$168,MATCH($A364&amp;$P364,NX!$B$9:$B$169,0)),"")</f>
        <v/>
      </c>
      <c r="U364" s="458"/>
      <c r="V364" s="463"/>
      <c r="W364" s="463"/>
      <c r="X364" s="464"/>
      <c r="Y364" s="452" t="str">
        <f t="shared" si="193"/>
        <v/>
      </c>
      <c r="Z364" s="452" t="str">
        <f t="shared" si="194"/>
        <v/>
      </c>
      <c r="AA364" s="465" t="str">
        <f t="shared" si="178"/>
        <v>Trùng mã</v>
      </c>
      <c r="AB364" s="466"/>
      <c r="AC364" s="467">
        <f t="shared" si="179"/>
        <v>0</v>
      </c>
      <c r="AD364" s="468" t="str">
        <f t="shared" si="195"/>
        <v/>
      </c>
      <c r="AE364" s="468" t="str">
        <f t="shared" si="196"/>
        <v/>
      </c>
      <c r="AF364" s="469" t="str">
        <f t="shared" si="197"/>
        <v/>
      </c>
      <c r="AG364" s="468" t="str">
        <f t="shared" si="198"/>
        <v/>
      </c>
      <c r="AH364" s="470" t="str">
        <f t="shared" si="180"/>
        <v/>
      </c>
      <c r="AI364" s="471" t="str">
        <f>IF($AB364&lt;&gt;"",VLOOKUP($M364,DMKH!$B$6:$F$1822,3,0),"")</f>
        <v/>
      </c>
      <c r="AJ364" s="472">
        <f t="shared" si="199"/>
        <v>0</v>
      </c>
      <c r="AK364" s="472">
        <f t="shared" si="200"/>
        <v>0</v>
      </c>
      <c r="AL364" s="473">
        <f t="shared" si="181"/>
        <v>0</v>
      </c>
      <c r="AM364" s="473" t="str">
        <f t="shared" si="182"/>
        <v/>
      </c>
      <c r="AN364" s="474" t="str">
        <f t="shared" si="183"/>
        <v/>
      </c>
      <c r="AO364" s="475" t="str">
        <f t="shared" si="184"/>
        <v/>
      </c>
      <c r="AP364" s="475" t="str">
        <f t="shared" si="185"/>
        <v/>
      </c>
      <c r="AQ364" s="475" t="str">
        <f t="shared" si="186"/>
        <v>0-</v>
      </c>
      <c r="AR364" s="475" t="str">
        <f t="shared" si="187"/>
        <v>0-</v>
      </c>
      <c r="AS364" s="475" t="str">
        <f t="shared" si="201"/>
        <v/>
      </c>
      <c r="AT364" s="475" t="str">
        <f t="shared" si="202"/>
        <v/>
      </c>
      <c r="AU364" s="475" t="str">
        <f t="shared" si="188"/>
        <v>0</v>
      </c>
      <c r="AV364" s="475" t="str">
        <f t="shared" si="189"/>
        <v>0</v>
      </c>
      <c r="AW364" s="475" t="str">
        <f t="shared" si="190"/>
        <v>0--</v>
      </c>
    </row>
    <row r="365" spans="1:49">
      <c r="A365" s="452">
        <f t="shared" si="203"/>
        <v>0</v>
      </c>
      <c r="B365" s="476"/>
      <c r="C365" s="476"/>
      <c r="D365" s="463"/>
      <c r="E365" s="463"/>
      <c r="F365" s="455"/>
      <c r="G365" s="456" t="str">
        <f t="array" ref="G365">IF(B365&lt;&gt;"",IF(AND(OR(V365=V364,W365=W364),F365=F364,K365=K364,N365=N364),G364,MAX(IF(B365=B$6:$B364,$G$6:G364))+1),"")</f>
        <v/>
      </c>
      <c r="H365" s="457" t="str">
        <f t="shared" si="176"/>
        <v/>
      </c>
      <c r="I365" s="457" t="str">
        <f t="array" ref="I365">IF(C365&lt;&gt;"",IF(AND(OR(V365=V364,W365=W364),F365=F364,K365=K364,N365=N364),I364,MAX(IF(C365=C$6:$C364,$I$6:I364))+1),"")</f>
        <v/>
      </c>
      <c r="J365" s="457" t="str">
        <f t="shared" si="177"/>
        <v/>
      </c>
      <c r="K365" s="1065"/>
      <c r="L365" s="459" t="str">
        <f>IF($K365&gt;0,VLOOKUP($K365,NV!$B$4:$C$33,2,0),"")</f>
        <v/>
      </c>
      <c r="M365" s="460"/>
      <c r="N365" s="461" t="str">
        <f t="shared" si="191"/>
        <v/>
      </c>
      <c r="O365" s="458"/>
      <c r="P365" s="458"/>
      <c r="Q365" s="461" t="str">
        <f t="shared" si="192"/>
        <v/>
      </c>
      <c r="R365" s="458"/>
      <c r="S365" s="458"/>
      <c r="T365" s="462" t="str">
        <f>IFERROR(INDEX(NX!$L$9:$L$168,MATCH($A365&amp;$P365,NX!$B$9:$B$169,0)),"")</f>
        <v/>
      </c>
      <c r="U365" s="458"/>
      <c r="V365" s="463"/>
      <c r="W365" s="463"/>
      <c r="X365" s="464"/>
      <c r="Y365" s="452" t="str">
        <f t="shared" si="193"/>
        <v/>
      </c>
      <c r="Z365" s="452" t="str">
        <f t="shared" si="194"/>
        <v/>
      </c>
      <c r="AA365" s="465" t="str">
        <f t="shared" si="178"/>
        <v>Trùng mã</v>
      </c>
      <c r="AB365" s="466"/>
      <c r="AC365" s="467">
        <f t="shared" si="179"/>
        <v>0</v>
      </c>
      <c r="AD365" s="468" t="str">
        <f t="shared" si="195"/>
        <v/>
      </c>
      <c r="AE365" s="468" t="str">
        <f t="shared" si="196"/>
        <v/>
      </c>
      <c r="AF365" s="469" t="str">
        <f t="shared" si="197"/>
        <v/>
      </c>
      <c r="AG365" s="468" t="str">
        <f t="shared" si="198"/>
        <v/>
      </c>
      <c r="AH365" s="470" t="str">
        <f t="shared" si="180"/>
        <v/>
      </c>
      <c r="AI365" s="471" t="str">
        <f>IF($AB365&lt;&gt;"",VLOOKUP($M365,DMKH!$B$6:$F$1822,3,0),"")</f>
        <v/>
      </c>
      <c r="AJ365" s="472">
        <f t="shared" si="199"/>
        <v>0</v>
      </c>
      <c r="AK365" s="472">
        <f t="shared" si="200"/>
        <v>0</v>
      </c>
      <c r="AL365" s="473">
        <f t="shared" si="181"/>
        <v>0</v>
      </c>
      <c r="AM365" s="473" t="str">
        <f t="shared" si="182"/>
        <v/>
      </c>
      <c r="AN365" s="474" t="str">
        <f t="shared" si="183"/>
        <v/>
      </c>
      <c r="AO365" s="475" t="str">
        <f t="shared" si="184"/>
        <v/>
      </c>
      <c r="AP365" s="475" t="str">
        <f t="shared" si="185"/>
        <v/>
      </c>
      <c r="AQ365" s="475" t="str">
        <f t="shared" si="186"/>
        <v>0-</v>
      </c>
      <c r="AR365" s="475" t="str">
        <f t="shared" si="187"/>
        <v>0-</v>
      </c>
      <c r="AS365" s="475" t="str">
        <f t="shared" si="201"/>
        <v/>
      </c>
      <c r="AT365" s="475" t="str">
        <f t="shared" si="202"/>
        <v/>
      </c>
      <c r="AU365" s="475" t="str">
        <f t="shared" si="188"/>
        <v>0</v>
      </c>
      <c r="AV365" s="475" t="str">
        <f t="shared" si="189"/>
        <v>0</v>
      </c>
      <c r="AW365" s="475" t="str">
        <f t="shared" si="190"/>
        <v>0--</v>
      </c>
    </row>
    <row r="366" spans="1:49">
      <c r="A366" s="452">
        <f t="shared" si="203"/>
        <v>0</v>
      </c>
      <c r="B366" s="476"/>
      <c r="C366" s="476"/>
      <c r="D366" s="463"/>
      <c r="E366" s="463"/>
      <c r="F366" s="455"/>
      <c r="G366" s="456" t="str">
        <f t="array" ref="G366">IF(B366&lt;&gt;"",IF(AND(OR(V366=V365,W366=W365),F366=F365,K366=K365,N366=N365),G365,MAX(IF(B366=B$6:$B365,$G$6:G365))+1),"")</f>
        <v/>
      </c>
      <c r="H366" s="457" t="str">
        <f t="shared" si="176"/>
        <v/>
      </c>
      <c r="I366" s="457" t="str">
        <f t="array" ref="I366">IF(C366&lt;&gt;"",IF(AND(OR(V366=V365,W366=W365),F366=F365,K366=K365,N366=N365),I365,MAX(IF(C366=C$6:$C365,$I$6:I365))+1),"")</f>
        <v/>
      </c>
      <c r="J366" s="457" t="str">
        <f t="shared" si="177"/>
        <v/>
      </c>
      <c r="K366" s="1065"/>
      <c r="L366" s="459" t="str">
        <f>IF($K366&gt;0,VLOOKUP($K366,NV!$B$4:$C$33,2,0),"")</f>
        <v/>
      </c>
      <c r="M366" s="460"/>
      <c r="N366" s="461" t="str">
        <f t="shared" si="191"/>
        <v/>
      </c>
      <c r="O366" s="458"/>
      <c r="P366" s="458"/>
      <c r="Q366" s="461" t="str">
        <f t="shared" si="192"/>
        <v/>
      </c>
      <c r="R366" s="458"/>
      <c r="S366" s="458"/>
      <c r="T366" s="462" t="str">
        <f>IFERROR(INDEX(NX!$L$9:$L$168,MATCH($A366&amp;$P366,NX!$B$9:$B$169,0)),"")</f>
        <v/>
      </c>
      <c r="U366" s="458"/>
      <c r="V366" s="463"/>
      <c r="W366" s="463"/>
      <c r="X366" s="464"/>
      <c r="Y366" s="452" t="str">
        <f t="shared" si="193"/>
        <v/>
      </c>
      <c r="Z366" s="452" t="str">
        <f t="shared" si="194"/>
        <v/>
      </c>
      <c r="AA366" s="465" t="str">
        <f t="shared" si="178"/>
        <v>Trùng mã</v>
      </c>
      <c r="AB366" s="466"/>
      <c r="AC366" s="467">
        <f t="shared" si="179"/>
        <v>0</v>
      </c>
      <c r="AD366" s="468" t="str">
        <f t="shared" si="195"/>
        <v/>
      </c>
      <c r="AE366" s="468" t="str">
        <f t="shared" si="196"/>
        <v/>
      </c>
      <c r="AF366" s="469" t="str">
        <f t="shared" si="197"/>
        <v/>
      </c>
      <c r="AG366" s="468" t="str">
        <f t="shared" si="198"/>
        <v/>
      </c>
      <c r="AH366" s="470" t="str">
        <f t="shared" si="180"/>
        <v/>
      </c>
      <c r="AI366" s="471" t="str">
        <f>IF($AB366&lt;&gt;"",VLOOKUP($M366,DMKH!$B$6:$F$1822,3,0),"")</f>
        <v/>
      </c>
      <c r="AJ366" s="472">
        <f t="shared" si="199"/>
        <v>0</v>
      </c>
      <c r="AK366" s="472">
        <f t="shared" si="200"/>
        <v>0</v>
      </c>
      <c r="AL366" s="473">
        <f t="shared" si="181"/>
        <v>0</v>
      </c>
      <c r="AM366" s="473" t="str">
        <f t="shared" si="182"/>
        <v/>
      </c>
      <c r="AN366" s="474" t="str">
        <f t="shared" si="183"/>
        <v/>
      </c>
      <c r="AO366" s="475" t="str">
        <f t="shared" si="184"/>
        <v/>
      </c>
      <c r="AP366" s="475" t="str">
        <f t="shared" si="185"/>
        <v/>
      </c>
      <c r="AQ366" s="475" t="str">
        <f t="shared" si="186"/>
        <v>0-</v>
      </c>
      <c r="AR366" s="475" t="str">
        <f t="shared" si="187"/>
        <v>0-</v>
      </c>
      <c r="AS366" s="475" t="str">
        <f t="shared" si="201"/>
        <v/>
      </c>
      <c r="AT366" s="475" t="str">
        <f t="shared" si="202"/>
        <v/>
      </c>
      <c r="AU366" s="475" t="str">
        <f t="shared" si="188"/>
        <v>0</v>
      </c>
      <c r="AV366" s="475" t="str">
        <f t="shared" si="189"/>
        <v>0</v>
      </c>
      <c r="AW366" s="475" t="str">
        <f t="shared" si="190"/>
        <v>0--</v>
      </c>
    </row>
    <row r="367" spans="1:49">
      <c r="A367" s="452">
        <f t="shared" si="203"/>
        <v>0</v>
      </c>
      <c r="B367" s="476"/>
      <c r="C367" s="476"/>
      <c r="D367" s="463"/>
      <c r="E367" s="463"/>
      <c r="F367" s="455"/>
      <c r="G367" s="456" t="str">
        <f t="array" ref="G367">IF(B367&lt;&gt;"",IF(AND(OR(V367=V366,W367=W366),F367=F366,K367=K366,N367=N366),G366,MAX(IF(B367=B$6:$B366,$G$6:G366))+1),"")</f>
        <v/>
      </c>
      <c r="H367" s="457" t="str">
        <f t="shared" si="176"/>
        <v/>
      </c>
      <c r="I367" s="457" t="str">
        <f t="array" ref="I367">IF(C367&lt;&gt;"",IF(AND(OR(V367=V366,W367=W366),F367=F366,K367=K366,N367=N366),I366,MAX(IF(C367=C$6:$C366,$I$6:I366))+1),"")</f>
        <v/>
      </c>
      <c r="J367" s="457" t="str">
        <f t="shared" si="177"/>
        <v/>
      </c>
      <c r="K367" s="1065"/>
      <c r="L367" s="459"/>
      <c r="M367" s="460"/>
      <c r="N367" s="461" t="str">
        <f t="shared" si="191"/>
        <v/>
      </c>
      <c r="O367" s="458"/>
      <c r="P367" s="458"/>
      <c r="Q367" s="461" t="str">
        <f t="shared" si="192"/>
        <v/>
      </c>
      <c r="R367" s="458"/>
      <c r="S367" s="458"/>
      <c r="T367" s="462" t="str">
        <f>IFERROR(INDEX(NX!$L$9:$L$168,MATCH($A367&amp;$P367,NX!$B$9:$B$169,0)),"")</f>
        <v/>
      </c>
      <c r="U367" s="458"/>
      <c r="V367" s="463"/>
      <c r="W367" s="463"/>
      <c r="X367" s="464"/>
      <c r="Y367" s="452" t="str">
        <f t="shared" si="193"/>
        <v/>
      </c>
      <c r="Z367" s="452" t="str">
        <f t="shared" si="194"/>
        <v/>
      </c>
      <c r="AA367" s="465" t="str">
        <f t="shared" si="178"/>
        <v>Trùng mã</v>
      </c>
      <c r="AB367" s="466"/>
      <c r="AC367" s="467">
        <f t="shared" si="179"/>
        <v>0</v>
      </c>
      <c r="AD367" s="468" t="str">
        <f t="shared" si="195"/>
        <v/>
      </c>
      <c r="AE367" s="468" t="str">
        <f t="shared" si="196"/>
        <v/>
      </c>
      <c r="AF367" s="469" t="str">
        <f t="shared" si="197"/>
        <v/>
      </c>
      <c r="AG367" s="468" t="str">
        <f t="shared" si="198"/>
        <v/>
      </c>
      <c r="AH367" s="470" t="str">
        <f t="shared" si="180"/>
        <v/>
      </c>
      <c r="AI367" s="471" t="str">
        <f>IF($AB367&lt;&gt;"",VLOOKUP($M367,DMKH!$B$6:$F$1822,3,0),"")</f>
        <v/>
      </c>
      <c r="AJ367" s="472">
        <f t="shared" si="199"/>
        <v>0</v>
      </c>
      <c r="AK367" s="472">
        <f t="shared" si="200"/>
        <v>0</v>
      </c>
      <c r="AL367" s="473">
        <f t="shared" si="181"/>
        <v>0</v>
      </c>
      <c r="AM367" s="473" t="str">
        <f t="shared" si="182"/>
        <v/>
      </c>
      <c r="AN367" s="474" t="str">
        <f t="shared" si="183"/>
        <v/>
      </c>
      <c r="AO367" s="475" t="str">
        <f t="shared" si="184"/>
        <v/>
      </c>
      <c r="AP367" s="475" t="str">
        <f t="shared" si="185"/>
        <v/>
      </c>
      <c r="AQ367" s="475" t="str">
        <f t="shared" si="186"/>
        <v>0-</v>
      </c>
      <c r="AR367" s="475" t="str">
        <f t="shared" si="187"/>
        <v>0-</v>
      </c>
      <c r="AS367" s="475" t="str">
        <f t="shared" si="201"/>
        <v/>
      </c>
      <c r="AT367" s="475" t="str">
        <f t="shared" si="202"/>
        <v/>
      </c>
      <c r="AU367" s="475" t="str">
        <f t="shared" si="188"/>
        <v>0</v>
      </c>
      <c r="AV367" s="475" t="str">
        <f t="shared" si="189"/>
        <v>0</v>
      </c>
      <c r="AW367" s="475" t="str">
        <f t="shared" si="190"/>
        <v>0--</v>
      </c>
    </row>
    <row r="368" spans="1:49">
      <c r="A368" s="452">
        <f t="shared" si="203"/>
        <v>0</v>
      </c>
      <c r="B368" s="476"/>
      <c r="C368" s="476"/>
      <c r="D368" s="463"/>
      <c r="E368" s="463"/>
      <c r="F368" s="455"/>
      <c r="G368" s="456" t="str">
        <f t="array" ref="G368">IF(B368&lt;&gt;"",IF(AND(OR(V368=V367,W368=W367),F368=F367,K368=K367,N368=N367),G367,MAX(IF(B368=B$6:$B367,$G$6:G367))+1),"")</f>
        <v/>
      </c>
      <c r="H368" s="457" t="str">
        <f t="shared" si="176"/>
        <v/>
      </c>
      <c r="I368" s="457" t="str">
        <f t="array" ref="I368">IF(C368&lt;&gt;"",IF(AND(OR(V368=V367,W368=W367),F368=F367,K368=K367,N368=N367),I367,MAX(IF(C368=C$6:$C367,$I$6:I367))+1),"")</f>
        <v/>
      </c>
      <c r="J368" s="457" t="str">
        <f t="shared" si="177"/>
        <v/>
      </c>
      <c r="K368" s="1065"/>
      <c r="L368" s="459" t="str">
        <f>IF($K368&gt;0,VLOOKUP($K368,NV!$B$4:$C$33,2,0),"")</f>
        <v/>
      </c>
      <c r="M368" s="460"/>
      <c r="N368" s="461" t="str">
        <f t="shared" si="191"/>
        <v/>
      </c>
      <c r="O368" s="458"/>
      <c r="P368" s="458"/>
      <c r="Q368" s="461" t="str">
        <f t="shared" si="192"/>
        <v/>
      </c>
      <c r="R368" s="458"/>
      <c r="S368" s="458"/>
      <c r="T368" s="462" t="str">
        <f>IFERROR(INDEX(NX!$L$9:$L$168,MATCH($A368&amp;$P368,NX!$B$9:$B$169,0)),"")</f>
        <v/>
      </c>
      <c r="U368" s="458"/>
      <c r="V368" s="463"/>
      <c r="W368" s="463"/>
      <c r="X368" s="464"/>
      <c r="Y368" s="452" t="str">
        <f t="shared" si="193"/>
        <v/>
      </c>
      <c r="Z368" s="452" t="str">
        <f t="shared" si="194"/>
        <v/>
      </c>
      <c r="AA368" s="465" t="str">
        <f t="shared" si="178"/>
        <v>Trùng mã</v>
      </c>
      <c r="AB368" s="466"/>
      <c r="AC368" s="467">
        <f t="shared" si="179"/>
        <v>0</v>
      </c>
      <c r="AD368" s="468" t="str">
        <f t="shared" si="195"/>
        <v/>
      </c>
      <c r="AE368" s="468" t="str">
        <f t="shared" si="196"/>
        <v/>
      </c>
      <c r="AF368" s="469" t="str">
        <f t="shared" si="197"/>
        <v/>
      </c>
      <c r="AG368" s="468" t="str">
        <f t="shared" si="198"/>
        <v/>
      </c>
      <c r="AH368" s="470" t="str">
        <f t="shared" si="180"/>
        <v/>
      </c>
      <c r="AI368" s="471" t="str">
        <f>IF($AB368&lt;&gt;"",VLOOKUP($M368,DMKH!$B$6:$F$1822,3,0),"")</f>
        <v/>
      </c>
      <c r="AJ368" s="472">
        <f t="shared" si="199"/>
        <v>0</v>
      </c>
      <c r="AK368" s="472">
        <f t="shared" si="200"/>
        <v>0</v>
      </c>
      <c r="AL368" s="473">
        <f t="shared" si="181"/>
        <v>0</v>
      </c>
      <c r="AM368" s="473" t="str">
        <f t="shared" si="182"/>
        <v/>
      </c>
      <c r="AN368" s="474" t="str">
        <f t="shared" si="183"/>
        <v/>
      </c>
      <c r="AO368" s="475" t="str">
        <f t="shared" si="184"/>
        <v/>
      </c>
      <c r="AP368" s="475" t="str">
        <f t="shared" si="185"/>
        <v/>
      </c>
      <c r="AQ368" s="475" t="str">
        <f t="shared" si="186"/>
        <v>0-</v>
      </c>
      <c r="AR368" s="475" t="str">
        <f t="shared" si="187"/>
        <v>0-</v>
      </c>
      <c r="AS368" s="475" t="str">
        <f t="shared" si="201"/>
        <v/>
      </c>
      <c r="AT368" s="475" t="str">
        <f t="shared" si="202"/>
        <v/>
      </c>
      <c r="AU368" s="475" t="str">
        <f t="shared" si="188"/>
        <v>0</v>
      </c>
      <c r="AV368" s="475" t="str">
        <f t="shared" si="189"/>
        <v>0</v>
      </c>
      <c r="AW368" s="475" t="str">
        <f t="shared" si="190"/>
        <v>0--</v>
      </c>
    </row>
    <row r="369" spans="1:49">
      <c r="A369" s="452">
        <f t="shared" si="203"/>
        <v>0</v>
      </c>
      <c r="B369" s="476"/>
      <c r="C369" s="476"/>
      <c r="D369" s="463"/>
      <c r="E369" s="463"/>
      <c r="F369" s="455"/>
      <c r="G369" s="456" t="str">
        <f t="array" ref="G369">IF(B369&lt;&gt;"",IF(AND(OR(V369=V368,W369=W368),F369=F368,K369=K368,N369=N368),G368,MAX(IF(B369=B$6:$B368,$G$6:G368))+1),"")</f>
        <v/>
      </c>
      <c r="H369" s="457" t="str">
        <f t="shared" si="176"/>
        <v/>
      </c>
      <c r="I369" s="457" t="str">
        <f t="array" ref="I369">IF(C369&lt;&gt;"",IF(AND(OR(V369=V368,W369=W368),F369=F368,K369=K368,N369=N368),I368,MAX(IF(C369=C$6:$C368,$I$6:I368))+1),"")</f>
        <v/>
      </c>
      <c r="J369" s="457" t="str">
        <f t="shared" si="177"/>
        <v/>
      </c>
      <c r="K369" s="1065"/>
      <c r="L369" s="459"/>
      <c r="M369" s="460"/>
      <c r="N369" s="461" t="str">
        <f t="shared" si="191"/>
        <v/>
      </c>
      <c r="O369" s="458"/>
      <c r="P369" s="458"/>
      <c r="Q369" s="461" t="str">
        <f t="shared" si="192"/>
        <v/>
      </c>
      <c r="R369" s="458"/>
      <c r="S369" s="458"/>
      <c r="T369" s="462" t="str">
        <f>IFERROR(INDEX(NX!$L$9:$L$168,MATCH($A369&amp;$P369,NX!$B$9:$B$169,0)),"")</f>
        <v/>
      </c>
      <c r="U369" s="458"/>
      <c r="V369" s="463"/>
      <c r="W369" s="463"/>
      <c r="X369" s="464"/>
      <c r="Y369" s="452" t="str">
        <f t="shared" si="193"/>
        <v/>
      </c>
      <c r="Z369" s="452" t="str">
        <f t="shared" si="194"/>
        <v/>
      </c>
      <c r="AA369" s="465" t="str">
        <f t="shared" si="178"/>
        <v>Trùng mã</v>
      </c>
      <c r="AB369" s="466"/>
      <c r="AC369" s="467">
        <f t="shared" si="179"/>
        <v>0</v>
      </c>
      <c r="AD369" s="468" t="str">
        <f t="shared" si="195"/>
        <v/>
      </c>
      <c r="AE369" s="468" t="str">
        <f t="shared" si="196"/>
        <v/>
      </c>
      <c r="AF369" s="469" t="str">
        <f t="shared" si="197"/>
        <v/>
      </c>
      <c r="AG369" s="468" t="str">
        <f t="shared" si="198"/>
        <v/>
      </c>
      <c r="AH369" s="470" t="str">
        <f t="shared" si="180"/>
        <v/>
      </c>
      <c r="AI369" s="471" t="str">
        <f>IF($AB369&lt;&gt;"",VLOOKUP($M369,DMKH!$B$6:$F$1822,3,0),"")</f>
        <v/>
      </c>
      <c r="AJ369" s="472">
        <f t="shared" si="199"/>
        <v>0</v>
      </c>
      <c r="AK369" s="472">
        <f t="shared" si="200"/>
        <v>0</v>
      </c>
      <c r="AL369" s="473">
        <f t="shared" si="181"/>
        <v>0</v>
      </c>
      <c r="AM369" s="473" t="str">
        <f t="shared" si="182"/>
        <v/>
      </c>
      <c r="AN369" s="474" t="str">
        <f t="shared" si="183"/>
        <v/>
      </c>
      <c r="AO369" s="475" t="str">
        <f t="shared" si="184"/>
        <v/>
      </c>
      <c r="AP369" s="475" t="str">
        <f t="shared" si="185"/>
        <v/>
      </c>
      <c r="AQ369" s="475" t="str">
        <f t="shared" si="186"/>
        <v>0-</v>
      </c>
      <c r="AR369" s="475" t="str">
        <f t="shared" si="187"/>
        <v>0-</v>
      </c>
      <c r="AS369" s="475" t="str">
        <f t="shared" si="201"/>
        <v/>
      </c>
      <c r="AT369" s="475" t="str">
        <f t="shared" si="202"/>
        <v/>
      </c>
      <c r="AU369" s="475" t="str">
        <f t="shared" si="188"/>
        <v>0</v>
      </c>
      <c r="AV369" s="475" t="str">
        <f t="shared" si="189"/>
        <v>0</v>
      </c>
      <c r="AW369" s="475" t="str">
        <f t="shared" si="190"/>
        <v>0--</v>
      </c>
    </row>
    <row r="370" spans="1:49">
      <c r="A370" s="452">
        <f t="shared" si="203"/>
        <v>0</v>
      </c>
      <c r="B370" s="476"/>
      <c r="C370" s="476"/>
      <c r="D370" s="463"/>
      <c r="E370" s="463"/>
      <c r="F370" s="455"/>
      <c r="G370" s="456" t="str">
        <f t="array" ref="G370">IF(B370&lt;&gt;"",IF(AND(OR(V370=V369,W370=W369),F370=F369,K370=K369,N370=N369),G369,MAX(IF(B370=B$6:$B369,$G$6:G369))+1),"")</f>
        <v/>
      </c>
      <c r="H370" s="457" t="str">
        <f t="shared" si="176"/>
        <v/>
      </c>
      <c r="I370" s="457" t="str">
        <f t="array" ref="I370">IF(C370&lt;&gt;"",IF(AND(OR(V370=V369,W370=W369),F370=F369,K370=K369,N370=N369),I369,MAX(IF(C370=C$6:$C369,$I$6:I369))+1),"")</f>
        <v/>
      </c>
      <c r="J370" s="457" t="str">
        <f t="shared" si="177"/>
        <v/>
      </c>
      <c r="K370" s="1065"/>
      <c r="L370" s="459" t="str">
        <f>IF($K370&gt;0,VLOOKUP($K370,NV!$B$4:$C$33,2,0),"")</f>
        <v/>
      </c>
      <c r="M370" s="460"/>
      <c r="N370" s="461" t="str">
        <f t="shared" si="191"/>
        <v/>
      </c>
      <c r="O370" s="458"/>
      <c r="P370" s="458"/>
      <c r="Q370" s="461" t="str">
        <f t="shared" si="192"/>
        <v/>
      </c>
      <c r="R370" s="458"/>
      <c r="S370" s="458"/>
      <c r="T370" s="462" t="str">
        <f>IFERROR(INDEX(NX!$L$9:$L$168,MATCH($A370&amp;$P370,NX!$B$9:$B$169,0)),"")</f>
        <v/>
      </c>
      <c r="U370" s="458"/>
      <c r="V370" s="463"/>
      <c r="W370" s="463"/>
      <c r="X370" s="486"/>
      <c r="Y370" s="452" t="str">
        <f t="shared" si="193"/>
        <v/>
      </c>
      <c r="Z370" s="452" t="str">
        <f t="shared" si="194"/>
        <v/>
      </c>
      <c r="AA370" s="465" t="str">
        <f t="shared" si="178"/>
        <v>Trùng mã</v>
      </c>
      <c r="AB370" s="466"/>
      <c r="AC370" s="467">
        <f t="shared" si="179"/>
        <v>0</v>
      </c>
      <c r="AD370" s="468" t="str">
        <f t="shared" si="195"/>
        <v/>
      </c>
      <c r="AE370" s="468" t="str">
        <f t="shared" si="196"/>
        <v/>
      </c>
      <c r="AF370" s="469" t="str">
        <f t="shared" si="197"/>
        <v/>
      </c>
      <c r="AG370" s="468" t="str">
        <f t="shared" si="198"/>
        <v/>
      </c>
      <c r="AH370" s="470" t="str">
        <f t="shared" si="180"/>
        <v/>
      </c>
      <c r="AI370" s="471" t="str">
        <f>IF($AB370&lt;&gt;"",VLOOKUP($M370,DMKH!$B$6:$F$1822,3,0),"")</f>
        <v/>
      </c>
      <c r="AJ370" s="472">
        <f t="shared" si="199"/>
        <v>0</v>
      </c>
      <c r="AK370" s="472">
        <f t="shared" si="200"/>
        <v>0</v>
      </c>
      <c r="AL370" s="473">
        <f t="shared" si="181"/>
        <v>0</v>
      </c>
      <c r="AM370" s="473" t="str">
        <f t="shared" si="182"/>
        <v/>
      </c>
      <c r="AN370" s="474" t="str">
        <f t="shared" si="183"/>
        <v/>
      </c>
      <c r="AO370" s="475" t="str">
        <f t="shared" si="184"/>
        <v/>
      </c>
      <c r="AP370" s="475" t="str">
        <f t="shared" si="185"/>
        <v/>
      </c>
      <c r="AQ370" s="475" t="str">
        <f t="shared" si="186"/>
        <v>0-</v>
      </c>
      <c r="AR370" s="475" t="str">
        <f t="shared" si="187"/>
        <v>0-</v>
      </c>
      <c r="AS370" s="475" t="str">
        <f t="shared" si="201"/>
        <v/>
      </c>
      <c r="AT370" s="475" t="str">
        <f t="shared" si="202"/>
        <v/>
      </c>
      <c r="AU370" s="475" t="str">
        <f t="shared" si="188"/>
        <v>0</v>
      </c>
      <c r="AV370" s="475" t="str">
        <f t="shared" si="189"/>
        <v>0</v>
      </c>
      <c r="AW370" s="475" t="str">
        <f t="shared" si="190"/>
        <v>0--</v>
      </c>
    </row>
    <row r="371" spans="1:49">
      <c r="A371" s="452">
        <f t="shared" si="203"/>
        <v>0</v>
      </c>
      <c r="B371" s="476"/>
      <c r="C371" s="476"/>
      <c r="D371" s="463"/>
      <c r="E371" s="463"/>
      <c r="F371" s="455"/>
      <c r="G371" s="456" t="str">
        <f t="array" ref="G371">IF(B371&lt;&gt;"",IF(AND(OR(V371=V370,W371=W370),F371=F370,K371=K370,N371=N370),G370,MAX(IF(B371=B$6:$B370,$G$6:G370))+1),"")</f>
        <v/>
      </c>
      <c r="H371" s="457" t="str">
        <f t="shared" si="176"/>
        <v/>
      </c>
      <c r="I371" s="457" t="str">
        <f t="array" ref="I371">IF(C371&lt;&gt;"",IF(AND(OR(V371=V370,W371=W370),F371=F370,K371=K370,N371=N370),I370,MAX(IF(C371=C$6:$C370,$I$6:I370))+1),"")</f>
        <v/>
      </c>
      <c r="J371" s="457" t="str">
        <f t="shared" si="177"/>
        <v/>
      </c>
      <c r="K371" s="1065"/>
      <c r="L371" s="459" t="str">
        <f>IF($K371&gt;0,VLOOKUP($K371,NV!$B$4:$C$33,2,0),"")</f>
        <v/>
      </c>
      <c r="M371" s="460"/>
      <c r="N371" s="461" t="str">
        <f t="shared" si="191"/>
        <v/>
      </c>
      <c r="O371" s="458"/>
      <c r="P371" s="458"/>
      <c r="Q371" s="461" t="str">
        <f t="shared" si="192"/>
        <v/>
      </c>
      <c r="R371" s="458"/>
      <c r="S371" s="458"/>
      <c r="T371" s="462" t="str">
        <f>IFERROR(INDEX(NX!$L$9:$L$168,MATCH($A371&amp;$P371,NX!$B$9:$B$169,0)),"")</f>
        <v/>
      </c>
      <c r="U371" s="458"/>
      <c r="V371" s="463"/>
      <c r="W371" s="463"/>
      <c r="X371" s="464"/>
      <c r="Y371" s="452" t="str">
        <f t="shared" si="193"/>
        <v/>
      </c>
      <c r="Z371" s="452" t="str">
        <f t="shared" si="194"/>
        <v/>
      </c>
      <c r="AA371" s="465" t="str">
        <f t="shared" si="178"/>
        <v>Trùng mã</v>
      </c>
      <c r="AB371" s="466"/>
      <c r="AC371" s="467">
        <f t="shared" si="179"/>
        <v>0</v>
      </c>
      <c r="AD371" s="468" t="str">
        <f t="shared" si="195"/>
        <v/>
      </c>
      <c r="AE371" s="468" t="str">
        <f t="shared" si="196"/>
        <v/>
      </c>
      <c r="AF371" s="469" t="str">
        <f t="shared" si="197"/>
        <v/>
      </c>
      <c r="AG371" s="468" t="str">
        <f t="shared" si="198"/>
        <v/>
      </c>
      <c r="AH371" s="470" t="str">
        <f t="shared" si="180"/>
        <v/>
      </c>
      <c r="AI371" s="471" t="str">
        <f>IF($AB371&lt;&gt;"",VLOOKUP($M371,DMKH!$B$6:$F$1822,3,0),"")</f>
        <v/>
      </c>
      <c r="AJ371" s="472">
        <f t="shared" si="199"/>
        <v>0</v>
      </c>
      <c r="AK371" s="472">
        <f t="shared" si="200"/>
        <v>0</v>
      </c>
      <c r="AL371" s="473">
        <f t="shared" si="181"/>
        <v>0</v>
      </c>
      <c r="AM371" s="473" t="str">
        <f t="shared" si="182"/>
        <v/>
      </c>
      <c r="AN371" s="474" t="str">
        <f t="shared" si="183"/>
        <v/>
      </c>
      <c r="AO371" s="475" t="str">
        <f t="shared" si="184"/>
        <v/>
      </c>
      <c r="AP371" s="475" t="str">
        <f t="shared" si="185"/>
        <v/>
      </c>
      <c r="AQ371" s="475" t="str">
        <f t="shared" si="186"/>
        <v>0-</v>
      </c>
      <c r="AR371" s="475" t="str">
        <f t="shared" si="187"/>
        <v>0-</v>
      </c>
      <c r="AS371" s="475" t="str">
        <f t="shared" si="201"/>
        <v/>
      </c>
      <c r="AT371" s="475" t="str">
        <f t="shared" si="202"/>
        <v/>
      </c>
      <c r="AU371" s="475" t="str">
        <f t="shared" si="188"/>
        <v>0</v>
      </c>
      <c r="AV371" s="475" t="str">
        <f t="shared" si="189"/>
        <v>0</v>
      </c>
      <c r="AW371" s="475" t="str">
        <f t="shared" si="190"/>
        <v>0--</v>
      </c>
    </row>
    <row r="372" spans="1:49">
      <c r="A372" s="452">
        <f t="shared" si="203"/>
        <v>0</v>
      </c>
      <c r="B372" s="476"/>
      <c r="C372" s="476"/>
      <c r="D372" s="463"/>
      <c r="E372" s="463"/>
      <c r="F372" s="455"/>
      <c r="G372" s="456" t="str">
        <f t="array" ref="G372">IF(B372&lt;&gt;"",IF(AND(OR(V372=V371,W372=W371),F372=F371,K372=K371,N372=N371),G371,MAX(IF(B372=B$6:$B371,$G$6:G371))+1),"")</f>
        <v/>
      </c>
      <c r="H372" s="457" t="str">
        <f t="shared" si="176"/>
        <v/>
      </c>
      <c r="I372" s="457" t="str">
        <f t="array" ref="I372">IF(C372&lt;&gt;"",IF(AND(OR(V372=V371,W372=W371),F372=F371,K372=K371,N372=N371),I371,MAX(IF(C372=C$6:$C371,$I$6:I371))+1),"")</f>
        <v/>
      </c>
      <c r="J372" s="457" t="str">
        <f t="shared" si="177"/>
        <v/>
      </c>
      <c r="K372" s="1065"/>
      <c r="L372" s="459" t="str">
        <f>IF($K372&gt;0,VLOOKUP($K372,NV!$B$4:$C$33,2,0),"")</f>
        <v/>
      </c>
      <c r="M372" s="460"/>
      <c r="N372" s="461" t="str">
        <f t="shared" si="191"/>
        <v/>
      </c>
      <c r="O372" s="458"/>
      <c r="P372" s="458"/>
      <c r="Q372" s="461" t="str">
        <f t="shared" si="192"/>
        <v/>
      </c>
      <c r="R372" s="458"/>
      <c r="S372" s="458"/>
      <c r="T372" s="462" t="str">
        <f>IFERROR(INDEX(NX!$L$9:$L$168,MATCH($A372&amp;$P372,NX!$B$9:$B$169,0)),"")</f>
        <v/>
      </c>
      <c r="U372" s="458"/>
      <c r="V372" s="463"/>
      <c r="W372" s="463"/>
      <c r="X372" s="464"/>
      <c r="Y372" s="452" t="str">
        <f t="shared" si="193"/>
        <v/>
      </c>
      <c r="Z372" s="452" t="str">
        <f t="shared" si="194"/>
        <v/>
      </c>
      <c r="AA372" s="465" t="str">
        <f t="shared" si="178"/>
        <v>Trùng mã</v>
      </c>
      <c r="AB372" s="466"/>
      <c r="AC372" s="467">
        <f t="shared" si="179"/>
        <v>0</v>
      </c>
      <c r="AD372" s="468" t="str">
        <f t="shared" si="195"/>
        <v/>
      </c>
      <c r="AE372" s="468" t="str">
        <f t="shared" si="196"/>
        <v/>
      </c>
      <c r="AF372" s="469" t="str">
        <f t="shared" si="197"/>
        <v/>
      </c>
      <c r="AG372" s="468" t="str">
        <f t="shared" si="198"/>
        <v/>
      </c>
      <c r="AH372" s="470" t="str">
        <f t="shared" si="180"/>
        <v/>
      </c>
      <c r="AI372" s="471" t="str">
        <f>IF($AB372&lt;&gt;"",VLOOKUP($M372,DMKH!$B$6:$F$1822,3,0),"")</f>
        <v/>
      </c>
      <c r="AJ372" s="472">
        <f t="shared" si="199"/>
        <v>0</v>
      </c>
      <c r="AK372" s="472">
        <f t="shared" si="200"/>
        <v>0</v>
      </c>
      <c r="AL372" s="473">
        <f t="shared" si="181"/>
        <v>0</v>
      </c>
      <c r="AM372" s="473" t="str">
        <f t="shared" si="182"/>
        <v/>
      </c>
      <c r="AN372" s="474" t="str">
        <f t="shared" si="183"/>
        <v/>
      </c>
      <c r="AO372" s="475" t="str">
        <f t="shared" si="184"/>
        <v/>
      </c>
      <c r="AP372" s="475" t="str">
        <f t="shared" si="185"/>
        <v/>
      </c>
      <c r="AQ372" s="475" t="str">
        <f t="shared" si="186"/>
        <v>0-</v>
      </c>
      <c r="AR372" s="475" t="str">
        <f t="shared" si="187"/>
        <v>0-</v>
      </c>
      <c r="AS372" s="475" t="str">
        <f t="shared" si="201"/>
        <v/>
      </c>
      <c r="AT372" s="475" t="str">
        <f t="shared" si="202"/>
        <v/>
      </c>
      <c r="AU372" s="475" t="str">
        <f t="shared" si="188"/>
        <v>0</v>
      </c>
      <c r="AV372" s="475" t="str">
        <f t="shared" si="189"/>
        <v>0</v>
      </c>
      <c r="AW372" s="475" t="str">
        <f t="shared" si="190"/>
        <v>0--</v>
      </c>
    </row>
    <row r="373" spans="1:49">
      <c r="A373" s="452">
        <f t="shared" si="203"/>
        <v>0</v>
      </c>
      <c r="B373" s="476"/>
      <c r="C373" s="476"/>
      <c r="D373" s="463"/>
      <c r="E373" s="463"/>
      <c r="F373" s="455"/>
      <c r="G373" s="456" t="str">
        <f t="array" ref="G373">IF(B373&lt;&gt;"",IF(AND(OR(V373=V372,W373=W372),F373=F372,K373=K372,N373=N372),G372,MAX(IF(B373=B$6:$B372,$G$6:G372))+1),"")</f>
        <v/>
      </c>
      <c r="H373" s="457" t="str">
        <f t="shared" si="176"/>
        <v/>
      </c>
      <c r="I373" s="457" t="str">
        <f t="array" ref="I373">IF(C373&lt;&gt;"",IF(AND(OR(V373=V372,W373=W372),F373=F372,K373=K372,N373=N372),I372,MAX(IF(C373=C$6:$C372,$I$6:I372))+1),"")</f>
        <v/>
      </c>
      <c r="J373" s="457" t="str">
        <f t="shared" si="177"/>
        <v/>
      </c>
      <c r="K373" s="1065"/>
      <c r="L373" s="459" t="str">
        <f>IF($K373&gt;0,VLOOKUP($K373,NV!$B$4:$C$33,2,0),"")</f>
        <v/>
      </c>
      <c r="M373" s="460"/>
      <c r="N373" s="461" t="str">
        <f t="shared" si="191"/>
        <v/>
      </c>
      <c r="O373" s="458"/>
      <c r="P373" s="458"/>
      <c r="Q373" s="461" t="str">
        <f t="shared" si="192"/>
        <v/>
      </c>
      <c r="R373" s="458"/>
      <c r="S373" s="458"/>
      <c r="T373" s="462" t="str">
        <f>IFERROR(INDEX(NX!$L$9:$L$168,MATCH($A373&amp;$P373,NX!$B$9:$B$169,0)),"")</f>
        <v/>
      </c>
      <c r="U373" s="458"/>
      <c r="V373" s="463"/>
      <c r="W373" s="463"/>
      <c r="X373" s="464"/>
      <c r="Y373" s="452" t="str">
        <f t="shared" si="193"/>
        <v/>
      </c>
      <c r="Z373" s="452" t="str">
        <f t="shared" si="194"/>
        <v/>
      </c>
      <c r="AA373" s="465" t="str">
        <f t="shared" si="178"/>
        <v>Trùng mã</v>
      </c>
      <c r="AB373" s="466"/>
      <c r="AC373" s="467">
        <f t="shared" si="179"/>
        <v>0</v>
      </c>
      <c r="AD373" s="468" t="str">
        <f t="shared" si="195"/>
        <v/>
      </c>
      <c r="AE373" s="468" t="str">
        <f t="shared" si="196"/>
        <v/>
      </c>
      <c r="AF373" s="469" t="str">
        <f t="shared" si="197"/>
        <v/>
      </c>
      <c r="AG373" s="468" t="str">
        <f t="shared" si="198"/>
        <v/>
      </c>
      <c r="AH373" s="470" t="str">
        <f t="shared" si="180"/>
        <v/>
      </c>
      <c r="AI373" s="471" t="str">
        <f>IF($AB373&lt;&gt;"",VLOOKUP($M373,DMKH!$B$6:$F$1822,3,0),"")</f>
        <v/>
      </c>
      <c r="AJ373" s="472">
        <f t="shared" si="199"/>
        <v>0</v>
      </c>
      <c r="AK373" s="472">
        <f t="shared" si="200"/>
        <v>0</v>
      </c>
      <c r="AL373" s="473">
        <f t="shared" si="181"/>
        <v>0</v>
      </c>
      <c r="AM373" s="473" t="str">
        <f t="shared" si="182"/>
        <v/>
      </c>
      <c r="AN373" s="474" t="str">
        <f t="shared" si="183"/>
        <v/>
      </c>
      <c r="AO373" s="475" t="str">
        <f t="shared" si="184"/>
        <v/>
      </c>
      <c r="AP373" s="475" t="str">
        <f t="shared" si="185"/>
        <v/>
      </c>
      <c r="AQ373" s="475" t="str">
        <f t="shared" si="186"/>
        <v>0-</v>
      </c>
      <c r="AR373" s="475" t="str">
        <f t="shared" si="187"/>
        <v>0-</v>
      </c>
      <c r="AS373" s="475" t="str">
        <f t="shared" si="201"/>
        <v/>
      </c>
      <c r="AT373" s="475" t="str">
        <f t="shared" si="202"/>
        <v/>
      </c>
      <c r="AU373" s="475" t="str">
        <f t="shared" si="188"/>
        <v>0</v>
      </c>
      <c r="AV373" s="475" t="str">
        <f t="shared" si="189"/>
        <v>0</v>
      </c>
      <c r="AW373" s="475" t="str">
        <f t="shared" si="190"/>
        <v>0--</v>
      </c>
    </row>
    <row r="374" spans="1:49">
      <c r="A374" s="452">
        <f t="shared" si="203"/>
        <v>0</v>
      </c>
      <c r="B374" s="476"/>
      <c r="C374" s="476"/>
      <c r="D374" s="463"/>
      <c r="E374" s="463"/>
      <c r="F374" s="455"/>
      <c r="G374" s="456" t="str">
        <f t="array" ref="G374">IF(B374&lt;&gt;"",IF(AND(OR(V374=V373,W374=W373),F374=F373,K374=K373,N374=N373),G373,MAX(IF(B374=B$6:$B373,$G$6:G373))+1),"")</f>
        <v/>
      </c>
      <c r="H374" s="457" t="str">
        <f t="shared" si="176"/>
        <v/>
      </c>
      <c r="I374" s="457" t="str">
        <f t="array" ref="I374">IF(C374&lt;&gt;"",IF(AND(OR(V374=V373,W374=W373),F374=F373,K374=K373,N374=N373),I373,MAX(IF(C374=C$6:$C373,$I$6:I373))+1),"")</f>
        <v/>
      </c>
      <c r="J374" s="457" t="str">
        <f t="shared" si="177"/>
        <v/>
      </c>
      <c r="K374" s="1065"/>
      <c r="L374" s="459" t="str">
        <f>IF($K374&gt;0,VLOOKUP($K374,NV!$B$4:$C$33,2,0),"")</f>
        <v/>
      </c>
      <c r="M374" s="460"/>
      <c r="N374" s="461" t="str">
        <f t="shared" si="191"/>
        <v/>
      </c>
      <c r="O374" s="458"/>
      <c r="P374" s="458"/>
      <c r="Q374" s="461" t="str">
        <f t="shared" si="192"/>
        <v/>
      </c>
      <c r="R374" s="458"/>
      <c r="S374" s="458"/>
      <c r="T374" s="462" t="str">
        <f>IFERROR(INDEX(NX!$L$9:$L$168,MATCH($A374&amp;$P374,NX!$B$9:$B$169,0)),"")</f>
        <v/>
      </c>
      <c r="U374" s="458"/>
      <c r="V374" s="463"/>
      <c r="W374" s="463"/>
      <c r="X374" s="464"/>
      <c r="Y374" s="452" t="str">
        <f t="shared" si="193"/>
        <v/>
      </c>
      <c r="Z374" s="452" t="str">
        <f t="shared" si="194"/>
        <v/>
      </c>
      <c r="AA374" s="465" t="str">
        <f t="shared" si="178"/>
        <v>Trùng mã</v>
      </c>
      <c r="AB374" s="466"/>
      <c r="AC374" s="467">
        <f t="shared" si="179"/>
        <v>0</v>
      </c>
      <c r="AD374" s="468" t="str">
        <f t="shared" si="195"/>
        <v/>
      </c>
      <c r="AE374" s="468" t="str">
        <f t="shared" si="196"/>
        <v/>
      </c>
      <c r="AF374" s="469" t="str">
        <f t="shared" si="197"/>
        <v/>
      </c>
      <c r="AG374" s="468" t="str">
        <f t="shared" si="198"/>
        <v/>
      </c>
      <c r="AH374" s="470" t="str">
        <f t="shared" si="180"/>
        <v/>
      </c>
      <c r="AI374" s="471" t="str">
        <f>IF($AB374&lt;&gt;"",VLOOKUP($M374,DMKH!$B$6:$F$1822,3,0),"")</f>
        <v/>
      </c>
      <c r="AJ374" s="472">
        <f t="shared" si="199"/>
        <v>0</v>
      </c>
      <c r="AK374" s="472">
        <f t="shared" si="200"/>
        <v>0</v>
      </c>
      <c r="AL374" s="473">
        <f t="shared" si="181"/>
        <v>0</v>
      </c>
      <c r="AM374" s="473" t="str">
        <f t="shared" si="182"/>
        <v/>
      </c>
      <c r="AN374" s="474" t="str">
        <f t="shared" si="183"/>
        <v/>
      </c>
      <c r="AO374" s="475" t="str">
        <f t="shared" si="184"/>
        <v/>
      </c>
      <c r="AP374" s="475" t="str">
        <f t="shared" si="185"/>
        <v/>
      </c>
      <c r="AQ374" s="475" t="str">
        <f t="shared" si="186"/>
        <v>0-</v>
      </c>
      <c r="AR374" s="475" t="str">
        <f t="shared" si="187"/>
        <v>0-</v>
      </c>
      <c r="AS374" s="475" t="str">
        <f t="shared" si="201"/>
        <v/>
      </c>
      <c r="AT374" s="475" t="str">
        <f t="shared" si="202"/>
        <v/>
      </c>
      <c r="AU374" s="475" t="str">
        <f t="shared" si="188"/>
        <v>0</v>
      </c>
      <c r="AV374" s="475" t="str">
        <f t="shared" si="189"/>
        <v>0</v>
      </c>
      <c r="AW374" s="475" t="str">
        <f t="shared" si="190"/>
        <v>0--</v>
      </c>
    </row>
    <row r="375" spans="1:49">
      <c r="A375" s="452">
        <f t="shared" si="203"/>
        <v>0</v>
      </c>
      <c r="B375" s="476"/>
      <c r="C375" s="476"/>
      <c r="D375" s="463"/>
      <c r="E375" s="463"/>
      <c r="F375" s="455"/>
      <c r="G375" s="456" t="str">
        <f t="array" ref="G375">IF(B375&lt;&gt;"",IF(AND(OR(V375=V374,W375=W374),F375=F374,K375=K374,N375=N374),G374,MAX(IF(B375=B$6:$B374,$G$6:G374))+1),"")</f>
        <v/>
      </c>
      <c r="H375" s="457" t="str">
        <f t="shared" si="176"/>
        <v/>
      </c>
      <c r="I375" s="457" t="str">
        <f t="array" ref="I375">IF(C375&lt;&gt;"",IF(AND(OR(V375=V374,W375=W374),F375=F374,K375=K374,N375=N374),I374,MAX(IF(C375=C$6:$C374,$I$6:I374))+1),"")</f>
        <v/>
      </c>
      <c r="J375" s="457" t="str">
        <f t="shared" si="177"/>
        <v/>
      </c>
      <c r="K375" s="1065"/>
      <c r="L375" s="459" t="str">
        <f>IF($K375&gt;0,VLOOKUP($K375,NV!$B$4:$C$33,2,0),"")</f>
        <v/>
      </c>
      <c r="M375" s="460"/>
      <c r="N375" s="461" t="str">
        <f t="shared" si="191"/>
        <v/>
      </c>
      <c r="O375" s="458"/>
      <c r="P375" s="458"/>
      <c r="Q375" s="461" t="str">
        <f t="shared" si="192"/>
        <v/>
      </c>
      <c r="R375" s="458"/>
      <c r="S375" s="458"/>
      <c r="T375" s="462" t="str">
        <f>IFERROR(INDEX(NX!$L$9:$L$168,MATCH($A375&amp;$P375,NX!$B$9:$B$169,0)),"")</f>
        <v/>
      </c>
      <c r="U375" s="458"/>
      <c r="V375" s="463"/>
      <c r="W375" s="463"/>
      <c r="X375" s="464"/>
      <c r="Y375" s="452" t="str">
        <f t="shared" si="193"/>
        <v/>
      </c>
      <c r="Z375" s="452" t="str">
        <f t="shared" si="194"/>
        <v/>
      </c>
      <c r="AA375" s="465" t="str">
        <f t="shared" si="178"/>
        <v>Trùng mã</v>
      </c>
      <c r="AB375" s="466"/>
      <c r="AC375" s="467">
        <f t="shared" si="179"/>
        <v>0</v>
      </c>
      <c r="AD375" s="468" t="str">
        <f t="shared" si="195"/>
        <v/>
      </c>
      <c r="AE375" s="468" t="str">
        <f t="shared" si="196"/>
        <v/>
      </c>
      <c r="AF375" s="469" t="str">
        <f t="shared" si="197"/>
        <v/>
      </c>
      <c r="AG375" s="468" t="str">
        <f t="shared" si="198"/>
        <v/>
      </c>
      <c r="AH375" s="470" t="str">
        <f t="shared" si="180"/>
        <v/>
      </c>
      <c r="AI375" s="471" t="str">
        <f>IF($AB375&lt;&gt;"",VLOOKUP($M375,DMKH!$B$6:$F$1822,3,0),"")</f>
        <v/>
      </c>
      <c r="AJ375" s="472">
        <f t="shared" si="199"/>
        <v>0</v>
      </c>
      <c r="AK375" s="472">
        <f t="shared" si="200"/>
        <v>0</v>
      </c>
      <c r="AL375" s="473">
        <f t="shared" si="181"/>
        <v>0</v>
      </c>
      <c r="AM375" s="473" t="str">
        <f t="shared" si="182"/>
        <v/>
      </c>
      <c r="AN375" s="474" t="str">
        <f t="shared" si="183"/>
        <v/>
      </c>
      <c r="AO375" s="475" t="str">
        <f t="shared" si="184"/>
        <v/>
      </c>
      <c r="AP375" s="475" t="str">
        <f t="shared" si="185"/>
        <v/>
      </c>
      <c r="AQ375" s="475" t="str">
        <f t="shared" si="186"/>
        <v>0-</v>
      </c>
      <c r="AR375" s="475" t="str">
        <f t="shared" si="187"/>
        <v>0-</v>
      </c>
      <c r="AS375" s="475" t="str">
        <f t="shared" si="201"/>
        <v/>
      </c>
      <c r="AT375" s="475" t="str">
        <f t="shared" si="202"/>
        <v/>
      </c>
      <c r="AU375" s="475" t="str">
        <f t="shared" si="188"/>
        <v>0</v>
      </c>
      <c r="AV375" s="475" t="str">
        <f t="shared" si="189"/>
        <v>0</v>
      </c>
      <c r="AW375" s="475" t="str">
        <f t="shared" si="190"/>
        <v>0--</v>
      </c>
    </row>
    <row r="376" spans="1:49">
      <c r="A376" s="452">
        <f t="shared" si="203"/>
        <v>0</v>
      </c>
      <c r="B376" s="476"/>
      <c r="C376" s="476"/>
      <c r="D376" s="463"/>
      <c r="E376" s="463"/>
      <c r="F376" s="455"/>
      <c r="G376" s="456" t="str">
        <f t="array" ref="G376">IF(B376&lt;&gt;"",IF(AND(OR(V376=V375,W376=W375),F376=F375,K376=K375,N376=N375),G375,MAX(IF(B376=B$6:$B375,$G$6:G375))+1),"")</f>
        <v/>
      </c>
      <c r="H376" s="457" t="str">
        <f t="shared" si="176"/>
        <v/>
      </c>
      <c r="I376" s="457" t="str">
        <f t="array" ref="I376">IF(C376&lt;&gt;"",IF(AND(OR(V376=V375,W376=W375),F376=F375,K376=K375,N376=N375),I375,MAX(IF(C376=C$6:$C375,$I$6:I375))+1),"")</f>
        <v/>
      </c>
      <c r="J376" s="457" t="str">
        <f t="shared" si="177"/>
        <v/>
      </c>
      <c r="K376" s="1065"/>
      <c r="L376" s="459" t="str">
        <f>IF($K376&gt;0,VLOOKUP($K376,NV!$B$4:$C$33,2,0),"")</f>
        <v/>
      </c>
      <c r="M376" s="460"/>
      <c r="N376" s="461" t="str">
        <f t="shared" si="191"/>
        <v/>
      </c>
      <c r="O376" s="458"/>
      <c r="P376" s="458"/>
      <c r="Q376" s="461" t="str">
        <f t="shared" si="192"/>
        <v/>
      </c>
      <c r="R376" s="458"/>
      <c r="S376" s="458"/>
      <c r="T376" s="462" t="str">
        <f>IFERROR(INDEX(NX!$L$9:$L$168,MATCH($A376&amp;$P376,NX!$B$9:$B$169,0)),"")</f>
        <v/>
      </c>
      <c r="U376" s="458"/>
      <c r="V376" s="463"/>
      <c r="W376" s="463"/>
      <c r="X376" s="464"/>
      <c r="Y376" s="452" t="str">
        <f t="shared" si="193"/>
        <v/>
      </c>
      <c r="Z376" s="452" t="str">
        <f t="shared" si="194"/>
        <v/>
      </c>
      <c r="AA376" s="465" t="str">
        <f t="shared" si="178"/>
        <v>Trùng mã</v>
      </c>
      <c r="AB376" s="466"/>
      <c r="AC376" s="467">
        <f t="shared" si="179"/>
        <v>0</v>
      </c>
      <c r="AD376" s="468" t="str">
        <f t="shared" si="195"/>
        <v/>
      </c>
      <c r="AE376" s="468" t="str">
        <f t="shared" si="196"/>
        <v/>
      </c>
      <c r="AF376" s="469" t="str">
        <f t="shared" si="197"/>
        <v/>
      </c>
      <c r="AG376" s="468" t="str">
        <f t="shared" si="198"/>
        <v/>
      </c>
      <c r="AH376" s="470" t="str">
        <f t="shared" si="180"/>
        <v/>
      </c>
      <c r="AI376" s="471" t="str">
        <f>IF($AB376&lt;&gt;"",VLOOKUP($M376,DMKH!$B$6:$F$1822,3,0),"")</f>
        <v/>
      </c>
      <c r="AJ376" s="472">
        <f t="shared" si="199"/>
        <v>0</v>
      </c>
      <c r="AK376" s="472">
        <f t="shared" si="200"/>
        <v>0</v>
      </c>
      <c r="AL376" s="473">
        <f t="shared" si="181"/>
        <v>0</v>
      </c>
      <c r="AM376" s="473" t="str">
        <f t="shared" si="182"/>
        <v/>
      </c>
      <c r="AN376" s="474" t="str">
        <f t="shared" si="183"/>
        <v/>
      </c>
      <c r="AO376" s="475" t="str">
        <f t="shared" si="184"/>
        <v/>
      </c>
      <c r="AP376" s="475" t="str">
        <f t="shared" si="185"/>
        <v/>
      </c>
      <c r="AQ376" s="475" t="str">
        <f t="shared" si="186"/>
        <v>0-</v>
      </c>
      <c r="AR376" s="475" t="str">
        <f t="shared" si="187"/>
        <v>0-</v>
      </c>
      <c r="AS376" s="475" t="str">
        <f t="shared" si="201"/>
        <v/>
      </c>
      <c r="AT376" s="475" t="str">
        <f t="shared" si="202"/>
        <v/>
      </c>
      <c r="AU376" s="475" t="str">
        <f t="shared" si="188"/>
        <v>0</v>
      </c>
      <c r="AV376" s="475" t="str">
        <f t="shared" si="189"/>
        <v>0</v>
      </c>
      <c r="AW376" s="475" t="str">
        <f t="shared" si="190"/>
        <v>0--</v>
      </c>
    </row>
    <row r="377" spans="1:49">
      <c r="A377" s="452">
        <f t="shared" si="203"/>
        <v>0</v>
      </c>
      <c r="B377" s="476"/>
      <c r="C377" s="476"/>
      <c r="D377" s="463"/>
      <c r="E377" s="463"/>
      <c r="F377" s="455"/>
      <c r="G377" s="456" t="str">
        <f t="array" ref="G377">IF(B377&lt;&gt;"",IF(AND(OR(V377=V376,W377=W376),F377=F376,K377=K376,N377=N376),G376,MAX(IF(B377=B$6:$B376,$G$6:G376))+1),"")</f>
        <v/>
      </c>
      <c r="H377" s="457" t="str">
        <f t="shared" si="176"/>
        <v/>
      </c>
      <c r="I377" s="457" t="str">
        <f t="array" ref="I377">IF(C377&lt;&gt;"",IF(AND(OR(V377=V376,W377=W376),F377=F376,K377=K376,N377=N376),I376,MAX(IF(C377=C$6:$C376,$I$6:I376))+1),"")</f>
        <v/>
      </c>
      <c r="J377" s="457" t="str">
        <f t="shared" si="177"/>
        <v/>
      </c>
      <c r="K377" s="1065"/>
      <c r="L377" s="459" t="str">
        <f>IF($K377&gt;0,VLOOKUP($K377,NV!$B$4:$C$33,2,0),"")</f>
        <v/>
      </c>
      <c r="M377" s="460"/>
      <c r="N377" s="461" t="str">
        <f t="shared" si="191"/>
        <v/>
      </c>
      <c r="O377" s="458"/>
      <c r="P377" s="458"/>
      <c r="Q377" s="461" t="str">
        <f t="shared" si="192"/>
        <v/>
      </c>
      <c r="R377" s="458"/>
      <c r="S377" s="458"/>
      <c r="T377" s="462" t="str">
        <f>IFERROR(INDEX(NX!$L$9:$L$168,MATCH($A377&amp;$P377,NX!$B$9:$B$169,0)),"")</f>
        <v/>
      </c>
      <c r="U377" s="458"/>
      <c r="V377" s="463"/>
      <c r="W377" s="463"/>
      <c r="X377" s="464"/>
      <c r="Y377" s="452" t="str">
        <f t="shared" si="193"/>
        <v/>
      </c>
      <c r="Z377" s="452" t="str">
        <f t="shared" si="194"/>
        <v/>
      </c>
      <c r="AA377" s="465" t="str">
        <f t="shared" si="178"/>
        <v>Trùng mã</v>
      </c>
      <c r="AB377" s="466"/>
      <c r="AC377" s="467">
        <f t="shared" si="179"/>
        <v>0</v>
      </c>
      <c r="AD377" s="468" t="str">
        <f t="shared" si="195"/>
        <v/>
      </c>
      <c r="AE377" s="468" t="str">
        <f t="shared" si="196"/>
        <v/>
      </c>
      <c r="AF377" s="469" t="str">
        <f t="shared" si="197"/>
        <v/>
      </c>
      <c r="AG377" s="468" t="str">
        <f t="shared" si="198"/>
        <v/>
      </c>
      <c r="AH377" s="470" t="str">
        <f t="shared" si="180"/>
        <v/>
      </c>
      <c r="AI377" s="471" t="str">
        <f>IF($AB377&lt;&gt;"",VLOOKUP($M377,DMKH!$B$6:$F$1822,3,0),"")</f>
        <v/>
      </c>
      <c r="AJ377" s="472">
        <f t="shared" si="199"/>
        <v>0</v>
      </c>
      <c r="AK377" s="472">
        <f t="shared" si="200"/>
        <v>0</v>
      </c>
      <c r="AL377" s="473">
        <f t="shared" si="181"/>
        <v>0</v>
      </c>
      <c r="AM377" s="473" t="str">
        <f t="shared" si="182"/>
        <v/>
      </c>
      <c r="AN377" s="474" t="str">
        <f t="shared" si="183"/>
        <v/>
      </c>
      <c r="AO377" s="475" t="str">
        <f t="shared" si="184"/>
        <v/>
      </c>
      <c r="AP377" s="475" t="str">
        <f t="shared" si="185"/>
        <v/>
      </c>
      <c r="AQ377" s="475" t="str">
        <f t="shared" si="186"/>
        <v>0-</v>
      </c>
      <c r="AR377" s="475" t="str">
        <f t="shared" si="187"/>
        <v>0-</v>
      </c>
      <c r="AS377" s="475" t="str">
        <f t="shared" si="201"/>
        <v/>
      </c>
      <c r="AT377" s="475" t="str">
        <f t="shared" si="202"/>
        <v/>
      </c>
      <c r="AU377" s="475" t="str">
        <f t="shared" si="188"/>
        <v>0</v>
      </c>
      <c r="AV377" s="475" t="str">
        <f t="shared" si="189"/>
        <v>0</v>
      </c>
      <c r="AW377" s="475" t="str">
        <f t="shared" si="190"/>
        <v>0--</v>
      </c>
    </row>
    <row r="378" spans="1:49">
      <c r="A378" s="452">
        <f t="shared" si="203"/>
        <v>0</v>
      </c>
      <c r="B378" s="476"/>
      <c r="C378" s="476"/>
      <c r="D378" s="463"/>
      <c r="E378" s="463"/>
      <c r="F378" s="455"/>
      <c r="G378" s="456" t="str">
        <f t="array" ref="G378">IF(B378&lt;&gt;"",IF(AND(OR(V378=V377,W378=W377),F378=F377,K378=K377,N378=N377),G377,MAX(IF(B378=B$6:$B377,$G$6:G377))+1),"")</f>
        <v/>
      </c>
      <c r="H378" s="457" t="str">
        <f t="shared" si="176"/>
        <v/>
      </c>
      <c r="I378" s="457" t="str">
        <f t="array" ref="I378">IF(C378&lt;&gt;"",IF(AND(OR(V378=V377,W378=W377),F378=F377,K378=K377,N378=N377),I377,MAX(IF(C378=C$6:$C377,$I$6:I377))+1),"")</f>
        <v/>
      </c>
      <c r="J378" s="457" t="str">
        <f t="shared" si="177"/>
        <v/>
      </c>
      <c r="K378" s="1065"/>
      <c r="L378" s="459" t="str">
        <f>IF($K378&gt;0,VLOOKUP($K378,NV!$B$4:$C$33,2,0),"")</f>
        <v/>
      </c>
      <c r="M378" s="460"/>
      <c r="N378" s="461" t="str">
        <f t="shared" si="191"/>
        <v/>
      </c>
      <c r="O378" s="458"/>
      <c r="P378" s="458"/>
      <c r="Q378" s="461" t="str">
        <f t="shared" si="192"/>
        <v/>
      </c>
      <c r="R378" s="458"/>
      <c r="S378" s="458"/>
      <c r="T378" s="462" t="str">
        <f>IFERROR(INDEX(NX!$L$9:$L$168,MATCH($A378&amp;$P378,NX!$B$9:$B$169,0)),"")</f>
        <v/>
      </c>
      <c r="U378" s="458"/>
      <c r="V378" s="463"/>
      <c r="W378" s="463"/>
      <c r="X378" s="464"/>
      <c r="Y378" s="452" t="str">
        <f t="shared" si="193"/>
        <v/>
      </c>
      <c r="Z378" s="452" t="str">
        <f t="shared" si="194"/>
        <v/>
      </c>
      <c r="AA378" s="465" t="str">
        <f t="shared" si="178"/>
        <v>Trùng mã</v>
      </c>
      <c r="AB378" s="466"/>
      <c r="AC378" s="467">
        <f t="shared" si="179"/>
        <v>0</v>
      </c>
      <c r="AD378" s="468" t="str">
        <f t="shared" si="195"/>
        <v/>
      </c>
      <c r="AE378" s="468" t="str">
        <f t="shared" si="196"/>
        <v/>
      </c>
      <c r="AF378" s="469" t="str">
        <f t="shared" si="197"/>
        <v/>
      </c>
      <c r="AG378" s="468" t="str">
        <f t="shared" si="198"/>
        <v/>
      </c>
      <c r="AH378" s="470" t="str">
        <f t="shared" si="180"/>
        <v/>
      </c>
      <c r="AI378" s="471" t="str">
        <f>IF($AB378&lt;&gt;"",VLOOKUP($M378,DMKH!$B$6:$F$1822,3,0),"")</f>
        <v/>
      </c>
      <c r="AJ378" s="472">
        <f t="shared" si="199"/>
        <v>0</v>
      </c>
      <c r="AK378" s="472">
        <f t="shared" si="200"/>
        <v>0</v>
      </c>
      <c r="AL378" s="473">
        <f t="shared" si="181"/>
        <v>0</v>
      </c>
      <c r="AM378" s="473" t="str">
        <f t="shared" si="182"/>
        <v/>
      </c>
      <c r="AN378" s="474" t="str">
        <f t="shared" si="183"/>
        <v/>
      </c>
      <c r="AO378" s="475" t="str">
        <f t="shared" si="184"/>
        <v/>
      </c>
      <c r="AP378" s="475" t="str">
        <f t="shared" si="185"/>
        <v/>
      </c>
      <c r="AQ378" s="475" t="str">
        <f t="shared" si="186"/>
        <v>0-</v>
      </c>
      <c r="AR378" s="475" t="str">
        <f t="shared" si="187"/>
        <v>0-</v>
      </c>
      <c r="AS378" s="475" t="str">
        <f t="shared" si="201"/>
        <v/>
      </c>
      <c r="AT378" s="475" t="str">
        <f t="shared" si="202"/>
        <v/>
      </c>
      <c r="AU378" s="475" t="str">
        <f t="shared" si="188"/>
        <v>0</v>
      </c>
      <c r="AV378" s="475" t="str">
        <f t="shared" si="189"/>
        <v>0</v>
      </c>
      <c r="AW378" s="475" t="str">
        <f t="shared" si="190"/>
        <v>0--</v>
      </c>
    </row>
    <row r="379" spans="1:49">
      <c r="A379" s="452">
        <f t="shared" si="203"/>
        <v>0</v>
      </c>
      <c r="B379" s="476"/>
      <c r="C379" s="476"/>
      <c r="D379" s="463"/>
      <c r="E379" s="463"/>
      <c r="F379" s="455"/>
      <c r="G379" s="456" t="str">
        <f t="array" ref="G379">IF(B379&lt;&gt;"",IF(AND(OR(V379=V378,W379=W378),F379=F378,K379=K378,N379=N378),G378,MAX(IF(B379=B$6:$B378,$G$6:G378))+1),"")</f>
        <v/>
      </c>
      <c r="H379" s="457" t="str">
        <f t="shared" si="176"/>
        <v/>
      </c>
      <c r="I379" s="457" t="str">
        <f t="array" ref="I379">IF(C379&lt;&gt;"",IF(AND(OR(V379=V378,W379=W378),F379=F378,K379=K378,N379=N378),I378,MAX(IF(C379=C$6:$C378,$I$6:I378))+1),"")</f>
        <v/>
      </c>
      <c r="J379" s="457" t="str">
        <f t="shared" si="177"/>
        <v/>
      </c>
      <c r="K379" s="1065"/>
      <c r="L379" s="459" t="str">
        <f>IF($K379&gt;0,VLOOKUP($K379,NV!$B$4:$C$33,2,0),"")</f>
        <v/>
      </c>
      <c r="M379" s="460"/>
      <c r="N379" s="461" t="str">
        <f t="shared" si="191"/>
        <v/>
      </c>
      <c r="O379" s="458"/>
      <c r="P379" s="458"/>
      <c r="Q379" s="461" t="str">
        <f t="shared" si="192"/>
        <v/>
      </c>
      <c r="R379" s="458"/>
      <c r="S379" s="458"/>
      <c r="T379" s="462" t="str">
        <f>IFERROR(INDEX(NX!$L$9:$L$168,MATCH($A379&amp;$P379,NX!$B$9:$B$169,0)),"")</f>
        <v/>
      </c>
      <c r="U379" s="458"/>
      <c r="V379" s="463"/>
      <c r="W379" s="463"/>
      <c r="X379" s="464"/>
      <c r="Y379" s="452" t="str">
        <f t="shared" si="193"/>
        <v/>
      </c>
      <c r="Z379" s="452" t="str">
        <f t="shared" si="194"/>
        <v/>
      </c>
      <c r="AA379" s="465" t="str">
        <f t="shared" si="178"/>
        <v>Trùng mã</v>
      </c>
      <c r="AB379" s="466"/>
      <c r="AC379" s="467">
        <f t="shared" si="179"/>
        <v>0</v>
      </c>
      <c r="AD379" s="468" t="str">
        <f t="shared" si="195"/>
        <v/>
      </c>
      <c r="AE379" s="468" t="str">
        <f t="shared" si="196"/>
        <v/>
      </c>
      <c r="AF379" s="469" t="str">
        <f t="shared" si="197"/>
        <v/>
      </c>
      <c r="AG379" s="468" t="str">
        <f t="shared" si="198"/>
        <v/>
      </c>
      <c r="AH379" s="470" t="str">
        <f t="shared" si="180"/>
        <v/>
      </c>
      <c r="AI379" s="471" t="str">
        <f>IF($AB379&lt;&gt;"",VLOOKUP($M379,DMKH!$B$6:$F$1822,3,0),"")</f>
        <v/>
      </c>
      <c r="AJ379" s="472">
        <f t="shared" si="199"/>
        <v>0</v>
      </c>
      <c r="AK379" s="472">
        <f t="shared" si="200"/>
        <v>0</v>
      </c>
      <c r="AL379" s="473">
        <f t="shared" si="181"/>
        <v>0</v>
      </c>
      <c r="AM379" s="473" t="str">
        <f t="shared" si="182"/>
        <v/>
      </c>
      <c r="AN379" s="474" t="str">
        <f t="shared" si="183"/>
        <v/>
      </c>
      <c r="AO379" s="475" t="str">
        <f t="shared" si="184"/>
        <v/>
      </c>
      <c r="AP379" s="475" t="str">
        <f t="shared" si="185"/>
        <v/>
      </c>
      <c r="AQ379" s="475" t="str">
        <f t="shared" si="186"/>
        <v>0-</v>
      </c>
      <c r="AR379" s="475" t="str">
        <f t="shared" si="187"/>
        <v>0-</v>
      </c>
      <c r="AS379" s="475" t="str">
        <f t="shared" si="201"/>
        <v/>
      </c>
      <c r="AT379" s="475" t="str">
        <f t="shared" si="202"/>
        <v/>
      </c>
      <c r="AU379" s="475" t="str">
        <f t="shared" si="188"/>
        <v>0</v>
      </c>
      <c r="AV379" s="475" t="str">
        <f t="shared" si="189"/>
        <v>0</v>
      </c>
      <c r="AW379" s="475" t="str">
        <f t="shared" si="190"/>
        <v>0--</v>
      </c>
    </row>
    <row r="380" spans="1:49">
      <c r="A380" s="452">
        <f t="shared" si="203"/>
        <v>0</v>
      </c>
      <c r="B380" s="476"/>
      <c r="C380" s="476"/>
      <c r="D380" s="463"/>
      <c r="E380" s="463"/>
      <c r="F380" s="455"/>
      <c r="G380" s="456" t="str">
        <f t="array" ref="G380">IF(B380&lt;&gt;"",IF(AND(OR(V380=V379,W380=W379),F380=F379,K380=K379,N380=N379),G379,MAX(IF(B380=B$6:$B379,$G$6:G379))+1),"")</f>
        <v/>
      </c>
      <c r="H380" s="457" t="str">
        <f t="shared" si="176"/>
        <v/>
      </c>
      <c r="I380" s="457" t="str">
        <f t="array" ref="I380">IF(C380&lt;&gt;"",IF(AND(OR(V380=V379,W380=W379),F380=F379,K380=K379,N380=N379),I379,MAX(IF(C380=C$6:$C379,$I$6:I379))+1),"")</f>
        <v/>
      </c>
      <c r="J380" s="457" t="str">
        <f t="shared" si="177"/>
        <v/>
      </c>
      <c r="K380" s="1065"/>
      <c r="L380" s="459" t="str">
        <f>IF($K380&gt;0,VLOOKUP($K380,NV!$B$4:$C$33,2,0),"")</f>
        <v/>
      </c>
      <c r="M380" s="460"/>
      <c r="N380" s="461" t="str">
        <f t="shared" si="191"/>
        <v/>
      </c>
      <c r="O380" s="458"/>
      <c r="P380" s="458"/>
      <c r="Q380" s="461" t="str">
        <f t="shared" si="192"/>
        <v/>
      </c>
      <c r="R380" s="458"/>
      <c r="S380" s="458"/>
      <c r="T380" s="462" t="str">
        <f>IFERROR(INDEX(NX!$L$9:$L$168,MATCH($A380&amp;$P380,NX!$B$9:$B$169,0)),"")</f>
        <v/>
      </c>
      <c r="U380" s="458"/>
      <c r="V380" s="463"/>
      <c r="W380" s="463"/>
      <c r="X380" s="464"/>
      <c r="Y380" s="452" t="str">
        <f t="shared" si="193"/>
        <v/>
      </c>
      <c r="Z380" s="452" t="str">
        <f t="shared" si="194"/>
        <v/>
      </c>
      <c r="AA380" s="465" t="str">
        <f t="shared" si="178"/>
        <v>Trùng mã</v>
      </c>
      <c r="AB380" s="466"/>
      <c r="AC380" s="467">
        <f t="shared" si="179"/>
        <v>0</v>
      </c>
      <c r="AD380" s="468" t="str">
        <f t="shared" si="195"/>
        <v/>
      </c>
      <c r="AE380" s="468" t="str">
        <f t="shared" si="196"/>
        <v/>
      </c>
      <c r="AF380" s="469" t="str">
        <f t="shared" si="197"/>
        <v/>
      </c>
      <c r="AG380" s="468" t="str">
        <f t="shared" si="198"/>
        <v/>
      </c>
      <c r="AH380" s="470" t="str">
        <f t="shared" si="180"/>
        <v/>
      </c>
      <c r="AI380" s="471" t="str">
        <f>IF($AB380&lt;&gt;"",VLOOKUP($M380,DMKH!$B$6:$F$1822,3,0),"")</f>
        <v/>
      </c>
      <c r="AJ380" s="472">
        <f t="shared" si="199"/>
        <v>0</v>
      </c>
      <c r="AK380" s="472">
        <f t="shared" si="200"/>
        <v>0</v>
      </c>
      <c r="AL380" s="473">
        <f t="shared" si="181"/>
        <v>0</v>
      </c>
      <c r="AM380" s="473" t="str">
        <f t="shared" si="182"/>
        <v/>
      </c>
      <c r="AN380" s="474" t="str">
        <f t="shared" si="183"/>
        <v/>
      </c>
      <c r="AO380" s="475" t="str">
        <f t="shared" si="184"/>
        <v/>
      </c>
      <c r="AP380" s="475" t="str">
        <f t="shared" si="185"/>
        <v/>
      </c>
      <c r="AQ380" s="475" t="str">
        <f t="shared" si="186"/>
        <v>0-</v>
      </c>
      <c r="AR380" s="475" t="str">
        <f t="shared" si="187"/>
        <v>0-</v>
      </c>
      <c r="AS380" s="475" t="str">
        <f t="shared" si="201"/>
        <v/>
      </c>
      <c r="AT380" s="475" t="str">
        <f t="shared" si="202"/>
        <v/>
      </c>
      <c r="AU380" s="475" t="str">
        <f t="shared" si="188"/>
        <v>0</v>
      </c>
      <c r="AV380" s="475" t="str">
        <f t="shared" si="189"/>
        <v>0</v>
      </c>
      <c r="AW380" s="475" t="str">
        <f t="shared" si="190"/>
        <v>0--</v>
      </c>
    </row>
    <row r="381" spans="1:49">
      <c r="A381" s="452">
        <f t="shared" si="203"/>
        <v>0</v>
      </c>
      <c r="B381" s="476"/>
      <c r="C381" s="476"/>
      <c r="D381" s="463"/>
      <c r="E381" s="463"/>
      <c r="F381" s="455"/>
      <c r="G381" s="456" t="str">
        <f t="array" ref="G381">IF(B381&lt;&gt;"",IF(AND(OR(V381=V380,W381=W380),F381=F380,K381=K380,N381=N380),G380,MAX(IF(B381=B$6:$B380,$G$6:G380))+1),"")</f>
        <v/>
      </c>
      <c r="H381" s="457" t="str">
        <f t="shared" ref="H381:H444" si="204">IF(B381&lt;&gt;"",B381&amp;TEXT(G381,"000"),"")</f>
        <v/>
      </c>
      <c r="I381" s="457" t="str">
        <f t="array" ref="I381">IF(C381&lt;&gt;"",IF(AND(OR(V381=V380,W381=W380),F381=F380,K381=K380,N381=N380),I380,MAX(IF(C381=C$6:$C380,$I$6:I380))+1),"")</f>
        <v/>
      </c>
      <c r="J381" s="457" t="str">
        <f t="shared" ref="J381:J444" si="205">IF(C381&lt;&gt;"",C381&amp;TEXT(I381,"000"),"")</f>
        <v/>
      </c>
      <c r="K381" s="1065"/>
      <c r="L381" s="459" t="str">
        <f>IF($K381&gt;0,VLOOKUP($K381,NV!$B$4:$C$33,2,0),"")</f>
        <v/>
      </c>
      <c r="M381" s="460"/>
      <c r="N381" s="461" t="str">
        <f t="shared" si="191"/>
        <v/>
      </c>
      <c r="O381" s="458"/>
      <c r="P381" s="458"/>
      <c r="Q381" s="461" t="str">
        <f t="shared" si="192"/>
        <v/>
      </c>
      <c r="R381" s="458"/>
      <c r="S381" s="458"/>
      <c r="T381" s="462" t="str">
        <f>IFERROR(INDEX(NX!$L$9:$L$168,MATCH($A381&amp;$P381,NX!$B$9:$B$169,0)),"")</f>
        <v/>
      </c>
      <c r="U381" s="458"/>
      <c r="V381" s="463"/>
      <c r="W381" s="463"/>
      <c r="X381" s="464"/>
      <c r="Y381" s="452" t="str">
        <f t="shared" si="193"/>
        <v/>
      </c>
      <c r="Z381" s="452" t="str">
        <f t="shared" si="194"/>
        <v/>
      </c>
      <c r="AA381" s="465" t="str">
        <f t="shared" ref="AA381:AA444" si="206">IF(COUNTIF($H$6:$H$526,$H381)&gt;1,"Trùng mã",0)</f>
        <v>Trùng mã</v>
      </c>
      <c r="AB381" s="466"/>
      <c r="AC381" s="467">
        <f t="shared" ref="AC381:AC444" si="207">ROUND(X381*AB381,0)</f>
        <v>0</v>
      </c>
      <c r="AD381" s="468" t="str">
        <f t="shared" si="195"/>
        <v/>
      </c>
      <c r="AE381" s="468" t="str">
        <f t="shared" si="196"/>
        <v/>
      </c>
      <c r="AF381" s="469" t="str">
        <f t="shared" si="197"/>
        <v/>
      </c>
      <c r="AG381" s="468" t="str">
        <f t="shared" si="198"/>
        <v/>
      </c>
      <c r="AH381" s="470" t="str">
        <f t="shared" ref="AH381:AH444" si="208">IF(OR($AB381&lt;&gt;"",C381="nvl",C381="nhh"),$F381,"")</f>
        <v/>
      </c>
      <c r="AI381" s="471" t="str">
        <f>IF($AB381&lt;&gt;"",VLOOKUP($M381,DMKH!$B$6:$F$1822,3,0),"")</f>
        <v/>
      </c>
      <c r="AJ381" s="472">
        <f t="shared" si="199"/>
        <v>0</v>
      </c>
      <c r="AK381" s="472">
        <f t="shared" si="200"/>
        <v>0</v>
      </c>
      <c r="AL381" s="473">
        <f t="shared" ref="AL381:AL444" si="209">D381</f>
        <v>0</v>
      </c>
      <c r="AM381" s="473" t="str">
        <f t="shared" ref="AM381:AM444" si="210">IF(D381="","","Ngày "&amp;LEFT(D381,2)&amp;" tháng "&amp;MID(D381,4,2)&amp;" năm "&amp;RIGHT(D381,4))</f>
        <v/>
      </c>
      <c r="AN381" s="474" t="str">
        <f t="shared" ref="AN381:AN444" si="211">V381&amp;M381</f>
        <v/>
      </c>
      <c r="AO381" s="475" t="str">
        <f t="shared" ref="AO381:AO444" si="212">W381&amp;M381</f>
        <v/>
      </c>
      <c r="AP381" s="475" t="str">
        <f t="shared" ref="AP381:AP444" si="213">IF($AB381="","",IF(OR(MID($D381,4,2)="01",MID($D381,4,2)="02",MID($D381,4,2)="03"),"1",IF(OR(MID($D381,4,2)="04",MID($D381,4,2)="05",MID($D381,4,2)="06"),"2",IF(OR(MID($D381,4,2)="07",MID($D381,4,2)="08",MID($D381,4,2)="09"),"3",IF(OR(MID($D381,4,2)="10",MID($D381,4,2)="11",MID($D381,4,2)="12"),"4")))))</f>
        <v/>
      </c>
      <c r="AQ381" s="475" t="str">
        <f t="shared" ref="AQ381:AQ444" si="214">A381&amp;"-"&amp;V381</f>
        <v>0-</v>
      </c>
      <c r="AR381" s="475" t="str">
        <f t="shared" ref="AR381:AR444" si="215">A381&amp;"-"&amp;W381</f>
        <v>0-</v>
      </c>
      <c r="AS381" s="475" t="str">
        <f t="shared" si="201"/>
        <v/>
      </c>
      <c r="AT381" s="475" t="str">
        <f t="shared" si="202"/>
        <v/>
      </c>
      <c r="AU381" s="475" t="str">
        <f t="shared" ref="AU381:AU444" si="216">$A381&amp;$H381&amp;$U381&amp;$V381</f>
        <v>0</v>
      </c>
      <c r="AV381" s="475" t="str">
        <f t="shared" ref="AV381:AV444" si="217">$A381&amp;$U381&amp;$W381</f>
        <v>0</v>
      </c>
      <c r="AW381" s="475" t="str">
        <f t="shared" ref="AW381:AW444" si="218">$A381&amp;"-"&amp;V381&amp;"-"&amp;W381</f>
        <v>0--</v>
      </c>
    </row>
    <row r="382" spans="1:49">
      <c r="A382" s="452">
        <f t="shared" si="203"/>
        <v>0</v>
      </c>
      <c r="B382" s="476"/>
      <c r="C382" s="476"/>
      <c r="D382" s="463"/>
      <c r="E382" s="463"/>
      <c r="F382" s="455"/>
      <c r="G382" s="456" t="str">
        <f t="array" ref="G382">IF(B382&lt;&gt;"",IF(AND(OR(V382=V381,W382=W381),F382=F381,K382=K381,N382=N381),G381,MAX(IF(B382=B$6:$B381,$G$6:G381))+1),"")</f>
        <v/>
      </c>
      <c r="H382" s="457" t="str">
        <f t="shared" si="204"/>
        <v/>
      </c>
      <c r="I382" s="457" t="str">
        <f t="array" ref="I382">IF(C382&lt;&gt;"",IF(AND(OR(V382=V381,W382=W381),F382=F381,K382=K381,N382=N381),I381,MAX(IF(C382=C$6:$C381,$I$6:I381))+1),"")</f>
        <v/>
      </c>
      <c r="J382" s="457" t="str">
        <f t="shared" si="205"/>
        <v/>
      </c>
      <c r="K382" s="1065"/>
      <c r="L382" s="459" t="str">
        <f>IF($K382&gt;0,VLOOKUP($K382,NV!$B$4:$C$33,2,0),"")</f>
        <v/>
      </c>
      <c r="M382" s="460"/>
      <c r="N382" s="461" t="str">
        <f t="shared" si="191"/>
        <v/>
      </c>
      <c r="O382" s="458"/>
      <c r="P382" s="458"/>
      <c r="Q382" s="461" t="str">
        <f t="shared" si="192"/>
        <v/>
      </c>
      <c r="R382" s="458"/>
      <c r="S382" s="458"/>
      <c r="T382" s="462" t="str">
        <f>IFERROR(INDEX(NX!$L$9:$L$168,MATCH($A382&amp;$P382,NX!$B$9:$B$169,0)),"")</f>
        <v/>
      </c>
      <c r="U382" s="458"/>
      <c r="V382" s="463"/>
      <c r="W382" s="463"/>
      <c r="X382" s="464"/>
      <c r="Y382" s="452" t="str">
        <f t="shared" si="193"/>
        <v/>
      </c>
      <c r="Z382" s="452" t="str">
        <f t="shared" si="194"/>
        <v/>
      </c>
      <c r="AA382" s="465" t="str">
        <f t="shared" si="206"/>
        <v>Trùng mã</v>
      </c>
      <c r="AB382" s="466"/>
      <c r="AC382" s="467">
        <f t="shared" si="207"/>
        <v>0</v>
      </c>
      <c r="AD382" s="468" t="str">
        <f t="shared" si="195"/>
        <v/>
      </c>
      <c r="AE382" s="468" t="str">
        <f t="shared" si="196"/>
        <v/>
      </c>
      <c r="AF382" s="469" t="str">
        <f t="shared" si="197"/>
        <v/>
      </c>
      <c r="AG382" s="468" t="str">
        <f t="shared" si="198"/>
        <v/>
      </c>
      <c r="AH382" s="470" t="str">
        <f t="shared" si="208"/>
        <v/>
      </c>
      <c r="AI382" s="471" t="str">
        <f>IF($AB382&lt;&gt;"",VLOOKUP($M382,DMKH!$B$6:$F$1822,3,0),"")</f>
        <v/>
      </c>
      <c r="AJ382" s="472">
        <f t="shared" si="199"/>
        <v>0</v>
      </c>
      <c r="AK382" s="472">
        <f t="shared" si="200"/>
        <v>0</v>
      </c>
      <c r="AL382" s="473">
        <f t="shared" si="209"/>
        <v>0</v>
      </c>
      <c r="AM382" s="473" t="str">
        <f t="shared" si="210"/>
        <v/>
      </c>
      <c r="AN382" s="474" t="str">
        <f t="shared" si="211"/>
        <v/>
      </c>
      <c r="AO382" s="475" t="str">
        <f t="shared" si="212"/>
        <v/>
      </c>
      <c r="AP382" s="475" t="str">
        <f t="shared" si="213"/>
        <v/>
      </c>
      <c r="AQ382" s="475" t="str">
        <f t="shared" si="214"/>
        <v>0-</v>
      </c>
      <c r="AR382" s="475" t="str">
        <f t="shared" si="215"/>
        <v>0-</v>
      </c>
      <c r="AS382" s="475" t="str">
        <f t="shared" si="201"/>
        <v/>
      </c>
      <c r="AT382" s="475" t="str">
        <f t="shared" si="202"/>
        <v/>
      </c>
      <c r="AU382" s="475" t="str">
        <f t="shared" si="216"/>
        <v>0</v>
      </c>
      <c r="AV382" s="475" t="str">
        <f t="shared" si="217"/>
        <v>0</v>
      </c>
      <c r="AW382" s="475" t="str">
        <f t="shared" si="218"/>
        <v>0--</v>
      </c>
    </row>
    <row r="383" spans="1:49">
      <c r="A383" s="452">
        <f t="shared" si="203"/>
        <v>0</v>
      </c>
      <c r="B383" s="476"/>
      <c r="C383" s="476"/>
      <c r="D383" s="463"/>
      <c r="E383" s="463"/>
      <c r="F383" s="455"/>
      <c r="G383" s="456" t="str">
        <f t="array" ref="G383">IF(B383&lt;&gt;"",IF(AND(OR(V383=V382,W383=W382),F383=F382,K383=K382,N383=N382),G382,MAX(IF(B383=B$6:$B382,$G$6:G382))+1),"")</f>
        <v/>
      </c>
      <c r="H383" s="457" t="str">
        <f t="shared" si="204"/>
        <v/>
      </c>
      <c r="I383" s="457" t="str">
        <f t="array" ref="I383">IF(C383&lt;&gt;"",IF(AND(OR(V383=V382,W383=W382),F383=F382,K383=K382,N383=N382),I382,MAX(IF(C383=C$6:$C382,$I$6:I382))+1),"")</f>
        <v/>
      </c>
      <c r="J383" s="457" t="str">
        <f t="shared" si="205"/>
        <v/>
      </c>
      <c r="K383" s="1065"/>
      <c r="L383" s="459" t="str">
        <f>IF($K383&gt;0,VLOOKUP($K383,NV!$B$4:$C$33,2,0),"")</f>
        <v/>
      </c>
      <c r="M383" s="460"/>
      <c r="N383" s="461" t="str">
        <f t="shared" si="191"/>
        <v/>
      </c>
      <c r="O383" s="458"/>
      <c r="P383" s="458"/>
      <c r="Q383" s="461" t="str">
        <f t="shared" si="192"/>
        <v/>
      </c>
      <c r="R383" s="458"/>
      <c r="S383" s="458"/>
      <c r="T383" s="462" t="str">
        <f>IFERROR(INDEX(NX!$L$9:$L$168,MATCH($A383&amp;$P383,NX!$B$9:$B$169,0)),"")</f>
        <v/>
      </c>
      <c r="U383" s="458"/>
      <c r="V383" s="463"/>
      <c r="W383" s="463"/>
      <c r="X383" s="464"/>
      <c r="Y383" s="452" t="str">
        <f t="shared" si="193"/>
        <v/>
      </c>
      <c r="Z383" s="452" t="str">
        <f t="shared" si="194"/>
        <v/>
      </c>
      <c r="AA383" s="465" t="str">
        <f t="shared" si="206"/>
        <v>Trùng mã</v>
      </c>
      <c r="AB383" s="466"/>
      <c r="AC383" s="467">
        <f t="shared" si="207"/>
        <v>0</v>
      </c>
      <c r="AD383" s="468" t="str">
        <f t="shared" si="195"/>
        <v/>
      </c>
      <c r="AE383" s="468" t="str">
        <f t="shared" si="196"/>
        <v/>
      </c>
      <c r="AF383" s="469" t="str">
        <f t="shared" si="197"/>
        <v/>
      </c>
      <c r="AG383" s="468" t="str">
        <f t="shared" si="198"/>
        <v/>
      </c>
      <c r="AH383" s="470" t="str">
        <f t="shared" si="208"/>
        <v/>
      </c>
      <c r="AI383" s="471" t="str">
        <f>IF($AB383&lt;&gt;"",VLOOKUP($M383,DMKH!$B$6:$F$1822,3,0),"")</f>
        <v/>
      </c>
      <c r="AJ383" s="472">
        <f t="shared" si="199"/>
        <v>0</v>
      </c>
      <c r="AK383" s="472">
        <f t="shared" si="200"/>
        <v>0</v>
      </c>
      <c r="AL383" s="473">
        <f t="shared" si="209"/>
        <v>0</v>
      </c>
      <c r="AM383" s="473" t="str">
        <f t="shared" si="210"/>
        <v/>
      </c>
      <c r="AN383" s="474" t="str">
        <f t="shared" si="211"/>
        <v/>
      </c>
      <c r="AO383" s="475" t="str">
        <f t="shared" si="212"/>
        <v/>
      </c>
      <c r="AP383" s="475" t="str">
        <f t="shared" si="213"/>
        <v/>
      </c>
      <c r="AQ383" s="475" t="str">
        <f t="shared" si="214"/>
        <v>0-</v>
      </c>
      <c r="AR383" s="475" t="str">
        <f t="shared" si="215"/>
        <v>0-</v>
      </c>
      <c r="AS383" s="475" t="str">
        <f t="shared" si="201"/>
        <v/>
      </c>
      <c r="AT383" s="475" t="str">
        <f t="shared" si="202"/>
        <v/>
      </c>
      <c r="AU383" s="475" t="str">
        <f t="shared" si="216"/>
        <v>0</v>
      </c>
      <c r="AV383" s="475" t="str">
        <f t="shared" si="217"/>
        <v>0</v>
      </c>
      <c r="AW383" s="475" t="str">
        <f t="shared" si="218"/>
        <v>0--</v>
      </c>
    </row>
    <row r="384" spans="1:49">
      <c r="A384" s="452">
        <f t="shared" si="203"/>
        <v>0</v>
      </c>
      <c r="B384" s="476"/>
      <c r="C384" s="476"/>
      <c r="D384" s="463"/>
      <c r="E384" s="463"/>
      <c r="F384" s="455"/>
      <c r="G384" s="456" t="str">
        <f t="array" ref="G384">IF(B384&lt;&gt;"",IF(AND(OR(V384=V383,W384=W383),F384=F383,K384=K383,N384=N383),G383,MAX(IF(B384=B$6:$B383,$G$6:G383))+1),"")</f>
        <v/>
      </c>
      <c r="H384" s="457" t="str">
        <f t="shared" si="204"/>
        <v/>
      </c>
      <c r="I384" s="457" t="str">
        <f t="array" ref="I384">IF(C384&lt;&gt;"",IF(AND(OR(V384=V383,W384=W383),F384=F383,K384=K383,N384=N383),I383,MAX(IF(C384=C$6:$C383,$I$6:I383))+1),"")</f>
        <v/>
      </c>
      <c r="J384" s="457" t="str">
        <f t="shared" si="205"/>
        <v/>
      </c>
      <c r="K384" s="1065"/>
      <c r="L384" s="459" t="str">
        <f>IF($K384&gt;0,VLOOKUP($K384,NV!$B$4:$C$33,2,0),"")</f>
        <v/>
      </c>
      <c r="M384" s="460"/>
      <c r="N384" s="461" t="str">
        <f t="shared" si="191"/>
        <v/>
      </c>
      <c r="O384" s="458"/>
      <c r="P384" s="458"/>
      <c r="Q384" s="461" t="str">
        <f t="shared" si="192"/>
        <v/>
      </c>
      <c r="R384" s="458"/>
      <c r="S384" s="458"/>
      <c r="T384" s="462" t="str">
        <f>IFERROR(INDEX(NX!$L$9:$L$168,MATCH($A384&amp;$P384,NX!$B$9:$B$169,0)),"")</f>
        <v/>
      </c>
      <c r="U384" s="458"/>
      <c r="V384" s="463"/>
      <c r="W384" s="463"/>
      <c r="X384" s="464"/>
      <c r="Y384" s="452" t="str">
        <f t="shared" si="193"/>
        <v/>
      </c>
      <c r="Z384" s="452" t="str">
        <f t="shared" si="194"/>
        <v/>
      </c>
      <c r="AA384" s="465" t="str">
        <f t="shared" si="206"/>
        <v>Trùng mã</v>
      </c>
      <c r="AB384" s="466"/>
      <c r="AC384" s="467">
        <f t="shared" si="207"/>
        <v>0</v>
      </c>
      <c r="AD384" s="468" t="str">
        <f t="shared" si="195"/>
        <v/>
      </c>
      <c r="AE384" s="468" t="str">
        <f t="shared" si="196"/>
        <v/>
      </c>
      <c r="AF384" s="469" t="str">
        <f t="shared" si="197"/>
        <v/>
      </c>
      <c r="AG384" s="468" t="str">
        <f t="shared" si="198"/>
        <v/>
      </c>
      <c r="AH384" s="470" t="str">
        <f t="shared" si="208"/>
        <v/>
      </c>
      <c r="AI384" s="471" t="str">
        <f>IF($AB384&lt;&gt;"",VLOOKUP($M384,DMKH!$B$6:$F$1822,3,0),"")</f>
        <v/>
      </c>
      <c r="AJ384" s="472">
        <f t="shared" si="199"/>
        <v>0</v>
      </c>
      <c r="AK384" s="472">
        <f t="shared" si="200"/>
        <v>0</v>
      </c>
      <c r="AL384" s="473">
        <f t="shared" si="209"/>
        <v>0</v>
      </c>
      <c r="AM384" s="473" t="str">
        <f t="shared" si="210"/>
        <v/>
      </c>
      <c r="AN384" s="474" t="str">
        <f t="shared" si="211"/>
        <v/>
      </c>
      <c r="AO384" s="475" t="str">
        <f t="shared" si="212"/>
        <v/>
      </c>
      <c r="AP384" s="475" t="str">
        <f t="shared" si="213"/>
        <v/>
      </c>
      <c r="AQ384" s="475" t="str">
        <f t="shared" si="214"/>
        <v>0-</v>
      </c>
      <c r="AR384" s="475" t="str">
        <f t="shared" si="215"/>
        <v>0-</v>
      </c>
      <c r="AS384" s="475" t="str">
        <f t="shared" si="201"/>
        <v/>
      </c>
      <c r="AT384" s="475" t="str">
        <f t="shared" si="202"/>
        <v/>
      </c>
      <c r="AU384" s="475" t="str">
        <f t="shared" si="216"/>
        <v>0</v>
      </c>
      <c r="AV384" s="475" t="str">
        <f t="shared" si="217"/>
        <v>0</v>
      </c>
      <c r="AW384" s="475" t="str">
        <f t="shared" si="218"/>
        <v>0--</v>
      </c>
    </row>
    <row r="385" spans="1:49">
      <c r="A385" s="452">
        <f t="shared" si="203"/>
        <v>0</v>
      </c>
      <c r="B385" s="476"/>
      <c r="C385" s="476"/>
      <c r="D385" s="463"/>
      <c r="E385" s="463"/>
      <c r="F385" s="455"/>
      <c r="G385" s="456" t="str">
        <f t="array" ref="G385">IF(B385&lt;&gt;"",IF(AND(OR(V385=V384,W385=W384),F385=F384,K385=K384,N385=N384),G384,MAX(IF(B385=B$6:$B384,$G$6:G384))+1),"")</f>
        <v/>
      </c>
      <c r="H385" s="457" t="str">
        <f t="shared" si="204"/>
        <v/>
      </c>
      <c r="I385" s="457" t="str">
        <f t="array" ref="I385">IF(C385&lt;&gt;"",IF(AND(OR(V385=V384,W385=W384),F385=F384,K385=K384,N385=N384),I384,MAX(IF(C385=C$6:$C384,$I$6:I384))+1),"")</f>
        <v/>
      </c>
      <c r="J385" s="457" t="str">
        <f t="shared" si="205"/>
        <v/>
      </c>
      <c r="K385" s="1065"/>
      <c r="L385" s="459" t="str">
        <f>IF($K385&gt;0,VLOOKUP($K385,NV!$B$4:$C$33,2,0),"")</f>
        <v/>
      </c>
      <c r="M385" s="460"/>
      <c r="N385" s="461" t="str">
        <f t="shared" si="191"/>
        <v/>
      </c>
      <c r="O385" s="458"/>
      <c r="P385" s="458"/>
      <c r="Q385" s="461" t="str">
        <f t="shared" si="192"/>
        <v/>
      </c>
      <c r="R385" s="458"/>
      <c r="S385" s="458"/>
      <c r="T385" s="462" t="str">
        <f>IFERROR(INDEX(NX!$L$9:$L$168,MATCH($A385&amp;$P385,NX!$B$9:$B$169,0)),"")</f>
        <v/>
      </c>
      <c r="U385" s="458"/>
      <c r="V385" s="463"/>
      <c r="W385" s="463"/>
      <c r="X385" s="464"/>
      <c r="Y385" s="452" t="str">
        <f t="shared" si="193"/>
        <v/>
      </c>
      <c r="Z385" s="452" t="str">
        <f t="shared" si="194"/>
        <v/>
      </c>
      <c r="AA385" s="465" t="str">
        <f t="shared" si="206"/>
        <v>Trùng mã</v>
      </c>
      <c r="AB385" s="466"/>
      <c r="AC385" s="467">
        <f t="shared" si="207"/>
        <v>0</v>
      </c>
      <c r="AD385" s="468" t="str">
        <f t="shared" si="195"/>
        <v/>
      </c>
      <c r="AE385" s="468" t="str">
        <f t="shared" si="196"/>
        <v/>
      </c>
      <c r="AF385" s="469" t="str">
        <f t="shared" si="197"/>
        <v/>
      </c>
      <c r="AG385" s="468" t="str">
        <f t="shared" si="198"/>
        <v/>
      </c>
      <c r="AH385" s="470" t="str">
        <f t="shared" si="208"/>
        <v/>
      </c>
      <c r="AI385" s="471" t="str">
        <f>IF($AB385&lt;&gt;"",VLOOKUP($M385,DMKH!$B$6:$F$1822,3,0),"")</f>
        <v/>
      </c>
      <c r="AJ385" s="472">
        <f t="shared" si="199"/>
        <v>0</v>
      </c>
      <c r="AK385" s="472">
        <f t="shared" si="200"/>
        <v>0</v>
      </c>
      <c r="AL385" s="473">
        <f t="shared" si="209"/>
        <v>0</v>
      </c>
      <c r="AM385" s="473" t="str">
        <f t="shared" si="210"/>
        <v/>
      </c>
      <c r="AN385" s="474" t="str">
        <f t="shared" si="211"/>
        <v/>
      </c>
      <c r="AO385" s="475" t="str">
        <f t="shared" si="212"/>
        <v/>
      </c>
      <c r="AP385" s="475" t="str">
        <f t="shared" si="213"/>
        <v/>
      </c>
      <c r="AQ385" s="475" t="str">
        <f t="shared" si="214"/>
        <v>0-</v>
      </c>
      <c r="AR385" s="475" t="str">
        <f t="shared" si="215"/>
        <v>0-</v>
      </c>
      <c r="AS385" s="475" t="str">
        <f t="shared" si="201"/>
        <v/>
      </c>
      <c r="AT385" s="475" t="str">
        <f t="shared" si="202"/>
        <v/>
      </c>
      <c r="AU385" s="475" t="str">
        <f t="shared" si="216"/>
        <v>0</v>
      </c>
      <c r="AV385" s="475" t="str">
        <f t="shared" si="217"/>
        <v>0</v>
      </c>
      <c r="AW385" s="475" t="str">
        <f t="shared" si="218"/>
        <v>0--</v>
      </c>
    </row>
    <row r="386" spans="1:49">
      <c r="A386" s="452">
        <f t="shared" si="203"/>
        <v>0</v>
      </c>
      <c r="B386" s="476"/>
      <c r="C386" s="476"/>
      <c r="D386" s="463"/>
      <c r="E386" s="463"/>
      <c r="F386" s="455"/>
      <c r="G386" s="456" t="str">
        <f t="array" ref="G386">IF(B386&lt;&gt;"",IF(AND(OR(V386=V385,W386=W385),F386=F385,K386=K385,N386=N385),G385,MAX(IF(B386=B$6:$B385,$G$6:G385))+1),"")</f>
        <v/>
      </c>
      <c r="H386" s="457" t="str">
        <f t="shared" si="204"/>
        <v/>
      </c>
      <c r="I386" s="457" t="str">
        <f t="array" ref="I386">IF(C386&lt;&gt;"",IF(AND(OR(V386=V385,W386=W385),F386=F385,K386=K385,N386=N385),I385,MAX(IF(C386=C$6:$C385,$I$6:I385))+1),"")</f>
        <v/>
      </c>
      <c r="J386" s="457" t="str">
        <f t="shared" si="205"/>
        <v/>
      </c>
      <c r="K386" s="1065"/>
      <c r="L386" s="459" t="str">
        <f>IF($K386&gt;0,VLOOKUP($K386,NV!$B$4:$C$33,2,0),"")</f>
        <v/>
      </c>
      <c r="M386" s="460"/>
      <c r="N386" s="461" t="str">
        <f t="shared" si="191"/>
        <v/>
      </c>
      <c r="O386" s="458"/>
      <c r="P386" s="458"/>
      <c r="Q386" s="461" t="str">
        <f t="shared" si="192"/>
        <v/>
      </c>
      <c r="R386" s="458"/>
      <c r="S386" s="458"/>
      <c r="T386" s="462" t="str">
        <f>IFERROR(INDEX(NX!$L$9:$L$168,MATCH($A386&amp;$P386,NX!$B$9:$B$169,0)),"")</f>
        <v/>
      </c>
      <c r="U386" s="458"/>
      <c r="V386" s="463"/>
      <c r="W386" s="463"/>
      <c r="X386" s="464"/>
      <c r="Y386" s="452" t="str">
        <f t="shared" si="193"/>
        <v/>
      </c>
      <c r="Z386" s="452" t="str">
        <f t="shared" si="194"/>
        <v/>
      </c>
      <c r="AA386" s="465" t="str">
        <f t="shared" si="206"/>
        <v>Trùng mã</v>
      </c>
      <c r="AB386" s="466"/>
      <c r="AC386" s="467">
        <f t="shared" si="207"/>
        <v>0</v>
      </c>
      <c r="AD386" s="468" t="str">
        <f t="shared" si="195"/>
        <v/>
      </c>
      <c r="AE386" s="468" t="str">
        <f t="shared" si="196"/>
        <v/>
      </c>
      <c r="AF386" s="469" t="str">
        <f t="shared" si="197"/>
        <v/>
      </c>
      <c r="AG386" s="468" t="str">
        <f t="shared" si="198"/>
        <v/>
      </c>
      <c r="AH386" s="470" t="str">
        <f t="shared" si="208"/>
        <v/>
      </c>
      <c r="AI386" s="471" t="str">
        <f>IF($AB386&lt;&gt;"",VLOOKUP($M386,DMKH!$B$6:$F$1822,3,0),"")</f>
        <v/>
      </c>
      <c r="AJ386" s="472">
        <f t="shared" si="199"/>
        <v>0</v>
      </c>
      <c r="AK386" s="472">
        <f t="shared" si="200"/>
        <v>0</v>
      </c>
      <c r="AL386" s="473">
        <f t="shared" si="209"/>
        <v>0</v>
      </c>
      <c r="AM386" s="473" t="str">
        <f t="shared" si="210"/>
        <v/>
      </c>
      <c r="AN386" s="474" t="str">
        <f t="shared" si="211"/>
        <v/>
      </c>
      <c r="AO386" s="475" t="str">
        <f t="shared" si="212"/>
        <v/>
      </c>
      <c r="AP386" s="475" t="str">
        <f t="shared" si="213"/>
        <v/>
      </c>
      <c r="AQ386" s="475" t="str">
        <f t="shared" si="214"/>
        <v>0-</v>
      </c>
      <c r="AR386" s="475" t="str">
        <f t="shared" si="215"/>
        <v>0-</v>
      </c>
      <c r="AS386" s="475" t="str">
        <f t="shared" si="201"/>
        <v/>
      </c>
      <c r="AT386" s="475" t="str">
        <f t="shared" si="202"/>
        <v/>
      </c>
      <c r="AU386" s="475" t="str">
        <f t="shared" si="216"/>
        <v>0</v>
      </c>
      <c r="AV386" s="475" t="str">
        <f t="shared" si="217"/>
        <v>0</v>
      </c>
      <c r="AW386" s="475" t="str">
        <f t="shared" si="218"/>
        <v>0--</v>
      </c>
    </row>
    <row r="387" spans="1:49">
      <c r="A387" s="452">
        <f t="shared" si="203"/>
        <v>0</v>
      </c>
      <c r="B387" s="476"/>
      <c r="C387" s="476"/>
      <c r="D387" s="463"/>
      <c r="E387" s="463"/>
      <c r="F387" s="455"/>
      <c r="G387" s="456" t="str">
        <f t="array" ref="G387">IF(B387&lt;&gt;"",IF(AND(OR(V387=V386,W387=W386),F387=F386,K387=K386,N387=N386),G386,MAX(IF(B387=B$6:$B386,$G$6:G386))+1),"")</f>
        <v/>
      </c>
      <c r="H387" s="457" t="str">
        <f t="shared" si="204"/>
        <v/>
      </c>
      <c r="I387" s="457" t="str">
        <f t="array" ref="I387">IF(C387&lt;&gt;"",IF(AND(OR(V387=V386,W387=W386),F387=F386,K387=K386,N387=N386),I386,MAX(IF(C387=C$6:$C386,$I$6:I386))+1),"")</f>
        <v/>
      </c>
      <c r="J387" s="457" t="str">
        <f t="shared" si="205"/>
        <v/>
      </c>
      <c r="K387" s="1065"/>
      <c r="L387" s="459" t="str">
        <f>IF($K387&gt;0,VLOOKUP($K387,NV!$B$4:$C$33,2,0),"")</f>
        <v/>
      </c>
      <c r="M387" s="460"/>
      <c r="N387" s="461" t="str">
        <f t="shared" si="191"/>
        <v/>
      </c>
      <c r="O387" s="458"/>
      <c r="P387" s="458"/>
      <c r="Q387" s="461" t="str">
        <f t="shared" si="192"/>
        <v/>
      </c>
      <c r="R387" s="458"/>
      <c r="S387" s="458"/>
      <c r="T387" s="462" t="str">
        <f>IFERROR(INDEX(NX!$L$9:$L$168,MATCH($A387&amp;$P387,NX!$B$9:$B$169,0)),"")</f>
        <v/>
      </c>
      <c r="U387" s="458"/>
      <c r="V387" s="463"/>
      <c r="W387" s="463"/>
      <c r="X387" s="464"/>
      <c r="Y387" s="452" t="str">
        <f t="shared" si="193"/>
        <v/>
      </c>
      <c r="Z387" s="452" t="str">
        <f t="shared" si="194"/>
        <v/>
      </c>
      <c r="AA387" s="465" t="str">
        <f t="shared" si="206"/>
        <v>Trùng mã</v>
      </c>
      <c r="AB387" s="466"/>
      <c r="AC387" s="467">
        <f t="shared" si="207"/>
        <v>0</v>
      </c>
      <c r="AD387" s="468" t="str">
        <f t="shared" si="195"/>
        <v/>
      </c>
      <c r="AE387" s="468" t="str">
        <f t="shared" si="196"/>
        <v/>
      </c>
      <c r="AF387" s="469" t="str">
        <f t="shared" si="197"/>
        <v/>
      </c>
      <c r="AG387" s="468" t="str">
        <f t="shared" si="198"/>
        <v/>
      </c>
      <c r="AH387" s="470" t="str">
        <f t="shared" si="208"/>
        <v/>
      </c>
      <c r="AI387" s="471" t="str">
        <f>IF($AB387&lt;&gt;"",VLOOKUP($M387,DMKH!$B$6:$F$1822,3,0),"")</f>
        <v/>
      </c>
      <c r="AJ387" s="472">
        <f t="shared" si="199"/>
        <v>0</v>
      </c>
      <c r="AK387" s="472">
        <f t="shared" si="200"/>
        <v>0</v>
      </c>
      <c r="AL387" s="473">
        <f t="shared" si="209"/>
        <v>0</v>
      </c>
      <c r="AM387" s="473" t="str">
        <f t="shared" si="210"/>
        <v/>
      </c>
      <c r="AN387" s="474" t="str">
        <f t="shared" si="211"/>
        <v/>
      </c>
      <c r="AO387" s="475" t="str">
        <f t="shared" si="212"/>
        <v/>
      </c>
      <c r="AP387" s="475" t="str">
        <f t="shared" si="213"/>
        <v/>
      </c>
      <c r="AQ387" s="475" t="str">
        <f t="shared" si="214"/>
        <v>0-</v>
      </c>
      <c r="AR387" s="475" t="str">
        <f t="shared" si="215"/>
        <v>0-</v>
      </c>
      <c r="AS387" s="475" t="str">
        <f t="shared" si="201"/>
        <v/>
      </c>
      <c r="AT387" s="475" t="str">
        <f t="shared" si="202"/>
        <v/>
      </c>
      <c r="AU387" s="475" t="str">
        <f t="shared" si="216"/>
        <v>0</v>
      </c>
      <c r="AV387" s="475" t="str">
        <f t="shared" si="217"/>
        <v>0</v>
      </c>
      <c r="AW387" s="475" t="str">
        <f t="shared" si="218"/>
        <v>0--</v>
      </c>
    </row>
    <row r="388" spans="1:49">
      <c r="A388" s="452">
        <f t="shared" si="203"/>
        <v>0</v>
      </c>
      <c r="B388" s="476"/>
      <c r="C388" s="476"/>
      <c r="D388" s="463"/>
      <c r="E388" s="463"/>
      <c r="F388" s="455"/>
      <c r="G388" s="456" t="str">
        <f t="array" ref="G388">IF(B388&lt;&gt;"",IF(AND(OR(V388=V387,W388=W387),F388=F387,K388=K387,N388=N387),G387,MAX(IF(B388=B$6:$B387,$G$6:G387))+1),"")</f>
        <v/>
      </c>
      <c r="H388" s="457" t="str">
        <f t="shared" si="204"/>
        <v/>
      </c>
      <c r="I388" s="457" t="str">
        <f t="array" ref="I388">IF(C388&lt;&gt;"",IF(AND(OR(V388=V387,W388=W387),F388=F387,K388=K387,N388=N387),I387,MAX(IF(C388=C$6:$C387,$I$6:I387))+1),"")</f>
        <v/>
      </c>
      <c r="J388" s="457" t="str">
        <f t="shared" si="205"/>
        <v/>
      </c>
      <c r="K388" s="1065"/>
      <c r="L388" s="459" t="str">
        <f>IF($K388&gt;0,VLOOKUP($K388,NV!$B$4:$C$33,2,0),"")</f>
        <v/>
      </c>
      <c r="M388" s="460"/>
      <c r="N388" s="461" t="str">
        <f t="shared" si="191"/>
        <v/>
      </c>
      <c r="O388" s="458"/>
      <c r="P388" s="458"/>
      <c r="Q388" s="461" t="str">
        <f t="shared" si="192"/>
        <v/>
      </c>
      <c r="R388" s="458"/>
      <c r="S388" s="458"/>
      <c r="T388" s="462" t="str">
        <f>IFERROR(INDEX(NX!$L$9:$L$168,MATCH($A388&amp;$P388,NX!$B$9:$B$169,0)),"")</f>
        <v/>
      </c>
      <c r="U388" s="458"/>
      <c r="V388" s="463"/>
      <c r="W388" s="463"/>
      <c r="X388" s="464"/>
      <c r="Y388" s="452" t="str">
        <f t="shared" si="193"/>
        <v/>
      </c>
      <c r="Z388" s="452" t="str">
        <f t="shared" si="194"/>
        <v/>
      </c>
      <c r="AA388" s="465" t="str">
        <f t="shared" si="206"/>
        <v>Trùng mã</v>
      </c>
      <c r="AB388" s="466"/>
      <c r="AC388" s="467">
        <f t="shared" si="207"/>
        <v>0</v>
      </c>
      <c r="AD388" s="468" t="str">
        <f t="shared" si="195"/>
        <v/>
      </c>
      <c r="AE388" s="468" t="str">
        <f t="shared" si="196"/>
        <v/>
      </c>
      <c r="AF388" s="469" t="str">
        <f t="shared" si="197"/>
        <v/>
      </c>
      <c r="AG388" s="468" t="str">
        <f t="shared" si="198"/>
        <v/>
      </c>
      <c r="AH388" s="470" t="str">
        <f t="shared" si="208"/>
        <v/>
      </c>
      <c r="AI388" s="471" t="str">
        <f>IF($AB388&lt;&gt;"",VLOOKUP($M388,DMKH!$B$6:$F$1822,3,0),"")</f>
        <v/>
      </c>
      <c r="AJ388" s="472">
        <f t="shared" si="199"/>
        <v>0</v>
      </c>
      <c r="AK388" s="472">
        <f t="shared" si="200"/>
        <v>0</v>
      </c>
      <c r="AL388" s="473">
        <f t="shared" si="209"/>
        <v>0</v>
      </c>
      <c r="AM388" s="473" t="str">
        <f t="shared" si="210"/>
        <v/>
      </c>
      <c r="AN388" s="474" t="str">
        <f t="shared" si="211"/>
        <v/>
      </c>
      <c r="AO388" s="475" t="str">
        <f t="shared" si="212"/>
        <v/>
      </c>
      <c r="AP388" s="475" t="str">
        <f t="shared" si="213"/>
        <v/>
      </c>
      <c r="AQ388" s="475" t="str">
        <f t="shared" si="214"/>
        <v>0-</v>
      </c>
      <c r="AR388" s="475" t="str">
        <f t="shared" si="215"/>
        <v>0-</v>
      </c>
      <c r="AS388" s="475" t="str">
        <f t="shared" si="201"/>
        <v/>
      </c>
      <c r="AT388" s="475" t="str">
        <f t="shared" si="202"/>
        <v/>
      </c>
      <c r="AU388" s="475" t="str">
        <f t="shared" si="216"/>
        <v>0</v>
      </c>
      <c r="AV388" s="475" t="str">
        <f t="shared" si="217"/>
        <v>0</v>
      </c>
      <c r="AW388" s="475" t="str">
        <f t="shared" si="218"/>
        <v>0--</v>
      </c>
    </row>
    <row r="389" spans="1:49">
      <c r="A389" s="452">
        <f t="shared" si="203"/>
        <v>0</v>
      </c>
      <c r="B389" s="476"/>
      <c r="C389" s="476"/>
      <c r="D389" s="463"/>
      <c r="E389" s="463"/>
      <c r="F389" s="455"/>
      <c r="G389" s="456" t="str">
        <f t="array" ref="G389">IF(B389&lt;&gt;"",IF(AND(OR(V389=V388,W389=W388),F389=F388,K389=K388,N389=N388),G388,MAX(IF(B389=B$6:$B388,$G$6:G388))+1),"")</f>
        <v/>
      </c>
      <c r="H389" s="457" t="str">
        <f t="shared" si="204"/>
        <v/>
      </c>
      <c r="I389" s="457" t="str">
        <f t="array" ref="I389">IF(C389&lt;&gt;"",IF(AND(OR(V389=V388,W389=W388),F389=F388,K389=K388,N389=N388),I388,MAX(IF(C389=C$6:$C388,$I$6:I388))+1),"")</f>
        <v/>
      </c>
      <c r="J389" s="457" t="str">
        <f t="shared" si="205"/>
        <v/>
      </c>
      <c r="K389" s="1065"/>
      <c r="L389" s="459" t="str">
        <f>IF($K389&gt;0,VLOOKUP($K389,NV!$B$4:$C$33,2,0),"")</f>
        <v/>
      </c>
      <c r="M389" s="460"/>
      <c r="N389" s="461" t="str">
        <f t="shared" si="191"/>
        <v/>
      </c>
      <c r="O389" s="458"/>
      <c r="P389" s="458"/>
      <c r="Q389" s="461" t="str">
        <f t="shared" si="192"/>
        <v/>
      </c>
      <c r="R389" s="458"/>
      <c r="S389" s="458"/>
      <c r="T389" s="462" t="str">
        <f>IFERROR(INDEX(NX!$L$9:$L$168,MATCH($A389&amp;$P389,NX!$B$9:$B$169,0)),"")</f>
        <v/>
      </c>
      <c r="U389" s="458"/>
      <c r="V389" s="463"/>
      <c r="W389" s="463"/>
      <c r="X389" s="464"/>
      <c r="Y389" s="452" t="str">
        <f t="shared" si="193"/>
        <v/>
      </c>
      <c r="Z389" s="452" t="str">
        <f t="shared" si="194"/>
        <v/>
      </c>
      <c r="AA389" s="465" t="str">
        <f t="shared" si="206"/>
        <v>Trùng mã</v>
      </c>
      <c r="AB389" s="466"/>
      <c r="AC389" s="467">
        <f t="shared" si="207"/>
        <v>0</v>
      </c>
      <c r="AD389" s="468" t="str">
        <f t="shared" si="195"/>
        <v/>
      </c>
      <c r="AE389" s="468" t="str">
        <f t="shared" si="196"/>
        <v/>
      </c>
      <c r="AF389" s="469" t="str">
        <f t="shared" si="197"/>
        <v/>
      </c>
      <c r="AG389" s="468" t="str">
        <f t="shared" si="198"/>
        <v/>
      </c>
      <c r="AH389" s="470" t="str">
        <f t="shared" si="208"/>
        <v/>
      </c>
      <c r="AI389" s="471" t="str">
        <f>IF($AB389&lt;&gt;"",VLOOKUP($M389,DMKH!$B$6:$F$1822,3,0),"")</f>
        <v/>
      </c>
      <c r="AJ389" s="472">
        <f t="shared" si="199"/>
        <v>0</v>
      </c>
      <c r="AK389" s="472">
        <f t="shared" si="200"/>
        <v>0</v>
      </c>
      <c r="AL389" s="473">
        <f t="shared" si="209"/>
        <v>0</v>
      </c>
      <c r="AM389" s="473" t="str">
        <f t="shared" si="210"/>
        <v/>
      </c>
      <c r="AN389" s="474" t="str">
        <f t="shared" si="211"/>
        <v/>
      </c>
      <c r="AO389" s="475" t="str">
        <f t="shared" si="212"/>
        <v/>
      </c>
      <c r="AP389" s="475" t="str">
        <f t="shared" si="213"/>
        <v/>
      </c>
      <c r="AQ389" s="475" t="str">
        <f t="shared" si="214"/>
        <v>0-</v>
      </c>
      <c r="AR389" s="475" t="str">
        <f t="shared" si="215"/>
        <v>0-</v>
      </c>
      <c r="AS389" s="475" t="str">
        <f t="shared" si="201"/>
        <v/>
      </c>
      <c r="AT389" s="475" t="str">
        <f t="shared" si="202"/>
        <v/>
      </c>
      <c r="AU389" s="475" t="str">
        <f t="shared" si="216"/>
        <v>0</v>
      </c>
      <c r="AV389" s="475" t="str">
        <f t="shared" si="217"/>
        <v>0</v>
      </c>
      <c r="AW389" s="475" t="str">
        <f t="shared" si="218"/>
        <v>0--</v>
      </c>
    </row>
    <row r="390" spans="1:49">
      <c r="A390" s="452">
        <f t="shared" si="203"/>
        <v>0</v>
      </c>
      <c r="B390" s="476"/>
      <c r="C390" s="476"/>
      <c r="D390" s="463"/>
      <c r="E390" s="463"/>
      <c r="F390" s="455"/>
      <c r="G390" s="456" t="str">
        <f t="array" ref="G390">IF(B390&lt;&gt;"",IF(AND(OR(V390=V389,W390=W389),F390=F389,K390=K389,N390=N389),G389,MAX(IF(B390=B$6:$B389,$G$6:G389))+1),"")</f>
        <v/>
      </c>
      <c r="H390" s="457" t="str">
        <f t="shared" si="204"/>
        <v/>
      </c>
      <c r="I390" s="457" t="str">
        <f t="array" ref="I390">IF(C390&lt;&gt;"",IF(AND(OR(V390=V389,W390=W389),F390=F389,K390=K389,N390=N389),I389,MAX(IF(C390=C$6:$C389,$I$6:I389))+1),"")</f>
        <v/>
      </c>
      <c r="J390" s="457" t="str">
        <f t="shared" si="205"/>
        <v/>
      </c>
      <c r="K390" s="1065"/>
      <c r="L390" s="459" t="str">
        <f>IF($K390&gt;0,VLOOKUP($K390,NV!$B$4:$C$33,2,0),"")</f>
        <v/>
      </c>
      <c r="M390" s="460"/>
      <c r="N390" s="461" t="str">
        <f t="shared" si="191"/>
        <v/>
      </c>
      <c r="O390" s="458"/>
      <c r="P390" s="458"/>
      <c r="Q390" s="461" t="str">
        <f t="shared" si="192"/>
        <v/>
      </c>
      <c r="R390" s="458"/>
      <c r="S390" s="458"/>
      <c r="T390" s="462" t="str">
        <f>IFERROR(INDEX(NX!$L$9:$L$168,MATCH($A390&amp;$P390,NX!$B$9:$B$169,0)),"")</f>
        <v/>
      </c>
      <c r="U390" s="458"/>
      <c r="V390" s="463"/>
      <c r="W390" s="463"/>
      <c r="X390" s="464"/>
      <c r="Y390" s="452" t="str">
        <f t="shared" si="193"/>
        <v/>
      </c>
      <c r="Z390" s="452" t="str">
        <f t="shared" si="194"/>
        <v/>
      </c>
      <c r="AA390" s="465" t="str">
        <f t="shared" si="206"/>
        <v>Trùng mã</v>
      </c>
      <c r="AB390" s="466"/>
      <c r="AC390" s="467">
        <f t="shared" si="207"/>
        <v>0</v>
      </c>
      <c r="AD390" s="468" t="str">
        <f t="shared" si="195"/>
        <v/>
      </c>
      <c r="AE390" s="468" t="str">
        <f t="shared" si="196"/>
        <v/>
      </c>
      <c r="AF390" s="469" t="str">
        <f t="shared" si="197"/>
        <v/>
      </c>
      <c r="AG390" s="468" t="str">
        <f t="shared" si="198"/>
        <v/>
      </c>
      <c r="AH390" s="470" t="str">
        <f t="shared" si="208"/>
        <v/>
      </c>
      <c r="AI390" s="471" t="str">
        <f>IF($AB390&lt;&gt;"",VLOOKUP($M390,DMKH!$B$6:$F$1822,3,0),"")</f>
        <v/>
      </c>
      <c r="AJ390" s="472">
        <f t="shared" si="199"/>
        <v>0</v>
      </c>
      <c r="AK390" s="472">
        <f t="shared" si="200"/>
        <v>0</v>
      </c>
      <c r="AL390" s="473">
        <f t="shared" si="209"/>
        <v>0</v>
      </c>
      <c r="AM390" s="473" t="str">
        <f t="shared" si="210"/>
        <v/>
      </c>
      <c r="AN390" s="474" t="str">
        <f t="shared" si="211"/>
        <v/>
      </c>
      <c r="AO390" s="475" t="str">
        <f t="shared" si="212"/>
        <v/>
      </c>
      <c r="AP390" s="475" t="str">
        <f t="shared" si="213"/>
        <v/>
      </c>
      <c r="AQ390" s="475" t="str">
        <f t="shared" si="214"/>
        <v>0-</v>
      </c>
      <c r="AR390" s="475" t="str">
        <f t="shared" si="215"/>
        <v>0-</v>
      </c>
      <c r="AS390" s="475" t="str">
        <f t="shared" si="201"/>
        <v/>
      </c>
      <c r="AT390" s="475" t="str">
        <f t="shared" si="202"/>
        <v/>
      </c>
      <c r="AU390" s="475" t="str">
        <f t="shared" si="216"/>
        <v>0</v>
      </c>
      <c r="AV390" s="475" t="str">
        <f t="shared" si="217"/>
        <v>0</v>
      </c>
      <c r="AW390" s="475" t="str">
        <f t="shared" si="218"/>
        <v>0--</v>
      </c>
    </row>
    <row r="391" spans="1:49">
      <c r="A391" s="452">
        <f t="shared" si="203"/>
        <v>0</v>
      </c>
      <c r="B391" s="476"/>
      <c r="C391" s="476"/>
      <c r="D391" s="463"/>
      <c r="E391" s="463"/>
      <c r="F391" s="455"/>
      <c r="G391" s="456" t="str">
        <f t="array" ref="G391">IF(B391&lt;&gt;"",IF(AND(OR(V391=V390,W391=W390),F391=F390,K391=K390,N391=N390),G390,MAX(IF(B391=B$6:$B390,$G$6:G390))+1),"")</f>
        <v/>
      </c>
      <c r="H391" s="457" t="str">
        <f t="shared" si="204"/>
        <v/>
      </c>
      <c r="I391" s="457" t="str">
        <f t="array" ref="I391">IF(C391&lt;&gt;"",IF(AND(OR(V391=V390,W391=W390),F391=F390,K391=K390,N391=N390),I390,MAX(IF(C391=C$6:$C390,$I$6:I390))+1),"")</f>
        <v/>
      </c>
      <c r="J391" s="457" t="str">
        <f t="shared" si="205"/>
        <v/>
      </c>
      <c r="K391" s="1065"/>
      <c r="L391" s="459" t="str">
        <f>IF($K391&gt;0,VLOOKUP($K391,NV!$B$4:$C$33,2,0),"")</f>
        <v/>
      </c>
      <c r="M391" s="460"/>
      <c r="N391" s="461" t="str">
        <f t="shared" ref="N391:N454" si="219">IF($M391&gt;0,VLOOKUP($M391,vkhncc,2,0),"")</f>
        <v/>
      </c>
      <c r="O391" s="458"/>
      <c r="P391" s="458"/>
      <c r="Q391" s="461" t="str">
        <f t="shared" ref="Q391:Q454" si="220">IF($P391&gt;0,VLOOKUP($P391,vvt,2,0),"")</f>
        <v/>
      </c>
      <c r="R391" s="458"/>
      <c r="S391" s="458"/>
      <c r="T391" s="462" t="str">
        <f>IFERROR(INDEX(NX!$L$9:$L$168,MATCH($A391&amp;$P391,NX!$B$9:$B$169,0)),"")</f>
        <v/>
      </c>
      <c r="U391" s="458"/>
      <c r="V391" s="463"/>
      <c r="W391" s="463"/>
      <c r="X391" s="464"/>
      <c r="Y391" s="452" t="str">
        <f t="shared" ref="Y391:Y454" si="221">IF($V391="","",IF(ISNA(VLOOKUP($V391,mtk,1,0)),"Không có",VLOOKUP($V391,mtk,1,0)))</f>
        <v/>
      </c>
      <c r="Z391" s="452" t="str">
        <f t="shared" ref="Z391:Z454" si="222">IF($V391="","",IF(ISNA(VLOOKUP($W391,mtk,1,0)),"Không có",VLOOKUP($W391,mtk,1,0)))</f>
        <v/>
      </c>
      <c r="AA391" s="465" t="str">
        <f t="shared" si="206"/>
        <v>Trùng mã</v>
      </c>
      <c r="AB391" s="466"/>
      <c r="AC391" s="467">
        <f t="shared" si="207"/>
        <v>0</v>
      </c>
      <c r="AD391" s="468" t="str">
        <f t="shared" ref="AD391:AD454" si="223">IF($M391="","",VLOOKUP($M391,vkhncc,2,0))</f>
        <v/>
      </c>
      <c r="AE391" s="468" t="str">
        <f t="shared" ref="AE391:AE454" si="224">IF($M391="","",VLOOKUP($M391,vkhncc,4,0))</f>
        <v/>
      </c>
      <c r="AF391" s="469" t="str">
        <f t="shared" ref="AF391:AF454" si="225">IF($AB391&lt;&gt;"",VLOOKUP($M391,vkhncc,7,0),"")</f>
        <v/>
      </c>
      <c r="AG391" s="468" t="str">
        <f t="shared" ref="AG391:AG454" si="226">IF($AB391&lt;&gt;"",VLOOKUP($M391,vkhncc,8,0),"")</f>
        <v/>
      </c>
      <c r="AH391" s="470" t="str">
        <f t="shared" si="208"/>
        <v/>
      </c>
      <c r="AI391" s="471" t="str">
        <f>IF($AB391&lt;&gt;"",VLOOKUP($M391,DMKH!$B$6:$F$1822,3,0),"")</f>
        <v/>
      </c>
      <c r="AJ391" s="472">
        <f t="shared" si="199"/>
        <v>0</v>
      </c>
      <c r="AK391" s="472">
        <f t="shared" si="200"/>
        <v>0</v>
      </c>
      <c r="AL391" s="473">
        <f t="shared" si="209"/>
        <v>0</v>
      </c>
      <c r="AM391" s="473" t="str">
        <f t="shared" si="210"/>
        <v/>
      </c>
      <c r="AN391" s="474" t="str">
        <f t="shared" si="211"/>
        <v/>
      </c>
      <c r="AO391" s="475" t="str">
        <f t="shared" si="212"/>
        <v/>
      </c>
      <c r="AP391" s="475" t="str">
        <f t="shared" si="213"/>
        <v/>
      </c>
      <c r="AQ391" s="475" t="str">
        <f t="shared" si="214"/>
        <v>0-</v>
      </c>
      <c r="AR391" s="475" t="str">
        <f t="shared" si="215"/>
        <v>0-</v>
      </c>
      <c r="AS391" s="475" t="str">
        <f t="shared" si="201"/>
        <v/>
      </c>
      <c r="AT391" s="475" t="str">
        <f t="shared" si="202"/>
        <v/>
      </c>
      <c r="AU391" s="475" t="str">
        <f t="shared" si="216"/>
        <v>0</v>
      </c>
      <c r="AV391" s="475" t="str">
        <f t="shared" si="217"/>
        <v>0</v>
      </c>
      <c r="AW391" s="475" t="str">
        <f t="shared" si="218"/>
        <v>0--</v>
      </c>
    </row>
    <row r="392" spans="1:49">
      <c r="A392" s="452">
        <f t="shared" si="203"/>
        <v>0</v>
      </c>
      <c r="B392" s="476"/>
      <c r="C392" s="476"/>
      <c r="D392" s="463"/>
      <c r="E392" s="463"/>
      <c r="F392" s="455"/>
      <c r="G392" s="456" t="str">
        <f t="array" ref="G392">IF(B392&lt;&gt;"",IF(AND(OR(V392=V391,W392=W391),F392=F391,K392=K391,N392=N391),G391,MAX(IF(B392=B$6:$B391,$G$6:G391))+1),"")</f>
        <v/>
      </c>
      <c r="H392" s="457" t="str">
        <f t="shared" si="204"/>
        <v/>
      </c>
      <c r="I392" s="457" t="str">
        <f t="array" ref="I392">IF(C392&lt;&gt;"",IF(AND(OR(V392=V391,W392=W391),F392=F391,K392=K391,N392=N391),I391,MAX(IF(C392=C$6:$C391,$I$6:I391))+1),"")</f>
        <v/>
      </c>
      <c r="J392" s="457" t="str">
        <f t="shared" si="205"/>
        <v/>
      </c>
      <c r="K392" s="1065"/>
      <c r="L392" s="459" t="str">
        <f>IF($K392&gt;0,VLOOKUP($K392,NV!$B$4:$C$33,2,0),"")</f>
        <v/>
      </c>
      <c r="M392" s="460"/>
      <c r="N392" s="461" t="str">
        <f t="shared" si="219"/>
        <v/>
      </c>
      <c r="O392" s="458"/>
      <c r="P392" s="458"/>
      <c r="Q392" s="461" t="str">
        <f t="shared" si="220"/>
        <v/>
      </c>
      <c r="R392" s="458"/>
      <c r="S392" s="458"/>
      <c r="T392" s="462" t="str">
        <f>IFERROR(INDEX(NX!$L$9:$L$168,MATCH($A392&amp;$P392,NX!$B$9:$B$169,0)),"")</f>
        <v/>
      </c>
      <c r="U392" s="458"/>
      <c r="V392" s="463"/>
      <c r="W392" s="463"/>
      <c r="X392" s="464"/>
      <c r="Y392" s="452" t="str">
        <f t="shared" si="221"/>
        <v/>
      </c>
      <c r="Z392" s="452" t="str">
        <f t="shared" si="222"/>
        <v/>
      </c>
      <c r="AA392" s="465" t="str">
        <f t="shared" si="206"/>
        <v>Trùng mã</v>
      </c>
      <c r="AB392" s="466"/>
      <c r="AC392" s="467">
        <f t="shared" si="207"/>
        <v>0</v>
      </c>
      <c r="AD392" s="468" t="str">
        <f t="shared" si="223"/>
        <v/>
      </c>
      <c r="AE392" s="468" t="str">
        <f t="shared" si="224"/>
        <v/>
      </c>
      <c r="AF392" s="469" t="str">
        <f t="shared" si="225"/>
        <v/>
      </c>
      <c r="AG392" s="468" t="str">
        <f t="shared" si="226"/>
        <v/>
      </c>
      <c r="AH392" s="470" t="str">
        <f t="shared" si="208"/>
        <v/>
      </c>
      <c r="AI392" s="471" t="str">
        <f>IF($AB392&lt;&gt;"",VLOOKUP($M392,DMKH!$B$6:$F$1822,3,0),"")</f>
        <v/>
      </c>
      <c r="AJ392" s="472">
        <f t="shared" ref="AJ392:AJ455" si="227">IF(AND(H392=H393,V392=V393),W393,IF(AND(H392=H393,W392=W393),V393,""))</f>
        <v>0</v>
      </c>
      <c r="AK392" s="472">
        <f t="shared" ref="AK392:AK455" si="228">IF(AND(H392=H393,V392=V393),X393,IF(AND(H392=H393,W392=W393),X393,""))</f>
        <v>0</v>
      </c>
      <c r="AL392" s="473">
        <f t="shared" si="209"/>
        <v>0</v>
      </c>
      <c r="AM392" s="473" t="str">
        <f t="shared" si="210"/>
        <v/>
      </c>
      <c r="AN392" s="474" t="str">
        <f t="shared" si="211"/>
        <v/>
      </c>
      <c r="AO392" s="475" t="str">
        <f t="shared" si="212"/>
        <v/>
      </c>
      <c r="AP392" s="475" t="str">
        <f t="shared" si="213"/>
        <v/>
      </c>
      <c r="AQ392" s="475" t="str">
        <f t="shared" si="214"/>
        <v>0-</v>
      </c>
      <c r="AR392" s="475" t="str">
        <f t="shared" si="215"/>
        <v>0-</v>
      </c>
      <c r="AS392" s="475" t="str">
        <f t="shared" ref="AS392:AS455" si="229">IF(LEFT($J392,1)="n",A392&amp;P392,"")</f>
        <v/>
      </c>
      <c r="AT392" s="475" t="str">
        <f t="shared" ref="AT392:AT455" si="230">IF(LEFT($J392,1)="x",A392&amp;P392,"")</f>
        <v/>
      </c>
      <c r="AU392" s="475" t="str">
        <f t="shared" si="216"/>
        <v>0</v>
      </c>
      <c r="AV392" s="475" t="str">
        <f t="shared" si="217"/>
        <v>0</v>
      </c>
      <c r="AW392" s="475" t="str">
        <f t="shared" si="218"/>
        <v>0--</v>
      </c>
    </row>
    <row r="393" spans="1:49">
      <c r="A393" s="452">
        <f t="shared" si="203"/>
        <v>0</v>
      </c>
      <c r="B393" s="476"/>
      <c r="C393" s="476"/>
      <c r="D393" s="463"/>
      <c r="E393" s="463"/>
      <c r="F393" s="455"/>
      <c r="G393" s="456" t="str">
        <f t="array" ref="G393">IF(B393&lt;&gt;"",IF(AND(OR(V393=V392,W393=W392),F393=F392,K393=K392,N393=N392),G392,MAX(IF(B393=B$6:$B392,$G$6:G392))+1),"")</f>
        <v/>
      </c>
      <c r="H393" s="457" t="str">
        <f t="shared" si="204"/>
        <v/>
      </c>
      <c r="I393" s="457" t="str">
        <f t="array" ref="I393">IF(C393&lt;&gt;"",IF(AND(OR(V393=V392,W393=W392),F393=F392,K393=K392,N393=N392),I392,MAX(IF(C393=C$6:$C392,$I$6:I392))+1),"")</f>
        <v/>
      </c>
      <c r="J393" s="457" t="str">
        <f t="shared" si="205"/>
        <v/>
      </c>
      <c r="K393" s="1065"/>
      <c r="L393" s="459" t="str">
        <f>IF($K393&gt;0,VLOOKUP($K393,NV!$B$4:$C$33,2,0),"")</f>
        <v/>
      </c>
      <c r="M393" s="460"/>
      <c r="N393" s="461" t="str">
        <f t="shared" si="219"/>
        <v/>
      </c>
      <c r="O393" s="458"/>
      <c r="P393" s="458"/>
      <c r="Q393" s="461" t="str">
        <f t="shared" si="220"/>
        <v/>
      </c>
      <c r="R393" s="458"/>
      <c r="S393" s="458"/>
      <c r="T393" s="462" t="str">
        <f>IFERROR(INDEX(NX!$L$9:$L$168,MATCH($A393&amp;$P393,NX!$B$9:$B$169,0)),"")</f>
        <v/>
      </c>
      <c r="U393" s="458"/>
      <c r="V393" s="463"/>
      <c r="W393" s="463"/>
      <c r="X393" s="464"/>
      <c r="Y393" s="452" t="str">
        <f t="shared" si="221"/>
        <v/>
      </c>
      <c r="Z393" s="452" t="str">
        <f t="shared" si="222"/>
        <v/>
      </c>
      <c r="AA393" s="465" t="str">
        <f t="shared" si="206"/>
        <v>Trùng mã</v>
      </c>
      <c r="AB393" s="466"/>
      <c r="AC393" s="467">
        <f t="shared" si="207"/>
        <v>0</v>
      </c>
      <c r="AD393" s="468" t="str">
        <f t="shared" si="223"/>
        <v/>
      </c>
      <c r="AE393" s="468" t="str">
        <f t="shared" si="224"/>
        <v/>
      </c>
      <c r="AF393" s="469" t="str">
        <f t="shared" si="225"/>
        <v/>
      </c>
      <c r="AG393" s="468" t="str">
        <f t="shared" si="226"/>
        <v/>
      </c>
      <c r="AH393" s="470" t="str">
        <f t="shared" si="208"/>
        <v/>
      </c>
      <c r="AI393" s="471" t="str">
        <f>IF($AB393&lt;&gt;"",VLOOKUP($M393,DMKH!$B$6:$F$1822,3,0),"")</f>
        <v/>
      </c>
      <c r="AJ393" s="472">
        <f t="shared" si="227"/>
        <v>0</v>
      </c>
      <c r="AK393" s="472">
        <f t="shared" si="228"/>
        <v>0</v>
      </c>
      <c r="AL393" s="473">
        <f t="shared" si="209"/>
        <v>0</v>
      </c>
      <c r="AM393" s="473" t="str">
        <f t="shared" si="210"/>
        <v/>
      </c>
      <c r="AN393" s="474" t="str">
        <f t="shared" si="211"/>
        <v/>
      </c>
      <c r="AO393" s="475" t="str">
        <f t="shared" si="212"/>
        <v/>
      </c>
      <c r="AP393" s="475" t="str">
        <f t="shared" si="213"/>
        <v/>
      </c>
      <c r="AQ393" s="475" t="str">
        <f t="shared" si="214"/>
        <v>0-</v>
      </c>
      <c r="AR393" s="475" t="str">
        <f t="shared" si="215"/>
        <v>0-</v>
      </c>
      <c r="AS393" s="475" t="str">
        <f t="shared" si="229"/>
        <v/>
      </c>
      <c r="AT393" s="475" t="str">
        <f t="shared" si="230"/>
        <v/>
      </c>
      <c r="AU393" s="475" t="str">
        <f t="shared" si="216"/>
        <v>0</v>
      </c>
      <c r="AV393" s="475" t="str">
        <f t="shared" si="217"/>
        <v>0</v>
      </c>
      <c r="AW393" s="475" t="str">
        <f t="shared" si="218"/>
        <v>0--</v>
      </c>
    </row>
    <row r="394" spans="1:49">
      <c r="A394" s="452">
        <f t="shared" si="203"/>
        <v>0</v>
      </c>
      <c r="B394" s="476"/>
      <c r="C394" s="476"/>
      <c r="D394" s="463"/>
      <c r="E394" s="463"/>
      <c r="F394" s="455"/>
      <c r="G394" s="456" t="str">
        <f t="array" ref="G394">IF(B394&lt;&gt;"",IF(AND(OR(V394=V393,W394=W393),F394=F393,K394=K393,N394=N393),G393,MAX(IF(B394=B$6:$B393,$G$6:G393))+1),"")</f>
        <v/>
      </c>
      <c r="H394" s="457" t="str">
        <f t="shared" si="204"/>
        <v/>
      </c>
      <c r="I394" s="457" t="str">
        <f t="array" ref="I394">IF(C394&lt;&gt;"",IF(AND(OR(V394=V393,W394=W393),F394=F393,K394=K393,N394=N393),I393,MAX(IF(C394=C$6:$C393,$I$6:I393))+1),"")</f>
        <v/>
      </c>
      <c r="J394" s="457" t="str">
        <f t="shared" si="205"/>
        <v/>
      </c>
      <c r="K394" s="1065"/>
      <c r="L394" s="459" t="str">
        <f>IF($K394&gt;0,VLOOKUP($K394,NV!$B$4:$C$33,2,0),"")</f>
        <v/>
      </c>
      <c r="M394" s="460"/>
      <c r="N394" s="461" t="str">
        <f t="shared" si="219"/>
        <v/>
      </c>
      <c r="O394" s="458"/>
      <c r="P394" s="458"/>
      <c r="Q394" s="461" t="str">
        <f t="shared" si="220"/>
        <v/>
      </c>
      <c r="R394" s="458"/>
      <c r="S394" s="458"/>
      <c r="T394" s="462" t="str">
        <f>IFERROR(INDEX(NX!$L$9:$L$168,MATCH($A394&amp;$P394,NX!$B$9:$B$169,0)),"")</f>
        <v/>
      </c>
      <c r="U394" s="458"/>
      <c r="V394" s="463"/>
      <c r="W394" s="463"/>
      <c r="X394" s="464"/>
      <c r="Y394" s="452" t="str">
        <f t="shared" si="221"/>
        <v/>
      </c>
      <c r="Z394" s="452" t="str">
        <f t="shared" si="222"/>
        <v/>
      </c>
      <c r="AA394" s="465" t="str">
        <f t="shared" si="206"/>
        <v>Trùng mã</v>
      </c>
      <c r="AB394" s="466"/>
      <c r="AC394" s="467">
        <f t="shared" si="207"/>
        <v>0</v>
      </c>
      <c r="AD394" s="468" t="str">
        <f t="shared" si="223"/>
        <v/>
      </c>
      <c r="AE394" s="468" t="str">
        <f t="shared" si="224"/>
        <v/>
      </c>
      <c r="AF394" s="469" t="str">
        <f t="shared" si="225"/>
        <v/>
      </c>
      <c r="AG394" s="468" t="str">
        <f t="shared" si="226"/>
        <v/>
      </c>
      <c r="AH394" s="470" t="str">
        <f t="shared" si="208"/>
        <v/>
      </c>
      <c r="AI394" s="471" t="str">
        <f>IF($AB394&lt;&gt;"",VLOOKUP($M394,DMKH!$B$6:$F$1822,3,0),"")</f>
        <v/>
      </c>
      <c r="AJ394" s="472">
        <f t="shared" si="227"/>
        <v>0</v>
      </c>
      <c r="AK394" s="472">
        <f t="shared" si="228"/>
        <v>0</v>
      </c>
      <c r="AL394" s="473">
        <f t="shared" si="209"/>
        <v>0</v>
      </c>
      <c r="AM394" s="473" t="str">
        <f t="shared" si="210"/>
        <v/>
      </c>
      <c r="AN394" s="474" t="str">
        <f t="shared" si="211"/>
        <v/>
      </c>
      <c r="AO394" s="475" t="str">
        <f t="shared" si="212"/>
        <v/>
      </c>
      <c r="AP394" s="475" t="str">
        <f t="shared" si="213"/>
        <v/>
      </c>
      <c r="AQ394" s="475" t="str">
        <f t="shared" si="214"/>
        <v>0-</v>
      </c>
      <c r="AR394" s="475" t="str">
        <f t="shared" si="215"/>
        <v>0-</v>
      </c>
      <c r="AS394" s="475" t="str">
        <f t="shared" si="229"/>
        <v/>
      </c>
      <c r="AT394" s="475" t="str">
        <f t="shared" si="230"/>
        <v/>
      </c>
      <c r="AU394" s="475" t="str">
        <f t="shared" si="216"/>
        <v>0</v>
      </c>
      <c r="AV394" s="475" t="str">
        <f t="shared" si="217"/>
        <v>0</v>
      </c>
      <c r="AW394" s="475" t="str">
        <f t="shared" si="218"/>
        <v>0--</v>
      </c>
    </row>
    <row r="395" spans="1:49">
      <c r="A395" s="452">
        <f t="shared" si="203"/>
        <v>0</v>
      </c>
      <c r="B395" s="476"/>
      <c r="C395" s="476"/>
      <c r="D395" s="463"/>
      <c r="E395" s="463"/>
      <c r="F395" s="455"/>
      <c r="G395" s="456" t="str">
        <f t="array" ref="G395">IF(B395&lt;&gt;"",IF(AND(OR(V395=V394,W395=W394),F395=F394,K395=K394,N395=N394),G394,MAX(IF(B395=B$6:$B394,$G$6:G394))+1),"")</f>
        <v/>
      </c>
      <c r="H395" s="457" t="str">
        <f t="shared" si="204"/>
        <v/>
      </c>
      <c r="I395" s="457" t="str">
        <f t="array" ref="I395">IF(C395&lt;&gt;"",IF(AND(OR(V395=V394,W395=W394),F395=F394,K395=K394,N395=N394),I394,MAX(IF(C395=C$6:$C394,$I$6:I394))+1),"")</f>
        <v/>
      </c>
      <c r="J395" s="457" t="str">
        <f t="shared" si="205"/>
        <v/>
      </c>
      <c r="K395" s="1065"/>
      <c r="L395" s="459" t="str">
        <f>IF($K395&gt;0,VLOOKUP($K395,NV!$B$4:$C$33,2,0),"")</f>
        <v/>
      </c>
      <c r="M395" s="460"/>
      <c r="N395" s="461" t="str">
        <f t="shared" si="219"/>
        <v/>
      </c>
      <c r="O395" s="458"/>
      <c r="P395" s="458"/>
      <c r="Q395" s="461" t="str">
        <f t="shared" si="220"/>
        <v/>
      </c>
      <c r="R395" s="458"/>
      <c r="S395" s="458"/>
      <c r="T395" s="462" t="str">
        <f>IFERROR(INDEX(NX!$L$9:$L$168,MATCH($A395&amp;$P395,NX!$B$9:$B$169,0)),"")</f>
        <v/>
      </c>
      <c r="U395" s="458"/>
      <c r="V395" s="463"/>
      <c r="W395" s="463"/>
      <c r="X395" s="464"/>
      <c r="Y395" s="452" t="str">
        <f t="shared" si="221"/>
        <v/>
      </c>
      <c r="Z395" s="452" t="str">
        <f t="shared" si="222"/>
        <v/>
      </c>
      <c r="AA395" s="465" t="str">
        <f t="shared" si="206"/>
        <v>Trùng mã</v>
      </c>
      <c r="AB395" s="466"/>
      <c r="AC395" s="467">
        <f t="shared" si="207"/>
        <v>0</v>
      </c>
      <c r="AD395" s="468" t="str">
        <f t="shared" si="223"/>
        <v/>
      </c>
      <c r="AE395" s="468" t="str">
        <f t="shared" si="224"/>
        <v/>
      </c>
      <c r="AF395" s="469" t="str">
        <f t="shared" si="225"/>
        <v/>
      </c>
      <c r="AG395" s="468" t="str">
        <f t="shared" si="226"/>
        <v/>
      </c>
      <c r="AH395" s="470" t="str">
        <f t="shared" si="208"/>
        <v/>
      </c>
      <c r="AI395" s="471" t="str">
        <f>IF($AB395&lt;&gt;"",VLOOKUP($M395,DMKH!$B$6:$F$1822,3,0),"")</f>
        <v/>
      </c>
      <c r="AJ395" s="472">
        <f t="shared" si="227"/>
        <v>0</v>
      </c>
      <c r="AK395" s="472">
        <f t="shared" si="228"/>
        <v>0</v>
      </c>
      <c r="AL395" s="473">
        <f t="shared" si="209"/>
        <v>0</v>
      </c>
      <c r="AM395" s="473" t="str">
        <f t="shared" si="210"/>
        <v/>
      </c>
      <c r="AN395" s="474" t="str">
        <f t="shared" si="211"/>
        <v/>
      </c>
      <c r="AO395" s="475" t="str">
        <f t="shared" si="212"/>
        <v/>
      </c>
      <c r="AP395" s="475" t="str">
        <f t="shared" si="213"/>
        <v/>
      </c>
      <c r="AQ395" s="475" t="str">
        <f t="shared" si="214"/>
        <v>0-</v>
      </c>
      <c r="AR395" s="475" t="str">
        <f t="shared" si="215"/>
        <v>0-</v>
      </c>
      <c r="AS395" s="475" t="str">
        <f t="shared" si="229"/>
        <v/>
      </c>
      <c r="AT395" s="475" t="str">
        <f t="shared" si="230"/>
        <v/>
      </c>
      <c r="AU395" s="475" t="str">
        <f t="shared" si="216"/>
        <v>0</v>
      </c>
      <c r="AV395" s="475" t="str">
        <f t="shared" si="217"/>
        <v>0</v>
      </c>
      <c r="AW395" s="475" t="str">
        <f t="shared" si="218"/>
        <v>0--</v>
      </c>
    </row>
    <row r="396" spans="1:49">
      <c r="A396" s="452">
        <f t="shared" si="203"/>
        <v>0</v>
      </c>
      <c r="B396" s="476"/>
      <c r="C396" s="476"/>
      <c r="D396" s="463"/>
      <c r="E396" s="463"/>
      <c r="F396" s="455"/>
      <c r="G396" s="456" t="str">
        <f t="array" ref="G396">IF(B396&lt;&gt;"",IF(AND(OR(V396=V395,W396=W395),F396=F395,K396=K395,N396=N395),G395,MAX(IF(B396=B$6:$B395,$G$6:G395))+1),"")</f>
        <v/>
      </c>
      <c r="H396" s="457" t="str">
        <f t="shared" si="204"/>
        <v/>
      </c>
      <c r="I396" s="457" t="str">
        <f t="array" ref="I396">IF(C396&lt;&gt;"",IF(AND(OR(V396=V395,W396=W395),F396=F395,K396=K395,N396=N395),I395,MAX(IF(C396=C$6:$C395,$I$6:I395))+1),"")</f>
        <v/>
      </c>
      <c r="J396" s="457" t="str">
        <f t="shared" si="205"/>
        <v/>
      </c>
      <c r="K396" s="1065"/>
      <c r="L396" s="459" t="str">
        <f>IF($K396&gt;0,VLOOKUP($K396,NV!$B$4:$C$33,2,0),"")</f>
        <v/>
      </c>
      <c r="M396" s="460"/>
      <c r="N396" s="461" t="str">
        <f t="shared" si="219"/>
        <v/>
      </c>
      <c r="O396" s="458"/>
      <c r="P396" s="458"/>
      <c r="Q396" s="461" t="str">
        <f t="shared" si="220"/>
        <v/>
      </c>
      <c r="R396" s="458"/>
      <c r="S396" s="458"/>
      <c r="T396" s="462" t="str">
        <f>IFERROR(INDEX(NX!$L$9:$L$168,MATCH($A396&amp;$P396,NX!$B$9:$B$169,0)),"")</f>
        <v/>
      </c>
      <c r="U396" s="458"/>
      <c r="V396" s="463"/>
      <c r="W396" s="463"/>
      <c r="X396" s="464"/>
      <c r="Y396" s="452" t="str">
        <f t="shared" si="221"/>
        <v/>
      </c>
      <c r="Z396" s="452" t="str">
        <f t="shared" si="222"/>
        <v/>
      </c>
      <c r="AA396" s="465" t="str">
        <f t="shared" si="206"/>
        <v>Trùng mã</v>
      </c>
      <c r="AB396" s="466"/>
      <c r="AC396" s="467">
        <f t="shared" si="207"/>
        <v>0</v>
      </c>
      <c r="AD396" s="468" t="str">
        <f t="shared" si="223"/>
        <v/>
      </c>
      <c r="AE396" s="468" t="str">
        <f t="shared" si="224"/>
        <v/>
      </c>
      <c r="AF396" s="469" t="str">
        <f t="shared" si="225"/>
        <v/>
      </c>
      <c r="AG396" s="468" t="str">
        <f t="shared" si="226"/>
        <v/>
      </c>
      <c r="AH396" s="470" t="str">
        <f t="shared" si="208"/>
        <v/>
      </c>
      <c r="AI396" s="471" t="str">
        <f>IF($AB396&lt;&gt;"",VLOOKUP($M396,DMKH!$B$6:$F$1822,3,0),"")</f>
        <v/>
      </c>
      <c r="AJ396" s="472">
        <f t="shared" si="227"/>
        <v>0</v>
      </c>
      <c r="AK396" s="472">
        <f t="shared" si="228"/>
        <v>0</v>
      </c>
      <c r="AL396" s="473">
        <f t="shared" si="209"/>
        <v>0</v>
      </c>
      <c r="AM396" s="473" t="str">
        <f t="shared" si="210"/>
        <v/>
      </c>
      <c r="AN396" s="474" t="str">
        <f t="shared" si="211"/>
        <v/>
      </c>
      <c r="AO396" s="475" t="str">
        <f t="shared" si="212"/>
        <v/>
      </c>
      <c r="AP396" s="475" t="str">
        <f t="shared" si="213"/>
        <v/>
      </c>
      <c r="AQ396" s="475" t="str">
        <f t="shared" si="214"/>
        <v>0-</v>
      </c>
      <c r="AR396" s="475" t="str">
        <f t="shared" si="215"/>
        <v>0-</v>
      </c>
      <c r="AS396" s="475" t="str">
        <f t="shared" si="229"/>
        <v/>
      </c>
      <c r="AT396" s="475" t="str">
        <f t="shared" si="230"/>
        <v/>
      </c>
      <c r="AU396" s="475" t="str">
        <f t="shared" si="216"/>
        <v>0</v>
      </c>
      <c r="AV396" s="475" t="str">
        <f t="shared" si="217"/>
        <v>0</v>
      </c>
      <c r="AW396" s="475" t="str">
        <f t="shared" si="218"/>
        <v>0--</v>
      </c>
    </row>
    <row r="397" spans="1:49">
      <c r="A397" s="452">
        <f t="shared" si="203"/>
        <v>0</v>
      </c>
      <c r="B397" s="476"/>
      <c r="C397" s="476"/>
      <c r="D397" s="463"/>
      <c r="E397" s="463"/>
      <c r="F397" s="455"/>
      <c r="G397" s="456" t="str">
        <f t="array" ref="G397">IF(B397&lt;&gt;"",IF(AND(OR(V397=V396,W397=W396),F397=F396,K397=K396,N397=N396),G396,MAX(IF(B397=B$6:$B396,$G$6:G396))+1),"")</f>
        <v/>
      </c>
      <c r="H397" s="457" t="str">
        <f t="shared" si="204"/>
        <v/>
      </c>
      <c r="I397" s="457" t="str">
        <f t="array" ref="I397">IF(C397&lt;&gt;"",IF(AND(OR(V397=V396,W397=W396),F397=F396,K397=K396,N397=N396),I396,MAX(IF(C397=C$6:$C396,$I$6:I396))+1),"")</f>
        <v/>
      </c>
      <c r="J397" s="457" t="str">
        <f t="shared" si="205"/>
        <v/>
      </c>
      <c r="K397" s="1065"/>
      <c r="L397" s="459" t="str">
        <f>IF($K397&gt;0,VLOOKUP($K397,NV!$B$4:$C$33,2,0),"")</f>
        <v/>
      </c>
      <c r="M397" s="460"/>
      <c r="N397" s="461" t="str">
        <f t="shared" si="219"/>
        <v/>
      </c>
      <c r="O397" s="458"/>
      <c r="P397" s="458"/>
      <c r="Q397" s="461" t="str">
        <f t="shared" si="220"/>
        <v/>
      </c>
      <c r="R397" s="458"/>
      <c r="S397" s="458"/>
      <c r="T397" s="462" t="str">
        <f>IFERROR(INDEX(NX!$L$9:$L$168,MATCH($A397&amp;$P397,NX!$B$9:$B$169,0)),"")</f>
        <v/>
      </c>
      <c r="U397" s="458"/>
      <c r="V397" s="463"/>
      <c r="W397" s="463"/>
      <c r="X397" s="464"/>
      <c r="Y397" s="452" t="str">
        <f t="shared" si="221"/>
        <v/>
      </c>
      <c r="Z397" s="452" t="str">
        <f t="shared" si="222"/>
        <v/>
      </c>
      <c r="AA397" s="465" t="str">
        <f t="shared" si="206"/>
        <v>Trùng mã</v>
      </c>
      <c r="AB397" s="466"/>
      <c r="AC397" s="467">
        <f t="shared" si="207"/>
        <v>0</v>
      </c>
      <c r="AD397" s="468" t="str">
        <f t="shared" si="223"/>
        <v/>
      </c>
      <c r="AE397" s="468" t="str">
        <f t="shared" si="224"/>
        <v/>
      </c>
      <c r="AF397" s="469" t="str">
        <f t="shared" si="225"/>
        <v/>
      </c>
      <c r="AG397" s="468" t="str">
        <f t="shared" si="226"/>
        <v/>
      </c>
      <c r="AH397" s="470" t="str">
        <f t="shared" si="208"/>
        <v/>
      </c>
      <c r="AI397" s="471" t="str">
        <f>IF($AB397&lt;&gt;"",VLOOKUP($M397,DMKH!$B$6:$F$1822,3,0),"")</f>
        <v/>
      </c>
      <c r="AJ397" s="472">
        <f t="shared" si="227"/>
        <v>0</v>
      </c>
      <c r="AK397" s="472">
        <f t="shared" si="228"/>
        <v>0</v>
      </c>
      <c r="AL397" s="473">
        <f t="shared" si="209"/>
        <v>0</v>
      </c>
      <c r="AM397" s="473" t="str">
        <f t="shared" si="210"/>
        <v/>
      </c>
      <c r="AN397" s="474" t="str">
        <f t="shared" si="211"/>
        <v/>
      </c>
      <c r="AO397" s="475" t="str">
        <f t="shared" si="212"/>
        <v/>
      </c>
      <c r="AP397" s="475" t="str">
        <f t="shared" si="213"/>
        <v/>
      </c>
      <c r="AQ397" s="475" t="str">
        <f t="shared" si="214"/>
        <v>0-</v>
      </c>
      <c r="AR397" s="475" t="str">
        <f t="shared" si="215"/>
        <v>0-</v>
      </c>
      <c r="AS397" s="475" t="str">
        <f t="shared" si="229"/>
        <v/>
      </c>
      <c r="AT397" s="475" t="str">
        <f t="shared" si="230"/>
        <v/>
      </c>
      <c r="AU397" s="475" t="str">
        <f t="shared" si="216"/>
        <v>0</v>
      </c>
      <c r="AV397" s="475" t="str">
        <f t="shared" si="217"/>
        <v>0</v>
      </c>
      <c r="AW397" s="475" t="str">
        <f t="shared" si="218"/>
        <v>0--</v>
      </c>
    </row>
    <row r="398" spans="1:49">
      <c r="A398" s="452">
        <f t="shared" si="203"/>
        <v>0</v>
      </c>
      <c r="B398" s="476"/>
      <c r="C398" s="476"/>
      <c r="D398" s="463"/>
      <c r="E398" s="463"/>
      <c r="F398" s="455"/>
      <c r="G398" s="456" t="str">
        <f t="array" ref="G398">IF(B398&lt;&gt;"",IF(AND(OR(V398=V397,W398=W397),F398=F397,K398=K397,N398=N397),G397,MAX(IF(B398=B$6:$B397,$G$6:G397))+1),"")</f>
        <v/>
      </c>
      <c r="H398" s="457" t="str">
        <f t="shared" si="204"/>
        <v/>
      </c>
      <c r="I398" s="457" t="str">
        <f t="array" ref="I398">IF(C398&lt;&gt;"",IF(AND(OR(V398=V397,W398=W397),F398=F397,K398=K397,N398=N397),I397,MAX(IF(C398=C$6:$C397,$I$6:I397))+1),"")</f>
        <v/>
      </c>
      <c r="J398" s="457" t="str">
        <f t="shared" si="205"/>
        <v/>
      </c>
      <c r="K398" s="1065"/>
      <c r="L398" s="459" t="str">
        <f>IF($K398&gt;0,VLOOKUP($K398,NV!$B$4:$C$33,2,0),"")</f>
        <v/>
      </c>
      <c r="M398" s="460"/>
      <c r="N398" s="461" t="str">
        <f t="shared" si="219"/>
        <v/>
      </c>
      <c r="O398" s="458"/>
      <c r="P398" s="458"/>
      <c r="Q398" s="461" t="str">
        <f t="shared" si="220"/>
        <v/>
      </c>
      <c r="R398" s="458"/>
      <c r="S398" s="458"/>
      <c r="T398" s="462" t="str">
        <f>IFERROR(INDEX(NX!$L$9:$L$168,MATCH($A398&amp;$P398,NX!$B$9:$B$169,0)),"")</f>
        <v/>
      </c>
      <c r="U398" s="458"/>
      <c r="V398" s="463"/>
      <c r="W398" s="463"/>
      <c r="X398" s="464"/>
      <c r="Y398" s="452" t="str">
        <f t="shared" si="221"/>
        <v/>
      </c>
      <c r="Z398" s="452" t="str">
        <f t="shared" si="222"/>
        <v/>
      </c>
      <c r="AA398" s="465" t="str">
        <f t="shared" si="206"/>
        <v>Trùng mã</v>
      </c>
      <c r="AB398" s="466"/>
      <c r="AC398" s="467">
        <f t="shared" si="207"/>
        <v>0</v>
      </c>
      <c r="AD398" s="468" t="str">
        <f t="shared" si="223"/>
        <v/>
      </c>
      <c r="AE398" s="468" t="str">
        <f t="shared" si="224"/>
        <v/>
      </c>
      <c r="AF398" s="469" t="str">
        <f t="shared" si="225"/>
        <v/>
      </c>
      <c r="AG398" s="468" t="str">
        <f t="shared" si="226"/>
        <v/>
      </c>
      <c r="AH398" s="470" t="str">
        <f t="shared" si="208"/>
        <v/>
      </c>
      <c r="AI398" s="471" t="str">
        <f>IF($AB398&lt;&gt;"",VLOOKUP($M398,DMKH!$B$6:$F$1822,3,0),"")</f>
        <v/>
      </c>
      <c r="AJ398" s="472">
        <f t="shared" si="227"/>
        <v>0</v>
      </c>
      <c r="AK398" s="472">
        <f t="shared" si="228"/>
        <v>0</v>
      </c>
      <c r="AL398" s="473">
        <f t="shared" si="209"/>
        <v>0</v>
      </c>
      <c r="AM398" s="473" t="str">
        <f t="shared" si="210"/>
        <v/>
      </c>
      <c r="AN398" s="474" t="str">
        <f t="shared" si="211"/>
        <v/>
      </c>
      <c r="AO398" s="475" t="str">
        <f t="shared" si="212"/>
        <v/>
      </c>
      <c r="AP398" s="475" t="str">
        <f t="shared" si="213"/>
        <v/>
      </c>
      <c r="AQ398" s="475" t="str">
        <f t="shared" si="214"/>
        <v>0-</v>
      </c>
      <c r="AR398" s="475" t="str">
        <f t="shared" si="215"/>
        <v>0-</v>
      </c>
      <c r="AS398" s="475" t="str">
        <f t="shared" si="229"/>
        <v/>
      </c>
      <c r="AT398" s="475" t="str">
        <f t="shared" si="230"/>
        <v/>
      </c>
      <c r="AU398" s="475" t="str">
        <f t="shared" si="216"/>
        <v>0</v>
      </c>
      <c r="AV398" s="475" t="str">
        <f t="shared" si="217"/>
        <v>0</v>
      </c>
      <c r="AW398" s="475" t="str">
        <f t="shared" si="218"/>
        <v>0--</v>
      </c>
    </row>
    <row r="399" spans="1:49">
      <c r="A399" s="452">
        <f t="shared" si="203"/>
        <v>0</v>
      </c>
      <c r="B399" s="476"/>
      <c r="C399" s="476"/>
      <c r="D399" s="463"/>
      <c r="E399" s="463"/>
      <c r="F399" s="455"/>
      <c r="G399" s="456" t="str">
        <f t="array" ref="G399">IF(B399&lt;&gt;"",IF(AND(OR(V399=V398,W399=W398),F399=F398,K399=K398,N399=N398),G398,MAX(IF(B399=B$6:$B398,$G$6:G398))+1),"")</f>
        <v/>
      </c>
      <c r="H399" s="457" t="str">
        <f t="shared" si="204"/>
        <v/>
      </c>
      <c r="I399" s="457" t="str">
        <f t="array" ref="I399">IF(C399&lt;&gt;"",IF(AND(OR(V399=V398,W399=W398),F399=F398,K399=K398,N399=N398),I398,MAX(IF(C399=C$6:$C398,$I$6:I398))+1),"")</f>
        <v/>
      </c>
      <c r="J399" s="457" t="str">
        <f t="shared" si="205"/>
        <v/>
      </c>
      <c r="K399" s="1065"/>
      <c r="L399" s="459" t="str">
        <f>IF($K399&gt;0,VLOOKUP($K399,NV!$B$4:$C$33,2,0),"")</f>
        <v/>
      </c>
      <c r="M399" s="460"/>
      <c r="N399" s="461" t="str">
        <f t="shared" si="219"/>
        <v/>
      </c>
      <c r="O399" s="458"/>
      <c r="P399" s="458"/>
      <c r="Q399" s="461" t="str">
        <f t="shared" si="220"/>
        <v/>
      </c>
      <c r="R399" s="458"/>
      <c r="S399" s="458"/>
      <c r="T399" s="462" t="str">
        <f>IFERROR(INDEX(NX!$L$9:$L$168,MATCH($A399&amp;$P399,NX!$B$9:$B$169,0)),"")</f>
        <v/>
      </c>
      <c r="U399" s="458"/>
      <c r="V399" s="463"/>
      <c r="W399" s="463"/>
      <c r="X399" s="464"/>
      <c r="Y399" s="452" t="str">
        <f t="shared" si="221"/>
        <v/>
      </c>
      <c r="Z399" s="452" t="str">
        <f t="shared" si="222"/>
        <v/>
      </c>
      <c r="AA399" s="465" t="str">
        <f t="shared" si="206"/>
        <v>Trùng mã</v>
      </c>
      <c r="AB399" s="466"/>
      <c r="AC399" s="467">
        <f t="shared" si="207"/>
        <v>0</v>
      </c>
      <c r="AD399" s="468" t="str">
        <f t="shared" si="223"/>
        <v/>
      </c>
      <c r="AE399" s="468" t="str">
        <f t="shared" si="224"/>
        <v/>
      </c>
      <c r="AF399" s="469" t="str">
        <f t="shared" si="225"/>
        <v/>
      </c>
      <c r="AG399" s="468" t="str">
        <f t="shared" si="226"/>
        <v/>
      </c>
      <c r="AH399" s="470" t="str">
        <f t="shared" si="208"/>
        <v/>
      </c>
      <c r="AI399" s="471" t="str">
        <f>IF($AB399&lt;&gt;"",VLOOKUP($M399,DMKH!$B$6:$F$1822,3,0),"")</f>
        <v/>
      </c>
      <c r="AJ399" s="472">
        <f t="shared" si="227"/>
        <v>0</v>
      </c>
      <c r="AK399" s="472">
        <f t="shared" si="228"/>
        <v>0</v>
      </c>
      <c r="AL399" s="473">
        <f t="shared" si="209"/>
        <v>0</v>
      </c>
      <c r="AM399" s="473" t="str">
        <f t="shared" si="210"/>
        <v/>
      </c>
      <c r="AN399" s="474" t="str">
        <f t="shared" si="211"/>
        <v/>
      </c>
      <c r="AO399" s="475" t="str">
        <f t="shared" si="212"/>
        <v/>
      </c>
      <c r="AP399" s="475" t="str">
        <f t="shared" si="213"/>
        <v/>
      </c>
      <c r="AQ399" s="475" t="str">
        <f t="shared" si="214"/>
        <v>0-</v>
      </c>
      <c r="AR399" s="475" t="str">
        <f t="shared" si="215"/>
        <v>0-</v>
      </c>
      <c r="AS399" s="475" t="str">
        <f t="shared" si="229"/>
        <v/>
      </c>
      <c r="AT399" s="475" t="str">
        <f t="shared" si="230"/>
        <v/>
      </c>
      <c r="AU399" s="475" t="str">
        <f t="shared" si="216"/>
        <v>0</v>
      </c>
      <c r="AV399" s="475" t="str">
        <f t="shared" si="217"/>
        <v>0</v>
      </c>
      <c r="AW399" s="475" t="str">
        <f t="shared" si="218"/>
        <v>0--</v>
      </c>
    </row>
    <row r="400" spans="1:49">
      <c r="A400" s="452">
        <f t="shared" si="203"/>
        <v>0</v>
      </c>
      <c r="B400" s="476"/>
      <c r="C400" s="476"/>
      <c r="D400" s="463"/>
      <c r="E400" s="463"/>
      <c r="F400" s="455"/>
      <c r="G400" s="456" t="str">
        <f t="array" ref="G400">IF(B400&lt;&gt;"",IF(AND(OR(V400=V399,W400=W399),F400=F399,K400=K399,N400=N399),G399,MAX(IF(B400=B$6:$B399,$G$6:G399))+1),"")</f>
        <v/>
      </c>
      <c r="H400" s="457" t="str">
        <f t="shared" si="204"/>
        <v/>
      </c>
      <c r="I400" s="457" t="str">
        <f t="array" ref="I400">IF(C400&lt;&gt;"",IF(AND(OR(V400=V399,W400=W399),F400=F399,K400=K399,N400=N399),I399,MAX(IF(C400=C$6:$C399,$I$6:I399))+1),"")</f>
        <v/>
      </c>
      <c r="J400" s="457" t="str">
        <f t="shared" si="205"/>
        <v/>
      </c>
      <c r="K400" s="1065"/>
      <c r="L400" s="459" t="str">
        <f>IF($K400&gt;0,VLOOKUP($K400,NV!$B$4:$C$33,2,0),"")</f>
        <v/>
      </c>
      <c r="M400" s="460"/>
      <c r="N400" s="461" t="str">
        <f t="shared" si="219"/>
        <v/>
      </c>
      <c r="O400" s="458"/>
      <c r="P400" s="458"/>
      <c r="Q400" s="461" t="str">
        <f t="shared" si="220"/>
        <v/>
      </c>
      <c r="R400" s="458"/>
      <c r="S400" s="458"/>
      <c r="T400" s="462" t="str">
        <f>IFERROR(INDEX(NX!$L$9:$L$168,MATCH($A400&amp;$P400,NX!$B$9:$B$169,0)),"")</f>
        <v/>
      </c>
      <c r="U400" s="458"/>
      <c r="V400" s="463"/>
      <c r="W400" s="463"/>
      <c r="X400" s="464"/>
      <c r="Y400" s="452" t="str">
        <f t="shared" si="221"/>
        <v/>
      </c>
      <c r="Z400" s="452" t="str">
        <f t="shared" si="222"/>
        <v/>
      </c>
      <c r="AA400" s="465" t="str">
        <f t="shared" si="206"/>
        <v>Trùng mã</v>
      </c>
      <c r="AB400" s="466"/>
      <c r="AC400" s="467">
        <f t="shared" si="207"/>
        <v>0</v>
      </c>
      <c r="AD400" s="468" t="str">
        <f t="shared" si="223"/>
        <v/>
      </c>
      <c r="AE400" s="468" t="str">
        <f t="shared" si="224"/>
        <v/>
      </c>
      <c r="AF400" s="469" t="str">
        <f t="shared" si="225"/>
        <v/>
      </c>
      <c r="AG400" s="468" t="str">
        <f t="shared" si="226"/>
        <v/>
      </c>
      <c r="AH400" s="470" t="str">
        <f t="shared" si="208"/>
        <v/>
      </c>
      <c r="AI400" s="471" t="str">
        <f>IF($AB400&lt;&gt;"",VLOOKUP($M400,DMKH!$B$6:$F$1822,3,0),"")</f>
        <v/>
      </c>
      <c r="AJ400" s="472">
        <f t="shared" si="227"/>
        <v>0</v>
      </c>
      <c r="AK400" s="472">
        <f t="shared" si="228"/>
        <v>0</v>
      </c>
      <c r="AL400" s="473">
        <f t="shared" si="209"/>
        <v>0</v>
      </c>
      <c r="AM400" s="473" t="str">
        <f t="shared" si="210"/>
        <v/>
      </c>
      <c r="AN400" s="474" t="str">
        <f t="shared" si="211"/>
        <v/>
      </c>
      <c r="AO400" s="475" t="str">
        <f t="shared" si="212"/>
        <v/>
      </c>
      <c r="AP400" s="475" t="str">
        <f t="shared" si="213"/>
        <v/>
      </c>
      <c r="AQ400" s="475" t="str">
        <f t="shared" si="214"/>
        <v>0-</v>
      </c>
      <c r="AR400" s="475" t="str">
        <f t="shared" si="215"/>
        <v>0-</v>
      </c>
      <c r="AS400" s="475" t="str">
        <f t="shared" si="229"/>
        <v/>
      </c>
      <c r="AT400" s="475" t="str">
        <f t="shared" si="230"/>
        <v/>
      </c>
      <c r="AU400" s="475" t="str">
        <f t="shared" si="216"/>
        <v>0</v>
      </c>
      <c r="AV400" s="475" t="str">
        <f t="shared" si="217"/>
        <v>0</v>
      </c>
      <c r="AW400" s="475" t="str">
        <f t="shared" si="218"/>
        <v>0--</v>
      </c>
    </row>
    <row r="401" spans="1:49">
      <c r="A401" s="452">
        <f t="shared" si="203"/>
        <v>0</v>
      </c>
      <c r="B401" s="476"/>
      <c r="C401" s="476"/>
      <c r="D401" s="463"/>
      <c r="E401" s="463"/>
      <c r="F401" s="455"/>
      <c r="G401" s="456" t="str">
        <f t="array" ref="G401">IF(B401&lt;&gt;"",IF(AND(OR(V401=V400,W401=W400),F401=F400,K401=K400,N401=N400),G400,MAX(IF(B401=B$6:$B400,$G$6:G400))+1),"")</f>
        <v/>
      </c>
      <c r="H401" s="457" t="str">
        <f t="shared" si="204"/>
        <v/>
      </c>
      <c r="I401" s="457" t="str">
        <f t="array" ref="I401">IF(C401&lt;&gt;"",IF(AND(OR(V401=V400,W401=W400),F401=F400,K401=K400,N401=N400),I400,MAX(IF(C401=C$6:$C400,$I$6:I400))+1),"")</f>
        <v/>
      </c>
      <c r="J401" s="457" t="str">
        <f t="shared" si="205"/>
        <v/>
      </c>
      <c r="K401" s="1065"/>
      <c r="L401" s="459" t="str">
        <f>IF($K401&gt;0,VLOOKUP($K401,NV!$B$4:$C$33,2,0),"")</f>
        <v/>
      </c>
      <c r="M401" s="460"/>
      <c r="N401" s="461" t="str">
        <f t="shared" si="219"/>
        <v/>
      </c>
      <c r="O401" s="458"/>
      <c r="P401" s="458"/>
      <c r="Q401" s="461" t="str">
        <f t="shared" si="220"/>
        <v/>
      </c>
      <c r="R401" s="458"/>
      <c r="S401" s="458"/>
      <c r="T401" s="462" t="str">
        <f>IFERROR(INDEX(NX!$L$9:$L$168,MATCH($A401&amp;$P401,NX!$B$9:$B$169,0)),"")</f>
        <v/>
      </c>
      <c r="U401" s="458"/>
      <c r="V401" s="463"/>
      <c r="W401" s="463"/>
      <c r="X401" s="464"/>
      <c r="Y401" s="452" t="str">
        <f t="shared" si="221"/>
        <v/>
      </c>
      <c r="Z401" s="452" t="str">
        <f t="shared" si="222"/>
        <v/>
      </c>
      <c r="AA401" s="465" t="str">
        <f t="shared" si="206"/>
        <v>Trùng mã</v>
      </c>
      <c r="AB401" s="466"/>
      <c r="AC401" s="467">
        <f t="shared" si="207"/>
        <v>0</v>
      </c>
      <c r="AD401" s="468" t="str">
        <f t="shared" si="223"/>
        <v/>
      </c>
      <c r="AE401" s="468" t="str">
        <f t="shared" si="224"/>
        <v/>
      </c>
      <c r="AF401" s="469" t="str">
        <f t="shared" si="225"/>
        <v/>
      </c>
      <c r="AG401" s="468" t="str">
        <f t="shared" si="226"/>
        <v/>
      </c>
      <c r="AH401" s="470" t="str">
        <f t="shared" si="208"/>
        <v/>
      </c>
      <c r="AI401" s="471" t="str">
        <f>IF($AB401&lt;&gt;"",VLOOKUP($M401,DMKH!$B$6:$F$1822,3,0),"")</f>
        <v/>
      </c>
      <c r="AJ401" s="472">
        <f t="shared" si="227"/>
        <v>0</v>
      </c>
      <c r="AK401" s="472">
        <f t="shared" si="228"/>
        <v>0</v>
      </c>
      <c r="AL401" s="473">
        <f t="shared" si="209"/>
        <v>0</v>
      </c>
      <c r="AM401" s="473" t="str">
        <f t="shared" si="210"/>
        <v/>
      </c>
      <c r="AN401" s="474" t="str">
        <f t="shared" si="211"/>
        <v/>
      </c>
      <c r="AO401" s="475" t="str">
        <f t="shared" si="212"/>
        <v/>
      </c>
      <c r="AP401" s="475" t="str">
        <f t="shared" si="213"/>
        <v/>
      </c>
      <c r="AQ401" s="475" t="str">
        <f t="shared" si="214"/>
        <v>0-</v>
      </c>
      <c r="AR401" s="475" t="str">
        <f t="shared" si="215"/>
        <v>0-</v>
      </c>
      <c r="AS401" s="475" t="str">
        <f t="shared" si="229"/>
        <v/>
      </c>
      <c r="AT401" s="475" t="str">
        <f t="shared" si="230"/>
        <v/>
      </c>
      <c r="AU401" s="475" t="str">
        <f t="shared" si="216"/>
        <v>0</v>
      </c>
      <c r="AV401" s="475" t="str">
        <f t="shared" si="217"/>
        <v>0</v>
      </c>
      <c r="AW401" s="475" t="str">
        <f t="shared" si="218"/>
        <v>0--</v>
      </c>
    </row>
    <row r="402" spans="1:49">
      <c r="A402" s="452">
        <f t="shared" si="203"/>
        <v>0</v>
      </c>
      <c r="B402" s="476"/>
      <c r="C402" s="476"/>
      <c r="D402" s="463"/>
      <c r="E402" s="463"/>
      <c r="F402" s="455"/>
      <c r="G402" s="456" t="str">
        <f t="array" ref="G402">IF(B402&lt;&gt;"",IF(AND(OR(V402=V401,W402=W401),F402=F401,K402=K401,N402=N401),G401,MAX(IF(B402=B$6:$B401,$G$6:G401))+1),"")</f>
        <v/>
      </c>
      <c r="H402" s="457" t="str">
        <f t="shared" si="204"/>
        <v/>
      </c>
      <c r="I402" s="457" t="str">
        <f t="array" ref="I402">IF(C402&lt;&gt;"",IF(AND(OR(V402=V401,W402=W401),F402=F401,K402=K401,N402=N401),I401,MAX(IF(C402=C$6:$C401,$I$6:I401))+1),"")</f>
        <v/>
      </c>
      <c r="J402" s="457" t="str">
        <f t="shared" si="205"/>
        <v/>
      </c>
      <c r="K402" s="1065"/>
      <c r="L402" s="459" t="str">
        <f>IF($K402&gt;0,VLOOKUP($K402,NV!$B$4:$C$33,2,0),"")</f>
        <v/>
      </c>
      <c r="M402" s="460"/>
      <c r="N402" s="461" t="str">
        <f t="shared" si="219"/>
        <v/>
      </c>
      <c r="O402" s="458"/>
      <c r="P402" s="458"/>
      <c r="Q402" s="461" t="str">
        <f t="shared" si="220"/>
        <v/>
      </c>
      <c r="R402" s="458"/>
      <c r="S402" s="458"/>
      <c r="T402" s="462" t="str">
        <f>IFERROR(INDEX(NX!$L$9:$L$168,MATCH($A402&amp;$P402,NX!$B$9:$B$169,0)),"")</f>
        <v/>
      </c>
      <c r="U402" s="458"/>
      <c r="V402" s="463"/>
      <c r="W402" s="463"/>
      <c r="X402" s="464"/>
      <c r="Y402" s="452" t="str">
        <f t="shared" si="221"/>
        <v/>
      </c>
      <c r="Z402" s="452" t="str">
        <f t="shared" si="222"/>
        <v/>
      </c>
      <c r="AA402" s="465" t="str">
        <f t="shared" si="206"/>
        <v>Trùng mã</v>
      </c>
      <c r="AB402" s="466"/>
      <c r="AC402" s="467">
        <f t="shared" si="207"/>
        <v>0</v>
      </c>
      <c r="AD402" s="468" t="str">
        <f t="shared" si="223"/>
        <v/>
      </c>
      <c r="AE402" s="468" t="str">
        <f t="shared" si="224"/>
        <v/>
      </c>
      <c r="AF402" s="469" t="str">
        <f t="shared" si="225"/>
        <v/>
      </c>
      <c r="AG402" s="468" t="str">
        <f t="shared" si="226"/>
        <v/>
      </c>
      <c r="AH402" s="470" t="str">
        <f t="shared" si="208"/>
        <v/>
      </c>
      <c r="AI402" s="471" t="str">
        <f>IF($AB402&lt;&gt;"",VLOOKUP($M402,DMKH!$B$6:$F$1822,3,0),"")</f>
        <v/>
      </c>
      <c r="AJ402" s="472">
        <f t="shared" si="227"/>
        <v>0</v>
      </c>
      <c r="AK402" s="472">
        <f t="shared" si="228"/>
        <v>0</v>
      </c>
      <c r="AL402" s="473">
        <f t="shared" si="209"/>
        <v>0</v>
      </c>
      <c r="AM402" s="473" t="str">
        <f t="shared" si="210"/>
        <v/>
      </c>
      <c r="AN402" s="474" t="str">
        <f t="shared" si="211"/>
        <v/>
      </c>
      <c r="AO402" s="475" t="str">
        <f t="shared" si="212"/>
        <v/>
      </c>
      <c r="AP402" s="475" t="str">
        <f t="shared" si="213"/>
        <v/>
      </c>
      <c r="AQ402" s="475" t="str">
        <f t="shared" si="214"/>
        <v>0-</v>
      </c>
      <c r="AR402" s="475" t="str">
        <f t="shared" si="215"/>
        <v>0-</v>
      </c>
      <c r="AS402" s="475" t="str">
        <f t="shared" si="229"/>
        <v/>
      </c>
      <c r="AT402" s="475" t="str">
        <f t="shared" si="230"/>
        <v/>
      </c>
      <c r="AU402" s="475" t="str">
        <f t="shared" si="216"/>
        <v>0</v>
      </c>
      <c r="AV402" s="475" t="str">
        <f t="shared" si="217"/>
        <v>0</v>
      </c>
      <c r="AW402" s="475" t="str">
        <f t="shared" si="218"/>
        <v>0--</v>
      </c>
    </row>
    <row r="403" spans="1:49">
      <c r="A403" s="452">
        <f t="shared" si="203"/>
        <v>0</v>
      </c>
      <c r="B403" s="476"/>
      <c r="C403" s="476"/>
      <c r="D403" s="463"/>
      <c r="E403" s="463"/>
      <c r="F403" s="455"/>
      <c r="G403" s="456" t="str">
        <f t="array" ref="G403">IF(B403&lt;&gt;"",IF(AND(OR(V403=V402,W403=W402),F403=F402,K403=K402,N403=N402),G402,MAX(IF(B403=B$6:$B402,$G$6:G402))+1),"")</f>
        <v/>
      </c>
      <c r="H403" s="457" t="str">
        <f t="shared" si="204"/>
        <v/>
      </c>
      <c r="I403" s="457" t="str">
        <f t="array" ref="I403">IF(C403&lt;&gt;"",IF(AND(OR(V403=V402,W403=W402),F403=F402,K403=K402,N403=N402),I402,MAX(IF(C403=C$6:$C402,$I$6:I402))+1),"")</f>
        <v/>
      </c>
      <c r="J403" s="457" t="str">
        <f t="shared" si="205"/>
        <v/>
      </c>
      <c r="K403" s="1065"/>
      <c r="L403" s="459" t="str">
        <f>IF($K403&gt;0,VLOOKUP($K403,NV!$B$4:$C$33,2,0),"")</f>
        <v/>
      </c>
      <c r="M403" s="460"/>
      <c r="N403" s="461" t="str">
        <f t="shared" si="219"/>
        <v/>
      </c>
      <c r="O403" s="458"/>
      <c r="P403" s="458"/>
      <c r="Q403" s="461" t="str">
        <f t="shared" si="220"/>
        <v/>
      </c>
      <c r="R403" s="458"/>
      <c r="S403" s="458"/>
      <c r="T403" s="462" t="str">
        <f>IFERROR(INDEX(NX!$L$9:$L$168,MATCH($A403&amp;$P403,NX!$B$9:$B$169,0)),"")</f>
        <v/>
      </c>
      <c r="U403" s="458"/>
      <c r="V403" s="463"/>
      <c r="W403" s="463"/>
      <c r="X403" s="464"/>
      <c r="Y403" s="452" t="str">
        <f t="shared" si="221"/>
        <v/>
      </c>
      <c r="Z403" s="452" t="str">
        <f t="shared" si="222"/>
        <v/>
      </c>
      <c r="AA403" s="465" t="str">
        <f t="shared" si="206"/>
        <v>Trùng mã</v>
      </c>
      <c r="AB403" s="466"/>
      <c r="AC403" s="467">
        <f t="shared" si="207"/>
        <v>0</v>
      </c>
      <c r="AD403" s="468" t="str">
        <f t="shared" si="223"/>
        <v/>
      </c>
      <c r="AE403" s="468" t="str">
        <f t="shared" si="224"/>
        <v/>
      </c>
      <c r="AF403" s="469" t="str">
        <f t="shared" si="225"/>
        <v/>
      </c>
      <c r="AG403" s="468" t="str">
        <f t="shared" si="226"/>
        <v/>
      </c>
      <c r="AH403" s="470" t="str">
        <f t="shared" si="208"/>
        <v/>
      </c>
      <c r="AI403" s="471" t="str">
        <f>IF($AB403&lt;&gt;"",VLOOKUP($M403,DMKH!$B$6:$F$1822,3,0),"")</f>
        <v/>
      </c>
      <c r="AJ403" s="472">
        <f t="shared" si="227"/>
        <v>0</v>
      </c>
      <c r="AK403" s="472">
        <f t="shared" si="228"/>
        <v>0</v>
      </c>
      <c r="AL403" s="473">
        <f t="shared" si="209"/>
        <v>0</v>
      </c>
      <c r="AM403" s="473" t="str">
        <f t="shared" si="210"/>
        <v/>
      </c>
      <c r="AN403" s="474" t="str">
        <f t="shared" si="211"/>
        <v/>
      </c>
      <c r="AO403" s="475" t="str">
        <f t="shared" si="212"/>
        <v/>
      </c>
      <c r="AP403" s="475" t="str">
        <f t="shared" si="213"/>
        <v/>
      </c>
      <c r="AQ403" s="475" t="str">
        <f t="shared" si="214"/>
        <v>0-</v>
      </c>
      <c r="AR403" s="475" t="str">
        <f t="shared" si="215"/>
        <v>0-</v>
      </c>
      <c r="AS403" s="475" t="str">
        <f t="shared" si="229"/>
        <v/>
      </c>
      <c r="AT403" s="475" t="str">
        <f t="shared" si="230"/>
        <v/>
      </c>
      <c r="AU403" s="475" t="str">
        <f t="shared" si="216"/>
        <v>0</v>
      </c>
      <c r="AV403" s="475" t="str">
        <f t="shared" si="217"/>
        <v>0</v>
      </c>
      <c r="AW403" s="475" t="str">
        <f t="shared" si="218"/>
        <v>0--</v>
      </c>
    </row>
    <row r="404" spans="1:49">
      <c r="A404" s="452">
        <f t="shared" si="203"/>
        <v>0</v>
      </c>
      <c r="B404" s="476"/>
      <c r="C404" s="476"/>
      <c r="D404" s="463"/>
      <c r="E404" s="463"/>
      <c r="F404" s="455"/>
      <c r="G404" s="456" t="str">
        <f t="array" ref="G404">IF(B404&lt;&gt;"",IF(AND(OR(V404=V403,W404=W403),F404=F403,K404=K403,N404=N403),G403,MAX(IF(B404=B$6:$B403,$G$6:G403))+1),"")</f>
        <v/>
      </c>
      <c r="H404" s="457" t="str">
        <f t="shared" si="204"/>
        <v/>
      </c>
      <c r="I404" s="457" t="str">
        <f t="array" ref="I404">IF(C404&lt;&gt;"",IF(AND(OR(V404=V403,W404=W403),F404=F403,K404=K403,N404=N403),I403,MAX(IF(C404=C$6:$C403,$I$6:I403))+1),"")</f>
        <v/>
      </c>
      <c r="J404" s="457" t="str">
        <f t="shared" si="205"/>
        <v/>
      </c>
      <c r="K404" s="1065"/>
      <c r="L404" s="459" t="str">
        <f>IF($K404&gt;0,VLOOKUP($K404,NV!$B$4:$C$33,2,0),"")</f>
        <v/>
      </c>
      <c r="M404" s="460"/>
      <c r="N404" s="461" t="str">
        <f t="shared" si="219"/>
        <v/>
      </c>
      <c r="O404" s="458"/>
      <c r="P404" s="458"/>
      <c r="Q404" s="461" t="str">
        <f t="shared" si="220"/>
        <v/>
      </c>
      <c r="R404" s="458"/>
      <c r="S404" s="458"/>
      <c r="T404" s="462" t="str">
        <f>IFERROR(INDEX(NX!$L$9:$L$168,MATCH($A404&amp;$P404,NX!$B$9:$B$169,0)),"")</f>
        <v/>
      </c>
      <c r="U404" s="458"/>
      <c r="V404" s="463"/>
      <c r="W404" s="463"/>
      <c r="X404" s="464"/>
      <c r="Y404" s="452" t="str">
        <f t="shared" si="221"/>
        <v/>
      </c>
      <c r="Z404" s="452" t="str">
        <f t="shared" si="222"/>
        <v/>
      </c>
      <c r="AA404" s="465" t="str">
        <f t="shared" si="206"/>
        <v>Trùng mã</v>
      </c>
      <c r="AB404" s="466"/>
      <c r="AC404" s="467">
        <f t="shared" si="207"/>
        <v>0</v>
      </c>
      <c r="AD404" s="468" t="str">
        <f t="shared" si="223"/>
        <v/>
      </c>
      <c r="AE404" s="468" t="str">
        <f t="shared" si="224"/>
        <v/>
      </c>
      <c r="AF404" s="469" t="str">
        <f t="shared" si="225"/>
        <v/>
      </c>
      <c r="AG404" s="468" t="str">
        <f t="shared" si="226"/>
        <v/>
      </c>
      <c r="AH404" s="470" t="str">
        <f t="shared" si="208"/>
        <v/>
      </c>
      <c r="AI404" s="471" t="str">
        <f>IF($AB404&lt;&gt;"",VLOOKUP($M404,DMKH!$B$6:$F$1822,3,0),"")</f>
        <v/>
      </c>
      <c r="AJ404" s="472">
        <f t="shared" si="227"/>
        <v>0</v>
      </c>
      <c r="AK404" s="472">
        <f t="shared" si="228"/>
        <v>0</v>
      </c>
      <c r="AL404" s="473">
        <f t="shared" si="209"/>
        <v>0</v>
      </c>
      <c r="AM404" s="473" t="str">
        <f t="shared" si="210"/>
        <v/>
      </c>
      <c r="AN404" s="474" t="str">
        <f t="shared" si="211"/>
        <v/>
      </c>
      <c r="AO404" s="475" t="str">
        <f t="shared" si="212"/>
        <v/>
      </c>
      <c r="AP404" s="475" t="str">
        <f t="shared" si="213"/>
        <v/>
      </c>
      <c r="AQ404" s="475" t="str">
        <f t="shared" si="214"/>
        <v>0-</v>
      </c>
      <c r="AR404" s="475" t="str">
        <f t="shared" si="215"/>
        <v>0-</v>
      </c>
      <c r="AS404" s="475" t="str">
        <f t="shared" si="229"/>
        <v/>
      </c>
      <c r="AT404" s="475" t="str">
        <f t="shared" si="230"/>
        <v/>
      </c>
      <c r="AU404" s="475" t="str">
        <f t="shared" si="216"/>
        <v>0</v>
      </c>
      <c r="AV404" s="475" t="str">
        <f t="shared" si="217"/>
        <v>0</v>
      </c>
      <c r="AW404" s="475" t="str">
        <f t="shared" si="218"/>
        <v>0--</v>
      </c>
    </row>
    <row r="405" spans="1:49">
      <c r="A405" s="452">
        <f t="shared" si="203"/>
        <v>0</v>
      </c>
      <c r="B405" s="476"/>
      <c r="C405" s="476"/>
      <c r="D405" s="463"/>
      <c r="E405" s="463"/>
      <c r="F405" s="455"/>
      <c r="G405" s="456" t="str">
        <f t="array" ref="G405">IF(B405&lt;&gt;"",IF(AND(OR(V405=V404,W405=W404),F405=F404,K405=K404,N405=N404),G404,MAX(IF(B405=B$6:$B404,$G$6:G404))+1),"")</f>
        <v/>
      </c>
      <c r="H405" s="457" t="str">
        <f t="shared" si="204"/>
        <v/>
      </c>
      <c r="I405" s="457" t="str">
        <f t="array" ref="I405">IF(C405&lt;&gt;"",IF(AND(OR(V405=V404,W405=W404),F405=F404,K405=K404,N405=N404),I404,MAX(IF(C405=C$6:$C404,$I$6:I404))+1),"")</f>
        <v/>
      </c>
      <c r="J405" s="457" t="str">
        <f t="shared" si="205"/>
        <v/>
      </c>
      <c r="K405" s="1065"/>
      <c r="L405" s="459" t="str">
        <f>IF($K405&gt;0,VLOOKUP($K405,NV!$B$4:$C$33,2,0),"")</f>
        <v/>
      </c>
      <c r="M405" s="460"/>
      <c r="N405" s="461" t="str">
        <f t="shared" si="219"/>
        <v/>
      </c>
      <c r="O405" s="458"/>
      <c r="P405" s="458"/>
      <c r="Q405" s="461" t="str">
        <f t="shared" si="220"/>
        <v/>
      </c>
      <c r="R405" s="458"/>
      <c r="S405" s="458"/>
      <c r="T405" s="462" t="str">
        <f>IFERROR(INDEX(NX!$L$9:$L$168,MATCH($A405&amp;$P405,NX!$B$9:$B$169,0)),"")</f>
        <v/>
      </c>
      <c r="U405" s="458"/>
      <c r="V405" s="463"/>
      <c r="W405" s="463"/>
      <c r="X405" s="464"/>
      <c r="Y405" s="452" t="str">
        <f t="shared" si="221"/>
        <v/>
      </c>
      <c r="Z405" s="452" t="str">
        <f t="shared" si="222"/>
        <v/>
      </c>
      <c r="AA405" s="465" t="str">
        <f t="shared" si="206"/>
        <v>Trùng mã</v>
      </c>
      <c r="AB405" s="466"/>
      <c r="AC405" s="467">
        <f t="shared" si="207"/>
        <v>0</v>
      </c>
      <c r="AD405" s="468" t="str">
        <f t="shared" si="223"/>
        <v/>
      </c>
      <c r="AE405" s="468" t="str">
        <f t="shared" si="224"/>
        <v/>
      </c>
      <c r="AF405" s="469" t="str">
        <f t="shared" si="225"/>
        <v/>
      </c>
      <c r="AG405" s="468" t="str">
        <f t="shared" si="226"/>
        <v/>
      </c>
      <c r="AH405" s="470" t="str">
        <f t="shared" si="208"/>
        <v/>
      </c>
      <c r="AI405" s="471" t="str">
        <f>IF($AB405&lt;&gt;"",VLOOKUP($M405,DMKH!$B$6:$F$1822,3,0),"")</f>
        <v/>
      </c>
      <c r="AJ405" s="472">
        <f t="shared" si="227"/>
        <v>0</v>
      </c>
      <c r="AK405" s="472">
        <f t="shared" si="228"/>
        <v>0</v>
      </c>
      <c r="AL405" s="473">
        <f t="shared" si="209"/>
        <v>0</v>
      </c>
      <c r="AM405" s="473" t="str">
        <f t="shared" si="210"/>
        <v/>
      </c>
      <c r="AN405" s="474" t="str">
        <f t="shared" si="211"/>
        <v/>
      </c>
      <c r="AO405" s="475" t="str">
        <f t="shared" si="212"/>
        <v/>
      </c>
      <c r="AP405" s="475" t="str">
        <f t="shared" si="213"/>
        <v/>
      </c>
      <c r="AQ405" s="475" t="str">
        <f t="shared" si="214"/>
        <v>0-</v>
      </c>
      <c r="AR405" s="475" t="str">
        <f t="shared" si="215"/>
        <v>0-</v>
      </c>
      <c r="AS405" s="475" t="str">
        <f t="shared" si="229"/>
        <v/>
      </c>
      <c r="AT405" s="475" t="str">
        <f t="shared" si="230"/>
        <v/>
      </c>
      <c r="AU405" s="475" t="str">
        <f t="shared" si="216"/>
        <v>0</v>
      </c>
      <c r="AV405" s="475" t="str">
        <f t="shared" si="217"/>
        <v>0</v>
      </c>
      <c r="AW405" s="475" t="str">
        <f t="shared" si="218"/>
        <v>0--</v>
      </c>
    </row>
    <row r="406" spans="1:49">
      <c r="A406" s="452">
        <f t="shared" si="203"/>
        <v>0</v>
      </c>
      <c r="B406" s="476"/>
      <c r="C406" s="476"/>
      <c r="D406" s="463"/>
      <c r="E406" s="463"/>
      <c r="F406" s="455"/>
      <c r="G406" s="456" t="str">
        <f t="array" ref="G406">IF(B406&lt;&gt;"",IF(AND(OR(V406=V405,W406=W405),F406=F405,K406=K405,N406=N405),G405,MAX(IF(B406=B$6:$B405,$G$6:G405))+1),"")</f>
        <v/>
      </c>
      <c r="H406" s="457" t="str">
        <f t="shared" si="204"/>
        <v/>
      </c>
      <c r="I406" s="457" t="str">
        <f t="array" ref="I406">IF(C406&lt;&gt;"",IF(AND(OR(V406=V405,W406=W405),F406=F405,K406=K405,N406=N405),I405,MAX(IF(C406=C$6:$C405,$I$6:I405))+1),"")</f>
        <v/>
      </c>
      <c r="J406" s="457" t="str">
        <f t="shared" si="205"/>
        <v/>
      </c>
      <c r="K406" s="1065"/>
      <c r="L406" s="459" t="str">
        <f>IF($K406&gt;0,VLOOKUP($K406,NV!$B$4:$C$33,2,0),"")</f>
        <v/>
      </c>
      <c r="M406" s="460"/>
      <c r="N406" s="461" t="str">
        <f t="shared" si="219"/>
        <v/>
      </c>
      <c r="O406" s="458"/>
      <c r="P406" s="458"/>
      <c r="Q406" s="461" t="str">
        <f t="shared" si="220"/>
        <v/>
      </c>
      <c r="R406" s="458"/>
      <c r="S406" s="458"/>
      <c r="T406" s="462" t="str">
        <f>IFERROR(INDEX(NX!$L$9:$L$168,MATCH($A406&amp;$P406,NX!$B$9:$B$169,0)),"")</f>
        <v/>
      </c>
      <c r="U406" s="458"/>
      <c r="V406" s="463"/>
      <c r="W406" s="463"/>
      <c r="X406" s="464"/>
      <c r="Y406" s="452" t="str">
        <f t="shared" si="221"/>
        <v/>
      </c>
      <c r="Z406" s="452" t="str">
        <f t="shared" si="222"/>
        <v/>
      </c>
      <c r="AA406" s="465" t="str">
        <f t="shared" si="206"/>
        <v>Trùng mã</v>
      </c>
      <c r="AB406" s="466"/>
      <c r="AC406" s="467">
        <f t="shared" si="207"/>
        <v>0</v>
      </c>
      <c r="AD406" s="468" t="str">
        <f t="shared" si="223"/>
        <v/>
      </c>
      <c r="AE406" s="468" t="str">
        <f t="shared" si="224"/>
        <v/>
      </c>
      <c r="AF406" s="469" t="str">
        <f t="shared" si="225"/>
        <v/>
      </c>
      <c r="AG406" s="468" t="str">
        <f t="shared" si="226"/>
        <v/>
      </c>
      <c r="AH406" s="470" t="str">
        <f t="shared" si="208"/>
        <v/>
      </c>
      <c r="AI406" s="471" t="str">
        <f>IF($AB406&lt;&gt;"",VLOOKUP($M406,DMKH!$B$6:$F$1822,3,0),"")</f>
        <v/>
      </c>
      <c r="AJ406" s="472">
        <f t="shared" si="227"/>
        <v>0</v>
      </c>
      <c r="AK406" s="472">
        <f t="shared" si="228"/>
        <v>0</v>
      </c>
      <c r="AL406" s="473">
        <f t="shared" si="209"/>
        <v>0</v>
      </c>
      <c r="AM406" s="473" t="str">
        <f t="shared" si="210"/>
        <v/>
      </c>
      <c r="AN406" s="474" t="str">
        <f t="shared" si="211"/>
        <v/>
      </c>
      <c r="AO406" s="475" t="str">
        <f t="shared" si="212"/>
        <v/>
      </c>
      <c r="AP406" s="475" t="str">
        <f t="shared" si="213"/>
        <v/>
      </c>
      <c r="AQ406" s="475" t="str">
        <f t="shared" si="214"/>
        <v>0-</v>
      </c>
      <c r="AR406" s="475" t="str">
        <f t="shared" si="215"/>
        <v>0-</v>
      </c>
      <c r="AS406" s="475" t="str">
        <f t="shared" si="229"/>
        <v/>
      </c>
      <c r="AT406" s="475" t="str">
        <f t="shared" si="230"/>
        <v/>
      </c>
      <c r="AU406" s="475" t="str">
        <f t="shared" si="216"/>
        <v>0</v>
      </c>
      <c r="AV406" s="475" t="str">
        <f t="shared" si="217"/>
        <v>0</v>
      </c>
      <c r="AW406" s="475" t="str">
        <f t="shared" si="218"/>
        <v>0--</v>
      </c>
    </row>
    <row r="407" spans="1:49">
      <c r="A407" s="452">
        <f t="shared" si="203"/>
        <v>0</v>
      </c>
      <c r="B407" s="476"/>
      <c r="C407" s="476"/>
      <c r="D407" s="463"/>
      <c r="E407" s="463"/>
      <c r="F407" s="455"/>
      <c r="G407" s="456" t="str">
        <f t="array" ref="G407">IF(B407&lt;&gt;"",IF(AND(OR(V407=V406,W407=W406),F407=F406,K407=K406,N407=N406),G406,MAX(IF(B407=B$6:$B406,$G$6:G406))+1),"")</f>
        <v/>
      </c>
      <c r="H407" s="457" t="str">
        <f t="shared" si="204"/>
        <v/>
      </c>
      <c r="I407" s="457" t="str">
        <f t="array" ref="I407">IF(C407&lt;&gt;"",IF(AND(OR(V407=V406,W407=W406),F407=F406,K407=K406,N407=N406),I406,MAX(IF(C407=C$6:$C406,$I$6:I406))+1),"")</f>
        <v/>
      </c>
      <c r="J407" s="457" t="str">
        <f t="shared" si="205"/>
        <v/>
      </c>
      <c r="K407" s="1065"/>
      <c r="L407" s="459" t="str">
        <f>IF($K407&gt;0,VLOOKUP($K407,NV!$B$4:$C$33,2,0),"")</f>
        <v/>
      </c>
      <c r="M407" s="460"/>
      <c r="N407" s="461" t="str">
        <f t="shared" si="219"/>
        <v/>
      </c>
      <c r="O407" s="458"/>
      <c r="P407" s="458"/>
      <c r="Q407" s="461" t="str">
        <f t="shared" si="220"/>
        <v/>
      </c>
      <c r="R407" s="458"/>
      <c r="S407" s="458"/>
      <c r="T407" s="462" t="str">
        <f>IFERROR(INDEX(NX!$L$9:$L$168,MATCH($A407&amp;$P407,NX!$B$9:$B$169,0)),"")</f>
        <v/>
      </c>
      <c r="U407" s="458"/>
      <c r="V407" s="463"/>
      <c r="W407" s="463"/>
      <c r="X407" s="464"/>
      <c r="Y407" s="452" t="str">
        <f t="shared" si="221"/>
        <v/>
      </c>
      <c r="Z407" s="452" t="str">
        <f t="shared" si="222"/>
        <v/>
      </c>
      <c r="AA407" s="465" t="str">
        <f t="shared" si="206"/>
        <v>Trùng mã</v>
      </c>
      <c r="AB407" s="466"/>
      <c r="AC407" s="467">
        <f t="shared" si="207"/>
        <v>0</v>
      </c>
      <c r="AD407" s="468" t="str">
        <f t="shared" si="223"/>
        <v/>
      </c>
      <c r="AE407" s="468" t="str">
        <f t="shared" si="224"/>
        <v/>
      </c>
      <c r="AF407" s="469" t="str">
        <f t="shared" si="225"/>
        <v/>
      </c>
      <c r="AG407" s="468" t="str">
        <f t="shared" si="226"/>
        <v/>
      </c>
      <c r="AH407" s="470" t="str">
        <f t="shared" si="208"/>
        <v/>
      </c>
      <c r="AI407" s="471" t="str">
        <f>IF($AB407&lt;&gt;"",VLOOKUP($M407,DMKH!$B$6:$F$1822,3,0),"")</f>
        <v/>
      </c>
      <c r="AJ407" s="472">
        <f t="shared" si="227"/>
        <v>0</v>
      </c>
      <c r="AK407" s="472">
        <f t="shared" si="228"/>
        <v>0</v>
      </c>
      <c r="AL407" s="473">
        <f t="shared" si="209"/>
        <v>0</v>
      </c>
      <c r="AM407" s="473" t="str">
        <f t="shared" si="210"/>
        <v/>
      </c>
      <c r="AN407" s="474" t="str">
        <f t="shared" si="211"/>
        <v/>
      </c>
      <c r="AO407" s="475" t="str">
        <f t="shared" si="212"/>
        <v/>
      </c>
      <c r="AP407" s="475" t="str">
        <f t="shared" si="213"/>
        <v/>
      </c>
      <c r="AQ407" s="475" t="str">
        <f t="shared" si="214"/>
        <v>0-</v>
      </c>
      <c r="AR407" s="475" t="str">
        <f t="shared" si="215"/>
        <v>0-</v>
      </c>
      <c r="AS407" s="475" t="str">
        <f t="shared" si="229"/>
        <v/>
      </c>
      <c r="AT407" s="475" t="str">
        <f t="shared" si="230"/>
        <v/>
      </c>
      <c r="AU407" s="475" t="str">
        <f t="shared" si="216"/>
        <v>0</v>
      </c>
      <c r="AV407" s="475" t="str">
        <f t="shared" si="217"/>
        <v>0</v>
      </c>
      <c r="AW407" s="475" t="str">
        <f t="shared" si="218"/>
        <v>0--</v>
      </c>
    </row>
    <row r="408" spans="1:49">
      <c r="A408" s="452">
        <f t="shared" si="203"/>
        <v>0</v>
      </c>
      <c r="B408" s="476"/>
      <c r="C408" s="476"/>
      <c r="D408" s="463"/>
      <c r="E408" s="463"/>
      <c r="F408" s="455"/>
      <c r="G408" s="456" t="str">
        <f t="array" ref="G408">IF(B408&lt;&gt;"",IF(AND(OR(V408=V407,W408=W407),F408=F407,K408=K407,N408=N407),G407,MAX(IF(B408=B$6:$B407,$G$6:G407))+1),"")</f>
        <v/>
      </c>
      <c r="H408" s="457" t="str">
        <f t="shared" si="204"/>
        <v/>
      </c>
      <c r="I408" s="457" t="str">
        <f t="array" ref="I408">IF(C408&lt;&gt;"",IF(AND(OR(V408=V407,W408=W407),F408=F407,K408=K407,N408=N407),I407,MAX(IF(C408=C$6:$C407,$I$6:I407))+1),"")</f>
        <v/>
      </c>
      <c r="J408" s="457" t="str">
        <f t="shared" si="205"/>
        <v/>
      </c>
      <c r="K408" s="1065"/>
      <c r="L408" s="459" t="str">
        <f>IF($K408&gt;0,VLOOKUP($K408,NV!$B$4:$C$33,2,0),"")</f>
        <v/>
      </c>
      <c r="M408" s="460"/>
      <c r="N408" s="461" t="str">
        <f t="shared" si="219"/>
        <v/>
      </c>
      <c r="O408" s="458"/>
      <c r="P408" s="458"/>
      <c r="Q408" s="461" t="str">
        <f t="shared" si="220"/>
        <v/>
      </c>
      <c r="R408" s="458"/>
      <c r="S408" s="458"/>
      <c r="T408" s="462" t="str">
        <f>IFERROR(INDEX(NX!$L$9:$L$168,MATCH($A408&amp;$P408,NX!$B$9:$B$169,0)),"")</f>
        <v/>
      </c>
      <c r="U408" s="458"/>
      <c r="V408" s="463"/>
      <c r="W408" s="463"/>
      <c r="X408" s="464"/>
      <c r="Y408" s="452" t="str">
        <f t="shared" si="221"/>
        <v/>
      </c>
      <c r="Z408" s="452" t="str">
        <f t="shared" si="222"/>
        <v/>
      </c>
      <c r="AA408" s="465" t="str">
        <f t="shared" si="206"/>
        <v>Trùng mã</v>
      </c>
      <c r="AB408" s="466"/>
      <c r="AC408" s="467">
        <f t="shared" si="207"/>
        <v>0</v>
      </c>
      <c r="AD408" s="468" t="str">
        <f t="shared" si="223"/>
        <v/>
      </c>
      <c r="AE408" s="468" t="str">
        <f t="shared" si="224"/>
        <v/>
      </c>
      <c r="AF408" s="469" t="str">
        <f t="shared" si="225"/>
        <v/>
      </c>
      <c r="AG408" s="468" t="str">
        <f t="shared" si="226"/>
        <v/>
      </c>
      <c r="AH408" s="470" t="str">
        <f t="shared" si="208"/>
        <v/>
      </c>
      <c r="AI408" s="471" t="str">
        <f>IF($AB408&lt;&gt;"",VLOOKUP($M408,DMKH!$B$6:$F$1822,3,0),"")</f>
        <v/>
      </c>
      <c r="AJ408" s="472">
        <f t="shared" si="227"/>
        <v>0</v>
      </c>
      <c r="AK408" s="472">
        <f t="shared" si="228"/>
        <v>0</v>
      </c>
      <c r="AL408" s="473">
        <f t="shared" si="209"/>
        <v>0</v>
      </c>
      <c r="AM408" s="473" t="str">
        <f t="shared" si="210"/>
        <v/>
      </c>
      <c r="AN408" s="474" t="str">
        <f t="shared" si="211"/>
        <v/>
      </c>
      <c r="AO408" s="475" t="str">
        <f t="shared" si="212"/>
        <v/>
      </c>
      <c r="AP408" s="475" t="str">
        <f t="shared" si="213"/>
        <v/>
      </c>
      <c r="AQ408" s="475" t="str">
        <f t="shared" si="214"/>
        <v>0-</v>
      </c>
      <c r="AR408" s="475" t="str">
        <f t="shared" si="215"/>
        <v>0-</v>
      </c>
      <c r="AS408" s="475" t="str">
        <f t="shared" si="229"/>
        <v/>
      </c>
      <c r="AT408" s="475" t="str">
        <f t="shared" si="230"/>
        <v/>
      </c>
      <c r="AU408" s="475" t="str">
        <f t="shared" si="216"/>
        <v>0</v>
      </c>
      <c r="AV408" s="475" t="str">
        <f t="shared" si="217"/>
        <v>0</v>
      </c>
      <c r="AW408" s="475" t="str">
        <f t="shared" si="218"/>
        <v>0--</v>
      </c>
    </row>
    <row r="409" spans="1:49">
      <c r="A409" s="452">
        <f t="shared" si="203"/>
        <v>0</v>
      </c>
      <c r="B409" s="453"/>
      <c r="C409" s="453"/>
      <c r="D409" s="463"/>
      <c r="E409" s="463"/>
      <c r="F409" s="455"/>
      <c r="G409" s="456" t="str">
        <f t="array" ref="G409">IF(B409&lt;&gt;"",IF(AND(OR(V409=V408,W409=W408),F409=F408,K409=K408,N409=N408),G408,MAX(IF(B409=B$6:$B408,$G$6:G408))+1),"")</f>
        <v/>
      </c>
      <c r="H409" s="457" t="str">
        <f t="shared" si="204"/>
        <v/>
      </c>
      <c r="I409" s="457" t="str">
        <f t="array" ref="I409">IF(C409&lt;&gt;"",IF(AND(OR(V409=V408,W409=W408),F409=F408,K409=K408,N409=N408),I408,MAX(IF(C409=C$6:$C408,$I$6:I408))+1),"")</f>
        <v/>
      </c>
      <c r="J409" s="457" t="str">
        <f t="shared" si="205"/>
        <v/>
      </c>
      <c r="K409" s="1065"/>
      <c r="L409" s="459" t="str">
        <f>IF($K409&gt;0,VLOOKUP($K409,NV!$B$4:$C$33,2,0),"")</f>
        <v/>
      </c>
      <c r="M409" s="460"/>
      <c r="N409" s="461" t="str">
        <f t="shared" si="219"/>
        <v/>
      </c>
      <c r="O409" s="458"/>
      <c r="P409" s="458"/>
      <c r="Q409" s="461" t="str">
        <f t="shared" si="220"/>
        <v/>
      </c>
      <c r="R409" s="458"/>
      <c r="S409" s="458"/>
      <c r="T409" s="462" t="str">
        <f>IFERROR(INDEX(NX!$L$9:$L$168,MATCH($A409&amp;$P409,NX!$B$9:$B$169,0)),"")</f>
        <v/>
      </c>
      <c r="U409" s="458"/>
      <c r="V409" s="463"/>
      <c r="W409" s="463"/>
      <c r="X409" s="464"/>
      <c r="Y409" s="452" t="str">
        <f t="shared" si="221"/>
        <v/>
      </c>
      <c r="Z409" s="452" t="str">
        <f t="shared" si="222"/>
        <v/>
      </c>
      <c r="AA409" s="465" t="str">
        <f t="shared" si="206"/>
        <v>Trùng mã</v>
      </c>
      <c r="AB409" s="466"/>
      <c r="AC409" s="467">
        <f t="shared" si="207"/>
        <v>0</v>
      </c>
      <c r="AD409" s="468" t="str">
        <f t="shared" si="223"/>
        <v/>
      </c>
      <c r="AE409" s="468" t="str">
        <f t="shared" si="224"/>
        <v/>
      </c>
      <c r="AF409" s="469" t="str">
        <f t="shared" si="225"/>
        <v/>
      </c>
      <c r="AG409" s="468" t="str">
        <f t="shared" si="226"/>
        <v/>
      </c>
      <c r="AH409" s="470" t="str">
        <f t="shared" si="208"/>
        <v/>
      </c>
      <c r="AI409" s="471" t="str">
        <f>IF($AB409&lt;&gt;"",VLOOKUP($M409,DMKH!$B$6:$F$1822,3,0),"")</f>
        <v/>
      </c>
      <c r="AJ409" s="472">
        <f t="shared" si="227"/>
        <v>0</v>
      </c>
      <c r="AK409" s="472">
        <f t="shared" si="228"/>
        <v>0</v>
      </c>
      <c r="AL409" s="473">
        <f t="shared" si="209"/>
        <v>0</v>
      </c>
      <c r="AM409" s="473" t="str">
        <f t="shared" si="210"/>
        <v/>
      </c>
      <c r="AN409" s="474" t="str">
        <f t="shared" si="211"/>
        <v/>
      </c>
      <c r="AO409" s="475" t="str">
        <f t="shared" si="212"/>
        <v/>
      </c>
      <c r="AP409" s="475" t="str">
        <f t="shared" si="213"/>
        <v/>
      </c>
      <c r="AQ409" s="475" t="str">
        <f t="shared" si="214"/>
        <v>0-</v>
      </c>
      <c r="AR409" s="475" t="str">
        <f t="shared" si="215"/>
        <v>0-</v>
      </c>
      <c r="AS409" s="475" t="str">
        <f t="shared" si="229"/>
        <v/>
      </c>
      <c r="AT409" s="475" t="str">
        <f t="shared" si="230"/>
        <v/>
      </c>
      <c r="AU409" s="475" t="str">
        <f t="shared" si="216"/>
        <v>0</v>
      </c>
      <c r="AV409" s="475" t="str">
        <f t="shared" si="217"/>
        <v>0</v>
      </c>
      <c r="AW409" s="475" t="str">
        <f t="shared" si="218"/>
        <v>0--</v>
      </c>
    </row>
    <row r="410" spans="1:49">
      <c r="A410" s="452">
        <f t="shared" si="203"/>
        <v>0</v>
      </c>
      <c r="B410" s="453"/>
      <c r="C410" s="453"/>
      <c r="D410" s="463"/>
      <c r="E410" s="463"/>
      <c r="F410" s="455"/>
      <c r="G410" s="456" t="str">
        <f t="array" ref="G410">IF(B410&lt;&gt;"",IF(AND(OR(V410=V409,W410=W409),F410=F409,K410=K409,N410=N409),G409,MAX(IF(B410=B$6:$B409,$G$6:G409))+1),"")</f>
        <v/>
      </c>
      <c r="H410" s="457" t="str">
        <f t="shared" si="204"/>
        <v/>
      </c>
      <c r="I410" s="457" t="str">
        <f t="array" ref="I410">IF(C410&lt;&gt;"",IF(AND(OR(V410=V409,W410=W409),F410=F409,K410=K409,N410=N409),I409,MAX(IF(C410=C$6:$C409,$I$6:I409))+1),"")</f>
        <v/>
      </c>
      <c r="J410" s="457" t="str">
        <f t="shared" si="205"/>
        <v/>
      </c>
      <c r="K410" s="1065"/>
      <c r="L410" s="459" t="str">
        <f>IF($K410&gt;0,VLOOKUP($K410,NV!$B$4:$C$33,2,0),"")</f>
        <v/>
      </c>
      <c r="M410" s="460"/>
      <c r="N410" s="461" t="str">
        <f t="shared" si="219"/>
        <v/>
      </c>
      <c r="O410" s="458"/>
      <c r="P410" s="458"/>
      <c r="Q410" s="461" t="str">
        <f t="shared" si="220"/>
        <v/>
      </c>
      <c r="R410" s="458"/>
      <c r="S410" s="458"/>
      <c r="T410" s="462" t="str">
        <f>IFERROR(INDEX(NX!$L$9:$L$168,MATCH($A410&amp;$P410,NX!$B$9:$B$169,0)),"")</f>
        <v/>
      </c>
      <c r="U410" s="458"/>
      <c r="V410" s="463"/>
      <c r="W410" s="463"/>
      <c r="X410" s="464"/>
      <c r="Y410" s="452" t="str">
        <f t="shared" si="221"/>
        <v/>
      </c>
      <c r="Z410" s="452" t="str">
        <f t="shared" si="222"/>
        <v/>
      </c>
      <c r="AA410" s="465" t="str">
        <f t="shared" si="206"/>
        <v>Trùng mã</v>
      </c>
      <c r="AB410" s="466"/>
      <c r="AC410" s="467">
        <f t="shared" si="207"/>
        <v>0</v>
      </c>
      <c r="AD410" s="468" t="str">
        <f t="shared" si="223"/>
        <v/>
      </c>
      <c r="AE410" s="468" t="str">
        <f t="shared" si="224"/>
        <v/>
      </c>
      <c r="AF410" s="469" t="str">
        <f t="shared" si="225"/>
        <v/>
      </c>
      <c r="AG410" s="468" t="str">
        <f t="shared" si="226"/>
        <v/>
      </c>
      <c r="AH410" s="470" t="str">
        <f t="shared" si="208"/>
        <v/>
      </c>
      <c r="AI410" s="471" t="str">
        <f>IF($AB410&lt;&gt;"",VLOOKUP($M410,DMKH!$B$6:$F$1822,3,0),"")</f>
        <v/>
      </c>
      <c r="AJ410" s="472">
        <f t="shared" si="227"/>
        <v>0</v>
      </c>
      <c r="AK410" s="472">
        <f t="shared" si="228"/>
        <v>0</v>
      </c>
      <c r="AL410" s="473">
        <f t="shared" si="209"/>
        <v>0</v>
      </c>
      <c r="AM410" s="473" t="str">
        <f t="shared" si="210"/>
        <v/>
      </c>
      <c r="AN410" s="474" t="str">
        <f t="shared" si="211"/>
        <v/>
      </c>
      <c r="AO410" s="475" t="str">
        <f t="shared" si="212"/>
        <v/>
      </c>
      <c r="AP410" s="475" t="str">
        <f t="shared" si="213"/>
        <v/>
      </c>
      <c r="AQ410" s="475" t="str">
        <f t="shared" si="214"/>
        <v>0-</v>
      </c>
      <c r="AR410" s="475" t="str">
        <f t="shared" si="215"/>
        <v>0-</v>
      </c>
      <c r="AS410" s="475" t="str">
        <f t="shared" si="229"/>
        <v/>
      </c>
      <c r="AT410" s="475" t="str">
        <f t="shared" si="230"/>
        <v/>
      </c>
      <c r="AU410" s="475" t="str">
        <f t="shared" si="216"/>
        <v>0</v>
      </c>
      <c r="AV410" s="475" t="str">
        <f t="shared" si="217"/>
        <v>0</v>
      </c>
      <c r="AW410" s="475" t="str">
        <f t="shared" si="218"/>
        <v>0--</v>
      </c>
    </row>
    <row r="411" spans="1:49">
      <c r="A411" s="452">
        <f t="shared" si="203"/>
        <v>0</v>
      </c>
      <c r="B411" s="453"/>
      <c r="C411" s="453"/>
      <c r="D411" s="463"/>
      <c r="E411" s="463"/>
      <c r="F411" s="455"/>
      <c r="G411" s="456" t="str">
        <f t="array" ref="G411">IF(B411&lt;&gt;"",IF(AND(OR(V411=V410,W411=W410),F411=F410,K411=K410,N411=N410),G410,MAX(IF(B411=B$6:$B410,$G$6:G410))+1),"")</f>
        <v/>
      </c>
      <c r="H411" s="457" t="str">
        <f t="shared" si="204"/>
        <v/>
      </c>
      <c r="I411" s="457" t="str">
        <f t="array" ref="I411">IF(C411&lt;&gt;"",IF(AND(OR(V411=V410,W411=W410),F411=F410,K411=K410,N411=N410),I410,MAX(IF(C411=C$6:$C410,$I$6:I410))+1),"")</f>
        <v/>
      </c>
      <c r="J411" s="457" t="str">
        <f t="shared" si="205"/>
        <v/>
      </c>
      <c r="K411" s="1065"/>
      <c r="L411" s="459" t="str">
        <f>IF($K411&gt;0,VLOOKUP($K411,NV!$B$4:$C$33,2,0),"")</f>
        <v/>
      </c>
      <c r="M411" s="460"/>
      <c r="N411" s="461" t="str">
        <f t="shared" si="219"/>
        <v/>
      </c>
      <c r="O411" s="458"/>
      <c r="P411" s="458"/>
      <c r="Q411" s="461" t="str">
        <f t="shared" si="220"/>
        <v/>
      </c>
      <c r="R411" s="458"/>
      <c r="S411" s="458"/>
      <c r="T411" s="462" t="str">
        <f>IFERROR(INDEX(NX!$L$9:$L$168,MATCH($A411&amp;$P411,NX!$B$9:$B$169,0)),"")</f>
        <v/>
      </c>
      <c r="U411" s="458"/>
      <c r="V411" s="463"/>
      <c r="W411" s="463"/>
      <c r="X411" s="464"/>
      <c r="Y411" s="452" t="str">
        <f t="shared" si="221"/>
        <v/>
      </c>
      <c r="Z411" s="452" t="str">
        <f t="shared" si="222"/>
        <v/>
      </c>
      <c r="AA411" s="465" t="str">
        <f t="shared" si="206"/>
        <v>Trùng mã</v>
      </c>
      <c r="AB411" s="466"/>
      <c r="AC411" s="467">
        <f t="shared" si="207"/>
        <v>0</v>
      </c>
      <c r="AD411" s="468" t="str">
        <f t="shared" si="223"/>
        <v/>
      </c>
      <c r="AE411" s="468" t="str">
        <f t="shared" si="224"/>
        <v/>
      </c>
      <c r="AF411" s="469" t="str">
        <f t="shared" si="225"/>
        <v/>
      </c>
      <c r="AG411" s="468" t="str">
        <f t="shared" si="226"/>
        <v/>
      </c>
      <c r="AH411" s="470" t="str">
        <f t="shared" si="208"/>
        <v/>
      </c>
      <c r="AI411" s="471" t="str">
        <f>IF($AB411&lt;&gt;"",VLOOKUP($M411,DMKH!$B$6:$F$1822,3,0),"")</f>
        <v/>
      </c>
      <c r="AJ411" s="472">
        <f t="shared" si="227"/>
        <v>0</v>
      </c>
      <c r="AK411" s="472">
        <f t="shared" si="228"/>
        <v>0</v>
      </c>
      <c r="AL411" s="473">
        <f t="shared" si="209"/>
        <v>0</v>
      </c>
      <c r="AM411" s="473" t="str">
        <f t="shared" si="210"/>
        <v/>
      </c>
      <c r="AN411" s="474" t="str">
        <f t="shared" si="211"/>
        <v/>
      </c>
      <c r="AO411" s="475" t="str">
        <f t="shared" si="212"/>
        <v/>
      </c>
      <c r="AP411" s="475" t="str">
        <f t="shared" si="213"/>
        <v/>
      </c>
      <c r="AQ411" s="475" t="str">
        <f t="shared" si="214"/>
        <v>0-</v>
      </c>
      <c r="AR411" s="475" t="str">
        <f t="shared" si="215"/>
        <v>0-</v>
      </c>
      <c r="AS411" s="475" t="str">
        <f t="shared" si="229"/>
        <v/>
      </c>
      <c r="AT411" s="475" t="str">
        <f t="shared" si="230"/>
        <v/>
      </c>
      <c r="AU411" s="475" t="str">
        <f t="shared" si="216"/>
        <v>0</v>
      </c>
      <c r="AV411" s="475" t="str">
        <f t="shared" si="217"/>
        <v>0</v>
      </c>
      <c r="AW411" s="475" t="str">
        <f t="shared" si="218"/>
        <v>0--</v>
      </c>
    </row>
    <row r="412" spans="1:49">
      <c r="A412" s="452">
        <f t="shared" si="203"/>
        <v>0</v>
      </c>
      <c r="B412" s="476"/>
      <c r="C412" s="476"/>
      <c r="D412" s="463"/>
      <c r="E412" s="463"/>
      <c r="F412" s="455"/>
      <c r="G412" s="456" t="str">
        <f t="array" ref="G412">IF(B412&lt;&gt;"",IF(AND(OR(V412=V411,W412=W411),F412=F411,K412=K411,N412=N411),G411,MAX(IF(B412=B$6:$B411,$G$6:G411))+1),"")</f>
        <v/>
      </c>
      <c r="H412" s="457" t="str">
        <f t="shared" si="204"/>
        <v/>
      </c>
      <c r="I412" s="457" t="str">
        <f t="array" ref="I412">IF(C412&lt;&gt;"",IF(AND(OR(V412=V411,W412=W411),F412=F411,K412=K411,N412=N411),I411,MAX(IF(C412=C$6:$C411,$I$6:I411))+1),"")</f>
        <v/>
      </c>
      <c r="J412" s="457" t="str">
        <f t="shared" si="205"/>
        <v/>
      </c>
      <c r="K412" s="1065"/>
      <c r="L412" s="459" t="str">
        <f>IF($K412&gt;0,VLOOKUP($K412,NV!$B$4:$C$33,2,0),"")</f>
        <v/>
      </c>
      <c r="M412" s="460"/>
      <c r="N412" s="461" t="str">
        <f t="shared" si="219"/>
        <v/>
      </c>
      <c r="O412" s="458"/>
      <c r="P412" s="458"/>
      <c r="Q412" s="461" t="str">
        <f t="shared" si="220"/>
        <v/>
      </c>
      <c r="R412" s="458"/>
      <c r="S412" s="458"/>
      <c r="T412" s="462" t="str">
        <f>IFERROR(INDEX(NX!$L$9:$L$168,MATCH($A412&amp;$P412,NX!$B$9:$B$169,0)),"")</f>
        <v/>
      </c>
      <c r="U412" s="458"/>
      <c r="V412" s="463"/>
      <c r="W412" s="463"/>
      <c r="X412" s="464"/>
      <c r="Y412" s="452" t="str">
        <f t="shared" si="221"/>
        <v/>
      </c>
      <c r="Z412" s="452" t="str">
        <f t="shared" si="222"/>
        <v/>
      </c>
      <c r="AA412" s="465" t="str">
        <f t="shared" si="206"/>
        <v>Trùng mã</v>
      </c>
      <c r="AB412" s="466"/>
      <c r="AC412" s="467">
        <f t="shared" si="207"/>
        <v>0</v>
      </c>
      <c r="AD412" s="468" t="str">
        <f t="shared" si="223"/>
        <v/>
      </c>
      <c r="AE412" s="468" t="str">
        <f t="shared" si="224"/>
        <v/>
      </c>
      <c r="AF412" s="469" t="str">
        <f t="shared" si="225"/>
        <v/>
      </c>
      <c r="AG412" s="468" t="str">
        <f t="shared" si="226"/>
        <v/>
      </c>
      <c r="AH412" s="470" t="str">
        <f t="shared" si="208"/>
        <v/>
      </c>
      <c r="AI412" s="471" t="str">
        <f>IF($AB412&lt;&gt;"",VLOOKUP($M412,DMKH!$B$6:$F$1822,3,0),"")</f>
        <v/>
      </c>
      <c r="AJ412" s="472">
        <f t="shared" si="227"/>
        <v>0</v>
      </c>
      <c r="AK412" s="472">
        <f t="shared" si="228"/>
        <v>0</v>
      </c>
      <c r="AL412" s="473">
        <f t="shared" si="209"/>
        <v>0</v>
      </c>
      <c r="AM412" s="473" t="str">
        <f t="shared" si="210"/>
        <v/>
      </c>
      <c r="AN412" s="474" t="str">
        <f t="shared" si="211"/>
        <v/>
      </c>
      <c r="AO412" s="475" t="str">
        <f t="shared" si="212"/>
        <v/>
      </c>
      <c r="AP412" s="475" t="str">
        <f t="shared" si="213"/>
        <v/>
      </c>
      <c r="AQ412" s="475" t="str">
        <f t="shared" si="214"/>
        <v>0-</v>
      </c>
      <c r="AR412" s="475" t="str">
        <f t="shared" si="215"/>
        <v>0-</v>
      </c>
      <c r="AS412" s="475" t="str">
        <f t="shared" si="229"/>
        <v/>
      </c>
      <c r="AT412" s="475" t="str">
        <f t="shared" si="230"/>
        <v/>
      </c>
      <c r="AU412" s="475" t="str">
        <f t="shared" si="216"/>
        <v>0</v>
      </c>
      <c r="AV412" s="475" t="str">
        <f t="shared" si="217"/>
        <v>0</v>
      </c>
      <c r="AW412" s="475" t="str">
        <f t="shared" si="218"/>
        <v>0--</v>
      </c>
    </row>
    <row r="413" spans="1:49">
      <c r="A413" s="452">
        <f t="shared" si="203"/>
        <v>0</v>
      </c>
      <c r="B413" s="476"/>
      <c r="C413" s="476"/>
      <c r="D413" s="463"/>
      <c r="E413" s="463"/>
      <c r="F413" s="455"/>
      <c r="G413" s="456" t="str">
        <f t="array" ref="G413">IF(B413&lt;&gt;"",IF(AND(OR(V413=V412,W413=W412),F413=F412,K413=K412,N413=N412),G412,MAX(IF(B413=B$6:$B412,$G$6:G412))+1),"")</f>
        <v/>
      </c>
      <c r="H413" s="457" t="str">
        <f t="shared" si="204"/>
        <v/>
      </c>
      <c r="I413" s="457" t="str">
        <f t="array" ref="I413">IF(C413&lt;&gt;"",IF(AND(OR(V413=V412,W413=W412),F413=F412,K413=K412,N413=N412),I412,MAX(IF(C413=C$6:$C412,$I$6:I412))+1),"")</f>
        <v/>
      </c>
      <c r="J413" s="457" t="str">
        <f t="shared" si="205"/>
        <v/>
      </c>
      <c r="K413" s="1065"/>
      <c r="L413" s="459" t="str">
        <f>IF($K413&gt;0,VLOOKUP($K413,NV!$B$4:$C$33,2,0),"")</f>
        <v/>
      </c>
      <c r="M413" s="460"/>
      <c r="N413" s="461" t="str">
        <f t="shared" si="219"/>
        <v/>
      </c>
      <c r="O413" s="458"/>
      <c r="P413" s="458"/>
      <c r="Q413" s="461" t="str">
        <f t="shared" si="220"/>
        <v/>
      </c>
      <c r="R413" s="458"/>
      <c r="S413" s="458"/>
      <c r="T413" s="462" t="str">
        <f>IFERROR(INDEX(NX!$L$9:$L$168,MATCH($A413&amp;$P413,NX!$B$9:$B$169,0)),"")</f>
        <v/>
      </c>
      <c r="U413" s="458"/>
      <c r="V413" s="463"/>
      <c r="W413" s="463"/>
      <c r="X413" s="464"/>
      <c r="Y413" s="452" t="str">
        <f t="shared" si="221"/>
        <v/>
      </c>
      <c r="Z413" s="452" t="str">
        <f t="shared" si="222"/>
        <v/>
      </c>
      <c r="AA413" s="465" t="str">
        <f t="shared" si="206"/>
        <v>Trùng mã</v>
      </c>
      <c r="AB413" s="466"/>
      <c r="AC413" s="467">
        <f t="shared" si="207"/>
        <v>0</v>
      </c>
      <c r="AD413" s="468" t="str">
        <f t="shared" si="223"/>
        <v/>
      </c>
      <c r="AE413" s="468" t="str">
        <f t="shared" si="224"/>
        <v/>
      </c>
      <c r="AF413" s="469" t="str">
        <f t="shared" si="225"/>
        <v/>
      </c>
      <c r="AG413" s="468" t="str">
        <f t="shared" si="226"/>
        <v/>
      </c>
      <c r="AH413" s="470" t="str">
        <f t="shared" si="208"/>
        <v/>
      </c>
      <c r="AI413" s="471" t="str">
        <f>IF($AB413&lt;&gt;"",VLOOKUP($M413,DMKH!$B$6:$F$1822,3,0),"")</f>
        <v/>
      </c>
      <c r="AJ413" s="472">
        <f t="shared" si="227"/>
        <v>0</v>
      </c>
      <c r="AK413" s="472">
        <f t="shared" si="228"/>
        <v>0</v>
      </c>
      <c r="AL413" s="473">
        <f t="shared" si="209"/>
        <v>0</v>
      </c>
      <c r="AM413" s="473" t="str">
        <f t="shared" si="210"/>
        <v/>
      </c>
      <c r="AN413" s="474" t="str">
        <f t="shared" si="211"/>
        <v/>
      </c>
      <c r="AO413" s="475" t="str">
        <f t="shared" si="212"/>
        <v/>
      </c>
      <c r="AP413" s="475" t="str">
        <f t="shared" si="213"/>
        <v/>
      </c>
      <c r="AQ413" s="475" t="str">
        <f t="shared" si="214"/>
        <v>0-</v>
      </c>
      <c r="AR413" s="475" t="str">
        <f t="shared" si="215"/>
        <v>0-</v>
      </c>
      <c r="AS413" s="475" t="str">
        <f t="shared" si="229"/>
        <v/>
      </c>
      <c r="AT413" s="475" t="str">
        <f t="shared" si="230"/>
        <v/>
      </c>
      <c r="AU413" s="475" t="str">
        <f t="shared" si="216"/>
        <v>0</v>
      </c>
      <c r="AV413" s="475" t="str">
        <f t="shared" si="217"/>
        <v>0</v>
      </c>
      <c r="AW413" s="475" t="str">
        <f t="shared" si="218"/>
        <v>0--</v>
      </c>
    </row>
    <row r="414" spans="1:49">
      <c r="A414" s="452">
        <f t="shared" si="203"/>
        <v>0</v>
      </c>
      <c r="B414" s="476"/>
      <c r="C414" s="476"/>
      <c r="D414" s="463"/>
      <c r="E414" s="463"/>
      <c r="F414" s="455"/>
      <c r="G414" s="456" t="str">
        <f t="array" ref="G414">IF(B414&lt;&gt;"",IF(AND(OR(V414=V413,W414=W413),F414=F413,K414=K413,N414=N413),G413,MAX(IF(B414=B$6:$B413,$G$6:G413))+1),"")</f>
        <v/>
      </c>
      <c r="H414" s="457" t="str">
        <f t="shared" si="204"/>
        <v/>
      </c>
      <c r="I414" s="457" t="str">
        <f t="array" ref="I414">IF(C414&lt;&gt;"",IF(AND(OR(V414=V413,W414=W413),F414=F413,K414=K413,N414=N413),I413,MAX(IF(C414=C$6:$C413,$I$6:I413))+1),"")</f>
        <v/>
      </c>
      <c r="J414" s="457" t="str">
        <f t="shared" si="205"/>
        <v/>
      </c>
      <c r="K414" s="1065"/>
      <c r="L414" s="459" t="str">
        <f>IF($K414&gt;0,VLOOKUP($K414,NV!$B$4:$C$33,2,0),"")</f>
        <v/>
      </c>
      <c r="M414" s="460"/>
      <c r="N414" s="461" t="str">
        <f t="shared" si="219"/>
        <v/>
      </c>
      <c r="O414" s="458"/>
      <c r="P414" s="458"/>
      <c r="Q414" s="461" t="str">
        <f t="shared" si="220"/>
        <v/>
      </c>
      <c r="R414" s="458"/>
      <c r="S414" s="458"/>
      <c r="T414" s="462" t="str">
        <f>IFERROR(INDEX(NX!$L$9:$L$168,MATCH($A414&amp;$P414,NX!$B$9:$B$169,0)),"")</f>
        <v/>
      </c>
      <c r="U414" s="458"/>
      <c r="V414" s="463"/>
      <c r="W414" s="463"/>
      <c r="X414" s="464"/>
      <c r="Y414" s="452" t="str">
        <f t="shared" si="221"/>
        <v/>
      </c>
      <c r="Z414" s="452" t="str">
        <f t="shared" si="222"/>
        <v/>
      </c>
      <c r="AA414" s="465" t="str">
        <f t="shared" si="206"/>
        <v>Trùng mã</v>
      </c>
      <c r="AB414" s="466"/>
      <c r="AC414" s="467">
        <f t="shared" si="207"/>
        <v>0</v>
      </c>
      <c r="AD414" s="468" t="str">
        <f t="shared" si="223"/>
        <v/>
      </c>
      <c r="AE414" s="468" t="str">
        <f t="shared" si="224"/>
        <v/>
      </c>
      <c r="AF414" s="469" t="str">
        <f t="shared" si="225"/>
        <v/>
      </c>
      <c r="AG414" s="468" t="str">
        <f t="shared" si="226"/>
        <v/>
      </c>
      <c r="AH414" s="470" t="str">
        <f t="shared" si="208"/>
        <v/>
      </c>
      <c r="AI414" s="471" t="str">
        <f>IF($AB414&lt;&gt;"",VLOOKUP($M414,DMKH!$B$6:$F$1822,3,0),"")</f>
        <v/>
      </c>
      <c r="AJ414" s="472">
        <f t="shared" si="227"/>
        <v>0</v>
      </c>
      <c r="AK414" s="472">
        <f t="shared" si="228"/>
        <v>0</v>
      </c>
      <c r="AL414" s="473">
        <f t="shared" si="209"/>
        <v>0</v>
      </c>
      <c r="AM414" s="473" t="str">
        <f t="shared" si="210"/>
        <v/>
      </c>
      <c r="AN414" s="474" t="str">
        <f t="shared" si="211"/>
        <v/>
      </c>
      <c r="AO414" s="475" t="str">
        <f t="shared" si="212"/>
        <v/>
      </c>
      <c r="AP414" s="475" t="str">
        <f t="shared" si="213"/>
        <v/>
      </c>
      <c r="AQ414" s="475" t="str">
        <f t="shared" si="214"/>
        <v>0-</v>
      </c>
      <c r="AR414" s="475" t="str">
        <f t="shared" si="215"/>
        <v>0-</v>
      </c>
      <c r="AS414" s="475" t="str">
        <f t="shared" si="229"/>
        <v/>
      </c>
      <c r="AT414" s="475" t="str">
        <f t="shared" si="230"/>
        <v/>
      </c>
      <c r="AU414" s="475" t="str">
        <f t="shared" si="216"/>
        <v>0</v>
      </c>
      <c r="AV414" s="475" t="str">
        <f t="shared" si="217"/>
        <v>0</v>
      </c>
      <c r="AW414" s="475" t="str">
        <f t="shared" si="218"/>
        <v>0--</v>
      </c>
    </row>
    <row r="415" spans="1:49">
      <c r="A415" s="452">
        <f t="shared" si="203"/>
        <v>0</v>
      </c>
      <c r="B415" s="476"/>
      <c r="C415" s="476"/>
      <c r="D415" s="463"/>
      <c r="E415" s="463"/>
      <c r="F415" s="455"/>
      <c r="G415" s="456" t="str">
        <f t="array" ref="G415">IF(B415&lt;&gt;"",IF(AND(OR(V415=V414,W415=W414),F415=F414,K415=K414,N415=N414),G414,MAX(IF(B415=B$6:$B414,$G$6:G414))+1),"")</f>
        <v/>
      </c>
      <c r="H415" s="457" t="str">
        <f t="shared" si="204"/>
        <v/>
      </c>
      <c r="I415" s="457" t="str">
        <f t="array" ref="I415">IF(C415&lt;&gt;"",IF(AND(OR(V415=V414,W415=W414),F415=F414,K415=K414,N415=N414),I414,MAX(IF(C415=C$6:$C414,$I$6:I414))+1),"")</f>
        <v/>
      </c>
      <c r="J415" s="457" t="str">
        <f t="shared" si="205"/>
        <v/>
      </c>
      <c r="K415" s="1065"/>
      <c r="L415" s="459" t="str">
        <f>IF($K415&gt;0,VLOOKUP($K415,NV!$B$4:$C$33,2,0),"")</f>
        <v/>
      </c>
      <c r="M415" s="460"/>
      <c r="N415" s="461" t="str">
        <f t="shared" si="219"/>
        <v/>
      </c>
      <c r="O415" s="458"/>
      <c r="P415" s="458"/>
      <c r="Q415" s="461" t="str">
        <f t="shared" si="220"/>
        <v/>
      </c>
      <c r="R415" s="458"/>
      <c r="S415" s="458"/>
      <c r="T415" s="462" t="str">
        <f>IFERROR(INDEX(NX!$L$9:$L$168,MATCH($A415&amp;$P415,NX!$B$9:$B$169,0)),"")</f>
        <v/>
      </c>
      <c r="U415" s="458"/>
      <c r="V415" s="463"/>
      <c r="W415" s="463"/>
      <c r="X415" s="464"/>
      <c r="Y415" s="452" t="str">
        <f t="shared" si="221"/>
        <v/>
      </c>
      <c r="Z415" s="452" t="str">
        <f t="shared" si="222"/>
        <v/>
      </c>
      <c r="AA415" s="465" t="str">
        <f t="shared" si="206"/>
        <v>Trùng mã</v>
      </c>
      <c r="AB415" s="466"/>
      <c r="AC415" s="467">
        <f t="shared" si="207"/>
        <v>0</v>
      </c>
      <c r="AD415" s="468" t="str">
        <f t="shared" si="223"/>
        <v/>
      </c>
      <c r="AE415" s="468" t="str">
        <f t="shared" si="224"/>
        <v/>
      </c>
      <c r="AF415" s="469" t="str">
        <f t="shared" si="225"/>
        <v/>
      </c>
      <c r="AG415" s="468" t="str">
        <f t="shared" si="226"/>
        <v/>
      </c>
      <c r="AH415" s="470" t="str">
        <f t="shared" si="208"/>
        <v/>
      </c>
      <c r="AI415" s="471" t="str">
        <f>IF($AB415&lt;&gt;"",VLOOKUP($M415,DMKH!$B$6:$F$1822,3,0),"")</f>
        <v/>
      </c>
      <c r="AJ415" s="472">
        <f t="shared" si="227"/>
        <v>0</v>
      </c>
      <c r="AK415" s="472">
        <f t="shared" si="228"/>
        <v>0</v>
      </c>
      <c r="AL415" s="473">
        <f t="shared" si="209"/>
        <v>0</v>
      </c>
      <c r="AM415" s="473" t="str">
        <f t="shared" si="210"/>
        <v/>
      </c>
      <c r="AN415" s="474" t="str">
        <f t="shared" si="211"/>
        <v/>
      </c>
      <c r="AO415" s="475" t="str">
        <f t="shared" si="212"/>
        <v/>
      </c>
      <c r="AP415" s="475" t="str">
        <f t="shared" si="213"/>
        <v/>
      </c>
      <c r="AQ415" s="475" t="str">
        <f t="shared" si="214"/>
        <v>0-</v>
      </c>
      <c r="AR415" s="475" t="str">
        <f t="shared" si="215"/>
        <v>0-</v>
      </c>
      <c r="AS415" s="475" t="str">
        <f t="shared" si="229"/>
        <v/>
      </c>
      <c r="AT415" s="475" t="str">
        <f t="shared" si="230"/>
        <v/>
      </c>
      <c r="AU415" s="475" t="str">
        <f t="shared" si="216"/>
        <v>0</v>
      </c>
      <c r="AV415" s="475" t="str">
        <f t="shared" si="217"/>
        <v>0</v>
      </c>
      <c r="AW415" s="475" t="str">
        <f t="shared" si="218"/>
        <v>0--</v>
      </c>
    </row>
    <row r="416" spans="1:49">
      <c r="A416" s="452">
        <f t="shared" si="203"/>
        <v>0</v>
      </c>
      <c r="B416" s="476"/>
      <c r="C416" s="476"/>
      <c r="D416" s="463"/>
      <c r="E416" s="463"/>
      <c r="F416" s="455"/>
      <c r="G416" s="456" t="str">
        <f t="array" ref="G416">IF(B416&lt;&gt;"",IF(AND(OR(V416=V415,W416=W415),F416=F415,K416=K415,N416=N415),G415,MAX(IF(B416=B$6:$B415,$G$6:G415))+1),"")</f>
        <v/>
      </c>
      <c r="H416" s="457" t="str">
        <f t="shared" si="204"/>
        <v/>
      </c>
      <c r="I416" s="457" t="str">
        <f t="array" ref="I416">IF(C416&lt;&gt;"",IF(AND(OR(V416=V415,W416=W415),F416=F415,K416=K415,N416=N415),I415,MAX(IF(C416=C$6:$C415,$I$6:I415))+1),"")</f>
        <v/>
      </c>
      <c r="J416" s="457" t="str">
        <f t="shared" si="205"/>
        <v/>
      </c>
      <c r="K416" s="1065"/>
      <c r="L416" s="459" t="str">
        <f>IF($K416&gt;0,VLOOKUP($K416,NV!$B$4:$C$33,2,0),"")</f>
        <v/>
      </c>
      <c r="M416" s="460"/>
      <c r="N416" s="461" t="str">
        <f t="shared" si="219"/>
        <v/>
      </c>
      <c r="O416" s="458"/>
      <c r="P416" s="458"/>
      <c r="Q416" s="461" t="str">
        <f t="shared" si="220"/>
        <v/>
      </c>
      <c r="R416" s="458"/>
      <c r="S416" s="458"/>
      <c r="T416" s="462" t="str">
        <f>IFERROR(INDEX(NX!$L$9:$L$168,MATCH($A416&amp;$P416,NX!$B$9:$B$169,0)),"")</f>
        <v/>
      </c>
      <c r="U416" s="458"/>
      <c r="V416" s="463"/>
      <c r="W416" s="463"/>
      <c r="X416" s="464"/>
      <c r="Y416" s="452" t="str">
        <f t="shared" si="221"/>
        <v/>
      </c>
      <c r="Z416" s="452" t="str">
        <f t="shared" si="222"/>
        <v/>
      </c>
      <c r="AA416" s="465" t="str">
        <f t="shared" si="206"/>
        <v>Trùng mã</v>
      </c>
      <c r="AB416" s="466"/>
      <c r="AC416" s="467">
        <f t="shared" si="207"/>
        <v>0</v>
      </c>
      <c r="AD416" s="468" t="str">
        <f t="shared" si="223"/>
        <v/>
      </c>
      <c r="AE416" s="468" t="str">
        <f t="shared" si="224"/>
        <v/>
      </c>
      <c r="AF416" s="469" t="str">
        <f t="shared" si="225"/>
        <v/>
      </c>
      <c r="AG416" s="468" t="str">
        <f t="shared" si="226"/>
        <v/>
      </c>
      <c r="AH416" s="470" t="str">
        <f t="shared" si="208"/>
        <v/>
      </c>
      <c r="AI416" s="471" t="str">
        <f>IF($AB416&lt;&gt;"",VLOOKUP($M416,DMKH!$B$6:$F$1822,3,0),"")</f>
        <v/>
      </c>
      <c r="AJ416" s="472">
        <f t="shared" si="227"/>
        <v>0</v>
      </c>
      <c r="AK416" s="472">
        <f t="shared" si="228"/>
        <v>0</v>
      </c>
      <c r="AL416" s="473">
        <f t="shared" si="209"/>
        <v>0</v>
      </c>
      <c r="AM416" s="473" t="str">
        <f t="shared" si="210"/>
        <v/>
      </c>
      <c r="AN416" s="474" t="str">
        <f t="shared" si="211"/>
        <v/>
      </c>
      <c r="AO416" s="475" t="str">
        <f t="shared" si="212"/>
        <v/>
      </c>
      <c r="AP416" s="475" t="str">
        <f t="shared" si="213"/>
        <v/>
      </c>
      <c r="AQ416" s="475" t="str">
        <f t="shared" si="214"/>
        <v>0-</v>
      </c>
      <c r="AR416" s="475" t="str">
        <f t="shared" si="215"/>
        <v>0-</v>
      </c>
      <c r="AS416" s="475" t="str">
        <f t="shared" si="229"/>
        <v/>
      </c>
      <c r="AT416" s="475" t="str">
        <f t="shared" si="230"/>
        <v/>
      </c>
      <c r="AU416" s="475" t="str">
        <f t="shared" si="216"/>
        <v>0</v>
      </c>
      <c r="AV416" s="475" t="str">
        <f t="shared" si="217"/>
        <v>0</v>
      </c>
      <c r="AW416" s="475" t="str">
        <f t="shared" si="218"/>
        <v>0--</v>
      </c>
    </row>
    <row r="417" spans="1:49">
      <c r="A417" s="452">
        <f t="shared" si="203"/>
        <v>0</v>
      </c>
      <c r="B417" s="476"/>
      <c r="C417" s="476"/>
      <c r="D417" s="463"/>
      <c r="E417" s="463"/>
      <c r="F417" s="455"/>
      <c r="G417" s="456" t="str">
        <f t="array" ref="G417">IF(B417&lt;&gt;"",IF(AND(OR(V417=V416,W417=W416),F417=F416,K417=K416,N417=N416),G416,MAX(IF(B417=B$6:$B416,$G$6:G416))+1),"")</f>
        <v/>
      </c>
      <c r="H417" s="457" t="str">
        <f t="shared" si="204"/>
        <v/>
      </c>
      <c r="I417" s="457" t="str">
        <f t="array" ref="I417">IF(C417&lt;&gt;"",IF(AND(OR(V417=V416,W417=W416),F417=F416,K417=K416,N417=N416),I416,MAX(IF(C417=C$6:$C416,$I$6:I416))+1),"")</f>
        <v/>
      </c>
      <c r="J417" s="457" t="str">
        <f t="shared" si="205"/>
        <v/>
      </c>
      <c r="K417" s="1065"/>
      <c r="L417" s="459" t="str">
        <f>IF($K417&gt;0,VLOOKUP($K417,NV!$B$4:$C$33,2,0),"")</f>
        <v/>
      </c>
      <c r="M417" s="460"/>
      <c r="N417" s="461" t="str">
        <f t="shared" si="219"/>
        <v/>
      </c>
      <c r="O417" s="458"/>
      <c r="P417" s="458"/>
      <c r="Q417" s="461" t="str">
        <f t="shared" si="220"/>
        <v/>
      </c>
      <c r="R417" s="458"/>
      <c r="S417" s="458"/>
      <c r="T417" s="462" t="str">
        <f>IFERROR(INDEX(NX!$L$9:$L$168,MATCH($A417&amp;$P417,NX!$B$9:$B$169,0)),"")</f>
        <v/>
      </c>
      <c r="U417" s="458"/>
      <c r="V417" s="463"/>
      <c r="W417" s="463"/>
      <c r="X417" s="464"/>
      <c r="Y417" s="452" t="str">
        <f t="shared" si="221"/>
        <v/>
      </c>
      <c r="Z417" s="452" t="str">
        <f t="shared" si="222"/>
        <v/>
      </c>
      <c r="AA417" s="465" t="str">
        <f t="shared" si="206"/>
        <v>Trùng mã</v>
      </c>
      <c r="AB417" s="466"/>
      <c r="AC417" s="467">
        <f t="shared" si="207"/>
        <v>0</v>
      </c>
      <c r="AD417" s="468" t="str">
        <f t="shared" si="223"/>
        <v/>
      </c>
      <c r="AE417" s="468" t="str">
        <f t="shared" si="224"/>
        <v/>
      </c>
      <c r="AF417" s="469" t="str">
        <f t="shared" si="225"/>
        <v/>
      </c>
      <c r="AG417" s="468" t="str">
        <f t="shared" si="226"/>
        <v/>
      </c>
      <c r="AH417" s="470" t="str">
        <f t="shared" si="208"/>
        <v/>
      </c>
      <c r="AI417" s="471" t="str">
        <f>IF($AB417&lt;&gt;"",VLOOKUP($M417,DMKH!$B$6:$F$1822,3,0),"")</f>
        <v/>
      </c>
      <c r="AJ417" s="472">
        <f t="shared" si="227"/>
        <v>0</v>
      </c>
      <c r="AK417" s="472">
        <f t="shared" si="228"/>
        <v>0</v>
      </c>
      <c r="AL417" s="473">
        <f t="shared" si="209"/>
        <v>0</v>
      </c>
      <c r="AM417" s="473" t="str">
        <f t="shared" si="210"/>
        <v/>
      </c>
      <c r="AN417" s="474" t="str">
        <f t="shared" si="211"/>
        <v/>
      </c>
      <c r="AO417" s="475" t="str">
        <f t="shared" si="212"/>
        <v/>
      </c>
      <c r="AP417" s="475" t="str">
        <f t="shared" si="213"/>
        <v/>
      </c>
      <c r="AQ417" s="475" t="str">
        <f t="shared" si="214"/>
        <v>0-</v>
      </c>
      <c r="AR417" s="475" t="str">
        <f t="shared" si="215"/>
        <v>0-</v>
      </c>
      <c r="AS417" s="475" t="str">
        <f t="shared" si="229"/>
        <v/>
      </c>
      <c r="AT417" s="475" t="str">
        <f t="shared" si="230"/>
        <v/>
      </c>
      <c r="AU417" s="475" t="str">
        <f t="shared" si="216"/>
        <v>0</v>
      </c>
      <c r="AV417" s="475" t="str">
        <f t="shared" si="217"/>
        <v>0</v>
      </c>
      <c r="AW417" s="475" t="str">
        <f t="shared" si="218"/>
        <v>0--</v>
      </c>
    </row>
    <row r="418" spans="1:49">
      <c r="A418" s="452">
        <f t="shared" si="203"/>
        <v>0</v>
      </c>
      <c r="B418" s="476"/>
      <c r="C418" s="476"/>
      <c r="D418" s="463"/>
      <c r="E418" s="463"/>
      <c r="F418" s="455"/>
      <c r="G418" s="456" t="str">
        <f t="array" ref="G418">IF(B418&lt;&gt;"",IF(AND(OR(V418=V417,W418=W417),F418=F417,K418=K417,N418=N417),G417,MAX(IF(B418=B$6:$B417,$G$6:G417))+1),"")</f>
        <v/>
      </c>
      <c r="H418" s="457" t="str">
        <f t="shared" si="204"/>
        <v/>
      </c>
      <c r="I418" s="457" t="str">
        <f t="array" ref="I418">IF(C418&lt;&gt;"",IF(AND(OR(V418=V417,W418=W417),F418=F417,K418=K417,N418=N417),I417,MAX(IF(C418=C$6:$C417,$I$6:I417))+1),"")</f>
        <v/>
      </c>
      <c r="J418" s="457" t="str">
        <f t="shared" si="205"/>
        <v/>
      </c>
      <c r="K418" s="1065"/>
      <c r="L418" s="459" t="str">
        <f>IF($K418&gt;0,VLOOKUP($K418,NV!$B$4:$C$33,2,0),"")</f>
        <v/>
      </c>
      <c r="M418" s="460"/>
      <c r="N418" s="461" t="str">
        <f t="shared" si="219"/>
        <v/>
      </c>
      <c r="O418" s="458"/>
      <c r="P418" s="458"/>
      <c r="Q418" s="461" t="str">
        <f t="shared" si="220"/>
        <v/>
      </c>
      <c r="R418" s="458"/>
      <c r="S418" s="458"/>
      <c r="T418" s="462" t="str">
        <f>IFERROR(INDEX(NX!$L$9:$L$168,MATCH($A418&amp;$P418,NX!$B$9:$B$169,0)),"")</f>
        <v/>
      </c>
      <c r="U418" s="458"/>
      <c r="V418" s="463"/>
      <c r="W418" s="463"/>
      <c r="X418" s="464"/>
      <c r="Y418" s="452" t="str">
        <f t="shared" si="221"/>
        <v/>
      </c>
      <c r="Z418" s="452" t="str">
        <f t="shared" si="222"/>
        <v/>
      </c>
      <c r="AA418" s="465" t="str">
        <f t="shared" si="206"/>
        <v>Trùng mã</v>
      </c>
      <c r="AB418" s="466"/>
      <c r="AC418" s="467">
        <f t="shared" si="207"/>
        <v>0</v>
      </c>
      <c r="AD418" s="468" t="str">
        <f t="shared" si="223"/>
        <v/>
      </c>
      <c r="AE418" s="468" t="str">
        <f t="shared" si="224"/>
        <v/>
      </c>
      <c r="AF418" s="469" t="str">
        <f t="shared" si="225"/>
        <v/>
      </c>
      <c r="AG418" s="468" t="str">
        <f t="shared" si="226"/>
        <v/>
      </c>
      <c r="AH418" s="470" t="str">
        <f t="shared" si="208"/>
        <v/>
      </c>
      <c r="AI418" s="471" t="str">
        <f>IF($AB418&lt;&gt;"",VLOOKUP($M418,DMKH!$B$6:$F$1822,3,0),"")</f>
        <v/>
      </c>
      <c r="AJ418" s="472">
        <f t="shared" si="227"/>
        <v>0</v>
      </c>
      <c r="AK418" s="472">
        <f t="shared" si="228"/>
        <v>0</v>
      </c>
      <c r="AL418" s="473">
        <f t="shared" si="209"/>
        <v>0</v>
      </c>
      <c r="AM418" s="473" t="str">
        <f t="shared" si="210"/>
        <v/>
      </c>
      <c r="AN418" s="474" t="str">
        <f t="shared" si="211"/>
        <v/>
      </c>
      <c r="AO418" s="475" t="str">
        <f t="shared" si="212"/>
        <v/>
      </c>
      <c r="AP418" s="475" t="str">
        <f t="shared" si="213"/>
        <v/>
      </c>
      <c r="AQ418" s="475" t="str">
        <f t="shared" si="214"/>
        <v>0-</v>
      </c>
      <c r="AR418" s="475" t="str">
        <f t="shared" si="215"/>
        <v>0-</v>
      </c>
      <c r="AS418" s="475" t="str">
        <f t="shared" si="229"/>
        <v/>
      </c>
      <c r="AT418" s="475" t="str">
        <f t="shared" si="230"/>
        <v/>
      </c>
      <c r="AU418" s="475" t="str">
        <f t="shared" si="216"/>
        <v>0</v>
      </c>
      <c r="AV418" s="475" t="str">
        <f t="shared" si="217"/>
        <v>0</v>
      </c>
      <c r="AW418" s="475" t="str">
        <f t="shared" si="218"/>
        <v>0--</v>
      </c>
    </row>
    <row r="419" spans="1:49">
      <c r="A419" s="452">
        <f t="shared" si="203"/>
        <v>0</v>
      </c>
      <c r="B419" s="476"/>
      <c r="C419" s="476"/>
      <c r="D419" s="463"/>
      <c r="E419" s="463"/>
      <c r="F419" s="455"/>
      <c r="G419" s="456" t="str">
        <f t="array" ref="G419">IF(B419&lt;&gt;"",IF(AND(OR(V419=V418,W419=W418),F419=F418,K419=K418,N419=N418),G418,MAX(IF(B419=B$6:$B418,$G$6:G418))+1),"")</f>
        <v/>
      </c>
      <c r="H419" s="457" t="str">
        <f t="shared" si="204"/>
        <v/>
      </c>
      <c r="I419" s="457" t="str">
        <f t="array" ref="I419">IF(C419&lt;&gt;"",IF(AND(OR(V419=V418,W419=W418),F419=F418,K419=K418,N419=N418),I418,MAX(IF(C419=C$6:$C418,$I$6:I418))+1),"")</f>
        <v/>
      </c>
      <c r="J419" s="457" t="str">
        <f t="shared" si="205"/>
        <v/>
      </c>
      <c r="K419" s="1065"/>
      <c r="L419" s="459" t="str">
        <f>IF($K419&gt;0,VLOOKUP($K419,NV!$B$4:$C$33,2,0),"")</f>
        <v/>
      </c>
      <c r="M419" s="460"/>
      <c r="N419" s="461" t="str">
        <f t="shared" si="219"/>
        <v/>
      </c>
      <c r="O419" s="458"/>
      <c r="P419" s="458"/>
      <c r="Q419" s="461" t="str">
        <f t="shared" si="220"/>
        <v/>
      </c>
      <c r="R419" s="458"/>
      <c r="S419" s="458"/>
      <c r="T419" s="462" t="str">
        <f>IFERROR(INDEX(NX!$L$9:$L$168,MATCH($A419&amp;$P419,NX!$B$9:$B$169,0)),"")</f>
        <v/>
      </c>
      <c r="U419" s="458"/>
      <c r="V419" s="463"/>
      <c r="W419" s="463"/>
      <c r="X419" s="464"/>
      <c r="Y419" s="452" t="str">
        <f t="shared" si="221"/>
        <v/>
      </c>
      <c r="Z419" s="452" t="str">
        <f t="shared" si="222"/>
        <v/>
      </c>
      <c r="AA419" s="465" t="str">
        <f t="shared" si="206"/>
        <v>Trùng mã</v>
      </c>
      <c r="AB419" s="466"/>
      <c r="AC419" s="467">
        <f t="shared" si="207"/>
        <v>0</v>
      </c>
      <c r="AD419" s="468" t="str">
        <f t="shared" si="223"/>
        <v/>
      </c>
      <c r="AE419" s="468" t="str">
        <f t="shared" si="224"/>
        <v/>
      </c>
      <c r="AF419" s="469" t="str">
        <f t="shared" si="225"/>
        <v/>
      </c>
      <c r="AG419" s="468" t="str">
        <f t="shared" si="226"/>
        <v/>
      </c>
      <c r="AH419" s="470" t="str">
        <f t="shared" si="208"/>
        <v/>
      </c>
      <c r="AI419" s="471" t="str">
        <f>IF($AB419&lt;&gt;"",VLOOKUP($M419,DMKH!$B$6:$F$1822,3,0),"")</f>
        <v/>
      </c>
      <c r="AJ419" s="472">
        <f t="shared" si="227"/>
        <v>0</v>
      </c>
      <c r="AK419" s="472">
        <f t="shared" si="228"/>
        <v>0</v>
      </c>
      <c r="AL419" s="473">
        <f t="shared" si="209"/>
        <v>0</v>
      </c>
      <c r="AM419" s="473" t="str">
        <f t="shared" si="210"/>
        <v/>
      </c>
      <c r="AN419" s="474" t="str">
        <f t="shared" si="211"/>
        <v/>
      </c>
      <c r="AO419" s="475" t="str">
        <f t="shared" si="212"/>
        <v/>
      </c>
      <c r="AP419" s="475" t="str">
        <f t="shared" si="213"/>
        <v/>
      </c>
      <c r="AQ419" s="475" t="str">
        <f t="shared" si="214"/>
        <v>0-</v>
      </c>
      <c r="AR419" s="475" t="str">
        <f t="shared" si="215"/>
        <v>0-</v>
      </c>
      <c r="AS419" s="475" t="str">
        <f t="shared" si="229"/>
        <v/>
      </c>
      <c r="AT419" s="475" t="str">
        <f t="shared" si="230"/>
        <v/>
      </c>
      <c r="AU419" s="475" t="str">
        <f t="shared" si="216"/>
        <v>0</v>
      </c>
      <c r="AV419" s="475" t="str">
        <f t="shared" si="217"/>
        <v>0</v>
      </c>
      <c r="AW419" s="475" t="str">
        <f t="shared" si="218"/>
        <v>0--</v>
      </c>
    </row>
    <row r="420" spans="1:49">
      <c r="A420" s="452">
        <f t="shared" si="203"/>
        <v>0</v>
      </c>
      <c r="B420" s="476"/>
      <c r="C420" s="476"/>
      <c r="D420" s="463"/>
      <c r="E420" s="463"/>
      <c r="F420" s="455"/>
      <c r="G420" s="456" t="str">
        <f t="array" ref="G420">IF(B420&lt;&gt;"",IF(AND(OR(V420=V419,W420=W419),F420=F419,K420=K419,N420=N419),G419,MAX(IF(B420=B$6:$B419,$G$6:G419))+1),"")</f>
        <v/>
      </c>
      <c r="H420" s="457" t="str">
        <f t="shared" si="204"/>
        <v/>
      </c>
      <c r="I420" s="457" t="str">
        <f t="array" ref="I420">IF(C420&lt;&gt;"",IF(AND(OR(V420=V419,W420=W419),F420=F419,K420=K419,N420=N419),I419,MAX(IF(C420=C$6:$C419,$I$6:I419))+1),"")</f>
        <v/>
      </c>
      <c r="J420" s="457" t="str">
        <f t="shared" si="205"/>
        <v/>
      </c>
      <c r="K420" s="1065"/>
      <c r="L420" s="459" t="str">
        <f>IF($K420&gt;0,VLOOKUP($K420,NV!$B$4:$C$33,2,0),"")</f>
        <v/>
      </c>
      <c r="M420" s="460"/>
      <c r="N420" s="461" t="str">
        <f t="shared" si="219"/>
        <v/>
      </c>
      <c r="O420" s="458"/>
      <c r="P420" s="458"/>
      <c r="Q420" s="461" t="str">
        <f t="shared" si="220"/>
        <v/>
      </c>
      <c r="R420" s="458"/>
      <c r="S420" s="458"/>
      <c r="T420" s="462" t="str">
        <f>IFERROR(INDEX(NX!$L$9:$L$168,MATCH($A420&amp;$P420,NX!$B$9:$B$169,0)),"")</f>
        <v/>
      </c>
      <c r="U420" s="458"/>
      <c r="V420" s="463"/>
      <c r="W420" s="463"/>
      <c r="X420" s="464"/>
      <c r="Y420" s="452" t="str">
        <f t="shared" si="221"/>
        <v/>
      </c>
      <c r="Z420" s="452" t="str">
        <f t="shared" si="222"/>
        <v/>
      </c>
      <c r="AA420" s="465" t="str">
        <f t="shared" si="206"/>
        <v>Trùng mã</v>
      </c>
      <c r="AB420" s="466"/>
      <c r="AC420" s="467">
        <f t="shared" si="207"/>
        <v>0</v>
      </c>
      <c r="AD420" s="468" t="str">
        <f t="shared" si="223"/>
        <v/>
      </c>
      <c r="AE420" s="468" t="str">
        <f t="shared" si="224"/>
        <v/>
      </c>
      <c r="AF420" s="469" t="str">
        <f t="shared" si="225"/>
        <v/>
      </c>
      <c r="AG420" s="468" t="str">
        <f t="shared" si="226"/>
        <v/>
      </c>
      <c r="AH420" s="470" t="str">
        <f t="shared" si="208"/>
        <v/>
      </c>
      <c r="AI420" s="471" t="str">
        <f>IF($AB420&lt;&gt;"",VLOOKUP($M420,DMKH!$B$6:$F$1822,3,0),"")</f>
        <v/>
      </c>
      <c r="AJ420" s="472">
        <f t="shared" si="227"/>
        <v>0</v>
      </c>
      <c r="AK420" s="472">
        <f t="shared" si="228"/>
        <v>0</v>
      </c>
      <c r="AL420" s="473">
        <f t="shared" si="209"/>
        <v>0</v>
      </c>
      <c r="AM420" s="473" t="str">
        <f t="shared" si="210"/>
        <v/>
      </c>
      <c r="AN420" s="474" t="str">
        <f t="shared" si="211"/>
        <v/>
      </c>
      <c r="AO420" s="475" t="str">
        <f t="shared" si="212"/>
        <v/>
      </c>
      <c r="AP420" s="475" t="str">
        <f t="shared" si="213"/>
        <v/>
      </c>
      <c r="AQ420" s="475" t="str">
        <f t="shared" si="214"/>
        <v>0-</v>
      </c>
      <c r="AR420" s="475" t="str">
        <f t="shared" si="215"/>
        <v>0-</v>
      </c>
      <c r="AS420" s="475" t="str">
        <f t="shared" si="229"/>
        <v/>
      </c>
      <c r="AT420" s="475" t="str">
        <f t="shared" si="230"/>
        <v/>
      </c>
      <c r="AU420" s="475" t="str">
        <f t="shared" si="216"/>
        <v>0</v>
      </c>
      <c r="AV420" s="475" t="str">
        <f t="shared" si="217"/>
        <v>0</v>
      </c>
      <c r="AW420" s="475" t="str">
        <f t="shared" si="218"/>
        <v>0--</v>
      </c>
    </row>
    <row r="421" spans="1:49">
      <c r="A421" s="452">
        <f t="shared" si="203"/>
        <v>0</v>
      </c>
      <c r="B421" s="476"/>
      <c r="C421" s="476"/>
      <c r="D421" s="463"/>
      <c r="E421" s="463"/>
      <c r="F421" s="455"/>
      <c r="G421" s="456" t="str">
        <f t="array" ref="G421">IF(B421&lt;&gt;"",IF(AND(OR(V421=V420,W421=W420),F421=F420,K421=K420,N421=N420),G420,MAX(IF(B421=B$6:$B420,$G$6:G420))+1),"")</f>
        <v/>
      </c>
      <c r="H421" s="457" t="str">
        <f t="shared" si="204"/>
        <v/>
      </c>
      <c r="I421" s="457" t="str">
        <f t="array" ref="I421">IF(C421&lt;&gt;"",IF(AND(OR(V421=V420,W421=W420),F421=F420,K421=K420,N421=N420),I420,MAX(IF(C421=C$6:$C420,$I$6:I420))+1),"")</f>
        <v/>
      </c>
      <c r="J421" s="457" t="str">
        <f t="shared" si="205"/>
        <v/>
      </c>
      <c r="K421" s="1065"/>
      <c r="L421" s="459" t="str">
        <f>IF($K421&gt;0,VLOOKUP($K421,NV!$B$4:$C$33,2,0),"")</f>
        <v/>
      </c>
      <c r="M421" s="460"/>
      <c r="N421" s="461" t="str">
        <f t="shared" si="219"/>
        <v/>
      </c>
      <c r="O421" s="458"/>
      <c r="P421" s="458"/>
      <c r="Q421" s="461" t="str">
        <f t="shared" si="220"/>
        <v/>
      </c>
      <c r="R421" s="458"/>
      <c r="S421" s="458"/>
      <c r="T421" s="462" t="str">
        <f>IFERROR(INDEX(NX!$L$9:$L$168,MATCH($A421&amp;$P421,NX!$B$9:$B$169,0)),"")</f>
        <v/>
      </c>
      <c r="U421" s="458"/>
      <c r="V421" s="463"/>
      <c r="W421" s="463"/>
      <c r="X421" s="464"/>
      <c r="Y421" s="452" t="str">
        <f t="shared" si="221"/>
        <v/>
      </c>
      <c r="Z421" s="452" t="str">
        <f t="shared" si="222"/>
        <v/>
      </c>
      <c r="AA421" s="465" t="str">
        <f t="shared" si="206"/>
        <v>Trùng mã</v>
      </c>
      <c r="AB421" s="466"/>
      <c r="AC421" s="467">
        <f t="shared" si="207"/>
        <v>0</v>
      </c>
      <c r="AD421" s="468" t="str">
        <f t="shared" si="223"/>
        <v/>
      </c>
      <c r="AE421" s="468" t="str">
        <f t="shared" si="224"/>
        <v/>
      </c>
      <c r="AF421" s="469" t="str">
        <f t="shared" si="225"/>
        <v/>
      </c>
      <c r="AG421" s="468" t="str">
        <f t="shared" si="226"/>
        <v/>
      </c>
      <c r="AH421" s="470" t="str">
        <f t="shared" si="208"/>
        <v/>
      </c>
      <c r="AI421" s="471" t="str">
        <f>IF($AB421&lt;&gt;"",VLOOKUP($M421,DMKH!$B$6:$F$1822,3,0),"")</f>
        <v/>
      </c>
      <c r="AJ421" s="472">
        <f t="shared" si="227"/>
        <v>0</v>
      </c>
      <c r="AK421" s="472">
        <f t="shared" si="228"/>
        <v>0</v>
      </c>
      <c r="AL421" s="473">
        <f t="shared" si="209"/>
        <v>0</v>
      </c>
      <c r="AM421" s="473" t="str">
        <f t="shared" si="210"/>
        <v/>
      </c>
      <c r="AN421" s="474" t="str">
        <f t="shared" si="211"/>
        <v/>
      </c>
      <c r="AO421" s="475" t="str">
        <f t="shared" si="212"/>
        <v/>
      </c>
      <c r="AP421" s="475" t="str">
        <f t="shared" si="213"/>
        <v/>
      </c>
      <c r="AQ421" s="475" t="str">
        <f t="shared" si="214"/>
        <v>0-</v>
      </c>
      <c r="AR421" s="475" t="str">
        <f t="shared" si="215"/>
        <v>0-</v>
      </c>
      <c r="AS421" s="475" t="str">
        <f t="shared" si="229"/>
        <v/>
      </c>
      <c r="AT421" s="475" t="str">
        <f t="shared" si="230"/>
        <v/>
      </c>
      <c r="AU421" s="475" t="str">
        <f t="shared" si="216"/>
        <v>0</v>
      </c>
      <c r="AV421" s="475" t="str">
        <f t="shared" si="217"/>
        <v>0</v>
      </c>
      <c r="AW421" s="475" t="str">
        <f t="shared" si="218"/>
        <v>0--</v>
      </c>
    </row>
    <row r="422" spans="1:49">
      <c r="A422" s="452">
        <f t="shared" si="203"/>
        <v>0</v>
      </c>
      <c r="B422" s="476"/>
      <c r="C422" s="476"/>
      <c r="D422" s="463"/>
      <c r="E422" s="463"/>
      <c r="F422" s="455"/>
      <c r="G422" s="456" t="str">
        <f t="array" ref="G422">IF(B422&lt;&gt;"",IF(AND(OR(V422=V421,W422=W421),F422=F421,K422=K421,N422=N421),G421,MAX(IF(B422=B$6:$B421,$G$6:G421))+1),"")</f>
        <v/>
      </c>
      <c r="H422" s="457" t="str">
        <f t="shared" si="204"/>
        <v/>
      </c>
      <c r="I422" s="457" t="str">
        <f t="array" ref="I422">IF(C422&lt;&gt;"",IF(AND(OR(V422=V421,W422=W421),F422=F421,K422=K421,N422=N421),I421,MAX(IF(C422=C$6:$C421,$I$6:I421))+1),"")</f>
        <v/>
      </c>
      <c r="J422" s="457" t="str">
        <f t="shared" si="205"/>
        <v/>
      </c>
      <c r="K422" s="1065"/>
      <c r="L422" s="459" t="str">
        <f>IF($K422&gt;0,VLOOKUP($K422,NV!$B$4:$C$33,2,0),"")</f>
        <v/>
      </c>
      <c r="M422" s="460"/>
      <c r="N422" s="461" t="str">
        <f t="shared" si="219"/>
        <v/>
      </c>
      <c r="O422" s="458"/>
      <c r="P422" s="458"/>
      <c r="Q422" s="461" t="str">
        <f t="shared" si="220"/>
        <v/>
      </c>
      <c r="R422" s="458"/>
      <c r="S422" s="458"/>
      <c r="T422" s="462" t="str">
        <f>IFERROR(INDEX(NX!$L$9:$L$168,MATCH($A422&amp;$P422,NX!$B$9:$B$169,0)),"")</f>
        <v/>
      </c>
      <c r="U422" s="458"/>
      <c r="V422" s="463"/>
      <c r="W422" s="463"/>
      <c r="X422" s="464"/>
      <c r="Y422" s="452" t="str">
        <f t="shared" si="221"/>
        <v/>
      </c>
      <c r="Z422" s="452" t="str">
        <f t="shared" si="222"/>
        <v/>
      </c>
      <c r="AA422" s="465" t="str">
        <f t="shared" si="206"/>
        <v>Trùng mã</v>
      </c>
      <c r="AB422" s="466"/>
      <c r="AC422" s="467">
        <f t="shared" si="207"/>
        <v>0</v>
      </c>
      <c r="AD422" s="468" t="str">
        <f t="shared" si="223"/>
        <v/>
      </c>
      <c r="AE422" s="468" t="str">
        <f t="shared" si="224"/>
        <v/>
      </c>
      <c r="AF422" s="469" t="str">
        <f t="shared" si="225"/>
        <v/>
      </c>
      <c r="AG422" s="468" t="str">
        <f t="shared" si="226"/>
        <v/>
      </c>
      <c r="AH422" s="470" t="str">
        <f t="shared" si="208"/>
        <v/>
      </c>
      <c r="AI422" s="471" t="str">
        <f>IF($AB422&lt;&gt;"",VLOOKUP($M422,DMKH!$B$6:$F$1822,3,0),"")</f>
        <v/>
      </c>
      <c r="AJ422" s="472">
        <f t="shared" si="227"/>
        <v>0</v>
      </c>
      <c r="AK422" s="472">
        <f t="shared" si="228"/>
        <v>0</v>
      </c>
      <c r="AL422" s="473">
        <f t="shared" si="209"/>
        <v>0</v>
      </c>
      <c r="AM422" s="473" t="str">
        <f t="shared" si="210"/>
        <v/>
      </c>
      <c r="AN422" s="474" t="str">
        <f t="shared" si="211"/>
        <v/>
      </c>
      <c r="AO422" s="475" t="str">
        <f t="shared" si="212"/>
        <v/>
      </c>
      <c r="AP422" s="475" t="str">
        <f t="shared" si="213"/>
        <v/>
      </c>
      <c r="AQ422" s="475" t="str">
        <f t="shared" si="214"/>
        <v>0-</v>
      </c>
      <c r="AR422" s="475" t="str">
        <f t="shared" si="215"/>
        <v>0-</v>
      </c>
      <c r="AS422" s="475" t="str">
        <f t="shared" si="229"/>
        <v/>
      </c>
      <c r="AT422" s="475" t="str">
        <f t="shared" si="230"/>
        <v/>
      </c>
      <c r="AU422" s="475" t="str">
        <f t="shared" si="216"/>
        <v>0</v>
      </c>
      <c r="AV422" s="475" t="str">
        <f t="shared" si="217"/>
        <v>0</v>
      </c>
      <c r="AW422" s="475" t="str">
        <f t="shared" si="218"/>
        <v>0--</v>
      </c>
    </row>
    <row r="423" spans="1:49">
      <c r="A423" s="452">
        <f t="shared" si="203"/>
        <v>0</v>
      </c>
      <c r="B423" s="476"/>
      <c r="C423" s="476"/>
      <c r="D423" s="463"/>
      <c r="E423" s="463"/>
      <c r="F423" s="455"/>
      <c r="G423" s="456" t="str">
        <f t="array" ref="G423">IF(B423&lt;&gt;"",IF(AND(OR(V423=V422,W423=W422),F423=F422,K423=K422,N423=N422),G422,MAX(IF(B423=B$6:$B422,$G$6:G422))+1),"")</f>
        <v/>
      </c>
      <c r="H423" s="457" t="str">
        <f t="shared" si="204"/>
        <v/>
      </c>
      <c r="I423" s="457" t="str">
        <f t="array" ref="I423">IF(C423&lt;&gt;"",IF(AND(OR(V423=V422,W423=W422),F423=F422,K423=K422,N423=N422),I422,MAX(IF(C423=C$6:$C422,$I$6:I422))+1),"")</f>
        <v/>
      </c>
      <c r="J423" s="457" t="str">
        <f t="shared" si="205"/>
        <v/>
      </c>
      <c r="K423" s="1065"/>
      <c r="L423" s="459" t="str">
        <f>IF($K423&gt;0,VLOOKUP($K423,NV!$B$4:$C$33,2,0),"")</f>
        <v/>
      </c>
      <c r="M423" s="460"/>
      <c r="N423" s="461" t="str">
        <f t="shared" si="219"/>
        <v/>
      </c>
      <c r="O423" s="458"/>
      <c r="P423" s="458"/>
      <c r="Q423" s="461" t="str">
        <f t="shared" si="220"/>
        <v/>
      </c>
      <c r="R423" s="458"/>
      <c r="S423" s="458"/>
      <c r="T423" s="462" t="str">
        <f>IFERROR(INDEX(NX!$L$9:$L$168,MATCH($A423&amp;$P423,NX!$B$9:$B$169,0)),"")</f>
        <v/>
      </c>
      <c r="U423" s="458"/>
      <c r="V423" s="463"/>
      <c r="W423" s="463"/>
      <c r="X423" s="464"/>
      <c r="Y423" s="452" t="str">
        <f t="shared" si="221"/>
        <v/>
      </c>
      <c r="Z423" s="452" t="str">
        <f t="shared" si="222"/>
        <v/>
      </c>
      <c r="AA423" s="465" t="str">
        <f t="shared" si="206"/>
        <v>Trùng mã</v>
      </c>
      <c r="AB423" s="466"/>
      <c r="AC423" s="467">
        <f t="shared" si="207"/>
        <v>0</v>
      </c>
      <c r="AD423" s="468" t="str">
        <f t="shared" si="223"/>
        <v/>
      </c>
      <c r="AE423" s="468" t="str">
        <f t="shared" si="224"/>
        <v/>
      </c>
      <c r="AF423" s="469" t="str">
        <f t="shared" si="225"/>
        <v/>
      </c>
      <c r="AG423" s="468" t="str">
        <f t="shared" si="226"/>
        <v/>
      </c>
      <c r="AH423" s="470" t="str">
        <f t="shared" si="208"/>
        <v/>
      </c>
      <c r="AI423" s="471" t="str">
        <f>IF($AB423&lt;&gt;"",VLOOKUP($M423,DMKH!$B$6:$F$1822,3,0),"")</f>
        <v/>
      </c>
      <c r="AJ423" s="472">
        <f t="shared" si="227"/>
        <v>0</v>
      </c>
      <c r="AK423" s="472">
        <f t="shared" si="228"/>
        <v>0</v>
      </c>
      <c r="AL423" s="473">
        <f t="shared" si="209"/>
        <v>0</v>
      </c>
      <c r="AM423" s="473" t="str">
        <f t="shared" si="210"/>
        <v/>
      </c>
      <c r="AN423" s="474" t="str">
        <f t="shared" si="211"/>
        <v/>
      </c>
      <c r="AO423" s="475" t="str">
        <f t="shared" si="212"/>
        <v/>
      </c>
      <c r="AP423" s="475" t="str">
        <f t="shared" si="213"/>
        <v/>
      </c>
      <c r="AQ423" s="475" t="str">
        <f t="shared" si="214"/>
        <v>0-</v>
      </c>
      <c r="AR423" s="475" t="str">
        <f t="shared" si="215"/>
        <v>0-</v>
      </c>
      <c r="AS423" s="475" t="str">
        <f t="shared" si="229"/>
        <v/>
      </c>
      <c r="AT423" s="475" t="str">
        <f t="shared" si="230"/>
        <v/>
      </c>
      <c r="AU423" s="475" t="str">
        <f t="shared" si="216"/>
        <v>0</v>
      </c>
      <c r="AV423" s="475" t="str">
        <f t="shared" si="217"/>
        <v>0</v>
      </c>
      <c r="AW423" s="475" t="str">
        <f t="shared" si="218"/>
        <v>0--</v>
      </c>
    </row>
    <row r="424" spans="1:49">
      <c r="A424" s="452">
        <f t="shared" si="203"/>
        <v>0</v>
      </c>
      <c r="B424" s="476"/>
      <c r="C424" s="476"/>
      <c r="D424" s="463"/>
      <c r="E424" s="463"/>
      <c r="F424" s="455"/>
      <c r="G424" s="456" t="str">
        <f t="array" ref="G424">IF(B424&lt;&gt;"",IF(AND(OR(V424=V423,W424=W423),F424=F423,K424=K423,N424=N423),G423,MAX(IF(B424=B$6:$B423,$G$6:G423))+1),"")</f>
        <v/>
      </c>
      <c r="H424" s="457" t="str">
        <f t="shared" si="204"/>
        <v/>
      </c>
      <c r="I424" s="457" t="str">
        <f t="array" ref="I424">IF(C424&lt;&gt;"",IF(AND(OR(V424=V423,W424=W423),F424=F423,K424=K423,N424=N423),I423,MAX(IF(C424=C$6:$C423,$I$6:I423))+1),"")</f>
        <v/>
      </c>
      <c r="J424" s="457" t="str">
        <f t="shared" si="205"/>
        <v/>
      </c>
      <c r="K424" s="1065"/>
      <c r="L424" s="459" t="str">
        <f>IF($K424&gt;0,VLOOKUP($K424,NV!$B$4:$C$33,2,0),"")</f>
        <v/>
      </c>
      <c r="M424" s="460"/>
      <c r="N424" s="461" t="str">
        <f t="shared" si="219"/>
        <v/>
      </c>
      <c r="O424" s="458"/>
      <c r="P424" s="458"/>
      <c r="Q424" s="461" t="str">
        <f t="shared" si="220"/>
        <v/>
      </c>
      <c r="R424" s="458"/>
      <c r="S424" s="458"/>
      <c r="T424" s="462" t="str">
        <f>IFERROR(INDEX(NX!$L$9:$L$168,MATCH($A424&amp;$P424,NX!$B$9:$B$169,0)),"")</f>
        <v/>
      </c>
      <c r="U424" s="458"/>
      <c r="V424" s="463"/>
      <c r="W424" s="463"/>
      <c r="X424" s="464"/>
      <c r="Y424" s="452" t="str">
        <f t="shared" si="221"/>
        <v/>
      </c>
      <c r="Z424" s="452" t="str">
        <f t="shared" si="222"/>
        <v/>
      </c>
      <c r="AA424" s="465" t="str">
        <f t="shared" si="206"/>
        <v>Trùng mã</v>
      </c>
      <c r="AB424" s="466"/>
      <c r="AC424" s="467">
        <f t="shared" si="207"/>
        <v>0</v>
      </c>
      <c r="AD424" s="468" t="str">
        <f t="shared" si="223"/>
        <v/>
      </c>
      <c r="AE424" s="468" t="str">
        <f t="shared" si="224"/>
        <v/>
      </c>
      <c r="AF424" s="469" t="str">
        <f t="shared" si="225"/>
        <v/>
      </c>
      <c r="AG424" s="468" t="str">
        <f t="shared" si="226"/>
        <v/>
      </c>
      <c r="AH424" s="470" t="str">
        <f t="shared" si="208"/>
        <v/>
      </c>
      <c r="AI424" s="471" t="str">
        <f>IF($AB424&lt;&gt;"",VLOOKUP($M424,DMKH!$B$6:$F$1822,3,0),"")</f>
        <v/>
      </c>
      <c r="AJ424" s="472">
        <f t="shared" si="227"/>
        <v>0</v>
      </c>
      <c r="AK424" s="472">
        <f t="shared" si="228"/>
        <v>0</v>
      </c>
      <c r="AL424" s="473">
        <f t="shared" si="209"/>
        <v>0</v>
      </c>
      <c r="AM424" s="473" t="str">
        <f t="shared" si="210"/>
        <v/>
      </c>
      <c r="AN424" s="474" t="str">
        <f t="shared" si="211"/>
        <v/>
      </c>
      <c r="AO424" s="475" t="str">
        <f t="shared" si="212"/>
        <v/>
      </c>
      <c r="AP424" s="475" t="str">
        <f t="shared" si="213"/>
        <v/>
      </c>
      <c r="AQ424" s="475" t="str">
        <f t="shared" si="214"/>
        <v>0-</v>
      </c>
      <c r="AR424" s="475" t="str">
        <f t="shared" si="215"/>
        <v>0-</v>
      </c>
      <c r="AS424" s="475" t="str">
        <f t="shared" si="229"/>
        <v/>
      </c>
      <c r="AT424" s="475" t="str">
        <f t="shared" si="230"/>
        <v/>
      </c>
      <c r="AU424" s="475" t="str">
        <f t="shared" si="216"/>
        <v>0</v>
      </c>
      <c r="AV424" s="475" t="str">
        <f t="shared" si="217"/>
        <v>0</v>
      </c>
      <c r="AW424" s="475" t="str">
        <f t="shared" si="218"/>
        <v>0--</v>
      </c>
    </row>
    <row r="425" spans="1:49">
      <c r="A425" s="452">
        <f t="shared" si="203"/>
        <v>0</v>
      </c>
      <c r="B425" s="476"/>
      <c r="C425" s="476"/>
      <c r="D425" s="463"/>
      <c r="E425" s="463"/>
      <c r="F425" s="455"/>
      <c r="G425" s="456" t="str">
        <f t="array" ref="G425">IF(B425&lt;&gt;"",IF(AND(OR(V425=V424,W425=W424),F425=F424,K425=K424,N425=N424),G424,MAX(IF(B425=B$6:$B424,$G$6:G424))+1),"")</f>
        <v/>
      </c>
      <c r="H425" s="457" t="str">
        <f t="shared" si="204"/>
        <v/>
      </c>
      <c r="I425" s="457" t="str">
        <f t="array" ref="I425">IF(C425&lt;&gt;"",IF(AND(OR(V425=V424,W425=W424),F425=F424,K425=K424,N425=N424),I424,MAX(IF(C425=C$6:$C424,$I$6:I424))+1),"")</f>
        <v/>
      </c>
      <c r="J425" s="457" t="str">
        <f t="shared" si="205"/>
        <v/>
      </c>
      <c r="K425" s="1065"/>
      <c r="L425" s="459" t="str">
        <f>IF($K425&gt;0,VLOOKUP($K425,NV!$B$4:$C$33,2,0),"")</f>
        <v/>
      </c>
      <c r="M425" s="460"/>
      <c r="N425" s="461" t="str">
        <f t="shared" si="219"/>
        <v/>
      </c>
      <c r="O425" s="458"/>
      <c r="P425" s="458"/>
      <c r="Q425" s="461" t="str">
        <f t="shared" si="220"/>
        <v/>
      </c>
      <c r="R425" s="458"/>
      <c r="S425" s="458"/>
      <c r="T425" s="462" t="str">
        <f>IFERROR(INDEX(NX!$L$9:$L$168,MATCH($A425&amp;$P425,NX!$B$9:$B$169,0)),"")</f>
        <v/>
      </c>
      <c r="U425" s="458"/>
      <c r="V425" s="463"/>
      <c r="W425" s="463"/>
      <c r="X425" s="464"/>
      <c r="Y425" s="452" t="str">
        <f t="shared" si="221"/>
        <v/>
      </c>
      <c r="Z425" s="452" t="str">
        <f t="shared" si="222"/>
        <v/>
      </c>
      <c r="AA425" s="465" t="str">
        <f t="shared" si="206"/>
        <v>Trùng mã</v>
      </c>
      <c r="AB425" s="466"/>
      <c r="AC425" s="467">
        <f t="shared" si="207"/>
        <v>0</v>
      </c>
      <c r="AD425" s="468" t="str">
        <f t="shared" si="223"/>
        <v/>
      </c>
      <c r="AE425" s="468" t="str">
        <f t="shared" si="224"/>
        <v/>
      </c>
      <c r="AF425" s="469" t="str">
        <f t="shared" si="225"/>
        <v/>
      </c>
      <c r="AG425" s="468" t="str">
        <f t="shared" si="226"/>
        <v/>
      </c>
      <c r="AH425" s="470" t="str">
        <f t="shared" si="208"/>
        <v/>
      </c>
      <c r="AI425" s="471" t="str">
        <f>IF($AB425&lt;&gt;"",VLOOKUP($M425,DMKH!$B$6:$F$1822,3,0),"")</f>
        <v/>
      </c>
      <c r="AJ425" s="472">
        <f t="shared" si="227"/>
        <v>0</v>
      </c>
      <c r="AK425" s="472">
        <f t="shared" si="228"/>
        <v>0</v>
      </c>
      <c r="AL425" s="473">
        <f t="shared" si="209"/>
        <v>0</v>
      </c>
      <c r="AM425" s="473" t="str">
        <f t="shared" si="210"/>
        <v/>
      </c>
      <c r="AN425" s="474" t="str">
        <f t="shared" si="211"/>
        <v/>
      </c>
      <c r="AO425" s="475" t="str">
        <f t="shared" si="212"/>
        <v/>
      </c>
      <c r="AP425" s="475" t="str">
        <f t="shared" si="213"/>
        <v/>
      </c>
      <c r="AQ425" s="475" t="str">
        <f t="shared" si="214"/>
        <v>0-</v>
      </c>
      <c r="AR425" s="475" t="str">
        <f t="shared" si="215"/>
        <v>0-</v>
      </c>
      <c r="AS425" s="475" t="str">
        <f t="shared" si="229"/>
        <v/>
      </c>
      <c r="AT425" s="475" t="str">
        <f t="shared" si="230"/>
        <v/>
      </c>
      <c r="AU425" s="475" t="str">
        <f t="shared" si="216"/>
        <v>0</v>
      </c>
      <c r="AV425" s="475" t="str">
        <f t="shared" si="217"/>
        <v>0</v>
      </c>
      <c r="AW425" s="475" t="str">
        <f t="shared" si="218"/>
        <v>0--</v>
      </c>
    </row>
    <row r="426" spans="1:49">
      <c r="A426" s="452">
        <f t="shared" si="203"/>
        <v>0</v>
      </c>
      <c r="B426" s="476"/>
      <c r="C426" s="476"/>
      <c r="D426" s="463"/>
      <c r="E426" s="463"/>
      <c r="F426" s="455"/>
      <c r="G426" s="456" t="str">
        <f t="array" ref="G426">IF(B426&lt;&gt;"",IF(AND(OR(V426=V425,W426=W425),F426=F425,K426=K425,N426=N425),G425,MAX(IF(B426=B$6:$B425,$G$6:G425))+1),"")</f>
        <v/>
      </c>
      <c r="H426" s="457" t="str">
        <f t="shared" si="204"/>
        <v/>
      </c>
      <c r="I426" s="457" t="str">
        <f t="array" ref="I426">IF(C426&lt;&gt;"",IF(AND(OR(V426=V425,W426=W425),F426=F425,K426=K425,N426=N425),I425,MAX(IF(C426=C$6:$C425,$I$6:I425))+1),"")</f>
        <v/>
      </c>
      <c r="J426" s="457" t="str">
        <f t="shared" si="205"/>
        <v/>
      </c>
      <c r="K426" s="1065"/>
      <c r="L426" s="459" t="str">
        <f>IF($K426&gt;0,VLOOKUP($K426,NV!$B$4:$C$33,2,0),"")</f>
        <v/>
      </c>
      <c r="M426" s="460"/>
      <c r="N426" s="461" t="str">
        <f t="shared" si="219"/>
        <v/>
      </c>
      <c r="O426" s="458"/>
      <c r="P426" s="458"/>
      <c r="Q426" s="461" t="str">
        <f t="shared" si="220"/>
        <v/>
      </c>
      <c r="R426" s="458"/>
      <c r="S426" s="458"/>
      <c r="T426" s="462" t="str">
        <f>IFERROR(INDEX(NX!$L$9:$L$168,MATCH($A426&amp;$P426,NX!$B$9:$B$169,0)),"")</f>
        <v/>
      </c>
      <c r="U426" s="458"/>
      <c r="V426" s="463"/>
      <c r="W426" s="463"/>
      <c r="X426" s="464"/>
      <c r="Y426" s="452" t="str">
        <f t="shared" si="221"/>
        <v/>
      </c>
      <c r="Z426" s="452" t="str">
        <f t="shared" si="222"/>
        <v/>
      </c>
      <c r="AA426" s="465" t="str">
        <f t="shared" si="206"/>
        <v>Trùng mã</v>
      </c>
      <c r="AB426" s="466"/>
      <c r="AC426" s="467">
        <f t="shared" si="207"/>
        <v>0</v>
      </c>
      <c r="AD426" s="468" t="str">
        <f t="shared" si="223"/>
        <v/>
      </c>
      <c r="AE426" s="468" t="str">
        <f t="shared" si="224"/>
        <v/>
      </c>
      <c r="AF426" s="469" t="str">
        <f t="shared" si="225"/>
        <v/>
      </c>
      <c r="AG426" s="468" t="str">
        <f t="shared" si="226"/>
        <v/>
      </c>
      <c r="AH426" s="470" t="str">
        <f t="shared" si="208"/>
        <v/>
      </c>
      <c r="AI426" s="471" t="str">
        <f>IF($AB426&lt;&gt;"",VLOOKUP($M426,DMKH!$B$6:$F$1822,3,0),"")</f>
        <v/>
      </c>
      <c r="AJ426" s="472">
        <f t="shared" si="227"/>
        <v>0</v>
      </c>
      <c r="AK426" s="472">
        <f t="shared" si="228"/>
        <v>0</v>
      </c>
      <c r="AL426" s="473">
        <f t="shared" si="209"/>
        <v>0</v>
      </c>
      <c r="AM426" s="473" t="str">
        <f t="shared" si="210"/>
        <v/>
      </c>
      <c r="AN426" s="474" t="str">
        <f t="shared" si="211"/>
        <v/>
      </c>
      <c r="AO426" s="475" t="str">
        <f t="shared" si="212"/>
        <v/>
      </c>
      <c r="AP426" s="475" t="str">
        <f t="shared" si="213"/>
        <v/>
      </c>
      <c r="AQ426" s="475" t="str">
        <f t="shared" si="214"/>
        <v>0-</v>
      </c>
      <c r="AR426" s="475" t="str">
        <f t="shared" si="215"/>
        <v>0-</v>
      </c>
      <c r="AS426" s="475" t="str">
        <f t="shared" si="229"/>
        <v/>
      </c>
      <c r="AT426" s="475" t="str">
        <f t="shared" si="230"/>
        <v/>
      </c>
      <c r="AU426" s="475" t="str">
        <f t="shared" si="216"/>
        <v>0</v>
      </c>
      <c r="AV426" s="475" t="str">
        <f t="shared" si="217"/>
        <v>0</v>
      </c>
      <c r="AW426" s="475" t="str">
        <f t="shared" si="218"/>
        <v>0--</v>
      </c>
    </row>
    <row r="427" spans="1:49">
      <c r="A427" s="452">
        <f t="shared" ref="A427:A490" si="231">IF(D427&gt;0,MONTH(D427),0)</f>
        <v>0</v>
      </c>
      <c r="B427" s="476"/>
      <c r="C427" s="476"/>
      <c r="D427" s="463"/>
      <c r="E427" s="463"/>
      <c r="F427" s="455"/>
      <c r="G427" s="456" t="str">
        <f t="array" ref="G427">IF(B427&lt;&gt;"",IF(AND(OR(V427=V426,W427=W426),F427=F426,K427=K426,N427=N426),G426,MAX(IF(B427=B$6:$B426,$G$6:G426))+1),"")</f>
        <v/>
      </c>
      <c r="H427" s="457" t="str">
        <f t="shared" si="204"/>
        <v/>
      </c>
      <c r="I427" s="457" t="str">
        <f t="array" ref="I427">IF(C427&lt;&gt;"",IF(AND(OR(V427=V426,W427=W426),F427=F426,K427=K426,N427=N426),I426,MAX(IF(C427=C$6:$C426,$I$6:I426))+1),"")</f>
        <v/>
      </c>
      <c r="J427" s="457" t="str">
        <f t="shared" si="205"/>
        <v/>
      </c>
      <c r="K427" s="1065"/>
      <c r="L427" s="459" t="str">
        <f>IF($K427&gt;0,VLOOKUP($K427,NV!$B$4:$C$33,2,0),"")</f>
        <v/>
      </c>
      <c r="M427" s="460"/>
      <c r="N427" s="461" t="str">
        <f t="shared" si="219"/>
        <v/>
      </c>
      <c r="O427" s="458"/>
      <c r="P427" s="458"/>
      <c r="Q427" s="461" t="str">
        <f t="shared" si="220"/>
        <v/>
      </c>
      <c r="R427" s="458"/>
      <c r="S427" s="458"/>
      <c r="T427" s="462" t="str">
        <f>IFERROR(INDEX(NX!$L$9:$L$168,MATCH($A427&amp;$P427,NX!$B$9:$B$169,0)),"")</f>
        <v/>
      </c>
      <c r="U427" s="458"/>
      <c r="V427" s="463"/>
      <c r="W427" s="463"/>
      <c r="X427" s="464"/>
      <c r="Y427" s="452" t="str">
        <f t="shared" si="221"/>
        <v/>
      </c>
      <c r="Z427" s="452" t="str">
        <f t="shared" si="222"/>
        <v/>
      </c>
      <c r="AA427" s="465" t="str">
        <f t="shared" si="206"/>
        <v>Trùng mã</v>
      </c>
      <c r="AB427" s="466"/>
      <c r="AC427" s="467">
        <f t="shared" si="207"/>
        <v>0</v>
      </c>
      <c r="AD427" s="468" t="str">
        <f t="shared" si="223"/>
        <v/>
      </c>
      <c r="AE427" s="468" t="str">
        <f t="shared" si="224"/>
        <v/>
      </c>
      <c r="AF427" s="469" t="str">
        <f t="shared" si="225"/>
        <v/>
      </c>
      <c r="AG427" s="468" t="str">
        <f t="shared" si="226"/>
        <v/>
      </c>
      <c r="AH427" s="470" t="str">
        <f t="shared" si="208"/>
        <v/>
      </c>
      <c r="AI427" s="471" t="str">
        <f>IF($AB427&lt;&gt;"",VLOOKUP($M427,DMKH!$B$6:$F$1822,3,0),"")</f>
        <v/>
      </c>
      <c r="AJ427" s="472">
        <f t="shared" si="227"/>
        <v>0</v>
      </c>
      <c r="AK427" s="472">
        <f t="shared" si="228"/>
        <v>0</v>
      </c>
      <c r="AL427" s="473">
        <f t="shared" si="209"/>
        <v>0</v>
      </c>
      <c r="AM427" s="473" t="str">
        <f t="shared" si="210"/>
        <v/>
      </c>
      <c r="AN427" s="474" t="str">
        <f t="shared" si="211"/>
        <v/>
      </c>
      <c r="AO427" s="475" t="str">
        <f t="shared" si="212"/>
        <v/>
      </c>
      <c r="AP427" s="475" t="str">
        <f t="shared" si="213"/>
        <v/>
      </c>
      <c r="AQ427" s="475" t="str">
        <f t="shared" si="214"/>
        <v>0-</v>
      </c>
      <c r="AR427" s="475" t="str">
        <f t="shared" si="215"/>
        <v>0-</v>
      </c>
      <c r="AS427" s="475" t="str">
        <f t="shared" si="229"/>
        <v/>
      </c>
      <c r="AT427" s="475" t="str">
        <f t="shared" si="230"/>
        <v/>
      </c>
      <c r="AU427" s="475" t="str">
        <f t="shared" si="216"/>
        <v>0</v>
      </c>
      <c r="AV427" s="475" t="str">
        <f t="shared" si="217"/>
        <v>0</v>
      </c>
      <c r="AW427" s="475" t="str">
        <f t="shared" si="218"/>
        <v>0--</v>
      </c>
    </row>
    <row r="428" spans="1:49">
      <c r="A428" s="452">
        <f t="shared" si="231"/>
        <v>0</v>
      </c>
      <c r="B428" s="476"/>
      <c r="C428" s="476"/>
      <c r="D428" s="463"/>
      <c r="E428" s="463"/>
      <c r="F428" s="455"/>
      <c r="G428" s="456" t="str">
        <f t="array" ref="G428">IF(B428&lt;&gt;"",IF(AND(OR(V428=V427,W428=W427),F428=F427,K428=K427,N428=N427),G427,MAX(IF(B428=B$6:$B427,$G$6:G427))+1),"")</f>
        <v/>
      </c>
      <c r="H428" s="457" t="str">
        <f t="shared" si="204"/>
        <v/>
      </c>
      <c r="I428" s="457" t="str">
        <f t="array" ref="I428">IF(C428&lt;&gt;"",IF(AND(OR(V428=V427,W428=W427),F428=F427,K428=K427,N428=N427),I427,MAX(IF(C428=C$6:$C427,$I$6:I427))+1),"")</f>
        <v/>
      </c>
      <c r="J428" s="457" t="str">
        <f t="shared" si="205"/>
        <v/>
      </c>
      <c r="K428" s="1065"/>
      <c r="L428" s="459" t="str">
        <f>IF($K428&gt;0,VLOOKUP($K428,NV!$B$4:$C$33,2,0),"")</f>
        <v/>
      </c>
      <c r="M428" s="460"/>
      <c r="N428" s="461" t="str">
        <f t="shared" si="219"/>
        <v/>
      </c>
      <c r="O428" s="458"/>
      <c r="P428" s="458"/>
      <c r="Q428" s="461" t="str">
        <f t="shared" si="220"/>
        <v/>
      </c>
      <c r="R428" s="458"/>
      <c r="S428" s="458"/>
      <c r="T428" s="462" t="str">
        <f>IFERROR(INDEX(NX!$L$9:$L$168,MATCH($A428&amp;$P428,NX!$B$9:$B$169,0)),"")</f>
        <v/>
      </c>
      <c r="U428" s="458"/>
      <c r="V428" s="463"/>
      <c r="W428" s="463"/>
      <c r="X428" s="464"/>
      <c r="Y428" s="452" t="str">
        <f t="shared" si="221"/>
        <v/>
      </c>
      <c r="Z428" s="452" t="str">
        <f t="shared" si="222"/>
        <v/>
      </c>
      <c r="AA428" s="465" t="str">
        <f t="shared" si="206"/>
        <v>Trùng mã</v>
      </c>
      <c r="AB428" s="466"/>
      <c r="AC428" s="467">
        <f t="shared" si="207"/>
        <v>0</v>
      </c>
      <c r="AD428" s="468" t="str">
        <f t="shared" si="223"/>
        <v/>
      </c>
      <c r="AE428" s="468" t="str">
        <f t="shared" si="224"/>
        <v/>
      </c>
      <c r="AF428" s="469" t="str">
        <f t="shared" si="225"/>
        <v/>
      </c>
      <c r="AG428" s="468" t="str">
        <f t="shared" si="226"/>
        <v/>
      </c>
      <c r="AH428" s="470" t="str">
        <f t="shared" si="208"/>
        <v/>
      </c>
      <c r="AI428" s="471" t="str">
        <f>IF($AB428&lt;&gt;"",VLOOKUP($M428,DMKH!$B$6:$F$1822,3,0),"")</f>
        <v/>
      </c>
      <c r="AJ428" s="472">
        <f t="shared" si="227"/>
        <v>0</v>
      </c>
      <c r="AK428" s="472">
        <f t="shared" si="228"/>
        <v>0</v>
      </c>
      <c r="AL428" s="473">
        <f t="shared" si="209"/>
        <v>0</v>
      </c>
      <c r="AM428" s="473" t="str">
        <f t="shared" si="210"/>
        <v/>
      </c>
      <c r="AN428" s="474" t="str">
        <f t="shared" si="211"/>
        <v/>
      </c>
      <c r="AO428" s="475" t="str">
        <f t="shared" si="212"/>
        <v/>
      </c>
      <c r="AP428" s="475" t="str">
        <f t="shared" si="213"/>
        <v/>
      </c>
      <c r="AQ428" s="475" t="str">
        <f t="shared" si="214"/>
        <v>0-</v>
      </c>
      <c r="AR428" s="475" t="str">
        <f t="shared" si="215"/>
        <v>0-</v>
      </c>
      <c r="AS428" s="475" t="str">
        <f t="shared" si="229"/>
        <v/>
      </c>
      <c r="AT428" s="475" t="str">
        <f t="shared" si="230"/>
        <v/>
      </c>
      <c r="AU428" s="475" t="str">
        <f t="shared" si="216"/>
        <v>0</v>
      </c>
      <c r="AV428" s="475" t="str">
        <f t="shared" si="217"/>
        <v>0</v>
      </c>
      <c r="AW428" s="475" t="str">
        <f t="shared" si="218"/>
        <v>0--</v>
      </c>
    </row>
    <row r="429" spans="1:49">
      <c r="A429" s="452">
        <f t="shared" si="231"/>
        <v>0</v>
      </c>
      <c r="B429" s="476"/>
      <c r="C429" s="476"/>
      <c r="D429" s="463"/>
      <c r="E429" s="463"/>
      <c r="F429" s="455"/>
      <c r="G429" s="456" t="str">
        <f t="array" ref="G429">IF(B429&lt;&gt;"",IF(AND(OR(V429=V428,W429=W428),F429=F428,K429=K428,N429=N428),G428,MAX(IF(B429=B$6:$B428,$G$6:G428))+1),"")</f>
        <v/>
      </c>
      <c r="H429" s="457" t="str">
        <f t="shared" si="204"/>
        <v/>
      </c>
      <c r="I429" s="457" t="str">
        <f t="array" ref="I429">IF(C429&lt;&gt;"",IF(AND(OR(V429=V428,W429=W428),F429=F428,K429=K428,N429=N428),I428,MAX(IF(C429=C$6:$C428,$I$6:I428))+1),"")</f>
        <v/>
      </c>
      <c r="J429" s="457" t="str">
        <f t="shared" si="205"/>
        <v/>
      </c>
      <c r="K429" s="1065"/>
      <c r="L429" s="459" t="str">
        <f>IF($K429&gt;0,VLOOKUP($K429,NV!$B$4:$C$33,2,0),"")</f>
        <v/>
      </c>
      <c r="M429" s="460"/>
      <c r="N429" s="461" t="str">
        <f t="shared" si="219"/>
        <v/>
      </c>
      <c r="O429" s="458"/>
      <c r="P429" s="458"/>
      <c r="Q429" s="461" t="str">
        <f t="shared" si="220"/>
        <v/>
      </c>
      <c r="R429" s="458"/>
      <c r="S429" s="458"/>
      <c r="T429" s="462" t="str">
        <f>IFERROR(INDEX(NX!$L$9:$L$168,MATCH($A429&amp;$P429,NX!$B$9:$B$169,0)),"")</f>
        <v/>
      </c>
      <c r="U429" s="458"/>
      <c r="V429" s="463"/>
      <c r="W429" s="463"/>
      <c r="X429" s="464"/>
      <c r="Y429" s="452" t="str">
        <f t="shared" si="221"/>
        <v/>
      </c>
      <c r="Z429" s="452" t="str">
        <f t="shared" si="222"/>
        <v/>
      </c>
      <c r="AA429" s="465" t="str">
        <f t="shared" si="206"/>
        <v>Trùng mã</v>
      </c>
      <c r="AB429" s="466"/>
      <c r="AC429" s="467">
        <f t="shared" si="207"/>
        <v>0</v>
      </c>
      <c r="AD429" s="468" t="str">
        <f t="shared" si="223"/>
        <v/>
      </c>
      <c r="AE429" s="468" t="str">
        <f t="shared" si="224"/>
        <v/>
      </c>
      <c r="AF429" s="469" t="str">
        <f t="shared" si="225"/>
        <v/>
      </c>
      <c r="AG429" s="468" t="str">
        <f t="shared" si="226"/>
        <v/>
      </c>
      <c r="AH429" s="470" t="str">
        <f t="shared" si="208"/>
        <v/>
      </c>
      <c r="AI429" s="471" t="str">
        <f>IF($AB429&lt;&gt;"",VLOOKUP($M429,DMKH!$B$6:$F$1822,3,0),"")</f>
        <v/>
      </c>
      <c r="AJ429" s="472">
        <f t="shared" si="227"/>
        <v>0</v>
      </c>
      <c r="AK429" s="472">
        <f t="shared" si="228"/>
        <v>0</v>
      </c>
      <c r="AL429" s="473">
        <f t="shared" si="209"/>
        <v>0</v>
      </c>
      <c r="AM429" s="473" t="str">
        <f t="shared" si="210"/>
        <v/>
      </c>
      <c r="AN429" s="474" t="str">
        <f t="shared" si="211"/>
        <v/>
      </c>
      <c r="AO429" s="475" t="str">
        <f t="shared" si="212"/>
        <v/>
      </c>
      <c r="AP429" s="475" t="str">
        <f t="shared" si="213"/>
        <v/>
      </c>
      <c r="AQ429" s="475" t="str">
        <f t="shared" si="214"/>
        <v>0-</v>
      </c>
      <c r="AR429" s="475" t="str">
        <f t="shared" si="215"/>
        <v>0-</v>
      </c>
      <c r="AS429" s="475" t="str">
        <f t="shared" si="229"/>
        <v/>
      </c>
      <c r="AT429" s="475" t="str">
        <f t="shared" si="230"/>
        <v/>
      </c>
      <c r="AU429" s="475" t="str">
        <f t="shared" si="216"/>
        <v>0</v>
      </c>
      <c r="AV429" s="475" t="str">
        <f t="shared" si="217"/>
        <v>0</v>
      </c>
      <c r="AW429" s="475" t="str">
        <f t="shared" si="218"/>
        <v>0--</v>
      </c>
    </row>
    <row r="430" spans="1:49">
      <c r="A430" s="452">
        <f t="shared" si="231"/>
        <v>0</v>
      </c>
      <c r="B430" s="476"/>
      <c r="C430" s="476"/>
      <c r="D430" s="463"/>
      <c r="E430" s="463"/>
      <c r="F430" s="455"/>
      <c r="G430" s="456" t="str">
        <f t="array" ref="G430">IF(B430&lt;&gt;"",IF(AND(OR(V430=V429,W430=W429),F430=F429,K430=K429,N430=N429),G429,MAX(IF(B430=B$6:$B429,$G$6:G429))+1),"")</f>
        <v/>
      </c>
      <c r="H430" s="457" t="str">
        <f t="shared" si="204"/>
        <v/>
      </c>
      <c r="I430" s="457" t="str">
        <f t="array" ref="I430">IF(C430&lt;&gt;"",IF(AND(OR(V430=V429,W430=W429),F430=F429,K430=K429,N430=N429),I429,MAX(IF(C430=C$6:$C429,$I$6:I429))+1),"")</f>
        <v/>
      </c>
      <c r="J430" s="457" t="str">
        <f t="shared" si="205"/>
        <v/>
      </c>
      <c r="K430" s="1065"/>
      <c r="L430" s="459" t="str">
        <f>IF($K430&gt;0,VLOOKUP($K430,NV!$B$4:$C$33,2,0),"")</f>
        <v/>
      </c>
      <c r="M430" s="460"/>
      <c r="N430" s="461" t="str">
        <f t="shared" si="219"/>
        <v/>
      </c>
      <c r="O430" s="458"/>
      <c r="P430" s="458"/>
      <c r="Q430" s="461" t="str">
        <f t="shared" si="220"/>
        <v/>
      </c>
      <c r="R430" s="458"/>
      <c r="S430" s="458"/>
      <c r="T430" s="462" t="str">
        <f>IFERROR(INDEX(NX!$L$9:$L$168,MATCH($A430&amp;$P430,NX!$B$9:$B$169,0)),"")</f>
        <v/>
      </c>
      <c r="U430" s="458"/>
      <c r="V430" s="463"/>
      <c r="W430" s="463"/>
      <c r="X430" s="464"/>
      <c r="Y430" s="452" t="str">
        <f t="shared" si="221"/>
        <v/>
      </c>
      <c r="Z430" s="452" t="str">
        <f t="shared" si="222"/>
        <v/>
      </c>
      <c r="AA430" s="465" t="str">
        <f t="shared" si="206"/>
        <v>Trùng mã</v>
      </c>
      <c r="AB430" s="466"/>
      <c r="AC430" s="467">
        <f t="shared" si="207"/>
        <v>0</v>
      </c>
      <c r="AD430" s="468" t="str">
        <f t="shared" si="223"/>
        <v/>
      </c>
      <c r="AE430" s="468" t="str">
        <f t="shared" si="224"/>
        <v/>
      </c>
      <c r="AF430" s="469" t="str">
        <f t="shared" si="225"/>
        <v/>
      </c>
      <c r="AG430" s="468" t="str">
        <f t="shared" si="226"/>
        <v/>
      </c>
      <c r="AH430" s="470" t="str">
        <f t="shared" si="208"/>
        <v/>
      </c>
      <c r="AI430" s="471" t="str">
        <f>IF($AB430&lt;&gt;"",VLOOKUP($M430,DMKH!$B$6:$F$1822,3,0),"")</f>
        <v/>
      </c>
      <c r="AJ430" s="472">
        <f t="shared" si="227"/>
        <v>0</v>
      </c>
      <c r="AK430" s="472">
        <f t="shared" si="228"/>
        <v>0</v>
      </c>
      <c r="AL430" s="473">
        <f t="shared" si="209"/>
        <v>0</v>
      </c>
      <c r="AM430" s="473" t="str">
        <f t="shared" si="210"/>
        <v/>
      </c>
      <c r="AN430" s="474" t="str">
        <f t="shared" si="211"/>
        <v/>
      </c>
      <c r="AO430" s="475" t="str">
        <f t="shared" si="212"/>
        <v/>
      </c>
      <c r="AP430" s="475" t="str">
        <f t="shared" si="213"/>
        <v/>
      </c>
      <c r="AQ430" s="475" t="str">
        <f t="shared" si="214"/>
        <v>0-</v>
      </c>
      <c r="AR430" s="475" t="str">
        <f t="shared" si="215"/>
        <v>0-</v>
      </c>
      <c r="AS430" s="475" t="str">
        <f t="shared" si="229"/>
        <v/>
      </c>
      <c r="AT430" s="475" t="str">
        <f t="shared" si="230"/>
        <v/>
      </c>
      <c r="AU430" s="475" t="str">
        <f t="shared" si="216"/>
        <v>0</v>
      </c>
      <c r="AV430" s="475" t="str">
        <f t="shared" si="217"/>
        <v>0</v>
      </c>
      <c r="AW430" s="475" t="str">
        <f t="shared" si="218"/>
        <v>0--</v>
      </c>
    </row>
    <row r="431" spans="1:49">
      <c r="A431" s="452">
        <f t="shared" si="231"/>
        <v>0</v>
      </c>
      <c r="B431" s="476"/>
      <c r="C431" s="476"/>
      <c r="D431" s="463"/>
      <c r="E431" s="463"/>
      <c r="F431" s="455"/>
      <c r="G431" s="456" t="str">
        <f t="array" ref="G431">IF(B431&lt;&gt;"",IF(AND(OR(V431=V430,W431=W430),F431=F430,K431=K430,N431=N430),G430,MAX(IF(B431=B$6:$B430,$G$6:G430))+1),"")</f>
        <v/>
      </c>
      <c r="H431" s="457" t="str">
        <f t="shared" si="204"/>
        <v/>
      </c>
      <c r="I431" s="457" t="str">
        <f t="array" ref="I431">IF(C431&lt;&gt;"",IF(AND(OR(V431=V430,W431=W430),F431=F430,K431=K430,N431=N430),I430,MAX(IF(C431=C$6:$C430,$I$6:I430))+1),"")</f>
        <v/>
      </c>
      <c r="J431" s="457" t="str">
        <f t="shared" si="205"/>
        <v/>
      </c>
      <c r="K431" s="1065"/>
      <c r="L431" s="459" t="str">
        <f>IF($K431&gt;0,VLOOKUP($K431,NV!$B$4:$C$33,2,0),"")</f>
        <v/>
      </c>
      <c r="M431" s="460"/>
      <c r="N431" s="461" t="str">
        <f t="shared" si="219"/>
        <v/>
      </c>
      <c r="O431" s="458"/>
      <c r="P431" s="458"/>
      <c r="Q431" s="461" t="str">
        <f t="shared" si="220"/>
        <v/>
      </c>
      <c r="R431" s="458"/>
      <c r="S431" s="458"/>
      <c r="T431" s="462" t="str">
        <f>IFERROR(INDEX(NX!$L$9:$L$168,MATCH($A431&amp;$P431,NX!$B$9:$B$169,0)),"")</f>
        <v/>
      </c>
      <c r="U431" s="458"/>
      <c r="V431" s="463"/>
      <c r="W431" s="463"/>
      <c r="X431" s="464"/>
      <c r="Y431" s="452" t="str">
        <f t="shared" si="221"/>
        <v/>
      </c>
      <c r="Z431" s="452" t="str">
        <f t="shared" si="222"/>
        <v/>
      </c>
      <c r="AA431" s="465" t="str">
        <f t="shared" si="206"/>
        <v>Trùng mã</v>
      </c>
      <c r="AB431" s="466"/>
      <c r="AC431" s="467">
        <f t="shared" si="207"/>
        <v>0</v>
      </c>
      <c r="AD431" s="468" t="str">
        <f t="shared" si="223"/>
        <v/>
      </c>
      <c r="AE431" s="468" t="str">
        <f t="shared" si="224"/>
        <v/>
      </c>
      <c r="AF431" s="469" t="str">
        <f t="shared" si="225"/>
        <v/>
      </c>
      <c r="AG431" s="468" t="str">
        <f t="shared" si="226"/>
        <v/>
      </c>
      <c r="AH431" s="470" t="str">
        <f t="shared" si="208"/>
        <v/>
      </c>
      <c r="AI431" s="471" t="str">
        <f>IF($AB431&lt;&gt;"",VLOOKUP($M431,DMKH!$B$6:$F$1822,3,0),"")</f>
        <v/>
      </c>
      <c r="AJ431" s="472">
        <f t="shared" si="227"/>
        <v>0</v>
      </c>
      <c r="AK431" s="472">
        <f t="shared" si="228"/>
        <v>0</v>
      </c>
      <c r="AL431" s="473">
        <f t="shared" si="209"/>
        <v>0</v>
      </c>
      <c r="AM431" s="473" t="str">
        <f t="shared" si="210"/>
        <v/>
      </c>
      <c r="AN431" s="474" t="str">
        <f t="shared" si="211"/>
        <v/>
      </c>
      <c r="AO431" s="475" t="str">
        <f t="shared" si="212"/>
        <v/>
      </c>
      <c r="AP431" s="475" t="str">
        <f t="shared" si="213"/>
        <v/>
      </c>
      <c r="AQ431" s="475" t="str">
        <f t="shared" si="214"/>
        <v>0-</v>
      </c>
      <c r="AR431" s="475" t="str">
        <f t="shared" si="215"/>
        <v>0-</v>
      </c>
      <c r="AS431" s="475" t="str">
        <f t="shared" si="229"/>
        <v/>
      </c>
      <c r="AT431" s="475" t="str">
        <f t="shared" si="230"/>
        <v/>
      </c>
      <c r="AU431" s="475" t="str">
        <f t="shared" si="216"/>
        <v>0</v>
      </c>
      <c r="AV431" s="475" t="str">
        <f t="shared" si="217"/>
        <v>0</v>
      </c>
      <c r="AW431" s="475" t="str">
        <f t="shared" si="218"/>
        <v>0--</v>
      </c>
    </row>
    <row r="432" spans="1:49">
      <c r="A432" s="452">
        <f t="shared" si="231"/>
        <v>0</v>
      </c>
      <c r="B432" s="476"/>
      <c r="C432" s="476"/>
      <c r="D432" s="463"/>
      <c r="E432" s="463"/>
      <c r="F432" s="455"/>
      <c r="G432" s="456" t="str">
        <f t="array" ref="G432">IF(B432&lt;&gt;"",IF(AND(OR(V432=V431,W432=W431),F432=F431,K432=K431,N432=N431),G431,MAX(IF(B432=B$6:$B431,$G$6:G431))+1),"")</f>
        <v/>
      </c>
      <c r="H432" s="457" t="str">
        <f t="shared" si="204"/>
        <v/>
      </c>
      <c r="I432" s="457" t="str">
        <f t="array" ref="I432">IF(C432&lt;&gt;"",IF(AND(OR(V432=V431,W432=W431),F432=F431,K432=K431,N432=N431),I431,MAX(IF(C432=C$6:$C431,$I$6:I431))+1),"")</f>
        <v/>
      </c>
      <c r="J432" s="457" t="str">
        <f t="shared" si="205"/>
        <v/>
      </c>
      <c r="K432" s="1065"/>
      <c r="L432" s="459" t="str">
        <f>IF($K432&gt;0,VLOOKUP($K432,NV!$B$4:$C$33,2,0),"")</f>
        <v/>
      </c>
      <c r="M432" s="460"/>
      <c r="N432" s="461" t="str">
        <f t="shared" si="219"/>
        <v/>
      </c>
      <c r="O432" s="458"/>
      <c r="P432" s="458"/>
      <c r="Q432" s="461" t="str">
        <f t="shared" si="220"/>
        <v/>
      </c>
      <c r="R432" s="458"/>
      <c r="S432" s="458"/>
      <c r="T432" s="462" t="str">
        <f>IFERROR(INDEX(NX!$L$9:$L$168,MATCH($A432&amp;$P432,NX!$B$9:$B$169,0)),"")</f>
        <v/>
      </c>
      <c r="U432" s="458"/>
      <c r="V432" s="463"/>
      <c r="W432" s="463"/>
      <c r="X432" s="464"/>
      <c r="Y432" s="452" t="str">
        <f t="shared" si="221"/>
        <v/>
      </c>
      <c r="Z432" s="452" t="str">
        <f t="shared" si="222"/>
        <v/>
      </c>
      <c r="AA432" s="465" t="str">
        <f t="shared" si="206"/>
        <v>Trùng mã</v>
      </c>
      <c r="AB432" s="466"/>
      <c r="AC432" s="467">
        <f t="shared" si="207"/>
        <v>0</v>
      </c>
      <c r="AD432" s="468" t="str">
        <f t="shared" si="223"/>
        <v/>
      </c>
      <c r="AE432" s="468" t="str">
        <f t="shared" si="224"/>
        <v/>
      </c>
      <c r="AF432" s="469" t="str">
        <f t="shared" si="225"/>
        <v/>
      </c>
      <c r="AG432" s="468" t="str">
        <f t="shared" si="226"/>
        <v/>
      </c>
      <c r="AH432" s="470" t="str">
        <f t="shared" si="208"/>
        <v/>
      </c>
      <c r="AI432" s="471" t="str">
        <f>IF($AB432&lt;&gt;"",VLOOKUP($M432,DMKH!$B$6:$F$1822,3,0),"")</f>
        <v/>
      </c>
      <c r="AJ432" s="472">
        <f t="shared" si="227"/>
        <v>0</v>
      </c>
      <c r="AK432" s="472">
        <f t="shared" si="228"/>
        <v>0</v>
      </c>
      <c r="AL432" s="473">
        <f t="shared" si="209"/>
        <v>0</v>
      </c>
      <c r="AM432" s="473" t="str">
        <f t="shared" si="210"/>
        <v/>
      </c>
      <c r="AN432" s="474" t="str">
        <f t="shared" si="211"/>
        <v/>
      </c>
      <c r="AO432" s="475" t="str">
        <f t="shared" si="212"/>
        <v/>
      </c>
      <c r="AP432" s="475" t="str">
        <f t="shared" si="213"/>
        <v/>
      </c>
      <c r="AQ432" s="475" t="str">
        <f t="shared" si="214"/>
        <v>0-</v>
      </c>
      <c r="AR432" s="475" t="str">
        <f t="shared" si="215"/>
        <v>0-</v>
      </c>
      <c r="AS432" s="475" t="str">
        <f t="shared" si="229"/>
        <v/>
      </c>
      <c r="AT432" s="475" t="str">
        <f t="shared" si="230"/>
        <v/>
      </c>
      <c r="AU432" s="475" t="str">
        <f t="shared" si="216"/>
        <v>0</v>
      </c>
      <c r="AV432" s="475" t="str">
        <f t="shared" si="217"/>
        <v>0</v>
      </c>
      <c r="AW432" s="475" t="str">
        <f t="shared" si="218"/>
        <v>0--</v>
      </c>
    </row>
    <row r="433" spans="1:49">
      <c r="A433" s="452">
        <f t="shared" si="231"/>
        <v>0</v>
      </c>
      <c r="B433" s="476"/>
      <c r="C433" s="476"/>
      <c r="D433" s="463"/>
      <c r="E433" s="463"/>
      <c r="F433" s="455"/>
      <c r="G433" s="456" t="str">
        <f t="array" ref="G433">IF(B433&lt;&gt;"",IF(AND(OR(V433=V432,W433=W432),F433=F432,K433=K432,N433=N432),G432,MAX(IF(B433=B$6:$B432,$G$6:G432))+1),"")</f>
        <v/>
      </c>
      <c r="H433" s="457" t="str">
        <f t="shared" si="204"/>
        <v/>
      </c>
      <c r="I433" s="457" t="str">
        <f t="array" ref="I433">IF(C433&lt;&gt;"",IF(AND(OR(V433=V432,W433=W432),F433=F432,K433=K432,N433=N432),I432,MAX(IF(C433=C$6:$C432,$I$6:I432))+1),"")</f>
        <v/>
      </c>
      <c r="J433" s="457" t="str">
        <f t="shared" si="205"/>
        <v/>
      </c>
      <c r="K433" s="1065"/>
      <c r="L433" s="459" t="str">
        <f>IF($K433&gt;0,VLOOKUP($K433,NV!$B$4:$C$33,2,0),"")</f>
        <v/>
      </c>
      <c r="M433" s="460"/>
      <c r="N433" s="461" t="str">
        <f t="shared" si="219"/>
        <v/>
      </c>
      <c r="O433" s="458"/>
      <c r="P433" s="458"/>
      <c r="Q433" s="461" t="str">
        <f t="shared" si="220"/>
        <v/>
      </c>
      <c r="R433" s="458"/>
      <c r="S433" s="458"/>
      <c r="T433" s="462" t="str">
        <f>IFERROR(INDEX(NX!$L$9:$L$168,MATCH($A433&amp;$P433,NX!$B$9:$B$169,0)),"")</f>
        <v/>
      </c>
      <c r="U433" s="458"/>
      <c r="V433" s="463"/>
      <c r="W433" s="463"/>
      <c r="X433" s="464"/>
      <c r="Y433" s="452" t="str">
        <f t="shared" si="221"/>
        <v/>
      </c>
      <c r="Z433" s="452" t="str">
        <f t="shared" si="222"/>
        <v/>
      </c>
      <c r="AA433" s="465" t="str">
        <f t="shared" si="206"/>
        <v>Trùng mã</v>
      </c>
      <c r="AB433" s="466"/>
      <c r="AC433" s="467">
        <f t="shared" si="207"/>
        <v>0</v>
      </c>
      <c r="AD433" s="468" t="str">
        <f t="shared" si="223"/>
        <v/>
      </c>
      <c r="AE433" s="468" t="str">
        <f t="shared" si="224"/>
        <v/>
      </c>
      <c r="AF433" s="469" t="str">
        <f t="shared" si="225"/>
        <v/>
      </c>
      <c r="AG433" s="468" t="str">
        <f t="shared" si="226"/>
        <v/>
      </c>
      <c r="AH433" s="470" t="str">
        <f t="shared" si="208"/>
        <v/>
      </c>
      <c r="AI433" s="471" t="str">
        <f>IF($AB433&lt;&gt;"",VLOOKUP($M433,DMKH!$B$6:$F$1822,3,0),"")</f>
        <v/>
      </c>
      <c r="AJ433" s="472">
        <f t="shared" si="227"/>
        <v>0</v>
      </c>
      <c r="AK433" s="472">
        <f t="shared" si="228"/>
        <v>0</v>
      </c>
      <c r="AL433" s="473">
        <f t="shared" si="209"/>
        <v>0</v>
      </c>
      <c r="AM433" s="473" t="str">
        <f t="shared" si="210"/>
        <v/>
      </c>
      <c r="AN433" s="474" t="str">
        <f t="shared" si="211"/>
        <v/>
      </c>
      <c r="AO433" s="475" t="str">
        <f t="shared" si="212"/>
        <v/>
      </c>
      <c r="AP433" s="475" t="str">
        <f t="shared" si="213"/>
        <v/>
      </c>
      <c r="AQ433" s="475" t="str">
        <f t="shared" si="214"/>
        <v>0-</v>
      </c>
      <c r="AR433" s="475" t="str">
        <f t="shared" si="215"/>
        <v>0-</v>
      </c>
      <c r="AS433" s="475" t="str">
        <f t="shared" si="229"/>
        <v/>
      </c>
      <c r="AT433" s="475" t="str">
        <f t="shared" si="230"/>
        <v/>
      </c>
      <c r="AU433" s="475" t="str">
        <f t="shared" si="216"/>
        <v>0</v>
      </c>
      <c r="AV433" s="475" t="str">
        <f t="shared" si="217"/>
        <v>0</v>
      </c>
      <c r="AW433" s="475" t="str">
        <f t="shared" si="218"/>
        <v>0--</v>
      </c>
    </row>
    <row r="434" spans="1:49">
      <c r="A434" s="452">
        <f t="shared" si="231"/>
        <v>0</v>
      </c>
      <c r="B434" s="476"/>
      <c r="C434" s="476"/>
      <c r="D434" s="463"/>
      <c r="E434" s="463"/>
      <c r="F434" s="455"/>
      <c r="G434" s="456" t="str">
        <f t="array" ref="G434">IF(B434&lt;&gt;"",IF(AND(OR(V434=V433,W434=W433),F434=F433,K434=K433,N434=N433),G433,MAX(IF(B434=B$6:$B433,$G$6:G433))+1),"")</f>
        <v/>
      </c>
      <c r="H434" s="457" t="str">
        <f t="shared" si="204"/>
        <v/>
      </c>
      <c r="I434" s="457" t="str">
        <f t="array" ref="I434">IF(C434&lt;&gt;"",IF(AND(OR(V434=V433,W434=W433),F434=F433,K434=K433,N434=N433),I433,MAX(IF(C434=C$6:$C433,$I$6:I433))+1),"")</f>
        <v/>
      </c>
      <c r="J434" s="457" t="str">
        <f t="shared" si="205"/>
        <v/>
      </c>
      <c r="K434" s="1065"/>
      <c r="L434" s="459" t="str">
        <f>IF($K434&gt;0,VLOOKUP($K434,NV!$B$4:$C$33,2,0),"")</f>
        <v/>
      </c>
      <c r="M434" s="460"/>
      <c r="N434" s="461" t="str">
        <f t="shared" si="219"/>
        <v/>
      </c>
      <c r="O434" s="458"/>
      <c r="P434" s="458"/>
      <c r="Q434" s="461" t="str">
        <f t="shared" si="220"/>
        <v/>
      </c>
      <c r="R434" s="458"/>
      <c r="S434" s="458"/>
      <c r="T434" s="462" t="str">
        <f>IFERROR(INDEX(NX!$L$9:$L$168,MATCH($A434&amp;$P434,NX!$B$9:$B$169,0)),"")</f>
        <v/>
      </c>
      <c r="U434" s="458"/>
      <c r="V434" s="463"/>
      <c r="W434" s="463"/>
      <c r="X434" s="464"/>
      <c r="Y434" s="452" t="str">
        <f t="shared" si="221"/>
        <v/>
      </c>
      <c r="Z434" s="452" t="str">
        <f t="shared" si="222"/>
        <v/>
      </c>
      <c r="AA434" s="465" t="str">
        <f t="shared" si="206"/>
        <v>Trùng mã</v>
      </c>
      <c r="AB434" s="466"/>
      <c r="AC434" s="467">
        <f t="shared" si="207"/>
        <v>0</v>
      </c>
      <c r="AD434" s="468" t="str">
        <f t="shared" si="223"/>
        <v/>
      </c>
      <c r="AE434" s="468" t="str">
        <f t="shared" si="224"/>
        <v/>
      </c>
      <c r="AF434" s="469" t="str">
        <f t="shared" si="225"/>
        <v/>
      </c>
      <c r="AG434" s="468" t="str">
        <f t="shared" si="226"/>
        <v/>
      </c>
      <c r="AH434" s="470" t="str">
        <f t="shared" si="208"/>
        <v/>
      </c>
      <c r="AI434" s="471" t="str">
        <f>IF($AB434&lt;&gt;"",VLOOKUP($M434,DMKH!$B$6:$F$1822,3,0),"")</f>
        <v/>
      </c>
      <c r="AJ434" s="472">
        <f t="shared" si="227"/>
        <v>0</v>
      </c>
      <c r="AK434" s="472">
        <f t="shared" si="228"/>
        <v>0</v>
      </c>
      <c r="AL434" s="473">
        <f t="shared" si="209"/>
        <v>0</v>
      </c>
      <c r="AM434" s="473" t="str">
        <f t="shared" si="210"/>
        <v/>
      </c>
      <c r="AN434" s="474" t="str">
        <f t="shared" si="211"/>
        <v/>
      </c>
      <c r="AO434" s="475" t="str">
        <f t="shared" si="212"/>
        <v/>
      </c>
      <c r="AP434" s="475" t="str">
        <f t="shared" si="213"/>
        <v/>
      </c>
      <c r="AQ434" s="475" t="str">
        <f t="shared" si="214"/>
        <v>0-</v>
      </c>
      <c r="AR434" s="475" t="str">
        <f t="shared" si="215"/>
        <v>0-</v>
      </c>
      <c r="AS434" s="475" t="str">
        <f t="shared" si="229"/>
        <v/>
      </c>
      <c r="AT434" s="475" t="str">
        <f t="shared" si="230"/>
        <v/>
      </c>
      <c r="AU434" s="475" t="str">
        <f t="shared" si="216"/>
        <v>0</v>
      </c>
      <c r="AV434" s="475" t="str">
        <f t="shared" si="217"/>
        <v>0</v>
      </c>
      <c r="AW434" s="475" t="str">
        <f t="shared" si="218"/>
        <v>0--</v>
      </c>
    </row>
    <row r="435" spans="1:49">
      <c r="A435" s="452">
        <f t="shared" si="231"/>
        <v>0</v>
      </c>
      <c r="B435" s="476"/>
      <c r="C435" s="476"/>
      <c r="D435" s="463"/>
      <c r="E435" s="463"/>
      <c r="F435" s="455"/>
      <c r="G435" s="456" t="str">
        <f t="array" ref="G435">IF(B435&lt;&gt;"",IF(AND(OR(V435=V434,W435=W434),F435=F434,K435=K434,N435=N434),G434,MAX(IF(B435=B$6:$B434,$G$6:G434))+1),"")</f>
        <v/>
      </c>
      <c r="H435" s="457" t="str">
        <f t="shared" si="204"/>
        <v/>
      </c>
      <c r="I435" s="457" t="str">
        <f t="array" ref="I435">IF(C435&lt;&gt;"",IF(AND(OR(V435=V434,W435=W434),F435=F434,K435=K434,N435=N434),I434,MAX(IF(C435=C$6:$C434,$I$6:I434))+1),"")</f>
        <v/>
      </c>
      <c r="J435" s="457" t="str">
        <f t="shared" si="205"/>
        <v/>
      </c>
      <c r="K435" s="1065"/>
      <c r="L435" s="459" t="str">
        <f>IF($K435&gt;0,VLOOKUP($K435,NV!$B$4:$C$33,2,0),"")</f>
        <v/>
      </c>
      <c r="M435" s="460"/>
      <c r="N435" s="461" t="str">
        <f t="shared" si="219"/>
        <v/>
      </c>
      <c r="O435" s="458"/>
      <c r="P435" s="458"/>
      <c r="Q435" s="461" t="str">
        <f t="shared" si="220"/>
        <v/>
      </c>
      <c r="R435" s="458"/>
      <c r="S435" s="458"/>
      <c r="T435" s="462" t="str">
        <f>IFERROR(INDEX(NX!$L$9:$L$168,MATCH($A435&amp;$P435,NX!$B$9:$B$169,0)),"")</f>
        <v/>
      </c>
      <c r="U435" s="458"/>
      <c r="V435" s="463"/>
      <c r="W435" s="463"/>
      <c r="X435" s="464"/>
      <c r="Y435" s="452" t="str">
        <f t="shared" si="221"/>
        <v/>
      </c>
      <c r="Z435" s="452" t="str">
        <f t="shared" si="222"/>
        <v/>
      </c>
      <c r="AA435" s="465" t="str">
        <f t="shared" si="206"/>
        <v>Trùng mã</v>
      </c>
      <c r="AB435" s="466"/>
      <c r="AC435" s="467">
        <f t="shared" si="207"/>
        <v>0</v>
      </c>
      <c r="AD435" s="468" t="str">
        <f t="shared" si="223"/>
        <v/>
      </c>
      <c r="AE435" s="468" t="str">
        <f t="shared" si="224"/>
        <v/>
      </c>
      <c r="AF435" s="469" t="str">
        <f t="shared" si="225"/>
        <v/>
      </c>
      <c r="AG435" s="468" t="str">
        <f t="shared" si="226"/>
        <v/>
      </c>
      <c r="AH435" s="470" t="str">
        <f t="shared" si="208"/>
        <v/>
      </c>
      <c r="AI435" s="471" t="str">
        <f>IF($AB435&lt;&gt;"",VLOOKUP($M435,DMKH!$B$6:$F$1822,3,0),"")</f>
        <v/>
      </c>
      <c r="AJ435" s="472">
        <f t="shared" si="227"/>
        <v>0</v>
      </c>
      <c r="AK435" s="472">
        <f t="shared" si="228"/>
        <v>0</v>
      </c>
      <c r="AL435" s="473">
        <f t="shared" si="209"/>
        <v>0</v>
      </c>
      <c r="AM435" s="473" t="str">
        <f t="shared" si="210"/>
        <v/>
      </c>
      <c r="AN435" s="474" t="str">
        <f t="shared" si="211"/>
        <v/>
      </c>
      <c r="AO435" s="475" t="str">
        <f t="shared" si="212"/>
        <v/>
      </c>
      <c r="AP435" s="475" t="str">
        <f t="shared" si="213"/>
        <v/>
      </c>
      <c r="AQ435" s="475" t="str">
        <f t="shared" si="214"/>
        <v>0-</v>
      </c>
      <c r="AR435" s="475" t="str">
        <f t="shared" si="215"/>
        <v>0-</v>
      </c>
      <c r="AS435" s="475" t="str">
        <f t="shared" si="229"/>
        <v/>
      </c>
      <c r="AT435" s="475" t="str">
        <f t="shared" si="230"/>
        <v/>
      </c>
      <c r="AU435" s="475" t="str">
        <f t="shared" si="216"/>
        <v>0</v>
      </c>
      <c r="AV435" s="475" t="str">
        <f t="shared" si="217"/>
        <v>0</v>
      </c>
      <c r="AW435" s="475" t="str">
        <f t="shared" si="218"/>
        <v>0--</v>
      </c>
    </row>
    <row r="436" spans="1:49">
      <c r="A436" s="452">
        <f t="shared" si="231"/>
        <v>0</v>
      </c>
      <c r="B436" s="476"/>
      <c r="C436" s="476"/>
      <c r="D436" s="463"/>
      <c r="E436" s="463"/>
      <c r="F436" s="455"/>
      <c r="G436" s="456" t="str">
        <f t="array" ref="G436">IF(B436&lt;&gt;"",IF(AND(OR(V436=V435,W436=W435),F436=F435,K436=K435,N436=N435),G435,MAX(IF(B436=B$6:$B435,$G$6:G435))+1),"")</f>
        <v/>
      </c>
      <c r="H436" s="457" t="str">
        <f t="shared" si="204"/>
        <v/>
      </c>
      <c r="I436" s="457" t="str">
        <f t="array" ref="I436">IF(C436&lt;&gt;"",IF(AND(OR(V436=V435,W436=W435),F436=F435,K436=K435,N436=N435),I435,MAX(IF(C436=C$6:$C435,$I$6:I435))+1),"")</f>
        <v/>
      </c>
      <c r="J436" s="457" t="str">
        <f t="shared" si="205"/>
        <v/>
      </c>
      <c r="K436" s="1065"/>
      <c r="L436" s="459" t="str">
        <f>IF($K436&gt;0,VLOOKUP($K436,NV!$B$4:$C$33,2,0),"")</f>
        <v/>
      </c>
      <c r="M436" s="460"/>
      <c r="N436" s="461" t="str">
        <f t="shared" si="219"/>
        <v/>
      </c>
      <c r="O436" s="458"/>
      <c r="P436" s="458"/>
      <c r="Q436" s="461" t="str">
        <f t="shared" si="220"/>
        <v/>
      </c>
      <c r="R436" s="458"/>
      <c r="S436" s="458"/>
      <c r="T436" s="462" t="str">
        <f>IFERROR(INDEX(NX!$L$9:$L$168,MATCH($A436&amp;$P436,NX!$B$9:$B$169,0)),"")</f>
        <v/>
      </c>
      <c r="U436" s="458"/>
      <c r="V436" s="463"/>
      <c r="W436" s="463"/>
      <c r="X436" s="464"/>
      <c r="Y436" s="452" t="str">
        <f t="shared" si="221"/>
        <v/>
      </c>
      <c r="Z436" s="452" t="str">
        <f t="shared" si="222"/>
        <v/>
      </c>
      <c r="AA436" s="465" t="str">
        <f t="shared" si="206"/>
        <v>Trùng mã</v>
      </c>
      <c r="AB436" s="466"/>
      <c r="AC436" s="467">
        <f t="shared" si="207"/>
        <v>0</v>
      </c>
      <c r="AD436" s="468" t="str">
        <f t="shared" si="223"/>
        <v/>
      </c>
      <c r="AE436" s="468" t="str">
        <f t="shared" si="224"/>
        <v/>
      </c>
      <c r="AF436" s="469" t="str">
        <f t="shared" si="225"/>
        <v/>
      </c>
      <c r="AG436" s="468" t="str">
        <f t="shared" si="226"/>
        <v/>
      </c>
      <c r="AH436" s="470" t="str">
        <f t="shared" si="208"/>
        <v/>
      </c>
      <c r="AI436" s="471" t="str">
        <f>IF($AB436&lt;&gt;"",VLOOKUP($M436,DMKH!$B$6:$F$1822,3,0),"")</f>
        <v/>
      </c>
      <c r="AJ436" s="472">
        <f t="shared" si="227"/>
        <v>0</v>
      </c>
      <c r="AK436" s="472">
        <f t="shared" si="228"/>
        <v>0</v>
      </c>
      <c r="AL436" s="473">
        <f t="shared" si="209"/>
        <v>0</v>
      </c>
      <c r="AM436" s="473" t="str">
        <f t="shared" si="210"/>
        <v/>
      </c>
      <c r="AN436" s="474" t="str">
        <f t="shared" si="211"/>
        <v/>
      </c>
      <c r="AO436" s="475" t="str">
        <f t="shared" si="212"/>
        <v/>
      </c>
      <c r="AP436" s="475" t="str">
        <f t="shared" si="213"/>
        <v/>
      </c>
      <c r="AQ436" s="475" t="str">
        <f t="shared" si="214"/>
        <v>0-</v>
      </c>
      <c r="AR436" s="475" t="str">
        <f t="shared" si="215"/>
        <v>0-</v>
      </c>
      <c r="AS436" s="475" t="str">
        <f t="shared" si="229"/>
        <v/>
      </c>
      <c r="AT436" s="475" t="str">
        <f t="shared" si="230"/>
        <v/>
      </c>
      <c r="AU436" s="475" t="str">
        <f t="shared" si="216"/>
        <v>0</v>
      </c>
      <c r="AV436" s="475" t="str">
        <f t="shared" si="217"/>
        <v>0</v>
      </c>
      <c r="AW436" s="475" t="str">
        <f t="shared" si="218"/>
        <v>0--</v>
      </c>
    </row>
    <row r="437" spans="1:49">
      <c r="A437" s="452">
        <f t="shared" si="231"/>
        <v>0</v>
      </c>
      <c r="B437" s="476"/>
      <c r="C437" s="476"/>
      <c r="D437" s="463"/>
      <c r="E437" s="463"/>
      <c r="F437" s="455"/>
      <c r="G437" s="456" t="str">
        <f t="array" ref="G437">IF(B437&lt;&gt;"",IF(AND(OR(V437=V436,W437=W436),F437=F436,K437=K436,N437=N436),G436,MAX(IF(B437=B$6:$B436,$G$6:G436))+1),"")</f>
        <v/>
      </c>
      <c r="H437" s="457" t="str">
        <f t="shared" si="204"/>
        <v/>
      </c>
      <c r="I437" s="457" t="str">
        <f t="array" ref="I437">IF(C437&lt;&gt;"",IF(AND(OR(V437=V436,W437=W436),F437=F436,K437=K436,N437=N436),I436,MAX(IF(C437=C$6:$C436,$I$6:I436))+1),"")</f>
        <v/>
      </c>
      <c r="J437" s="457" t="str">
        <f t="shared" si="205"/>
        <v/>
      </c>
      <c r="K437" s="1065"/>
      <c r="L437" s="459" t="str">
        <f>IF($K437&gt;0,VLOOKUP($K437,NV!$B$4:$C$33,2,0),"")</f>
        <v/>
      </c>
      <c r="M437" s="460"/>
      <c r="N437" s="461" t="str">
        <f t="shared" si="219"/>
        <v/>
      </c>
      <c r="O437" s="458"/>
      <c r="P437" s="458"/>
      <c r="Q437" s="461" t="str">
        <f t="shared" si="220"/>
        <v/>
      </c>
      <c r="R437" s="458"/>
      <c r="S437" s="458"/>
      <c r="T437" s="462" t="str">
        <f>IFERROR(INDEX(NX!$L$9:$L$168,MATCH($A437&amp;$P437,NX!$B$9:$B$169,0)),"")</f>
        <v/>
      </c>
      <c r="U437" s="458"/>
      <c r="V437" s="463"/>
      <c r="W437" s="463"/>
      <c r="X437" s="464"/>
      <c r="Y437" s="452" t="str">
        <f t="shared" si="221"/>
        <v/>
      </c>
      <c r="Z437" s="452" t="str">
        <f t="shared" si="222"/>
        <v/>
      </c>
      <c r="AA437" s="465" t="str">
        <f t="shared" si="206"/>
        <v>Trùng mã</v>
      </c>
      <c r="AB437" s="466"/>
      <c r="AC437" s="467">
        <f t="shared" si="207"/>
        <v>0</v>
      </c>
      <c r="AD437" s="468" t="str">
        <f t="shared" si="223"/>
        <v/>
      </c>
      <c r="AE437" s="468" t="str">
        <f t="shared" si="224"/>
        <v/>
      </c>
      <c r="AF437" s="469" t="str">
        <f t="shared" si="225"/>
        <v/>
      </c>
      <c r="AG437" s="468" t="str">
        <f t="shared" si="226"/>
        <v/>
      </c>
      <c r="AH437" s="470" t="str">
        <f t="shared" si="208"/>
        <v/>
      </c>
      <c r="AI437" s="471" t="str">
        <f>IF($AB437&lt;&gt;"",VLOOKUP($M437,DMKH!$B$6:$F$1822,3,0),"")</f>
        <v/>
      </c>
      <c r="AJ437" s="472">
        <f t="shared" si="227"/>
        <v>0</v>
      </c>
      <c r="AK437" s="472">
        <f t="shared" si="228"/>
        <v>0</v>
      </c>
      <c r="AL437" s="473">
        <f t="shared" si="209"/>
        <v>0</v>
      </c>
      <c r="AM437" s="473" t="str">
        <f t="shared" si="210"/>
        <v/>
      </c>
      <c r="AN437" s="474" t="str">
        <f t="shared" si="211"/>
        <v/>
      </c>
      <c r="AO437" s="475" t="str">
        <f t="shared" si="212"/>
        <v/>
      </c>
      <c r="AP437" s="475" t="str">
        <f t="shared" si="213"/>
        <v/>
      </c>
      <c r="AQ437" s="475" t="str">
        <f t="shared" si="214"/>
        <v>0-</v>
      </c>
      <c r="AR437" s="475" t="str">
        <f t="shared" si="215"/>
        <v>0-</v>
      </c>
      <c r="AS437" s="475" t="str">
        <f t="shared" si="229"/>
        <v/>
      </c>
      <c r="AT437" s="475" t="str">
        <f t="shared" si="230"/>
        <v/>
      </c>
      <c r="AU437" s="475" t="str">
        <f t="shared" si="216"/>
        <v>0</v>
      </c>
      <c r="AV437" s="475" t="str">
        <f t="shared" si="217"/>
        <v>0</v>
      </c>
      <c r="AW437" s="475" t="str">
        <f t="shared" si="218"/>
        <v>0--</v>
      </c>
    </row>
    <row r="438" spans="1:49">
      <c r="A438" s="452">
        <f t="shared" si="231"/>
        <v>0</v>
      </c>
      <c r="B438" s="476"/>
      <c r="C438" s="476"/>
      <c r="D438" s="463"/>
      <c r="E438" s="463"/>
      <c r="F438" s="455"/>
      <c r="G438" s="456" t="str">
        <f t="array" ref="G438">IF(B438&lt;&gt;"",IF(AND(OR(V438=V437,W438=W437),F438=F437,K438=K437,N438=N437),G437,MAX(IF(B438=B$6:$B437,$G$6:G437))+1),"")</f>
        <v/>
      </c>
      <c r="H438" s="457" t="str">
        <f t="shared" si="204"/>
        <v/>
      </c>
      <c r="I438" s="457" t="str">
        <f t="array" ref="I438">IF(C438&lt;&gt;"",IF(AND(OR(V438=V437,W438=W437),F438=F437,K438=K437,N438=N437),I437,MAX(IF(C438=C$6:$C437,$I$6:I437))+1),"")</f>
        <v/>
      </c>
      <c r="J438" s="457" t="str">
        <f t="shared" si="205"/>
        <v/>
      </c>
      <c r="K438" s="1065"/>
      <c r="L438" s="459" t="str">
        <f>IF($K438&gt;0,VLOOKUP($K438,NV!$B$4:$C$33,2,0),"")</f>
        <v/>
      </c>
      <c r="M438" s="460"/>
      <c r="N438" s="461" t="str">
        <f t="shared" si="219"/>
        <v/>
      </c>
      <c r="O438" s="458"/>
      <c r="P438" s="458"/>
      <c r="Q438" s="461" t="str">
        <f t="shared" si="220"/>
        <v/>
      </c>
      <c r="R438" s="458"/>
      <c r="S438" s="458"/>
      <c r="T438" s="462" t="str">
        <f>IFERROR(INDEX(NX!$L$9:$L$168,MATCH($A438&amp;$P438,NX!$B$9:$B$169,0)),"")</f>
        <v/>
      </c>
      <c r="U438" s="458"/>
      <c r="V438" s="463"/>
      <c r="W438" s="463"/>
      <c r="X438" s="464"/>
      <c r="Y438" s="452" t="str">
        <f t="shared" si="221"/>
        <v/>
      </c>
      <c r="Z438" s="452" t="str">
        <f t="shared" si="222"/>
        <v/>
      </c>
      <c r="AA438" s="465" t="str">
        <f t="shared" si="206"/>
        <v>Trùng mã</v>
      </c>
      <c r="AB438" s="466"/>
      <c r="AC438" s="467">
        <f t="shared" si="207"/>
        <v>0</v>
      </c>
      <c r="AD438" s="468" t="str">
        <f t="shared" si="223"/>
        <v/>
      </c>
      <c r="AE438" s="468" t="str">
        <f t="shared" si="224"/>
        <v/>
      </c>
      <c r="AF438" s="469" t="str">
        <f t="shared" si="225"/>
        <v/>
      </c>
      <c r="AG438" s="468" t="str">
        <f t="shared" si="226"/>
        <v/>
      </c>
      <c r="AH438" s="470" t="str">
        <f t="shared" si="208"/>
        <v/>
      </c>
      <c r="AI438" s="471" t="str">
        <f>IF($AB438&lt;&gt;"",VLOOKUP($M438,DMKH!$B$6:$F$1822,3,0),"")</f>
        <v/>
      </c>
      <c r="AJ438" s="472">
        <f t="shared" si="227"/>
        <v>0</v>
      </c>
      <c r="AK438" s="472">
        <f t="shared" si="228"/>
        <v>0</v>
      </c>
      <c r="AL438" s="473">
        <f t="shared" si="209"/>
        <v>0</v>
      </c>
      <c r="AM438" s="473" t="str">
        <f t="shared" si="210"/>
        <v/>
      </c>
      <c r="AN438" s="474" t="str">
        <f t="shared" si="211"/>
        <v/>
      </c>
      <c r="AO438" s="475" t="str">
        <f t="shared" si="212"/>
        <v/>
      </c>
      <c r="AP438" s="475" t="str">
        <f t="shared" si="213"/>
        <v/>
      </c>
      <c r="AQ438" s="475" t="str">
        <f t="shared" si="214"/>
        <v>0-</v>
      </c>
      <c r="AR438" s="475" t="str">
        <f t="shared" si="215"/>
        <v>0-</v>
      </c>
      <c r="AS438" s="475" t="str">
        <f t="shared" si="229"/>
        <v/>
      </c>
      <c r="AT438" s="475" t="str">
        <f t="shared" si="230"/>
        <v/>
      </c>
      <c r="AU438" s="475" t="str">
        <f t="shared" si="216"/>
        <v>0</v>
      </c>
      <c r="AV438" s="475" t="str">
        <f t="shared" si="217"/>
        <v>0</v>
      </c>
      <c r="AW438" s="475" t="str">
        <f t="shared" si="218"/>
        <v>0--</v>
      </c>
    </row>
    <row r="439" spans="1:49">
      <c r="A439" s="452">
        <f t="shared" si="231"/>
        <v>0</v>
      </c>
      <c r="B439" s="476"/>
      <c r="C439" s="476"/>
      <c r="D439" s="463"/>
      <c r="E439" s="463"/>
      <c r="F439" s="455"/>
      <c r="G439" s="456" t="str">
        <f t="array" ref="G439">IF(B439&lt;&gt;"",IF(AND(OR(V439=V438,W439=W438),F439=F438,K439=K438,N439=N438),G438,MAX(IF(B439=B$6:$B438,$G$6:G438))+1),"")</f>
        <v/>
      </c>
      <c r="H439" s="457" t="str">
        <f t="shared" si="204"/>
        <v/>
      </c>
      <c r="I439" s="457" t="str">
        <f t="array" ref="I439">IF(C439&lt;&gt;"",IF(AND(OR(V439=V438,W439=W438),F439=F438,K439=K438,N439=N438),I438,MAX(IF(C439=C$6:$C438,$I$6:I438))+1),"")</f>
        <v/>
      </c>
      <c r="J439" s="457" t="str">
        <f t="shared" si="205"/>
        <v/>
      </c>
      <c r="K439" s="1065"/>
      <c r="L439" s="459" t="str">
        <f>IF($K439&gt;0,VLOOKUP($K439,NV!$B$4:$C$33,2,0),"")</f>
        <v/>
      </c>
      <c r="M439" s="460"/>
      <c r="N439" s="461" t="str">
        <f t="shared" si="219"/>
        <v/>
      </c>
      <c r="O439" s="458"/>
      <c r="P439" s="458"/>
      <c r="Q439" s="461" t="str">
        <f t="shared" si="220"/>
        <v/>
      </c>
      <c r="R439" s="458"/>
      <c r="S439" s="458"/>
      <c r="T439" s="462" t="str">
        <f>IFERROR(INDEX(NX!$L$9:$L$168,MATCH($A439&amp;$P439,NX!$B$9:$B$169,0)),"")</f>
        <v/>
      </c>
      <c r="U439" s="458"/>
      <c r="V439" s="463"/>
      <c r="W439" s="463"/>
      <c r="X439" s="464"/>
      <c r="Y439" s="452" t="str">
        <f t="shared" si="221"/>
        <v/>
      </c>
      <c r="Z439" s="452" t="str">
        <f t="shared" si="222"/>
        <v/>
      </c>
      <c r="AA439" s="465" t="str">
        <f t="shared" si="206"/>
        <v>Trùng mã</v>
      </c>
      <c r="AB439" s="466"/>
      <c r="AC439" s="467">
        <f t="shared" si="207"/>
        <v>0</v>
      </c>
      <c r="AD439" s="468" t="str">
        <f t="shared" si="223"/>
        <v/>
      </c>
      <c r="AE439" s="468" t="str">
        <f t="shared" si="224"/>
        <v/>
      </c>
      <c r="AF439" s="469" t="str">
        <f t="shared" si="225"/>
        <v/>
      </c>
      <c r="AG439" s="468" t="str">
        <f t="shared" si="226"/>
        <v/>
      </c>
      <c r="AH439" s="470" t="str">
        <f t="shared" si="208"/>
        <v/>
      </c>
      <c r="AI439" s="471" t="str">
        <f>IF($AB439&lt;&gt;"",VLOOKUP($M439,DMKH!$B$6:$F$1822,3,0),"")</f>
        <v/>
      </c>
      <c r="AJ439" s="472">
        <f t="shared" si="227"/>
        <v>0</v>
      </c>
      <c r="AK439" s="472">
        <f t="shared" si="228"/>
        <v>0</v>
      </c>
      <c r="AL439" s="473">
        <f t="shared" si="209"/>
        <v>0</v>
      </c>
      <c r="AM439" s="473" t="str">
        <f t="shared" si="210"/>
        <v/>
      </c>
      <c r="AN439" s="474" t="str">
        <f t="shared" si="211"/>
        <v/>
      </c>
      <c r="AO439" s="475" t="str">
        <f t="shared" si="212"/>
        <v/>
      </c>
      <c r="AP439" s="475" t="str">
        <f t="shared" si="213"/>
        <v/>
      </c>
      <c r="AQ439" s="475" t="str">
        <f t="shared" si="214"/>
        <v>0-</v>
      </c>
      <c r="AR439" s="475" t="str">
        <f t="shared" si="215"/>
        <v>0-</v>
      </c>
      <c r="AS439" s="475" t="str">
        <f t="shared" si="229"/>
        <v/>
      </c>
      <c r="AT439" s="475" t="str">
        <f t="shared" si="230"/>
        <v/>
      </c>
      <c r="AU439" s="475" t="str">
        <f t="shared" si="216"/>
        <v>0</v>
      </c>
      <c r="AV439" s="475" t="str">
        <f t="shared" si="217"/>
        <v>0</v>
      </c>
      <c r="AW439" s="475" t="str">
        <f t="shared" si="218"/>
        <v>0--</v>
      </c>
    </row>
    <row r="440" spans="1:49">
      <c r="A440" s="452">
        <f t="shared" si="231"/>
        <v>0</v>
      </c>
      <c r="B440" s="476"/>
      <c r="C440" s="476"/>
      <c r="D440" s="463"/>
      <c r="E440" s="463"/>
      <c r="F440" s="455"/>
      <c r="G440" s="456" t="str">
        <f t="array" ref="G440">IF(B440&lt;&gt;"",IF(AND(OR(V440=V439,W440=W439),F440=F439,K440=K439,N440=N439),G439,MAX(IF(B440=B$6:$B439,$G$6:G439))+1),"")</f>
        <v/>
      </c>
      <c r="H440" s="457" t="str">
        <f t="shared" si="204"/>
        <v/>
      </c>
      <c r="I440" s="457" t="str">
        <f t="array" ref="I440">IF(C440&lt;&gt;"",IF(AND(OR(V440=V439,W440=W439),F440=F439,K440=K439,N440=N439),I439,MAX(IF(C440=C$6:$C439,$I$6:I439))+1),"")</f>
        <v/>
      </c>
      <c r="J440" s="457" t="str">
        <f t="shared" si="205"/>
        <v/>
      </c>
      <c r="K440" s="1065"/>
      <c r="L440" s="459" t="str">
        <f>IF($K440&gt;0,VLOOKUP($K440,NV!$B$4:$C$33,2,0),"")</f>
        <v/>
      </c>
      <c r="M440" s="460"/>
      <c r="N440" s="461" t="str">
        <f t="shared" si="219"/>
        <v/>
      </c>
      <c r="O440" s="458"/>
      <c r="P440" s="458"/>
      <c r="Q440" s="461" t="str">
        <f t="shared" si="220"/>
        <v/>
      </c>
      <c r="R440" s="458"/>
      <c r="S440" s="458"/>
      <c r="T440" s="462" t="str">
        <f>IFERROR(INDEX(NX!$L$9:$L$168,MATCH($A440&amp;$P440,NX!$B$9:$B$169,0)),"")</f>
        <v/>
      </c>
      <c r="U440" s="458"/>
      <c r="V440" s="463"/>
      <c r="W440" s="463"/>
      <c r="X440" s="464"/>
      <c r="Y440" s="452" t="str">
        <f t="shared" si="221"/>
        <v/>
      </c>
      <c r="Z440" s="452" t="str">
        <f t="shared" si="222"/>
        <v/>
      </c>
      <c r="AA440" s="465" t="str">
        <f t="shared" si="206"/>
        <v>Trùng mã</v>
      </c>
      <c r="AB440" s="466"/>
      <c r="AC440" s="467">
        <f t="shared" si="207"/>
        <v>0</v>
      </c>
      <c r="AD440" s="468" t="str">
        <f t="shared" si="223"/>
        <v/>
      </c>
      <c r="AE440" s="468" t="str">
        <f t="shared" si="224"/>
        <v/>
      </c>
      <c r="AF440" s="469" t="str">
        <f t="shared" si="225"/>
        <v/>
      </c>
      <c r="AG440" s="468" t="str">
        <f t="shared" si="226"/>
        <v/>
      </c>
      <c r="AH440" s="470" t="str">
        <f t="shared" si="208"/>
        <v/>
      </c>
      <c r="AI440" s="471" t="str">
        <f>IF($AB440&lt;&gt;"",VLOOKUP($M440,DMKH!$B$6:$F$1822,3,0),"")</f>
        <v/>
      </c>
      <c r="AJ440" s="472">
        <f t="shared" si="227"/>
        <v>0</v>
      </c>
      <c r="AK440" s="472">
        <f t="shared" si="228"/>
        <v>0</v>
      </c>
      <c r="AL440" s="473">
        <f t="shared" si="209"/>
        <v>0</v>
      </c>
      <c r="AM440" s="473" t="str">
        <f t="shared" si="210"/>
        <v/>
      </c>
      <c r="AN440" s="474" t="str">
        <f t="shared" si="211"/>
        <v/>
      </c>
      <c r="AO440" s="475" t="str">
        <f t="shared" si="212"/>
        <v/>
      </c>
      <c r="AP440" s="475" t="str">
        <f t="shared" si="213"/>
        <v/>
      </c>
      <c r="AQ440" s="475" t="str">
        <f t="shared" si="214"/>
        <v>0-</v>
      </c>
      <c r="AR440" s="475" t="str">
        <f t="shared" si="215"/>
        <v>0-</v>
      </c>
      <c r="AS440" s="475" t="str">
        <f t="shared" si="229"/>
        <v/>
      </c>
      <c r="AT440" s="475" t="str">
        <f t="shared" si="230"/>
        <v/>
      </c>
      <c r="AU440" s="475" t="str">
        <f t="shared" si="216"/>
        <v>0</v>
      </c>
      <c r="AV440" s="475" t="str">
        <f t="shared" si="217"/>
        <v>0</v>
      </c>
      <c r="AW440" s="475" t="str">
        <f t="shared" si="218"/>
        <v>0--</v>
      </c>
    </row>
    <row r="441" spans="1:49">
      <c r="A441" s="452">
        <f t="shared" si="231"/>
        <v>0</v>
      </c>
      <c r="B441" s="476"/>
      <c r="C441" s="476"/>
      <c r="D441" s="463"/>
      <c r="E441" s="463"/>
      <c r="F441" s="455"/>
      <c r="G441" s="456" t="str">
        <f t="array" ref="G441">IF(B441&lt;&gt;"",IF(AND(OR(V441=V440,W441=W440),F441=F440,K441=K440,N441=N440),G440,MAX(IF(B441=B$6:$B440,$G$6:G440))+1),"")</f>
        <v/>
      </c>
      <c r="H441" s="457" t="str">
        <f t="shared" si="204"/>
        <v/>
      </c>
      <c r="I441" s="457" t="str">
        <f t="array" ref="I441">IF(C441&lt;&gt;"",IF(AND(OR(V441=V440,W441=W440),F441=F440,K441=K440,N441=N440),I440,MAX(IF(C441=C$6:$C440,$I$6:I440))+1),"")</f>
        <v/>
      </c>
      <c r="J441" s="457" t="str">
        <f t="shared" si="205"/>
        <v/>
      </c>
      <c r="K441" s="1065"/>
      <c r="L441" s="459" t="str">
        <f>IF($K441&gt;0,VLOOKUP($K441,NV!$B$4:$C$33,2,0),"")</f>
        <v/>
      </c>
      <c r="M441" s="460"/>
      <c r="N441" s="461" t="str">
        <f t="shared" si="219"/>
        <v/>
      </c>
      <c r="O441" s="458"/>
      <c r="P441" s="458"/>
      <c r="Q441" s="461" t="str">
        <f t="shared" si="220"/>
        <v/>
      </c>
      <c r="R441" s="458"/>
      <c r="S441" s="458"/>
      <c r="T441" s="462" t="str">
        <f>IFERROR(INDEX(NX!$L$9:$L$168,MATCH($A441&amp;$P441,NX!$B$9:$B$169,0)),"")</f>
        <v/>
      </c>
      <c r="U441" s="458"/>
      <c r="V441" s="463"/>
      <c r="W441" s="463"/>
      <c r="X441" s="464"/>
      <c r="Y441" s="452" t="str">
        <f t="shared" si="221"/>
        <v/>
      </c>
      <c r="Z441" s="452" t="str">
        <f t="shared" si="222"/>
        <v/>
      </c>
      <c r="AA441" s="465" t="str">
        <f t="shared" si="206"/>
        <v>Trùng mã</v>
      </c>
      <c r="AB441" s="466"/>
      <c r="AC441" s="467">
        <f t="shared" si="207"/>
        <v>0</v>
      </c>
      <c r="AD441" s="468" t="str">
        <f t="shared" si="223"/>
        <v/>
      </c>
      <c r="AE441" s="468" t="str">
        <f t="shared" si="224"/>
        <v/>
      </c>
      <c r="AF441" s="469" t="str">
        <f t="shared" si="225"/>
        <v/>
      </c>
      <c r="AG441" s="468" t="str">
        <f t="shared" si="226"/>
        <v/>
      </c>
      <c r="AH441" s="470" t="str">
        <f t="shared" si="208"/>
        <v/>
      </c>
      <c r="AI441" s="471" t="str">
        <f>IF($AB441&lt;&gt;"",VLOOKUP($M441,DMKH!$B$6:$F$1822,3,0),"")</f>
        <v/>
      </c>
      <c r="AJ441" s="472">
        <f t="shared" si="227"/>
        <v>0</v>
      </c>
      <c r="AK441" s="472">
        <f t="shared" si="228"/>
        <v>0</v>
      </c>
      <c r="AL441" s="473">
        <f t="shared" si="209"/>
        <v>0</v>
      </c>
      <c r="AM441" s="473" t="str">
        <f t="shared" si="210"/>
        <v/>
      </c>
      <c r="AN441" s="474" t="str">
        <f t="shared" si="211"/>
        <v/>
      </c>
      <c r="AO441" s="475" t="str">
        <f t="shared" si="212"/>
        <v/>
      </c>
      <c r="AP441" s="475" t="str">
        <f t="shared" si="213"/>
        <v/>
      </c>
      <c r="AQ441" s="475" t="str">
        <f t="shared" si="214"/>
        <v>0-</v>
      </c>
      <c r="AR441" s="475" t="str">
        <f t="shared" si="215"/>
        <v>0-</v>
      </c>
      <c r="AS441" s="475" t="str">
        <f t="shared" si="229"/>
        <v/>
      </c>
      <c r="AT441" s="475" t="str">
        <f t="shared" si="230"/>
        <v/>
      </c>
      <c r="AU441" s="475" t="str">
        <f t="shared" si="216"/>
        <v>0</v>
      </c>
      <c r="AV441" s="475" t="str">
        <f t="shared" si="217"/>
        <v>0</v>
      </c>
      <c r="AW441" s="475" t="str">
        <f t="shared" si="218"/>
        <v>0--</v>
      </c>
    </row>
    <row r="442" spans="1:49">
      <c r="A442" s="452">
        <f t="shared" si="231"/>
        <v>0</v>
      </c>
      <c r="B442" s="476"/>
      <c r="C442" s="476"/>
      <c r="D442" s="463"/>
      <c r="E442" s="463"/>
      <c r="F442" s="455"/>
      <c r="G442" s="456" t="str">
        <f t="array" ref="G442">IF(B442&lt;&gt;"",IF(AND(OR(V442=V441,W442=W441),F442=F441,K442=K441,N442=N441),G441,MAX(IF(B442=B$6:$B441,$G$6:G441))+1),"")</f>
        <v/>
      </c>
      <c r="H442" s="457" t="str">
        <f t="shared" si="204"/>
        <v/>
      </c>
      <c r="I442" s="457" t="str">
        <f t="array" ref="I442">IF(C442&lt;&gt;"",IF(AND(OR(V442=V441,W442=W441),F442=F441,K442=K441,N442=N441),I441,MAX(IF(C442=C$6:$C441,$I$6:I441))+1),"")</f>
        <v/>
      </c>
      <c r="J442" s="457" t="str">
        <f t="shared" si="205"/>
        <v/>
      </c>
      <c r="K442" s="1065"/>
      <c r="L442" s="459" t="str">
        <f>IF($K442&gt;0,VLOOKUP($K442,NV!$B$4:$C$33,2,0),"")</f>
        <v/>
      </c>
      <c r="M442" s="460"/>
      <c r="N442" s="461" t="str">
        <f t="shared" si="219"/>
        <v/>
      </c>
      <c r="O442" s="458"/>
      <c r="P442" s="458"/>
      <c r="Q442" s="461" t="str">
        <f t="shared" si="220"/>
        <v/>
      </c>
      <c r="R442" s="458"/>
      <c r="S442" s="458"/>
      <c r="T442" s="462" t="str">
        <f>IFERROR(INDEX(NX!$L$9:$L$168,MATCH($A442&amp;$P442,NX!$B$9:$B$169,0)),"")</f>
        <v/>
      </c>
      <c r="U442" s="458"/>
      <c r="V442" s="463"/>
      <c r="W442" s="463"/>
      <c r="X442" s="464"/>
      <c r="Y442" s="452" t="str">
        <f t="shared" si="221"/>
        <v/>
      </c>
      <c r="Z442" s="452" t="str">
        <f t="shared" si="222"/>
        <v/>
      </c>
      <c r="AA442" s="465" t="str">
        <f t="shared" si="206"/>
        <v>Trùng mã</v>
      </c>
      <c r="AB442" s="466"/>
      <c r="AC442" s="467">
        <f t="shared" si="207"/>
        <v>0</v>
      </c>
      <c r="AD442" s="468" t="str">
        <f t="shared" si="223"/>
        <v/>
      </c>
      <c r="AE442" s="468" t="str">
        <f t="shared" si="224"/>
        <v/>
      </c>
      <c r="AF442" s="469" t="str">
        <f t="shared" si="225"/>
        <v/>
      </c>
      <c r="AG442" s="468" t="str">
        <f t="shared" si="226"/>
        <v/>
      </c>
      <c r="AH442" s="470" t="str">
        <f t="shared" si="208"/>
        <v/>
      </c>
      <c r="AI442" s="471" t="str">
        <f>IF($AB442&lt;&gt;"",VLOOKUP($M442,DMKH!$B$6:$F$1822,3,0),"")</f>
        <v/>
      </c>
      <c r="AJ442" s="472">
        <f t="shared" si="227"/>
        <v>0</v>
      </c>
      <c r="AK442" s="472">
        <f t="shared" si="228"/>
        <v>0</v>
      </c>
      <c r="AL442" s="473">
        <f t="shared" si="209"/>
        <v>0</v>
      </c>
      <c r="AM442" s="473" t="str">
        <f t="shared" si="210"/>
        <v/>
      </c>
      <c r="AN442" s="474" t="str">
        <f t="shared" si="211"/>
        <v/>
      </c>
      <c r="AO442" s="475" t="str">
        <f t="shared" si="212"/>
        <v/>
      </c>
      <c r="AP442" s="475" t="str">
        <f t="shared" si="213"/>
        <v/>
      </c>
      <c r="AQ442" s="475" t="str">
        <f t="shared" si="214"/>
        <v>0-</v>
      </c>
      <c r="AR442" s="475" t="str">
        <f t="shared" si="215"/>
        <v>0-</v>
      </c>
      <c r="AS442" s="475" t="str">
        <f t="shared" si="229"/>
        <v/>
      </c>
      <c r="AT442" s="475" t="str">
        <f t="shared" si="230"/>
        <v/>
      </c>
      <c r="AU442" s="475" t="str">
        <f t="shared" si="216"/>
        <v>0</v>
      </c>
      <c r="AV442" s="475" t="str">
        <f t="shared" si="217"/>
        <v>0</v>
      </c>
      <c r="AW442" s="475" t="str">
        <f t="shared" si="218"/>
        <v>0--</v>
      </c>
    </row>
    <row r="443" spans="1:49">
      <c r="A443" s="452">
        <f t="shared" si="231"/>
        <v>0</v>
      </c>
      <c r="B443" s="476"/>
      <c r="C443" s="476"/>
      <c r="D443" s="463"/>
      <c r="E443" s="463"/>
      <c r="F443" s="455"/>
      <c r="G443" s="456" t="str">
        <f t="array" ref="G443">IF(B443&lt;&gt;"",IF(AND(OR(V443=V442,W443=W442),F443=F442,K443=K442,N443=N442),G442,MAX(IF(B443=B$6:$B442,$G$6:G442))+1),"")</f>
        <v/>
      </c>
      <c r="H443" s="457" t="str">
        <f t="shared" si="204"/>
        <v/>
      </c>
      <c r="I443" s="457" t="str">
        <f t="array" ref="I443">IF(C443&lt;&gt;"",IF(AND(OR(V443=V442,W443=W442),F443=F442,K443=K442,N443=N442),I442,MAX(IF(C443=C$6:$C442,$I$6:I442))+1),"")</f>
        <v/>
      </c>
      <c r="J443" s="457" t="str">
        <f t="shared" si="205"/>
        <v/>
      </c>
      <c r="K443" s="1065"/>
      <c r="L443" s="459" t="str">
        <f>IF($K443&gt;0,VLOOKUP($K443,NV!$B$4:$C$33,2,0),"")</f>
        <v/>
      </c>
      <c r="M443" s="460"/>
      <c r="N443" s="461" t="str">
        <f t="shared" si="219"/>
        <v/>
      </c>
      <c r="O443" s="458"/>
      <c r="P443" s="458"/>
      <c r="Q443" s="461" t="str">
        <f t="shared" si="220"/>
        <v/>
      </c>
      <c r="R443" s="458"/>
      <c r="S443" s="458"/>
      <c r="T443" s="462" t="str">
        <f>IFERROR(INDEX(NX!$L$9:$L$168,MATCH($A443&amp;$P443,NX!$B$9:$B$169,0)),"")</f>
        <v/>
      </c>
      <c r="U443" s="458"/>
      <c r="V443" s="463"/>
      <c r="W443" s="463"/>
      <c r="X443" s="464"/>
      <c r="Y443" s="452" t="str">
        <f t="shared" si="221"/>
        <v/>
      </c>
      <c r="Z443" s="452" t="str">
        <f t="shared" si="222"/>
        <v/>
      </c>
      <c r="AA443" s="465" t="str">
        <f t="shared" si="206"/>
        <v>Trùng mã</v>
      </c>
      <c r="AB443" s="466"/>
      <c r="AC443" s="467">
        <f t="shared" si="207"/>
        <v>0</v>
      </c>
      <c r="AD443" s="468" t="str">
        <f t="shared" si="223"/>
        <v/>
      </c>
      <c r="AE443" s="468" t="str">
        <f t="shared" si="224"/>
        <v/>
      </c>
      <c r="AF443" s="469" t="str">
        <f t="shared" si="225"/>
        <v/>
      </c>
      <c r="AG443" s="468" t="str">
        <f t="shared" si="226"/>
        <v/>
      </c>
      <c r="AH443" s="470" t="str">
        <f t="shared" si="208"/>
        <v/>
      </c>
      <c r="AI443" s="471" t="str">
        <f>IF($AB443&lt;&gt;"",VLOOKUP($M443,DMKH!$B$6:$F$1822,3,0),"")</f>
        <v/>
      </c>
      <c r="AJ443" s="472">
        <f t="shared" si="227"/>
        <v>0</v>
      </c>
      <c r="AK443" s="472">
        <f t="shared" si="228"/>
        <v>0</v>
      </c>
      <c r="AL443" s="473">
        <f t="shared" si="209"/>
        <v>0</v>
      </c>
      <c r="AM443" s="473" t="str">
        <f t="shared" si="210"/>
        <v/>
      </c>
      <c r="AN443" s="474" t="str">
        <f t="shared" si="211"/>
        <v/>
      </c>
      <c r="AO443" s="475" t="str">
        <f t="shared" si="212"/>
        <v/>
      </c>
      <c r="AP443" s="475" t="str">
        <f t="shared" si="213"/>
        <v/>
      </c>
      <c r="AQ443" s="475" t="str">
        <f t="shared" si="214"/>
        <v>0-</v>
      </c>
      <c r="AR443" s="475" t="str">
        <f t="shared" si="215"/>
        <v>0-</v>
      </c>
      <c r="AS443" s="475" t="str">
        <f t="shared" si="229"/>
        <v/>
      </c>
      <c r="AT443" s="475" t="str">
        <f t="shared" si="230"/>
        <v/>
      </c>
      <c r="AU443" s="475" t="str">
        <f t="shared" si="216"/>
        <v>0</v>
      </c>
      <c r="AV443" s="475" t="str">
        <f t="shared" si="217"/>
        <v>0</v>
      </c>
      <c r="AW443" s="475" t="str">
        <f t="shared" si="218"/>
        <v>0--</v>
      </c>
    </row>
    <row r="444" spans="1:49">
      <c r="A444" s="452">
        <f t="shared" si="231"/>
        <v>0</v>
      </c>
      <c r="B444" s="476"/>
      <c r="C444" s="476"/>
      <c r="D444" s="463"/>
      <c r="E444" s="463"/>
      <c r="F444" s="455"/>
      <c r="G444" s="456" t="str">
        <f t="array" ref="G444">IF(B444&lt;&gt;"",IF(AND(OR(V444=V443,W444=W443),F444=F443,K444=K443,N444=N443),G443,MAX(IF(B444=B$6:$B443,$G$6:G443))+1),"")</f>
        <v/>
      </c>
      <c r="H444" s="457" t="str">
        <f t="shared" si="204"/>
        <v/>
      </c>
      <c r="I444" s="457" t="str">
        <f t="array" ref="I444">IF(C444&lt;&gt;"",IF(AND(OR(V444=V443,W444=W443),F444=F443,K444=K443,N444=N443),I443,MAX(IF(C444=C$6:$C443,$I$6:I443))+1),"")</f>
        <v/>
      </c>
      <c r="J444" s="457" t="str">
        <f t="shared" si="205"/>
        <v/>
      </c>
      <c r="K444" s="1065"/>
      <c r="L444" s="459" t="str">
        <f>IF($K444&gt;0,VLOOKUP($K444,NV!$B$4:$C$33,2,0),"")</f>
        <v/>
      </c>
      <c r="M444" s="460"/>
      <c r="N444" s="461" t="str">
        <f t="shared" si="219"/>
        <v/>
      </c>
      <c r="O444" s="458"/>
      <c r="P444" s="458"/>
      <c r="Q444" s="461" t="str">
        <f t="shared" si="220"/>
        <v/>
      </c>
      <c r="R444" s="458"/>
      <c r="S444" s="458"/>
      <c r="T444" s="462" t="str">
        <f>IFERROR(INDEX(NX!$L$9:$L$168,MATCH($A444&amp;$P444,NX!$B$9:$B$169,0)),"")</f>
        <v/>
      </c>
      <c r="U444" s="458"/>
      <c r="V444" s="463"/>
      <c r="W444" s="463"/>
      <c r="X444" s="464"/>
      <c r="Y444" s="452" t="str">
        <f t="shared" si="221"/>
        <v/>
      </c>
      <c r="Z444" s="452" t="str">
        <f t="shared" si="222"/>
        <v/>
      </c>
      <c r="AA444" s="465" t="str">
        <f t="shared" si="206"/>
        <v>Trùng mã</v>
      </c>
      <c r="AB444" s="466"/>
      <c r="AC444" s="467">
        <f t="shared" si="207"/>
        <v>0</v>
      </c>
      <c r="AD444" s="468" t="str">
        <f t="shared" si="223"/>
        <v/>
      </c>
      <c r="AE444" s="468" t="str">
        <f t="shared" si="224"/>
        <v/>
      </c>
      <c r="AF444" s="469" t="str">
        <f t="shared" si="225"/>
        <v/>
      </c>
      <c r="AG444" s="468" t="str">
        <f t="shared" si="226"/>
        <v/>
      </c>
      <c r="AH444" s="470" t="str">
        <f t="shared" si="208"/>
        <v/>
      </c>
      <c r="AI444" s="471" t="str">
        <f>IF($AB444&lt;&gt;"",VLOOKUP($M444,DMKH!$B$6:$F$1822,3,0),"")</f>
        <v/>
      </c>
      <c r="AJ444" s="472">
        <f t="shared" si="227"/>
        <v>0</v>
      </c>
      <c r="AK444" s="472">
        <f t="shared" si="228"/>
        <v>0</v>
      </c>
      <c r="AL444" s="473">
        <f t="shared" si="209"/>
        <v>0</v>
      </c>
      <c r="AM444" s="473" t="str">
        <f t="shared" si="210"/>
        <v/>
      </c>
      <c r="AN444" s="474" t="str">
        <f t="shared" si="211"/>
        <v/>
      </c>
      <c r="AO444" s="475" t="str">
        <f t="shared" si="212"/>
        <v/>
      </c>
      <c r="AP444" s="475" t="str">
        <f t="shared" si="213"/>
        <v/>
      </c>
      <c r="AQ444" s="475" t="str">
        <f t="shared" si="214"/>
        <v>0-</v>
      </c>
      <c r="AR444" s="475" t="str">
        <f t="shared" si="215"/>
        <v>0-</v>
      </c>
      <c r="AS444" s="475" t="str">
        <f t="shared" si="229"/>
        <v/>
      </c>
      <c r="AT444" s="475" t="str">
        <f t="shared" si="230"/>
        <v/>
      </c>
      <c r="AU444" s="475" t="str">
        <f t="shared" si="216"/>
        <v>0</v>
      </c>
      <c r="AV444" s="475" t="str">
        <f t="shared" si="217"/>
        <v>0</v>
      </c>
      <c r="AW444" s="475" t="str">
        <f t="shared" si="218"/>
        <v>0--</v>
      </c>
    </row>
    <row r="445" spans="1:49">
      <c r="A445" s="452">
        <f t="shared" si="231"/>
        <v>0</v>
      </c>
      <c r="B445" s="476"/>
      <c r="C445" s="476"/>
      <c r="D445" s="463"/>
      <c r="E445" s="463"/>
      <c r="F445" s="455"/>
      <c r="G445" s="456" t="str">
        <f t="array" ref="G445">IF(B445&lt;&gt;"",IF(AND(OR(V445=V444,W445=W444),F445=F444,K445=K444,N445=N444),G444,MAX(IF(B445=B$6:$B444,$G$6:G444))+1),"")</f>
        <v/>
      </c>
      <c r="H445" s="457" t="str">
        <f t="shared" ref="H445:H508" si="232">IF(B445&lt;&gt;"",B445&amp;TEXT(G445,"000"),"")</f>
        <v/>
      </c>
      <c r="I445" s="457" t="str">
        <f t="array" ref="I445">IF(C445&lt;&gt;"",IF(AND(OR(V445=V444,W445=W444),F445=F444,K445=K444,N445=N444),I444,MAX(IF(C445=C$6:$C444,$I$6:I444))+1),"")</f>
        <v/>
      </c>
      <c r="J445" s="457" t="str">
        <f t="shared" ref="J445:J508" si="233">IF(C445&lt;&gt;"",C445&amp;TEXT(I445,"000"),"")</f>
        <v/>
      </c>
      <c r="K445" s="1065"/>
      <c r="L445" s="459" t="str">
        <f>IF($K445&gt;0,VLOOKUP($K445,NV!$B$4:$C$33,2,0),"")</f>
        <v/>
      </c>
      <c r="M445" s="460"/>
      <c r="N445" s="461" t="str">
        <f t="shared" si="219"/>
        <v/>
      </c>
      <c r="O445" s="458"/>
      <c r="P445" s="458"/>
      <c r="Q445" s="461" t="str">
        <f t="shared" si="220"/>
        <v/>
      </c>
      <c r="R445" s="458"/>
      <c r="S445" s="458"/>
      <c r="T445" s="462" t="str">
        <f>IFERROR(INDEX(NX!$L$9:$L$168,MATCH($A445&amp;$P445,NX!$B$9:$B$169,0)),"")</f>
        <v/>
      </c>
      <c r="U445" s="458"/>
      <c r="V445" s="463"/>
      <c r="W445" s="463"/>
      <c r="X445" s="464"/>
      <c r="Y445" s="452" t="str">
        <f t="shared" si="221"/>
        <v/>
      </c>
      <c r="Z445" s="452" t="str">
        <f t="shared" si="222"/>
        <v/>
      </c>
      <c r="AA445" s="465" t="str">
        <f t="shared" ref="AA445:AA508" si="234">IF(COUNTIF($H$6:$H$526,$H445)&gt;1,"Trùng mã",0)</f>
        <v>Trùng mã</v>
      </c>
      <c r="AB445" s="466"/>
      <c r="AC445" s="467">
        <f t="shared" ref="AC445:AC508" si="235">ROUND(X445*AB445,0)</f>
        <v>0</v>
      </c>
      <c r="AD445" s="468" t="str">
        <f t="shared" si="223"/>
        <v/>
      </c>
      <c r="AE445" s="468" t="str">
        <f t="shared" si="224"/>
        <v/>
      </c>
      <c r="AF445" s="469" t="str">
        <f t="shared" si="225"/>
        <v/>
      </c>
      <c r="AG445" s="468" t="str">
        <f t="shared" si="226"/>
        <v/>
      </c>
      <c r="AH445" s="470" t="str">
        <f t="shared" ref="AH445:AH508" si="236">IF(OR($AB445&lt;&gt;"",C445="nvl",C445="nhh"),$F445,"")</f>
        <v/>
      </c>
      <c r="AI445" s="471" t="str">
        <f>IF($AB445&lt;&gt;"",VLOOKUP($M445,DMKH!$B$6:$F$1822,3,0),"")</f>
        <v/>
      </c>
      <c r="AJ445" s="472">
        <f t="shared" si="227"/>
        <v>0</v>
      </c>
      <c r="AK445" s="472">
        <f t="shared" si="228"/>
        <v>0</v>
      </c>
      <c r="AL445" s="473">
        <f t="shared" ref="AL445:AL508" si="237">D445</f>
        <v>0</v>
      </c>
      <c r="AM445" s="473" t="str">
        <f t="shared" ref="AM445:AM508" si="238">IF(D445="","","Ngày "&amp;LEFT(D445,2)&amp;" tháng "&amp;MID(D445,4,2)&amp;" năm "&amp;RIGHT(D445,4))</f>
        <v/>
      </c>
      <c r="AN445" s="474" t="str">
        <f t="shared" ref="AN445:AN508" si="239">V445&amp;M445</f>
        <v/>
      </c>
      <c r="AO445" s="475" t="str">
        <f t="shared" ref="AO445:AO508" si="240">W445&amp;M445</f>
        <v/>
      </c>
      <c r="AP445" s="475" t="str">
        <f t="shared" ref="AP445:AP508" si="241">IF($AB445="","",IF(OR(MID($D445,4,2)="01",MID($D445,4,2)="02",MID($D445,4,2)="03"),"1",IF(OR(MID($D445,4,2)="04",MID($D445,4,2)="05",MID($D445,4,2)="06"),"2",IF(OR(MID($D445,4,2)="07",MID($D445,4,2)="08",MID($D445,4,2)="09"),"3",IF(OR(MID($D445,4,2)="10",MID($D445,4,2)="11",MID($D445,4,2)="12"),"4")))))</f>
        <v/>
      </c>
      <c r="AQ445" s="475" t="str">
        <f t="shared" ref="AQ445:AQ508" si="242">A445&amp;"-"&amp;V445</f>
        <v>0-</v>
      </c>
      <c r="AR445" s="475" t="str">
        <f t="shared" ref="AR445:AR508" si="243">A445&amp;"-"&amp;W445</f>
        <v>0-</v>
      </c>
      <c r="AS445" s="475" t="str">
        <f t="shared" si="229"/>
        <v/>
      </c>
      <c r="AT445" s="475" t="str">
        <f t="shared" si="230"/>
        <v/>
      </c>
      <c r="AU445" s="475" t="str">
        <f t="shared" ref="AU445:AU508" si="244">$A445&amp;$H445&amp;$U445&amp;$V445</f>
        <v>0</v>
      </c>
      <c r="AV445" s="475" t="str">
        <f t="shared" ref="AV445:AV508" si="245">$A445&amp;$U445&amp;$W445</f>
        <v>0</v>
      </c>
      <c r="AW445" s="475" t="str">
        <f t="shared" ref="AW445:AW508" si="246">$A445&amp;"-"&amp;V445&amp;"-"&amp;W445</f>
        <v>0--</v>
      </c>
    </row>
    <row r="446" spans="1:49">
      <c r="A446" s="452">
        <f t="shared" si="231"/>
        <v>0</v>
      </c>
      <c r="B446" s="476"/>
      <c r="C446" s="476"/>
      <c r="D446" s="463"/>
      <c r="E446" s="463"/>
      <c r="F446" s="455"/>
      <c r="G446" s="456" t="str">
        <f t="array" ref="G446">IF(B446&lt;&gt;"",IF(AND(OR(V446=V445,W446=W445),F446=F445,K446=K445,N446=N445),G445,MAX(IF(B446=B$6:$B445,$G$6:G445))+1),"")</f>
        <v/>
      </c>
      <c r="H446" s="457" t="str">
        <f t="shared" si="232"/>
        <v/>
      </c>
      <c r="I446" s="457" t="str">
        <f t="array" ref="I446">IF(C446&lt;&gt;"",IF(AND(OR(V446=V445,W446=W445),F446=F445,K446=K445,N446=N445),I445,MAX(IF(C446=C$6:$C445,$I$6:I445))+1),"")</f>
        <v/>
      </c>
      <c r="J446" s="457" t="str">
        <f t="shared" si="233"/>
        <v/>
      </c>
      <c r="K446" s="1065"/>
      <c r="L446" s="459" t="str">
        <f>IF($K446&gt;0,VLOOKUP($K446,NV!$B$4:$C$33,2,0),"")</f>
        <v/>
      </c>
      <c r="M446" s="460"/>
      <c r="N446" s="461" t="str">
        <f t="shared" si="219"/>
        <v/>
      </c>
      <c r="O446" s="458"/>
      <c r="P446" s="458"/>
      <c r="Q446" s="461" t="str">
        <f t="shared" si="220"/>
        <v/>
      </c>
      <c r="R446" s="458"/>
      <c r="S446" s="458"/>
      <c r="T446" s="462" t="str">
        <f>IFERROR(INDEX(NX!$L$9:$L$168,MATCH($A446&amp;$P446,NX!$B$9:$B$169,0)),"")</f>
        <v/>
      </c>
      <c r="U446" s="458"/>
      <c r="V446" s="463"/>
      <c r="W446" s="463"/>
      <c r="X446" s="464"/>
      <c r="Y446" s="452" t="str">
        <f t="shared" si="221"/>
        <v/>
      </c>
      <c r="Z446" s="452" t="str">
        <f t="shared" si="222"/>
        <v/>
      </c>
      <c r="AA446" s="465" t="str">
        <f t="shared" si="234"/>
        <v>Trùng mã</v>
      </c>
      <c r="AB446" s="466"/>
      <c r="AC446" s="467">
        <f t="shared" si="235"/>
        <v>0</v>
      </c>
      <c r="AD446" s="468" t="str">
        <f t="shared" si="223"/>
        <v/>
      </c>
      <c r="AE446" s="468" t="str">
        <f t="shared" si="224"/>
        <v/>
      </c>
      <c r="AF446" s="469" t="str">
        <f t="shared" si="225"/>
        <v/>
      </c>
      <c r="AG446" s="468" t="str">
        <f t="shared" si="226"/>
        <v/>
      </c>
      <c r="AH446" s="470" t="str">
        <f t="shared" si="236"/>
        <v/>
      </c>
      <c r="AI446" s="471" t="str">
        <f>IF($AB446&lt;&gt;"",VLOOKUP($M446,DMKH!$B$6:$F$1822,3,0),"")</f>
        <v/>
      </c>
      <c r="AJ446" s="472">
        <f t="shared" si="227"/>
        <v>0</v>
      </c>
      <c r="AK446" s="472">
        <f t="shared" si="228"/>
        <v>0</v>
      </c>
      <c r="AL446" s="473">
        <f t="shared" si="237"/>
        <v>0</v>
      </c>
      <c r="AM446" s="473" t="str">
        <f t="shared" si="238"/>
        <v/>
      </c>
      <c r="AN446" s="474" t="str">
        <f t="shared" si="239"/>
        <v/>
      </c>
      <c r="AO446" s="475" t="str">
        <f t="shared" si="240"/>
        <v/>
      </c>
      <c r="AP446" s="475" t="str">
        <f t="shared" si="241"/>
        <v/>
      </c>
      <c r="AQ446" s="475" t="str">
        <f t="shared" si="242"/>
        <v>0-</v>
      </c>
      <c r="AR446" s="475" t="str">
        <f t="shared" si="243"/>
        <v>0-</v>
      </c>
      <c r="AS446" s="475" t="str">
        <f t="shared" si="229"/>
        <v/>
      </c>
      <c r="AT446" s="475" t="str">
        <f t="shared" si="230"/>
        <v/>
      </c>
      <c r="AU446" s="475" t="str">
        <f t="shared" si="244"/>
        <v>0</v>
      </c>
      <c r="AV446" s="475" t="str">
        <f t="shared" si="245"/>
        <v>0</v>
      </c>
      <c r="AW446" s="475" t="str">
        <f t="shared" si="246"/>
        <v>0--</v>
      </c>
    </row>
    <row r="447" spans="1:49">
      <c r="A447" s="452">
        <f t="shared" si="231"/>
        <v>0</v>
      </c>
      <c r="B447" s="476"/>
      <c r="C447" s="476"/>
      <c r="D447" s="463"/>
      <c r="E447" s="463"/>
      <c r="F447" s="455"/>
      <c r="G447" s="456" t="str">
        <f t="array" ref="G447">IF(B447&lt;&gt;"",IF(AND(OR(V447=V446,W447=W446),F447=F446,K447=K446,N447=N446),G446,MAX(IF(B447=B$6:$B446,$G$6:G446))+1),"")</f>
        <v/>
      </c>
      <c r="H447" s="457" t="str">
        <f t="shared" si="232"/>
        <v/>
      </c>
      <c r="I447" s="457" t="str">
        <f t="array" ref="I447">IF(C447&lt;&gt;"",IF(AND(OR(V447=V446,W447=W446),F447=F446,K447=K446,N447=N446),I446,MAX(IF(C447=C$6:$C446,$I$6:I446))+1),"")</f>
        <v/>
      </c>
      <c r="J447" s="457" t="str">
        <f t="shared" si="233"/>
        <v/>
      </c>
      <c r="K447" s="1065"/>
      <c r="L447" s="459" t="str">
        <f>IF($K447&gt;0,VLOOKUP($K447,NV!$B$4:$C$33,2,0),"")</f>
        <v/>
      </c>
      <c r="M447" s="460"/>
      <c r="N447" s="461" t="str">
        <f t="shared" si="219"/>
        <v/>
      </c>
      <c r="O447" s="458"/>
      <c r="P447" s="458"/>
      <c r="Q447" s="461" t="str">
        <f t="shared" si="220"/>
        <v/>
      </c>
      <c r="R447" s="458"/>
      <c r="S447" s="458"/>
      <c r="T447" s="462" t="str">
        <f>IFERROR(INDEX(NX!$L$9:$L$168,MATCH($A447&amp;$P447,NX!$B$9:$B$169,0)),"")</f>
        <v/>
      </c>
      <c r="U447" s="458"/>
      <c r="V447" s="463"/>
      <c r="W447" s="463"/>
      <c r="X447" s="464"/>
      <c r="Y447" s="452" t="str">
        <f t="shared" si="221"/>
        <v/>
      </c>
      <c r="Z447" s="452" t="str">
        <f t="shared" si="222"/>
        <v/>
      </c>
      <c r="AA447" s="465" t="str">
        <f t="shared" si="234"/>
        <v>Trùng mã</v>
      </c>
      <c r="AB447" s="466"/>
      <c r="AC447" s="467">
        <f t="shared" si="235"/>
        <v>0</v>
      </c>
      <c r="AD447" s="468" t="str">
        <f t="shared" si="223"/>
        <v/>
      </c>
      <c r="AE447" s="468" t="str">
        <f t="shared" si="224"/>
        <v/>
      </c>
      <c r="AF447" s="469" t="str">
        <f t="shared" si="225"/>
        <v/>
      </c>
      <c r="AG447" s="468" t="str">
        <f t="shared" si="226"/>
        <v/>
      </c>
      <c r="AH447" s="470" t="str">
        <f t="shared" si="236"/>
        <v/>
      </c>
      <c r="AI447" s="471" t="str">
        <f>IF($AB447&lt;&gt;"",VLOOKUP($M447,DMKH!$B$6:$F$1822,3,0),"")</f>
        <v/>
      </c>
      <c r="AJ447" s="472">
        <f t="shared" si="227"/>
        <v>0</v>
      </c>
      <c r="AK447" s="472">
        <f t="shared" si="228"/>
        <v>0</v>
      </c>
      <c r="AL447" s="473">
        <f t="shared" si="237"/>
        <v>0</v>
      </c>
      <c r="AM447" s="473" t="str">
        <f t="shared" si="238"/>
        <v/>
      </c>
      <c r="AN447" s="474" t="str">
        <f t="shared" si="239"/>
        <v/>
      </c>
      <c r="AO447" s="475" t="str">
        <f t="shared" si="240"/>
        <v/>
      </c>
      <c r="AP447" s="475" t="str">
        <f t="shared" si="241"/>
        <v/>
      </c>
      <c r="AQ447" s="475" t="str">
        <f t="shared" si="242"/>
        <v>0-</v>
      </c>
      <c r="AR447" s="475" t="str">
        <f t="shared" si="243"/>
        <v>0-</v>
      </c>
      <c r="AS447" s="475" t="str">
        <f t="shared" si="229"/>
        <v/>
      </c>
      <c r="AT447" s="475" t="str">
        <f t="shared" si="230"/>
        <v/>
      </c>
      <c r="AU447" s="475" t="str">
        <f t="shared" si="244"/>
        <v>0</v>
      </c>
      <c r="AV447" s="475" t="str">
        <f t="shared" si="245"/>
        <v>0</v>
      </c>
      <c r="AW447" s="475" t="str">
        <f t="shared" si="246"/>
        <v>0--</v>
      </c>
    </row>
    <row r="448" spans="1:49">
      <c r="A448" s="452">
        <f t="shared" si="231"/>
        <v>0</v>
      </c>
      <c r="B448" s="476"/>
      <c r="C448" s="476"/>
      <c r="D448" s="463"/>
      <c r="E448" s="463"/>
      <c r="F448" s="455"/>
      <c r="G448" s="456" t="str">
        <f t="array" ref="G448">IF(B448&lt;&gt;"",IF(AND(OR(V448=V447,W448=W447),F448=F447,K448=K447,N448=N447),G447,MAX(IF(B448=B$6:$B447,$G$6:G447))+1),"")</f>
        <v/>
      </c>
      <c r="H448" s="457" t="str">
        <f t="shared" si="232"/>
        <v/>
      </c>
      <c r="I448" s="457" t="str">
        <f t="array" ref="I448">IF(C448&lt;&gt;"",IF(AND(OR(V448=V447,W448=W447),F448=F447,K448=K447,N448=N447),I447,MAX(IF(C448=C$6:$C447,$I$6:I447))+1),"")</f>
        <v/>
      </c>
      <c r="J448" s="457" t="str">
        <f t="shared" si="233"/>
        <v/>
      </c>
      <c r="K448" s="1065"/>
      <c r="L448" s="459" t="str">
        <f>IF($K448&gt;0,VLOOKUP($K448,NV!$B$4:$C$33,2,0),"")</f>
        <v/>
      </c>
      <c r="M448" s="460"/>
      <c r="N448" s="461" t="str">
        <f t="shared" si="219"/>
        <v/>
      </c>
      <c r="O448" s="458"/>
      <c r="P448" s="458"/>
      <c r="Q448" s="461" t="str">
        <f t="shared" si="220"/>
        <v/>
      </c>
      <c r="R448" s="458"/>
      <c r="S448" s="458"/>
      <c r="T448" s="462" t="str">
        <f>IFERROR(INDEX(NX!$L$9:$L$168,MATCH($A448&amp;$P448,NX!$B$9:$B$169,0)),"")</f>
        <v/>
      </c>
      <c r="U448" s="458"/>
      <c r="V448" s="463"/>
      <c r="W448" s="463"/>
      <c r="X448" s="464"/>
      <c r="Y448" s="452" t="str">
        <f t="shared" si="221"/>
        <v/>
      </c>
      <c r="Z448" s="452" t="str">
        <f t="shared" si="222"/>
        <v/>
      </c>
      <c r="AA448" s="465" t="str">
        <f t="shared" si="234"/>
        <v>Trùng mã</v>
      </c>
      <c r="AB448" s="466"/>
      <c r="AC448" s="467">
        <f t="shared" si="235"/>
        <v>0</v>
      </c>
      <c r="AD448" s="468" t="str">
        <f t="shared" si="223"/>
        <v/>
      </c>
      <c r="AE448" s="468" t="str">
        <f t="shared" si="224"/>
        <v/>
      </c>
      <c r="AF448" s="469" t="str">
        <f t="shared" si="225"/>
        <v/>
      </c>
      <c r="AG448" s="468" t="str">
        <f t="shared" si="226"/>
        <v/>
      </c>
      <c r="AH448" s="470" t="str">
        <f t="shared" si="236"/>
        <v/>
      </c>
      <c r="AI448" s="471" t="str">
        <f>IF($AB448&lt;&gt;"",VLOOKUP($M448,DMKH!$B$6:$F$1822,3,0),"")</f>
        <v/>
      </c>
      <c r="AJ448" s="472">
        <f t="shared" si="227"/>
        <v>0</v>
      </c>
      <c r="AK448" s="472">
        <f t="shared" si="228"/>
        <v>0</v>
      </c>
      <c r="AL448" s="473">
        <f t="shared" si="237"/>
        <v>0</v>
      </c>
      <c r="AM448" s="473" t="str">
        <f t="shared" si="238"/>
        <v/>
      </c>
      <c r="AN448" s="474" t="str">
        <f t="shared" si="239"/>
        <v/>
      </c>
      <c r="AO448" s="475" t="str">
        <f t="shared" si="240"/>
        <v/>
      </c>
      <c r="AP448" s="475" t="str">
        <f t="shared" si="241"/>
        <v/>
      </c>
      <c r="AQ448" s="475" t="str">
        <f t="shared" si="242"/>
        <v>0-</v>
      </c>
      <c r="AR448" s="475" t="str">
        <f t="shared" si="243"/>
        <v>0-</v>
      </c>
      <c r="AS448" s="475" t="str">
        <f t="shared" si="229"/>
        <v/>
      </c>
      <c r="AT448" s="475" t="str">
        <f t="shared" si="230"/>
        <v/>
      </c>
      <c r="AU448" s="475" t="str">
        <f t="shared" si="244"/>
        <v>0</v>
      </c>
      <c r="AV448" s="475" t="str">
        <f t="shared" si="245"/>
        <v>0</v>
      </c>
      <c r="AW448" s="475" t="str">
        <f t="shared" si="246"/>
        <v>0--</v>
      </c>
    </row>
    <row r="449" spans="1:49">
      <c r="A449" s="452">
        <f t="shared" si="231"/>
        <v>0</v>
      </c>
      <c r="B449" s="476"/>
      <c r="C449" s="476"/>
      <c r="D449" s="463"/>
      <c r="E449" s="463"/>
      <c r="F449" s="455"/>
      <c r="G449" s="456" t="str">
        <f t="array" ref="G449">IF(B449&lt;&gt;"",IF(AND(OR(V449=V448,W449=W448),F449=F448,K449=K448,N449=N448),G448,MAX(IF(B449=B$6:$B448,$G$6:G448))+1),"")</f>
        <v/>
      </c>
      <c r="H449" s="457" t="str">
        <f t="shared" si="232"/>
        <v/>
      </c>
      <c r="I449" s="457" t="str">
        <f t="array" ref="I449">IF(C449&lt;&gt;"",IF(AND(OR(V449=V448,W449=W448),F449=F448,K449=K448,N449=N448),I448,MAX(IF(C449=C$6:$C448,$I$6:I448))+1),"")</f>
        <v/>
      </c>
      <c r="J449" s="457" t="str">
        <f t="shared" si="233"/>
        <v/>
      </c>
      <c r="K449" s="1065"/>
      <c r="L449" s="459" t="str">
        <f>IF($K449&gt;0,VLOOKUP($K449,NV!$B$4:$C$33,2,0),"")</f>
        <v/>
      </c>
      <c r="M449" s="460"/>
      <c r="N449" s="461" t="str">
        <f t="shared" si="219"/>
        <v/>
      </c>
      <c r="O449" s="458"/>
      <c r="P449" s="458"/>
      <c r="Q449" s="461" t="str">
        <f t="shared" si="220"/>
        <v/>
      </c>
      <c r="R449" s="458"/>
      <c r="S449" s="458"/>
      <c r="T449" s="462" t="str">
        <f>IFERROR(INDEX(NX!$L$9:$L$168,MATCH($A449&amp;$P449,NX!$B$9:$B$169,0)),"")</f>
        <v/>
      </c>
      <c r="U449" s="458"/>
      <c r="V449" s="463"/>
      <c r="W449" s="463"/>
      <c r="X449" s="464"/>
      <c r="Y449" s="452" t="str">
        <f t="shared" si="221"/>
        <v/>
      </c>
      <c r="Z449" s="452" t="str">
        <f t="shared" si="222"/>
        <v/>
      </c>
      <c r="AA449" s="465" t="str">
        <f t="shared" si="234"/>
        <v>Trùng mã</v>
      </c>
      <c r="AB449" s="466"/>
      <c r="AC449" s="467">
        <f t="shared" si="235"/>
        <v>0</v>
      </c>
      <c r="AD449" s="468" t="str">
        <f t="shared" si="223"/>
        <v/>
      </c>
      <c r="AE449" s="468" t="str">
        <f t="shared" si="224"/>
        <v/>
      </c>
      <c r="AF449" s="469" t="str">
        <f t="shared" si="225"/>
        <v/>
      </c>
      <c r="AG449" s="468" t="str">
        <f t="shared" si="226"/>
        <v/>
      </c>
      <c r="AH449" s="470" t="str">
        <f t="shared" si="236"/>
        <v/>
      </c>
      <c r="AI449" s="471" t="str">
        <f>IF($AB449&lt;&gt;"",VLOOKUP($M449,DMKH!$B$6:$F$1822,3,0),"")</f>
        <v/>
      </c>
      <c r="AJ449" s="472">
        <f t="shared" si="227"/>
        <v>0</v>
      </c>
      <c r="AK449" s="472">
        <f t="shared" si="228"/>
        <v>0</v>
      </c>
      <c r="AL449" s="473">
        <f t="shared" si="237"/>
        <v>0</v>
      </c>
      <c r="AM449" s="473" t="str">
        <f t="shared" si="238"/>
        <v/>
      </c>
      <c r="AN449" s="474" t="str">
        <f t="shared" si="239"/>
        <v/>
      </c>
      <c r="AO449" s="475" t="str">
        <f t="shared" si="240"/>
        <v/>
      </c>
      <c r="AP449" s="475" t="str">
        <f t="shared" si="241"/>
        <v/>
      </c>
      <c r="AQ449" s="475" t="str">
        <f t="shared" si="242"/>
        <v>0-</v>
      </c>
      <c r="AR449" s="475" t="str">
        <f t="shared" si="243"/>
        <v>0-</v>
      </c>
      <c r="AS449" s="475" t="str">
        <f t="shared" si="229"/>
        <v/>
      </c>
      <c r="AT449" s="475" t="str">
        <f t="shared" si="230"/>
        <v/>
      </c>
      <c r="AU449" s="475" t="str">
        <f t="shared" si="244"/>
        <v>0</v>
      </c>
      <c r="AV449" s="475" t="str">
        <f t="shared" si="245"/>
        <v>0</v>
      </c>
      <c r="AW449" s="475" t="str">
        <f t="shared" si="246"/>
        <v>0--</v>
      </c>
    </row>
    <row r="450" spans="1:49">
      <c r="A450" s="452">
        <f t="shared" si="231"/>
        <v>0</v>
      </c>
      <c r="B450" s="476"/>
      <c r="C450" s="476"/>
      <c r="D450" s="463"/>
      <c r="E450" s="463"/>
      <c r="F450" s="455"/>
      <c r="G450" s="456" t="str">
        <f t="array" ref="G450">IF(B450&lt;&gt;"",IF(AND(OR(V450=V449,W450=W449),F450=F449,K450=K449,N450=N449),G449,MAX(IF(B450=B$6:$B449,$G$6:G449))+1),"")</f>
        <v/>
      </c>
      <c r="H450" s="457" t="str">
        <f t="shared" si="232"/>
        <v/>
      </c>
      <c r="I450" s="457" t="str">
        <f t="array" ref="I450">IF(C450&lt;&gt;"",IF(AND(OR(V450=V449,W450=W449),F450=F449,K450=K449,N450=N449),I449,MAX(IF(C450=C$6:$C449,$I$6:I449))+1),"")</f>
        <v/>
      </c>
      <c r="J450" s="457" t="str">
        <f t="shared" si="233"/>
        <v/>
      </c>
      <c r="K450" s="1065"/>
      <c r="L450" s="459" t="str">
        <f>IF($K450&gt;0,VLOOKUP($K450,NV!$B$4:$C$33,2,0),"")</f>
        <v/>
      </c>
      <c r="M450" s="460"/>
      <c r="N450" s="461" t="str">
        <f t="shared" si="219"/>
        <v/>
      </c>
      <c r="O450" s="458"/>
      <c r="P450" s="458"/>
      <c r="Q450" s="461" t="str">
        <f t="shared" si="220"/>
        <v/>
      </c>
      <c r="R450" s="458"/>
      <c r="S450" s="458"/>
      <c r="T450" s="462" t="str">
        <f>IFERROR(INDEX(NX!$L$9:$L$168,MATCH($A450&amp;$P450,NX!$B$9:$B$169,0)),"")</f>
        <v/>
      </c>
      <c r="U450" s="458"/>
      <c r="V450" s="463"/>
      <c r="W450" s="463"/>
      <c r="X450" s="464"/>
      <c r="Y450" s="452" t="str">
        <f t="shared" si="221"/>
        <v/>
      </c>
      <c r="Z450" s="452" t="str">
        <f t="shared" si="222"/>
        <v/>
      </c>
      <c r="AA450" s="465" t="str">
        <f t="shared" si="234"/>
        <v>Trùng mã</v>
      </c>
      <c r="AB450" s="466"/>
      <c r="AC450" s="467">
        <f t="shared" si="235"/>
        <v>0</v>
      </c>
      <c r="AD450" s="468" t="str">
        <f t="shared" si="223"/>
        <v/>
      </c>
      <c r="AE450" s="468" t="str">
        <f t="shared" si="224"/>
        <v/>
      </c>
      <c r="AF450" s="469" t="str">
        <f t="shared" si="225"/>
        <v/>
      </c>
      <c r="AG450" s="468" t="str">
        <f t="shared" si="226"/>
        <v/>
      </c>
      <c r="AH450" s="470" t="str">
        <f t="shared" si="236"/>
        <v/>
      </c>
      <c r="AI450" s="471" t="str">
        <f>IF($AB450&lt;&gt;"",VLOOKUP($M450,DMKH!$B$6:$F$1822,3,0),"")</f>
        <v/>
      </c>
      <c r="AJ450" s="472">
        <f t="shared" si="227"/>
        <v>0</v>
      </c>
      <c r="AK450" s="472">
        <f t="shared" si="228"/>
        <v>0</v>
      </c>
      <c r="AL450" s="473">
        <f t="shared" si="237"/>
        <v>0</v>
      </c>
      <c r="AM450" s="473" t="str">
        <f t="shared" si="238"/>
        <v/>
      </c>
      <c r="AN450" s="474" t="str">
        <f t="shared" si="239"/>
        <v/>
      </c>
      <c r="AO450" s="475" t="str">
        <f t="shared" si="240"/>
        <v/>
      </c>
      <c r="AP450" s="475" t="str">
        <f t="shared" si="241"/>
        <v/>
      </c>
      <c r="AQ450" s="475" t="str">
        <f t="shared" si="242"/>
        <v>0-</v>
      </c>
      <c r="AR450" s="475" t="str">
        <f t="shared" si="243"/>
        <v>0-</v>
      </c>
      <c r="AS450" s="475" t="str">
        <f t="shared" si="229"/>
        <v/>
      </c>
      <c r="AT450" s="475" t="str">
        <f t="shared" si="230"/>
        <v/>
      </c>
      <c r="AU450" s="475" t="str">
        <f t="shared" si="244"/>
        <v>0</v>
      </c>
      <c r="AV450" s="475" t="str">
        <f t="shared" si="245"/>
        <v>0</v>
      </c>
      <c r="AW450" s="475" t="str">
        <f t="shared" si="246"/>
        <v>0--</v>
      </c>
    </row>
    <row r="451" spans="1:49">
      <c r="A451" s="452">
        <f t="shared" si="231"/>
        <v>0</v>
      </c>
      <c r="B451" s="476"/>
      <c r="C451" s="476"/>
      <c r="D451" s="463"/>
      <c r="E451" s="463"/>
      <c r="F451" s="455"/>
      <c r="G451" s="456" t="str">
        <f t="array" ref="G451">IF(B451&lt;&gt;"",IF(AND(OR(V451=V450,W451=W450),F451=F450,K451=K450,N451=N450),G450,MAX(IF(B451=B$6:$B450,$G$6:G450))+1),"")</f>
        <v/>
      </c>
      <c r="H451" s="457" t="str">
        <f t="shared" si="232"/>
        <v/>
      </c>
      <c r="I451" s="457" t="str">
        <f t="array" ref="I451">IF(C451&lt;&gt;"",IF(AND(OR(V451=V450,W451=W450),F451=F450,K451=K450,N451=N450),I450,MAX(IF(C451=C$6:$C450,$I$6:I450))+1),"")</f>
        <v/>
      </c>
      <c r="J451" s="457" t="str">
        <f t="shared" si="233"/>
        <v/>
      </c>
      <c r="K451" s="1065"/>
      <c r="L451" s="459" t="str">
        <f>IF($K451&gt;0,VLOOKUP($K451,NV!$B$4:$C$33,2,0),"")</f>
        <v/>
      </c>
      <c r="M451" s="460"/>
      <c r="N451" s="461" t="str">
        <f t="shared" si="219"/>
        <v/>
      </c>
      <c r="O451" s="458"/>
      <c r="P451" s="458"/>
      <c r="Q451" s="461" t="str">
        <f t="shared" si="220"/>
        <v/>
      </c>
      <c r="R451" s="458"/>
      <c r="S451" s="458"/>
      <c r="T451" s="462" t="str">
        <f>IFERROR(INDEX(NX!$L$9:$L$168,MATCH($A451&amp;$P451,NX!$B$9:$B$169,0)),"")</f>
        <v/>
      </c>
      <c r="U451" s="458"/>
      <c r="V451" s="463"/>
      <c r="W451" s="463"/>
      <c r="X451" s="464"/>
      <c r="Y451" s="452" t="str">
        <f t="shared" si="221"/>
        <v/>
      </c>
      <c r="Z451" s="452" t="str">
        <f t="shared" si="222"/>
        <v/>
      </c>
      <c r="AA451" s="465" t="str">
        <f t="shared" si="234"/>
        <v>Trùng mã</v>
      </c>
      <c r="AB451" s="466"/>
      <c r="AC451" s="467">
        <f t="shared" si="235"/>
        <v>0</v>
      </c>
      <c r="AD451" s="468" t="str">
        <f t="shared" si="223"/>
        <v/>
      </c>
      <c r="AE451" s="468" t="str">
        <f t="shared" si="224"/>
        <v/>
      </c>
      <c r="AF451" s="469" t="str">
        <f t="shared" si="225"/>
        <v/>
      </c>
      <c r="AG451" s="468" t="str">
        <f t="shared" si="226"/>
        <v/>
      </c>
      <c r="AH451" s="470" t="str">
        <f t="shared" si="236"/>
        <v/>
      </c>
      <c r="AI451" s="471" t="str">
        <f>IF($AB451&lt;&gt;"",VLOOKUP($M451,DMKH!$B$6:$F$1822,3,0),"")</f>
        <v/>
      </c>
      <c r="AJ451" s="472">
        <f t="shared" si="227"/>
        <v>0</v>
      </c>
      <c r="AK451" s="472">
        <f t="shared" si="228"/>
        <v>0</v>
      </c>
      <c r="AL451" s="473">
        <f t="shared" si="237"/>
        <v>0</v>
      </c>
      <c r="AM451" s="473" t="str">
        <f t="shared" si="238"/>
        <v/>
      </c>
      <c r="AN451" s="474" t="str">
        <f t="shared" si="239"/>
        <v/>
      </c>
      <c r="AO451" s="475" t="str">
        <f t="shared" si="240"/>
        <v/>
      </c>
      <c r="AP451" s="475" t="str">
        <f t="shared" si="241"/>
        <v/>
      </c>
      <c r="AQ451" s="475" t="str">
        <f t="shared" si="242"/>
        <v>0-</v>
      </c>
      <c r="AR451" s="475" t="str">
        <f t="shared" si="243"/>
        <v>0-</v>
      </c>
      <c r="AS451" s="475" t="str">
        <f t="shared" si="229"/>
        <v/>
      </c>
      <c r="AT451" s="475" t="str">
        <f t="shared" si="230"/>
        <v/>
      </c>
      <c r="AU451" s="475" t="str">
        <f t="shared" si="244"/>
        <v>0</v>
      </c>
      <c r="AV451" s="475" t="str">
        <f t="shared" si="245"/>
        <v>0</v>
      </c>
      <c r="AW451" s="475" t="str">
        <f t="shared" si="246"/>
        <v>0--</v>
      </c>
    </row>
    <row r="452" spans="1:49">
      <c r="A452" s="452">
        <f t="shared" si="231"/>
        <v>0</v>
      </c>
      <c r="B452" s="476"/>
      <c r="C452" s="476"/>
      <c r="D452" s="463"/>
      <c r="E452" s="463"/>
      <c r="F452" s="455"/>
      <c r="G452" s="456" t="str">
        <f t="array" ref="G452">IF(B452&lt;&gt;"",IF(AND(OR(V452=V451,W452=W451),F452=F451,K452=K451,N452=N451),G451,MAX(IF(B452=B$6:$B451,$G$6:G451))+1),"")</f>
        <v/>
      </c>
      <c r="H452" s="457" t="str">
        <f t="shared" si="232"/>
        <v/>
      </c>
      <c r="I452" s="457" t="str">
        <f t="array" ref="I452">IF(C452&lt;&gt;"",IF(AND(OR(V452=V451,W452=W451),F452=F451,K452=K451,N452=N451),I451,MAX(IF(C452=C$6:$C451,$I$6:I451))+1),"")</f>
        <v/>
      </c>
      <c r="J452" s="457" t="str">
        <f t="shared" si="233"/>
        <v/>
      </c>
      <c r="K452" s="1065"/>
      <c r="L452" s="459" t="str">
        <f>IF($K452&gt;0,VLOOKUP($K452,NV!$B$4:$C$33,2,0),"")</f>
        <v/>
      </c>
      <c r="M452" s="460"/>
      <c r="N452" s="461" t="str">
        <f t="shared" si="219"/>
        <v/>
      </c>
      <c r="O452" s="458"/>
      <c r="P452" s="458"/>
      <c r="Q452" s="461" t="str">
        <f t="shared" si="220"/>
        <v/>
      </c>
      <c r="R452" s="458"/>
      <c r="S452" s="458"/>
      <c r="T452" s="462" t="str">
        <f>IFERROR(INDEX(NX!$L$9:$L$168,MATCH($A452&amp;$P452,NX!$B$9:$B$169,0)),"")</f>
        <v/>
      </c>
      <c r="U452" s="458"/>
      <c r="V452" s="463"/>
      <c r="W452" s="463"/>
      <c r="X452" s="464"/>
      <c r="Y452" s="452" t="str">
        <f t="shared" si="221"/>
        <v/>
      </c>
      <c r="Z452" s="452" t="str">
        <f t="shared" si="222"/>
        <v/>
      </c>
      <c r="AA452" s="465" t="str">
        <f t="shared" si="234"/>
        <v>Trùng mã</v>
      </c>
      <c r="AB452" s="466"/>
      <c r="AC452" s="467">
        <f t="shared" si="235"/>
        <v>0</v>
      </c>
      <c r="AD452" s="468" t="str">
        <f t="shared" si="223"/>
        <v/>
      </c>
      <c r="AE452" s="468" t="str">
        <f t="shared" si="224"/>
        <v/>
      </c>
      <c r="AF452" s="469" t="str">
        <f t="shared" si="225"/>
        <v/>
      </c>
      <c r="AG452" s="468" t="str">
        <f t="shared" si="226"/>
        <v/>
      </c>
      <c r="AH452" s="470" t="str">
        <f t="shared" si="236"/>
        <v/>
      </c>
      <c r="AI452" s="471" t="str">
        <f>IF($AB452&lt;&gt;"",VLOOKUP($M452,DMKH!$B$6:$F$1822,3,0),"")</f>
        <v/>
      </c>
      <c r="AJ452" s="472">
        <f t="shared" si="227"/>
        <v>0</v>
      </c>
      <c r="AK452" s="472">
        <f t="shared" si="228"/>
        <v>0</v>
      </c>
      <c r="AL452" s="473">
        <f t="shared" si="237"/>
        <v>0</v>
      </c>
      <c r="AM452" s="473" t="str">
        <f t="shared" si="238"/>
        <v/>
      </c>
      <c r="AN452" s="474" t="str">
        <f t="shared" si="239"/>
        <v/>
      </c>
      <c r="AO452" s="475" t="str">
        <f t="shared" si="240"/>
        <v/>
      </c>
      <c r="AP452" s="475" t="str">
        <f t="shared" si="241"/>
        <v/>
      </c>
      <c r="AQ452" s="475" t="str">
        <f t="shared" si="242"/>
        <v>0-</v>
      </c>
      <c r="AR452" s="475" t="str">
        <f t="shared" si="243"/>
        <v>0-</v>
      </c>
      <c r="AS452" s="475" t="str">
        <f t="shared" si="229"/>
        <v/>
      </c>
      <c r="AT452" s="475" t="str">
        <f t="shared" si="230"/>
        <v/>
      </c>
      <c r="AU452" s="475" t="str">
        <f t="shared" si="244"/>
        <v>0</v>
      </c>
      <c r="AV452" s="475" t="str">
        <f t="shared" si="245"/>
        <v>0</v>
      </c>
      <c r="AW452" s="475" t="str">
        <f t="shared" si="246"/>
        <v>0--</v>
      </c>
    </row>
    <row r="453" spans="1:49">
      <c r="A453" s="452">
        <f t="shared" si="231"/>
        <v>0</v>
      </c>
      <c r="B453" s="476"/>
      <c r="C453" s="476"/>
      <c r="D453" s="463"/>
      <c r="E453" s="463"/>
      <c r="F453" s="455"/>
      <c r="G453" s="456" t="str">
        <f t="array" ref="G453">IF(B453&lt;&gt;"",IF(AND(OR(V453=V452,W453=W452),F453=F452,K453=K452,N453=N452),G452,MAX(IF(B453=B$6:$B452,$G$6:G452))+1),"")</f>
        <v/>
      </c>
      <c r="H453" s="457" t="str">
        <f t="shared" si="232"/>
        <v/>
      </c>
      <c r="I453" s="457" t="str">
        <f t="array" ref="I453">IF(C453&lt;&gt;"",IF(AND(OR(V453=V452,W453=W452),F453=F452,K453=K452,N453=N452),I452,MAX(IF(C453=C$6:$C452,$I$6:I452))+1),"")</f>
        <v/>
      </c>
      <c r="J453" s="457" t="str">
        <f t="shared" si="233"/>
        <v/>
      </c>
      <c r="K453" s="1065"/>
      <c r="L453" s="459" t="str">
        <f>IF($K453&gt;0,VLOOKUP($K453,NV!$B$4:$C$33,2,0),"")</f>
        <v/>
      </c>
      <c r="M453" s="460"/>
      <c r="N453" s="461" t="str">
        <f t="shared" si="219"/>
        <v/>
      </c>
      <c r="O453" s="458"/>
      <c r="P453" s="458"/>
      <c r="Q453" s="461" t="str">
        <f t="shared" si="220"/>
        <v/>
      </c>
      <c r="R453" s="458"/>
      <c r="S453" s="458"/>
      <c r="T453" s="462" t="str">
        <f>IFERROR(INDEX(NX!$L$9:$L$168,MATCH($A453&amp;$P453,NX!$B$9:$B$169,0)),"")</f>
        <v/>
      </c>
      <c r="U453" s="458"/>
      <c r="V453" s="463"/>
      <c r="W453" s="463"/>
      <c r="X453" s="464"/>
      <c r="Y453" s="452" t="str">
        <f t="shared" si="221"/>
        <v/>
      </c>
      <c r="Z453" s="452" t="str">
        <f t="shared" si="222"/>
        <v/>
      </c>
      <c r="AA453" s="465" t="str">
        <f t="shared" si="234"/>
        <v>Trùng mã</v>
      </c>
      <c r="AB453" s="466"/>
      <c r="AC453" s="467">
        <f t="shared" si="235"/>
        <v>0</v>
      </c>
      <c r="AD453" s="468" t="str">
        <f t="shared" si="223"/>
        <v/>
      </c>
      <c r="AE453" s="468" t="str">
        <f t="shared" si="224"/>
        <v/>
      </c>
      <c r="AF453" s="469" t="str">
        <f t="shared" si="225"/>
        <v/>
      </c>
      <c r="AG453" s="468" t="str">
        <f t="shared" si="226"/>
        <v/>
      </c>
      <c r="AH453" s="470" t="str">
        <f t="shared" si="236"/>
        <v/>
      </c>
      <c r="AI453" s="471" t="str">
        <f>IF($AB453&lt;&gt;"",VLOOKUP($M453,DMKH!$B$6:$F$1822,3,0),"")</f>
        <v/>
      </c>
      <c r="AJ453" s="472">
        <f t="shared" si="227"/>
        <v>0</v>
      </c>
      <c r="AK453" s="472">
        <f t="shared" si="228"/>
        <v>0</v>
      </c>
      <c r="AL453" s="473">
        <f t="shared" si="237"/>
        <v>0</v>
      </c>
      <c r="AM453" s="473" t="str">
        <f t="shared" si="238"/>
        <v/>
      </c>
      <c r="AN453" s="474" t="str">
        <f t="shared" si="239"/>
        <v/>
      </c>
      <c r="AO453" s="475" t="str">
        <f t="shared" si="240"/>
        <v/>
      </c>
      <c r="AP453" s="475" t="str">
        <f t="shared" si="241"/>
        <v/>
      </c>
      <c r="AQ453" s="475" t="str">
        <f t="shared" si="242"/>
        <v>0-</v>
      </c>
      <c r="AR453" s="475" t="str">
        <f t="shared" si="243"/>
        <v>0-</v>
      </c>
      <c r="AS453" s="475" t="str">
        <f t="shared" si="229"/>
        <v/>
      </c>
      <c r="AT453" s="475" t="str">
        <f t="shared" si="230"/>
        <v/>
      </c>
      <c r="AU453" s="475" t="str">
        <f t="shared" si="244"/>
        <v>0</v>
      </c>
      <c r="AV453" s="475" t="str">
        <f t="shared" si="245"/>
        <v>0</v>
      </c>
      <c r="AW453" s="475" t="str">
        <f t="shared" si="246"/>
        <v>0--</v>
      </c>
    </row>
    <row r="454" spans="1:49">
      <c r="A454" s="452">
        <f t="shared" si="231"/>
        <v>0</v>
      </c>
      <c r="B454" s="476"/>
      <c r="C454" s="476"/>
      <c r="D454" s="463"/>
      <c r="E454" s="463"/>
      <c r="F454" s="455"/>
      <c r="G454" s="456" t="str">
        <f t="array" ref="G454">IF(B454&lt;&gt;"",IF(AND(OR(V454=V453,W454=W453),F454=F453,K454=K453,N454=N453),G453,MAX(IF(B454=B$6:$B453,$G$6:G453))+1),"")</f>
        <v/>
      </c>
      <c r="H454" s="457" t="str">
        <f t="shared" si="232"/>
        <v/>
      </c>
      <c r="I454" s="457" t="str">
        <f t="array" ref="I454">IF(C454&lt;&gt;"",IF(AND(OR(V454=V453,W454=W453),F454=F453,K454=K453,N454=N453),I453,MAX(IF(C454=C$6:$C453,$I$6:I453))+1),"")</f>
        <v/>
      </c>
      <c r="J454" s="457" t="str">
        <f t="shared" si="233"/>
        <v/>
      </c>
      <c r="K454" s="1065"/>
      <c r="L454" s="459" t="str">
        <f>IF($K454&gt;0,VLOOKUP($K454,NV!$B$4:$C$33,2,0),"")</f>
        <v/>
      </c>
      <c r="M454" s="460"/>
      <c r="N454" s="461" t="str">
        <f t="shared" si="219"/>
        <v/>
      </c>
      <c r="O454" s="458"/>
      <c r="P454" s="458"/>
      <c r="Q454" s="461" t="str">
        <f t="shared" si="220"/>
        <v/>
      </c>
      <c r="R454" s="458"/>
      <c r="S454" s="458"/>
      <c r="T454" s="462" t="str">
        <f>IFERROR(INDEX(NX!$L$9:$L$168,MATCH($A454&amp;$P454,NX!$B$9:$B$169,0)),"")</f>
        <v/>
      </c>
      <c r="U454" s="458"/>
      <c r="V454" s="463"/>
      <c r="W454" s="463"/>
      <c r="X454" s="464"/>
      <c r="Y454" s="452" t="str">
        <f t="shared" si="221"/>
        <v/>
      </c>
      <c r="Z454" s="452" t="str">
        <f t="shared" si="222"/>
        <v/>
      </c>
      <c r="AA454" s="465" t="str">
        <f t="shared" si="234"/>
        <v>Trùng mã</v>
      </c>
      <c r="AB454" s="466"/>
      <c r="AC454" s="467">
        <f t="shared" si="235"/>
        <v>0</v>
      </c>
      <c r="AD454" s="468" t="str">
        <f t="shared" si="223"/>
        <v/>
      </c>
      <c r="AE454" s="468" t="str">
        <f t="shared" si="224"/>
        <v/>
      </c>
      <c r="AF454" s="469" t="str">
        <f t="shared" si="225"/>
        <v/>
      </c>
      <c r="AG454" s="468" t="str">
        <f t="shared" si="226"/>
        <v/>
      </c>
      <c r="AH454" s="470" t="str">
        <f t="shared" si="236"/>
        <v/>
      </c>
      <c r="AI454" s="471" t="str">
        <f>IF($AB454&lt;&gt;"",VLOOKUP($M454,DMKH!$B$6:$F$1822,3,0),"")</f>
        <v/>
      </c>
      <c r="AJ454" s="472">
        <f t="shared" si="227"/>
        <v>0</v>
      </c>
      <c r="AK454" s="472">
        <f t="shared" si="228"/>
        <v>0</v>
      </c>
      <c r="AL454" s="473">
        <f t="shared" si="237"/>
        <v>0</v>
      </c>
      <c r="AM454" s="473" t="str">
        <f t="shared" si="238"/>
        <v/>
      </c>
      <c r="AN454" s="474" t="str">
        <f t="shared" si="239"/>
        <v/>
      </c>
      <c r="AO454" s="475" t="str">
        <f t="shared" si="240"/>
        <v/>
      </c>
      <c r="AP454" s="475" t="str">
        <f t="shared" si="241"/>
        <v/>
      </c>
      <c r="AQ454" s="475" t="str">
        <f t="shared" si="242"/>
        <v>0-</v>
      </c>
      <c r="AR454" s="475" t="str">
        <f t="shared" si="243"/>
        <v>0-</v>
      </c>
      <c r="AS454" s="475" t="str">
        <f t="shared" si="229"/>
        <v/>
      </c>
      <c r="AT454" s="475" t="str">
        <f t="shared" si="230"/>
        <v/>
      </c>
      <c r="AU454" s="475" t="str">
        <f t="shared" si="244"/>
        <v>0</v>
      </c>
      <c r="AV454" s="475" t="str">
        <f t="shared" si="245"/>
        <v>0</v>
      </c>
      <c r="AW454" s="475" t="str">
        <f t="shared" si="246"/>
        <v>0--</v>
      </c>
    </row>
    <row r="455" spans="1:49">
      <c r="A455" s="452">
        <f t="shared" si="231"/>
        <v>0</v>
      </c>
      <c r="B455" s="476"/>
      <c r="C455" s="476"/>
      <c r="D455" s="463"/>
      <c r="E455" s="463"/>
      <c r="F455" s="455"/>
      <c r="G455" s="456" t="str">
        <f t="array" ref="G455">IF(B455&lt;&gt;"",IF(AND(OR(V455=V454,W455=W454),F455=F454,K455=K454,N455=N454),G454,MAX(IF(B455=B$6:$B454,$G$6:G454))+1),"")</f>
        <v/>
      </c>
      <c r="H455" s="457" t="str">
        <f t="shared" si="232"/>
        <v/>
      </c>
      <c r="I455" s="457" t="str">
        <f t="array" ref="I455">IF(C455&lt;&gt;"",IF(AND(OR(V455=V454,W455=W454),F455=F454,K455=K454,N455=N454),I454,MAX(IF(C455=C$6:$C454,$I$6:I454))+1),"")</f>
        <v/>
      </c>
      <c r="J455" s="457" t="str">
        <f t="shared" si="233"/>
        <v/>
      </c>
      <c r="K455" s="1065"/>
      <c r="L455" s="459" t="str">
        <f>IF($K455&gt;0,VLOOKUP($K455,NV!$B$4:$C$33,2,0),"")</f>
        <v/>
      </c>
      <c r="M455" s="460"/>
      <c r="N455" s="461" t="str">
        <f t="shared" ref="N455:N518" si="247">IF($M455&gt;0,VLOOKUP($M455,vkhncc,2,0),"")</f>
        <v/>
      </c>
      <c r="O455" s="458"/>
      <c r="P455" s="458"/>
      <c r="Q455" s="461" t="str">
        <f t="shared" ref="Q455:Q518" si="248">IF($P455&gt;0,VLOOKUP($P455,vvt,2,0),"")</f>
        <v/>
      </c>
      <c r="R455" s="458"/>
      <c r="S455" s="458"/>
      <c r="T455" s="462" t="str">
        <f>IFERROR(INDEX(NX!$L$9:$L$168,MATCH($A455&amp;$P455,NX!$B$9:$B$169,0)),"")</f>
        <v/>
      </c>
      <c r="U455" s="458"/>
      <c r="V455" s="463"/>
      <c r="W455" s="463"/>
      <c r="X455" s="464"/>
      <c r="Y455" s="452" t="str">
        <f t="shared" ref="Y455:Y518" si="249">IF($V455="","",IF(ISNA(VLOOKUP($V455,mtk,1,0)),"Không có",VLOOKUP($V455,mtk,1,0)))</f>
        <v/>
      </c>
      <c r="Z455" s="452" t="str">
        <f t="shared" ref="Z455:Z518" si="250">IF($V455="","",IF(ISNA(VLOOKUP($W455,mtk,1,0)),"Không có",VLOOKUP($W455,mtk,1,0)))</f>
        <v/>
      </c>
      <c r="AA455" s="465" t="str">
        <f t="shared" si="234"/>
        <v>Trùng mã</v>
      </c>
      <c r="AB455" s="466"/>
      <c r="AC455" s="467">
        <f t="shared" si="235"/>
        <v>0</v>
      </c>
      <c r="AD455" s="468" t="str">
        <f t="shared" ref="AD455:AD518" si="251">IF($M455="","",VLOOKUP($M455,vkhncc,2,0))</f>
        <v/>
      </c>
      <c r="AE455" s="468" t="str">
        <f t="shared" ref="AE455:AE518" si="252">IF($M455="","",VLOOKUP($M455,vkhncc,4,0))</f>
        <v/>
      </c>
      <c r="AF455" s="469" t="str">
        <f t="shared" ref="AF455:AF518" si="253">IF($AB455&lt;&gt;"",VLOOKUP($M455,vkhncc,7,0),"")</f>
        <v/>
      </c>
      <c r="AG455" s="468" t="str">
        <f t="shared" ref="AG455:AG518" si="254">IF($AB455&lt;&gt;"",VLOOKUP($M455,vkhncc,8,0),"")</f>
        <v/>
      </c>
      <c r="AH455" s="470" t="str">
        <f t="shared" si="236"/>
        <v/>
      </c>
      <c r="AI455" s="471" t="str">
        <f>IF($AB455&lt;&gt;"",VLOOKUP($M455,DMKH!$B$6:$F$1822,3,0),"")</f>
        <v/>
      </c>
      <c r="AJ455" s="472">
        <f t="shared" si="227"/>
        <v>0</v>
      </c>
      <c r="AK455" s="472">
        <f t="shared" si="228"/>
        <v>0</v>
      </c>
      <c r="AL455" s="473">
        <f t="shared" si="237"/>
        <v>0</v>
      </c>
      <c r="AM455" s="473" t="str">
        <f t="shared" si="238"/>
        <v/>
      </c>
      <c r="AN455" s="474" t="str">
        <f t="shared" si="239"/>
        <v/>
      </c>
      <c r="AO455" s="475" t="str">
        <f t="shared" si="240"/>
        <v/>
      </c>
      <c r="AP455" s="475" t="str">
        <f t="shared" si="241"/>
        <v/>
      </c>
      <c r="AQ455" s="475" t="str">
        <f t="shared" si="242"/>
        <v>0-</v>
      </c>
      <c r="AR455" s="475" t="str">
        <f t="shared" si="243"/>
        <v>0-</v>
      </c>
      <c r="AS455" s="475" t="str">
        <f t="shared" si="229"/>
        <v/>
      </c>
      <c r="AT455" s="475" t="str">
        <f t="shared" si="230"/>
        <v/>
      </c>
      <c r="AU455" s="475" t="str">
        <f t="shared" si="244"/>
        <v>0</v>
      </c>
      <c r="AV455" s="475" t="str">
        <f t="shared" si="245"/>
        <v>0</v>
      </c>
      <c r="AW455" s="475" t="str">
        <f t="shared" si="246"/>
        <v>0--</v>
      </c>
    </row>
    <row r="456" spans="1:49">
      <c r="A456" s="452">
        <f t="shared" si="231"/>
        <v>0</v>
      </c>
      <c r="B456" s="476"/>
      <c r="C456" s="476"/>
      <c r="D456" s="463"/>
      <c r="E456" s="463"/>
      <c r="F456" s="455"/>
      <c r="G456" s="456" t="str">
        <f t="array" ref="G456">IF(B456&lt;&gt;"",IF(AND(OR(V456=V455,W456=W455),F456=F455,K456=K455,N456=N455),G455,MAX(IF(B456=B$6:$B455,$G$6:G455))+1),"")</f>
        <v/>
      </c>
      <c r="H456" s="457" t="str">
        <f t="shared" si="232"/>
        <v/>
      </c>
      <c r="I456" s="457" t="str">
        <f t="array" ref="I456">IF(C456&lt;&gt;"",IF(AND(OR(V456=V455,W456=W455),F456=F455,K456=K455,N456=N455),I455,MAX(IF(C456=C$6:$C455,$I$6:I455))+1),"")</f>
        <v/>
      </c>
      <c r="J456" s="457" t="str">
        <f t="shared" si="233"/>
        <v/>
      </c>
      <c r="K456" s="1065"/>
      <c r="L456" s="459" t="str">
        <f>IF($K456&gt;0,VLOOKUP($K456,NV!$B$4:$C$33,2,0),"")</f>
        <v/>
      </c>
      <c r="M456" s="460"/>
      <c r="N456" s="461" t="str">
        <f t="shared" si="247"/>
        <v/>
      </c>
      <c r="O456" s="458"/>
      <c r="P456" s="458"/>
      <c r="Q456" s="461" t="str">
        <f t="shared" si="248"/>
        <v/>
      </c>
      <c r="R456" s="458"/>
      <c r="S456" s="458"/>
      <c r="T456" s="462" t="str">
        <f>IFERROR(INDEX(NX!$L$9:$L$168,MATCH($A456&amp;$P456,NX!$B$9:$B$169,0)),"")</f>
        <v/>
      </c>
      <c r="U456" s="458"/>
      <c r="V456" s="463"/>
      <c r="W456" s="463"/>
      <c r="X456" s="464"/>
      <c r="Y456" s="452" t="str">
        <f t="shared" si="249"/>
        <v/>
      </c>
      <c r="Z456" s="452" t="str">
        <f t="shared" si="250"/>
        <v/>
      </c>
      <c r="AA456" s="465" t="str">
        <f t="shared" si="234"/>
        <v>Trùng mã</v>
      </c>
      <c r="AB456" s="466"/>
      <c r="AC456" s="467">
        <f t="shared" si="235"/>
        <v>0</v>
      </c>
      <c r="AD456" s="468" t="str">
        <f t="shared" si="251"/>
        <v/>
      </c>
      <c r="AE456" s="468" t="str">
        <f t="shared" si="252"/>
        <v/>
      </c>
      <c r="AF456" s="469" t="str">
        <f t="shared" si="253"/>
        <v/>
      </c>
      <c r="AG456" s="468" t="str">
        <f t="shared" si="254"/>
        <v/>
      </c>
      <c r="AH456" s="470" t="str">
        <f t="shared" si="236"/>
        <v/>
      </c>
      <c r="AI456" s="471" t="str">
        <f>IF($AB456&lt;&gt;"",VLOOKUP($M456,DMKH!$B$6:$F$1822,3,0),"")</f>
        <v/>
      </c>
      <c r="AJ456" s="472">
        <f t="shared" ref="AJ456:AJ519" si="255">IF(AND(H456=H457,V456=V457),W457,IF(AND(H456=H457,W456=W457),V457,""))</f>
        <v>0</v>
      </c>
      <c r="AK456" s="472">
        <f t="shared" ref="AK456:AK519" si="256">IF(AND(H456=H457,V456=V457),X457,IF(AND(H456=H457,W456=W457),X457,""))</f>
        <v>0</v>
      </c>
      <c r="AL456" s="473">
        <f t="shared" si="237"/>
        <v>0</v>
      </c>
      <c r="AM456" s="473" t="str">
        <f t="shared" si="238"/>
        <v/>
      </c>
      <c r="AN456" s="474" t="str">
        <f t="shared" si="239"/>
        <v/>
      </c>
      <c r="AO456" s="475" t="str">
        <f t="shared" si="240"/>
        <v/>
      </c>
      <c r="AP456" s="475" t="str">
        <f t="shared" si="241"/>
        <v/>
      </c>
      <c r="AQ456" s="475" t="str">
        <f t="shared" si="242"/>
        <v>0-</v>
      </c>
      <c r="AR456" s="475" t="str">
        <f t="shared" si="243"/>
        <v>0-</v>
      </c>
      <c r="AS456" s="475" t="str">
        <f t="shared" ref="AS456:AS519" si="257">IF(LEFT($J456,1)="n",A456&amp;P456,"")</f>
        <v/>
      </c>
      <c r="AT456" s="475" t="str">
        <f t="shared" ref="AT456:AT519" si="258">IF(LEFT($J456,1)="x",A456&amp;P456,"")</f>
        <v/>
      </c>
      <c r="AU456" s="475" t="str">
        <f t="shared" si="244"/>
        <v>0</v>
      </c>
      <c r="AV456" s="475" t="str">
        <f t="shared" si="245"/>
        <v>0</v>
      </c>
      <c r="AW456" s="475" t="str">
        <f t="shared" si="246"/>
        <v>0--</v>
      </c>
    </row>
    <row r="457" spans="1:49">
      <c r="A457" s="452">
        <f t="shared" si="231"/>
        <v>0</v>
      </c>
      <c r="B457" s="476"/>
      <c r="C457" s="476"/>
      <c r="D457" s="463"/>
      <c r="E457" s="463"/>
      <c r="F457" s="455"/>
      <c r="G457" s="456" t="str">
        <f t="array" ref="G457">IF(B457&lt;&gt;"",IF(AND(OR(V457=V456,W457=W456),F457=F456,K457=K456,N457=N456),G456,MAX(IF(B457=B$6:$B456,$G$6:G456))+1),"")</f>
        <v/>
      </c>
      <c r="H457" s="457" t="str">
        <f t="shared" si="232"/>
        <v/>
      </c>
      <c r="I457" s="457" t="str">
        <f t="array" ref="I457">IF(C457&lt;&gt;"",IF(AND(OR(V457=V456,W457=W456),F457=F456,K457=K456,N457=N456),I456,MAX(IF(C457=C$6:$C456,$I$6:I456))+1),"")</f>
        <v/>
      </c>
      <c r="J457" s="457" t="str">
        <f t="shared" si="233"/>
        <v/>
      </c>
      <c r="K457" s="1065"/>
      <c r="L457" s="459" t="str">
        <f>IF($K457&gt;0,VLOOKUP($K457,NV!$B$4:$C$33,2,0),"")</f>
        <v/>
      </c>
      <c r="M457" s="460"/>
      <c r="N457" s="461" t="str">
        <f t="shared" si="247"/>
        <v/>
      </c>
      <c r="O457" s="458"/>
      <c r="P457" s="458"/>
      <c r="Q457" s="461" t="str">
        <f t="shared" si="248"/>
        <v/>
      </c>
      <c r="R457" s="458"/>
      <c r="S457" s="458"/>
      <c r="T457" s="462" t="str">
        <f>IFERROR(INDEX(NX!$L$9:$L$168,MATCH($A457&amp;$P457,NX!$B$9:$B$169,0)),"")</f>
        <v/>
      </c>
      <c r="U457" s="458"/>
      <c r="V457" s="463"/>
      <c r="W457" s="463"/>
      <c r="X457" s="464"/>
      <c r="Y457" s="452" t="str">
        <f t="shared" si="249"/>
        <v/>
      </c>
      <c r="Z457" s="452" t="str">
        <f t="shared" si="250"/>
        <v/>
      </c>
      <c r="AA457" s="465" t="str">
        <f t="shared" si="234"/>
        <v>Trùng mã</v>
      </c>
      <c r="AB457" s="466"/>
      <c r="AC457" s="467">
        <f t="shared" si="235"/>
        <v>0</v>
      </c>
      <c r="AD457" s="468" t="str">
        <f t="shared" si="251"/>
        <v/>
      </c>
      <c r="AE457" s="468" t="str">
        <f t="shared" si="252"/>
        <v/>
      </c>
      <c r="AF457" s="469" t="str">
        <f t="shared" si="253"/>
        <v/>
      </c>
      <c r="AG457" s="468" t="str">
        <f t="shared" si="254"/>
        <v/>
      </c>
      <c r="AH457" s="470" t="str">
        <f t="shared" si="236"/>
        <v/>
      </c>
      <c r="AI457" s="471" t="str">
        <f>IF($AB457&lt;&gt;"",VLOOKUP($M457,DMKH!$B$6:$F$1822,3,0),"")</f>
        <v/>
      </c>
      <c r="AJ457" s="472">
        <f t="shared" si="255"/>
        <v>0</v>
      </c>
      <c r="AK457" s="472">
        <f t="shared" si="256"/>
        <v>0</v>
      </c>
      <c r="AL457" s="473">
        <f t="shared" si="237"/>
        <v>0</v>
      </c>
      <c r="AM457" s="473" t="str">
        <f t="shared" si="238"/>
        <v/>
      </c>
      <c r="AN457" s="474" t="str">
        <f t="shared" si="239"/>
        <v/>
      </c>
      <c r="AO457" s="475" t="str">
        <f t="shared" si="240"/>
        <v/>
      </c>
      <c r="AP457" s="475" t="str">
        <f t="shared" si="241"/>
        <v/>
      </c>
      <c r="AQ457" s="475" t="str">
        <f t="shared" si="242"/>
        <v>0-</v>
      </c>
      <c r="AR457" s="475" t="str">
        <f t="shared" si="243"/>
        <v>0-</v>
      </c>
      <c r="AS457" s="475" t="str">
        <f t="shared" si="257"/>
        <v/>
      </c>
      <c r="AT457" s="475" t="str">
        <f t="shared" si="258"/>
        <v/>
      </c>
      <c r="AU457" s="475" t="str">
        <f t="shared" si="244"/>
        <v>0</v>
      </c>
      <c r="AV457" s="475" t="str">
        <f t="shared" si="245"/>
        <v>0</v>
      </c>
      <c r="AW457" s="475" t="str">
        <f t="shared" si="246"/>
        <v>0--</v>
      </c>
    </row>
    <row r="458" spans="1:49">
      <c r="A458" s="452">
        <f t="shared" si="231"/>
        <v>0</v>
      </c>
      <c r="B458" s="476"/>
      <c r="C458" s="476"/>
      <c r="D458" s="463"/>
      <c r="E458" s="463"/>
      <c r="F458" s="455"/>
      <c r="G458" s="456" t="str">
        <f t="array" ref="G458">IF(B458&lt;&gt;"",IF(AND(OR(V458=V457,W458=W457),F458=F457,K458=K457,N458=N457),G457,MAX(IF(B458=B$6:$B457,$G$6:G457))+1),"")</f>
        <v/>
      </c>
      <c r="H458" s="457" t="str">
        <f t="shared" si="232"/>
        <v/>
      </c>
      <c r="I458" s="457" t="str">
        <f t="array" ref="I458">IF(C458&lt;&gt;"",IF(AND(OR(V458=V457,W458=W457),F458=F457,K458=K457,N458=N457),I457,MAX(IF(C458=C$6:$C457,$I$6:I457))+1),"")</f>
        <v/>
      </c>
      <c r="J458" s="457" t="str">
        <f t="shared" si="233"/>
        <v/>
      </c>
      <c r="K458" s="1065"/>
      <c r="L458" s="459" t="str">
        <f>IF($K458&gt;0,VLOOKUP($K458,NV!$B$4:$C$33,2,0),"")</f>
        <v/>
      </c>
      <c r="M458" s="460"/>
      <c r="N458" s="461" t="str">
        <f t="shared" si="247"/>
        <v/>
      </c>
      <c r="O458" s="458"/>
      <c r="P458" s="458"/>
      <c r="Q458" s="461" t="str">
        <f t="shared" si="248"/>
        <v/>
      </c>
      <c r="R458" s="458"/>
      <c r="S458" s="458"/>
      <c r="T458" s="462" t="str">
        <f>IFERROR(INDEX(NX!$L$9:$L$168,MATCH($A458&amp;$P458,NX!$B$9:$B$169,0)),"")</f>
        <v/>
      </c>
      <c r="U458" s="458"/>
      <c r="V458" s="463"/>
      <c r="W458" s="463"/>
      <c r="X458" s="464"/>
      <c r="Y458" s="452" t="str">
        <f t="shared" si="249"/>
        <v/>
      </c>
      <c r="Z458" s="452" t="str">
        <f t="shared" si="250"/>
        <v/>
      </c>
      <c r="AA458" s="465" t="str">
        <f t="shared" si="234"/>
        <v>Trùng mã</v>
      </c>
      <c r="AB458" s="466"/>
      <c r="AC458" s="467">
        <f t="shared" si="235"/>
        <v>0</v>
      </c>
      <c r="AD458" s="468" t="str">
        <f t="shared" si="251"/>
        <v/>
      </c>
      <c r="AE458" s="468" t="str">
        <f t="shared" si="252"/>
        <v/>
      </c>
      <c r="AF458" s="469" t="str">
        <f t="shared" si="253"/>
        <v/>
      </c>
      <c r="AG458" s="468" t="str">
        <f t="shared" si="254"/>
        <v/>
      </c>
      <c r="AH458" s="470" t="str">
        <f t="shared" si="236"/>
        <v/>
      </c>
      <c r="AI458" s="471" t="str">
        <f>IF($AB458&lt;&gt;"",VLOOKUP($M458,DMKH!$B$6:$F$1822,3,0),"")</f>
        <v/>
      </c>
      <c r="AJ458" s="472">
        <f t="shared" si="255"/>
        <v>0</v>
      </c>
      <c r="AK458" s="472">
        <f t="shared" si="256"/>
        <v>0</v>
      </c>
      <c r="AL458" s="473">
        <f t="shared" si="237"/>
        <v>0</v>
      </c>
      <c r="AM458" s="473" t="str">
        <f t="shared" si="238"/>
        <v/>
      </c>
      <c r="AN458" s="474" t="str">
        <f t="shared" si="239"/>
        <v/>
      </c>
      <c r="AO458" s="475" t="str">
        <f t="shared" si="240"/>
        <v/>
      </c>
      <c r="AP458" s="475" t="str">
        <f t="shared" si="241"/>
        <v/>
      </c>
      <c r="AQ458" s="475" t="str">
        <f t="shared" si="242"/>
        <v>0-</v>
      </c>
      <c r="AR458" s="475" t="str">
        <f t="shared" si="243"/>
        <v>0-</v>
      </c>
      <c r="AS458" s="475" t="str">
        <f t="shared" si="257"/>
        <v/>
      </c>
      <c r="AT458" s="475" t="str">
        <f t="shared" si="258"/>
        <v/>
      </c>
      <c r="AU458" s="475" t="str">
        <f t="shared" si="244"/>
        <v>0</v>
      </c>
      <c r="AV458" s="475" t="str">
        <f t="shared" si="245"/>
        <v>0</v>
      </c>
      <c r="AW458" s="475" t="str">
        <f t="shared" si="246"/>
        <v>0--</v>
      </c>
    </row>
    <row r="459" spans="1:49">
      <c r="A459" s="452">
        <f t="shared" si="231"/>
        <v>0</v>
      </c>
      <c r="B459" s="476"/>
      <c r="C459" s="476"/>
      <c r="D459" s="463"/>
      <c r="E459" s="463"/>
      <c r="F459" s="455"/>
      <c r="G459" s="456" t="str">
        <f t="array" ref="G459">IF(B459&lt;&gt;"",IF(AND(OR(V459=V458,W459=W458),F459=F458,K459=K458,N459=N458),G458,MAX(IF(B459=B$6:$B458,$G$6:G458))+1),"")</f>
        <v/>
      </c>
      <c r="H459" s="457" t="str">
        <f t="shared" si="232"/>
        <v/>
      </c>
      <c r="I459" s="457" t="str">
        <f t="array" ref="I459">IF(C459&lt;&gt;"",IF(AND(OR(V459=V458,W459=W458),F459=F458,K459=K458,N459=N458),I458,MAX(IF(C459=C$6:$C458,$I$6:I458))+1),"")</f>
        <v/>
      </c>
      <c r="J459" s="457" t="str">
        <f t="shared" si="233"/>
        <v/>
      </c>
      <c r="K459" s="1065"/>
      <c r="L459" s="459" t="str">
        <f>IF($K459&gt;0,VLOOKUP($K459,NV!$B$4:$C$33,2,0),"")</f>
        <v/>
      </c>
      <c r="M459" s="460"/>
      <c r="N459" s="461" t="str">
        <f t="shared" si="247"/>
        <v/>
      </c>
      <c r="O459" s="458"/>
      <c r="P459" s="458"/>
      <c r="Q459" s="461" t="str">
        <f t="shared" si="248"/>
        <v/>
      </c>
      <c r="R459" s="458"/>
      <c r="S459" s="458"/>
      <c r="T459" s="462" t="str">
        <f>IFERROR(INDEX(NX!$L$9:$L$168,MATCH($A459&amp;$P459,NX!$B$9:$B$169,0)),"")</f>
        <v/>
      </c>
      <c r="U459" s="458"/>
      <c r="V459" s="463"/>
      <c r="W459" s="463"/>
      <c r="X459" s="464"/>
      <c r="Y459" s="452" t="str">
        <f t="shared" si="249"/>
        <v/>
      </c>
      <c r="Z459" s="452" t="str">
        <f t="shared" si="250"/>
        <v/>
      </c>
      <c r="AA459" s="465" t="str">
        <f t="shared" si="234"/>
        <v>Trùng mã</v>
      </c>
      <c r="AB459" s="466"/>
      <c r="AC459" s="467">
        <f t="shared" si="235"/>
        <v>0</v>
      </c>
      <c r="AD459" s="468" t="str">
        <f t="shared" si="251"/>
        <v/>
      </c>
      <c r="AE459" s="468" t="str">
        <f t="shared" si="252"/>
        <v/>
      </c>
      <c r="AF459" s="469" t="str">
        <f t="shared" si="253"/>
        <v/>
      </c>
      <c r="AG459" s="468" t="str">
        <f t="shared" si="254"/>
        <v/>
      </c>
      <c r="AH459" s="470" t="str">
        <f t="shared" si="236"/>
        <v/>
      </c>
      <c r="AI459" s="471" t="str">
        <f>IF($AB459&lt;&gt;"",VLOOKUP($M459,DMKH!$B$6:$F$1822,3,0),"")</f>
        <v/>
      </c>
      <c r="AJ459" s="472">
        <f t="shared" si="255"/>
        <v>0</v>
      </c>
      <c r="AK459" s="472">
        <f t="shared" si="256"/>
        <v>0</v>
      </c>
      <c r="AL459" s="473">
        <f t="shared" si="237"/>
        <v>0</v>
      </c>
      <c r="AM459" s="473" t="str">
        <f t="shared" si="238"/>
        <v/>
      </c>
      <c r="AN459" s="474" t="str">
        <f t="shared" si="239"/>
        <v/>
      </c>
      <c r="AO459" s="475" t="str">
        <f t="shared" si="240"/>
        <v/>
      </c>
      <c r="AP459" s="475" t="str">
        <f t="shared" si="241"/>
        <v/>
      </c>
      <c r="AQ459" s="475" t="str">
        <f t="shared" si="242"/>
        <v>0-</v>
      </c>
      <c r="AR459" s="475" t="str">
        <f t="shared" si="243"/>
        <v>0-</v>
      </c>
      <c r="AS459" s="475" t="str">
        <f t="shared" si="257"/>
        <v/>
      </c>
      <c r="AT459" s="475" t="str">
        <f t="shared" si="258"/>
        <v/>
      </c>
      <c r="AU459" s="475" t="str">
        <f t="shared" si="244"/>
        <v>0</v>
      </c>
      <c r="AV459" s="475" t="str">
        <f t="shared" si="245"/>
        <v>0</v>
      </c>
      <c r="AW459" s="475" t="str">
        <f t="shared" si="246"/>
        <v>0--</v>
      </c>
    </row>
    <row r="460" spans="1:49">
      <c r="A460" s="452">
        <f t="shared" si="231"/>
        <v>0</v>
      </c>
      <c r="B460" s="476"/>
      <c r="C460" s="476"/>
      <c r="D460" s="463"/>
      <c r="E460" s="463"/>
      <c r="F460" s="455"/>
      <c r="G460" s="456" t="str">
        <f t="array" ref="G460">IF(B460&lt;&gt;"",IF(AND(OR(V460=V459,W460=W459),F460=F459,K460=K459,N460=N459),G459,MAX(IF(B460=B$6:$B459,$G$6:G459))+1),"")</f>
        <v/>
      </c>
      <c r="H460" s="457" t="str">
        <f t="shared" si="232"/>
        <v/>
      </c>
      <c r="I460" s="457" t="str">
        <f t="array" ref="I460">IF(C460&lt;&gt;"",IF(AND(OR(V460=V459,W460=W459),F460=F459,K460=K459,N460=N459),I459,MAX(IF(C460=C$6:$C459,$I$6:I459))+1),"")</f>
        <v/>
      </c>
      <c r="J460" s="457" t="str">
        <f t="shared" si="233"/>
        <v/>
      </c>
      <c r="K460" s="1065"/>
      <c r="L460" s="459" t="str">
        <f>IF($K460&gt;0,VLOOKUP($K460,NV!$B$4:$C$33,2,0),"")</f>
        <v/>
      </c>
      <c r="M460" s="460"/>
      <c r="N460" s="461" t="str">
        <f t="shared" si="247"/>
        <v/>
      </c>
      <c r="O460" s="458"/>
      <c r="P460" s="458"/>
      <c r="Q460" s="461" t="str">
        <f t="shared" si="248"/>
        <v/>
      </c>
      <c r="R460" s="458"/>
      <c r="S460" s="458"/>
      <c r="T460" s="462" t="str">
        <f>IFERROR(INDEX(NX!$L$9:$L$168,MATCH($A460&amp;$P460,NX!$B$9:$B$169,0)),"")</f>
        <v/>
      </c>
      <c r="U460" s="458"/>
      <c r="V460" s="463"/>
      <c r="W460" s="463"/>
      <c r="X460" s="464"/>
      <c r="Y460" s="452" t="str">
        <f t="shared" si="249"/>
        <v/>
      </c>
      <c r="Z460" s="452" t="str">
        <f t="shared" si="250"/>
        <v/>
      </c>
      <c r="AA460" s="465" t="str">
        <f t="shared" si="234"/>
        <v>Trùng mã</v>
      </c>
      <c r="AB460" s="466"/>
      <c r="AC460" s="467">
        <f t="shared" si="235"/>
        <v>0</v>
      </c>
      <c r="AD460" s="468" t="str">
        <f t="shared" si="251"/>
        <v/>
      </c>
      <c r="AE460" s="468" t="str">
        <f t="shared" si="252"/>
        <v/>
      </c>
      <c r="AF460" s="469" t="str">
        <f t="shared" si="253"/>
        <v/>
      </c>
      <c r="AG460" s="468" t="str">
        <f t="shared" si="254"/>
        <v/>
      </c>
      <c r="AH460" s="470" t="str">
        <f t="shared" si="236"/>
        <v/>
      </c>
      <c r="AI460" s="471" t="str">
        <f>IF($AB460&lt;&gt;"",VLOOKUP($M460,DMKH!$B$6:$F$1822,3,0),"")</f>
        <v/>
      </c>
      <c r="AJ460" s="472">
        <f t="shared" si="255"/>
        <v>0</v>
      </c>
      <c r="AK460" s="472">
        <f t="shared" si="256"/>
        <v>0</v>
      </c>
      <c r="AL460" s="473">
        <f t="shared" si="237"/>
        <v>0</v>
      </c>
      <c r="AM460" s="473" t="str">
        <f t="shared" si="238"/>
        <v/>
      </c>
      <c r="AN460" s="474" t="str">
        <f t="shared" si="239"/>
        <v/>
      </c>
      <c r="AO460" s="475" t="str">
        <f t="shared" si="240"/>
        <v/>
      </c>
      <c r="AP460" s="475" t="str">
        <f t="shared" si="241"/>
        <v/>
      </c>
      <c r="AQ460" s="475" t="str">
        <f t="shared" si="242"/>
        <v>0-</v>
      </c>
      <c r="AR460" s="475" t="str">
        <f t="shared" si="243"/>
        <v>0-</v>
      </c>
      <c r="AS460" s="475" t="str">
        <f t="shared" si="257"/>
        <v/>
      </c>
      <c r="AT460" s="475" t="str">
        <f t="shared" si="258"/>
        <v/>
      </c>
      <c r="AU460" s="475" t="str">
        <f t="shared" si="244"/>
        <v>0</v>
      </c>
      <c r="AV460" s="475" t="str">
        <f t="shared" si="245"/>
        <v>0</v>
      </c>
      <c r="AW460" s="475" t="str">
        <f t="shared" si="246"/>
        <v>0--</v>
      </c>
    </row>
    <row r="461" spans="1:49">
      <c r="A461" s="452">
        <f t="shared" si="231"/>
        <v>0</v>
      </c>
      <c r="B461" s="476"/>
      <c r="C461" s="476"/>
      <c r="D461" s="463"/>
      <c r="E461" s="463"/>
      <c r="F461" s="455"/>
      <c r="G461" s="456" t="str">
        <f t="array" ref="G461">IF(B461&lt;&gt;"",IF(AND(OR(V461=V460,W461=W460),F461=F460,K461=K460,N461=N460),G460,MAX(IF(B461=B$6:$B460,$G$6:G460))+1),"")</f>
        <v/>
      </c>
      <c r="H461" s="457" t="str">
        <f t="shared" si="232"/>
        <v/>
      </c>
      <c r="I461" s="457" t="str">
        <f t="array" ref="I461">IF(C461&lt;&gt;"",IF(AND(OR(V461=V460,W461=W460),F461=F460,K461=K460,N461=N460),I460,MAX(IF(C461=C$6:$C460,$I$6:I460))+1),"")</f>
        <v/>
      </c>
      <c r="J461" s="457" t="str">
        <f t="shared" si="233"/>
        <v/>
      </c>
      <c r="K461" s="1065"/>
      <c r="L461" s="459" t="str">
        <f>IF($K461&gt;0,VLOOKUP($K461,NV!$B$4:$C$33,2,0),"")</f>
        <v/>
      </c>
      <c r="M461" s="460"/>
      <c r="N461" s="461" t="str">
        <f t="shared" si="247"/>
        <v/>
      </c>
      <c r="O461" s="458"/>
      <c r="P461" s="458"/>
      <c r="Q461" s="461" t="str">
        <f t="shared" si="248"/>
        <v/>
      </c>
      <c r="R461" s="458"/>
      <c r="S461" s="458"/>
      <c r="T461" s="462" t="str">
        <f>IFERROR(INDEX(NX!$L$9:$L$168,MATCH($A461&amp;$P461,NX!$B$9:$B$169,0)),"")</f>
        <v/>
      </c>
      <c r="U461" s="458"/>
      <c r="V461" s="463"/>
      <c r="W461" s="463"/>
      <c r="X461" s="464"/>
      <c r="Y461" s="452" t="str">
        <f t="shared" si="249"/>
        <v/>
      </c>
      <c r="Z461" s="452" t="str">
        <f t="shared" si="250"/>
        <v/>
      </c>
      <c r="AA461" s="465" t="str">
        <f t="shared" si="234"/>
        <v>Trùng mã</v>
      </c>
      <c r="AB461" s="466"/>
      <c r="AC461" s="467">
        <f t="shared" si="235"/>
        <v>0</v>
      </c>
      <c r="AD461" s="468" t="str">
        <f t="shared" si="251"/>
        <v/>
      </c>
      <c r="AE461" s="468" t="str">
        <f t="shared" si="252"/>
        <v/>
      </c>
      <c r="AF461" s="469" t="str">
        <f t="shared" si="253"/>
        <v/>
      </c>
      <c r="AG461" s="468" t="str">
        <f t="shared" si="254"/>
        <v/>
      </c>
      <c r="AH461" s="470" t="str">
        <f t="shared" si="236"/>
        <v/>
      </c>
      <c r="AI461" s="471" t="str">
        <f>IF($AB461&lt;&gt;"",VLOOKUP($M461,DMKH!$B$6:$F$1822,3,0),"")</f>
        <v/>
      </c>
      <c r="AJ461" s="472">
        <f t="shared" si="255"/>
        <v>0</v>
      </c>
      <c r="AK461" s="472">
        <f t="shared" si="256"/>
        <v>0</v>
      </c>
      <c r="AL461" s="473">
        <f t="shared" si="237"/>
        <v>0</v>
      </c>
      <c r="AM461" s="473" t="str">
        <f t="shared" si="238"/>
        <v/>
      </c>
      <c r="AN461" s="474" t="str">
        <f t="shared" si="239"/>
        <v/>
      </c>
      <c r="AO461" s="475" t="str">
        <f t="shared" si="240"/>
        <v/>
      </c>
      <c r="AP461" s="475" t="str">
        <f t="shared" si="241"/>
        <v/>
      </c>
      <c r="AQ461" s="475" t="str">
        <f t="shared" si="242"/>
        <v>0-</v>
      </c>
      <c r="AR461" s="475" t="str">
        <f t="shared" si="243"/>
        <v>0-</v>
      </c>
      <c r="AS461" s="475" t="str">
        <f t="shared" si="257"/>
        <v/>
      </c>
      <c r="AT461" s="475" t="str">
        <f t="shared" si="258"/>
        <v/>
      </c>
      <c r="AU461" s="475" t="str">
        <f t="shared" si="244"/>
        <v>0</v>
      </c>
      <c r="AV461" s="475" t="str">
        <f t="shared" si="245"/>
        <v>0</v>
      </c>
      <c r="AW461" s="475" t="str">
        <f t="shared" si="246"/>
        <v>0--</v>
      </c>
    </row>
    <row r="462" spans="1:49">
      <c r="A462" s="452">
        <f t="shared" si="231"/>
        <v>0</v>
      </c>
      <c r="B462" s="476"/>
      <c r="C462" s="476"/>
      <c r="D462" s="463"/>
      <c r="E462" s="463"/>
      <c r="F462" s="455"/>
      <c r="G462" s="456" t="str">
        <f t="array" ref="G462">IF(B462&lt;&gt;"",IF(AND(OR(V462=V461,W462=W461),F462=F461,K462=K461,N462=N461),G461,MAX(IF(B462=B$6:$B461,$G$6:G461))+1),"")</f>
        <v/>
      </c>
      <c r="H462" s="457" t="str">
        <f t="shared" si="232"/>
        <v/>
      </c>
      <c r="I462" s="457" t="str">
        <f t="array" ref="I462">IF(C462&lt;&gt;"",IF(AND(OR(V462=V461,W462=W461),F462=F461,K462=K461,N462=N461),I461,MAX(IF(C462=C$6:$C461,$I$6:I461))+1),"")</f>
        <v/>
      </c>
      <c r="J462" s="457" t="str">
        <f t="shared" si="233"/>
        <v/>
      </c>
      <c r="K462" s="1065"/>
      <c r="L462" s="459" t="str">
        <f>IF($K462&gt;0,VLOOKUP($K462,NV!$B$4:$C$33,2,0),"")</f>
        <v/>
      </c>
      <c r="M462" s="460"/>
      <c r="N462" s="461" t="str">
        <f t="shared" si="247"/>
        <v/>
      </c>
      <c r="O462" s="458"/>
      <c r="P462" s="458"/>
      <c r="Q462" s="461" t="str">
        <f t="shared" si="248"/>
        <v/>
      </c>
      <c r="R462" s="458"/>
      <c r="S462" s="458"/>
      <c r="T462" s="462" t="str">
        <f>IFERROR(INDEX(NX!$L$9:$L$168,MATCH($A462&amp;$P462,NX!$B$9:$B$169,0)),"")</f>
        <v/>
      </c>
      <c r="U462" s="458"/>
      <c r="V462" s="463"/>
      <c r="W462" s="463"/>
      <c r="X462" s="464"/>
      <c r="Y462" s="452" t="str">
        <f t="shared" si="249"/>
        <v/>
      </c>
      <c r="Z462" s="452" t="str">
        <f t="shared" si="250"/>
        <v/>
      </c>
      <c r="AA462" s="465" t="str">
        <f t="shared" si="234"/>
        <v>Trùng mã</v>
      </c>
      <c r="AB462" s="466"/>
      <c r="AC462" s="467">
        <f t="shared" si="235"/>
        <v>0</v>
      </c>
      <c r="AD462" s="468" t="str">
        <f t="shared" si="251"/>
        <v/>
      </c>
      <c r="AE462" s="468" t="str">
        <f t="shared" si="252"/>
        <v/>
      </c>
      <c r="AF462" s="469" t="str">
        <f t="shared" si="253"/>
        <v/>
      </c>
      <c r="AG462" s="468" t="str">
        <f t="shared" si="254"/>
        <v/>
      </c>
      <c r="AH462" s="470" t="str">
        <f t="shared" si="236"/>
        <v/>
      </c>
      <c r="AI462" s="471" t="str">
        <f>IF($AB462&lt;&gt;"",VLOOKUP($M462,DMKH!$B$6:$F$1822,3,0),"")</f>
        <v/>
      </c>
      <c r="AJ462" s="472">
        <f t="shared" si="255"/>
        <v>0</v>
      </c>
      <c r="AK462" s="472">
        <f t="shared" si="256"/>
        <v>0</v>
      </c>
      <c r="AL462" s="473">
        <f t="shared" si="237"/>
        <v>0</v>
      </c>
      <c r="AM462" s="473" t="str">
        <f t="shared" si="238"/>
        <v/>
      </c>
      <c r="AN462" s="474" t="str">
        <f t="shared" si="239"/>
        <v/>
      </c>
      <c r="AO462" s="475" t="str">
        <f t="shared" si="240"/>
        <v/>
      </c>
      <c r="AP462" s="475" t="str">
        <f t="shared" si="241"/>
        <v/>
      </c>
      <c r="AQ462" s="475" t="str">
        <f t="shared" si="242"/>
        <v>0-</v>
      </c>
      <c r="AR462" s="475" t="str">
        <f t="shared" si="243"/>
        <v>0-</v>
      </c>
      <c r="AS462" s="475" t="str">
        <f t="shared" si="257"/>
        <v/>
      </c>
      <c r="AT462" s="475" t="str">
        <f t="shared" si="258"/>
        <v/>
      </c>
      <c r="AU462" s="475" t="str">
        <f t="shared" si="244"/>
        <v>0</v>
      </c>
      <c r="AV462" s="475" t="str">
        <f t="shared" si="245"/>
        <v>0</v>
      </c>
      <c r="AW462" s="475" t="str">
        <f t="shared" si="246"/>
        <v>0--</v>
      </c>
    </row>
    <row r="463" spans="1:49">
      <c r="A463" s="452">
        <f t="shared" si="231"/>
        <v>0</v>
      </c>
      <c r="B463" s="476"/>
      <c r="C463" s="476"/>
      <c r="D463" s="463"/>
      <c r="E463" s="463"/>
      <c r="F463" s="455"/>
      <c r="G463" s="456" t="str">
        <f t="array" ref="G463">IF(B463&lt;&gt;"",IF(AND(OR(V463=V462,W463=W462),F463=F462,K463=K462,N463=N462),G462,MAX(IF(B463=B$6:$B462,$G$6:G462))+1),"")</f>
        <v/>
      </c>
      <c r="H463" s="457" t="str">
        <f t="shared" si="232"/>
        <v/>
      </c>
      <c r="I463" s="457" t="str">
        <f t="array" ref="I463">IF(C463&lt;&gt;"",IF(AND(OR(V463=V462,W463=W462),F463=F462,K463=K462,N463=N462),I462,MAX(IF(C463=C$6:$C462,$I$6:I462))+1),"")</f>
        <v/>
      </c>
      <c r="J463" s="457" t="str">
        <f t="shared" si="233"/>
        <v/>
      </c>
      <c r="K463" s="1065"/>
      <c r="L463" s="459" t="str">
        <f>IF($K463&gt;0,VLOOKUP($K463,NV!$B$4:$C$33,2,0),"")</f>
        <v/>
      </c>
      <c r="M463" s="460"/>
      <c r="N463" s="461" t="str">
        <f t="shared" si="247"/>
        <v/>
      </c>
      <c r="O463" s="458"/>
      <c r="P463" s="458"/>
      <c r="Q463" s="461" t="str">
        <f t="shared" si="248"/>
        <v/>
      </c>
      <c r="R463" s="458"/>
      <c r="S463" s="458"/>
      <c r="T463" s="462" t="str">
        <f>IFERROR(INDEX(NX!$L$9:$L$168,MATCH($A463&amp;$P463,NX!$B$9:$B$169,0)),"")</f>
        <v/>
      </c>
      <c r="U463" s="458"/>
      <c r="V463" s="463"/>
      <c r="W463" s="463"/>
      <c r="X463" s="464"/>
      <c r="Y463" s="452" t="str">
        <f t="shared" si="249"/>
        <v/>
      </c>
      <c r="Z463" s="452" t="str">
        <f t="shared" si="250"/>
        <v/>
      </c>
      <c r="AA463" s="465" t="str">
        <f t="shared" si="234"/>
        <v>Trùng mã</v>
      </c>
      <c r="AB463" s="466"/>
      <c r="AC463" s="467">
        <f t="shared" si="235"/>
        <v>0</v>
      </c>
      <c r="AD463" s="468" t="str">
        <f t="shared" si="251"/>
        <v/>
      </c>
      <c r="AE463" s="468" t="str">
        <f t="shared" si="252"/>
        <v/>
      </c>
      <c r="AF463" s="469" t="str">
        <f t="shared" si="253"/>
        <v/>
      </c>
      <c r="AG463" s="468" t="str">
        <f t="shared" si="254"/>
        <v/>
      </c>
      <c r="AH463" s="470" t="str">
        <f t="shared" si="236"/>
        <v/>
      </c>
      <c r="AI463" s="471" t="str">
        <f>IF($AB463&lt;&gt;"",VLOOKUP($M463,DMKH!$B$6:$F$1822,3,0),"")</f>
        <v/>
      </c>
      <c r="AJ463" s="472">
        <f t="shared" si="255"/>
        <v>0</v>
      </c>
      <c r="AK463" s="472">
        <f t="shared" si="256"/>
        <v>0</v>
      </c>
      <c r="AL463" s="473">
        <f t="shared" si="237"/>
        <v>0</v>
      </c>
      <c r="AM463" s="473" t="str">
        <f t="shared" si="238"/>
        <v/>
      </c>
      <c r="AN463" s="474" t="str">
        <f t="shared" si="239"/>
        <v/>
      </c>
      <c r="AO463" s="475" t="str">
        <f t="shared" si="240"/>
        <v/>
      </c>
      <c r="AP463" s="475" t="str">
        <f t="shared" si="241"/>
        <v/>
      </c>
      <c r="AQ463" s="475" t="str">
        <f t="shared" si="242"/>
        <v>0-</v>
      </c>
      <c r="AR463" s="475" t="str">
        <f t="shared" si="243"/>
        <v>0-</v>
      </c>
      <c r="AS463" s="475" t="str">
        <f t="shared" si="257"/>
        <v/>
      </c>
      <c r="AT463" s="475" t="str">
        <f t="shared" si="258"/>
        <v/>
      </c>
      <c r="AU463" s="475" t="str">
        <f t="shared" si="244"/>
        <v>0</v>
      </c>
      <c r="AV463" s="475" t="str">
        <f t="shared" si="245"/>
        <v>0</v>
      </c>
      <c r="AW463" s="475" t="str">
        <f t="shared" si="246"/>
        <v>0--</v>
      </c>
    </row>
    <row r="464" spans="1:49">
      <c r="A464" s="452">
        <f t="shared" si="231"/>
        <v>0</v>
      </c>
      <c r="B464" s="476"/>
      <c r="C464" s="476"/>
      <c r="D464" s="463"/>
      <c r="E464" s="463"/>
      <c r="F464" s="455"/>
      <c r="G464" s="456" t="str">
        <f t="array" ref="G464">IF(B464&lt;&gt;"",IF(AND(OR(V464=V463,W464=W463),F464=F463,K464=K463,N464=N463),G463,MAX(IF(B464=B$6:$B463,$G$6:G463))+1),"")</f>
        <v/>
      </c>
      <c r="H464" s="457" t="str">
        <f t="shared" si="232"/>
        <v/>
      </c>
      <c r="I464" s="457" t="str">
        <f t="array" ref="I464">IF(C464&lt;&gt;"",IF(AND(OR(V464=V463,W464=W463),F464=F463,K464=K463,N464=N463),I463,MAX(IF(C464=C$6:$C463,$I$6:I463))+1),"")</f>
        <v/>
      </c>
      <c r="J464" s="457" t="str">
        <f t="shared" si="233"/>
        <v/>
      </c>
      <c r="K464" s="1065"/>
      <c r="L464" s="459" t="str">
        <f>IF($K464&gt;0,VLOOKUP($K464,NV!$B$4:$C$33,2,0),"")</f>
        <v/>
      </c>
      <c r="M464" s="460"/>
      <c r="N464" s="461" t="str">
        <f t="shared" si="247"/>
        <v/>
      </c>
      <c r="O464" s="458"/>
      <c r="P464" s="458"/>
      <c r="Q464" s="461" t="str">
        <f t="shared" si="248"/>
        <v/>
      </c>
      <c r="R464" s="458"/>
      <c r="S464" s="458"/>
      <c r="T464" s="462" t="str">
        <f>IFERROR(INDEX(NX!$L$9:$L$168,MATCH($A464&amp;$P464,NX!$B$9:$B$169,0)),"")</f>
        <v/>
      </c>
      <c r="U464" s="458"/>
      <c r="V464" s="463"/>
      <c r="W464" s="463"/>
      <c r="X464" s="464"/>
      <c r="Y464" s="452" t="str">
        <f t="shared" si="249"/>
        <v/>
      </c>
      <c r="Z464" s="452" t="str">
        <f t="shared" si="250"/>
        <v/>
      </c>
      <c r="AA464" s="465" t="str">
        <f t="shared" si="234"/>
        <v>Trùng mã</v>
      </c>
      <c r="AB464" s="466"/>
      <c r="AC464" s="467">
        <f t="shared" si="235"/>
        <v>0</v>
      </c>
      <c r="AD464" s="468" t="str">
        <f t="shared" si="251"/>
        <v/>
      </c>
      <c r="AE464" s="468" t="str">
        <f t="shared" si="252"/>
        <v/>
      </c>
      <c r="AF464" s="469" t="str">
        <f t="shared" si="253"/>
        <v/>
      </c>
      <c r="AG464" s="468" t="str">
        <f t="shared" si="254"/>
        <v/>
      </c>
      <c r="AH464" s="470" t="str">
        <f t="shared" si="236"/>
        <v/>
      </c>
      <c r="AI464" s="471" t="str">
        <f>IF($AB464&lt;&gt;"",VLOOKUP($M464,DMKH!$B$6:$F$1822,3,0),"")</f>
        <v/>
      </c>
      <c r="AJ464" s="472">
        <f t="shared" si="255"/>
        <v>0</v>
      </c>
      <c r="AK464" s="472">
        <f t="shared" si="256"/>
        <v>0</v>
      </c>
      <c r="AL464" s="473">
        <f t="shared" si="237"/>
        <v>0</v>
      </c>
      <c r="AM464" s="473" t="str">
        <f t="shared" si="238"/>
        <v/>
      </c>
      <c r="AN464" s="474" t="str">
        <f t="shared" si="239"/>
        <v/>
      </c>
      <c r="AO464" s="475" t="str">
        <f t="shared" si="240"/>
        <v/>
      </c>
      <c r="AP464" s="475" t="str">
        <f t="shared" si="241"/>
        <v/>
      </c>
      <c r="AQ464" s="475" t="str">
        <f t="shared" si="242"/>
        <v>0-</v>
      </c>
      <c r="AR464" s="475" t="str">
        <f t="shared" si="243"/>
        <v>0-</v>
      </c>
      <c r="AS464" s="475" t="str">
        <f t="shared" si="257"/>
        <v/>
      </c>
      <c r="AT464" s="475" t="str">
        <f t="shared" si="258"/>
        <v/>
      </c>
      <c r="AU464" s="475" t="str">
        <f t="shared" si="244"/>
        <v>0</v>
      </c>
      <c r="AV464" s="475" t="str">
        <f t="shared" si="245"/>
        <v>0</v>
      </c>
      <c r="AW464" s="475" t="str">
        <f t="shared" si="246"/>
        <v>0--</v>
      </c>
    </row>
    <row r="465" spans="1:49">
      <c r="A465" s="452">
        <f t="shared" si="231"/>
        <v>0</v>
      </c>
      <c r="B465" s="476"/>
      <c r="C465" s="476"/>
      <c r="D465" s="463"/>
      <c r="E465" s="463"/>
      <c r="F465" s="455"/>
      <c r="G465" s="456" t="str">
        <f t="array" ref="G465">IF(B465&lt;&gt;"",IF(AND(OR(V465=V464,W465=W464),F465=F464,K465=K464,N465=N464),G464,MAX(IF(B465=B$6:$B464,$G$6:G464))+1),"")</f>
        <v/>
      </c>
      <c r="H465" s="457" t="str">
        <f t="shared" si="232"/>
        <v/>
      </c>
      <c r="I465" s="457" t="str">
        <f t="array" ref="I465">IF(C465&lt;&gt;"",IF(AND(OR(V465=V464,W465=W464),F465=F464,K465=K464,N465=N464),I464,MAX(IF(C465=C$6:$C464,$I$6:I464))+1),"")</f>
        <v/>
      </c>
      <c r="J465" s="457" t="str">
        <f t="shared" si="233"/>
        <v/>
      </c>
      <c r="K465" s="1065"/>
      <c r="L465" s="459" t="str">
        <f>IF($K465&gt;0,VLOOKUP($K465,NV!$B$4:$C$33,2,0),"")</f>
        <v/>
      </c>
      <c r="M465" s="460"/>
      <c r="N465" s="461" t="str">
        <f t="shared" si="247"/>
        <v/>
      </c>
      <c r="O465" s="458"/>
      <c r="P465" s="458"/>
      <c r="Q465" s="461" t="str">
        <f t="shared" si="248"/>
        <v/>
      </c>
      <c r="R465" s="458"/>
      <c r="S465" s="458"/>
      <c r="T465" s="462" t="str">
        <f>IFERROR(INDEX(NX!$L$9:$L$168,MATCH($A465&amp;$P465,NX!$B$9:$B$169,0)),"")</f>
        <v/>
      </c>
      <c r="U465" s="458"/>
      <c r="V465" s="463"/>
      <c r="W465" s="463"/>
      <c r="X465" s="464"/>
      <c r="Y465" s="452" t="str">
        <f t="shared" si="249"/>
        <v/>
      </c>
      <c r="Z465" s="452" t="str">
        <f t="shared" si="250"/>
        <v/>
      </c>
      <c r="AA465" s="465" t="str">
        <f t="shared" si="234"/>
        <v>Trùng mã</v>
      </c>
      <c r="AB465" s="466"/>
      <c r="AC465" s="467">
        <f t="shared" si="235"/>
        <v>0</v>
      </c>
      <c r="AD465" s="468" t="str">
        <f t="shared" si="251"/>
        <v/>
      </c>
      <c r="AE465" s="468" t="str">
        <f t="shared" si="252"/>
        <v/>
      </c>
      <c r="AF465" s="469" t="str">
        <f t="shared" si="253"/>
        <v/>
      </c>
      <c r="AG465" s="468" t="str">
        <f t="shared" si="254"/>
        <v/>
      </c>
      <c r="AH465" s="470" t="str">
        <f t="shared" si="236"/>
        <v/>
      </c>
      <c r="AI465" s="471" t="str">
        <f>IF($AB465&lt;&gt;"",VLOOKUP($M465,DMKH!$B$6:$F$1822,3,0),"")</f>
        <v/>
      </c>
      <c r="AJ465" s="472">
        <f t="shared" si="255"/>
        <v>0</v>
      </c>
      <c r="AK465" s="472">
        <f t="shared" si="256"/>
        <v>0</v>
      </c>
      <c r="AL465" s="473">
        <f t="shared" si="237"/>
        <v>0</v>
      </c>
      <c r="AM465" s="473" t="str">
        <f t="shared" si="238"/>
        <v/>
      </c>
      <c r="AN465" s="474" t="str">
        <f t="shared" si="239"/>
        <v/>
      </c>
      <c r="AO465" s="475" t="str">
        <f t="shared" si="240"/>
        <v/>
      </c>
      <c r="AP465" s="475" t="str">
        <f t="shared" si="241"/>
        <v/>
      </c>
      <c r="AQ465" s="475" t="str">
        <f t="shared" si="242"/>
        <v>0-</v>
      </c>
      <c r="AR465" s="475" t="str">
        <f t="shared" si="243"/>
        <v>0-</v>
      </c>
      <c r="AS465" s="475" t="str">
        <f t="shared" si="257"/>
        <v/>
      </c>
      <c r="AT465" s="475" t="str">
        <f t="shared" si="258"/>
        <v/>
      </c>
      <c r="AU465" s="475" t="str">
        <f t="shared" si="244"/>
        <v>0</v>
      </c>
      <c r="AV465" s="475" t="str">
        <f t="shared" si="245"/>
        <v>0</v>
      </c>
      <c r="AW465" s="475" t="str">
        <f t="shared" si="246"/>
        <v>0--</v>
      </c>
    </row>
    <row r="466" spans="1:49">
      <c r="A466" s="452">
        <f t="shared" si="231"/>
        <v>0</v>
      </c>
      <c r="B466" s="476"/>
      <c r="C466" s="476"/>
      <c r="D466" s="463"/>
      <c r="E466" s="463"/>
      <c r="F466" s="455"/>
      <c r="G466" s="456" t="str">
        <f t="array" ref="G466">IF(B466&lt;&gt;"",IF(AND(OR(V466=V465,W466=W465),F466=F465,K466=K465,N466=N465),G465,MAX(IF(B466=B$6:$B465,$G$6:G465))+1),"")</f>
        <v/>
      </c>
      <c r="H466" s="457" t="str">
        <f t="shared" si="232"/>
        <v/>
      </c>
      <c r="I466" s="457" t="str">
        <f t="array" ref="I466">IF(C466&lt;&gt;"",IF(AND(OR(V466=V465,W466=W465),F466=F465,K466=K465,N466=N465),I465,MAX(IF(C466=C$6:$C465,$I$6:I465))+1),"")</f>
        <v/>
      </c>
      <c r="J466" s="457" t="str">
        <f t="shared" si="233"/>
        <v/>
      </c>
      <c r="K466" s="1065"/>
      <c r="L466" s="459" t="str">
        <f>IF($K466&gt;0,VLOOKUP($K466,NV!$B$4:$C$33,2,0),"")</f>
        <v/>
      </c>
      <c r="M466" s="460"/>
      <c r="N466" s="461" t="str">
        <f t="shared" si="247"/>
        <v/>
      </c>
      <c r="O466" s="458"/>
      <c r="P466" s="458"/>
      <c r="Q466" s="461" t="str">
        <f t="shared" si="248"/>
        <v/>
      </c>
      <c r="R466" s="458"/>
      <c r="S466" s="458"/>
      <c r="T466" s="462" t="str">
        <f>IFERROR(INDEX(NX!$L$9:$L$168,MATCH($A466&amp;$P466,NX!$B$9:$B$169,0)),"")</f>
        <v/>
      </c>
      <c r="U466" s="458"/>
      <c r="V466" s="463"/>
      <c r="W466" s="463"/>
      <c r="X466" s="464"/>
      <c r="Y466" s="452" t="str">
        <f t="shared" si="249"/>
        <v/>
      </c>
      <c r="Z466" s="452" t="str">
        <f t="shared" si="250"/>
        <v/>
      </c>
      <c r="AA466" s="465" t="str">
        <f t="shared" si="234"/>
        <v>Trùng mã</v>
      </c>
      <c r="AB466" s="466"/>
      <c r="AC466" s="467">
        <f t="shared" si="235"/>
        <v>0</v>
      </c>
      <c r="AD466" s="468" t="str">
        <f t="shared" si="251"/>
        <v/>
      </c>
      <c r="AE466" s="468" t="str">
        <f t="shared" si="252"/>
        <v/>
      </c>
      <c r="AF466" s="469" t="str">
        <f t="shared" si="253"/>
        <v/>
      </c>
      <c r="AG466" s="468" t="str">
        <f t="shared" si="254"/>
        <v/>
      </c>
      <c r="AH466" s="470" t="str">
        <f t="shared" si="236"/>
        <v/>
      </c>
      <c r="AI466" s="471" t="str">
        <f>IF($AB466&lt;&gt;"",VLOOKUP($M466,DMKH!$B$6:$F$1822,3,0),"")</f>
        <v/>
      </c>
      <c r="AJ466" s="472">
        <f t="shared" si="255"/>
        <v>0</v>
      </c>
      <c r="AK466" s="472">
        <f t="shared" si="256"/>
        <v>0</v>
      </c>
      <c r="AL466" s="473">
        <f t="shared" si="237"/>
        <v>0</v>
      </c>
      <c r="AM466" s="473" t="str">
        <f t="shared" si="238"/>
        <v/>
      </c>
      <c r="AN466" s="474" t="str">
        <f t="shared" si="239"/>
        <v/>
      </c>
      <c r="AO466" s="475" t="str">
        <f t="shared" si="240"/>
        <v/>
      </c>
      <c r="AP466" s="475" t="str">
        <f t="shared" si="241"/>
        <v/>
      </c>
      <c r="AQ466" s="475" t="str">
        <f t="shared" si="242"/>
        <v>0-</v>
      </c>
      <c r="AR466" s="475" t="str">
        <f t="shared" si="243"/>
        <v>0-</v>
      </c>
      <c r="AS466" s="475" t="str">
        <f t="shared" si="257"/>
        <v/>
      </c>
      <c r="AT466" s="475" t="str">
        <f t="shared" si="258"/>
        <v/>
      </c>
      <c r="AU466" s="475" t="str">
        <f t="shared" si="244"/>
        <v>0</v>
      </c>
      <c r="AV466" s="475" t="str">
        <f t="shared" si="245"/>
        <v>0</v>
      </c>
      <c r="AW466" s="475" t="str">
        <f t="shared" si="246"/>
        <v>0--</v>
      </c>
    </row>
    <row r="467" spans="1:49">
      <c r="A467" s="452">
        <f t="shared" si="231"/>
        <v>0</v>
      </c>
      <c r="B467" s="476"/>
      <c r="C467" s="476"/>
      <c r="D467" s="463"/>
      <c r="E467" s="463"/>
      <c r="F467" s="455"/>
      <c r="G467" s="456" t="str">
        <f t="array" ref="G467">IF(B467&lt;&gt;"",IF(AND(OR(V467=V466,W467=W466),F467=F466,K467=K466,N467=N466),G466,MAX(IF(B467=B$6:$B466,$G$6:G466))+1),"")</f>
        <v/>
      </c>
      <c r="H467" s="457" t="str">
        <f t="shared" si="232"/>
        <v/>
      </c>
      <c r="I467" s="457" t="str">
        <f t="array" ref="I467">IF(C467&lt;&gt;"",IF(AND(OR(V467=V466,W467=W466),F467=F466,K467=K466,N467=N466),I466,MAX(IF(C467=C$6:$C466,$I$6:I466))+1),"")</f>
        <v/>
      </c>
      <c r="J467" s="457" t="str">
        <f t="shared" si="233"/>
        <v/>
      </c>
      <c r="K467" s="1065"/>
      <c r="L467" s="459" t="str">
        <f>IF($K467&gt;0,VLOOKUP($K467,NV!$B$4:$C$33,2,0),"")</f>
        <v/>
      </c>
      <c r="M467" s="460"/>
      <c r="N467" s="461" t="str">
        <f t="shared" si="247"/>
        <v/>
      </c>
      <c r="O467" s="458"/>
      <c r="P467" s="458"/>
      <c r="Q467" s="461" t="str">
        <f t="shared" si="248"/>
        <v/>
      </c>
      <c r="R467" s="458"/>
      <c r="S467" s="458"/>
      <c r="T467" s="462" t="str">
        <f>IFERROR(INDEX(NX!$L$9:$L$168,MATCH($A467&amp;$P467,NX!$B$9:$B$169,0)),"")</f>
        <v/>
      </c>
      <c r="U467" s="458"/>
      <c r="V467" s="463"/>
      <c r="W467" s="463"/>
      <c r="X467" s="464"/>
      <c r="Y467" s="452" t="str">
        <f t="shared" si="249"/>
        <v/>
      </c>
      <c r="Z467" s="452" t="str">
        <f t="shared" si="250"/>
        <v/>
      </c>
      <c r="AA467" s="465" t="str">
        <f t="shared" si="234"/>
        <v>Trùng mã</v>
      </c>
      <c r="AB467" s="466"/>
      <c r="AC467" s="467">
        <f t="shared" si="235"/>
        <v>0</v>
      </c>
      <c r="AD467" s="468" t="str">
        <f t="shared" si="251"/>
        <v/>
      </c>
      <c r="AE467" s="468" t="str">
        <f t="shared" si="252"/>
        <v/>
      </c>
      <c r="AF467" s="469" t="str">
        <f t="shared" si="253"/>
        <v/>
      </c>
      <c r="AG467" s="468" t="str">
        <f t="shared" si="254"/>
        <v/>
      </c>
      <c r="AH467" s="470" t="str">
        <f t="shared" si="236"/>
        <v/>
      </c>
      <c r="AI467" s="471" t="str">
        <f>IF($AB467&lt;&gt;"",VLOOKUP($M467,DMKH!$B$6:$F$1822,3,0),"")</f>
        <v/>
      </c>
      <c r="AJ467" s="472">
        <f t="shared" si="255"/>
        <v>0</v>
      </c>
      <c r="AK467" s="472">
        <f t="shared" si="256"/>
        <v>0</v>
      </c>
      <c r="AL467" s="473">
        <f t="shared" si="237"/>
        <v>0</v>
      </c>
      <c r="AM467" s="473" t="str">
        <f t="shared" si="238"/>
        <v/>
      </c>
      <c r="AN467" s="474" t="str">
        <f t="shared" si="239"/>
        <v/>
      </c>
      <c r="AO467" s="475" t="str">
        <f t="shared" si="240"/>
        <v/>
      </c>
      <c r="AP467" s="475" t="str">
        <f t="shared" si="241"/>
        <v/>
      </c>
      <c r="AQ467" s="475" t="str">
        <f t="shared" si="242"/>
        <v>0-</v>
      </c>
      <c r="AR467" s="475" t="str">
        <f t="shared" si="243"/>
        <v>0-</v>
      </c>
      <c r="AS467" s="475" t="str">
        <f t="shared" si="257"/>
        <v/>
      </c>
      <c r="AT467" s="475" t="str">
        <f t="shared" si="258"/>
        <v/>
      </c>
      <c r="AU467" s="475" t="str">
        <f t="shared" si="244"/>
        <v>0</v>
      </c>
      <c r="AV467" s="475" t="str">
        <f t="shared" si="245"/>
        <v>0</v>
      </c>
      <c r="AW467" s="475" t="str">
        <f t="shared" si="246"/>
        <v>0--</v>
      </c>
    </row>
    <row r="468" spans="1:49">
      <c r="A468" s="452">
        <f t="shared" si="231"/>
        <v>0</v>
      </c>
      <c r="B468" s="476"/>
      <c r="C468" s="476"/>
      <c r="D468" s="463"/>
      <c r="E468" s="463"/>
      <c r="F468" s="455"/>
      <c r="G468" s="456" t="str">
        <f t="array" ref="G468">IF(B468&lt;&gt;"",IF(AND(OR(V468=V467,W468=W467),F468=F467,K468=K467,N468=N467),G467,MAX(IF(B468=B$6:$B467,$G$6:G467))+1),"")</f>
        <v/>
      </c>
      <c r="H468" s="457" t="str">
        <f t="shared" si="232"/>
        <v/>
      </c>
      <c r="I468" s="457" t="str">
        <f t="array" ref="I468">IF(C468&lt;&gt;"",IF(AND(OR(V468=V467,W468=W467),F468=F467,K468=K467,N468=N467),I467,MAX(IF(C468=C$6:$C467,$I$6:I467))+1),"")</f>
        <v/>
      </c>
      <c r="J468" s="457" t="str">
        <f t="shared" si="233"/>
        <v/>
      </c>
      <c r="K468" s="1065"/>
      <c r="L468" s="459" t="str">
        <f>IF($K468&gt;0,VLOOKUP($K468,NV!$B$4:$C$33,2,0),"")</f>
        <v/>
      </c>
      <c r="M468" s="460"/>
      <c r="N468" s="461" t="str">
        <f t="shared" si="247"/>
        <v/>
      </c>
      <c r="O468" s="458"/>
      <c r="P468" s="458"/>
      <c r="Q468" s="461" t="str">
        <f t="shared" si="248"/>
        <v/>
      </c>
      <c r="R468" s="458"/>
      <c r="S468" s="458"/>
      <c r="T468" s="462" t="str">
        <f>IFERROR(INDEX(NX!$L$9:$L$168,MATCH($A468&amp;$P468,NX!$B$9:$B$169,0)),"")</f>
        <v/>
      </c>
      <c r="U468" s="458"/>
      <c r="V468" s="463"/>
      <c r="W468" s="463"/>
      <c r="X468" s="464"/>
      <c r="Y468" s="452" t="str">
        <f t="shared" si="249"/>
        <v/>
      </c>
      <c r="Z468" s="452" t="str">
        <f t="shared" si="250"/>
        <v/>
      </c>
      <c r="AA468" s="465" t="str">
        <f t="shared" si="234"/>
        <v>Trùng mã</v>
      </c>
      <c r="AB468" s="466"/>
      <c r="AC468" s="467">
        <f t="shared" si="235"/>
        <v>0</v>
      </c>
      <c r="AD468" s="468" t="str">
        <f t="shared" si="251"/>
        <v/>
      </c>
      <c r="AE468" s="468" t="str">
        <f t="shared" si="252"/>
        <v/>
      </c>
      <c r="AF468" s="469" t="str">
        <f t="shared" si="253"/>
        <v/>
      </c>
      <c r="AG468" s="468" t="str">
        <f t="shared" si="254"/>
        <v/>
      </c>
      <c r="AH468" s="470" t="str">
        <f t="shared" si="236"/>
        <v/>
      </c>
      <c r="AI468" s="471" t="str">
        <f>IF($AB468&lt;&gt;"",VLOOKUP($M468,DMKH!$B$6:$F$1822,3,0),"")</f>
        <v/>
      </c>
      <c r="AJ468" s="472">
        <f t="shared" si="255"/>
        <v>0</v>
      </c>
      <c r="AK468" s="472">
        <f t="shared" si="256"/>
        <v>0</v>
      </c>
      <c r="AL468" s="473">
        <f t="shared" si="237"/>
        <v>0</v>
      </c>
      <c r="AM468" s="473" t="str">
        <f t="shared" si="238"/>
        <v/>
      </c>
      <c r="AN468" s="474" t="str">
        <f t="shared" si="239"/>
        <v/>
      </c>
      <c r="AO468" s="475" t="str">
        <f t="shared" si="240"/>
        <v/>
      </c>
      <c r="AP468" s="475" t="str">
        <f t="shared" si="241"/>
        <v/>
      </c>
      <c r="AQ468" s="475" t="str">
        <f t="shared" si="242"/>
        <v>0-</v>
      </c>
      <c r="AR468" s="475" t="str">
        <f t="shared" si="243"/>
        <v>0-</v>
      </c>
      <c r="AS468" s="475" t="str">
        <f t="shared" si="257"/>
        <v/>
      </c>
      <c r="AT468" s="475" t="str">
        <f t="shared" si="258"/>
        <v/>
      </c>
      <c r="AU468" s="475" t="str">
        <f t="shared" si="244"/>
        <v>0</v>
      </c>
      <c r="AV468" s="475" t="str">
        <f t="shared" si="245"/>
        <v>0</v>
      </c>
      <c r="AW468" s="475" t="str">
        <f t="shared" si="246"/>
        <v>0--</v>
      </c>
    </row>
    <row r="469" spans="1:49">
      <c r="A469" s="452">
        <f t="shared" si="231"/>
        <v>0</v>
      </c>
      <c r="B469" s="476"/>
      <c r="C469" s="476"/>
      <c r="D469" s="463"/>
      <c r="E469" s="463"/>
      <c r="F469" s="455"/>
      <c r="G469" s="456" t="str">
        <f t="array" ref="G469">IF(B469&lt;&gt;"",IF(AND(OR(V469=V468,W469=W468),F469=F468,K469=K468,N469=N468),G468,MAX(IF(B469=B$6:$B468,$G$6:G468))+1),"")</f>
        <v/>
      </c>
      <c r="H469" s="457" t="str">
        <f t="shared" si="232"/>
        <v/>
      </c>
      <c r="I469" s="457" t="str">
        <f t="array" ref="I469">IF(C469&lt;&gt;"",IF(AND(OR(V469=V468,W469=W468),F469=F468,K469=K468,N469=N468),I468,MAX(IF(C469=C$6:$C468,$I$6:I468))+1),"")</f>
        <v/>
      </c>
      <c r="J469" s="457" t="str">
        <f t="shared" si="233"/>
        <v/>
      </c>
      <c r="K469" s="1065"/>
      <c r="L469" s="459" t="str">
        <f>IF($K469&gt;0,VLOOKUP($K469,NV!$B$4:$C$33,2,0),"")</f>
        <v/>
      </c>
      <c r="M469" s="460"/>
      <c r="N469" s="461" t="str">
        <f t="shared" si="247"/>
        <v/>
      </c>
      <c r="O469" s="458"/>
      <c r="P469" s="458"/>
      <c r="Q469" s="461" t="str">
        <f t="shared" si="248"/>
        <v/>
      </c>
      <c r="R469" s="458"/>
      <c r="S469" s="458"/>
      <c r="T469" s="462" t="str">
        <f>IFERROR(INDEX(NX!$L$9:$L$168,MATCH($A469&amp;$P469,NX!$B$9:$B$169,0)),"")</f>
        <v/>
      </c>
      <c r="U469" s="458"/>
      <c r="V469" s="463"/>
      <c r="W469" s="463"/>
      <c r="X469" s="464"/>
      <c r="Y469" s="452" t="str">
        <f t="shared" si="249"/>
        <v/>
      </c>
      <c r="Z469" s="452" t="str">
        <f t="shared" si="250"/>
        <v/>
      </c>
      <c r="AA469" s="465" t="str">
        <f t="shared" si="234"/>
        <v>Trùng mã</v>
      </c>
      <c r="AB469" s="466"/>
      <c r="AC469" s="467">
        <f t="shared" si="235"/>
        <v>0</v>
      </c>
      <c r="AD469" s="468" t="str">
        <f t="shared" si="251"/>
        <v/>
      </c>
      <c r="AE469" s="468" t="str">
        <f t="shared" si="252"/>
        <v/>
      </c>
      <c r="AF469" s="469" t="str">
        <f t="shared" si="253"/>
        <v/>
      </c>
      <c r="AG469" s="468" t="str">
        <f t="shared" si="254"/>
        <v/>
      </c>
      <c r="AH469" s="470" t="str">
        <f t="shared" si="236"/>
        <v/>
      </c>
      <c r="AI469" s="471" t="str">
        <f>IF($AB469&lt;&gt;"",VLOOKUP($M469,DMKH!$B$6:$F$1822,3,0),"")</f>
        <v/>
      </c>
      <c r="AJ469" s="472">
        <f t="shared" si="255"/>
        <v>0</v>
      </c>
      <c r="AK469" s="472">
        <f t="shared" si="256"/>
        <v>0</v>
      </c>
      <c r="AL469" s="473">
        <f t="shared" si="237"/>
        <v>0</v>
      </c>
      <c r="AM469" s="473" t="str">
        <f t="shared" si="238"/>
        <v/>
      </c>
      <c r="AN469" s="474" t="str">
        <f t="shared" si="239"/>
        <v/>
      </c>
      <c r="AO469" s="475" t="str">
        <f t="shared" si="240"/>
        <v/>
      </c>
      <c r="AP469" s="475" t="str">
        <f t="shared" si="241"/>
        <v/>
      </c>
      <c r="AQ469" s="475" t="str">
        <f t="shared" si="242"/>
        <v>0-</v>
      </c>
      <c r="AR469" s="475" t="str">
        <f t="shared" si="243"/>
        <v>0-</v>
      </c>
      <c r="AS469" s="475" t="str">
        <f t="shared" si="257"/>
        <v/>
      </c>
      <c r="AT469" s="475" t="str">
        <f t="shared" si="258"/>
        <v/>
      </c>
      <c r="AU469" s="475" t="str">
        <f t="shared" si="244"/>
        <v>0</v>
      </c>
      <c r="AV469" s="475" t="str">
        <f t="shared" si="245"/>
        <v>0</v>
      </c>
      <c r="AW469" s="475" t="str">
        <f t="shared" si="246"/>
        <v>0--</v>
      </c>
    </row>
    <row r="470" spans="1:49">
      <c r="A470" s="452">
        <f t="shared" si="231"/>
        <v>0</v>
      </c>
      <c r="B470" s="476"/>
      <c r="C470" s="476"/>
      <c r="D470" s="463"/>
      <c r="E470" s="463"/>
      <c r="F470" s="455"/>
      <c r="G470" s="456" t="str">
        <f t="array" ref="G470">IF(B470&lt;&gt;"",IF(AND(OR(V470=V469,W470=W469),F470=F469,K470=K469,N470=N469),G469,MAX(IF(B470=B$6:$B469,$G$6:G469))+1),"")</f>
        <v/>
      </c>
      <c r="H470" s="457" t="str">
        <f t="shared" si="232"/>
        <v/>
      </c>
      <c r="I470" s="457" t="str">
        <f t="array" ref="I470">IF(C470&lt;&gt;"",IF(AND(OR(V470=V469,W470=W469),F470=F469,K470=K469,N470=N469),I469,MAX(IF(C470=C$6:$C469,$I$6:I469))+1),"")</f>
        <v/>
      </c>
      <c r="J470" s="457" t="str">
        <f t="shared" si="233"/>
        <v/>
      </c>
      <c r="K470" s="1065"/>
      <c r="L470" s="459" t="str">
        <f>IF($K470&gt;0,VLOOKUP($K470,NV!$B$4:$C$33,2,0),"")</f>
        <v/>
      </c>
      <c r="M470" s="460"/>
      <c r="N470" s="461" t="str">
        <f t="shared" si="247"/>
        <v/>
      </c>
      <c r="O470" s="458"/>
      <c r="P470" s="458"/>
      <c r="Q470" s="461" t="str">
        <f t="shared" si="248"/>
        <v/>
      </c>
      <c r="R470" s="458"/>
      <c r="S470" s="458"/>
      <c r="T470" s="462" t="str">
        <f>IFERROR(INDEX(NX!$L$9:$L$168,MATCH($A470&amp;$P470,NX!$B$9:$B$169,0)),"")</f>
        <v/>
      </c>
      <c r="U470" s="458"/>
      <c r="V470" s="463"/>
      <c r="W470" s="463"/>
      <c r="X470" s="464"/>
      <c r="Y470" s="452" t="str">
        <f t="shared" si="249"/>
        <v/>
      </c>
      <c r="Z470" s="452" t="str">
        <f t="shared" si="250"/>
        <v/>
      </c>
      <c r="AA470" s="465" t="str">
        <f t="shared" si="234"/>
        <v>Trùng mã</v>
      </c>
      <c r="AB470" s="466"/>
      <c r="AC470" s="467">
        <f t="shared" si="235"/>
        <v>0</v>
      </c>
      <c r="AD470" s="468" t="str">
        <f t="shared" si="251"/>
        <v/>
      </c>
      <c r="AE470" s="468" t="str">
        <f t="shared" si="252"/>
        <v/>
      </c>
      <c r="AF470" s="469" t="str">
        <f t="shared" si="253"/>
        <v/>
      </c>
      <c r="AG470" s="468" t="str">
        <f t="shared" si="254"/>
        <v/>
      </c>
      <c r="AH470" s="470" t="str">
        <f t="shared" si="236"/>
        <v/>
      </c>
      <c r="AI470" s="471" t="str">
        <f>IF($AB470&lt;&gt;"",VLOOKUP($M470,DMKH!$B$6:$F$1822,3,0),"")</f>
        <v/>
      </c>
      <c r="AJ470" s="472">
        <f t="shared" si="255"/>
        <v>0</v>
      </c>
      <c r="AK470" s="472">
        <f t="shared" si="256"/>
        <v>0</v>
      </c>
      <c r="AL470" s="473">
        <f t="shared" si="237"/>
        <v>0</v>
      </c>
      <c r="AM470" s="473" t="str">
        <f t="shared" si="238"/>
        <v/>
      </c>
      <c r="AN470" s="474" t="str">
        <f t="shared" si="239"/>
        <v/>
      </c>
      <c r="AO470" s="475" t="str">
        <f t="shared" si="240"/>
        <v/>
      </c>
      <c r="AP470" s="475" t="str">
        <f t="shared" si="241"/>
        <v/>
      </c>
      <c r="AQ470" s="475" t="str">
        <f t="shared" si="242"/>
        <v>0-</v>
      </c>
      <c r="AR470" s="475" t="str">
        <f t="shared" si="243"/>
        <v>0-</v>
      </c>
      <c r="AS470" s="475" t="str">
        <f t="shared" si="257"/>
        <v/>
      </c>
      <c r="AT470" s="475" t="str">
        <f t="shared" si="258"/>
        <v/>
      </c>
      <c r="AU470" s="475" t="str">
        <f t="shared" si="244"/>
        <v>0</v>
      </c>
      <c r="AV470" s="475" t="str">
        <f t="shared" si="245"/>
        <v>0</v>
      </c>
      <c r="AW470" s="475" t="str">
        <f t="shared" si="246"/>
        <v>0--</v>
      </c>
    </row>
    <row r="471" spans="1:49">
      <c r="A471" s="452">
        <f t="shared" si="231"/>
        <v>0</v>
      </c>
      <c r="B471" s="476"/>
      <c r="C471" s="476"/>
      <c r="D471" s="463"/>
      <c r="E471" s="463"/>
      <c r="F471" s="455"/>
      <c r="G471" s="456" t="str">
        <f t="array" ref="G471">IF(B471&lt;&gt;"",IF(AND(OR(V471=V470,W471=W470),F471=F470,K471=K470,N471=N470),G470,MAX(IF(B471=B$6:$B470,$G$6:G470))+1),"")</f>
        <v/>
      </c>
      <c r="H471" s="457" t="str">
        <f t="shared" si="232"/>
        <v/>
      </c>
      <c r="I471" s="457" t="str">
        <f t="array" ref="I471">IF(C471&lt;&gt;"",IF(AND(OR(V471=V470,W471=W470),F471=F470,K471=K470,N471=N470),I470,MAX(IF(C471=C$6:$C470,$I$6:I470))+1),"")</f>
        <v/>
      </c>
      <c r="J471" s="457" t="str">
        <f t="shared" si="233"/>
        <v/>
      </c>
      <c r="K471" s="1065"/>
      <c r="L471" s="459" t="str">
        <f>IF($K471&gt;0,VLOOKUP($K471,NV!$B$4:$C$33,2,0),"")</f>
        <v/>
      </c>
      <c r="M471" s="460"/>
      <c r="N471" s="461" t="str">
        <f t="shared" si="247"/>
        <v/>
      </c>
      <c r="O471" s="458"/>
      <c r="P471" s="458"/>
      <c r="Q471" s="461" t="str">
        <f t="shared" si="248"/>
        <v/>
      </c>
      <c r="R471" s="458"/>
      <c r="S471" s="458"/>
      <c r="T471" s="462" t="str">
        <f>IFERROR(INDEX(NX!$L$9:$L$168,MATCH($A471&amp;$P471,NX!$B$9:$B$169,0)),"")</f>
        <v/>
      </c>
      <c r="U471" s="458"/>
      <c r="V471" s="463"/>
      <c r="W471" s="463"/>
      <c r="X471" s="464"/>
      <c r="Y471" s="452" t="str">
        <f t="shared" si="249"/>
        <v/>
      </c>
      <c r="Z471" s="452" t="str">
        <f t="shared" si="250"/>
        <v/>
      </c>
      <c r="AA471" s="465" t="str">
        <f t="shared" si="234"/>
        <v>Trùng mã</v>
      </c>
      <c r="AB471" s="466"/>
      <c r="AC471" s="467">
        <f t="shared" si="235"/>
        <v>0</v>
      </c>
      <c r="AD471" s="468" t="str">
        <f t="shared" si="251"/>
        <v/>
      </c>
      <c r="AE471" s="468" t="str">
        <f t="shared" si="252"/>
        <v/>
      </c>
      <c r="AF471" s="469" t="str">
        <f t="shared" si="253"/>
        <v/>
      </c>
      <c r="AG471" s="468" t="str">
        <f t="shared" si="254"/>
        <v/>
      </c>
      <c r="AH471" s="470" t="str">
        <f t="shared" si="236"/>
        <v/>
      </c>
      <c r="AI471" s="471" t="str">
        <f>IF($AB471&lt;&gt;"",VLOOKUP($M471,DMKH!$B$6:$F$1822,3,0),"")</f>
        <v/>
      </c>
      <c r="AJ471" s="472">
        <f t="shared" si="255"/>
        <v>0</v>
      </c>
      <c r="AK471" s="472">
        <f t="shared" si="256"/>
        <v>0</v>
      </c>
      <c r="AL471" s="473">
        <f t="shared" si="237"/>
        <v>0</v>
      </c>
      <c r="AM471" s="473" t="str">
        <f t="shared" si="238"/>
        <v/>
      </c>
      <c r="AN471" s="474" t="str">
        <f t="shared" si="239"/>
        <v/>
      </c>
      <c r="AO471" s="475" t="str">
        <f t="shared" si="240"/>
        <v/>
      </c>
      <c r="AP471" s="475" t="str">
        <f t="shared" si="241"/>
        <v/>
      </c>
      <c r="AQ471" s="475" t="str">
        <f t="shared" si="242"/>
        <v>0-</v>
      </c>
      <c r="AR471" s="475" t="str">
        <f t="shared" si="243"/>
        <v>0-</v>
      </c>
      <c r="AS471" s="475" t="str">
        <f t="shared" si="257"/>
        <v/>
      </c>
      <c r="AT471" s="475" t="str">
        <f t="shared" si="258"/>
        <v/>
      </c>
      <c r="AU471" s="475" t="str">
        <f t="shared" si="244"/>
        <v>0</v>
      </c>
      <c r="AV471" s="475" t="str">
        <f t="shared" si="245"/>
        <v>0</v>
      </c>
      <c r="AW471" s="475" t="str">
        <f t="shared" si="246"/>
        <v>0--</v>
      </c>
    </row>
    <row r="472" spans="1:49">
      <c r="A472" s="452">
        <f t="shared" si="231"/>
        <v>0</v>
      </c>
      <c r="B472" s="476"/>
      <c r="C472" s="476"/>
      <c r="D472" s="463"/>
      <c r="E472" s="463"/>
      <c r="F472" s="455"/>
      <c r="G472" s="456" t="str">
        <f t="array" ref="G472">IF(B472&lt;&gt;"",IF(AND(OR(V472=V471,W472=W471),F472=F471,K472=K471,N472=N471),G471,MAX(IF(B472=B$6:$B471,$G$6:G471))+1),"")</f>
        <v/>
      </c>
      <c r="H472" s="457" t="str">
        <f t="shared" si="232"/>
        <v/>
      </c>
      <c r="I472" s="457" t="str">
        <f t="array" ref="I472">IF(C472&lt;&gt;"",IF(AND(OR(V472=V471,W472=W471),F472=F471,K472=K471,N472=N471),I471,MAX(IF(C472=C$6:$C471,$I$6:I471))+1),"")</f>
        <v/>
      </c>
      <c r="J472" s="457" t="str">
        <f t="shared" si="233"/>
        <v/>
      </c>
      <c r="K472" s="1065"/>
      <c r="L472" s="459" t="str">
        <f>IF($K472&gt;0,VLOOKUP($K472,NV!$B$4:$C$33,2,0),"")</f>
        <v/>
      </c>
      <c r="M472" s="460"/>
      <c r="N472" s="461" t="str">
        <f t="shared" si="247"/>
        <v/>
      </c>
      <c r="O472" s="458"/>
      <c r="P472" s="458"/>
      <c r="Q472" s="461" t="str">
        <f t="shared" si="248"/>
        <v/>
      </c>
      <c r="R472" s="458"/>
      <c r="S472" s="458"/>
      <c r="T472" s="462" t="str">
        <f>IFERROR(INDEX(NX!$L$9:$L$168,MATCH($A472&amp;$P472,NX!$B$9:$B$169,0)),"")</f>
        <v/>
      </c>
      <c r="U472" s="458"/>
      <c r="V472" s="463"/>
      <c r="W472" s="463"/>
      <c r="X472" s="464"/>
      <c r="Y472" s="452" t="str">
        <f t="shared" si="249"/>
        <v/>
      </c>
      <c r="Z472" s="452" t="str">
        <f t="shared" si="250"/>
        <v/>
      </c>
      <c r="AA472" s="465" t="str">
        <f t="shared" si="234"/>
        <v>Trùng mã</v>
      </c>
      <c r="AB472" s="466"/>
      <c r="AC472" s="467">
        <f t="shared" si="235"/>
        <v>0</v>
      </c>
      <c r="AD472" s="468" t="str">
        <f t="shared" si="251"/>
        <v/>
      </c>
      <c r="AE472" s="468" t="str">
        <f t="shared" si="252"/>
        <v/>
      </c>
      <c r="AF472" s="469" t="str">
        <f t="shared" si="253"/>
        <v/>
      </c>
      <c r="AG472" s="468" t="str">
        <f t="shared" si="254"/>
        <v/>
      </c>
      <c r="AH472" s="470" t="str">
        <f t="shared" si="236"/>
        <v/>
      </c>
      <c r="AI472" s="471" t="str">
        <f>IF($AB472&lt;&gt;"",VLOOKUP($M472,DMKH!$B$6:$F$1822,3,0),"")</f>
        <v/>
      </c>
      <c r="AJ472" s="472">
        <f t="shared" si="255"/>
        <v>0</v>
      </c>
      <c r="AK472" s="472">
        <f t="shared" si="256"/>
        <v>0</v>
      </c>
      <c r="AL472" s="473">
        <f t="shared" si="237"/>
        <v>0</v>
      </c>
      <c r="AM472" s="473" t="str">
        <f t="shared" si="238"/>
        <v/>
      </c>
      <c r="AN472" s="474" t="str">
        <f t="shared" si="239"/>
        <v/>
      </c>
      <c r="AO472" s="475" t="str">
        <f t="shared" si="240"/>
        <v/>
      </c>
      <c r="AP472" s="475" t="str">
        <f t="shared" si="241"/>
        <v/>
      </c>
      <c r="AQ472" s="475" t="str">
        <f t="shared" si="242"/>
        <v>0-</v>
      </c>
      <c r="AR472" s="475" t="str">
        <f t="shared" si="243"/>
        <v>0-</v>
      </c>
      <c r="AS472" s="475" t="str">
        <f t="shared" si="257"/>
        <v/>
      </c>
      <c r="AT472" s="475" t="str">
        <f t="shared" si="258"/>
        <v/>
      </c>
      <c r="AU472" s="475" t="str">
        <f t="shared" si="244"/>
        <v>0</v>
      </c>
      <c r="AV472" s="475" t="str">
        <f t="shared" si="245"/>
        <v>0</v>
      </c>
      <c r="AW472" s="475" t="str">
        <f t="shared" si="246"/>
        <v>0--</v>
      </c>
    </row>
    <row r="473" spans="1:49">
      <c r="A473" s="452">
        <f t="shared" si="231"/>
        <v>0</v>
      </c>
      <c r="B473" s="476"/>
      <c r="C473" s="476"/>
      <c r="D473" s="463"/>
      <c r="E473" s="463"/>
      <c r="F473" s="455"/>
      <c r="G473" s="456" t="str">
        <f t="array" ref="G473">IF(B473&lt;&gt;"",IF(AND(OR(V473=V472,W473=W472),F473=F472,K473=K472,N473=N472),G472,MAX(IF(B473=B$6:$B472,$G$6:G472))+1),"")</f>
        <v/>
      </c>
      <c r="H473" s="457" t="str">
        <f t="shared" si="232"/>
        <v/>
      </c>
      <c r="I473" s="457" t="str">
        <f t="array" ref="I473">IF(C473&lt;&gt;"",IF(AND(OR(V473=V472,W473=W472),F473=F472,K473=K472,N473=N472),I472,MAX(IF(C473=C$6:$C472,$I$6:I472))+1),"")</f>
        <v/>
      </c>
      <c r="J473" s="457" t="str">
        <f t="shared" si="233"/>
        <v/>
      </c>
      <c r="K473" s="1065"/>
      <c r="L473" s="459" t="str">
        <f>IF($K473&gt;0,VLOOKUP($K473,NV!$B$4:$C$33,2,0),"")</f>
        <v/>
      </c>
      <c r="M473" s="460"/>
      <c r="N473" s="461" t="str">
        <f t="shared" si="247"/>
        <v/>
      </c>
      <c r="O473" s="458"/>
      <c r="P473" s="458"/>
      <c r="Q473" s="461" t="str">
        <f t="shared" si="248"/>
        <v/>
      </c>
      <c r="R473" s="458"/>
      <c r="S473" s="458"/>
      <c r="T473" s="462" t="str">
        <f>IFERROR(INDEX(NX!$L$9:$L$168,MATCH($A473&amp;$P473,NX!$B$9:$B$169,0)),"")</f>
        <v/>
      </c>
      <c r="U473" s="458"/>
      <c r="V473" s="463"/>
      <c r="W473" s="463"/>
      <c r="X473" s="464"/>
      <c r="Y473" s="452" t="str">
        <f t="shared" si="249"/>
        <v/>
      </c>
      <c r="Z473" s="452" t="str">
        <f t="shared" si="250"/>
        <v/>
      </c>
      <c r="AA473" s="465" t="str">
        <f t="shared" si="234"/>
        <v>Trùng mã</v>
      </c>
      <c r="AB473" s="466"/>
      <c r="AC473" s="467">
        <f t="shared" si="235"/>
        <v>0</v>
      </c>
      <c r="AD473" s="468" t="str">
        <f t="shared" si="251"/>
        <v/>
      </c>
      <c r="AE473" s="468" t="str">
        <f t="shared" si="252"/>
        <v/>
      </c>
      <c r="AF473" s="469" t="str">
        <f t="shared" si="253"/>
        <v/>
      </c>
      <c r="AG473" s="468" t="str">
        <f t="shared" si="254"/>
        <v/>
      </c>
      <c r="AH473" s="470" t="str">
        <f t="shared" si="236"/>
        <v/>
      </c>
      <c r="AI473" s="471" t="str">
        <f>IF($AB473&lt;&gt;"",VLOOKUP($M473,DMKH!$B$6:$F$1822,3,0),"")</f>
        <v/>
      </c>
      <c r="AJ473" s="472">
        <f t="shared" si="255"/>
        <v>0</v>
      </c>
      <c r="AK473" s="472">
        <f t="shared" si="256"/>
        <v>0</v>
      </c>
      <c r="AL473" s="473">
        <f t="shared" si="237"/>
        <v>0</v>
      </c>
      <c r="AM473" s="473" t="str">
        <f t="shared" si="238"/>
        <v/>
      </c>
      <c r="AN473" s="474" t="str">
        <f t="shared" si="239"/>
        <v/>
      </c>
      <c r="AO473" s="475" t="str">
        <f t="shared" si="240"/>
        <v/>
      </c>
      <c r="AP473" s="475" t="str">
        <f t="shared" si="241"/>
        <v/>
      </c>
      <c r="AQ473" s="475" t="str">
        <f t="shared" si="242"/>
        <v>0-</v>
      </c>
      <c r="AR473" s="475" t="str">
        <f t="shared" si="243"/>
        <v>0-</v>
      </c>
      <c r="AS473" s="475" t="str">
        <f t="shared" si="257"/>
        <v/>
      </c>
      <c r="AT473" s="475" t="str">
        <f t="shared" si="258"/>
        <v/>
      </c>
      <c r="AU473" s="475" t="str">
        <f t="shared" si="244"/>
        <v>0</v>
      </c>
      <c r="AV473" s="475" t="str">
        <f t="shared" si="245"/>
        <v>0</v>
      </c>
      <c r="AW473" s="475" t="str">
        <f t="shared" si="246"/>
        <v>0--</v>
      </c>
    </row>
    <row r="474" spans="1:49">
      <c r="A474" s="452">
        <f t="shared" si="231"/>
        <v>0</v>
      </c>
      <c r="B474" s="476"/>
      <c r="C474" s="476"/>
      <c r="D474" s="463"/>
      <c r="E474" s="463"/>
      <c r="F474" s="455"/>
      <c r="G474" s="456" t="str">
        <f t="array" ref="G474">IF(B474&lt;&gt;"",IF(AND(OR(V474=V473,W474=W473),F474=F473,K474=K473,N474=N473),G473,MAX(IF(B474=B$6:$B473,$G$6:G473))+1),"")</f>
        <v/>
      </c>
      <c r="H474" s="457" t="str">
        <f t="shared" si="232"/>
        <v/>
      </c>
      <c r="I474" s="457" t="str">
        <f t="array" ref="I474">IF(C474&lt;&gt;"",IF(AND(OR(V474=V473,W474=W473),F474=F473,K474=K473,N474=N473),I473,MAX(IF(C474=C$6:$C473,$I$6:I473))+1),"")</f>
        <v/>
      </c>
      <c r="J474" s="457" t="str">
        <f t="shared" si="233"/>
        <v/>
      </c>
      <c r="K474" s="1065"/>
      <c r="L474" s="459" t="str">
        <f>IF($K474&gt;0,VLOOKUP($K474,NV!$B$4:$C$33,2,0),"")</f>
        <v/>
      </c>
      <c r="M474" s="460"/>
      <c r="N474" s="461" t="str">
        <f t="shared" si="247"/>
        <v/>
      </c>
      <c r="O474" s="458"/>
      <c r="P474" s="458"/>
      <c r="Q474" s="461" t="str">
        <f t="shared" si="248"/>
        <v/>
      </c>
      <c r="R474" s="458"/>
      <c r="S474" s="458"/>
      <c r="T474" s="462" t="str">
        <f>IFERROR(INDEX(NX!$L$9:$L$168,MATCH($A474&amp;$P474,NX!$B$9:$B$169,0)),"")</f>
        <v/>
      </c>
      <c r="U474" s="458"/>
      <c r="V474" s="463"/>
      <c r="W474" s="463"/>
      <c r="X474" s="464"/>
      <c r="Y474" s="452" t="str">
        <f t="shared" si="249"/>
        <v/>
      </c>
      <c r="Z474" s="452" t="str">
        <f t="shared" si="250"/>
        <v/>
      </c>
      <c r="AA474" s="465" t="str">
        <f t="shared" si="234"/>
        <v>Trùng mã</v>
      </c>
      <c r="AB474" s="466"/>
      <c r="AC474" s="467">
        <f t="shared" si="235"/>
        <v>0</v>
      </c>
      <c r="AD474" s="468" t="str">
        <f t="shared" si="251"/>
        <v/>
      </c>
      <c r="AE474" s="468" t="str">
        <f t="shared" si="252"/>
        <v/>
      </c>
      <c r="AF474" s="469" t="str">
        <f t="shared" si="253"/>
        <v/>
      </c>
      <c r="AG474" s="468" t="str">
        <f t="shared" si="254"/>
        <v/>
      </c>
      <c r="AH474" s="470" t="str">
        <f t="shared" si="236"/>
        <v/>
      </c>
      <c r="AI474" s="471" t="str">
        <f>IF($AB474&lt;&gt;"",VLOOKUP($M474,DMKH!$B$6:$F$1822,3,0),"")</f>
        <v/>
      </c>
      <c r="AJ474" s="472">
        <f t="shared" si="255"/>
        <v>0</v>
      </c>
      <c r="AK474" s="472">
        <f t="shared" si="256"/>
        <v>0</v>
      </c>
      <c r="AL474" s="473">
        <f t="shared" si="237"/>
        <v>0</v>
      </c>
      <c r="AM474" s="473" t="str">
        <f t="shared" si="238"/>
        <v/>
      </c>
      <c r="AN474" s="474" t="str">
        <f t="shared" si="239"/>
        <v/>
      </c>
      <c r="AO474" s="475" t="str">
        <f t="shared" si="240"/>
        <v/>
      </c>
      <c r="AP474" s="475" t="str">
        <f t="shared" si="241"/>
        <v/>
      </c>
      <c r="AQ474" s="475" t="str">
        <f t="shared" si="242"/>
        <v>0-</v>
      </c>
      <c r="AR474" s="475" t="str">
        <f t="shared" si="243"/>
        <v>0-</v>
      </c>
      <c r="AS474" s="475" t="str">
        <f t="shared" si="257"/>
        <v/>
      </c>
      <c r="AT474" s="475" t="str">
        <f t="shared" si="258"/>
        <v/>
      </c>
      <c r="AU474" s="475" t="str">
        <f t="shared" si="244"/>
        <v>0</v>
      </c>
      <c r="AV474" s="475" t="str">
        <f t="shared" si="245"/>
        <v>0</v>
      </c>
      <c r="AW474" s="475" t="str">
        <f t="shared" si="246"/>
        <v>0--</v>
      </c>
    </row>
    <row r="475" spans="1:49">
      <c r="A475" s="452">
        <f t="shared" si="231"/>
        <v>0</v>
      </c>
      <c r="B475" s="476"/>
      <c r="C475" s="476"/>
      <c r="D475" s="463"/>
      <c r="E475" s="463"/>
      <c r="F475" s="455"/>
      <c r="G475" s="456" t="str">
        <f t="array" ref="G475">IF(B475&lt;&gt;"",IF(AND(OR(V475=V474,W475=W474),F475=F474,K475=K474,N475=N474),G474,MAX(IF(B475=B$6:$B474,$G$6:G474))+1),"")</f>
        <v/>
      </c>
      <c r="H475" s="457" t="str">
        <f t="shared" si="232"/>
        <v/>
      </c>
      <c r="I475" s="457" t="str">
        <f t="array" ref="I475">IF(C475&lt;&gt;"",IF(AND(OR(V475=V474,W475=W474),F475=F474,K475=K474,N475=N474),I474,MAX(IF(C475=C$6:$C474,$I$6:I474))+1),"")</f>
        <v/>
      </c>
      <c r="J475" s="457" t="str">
        <f t="shared" si="233"/>
        <v/>
      </c>
      <c r="K475" s="1065"/>
      <c r="L475" s="459" t="str">
        <f>IF($K475&gt;0,VLOOKUP($K475,NV!$B$4:$C$33,2,0),"")</f>
        <v/>
      </c>
      <c r="M475" s="460"/>
      <c r="N475" s="461" t="str">
        <f t="shared" si="247"/>
        <v/>
      </c>
      <c r="O475" s="458"/>
      <c r="P475" s="458"/>
      <c r="Q475" s="461" t="str">
        <f t="shared" si="248"/>
        <v/>
      </c>
      <c r="R475" s="458"/>
      <c r="S475" s="458"/>
      <c r="T475" s="462" t="str">
        <f>IFERROR(INDEX(NX!$L$9:$L$168,MATCH($A475&amp;$P475,NX!$B$9:$B$169,0)),"")</f>
        <v/>
      </c>
      <c r="U475" s="458"/>
      <c r="V475" s="463"/>
      <c r="W475" s="463"/>
      <c r="X475" s="464"/>
      <c r="Y475" s="452" t="str">
        <f t="shared" si="249"/>
        <v/>
      </c>
      <c r="Z475" s="452" t="str">
        <f t="shared" si="250"/>
        <v/>
      </c>
      <c r="AA475" s="465" t="str">
        <f t="shared" si="234"/>
        <v>Trùng mã</v>
      </c>
      <c r="AB475" s="466"/>
      <c r="AC475" s="467">
        <f t="shared" si="235"/>
        <v>0</v>
      </c>
      <c r="AD475" s="468" t="str">
        <f t="shared" si="251"/>
        <v/>
      </c>
      <c r="AE475" s="468" t="str">
        <f t="shared" si="252"/>
        <v/>
      </c>
      <c r="AF475" s="469" t="str">
        <f t="shared" si="253"/>
        <v/>
      </c>
      <c r="AG475" s="468" t="str">
        <f t="shared" si="254"/>
        <v/>
      </c>
      <c r="AH475" s="470" t="str">
        <f t="shared" si="236"/>
        <v/>
      </c>
      <c r="AI475" s="471" t="str">
        <f>IF($AB475&lt;&gt;"",VLOOKUP($M475,DMKH!$B$6:$F$1822,3,0),"")</f>
        <v/>
      </c>
      <c r="AJ475" s="472">
        <f t="shared" si="255"/>
        <v>0</v>
      </c>
      <c r="AK475" s="472">
        <f t="shared" si="256"/>
        <v>0</v>
      </c>
      <c r="AL475" s="473">
        <f t="shared" si="237"/>
        <v>0</v>
      </c>
      <c r="AM475" s="473" t="str">
        <f t="shared" si="238"/>
        <v/>
      </c>
      <c r="AN475" s="474" t="str">
        <f t="shared" si="239"/>
        <v/>
      </c>
      <c r="AO475" s="475" t="str">
        <f t="shared" si="240"/>
        <v/>
      </c>
      <c r="AP475" s="475" t="str">
        <f t="shared" si="241"/>
        <v/>
      </c>
      <c r="AQ475" s="475" t="str">
        <f t="shared" si="242"/>
        <v>0-</v>
      </c>
      <c r="AR475" s="475" t="str">
        <f t="shared" si="243"/>
        <v>0-</v>
      </c>
      <c r="AS475" s="475" t="str">
        <f t="shared" si="257"/>
        <v/>
      </c>
      <c r="AT475" s="475" t="str">
        <f t="shared" si="258"/>
        <v/>
      </c>
      <c r="AU475" s="475" t="str">
        <f t="shared" si="244"/>
        <v>0</v>
      </c>
      <c r="AV475" s="475" t="str">
        <f t="shared" si="245"/>
        <v>0</v>
      </c>
      <c r="AW475" s="475" t="str">
        <f t="shared" si="246"/>
        <v>0--</v>
      </c>
    </row>
    <row r="476" spans="1:49">
      <c r="A476" s="452">
        <f t="shared" si="231"/>
        <v>0</v>
      </c>
      <c r="B476" s="476"/>
      <c r="C476" s="476"/>
      <c r="D476" s="463"/>
      <c r="E476" s="463"/>
      <c r="F476" s="455"/>
      <c r="G476" s="456" t="str">
        <f t="array" ref="G476">IF(B476&lt;&gt;"",IF(AND(OR(V476=V475,W476=W475),F476=F475,K476=K475,N476=N475),G475,MAX(IF(B476=B$6:$B475,$G$6:G475))+1),"")</f>
        <v/>
      </c>
      <c r="H476" s="457" t="str">
        <f t="shared" si="232"/>
        <v/>
      </c>
      <c r="I476" s="457" t="str">
        <f t="array" ref="I476">IF(C476&lt;&gt;"",IF(AND(OR(V476=V475,W476=W475),F476=F475,K476=K475,N476=N475),I475,MAX(IF(C476=C$6:$C475,$I$6:I475))+1),"")</f>
        <v/>
      </c>
      <c r="J476" s="457" t="str">
        <f t="shared" si="233"/>
        <v/>
      </c>
      <c r="K476" s="1065"/>
      <c r="L476" s="459" t="str">
        <f>IF($K476&gt;0,VLOOKUP($K476,NV!$B$4:$C$33,2,0),"")</f>
        <v/>
      </c>
      <c r="M476" s="460"/>
      <c r="N476" s="461" t="str">
        <f t="shared" si="247"/>
        <v/>
      </c>
      <c r="O476" s="458"/>
      <c r="P476" s="458"/>
      <c r="Q476" s="461" t="str">
        <f t="shared" si="248"/>
        <v/>
      </c>
      <c r="R476" s="458"/>
      <c r="S476" s="458"/>
      <c r="T476" s="462" t="str">
        <f>IFERROR(INDEX(NX!$L$9:$L$168,MATCH($A476&amp;$P476,NX!$B$9:$B$169,0)),"")</f>
        <v/>
      </c>
      <c r="U476" s="458"/>
      <c r="V476" s="463"/>
      <c r="W476" s="463"/>
      <c r="X476" s="464"/>
      <c r="Y476" s="452" t="str">
        <f t="shared" si="249"/>
        <v/>
      </c>
      <c r="Z476" s="452" t="str">
        <f t="shared" si="250"/>
        <v/>
      </c>
      <c r="AA476" s="465" t="str">
        <f t="shared" si="234"/>
        <v>Trùng mã</v>
      </c>
      <c r="AB476" s="466"/>
      <c r="AC476" s="467">
        <f t="shared" si="235"/>
        <v>0</v>
      </c>
      <c r="AD476" s="468" t="str">
        <f t="shared" si="251"/>
        <v/>
      </c>
      <c r="AE476" s="468" t="str">
        <f t="shared" si="252"/>
        <v/>
      </c>
      <c r="AF476" s="469" t="str">
        <f t="shared" si="253"/>
        <v/>
      </c>
      <c r="AG476" s="468" t="str">
        <f t="shared" si="254"/>
        <v/>
      </c>
      <c r="AH476" s="470" t="str">
        <f t="shared" si="236"/>
        <v/>
      </c>
      <c r="AI476" s="471" t="str">
        <f>IF($AB476&lt;&gt;"",VLOOKUP($M476,DMKH!$B$6:$F$1822,3,0),"")</f>
        <v/>
      </c>
      <c r="AJ476" s="472">
        <f t="shared" si="255"/>
        <v>0</v>
      </c>
      <c r="AK476" s="472">
        <f t="shared" si="256"/>
        <v>0</v>
      </c>
      <c r="AL476" s="473">
        <f t="shared" si="237"/>
        <v>0</v>
      </c>
      <c r="AM476" s="473" t="str">
        <f t="shared" si="238"/>
        <v/>
      </c>
      <c r="AN476" s="474" t="str">
        <f t="shared" si="239"/>
        <v/>
      </c>
      <c r="AO476" s="475" t="str">
        <f t="shared" si="240"/>
        <v/>
      </c>
      <c r="AP476" s="475" t="str">
        <f t="shared" si="241"/>
        <v/>
      </c>
      <c r="AQ476" s="475" t="str">
        <f t="shared" si="242"/>
        <v>0-</v>
      </c>
      <c r="AR476" s="475" t="str">
        <f t="shared" si="243"/>
        <v>0-</v>
      </c>
      <c r="AS476" s="475" t="str">
        <f t="shared" si="257"/>
        <v/>
      </c>
      <c r="AT476" s="475" t="str">
        <f t="shared" si="258"/>
        <v/>
      </c>
      <c r="AU476" s="475" t="str">
        <f t="shared" si="244"/>
        <v>0</v>
      </c>
      <c r="AV476" s="475" t="str">
        <f t="shared" si="245"/>
        <v>0</v>
      </c>
      <c r="AW476" s="475" t="str">
        <f t="shared" si="246"/>
        <v>0--</v>
      </c>
    </row>
    <row r="477" spans="1:49">
      <c r="A477" s="452">
        <f t="shared" si="231"/>
        <v>0</v>
      </c>
      <c r="B477" s="476"/>
      <c r="C477" s="476"/>
      <c r="D477" s="463"/>
      <c r="E477" s="463"/>
      <c r="F477" s="455"/>
      <c r="G477" s="456" t="str">
        <f t="array" ref="G477">IF(B477&lt;&gt;"",IF(AND(OR(V477=V476,W477=W476),F477=F476,K477=K476,N477=N476),G476,MAX(IF(B477=B$6:$B476,$G$6:G476))+1),"")</f>
        <v/>
      </c>
      <c r="H477" s="457" t="str">
        <f t="shared" si="232"/>
        <v/>
      </c>
      <c r="I477" s="457" t="str">
        <f t="array" ref="I477">IF(C477&lt;&gt;"",IF(AND(OR(V477=V476,W477=W476),F477=F476,K477=K476,N477=N476),I476,MAX(IF(C477=C$6:$C476,$I$6:I476))+1),"")</f>
        <v/>
      </c>
      <c r="J477" s="457" t="str">
        <f t="shared" si="233"/>
        <v/>
      </c>
      <c r="K477" s="1065"/>
      <c r="L477" s="459" t="str">
        <f>IF($K477&gt;0,VLOOKUP($K477,NV!$B$4:$C$33,2,0),"")</f>
        <v/>
      </c>
      <c r="M477" s="460"/>
      <c r="N477" s="461" t="str">
        <f t="shared" si="247"/>
        <v/>
      </c>
      <c r="O477" s="458"/>
      <c r="P477" s="458"/>
      <c r="Q477" s="461" t="str">
        <f t="shared" si="248"/>
        <v/>
      </c>
      <c r="R477" s="458"/>
      <c r="S477" s="458"/>
      <c r="T477" s="462" t="str">
        <f>IFERROR(INDEX(NX!$L$9:$L$168,MATCH($A477&amp;$P477,NX!$B$9:$B$169,0)),"")</f>
        <v/>
      </c>
      <c r="U477" s="458"/>
      <c r="V477" s="463"/>
      <c r="W477" s="463"/>
      <c r="X477" s="464"/>
      <c r="Y477" s="452" t="str">
        <f t="shared" si="249"/>
        <v/>
      </c>
      <c r="Z477" s="452" t="str">
        <f t="shared" si="250"/>
        <v/>
      </c>
      <c r="AA477" s="465" t="str">
        <f t="shared" si="234"/>
        <v>Trùng mã</v>
      </c>
      <c r="AB477" s="466"/>
      <c r="AC477" s="467">
        <f t="shared" si="235"/>
        <v>0</v>
      </c>
      <c r="AD477" s="468" t="str">
        <f t="shared" si="251"/>
        <v/>
      </c>
      <c r="AE477" s="468" t="str">
        <f t="shared" si="252"/>
        <v/>
      </c>
      <c r="AF477" s="469" t="str">
        <f t="shared" si="253"/>
        <v/>
      </c>
      <c r="AG477" s="468" t="str">
        <f t="shared" si="254"/>
        <v/>
      </c>
      <c r="AH477" s="470" t="str">
        <f t="shared" si="236"/>
        <v/>
      </c>
      <c r="AI477" s="471" t="str">
        <f>IF($AB477&lt;&gt;"",VLOOKUP($M477,DMKH!$B$6:$F$1822,3,0),"")</f>
        <v/>
      </c>
      <c r="AJ477" s="472">
        <f t="shared" si="255"/>
        <v>0</v>
      </c>
      <c r="AK477" s="472">
        <f t="shared" si="256"/>
        <v>0</v>
      </c>
      <c r="AL477" s="473">
        <f t="shared" si="237"/>
        <v>0</v>
      </c>
      <c r="AM477" s="473" t="str">
        <f t="shared" si="238"/>
        <v/>
      </c>
      <c r="AN477" s="474" t="str">
        <f t="shared" si="239"/>
        <v/>
      </c>
      <c r="AO477" s="475" t="str">
        <f t="shared" si="240"/>
        <v/>
      </c>
      <c r="AP477" s="475" t="str">
        <f t="shared" si="241"/>
        <v/>
      </c>
      <c r="AQ477" s="475" t="str">
        <f t="shared" si="242"/>
        <v>0-</v>
      </c>
      <c r="AR477" s="475" t="str">
        <f t="shared" si="243"/>
        <v>0-</v>
      </c>
      <c r="AS477" s="475" t="str">
        <f t="shared" si="257"/>
        <v/>
      </c>
      <c r="AT477" s="475" t="str">
        <f t="shared" si="258"/>
        <v/>
      </c>
      <c r="AU477" s="475" t="str">
        <f t="shared" si="244"/>
        <v>0</v>
      </c>
      <c r="AV477" s="475" t="str">
        <f t="shared" si="245"/>
        <v>0</v>
      </c>
      <c r="AW477" s="475" t="str">
        <f t="shared" si="246"/>
        <v>0--</v>
      </c>
    </row>
    <row r="478" spans="1:49">
      <c r="A478" s="452">
        <f t="shared" si="231"/>
        <v>0</v>
      </c>
      <c r="B478" s="476"/>
      <c r="C478" s="476"/>
      <c r="D478" s="463"/>
      <c r="E478" s="463"/>
      <c r="F478" s="455"/>
      <c r="G478" s="456" t="str">
        <f t="array" ref="G478">IF(B478&lt;&gt;"",IF(AND(OR(V478=V477,W478=W477),F478=F477,K478=K477,N478=N477),G477,MAX(IF(B478=B$6:$B477,$G$6:G477))+1),"")</f>
        <v/>
      </c>
      <c r="H478" s="457" t="str">
        <f t="shared" si="232"/>
        <v/>
      </c>
      <c r="I478" s="457" t="str">
        <f t="array" ref="I478">IF(C478&lt;&gt;"",IF(AND(OR(V478=V477,W478=W477),F478=F477,K478=K477,N478=N477),I477,MAX(IF(C478=C$6:$C477,$I$6:I477))+1),"")</f>
        <v/>
      </c>
      <c r="J478" s="457" t="str">
        <f t="shared" si="233"/>
        <v/>
      </c>
      <c r="K478" s="1065"/>
      <c r="L478" s="459" t="str">
        <f>IF($K478&gt;0,VLOOKUP($K478,NV!$B$4:$C$33,2,0),"")</f>
        <v/>
      </c>
      <c r="M478" s="460"/>
      <c r="N478" s="461" t="str">
        <f t="shared" si="247"/>
        <v/>
      </c>
      <c r="O478" s="458"/>
      <c r="P478" s="458"/>
      <c r="Q478" s="461" t="str">
        <f t="shared" si="248"/>
        <v/>
      </c>
      <c r="R478" s="458"/>
      <c r="S478" s="458"/>
      <c r="T478" s="462" t="str">
        <f>IFERROR(INDEX(NX!$L$9:$L$168,MATCH($A478&amp;$P478,NX!$B$9:$B$169,0)),"")</f>
        <v/>
      </c>
      <c r="U478" s="458"/>
      <c r="V478" s="463"/>
      <c r="W478" s="463"/>
      <c r="X478" s="464"/>
      <c r="Y478" s="452" t="str">
        <f t="shared" si="249"/>
        <v/>
      </c>
      <c r="Z478" s="452" t="str">
        <f t="shared" si="250"/>
        <v/>
      </c>
      <c r="AA478" s="465" t="str">
        <f t="shared" si="234"/>
        <v>Trùng mã</v>
      </c>
      <c r="AB478" s="466"/>
      <c r="AC478" s="467">
        <f t="shared" si="235"/>
        <v>0</v>
      </c>
      <c r="AD478" s="468" t="str">
        <f t="shared" si="251"/>
        <v/>
      </c>
      <c r="AE478" s="468" t="str">
        <f t="shared" si="252"/>
        <v/>
      </c>
      <c r="AF478" s="469" t="str">
        <f t="shared" si="253"/>
        <v/>
      </c>
      <c r="AG478" s="468" t="str">
        <f t="shared" si="254"/>
        <v/>
      </c>
      <c r="AH478" s="470" t="str">
        <f t="shared" si="236"/>
        <v/>
      </c>
      <c r="AI478" s="471" t="str">
        <f>IF($AB478&lt;&gt;"",VLOOKUP($M478,DMKH!$B$6:$F$1822,3,0),"")</f>
        <v/>
      </c>
      <c r="AJ478" s="472">
        <f t="shared" si="255"/>
        <v>0</v>
      </c>
      <c r="AK478" s="472">
        <f t="shared" si="256"/>
        <v>0</v>
      </c>
      <c r="AL478" s="473">
        <f t="shared" si="237"/>
        <v>0</v>
      </c>
      <c r="AM478" s="473" t="str">
        <f t="shared" si="238"/>
        <v/>
      </c>
      <c r="AN478" s="474" t="str">
        <f t="shared" si="239"/>
        <v/>
      </c>
      <c r="AO478" s="475" t="str">
        <f t="shared" si="240"/>
        <v/>
      </c>
      <c r="AP478" s="475" t="str">
        <f t="shared" si="241"/>
        <v/>
      </c>
      <c r="AQ478" s="475" t="str">
        <f t="shared" si="242"/>
        <v>0-</v>
      </c>
      <c r="AR478" s="475" t="str">
        <f t="shared" si="243"/>
        <v>0-</v>
      </c>
      <c r="AS478" s="475" t="str">
        <f t="shared" si="257"/>
        <v/>
      </c>
      <c r="AT478" s="475" t="str">
        <f t="shared" si="258"/>
        <v/>
      </c>
      <c r="AU478" s="475" t="str">
        <f t="shared" si="244"/>
        <v>0</v>
      </c>
      <c r="AV478" s="475" t="str">
        <f t="shared" si="245"/>
        <v>0</v>
      </c>
      <c r="AW478" s="475" t="str">
        <f t="shared" si="246"/>
        <v>0--</v>
      </c>
    </row>
    <row r="479" spans="1:49">
      <c r="A479" s="452">
        <f t="shared" si="231"/>
        <v>0</v>
      </c>
      <c r="B479" s="476"/>
      <c r="C479" s="476"/>
      <c r="D479" s="463"/>
      <c r="E479" s="463"/>
      <c r="F479" s="455"/>
      <c r="G479" s="456" t="str">
        <f t="array" ref="G479">IF(B479&lt;&gt;"",IF(AND(OR(V479=V478,W479=W478),F479=F478,K479=K478,N479=N478),G478,MAX(IF(B479=B$6:$B478,$G$6:G478))+1),"")</f>
        <v/>
      </c>
      <c r="H479" s="457" t="str">
        <f t="shared" si="232"/>
        <v/>
      </c>
      <c r="I479" s="457" t="str">
        <f t="array" ref="I479">IF(C479&lt;&gt;"",IF(AND(OR(V479=V478,W479=W478),F479=F478,K479=K478,N479=N478),I478,MAX(IF(C479=C$6:$C478,$I$6:I478))+1),"")</f>
        <v/>
      </c>
      <c r="J479" s="457" t="str">
        <f t="shared" si="233"/>
        <v/>
      </c>
      <c r="K479" s="1065"/>
      <c r="L479" s="459" t="str">
        <f>IF($K479&gt;0,VLOOKUP($K479,NV!$B$4:$C$33,2,0),"")</f>
        <v/>
      </c>
      <c r="M479" s="460"/>
      <c r="N479" s="461" t="str">
        <f t="shared" si="247"/>
        <v/>
      </c>
      <c r="O479" s="458"/>
      <c r="P479" s="458"/>
      <c r="Q479" s="461" t="str">
        <f t="shared" si="248"/>
        <v/>
      </c>
      <c r="R479" s="458"/>
      <c r="S479" s="458"/>
      <c r="T479" s="462" t="str">
        <f>IFERROR(INDEX(NX!$L$9:$L$168,MATCH($A479&amp;$P479,NX!$B$9:$B$169,0)),"")</f>
        <v/>
      </c>
      <c r="U479" s="458"/>
      <c r="V479" s="463"/>
      <c r="W479" s="463"/>
      <c r="X479" s="464"/>
      <c r="Y479" s="452" t="str">
        <f t="shared" si="249"/>
        <v/>
      </c>
      <c r="Z479" s="452" t="str">
        <f t="shared" si="250"/>
        <v/>
      </c>
      <c r="AA479" s="465" t="str">
        <f t="shared" si="234"/>
        <v>Trùng mã</v>
      </c>
      <c r="AB479" s="466"/>
      <c r="AC479" s="467">
        <f t="shared" si="235"/>
        <v>0</v>
      </c>
      <c r="AD479" s="468" t="str">
        <f t="shared" si="251"/>
        <v/>
      </c>
      <c r="AE479" s="468" t="str">
        <f t="shared" si="252"/>
        <v/>
      </c>
      <c r="AF479" s="469" t="str">
        <f t="shared" si="253"/>
        <v/>
      </c>
      <c r="AG479" s="468" t="str">
        <f t="shared" si="254"/>
        <v/>
      </c>
      <c r="AH479" s="470" t="str">
        <f t="shared" si="236"/>
        <v/>
      </c>
      <c r="AI479" s="471" t="str">
        <f>IF($AB479&lt;&gt;"",VLOOKUP($M479,DMKH!$B$6:$F$1822,3,0),"")</f>
        <v/>
      </c>
      <c r="AJ479" s="472">
        <f t="shared" si="255"/>
        <v>0</v>
      </c>
      <c r="AK479" s="472">
        <f t="shared" si="256"/>
        <v>0</v>
      </c>
      <c r="AL479" s="473">
        <f t="shared" si="237"/>
        <v>0</v>
      </c>
      <c r="AM479" s="473" t="str">
        <f t="shared" si="238"/>
        <v/>
      </c>
      <c r="AN479" s="474" t="str">
        <f t="shared" si="239"/>
        <v/>
      </c>
      <c r="AO479" s="475" t="str">
        <f t="shared" si="240"/>
        <v/>
      </c>
      <c r="AP479" s="475" t="str">
        <f t="shared" si="241"/>
        <v/>
      </c>
      <c r="AQ479" s="475" t="str">
        <f t="shared" si="242"/>
        <v>0-</v>
      </c>
      <c r="AR479" s="475" t="str">
        <f t="shared" si="243"/>
        <v>0-</v>
      </c>
      <c r="AS479" s="475" t="str">
        <f t="shared" si="257"/>
        <v/>
      </c>
      <c r="AT479" s="475" t="str">
        <f t="shared" si="258"/>
        <v/>
      </c>
      <c r="AU479" s="475" t="str">
        <f t="shared" si="244"/>
        <v>0</v>
      </c>
      <c r="AV479" s="475" t="str">
        <f t="shared" si="245"/>
        <v>0</v>
      </c>
      <c r="AW479" s="475" t="str">
        <f t="shared" si="246"/>
        <v>0--</v>
      </c>
    </row>
    <row r="480" spans="1:49">
      <c r="A480" s="452">
        <f t="shared" si="231"/>
        <v>0</v>
      </c>
      <c r="B480" s="476"/>
      <c r="C480" s="476"/>
      <c r="D480" s="463"/>
      <c r="E480" s="463"/>
      <c r="F480" s="455"/>
      <c r="G480" s="456" t="str">
        <f t="array" ref="G480">IF(B480&lt;&gt;"",IF(AND(OR(V480=V479,W480=W479),F480=F479,K480=K479,N480=N479),G479,MAX(IF(B480=B$6:$B479,$G$6:G479))+1),"")</f>
        <v/>
      </c>
      <c r="H480" s="457" t="str">
        <f t="shared" si="232"/>
        <v/>
      </c>
      <c r="I480" s="457" t="str">
        <f t="array" ref="I480">IF(C480&lt;&gt;"",IF(AND(OR(V480=V479,W480=W479),F480=F479,K480=K479,N480=N479),I479,MAX(IF(C480=C$6:$C479,$I$6:I479))+1),"")</f>
        <v/>
      </c>
      <c r="J480" s="457" t="str">
        <f t="shared" si="233"/>
        <v/>
      </c>
      <c r="K480" s="1065"/>
      <c r="L480" s="459" t="str">
        <f>IF($K480&gt;0,VLOOKUP($K480,NV!$B$4:$C$33,2,0),"")</f>
        <v/>
      </c>
      <c r="M480" s="460"/>
      <c r="N480" s="461" t="str">
        <f t="shared" si="247"/>
        <v/>
      </c>
      <c r="O480" s="458"/>
      <c r="P480" s="458"/>
      <c r="Q480" s="461" t="str">
        <f t="shared" si="248"/>
        <v/>
      </c>
      <c r="R480" s="458"/>
      <c r="S480" s="458"/>
      <c r="T480" s="462" t="str">
        <f>IFERROR(INDEX(NX!$L$9:$L$168,MATCH($A480&amp;$P480,NX!$B$9:$B$169,0)),"")</f>
        <v/>
      </c>
      <c r="U480" s="458"/>
      <c r="V480" s="463"/>
      <c r="W480" s="463"/>
      <c r="X480" s="464"/>
      <c r="Y480" s="452" t="str">
        <f t="shared" si="249"/>
        <v/>
      </c>
      <c r="Z480" s="452" t="str">
        <f t="shared" si="250"/>
        <v/>
      </c>
      <c r="AA480" s="465" t="str">
        <f t="shared" si="234"/>
        <v>Trùng mã</v>
      </c>
      <c r="AB480" s="466"/>
      <c r="AC480" s="467">
        <f t="shared" si="235"/>
        <v>0</v>
      </c>
      <c r="AD480" s="468" t="str">
        <f t="shared" si="251"/>
        <v/>
      </c>
      <c r="AE480" s="468" t="str">
        <f t="shared" si="252"/>
        <v/>
      </c>
      <c r="AF480" s="469" t="str">
        <f t="shared" si="253"/>
        <v/>
      </c>
      <c r="AG480" s="468" t="str">
        <f t="shared" si="254"/>
        <v/>
      </c>
      <c r="AH480" s="470" t="str">
        <f t="shared" si="236"/>
        <v/>
      </c>
      <c r="AI480" s="471" t="str">
        <f>IF($AB480&lt;&gt;"",VLOOKUP($M480,DMKH!$B$6:$F$1822,3,0),"")</f>
        <v/>
      </c>
      <c r="AJ480" s="472">
        <f t="shared" si="255"/>
        <v>0</v>
      </c>
      <c r="AK480" s="472">
        <f t="shared" si="256"/>
        <v>0</v>
      </c>
      <c r="AL480" s="473">
        <f t="shared" si="237"/>
        <v>0</v>
      </c>
      <c r="AM480" s="473" t="str">
        <f t="shared" si="238"/>
        <v/>
      </c>
      <c r="AN480" s="474" t="str">
        <f t="shared" si="239"/>
        <v/>
      </c>
      <c r="AO480" s="475" t="str">
        <f t="shared" si="240"/>
        <v/>
      </c>
      <c r="AP480" s="475" t="str">
        <f t="shared" si="241"/>
        <v/>
      </c>
      <c r="AQ480" s="475" t="str">
        <f t="shared" si="242"/>
        <v>0-</v>
      </c>
      <c r="AR480" s="475" t="str">
        <f t="shared" si="243"/>
        <v>0-</v>
      </c>
      <c r="AS480" s="475" t="str">
        <f t="shared" si="257"/>
        <v/>
      </c>
      <c r="AT480" s="475" t="str">
        <f t="shared" si="258"/>
        <v/>
      </c>
      <c r="AU480" s="475" t="str">
        <f t="shared" si="244"/>
        <v>0</v>
      </c>
      <c r="AV480" s="475" t="str">
        <f t="shared" si="245"/>
        <v>0</v>
      </c>
      <c r="AW480" s="475" t="str">
        <f t="shared" si="246"/>
        <v>0--</v>
      </c>
    </row>
    <row r="481" spans="1:49">
      <c r="A481" s="452">
        <f t="shared" si="231"/>
        <v>0</v>
      </c>
      <c r="B481" s="476"/>
      <c r="C481" s="476"/>
      <c r="D481" s="463"/>
      <c r="E481" s="463"/>
      <c r="F481" s="455"/>
      <c r="G481" s="456" t="str">
        <f t="array" ref="G481">IF(B481&lt;&gt;"",IF(AND(OR(V481=V480,W481=W480),F481=F480,K481=K480,N481=N480),G480,MAX(IF(B481=B$6:$B480,$G$6:G480))+1),"")</f>
        <v/>
      </c>
      <c r="H481" s="457" t="str">
        <f t="shared" si="232"/>
        <v/>
      </c>
      <c r="I481" s="457" t="str">
        <f t="array" ref="I481">IF(C481&lt;&gt;"",IF(AND(OR(V481=V480,W481=W480),F481=F480,K481=K480,N481=N480),I480,MAX(IF(C481=C$6:$C480,$I$6:I480))+1),"")</f>
        <v/>
      </c>
      <c r="J481" s="457" t="str">
        <f t="shared" si="233"/>
        <v/>
      </c>
      <c r="K481" s="1065"/>
      <c r="L481" s="459" t="str">
        <f>IF($K481&gt;0,VLOOKUP($K481,NV!$B$4:$C$33,2,0),"")</f>
        <v/>
      </c>
      <c r="M481" s="460"/>
      <c r="N481" s="461" t="str">
        <f t="shared" si="247"/>
        <v/>
      </c>
      <c r="O481" s="458"/>
      <c r="P481" s="458"/>
      <c r="Q481" s="461" t="str">
        <f t="shared" si="248"/>
        <v/>
      </c>
      <c r="R481" s="458"/>
      <c r="S481" s="458"/>
      <c r="T481" s="462" t="str">
        <f>IFERROR(INDEX(NX!$L$9:$L$168,MATCH($A481&amp;$P481,NX!$B$9:$B$169,0)),"")</f>
        <v/>
      </c>
      <c r="U481" s="458"/>
      <c r="V481" s="463"/>
      <c r="W481" s="463"/>
      <c r="X481" s="464"/>
      <c r="Y481" s="452" t="str">
        <f t="shared" si="249"/>
        <v/>
      </c>
      <c r="Z481" s="452" t="str">
        <f t="shared" si="250"/>
        <v/>
      </c>
      <c r="AA481" s="465" t="str">
        <f t="shared" si="234"/>
        <v>Trùng mã</v>
      </c>
      <c r="AB481" s="466"/>
      <c r="AC481" s="467">
        <f t="shared" si="235"/>
        <v>0</v>
      </c>
      <c r="AD481" s="468" t="str">
        <f t="shared" si="251"/>
        <v/>
      </c>
      <c r="AE481" s="468" t="str">
        <f t="shared" si="252"/>
        <v/>
      </c>
      <c r="AF481" s="469" t="str">
        <f t="shared" si="253"/>
        <v/>
      </c>
      <c r="AG481" s="468" t="str">
        <f t="shared" si="254"/>
        <v/>
      </c>
      <c r="AH481" s="470" t="str">
        <f t="shared" si="236"/>
        <v/>
      </c>
      <c r="AI481" s="471" t="str">
        <f>IF($AB481&lt;&gt;"",VLOOKUP($M481,DMKH!$B$6:$F$1822,3,0),"")</f>
        <v/>
      </c>
      <c r="AJ481" s="472">
        <f t="shared" si="255"/>
        <v>0</v>
      </c>
      <c r="AK481" s="472">
        <f t="shared" si="256"/>
        <v>0</v>
      </c>
      <c r="AL481" s="473">
        <f t="shared" si="237"/>
        <v>0</v>
      </c>
      <c r="AM481" s="473" t="str">
        <f t="shared" si="238"/>
        <v/>
      </c>
      <c r="AN481" s="474" t="str">
        <f t="shared" si="239"/>
        <v/>
      </c>
      <c r="AO481" s="475" t="str">
        <f t="shared" si="240"/>
        <v/>
      </c>
      <c r="AP481" s="475" t="str">
        <f t="shared" si="241"/>
        <v/>
      </c>
      <c r="AQ481" s="475" t="str">
        <f t="shared" si="242"/>
        <v>0-</v>
      </c>
      <c r="AR481" s="475" t="str">
        <f t="shared" si="243"/>
        <v>0-</v>
      </c>
      <c r="AS481" s="475" t="str">
        <f t="shared" si="257"/>
        <v/>
      </c>
      <c r="AT481" s="475" t="str">
        <f t="shared" si="258"/>
        <v/>
      </c>
      <c r="AU481" s="475" t="str">
        <f t="shared" si="244"/>
        <v>0</v>
      </c>
      <c r="AV481" s="475" t="str">
        <f t="shared" si="245"/>
        <v>0</v>
      </c>
      <c r="AW481" s="475" t="str">
        <f t="shared" si="246"/>
        <v>0--</v>
      </c>
    </row>
    <row r="482" spans="1:49">
      <c r="A482" s="452">
        <f t="shared" si="231"/>
        <v>0</v>
      </c>
      <c r="B482" s="476"/>
      <c r="C482" s="476"/>
      <c r="D482" s="463"/>
      <c r="E482" s="463"/>
      <c r="F482" s="455"/>
      <c r="G482" s="456" t="str">
        <f t="array" ref="G482">IF(B482&lt;&gt;"",IF(AND(OR(V482=V481,W482=W481),F482=F481,K482=K481,N482=N481),G481,MAX(IF(B482=B$6:$B481,$G$6:G481))+1),"")</f>
        <v/>
      </c>
      <c r="H482" s="457" t="str">
        <f t="shared" si="232"/>
        <v/>
      </c>
      <c r="I482" s="457" t="str">
        <f t="array" ref="I482">IF(C482&lt;&gt;"",IF(AND(OR(V482=V481,W482=W481),F482=F481,K482=K481,N482=N481),I481,MAX(IF(C482=C$6:$C481,$I$6:I481))+1),"")</f>
        <v/>
      </c>
      <c r="J482" s="457" t="str">
        <f t="shared" si="233"/>
        <v/>
      </c>
      <c r="K482" s="1065"/>
      <c r="L482" s="459" t="str">
        <f>IF($K482&gt;0,VLOOKUP($K482,NV!$B$4:$C$33,2,0),"")</f>
        <v/>
      </c>
      <c r="M482" s="460"/>
      <c r="N482" s="461" t="str">
        <f t="shared" si="247"/>
        <v/>
      </c>
      <c r="O482" s="458"/>
      <c r="P482" s="458"/>
      <c r="Q482" s="461" t="str">
        <f t="shared" si="248"/>
        <v/>
      </c>
      <c r="R482" s="458"/>
      <c r="S482" s="458"/>
      <c r="T482" s="462" t="str">
        <f>IFERROR(INDEX(NX!$L$9:$L$168,MATCH($A482&amp;$P482,NX!$B$9:$B$169,0)),"")</f>
        <v/>
      </c>
      <c r="U482" s="458"/>
      <c r="V482" s="463"/>
      <c r="W482" s="463"/>
      <c r="X482" s="464"/>
      <c r="Y482" s="452" t="str">
        <f t="shared" si="249"/>
        <v/>
      </c>
      <c r="Z482" s="452" t="str">
        <f t="shared" si="250"/>
        <v/>
      </c>
      <c r="AA482" s="465" t="str">
        <f t="shared" si="234"/>
        <v>Trùng mã</v>
      </c>
      <c r="AB482" s="466"/>
      <c r="AC482" s="467">
        <f t="shared" si="235"/>
        <v>0</v>
      </c>
      <c r="AD482" s="468" t="str">
        <f t="shared" si="251"/>
        <v/>
      </c>
      <c r="AE482" s="468" t="str">
        <f t="shared" si="252"/>
        <v/>
      </c>
      <c r="AF482" s="469" t="str">
        <f t="shared" si="253"/>
        <v/>
      </c>
      <c r="AG482" s="468" t="str">
        <f t="shared" si="254"/>
        <v/>
      </c>
      <c r="AH482" s="470" t="str">
        <f t="shared" si="236"/>
        <v/>
      </c>
      <c r="AI482" s="471" t="str">
        <f>IF($AB482&lt;&gt;"",VLOOKUP($M482,DMKH!$B$6:$F$1822,3,0),"")</f>
        <v/>
      </c>
      <c r="AJ482" s="472">
        <f t="shared" si="255"/>
        <v>0</v>
      </c>
      <c r="AK482" s="472">
        <f t="shared" si="256"/>
        <v>0</v>
      </c>
      <c r="AL482" s="473">
        <f t="shared" si="237"/>
        <v>0</v>
      </c>
      <c r="AM482" s="473" t="str">
        <f t="shared" si="238"/>
        <v/>
      </c>
      <c r="AN482" s="474" t="str">
        <f t="shared" si="239"/>
        <v/>
      </c>
      <c r="AO482" s="475" t="str">
        <f t="shared" si="240"/>
        <v/>
      </c>
      <c r="AP482" s="475" t="str">
        <f t="shared" si="241"/>
        <v/>
      </c>
      <c r="AQ482" s="475" t="str">
        <f t="shared" si="242"/>
        <v>0-</v>
      </c>
      <c r="AR482" s="475" t="str">
        <f t="shared" si="243"/>
        <v>0-</v>
      </c>
      <c r="AS482" s="475" t="str">
        <f t="shared" si="257"/>
        <v/>
      </c>
      <c r="AT482" s="475" t="str">
        <f t="shared" si="258"/>
        <v/>
      </c>
      <c r="AU482" s="475" t="str">
        <f t="shared" si="244"/>
        <v>0</v>
      </c>
      <c r="AV482" s="475" t="str">
        <f t="shared" si="245"/>
        <v>0</v>
      </c>
      <c r="AW482" s="475" t="str">
        <f t="shared" si="246"/>
        <v>0--</v>
      </c>
    </row>
    <row r="483" spans="1:49">
      <c r="A483" s="452">
        <f t="shared" si="231"/>
        <v>0</v>
      </c>
      <c r="B483" s="476"/>
      <c r="C483" s="476"/>
      <c r="D483" s="463"/>
      <c r="E483" s="463"/>
      <c r="F483" s="455"/>
      <c r="G483" s="456" t="str">
        <f t="array" ref="G483">IF(B483&lt;&gt;"",IF(AND(OR(V483=V482,W483=W482),F483=F482,K483=K482,N483=N482),G482,MAX(IF(B483=B$6:$B482,$G$6:G482))+1),"")</f>
        <v/>
      </c>
      <c r="H483" s="457" t="str">
        <f t="shared" si="232"/>
        <v/>
      </c>
      <c r="I483" s="457" t="str">
        <f t="array" ref="I483">IF(C483&lt;&gt;"",IF(AND(OR(V483=V482,W483=W482),F483=F482,K483=K482,N483=N482),I482,MAX(IF(C483=C$6:$C482,$I$6:I482))+1),"")</f>
        <v/>
      </c>
      <c r="J483" s="457" t="str">
        <f t="shared" si="233"/>
        <v/>
      </c>
      <c r="K483" s="1065"/>
      <c r="L483" s="459" t="str">
        <f>IF($K483&gt;0,VLOOKUP($K483,NV!$B$4:$C$33,2,0),"")</f>
        <v/>
      </c>
      <c r="M483" s="460"/>
      <c r="N483" s="461" t="str">
        <f t="shared" si="247"/>
        <v/>
      </c>
      <c r="O483" s="458"/>
      <c r="P483" s="458"/>
      <c r="Q483" s="461" t="str">
        <f t="shared" si="248"/>
        <v/>
      </c>
      <c r="R483" s="458"/>
      <c r="S483" s="458"/>
      <c r="T483" s="462" t="str">
        <f>IFERROR(INDEX(NX!$L$9:$L$168,MATCH($A483&amp;$P483,NX!$B$9:$B$169,0)),"")</f>
        <v/>
      </c>
      <c r="U483" s="458"/>
      <c r="V483" s="463"/>
      <c r="W483" s="463"/>
      <c r="X483" s="464"/>
      <c r="Y483" s="452" t="str">
        <f t="shared" si="249"/>
        <v/>
      </c>
      <c r="Z483" s="452" t="str">
        <f t="shared" si="250"/>
        <v/>
      </c>
      <c r="AA483" s="465" t="str">
        <f t="shared" si="234"/>
        <v>Trùng mã</v>
      </c>
      <c r="AB483" s="466"/>
      <c r="AC483" s="467">
        <f t="shared" si="235"/>
        <v>0</v>
      </c>
      <c r="AD483" s="468" t="str">
        <f t="shared" si="251"/>
        <v/>
      </c>
      <c r="AE483" s="468" t="str">
        <f t="shared" si="252"/>
        <v/>
      </c>
      <c r="AF483" s="469" t="str">
        <f t="shared" si="253"/>
        <v/>
      </c>
      <c r="AG483" s="468" t="str">
        <f t="shared" si="254"/>
        <v/>
      </c>
      <c r="AH483" s="470" t="str">
        <f t="shared" si="236"/>
        <v/>
      </c>
      <c r="AI483" s="471" t="str">
        <f>IF($AB483&lt;&gt;"",VLOOKUP($M483,DMKH!$B$6:$F$1822,3,0),"")</f>
        <v/>
      </c>
      <c r="AJ483" s="472">
        <f t="shared" si="255"/>
        <v>0</v>
      </c>
      <c r="AK483" s="472">
        <f t="shared" si="256"/>
        <v>0</v>
      </c>
      <c r="AL483" s="473">
        <f t="shared" si="237"/>
        <v>0</v>
      </c>
      <c r="AM483" s="473" t="str">
        <f t="shared" si="238"/>
        <v/>
      </c>
      <c r="AN483" s="474" t="str">
        <f t="shared" si="239"/>
        <v/>
      </c>
      <c r="AO483" s="475" t="str">
        <f t="shared" si="240"/>
        <v/>
      </c>
      <c r="AP483" s="475" t="str">
        <f t="shared" si="241"/>
        <v/>
      </c>
      <c r="AQ483" s="475" t="str">
        <f t="shared" si="242"/>
        <v>0-</v>
      </c>
      <c r="AR483" s="475" t="str">
        <f t="shared" si="243"/>
        <v>0-</v>
      </c>
      <c r="AS483" s="475" t="str">
        <f t="shared" si="257"/>
        <v/>
      </c>
      <c r="AT483" s="475" t="str">
        <f t="shared" si="258"/>
        <v/>
      </c>
      <c r="AU483" s="475" t="str">
        <f t="shared" si="244"/>
        <v>0</v>
      </c>
      <c r="AV483" s="475" t="str">
        <f t="shared" si="245"/>
        <v>0</v>
      </c>
      <c r="AW483" s="475" t="str">
        <f t="shared" si="246"/>
        <v>0--</v>
      </c>
    </row>
    <row r="484" spans="1:49">
      <c r="A484" s="452">
        <f t="shared" si="231"/>
        <v>0</v>
      </c>
      <c r="B484" s="476"/>
      <c r="C484" s="476"/>
      <c r="D484" s="463"/>
      <c r="E484" s="463"/>
      <c r="F484" s="455"/>
      <c r="G484" s="456" t="str">
        <f t="array" ref="G484">IF(B484&lt;&gt;"",IF(AND(OR(V484=V483,W484=W483),F484=F483,K484=K483,N484=N483),G483,MAX(IF(B484=B$6:$B483,$G$6:G483))+1),"")</f>
        <v/>
      </c>
      <c r="H484" s="457" t="str">
        <f t="shared" si="232"/>
        <v/>
      </c>
      <c r="I484" s="457" t="str">
        <f t="array" ref="I484">IF(C484&lt;&gt;"",IF(AND(OR(V484=V483,W484=W483),F484=F483,K484=K483,N484=N483),I483,MAX(IF(C484=C$6:$C483,$I$6:I483))+1),"")</f>
        <v/>
      </c>
      <c r="J484" s="457" t="str">
        <f t="shared" si="233"/>
        <v/>
      </c>
      <c r="K484" s="1065"/>
      <c r="L484" s="459" t="str">
        <f>IF($K484&gt;0,VLOOKUP($K484,NV!$B$4:$C$33,2,0),"")</f>
        <v/>
      </c>
      <c r="M484" s="460"/>
      <c r="N484" s="461" t="str">
        <f t="shared" si="247"/>
        <v/>
      </c>
      <c r="O484" s="458"/>
      <c r="P484" s="458"/>
      <c r="Q484" s="461" t="str">
        <f t="shared" si="248"/>
        <v/>
      </c>
      <c r="R484" s="458"/>
      <c r="S484" s="458"/>
      <c r="T484" s="462" t="str">
        <f>IFERROR(INDEX(NX!$L$9:$L$168,MATCH($A484&amp;$P484,NX!$B$9:$B$169,0)),"")</f>
        <v/>
      </c>
      <c r="U484" s="458"/>
      <c r="V484" s="463"/>
      <c r="W484" s="463"/>
      <c r="X484" s="464"/>
      <c r="Y484" s="452" t="str">
        <f t="shared" si="249"/>
        <v/>
      </c>
      <c r="Z484" s="452" t="str">
        <f t="shared" si="250"/>
        <v/>
      </c>
      <c r="AA484" s="465" t="str">
        <f t="shared" si="234"/>
        <v>Trùng mã</v>
      </c>
      <c r="AB484" s="466"/>
      <c r="AC484" s="467">
        <f t="shared" si="235"/>
        <v>0</v>
      </c>
      <c r="AD484" s="468" t="str">
        <f t="shared" si="251"/>
        <v/>
      </c>
      <c r="AE484" s="468" t="str">
        <f t="shared" si="252"/>
        <v/>
      </c>
      <c r="AF484" s="469" t="str">
        <f t="shared" si="253"/>
        <v/>
      </c>
      <c r="AG484" s="468" t="str">
        <f t="shared" si="254"/>
        <v/>
      </c>
      <c r="AH484" s="470" t="str">
        <f t="shared" si="236"/>
        <v/>
      </c>
      <c r="AI484" s="471" t="str">
        <f>IF($AB484&lt;&gt;"",VLOOKUP($M484,DMKH!$B$6:$F$1822,3,0),"")</f>
        <v/>
      </c>
      <c r="AJ484" s="472">
        <f t="shared" si="255"/>
        <v>0</v>
      </c>
      <c r="AK484" s="472">
        <f t="shared" si="256"/>
        <v>0</v>
      </c>
      <c r="AL484" s="473">
        <f t="shared" si="237"/>
        <v>0</v>
      </c>
      <c r="AM484" s="473" t="str">
        <f t="shared" si="238"/>
        <v/>
      </c>
      <c r="AN484" s="474" t="str">
        <f t="shared" si="239"/>
        <v/>
      </c>
      <c r="AO484" s="475" t="str">
        <f t="shared" si="240"/>
        <v/>
      </c>
      <c r="AP484" s="475" t="str">
        <f t="shared" si="241"/>
        <v/>
      </c>
      <c r="AQ484" s="475" t="str">
        <f t="shared" si="242"/>
        <v>0-</v>
      </c>
      <c r="AR484" s="475" t="str">
        <f t="shared" si="243"/>
        <v>0-</v>
      </c>
      <c r="AS484" s="475" t="str">
        <f t="shared" si="257"/>
        <v/>
      </c>
      <c r="AT484" s="475" t="str">
        <f t="shared" si="258"/>
        <v/>
      </c>
      <c r="AU484" s="475" t="str">
        <f t="shared" si="244"/>
        <v>0</v>
      </c>
      <c r="AV484" s="475" t="str">
        <f t="shared" si="245"/>
        <v>0</v>
      </c>
      <c r="AW484" s="475" t="str">
        <f t="shared" si="246"/>
        <v>0--</v>
      </c>
    </row>
    <row r="485" spans="1:49">
      <c r="A485" s="452">
        <f t="shared" si="231"/>
        <v>0</v>
      </c>
      <c r="B485" s="476"/>
      <c r="C485" s="476"/>
      <c r="D485" s="463"/>
      <c r="E485" s="463"/>
      <c r="F485" s="455"/>
      <c r="G485" s="456" t="str">
        <f t="array" ref="G485">IF(B485&lt;&gt;"",IF(AND(OR(V485=V484,W485=W484),F485=F484,K485=K484,N485=N484),G484,MAX(IF(B485=B$6:$B484,$G$6:G484))+1),"")</f>
        <v/>
      </c>
      <c r="H485" s="457" t="str">
        <f t="shared" si="232"/>
        <v/>
      </c>
      <c r="I485" s="457" t="str">
        <f t="array" ref="I485">IF(C485&lt;&gt;"",IF(AND(OR(V485=V484,W485=W484),F485=F484,K485=K484,N485=N484),I484,MAX(IF(C485=C$6:$C484,$I$6:I484))+1),"")</f>
        <v/>
      </c>
      <c r="J485" s="457" t="str">
        <f t="shared" si="233"/>
        <v/>
      </c>
      <c r="K485" s="1065"/>
      <c r="L485" s="459" t="str">
        <f>IF($K485&gt;0,VLOOKUP($K485,NV!$B$4:$C$33,2,0),"")</f>
        <v/>
      </c>
      <c r="M485" s="460"/>
      <c r="N485" s="461" t="str">
        <f t="shared" si="247"/>
        <v/>
      </c>
      <c r="O485" s="458"/>
      <c r="P485" s="458"/>
      <c r="Q485" s="461" t="str">
        <f t="shared" si="248"/>
        <v/>
      </c>
      <c r="R485" s="458"/>
      <c r="S485" s="458"/>
      <c r="T485" s="462" t="str">
        <f>IFERROR(INDEX(NX!$L$9:$L$168,MATCH($A485&amp;$P485,NX!$B$9:$B$169,0)),"")</f>
        <v/>
      </c>
      <c r="U485" s="458"/>
      <c r="V485" s="463"/>
      <c r="W485" s="463"/>
      <c r="X485" s="464"/>
      <c r="Y485" s="452" t="str">
        <f t="shared" si="249"/>
        <v/>
      </c>
      <c r="Z485" s="452" t="str">
        <f t="shared" si="250"/>
        <v/>
      </c>
      <c r="AA485" s="465" t="str">
        <f t="shared" si="234"/>
        <v>Trùng mã</v>
      </c>
      <c r="AB485" s="466"/>
      <c r="AC485" s="467">
        <f t="shared" si="235"/>
        <v>0</v>
      </c>
      <c r="AD485" s="468" t="str">
        <f t="shared" si="251"/>
        <v/>
      </c>
      <c r="AE485" s="468" t="str">
        <f t="shared" si="252"/>
        <v/>
      </c>
      <c r="AF485" s="469" t="str">
        <f t="shared" si="253"/>
        <v/>
      </c>
      <c r="AG485" s="468" t="str">
        <f t="shared" si="254"/>
        <v/>
      </c>
      <c r="AH485" s="470" t="str">
        <f t="shared" si="236"/>
        <v/>
      </c>
      <c r="AI485" s="471" t="str">
        <f>IF($AB485&lt;&gt;"",VLOOKUP($M485,DMKH!$B$6:$F$1822,3,0),"")</f>
        <v/>
      </c>
      <c r="AJ485" s="472">
        <f t="shared" si="255"/>
        <v>0</v>
      </c>
      <c r="AK485" s="472">
        <f t="shared" si="256"/>
        <v>0</v>
      </c>
      <c r="AL485" s="473">
        <f t="shared" si="237"/>
        <v>0</v>
      </c>
      <c r="AM485" s="473" t="str">
        <f t="shared" si="238"/>
        <v/>
      </c>
      <c r="AN485" s="474" t="str">
        <f t="shared" si="239"/>
        <v/>
      </c>
      <c r="AO485" s="475" t="str">
        <f t="shared" si="240"/>
        <v/>
      </c>
      <c r="AP485" s="475" t="str">
        <f t="shared" si="241"/>
        <v/>
      </c>
      <c r="AQ485" s="475" t="str">
        <f t="shared" si="242"/>
        <v>0-</v>
      </c>
      <c r="AR485" s="475" t="str">
        <f t="shared" si="243"/>
        <v>0-</v>
      </c>
      <c r="AS485" s="475" t="str">
        <f t="shared" si="257"/>
        <v/>
      </c>
      <c r="AT485" s="475" t="str">
        <f t="shared" si="258"/>
        <v/>
      </c>
      <c r="AU485" s="475" t="str">
        <f t="shared" si="244"/>
        <v>0</v>
      </c>
      <c r="AV485" s="475" t="str">
        <f t="shared" si="245"/>
        <v>0</v>
      </c>
      <c r="AW485" s="475" t="str">
        <f t="shared" si="246"/>
        <v>0--</v>
      </c>
    </row>
    <row r="486" spans="1:49">
      <c r="A486" s="452">
        <f t="shared" si="231"/>
        <v>0</v>
      </c>
      <c r="B486" s="476"/>
      <c r="C486" s="476"/>
      <c r="D486" s="463"/>
      <c r="E486" s="463"/>
      <c r="F486" s="455"/>
      <c r="G486" s="456" t="str">
        <f t="array" ref="G486">IF(B486&lt;&gt;"",IF(AND(OR(V486=V485,W486=W485),F486=F485,K486=K485,N486=N485),G485,MAX(IF(B486=B$6:$B485,$G$6:G485))+1),"")</f>
        <v/>
      </c>
      <c r="H486" s="457" t="str">
        <f t="shared" si="232"/>
        <v/>
      </c>
      <c r="I486" s="457" t="str">
        <f t="array" ref="I486">IF(C486&lt;&gt;"",IF(AND(OR(V486=V485,W486=W485),F486=F485,K486=K485,N486=N485),I485,MAX(IF(C486=C$6:$C485,$I$6:I485))+1),"")</f>
        <v/>
      </c>
      <c r="J486" s="457" t="str">
        <f t="shared" si="233"/>
        <v/>
      </c>
      <c r="K486" s="1065"/>
      <c r="L486" s="459" t="str">
        <f>IF($K486&gt;0,VLOOKUP($K486,NV!$B$4:$C$33,2,0),"")</f>
        <v/>
      </c>
      <c r="M486" s="460"/>
      <c r="N486" s="461" t="str">
        <f t="shared" si="247"/>
        <v/>
      </c>
      <c r="O486" s="458"/>
      <c r="P486" s="458"/>
      <c r="Q486" s="461" t="str">
        <f t="shared" si="248"/>
        <v/>
      </c>
      <c r="R486" s="458"/>
      <c r="S486" s="458"/>
      <c r="T486" s="462" t="str">
        <f>IFERROR(INDEX(NX!$L$9:$L$168,MATCH($A486&amp;$P486,NX!$B$9:$B$169,0)),"")</f>
        <v/>
      </c>
      <c r="U486" s="458"/>
      <c r="V486" s="463"/>
      <c r="W486" s="463"/>
      <c r="X486" s="464"/>
      <c r="Y486" s="452" t="str">
        <f t="shared" si="249"/>
        <v/>
      </c>
      <c r="Z486" s="452" t="str">
        <f t="shared" si="250"/>
        <v/>
      </c>
      <c r="AA486" s="465" t="str">
        <f t="shared" si="234"/>
        <v>Trùng mã</v>
      </c>
      <c r="AB486" s="466"/>
      <c r="AC486" s="467">
        <f t="shared" si="235"/>
        <v>0</v>
      </c>
      <c r="AD486" s="468" t="str">
        <f t="shared" si="251"/>
        <v/>
      </c>
      <c r="AE486" s="468" t="str">
        <f t="shared" si="252"/>
        <v/>
      </c>
      <c r="AF486" s="469" t="str">
        <f t="shared" si="253"/>
        <v/>
      </c>
      <c r="AG486" s="468" t="str">
        <f t="shared" si="254"/>
        <v/>
      </c>
      <c r="AH486" s="470" t="str">
        <f t="shared" si="236"/>
        <v/>
      </c>
      <c r="AI486" s="471" t="str">
        <f>IF($AB486&lt;&gt;"",VLOOKUP($M486,DMKH!$B$6:$F$1822,3,0),"")</f>
        <v/>
      </c>
      <c r="AJ486" s="472">
        <f t="shared" si="255"/>
        <v>0</v>
      </c>
      <c r="AK486" s="472">
        <f t="shared" si="256"/>
        <v>0</v>
      </c>
      <c r="AL486" s="473">
        <f t="shared" si="237"/>
        <v>0</v>
      </c>
      <c r="AM486" s="473" t="str">
        <f t="shared" si="238"/>
        <v/>
      </c>
      <c r="AN486" s="474" t="str">
        <f t="shared" si="239"/>
        <v/>
      </c>
      <c r="AO486" s="475" t="str">
        <f t="shared" si="240"/>
        <v/>
      </c>
      <c r="AP486" s="475" t="str">
        <f t="shared" si="241"/>
        <v/>
      </c>
      <c r="AQ486" s="475" t="str">
        <f t="shared" si="242"/>
        <v>0-</v>
      </c>
      <c r="AR486" s="475" t="str">
        <f t="shared" si="243"/>
        <v>0-</v>
      </c>
      <c r="AS486" s="475" t="str">
        <f t="shared" si="257"/>
        <v/>
      </c>
      <c r="AT486" s="475" t="str">
        <f t="shared" si="258"/>
        <v/>
      </c>
      <c r="AU486" s="475" t="str">
        <f t="shared" si="244"/>
        <v>0</v>
      </c>
      <c r="AV486" s="475" t="str">
        <f t="shared" si="245"/>
        <v>0</v>
      </c>
      <c r="AW486" s="475" t="str">
        <f t="shared" si="246"/>
        <v>0--</v>
      </c>
    </row>
    <row r="487" spans="1:49">
      <c r="A487" s="452">
        <f t="shared" si="231"/>
        <v>0</v>
      </c>
      <c r="B487" s="476"/>
      <c r="C487" s="476"/>
      <c r="D487" s="463"/>
      <c r="E487" s="463"/>
      <c r="F487" s="455"/>
      <c r="G487" s="456" t="str">
        <f t="array" ref="G487">IF(B487&lt;&gt;"",IF(AND(OR(V487=V486,W487=W486),F487=F486,K487=K486,N487=N486),G486,MAX(IF(B487=B$6:$B486,$G$6:G486))+1),"")</f>
        <v/>
      </c>
      <c r="H487" s="457" t="str">
        <f t="shared" si="232"/>
        <v/>
      </c>
      <c r="I487" s="457" t="str">
        <f t="array" ref="I487">IF(C487&lt;&gt;"",IF(AND(OR(V487=V486,W487=W486),F487=F486,K487=K486,N487=N486),I486,MAX(IF(C487=C$6:$C486,$I$6:I486))+1),"")</f>
        <v/>
      </c>
      <c r="J487" s="457" t="str">
        <f t="shared" si="233"/>
        <v/>
      </c>
      <c r="K487" s="1065"/>
      <c r="L487" s="459" t="str">
        <f>IF($K487&gt;0,VLOOKUP($K487,NV!$B$4:$C$33,2,0),"")</f>
        <v/>
      </c>
      <c r="M487" s="460"/>
      <c r="N487" s="461" t="str">
        <f t="shared" si="247"/>
        <v/>
      </c>
      <c r="O487" s="458"/>
      <c r="P487" s="458"/>
      <c r="Q487" s="461" t="str">
        <f t="shared" si="248"/>
        <v/>
      </c>
      <c r="R487" s="458"/>
      <c r="S487" s="458"/>
      <c r="T487" s="462" t="str">
        <f>IFERROR(INDEX(NX!$L$9:$L$168,MATCH($A487&amp;$P487,NX!$B$9:$B$169,0)),"")</f>
        <v/>
      </c>
      <c r="U487" s="458"/>
      <c r="V487" s="463"/>
      <c r="W487" s="463"/>
      <c r="X487" s="464"/>
      <c r="Y487" s="452" t="str">
        <f t="shared" si="249"/>
        <v/>
      </c>
      <c r="Z487" s="452" t="str">
        <f t="shared" si="250"/>
        <v/>
      </c>
      <c r="AA487" s="465" t="str">
        <f t="shared" si="234"/>
        <v>Trùng mã</v>
      </c>
      <c r="AB487" s="466"/>
      <c r="AC487" s="467">
        <f t="shared" si="235"/>
        <v>0</v>
      </c>
      <c r="AD487" s="468" t="str">
        <f t="shared" si="251"/>
        <v/>
      </c>
      <c r="AE487" s="468" t="str">
        <f t="shared" si="252"/>
        <v/>
      </c>
      <c r="AF487" s="469" t="str">
        <f t="shared" si="253"/>
        <v/>
      </c>
      <c r="AG487" s="468" t="str">
        <f t="shared" si="254"/>
        <v/>
      </c>
      <c r="AH487" s="470" t="str">
        <f t="shared" si="236"/>
        <v/>
      </c>
      <c r="AI487" s="471" t="str">
        <f>IF($AB487&lt;&gt;"",VLOOKUP($M487,DMKH!$B$6:$F$1822,3,0),"")</f>
        <v/>
      </c>
      <c r="AJ487" s="472">
        <f t="shared" si="255"/>
        <v>0</v>
      </c>
      <c r="AK487" s="472">
        <f t="shared" si="256"/>
        <v>0</v>
      </c>
      <c r="AL487" s="473">
        <f t="shared" si="237"/>
        <v>0</v>
      </c>
      <c r="AM487" s="473" t="str">
        <f t="shared" si="238"/>
        <v/>
      </c>
      <c r="AN487" s="474" t="str">
        <f t="shared" si="239"/>
        <v/>
      </c>
      <c r="AO487" s="475" t="str">
        <f t="shared" si="240"/>
        <v/>
      </c>
      <c r="AP487" s="475" t="str">
        <f t="shared" si="241"/>
        <v/>
      </c>
      <c r="AQ487" s="475" t="str">
        <f t="shared" si="242"/>
        <v>0-</v>
      </c>
      <c r="AR487" s="475" t="str">
        <f t="shared" si="243"/>
        <v>0-</v>
      </c>
      <c r="AS487" s="475" t="str">
        <f t="shared" si="257"/>
        <v/>
      </c>
      <c r="AT487" s="475" t="str">
        <f t="shared" si="258"/>
        <v/>
      </c>
      <c r="AU487" s="475" t="str">
        <f t="shared" si="244"/>
        <v>0</v>
      </c>
      <c r="AV487" s="475" t="str">
        <f t="shared" si="245"/>
        <v>0</v>
      </c>
      <c r="AW487" s="475" t="str">
        <f t="shared" si="246"/>
        <v>0--</v>
      </c>
    </row>
    <row r="488" spans="1:49">
      <c r="A488" s="452">
        <f t="shared" si="231"/>
        <v>0</v>
      </c>
      <c r="B488" s="476"/>
      <c r="C488" s="476"/>
      <c r="D488" s="463"/>
      <c r="E488" s="463"/>
      <c r="F488" s="455"/>
      <c r="G488" s="456" t="str">
        <f t="array" ref="G488">IF(B488&lt;&gt;"",IF(AND(OR(V488=V487,W488=W487),F488=F487,K488=K487,N488=N487),G487,MAX(IF(B488=B$6:$B487,$G$6:G487))+1),"")</f>
        <v/>
      </c>
      <c r="H488" s="457" t="str">
        <f t="shared" si="232"/>
        <v/>
      </c>
      <c r="I488" s="457" t="str">
        <f t="array" ref="I488">IF(C488&lt;&gt;"",IF(AND(OR(V488=V487,W488=W487),F488=F487,K488=K487,N488=N487),I487,MAX(IF(C488=C$6:$C487,$I$6:I487))+1),"")</f>
        <v/>
      </c>
      <c r="J488" s="457" t="str">
        <f t="shared" si="233"/>
        <v/>
      </c>
      <c r="K488" s="1065"/>
      <c r="L488" s="459" t="str">
        <f>IF($K488&gt;0,VLOOKUP($K488,NV!$B$4:$C$33,2,0),"")</f>
        <v/>
      </c>
      <c r="M488" s="460"/>
      <c r="N488" s="461" t="str">
        <f t="shared" si="247"/>
        <v/>
      </c>
      <c r="O488" s="458"/>
      <c r="P488" s="458"/>
      <c r="Q488" s="461" t="str">
        <f t="shared" si="248"/>
        <v/>
      </c>
      <c r="R488" s="458"/>
      <c r="S488" s="458"/>
      <c r="T488" s="462" t="str">
        <f>IFERROR(INDEX(NX!$L$9:$L$168,MATCH($A488&amp;$P488,NX!$B$9:$B$169,0)),"")</f>
        <v/>
      </c>
      <c r="U488" s="458"/>
      <c r="V488" s="463"/>
      <c r="W488" s="463"/>
      <c r="X488" s="464"/>
      <c r="Y488" s="452" t="str">
        <f t="shared" si="249"/>
        <v/>
      </c>
      <c r="Z488" s="452" t="str">
        <f t="shared" si="250"/>
        <v/>
      </c>
      <c r="AA488" s="465" t="str">
        <f t="shared" si="234"/>
        <v>Trùng mã</v>
      </c>
      <c r="AB488" s="466"/>
      <c r="AC488" s="467">
        <f t="shared" si="235"/>
        <v>0</v>
      </c>
      <c r="AD488" s="468" t="str">
        <f t="shared" si="251"/>
        <v/>
      </c>
      <c r="AE488" s="468" t="str">
        <f t="shared" si="252"/>
        <v/>
      </c>
      <c r="AF488" s="469" t="str">
        <f t="shared" si="253"/>
        <v/>
      </c>
      <c r="AG488" s="468" t="str">
        <f t="shared" si="254"/>
        <v/>
      </c>
      <c r="AH488" s="470" t="str">
        <f t="shared" si="236"/>
        <v/>
      </c>
      <c r="AI488" s="471" t="str">
        <f>IF($AB488&lt;&gt;"",VLOOKUP($M488,DMKH!$B$6:$F$1822,3,0),"")</f>
        <v/>
      </c>
      <c r="AJ488" s="472">
        <f t="shared" si="255"/>
        <v>0</v>
      </c>
      <c r="AK488" s="472">
        <f t="shared" si="256"/>
        <v>0</v>
      </c>
      <c r="AL488" s="473">
        <f t="shared" si="237"/>
        <v>0</v>
      </c>
      <c r="AM488" s="473" t="str">
        <f t="shared" si="238"/>
        <v/>
      </c>
      <c r="AN488" s="474" t="str">
        <f t="shared" si="239"/>
        <v/>
      </c>
      <c r="AO488" s="475" t="str">
        <f t="shared" si="240"/>
        <v/>
      </c>
      <c r="AP488" s="475" t="str">
        <f t="shared" si="241"/>
        <v/>
      </c>
      <c r="AQ488" s="475" t="str">
        <f t="shared" si="242"/>
        <v>0-</v>
      </c>
      <c r="AR488" s="475" t="str">
        <f t="shared" si="243"/>
        <v>0-</v>
      </c>
      <c r="AS488" s="475" t="str">
        <f t="shared" si="257"/>
        <v/>
      </c>
      <c r="AT488" s="475" t="str">
        <f t="shared" si="258"/>
        <v/>
      </c>
      <c r="AU488" s="475" t="str">
        <f t="shared" si="244"/>
        <v>0</v>
      </c>
      <c r="AV488" s="475" t="str">
        <f t="shared" si="245"/>
        <v>0</v>
      </c>
      <c r="AW488" s="475" t="str">
        <f t="shared" si="246"/>
        <v>0--</v>
      </c>
    </row>
    <row r="489" spans="1:49">
      <c r="A489" s="452">
        <f t="shared" si="231"/>
        <v>0</v>
      </c>
      <c r="B489" s="476"/>
      <c r="C489" s="476"/>
      <c r="D489" s="463"/>
      <c r="E489" s="463"/>
      <c r="F489" s="455"/>
      <c r="G489" s="456" t="str">
        <f t="array" ref="G489">IF(B489&lt;&gt;"",IF(AND(OR(V489=V488,W489=W488),F489=F488,K489=K488,N489=N488),G488,MAX(IF(B489=B$6:$B488,$G$6:G488))+1),"")</f>
        <v/>
      </c>
      <c r="H489" s="457" t="str">
        <f t="shared" si="232"/>
        <v/>
      </c>
      <c r="I489" s="457" t="str">
        <f t="array" ref="I489">IF(C489&lt;&gt;"",IF(AND(OR(V489=V488,W489=W488),F489=F488,K489=K488,N489=N488),I488,MAX(IF(C489=C$6:$C488,$I$6:I488))+1),"")</f>
        <v/>
      </c>
      <c r="J489" s="457" t="str">
        <f t="shared" si="233"/>
        <v/>
      </c>
      <c r="K489" s="1065"/>
      <c r="L489" s="459" t="str">
        <f>IF($K489&gt;0,VLOOKUP($K489,NV!$B$4:$C$33,2,0),"")</f>
        <v/>
      </c>
      <c r="M489" s="460"/>
      <c r="N489" s="461" t="str">
        <f t="shared" si="247"/>
        <v/>
      </c>
      <c r="O489" s="458"/>
      <c r="P489" s="458"/>
      <c r="Q489" s="461" t="str">
        <f t="shared" si="248"/>
        <v/>
      </c>
      <c r="R489" s="458"/>
      <c r="S489" s="458"/>
      <c r="T489" s="462" t="str">
        <f>IFERROR(INDEX(NX!$L$9:$L$168,MATCH($A489&amp;$P489,NX!$B$9:$B$169,0)),"")</f>
        <v/>
      </c>
      <c r="U489" s="458"/>
      <c r="V489" s="463"/>
      <c r="W489" s="463"/>
      <c r="X489" s="464"/>
      <c r="Y489" s="452" t="str">
        <f t="shared" si="249"/>
        <v/>
      </c>
      <c r="Z489" s="452" t="str">
        <f t="shared" si="250"/>
        <v/>
      </c>
      <c r="AA489" s="465" t="str">
        <f t="shared" si="234"/>
        <v>Trùng mã</v>
      </c>
      <c r="AB489" s="466"/>
      <c r="AC489" s="467">
        <f t="shared" si="235"/>
        <v>0</v>
      </c>
      <c r="AD489" s="468" t="str">
        <f t="shared" si="251"/>
        <v/>
      </c>
      <c r="AE489" s="468" t="str">
        <f t="shared" si="252"/>
        <v/>
      </c>
      <c r="AF489" s="469" t="str">
        <f t="shared" si="253"/>
        <v/>
      </c>
      <c r="AG489" s="468" t="str">
        <f t="shared" si="254"/>
        <v/>
      </c>
      <c r="AH489" s="470" t="str">
        <f t="shared" si="236"/>
        <v/>
      </c>
      <c r="AI489" s="471" t="str">
        <f>IF($AB489&lt;&gt;"",VLOOKUP($M489,DMKH!$B$6:$F$1822,3,0),"")</f>
        <v/>
      </c>
      <c r="AJ489" s="472">
        <f t="shared" si="255"/>
        <v>0</v>
      </c>
      <c r="AK489" s="472">
        <f t="shared" si="256"/>
        <v>0</v>
      </c>
      <c r="AL489" s="473">
        <f t="shared" si="237"/>
        <v>0</v>
      </c>
      <c r="AM489" s="473" t="str">
        <f t="shared" si="238"/>
        <v/>
      </c>
      <c r="AN489" s="474" t="str">
        <f t="shared" si="239"/>
        <v/>
      </c>
      <c r="AO489" s="475" t="str">
        <f t="shared" si="240"/>
        <v/>
      </c>
      <c r="AP489" s="475" t="str">
        <f t="shared" si="241"/>
        <v/>
      </c>
      <c r="AQ489" s="475" t="str">
        <f t="shared" si="242"/>
        <v>0-</v>
      </c>
      <c r="AR489" s="475" t="str">
        <f t="shared" si="243"/>
        <v>0-</v>
      </c>
      <c r="AS489" s="475" t="str">
        <f t="shared" si="257"/>
        <v/>
      </c>
      <c r="AT489" s="475" t="str">
        <f t="shared" si="258"/>
        <v/>
      </c>
      <c r="AU489" s="475" t="str">
        <f t="shared" si="244"/>
        <v>0</v>
      </c>
      <c r="AV489" s="475" t="str">
        <f t="shared" si="245"/>
        <v>0</v>
      </c>
      <c r="AW489" s="475" t="str">
        <f t="shared" si="246"/>
        <v>0--</v>
      </c>
    </row>
    <row r="490" spans="1:49">
      <c r="A490" s="452">
        <f t="shared" si="231"/>
        <v>0</v>
      </c>
      <c r="B490" s="476"/>
      <c r="C490" s="476"/>
      <c r="D490" s="463"/>
      <c r="E490" s="463"/>
      <c r="F490" s="455"/>
      <c r="G490" s="456" t="str">
        <f t="array" ref="G490">IF(B490&lt;&gt;"",IF(AND(OR(V490=V489,W490=W489),F490=F489,K490=K489,N490=N489),G489,MAX(IF(B490=B$6:$B489,$G$6:G489))+1),"")</f>
        <v/>
      </c>
      <c r="H490" s="457" t="str">
        <f t="shared" si="232"/>
        <v/>
      </c>
      <c r="I490" s="457" t="str">
        <f t="array" ref="I490">IF(C490&lt;&gt;"",IF(AND(OR(V490=V489,W490=W489),F490=F489,K490=K489,N490=N489),I489,MAX(IF(C490=C$6:$C489,$I$6:I489))+1),"")</f>
        <v/>
      </c>
      <c r="J490" s="457" t="str">
        <f t="shared" si="233"/>
        <v/>
      </c>
      <c r="K490" s="1065"/>
      <c r="L490" s="459" t="str">
        <f>IF($K490&gt;0,VLOOKUP($K490,NV!$B$4:$C$33,2,0),"")</f>
        <v/>
      </c>
      <c r="M490" s="460"/>
      <c r="N490" s="461" t="str">
        <f t="shared" si="247"/>
        <v/>
      </c>
      <c r="O490" s="458"/>
      <c r="P490" s="458"/>
      <c r="Q490" s="461" t="str">
        <f t="shared" si="248"/>
        <v/>
      </c>
      <c r="R490" s="458"/>
      <c r="S490" s="458"/>
      <c r="T490" s="462" t="str">
        <f>IFERROR(INDEX(NX!$L$9:$L$168,MATCH($A490&amp;$P490,NX!$B$9:$B$169,0)),"")</f>
        <v/>
      </c>
      <c r="U490" s="458"/>
      <c r="V490" s="463"/>
      <c r="W490" s="463"/>
      <c r="X490" s="464"/>
      <c r="Y490" s="452" t="str">
        <f t="shared" si="249"/>
        <v/>
      </c>
      <c r="Z490" s="452" t="str">
        <f t="shared" si="250"/>
        <v/>
      </c>
      <c r="AA490" s="465" t="str">
        <f t="shared" si="234"/>
        <v>Trùng mã</v>
      </c>
      <c r="AB490" s="466"/>
      <c r="AC490" s="467">
        <f t="shared" si="235"/>
        <v>0</v>
      </c>
      <c r="AD490" s="468" t="str">
        <f t="shared" si="251"/>
        <v/>
      </c>
      <c r="AE490" s="468" t="str">
        <f t="shared" si="252"/>
        <v/>
      </c>
      <c r="AF490" s="469" t="str">
        <f t="shared" si="253"/>
        <v/>
      </c>
      <c r="AG490" s="468" t="str">
        <f t="shared" si="254"/>
        <v/>
      </c>
      <c r="AH490" s="470" t="str">
        <f t="shared" si="236"/>
        <v/>
      </c>
      <c r="AI490" s="471" t="str">
        <f>IF($AB490&lt;&gt;"",VLOOKUP($M490,DMKH!$B$6:$F$1822,3,0),"")</f>
        <v/>
      </c>
      <c r="AJ490" s="472">
        <f t="shared" si="255"/>
        <v>0</v>
      </c>
      <c r="AK490" s="472">
        <f t="shared" si="256"/>
        <v>0</v>
      </c>
      <c r="AL490" s="473">
        <f t="shared" si="237"/>
        <v>0</v>
      </c>
      <c r="AM490" s="473" t="str">
        <f t="shared" si="238"/>
        <v/>
      </c>
      <c r="AN490" s="474" t="str">
        <f t="shared" si="239"/>
        <v/>
      </c>
      <c r="AO490" s="475" t="str">
        <f t="shared" si="240"/>
        <v/>
      </c>
      <c r="AP490" s="475" t="str">
        <f t="shared" si="241"/>
        <v/>
      </c>
      <c r="AQ490" s="475" t="str">
        <f t="shared" si="242"/>
        <v>0-</v>
      </c>
      <c r="AR490" s="475" t="str">
        <f t="shared" si="243"/>
        <v>0-</v>
      </c>
      <c r="AS490" s="475" t="str">
        <f t="shared" si="257"/>
        <v/>
      </c>
      <c r="AT490" s="475" t="str">
        <f t="shared" si="258"/>
        <v/>
      </c>
      <c r="AU490" s="475" t="str">
        <f t="shared" si="244"/>
        <v>0</v>
      </c>
      <c r="AV490" s="475" t="str">
        <f t="shared" si="245"/>
        <v>0</v>
      </c>
      <c r="AW490" s="475" t="str">
        <f t="shared" si="246"/>
        <v>0--</v>
      </c>
    </row>
    <row r="491" spans="1:49">
      <c r="A491" s="452">
        <f t="shared" ref="A491:A532" si="259">IF(D491&gt;0,MONTH(D491),0)</f>
        <v>0</v>
      </c>
      <c r="B491" s="476"/>
      <c r="C491" s="476"/>
      <c r="D491" s="463"/>
      <c r="E491" s="463"/>
      <c r="F491" s="455"/>
      <c r="G491" s="456" t="str">
        <f t="array" ref="G491">IF(B491&lt;&gt;"",IF(AND(OR(V491=V490,W491=W490),F491=F490,K491=K490,N491=N490),G490,MAX(IF(B491=B$6:$B490,$G$6:G490))+1),"")</f>
        <v/>
      </c>
      <c r="H491" s="457" t="str">
        <f t="shared" si="232"/>
        <v/>
      </c>
      <c r="I491" s="457" t="str">
        <f t="array" ref="I491">IF(C491&lt;&gt;"",IF(AND(OR(V491=V490,W491=W490),F491=F490,K491=K490,N491=N490),I490,MAX(IF(C491=C$6:$C490,$I$6:I490))+1),"")</f>
        <v/>
      </c>
      <c r="J491" s="457" t="str">
        <f t="shared" si="233"/>
        <v/>
      </c>
      <c r="K491" s="1065"/>
      <c r="L491" s="459" t="str">
        <f>IF($K491&gt;0,VLOOKUP($K491,NV!$B$4:$C$33,2,0),"")</f>
        <v/>
      </c>
      <c r="M491" s="460"/>
      <c r="N491" s="461" t="str">
        <f t="shared" si="247"/>
        <v/>
      </c>
      <c r="O491" s="458"/>
      <c r="P491" s="458"/>
      <c r="Q491" s="461" t="str">
        <f t="shared" si="248"/>
        <v/>
      </c>
      <c r="R491" s="458"/>
      <c r="S491" s="458"/>
      <c r="T491" s="462" t="str">
        <f>IFERROR(INDEX(NX!$L$9:$L$168,MATCH($A491&amp;$P491,NX!$B$9:$B$169,0)),"")</f>
        <v/>
      </c>
      <c r="U491" s="458"/>
      <c r="V491" s="463"/>
      <c r="W491" s="463"/>
      <c r="X491" s="464"/>
      <c r="Y491" s="452" t="str">
        <f t="shared" si="249"/>
        <v/>
      </c>
      <c r="Z491" s="452" t="str">
        <f t="shared" si="250"/>
        <v/>
      </c>
      <c r="AA491" s="465" t="str">
        <f t="shared" si="234"/>
        <v>Trùng mã</v>
      </c>
      <c r="AB491" s="466"/>
      <c r="AC491" s="467">
        <f t="shared" si="235"/>
        <v>0</v>
      </c>
      <c r="AD491" s="468" t="str">
        <f t="shared" si="251"/>
        <v/>
      </c>
      <c r="AE491" s="468" t="str">
        <f t="shared" si="252"/>
        <v/>
      </c>
      <c r="AF491" s="469" t="str">
        <f t="shared" si="253"/>
        <v/>
      </c>
      <c r="AG491" s="468" t="str">
        <f t="shared" si="254"/>
        <v/>
      </c>
      <c r="AH491" s="470" t="str">
        <f t="shared" si="236"/>
        <v/>
      </c>
      <c r="AI491" s="471" t="str">
        <f>IF($AB491&lt;&gt;"",VLOOKUP($M491,DMKH!$B$6:$F$1822,3,0),"")</f>
        <v/>
      </c>
      <c r="AJ491" s="472">
        <f t="shared" si="255"/>
        <v>0</v>
      </c>
      <c r="AK491" s="472">
        <f t="shared" si="256"/>
        <v>0</v>
      </c>
      <c r="AL491" s="473">
        <f t="shared" si="237"/>
        <v>0</v>
      </c>
      <c r="AM491" s="473" t="str">
        <f t="shared" si="238"/>
        <v/>
      </c>
      <c r="AN491" s="474" t="str">
        <f t="shared" si="239"/>
        <v/>
      </c>
      <c r="AO491" s="475" t="str">
        <f t="shared" si="240"/>
        <v/>
      </c>
      <c r="AP491" s="475" t="str">
        <f t="shared" si="241"/>
        <v/>
      </c>
      <c r="AQ491" s="475" t="str">
        <f t="shared" si="242"/>
        <v>0-</v>
      </c>
      <c r="AR491" s="475" t="str">
        <f t="shared" si="243"/>
        <v>0-</v>
      </c>
      <c r="AS491" s="475" t="str">
        <f t="shared" si="257"/>
        <v/>
      </c>
      <c r="AT491" s="475" t="str">
        <f t="shared" si="258"/>
        <v/>
      </c>
      <c r="AU491" s="475" t="str">
        <f t="shared" si="244"/>
        <v>0</v>
      </c>
      <c r="AV491" s="475" t="str">
        <f t="shared" si="245"/>
        <v>0</v>
      </c>
      <c r="AW491" s="475" t="str">
        <f t="shared" si="246"/>
        <v>0--</v>
      </c>
    </row>
    <row r="492" spans="1:49">
      <c r="A492" s="452">
        <f t="shared" si="259"/>
        <v>0</v>
      </c>
      <c r="B492" s="476"/>
      <c r="C492" s="476"/>
      <c r="D492" s="463"/>
      <c r="E492" s="463"/>
      <c r="F492" s="455"/>
      <c r="G492" s="456" t="str">
        <f t="array" ref="G492">IF(B492&lt;&gt;"",IF(AND(OR(V492=V491,W492=W491),F492=F491,K492=K491,N492=N491),G491,MAX(IF(B492=B$6:$B491,$G$6:G491))+1),"")</f>
        <v/>
      </c>
      <c r="H492" s="457" t="str">
        <f t="shared" si="232"/>
        <v/>
      </c>
      <c r="I492" s="457" t="str">
        <f t="array" ref="I492">IF(C492&lt;&gt;"",IF(AND(OR(V492=V491,W492=W491),F492=F491,K492=K491,N492=N491),I491,MAX(IF(C492=C$6:$C491,$I$6:I491))+1),"")</f>
        <v/>
      </c>
      <c r="J492" s="457" t="str">
        <f t="shared" si="233"/>
        <v/>
      </c>
      <c r="K492" s="1065"/>
      <c r="L492" s="459" t="str">
        <f>IF($K492&gt;0,VLOOKUP($K492,NV!$B$4:$C$33,2,0),"")</f>
        <v/>
      </c>
      <c r="M492" s="460"/>
      <c r="N492" s="461" t="str">
        <f t="shared" si="247"/>
        <v/>
      </c>
      <c r="O492" s="458"/>
      <c r="P492" s="458"/>
      <c r="Q492" s="461" t="str">
        <f t="shared" si="248"/>
        <v/>
      </c>
      <c r="R492" s="458"/>
      <c r="S492" s="458"/>
      <c r="T492" s="462" t="str">
        <f>IFERROR(INDEX(NX!$L$9:$L$168,MATCH($A492&amp;$P492,NX!$B$9:$B$169,0)),"")</f>
        <v/>
      </c>
      <c r="U492" s="458"/>
      <c r="V492" s="463"/>
      <c r="W492" s="463"/>
      <c r="X492" s="464"/>
      <c r="Y492" s="452" t="str">
        <f t="shared" si="249"/>
        <v/>
      </c>
      <c r="Z492" s="452" t="str">
        <f t="shared" si="250"/>
        <v/>
      </c>
      <c r="AA492" s="465" t="str">
        <f t="shared" si="234"/>
        <v>Trùng mã</v>
      </c>
      <c r="AB492" s="466"/>
      <c r="AC492" s="467">
        <f t="shared" si="235"/>
        <v>0</v>
      </c>
      <c r="AD492" s="468" t="str">
        <f t="shared" si="251"/>
        <v/>
      </c>
      <c r="AE492" s="468" t="str">
        <f t="shared" si="252"/>
        <v/>
      </c>
      <c r="AF492" s="469" t="str">
        <f t="shared" si="253"/>
        <v/>
      </c>
      <c r="AG492" s="468" t="str">
        <f t="shared" si="254"/>
        <v/>
      </c>
      <c r="AH492" s="470" t="str">
        <f t="shared" si="236"/>
        <v/>
      </c>
      <c r="AI492" s="471" t="str">
        <f>IF($AB492&lt;&gt;"",VLOOKUP($M492,DMKH!$B$6:$F$1822,3,0),"")</f>
        <v/>
      </c>
      <c r="AJ492" s="472">
        <f t="shared" si="255"/>
        <v>0</v>
      </c>
      <c r="AK492" s="472">
        <f t="shared" si="256"/>
        <v>0</v>
      </c>
      <c r="AL492" s="473">
        <f t="shared" si="237"/>
        <v>0</v>
      </c>
      <c r="AM492" s="473" t="str">
        <f t="shared" si="238"/>
        <v/>
      </c>
      <c r="AN492" s="474" t="str">
        <f t="shared" si="239"/>
        <v/>
      </c>
      <c r="AO492" s="475" t="str">
        <f t="shared" si="240"/>
        <v/>
      </c>
      <c r="AP492" s="475" t="str">
        <f t="shared" si="241"/>
        <v/>
      </c>
      <c r="AQ492" s="475" t="str">
        <f t="shared" si="242"/>
        <v>0-</v>
      </c>
      <c r="AR492" s="475" t="str">
        <f t="shared" si="243"/>
        <v>0-</v>
      </c>
      <c r="AS492" s="475" t="str">
        <f t="shared" si="257"/>
        <v/>
      </c>
      <c r="AT492" s="475" t="str">
        <f t="shared" si="258"/>
        <v/>
      </c>
      <c r="AU492" s="475" t="str">
        <f t="shared" si="244"/>
        <v>0</v>
      </c>
      <c r="AV492" s="475" t="str">
        <f t="shared" si="245"/>
        <v>0</v>
      </c>
      <c r="AW492" s="475" t="str">
        <f t="shared" si="246"/>
        <v>0--</v>
      </c>
    </row>
    <row r="493" spans="1:49">
      <c r="A493" s="452">
        <f t="shared" si="259"/>
        <v>0</v>
      </c>
      <c r="B493" s="476"/>
      <c r="C493" s="476"/>
      <c r="D493" s="463"/>
      <c r="E493" s="463"/>
      <c r="F493" s="455"/>
      <c r="G493" s="456" t="str">
        <f t="array" ref="G493">IF(B493&lt;&gt;"",IF(AND(OR(V493=V492,W493=W492),F493=F492,K493=K492,N493=N492),G492,MAX(IF(B493=B$6:$B492,$G$6:G492))+1),"")</f>
        <v/>
      </c>
      <c r="H493" s="457" t="str">
        <f t="shared" si="232"/>
        <v/>
      </c>
      <c r="I493" s="457" t="str">
        <f t="array" ref="I493">IF(C493&lt;&gt;"",IF(AND(OR(V493=V492,W493=W492),F493=F492,K493=K492,N493=N492),I492,MAX(IF(C493=C$6:$C492,$I$6:I492))+1),"")</f>
        <v/>
      </c>
      <c r="J493" s="457" t="str">
        <f t="shared" si="233"/>
        <v/>
      </c>
      <c r="K493" s="1065"/>
      <c r="L493" s="459" t="str">
        <f>IF($K493&gt;0,VLOOKUP($K493,NV!$B$4:$C$33,2,0),"")</f>
        <v/>
      </c>
      <c r="M493" s="460"/>
      <c r="N493" s="461" t="str">
        <f t="shared" si="247"/>
        <v/>
      </c>
      <c r="O493" s="458"/>
      <c r="P493" s="458"/>
      <c r="Q493" s="461" t="str">
        <f t="shared" si="248"/>
        <v/>
      </c>
      <c r="R493" s="458"/>
      <c r="S493" s="458"/>
      <c r="T493" s="462" t="str">
        <f>IFERROR(INDEX(NX!$L$9:$L$168,MATCH($A493&amp;$P493,NX!$B$9:$B$169,0)),"")</f>
        <v/>
      </c>
      <c r="U493" s="458"/>
      <c r="V493" s="463"/>
      <c r="W493" s="463"/>
      <c r="X493" s="464"/>
      <c r="Y493" s="452" t="str">
        <f t="shared" si="249"/>
        <v/>
      </c>
      <c r="Z493" s="452" t="str">
        <f t="shared" si="250"/>
        <v/>
      </c>
      <c r="AA493" s="465" t="str">
        <f t="shared" si="234"/>
        <v>Trùng mã</v>
      </c>
      <c r="AB493" s="466"/>
      <c r="AC493" s="467">
        <f t="shared" si="235"/>
        <v>0</v>
      </c>
      <c r="AD493" s="468" t="str">
        <f t="shared" si="251"/>
        <v/>
      </c>
      <c r="AE493" s="468" t="str">
        <f t="shared" si="252"/>
        <v/>
      </c>
      <c r="AF493" s="469" t="str">
        <f t="shared" si="253"/>
        <v/>
      </c>
      <c r="AG493" s="468" t="str">
        <f t="shared" si="254"/>
        <v/>
      </c>
      <c r="AH493" s="470" t="str">
        <f t="shared" si="236"/>
        <v/>
      </c>
      <c r="AI493" s="471" t="str">
        <f>IF($AB493&lt;&gt;"",VLOOKUP($M493,DMKH!$B$6:$F$1822,3,0),"")</f>
        <v/>
      </c>
      <c r="AJ493" s="472">
        <f t="shared" si="255"/>
        <v>0</v>
      </c>
      <c r="AK493" s="472">
        <f t="shared" si="256"/>
        <v>0</v>
      </c>
      <c r="AL493" s="473">
        <f t="shared" si="237"/>
        <v>0</v>
      </c>
      <c r="AM493" s="473" t="str">
        <f t="shared" si="238"/>
        <v/>
      </c>
      <c r="AN493" s="474" t="str">
        <f t="shared" si="239"/>
        <v/>
      </c>
      <c r="AO493" s="475" t="str">
        <f t="shared" si="240"/>
        <v/>
      </c>
      <c r="AP493" s="475" t="str">
        <f t="shared" si="241"/>
        <v/>
      </c>
      <c r="AQ493" s="475" t="str">
        <f t="shared" si="242"/>
        <v>0-</v>
      </c>
      <c r="AR493" s="475" t="str">
        <f t="shared" si="243"/>
        <v>0-</v>
      </c>
      <c r="AS493" s="475" t="str">
        <f t="shared" si="257"/>
        <v/>
      </c>
      <c r="AT493" s="475" t="str">
        <f t="shared" si="258"/>
        <v/>
      </c>
      <c r="AU493" s="475" t="str">
        <f t="shared" si="244"/>
        <v>0</v>
      </c>
      <c r="AV493" s="475" t="str">
        <f t="shared" si="245"/>
        <v>0</v>
      </c>
      <c r="AW493" s="475" t="str">
        <f t="shared" si="246"/>
        <v>0--</v>
      </c>
    </row>
    <row r="494" spans="1:49">
      <c r="A494" s="452">
        <f t="shared" si="259"/>
        <v>0</v>
      </c>
      <c r="B494" s="476"/>
      <c r="C494" s="476"/>
      <c r="D494" s="463"/>
      <c r="E494" s="463"/>
      <c r="F494" s="455"/>
      <c r="G494" s="456" t="str">
        <f t="array" ref="G494">IF(B494&lt;&gt;"",IF(AND(OR(V494=V493,W494=W493),F494=F493,K494=K493,N494=N493),G493,MAX(IF(B494=B$6:$B493,$G$6:G493))+1),"")</f>
        <v/>
      </c>
      <c r="H494" s="457" t="str">
        <f t="shared" si="232"/>
        <v/>
      </c>
      <c r="I494" s="457" t="str">
        <f t="array" ref="I494">IF(C494&lt;&gt;"",IF(AND(OR(V494=V493,W494=W493),F494=F493,K494=K493,N494=N493),I493,MAX(IF(C494=C$6:$C493,$I$6:I493))+1),"")</f>
        <v/>
      </c>
      <c r="J494" s="457" t="str">
        <f t="shared" si="233"/>
        <v/>
      </c>
      <c r="K494" s="1065"/>
      <c r="L494" s="459" t="str">
        <f>IF($K494&gt;0,VLOOKUP($K494,NV!$B$4:$C$33,2,0),"")</f>
        <v/>
      </c>
      <c r="M494" s="460"/>
      <c r="N494" s="461" t="str">
        <f t="shared" si="247"/>
        <v/>
      </c>
      <c r="O494" s="458"/>
      <c r="P494" s="458"/>
      <c r="Q494" s="461" t="str">
        <f t="shared" si="248"/>
        <v/>
      </c>
      <c r="R494" s="458"/>
      <c r="S494" s="458"/>
      <c r="T494" s="462" t="str">
        <f>IFERROR(INDEX(NX!$L$9:$L$168,MATCH($A494&amp;$P494,NX!$B$9:$B$169,0)),"")</f>
        <v/>
      </c>
      <c r="U494" s="458"/>
      <c r="V494" s="463"/>
      <c r="W494" s="463"/>
      <c r="X494" s="464"/>
      <c r="Y494" s="452" t="str">
        <f t="shared" si="249"/>
        <v/>
      </c>
      <c r="Z494" s="452" t="str">
        <f t="shared" si="250"/>
        <v/>
      </c>
      <c r="AA494" s="465" t="str">
        <f t="shared" si="234"/>
        <v>Trùng mã</v>
      </c>
      <c r="AB494" s="466"/>
      <c r="AC494" s="467">
        <f t="shared" si="235"/>
        <v>0</v>
      </c>
      <c r="AD494" s="468" t="str">
        <f t="shared" si="251"/>
        <v/>
      </c>
      <c r="AE494" s="468" t="str">
        <f t="shared" si="252"/>
        <v/>
      </c>
      <c r="AF494" s="469" t="str">
        <f t="shared" si="253"/>
        <v/>
      </c>
      <c r="AG494" s="468" t="str">
        <f t="shared" si="254"/>
        <v/>
      </c>
      <c r="AH494" s="470" t="str">
        <f t="shared" si="236"/>
        <v/>
      </c>
      <c r="AI494" s="471" t="str">
        <f>IF($AB494&lt;&gt;"",VLOOKUP($M494,DMKH!$B$6:$F$1822,3,0),"")</f>
        <v/>
      </c>
      <c r="AJ494" s="472">
        <f t="shared" si="255"/>
        <v>0</v>
      </c>
      <c r="AK494" s="472">
        <f t="shared" si="256"/>
        <v>0</v>
      </c>
      <c r="AL494" s="473">
        <f t="shared" si="237"/>
        <v>0</v>
      </c>
      <c r="AM494" s="473" t="str">
        <f t="shared" si="238"/>
        <v/>
      </c>
      <c r="AN494" s="474" t="str">
        <f t="shared" si="239"/>
        <v/>
      </c>
      <c r="AO494" s="475" t="str">
        <f t="shared" si="240"/>
        <v/>
      </c>
      <c r="AP494" s="475" t="str">
        <f t="shared" si="241"/>
        <v/>
      </c>
      <c r="AQ494" s="475" t="str">
        <f t="shared" si="242"/>
        <v>0-</v>
      </c>
      <c r="AR494" s="475" t="str">
        <f t="shared" si="243"/>
        <v>0-</v>
      </c>
      <c r="AS494" s="475" t="str">
        <f t="shared" si="257"/>
        <v/>
      </c>
      <c r="AT494" s="475" t="str">
        <f t="shared" si="258"/>
        <v/>
      </c>
      <c r="AU494" s="475" t="str">
        <f t="shared" si="244"/>
        <v>0</v>
      </c>
      <c r="AV494" s="475" t="str">
        <f t="shared" si="245"/>
        <v>0</v>
      </c>
      <c r="AW494" s="475" t="str">
        <f t="shared" si="246"/>
        <v>0--</v>
      </c>
    </row>
    <row r="495" spans="1:49">
      <c r="A495" s="452">
        <f t="shared" si="259"/>
        <v>0</v>
      </c>
      <c r="B495" s="476"/>
      <c r="C495" s="476"/>
      <c r="D495" s="463"/>
      <c r="E495" s="463"/>
      <c r="F495" s="455"/>
      <c r="G495" s="456" t="str">
        <f t="array" ref="G495">IF(B495&lt;&gt;"",IF(AND(OR(V495=V494,W495=W494),F495=F494,K495=K494,N495=N494),G494,MAX(IF(B495=B$6:$B494,$G$6:G494))+1),"")</f>
        <v/>
      </c>
      <c r="H495" s="457" t="str">
        <f t="shared" si="232"/>
        <v/>
      </c>
      <c r="I495" s="457" t="str">
        <f t="array" ref="I495">IF(C495&lt;&gt;"",IF(AND(OR(V495=V494,W495=W494),F495=F494,K495=K494,N495=N494),I494,MAX(IF(C495=C$6:$C494,$I$6:I494))+1),"")</f>
        <v/>
      </c>
      <c r="J495" s="457" t="str">
        <f t="shared" si="233"/>
        <v/>
      </c>
      <c r="K495" s="1065"/>
      <c r="L495" s="459" t="str">
        <f>IF($K495&gt;0,VLOOKUP($K495,NV!$B$4:$C$33,2,0),"")</f>
        <v/>
      </c>
      <c r="M495" s="460"/>
      <c r="N495" s="461" t="str">
        <f t="shared" si="247"/>
        <v/>
      </c>
      <c r="O495" s="458"/>
      <c r="P495" s="458"/>
      <c r="Q495" s="461" t="str">
        <f t="shared" si="248"/>
        <v/>
      </c>
      <c r="R495" s="458"/>
      <c r="S495" s="458"/>
      <c r="T495" s="462" t="str">
        <f>IFERROR(INDEX(NX!$L$9:$L$168,MATCH($A495&amp;$P495,NX!$B$9:$B$169,0)),"")</f>
        <v/>
      </c>
      <c r="U495" s="458"/>
      <c r="V495" s="463"/>
      <c r="W495" s="463"/>
      <c r="X495" s="464"/>
      <c r="Y495" s="452" t="str">
        <f t="shared" si="249"/>
        <v/>
      </c>
      <c r="Z495" s="452" t="str">
        <f t="shared" si="250"/>
        <v/>
      </c>
      <c r="AA495" s="465" t="str">
        <f t="shared" si="234"/>
        <v>Trùng mã</v>
      </c>
      <c r="AB495" s="466"/>
      <c r="AC495" s="467">
        <f t="shared" si="235"/>
        <v>0</v>
      </c>
      <c r="AD495" s="468" t="str">
        <f t="shared" si="251"/>
        <v/>
      </c>
      <c r="AE495" s="468" t="str">
        <f t="shared" si="252"/>
        <v/>
      </c>
      <c r="AF495" s="469" t="str">
        <f t="shared" si="253"/>
        <v/>
      </c>
      <c r="AG495" s="468" t="str">
        <f t="shared" si="254"/>
        <v/>
      </c>
      <c r="AH495" s="470" t="str">
        <f t="shared" si="236"/>
        <v/>
      </c>
      <c r="AI495" s="471" t="str">
        <f>IF($AB495&lt;&gt;"",VLOOKUP($M495,DMKH!$B$6:$F$1822,3,0),"")</f>
        <v/>
      </c>
      <c r="AJ495" s="472">
        <f t="shared" si="255"/>
        <v>0</v>
      </c>
      <c r="AK495" s="472">
        <f t="shared" si="256"/>
        <v>0</v>
      </c>
      <c r="AL495" s="473">
        <f t="shared" si="237"/>
        <v>0</v>
      </c>
      <c r="AM495" s="473" t="str">
        <f t="shared" si="238"/>
        <v/>
      </c>
      <c r="AN495" s="474" t="str">
        <f t="shared" si="239"/>
        <v/>
      </c>
      <c r="AO495" s="475" t="str">
        <f t="shared" si="240"/>
        <v/>
      </c>
      <c r="AP495" s="475" t="str">
        <f t="shared" si="241"/>
        <v/>
      </c>
      <c r="AQ495" s="475" t="str">
        <f t="shared" si="242"/>
        <v>0-</v>
      </c>
      <c r="AR495" s="475" t="str">
        <f t="shared" si="243"/>
        <v>0-</v>
      </c>
      <c r="AS495" s="475" t="str">
        <f t="shared" si="257"/>
        <v/>
      </c>
      <c r="AT495" s="475" t="str">
        <f t="shared" si="258"/>
        <v/>
      </c>
      <c r="AU495" s="475" t="str">
        <f t="shared" si="244"/>
        <v>0</v>
      </c>
      <c r="AV495" s="475" t="str">
        <f t="shared" si="245"/>
        <v>0</v>
      </c>
      <c r="AW495" s="475" t="str">
        <f t="shared" si="246"/>
        <v>0--</v>
      </c>
    </row>
    <row r="496" spans="1:49">
      <c r="A496" s="452">
        <f t="shared" si="259"/>
        <v>0</v>
      </c>
      <c r="B496" s="476"/>
      <c r="C496" s="476"/>
      <c r="D496" s="463"/>
      <c r="E496" s="463"/>
      <c r="F496" s="455"/>
      <c r="G496" s="456" t="str">
        <f t="array" ref="G496">IF(B496&lt;&gt;"",IF(AND(OR(V496=V495,W496=W495),F496=F495,K496=K495,N496=N495),G495,MAX(IF(B496=B$6:$B495,$G$6:G495))+1),"")</f>
        <v/>
      </c>
      <c r="H496" s="457" t="str">
        <f t="shared" si="232"/>
        <v/>
      </c>
      <c r="I496" s="457" t="str">
        <f t="array" ref="I496">IF(C496&lt;&gt;"",IF(AND(OR(V496=V495,W496=W495),F496=F495,K496=K495,N496=N495),I495,MAX(IF(C496=C$6:$C495,$I$6:I495))+1),"")</f>
        <v/>
      </c>
      <c r="J496" s="457" t="str">
        <f t="shared" si="233"/>
        <v/>
      </c>
      <c r="K496" s="1065"/>
      <c r="L496" s="459" t="str">
        <f>IF($K496&gt;0,VLOOKUP($K496,NV!$B$4:$C$33,2,0),"")</f>
        <v/>
      </c>
      <c r="M496" s="460"/>
      <c r="N496" s="461" t="str">
        <f t="shared" si="247"/>
        <v/>
      </c>
      <c r="O496" s="458"/>
      <c r="P496" s="458"/>
      <c r="Q496" s="461" t="str">
        <f t="shared" si="248"/>
        <v/>
      </c>
      <c r="R496" s="458"/>
      <c r="S496" s="458"/>
      <c r="T496" s="462" t="str">
        <f>IFERROR(INDEX(NX!$L$9:$L$168,MATCH($A496&amp;$P496,NX!$B$9:$B$169,0)),"")</f>
        <v/>
      </c>
      <c r="U496" s="458"/>
      <c r="V496" s="463"/>
      <c r="W496" s="463"/>
      <c r="X496" s="464"/>
      <c r="Y496" s="452" t="str">
        <f t="shared" si="249"/>
        <v/>
      </c>
      <c r="Z496" s="452" t="str">
        <f t="shared" si="250"/>
        <v/>
      </c>
      <c r="AA496" s="465" t="str">
        <f t="shared" si="234"/>
        <v>Trùng mã</v>
      </c>
      <c r="AB496" s="466"/>
      <c r="AC496" s="467">
        <f t="shared" si="235"/>
        <v>0</v>
      </c>
      <c r="AD496" s="468" t="str">
        <f t="shared" si="251"/>
        <v/>
      </c>
      <c r="AE496" s="468" t="str">
        <f t="shared" si="252"/>
        <v/>
      </c>
      <c r="AF496" s="469" t="str">
        <f t="shared" si="253"/>
        <v/>
      </c>
      <c r="AG496" s="468" t="str">
        <f t="shared" si="254"/>
        <v/>
      </c>
      <c r="AH496" s="470" t="str">
        <f t="shared" si="236"/>
        <v/>
      </c>
      <c r="AI496" s="471" t="str">
        <f>IF($AB496&lt;&gt;"",VLOOKUP($M496,DMKH!$B$6:$F$1822,3,0),"")</f>
        <v/>
      </c>
      <c r="AJ496" s="472">
        <f t="shared" si="255"/>
        <v>0</v>
      </c>
      <c r="AK496" s="472">
        <f t="shared" si="256"/>
        <v>0</v>
      </c>
      <c r="AL496" s="473">
        <f t="shared" si="237"/>
        <v>0</v>
      </c>
      <c r="AM496" s="473" t="str">
        <f t="shared" si="238"/>
        <v/>
      </c>
      <c r="AN496" s="474" t="str">
        <f t="shared" si="239"/>
        <v/>
      </c>
      <c r="AO496" s="475" t="str">
        <f t="shared" si="240"/>
        <v/>
      </c>
      <c r="AP496" s="475" t="str">
        <f t="shared" si="241"/>
        <v/>
      </c>
      <c r="AQ496" s="475" t="str">
        <f t="shared" si="242"/>
        <v>0-</v>
      </c>
      <c r="AR496" s="475" t="str">
        <f t="shared" si="243"/>
        <v>0-</v>
      </c>
      <c r="AS496" s="475" t="str">
        <f t="shared" si="257"/>
        <v/>
      </c>
      <c r="AT496" s="475" t="str">
        <f t="shared" si="258"/>
        <v/>
      </c>
      <c r="AU496" s="475" t="str">
        <f t="shared" si="244"/>
        <v>0</v>
      </c>
      <c r="AV496" s="475" t="str">
        <f t="shared" si="245"/>
        <v>0</v>
      </c>
      <c r="AW496" s="475" t="str">
        <f t="shared" si="246"/>
        <v>0--</v>
      </c>
    </row>
    <row r="497" spans="1:49">
      <c r="A497" s="452">
        <f t="shared" si="259"/>
        <v>0</v>
      </c>
      <c r="B497" s="476"/>
      <c r="C497" s="476"/>
      <c r="D497" s="463"/>
      <c r="E497" s="463"/>
      <c r="F497" s="455"/>
      <c r="G497" s="456" t="str">
        <f t="array" ref="G497">IF(B497&lt;&gt;"",IF(AND(OR(V497=V496,W497=W496),F497=F496,K497=K496,N497=N496),G496,MAX(IF(B497=B$6:$B496,$G$6:G496))+1),"")</f>
        <v/>
      </c>
      <c r="H497" s="457" t="str">
        <f t="shared" si="232"/>
        <v/>
      </c>
      <c r="I497" s="457" t="str">
        <f t="array" ref="I497">IF(C497&lt;&gt;"",IF(AND(OR(V497=V496,W497=W496),F497=F496,K497=K496,N497=N496),I496,MAX(IF(C497=C$6:$C496,$I$6:I496))+1),"")</f>
        <v/>
      </c>
      <c r="J497" s="457" t="str">
        <f t="shared" si="233"/>
        <v/>
      </c>
      <c r="K497" s="1065"/>
      <c r="L497" s="459" t="str">
        <f>IF($K497&gt;0,VLOOKUP($K497,NV!$B$4:$C$33,2,0),"")</f>
        <v/>
      </c>
      <c r="M497" s="460"/>
      <c r="N497" s="461" t="str">
        <f t="shared" si="247"/>
        <v/>
      </c>
      <c r="O497" s="458"/>
      <c r="P497" s="458"/>
      <c r="Q497" s="461" t="str">
        <f t="shared" si="248"/>
        <v/>
      </c>
      <c r="R497" s="458"/>
      <c r="S497" s="458"/>
      <c r="T497" s="462" t="str">
        <f>IFERROR(INDEX(NX!$L$9:$L$168,MATCH($A497&amp;$P497,NX!$B$9:$B$169,0)),"")</f>
        <v/>
      </c>
      <c r="U497" s="458"/>
      <c r="V497" s="463"/>
      <c r="W497" s="463"/>
      <c r="X497" s="464"/>
      <c r="Y497" s="452" t="str">
        <f t="shared" si="249"/>
        <v/>
      </c>
      <c r="Z497" s="452" t="str">
        <f t="shared" si="250"/>
        <v/>
      </c>
      <c r="AA497" s="465" t="str">
        <f t="shared" si="234"/>
        <v>Trùng mã</v>
      </c>
      <c r="AB497" s="466"/>
      <c r="AC497" s="467">
        <f t="shared" si="235"/>
        <v>0</v>
      </c>
      <c r="AD497" s="468" t="str">
        <f t="shared" si="251"/>
        <v/>
      </c>
      <c r="AE497" s="468" t="str">
        <f t="shared" si="252"/>
        <v/>
      </c>
      <c r="AF497" s="469" t="str">
        <f t="shared" si="253"/>
        <v/>
      </c>
      <c r="AG497" s="468" t="str">
        <f t="shared" si="254"/>
        <v/>
      </c>
      <c r="AH497" s="470" t="str">
        <f t="shared" si="236"/>
        <v/>
      </c>
      <c r="AI497" s="471" t="str">
        <f>IF($AB497&lt;&gt;"",VLOOKUP($M497,DMKH!$B$6:$F$1822,3,0),"")</f>
        <v/>
      </c>
      <c r="AJ497" s="472">
        <f t="shared" si="255"/>
        <v>0</v>
      </c>
      <c r="AK497" s="472">
        <f t="shared" si="256"/>
        <v>0</v>
      </c>
      <c r="AL497" s="473">
        <f t="shared" si="237"/>
        <v>0</v>
      </c>
      <c r="AM497" s="473" t="str">
        <f t="shared" si="238"/>
        <v/>
      </c>
      <c r="AN497" s="474" t="str">
        <f t="shared" si="239"/>
        <v/>
      </c>
      <c r="AO497" s="475" t="str">
        <f t="shared" si="240"/>
        <v/>
      </c>
      <c r="AP497" s="475" t="str">
        <f t="shared" si="241"/>
        <v/>
      </c>
      <c r="AQ497" s="475" t="str">
        <f t="shared" si="242"/>
        <v>0-</v>
      </c>
      <c r="AR497" s="475" t="str">
        <f t="shared" si="243"/>
        <v>0-</v>
      </c>
      <c r="AS497" s="475" t="str">
        <f t="shared" si="257"/>
        <v/>
      </c>
      <c r="AT497" s="475" t="str">
        <f t="shared" si="258"/>
        <v/>
      </c>
      <c r="AU497" s="475" t="str">
        <f t="shared" si="244"/>
        <v>0</v>
      </c>
      <c r="AV497" s="475" t="str">
        <f t="shared" si="245"/>
        <v>0</v>
      </c>
      <c r="AW497" s="475" t="str">
        <f t="shared" si="246"/>
        <v>0--</v>
      </c>
    </row>
    <row r="498" spans="1:49">
      <c r="A498" s="452">
        <f t="shared" si="259"/>
        <v>0</v>
      </c>
      <c r="B498" s="476"/>
      <c r="C498" s="476"/>
      <c r="D498" s="463"/>
      <c r="E498" s="463"/>
      <c r="F498" s="455"/>
      <c r="G498" s="456" t="str">
        <f t="array" ref="G498">IF(B498&lt;&gt;"",IF(AND(OR(V498=V497,W498=W497),F498=F497,K498=K497,N498=N497),G497,MAX(IF(B498=B$6:$B497,$G$6:G497))+1),"")</f>
        <v/>
      </c>
      <c r="H498" s="457" t="str">
        <f t="shared" si="232"/>
        <v/>
      </c>
      <c r="I498" s="457" t="str">
        <f t="array" ref="I498">IF(C498&lt;&gt;"",IF(AND(OR(V498=V497,W498=W497),F498=F497,K498=K497,N498=N497),I497,MAX(IF(C498=C$6:$C497,$I$6:I497))+1),"")</f>
        <v/>
      </c>
      <c r="J498" s="457" t="str">
        <f t="shared" si="233"/>
        <v/>
      </c>
      <c r="K498" s="1065"/>
      <c r="L498" s="459" t="str">
        <f>IF($K498&gt;0,VLOOKUP($K498,NV!$B$4:$C$33,2,0),"")</f>
        <v/>
      </c>
      <c r="M498" s="460"/>
      <c r="N498" s="461" t="str">
        <f t="shared" si="247"/>
        <v/>
      </c>
      <c r="O498" s="458"/>
      <c r="P498" s="458"/>
      <c r="Q498" s="461" t="str">
        <f t="shared" si="248"/>
        <v/>
      </c>
      <c r="R498" s="458"/>
      <c r="S498" s="458"/>
      <c r="T498" s="462" t="str">
        <f>IFERROR(INDEX(NX!$L$9:$L$168,MATCH($A498&amp;$P498,NX!$B$9:$B$169,0)),"")</f>
        <v/>
      </c>
      <c r="U498" s="458"/>
      <c r="V498" s="463"/>
      <c r="W498" s="463"/>
      <c r="X498" s="464"/>
      <c r="Y498" s="452" t="str">
        <f t="shared" si="249"/>
        <v/>
      </c>
      <c r="Z498" s="452" t="str">
        <f t="shared" si="250"/>
        <v/>
      </c>
      <c r="AA498" s="465" t="str">
        <f t="shared" si="234"/>
        <v>Trùng mã</v>
      </c>
      <c r="AB498" s="466"/>
      <c r="AC498" s="467">
        <f t="shared" si="235"/>
        <v>0</v>
      </c>
      <c r="AD498" s="468" t="str">
        <f t="shared" si="251"/>
        <v/>
      </c>
      <c r="AE498" s="468" t="str">
        <f t="shared" si="252"/>
        <v/>
      </c>
      <c r="AF498" s="469" t="str">
        <f t="shared" si="253"/>
        <v/>
      </c>
      <c r="AG498" s="468" t="str">
        <f t="shared" si="254"/>
        <v/>
      </c>
      <c r="AH498" s="470" t="str">
        <f t="shared" si="236"/>
        <v/>
      </c>
      <c r="AI498" s="471" t="str">
        <f>IF($AB498&lt;&gt;"",VLOOKUP($M498,DMKH!$B$6:$F$1822,3,0),"")</f>
        <v/>
      </c>
      <c r="AJ498" s="472">
        <f t="shared" si="255"/>
        <v>0</v>
      </c>
      <c r="AK498" s="472">
        <f t="shared" si="256"/>
        <v>0</v>
      </c>
      <c r="AL498" s="473">
        <f t="shared" si="237"/>
        <v>0</v>
      </c>
      <c r="AM498" s="473" t="str">
        <f t="shared" si="238"/>
        <v/>
      </c>
      <c r="AN498" s="474" t="str">
        <f t="shared" si="239"/>
        <v/>
      </c>
      <c r="AO498" s="475" t="str">
        <f t="shared" si="240"/>
        <v/>
      </c>
      <c r="AP498" s="475" t="str">
        <f t="shared" si="241"/>
        <v/>
      </c>
      <c r="AQ498" s="475" t="str">
        <f t="shared" si="242"/>
        <v>0-</v>
      </c>
      <c r="AR498" s="475" t="str">
        <f t="shared" si="243"/>
        <v>0-</v>
      </c>
      <c r="AS498" s="475" t="str">
        <f t="shared" si="257"/>
        <v/>
      </c>
      <c r="AT498" s="475" t="str">
        <f t="shared" si="258"/>
        <v/>
      </c>
      <c r="AU498" s="475" t="str">
        <f t="shared" si="244"/>
        <v>0</v>
      </c>
      <c r="AV498" s="475" t="str">
        <f t="shared" si="245"/>
        <v>0</v>
      </c>
      <c r="AW498" s="475" t="str">
        <f t="shared" si="246"/>
        <v>0--</v>
      </c>
    </row>
    <row r="499" spans="1:49">
      <c r="A499" s="452">
        <f t="shared" si="259"/>
        <v>0</v>
      </c>
      <c r="B499" s="476"/>
      <c r="C499" s="476"/>
      <c r="D499" s="463"/>
      <c r="E499" s="463"/>
      <c r="F499" s="455"/>
      <c r="G499" s="456" t="str">
        <f t="array" ref="G499">IF(B499&lt;&gt;"",IF(AND(OR(V499=V498,W499=W498),F499=F498,K499=K498,N499=N498),G498,MAX(IF(B499=B$6:$B498,$G$6:G498))+1),"")</f>
        <v/>
      </c>
      <c r="H499" s="457" t="str">
        <f t="shared" si="232"/>
        <v/>
      </c>
      <c r="I499" s="457" t="str">
        <f t="array" ref="I499">IF(C499&lt;&gt;"",IF(AND(OR(V499=V498,W499=W498),F499=F498,K499=K498,N499=N498),I498,MAX(IF(C499=C$6:$C498,$I$6:I498))+1),"")</f>
        <v/>
      </c>
      <c r="J499" s="457" t="str">
        <f t="shared" si="233"/>
        <v/>
      </c>
      <c r="K499" s="1065"/>
      <c r="L499" s="459" t="str">
        <f>IF($K499&gt;0,VLOOKUP($K499,NV!$B$4:$C$33,2,0),"")</f>
        <v/>
      </c>
      <c r="M499" s="460"/>
      <c r="N499" s="461" t="str">
        <f t="shared" si="247"/>
        <v/>
      </c>
      <c r="O499" s="458"/>
      <c r="P499" s="458"/>
      <c r="Q499" s="461" t="str">
        <f t="shared" si="248"/>
        <v/>
      </c>
      <c r="R499" s="458"/>
      <c r="S499" s="458"/>
      <c r="T499" s="462" t="str">
        <f>IFERROR(INDEX(NX!$L$9:$L$168,MATCH($A499&amp;$P499,NX!$B$9:$B$169,0)),"")</f>
        <v/>
      </c>
      <c r="U499" s="458"/>
      <c r="V499" s="463"/>
      <c r="W499" s="463"/>
      <c r="X499" s="464"/>
      <c r="Y499" s="452" t="str">
        <f t="shared" si="249"/>
        <v/>
      </c>
      <c r="Z499" s="452" t="str">
        <f t="shared" si="250"/>
        <v/>
      </c>
      <c r="AA499" s="465" t="str">
        <f t="shared" si="234"/>
        <v>Trùng mã</v>
      </c>
      <c r="AB499" s="466"/>
      <c r="AC499" s="467">
        <f t="shared" si="235"/>
        <v>0</v>
      </c>
      <c r="AD499" s="468" t="str">
        <f t="shared" si="251"/>
        <v/>
      </c>
      <c r="AE499" s="468" t="str">
        <f t="shared" si="252"/>
        <v/>
      </c>
      <c r="AF499" s="469" t="str">
        <f t="shared" si="253"/>
        <v/>
      </c>
      <c r="AG499" s="468" t="str">
        <f t="shared" si="254"/>
        <v/>
      </c>
      <c r="AH499" s="470" t="str">
        <f t="shared" si="236"/>
        <v/>
      </c>
      <c r="AI499" s="471" t="str">
        <f>IF($AB499&lt;&gt;"",VLOOKUP($M499,DMKH!$B$6:$F$1822,3,0),"")</f>
        <v/>
      </c>
      <c r="AJ499" s="472">
        <f t="shared" si="255"/>
        <v>0</v>
      </c>
      <c r="AK499" s="472">
        <f t="shared" si="256"/>
        <v>0</v>
      </c>
      <c r="AL499" s="473">
        <f t="shared" si="237"/>
        <v>0</v>
      </c>
      <c r="AM499" s="473" t="str">
        <f t="shared" si="238"/>
        <v/>
      </c>
      <c r="AN499" s="474" t="str">
        <f t="shared" si="239"/>
        <v/>
      </c>
      <c r="AO499" s="475" t="str">
        <f t="shared" si="240"/>
        <v/>
      </c>
      <c r="AP499" s="475" t="str">
        <f t="shared" si="241"/>
        <v/>
      </c>
      <c r="AQ499" s="475" t="str">
        <f t="shared" si="242"/>
        <v>0-</v>
      </c>
      <c r="AR499" s="475" t="str">
        <f t="shared" si="243"/>
        <v>0-</v>
      </c>
      <c r="AS499" s="475" t="str">
        <f t="shared" si="257"/>
        <v/>
      </c>
      <c r="AT499" s="475" t="str">
        <f t="shared" si="258"/>
        <v/>
      </c>
      <c r="AU499" s="475" t="str">
        <f t="shared" si="244"/>
        <v>0</v>
      </c>
      <c r="AV499" s="475" t="str">
        <f t="shared" si="245"/>
        <v>0</v>
      </c>
      <c r="AW499" s="475" t="str">
        <f t="shared" si="246"/>
        <v>0--</v>
      </c>
    </row>
    <row r="500" spans="1:49">
      <c r="A500" s="452">
        <f t="shared" si="259"/>
        <v>0</v>
      </c>
      <c r="B500" s="476"/>
      <c r="C500" s="476"/>
      <c r="D500" s="463"/>
      <c r="E500" s="463"/>
      <c r="F500" s="455"/>
      <c r="G500" s="456" t="str">
        <f t="array" ref="G500">IF(B500&lt;&gt;"",IF(AND(OR(V500=V499,W500=W499),F500=F499,K500=K499,N500=N499),G499,MAX(IF(B500=B$6:$B499,$G$6:G499))+1),"")</f>
        <v/>
      </c>
      <c r="H500" s="457" t="str">
        <f t="shared" si="232"/>
        <v/>
      </c>
      <c r="I500" s="457" t="str">
        <f t="array" ref="I500">IF(C500&lt;&gt;"",IF(AND(OR(V500=V499,W500=W499),F500=F499,K500=K499,N500=N499),I499,MAX(IF(C500=C$6:$C499,$I$6:I499))+1),"")</f>
        <v/>
      </c>
      <c r="J500" s="457" t="str">
        <f t="shared" si="233"/>
        <v/>
      </c>
      <c r="K500" s="1065"/>
      <c r="L500" s="459" t="str">
        <f>IF($K500&gt;0,VLOOKUP($K500,NV!$B$4:$C$33,2,0),"")</f>
        <v/>
      </c>
      <c r="M500" s="460"/>
      <c r="N500" s="461" t="str">
        <f t="shared" si="247"/>
        <v/>
      </c>
      <c r="O500" s="458"/>
      <c r="P500" s="458"/>
      <c r="Q500" s="461" t="str">
        <f t="shared" si="248"/>
        <v/>
      </c>
      <c r="R500" s="458"/>
      <c r="S500" s="458"/>
      <c r="T500" s="462" t="str">
        <f>IFERROR(INDEX(NX!$L$9:$L$168,MATCH($A500&amp;$P500,NX!$B$9:$B$169,0)),"")</f>
        <v/>
      </c>
      <c r="U500" s="458"/>
      <c r="V500" s="463"/>
      <c r="W500" s="463"/>
      <c r="X500" s="464"/>
      <c r="Y500" s="452" t="str">
        <f t="shared" si="249"/>
        <v/>
      </c>
      <c r="Z500" s="452" t="str">
        <f t="shared" si="250"/>
        <v/>
      </c>
      <c r="AA500" s="465" t="str">
        <f t="shared" si="234"/>
        <v>Trùng mã</v>
      </c>
      <c r="AB500" s="466"/>
      <c r="AC500" s="467">
        <f t="shared" si="235"/>
        <v>0</v>
      </c>
      <c r="AD500" s="468" t="str">
        <f t="shared" si="251"/>
        <v/>
      </c>
      <c r="AE500" s="468" t="str">
        <f t="shared" si="252"/>
        <v/>
      </c>
      <c r="AF500" s="469" t="str">
        <f t="shared" si="253"/>
        <v/>
      </c>
      <c r="AG500" s="468" t="str">
        <f t="shared" si="254"/>
        <v/>
      </c>
      <c r="AH500" s="470" t="str">
        <f t="shared" si="236"/>
        <v/>
      </c>
      <c r="AI500" s="471" t="str">
        <f>IF($AB500&lt;&gt;"",VLOOKUP($M500,DMKH!$B$6:$F$1822,3,0),"")</f>
        <v/>
      </c>
      <c r="AJ500" s="472">
        <f t="shared" si="255"/>
        <v>0</v>
      </c>
      <c r="AK500" s="472">
        <f t="shared" si="256"/>
        <v>0</v>
      </c>
      <c r="AL500" s="473">
        <f t="shared" si="237"/>
        <v>0</v>
      </c>
      <c r="AM500" s="473" t="str">
        <f t="shared" si="238"/>
        <v/>
      </c>
      <c r="AN500" s="474" t="str">
        <f t="shared" si="239"/>
        <v/>
      </c>
      <c r="AO500" s="475" t="str">
        <f t="shared" si="240"/>
        <v/>
      </c>
      <c r="AP500" s="475" t="str">
        <f t="shared" si="241"/>
        <v/>
      </c>
      <c r="AQ500" s="475" t="str">
        <f t="shared" si="242"/>
        <v>0-</v>
      </c>
      <c r="AR500" s="475" t="str">
        <f t="shared" si="243"/>
        <v>0-</v>
      </c>
      <c r="AS500" s="475" t="str">
        <f t="shared" si="257"/>
        <v/>
      </c>
      <c r="AT500" s="475" t="str">
        <f t="shared" si="258"/>
        <v/>
      </c>
      <c r="AU500" s="475" t="str">
        <f t="shared" si="244"/>
        <v>0</v>
      </c>
      <c r="AV500" s="475" t="str">
        <f t="shared" si="245"/>
        <v>0</v>
      </c>
      <c r="AW500" s="475" t="str">
        <f t="shared" si="246"/>
        <v>0--</v>
      </c>
    </row>
    <row r="501" spans="1:49">
      <c r="A501" s="452">
        <f t="shared" si="259"/>
        <v>0</v>
      </c>
      <c r="B501" s="476"/>
      <c r="C501" s="476"/>
      <c r="D501" s="463"/>
      <c r="E501" s="463"/>
      <c r="F501" s="455"/>
      <c r="G501" s="456" t="str">
        <f t="array" ref="G501">IF(B501&lt;&gt;"",IF(AND(OR(V501=V500,W501=W500),F501=F500,K501=K500,N501=N500),G500,MAX(IF(B501=B$6:$B500,$G$6:G500))+1),"")</f>
        <v/>
      </c>
      <c r="H501" s="457" t="str">
        <f t="shared" si="232"/>
        <v/>
      </c>
      <c r="I501" s="457" t="str">
        <f t="array" ref="I501">IF(C501&lt;&gt;"",IF(AND(OR(V501=V500,W501=W500),F501=F500,K501=K500,N501=N500),I500,MAX(IF(C501=C$6:$C500,$I$6:I500))+1),"")</f>
        <v/>
      </c>
      <c r="J501" s="457" t="str">
        <f t="shared" si="233"/>
        <v/>
      </c>
      <c r="K501" s="1065"/>
      <c r="L501" s="459" t="str">
        <f>IF($K501&gt;0,VLOOKUP($K501,NV!$B$4:$C$33,2,0),"")</f>
        <v/>
      </c>
      <c r="M501" s="460"/>
      <c r="N501" s="461" t="str">
        <f t="shared" si="247"/>
        <v/>
      </c>
      <c r="O501" s="458"/>
      <c r="P501" s="458"/>
      <c r="Q501" s="461" t="str">
        <f t="shared" si="248"/>
        <v/>
      </c>
      <c r="R501" s="458"/>
      <c r="S501" s="458"/>
      <c r="T501" s="462" t="str">
        <f>IFERROR(INDEX(NX!$L$9:$L$168,MATCH($A501&amp;$P501,NX!$B$9:$B$169,0)),"")</f>
        <v/>
      </c>
      <c r="U501" s="458"/>
      <c r="V501" s="463"/>
      <c r="W501" s="463"/>
      <c r="X501" s="464"/>
      <c r="Y501" s="452" t="str">
        <f t="shared" si="249"/>
        <v/>
      </c>
      <c r="Z501" s="452" t="str">
        <f t="shared" si="250"/>
        <v/>
      </c>
      <c r="AA501" s="465" t="str">
        <f t="shared" si="234"/>
        <v>Trùng mã</v>
      </c>
      <c r="AB501" s="466"/>
      <c r="AC501" s="467">
        <f t="shared" si="235"/>
        <v>0</v>
      </c>
      <c r="AD501" s="468" t="str">
        <f t="shared" si="251"/>
        <v/>
      </c>
      <c r="AE501" s="468" t="str">
        <f t="shared" si="252"/>
        <v/>
      </c>
      <c r="AF501" s="469" t="str">
        <f t="shared" si="253"/>
        <v/>
      </c>
      <c r="AG501" s="468" t="str">
        <f t="shared" si="254"/>
        <v/>
      </c>
      <c r="AH501" s="470" t="str">
        <f t="shared" si="236"/>
        <v/>
      </c>
      <c r="AI501" s="471" t="str">
        <f>IF($AB501&lt;&gt;"",VLOOKUP($M501,DMKH!$B$6:$F$1822,3,0),"")</f>
        <v/>
      </c>
      <c r="AJ501" s="472">
        <f t="shared" si="255"/>
        <v>0</v>
      </c>
      <c r="AK501" s="472">
        <f t="shared" si="256"/>
        <v>0</v>
      </c>
      <c r="AL501" s="473">
        <f t="shared" si="237"/>
        <v>0</v>
      </c>
      <c r="AM501" s="473" t="str">
        <f t="shared" si="238"/>
        <v/>
      </c>
      <c r="AN501" s="474" t="str">
        <f t="shared" si="239"/>
        <v/>
      </c>
      <c r="AO501" s="475" t="str">
        <f t="shared" si="240"/>
        <v/>
      </c>
      <c r="AP501" s="475" t="str">
        <f t="shared" si="241"/>
        <v/>
      </c>
      <c r="AQ501" s="475" t="str">
        <f t="shared" si="242"/>
        <v>0-</v>
      </c>
      <c r="AR501" s="475" t="str">
        <f t="shared" si="243"/>
        <v>0-</v>
      </c>
      <c r="AS501" s="475" t="str">
        <f t="shared" si="257"/>
        <v/>
      </c>
      <c r="AT501" s="475" t="str">
        <f t="shared" si="258"/>
        <v/>
      </c>
      <c r="AU501" s="475" t="str">
        <f t="shared" si="244"/>
        <v>0</v>
      </c>
      <c r="AV501" s="475" t="str">
        <f t="shared" si="245"/>
        <v>0</v>
      </c>
      <c r="AW501" s="475" t="str">
        <f t="shared" si="246"/>
        <v>0--</v>
      </c>
    </row>
    <row r="502" spans="1:49">
      <c r="A502" s="452">
        <f t="shared" si="259"/>
        <v>0</v>
      </c>
      <c r="B502" s="476"/>
      <c r="C502" s="476"/>
      <c r="D502" s="463"/>
      <c r="E502" s="463"/>
      <c r="F502" s="455"/>
      <c r="G502" s="456" t="str">
        <f t="array" ref="G502">IF(B502&lt;&gt;"",IF(AND(OR(V502=V501,W502=W501),F502=F501,K502=K501,N502=N501),G501,MAX(IF(B502=B$6:$B501,$G$6:G501))+1),"")</f>
        <v/>
      </c>
      <c r="H502" s="457" t="str">
        <f t="shared" si="232"/>
        <v/>
      </c>
      <c r="I502" s="457" t="str">
        <f t="array" ref="I502">IF(C502&lt;&gt;"",IF(AND(OR(V502=V501,W502=W501),F502=F501,K502=K501,N502=N501),I501,MAX(IF(C502=C$6:$C501,$I$6:I501))+1),"")</f>
        <v/>
      </c>
      <c r="J502" s="457" t="str">
        <f t="shared" si="233"/>
        <v/>
      </c>
      <c r="K502" s="1065"/>
      <c r="L502" s="459" t="str">
        <f>IF($K502&gt;0,VLOOKUP($K502,NV!$B$4:$C$33,2,0),"")</f>
        <v/>
      </c>
      <c r="M502" s="460"/>
      <c r="N502" s="461" t="str">
        <f t="shared" si="247"/>
        <v/>
      </c>
      <c r="O502" s="458"/>
      <c r="P502" s="458"/>
      <c r="Q502" s="461" t="str">
        <f t="shared" si="248"/>
        <v/>
      </c>
      <c r="R502" s="458"/>
      <c r="S502" s="458"/>
      <c r="T502" s="462" t="str">
        <f>IFERROR(INDEX(NX!$L$9:$L$168,MATCH($A502&amp;$P502,NX!$B$9:$B$169,0)),"")</f>
        <v/>
      </c>
      <c r="U502" s="458"/>
      <c r="V502" s="463"/>
      <c r="W502" s="463"/>
      <c r="X502" s="464"/>
      <c r="Y502" s="452" t="str">
        <f t="shared" si="249"/>
        <v/>
      </c>
      <c r="Z502" s="452" t="str">
        <f t="shared" si="250"/>
        <v/>
      </c>
      <c r="AA502" s="465" t="str">
        <f t="shared" si="234"/>
        <v>Trùng mã</v>
      </c>
      <c r="AB502" s="466"/>
      <c r="AC502" s="467">
        <f t="shared" si="235"/>
        <v>0</v>
      </c>
      <c r="AD502" s="468" t="str">
        <f t="shared" si="251"/>
        <v/>
      </c>
      <c r="AE502" s="468" t="str">
        <f t="shared" si="252"/>
        <v/>
      </c>
      <c r="AF502" s="469" t="str">
        <f t="shared" si="253"/>
        <v/>
      </c>
      <c r="AG502" s="468" t="str">
        <f t="shared" si="254"/>
        <v/>
      </c>
      <c r="AH502" s="470" t="str">
        <f t="shared" si="236"/>
        <v/>
      </c>
      <c r="AI502" s="471" t="str">
        <f>IF($AB502&lt;&gt;"",VLOOKUP($M502,DMKH!$B$6:$F$1822,3,0),"")</f>
        <v/>
      </c>
      <c r="AJ502" s="472">
        <f t="shared" si="255"/>
        <v>0</v>
      </c>
      <c r="AK502" s="472">
        <f t="shared" si="256"/>
        <v>0</v>
      </c>
      <c r="AL502" s="473">
        <f t="shared" si="237"/>
        <v>0</v>
      </c>
      <c r="AM502" s="473" t="str">
        <f t="shared" si="238"/>
        <v/>
      </c>
      <c r="AN502" s="474" t="str">
        <f t="shared" si="239"/>
        <v/>
      </c>
      <c r="AO502" s="475" t="str">
        <f t="shared" si="240"/>
        <v/>
      </c>
      <c r="AP502" s="475" t="str">
        <f t="shared" si="241"/>
        <v/>
      </c>
      <c r="AQ502" s="475" t="str">
        <f t="shared" si="242"/>
        <v>0-</v>
      </c>
      <c r="AR502" s="475" t="str">
        <f t="shared" si="243"/>
        <v>0-</v>
      </c>
      <c r="AS502" s="475" t="str">
        <f t="shared" si="257"/>
        <v/>
      </c>
      <c r="AT502" s="475" t="str">
        <f t="shared" si="258"/>
        <v/>
      </c>
      <c r="AU502" s="475" t="str">
        <f t="shared" si="244"/>
        <v>0</v>
      </c>
      <c r="AV502" s="475" t="str">
        <f t="shared" si="245"/>
        <v>0</v>
      </c>
      <c r="AW502" s="475" t="str">
        <f t="shared" si="246"/>
        <v>0--</v>
      </c>
    </row>
    <row r="503" spans="1:49">
      <c r="A503" s="452">
        <f t="shared" si="259"/>
        <v>0</v>
      </c>
      <c r="B503" s="476"/>
      <c r="C503" s="476"/>
      <c r="D503" s="463"/>
      <c r="E503" s="463"/>
      <c r="F503" s="455"/>
      <c r="G503" s="456" t="str">
        <f t="array" ref="G503">IF(B503&lt;&gt;"",IF(AND(OR(V503=V502,W503=W502),F503=F502,K503=K502,N503=N502),G502,MAX(IF(B503=B$6:$B502,$G$6:G502))+1),"")</f>
        <v/>
      </c>
      <c r="H503" s="457" t="str">
        <f t="shared" si="232"/>
        <v/>
      </c>
      <c r="I503" s="457" t="str">
        <f t="array" ref="I503">IF(C503&lt;&gt;"",IF(AND(OR(V503=V502,W503=W502),F503=F502,K503=K502,N503=N502),I502,MAX(IF(C503=C$6:$C502,$I$6:I502))+1),"")</f>
        <v/>
      </c>
      <c r="J503" s="457" t="str">
        <f t="shared" si="233"/>
        <v/>
      </c>
      <c r="K503" s="1065"/>
      <c r="L503" s="459" t="str">
        <f>IF($K503&gt;0,VLOOKUP($K503,NV!$B$4:$C$33,2,0),"")</f>
        <v/>
      </c>
      <c r="M503" s="460"/>
      <c r="N503" s="461" t="str">
        <f t="shared" si="247"/>
        <v/>
      </c>
      <c r="O503" s="458"/>
      <c r="P503" s="458"/>
      <c r="Q503" s="461" t="str">
        <f t="shared" si="248"/>
        <v/>
      </c>
      <c r="R503" s="458"/>
      <c r="S503" s="458"/>
      <c r="T503" s="462" t="str">
        <f>IFERROR(INDEX(NX!$L$9:$L$168,MATCH($A503&amp;$P503,NX!$B$9:$B$169,0)),"")</f>
        <v/>
      </c>
      <c r="U503" s="458"/>
      <c r="V503" s="463"/>
      <c r="W503" s="463"/>
      <c r="X503" s="464"/>
      <c r="Y503" s="452" t="str">
        <f t="shared" si="249"/>
        <v/>
      </c>
      <c r="Z503" s="452" t="str">
        <f t="shared" si="250"/>
        <v/>
      </c>
      <c r="AA503" s="465" t="str">
        <f t="shared" si="234"/>
        <v>Trùng mã</v>
      </c>
      <c r="AB503" s="466"/>
      <c r="AC503" s="467">
        <f t="shared" si="235"/>
        <v>0</v>
      </c>
      <c r="AD503" s="468" t="str">
        <f t="shared" si="251"/>
        <v/>
      </c>
      <c r="AE503" s="468" t="str">
        <f t="shared" si="252"/>
        <v/>
      </c>
      <c r="AF503" s="469" t="str">
        <f t="shared" si="253"/>
        <v/>
      </c>
      <c r="AG503" s="468" t="str">
        <f t="shared" si="254"/>
        <v/>
      </c>
      <c r="AH503" s="470" t="str">
        <f t="shared" si="236"/>
        <v/>
      </c>
      <c r="AI503" s="471" t="str">
        <f>IF($AB503&lt;&gt;"",VLOOKUP($M503,DMKH!$B$6:$F$1822,3,0),"")</f>
        <v/>
      </c>
      <c r="AJ503" s="472">
        <f t="shared" si="255"/>
        <v>0</v>
      </c>
      <c r="AK503" s="472">
        <f t="shared" si="256"/>
        <v>0</v>
      </c>
      <c r="AL503" s="473">
        <f t="shared" si="237"/>
        <v>0</v>
      </c>
      <c r="AM503" s="473" t="str">
        <f t="shared" si="238"/>
        <v/>
      </c>
      <c r="AN503" s="474" t="str">
        <f t="shared" si="239"/>
        <v/>
      </c>
      <c r="AO503" s="475" t="str">
        <f t="shared" si="240"/>
        <v/>
      </c>
      <c r="AP503" s="475" t="str">
        <f t="shared" si="241"/>
        <v/>
      </c>
      <c r="AQ503" s="475" t="str">
        <f t="shared" si="242"/>
        <v>0-</v>
      </c>
      <c r="AR503" s="475" t="str">
        <f t="shared" si="243"/>
        <v>0-</v>
      </c>
      <c r="AS503" s="475" t="str">
        <f t="shared" si="257"/>
        <v/>
      </c>
      <c r="AT503" s="475" t="str">
        <f t="shared" si="258"/>
        <v/>
      </c>
      <c r="AU503" s="475" t="str">
        <f t="shared" si="244"/>
        <v>0</v>
      </c>
      <c r="AV503" s="475" t="str">
        <f t="shared" si="245"/>
        <v>0</v>
      </c>
      <c r="AW503" s="475" t="str">
        <f t="shared" si="246"/>
        <v>0--</v>
      </c>
    </row>
    <row r="504" spans="1:49">
      <c r="A504" s="452">
        <f t="shared" si="259"/>
        <v>0</v>
      </c>
      <c r="B504" s="476"/>
      <c r="C504" s="476"/>
      <c r="D504" s="463"/>
      <c r="E504" s="463"/>
      <c r="F504" s="455"/>
      <c r="G504" s="456" t="str">
        <f t="array" ref="G504">IF(B504&lt;&gt;"",IF(AND(OR(V504=V503,W504=W503),F504=F503,K504=K503,N504=N503),G503,MAX(IF(B504=B$6:$B503,$G$6:G503))+1),"")</f>
        <v/>
      </c>
      <c r="H504" s="457" t="str">
        <f t="shared" si="232"/>
        <v/>
      </c>
      <c r="I504" s="457" t="str">
        <f t="array" ref="I504">IF(C504&lt;&gt;"",IF(AND(OR(V504=V503,W504=W503),F504=F503,K504=K503,N504=N503),I503,MAX(IF(C504=C$6:$C503,$I$6:I503))+1),"")</f>
        <v/>
      </c>
      <c r="J504" s="457" t="str">
        <f t="shared" si="233"/>
        <v/>
      </c>
      <c r="K504" s="1065"/>
      <c r="L504" s="459" t="str">
        <f>IF($K504&gt;0,VLOOKUP($K504,NV!$B$4:$C$33,2,0),"")</f>
        <v/>
      </c>
      <c r="M504" s="460"/>
      <c r="N504" s="461" t="str">
        <f t="shared" si="247"/>
        <v/>
      </c>
      <c r="O504" s="458"/>
      <c r="P504" s="458"/>
      <c r="Q504" s="461" t="str">
        <f t="shared" si="248"/>
        <v/>
      </c>
      <c r="R504" s="458"/>
      <c r="S504" s="458"/>
      <c r="T504" s="462" t="str">
        <f>IFERROR(INDEX(NX!$L$9:$L$168,MATCH($A504&amp;$P504,NX!$B$9:$B$169,0)),"")</f>
        <v/>
      </c>
      <c r="U504" s="458"/>
      <c r="V504" s="463"/>
      <c r="W504" s="463"/>
      <c r="X504" s="464"/>
      <c r="Y504" s="452" t="str">
        <f t="shared" si="249"/>
        <v/>
      </c>
      <c r="Z504" s="452" t="str">
        <f t="shared" si="250"/>
        <v/>
      </c>
      <c r="AA504" s="465" t="str">
        <f t="shared" si="234"/>
        <v>Trùng mã</v>
      </c>
      <c r="AB504" s="466"/>
      <c r="AC504" s="467">
        <f t="shared" si="235"/>
        <v>0</v>
      </c>
      <c r="AD504" s="468" t="str">
        <f t="shared" si="251"/>
        <v/>
      </c>
      <c r="AE504" s="468" t="str">
        <f t="shared" si="252"/>
        <v/>
      </c>
      <c r="AF504" s="469" t="str">
        <f t="shared" si="253"/>
        <v/>
      </c>
      <c r="AG504" s="468" t="str">
        <f t="shared" si="254"/>
        <v/>
      </c>
      <c r="AH504" s="470" t="str">
        <f t="shared" si="236"/>
        <v/>
      </c>
      <c r="AI504" s="471" t="str">
        <f>IF($AB504&lt;&gt;"",VLOOKUP($M504,DMKH!$B$6:$F$1822,3,0),"")</f>
        <v/>
      </c>
      <c r="AJ504" s="472">
        <f t="shared" si="255"/>
        <v>0</v>
      </c>
      <c r="AK504" s="472">
        <f t="shared" si="256"/>
        <v>0</v>
      </c>
      <c r="AL504" s="473">
        <f t="shared" si="237"/>
        <v>0</v>
      </c>
      <c r="AM504" s="473" t="str">
        <f t="shared" si="238"/>
        <v/>
      </c>
      <c r="AN504" s="474" t="str">
        <f t="shared" si="239"/>
        <v/>
      </c>
      <c r="AO504" s="475" t="str">
        <f t="shared" si="240"/>
        <v/>
      </c>
      <c r="AP504" s="475" t="str">
        <f t="shared" si="241"/>
        <v/>
      </c>
      <c r="AQ504" s="475" t="str">
        <f t="shared" si="242"/>
        <v>0-</v>
      </c>
      <c r="AR504" s="475" t="str">
        <f t="shared" si="243"/>
        <v>0-</v>
      </c>
      <c r="AS504" s="475" t="str">
        <f t="shared" si="257"/>
        <v/>
      </c>
      <c r="AT504" s="475" t="str">
        <f t="shared" si="258"/>
        <v/>
      </c>
      <c r="AU504" s="475" t="str">
        <f t="shared" si="244"/>
        <v>0</v>
      </c>
      <c r="AV504" s="475" t="str">
        <f t="shared" si="245"/>
        <v>0</v>
      </c>
      <c r="AW504" s="475" t="str">
        <f t="shared" si="246"/>
        <v>0--</v>
      </c>
    </row>
    <row r="505" spans="1:49">
      <c r="A505" s="452">
        <f t="shared" si="259"/>
        <v>0</v>
      </c>
      <c r="B505" s="476"/>
      <c r="C505" s="476"/>
      <c r="D505" s="463"/>
      <c r="E505" s="463"/>
      <c r="F505" s="455"/>
      <c r="G505" s="456" t="str">
        <f t="array" ref="G505">IF(B505&lt;&gt;"",IF(AND(OR(V505=V504,W505=W504),F505=F504,K505=K504,N505=N504),G504,MAX(IF(B505=B$6:$B504,$G$6:G504))+1),"")</f>
        <v/>
      </c>
      <c r="H505" s="457" t="str">
        <f t="shared" si="232"/>
        <v/>
      </c>
      <c r="I505" s="457" t="str">
        <f t="array" ref="I505">IF(C505&lt;&gt;"",IF(AND(OR(V505=V504,W505=W504),F505=F504,K505=K504,N505=N504),I504,MAX(IF(C505=C$6:$C504,$I$6:I504))+1),"")</f>
        <v/>
      </c>
      <c r="J505" s="457" t="str">
        <f t="shared" si="233"/>
        <v/>
      </c>
      <c r="K505" s="1065"/>
      <c r="L505" s="459" t="str">
        <f>IF($K505&gt;0,VLOOKUP($K505,NV!$B$4:$C$33,2,0),"")</f>
        <v/>
      </c>
      <c r="M505" s="460"/>
      <c r="N505" s="461" t="str">
        <f t="shared" si="247"/>
        <v/>
      </c>
      <c r="O505" s="458"/>
      <c r="P505" s="458"/>
      <c r="Q505" s="461" t="str">
        <f t="shared" si="248"/>
        <v/>
      </c>
      <c r="R505" s="458"/>
      <c r="S505" s="458"/>
      <c r="T505" s="462" t="str">
        <f>IFERROR(INDEX(NX!$L$9:$L$168,MATCH($A505&amp;$P505,NX!$B$9:$B$169,0)),"")</f>
        <v/>
      </c>
      <c r="U505" s="458"/>
      <c r="V505" s="463"/>
      <c r="W505" s="463"/>
      <c r="X505" s="464"/>
      <c r="Y505" s="452" t="str">
        <f t="shared" si="249"/>
        <v/>
      </c>
      <c r="Z505" s="452" t="str">
        <f t="shared" si="250"/>
        <v/>
      </c>
      <c r="AA505" s="465" t="str">
        <f t="shared" si="234"/>
        <v>Trùng mã</v>
      </c>
      <c r="AB505" s="466"/>
      <c r="AC505" s="467">
        <f t="shared" si="235"/>
        <v>0</v>
      </c>
      <c r="AD505" s="468" t="str">
        <f t="shared" si="251"/>
        <v/>
      </c>
      <c r="AE505" s="468" t="str">
        <f t="shared" si="252"/>
        <v/>
      </c>
      <c r="AF505" s="469" t="str">
        <f t="shared" si="253"/>
        <v/>
      </c>
      <c r="AG505" s="468" t="str">
        <f t="shared" si="254"/>
        <v/>
      </c>
      <c r="AH505" s="470" t="str">
        <f t="shared" si="236"/>
        <v/>
      </c>
      <c r="AI505" s="471" t="str">
        <f>IF($AB505&lt;&gt;"",VLOOKUP($M505,DMKH!$B$6:$F$1822,3,0),"")</f>
        <v/>
      </c>
      <c r="AJ505" s="472">
        <f t="shared" si="255"/>
        <v>0</v>
      </c>
      <c r="AK505" s="472">
        <f t="shared" si="256"/>
        <v>0</v>
      </c>
      <c r="AL505" s="473">
        <f t="shared" si="237"/>
        <v>0</v>
      </c>
      <c r="AM505" s="473" t="str">
        <f t="shared" si="238"/>
        <v/>
      </c>
      <c r="AN505" s="474" t="str">
        <f t="shared" si="239"/>
        <v/>
      </c>
      <c r="AO505" s="475" t="str">
        <f t="shared" si="240"/>
        <v/>
      </c>
      <c r="AP505" s="475" t="str">
        <f t="shared" si="241"/>
        <v/>
      </c>
      <c r="AQ505" s="475" t="str">
        <f t="shared" si="242"/>
        <v>0-</v>
      </c>
      <c r="AR505" s="475" t="str">
        <f t="shared" si="243"/>
        <v>0-</v>
      </c>
      <c r="AS505" s="475" t="str">
        <f t="shared" si="257"/>
        <v/>
      </c>
      <c r="AT505" s="475" t="str">
        <f t="shared" si="258"/>
        <v/>
      </c>
      <c r="AU505" s="475" t="str">
        <f t="shared" si="244"/>
        <v>0</v>
      </c>
      <c r="AV505" s="475" t="str">
        <f t="shared" si="245"/>
        <v>0</v>
      </c>
      <c r="AW505" s="475" t="str">
        <f t="shared" si="246"/>
        <v>0--</v>
      </c>
    </row>
    <row r="506" spans="1:49">
      <c r="A506" s="452">
        <f t="shared" si="259"/>
        <v>0</v>
      </c>
      <c r="B506" s="476"/>
      <c r="C506" s="476"/>
      <c r="D506" s="463"/>
      <c r="E506" s="463"/>
      <c r="F506" s="455"/>
      <c r="G506" s="456" t="str">
        <f t="array" ref="G506">IF(B506&lt;&gt;"",IF(AND(OR(V506=V505,W506=W505),F506=F505,K506=K505,N506=N505),G505,MAX(IF(B506=B$6:$B505,$G$6:G505))+1),"")</f>
        <v/>
      </c>
      <c r="H506" s="457" t="str">
        <f t="shared" si="232"/>
        <v/>
      </c>
      <c r="I506" s="457" t="str">
        <f t="array" ref="I506">IF(C506&lt;&gt;"",IF(AND(OR(V506=V505,W506=W505),F506=F505,K506=K505,N506=N505),I505,MAX(IF(C506=C$6:$C505,$I$6:I505))+1),"")</f>
        <v/>
      </c>
      <c r="J506" s="457" t="str">
        <f t="shared" si="233"/>
        <v/>
      </c>
      <c r="K506" s="1065"/>
      <c r="L506" s="459" t="str">
        <f>IF($K506&gt;0,VLOOKUP($K506,NV!$B$4:$C$33,2,0),"")</f>
        <v/>
      </c>
      <c r="M506" s="460"/>
      <c r="N506" s="461" t="str">
        <f t="shared" si="247"/>
        <v/>
      </c>
      <c r="O506" s="458"/>
      <c r="P506" s="458"/>
      <c r="Q506" s="461" t="str">
        <f t="shared" si="248"/>
        <v/>
      </c>
      <c r="R506" s="458"/>
      <c r="S506" s="458"/>
      <c r="T506" s="462" t="str">
        <f>IFERROR(INDEX(NX!$L$9:$L$168,MATCH($A506&amp;$P506,NX!$B$9:$B$169,0)),"")</f>
        <v/>
      </c>
      <c r="U506" s="458"/>
      <c r="V506" s="463"/>
      <c r="W506" s="463"/>
      <c r="X506" s="464"/>
      <c r="Y506" s="452" t="str">
        <f t="shared" si="249"/>
        <v/>
      </c>
      <c r="Z506" s="452" t="str">
        <f t="shared" si="250"/>
        <v/>
      </c>
      <c r="AA506" s="465" t="str">
        <f t="shared" si="234"/>
        <v>Trùng mã</v>
      </c>
      <c r="AB506" s="466"/>
      <c r="AC506" s="467">
        <f t="shared" si="235"/>
        <v>0</v>
      </c>
      <c r="AD506" s="468" t="str">
        <f t="shared" si="251"/>
        <v/>
      </c>
      <c r="AE506" s="468" t="str">
        <f t="shared" si="252"/>
        <v/>
      </c>
      <c r="AF506" s="469" t="str">
        <f t="shared" si="253"/>
        <v/>
      </c>
      <c r="AG506" s="468" t="str">
        <f t="shared" si="254"/>
        <v/>
      </c>
      <c r="AH506" s="470" t="str">
        <f t="shared" si="236"/>
        <v/>
      </c>
      <c r="AI506" s="471" t="str">
        <f>IF($AB506&lt;&gt;"",VLOOKUP($M506,DMKH!$B$6:$F$1822,3,0),"")</f>
        <v/>
      </c>
      <c r="AJ506" s="472">
        <f t="shared" si="255"/>
        <v>0</v>
      </c>
      <c r="AK506" s="472">
        <f t="shared" si="256"/>
        <v>0</v>
      </c>
      <c r="AL506" s="473">
        <f t="shared" si="237"/>
        <v>0</v>
      </c>
      <c r="AM506" s="473" t="str">
        <f t="shared" si="238"/>
        <v/>
      </c>
      <c r="AN506" s="474" t="str">
        <f t="shared" si="239"/>
        <v/>
      </c>
      <c r="AO506" s="475" t="str">
        <f t="shared" si="240"/>
        <v/>
      </c>
      <c r="AP506" s="475" t="str">
        <f t="shared" si="241"/>
        <v/>
      </c>
      <c r="AQ506" s="475" t="str">
        <f t="shared" si="242"/>
        <v>0-</v>
      </c>
      <c r="AR506" s="475" t="str">
        <f t="shared" si="243"/>
        <v>0-</v>
      </c>
      <c r="AS506" s="475" t="str">
        <f t="shared" si="257"/>
        <v/>
      </c>
      <c r="AT506" s="475" t="str">
        <f t="shared" si="258"/>
        <v/>
      </c>
      <c r="AU506" s="475" t="str">
        <f t="shared" si="244"/>
        <v>0</v>
      </c>
      <c r="AV506" s="475" t="str">
        <f t="shared" si="245"/>
        <v>0</v>
      </c>
      <c r="AW506" s="475" t="str">
        <f t="shared" si="246"/>
        <v>0--</v>
      </c>
    </row>
    <row r="507" spans="1:49">
      <c r="A507" s="452">
        <f t="shared" si="259"/>
        <v>0</v>
      </c>
      <c r="B507" s="476"/>
      <c r="C507" s="476"/>
      <c r="D507" s="463"/>
      <c r="E507" s="463"/>
      <c r="F507" s="455"/>
      <c r="G507" s="456" t="str">
        <f t="array" ref="G507">IF(B507&lt;&gt;"",IF(AND(OR(V507=V506,W507=W506),F507=F506,K507=K506,N507=N506),G506,MAX(IF(B507=B$6:$B506,$G$6:G506))+1),"")</f>
        <v/>
      </c>
      <c r="H507" s="457" t="str">
        <f t="shared" si="232"/>
        <v/>
      </c>
      <c r="I507" s="457" t="str">
        <f t="array" ref="I507">IF(C507&lt;&gt;"",IF(AND(OR(V507=V506,W507=W506),F507=F506,K507=K506,N507=N506),I506,MAX(IF(C507=C$6:$C506,$I$6:I506))+1),"")</f>
        <v/>
      </c>
      <c r="J507" s="457" t="str">
        <f t="shared" si="233"/>
        <v/>
      </c>
      <c r="K507" s="1065"/>
      <c r="L507" s="459" t="str">
        <f>IF($K507&gt;0,VLOOKUP($K507,NV!$B$4:$C$33,2,0),"")</f>
        <v/>
      </c>
      <c r="M507" s="460"/>
      <c r="N507" s="461" t="str">
        <f t="shared" si="247"/>
        <v/>
      </c>
      <c r="O507" s="458"/>
      <c r="P507" s="458"/>
      <c r="Q507" s="461" t="str">
        <f t="shared" si="248"/>
        <v/>
      </c>
      <c r="R507" s="458"/>
      <c r="S507" s="458"/>
      <c r="T507" s="462" t="str">
        <f>IFERROR(INDEX(NX!$L$9:$L$168,MATCH($A507&amp;$P507,NX!$B$9:$B$169,0)),"")</f>
        <v/>
      </c>
      <c r="U507" s="458"/>
      <c r="V507" s="463"/>
      <c r="W507" s="463"/>
      <c r="X507" s="464"/>
      <c r="Y507" s="452" t="str">
        <f t="shared" si="249"/>
        <v/>
      </c>
      <c r="Z507" s="452" t="str">
        <f t="shared" si="250"/>
        <v/>
      </c>
      <c r="AA507" s="465" t="str">
        <f t="shared" si="234"/>
        <v>Trùng mã</v>
      </c>
      <c r="AB507" s="466"/>
      <c r="AC507" s="467">
        <f t="shared" si="235"/>
        <v>0</v>
      </c>
      <c r="AD507" s="468" t="str">
        <f t="shared" si="251"/>
        <v/>
      </c>
      <c r="AE507" s="468" t="str">
        <f t="shared" si="252"/>
        <v/>
      </c>
      <c r="AF507" s="469" t="str">
        <f t="shared" si="253"/>
        <v/>
      </c>
      <c r="AG507" s="468" t="str">
        <f t="shared" si="254"/>
        <v/>
      </c>
      <c r="AH507" s="470" t="str">
        <f t="shared" si="236"/>
        <v/>
      </c>
      <c r="AI507" s="471" t="str">
        <f>IF($AB507&lt;&gt;"",VLOOKUP($M507,DMKH!$B$6:$F$1822,3,0),"")</f>
        <v/>
      </c>
      <c r="AJ507" s="472">
        <f t="shared" si="255"/>
        <v>0</v>
      </c>
      <c r="AK507" s="472">
        <f t="shared" si="256"/>
        <v>0</v>
      </c>
      <c r="AL507" s="473">
        <f t="shared" si="237"/>
        <v>0</v>
      </c>
      <c r="AM507" s="473" t="str">
        <f t="shared" si="238"/>
        <v/>
      </c>
      <c r="AN507" s="474" t="str">
        <f t="shared" si="239"/>
        <v/>
      </c>
      <c r="AO507" s="475" t="str">
        <f t="shared" si="240"/>
        <v/>
      </c>
      <c r="AP507" s="475" t="str">
        <f t="shared" si="241"/>
        <v/>
      </c>
      <c r="AQ507" s="475" t="str">
        <f t="shared" si="242"/>
        <v>0-</v>
      </c>
      <c r="AR507" s="475" t="str">
        <f t="shared" si="243"/>
        <v>0-</v>
      </c>
      <c r="AS507" s="475" t="str">
        <f t="shared" si="257"/>
        <v/>
      </c>
      <c r="AT507" s="475" t="str">
        <f t="shared" si="258"/>
        <v/>
      </c>
      <c r="AU507" s="475" t="str">
        <f t="shared" si="244"/>
        <v>0</v>
      </c>
      <c r="AV507" s="475" t="str">
        <f t="shared" si="245"/>
        <v>0</v>
      </c>
      <c r="AW507" s="475" t="str">
        <f t="shared" si="246"/>
        <v>0--</v>
      </c>
    </row>
    <row r="508" spans="1:49">
      <c r="A508" s="452">
        <f t="shared" si="259"/>
        <v>0</v>
      </c>
      <c r="B508" s="476"/>
      <c r="C508" s="476"/>
      <c r="D508" s="463"/>
      <c r="E508" s="463"/>
      <c r="F508" s="455"/>
      <c r="G508" s="456" t="str">
        <f t="array" ref="G508">IF(B508&lt;&gt;"",IF(AND(OR(V508=V507,W508=W507),F508=F507,K508=K507,N508=N507),G507,MAX(IF(B508=B$6:$B507,$G$6:G507))+1),"")</f>
        <v/>
      </c>
      <c r="H508" s="457" t="str">
        <f t="shared" si="232"/>
        <v/>
      </c>
      <c r="I508" s="457" t="str">
        <f t="array" ref="I508">IF(C508&lt;&gt;"",IF(AND(OR(V508=V507,W508=W507),F508=F507,K508=K507,N508=N507),I507,MAX(IF(C508=C$6:$C507,$I$6:I507))+1),"")</f>
        <v/>
      </c>
      <c r="J508" s="457" t="str">
        <f t="shared" si="233"/>
        <v/>
      </c>
      <c r="K508" s="1065"/>
      <c r="L508" s="459" t="str">
        <f>IF($K508&gt;0,VLOOKUP($K508,NV!$B$4:$C$33,2,0),"")</f>
        <v/>
      </c>
      <c r="M508" s="460"/>
      <c r="N508" s="461" t="str">
        <f t="shared" si="247"/>
        <v/>
      </c>
      <c r="O508" s="458"/>
      <c r="P508" s="458"/>
      <c r="Q508" s="461" t="str">
        <f t="shared" si="248"/>
        <v/>
      </c>
      <c r="R508" s="458"/>
      <c r="S508" s="458"/>
      <c r="T508" s="462" t="str">
        <f>IFERROR(INDEX(NX!$L$9:$L$168,MATCH($A508&amp;$P508,NX!$B$9:$B$169,0)),"")</f>
        <v/>
      </c>
      <c r="U508" s="458"/>
      <c r="V508" s="463"/>
      <c r="W508" s="463"/>
      <c r="X508" s="464"/>
      <c r="Y508" s="452" t="str">
        <f t="shared" si="249"/>
        <v/>
      </c>
      <c r="Z508" s="452" t="str">
        <f t="shared" si="250"/>
        <v/>
      </c>
      <c r="AA508" s="465" t="str">
        <f t="shared" si="234"/>
        <v>Trùng mã</v>
      </c>
      <c r="AB508" s="466"/>
      <c r="AC508" s="467">
        <f t="shared" si="235"/>
        <v>0</v>
      </c>
      <c r="AD508" s="468" t="str">
        <f t="shared" si="251"/>
        <v/>
      </c>
      <c r="AE508" s="468" t="str">
        <f t="shared" si="252"/>
        <v/>
      </c>
      <c r="AF508" s="469" t="str">
        <f t="shared" si="253"/>
        <v/>
      </c>
      <c r="AG508" s="468" t="str">
        <f t="shared" si="254"/>
        <v/>
      </c>
      <c r="AH508" s="470" t="str">
        <f t="shared" si="236"/>
        <v/>
      </c>
      <c r="AI508" s="471" t="str">
        <f>IF($AB508&lt;&gt;"",VLOOKUP($M508,DMKH!$B$6:$F$1822,3,0),"")</f>
        <v/>
      </c>
      <c r="AJ508" s="472">
        <f t="shared" si="255"/>
        <v>0</v>
      </c>
      <c r="AK508" s="472">
        <f t="shared" si="256"/>
        <v>0</v>
      </c>
      <c r="AL508" s="473">
        <f t="shared" si="237"/>
        <v>0</v>
      </c>
      <c r="AM508" s="473" t="str">
        <f t="shared" si="238"/>
        <v/>
      </c>
      <c r="AN508" s="474" t="str">
        <f t="shared" si="239"/>
        <v/>
      </c>
      <c r="AO508" s="475" t="str">
        <f t="shared" si="240"/>
        <v/>
      </c>
      <c r="AP508" s="475" t="str">
        <f t="shared" si="241"/>
        <v/>
      </c>
      <c r="AQ508" s="475" t="str">
        <f t="shared" si="242"/>
        <v>0-</v>
      </c>
      <c r="AR508" s="475" t="str">
        <f t="shared" si="243"/>
        <v>0-</v>
      </c>
      <c r="AS508" s="475" t="str">
        <f t="shared" si="257"/>
        <v/>
      </c>
      <c r="AT508" s="475" t="str">
        <f t="shared" si="258"/>
        <v/>
      </c>
      <c r="AU508" s="475" t="str">
        <f t="shared" si="244"/>
        <v>0</v>
      </c>
      <c r="AV508" s="475" t="str">
        <f t="shared" si="245"/>
        <v>0</v>
      </c>
      <c r="AW508" s="475" t="str">
        <f t="shared" si="246"/>
        <v>0--</v>
      </c>
    </row>
    <row r="509" spans="1:49">
      <c r="A509" s="452">
        <f t="shared" si="259"/>
        <v>0</v>
      </c>
      <c r="B509" s="476"/>
      <c r="C509" s="476"/>
      <c r="D509" s="463"/>
      <c r="E509" s="463"/>
      <c r="F509" s="455"/>
      <c r="G509" s="456" t="str">
        <f t="array" ref="G509">IF(B509&lt;&gt;"",IF(AND(OR(V509=V508,W509=W508),F509=F508,K509=K508,N509=N508),G508,MAX(IF(B509=B$6:$B508,$G$6:G508))+1),"")</f>
        <v/>
      </c>
      <c r="H509" s="457" t="str">
        <f t="shared" ref="H509:H532" si="260">IF(B509&lt;&gt;"",B509&amp;TEXT(G509,"000"),"")</f>
        <v/>
      </c>
      <c r="I509" s="457" t="str">
        <f t="array" ref="I509">IF(C509&lt;&gt;"",IF(AND(OR(V509=V508,W509=W508),F509=F508,K509=K508,N509=N508),I508,MAX(IF(C509=C$6:$C508,$I$6:I508))+1),"")</f>
        <v/>
      </c>
      <c r="J509" s="457" t="str">
        <f t="shared" ref="J509:J532" si="261">IF(C509&lt;&gt;"",C509&amp;TEXT(I509,"000"),"")</f>
        <v/>
      </c>
      <c r="K509" s="1065"/>
      <c r="L509" s="459" t="str">
        <f>IF($K509&gt;0,VLOOKUP($K509,NV!$B$4:$C$33,2,0),"")</f>
        <v/>
      </c>
      <c r="M509" s="460"/>
      <c r="N509" s="461" t="str">
        <f t="shared" si="247"/>
        <v/>
      </c>
      <c r="O509" s="458"/>
      <c r="P509" s="458"/>
      <c r="Q509" s="461" t="str">
        <f t="shared" si="248"/>
        <v/>
      </c>
      <c r="R509" s="458"/>
      <c r="S509" s="458"/>
      <c r="T509" s="462" t="str">
        <f>IFERROR(INDEX(NX!$L$9:$L$168,MATCH($A509&amp;$P509,NX!$B$9:$B$169,0)),"")</f>
        <v/>
      </c>
      <c r="U509" s="458"/>
      <c r="V509" s="463"/>
      <c r="W509" s="463"/>
      <c r="X509" s="464"/>
      <c r="Y509" s="452" t="str">
        <f t="shared" si="249"/>
        <v/>
      </c>
      <c r="Z509" s="452" t="str">
        <f t="shared" si="250"/>
        <v/>
      </c>
      <c r="AA509" s="465" t="str">
        <f t="shared" ref="AA509:AA532" si="262">IF(COUNTIF($H$6:$H$526,$H509)&gt;1,"Trùng mã",0)</f>
        <v>Trùng mã</v>
      </c>
      <c r="AB509" s="466"/>
      <c r="AC509" s="467">
        <f t="shared" ref="AC509:AC532" si="263">ROUND(X509*AB509,0)</f>
        <v>0</v>
      </c>
      <c r="AD509" s="468" t="str">
        <f t="shared" si="251"/>
        <v/>
      </c>
      <c r="AE509" s="468" t="str">
        <f t="shared" si="252"/>
        <v/>
      </c>
      <c r="AF509" s="469" t="str">
        <f t="shared" si="253"/>
        <v/>
      </c>
      <c r="AG509" s="468" t="str">
        <f t="shared" si="254"/>
        <v/>
      </c>
      <c r="AH509" s="470" t="str">
        <f t="shared" ref="AH509:AH532" si="264">IF(OR($AB509&lt;&gt;"",C509="nvl",C509="nhh"),$F509,"")</f>
        <v/>
      </c>
      <c r="AI509" s="471" t="str">
        <f>IF($AB509&lt;&gt;"",VLOOKUP($M509,DMKH!$B$6:$F$1822,3,0),"")</f>
        <v/>
      </c>
      <c r="AJ509" s="472">
        <f t="shared" si="255"/>
        <v>0</v>
      </c>
      <c r="AK509" s="472">
        <f t="shared" si="256"/>
        <v>0</v>
      </c>
      <c r="AL509" s="473">
        <f t="shared" ref="AL509:AL532" si="265">D509</f>
        <v>0</v>
      </c>
      <c r="AM509" s="473" t="str">
        <f t="shared" ref="AM509:AM532" si="266">IF(D509="","","Ngày "&amp;LEFT(D509,2)&amp;" tháng "&amp;MID(D509,4,2)&amp;" năm "&amp;RIGHT(D509,4))</f>
        <v/>
      </c>
      <c r="AN509" s="474" t="str">
        <f t="shared" ref="AN509:AN532" si="267">V509&amp;M509</f>
        <v/>
      </c>
      <c r="AO509" s="475" t="str">
        <f t="shared" ref="AO509:AO532" si="268">W509&amp;M509</f>
        <v/>
      </c>
      <c r="AP509" s="475" t="str">
        <f t="shared" ref="AP509:AP532" si="269">IF($AB509="","",IF(OR(MID($D509,4,2)="01",MID($D509,4,2)="02",MID($D509,4,2)="03"),"1",IF(OR(MID($D509,4,2)="04",MID($D509,4,2)="05",MID($D509,4,2)="06"),"2",IF(OR(MID($D509,4,2)="07",MID($D509,4,2)="08",MID($D509,4,2)="09"),"3",IF(OR(MID($D509,4,2)="10",MID($D509,4,2)="11",MID($D509,4,2)="12"),"4")))))</f>
        <v/>
      </c>
      <c r="AQ509" s="475" t="str">
        <f t="shared" ref="AQ509:AQ532" si="270">A509&amp;"-"&amp;V509</f>
        <v>0-</v>
      </c>
      <c r="AR509" s="475" t="str">
        <f t="shared" ref="AR509:AR532" si="271">A509&amp;"-"&amp;W509</f>
        <v>0-</v>
      </c>
      <c r="AS509" s="475" t="str">
        <f t="shared" si="257"/>
        <v/>
      </c>
      <c r="AT509" s="475" t="str">
        <f t="shared" si="258"/>
        <v/>
      </c>
      <c r="AU509" s="475" t="str">
        <f t="shared" ref="AU509:AU532" si="272">$A509&amp;$H509&amp;$U509&amp;$V509</f>
        <v>0</v>
      </c>
      <c r="AV509" s="475" t="str">
        <f t="shared" ref="AV509:AV532" si="273">$A509&amp;$U509&amp;$W509</f>
        <v>0</v>
      </c>
      <c r="AW509" s="475" t="str">
        <f t="shared" ref="AW509:AW532" si="274">$A509&amp;"-"&amp;V509&amp;"-"&amp;W509</f>
        <v>0--</v>
      </c>
    </row>
    <row r="510" spans="1:49">
      <c r="A510" s="452">
        <f t="shared" si="259"/>
        <v>0</v>
      </c>
      <c r="B510" s="476"/>
      <c r="C510" s="476"/>
      <c r="D510" s="463"/>
      <c r="E510" s="463"/>
      <c r="F510" s="455"/>
      <c r="G510" s="456" t="str">
        <f t="array" ref="G510">IF(B510&lt;&gt;"",IF(AND(OR(V510=V509,W510=W509),F510=F509,K510=K509,N510=N509),G509,MAX(IF(B510=B$6:$B509,$G$6:G509))+1),"")</f>
        <v/>
      </c>
      <c r="H510" s="457" t="str">
        <f t="shared" si="260"/>
        <v/>
      </c>
      <c r="I510" s="457" t="str">
        <f t="array" ref="I510">IF(C510&lt;&gt;"",IF(AND(OR(V510=V509,W510=W509),F510=F509,K510=K509,N510=N509),I509,MAX(IF(C510=C$6:$C509,$I$6:I509))+1),"")</f>
        <v/>
      </c>
      <c r="J510" s="457" t="str">
        <f t="shared" si="261"/>
        <v/>
      </c>
      <c r="K510" s="1065"/>
      <c r="L510" s="459" t="str">
        <f>IF($K510&gt;0,VLOOKUP($K510,NV!$B$4:$C$33,2,0),"")</f>
        <v/>
      </c>
      <c r="M510" s="460"/>
      <c r="N510" s="461" t="str">
        <f t="shared" si="247"/>
        <v/>
      </c>
      <c r="O510" s="458"/>
      <c r="P510" s="458"/>
      <c r="Q510" s="461" t="str">
        <f t="shared" si="248"/>
        <v/>
      </c>
      <c r="R510" s="458"/>
      <c r="S510" s="458"/>
      <c r="T510" s="462" t="str">
        <f>IFERROR(INDEX(NX!$L$9:$L$168,MATCH($A510&amp;$P510,NX!$B$9:$B$169,0)),"")</f>
        <v/>
      </c>
      <c r="U510" s="458"/>
      <c r="V510" s="463"/>
      <c r="W510" s="463"/>
      <c r="X510" s="464"/>
      <c r="Y510" s="452" t="str">
        <f t="shared" si="249"/>
        <v/>
      </c>
      <c r="Z510" s="452" t="str">
        <f t="shared" si="250"/>
        <v/>
      </c>
      <c r="AA510" s="465" t="str">
        <f t="shared" si="262"/>
        <v>Trùng mã</v>
      </c>
      <c r="AB510" s="466"/>
      <c r="AC510" s="467">
        <f t="shared" si="263"/>
        <v>0</v>
      </c>
      <c r="AD510" s="468" t="str">
        <f t="shared" si="251"/>
        <v/>
      </c>
      <c r="AE510" s="468" t="str">
        <f t="shared" si="252"/>
        <v/>
      </c>
      <c r="AF510" s="469" t="str">
        <f t="shared" si="253"/>
        <v/>
      </c>
      <c r="AG510" s="468" t="str">
        <f t="shared" si="254"/>
        <v/>
      </c>
      <c r="AH510" s="470" t="str">
        <f t="shared" si="264"/>
        <v/>
      </c>
      <c r="AI510" s="471" t="str">
        <f>IF($AB510&lt;&gt;"",VLOOKUP($M510,DMKH!$B$6:$F$1822,3,0),"")</f>
        <v/>
      </c>
      <c r="AJ510" s="472">
        <f t="shared" si="255"/>
        <v>0</v>
      </c>
      <c r="AK510" s="472">
        <f t="shared" si="256"/>
        <v>0</v>
      </c>
      <c r="AL510" s="473">
        <f t="shared" si="265"/>
        <v>0</v>
      </c>
      <c r="AM510" s="473" t="str">
        <f t="shared" si="266"/>
        <v/>
      </c>
      <c r="AN510" s="474" t="str">
        <f t="shared" si="267"/>
        <v/>
      </c>
      <c r="AO510" s="475" t="str">
        <f t="shared" si="268"/>
        <v/>
      </c>
      <c r="AP510" s="475" t="str">
        <f t="shared" si="269"/>
        <v/>
      </c>
      <c r="AQ510" s="475" t="str">
        <f t="shared" si="270"/>
        <v>0-</v>
      </c>
      <c r="AR510" s="475" t="str">
        <f t="shared" si="271"/>
        <v>0-</v>
      </c>
      <c r="AS510" s="475" t="str">
        <f t="shared" si="257"/>
        <v/>
      </c>
      <c r="AT510" s="475" t="str">
        <f t="shared" si="258"/>
        <v/>
      </c>
      <c r="AU510" s="475" t="str">
        <f t="shared" si="272"/>
        <v>0</v>
      </c>
      <c r="AV510" s="475" t="str">
        <f t="shared" si="273"/>
        <v>0</v>
      </c>
      <c r="AW510" s="475" t="str">
        <f t="shared" si="274"/>
        <v>0--</v>
      </c>
    </row>
    <row r="511" spans="1:49">
      <c r="A511" s="452">
        <f t="shared" si="259"/>
        <v>0</v>
      </c>
      <c r="B511" s="476"/>
      <c r="C511" s="476"/>
      <c r="D511" s="463"/>
      <c r="E511" s="463"/>
      <c r="F511" s="455"/>
      <c r="G511" s="456" t="str">
        <f t="array" ref="G511">IF(B511&lt;&gt;"",IF(AND(OR(V511=V510,W511=W510),F511=F510,K511=K510,N511=N510),G510,MAX(IF(B511=B$6:$B510,$G$6:G510))+1),"")</f>
        <v/>
      </c>
      <c r="H511" s="457" t="str">
        <f t="shared" si="260"/>
        <v/>
      </c>
      <c r="I511" s="457" t="str">
        <f t="array" ref="I511">IF(C511&lt;&gt;"",IF(AND(OR(V511=V510,W511=W510),F511=F510,K511=K510,N511=N510),I510,MAX(IF(C511=C$6:$C510,$I$6:I510))+1),"")</f>
        <v/>
      </c>
      <c r="J511" s="457" t="str">
        <f t="shared" si="261"/>
        <v/>
      </c>
      <c r="K511" s="1065"/>
      <c r="L511" s="459" t="str">
        <f>IF($K511&gt;0,VLOOKUP($K511,NV!$B$4:$C$33,2,0),"")</f>
        <v/>
      </c>
      <c r="M511" s="460"/>
      <c r="N511" s="461" t="str">
        <f t="shared" si="247"/>
        <v/>
      </c>
      <c r="O511" s="458"/>
      <c r="P511" s="458"/>
      <c r="Q511" s="461" t="str">
        <f t="shared" si="248"/>
        <v/>
      </c>
      <c r="R511" s="458"/>
      <c r="S511" s="458"/>
      <c r="T511" s="462" t="str">
        <f>IFERROR(INDEX(NX!$L$9:$L$168,MATCH($A511&amp;$P511,NX!$B$9:$B$169,0)),"")</f>
        <v/>
      </c>
      <c r="U511" s="458"/>
      <c r="V511" s="463"/>
      <c r="W511" s="463"/>
      <c r="X511" s="464"/>
      <c r="Y511" s="452" t="str">
        <f t="shared" si="249"/>
        <v/>
      </c>
      <c r="Z511" s="452" t="str">
        <f t="shared" si="250"/>
        <v/>
      </c>
      <c r="AA511" s="465" t="str">
        <f t="shared" si="262"/>
        <v>Trùng mã</v>
      </c>
      <c r="AB511" s="466"/>
      <c r="AC511" s="467">
        <f t="shared" si="263"/>
        <v>0</v>
      </c>
      <c r="AD511" s="468" t="str">
        <f t="shared" si="251"/>
        <v/>
      </c>
      <c r="AE511" s="468" t="str">
        <f t="shared" si="252"/>
        <v/>
      </c>
      <c r="AF511" s="469" t="str">
        <f t="shared" si="253"/>
        <v/>
      </c>
      <c r="AG511" s="468" t="str">
        <f t="shared" si="254"/>
        <v/>
      </c>
      <c r="AH511" s="470" t="str">
        <f t="shared" si="264"/>
        <v/>
      </c>
      <c r="AI511" s="471" t="str">
        <f>IF($AB511&lt;&gt;"",VLOOKUP($M511,DMKH!$B$6:$F$1822,3,0),"")</f>
        <v/>
      </c>
      <c r="AJ511" s="472">
        <f t="shared" si="255"/>
        <v>0</v>
      </c>
      <c r="AK511" s="472">
        <f t="shared" si="256"/>
        <v>0</v>
      </c>
      <c r="AL511" s="473">
        <f t="shared" si="265"/>
        <v>0</v>
      </c>
      <c r="AM511" s="473" t="str">
        <f t="shared" si="266"/>
        <v/>
      </c>
      <c r="AN511" s="474" t="str">
        <f t="shared" si="267"/>
        <v/>
      </c>
      <c r="AO511" s="475" t="str">
        <f t="shared" si="268"/>
        <v/>
      </c>
      <c r="AP511" s="475" t="str">
        <f t="shared" si="269"/>
        <v/>
      </c>
      <c r="AQ511" s="475" t="str">
        <f t="shared" si="270"/>
        <v>0-</v>
      </c>
      <c r="AR511" s="475" t="str">
        <f t="shared" si="271"/>
        <v>0-</v>
      </c>
      <c r="AS511" s="475" t="str">
        <f t="shared" si="257"/>
        <v/>
      </c>
      <c r="AT511" s="475" t="str">
        <f t="shared" si="258"/>
        <v/>
      </c>
      <c r="AU511" s="475" t="str">
        <f t="shared" si="272"/>
        <v>0</v>
      </c>
      <c r="AV511" s="475" t="str">
        <f t="shared" si="273"/>
        <v>0</v>
      </c>
      <c r="AW511" s="475" t="str">
        <f t="shared" si="274"/>
        <v>0--</v>
      </c>
    </row>
    <row r="512" spans="1:49">
      <c r="A512" s="452">
        <f t="shared" si="259"/>
        <v>0</v>
      </c>
      <c r="B512" s="476"/>
      <c r="C512" s="476"/>
      <c r="D512" s="463"/>
      <c r="E512" s="463"/>
      <c r="F512" s="455"/>
      <c r="G512" s="456" t="str">
        <f t="array" ref="G512">IF(B512&lt;&gt;"",IF(AND(OR(V512=V511,W512=W511),F512=F511,K512=K511,N512=N511),G511,MAX(IF(B512=B$6:$B511,$G$6:G511))+1),"")</f>
        <v/>
      </c>
      <c r="H512" s="457" t="str">
        <f t="shared" si="260"/>
        <v/>
      </c>
      <c r="I512" s="457" t="str">
        <f t="array" ref="I512">IF(C512&lt;&gt;"",IF(AND(OR(V512=V511,W512=W511),F512=F511,K512=K511,N512=N511),I511,MAX(IF(C512=C$6:$C511,$I$6:I511))+1),"")</f>
        <v/>
      </c>
      <c r="J512" s="457" t="str">
        <f t="shared" si="261"/>
        <v/>
      </c>
      <c r="K512" s="1065"/>
      <c r="L512" s="459" t="str">
        <f>IF($K512&gt;0,VLOOKUP($K512,NV!$B$4:$C$33,2,0),"")</f>
        <v/>
      </c>
      <c r="M512" s="460"/>
      <c r="N512" s="461" t="str">
        <f t="shared" si="247"/>
        <v/>
      </c>
      <c r="O512" s="458"/>
      <c r="P512" s="458"/>
      <c r="Q512" s="461" t="str">
        <f t="shared" si="248"/>
        <v/>
      </c>
      <c r="R512" s="458"/>
      <c r="S512" s="458"/>
      <c r="T512" s="462" t="str">
        <f>IFERROR(INDEX(NX!$L$9:$L$168,MATCH($A512&amp;$P512,NX!$B$9:$B$169,0)),"")</f>
        <v/>
      </c>
      <c r="U512" s="458"/>
      <c r="V512" s="463"/>
      <c r="W512" s="463"/>
      <c r="X512" s="464"/>
      <c r="Y512" s="452" t="str">
        <f t="shared" si="249"/>
        <v/>
      </c>
      <c r="Z512" s="452" t="str">
        <f t="shared" si="250"/>
        <v/>
      </c>
      <c r="AA512" s="465" t="str">
        <f t="shared" si="262"/>
        <v>Trùng mã</v>
      </c>
      <c r="AB512" s="466"/>
      <c r="AC512" s="467">
        <f t="shared" si="263"/>
        <v>0</v>
      </c>
      <c r="AD512" s="468" t="str">
        <f t="shared" si="251"/>
        <v/>
      </c>
      <c r="AE512" s="468" t="str">
        <f t="shared" si="252"/>
        <v/>
      </c>
      <c r="AF512" s="469" t="str">
        <f t="shared" si="253"/>
        <v/>
      </c>
      <c r="AG512" s="468" t="str">
        <f t="shared" si="254"/>
        <v/>
      </c>
      <c r="AH512" s="470" t="str">
        <f t="shared" si="264"/>
        <v/>
      </c>
      <c r="AI512" s="471" t="str">
        <f>IF($AB512&lt;&gt;"",VLOOKUP($M512,DMKH!$B$6:$F$1822,3,0),"")</f>
        <v/>
      </c>
      <c r="AJ512" s="472">
        <f t="shared" si="255"/>
        <v>0</v>
      </c>
      <c r="AK512" s="472">
        <f t="shared" si="256"/>
        <v>0</v>
      </c>
      <c r="AL512" s="473">
        <f t="shared" si="265"/>
        <v>0</v>
      </c>
      <c r="AM512" s="473" t="str">
        <f t="shared" si="266"/>
        <v/>
      </c>
      <c r="AN512" s="474" t="str">
        <f t="shared" si="267"/>
        <v/>
      </c>
      <c r="AO512" s="475" t="str">
        <f t="shared" si="268"/>
        <v/>
      </c>
      <c r="AP512" s="475" t="str">
        <f t="shared" si="269"/>
        <v/>
      </c>
      <c r="AQ512" s="475" t="str">
        <f t="shared" si="270"/>
        <v>0-</v>
      </c>
      <c r="AR512" s="475" t="str">
        <f t="shared" si="271"/>
        <v>0-</v>
      </c>
      <c r="AS512" s="475" t="str">
        <f t="shared" si="257"/>
        <v/>
      </c>
      <c r="AT512" s="475" t="str">
        <f t="shared" si="258"/>
        <v/>
      </c>
      <c r="AU512" s="475" t="str">
        <f t="shared" si="272"/>
        <v>0</v>
      </c>
      <c r="AV512" s="475" t="str">
        <f t="shared" si="273"/>
        <v>0</v>
      </c>
      <c r="AW512" s="475" t="str">
        <f t="shared" si="274"/>
        <v>0--</v>
      </c>
    </row>
    <row r="513" spans="1:49">
      <c r="A513" s="452">
        <f t="shared" si="259"/>
        <v>0</v>
      </c>
      <c r="B513" s="476"/>
      <c r="C513" s="476"/>
      <c r="D513" s="463"/>
      <c r="E513" s="463"/>
      <c r="F513" s="455"/>
      <c r="G513" s="456" t="str">
        <f t="array" ref="G513">IF(B513&lt;&gt;"",IF(AND(OR(V513=V512,W513=W512),F513=F512,K513=K512,N513=N512),G512,MAX(IF(B513=B$6:$B512,$G$6:G512))+1),"")</f>
        <v/>
      </c>
      <c r="H513" s="457" t="str">
        <f t="shared" si="260"/>
        <v/>
      </c>
      <c r="I513" s="457" t="str">
        <f t="array" ref="I513">IF(C513&lt;&gt;"",IF(AND(OR(V513=V512,W513=W512),F513=F512,K513=K512,N513=N512),I512,MAX(IF(C513=C$6:$C512,$I$6:I512))+1),"")</f>
        <v/>
      </c>
      <c r="J513" s="457" t="str">
        <f t="shared" si="261"/>
        <v/>
      </c>
      <c r="K513" s="1065"/>
      <c r="L513" s="459" t="str">
        <f>IF($K513&gt;0,VLOOKUP($K513,NV!$B$4:$C$33,2,0),"")</f>
        <v/>
      </c>
      <c r="M513" s="460"/>
      <c r="N513" s="461" t="str">
        <f t="shared" si="247"/>
        <v/>
      </c>
      <c r="O513" s="458"/>
      <c r="P513" s="458"/>
      <c r="Q513" s="461" t="str">
        <f t="shared" si="248"/>
        <v/>
      </c>
      <c r="R513" s="458"/>
      <c r="S513" s="458"/>
      <c r="T513" s="462" t="str">
        <f>IFERROR(INDEX(NX!$L$9:$L$168,MATCH($A513&amp;$P513,NX!$B$9:$B$169,0)),"")</f>
        <v/>
      </c>
      <c r="U513" s="458"/>
      <c r="V513" s="463"/>
      <c r="W513" s="463"/>
      <c r="X513" s="464"/>
      <c r="Y513" s="452" t="str">
        <f t="shared" si="249"/>
        <v/>
      </c>
      <c r="Z513" s="452" t="str">
        <f t="shared" si="250"/>
        <v/>
      </c>
      <c r="AA513" s="465" t="str">
        <f t="shared" si="262"/>
        <v>Trùng mã</v>
      </c>
      <c r="AB513" s="466"/>
      <c r="AC513" s="467">
        <f t="shared" si="263"/>
        <v>0</v>
      </c>
      <c r="AD513" s="468" t="str">
        <f t="shared" si="251"/>
        <v/>
      </c>
      <c r="AE513" s="468" t="str">
        <f t="shared" si="252"/>
        <v/>
      </c>
      <c r="AF513" s="469" t="str">
        <f t="shared" si="253"/>
        <v/>
      </c>
      <c r="AG513" s="468" t="str">
        <f t="shared" si="254"/>
        <v/>
      </c>
      <c r="AH513" s="470" t="str">
        <f t="shared" si="264"/>
        <v/>
      </c>
      <c r="AI513" s="471" t="str">
        <f>IF($AB513&lt;&gt;"",VLOOKUP($M513,DMKH!$B$6:$F$1822,3,0),"")</f>
        <v/>
      </c>
      <c r="AJ513" s="472">
        <f t="shared" si="255"/>
        <v>0</v>
      </c>
      <c r="AK513" s="472">
        <f t="shared" si="256"/>
        <v>0</v>
      </c>
      <c r="AL513" s="473">
        <f t="shared" si="265"/>
        <v>0</v>
      </c>
      <c r="AM513" s="473" t="str">
        <f t="shared" si="266"/>
        <v/>
      </c>
      <c r="AN513" s="474" t="str">
        <f t="shared" si="267"/>
        <v/>
      </c>
      <c r="AO513" s="475" t="str">
        <f t="shared" si="268"/>
        <v/>
      </c>
      <c r="AP513" s="475" t="str">
        <f t="shared" si="269"/>
        <v/>
      </c>
      <c r="AQ513" s="475" t="str">
        <f t="shared" si="270"/>
        <v>0-</v>
      </c>
      <c r="AR513" s="475" t="str">
        <f t="shared" si="271"/>
        <v>0-</v>
      </c>
      <c r="AS513" s="475" t="str">
        <f t="shared" si="257"/>
        <v/>
      </c>
      <c r="AT513" s="475" t="str">
        <f t="shared" si="258"/>
        <v/>
      </c>
      <c r="AU513" s="475" t="str">
        <f t="shared" si="272"/>
        <v>0</v>
      </c>
      <c r="AV513" s="475" t="str">
        <f t="shared" si="273"/>
        <v>0</v>
      </c>
      <c r="AW513" s="475" t="str">
        <f t="shared" si="274"/>
        <v>0--</v>
      </c>
    </row>
    <row r="514" spans="1:49">
      <c r="A514" s="452">
        <f t="shared" si="259"/>
        <v>0</v>
      </c>
      <c r="B514" s="476"/>
      <c r="C514" s="476"/>
      <c r="D514" s="463"/>
      <c r="E514" s="463"/>
      <c r="F514" s="455"/>
      <c r="G514" s="456" t="str">
        <f t="array" ref="G514">IF(B514&lt;&gt;"",IF(AND(OR(V514=V513,W514=W513),F514=F513,K514=K513,N514=N513),G513,MAX(IF(B514=B$6:$B513,$G$6:G513))+1),"")</f>
        <v/>
      </c>
      <c r="H514" s="457" t="str">
        <f t="shared" si="260"/>
        <v/>
      </c>
      <c r="I514" s="457" t="str">
        <f t="array" ref="I514">IF(C514&lt;&gt;"",IF(AND(OR(V514=V513,W514=W513),F514=F513,K514=K513,N514=N513),I513,MAX(IF(C514=C$6:$C513,$I$6:I513))+1),"")</f>
        <v/>
      </c>
      <c r="J514" s="457" t="str">
        <f t="shared" si="261"/>
        <v/>
      </c>
      <c r="K514" s="1065"/>
      <c r="L514" s="459" t="str">
        <f>IF($K514&gt;0,VLOOKUP($K514,NV!$B$4:$C$33,2,0),"")</f>
        <v/>
      </c>
      <c r="M514" s="460"/>
      <c r="N514" s="461" t="str">
        <f t="shared" si="247"/>
        <v/>
      </c>
      <c r="O514" s="458"/>
      <c r="P514" s="458"/>
      <c r="Q514" s="461" t="str">
        <f t="shared" si="248"/>
        <v/>
      </c>
      <c r="R514" s="458"/>
      <c r="S514" s="458"/>
      <c r="T514" s="462" t="str">
        <f>IFERROR(INDEX(NX!$L$9:$L$168,MATCH($A514&amp;$P514,NX!$B$9:$B$169,0)),"")</f>
        <v/>
      </c>
      <c r="U514" s="458"/>
      <c r="V514" s="463"/>
      <c r="W514" s="463"/>
      <c r="X514" s="464"/>
      <c r="Y514" s="452" t="str">
        <f t="shared" si="249"/>
        <v/>
      </c>
      <c r="Z514" s="452" t="str">
        <f t="shared" si="250"/>
        <v/>
      </c>
      <c r="AA514" s="465" t="str">
        <f t="shared" si="262"/>
        <v>Trùng mã</v>
      </c>
      <c r="AB514" s="466"/>
      <c r="AC514" s="467">
        <f t="shared" si="263"/>
        <v>0</v>
      </c>
      <c r="AD514" s="468" t="str">
        <f t="shared" si="251"/>
        <v/>
      </c>
      <c r="AE514" s="468" t="str">
        <f t="shared" si="252"/>
        <v/>
      </c>
      <c r="AF514" s="469" t="str">
        <f t="shared" si="253"/>
        <v/>
      </c>
      <c r="AG514" s="468" t="str">
        <f t="shared" si="254"/>
        <v/>
      </c>
      <c r="AH514" s="470" t="str">
        <f t="shared" si="264"/>
        <v/>
      </c>
      <c r="AI514" s="471" t="str">
        <f>IF($AB514&lt;&gt;"",VLOOKUP($M514,DMKH!$B$6:$F$1822,3,0),"")</f>
        <v/>
      </c>
      <c r="AJ514" s="472">
        <f t="shared" si="255"/>
        <v>0</v>
      </c>
      <c r="AK514" s="472">
        <f t="shared" si="256"/>
        <v>0</v>
      </c>
      <c r="AL514" s="473">
        <f t="shared" si="265"/>
        <v>0</v>
      </c>
      <c r="AM514" s="473" t="str">
        <f t="shared" si="266"/>
        <v/>
      </c>
      <c r="AN514" s="474" t="str">
        <f t="shared" si="267"/>
        <v/>
      </c>
      <c r="AO514" s="475" t="str">
        <f t="shared" si="268"/>
        <v/>
      </c>
      <c r="AP514" s="475" t="str">
        <f t="shared" si="269"/>
        <v/>
      </c>
      <c r="AQ514" s="475" t="str">
        <f t="shared" si="270"/>
        <v>0-</v>
      </c>
      <c r="AR514" s="475" t="str">
        <f t="shared" si="271"/>
        <v>0-</v>
      </c>
      <c r="AS514" s="475" t="str">
        <f t="shared" si="257"/>
        <v/>
      </c>
      <c r="AT514" s="475" t="str">
        <f t="shared" si="258"/>
        <v/>
      </c>
      <c r="AU514" s="475" t="str">
        <f t="shared" si="272"/>
        <v>0</v>
      </c>
      <c r="AV514" s="475" t="str">
        <f t="shared" si="273"/>
        <v>0</v>
      </c>
      <c r="AW514" s="475" t="str">
        <f t="shared" si="274"/>
        <v>0--</v>
      </c>
    </row>
    <row r="515" spans="1:49">
      <c r="A515" s="452">
        <f t="shared" si="259"/>
        <v>0</v>
      </c>
      <c r="B515" s="476"/>
      <c r="C515" s="476"/>
      <c r="D515" s="463"/>
      <c r="E515" s="463"/>
      <c r="F515" s="455"/>
      <c r="G515" s="456" t="str">
        <f t="array" ref="G515">IF(B515&lt;&gt;"",IF(AND(OR(V515=V514,W515=W514),F515=F514,K515=K514,N515=N514),G514,MAX(IF(B515=B$6:$B514,$G$6:G514))+1),"")</f>
        <v/>
      </c>
      <c r="H515" s="457" t="str">
        <f t="shared" si="260"/>
        <v/>
      </c>
      <c r="I515" s="457" t="str">
        <f t="array" ref="I515">IF(C515&lt;&gt;"",IF(AND(OR(V515=V514,W515=W514),F515=F514,K515=K514,N515=N514),I514,MAX(IF(C515=C$6:$C514,$I$6:I514))+1),"")</f>
        <v/>
      </c>
      <c r="J515" s="457" t="str">
        <f t="shared" si="261"/>
        <v/>
      </c>
      <c r="K515" s="1065"/>
      <c r="L515" s="459" t="str">
        <f>IF($K515&gt;0,VLOOKUP($K515,NV!$B$4:$C$33,2,0),"")</f>
        <v/>
      </c>
      <c r="M515" s="460"/>
      <c r="N515" s="461" t="str">
        <f t="shared" si="247"/>
        <v/>
      </c>
      <c r="O515" s="458"/>
      <c r="P515" s="458"/>
      <c r="Q515" s="461" t="str">
        <f t="shared" si="248"/>
        <v/>
      </c>
      <c r="R515" s="458"/>
      <c r="S515" s="458"/>
      <c r="T515" s="462" t="str">
        <f>IFERROR(INDEX(NX!$L$9:$L$168,MATCH($A515&amp;$P515,NX!$B$9:$B$169,0)),"")</f>
        <v/>
      </c>
      <c r="U515" s="458"/>
      <c r="V515" s="463"/>
      <c r="W515" s="463"/>
      <c r="X515" s="464"/>
      <c r="Y515" s="452" t="str">
        <f t="shared" si="249"/>
        <v/>
      </c>
      <c r="Z515" s="452" t="str">
        <f t="shared" si="250"/>
        <v/>
      </c>
      <c r="AA515" s="465" t="str">
        <f t="shared" si="262"/>
        <v>Trùng mã</v>
      </c>
      <c r="AB515" s="466"/>
      <c r="AC515" s="467">
        <f t="shared" si="263"/>
        <v>0</v>
      </c>
      <c r="AD515" s="468" t="str">
        <f t="shared" si="251"/>
        <v/>
      </c>
      <c r="AE515" s="468" t="str">
        <f t="shared" si="252"/>
        <v/>
      </c>
      <c r="AF515" s="469" t="str">
        <f t="shared" si="253"/>
        <v/>
      </c>
      <c r="AG515" s="468" t="str">
        <f t="shared" si="254"/>
        <v/>
      </c>
      <c r="AH515" s="470" t="str">
        <f t="shared" si="264"/>
        <v/>
      </c>
      <c r="AI515" s="471" t="str">
        <f>IF($AB515&lt;&gt;"",VLOOKUP($M515,DMKH!$B$6:$F$1822,3,0),"")</f>
        <v/>
      </c>
      <c r="AJ515" s="472">
        <f t="shared" si="255"/>
        <v>0</v>
      </c>
      <c r="AK515" s="472">
        <f t="shared" si="256"/>
        <v>0</v>
      </c>
      <c r="AL515" s="473">
        <f t="shared" si="265"/>
        <v>0</v>
      </c>
      <c r="AM515" s="473" t="str">
        <f t="shared" si="266"/>
        <v/>
      </c>
      <c r="AN515" s="474" t="str">
        <f t="shared" si="267"/>
        <v/>
      </c>
      <c r="AO515" s="475" t="str">
        <f t="shared" si="268"/>
        <v/>
      </c>
      <c r="AP515" s="475" t="str">
        <f t="shared" si="269"/>
        <v/>
      </c>
      <c r="AQ515" s="475" t="str">
        <f t="shared" si="270"/>
        <v>0-</v>
      </c>
      <c r="AR515" s="475" t="str">
        <f t="shared" si="271"/>
        <v>0-</v>
      </c>
      <c r="AS515" s="475" t="str">
        <f t="shared" si="257"/>
        <v/>
      </c>
      <c r="AT515" s="475" t="str">
        <f t="shared" si="258"/>
        <v/>
      </c>
      <c r="AU515" s="475" t="str">
        <f t="shared" si="272"/>
        <v>0</v>
      </c>
      <c r="AV515" s="475" t="str">
        <f t="shared" si="273"/>
        <v>0</v>
      </c>
      <c r="AW515" s="475" t="str">
        <f t="shared" si="274"/>
        <v>0--</v>
      </c>
    </row>
    <row r="516" spans="1:49">
      <c r="A516" s="452">
        <f t="shared" si="259"/>
        <v>0</v>
      </c>
      <c r="B516" s="476"/>
      <c r="C516" s="476"/>
      <c r="D516" s="463"/>
      <c r="E516" s="463"/>
      <c r="F516" s="455"/>
      <c r="G516" s="456" t="str">
        <f t="array" ref="G516">IF(B516&lt;&gt;"",IF(AND(OR(V516=V515,W516=W515),F516=F515,K516=K515,N516=N515),G515,MAX(IF(B516=B$6:$B515,$G$6:G515))+1),"")</f>
        <v/>
      </c>
      <c r="H516" s="457" t="str">
        <f t="shared" si="260"/>
        <v/>
      </c>
      <c r="I516" s="457" t="str">
        <f t="array" ref="I516">IF(C516&lt;&gt;"",IF(AND(OR(V516=V515,W516=W515),F516=F515,K516=K515,N516=N515),I515,MAX(IF(C516=C$6:$C515,$I$6:I515))+1),"")</f>
        <v/>
      </c>
      <c r="J516" s="457" t="str">
        <f t="shared" si="261"/>
        <v/>
      </c>
      <c r="K516" s="1065"/>
      <c r="L516" s="459" t="str">
        <f>IF($K516&gt;0,VLOOKUP($K516,NV!$B$4:$C$33,2,0),"")</f>
        <v/>
      </c>
      <c r="M516" s="460"/>
      <c r="N516" s="461" t="str">
        <f t="shared" si="247"/>
        <v/>
      </c>
      <c r="O516" s="458"/>
      <c r="P516" s="458"/>
      <c r="Q516" s="461" t="str">
        <f t="shared" si="248"/>
        <v/>
      </c>
      <c r="R516" s="458"/>
      <c r="S516" s="458"/>
      <c r="T516" s="462" t="str">
        <f>IFERROR(INDEX(NX!$L$9:$L$168,MATCH($A516&amp;$P516,NX!$B$9:$B$169,0)),"")</f>
        <v/>
      </c>
      <c r="U516" s="458"/>
      <c r="V516" s="463"/>
      <c r="W516" s="463"/>
      <c r="X516" s="464"/>
      <c r="Y516" s="452" t="str">
        <f t="shared" si="249"/>
        <v/>
      </c>
      <c r="Z516" s="452" t="str">
        <f t="shared" si="250"/>
        <v/>
      </c>
      <c r="AA516" s="465" t="str">
        <f t="shared" si="262"/>
        <v>Trùng mã</v>
      </c>
      <c r="AB516" s="466"/>
      <c r="AC516" s="467">
        <f t="shared" si="263"/>
        <v>0</v>
      </c>
      <c r="AD516" s="468" t="str">
        <f t="shared" si="251"/>
        <v/>
      </c>
      <c r="AE516" s="468" t="str">
        <f t="shared" si="252"/>
        <v/>
      </c>
      <c r="AF516" s="469" t="str">
        <f t="shared" si="253"/>
        <v/>
      </c>
      <c r="AG516" s="468" t="str">
        <f t="shared" si="254"/>
        <v/>
      </c>
      <c r="AH516" s="470" t="str">
        <f t="shared" si="264"/>
        <v/>
      </c>
      <c r="AI516" s="471" t="str">
        <f>IF($AB516&lt;&gt;"",VLOOKUP($M516,DMKH!$B$6:$F$1822,3,0),"")</f>
        <v/>
      </c>
      <c r="AJ516" s="472">
        <f t="shared" si="255"/>
        <v>0</v>
      </c>
      <c r="AK516" s="472">
        <f t="shared" si="256"/>
        <v>0</v>
      </c>
      <c r="AL516" s="473">
        <f t="shared" si="265"/>
        <v>0</v>
      </c>
      <c r="AM516" s="473" t="str">
        <f t="shared" si="266"/>
        <v/>
      </c>
      <c r="AN516" s="474" t="str">
        <f t="shared" si="267"/>
        <v/>
      </c>
      <c r="AO516" s="475" t="str">
        <f t="shared" si="268"/>
        <v/>
      </c>
      <c r="AP516" s="475" t="str">
        <f t="shared" si="269"/>
        <v/>
      </c>
      <c r="AQ516" s="475" t="str">
        <f t="shared" si="270"/>
        <v>0-</v>
      </c>
      <c r="AR516" s="475" t="str">
        <f t="shared" si="271"/>
        <v>0-</v>
      </c>
      <c r="AS516" s="475" t="str">
        <f t="shared" si="257"/>
        <v/>
      </c>
      <c r="AT516" s="475" t="str">
        <f t="shared" si="258"/>
        <v/>
      </c>
      <c r="AU516" s="475" t="str">
        <f t="shared" si="272"/>
        <v>0</v>
      </c>
      <c r="AV516" s="475" t="str">
        <f t="shared" si="273"/>
        <v>0</v>
      </c>
      <c r="AW516" s="475" t="str">
        <f t="shared" si="274"/>
        <v>0--</v>
      </c>
    </row>
    <row r="517" spans="1:49">
      <c r="A517" s="452">
        <f t="shared" si="259"/>
        <v>0</v>
      </c>
      <c r="B517" s="476"/>
      <c r="C517" s="476"/>
      <c r="D517" s="463"/>
      <c r="E517" s="463"/>
      <c r="F517" s="455"/>
      <c r="G517" s="456" t="str">
        <f t="array" ref="G517">IF(B517&lt;&gt;"",IF(AND(OR(V517=V516,W517=W516),F517=F516,K517=K516,N517=N516),G516,MAX(IF(B517=B$6:$B516,$G$6:G516))+1),"")</f>
        <v/>
      </c>
      <c r="H517" s="457" t="str">
        <f t="shared" si="260"/>
        <v/>
      </c>
      <c r="I517" s="457" t="str">
        <f t="array" ref="I517">IF(C517&lt;&gt;"",IF(AND(OR(V517=V516,W517=W516),F517=F516,K517=K516,N517=N516),I516,MAX(IF(C517=C$6:$C516,$I$6:I516))+1),"")</f>
        <v/>
      </c>
      <c r="J517" s="457" t="str">
        <f t="shared" si="261"/>
        <v/>
      </c>
      <c r="K517" s="1065"/>
      <c r="L517" s="459" t="str">
        <f>IF($K517&gt;0,VLOOKUP($K517,NV!$B$4:$C$33,2,0),"")</f>
        <v/>
      </c>
      <c r="M517" s="460"/>
      <c r="N517" s="461" t="str">
        <f t="shared" si="247"/>
        <v/>
      </c>
      <c r="O517" s="458"/>
      <c r="P517" s="458"/>
      <c r="Q517" s="461" t="str">
        <f t="shared" si="248"/>
        <v/>
      </c>
      <c r="R517" s="458"/>
      <c r="S517" s="458"/>
      <c r="T517" s="462" t="str">
        <f>IFERROR(INDEX(NX!$L$9:$L$168,MATCH($A517&amp;$P517,NX!$B$9:$B$169,0)),"")</f>
        <v/>
      </c>
      <c r="U517" s="458"/>
      <c r="V517" s="463"/>
      <c r="W517" s="463"/>
      <c r="X517" s="464"/>
      <c r="Y517" s="452" t="str">
        <f t="shared" si="249"/>
        <v/>
      </c>
      <c r="Z517" s="452" t="str">
        <f t="shared" si="250"/>
        <v/>
      </c>
      <c r="AA517" s="465" t="str">
        <f t="shared" si="262"/>
        <v>Trùng mã</v>
      </c>
      <c r="AB517" s="466"/>
      <c r="AC517" s="467">
        <f t="shared" si="263"/>
        <v>0</v>
      </c>
      <c r="AD517" s="468" t="str">
        <f t="shared" si="251"/>
        <v/>
      </c>
      <c r="AE517" s="468" t="str">
        <f t="shared" si="252"/>
        <v/>
      </c>
      <c r="AF517" s="469" t="str">
        <f t="shared" si="253"/>
        <v/>
      </c>
      <c r="AG517" s="468" t="str">
        <f t="shared" si="254"/>
        <v/>
      </c>
      <c r="AH517" s="470" t="str">
        <f t="shared" si="264"/>
        <v/>
      </c>
      <c r="AI517" s="471" t="str">
        <f>IF($AB517&lt;&gt;"",VLOOKUP($M517,DMKH!$B$6:$F$1822,3,0),"")</f>
        <v/>
      </c>
      <c r="AJ517" s="472">
        <f t="shared" si="255"/>
        <v>0</v>
      </c>
      <c r="AK517" s="472">
        <f t="shared" si="256"/>
        <v>0</v>
      </c>
      <c r="AL517" s="473">
        <f t="shared" si="265"/>
        <v>0</v>
      </c>
      <c r="AM517" s="473" t="str">
        <f t="shared" si="266"/>
        <v/>
      </c>
      <c r="AN517" s="474" t="str">
        <f t="shared" si="267"/>
        <v/>
      </c>
      <c r="AO517" s="475" t="str">
        <f t="shared" si="268"/>
        <v/>
      </c>
      <c r="AP517" s="475" t="str">
        <f t="shared" si="269"/>
        <v/>
      </c>
      <c r="AQ517" s="475" t="str">
        <f t="shared" si="270"/>
        <v>0-</v>
      </c>
      <c r="AR517" s="475" t="str">
        <f t="shared" si="271"/>
        <v>0-</v>
      </c>
      <c r="AS517" s="475" t="str">
        <f t="shared" si="257"/>
        <v/>
      </c>
      <c r="AT517" s="475" t="str">
        <f t="shared" si="258"/>
        <v/>
      </c>
      <c r="AU517" s="475" t="str">
        <f t="shared" si="272"/>
        <v>0</v>
      </c>
      <c r="AV517" s="475" t="str">
        <f t="shared" si="273"/>
        <v>0</v>
      </c>
      <c r="AW517" s="475" t="str">
        <f t="shared" si="274"/>
        <v>0--</v>
      </c>
    </row>
    <row r="518" spans="1:49">
      <c r="A518" s="452">
        <f t="shared" si="259"/>
        <v>0</v>
      </c>
      <c r="B518" s="476"/>
      <c r="C518" s="476"/>
      <c r="D518" s="463"/>
      <c r="E518" s="463"/>
      <c r="F518" s="455"/>
      <c r="G518" s="456" t="str">
        <f t="array" ref="G518">IF(B518&lt;&gt;"",IF(AND(OR(V518=V517,W518=W517),F518=F517,K518=K517,N518=N517),G517,MAX(IF(B518=B$6:$B517,$G$6:G517))+1),"")</f>
        <v/>
      </c>
      <c r="H518" s="457" t="str">
        <f t="shared" si="260"/>
        <v/>
      </c>
      <c r="I518" s="457" t="str">
        <f t="array" ref="I518">IF(C518&lt;&gt;"",IF(AND(OR(V518=V517,W518=W517),F518=F517,K518=K517,N518=N517),I517,MAX(IF(C518=C$6:$C517,$I$6:I517))+1),"")</f>
        <v/>
      </c>
      <c r="J518" s="457" t="str">
        <f t="shared" si="261"/>
        <v/>
      </c>
      <c r="K518" s="1065"/>
      <c r="L518" s="459" t="str">
        <f>IF($K518&gt;0,VLOOKUP($K518,NV!$B$4:$C$33,2,0),"")</f>
        <v/>
      </c>
      <c r="M518" s="460"/>
      <c r="N518" s="461" t="str">
        <f t="shared" si="247"/>
        <v/>
      </c>
      <c r="O518" s="458"/>
      <c r="P518" s="458"/>
      <c r="Q518" s="461" t="str">
        <f t="shared" si="248"/>
        <v/>
      </c>
      <c r="R518" s="458"/>
      <c r="S518" s="458"/>
      <c r="T518" s="462" t="str">
        <f>IFERROR(INDEX(NX!$L$9:$L$168,MATCH($A518&amp;$P518,NX!$B$9:$B$169,0)),"")</f>
        <v/>
      </c>
      <c r="U518" s="458"/>
      <c r="V518" s="463"/>
      <c r="W518" s="463"/>
      <c r="X518" s="464"/>
      <c r="Y518" s="452" t="str">
        <f t="shared" si="249"/>
        <v/>
      </c>
      <c r="Z518" s="452" t="str">
        <f t="shared" si="250"/>
        <v/>
      </c>
      <c r="AA518" s="465" t="str">
        <f t="shared" si="262"/>
        <v>Trùng mã</v>
      </c>
      <c r="AB518" s="466"/>
      <c r="AC518" s="467">
        <f t="shared" si="263"/>
        <v>0</v>
      </c>
      <c r="AD518" s="468" t="str">
        <f t="shared" si="251"/>
        <v/>
      </c>
      <c r="AE518" s="468" t="str">
        <f t="shared" si="252"/>
        <v/>
      </c>
      <c r="AF518" s="469" t="str">
        <f t="shared" si="253"/>
        <v/>
      </c>
      <c r="AG518" s="468" t="str">
        <f t="shared" si="254"/>
        <v/>
      </c>
      <c r="AH518" s="470" t="str">
        <f t="shared" si="264"/>
        <v/>
      </c>
      <c r="AI518" s="471" t="str">
        <f>IF($AB518&lt;&gt;"",VLOOKUP($M518,DMKH!$B$6:$F$1822,3,0),"")</f>
        <v/>
      </c>
      <c r="AJ518" s="472">
        <f t="shared" si="255"/>
        <v>0</v>
      </c>
      <c r="AK518" s="472">
        <f t="shared" si="256"/>
        <v>0</v>
      </c>
      <c r="AL518" s="473">
        <f t="shared" si="265"/>
        <v>0</v>
      </c>
      <c r="AM518" s="473" t="str">
        <f t="shared" si="266"/>
        <v/>
      </c>
      <c r="AN518" s="474" t="str">
        <f t="shared" si="267"/>
        <v/>
      </c>
      <c r="AO518" s="475" t="str">
        <f t="shared" si="268"/>
        <v/>
      </c>
      <c r="AP518" s="475" t="str">
        <f t="shared" si="269"/>
        <v/>
      </c>
      <c r="AQ518" s="475" t="str">
        <f t="shared" si="270"/>
        <v>0-</v>
      </c>
      <c r="AR518" s="475" t="str">
        <f t="shared" si="271"/>
        <v>0-</v>
      </c>
      <c r="AS518" s="475" t="str">
        <f t="shared" si="257"/>
        <v/>
      </c>
      <c r="AT518" s="475" t="str">
        <f t="shared" si="258"/>
        <v/>
      </c>
      <c r="AU518" s="475" t="str">
        <f t="shared" si="272"/>
        <v>0</v>
      </c>
      <c r="AV518" s="475" t="str">
        <f t="shared" si="273"/>
        <v>0</v>
      </c>
      <c r="AW518" s="475" t="str">
        <f t="shared" si="274"/>
        <v>0--</v>
      </c>
    </row>
    <row r="519" spans="1:49">
      <c r="A519" s="452">
        <f t="shared" si="259"/>
        <v>0</v>
      </c>
      <c r="B519" s="476"/>
      <c r="C519" s="476"/>
      <c r="D519" s="463"/>
      <c r="E519" s="463"/>
      <c r="F519" s="455"/>
      <c r="G519" s="456" t="str">
        <f t="array" ref="G519">IF(B519&lt;&gt;"",IF(AND(OR(V519=V518,W519=W518),F519=F518,K519=K518,N519=N518),G518,MAX(IF(B519=B$6:$B518,$G$6:G518))+1),"")</f>
        <v/>
      </c>
      <c r="H519" s="457" t="str">
        <f t="shared" si="260"/>
        <v/>
      </c>
      <c r="I519" s="457" t="str">
        <f t="array" ref="I519">IF(C519&lt;&gt;"",IF(AND(OR(V519=V518,W519=W518),F519=F518,K519=K518,N519=N518),I518,MAX(IF(C519=C$6:$C518,$I$6:I518))+1),"")</f>
        <v/>
      </c>
      <c r="J519" s="457" t="str">
        <f t="shared" si="261"/>
        <v/>
      </c>
      <c r="K519" s="1065"/>
      <c r="L519" s="459" t="str">
        <f>IF($K519&gt;0,VLOOKUP($K519,NV!$B$4:$C$33,2,0),"")</f>
        <v/>
      </c>
      <c r="M519" s="460"/>
      <c r="N519" s="461" t="str">
        <f t="shared" ref="N519:N532" si="275">IF($M519&gt;0,VLOOKUP($M519,vkhncc,2,0),"")</f>
        <v/>
      </c>
      <c r="O519" s="458"/>
      <c r="P519" s="458"/>
      <c r="Q519" s="461" t="str">
        <f t="shared" ref="Q519:Q532" si="276">IF($P519&gt;0,VLOOKUP($P519,vvt,2,0),"")</f>
        <v/>
      </c>
      <c r="R519" s="458"/>
      <c r="S519" s="458"/>
      <c r="T519" s="462" t="str">
        <f>IFERROR(INDEX(NX!$L$9:$L$168,MATCH($A519&amp;$P519,NX!$B$9:$B$169,0)),"")</f>
        <v/>
      </c>
      <c r="U519" s="458"/>
      <c r="V519" s="463"/>
      <c r="W519" s="463"/>
      <c r="X519" s="464"/>
      <c r="Y519" s="452" t="str">
        <f t="shared" ref="Y519:Y532" si="277">IF($V519="","",IF(ISNA(VLOOKUP($V519,mtk,1,0)),"Không có",VLOOKUP($V519,mtk,1,0)))</f>
        <v/>
      </c>
      <c r="Z519" s="452" t="str">
        <f t="shared" ref="Z519:Z532" si="278">IF($V519="","",IF(ISNA(VLOOKUP($W519,mtk,1,0)),"Không có",VLOOKUP($W519,mtk,1,0)))</f>
        <v/>
      </c>
      <c r="AA519" s="465" t="str">
        <f t="shared" si="262"/>
        <v>Trùng mã</v>
      </c>
      <c r="AB519" s="466"/>
      <c r="AC519" s="467">
        <f t="shared" si="263"/>
        <v>0</v>
      </c>
      <c r="AD519" s="468" t="str">
        <f t="shared" ref="AD519:AD532" si="279">IF($M519="","",VLOOKUP($M519,vkhncc,2,0))</f>
        <v/>
      </c>
      <c r="AE519" s="468" t="str">
        <f t="shared" ref="AE519:AE532" si="280">IF($M519="","",VLOOKUP($M519,vkhncc,4,0))</f>
        <v/>
      </c>
      <c r="AF519" s="469" t="str">
        <f t="shared" ref="AF519:AF532" si="281">IF($AB519&lt;&gt;"",VLOOKUP($M519,vkhncc,7,0),"")</f>
        <v/>
      </c>
      <c r="AG519" s="468" t="str">
        <f t="shared" ref="AG519:AG532" si="282">IF($AB519&lt;&gt;"",VLOOKUP($M519,vkhncc,8,0),"")</f>
        <v/>
      </c>
      <c r="AH519" s="470" t="str">
        <f t="shared" si="264"/>
        <v/>
      </c>
      <c r="AI519" s="471" t="str">
        <f>IF($AB519&lt;&gt;"",VLOOKUP($M519,DMKH!$B$6:$F$1822,3,0),"")</f>
        <v/>
      </c>
      <c r="AJ519" s="472">
        <f t="shared" si="255"/>
        <v>0</v>
      </c>
      <c r="AK519" s="472">
        <f t="shared" si="256"/>
        <v>0</v>
      </c>
      <c r="AL519" s="473">
        <f t="shared" si="265"/>
        <v>0</v>
      </c>
      <c r="AM519" s="473" t="str">
        <f t="shared" si="266"/>
        <v/>
      </c>
      <c r="AN519" s="474" t="str">
        <f t="shared" si="267"/>
        <v/>
      </c>
      <c r="AO519" s="475" t="str">
        <f t="shared" si="268"/>
        <v/>
      </c>
      <c r="AP519" s="475" t="str">
        <f t="shared" si="269"/>
        <v/>
      </c>
      <c r="AQ519" s="475" t="str">
        <f t="shared" si="270"/>
        <v>0-</v>
      </c>
      <c r="AR519" s="475" t="str">
        <f t="shared" si="271"/>
        <v>0-</v>
      </c>
      <c r="AS519" s="475" t="str">
        <f t="shared" si="257"/>
        <v/>
      </c>
      <c r="AT519" s="475" t="str">
        <f t="shared" si="258"/>
        <v/>
      </c>
      <c r="AU519" s="475" t="str">
        <f t="shared" si="272"/>
        <v>0</v>
      </c>
      <c r="AV519" s="475" t="str">
        <f t="shared" si="273"/>
        <v>0</v>
      </c>
      <c r="AW519" s="475" t="str">
        <f t="shared" si="274"/>
        <v>0--</v>
      </c>
    </row>
    <row r="520" spans="1:49">
      <c r="A520" s="452">
        <f t="shared" si="259"/>
        <v>0</v>
      </c>
      <c r="B520" s="476"/>
      <c r="C520" s="476"/>
      <c r="D520" s="463"/>
      <c r="E520" s="463"/>
      <c r="F520" s="455"/>
      <c r="G520" s="456" t="str">
        <f t="array" ref="G520">IF(B520&lt;&gt;"",IF(AND(OR(V520=V519,W520=W519),F520=F519,K520=K519,N520=N519),G519,MAX(IF(B520=B$6:$B519,$G$6:G519))+1),"")</f>
        <v/>
      </c>
      <c r="H520" s="457" t="str">
        <f t="shared" si="260"/>
        <v/>
      </c>
      <c r="I520" s="457" t="str">
        <f t="array" ref="I520">IF(C520&lt;&gt;"",IF(AND(OR(V520=V519,W520=W519),F520=F519,K520=K519,N520=N519),I519,MAX(IF(C520=C$6:$C519,$I$6:I519))+1),"")</f>
        <v/>
      </c>
      <c r="J520" s="457" t="str">
        <f t="shared" si="261"/>
        <v/>
      </c>
      <c r="K520" s="1065"/>
      <c r="L520" s="459" t="str">
        <f>IF($K520&gt;0,VLOOKUP($K520,NV!$B$4:$C$33,2,0),"")</f>
        <v/>
      </c>
      <c r="M520" s="460"/>
      <c r="N520" s="461" t="str">
        <f t="shared" si="275"/>
        <v/>
      </c>
      <c r="O520" s="458"/>
      <c r="P520" s="458"/>
      <c r="Q520" s="461" t="str">
        <f t="shared" si="276"/>
        <v/>
      </c>
      <c r="R520" s="458"/>
      <c r="S520" s="458"/>
      <c r="T520" s="462" t="str">
        <f>IFERROR(INDEX(NX!$L$9:$L$168,MATCH($A520&amp;$P520,NX!$B$9:$B$169,0)),"")</f>
        <v/>
      </c>
      <c r="U520" s="458"/>
      <c r="V520" s="463"/>
      <c r="W520" s="463"/>
      <c r="X520" s="464"/>
      <c r="Y520" s="452" t="str">
        <f t="shared" si="277"/>
        <v/>
      </c>
      <c r="Z520" s="452" t="str">
        <f t="shared" si="278"/>
        <v/>
      </c>
      <c r="AA520" s="465" t="str">
        <f t="shared" si="262"/>
        <v>Trùng mã</v>
      </c>
      <c r="AB520" s="466"/>
      <c r="AC520" s="467">
        <f t="shared" si="263"/>
        <v>0</v>
      </c>
      <c r="AD520" s="468" t="str">
        <f t="shared" si="279"/>
        <v/>
      </c>
      <c r="AE520" s="468" t="str">
        <f t="shared" si="280"/>
        <v/>
      </c>
      <c r="AF520" s="469" t="str">
        <f t="shared" si="281"/>
        <v/>
      </c>
      <c r="AG520" s="468" t="str">
        <f t="shared" si="282"/>
        <v/>
      </c>
      <c r="AH520" s="470" t="str">
        <f t="shared" si="264"/>
        <v/>
      </c>
      <c r="AI520" s="471" t="str">
        <f>IF($AB520&lt;&gt;"",VLOOKUP($M520,DMKH!$B$6:$F$1822,3,0),"")</f>
        <v/>
      </c>
      <c r="AJ520" s="472">
        <f t="shared" ref="AJ520:AJ532" si="283">IF(AND(H520=H521,V520=V521),W521,IF(AND(H520=H521,W520=W521),V521,""))</f>
        <v>0</v>
      </c>
      <c r="AK520" s="472">
        <f t="shared" ref="AK520:AK532" si="284">IF(AND(H520=H521,V520=V521),X521,IF(AND(H520=H521,W520=W521),X521,""))</f>
        <v>0</v>
      </c>
      <c r="AL520" s="473">
        <f t="shared" si="265"/>
        <v>0</v>
      </c>
      <c r="AM520" s="473" t="str">
        <f t="shared" si="266"/>
        <v/>
      </c>
      <c r="AN520" s="474" t="str">
        <f t="shared" si="267"/>
        <v/>
      </c>
      <c r="AO520" s="475" t="str">
        <f t="shared" si="268"/>
        <v/>
      </c>
      <c r="AP520" s="475" t="str">
        <f t="shared" si="269"/>
        <v/>
      </c>
      <c r="AQ520" s="475" t="str">
        <f t="shared" si="270"/>
        <v>0-</v>
      </c>
      <c r="AR520" s="475" t="str">
        <f t="shared" si="271"/>
        <v>0-</v>
      </c>
      <c r="AS520" s="475" t="str">
        <f t="shared" ref="AS520:AS532" si="285">IF(LEFT($J520,1)="n",A520&amp;P520,"")</f>
        <v/>
      </c>
      <c r="AT520" s="475" t="str">
        <f t="shared" ref="AT520:AT532" si="286">IF(LEFT($J520,1)="x",A520&amp;P520,"")</f>
        <v/>
      </c>
      <c r="AU520" s="475" t="str">
        <f t="shared" si="272"/>
        <v>0</v>
      </c>
      <c r="AV520" s="475" t="str">
        <f t="shared" si="273"/>
        <v>0</v>
      </c>
      <c r="AW520" s="475" t="str">
        <f t="shared" si="274"/>
        <v>0--</v>
      </c>
    </row>
    <row r="521" spans="1:49">
      <c r="A521" s="452">
        <f t="shared" si="259"/>
        <v>0</v>
      </c>
      <c r="B521" s="476"/>
      <c r="C521" s="476"/>
      <c r="D521" s="463"/>
      <c r="E521" s="463"/>
      <c r="F521" s="455"/>
      <c r="G521" s="456" t="str">
        <f t="array" ref="G521">IF(B521&lt;&gt;"",IF(AND(OR(V521=V520,W521=W520),F521=F520,K521=K520,N521=N520),G520,MAX(IF(B521=B$6:$B520,$G$6:G520))+1),"")</f>
        <v/>
      </c>
      <c r="H521" s="457" t="str">
        <f t="shared" si="260"/>
        <v/>
      </c>
      <c r="I521" s="457" t="str">
        <f t="array" ref="I521">IF(C521&lt;&gt;"",IF(AND(OR(V521=V520,W521=W520),F521=F520,K521=K520,N521=N520),I520,MAX(IF(C521=C$6:$C520,$I$6:I520))+1),"")</f>
        <v/>
      </c>
      <c r="J521" s="457" t="str">
        <f t="shared" si="261"/>
        <v/>
      </c>
      <c r="K521" s="1065"/>
      <c r="L521" s="459" t="str">
        <f>IF($K521&gt;0,VLOOKUP($K521,NV!$B$4:$C$33,2,0),"")</f>
        <v/>
      </c>
      <c r="M521" s="460"/>
      <c r="N521" s="461" t="str">
        <f t="shared" si="275"/>
        <v/>
      </c>
      <c r="O521" s="458"/>
      <c r="P521" s="458"/>
      <c r="Q521" s="461" t="str">
        <f t="shared" si="276"/>
        <v/>
      </c>
      <c r="R521" s="458"/>
      <c r="S521" s="458"/>
      <c r="T521" s="462" t="str">
        <f>IFERROR(INDEX(NX!$L$9:$L$168,MATCH($A521&amp;$P521,NX!$B$9:$B$169,0)),"")</f>
        <v/>
      </c>
      <c r="U521" s="458"/>
      <c r="V521" s="463"/>
      <c r="W521" s="463"/>
      <c r="X521" s="464"/>
      <c r="Y521" s="452" t="str">
        <f t="shared" si="277"/>
        <v/>
      </c>
      <c r="Z521" s="452" t="str">
        <f t="shared" si="278"/>
        <v/>
      </c>
      <c r="AA521" s="465" t="str">
        <f t="shared" si="262"/>
        <v>Trùng mã</v>
      </c>
      <c r="AB521" s="466"/>
      <c r="AC521" s="467">
        <f t="shared" si="263"/>
        <v>0</v>
      </c>
      <c r="AD521" s="468" t="str">
        <f t="shared" si="279"/>
        <v/>
      </c>
      <c r="AE521" s="468" t="str">
        <f t="shared" si="280"/>
        <v/>
      </c>
      <c r="AF521" s="469" t="str">
        <f t="shared" si="281"/>
        <v/>
      </c>
      <c r="AG521" s="468" t="str">
        <f t="shared" si="282"/>
        <v/>
      </c>
      <c r="AH521" s="470" t="str">
        <f t="shared" si="264"/>
        <v/>
      </c>
      <c r="AI521" s="471" t="str">
        <f>IF($AB521&lt;&gt;"",VLOOKUP($M521,DMKH!$B$6:$F$1822,3,0),"")</f>
        <v/>
      </c>
      <c r="AJ521" s="472">
        <f t="shared" si="283"/>
        <v>0</v>
      </c>
      <c r="AK521" s="472">
        <f t="shared" si="284"/>
        <v>0</v>
      </c>
      <c r="AL521" s="473">
        <f t="shared" si="265"/>
        <v>0</v>
      </c>
      <c r="AM521" s="473" t="str">
        <f t="shared" si="266"/>
        <v/>
      </c>
      <c r="AN521" s="474" t="str">
        <f t="shared" si="267"/>
        <v/>
      </c>
      <c r="AO521" s="475" t="str">
        <f t="shared" si="268"/>
        <v/>
      </c>
      <c r="AP521" s="475" t="str">
        <f t="shared" si="269"/>
        <v/>
      </c>
      <c r="AQ521" s="475" t="str">
        <f t="shared" si="270"/>
        <v>0-</v>
      </c>
      <c r="AR521" s="475" t="str">
        <f t="shared" si="271"/>
        <v>0-</v>
      </c>
      <c r="AS521" s="475" t="str">
        <f t="shared" si="285"/>
        <v/>
      </c>
      <c r="AT521" s="475" t="str">
        <f t="shared" si="286"/>
        <v/>
      </c>
      <c r="AU521" s="475" t="str">
        <f t="shared" si="272"/>
        <v>0</v>
      </c>
      <c r="AV521" s="475" t="str">
        <f t="shared" si="273"/>
        <v>0</v>
      </c>
      <c r="AW521" s="475" t="str">
        <f t="shared" si="274"/>
        <v>0--</v>
      </c>
    </row>
    <row r="522" spans="1:49">
      <c r="A522" s="452">
        <f t="shared" si="259"/>
        <v>0</v>
      </c>
      <c r="B522" s="476"/>
      <c r="C522" s="476"/>
      <c r="D522" s="463"/>
      <c r="E522" s="463"/>
      <c r="F522" s="455"/>
      <c r="G522" s="456" t="str">
        <f t="array" ref="G522">IF(B522&lt;&gt;"",IF(AND(OR(V522=V521,W522=W521),F522=F521,K522=K521,N522=N521),G521,MAX(IF(B522=B$6:$B521,$G$6:G521))+1),"")</f>
        <v/>
      </c>
      <c r="H522" s="457" t="str">
        <f t="shared" si="260"/>
        <v/>
      </c>
      <c r="I522" s="457" t="str">
        <f t="array" ref="I522">IF(C522&lt;&gt;"",IF(AND(OR(V522=V521,W522=W521),F522=F521,K522=K521,N522=N521),I521,MAX(IF(C522=C$6:$C521,$I$6:I521))+1),"")</f>
        <v/>
      </c>
      <c r="J522" s="457" t="str">
        <f t="shared" si="261"/>
        <v/>
      </c>
      <c r="K522" s="1065"/>
      <c r="L522" s="459" t="str">
        <f>IF($K522&gt;0,VLOOKUP($K522,NV!$B$4:$C$33,2,0),"")</f>
        <v/>
      </c>
      <c r="M522" s="460"/>
      <c r="N522" s="461" t="str">
        <f t="shared" si="275"/>
        <v/>
      </c>
      <c r="O522" s="458"/>
      <c r="P522" s="458"/>
      <c r="Q522" s="461" t="str">
        <f t="shared" si="276"/>
        <v/>
      </c>
      <c r="R522" s="458"/>
      <c r="S522" s="458"/>
      <c r="T522" s="462" t="str">
        <f>IFERROR(INDEX(NX!$L$9:$L$168,MATCH($A522&amp;$P522,NX!$B$9:$B$169,0)),"")</f>
        <v/>
      </c>
      <c r="U522" s="458"/>
      <c r="V522" s="463"/>
      <c r="W522" s="463"/>
      <c r="X522" s="464"/>
      <c r="Y522" s="452" t="str">
        <f t="shared" si="277"/>
        <v/>
      </c>
      <c r="Z522" s="452" t="str">
        <f t="shared" si="278"/>
        <v/>
      </c>
      <c r="AA522" s="465" t="str">
        <f t="shared" si="262"/>
        <v>Trùng mã</v>
      </c>
      <c r="AB522" s="466"/>
      <c r="AC522" s="467">
        <f t="shared" si="263"/>
        <v>0</v>
      </c>
      <c r="AD522" s="468" t="str">
        <f t="shared" si="279"/>
        <v/>
      </c>
      <c r="AE522" s="468" t="str">
        <f t="shared" si="280"/>
        <v/>
      </c>
      <c r="AF522" s="469" t="str">
        <f t="shared" si="281"/>
        <v/>
      </c>
      <c r="AG522" s="468" t="str">
        <f t="shared" si="282"/>
        <v/>
      </c>
      <c r="AH522" s="470" t="str">
        <f t="shared" si="264"/>
        <v/>
      </c>
      <c r="AI522" s="471" t="str">
        <f>IF($AB522&lt;&gt;"",VLOOKUP($M522,DMKH!$B$6:$F$1822,3,0),"")</f>
        <v/>
      </c>
      <c r="AJ522" s="472">
        <f t="shared" si="283"/>
        <v>0</v>
      </c>
      <c r="AK522" s="472">
        <f t="shared" si="284"/>
        <v>0</v>
      </c>
      <c r="AL522" s="473">
        <f t="shared" si="265"/>
        <v>0</v>
      </c>
      <c r="AM522" s="473" t="str">
        <f t="shared" si="266"/>
        <v/>
      </c>
      <c r="AN522" s="474" t="str">
        <f t="shared" si="267"/>
        <v/>
      </c>
      <c r="AO522" s="475" t="str">
        <f t="shared" si="268"/>
        <v/>
      </c>
      <c r="AP522" s="475" t="str">
        <f t="shared" si="269"/>
        <v/>
      </c>
      <c r="AQ522" s="475" t="str">
        <f t="shared" si="270"/>
        <v>0-</v>
      </c>
      <c r="AR522" s="475" t="str">
        <f t="shared" si="271"/>
        <v>0-</v>
      </c>
      <c r="AS522" s="475" t="str">
        <f t="shared" si="285"/>
        <v/>
      </c>
      <c r="AT522" s="475" t="str">
        <f t="shared" si="286"/>
        <v/>
      </c>
      <c r="AU522" s="475" t="str">
        <f t="shared" si="272"/>
        <v>0</v>
      </c>
      <c r="AV522" s="475" t="str">
        <f t="shared" si="273"/>
        <v>0</v>
      </c>
      <c r="AW522" s="475" t="str">
        <f t="shared" si="274"/>
        <v>0--</v>
      </c>
    </row>
    <row r="523" spans="1:49">
      <c r="A523" s="452">
        <f t="shared" si="259"/>
        <v>0</v>
      </c>
      <c r="B523" s="476"/>
      <c r="C523" s="476"/>
      <c r="D523" s="463"/>
      <c r="E523" s="463"/>
      <c r="F523" s="455"/>
      <c r="G523" s="456" t="str">
        <f t="array" ref="G523">IF(B523&lt;&gt;"",IF(AND(OR(V523=V522,W523=W522),F523=F522,K523=K522,N523=N522),G522,MAX(IF(B523=B$6:$B522,$G$6:G522))+1),"")</f>
        <v/>
      </c>
      <c r="H523" s="457" t="str">
        <f t="shared" si="260"/>
        <v/>
      </c>
      <c r="I523" s="457" t="str">
        <f t="array" ref="I523">IF(C523&lt;&gt;"",IF(AND(OR(V523=V522,W523=W522),F523=F522,K523=K522,N523=N522),I522,MAX(IF(C523=C$6:$C522,$I$6:I522))+1),"")</f>
        <v/>
      </c>
      <c r="J523" s="457" t="str">
        <f t="shared" si="261"/>
        <v/>
      </c>
      <c r="K523" s="1065"/>
      <c r="L523" s="459" t="str">
        <f>IF($K523&gt;0,VLOOKUP($K523,NV!$B$4:$C$33,2,0),"")</f>
        <v/>
      </c>
      <c r="M523" s="460"/>
      <c r="N523" s="461" t="str">
        <f t="shared" si="275"/>
        <v/>
      </c>
      <c r="O523" s="458"/>
      <c r="P523" s="458"/>
      <c r="Q523" s="461" t="str">
        <f t="shared" si="276"/>
        <v/>
      </c>
      <c r="R523" s="458"/>
      <c r="S523" s="458"/>
      <c r="T523" s="462" t="str">
        <f>IFERROR(INDEX(NX!$L$9:$L$168,MATCH($A523&amp;$P523,NX!$B$9:$B$169,0)),"")</f>
        <v/>
      </c>
      <c r="U523" s="458"/>
      <c r="V523" s="463"/>
      <c r="W523" s="463"/>
      <c r="X523" s="464"/>
      <c r="Y523" s="452" t="str">
        <f t="shared" si="277"/>
        <v/>
      </c>
      <c r="Z523" s="452" t="str">
        <f t="shared" si="278"/>
        <v/>
      </c>
      <c r="AA523" s="465" t="str">
        <f t="shared" si="262"/>
        <v>Trùng mã</v>
      </c>
      <c r="AB523" s="466"/>
      <c r="AC523" s="467">
        <f t="shared" si="263"/>
        <v>0</v>
      </c>
      <c r="AD523" s="468" t="str">
        <f t="shared" si="279"/>
        <v/>
      </c>
      <c r="AE523" s="468" t="str">
        <f t="shared" si="280"/>
        <v/>
      </c>
      <c r="AF523" s="469" t="str">
        <f t="shared" si="281"/>
        <v/>
      </c>
      <c r="AG523" s="468" t="str">
        <f t="shared" si="282"/>
        <v/>
      </c>
      <c r="AH523" s="470" t="str">
        <f t="shared" si="264"/>
        <v/>
      </c>
      <c r="AI523" s="471" t="str">
        <f>IF($AB523&lt;&gt;"",VLOOKUP($M523,DMKH!$B$6:$F$1822,3,0),"")</f>
        <v/>
      </c>
      <c r="AJ523" s="472">
        <f t="shared" si="283"/>
        <v>0</v>
      </c>
      <c r="AK523" s="472">
        <f t="shared" si="284"/>
        <v>0</v>
      </c>
      <c r="AL523" s="473">
        <f t="shared" si="265"/>
        <v>0</v>
      </c>
      <c r="AM523" s="473" t="str">
        <f t="shared" si="266"/>
        <v/>
      </c>
      <c r="AN523" s="474" t="str">
        <f t="shared" si="267"/>
        <v/>
      </c>
      <c r="AO523" s="475" t="str">
        <f t="shared" si="268"/>
        <v/>
      </c>
      <c r="AP523" s="475" t="str">
        <f t="shared" si="269"/>
        <v/>
      </c>
      <c r="AQ523" s="475" t="str">
        <f t="shared" si="270"/>
        <v>0-</v>
      </c>
      <c r="AR523" s="475" t="str">
        <f t="shared" si="271"/>
        <v>0-</v>
      </c>
      <c r="AS523" s="475" t="str">
        <f t="shared" si="285"/>
        <v/>
      </c>
      <c r="AT523" s="475" t="str">
        <f t="shared" si="286"/>
        <v/>
      </c>
      <c r="AU523" s="475" t="str">
        <f t="shared" si="272"/>
        <v>0</v>
      </c>
      <c r="AV523" s="475" t="str">
        <f t="shared" si="273"/>
        <v>0</v>
      </c>
      <c r="AW523" s="475" t="str">
        <f t="shared" si="274"/>
        <v>0--</v>
      </c>
    </row>
    <row r="524" spans="1:49">
      <c r="A524" s="452">
        <f t="shared" si="259"/>
        <v>0</v>
      </c>
      <c r="B524" s="476"/>
      <c r="C524" s="476"/>
      <c r="D524" s="463"/>
      <c r="E524" s="463"/>
      <c r="F524" s="455"/>
      <c r="G524" s="456" t="str">
        <f t="array" ref="G524">IF(B524&lt;&gt;"",IF(AND(OR(V524=V523,W524=W523),F524=F523,K524=K523,N524=N523),G523,MAX(IF(B524=B$6:$B523,$G$6:G523))+1),"")</f>
        <v/>
      </c>
      <c r="H524" s="457" t="str">
        <f t="shared" si="260"/>
        <v/>
      </c>
      <c r="I524" s="457" t="str">
        <f t="array" ref="I524">IF(C524&lt;&gt;"",IF(AND(OR(V524=V523,W524=W523),F524=F523,K524=K523,N524=N523),I523,MAX(IF(C524=C$6:$C523,$I$6:I523))+1),"")</f>
        <v/>
      </c>
      <c r="J524" s="457" t="str">
        <f t="shared" si="261"/>
        <v/>
      </c>
      <c r="K524" s="1065"/>
      <c r="L524" s="459" t="str">
        <f>IF($K524&gt;0,VLOOKUP($K524,NV!$B$4:$C$33,2,0),"")</f>
        <v/>
      </c>
      <c r="M524" s="460"/>
      <c r="N524" s="461" t="str">
        <f t="shared" si="275"/>
        <v/>
      </c>
      <c r="O524" s="458"/>
      <c r="P524" s="458"/>
      <c r="Q524" s="461" t="str">
        <f t="shared" si="276"/>
        <v/>
      </c>
      <c r="R524" s="458"/>
      <c r="S524" s="458"/>
      <c r="T524" s="462" t="str">
        <f>IFERROR(INDEX(NX!$L$9:$L$168,MATCH($A524&amp;$P524,NX!$B$9:$B$169,0)),"")</f>
        <v/>
      </c>
      <c r="U524" s="458"/>
      <c r="V524" s="463"/>
      <c r="W524" s="463"/>
      <c r="X524" s="464"/>
      <c r="Y524" s="452" t="str">
        <f t="shared" si="277"/>
        <v/>
      </c>
      <c r="Z524" s="452" t="str">
        <f t="shared" si="278"/>
        <v/>
      </c>
      <c r="AA524" s="465" t="str">
        <f t="shared" si="262"/>
        <v>Trùng mã</v>
      </c>
      <c r="AB524" s="466"/>
      <c r="AC524" s="467">
        <f t="shared" si="263"/>
        <v>0</v>
      </c>
      <c r="AD524" s="468" t="str">
        <f t="shared" si="279"/>
        <v/>
      </c>
      <c r="AE524" s="468" t="str">
        <f t="shared" si="280"/>
        <v/>
      </c>
      <c r="AF524" s="469" t="str">
        <f t="shared" si="281"/>
        <v/>
      </c>
      <c r="AG524" s="468" t="str">
        <f t="shared" si="282"/>
        <v/>
      </c>
      <c r="AH524" s="470" t="str">
        <f t="shared" si="264"/>
        <v/>
      </c>
      <c r="AI524" s="471" t="str">
        <f>IF($AB524&lt;&gt;"",VLOOKUP($M524,DMKH!$B$6:$F$1822,3,0),"")</f>
        <v/>
      </c>
      <c r="AJ524" s="472">
        <f t="shared" si="283"/>
        <v>0</v>
      </c>
      <c r="AK524" s="472">
        <f t="shared" si="284"/>
        <v>0</v>
      </c>
      <c r="AL524" s="473">
        <f t="shared" si="265"/>
        <v>0</v>
      </c>
      <c r="AM524" s="473" t="str">
        <f t="shared" si="266"/>
        <v/>
      </c>
      <c r="AN524" s="474" t="str">
        <f t="shared" si="267"/>
        <v/>
      </c>
      <c r="AO524" s="475" t="str">
        <f t="shared" si="268"/>
        <v/>
      </c>
      <c r="AP524" s="475" t="str">
        <f t="shared" si="269"/>
        <v/>
      </c>
      <c r="AQ524" s="475" t="str">
        <f t="shared" si="270"/>
        <v>0-</v>
      </c>
      <c r="AR524" s="475" t="str">
        <f t="shared" si="271"/>
        <v>0-</v>
      </c>
      <c r="AS524" s="475" t="str">
        <f t="shared" si="285"/>
        <v/>
      </c>
      <c r="AT524" s="475" t="str">
        <f t="shared" si="286"/>
        <v/>
      </c>
      <c r="AU524" s="475" t="str">
        <f t="shared" si="272"/>
        <v>0</v>
      </c>
      <c r="AV524" s="475" t="str">
        <f t="shared" si="273"/>
        <v>0</v>
      </c>
      <c r="AW524" s="475" t="str">
        <f t="shared" si="274"/>
        <v>0--</v>
      </c>
    </row>
    <row r="525" spans="1:49">
      <c r="A525" s="452">
        <f t="shared" si="259"/>
        <v>0</v>
      </c>
      <c r="B525" s="476"/>
      <c r="C525" s="476"/>
      <c r="D525" s="463"/>
      <c r="E525" s="463"/>
      <c r="F525" s="455"/>
      <c r="G525" s="456" t="str">
        <f t="array" ref="G525">IF(B525&lt;&gt;"",IF(AND(OR(V525=V524,W525=W524),F525=F524,K525=K524,N525=N524),G524,MAX(IF(B525=B$6:$B524,$G$6:G524))+1),"")</f>
        <v/>
      </c>
      <c r="H525" s="457" t="str">
        <f t="shared" si="260"/>
        <v/>
      </c>
      <c r="I525" s="457" t="str">
        <f t="array" ref="I525">IF(C525&lt;&gt;"",IF(AND(OR(V525=V524,W525=W524),F525=F524,K525=K524,N525=N524),I524,MAX(IF(C525=C$6:$C524,$I$6:I524))+1),"")</f>
        <v/>
      </c>
      <c r="J525" s="457" t="str">
        <f t="shared" si="261"/>
        <v/>
      </c>
      <c r="K525" s="1065"/>
      <c r="L525" s="459" t="str">
        <f>IF($K525&gt;0,VLOOKUP($K525,NV!$B$4:$C$33,2,0),"")</f>
        <v/>
      </c>
      <c r="M525" s="460"/>
      <c r="N525" s="461" t="str">
        <f t="shared" si="275"/>
        <v/>
      </c>
      <c r="O525" s="458"/>
      <c r="P525" s="458"/>
      <c r="Q525" s="461" t="str">
        <f t="shared" si="276"/>
        <v/>
      </c>
      <c r="R525" s="458"/>
      <c r="S525" s="458"/>
      <c r="T525" s="462" t="str">
        <f>IFERROR(INDEX(NX!$L$9:$L$168,MATCH($A525&amp;$P525,NX!$B$9:$B$169,0)),"")</f>
        <v/>
      </c>
      <c r="U525" s="458"/>
      <c r="V525" s="463"/>
      <c r="W525" s="463"/>
      <c r="X525" s="464"/>
      <c r="Y525" s="452" t="str">
        <f t="shared" si="277"/>
        <v/>
      </c>
      <c r="Z525" s="452" t="str">
        <f t="shared" si="278"/>
        <v/>
      </c>
      <c r="AA525" s="465" t="str">
        <f t="shared" si="262"/>
        <v>Trùng mã</v>
      </c>
      <c r="AB525" s="466"/>
      <c r="AC525" s="467">
        <f t="shared" si="263"/>
        <v>0</v>
      </c>
      <c r="AD525" s="468" t="str">
        <f t="shared" si="279"/>
        <v/>
      </c>
      <c r="AE525" s="468" t="str">
        <f t="shared" si="280"/>
        <v/>
      </c>
      <c r="AF525" s="469" t="str">
        <f t="shared" si="281"/>
        <v/>
      </c>
      <c r="AG525" s="468" t="str">
        <f t="shared" si="282"/>
        <v/>
      </c>
      <c r="AH525" s="470" t="str">
        <f t="shared" si="264"/>
        <v/>
      </c>
      <c r="AI525" s="471" t="str">
        <f>IF($AB525&lt;&gt;"",VLOOKUP($M525,DMKH!$B$6:$F$1822,3,0),"")</f>
        <v/>
      </c>
      <c r="AJ525" s="472">
        <f t="shared" si="283"/>
        <v>0</v>
      </c>
      <c r="AK525" s="472">
        <f t="shared" si="284"/>
        <v>0</v>
      </c>
      <c r="AL525" s="473">
        <f t="shared" si="265"/>
        <v>0</v>
      </c>
      <c r="AM525" s="473" t="str">
        <f t="shared" si="266"/>
        <v/>
      </c>
      <c r="AN525" s="474" t="str">
        <f t="shared" si="267"/>
        <v/>
      </c>
      <c r="AO525" s="475" t="str">
        <f t="shared" si="268"/>
        <v/>
      </c>
      <c r="AP525" s="475" t="str">
        <f t="shared" si="269"/>
        <v/>
      </c>
      <c r="AQ525" s="475" t="str">
        <f t="shared" si="270"/>
        <v>0-</v>
      </c>
      <c r="AR525" s="475" t="str">
        <f t="shared" si="271"/>
        <v>0-</v>
      </c>
      <c r="AS525" s="475" t="str">
        <f t="shared" si="285"/>
        <v/>
      </c>
      <c r="AT525" s="475" t="str">
        <f t="shared" si="286"/>
        <v/>
      </c>
      <c r="AU525" s="475" t="str">
        <f t="shared" si="272"/>
        <v>0</v>
      </c>
      <c r="AV525" s="475" t="str">
        <f t="shared" si="273"/>
        <v>0</v>
      </c>
      <c r="AW525" s="475" t="str">
        <f t="shared" si="274"/>
        <v>0--</v>
      </c>
    </row>
    <row r="526" spans="1:49">
      <c r="A526" s="452">
        <f t="shared" si="259"/>
        <v>0</v>
      </c>
      <c r="B526" s="476"/>
      <c r="C526" s="476"/>
      <c r="D526" s="463"/>
      <c r="E526" s="463"/>
      <c r="F526" s="455"/>
      <c r="G526" s="456" t="str">
        <f t="array" ref="G526">IF(B526&lt;&gt;"",IF(AND(OR(V526=V525,W526=W525),F526=F525,K526=K525,N526=N525),G525,MAX(IF(B526=B$6:$B525,$G$6:G525))+1),"")</f>
        <v/>
      </c>
      <c r="H526" s="457" t="str">
        <f t="shared" si="260"/>
        <v/>
      </c>
      <c r="I526" s="457" t="str">
        <f t="array" ref="I526">IF(C526&lt;&gt;"",IF(AND(OR(V526=V525,W526=W525),F526=F525,K526=K525,N526=N525),I525,MAX(IF(C526=C$6:$C525,$I$6:I525))+1),"")</f>
        <v/>
      </c>
      <c r="J526" s="457" t="str">
        <f t="shared" si="261"/>
        <v/>
      </c>
      <c r="K526" s="1065"/>
      <c r="L526" s="459" t="str">
        <f>IF($K526&gt;0,VLOOKUP($K526,NV!$B$4:$C$33,2,0),"")</f>
        <v/>
      </c>
      <c r="M526" s="460"/>
      <c r="N526" s="461" t="str">
        <f t="shared" si="275"/>
        <v/>
      </c>
      <c r="O526" s="458"/>
      <c r="P526" s="458"/>
      <c r="Q526" s="461" t="str">
        <f t="shared" si="276"/>
        <v/>
      </c>
      <c r="R526" s="458"/>
      <c r="S526" s="458"/>
      <c r="T526" s="462" t="str">
        <f>IFERROR(INDEX(NX!$L$9:$L$168,MATCH($A526&amp;$P526,NX!$B$9:$B$169,0)),"")</f>
        <v/>
      </c>
      <c r="U526" s="458"/>
      <c r="V526" s="463"/>
      <c r="W526" s="463"/>
      <c r="X526" s="464"/>
      <c r="Y526" s="452" t="str">
        <f t="shared" si="277"/>
        <v/>
      </c>
      <c r="Z526" s="452" t="str">
        <f t="shared" si="278"/>
        <v/>
      </c>
      <c r="AA526" s="465" t="str">
        <f t="shared" si="262"/>
        <v>Trùng mã</v>
      </c>
      <c r="AB526" s="466"/>
      <c r="AC526" s="467">
        <f t="shared" si="263"/>
        <v>0</v>
      </c>
      <c r="AD526" s="468" t="str">
        <f t="shared" si="279"/>
        <v/>
      </c>
      <c r="AE526" s="468" t="str">
        <f t="shared" si="280"/>
        <v/>
      </c>
      <c r="AF526" s="469" t="str">
        <f t="shared" si="281"/>
        <v/>
      </c>
      <c r="AG526" s="468" t="str">
        <f t="shared" si="282"/>
        <v/>
      </c>
      <c r="AH526" s="470" t="str">
        <f t="shared" si="264"/>
        <v/>
      </c>
      <c r="AI526" s="471" t="str">
        <f>IF($AB526&lt;&gt;"",VLOOKUP($M526,DMKH!$B$6:$F$1822,3,0),"")</f>
        <v/>
      </c>
      <c r="AJ526" s="472">
        <f t="shared" si="283"/>
        <v>0</v>
      </c>
      <c r="AK526" s="472">
        <f t="shared" si="284"/>
        <v>0</v>
      </c>
      <c r="AL526" s="473">
        <f t="shared" si="265"/>
        <v>0</v>
      </c>
      <c r="AM526" s="473" t="str">
        <f t="shared" si="266"/>
        <v/>
      </c>
      <c r="AN526" s="474" t="str">
        <f t="shared" si="267"/>
        <v/>
      </c>
      <c r="AO526" s="475" t="str">
        <f t="shared" si="268"/>
        <v/>
      </c>
      <c r="AP526" s="475" t="str">
        <f t="shared" si="269"/>
        <v/>
      </c>
      <c r="AQ526" s="475" t="str">
        <f t="shared" si="270"/>
        <v>0-</v>
      </c>
      <c r="AR526" s="475" t="str">
        <f t="shared" si="271"/>
        <v>0-</v>
      </c>
      <c r="AS526" s="475" t="str">
        <f t="shared" si="285"/>
        <v/>
      </c>
      <c r="AT526" s="475" t="str">
        <f t="shared" si="286"/>
        <v/>
      </c>
      <c r="AU526" s="475" t="str">
        <f t="shared" si="272"/>
        <v>0</v>
      </c>
      <c r="AV526" s="475" t="str">
        <f t="shared" si="273"/>
        <v>0</v>
      </c>
      <c r="AW526" s="475" t="str">
        <f t="shared" si="274"/>
        <v>0--</v>
      </c>
    </row>
    <row r="527" spans="1:49">
      <c r="A527" s="452">
        <f t="shared" si="259"/>
        <v>0</v>
      </c>
      <c r="B527" s="476"/>
      <c r="C527" s="476"/>
      <c r="D527" s="463"/>
      <c r="E527" s="463"/>
      <c r="F527" s="455"/>
      <c r="G527" s="456" t="str">
        <f t="array" ref="G527">IF(B527&lt;&gt;"",IF(AND(OR(V527=V526,W527=W526),F527=F526,K527=K526,N527=N526),G526,MAX(IF(B527=B$6:$B526,$G$6:G526))+1),"")</f>
        <v/>
      </c>
      <c r="H527" s="457" t="str">
        <f t="shared" si="260"/>
        <v/>
      </c>
      <c r="I527" s="457" t="str">
        <f t="array" ref="I527">IF(C527&lt;&gt;"",IF(AND(OR(V527=V526,W527=W526),F527=F526,K527=K526,N527=N526),I526,MAX(IF(C527=C$6:$C526,$I$6:I526))+1),"")</f>
        <v/>
      </c>
      <c r="J527" s="457" t="str">
        <f t="shared" si="261"/>
        <v/>
      </c>
      <c r="K527" s="1065"/>
      <c r="L527" s="459" t="str">
        <f>IF($K527&gt;0,VLOOKUP($K527,NV!$B$4:$C$33,2,0),"")</f>
        <v/>
      </c>
      <c r="M527" s="460"/>
      <c r="N527" s="461" t="str">
        <f t="shared" si="275"/>
        <v/>
      </c>
      <c r="O527" s="458"/>
      <c r="P527" s="458"/>
      <c r="Q527" s="461" t="str">
        <f t="shared" si="276"/>
        <v/>
      </c>
      <c r="R527" s="458"/>
      <c r="S527" s="458"/>
      <c r="T527" s="462" t="str">
        <f>IFERROR(INDEX(NX!$L$9:$L$168,MATCH($A527&amp;$P527,NX!$B$9:$B$169,0)),"")</f>
        <v/>
      </c>
      <c r="U527" s="458"/>
      <c r="V527" s="463"/>
      <c r="W527" s="463"/>
      <c r="X527" s="464"/>
      <c r="Y527" s="452" t="str">
        <f t="shared" si="277"/>
        <v/>
      </c>
      <c r="Z527" s="452" t="str">
        <f t="shared" si="278"/>
        <v/>
      </c>
      <c r="AA527" s="465" t="str">
        <f t="shared" si="262"/>
        <v>Trùng mã</v>
      </c>
      <c r="AB527" s="466"/>
      <c r="AC527" s="467">
        <f t="shared" si="263"/>
        <v>0</v>
      </c>
      <c r="AD527" s="468" t="str">
        <f t="shared" si="279"/>
        <v/>
      </c>
      <c r="AE527" s="468" t="str">
        <f t="shared" si="280"/>
        <v/>
      </c>
      <c r="AF527" s="469" t="str">
        <f t="shared" si="281"/>
        <v/>
      </c>
      <c r="AG527" s="468" t="str">
        <f t="shared" si="282"/>
        <v/>
      </c>
      <c r="AH527" s="470" t="str">
        <f t="shared" si="264"/>
        <v/>
      </c>
      <c r="AI527" s="471" t="str">
        <f>IF($AB527&lt;&gt;"",VLOOKUP($M527,DMKH!$B$6:$F$1822,3,0),"")</f>
        <v/>
      </c>
      <c r="AJ527" s="472">
        <f t="shared" si="283"/>
        <v>0</v>
      </c>
      <c r="AK527" s="472">
        <f t="shared" si="284"/>
        <v>0</v>
      </c>
      <c r="AL527" s="473">
        <f t="shared" si="265"/>
        <v>0</v>
      </c>
      <c r="AM527" s="473" t="str">
        <f t="shared" si="266"/>
        <v/>
      </c>
      <c r="AN527" s="474" t="str">
        <f t="shared" si="267"/>
        <v/>
      </c>
      <c r="AO527" s="475" t="str">
        <f t="shared" si="268"/>
        <v/>
      </c>
      <c r="AP527" s="475" t="str">
        <f t="shared" si="269"/>
        <v/>
      </c>
      <c r="AQ527" s="475" t="str">
        <f t="shared" si="270"/>
        <v>0-</v>
      </c>
      <c r="AR527" s="475" t="str">
        <f t="shared" si="271"/>
        <v>0-</v>
      </c>
      <c r="AS527" s="475" t="str">
        <f t="shared" si="285"/>
        <v/>
      </c>
      <c r="AT527" s="475" t="str">
        <f t="shared" si="286"/>
        <v/>
      </c>
      <c r="AU527" s="475" t="str">
        <f t="shared" si="272"/>
        <v>0</v>
      </c>
      <c r="AV527" s="475" t="str">
        <f t="shared" si="273"/>
        <v>0</v>
      </c>
      <c r="AW527" s="475" t="str">
        <f t="shared" si="274"/>
        <v>0--</v>
      </c>
    </row>
    <row r="528" spans="1:49">
      <c r="A528" s="452">
        <f t="shared" si="259"/>
        <v>0</v>
      </c>
      <c r="B528" s="476"/>
      <c r="C528" s="476"/>
      <c r="D528" s="463"/>
      <c r="E528" s="463"/>
      <c r="F528" s="455"/>
      <c r="G528" s="456" t="str">
        <f t="array" ref="G528">IF(B528&lt;&gt;"",IF(AND(OR(V528=V527,W528=W527),F528=F527,K528=K527,N528=N527),G527,MAX(IF(B528=B$6:$B527,$G$6:G527))+1),"")</f>
        <v/>
      </c>
      <c r="H528" s="457" t="str">
        <f t="shared" si="260"/>
        <v/>
      </c>
      <c r="I528" s="457" t="str">
        <f t="array" ref="I528">IF(C528&lt;&gt;"",IF(AND(OR(V528=V527,W528=W527),F528=F527,K528=K527,N528=N527),I527,MAX(IF(C528=C$6:$C527,$I$6:I527))+1),"")</f>
        <v/>
      </c>
      <c r="J528" s="457" t="str">
        <f t="shared" si="261"/>
        <v/>
      </c>
      <c r="K528" s="1065"/>
      <c r="L528" s="459" t="str">
        <f>IF($K528&gt;0,VLOOKUP($K528,NV!$B$4:$C$33,2,0),"")</f>
        <v/>
      </c>
      <c r="M528" s="460"/>
      <c r="N528" s="461" t="str">
        <f t="shared" si="275"/>
        <v/>
      </c>
      <c r="O528" s="458"/>
      <c r="P528" s="458"/>
      <c r="Q528" s="461" t="str">
        <f t="shared" si="276"/>
        <v/>
      </c>
      <c r="R528" s="458"/>
      <c r="S528" s="458"/>
      <c r="T528" s="462" t="str">
        <f>IFERROR(INDEX(NX!$L$9:$L$168,MATCH($A528&amp;$P528,NX!$B$9:$B$169,0)),"")</f>
        <v/>
      </c>
      <c r="U528" s="458"/>
      <c r="V528" s="463"/>
      <c r="W528" s="463"/>
      <c r="X528" s="464"/>
      <c r="Y528" s="452" t="str">
        <f t="shared" si="277"/>
        <v/>
      </c>
      <c r="Z528" s="452" t="str">
        <f t="shared" si="278"/>
        <v/>
      </c>
      <c r="AA528" s="465" t="str">
        <f t="shared" si="262"/>
        <v>Trùng mã</v>
      </c>
      <c r="AB528" s="466"/>
      <c r="AC528" s="467">
        <f t="shared" si="263"/>
        <v>0</v>
      </c>
      <c r="AD528" s="468" t="str">
        <f t="shared" si="279"/>
        <v/>
      </c>
      <c r="AE528" s="468" t="str">
        <f t="shared" si="280"/>
        <v/>
      </c>
      <c r="AF528" s="469" t="str">
        <f t="shared" si="281"/>
        <v/>
      </c>
      <c r="AG528" s="468" t="str">
        <f t="shared" si="282"/>
        <v/>
      </c>
      <c r="AH528" s="470" t="str">
        <f t="shared" si="264"/>
        <v/>
      </c>
      <c r="AI528" s="471" t="str">
        <f>IF($AB528&lt;&gt;"",VLOOKUP($M528,DMKH!$B$6:$F$1822,3,0),"")</f>
        <v/>
      </c>
      <c r="AJ528" s="472">
        <f t="shared" si="283"/>
        <v>0</v>
      </c>
      <c r="AK528" s="472">
        <f t="shared" si="284"/>
        <v>0</v>
      </c>
      <c r="AL528" s="473">
        <f t="shared" si="265"/>
        <v>0</v>
      </c>
      <c r="AM528" s="473" t="str">
        <f t="shared" si="266"/>
        <v/>
      </c>
      <c r="AN528" s="474" t="str">
        <f t="shared" si="267"/>
        <v/>
      </c>
      <c r="AO528" s="475" t="str">
        <f t="shared" si="268"/>
        <v/>
      </c>
      <c r="AP528" s="475" t="str">
        <f t="shared" si="269"/>
        <v/>
      </c>
      <c r="AQ528" s="475" t="str">
        <f t="shared" si="270"/>
        <v>0-</v>
      </c>
      <c r="AR528" s="475" t="str">
        <f t="shared" si="271"/>
        <v>0-</v>
      </c>
      <c r="AS528" s="475" t="str">
        <f t="shared" si="285"/>
        <v/>
      </c>
      <c r="AT528" s="475" t="str">
        <f t="shared" si="286"/>
        <v/>
      </c>
      <c r="AU528" s="475" t="str">
        <f t="shared" si="272"/>
        <v>0</v>
      </c>
      <c r="AV528" s="475" t="str">
        <f t="shared" si="273"/>
        <v>0</v>
      </c>
      <c r="AW528" s="475" t="str">
        <f t="shared" si="274"/>
        <v>0--</v>
      </c>
    </row>
    <row r="529" spans="1:49">
      <c r="A529" s="452">
        <f t="shared" si="259"/>
        <v>0</v>
      </c>
      <c r="B529" s="476"/>
      <c r="C529" s="476"/>
      <c r="D529" s="463"/>
      <c r="E529" s="463"/>
      <c r="F529" s="455"/>
      <c r="G529" s="456" t="str">
        <f t="array" ref="G529">IF(B529&lt;&gt;"",IF(AND(OR(V529=V528,W529=W528),F529=F528,K529=K528,N529=N528),G528,MAX(IF(B529=B$6:$B528,$G$6:G528))+1),"")</f>
        <v/>
      </c>
      <c r="H529" s="457" t="str">
        <f t="shared" si="260"/>
        <v/>
      </c>
      <c r="I529" s="457" t="str">
        <f t="array" ref="I529">IF(C529&lt;&gt;"",IF(AND(OR(V529=V528,W529=W528),F529=F528,K529=K528,N529=N528),I528,MAX(IF(C529=C$6:$C528,$I$6:I528))+1),"")</f>
        <v/>
      </c>
      <c r="J529" s="457" t="str">
        <f t="shared" si="261"/>
        <v/>
      </c>
      <c r="K529" s="1065"/>
      <c r="L529" s="459" t="str">
        <f>IF($K529&gt;0,VLOOKUP($K529,NV!$B$4:$C$33,2,0),"")</f>
        <v/>
      </c>
      <c r="M529" s="460"/>
      <c r="N529" s="461" t="str">
        <f t="shared" si="275"/>
        <v/>
      </c>
      <c r="O529" s="458"/>
      <c r="P529" s="458"/>
      <c r="Q529" s="461" t="str">
        <f t="shared" si="276"/>
        <v/>
      </c>
      <c r="R529" s="458"/>
      <c r="S529" s="458"/>
      <c r="T529" s="462" t="str">
        <f>IFERROR(INDEX(NX!$L$9:$L$168,MATCH($A529&amp;$P529,NX!$B$9:$B$169,0)),"")</f>
        <v/>
      </c>
      <c r="U529" s="458"/>
      <c r="V529" s="463"/>
      <c r="W529" s="463"/>
      <c r="X529" s="464"/>
      <c r="Y529" s="452" t="str">
        <f t="shared" si="277"/>
        <v/>
      </c>
      <c r="Z529" s="452" t="str">
        <f t="shared" si="278"/>
        <v/>
      </c>
      <c r="AA529" s="465" t="str">
        <f t="shared" si="262"/>
        <v>Trùng mã</v>
      </c>
      <c r="AB529" s="466"/>
      <c r="AC529" s="467">
        <f t="shared" si="263"/>
        <v>0</v>
      </c>
      <c r="AD529" s="468" t="str">
        <f t="shared" si="279"/>
        <v/>
      </c>
      <c r="AE529" s="468" t="str">
        <f t="shared" si="280"/>
        <v/>
      </c>
      <c r="AF529" s="469" t="str">
        <f t="shared" si="281"/>
        <v/>
      </c>
      <c r="AG529" s="468" t="str">
        <f t="shared" si="282"/>
        <v/>
      </c>
      <c r="AH529" s="470" t="str">
        <f t="shared" si="264"/>
        <v/>
      </c>
      <c r="AI529" s="471" t="str">
        <f>IF($AB529&lt;&gt;"",VLOOKUP($M529,DMKH!$B$6:$F$1822,3,0),"")</f>
        <v/>
      </c>
      <c r="AJ529" s="472">
        <f t="shared" si="283"/>
        <v>0</v>
      </c>
      <c r="AK529" s="472">
        <f t="shared" si="284"/>
        <v>0</v>
      </c>
      <c r="AL529" s="473">
        <f t="shared" si="265"/>
        <v>0</v>
      </c>
      <c r="AM529" s="473" t="str">
        <f t="shared" si="266"/>
        <v/>
      </c>
      <c r="AN529" s="474" t="str">
        <f t="shared" si="267"/>
        <v/>
      </c>
      <c r="AO529" s="475" t="str">
        <f t="shared" si="268"/>
        <v/>
      </c>
      <c r="AP529" s="475" t="str">
        <f t="shared" si="269"/>
        <v/>
      </c>
      <c r="AQ529" s="475" t="str">
        <f t="shared" si="270"/>
        <v>0-</v>
      </c>
      <c r="AR529" s="475" t="str">
        <f t="shared" si="271"/>
        <v>0-</v>
      </c>
      <c r="AS529" s="475" t="str">
        <f t="shared" si="285"/>
        <v/>
      </c>
      <c r="AT529" s="475" t="str">
        <f t="shared" si="286"/>
        <v/>
      </c>
      <c r="AU529" s="475" t="str">
        <f t="shared" si="272"/>
        <v>0</v>
      </c>
      <c r="AV529" s="475" t="str">
        <f t="shared" si="273"/>
        <v>0</v>
      </c>
      <c r="AW529" s="475" t="str">
        <f t="shared" si="274"/>
        <v>0--</v>
      </c>
    </row>
    <row r="530" spans="1:49">
      <c r="A530" s="452">
        <f t="shared" si="259"/>
        <v>0</v>
      </c>
      <c r="B530" s="476"/>
      <c r="C530" s="476"/>
      <c r="D530" s="463"/>
      <c r="E530" s="463"/>
      <c r="F530" s="455"/>
      <c r="G530" s="456" t="str">
        <f t="array" ref="G530">IF(B530&lt;&gt;"",IF(AND(OR(V530=V529,W530=W529),F530=F529,K530=K529,N530=N529),G529,MAX(IF(B530=B$6:$B529,$G$6:G529))+1),"")</f>
        <v/>
      </c>
      <c r="H530" s="457" t="str">
        <f t="shared" si="260"/>
        <v/>
      </c>
      <c r="I530" s="457" t="str">
        <f t="array" ref="I530">IF(C530&lt;&gt;"",IF(AND(OR(V530=V529,W530=W529),F530=F529,K530=K529,N530=N529),I529,MAX(IF(C530=C$6:$C529,$I$6:I529))+1),"")</f>
        <v/>
      </c>
      <c r="J530" s="457" t="str">
        <f t="shared" si="261"/>
        <v/>
      </c>
      <c r="K530" s="1065"/>
      <c r="L530" s="459" t="str">
        <f>IF($K530&gt;0,VLOOKUP($K530,NV!$B$4:$C$33,2,0),"")</f>
        <v/>
      </c>
      <c r="M530" s="460"/>
      <c r="N530" s="461" t="str">
        <f t="shared" si="275"/>
        <v/>
      </c>
      <c r="O530" s="458"/>
      <c r="P530" s="458"/>
      <c r="Q530" s="461" t="str">
        <f t="shared" si="276"/>
        <v/>
      </c>
      <c r="R530" s="458"/>
      <c r="S530" s="458"/>
      <c r="T530" s="462" t="str">
        <f>IFERROR(INDEX(NX!$L$9:$L$168,MATCH($A530&amp;$P530,NX!$B$9:$B$169,0)),"")</f>
        <v/>
      </c>
      <c r="U530" s="458"/>
      <c r="V530" s="463"/>
      <c r="W530" s="463"/>
      <c r="X530" s="464"/>
      <c r="Y530" s="452" t="str">
        <f t="shared" si="277"/>
        <v/>
      </c>
      <c r="Z530" s="452" t="str">
        <f t="shared" si="278"/>
        <v/>
      </c>
      <c r="AA530" s="465" t="str">
        <f t="shared" si="262"/>
        <v>Trùng mã</v>
      </c>
      <c r="AB530" s="466"/>
      <c r="AC530" s="467">
        <f t="shared" si="263"/>
        <v>0</v>
      </c>
      <c r="AD530" s="468" t="str">
        <f t="shared" si="279"/>
        <v/>
      </c>
      <c r="AE530" s="468" t="str">
        <f t="shared" si="280"/>
        <v/>
      </c>
      <c r="AF530" s="469" t="str">
        <f t="shared" si="281"/>
        <v/>
      </c>
      <c r="AG530" s="468" t="str">
        <f t="shared" si="282"/>
        <v/>
      </c>
      <c r="AH530" s="470" t="str">
        <f t="shared" si="264"/>
        <v/>
      </c>
      <c r="AI530" s="471" t="str">
        <f>IF($AB530&lt;&gt;"",VLOOKUP($M530,DMKH!$B$6:$F$1822,3,0),"")</f>
        <v/>
      </c>
      <c r="AJ530" s="472">
        <f t="shared" si="283"/>
        <v>0</v>
      </c>
      <c r="AK530" s="472">
        <f t="shared" si="284"/>
        <v>0</v>
      </c>
      <c r="AL530" s="473">
        <f t="shared" si="265"/>
        <v>0</v>
      </c>
      <c r="AM530" s="473" t="str">
        <f t="shared" si="266"/>
        <v/>
      </c>
      <c r="AN530" s="474" t="str">
        <f t="shared" si="267"/>
        <v/>
      </c>
      <c r="AO530" s="475" t="str">
        <f t="shared" si="268"/>
        <v/>
      </c>
      <c r="AP530" s="475" t="str">
        <f t="shared" si="269"/>
        <v/>
      </c>
      <c r="AQ530" s="475" t="str">
        <f t="shared" si="270"/>
        <v>0-</v>
      </c>
      <c r="AR530" s="475" t="str">
        <f t="shared" si="271"/>
        <v>0-</v>
      </c>
      <c r="AS530" s="475" t="str">
        <f t="shared" si="285"/>
        <v/>
      </c>
      <c r="AT530" s="475" t="str">
        <f t="shared" si="286"/>
        <v/>
      </c>
      <c r="AU530" s="475" t="str">
        <f t="shared" si="272"/>
        <v>0</v>
      </c>
      <c r="AV530" s="475" t="str">
        <f t="shared" si="273"/>
        <v>0</v>
      </c>
      <c r="AW530" s="475" t="str">
        <f t="shared" si="274"/>
        <v>0--</v>
      </c>
    </row>
    <row r="531" spans="1:49">
      <c r="A531" s="452">
        <f t="shared" si="259"/>
        <v>0</v>
      </c>
      <c r="B531" s="476"/>
      <c r="C531" s="476"/>
      <c r="D531" s="463"/>
      <c r="E531" s="463"/>
      <c r="F531" s="455"/>
      <c r="G531" s="456" t="str">
        <f t="array" ref="G531">IF(B531&lt;&gt;"",IF(AND(OR(V531=V530,W531=W530),F531=F530,K531=K530,N531=N530),G530,MAX(IF(B531=B$6:$B530,$G$6:G530))+1),"")</f>
        <v/>
      </c>
      <c r="H531" s="457" t="str">
        <f t="shared" si="260"/>
        <v/>
      </c>
      <c r="I531" s="457" t="str">
        <f t="array" ref="I531">IF(C531&lt;&gt;"",IF(AND(OR(V531=V530,W531=W530),F531=F530,K531=K530,N531=N530),I530,MAX(IF(C531=C$6:$C530,$I$6:I530))+1),"")</f>
        <v/>
      </c>
      <c r="J531" s="457" t="str">
        <f t="shared" si="261"/>
        <v/>
      </c>
      <c r="K531" s="1065"/>
      <c r="L531" s="459" t="str">
        <f>IF($K531&gt;0,VLOOKUP($K531,NV!$B$4:$C$33,2,0),"")</f>
        <v/>
      </c>
      <c r="M531" s="460"/>
      <c r="N531" s="461" t="str">
        <f t="shared" si="275"/>
        <v/>
      </c>
      <c r="O531" s="458"/>
      <c r="P531" s="458"/>
      <c r="Q531" s="461" t="str">
        <f t="shared" si="276"/>
        <v/>
      </c>
      <c r="R531" s="458"/>
      <c r="S531" s="458"/>
      <c r="T531" s="462" t="str">
        <f>IFERROR(INDEX(NX!$L$9:$L$168,MATCH($A531&amp;$P531,NX!$B$9:$B$169,0)),"")</f>
        <v/>
      </c>
      <c r="U531" s="458"/>
      <c r="V531" s="463"/>
      <c r="W531" s="463"/>
      <c r="X531" s="464"/>
      <c r="Y531" s="452" t="str">
        <f t="shared" si="277"/>
        <v/>
      </c>
      <c r="Z531" s="452" t="str">
        <f t="shared" si="278"/>
        <v/>
      </c>
      <c r="AA531" s="465" t="str">
        <f t="shared" si="262"/>
        <v>Trùng mã</v>
      </c>
      <c r="AB531" s="466"/>
      <c r="AC531" s="467">
        <f t="shared" si="263"/>
        <v>0</v>
      </c>
      <c r="AD531" s="468" t="str">
        <f t="shared" si="279"/>
        <v/>
      </c>
      <c r="AE531" s="468" t="str">
        <f t="shared" si="280"/>
        <v/>
      </c>
      <c r="AF531" s="469" t="str">
        <f t="shared" si="281"/>
        <v/>
      </c>
      <c r="AG531" s="468" t="str">
        <f t="shared" si="282"/>
        <v/>
      </c>
      <c r="AH531" s="470" t="str">
        <f t="shared" si="264"/>
        <v/>
      </c>
      <c r="AI531" s="471" t="str">
        <f>IF($AB531&lt;&gt;"",VLOOKUP($M531,DMKH!$B$6:$F$1822,3,0),"")</f>
        <v/>
      </c>
      <c r="AJ531" s="472">
        <f t="shared" si="283"/>
        <v>0</v>
      </c>
      <c r="AK531" s="472">
        <f t="shared" si="284"/>
        <v>0</v>
      </c>
      <c r="AL531" s="473">
        <f t="shared" si="265"/>
        <v>0</v>
      </c>
      <c r="AM531" s="473" t="str">
        <f t="shared" si="266"/>
        <v/>
      </c>
      <c r="AN531" s="474" t="str">
        <f t="shared" si="267"/>
        <v/>
      </c>
      <c r="AO531" s="475" t="str">
        <f t="shared" si="268"/>
        <v/>
      </c>
      <c r="AP531" s="475" t="str">
        <f t="shared" si="269"/>
        <v/>
      </c>
      <c r="AQ531" s="475" t="str">
        <f t="shared" si="270"/>
        <v>0-</v>
      </c>
      <c r="AR531" s="475" t="str">
        <f t="shared" si="271"/>
        <v>0-</v>
      </c>
      <c r="AS531" s="475" t="str">
        <f t="shared" si="285"/>
        <v/>
      </c>
      <c r="AT531" s="475" t="str">
        <f t="shared" si="286"/>
        <v/>
      </c>
      <c r="AU531" s="475" t="str">
        <f t="shared" si="272"/>
        <v>0</v>
      </c>
      <c r="AV531" s="475" t="str">
        <f t="shared" si="273"/>
        <v>0</v>
      </c>
      <c r="AW531" s="475" t="str">
        <f t="shared" si="274"/>
        <v>0--</v>
      </c>
    </row>
    <row r="532" spans="1:49">
      <c r="A532" s="452">
        <f t="shared" si="259"/>
        <v>0</v>
      </c>
      <c r="B532" s="476"/>
      <c r="C532" s="476"/>
      <c r="D532" s="463"/>
      <c r="E532" s="463"/>
      <c r="F532" s="455"/>
      <c r="G532" s="456" t="str">
        <f t="array" ref="G532">IF(B532&lt;&gt;"",IF(AND(OR(V532=V531,W532=W531),F532=F531,K532=K531,N532=N531),G531,MAX(IF(B532=B$6:$B531,$G$6:G531))+1),"")</f>
        <v/>
      </c>
      <c r="H532" s="457" t="str">
        <f t="shared" si="260"/>
        <v/>
      </c>
      <c r="I532" s="457" t="str">
        <f t="array" ref="I532">IF(C532&lt;&gt;"",IF(AND(OR(V532=V531,W532=W531),F532=F531,K532=K531,N532=N531),I531,MAX(IF(C532=C$6:$C531,$I$6:I531))+1),"")</f>
        <v/>
      </c>
      <c r="J532" s="457" t="str">
        <f t="shared" si="261"/>
        <v/>
      </c>
      <c r="K532" s="1065"/>
      <c r="L532" s="459" t="str">
        <f>IF($K532&gt;0,VLOOKUP($K532,NV!$B$4:$C$33,2,0),"")</f>
        <v/>
      </c>
      <c r="M532" s="460"/>
      <c r="N532" s="461" t="str">
        <f t="shared" si="275"/>
        <v/>
      </c>
      <c r="O532" s="458"/>
      <c r="P532" s="458"/>
      <c r="Q532" s="461" t="str">
        <f t="shared" si="276"/>
        <v/>
      </c>
      <c r="R532" s="458"/>
      <c r="S532" s="458"/>
      <c r="T532" s="462" t="str">
        <f>IFERROR(INDEX(NX!$L$9:$L$168,MATCH($A532&amp;$P532,NX!$B$9:$B$169,0)),"")</f>
        <v/>
      </c>
      <c r="U532" s="458"/>
      <c r="V532" s="463"/>
      <c r="W532" s="463"/>
      <c r="X532" s="464"/>
      <c r="Y532" s="452" t="str">
        <f t="shared" si="277"/>
        <v/>
      </c>
      <c r="Z532" s="452" t="str">
        <f t="shared" si="278"/>
        <v/>
      </c>
      <c r="AA532" s="465" t="str">
        <f t="shared" si="262"/>
        <v>Trùng mã</v>
      </c>
      <c r="AB532" s="466"/>
      <c r="AC532" s="467">
        <f t="shared" si="263"/>
        <v>0</v>
      </c>
      <c r="AD532" s="468" t="str">
        <f t="shared" si="279"/>
        <v/>
      </c>
      <c r="AE532" s="468" t="str">
        <f t="shared" si="280"/>
        <v/>
      </c>
      <c r="AF532" s="469" t="str">
        <f t="shared" si="281"/>
        <v/>
      </c>
      <c r="AG532" s="468" t="str">
        <f t="shared" si="282"/>
        <v/>
      </c>
      <c r="AH532" s="470" t="str">
        <f t="shared" si="264"/>
        <v/>
      </c>
      <c r="AI532" s="471" t="str">
        <f>IF($AB532&lt;&gt;"",VLOOKUP($M532,DMKH!$B$6:$F$1822,3,0),"")</f>
        <v/>
      </c>
      <c r="AJ532" s="472">
        <f t="shared" si="283"/>
        <v>0</v>
      </c>
      <c r="AK532" s="472">
        <f t="shared" si="284"/>
        <v>0</v>
      </c>
      <c r="AL532" s="473">
        <f t="shared" si="265"/>
        <v>0</v>
      </c>
      <c r="AM532" s="473" t="str">
        <f t="shared" si="266"/>
        <v/>
      </c>
      <c r="AN532" s="474" t="str">
        <f t="shared" si="267"/>
        <v/>
      </c>
      <c r="AO532" s="475" t="str">
        <f t="shared" si="268"/>
        <v/>
      </c>
      <c r="AP532" s="475" t="str">
        <f t="shared" si="269"/>
        <v/>
      </c>
      <c r="AQ532" s="475" t="str">
        <f t="shared" si="270"/>
        <v>0-</v>
      </c>
      <c r="AR532" s="475" t="str">
        <f t="shared" si="271"/>
        <v>0-</v>
      </c>
      <c r="AS532" s="475" t="str">
        <f t="shared" si="285"/>
        <v/>
      </c>
      <c r="AT532" s="475" t="str">
        <f t="shared" si="286"/>
        <v/>
      </c>
      <c r="AU532" s="475" t="str">
        <f t="shared" si="272"/>
        <v>0</v>
      </c>
      <c r="AV532" s="490" t="str">
        <f t="shared" si="273"/>
        <v>0</v>
      </c>
      <c r="AW532" s="490" t="str">
        <f t="shared" si="274"/>
        <v>0--</v>
      </c>
    </row>
    <row r="533" spans="1:49">
      <c r="V533" s="463"/>
    </row>
  </sheetData>
  <autoFilter ref="A6:AI532"/>
  <sortState ref="A7:AY532">
    <sortCondition ref="D7:D532"/>
  </sortState>
  <mergeCells count="3">
    <mergeCell ref="L3:W3"/>
    <mergeCell ref="L2:W2"/>
    <mergeCell ref="L4:W4"/>
  </mergeCells>
  <conditionalFormatting sqref="P152 M290 M249:M275 M121:M125 U159:U186 U113:U125 R159:S186 R116:S125 O153:P153 O159:P186 O121:P125 U199:U317 P325:P326 M293:M347 U7:U38 X7:AI7 U325:U344 X327:X344 X276:X318 X199:X271 X159:X186 U57:U60 R57:S60 X127:X153 O127:P151 R127:S153 U127:U153 A127:F154 O327:P347 U345:X347 A156:F186 U350:X351 U359:U360 U366:U370 U371:X371 O199:P317 R199:S317 A373:F532 U188:U195 W362:W367 M188:M224 U373:X532 U349 W349:X349 U353:X353 U352 W352:X352 U355:X358 U354 W354:X354 O188:P195 R188:S195 X188:X195 A188:F347 U361:W365 A349:F371 K349:M371 K237:L347 K373:M532 K156:K186 K127:K154 U40:U55 P40:P42 A57:D57 F57 U66:U99 X57:X102 P104:P106 U104:U107 R104:S106 A7:S7 X8:X55 K8:K55 M8:M55 M57:M102 M127:M154 M156:M186 K188:K236 O66:P99 O8:P38 O57:P60 O42:P55 R8:S38 R66:S99 R40:S55 L8:L236 A58:F102 A8:F55 A103:A120 F103:F104 P118:P120 G8:J532 X122:X125 A125:F125 A121:C124 F119:F124 K57:K125 O373:P532 O349:P371 N8:N532 R349:S371 R373:S532 R325:S347 Q8:Q532 Y8:AI532">
    <cfRule type="expression" dxfId="220" priority="266" stopIfTrue="1">
      <formula>#REF!="Không có"</formula>
    </cfRule>
    <cfRule type="expression" dxfId="219" priority="267" stopIfTrue="1">
      <formula>#REF!="Không có"</formula>
    </cfRule>
  </conditionalFormatting>
  <conditionalFormatting sqref="U108:U112">
    <cfRule type="expression" dxfId="218" priority="246" stopIfTrue="1">
      <formula>#REF!="Không có"</formula>
    </cfRule>
    <cfRule type="expression" dxfId="217" priority="247" stopIfTrue="1">
      <formula>#REF!="Không có"</formula>
    </cfRule>
  </conditionalFormatting>
  <conditionalFormatting sqref="O152">
    <cfRule type="expression" dxfId="216" priority="244" stopIfTrue="1">
      <formula>#REF!="Không có"</formula>
    </cfRule>
    <cfRule type="expression" dxfId="215" priority="245" stopIfTrue="1">
      <formula>#REF!="Không có"</formula>
    </cfRule>
  </conditionalFormatting>
  <conditionalFormatting sqref="O158:P158 U158 R158:S158 X158">
    <cfRule type="expression" dxfId="214" priority="242" stopIfTrue="1">
      <formula>#REF!="Không có"</formula>
    </cfRule>
    <cfRule type="expression" dxfId="213" priority="243" stopIfTrue="1">
      <formula>#REF!="Không có"</formula>
    </cfRule>
  </conditionalFormatting>
  <conditionalFormatting sqref="O153:P154 U153:U154 R153:S154 X153:X154 X156:X157 R156:S157 U156:U157 O156:P157">
    <cfRule type="expression" dxfId="212" priority="240" stopIfTrue="1">
      <formula>#REF!="Không có"</formula>
    </cfRule>
    <cfRule type="expression" dxfId="211" priority="241" stopIfTrue="1">
      <formula>#REF!="Không có"</formula>
    </cfRule>
  </conditionalFormatting>
  <conditionalFormatting sqref="O157:P157 U157 R157:S157 X157">
    <cfRule type="expression" dxfId="210" priority="238" stopIfTrue="1">
      <formula>#REF!="Không có"</formula>
    </cfRule>
    <cfRule type="expression" dxfId="209" priority="239" stopIfTrue="1">
      <formula>#REF!="Không có"</formula>
    </cfRule>
  </conditionalFormatting>
  <conditionalFormatting sqref="O198:P198 U198 R198:S198 X198">
    <cfRule type="expression" dxfId="208" priority="236" stopIfTrue="1">
      <formula>#REF!="Không có"</formula>
    </cfRule>
    <cfRule type="expression" dxfId="207" priority="237" stopIfTrue="1">
      <formula>#REF!="Không có"</formula>
    </cfRule>
  </conditionalFormatting>
  <conditionalFormatting sqref="O196:P197 U196:X197 R196:S197">
    <cfRule type="expression" dxfId="206" priority="234" stopIfTrue="1">
      <formula>#REF!="Không có"</formula>
    </cfRule>
    <cfRule type="expression" dxfId="205" priority="235" stopIfTrue="1">
      <formula>#REF!="Không có"</formula>
    </cfRule>
  </conditionalFormatting>
  <conditionalFormatting sqref="X275">
    <cfRule type="expression" dxfId="204" priority="232" stopIfTrue="1">
      <formula>#REF!="Không có"</formula>
    </cfRule>
    <cfRule type="expression" dxfId="203" priority="233" stopIfTrue="1">
      <formula>#REF!="Không có"</formula>
    </cfRule>
  </conditionalFormatting>
  <conditionalFormatting sqref="X272:X274">
    <cfRule type="expression" dxfId="202" priority="230" stopIfTrue="1">
      <formula>#REF!="Không có"</formula>
    </cfRule>
    <cfRule type="expression" dxfId="201" priority="231" stopIfTrue="1">
      <formula>#REF!="Không có"</formula>
    </cfRule>
  </conditionalFormatting>
  <conditionalFormatting sqref="T7:T532">
    <cfRule type="expression" dxfId="200" priority="224" stopIfTrue="1">
      <formula>#REF!="Không có"</formula>
    </cfRule>
    <cfRule type="expression" dxfId="199" priority="225" stopIfTrue="1">
      <formula>#REF!="Không có"</formula>
    </cfRule>
  </conditionalFormatting>
  <conditionalFormatting sqref="O318:P318 U318 R318:S318">
    <cfRule type="expression" dxfId="198" priority="222" stopIfTrue="1">
      <formula>#REF!="Không có"</formula>
    </cfRule>
    <cfRule type="expression" dxfId="197" priority="223" stopIfTrue="1">
      <formula>#REF!="Không có"</formula>
    </cfRule>
  </conditionalFormatting>
  <conditionalFormatting sqref="O319:P319 U319 X319:X320 R319:S319">
    <cfRule type="expression" dxfId="196" priority="218" stopIfTrue="1">
      <formula>#REF!="Không có"</formula>
    </cfRule>
    <cfRule type="expression" dxfId="195" priority="219" stopIfTrue="1">
      <formula>#REF!="Không có"</formula>
    </cfRule>
  </conditionalFormatting>
  <conditionalFormatting sqref="O320:P320 U320 R320:S320">
    <cfRule type="expression" dxfId="194" priority="214" stopIfTrue="1">
      <formula>#REF!="Không có"</formula>
    </cfRule>
    <cfRule type="expression" dxfId="193" priority="215" stopIfTrue="1">
      <formula>#REF!="Không có"</formula>
    </cfRule>
  </conditionalFormatting>
  <conditionalFormatting sqref="O321:P321 U321 X321:X322 R321:S321">
    <cfRule type="expression" dxfId="192" priority="210" stopIfTrue="1">
      <formula>#REF!="Không có"</formula>
    </cfRule>
    <cfRule type="expression" dxfId="191" priority="211" stopIfTrue="1">
      <formula>#REF!="Không có"</formula>
    </cfRule>
  </conditionalFormatting>
  <conditionalFormatting sqref="O322:P322 U322 R322:S322">
    <cfRule type="expression" dxfId="190" priority="206" stopIfTrue="1">
      <formula>#REF!="Không có"</formula>
    </cfRule>
    <cfRule type="expression" dxfId="189" priority="207" stopIfTrue="1">
      <formula>#REF!="Không có"</formula>
    </cfRule>
  </conditionalFormatting>
  <conditionalFormatting sqref="O323:P323 U323 X323:X324 R323:S323">
    <cfRule type="expression" dxfId="188" priority="202" stopIfTrue="1">
      <formula>#REF!="Không có"</formula>
    </cfRule>
    <cfRule type="expression" dxfId="187" priority="203" stopIfTrue="1">
      <formula>#REF!="Không có"</formula>
    </cfRule>
  </conditionalFormatting>
  <conditionalFormatting sqref="O324:P324 U324 R324:S324">
    <cfRule type="expression" dxfId="186" priority="198" stopIfTrue="1">
      <formula>#REF!="Không có"</formula>
    </cfRule>
    <cfRule type="expression" dxfId="185" priority="199" stopIfTrue="1">
      <formula>#REF!="Không có"</formula>
    </cfRule>
  </conditionalFormatting>
  <conditionalFormatting sqref="X325:X326">
    <cfRule type="expression" dxfId="184" priority="194" stopIfTrue="1">
      <formula>#REF!="Không có"</formula>
    </cfRule>
    <cfRule type="expression" dxfId="183" priority="195" stopIfTrue="1">
      <formula>#REF!="Không có"</formula>
    </cfRule>
  </conditionalFormatting>
  <conditionalFormatting sqref="O325">
    <cfRule type="expression" dxfId="182" priority="190" stopIfTrue="1">
      <formula>#REF!="Không có"</formula>
    </cfRule>
    <cfRule type="expression" dxfId="181" priority="191" stopIfTrue="1">
      <formula>#REF!="Không có"</formula>
    </cfRule>
  </conditionalFormatting>
  <conditionalFormatting sqref="O326">
    <cfRule type="expression" dxfId="180" priority="188" stopIfTrue="1">
      <formula>#REF!="Không có"</formula>
    </cfRule>
    <cfRule type="expression" dxfId="179" priority="189" stopIfTrue="1">
      <formula>#REF!="Không có"</formula>
    </cfRule>
  </conditionalFormatting>
  <conditionalFormatting sqref="V121:W121 V127:W153 V159:W173 V199:W250 V276:W297 V327:W344 V123:W123 W122 V125:W125 W124 V175:W175 W174 V177:W186 W176 V252:W252 W251 V254:W271 W253 V299:W299 W298 V301:W317 W300 V188:W195 V21:W38 V40:W55 V57:W60 V66:W76 V79:W99">
    <cfRule type="expression" dxfId="178" priority="186" stopIfTrue="1">
      <formula>#REF!="Không có"</formula>
    </cfRule>
    <cfRule type="expression" dxfId="177" priority="187" stopIfTrue="1">
      <formula>#REF!="Không có"</formula>
    </cfRule>
  </conditionalFormatting>
  <conditionalFormatting sqref="V158:W158">
    <cfRule type="expression" dxfId="176" priority="182" stopIfTrue="1">
      <formula>#REF!="Không có"</formula>
    </cfRule>
    <cfRule type="expression" dxfId="175" priority="183" stopIfTrue="1">
      <formula>#REF!="Không có"</formula>
    </cfRule>
  </conditionalFormatting>
  <conditionalFormatting sqref="V153:W154 V156:W157">
    <cfRule type="expression" dxfId="174" priority="180" stopIfTrue="1">
      <formula>#REF!="Không có"</formula>
    </cfRule>
    <cfRule type="expression" dxfId="173" priority="181" stopIfTrue="1">
      <formula>#REF!="Không có"</formula>
    </cfRule>
  </conditionalFormatting>
  <conditionalFormatting sqref="V157:W157">
    <cfRule type="expression" dxfId="172" priority="178" stopIfTrue="1">
      <formula>#REF!="Không có"</formula>
    </cfRule>
    <cfRule type="expression" dxfId="171" priority="179" stopIfTrue="1">
      <formula>#REF!="Không có"</formula>
    </cfRule>
  </conditionalFormatting>
  <conditionalFormatting sqref="V198:W198">
    <cfRule type="expression" dxfId="170" priority="176" stopIfTrue="1">
      <formula>#REF!="Không có"</formula>
    </cfRule>
    <cfRule type="expression" dxfId="169" priority="177" stopIfTrue="1">
      <formula>#REF!="Không có"</formula>
    </cfRule>
  </conditionalFormatting>
  <conditionalFormatting sqref="V275:W275">
    <cfRule type="expression" dxfId="168" priority="172" stopIfTrue="1">
      <formula>#REF!="Không có"</formula>
    </cfRule>
    <cfRule type="expression" dxfId="167" priority="173" stopIfTrue="1">
      <formula>#REF!="Không có"</formula>
    </cfRule>
  </conditionalFormatting>
  <conditionalFormatting sqref="V272:W274">
    <cfRule type="expression" dxfId="166" priority="170" stopIfTrue="1">
      <formula>#REF!="Không có"</formula>
    </cfRule>
    <cfRule type="expression" dxfId="165" priority="171" stopIfTrue="1">
      <formula>#REF!="Không có"</formula>
    </cfRule>
  </conditionalFormatting>
  <conditionalFormatting sqref="V318:W318">
    <cfRule type="expression" dxfId="164" priority="168" stopIfTrue="1">
      <formula>#REF!="Không có"</formula>
    </cfRule>
    <cfRule type="expression" dxfId="163" priority="169" stopIfTrue="1">
      <formula>#REF!="Không có"</formula>
    </cfRule>
  </conditionalFormatting>
  <conditionalFormatting sqref="V319:W319">
    <cfRule type="expression" dxfId="162" priority="166" stopIfTrue="1">
      <formula>#REF!="Không có"</formula>
    </cfRule>
    <cfRule type="expression" dxfId="161" priority="167" stopIfTrue="1">
      <formula>#REF!="Không có"</formula>
    </cfRule>
  </conditionalFormatting>
  <conditionalFormatting sqref="V320:W320">
    <cfRule type="expression" dxfId="160" priority="164" stopIfTrue="1">
      <formula>#REF!="Không có"</formula>
    </cfRule>
    <cfRule type="expression" dxfId="159" priority="165" stopIfTrue="1">
      <formula>#REF!="Không có"</formula>
    </cfRule>
  </conditionalFormatting>
  <conditionalFormatting sqref="V321:W321">
    <cfRule type="expression" dxfId="158" priority="162" stopIfTrue="1">
      <formula>#REF!="Không có"</formula>
    </cfRule>
    <cfRule type="expression" dxfId="157" priority="163" stopIfTrue="1">
      <formula>#REF!="Không có"</formula>
    </cfRule>
  </conditionalFormatting>
  <conditionalFormatting sqref="V322:W322">
    <cfRule type="expression" dxfId="156" priority="160" stopIfTrue="1">
      <formula>#REF!="Không có"</formula>
    </cfRule>
    <cfRule type="expression" dxfId="155" priority="161" stopIfTrue="1">
      <formula>#REF!="Không có"</formula>
    </cfRule>
  </conditionalFormatting>
  <conditionalFormatting sqref="V323:W323">
    <cfRule type="expression" dxfId="154" priority="158" stopIfTrue="1">
      <formula>#REF!="Không có"</formula>
    </cfRule>
    <cfRule type="expression" dxfId="153" priority="159" stopIfTrue="1">
      <formula>#REF!="Không có"</formula>
    </cfRule>
  </conditionalFormatting>
  <conditionalFormatting sqref="V324:W324">
    <cfRule type="expression" dxfId="152" priority="156" stopIfTrue="1">
      <formula>#REF!="Không có"</formula>
    </cfRule>
    <cfRule type="expression" dxfId="151" priority="157" stopIfTrue="1">
      <formula>#REF!="Không có"</formula>
    </cfRule>
  </conditionalFormatting>
  <conditionalFormatting sqref="V325:W325">
    <cfRule type="expression" dxfId="150" priority="154" stopIfTrue="1">
      <formula>#REF!="Không có"</formula>
    </cfRule>
    <cfRule type="expression" dxfId="149" priority="155" stopIfTrue="1">
      <formula>#REF!="Không có"</formula>
    </cfRule>
  </conditionalFormatting>
  <conditionalFormatting sqref="V326">
    <cfRule type="expression" dxfId="148" priority="152" stopIfTrue="1">
      <formula>#REF!="Không có"</formula>
    </cfRule>
    <cfRule type="expression" dxfId="147" priority="153" stopIfTrue="1">
      <formula>#REF!="Không có"</formula>
    </cfRule>
  </conditionalFormatting>
  <conditionalFormatting sqref="W326">
    <cfRule type="expression" dxfId="146" priority="150" stopIfTrue="1">
      <formula>#REF!="Không có"</formula>
    </cfRule>
    <cfRule type="expression" dxfId="145" priority="151" stopIfTrue="1">
      <formula>#REF!="Không có"</formula>
    </cfRule>
  </conditionalFormatting>
  <conditionalFormatting sqref="A155:F155 K155 M155">
    <cfRule type="expression" dxfId="144" priority="148" stopIfTrue="1">
      <formula>#REF!="Không có"</formula>
    </cfRule>
    <cfRule type="expression" dxfId="143" priority="149" stopIfTrue="1">
      <formula>#REF!="Không có"</formula>
    </cfRule>
  </conditionalFormatting>
  <conditionalFormatting sqref="X155 R155:S155 U155 O155:P155">
    <cfRule type="expression" dxfId="142" priority="146" stopIfTrue="1">
      <formula>#REF!="Không có"</formula>
    </cfRule>
    <cfRule type="expression" dxfId="141" priority="147" stopIfTrue="1">
      <formula>#REF!="Không có"</formula>
    </cfRule>
  </conditionalFormatting>
  <conditionalFormatting sqref="O155:P155 U155 R155:S155 X155">
    <cfRule type="expression" dxfId="140" priority="144" stopIfTrue="1">
      <formula>#REF!="Không có"</formula>
    </cfRule>
    <cfRule type="expression" dxfId="139" priority="145" stopIfTrue="1">
      <formula>#REF!="Không có"</formula>
    </cfRule>
  </conditionalFormatting>
  <conditionalFormatting sqref="V155:W155">
    <cfRule type="expression" dxfId="138" priority="140" stopIfTrue="1">
      <formula>#REF!="Không có"</formula>
    </cfRule>
    <cfRule type="expression" dxfId="137" priority="141" stopIfTrue="1">
      <formula>#REF!="Không có"</formula>
    </cfRule>
  </conditionalFormatting>
  <conditionalFormatting sqref="V155:W155">
    <cfRule type="expression" dxfId="136" priority="138" stopIfTrue="1">
      <formula>#REF!="Không có"</formula>
    </cfRule>
    <cfRule type="expression" dxfId="135" priority="139" stopIfTrue="1">
      <formula>#REF!="Không có"</formula>
    </cfRule>
  </conditionalFormatting>
  <conditionalFormatting sqref="X56 U56 A56:D56 K56 M56 O56:P56 R56:S56 F56">
    <cfRule type="expression" dxfId="134" priority="136" stopIfTrue="1">
      <formula>#REF!="Không có"</formula>
    </cfRule>
    <cfRule type="expression" dxfId="133" priority="137" stopIfTrue="1">
      <formula>#REF!="Không có"</formula>
    </cfRule>
  </conditionalFormatting>
  <conditionalFormatting sqref="W56">
    <cfRule type="expression" dxfId="132" priority="132" stopIfTrue="1">
      <formula>#REF!="Không có"</formula>
    </cfRule>
    <cfRule type="expression" dxfId="131" priority="133" stopIfTrue="1">
      <formula>#REF!="Không có"</formula>
    </cfRule>
  </conditionalFormatting>
  <conditionalFormatting sqref="X126 U126 A126:F126 K126 M126 O126:P126 R126:S126">
    <cfRule type="expression" dxfId="130" priority="130" stopIfTrue="1">
      <formula>#REF!="Không có"</formula>
    </cfRule>
    <cfRule type="expression" dxfId="129" priority="131" stopIfTrue="1">
      <formula>#REF!="Không có"</formula>
    </cfRule>
  </conditionalFormatting>
  <conditionalFormatting sqref="V126:W126">
    <cfRule type="expression" dxfId="128" priority="126" stopIfTrue="1">
      <formula>#REF!="Không có"</formula>
    </cfRule>
    <cfRule type="expression" dxfId="127" priority="127" stopIfTrue="1">
      <formula>#REF!="Không có"</formula>
    </cfRule>
  </conditionalFormatting>
  <conditionalFormatting sqref="U348:X348 A348:F348 K348:M348 O348:P348 R348:S348">
    <cfRule type="expression" dxfId="126" priority="124" stopIfTrue="1">
      <formula>#REF!="Không có"</formula>
    </cfRule>
    <cfRule type="expression" dxfId="125" priority="125" stopIfTrue="1">
      <formula>#REF!="Không có"</formula>
    </cfRule>
  </conditionalFormatting>
  <conditionalFormatting sqref="X359:X369">
    <cfRule type="expression" dxfId="124" priority="122" stopIfTrue="1">
      <formula>#REF!="Không có"</formula>
    </cfRule>
    <cfRule type="expression" dxfId="123" priority="123" stopIfTrue="1">
      <formula>#REF!="Không có"</formula>
    </cfRule>
  </conditionalFormatting>
  <conditionalFormatting sqref="V359:W360">
    <cfRule type="expression" dxfId="122" priority="118" stopIfTrue="1">
      <formula>#REF!="Không có"</formula>
    </cfRule>
    <cfRule type="expression" dxfId="121" priority="119" stopIfTrue="1">
      <formula>#REF!="Không có"</formula>
    </cfRule>
  </conditionalFormatting>
  <conditionalFormatting sqref="V366:W370">
    <cfRule type="expression" dxfId="120" priority="114" stopIfTrue="1">
      <formula>#REF!="Không có"</formula>
    </cfRule>
    <cfRule type="expression" dxfId="119" priority="115" stopIfTrue="1">
      <formula>#REF!="Không có"</formula>
    </cfRule>
  </conditionalFormatting>
  <conditionalFormatting sqref="A372:F372 U372:X372 K372:M372 O372:P372 R372:S372">
    <cfRule type="expression" dxfId="118" priority="112" stopIfTrue="1">
      <formula>#REF!="Không có"</formula>
    </cfRule>
    <cfRule type="expression" dxfId="117" priority="113" stopIfTrue="1">
      <formula>#REF!="Không có"</formula>
    </cfRule>
  </conditionalFormatting>
  <conditionalFormatting sqref="A187:F187 K187 M187">
    <cfRule type="expression" dxfId="116" priority="108" stopIfTrue="1">
      <formula>#REF!="Không có"</formula>
    </cfRule>
    <cfRule type="expression" dxfId="115" priority="109" stopIfTrue="1">
      <formula>#REF!="Không có"</formula>
    </cfRule>
  </conditionalFormatting>
  <conditionalFormatting sqref="O187:P187 U187 R187:S187 X187">
    <cfRule type="expression" dxfId="114" priority="106" stopIfTrue="1">
      <formula>#REF!="Không có"</formula>
    </cfRule>
    <cfRule type="expression" dxfId="113" priority="107" stopIfTrue="1">
      <formula>#REF!="Không có"</formula>
    </cfRule>
  </conditionalFormatting>
  <conditionalFormatting sqref="V187:W187">
    <cfRule type="expression" dxfId="112" priority="102" stopIfTrue="1">
      <formula>#REF!="Không có"</formula>
    </cfRule>
    <cfRule type="expression" dxfId="111" priority="103" stopIfTrue="1">
      <formula>#REF!="Không có"</formula>
    </cfRule>
  </conditionalFormatting>
  <conditionalFormatting sqref="V352">
    <cfRule type="expression" dxfId="110" priority="82" stopIfTrue="1">
      <formula>#REF!="Không có"</formula>
    </cfRule>
    <cfRule type="expression" dxfId="109" priority="83" stopIfTrue="1">
      <formula>#REF!="Không có"</formula>
    </cfRule>
  </conditionalFormatting>
  <conditionalFormatting sqref="V349">
    <cfRule type="expression" dxfId="108" priority="84" stopIfTrue="1">
      <formula>#REF!="Không có"</formula>
    </cfRule>
    <cfRule type="expression" dxfId="107" priority="85" stopIfTrue="1">
      <formula>#REF!="Không có"</formula>
    </cfRule>
  </conditionalFormatting>
  <conditionalFormatting sqref="V354">
    <cfRule type="expression" dxfId="106" priority="88" stopIfTrue="1">
      <formula>#REF!="Không có"</formula>
    </cfRule>
    <cfRule type="expression" dxfId="105" priority="89" stopIfTrue="1">
      <formula>#REF!="Không có"</formula>
    </cfRule>
  </conditionalFormatting>
  <conditionalFormatting sqref="V533">
    <cfRule type="expression" dxfId="104" priority="86" stopIfTrue="1">
      <formula>#REF!="Không có"</formula>
    </cfRule>
    <cfRule type="expression" dxfId="103" priority="87" stopIfTrue="1">
      <formula>#REF!="Không có"</formula>
    </cfRule>
  </conditionalFormatting>
  <conditionalFormatting sqref="V122">
    <cfRule type="expression" dxfId="102" priority="76" stopIfTrue="1">
      <formula>#REF!="Không có"</formula>
    </cfRule>
    <cfRule type="expression" dxfId="101" priority="77" stopIfTrue="1">
      <formula>#REF!="Không có"</formula>
    </cfRule>
  </conditionalFormatting>
  <conditionalFormatting sqref="V124">
    <cfRule type="expression" dxfId="100" priority="74" stopIfTrue="1">
      <formula>#REF!="Không có"</formula>
    </cfRule>
    <cfRule type="expression" dxfId="99" priority="75" stopIfTrue="1">
      <formula>#REF!="Không có"</formula>
    </cfRule>
  </conditionalFormatting>
  <conditionalFormatting sqref="V174">
    <cfRule type="expression" dxfId="98" priority="72" stopIfTrue="1">
      <formula>#REF!="Không có"</formula>
    </cfRule>
    <cfRule type="expression" dxfId="97" priority="73" stopIfTrue="1">
      <formula>#REF!="Không có"</formula>
    </cfRule>
  </conditionalFormatting>
  <conditionalFormatting sqref="V176">
    <cfRule type="expression" dxfId="96" priority="70" stopIfTrue="1">
      <formula>#REF!="Không có"</formula>
    </cfRule>
    <cfRule type="expression" dxfId="95" priority="71" stopIfTrue="1">
      <formula>#REF!="Không có"</formula>
    </cfRule>
  </conditionalFormatting>
  <conditionalFormatting sqref="V251">
    <cfRule type="expression" dxfId="94" priority="68" stopIfTrue="1">
      <formula>#REF!="Không có"</formula>
    </cfRule>
    <cfRule type="expression" dxfId="93" priority="69" stopIfTrue="1">
      <formula>#REF!="Không có"</formula>
    </cfRule>
  </conditionalFormatting>
  <conditionalFormatting sqref="V253">
    <cfRule type="expression" dxfId="92" priority="66" stopIfTrue="1">
      <formula>#REF!="Không có"</formula>
    </cfRule>
    <cfRule type="expression" dxfId="91" priority="67" stopIfTrue="1">
      <formula>#REF!="Không có"</formula>
    </cfRule>
  </conditionalFormatting>
  <conditionalFormatting sqref="V298">
    <cfRule type="expression" dxfId="90" priority="64" stopIfTrue="1">
      <formula>#REF!="Không có"</formula>
    </cfRule>
    <cfRule type="expression" dxfId="89" priority="65" stopIfTrue="1">
      <formula>#REF!="Không có"</formula>
    </cfRule>
  </conditionalFormatting>
  <conditionalFormatting sqref="V300">
    <cfRule type="expression" dxfId="88" priority="62" stopIfTrue="1">
      <formula>#REF!="Không có"</formula>
    </cfRule>
    <cfRule type="expression" dxfId="87" priority="63" stopIfTrue="1">
      <formula>#REF!="Không có"</formula>
    </cfRule>
  </conditionalFormatting>
  <conditionalFormatting sqref="X370">
    <cfRule type="expression" dxfId="86" priority="60" stopIfTrue="1">
      <formula>#REF!="Không có"</formula>
    </cfRule>
    <cfRule type="expression" dxfId="85" priority="61" stopIfTrue="1">
      <formula>#REF!="Không có"</formula>
    </cfRule>
  </conditionalFormatting>
  <conditionalFormatting sqref="U39:U41 O39:P41 O40:O42 R39:S41">
    <cfRule type="expression" dxfId="84" priority="58" stopIfTrue="1">
      <formula>#REF!="Không có"</formula>
    </cfRule>
    <cfRule type="expression" dxfId="83" priority="59" stopIfTrue="1">
      <formula>#REF!="Không có"</formula>
    </cfRule>
  </conditionalFormatting>
  <conditionalFormatting sqref="V39:W41">
    <cfRule type="expression" dxfId="82" priority="54" stopIfTrue="1">
      <formula>#REF!="Không có"</formula>
    </cfRule>
    <cfRule type="expression" dxfId="81" priority="55" stopIfTrue="1">
      <formula>#REF!="Không có"</formula>
    </cfRule>
  </conditionalFormatting>
  <conditionalFormatting sqref="E57">
    <cfRule type="expression" dxfId="80" priority="52" stopIfTrue="1">
      <formula>#REF!="Không có"</formula>
    </cfRule>
    <cfRule type="expression" dxfId="79" priority="53" stopIfTrue="1">
      <formula>#REF!="Không có"</formula>
    </cfRule>
  </conditionalFormatting>
  <conditionalFormatting sqref="E56">
    <cfRule type="expression" dxfId="78" priority="50" stopIfTrue="1">
      <formula>#REF!="Không có"</formula>
    </cfRule>
    <cfRule type="expression" dxfId="77" priority="51" stopIfTrue="1">
      <formula>#REF!="Không có"</formula>
    </cfRule>
  </conditionalFormatting>
  <conditionalFormatting sqref="O64:P65 U62:U65 P62:P63 R62:S65">
    <cfRule type="expression" dxfId="76" priority="44" stopIfTrue="1">
      <formula>#REF!="Không có"</formula>
    </cfRule>
    <cfRule type="expression" dxfId="75" priority="45" stopIfTrue="1">
      <formula>#REF!="Không có"</formula>
    </cfRule>
  </conditionalFormatting>
  <conditionalFormatting sqref="V62:W65">
    <cfRule type="expression" dxfId="74" priority="40" stopIfTrue="1">
      <formula>#REF!="Không có"</formula>
    </cfRule>
    <cfRule type="expression" dxfId="73" priority="41" stopIfTrue="1">
      <formula>#REF!="Không có"</formula>
    </cfRule>
  </conditionalFormatting>
  <conditionalFormatting sqref="U61:U63 O61:P63 O64 R61:S63">
    <cfRule type="expression" dxfId="72" priority="38" stopIfTrue="1">
      <formula>#REF!="Không có"</formula>
    </cfRule>
    <cfRule type="expression" dxfId="71" priority="39" stopIfTrue="1">
      <formula>#REF!="Không có"</formula>
    </cfRule>
  </conditionalFormatting>
  <conditionalFormatting sqref="V61:W63">
    <cfRule type="expression" dxfId="70" priority="34" stopIfTrue="1">
      <formula>#REF!="Không có"</formula>
    </cfRule>
    <cfRule type="expression" dxfId="69" priority="35" stopIfTrue="1">
      <formula>#REF!="Không có"</formula>
    </cfRule>
  </conditionalFormatting>
  <conditionalFormatting sqref="V77 W78">
    <cfRule type="expression" dxfId="68" priority="32" stopIfTrue="1">
      <formula>#REF!="Không có"</formula>
    </cfRule>
    <cfRule type="expression" dxfId="67" priority="33" stopIfTrue="1">
      <formula>#REF!="Không có"</formula>
    </cfRule>
  </conditionalFormatting>
  <conditionalFormatting sqref="U100:U103 P100:P101 O101:P102 R100:S103 P103">
    <cfRule type="expression" dxfId="66" priority="30" stopIfTrue="1">
      <formula>#REF!="Không có"</formula>
    </cfRule>
    <cfRule type="expression" dxfId="65" priority="31" stopIfTrue="1">
      <formula>#REF!="Không có"</formula>
    </cfRule>
  </conditionalFormatting>
  <conditionalFormatting sqref="V100:W102">
    <cfRule type="expression" dxfId="64" priority="26" stopIfTrue="1">
      <formula>#REF!="Không có"</formula>
    </cfRule>
    <cfRule type="expression" dxfId="63" priority="27" stopIfTrue="1">
      <formula>#REF!="Không có"</formula>
    </cfRule>
  </conditionalFormatting>
  <conditionalFormatting sqref="U100:U101 O100:P101 O101:O102 R100:S101">
    <cfRule type="expression" dxfId="62" priority="24" stopIfTrue="1">
      <formula>#REF!="Không có"</formula>
    </cfRule>
    <cfRule type="expression" dxfId="61" priority="25" stopIfTrue="1">
      <formula>#REF!="Không có"</formula>
    </cfRule>
  </conditionalFormatting>
  <conditionalFormatting sqref="V100:W101">
    <cfRule type="expression" dxfId="60" priority="20" stopIfTrue="1">
      <formula>#REF!="Không có"</formula>
    </cfRule>
    <cfRule type="expression" dxfId="59" priority="21" stopIfTrue="1">
      <formula>#REF!="Không có"</formula>
    </cfRule>
  </conditionalFormatting>
  <conditionalFormatting sqref="B103:B120">
    <cfRule type="expression" dxfId="58" priority="18" stopIfTrue="1">
      <formula>#REF!="Không có"</formula>
    </cfRule>
    <cfRule type="expression" dxfId="57" priority="19" stopIfTrue="1">
      <formula>#REF!="Không có"</formula>
    </cfRule>
  </conditionalFormatting>
  <conditionalFormatting sqref="D103:E124">
    <cfRule type="expression" dxfId="56" priority="16" stopIfTrue="1">
      <formula>#REF!="Không có"</formula>
    </cfRule>
    <cfRule type="expression" dxfId="55" priority="17" stopIfTrue="1">
      <formula>#REF!="Không có"</formula>
    </cfRule>
  </conditionalFormatting>
  <conditionalFormatting sqref="F105:F118">
    <cfRule type="expression" dxfId="54" priority="14" stopIfTrue="1">
      <formula>#REF!="Không có"</formula>
    </cfRule>
    <cfRule type="expression" dxfId="53" priority="15" stopIfTrue="1">
      <formula>#REF!="Không có"</formula>
    </cfRule>
  </conditionalFormatting>
  <conditionalFormatting sqref="V7:W20">
    <cfRule type="expression" dxfId="52" priority="12" stopIfTrue="1">
      <formula>#REF!="Không có"</formula>
    </cfRule>
    <cfRule type="expression" dxfId="51" priority="13" stopIfTrue="1">
      <formula>#REF!="Không có"</formula>
    </cfRule>
  </conditionalFormatting>
  <conditionalFormatting sqref="V78">
    <cfRule type="expression" dxfId="50" priority="6" stopIfTrue="1">
      <formula>#REF!="Không có"</formula>
    </cfRule>
    <cfRule type="expression" dxfId="49" priority="7" stopIfTrue="1">
      <formula>#REF!="Không có"</formula>
    </cfRule>
  </conditionalFormatting>
  <conditionalFormatting sqref="V56">
    <cfRule type="expression" dxfId="48" priority="4" stopIfTrue="1">
      <formula>#REF!="Không có"</formula>
    </cfRule>
    <cfRule type="expression" dxfId="47" priority="5" stopIfTrue="1">
      <formula>#REF!="Không có"</formula>
    </cfRule>
  </conditionalFormatting>
  <conditionalFormatting sqref="W77">
    <cfRule type="expression" dxfId="46" priority="2" stopIfTrue="1">
      <formula>#REF!="Không có"</formula>
    </cfRule>
    <cfRule type="expression" dxfId="45" priority="3" stopIfTrue="1">
      <formula>#REF!="Không có"</formula>
    </cfRule>
  </conditionalFormatting>
  <conditionalFormatting sqref="B4">
    <cfRule type="expression" dxfId="44" priority="1" stopIfTrue="1">
      <formula>#REF!="x"</formula>
    </cfRule>
  </conditionalFormatting>
  <dataValidations disablePrompts="1" count="4">
    <dataValidation type="custom" allowBlank="1" showInputMessage="1" showErrorMessage="1" errorTitle="THÔNG BÁO TRÙNG MÃ KH-NCC" error="MÃ KHÁCH HÀNG, NCC NÀY ĐÃ TỒN TẠI BẠN KIỂM TRA LẠI!" sqref="M225:M248 M291:M292 M276:M289">
      <formula1>COUNTIF($B$10:$B$2029,M225)=1</formula1>
    </dataValidation>
    <dataValidation type="custom" allowBlank="1" showInputMessage="1" showErrorMessage="1" errorTitle="THÔNG BÁO TRÙNG MÃ KH-NCC" error="MÃ KHÁCH HÀNG, NCC NÀY ĐÃ TỒN TẠI BẠN KIỂM TRA LẠI!" sqref="M103:M118">
      <formula1>COUNTIF($B$6:$B$1818,M103)=1</formula1>
    </dataValidation>
    <dataValidation type="list" allowBlank="1" showInputMessage="1" showErrorMessage="1" sqref="B7:B532">
      <formula1>$A$5:$M$5</formula1>
    </dataValidation>
    <dataValidation type="list" allowBlank="1" showInputMessage="1" showErrorMessage="1" sqref="C7:C532">
      <formula1>$F$5:$M$5</formula1>
    </dataValidation>
  </dataValidations>
  <pageMargins left="0.70866141732283472" right="0.70866141732283472" top="0.74803149606299213" bottom="0.74803149606299213" header="0.31496062992125984" footer="0.31496062992125984"/>
  <pageSetup paperSize="9" orientation="landscape" r:id="rId1"/>
  <drawing r:id="rId2"/>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DMVT!$B$6:$B$18</xm:f>
          </x14:formula1>
          <xm:sqref>P7:P106 P118:P532</xm:sqref>
        </x14:dataValidation>
        <x14:dataValidation type="list" allowBlank="1" showInputMessage="1" showErrorMessage="1">
          <x14:formula1>
            <xm:f>DMVT!$B$6:$B$55</xm:f>
          </x14:formula1>
          <xm:sqref>U7:U532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U169"/>
  <sheetViews>
    <sheetView showGridLines="0" workbookViewId="0">
      <pane xSplit="20" ySplit="8" topLeftCell="U9" activePane="bottomRight" state="frozen"/>
      <selection pane="topRight" activeCell="T1" sqref="T1"/>
      <selection pane="bottomLeft" activeCell="A9" sqref="A9"/>
      <selection pane="bottomRight" activeCell="C4" sqref="C4:Q4"/>
    </sheetView>
  </sheetViews>
  <sheetFormatPr defaultRowHeight="15.75"/>
  <cols>
    <col min="1" max="1" width="3.85546875" style="106" customWidth="1"/>
    <col min="2" max="2" width="6.28515625" style="106" customWidth="1"/>
    <col min="3" max="3" width="12.42578125" style="95" customWidth="1"/>
    <col min="4" max="4" width="20" style="95" bestFit="1" customWidth="1"/>
    <col min="5" max="5" width="7.85546875" style="96" customWidth="1"/>
    <col min="6" max="6" width="8.5703125" style="97" customWidth="1"/>
    <col min="7" max="7" width="10.140625" style="97" bestFit="1" customWidth="1"/>
    <col min="8" max="8" width="14.5703125" style="97" customWidth="1"/>
    <col min="9" max="10" width="8.140625" style="97" customWidth="1"/>
    <col min="11" max="11" width="14.5703125" style="97" customWidth="1"/>
    <col min="12" max="12" width="12.42578125" style="192" bestFit="1" customWidth="1"/>
    <col min="13" max="13" width="12.7109375" style="193" customWidth="1"/>
    <col min="14" max="14" width="14.5703125" style="192" customWidth="1"/>
    <col min="15" max="15" width="8.5703125" style="97" customWidth="1"/>
    <col min="16" max="16" width="10.140625" style="97" bestFit="1" customWidth="1"/>
    <col min="17" max="17" width="14.5703125" style="97" customWidth="1"/>
    <col min="18" max="18" width="0" style="95" hidden="1" customWidth="1"/>
    <col min="19" max="19" width="16.42578125" style="95" hidden="1" customWidth="1"/>
    <col min="20" max="20" width="6.7109375" style="106" customWidth="1"/>
    <col min="21" max="21" width="13.42578125" style="105" bestFit="1" customWidth="1"/>
    <col min="22" max="47" width="9.140625" style="105"/>
    <col min="48" max="84" width="9.140625" style="95"/>
    <col min="85" max="85" width="23.85546875" style="95" customWidth="1"/>
    <col min="86" max="86" width="36.85546875" style="95" bestFit="1" customWidth="1"/>
    <col min="87" max="87" width="7.85546875" style="95" customWidth="1"/>
    <col min="88" max="88" width="8.5703125" style="95" customWidth="1"/>
    <col min="89" max="89" width="14.5703125" style="95" customWidth="1"/>
    <col min="90" max="90" width="11.5703125" style="95" customWidth="1"/>
    <col min="91" max="91" width="14.5703125" style="95" customWidth="1"/>
    <col min="92" max="92" width="11.7109375" style="95" customWidth="1"/>
    <col min="93" max="93" width="12.7109375" style="95" customWidth="1"/>
    <col min="94" max="94" width="14.5703125" style="95" customWidth="1"/>
    <col min="95" max="95" width="8.5703125" style="95" customWidth="1"/>
    <col min="96" max="96" width="14.5703125" style="95" customWidth="1"/>
    <col min="97" max="98" width="0" style="95" hidden="1" customWidth="1"/>
    <col min="99" max="99" width="6.7109375" style="95" customWidth="1"/>
    <col min="100" max="100" width="15.5703125" style="95" customWidth="1"/>
    <col min="101" max="340" width="9.140625" style="95"/>
    <col min="341" max="341" width="23.85546875" style="95" customWidth="1"/>
    <col min="342" max="342" width="36.85546875" style="95" bestFit="1" customWidth="1"/>
    <col min="343" max="343" width="7.85546875" style="95" customWidth="1"/>
    <col min="344" max="344" width="8.5703125" style="95" customWidth="1"/>
    <col min="345" max="345" width="14.5703125" style="95" customWidth="1"/>
    <col min="346" max="346" width="11.5703125" style="95" customWidth="1"/>
    <col min="347" max="347" width="14.5703125" style="95" customWidth="1"/>
    <col min="348" max="348" width="11.7109375" style="95" customWidth="1"/>
    <col min="349" max="349" width="12.7109375" style="95" customWidth="1"/>
    <col min="350" max="350" width="14.5703125" style="95" customWidth="1"/>
    <col min="351" max="351" width="8.5703125" style="95" customWidth="1"/>
    <col min="352" max="352" width="14.5703125" style="95" customWidth="1"/>
    <col min="353" max="354" width="0" style="95" hidden="1" customWidth="1"/>
    <col min="355" max="355" width="6.7109375" style="95" customWidth="1"/>
    <col min="356" max="356" width="15.5703125" style="95" customWidth="1"/>
    <col min="357" max="596" width="9.140625" style="95"/>
    <col min="597" max="597" width="23.85546875" style="95" customWidth="1"/>
    <col min="598" max="598" width="36.85546875" style="95" bestFit="1" customWidth="1"/>
    <col min="599" max="599" width="7.85546875" style="95" customWidth="1"/>
    <col min="600" max="600" width="8.5703125" style="95" customWidth="1"/>
    <col min="601" max="601" width="14.5703125" style="95" customWidth="1"/>
    <col min="602" max="602" width="11.5703125" style="95" customWidth="1"/>
    <col min="603" max="603" width="14.5703125" style="95" customWidth="1"/>
    <col min="604" max="604" width="11.7109375" style="95" customWidth="1"/>
    <col min="605" max="605" width="12.7109375" style="95" customWidth="1"/>
    <col min="606" max="606" width="14.5703125" style="95" customWidth="1"/>
    <col min="607" max="607" width="8.5703125" style="95" customWidth="1"/>
    <col min="608" max="608" width="14.5703125" style="95" customWidth="1"/>
    <col min="609" max="610" width="0" style="95" hidden="1" customWidth="1"/>
    <col min="611" max="611" width="6.7109375" style="95" customWidth="1"/>
    <col min="612" max="612" width="15.5703125" style="95" customWidth="1"/>
    <col min="613" max="852" width="9.140625" style="95"/>
    <col min="853" max="853" width="23.85546875" style="95" customWidth="1"/>
    <col min="854" max="854" width="36.85546875" style="95" bestFit="1" customWidth="1"/>
    <col min="855" max="855" width="7.85546875" style="95" customWidth="1"/>
    <col min="856" max="856" width="8.5703125" style="95" customWidth="1"/>
    <col min="857" max="857" width="14.5703125" style="95" customWidth="1"/>
    <col min="858" max="858" width="11.5703125" style="95" customWidth="1"/>
    <col min="859" max="859" width="14.5703125" style="95" customWidth="1"/>
    <col min="860" max="860" width="11.7109375" style="95" customWidth="1"/>
    <col min="861" max="861" width="12.7109375" style="95" customWidth="1"/>
    <col min="862" max="862" width="14.5703125" style="95" customWidth="1"/>
    <col min="863" max="863" width="8.5703125" style="95" customWidth="1"/>
    <col min="864" max="864" width="14.5703125" style="95" customWidth="1"/>
    <col min="865" max="866" width="0" style="95" hidden="1" customWidth="1"/>
    <col min="867" max="867" width="6.7109375" style="95" customWidth="1"/>
    <col min="868" max="868" width="15.5703125" style="95" customWidth="1"/>
    <col min="869" max="1108" width="9.140625" style="95"/>
    <col min="1109" max="1109" width="23.85546875" style="95" customWidth="1"/>
    <col min="1110" max="1110" width="36.85546875" style="95" bestFit="1" customWidth="1"/>
    <col min="1111" max="1111" width="7.85546875" style="95" customWidth="1"/>
    <col min="1112" max="1112" width="8.5703125" style="95" customWidth="1"/>
    <col min="1113" max="1113" width="14.5703125" style="95" customWidth="1"/>
    <col min="1114" max="1114" width="11.5703125" style="95" customWidth="1"/>
    <col min="1115" max="1115" width="14.5703125" style="95" customWidth="1"/>
    <col min="1116" max="1116" width="11.7109375" style="95" customWidth="1"/>
    <col min="1117" max="1117" width="12.7109375" style="95" customWidth="1"/>
    <col min="1118" max="1118" width="14.5703125" style="95" customWidth="1"/>
    <col min="1119" max="1119" width="8.5703125" style="95" customWidth="1"/>
    <col min="1120" max="1120" width="14.5703125" style="95" customWidth="1"/>
    <col min="1121" max="1122" width="0" style="95" hidden="1" customWidth="1"/>
    <col min="1123" max="1123" width="6.7109375" style="95" customWidth="1"/>
    <col min="1124" max="1124" width="15.5703125" style="95" customWidth="1"/>
    <col min="1125" max="1364" width="9.140625" style="95"/>
    <col min="1365" max="1365" width="23.85546875" style="95" customWidth="1"/>
    <col min="1366" max="1366" width="36.85546875" style="95" bestFit="1" customWidth="1"/>
    <col min="1367" max="1367" width="7.85546875" style="95" customWidth="1"/>
    <col min="1368" max="1368" width="8.5703125" style="95" customWidth="1"/>
    <col min="1369" max="1369" width="14.5703125" style="95" customWidth="1"/>
    <col min="1370" max="1370" width="11.5703125" style="95" customWidth="1"/>
    <col min="1371" max="1371" width="14.5703125" style="95" customWidth="1"/>
    <col min="1372" max="1372" width="11.7109375" style="95" customWidth="1"/>
    <col min="1373" max="1373" width="12.7109375" style="95" customWidth="1"/>
    <col min="1374" max="1374" width="14.5703125" style="95" customWidth="1"/>
    <col min="1375" max="1375" width="8.5703125" style="95" customWidth="1"/>
    <col min="1376" max="1376" width="14.5703125" style="95" customWidth="1"/>
    <col min="1377" max="1378" width="0" style="95" hidden="1" customWidth="1"/>
    <col min="1379" max="1379" width="6.7109375" style="95" customWidth="1"/>
    <col min="1380" max="1380" width="15.5703125" style="95" customWidth="1"/>
    <col min="1381" max="1620" width="9.140625" style="95"/>
    <col min="1621" max="1621" width="23.85546875" style="95" customWidth="1"/>
    <col min="1622" max="1622" width="36.85546875" style="95" bestFit="1" customWidth="1"/>
    <col min="1623" max="1623" width="7.85546875" style="95" customWidth="1"/>
    <col min="1624" max="1624" width="8.5703125" style="95" customWidth="1"/>
    <col min="1625" max="1625" width="14.5703125" style="95" customWidth="1"/>
    <col min="1626" max="1626" width="11.5703125" style="95" customWidth="1"/>
    <col min="1627" max="1627" width="14.5703125" style="95" customWidth="1"/>
    <col min="1628" max="1628" width="11.7109375" style="95" customWidth="1"/>
    <col min="1629" max="1629" width="12.7109375" style="95" customWidth="1"/>
    <col min="1630" max="1630" width="14.5703125" style="95" customWidth="1"/>
    <col min="1631" max="1631" width="8.5703125" style="95" customWidth="1"/>
    <col min="1632" max="1632" width="14.5703125" style="95" customWidth="1"/>
    <col min="1633" max="1634" width="0" style="95" hidden="1" customWidth="1"/>
    <col min="1635" max="1635" width="6.7109375" style="95" customWidth="1"/>
    <col min="1636" max="1636" width="15.5703125" style="95" customWidth="1"/>
    <col min="1637" max="1876" width="9.140625" style="95"/>
    <col min="1877" max="1877" width="23.85546875" style="95" customWidth="1"/>
    <col min="1878" max="1878" width="36.85546875" style="95" bestFit="1" customWidth="1"/>
    <col min="1879" max="1879" width="7.85546875" style="95" customWidth="1"/>
    <col min="1880" max="1880" width="8.5703125" style="95" customWidth="1"/>
    <col min="1881" max="1881" width="14.5703125" style="95" customWidth="1"/>
    <col min="1882" max="1882" width="11.5703125" style="95" customWidth="1"/>
    <col min="1883" max="1883" width="14.5703125" style="95" customWidth="1"/>
    <col min="1884" max="1884" width="11.7109375" style="95" customWidth="1"/>
    <col min="1885" max="1885" width="12.7109375" style="95" customWidth="1"/>
    <col min="1886" max="1886" width="14.5703125" style="95" customWidth="1"/>
    <col min="1887" max="1887" width="8.5703125" style="95" customWidth="1"/>
    <col min="1888" max="1888" width="14.5703125" style="95" customWidth="1"/>
    <col min="1889" max="1890" width="0" style="95" hidden="1" customWidth="1"/>
    <col min="1891" max="1891" width="6.7109375" style="95" customWidth="1"/>
    <col min="1892" max="1892" width="15.5703125" style="95" customWidth="1"/>
    <col min="1893" max="2132" width="9.140625" style="95"/>
    <col min="2133" max="2133" width="23.85546875" style="95" customWidth="1"/>
    <col min="2134" max="2134" width="36.85546875" style="95" bestFit="1" customWidth="1"/>
    <col min="2135" max="2135" width="7.85546875" style="95" customWidth="1"/>
    <col min="2136" max="2136" width="8.5703125" style="95" customWidth="1"/>
    <col min="2137" max="2137" width="14.5703125" style="95" customWidth="1"/>
    <col min="2138" max="2138" width="11.5703125" style="95" customWidth="1"/>
    <col min="2139" max="2139" width="14.5703125" style="95" customWidth="1"/>
    <col min="2140" max="2140" width="11.7109375" style="95" customWidth="1"/>
    <col min="2141" max="2141" width="12.7109375" style="95" customWidth="1"/>
    <col min="2142" max="2142" width="14.5703125" style="95" customWidth="1"/>
    <col min="2143" max="2143" width="8.5703125" style="95" customWidth="1"/>
    <col min="2144" max="2144" width="14.5703125" style="95" customWidth="1"/>
    <col min="2145" max="2146" width="0" style="95" hidden="1" customWidth="1"/>
    <col min="2147" max="2147" width="6.7109375" style="95" customWidth="1"/>
    <col min="2148" max="2148" width="15.5703125" style="95" customWidth="1"/>
    <col min="2149" max="2388" width="9.140625" style="95"/>
    <col min="2389" max="2389" width="23.85546875" style="95" customWidth="1"/>
    <col min="2390" max="2390" width="36.85546875" style="95" bestFit="1" customWidth="1"/>
    <col min="2391" max="2391" width="7.85546875" style="95" customWidth="1"/>
    <col min="2392" max="2392" width="8.5703125" style="95" customWidth="1"/>
    <col min="2393" max="2393" width="14.5703125" style="95" customWidth="1"/>
    <col min="2394" max="2394" width="11.5703125" style="95" customWidth="1"/>
    <col min="2395" max="2395" width="14.5703125" style="95" customWidth="1"/>
    <col min="2396" max="2396" width="11.7109375" style="95" customWidth="1"/>
    <col min="2397" max="2397" width="12.7109375" style="95" customWidth="1"/>
    <col min="2398" max="2398" width="14.5703125" style="95" customWidth="1"/>
    <col min="2399" max="2399" width="8.5703125" style="95" customWidth="1"/>
    <col min="2400" max="2400" width="14.5703125" style="95" customWidth="1"/>
    <col min="2401" max="2402" width="0" style="95" hidden="1" customWidth="1"/>
    <col min="2403" max="2403" width="6.7109375" style="95" customWidth="1"/>
    <col min="2404" max="2404" width="15.5703125" style="95" customWidth="1"/>
    <col min="2405" max="2644" width="9.140625" style="95"/>
    <col min="2645" max="2645" width="23.85546875" style="95" customWidth="1"/>
    <col min="2646" max="2646" width="36.85546875" style="95" bestFit="1" customWidth="1"/>
    <col min="2647" max="2647" width="7.85546875" style="95" customWidth="1"/>
    <col min="2648" max="2648" width="8.5703125" style="95" customWidth="1"/>
    <col min="2649" max="2649" width="14.5703125" style="95" customWidth="1"/>
    <col min="2650" max="2650" width="11.5703125" style="95" customWidth="1"/>
    <col min="2651" max="2651" width="14.5703125" style="95" customWidth="1"/>
    <col min="2652" max="2652" width="11.7109375" style="95" customWidth="1"/>
    <col min="2653" max="2653" width="12.7109375" style="95" customWidth="1"/>
    <col min="2654" max="2654" width="14.5703125" style="95" customWidth="1"/>
    <col min="2655" max="2655" width="8.5703125" style="95" customWidth="1"/>
    <col min="2656" max="2656" width="14.5703125" style="95" customWidth="1"/>
    <col min="2657" max="2658" width="0" style="95" hidden="1" customWidth="1"/>
    <col min="2659" max="2659" width="6.7109375" style="95" customWidth="1"/>
    <col min="2660" max="2660" width="15.5703125" style="95" customWidth="1"/>
    <col min="2661" max="2900" width="9.140625" style="95"/>
    <col min="2901" max="2901" width="23.85546875" style="95" customWidth="1"/>
    <col min="2902" max="2902" width="36.85546875" style="95" bestFit="1" customWidth="1"/>
    <col min="2903" max="2903" width="7.85546875" style="95" customWidth="1"/>
    <col min="2904" max="2904" width="8.5703125" style="95" customWidth="1"/>
    <col min="2905" max="2905" width="14.5703125" style="95" customWidth="1"/>
    <col min="2906" max="2906" width="11.5703125" style="95" customWidth="1"/>
    <col min="2907" max="2907" width="14.5703125" style="95" customWidth="1"/>
    <col min="2908" max="2908" width="11.7109375" style="95" customWidth="1"/>
    <col min="2909" max="2909" width="12.7109375" style="95" customWidth="1"/>
    <col min="2910" max="2910" width="14.5703125" style="95" customWidth="1"/>
    <col min="2911" max="2911" width="8.5703125" style="95" customWidth="1"/>
    <col min="2912" max="2912" width="14.5703125" style="95" customWidth="1"/>
    <col min="2913" max="2914" width="0" style="95" hidden="1" customWidth="1"/>
    <col min="2915" max="2915" width="6.7109375" style="95" customWidth="1"/>
    <col min="2916" max="2916" width="15.5703125" style="95" customWidth="1"/>
    <col min="2917" max="3156" width="9.140625" style="95"/>
    <col min="3157" max="3157" width="23.85546875" style="95" customWidth="1"/>
    <col min="3158" max="3158" width="36.85546875" style="95" bestFit="1" customWidth="1"/>
    <col min="3159" max="3159" width="7.85546875" style="95" customWidth="1"/>
    <col min="3160" max="3160" width="8.5703125" style="95" customWidth="1"/>
    <col min="3161" max="3161" width="14.5703125" style="95" customWidth="1"/>
    <col min="3162" max="3162" width="11.5703125" style="95" customWidth="1"/>
    <col min="3163" max="3163" width="14.5703125" style="95" customWidth="1"/>
    <col min="3164" max="3164" width="11.7109375" style="95" customWidth="1"/>
    <col min="3165" max="3165" width="12.7109375" style="95" customWidth="1"/>
    <col min="3166" max="3166" width="14.5703125" style="95" customWidth="1"/>
    <col min="3167" max="3167" width="8.5703125" style="95" customWidth="1"/>
    <col min="3168" max="3168" width="14.5703125" style="95" customWidth="1"/>
    <col min="3169" max="3170" width="0" style="95" hidden="1" customWidth="1"/>
    <col min="3171" max="3171" width="6.7109375" style="95" customWidth="1"/>
    <col min="3172" max="3172" width="15.5703125" style="95" customWidth="1"/>
    <col min="3173" max="3412" width="9.140625" style="95"/>
    <col min="3413" max="3413" width="23.85546875" style="95" customWidth="1"/>
    <col min="3414" max="3414" width="36.85546875" style="95" bestFit="1" customWidth="1"/>
    <col min="3415" max="3415" width="7.85546875" style="95" customWidth="1"/>
    <col min="3416" max="3416" width="8.5703125" style="95" customWidth="1"/>
    <col min="3417" max="3417" width="14.5703125" style="95" customWidth="1"/>
    <col min="3418" max="3418" width="11.5703125" style="95" customWidth="1"/>
    <col min="3419" max="3419" width="14.5703125" style="95" customWidth="1"/>
    <col min="3420" max="3420" width="11.7109375" style="95" customWidth="1"/>
    <col min="3421" max="3421" width="12.7109375" style="95" customWidth="1"/>
    <col min="3422" max="3422" width="14.5703125" style="95" customWidth="1"/>
    <col min="3423" max="3423" width="8.5703125" style="95" customWidth="1"/>
    <col min="3424" max="3424" width="14.5703125" style="95" customWidth="1"/>
    <col min="3425" max="3426" width="0" style="95" hidden="1" customWidth="1"/>
    <col min="3427" max="3427" width="6.7109375" style="95" customWidth="1"/>
    <col min="3428" max="3428" width="15.5703125" style="95" customWidth="1"/>
    <col min="3429" max="3668" width="9.140625" style="95"/>
    <col min="3669" max="3669" width="23.85546875" style="95" customWidth="1"/>
    <col min="3670" max="3670" width="36.85546875" style="95" bestFit="1" customWidth="1"/>
    <col min="3671" max="3671" width="7.85546875" style="95" customWidth="1"/>
    <col min="3672" max="3672" width="8.5703125" style="95" customWidth="1"/>
    <col min="3673" max="3673" width="14.5703125" style="95" customWidth="1"/>
    <col min="3674" max="3674" width="11.5703125" style="95" customWidth="1"/>
    <col min="3675" max="3675" width="14.5703125" style="95" customWidth="1"/>
    <col min="3676" max="3676" width="11.7109375" style="95" customWidth="1"/>
    <col min="3677" max="3677" width="12.7109375" style="95" customWidth="1"/>
    <col min="3678" max="3678" width="14.5703125" style="95" customWidth="1"/>
    <col min="3679" max="3679" width="8.5703125" style="95" customWidth="1"/>
    <col min="3680" max="3680" width="14.5703125" style="95" customWidth="1"/>
    <col min="3681" max="3682" width="0" style="95" hidden="1" customWidth="1"/>
    <col min="3683" max="3683" width="6.7109375" style="95" customWidth="1"/>
    <col min="3684" max="3684" width="15.5703125" style="95" customWidth="1"/>
    <col min="3685" max="3924" width="9.140625" style="95"/>
    <col min="3925" max="3925" width="23.85546875" style="95" customWidth="1"/>
    <col min="3926" max="3926" width="36.85546875" style="95" bestFit="1" customWidth="1"/>
    <col min="3927" max="3927" width="7.85546875" style="95" customWidth="1"/>
    <col min="3928" max="3928" width="8.5703125" style="95" customWidth="1"/>
    <col min="3929" max="3929" width="14.5703125" style="95" customWidth="1"/>
    <col min="3930" max="3930" width="11.5703125" style="95" customWidth="1"/>
    <col min="3931" max="3931" width="14.5703125" style="95" customWidth="1"/>
    <col min="3932" max="3932" width="11.7109375" style="95" customWidth="1"/>
    <col min="3933" max="3933" width="12.7109375" style="95" customWidth="1"/>
    <col min="3934" max="3934" width="14.5703125" style="95" customWidth="1"/>
    <col min="3935" max="3935" width="8.5703125" style="95" customWidth="1"/>
    <col min="3936" max="3936" width="14.5703125" style="95" customWidth="1"/>
    <col min="3937" max="3938" width="0" style="95" hidden="1" customWidth="1"/>
    <col min="3939" max="3939" width="6.7109375" style="95" customWidth="1"/>
    <col min="3940" max="3940" width="15.5703125" style="95" customWidth="1"/>
    <col min="3941" max="4180" width="9.140625" style="95"/>
    <col min="4181" max="4181" width="23.85546875" style="95" customWidth="1"/>
    <col min="4182" max="4182" width="36.85546875" style="95" bestFit="1" customWidth="1"/>
    <col min="4183" max="4183" width="7.85546875" style="95" customWidth="1"/>
    <col min="4184" max="4184" width="8.5703125" style="95" customWidth="1"/>
    <col min="4185" max="4185" width="14.5703125" style="95" customWidth="1"/>
    <col min="4186" max="4186" width="11.5703125" style="95" customWidth="1"/>
    <col min="4187" max="4187" width="14.5703125" style="95" customWidth="1"/>
    <col min="4188" max="4188" width="11.7109375" style="95" customWidth="1"/>
    <col min="4189" max="4189" width="12.7109375" style="95" customWidth="1"/>
    <col min="4190" max="4190" width="14.5703125" style="95" customWidth="1"/>
    <col min="4191" max="4191" width="8.5703125" style="95" customWidth="1"/>
    <col min="4192" max="4192" width="14.5703125" style="95" customWidth="1"/>
    <col min="4193" max="4194" width="0" style="95" hidden="1" customWidth="1"/>
    <col min="4195" max="4195" width="6.7109375" style="95" customWidth="1"/>
    <col min="4196" max="4196" width="15.5703125" style="95" customWidth="1"/>
    <col min="4197" max="4436" width="9.140625" style="95"/>
    <col min="4437" max="4437" width="23.85546875" style="95" customWidth="1"/>
    <col min="4438" max="4438" width="36.85546875" style="95" bestFit="1" customWidth="1"/>
    <col min="4439" max="4439" width="7.85546875" style="95" customWidth="1"/>
    <col min="4440" max="4440" width="8.5703125" style="95" customWidth="1"/>
    <col min="4441" max="4441" width="14.5703125" style="95" customWidth="1"/>
    <col min="4442" max="4442" width="11.5703125" style="95" customWidth="1"/>
    <col min="4443" max="4443" width="14.5703125" style="95" customWidth="1"/>
    <col min="4444" max="4444" width="11.7109375" style="95" customWidth="1"/>
    <col min="4445" max="4445" width="12.7109375" style="95" customWidth="1"/>
    <col min="4446" max="4446" width="14.5703125" style="95" customWidth="1"/>
    <col min="4447" max="4447" width="8.5703125" style="95" customWidth="1"/>
    <col min="4448" max="4448" width="14.5703125" style="95" customWidth="1"/>
    <col min="4449" max="4450" width="0" style="95" hidden="1" customWidth="1"/>
    <col min="4451" max="4451" width="6.7109375" style="95" customWidth="1"/>
    <col min="4452" max="4452" width="15.5703125" style="95" customWidth="1"/>
    <col min="4453" max="4692" width="9.140625" style="95"/>
    <col min="4693" max="4693" width="23.85546875" style="95" customWidth="1"/>
    <col min="4694" max="4694" width="36.85546875" style="95" bestFit="1" customWidth="1"/>
    <col min="4695" max="4695" width="7.85546875" style="95" customWidth="1"/>
    <col min="4696" max="4696" width="8.5703125" style="95" customWidth="1"/>
    <col min="4697" max="4697" width="14.5703125" style="95" customWidth="1"/>
    <col min="4698" max="4698" width="11.5703125" style="95" customWidth="1"/>
    <col min="4699" max="4699" width="14.5703125" style="95" customWidth="1"/>
    <col min="4700" max="4700" width="11.7109375" style="95" customWidth="1"/>
    <col min="4701" max="4701" width="12.7109375" style="95" customWidth="1"/>
    <col min="4702" max="4702" width="14.5703125" style="95" customWidth="1"/>
    <col min="4703" max="4703" width="8.5703125" style="95" customWidth="1"/>
    <col min="4704" max="4704" width="14.5703125" style="95" customWidth="1"/>
    <col min="4705" max="4706" width="0" style="95" hidden="1" customWidth="1"/>
    <col min="4707" max="4707" width="6.7109375" style="95" customWidth="1"/>
    <col min="4708" max="4708" width="15.5703125" style="95" customWidth="1"/>
    <col min="4709" max="4948" width="9.140625" style="95"/>
    <col min="4949" max="4949" width="23.85546875" style="95" customWidth="1"/>
    <col min="4950" max="4950" width="36.85546875" style="95" bestFit="1" customWidth="1"/>
    <col min="4951" max="4951" width="7.85546875" style="95" customWidth="1"/>
    <col min="4952" max="4952" width="8.5703125" style="95" customWidth="1"/>
    <col min="4953" max="4953" width="14.5703125" style="95" customWidth="1"/>
    <col min="4954" max="4954" width="11.5703125" style="95" customWidth="1"/>
    <col min="4955" max="4955" width="14.5703125" style="95" customWidth="1"/>
    <col min="4956" max="4956" width="11.7109375" style="95" customWidth="1"/>
    <col min="4957" max="4957" width="12.7109375" style="95" customWidth="1"/>
    <col min="4958" max="4958" width="14.5703125" style="95" customWidth="1"/>
    <col min="4959" max="4959" width="8.5703125" style="95" customWidth="1"/>
    <col min="4960" max="4960" width="14.5703125" style="95" customWidth="1"/>
    <col min="4961" max="4962" width="0" style="95" hidden="1" customWidth="1"/>
    <col min="4963" max="4963" width="6.7109375" style="95" customWidth="1"/>
    <col min="4964" max="4964" width="15.5703125" style="95" customWidth="1"/>
    <col min="4965" max="5204" width="9.140625" style="95"/>
    <col min="5205" max="5205" width="23.85546875" style="95" customWidth="1"/>
    <col min="5206" max="5206" width="36.85546875" style="95" bestFit="1" customWidth="1"/>
    <col min="5207" max="5207" width="7.85546875" style="95" customWidth="1"/>
    <col min="5208" max="5208" width="8.5703125" style="95" customWidth="1"/>
    <col min="5209" max="5209" width="14.5703125" style="95" customWidth="1"/>
    <col min="5210" max="5210" width="11.5703125" style="95" customWidth="1"/>
    <col min="5211" max="5211" width="14.5703125" style="95" customWidth="1"/>
    <col min="5212" max="5212" width="11.7109375" style="95" customWidth="1"/>
    <col min="5213" max="5213" width="12.7109375" style="95" customWidth="1"/>
    <col min="5214" max="5214" width="14.5703125" style="95" customWidth="1"/>
    <col min="5215" max="5215" width="8.5703125" style="95" customWidth="1"/>
    <col min="5216" max="5216" width="14.5703125" style="95" customWidth="1"/>
    <col min="5217" max="5218" width="0" style="95" hidden="1" customWidth="1"/>
    <col min="5219" max="5219" width="6.7109375" style="95" customWidth="1"/>
    <col min="5220" max="5220" width="15.5703125" style="95" customWidth="1"/>
    <col min="5221" max="5460" width="9.140625" style="95"/>
    <col min="5461" max="5461" width="23.85546875" style="95" customWidth="1"/>
    <col min="5462" max="5462" width="36.85546875" style="95" bestFit="1" customWidth="1"/>
    <col min="5463" max="5463" width="7.85546875" style="95" customWidth="1"/>
    <col min="5464" max="5464" width="8.5703125" style="95" customWidth="1"/>
    <col min="5465" max="5465" width="14.5703125" style="95" customWidth="1"/>
    <col min="5466" max="5466" width="11.5703125" style="95" customWidth="1"/>
    <col min="5467" max="5467" width="14.5703125" style="95" customWidth="1"/>
    <col min="5468" max="5468" width="11.7109375" style="95" customWidth="1"/>
    <col min="5469" max="5469" width="12.7109375" style="95" customWidth="1"/>
    <col min="5470" max="5470" width="14.5703125" style="95" customWidth="1"/>
    <col min="5471" max="5471" width="8.5703125" style="95" customWidth="1"/>
    <col min="5472" max="5472" width="14.5703125" style="95" customWidth="1"/>
    <col min="5473" max="5474" width="0" style="95" hidden="1" customWidth="1"/>
    <col min="5475" max="5475" width="6.7109375" style="95" customWidth="1"/>
    <col min="5476" max="5476" width="15.5703125" style="95" customWidth="1"/>
    <col min="5477" max="5716" width="9.140625" style="95"/>
    <col min="5717" max="5717" width="23.85546875" style="95" customWidth="1"/>
    <col min="5718" max="5718" width="36.85546875" style="95" bestFit="1" customWidth="1"/>
    <col min="5719" max="5719" width="7.85546875" style="95" customWidth="1"/>
    <col min="5720" max="5720" width="8.5703125" style="95" customWidth="1"/>
    <col min="5721" max="5721" width="14.5703125" style="95" customWidth="1"/>
    <col min="5722" max="5722" width="11.5703125" style="95" customWidth="1"/>
    <col min="5723" max="5723" width="14.5703125" style="95" customWidth="1"/>
    <col min="5724" max="5724" width="11.7109375" style="95" customWidth="1"/>
    <col min="5725" max="5725" width="12.7109375" style="95" customWidth="1"/>
    <col min="5726" max="5726" width="14.5703125" style="95" customWidth="1"/>
    <col min="5727" max="5727" width="8.5703125" style="95" customWidth="1"/>
    <col min="5728" max="5728" width="14.5703125" style="95" customWidth="1"/>
    <col min="5729" max="5730" width="0" style="95" hidden="1" customWidth="1"/>
    <col min="5731" max="5731" width="6.7109375" style="95" customWidth="1"/>
    <col min="5732" max="5732" width="15.5703125" style="95" customWidth="1"/>
    <col min="5733" max="5972" width="9.140625" style="95"/>
    <col min="5973" max="5973" width="23.85546875" style="95" customWidth="1"/>
    <col min="5974" max="5974" width="36.85546875" style="95" bestFit="1" customWidth="1"/>
    <col min="5975" max="5975" width="7.85546875" style="95" customWidth="1"/>
    <col min="5976" max="5976" width="8.5703125" style="95" customWidth="1"/>
    <col min="5977" max="5977" width="14.5703125" style="95" customWidth="1"/>
    <col min="5978" max="5978" width="11.5703125" style="95" customWidth="1"/>
    <col min="5979" max="5979" width="14.5703125" style="95" customWidth="1"/>
    <col min="5980" max="5980" width="11.7109375" style="95" customWidth="1"/>
    <col min="5981" max="5981" width="12.7109375" style="95" customWidth="1"/>
    <col min="5982" max="5982" width="14.5703125" style="95" customWidth="1"/>
    <col min="5983" max="5983" width="8.5703125" style="95" customWidth="1"/>
    <col min="5984" max="5984" width="14.5703125" style="95" customWidth="1"/>
    <col min="5985" max="5986" width="0" style="95" hidden="1" customWidth="1"/>
    <col min="5987" max="5987" width="6.7109375" style="95" customWidth="1"/>
    <col min="5988" max="5988" width="15.5703125" style="95" customWidth="1"/>
    <col min="5989" max="6228" width="9.140625" style="95"/>
    <col min="6229" max="6229" width="23.85546875" style="95" customWidth="1"/>
    <col min="6230" max="6230" width="36.85546875" style="95" bestFit="1" customWidth="1"/>
    <col min="6231" max="6231" width="7.85546875" style="95" customWidth="1"/>
    <col min="6232" max="6232" width="8.5703125" style="95" customWidth="1"/>
    <col min="6233" max="6233" width="14.5703125" style="95" customWidth="1"/>
    <col min="6234" max="6234" width="11.5703125" style="95" customWidth="1"/>
    <col min="6235" max="6235" width="14.5703125" style="95" customWidth="1"/>
    <col min="6236" max="6236" width="11.7109375" style="95" customWidth="1"/>
    <col min="6237" max="6237" width="12.7109375" style="95" customWidth="1"/>
    <col min="6238" max="6238" width="14.5703125" style="95" customWidth="1"/>
    <col min="6239" max="6239" width="8.5703125" style="95" customWidth="1"/>
    <col min="6240" max="6240" width="14.5703125" style="95" customWidth="1"/>
    <col min="6241" max="6242" width="0" style="95" hidden="1" customWidth="1"/>
    <col min="6243" max="6243" width="6.7109375" style="95" customWidth="1"/>
    <col min="6244" max="6244" width="15.5703125" style="95" customWidth="1"/>
    <col min="6245" max="6484" width="9.140625" style="95"/>
    <col min="6485" max="6485" width="23.85546875" style="95" customWidth="1"/>
    <col min="6486" max="6486" width="36.85546875" style="95" bestFit="1" customWidth="1"/>
    <col min="6487" max="6487" width="7.85546875" style="95" customWidth="1"/>
    <col min="6488" max="6488" width="8.5703125" style="95" customWidth="1"/>
    <col min="6489" max="6489" width="14.5703125" style="95" customWidth="1"/>
    <col min="6490" max="6490" width="11.5703125" style="95" customWidth="1"/>
    <col min="6491" max="6491" width="14.5703125" style="95" customWidth="1"/>
    <col min="6492" max="6492" width="11.7109375" style="95" customWidth="1"/>
    <col min="6493" max="6493" width="12.7109375" style="95" customWidth="1"/>
    <col min="6494" max="6494" width="14.5703125" style="95" customWidth="1"/>
    <col min="6495" max="6495" width="8.5703125" style="95" customWidth="1"/>
    <col min="6496" max="6496" width="14.5703125" style="95" customWidth="1"/>
    <col min="6497" max="6498" width="0" style="95" hidden="1" customWidth="1"/>
    <col min="6499" max="6499" width="6.7109375" style="95" customWidth="1"/>
    <col min="6500" max="6500" width="15.5703125" style="95" customWidth="1"/>
    <col min="6501" max="6740" width="9.140625" style="95"/>
    <col min="6741" max="6741" width="23.85546875" style="95" customWidth="1"/>
    <col min="6742" max="6742" width="36.85546875" style="95" bestFit="1" customWidth="1"/>
    <col min="6743" max="6743" width="7.85546875" style="95" customWidth="1"/>
    <col min="6744" max="6744" width="8.5703125" style="95" customWidth="1"/>
    <col min="6745" max="6745" width="14.5703125" style="95" customWidth="1"/>
    <col min="6746" max="6746" width="11.5703125" style="95" customWidth="1"/>
    <col min="6747" max="6747" width="14.5703125" style="95" customWidth="1"/>
    <col min="6748" max="6748" width="11.7109375" style="95" customWidth="1"/>
    <col min="6749" max="6749" width="12.7109375" style="95" customWidth="1"/>
    <col min="6750" max="6750" width="14.5703125" style="95" customWidth="1"/>
    <col min="6751" max="6751" width="8.5703125" style="95" customWidth="1"/>
    <col min="6752" max="6752" width="14.5703125" style="95" customWidth="1"/>
    <col min="6753" max="6754" width="0" style="95" hidden="1" customWidth="1"/>
    <col min="6755" max="6755" width="6.7109375" style="95" customWidth="1"/>
    <col min="6756" max="6756" width="15.5703125" style="95" customWidth="1"/>
    <col min="6757" max="6996" width="9.140625" style="95"/>
    <col min="6997" max="6997" width="23.85546875" style="95" customWidth="1"/>
    <col min="6998" max="6998" width="36.85546875" style="95" bestFit="1" customWidth="1"/>
    <col min="6999" max="6999" width="7.85546875" style="95" customWidth="1"/>
    <col min="7000" max="7000" width="8.5703125" style="95" customWidth="1"/>
    <col min="7001" max="7001" width="14.5703125" style="95" customWidth="1"/>
    <col min="7002" max="7002" width="11.5703125" style="95" customWidth="1"/>
    <col min="7003" max="7003" width="14.5703125" style="95" customWidth="1"/>
    <col min="7004" max="7004" width="11.7109375" style="95" customWidth="1"/>
    <col min="7005" max="7005" width="12.7109375" style="95" customWidth="1"/>
    <col min="7006" max="7006" width="14.5703125" style="95" customWidth="1"/>
    <col min="7007" max="7007" width="8.5703125" style="95" customWidth="1"/>
    <col min="7008" max="7008" width="14.5703125" style="95" customWidth="1"/>
    <col min="7009" max="7010" width="0" style="95" hidden="1" customWidth="1"/>
    <col min="7011" max="7011" width="6.7109375" style="95" customWidth="1"/>
    <col min="7012" max="7012" width="15.5703125" style="95" customWidth="1"/>
    <col min="7013" max="7252" width="9.140625" style="95"/>
    <col min="7253" max="7253" width="23.85546875" style="95" customWidth="1"/>
    <col min="7254" max="7254" width="36.85546875" style="95" bestFit="1" customWidth="1"/>
    <col min="7255" max="7255" width="7.85546875" style="95" customWidth="1"/>
    <col min="7256" max="7256" width="8.5703125" style="95" customWidth="1"/>
    <col min="7257" max="7257" width="14.5703125" style="95" customWidth="1"/>
    <col min="7258" max="7258" width="11.5703125" style="95" customWidth="1"/>
    <col min="7259" max="7259" width="14.5703125" style="95" customWidth="1"/>
    <col min="7260" max="7260" width="11.7109375" style="95" customWidth="1"/>
    <col min="7261" max="7261" width="12.7109375" style="95" customWidth="1"/>
    <col min="7262" max="7262" width="14.5703125" style="95" customWidth="1"/>
    <col min="7263" max="7263" width="8.5703125" style="95" customWidth="1"/>
    <col min="7264" max="7264" width="14.5703125" style="95" customWidth="1"/>
    <col min="7265" max="7266" width="0" style="95" hidden="1" customWidth="1"/>
    <col min="7267" max="7267" width="6.7109375" style="95" customWidth="1"/>
    <col min="7268" max="7268" width="15.5703125" style="95" customWidth="1"/>
    <col min="7269" max="7508" width="9.140625" style="95"/>
    <col min="7509" max="7509" width="23.85546875" style="95" customWidth="1"/>
    <col min="7510" max="7510" width="36.85546875" style="95" bestFit="1" customWidth="1"/>
    <col min="7511" max="7511" width="7.85546875" style="95" customWidth="1"/>
    <col min="7512" max="7512" width="8.5703125" style="95" customWidth="1"/>
    <col min="7513" max="7513" width="14.5703125" style="95" customWidth="1"/>
    <col min="7514" max="7514" width="11.5703125" style="95" customWidth="1"/>
    <col min="7515" max="7515" width="14.5703125" style="95" customWidth="1"/>
    <col min="7516" max="7516" width="11.7109375" style="95" customWidth="1"/>
    <col min="7517" max="7517" width="12.7109375" style="95" customWidth="1"/>
    <col min="7518" max="7518" width="14.5703125" style="95" customWidth="1"/>
    <col min="7519" max="7519" width="8.5703125" style="95" customWidth="1"/>
    <col min="7520" max="7520" width="14.5703125" style="95" customWidth="1"/>
    <col min="7521" max="7522" width="0" style="95" hidden="1" customWidth="1"/>
    <col min="7523" max="7523" width="6.7109375" style="95" customWidth="1"/>
    <col min="7524" max="7524" width="15.5703125" style="95" customWidth="1"/>
    <col min="7525" max="7764" width="9.140625" style="95"/>
    <col min="7765" max="7765" width="23.85546875" style="95" customWidth="1"/>
    <col min="7766" max="7766" width="36.85546875" style="95" bestFit="1" customWidth="1"/>
    <col min="7767" max="7767" width="7.85546875" style="95" customWidth="1"/>
    <col min="7768" max="7768" width="8.5703125" style="95" customWidth="1"/>
    <col min="7769" max="7769" width="14.5703125" style="95" customWidth="1"/>
    <col min="7770" max="7770" width="11.5703125" style="95" customWidth="1"/>
    <col min="7771" max="7771" width="14.5703125" style="95" customWidth="1"/>
    <col min="7772" max="7772" width="11.7109375" style="95" customWidth="1"/>
    <col min="7773" max="7773" width="12.7109375" style="95" customWidth="1"/>
    <col min="7774" max="7774" width="14.5703125" style="95" customWidth="1"/>
    <col min="7775" max="7775" width="8.5703125" style="95" customWidth="1"/>
    <col min="7776" max="7776" width="14.5703125" style="95" customWidth="1"/>
    <col min="7777" max="7778" width="0" style="95" hidden="1" customWidth="1"/>
    <col min="7779" max="7779" width="6.7109375" style="95" customWidth="1"/>
    <col min="7780" max="7780" width="15.5703125" style="95" customWidth="1"/>
    <col min="7781" max="8020" width="9.140625" style="95"/>
    <col min="8021" max="8021" width="23.85546875" style="95" customWidth="1"/>
    <col min="8022" max="8022" width="36.85546875" style="95" bestFit="1" customWidth="1"/>
    <col min="8023" max="8023" width="7.85546875" style="95" customWidth="1"/>
    <col min="8024" max="8024" width="8.5703125" style="95" customWidth="1"/>
    <col min="8025" max="8025" width="14.5703125" style="95" customWidth="1"/>
    <col min="8026" max="8026" width="11.5703125" style="95" customWidth="1"/>
    <col min="8027" max="8027" width="14.5703125" style="95" customWidth="1"/>
    <col min="8028" max="8028" width="11.7109375" style="95" customWidth="1"/>
    <col min="8029" max="8029" width="12.7109375" style="95" customWidth="1"/>
    <col min="8030" max="8030" width="14.5703125" style="95" customWidth="1"/>
    <col min="8031" max="8031" width="8.5703125" style="95" customWidth="1"/>
    <col min="8032" max="8032" width="14.5703125" style="95" customWidth="1"/>
    <col min="8033" max="8034" width="0" style="95" hidden="1" customWidth="1"/>
    <col min="8035" max="8035" width="6.7109375" style="95" customWidth="1"/>
    <col min="8036" max="8036" width="15.5703125" style="95" customWidth="1"/>
    <col min="8037" max="8276" width="9.140625" style="95"/>
    <col min="8277" max="8277" width="23.85546875" style="95" customWidth="1"/>
    <col min="8278" max="8278" width="36.85546875" style="95" bestFit="1" customWidth="1"/>
    <col min="8279" max="8279" width="7.85546875" style="95" customWidth="1"/>
    <col min="8280" max="8280" width="8.5703125" style="95" customWidth="1"/>
    <col min="8281" max="8281" width="14.5703125" style="95" customWidth="1"/>
    <col min="8282" max="8282" width="11.5703125" style="95" customWidth="1"/>
    <col min="8283" max="8283" width="14.5703125" style="95" customWidth="1"/>
    <col min="8284" max="8284" width="11.7109375" style="95" customWidth="1"/>
    <col min="8285" max="8285" width="12.7109375" style="95" customWidth="1"/>
    <col min="8286" max="8286" width="14.5703125" style="95" customWidth="1"/>
    <col min="8287" max="8287" width="8.5703125" style="95" customWidth="1"/>
    <col min="8288" max="8288" width="14.5703125" style="95" customWidth="1"/>
    <col min="8289" max="8290" width="0" style="95" hidden="1" customWidth="1"/>
    <col min="8291" max="8291" width="6.7109375" style="95" customWidth="1"/>
    <col min="8292" max="8292" width="15.5703125" style="95" customWidth="1"/>
    <col min="8293" max="8532" width="9.140625" style="95"/>
    <col min="8533" max="8533" width="23.85546875" style="95" customWidth="1"/>
    <col min="8534" max="8534" width="36.85546875" style="95" bestFit="1" customWidth="1"/>
    <col min="8535" max="8535" width="7.85546875" style="95" customWidth="1"/>
    <col min="8536" max="8536" width="8.5703125" style="95" customWidth="1"/>
    <col min="8537" max="8537" width="14.5703125" style="95" customWidth="1"/>
    <col min="8538" max="8538" width="11.5703125" style="95" customWidth="1"/>
    <col min="8539" max="8539" width="14.5703125" style="95" customWidth="1"/>
    <col min="8540" max="8540" width="11.7109375" style="95" customWidth="1"/>
    <col min="8541" max="8541" width="12.7109375" style="95" customWidth="1"/>
    <col min="8542" max="8542" width="14.5703125" style="95" customWidth="1"/>
    <col min="8543" max="8543" width="8.5703125" style="95" customWidth="1"/>
    <col min="8544" max="8544" width="14.5703125" style="95" customWidth="1"/>
    <col min="8545" max="8546" width="0" style="95" hidden="1" customWidth="1"/>
    <col min="8547" max="8547" width="6.7109375" style="95" customWidth="1"/>
    <col min="8548" max="8548" width="15.5703125" style="95" customWidth="1"/>
    <col min="8549" max="8788" width="9.140625" style="95"/>
    <col min="8789" max="8789" width="23.85546875" style="95" customWidth="1"/>
    <col min="8790" max="8790" width="36.85546875" style="95" bestFit="1" customWidth="1"/>
    <col min="8791" max="8791" width="7.85546875" style="95" customWidth="1"/>
    <col min="8792" max="8792" width="8.5703125" style="95" customWidth="1"/>
    <col min="8793" max="8793" width="14.5703125" style="95" customWidth="1"/>
    <col min="8794" max="8794" width="11.5703125" style="95" customWidth="1"/>
    <col min="8795" max="8795" width="14.5703125" style="95" customWidth="1"/>
    <col min="8796" max="8796" width="11.7109375" style="95" customWidth="1"/>
    <col min="8797" max="8797" width="12.7109375" style="95" customWidth="1"/>
    <col min="8798" max="8798" width="14.5703125" style="95" customWidth="1"/>
    <col min="8799" max="8799" width="8.5703125" style="95" customWidth="1"/>
    <col min="8800" max="8800" width="14.5703125" style="95" customWidth="1"/>
    <col min="8801" max="8802" width="0" style="95" hidden="1" customWidth="1"/>
    <col min="8803" max="8803" width="6.7109375" style="95" customWidth="1"/>
    <col min="8804" max="8804" width="15.5703125" style="95" customWidth="1"/>
    <col min="8805" max="9044" width="9.140625" style="95"/>
    <col min="9045" max="9045" width="23.85546875" style="95" customWidth="1"/>
    <col min="9046" max="9046" width="36.85546875" style="95" bestFit="1" customWidth="1"/>
    <col min="9047" max="9047" width="7.85546875" style="95" customWidth="1"/>
    <col min="9048" max="9048" width="8.5703125" style="95" customWidth="1"/>
    <col min="9049" max="9049" width="14.5703125" style="95" customWidth="1"/>
    <col min="9050" max="9050" width="11.5703125" style="95" customWidth="1"/>
    <col min="9051" max="9051" width="14.5703125" style="95" customWidth="1"/>
    <col min="9052" max="9052" width="11.7109375" style="95" customWidth="1"/>
    <col min="9053" max="9053" width="12.7109375" style="95" customWidth="1"/>
    <col min="9054" max="9054" width="14.5703125" style="95" customWidth="1"/>
    <col min="9055" max="9055" width="8.5703125" style="95" customWidth="1"/>
    <col min="9056" max="9056" width="14.5703125" style="95" customWidth="1"/>
    <col min="9057" max="9058" width="0" style="95" hidden="1" customWidth="1"/>
    <col min="9059" max="9059" width="6.7109375" style="95" customWidth="1"/>
    <col min="9060" max="9060" width="15.5703125" style="95" customWidth="1"/>
    <col min="9061" max="9300" width="9.140625" style="95"/>
    <col min="9301" max="9301" width="23.85546875" style="95" customWidth="1"/>
    <col min="9302" max="9302" width="36.85546875" style="95" bestFit="1" customWidth="1"/>
    <col min="9303" max="9303" width="7.85546875" style="95" customWidth="1"/>
    <col min="9304" max="9304" width="8.5703125" style="95" customWidth="1"/>
    <col min="9305" max="9305" width="14.5703125" style="95" customWidth="1"/>
    <col min="9306" max="9306" width="11.5703125" style="95" customWidth="1"/>
    <col min="9307" max="9307" width="14.5703125" style="95" customWidth="1"/>
    <col min="9308" max="9308" width="11.7109375" style="95" customWidth="1"/>
    <col min="9309" max="9309" width="12.7109375" style="95" customWidth="1"/>
    <col min="9310" max="9310" width="14.5703125" style="95" customWidth="1"/>
    <col min="9311" max="9311" width="8.5703125" style="95" customWidth="1"/>
    <col min="9312" max="9312" width="14.5703125" style="95" customWidth="1"/>
    <col min="9313" max="9314" width="0" style="95" hidden="1" customWidth="1"/>
    <col min="9315" max="9315" width="6.7109375" style="95" customWidth="1"/>
    <col min="9316" max="9316" width="15.5703125" style="95" customWidth="1"/>
    <col min="9317" max="9556" width="9.140625" style="95"/>
    <col min="9557" max="9557" width="23.85546875" style="95" customWidth="1"/>
    <col min="9558" max="9558" width="36.85546875" style="95" bestFit="1" customWidth="1"/>
    <col min="9559" max="9559" width="7.85546875" style="95" customWidth="1"/>
    <col min="9560" max="9560" width="8.5703125" style="95" customWidth="1"/>
    <col min="9561" max="9561" width="14.5703125" style="95" customWidth="1"/>
    <col min="9562" max="9562" width="11.5703125" style="95" customWidth="1"/>
    <col min="9563" max="9563" width="14.5703125" style="95" customWidth="1"/>
    <col min="9564" max="9564" width="11.7109375" style="95" customWidth="1"/>
    <col min="9565" max="9565" width="12.7109375" style="95" customWidth="1"/>
    <col min="9566" max="9566" width="14.5703125" style="95" customWidth="1"/>
    <col min="9567" max="9567" width="8.5703125" style="95" customWidth="1"/>
    <col min="9568" max="9568" width="14.5703125" style="95" customWidth="1"/>
    <col min="9569" max="9570" width="0" style="95" hidden="1" customWidth="1"/>
    <col min="9571" max="9571" width="6.7109375" style="95" customWidth="1"/>
    <col min="9572" max="9572" width="15.5703125" style="95" customWidth="1"/>
    <col min="9573" max="9812" width="9.140625" style="95"/>
    <col min="9813" max="9813" width="23.85546875" style="95" customWidth="1"/>
    <col min="9814" max="9814" width="36.85546875" style="95" bestFit="1" customWidth="1"/>
    <col min="9815" max="9815" width="7.85546875" style="95" customWidth="1"/>
    <col min="9816" max="9816" width="8.5703125" style="95" customWidth="1"/>
    <col min="9817" max="9817" width="14.5703125" style="95" customWidth="1"/>
    <col min="9818" max="9818" width="11.5703125" style="95" customWidth="1"/>
    <col min="9819" max="9819" width="14.5703125" style="95" customWidth="1"/>
    <col min="9820" max="9820" width="11.7109375" style="95" customWidth="1"/>
    <col min="9821" max="9821" width="12.7109375" style="95" customWidth="1"/>
    <col min="9822" max="9822" width="14.5703125" style="95" customWidth="1"/>
    <col min="9823" max="9823" width="8.5703125" style="95" customWidth="1"/>
    <col min="9824" max="9824" width="14.5703125" style="95" customWidth="1"/>
    <col min="9825" max="9826" width="0" style="95" hidden="1" customWidth="1"/>
    <col min="9827" max="9827" width="6.7109375" style="95" customWidth="1"/>
    <col min="9828" max="9828" width="15.5703125" style="95" customWidth="1"/>
    <col min="9829" max="10068" width="9.140625" style="95"/>
    <col min="10069" max="10069" width="23.85546875" style="95" customWidth="1"/>
    <col min="10070" max="10070" width="36.85546875" style="95" bestFit="1" customWidth="1"/>
    <col min="10071" max="10071" width="7.85546875" style="95" customWidth="1"/>
    <col min="10072" max="10072" width="8.5703125" style="95" customWidth="1"/>
    <col min="10073" max="10073" width="14.5703125" style="95" customWidth="1"/>
    <col min="10074" max="10074" width="11.5703125" style="95" customWidth="1"/>
    <col min="10075" max="10075" width="14.5703125" style="95" customWidth="1"/>
    <col min="10076" max="10076" width="11.7109375" style="95" customWidth="1"/>
    <col min="10077" max="10077" width="12.7109375" style="95" customWidth="1"/>
    <col min="10078" max="10078" width="14.5703125" style="95" customWidth="1"/>
    <col min="10079" max="10079" width="8.5703125" style="95" customWidth="1"/>
    <col min="10080" max="10080" width="14.5703125" style="95" customWidth="1"/>
    <col min="10081" max="10082" width="0" style="95" hidden="1" customWidth="1"/>
    <col min="10083" max="10083" width="6.7109375" style="95" customWidth="1"/>
    <col min="10084" max="10084" width="15.5703125" style="95" customWidth="1"/>
    <col min="10085" max="10324" width="9.140625" style="95"/>
    <col min="10325" max="10325" width="23.85546875" style="95" customWidth="1"/>
    <col min="10326" max="10326" width="36.85546875" style="95" bestFit="1" customWidth="1"/>
    <col min="10327" max="10327" width="7.85546875" style="95" customWidth="1"/>
    <col min="10328" max="10328" width="8.5703125" style="95" customWidth="1"/>
    <col min="10329" max="10329" width="14.5703125" style="95" customWidth="1"/>
    <col min="10330" max="10330" width="11.5703125" style="95" customWidth="1"/>
    <col min="10331" max="10331" width="14.5703125" style="95" customWidth="1"/>
    <col min="10332" max="10332" width="11.7109375" style="95" customWidth="1"/>
    <col min="10333" max="10333" width="12.7109375" style="95" customWidth="1"/>
    <col min="10334" max="10334" width="14.5703125" style="95" customWidth="1"/>
    <col min="10335" max="10335" width="8.5703125" style="95" customWidth="1"/>
    <col min="10336" max="10336" width="14.5703125" style="95" customWidth="1"/>
    <col min="10337" max="10338" width="0" style="95" hidden="1" customWidth="1"/>
    <col min="10339" max="10339" width="6.7109375" style="95" customWidth="1"/>
    <col min="10340" max="10340" width="15.5703125" style="95" customWidth="1"/>
    <col min="10341" max="10580" width="9.140625" style="95"/>
    <col min="10581" max="10581" width="23.85546875" style="95" customWidth="1"/>
    <col min="10582" max="10582" width="36.85546875" style="95" bestFit="1" customWidth="1"/>
    <col min="10583" max="10583" width="7.85546875" style="95" customWidth="1"/>
    <col min="10584" max="10584" width="8.5703125" style="95" customWidth="1"/>
    <col min="10585" max="10585" width="14.5703125" style="95" customWidth="1"/>
    <col min="10586" max="10586" width="11.5703125" style="95" customWidth="1"/>
    <col min="10587" max="10587" width="14.5703125" style="95" customWidth="1"/>
    <col min="10588" max="10588" width="11.7109375" style="95" customWidth="1"/>
    <col min="10589" max="10589" width="12.7109375" style="95" customWidth="1"/>
    <col min="10590" max="10590" width="14.5703125" style="95" customWidth="1"/>
    <col min="10591" max="10591" width="8.5703125" style="95" customWidth="1"/>
    <col min="10592" max="10592" width="14.5703125" style="95" customWidth="1"/>
    <col min="10593" max="10594" width="0" style="95" hidden="1" customWidth="1"/>
    <col min="10595" max="10595" width="6.7109375" style="95" customWidth="1"/>
    <col min="10596" max="10596" width="15.5703125" style="95" customWidth="1"/>
    <col min="10597" max="10836" width="9.140625" style="95"/>
    <col min="10837" max="10837" width="23.85546875" style="95" customWidth="1"/>
    <col min="10838" max="10838" width="36.85546875" style="95" bestFit="1" customWidth="1"/>
    <col min="10839" max="10839" width="7.85546875" style="95" customWidth="1"/>
    <col min="10840" max="10840" width="8.5703125" style="95" customWidth="1"/>
    <col min="10841" max="10841" width="14.5703125" style="95" customWidth="1"/>
    <col min="10842" max="10842" width="11.5703125" style="95" customWidth="1"/>
    <col min="10843" max="10843" width="14.5703125" style="95" customWidth="1"/>
    <col min="10844" max="10844" width="11.7109375" style="95" customWidth="1"/>
    <col min="10845" max="10845" width="12.7109375" style="95" customWidth="1"/>
    <col min="10846" max="10846" width="14.5703125" style="95" customWidth="1"/>
    <col min="10847" max="10847" width="8.5703125" style="95" customWidth="1"/>
    <col min="10848" max="10848" width="14.5703125" style="95" customWidth="1"/>
    <col min="10849" max="10850" width="0" style="95" hidden="1" customWidth="1"/>
    <col min="10851" max="10851" width="6.7109375" style="95" customWidth="1"/>
    <col min="10852" max="10852" width="15.5703125" style="95" customWidth="1"/>
    <col min="10853" max="11092" width="9.140625" style="95"/>
    <col min="11093" max="11093" width="23.85546875" style="95" customWidth="1"/>
    <col min="11094" max="11094" width="36.85546875" style="95" bestFit="1" customWidth="1"/>
    <col min="11095" max="11095" width="7.85546875" style="95" customWidth="1"/>
    <col min="11096" max="11096" width="8.5703125" style="95" customWidth="1"/>
    <col min="11097" max="11097" width="14.5703125" style="95" customWidth="1"/>
    <col min="11098" max="11098" width="11.5703125" style="95" customWidth="1"/>
    <col min="11099" max="11099" width="14.5703125" style="95" customWidth="1"/>
    <col min="11100" max="11100" width="11.7109375" style="95" customWidth="1"/>
    <col min="11101" max="11101" width="12.7109375" style="95" customWidth="1"/>
    <col min="11102" max="11102" width="14.5703125" style="95" customWidth="1"/>
    <col min="11103" max="11103" width="8.5703125" style="95" customWidth="1"/>
    <col min="11104" max="11104" width="14.5703125" style="95" customWidth="1"/>
    <col min="11105" max="11106" width="0" style="95" hidden="1" customWidth="1"/>
    <col min="11107" max="11107" width="6.7109375" style="95" customWidth="1"/>
    <col min="11108" max="11108" width="15.5703125" style="95" customWidth="1"/>
    <col min="11109" max="11348" width="9.140625" style="95"/>
    <col min="11349" max="11349" width="23.85546875" style="95" customWidth="1"/>
    <col min="11350" max="11350" width="36.85546875" style="95" bestFit="1" customWidth="1"/>
    <col min="11351" max="11351" width="7.85546875" style="95" customWidth="1"/>
    <col min="11352" max="11352" width="8.5703125" style="95" customWidth="1"/>
    <col min="11353" max="11353" width="14.5703125" style="95" customWidth="1"/>
    <col min="11354" max="11354" width="11.5703125" style="95" customWidth="1"/>
    <col min="11355" max="11355" width="14.5703125" style="95" customWidth="1"/>
    <col min="11356" max="11356" width="11.7109375" style="95" customWidth="1"/>
    <col min="11357" max="11357" width="12.7109375" style="95" customWidth="1"/>
    <col min="11358" max="11358" width="14.5703125" style="95" customWidth="1"/>
    <col min="11359" max="11359" width="8.5703125" style="95" customWidth="1"/>
    <col min="11360" max="11360" width="14.5703125" style="95" customWidth="1"/>
    <col min="11361" max="11362" width="0" style="95" hidden="1" customWidth="1"/>
    <col min="11363" max="11363" width="6.7109375" style="95" customWidth="1"/>
    <col min="11364" max="11364" width="15.5703125" style="95" customWidth="1"/>
    <col min="11365" max="11604" width="9.140625" style="95"/>
    <col min="11605" max="11605" width="23.85546875" style="95" customWidth="1"/>
    <col min="11606" max="11606" width="36.85546875" style="95" bestFit="1" customWidth="1"/>
    <col min="11607" max="11607" width="7.85546875" style="95" customWidth="1"/>
    <col min="11608" max="11608" width="8.5703125" style="95" customWidth="1"/>
    <col min="11609" max="11609" width="14.5703125" style="95" customWidth="1"/>
    <col min="11610" max="11610" width="11.5703125" style="95" customWidth="1"/>
    <col min="11611" max="11611" width="14.5703125" style="95" customWidth="1"/>
    <col min="11612" max="11612" width="11.7109375" style="95" customWidth="1"/>
    <col min="11613" max="11613" width="12.7109375" style="95" customWidth="1"/>
    <col min="11614" max="11614" width="14.5703125" style="95" customWidth="1"/>
    <col min="11615" max="11615" width="8.5703125" style="95" customWidth="1"/>
    <col min="11616" max="11616" width="14.5703125" style="95" customWidth="1"/>
    <col min="11617" max="11618" width="0" style="95" hidden="1" customWidth="1"/>
    <col min="11619" max="11619" width="6.7109375" style="95" customWidth="1"/>
    <col min="11620" max="11620" width="15.5703125" style="95" customWidth="1"/>
    <col min="11621" max="11860" width="9.140625" style="95"/>
    <col min="11861" max="11861" width="23.85546875" style="95" customWidth="1"/>
    <col min="11862" max="11862" width="36.85546875" style="95" bestFit="1" customWidth="1"/>
    <col min="11863" max="11863" width="7.85546875" style="95" customWidth="1"/>
    <col min="11864" max="11864" width="8.5703125" style="95" customWidth="1"/>
    <col min="11865" max="11865" width="14.5703125" style="95" customWidth="1"/>
    <col min="11866" max="11866" width="11.5703125" style="95" customWidth="1"/>
    <col min="11867" max="11867" width="14.5703125" style="95" customWidth="1"/>
    <col min="11868" max="11868" width="11.7109375" style="95" customWidth="1"/>
    <col min="11869" max="11869" width="12.7109375" style="95" customWidth="1"/>
    <col min="11870" max="11870" width="14.5703125" style="95" customWidth="1"/>
    <col min="11871" max="11871" width="8.5703125" style="95" customWidth="1"/>
    <col min="11872" max="11872" width="14.5703125" style="95" customWidth="1"/>
    <col min="11873" max="11874" width="0" style="95" hidden="1" customWidth="1"/>
    <col min="11875" max="11875" width="6.7109375" style="95" customWidth="1"/>
    <col min="11876" max="11876" width="15.5703125" style="95" customWidth="1"/>
    <col min="11877" max="12116" width="9.140625" style="95"/>
    <col min="12117" max="12117" width="23.85546875" style="95" customWidth="1"/>
    <col min="12118" max="12118" width="36.85546875" style="95" bestFit="1" customWidth="1"/>
    <col min="12119" max="12119" width="7.85546875" style="95" customWidth="1"/>
    <col min="12120" max="12120" width="8.5703125" style="95" customWidth="1"/>
    <col min="12121" max="12121" width="14.5703125" style="95" customWidth="1"/>
    <col min="12122" max="12122" width="11.5703125" style="95" customWidth="1"/>
    <col min="12123" max="12123" width="14.5703125" style="95" customWidth="1"/>
    <col min="12124" max="12124" width="11.7109375" style="95" customWidth="1"/>
    <col min="12125" max="12125" width="12.7109375" style="95" customWidth="1"/>
    <col min="12126" max="12126" width="14.5703125" style="95" customWidth="1"/>
    <col min="12127" max="12127" width="8.5703125" style="95" customWidth="1"/>
    <col min="12128" max="12128" width="14.5703125" style="95" customWidth="1"/>
    <col min="12129" max="12130" width="0" style="95" hidden="1" customWidth="1"/>
    <col min="12131" max="12131" width="6.7109375" style="95" customWidth="1"/>
    <col min="12132" max="12132" width="15.5703125" style="95" customWidth="1"/>
    <col min="12133" max="12372" width="9.140625" style="95"/>
    <col min="12373" max="12373" width="23.85546875" style="95" customWidth="1"/>
    <col min="12374" max="12374" width="36.85546875" style="95" bestFit="1" customWidth="1"/>
    <col min="12375" max="12375" width="7.85546875" style="95" customWidth="1"/>
    <col min="12376" max="12376" width="8.5703125" style="95" customWidth="1"/>
    <col min="12377" max="12377" width="14.5703125" style="95" customWidth="1"/>
    <col min="12378" max="12378" width="11.5703125" style="95" customWidth="1"/>
    <col min="12379" max="12379" width="14.5703125" style="95" customWidth="1"/>
    <col min="12380" max="12380" width="11.7109375" style="95" customWidth="1"/>
    <col min="12381" max="12381" width="12.7109375" style="95" customWidth="1"/>
    <col min="12382" max="12382" width="14.5703125" style="95" customWidth="1"/>
    <col min="12383" max="12383" width="8.5703125" style="95" customWidth="1"/>
    <col min="12384" max="12384" width="14.5703125" style="95" customWidth="1"/>
    <col min="12385" max="12386" width="0" style="95" hidden="1" customWidth="1"/>
    <col min="12387" max="12387" width="6.7109375" style="95" customWidth="1"/>
    <col min="12388" max="12388" width="15.5703125" style="95" customWidth="1"/>
    <col min="12389" max="12628" width="9.140625" style="95"/>
    <col min="12629" max="12629" width="23.85546875" style="95" customWidth="1"/>
    <col min="12630" max="12630" width="36.85546875" style="95" bestFit="1" customWidth="1"/>
    <col min="12631" max="12631" width="7.85546875" style="95" customWidth="1"/>
    <col min="12632" max="12632" width="8.5703125" style="95" customWidth="1"/>
    <col min="12633" max="12633" width="14.5703125" style="95" customWidth="1"/>
    <col min="12634" max="12634" width="11.5703125" style="95" customWidth="1"/>
    <col min="12635" max="12635" width="14.5703125" style="95" customWidth="1"/>
    <col min="12636" max="12636" width="11.7109375" style="95" customWidth="1"/>
    <col min="12637" max="12637" width="12.7109375" style="95" customWidth="1"/>
    <col min="12638" max="12638" width="14.5703125" style="95" customWidth="1"/>
    <col min="12639" max="12639" width="8.5703125" style="95" customWidth="1"/>
    <col min="12640" max="12640" width="14.5703125" style="95" customWidth="1"/>
    <col min="12641" max="12642" width="0" style="95" hidden="1" customWidth="1"/>
    <col min="12643" max="12643" width="6.7109375" style="95" customWidth="1"/>
    <col min="12644" max="12644" width="15.5703125" style="95" customWidth="1"/>
    <col min="12645" max="12884" width="9.140625" style="95"/>
    <col min="12885" max="12885" width="23.85546875" style="95" customWidth="1"/>
    <col min="12886" max="12886" width="36.85546875" style="95" bestFit="1" customWidth="1"/>
    <col min="12887" max="12887" width="7.85546875" style="95" customWidth="1"/>
    <col min="12888" max="12888" width="8.5703125" style="95" customWidth="1"/>
    <col min="12889" max="12889" width="14.5703125" style="95" customWidth="1"/>
    <col min="12890" max="12890" width="11.5703125" style="95" customWidth="1"/>
    <col min="12891" max="12891" width="14.5703125" style="95" customWidth="1"/>
    <col min="12892" max="12892" width="11.7109375" style="95" customWidth="1"/>
    <col min="12893" max="12893" width="12.7109375" style="95" customWidth="1"/>
    <col min="12894" max="12894" width="14.5703125" style="95" customWidth="1"/>
    <col min="12895" max="12895" width="8.5703125" style="95" customWidth="1"/>
    <col min="12896" max="12896" width="14.5703125" style="95" customWidth="1"/>
    <col min="12897" max="12898" width="0" style="95" hidden="1" customWidth="1"/>
    <col min="12899" max="12899" width="6.7109375" style="95" customWidth="1"/>
    <col min="12900" max="12900" width="15.5703125" style="95" customWidth="1"/>
    <col min="12901" max="13140" width="9.140625" style="95"/>
    <col min="13141" max="13141" width="23.85546875" style="95" customWidth="1"/>
    <col min="13142" max="13142" width="36.85546875" style="95" bestFit="1" customWidth="1"/>
    <col min="13143" max="13143" width="7.85546875" style="95" customWidth="1"/>
    <col min="13144" max="13144" width="8.5703125" style="95" customWidth="1"/>
    <col min="13145" max="13145" width="14.5703125" style="95" customWidth="1"/>
    <col min="13146" max="13146" width="11.5703125" style="95" customWidth="1"/>
    <col min="13147" max="13147" width="14.5703125" style="95" customWidth="1"/>
    <col min="13148" max="13148" width="11.7109375" style="95" customWidth="1"/>
    <col min="13149" max="13149" width="12.7109375" style="95" customWidth="1"/>
    <col min="13150" max="13150" width="14.5703125" style="95" customWidth="1"/>
    <col min="13151" max="13151" width="8.5703125" style="95" customWidth="1"/>
    <col min="13152" max="13152" width="14.5703125" style="95" customWidth="1"/>
    <col min="13153" max="13154" width="0" style="95" hidden="1" customWidth="1"/>
    <col min="13155" max="13155" width="6.7109375" style="95" customWidth="1"/>
    <col min="13156" max="13156" width="15.5703125" style="95" customWidth="1"/>
    <col min="13157" max="13396" width="9.140625" style="95"/>
    <col min="13397" max="13397" width="23.85546875" style="95" customWidth="1"/>
    <col min="13398" max="13398" width="36.85546875" style="95" bestFit="1" customWidth="1"/>
    <col min="13399" max="13399" width="7.85546875" style="95" customWidth="1"/>
    <col min="13400" max="13400" width="8.5703125" style="95" customWidth="1"/>
    <col min="13401" max="13401" width="14.5703125" style="95" customWidth="1"/>
    <col min="13402" max="13402" width="11.5703125" style="95" customWidth="1"/>
    <col min="13403" max="13403" width="14.5703125" style="95" customWidth="1"/>
    <col min="13404" max="13404" width="11.7109375" style="95" customWidth="1"/>
    <col min="13405" max="13405" width="12.7109375" style="95" customWidth="1"/>
    <col min="13406" max="13406" width="14.5703125" style="95" customWidth="1"/>
    <col min="13407" max="13407" width="8.5703125" style="95" customWidth="1"/>
    <col min="13408" max="13408" width="14.5703125" style="95" customWidth="1"/>
    <col min="13409" max="13410" width="0" style="95" hidden="1" customWidth="1"/>
    <col min="13411" max="13411" width="6.7109375" style="95" customWidth="1"/>
    <col min="13412" max="13412" width="15.5703125" style="95" customWidth="1"/>
    <col min="13413" max="13652" width="9.140625" style="95"/>
    <col min="13653" max="13653" width="23.85546875" style="95" customWidth="1"/>
    <col min="13654" max="13654" width="36.85546875" style="95" bestFit="1" customWidth="1"/>
    <col min="13655" max="13655" width="7.85546875" style="95" customWidth="1"/>
    <col min="13656" max="13656" width="8.5703125" style="95" customWidth="1"/>
    <col min="13657" max="13657" width="14.5703125" style="95" customWidth="1"/>
    <col min="13658" max="13658" width="11.5703125" style="95" customWidth="1"/>
    <col min="13659" max="13659" width="14.5703125" style="95" customWidth="1"/>
    <col min="13660" max="13660" width="11.7109375" style="95" customWidth="1"/>
    <col min="13661" max="13661" width="12.7109375" style="95" customWidth="1"/>
    <col min="13662" max="13662" width="14.5703125" style="95" customWidth="1"/>
    <col min="13663" max="13663" width="8.5703125" style="95" customWidth="1"/>
    <col min="13664" max="13664" width="14.5703125" style="95" customWidth="1"/>
    <col min="13665" max="13666" width="0" style="95" hidden="1" customWidth="1"/>
    <col min="13667" max="13667" width="6.7109375" style="95" customWidth="1"/>
    <col min="13668" max="13668" width="15.5703125" style="95" customWidth="1"/>
    <col min="13669" max="13908" width="9.140625" style="95"/>
    <col min="13909" max="13909" width="23.85546875" style="95" customWidth="1"/>
    <col min="13910" max="13910" width="36.85546875" style="95" bestFit="1" customWidth="1"/>
    <col min="13911" max="13911" width="7.85546875" style="95" customWidth="1"/>
    <col min="13912" max="13912" width="8.5703125" style="95" customWidth="1"/>
    <col min="13913" max="13913" width="14.5703125" style="95" customWidth="1"/>
    <col min="13914" max="13914" width="11.5703125" style="95" customWidth="1"/>
    <col min="13915" max="13915" width="14.5703125" style="95" customWidth="1"/>
    <col min="13916" max="13916" width="11.7109375" style="95" customWidth="1"/>
    <col min="13917" max="13917" width="12.7109375" style="95" customWidth="1"/>
    <col min="13918" max="13918" width="14.5703125" style="95" customWidth="1"/>
    <col min="13919" max="13919" width="8.5703125" style="95" customWidth="1"/>
    <col min="13920" max="13920" width="14.5703125" style="95" customWidth="1"/>
    <col min="13921" max="13922" width="0" style="95" hidden="1" customWidth="1"/>
    <col min="13923" max="13923" width="6.7109375" style="95" customWidth="1"/>
    <col min="13924" max="13924" width="15.5703125" style="95" customWidth="1"/>
    <col min="13925" max="14164" width="9.140625" style="95"/>
    <col min="14165" max="14165" width="23.85546875" style="95" customWidth="1"/>
    <col min="14166" max="14166" width="36.85546875" style="95" bestFit="1" customWidth="1"/>
    <col min="14167" max="14167" width="7.85546875" style="95" customWidth="1"/>
    <col min="14168" max="14168" width="8.5703125" style="95" customWidth="1"/>
    <col min="14169" max="14169" width="14.5703125" style="95" customWidth="1"/>
    <col min="14170" max="14170" width="11.5703125" style="95" customWidth="1"/>
    <col min="14171" max="14171" width="14.5703125" style="95" customWidth="1"/>
    <col min="14172" max="14172" width="11.7109375" style="95" customWidth="1"/>
    <col min="14173" max="14173" width="12.7109375" style="95" customWidth="1"/>
    <col min="14174" max="14174" width="14.5703125" style="95" customWidth="1"/>
    <col min="14175" max="14175" width="8.5703125" style="95" customWidth="1"/>
    <col min="14176" max="14176" width="14.5703125" style="95" customWidth="1"/>
    <col min="14177" max="14178" width="0" style="95" hidden="1" customWidth="1"/>
    <col min="14179" max="14179" width="6.7109375" style="95" customWidth="1"/>
    <col min="14180" max="14180" width="15.5703125" style="95" customWidth="1"/>
    <col min="14181" max="14420" width="9.140625" style="95"/>
    <col min="14421" max="14421" width="23.85546875" style="95" customWidth="1"/>
    <col min="14422" max="14422" width="36.85546875" style="95" bestFit="1" customWidth="1"/>
    <col min="14423" max="14423" width="7.85546875" style="95" customWidth="1"/>
    <col min="14424" max="14424" width="8.5703125" style="95" customWidth="1"/>
    <col min="14425" max="14425" width="14.5703125" style="95" customWidth="1"/>
    <col min="14426" max="14426" width="11.5703125" style="95" customWidth="1"/>
    <col min="14427" max="14427" width="14.5703125" style="95" customWidth="1"/>
    <col min="14428" max="14428" width="11.7109375" style="95" customWidth="1"/>
    <col min="14429" max="14429" width="12.7109375" style="95" customWidth="1"/>
    <col min="14430" max="14430" width="14.5703125" style="95" customWidth="1"/>
    <col min="14431" max="14431" width="8.5703125" style="95" customWidth="1"/>
    <col min="14432" max="14432" width="14.5703125" style="95" customWidth="1"/>
    <col min="14433" max="14434" width="0" style="95" hidden="1" customWidth="1"/>
    <col min="14435" max="14435" width="6.7109375" style="95" customWidth="1"/>
    <col min="14436" max="14436" width="15.5703125" style="95" customWidth="1"/>
    <col min="14437" max="14676" width="9.140625" style="95"/>
    <col min="14677" max="14677" width="23.85546875" style="95" customWidth="1"/>
    <col min="14678" max="14678" width="36.85546875" style="95" bestFit="1" customWidth="1"/>
    <col min="14679" max="14679" width="7.85546875" style="95" customWidth="1"/>
    <col min="14680" max="14680" width="8.5703125" style="95" customWidth="1"/>
    <col min="14681" max="14681" width="14.5703125" style="95" customWidth="1"/>
    <col min="14682" max="14682" width="11.5703125" style="95" customWidth="1"/>
    <col min="14683" max="14683" width="14.5703125" style="95" customWidth="1"/>
    <col min="14684" max="14684" width="11.7109375" style="95" customWidth="1"/>
    <col min="14685" max="14685" width="12.7109375" style="95" customWidth="1"/>
    <col min="14686" max="14686" width="14.5703125" style="95" customWidth="1"/>
    <col min="14687" max="14687" width="8.5703125" style="95" customWidth="1"/>
    <col min="14688" max="14688" width="14.5703125" style="95" customWidth="1"/>
    <col min="14689" max="14690" width="0" style="95" hidden="1" customWidth="1"/>
    <col min="14691" max="14691" width="6.7109375" style="95" customWidth="1"/>
    <col min="14692" max="14692" width="15.5703125" style="95" customWidth="1"/>
    <col min="14693" max="14932" width="9.140625" style="95"/>
    <col min="14933" max="14933" width="23.85546875" style="95" customWidth="1"/>
    <col min="14934" max="14934" width="36.85546875" style="95" bestFit="1" customWidth="1"/>
    <col min="14935" max="14935" width="7.85546875" style="95" customWidth="1"/>
    <col min="14936" max="14936" width="8.5703125" style="95" customWidth="1"/>
    <col min="14937" max="14937" width="14.5703125" style="95" customWidth="1"/>
    <col min="14938" max="14938" width="11.5703125" style="95" customWidth="1"/>
    <col min="14939" max="14939" width="14.5703125" style="95" customWidth="1"/>
    <col min="14940" max="14940" width="11.7109375" style="95" customWidth="1"/>
    <col min="14941" max="14941" width="12.7109375" style="95" customWidth="1"/>
    <col min="14942" max="14942" width="14.5703125" style="95" customWidth="1"/>
    <col min="14943" max="14943" width="8.5703125" style="95" customWidth="1"/>
    <col min="14944" max="14944" width="14.5703125" style="95" customWidth="1"/>
    <col min="14945" max="14946" width="0" style="95" hidden="1" customWidth="1"/>
    <col min="14947" max="14947" width="6.7109375" style="95" customWidth="1"/>
    <col min="14948" max="14948" width="15.5703125" style="95" customWidth="1"/>
    <col min="14949" max="15188" width="9.140625" style="95"/>
    <col min="15189" max="15189" width="23.85546875" style="95" customWidth="1"/>
    <col min="15190" max="15190" width="36.85546875" style="95" bestFit="1" customWidth="1"/>
    <col min="15191" max="15191" width="7.85546875" style="95" customWidth="1"/>
    <col min="15192" max="15192" width="8.5703125" style="95" customWidth="1"/>
    <col min="15193" max="15193" width="14.5703125" style="95" customWidth="1"/>
    <col min="15194" max="15194" width="11.5703125" style="95" customWidth="1"/>
    <col min="15195" max="15195" width="14.5703125" style="95" customWidth="1"/>
    <col min="15196" max="15196" width="11.7109375" style="95" customWidth="1"/>
    <col min="15197" max="15197" width="12.7109375" style="95" customWidth="1"/>
    <col min="15198" max="15198" width="14.5703125" style="95" customWidth="1"/>
    <col min="15199" max="15199" width="8.5703125" style="95" customWidth="1"/>
    <col min="15200" max="15200" width="14.5703125" style="95" customWidth="1"/>
    <col min="15201" max="15202" width="0" style="95" hidden="1" customWidth="1"/>
    <col min="15203" max="15203" width="6.7109375" style="95" customWidth="1"/>
    <col min="15204" max="15204" width="15.5703125" style="95" customWidth="1"/>
    <col min="15205" max="15444" width="9.140625" style="95"/>
    <col min="15445" max="15445" width="23.85546875" style="95" customWidth="1"/>
    <col min="15446" max="15446" width="36.85546875" style="95" bestFit="1" customWidth="1"/>
    <col min="15447" max="15447" width="7.85546875" style="95" customWidth="1"/>
    <col min="15448" max="15448" width="8.5703125" style="95" customWidth="1"/>
    <col min="15449" max="15449" width="14.5703125" style="95" customWidth="1"/>
    <col min="15450" max="15450" width="11.5703125" style="95" customWidth="1"/>
    <col min="15451" max="15451" width="14.5703125" style="95" customWidth="1"/>
    <col min="15452" max="15452" width="11.7109375" style="95" customWidth="1"/>
    <col min="15453" max="15453" width="12.7109375" style="95" customWidth="1"/>
    <col min="15454" max="15454" width="14.5703125" style="95" customWidth="1"/>
    <col min="15455" max="15455" width="8.5703125" style="95" customWidth="1"/>
    <col min="15456" max="15456" width="14.5703125" style="95" customWidth="1"/>
    <col min="15457" max="15458" width="0" style="95" hidden="1" customWidth="1"/>
    <col min="15459" max="15459" width="6.7109375" style="95" customWidth="1"/>
    <col min="15460" max="15460" width="15.5703125" style="95" customWidth="1"/>
    <col min="15461" max="15700" width="9.140625" style="95"/>
    <col min="15701" max="15701" width="23.85546875" style="95" customWidth="1"/>
    <col min="15702" max="15702" width="36.85546875" style="95" bestFit="1" customWidth="1"/>
    <col min="15703" max="15703" width="7.85546875" style="95" customWidth="1"/>
    <col min="15704" max="15704" width="8.5703125" style="95" customWidth="1"/>
    <col min="15705" max="15705" width="14.5703125" style="95" customWidth="1"/>
    <col min="15706" max="15706" width="11.5703125" style="95" customWidth="1"/>
    <col min="15707" max="15707" width="14.5703125" style="95" customWidth="1"/>
    <col min="15708" max="15708" width="11.7109375" style="95" customWidth="1"/>
    <col min="15709" max="15709" width="12.7109375" style="95" customWidth="1"/>
    <col min="15710" max="15710" width="14.5703125" style="95" customWidth="1"/>
    <col min="15711" max="15711" width="8.5703125" style="95" customWidth="1"/>
    <col min="15712" max="15712" width="14.5703125" style="95" customWidth="1"/>
    <col min="15713" max="15714" width="0" style="95" hidden="1" customWidth="1"/>
    <col min="15715" max="15715" width="6.7109375" style="95" customWidth="1"/>
    <col min="15716" max="15716" width="15.5703125" style="95" customWidth="1"/>
    <col min="15717" max="15956" width="9.140625" style="95"/>
    <col min="15957" max="15957" width="23.85546875" style="95" customWidth="1"/>
    <col min="15958" max="15958" width="36.85546875" style="95" bestFit="1" customWidth="1"/>
    <col min="15959" max="15959" width="7.85546875" style="95" customWidth="1"/>
    <col min="15960" max="15960" width="8.5703125" style="95" customWidth="1"/>
    <col min="15961" max="15961" width="14.5703125" style="95" customWidth="1"/>
    <col min="15962" max="15962" width="11.5703125" style="95" customWidth="1"/>
    <col min="15963" max="15963" width="14.5703125" style="95" customWidth="1"/>
    <col min="15964" max="15964" width="11.7109375" style="95" customWidth="1"/>
    <col min="15965" max="15965" width="12.7109375" style="95" customWidth="1"/>
    <col min="15966" max="15966" width="14.5703125" style="95" customWidth="1"/>
    <col min="15967" max="15967" width="8.5703125" style="95" customWidth="1"/>
    <col min="15968" max="15968" width="14.5703125" style="95" customWidth="1"/>
    <col min="15969" max="15970" width="0" style="95" hidden="1" customWidth="1"/>
    <col min="15971" max="15971" width="6.7109375" style="95" customWidth="1"/>
    <col min="15972" max="15972" width="15.5703125" style="95" customWidth="1"/>
    <col min="15973" max="16384" width="9.140625" style="95"/>
  </cols>
  <sheetData>
    <row r="1" spans="1:21">
      <c r="C1" s="3"/>
      <c r="D1" s="105"/>
      <c r="E1" s="106"/>
      <c r="F1" s="274" t="str">
        <f>"Đơn vị: "&amp;TTDN!$B$6</f>
        <v>Đơn vị: Công ty TNHH mua nỗi buồn bán niềm vui</v>
      </c>
      <c r="G1" s="104"/>
      <c r="H1" s="104"/>
      <c r="I1" s="104"/>
      <c r="J1" s="104"/>
      <c r="K1" s="104"/>
      <c r="O1" s="104"/>
      <c r="P1" s="104"/>
      <c r="Q1" s="104"/>
      <c r="R1" s="105"/>
      <c r="S1" s="105"/>
    </row>
    <row r="2" spans="1:21" ht="18" customHeight="1">
      <c r="C2" s="3"/>
      <c r="D2" s="105"/>
      <c r="E2" s="106"/>
      <c r="F2" s="274" t="str">
        <f>"Địa chỉ: "&amp;TTDN!$B$7</f>
        <v>Địa chỉ: Phây búc Nặng Thầm</v>
      </c>
      <c r="G2" s="104"/>
      <c r="H2" s="104"/>
      <c r="I2" s="104"/>
      <c r="J2" s="104"/>
      <c r="K2" s="104"/>
      <c r="L2" s="1187" t="s">
        <v>1468</v>
      </c>
      <c r="N2" s="194"/>
      <c r="O2" s="104"/>
      <c r="P2" s="104"/>
      <c r="Q2" s="104"/>
      <c r="R2" s="105"/>
      <c r="S2" s="105"/>
    </row>
    <row r="3" spans="1:21" ht="20.25">
      <c r="C3" s="1247" t="s">
        <v>700</v>
      </c>
      <c r="D3" s="1247"/>
      <c r="E3" s="1247"/>
      <c r="F3" s="1247"/>
      <c r="G3" s="1247"/>
      <c r="H3" s="1247"/>
      <c r="I3" s="1247"/>
      <c r="J3" s="1247"/>
      <c r="K3" s="1247"/>
      <c r="L3" s="1247"/>
      <c r="M3" s="1247"/>
      <c r="N3" s="1247"/>
      <c r="O3" s="1247"/>
      <c r="P3" s="1247"/>
      <c r="Q3" s="1247"/>
      <c r="R3" s="107"/>
      <c r="S3" s="105"/>
    </row>
    <row r="4" spans="1:21">
      <c r="C4" s="1249"/>
      <c r="D4" s="1249"/>
      <c r="E4" s="1249"/>
      <c r="F4" s="1249"/>
      <c r="G4" s="1249"/>
      <c r="H4" s="1249"/>
      <c r="I4" s="1249"/>
      <c r="J4" s="1249"/>
      <c r="K4" s="1249"/>
      <c r="L4" s="1249"/>
      <c r="M4" s="1249"/>
      <c r="N4" s="1249"/>
      <c r="O4" s="1249"/>
      <c r="P4" s="1249"/>
      <c r="Q4" s="1249"/>
      <c r="R4" s="107"/>
      <c r="S4" s="105"/>
    </row>
    <row r="5" spans="1:21" ht="11.25" customHeight="1">
      <c r="C5" s="105"/>
      <c r="D5" s="105"/>
      <c r="E5" s="106"/>
      <c r="F5" s="104"/>
      <c r="G5" s="104"/>
      <c r="H5" s="104"/>
      <c r="I5" s="104"/>
      <c r="J5" s="104"/>
      <c r="K5" s="104"/>
      <c r="O5" s="104"/>
      <c r="P5" s="104"/>
      <c r="Q5" s="104"/>
      <c r="R5" s="105"/>
      <c r="S5" s="105"/>
    </row>
    <row r="6" spans="1:21" ht="21" customHeight="1">
      <c r="C6" s="1250" t="s">
        <v>11</v>
      </c>
      <c r="D6" s="1250" t="s">
        <v>12</v>
      </c>
      <c r="E6" s="1252" t="s">
        <v>699</v>
      </c>
      <c r="F6" s="1253" t="s">
        <v>701</v>
      </c>
      <c r="G6" s="1253"/>
      <c r="H6" s="1253"/>
      <c r="I6" s="1253" t="s">
        <v>359</v>
      </c>
      <c r="J6" s="1253"/>
      <c r="K6" s="1253"/>
      <c r="L6" s="1254" t="s">
        <v>360</v>
      </c>
      <c r="M6" s="1255"/>
      <c r="N6" s="1256"/>
      <c r="O6" s="1254" t="s">
        <v>702</v>
      </c>
      <c r="P6" s="1255"/>
      <c r="Q6" s="1256"/>
      <c r="R6" s="1248" t="s">
        <v>703</v>
      </c>
      <c r="S6" s="1248" t="s">
        <v>704</v>
      </c>
    </row>
    <row r="7" spans="1:21" ht="33.75" customHeight="1">
      <c r="C7" s="1251"/>
      <c r="D7" s="1251"/>
      <c r="E7" s="1252"/>
      <c r="F7" s="240" t="s">
        <v>29</v>
      </c>
      <c r="G7" s="240"/>
      <c r="H7" s="240" t="s">
        <v>30</v>
      </c>
      <c r="I7" s="240" t="s">
        <v>29</v>
      </c>
      <c r="J7" s="240"/>
      <c r="K7" s="240" t="s">
        <v>30</v>
      </c>
      <c r="L7" s="240" t="s">
        <v>705</v>
      </c>
      <c r="M7" s="241" t="s">
        <v>29</v>
      </c>
      <c r="N7" s="240" t="s">
        <v>30</v>
      </c>
      <c r="O7" s="240" t="s">
        <v>29</v>
      </c>
      <c r="P7" s="240"/>
      <c r="Q7" s="240" t="s">
        <v>30</v>
      </c>
      <c r="R7" s="1248"/>
      <c r="S7" s="1248"/>
    </row>
    <row r="8" spans="1:21" ht="21" customHeight="1">
      <c r="A8" s="106" t="s">
        <v>612</v>
      </c>
      <c r="C8" s="242" t="s">
        <v>381</v>
      </c>
      <c r="D8" s="242" t="s">
        <v>382</v>
      </c>
      <c r="E8" s="243" t="s">
        <v>383</v>
      </c>
      <c r="F8" s="244" t="s">
        <v>407</v>
      </c>
      <c r="G8" s="244"/>
      <c r="H8" s="244" t="s">
        <v>408</v>
      </c>
      <c r="I8" s="244" t="s">
        <v>409</v>
      </c>
      <c r="J8" s="244"/>
      <c r="K8" s="244" t="s">
        <v>410</v>
      </c>
      <c r="L8" s="244" t="s">
        <v>411</v>
      </c>
      <c r="M8" s="245" t="s">
        <v>412</v>
      </c>
      <c r="N8" s="244" t="s">
        <v>706</v>
      </c>
      <c r="O8" s="244" t="s">
        <v>707</v>
      </c>
      <c r="P8" s="244"/>
      <c r="Q8" s="244" t="s">
        <v>708</v>
      </c>
      <c r="R8" s="98" t="s">
        <v>709</v>
      </c>
      <c r="S8" s="98" t="s">
        <v>710</v>
      </c>
    </row>
    <row r="9" spans="1:21" ht="19.5" customHeight="1">
      <c r="A9" s="106">
        <v>1</v>
      </c>
      <c r="B9" s="108" t="str">
        <f>IF(D9="","",A9&amp;C9)</f>
        <v>1DTMK2.0</v>
      </c>
      <c r="C9" s="99" t="s">
        <v>652</v>
      </c>
      <c r="D9" s="100" t="str">
        <f t="shared" ref="D9:D40" si="0">IF($C9="","",VLOOKUP($C9,vvt,2,0))</f>
        <v>Dây thép mạ kẽm 2.0</v>
      </c>
      <c r="E9" s="100" t="str">
        <f t="shared" ref="E9:E40" si="1">IF($C9="","",VLOOKUP($C9,vvt,3,0))</f>
        <v>Kg</v>
      </c>
      <c r="F9" s="101">
        <v>55397.36</v>
      </c>
      <c r="G9" s="102">
        <f>IF(F9="","",H9/F9)</f>
        <v>18099.692963708017</v>
      </c>
      <c r="H9" s="102">
        <v>1002675207</v>
      </c>
      <c r="I9" s="102">
        <f>IF(C9="","",SUMIF(DULIEU!$AS$7:$AS$532,A9&amp;C9,DULIEU!$R$7:$R$532))</f>
        <v>0</v>
      </c>
      <c r="J9" s="102">
        <f>IF((I9+K9)&gt;0,K9/I9,0)</f>
        <v>0</v>
      </c>
      <c r="K9" s="102">
        <f>IF($C9="","",SUMIF(DULIEU!$AS$7:$AS$532,$A9&amp;$C9,DULIEU!$X$7:$X$532))</f>
        <v>0</v>
      </c>
      <c r="L9" s="246">
        <f>IF(SUM(F9:K9)=0,"",(H9+K9)/(F9+I9))</f>
        <v>18099.692963708017</v>
      </c>
      <c r="M9" s="246">
        <f>IF(SUM(F9:K9)=0,"",SUMIF(DULIEU!$AT$7:$AT$532,$A9&amp;$C9,DULIEU!$S$7:$S$532))</f>
        <v>0</v>
      </c>
      <c r="N9" s="246">
        <f>IF(SUM(F9:K9)=0,"",M9*L9)</f>
        <v>0</v>
      </c>
      <c r="O9" s="102">
        <f>IF(SUM(F9:K9)=0,"",F9+I9-M9)</f>
        <v>55397.36</v>
      </c>
      <c r="P9" s="102">
        <f>IF(SUM(F9:K9)=0,"",Q9/O9)</f>
        <v>18099.692963708017</v>
      </c>
      <c r="Q9" s="102">
        <f>IF(SUM(F9:K9)=0,"",H9+K9-N9)</f>
        <v>1002675207</v>
      </c>
      <c r="R9" s="100"/>
      <c r="S9" s="100"/>
      <c r="T9" s="106" t="str">
        <f>IF($C9="","","x")</f>
        <v>x</v>
      </c>
      <c r="U9" s="108"/>
    </row>
    <row r="10" spans="1:21" ht="19.5" customHeight="1">
      <c r="A10" s="106">
        <v>1</v>
      </c>
      <c r="B10" s="108" t="str">
        <f t="shared" ref="B10:B73" si="2">IF(D10="","",A10&amp;C10)</f>
        <v>1DTMK2.2</v>
      </c>
      <c r="C10" s="99" t="s">
        <v>665</v>
      </c>
      <c r="D10" s="100" t="str">
        <f t="shared" si="0"/>
        <v>Dây thép mạ kẽm 2.2</v>
      </c>
      <c r="E10" s="100" t="str">
        <f t="shared" si="1"/>
        <v>Kg</v>
      </c>
      <c r="F10" s="101">
        <v>1102.69</v>
      </c>
      <c r="G10" s="102">
        <f t="shared" ref="G10:G73" si="3">IF(F10="","",H10/F10)</f>
        <v>18099.863062148019</v>
      </c>
      <c r="H10" s="102">
        <v>19958538</v>
      </c>
      <c r="I10" s="102">
        <f>IF(C10="","",SUMIF(DULIEU!$AS$7:$AS$532,A10&amp;C10,DULIEU!$R$7:$R$532))</f>
        <v>0</v>
      </c>
      <c r="J10" s="102">
        <f t="shared" ref="J10:J14" si="4">IF((I10+K10)&gt;0,K10/I10,0)</f>
        <v>0</v>
      </c>
      <c r="K10" s="102">
        <f>IF($C10="","",SUMIF(DULIEU!$AS$7:$AS$532,$A10&amp;$C10,DULIEU!$X$7:$X$532))</f>
        <v>0</v>
      </c>
      <c r="L10" s="246">
        <f t="shared" ref="L10:L73" si="5">IF(SUM(F10:K10)=0,"",(H10+K10)/(F10+I10))</f>
        <v>18099.863062148019</v>
      </c>
      <c r="M10" s="246">
        <f>IF(SUM(F10:K10)=0,"",SUMIF(DULIEU!$AT$7:$AT$532,$A10&amp;$C10,DULIEU!$S$7:$S$532))</f>
        <v>0</v>
      </c>
      <c r="N10" s="246">
        <f t="shared" ref="N10:N73" si="6">IF(SUM(F10:K10)=0,"",M10*L10)</f>
        <v>0</v>
      </c>
      <c r="O10" s="102">
        <f t="shared" ref="O10:O73" si="7">IF(SUM(F10:K10)=0,"",F10+I10-M10)</f>
        <v>1102.69</v>
      </c>
      <c r="P10" s="102">
        <f t="shared" ref="P10:P73" si="8">IF(SUM(F10:K10)=0,"",Q10/O10)</f>
        <v>18099.863062148019</v>
      </c>
      <c r="Q10" s="102">
        <f t="shared" ref="Q10:Q73" si="9">IF(SUM(F10:K10)=0,"",H10+K10-N10)</f>
        <v>19958538</v>
      </c>
      <c r="R10" s="100"/>
      <c r="S10" s="100"/>
      <c r="T10" s="106" t="str">
        <f t="shared" ref="T10:T168" si="10">IF($C10="","","x")</f>
        <v>x</v>
      </c>
      <c r="U10" s="108"/>
    </row>
    <row r="11" spans="1:21" ht="19.5" customHeight="1">
      <c r="A11" s="106">
        <v>1</v>
      </c>
      <c r="B11" s="108" t="str">
        <f t="shared" si="2"/>
        <v>1DTMK2.6</v>
      </c>
      <c r="C11" s="99" t="s">
        <v>667</v>
      </c>
      <c r="D11" s="100" t="str">
        <f t="shared" si="0"/>
        <v>Dây thép mạ kẽm 2.6</v>
      </c>
      <c r="E11" s="100" t="str">
        <f t="shared" si="1"/>
        <v>Kg</v>
      </c>
      <c r="F11" s="101">
        <v>110633.22</v>
      </c>
      <c r="G11" s="102">
        <f t="shared" si="3"/>
        <v>18099.958493479626</v>
      </c>
      <c r="H11" s="102">
        <v>2002456690</v>
      </c>
      <c r="I11" s="102">
        <f>IF(C11="","",SUMIF(DULIEU!$AS$7:$AS$532,A11&amp;C11,DULIEU!$R$7:$R$532))</f>
        <v>0</v>
      </c>
      <c r="J11" s="102">
        <f t="shared" si="4"/>
        <v>0</v>
      </c>
      <c r="K11" s="102">
        <f>IF($C11="","",SUMIF(DULIEU!$AS$7:$AS$532,$A11&amp;$C11,DULIEU!$X$7:$X$532))</f>
        <v>0</v>
      </c>
      <c r="L11" s="246">
        <f t="shared" si="5"/>
        <v>18099.958493479626</v>
      </c>
      <c r="M11" s="246">
        <f>IF(SUM(F11:K11)=0,"",SUMIF(DULIEU!$AT$7:$AT$532,$A11&amp;$C11,DULIEU!$S$7:$S$532))</f>
        <v>0</v>
      </c>
      <c r="N11" s="246">
        <f t="shared" si="6"/>
        <v>0</v>
      </c>
      <c r="O11" s="102">
        <f t="shared" si="7"/>
        <v>110633.22</v>
      </c>
      <c r="P11" s="102">
        <f t="shared" si="8"/>
        <v>18099.958493479626</v>
      </c>
      <c r="Q11" s="102">
        <f t="shared" si="9"/>
        <v>2002456690</v>
      </c>
      <c r="R11" s="100"/>
      <c r="S11" s="100"/>
      <c r="T11" s="106" t="str">
        <f t="shared" si="10"/>
        <v>x</v>
      </c>
      <c r="U11" s="108" t="s">
        <v>671</v>
      </c>
    </row>
    <row r="12" spans="1:21" ht="19.5" customHeight="1">
      <c r="A12" s="106">
        <v>1</v>
      </c>
      <c r="B12" s="108" t="str">
        <f t="shared" si="2"/>
        <v>1PL</v>
      </c>
      <c r="C12" s="99" t="s">
        <v>670</v>
      </c>
      <c r="D12" s="100" t="str">
        <f t="shared" si="0"/>
        <v>Phế liệu</v>
      </c>
      <c r="E12" s="100" t="str">
        <f t="shared" si="1"/>
        <v>Kg</v>
      </c>
      <c r="F12" s="101">
        <v>2228</v>
      </c>
      <c r="G12" s="102">
        <f t="shared" si="3"/>
        <v>5000</v>
      </c>
      <c r="H12" s="102">
        <v>11140000</v>
      </c>
      <c r="I12" s="102">
        <f>IF(C12="","",SUMIF(DULIEU!$AS$7:$AS$532,A12&amp;C12,DULIEU!$R$7:$R$532))</f>
        <v>0</v>
      </c>
      <c r="J12" s="102">
        <f t="shared" si="4"/>
        <v>0</v>
      </c>
      <c r="K12" s="102">
        <f>IF($C12="","",SUMIF(DULIEU!$AS$7:$AS$532,$A12&amp;$C12,DULIEU!$X$7:$X$532))</f>
        <v>0</v>
      </c>
      <c r="L12" s="246">
        <f t="shared" si="5"/>
        <v>5000</v>
      </c>
      <c r="M12" s="246">
        <f>IF(SUM(F12:K12)=0,"",SUMIF(DULIEU!$AT$7:$AT$532,$A12&amp;$C12,DULIEU!$S$7:$S$532))</f>
        <v>0</v>
      </c>
      <c r="N12" s="246">
        <f t="shared" si="6"/>
        <v>0</v>
      </c>
      <c r="O12" s="102">
        <f t="shared" si="7"/>
        <v>2228</v>
      </c>
      <c r="P12" s="102">
        <f t="shared" si="8"/>
        <v>5000</v>
      </c>
      <c r="Q12" s="102">
        <f t="shared" si="9"/>
        <v>11140000</v>
      </c>
      <c r="R12" s="100"/>
      <c r="S12" s="100"/>
      <c r="T12" s="106" t="str">
        <f t="shared" si="10"/>
        <v>x</v>
      </c>
      <c r="U12" s="108" t="e">
        <f>IF(U11="","",VLOOKUP(U11,DMVT!$B$6:$D$16,2,0))</f>
        <v>#N/A</v>
      </c>
    </row>
    <row r="13" spans="1:21" ht="19.5" customHeight="1">
      <c r="A13" s="106">
        <v>1</v>
      </c>
      <c r="B13" s="108" t="str">
        <f t="shared" si="2"/>
        <v>1PP</v>
      </c>
      <c r="C13" s="99" t="s">
        <v>671</v>
      </c>
      <c r="D13" s="100" t="str">
        <f t="shared" si="0"/>
        <v>Phế phẩm</v>
      </c>
      <c r="E13" s="100" t="str">
        <f t="shared" si="1"/>
        <v>Kg</v>
      </c>
      <c r="F13" s="101"/>
      <c r="G13" s="102" t="str">
        <f t="shared" si="3"/>
        <v/>
      </c>
      <c r="H13" s="102"/>
      <c r="I13" s="102">
        <f>IF(C13="","",SUMIF(DULIEU!$AS$7:$AS$532,A13&amp;C13,DULIEU!$R$7:$R$532))</f>
        <v>0</v>
      </c>
      <c r="J13" s="102">
        <f t="shared" si="4"/>
        <v>0</v>
      </c>
      <c r="K13" s="102">
        <f>IF($C13="","",SUMIF(DULIEU!$AS$7:$AS$532,$A13&amp;$C13,DULIEU!$X$7:$X$532))</f>
        <v>0</v>
      </c>
      <c r="L13" s="246" t="str">
        <f t="shared" si="5"/>
        <v/>
      </c>
      <c r="M13" s="246" t="str">
        <f>IF(SUM(F13:K13)=0,"",SUMIF(DULIEU!$AT$7:$AT$532,$A13&amp;$C13,DULIEU!$S$7:$S$532))</f>
        <v/>
      </c>
      <c r="N13" s="246" t="str">
        <f t="shared" si="6"/>
        <v/>
      </c>
      <c r="O13" s="102" t="str">
        <f t="shared" si="7"/>
        <v/>
      </c>
      <c r="P13" s="102" t="str">
        <f t="shared" si="8"/>
        <v/>
      </c>
      <c r="Q13" s="102" t="str">
        <f t="shared" si="9"/>
        <v/>
      </c>
      <c r="R13" s="100"/>
      <c r="S13" s="100"/>
      <c r="T13" s="106" t="str">
        <f t="shared" si="10"/>
        <v>x</v>
      </c>
      <c r="U13" s="108"/>
    </row>
    <row r="14" spans="1:21" ht="19.5" customHeight="1">
      <c r="A14" s="106">
        <v>1</v>
      </c>
      <c r="B14" s="108" t="str">
        <f t="shared" si="2"/>
        <v>1DTCL05</v>
      </c>
      <c r="C14" s="99" t="s">
        <v>655</v>
      </c>
      <c r="D14" s="100" t="str">
        <f t="shared" si="0"/>
        <v>Lưới thép hàn mạ kẽm ĐTC L05</v>
      </c>
      <c r="E14" s="100" t="str">
        <f t="shared" si="1"/>
        <v>Cuộn</v>
      </c>
      <c r="F14" s="101">
        <v>2264</v>
      </c>
      <c r="G14" s="102">
        <f t="shared" si="3"/>
        <v>1322819.8599823322</v>
      </c>
      <c r="H14" s="102">
        <v>2994864163</v>
      </c>
      <c r="I14" s="102">
        <f>IF(C14="","",SUMIF(DULIEU!$AS$7:$AS$532,A14&amp;C14,DULIEU!$R$7:$R$532))</f>
        <v>0</v>
      </c>
      <c r="J14" s="102">
        <f t="shared" si="4"/>
        <v>0</v>
      </c>
      <c r="K14" s="102">
        <f>IF($C14="","",SUMIF(DULIEU!$AS$7:$AS$532,$A14&amp;$C14,DULIEU!$X$7:$X$532))</f>
        <v>0</v>
      </c>
      <c r="L14" s="246">
        <f t="shared" si="5"/>
        <v>1322819.8599823322</v>
      </c>
      <c r="M14" s="246">
        <f>IF(SUM(F14:K14)=0,"",SUMIF(DULIEU!$AT$7:$AT$532,$A14&amp;$C14,DULIEU!$S$7:$S$532))</f>
        <v>0</v>
      </c>
      <c r="N14" s="246">
        <f t="shared" si="6"/>
        <v>0</v>
      </c>
      <c r="O14" s="102">
        <f t="shared" si="7"/>
        <v>2264</v>
      </c>
      <c r="P14" s="102">
        <f t="shared" si="8"/>
        <v>1322819.8599823322</v>
      </c>
      <c r="Q14" s="102">
        <f t="shared" si="9"/>
        <v>2994864163</v>
      </c>
      <c r="R14" s="100"/>
      <c r="S14" s="100"/>
      <c r="U14" s="108"/>
    </row>
    <row r="15" spans="1:21" ht="19.5" customHeight="1">
      <c r="B15" s="108" t="str">
        <f t="shared" si="2"/>
        <v/>
      </c>
      <c r="C15" s="99"/>
      <c r="D15" s="100" t="str">
        <f t="shared" si="0"/>
        <v/>
      </c>
      <c r="E15" s="100" t="str">
        <f t="shared" si="1"/>
        <v/>
      </c>
      <c r="F15" s="101"/>
      <c r="G15" s="102" t="str">
        <f t="shared" si="3"/>
        <v/>
      </c>
      <c r="H15" s="102"/>
      <c r="I15" s="102" t="str">
        <f>IF($C15="","",SUMIF(DULIEU!$AS$7:$AS$532,$A15&amp;$C15,DULIEU!$R$7:$R$532))</f>
        <v/>
      </c>
      <c r="J15" s="102"/>
      <c r="K15" s="102" t="str">
        <f>IF($C15="","",SUMIF(DULIEU!$AS$7:$AS$532,$A15&amp;$C15,DULIEU!$X$7:$X$532))</f>
        <v/>
      </c>
      <c r="L15" s="246" t="str">
        <f t="shared" si="5"/>
        <v/>
      </c>
      <c r="M15" s="246" t="str">
        <f>IF(SUM(F15:K15)=0,"",SUMIF(DULIEU!$AT$7:$AT$532,$A15&amp;$C15,DULIEU!$S$7:$S$532))</f>
        <v/>
      </c>
      <c r="N15" s="246" t="str">
        <f t="shared" si="6"/>
        <v/>
      </c>
      <c r="O15" s="102" t="str">
        <f t="shared" si="7"/>
        <v/>
      </c>
      <c r="P15" s="102" t="str">
        <f t="shared" si="8"/>
        <v/>
      </c>
      <c r="Q15" s="102" t="str">
        <f t="shared" si="9"/>
        <v/>
      </c>
      <c r="R15" s="100"/>
      <c r="S15" s="100"/>
      <c r="U15" s="108"/>
    </row>
    <row r="16" spans="1:21" ht="19.5" customHeight="1">
      <c r="B16" s="108" t="str">
        <f t="shared" si="2"/>
        <v/>
      </c>
      <c r="C16" s="99"/>
      <c r="D16" s="100" t="str">
        <f t="shared" si="0"/>
        <v/>
      </c>
      <c r="E16" s="100" t="str">
        <f t="shared" si="1"/>
        <v/>
      </c>
      <c r="F16" s="101"/>
      <c r="G16" s="102" t="str">
        <f t="shared" si="3"/>
        <v/>
      </c>
      <c r="H16" s="102"/>
      <c r="I16" s="102" t="str">
        <f>IF($C16="","",SUMIF(DULIEU!$AS$7:$AS$532,$A16&amp;$C16,DULIEU!$R$7:$R$532))</f>
        <v/>
      </c>
      <c r="J16" s="102"/>
      <c r="K16" s="102" t="str">
        <f>IF($C16="","",SUMIF(DULIEU!$AS$7:$AS$532,$A16&amp;$C16,DULIEU!$X$7:$X$532))</f>
        <v/>
      </c>
      <c r="L16" s="246" t="str">
        <f t="shared" si="5"/>
        <v/>
      </c>
      <c r="M16" s="246" t="str">
        <f>IF(SUM(F16:K16)=0,"",SUMIF(DULIEU!$AT$7:$AT$532,$A16&amp;$C16,DULIEU!$S$7:$S$532))</f>
        <v/>
      </c>
      <c r="N16" s="246" t="str">
        <f t="shared" si="6"/>
        <v/>
      </c>
      <c r="O16" s="102" t="str">
        <f t="shared" si="7"/>
        <v/>
      </c>
      <c r="P16" s="102" t="str">
        <f t="shared" si="8"/>
        <v/>
      </c>
      <c r="Q16" s="102" t="str">
        <f t="shared" si="9"/>
        <v/>
      </c>
      <c r="R16" s="100"/>
      <c r="S16" s="100"/>
      <c r="U16" s="108"/>
    </row>
    <row r="17" spans="1:21" ht="19.5" customHeight="1">
      <c r="A17" s="106">
        <v>2</v>
      </c>
      <c r="B17" s="108" t="str">
        <f t="shared" si="2"/>
        <v>2DTMK2.0</v>
      </c>
      <c r="C17" s="99" t="s">
        <v>652</v>
      </c>
      <c r="D17" s="100" t="str">
        <f t="shared" si="0"/>
        <v>Dây thép mạ kẽm 2.0</v>
      </c>
      <c r="E17" s="100" t="str">
        <f t="shared" si="1"/>
        <v>Kg</v>
      </c>
      <c r="F17" s="101">
        <f>O9</f>
        <v>55397.36</v>
      </c>
      <c r="G17" s="102">
        <f t="shared" si="3"/>
        <v>18099.692963708017</v>
      </c>
      <c r="H17" s="102">
        <f>Q9</f>
        <v>1002675207</v>
      </c>
      <c r="I17" s="102">
        <f>IF(C17="","",SUMIF(DULIEU!$AS$7:$AS$532,A17&amp;C17,DULIEU!$R$7:$R$532))</f>
        <v>0</v>
      </c>
      <c r="J17" s="102">
        <f>IF((I17+K17)&gt;0,K17/I17,0)</f>
        <v>0</v>
      </c>
      <c r="K17" s="102">
        <f>IF($C17="","",SUMIF(DULIEU!$AS$7:$AS$532,$A17&amp;$C17,DULIEU!$X$7:$X$532))</f>
        <v>0</v>
      </c>
      <c r="L17" s="246">
        <f t="shared" si="5"/>
        <v>18099.692963708017</v>
      </c>
      <c r="M17" s="246">
        <f>IF(SUM(F17:K17)=0,"",SUMIF(DULIEU!$AT$7:$AT$532,$A17&amp;$C17,DULIEU!$S$7:$S$532))</f>
        <v>0</v>
      </c>
      <c r="N17" s="246">
        <f t="shared" si="6"/>
        <v>0</v>
      </c>
      <c r="O17" s="102">
        <f t="shared" si="7"/>
        <v>55397.36</v>
      </c>
      <c r="P17" s="102">
        <f t="shared" si="8"/>
        <v>18099.692963708017</v>
      </c>
      <c r="Q17" s="102">
        <f t="shared" si="9"/>
        <v>1002675207</v>
      </c>
      <c r="R17" s="100"/>
      <c r="S17" s="100"/>
      <c r="T17" s="106" t="str">
        <f t="shared" si="10"/>
        <v>x</v>
      </c>
      <c r="U17" s="108"/>
    </row>
    <row r="18" spans="1:21" ht="19.5" customHeight="1">
      <c r="A18" s="106">
        <v>2</v>
      </c>
      <c r="B18" s="108" t="str">
        <f t="shared" si="2"/>
        <v>2DTMK2.2</v>
      </c>
      <c r="C18" s="99" t="s">
        <v>665</v>
      </c>
      <c r="D18" s="100" t="str">
        <f t="shared" si="0"/>
        <v>Dây thép mạ kẽm 2.2</v>
      </c>
      <c r="E18" s="100" t="str">
        <f t="shared" si="1"/>
        <v>Kg</v>
      </c>
      <c r="F18" s="101">
        <f t="shared" ref="F18:F22" si="11">O10</f>
        <v>1102.69</v>
      </c>
      <c r="G18" s="102">
        <f t="shared" si="3"/>
        <v>18099.863062148019</v>
      </c>
      <c r="H18" s="102">
        <f t="shared" ref="H18:H22" si="12">Q10</f>
        <v>19958538</v>
      </c>
      <c r="I18" s="102">
        <f>IF(C18="","",SUMIF(DULIEU!$AS$7:$AS$532,A18&amp;C18,DULIEU!$R$7:$R$532))</f>
        <v>0</v>
      </c>
      <c r="J18" s="102">
        <f t="shared" ref="J18:J22" si="13">IF((I18+K18)&gt;0,K18/I18,0)</f>
        <v>0</v>
      </c>
      <c r="K18" s="102">
        <f>IF($C18="","",SUMIF(DULIEU!$AS$7:$AS$532,$A18&amp;$C18,DULIEU!$X$7:$X$532))</f>
        <v>0</v>
      </c>
      <c r="L18" s="246">
        <f t="shared" si="5"/>
        <v>18099.863062148019</v>
      </c>
      <c r="M18" s="246">
        <f>IF(SUM(F18:K18)=0,"",SUMIF(DULIEU!$AT$7:$AT$532,$A18&amp;$C18,DULIEU!$S$7:$S$532))</f>
        <v>0</v>
      </c>
      <c r="N18" s="246">
        <f t="shared" si="6"/>
        <v>0</v>
      </c>
      <c r="O18" s="102">
        <f t="shared" si="7"/>
        <v>1102.69</v>
      </c>
      <c r="P18" s="102">
        <f t="shared" si="8"/>
        <v>18099.863062148019</v>
      </c>
      <c r="Q18" s="102">
        <f t="shared" si="9"/>
        <v>19958538</v>
      </c>
      <c r="R18" s="100"/>
      <c r="S18" s="100"/>
      <c r="T18" s="106" t="str">
        <f t="shared" si="10"/>
        <v>x</v>
      </c>
      <c r="U18" s="108"/>
    </row>
    <row r="19" spans="1:21" ht="19.5" customHeight="1">
      <c r="A19" s="106">
        <v>2</v>
      </c>
      <c r="B19" s="108" t="str">
        <f t="shared" si="2"/>
        <v>2DTMK2.6</v>
      </c>
      <c r="C19" s="99" t="s">
        <v>667</v>
      </c>
      <c r="D19" s="100" t="str">
        <f t="shared" si="0"/>
        <v>Dây thép mạ kẽm 2.6</v>
      </c>
      <c r="E19" s="100" t="str">
        <f t="shared" si="1"/>
        <v>Kg</v>
      </c>
      <c r="F19" s="101">
        <f t="shared" si="11"/>
        <v>110633.22</v>
      </c>
      <c r="G19" s="102">
        <f t="shared" si="3"/>
        <v>18099.958493479626</v>
      </c>
      <c r="H19" s="102">
        <f t="shared" si="12"/>
        <v>2002456690</v>
      </c>
      <c r="I19" s="102">
        <f>IF(C19="","",SUMIF(DULIEU!$AS$7:$AS$532,A19&amp;C19,DULIEU!$R$7:$R$532))</f>
        <v>0</v>
      </c>
      <c r="J19" s="102">
        <f t="shared" si="13"/>
        <v>0</v>
      </c>
      <c r="K19" s="102">
        <f>IF($C19="","",SUMIF(DULIEU!$AS$7:$AS$532,$A19&amp;$C19,DULIEU!$X$7:$X$532))</f>
        <v>0</v>
      </c>
      <c r="L19" s="246">
        <f t="shared" si="5"/>
        <v>18099.958493479626</v>
      </c>
      <c r="M19" s="246">
        <f>IF(SUM(F19:K19)=0,"",SUMIF(DULIEU!$AT$7:$AT$532,$A19&amp;$C19,DULIEU!$S$7:$S$532))</f>
        <v>0</v>
      </c>
      <c r="N19" s="246">
        <f t="shared" si="6"/>
        <v>0</v>
      </c>
      <c r="O19" s="102">
        <f t="shared" si="7"/>
        <v>110633.22</v>
      </c>
      <c r="P19" s="102">
        <f t="shared" si="8"/>
        <v>18099.958493479626</v>
      </c>
      <c r="Q19" s="102">
        <f t="shared" si="9"/>
        <v>2002456690</v>
      </c>
      <c r="R19" s="100"/>
      <c r="S19" s="100"/>
      <c r="T19" s="106" t="str">
        <f t="shared" si="10"/>
        <v>x</v>
      </c>
      <c r="U19" s="108"/>
    </row>
    <row r="20" spans="1:21" ht="19.5" customHeight="1">
      <c r="A20" s="106">
        <v>2</v>
      </c>
      <c r="B20" s="108" t="str">
        <f t="shared" si="2"/>
        <v>2PL</v>
      </c>
      <c r="C20" s="99" t="s">
        <v>670</v>
      </c>
      <c r="D20" s="100" t="str">
        <f t="shared" si="0"/>
        <v>Phế liệu</v>
      </c>
      <c r="E20" s="100" t="str">
        <f t="shared" si="1"/>
        <v>Kg</v>
      </c>
      <c r="F20" s="101">
        <f t="shared" si="11"/>
        <v>2228</v>
      </c>
      <c r="G20" s="102">
        <f t="shared" si="3"/>
        <v>5000</v>
      </c>
      <c r="H20" s="102">
        <f t="shared" si="12"/>
        <v>11140000</v>
      </c>
      <c r="I20" s="102">
        <f>IF(C20="","",SUMIF(DULIEU!$AS$7:$AS$532,A20&amp;C20,DULIEU!$R$7:$R$532))</f>
        <v>0</v>
      </c>
      <c r="J20" s="102">
        <f t="shared" si="13"/>
        <v>0</v>
      </c>
      <c r="K20" s="102">
        <f>IF($C20="","",SUMIF(DULIEU!$AS$7:$AS$532,$A20&amp;$C20,DULIEU!$X$7:$X$532))</f>
        <v>0</v>
      </c>
      <c r="L20" s="246">
        <f t="shared" si="5"/>
        <v>5000</v>
      </c>
      <c r="M20" s="246">
        <f>IF(SUM(F20:K20)=0,"",SUMIF(DULIEU!$AT$7:$AT$532,$A20&amp;$C20,DULIEU!$S$7:$S$532))</f>
        <v>0</v>
      </c>
      <c r="N20" s="246">
        <f t="shared" si="6"/>
        <v>0</v>
      </c>
      <c r="O20" s="102">
        <f t="shared" si="7"/>
        <v>2228</v>
      </c>
      <c r="P20" s="102">
        <f t="shared" si="8"/>
        <v>5000</v>
      </c>
      <c r="Q20" s="102">
        <f t="shared" si="9"/>
        <v>11140000</v>
      </c>
      <c r="R20" s="100"/>
      <c r="S20" s="100"/>
      <c r="T20" s="106" t="str">
        <f t="shared" si="10"/>
        <v>x</v>
      </c>
      <c r="U20" s="108"/>
    </row>
    <row r="21" spans="1:21" ht="19.5" customHeight="1">
      <c r="A21" s="106">
        <v>2</v>
      </c>
      <c r="B21" s="108" t="str">
        <f t="shared" si="2"/>
        <v>2PP</v>
      </c>
      <c r="C21" s="99" t="s">
        <v>671</v>
      </c>
      <c r="D21" s="100" t="str">
        <f t="shared" si="0"/>
        <v>Phế phẩm</v>
      </c>
      <c r="E21" s="100" t="str">
        <f t="shared" si="1"/>
        <v>Kg</v>
      </c>
      <c r="F21" s="101" t="str">
        <f t="shared" si="11"/>
        <v/>
      </c>
      <c r="G21" s="102" t="str">
        <f t="shared" si="3"/>
        <v/>
      </c>
      <c r="H21" s="102" t="str">
        <f t="shared" si="12"/>
        <v/>
      </c>
      <c r="I21" s="102">
        <f>IF(C21="","",SUMIF(DULIEU!$AS$7:$AS$532,A21&amp;C21,DULIEU!$R$7:$R$532))</f>
        <v>0</v>
      </c>
      <c r="J21" s="102">
        <f t="shared" si="13"/>
        <v>0</v>
      </c>
      <c r="K21" s="102">
        <f>IF($C21="","",SUMIF(DULIEU!$AS$7:$AS$532,$A21&amp;$C21,DULIEU!$X$7:$X$532))</f>
        <v>0</v>
      </c>
      <c r="L21" s="246" t="str">
        <f t="shared" si="5"/>
        <v/>
      </c>
      <c r="M21" s="246" t="str">
        <f>IF(SUM(F21:K21)=0,"",SUMIF(DULIEU!$AT$7:$AT$532,$A21&amp;$C21,DULIEU!$S$7:$S$532))</f>
        <v/>
      </c>
      <c r="N21" s="246" t="str">
        <f t="shared" si="6"/>
        <v/>
      </c>
      <c r="O21" s="102" t="str">
        <f t="shared" si="7"/>
        <v/>
      </c>
      <c r="P21" s="102" t="str">
        <f t="shared" si="8"/>
        <v/>
      </c>
      <c r="Q21" s="102" t="str">
        <f t="shared" si="9"/>
        <v/>
      </c>
      <c r="R21" s="100"/>
      <c r="S21" s="100"/>
      <c r="T21" s="106" t="str">
        <f t="shared" si="10"/>
        <v>x</v>
      </c>
      <c r="U21" s="108"/>
    </row>
    <row r="22" spans="1:21" ht="19.5" customHeight="1">
      <c r="A22" s="106">
        <v>2</v>
      </c>
      <c r="B22" s="108" t="str">
        <f t="shared" si="2"/>
        <v>2DTCL05</v>
      </c>
      <c r="C22" s="99" t="s">
        <v>655</v>
      </c>
      <c r="D22" s="100" t="str">
        <f t="shared" si="0"/>
        <v>Lưới thép hàn mạ kẽm ĐTC L05</v>
      </c>
      <c r="E22" s="100" t="str">
        <f t="shared" si="1"/>
        <v>Cuộn</v>
      </c>
      <c r="F22" s="101">
        <f t="shared" si="11"/>
        <v>2264</v>
      </c>
      <c r="G22" s="102">
        <f t="shared" si="3"/>
        <v>1322819.8599823322</v>
      </c>
      <c r="H22" s="102">
        <f t="shared" si="12"/>
        <v>2994864163</v>
      </c>
      <c r="I22" s="102">
        <f>IF(C22="","",SUMIF(DULIEU!$AS$7:$AS$532,A22&amp;C22,DULIEU!$R$7:$R$532))</f>
        <v>0</v>
      </c>
      <c r="J22" s="102">
        <f t="shared" si="13"/>
        <v>0</v>
      </c>
      <c r="K22" s="102">
        <f>IF($C22="","",SUMIF(DULIEU!$AS$7:$AS$532,$A22&amp;$C22,DULIEU!$X$7:$X$532))</f>
        <v>0</v>
      </c>
      <c r="L22" s="246">
        <f t="shared" si="5"/>
        <v>1322819.8599823322</v>
      </c>
      <c r="M22" s="246">
        <f>IF(SUM(F22:K22)=0,"",SUMIF(DULIEU!$AT$7:$AT$532,$A22&amp;$C22,DULIEU!$S$7:$S$532))</f>
        <v>0</v>
      </c>
      <c r="N22" s="246">
        <f t="shared" si="6"/>
        <v>0</v>
      </c>
      <c r="O22" s="102">
        <f t="shared" si="7"/>
        <v>2264</v>
      </c>
      <c r="P22" s="102">
        <f t="shared" si="8"/>
        <v>1322819.8599823322</v>
      </c>
      <c r="Q22" s="102">
        <f t="shared" si="9"/>
        <v>2994864163</v>
      </c>
      <c r="R22" s="100"/>
      <c r="S22" s="100"/>
      <c r="T22" s="106" t="str">
        <f t="shared" si="10"/>
        <v>x</v>
      </c>
      <c r="U22" s="108"/>
    </row>
    <row r="23" spans="1:21" ht="19.5" customHeight="1">
      <c r="B23" s="108" t="str">
        <f t="shared" si="2"/>
        <v/>
      </c>
      <c r="C23" s="99"/>
      <c r="D23" s="100" t="str">
        <f t="shared" si="0"/>
        <v/>
      </c>
      <c r="E23" s="100" t="str">
        <f t="shared" si="1"/>
        <v/>
      </c>
      <c r="F23" s="101"/>
      <c r="G23" s="102" t="str">
        <f t="shared" si="3"/>
        <v/>
      </c>
      <c r="H23" s="102"/>
      <c r="I23" s="102" t="str">
        <f>IF($C23="","",SUMIF(DULIEU!$AS$7:$AS$532,$A23&amp;$C23,DULIEU!$R$7:$R$532))</f>
        <v/>
      </c>
      <c r="J23" s="102"/>
      <c r="K23" s="102" t="str">
        <f>IF($C23="","",SUMIF(DULIEU!$AS$7:$AS$532,$A23&amp;$C23,DULIEU!$X$7:$X$532))</f>
        <v/>
      </c>
      <c r="L23" s="246" t="str">
        <f t="shared" si="5"/>
        <v/>
      </c>
      <c r="M23" s="246" t="str">
        <f>IF(SUM(F23:K23)=0,"",SUMIF(DULIEU!$AT$7:$AT$532,$A23&amp;$C23,DULIEU!$S$7:$S$532))</f>
        <v/>
      </c>
      <c r="N23" s="246" t="str">
        <f t="shared" si="6"/>
        <v/>
      </c>
      <c r="O23" s="102" t="str">
        <f t="shared" si="7"/>
        <v/>
      </c>
      <c r="P23" s="102" t="str">
        <f t="shared" si="8"/>
        <v/>
      </c>
      <c r="Q23" s="102" t="str">
        <f t="shared" si="9"/>
        <v/>
      </c>
      <c r="R23" s="100"/>
      <c r="S23" s="100"/>
      <c r="U23" s="108"/>
    </row>
    <row r="24" spans="1:21" ht="19.5" customHeight="1">
      <c r="B24" s="108" t="str">
        <f t="shared" si="2"/>
        <v/>
      </c>
      <c r="C24" s="99"/>
      <c r="D24" s="100" t="str">
        <f t="shared" si="0"/>
        <v/>
      </c>
      <c r="E24" s="100" t="str">
        <f t="shared" si="1"/>
        <v/>
      </c>
      <c r="F24" s="101"/>
      <c r="G24" s="102" t="str">
        <f t="shared" si="3"/>
        <v/>
      </c>
      <c r="H24" s="102"/>
      <c r="I24" s="102" t="str">
        <f>IF($C24="","",SUMIF(DULIEU!$AS$7:$AS$532,$A24&amp;$C24,DULIEU!$R$7:$R$532))</f>
        <v/>
      </c>
      <c r="J24" s="102"/>
      <c r="K24" s="102" t="str">
        <f>IF($C24="","",SUMIF(DULIEU!$AS$7:$AS$532,$A24&amp;$C24,DULIEU!$X$7:$X$532))</f>
        <v/>
      </c>
      <c r="L24" s="246" t="str">
        <f t="shared" si="5"/>
        <v/>
      </c>
      <c r="M24" s="246" t="str">
        <f>IF(SUM(F24:K24)=0,"",SUMIF(DULIEU!$AT$7:$AT$532,$A24&amp;$C24,DULIEU!$S$7:$S$532))</f>
        <v/>
      </c>
      <c r="N24" s="246" t="str">
        <f t="shared" si="6"/>
        <v/>
      </c>
      <c r="O24" s="102" t="str">
        <f t="shared" si="7"/>
        <v/>
      </c>
      <c r="P24" s="102" t="str">
        <f t="shared" si="8"/>
        <v/>
      </c>
      <c r="Q24" s="102" t="str">
        <f t="shared" si="9"/>
        <v/>
      </c>
      <c r="R24" s="100"/>
      <c r="S24" s="100"/>
      <c r="U24" s="108"/>
    </row>
    <row r="25" spans="1:21" ht="19.5" customHeight="1">
      <c r="A25" s="106">
        <v>3</v>
      </c>
      <c r="B25" s="108" t="str">
        <f t="shared" si="2"/>
        <v>3DTMK2.0</v>
      </c>
      <c r="C25" s="99" t="s">
        <v>652</v>
      </c>
      <c r="D25" s="100" t="str">
        <f t="shared" si="0"/>
        <v>Dây thép mạ kẽm 2.0</v>
      </c>
      <c r="E25" s="100" t="str">
        <f t="shared" si="1"/>
        <v>Kg</v>
      </c>
      <c r="F25" s="101">
        <f>O17</f>
        <v>55397.36</v>
      </c>
      <c r="G25" s="102">
        <f t="shared" si="3"/>
        <v>18099.692963708017</v>
      </c>
      <c r="H25" s="102">
        <f>Q17</f>
        <v>1002675207</v>
      </c>
      <c r="I25" s="102">
        <f>IF(C25="","",SUMIF(DULIEU!$AS$7:$AS$532,A25&amp;C25,DULIEU!$R$7:$R$532))</f>
        <v>0</v>
      </c>
      <c r="J25" s="102">
        <f>IF((I25+K25)&gt;0,K25/I25,0)</f>
        <v>0</v>
      </c>
      <c r="K25" s="102">
        <f>IF($C25="","",SUMIF(DULIEU!$AS$7:$AS$532,$A25&amp;$C25,DULIEU!$X$7:$X$532))</f>
        <v>0</v>
      </c>
      <c r="L25" s="246">
        <f t="shared" si="5"/>
        <v>18099.692963708017</v>
      </c>
      <c r="M25" s="246">
        <f>IF(SUM(F25:K25)=0,"",SUMIF(DULIEU!$AT$7:$AT$532,$A25&amp;$C25,DULIEU!$S$7:$S$532))</f>
        <v>0</v>
      </c>
      <c r="N25" s="246">
        <f t="shared" si="6"/>
        <v>0</v>
      </c>
      <c r="O25" s="102">
        <f t="shared" si="7"/>
        <v>55397.36</v>
      </c>
      <c r="P25" s="102">
        <f t="shared" si="8"/>
        <v>18099.692963708017</v>
      </c>
      <c r="Q25" s="102">
        <f t="shared" si="9"/>
        <v>1002675207</v>
      </c>
      <c r="R25" s="100"/>
      <c r="S25" s="100"/>
      <c r="T25" s="106" t="str">
        <f t="shared" si="10"/>
        <v>x</v>
      </c>
      <c r="U25" s="108"/>
    </row>
    <row r="26" spans="1:21" ht="19.5" customHeight="1">
      <c r="A26" s="106">
        <v>3</v>
      </c>
      <c r="B26" s="108" t="str">
        <f t="shared" si="2"/>
        <v>3DTMK2.2</v>
      </c>
      <c r="C26" s="99" t="s">
        <v>665</v>
      </c>
      <c r="D26" s="100" t="str">
        <f t="shared" si="0"/>
        <v>Dây thép mạ kẽm 2.2</v>
      </c>
      <c r="E26" s="100" t="str">
        <f t="shared" si="1"/>
        <v>Kg</v>
      </c>
      <c r="F26" s="101">
        <f t="shared" ref="F26:F30" si="14">O18</f>
        <v>1102.69</v>
      </c>
      <c r="G26" s="102">
        <f t="shared" si="3"/>
        <v>18099.863062148019</v>
      </c>
      <c r="H26" s="102">
        <f t="shared" ref="H26:H30" si="15">Q18</f>
        <v>19958538</v>
      </c>
      <c r="I26" s="102">
        <f>IF(C26="","",SUMIF(DULIEU!$AS$7:$AS$532,A26&amp;C26,DULIEU!$R$7:$R$532))</f>
        <v>0</v>
      </c>
      <c r="J26" s="102">
        <f t="shared" ref="J26:J30" si="16">IF((I26+K26)&gt;0,K26/I26,0)</f>
        <v>0</v>
      </c>
      <c r="K26" s="102">
        <f>IF($C26="","",SUMIF(DULIEU!$AS$7:$AS$532,$A26&amp;$C26,DULIEU!$X$7:$X$532))</f>
        <v>0</v>
      </c>
      <c r="L26" s="246">
        <f t="shared" si="5"/>
        <v>18099.863062148019</v>
      </c>
      <c r="M26" s="246">
        <f>IF(SUM(F26:K26)=0,"",SUMIF(DULIEU!$AT$7:$AT$532,$A26&amp;$C26,DULIEU!$S$7:$S$532))</f>
        <v>0</v>
      </c>
      <c r="N26" s="246">
        <f t="shared" si="6"/>
        <v>0</v>
      </c>
      <c r="O26" s="102">
        <f t="shared" si="7"/>
        <v>1102.69</v>
      </c>
      <c r="P26" s="102">
        <f t="shared" si="8"/>
        <v>18099.863062148019</v>
      </c>
      <c r="Q26" s="102">
        <f t="shared" si="9"/>
        <v>19958538</v>
      </c>
      <c r="R26" s="100"/>
      <c r="S26" s="100"/>
      <c r="T26" s="106" t="str">
        <f t="shared" si="10"/>
        <v>x</v>
      </c>
      <c r="U26" s="108"/>
    </row>
    <row r="27" spans="1:21" ht="19.5" customHeight="1">
      <c r="A27" s="106">
        <v>3</v>
      </c>
      <c r="B27" s="108" t="str">
        <f t="shared" si="2"/>
        <v>3DTMK2.6</v>
      </c>
      <c r="C27" s="99" t="s">
        <v>667</v>
      </c>
      <c r="D27" s="100" t="str">
        <f t="shared" si="0"/>
        <v>Dây thép mạ kẽm 2.6</v>
      </c>
      <c r="E27" s="100" t="str">
        <f t="shared" si="1"/>
        <v>Kg</v>
      </c>
      <c r="F27" s="101">
        <f t="shared" si="14"/>
        <v>110633.22</v>
      </c>
      <c r="G27" s="102">
        <f t="shared" si="3"/>
        <v>18099.958493479626</v>
      </c>
      <c r="H27" s="102">
        <f t="shared" si="15"/>
        <v>2002456690</v>
      </c>
      <c r="I27" s="102">
        <f>IF(C27="","",SUMIF(DULIEU!$AS$7:$AS$532,A27&amp;C27,DULIEU!$R$7:$R$532))</f>
        <v>0</v>
      </c>
      <c r="J27" s="102">
        <f t="shared" si="16"/>
        <v>0</v>
      </c>
      <c r="K27" s="102">
        <f>IF($C27="","",SUMIF(DULIEU!$AS$7:$AS$532,$A27&amp;$C27,DULIEU!$X$7:$X$532))</f>
        <v>0</v>
      </c>
      <c r="L27" s="246">
        <f t="shared" si="5"/>
        <v>18099.958493479626</v>
      </c>
      <c r="M27" s="246">
        <f>IF(SUM(F27:K27)=0,"",SUMIF(DULIEU!$AT$7:$AT$532,$A27&amp;$C27,DULIEU!$S$7:$S$532))</f>
        <v>0</v>
      </c>
      <c r="N27" s="246">
        <f t="shared" si="6"/>
        <v>0</v>
      </c>
      <c r="O27" s="102">
        <f t="shared" si="7"/>
        <v>110633.22</v>
      </c>
      <c r="P27" s="102">
        <f t="shared" si="8"/>
        <v>18099.958493479626</v>
      </c>
      <c r="Q27" s="102">
        <f t="shared" si="9"/>
        <v>2002456690</v>
      </c>
      <c r="R27" s="100"/>
      <c r="S27" s="100"/>
      <c r="T27" s="106" t="str">
        <f t="shared" si="10"/>
        <v>x</v>
      </c>
      <c r="U27" s="108"/>
    </row>
    <row r="28" spans="1:21" ht="19.5" customHeight="1">
      <c r="A28" s="106">
        <v>3</v>
      </c>
      <c r="B28" s="108" t="str">
        <f t="shared" si="2"/>
        <v>3PL</v>
      </c>
      <c r="C28" s="99" t="s">
        <v>670</v>
      </c>
      <c r="D28" s="100" t="str">
        <f t="shared" si="0"/>
        <v>Phế liệu</v>
      </c>
      <c r="E28" s="100" t="str">
        <f t="shared" si="1"/>
        <v>Kg</v>
      </c>
      <c r="F28" s="101">
        <f t="shared" si="14"/>
        <v>2228</v>
      </c>
      <c r="G28" s="102">
        <f t="shared" si="3"/>
        <v>5000</v>
      </c>
      <c r="H28" s="102">
        <f t="shared" si="15"/>
        <v>11140000</v>
      </c>
      <c r="I28" s="102">
        <f>IF(C28="","",SUMIF(DULIEU!$AS$7:$AS$532,A28&amp;C28,DULIEU!$R$7:$R$532))</f>
        <v>0</v>
      </c>
      <c r="J28" s="102">
        <f t="shared" si="16"/>
        <v>0</v>
      </c>
      <c r="K28" s="102">
        <f>IF($C28="","",SUMIF(DULIEU!$AS$7:$AS$532,$A28&amp;$C28,DULIEU!$X$7:$X$532))</f>
        <v>0</v>
      </c>
      <c r="L28" s="246">
        <f t="shared" si="5"/>
        <v>5000</v>
      </c>
      <c r="M28" s="246">
        <f>IF(SUM(F28:K28)=0,"",SUMIF(DULIEU!$AT$7:$AT$532,$A28&amp;$C28,DULIEU!$S$7:$S$532))</f>
        <v>0</v>
      </c>
      <c r="N28" s="246">
        <f t="shared" si="6"/>
        <v>0</v>
      </c>
      <c r="O28" s="102">
        <f t="shared" si="7"/>
        <v>2228</v>
      </c>
      <c r="P28" s="102">
        <f t="shared" si="8"/>
        <v>5000</v>
      </c>
      <c r="Q28" s="102">
        <f t="shared" si="9"/>
        <v>11140000</v>
      </c>
      <c r="R28" s="100"/>
      <c r="S28" s="100"/>
      <c r="T28" s="106" t="str">
        <f t="shared" si="10"/>
        <v>x</v>
      </c>
      <c r="U28" s="108"/>
    </row>
    <row r="29" spans="1:21" ht="19.5" customHeight="1">
      <c r="A29" s="106">
        <v>3</v>
      </c>
      <c r="B29" s="108" t="str">
        <f t="shared" si="2"/>
        <v>3PP</v>
      </c>
      <c r="C29" s="99" t="s">
        <v>671</v>
      </c>
      <c r="D29" s="100" t="str">
        <f t="shared" si="0"/>
        <v>Phế phẩm</v>
      </c>
      <c r="E29" s="100" t="str">
        <f t="shared" si="1"/>
        <v>Kg</v>
      </c>
      <c r="F29" s="101" t="str">
        <f t="shared" si="14"/>
        <v/>
      </c>
      <c r="G29" s="102" t="str">
        <f t="shared" si="3"/>
        <v/>
      </c>
      <c r="H29" s="102" t="str">
        <f t="shared" si="15"/>
        <v/>
      </c>
      <c r="I29" s="102">
        <f>IF(C29="","",SUMIF(DULIEU!$AS$7:$AS$532,A29&amp;C29,DULIEU!$R$7:$R$532))</f>
        <v>0</v>
      </c>
      <c r="J29" s="102">
        <f t="shared" si="16"/>
        <v>0</v>
      </c>
      <c r="K29" s="102">
        <f>IF($C29="","",SUMIF(DULIEU!$AS$7:$AS$532,$A29&amp;$C29,DULIEU!$X$7:$X$532))</f>
        <v>0</v>
      </c>
      <c r="L29" s="246" t="str">
        <f t="shared" si="5"/>
        <v/>
      </c>
      <c r="M29" s="246" t="str">
        <f>IF(SUM(F29:K29)=0,"",SUMIF(DULIEU!$AT$7:$AT$532,$A29&amp;$C29,DULIEU!$S$7:$S$532))</f>
        <v/>
      </c>
      <c r="N29" s="246" t="str">
        <f t="shared" si="6"/>
        <v/>
      </c>
      <c r="O29" s="102" t="str">
        <f t="shared" si="7"/>
        <v/>
      </c>
      <c r="P29" s="102" t="str">
        <f t="shared" si="8"/>
        <v/>
      </c>
      <c r="Q29" s="102" t="str">
        <f t="shared" si="9"/>
        <v/>
      </c>
      <c r="R29" s="100"/>
      <c r="S29" s="100"/>
      <c r="T29" s="106" t="str">
        <f t="shared" si="10"/>
        <v>x</v>
      </c>
      <c r="U29" s="108"/>
    </row>
    <row r="30" spans="1:21" ht="19.5" customHeight="1">
      <c r="A30" s="106">
        <v>3</v>
      </c>
      <c r="B30" s="108" t="str">
        <f t="shared" si="2"/>
        <v>3DTCL05</v>
      </c>
      <c r="C30" s="99" t="s">
        <v>655</v>
      </c>
      <c r="D30" s="100" t="str">
        <f t="shared" si="0"/>
        <v>Lưới thép hàn mạ kẽm ĐTC L05</v>
      </c>
      <c r="E30" s="100" t="str">
        <f t="shared" si="1"/>
        <v>Cuộn</v>
      </c>
      <c r="F30" s="101">
        <f t="shared" si="14"/>
        <v>2264</v>
      </c>
      <c r="G30" s="102">
        <f t="shared" si="3"/>
        <v>1322819.8599823322</v>
      </c>
      <c r="H30" s="102">
        <f t="shared" si="15"/>
        <v>2994864163</v>
      </c>
      <c r="I30" s="102">
        <f>IF(C30="","",SUMIF(DULIEU!$AS$7:$AS$532,A30&amp;C30,DULIEU!$R$7:$R$532))</f>
        <v>0</v>
      </c>
      <c r="J30" s="102">
        <f t="shared" si="16"/>
        <v>0</v>
      </c>
      <c r="K30" s="102">
        <f>IF($C30="","",SUMIF(DULIEU!$AS$7:$AS$532,$A30&amp;$C30,DULIEU!$X$7:$X$532))</f>
        <v>0</v>
      </c>
      <c r="L30" s="246">
        <f t="shared" si="5"/>
        <v>1322819.8599823322</v>
      </c>
      <c r="M30" s="246">
        <f>IF(SUM(F30:K30)=0,"",SUMIF(DULIEU!$AT$7:$AT$532,$A30&amp;$C30,DULIEU!$S$7:$S$532))</f>
        <v>0</v>
      </c>
      <c r="N30" s="246">
        <f t="shared" si="6"/>
        <v>0</v>
      </c>
      <c r="O30" s="102">
        <f t="shared" si="7"/>
        <v>2264</v>
      </c>
      <c r="P30" s="102">
        <f t="shared" si="8"/>
        <v>1322819.8599823322</v>
      </c>
      <c r="Q30" s="102">
        <f t="shared" si="9"/>
        <v>2994864163</v>
      </c>
      <c r="R30" s="100"/>
      <c r="S30" s="100"/>
      <c r="T30" s="106" t="str">
        <f t="shared" si="10"/>
        <v>x</v>
      </c>
      <c r="U30" s="108"/>
    </row>
    <row r="31" spans="1:21" ht="19.5" customHeight="1">
      <c r="B31" s="108" t="str">
        <f t="shared" si="2"/>
        <v/>
      </c>
      <c r="C31" s="99"/>
      <c r="D31" s="100" t="str">
        <f t="shared" si="0"/>
        <v/>
      </c>
      <c r="E31" s="100" t="str">
        <f t="shared" si="1"/>
        <v/>
      </c>
      <c r="F31" s="101"/>
      <c r="G31" s="102" t="str">
        <f t="shared" si="3"/>
        <v/>
      </c>
      <c r="H31" s="102"/>
      <c r="I31" s="102" t="str">
        <f>IF($C31="","",SUMIF(DULIEU!$AS$7:$AS$532,$A31&amp;$C31,DULIEU!$R$7:$R$532))</f>
        <v/>
      </c>
      <c r="J31" s="102"/>
      <c r="K31" s="102" t="str">
        <f>IF($C31="","",SUMIF(DULIEU!$AS$7:$AS$532,$A31&amp;$C31,DULIEU!$X$7:$X$532))</f>
        <v/>
      </c>
      <c r="L31" s="246" t="str">
        <f t="shared" si="5"/>
        <v/>
      </c>
      <c r="M31" s="246" t="str">
        <f>IF(SUM(F31:K31)=0,"",SUMIF(DULIEU!$AT$7:$AT$532,$A31&amp;$C31,DULIEU!$S$7:$S$532))</f>
        <v/>
      </c>
      <c r="N31" s="246" t="str">
        <f t="shared" si="6"/>
        <v/>
      </c>
      <c r="O31" s="102" t="str">
        <f t="shared" si="7"/>
        <v/>
      </c>
      <c r="P31" s="102" t="str">
        <f t="shared" si="8"/>
        <v/>
      </c>
      <c r="Q31" s="102" t="str">
        <f t="shared" si="9"/>
        <v/>
      </c>
      <c r="R31" s="100"/>
      <c r="S31" s="100"/>
      <c r="T31" s="106" t="str">
        <f t="shared" si="10"/>
        <v/>
      </c>
      <c r="U31" s="108"/>
    </row>
    <row r="32" spans="1:21" ht="19.5" customHeight="1">
      <c r="B32" s="108" t="str">
        <f t="shared" si="2"/>
        <v/>
      </c>
      <c r="C32" s="99"/>
      <c r="D32" s="100" t="str">
        <f t="shared" si="0"/>
        <v/>
      </c>
      <c r="E32" s="100" t="str">
        <f t="shared" si="1"/>
        <v/>
      </c>
      <c r="F32" s="101"/>
      <c r="G32" s="102" t="str">
        <f t="shared" si="3"/>
        <v/>
      </c>
      <c r="H32" s="102"/>
      <c r="I32" s="102" t="str">
        <f>IF($C32="","",SUMIF(DULIEU!$AS$7:$AS$532,$A32&amp;$C32,DULIEU!$R$7:$R$532))</f>
        <v/>
      </c>
      <c r="J32" s="102"/>
      <c r="K32" s="102" t="str">
        <f>IF($C32="","",SUMIF(DULIEU!$AS$7:$AS$532,$A32&amp;$C32,DULIEU!$X$7:$X$532))</f>
        <v/>
      </c>
      <c r="L32" s="246" t="str">
        <f t="shared" si="5"/>
        <v/>
      </c>
      <c r="M32" s="246" t="str">
        <f>IF(SUM(F32:K32)=0,"",SUMIF(DULIEU!$AT$7:$AT$532,$A32&amp;$C32,DULIEU!$S$7:$S$532))</f>
        <v/>
      </c>
      <c r="N32" s="246" t="str">
        <f t="shared" si="6"/>
        <v/>
      </c>
      <c r="O32" s="102" t="str">
        <f t="shared" si="7"/>
        <v/>
      </c>
      <c r="P32" s="102" t="str">
        <f t="shared" si="8"/>
        <v/>
      </c>
      <c r="Q32" s="102" t="str">
        <f t="shared" si="9"/>
        <v/>
      </c>
      <c r="R32" s="100"/>
      <c r="S32" s="100"/>
      <c r="T32" s="106" t="str">
        <f t="shared" si="10"/>
        <v/>
      </c>
      <c r="U32" s="108"/>
    </row>
    <row r="33" spans="1:21" ht="19.5" customHeight="1">
      <c r="A33" s="106">
        <v>4</v>
      </c>
      <c r="B33" s="108" t="str">
        <f t="shared" si="2"/>
        <v>4DTMK2.0</v>
      </c>
      <c r="C33" s="99" t="s">
        <v>652</v>
      </c>
      <c r="D33" s="100" t="str">
        <f t="shared" si="0"/>
        <v>Dây thép mạ kẽm 2.0</v>
      </c>
      <c r="E33" s="100" t="str">
        <f t="shared" si="1"/>
        <v>Kg</v>
      </c>
      <c r="F33" s="101">
        <f>O25</f>
        <v>55397.36</v>
      </c>
      <c r="G33" s="102">
        <f t="shared" si="3"/>
        <v>18099.692963708017</v>
      </c>
      <c r="H33" s="102">
        <f>Q25</f>
        <v>1002675207</v>
      </c>
      <c r="I33" s="102">
        <f>IF(C33="","",SUMIF(DULIEU!$AS$7:$AS$532,A33&amp;C33,DULIEU!$R$7:$R$532))</f>
        <v>0</v>
      </c>
      <c r="J33" s="102">
        <f>IF((I33+K33)&gt;0,K33/I33,0)</f>
        <v>0</v>
      </c>
      <c r="K33" s="102">
        <f>IF($C33="","",SUMIF(DULIEU!$AS$7:$AS$532,$A33&amp;$C33,DULIEU!$X$7:$X$532))</f>
        <v>0</v>
      </c>
      <c r="L33" s="246">
        <f t="shared" si="5"/>
        <v>18099.692963708017</v>
      </c>
      <c r="M33" s="246">
        <f>IF(SUM(F33:K33)=0,"",SUMIF(DULIEU!$AT$7:$AT$532,$A33&amp;$C33,DULIEU!$S$7:$S$532))</f>
        <v>0</v>
      </c>
      <c r="N33" s="246">
        <f t="shared" si="6"/>
        <v>0</v>
      </c>
      <c r="O33" s="102">
        <f t="shared" si="7"/>
        <v>55397.36</v>
      </c>
      <c r="P33" s="102">
        <f t="shared" si="8"/>
        <v>18099.692963708017</v>
      </c>
      <c r="Q33" s="102">
        <f t="shared" si="9"/>
        <v>1002675207</v>
      </c>
      <c r="R33" s="100"/>
      <c r="S33" s="100"/>
      <c r="T33" s="106" t="str">
        <f t="shared" si="10"/>
        <v>x</v>
      </c>
      <c r="U33" s="108"/>
    </row>
    <row r="34" spans="1:21" ht="19.5" customHeight="1">
      <c r="A34" s="106">
        <v>4</v>
      </c>
      <c r="B34" s="108" t="str">
        <f t="shared" si="2"/>
        <v>4DTMK2.2</v>
      </c>
      <c r="C34" s="99" t="s">
        <v>665</v>
      </c>
      <c r="D34" s="100" t="str">
        <f t="shared" si="0"/>
        <v>Dây thép mạ kẽm 2.2</v>
      </c>
      <c r="E34" s="100" t="str">
        <f t="shared" si="1"/>
        <v>Kg</v>
      </c>
      <c r="F34" s="101">
        <f t="shared" ref="F34:F38" si="17">O26</f>
        <v>1102.69</v>
      </c>
      <c r="G34" s="102">
        <f t="shared" si="3"/>
        <v>18099.863062148019</v>
      </c>
      <c r="H34" s="102">
        <f t="shared" ref="H34:H38" si="18">Q26</f>
        <v>19958538</v>
      </c>
      <c r="I34" s="102">
        <f>IF(C34="","",SUMIF(DULIEU!$AS$7:$AS$532,A34&amp;C34,DULIEU!$R$7:$R$532))</f>
        <v>0</v>
      </c>
      <c r="J34" s="102">
        <f t="shared" ref="J34:J38" si="19">IF((I34+K34)&gt;0,K34/I34,0)</f>
        <v>0</v>
      </c>
      <c r="K34" s="102">
        <f>IF($C34="","",SUMIF(DULIEU!$AS$7:$AS$532,$A34&amp;$C34,DULIEU!$X$7:$X$532))</f>
        <v>0</v>
      </c>
      <c r="L34" s="246">
        <f t="shared" si="5"/>
        <v>18099.863062148019</v>
      </c>
      <c r="M34" s="246">
        <f>IF(SUM(F34:K34)=0,"",SUMIF(DULIEU!$AT$7:$AT$532,$A34&amp;$C34,DULIEU!$S$7:$S$532))</f>
        <v>0</v>
      </c>
      <c r="N34" s="246">
        <f t="shared" si="6"/>
        <v>0</v>
      </c>
      <c r="O34" s="102">
        <f t="shared" si="7"/>
        <v>1102.69</v>
      </c>
      <c r="P34" s="102">
        <f t="shared" si="8"/>
        <v>18099.863062148019</v>
      </c>
      <c r="Q34" s="102">
        <f t="shared" si="9"/>
        <v>19958538</v>
      </c>
      <c r="R34" s="100"/>
      <c r="S34" s="100"/>
      <c r="T34" s="106" t="str">
        <f t="shared" si="10"/>
        <v>x</v>
      </c>
      <c r="U34" s="108"/>
    </row>
    <row r="35" spans="1:21" ht="19.5" customHeight="1">
      <c r="A35" s="106">
        <v>4</v>
      </c>
      <c r="B35" s="108" t="str">
        <f t="shared" si="2"/>
        <v>4DTMK2.6</v>
      </c>
      <c r="C35" s="99" t="s">
        <v>667</v>
      </c>
      <c r="D35" s="100" t="str">
        <f t="shared" si="0"/>
        <v>Dây thép mạ kẽm 2.6</v>
      </c>
      <c r="E35" s="100" t="str">
        <f t="shared" si="1"/>
        <v>Kg</v>
      </c>
      <c r="F35" s="101">
        <f t="shared" si="17"/>
        <v>110633.22</v>
      </c>
      <c r="G35" s="102">
        <f t="shared" si="3"/>
        <v>18099.958493479626</v>
      </c>
      <c r="H35" s="102">
        <f t="shared" si="18"/>
        <v>2002456690</v>
      </c>
      <c r="I35" s="102">
        <f>IF(C35="","",SUMIF(DULIEU!$AS$7:$AS$532,A35&amp;C35,DULIEU!$R$7:$R$532))</f>
        <v>0</v>
      </c>
      <c r="J35" s="102">
        <f t="shared" si="19"/>
        <v>0</v>
      </c>
      <c r="K35" s="102">
        <f>IF($C35="","",SUMIF(DULIEU!$AS$7:$AS$532,$A35&amp;$C35,DULIEU!$X$7:$X$532))</f>
        <v>0</v>
      </c>
      <c r="L35" s="246">
        <f t="shared" si="5"/>
        <v>18099.958493479626</v>
      </c>
      <c r="M35" s="246">
        <f>IF(SUM(F35:K35)=0,"",SUMIF(DULIEU!$AT$7:$AT$532,$A35&amp;$C35,DULIEU!$S$7:$S$532))</f>
        <v>0</v>
      </c>
      <c r="N35" s="246">
        <f t="shared" si="6"/>
        <v>0</v>
      </c>
      <c r="O35" s="102">
        <f t="shared" si="7"/>
        <v>110633.22</v>
      </c>
      <c r="P35" s="102">
        <f t="shared" si="8"/>
        <v>18099.958493479626</v>
      </c>
      <c r="Q35" s="102">
        <f t="shared" si="9"/>
        <v>2002456690</v>
      </c>
      <c r="R35" s="100"/>
      <c r="S35" s="100"/>
      <c r="T35" s="106" t="str">
        <f t="shared" si="10"/>
        <v>x</v>
      </c>
      <c r="U35" s="108"/>
    </row>
    <row r="36" spans="1:21" ht="19.5" customHeight="1">
      <c r="A36" s="106">
        <v>4</v>
      </c>
      <c r="B36" s="108" t="str">
        <f t="shared" si="2"/>
        <v>4PL</v>
      </c>
      <c r="C36" s="99" t="s">
        <v>670</v>
      </c>
      <c r="D36" s="100" t="str">
        <f t="shared" si="0"/>
        <v>Phế liệu</v>
      </c>
      <c r="E36" s="100" t="str">
        <f t="shared" si="1"/>
        <v>Kg</v>
      </c>
      <c r="F36" s="101">
        <f t="shared" si="17"/>
        <v>2228</v>
      </c>
      <c r="G36" s="102">
        <f t="shared" si="3"/>
        <v>5000</v>
      </c>
      <c r="H36" s="102">
        <f t="shared" si="18"/>
        <v>11140000</v>
      </c>
      <c r="I36" s="102">
        <f>IF(C36="","",SUMIF(DULIEU!$AS$7:$AS$532,A36&amp;C36,DULIEU!$R$7:$R$532))</f>
        <v>0</v>
      </c>
      <c r="J36" s="102">
        <f t="shared" si="19"/>
        <v>0</v>
      </c>
      <c r="K36" s="102">
        <f>IF($C36="","",SUMIF(DULIEU!$AS$7:$AS$532,$A36&amp;$C36,DULIEU!$X$7:$X$532))</f>
        <v>0</v>
      </c>
      <c r="L36" s="246">
        <f t="shared" si="5"/>
        <v>5000</v>
      </c>
      <c r="M36" s="246">
        <f>IF(SUM(F36:K36)=0,"",SUMIF(DULIEU!$AT$7:$AT$532,$A36&amp;$C36,DULIEU!$S$7:$S$532))</f>
        <v>0</v>
      </c>
      <c r="N36" s="246">
        <f t="shared" si="6"/>
        <v>0</v>
      </c>
      <c r="O36" s="102">
        <f t="shared" si="7"/>
        <v>2228</v>
      </c>
      <c r="P36" s="102">
        <f t="shared" si="8"/>
        <v>5000</v>
      </c>
      <c r="Q36" s="102">
        <f t="shared" si="9"/>
        <v>11140000</v>
      </c>
      <c r="R36" s="100"/>
      <c r="S36" s="100"/>
      <c r="T36" s="106" t="str">
        <f t="shared" si="10"/>
        <v>x</v>
      </c>
      <c r="U36" s="108"/>
    </row>
    <row r="37" spans="1:21" ht="19.5" customHeight="1">
      <c r="A37" s="106">
        <v>4</v>
      </c>
      <c r="B37" s="108" t="str">
        <f t="shared" si="2"/>
        <v>4PP</v>
      </c>
      <c r="C37" s="99" t="s">
        <v>671</v>
      </c>
      <c r="D37" s="100" t="str">
        <f t="shared" si="0"/>
        <v>Phế phẩm</v>
      </c>
      <c r="E37" s="100" t="str">
        <f t="shared" si="1"/>
        <v>Kg</v>
      </c>
      <c r="F37" s="101" t="str">
        <f t="shared" si="17"/>
        <v/>
      </c>
      <c r="G37" s="102" t="str">
        <f t="shared" si="3"/>
        <v/>
      </c>
      <c r="H37" s="102" t="str">
        <f t="shared" si="18"/>
        <v/>
      </c>
      <c r="I37" s="102">
        <f>IF(C37="","",SUMIF(DULIEU!$AS$7:$AS$532,A37&amp;C37,DULIEU!$R$7:$R$532))</f>
        <v>0</v>
      </c>
      <c r="J37" s="102">
        <f t="shared" si="19"/>
        <v>0</v>
      </c>
      <c r="K37" s="102">
        <f>IF($C37="","",SUMIF(DULIEU!$AS$7:$AS$532,$A37&amp;$C37,DULIEU!$X$7:$X$532))</f>
        <v>0</v>
      </c>
      <c r="L37" s="246" t="str">
        <f t="shared" si="5"/>
        <v/>
      </c>
      <c r="M37" s="246" t="str">
        <f>IF(SUM(F37:K37)=0,"",SUMIF(DULIEU!$AT$7:$AT$532,$A37&amp;$C37,DULIEU!$S$7:$S$532))</f>
        <v/>
      </c>
      <c r="N37" s="246" t="str">
        <f t="shared" si="6"/>
        <v/>
      </c>
      <c r="O37" s="102" t="str">
        <f t="shared" si="7"/>
        <v/>
      </c>
      <c r="P37" s="102" t="str">
        <f t="shared" si="8"/>
        <v/>
      </c>
      <c r="Q37" s="102" t="str">
        <f t="shared" si="9"/>
        <v/>
      </c>
      <c r="R37" s="100"/>
      <c r="S37" s="100"/>
      <c r="T37" s="106" t="str">
        <f t="shared" si="10"/>
        <v>x</v>
      </c>
      <c r="U37" s="108"/>
    </row>
    <row r="38" spans="1:21" ht="19.5" customHeight="1">
      <c r="A38" s="106">
        <v>4</v>
      </c>
      <c r="B38" s="108" t="str">
        <f t="shared" si="2"/>
        <v>4DTCL05</v>
      </c>
      <c r="C38" s="99" t="s">
        <v>655</v>
      </c>
      <c r="D38" s="100" t="str">
        <f t="shared" si="0"/>
        <v>Lưới thép hàn mạ kẽm ĐTC L05</v>
      </c>
      <c r="E38" s="100" t="str">
        <f t="shared" si="1"/>
        <v>Cuộn</v>
      </c>
      <c r="F38" s="101">
        <f t="shared" si="17"/>
        <v>2264</v>
      </c>
      <c r="G38" s="102">
        <f t="shared" si="3"/>
        <v>1322819.8599823322</v>
      </c>
      <c r="H38" s="102">
        <f t="shared" si="18"/>
        <v>2994864163</v>
      </c>
      <c r="I38" s="102">
        <f>IF(C38="","",SUMIF(DULIEU!$AS$7:$AS$532,A38&amp;C38,DULIEU!$R$7:$R$532))</f>
        <v>0</v>
      </c>
      <c r="J38" s="102">
        <f t="shared" si="19"/>
        <v>0</v>
      </c>
      <c r="K38" s="102">
        <f>IF($C38="","",SUMIF(DULIEU!$AS$7:$AS$532,$A38&amp;$C38,DULIEU!$X$7:$X$532))</f>
        <v>0</v>
      </c>
      <c r="L38" s="246">
        <f t="shared" si="5"/>
        <v>1322819.8599823322</v>
      </c>
      <c r="M38" s="246">
        <f>IF(SUM(F38:K38)=0,"",SUMIF(DULIEU!$AT$7:$AT$532,$A38&amp;$C38,DULIEU!$S$7:$S$532))</f>
        <v>0</v>
      </c>
      <c r="N38" s="246">
        <f t="shared" si="6"/>
        <v>0</v>
      </c>
      <c r="O38" s="102">
        <f t="shared" si="7"/>
        <v>2264</v>
      </c>
      <c r="P38" s="102">
        <f t="shared" si="8"/>
        <v>1322819.8599823322</v>
      </c>
      <c r="Q38" s="102">
        <f t="shared" si="9"/>
        <v>2994864163</v>
      </c>
      <c r="R38" s="100"/>
      <c r="S38" s="100"/>
      <c r="T38" s="106" t="str">
        <f t="shared" si="10"/>
        <v>x</v>
      </c>
      <c r="U38" s="108"/>
    </row>
    <row r="39" spans="1:21" ht="19.5" customHeight="1">
      <c r="B39" s="108" t="str">
        <f t="shared" si="2"/>
        <v/>
      </c>
      <c r="C39" s="99"/>
      <c r="D39" s="100" t="str">
        <f t="shared" si="0"/>
        <v/>
      </c>
      <c r="E39" s="100" t="str">
        <f t="shared" si="1"/>
        <v/>
      </c>
      <c r="F39" s="101"/>
      <c r="G39" s="102" t="str">
        <f t="shared" si="3"/>
        <v/>
      </c>
      <c r="H39" s="102"/>
      <c r="I39" s="102" t="str">
        <f>IF($C39="","",SUMIF(DULIEU!$AS$7:$AS$532,$A39&amp;$C39,DULIEU!$R$7:$R$532))</f>
        <v/>
      </c>
      <c r="J39" s="102"/>
      <c r="K39" s="102" t="str">
        <f>IF($C39="","",SUMIF(DULIEU!$AS$7:$AS$532,$A39&amp;$C39,DULIEU!$X$7:$X$532))</f>
        <v/>
      </c>
      <c r="L39" s="246" t="str">
        <f t="shared" si="5"/>
        <v/>
      </c>
      <c r="M39" s="246" t="str">
        <f>IF(SUM(F39:K39)=0,"",SUMIF(DULIEU!$AT$7:$AT$532,$A39&amp;$C39,DULIEU!$S$7:$S$532))</f>
        <v/>
      </c>
      <c r="N39" s="246" t="str">
        <f t="shared" si="6"/>
        <v/>
      </c>
      <c r="O39" s="102" t="str">
        <f t="shared" si="7"/>
        <v/>
      </c>
      <c r="P39" s="102" t="str">
        <f t="shared" si="8"/>
        <v/>
      </c>
      <c r="Q39" s="102" t="str">
        <f t="shared" si="9"/>
        <v/>
      </c>
      <c r="R39" s="100"/>
      <c r="S39" s="100"/>
      <c r="T39" s="106" t="str">
        <f t="shared" si="10"/>
        <v/>
      </c>
      <c r="U39" s="108"/>
    </row>
    <row r="40" spans="1:21" ht="19.5" customHeight="1">
      <c r="B40" s="108" t="str">
        <f t="shared" si="2"/>
        <v/>
      </c>
      <c r="C40" s="99"/>
      <c r="D40" s="100" t="str">
        <f t="shared" si="0"/>
        <v/>
      </c>
      <c r="E40" s="100" t="str">
        <f t="shared" si="1"/>
        <v/>
      </c>
      <c r="F40" s="101"/>
      <c r="G40" s="102" t="str">
        <f t="shared" si="3"/>
        <v/>
      </c>
      <c r="H40" s="102"/>
      <c r="I40" s="102" t="str">
        <f>IF($C40="","",SUMIF(DULIEU!$AS$7:$AS$532,$A40&amp;$C40,DULIEU!$R$7:$R$532))</f>
        <v/>
      </c>
      <c r="J40" s="102"/>
      <c r="K40" s="102" t="str">
        <f>IF($C40="","",SUMIF(DULIEU!$AS$7:$AS$532,$A40&amp;$C40,DULIEU!$X$7:$X$532))</f>
        <v/>
      </c>
      <c r="L40" s="246" t="str">
        <f t="shared" si="5"/>
        <v/>
      </c>
      <c r="M40" s="246" t="str">
        <f>IF(SUM(F40:K40)=0,"",SUMIF(DULIEU!$AT$7:$AT$532,$A40&amp;$C40,DULIEU!$S$7:$S$532))</f>
        <v/>
      </c>
      <c r="N40" s="246" t="str">
        <f t="shared" si="6"/>
        <v/>
      </c>
      <c r="O40" s="102" t="str">
        <f t="shared" si="7"/>
        <v/>
      </c>
      <c r="P40" s="102" t="str">
        <f t="shared" si="8"/>
        <v/>
      </c>
      <c r="Q40" s="102" t="str">
        <f t="shared" si="9"/>
        <v/>
      </c>
      <c r="R40" s="100"/>
      <c r="S40" s="100"/>
      <c r="T40" s="106" t="str">
        <f t="shared" si="10"/>
        <v/>
      </c>
      <c r="U40" s="108"/>
    </row>
    <row r="41" spans="1:21" ht="19.5" customHeight="1">
      <c r="A41" s="106">
        <v>5</v>
      </c>
      <c r="B41" s="108" t="str">
        <f t="shared" si="2"/>
        <v>5DTMK2.0</v>
      </c>
      <c r="C41" s="99" t="s">
        <v>652</v>
      </c>
      <c r="D41" s="100" t="str">
        <f t="shared" ref="D41:D72" si="20">IF($C41="","",VLOOKUP($C41,vvt,2,0))</f>
        <v>Dây thép mạ kẽm 2.0</v>
      </c>
      <c r="E41" s="100" t="str">
        <f t="shared" ref="E41:E72" si="21">IF($C41="","",VLOOKUP($C41,vvt,3,0))</f>
        <v>Kg</v>
      </c>
      <c r="F41" s="101">
        <f>O33</f>
        <v>55397.36</v>
      </c>
      <c r="G41" s="102">
        <f t="shared" si="3"/>
        <v>18099.692963708017</v>
      </c>
      <c r="H41" s="102">
        <f>Q33</f>
        <v>1002675207</v>
      </c>
      <c r="I41" s="102">
        <f>IF(C41="","",SUMIF(DULIEU!$AS$7:$AS$532,A41&amp;C41,DULIEU!$R$7:$R$532))</f>
        <v>0</v>
      </c>
      <c r="J41" s="102">
        <f>IF((I41+K41)&gt;0,K41/I41,0)</f>
        <v>0</v>
      </c>
      <c r="K41" s="102">
        <f>IF($C41="","",SUMIF(DULIEU!$AS$7:$AS$532,$A41&amp;$C41,DULIEU!$X$7:$X$532))</f>
        <v>0</v>
      </c>
      <c r="L41" s="246">
        <f t="shared" si="5"/>
        <v>18099.692963708017</v>
      </c>
      <c r="M41" s="246">
        <f>IF(SUM(F41:K41)=0,"",SUMIF(DULIEU!$AT$7:$AT$532,$A41&amp;$C41,DULIEU!$S$7:$S$532))</f>
        <v>0</v>
      </c>
      <c r="N41" s="246">
        <f t="shared" si="6"/>
        <v>0</v>
      </c>
      <c r="O41" s="102">
        <f t="shared" si="7"/>
        <v>55397.36</v>
      </c>
      <c r="P41" s="102">
        <f t="shared" si="8"/>
        <v>18099.692963708017</v>
      </c>
      <c r="Q41" s="102">
        <f t="shared" si="9"/>
        <v>1002675207</v>
      </c>
      <c r="R41" s="100"/>
      <c r="S41" s="100"/>
      <c r="T41" s="106" t="str">
        <f t="shared" si="10"/>
        <v>x</v>
      </c>
      <c r="U41" s="108"/>
    </row>
    <row r="42" spans="1:21" ht="19.5" customHeight="1">
      <c r="A42" s="106">
        <v>5</v>
      </c>
      <c r="B42" s="108" t="str">
        <f t="shared" si="2"/>
        <v>5DTMK2.2</v>
      </c>
      <c r="C42" s="99" t="s">
        <v>665</v>
      </c>
      <c r="D42" s="100" t="str">
        <f t="shared" si="20"/>
        <v>Dây thép mạ kẽm 2.2</v>
      </c>
      <c r="E42" s="100" t="str">
        <f t="shared" si="21"/>
        <v>Kg</v>
      </c>
      <c r="F42" s="101">
        <f t="shared" ref="F42:F46" si="22">O34</f>
        <v>1102.69</v>
      </c>
      <c r="G42" s="102">
        <f t="shared" si="3"/>
        <v>18099.863062148019</v>
      </c>
      <c r="H42" s="102">
        <f t="shared" ref="H42:H46" si="23">Q34</f>
        <v>19958538</v>
      </c>
      <c r="I42" s="102">
        <f>IF(C42="","",SUMIF(DULIEU!$AS$7:$AS$532,A42&amp;C42,DULIEU!$R$7:$R$532))</f>
        <v>0</v>
      </c>
      <c r="J42" s="102">
        <f t="shared" ref="J42:J46" si="24">IF((I42+K42)&gt;0,K42/I42,0)</f>
        <v>0</v>
      </c>
      <c r="K42" s="102">
        <f>IF($C42="","",SUMIF(DULIEU!$AS$7:$AS$532,$A42&amp;$C42,DULIEU!$X$7:$X$532))</f>
        <v>0</v>
      </c>
      <c r="L42" s="246">
        <f t="shared" si="5"/>
        <v>18099.863062148019</v>
      </c>
      <c r="M42" s="246">
        <f>IF(SUM(F42:K42)=0,"",SUMIF(DULIEU!$AT$7:$AT$532,$A42&amp;$C42,DULIEU!$S$7:$S$532))</f>
        <v>0</v>
      </c>
      <c r="N42" s="246">
        <f t="shared" si="6"/>
        <v>0</v>
      </c>
      <c r="O42" s="102">
        <f t="shared" si="7"/>
        <v>1102.69</v>
      </c>
      <c r="P42" s="102">
        <f t="shared" si="8"/>
        <v>18099.863062148019</v>
      </c>
      <c r="Q42" s="102">
        <f t="shared" si="9"/>
        <v>19958538</v>
      </c>
      <c r="R42" s="100"/>
      <c r="S42" s="100"/>
      <c r="T42" s="106" t="str">
        <f t="shared" si="10"/>
        <v>x</v>
      </c>
      <c r="U42" s="108"/>
    </row>
    <row r="43" spans="1:21" ht="19.5" customHeight="1">
      <c r="A43" s="106">
        <v>5</v>
      </c>
      <c r="B43" s="108" t="str">
        <f t="shared" si="2"/>
        <v>5DTMK2.6</v>
      </c>
      <c r="C43" s="99" t="s">
        <v>667</v>
      </c>
      <c r="D43" s="100" t="str">
        <f t="shared" si="20"/>
        <v>Dây thép mạ kẽm 2.6</v>
      </c>
      <c r="E43" s="100" t="str">
        <f t="shared" si="21"/>
        <v>Kg</v>
      </c>
      <c r="F43" s="101">
        <f t="shared" si="22"/>
        <v>110633.22</v>
      </c>
      <c r="G43" s="102">
        <f t="shared" si="3"/>
        <v>18099.958493479626</v>
      </c>
      <c r="H43" s="102">
        <f t="shared" si="23"/>
        <v>2002456690</v>
      </c>
      <c r="I43" s="102">
        <f>IF(C43="","",SUMIF(DULIEU!$AS$7:$AS$532,A43&amp;C43,DULIEU!$R$7:$R$532))</f>
        <v>0</v>
      </c>
      <c r="J43" s="102">
        <f t="shared" si="24"/>
        <v>0</v>
      </c>
      <c r="K43" s="102">
        <f>IF($C43="","",SUMIF(DULIEU!$AS$7:$AS$532,$A43&amp;$C43,DULIEU!$X$7:$X$532))</f>
        <v>0</v>
      </c>
      <c r="L43" s="246">
        <f t="shared" si="5"/>
        <v>18099.958493479626</v>
      </c>
      <c r="M43" s="246">
        <f>IF(SUM(F43:K43)=0,"",SUMIF(DULIEU!$AT$7:$AT$532,$A43&amp;$C43,DULIEU!$S$7:$S$532))</f>
        <v>0</v>
      </c>
      <c r="N43" s="246">
        <f t="shared" si="6"/>
        <v>0</v>
      </c>
      <c r="O43" s="102">
        <f t="shared" si="7"/>
        <v>110633.22</v>
      </c>
      <c r="P43" s="102">
        <f t="shared" si="8"/>
        <v>18099.958493479626</v>
      </c>
      <c r="Q43" s="102">
        <f>IF(SUM(F43:K43)=0,"",H43+K43-N43)</f>
        <v>2002456690</v>
      </c>
      <c r="R43" s="100"/>
      <c r="S43" s="100"/>
      <c r="T43" s="106" t="str">
        <f t="shared" si="10"/>
        <v>x</v>
      </c>
      <c r="U43" s="108"/>
    </row>
    <row r="44" spans="1:21" ht="19.5" customHeight="1">
      <c r="A44" s="106">
        <v>5</v>
      </c>
      <c r="B44" s="108" t="str">
        <f t="shared" si="2"/>
        <v>5PL</v>
      </c>
      <c r="C44" s="99" t="s">
        <v>670</v>
      </c>
      <c r="D44" s="100" t="str">
        <f t="shared" si="20"/>
        <v>Phế liệu</v>
      </c>
      <c r="E44" s="100" t="str">
        <f t="shared" si="21"/>
        <v>Kg</v>
      </c>
      <c r="F44" s="101">
        <f>O36</f>
        <v>2228</v>
      </c>
      <c r="G44" s="102">
        <f t="shared" si="3"/>
        <v>5000</v>
      </c>
      <c r="H44" s="102">
        <f t="shared" si="23"/>
        <v>11140000</v>
      </c>
      <c r="I44" s="102">
        <f>IF(C44="","",SUMIF(DULIEU!$AS$7:$AS$532,A44&amp;C44,DULIEU!$R$7:$R$532))</f>
        <v>0</v>
      </c>
      <c r="J44" s="102">
        <f t="shared" si="24"/>
        <v>0</v>
      </c>
      <c r="K44" s="102">
        <f>IF($C44="","",SUMIF(DULIEU!$AS$7:$AS$532,$A44&amp;$C44,DULIEU!$X$7:$X$532))</f>
        <v>0</v>
      </c>
      <c r="L44" s="246">
        <f t="shared" si="5"/>
        <v>5000</v>
      </c>
      <c r="M44" s="246">
        <f>IF(SUM(F44:K44)=0,"",SUMIF(DULIEU!$AT$7:$AT$532,$A44&amp;$C44,DULIEU!$S$7:$S$532))</f>
        <v>0</v>
      </c>
      <c r="N44" s="246">
        <f t="shared" si="6"/>
        <v>0</v>
      </c>
      <c r="O44" s="102">
        <f t="shared" si="7"/>
        <v>2228</v>
      </c>
      <c r="P44" s="102">
        <f t="shared" si="8"/>
        <v>5000</v>
      </c>
      <c r="Q44" s="102">
        <f t="shared" si="9"/>
        <v>11140000</v>
      </c>
      <c r="R44" s="100"/>
      <c r="S44" s="100"/>
      <c r="T44" s="106" t="str">
        <f t="shared" si="10"/>
        <v>x</v>
      </c>
      <c r="U44" s="108"/>
    </row>
    <row r="45" spans="1:21" ht="19.5" customHeight="1">
      <c r="A45" s="106">
        <v>5</v>
      </c>
      <c r="B45" s="108" t="str">
        <f t="shared" si="2"/>
        <v>5PP</v>
      </c>
      <c r="C45" s="99" t="s">
        <v>671</v>
      </c>
      <c r="D45" s="100" t="str">
        <f t="shared" si="20"/>
        <v>Phế phẩm</v>
      </c>
      <c r="E45" s="100" t="str">
        <f t="shared" si="21"/>
        <v>Kg</v>
      </c>
      <c r="F45" s="101" t="str">
        <f t="shared" si="22"/>
        <v/>
      </c>
      <c r="G45" s="102" t="str">
        <f t="shared" si="3"/>
        <v/>
      </c>
      <c r="H45" s="102" t="str">
        <f t="shared" si="23"/>
        <v/>
      </c>
      <c r="I45" s="102">
        <f>IF(C45="","",SUMIF(DULIEU!$AS$7:$AS$532,A45&amp;C45,DULIEU!$R$7:$R$532))</f>
        <v>0</v>
      </c>
      <c r="J45" s="102">
        <f t="shared" si="24"/>
        <v>0</v>
      </c>
      <c r="K45" s="102">
        <f>IF($C45="","",SUMIF(DULIEU!$AS$7:$AS$532,$A45&amp;$C45,DULIEU!$X$7:$X$532))</f>
        <v>0</v>
      </c>
      <c r="L45" s="246" t="str">
        <f t="shared" si="5"/>
        <v/>
      </c>
      <c r="M45" s="246" t="str">
        <f>IF(SUM(F45:K45)=0,"",SUMIF(DULIEU!$AT$7:$AT$532,$A45&amp;$C45,DULIEU!$S$7:$S$532))</f>
        <v/>
      </c>
      <c r="N45" s="246" t="str">
        <f t="shared" si="6"/>
        <v/>
      </c>
      <c r="O45" s="102" t="str">
        <f t="shared" si="7"/>
        <v/>
      </c>
      <c r="P45" s="102" t="str">
        <f t="shared" si="8"/>
        <v/>
      </c>
      <c r="Q45" s="102" t="str">
        <f t="shared" si="9"/>
        <v/>
      </c>
      <c r="R45" s="100"/>
      <c r="S45" s="100"/>
      <c r="T45" s="106" t="str">
        <f t="shared" si="10"/>
        <v>x</v>
      </c>
      <c r="U45" s="108"/>
    </row>
    <row r="46" spans="1:21" ht="19.5" customHeight="1">
      <c r="A46" s="106">
        <v>5</v>
      </c>
      <c r="B46" s="108" t="str">
        <f t="shared" si="2"/>
        <v>5DTCL05</v>
      </c>
      <c r="C46" s="99" t="s">
        <v>655</v>
      </c>
      <c r="D46" s="100" t="str">
        <f t="shared" si="20"/>
        <v>Lưới thép hàn mạ kẽm ĐTC L05</v>
      </c>
      <c r="E46" s="100" t="str">
        <f t="shared" si="21"/>
        <v>Cuộn</v>
      </c>
      <c r="F46" s="101">
        <f t="shared" si="22"/>
        <v>2264</v>
      </c>
      <c r="G46" s="102">
        <f t="shared" si="3"/>
        <v>1322819.8599823322</v>
      </c>
      <c r="H46" s="102">
        <f t="shared" si="23"/>
        <v>2994864163</v>
      </c>
      <c r="I46" s="102">
        <f>IF(C46="","",SUMIF(DULIEU!$AS$7:$AS$532,A46&amp;C46,DULIEU!$R$7:$R$532))</f>
        <v>0</v>
      </c>
      <c r="J46" s="102">
        <f t="shared" si="24"/>
        <v>0</v>
      </c>
      <c r="K46" s="102">
        <f>IF($C46="","",SUMIF(DULIEU!$AS$7:$AS$532,$A46&amp;$C46,DULIEU!$X$7:$X$532))</f>
        <v>0</v>
      </c>
      <c r="L46" s="246">
        <f t="shared" si="5"/>
        <v>1322819.8599823322</v>
      </c>
      <c r="M46" s="246">
        <f>IF(SUM(F46:K46)=0,"",SUMIF(DULIEU!$AT$7:$AT$532,$A46&amp;$C46,DULIEU!$S$7:$S$532))</f>
        <v>0</v>
      </c>
      <c r="N46" s="246">
        <f t="shared" si="6"/>
        <v>0</v>
      </c>
      <c r="O46" s="102">
        <f t="shared" si="7"/>
        <v>2264</v>
      </c>
      <c r="P46" s="102">
        <f t="shared" si="8"/>
        <v>1322819.8599823322</v>
      </c>
      <c r="Q46" s="102">
        <f t="shared" si="9"/>
        <v>2994864163</v>
      </c>
      <c r="R46" s="100"/>
      <c r="S46" s="100"/>
      <c r="T46" s="106" t="str">
        <f t="shared" si="10"/>
        <v>x</v>
      </c>
      <c r="U46" s="108"/>
    </row>
    <row r="47" spans="1:21" ht="19.5" customHeight="1">
      <c r="B47" s="108" t="str">
        <f t="shared" si="2"/>
        <v/>
      </c>
      <c r="C47" s="99"/>
      <c r="D47" s="100" t="str">
        <f t="shared" si="20"/>
        <v/>
      </c>
      <c r="E47" s="100" t="str">
        <f t="shared" si="21"/>
        <v/>
      </c>
      <c r="F47" s="101"/>
      <c r="G47" s="102" t="str">
        <f t="shared" si="3"/>
        <v/>
      </c>
      <c r="H47" s="102"/>
      <c r="I47" s="102" t="str">
        <f>IF($C47="","",SUMIF(DULIEU!$AS$7:$AS$532,$A47&amp;$C47,DULIEU!$R$7:$R$532))</f>
        <v/>
      </c>
      <c r="J47" s="102"/>
      <c r="K47" s="102" t="str">
        <f>IF($C47="","",SUMIF(DULIEU!$AS$7:$AS$532,$A47&amp;$C47,DULIEU!$X$7:$X$532))</f>
        <v/>
      </c>
      <c r="L47" s="246" t="str">
        <f t="shared" si="5"/>
        <v/>
      </c>
      <c r="M47" s="246" t="str">
        <f>IF(SUM(F47:K47)=0,"",SUMIF(DULIEU!$AT$7:$AT$532,$A47&amp;$C47,DULIEU!$S$7:$S$532))</f>
        <v/>
      </c>
      <c r="N47" s="246" t="str">
        <f t="shared" si="6"/>
        <v/>
      </c>
      <c r="O47" s="102" t="str">
        <f t="shared" si="7"/>
        <v/>
      </c>
      <c r="P47" s="102" t="str">
        <f t="shared" si="8"/>
        <v/>
      </c>
      <c r="Q47" s="102" t="str">
        <f t="shared" si="9"/>
        <v/>
      </c>
      <c r="R47" s="100"/>
      <c r="S47" s="100"/>
      <c r="T47" s="106" t="str">
        <f t="shared" si="10"/>
        <v/>
      </c>
      <c r="U47" s="108"/>
    </row>
    <row r="48" spans="1:21" ht="19.5" customHeight="1">
      <c r="B48" s="108" t="str">
        <f t="shared" si="2"/>
        <v/>
      </c>
      <c r="C48" s="99"/>
      <c r="D48" s="100" t="str">
        <f t="shared" si="20"/>
        <v/>
      </c>
      <c r="E48" s="100" t="str">
        <f t="shared" si="21"/>
        <v/>
      </c>
      <c r="F48" s="101"/>
      <c r="G48" s="102" t="str">
        <f t="shared" si="3"/>
        <v/>
      </c>
      <c r="H48" s="102"/>
      <c r="I48" s="102" t="str">
        <f>IF($C48="","",SUMIF(DULIEU!$AS$7:$AS$532,$A48&amp;$C48,DULIEU!$R$7:$R$532))</f>
        <v/>
      </c>
      <c r="J48" s="102"/>
      <c r="K48" s="102" t="str">
        <f>IF($C48="","",SUMIF(DULIEU!$AS$7:$AS$532,$A48&amp;$C48,DULIEU!$X$7:$X$532))</f>
        <v/>
      </c>
      <c r="L48" s="246" t="str">
        <f t="shared" si="5"/>
        <v/>
      </c>
      <c r="M48" s="246" t="str">
        <f>IF(SUM(F48:K48)=0,"",SUMIF(DULIEU!$AT$7:$AT$532,$A48&amp;$C48,DULIEU!$S$7:$S$532))</f>
        <v/>
      </c>
      <c r="N48" s="246" t="str">
        <f t="shared" si="6"/>
        <v/>
      </c>
      <c r="O48" s="102" t="str">
        <f t="shared" si="7"/>
        <v/>
      </c>
      <c r="P48" s="102" t="str">
        <f t="shared" si="8"/>
        <v/>
      </c>
      <c r="Q48" s="102" t="str">
        <f t="shared" si="9"/>
        <v/>
      </c>
      <c r="R48" s="100"/>
      <c r="S48" s="100"/>
      <c r="T48" s="106" t="str">
        <f t="shared" si="10"/>
        <v/>
      </c>
      <c r="U48" s="108"/>
    </row>
    <row r="49" spans="1:21" ht="19.5" customHeight="1">
      <c r="A49" s="106">
        <v>6</v>
      </c>
      <c r="B49" s="108" t="str">
        <f t="shared" si="2"/>
        <v>6DTMK2.0</v>
      </c>
      <c r="C49" s="99" t="s">
        <v>652</v>
      </c>
      <c r="D49" s="100" t="str">
        <f t="shared" si="20"/>
        <v>Dây thép mạ kẽm 2.0</v>
      </c>
      <c r="E49" s="100" t="str">
        <f t="shared" si="21"/>
        <v>Kg</v>
      </c>
      <c r="F49" s="101">
        <f>O41</f>
        <v>55397.36</v>
      </c>
      <c r="G49" s="102">
        <f t="shared" si="3"/>
        <v>18099.692963708017</v>
      </c>
      <c r="H49" s="102">
        <f>Q41</f>
        <v>1002675207</v>
      </c>
      <c r="I49" s="102">
        <f>IF(C49="","",SUMIF(DULIEU!$AS$7:$AS$532,A49&amp;C49,DULIEU!$R$7:$R$532))</f>
        <v>0</v>
      </c>
      <c r="J49" s="102">
        <f>IF((I49+K49)&gt;0,K49/I49,0)</f>
        <v>0</v>
      </c>
      <c r="K49" s="102">
        <f>IF($C49="","",SUMIF(DULIEU!$AS$7:$AS$532,$A49&amp;$C49,DULIEU!$X$7:$X$532))</f>
        <v>0</v>
      </c>
      <c r="L49" s="246">
        <f t="shared" si="5"/>
        <v>18099.692963708017</v>
      </c>
      <c r="M49" s="246">
        <f>IF(SUM(F49:K49)=0,"",SUMIF(DULIEU!$AT$7:$AT$532,$A49&amp;$C49,DULIEU!$S$7:$S$532))</f>
        <v>0</v>
      </c>
      <c r="N49" s="246">
        <f t="shared" si="6"/>
        <v>0</v>
      </c>
      <c r="O49" s="102">
        <f t="shared" si="7"/>
        <v>55397.36</v>
      </c>
      <c r="P49" s="102">
        <f t="shared" si="8"/>
        <v>18099.692963708017</v>
      </c>
      <c r="Q49" s="102">
        <f t="shared" si="9"/>
        <v>1002675207</v>
      </c>
      <c r="R49" s="100"/>
      <c r="S49" s="100"/>
      <c r="T49" s="106" t="str">
        <f t="shared" si="10"/>
        <v>x</v>
      </c>
      <c r="U49" s="108"/>
    </row>
    <row r="50" spans="1:21" ht="19.5" customHeight="1">
      <c r="A50" s="106">
        <v>6</v>
      </c>
      <c r="B50" s="108" t="str">
        <f t="shared" si="2"/>
        <v>6DTMK2.2</v>
      </c>
      <c r="C50" s="99" t="s">
        <v>665</v>
      </c>
      <c r="D50" s="100" t="str">
        <f t="shared" si="20"/>
        <v>Dây thép mạ kẽm 2.2</v>
      </c>
      <c r="E50" s="100" t="str">
        <f t="shared" si="21"/>
        <v>Kg</v>
      </c>
      <c r="F50" s="101">
        <f t="shared" ref="F50:F54" si="25">O42</f>
        <v>1102.69</v>
      </c>
      <c r="G50" s="102">
        <f t="shared" si="3"/>
        <v>18099.863062148019</v>
      </c>
      <c r="H50" s="102">
        <f t="shared" ref="H50:H54" si="26">Q42</f>
        <v>19958538</v>
      </c>
      <c r="I50" s="102">
        <f>IF(C50="","",SUMIF(DULIEU!$AS$7:$AS$532,A50&amp;C50,DULIEU!$R$7:$R$532))</f>
        <v>0</v>
      </c>
      <c r="J50" s="102">
        <f t="shared" ref="J50:J54" si="27">IF((I50+K50)&gt;0,K50/I50,0)</f>
        <v>0</v>
      </c>
      <c r="K50" s="102">
        <f>IF($C50="","",SUMIF(DULIEU!$AS$7:$AS$532,$A50&amp;$C50,DULIEU!$X$7:$X$532))</f>
        <v>0</v>
      </c>
      <c r="L50" s="246">
        <f t="shared" si="5"/>
        <v>18099.863062148019</v>
      </c>
      <c r="M50" s="246">
        <f>IF(SUM(F50:K50)=0,"",SUMIF(DULIEU!$AT$7:$AT$532,$A50&amp;$C50,DULIEU!$S$7:$S$532))</f>
        <v>0</v>
      </c>
      <c r="N50" s="246">
        <f t="shared" si="6"/>
        <v>0</v>
      </c>
      <c r="O50" s="102">
        <f t="shared" si="7"/>
        <v>1102.69</v>
      </c>
      <c r="P50" s="102">
        <f t="shared" si="8"/>
        <v>18099.863062148019</v>
      </c>
      <c r="Q50" s="102">
        <f t="shared" si="9"/>
        <v>19958538</v>
      </c>
      <c r="R50" s="100"/>
      <c r="S50" s="100"/>
      <c r="T50" s="106" t="str">
        <f t="shared" si="10"/>
        <v>x</v>
      </c>
      <c r="U50" s="108"/>
    </row>
    <row r="51" spans="1:21" ht="19.5" customHeight="1">
      <c r="A51" s="106">
        <v>6</v>
      </c>
      <c r="B51" s="108" t="str">
        <f t="shared" si="2"/>
        <v>6DTMK2.6</v>
      </c>
      <c r="C51" s="99" t="s">
        <v>667</v>
      </c>
      <c r="D51" s="100" t="str">
        <f t="shared" si="20"/>
        <v>Dây thép mạ kẽm 2.6</v>
      </c>
      <c r="E51" s="100" t="str">
        <f t="shared" si="21"/>
        <v>Kg</v>
      </c>
      <c r="F51" s="101">
        <f t="shared" si="25"/>
        <v>110633.22</v>
      </c>
      <c r="G51" s="102">
        <f t="shared" si="3"/>
        <v>18099.958493479626</v>
      </c>
      <c r="H51" s="102">
        <f t="shared" si="26"/>
        <v>2002456690</v>
      </c>
      <c r="I51" s="102">
        <f>IF(C51="","",SUMIF(DULIEU!$AS$7:$AS$532,A51&amp;C51,DULIEU!$R$7:$R$532))</f>
        <v>0</v>
      </c>
      <c r="J51" s="102">
        <f t="shared" si="27"/>
        <v>0</v>
      </c>
      <c r="K51" s="102">
        <f>IF($C51="","",SUMIF(DULIEU!$AS$7:$AS$532,$A51&amp;$C51,DULIEU!$X$7:$X$532))</f>
        <v>0</v>
      </c>
      <c r="L51" s="246">
        <f t="shared" si="5"/>
        <v>18099.958493479626</v>
      </c>
      <c r="M51" s="246">
        <f>IF(SUM(F51:K51)=0,"",SUMIF(DULIEU!$AT$7:$AT$532,$A51&amp;$C51,DULIEU!$S$7:$S$532))</f>
        <v>0</v>
      </c>
      <c r="N51" s="246">
        <f t="shared" si="6"/>
        <v>0</v>
      </c>
      <c r="O51" s="102">
        <f t="shared" si="7"/>
        <v>110633.22</v>
      </c>
      <c r="P51" s="102">
        <f t="shared" si="8"/>
        <v>18099.958493479626</v>
      </c>
      <c r="Q51" s="102">
        <f t="shared" si="9"/>
        <v>2002456690</v>
      </c>
      <c r="R51" s="100"/>
      <c r="S51" s="100"/>
      <c r="T51" s="106" t="str">
        <f t="shared" si="10"/>
        <v>x</v>
      </c>
      <c r="U51" s="108"/>
    </row>
    <row r="52" spans="1:21" ht="19.5" customHeight="1">
      <c r="A52" s="106">
        <v>6</v>
      </c>
      <c r="B52" s="108" t="str">
        <f t="shared" si="2"/>
        <v>6PL</v>
      </c>
      <c r="C52" s="99" t="s">
        <v>670</v>
      </c>
      <c r="D52" s="100" t="str">
        <f t="shared" si="20"/>
        <v>Phế liệu</v>
      </c>
      <c r="E52" s="100" t="str">
        <f t="shared" si="21"/>
        <v>Kg</v>
      </c>
      <c r="F52" s="101">
        <f t="shared" si="25"/>
        <v>2228</v>
      </c>
      <c r="G52" s="102">
        <f t="shared" si="3"/>
        <v>5000</v>
      </c>
      <c r="H52" s="102">
        <f t="shared" si="26"/>
        <v>11140000</v>
      </c>
      <c r="I52" s="102">
        <f>IF(C52="","",SUMIF(DULIEU!$AS$7:$AS$532,A52&amp;C52,DULIEU!$R$7:$R$532))</f>
        <v>0</v>
      </c>
      <c r="J52" s="102">
        <f t="shared" si="27"/>
        <v>0</v>
      </c>
      <c r="K52" s="102">
        <f>IF($C52="","",SUMIF(DULIEU!$AS$7:$AS$532,$A52&amp;$C52,DULIEU!$X$7:$X$532))</f>
        <v>0</v>
      </c>
      <c r="L52" s="246">
        <f t="shared" si="5"/>
        <v>5000</v>
      </c>
      <c r="M52" s="246">
        <f>IF(SUM(F52:K52)=0,"",SUMIF(DULIEU!$AT$7:$AT$532,$A52&amp;$C52,DULIEU!$S$7:$S$532))</f>
        <v>0</v>
      </c>
      <c r="N52" s="246">
        <f t="shared" si="6"/>
        <v>0</v>
      </c>
      <c r="O52" s="102">
        <f t="shared" si="7"/>
        <v>2228</v>
      </c>
      <c r="P52" s="102">
        <f t="shared" si="8"/>
        <v>5000</v>
      </c>
      <c r="Q52" s="102">
        <f t="shared" si="9"/>
        <v>11140000</v>
      </c>
      <c r="R52" s="100"/>
      <c r="S52" s="100"/>
      <c r="T52" s="106" t="str">
        <f t="shared" si="10"/>
        <v>x</v>
      </c>
      <c r="U52" s="108"/>
    </row>
    <row r="53" spans="1:21" ht="19.5" customHeight="1">
      <c r="A53" s="106">
        <v>6</v>
      </c>
      <c r="B53" s="108" t="str">
        <f t="shared" si="2"/>
        <v>6PP</v>
      </c>
      <c r="C53" s="99" t="s">
        <v>671</v>
      </c>
      <c r="D53" s="100" t="str">
        <f t="shared" si="20"/>
        <v>Phế phẩm</v>
      </c>
      <c r="E53" s="100" t="str">
        <f t="shared" si="21"/>
        <v>Kg</v>
      </c>
      <c r="F53" s="101" t="str">
        <f t="shared" si="25"/>
        <v/>
      </c>
      <c r="G53" s="102" t="str">
        <f t="shared" si="3"/>
        <v/>
      </c>
      <c r="H53" s="102" t="str">
        <f t="shared" si="26"/>
        <v/>
      </c>
      <c r="I53" s="102">
        <f>IF(C53="","",SUMIF(DULIEU!$AS$7:$AS$532,A53&amp;C53,DULIEU!$R$7:$R$532))</f>
        <v>0</v>
      </c>
      <c r="J53" s="102">
        <f t="shared" si="27"/>
        <v>0</v>
      </c>
      <c r="K53" s="102">
        <f>IF($C53="","",SUMIF(DULIEU!$AS$7:$AS$532,$A53&amp;$C53,DULIEU!$X$7:$X$532))</f>
        <v>0</v>
      </c>
      <c r="L53" s="246" t="str">
        <f t="shared" si="5"/>
        <v/>
      </c>
      <c r="M53" s="246" t="str">
        <f>IF(SUM(F53:K53)=0,"",SUMIF(DULIEU!$AT$7:$AT$532,$A53&amp;$C53,DULIEU!$S$7:$S$532))</f>
        <v/>
      </c>
      <c r="N53" s="246" t="str">
        <f t="shared" si="6"/>
        <v/>
      </c>
      <c r="O53" s="102" t="str">
        <f t="shared" si="7"/>
        <v/>
      </c>
      <c r="P53" s="102" t="str">
        <f t="shared" si="8"/>
        <v/>
      </c>
      <c r="Q53" s="102" t="str">
        <f t="shared" si="9"/>
        <v/>
      </c>
      <c r="R53" s="100"/>
      <c r="S53" s="100"/>
      <c r="T53" s="106" t="str">
        <f t="shared" si="10"/>
        <v>x</v>
      </c>
      <c r="U53" s="108"/>
    </row>
    <row r="54" spans="1:21" ht="19.5" customHeight="1">
      <c r="A54" s="106">
        <v>6</v>
      </c>
      <c r="B54" s="108" t="str">
        <f t="shared" si="2"/>
        <v>6DTCL05</v>
      </c>
      <c r="C54" s="99" t="s">
        <v>655</v>
      </c>
      <c r="D54" s="100" t="str">
        <f t="shared" si="20"/>
        <v>Lưới thép hàn mạ kẽm ĐTC L05</v>
      </c>
      <c r="E54" s="100" t="str">
        <f t="shared" si="21"/>
        <v>Cuộn</v>
      </c>
      <c r="F54" s="101">
        <f t="shared" si="25"/>
        <v>2264</v>
      </c>
      <c r="G54" s="102">
        <f t="shared" si="3"/>
        <v>1322819.8599823322</v>
      </c>
      <c r="H54" s="102">
        <f t="shared" si="26"/>
        <v>2994864163</v>
      </c>
      <c r="I54" s="102">
        <f>IF(C54="","",SUMIF(DULIEU!$AS$7:$AS$532,A54&amp;C54,DULIEU!$R$7:$R$532))</f>
        <v>0</v>
      </c>
      <c r="J54" s="102">
        <f t="shared" si="27"/>
        <v>0</v>
      </c>
      <c r="K54" s="102">
        <f>IF($C54="","",SUMIF(DULIEU!$AS$7:$AS$532,$A54&amp;$C54,DULIEU!$X$7:$X$532))</f>
        <v>0</v>
      </c>
      <c r="L54" s="246">
        <f t="shared" si="5"/>
        <v>1322819.8599823322</v>
      </c>
      <c r="M54" s="246">
        <f>IF(SUM(F54:K54)=0,"",SUMIF(DULIEU!$AT$7:$AT$532,$A54&amp;$C54,DULIEU!$S$7:$S$532))</f>
        <v>0</v>
      </c>
      <c r="N54" s="246">
        <f t="shared" si="6"/>
        <v>0</v>
      </c>
      <c r="O54" s="102">
        <f t="shared" si="7"/>
        <v>2264</v>
      </c>
      <c r="P54" s="102">
        <f t="shared" si="8"/>
        <v>1322819.8599823322</v>
      </c>
      <c r="Q54" s="102">
        <f t="shared" si="9"/>
        <v>2994864163</v>
      </c>
      <c r="R54" s="100"/>
      <c r="S54" s="100"/>
      <c r="T54" s="106" t="str">
        <f t="shared" si="10"/>
        <v>x</v>
      </c>
      <c r="U54" s="108"/>
    </row>
    <row r="55" spans="1:21" ht="19.5" customHeight="1">
      <c r="B55" s="108" t="str">
        <f t="shared" si="2"/>
        <v/>
      </c>
      <c r="C55" s="99"/>
      <c r="D55" s="100" t="str">
        <f t="shared" si="20"/>
        <v/>
      </c>
      <c r="E55" s="100" t="str">
        <f t="shared" si="21"/>
        <v/>
      </c>
      <c r="F55" s="101"/>
      <c r="G55" s="102" t="str">
        <f t="shared" si="3"/>
        <v/>
      </c>
      <c r="H55" s="102"/>
      <c r="I55" s="102" t="str">
        <f>IF($C55="","",SUMIF(DULIEU!$AS$7:$AS$532,$A55&amp;$C55,DULIEU!$R$7:$R$532))</f>
        <v/>
      </c>
      <c r="J55" s="102"/>
      <c r="K55" s="102" t="str">
        <f>IF($C55="","",SUMIF(DULIEU!$AS$7:$AS$532,$A55&amp;$C55,DULIEU!$X$7:$X$532))</f>
        <v/>
      </c>
      <c r="L55" s="246" t="str">
        <f t="shared" si="5"/>
        <v/>
      </c>
      <c r="M55" s="246" t="str">
        <f>IF(SUM(F55:K55)=0,"",SUMIF(DULIEU!$AT$7:$AT$532,$A55&amp;$C55,DULIEU!$S$7:$S$532))</f>
        <v/>
      </c>
      <c r="N55" s="246" t="str">
        <f t="shared" si="6"/>
        <v/>
      </c>
      <c r="O55" s="102" t="str">
        <f t="shared" si="7"/>
        <v/>
      </c>
      <c r="P55" s="102" t="str">
        <f t="shared" si="8"/>
        <v/>
      </c>
      <c r="Q55" s="102" t="str">
        <f t="shared" si="9"/>
        <v/>
      </c>
      <c r="R55" s="100"/>
      <c r="S55" s="100"/>
      <c r="T55" s="106" t="str">
        <f t="shared" si="10"/>
        <v/>
      </c>
      <c r="U55" s="108"/>
    </row>
    <row r="56" spans="1:21" ht="19.5" customHeight="1">
      <c r="B56" s="108" t="str">
        <f t="shared" si="2"/>
        <v/>
      </c>
      <c r="C56" s="99"/>
      <c r="D56" s="100" t="str">
        <f t="shared" si="20"/>
        <v/>
      </c>
      <c r="E56" s="100" t="str">
        <f t="shared" si="21"/>
        <v/>
      </c>
      <c r="F56" s="101"/>
      <c r="G56" s="102" t="str">
        <f t="shared" si="3"/>
        <v/>
      </c>
      <c r="H56" s="102"/>
      <c r="I56" s="102" t="str">
        <f>IF($C56="","",SUMIF(DULIEU!$AS$7:$AS$532,$A56&amp;$C56,DULIEU!$R$7:$R$532))</f>
        <v/>
      </c>
      <c r="J56" s="102"/>
      <c r="K56" s="102" t="str">
        <f>IF($C56="","",SUMIF(DULIEU!$AS$7:$AS$532,$A56&amp;$C56,DULIEU!$X$7:$X$532))</f>
        <v/>
      </c>
      <c r="L56" s="246" t="str">
        <f t="shared" si="5"/>
        <v/>
      </c>
      <c r="M56" s="246" t="str">
        <f>IF(SUM(F56:K56)=0,"",SUMIF(DULIEU!$AT$7:$AT$532,$A56&amp;$C56,DULIEU!$S$7:$S$532))</f>
        <v/>
      </c>
      <c r="N56" s="246" t="str">
        <f t="shared" si="6"/>
        <v/>
      </c>
      <c r="O56" s="102" t="str">
        <f t="shared" si="7"/>
        <v/>
      </c>
      <c r="P56" s="102" t="str">
        <f t="shared" si="8"/>
        <v/>
      </c>
      <c r="Q56" s="102" t="str">
        <f t="shared" si="9"/>
        <v/>
      </c>
      <c r="R56" s="100"/>
      <c r="S56" s="100"/>
      <c r="T56" s="106" t="str">
        <f t="shared" si="10"/>
        <v/>
      </c>
      <c r="U56" s="108"/>
    </row>
    <row r="57" spans="1:21" ht="19.5" customHeight="1">
      <c r="A57" s="106">
        <v>7</v>
      </c>
      <c r="B57" s="108" t="str">
        <f t="shared" si="2"/>
        <v>7DTMK2.0</v>
      </c>
      <c r="C57" s="99" t="s">
        <v>652</v>
      </c>
      <c r="D57" s="100" t="str">
        <f t="shared" si="20"/>
        <v>Dây thép mạ kẽm 2.0</v>
      </c>
      <c r="E57" s="100" t="str">
        <f t="shared" si="21"/>
        <v>Kg</v>
      </c>
      <c r="F57" s="101">
        <f>O49</f>
        <v>55397.36</v>
      </c>
      <c r="G57" s="102">
        <f t="shared" si="3"/>
        <v>18099.692963708017</v>
      </c>
      <c r="H57" s="102">
        <f>Q49</f>
        <v>1002675207</v>
      </c>
      <c r="I57" s="102">
        <f>IF(C57="","",SUMIF(DULIEU!$AS$7:$AS$532,A57&amp;C57,DULIEU!$R$7:$R$532))</f>
        <v>0</v>
      </c>
      <c r="J57" s="102">
        <f>IF((I57+K57)&gt;0,K57/I57,0)</f>
        <v>0</v>
      </c>
      <c r="K57" s="102">
        <f>IF($C57="","",SUMIF(DULIEU!$AS$7:$AS$532,$A57&amp;$C57,DULIEU!$X$7:$X$532))</f>
        <v>0</v>
      </c>
      <c r="L57" s="246">
        <f t="shared" si="5"/>
        <v>18099.692963708017</v>
      </c>
      <c r="M57" s="246">
        <f>IF(SUM(F57:K57)=0,"",SUMIF(DULIEU!$AT$7:$AT$532,$A57&amp;$C57,DULIEU!$S$7:$S$532))</f>
        <v>0</v>
      </c>
      <c r="N57" s="246">
        <f t="shared" si="6"/>
        <v>0</v>
      </c>
      <c r="O57" s="102">
        <f t="shared" si="7"/>
        <v>55397.36</v>
      </c>
      <c r="P57" s="102">
        <f t="shared" si="8"/>
        <v>18099.692963708017</v>
      </c>
      <c r="Q57" s="102">
        <f t="shared" si="9"/>
        <v>1002675207</v>
      </c>
      <c r="R57" s="100"/>
      <c r="S57" s="100"/>
      <c r="T57" s="106" t="str">
        <f t="shared" si="10"/>
        <v>x</v>
      </c>
      <c r="U57" s="108"/>
    </row>
    <row r="58" spans="1:21" ht="19.5" customHeight="1">
      <c r="A58" s="106">
        <v>7</v>
      </c>
      <c r="B58" s="108" t="str">
        <f t="shared" si="2"/>
        <v>7DTMK2.2</v>
      </c>
      <c r="C58" s="99" t="s">
        <v>665</v>
      </c>
      <c r="D58" s="100" t="str">
        <f t="shared" si="20"/>
        <v>Dây thép mạ kẽm 2.2</v>
      </c>
      <c r="E58" s="100" t="str">
        <f t="shared" si="21"/>
        <v>Kg</v>
      </c>
      <c r="F58" s="101">
        <f t="shared" ref="F58:F62" si="28">O50</f>
        <v>1102.69</v>
      </c>
      <c r="G58" s="102">
        <f t="shared" si="3"/>
        <v>18099.863062148019</v>
      </c>
      <c r="H58" s="102">
        <f t="shared" ref="H58:H62" si="29">Q50</f>
        <v>19958538</v>
      </c>
      <c r="I58" s="102">
        <f>IF(C58="","",SUMIF(DULIEU!$AS$7:$AS$532,A58&amp;C58,DULIEU!$R$7:$R$532))</f>
        <v>0</v>
      </c>
      <c r="J58" s="102">
        <f t="shared" ref="J58:J62" si="30">IF((I58+K58)&gt;0,K58/I58,0)</f>
        <v>0</v>
      </c>
      <c r="K58" s="102">
        <f>IF($C58="","",SUMIF(DULIEU!$AS$7:$AS$532,$A58&amp;$C58,DULIEU!$X$7:$X$532))</f>
        <v>0</v>
      </c>
      <c r="L58" s="246">
        <f t="shared" si="5"/>
        <v>18099.863062148019</v>
      </c>
      <c r="M58" s="246">
        <f>IF(SUM(F58:K58)=0,"",SUMIF(DULIEU!$AT$7:$AT$532,$A58&amp;$C58,DULIEU!$S$7:$S$532))</f>
        <v>0</v>
      </c>
      <c r="N58" s="246">
        <f t="shared" si="6"/>
        <v>0</v>
      </c>
      <c r="O58" s="102">
        <f t="shared" si="7"/>
        <v>1102.69</v>
      </c>
      <c r="P58" s="102">
        <f t="shared" si="8"/>
        <v>18099.863062148019</v>
      </c>
      <c r="Q58" s="102">
        <f t="shared" si="9"/>
        <v>19958538</v>
      </c>
      <c r="R58" s="100"/>
      <c r="S58" s="100"/>
      <c r="T58" s="106" t="str">
        <f t="shared" si="10"/>
        <v>x</v>
      </c>
      <c r="U58" s="108"/>
    </row>
    <row r="59" spans="1:21" ht="19.5" customHeight="1">
      <c r="A59" s="106">
        <v>7</v>
      </c>
      <c r="B59" s="108" t="str">
        <f t="shared" si="2"/>
        <v>7DTMK2.6</v>
      </c>
      <c r="C59" s="99" t="s">
        <v>667</v>
      </c>
      <c r="D59" s="100" t="str">
        <f t="shared" si="20"/>
        <v>Dây thép mạ kẽm 2.6</v>
      </c>
      <c r="E59" s="100" t="str">
        <f t="shared" si="21"/>
        <v>Kg</v>
      </c>
      <c r="F59" s="101">
        <f t="shared" si="28"/>
        <v>110633.22</v>
      </c>
      <c r="G59" s="102">
        <f t="shared" si="3"/>
        <v>18099.958493479626</v>
      </c>
      <c r="H59" s="102">
        <f t="shared" si="29"/>
        <v>2002456690</v>
      </c>
      <c r="I59" s="102">
        <f>IF(C59="","",SUMIF(DULIEU!$AS$7:$AS$532,A59&amp;C59,DULIEU!$R$7:$R$532))</f>
        <v>0</v>
      </c>
      <c r="J59" s="102">
        <f t="shared" si="30"/>
        <v>0</v>
      </c>
      <c r="K59" s="102">
        <f>IF($C59="","",SUMIF(DULIEU!$AS$7:$AS$532,$A59&amp;$C59,DULIEU!$X$7:$X$532))</f>
        <v>0</v>
      </c>
      <c r="L59" s="246">
        <f t="shared" si="5"/>
        <v>18099.958493479626</v>
      </c>
      <c r="M59" s="246">
        <f>IF(SUM(F59:K59)=0,"",SUMIF(DULIEU!$AT$7:$AT$532,$A59&amp;$C59,DULIEU!$S$7:$S$532))</f>
        <v>0</v>
      </c>
      <c r="N59" s="246">
        <f t="shared" si="6"/>
        <v>0</v>
      </c>
      <c r="O59" s="102">
        <f t="shared" si="7"/>
        <v>110633.22</v>
      </c>
      <c r="P59" s="102">
        <f t="shared" si="8"/>
        <v>18099.958493479626</v>
      </c>
      <c r="Q59" s="102">
        <f t="shared" si="9"/>
        <v>2002456690</v>
      </c>
      <c r="R59" s="100"/>
      <c r="S59" s="100"/>
      <c r="T59" s="106" t="str">
        <f t="shared" si="10"/>
        <v>x</v>
      </c>
      <c r="U59" s="108"/>
    </row>
    <row r="60" spans="1:21" ht="19.5" customHeight="1">
      <c r="A60" s="106">
        <v>7</v>
      </c>
      <c r="B60" s="108" t="str">
        <f t="shared" si="2"/>
        <v>7PL</v>
      </c>
      <c r="C60" s="99" t="s">
        <v>670</v>
      </c>
      <c r="D60" s="100" t="str">
        <f t="shared" si="20"/>
        <v>Phế liệu</v>
      </c>
      <c r="E60" s="100" t="str">
        <f t="shared" si="21"/>
        <v>Kg</v>
      </c>
      <c r="F60" s="101">
        <f t="shared" si="28"/>
        <v>2228</v>
      </c>
      <c r="G60" s="102">
        <f t="shared" si="3"/>
        <v>5000</v>
      </c>
      <c r="H60" s="102">
        <f t="shared" si="29"/>
        <v>11140000</v>
      </c>
      <c r="I60" s="102">
        <f>IF(C60="","",SUMIF(DULIEU!$AS$7:$AS$532,A60&amp;C60,DULIEU!$R$7:$R$532))</f>
        <v>0</v>
      </c>
      <c r="J60" s="102">
        <f t="shared" si="30"/>
        <v>0</v>
      </c>
      <c r="K60" s="102">
        <f>IF($C60="","",SUMIF(DULIEU!$AS$7:$AS$532,$A60&amp;$C60,DULIEU!$X$7:$X$532))</f>
        <v>0</v>
      </c>
      <c r="L60" s="246">
        <f t="shared" si="5"/>
        <v>5000</v>
      </c>
      <c r="M60" s="246">
        <f>IF(SUM(F60:K60)=0,"",SUMIF(DULIEU!$AT$7:$AT$532,$A60&amp;$C60,DULIEU!$S$7:$S$532))</f>
        <v>0</v>
      </c>
      <c r="N60" s="246">
        <f t="shared" si="6"/>
        <v>0</v>
      </c>
      <c r="O60" s="102">
        <f t="shared" si="7"/>
        <v>2228</v>
      </c>
      <c r="P60" s="102">
        <f t="shared" si="8"/>
        <v>5000</v>
      </c>
      <c r="Q60" s="102">
        <f t="shared" si="9"/>
        <v>11140000</v>
      </c>
      <c r="R60" s="100"/>
      <c r="S60" s="100"/>
      <c r="T60" s="106" t="str">
        <f t="shared" si="10"/>
        <v>x</v>
      </c>
      <c r="U60" s="108"/>
    </row>
    <row r="61" spans="1:21" ht="19.5" customHeight="1">
      <c r="A61" s="106">
        <v>7</v>
      </c>
      <c r="B61" s="108" t="str">
        <f t="shared" si="2"/>
        <v>7PP</v>
      </c>
      <c r="C61" s="99" t="s">
        <v>671</v>
      </c>
      <c r="D61" s="100" t="str">
        <f t="shared" si="20"/>
        <v>Phế phẩm</v>
      </c>
      <c r="E61" s="100" t="str">
        <f t="shared" si="21"/>
        <v>Kg</v>
      </c>
      <c r="F61" s="101" t="str">
        <f t="shared" si="28"/>
        <v/>
      </c>
      <c r="G61" s="102" t="str">
        <f t="shared" si="3"/>
        <v/>
      </c>
      <c r="H61" s="102" t="str">
        <f t="shared" si="29"/>
        <v/>
      </c>
      <c r="I61" s="102">
        <f>IF(C61="","",SUMIF(DULIEU!$AS$7:$AS$532,A61&amp;C61,DULIEU!$R$7:$R$532))</f>
        <v>0</v>
      </c>
      <c r="J61" s="102">
        <f t="shared" si="30"/>
        <v>0</v>
      </c>
      <c r="K61" s="102">
        <f>IF($C61="","",SUMIF(DULIEU!$AS$7:$AS$532,$A61&amp;$C61,DULIEU!$X$7:$X$532))</f>
        <v>0</v>
      </c>
      <c r="L61" s="246" t="str">
        <f t="shared" si="5"/>
        <v/>
      </c>
      <c r="M61" s="246" t="str">
        <f>IF(SUM(F61:K61)=0,"",SUMIF(DULIEU!$AT$7:$AT$532,$A61&amp;$C61,DULIEU!$S$7:$S$532))</f>
        <v/>
      </c>
      <c r="N61" s="246" t="str">
        <f t="shared" si="6"/>
        <v/>
      </c>
      <c r="O61" s="102" t="str">
        <f t="shared" si="7"/>
        <v/>
      </c>
      <c r="P61" s="102" t="str">
        <f t="shared" si="8"/>
        <v/>
      </c>
      <c r="Q61" s="102" t="str">
        <f t="shared" si="9"/>
        <v/>
      </c>
      <c r="R61" s="100"/>
      <c r="S61" s="100"/>
      <c r="T61" s="106" t="str">
        <f t="shared" si="10"/>
        <v>x</v>
      </c>
      <c r="U61" s="108"/>
    </row>
    <row r="62" spans="1:21" ht="19.5" customHeight="1">
      <c r="A62" s="106">
        <v>7</v>
      </c>
      <c r="B62" s="108" t="str">
        <f t="shared" si="2"/>
        <v>7DTCL05</v>
      </c>
      <c r="C62" s="99" t="s">
        <v>655</v>
      </c>
      <c r="D62" s="100" t="str">
        <f t="shared" si="20"/>
        <v>Lưới thép hàn mạ kẽm ĐTC L05</v>
      </c>
      <c r="E62" s="100" t="str">
        <f t="shared" si="21"/>
        <v>Cuộn</v>
      </c>
      <c r="F62" s="101">
        <f t="shared" si="28"/>
        <v>2264</v>
      </c>
      <c r="G62" s="102">
        <f t="shared" si="3"/>
        <v>1322819.8599823322</v>
      </c>
      <c r="H62" s="102">
        <f t="shared" si="29"/>
        <v>2994864163</v>
      </c>
      <c r="I62" s="102">
        <f>IF(C62="","",SUMIF(DULIEU!$AS$7:$AS$532,A62&amp;C62,DULIEU!$R$7:$R$532))</f>
        <v>0</v>
      </c>
      <c r="J62" s="102">
        <f t="shared" si="30"/>
        <v>0</v>
      </c>
      <c r="K62" s="102">
        <f>IF($C62="","",SUMIF(DULIEU!$AS$7:$AS$532,$A62&amp;$C62,DULIEU!$X$7:$X$532))</f>
        <v>0</v>
      </c>
      <c r="L62" s="246">
        <f t="shared" si="5"/>
        <v>1322819.8599823322</v>
      </c>
      <c r="M62" s="246">
        <f>IF(SUM(F62:K62)=0,"",SUMIF(DULIEU!$AT$7:$AT$532,$A62&amp;$C62,DULIEU!$S$7:$S$532))</f>
        <v>0</v>
      </c>
      <c r="N62" s="246">
        <f t="shared" si="6"/>
        <v>0</v>
      </c>
      <c r="O62" s="102">
        <f t="shared" si="7"/>
        <v>2264</v>
      </c>
      <c r="P62" s="102">
        <f t="shared" si="8"/>
        <v>1322819.8599823322</v>
      </c>
      <c r="Q62" s="102">
        <f t="shared" si="9"/>
        <v>2994864163</v>
      </c>
      <c r="R62" s="100"/>
      <c r="S62" s="100"/>
      <c r="T62" s="106" t="str">
        <f t="shared" si="10"/>
        <v>x</v>
      </c>
      <c r="U62" s="108"/>
    </row>
    <row r="63" spans="1:21" ht="19.5" customHeight="1">
      <c r="B63" s="108" t="str">
        <f t="shared" si="2"/>
        <v/>
      </c>
      <c r="C63" s="99"/>
      <c r="D63" s="100" t="str">
        <f t="shared" si="20"/>
        <v/>
      </c>
      <c r="E63" s="100" t="str">
        <f t="shared" si="21"/>
        <v/>
      </c>
      <c r="F63" s="101"/>
      <c r="G63" s="102" t="str">
        <f t="shared" si="3"/>
        <v/>
      </c>
      <c r="H63" s="102"/>
      <c r="I63" s="102" t="str">
        <f>IF($C63="","",SUMIF(DULIEU!$AS$7:$AS$532,$A63&amp;$C63,DULIEU!$R$7:$R$532))</f>
        <v/>
      </c>
      <c r="J63" s="102"/>
      <c r="K63" s="102" t="str">
        <f>IF($C63="","",SUMIF(DULIEU!$AS$7:$AS$532,$A63&amp;$C63,DULIEU!$X$7:$X$532))</f>
        <v/>
      </c>
      <c r="L63" s="246" t="str">
        <f t="shared" si="5"/>
        <v/>
      </c>
      <c r="M63" s="246" t="str">
        <f>IF(SUM(F63:K63)=0,"",SUMIF(DULIEU!$AT$7:$AT$532,$A63&amp;$C63,DULIEU!$S$7:$S$532))</f>
        <v/>
      </c>
      <c r="N63" s="246" t="str">
        <f t="shared" si="6"/>
        <v/>
      </c>
      <c r="O63" s="102" t="str">
        <f t="shared" si="7"/>
        <v/>
      </c>
      <c r="P63" s="102" t="str">
        <f t="shared" si="8"/>
        <v/>
      </c>
      <c r="Q63" s="102" t="str">
        <f t="shared" si="9"/>
        <v/>
      </c>
      <c r="R63" s="100"/>
      <c r="S63" s="100"/>
      <c r="T63" s="106" t="str">
        <f t="shared" si="10"/>
        <v/>
      </c>
      <c r="U63" s="108"/>
    </row>
    <row r="64" spans="1:21" ht="19.5" customHeight="1">
      <c r="B64" s="108" t="str">
        <f t="shared" si="2"/>
        <v/>
      </c>
      <c r="C64" s="99"/>
      <c r="D64" s="100" t="str">
        <f t="shared" si="20"/>
        <v/>
      </c>
      <c r="E64" s="100" t="str">
        <f t="shared" si="21"/>
        <v/>
      </c>
      <c r="F64" s="101"/>
      <c r="G64" s="102" t="str">
        <f t="shared" si="3"/>
        <v/>
      </c>
      <c r="H64" s="102"/>
      <c r="I64" s="102" t="str">
        <f>IF($C64="","",SUMIF(DULIEU!$AS$7:$AS$532,$A64&amp;$C64,DULIEU!$R$7:$R$532))</f>
        <v/>
      </c>
      <c r="J64" s="102"/>
      <c r="K64" s="102" t="str">
        <f>IF($C64="","",SUMIF(DULIEU!$AS$7:$AS$532,$A64&amp;$C64,DULIEU!$X$7:$X$532))</f>
        <v/>
      </c>
      <c r="L64" s="246" t="str">
        <f t="shared" si="5"/>
        <v/>
      </c>
      <c r="M64" s="246" t="str">
        <f>IF(SUM(F64:K64)=0,"",SUMIF(DULIEU!$AT$7:$AT$532,$A64&amp;$C64,DULIEU!$S$7:$S$532))</f>
        <v/>
      </c>
      <c r="N64" s="246" t="str">
        <f t="shared" si="6"/>
        <v/>
      </c>
      <c r="O64" s="102" t="str">
        <f t="shared" si="7"/>
        <v/>
      </c>
      <c r="P64" s="102" t="str">
        <f t="shared" si="8"/>
        <v/>
      </c>
      <c r="Q64" s="102" t="str">
        <f t="shared" si="9"/>
        <v/>
      </c>
      <c r="R64" s="100"/>
      <c r="S64" s="100"/>
      <c r="T64" s="106" t="str">
        <f t="shared" si="10"/>
        <v/>
      </c>
      <c r="U64" s="108"/>
    </row>
    <row r="65" spans="1:21" ht="19.5" customHeight="1">
      <c r="A65" s="106">
        <v>8</v>
      </c>
      <c r="B65" s="108" t="str">
        <f t="shared" si="2"/>
        <v>8DTMK2.0</v>
      </c>
      <c r="C65" s="99" t="s">
        <v>652</v>
      </c>
      <c r="D65" s="100" t="str">
        <f t="shared" si="20"/>
        <v>Dây thép mạ kẽm 2.0</v>
      </c>
      <c r="E65" s="100" t="str">
        <f t="shared" si="21"/>
        <v>Kg</v>
      </c>
      <c r="F65" s="101">
        <f>O57</f>
        <v>55397.36</v>
      </c>
      <c r="G65" s="102">
        <f t="shared" si="3"/>
        <v>18099.692963708017</v>
      </c>
      <c r="H65" s="102">
        <f>Q57</f>
        <v>1002675207</v>
      </c>
      <c r="I65" s="102">
        <f>IF(C65="","",SUMIF(DULIEU!$AS$7:$AS$532,A65&amp;C65,DULIEU!$R$7:$R$532))</f>
        <v>0</v>
      </c>
      <c r="J65" s="102">
        <f>IF((I65+K65)&gt;0,K65/I65,0)</f>
        <v>0</v>
      </c>
      <c r="K65" s="102">
        <f>IF($C65="","",SUMIF(DULIEU!$AS$7:$AS$532,$A65&amp;$C65,DULIEU!$X$7:$X$532))</f>
        <v>0</v>
      </c>
      <c r="L65" s="246">
        <f t="shared" si="5"/>
        <v>18099.692963708017</v>
      </c>
      <c r="M65" s="246">
        <f>IF(SUM(F65:K65)=0,"",SUMIF(DULIEU!$AT$7:$AT$532,$A65&amp;$C65,DULIEU!$S$7:$S$532))</f>
        <v>0</v>
      </c>
      <c r="N65" s="246">
        <f t="shared" si="6"/>
        <v>0</v>
      </c>
      <c r="O65" s="102">
        <f t="shared" si="7"/>
        <v>55397.36</v>
      </c>
      <c r="P65" s="102">
        <f t="shared" si="8"/>
        <v>18099.692963708017</v>
      </c>
      <c r="Q65" s="102">
        <f t="shared" si="9"/>
        <v>1002675207</v>
      </c>
      <c r="R65" s="100"/>
      <c r="S65" s="100"/>
      <c r="T65" s="106" t="str">
        <f t="shared" si="10"/>
        <v>x</v>
      </c>
      <c r="U65" s="108"/>
    </row>
    <row r="66" spans="1:21" ht="19.5" customHeight="1">
      <c r="A66" s="106">
        <v>8</v>
      </c>
      <c r="B66" s="108" t="str">
        <f t="shared" si="2"/>
        <v>8DTMK2.2</v>
      </c>
      <c r="C66" s="99" t="s">
        <v>665</v>
      </c>
      <c r="D66" s="100" t="str">
        <f t="shared" si="20"/>
        <v>Dây thép mạ kẽm 2.2</v>
      </c>
      <c r="E66" s="100" t="str">
        <f t="shared" si="21"/>
        <v>Kg</v>
      </c>
      <c r="F66" s="101">
        <f t="shared" ref="F66:F70" si="31">O58</f>
        <v>1102.69</v>
      </c>
      <c r="G66" s="102">
        <f t="shared" si="3"/>
        <v>18099.863062148019</v>
      </c>
      <c r="H66" s="102">
        <f t="shared" ref="H66:H70" si="32">Q58</f>
        <v>19958538</v>
      </c>
      <c r="I66" s="102">
        <f>IF(C66="","",SUMIF(DULIEU!$AS$7:$AS$532,A66&amp;C66,DULIEU!$R$7:$R$532))</f>
        <v>0</v>
      </c>
      <c r="J66" s="102">
        <f t="shared" ref="J66:J70" si="33">IF((I66+K66)&gt;0,K66/I66,0)</f>
        <v>0</v>
      </c>
      <c r="K66" s="102">
        <f>IF($C66="","",SUMIF(DULIEU!$AS$7:$AS$532,$A66&amp;$C66,DULIEU!$X$7:$X$532))</f>
        <v>0</v>
      </c>
      <c r="L66" s="246">
        <f t="shared" si="5"/>
        <v>18099.863062148019</v>
      </c>
      <c r="M66" s="246">
        <f>IF(SUM(F66:K66)=0,"",SUMIF(DULIEU!$AT$7:$AT$532,$A66&amp;$C66,DULIEU!$S$7:$S$532))</f>
        <v>0</v>
      </c>
      <c r="N66" s="246">
        <f t="shared" si="6"/>
        <v>0</v>
      </c>
      <c r="O66" s="102">
        <f t="shared" si="7"/>
        <v>1102.69</v>
      </c>
      <c r="P66" s="102">
        <f t="shared" si="8"/>
        <v>18099.863062148019</v>
      </c>
      <c r="Q66" s="102">
        <f t="shared" si="9"/>
        <v>19958538</v>
      </c>
      <c r="R66" s="100"/>
      <c r="S66" s="100"/>
      <c r="T66" s="106" t="str">
        <f t="shared" si="10"/>
        <v>x</v>
      </c>
      <c r="U66" s="108"/>
    </row>
    <row r="67" spans="1:21" ht="19.5" customHeight="1">
      <c r="A67" s="106">
        <v>8</v>
      </c>
      <c r="B67" s="108" t="str">
        <f t="shared" si="2"/>
        <v>8DTMK2.6</v>
      </c>
      <c r="C67" s="99" t="s">
        <v>667</v>
      </c>
      <c r="D67" s="100" t="str">
        <f t="shared" si="20"/>
        <v>Dây thép mạ kẽm 2.6</v>
      </c>
      <c r="E67" s="100" t="str">
        <f t="shared" si="21"/>
        <v>Kg</v>
      </c>
      <c r="F67" s="101">
        <f t="shared" si="31"/>
        <v>110633.22</v>
      </c>
      <c r="G67" s="102">
        <f t="shared" si="3"/>
        <v>18099.958493479626</v>
      </c>
      <c r="H67" s="102">
        <f t="shared" si="32"/>
        <v>2002456690</v>
      </c>
      <c r="I67" s="102">
        <f>IF(C67="","",SUMIF(DULIEU!$AS$7:$AS$532,A67&amp;C67,DULIEU!$R$7:$R$532))</f>
        <v>0</v>
      </c>
      <c r="J67" s="102">
        <f t="shared" si="33"/>
        <v>0</v>
      </c>
      <c r="K67" s="102">
        <f>IF($C67="","",SUMIF(DULIEU!$AS$7:$AS$532,$A67&amp;$C67,DULIEU!$X$7:$X$532))</f>
        <v>0</v>
      </c>
      <c r="L67" s="246">
        <f t="shared" si="5"/>
        <v>18099.958493479626</v>
      </c>
      <c r="M67" s="246">
        <f>IF(SUM(F67:K67)=0,"",SUMIF(DULIEU!$AT$7:$AT$532,$A67&amp;$C67,DULIEU!$S$7:$S$532))</f>
        <v>0</v>
      </c>
      <c r="N67" s="246">
        <f t="shared" si="6"/>
        <v>0</v>
      </c>
      <c r="O67" s="102">
        <f t="shared" si="7"/>
        <v>110633.22</v>
      </c>
      <c r="P67" s="102">
        <f t="shared" si="8"/>
        <v>18099.958493479626</v>
      </c>
      <c r="Q67" s="102">
        <f t="shared" si="9"/>
        <v>2002456690</v>
      </c>
      <c r="R67" s="100"/>
      <c r="S67" s="100"/>
      <c r="T67" s="106" t="str">
        <f t="shared" si="10"/>
        <v>x</v>
      </c>
      <c r="U67" s="108"/>
    </row>
    <row r="68" spans="1:21" ht="19.5" customHeight="1">
      <c r="A68" s="106">
        <v>8</v>
      </c>
      <c r="B68" s="108" t="str">
        <f t="shared" si="2"/>
        <v>8PL</v>
      </c>
      <c r="C68" s="99" t="s">
        <v>670</v>
      </c>
      <c r="D68" s="100" t="str">
        <f t="shared" si="20"/>
        <v>Phế liệu</v>
      </c>
      <c r="E68" s="100" t="str">
        <f t="shared" si="21"/>
        <v>Kg</v>
      </c>
      <c r="F68" s="101">
        <f t="shared" si="31"/>
        <v>2228</v>
      </c>
      <c r="G68" s="102">
        <f t="shared" si="3"/>
        <v>5000</v>
      </c>
      <c r="H68" s="102">
        <f t="shared" si="32"/>
        <v>11140000</v>
      </c>
      <c r="I68" s="102">
        <f>IF(C68="","",SUMIF(DULIEU!$AS$7:$AS$532,A68&amp;C68,DULIEU!$R$7:$R$532))</f>
        <v>0</v>
      </c>
      <c r="J68" s="102">
        <f t="shared" si="33"/>
        <v>0</v>
      </c>
      <c r="K68" s="102">
        <f>IF($C68="","",SUMIF(DULIEU!$AS$7:$AS$532,$A68&amp;$C68,DULIEU!$X$7:$X$532))</f>
        <v>0</v>
      </c>
      <c r="L68" s="246">
        <f t="shared" si="5"/>
        <v>5000</v>
      </c>
      <c r="M68" s="246">
        <f>IF(SUM(F68:K68)=0,"",SUMIF(DULIEU!$AT$7:$AT$532,$A68&amp;$C68,DULIEU!$S$7:$S$532))</f>
        <v>0</v>
      </c>
      <c r="N68" s="246">
        <f t="shared" si="6"/>
        <v>0</v>
      </c>
      <c r="O68" s="102">
        <f t="shared" si="7"/>
        <v>2228</v>
      </c>
      <c r="P68" s="102">
        <f t="shared" si="8"/>
        <v>5000</v>
      </c>
      <c r="Q68" s="102">
        <f t="shared" si="9"/>
        <v>11140000</v>
      </c>
      <c r="R68" s="100"/>
      <c r="S68" s="100"/>
      <c r="T68" s="106" t="str">
        <f t="shared" si="10"/>
        <v>x</v>
      </c>
      <c r="U68" s="108"/>
    </row>
    <row r="69" spans="1:21" ht="19.5" customHeight="1">
      <c r="A69" s="106">
        <v>8</v>
      </c>
      <c r="B69" s="108" t="str">
        <f t="shared" si="2"/>
        <v>8PP</v>
      </c>
      <c r="C69" s="99" t="s">
        <v>671</v>
      </c>
      <c r="D69" s="100" t="str">
        <f t="shared" si="20"/>
        <v>Phế phẩm</v>
      </c>
      <c r="E69" s="100" t="str">
        <f t="shared" si="21"/>
        <v>Kg</v>
      </c>
      <c r="F69" s="101" t="str">
        <f t="shared" si="31"/>
        <v/>
      </c>
      <c r="G69" s="102" t="str">
        <f t="shared" si="3"/>
        <v/>
      </c>
      <c r="H69" s="102" t="str">
        <f t="shared" si="32"/>
        <v/>
      </c>
      <c r="I69" s="102">
        <f>IF(C69="","",SUMIF(DULIEU!$AS$7:$AS$532,A69&amp;C69,DULIEU!$R$7:$R$532))</f>
        <v>0</v>
      </c>
      <c r="J69" s="102">
        <f t="shared" si="33"/>
        <v>0</v>
      </c>
      <c r="K69" s="102">
        <f>IF($C69="","",SUMIF(DULIEU!$AS$7:$AS$532,$A69&amp;$C69,DULIEU!$X$7:$X$532))</f>
        <v>0</v>
      </c>
      <c r="L69" s="246" t="str">
        <f t="shared" si="5"/>
        <v/>
      </c>
      <c r="M69" s="246" t="str">
        <f>IF(SUM(F69:K69)=0,"",SUMIF(DULIEU!$AT$7:$AT$532,$A69&amp;$C69,DULIEU!$S$7:$S$532))</f>
        <v/>
      </c>
      <c r="N69" s="246" t="str">
        <f t="shared" si="6"/>
        <v/>
      </c>
      <c r="O69" s="102" t="str">
        <f t="shared" si="7"/>
        <v/>
      </c>
      <c r="P69" s="102" t="str">
        <f t="shared" si="8"/>
        <v/>
      </c>
      <c r="Q69" s="102" t="str">
        <f t="shared" si="9"/>
        <v/>
      </c>
      <c r="R69" s="100"/>
      <c r="S69" s="100"/>
      <c r="T69" s="106" t="str">
        <f t="shared" si="10"/>
        <v>x</v>
      </c>
      <c r="U69" s="108"/>
    </row>
    <row r="70" spans="1:21" ht="19.5" customHeight="1">
      <c r="A70" s="106">
        <v>8</v>
      </c>
      <c r="B70" s="108" t="str">
        <f t="shared" si="2"/>
        <v>8DTCL05</v>
      </c>
      <c r="C70" s="99" t="s">
        <v>655</v>
      </c>
      <c r="D70" s="100" t="str">
        <f t="shared" si="20"/>
        <v>Lưới thép hàn mạ kẽm ĐTC L05</v>
      </c>
      <c r="E70" s="100" t="str">
        <f t="shared" si="21"/>
        <v>Cuộn</v>
      </c>
      <c r="F70" s="101">
        <f t="shared" si="31"/>
        <v>2264</v>
      </c>
      <c r="G70" s="102">
        <f t="shared" si="3"/>
        <v>1322819.8599823322</v>
      </c>
      <c r="H70" s="102">
        <f t="shared" si="32"/>
        <v>2994864163</v>
      </c>
      <c r="I70" s="102">
        <f>IF(C70="","",SUMIF(DULIEU!$AS$7:$AS$532,A70&amp;C70,DULIEU!$R$7:$R$532))</f>
        <v>0</v>
      </c>
      <c r="J70" s="102">
        <f t="shared" si="33"/>
        <v>0</v>
      </c>
      <c r="K70" s="102">
        <f>IF($C70="","",SUMIF(DULIEU!$AS$7:$AS$532,$A70&amp;$C70,DULIEU!$X$7:$X$532))</f>
        <v>0</v>
      </c>
      <c r="L70" s="246">
        <f t="shared" si="5"/>
        <v>1322819.8599823322</v>
      </c>
      <c r="M70" s="246">
        <f>IF(SUM(F70:K70)=0,"",SUMIF(DULIEU!$AT$7:$AT$532,$A70&amp;$C70,DULIEU!$S$7:$S$532))</f>
        <v>0</v>
      </c>
      <c r="N70" s="246">
        <f t="shared" si="6"/>
        <v>0</v>
      </c>
      <c r="O70" s="102">
        <f t="shared" si="7"/>
        <v>2264</v>
      </c>
      <c r="P70" s="102">
        <f t="shared" si="8"/>
        <v>1322819.8599823322</v>
      </c>
      <c r="Q70" s="102">
        <f t="shared" si="9"/>
        <v>2994864163</v>
      </c>
      <c r="R70" s="100"/>
      <c r="S70" s="100"/>
      <c r="T70" s="106" t="str">
        <f t="shared" si="10"/>
        <v>x</v>
      </c>
      <c r="U70" s="108"/>
    </row>
    <row r="71" spans="1:21" ht="19.5" customHeight="1">
      <c r="B71" s="108" t="str">
        <f t="shared" si="2"/>
        <v/>
      </c>
      <c r="C71" s="99"/>
      <c r="D71" s="100" t="str">
        <f t="shared" si="20"/>
        <v/>
      </c>
      <c r="E71" s="100" t="str">
        <f t="shared" si="21"/>
        <v/>
      </c>
      <c r="F71" s="101"/>
      <c r="G71" s="102" t="str">
        <f t="shared" si="3"/>
        <v/>
      </c>
      <c r="H71" s="102"/>
      <c r="I71" s="102" t="str">
        <f>IF($C71="","",SUMIF(DULIEU!$AS$7:$AS$532,$A71&amp;$C71,DULIEU!$R$7:$R$532))</f>
        <v/>
      </c>
      <c r="J71" s="102"/>
      <c r="K71" s="102" t="str">
        <f>IF($C71="","",SUMIF(DULIEU!$AS$7:$AS$532,$A71&amp;$C71,DULIEU!$X$7:$X$532))</f>
        <v/>
      </c>
      <c r="L71" s="246" t="str">
        <f t="shared" si="5"/>
        <v/>
      </c>
      <c r="M71" s="246" t="str">
        <f>IF(SUM(F71:K71)=0,"",SUMIF(DULIEU!$AT$7:$AT$532,$A71&amp;$C71,DULIEU!$S$7:$S$532))</f>
        <v/>
      </c>
      <c r="N71" s="246" t="str">
        <f t="shared" si="6"/>
        <v/>
      </c>
      <c r="O71" s="102" t="str">
        <f t="shared" si="7"/>
        <v/>
      </c>
      <c r="P71" s="102" t="str">
        <f t="shared" si="8"/>
        <v/>
      </c>
      <c r="Q71" s="102" t="str">
        <f t="shared" si="9"/>
        <v/>
      </c>
      <c r="R71" s="100"/>
      <c r="S71" s="100"/>
      <c r="T71" s="106" t="str">
        <f t="shared" si="10"/>
        <v/>
      </c>
      <c r="U71" s="108"/>
    </row>
    <row r="72" spans="1:21" ht="19.5" customHeight="1">
      <c r="B72" s="108" t="str">
        <f t="shared" si="2"/>
        <v/>
      </c>
      <c r="C72" s="99"/>
      <c r="D72" s="100" t="str">
        <f t="shared" si="20"/>
        <v/>
      </c>
      <c r="E72" s="100" t="str">
        <f t="shared" si="21"/>
        <v/>
      </c>
      <c r="F72" s="101"/>
      <c r="G72" s="102" t="str">
        <f t="shared" si="3"/>
        <v/>
      </c>
      <c r="H72" s="102"/>
      <c r="I72" s="102" t="str">
        <f>IF($C72="","",SUMIF(DULIEU!$AS$7:$AS$532,$A72&amp;$C72,DULIEU!$R$7:$R$532))</f>
        <v/>
      </c>
      <c r="J72" s="102"/>
      <c r="K72" s="102" t="str">
        <f>IF($C72="","",SUMIF(DULIEU!$AS$7:$AS$532,$A72&amp;$C72,DULIEU!$X$7:$X$532))</f>
        <v/>
      </c>
      <c r="L72" s="246" t="str">
        <f t="shared" si="5"/>
        <v/>
      </c>
      <c r="M72" s="246" t="str">
        <f>IF(SUM(F72:K72)=0,"",SUMIF(DULIEU!$AT$7:$AT$532,$A72&amp;$C72,DULIEU!$S$7:$S$532))</f>
        <v/>
      </c>
      <c r="N72" s="246" t="str">
        <f t="shared" si="6"/>
        <v/>
      </c>
      <c r="O72" s="102" t="str">
        <f t="shared" si="7"/>
        <v/>
      </c>
      <c r="P72" s="102" t="str">
        <f t="shared" si="8"/>
        <v/>
      </c>
      <c r="Q72" s="102" t="str">
        <f t="shared" si="9"/>
        <v/>
      </c>
      <c r="R72" s="100"/>
      <c r="S72" s="100"/>
      <c r="T72" s="106" t="str">
        <f t="shared" si="10"/>
        <v/>
      </c>
      <c r="U72" s="108"/>
    </row>
    <row r="73" spans="1:21" ht="19.5" customHeight="1">
      <c r="A73" s="106">
        <v>9</v>
      </c>
      <c r="B73" s="108" t="str">
        <f t="shared" si="2"/>
        <v>9DTMK2.0</v>
      </c>
      <c r="C73" s="99" t="s">
        <v>652</v>
      </c>
      <c r="D73" s="100" t="str">
        <f t="shared" ref="D73:D104" si="34">IF($C73="","",VLOOKUP($C73,vvt,2,0))</f>
        <v>Dây thép mạ kẽm 2.0</v>
      </c>
      <c r="E73" s="100" t="str">
        <f t="shared" ref="E73:E102" si="35">IF($C73="","",VLOOKUP($C73,vvt,3,0))</f>
        <v>Kg</v>
      </c>
      <c r="F73" s="101">
        <f>O65</f>
        <v>55397.36</v>
      </c>
      <c r="G73" s="102">
        <f t="shared" si="3"/>
        <v>18099.692963708017</v>
      </c>
      <c r="H73" s="102">
        <f>Q65</f>
        <v>1002675207</v>
      </c>
      <c r="I73" s="102">
        <f>IF(C73="","",SUMIF(DULIEU!$AS$7:$AS$532,A73&amp;C73,DULIEU!$R$7:$R$532))</f>
        <v>0</v>
      </c>
      <c r="J73" s="102">
        <f>IF((I73+K73)&gt;0,K73/I73,0)</f>
        <v>0</v>
      </c>
      <c r="K73" s="102">
        <f>IF($C73="","",SUMIF(DULIEU!$AS$7:$AS$532,$A73&amp;$C73,DULIEU!$X$7:$X$532))</f>
        <v>0</v>
      </c>
      <c r="L73" s="246">
        <f t="shared" si="5"/>
        <v>18099.692963708017</v>
      </c>
      <c r="M73" s="246">
        <f>IF(SUM(F73:K73)=0,"",SUMIF(DULIEU!$AT$7:$AT$532,$A73&amp;$C73,DULIEU!$S$7:$S$532))</f>
        <v>0</v>
      </c>
      <c r="N73" s="246">
        <f t="shared" si="6"/>
        <v>0</v>
      </c>
      <c r="O73" s="102">
        <f t="shared" si="7"/>
        <v>55397.36</v>
      </c>
      <c r="P73" s="102">
        <f t="shared" si="8"/>
        <v>18099.692963708017</v>
      </c>
      <c r="Q73" s="102">
        <f t="shared" si="9"/>
        <v>1002675207</v>
      </c>
      <c r="R73" s="100"/>
      <c r="S73" s="100"/>
      <c r="T73" s="106" t="str">
        <f t="shared" si="10"/>
        <v>x</v>
      </c>
      <c r="U73" s="108"/>
    </row>
    <row r="74" spans="1:21" ht="19.5" customHeight="1">
      <c r="A74" s="106">
        <v>9</v>
      </c>
      <c r="B74" s="108" t="str">
        <f t="shared" ref="B74:B137" si="36">IF(D74="","",A74&amp;C74)</f>
        <v>9DTMK2.2</v>
      </c>
      <c r="C74" s="99" t="s">
        <v>665</v>
      </c>
      <c r="D74" s="100" t="str">
        <f t="shared" si="34"/>
        <v>Dây thép mạ kẽm 2.2</v>
      </c>
      <c r="E74" s="100" t="str">
        <f t="shared" si="35"/>
        <v>Kg</v>
      </c>
      <c r="F74" s="101">
        <f t="shared" ref="F74:F78" si="37">O66</f>
        <v>1102.69</v>
      </c>
      <c r="G74" s="102">
        <f t="shared" ref="G74:G137" si="38">IF(F74="","",H74/F74)</f>
        <v>18099.863062148019</v>
      </c>
      <c r="H74" s="102">
        <f t="shared" ref="H74:H78" si="39">Q66</f>
        <v>19958538</v>
      </c>
      <c r="I74" s="102">
        <f>IF(C74="","",SUMIF(DULIEU!$AS$7:$AS$532,A74&amp;C74,DULIEU!$R$7:$R$532))</f>
        <v>0</v>
      </c>
      <c r="J74" s="102">
        <f t="shared" ref="J74:J78" si="40">IF((I74+K74)&gt;0,K74/I74,0)</f>
        <v>0</v>
      </c>
      <c r="K74" s="102">
        <f>IF($C74="","",SUMIF(DULIEU!$AS$7:$AS$532,$A74&amp;$C74,DULIEU!$X$7:$X$532))</f>
        <v>0</v>
      </c>
      <c r="L74" s="246">
        <f t="shared" ref="L74:L102" si="41">IF(SUM(F74:K74)=0,"",(H74+K74)/(F74+I74))</f>
        <v>18099.863062148019</v>
      </c>
      <c r="M74" s="246">
        <f>IF(SUM(F74:K74)=0,"",SUMIF(DULIEU!$AT$7:$AT$532,$A74&amp;$C74,DULIEU!$S$7:$S$532))</f>
        <v>0</v>
      </c>
      <c r="N74" s="246">
        <f t="shared" ref="N74:N102" si="42">IF(SUM(F74:K74)=0,"",M74*L74)</f>
        <v>0</v>
      </c>
      <c r="O74" s="102">
        <f t="shared" ref="O74:O102" si="43">IF(SUM(F74:K74)=0,"",F74+I74-M74)</f>
        <v>1102.69</v>
      </c>
      <c r="P74" s="102">
        <f t="shared" ref="P74:P137" si="44">IF(SUM(F74:K74)=0,"",Q74/O74)</f>
        <v>18099.863062148019</v>
      </c>
      <c r="Q74" s="102">
        <f t="shared" ref="Q74:Q102" si="45">IF(SUM(F74:K74)=0,"",H74+K74-N74)</f>
        <v>19958538</v>
      </c>
      <c r="R74" s="100"/>
      <c r="S74" s="100"/>
      <c r="T74" s="106" t="str">
        <f t="shared" si="10"/>
        <v>x</v>
      </c>
      <c r="U74" s="108"/>
    </row>
    <row r="75" spans="1:21" ht="19.5" customHeight="1">
      <c r="A75" s="106">
        <v>9</v>
      </c>
      <c r="B75" s="108" t="str">
        <f t="shared" si="36"/>
        <v>9DTMK2.6</v>
      </c>
      <c r="C75" s="99" t="s">
        <v>667</v>
      </c>
      <c r="D75" s="100" t="str">
        <f t="shared" si="34"/>
        <v>Dây thép mạ kẽm 2.6</v>
      </c>
      <c r="E75" s="100" t="str">
        <f t="shared" si="35"/>
        <v>Kg</v>
      </c>
      <c r="F75" s="101">
        <f t="shared" si="37"/>
        <v>110633.22</v>
      </c>
      <c r="G75" s="102">
        <f t="shared" si="38"/>
        <v>18099.958493479626</v>
      </c>
      <c r="H75" s="102">
        <f t="shared" si="39"/>
        <v>2002456690</v>
      </c>
      <c r="I75" s="102">
        <f>IF(C75="","",SUMIF(DULIEU!$AS$7:$AS$532,A75&amp;C75,DULIEU!$R$7:$R$532))</f>
        <v>0</v>
      </c>
      <c r="J75" s="102">
        <f t="shared" si="40"/>
        <v>0</v>
      </c>
      <c r="K75" s="102">
        <f>IF($C75="","",SUMIF(DULIEU!$AS$7:$AS$532,$A75&amp;$C75,DULIEU!$X$7:$X$532))</f>
        <v>0</v>
      </c>
      <c r="L75" s="246">
        <f t="shared" si="41"/>
        <v>18099.958493479626</v>
      </c>
      <c r="M75" s="246">
        <f>IF(SUM(F75:K75)=0,"",SUMIF(DULIEU!$AT$7:$AT$532,$A75&amp;$C75,DULIEU!$S$7:$S$532))</f>
        <v>0</v>
      </c>
      <c r="N75" s="246">
        <f t="shared" si="42"/>
        <v>0</v>
      </c>
      <c r="O75" s="102">
        <f t="shared" si="43"/>
        <v>110633.22</v>
      </c>
      <c r="P75" s="102">
        <f t="shared" si="44"/>
        <v>18099.958493479626</v>
      </c>
      <c r="Q75" s="102">
        <f t="shared" si="45"/>
        <v>2002456690</v>
      </c>
      <c r="R75" s="100"/>
      <c r="S75" s="100"/>
      <c r="T75" s="106" t="str">
        <f t="shared" si="10"/>
        <v>x</v>
      </c>
      <c r="U75" s="108"/>
    </row>
    <row r="76" spans="1:21" ht="19.5" customHeight="1">
      <c r="A76" s="106">
        <v>9</v>
      </c>
      <c r="B76" s="108" t="str">
        <f t="shared" si="36"/>
        <v>9PL</v>
      </c>
      <c r="C76" s="99" t="s">
        <v>670</v>
      </c>
      <c r="D76" s="100" t="str">
        <f t="shared" si="34"/>
        <v>Phế liệu</v>
      </c>
      <c r="E76" s="100" t="str">
        <f t="shared" si="35"/>
        <v>Kg</v>
      </c>
      <c r="F76" s="101">
        <f t="shared" si="37"/>
        <v>2228</v>
      </c>
      <c r="G76" s="102">
        <f t="shared" si="38"/>
        <v>5000</v>
      </c>
      <c r="H76" s="102">
        <f t="shared" si="39"/>
        <v>11140000</v>
      </c>
      <c r="I76" s="102">
        <f>IF(C76="","",SUMIF(DULIEU!$AS$7:$AS$532,A76&amp;C76,DULIEU!$R$7:$R$532))</f>
        <v>0</v>
      </c>
      <c r="J76" s="102">
        <f t="shared" si="40"/>
        <v>0</v>
      </c>
      <c r="K76" s="102">
        <f>IF($C76="","",SUMIF(DULIEU!$AS$7:$AS$532,$A76&amp;$C76,DULIEU!$X$7:$X$532))</f>
        <v>0</v>
      </c>
      <c r="L76" s="246">
        <f t="shared" si="41"/>
        <v>5000</v>
      </c>
      <c r="M76" s="246">
        <f>IF(SUM(F76:K76)=0,"",SUMIF(DULIEU!$AT$7:$AT$532,$A76&amp;$C76,DULIEU!$S$7:$S$532))</f>
        <v>0</v>
      </c>
      <c r="N76" s="246">
        <f t="shared" si="42"/>
        <v>0</v>
      </c>
      <c r="O76" s="102">
        <f t="shared" si="43"/>
        <v>2228</v>
      </c>
      <c r="P76" s="102">
        <f t="shared" si="44"/>
        <v>5000</v>
      </c>
      <c r="Q76" s="102">
        <f t="shared" si="45"/>
        <v>11140000</v>
      </c>
      <c r="R76" s="100"/>
      <c r="S76" s="100"/>
      <c r="T76" s="106" t="str">
        <f t="shared" si="10"/>
        <v>x</v>
      </c>
      <c r="U76" s="108"/>
    </row>
    <row r="77" spans="1:21" ht="19.5" customHeight="1">
      <c r="A77" s="106">
        <v>9</v>
      </c>
      <c r="B77" s="108" t="str">
        <f t="shared" si="36"/>
        <v>9PP</v>
      </c>
      <c r="C77" s="99" t="s">
        <v>671</v>
      </c>
      <c r="D77" s="100" t="str">
        <f t="shared" si="34"/>
        <v>Phế phẩm</v>
      </c>
      <c r="E77" s="100" t="str">
        <f t="shared" si="35"/>
        <v>Kg</v>
      </c>
      <c r="F77" s="101" t="str">
        <f t="shared" si="37"/>
        <v/>
      </c>
      <c r="G77" s="102" t="str">
        <f t="shared" si="38"/>
        <v/>
      </c>
      <c r="H77" s="102" t="str">
        <f t="shared" si="39"/>
        <v/>
      </c>
      <c r="I77" s="102">
        <f>IF(C77="","",SUMIF(DULIEU!$AS$7:$AS$532,A77&amp;C77,DULIEU!$R$7:$R$532))</f>
        <v>0</v>
      </c>
      <c r="J77" s="102">
        <f t="shared" si="40"/>
        <v>0</v>
      </c>
      <c r="K77" s="102">
        <f>IF($C77="","",SUMIF(DULIEU!$AS$7:$AS$532,$A77&amp;$C77,DULIEU!$X$7:$X$532))</f>
        <v>0</v>
      </c>
      <c r="L77" s="246" t="str">
        <f t="shared" si="41"/>
        <v/>
      </c>
      <c r="M77" s="246" t="str">
        <f>IF(SUM(F77:K77)=0,"",SUMIF(DULIEU!$AT$7:$AT$532,$A77&amp;$C77,DULIEU!$S$7:$S$532))</f>
        <v/>
      </c>
      <c r="N77" s="246" t="str">
        <f t="shared" si="42"/>
        <v/>
      </c>
      <c r="O77" s="102" t="str">
        <f t="shared" si="43"/>
        <v/>
      </c>
      <c r="P77" s="102" t="str">
        <f t="shared" si="44"/>
        <v/>
      </c>
      <c r="Q77" s="102" t="str">
        <f t="shared" si="45"/>
        <v/>
      </c>
      <c r="R77" s="100"/>
      <c r="S77" s="100"/>
      <c r="T77" s="106" t="str">
        <f t="shared" si="10"/>
        <v>x</v>
      </c>
      <c r="U77" s="108"/>
    </row>
    <row r="78" spans="1:21" ht="19.5" customHeight="1">
      <c r="A78" s="106">
        <v>9</v>
      </c>
      <c r="B78" s="108" t="str">
        <f t="shared" si="36"/>
        <v>9DTCL05</v>
      </c>
      <c r="C78" s="99" t="s">
        <v>655</v>
      </c>
      <c r="D78" s="100" t="str">
        <f t="shared" si="34"/>
        <v>Lưới thép hàn mạ kẽm ĐTC L05</v>
      </c>
      <c r="E78" s="100" t="str">
        <f t="shared" si="35"/>
        <v>Cuộn</v>
      </c>
      <c r="F78" s="101">
        <f t="shared" si="37"/>
        <v>2264</v>
      </c>
      <c r="G78" s="102">
        <f t="shared" si="38"/>
        <v>1322819.8599823322</v>
      </c>
      <c r="H78" s="102">
        <f t="shared" si="39"/>
        <v>2994864163</v>
      </c>
      <c r="I78" s="102">
        <f>IF(C78="","",SUMIF(DULIEU!$AS$7:$AS$532,A78&amp;C78,DULIEU!$R$7:$R$532))</f>
        <v>0</v>
      </c>
      <c r="J78" s="102">
        <f t="shared" si="40"/>
        <v>0</v>
      </c>
      <c r="K78" s="102">
        <f>IF($C78="","",SUMIF(DULIEU!$AS$7:$AS$532,$A78&amp;$C78,DULIEU!$X$7:$X$532))</f>
        <v>0</v>
      </c>
      <c r="L78" s="246">
        <f t="shared" si="41"/>
        <v>1322819.8599823322</v>
      </c>
      <c r="M78" s="246">
        <f>IF(SUM(F78:K78)=0,"",SUMIF(DULIEU!$AT$7:$AT$532,$A78&amp;$C78,DULIEU!$S$7:$S$532))</f>
        <v>0</v>
      </c>
      <c r="N78" s="246">
        <f t="shared" si="42"/>
        <v>0</v>
      </c>
      <c r="O78" s="102">
        <f t="shared" si="43"/>
        <v>2264</v>
      </c>
      <c r="P78" s="102">
        <f t="shared" si="44"/>
        <v>1322819.8599823322</v>
      </c>
      <c r="Q78" s="102">
        <f t="shared" si="45"/>
        <v>2994864163</v>
      </c>
      <c r="R78" s="100"/>
      <c r="S78" s="100"/>
      <c r="T78" s="106" t="str">
        <f t="shared" si="10"/>
        <v>x</v>
      </c>
      <c r="U78" s="108"/>
    </row>
    <row r="79" spans="1:21" ht="19.5" customHeight="1">
      <c r="B79" s="108" t="str">
        <f t="shared" si="36"/>
        <v/>
      </c>
      <c r="C79" s="99"/>
      <c r="D79" s="100" t="str">
        <f t="shared" si="34"/>
        <v/>
      </c>
      <c r="E79" s="100" t="str">
        <f t="shared" si="35"/>
        <v/>
      </c>
      <c r="F79" s="101"/>
      <c r="G79" s="102" t="str">
        <f t="shared" si="38"/>
        <v/>
      </c>
      <c r="H79" s="102"/>
      <c r="I79" s="102" t="str">
        <f>IF($C79="","",SUMIF(DULIEU!$AS$7:$AS$532,$A79&amp;$C79,DULIEU!$R$7:$R$532))</f>
        <v/>
      </c>
      <c r="J79" s="102"/>
      <c r="K79" s="102" t="str">
        <f>IF($C79="","",SUMIF(DULIEU!$AS$7:$AS$532,$A79&amp;$C79,DULIEU!$X$7:$X$532))</f>
        <v/>
      </c>
      <c r="L79" s="246" t="str">
        <f t="shared" si="41"/>
        <v/>
      </c>
      <c r="M79" s="246" t="str">
        <f>IF(SUM(F79:K79)=0,"",SUMIF(DULIEU!$AT$7:$AT$532,$A79&amp;$C79,DULIEU!$S$7:$S$532))</f>
        <v/>
      </c>
      <c r="N79" s="246" t="str">
        <f t="shared" si="42"/>
        <v/>
      </c>
      <c r="O79" s="102" t="str">
        <f t="shared" si="43"/>
        <v/>
      </c>
      <c r="P79" s="102" t="str">
        <f t="shared" si="44"/>
        <v/>
      </c>
      <c r="Q79" s="102" t="str">
        <f t="shared" si="45"/>
        <v/>
      </c>
      <c r="R79" s="100"/>
      <c r="S79" s="100"/>
      <c r="T79" s="106" t="str">
        <f t="shared" si="10"/>
        <v/>
      </c>
      <c r="U79" s="108"/>
    </row>
    <row r="80" spans="1:21" ht="19.5" customHeight="1">
      <c r="B80" s="108" t="str">
        <f t="shared" si="36"/>
        <v/>
      </c>
      <c r="C80" s="99"/>
      <c r="D80" s="100" t="str">
        <f t="shared" si="34"/>
        <v/>
      </c>
      <c r="E80" s="100" t="str">
        <f t="shared" si="35"/>
        <v/>
      </c>
      <c r="F80" s="101"/>
      <c r="G80" s="102" t="str">
        <f t="shared" si="38"/>
        <v/>
      </c>
      <c r="H80" s="102"/>
      <c r="I80" s="102" t="str">
        <f>IF($C80="","",SUMIF(DULIEU!$AS$7:$AS$532,$A80&amp;$C80,DULIEU!$R$7:$R$532))</f>
        <v/>
      </c>
      <c r="J80" s="102"/>
      <c r="K80" s="102" t="str">
        <f>IF($C80="","",SUMIF(DULIEU!$AS$7:$AS$532,$A80&amp;$C80,DULIEU!$X$7:$X$532))</f>
        <v/>
      </c>
      <c r="L80" s="246" t="str">
        <f t="shared" si="41"/>
        <v/>
      </c>
      <c r="M80" s="246" t="str">
        <f>IF(SUM(F80:K80)=0,"",SUMIF(DULIEU!$AT$7:$AT$532,$A80&amp;$C80,DULIEU!$S$7:$S$532))</f>
        <v/>
      </c>
      <c r="N80" s="246" t="str">
        <f t="shared" si="42"/>
        <v/>
      </c>
      <c r="O80" s="102" t="str">
        <f t="shared" si="43"/>
        <v/>
      </c>
      <c r="P80" s="102" t="str">
        <f t="shared" si="44"/>
        <v/>
      </c>
      <c r="Q80" s="102" t="str">
        <f t="shared" si="45"/>
        <v/>
      </c>
      <c r="R80" s="100"/>
      <c r="S80" s="100"/>
      <c r="T80" s="106" t="str">
        <f t="shared" si="10"/>
        <v/>
      </c>
      <c r="U80" s="108"/>
    </row>
    <row r="81" spans="1:21" ht="19.5" customHeight="1">
      <c r="A81" s="106">
        <v>10</v>
      </c>
      <c r="B81" s="108" t="str">
        <f t="shared" si="36"/>
        <v>10DTMK2.0</v>
      </c>
      <c r="C81" s="99" t="s">
        <v>652</v>
      </c>
      <c r="D81" s="100" t="str">
        <f t="shared" si="34"/>
        <v>Dây thép mạ kẽm 2.0</v>
      </c>
      <c r="E81" s="100" t="str">
        <f t="shared" si="35"/>
        <v>Kg</v>
      </c>
      <c r="F81" s="101">
        <f>O73</f>
        <v>55397.36</v>
      </c>
      <c r="G81" s="102">
        <f t="shared" si="38"/>
        <v>18099.692963708017</v>
      </c>
      <c r="H81" s="102">
        <f>Q73</f>
        <v>1002675207</v>
      </c>
      <c r="I81" s="102">
        <f>IF(C81="","",SUMIF(DULIEU!$AS$7:$AS$532,A81&amp;C81,DULIEU!$R$7:$R$532))</f>
        <v>0</v>
      </c>
      <c r="J81" s="102">
        <f>IF((I81+K81)&gt;0,K81/I81,0)</f>
        <v>0</v>
      </c>
      <c r="K81" s="102">
        <f>IF($C81="","",SUMIF(DULIEU!$AS$7:$AS$532,$A81&amp;$C81,DULIEU!$X$7:$X$532))</f>
        <v>0</v>
      </c>
      <c r="L81" s="246">
        <f t="shared" si="41"/>
        <v>18099.692963708017</v>
      </c>
      <c r="M81" s="246">
        <f>IF(SUM(F81:K81)=0,"",SUMIF(DULIEU!$AT$7:$AT$532,$A81&amp;$C81,DULIEU!$S$7:$S$532))</f>
        <v>0</v>
      </c>
      <c r="N81" s="246">
        <f t="shared" si="42"/>
        <v>0</v>
      </c>
      <c r="O81" s="102">
        <f t="shared" si="43"/>
        <v>55397.36</v>
      </c>
      <c r="P81" s="102">
        <f t="shared" si="44"/>
        <v>18099.692963708017</v>
      </c>
      <c r="Q81" s="102">
        <f t="shared" si="45"/>
        <v>1002675207</v>
      </c>
      <c r="R81" s="100"/>
      <c r="S81" s="100"/>
      <c r="T81" s="106" t="str">
        <f t="shared" si="10"/>
        <v>x</v>
      </c>
      <c r="U81" s="108"/>
    </row>
    <row r="82" spans="1:21" ht="19.5" customHeight="1">
      <c r="A82" s="106">
        <v>10</v>
      </c>
      <c r="B82" s="108" t="str">
        <f t="shared" si="36"/>
        <v>10DTMK2.2</v>
      </c>
      <c r="C82" s="99" t="s">
        <v>665</v>
      </c>
      <c r="D82" s="100" t="str">
        <f t="shared" si="34"/>
        <v>Dây thép mạ kẽm 2.2</v>
      </c>
      <c r="E82" s="100" t="str">
        <f t="shared" si="35"/>
        <v>Kg</v>
      </c>
      <c r="F82" s="101">
        <f t="shared" ref="F82:F86" si="46">O74</f>
        <v>1102.69</v>
      </c>
      <c r="G82" s="102">
        <f t="shared" si="38"/>
        <v>18099.863062148019</v>
      </c>
      <c r="H82" s="102">
        <f t="shared" ref="H82:H86" si="47">Q74</f>
        <v>19958538</v>
      </c>
      <c r="I82" s="102">
        <f>IF(C82="","",SUMIF(DULIEU!$AS$7:$AS$532,A82&amp;C82,DULIEU!$R$7:$R$532))</f>
        <v>0</v>
      </c>
      <c r="J82" s="102">
        <f t="shared" ref="J82:J86" si="48">IF((I82+K82)&gt;0,K82/I82,0)</f>
        <v>0</v>
      </c>
      <c r="K82" s="102">
        <f>IF($C82="","",SUMIF(DULIEU!$AS$7:$AS$532,$A82&amp;$C82,DULIEU!$X$7:$X$532))</f>
        <v>0</v>
      </c>
      <c r="L82" s="246">
        <f t="shared" si="41"/>
        <v>18099.863062148019</v>
      </c>
      <c r="M82" s="246">
        <f>IF(SUM(F82:K82)=0,"",SUMIF(DULIEU!$AT$7:$AT$532,$A82&amp;$C82,DULIEU!$S$7:$S$532))</f>
        <v>0</v>
      </c>
      <c r="N82" s="246">
        <f t="shared" si="42"/>
        <v>0</v>
      </c>
      <c r="O82" s="102">
        <f t="shared" si="43"/>
        <v>1102.69</v>
      </c>
      <c r="P82" s="102">
        <f t="shared" si="44"/>
        <v>18099.863062148019</v>
      </c>
      <c r="Q82" s="102">
        <f t="shared" si="45"/>
        <v>19958538</v>
      </c>
      <c r="R82" s="100"/>
      <c r="S82" s="100"/>
      <c r="T82" s="106" t="str">
        <f t="shared" si="10"/>
        <v>x</v>
      </c>
      <c r="U82" s="108"/>
    </row>
    <row r="83" spans="1:21" ht="19.5" customHeight="1">
      <c r="A83" s="106">
        <v>10</v>
      </c>
      <c r="B83" s="108" t="str">
        <f t="shared" si="36"/>
        <v>10DTMK2.6</v>
      </c>
      <c r="C83" s="99" t="s">
        <v>667</v>
      </c>
      <c r="D83" s="100" t="str">
        <f t="shared" si="34"/>
        <v>Dây thép mạ kẽm 2.6</v>
      </c>
      <c r="E83" s="100" t="str">
        <f t="shared" si="35"/>
        <v>Kg</v>
      </c>
      <c r="F83" s="101">
        <f t="shared" si="46"/>
        <v>110633.22</v>
      </c>
      <c r="G83" s="102">
        <f t="shared" si="38"/>
        <v>18099.958493479626</v>
      </c>
      <c r="H83" s="102">
        <f t="shared" si="47"/>
        <v>2002456690</v>
      </c>
      <c r="I83" s="102">
        <f>IF(C83="","",SUMIF(DULIEU!$AS$7:$AS$532,A83&amp;C83,DULIEU!$R$7:$R$532))</f>
        <v>0</v>
      </c>
      <c r="J83" s="102">
        <f t="shared" si="48"/>
        <v>0</v>
      </c>
      <c r="K83" s="102">
        <f>IF($C83="","",SUMIF(DULIEU!$AS$7:$AS$532,$A83&amp;$C83,DULIEU!$X$7:$X$532))</f>
        <v>0</v>
      </c>
      <c r="L83" s="246">
        <f t="shared" si="41"/>
        <v>18099.958493479626</v>
      </c>
      <c r="M83" s="246">
        <f>IF(SUM(F83:K83)=0,"",SUMIF(DULIEU!$AT$7:$AT$532,$A83&amp;$C83,DULIEU!$S$7:$S$532))</f>
        <v>0</v>
      </c>
      <c r="N83" s="246">
        <f t="shared" si="42"/>
        <v>0</v>
      </c>
      <c r="O83" s="102">
        <f t="shared" si="43"/>
        <v>110633.22</v>
      </c>
      <c r="P83" s="102">
        <f t="shared" si="44"/>
        <v>18099.958493479626</v>
      </c>
      <c r="Q83" s="102">
        <f t="shared" si="45"/>
        <v>2002456690</v>
      </c>
      <c r="R83" s="100"/>
      <c r="S83" s="100"/>
      <c r="T83" s="106" t="str">
        <f t="shared" si="10"/>
        <v>x</v>
      </c>
      <c r="U83" s="108"/>
    </row>
    <row r="84" spans="1:21" ht="19.5" customHeight="1">
      <c r="A84" s="106">
        <v>10</v>
      </c>
      <c r="B84" s="108" t="str">
        <f t="shared" si="36"/>
        <v>10PL</v>
      </c>
      <c r="C84" s="99" t="s">
        <v>670</v>
      </c>
      <c r="D84" s="100" t="str">
        <f t="shared" si="34"/>
        <v>Phế liệu</v>
      </c>
      <c r="E84" s="100" t="str">
        <f t="shared" si="35"/>
        <v>Kg</v>
      </c>
      <c r="F84" s="101">
        <f t="shared" si="46"/>
        <v>2228</v>
      </c>
      <c r="G84" s="102">
        <f t="shared" si="38"/>
        <v>5000</v>
      </c>
      <c r="H84" s="102">
        <f t="shared" si="47"/>
        <v>11140000</v>
      </c>
      <c r="I84" s="102">
        <f>IF(C84="","",SUMIF(DULIEU!$AS$7:$AS$532,A84&amp;C84,DULIEU!$R$7:$R$532))</f>
        <v>0</v>
      </c>
      <c r="J84" s="102">
        <f t="shared" si="48"/>
        <v>0</v>
      </c>
      <c r="K84" s="102">
        <f>IF($C84="","",SUMIF(DULIEU!$AS$7:$AS$532,$A84&amp;$C84,DULIEU!$X$7:$X$532))</f>
        <v>0</v>
      </c>
      <c r="L84" s="246">
        <f t="shared" si="41"/>
        <v>5000</v>
      </c>
      <c r="M84" s="246">
        <f>IF(SUM(F84:K84)=0,"",SUMIF(DULIEU!$AT$7:$AT$532,$A84&amp;$C84,DULIEU!$S$7:$S$532))</f>
        <v>0</v>
      </c>
      <c r="N84" s="246">
        <f t="shared" si="42"/>
        <v>0</v>
      </c>
      <c r="O84" s="102">
        <f t="shared" si="43"/>
        <v>2228</v>
      </c>
      <c r="P84" s="102">
        <f t="shared" si="44"/>
        <v>5000</v>
      </c>
      <c r="Q84" s="102">
        <f t="shared" si="45"/>
        <v>11140000</v>
      </c>
      <c r="R84" s="100"/>
      <c r="S84" s="100"/>
      <c r="T84" s="106" t="str">
        <f t="shared" si="10"/>
        <v>x</v>
      </c>
      <c r="U84" s="108"/>
    </row>
    <row r="85" spans="1:21" ht="19.5" customHeight="1">
      <c r="A85" s="106">
        <v>10</v>
      </c>
      <c r="B85" s="108" t="str">
        <f t="shared" si="36"/>
        <v>10PP</v>
      </c>
      <c r="C85" s="99" t="s">
        <v>671</v>
      </c>
      <c r="D85" s="100" t="str">
        <f t="shared" si="34"/>
        <v>Phế phẩm</v>
      </c>
      <c r="E85" s="100" t="str">
        <f t="shared" si="35"/>
        <v>Kg</v>
      </c>
      <c r="F85" s="101" t="str">
        <f t="shared" si="46"/>
        <v/>
      </c>
      <c r="G85" s="102" t="str">
        <f t="shared" si="38"/>
        <v/>
      </c>
      <c r="H85" s="102" t="str">
        <f t="shared" si="47"/>
        <v/>
      </c>
      <c r="I85" s="102">
        <f>IF(C85="","",SUMIF(DULIEU!$AS$7:$AS$532,A85&amp;C85,DULIEU!$R$7:$R$532))</f>
        <v>0</v>
      </c>
      <c r="J85" s="102">
        <f t="shared" si="48"/>
        <v>0</v>
      </c>
      <c r="K85" s="102">
        <f>IF($C85="","",SUMIF(DULIEU!$AS$7:$AS$532,$A85&amp;$C85,DULIEU!$X$7:$X$532))</f>
        <v>0</v>
      </c>
      <c r="L85" s="246" t="str">
        <f t="shared" si="41"/>
        <v/>
      </c>
      <c r="M85" s="246" t="str">
        <f>IF(SUM(F85:K85)=0,"",SUMIF(DULIEU!$AT$7:$AT$532,$A85&amp;$C85,DULIEU!$S$7:$S$532))</f>
        <v/>
      </c>
      <c r="N85" s="246" t="str">
        <f t="shared" si="42"/>
        <v/>
      </c>
      <c r="O85" s="102" t="str">
        <f t="shared" si="43"/>
        <v/>
      </c>
      <c r="P85" s="102" t="str">
        <f t="shared" si="44"/>
        <v/>
      </c>
      <c r="Q85" s="102" t="str">
        <f t="shared" si="45"/>
        <v/>
      </c>
      <c r="R85" s="100"/>
      <c r="S85" s="100"/>
      <c r="T85" s="106" t="str">
        <f t="shared" si="10"/>
        <v>x</v>
      </c>
      <c r="U85" s="108"/>
    </row>
    <row r="86" spans="1:21" ht="19.5" customHeight="1">
      <c r="A86" s="106">
        <v>10</v>
      </c>
      <c r="B86" s="108" t="str">
        <f t="shared" si="36"/>
        <v>10DTCL05</v>
      </c>
      <c r="C86" s="99" t="s">
        <v>655</v>
      </c>
      <c r="D86" s="100" t="str">
        <f t="shared" si="34"/>
        <v>Lưới thép hàn mạ kẽm ĐTC L05</v>
      </c>
      <c r="E86" s="100" t="str">
        <f t="shared" si="35"/>
        <v>Cuộn</v>
      </c>
      <c r="F86" s="101">
        <f t="shared" si="46"/>
        <v>2264</v>
      </c>
      <c r="G86" s="102">
        <f t="shared" si="38"/>
        <v>1322819.8599823322</v>
      </c>
      <c r="H86" s="102">
        <f t="shared" si="47"/>
        <v>2994864163</v>
      </c>
      <c r="I86" s="102">
        <f>IF(C86="","",SUMIF(DULIEU!$AS$7:$AS$532,A86&amp;C86,DULIEU!$R$7:$R$532))</f>
        <v>0</v>
      </c>
      <c r="J86" s="102">
        <f t="shared" si="48"/>
        <v>0</v>
      </c>
      <c r="K86" s="102">
        <f>IF($C86="","",SUMIF(DULIEU!$AS$7:$AS$532,$A86&amp;$C86,DULIEU!$X$7:$X$532))</f>
        <v>0</v>
      </c>
      <c r="L86" s="246">
        <f t="shared" si="41"/>
        <v>1322819.8599823322</v>
      </c>
      <c r="M86" s="246">
        <f>IF(SUM(F86:K86)=0,"",SUMIF(DULIEU!$AT$7:$AT$532,$A86&amp;$C86,DULIEU!$S$7:$S$532))</f>
        <v>0</v>
      </c>
      <c r="N86" s="246">
        <f t="shared" si="42"/>
        <v>0</v>
      </c>
      <c r="O86" s="102">
        <f t="shared" si="43"/>
        <v>2264</v>
      </c>
      <c r="P86" s="102">
        <f t="shared" si="44"/>
        <v>1322819.8599823322</v>
      </c>
      <c r="Q86" s="102">
        <f t="shared" si="45"/>
        <v>2994864163</v>
      </c>
      <c r="R86" s="100"/>
      <c r="S86" s="100"/>
      <c r="T86" s="106" t="str">
        <f t="shared" si="10"/>
        <v>x</v>
      </c>
      <c r="U86" s="108"/>
    </row>
    <row r="87" spans="1:21" ht="19.5" customHeight="1">
      <c r="B87" s="108" t="str">
        <f t="shared" si="36"/>
        <v/>
      </c>
      <c r="C87" s="99"/>
      <c r="D87" s="100" t="str">
        <f t="shared" si="34"/>
        <v/>
      </c>
      <c r="E87" s="100" t="str">
        <f t="shared" si="35"/>
        <v/>
      </c>
      <c r="F87" s="101"/>
      <c r="G87" s="102" t="str">
        <f t="shared" si="38"/>
        <v/>
      </c>
      <c r="H87" s="102"/>
      <c r="I87" s="102" t="str">
        <f>IF($C87="","",SUMIF(DULIEU!$AS$7:$AS$532,$A87&amp;$C87,DULIEU!$R$7:$R$532))</f>
        <v/>
      </c>
      <c r="J87" s="102"/>
      <c r="K87" s="102" t="str">
        <f>IF($C87="","",SUMIF(DULIEU!$AS$7:$AS$532,$A87&amp;$C87,DULIEU!$X$7:$X$532))</f>
        <v/>
      </c>
      <c r="L87" s="246" t="str">
        <f t="shared" si="41"/>
        <v/>
      </c>
      <c r="M87" s="246" t="str">
        <f>IF(SUM(F87:K87)=0,"",SUMIF(DULIEU!$AT$7:$AT$532,$A87&amp;$C87,DULIEU!$S$7:$S$532))</f>
        <v/>
      </c>
      <c r="N87" s="246" t="str">
        <f t="shared" si="42"/>
        <v/>
      </c>
      <c r="O87" s="102" t="str">
        <f t="shared" si="43"/>
        <v/>
      </c>
      <c r="P87" s="102" t="str">
        <f t="shared" si="44"/>
        <v/>
      </c>
      <c r="Q87" s="102" t="str">
        <f t="shared" si="45"/>
        <v/>
      </c>
      <c r="R87" s="100"/>
      <c r="S87" s="100"/>
      <c r="T87" s="106" t="str">
        <f t="shared" si="10"/>
        <v/>
      </c>
      <c r="U87" s="108"/>
    </row>
    <row r="88" spans="1:21" ht="19.5" customHeight="1">
      <c r="B88" s="108" t="str">
        <f t="shared" si="36"/>
        <v/>
      </c>
      <c r="C88" s="99"/>
      <c r="D88" s="100" t="str">
        <f t="shared" si="34"/>
        <v/>
      </c>
      <c r="E88" s="100" t="str">
        <f t="shared" si="35"/>
        <v/>
      </c>
      <c r="F88" s="101"/>
      <c r="G88" s="102" t="str">
        <f t="shared" si="38"/>
        <v/>
      </c>
      <c r="H88" s="102"/>
      <c r="I88" s="102" t="str">
        <f>IF($C88="","",SUMIF(DULIEU!$AS$7:$AS$532,$A88&amp;$C88,DULIEU!$R$7:$R$532))</f>
        <v/>
      </c>
      <c r="J88" s="102"/>
      <c r="K88" s="102" t="str">
        <f>IF($C88="","",SUMIF(DULIEU!$AS$7:$AS$532,$A88&amp;$C88,DULIEU!$X$7:$X$532))</f>
        <v/>
      </c>
      <c r="L88" s="246" t="str">
        <f t="shared" si="41"/>
        <v/>
      </c>
      <c r="M88" s="246" t="str">
        <f>IF(SUM(F88:K88)=0,"",SUMIF(DULIEU!$AT$7:$AT$532,$A88&amp;$C88,DULIEU!$S$7:$S$532))</f>
        <v/>
      </c>
      <c r="N88" s="246" t="str">
        <f t="shared" si="42"/>
        <v/>
      </c>
      <c r="O88" s="102" t="str">
        <f t="shared" si="43"/>
        <v/>
      </c>
      <c r="P88" s="102" t="str">
        <f t="shared" si="44"/>
        <v/>
      </c>
      <c r="Q88" s="102" t="str">
        <f t="shared" si="45"/>
        <v/>
      </c>
      <c r="R88" s="100"/>
      <c r="S88" s="100"/>
      <c r="T88" s="106" t="str">
        <f t="shared" si="10"/>
        <v/>
      </c>
      <c r="U88" s="108"/>
    </row>
    <row r="89" spans="1:21" ht="19.5" customHeight="1">
      <c r="A89" s="106">
        <v>11</v>
      </c>
      <c r="B89" s="108" t="str">
        <f t="shared" si="36"/>
        <v>11DTMK2.0</v>
      </c>
      <c r="C89" s="99" t="s">
        <v>652</v>
      </c>
      <c r="D89" s="100" t="str">
        <f t="shared" si="34"/>
        <v>Dây thép mạ kẽm 2.0</v>
      </c>
      <c r="E89" s="100" t="str">
        <f t="shared" si="35"/>
        <v>Kg</v>
      </c>
      <c r="F89" s="101">
        <f>O81</f>
        <v>55397.36</v>
      </c>
      <c r="G89" s="102">
        <f t="shared" si="38"/>
        <v>18099.692963708017</v>
      </c>
      <c r="H89" s="102">
        <f>Q81</f>
        <v>1002675207</v>
      </c>
      <c r="I89" s="102">
        <f>IF(C89="","",SUMIF(DULIEU!$AS$7:$AS$532,A89&amp;C89,DULIEU!$R$7:$R$532))</f>
        <v>0</v>
      </c>
      <c r="J89" s="102">
        <f>IF((I89+K89)&gt;0,K89/I89,0)</f>
        <v>0</v>
      </c>
      <c r="K89" s="102">
        <f>IF($C89="","",SUMIF(DULIEU!$AS$7:$AS$532,$A89&amp;$C89,DULIEU!$X$7:$X$532))</f>
        <v>0</v>
      </c>
      <c r="L89" s="246">
        <f t="shared" si="41"/>
        <v>18099.692963708017</v>
      </c>
      <c r="M89" s="246">
        <f>IF(SUM(F89:K89)=0,"",SUMIF(DULIEU!$AT$7:$AT$532,$A89&amp;$C89,DULIEU!$S$7:$S$532))</f>
        <v>0</v>
      </c>
      <c r="N89" s="246">
        <f t="shared" si="42"/>
        <v>0</v>
      </c>
      <c r="O89" s="102">
        <f t="shared" si="43"/>
        <v>55397.36</v>
      </c>
      <c r="P89" s="102">
        <f t="shared" si="44"/>
        <v>18099.692963708017</v>
      </c>
      <c r="Q89" s="102">
        <f t="shared" si="45"/>
        <v>1002675207</v>
      </c>
      <c r="R89" s="100"/>
      <c r="S89" s="100"/>
      <c r="T89" s="106" t="str">
        <f t="shared" si="10"/>
        <v>x</v>
      </c>
      <c r="U89" s="108"/>
    </row>
    <row r="90" spans="1:21" ht="19.5" customHeight="1">
      <c r="A90" s="106">
        <v>11</v>
      </c>
      <c r="B90" s="108" t="str">
        <f t="shared" si="36"/>
        <v>11DTMK2.2</v>
      </c>
      <c r="C90" s="99" t="s">
        <v>665</v>
      </c>
      <c r="D90" s="100" t="str">
        <f t="shared" si="34"/>
        <v>Dây thép mạ kẽm 2.2</v>
      </c>
      <c r="E90" s="100" t="str">
        <f t="shared" si="35"/>
        <v>Kg</v>
      </c>
      <c r="F90" s="101">
        <f t="shared" ref="F90:F94" si="49">O82</f>
        <v>1102.69</v>
      </c>
      <c r="G90" s="102">
        <f t="shared" si="38"/>
        <v>18099.863062148019</v>
      </c>
      <c r="H90" s="102">
        <f t="shared" ref="H90:H94" si="50">Q82</f>
        <v>19958538</v>
      </c>
      <c r="I90" s="102">
        <f>IF(C90="","",SUMIF(DULIEU!$AS$7:$AS$532,A90&amp;C90,DULIEU!$R$7:$R$532))</f>
        <v>0</v>
      </c>
      <c r="J90" s="102">
        <f t="shared" ref="J90:J94" si="51">IF((I90+K90)&gt;0,K90/I90,0)</f>
        <v>0</v>
      </c>
      <c r="K90" s="102">
        <f>IF($C90="","",SUMIF(DULIEU!$AS$7:$AS$532,$A90&amp;$C90,DULIEU!$X$7:$X$532))</f>
        <v>0</v>
      </c>
      <c r="L90" s="246">
        <f t="shared" si="41"/>
        <v>18099.863062148019</v>
      </c>
      <c r="M90" s="246">
        <f>IF(SUM(F90:K90)=0,"",SUMIF(DULIEU!$AT$7:$AT$532,$A90&amp;$C90,DULIEU!$S$7:$S$532))</f>
        <v>0</v>
      </c>
      <c r="N90" s="246">
        <f t="shared" si="42"/>
        <v>0</v>
      </c>
      <c r="O90" s="102">
        <f t="shared" si="43"/>
        <v>1102.69</v>
      </c>
      <c r="P90" s="102">
        <f t="shared" si="44"/>
        <v>18099.863062148019</v>
      </c>
      <c r="Q90" s="102">
        <f t="shared" si="45"/>
        <v>19958538</v>
      </c>
      <c r="R90" s="100"/>
      <c r="S90" s="100"/>
      <c r="T90" s="106" t="str">
        <f t="shared" si="10"/>
        <v>x</v>
      </c>
      <c r="U90" s="108"/>
    </row>
    <row r="91" spans="1:21" ht="19.5" customHeight="1">
      <c r="A91" s="106">
        <v>11</v>
      </c>
      <c r="B91" s="108" t="str">
        <f t="shared" si="36"/>
        <v>11DTMK2.6</v>
      </c>
      <c r="C91" s="99" t="s">
        <v>667</v>
      </c>
      <c r="D91" s="100" t="str">
        <f t="shared" si="34"/>
        <v>Dây thép mạ kẽm 2.6</v>
      </c>
      <c r="E91" s="100" t="str">
        <f t="shared" si="35"/>
        <v>Kg</v>
      </c>
      <c r="F91" s="101">
        <f t="shared" si="49"/>
        <v>110633.22</v>
      </c>
      <c r="G91" s="102">
        <f t="shared" si="38"/>
        <v>18099.958493479626</v>
      </c>
      <c r="H91" s="102">
        <f t="shared" si="50"/>
        <v>2002456690</v>
      </c>
      <c r="I91" s="102">
        <f>IF(C91="","",SUMIF(DULIEU!$AS$7:$AS$532,A91&amp;C91,DULIEU!$R$7:$R$532))</f>
        <v>0</v>
      </c>
      <c r="J91" s="102">
        <f t="shared" si="51"/>
        <v>0</v>
      </c>
      <c r="K91" s="102">
        <f>IF($C91="","",SUMIF(DULIEU!$AS$7:$AS$532,$A91&amp;$C91,DULIEU!$X$7:$X$532))</f>
        <v>0</v>
      </c>
      <c r="L91" s="246">
        <f t="shared" si="41"/>
        <v>18099.958493479626</v>
      </c>
      <c r="M91" s="246">
        <f>IF(SUM(F91:K91)=0,"",SUMIF(DULIEU!$AT$7:$AT$532,$A91&amp;$C91,DULIEU!$S$7:$S$532))</f>
        <v>0</v>
      </c>
      <c r="N91" s="246">
        <f t="shared" si="42"/>
        <v>0</v>
      </c>
      <c r="O91" s="102">
        <f t="shared" si="43"/>
        <v>110633.22</v>
      </c>
      <c r="P91" s="102">
        <f t="shared" si="44"/>
        <v>18099.958493479626</v>
      </c>
      <c r="Q91" s="102">
        <f t="shared" si="45"/>
        <v>2002456690</v>
      </c>
      <c r="R91" s="100"/>
      <c r="S91" s="100"/>
      <c r="T91" s="106" t="str">
        <f t="shared" si="10"/>
        <v>x</v>
      </c>
      <c r="U91" s="108"/>
    </row>
    <row r="92" spans="1:21" ht="19.5" customHeight="1">
      <c r="A92" s="106">
        <v>11</v>
      </c>
      <c r="B92" s="108" t="str">
        <f t="shared" si="36"/>
        <v>11PL</v>
      </c>
      <c r="C92" s="99" t="s">
        <v>670</v>
      </c>
      <c r="D92" s="100" t="str">
        <f t="shared" si="34"/>
        <v>Phế liệu</v>
      </c>
      <c r="E92" s="100" t="str">
        <f t="shared" si="35"/>
        <v>Kg</v>
      </c>
      <c r="F92" s="101">
        <f t="shared" si="49"/>
        <v>2228</v>
      </c>
      <c r="G92" s="102">
        <f t="shared" si="38"/>
        <v>5000</v>
      </c>
      <c r="H92" s="102">
        <f t="shared" si="50"/>
        <v>11140000</v>
      </c>
      <c r="I92" s="102">
        <f>IF(C92="","",SUMIF(DULIEU!$AS$7:$AS$532,A92&amp;C92,DULIEU!$R$7:$R$532))</f>
        <v>0</v>
      </c>
      <c r="J92" s="102">
        <f t="shared" si="51"/>
        <v>0</v>
      </c>
      <c r="K92" s="102">
        <f>IF($C92="","",SUMIF(DULIEU!$AS$7:$AS$532,$A92&amp;$C92,DULIEU!$X$7:$X$532))</f>
        <v>0</v>
      </c>
      <c r="L92" s="246">
        <f t="shared" si="41"/>
        <v>5000</v>
      </c>
      <c r="M92" s="246">
        <f>IF(SUM(F92:K92)=0,"",SUMIF(DULIEU!$AT$7:$AT$532,$A92&amp;$C92,DULIEU!$S$7:$S$532))</f>
        <v>0</v>
      </c>
      <c r="N92" s="246">
        <f t="shared" si="42"/>
        <v>0</v>
      </c>
      <c r="O92" s="102">
        <f t="shared" si="43"/>
        <v>2228</v>
      </c>
      <c r="P92" s="102">
        <f t="shared" si="44"/>
        <v>5000</v>
      </c>
      <c r="Q92" s="102">
        <f t="shared" si="45"/>
        <v>11140000</v>
      </c>
      <c r="R92" s="100"/>
      <c r="S92" s="100"/>
      <c r="T92" s="106" t="str">
        <f t="shared" si="10"/>
        <v>x</v>
      </c>
      <c r="U92" s="108"/>
    </row>
    <row r="93" spans="1:21" ht="19.5" customHeight="1">
      <c r="A93" s="106">
        <v>11</v>
      </c>
      <c r="B93" s="108" t="str">
        <f t="shared" si="36"/>
        <v>11PP</v>
      </c>
      <c r="C93" s="99" t="s">
        <v>671</v>
      </c>
      <c r="D93" s="100" t="str">
        <f t="shared" si="34"/>
        <v>Phế phẩm</v>
      </c>
      <c r="E93" s="100" t="str">
        <f t="shared" si="35"/>
        <v>Kg</v>
      </c>
      <c r="F93" s="101" t="str">
        <f t="shared" si="49"/>
        <v/>
      </c>
      <c r="G93" s="102" t="str">
        <f t="shared" si="38"/>
        <v/>
      </c>
      <c r="H93" s="102" t="str">
        <f t="shared" si="50"/>
        <v/>
      </c>
      <c r="I93" s="102">
        <f>IF(C93="","",SUMIF(DULIEU!$AS$7:$AS$532,A93&amp;C93,DULIEU!$R$7:$R$532))</f>
        <v>0</v>
      </c>
      <c r="J93" s="102">
        <f t="shared" si="51"/>
        <v>0</v>
      </c>
      <c r="K93" s="102">
        <f>IF($C93="","",SUMIF(DULIEU!$AS$7:$AS$532,$A93&amp;$C93,DULIEU!$X$7:$X$532))</f>
        <v>0</v>
      </c>
      <c r="L93" s="246" t="str">
        <f t="shared" si="41"/>
        <v/>
      </c>
      <c r="M93" s="246" t="str">
        <f>IF(SUM(F93:K93)=0,"",SUMIF(DULIEU!$AT$7:$AT$532,$A93&amp;$C93,DULIEU!$S$7:$S$532))</f>
        <v/>
      </c>
      <c r="N93" s="246" t="str">
        <f t="shared" si="42"/>
        <v/>
      </c>
      <c r="O93" s="102" t="str">
        <f t="shared" si="43"/>
        <v/>
      </c>
      <c r="P93" s="102" t="str">
        <f t="shared" si="44"/>
        <v/>
      </c>
      <c r="Q93" s="102" t="str">
        <f t="shared" si="45"/>
        <v/>
      </c>
      <c r="R93" s="100"/>
      <c r="S93" s="100"/>
      <c r="T93" s="106" t="str">
        <f t="shared" si="10"/>
        <v>x</v>
      </c>
      <c r="U93" s="108"/>
    </row>
    <row r="94" spans="1:21" ht="19.5" customHeight="1">
      <c r="A94" s="106">
        <v>11</v>
      </c>
      <c r="B94" s="108" t="str">
        <f t="shared" si="36"/>
        <v>11DTCL05</v>
      </c>
      <c r="C94" s="99" t="s">
        <v>655</v>
      </c>
      <c r="D94" s="100" t="str">
        <f t="shared" si="34"/>
        <v>Lưới thép hàn mạ kẽm ĐTC L05</v>
      </c>
      <c r="E94" s="100" t="str">
        <f t="shared" si="35"/>
        <v>Cuộn</v>
      </c>
      <c r="F94" s="101">
        <f t="shared" si="49"/>
        <v>2264</v>
      </c>
      <c r="G94" s="102">
        <f t="shared" si="38"/>
        <v>1322819.8599823322</v>
      </c>
      <c r="H94" s="102">
        <f t="shared" si="50"/>
        <v>2994864163</v>
      </c>
      <c r="I94" s="102">
        <f>IF(C94="","",SUMIF(DULIEU!$AS$7:$AS$532,A94&amp;C94,DULIEU!$R$7:$R$532))</f>
        <v>0</v>
      </c>
      <c r="J94" s="102">
        <f t="shared" si="51"/>
        <v>0</v>
      </c>
      <c r="K94" s="102">
        <f>IF($C94="","",SUMIF(DULIEU!$AS$7:$AS$532,$A94&amp;$C94,DULIEU!$X$7:$X$532))</f>
        <v>0</v>
      </c>
      <c r="L94" s="246">
        <f t="shared" si="41"/>
        <v>1322819.8599823322</v>
      </c>
      <c r="M94" s="246">
        <f>IF(SUM(F94:K94)=0,"",SUMIF(DULIEU!$AT$7:$AT$532,$A94&amp;$C94,DULIEU!$S$7:$S$532))</f>
        <v>0</v>
      </c>
      <c r="N94" s="246">
        <f t="shared" si="42"/>
        <v>0</v>
      </c>
      <c r="O94" s="102">
        <f t="shared" si="43"/>
        <v>2264</v>
      </c>
      <c r="P94" s="102">
        <f t="shared" si="44"/>
        <v>1322819.8599823322</v>
      </c>
      <c r="Q94" s="102">
        <f t="shared" si="45"/>
        <v>2994864163</v>
      </c>
      <c r="R94" s="100"/>
      <c r="S94" s="100"/>
      <c r="T94" s="106" t="str">
        <f t="shared" si="10"/>
        <v>x</v>
      </c>
      <c r="U94" s="108"/>
    </row>
    <row r="95" spans="1:21" ht="19.5" customHeight="1">
      <c r="B95" s="108" t="str">
        <f t="shared" si="36"/>
        <v/>
      </c>
      <c r="C95" s="99"/>
      <c r="D95" s="100" t="str">
        <f t="shared" si="34"/>
        <v/>
      </c>
      <c r="E95" s="100" t="str">
        <f t="shared" si="35"/>
        <v/>
      </c>
      <c r="F95" s="101"/>
      <c r="G95" s="102" t="str">
        <f t="shared" si="38"/>
        <v/>
      </c>
      <c r="H95" s="102"/>
      <c r="I95" s="102" t="str">
        <f>IF($C95="","",SUMIF(DULIEU!$AS$7:$AS$532,$A95&amp;$C95,DULIEU!$R$7:$R$532))</f>
        <v/>
      </c>
      <c r="J95" s="102"/>
      <c r="K95" s="102" t="str">
        <f>IF($C95="","",SUMIF(DULIEU!$AS$7:$AS$532,$A95&amp;$C95,DULIEU!$X$7:$X$532))</f>
        <v/>
      </c>
      <c r="L95" s="246" t="str">
        <f t="shared" si="41"/>
        <v/>
      </c>
      <c r="M95" s="246" t="str">
        <f>IF(SUM(F95:K95)=0,"",SUMIF(DULIEU!$AT$7:$AT$532,$A95&amp;$C95,DULIEU!$S$7:$S$532))</f>
        <v/>
      </c>
      <c r="N95" s="246" t="str">
        <f t="shared" si="42"/>
        <v/>
      </c>
      <c r="O95" s="102" t="str">
        <f t="shared" si="43"/>
        <v/>
      </c>
      <c r="P95" s="102" t="str">
        <f t="shared" si="44"/>
        <v/>
      </c>
      <c r="Q95" s="102" t="str">
        <f t="shared" si="45"/>
        <v/>
      </c>
      <c r="R95" s="100"/>
      <c r="S95" s="100"/>
      <c r="T95" s="106" t="str">
        <f t="shared" si="10"/>
        <v/>
      </c>
      <c r="U95" s="108"/>
    </row>
    <row r="96" spans="1:21" ht="19.5" customHeight="1">
      <c r="B96" s="108" t="str">
        <f t="shared" si="36"/>
        <v/>
      </c>
      <c r="C96" s="99"/>
      <c r="D96" s="100" t="str">
        <f t="shared" si="34"/>
        <v/>
      </c>
      <c r="E96" s="100" t="str">
        <f t="shared" si="35"/>
        <v/>
      </c>
      <c r="F96" s="101"/>
      <c r="G96" s="102" t="str">
        <f t="shared" si="38"/>
        <v/>
      </c>
      <c r="H96" s="102"/>
      <c r="I96" s="102" t="str">
        <f>IF($C96="","",SUMIF(DULIEU!$AS$7:$AS$532,$A96&amp;$C96,DULIEU!$R$7:$R$532))</f>
        <v/>
      </c>
      <c r="J96" s="102"/>
      <c r="K96" s="102" t="str">
        <f>IF($C96="","",SUMIF(DULIEU!$AS$7:$AS$532,$A96&amp;$C96,DULIEU!$X$7:$X$532))</f>
        <v/>
      </c>
      <c r="L96" s="246" t="str">
        <f t="shared" si="41"/>
        <v/>
      </c>
      <c r="M96" s="246" t="str">
        <f>IF(SUM(F96:K96)=0,"",SUMIF(DULIEU!$AT$7:$AT$532,$A96&amp;$C96,DULIEU!$S$7:$S$532))</f>
        <v/>
      </c>
      <c r="N96" s="246" t="str">
        <f t="shared" si="42"/>
        <v/>
      </c>
      <c r="O96" s="102" t="str">
        <f t="shared" si="43"/>
        <v/>
      </c>
      <c r="P96" s="102" t="str">
        <f t="shared" si="44"/>
        <v/>
      </c>
      <c r="Q96" s="102" t="str">
        <f t="shared" si="45"/>
        <v/>
      </c>
      <c r="R96" s="100"/>
      <c r="S96" s="100"/>
      <c r="T96" s="106" t="str">
        <f t="shared" si="10"/>
        <v/>
      </c>
      <c r="U96" s="108"/>
    </row>
    <row r="97" spans="1:21" ht="19.5" customHeight="1">
      <c r="A97" s="106">
        <v>12</v>
      </c>
      <c r="B97" s="108" t="str">
        <f t="shared" si="36"/>
        <v>12DTMK2.0</v>
      </c>
      <c r="C97" s="99" t="s">
        <v>652</v>
      </c>
      <c r="D97" s="100" t="str">
        <f t="shared" si="34"/>
        <v>Dây thép mạ kẽm 2.0</v>
      </c>
      <c r="E97" s="100" t="str">
        <f t="shared" si="35"/>
        <v>Kg</v>
      </c>
      <c r="F97" s="101">
        <f>O89</f>
        <v>55397.36</v>
      </c>
      <c r="G97" s="102">
        <f t="shared" si="38"/>
        <v>18099.692963708017</v>
      </c>
      <c r="H97" s="102">
        <f>Q89</f>
        <v>1002675207</v>
      </c>
      <c r="I97" s="102">
        <f>IF(C97="","",SUMIF(DULIEU!$AS$7:$AS$532,A97&amp;C97,DULIEU!$R$7:$R$532))</f>
        <v>20</v>
      </c>
      <c r="J97" s="102">
        <f>IF((I97+K97)&gt;0,K97/I97,0)</f>
        <v>5000</v>
      </c>
      <c r="K97" s="102">
        <f>IF($C97="","",SUMIF(DULIEU!$AS$7:$AS$532,$A97&amp;$C97,DULIEU!$X$7:$X$532))</f>
        <v>100000</v>
      </c>
      <c r="L97" s="246">
        <f t="shared" si="41"/>
        <v>18094.965314118173</v>
      </c>
      <c r="M97" s="246">
        <f>IF(SUM(F97:K97)=0,"",SUMIF(DULIEU!$AT$7:$AT$532,$A97&amp;$C97,DULIEU!$S$7:$S$532))</f>
        <v>0</v>
      </c>
      <c r="N97" s="246">
        <f t="shared" si="42"/>
        <v>0</v>
      </c>
      <c r="O97" s="102">
        <f t="shared" si="43"/>
        <v>55417.36</v>
      </c>
      <c r="P97" s="102">
        <f t="shared" si="44"/>
        <v>18094.965314118173</v>
      </c>
      <c r="Q97" s="102">
        <f t="shared" si="45"/>
        <v>1002775207</v>
      </c>
      <c r="R97" s="100"/>
      <c r="S97" s="100"/>
      <c r="T97" s="106" t="str">
        <f t="shared" si="10"/>
        <v>x</v>
      </c>
      <c r="U97" s="108"/>
    </row>
    <row r="98" spans="1:21" ht="19.5" customHeight="1">
      <c r="A98" s="106">
        <v>12</v>
      </c>
      <c r="B98" s="108" t="str">
        <f t="shared" si="36"/>
        <v>12DTMK2.2</v>
      </c>
      <c r="C98" s="99" t="s">
        <v>665</v>
      </c>
      <c r="D98" s="100" t="str">
        <f t="shared" si="34"/>
        <v>Dây thép mạ kẽm 2.2</v>
      </c>
      <c r="E98" s="100" t="str">
        <f t="shared" si="35"/>
        <v>Kg</v>
      </c>
      <c r="F98" s="101">
        <f t="shared" ref="F98:F102" si="52">O90</f>
        <v>1102.69</v>
      </c>
      <c r="G98" s="102">
        <f t="shared" si="38"/>
        <v>18099.863062148019</v>
      </c>
      <c r="H98" s="102">
        <f t="shared" ref="H98:H102" si="53">Q90</f>
        <v>19958538</v>
      </c>
      <c r="I98" s="102">
        <f>IF(C98="","",SUMIF(DULIEU!$AS$7:$AS$532,A98&amp;C98,DULIEU!$R$7:$R$532))</f>
        <v>0</v>
      </c>
      <c r="J98" s="102">
        <f t="shared" ref="J98:J102" si="54">IF((I98+K98)&gt;0,K98/I98,0)</f>
        <v>0</v>
      </c>
      <c r="K98" s="102">
        <f>IF($C98="","",SUMIF(DULIEU!$AS$7:$AS$532,$A98&amp;$C98,DULIEU!$X$7:$X$532))</f>
        <v>0</v>
      </c>
      <c r="L98" s="246">
        <f t="shared" si="41"/>
        <v>18099.863062148019</v>
      </c>
      <c r="M98" s="246">
        <f>IF(SUM(F98:K98)=0,"",SUMIF(DULIEU!$AT$7:$AT$532,$A98&amp;$C98,DULIEU!$S$7:$S$532))</f>
        <v>0</v>
      </c>
      <c r="N98" s="246">
        <f t="shared" si="42"/>
        <v>0</v>
      </c>
      <c r="O98" s="102">
        <f t="shared" si="43"/>
        <v>1102.69</v>
      </c>
      <c r="P98" s="102">
        <f t="shared" si="44"/>
        <v>18099.863062148019</v>
      </c>
      <c r="Q98" s="102">
        <f t="shared" si="45"/>
        <v>19958538</v>
      </c>
      <c r="R98" s="100"/>
      <c r="S98" s="100"/>
      <c r="T98" s="106" t="str">
        <f t="shared" si="10"/>
        <v>x</v>
      </c>
      <c r="U98" s="108"/>
    </row>
    <row r="99" spans="1:21" ht="19.5" customHeight="1">
      <c r="A99" s="106">
        <v>12</v>
      </c>
      <c r="B99" s="108" t="str">
        <f t="shared" si="36"/>
        <v>12DTMK2.6</v>
      </c>
      <c r="C99" s="99" t="s">
        <v>667</v>
      </c>
      <c r="D99" s="100" t="str">
        <f t="shared" si="34"/>
        <v>Dây thép mạ kẽm 2.6</v>
      </c>
      <c r="E99" s="100" t="str">
        <f t="shared" si="35"/>
        <v>Kg</v>
      </c>
      <c r="F99" s="101">
        <f t="shared" si="52"/>
        <v>110633.22</v>
      </c>
      <c r="G99" s="102">
        <f t="shared" si="38"/>
        <v>18099.958493479626</v>
      </c>
      <c r="H99" s="102">
        <f t="shared" si="53"/>
        <v>2002456690</v>
      </c>
      <c r="I99" s="102">
        <f>IF(C99="","",SUMIF(DULIEU!$AS$7:$AS$532,A99&amp;C99,DULIEU!$R$7:$R$532))</f>
        <v>23</v>
      </c>
      <c r="J99" s="102">
        <f t="shared" si="54"/>
        <v>28347.82608695652</v>
      </c>
      <c r="K99" s="102">
        <f>IF($C99="","",SUMIF(DULIEU!$AS$7:$AS$532,$A99&amp;$C99,DULIEU!$X$7:$X$532))</f>
        <v>652000</v>
      </c>
      <c r="L99" s="246">
        <f t="shared" si="41"/>
        <v>18102.08852245269</v>
      </c>
      <c r="M99" s="246">
        <f>IF(SUM(F99:K99)=0,"",SUMIF(DULIEU!$AT$7:$AT$532,$A99&amp;$C99,DULIEU!$S$7:$S$532))</f>
        <v>0</v>
      </c>
      <c r="N99" s="246">
        <f t="shared" si="42"/>
        <v>0</v>
      </c>
      <c r="O99" s="102">
        <f t="shared" si="43"/>
        <v>110656.22</v>
      </c>
      <c r="P99" s="102">
        <f t="shared" si="44"/>
        <v>18102.08852245269</v>
      </c>
      <c r="Q99" s="102">
        <f t="shared" si="45"/>
        <v>2003108690</v>
      </c>
      <c r="R99" s="100"/>
      <c r="S99" s="100"/>
      <c r="T99" s="106" t="str">
        <f t="shared" si="10"/>
        <v>x</v>
      </c>
      <c r="U99" s="108"/>
    </row>
    <row r="100" spans="1:21" ht="19.5" customHeight="1">
      <c r="A100" s="106">
        <v>12</v>
      </c>
      <c r="B100" s="108" t="str">
        <f t="shared" si="36"/>
        <v>12PL</v>
      </c>
      <c r="C100" s="99" t="s">
        <v>670</v>
      </c>
      <c r="D100" s="100" t="str">
        <f t="shared" si="34"/>
        <v>Phế liệu</v>
      </c>
      <c r="E100" s="100" t="str">
        <f t="shared" si="35"/>
        <v>Kg</v>
      </c>
      <c r="F100" s="101">
        <f t="shared" si="52"/>
        <v>2228</v>
      </c>
      <c r="G100" s="102">
        <f t="shared" si="38"/>
        <v>5000</v>
      </c>
      <c r="H100" s="102">
        <f t="shared" si="53"/>
        <v>11140000</v>
      </c>
      <c r="I100" s="102">
        <f>IF(C100="","",SUMIF(DULIEU!$AS$7:$AS$532,A100&amp;C100,DULIEU!$R$7:$R$532))</f>
        <v>0</v>
      </c>
      <c r="J100" s="102">
        <f t="shared" si="54"/>
        <v>0</v>
      </c>
      <c r="K100" s="102">
        <f>IF($C100="","",SUMIF(DULIEU!$AS$7:$AS$532,$A100&amp;$C100,DULIEU!$X$7:$X$532))</f>
        <v>0</v>
      </c>
      <c r="L100" s="246">
        <f t="shared" si="41"/>
        <v>5000</v>
      </c>
      <c r="M100" s="246">
        <f>IF(SUM(F100:K100)=0,"",SUMIF(DULIEU!$AT$7:$AT$532,$A100&amp;$C100,DULIEU!$S$7:$S$532))</f>
        <v>22</v>
      </c>
      <c r="N100" s="246">
        <f t="shared" si="42"/>
        <v>110000</v>
      </c>
      <c r="O100" s="102">
        <f t="shared" si="43"/>
        <v>2206</v>
      </c>
      <c r="P100" s="102">
        <f t="shared" si="44"/>
        <v>5000</v>
      </c>
      <c r="Q100" s="102">
        <f t="shared" si="45"/>
        <v>11030000</v>
      </c>
      <c r="R100" s="100"/>
      <c r="S100" s="100"/>
      <c r="T100" s="106" t="str">
        <f t="shared" si="10"/>
        <v>x</v>
      </c>
      <c r="U100" s="108"/>
    </row>
    <row r="101" spans="1:21" ht="19.5" customHeight="1">
      <c r="A101" s="106">
        <v>12</v>
      </c>
      <c r="B101" s="108" t="str">
        <f t="shared" si="36"/>
        <v>12PP</v>
      </c>
      <c r="C101" s="99" t="s">
        <v>671</v>
      </c>
      <c r="D101" s="100" t="str">
        <f t="shared" si="34"/>
        <v>Phế phẩm</v>
      </c>
      <c r="E101" s="100" t="str">
        <f t="shared" si="35"/>
        <v>Kg</v>
      </c>
      <c r="F101" s="101" t="str">
        <f t="shared" si="52"/>
        <v/>
      </c>
      <c r="G101" s="102" t="str">
        <f t="shared" si="38"/>
        <v/>
      </c>
      <c r="H101" s="102" t="str">
        <f t="shared" si="53"/>
        <v/>
      </c>
      <c r="I101" s="102">
        <f>IF(C101="","",SUMIF(DULIEU!$AS$7:$AS$532,A101&amp;C101,DULIEU!$R$7:$R$532))</f>
        <v>0</v>
      </c>
      <c r="J101" s="102">
        <f t="shared" si="54"/>
        <v>0</v>
      </c>
      <c r="K101" s="102">
        <f>IF($C101="","",SUMIF(DULIEU!$AS$7:$AS$532,$A101&amp;$C101,DULIEU!$X$7:$X$532))</f>
        <v>0</v>
      </c>
      <c r="L101" s="246" t="str">
        <f t="shared" si="41"/>
        <v/>
      </c>
      <c r="M101" s="246" t="str">
        <f>IF(SUM(F101:K101)=0,"",SUMIF(DULIEU!$AT$7:$AT$532,$A101&amp;$C101,DULIEU!$S$7:$S$532))</f>
        <v/>
      </c>
      <c r="N101" s="246" t="str">
        <f t="shared" si="42"/>
        <v/>
      </c>
      <c r="O101" s="102" t="str">
        <f t="shared" si="43"/>
        <v/>
      </c>
      <c r="P101" s="102" t="str">
        <f t="shared" si="44"/>
        <v/>
      </c>
      <c r="Q101" s="102" t="str">
        <f t="shared" si="45"/>
        <v/>
      </c>
      <c r="R101" s="100"/>
      <c r="S101" s="100"/>
      <c r="T101" s="106" t="str">
        <f t="shared" si="10"/>
        <v>x</v>
      </c>
      <c r="U101" s="108"/>
    </row>
    <row r="102" spans="1:21" ht="19.5" customHeight="1">
      <c r="A102" s="106">
        <v>12</v>
      </c>
      <c r="B102" s="108" t="str">
        <f t="shared" si="36"/>
        <v>12DTCL05</v>
      </c>
      <c r="C102" s="99" t="s">
        <v>655</v>
      </c>
      <c r="D102" s="100" t="str">
        <f t="shared" si="34"/>
        <v>Lưới thép hàn mạ kẽm ĐTC L05</v>
      </c>
      <c r="E102" s="100" t="str">
        <f t="shared" si="35"/>
        <v>Cuộn</v>
      </c>
      <c r="F102" s="101">
        <f t="shared" si="52"/>
        <v>2264</v>
      </c>
      <c r="G102" s="102">
        <f t="shared" si="38"/>
        <v>1322819.8599823322</v>
      </c>
      <c r="H102" s="102">
        <f t="shared" si="53"/>
        <v>2994864163</v>
      </c>
      <c r="I102" s="102">
        <f>IF(C102="","",SUMIF(DULIEU!$AS$7:$AS$532,A102&amp;C102,DULIEU!$R$7:$R$532))</f>
        <v>26</v>
      </c>
      <c r="J102" s="102">
        <f t="shared" si="54"/>
        <v>4807.6923076923076</v>
      </c>
      <c r="K102" s="102">
        <f>IF($C102="","",SUMIF(DULIEU!$AS$7:$AS$532,$A102&amp;$C102,DULIEU!$X$7:$X$532))</f>
        <v>125000</v>
      </c>
      <c r="L102" s="246">
        <f t="shared" si="41"/>
        <v>1307855.5296943232</v>
      </c>
      <c r="M102" s="246">
        <f>IF(SUM(F102:K102)=0,"",SUMIF(DULIEU!$AT$7:$AT$532,$A102&amp;$C102,DULIEU!$S$7:$S$532))</f>
        <v>25</v>
      </c>
      <c r="N102" s="246">
        <f t="shared" si="42"/>
        <v>32696388.242358081</v>
      </c>
      <c r="O102" s="102">
        <f t="shared" si="43"/>
        <v>2265</v>
      </c>
      <c r="P102" s="102">
        <f t="shared" si="44"/>
        <v>1307855.5296943232</v>
      </c>
      <c r="Q102" s="102">
        <f t="shared" si="45"/>
        <v>2962292774.7576418</v>
      </c>
      <c r="R102" s="100"/>
      <c r="S102" s="100"/>
      <c r="T102" s="106" t="str">
        <f t="shared" si="10"/>
        <v>x</v>
      </c>
      <c r="U102" s="108"/>
    </row>
    <row r="103" spans="1:21" ht="19.5" customHeight="1">
      <c r="B103" s="108" t="str">
        <f t="shared" si="36"/>
        <v/>
      </c>
      <c r="C103" s="99"/>
      <c r="D103" s="100" t="str">
        <f t="shared" si="34"/>
        <v/>
      </c>
      <c r="E103" s="100"/>
      <c r="F103" s="102"/>
      <c r="G103" s="102" t="str">
        <f t="shared" si="38"/>
        <v/>
      </c>
      <c r="H103" s="102"/>
      <c r="I103" s="102"/>
      <c r="J103" s="102"/>
      <c r="K103" s="102"/>
      <c r="L103" s="246"/>
      <c r="M103" s="246"/>
      <c r="N103" s="246"/>
      <c r="O103" s="102"/>
      <c r="P103" s="102" t="str">
        <f t="shared" si="44"/>
        <v/>
      </c>
      <c r="Q103" s="102"/>
      <c r="R103" s="100"/>
      <c r="S103" s="100"/>
      <c r="T103" s="106" t="str">
        <f t="shared" si="10"/>
        <v/>
      </c>
      <c r="U103" s="108"/>
    </row>
    <row r="104" spans="1:21" ht="19.5" customHeight="1">
      <c r="B104" s="108" t="str">
        <f t="shared" si="36"/>
        <v/>
      </c>
      <c r="C104" s="99"/>
      <c r="D104" s="100" t="str">
        <f t="shared" si="34"/>
        <v/>
      </c>
      <c r="E104" s="100"/>
      <c r="F104" s="102"/>
      <c r="G104" s="102" t="str">
        <f t="shared" si="38"/>
        <v/>
      </c>
      <c r="H104" s="102"/>
      <c r="I104" s="102"/>
      <c r="J104" s="102"/>
      <c r="K104" s="102"/>
      <c r="L104" s="246"/>
      <c r="M104" s="246"/>
      <c r="N104" s="246"/>
      <c r="O104" s="102"/>
      <c r="P104" s="102" t="str">
        <f t="shared" si="44"/>
        <v/>
      </c>
      <c r="Q104" s="102"/>
      <c r="R104" s="100"/>
      <c r="S104" s="100"/>
      <c r="T104" s="106" t="str">
        <f t="shared" si="10"/>
        <v/>
      </c>
      <c r="U104" s="108"/>
    </row>
    <row r="105" spans="1:21" ht="19.5" customHeight="1">
      <c r="B105" s="108" t="str">
        <f t="shared" si="36"/>
        <v/>
      </c>
      <c r="C105" s="99"/>
      <c r="D105" s="100" t="str">
        <f t="shared" ref="D105:D136" si="55">IF($C105="","",VLOOKUP($C105,vvt,2,0))</f>
        <v/>
      </c>
      <c r="E105" s="100"/>
      <c r="F105" s="102"/>
      <c r="G105" s="102" t="str">
        <f t="shared" si="38"/>
        <v/>
      </c>
      <c r="H105" s="102"/>
      <c r="I105" s="102"/>
      <c r="J105" s="102"/>
      <c r="K105" s="102"/>
      <c r="L105" s="246"/>
      <c r="M105" s="246"/>
      <c r="N105" s="246"/>
      <c r="O105" s="102"/>
      <c r="P105" s="102" t="str">
        <f t="shared" si="44"/>
        <v/>
      </c>
      <c r="Q105" s="102"/>
      <c r="R105" s="100"/>
      <c r="S105" s="100"/>
      <c r="T105" s="106" t="str">
        <f t="shared" si="10"/>
        <v/>
      </c>
      <c r="U105" s="108"/>
    </row>
    <row r="106" spans="1:21" ht="19.5" customHeight="1">
      <c r="B106" s="108" t="str">
        <f t="shared" si="36"/>
        <v/>
      </c>
      <c r="C106" s="99"/>
      <c r="D106" s="100" t="str">
        <f t="shared" si="55"/>
        <v/>
      </c>
      <c r="E106" s="100"/>
      <c r="F106" s="102"/>
      <c r="G106" s="102" t="str">
        <f t="shared" si="38"/>
        <v/>
      </c>
      <c r="H106" s="102"/>
      <c r="I106" s="102"/>
      <c r="J106" s="102"/>
      <c r="K106" s="102"/>
      <c r="L106" s="246"/>
      <c r="M106" s="246"/>
      <c r="N106" s="246"/>
      <c r="O106" s="102"/>
      <c r="P106" s="102" t="str">
        <f t="shared" si="44"/>
        <v/>
      </c>
      <c r="Q106" s="102"/>
      <c r="R106" s="100"/>
      <c r="S106" s="100"/>
      <c r="T106" s="106" t="str">
        <f t="shared" si="10"/>
        <v/>
      </c>
      <c r="U106" s="108"/>
    </row>
    <row r="107" spans="1:21" ht="19.5" customHeight="1">
      <c r="B107" s="108" t="str">
        <f t="shared" si="36"/>
        <v/>
      </c>
      <c r="C107" s="99"/>
      <c r="D107" s="100" t="str">
        <f t="shared" si="55"/>
        <v/>
      </c>
      <c r="E107" s="100"/>
      <c r="F107" s="102"/>
      <c r="G107" s="102" t="str">
        <f t="shared" si="38"/>
        <v/>
      </c>
      <c r="H107" s="102"/>
      <c r="I107" s="102"/>
      <c r="J107" s="102"/>
      <c r="K107" s="102"/>
      <c r="L107" s="246"/>
      <c r="M107" s="246"/>
      <c r="N107" s="246"/>
      <c r="O107" s="102"/>
      <c r="P107" s="102" t="str">
        <f t="shared" si="44"/>
        <v/>
      </c>
      <c r="Q107" s="102"/>
      <c r="R107" s="100"/>
      <c r="S107" s="100"/>
      <c r="T107" s="106" t="str">
        <f t="shared" si="10"/>
        <v/>
      </c>
      <c r="U107" s="108"/>
    </row>
    <row r="108" spans="1:21" ht="19.5" customHeight="1">
      <c r="B108" s="108" t="str">
        <f t="shared" si="36"/>
        <v/>
      </c>
      <c r="C108" s="99"/>
      <c r="D108" s="100" t="str">
        <f t="shared" si="55"/>
        <v/>
      </c>
      <c r="E108" s="100"/>
      <c r="F108" s="102"/>
      <c r="G108" s="102" t="str">
        <f t="shared" si="38"/>
        <v/>
      </c>
      <c r="H108" s="102"/>
      <c r="I108" s="102"/>
      <c r="J108" s="102"/>
      <c r="K108" s="102"/>
      <c r="L108" s="246"/>
      <c r="M108" s="246"/>
      <c r="N108" s="246"/>
      <c r="O108" s="102"/>
      <c r="P108" s="102" t="str">
        <f t="shared" si="44"/>
        <v/>
      </c>
      <c r="Q108" s="102"/>
      <c r="R108" s="100"/>
      <c r="S108" s="100"/>
      <c r="T108" s="106" t="str">
        <f t="shared" si="10"/>
        <v/>
      </c>
      <c r="U108" s="108"/>
    </row>
    <row r="109" spans="1:21" ht="19.5" customHeight="1">
      <c r="B109" s="108" t="str">
        <f t="shared" si="36"/>
        <v/>
      </c>
      <c r="C109" s="99"/>
      <c r="D109" s="100" t="str">
        <f t="shared" si="55"/>
        <v/>
      </c>
      <c r="E109" s="100"/>
      <c r="F109" s="102"/>
      <c r="G109" s="102" t="str">
        <f t="shared" si="38"/>
        <v/>
      </c>
      <c r="H109" s="102"/>
      <c r="I109" s="102"/>
      <c r="J109" s="102"/>
      <c r="K109" s="102"/>
      <c r="L109" s="246"/>
      <c r="M109" s="246"/>
      <c r="N109" s="246"/>
      <c r="O109" s="102"/>
      <c r="P109" s="102" t="str">
        <f t="shared" si="44"/>
        <v/>
      </c>
      <c r="Q109" s="102"/>
      <c r="R109" s="100"/>
      <c r="S109" s="100"/>
      <c r="T109" s="106" t="str">
        <f t="shared" si="10"/>
        <v/>
      </c>
      <c r="U109" s="108"/>
    </row>
    <row r="110" spans="1:21" ht="19.5" customHeight="1">
      <c r="B110" s="108" t="str">
        <f t="shared" si="36"/>
        <v/>
      </c>
      <c r="C110" s="99"/>
      <c r="D110" s="100" t="str">
        <f t="shared" si="55"/>
        <v/>
      </c>
      <c r="E110" s="100"/>
      <c r="F110" s="102"/>
      <c r="G110" s="102" t="str">
        <f t="shared" si="38"/>
        <v/>
      </c>
      <c r="H110" s="102"/>
      <c r="I110" s="102"/>
      <c r="J110" s="102"/>
      <c r="K110" s="102"/>
      <c r="L110" s="246"/>
      <c r="M110" s="246"/>
      <c r="N110" s="246"/>
      <c r="O110" s="102"/>
      <c r="P110" s="102" t="str">
        <f t="shared" si="44"/>
        <v/>
      </c>
      <c r="Q110" s="102"/>
      <c r="R110" s="100"/>
      <c r="S110" s="100"/>
      <c r="T110" s="106" t="str">
        <f t="shared" si="10"/>
        <v/>
      </c>
      <c r="U110" s="108"/>
    </row>
    <row r="111" spans="1:21" ht="19.5" customHeight="1">
      <c r="B111" s="108" t="str">
        <f t="shared" si="36"/>
        <v/>
      </c>
      <c r="C111" s="99"/>
      <c r="D111" s="100" t="str">
        <f t="shared" si="55"/>
        <v/>
      </c>
      <c r="E111" s="100"/>
      <c r="F111" s="102"/>
      <c r="G111" s="102" t="str">
        <f t="shared" si="38"/>
        <v/>
      </c>
      <c r="H111" s="102"/>
      <c r="I111" s="102"/>
      <c r="J111" s="102"/>
      <c r="K111" s="102"/>
      <c r="L111" s="246"/>
      <c r="M111" s="246"/>
      <c r="N111" s="246"/>
      <c r="O111" s="102"/>
      <c r="P111" s="102" t="str">
        <f t="shared" si="44"/>
        <v/>
      </c>
      <c r="Q111" s="102"/>
      <c r="R111" s="100"/>
      <c r="S111" s="100"/>
      <c r="T111" s="106" t="str">
        <f t="shared" si="10"/>
        <v/>
      </c>
      <c r="U111" s="108"/>
    </row>
    <row r="112" spans="1:21" ht="19.5" customHeight="1">
      <c r="B112" s="108" t="str">
        <f t="shared" si="36"/>
        <v/>
      </c>
      <c r="C112" s="99"/>
      <c r="D112" s="100" t="str">
        <f t="shared" si="55"/>
        <v/>
      </c>
      <c r="E112" s="100"/>
      <c r="F112" s="102"/>
      <c r="G112" s="102" t="str">
        <f t="shared" si="38"/>
        <v/>
      </c>
      <c r="H112" s="102"/>
      <c r="I112" s="102"/>
      <c r="J112" s="102"/>
      <c r="K112" s="102"/>
      <c r="L112" s="246"/>
      <c r="M112" s="246"/>
      <c r="N112" s="246"/>
      <c r="O112" s="102"/>
      <c r="P112" s="102" t="str">
        <f t="shared" si="44"/>
        <v/>
      </c>
      <c r="Q112" s="102"/>
      <c r="R112" s="100"/>
      <c r="S112" s="100"/>
      <c r="T112" s="106" t="str">
        <f t="shared" si="10"/>
        <v/>
      </c>
      <c r="U112" s="108"/>
    </row>
    <row r="113" spans="2:21" ht="19.5" customHeight="1">
      <c r="B113" s="108" t="str">
        <f t="shared" si="36"/>
        <v/>
      </c>
      <c r="C113" s="99"/>
      <c r="D113" s="100" t="str">
        <f t="shared" si="55"/>
        <v/>
      </c>
      <c r="E113" s="100"/>
      <c r="F113" s="102"/>
      <c r="G113" s="102" t="str">
        <f t="shared" si="38"/>
        <v/>
      </c>
      <c r="H113" s="102"/>
      <c r="I113" s="102"/>
      <c r="J113" s="102"/>
      <c r="K113" s="102"/>
      <c r="L113" s="246"/>
      <c r="M113" s="246"/>
      <c r="N113" s="246"/>
      <c r="O113" s="102"/>
      <c r="P113" s="102" t="str">
        <f t="shared" si="44"/>
        <v/>
      </c>
      <c r="Q113" s="102"/>
      <c r="R113" s="100"/>
      <c r="S113" s="100"/>
      <c r="T113" s="106" t="str">
        <f t="shared" si="10"/>
        <v/>
      </c>
      <c r="U113" s="108"/>
    </row>
    <row r="114" spans="2:21" ht="19.5" customHeight="1">
      <c r="B114" s="108" t="str">
        <f t="shared" si="36"/>
        <v/>
      </c>
      <c r="C114" s="99"/>
      <c r="D114" s="100" t="str">
        <f t="shared" si="55"/>
        <v/>
      </c>
      <c r="E114" s="100"/>
      <c r="F114" s="102"/>
      <c r="G114" s="102" t="str">
        <f t="shared" si="38"/>
        <v/>
      </c>
      <c r="H114" s="102"/>
      <c r="I114" s="102"/>
      <c r="J114" s="102"/>
      <c r="K114" s="102"/>
      <c r="L114" s="246"/>
      <c r="M114" s="246"/>
      <c r="N114" s="246"/>
      <c r="O114" s="102"/>
      <c r="P114" s="102" t="str">
        <f t="shared" si="44"/>
        <v/>
      </c>
      <c r="Q114" s="102"/>
      <c r="R114" s="100"/>
      <c r="S114" s="100"/>
      <c r="T114" s="106" t="str">
        <f t="shared" si="10"/>
        <v/>
      </c>
      <c r="U114" s="108"/>
    </row>
    <row r="115" spans="2:21" ht="19.5" customHeight="1">
      <c r="B115" s="108" t="str">
        <f t="shared" si="36"/>
        <v/>
      </c>
      <c r="C115" s="99"/>
      <c r="D115" s="100" t="str">
        <f t="shared" si="55"/>
        <v/>
      </c>
      <c r="E115" s="100"/>
      <c r="F115" s="102"/>
      <c r="G115" s="102" t="str">
        <f t="shared" si="38"/>
        <v/>
      </c>
      <c r="H115" s="102"/>
      <c r="I115" s="102"/>
      <c r="J115" s="102"/>
      <c r="K115" s="102"/>
      <c r="L115" s="246"/>
      <c r="M115" s="246"/>
      <c r="N115" s="246"/>
      <c r="O115" s="102"/>
      <c r="P115" s="102" t="str">
        <f t="shared" si="44"/>
        <v/>
      </c>
      <c r="Q115" s="102"/>
      <c r="R115" s="100"/>
      <c r="S115" s="100"/>
      <c r="T115" s="106" t="str">
        <f t="shared" si="10"/>
        <v/>
      </c>
      <c r="U115" s="108"/>
    </row>
    <row r="116" spans="2:21" ht="19.5" customHeight="1">
      <c r="B116" s="108" t="str">
        <f t="shared" si="36"/>
        <v/>
      </c>
      <c r="C116" s="99"/>
      <c r="D116" s="100" t="str">
        <f t="shared" si="55"/>
        <v/>
      </c>
      <c r="E116" s="100"/>
      <c r="F116" s="102"/>
      <c r="G116" s="102" t="str">
        <f t="shared" si="38"/>
        <v/>
      </c>
      <c r="H116" s="102"/>
      <c r="I116" s="102"/>
      <c r="J116" s="102"/>
      <c r="K116" s="102"/>
      <c r="L116" s="246"/>
      <c r="M116" s="246"/>
      <c r="N116" s="246"/>
      <c r="O116" s="102"/>
      <c r="P116" s="102" t="str">
        <f t="shared" si="44"/>
        <v/>
      </c>
      <c r="Q116" s="102"/>
      <c r="R116" s="100"/>
      <c r="S116" s="100"/>
      <c r="T116" s="106" t="str">
        <f t="shared" si="10"/>
        <v/>
      </c>
      <c r="U116" s="108"/>
    </row>
    <row r="117" spans="2:21" ht="19.5" customHeight="1">
      <c r="B117" s="108" t="str">
        <f t="shared" si="36"/>
        <v/>
      </c>
      <c r="C117" s="99"/>
      <c r="D117" s="100" t="str">
        <f t="shared" si="55"/>
        <v/>
      </c>
      <c r="E117" s="100"/>
      <c r="F117" s="102"/>
      <c r="G117" s="102" t="str">
        <f t="shared" si="38"/>
        <v/>
      </c>
      <c r="H117" s="102"/>
      <c r="I117" s="102"/>
      <c r="J117" s="102"/>
      <c r="K117" s="102"/>
      <c r="L117" s="246"/>
      <c r="M117" s="246"/>
      <c r="N117" s="246"/>
      <c r="O117" s="102"/>
      <c r="P117" s="102" t="str">
        <f t="shared" si="44"/>
        <v/>
      </c>
      <c r="Q117" s="102"/>
      <c r="R117" s="100"/>
      <c r="S117" s="100"/>
      <c r="T117" s="106" t="str">
        <f t="shared" si="10"/>
        <v/>
      </c>
      <c r="U117" s="108"/>
    </row>
    <row r="118" spans="2:21" ht="19.5" customHeight="1">
      <c r="B118" s="108" t="str">
        <f t="shared" si="36"/>
        <v/>
      </c>
      <c r="C118" s="99"/>
      <c r="D118" s="100" t="str">
        <f t="shared" si="55"/>
        <v/>
      </c>
      <c r="E118" s="100"/>
      <c r="F118" s="102"/>
      <c r="G118" s="102" t="str">
        <f t="shared" si="38"/>
        <v/>
      </c>
      <c r="H118" s="102"/>
      <c r="I118" s="102"/>
      <c r="J118" s="102"/>
      <c r="K118" s="102"/>
      <c r="L118" s="246"/>
      <c r="M118" s="246"/>
      <c r="N118" s="246"/>
      <c r="O118" s="102"/>
      <c r="P118" s="102" t="str">
        <f t="shared" si="44"/>
        <v/>
      </c>
      <c r="Q118" s="102"/>
      <c r="R118" s="100"/>
      <c r="S118" s="100"/>
      <c r="T118" s="106" t="str">
        <f t="shared" si="10"/>
        <v/>
      </c>
      <c r="U118" s="108"/>
    </row>
    <row r="119" spans="2:21" ht="19.5" customHeight="1">
      <c r="B119" s="108" t="str">
        <f t="shared" si="36"/>
        <v/>
      </c>
      <c r="C119" s="99"/>
      <c r="D119" s="100" t="str">
        <f t="shared" si="55"/>
        <v/>
      </c>
      <c r="E119" s="100"/>
      <c r="F119" s="102"/>
      <c r="G119" s="102" t="str">
        <f t="shared" si="38"/>
        <v/>
      </c>
      <c r="H119" s="102"/>
      <c r="I119" s="102"/>
      <c r="J119" s="102"/>
      <c r="K119" s="102"/>
      <c r="L119" s="246"/>
      <c r="M119" s="246"/>
      <c r="N119" s="246"/>
      <c r="O119" s="102"/>
      <c r="P119" s="102" t="str">
        <f t="shared" si="44"/>
        <v/>
      </c>
      <c r="Q119" s="102"/>
      <c r="R119" s="100"/>
      <c r="S119" s="100"/>
      <c r="T119" s="106" t="str">
        <f t="shared" si="10"/>
        <v/>
      </c>
      <c r="U119" s="108"/>
    </row>
    <row r="120" spans="2:21" ht="19.5" customHeight="1">
      <c r="B120" s="108" t="str">
        <f t="shared" si="36"/>
        <v/>
      </c>
      <c r="C120" s="99"/>
      <c r="D120" s="100" t="str">
        <f t="shared" si="55"/>
        <v/>
      </c>
      <c r="E120" s="100"/>
      <c r="F120" s="102"/>
      <c r="G120" s="102" t="str">
        <f t="shared" si="38"/>
        <v/>
      </c>
      <c r="H120" s="102"/>
      <c r="I120" s="102"/>
      <c r="J120" s="102"/>
      <c r="K120" s="102"/>
      <c r="L120" s="246"/>
      <c r="M120" s="246"/>
      <c r="N120" s="246"/>
      <c r="O120" s="102"/>
      <c r="P120" s="102" t="str">
        <f t="shared" si="44"/>
        <v/>
      </c>
      <c r="Q120" s="102"/>
      <c r="R120" s="100"/>
      <c r="S120" s="100"/>
      <c r="T120" s="106" t="str">
        <f t="shared" si="10"/>
        <v/>
      </c>
      <c r="U120" s="108"/>
    </row>
    <row r="121" spans="2:21" ht="19.5" customHeight="1">
      <c r="B121" s="108" t="str">
        <f t="shared" si="36"/>
        <v/>
      </c>
      <c r="C121" s="99"/>
      <c r="D121" s="100" t="str">
        <f t="shared" si="55"/>
        <v/>
      </c>
      <c r="E121" s="100"/>
      <c r="F121" s="102"/>
      <c r="G121" s="102" t="str">
        <f t="shared" si="38"/>
        <v/>
      </c>
      <c r="H121" s="102"/>
      <c r="I121" s="102"/>
      <c r="J121" s="102"/>
      <c r="K121" s="102"/>
      <c r="L121" s="246"/>
      <c r="M121" s="246"/>
      <c r="N121" s="246"/>
      <c r="O121" s="102"/>
      <c r="P121" s="102" t="str">
        <f t="shared" si="44"/>
        <v/>
      </c>
      <c r="Q121" s="102"/>
      <c r="R121" s="100"/>
      <c r="S121" s="100"/>
      <c r="T121" s="106" t="str">
        <f t="shared" si="10"/>
        <v/>
      </c>
      <c r="U121" s="108"/>
    </row>
    <row r="122" spans="2:21" ht="19.5" customHeight="1">
      <c r="B122" s="108" t="str">
        <f t="shared" si="36"/>
        <v/>
      </c>
      <c r="C122" s="99"/>
      <c r="D122" s="100" t="str">
        <f t="shared" si="55"/>
        <v/>
      </c>
      <c r="E122" s="100"/>
      <c r="F122" s="102"/>
      <c r="G122" s="102" t="str">
        <f t="shared" si="38"/>
        <v/>
      </c>
      <c r="H122" s="102"/>
      <c r="I122" s="102"/>
      <c r="J122" s="102"/>
      <c r="K122" s="102"/>
      <c r="L122" s="246"/>
      <c r="M122" s="246"/>
      <c r="N122" s="246"/>
      <c r="O122" s="102"/>
      <c r="P122" s="102" t="str">
        <f t="shared" si="44"/>
        <v/>
      </c>
      <c r="Q122" s="102"/>
      <c r="R122" s="100"/>
      <c r="S122" s="100"/>
      <c r="T122" s="106" t="str">
        <f t="shared" si="10"/>
        <v/>
      </c>
      <c r="U122" s="108"/>
    </row>
    <row r="123" spans="2:21" ht="19.5" customHeight="1">
      <c r="B123" s="108" t="str">
        <f t="shared" si="36"/>
        <v/>
      </c>
      <c r="C123" s="99"/>
      <c r="D123" s="100" t="str">
        <f t="shared" si="55"/>
        <v/>
      </c>
      <c r="E123" s="100"/>
      <c r="F123" s="102"/>
      <c r="G123" s="102" t="str">
        <f t="shared" si="38"/>
        <v/>
      </c>
      <c r="H123" s="102"/>
      <c r="I123" s="102"/>
      <c r="J123" s="102"/>
      <c r="K123" s="102"/>
      <c r="L123" s="246"/>
      <c r="M123" s="246"/>
      <c r="N123" s="246"/>
      <c r="O123" s="102"/>
      <c r="P123" s="102" t="str">
        <f t="shared" si="44"/>
        <v/>
      </c>
      <c r="Q123" s="102"/>
      <c r="R123" s="100"/>
      <c r="S123" s="100"/>
      <c r="T123" s="106" t="str">
        <f t="shared" si="10"/>
        <v/>
      </c>
      <c r="U123" s="108"/>
    </row>
    <row r="124" spans="2:21" ht="19.5" customHeight="1">
      <c r="B124" s="108" t="str">
        <f t="shared" si="36"/>
        <v/>
      </c>
      <c r="C124" s="99"/>
      <c r="D124" s="100" t="str">
        <f t="shared" si="55"/>
        <v/>
      </c>
      <c r="E124" s="100"/>
      <c r="F124" s="102"/>
      <c r="G124" s="102" t="str">
        <f t="shared" si="38"/>
        <v/>
      </c>
      <c r="H124" s="102"/>
      <c r="I124" s="102"/>
      <c r="J124" s="102"/>
      <c r="K124" s="102"/>
      <c r="L124" s="246"/>
      <c r="M124" s="246"/>
      <c r="N124" s="246"/>
      <c r="O124" s="102"/>
      <c r="P124" s="102" t="str">
        <f t="shared" si="44"/>
        <v/>
      </c>
      <c r="Q124" s="102"/>
      <c r="R124" s="100"/>
      <c r="S124" s="100"/>
      <c r="T124" s="106" t="str">
        <f t="shared" si="10"/>
        <v/>
      </c>
      <c r="U124" s="108"/>
    </row>
    <row r="125" spans="2:21" ht="19.5" customHeight="1">
      <c r="B125" s="108" t="str">
        <f t="shared" si="36"/>
        <v/>
      </c>
      <c r="C125" s="99"/>
      <c r="D125" s="100" t="str">
        <f t="shared" si="55"/>
        <v/>
      </c>
      <c r="E125" s="100"/>
      <c r="F125" s="102"/>
      <c r="G125" s="102" t="str">
        <f t="shared" si="38"/>
        <v/>
      </c>
      <c r="H125" s="102"/>
      <c r="I125" s="102"/>
      <c r="J125" s="102"/>
      <c r="K125" s="102"/>
      <c r="L125" s="246"/>
      <c r="M125" s="246"/>
      <c r="N125" s="246"/>
      <c r="O125" s="102"/>
      <c r="P125" s="102" t="str">
        <f t="shared" si="44"/>
        <v/>
      </c>
      <c r="Q125" s="102"/>
      <c r="R125" s="100"/>
      <c r="S125" s="100"/>
      <c r="T125" s="106" t="str">
        <f t="shared" si="10"/>
        <v/>
      </c>
      <c r="U125" s="108"/>
    </row>
    <row r="126" spans="2:21" ht="19.5" customHeight="1">
      <c r="B126" s="108" t="str">
        <f t="shared" si="36"/>
        <v/>
      </c>
      <c r="C126" s="99"/>
      <c r="D126" s="100" t="str">
        <f t="shared" si="55"/>
        <v/>
      </c>
      <c r="E126" s="100"/>
      <c r="F126" s="102"/>
      <c r="G126" s="102" t="str">
        <f t="shared" si="38"/>
        <v/>
      </c>
      <c r="H126" s="102"/>
      <c r="I126" s="102"/>
      <c r="J126" s="102"/>
      <c r="K126" s="102"/>
      <c r="L126" s="246"/>
      <c r="M126" s="246"/>
      <c r="N126" s="246"/>
      <c r="O126" s="102"/>
      <c r="P126" s="102" t="str">
        <f t="shared" si="44"/>
        <v/>
      </c>
      <c r="Q126" s="102"/>
      <c r="R126" s="100"/>
      <c r="S126" s="100"/>
      <c r="T126" s="106" t="str">
        <f t="shared" si="10"/>
        <v/>
      </c>
      <c r="U126" s="108"/>
    </row>
    <row r="127" spans="2:21" ht="19.5" customHeight="1">
      <c r="B127" s="108" t="str">
        <f t="shared" si="36"/>
        <v/>
      </c>
      <c r="C127" s="99"/>
      <c r="D127" s="100" t="str">
        <f t="shared" si="55"/>
        <v/>
      </c>
      <c r="E127" s="100"/>
      <c r="F127" s="102"/>
      <c r="G127" s="102" t="str">
        <f t="shared" si="38"/>
        <v/>
      </c>
      <c r="H127" s="102"/>
      <c r="I127" s="102"/>
      <c r="J127" s="102"/>
      <c r="K127" s="102"/>
      <c r="L127" s="246"/>
      <c r="M127" s="246"/>
      <c r="N127" s="246"/>
      <c r="O127" s="102"/>
      <c r="P127" s="102" t="str">
        <f t="shared" si="44"/>
        <v/>
      </c>
      <c r="Q127" s="102"/>
      <c r="R127" s="100"/>
      <c r="S127" s="100"/>
      <c r="T127" s="106" t="str">
        <f t="shared" si="10"/>
        <v/>
      </c>
      <c r="U127" s="108"/>
    </row>
    <row r="128" spans="2:21" ht="19.5" customHeight="1">
      <c r="B128" s="108" t="str">
        <f t="shared" si="36"/>
        <v/>
      </c>
      <c r="C128" s="99"/>
      <c r="D128" s="100" t="str">
        <f t="shared" si="55"/>
        <v/>
      </c>
      <c r="E128" s="100"/>
      <c r="F128" s="102"/>
      <c r="G128" s="102" t="str">
        <f t="shared" si="38"/>
        <v/>
      </c>
      <c r="H128" s="102"/>
      <c r="I128" s="102"/>
      <c r="J128" s="102"/>
      <c r="K128" s="102"/>
      <c r="L128" s="246"/>
      <c r="M128" s="246"/>
      <c r="N128" s="246"/>
      <c r="O128" s="102"/>
      <c r="P128" s="102" t="str">
        <f t="shared" si="44"/>
        <v/>
      </c>
      <c r="Q128" s="102"/>
      <c r="R128" s="100"/>
      <c r="S128" s="100"/>
      <c r="T128" s="106" t="str">
        <f t="shared" si="10"/>
        <v/>
      </c>
      <c r="U128" s="108"/>
    </row>
    <row r="129" spans="2:21" ht="19.5" customHeight="1">
      <c r="B129" s="108" t="str">
        <f t="shared" si="36"/>
        <v/>
      </c>
      <c r="C129" s="99"/>
      <c r="D129" s="100" t="str">
        <f t="shared" si="55"/>
        <v/>
      </c>
      <c r="E129" s="100"/>
      <c r="F129" s="102"/>
      <c r="G129" s="102" t="str">
        <f t="shared" si="38"/>
        <v/>
      </c>
      <c r="H129" s="102"/>
      <c r="I129" s="102"/>
      <c r="J129" s="102"/>
      <c r="K129" s="102"/>
      <c r="L129" s="246"/>
      <c r="M129" s="246"/>
      <c r="N129" s="246"/>
      <c r="O129" s="102"/>
      <c r="P129" s="102" t="str">
        <f t="shared" si="44"/>
        <v/>
      </c>
      <c r="Q129" s="102"/>
      <c r="R129" s="100"/>
      <c r="S129" s="100"/>
      <c r="T129" s="106" t="str">
        <f t="shared" si="10"/>
        <v/>
      </c>
      <c r="U129" s="108"/>
    </row>
    <row r="130" spans="2:21" ht="19.5" customHeight="1">
      <c r="B130" s="108" t="str">
        <f t="shared" si="36"/>
        <v/>
      </c>
      <c r="C130" s="99"/>
      <c r="D130" s="100" t="str">
        <f t="shared" si="55"/>
        <v/>
      </c>
      <c r="E130" s="100"/>
      <c r="F130" s="102"/>
      <c r="G130" s="102" t="str">
        <f t="shared" si="38"/>
        <v/>
      </c>
      <c r="H130" s="102"/>
      <c r="I130" s="102"/>
      <c r="J130" s="102"/>
      <c r="K130" s="102"/>
      <c r="L130" s="246"/>
      <c r="M130" s="246"/>
      <c r="N130" s="246"/>
      <c r="O130" s="102"/>
      <c r="P130" s="102" t="str">
        <f t="shared" si="44"/>
        <v/>
      </c>
      <c r="Q130" s="102"/>
      <c r="R130" s="100"/>
      <c r="S130" s="100"/>
      <c r="T130" s="106" t="str">
        <f t="shared" si="10"/>
        <v/>
      </c>
      <c r="U130" s="108"/>
    </row>
    <row r="131" spans="2:21" ht="19.5" customHeight="1">
      <c r="B131" s="108" t="str">
        <f t="shared" si="36"/>
        <v/>
      </c>
      <c r="C131" s="99"/>
      <c r="D131" s="100" t="str">
        <f t="shared" si="55"/>
        <v/>
      </c>
      <c r="E131" s="100"/>
      <c r="F131" s="102"/>
      <c r="G131" s="102" t="str">
        <f t="shared" si="38"/>
        <v/>
      </c>
      <c r="H131" s="102"/>
      <c r="I131" s="102"/>
      <c r="J131" s="102"/>
      <c r="K131" s="102"/>
      <c r="L131" s="246"/>
      <c r="M131" s="246"/>
      <c r="N131" s="246"/>
      <c r="O131" s="102"/>
      <c r="P131" s="102" t="str">
        <f t="shared" si="44"/>
        <v/>
      </c>
      <c r="Q131" s="102"/>
      <c r="R131" s="100"/>
      <c r="S131" s="100"/>
      <c r="T131" s="106" t="str">
        <f t="shared" si="10"/>
        <v/>
      </c>
      <c r="U131" s="108"/>
    </row>
    <row r="132" spans="2:21" ht="19.5" customHeight="1">
      <c r="B132" s="108" t="str">
        <f t="shared" si="36"/>
        <v/>
      </c>
      <c r="C132" s="99"/>
      <c r="D132" s="100" t="str">
        <f t="shared" si="55"/>
        <v/>
      </c>
      <c r="E132" s="100"/>
      <c r="F132" s="102"/>
      <c r="G132" s="102" t="str">
        <f t="shared" si="38"/>
        <v/>
      </c>
      <c r="H132" s="102"/>
      <c r="I132" s="102"/>
      <c r="J132" s="102"/>
      <c r="K132" s="102"/>
      <c r="L132" s="246"/>
      <c r="M132" s="246"/>
      <c r="N132" s="246"/>
      <c r="O132" s="102"/>
      <c r="P132" s="102" t="str">
        <f t="shared" si="44"/>
        <v/>
      </c>
      <c r="Q132" s="102"/>
      <c r="R132" s="100"/>
      <c r="S132" s="100"/>
      <c r="T132" s="106" t="str">
        <f t="shared" si="10"/>
        <v/>
      </c>
      <c r="U132" s="108"/>
    </row>
    <row r="133" spans="2:21" ht="19.5" customHeight="1">
      <c r="B133" s="108" t="str">
        <f t="shared" si="36"/>
        <v/>
      </c>
      <c r="C133" s="99"/>
      <c r="D133" s="100" t="str">
        <f t="shared" si="55"/>
        <v/>
      </c>
      <c r="E133" s="100"/>
      <c r="F133" s="102"/>
      <c r="G133" s="102" t="str">
        <f t="shared" si="38"/>
        <v/>
      </c>
      <c r="H133" s="102"/>
      <c r="I133" s="102"/>
      <c r="J133" s="102"/>
      <c r="K133" s="102"/>
      <c r="L133" s="246"/>
      <c r="M133" s="246"/>
      <c r="N133" s="246"/>
      <c r="O133" s="102"/>
      <c r="P133" s="102" t="str">
        <f t="shared" si="44"/>
        <v/>
      </c>
      <c r="Q133" s="102"/>
      <c r="R133" s="100"/>
      <c r="S133" s="100"/>
      <c r="T133" s="106" t="str">
        <f t="shared" si="10"/>
        <v/>
      </c>
      <c r="U133" s="108"/>
    </row>
    <row r="134" spans="2:21" ht="19.5" customHeight="1">
      <c r="B134" s="108" t="str">
        <f t="shared" si="36"/>
        <v/>
      </c>
      <c r="C134" s="99"/>
      <c r="D134" s="100" t="str">
        <f t="shared" si="55"/>
        <v/>
      </c>
      <c r="E134" s="100"/>
      <c r="F134" s="102"/>
      <c r="G134" s="102" t="str">
        <f t="shared" si="38"/>
        <v/>
      </c>
      <c r="H134" s="102"/>
      <c r="I134" s="102"/>
      <c r="J134" s="102"/>
      <c r="K134" s="102"/>
      <c r="L134" s="246"/>
      <c r="M134" s="246"/>
      <c r="N134" s="246"/>
      <c r="O134" s="102"/>
      <c r="P134" s="102" t="str">
        <f t="shared" si="44"/>
        <v/>
      </c>
      <c r="Q134" s="102"/>
      <c r="R134" s="100"/>
      <c r="S134" s="100"/>
      <c r="T134" s="106" t="str">
        <f t="shared" si="10"/>
        <v/>
      </c>
      <c r="U134" s="108"/>
    </row>
    <row r="135" spans="2:21" ht="19.5" customHeight="1">
      <c r="B135" s="108" t="str">
        <f t="shared" si="36"/>
        <v/>
      </c>
      <c r="C135" s="99"/>
      <c r="D135" s="100" t="str">
        <f t="shared" si="55"/>
        <v/>
      </c>
      <c r="E135" s="100"/>
      <c r="F135" s="102"/>
      <c r="G135" s="102" t="str">
        <f t="shared" si="38"/>
        <v/>
      </c>
      <c r="H135" s="102"/>
      <c r="I135" s="102"/>
      <c r="J135" s="102"/>
      <c r="K135" s="102"/>
      <c r="L135" s="246"/>
      <c r="M135" s="246"/>
      <c r="N135" s="246"/>
      <c r="O135" s="102"/>
      <c r="P135" s="102" t="str">
        <f t="shared" si="44"/>
        <v/>
      </c>
      <c r="Q135" s="102"/>
      <c r="R135" s="100"/>
      <c r="S135" s="100"/>
      <c r="T135" s="106" t="str">
        <f t="shared" si="10"/>
        <v/>
      </c>
      <c r="U135" s="108"/>
    </row>
    <row r="136" spans="2:21" ht="19.5" customHeight="1">
      <c r="B136" s="108" t="str">
        <f t="shared" si="36"/>
        <v/>
      </c>
      <c r="C136" s="99"/>
      <c r="D136" s="100" t="str">
        <f t="shared" si="55"/>
        <v/>
      </c>
      <c r="E136" s="100"/>
      <c r="F136" s="102"/>
      <c r="G136" s="102" t="str">
        <f t="shared" si="38"/>
        <v/>
      </c>
      <c r="H136" s="102"/>
      <c r="I136" s="102"/>
      <c r="J136" s="102"/>
      <c r="K136" s="102"/>
      <c r="L136" s="246"/>
      <c r="M136" s="246"/>
      <c r="N136" s="246"/>
      <c r="O136" s="102"/>
      <c r="P136" s="102" t="str">
        <f t="shared" si="44"/>
        <v/>
      </c>
      <c r="Q136" s="102"/>
      <c r="R136" s="100"/>
      <c r="S136" s="100"/>
      <c r="T136" s="106" t="str">
        <f t="shared" si="10"/>
        <v/>
      </c>
      <c r="U136" s="108"/>
    </row>
    <row r="137" spans="2:21" ht="19.5" customHeight="1">
      <c r="B137" s="108" t="str">
        <f t="shared" si="36"/>
        <v/>
      </c>
      <c r="C137" s="99"/>
      <c r="D137" s="100" t="str">
        <f t="shared" ref="D137:D168" si="56">IF($C137="","",VLOOKUP($C137,vvt,2,0))</f>
        <v/>
      </c>
      <c r="E137" s="100"/>
      <c r="F137" s="102"/>
      <c r="G137" s="102" t="str">
        <f t="shared" si="38"/>
        <v/>
      </c>
      <c r="H137" s="102"/>
      <c r="I137" s="102"/>
      <c r="J137" s="102"/>
      <c r="K137" s="102"/>
      <c r="L137" s="246"/>
      <c r="M137" s="246"/>
      <c r="N137" s="246"/>
      <c r="O137" s="102"/>
      <c r="P137" s="102" t="str">
        <f t="shared" si="44"/>
        <v/>
      </c>
      <c r="Q137" s="102"/>
      <c r="R137" s="100"/>
      <c r="S137" s="100"/>
      <c r="T137" s="106" t="str">
        <f t="shared" si="10"/>
        <v/>
      </c>
      <c r="U137" s="108"/>
    </row>
    <row r="138" spans="2:21" ht="19.5" customHeight="1">
      <c r="B138" s="108" t="str">
        <f t="shared" ref="B138:B169" si="57">IF(D138="","",A138&amp;C138)</f>
        <v/>
      </c>
      <c r="C138" s="99"/>
      <c r="D138" s="100" t="str">
        <f t="shared" si="56"/>
        <v/>
      </c>
      <c r="E138" s="100"/>
      <c r="F138" s="102"/>
      <c r="G138" s="102" t="str">
        <f t="shared" ref="G138:G168" si="58">IF(F138="","",H138/F138)</f>
        <v/>
      </c>
      <c r="H138" s="102"/>
      <c r="I138" s="102"/>
      <c r="J138" s="102"/>
      <c r="K138" s="102"/>
      <c r="L138" s="246"/>
      <c r="M138" s="246"/>
      <c r="N138" s="246"/>
      <c r="O138" s="102"/>
      <c r="P138" s="102" t="str">
        <f t="shared" ref="P138:P168" si="59">IF(SUM(F138:K138)=0,"",Q138/O138)</f>
        <v/>
      </c>
      <c r="Q138" s="102"/>
      <c r="R138" s="100"/>
      <c r="S138" s="100"/>
      <c r="T138" s="106" t="str">
        <f t="shared" si="10"/>
        <v/>
      </c>
      <c r="U138" s="108"/>
    </row>
    <row r="139" spans="2:21" ht="19.5" customHeight="1">
      <c r="B139" s="108" t="str">
        <f t="shared" si="57"/>
        <v/>
      </c>
      <c r="C139" s="99"/>
      <c r="D139" s="100" t="str">
        <f t="shared" si="56"/>
        <v/>
      </c>
      <c r="E139" s="100"/>
      <c r="F139" s="102"/>
      <c r="G139" s="102" t="str">
        <f t="shared" si="58"/>
        <v/>
      </c>
      <c r="H139" s="102"/>
      <c r="I139" s="102"/>
      <c r="J139" s="102"/>
      <c r="K139" s="102"/>
      <c r="L139" s="246"/>
      <c r="M139" s="246"/>
      <c r="N139" s="246"/>
      <c r="O139" s="102"/>
      <c r="P139" s="102" t="str">
        <f t="shared" si="59"/>
        <v/>
      </c>
      <c r="Q139" s="102"/>
      <c r="R139" s="100"/>
      <c r="S139" s="100"/>
      <c r="T139" s="106" t="str">
        <f t="shared" si="10"/>
        <v/>
      </c>
      <c r="U139" s="108"/>
    </row>
    <row r="140" spans="2:21" ht="19.5" customHeight="1">
      <c r="B140" s="108" t="str">
        <f t="shared" si="57"/>
        <v/>
      </c>
      <c r="C140" s="99"/>
      <c r="D140" s="100" t="str">
        <f t="shared" si="56"/>
        <v/>
      </c>
      <c r="E140" s="100"/>
      <c r="F140" s="102"/>
      <c r="G140" s="102" t="str">
        <f t="shared" si="58"/>
        <v/>
      </c>
      <c r="H140" s="102"/>
      <c r="I140" s="102"/>
      <c r="J140" s="102"/>
      <c r="K140" s="102"/>
      <c r="L140" s="246"/>
      <c r="M140" s="246"/>
      <c r="N140" s="246"/>
      <c r="O140" s="102"/>
      <c r="P140" s="102" t="str">
        <f t="shared" si="59"/>
        <v/>
      </c>
      <c r="Q140" s="102"/>
      <c r="R140" s="100"/>
      <c r="S140" s="100"/>
      <c r="T140" s="106" t="str">
        <f t="shared" si="10"/>
        <v/>
      </c>
      <c r="U140" s="108"/>
    </row>
    <row r="141" spans="2:21" ht="19.5" customHeight="1">
      <c r="B141" s="108" t="str">
        <f t="shared" si="57"/>
        <v/>
      </c>
      <c r="C141" s="99"/>
      <c r="D141" s="100" t="str">
        <f t="shared" si="56"/>
        <v/>
      </c>
      <c r="E141" s="100"/>
      <c r="F141" s="102"/>
      <c r="G141" s="102" t="str">
        <f t="shared" si="58"/>
        <v/>
      </c>
      <c r="H141" s="102"/>
      <c r="I141" s="102"/>
      <c r="J141" s="102"/>
      <c r="K141" s="102"/>
      <c r="L141" s="246"/>
      <c r="M141" s="246"/>
      <c r="N141" s="246"/>
      <c r="O141" s="102"/>
      <c r="P141" s="102" t="str">
        <f t="shared" si="59"/>
        <v/>
      </c>
      <c r="Q141" s="102"/>
      <c r="R141" s="100"/>
      <c r="S141" s="100"/>
      <c r="T141" s="106" t="str">
        <f t="shared" si="10"/>
        <v/>
      </c>
      <c r="U141" s="108"/>
    </row>
    <row r="142" spans="2:21" ht="19.5" customHeight="1">
      <c r="B142" s="108" t="str">
        <f t="shared" si="57"/>
        <v/>
      </c>
      <c r="C142" s="99"/>
      <c r="D142" s="100" t="str">
        <f t="shared" si="56"/>
        <v/>
      </c>
      <c r="E142" s="100"/>
      <c r="F142" s="102"/>
      <c r="G142" s="102" t="str">
        <f t="shared" si="58"/>
        <v/>
      </c>
      <c r="H142" s="102"/>
      <c r="I142" s="102"/>
      <c r="J142" s="102"/>
      <c r="K142" s="102"/>
      <c r="L142" s="246"/>
      <c r="M142" s="246"/>
      <c r="N142" s="246"/>
      <c r="O142" s="102"/>
      <c r="P142" s="102" t="str">
        <f t="shared" si="59"/>
        <v/>
      </c>
      <c r="Q142" s="102"/>
      <c r="R142" s="100"/>
      <c r="S142" s="100"/>
      <c r="T142" s="106" t="str">
        <f t="shared" si="10"/>
        <v/>
      </c>
      <c r="U142" s="108"/>
    </row>
    <row r="143" spans="2:21" ht="19.5" customHeight="1">
      <c r="B143" s="108" t="str">
        <f t="shared" si="57"/>
        <v/>
      </c>
      <c r="C143" s="99"/>
      <c r="D143" s="100" t="str">
        <f t="shared" si="56"/>
        <v/>
      </c>
      <c r="E143" s="100"/>
      <c r="F143" s="102"/>
      <c r="G143" s="102" t="str">
        <f t="shared" si="58"/>
        <v/>
      </c>
      <c r="H143" s="102"/>
      <c r="I143" s="102"/>
      <c r="J143" s="102"/>
      <c r="K143" s="102"/>
      <c r="L143" s="246"/>
      <c r="M143" s="246"/>
      <c r="N143" s="246"/>
      <c r="O143" s="102"/>
      <c r="P143" s="102" t="str">
        <f t="shared" si="59"/>
        <v/>
      </c>
      <c r="Q143" s="102"/>
      <c r="R143" s="100"/>
      <c r="S143" s="100"/>
      <c r="T143" s="106" t="str">
        <f t="shared" si="10"/>
        <v/>
      </c>
      <c r="U143" s="108"/>
    </row>
    <row r="144" spans="2:21" ht="19.5" customHeight="1">
      <c r="B144" s="108" t="str">
        <f t="shared" si="57"/>
        <v/>
      </c>
      <c r="C144" s="99"/>
      <c r="D144" s="100" t="str">
        <f t="shared" si="56"/>
        <v/>
      </c>
      <c r="E144" s="100"/>
      <c r="F144" s="102"/>
      <c r="G144" s="102" t="str">
        <f t="shared" si="58"/>
        <v/>
      </c>
      <c r="H144" s="102"/>
      <c r="I144" s="102"/>
      <c r="J144" s="102"/>
      <c r="K144" s="102"/>
      <c r="L144" s="246"/>
      <c r="M144" s="246"/>
      <c r="N144" s="246"/>
      <c r="O144" s="102"/>
      <c r="P144" s="102" t="str">
        <f t="shared" si="59"/>
        <v/>
      </c>
      <c r="Q144" s="102"/>
      <c r="R144" s="100"/>
      <c r="S144" s="100"/>
      <c r="T144" s="106" t="str">
        <f t="shared" si="10"/>
        <v/>
      </c>
      <c r="U144" s="108"/>
    </row>
    <row r="145" spans="2:21" ht="19.5" customHeight="1">
      <c r="B145" s="108" t="str">
        <f t="shared" si="57"/>
        <v/>
      </c>
      <c r="C145" s="99"/>
      <c r="D145" s="100" t="str">
        <f t="shared" si="56"/>
        <v/>
      </c>
      <c r="E145" s="100"/>
      <c r="F145" s="102"/>
      <c r="G145" s="102" t="str">
        <f t="shared" si="58"/>
        <v/>
      </c>
      <c r="H145" s="102"/>
      <c r="I145" s="102"/>
      <c r="J145" s="102"/>
      <c r="K145" s="102"/>
      <c r="L145" s="246"/>
      <c r="M145" s="246"/>
      <c r="N145" s="246"/>
      <c r="O145" s="102"/>
      <c r="P145" s="102" t="str">
        <f t="shared" si="59"/>
        <v/>
      </c>
      <c r="Q145" s="102"/>
      <c r="R145" s="100"/>
      <c r="S145" s="100"/>
      <c r="T145" s="106" t="str">
        <f t="shared" si="10"/>
        <v/>
      </c>
      <c r="U145" s="108"/>
    </row>
    <row r="146" spans="2:21" ht="19.5" customHeight="1">
      <c r="B146" s="108" t="str">
        <f t="shared" si="57"/>
        <v/>
      </c>
      <c r="C146" s="99"/>
      <c r="D146" s="100" t="str">
        <f t="shared" si="56"/>
        <v/>
      </c>
      <c r="E146" s="100"/>
      <c r="F146" s="102"/>
      <c r="G146" s="102" t="str">
        <f t="shared" si="58"/>
        <v/>
      </c>
      <c r="H146" s="102"/>
      <c r="I146" s="102"/>
      <c r="J146" s="102"/>
      <c r="K146" s="102"/>
      <c r="L146" s="246"/>
      <c r="M146" s="246"/>
      <c r="N146" s="246"/>
      <c r="O146" s="102"/>
      <c r="P146" s="102" t="str">
        <f t="shared" si="59"/>
        <v/>
      </c>
      <c r="Q146" s="102"/>
      <c r="R146" s="100"/>
      <c r="S146" s="100"/>
      <c r="T146" s="106" t="str">
        <f t="shared" si="10"/>
        <v/>
      </c>
      <c r="U146" s="108"/>
    </row>
    <row r="147" spans="2:21" ht="19.5" customHeight="1">
      <c r="B147" s="108" t="str">
        <f t="shared" si="57"/>
        <v/>
      </c>
      <c r="C147" s="99"/>
      <c r="D147" s="100" t="str">
        <f t="shared" si="56"/>
        <v/>
      </c>
      <c r="E147" s="100"/>
      <c r="F147" s="102"/>
      <c r="G147" s="102" t="str">
        <f t="shared" si="58"/>
        <v/>
      </c>
      <c r="H147" s="102"/>
      <c r="I147" s="102"/>
      <c r="J147" s="102"/>
      <c r="K147" s="102"/>
      <c r="L147" s="246"/>
      <c r="M147" s="246"/>
      <c r="N147" s="246"/>
      <c r="O147" s="102"/>
      <c r="P147" s="102" t="str">
        <f t="shared" si="59"/>
        <v/>
      </c>
      <c r="Q147" s="102"/>
      <c r="R147" s="100"/>
      <c r="S147" s="100"/>
      <c r="T147" s="106" t="str">
        <f t="shared" si="10"/>
        <v/>
      </c>
      <c r="U147" s="108"/>
    </row>
    <row r="148" spans="2:21" ht="19.5" customHeight="1">
      <c r="B148" s="108" t="str">
        <f t="shared" si="57"/>
        <v/>
      </c>
      <c r="C148" s="99"/>
      <c r="D148" s="100" t="str">
        <f t="shared" si="56"/>
        <v/>
      </c>
      <c r="E148" s="100"/>
      <c r="F148" s="102"/>
      <c r="G148" s="102" t="str">
        <f t="shared" si="58"/>
        <v/>
      </c>
      <c r="H148" s="102"/>
      <c r="I148" s="102"/>
      <c r="J148" s="102"/>
      <c r="K148" s="102"/>
      <c r="L148" s="246"/>
      <c r="M148" s="246"/>
      <c r="N148" s="246"/>
      <c r="O148" s="102"/>
      <c r="P148" s="102" t="str">
        <f t="shared" si="59"/>
        <v/>
      </c>
      <c r="Q148" s="102"/>
      <c r="R148" s="100"/>
      <c r="S148" s="100"/>
      <c r="T148" s="106" t="str">
        <f t="shared" si="10"/>
        <v/>
      </c>
      <c r="U148" s="108"/>
    </row>
    <row r="149" spans="2:21" ht="19.5" customHeight="1">
      <c r="B149" s="108" t="str">
        <f t="shared" si="57"/>
        <v/>
      </c>
      <c r="C149" s="99"/>
      <c r="D149" s="100" t="str">
        <f t="shared" si="56"/>
        <v/>
      </c>
      <c r="E149" s="100"/>
      <c r="F149" s="102"/>
      <c r="G149" s="102" t="str">
        <f t="shared" si="58"/>
        <v/>
      </c>
      <c r="H149" s="102"/>
      <c r="I149" s="102"/>
      <c r="J149" s="102"/>
      <c r="K149" s="102"/>
      <c r="L149" s="246"/>
      <c r="M149" s="246"/>
      <c r="N149" s="246"/>
      <c r="O149" s="102"/>
      <c r="P149" s="102" t="str">
        <f t="shared" si="59"/>
        <v/>
      </c>
      <c r="Q149" s="102"/>
      <c r="R149" s="100"/>
      <c r="S149" s="100"/>
      <c r="T149" s="106" t="str">
        <f t="shared" si="10"/>
        <v/>
      </c>
      <c r="U149" s="108"/>
    </row>
    <row r="150" spans="2:21" ht="19.5" customHeight="1">
      <c r="B150" s="108" t="str">
        <f t="shared" si="57"/>
        <v/>
      </c>
      <c r="C150" s="99"/>
      <c r="D150" s="100" t="str">
        <f t="shared" si="56"/>
        <v/>
      </c>
      <c r="E150" s="100"/>
      <c r="F150" s="102"/>
      <c r="G150" s="102" t="str">
        <f t="shared" si="58"/>
        <v/>
      </c>
      <c r="H150" s="102"/>
      <c r="I150" s="102"/>
      <c r="J150" s="102"/>
      <c r="K150" s="102"/>
      <c r="L150" s="246"/>
      <c r="M150" s="246"/>
      <c r="N150" s="246"/>
      <c r="O150" s="102"/>
      <c r="P150" s="102" t="str">
        <f t="shared" si="59"/>
        <v/>
      </c>
      <c r="Q150" s="102"/>
      <c r="R150" s="100"/>
      <c r="S150" s="100"/>
      <c r="T150" s="106" t="str">
        <f t="shared" si="10"/>
        <v/>
      </c>
      <c r="U150" s="108"/>
    </row>
    <row r="151" spans="2:21" ht="19.5" customHeight="1">
      <c r="B151" s="108" t="str">
        <f t="shared" si="57"/>
        <v/>
      </c>
      <c r="C151" s="99"/>
      <c r="D151" s="100" t="str">
        <f t="shared" si="56"/>
        <v/>
      </c>
      <c r="E151" s="100"/>
      <c r="F151" s="102"/>
      <c r="G151" s="102" t="str">
        <f t="shared" si="58"/>
        <v/>
      </c>
      <c r="H151" s="102"/>
      <c r="I151" s="102"/>
      <c r="J151" s="102"/>
      <c r="K151" s="102"/>
      <c r="L151" s="246"/>
      <c r="M151" s="246"/>
      <c r="N151" s="246"/>
      <c r="O151" s="102"/>
      <c r="P151" s="102" t="str">
        <f t="shared" si="59"/>
        <v/>
      </c>
      <c r="Q151" s="102"/>
      <c r="R151" s="100"/>
      <c r="S151" s="100"/>
      <c r="T151" s="106" t="str">
        <f t="shared" si="10"/>
        <v/>
      </c>
      <c r="U151" s="108"/>
    </row>
    <row r="152" spans="2:21" ht="19.5" customHeight="1">
      <c r="B152" s="108" t="str">
        <f t="shared" si="57"/>
        <v/>
      </c>
      <c r="C152" s="99"/>
      <c r="D152" s="100" t="str">
        <f t="shared" si="56"/>
        <v/>
      </c>
      <c r="E152" s="100"/>
      <c r="F152" s="102"/>
      <c r="G152" s="102" t="str">
        <f t="shared" si="58"/>
        <v/>
      </c>
      <c r="H152" s="102"/>
      <c r="I152" s="102"/>
      <c r="J152" s="102"/>
      <c r="K152" s="102"/>
      <c r="L152" s="246"/>
      <c r="M152" s="246"/>
      <c r="N152" s="246"/>
      <c r="O152" s="102"/>
      <c r="P152" s="102" t="str">
        <f t="shared" si="59"/>
        <v/>
      </c>
      <c r="Q152" s="102"/>
      <c r="R152" s="100"/>
      <c r="S152" s="100"/>
      <c r="T152" s="106" t="str">
        <f t="shared" si="10"/>
        <v/>
      </c>
      <c r="U152" s="108"/>
    </row>
    <row r="153" spans="2:21" ht="19.5" customHeight="1">
      <c r="B153" s="108" t="str">
        <f t="shared" si="57"/>
        <v/>
      </c>
      <c r="C153" s="99"/>
      <c r="D153" s="100" t="str">
        <f t="shared" si="56"/>
        <v/>
      </c>
      <c r="E153" s="100"/>
      <c r="F153" s="102"/>
      <c r="G153" s="102" t="str">
        <f t="shared" si="58"/>
        <v/>
      </c>
      <c r="H153" s="102"/>
      <c r="I153" s="102"/>
      <c r="J153" s="102"/>
      <c r="K153" s="102"/>
      <c r="L153" s="246"/>
      <c r="M153" s="246"/>
      <c r="N153" s="246"/>
      <c r="O153" s="102"/>
      <c r="P153" s="102" t="str">
        <f t="shared" si="59"/>
        <v/>
      </c>
      <c r="Q153" s="102"/>
      <c r="R153" s="100"/>
      <c r="S153" s="100"/>
      <c r="T153" s="106" t="str">
        <f t="shared" si="10"/>
        <v/>
      </c>
      <c r="U153" s="108"/>
    </row>
    <row r="154" spans="2:21" ht="19.5" customHeight="1">
      <c r="B154" s="108" t="str">
        <f t="shared" si="57"/>
        <v/>
      </c>
      <c r="C154" s="99"/>
      <c r="D154" s="100" t="str">
        <f t="shared" si="56"/>
        <v/>
      </c>
      <c r="E154" s="100"/>
      <c r="F154" s="102"/>
      <c r="G154" s="102" t="str">
        <f t="shared" si="58"/>
        <v/>
      </c>
      <c r="H154" s="102"/>
      <c r="I154" s="102"/>
      <c r="J154" s="102"/>
      <c r="K154" s="102"/>
      <c r="L154" s="246"/>
      <c r="M154" s="246"/>
      <c r="N154" s="246"/>
      <c r="O154" s="102"/>
      <c r="P154" s="102" t="str">
        <f t="shared" si="59"/>
        <v/>
      </c>
      <c r="Q154" s="102"/>
      <c r="R154" s="100"/>
      <c r="S154" s="100"/>
      <c r="T154" s="106" t="str">
        <f t="shared" si="10"/>
        <v/>
      </c>
      <c r="U154" s="108"/>
    </row>
    <row r="155" spans="2:21" ht="19.5" customHeight="1">
      <c r="B155" s="108" t="str">
        <f t="shared" si="57"/>
        <v/>
      </c>
      <c r="C155" s="99"/>
      <c r="D155" s="100" t="str">
        <f t="shared" si="56"/>
        <v/>
      </c>
      <c r="E155" s="100"/>
      <c r="F155" s="102"/>
      <c r="G155" s="102" t="str">
        <f t="shared" si="58"/>
        <v/>
      </c>
      <c r="H155" s="102"/>
      <c r="I155" s="102"/>
      <c r="J155" s="102"/>
      <c r="K155" s="102"/>
      <c r="L155" s="246"/>
      <c r="M155" s="246"/>
      <c r="N155" s="246"/>
      <c r="O155" s="102"/>
      <c r="P155" s="102" t="str">
        <f t="shared" si="59"/>
        <v/>
      </c>
      <c r="Q155" s="102"/>
      <c r="R155" s="100"/>
      <c r="S155" s="100"/>
      <c r="T155" s="106" t="str">
        <f t="shared" si="10"/>
        <v/>
      </c>
      <c r="U155" s="108"/>
    </row>
    <row r="156" spans="2:21" ht="19.5" customHeight="1">
      <c r="B156" s="108" t="str">
        <f t="shared" si="57"/>
        <v/>
      </c>
      <c r="C156" s="99"/>
      <c r="D156" s="100" t="str">
        <f t="shared" si="56"/>
        <v/>
      </c>
      <c r="E156" s="100"/>
      <c r="F156" s="102"/>
      <c r="G156" s="102" t="str">
        <f t="shared" si="58"/>
        <v/>
      </c>
      <c r="H156" s="102"/>
      <c r="I156" s="102"/>
      <c r="J156" s="102"/>
      <c r="K156" s="102"/>
      <c r="L156" s="246"/>
      <c r="M156" s="246"/>
      <c r="N156" s="246"/>
      <c r="O156" s="102"/>
      <c r="P156" s="102" t="str">
        <f t="shared" si="59"/>
        <v/>
      </c>
      <c r="Q156" s="102"/>
      <c r="R156" s="100"/>
      <c r="S156" s="100"/>
      <c r="T156" s="106" t="str">
        <f t="shared" si="10"/>
        <v/>
      </c>
      <c r="U156" s="108"/>
    </row>
    <row r="157" spans="2:21" ht="19.5" customHeight="1">
      <c r="B157" s="108" t="str">
        <f t="shared" si="57"/>
        <v/>
      </c>
      <c r="C157" s="99"/>
      <c r="D157" s="100" t="str">
        <f t="shared" si="56"/>
        <v/>
      </c>
      <c r="E157" s="100"/>
      <c r="F157" s="102"/>
      <c r="G157" s="102" t="str">
        <f t="shared" si="58"/>
        <v/>
      </c>
      <c r="H157" s="102"/>
      <c r="I157" s="102"/>
      <c r="J157" s="102"/>
      <c r="K157" s="102"/>
      <c r="L157" s="246"/>
      <c r="M157" s="246"/>
      <c r="N157" s="246"/>
      <c r="O157" s="102"/>
      <c r="P157" s="102" t="str">
        <f t="shared" si="59"/>
        <v/>
      </c>
      <c r="Q157" s="102"/>
      <c r="R157" s="100"/>
      <c r="S157" s="100"/>
      <c r="T157" s="106" t="str">
        <f t="shared" si="10"/>
        <v/>
      </c>
      <c r="U157" s="108"/>
    </row>
    <row r="158" spans="2:21" ht="19.5" customHeight="1">
      <c r="B158" s="108" t="str">
        <f t="shared" si="57"/>
        <v/>
      </c>
      <c r="C158" s="99"/>
      <c r="D158" s="100" t="str">
        <f t="shared" si="56"/>
        <v/>
      </c>
      <c r="E158" s="100"/>
      <c r="F158" s="102"/>
      <c r="G158" s="102" t="str">
        <f t="shared" si="58"/>
        <v/>
      </c>
      <c r="H158" s="102"/>
      <c r="I158" s="102"/>
      <c r="J158" s="102"/>
      <c r="K158" s="102"/>
      <c r="L158" s="246"/>
      <c r="M158" s="246"/>
      <c r="N158" s="246"/>
      <c r="O158" s="102"/>
      <c r="P158" s="102" t="str">
        <f t="shared" si="59"/>
        <v/>
      </c>
      <c r="Q158" s="102"/>
      <c r="R158" s="100"/>
      <c r="S158" s="100"/>
      <c r="T158" s="106" t="str">
        <f t="shared" si="10"/>
        <v/>
      </c>
      <c r="U158" s="108"/>
    </row>
    <row r="159" spans="2:21" ht="19.5" customHeight="1">
      <c r="B159" s="108" t="str">
        <f t="shared" si="57"/>
        <v/>
      </c>
      <c r="C159" s="99"/>
      <c r="D159" s="100" t="str">
        <f t="shared" si="56"/>
        <v/>
      </c>
      <c r="E159" s="100"/>
      <c r="F159" s="102"/>
      <c r="G159" s="102" t="str">
        <f t="shared" si="58"/>
        <v/>
      </c>
      <c r="H159" s="102"/>
      <c r="I159" s="102"/>
      <c r="J159" s="102"/>
      <c r="K159" s="102"/>
      <c r="L159" s="246"/>
      <c r="M159" s="246"/>
      <c r="N159" s="246"/>
      <c r="O159" s="102"/>
      <c r="P159" s="102" t="str">
        <f t="shared" si="59"/>
        <v/>
      </c>
      <c r="Q159" s="102"/>
      <c r="R159" s="100"/>
      <c r="S159" s="100"/>
      <c r="T159" s="106" t="str">
        <f t="shared" si="10"/>
        <v/>
      </c>
      <c r="U159" s="108"/>
    </row>
    <row r="160" spans="2:21" ht="19.5" customHeight="1">
      <c r="B160" s="108" t="str">
        <f t="shared" si="57"/>
        <v/>
      </c>
      <c r="C160" s="99"/>
      <c r="D160" s="100" t="str">
        <f t="shared" si="56"/>
        <v/>
      </c>
      <c r="E160" s="100"/>
      <c r="F160" s="102"/>
      <c r="G160" s="102" t="str">
        <f t="shared" si="58"/>
        <v/>
      </c>
      <c r="H160" s="102"/>
      <c r="I160" s="102"/>
      <c r="J160" s="102"/>
      <c r="K160" s="102"/>
      <c r="L160" s="246"/>
      <c r="M160" s="246"/>
      <c r="N160" s="246"/>
      <c r="O160" s="102"/>
      <c r="P160" s="102" t="str">
        <f t="shared" si="59"/>
        <v/>
      </c>
      <c r="Q160" s="102"/>
      <c r="R160" s="100"/>
      <c r="S160" s="100"/>
      <c r="T160" s="106" t="str">
        <f t="shared" si="10"/>
        <v/>
      </c>
      <c r="U160" s="108"/>
    </row>
    <row r="161" spans="2:21" ht="19.5" customHeight="1">
      <c r="B161" s="108" t="str">
        <f t="shared" si="57"/>
        <v/>
      </c>
      <c r="C161" s="99"/>
      <c r="D161" s="100" t="str">
        <f t="shared" si="56"/>
        <v/>
      </c>
      <c r="E161" s="100"/>
      <c r="F161" s="102"/>
      <c r="G161" s="102" t="str">
        <f t="shared" si="58"/>
        <v/>
      </c>
      <c r="H161" s="102"/>
      <c r="I161" s="102"/>
      <c r="J161" s="102"/>
      <c r="K161" s="102"/>
      <c r="L161" s="246"/>
      <c r="M161" s="246"/>
      <c r="N161" s="246"/>
      <c r="O161" s="102"/>
      <c r="P161" s="102" t="str">
        <f t="shared" si="59"/>
        <v/>
      </c>
      <c r="Q161" s="102"/>
      <c r="R161" s="100"/>
      <c r="S161" s="100"/>
      <c r="T161" s="106" t="str">
        <f t="shared" si="10"/>
        <v/>
      </c>
      <c r="U161" s="108"/>
    </row>
    <row r="162" spans="2:21" ht="19.5" customHeight="1">
      <c r="B162" s="108" t="str">
        <f t="shared" si="57"/>
        <v/>
      </c>
      <c r="C162" s="99"/>
      <c r="D162" s="100" t="str">
        <f t="shared" si="56"/>
        <v/>
      </c>
      <c r="E162" s="100"/>
      <c r="F162" s="102"/>
      <c r="G162" s="102" t="str">
        <f t="shared" si="58"/>
        <v/>
      </c>
      <c r="H162" s="102"/>
      <c r="I162" s="102"/>
      <c r="J162" s="102"/>
      <c r="K162" s="102"/>
      <c r="L162" s="246"/>
      <c r="M162" s="246"/>
      <c r="N162" s="246"/>
      <c r="O162" s="102"/>
      <c r="P162" s="102" t="str">
        <f t="shared" si="59"/>
        <v/>
      </c>
      <c r="Q162" s="102"/>
      <c r="R162" s="100"/>
      <c r="S162" s="100"/>
      <c r="T162" s="106" t="str">
        <f t="shared" si="10"/>
        <v/>
      </c>
      <c r="U162" s="108"/>
    </row>
    <row r="163" spans="2:21" ht="19.5" customHeight="1">
      <c r="B163" s="108" t="str">
        <f t="shared" si="57"/>
        <v/>
      </c>
      <c r="C163" s="99"/>
      <c r="D163" s="100" t="str">
        <f t="shared" si="56"/>
        <v/>
      </c>
      <c r="E163" s="100"/>
      <c r="F163" s="102"/>
      <c r="G163" s="102" t="str">
        <f t="shared" si="58"/>
        <v/>
      </c>
      <c r="H163" s="102"/>
      <c r="I163" s="102"/>
      <c r="J163" s="102"/>
      <c r="K163" s="102"/>
      <c r="L163" s="246"/>
      <c r="M163" s="246"/>
      <c r="N163" s="246"/>
      <c r="O163" s="102"/>
      <c r="P163" s="102" t="str">
        <f t="shared" si="59"/>
        <v/>
      </c>
      <c r="Q163" s="102"/>
      <c r="R163" s="100"/>
      <c r="S163" s="100"/>
      <c r="T163" s="106" t="str">
        <f t="shared" si="10"/>
        <v/>
      </c>
      <c r="U163" s="108"/>
    </row>
    <row r="164" spans="2:21" ht="19.5" customHeight="1">
      <c r="B164" s="108" t="str">
        <f t="shared" si="57"/>
        <v/>
      </c>
      <c r="C164" s="99"/>
      <c r="D164" s="100" t="str">
        <f t="shared" si="56"/>
        <v/>
      </c>
      <c r="E164" s="100"/>
      <c r="F164" s="102"/>
      <c r="G164" s="102" t="str">
        <f t="shared" si="58"/>
        <v/>
      </c>
      <c r="H164" s="102"/>
      <c r="I164" s="102"/>
      <c r="J164" s="102"/>
      <c r="K164" s="102"/>
      <c r="L164" s="246"/>
      <c r="M164" s="246"/>
      <c r="N164" s="246"/>
      <c r="O164" s="102"/>
      <c r="P164" s="102" t="str">
        <f t="shared" si="59"/>
        <v/>
      </c>
      <c r="Q164" s="102"/>
      <c r="R164" s="100"/>
      <c r="S164" s="100"/>
      <c r="T164" s="106" t="str">
        <f t="shared" si="10"/>
        <v/>
      </c>
      <c r="U164" s="108"/>
    </row>
    <row r="165" spans="2:21" ht="19.5" customHeight="1">
      <c r="B165" s="108" t="str">
        <f t="shared" si="57"/>
        <v/>
      </c>
      <c r="C165" s="99"/>
      <c r="D165" s="100" t="str">
        <f t="shared" si="56"/>
        <v/>
      </c>
      <c r="E165" s="100"/>
      <c r="F165" s="102"/>
      <c r="G165" s="102" t="str">
        <f t="shared" si="58"/>
        <v/>
      </c>
      <c r="H165" s="102"/>
      <c r="I165" s="102"/>
      <c r="J165" s="102"/>
      <c r="K165" s="102"/>
      <c r="L165" s="246"/>
      <c r="M165" s="246"/>
      <c r="N165" s="246"/>
      <c r="O165" s="102"/>
      <c r="P165" s="102" t="str">
        <f t="shared" si="59"/>
        <v/>
      </c>
      <c r="Q165" s="102"/>
      <c r="R165" s="100"/>
      <c r="S165" s="100"/>
      <c r="T165" s="106" t="str">
        <f t="shared" si="10"/>
        <v/>
      </c>
      <c r="U165" s="108"/>
    </row>
    <row r="166" spans="2:21" ht="19.5" customHeight="1">
      <c r="B166" s="108" t="str">
        <f t="shared" si="57"/>
        <v/>
      </c>
      <c r="C166" s="99"/>
      <c r="D166" s="100" t="str">
        <f t="shared" si="56"/>
        <v/>
      </c>
      <c r="E166" s="100"/>
      <c r="F166" s="102"/>
      <c r="G166" s="102" t="str">
        <f t="shared" si="58"/>
        <v/>
      </c>
      <c r="H166" s="102"/>
      <c r="I166" s="102"/>
      <c r="J166" s="102"/>
      <c r="K166" s="102"/>
      <c r="L166" s="246"/>
      <c r="M166" s="246"/>
      <c r="N166" s="246"/>
      <c r="O166" s="102"/>
      <c r="P166" s="102" t="str">
        <f t="shared" si="59"/>
        <v/>
      </c>
      <c r="Q166" s="102"/>
      <c r="R166" s="100"/>
      <c r="S166" s="100"/>
      <c r="T166" s="106" t="str">
        <f t="shared" si="10"/>
        <v/>
      </c>
      <c r="U166" s="108"/>
    </row>
    <row r="167" spans="2:21" ht="19.5" customHeight="1">
      <c r="B167" s="108" t="str">
        <f t="shared" si="57"/>
        <v/>
      </c>
      <c r="C167" s="103"/>
      <c r="D167" s="100" t="str">
        <f t="shared" si="56"/>
        <v/>
      </c>
      <c r="E167" s="100" t="str">
        <f>IF($C167="","",VLOOKUP($C167,DMVT!$B$6:$H$18,3))</f>
        <v/>
      </c>
      <c r="F167" s="102"/>
      <c r="G167" s="102" t="str">
        <f t="shared" si="58"/>
        <v/>
      </c>
      <c r="H167" s="102"/>
      <c r="I167" s="102" t="str">
        <f>IF($C167="","",SUMIF(DULIEU!$AS$7:$AS$532,#REF!&amp;$C167,DULIEU!$R$7:$R$532))</f>
        <v/>
      </c>
      <c r="J167" s="102"/>
      <c r="K167" s="102" t="str">
        <f>IF($C167="","",SUMIF(DULIEU!$AS$7:$AS$532,#REF!&amp;$C167,DULIEU!$X$7:$X$532))</f>
        <v/>
      </c>
      <c r="L167" s="246" t="str">
        <f t="shared" ref="L167:L168" si="60">IF($C167="","",(H167+K167)/(F167+I167))</f>
        <v/>
      </c>
      <c r="M167" s="246" t="str">
        <f>IF($C167="","",SUMIF(DULIEU!$AT$7:$AT$532,#REF!&amp;$C167,DULIEU!$R$7:$R$532))</f>
        <v/>
      </c>
      <c r="N167" s="246" t="str">
        <f t="shared" ref="N167:N168" si="61">IF($C167="","",M167*L167)</f>
        <v/>
      </c>
      <c r="O167" s="102" t="str">
        <f t="shared" ref="O167:O168" si="62">IF($C167="","",F167+I167-M167)</f>
        <v/>
      </c>
      <c r="P167" s="102" t="str">
        <f t="shared" si="59"/>
        <v/>
      </c>
      <c r="Q167" s="102" t="str">
        <f t="shared" ref="Q167:Q168" si="63">IF($C167="","",H167+K167-N167)</f>
        <v/>
      </c>
      <c r="R167" s="100"/>
      <c r="S167" s="100"/>
      <c r="T167" s="106" t="str">
        <f t="shared" si="10"/>
        <v/>
      </c>
      <c r="U167" s="108"/>
    </row>
    <row r="168" spans="2:21" ht="19.5" customHeight="1">
      <c r="B168" s="108" t="str">
        <f t="shared" si="57"/>
        <v/>
      </c>
      <c r="C168" s="103"/>
      <c r="D168" s="100" t="str">
        <f t="shared" si="56"/>
        <v/>
      </c>
      <c r="E168" s="100" t="str">
        <f>IF($C168="","",VLOOKUP($C168,DMVT!$B$6:$H$18,3))</f>
        <v/>
      </c>
      <c r="F168" s="102"/>
      <c r="G168" s="102" t="str">
        <f t="shared" si="58"/>
        <v/>
      </c>
      <c r="H168" s="102"/>
      <c r="I168" s="102" t="str">
        <f>IF($C168="","",SUMIF(DULIEU!$AS$7:$AS$532,#REF!&amp;$C168,DULIEU!$R$7:$R$532))</f>
        <v/>
      </c>
      <c r="J168" s="102"/>
      <c r="K168" s="102" t="str">
        <f>IF($C168="","",SUMIF(DULIEU!$AS$7:$AS$532,#REF!&amp;$C168,DULIEU!$X$7:$X$532))</f>
        <v/>
      </c>
      <c r="L168" s="246" t="str">
        <f t="shared" si="60"/>
        <v/>
      </c>
      <c r="M168" s="246" t="str">
        <f>IF($C168="","",SUMIF(DULIEU!$AT$7:$AT$532,#REF!&amp;$C168,DULIEU!$R$7:$R$532))</f>
        <v/>
      </c>
      <c r="N168" s="246" t="str">
        <f t="shared" si="61"/>
        <v/>
      </c>
      <c r="O168" s="102" t="str">
        <f t="shared" si="62"/>
        <v/>
      </c>
      <c r="P168" s="102" t="str">
        <f t="shared" si="59"/>
        <v/>
      </c>
      <c r="Q168" s="102" t="str">
        <f t="shared" si="63"/>
        <v/>
      </c>
      <c r="R168" s="100"/>
      <c r="S168" s="100"/>
      <c r="T168" s="106" t="str">
        <f t="shared" si="10"/>
        <v/>
      </c>
      <c r="U168" s="108"/>
    </row>
    <row r="169" spans="2:21" ht="23.25" customHeight="1">
      <c r="B169" s="108" t="str">
        <f t="shared" si="57"/>
        <v/>
      </c>
      <c r="C169" s="248"/>
      <c r="D169" s="249" t="s">
        <v>376</v>
      </c>
      <c r="E169" s="250"/>
      <c r="F169" s="247">
        <f t="shared" ref="F169:O169" si="64">SUM(F9:F19)</f>
        <v>338758.54000000004</v>
      </c>
      <c r="G169" s="247"/>
      <c r="H169" s="247">
        <f t="shared" si="64"/>
        <v>9056185033</v>
      </c>
      <c r="I169" s="247">
        <f t="shared" si="64"/>
        <v>0</v>
      </c>
      <c r="J169" s="247"/>
      <c r="K169" s="247">
        <f t="shared" si="64"/>
        <v>0</v>
      </c>
      <c r="L169" s="247">
        <f t="shared" si="64"/>
        <v>1436418.8890210034</v>
      </c>
      <c r="M169" s="247">
        <f t="shared" si="64"/>
        <v>0</v>
      </c>
      <c r="N169" s="247">
        <f t="shared" si="64"/>
        <v>0</v>
      </c>
      <c r="O169" s="247">
        <f t="shared" si="64"/>
        <v>338758.54000000004</v>
      </c>
      <c r="P169" s="247"/>
      <c r="Q169" s="247">
        <f>SUM(Q9:Q19)</f>
        <v>9056185033</v>
      </c>
      <c r="R169" s="100"/>
      <c r="S169" s="100"/>
      <c r="T169" s="106" t="s">
        <v>388</v>
      </c>
    </row>
  </sheetData>
  <autoFilter ref="C8:T169"/>
  <dataConsolidate/>
  <mergeCells count="11">
    <mergeCell ref="C3:Q3"/>
    <mergeCell ref="R6:R7"/>
    <mergeCell ref="S6:S7"/>
    <mergeCell ref="C4:Q4"/>
    <mergeCell ref="C6:C7"/>
    <mergeCell ref="D6:D7"/>
    <mergeCell ref="E6:E7"/>
    <mergeCell ref="F6:H6"/>
    <mergeCell ref="I6:K6"/>
    <mergeCell ref="L6:N6"/>
    <mergeCell ref="O6:Q6"/>
  </mergeCells>
  <conditionalFormatting sqref="F2">
    <cfRule type="expression" dxfId="43" priority="1" stopIfTrue="1">
      <formula>#REF!="x"</formula>
    </cfRule>
  </conditionalFormatting>
  <dataValidations count="1">
    <dataValidation type="list" allowBlank="1" showInputMessage="1" showErrorMessage="1" sqref="C9:C168">
      <formula1>mvt</formula1>
    </dataValidation>
  </dataValidations>
  <pageMargins left="0.7" right="0.7" top="0.75" bottom="0.75" header="0.3" footer="0.3"/>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tabColor rgb="FFFFFF00"/>
  </sheetPr>
  <dimension ref="A1:T485"/>
  <sheetViews>
    <sheetView zoomScaleNormal="100" workbookViewId="0">
      <selection activeCell="G10" sqref="G10"/>
    </sheetView>
  </sheetViews>
  <sheetFormatPr defaultColWidth="9" defaultRowHeight="14.25"/>
  <cols>
    <col min="1" max="1" width="8.85546875" style="2" customWidth="1"/>
    <col min="2" max="9" width="9.42578125" style="2" customWidth="1"/>
    <col min="10" max="10" width="6.140625" style="2" customWidth="1"/>
    <col min="11" max="11" width="5.140625" style="2" customWidth="1"/>
    <col min="12" max="12" width="9.42578125" style="2" customWidth="1"/>
    <col min="13" max="13" width="9" style="2"/>
    <col min="14" max="14" width="11.42578125" style="2" customWidth="1"/>
    <col min="15" max="17" width="9" style="135" hidden="1" customWidth="1"/>
    <col min="18" max="18" width="10.7109375" style="135" hidden="1" customWidth="1"/>
    <col min="19" max="19" width="9" style="135" customWidth="1"/>
    <col min="20" max="20" width="11" style="135" customWidth="1"/>
    <col min="21" max="16384" width="9" style="2"/>
  </cols>
  <sheetData>
    <row r="1" spans="1:20">
      <c r="M1" s="26"/>
      <c r="N1" s="57"/>
      <c r="O1" s="209"/>
      <c r="P1" s="209"/>
    </row>
    <row r="2" spans="1:20">
      <c r="M2" s="26"/>
      <c r="N2" s="57"/>
      <c r="O2" s="209"/>
      <c r="P2" s="209"/>
    </row>
    <row r="3" spans="1:20">
      <c r="N3" s="1072"/>
      <c r="O3" s="209"/>
      <c r="P3" s="209"/>
    </row>
    <row r="4" spans="1:20" s="46" customFormat="1" ht="14.25" customHeight="1">
      <c r="A4" s="220"/>
      <c r="B4" s="274" t="str">
        <f>"Đơn vị: "&amp;TTDN!$B$6</f>
        <v>Đơn vị: Công ty TNHH mua nỗi buồn bán niềm vui</v>
      </c>
      <c r="C4" s="111"/>
      <c r="D4" s="111"/>
      <c r="E4" s="111"/>
      <c r="G4" s="43" t="s">
        <v>1468</v>
      </c>
      <c r="H4" s="1266" t="str">
        <f>IF(LEFT($M$4,2)="PT","Mẫu số 01 – TT",IF(LEFT($M$4,2)="PC","Mẫu số 02 – TT"))</f>
        <v>Mẫu số 02 – TT</v>
      </c>
      <c r="I4" s="1266"/>
      <c r="J4" s="1266"/>
      <c r="K4" s="1266"/>
      <c r="L4" s="1266"/>
      <c r="M4" s="1174" t="s">
        <v>1458</v>
      </c>
      <c r="N4" s="1073"/>
      <c r="O4" s="221"/>
      <c r="P4" s="221"/>
      <c r="Q4" s="154"/>
      <c r="R4" s="154"/>
      <c r="S4" s="154"/>
      <c r="T4" s="154"/>
    </row>
    <row r="5" spans="1:20" s="46" customFormat="1" ht="14.25" customHeight="1">
      <c r="B5" s="274" t="str">
        <f>"Địa chỉ: "&amp;TTDN!$B$7</f>
        <v>Địa chỉ: Phây búc Nặng Thầm</v>
      </c>
      <c r="C5" s="111"/>
      <c r="D5" s="111"/>
      <c r="E5" s="111"/>
      <c r="H5" s="1267" t="s">
        <v>1105</v>
      </c>
      <c r="I5" s="1267"/>
      <c r="J5" s="1267"/>
      <c r="K5" s="1267"/>
      <c r="L5" s="1267"/>
      <c r="M5" s="1068"/>
      <c r="N5" s="1069"/>
      <c r="O5" s="221"/>
      <c r="P5" s="221"/>
      <c r="Q5" s="154"/>
      <c r="R5" s="154"/>
      <c r="S5" s="154"/>
      <c r="T5" s="154"/>
    </row>
    <row r="6" spans="1:20" s="46" customFormat="1" ht="14.25" customHeight="1">
      <c r="B6" s="111"/>
      <c r="C6" s="111"/>
      <c r="D6" s="111"/>
      <c r="E6" s="111"/>
      <c r="H6" s="1267" t="s">
        <v>1106</v>
      </c>
      <c r="I6" s="1267"/>
      <c r="J6" s="1267"/>
      <c r="K6" s="1267"/>
      <c r="L6" s="1267"/>
      <c r="M6" s="1068"/>
      <c r="N6" s="1069"/>
      <c r="O6" s="210"/>
      <c r="P6" s="210"/>
      <c r="Q6" s="154"/>
      <c r="R6" s="154"/>
      <c r="S6" s="154"/>
      <c r="T6" s="154"/>
    </row>
    <row r="7" spans="1:20" s="46" customFormat="1" ht="21" customHeight="1">
      <c r="B7" s="1273" t="str">
        <f>IF(LEFT($M$4,2)="PC","PHIẾU CHI",IF(LEFT($M$4,2)="PT","PHIẾU THU",""))</f>
        <v>PHIẾU CHI</v>
      </c>
      <c r="C7" s="1273"/>
      <c r="D7" s="1273"/>
      <c r="E7" s="1273"/>
      <c r="F7" s="1273"/>
      <c r="G7" s="1273"/>
      <c r="H7" s="1273"/>
      <c r="I7" s="1273"/>
      <c r="J7" s="1273"/>
      <c r="K7" s="1273"/>
      <c r="L7" s="1273"/>
      <c r="M7" s="1068"/>
      <c r="N7" s="1069"/>
      <c r="O7" s="222"/>
      <c r="P7" s="222"/>
      <c r="Q7" s="154"/>
      <c r="R7" s="154"/>
      <c r="S7" s="154"/>
      <c r="T7" s="154"/>
    </row>
    <row r="8" spans="1:20" s="46" customFormat="1">
      <c r="C8" s="223"/>
      <c r="D8" s="223"/>
      <c r="E8" s="1270" t="str">
        <f>IF(OR(LEFT($M$4,2)="PT",LEFT($M$4,2)="PC"),VLOOKUP($M$4,vdl,32,0),"")</f>
        <v>Ngày 02 tháng 01 năm 2015</v>
      </c>
      <c r="F8" s="1270"/>
      <c r="G8" s="1270"/>
      <c r="H8" s="1270"/>
      <c r="J8" s="224" t="s">
        <v>864</v>
      </c>
      <c r="K8" s="223"/>
      <c r="L8" s="223"/>
      <c r="M8" s="1068"/>
      <c r="N8" s="1069"/>
      <c r="O8" s="662" t="s">
        <v>606</v>
      </c>
      <c r="P8" s="662" t="s">
        <v>604</v>
      </c>
      <c r="Q8" s="662" t="s">
        <v>605</v>
      </c>
      <c r="R8" s="663" t="s">
        <v>380</v>
      </c>
    </row>
    <row r="9" spans="1:20" s="46" customFormat="1" ht="15.75" customHeight="1" thickBot="1">
      <c r="H9" s="224"/>
      <c r="J9" s="225" t="str">
        <f>"Số phiếu: "&amp;IF(OR(LEFT($M$4,2)="PT",LEFT($M$4,2)="PC"),$M$4,0)</f>
        <v>Số phiếu: PC002</v>
      </c>
      <c r="K9" s="225"/>
      <c r="L9" s="225"/>
      <c r="M9" s="1068"/>
      <c r="N9" s="1069"/>
      <c r="O9" s="1070" t="s">
        <v>603</v>
      </c>
      <c r="P9" s="664" t="str">
        <f>IF(LEFT($M$4,2)="PC",VLOOKUP($M$4,vdl,15,0),"")</f>
        <v>64225</v>
      </c>
      <c r="Q9" s="664"/>
      <c r="R9" s="665">
        <f>IF(LEFT($M$4,2)="PC",VLOOKUP($M$4,vdl,17,0),"")</f>
        <v>750000</v>
      </c>
    </row>
    <row r="10" spans="1:20" s="46" customFormat="1" ht="15.75" customHeight="1" thickTop="1">
      <c r="H10" s="224"/>
      <c r="I10" s="1268" t="s">
        <v>863</v>
      </c>
      <c r="J10" s="1269"/>
      <c r="K10" s="1263" t="s">
        <v>380</v>
      </c>
      <c r="L10" s="1264"/>
      <c r="M10" s="1068"/>
      <c r="N10" s="1069"/>
      <c r="O10" s="1070"/>
      <c r="P10" s="664" t="str">
        <f>IF(LEFT($M$4,2)="PC",VLOOKUP($M$4,vdl,29,0),"")</f>
        <v/>
      </c>
      <c r="Q10" s="664"/>
      <c r="R10" s="665" t="str">
        <f>IF(LEFT($M$4,2)="PC",VLOOKUP($M$4,vdl,30,0),"")</f>
        <v/>
      </c>
    </row>
    <row r="11" spans="1:20" s="46" customFormat="1" ht="15" customHeight="1">
      <c r="I11" s="226" t="str">
        <f>IF(LEFT($M$4,2)="PC","    Nợ TK "&amp;$P$9,IF(LEFT($M$4,2)="PT","     Nợ TK "&amp;$P$13))</f>
        <v xml:space="preserve">    Nợ TK 64225</v>
      </c>
      <c r="J11" s="227"/>
      <c r="K11" s="1257">
        <f>IF(LEFT($M$4,2)="PC",$R$9,IF(LEFT($M$4,2)="PT",$R$13))</f>
        <v>750000</v>
      </c>
      <c r="L11" s="1258"/>
      <c r="M11" s="1068"/>
      <c r="N11" s="1069"/>
      <c r="O11" s="1070"/>
      <c r="P11" s="666"/>
      <c r="Q11" s="666" t="str">
        <f>IF(LEFT($M$4,2)="PC","1111","")</f>
        <v>1111</v>
      </c>
      <c r="R11" s="665">
        <f>IF(LEFT($M$4,2)="PC",C17,"")</f>
        <v>750000</v>
      </c>
    </row>
    <row r="12" spans="1:20" s="46" customFormat="1">
      <c r="I12" s="228" t="str">
        <f>IF(AND(LEFT($M$4,2)="PC",$P$10&lt;&gt;""),"    Nợ TK "&amp;$P$10,IF(AND(LEFT($M$4,2)="PC",$P$10=""),"        Có TK "&amp;$Q$11,IF(AND(LEFT($M$4,2)="PT",$Q$14&lt;&gt;""),"        Có TK "&amp;$Q$14,IF(AND(LEFT($M$4,2)="PC",$Q$14=""),"        Có TK "&amp;$Q$15))))</f>
        <v xml:space="preserve">        Có TK 1111</v>
      </c>
      <c r="J12" s="229"/>
      <c r="K12" s="1259">
        <f>IF(AND(LEFT($M$4,2)="PC",$P$10&lt;&gt;""),$R$10,IF(AND(LEFT($M$4,2)="PC",$P$10=""),$R$11,IF(AND(LEFT($M$4,2)="PT",$Q$14&lt;&gt;""),$R$14,IF(AND(LEFT($M$4,2)="PC",$Q$14=""),$R$15))))</f>
        <v>750000</v>
      </c>
      <c r="L12" s="1260"/>
      <c r="M12" s="1068"/>
      <c r="N12" s="1069"/>
      <c r="O12" s="664"/>
      <c r="P12" s="664"/>
      <c r="Q12" s="664"/>
      <c r="R12" s="664"/>
    </row>
    <row r="13" spans="1:20" s="46" customFormat="1" ht="15" thickBot="1">
      <c r="I13" s="230" t="str">
        <f>IF(AND(LEFT($M$4,2)="PT",$Q$15&lt;&gt;""),"        Có TK "&amp;$Q$15,IF(AND(LEFT($M$4,2)="PT",$Q$15=""),"",IF(AND(LEFT($M$4,2)="PC",$P$10=""),"",IF(AND(LEFT($M$4,2)="PC",$P$10&lt;&gt;""),"        Có TK "&amp;$Q$11))))</f>
        <v/>
      </c>
      <c r="J13" s="231"/>
      <c r="K13" s="1261" t="str">
        <f>IF(AND(LEFT($M$4,2)="PT",$Q$15&lt;&gt;""),$R$15,IF(AND(LEFT($M$4,2)="PT",$Q$15=""),"",IF(AND(LEFT($M$4,2)="PC",$P$10=""),"",IF(AND(LEFT($M$4,2)="PC",$P$10&lt;&gt;""),R11))))</f>
        <v/>
      </c>
      <c r="L13" s="1262"/>
      <c r="M13" s="1068"/>
      <c r="N13" s="1069"/>
      <c r="O13" s="1070" t="s">
        <v>602</v>
      </c>
      <c r="P13" s="664" t="str">
        <f>IF(LEFT($M$4,2)="PT","1111","")</f>
        <v/>
      </c>
      <c r="Q13" s="664"/>
      <c r="R13" s="665" t="str">
        <f>IF(LEFT($M$4,2)="PT",C17,"")</f>
        <v/>
      </c>
    </row>
    <row r="14" spans="1:20" s="46" customFormat="1" ht="15" thickTop="1">
      <c r="B14" s="46" t="str">
        <f>IF(LEFT($M$4,2)="PC","Họ tên người nhận tiền: "&amp;VLOOKUP($M$4,vdl,5,0),IF(LEFT($M$4,2)="PT","Họ tên người nộp tiền: "&amp;VLOOKUP($M$4,vdl,5,0)))</f>
        <v>Họ tên người nhận tiền: Nguyễn Văn Quân</v>
      </c>
      <c r="G14" s="233"/>
      <c r="H14" s="233"/>
      <c r="M14" s="1068"/>
      <c r="N14" s="1069"/>
      <c r="O14" s="1070"/>
      <c r="P14" s="664"/>
      <c r="Q14" s="664" t="str">
        <f>IF(LEFT($M$4,2)="PT",VLOOKUP(M4,vdl,16,0),"")</f>
        <v/>
      </c>
      <c r="R14" s="665" t="str">
        <f>IF(LEFT($M$4,2)="PT",VLOOKUP($M$4,vdl,17,0),"")</f>
        <v/>
      </c>
    </row>
    <row r="15" spans="1:20" s="46" customFormat="1">
      <c r="B15" s="234" t="str">
        <f>"Địa chỉ: "&amp;VLOOKUP(VLOOKUP($M$4,vdl,4,0),vnv,2,0)</f>
        <v>Địa chỉ: Nguyễn Văn Quân</v>
      </c>
      <c r="C15" s="234"/>
      <c r="D15" s="234"/>
      <c r="E15" s="234"/>
      <c r="M15" s="1068"/>
      <c r="N15" s="1069"/>
      <c r="O15" s="1071"/>
      <c r="P15" s="667"/>
      <c r="Q15" s="667" t="str">
        <f>IF(LEFT($M$4,2)="PT",VLOOKUP($M$4,vdl,29,0),"")</f>
        <v/>
      </c>
      <c r="R15" s="668" t="str">
        <f>IF(LEFT($M$4,2)="PT",VLOOKUP($M$4,vdl,30,0),"")</f>
        <v/>
      </c>
    </row>
    <row r="16" spans="1:20" s="46" customFormat="1">
      <c r="B16" s="234" t="str">
        <f>IF(LEFT($M$4,2)="PC","Lý do chi: "&amp;VLOOKUP($M$4,vdl,8,0),IF(LEFT($M$4,2)="PT","Lý do nộp: "&amp;VLOOKUP($M$4,vdl,8,0)))</f>
        <v>Lý do chi: Chi phí thuế môn bài năm 2014</v>
      </c>
      <c r="C16" s="234"/>
      <c r="D16" s="234"/>
      <c r="E16" s="234"/>
      <c r="M16" s="1068"/>
      <c r="N16" s="1069"/>
      <c r="O16" s="222"/>
      <c r="P16" s="222"/>
      <c r="Q16" s="154"/>
      <c r="R16" s="154"/>
      <c r="S16" s="154"/>
      <c r="T16" s="154"/>
    </row>
    <row r="17" spans="2:20" s="46" customFormat="1">
      <c r="B17" s="235" t="s">
        <v>698</v>
      </c>
      <c r="C17" s="1272">
        <f>IF(LEFT($M$4,2)="PC",SUMIF(DULIEU!$H$7:$H$532,IN_PTC!$M$4,DULIEU!$X$7:$X$532),IF(LEFT($M$4,2)="PT",SUMIF(DULIEU!$H$7:$H$532,IN_PTC!$M$4,DULIEU!$X$7:$X$532)))</f>
        <v>750000</v>
      </c>
      <c r="D17" s="1272"/>
      <c r="E17" s="236"/>
      <c r="F17" s="237"/>
      <c r="G17" s="237"/>
      <c r="H17" s="237"/>
      <c r="I17" s="237"/>
      <c r="J17" s="237"/>
      <c r="K17" s="237"/>
      <c r="L17" s="235"/>
      <c r="M17" s="1068"/>
      <c r="N17" s="1069"/>
      <c r="O17" s="222"/>
      <c r="P17" s="222"/>
      <c r="Q17" s="154"/>
      <c r="R17" s="154"/>
      <c r="S17" s="154"/>
      <c r="T17" s="154"/>
    </row>
    <row r="18" spans="2:20" s="46" customFormat="1">
      <c r="B18" s="237" t="str">
        <f>"Bằng chữ: "&amp;$D$485</f>
        <v>Bằng chữ: Bảy trăm năm mươi nghìn đồng.</v>
      </c>
      <c r="C18" s="237"/>
      <c r="D18" s="237"/>
      <c r="E18" s="237"/>
      <c r="F18" s="237"/>
      <c r="G18" s="237"/>
      <c r="H18" s="237"/>
      <c r="I18" s="237"/>
      <c r="J18" s="237"/>
      <c r="K18" s="237"/>
      <c r="M18" s="1068"/>
      <c r="N18" s="1069"/>
      <c r="O18" s="222"/>
      <c r="P18" s="222"/>
      <c r="Q18" s="154"/>
      <c r="R18" s="154"/>
      <c r="S18" s="154"/>
      <c r="T18" s="154"/>
    </row>
    <row r="19" spans="2:20" s="46" customFormat="1">
      <c r="B19" s="46" t="s">
        <v>658</v>
      </c>
      <c r="M19" s="1068"/>
      <c r="N19" s="1069"/>
      <c r="O19" s="222"/>
      <c r="P19" s="222"/>
      <c r="Q19" s="154"/>
      <c r="R19" s="154"/>
      <c r="S19" s="154"/>
      <c r="T19" s="154"/>
    </row>
    <row r="20" spans="2:20" s="46" customFormat="1" ht="15" customHeight="1">
      <c r="G20" s="1274" t="str">
        <f>E8</f>
        <v>Ngày 02 tháng 01 năm 2015</v>
      </c>
      <c r="H20" s="1274"/>
      <c r="I20" s="1274"/>
      <c r="J20" s="1274"/>
      <c r="K20" s="1274"/>
      <c r="L20" s="1274"/>
      <c r="M20" s="1068"/>
      <c r="N20" s="1069"/>
      <c r="O20" s="222"/>
      <c r="P20" s="222"/>
      <c r="Q20" s="154"/>
      <c r="R20" s="154"/>
      <c r="S20" s="154"/>
      <c r="T20" s="154"/>
    </row>
    <row r="21" spans="2:20" s="46" customFormat="1">
      <c r="B21" s="1265" t="s">
        <v>367</v>
      </c>
      <c r="C21" s="1265"/>
      <c r="D21" s="1265" t="s">
        <v>345</v>
      </c>
      <c r="E21" s="1265"/>
      <c r="F21" s="1265" t="str">
        <f>IF(LEFT($M$4,2)="PC","Thủ quỹ",IF(LEFT($M$4,2)="PT","Người nộp tiền"))</f>
        <v>Thủ quỹ</v>
      </c>
      <c r="G21" s="1265"/>
      <c r="H21" s="1265" t="s">
        <v>346</v>
      </c>
      <c r="I21" s="1265"/>
      <c r="J21" s="1265" t="str">
        <f>IF(LEFT($M$4,2)="PC","Người nhận tiền",IF(LEFT($M$4,2)="PT","Thủ quỹ"))</f>
        <v>Người nhận tiền</v>
      </c>
      <c r="K21" s="1265"/>
      <c r="L21" s="1265"/>
      <c r="M21" s="1068"/>
      <c r="N21" s="1069"/>
      <c r="O21" s="222"/>
      <c r="P21" s="222"/>
      <c r="Q21" s="154"/>
      <c r="R21" s="154"/>
      <c r="S21" s="154"/>
      <c r="T21" s="154"/>
    </row>
    <row r="22" spans="2:20" s="46" customFormat="1">
      <c r="B22" s="1265" t="s">
        <v>598</v>
      </c>
      <c r="C22" s="1265"/>
      <c r="D22" s="1265" t="s">
        <v>597</v>
      </c>
      <c r="E22" s="1265"/>
      <c r="F22" s="1265" t="s">
        <v>597</v>
      </c>
      <c r="G22" s="1265"/>
      <c r="H22" s="1265" t="s">
        <v>597</v>
      </c>
      <c r="I22" s="1265"/>
      <c r="J22" s="1265" t="s">
        <v>597</v>
      </c>
      <c r="K22" s="1265"/>
      <c r="L22" s="1265"/>
      <c r="M22" s="1068"/>
      <c r="N22" s="1069"/>
      <c r="O22" s="222"/>
      <c r="P22" s="222"/>
      <c r="Q22" s="154"/>
      <c r="R22" s="154"/>
      <c r="S22" s="154"/>
      <c r="T22" s="154"/>
    </row>
    <row r="23" spans="2:20" s="46" customFormat="1" ht="17.25" customHeight="1">
      <c r="B23" s="232"/>
      <c r="C23" s="232"/>
      <c r="D23" s="232"/>
      <c r="E23" s="232"/>
      <c r="F23" s="232"/>
      <c r="G23" s="232"/>
      <c r="H23" s="232"/>
      <c r="I23" s="232"/>
      <c r="J23" s="232"/>
      <c r="K23" s="232"/>
      <c r="L23" s="232"/>
      <c r="M23" s="1068"/>
      <c r="N23" s="1069"/>
      <c r="O23" s="222"/>
      <c r="P23" s="222"/>
      <c r="Q23" s="154"/>
      <c r="R23" s="154"/>
      <c r="S23" s="154"/>
      <c r="T23" s="154"/>
    </row>
    <row r="24" spans="2:20" s="46" customFormat="1">
      <c r="M24" s="1068"/>
      <c r="N24" s="1069"/>
      <c r="O24" s="222"/>
      <c r="P24" s="222"/>
      <c r="Q24" s="154"/>
      <c r="R24" s="154"/>
      <c r="S24" s="154"/>
      <c r="T24" s="154"/>
    </row>
    <row r="25" spans="2:20" s="46" customFormat="1">
      <c r="M25" s="1068"/>
      <c r="N25" s="1069"/>
      <c r="O25" s="222"/>
      <c r="P25" s="222"/>
      <c r="Q25" s="154"/>
      <c r="R25" s="154"/>
      <c r="S25" s="154"/>
      <c r="T25" s="154"/>
    </row>
    <row r="26" spans="2:20" s="46" customFormat="1">
      <c r="M26" s="1068"/>
      <c r="N26" s="1069"/>
      <c r="O26" s="222"/>
      <c r="P26" s="222"/>
      <c r="Q26" s="154"/>
      <c r="R26" s="154"/>
      <c r="S26" s="154"/>
      <c r="T26" s="154"/>
    </row>
    <row r="27" spans="2:20" s="46" customFormat="1">
      <c r="B27" s="1275" t="str">
        <f>TTDN!$B$11</f>
        <v>Đàm Văn Đức</v>
      </c>
      <c r="C27" s="1276"/>
      <c r="D27" s="1277" t="str">
        <f>TTDN!$B$12</f>
        <v>Đàm Vĩnh Hưng</v>
      </c>
      <c r="E27" s="1277"/>
      <c r="F27" s="1277" t="str">
        <f>IF(LEFT($M$4,2)="PC",TTDN!$B$15,IF(LEFT($M$4,2)="PT",VLOOKUP($M$4,vdl,5,0)))</f>
        <v>Hồ Ngọc Hà</v>
      </c>
      <c r="G27" s="1277"/>
      <c r="H27" s="1277" t="str">
        <f>TTDN!$B$13</f>
        <v>Sơn Tùng MTP</v>
      </c>
      <c r="I27" s="1277"/>
      <c r="J27" s="1277" t="str">
        <f>IF(LEFT($M$4,2)="PC",VLOOKUP($M$4,vdl,5,0),IF(LEFT($M$4,2)="PT",TTDN!$B$15))</f>
        <v>Nguyễn Văn Quân</v>
      </c>
      <c r="K27" s="1277"/>
      <c r="L27" s="1277"/>
      <c r="M27" s="1068"/>
      <c r="N27" s="1069"/>
      <c r="O27" s="222"/>
      <c r="P27" s="222"/>
      <c r="Q27" s="154"/>
      <c r="R27" s="154"/>
      <c r="S27" s="154"/>
      <c r="T27" s="154"/>
    </row>
    <row r="28" spans="2:20" s="46" customFormat="1">
      <c r="B28" s="237" t="str">
        <f>"Đã nhận đủ số tiền viết bằng chữ: "&amp;$D$485</f>
        <v>Đã nhận đủ số tiền viết bằng chữ: Bảy trăm năm mươi nghìn đồng.</v>
      </c>
      <c r="C28" s="237"/>
      <c r="D28" s="237"/>
      <c r="E28" s="237"/>
      <c r="M28" s="1068"/>
      <c r="N28" s="1069"/>
      <c r="O28" s="222"/>
      <c r="P28" s="222"/>
      <c r="Q28" s="154"/>
      <c r="R28" s="154"/>
      <c r="S28" s="154"/>
      <c r="T28" s="154"/>
    </row>
    <row r="29" spans="2:20">
      <c r="B29" s="27"/>
      <c r="C29" s="27"/>
      <c r="D29" s="27"/>
      <c r="E29" s="27"/>
      <c r="M29" s="1068"/>
      <c r="N29" s="1069"/>
      <c r="O29" s="211"/>
      <c r="P29" s="211"/>
    </row>
    <row r="30" spans="2:20">
      <c r="B30" s="27"/>
      <c r="C30" s="27"/>
      <c r="D30" s="27"/>
      <c r="E30" s="27"/>
      <c r="M30" s="1068"/>
      <c r="N30" s="1069"/>
      <c r="O30" s="211"/>
      <c r="P30" s="211"/>
    </row>
    <row r="31" spans="2:20">
      <c r="B31" s="27"/>
      <c r="C31" s="27"/>
      <c r="D31" s="27"/>
      <c r="E31" s="27"/>
      <c r="M31" s="1068"/>
      <c r="N31" s="1069"/>
      <c r="O31" s="211"/>
      <c r="P31" s="211"/>
    </row>
    <row r="32" spans="2:20">
      <c r="M32" s="1068"/>
      <c r="N32" s="1069"/>
      <c r="O32" s="211"/>
      <c r="P32" s="211"/>
    </row>
    <row r="33" spans="13:16">
      <c r="M33" s="1068"/>
      <c r="N33" s="1069"/>
      <c r="O33" s="211"/>
      <c r="P33" s="211"/>
    </row>
    <row r="34" spans="13:16">
      <c r="M34" s="1068"/>
      <c r="N34" s="1069"/>
      <c r="O34" s="211"/>
      <c r="P34" s="211"/>
    </row>
    <row r="35" spans="13:16">
      <c r="M35" s="1068"/>
      <c r="N35" s="1069"/>
      <c r="O35" s="211"/>
      <c r="P35" s="211"/>
    </row>
    <row r="36" spans="13:16">
      <c r="M36" s="1068"/>
      <c r="N36" s="1069"/>
      <c r="O36" s="211"/>
      <c r="P36" s="211"/>
    </row>
    <row r="37" spans="13:16">
      <c r="M37" s="1068"/>
      <c r="N37" s="1069"/>
      <c r="O37" s="211"/>
      <c r="P37" s="211"/>
    </row>
    <row r="38" spans="13:16">
      <c r="M38" s="1068"/>
      <c r="N38" s="1069"/>
      <c r="O38" s="211"/>
      <c r="P38" s="211"/>
    </row>
    <row r="39" spans="13:16">
      <c r="M39" s="1068"/>
      <c r="N39" s="1069"/>
      <c r="O39" s="211"/>
      <c r="P39" s="211"/>
    </row>
    <row r="40" spans="13:16">
      <c r="M40" s="1068"/>
      <c r="N40" s="1069"/>
      <c r="O40" s="211"/>
      <c r="P40" s="211"/>
    </row>
    <row r="41" spans="13:16">
      <c r="M41" s="1068"/>
      <c r="N41" s="1069"/>
      <c r="O41" s="211"/>
      <c r="P41" s="211"/>
    </row>
    <row r="42" spans="13:16">
      <c r="M42" s="1068"/>
      <c r="N42" s="1069"/>
      <c r="O42" s="211"/>
      <c r="P42" s="211"/>
    </row>
    <row r="43" spans="13:16">
      <c r="M43" s="1068"/>
      <c r="N43" s="1069"/>
      <c r="O43" s="211"/>
      <c r="P43" s="211"/>
    </row>
    <row r="44" spans="13:16">
      <c r="M44" s="1068"/>
      <c r="N44" s="1069"/>
      <c r="O44" s="211"/>
      <c r="P44" s="211"/>
    </row>
    <row r="45" spans="13:16">
      <c r="M45" s="1068"/>
      <c r="N45" s="1069"/>
      <c r="O45" s="211"/>
      <c r="P45" s="211"/>
    </row>
    <row r="46" spans="13:16">
      <c r="M46" s="1068"/>
      <c r="N46" s="1069"/>
      <c r="O46" s="211"/>
      <c r="P46" s="211"/>
    </row>
    <row r="47" spans="13:16">
      <c r="M47" s="1068"/>
      <c r="N47" s="1069"/>
      <c r="O47" s="211"/>
      <c r="P47" s="211"/>
    </row>
    <row r="48" spans="13:16">
      <c r="M48" s="1068"/>
      <c r="N48" s="1069"/>
      <c r="O48" s="211"/>
      <c r="P48" s="211"/>
    </row>
    <row r="49" spans="13:16">
      <c r="M49" s="1068"/>
      <c r="N49" s="1069"/>
      <c r="O49" s="211"/>
      <c r="P49" s="211"/>
    </row>
    <row r="50" spans="13:16">
      <c r="M50" s="1068"/>
      <c r="N50" s="1069"/>
      <c r="O50" s="211"/>
      <c r="P50" s="211"/>
    </row>
    <row r="51" spans="13:16">
      <c r="M51" s="1068"/>
      <c r="N51" s="1069"/>
      <c r="O51" s="211"/>
      <c r="P51" s="211"/>
    </row>
    <row r="52" spans="13:16">
      <c r="M52" s="1068"/>
      <c r="N52" s="1069"/>
      <c r="O52" s="211"/>
      <c r="P52" s="211"/>
    </row>
    <row r="53" spans="13:16">
      <c r="M53" s="1068"/>
      <c r="N53" s="1069"/>
      <c r="O53" s="211"/>
      <c r="P53" s="211"/>
    </row>
    <row r="54" spans="13:16">
      <c r="M54" s="1068"/>
      <c r="N54" s="1069"/>
      <c r="O54" s="211"/>
      <c r="P54" s="211"/>
    </row>
    <row r="55" spans="13:16">
      <c r="M55" s="1068"/>
      <c r="N55" s="1069"/>
      <c r="O55" s="211"/>
      <c r="P55" s="211"/>
    </row>
    <row r="56" spans="13:16">
      <c r="M56" s="1068"/>
      <c r="N56" s="1069"/>
      <c r="O56" s="211"/>
      <c r="P56" s="211"/>
    </row>
    <row r="57" spans="13:16">
      <c r="M57" s="1068"/>
      <c r="N57" s="1069"/>
      <c r="O57" s="211"/>
      <c r="P57" s="211"/>
    </row>
    <row r="58" spans="13:16">
      <c r="M58" s="1068"/>
      <c r="N58" s="1069"/>
      <c r="O58" s="211"/>
      <c r="P58" s="211"/>
    </row>
    <row r="59" spans="13:16">
      <c r="M59" s="1068"/>
      <c r="N59" s="1069"/>
      <c r="O59" s="211"/>
      <c r="P59" s="211"/>
    </row>
    <row r="60" spans="13:16">
      <c r="M60" s="1068"/>
      <c r="N60" s="1069"/>
      <c r="O60" s="211"/>
      <c r="P60" s="211"/>
    </row>
    <row r="61" spans="13:16">
      <c r="M61" s="1068"/>
      <c r="N61" s="1069"/>
      <c r="O61" s="211"/>
      <c r="P61" s="211"/>
    </row>
    <row r="62" spans="13:16">
      <c r="M62" s="1068"/>
      <c r="N62" s="1069"/>
      <c r="O62" s="211"/>
      <c r="P62" s="211"/>
    </row>
    <row r="63" spans="13:16">
      <c r="M63" s="1068"/>
      <c r="N63" s="1069"/>
      <c r="O63" s="211"/>
      <c r="P63" s="211"/>
    </row>
    <row r="64" spans="13:16">
      <c r="M64" s="1068"/>
      <c r="N64" s="1069"/>
      <c r="O64" s="211"/>
      <c r="P64" s="211"/>
    </row>
    <row r="65" spans="13:16">
      <c r="M65" s="1068"/>
      <c r="N65" s="1069"/>
      <c r="O65" s="211"/>
      <c r="P65" s="211"/>
    </row>
    <row r="66" spans="13:16">
      <c r="M66" s="1068"/>
      <c r="N66" s="1069"/>
      <c r="O66" s="211"/>
      <c r="P66" s="211"/>
    </row>
    <row r="67" spans="13:16">
      <c r="M67" s="1068"/>
      <c r="N67" s="1069"/>
      <c r="O67" s="211"/>
      <c r="P67" s="211"/>
    </row>
    <row r="68" spans="13:16">
      <c r="M68" s="1068"/>
      <c r="N68" s="1069"/>
      <c r="O68" s="211"/>
      <c r="P68" s="211"/>
    </row>
    <row r="69" spans="13:16">
      <c r="M69" s="1068"/>
      <c r="N69" s="1069"/>
      <c r="O69" s="211"/>
      <c r="P69" s="211"/>
    </row>
    <row r="70" spans="13:16">
      <c r="M70" s="1068"/>
      <c r="N70" s="1069"/>
      <c r="O70" s="211"/>
      <c r="P70" s="211"/>
    </row>
    <row r="71" spans="13:16">
      <c r="M71" s="1068"/>
      <c r="N71" s="1069"/>
      <c r="O71" s="211"/>
      <c r="P71" s="211"/>
    </row>
    <row r="72" spans="13:16">
      <c r="M72" s="1068"/>
      <c r="N72" s="1069"/>
      <c r="O72" s="211"/>
      <c r="P72" s="211"/>
    </row>
    <row r="73" spans="13:16">
      <c r="M73" s="1068"/>
      <c r="N73" s="1069"/>
      <c r="O73" s="211"/>
      <c r="P73" s="211"/>
    </row>
    <row r="74" spans="13:16">
      <c r="M74" s="1068"/>
      <c r="N74" s="1069"/>
      <c r="O74" s="211"/>
      <c r="P74" s="211"/>
    </row>
    <row r="75" spans="13:16">
      <c r="M75" s="1068"/>
      <c r="N75" s="1069"/>
      <c r="O75" s="211"/>
      <c r="P75" s="211"/>
    </row>
    <row r="76" spans="13:16">
      <c r="M76" s="1068"/>
      <c r="N76" s="1069"/>
      <c r="O76" s="211"/>
      <c r="P76" s="211"/>
    </row>
    <row r="77" spans="13:16">
      <c r="M77" s="1068"/>
      <c r="N77" s="1069"/>
      <c r="O77" s="211"/>
      <c r="P77" s="211"/>
    </row>
    <row r="78" spans="13:16">
      <c r="M78" s="1068"/>
      <c r="N78" s="1069"/>
      <c r="O78" s="211"/>
      <c r="P78" s="211"/>
    </row>
    <row r="79" spans="13:16">
      <c r="M79" s="1068"/>
      <c r="N79" s="1069"/>
      <c r="O79" s="211"/>
      <c r="P79" s="211"/>
    </row>
    <row r="80" spans="13:16">
      <c r="M80" s="1068"/>
      <c r="N80" s="1069"/>
      <c r="O80" s="211"/>
      <c r="P80" s="211"/>
    </row>
    <row r="81" spans="13:16">
      <c r="M81" s="1068"/>
      <c r="N81" s="1069"/>
      <c r="O81" s="211"/>
      <c r="P81" s="211"/>
    </row>
    <row r="82" spans="13:16">
      <c r="M82" s="1068"/>
      <c r="N82" s="1069"/>
      <c r="O82" s="211"/>
      <c r="P82" s="211"/>
    </row>
    <row r="83" spans="13:16">
      <c r="M83" s="1068"/>
      <c r="N83" s="1069"/>
      <c r="O83" s="211"/>
      <c r="P83" s="211"/>
    </row>
    <row r="84" spans="13:16">
      <c r="M84" s="1068"/>
      <c r="N84" s="1069"/>
      <c r="O84" s="211"/>
      <c r="P84" s="211"/>
    </row>
    <row r="85" spans="13:16">
      <c r="M85" s="1068"/>
      <c r="N85" s="1069"/>
      <c r="O85" s="211"/>
      <c r="P85" s="211"/>
    </row>
    <row r="86" spans="13:16">
      <c r="M86" s="1068"/>
      <c r="N86" s="1069"/>
      <c r="O86" s="211"/>
      <c r="P86" s="211"/>
    </row>
    <row r="87" spans="13:16">
      <c r="M87" s="1068"/>
      <c r="N87" s="1069"/>
      <c r="O87" s="211"/>
      <c r="P87" s="211"/>
    </row>
    <row r="88" spans="13:16">
      <c r="M88" s="1068"/>
      <c r="N88" s="1069"/>
      <c r="O88" s="211"/>
      <c r="P88" s="211"/>
    </row>
    <row r="89" spans="13:16">
      <c r="M89" s="1068"/>
      <c r="N89" s="1069"/>
      <c r="O89" s="211"/>
      <c r="P89" s="211"/>
    </row>
    <row r="90" spans="13:16">
      <c r="M90" s="1068"/>
      <c r="N90" s="1069"/>
      <c r="O90" s="211"/>
      <c r="P90" s="211"/>
    </row>
    <row r="91" spans="13:16">
      <c r="M91" s="1068"/>
      <c r="N91" s="1069"/>
      <c r="O91" s="211"/>
      <c r="P91" s="211"/>
    </row>
    <row r="92" spans="13:16">
      <c r="M92" s="1068"/>
      <c r="N92" s="1069"/>
      <c r="O92" s="211"/>
      <c r="P92" s="211"/>
    </row>
    <row r="93" spans="13:16">
      <c r="M93" s="1068"/>
      <c r="N93" s="1069"/>
      <c r="O93" s="211"/>
      <c r="P93" s="211"/>
    </row>
    <row r="94" spans="13:16">
      <c r="M94" s="1068"/>
      <c r="N94" s="1069"/>
      <c r="O94" s="211"/>
      <c r="P94" s="211"/>
    </row>
    <row r="95" spans="13:16">
      <c r="M95" s="1068"/>
      <c r="N95" s="1069"/>
      <c r="O95" s="211"/>
      <c r="P95" s="211"/>
    </row>
    <row r="96" spans="13:16">
      <c r="M96" s="1068"/>
      <c r="N96" s="1069"/>
      <c r="O96" s="211"/>
      <c r="P96" s="211"/>
    </row>
    <row r="97" spans="13:16">
      <c r="M97" s="1068"/>
      <c r="N97" s="1069"/>
      <c r="O97" s="211"/>
      <c r="P97" s="211"/>
    </row>
    <row r="98" spans="13:16">
      <c r="M98" s="1068"/>
      <c r="N98" s="1069"/>
      <c r="O98" s="211"/>
      <c r="P98" s="211"/>
    </row>
    <row r="99" spans="13:16">
      <c r="M99" s="1068"/>
      <c r="N99" s="1069"/>
      <c r="O99" s="211"/>
      <c r="P99" s="211"/>
    </row>
    <row r="100" spans="13:16">
      <c r="M100" s="1068"/>
      <c r="N100" s="1069"/>
      <c r="O100" s="211"/>
      <c r="P100" s="211"/>
    </row>
    <row r="101" spans="13:16">
      <c r="M101" s="1068"/>
      <c r="N101" s="1069"/>
      <c r="O101" s="211"/>
      <c r="P101" s="211"/>
    </row>
    <row r="102" spans="13:16">
      <c r="M102" s="1068"/>
      <c r="N102" s="1069"/>
      <c r="O102" s="211"/>
      <c r="P102" s="211"/>
    </row>
    <row r="103" spans="13:16">
      <c r="M103" s="1068"/>
      <c r="N103" s="1069"/>
      <c r="O103" s="211"/>
      <c r="P103" s="211"/>
    </row>
    <row r="104" spans="13:16">
      <c r="M104" s="1068"/>
      <c r="N104" s="1069"/>
      <c r="O104" s="211"/>
      <c r="P104" s="211"/>
    </row>
    <row r="105" spans="13:16">
      <c r="M105" s="1068"/>
      <c r="N105" s="1069"/>
      <c r="O105" s="211"/>
      <c r="P105" s="211"/>
    </row>
    <row r="106" spans="13:16">
      <c r="M106" s="1068"/>
      <c r="N106" s="1069"/>
      <c r="O106" s="211"/>
      <c r="P106" s="211"/>
    </row>
    <row r="107" spans="13:16">
      <c r="M107" s="1068"/>
      <c r="N107" s="1069"/>
      <c r="O107" s="211"/>
      <c r="P107" s="211"/>
    </row>
    <row r="108" spans="13:16">
      <c r="M108" s="1068"/>
      <c r="N108" s="1069"/>
      <c r="O108" s="211"/>
      <c r="P108" s="211"/>
    </row>
    <row r="109" spans="13:16">
      <c r="M109" s="1068"/>
      <c r="N109" s="1069"/>
      <c r="O109" s="211"/>
      <c r="P109" s="211"/>
    </row>
    <row r="110" spans="13:16">
      <c r="M110" s="1068"/>
      <c r="N110" s="1069"/>
      <c r="O110" s="211"/>
      <c r="P110" s="211"/>
    </row>
    <row r="111" spans="13:16">
      <c r="M111" s="1068"/>
      <c r="N111" s="1069"/>
      <c r="O111" s="211"/>
      <c r="P111" s="211"/>
    </row>
    <row r="112" spans="13:16">
      <c r="M112" s="1068"/>
      <c r="N112" s="1069"/>
      <c r="O112" s="211"/>
      <c r="P112" s="211"/>
    </row>
    <row r="113" spans="13:16">
      <c r="M113" s="1068"/>
      <c r="N113" s="1069"/>
      <c r="O113" s="211"/>
      <c r="P113" s="211"/>
    </row>
    <row r="114" spans="13:16">
      <c r="M114" s="1068"/>
      <c r="N114" s="1069"/>
      <c r="O114" s="211"/>
      <c r="P114" s="211"/>
    </row>
    <row r="115" spans="13:16">
      <c r="M115" s="1068"/>
      <c r="N115" s="1069"/>
      <c r="O115" s="211"/>
      <c r="P115" s="211"/>
    </row>
    <row r="116" spans="13:16">
      <c r="M116" s="1068"/>
      <c r="N116" s="1069"/>
      <c r="O116" s="211"/>
      <c r="P116" s="211"/>
    </row>
    <row r="117" spans="13:16">
      <c r="M117" s="1068"/>
      <c r="N117" s="1069"/>
      <c r="O117" s="211"/>
      <c r="P117" s="211"/>
    </row>
    <row r="118" spans="13:16">
      <c r="M118" s="1068"/>
      <c r="N118" s="1069"/>
      <c r="O118" s="211"/>
      <c r="P118" s="211"/>
    </row>
    <row r="119" spans="13:16">
      <c r="M119" s="1068"/>
      <c r="N119" s="1069"/>
      <c r="O119" s="211"/>
      <c r="P119" s="211"/>
    </row>
    <row r="120" spans="13:16">
      <c r="M120" s="1068"/>
      <c r="N120" s="1069"/>
      <c r="O120" s="211"/>
      <c r="P120" s="211"/>
    </row>
    <row r="121" spans="13:16">
      <c r="M121" s="1068"/>
      <c r="N121" s="1069"/>
      <c r="O121" s="211"/>
      <c r="P121" s="211"/>
    </row>
    <row r="122" spans="13:16">
      <c r="M122" s="1068"/>
      <c r="N122" s="1069"/>
      <c r="O122" s="211"/>
      <c r="P122" s="211"/>
    </row>
    <row r="123" spans="13:16">
      <c r="M123" s="1068"/>
      <c r="N123" s="1069"/>
      <c r="O123" s="211"/>
      <c r="P123" s="211"/>
    </row>
    <row r="124" spans="13:16">
      <c r="M124" s="1068"/>
      <c r="N124" s="1069"/>
      <c r="O124" s="211"/>
      <c r="P124" s="211"/>
    </row>
    <row r="125" spans="13:16">
      <c r="M125" s="1068"/>
      <c r="N125" s="1069"/>
      <c r="O125" s="211"/>
      <c r="P125" s="211"/>
    </row>
    <row r="126" spans="13:16">
      <c r="M126" s="1068"/>
      <c r="N126" s="1069"/>
      <c r="O126" s="211"/>
      <c r="P126" s="211"/>
    </row>
    <row r="127" spans="13:16">
      <c r="M127" s="1068"/>
      <c r="N127" s="1069"/>
      <c r="O127" s="211"/>
      <c r="P127" s="211"/>
    </row>
    <row r="128" spans="13:16">
      <c r="M128" s="1068"/>
      <c r="N128" s="1069"/>
      <c r="O128" s="211"/>
      <c r="P128" s="211"/>
    </row>
    <row r="129" spans="13:16">
      <c r="M129" s="1068"/>
      <c r="N129" s="1069"/>
      <c r="O129" s="211"/>
      <c r="P129" s="211"/>
    </row>
    <row r="130" spans="13:16">
      <c r="M130" s="1068"/>
      <c r="N130" s="1069"/>
      <c r="O130" s="211"/>
      <c r="P130" s="211"/>
    </row>
    <row r="131" spans="13:16">
      <c r="M131" s="1068"/>
      <c r="N131" s="1069"/>
      <c r="O131" s="211"/>
      <c r="P131" s="211"/>
    </row>
    <row r="132" spans="13:16">
      <c r="M132" s="1068"/>
      <c r="N132" s="1069"/>
      <c r="O132" s="211"/>
      <c r="P132" s="211"/>
    </row>
    <row r="133" spans="13:16">
      <c r="M133" s="1068"/>
      <c r="N133" s="1069"/>
      <c r="O133" s="211"/>
      <c r="P133" s="211"/>
    </row>
    <row r="134" spans="13:16">
      <c r="M134" s="1068"/>
      <c r="N134" s="1069"/>
      <c r="O134" s="211"/>
      <c r="P134" s="211"/>
    </row>
    <row r="135" spans="13:16">
      <c r="M135" s="1068"/>
      <c r="N135" s="1069"/>
      <c r="O135" s="211"/>
      <c r="P135" s="211"/>
    </row>
    <row r="136" spans="13:16">
      <c r="M136" s="1068"/>
      <c r="N136" s="1069"/>
      <c r="O136" s="211"/>
      <c r="P136" s="211"/>
    </row>
    <row r="137" spans="13:16">
      <c r="M137" s="1068"/>
      <c r="N137" s="1069"/>
      <c r="O137" s="211"/>
      <c r="P137" s="211"/>
    </row>
    <row r="138" spans="13:16">
      <c r="M138" s="1068"/>
      <c r="N138" s="1069"/>
      <c r="O138" s="211"/>
      <c r="P138" s="211"/>
    </row>
    <row r="139" spans="13:16">
      <c r="M139" s="1068"/>
      <c r="N139" s="1069"/>
      <c r="O139" s="211"/>
      <c r="P139" s="211"/>
    </row>
    <row r="140" spans="13:16">
      <c r="M140" s="1068"/>
      <c r="N140" s="1069"/>
      <c r="O140" s="211"/>
      <c r="P140" s="211"/>
    </row>
    <row r="141" spans="13:16">
      <c r="M141" s="1068"/>
      <c r="N141" s="1069"/>
      <c r="O141" s="211"/>
      <c r="P141" s="211"/>
    </row>
    <row r="142" spans="13:16">
      <c r="M142" s="1068"/>
      <c r="N142" s="1069"/>
      <c r="O142" s="211"/>
      <c r="P142" s="211"/>
    </row>
    <row r="143" spans="13:16">
      <c r="M143" s="1068"/>
      <c r="N143" s="1069"/>
      <c r="O143" s="211"/>
      <c r="P143" s="211"/>
    </row>
    <row r="144" spans="13:16">
      <c r="M144" s="1068"/>
      <c r="N144" s="1069"/>
      <c r="O144" s="211"/>
      <c r="P144" s="211"/>
    </row>
    <row r="145" spans="13:16">
      <c r="M145" s="1068"/>
      <c r="N145" s="1069"/>
      <c r="O145" s="211"/>
      <c r="P145" s="211"/>
    </row>
    <row r="146" spans="13:16">
      <c r="M146" s="1068"/>
      <c r="N146" s="1069"/>
      <c r="O146" s="211"/>
      <c r="P146" s="211"/>
    </row>
    <row r="147" spans="13:16">
      <c r="M147" s="1068"/>
      <c r="N147" s="1069"/>
      <c r="O147" s="211"/>
      <c r="P147" s="211"/>
    </row>
    <row r="148" spans="13:16">
      <c r="M148" s="1068"/>
      <c r="N148" s="1069"/>
      <c r="O148" s="211"/>
      <c r="P148" s="211"/>
    </row>
    <row r="149" spans="13:16">
      <c r="M149" s="1068"/>
      <c r="N149" s="1069"/>
      <c r="O149" s="211"/>
      <c r="P149" s="211"/>
    </row>
    <row r="150" spans="13:16">
      <c r="M150" s="1068"/>
      <c r="N150" s="1069"/>
      <c r="O150" s="211"/>
      <c r="P150" s="211"/>
    </row>
    <row r="151" spans="13:16">
      <c r="M151" s="1068"/>
      <c r="N151" s="1069"/>
      <c r="O151" s="211"/>
      <c r="P151" s="211"/>
    </row>
    <row r="152" spans="13:16">
      <c r="M152" s="1068"/>
      <c r="N152" s="1069"/>
      <c r="O152" s="211"/>
      <c r="P152" s="211"/>
    </row>
    <row r="153" spans="13:16">
      <c r="M153" s="1068"/>
      <c r="N153" s="1069"/>
      <c r="O153" s="211"/>
      <c r="P153" s="211"/>
    </row>
    <row r="154" spans="13:16">
      <c r="M154" s="1068"/>
      <c r="N154" s="1069"/>
      <c r="O154" s="211"/>
      <c r="P154" s="211"/>
    </row>
    <row r="155" spans="13:16">
      <c r="M155" s="1068"/>
      <c r="N155" s="1069"/>
      <c r="O155" s="211"/>
      <c r="P155" s="211"/>
    </row>
    <row r="156" spans="13:16">
      <c r="M156" s="1068"/>
      <c r="N156" s="1069"/>
      <c r="O156" s="211"/>
      <c r="P156" s="211"/>
    </row>
    <row r="157" spans="13:16">
      <c r="M157" s="1068"/>
      <c r="N157" s="1069"/>
      <c r="O157" s="211"/>
      <c r="P157" s="211"/>
    </row>
    <row r="158" spans="13:16">
      <c r="M158" s="1068"/>
      <c r="N158" s="1069"/>
      <c r="O158" s="211"/>
      <c r="P158" s="211"/>
    </row>
    <row r="159" spans="13:16">
      <c r="M159" s="1068"/>
      <c r="N159" s="1069"/>
      <c r="O159" s="211"/>
      <c r="P159" s="211"/>
    </row>
    <row r="160" spans="13:16">
      <c r="M160" s="1068"/>
      <c r="N160" s="1069"/>
      <c r="O160" s="211"/>
      <c r="P160" s="211"/>
    </row>
    <row r="161" spans="13:16">
      <c r="M161" s="1068"/>
      <c r="N161" s="1069"/>
      <c r="O161" s="211"/>
      <c r="P161" s="211"/>
    </row>
    <row r="162" spans="13:16">
      <c r="M162" s="1068"/>
      <c r="N162" s="1069"/>
      <c r="O162" s="211"/>
      <c r="P162" s="211"/>
    </row>
    <row r="163" spans="13:16">
      <c r="M163" s="1068"/>
      <c r="N163" s="1069"/>
      <c r="O163" s="211"/>
      <c r="P163" s="211"/>
    </row>
    <row r="164" spans="13:16">
      <c r="M164" s="1068"/>
      <c r="N164" s="1069"/>
      <c r="O164" s="211"/>
      <c r="P164" s="211"/>
    </row>
    <row r="165" spans="13:16">
      <c r="M165" s="1068"/>
      <c r="N165" s="1069"/>
      <c r="O165" s="211"/>
      <c r="P165" s="211"/>
    </row>
    <row r="166" spans="13:16">
      <c r="M166" s="1068"/>
      <c r="N166" s="1069"/>
      <c r="O166" s="211"/>
      <c r="P166" s="211"/>
    </row>
    <row r="167" spans="13:16">
      <c r="M167" s="1068"/>
      <c r="N167" s="1069"/>
      <c r="O167" s="211"/>
      <c r="P167" s="211"/>
    </row>
    <row r="168" spans="13:16">
      <c r="M168" s="1068"/>
      <c r="N168" s="1069"/>
      <c r="O168" s="211"/>
      <c r="P168" s="211"/>
    </row>
    <row r="169" spans="13:16">
      <c r="M169" s="1068"/>
      <c r="N169" s="1069"/>
      <c r="O169" s="211"/>
      <c r="P169" s="211"/>
    </row>
    <row r="170" spans="13:16">
      <c r="M170" s="1068"/>
      <c r="N170" s="1069"/>
      <c r="O170" s="211"/>
      <c r="P170" s="211"/>
    </row>
    <row r="171" spans="13:16">
      <c r="M171" s="1068"/>
      <c r="N171" s="1069"/>
      <c r="O171" s="211"/>
      <c r="P171" s="211"/>
    </row>
    <row r="172" spans="13:16">
      <c r="M172" s="1068"/>
      <c r="N172" s="1069"/>
      <c r="O172" s="211"/>
      <c r="P172" s="211"/>
    </row>
    <row r="173" spans="13:16">
      <c r="M173" s="1068"/>
      <c r="N173" s="1069"/>
      <c r="O173" s="211"/>
      <c r="P173" s="211"/>
    </row>
    <row r="174" spans="13:16">
      <c r="M174" s="1068"/>
      <c r="N174" s="1069"/>
      <c r="O174" s="211"/>
      <c r="P174" s="211"/>
    </row>
    <row r="175" spans="13:16">
      <c r="M175" s="1068"/>
      <c r="N175" s="1069"/>
      <c r="O175" s="211"/>
      <c r="P175" s="211"/>
    </row>
    <row r="176" spans="13:16">
      <c r="M176" s="1068"/>
      <c r="N176" s="1069"/>
      <c r="O176" s="211"/>
      <c r="P176" s="211"/>
    </row>
    <row r="177" spans="13:16">
      <c r="M177" s="1068"/>
      <c r="N177" s="1069"/>
      <c r="O177" s="211"/>
      <c r="P177" s="211"/>
    </row>
    <row r="178" spans="13:16">
      <c r="M178" s="1068"/>
      <c r="N178" s="1069"/>
      <c r="O178" s="211"/>
      <c r="P178" s="211"/>
    </row>
    <row r="179" spans="13:16">
      <c r="M179" s="1068"/>
      <c r="N179" s="1069"/>
      <c r="O179" s="211"/>
      <c r="P179" s="211"/>
    </row>
    <row r="180" spans="13:16">
      <c r="M180" s="1068"/>
      <c r="N180" s="1069"/>
      <c r="O180" s="211"/>
      <c r="P180" s="211"/>
    </row>
    <row r="181" spans="13:16">
      <c r="M181" s="1068"/>
      <c r="N181" s="1069"/>
      <c r="O181" s="211"/>
      <c r="P181" s="211"/>
    </row>
    <row r="182" spans="13:16">
      <c r="M182" s="1068"/>
      <c r="N182" s="1069"/>
      <c r="O182" s="211"/>
      <c r="P182" s="211"/>
    </row>
    <row r="183" spans="13:16">
      <c r="M183" s="1068"/>
      <c r="N183" s="1069"/>
      <c r="O183" s="211"/>
      <c r="P183" s="211"/>
    </row>
    <row r="184" spans="13:16">
      <c r="M184" s="1068"/>
      <c r="N184" s="1069"/>
      <c r="O184" s="211"/>
      <c r="P184" s="211"/>
    </row>
    <row r="185" spans="13:16">
      <c r="M185" s="1068"/>
      <c r="N185" s="1069"/>
      <c r="O185" s="211"/>
      <c r="P185" s="211"/>
    </row>
    <row r="186" spans="13:16">
      <c r="M186" s="1068"/>
      <c r="N186" s="1069"/>
      <c r="O186" s="211"/>
      <c r="P186" s="211"/>
    </row>
    <row r="187" spans="13:16">
      <c r="M187" s="1068"/>
      <c r="N187" s="1069"/>
      <c r="O187" s="211"/>
      <c r="P187" s="211"/>
    </row>
    <row r="188" spans="13:16">
      <c r="M188" s="1068"/>
      <c r="N188" s="1069"/>
      <c r="O188" s="211"/>
      <c r="P188" s="211"/>
    </row>
    <row r="189" spans="13:16">
      <c r="M189" s="1068"/>
      <c r="N189" s="1069"/>
      <c r="O189" s="211"/>
      <c r="P189" s="211"/>
    </row>
    <row r="190" spans="13:16">
      <c r="M190" s="1068"/>
      <c r="N190" s="1069"/>
      <c r="O190" s="211"/>
      <c r="P190" s="211"/>
    </row>
    <row r="191" spans="13:16">
      <c r="M191" s="1068"/>
      <c r="N191" s="1069"/>
      <c r="O191" s="211"/>
      <c r="P191" s="211"/>
    </row>
    <row r="192" spans="13:16">
      <c r="M192" s="1068"/>
      <c r="N192" s="1069"/>
      <c r="O192" s="211"/>
      <c r="P192" s="211"/>
    </row>
    <row r="193" spans="13:16">
      <c r="M193" s="1068"/>
      <c r="N193" s="1069"/>
      <c r="O193" s="211"/>
      <c r="P193" s="211"/>
    </row>
    <row r="194" spans="13:16">
      <c r="M194" s="1068"/>
      <c r="N194" s="1069"/>
      <c r="O194" s="211"/>
      <c r="P194" s="211"/>
    </row>
    <row r="195" spans="13:16">
      <c r="M195" s="1068"/>
      <c r="N195" s="1069"/>
      <c r="O195" s="211"/>
      <c r="P195" s="211"/>
    </row>
    <row r="196" spans="13:16">
      <c r="M196" s="1068"/>
      <c r="N196" s="1069"/>
      <c r="O196" s="211"/>
      <c r="P196" s="211"/>
    </row>
    <row r="197" spans="13:16">
      <c r="M197" s="1068"/>
      <c r="N197" s="1069"/>
      <c r="O197" s="211"/>
      <c r="P197" s="211"/>
    </row>
    <row r="198" spans="13:16">
      <c r="M198" s="1068"/>
      <c r="N198" s="1069"/>
      <c r="O198" s="211"/>
      <c r="P198" s="211"/>
    </row>
    <row r="199" spans="13:16">
      <c r="M199" s="1068"/>
      <c r="N199" s="1069"/>
      <c r="O199" s="211"/>
      <c r="P199" s="211"/>
    </row>
    <row r="200" spans="13:16">
      <c r="M200" s="1068"/>
      <c r="N200" s="1069"/>
      <c r="O200" s="211"/>
      <c r="P200" s="211"/>
    </row>
    <row r="201" spans="13:16">
      <c r="M201" s="1066"/>
      <c r="N201" s="1067"/>
      <c r="O201" s="211"/>
      <c r="P201" s="211"/>
    </row>
    <row r="202" spans="13:16">
      <c r="M202" s="1066"/>
      <c r="N202" s="1067"/>
      <c r="O202" s="211"/>
      <c r="P202" s="211"/>
    </row>
    <row r="203" spans="13:16">
      <c r="M203" s="1066"/>
      <c r="N203" s="1067"/>
      <c r="O203" s="211"/>
      <c r="P203" s="211"/>
    </row>
    <row r="204" spans="13:16">
      <c r="M204" s="1066"/>
      <c r="N204" s="1067"/>
      <c r="O204" s="211"/>
      <c r="P204" s="211"/>
    </row>
    <row r="205" spans="13:16">
      <c r="O205" s="211"/>
      <c r="P205" s="211"/>
    </row>
    <row r="206" spans="13:16">
      <c r="O206" s="211"/>
      <c r="P206" s="211"/>
    </row>
    <row r="207" spans="13:16">
      <c r="O207" s="211"/>
      <c r="P207" s="211"/>
    </row>
    <row r="208" spans="13:16">
      <c r="O208" s="211"/>
      <c r="P208" s="211"/>
    </row>
    <row r="209" spans="15:16">
      <c r="O209" s="211"/>
      <c r="P209" s="211"/>
    </row>
    <row r="210" spans="15:16">
      <c r="O210" s="211"/>
      <c r="P210" s="211"/>
    </row>
    <row r="211" spans="15:16">
      <c r="O211" s="211"/>
      <c r="P211" s="211"/>
    </row>
    <row r="212" spans="15:16">
      <c r="O212" s="211"/>
      <c r="P212" s="211"/>
    </row>
    <row r="213" spans="15:16">
      <c r="O213" s="211"/>
      <c r="P213" s="211"/>
    </row>
    <row r="214" spans="15:16">
      <c r="O214" s="211"/>
      <c r="P214" s="211"/>
    </row>
    <row r="215" spans="15:16">
      <c r="O215" s="211"/>
      <c r="P215" s="211"/>
    </row>
    <row r="216" spans="15:16">
      <c r="O216" s="211"/>
      <c r="P216" s="211"/>
    </row>
    <row r="217" spans="15:16">
      <c r="O217" s="211"/>
      <c r="P217" s="211"/>
    </row>
    <row r="218" spans="15:16">
      <c r="O218" s="211"/>
      <c r="P218" s="211"/>
    </row>
    <row r="219" spans="15:16">
      <c r="O219" s="211"/>
      <c r="P219" s="211"/>
    </row>
    <row r="220" spans="15:16">
      <c r="O220" s="211"/>
      <c r="P220" s="211"/>
    </row>
    <row r="221" spans="15:16">
      <c r="O221" s="211"/>
      <c r="P221" s="211"/>
    </row>
    <row r="222" spans="15:16">
      <c r="O222" s="211"/>
      <c r="P222" s="211"/>
    </row>
    <row r="223" spans="15:16">
      <c r="O223" s="211"/>
      <c r="P223" s="211"/>
    </row>
    <row r="224" spans="15:16">
      <c r="O224" s="211"/>
      <c r="P224" s="211"/>
    </row>
    <row r="225" spans="15:16">
      <c r="O225" s="211"/>
      <c r="P225" s="211"/>
    </row>
    <row r="226" spans="15:16">
      <c r="O226" s="211"/>
      <c r="P226" s="211"/>
    </row>
    <row r="227" spans="15:16">
      <c r="O227" s="211"/>
      <c r="P227" s="211"/>
    </row>
    <row r="228" spans="15:16">
      <c r="O228" s="211"/>
      <c r="P228" s="211"/>
    </row>
    <row r="229" spans="15:16">
      <c r="O229" s="211"/>
      <c r="P229" s="211"/>
    </row>
    <row r="230" spans="15:16">
      <c r="O230" s="211"/>
      <c r="P230" s="211"/>
    </row>
    <row r="231" spans="15:16">
      <c r="O231" s="211"/>
      <c r="P231" s="211"/>
    </row>
    <row r="232" spans="15:16">
      <c r="O232" s="211"/>
      <c r="P232" s="211"/>
    </row>
    <row r="233" spans="15:16">
      <c r="O233" s="211"/>
      <c r="P233" s="211"/>
    </row>
    <row r="234" spans="15:16">
      <c r="O234" s="211"/>
      <c r="P234" s="211"/>
    </row>
    <row r="235" spans="15:16">
      <c r="O235" s="211"/>
      <c r="P235" s="211"/>
    </row>
    <row r="236" spans="15:16">
      <c r="O236" s="211"/>
      <c r="P236" s="211"/>
    </row>
    <row r="237" spans="15:16">
      <c r="O237" s="211"/>
      <c r="P237" s="211"/>
    </row>
    <row r="238" spans="15:16">
      <c r="O238" s="211"/>
      <c r="P238" s="211"/>
    </row>
    <row r="239" spans="15:16">
      <c r="O239" s="211"/>
      <c r="P239" s="211"/>
    </row>
    <row r="240" spans="15:16">
      <c r="O240" s="211"/>
      <c r="P240" s="211"/>
    </row>
    <row r="241" spans="15:16">
      <c r="O241" s="211"/>
      <c r="P241" s="211"/>
    </row>
    <row r="242" spans="15:16">
      <c r="O242" s="211"/>
      <c r="P242" s="211"/>
    </row>
    <row r="243" spans="15:16">
      <c r="O243" s="211"/>
      <c r="P243" s="211"/>
    </row>
    <row r="244" spans="15:16">
      <c r="O244" s="211"/>
      <c r="P244" s="211"/>
    </row>
    <row r="245" spans="15:16">
      <c r="O245" s="211"/>
      <c r="P245" s="211"/>
    </row>
    <row r="246" spans="15:16">
      <c r="O246" s="211"/>
      <c r="P246" s="211"/>
    </row>
    <row r="247" spans="15:16">
      <c r="O247" s="211"/>
      <c r="P247" s="211"/>
    </row>
    <row r="248" spans="15:16">
      <c r="O248" s="211"/>
      <c r="P248" s="211"/>
    </row>
    <row r="249" spans="15:16">
      <c r="O249" s="211"/>
      <c r="P249" s="211"/>
    </row>
    <row r="250" spans="15:16">
      <c r="O250" s="211"/>
      <c r="P250" s="211"/>
    </row>
    <row r="251" spans="15:16">
      <c r="O251" s="211"/>
      <c r="P251" s="211"/>
    </row>
    <row r="252" spans="15:16">
      <c r="O252" s="211"/>
      <c r="P252" s="211"/>
    </row>
    <row r="253" spans="15:16">
      <c r="O253" s="211"/>
      <c r="P253" s="211"/>
    </row>
    <row r="254" spans="15:16">
      <c r="O254" s="211"/>
      <c r="P254" s="211"/>
    </row>
    <row r="255" spans="15:16">
      <c r="O255" s="211"/>
      <c r="P255" s="211"/>
    </row>
    <row r="256" spans="15:16">
      <c r="O256" s="211"/>
      <c r="P256" s="211"/>
    </row>
    <row r="257" spans="15:16">
      <c r="O257" s="211"/>
      <c r="P257" s="211"/>
    </row>
    <row r="258" spans="15:16">
      <c r="O258" s="211"/>
      <c r="P258" s="211"/>
    </row>
    <row r="259" spans="15:16">
      <c r="O259" s="211"/>
      <c r="P259" s="211"/>
    </row>
    <row r="260" spans="15:16">
      <c r="O260" s="211"/>
      <c r="P260" s="211"/>
    </row>
    <row r="261" spans="15:16">
      <c r="O261" s="211"/>
      <c r="P261" s="211"/>
    </row>
    <row r="262" spans="15:16">
      <c r="O262" s="211"/>
      <c r="P262" s="211"/>
    </row>
    <row r="263" spans="15:16">
      <c r="O263" s="211"/>
      <c r="P263" s="211"/>
    </row>
    <row r="264" spans="15:16">
      <c r="O264" s="211"/>
      <c r="P264" s="211"/>
    </row>
    <row r="265" spans="15:16">
      <c r="O265" s="211"/>
      <c r="P265" s="211"/>
    </row>
    <row r="266" spans="15:16">
      <c r="O266" s="211"/>
      <c r="P266" s="211"/>
    </row>
    <row r="267" spans="15:16">
      <c r="O267" s="211"/>
      <c r="P267" s="211"/>
    </row>
    <row r="268" spans="15:16">
      <c r="O268" s="211"/>
      <c r="P268" s="211"/>
    </row>
    <row r="269" spans="15:16">
      <c r="O269" s="211"/>
      <c r="P269" s="211"/>
    </row>
    <row r="270" spans="15:16">
      <c r="O270" s="211"/>
      <c r="P270" s="211"/>
    </row>
    <row r="271" spans="15:16">
      <c r="O271" s="211"/>
      <c r="P271" s="211"/>
    </row>
    <row r="272" spans="15:16">
      <c r="O272" s="211"/>
      <c r="P272" s="211"/>
    </row>
    <row r="273" spans="15:16">
      <c r="O273" s="211"/>
      <c r="P273" s="211"/>
    </row>
    <row r="274" spans="15:16">
      <c r="O274" s="211"/>
      <c r="P274" s="211"/>
    </row>
    <row r="275" spans="15:16">
      <c r="O275" s="211"/>
      <c r="P275" s="211"/>
    </row>
    <row r="276" spans="15:16">
      <c r="O276" s="211"/>
      <c r="P276" s="211"/>
    </row>
    <row r="277" spans="15:16">
      <c r="O277" s="211"/>
      <c r="P277" s="211"/>
    </row>
    <row r="278" spans="15:16">
      <c r="O278" s="211"/>
      <c r="P278" s="211"/>
    </row>
    <row r="279" spans="15:16">
      <c r="O279" s="211"/>
      <c r="P279" s="211"/>
    </row>
    <row r="280" spans="15:16">
      <c r="O280" s="211"/>
      <c r="P280" s="211"/>
    </row>
    <row r="281" spans="15:16">
      <c r="O281" s="211"/>
      <c r="P281" s="211"/>
    </row>
    <row r="282" spans="15:16">
      <c r="O282" s="211"/>
      <c r="P282" s="211"/>
    </row>
    <row r="283" spans="15:16">
      <c r="O283" s="211"/>
      <c r="P283" s="211"/>
    </row>
    <row r="284" spans="15:16">
      <c r="O284" s="211"/>
      <c r="P284" s="211"/>
    </row>
    <row r="285" spans="15:16">
      <c r="O285" s="211"/>
      <c r="P285" s="211"/>
    </row>
    <row r="286" spans="15:16">
      <c r="O286" s="211"/>
      <c r="P286" s="211"/>
    </row>
    <row r="287" spans="15:16">
      <c r="O287" s="211"/>
      <c r="P287" s="211"/>
    </row>
    <row r="288" spans="15:16">
      <c r="O288" s="211"/>
      <c r="P288" s="211"/>
    </row>
    <row r="289" spans="15:16">
      <c r="O289" s="211"/>
      <c r="P289" s="211"/>
    </row>
    <row r="290" spans="15:16">
      <c r="O290" s="211"/>
      <c r="P290" s="211"/>
    </row>
    <row r="291" spans="15:16">
      <c r="O291" s="211"/>
      <c r="P291" s="211"/>
    </row>
    <row r="292" spans="15:16">
      <c r="O292" s="211"/>
      <c r="P292" s="211"/>
    </row>
    <row r="293" spans="15:16">
      <c r="O293" s="211"/>
      <c r="P293" s="211"/>
    </row>
    <row r="294" spans="15:16">
      <c r="O294" s="211"/>
      <c r="P294" s="211"/>
    </row>
    <row r="295" spans="15:16">
      <c r="O295" s="211"/>
      <c r="P295" s="211"/>
    </row>
    <row r="296" spans="15:16">
      <c r="O296" s="211"/>
      <c r="P296" s="211"/>
    </row>
    <row r="297" spans="15:16">
      <c r="O297" s="211"/>
      <c r="P297" s="211"/>
    </row>
    <row r="298" spans="15:16">
      <c r="O298" s="211"/>
      <c r="P298" s="211"/>
    </row>
    <row r="299" spans="15:16">
      <c r="O299" s="211"/>
      <c r="P299" s="211"/>
    </row>
    <row r="300" spans="15:16">
      <c r="O300" s="211"/>
      <c r="P300" s="211"/>
    </row>
    <row r="301" spans="15:16">
      <c r="O301" s="211"/>
      <c r="P301" s="211"/>
    </row>
    <row r="302" spans="15:16">
      <c r="O302" s="211"/>
      <c r="P302" s="211"/>
    </row>
    <row r="303" spans="15:16">
      <c r="O303" s="211"/>
      <c r="P303" s="211"/>
    </row>
    <row r="304" spans="15:16">
      <c r="O304" s="211"/>
      <c r="P304" s="211"/>
    </row>
    <row r="305" spans="15:16">
      <c r="O305" s="211"/>
      <c r="P305" s="211"/>
    </row>
    <row r="306" spans="15:16">
      <c r="O306" s="211"/>
      <c r="P306" s="211"/>
    </row>
    <row r="307" spans="15:16">
      <c r="O307" s="211"/>
      <c r="P307" s="211"/>
    </row>
    <row r="308" spans="15:16">
      <c r="O308" s="211"/>
      <c r="P308" s="211"/>
    </row>
    <row r="309" spans="15:16">
      <c r="O309" s="211"/>
      <c r="P309" s="211"/>
    </row>
    <row r="310" spans="15:16">
      <c r="O310" s="211"/>
      <c r="P310" s="211"/>
    </row>
    <row r="311" spans="15:16">
      <c r="O311" s="211"/>
      <c r="P311" s="211"/>
    </row>
    <row r="312" spans="15:16">
      <c r="O312" s="211"/>
      <c r="P312" s="211"/>
    </row>
    <row r="313" spans="15:16">
      <c r="O313" s="211"/>
      <c r="P313" s="211"/>
    </row>
    <row r="314" spans="15:16">
      <c r="O314" s="211"/>
      <c r="P314" s="211"/>
    </row>
    <row r="315" spans="15:16">
      <c r="O315" s="211"/>
      <c r="P315" s="211"/>
    </row>
    <row r="316" spans="15:16">
      <c r="O316" s="211"/>
      <c r="P316" s="211"/>
    </row>
    <row r="317" spans="15:16">
      <c r="O317" s="211"/>
      <c r="P317" s="211"/>
    </row>
    <row r="318" spans="15:16">
      <c r="O318" s="211"/>
      <c r="P318" s="211"/>
    </row>
    <row r="319" spans="15:16">
      <c r="O319" s="211"/>
      <c r="P319" s="211"/>
    </row>
    <row r="320" spans="15:16">
      <c r="O320" s="211"/>
      <c r="P320" s="211"/>
    </row>
    <row r="321" spans="15:16">
      <c r="O321" s="211"/>
      <c r="P321" s="211"/>
    </row>
    <row r="322" spans="15:16">
      <c r="O322" s="211"/>
      <c r="P322" s="211"/>
    </row>
    <row r="323" spans="15:16">
      <c r="O323" s="211"/>
      <c r="P323" s="211"/>
    </row>
    <row r="324" spans="15:16">
      <c r="O324" s="211"/>
      <c r="P324" s="211"/>
    </row>
    <row r="325" spans="15:16">
      <c r="O325" s="211"/>
      <c r="P325" s="211"/>
    </row>
    <row r="326" spans="15:16">
      <c r="O326" s="211"/>
      <c r="P326" s="211"/>
    </row>
    <row r="327" spans="15:16">
      <c r="O327" s="211"/>
      <c r="P327" s="211"/>
    </row>
    <row r="328" spans="15:16">
      <c r="O328" s="211"/>
      <c r="P328" s="211"/>
    </row>
    <row r="329" spans="15:16">
      <c r="O329" s="211"/>
      <c r="P329" s="211"/>
    </row>
    <row r="330" spans="15:16">
      <c r="O330" s="211"/>
      <c r="P330" s="211"/>
    </row>
    <row r="331" spans="15:16">
      <c r="O331" s="211"/>
      <c r="P331" s="211"/>
    </row>
    <row r="332" spans="15:16">
      <c r="O332" s="211"/>
      <c r="P332" s="211"/>
    </row>
    <row r="333" spans="15:16">
      <c r="O333" s="211"/>
      <c r="P333" s="211"/>
    </row>
    <row r="334" spans="15:16">
      <c r="O334" s="211"/>
      <c r="P334" s="211"/>
    </row>
    <row r="335" spans="15:16">
      <c r="O335" s="211"/>
      <c r="P335" s="211"/>
    </row>
    <row r="336" spans="15:16">
      <c r="O336" s="211"/>
      <c r="P336" s="211"/>
    </row>
    <row r="337" spans="15:16">
      <c r="O337" s="211"/>
      <c r="P337" s="211"/>
    </row>
    <row r="338" spans="15:16">
      <c r="O338" s="211"/>
      <c r="P338" s="211"/>
    </row>
    <row r="339" spans="15:16">
      <c r="O339" s="211"/>
      <c r="P339" s="211"/>
    </row>
    <row r="340" spans="15:16">
      <c r="O340" s="211"/>
      <c r="P340" s="211"/>
    </row>
    <row r="341" spans="15:16">
      <c r="O341" s="211"/>
      <c r="P341" s="211"/>
    </row>
    <row r="342" spans="15:16">
      <c r="O342" s="211"/>
      <c r="P342" s="211"/>
    </row>
    <row r="343" spans="15:16">
      <c r="O343" s="211"/>
      <c r="P343" s="211"/>
    </row>
    <row r="344" spans="15:16">
      <c r="O344" s="211"/>
      <c r="P344" s="211"/>
    </row>
    <row r="345" spans="15:16">
      <c r="O345" s="211"/>
      <c r="P345" s="211"/>
    </row>
    <row r="346" spans="15:16">
      <c r="O346" s="211"/>
      <c r="P346" s="211"/>
    </row>
    <row r="347" spans="15:16">
      <c r="O347" s="211"/>
      <c r="P347" s="211"/>
    </row>
    <row r="348" spans="15:16">
      <c r="O348" s="211"/>
      <c r="P348" s="211"/>
    </row>
    <row r="349" spans="15:16">
      <c r="O349" s="211"/>
      <c r="P349" s="211"/>
    </row>
    <row r="350" spans="15:16">
      <c r="O350" s="211"/>
      <c r="P350" s="211"/>
    </row>
    <row r="351" spans="15:16">
      <c r="O351" s="211"/>
      <c r="P351" s="211"/>
    </row>
    <row r="352" spans="15:16">
      <c r="O352" s="211"/>
      <c r="P352" s="211"/>
    </row>
    <row r="353" spans="15:16">
      <c r="O353" s="211"/>
      <c r="P353" s="211"/>
    </row>
    <row r="354" spans="15:16">
      <c r="O354" s="211"/>
      <c r="P354" s="211"/>
    </row>
    <row r="355" spans="15:16">
      <c r="O355" s="211"/>
      <c r="P355" s="211"/>
    </row>
    <row r="356" spans="15:16">
      <c r="O356" s="211"/>
      <c r="P356" s="211"/>
    </row>
    <row r="357" spans="15:16">
      <c r="O357" s="211"/>
      <c r="P357" s="211"/>
    </row>
    <row r="358" spans="15:16">
      <c r="O358" s="211"/>
      <c r="P358" s="211"/>
    </row>
    <row r="359" spans="15:16">
      <c r="O359" s="211"/>
      <c r="P359" s="211"/>
    </row>
    <row r="360" spans="15:16">
      <c r="O360" s="211"/>
      <c r="P360" s="211"/>
    </row>
    <row r="361" spans="15:16">
      <c r="O361" s="211"/>
      <c r="P361" s="211"/>
    </row>
    <row r="362" spans="15:16">
      <c r="O362" s="211"/>
      <c r="P362" s="211"/>
    </row>
    <row r="363" spans="15:16">
      <c r="O363" s="211"/>
      <c r="P363" s="211"/>
    </row>
    <row r="364" spans="15:16">
      <c r="O364" s="211"/>
      <c r="P364" s="211"/>
    </row>
    <row r="365" spans="15:16">
      <c r="O365" s="211"/>
      <c r="P365" s="211"/>
    </row>
    <row r="366" spans="15:16">
      <c r="O366" s="211"/>
      <c r="P366" s="211"/>
    </row>
    <row r="367" spans="15:16">
      <c r="O367" s="211"/>
      <c r="P367" s="211"/>
    </row>
    <row r="368" spans="15:16">
      <c r="O368" s="211"/>
      <c r="P368" s="211"/>
    </row>
    <row r="369" spans="15:16">
      <c r="O369" s="211"/>
      <c r="P369" s="211"/>
    </row>
    <row r="370" spans="15:16">
      <c r="O370" s="211"/>
      <c r="P370" s="211"/>
    </row>
    <row r="371" spans="15:16">
      <c r="O371" s="211"/>
      <c r="P371" s="211"/>
    </row>
    <row r="372" spans="15:16">
      <c r="O372" s="211"/>
      <c r="P372" s="211"/>
    </row>
    <row r="373" spans="15:16">
      <c r="O373" s="211"/>
      <c r="P373" s="211"/>
    </row>
    <row r="374" spans="15:16">
      <c r="O374" s="211"/>
      <c r="P374" s="211"/>
    </row>
    <row r="375" spans="15:16">
      <c r="O375" s="211"/>
      <c r="P375" s="211"/>
    </row>
    <row r="376" spans="15:16">
      <c r="O376" s="211"/>
      <c r="P376" s="211"/>
    </row>
    <row r="377" spans="15:16">
      <c r="O377" s="211"/>
      <c r="P377" s="211"/>
    </row>
    <row r="378" spans="15:16">
      <c r="O378" s="211"/>
      <c r="P378" s="211"/>
    </row>
    <row r="379" spans="15:16">
      <c r="O379" s="211"/>
      <c r="P379" s="211"/>
    </row>
    <row r="380" spans="15:16">
      <c r="O380" s="211"/>
      <c r="P380" s="211"/>
    </row>
    <row r="381" spans="15:16">
      <c r="O381" s="211"/>
      <c r="P381" s="211"/>
    </row>
    <row r="382" spans="15:16">
      <c r="O382" s="211"/>
      <c r="P382" s="211"/>
    </row>
    <row r="383" spans="15:16">
      <c r="O383" s="211"/>
      <c r="P383" s="211"/>
    </row>
    <row r="384" spans="15:16">
      <c r="O384" s="211"/>
      <c r="P384" s="211"/>
    </row>
    <row r="385" spans="15:16">
      <c r="O385" s="211"/>
      <c r="P385" s="211"/>
    </row>
    <row r="386" spans="15:16">
      <c r="O386" s="211"/>
      <c r="P386" s="211"/>
    </row>
    <row r="387" spans="15:16">
      <c r="O387" s="211"/>
      <c r="P387" s="211"/>
    </row>
    <row r="388" spans="15:16">
      <c r="O388" s="211"/>
      <c r="P388" s="211"/>
    </row>
    <row r="389" spans="15:16">
      <c r="O389" s="211"/>
      <c r="P389" s="211"/>
    </row>
    <row r="390" spans="15:16">
      <c r="O390" s="211"/>
      <c r="P390" s="211"/>
    </row>
    <row r="391" spans="15:16">
      <c r="O391" s="211"/>
      <c r="P391" s="211"/>
    </row>
    <row r="392" spans="15:16">
      <c r="O392" s="211"/>
      <c r="P392" s="211"/>
    </row>
    <row r="393" spans="15:16">
      <c r="O393" s="211"/>
      <c r="P393" s="211"/>
    </row>
    <row r="394" spans="15:16">
      <c r="O394" s="211"/>
      <c r="P394" s="211"/>
    </row>
    <row r="395" spans="15:16">
      <c r="O395" s="211"/>
      <c r="P395" s="211"/>
    </row>
    <row r="396" spans="15:16">
      <c r="O396" s="211"/>
      <c r="P396" s="211"/>
    </row>
    <row r="397" spans="15:16">
      <c r="O397" s="211"/>
      <c r="P397" s="211"/>
    </row>
    <row r="398" spans="15:16">
      <c r="O398" s="211"/>
      <c r="P398" s="211"/>
    </row>
    <row r="399" spans="15:16">
      <c r="O399" s="211"/>
      <c r="P399" s="211"/>
    </row>
    <row r="400" spans="15:16">
      <c r="O400" s="211"/>
      <c r="P400" s="211"/>
    </row>
    <row r="401" spans="15:16">
      <c r="O401" s="211"/>
      <c r="P401" s="211"/>
    </row>
    <row r="402" spans="15:16">
      <c r="O402" s="211"/>
      <c r="P402" s="211"/>
    </row>
    <row r="403" spans="15:16">
      <c r="O403" s="211"/>
      <c r="P403" s="211"/>
    </row>
    <row r="404" spans="15:16">
      <c r="O404" s="211"/>
      <c r="P404" s="211"/>
    </row>
    <row r="405" spans="15:16">
      <c r="O405" s="211"/>
      <c r="P405" s="211"/>
    </row>
    <row r="406" spans="15:16">
      <c r="O406" s="211"/>
      <c r="P406" s="211"/>
    </row>
    <row r="407" spans="15:16">
      <c r="O407" s="211"/>
      <c r="P407" s="211"/>
    </row>
    <row r="408" spans="15:16">
      <c r="O408" s="211"/>
      <c r="P408" s="211"/>
    </row>
    <row r="409" spans="15:16">
      <c r="O409" s="211"/>
      <c r="P409" s="211"/>
    </row>
    <row r="410" spans="15:16">
      <c r="O410" s="211"/>
      <c r="P410" s="211"/>
    </row>
    <row r="411" spans="15:16">
      <c r="O411" s="211"/>
      <c r="P411" s="211"/>
    </row>
    <row r="412" spans="15:16">
      <c r="O412" s="211"/>
      <c r="P412" s="211"/>
    </row>
    <row r="413" spans="15:16">
      <c r="O413" s="211"/>
      <c r="P413" s="211"/>
    </row>
    <row r="414" spans="15:16">
      <c r="O414" s="211"/>
      <c r="P414" s="211"/>
    </row>
    <row r="415" spans="15:16">
      <c r="O415" s="211"/>
      <c r="P415" s="211"/>
    </row>
    <row r="416" spans="15:16">
      <c r="O416" s="211"/>
      <c r="P416" s="211"/>
    </row>
    <row r="417" spans="15:16">
      <c r="O417" s="211"/>
      <c r="P417" s="211"/>
    </row>
    <row r="418" spans="15:16">
      <c r="O418" s="211"/>
      <c r="P418" s="211"/>
    </row>
    <row r="419" spans="15:16">
      <c r="O419" s="211"/>
      <c r="P419" s="211"/>
    </row>
    <row r="420" spans="15:16">
      <c r="O420" s="211"/>
      <c r="P420" s="211"/>
    </row>
    <row r="421" spans="15:16">
      <c r="O421" s="211"/>
      <c r="P421" s="211"/>
    </row>
    <row r="422" spans="15:16">
      <c r="O422" s="211"/>
      <c r="P422" s="211"/>
    </row>
    <row r="423" spans="15:16">
      <c r="O423" s="211"/>
      <c r="P423" s="211"/>
    </row>
    <row r="424" spans="15:16">
      <c r="O424" s="211"/>
      <c r="P424" s="211"/>
    </row>
    <row r="425" spans="15:16">
      <c r="O425" s="211"/>
      <c r="P425" s="211"/>
    </row>
    <row r="426" spans="15:16">
      <c r="O426" s="211"/>
      <c r="P426" s="211"/>
    </row>
    <row r="427" spans="15:16">
      <c r="O427" s="211"/>
      <c r="P427" s="211"/>
    </row>
    <row r="428" spans="15:16">
      <c r="O428" s="211"/>
      <c r="P428" s="211"/>
    </row>
    <row r="429" spans="15:16">
      <c r="O429" s="211"/>
      <c r="P429" s="211"/>
    </row>
    <row r="430" spans="15:16">
      <c r="O430" s="211"/>
      <c r="P430" s="211"/>
    </row>
    <row r="431" spans="15:16">
      <c r="O431" s="211"/>
      <c r="P431" s="211"/>
    </row>
    <row r="432" spans="15:16">
      <c r="O432" s="211"/>
      <c r="P432" s="211"/>
    </row>
    <row r="433" spans="15:16">
      <c r="O433" s="211"/>
      <c r="P433" s="211"/>
    </row>
    <row r="434" spans="15:16">
      <c r="O434" s="211"/>
      <c r="P434" s="211"/>
    </row>
    <row r="435" spans="15:16">
      <c r="O435" s="211"/>
      <c r="P435" s="211"/>
    </row>
    <row r="436" spans="15:16">
      <c r="O436" s="211"/>
      <c r="P436" s="211"/>
    </row>
    <row r="437" spans="15:16">
      <c r="O437" s="211"/>
      <c r="P437" s="211"/>
    </row>
    <row r="438" spans="15:16">
      <c r="O438" s="211"/>
      <c r="P438" s="211"/>
    </row>
    <row r="439" spans="15:16">
      <c r="O439" s="211"/>
      <c r="P439" s="211"/>
    </row>
    <row r="440" spans="15:16">
      <c r="O440" s="211"/>
      <c r="P440" s="211"/>
    </row>
    <row r="441" spans="15:16">
      <c r="O441" s="211"/>
      <c r="P441" s="211"/>
    </row>
    <row r="442" spans="15:16">
      <c r="O442" s="211"/>
      <c r="P442" s="211"/>
    </row>
    <row r="443" spans="15:16">
      <c r="O443" s="211"/>
      <c r="P443" s="211"/>
    </row>
    <row r="444" spans="15:16">
      <c r="O444" s="211"/>
      <c r="P444" s="211"/>
    </row>
    <row r="445" spans="15:16">
      <c r="O445" s="211"/>
      <c r="P445" s="211"/>
    </row>
    <row r="446" spans="15:16">
      <c r="O446" s="211"/>
      <c r="P446" s="211"/>
    </row>
    <row r="447" spans="15:16">
      <c r="O447" s="211"/>
      <c r="P447" s="211"/>
    </row>
    <row r="448" spans="15:16">
      <c r="O448" s="211"/>
      <c r="P448" s="211"/>
    </row>
    <row r="449" spans="15:16">
      <c r="O449" s="211"/>
      <c r="P449" s="211"/>
    </row>
    <row r="450" spans="15:16">
      <c r="O450" s="211"/>
      <c r="P450" s="211"/>
    </row>
    <row r="451" spans="15:16">
      <c r="O451" s="211"/>
      <c r="P451" s="211"/>
    </row>
    <row r="452" spans="15:16">
      <c r="O452" s="211"/>
      <c r="P452" s="211"/>
    </row>
    <row r="453" spans="15:16">
      <c r="O453" s="211"/>
      <c r="P453" s="211"/>
    </row>
    <row r="454" spans="15:16">
      <c r="O454" s="211"/>
      <c r="P454" s="211"/>
    </row>
    <row r="455" spans="15:16">
      <c r="O455" s="211"/>
      <c r="P455" s="211"/>
    </row>
    <row r="456" spans="15:16">
      <c r="O456" s="211"/>
      <c r="P456" s="211"/>
    </row>
    <row r="457" spans="15:16">
      <c r="O457" s="211"/>
      <c r="P457" s="211"/>
    </row>
    <row r="458" spans="15:16">
      <c r="O458" s="211"/>
      <c r="P458" s="211"/>
    </row>
    <row r="459" spans="15:16">
      <c r="O459" s="211"/>
      <c r="P459" s="211"/>
    </row>
    <row r="460" spans="15:16">
      <c r="O460" s="211"/>
      <c r="P460" s="211"/>
    </row>
    <row r="461" spans="15:16">
      <c r="O461" s="211"/>
      <c r="P461" s="211"/>
    </row>
    <row r="462" spans="15:16">
      <c r="O462" s="211"/>
      <c r="P462" s="211"/>
    </row>
    <row r="463" spans="15:16">
      <c r="O463" s="211"/>
      <c r="P463" s="211"/>
    </row>
    <row r="464" spans="15:16">
      <c r="O464" s="211"/>
      <c r="P464" s="211"/>
    </row>
    <row r="465" spans="1:17">
      <c r="O465" s="211"/>
      <c r="P465" s="211"/>
    </row>
    <row r="466" spans="1:17">
      <c r="O466" s="211"/>
      <c r="P466" s="211"/>
    </row>
    <row r="467" spans="1:17">
      <c r="O467" s="211"/>
      <c r="P467" s="211"/>
    </row>
    <row r="468" spans="1:17">
      <c r="O468" s="211"/>
      <c r="P468" s="211"/>
    </row>
    <row r="469" spans="1:17">
      <c r="O469" s="211"/>
      <c r="P469" s="211"/>
    </row>
    <row r="470" spans="1:17">
      <c r="O470" s="211"/>
      <c r="P470" s="211"/>
    </row>
    <row r="471" spans="1:17">
      <c r="O471" s="211"/>
      <c r="P471" s="211"/>
    </row>
    <row r="472" spans="1:17">
      <c r="O472" s="211"/>
      <c r="P472" s="211"/>
    </row>
    <row r="473" spans="1:17">
      <c r="O473" s="211"/>
      <c r="P473" s="211"/>
    </row>
    <row r="474" spans="1:17">
      <c r="O474" s="211"/>
      <c r="P474" s="211"/>
    </row>
    <row r="475" spans="1:17">
      <c r="O475" s="211"/>
      <c r="P475" s="211"/>
    </row>
    <row r="476" spans="1:17">
      <c r="O476" s="211"/>
      <c r="P476" s="211"/>
    </row>
    <row r="477" spans="1:17">
      <c r="O477" s="211"/>
      <c r="P477" s="211"/>
    </row>
    <row r="480" spans="1:17" s="76" customFormat="1" ht="15.75">
      <c r="A480" s="69"/>
      <c r="B480" s="70">
        <f>$C$17</f>
        <v>750000</v>
      </c>
      <c r="C480" s="71" t="str">
        <f>RIGHT("000000000000"&amp;ROUND(B480,0),12)</f>
        <v>000000750000</v>
      </c>
      <c r="D480" s="71">
        <v>1</v>
      </c>
      <c r="E480" s="71">
        <v>2</v>
      </c>
      <c r="F480" s="71">
        <v>3</v>
      </c>
      <c r="G480" s="71">
        <v>4</v>
      </c>
      <c r="H480" s="71">
        <v>5</v>
      </c>
      <c r="I480" s="71">
        <v>6</v>
      </c>
      <c r="J480" s="71">
        <v>7</v>
      </c>
      <c r="K480" s="72">
        <v>8</v>
      </c>
      <c r="L480" s="73">
        <v>9</v>
      </c>
      <c r="M480" s="71">
        <v>10</v>
      </c>
      <c r="N480" s="71">
        <v>11</v>
      </c>
      <c r="O480" s="71">
        <v>12</v>
      </c>
      <c r="P480" s="74"/>
      <c r="Q480" s="75"/>
    </row>
    <row r="481" spans="1:17" s="76" customFormat="1" ht="15">
      <c r="A481" s="69"/>
      <c r="B481" s="69"/>
      <c r="C481" s="77"/>
      <c r="D481" s="78">
        <f>VALUE(MID(C480,D480,1))</f>
        <v>0</v>
      </c>
      <c r="E481" s="78">
        <f>VALUE(MID(C480,E480,1))</f>
        <v>0</v>
      </c>
      <c r="F481" s="78">
        <f>VALUE(MID(C480,F480,1))</f>
        <v>0</v>
      </c>
      <c r="G481" s="78">
        <f>VALUE(MID(C480,G480,1))</f>
        <v>0</v>
      </c>
      <c r="H481" s="78">
        <f>VALUE(MID(C480,H480,1))</f>
        <v>0</v>
      </c>
      <c r="I481" s="78">
        <f>VALUE(MID(C480,I480,1))</f>
        <v>0</v>
      </c>
      <c r="J481" s="78">
        <f>VALUE(MID(C480,J480,1))</f>
        <v>7</v>
      </c>
      <c r="K481" s="79">
        <f>VALUE(MID(C480,K480,1))</f>
        <v>5</v>
      </c>
      <c r="L481" s="80">
        <f>VALUE(MID(C480,L480,1))</f>
        <v>0</v>
      </c>
      <c r="M481" s="78">
        <f>VALUE(MID(C480,M480,1))</f>
        <v>0</v>
      </c>
      <c r="N481" s="78">
        <f>VALUE(MID(C480,N480,1))</f>
        <v>0</v>
      </c>
      <c r="O481" s="78">
        <f>VALUE(MID(C480,O480,1))</f>
        <v>0</v>
      </c>
      <c r="P481" s="74"/>
      <c r="Q481" s="75"/>
    </row>
    <row r="482" spans="1:17" s="76" customFormat="1" ht="15">
      <c r="A482" s="69"/>
      <c r="B482" s="69"/>
      <c r="C482" s="77"/>
      <c r="D482" s="78">
        <f>SUM(D481:D481)</f>
        <v>0</v>
      </c>
      <c r="E482" s="78">
        <f>SUM(D481:E481)</f>
        <v>0</v>
      </c>
      <c r="F482" s="78">
        <f>SUM(D481:F481)</f>
        <v>0</v>
      </c>
      <c r="G482" s="78">
        <f>SUM(G481:G481)</f>
        <v>0</v>
      </c>
      <c r="H482" s="78">
        <f>SUM(G481:H481)</f>
        <v>0</v>
      </c>
      <c r="I482" s="78">
        <f>SUM(G481:I481)</f>
        <v>0</v>
      </c>
      <c r="J482" s="78">
        <f>SUM(J481:J481)</f>
        <v>7</v>
      </c>
      <c r="K482" s="79">
        <f>SUM(J481:K481)</f>
        <v>12</v>
      </c>
      <c r="L482" s="80">
        <f>SUM(J481:L481)</f>
        <v>12</v>
      </c>
      <c r="M482" s="78">
        <f>SUM(M481:M481)</f>
        <v>0</v>
      </c>
      <c r="N482" s="78">
        <f>SUM(M481:N481)</f>
        <v>0</v>
      </c>
      <c r="O482" s="78">
        <f>SUM(M481:O481)</f>
        <v>0</v>
      </c>
      <c r="P482" s="74"/>
      <c r="Q482" s="75"/>
    </row>
    <row r="483" spans="1:17" s="76" customFormat="1" ht="15">
      <c r="A483" s="69"/>
      <c r="B483" s="69"/>
      <c r="C483" s="77"/>
      <c r="D483" s="81" t="str">
        <f>IF(D481=0,"",CHOOSE(D481,"một","hai","ba","bốn","năm","sáu","bảy","tám","chín"))</f>
        <v/>
      </c>
      <c r="E483" s="81" t="str">
        <f>IF(E481=0,IF(AND(D481&lt;&gt;0,F481&lt;&gt;0),"lẻ",""),CHOOSE(E481,"mười","hai","ba","bốn","năm","sáu","bảy","tám","chín"))</f>
        <v/>
      </c>
      <c r="F483" s="81" t="str">
        <f>IF(F481=0,"",CHOOSE(F481,IF(E481&gt;1,"mốt","một"),"hai","ba","bốn",IF(E481=0,"năm","lăm"),"sáu","bảy","tám","chín"))</f>
        <v/>
      </c>
      <c r="G483" s="81" t="str">
        <f>IF(G481=0,"",CHOOSE(G481,"một","hai","ba","bốn","năm","sáu","bảy","tám","chín"))</f>
        <v/>
      </c>
      <c r="H483" s="81" t="str">
        <f>IF(H481=0,IF(AND(G481&lt;&gt;0,I481&lt;&gt;0),"lẻ",""),CHOOSE(H481,"mười","hai","ba","bốn","năm","sáu","bảy","tám","chín"))</f>
        <v/>
      </c>
      <c r="I483" s="81" t="str">
        <f>IF(I481=0,"",CHOOSE(I481,IF(H481&gt;1,"mốt","một"),"hai","ba","bốn",IF(H481=0,"năm","lăm"),"sáu","bảy","tám","chín"))</f>
        <v/>
      </c>
      <c r="J483" s="81" t="str">
        <f>IF(J481=0,"",CHOOSE(J481,"một","hai","ba","bốn","năm","sáu","bảy","tám","chín"))</f>
        <v>bảy</v>
      </c>
      <c r="K483" s="82" t="str">
        <f>IF(K481=0,IF(AND(J481&lt;&gt;0,L481&lt;&gt;0),"lẻ",""),CHOOSE(K481,"mười","hai","ba","bốn","năm","sáu","bảy","tám","chín"))</f>
        <v>năm</v>
      </c>
      <c r="L483" s="83" t="str">
        <f>IF(L481=0,"",CHOOSE(L481,IF(K481&gt;1,"mốt","một"),"hai","ba","bốn",IF(K481=0,"năm","lăm"),"sáu","bảy","tám","chín"))</f>
        <v/>
      </c>
      <c r="M483" s="81" t="str">
        <f>IF(M481=0,"",CHOOSE(M481,"một","hai","ba","bốn","năm","sáu","bảy","tám","chín"))</f>
        <v/>
      </c>
      <c r="N483" s="81" t="str">
        <f>IF(N481=0,IF(AND(M481&lt;&gt;0,O481&lt;&gt;0),"lẻ",""),CHOOSE(N481,"mười","hai","ba","bốn","năm","sáu","bảy","tám","chín"))</f>
        <v/>
      </c>
      <c r="O483" s="81" t="str">
        <f>IF(O481=0,"",CHOOSE(O481,IF(N481&gt;1,"mốt","một"),"hai","ba","bốn",IF(N481=0,"năm","lăm"),"sáu","bảy","tám","chín"))</f>
        <v/>
      </c>
      <c r="P483" s="74"/>
      <c r="Q483" s="75"/>
    </row>
    <row r="484" spans="1:17" s="76" customFormat="1" ht="15">
      <c r="A484" s="69"/>
      <c r="B484" s="69"/>
      <c r="C484" s="77"/>
      <c r="D484" s="84" t="str">
        <f>IF(D481=0,"","trăm")</f>
        <v/>
      </c>
      <c r="E484" s="84" t="str">
        <f>IF(E481=0,"",IF(E481=1,"","mươi"))</f>
        <v/>
      </c>
      <c r="F484" s="84" t="str">
        <f>IF(AND(F481=0,F482=0),"","tỷ")</f>
        <v/>
      </c>
      <c r="G484" s="84" t="str">
        <f>IF(G481=0,"","trăm")</f>
        <v/>
      </c>
      <c r="H484" s="84" t="str">
        <f>IF(H481=0,"",IF(H481=1,"","mươi"))</f>
        <v/>
      </c>
      <c r="I484" s="84" t="str">
        <f>IF(AND(I481=0,I482=0),"","triệu")</f>
        <v/>
      </c>
      <c r="J484" s="84" t="str">
        <f>IF(J481=0,"","trăm")</f>
        <v>trăm</v>
      </c>
      <c r="K484" s="85" t="str">
        <f>IF(K481=0,"",IF(K481=1,"","mươi"))</f>
        <v>mươi</v>
      </c>
      <c r="L484" s="86" t="str">
        <f>IF(AND(L481=0,L482=0),"","nghìn")</f>
        <v>nghìn</v>
      </c>
      <c r="M484" s="84" t="str">
        <f>IF(M481=0,"","trăm")</f>
        <v/>
      </c>
      <c r="N484" s="84" t="str">
        <f>IF(N481=0,"",IF(N481=1,"","mươi"))</f>
        <v/>
      </c>
      <c r="O484" s="84" t="s">
        <v>682</v>
      </c>
      <c r="P484" s="74"/>
      <c r="Q484" s="75"/>
    </row>
    <row r="485" spans="1:17" s="76" customFormat="1" ht="15">
      <c r="A485" s="1271"/>
      <c r="B485" s="1271"/>
      <c r="C485" s="1271"/>
      <c r="D485" s="87" t="str">
        <f>UPPER(LEFT(TRIM(IF(B480=0,"không đồng.",D483&amp;" "&amp;D484&amp;" "&amp;E483&amp;" "&amp;E484&amp;" "&amp;F483&amp;" "&amp;F484&amp;" "&amp;G483&amp;" "&amp;G484&amp;" "&amp;H483&amp;" "&amp;H484&amp;" "&amp;I483&amp;" "&amp;I484&amp;" "&amp;J483&amp;" "&amp;J484&amp;" "&amp;K483&amp;" "&amp;K484&amp;" "&amp;L483&amp;" "&amp;L484&amp;" "&amp;M483&amp;" "&amp;M484&amp;" "&amp;N483&amp;" "&amp;N484&amp;" "&amp;O483&amp;" "&amp;O484)),1))&amp;RIGHT(TRIM(IF(B480=0,"không đồng.",D483&amp;" "&amp;D484&amp;" "&amp;E483&amp;" "&amp;E484&amp;" "&amp;F483&amp;" "&amp;F484&amp;" "&amp;G483&amp;" "&amp;G484&amp;" "&amp;H483&amp;" "&amp;H484&amp;" "&amp;I483&amp;" "&amp;I484&amp;" "&amp;J483&amp;" "&amp;J484&amp;" "&amp;K483&amp;" "&amp;K484&amp;" "&amp;L483&amp;" "&amp;L484&amp;" "&amp;M483&amp;" "&amp;M484&amp;" "&amp;N483&amp;" "&amp;N484&amp;" "&amp;O483&amp;" "&amp;O484)),LEN(TRIM(IF(B480=0,"không đồng.",D483&amp;" "&amp;D484&amp;" "&amp;E483&amp;" "&amp;E484&amp;" "&amp;F483&amp;" "&amp;F484&amp;" "&amp;G483&amp;" "&amp;G484&amp;" "&amp;H483&amp;" "&amp;H484&amp;" "&amp;I483&amp;" "&amp;I484&amp;" "&amp;J483&amp;" "&amp;J484&amp;" "&amp;K483&amp;" "&amp;K484&amp;" "&amp;L483&amp;" "&amp;L484&amp;" "&amp;M483&amp;" "&amp;M484&amp;" "&amp;N483&amp;" "&amp;N484&amp;" "&amp;O483&amp;" "&amp;O484)))-1)</f>
        <v>Bảy trăm năm mươi nghìn đồng.</v>
      </c>
      <c r="E485" s="87"/>
      <c r="F485" s="78"/>
      <c r="G485" s="78"/>
      <c r="H485" s="78"/>
      <c r="I485" s="78"/>
      <c r="J485" s="78"/>
      <c r="K485" s="78"/>
      <c r="L485" s="79"/>
      <c r="M485" s="80"/>
      <c r="N485" s="78"/>
      <c r="O485" s="78"/>
      <c r="P485" s="78"/>
      <c r="Q485" s="75"/>
    </row>
  </sheetData>
  <mergeCells count="28">
    <mergeCell ref="A485:C485"/>
    <mergeCell ref="C17:D17"/>
    <mergeCell ref="B7:L7"/>
    <mergeCell ref="G20:L20"/>
    <mergeCell ref="B27:C27"/>
    <mergeCell ref="D27:E27"/>
    <mergeCell ref="F27:G27"/>
    <mergeCell ref="H27:I27"/>
    <mergeCell ref="J27:L27"/>
    <mergeCell ref="B21:C21"/>
    <mergeCell ref="D21:E21"/>
    <mergeCell ref="F21:G21"/>
    <mergeCell ref="H21:I21"/>
    <mergeCell ref="J21:L21"/>
    <mergeCell ref="B22:C22"/>
    <mergeCell ref="D22:E22"/>
    <mergeCell ref="H4:L4"/>
    <mergeCell ref="H5:L5"/>
    <mergeCell ref="H6:L6"/>
    <mergeCell ref="I10:J10"/>
    <mergeCell ref="E8:H8"/>
    <mergeCell ref="K11:L11"/>
    <mergeCell ref="K12:L12"/>
    <mergeCell ref="K13:L13"/>
    <mergeCell ref="K10:L10"/>
    <mergeCell ref="F22:G22"/>
    <mergeCell ref="H22:I22"/>
    <mergeCell ref="J22:L22"/>
  </mergeCells>
  <conditionalFormatting sqref="B5">
    <cfRule type="expression" dxfId="42" priority="1" stopIfTrue="1">
      <formula>#REF!="x"</formula>
    </cfRule>
  </conditionalFormatting>
  <dataValidations count="1">
    <dataValidation type="list" allowBlank="1" showInputMessage="1" showErrorMessage="1" sqref="O4:P4">
      <formula1>#REF!</formula1>
    </dataValidation>
  </dataValidations>
  <printOptions horizontalCentered="1"/>
  <pageMargins left="0.55118110236220474" right="0.15748031496062992" top="0.31496062992125984" bottom="0.31496062992125984" header="0.31496062992125984" footer="0.31496062992125984"/>
  <pageSetup paperSize="11" orientation="landscape"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7" filterMode="1">
    <tabColor rgb="FFFFFF00"/>
  </sheetPr>
  <dimension ref="B1:Q556"/>
  <sheetViews>
    <sheetView workbookViewId="0">
      <pane xSplit="10" ySplit="20" topLeftCell="K21" activePane="bottomRight" state="frozen"/>
      <selection pane="topRight" activeCell="K1" sqref="K1"/>
      <selection pane="bottomLeft" activeCell="A19" sqref="A19"/>
      <selection pane="bottomRight" activeCell="G11" sqref="G11"/>
    </sheetView>
  </sheetViews>
  <sheetFormatPr defaultColWidth="9" defaultRowHeight="15"/>
  <cols>
    <col min="1" max="1" width="9" style="356"/>
    <col min="2" max="2" width="5.7109375" style="683" customWidth="1"/>
    <col min="3" max="3" width="25.7109375" style="356" customWidth="1"/>
    <col min="4" max="4" width="8.85546875" style="356" customWidth="1"/>
    <col min="5" max="5" width="7.42578125" style="356" customWidth="1"/>
    <col min="6" max="7" width="8.7109375" style="683" customWidth="1"/>
    <col min="8" max="8" width="12.42578125" style="684" customWidth="1"/>
    <col min="9" max="9" width="13.85546875" style="356" customWidth="1"/>
    <col min="10" max="10" width="9" style="356"/>
    <col min="11" max="11" width="11.85546875" style="785" customWidth="1"/>
    <col min="12" max="13" width="11.42578125" style="888" customWidth="1"/>
    <col min="14" max="14" width="12.28515625" style="888" customWidth="1"/>
    <col min="15" max="15" width="9" style="888"/>
    <col min="16" max="17" width="9" style="717"/>
    <col min="18" max="16384" width="9" style="356"/>
  </cols>
  <sheetData>
    <row r="1" spans="2:16">
      <c r="K1" s="1075"/>
      <c r="L1" s="1076"/>
      <c r="M1" s="1075"/>
    </row>
    <row r="2" spans="2:16">
      <c r="K2" s="1075"/>
      <c r="L2" s="1076"/>
      <c r="M2" s="1075"/>
    </row>
    <row r="3" spans="2:16">
      <c r="J3" s="766"/>
      <c r="K3" s="1075"/>
      <c r="L3" s="1076"/>
      <c r="M3" s="1075"/>
    </row>
    <row r="4" spans="2:16" ht="15.75" customHeight="1">
      <c r="B4" s="274" t="str">
        <f>"Đơn vị: "&amp;TTDN!$B$6</f>
        <v>Đơn vị: Công ty TNHH mua nỗi buồn bán niềm vui</v>
      </c>
      <c r="F4" s="714" t="s">
        <v>1468</v>
      </c>
      <c r="G4" s="1266" t="str">
        <f>IF(LEFT($J$4,1)="N","Mẫu số 01 – VT",IF(LEFT($J$4,1)="X","Mẫu số 02 – VT"))</f>
        <v>Mẫu số 02 – VT</v>
      </c>
      <c r="H4" s="1266"/>
      <c r="I4" s="1266"/>
      <c r="J4" s="1175" t="s">
        <v>1461</v>
      </c>
      <c r="K4" s="717"/>
      <c r="L4" s="717"/>
      <c r="M4" s="717"/>
      <c r="N4" s="717"/>
      <c r="O4" s="717"/>
    </row>
    <row r="5" spans="2:16" ht="11.25" customHeight="1">
      <c r="B5" s="274" t="str">
        <f>"Địa chỉ: "&amp;TTDN!$B$7</f>
        <v>Địa chỉ: Phây búc Nặng Thầm</v>
      </c>
      <c r="G5" s="1267" t="s">
        <v>1105</v>
      </c>
      <c r="H5" s="1267"/>
      <c r="I5" s="1267"/>
      <c r="J5" s="388"/>
      <c r="K5" s="717"/>
      <c r="L5" s="717"/>
      <c r="M5" s="717"/>
      <c r="N5" s="717"/>
      <c r="O5" s="717"/>
    </row>
    <row r="6" spans="2:16" ht="10.5" customHeight="1">
      <c r="B6" s="688"/>
      <c r="G6" s="1267" t="s">
        <v>1106</v>
      </c>
      <c r="H6" s="1267"/>
      <c r="I6" s="1267"/>
      <c r="J6" s="388"/>
      <c r="K6" s="1077"/>
      <c r="L6" s="1078"/>
      <c r="M6" s="1078"/>
      <c r="N6" s="1078"/>
      <c r="O6" s="1078"/>
      <c r="P6" s="1078"/>
    </row>
    <row r="7" spans="2:16" ht="5.25" customHeight="1">
      <c r="K7" s="1077"/>
      <c r="L7" s="1078"/>
      <c r="M7" s="1078"/>
      <c r="N7" s="1078"/>
      <c r="O7" s="1078"/>
      <c r="P7" s="1078"/>
    </row>
    <row r="8" spans="2:16" ht="21">
      <c r="B8" s="1284" t="str">
        <f>IF(LEFT($J$4,3)="NVL","PHIẾU NHẬP KHO VẬT LIỆU",IF(LEFT($J$4,3)="XVL","PHIẾU XUẤT KHO VẬT LIỆU",IF(LEFT($J$4,3)="NTP","PHIẾU NHẬP KHO THÀNH PHẨM",IF(LEFT($J$4,3)="XTP","PHIẾU XUẤT KHO THÀNH PHẨM",0))))</f>
        <v>PHIẾU XUẤT KHO VẬT LIỆU</v>
      </c>
      <c r="C8" s="1285"/>
      <c r="D8" s="1285"/>
      <c r="E8" s="1285"/>
      <c r="F8" s="1285"/>
      <c r="G8" s="1285"/>
      <c r="H8" s="1285"/>
      <c r="I8" s="1285"/>
      <c r="K8" s="1077"/>
      <c r="L8" s="1078"/>
      <c r="M8" s="1078"/>
      <c r="N8" s="1078"/>
      <c r="O8" s="1078"/>
      <c r="P8" s="1078"/>
    </row>
    <row r="9" spans="2:16" ht="12.75" customHeight="1">
      <c r="B9" s="1286" t="str">
        <f>IF(OR(LEFT(J4,1)="N",LEFT(J4,1)="X"),VLOOKUP($J$4,vnx,30,0),"")</f>
        <v>Ngày 31 tháng 12 năm 2015</v>
      </c>
      <c r="C9" s="1286"/>
      <c r="D9" s="1286"/>
      <c r="E9" s="1286"/>
      <c r="F9" s="1286"/>
      <c r="G9" s="1286"/>
      <c r="H9" s="1286"/>
      <c r="I9" s="1286"/>
      <c r="K9" s="1077"/>
      <c r="L9" s="1078"/>
      <c r="M9" s="1078"/>
      <c r="N9" s="1078"/>
      <c r="O9" s="1078"/>
      <c r="P9" s="1078"/>
    </row>
    <row r="10" spans="2:16" ht="12.75" customHeight="1">
      <c r="B10" s="1287" t="str">
        <f>"Số phiếu: "&amp;$J$4</f>
        <v>Số phiếu: XVL002</v>
      </c>
      <c r="C10" s="1288"/>
      <c r="D10" s="1288"/>
      <c r="E10" s="1288"/>
      <c r="F10" s="1288"/>
      <c r="G10" s="1288"/>
      <c r="H10" s="1288"/>
      <c r="I10" s="1288"/>
      <c r="K10" s="1077"/>
      <c r="L10" s="1078"/>
      <c r="M10" s="1078"/>
      <c r="N10" s="1078"/>
      <c r="O10" s="1078"/>
      <c r="P10" s="1078"/>
    </row>
    <row r="11" spans="2:16" ht="12" customHeight="1">
      <c r="B11" s="690"/>
      <c r="C11" s="691"/>
      <c r="D11" s="691"/>
      <c r="E11" s="691"/>
      <c r="F11" s="691"/>
      <c r="G11" s="691"/>
      <c r="H11" s="691" t="str">
        <f>" Nợ TK: "&amp;IF(LEFT($J$4,3)="NVL","152",IF(LEFT($J$4,3)="NTP","155; 152",IF(LEFT($J$4,3)="XVL","1541",IF(LEFT($J$4,3)="XTP","632"))))</f>
        <v xml:space="preserve"> Nợ TK: 1541</v>
      </c>
      <c r="I11" s="691"/>
      <c r="K11" s="1077"/>
      <c r="L11" s="1078"/>
      <c r="M11" s="1078"/>
      <c r="N11" s="1078"/>
      <c r="O11" s="1078"/>
      <c r="P11" s="1078"/>
    </row>
    <row r="12" spans="2:16" ht="12" customHeight="1">
      <c r="B12" s="690"/>
      <c r="C12" s="691"/>
      <c r="D12" s="691"/>
      <c r="E12" s="691"/>
      <c r="F12" s="691"/>
      <c r="G12" s="691"/>
      <c r="H12" s="691" t="str">
        <f>"             Có TK: "&amp;IF(LEFT($J$4,3)="NVL","331",IF(LEFT($J$4,3)="NTP","1541",IF(LEFT($J$4,3)="XVL","152",IF(LEFT($J$4,3)="XTP","155"))))</f>
        <v xml:space="preserve">             Có TK: 152</v>
      </c>
      <c r="I12" s="691"/>
      <c r="K12" s="1077"/>
      <c r="L12" s="1078"/>
      <c r="M12" s="1078"/>
      <c r="N12" s="1078"/>
      <c r="O12" s="1078"/>
      <c r="P12" s="1078"/>
    </row>
    <row r="13" spans="2:16">
      <c r="B13" s="693" t="str">
        <f>IF(LEFT($J$4,1)="N","Họ tên người giao hàng: "&amp;VLOOKUP($J$4,vnx,3,0),IF(LEFT($J$4,3)="XVL","Họ tên người nhận hàng: "&amp;VLOOKUP($J$4,vnx,3,0),IF(LEFT($J$4,3)="XTP","Họ và tên người nhận hàng: "&amp;VLOOKUP($J$4,vnx,5,0))))</f>
        <v>Họ tên người nhận hàng: Nguyễn Văn Quân</v>
      </c>
      <c r="C13" s="689"/>
      <c r="D13" s="689"/>
      <c r="E13" s="689"/>
      <c r="G13" s="694"/>
      <c r="H13" s="695"/>
      <c r="I13" s="689"/>
      <c r="K13" s="1077"/>
      <c r="L13" s="1078"/>
      <c r="M13" s="1078"/>
      <c r="N13" s="1078"/>
      <c r="O13" s="1078"/>
      <c r="P13" s="1078"/>
    </row>
    <row r="14" spans="2:16">
      <c r="B14" s="693" t="str">
        <f>IF(OR(LEFT($J$4,1)="N",LEFT($J$4,1)="X"),"Địa chỉ: "&amp;VLOOKUP($J$4,vnx,22,0))</f>
        <v>Địa chỉ: z</v>
      </c>
      <c r="C14" s="689"/>
      <c r="D14" s="689"/>
      <c r="E14" s="689"/>
      <c r="G14" s="694"/>
      <c r="H14" s="695"/>
      <c r="I14" s="689"/>
      <c r="K14" s="1077"/>
      <c r="L14" s="1078"/>
      <c r="M14" s="1078"/>
      <c r="N14" s="1078"/>
      <c r="O14" s="1078"/>
      <c r="P14" s="1078"/>
    </row>
    <row r="15" spans="2:16">
      <c r="B15" s="694" t="str">
        <f>IF(LEFT($J$4,3)="XVL","Lý do xuất: Xuất vật liệu dùng sản xuất sản phẩm",IF(LEFT($J$4,3)="XTP","Lý do xuất: Xuất thành phẩm bán cho khách hàng",IF(LEFT($J$4,3)="NTP","Theo số:…………………………. Ngày……………………… tháng …………………… năm …………………..",IF(LEFT($J$4,3)="NVL","Theo hóa đơn số: "&amp;VLOOKUP($J$4,vnx,25,0)&amp;" ngày "&amp;TEXT(VLOOKUP($J$4,vnx,29,0)&amp;", của "&amp;VLOOKUP($J$4,vnx,5,0),"")))))</f>
        <v>Lý do xuất: Xuất vật liệu dùng sản xuất sản phẩm</v>
      </c>
      <c r="K15" s="1077"/>
      <c r="L15" s="1078"/>
      <c r="M15" s="1078"/>
      <c r="N15" s="1078"/>
      <c r="O15" s="1078"/>
      <c r="P15" s="1078"/>
    </row>
    <row r="16" spans="2:16">
      <c r="B16" s="694" t="str">
        <f>IF(LEFT($J$4,3)="XVL","Xuất tại kho (ngăn lô): Vật tư            Địa điểm: Kho Công ty",IF(LEFT($J$4,3)="XTP","Xuất tại kho (ngăn lô): Thành phẩm               Địa điểm: Kho Công ty",IF(LEFT($J$4,3)="NVL","Nhập tại kho: Vật tư            Địa điểm: Kho Công ty",IF(LEFT($J$4,3)="NTP","Nhập tại kho: Thành phẩm, vật tư             Địa điểm: Kho Công ty"))))</f>
        <v>Xuất tại kho (ngăn lô): Vật tư            Địa điểm: Kho Công ty</v>
      </c>
      <c r="K16" s="1077"/>
      <c r="L16" s="1078"/>
      <c r="M16" s="1078"/>
      <c r="N16" s="1078"/>
      <c r="O16" s="1078"/>
      <c r="P16" s="1078"/>
    </row>
    <row r="17" spans="2:16" ht="6.75" customHeight="1">
      <c r="K17" s="1077"/>
      <c r="L17" s="1078"/>
      <c r="M17" s="1078"/>
      <c r="N17" s="1078"/>
      <c r="O17" s="1078"/>
      <c r="P17" s="1078"/>
    </row>
    <row r="18" spans="2:16" ht="13.5" customHeight="1">
      <c r="B18" s="1281" t="s">
        <v>0</v>
      </c>
      <c r="C18" s="1282" t="s">
        <v>347</v>
      </c>
      <c r="D18" s="1281" t="s">
        <v>348</v>
      </c>
      <c r="E18" s="1282" t="s">
        <v>349</v>
      </c>
      <c r="F18" s="1281" t="s">
        <v>29</v>
      </c>
      <c r="G18" s="1281"/>
      <c r="H18" s="1283" t="s">
        <v>350</v>
      </c>
      <c r="I18" s="1281" t="s">
        <v>30</v>
      </c>
      <c r="J18" s="1281" t="s">
        <v>607</v>
      </c>
      <c r="K18" s="1077"/>
      <c r="L18" s="1078"/>
      <c r="M18" s="1078"/>
      <c r="N18" s="1078"/>
      <c r="O18" s="1078"/>
      <c r="P18" s="1078"/>
    </row>
    <row r="19" spans="2:16" ht="13.5" customHeight="1">
      <c r="B19" s="1281"/>
      <c r="C19" s="1281"/>
      <c r="D19" s="1281"/>
      <c r="E19" s="1281"/>
      <c r="F19" s="696" t="str">
        <f>IF(LEFT($J$4,1)="N","Theo CT",IF(LEFT($J$4,1)="X","Theo YC",""))</f>
        <v>Theo YC</v>
      </c>
      <c r="G19" s="697" t="str">
        <f>IF(LEFT($J$4,1)="N","Thực nhập",IF(LEFT($J$4,1)="X","Thực xuất",""))</f>
        <v>Thực xuất</v>
      </c>
      <c r="H19" s="1283"/>
      <c r="I19" s="1281"/>
      <c r="J19" s="1281"/>
      <c r="K19" s="1077"/>
      <c r="L19" s="1078"/>
      <c r="M19" s="1078"/>
      <c r="N19" s="1078"/>
      <c r="O19" s="1078"/>
      <c r="P19" s="1078"/>
    </row>
    <row r="20" spans="2:16" ht="15.75">
      <c r="B20" s="698" t="s">
        <v>381</v>
      </c>
      <c r="C20" s="698" t="s">
        <v>382</v>
      </c>
      <c r="D20" s="698" t="s">
        <v>383</v>
      </c>
      <c r="E20" s="698" t="s">
        <v>384</v>
      </c>
      <c r="F20" s="699">
        <v>1</v>
      </c>
      <c r="G20" s="698">
        <v>2</v>
      </c>
      <c r="H20" s="700">
        <v>3</v>
      </c>
      <c r="I20" s="698">
        <v>4</v>
      </c>
      <c r="J20" s="701"/>
      <c r="K20" s="1077"/>
      <c r="L20" s="1078"/>
      <c r="M20" s="1078"/>
      <c r="N20" s="1078"/>
      <c r="O20" s="1078"/>
      <c r="P20" s="1078"/>
    </row>
    <row r="21" spans="2:16" hidden="1">
      <c r="B21" s="702" t="str">
        <f>IF(J21="","",MAX($B$20:B20)+1)</f>
        <v/>
      </c>
      <c r="C21" s="703" t="str">
        <f>IF($J$4=DULIEU!J7,DULIEU!Q7,"")</f>
        <v/>
      </c>
      <c r="D21" s="704" t="str">
        <f>IF($J$4=DULIEU!J7,DULIEU!P7,"")</f>
        <v/>
      </c>
      <c r="E21" s="704" t="str">
        <f t="shared" ref="E21:E84" si="0">IFERROR(VLOOKUP(D21,vvt,3,0),"")</f>
        <v/>
      </c>
      <c r="F21" s="705" t="str">
        <f>IF(C21&lt;&gt;"",IF(AND(LEFT($J$4,1)="N",$J$4=DULIEU!J7),DULIEU!R7,IF(AND(LEFT($J$4,1)="X",$J$4=DULIEU!J7),DULIEU!S7)),"")</f>
        <v/>
      </c>
      <c r="G21" s="705" t="str">
        <f>IF(C21&lt;&gt;"",IF(AND(LEFT($J$4,1)="N",$J$4=DULIEU!J7),DULIEU!R7,IF(AND(LEFT($J$4,1)="X",$J$4=DULIEU!J7),DULIEU!S7)),"")</f>
        <v/>
      </c>
      <c r="H21" s="705" t="str">
        <f>IF(C21="","",IF($J$4=DULIEU!J7,DULIEU!T7))</f>
        <v/>
      </c>
      <c r="I21" s="705" t="str">
        <f>IF(C21="","",IF($J$4=DULIEU!J7,DULIEU!X7))</f>
        <v/>
      </c>
      <c r="J21" s="706" t="str">
        <f>IF($C21="","","x")</f>
        <v/>
      </c>
      <c r="K21" s="1077"/>
      <c r="L21" s="1078"/>
      <c r="M21" s="1078"/>
      <c r="N21" s="1078"/>
      <c r="O21" s="1078"/>
      <c r="P21" s="1078"/>
    </row>
    <row r="22" spans="2:16" hidden="1">
      <c r="B22" s="702" t="str">
        <f>IF(J22="","",MAX($B$20:B21)+1)</f>
        <v/>
      </c>
      <c r="C22" s="703" t="str">
        <f>IF($J$4=DULIEU!J8,DULIEU!Q8,"")</f>
        <v/>
      </c>
      <c r="D22" s="704" t="str">
        <f>IF($J$4=DULIEU!J8,DULIEU!P8,"")</f>
        <v/>
      </c>
      <c r="E22" s="704" t="str">
        <f t="shared" si="0"/>
        <v/>
      </c>
      <c r="F22" s="705" t="str">
        <f>IF(C22&lt;&gt;"",IF(AND(LEFT($J$4,1)="N",$J$4=DULIEU!J8),DULIEU!R8,IF(AND(LEFT($J$4,1)="X",$J$4=DULIEU!J8),DULIEU!S8)),"")</f>
        <v/>
      </c>
      <c r="G22" s="705" t="str">
        <f>IF(C22&lt;&gt;"",IF(AND(LEFT($J$4,1)="N",$J$4=DULIEU!J8),DULIEU!R8,IF(AND(LEFT($J$4,1)="X",$J$4=DULIEU!J8),DULIEU!S8)),"")</f>
        <v/>
      </c>
      <c r="H22" s="705" t="str">
        <f>IF(C22="","",IF($J$4=DULIEU!J8,DULIEU!T8))</f>
        <v/>
      </c>
      <c r="I22" s="705" t="str">
        <f>IF(C22="","",IF($J$4=DULIEU!J8,DULIEU!X8))</f>
        <v/>
      </c>
      <c r="J22" s="706" t="str">
        <f t="shared" ref="J22:J85" si="1">IF($C22="","","x")</f>
        <v/>
      </c>
      <c r="K22" s="1077"/>
      <c r="L22" s="1078"/>
      <c r="M22" s="1078"/>
      <c r="N22" s="1078"/>
      <c r="O22" s="1078"/>
      <c r="P22" s="1078"/>
    </row>
    <row r="23" spans="2:16" hidden="1">
      <c r="B23" s="702" t="str">
        <f>IF(J23="","",MAX($B$20:B22)+1)</f>
        <v/>
      </c>
      <c r="C23" s="703" t="str">
        <f>IF($J$4=DULIEU!J9,DULIEU!Q9,"")</f>
        <v/>
      </c>
      <c r="D23" s="704" t="str">
        <f>IF($J$4=DULIEU!J9,DULIEU!P9,"")</f>
        <v/>
      </c>
      <c r="E23" s="704" t="str">
        <f t="shared" si="0"/>
        <v/>
      </c>
      <c r="F23" s="705" t="str">
        <f>IF(C23&lt;&gt;"",IF(AND(LEFT($J$4,1)="N",$J$4=DULIEU!J9),DULIEU!R9,IF(AND(LEFT($J$4,1)="X",$J$4=DULIEU!J9),DULIEU!S9)),"")</f>
        <v/>
      </c>
      <c r="G23" s="705" t="str">
        <f>IF(C23&lt;&gt;"",IF(AND(LEFT($J$4,1)="N",$J$4=DULIEU!J9),DULIEU!R9,IF(AND(LEFT($J$4,1)="X",$J$4=DULIEU!J9),DULIEU!S9)),"")</f>
        <v/>
      </c>
      <c r="H23" s="705" t="str">
        <f>IF(C23="","",IF($J$4=DULIEU!J9,DULIEU!T9))</f>
        <v/>
      </c>
      <c r="I23" s="705" t="str">
        <f>IF(C23="","",IF($J$4=DULIEU!J9,DULIEU!X9))</f>
        <v/>
      </c>
      <c r="J23" s="706" t="str">
        <f t="shared" si="1"/>
        <v/>
      </c>
      <c r="K23" s="1077"/>
      <c r="L23" s="1078"/>
      <c r="M23" s="1078"/>
      <c r="N23" s="1078"/>
      <c r="O23" s="1078"/>
      <c r="P23" s="1078"/>
    </row>
    <row r="24" spans="2:16" hidden="1">
      <c r="B24" s="702" t="str">
        <f>IF(J24="","",MAX($B$20:B23)+1)</f>
        <v/>
      </c>
      <c r="C24" s="703" t="str">
        <f>IF($J$4=DULIEU!J10,DULIEU!Q10,"")</f>
        <v/>
      </c>
      <c r="D24" s="704" t="str">
        <f>IF($J$4=DULIEU!J10,DULIEU!P10,"")</f>
        <v/>
      </c>
      <c r="E24" s="704" t="str">
        <f t="shared" si="0"/>
        <v/>
      </c>
      <c r="F24" s="705" t="str">
        <f>IF(C24&lt;&gt;"",IF(AND(LEFT($J$4,1)="N",$J$4=DULIEU!J10),DULIEU!R10,IF(AND(LEFT($J$4,1)="X",$J$4=DULIEU!J10),DULIEU!S10)),"")</f>
        <v/>
      </c>
      <c r="G24" s="705" t="str">
        <f>IF(C24&lt;&gt;"",IF(AND(LEFT($J$4,1)="N",$J$4=DULIEU!J10),DULIEU!R10,IF(AND(LEFT($J$4,1)="X",$J$4=DULIEU!J10),DULIEU!S10)),"")</f>
        <v/>
      </c>
      <c r="H24" s="705" t="str">
        <f>IF(C24="","",IF($J$4=DULIEU!J10,DULIEU!T10))</f>
        <v/>
      </c>
      <c r="I24" s="705" t="str">
        <f>IF(C24="","",IF($J$4=DULIEU!J10,DULIEU!X10))</f>
        <v/>
      </c>
      <c r="J24" s="706" t="str">
        <f t="shared" si="1"/>
        <v/>
      </c>
      <c r="K24" s="1077"/>
      <c r="L24" s="1078"/>
      <c r="M24" s="1078"/>
      <c r="N24" s="1078"/>
      <c r="O24" s="1078"/>
      <c r="P24" s="1078"/>
    </row>
    <row r="25" spans="2:16" hidden="1">
      <c r="B25" s="702" t="str">
        <f>IF(J25="","",MAX($B$20:B24)+1)</f>
        <v/>
      </c>
      <c r="C25" s="703" t="str">
        <f>IF($J$4=DULIEU!J11,DULIEU!Q11,"")</f>
        <v/>
      </c>
      <c r="D25" s="704" t="str">
        <f>IF($J$4=DULIEU!J11,DULIEU!P11,"")</f>
        <v/>
      </c>
      <c r="E25" s="704" t="str">
        <f t="shared" si="0"/>
        <v/>
      </c>
      <c r="F25" s="705" t="str">
        <f>IF(C25&lt;&gt;"",IF(AND(LEFT($J$4,1)="N",$J$4=DULIEU!J11),DULIEU!R11,IF(AND(LEFT($J$4,1)="X",$J$4=DULIEU!J11),DULIEU!S11)),"")</f>
        <v/>
      </c>
      <c r="G25" s="705" t="str">
        <f>IF(C25&lt;&gt;"",IF(AND(LEFT($J$4,1)="N",$J$4=DULIEU!J11),DULIEU!R11,IF(AND(LEFT($J$4,1)="X",$J$4=DULIEU!J11),DULIEU!S11)),"")</f>
        <v/>
      </c>
      <c r="H25" s="705" t="str">
        <f>IF(C25="","",IF($J$4=DULIEU!J11,DULIEU!T11))</f>
        <v/>
      </c>
      <c r="I25" s="705" t="str">
        <f>IF(C25="","",IF($J$4=DULIEU!J11,DULIEU!X11))</f>
        <v/>
      </c>
      <c r="J25" s="706" t="str">
        <f t="shared" si="1"/>
        <v/>
      </c>
      <c r="K25" s="1077"/>
      <c r="L25" s="1078"/>
      <c r="M25" s="1078"/>
      <c r="N25" s="1078"/>
      <c r="O25" s="1078"/>
      <c r="P25" s="1078"/>
    </row>
    <row r="26" spans="2:16" hidden="1">
      <c r="B26" s="702" t="str">
        <f>IF(J26="","",MAX($B$20:B25)+1)</f>
        <v/>
      </c>
      <c r="C26" s="703" t="str">
        <f>IF($J$4=DULIEU!J12,DULIEU!Q12,"")</f>
        <v/>
      </c>
      <c r="D26" s="704" t="str">
        <f>IF($J$4=DULIEU!J12,DULIEU!P12,"")</f>
        <v/>
      </c>
      <c r="E26" s="704" t="str">
        <f t="shared" si="0"/>
        <v/>
      </c>
      <c r="F26" s="705" t="str">
        <f>IF(C26&lt;&gt;"",IF(AND(LEFT($J$4,1)="N",$J$4=DULIEU!J12),DULIEU!R12,IF(AND(LEFT($J$4,1)="X",$J$4=DULIEU!J12),DULIEU!S12)),"")</f>
        <v/>
      </c>
      <c r="G26" s="705" t="str">
        <f>IF(C26&lt;&gt;"",IF(AND(LEFT($J$4,1)="N",$J$4=DULIEU!J12),DULIEU!R12,IF(AND(LEFT($J$4,1)="X",$J$4=DULIEU!J12),DULIEU!S12)),"")</f>
        <v/>
      </c>
      <c r="H26" s="705" t="str">
        <f>IF(C26="","",IF($J$4=DULIEU!J12,DULIEU!T12))</f>
        <v/>
      </c>
      <c r="I26" s="705" t="str">
        <f>IF(C26="","",IF($J$4=DULIEU!J12,DULIEU!X12))</f>
        <v/>
      </c>
      <c r="J26" s="706" t="str">
        <f t="shared" si="1"/>
        <v/>
      </c>
      <c r="K26" s="1077"/>
      <c r="L26" s="1078"/>
      <c r="M26" s="1078"/>
      <c r="N26" s="1078"/>
      <c r="O26" s="1078"/>
      <c r="P26" s="1078"/>
    </row>
    <row r="27" spans="2:16" hidden="1">
      <c r="B27" s="702" t="str">
        <f>IF(J27="","",MAX($B$20:B26)+1)</f>
        <v/>
      </c>
      <c r="C27" s="703" t="str">
        <f>IF($J$4=DULIEU!J13,DULIEU!Q13,"")</f>
        <v/>
      </c>
      <c r="D27" s="704" t="str">
        <f>IF($J$4=DULIEU!J13,DULIEU!P13,"")</f>
        <v/>
      </c>
      <c r="E27" s="704" t="str">
        <f t="shared" si="0"/>
        <v/>
      </c>
      <c r="F27" s="705" t="str">
        <f>IF(C27&lt;&gt;"",IF(AND(LEFT($J$4,1)="N",$J$4=DULIEU!J13),DULIEU!R13,IF(AND(LEFT($J$4,1)="X",$J$4=DULIEU!J13),DULIEU!S13)),"")</f>
        <v/>
      </c>
      <c r="G27" s="705" t="str">
        <f>IF(C27&lt;&gt;"",IF(AND(LEFT($J$4,1)="N",$J$4=DULIEU!J13),DULIEU!R13,IF(AND(LEFT($J$4,1)="X",$J$4=DULIEU!J13),DULIEU!S13)),"")</f>
        <v/>
      </c>
      <c r="H27" s="705" t="str">
        <f>IF(C27="","",IF($J$4=DULIEU!J13,DULIEU!T13))</f>
        <v/>
      </c>
      <c r="I27" s="705" t="str">
        <f>IF(C27="","",IF($J$4=DULIEU!J13,DULIEU!X13))</f>
        <v/>
      </c>
      <c r="J27" s="706" t="str">
        <f t="shared" si="1"/>
        <v/>
      </c>
      <c r="K27" s="1077"/>
      <c r="L27" s="1078"/>
      <c r="M27" s="1078"/>
      <c r="N27" s="1078"/>
      <c r="O27" s="1078"/>
      <c r="P27" s="1078"/>
    </row>
    <row r="28" spans="2:16" hidden="1">
      <c r="B28" s="702" t="str">
        <f>IF(J28="","",MAX($B$20:B27)+1)</f>
        <v/>
      </c>
      <c r="C28" s="703" t="str">
        <f>IF($J$4=DULIEU!J14,DULIEU!Q14,"")</f>
        <v/>
      </c>
      <c r="D28" s="704" t="str">
        <f>IF($J$4=DULIEU!J14,DULIEU!P14,"")</f>
        <v/>
      </c>
      <c r="E28" s="704" t="str">
        <f t="shared" si="0"/>
        <v/>
      </c>
      <c r="F28" s="705" t="str">
        <f>IF(C28&lt;&gt;"",IF(AND(LEFT($J$4,1)="N",$J$4=DULIEU!J14),DULIEU!R14,IF(AND(LEFT($J$4,1)="X",$J$4=DULIEU!J14),DULIEU!S14)),"")</f>
        <v/>
      </c>
      <c r="G28" s="705" t="str">
        <f>IF(C28&lt;&gt;"",IF(AND(LEFT($J$4,1)="N",$J$4=DULIEU!J14),DULIEU!R14,IF(AND(LEFT($J$4,1)="X",$J$4=DULIEU!J14),DULIEU!S14)),"")</f>
        <v/>
      </c>
      <c r="H28" s="705" t="str">
        <f>IF(C28="","",IF($J$4=DULIEU!J14,DULIEU!T14))</f>
        <v/>
      </c>
      <c r="I28" s="705" t="str">
        <f>IF(C28="","",IF($J$4=DULIEU!J14,DULIEU!X14))</f>
        <v/>
      </c>
      <c r="J28" s="706" t="str">
        <f t="shared" si="1"/>
        <v/>
      </c>
      <c r="K28" s="1077"/>
      <c r="L28" s="1078"/>
      <c r="M28" s="1078"/>
      <c r="N28" s="1078"/>
      <c r="O28" s="1078"/>
      <c r="P28" s="1078"/>
    </row>
    <row r="29" spans="2:16" hidden="1">
      <c r="B29" s="702" t="str">
        <f>IF(J29="","",MAX($B$20:B28)+1)</f>
        <v/>
      </c>
      <c r="C29" s="703" t="str">
        <f>IF($J$4=DULIEU!J15,DULIEU!Q15,"")</f>
        <v/>
      </c>
      <c r="D29" s="704" t="str">
        <f>IF($J$4=DULIEU!J15,DULIEU!P15,"")</f>
        <v/>
      </c>
      <c r="E29" s="704" t="str">
        <f t="shared" si="0"/>
        <v/>
      </c>
      <c r="F29" s="705" t="str">
        <f>IF(C29&lt;&gt;"",IF(AND(LEFT($J$4,1)="N",$J$4=DULIEU!J15),DULIEU!R15,IF(AND(LEFT($J$4,1)="X",$J$4=DULIEU!J15),DULIEU!S15)),"")</f>
        <v/>
      </c>
      <c r="G29" s="705" t="str">
        <f>IF(C29&lt;&gt;"",IF(AND(LEFT($J$4,1)="N",$J$4=DULIEU!J15),DULIEU!R15,IF(AND(LEFT($J$4,1)="X",$J$4=DULIEU!J15),DULIEU!S15)),"")</f>
        <v/>
      </c>
      <c r="H29" s="705" t="str">
        <f>IF(C29="","",IF($J$4=DULIEU!J15,DULIEU!T15))</f>
        <v/>
      </c>
      <c r="I29" s="705" t="str">
        <f>IF(C29="","",IF($J$4=DULIEU!J15,DULIEU!X15))</f>
        <v/>
      </c>
      <c r="J29" s="706" t="str">
        <f t="shared" si="1"/>
        <v/>
      </c>
      <c r="K29" s="1077"/>
      <c r="L29" s="1078"/>
      <c r="M29" s="1078"/>
      <c r="N29" s="1078"/>
      <c r="O29" s="1078"/>
      <c r="P29" s="1078"/>
    </row>
    <row r="30" spans="2:16" hidden="1">
      <c r="B30" s="702" t="str">
        <f>IF(J30="","",MAX($B$20:B29)+1)</f>
        <v/>
      </c>
      <c r="C30" s="703" t="str">
        <f>IF($J$4=DULIEU!J16,DULIEU!Q16,"")</f>
        <v/>
      </c>
      <c r="D30" s="704" t="str">
        <f>IF($J$4=DULIEU!J16,DULIEU!P16,"")</f>
        <v/>
      </c>
      <c r="E30" s="704" t="str">
        <f t="shared" si="0"/>
        <v/>
      </c>
      <c r="F30" s="705" t="str">
        <f>IF(C30&lt;&gt;"",IF(AND(LEFT($J$4,1)="N",$J$4=DULIEU!J16),DULIEU!R16,IF(AND(LEFT($J$4,1)="X",$J$4=DULIEU!J16),DULIEU!S16)),"")</f>
        <v/>
      </c>
      <c r="G30" s="705" t="str">
        <f>IF(C30&lt;&gt;"",IF(AND(LEFT($J$4,1)="N",$J$4=DULIEU!J16),DULIEU!R16,IF(AND(LEFT($J$4,1)="X",$J$4=DULIEU!J16),DULIEU!S16)),"")</f>
        <v/>
      </c>
      <c r="H30" s="705" t="str">
        <f>IF(C30="","",IF($J$4=DULIEU!J16,DULIEU!T16))</f>
        <v/>
      </c>
      <c r="I30" s="705" t="str">
        <f>IF(C30="","",IF($J$4=DULIEU!J16,DULIEU!X16))</f>
        <v/>
      </c>
      <c r="J30" s="706" t="str">
        <f t="shared" si="1"/>
        <v/>
      </c>
      <c r="K30" s="1077"/>
      <c r="L30" s="1078"/>
      <c r="M30" s="1078"/>
      <c r="N30" s="1078"/>
      <c r="O30" s="1078"/>
      <c r="P30" s="1078"/>
    </row>
    <row r="31" spans="2:16" hidden="1">
      <c r="B31" s="702" t="str">
        <f>IF(J31="","",MAX($B$20:B30)+1)</f>
        <v/>
      </c>
      <c r="C31" s="703" t="str">
        <f>IF($J$4=DULIEU!J17,DULIEU!Q17,"")</f>
        <v/>
      </c>
      <c r="D31" s="704" t="str">
        <f>IF($J$4=DULIEU!J17,DULIEU!P17,"")</f>
        <v/>
      </c>
      <c r="E31" s="704" t="str">
        <f t="shared" si="0"/>
        <v/>
      </c>
      <c r="F31" s="705" t="str">
        <f>IF(C31&lt;&gt;"",IF(AND(LEFT($J$4,1)="N",$J$4=DULIEU!J17),DULIEU!R17,IF(AND(LEFT($J$4,1)="X",$J$4=DULIEU!J17),DULIEU!S17)),"")</f>
        <v/>
      </c>
      <c r="G31" s="705" t="str">
        <f>IF(C31&lt;&gt;"",IF(AND(LEFT($J$4,1)="N",$J$4=DULIEU!J17),DULIEU!R17,IF(AND(LEFT($J$4,1)="X",$J$4=DULIEU!J17),DULIEU!S17)),"")</f>
        <v/>
      </c>
      <c r="H31" s="705" t="str">
        <f>IF(C31="","",IF($J$4=DULIEU!J17,DULIEU!T17))</f>
        <v/>
      </c>
      <c r="I31" s="705" t="str">
        <f>IF(C31="","",IF($J$4=DULIEU!J17,DULIEU!X17))</f>
        <v/>
      </c>
      <c r="J31" s="706" t="str">
        <f t="shared" si="1"/>
        <v/>
      </c>
      <c r="K31" s="1077"/>
      <c r="L31" s="1078"/>
      <c r="M31" s="1078"/>
      <c r="N31" s="1078"/>
      <c r="O31" s="1078"/>
      <c r="P31" s="1078"/>
    </row>
    <row r="32" spans="2:16" hidden="1">
      <c r="B32" s="702" t="str">
        <f>IF(J32="","",MAX($B$20:B31)+1)</f>
        <v/>
      </c>
      <c r="C32" s="703" t="str">
        <f>IF($J$4=DULIEU!J18,DULIEU!Q18,"")</f>
        <v/>
      </c>
      <c r="D32" s="704" t="str">
        <f>IF($J$4=DULIEU!J18,DULIEU!P18,"")</f>
        <v/>
      </c>
      <c r="E32" s="704" t="str">
        <f t="shared" si="0"/>
        <v/>
      </c>
      <c r="F32" s="705" t="str">
        <f>IF(C32&lt;&gt;"",IF(AND(LEFT($J$4,1)="N",$J$4=DULIEU!J18),DULIEU!R18,IF(AND(LEFT($J$4,1)="X",$J$4=DULIEU!J18),DULIEU!S18)),"")</f>
        <v/>
      </c>
      <c r="G32" s="705" t="str">
        <f>IF(C32&lt;&gt;"",IF(AND(LEFT($J$4,1)="N",$J$4=DULIEU!J18),DULIEU!R18,IF(AND(LEFT($J$4,1)="X",$J$4=DULIEU!J18),DULIEU!S18)),"")</f>
        <v/>
      </c>
      <c r="H32" s="705" t="str">
        <f>IF(C32="","",IF($J$4=DULIEU!J18,DULIEU!T18))</f>
        <v/>
      </c>
      <c r="I32" s="705" t="str">
        <f>IF(C32="","",IF($J$4=DULIEU!J18,DULIEU!X18))</f>
        <v/>
      </c>
      <c r="J32" s="706" t="str">
        <f t="shared" si="1"/>
        <v/>
      </c>
      <c r="K32" s="1077"/>
      <c r="L32" s="1078"/>
      <c r="M32" s="1078"/>
      <c r="N32" s="1078"/>
      <c r="O32" s="1078"/>
      <c r="P32" s="1078"/>
    </row>
    <row r="33" spans="2:16" hidden="1">
      <c r="B33" s="702" t="str">
        <f>IF(J33="","",MAX($B$20:B32)+1)</f>
        <v/>
      </c>
      <c r="C33" s="703" t="str">
        <f>IF($J$4=DULIEU!J19,DULIEU!Q19,"")</f>
        <v/>
      </c>
      <c r="D33" s="704" t="str">
        <f>IF($J$4=DULIEU!J19,DULIEU!P19,"")</f>
        <v/>
      </c>
      <c r="E33" s="704" t="str">
        <f t="shared" si="0"/>
        <v/>
      </c>
      <c r="F33" s="705" t="str">
        <f>IF(C33&lt;&gt;"",IF(AND(LEFT($J$4,1)="N",$J$4=DULIEU!J19),DULIEU!R19,IF(AND(LEFT($J$4,1)="X",$J$4=DULIEU!J19),DULIEU!S19)),"")</f>
        <v/>
      </c>
      <c r="G33" s="705" t="str">
        <f>IF(C33&lt;&gt;"",IF(AND(LEFT($J$4,1)="N",$J$4=DULIEU!J19),DULIEU!R19,IF(AND(LEFT($J$4,1)="X",$J$4=DULIEU!J19),DULIEU!S19)),"")</f>
        <v/>
      </c>
      <c r="H33" s="705" t="str">
        <f>IF(C33="","",IF($J$4=DULIEU!J19,DULIEU!T19))</f>
        <v/>
      </c>
      <c r="I33" s="705" t="str">
        <f>IF(C33="","",IF($J$4=DULIEU!J19,DULIEU!X19))</f>
        <v/>
      </c>
      <c r="J33" s="706" t="str">
        <f t="shared" si="1"/>
        <v/>
      </c>
      <c r="K33" s="1077"/>
      <c r="L33" s="1078"/>
      <c r="M33" s="1078"/>
      <c r="N33" s="1078"/>
      <c r="O33" s="1078"/>
      <c r="P33" s="1078"/>
    </row>
    <row r="34" spans="2:16" hidden="1">
      <c r="B34" s="702" t="str">
        <f>IF(J34="","",MAX($B$20:B33)+1)</f>
        <v/>
      </c>
      <c r="C34" s="703" t="str">
        <f>IF($J$4=DULIEU!J20,DULIEU!Q20,"")</f>
        <v/>
      </c>
      <c r="D34" s="704" t="str">
        <f>IF($J$4=DULIEU!J20,DULIEU!P20,"")</f>
        <v/>
      </c>
      <c r="E34" s="704" t="str">
        <f t="shared" si="0"/>
        <v/>
      </c>
      <c r="F34" s="705" t="str">
        <f>IF(C34&lt;&gt;"",IF(AND(LEFT($J$4,1)="N",$J$4=DULIEU!J20),DULIEU!R20,IF(AND(LEFT($J$4,1)="X",$J$4=DULIEU!J20),DULIEU!S20)),"")</f>
        <v/>
      </c>
      <c r="G34" s="705" t="str">
        <f>IF(C34&lt;&gt;"",IF(AND(LEFT($J$4,1)="N",$J$4=DULIEU!J20),DULIEU!R20,IF(AND(LEFT($J$4,1)="X",$J$4=DULIEU!J20),DULIEU!S20)),"")</f>
        <v/>
      </c>
      <c r="H34" s="705" t="str">
        <f>IF(C34="","",IF($J$4=DULIEU!J20,DULIEU!T20))</f>
        <v/>
      </c>
      <c r="I34" s="705" t="str">
        <f>IF(C34="","",IF($J$4=DULIEU!J20,DULIEU!X20))</f>
        <v/>
      </c>
      <c r="J34" s="706" t="str">
        <f t="shared" si="1"/>
        <v/>
      </c>
      <c r="K34" s="1077"/>
      <c r="L34" s="1078"/>
      <c r="M34" s="1078"/>
      <c r="N34" s="1078"/>
      <c r="O34" s="1078"/>
      <c r="P34" s="1078"/>
    </row>
    <row r="35" spans="2:16" hidden="1">
      <c r="B35" s="702" t="str">
        <f>IF(J35="","",MAX($B$20:B34)+1)</f>
        <v/>
      </c>
      <c r="C35" s="703" t="str">
        <f>IF($J$4=DULIEU!J21,DULIEU!Q21,"")</f>
        <v/>
      </c>
      <c r="D35" s="704" t="str">
        <f>IF($J$4=DULIEU!J21,DULIEU!P21,"")</f>
        <v/>
      </c>
      <c r="E35" s="704" t="str">
        <f t="shared" si="0"/>
        <v/>
      </c>
      <c r="F35" s="705" t="str">
        <f>IF(C35&lt;&gt;"",IF(AND(LEFT($J$4,1)="N",$J$4=DULIEU!J21),DULIEU!R21,IF(AND(LEFT($J$4,1)="X",$J$4=DULIEU!J21),DULIEU!S21)),"")</f>
        <v/>
      </c>
      <c r="G35" s="705" t="str">
        <f>IF(C35&lt;&gt;"",IF(AND(LEFT($J$4,1)="N",$J$4=DULIEU!J21),DULIEU!R21,IF(AND(LEFT($J$4,1)="X",$J$4=DULIEU!J21),DULIEU!S21)),"")</f>
        <v/>
      </c>
      <c r="H35" s="705" t="str">
        <f>IF(C35="","",IF($J$4=DULIEU!J21,DULIEU!T21))</f>
        <v/>
      </c>
      <c r="I35" s="705" t="str">
        <f>IF(C35="","",IF($J$4=DULIEU!J21,DULIEU!X21))</f>
        <v/>
      </c>
      <c r="J35" s="706" t="str">
        <f t="shared" si="1"/>
        <v/>
      </c>
      <c r="K35" s="1077"/>
      <c r="L35" s="1078"/>
      <c r="M35" s="1078"/>
      <c r="N35" s="1078"/>
      <c r="O35" s="1078"/>
      <c r="P35" s="1078"/>
    </row>
    <row r="36" spans="2:16" hidden="1">
      <c r="B36" s="702" t="str">
        <f>IF(J36="","",MAX($B$20:B35)+1)</f>
        <v/>
      </c>
      <c r="C36" s="703" t="str">
        <f>IF($J$4=DULIEU!J22,DULIEU!Q22,"")</f>
        <v/>
      </c>
      <c r="D36" s="704" t="str">
        <f>IF($J$4=DULIEU!J22,DULIEU!P22,"")</f>
        <v/>
      </c>
      <c r="E36" s="704" t="str">
        <f t="shared" si="0"/>
        <v/>
      </c>
      <c r="F36" s="705" t="str">
        <f>IF(C36&lt;&gt;"",IF(AND(LEFT($J$4,1)="N",$J$4=DULIEU!J22),DULIEU!R22,IF(AND(LEFT($J$4,1)="X",$J$4=DULIEU!J22),DULIEU!S22)),"")</f>
        <v/>
      </c>
      <c r="G36" s="705" t="str">
        <f>IF(C36&lt;&gt;"",IF(AND(LEFT($J$4,1)="N",$J$4=DULIEU!J22),DULIEU!R22,IF(AND(LEFT($J$4,1)="X",$J$4=DULIEU!J22),DULIEU!S22)),"")</f>
        <v/>
      </c>
      <c r="H36" s="705" t="str">
        <f>IF(C36="","",IF($J$4=DULIEU!J22,DULIEU!T22))</f>
        <v/>
      </c>
      <c r="I36" s="705" t="str">
        <f>IF(C36="","",IF($J$4=DULIEU!J22,DULIEU!X22))</f>
        <v/>
      </c>
      <c r="J36" s="706" t="str">
        <f t="shared" si="1"/>
        <v/>
      </c>
      <c r="K36" s="1077"/>
      <c r="L36" s="1078"/>
      <c r="M36" s="1078"/>
      <c r="N36" s="1078"/>
      <c r="O36" s="1078"/>
      <c r="P36" s="1078"/>
    </row>
    <row r="37" spans="2:16" hidden="1">
      <c r="B37" s="702" t="str">
        <f>IF(J37="","",MAX($B$20:B36)+1)</f>
        <v/>
      </c>
      <c r="C37" s="703" t="str">
        <f>IF($J$4=DULIEU!J23,DULIEU!Q23,"")</f>
        <v/>
      </c>
      <c r="D37" s="704" t="str">
        <f>IF($J$4=DULIEU!J23,DULIEU!P23,"")</f>
        <v/>
      </c>
      <c r="E37" s="704" t="str">
        <f t="shared" si="0"/>
        <v/>
      </c>
      <c r="F37" s="705" t="str">
        <f>IF(C37&lt;&gt;"",IF(AND(LEFT($J$4,1)="N",$J$4=DULIEU!J23),DULIEU!R23,IF(AND(LEFT($J$4,1)="X",$J$4=DULIEU!J23),DULIEU!S23)),"")</f>
        <v/>
      </c>
      <c r="G37" s="705" t="str">
        <f>IF(C37&lt;&gt;"",IF(AND(LEFT($J$4,1)="N",$J$4=DULIEU!J23),DULIEU!R23,IF(AND(LEFT($J$4,1)="X",$J$4=DULIEU!J23),DULIEU!S23)),"")</f>
        <v/>
      </c>
      <c r="H37" s="705" t="str">
        <f>IF(C37="","",IF($J$4=DULIEU!J23,DULIEU!T23))</f>
        <v/>
      </c>
      <c r="I37" s="705" t="str">
        <f>IF(C37="","",IF($J$4=DULIEU!J23,DULIEU!X23))</f>
        <v/>
      </c>
      <c r="J37" s="706" t="str">
        <f t="shared" si="1"/>
        <v/>
      </c>
      <c r="K37" s="1077"/>
      <c r="L37" s="1078"/>
      <c r="M37" s="1078"/>
      <c r="N37" s="1078"/>
      <c r="O37" s="1078"/>
      <c r="P37" s="1078"/>
    </row>
    <row r="38" spans="2:16" hidden="1">
      <c r="B38" s="702" t="str">
        <f>IF(J38="","",MAX($B$20:B37)+1)</f>
        <v/>
      </c>
      <c r="C38" s="703" t="str">
        <f>IF($J$4=DULIEU!J24,DULIEU!Q24,"")</f>
        <v/>
      </c>
      <c r="D38" s="704" t="str">
        <f>IF($J$4=DULIEU!J24,DULIEU!P24,"")</f>
        <v/>
      </c>
      <c r="E38" s="704" t="str">
        <f t="shared" si="0"/>
        <v/>
      </c>
      <c r="F38" s="705" t="str">
        <f>IF(C38&lt;&gt;"",IF(AND(LEFT($J$4,1)="N",$J$4=DULIEU!J24),DULIEU!R24,IF(AND(LEFT($J$4,1)="X",$J$4=DULIEU!J24),DULIEU!S24)),"")</f>
        <v/>
      </c>
      <c r="G38" s="705" t="str">
        <f>IF(C38&lt;&gt;"",IF(AND(LEFT($J$4,1)="N",$J$4=DULIEU!J24),DULIEU!R24,IF(AND(LEFT($J$4,1)="X",$J$4=DULIEU!J24),DULIEU!S24)),"")</f>
        <v/>
      </c>
      <c r="H38" s="705" t="str">
        <f>IF(C38="","",IF($J$4=DULIEU!J24,DULIEU!T24))</f>
        <v/>
      </c>
      <c r="I38" s="705" t="str">
        <f>IF(C38="","",IF($J$4=DULIEU!J24,DULIEU!X24))</f>
        <v/>
      </c>
      <c r="J38" s="706" t="str">
        <f t="shared" si="1"/>
        <v/>
      </c>
      <c r="K38" s="1077"/>
      <c r="L38" s="1078"/>
      <c r="M38" s="1078"/>
      <c r="N38" s="1078"/>
      <c r="O38" s="1078"/>
      <c r="P38" s="1078"/>
    </row>
    <row r="39" spans="2:16" hidden="1">
      <c r="B39" s="702" t="str">
        <f>IF(J39="","",MAX($B$20:B38)+1)</f>
        <v/>
      </c>
      <c r="C39" s="703" t="str">
        <f>IF($J$4=DULIEU!J25,DULIEU!Q25,"")</f>
        <v/>
      </c>
      <c r="D39" s="704" t="str">
        <f>IF($J$4=DULIEU!J25,DULIEU!P25,"")</f>
        <v/>
      </c>
      <c r="E39" s="704" t="str">
        <f t="shared" si="0"/>
        <v/>
      </c>
      <c r="F39" s="705" t="str">
        <f>IF(C39&lt;&gt;"",IF(AND(LEFT($J$4,1)="N",$J$4=DULIEU!J25),DULIEU!R25,IF(AND(LEFT($J$4,1)="X",$J$4=DULIEU!J25),DULIEU!S25)),"")</f>
        <v/>
      </c>
      <c r="G39" s="705" t="str">
        <f>IF(C39&lt;&gt;"",IF(AND(LEFT($J$4,1)="N",$J$4=DULIEU!J25),DULIEU!R25,IF(AND(LEFT($J$4,1)="X",$J$4=DULIEU!J25),DULIEU!S25)),"")</f>
        <v/>
      </c>
      <c r="H39" s="705" t="str">
        <f>IF(C39="","",IF($J$4=DULIEU!J25,DULIEU!T25))</f>
        <v/>
      </c>
      <c r="I39" s="705" t="str">
        <f>IF(C39="","",IF($J$4=DULIEU!J25,DULIEU!X25))</f>
        <v/>
      </c>
      <c r="J39" s="706" t="str">
        <f t="shared" si="1"/>
        <v/>
      </c>
      <c r="K39" s="1077"/>
      <c r="L39" s="1078"/>
      <c r="M39" s="1078"/>
      <c r="N39" s="1078"/>
      <c r="O39" s="1078"/>
      <c r="P39" s="1078"/>
    </row>
    <row r="40" spans="2:16" hidden="1">
      <c r="B40" s="702" t="str">
        <f>IF(J40="","",MAX($B$20:B39)+1)</f>
        <v/>
      </c>
      <c r="C40" s="703" t="str">
        <f>IF($J$4=DULIEU!J26,DULIEU!Q26,"")</f>
        <v/>
      </c>
      <c r="D40" s="704" t="str">
        <f>IF($J$4=DULIEU!J26,DULIEU!P26,"")</f>
        <v/>
      </c>
      <c r="E40" s="704" t="str">
        <f t="shared" si="0"/>
        <v/>
      </c>
      <c r="F40" s="705" t="str">
        <f>IF(C40&lt;&gt;"",IF(AND(LEFT($J$4,1)="N",$J$4=DULIEU!J26),DULIEU!R26,IF(AND(LEFT($J$4,1)="X",$J$4=DULIEU!J26),DULIEU!S26)),"")</f>
        <v/>
      </c>
      <c r="G40" s="705" t="str">
        <f>IF(C40&lt;&gt;"",IF(AND(LEFT($J$4,1)="N",$J$4=DULIEU!J26),DULIEU!R26,IF(AND(LEFT($J$4,1)="X",$J$4=DULIEU!J26),DULIEU!S26)),"")</f>
        <v/>
      </c>
      <c r="H40" s="705" t="str">
        <f>IF(C40="","",IF($J$4=DULIEU!J26,DULIEU!T26))</f>
        <v/>
      </c>
      <c r="I40" s="705" t="str">
        <f>IF(C40="","",IF($J$4=DULIEU!J26,DULIEU!X26))</f>
        <v/>
      </c>
      <c r="J40" s="706" t="str">
        <f t="shared" si="1"/>
        <v/>
      </c>
      <c r="K40" s="1077"/>
      <c r="L40" s="1078"/>
      <c r="M40" s="1078"/>
      <c r="N40" s="1078"/>
      <c r="O40" s="1078"/>
      <c r="P40" s="1078"/>
    </row>
    <row r="41" spans="2:16" hidden="1">
      <c r="B41" s="702" t="str">
        <f>IF(J41="","",MAX($B$20:B40)+1)</f>
        <v/>
      </c>
      <c r="C41" s="703" t="str">
        <f>IF($J$4=DULIEU!J27,DULIEU!Q27,"")</f>
        <v/>
      </c>
      <c r="D41" s="704" t="str">
        <f>IF($J$4=DULIEU!J27,DULIEU!P27,"")</f>
        <v/>
      </c>
      <c r="E41" s="704" t="str">
        <f t="shared" si="0"/>
        <v/>
      </c>
      <c r="F41" s="705" t="str">
        <f>IF(C41&lt;&gt;"",IF(AND(LEFT($J$4,1)="N",$J$4=DULIEU!J27),DULIEU!R27,IF(AND(LEFT($J$4,1)="X",$J$4=DULIEU!J27),DULIEU!S27)),"")</f>
        <v/>
      </c>
      <c r="G41" s="705" t="str">
        <f>IF(C41&lt;&gt;"",IF(AND(LEFT($J$4,1)="N",$J$4=DULIEU!J27),DULIEU!R27,IF(AND(LEFT($J$4,1)="X",$J$4=DULIEU!J27),DULIEU!S27)),"")</f>
        <v/>
      </c>
      <c r="H41" s="705" t="str">
        <f>IF(C41="","",IF($J$4=DULIEU!J27,DULIEU!T27))</f>
        <v/>
      </c>
      <c r="I41" s="705" t="str">
        <f>IF(C41="","",IF($J$4=DULIEU!J27,DULIEU!X27))</f>
        <v/>
      </c>
      <c r="J41" s="706" t="str">
        <f t="shared" si="1"/>
        <v/>
      </c>
      <c r="K41" s="1077"/>
      <c r="L41" s="1078"/>
      <c r="M41" s="1078"/>
      <c r="N41" s="1078"/>
      <c r="O41" s="1078"/>
      <c r="P41" s="1078"/>
    </row>
    <row r="42" spans="2:16" hidden="1">
      <c r="B42" s="702" t="str">
        <f>IF(J42="","",MAX($B$20:B41)+1)</f>
        <v/>
      </c>
      <c r="C42" s="703" t="str">
        <f>IF($J$4=DULIEU!J28,DULIEU!Q28,"")</f>
        <v/>
      </c>
      <c r="D42" s="704" t="str">
        <f>IF($J$4=DULIEU!J28,DULIEU!P28,"")</f>
        <v/>
      </c>
      <c r="E42" s="704" t="str">
        <f t="shared" si="0"/>
        <v/>
      </c>
      <c r="F42" s="705" t="str">
        <f>IF(C42&lt;&gt;"",IF(AND(LEFT($J$4,1)="N",$J$4=DULIEU!J28),DULIEU!R28,IF(AND(LEFT($J$4,1)="X",$J$4=DULIEU!J28),DULIEU!S28)),"")</f>
        <v/>
      </c>
      <c r="G42" s="705" t="str">
        <f>IF(C42&lt;&gt;"",IF(AND(LEFT($J$4,1)="N",$J$4=DULIEU!J28),DULIEU!R28,IF(AND(LEFT($J$4,1)="X",$J$4=DULIEU!J28),DULIEU!S28)),"")</f>
        <v/>
      </c>
      <c r="H42" s="705" t="str">
        <f>IF(C42="","",IF($J$4=DULIEU!J28,DULIEU!T28))</f>
        <v/>
      </c>
      <c r="I42" s="705" t="str">
        <f>IF(C42="","",IF($J$4=DULIEU!J28,DULIEU!X28))</f>
        <v/>
      </c>
      <c r="J42" s="706" t="str">
        <f t="shared" si="1"/>
        <v/>
      </c>
      <c r="K42" s="1077"/>
      <c r="L42" s="1078"/>
      <c r="M42" s="1078"/>
      <c r="N42" s="1078"/>
      <c r="O42" s="1078"/>
      <c r="P42" s="1078"/>
    </row>
    <row r="43" spans="2:16" hidden="1">
      <c r="B43" s="702" t="str">
        <f>IF(J43="","",MAX($B$20:B42)+1)</f>
        <v/>
      </c>
      <c r="C43" s="703" t="str">
        <f>IF($J$4=DULIEU!J29,DULIEU!Q29,"")</f>
        <v/>
      </c>
      <c r="D43" s="704" t="str">
        <f>IF($J$4=DULIEU!J29,DULIEU!P29,"")</f>
        <v/>
      </c>
      <c r="E43" s="704" t="str">
        <f t="shared" si="0"/>
        <v/>
      </c>
      <c r="F43" s="705" t="str">
        <f>IF(C43&lt;&gt;"",IF(AND(LEFT($J$4,1)="N",$J$4=DULIEU!J29),DULIEU!R29,IF(AND(LEFT($J$4,1)="X",$J$4=DULIEU!J29),DULIEU!S29)),"")</f>
        <v/>
      </c>
      <c r="G43" s="705" t="str">
        <f>IF(C43&lt;&gt;"",IF(AND(LEFT($J$4,1)="N",$J$4=DULIEU!J29),DULIEU!R29,IF(AND(LEFT($J$4,1)="X",$J$4=DULIEU!J29),DULIEU!S29)),"")</f>
        <v/>
      </c>
      <c r="H43" s="705" t="str">
        <f>IF(C43="","",IF($J$4=DULIEU!J29,DULIEU!T29))</f>
        <v/>
      </c>
      <c r="I43" s="705" t="str">
        <f>IF(C43="","",IF($J$4=DULIEU!J29,DULIEU!X29))</f>
        <v/>
      </c>
      <c r="J43" s="706" t="str">
        <f t="shared" si="1"/>
        <v/>
      </c>
      <c r="K43" s="1077"/>
      <c r="L43" s="1078"/>
      <c r="M43" s="1078"/>
      <c r="N43" s="1078"/>
      <c r="O43" s="1078"/>
      <c r="P43" s="1078"/>
    </row>
    <row r="44" spans="2:16" hidden="1">
      <c r="B44" s="702" t="str">
        <f>IF(J44="","",MAX($B$20:B43)+1)</f>
        <v/>
      </c>
      <c r="C44" s="703" t="str">
        <f>IF($J$4=DULIEU!J30,DULIEU!Q30,"")</f>
        <v/>
      </c>
      <c r="D44" s="704" t="str">
        <f>IF($J$4=DULIEU!J30,DULIEU!P30,"")</f>
        <v/>
      </c>
      <c r="E44" s="704" t="str">
        <f t="shared" si="0"/>
        <v/>
      </c>
      <c r="F44" s="705" t="str">
        <f>IF(C44&lt;&gt;"",IF(AND(LEFT($J$4,1)="N",$J$4=DULIEU!J30),DULIEU!R30,IF(AND(LEFT($J$4,1)="X",$J$4=DULIEU!J30),DULIEU!S30)),"")</f>
        <v/>
      </c>
      <c r="G44" s="705" t="str">
        <f>IF(C44&lt;&gt;"",IF(AND(LEFT($J$4,1)="N",$J$4=DULIEU!J30),DULIEU!R30,IF(AND(LEFT($J$4,1)="X",$J$4=DULIEU!J30),DULIEU!S30)),"")</f>
        <v/>
      </c>
      <c r="H44" s="705" t="str">
        <f>IF(C44="","",IF($J$4=DULIEU!J30,DULIEU!T30))</f>
        <v/>
      </c>
      <c r="I44" s="705" t="str">
        <f>IF(C44="","",IF($J$4=DULIEU!J30,DULIEU!X30))</f>
        <v/>
      </c>
      <c r="J44" s="706" t="str">
        <f t="shared" si="1"/>
        <v/>
      </c>
      <c r="K44" s="1077"/>
      <c r="L44" s="1078"/>
      <c r="M44" s="1078"/>
      <c r="N44" s="1078"/>
      <c r="O44" s="1078"/>
      <c r="P44" s="1078"/>
    </row>
    <row r="45" spans="2:16" hidden="1">
      <c r="B45" s="702" t="str">
        <f>IF(J45="","",MAX($B$20:B44)+1)</f>
        <v/>
      </c>
      <c r="C45" s="703" t="str">
        <f>IF($J$4=DULIEU!J31,DULIEU!Q31,"")</f>
        <v/>
      </c>
      <c r="D45" s="704" t="str">
        <f>IF($J$4=DULIEU!J31,DULIEU!P31,"")</f>
        <v/>
      </c>
      <c r="E45" s="704" t="str">
        <f t="shared" si="0"/>
        <v/>
      </c>
      <c r="F45" s="705" t="str">
        <f>IF(C45&lt;&gt;"",IF(AND(LEFT($J$4,1)="N",$J$4=DULIEU!J31),DULIEU!R31,IF(AND(LEFT($J$4,1)="X",$J$4=DULIEU!J31),DULIEU!S31)),"")</f>
        <v/>
      </c>
      <c r="G45" s="705" t="str">
        <f>IF(C45&lt;&gt;"",IF(AND(LEFT($J$4,1)="N",$J$4=DULIEU!J31),DULIEU!R31,IF(AND(LEFT($J$4,1)="X",$J$4=DULIEU!J31),DULIEU!S31)),"")</f>
        <v/>
      </c>
      <c r="H45" s="705" t="str">
        <f>IF(C45="","",IF($J$4=DULIEU!J31,DULIEU!T31))</f>
        <v/>
      </c>
      <c r="I45" s="705" t="str">
        <f>IF(C45="","",IF($J$4=DULIEU!J31,DULIEU!X31))</f>
        <v/>
      </c>
      <c r="J45" s="706" t="str">
        <f t="shared" si="1"/>
        <v/>
      </c>
      <c r="K45" s="1077"/>
      <c r="L45" s="1078"/>
      <c r="M45" s="1078"/>
      <c r="N45" s="1078"/>
      <c r="O45" s="1078"/>
      <c r="P45" s="1078"/>
    </row>
    <row r="46" spans="2:16" hidden="1">
      <c r="B46" s="702" t="str">
        <f>IF(J46="","",MAX($B$20:B45)+1)</f>
        <v/>
      </c>
      <c r="C46" s="703" t="str">
        <f>IF($J$4=DULIEU!J32,DULIEU!Q32,"")</f>
        <v/>
      </c>
      <c r="D46" s="704" t="str">
        <f>IF($J$4=DULIEU!J32,DULIEU!P32,"")</f>
        <v/>
      </c>
      <c r="E46" s="704" t="str">
        <f t="shared" si="0"/>
        <v/>
      </c>
      <c r="F46" s="705" t="str">
        <f>IF(C46&lt;&gt;"",IF(AND(LEFT($J$4,1)="N",$J$4=DULIEU!J32),DULIEU!R32,IF(AND(LEFT($J$4,1)="X",$J$4=DULIEU!J32),DULIEU!S32)),"")</f>
        <v/>
      </c>
      <c r="G46" s="705" t="str">
        <f>IF(C46&lt;&gt;"",IF(AND(LEFT($J$4,1)="N",$J$4=DULIEU!J32),DULIEU!R32,IF(AND(LEFT($J$4,1)="X",$J$4=DULIEU!J32),DULIEU!S32)),"")</f>
        <v/>
      </c>
      <c r="H46" s="705" t="str">
        <f>IF(C46="","",IF($J$4=DULIEU!J32,DULIEU!T32))</f>
        <v/>
      </c>
      <c r="I46" s="705" t="str">
        <f>IF(C46="","",IF($J$4=DULIEU!J32,DULIEU!X32))</f>
        <v/>
      </c>
      <c r="J46" s="706" t="str">
        <f t="shared" si="1"/>
        <v/>
      </c>
      <c r="K46" s="1077"/>
      <c r="L46" s="1078"/>
      <c r="M46" s="1078"/>
      <c r="N46" s="1078"/>
      <c r="O46" s="1078"/>
      <c r="P46" s="1078"/>
    </row>
    <row r="47" spans="2:16" hidden="1">
      <c r="B47" s="702" t="str">
        <f>IF(J47="","",MAX($B$20:B46)+1)</f>
        <v/>
      </c>
      <c r="C47" s="703" t="str">
        <f>IF($J$4=DULIEU!J33,DULIEU!Q33,"")</f>
        <v/>
      </c>
      <c r="D47" s="704" t="str">
        <f>IF($J$4=DULIEU!J33,DULIEU!P33,"")</f>
        <v/>
      </c>
      <c r="E47" s="704" t="str">
        <f t="shared" si="0"/>
        <v/>
      </c>
      <c r="F47" s="705" t="str">
        <f>IF(C47&lt;&gt;"",IF(AND(LEFT($J$4,1)="N",$J$4=DULIEU!J33),DULIEU!R33,IF(AND(LEFT($J$4,1)="X",$J$4=DULIEU!J33),DULIEU!S33)),"")</f>
        <v/>
      </c>
      <c r="G47" s="705" t="str">
        <f>IF(C47&lt;&gt;"",IF(AND(LEFT($J$4,1)="N",$J$4=DULIEU!J33),DULIEU!R33,IF(AND(LEFT($J$4,1)="X",$J$4=DULIEU!J33),DULIEU!S33)),"")</f>
        <v/>
      </c>
      <c r="H47" s="705" t="str">
        <f>IF(C47="","",IF($J$4=DULIEU!J33,DULIEU!T33))</f>
        <v/>
      </c>
      <c r="I47" s="705" t="str">
        <f>IF(C47="","",IF($J$4=DULIEU!J33,DULIEU!X33))</f>
        <v/>
      </c>
      <c r="J47" s="706" t="str">
        <f t="shared" si="1"/>
        <v/>
      </c>
      <c r="K47" s="1077"/>
      <c r="L47" s="1078"/>
      <c r="M47" s="1078"/>
      <c r="N47" s="1078"/>
      <c r="O47" s="1078"/>
      <c r="P47" s="1078"/>
    </row>
    <row r="48" spans="2:16" hidden="1">
      <c r="B48" s="702" t="str">
        <f>IF(J48="","",MAX($B$20:B47)+1)</f>
        <v/>
      </c>
      <c r="C48" s="703" t="str">
        <f>IF($J$4=DULIEU!J34,DULIEU!Q34,"")</f>
        <v/>
      </c>
      <c r="D48" s="704" t="str">
        <f>IF($J$4=DULIEU!J34,DULIEU!P34,"")</f>
        <v/>
      </c>
      <c r="E48" s="704" t="str">
        <f t="shared" si="0"/>
        <v/>
      </c>
      <c r="F48" s="705" t="str">
        <f>IF(C48&lt;&gt;"",IF(AND(LEFT($J$4,1)="N",$J$4=DULIEU!J34),DULIEU!R34,IF(AND(LEFT($J$4,1)="X",$J$4=DULIEU!J34),DULIEU!S34)),"")</f>
        <v/>
      </c>
      <c r="G48" s="705" t="str">
        <f>IF(C48&lt;&gt;"",IF(AND(LEFT($J$4,1)="N",$J$4=DULIEU!J34),DULIEU!R34,IF(AND(LEFT($J$4,1)="X",$J$4=DULIEU!J34),DULIEU!S34)),"")</f>
        <v/>
      </c>
      <c r="H48" s="705" t="str">
        <f>IF(C48="","",IF($J$4=DULIEU!J34,DULIEU!T34))</f>
        <v/>
      </c>
      <c r="I48" s="705" t="str">
        <f>IF(C48="","",IF($J$4=DULIEU!J34,DULIEU!X34))</f>
        <v/>
      </c>
      <c r="J48" s="706" t="str">
        <f t="shared" si="1"/>
        <v/>
      </c>
      <c r="K48" s="1077"/>
      <c r="L48" s="1078"/>
      <c r="M48" s="1078"/>
      <c r="N48" s="1078"/>
      <c r="O48" s="1078"/>
      <c r="P48" s="1078"/>
    </row>
    <row r="49" spans="2:16" hidden="1">
      <c r="B49" s="702" t="str">
        <f>IF(J49="","",MAX($B$20:B48)+1)</f>
        <v/>
      </c>
      <c r="C49" s="703" t="str">
        <f>IF($J$4=DULIEU!J35,DULIEU!Q35,"")</f>
        <v/>
      </c>
      <c r="D49" s="704" t="str">
        <f>IF($J$4=DULIEU!J35,DULIEU!P35,"")</f>
        <v/>
      </c>
      <c r="E49" s="704" t="str">
        <f t="shared" si="0"/>
        <v/>
      </c>
      <c r="F49" s="705" t="str">
        <f>IF(C49&lt;&gt;"",IF(AND(LEFT($J$4,1)="N",$J$4=DULIEU!J35),DULIEU!R35,IF(AND(LEFT($J$4,1)="X",$J$4=DULIEU!J35),DULIEU!S35)),"")</f>
        <v/>
      </c>
      <c r="G49" s="705" t="str">
        <f>IF(C49&lt;&gt;"",IF(AND(LEFT($J$4,1)="N",$J$4=DULIEU!J35),DULIEU!R35,IF(AND(LEFT($J$4,1)="X",$J$4=DULIEU!J35),DULIEU!S35)),"")</f>
        <v/>
      </c>
      <c r="H49" s="705" t="str">
        <f>IF(C49="","",IF($J$4=DULIEU!J35,DULIEU!T35))</f>
        <v/>
      </c>
      <c r="I49" s="705" t="str">
        <f>IF(C49="","",IF($J$4=DULIEU!J35,DULIEU!X35))</f>
        <v/>
      </c>
      <c r="J49" s="706" t="str">
        <f t="shared" si="1"/>
        <v/>
      </c>
      <c r="K49" s="1077"/>
      <c r="L49" s="1078"/>
      <c r="M49" s="1078"/>
      <c r="N49" s="1078"/>
      <c r="O49" s="1078"/>
      <c r="P49" s="1078"/>
    </row>
    <row r="50" spans="2:16" hidden="1">
      <c r="B50" s="702" t="str">
        <f>IF(J50="","",MAX($B$20:B49)+1)</f>
        <v/>
      </c>
      <c r="C50" s="703" t="str">
        <f>IF($J$4=DULIEU!J36,DULIEU!Q36,"")</f>
        <v/>
      </c>
      <c r="D50" s="704" t="str">
        <f>IF($J$4=DULIEU!J36,DULIEU!P36,"")</f>
        <v/>
      </c>
      <c r="E50" s="704" t="str">
        <f t="shared" si="0"/>
        <v/>
      </c>
      <c r="F50" s="705" t="str">
        <f>IF(C50&lt;&gt;"",IF(AND(LEFT($J$4,1)="N",$J$4=DULIEU!J36),DULIEU!R36,IF(AND(LEFT($J$4,1)="X",$J$4=DULIEU!J36),DULIEU!S36)),"")</f>
        <v/>
      </c>
      <c r="G50" s="705" t="str">
        <f>IF(C50&lt;&gt;"",IF(AND(LEFT($J$4,1)="N",$J$4=DULIEU!J36),DULIEU!R36,IF(AND(LEFT($J$4,1)="X",$J$4=DULIEU!J36),DULIEU!S36)),"")</f>
        <v/>
      </c>
      <c r="H50" s="705" t="str">
        <f>IF(C50="","",IF($J$4=DULIEU!J36,DULIEU!T36))</f>
        <v/>
      </c>
      <c r="I50" s="705" t="str">
        <f>IF(C50="","",IF($J$4=DULIEU!J36,DULIEU!X36))</f>
        <v/>
      </c>
      <c r="J50" s="706" t="str">
        <f t="shared" si="1"/>
        <v/>
      </c>
      <c r="K50" s="1077"/>
      <c r="L50" s="1078"/>
      <c r="M50" s="1078"/>
      <c r="N50" s="1078"/>
      <c r="O50" s="1078"/>
      <c r="P50" s="1078"/>
    </row>
    <row r="51" spans="2:16" hidden="1">
      <c r="B51" s="702" t="str">
        <f>IF(J51="","",MAX($B$20:B50)+1)</f>
        <v/>
      </c>
      <c r="C51" s="703" t="str">
        <f>IF($J$4=DULIEU!J37,DULIEU!Q37,"")</f>
        <v/>
      </c>
      <c r="D51" s="704" t="str">
        <f>IF($J$4=DULIEU!J37,DULIEU!P37,"")</f>
        <v/>
      </c>
      <c r="E51" s="704" t="str">
        <f t="shared" si="0"/>
        <v/>
      </c>
      <c r="F51" s="705" t="str">
        <f>IF(C51&lt;&gt;"",IF(AND(LEFT($J$4,1)="N",$J$4=DULIEU!J37),DULIEU!R37,IF(AND(LEFT($J$4,1)="X",$J$4=DULIEU!J37),DULIEU!S37)),"")</f>
        <v/>
      </c>
      <c r="G51" s="705" t="str">
        <f>IF(C51&lt;&gt;"",IF(AND(LEFT($J$4,1)="N",$J$4=DULIEU!J37),DULIEU!R37,IF(AND(LEFT($J$4,1)="X",$J$4=DULIEU!J37),DULIEU!S37)),"")</f>
        <v/>
      </c>
      <c r="H51" s="705" t="str">
        <f>IF(C51="","",IF($J$4=DULIEU!J37,DULIEU!T37))</f>
        <v/>
      </c>
      <c r="I51" s="705" t="str">
        <f>IF(C51="","",IF($J$4=DULIEU!J37,DULIEU!X37))</f>
        <v/>
      </c>
      <c r="J51" s="706" t="str">
        <f t="shared" si="1"/>
        <v/>
      </c>
      <c r="K51" s="1077"/>
      <c r="L51" s="1078"/>
      <c r="M51" s="1078"/>
      <c r="N51" s="1078"/>
      <c r="O51" s="1078"/>
      <c r="P51" s="1078"/>
    </row>
    <row r="52" spans="2:16" hidden="1">
      <c r="B52" s="702" t="str">
        <f>IF(J52="","",MAX($B$20:B51)+1)</f>
        <v/>
      </c>
      <c r="C52" s="703" t="str">
        <f>IF($J$4=DULIEU!J38,DULIEU!Q38,"")</f>
        <v/>
      </c>
      <c r="D52" s="704" t="str">
        <f>IF($J$4=DULIEU!J38,DULIEU!P38,"")</f>
        <v/>
      </c>
      <c r="E52" s="704" t="str">
        <f t="shared" si="0"/>
        <v/>
      </c>
      <c r="F52" s="705" t="str">
        <f>IF(C52&lt;&gt;"",IF(AND(LEFT($J$4,1)="N",$J$4=DULIEU!J38),DULIEU!R38,IF(AND(LEFT($J$4,1)="X",$J$4=DULIEU!J38),DULIEU!S38)),"")</f>
        <v/>
      </c>
      <c r="G52" s="705" t="str">
        <f>IF(C52&lt;&gt;"",IF(AND(LEFT($J$4,1)="N",$J$4=DULIEU!J38),DULIEU!R38,IF(AND(LEFT($J$4,1)="X",$J$4=DULIEU!J38),DULIEU!S38)),"")</f>
        <v/>
      </c>
      <c r="H52" s="705" t="str">
        <f>IF(C52="","",IF($J$4=DULIEU!J38,DULIEU!T38))</f>
        <v/>
      </c>
      <c r="I52" s="705" t="str">
        <f>IF(C52="","",IF($J$4=DULIEU!J38,DULIEU!X38))</f>
        <v/>
      </c>
      <c r="J52" s="706" t="str">
        <f t="shared" si="1"/>
        <v/>
      </c>
      <c r="K52" s="1077"/>
      <c r="L52" s="1078"/>
      <c r="M52" s="1078"/>
      <c r="N52" s="1078"/>
      <c r="O52" s="1078"/>
      <c r="P52" s="1078"/>
    </row>
    <row r="53" spans="2:16" hidden="1">
      <c r="B53" s="702" t="str">
        <f>IF(J53="","",MAX($B$20:B52)+1)</f>
        <v/>
      </c>
      <c r="C53" s="703" t="str">
        <f>IF($J$4=DULIEU!J39,DULIEU!Q39,"")</f>
        <v/>
      </c>
      <c r="D53" s="704" t="str">
        <f>IF($J$4=DULIEU!J39,DULIEU!P39,"")</f>
        <v/>
      </c>
      <c r="E53" s="704" t="str">
        <f t="shared" si="0"/>
        <v/>
      </c>
      <c r="F53" s="705" t="str">
        <f>IF(C53&lt;&gt;"",IF(AND(LEFT($J$4,1)="N",$J$4=DULIEU!J39),DULIEU!R39,IF(AND(LEFT($J$4,1)="X",$J$4=DULIEU!J39),DULIEU!S39)),"")</f>
        <v/>
      </c>
      <c r="G53" s="705" t="str">
        <f>IF(C53&lt;&gt;"",IF(AND(LEFT($J$4,1)="N",$J$4=DULIEU!J39),DULIEU!R39,IF(AND(LEFT($J$4,1)="X",$J$4=DULIEU!J39),DULIEU!S39)),"")</f>
        <v/>
      </c>
      <c r="H53" s="705" t="str">
        <f>IF(C53="","",IF($J$4=DULIEU!J39,DULIEU!T39))</f>
        <v/>
      </c>
      <c r="I53" s="705" t="str">
        <f>IF(C53="","",IF($J$4=DULIEU!J39,DULIEU!X39))</f>
        <v/>
      </c>
      <c r="J53" s="706" t="str">
        <f t="shared" si="1"/>
        <v/>
      </c>
      <c r="K53" s="1077"/>
      <c r="L53" s="1078"/>
      <c r="M53" s="1078"/>
      <c r="N53" s="1078"/>
      <c r="O53" s="1078"/>
      <c r="P53" s="1078"/>
    </row>
    <row r="54" spans="2:16" hidden="1">
      <c r="B54" s="702" t="str">
        <f>IF(J54="","",MAX($B$20:B53)+1)</f>
        <v/>
      </c>
      <c r="C54" s="703" t="str">
        <f>IF($J$4=DULIEU!J40,DULIEU!Q40,"")</f>
        <v/>
      </c>
      <c r="D54" s="704" t="str">
        <f>IF($J$4=DULIEU!J40,DULIEU!P40,"")</f>
        <v/>
      </c>
      <c r="E54" s="704" t="str">
        <f t="shared" si="0"/>
        <v/>
      </c>
      <c r="F54" s="705" t="str">
        <f>IF(C54&lt;&gt;"",IF(AND(LEFT($J$4,1)="N",$J$4=DULIEU!J40),DULIEU!R40,IF(AND(LEFT($J$4,1)="X",$J$4=DULIEU!J40),DULIEU!S40)),"")</f>
        <v/>
      </c>
      <c r="G54" s="705" t="str">
        <f>IF(C54&lt;&gt;"",IF(AND(LEFT($J$4,1)="N",$J$4=DULIEU!J40),DULIEU!R40,IF(AND(LEFT($J$4,1)="X",$J$4=DULIEU!J40),DULIEU!S40)),"")</f>
        <v/>
      </c>
      <c r="H54" s="705" t="str">
        <f>IF(C54="","",IF($J$4=DULIEU!J40,DULIEU!T40))</f>
        <v/>
      </c>
      <c r="I54" s="705" t="str">
        <f>IF(C54="","",IF($J$4=DULIEU!J40,DULIEU!X40))</f>
        <v/>
      </c>
      <c r="J54" s="706" t="str">
        <f t="shared" si="1"/>
        <v/>
      </c>
      <c r="K54" s="1077"/>
      <c r="L54" s="1078"/>
      <c r="M54" s="1078"/>
      <c r="N54" s="1078"/>
      <c r="O54" s="1078"/>
      <c r="P54" s="1078"/>
    </row>
    <row r="55" spans="2:16" hidden="1">
      <c r="B55" s="702" t="str">
        <f>IF(J55="","",MAX($B$20:B54)+1)</f>
        <v/>
      </c>
      <c r="C55" s="703" t="str">
        <f>IF($J$4=DULIEU!J41,DULIEU!Q41,"")</f>
        <v/>
      </c>
      <c r="D55" s="704" t="str">
        <f>IF($J$4=DULIEU!J41,DULIEU!P41,"")</f>
        <v/>
      </c>
      <c r="E55" s="704" t="str">
        <f t="shared" si="0"/>
        <v/>
      </c>
      <c r="F55" s="705" t="str">
        <f>IF(C55&lt;&gt;"",IF(AND(LEFT($J$4,1)="N",$J$4=DULIEU!J41),DULIEU!R41,IF(AND(LEFT($J$4,1)="X",$J$4=DULIEU!J41),DULIEU!S41)),"")</f>
        <v/>
      </c>
      <c r="G55" s="705" t="str">
        <f>IF(C55&lt;&gt;"",IF(AND(LEFT($J$4,1)="N",$J$4=DULIEU!J41),DULIEU!R41,IF(AND(LEFT($J$4,1)="X",$J$4=DULIEU!J41),DULIEU!S41)),"")</f>
        <v/>
      </c>
      <c r="H55" s="705" t="str">
        <f>IF(C55="","",IF($J$4=DULIEU!J41,DULIEU!T41))</f>
        <v/>
      </c>
      <c r="I55" s="705" t="str">
        <f>IF(C55="","",IF($J$4=DULIEU!J41,DULIEU!X41))</f>
        <v/>
      </c>
      <c r="J55" s="706" t="str">
        <f t="shared" si="1"/>
        <v/>
      </c>
      <c r="K55" s="1077"/>
      <c r="L55" s="1078"/>
      <c r="M55" s="1078"/>
      <c r="N55" s="1078"/>
      <c r="O55" s="1078"/>
      <c r="P55" s="1078"/>
    </row>
    <row r="56" spans="2:16" hidden="1">
      <c r="B56" s="702" t="str">
        <f>IF(J56="","",MAX($B$20:B55)+1)</f>
        <v/>
      </c>
      <c r="C56" s="703" t="str">
        <f>IF($J$4=DULIEU!J42,DULIEU!Q42,"")</f>
        <v/>
      </c>
      <c r="D56" s="704" t="str">
        <f>IF($J$4=DULIEU!J42,DULIEU!P42,"")</f>
        <v/>
      </c>
      <c r="E56" s="704" t="str">
        <f t="shared" si="0"/>
        <v/>
      </c>
      <c r="F56" s="705" t="str">
        <f>IF(C56&lt;&gt;"",IF(AND(LEFT($J$4,1)="N",$J$4=DULIEU!J42),DULIEU!R42,IF(AND(LEFT($J$4,1)="X",$J$4=DULIEU!J42),DULIEU!S42)),"")</f>
        <v/>
      </c>
      <c r="G56" s="705" t="str">
        <f>IF(C56&lt;&gt;"",IF(AND(LEFT($J$4,1)="N",$J$4=DULIEU!J42),DULIEU!R42,IF(AND(LEFT($J$4,1)="X",$J$4=DULIEU!J42),DULIEU!S42)),"")</f>
        <v/>
      </c>
      <c r="H56" s="705" t="str">
        <f>IF(C56="","",IF($J$4=DULIEU!J42,DULIEU!T42))</f>
        <v/>
      </c>
      <c r="I56" s="705" t="str">
        <f>IF(C56="","",IF($J$4=DULIEU!J42,DULIEU!X42))</f>
        <v/>
      </c>
      <c r="J56" s="706" t="str">
        <f t="shared" si="1"/>
        <v/>
      </c>
      <c r="K56" s="1077"/>
      <c r="L56" s="1078"/>
      <c r="M56" s="1078"/>
      <c r="N56" s="1078"/>
      <c r="O56" s="1078"/>
      <c r="P56" s="1078"/>
    </row>
    <row r="57" spans="2:16" hidden="1">
      <c r="B57" s="702" t="str">
        <f>IF(J57="","",MAX($B$20:B56)+1)</f>
        <v/>
      </c>
      <c r="C57" s="703" t="str">
        <f>IF($J$4=DULIEU!J43,DULIEU!Q43,"")</f>
        <v/>
      </c>
      <c r="D57" s="704" t="str">
        <f>IF($J$4=DULIEU!J43,DULIEU!P43,"")</f>
        <v/>
      </c>
      <c r="E57" s="704" t="str">
        <f t="shared" si="0"/>
        <v/>
      </c>
      <c r="F57" s="705" t="str">
        <f>IF(C57&lt;&gt;"",IF(AND(LEFT($J$4,1)="N",$J$4=DULIEU!J43),DULIEU!R43,IF(AND(LEFT($J$4,1)="X",$J$4=DULIEU!J43),DULIEU!S43)),"")</f>
        <v/>
      </c>
      <c r="G57" s="705" t="str">
        <f>IF(C57&lt;&gt;"",IF(AND(LEFT($J$4,1)="N",$J$4=DULIEU!J43),DULIEU!R43,IF(AND(LEFT($J$4,1)="X",$J$4=DULIEU!J43),DULIEU!S43)),"")</f>
        <v/>
      </c>
      <c r="H57" s="705" t="str">
        <f>IF(C57="","",IF($J$4=DULIEU!J43,DULIEU!T43))</f>
        <v/>
      </c>
      <c r="I57" s="705" t="str">
        <f>IF(C57="","",IF($J$4=DULIEU!J43,DULIEU!X43))</f>
        <v/>
      </c>
      <c r="J57" s="706" t="str">
        <f t="shared" si="1"/>
        <v/>
      </c>
      <c r="K57" s="1077"/>
      <c r="L57" s="1078"/>
      <c r="M57" s="1078"/>
      <c r="N57" s="1078"/>
      <c r="O57" s="1078"/>
      <c r="P57" s="1078"/>
    </row>
    <row r="58" spans="2:16" hidden="1">
      <c r="B58" s="702" t="str">
        <f>IF(J58="","",MAX($B$20:B57)+1)</f>
        <v/>
      </c>
      <c r="C58" s="703" t="str">
        <f>IF($J$4=DULIEU!J44,DULIEU!Q44,"")</f>
        <v/>
      </c>
      <c r="D58" s="704" t="str">
        <f>IF($J$4=DULIEU!J44,DULIEU!P44,"")</f>
        <v/>
      </c>
      <c r="E58" s="704" t="str">
        <f t="shared" si="0"/>
        <v/>
      </c>
      <c r="F58" s="705" t="str">
        <f>IF(C58&lt;&gt;"",IF(AND(LEFT($J$4,1)="N",$J$4=DULIEU!J44),DULIEU!R44,IF(AND(LEFT($J$4,1)="X",$J$4=DULIEU!J44),DULIEU!S44)),"")</f>
        <v/>
      </c>
      <c r="G58" s="705" t="str">
        <f>IF(C58&lt;&gt;"",IF(AND(LEFT($J$4,1)="N",$J$4=DULIEU!J44),DULIEU!R44,IF(AND(LEFT($J$4,1)="X",$J$4=DULIEU!J44),DULIEU!S44)),"")</f>
        <v/>
      </c>
      <c r="H58" s="705" t="str">
        <f>IF(C58="","",IF($J$4=DULIEU!J44,DULIEU!T44))</f>
        <v/>
      </c>
      <c r="I58" s="705" t="str">
        <f>IF(C58="","",IF($J$4=DULIEU!J44,DULIEU!X44))</f>
        <v/>
      </c>
      <c r="J58" s="706" t="str">
        <f t="shared" si="1"/>
        <v/>
      </c>
      <c r="K58" s="1077"/>
      <c r="L58" s="1078"/>
      <c r="M58" s="1078"/>
      <c r="N58" s="1078"/>
      <c r="O58" s="1078"/>
      <c r="P58" s="1078"/>
    </row>
    <row r="59" spans="2:16" hidden="1">
      <c r="B59" s="702" t="str">
        <f>IF(J59="","",MAX($B$20:B58)+1)</f>
        <v/>
      </c>
      <c r="C59" s="703" t="str">
        <f>IF($J$4=DULIEU!J45,DULIEU!Q45,"")</f>
        <v/>
      </c>
      <c r="D59" s="704" t="str">
        <f>IF($J$4=DULIEU!J45,DULIEU!P45,"")</f>
        <v/>
      </c>
      <c r="E59" s="704" t="str">
        <f t="shared" si="0"/>
        <v/>
      </c>
      <c r="F59" s="705" t="str">
        <f>IF(C59&lt;&gt;"",IF(AND(LEFT($J$4,1)="N",$J$4=DULIEU!J45),DULIEU!R45,IF(AND(LEFT($J$4,1)="X",$J$4=DULIEU!J45),DULIEU!S45)),"")</f>
        <v/>
      </c>
      <c r="G59" s="705" t="str">
        <f>IF(C59&lt;&gt;"",IF(AND(LEFT($J$4,1)="N",$J$4=DULIEU!J45),DULIEU!R45,IF(AND(LEFT($J$4,1)="X",$J$4=DULIEU!J45),DULIEU!S45)),"")</f>
        <v/>
      </c>
      <c r="H59" s="705" t="str">
        <f>IF(C59="","",IF($J$4=DULIEU!J45,DULIEU!T45))</f>
        <v/>
      </c>
      <c r="I59" s="705" t="str">
        <f>IF(C59="","",IF($J$4=DULIEU!J45,DULIEU!X45))</f>
        <v/>
      </c>
      <c r="J59" s="706" t="str">
        <f t="shared" si="1"/>
        <v/>
      </c>
      <c r="K59" s="1077"/>
      <c r="L59" s="1078"/>
      <c r="M59" s="1078"/>
      <c r="N59" s="1078"/>
      <c r="O59" s="1078"/>
      <c r="P59" s="1078"/>
    </row>
    <row r="60" spans="2:16" hidden="1">
      <c r="B60" s="702" t="str">
        <f>IF(J60="","",MAX($B$20:B59)+1)</f>
        <v/>
      </c>
      <c r="C60" s="703" t="str">
        <f>IF($J$4=DULIEU!J46,DULIEU!Q46,"")</f>
        <v/>
      </c>
      <c r="D60" s="704" t="str">
        <f>IF($J$4=DULIEU!J46,DULIEU!P46,"")</f>
        <v/>
      </c>
      <c r="E60" s="704" t="str">
        <f t="shared" si="0"/>
        <v/>
      </c>
      <c r="F60" s="705" t="str">
        <f>IF(C60&lt;&gt;"",IF(AND(LEFT($J$4,1)="N",$J$4=DULIEU!J46),DULIEU!R46,IF(AND(LEFT($J$4,1)="X",$J$4=DULIEU!J46),DULIEU!S46)),"")</f>
        <v/>
      </c>
      <c r="G60" s="705" t="str">
        <f>IF(C60&lt;&gt;"",IF(AND(LEFT($J$4,1)="N",$J$4=DULIEU!J46),DULIEU!R46,IF(AND(LEFT($J$4,1)="X",$J$4=DULIEU!J46),DULIEU!S46)),"")</f>
        <v/>
      </c>
      <c r="H60" s="705" t="str">
        <f>IF(C60="","",IF($J$4=DULIEU!J46,DULIEU!T46))</f>
        <v/>
      </c>
      <c r="I60" s="705" t="str">
        <f>IF(C60="","",IF($J$4=DULIEU!J46,DULIEU!X46))</f>
        <v/>
      </c>
      <c r="J60" s="706" t="str">
        <f t="shared" si="1"/>
        <v/>
      </c>
      <c r="K60" s="1077"/>
      <c r="L60" s="1078"/>
      <c r="M60" s="1078"/>
      <c r="N60" s="1078"/>
      <c r="O60" s="1078"/>
      <c r="P60" s="1078"/>
    </row>
    <row r="61" spans="2:16" hidden="1">
      <c r="B61" s="702" t="str">
        <f>IF(J61="","",MAX($B$20:B60)+1)</f>
        <v/>
      </c>
      <c r="C61" s="703" t="str">
        <f>IF($J$4=DULIEU!J47,DULIEU!Q47,"")</f>
        <v/>
      </c>
      <c r="D61" s="704" t="str">
        <f>IF($J$4=DULIEU!J47,DULIEU!P47,"")</f>
        <v/>
      </c>
      <c r="E61" s="704" t="str">
        <f t="shared" si="0"/>
        <v/>
      </c>
      <c r="F61" s="705" t="str">
        <f>IF(C61&lt;&gt;"",IF(AND(LEFT($J$4,1)="N",$J$4=DULIEU!J47),DULIEU!R47,IF(AND(LEFT($J$4,1)="X",$J$4=DULIEU!J47),DULIEU!S47)),"")</f>
        <v/>
      </c>
      <c r="G61" s="705" t="str">
        <f>IF(C61&lt;&gt;"",IF(AND(LEFT($J$4,1)="N",$J$4=DULIEU!J47),DULIEU!R47,IF(AND(LEFT($J$4,1)="X",$J$4=DULIEU!J47),DULIEU!S47)),"")</f>
        <v/>
      </c>
      <c r="H61" s="705" t="str">
        <f>IF(C61="","",IF($J$4=DULIEU!J47,DULIEU!T47))</f>
        <v/>
      </c>
      <c r="I61" s="705" t="str">
        <f>IF(C61="","",IF($J$4=DULIEU!J47,DULIEU!X47))</f>
        <v/>
      </c>
      <c r="J61" s="706" t="str">
        <f t="shared" si="1"/>
        <v/>
      </c>
      <c r="K61" s="1077"/>
      <c r="L61" s="1078"/>
      <c r="M61" s="1078"/>
      <c r="N61" s="1078"/>
      <c r="O61" s="1078"/>
      <c r="P61" s="1078"/>
    </row>
    <row r="62" spans="2:16" hidden="1">
      <c r="B62" s="702" t="str">
        <f>IF(J62="","",MAX($B$20:B61)+1)</f>
        <v/>
      </c>
      <c r="C62" s="703" t="str">
        <f>IF($J$4=DULIEU!J48,DULIEU!Q48,"")</f>
        <v/>
      </c>
      <c r="D62" s="704" t="str">
        <f>IF($J$4=DULIEU!J48,DULIEU!P48,"")</f>
        <v/>
      </c>
      <c r="E62" s="704" t="str">
        <f t="shared" si="0"/>
        <v/>
      </c>
      <c r="F62" s="705" t="str">
        <f>IF(C62&lt;&gt;"",IF(AND(LEFT($J$4,1)="N",$J$4=DULIEU!J48),DULIEU!R48,IF(AND(LEFT($J$4,1)="X",$J$4=DULIEU!J48),DULIEU!S48)),"")</f>
        <v/>
      </c>
      <c r="G62" s="705" t="str">
        <f>IF(C62&lt;&gt;"",IF(AND(LEFT($J$4,1)="N",$J$4=DULIEU!J48),DULIEU!R48,IF(AND(LEFT($J$4,1)="X",$J$4=DULIEU!J48),DULIEU!S48)),"")</f>
        <v/>
      </c>
      <c r="H62" s="705" t="str">
        <f>IF(C62="","",IF($J$4=DULIEU!J48,DULIEU!T48))</f>
        <v/>
      </c>
      <c r="I62" s="705" t="str">
        <f>IF(C62="","",IF($J$4=DULIEU!J48,DULIEU!X48))</f>
        <v/>
      </c>
      <c r="J62" s="706" t="str">
        <f t="shared" si="1"/>
        <v/>
      </c>
      <c r="K62" s="1077"/>
      <c r="L62" s="1078"/>
      <c r="M62" s="1078"/>
      <c r="N62" s="1078"/>
      <c r="O62" s="1078"/>
      <c r="P62" s="1078"/>
    </row>
    <row r="63" spans="2:16" hidden="1">
      <c r="B63" s="702" t="str">
        <f>IF(J63="","",MAX($B$20:B62)+1)</f>
        <v/>
      </c>
      <c r="C63" s="703" t="str">
        <f>IF($J$4=DULIEU!J49,DULIEU!Q49,"")</f>
        <v/>
      </c>
      <c r="D63" s="704" t="str">
        <f>IF($J$4=DULIEU!J49,DULIEU!P49,"")</f>
        <v/>
      </c>
      <c r="E63" s="704" t="str">
        <f t="shared" si="0"/>
        <v/>
      </c>
      <c r="F63" s="705" t="str">
        <f>IF(C63&lt;&gt;"",IF(AND(LEFT($J$4,1)="N",$J$4=DULIEU!J49),DULIEU!R49,IF(AND(LEFT($J$4,1)="X",$J$4=DULIEU!J49),DULIEU!S49)),"")</f>
        <v/>
      </c>
      <c r="G63" s="705" t="str">
        <f>IF(C63&lt;&gt;"",IF(AND(LEFT($J$4,1)="N",$J$4=DULIEU!J49),DULIEU!R49,IF(AND(LEFT($J$4,1)="X",$J$4=DULIEU!J49),DULIEU!S49)),"")</f>
        <v/>
      </c>
      <c r="H63" s="705" t="str">
        <f>IF(C63="","",IF($J$4=DULIEU!J49,DULIEU!T49))</f>
        <v/>
      </c>
      <c r="I63" s="705" t="str">
        <f>IF(C63="","",IF($J$4=DULIEU!J49,DULIEU!X49))</f>
        <v/>
      </c>
      <c r="J63" s="706" t="str">
        <f t="shared" si="1"/>
        <v/>
      </c>
      <c r="K63" s="1077"/>
      <c r="L63" s="1078"/>
      <c r="M63" s="1078"/>
      <c r="N63" s="1078"/>
      <c r="O63" s="1078"/>
      <c r="P63" s="1078"/>
    </row>
    <row r="64" spans="2:16" hidden="1">
      <c r="B64" s="702" t="str">
        <f>IF(J64="","",MAX($B$20:B63)+1)</f>
        <v/>
      </c>
      <c r="C64" s="703" t="str">
        <f>IF($J$4=DULIEU!J50,DULIEU!Q50,"")</f>
        <v/>
      </c>
      <c r="D64" s="704" t="str">
        <f>IF($J$4=DULIEU!J50,DULIEU!P50,"")</f>
        <v/>
      </c>
      <c r="E64" s="704" t="str">
        <f t="shared" si="0"/>
        <v/>
      </c>
      <c r="F64" s="705" t="str">
        <f>IF(C64&lt;&gt;"",IF(AND(LEFT($J$4,1)="N",$J$4=DULIEU!J50),DULIEU!R50,IF(AND(LEFT($J$4,1)="X",$J$4=DULIEU!J50),DULIEU!S50)),"")</f>
        <v/>
      </c>
      <c r="G64" s="705" t="str">
        <f>IF(C64&lt;&gt;"",IF(AND(LEFT($J$4,1)="N",$J$4=DULIEU!J50),DULIEU!R50,IF(AND(LEFT($J$4,1)="X",$J$4=DULIEU!J50),DULIEU!S50)),"")</f>
        <v/>
      </c>
      <c r="H64" s="705" t="str">
        <f>IF(C64="","",IF($J$4=DULIEU!J50,DULIEU!T50))</f>
        <v/>
      </c>
      <c r="I64" s="705" t="str">
        <f>IF(C64="","",IF($J$4=DULIEU!J50,DULIEU!X50))</f>
        <v/>
      </c>
      <c r="J64" s="706" t="str">
        <f t="shared" si="1"/>
        <v/>
      </c>
      <c r="K64" s="1077"/>
      <c r="L64" s="1078"/>
      <c r="M64" s="1078"/>
      <c r="N64" s="1078"/>
      <c r="O64" s="1078"/>
      <c r="P64" s="1078"/>
    </row>
    <row r="65" spans="2:16" hidden="1">
      <c r="B65" s="702" t="str">
        <f>IF(J65="","",MAX($B$20:B64)+1)</f>
        <v/>
      </c>
      <c r="C65" s="703" t="str">
        <f>IF($J$4=DULIEU!J51,DULIEU!Q51,"")</f>
        <v/>
      </c>
      <c r="D65" s="704" t="str">
        <f>IF($J$4=DULIEU!J51,DULIEU!P51,"")</f>
        <v/>
      </c>
      <c r="E65" s="704" t="str">
        <f t="shared" si="0"/>
        <v/>
      </c>
      <c r="F65" s="705" t="str">
        <f>IF(C65&lt;&gt;"",IF(AND(LEFT($J$4,1)="N",$J$4=DULIEU!J51),DULIEU!R51,IF(AND(LEFT($J$4,1)="X",$J$4=DULIEU!J51),DULIEU!S51)),"")</f>
        <v/>
      </c>
      <c r="G65" s="705" t="str">
        <f>IF(C65&lt;&gt;"",IF(AND(LEFT($J$4,1)="N",$J$4=DULIEU!J51),DULIEU!R51,IF(AND(LEFT($J$4,1)="X",$J$4=DULIEU!J51),DULIEU!S51)),"")</f>
        <v/>
      </c>
      <c r="H65" s="705" t="str">
        <f>IF(C65="","",IF($J$4=DULIEU!J51,DULIEU!T51))</f>
        <v/>
      </c>
      <c r="I65" s="705" t="str">
        <f>IF(C65="","",IF($J$4=DULIEU!J51,DULIEU!X51))</f>
        <v/>
      </c>
      <c r="J65" s="706" t="str">
        <f t="shared" si="1"/>
        <v/>
      </c>
      <c r="K65" s="1077"/>
      <c r="L65" s="1078"/>
      <c r="M65" s="1078"/>
      <c r="N65" s="1078"/>
      <c r="O65" s="1078"/>
      <c r="P65" s="1078"/>
    </row>
    <row r="66" spans="2:16" hidden="1">
      <c r="B66" s="702" t="str">
        <f>IF(J66="","",MAX($B$20:B65)+1)</f>
        <v/>
      </c>
      <c r="C66" s="703" t="str">
        <f>IF($J$4=DULIEU!J52,DULIEU!Q52,"")</f>
        <v/>
      </c>
      <c r="D66" s="704" t="str">
        <f>IF($J$4=DULIEU!J52,DULIEU!P52,"")</f>
        <v/>
      </c>
      <c r="E66" s="704" t="str">
        <f t="shared" si="0"/>
        <v/>
      </c>
      <c r="F66" s="705" t="str">
        <f>IF(C66&lt;&gt;"",IF(AND(LEFT($J$4,1)="N",$J$4=DULIEU!J52),DULIEU!R52,IF(AND(LEFT($J$4,1)="X",$J$4=DULIEU!J52),DULIEU!S52)),"")</f>
        <v/>
      </c>
      <c r="G66" s="705" t="str">
        <f>IF(C66&lt;&gt;"",IF(AND(LEFT($J$4,1)="N",$J$4=DULIEU!J52),DULIEU!R52,IF(AND(LEFT($J$4,1)="X",$J$4=DULIEU!J52),DULIEU!S52)),"")</f>
        <v/>
      </c>
      <c r="H66" s="705" t="str">
        <f>IF(C66="","",IF($J$4=DULIEU!J52,DULIEU!T52))</f>
        <v/>
      </c>
      <c r="I66" s="705" t="str">
        <f>IF(C66="","",IF($J$4=DULIEU!J52,DULIEU!X52))</f>
        <v/>
      </c>
      <c r="J66" s="706" t="str">
        <f t="shared" si="1"/>
        <v/>
      </c>
      <c r="K66" s="1077"/>
      <c r="L66" s="1078"/>
      <c r="M66" s="1078"/>
      <c r="N66" s="1078"/>
      <c r="O66" s="1078"/>
      <c r="P66" s="1078"/>
    </row>
    <row r="67" spans="2:16" hidden="1">
      <c r="B67" s="702" t="str">
        <f>IF(J67="","",MAX($B$20:B66)+1)</f>
        <v/>
      </c>
      <c r="C67" s="703" t="str">
        <f>IF($J$4=DULIEU!J53,DULIEU!Q53,"")</f>
        <v/>
      </c>
      <c r="D67" s="704" t="str">
        <f>IF($J$4=DULIEU!J53,DULIEU!P53,"")</f>
        <v/>
      </c>
      <c r="E67" s="704" t="str">
        <f t="shared" si="0"/>
        <v/>
      </c>
      <c r="F67" s="705" t="str">
        <f>IF(C67&lt;&gt;"",IF(AND(LEFT($J$4,1)="N",$J$4=DULIEU!J53),DULIEU!R53,IF(AND(LEFT($J$4,1)="X",$J$4=DULIEU!J53),DULIEU!S53)),"")</f>
        <v/>
      </c>
      <c r="G67" s="705" t="str">
        <f>IF(C67&lt;&gt;"",IF(AND(LEFT($J$4,1)="N",$J$4=DULIEU!J53),DULIEU!R53,IF(AND(LEFT($J$4,1)="X",$J$4=DULIEU!J53),DULIEU!S53)),"")</f>
        <v/>
      </c>
      <c r="H67" s="705" t="str">
        <f>IF(C67="","",IF($J$4=DULIEU!J53,DULIEU!T53))</f>
        <v/>
      </c>
      <c r="I67" s="705" t="str">
        <f>IF(C67="","",IF($J$4=DULIEU!J53,DULIEU!X53))</f>
        <v/>
      </c>
      <c r="J67" s="706" t="str">
        <f t="shared" si="1"/>
        <v/>
      </c>
      <c r="K67" s="1077"/>
      <c r="L67" s="1078"/>
      <c r="M67" s="1078"/>
      <c r="N67" s="1078"/>
      <c r="O67" s="1078"/>
      <c r="P67" s="1078"/>
    </row>
    <row r="68" spans="2:16" hidden="1">
      <c r="B68" s="702" t="str">
        <f>IF(J68="","",MAX($B$20:B67)+1)</f>
        <v/>
      </c>
      <c r="C68" s="703" t="str">
        <f>IF($J$4=DULIEU!J54,DULIEU!Q54,"")</f>
        <v/>
      </c>
      <c r="D68" s="704" t="str">
        <f>IF($J$4=DULIEU!J54,DULIEU!P54,"")</f>
        <v/>
      </c>
      <c r="E68" s="704" t="str">
        <f t="shared" si="0"/>
        <v/>
      </c>
      <c r="F68" s="705" t="str">
        <f>IF(C68&lt;&gt;"",IF(AND(LEFT($J$4,1)="N",$J$4=DULIEU!J54),DULIEU!R54,IF(AND(LEFT($J$4,1)="X",$J$4=DULIEU!J54),DULIEU!S54)),"")</f>
        <v/>
      </c>
      <c r="G68" s="705" t="str">
        <f>IF(C68&lt;&gt;"",IF(AND(LEFT($J$4,1)="N",$J$4=DULIEU!J54),DULIEU!R54,IF(AND(LEFT($J$4,1)="X",$J$4=DULIEU!J54),DULIEU!S54)),"")</f>
        <v/>
      </c>
      <c r="H68" s="705" t="str">
        <f>IF(C68="","",IF($J$4=DULIEU!J54,DULIEU!T54))</f>
        <v/>
      </c>
      <c r="I68" s="705" t="str">
        <f>IF(C68="","",IF($J$4=DULIEU!J54,DULIEU!X54))</f>
        <v/>
      </c>
      <c r="J68" s="706" t="str">
        <f t="shared" si="1"/>
        <v/>
      </c>
      <c r="K68" s="1077"/>
      <c r="L68" s="1078"/>
      <c r="M68" s="1078"/>
      <c r="N68" s="1078"/>
      <c r="O68" s="1078"/>
      <c r="P68" s="1078"/>
    </row>
    <row r="69" spans="2:16" hidden="1">
      <c r="B69" s="702" t="str">
        <f>IF(J69="","",MAX($B$20:B68)+1)</f>
        <v/>
      </c>
      <c r="C69" s="703" t="str">
        <f>IF($J$4=DULIEU!J55,DULIEU!Q55,"")</f>
        <v/>
      </c>
      <c r="D69" s="704" t="str">
        <f>IF($J$4=DULIEU!J55,DULIEU!P55,"")</f>
        <v/>
      </c>
      <c r="E69" s="704" t="str">
        <f t="shared" si="0"/>
        <v/>
      </c>
      <c r="F69" s="705" t="str">
        <f>IF(C69&lt;&gt;"",IF(AND(LEFT($J$4,1)="N",$J$4=DULIEU!J55),DULIEU!R55,IF(AND(LEFT($J$4,1)="X",$J$4=DULIEU!J55),DULIEU!S55)),"")</f>
        <v/>
      </c>
      <c r="G69" s="705" t="str">
        <f>IF(C69&lt;&gt;"",IF(AND(LEFT($J$4,1)="N",$J$4=DULIEU!J55),DULIEU!R55,IF(AND(LEFT($J$4,1)="X",$J$4=DULIEU!J55),DULIEU!S55)),"")</f>
        <v/>
      </c>
      <c r="H69" s="705" t="str">
        <f>IF(C69="","",IF($J$4=DULIEU!J55,DULIEU!T55))</f>
        <v/>
      </c>
      <c r="I69" s="705" t="str">
        <f>IF(C69="","",IF($J$4=DULIEU!J55,DULIEU!X55))</f>
        <v/>
      </c>
      <c r="J69" s="706" t="str">
        <f t="shared" si="1"/>
        <v/>
      </c>
      <c r="K69" s="1077"/>
      <c r="L69" s="1078"/>
      <c r="M69" s="1078"/>
      <c r="N69" s="1078"/>
      <c r="O69" s="1078"/>
      <c r="P69" s="1078"/>
    </row>
    <row r="70" spans="2:16" hidden="1">
      <c r="B70" s="702" t="str">
        <f>IF(J70="","",MAX($B$20:B69)+1)</f>
        <v/>
      </c>
      <c r="C70" s="703" t="str">
        <f>IF($J$4=DULIEU!J56,DULIEU!Q56,"")</f>
        <v/>
      </c>
      <c r="D70" s="704" t="str">
        <f>IF($J$4=DULIEU!J56,DULIEU!P56,"")</f>
        <v/>
      </c>
      <c r="E70" s="704" t="str">
        <f t="shared" si="0"/>
        <v/>
      </c>
      <c r="F70" s="705" t="str">
        <f>IF(C70&lt;&gt;"",IF(AND(LEFT($J$4,1)="N",$J$4=DULIEU!J56),DULIEU!R56,IF(AND(LEFT($J$4,1)="X",$J$4=DULIEU!J56),DULIEU!S56)),"")</f>
        <v/>
      </c>
      <c r="G70" s="705" t="str">
        <f>IF(C70&lt;&gt;"",IF(AND(LEFT($J$4,1)="N",$J$4=DULIEU!J56),DULIEU!R56,IF(AND(LEFT($J$4,1)="X",$J$4=DULIEU!J56),DULIEU!S56)),"")</f>
        <v/>
      </c>
      <c r="H70" s="705" t="str">
        <f>IF(C70="","",IF($J$4=DULIEU!J56,DULIEU!T56))</f>
        <v/>
      </c>
      <c r="I70" s="705" t="str">
        <f>IF(C70="","",IF($J$4=DULIEU!J56,DULIEU!X56))</f>
        <v/>
      </c>
      <c r="J70" s="706" t="str">
        <f t="shared" si="1"/>
        <v/>
      </c>
      <c r="K70" s="1077"/>
      <c r="L70" s="1078"/>
      <c r="M70" s="1078"/>
      <c r="N70" s="1078"/>
      <c r="O70" s="1078"/>
      <c r="P70" s="1078"/>
    </row>
    <row r="71" spans="2:16" hidden="1">
      <c r="B71" s="702" t="str">
        <f>IF(J71="","",MAX($B$20:B70)+1)</f>
        <v/>
      </c>
      <c r="C71" s="703" t="str">
        <f>IF($J$4=DULIEU!J57,DULIEU!Q57,"")</f>
        <v/>
      </c>
      <c r="D71" s="704" t="str">
        <f>IF($J$4=DULIEU!J57,DULIEU!P57,"")</f>
        <v/>
      </c>
      <c r="E71" s="704" t="str">
        <f t="shared" si="0"/>
        <v/>
      </c>
      <c r="F71" s="705" t="str">
        <f>IF(C71&lt;&gt;"",IF(AND(LEFT($J$4,1)="N",$J$4=DULIEU!J57),DULIEU!R57,IF(AND(LEFT($J$4,1)="X",$J$4=DULIEU!J57),DULIEU!S57)),"")</f>
        <v/>
      </c>
      <c r="G71" s="705" t="str">
        <f>IF(C71&lt;&gt;"",IF(AND(LEFT($J$4,1)="N",$J$4=DULIEU!J57),DULIEU!R57,IF(AND(LEFT($J$4,1)="X",$J$4=DULIEU!J57),DULIEU!S57)),"")</f>
        <v/>
      </c>
      <c r="H71" s="705" t="str">
        <f>IF(C71="","",IF($J$4=DULIEU!J57,DULIEU!T57))</f>
        <v/>
      </c>
      <c r="I71" s="705" t="str">
        <f>IF(C71="","",IF($J$4=DULIEU!J57,DULIEU!X57))</f>
        <v/>
      </c>
      <c r="J71" s="706" t="str">
        <f t="shared" si="1"/>
        <v/>
      </c>
      <c r="K71" s="1077"/>
      <c r="L71" s="1078"/>
      <c r="M71" s="1078"/>
      <c r="N71" s="1078"/>
      <c r="O71" s="1078"/>
      <c r="P71" s="1078"/>
    </row>
    <row r="72" spans="2:16" hidden="1">
      <c r="B72" s="702" t="str">
        <f>IF(J72="","",MAX($B$20:B71)+1)</f>
        <v/>
      </c>
      <c r="C72" s="703" t="str">
        <f>IF($J$4=DULIEU!J58,DULIEU!Q58,"")</f>
        <v/>
      </c>
      <c r="D72" s="704" t="str">
        <f>IF($J$4=DULIEU!J58,DULIEU!P58,"")</f>
        <v/>
      </c>
      <c r="E72" s="704" t="str">
        <f t="shared" si="0"/>
        <v/>
      </c>
      <c r="F72" s="705" t="str">
        <f>IF(C72&lt;&gt;"",IF(AND(LEFT($J$4,1)="N",$J$4=DULIEU!J58),DULIEU!R58,IF(AND(LEFT($J$4,1)="X",$J$4=DULIEU!J58),DULIEU!S58)),"")</f>
        <v/>
      </c>
      <c r="G72" s="705" t="str">
        <f>IF(C72&lt;&gt;"",IF(AND(LEFT($J$4,1)="N",$J$4=DULIEU!J58),DULIEU!R58,IF(AND(LEFT($J$4,1)="X",$J$4=DULIEU!J58),DULIEU!S58)),"")</f>
        <v/>
      </c>
      <c r="H72" s="705" t="str">
        <f>IF(C72="","",IF($J$4=DULIEU!J58,DULIEU!T58))</f>
        <v/>
      </c>
      <c r="I72" s="705" t="str">
        <f>IF(C72="","",IF($J$4=DULIEU!J58,DULIEU!X58))</f>
        <v/>
      </c>
      <c r="J72" s="706" t="str">
        <f t="shared" si="1"/>
        <v/>
      </c>
      <c r="K72" s="1077"/>
      <c r="L72" s="1078"/>
      <c r="M72" s="1078"/>
      <c r="N72" s="1078"/>
      <c r="O72" s="1078"/>
      <c r="P72" s="1078"/>
    </row>
    <row r="73" spans="2:16" hidden="1">
      <c r="B73" s="702" t="str">
        <f>IF(J73="","",MAX($B$20:B72)+1)</f>
        <v/>
      </c>
      <c r="C73" s="703" t="str">
        <f>IF($J$4=DULIEU!J59,DULIEU!Q59,"")</f>
        <v/>
      </c>
      <c r="D73" s="704" t="str">
        <f>IF($J$4=DULIEU!J59,DULIEU!P59,"")</f>
        <v/>
      </c>
      <c r="E73" s="704" t="str">
        <f t="shared" si="0"/>
        <v/>
      </c>
      <c r="F73" s="705" t="str">
        <f>IF(C73&lt;&gt;"",IF(AND(LEFT($J$4,1)="N",$J$4=DULIEU!J59),DULIEU!R59,IF(AND(LEFT($J$4,1)="X",$J$4=DULIEU!J59),DULIEU!S59)),"")</f>
        <v/>
      </c>
      <c r="G73" s="705" t="str">
        <f>IF(C73&lt;&gt;"",IF(AND(LEFT($J$4,1)="N",$J$4=DULIEU!J59),DULIEU!R59,IF(AND(LEFT($J$4,1)="X",$J$4=DULIEU!J59),DULIEU!S59)),"")</f>
        <v/>
      </c>
      <c r="H73" s="705" t="str">
        <f>IF(C73="","",IF($J$4=DULIEU!J59,DULIEU!T59))</f>
        <v/>
      </c>
      <c r="I73" s="705" t="str">
        <f>IF(C73="","",IF($J$4=DULIEU!J59,DULIEU!X59))</f>
        <v/>
      </c>
      <c r="J73" s="706" t="str">
        <f t="shared" si="1"/>
        <v/>
      </c>
      <c r="K73" s="1077"/>
      <c r="L73" s="1078"/>
      <c r="M73" s="1078"/>
      <c r="N73" s="1078"/>
      <c r="O73" s="1078"/>
      <c r="P73" s="1078"/>
    </row>
    <row r="74" spans="2:16" hidden="1">
      <c r="B74" s="702" t="str">
        <f>IF(J74="","",MAX($B$20:B73)+1)</f>
        <v/>
      </c>
      <c r="C74" s="703" t="str">
        <f>IF($J$4=DULIEU!J60,DULIEU!Q60,"")</f>
        <v/>
      </c>
      <c r="D74" s="704" t="str">
        <f>IF($J$4=DULIEU!J60,DULIEU!P60,"")</f>
        <v/>
      </c>
      <c r="E74" s="704" t="str">
        <f t="shared" si="0"/>
        <v/>
      </c>
      <c r="F74" s="705" t="str">
        <f>IF(C74&lt;&gt;"",IF(AND(LEFT($J$4,1)="N",$J$4=DULIEU!J60),DULIEU!R60,IF(AND(LEFT($J$4,1)="X",$J$4=DULIEU!J60),DULIEU!S60)),"")</f>
        <v/>
      </c>
      <c r="G74" s="705" t="str">
        <f>IF(C74&lt;&gt;"",IF(AND(LEFT($J$4,1)="N",$J$4=DULIEU!J60),DULIEU!R60,IF(AND(LEFT($J$4,1)="X",$J$4=DULIEU!J60),DULIEU!S60)),"")</f>
        <v/>
      </c>
      <c r="H74" s="705" t="str">
        <f>IF(C74="","",IF($J$4=DULIEU!J60,DULIEU!T60))</f>
        <v/>
      </c>
      <c r="I74" s="705" t="str">
        <f>IF(C74="","",IF($J$4=DULIEU!J60,DULIEU!X60))</f>
        <v/>
      </c>
      <c r="J74" s="706" t="str">
        <f t="shared" si="1"/>
        <v/>
      </c>
      <c r="K74" s="1077"/>
      <c r="L74" s="1078"/>
      <c r="M74" s="1078"/>
      <c r="N74" s="1078"/>
      <c r="O74" s="1078"/>
      <c r="P74" s="1078"/>
    </row>
    <row r="75" spans="2:16" hidden="1">
      <c r="B75" s="702" t="str">
        <f>IF(J75="","",MAX($B$20:B74)+1)</f>
        <v/>
      </c>
      <c r="C75" s="703" t="str">
        <f>IF($J$4=DULIEU!J61,DULIEU!Q61,"")</f>
        <v/>
      </c>
      <c r="D75" s="704" t="str">
        <f>IF($J$4=DULIEU!J61,DULIEU!P61,"")</f>
        <v/>
      </c>
      <c r="E75" s="704" t="str">
        <f t="shared" si="0"/>
        <v/>
      </c>
      <c r="F75" s="705" t="str">
        <f>IF(C75&lt;&gt;"",IF(AND(LEFT($J$4,1)="N",$J$4=DULIEU!J61),DULIEU!R61,IF(AND(LEFT($J$4,1)="X",$J$4=DULIEU!J61),DULIEU!S61)),"")</f>
        <v/>
      </c>
      <c r="G75" s="705" t="str">
        <f>IF(C75&lt;&gt;"",IF(AND(LEFT($J$4,1)="N",$J$4=DULIEU!J61),DULIEU!R61,IF(AND(LEFT($J$4,1)="X",$J$4=DULIEU!J61),DULIEU!S61)),"")</f>
        <v/>
      </c>
      <c r="H75" s="705" t="str">
        <f>IF(C75="","",IF($J$4=DULIEU!J61,DULIEU!T61))</f>
        <v/>
      </c>
      <c r="I75" s="705" t="str">
        <f>IF(C75="","",IF($J$4=DULIEU!J61,DULIEU!X61))</f>
        <v/>
      </c>
      <c r="J75" s="706" t="str">
        <f t="shared" si="1"/>
        <v/>
      </c>
      <c r="K75" s="1077"/>
      <c r="L75" s="1078"/>
      <c r="M75" s="1078"/>
      <c r="N75" s="1078"/>
      <c r="O75" s="1078"/>
      <c r="P75" s="1078"/>
    </row>
    <row r="76" spans="2:16" hidden="1">
      <c r="B76" s="702" t="str">
        <f>IF(J76="","",MAX($B$20:B75)+1)</f>
        <v/>
      </c>
      <c r="C76" s="703" t="str">
        <f>IF($J$4=DULIEU!J62,DULIEU!Q62,"")</f>
        <v/>
      </c>
      <c r="D76" s="704" t="str">
        <f>IF($J$4=DULIEU!J62,DULIEU!P62,"")</f>
        <v/>
      </c>
      <c r="E76" s="704" t="str">
        <f t="shared" si="0"/>
        <v/>
      </c>
      <c r="F76" s="705" t="str">
        <f>IF(C76&lt;&gt;"",IF(AND(LEFT($J$4,1)="N",$J$4=DULIEU!J62),DULIEU!R62,IF(AND(LEFT($J$4,1)="X",$J$4=DULIEU!J62),DULIEU!S62)),"")</f>
        <v/>
      </c>
      <c r="G76" s="705" t="str">
        <f>IF(C76&lt;&gt;"",IF(AND(LEFT($J$4,1)="N",$J$4=DULIEU!J62),DULIEU!R62,IF(AND(LEFT($J$4,1)="X",$J$4=DULIEU!J62),DULIEU!S62)),"")</f>
        <v/>
      </c>
      <c r="H76" s="705" t="str">
        <f>IF(C76="","",IF($J$4=DULIEU!J62,DULIEU!T62))</f>
        <v/>
      </c>
      <c r="I76" s="705" t="str">
        <f>IF(C76="","",IF($J$4=DULIEU!J62,DULIEU!X62))</f>
        <v/>
      </c>
      <c r="J76" s="706" t="str">
        <f t="shared" si="1"/>
        <v/>
      </c>
      <c r="K76" s="1077"/>
      <c r="L76" s="1078"/>
      <c r="M76" s="1078"/>
      <c r="N76" s="1078"/>
      <c r="O76" s="1078"/>
      <c r="P76" s="1078"/>
    </row>
    <row r="77" spans="2:16" hidden="1">
      <c r="B77" s="702" t="str">
        <f>IF(J77="","",MAX($B$20:B76)+1)</f>
        <v/>
      </c>
      <c r="C77" s="703" t="str">
        <f>IF($J$4=DULIEU!J63,DULIEU!Q63,"")</f>
        <v/>
      </c>
      <c r="D77" s="704" t="str">
        <f>IF($J$4=DULIEU!J63,DULIEU!P63,"")</f>
        <v/>
      </c>
      <c r="E77" s="704" t="str">
        <f t="shared" si="0"/>
        <v/>
      </c>
      <c r="F77" s="705" t="str">
        <f>IF(C77&lt;&gt;"",IF(AND(LEFT($J$4,1)="N",$J$4=DULIEU!J63),DULIEU!R63,IF(AND(LEFT($J$4,1)="X",$J$4=DULIEU!J63),DULIEU!S63)),"")</f>
        <v/>
      </c>
      <c r="G77" s="705" t="str">
        <f>IF(C77&lt;&gt;"",IF(AND(LEFT($J$4,1)="N",$J$4=DULIEU!J63),DULIEU!R63,IF(AND(LEFT($J$4,1)="X",$J$4=DULIEU!J63),DULIEU!S63)),"")</f>
        <v/>
      </c>
      <c r="H77" s="705" t="str">
        <f>IF(C77="","",IF($J$4=DULIEU!J63,DULIEU!T63))</f>
        <v/>
      </c>
      <c r="I77" s="705" t="str">
        <f>IF(C77="","",IF($J$4=DULIEU!J63,DULIEU!X63))</f>
        <v/>
      </c>
      <c r="J77" s="706" t="str">
        <f t="shared" si="1"/>
        <v/>
      </c>
      <c r="K77" s="1077"/>
      <c r="L77" s="1078"/>
      <c r="M77" s="1078"/>
      <c r="N77" s="1078"/>
      <c r="O77" s="1078"/>
      <c r="P77" s="1078"/>
    </row>
    <row r="78" spans="2:16" hidden="1">
      <c r="B78" s="702" t="str">
        <f>IF(J78="","",MAX($B$20:B77)+1)</f>
        <v/>
      </c>
      <c r="C78" s="703" t="str">
        <f>IF($J$4=DULIEU!J64,DULIEU!Q64,"")</f>
        <v/>
      </c>
      <c r="D78" s="704" t="str">
        <f>IF($J$4=DULIEU!J64,DULIEU!P64,"")</f>
        <v/>
      </c>
      <c r="E78" s="704" t="str">
        <f t="shared" si="0"/>
        <v/>
      </c>
      <c r="F78" s="705" t="str">
        <f>IF(C78&lt;&gt;"",IF(AND(LEFT($J$4,1)="N",$J$4=DULIEU!J64),DULIEU!R64,IF(AND(LEFT($J$4,1)="X",$J$4=DULIEU!J64),DULIEU!S64)),"")</f>
        <v/>
      </c>
      <c r="G78" s="705" t="str">
        <f>IF(C78&lt;&gt;"",IF(AND(LEFT($J$4,1)="N",$J$4=DULIEU!J64),DULIEU!R64,IF(AND(LEFT($J$4,1)="X",$J$4=DULIEU!J64),DULIEU!S64)),"")</f>
        <v/>
      </c>
      <c r="H78" s="705" t="str">
        <f>IF(C78="","",IF($J$4=DULIEU!J64,DULIEU!T64))</f>
        <v/>
      </c>
      <c r="I78" s="705" t="str">
        <f>IF(C78="","",IF($J$4=DULIEU!J64,DULIEU!X64))</f>
        <v/>
      </c>
      <c r="J78" s="706" t="str">
        <f t="shared" si="1"/>
        <v/>
      </c>
      <c r="K78" s="1077"/>
      <c r="L78" s="1078"/>
      <c r="M78" s="1078"/>
      <c r="N78" s="1078"/>
      <c r="O78" s="1078"/>
      <c r="P78" s="1078"/>
    </row>
    <row r="79" spans="2:16" hidden="1">
      <c r="B79" s="702" t="str">
        <f>IF(J79="","",MAX($B$20:B78)+1)</f>
        <v/>
      </c>
      <c r="C79" s="703" t="str">
        <f>IF($J$4=DULIEU!J65,DULIEU!Q65,"")</f>
        <v/>
      </c>
      <c r="D79" s="704" t="str">
        <f>IF($J$4=DULIEU!J65,DULIEU!P65,"")</f>
        <v/>
      </c>
      <c r="E79" s="704" t="str">
        <f t="shared" si="0"/>
        <v/>
      </c>
      <c r="F79" s="705" t="str">
        <f>IF(C79&lt;&gt;"",IF(AND(LEFT($J$4,1)="N",$J$4=DULIEU!J65),DULIEU!R65,IF(AND(LEFT($J$4,1)="X",$J$4=DULIEU!J65),DULIEU!S65)),"")</f>
        <v/>
      </c>
      <c r="G79" s="705" t="str">
        <f>IF(C79&lt;&gt;"",IF(AND(LEFT($J$4,1)="N",$J$4=DULIEU!J65),DULIEU!R65,IF(AND(LEFT($J$4,1)="X",$J$4=DULIEU!J65),DULIEU!S65)),"")</f>
        <v/>
      </c>
      <c r="H79" s="705" t="str">
        <f>IF(C79="","",IF($J$4=DULIEU!J65,DULIEU!T65))</f>
        <v/>
      </c>
      <c r="I79" s="705" t="str">
        <f>IF(C79="","",IF($J$4=DULIEU!J65,DULIEU!X65))</f>
        <v/>
      </c>
      <c r="J79" s="706" t="str">
        <f t="shared" si="1"/>
        <v/>
      </c>
      <c r="K79" s="1077"/>
      <c r="L79" s="1078"/>
      <c r="M79" s="1078"/>
      <c r="N79" s="1078"/>
      <c r="O79" s="1078"/>
      <c r="P79" s="1078"/>
    </row>
    <row r="80" spans="2:16" hidden="1">
      <c r="B80" s="702" t="str">
        <f>IF(J80="","",MAX($B$20:B79)+1)</f>
        <v/>
      </c>
      <c r="C80" s="703" t="str">
        <f>IF($J$4=DULIEU!J66,DULIEU!Q66,"")</f>
        <v/>
      </c>
      <c r="D80" s="704" t="str">
        <f>IF($J$4=DULIEU!J66,DULIEU!P66,"")</f>
        <v/>
      </c>
      <c r="E80" s="704" t="str">
        <f t="shared" si="0"/>
        <v/>
      </c>
      <c r="F80" s="705" t="str">
        <f>IF(C80&lt;&gt;"",IF(AND(LEFT($J$4,1)="N",$J$4=DULIEU!J66),DULIEU!R66,IF(AND(LEFT($J$4,1)="X",$J$4=DULIEU!J66),DULIEU!S66)),"")</f>
        <v/>
      </c>
      <c r="G80" s="705" t="str">
        <f>IF(C80&lt;&gt;"",IF(AND(LEFT($J$4,1)="N",$J$4=DULIEU!J66),DULIEU!R66,IF(AND(LEFT($J$4,1)="X",$J$4=DULIEU!J66),DULIEU!S66)),"")</f>
        <v/>
      </c>
      <c r="H80" s="705" t="str">
        <f>IF(C80="","",IF($J$4=DULIEU!J66,DULIEU!T66))</f>
        <v/>
      </c>
      <c r="I80" s="705" t="str">
        <f>IF(C80="","",IF($J$4=DULIEU!J66,DULIEU!X66))</f>
        <v/>
      </c>
      <c r="J80" s="706" t="str">
        <f t="shared" si="1"/>
        <v/>
      </c>
      <c r="K80" s="1077"/>
      <c r="L80" s="1078"/>
      <c r="M80" s="1078"/>
      <c r="N80" s="1078"/>
      <c r="O80" s="1078"/>
      <c r="P80" s="1078"/>
    </row>
    <row r="81" spans="2:16" hidden="1">
      <c r="B81" s="702" t="str">
        <f>IF(J81="","",MAX($B$20:B80)+1)</f>
        <v/>
      </c>
      <c r="C81" s="703" t="str">
        <f>IF($J$4=DULIEU!J67,DULIEU!Q67,"")</f>
        <v/>
      </c>
      <c r="D81" s="704" t="str">
        <f>IF($J$4=DULIEU!J67,DULIEU!P67,"")</f>
        <v/>
      </c>
      <c r="E81" s="704" t="str">
        <f t="shared" si="0"/>
        <v/>
      </c>
      <c r="F81" s="705" t="str">
        <f>IF(C81&lt;&gt;"",IF(AND(LEFT($J$4,1)="N",$J$4=DULIEU!J67),DULIEU!R67,IF(AND(LEFT($J$4,1)="X",$J$4=DULIEU!J67),DULIEU!S67)),"")</f>
        <v/>
      </c>
      <c r="G81" s="705" t="str">
        <f>IF(C81&lt;&gt;"",IF(AND(LEFT($J$4,1)="N",$J$4=DULIEU!J67),DULIEU!R67,IF(AND(LEFT($J$4,1)="X",$J$4=DULIEU!J67),DULIEU!S67)),"")</f>
        <v/>
      </c>
      <c r="H81" s="705" t="str">
        <f>IF(C81="","",IF($J$4=DULIEU!J67,DULIEU!T67))</f>
        <v/>
      </c>
      <c r="I81" s="705" t="str">
        <f>IF(C81="","",IF($J$4=DULIEU!J67,DULIEU!X67))</f>
        <v/>
      </c>
      <c r="J81" s="706" t="str">
        <f t="shared" si="1"/>
        <v/>
      </c>
      <c r="K81" s="1077"/>
      <c r="L81" s="1078"/>
      <c r="M81" s="1078"/>
      <c r="N81" s="1078"/>
      <c r="O81" s="1078"/>
      <c r="P81" s="1078"/>
    </row>
    <row r="82" spans="2:16" hidden="1">
      <c r="B82" s="702" t="str">
        <f>IF(J82="","",MAX($B$20:B81)+1)</f>
        <v/>
      </c>
      <c r="C82" s="703" t="str">
        <f>IF($J$4=DULIEU!J68,DULIEU!Q68,"")</f>
        <v/>
      </c>
      <c r="D82" s="704" t="str">
        <f>IF($J$4=DULIEU!J68,DULIEU!P68,"")</f>
        <v/>
      </c>
      <c r="E82" s="704" t="str">
        <f t="shared" si="0"/>
        <v/>
      </c>
      <c r="F82" s="705" t="str">
        <f>IF(C82&lt;&gt;"",IF(AND(LEFT($J$4,1)="N",$J$4=DULIEU!J68),DULIEU!R68,IF(AND(LEFT($J$4,1)="X",$J$4=DULIEU!J68),DULIEU!S68)),"")</f>
        <v/>
      </c>
      <c r="G82" s="705" t="str">
        <f>IF(C82&lt;&gt;"",IF(AND(LEFT($J$4,1)="N",$J$4=DULIEU!J68),DULIEU!R68,IF(AND(LEFT($J$4,1)="X",$J$4=DULIEU!J68),DULIEU!S68)),"")</f>
        <v/>
      </c>
      <c r="H82" s="705" t="str">
        <f>IF(C82="","",IF($J$4=DULIEU!J68,DULIEU!T68))</f>
        <v/>
      </c>
      <c r="I82" s="705" t="str">
        <f>IF(C82="","",IF($J$4=DULIEU!J68,DULIEU!X68))</f>
        <v/>
      </c>
      <c r="J82" s="706" t="str">
        <f t="shared" si="1"/>
        <v/>
      </c>
      <c r="K82" s="1077"/>
      <c r="L82" s="1078"/>
      <c r="M82" s="1078"/>
      <c r="N82" s="1078"/>
      <c r="O82" s="1078"/>
      <c r="P82" s="1078"/>
    </row>
    <row r="83" spans="2:16" hidden="1">
      <c r="B83" s="702" t="str">
        <f>IF(J83="","",MAX($B$20:B82)+1)</f>
        <v/>
      </c>
      <c r="C83" s="703" t="str">
        <f>IF($J$4=DULIEU!J69,DULIEU!Q69,"")</f>
        <v/>
      </c>
      <c r="D83" s="704" t="str">
        <f>IF($J$4=DULIEU!J69,DULIEU!P69,"")</f>
        <v/>
      </c>
      <c r="E83" s="704" t="str">
        <f t="shared" si="0"/>
        <v/>
      </c>
      <c r="F83" s="705" t="str">
        <f>IF(C83&lt;&gt;"",IF(AND(LEFT($J$4,1)="N",$J$4=DULIEU!J69),DULIEU!R69,IF(AND(LEFT($J$4,1)="X",$J$4=DULIEU!J69),DULIEU!S69)),"")</f>
        <v/>
      </c>
      <c r="G83" s="705" t="str">
        <f>IF(C83&lt;&gt;"",IF(AND(LEFT($J$4,1)="N",$J$4=DULIEU!J69),DULIEU!R69,IF(AND(LEFT($J$4,1)="X",$J$4=DULIEU!J69),DULIEU!S69)),"")</f>
        <v/>
      </c>
      <c r="H83" s="705" t="str">
        <f>IF(C83="","",IF($J$4=DULIEU!J69,DULIEU!T69))</f>
        <v/>
      </c>
      <c r="I83" s="705" t="str">
        <f>IF(C83="","",IF($J$4=DULIEU!J69,DULIEU!X69))</f>
        <v/>
      </c>
      <c r="J83" s="706" t="str">
        <f t="shared" si="1"/>
        <v/>
      </c>
      <c r="K83" s="1077"/>
      <c r="L83" s="1078"/>
      <c r="M83" s="1078"/>
      <c r="N83" s="1078"/>
      <c r="O83" s="1078"/>
      <c r="P83" s="1078"/>
    </row>
    <row r="84" spans="2:16" hidden="1">
      <c r="B84" s="702" t="str">
        <f>IF(J84="","",MAX($B$20:B83)+1)</f>
        <v/>
      </c>
      <c r="C84" s="703" t="str">
        <f>IF($J$4=DULIEU!J70,DULIEU!Q70,"")</f>
        <v/>
      </c>
      <c r="D84" s="704" t="str">
        <f>IF($J$4=DULIEU!J70,DULIEU!P70,"")</f>
        <v/>
      </c>
      <c r="E84" s="704" t="str">
        <f t="shared" si="0"/>
        <v/>
      </c>
      <c r="F84" s="705" t="str">
        <f>IF(C84&lt;&gt;"",IF(AND(LEFT($J$4,1)="N",$J$4=DULIEU!J70),DULIEU!R70,IF(AND(LEFT($J$4,1)="X",$J$4=DULIEU!J70),DULIEU!S70)),"")</f>
        <v/>
      </c>
      <c r="G84" s="705" t="str">
        <f>IF(C84&lt;&gt;"",IF(AND(LEFT($J$4,1)="N",$J$4=DULIEU!J70),DULIEU!R70,IF(AND(LEFT($J$4,1)="X",$J$4=DULIEU!J70),DULIEU!S70)),"")</f>
        <v/>
      </c>
      <c r="H84" s="705" t="str">
        <f>IF(C84="","",IF($J$4=DULIEU!J70,DULIEU!T70))</f>
        <v/>
      </c>
      <c r="I84" s="705" t="str">
        <f>IF(C84="","",IF($J$4=DULIEU!J70,DULIEU!X70))</f>
        <v/>
      </c>
      <c r="J84" s="706" t="str">
        <f t="shared" si="1"/>
        <v/>
      </c>
      <c r="K84" s="1077"/>
      <c r="L84" s="1078"/>
      <c r="M84" s="1078"/>
      <c r="N84" s="1078"/>
      <c r="O84" s="1078"/>
      <c r="P84" s="1078"/>
    </row>
    <row r="85" spans="2:16" hidden="1">
      <c r="B85" s="702" t="str">
        <f>IF(J85="","",MAX($B$20:B84)+1)</f>
        <v/>
      </c>
      <c r="C85" s="703" t="str">
        <f>IF($J$4=DULIEU!J71,DULIEU!Q71,"")</f>
        <v/>
      </c>
      <c r="D85" s="704" t="str">
        <f>IF($J$4=DULIEU!J71,DULIEU!P71,"")</f>
        <v/>
      </c>
      <c r="E85" s="704" t="str">
        <f t="shared" ref="E85:E148" si="2">IFERROR(VLOOKUP(D85,vvt,3,0),"")</f>
        <v/>
      </c>
      <c r="F85" s="705" t="str">
        <f>IF(C85&lt;&gt;"",IF(AND(LEFT($J$4,1)="N",$J$4=DULIEU!J71),DULIEU!R71,IF(AND(LEFT($J$4,1)="X",$J$4=DULIEU!J71),DULIEU!S71)),"")</f>
        <v/>
      </c>
      <c r="G85" s="705" t="str">
        <f>IF(C85&lt;&gt;"",IF(AND(LEFT($J$4,1)="N",$J$4=DULIEU!J71),DULIEU!R71,IF(AND(LEFT($J$4,1)="X",$J$4=DULIEU!J71),DULIEU!S71)),"")</f>
        <v/>
      </c>
      <c r="H85" s="705" t="str">
        <f>IF(C85="","",IF($J$4=DULIEU!J71,DULIEU!T71))</f>
        <v/>
      </c>
      <c r="I85" s="705" t="str">
        <f>IF(C85="","",IF($J$4=DULIEU!J71,DULIEU!X71))</f>
        <v/>
      </c>
      <c r="J85" s="706" t="str">
        <f t="shared" si="1"/>
        <v/>
      </c>
      <c r="K85" s="1077"/>
      <c r="L85" s="1078"/>
      <c r="M85" s="1078"/>
      <c r="N85" s="1078"/>
      <c r="O85" s="1078"/>
      <c r="P85" s="1078"/>
    </row>
    <row r="86" spans="2:16" hidden="1">
      <c r="B86" s="702" t="str">
        <f>IF(J86="","",MAX($B$20:B85)+1)</f>
        <v/>
      </c>
      <c r="C86" s="703" t="str">
        <f>IF($J$4=DULIEU!J72,DULIEU!Q72,"")</f>
        <v/>
      </c>
      <c r="D86" s="704" t="str">
        <f>IF($J$4=DULIEU!J72,DULIEU!P72,"")</f>
        <v/>
      </c>
      <c r="E86" s="704" t="str">
        <f t="shared" si="2"/>
        <v/>
      </c>
      <c r="F86" s="705" t="str">
        <f>IF(C86&lt;&gt;"",IF(AND(LEFT($J$4,1)="N",$J$4=DULIEU!J72),DULIEU!R72,IF(AND(LEFT($J$4,1)="X",$J$4=DULIEU!J72),DULIEU!S72)),"")</f>
        <v/>
      </c>
      <c r="G86" s="705" t="str">
        <f>IF(C86&lt;&gt;"",IF(AND(LEFT($J$4,1)="N",$J$4=DULIEU!J72),DULIEU!R72,IF(AND(LEFT($J$4,1)="X",$J$4=DULIEU!J72),DULIEU!S72)),"")</f>
        <v/>
      </c>
      <c r="H86" s="705" t="str">
        <f>IF(C86="","",IF($J$4=DULIEU!J72,DULIEU!T72))</f>
        <v/>
      </c>
      <c r="I86" s="705" t="str">
        <f>IF(C86="","",IF($J$4=DULIEU!J72,DULIEU!X72))</f>
        <v/>
      </c>
      <c r="J86" s="706" t="str">
        <f t="shared" ref="J86:J149" si="3">IF($C86="","","x")</f>
        <v/>
      </c>
      <c r="K86" s="1077"/>
      <c r="L86" s="1078"/>
      <c r="M86" s="1078"/>
      <c r="N86" s="1078"/>
      <c r="O86" s="1078"/>
      <c r="P86" s="1078"/>
    </row>
    <row r="87" spans="2:16" hidden="1">
      <c r="B87" s="702" t="str">
        <f>IF(J87="","",MAX($B$20:B86)+1)</f>
        <v/>
      </c>
      <c r="C87" s="703" t="str">
        <f>IF($J$4=DULIEU!J73,DULIEU!Q73,"")</f>
        <v/>
      </c>
      <c r="D87" s="704" t="str">
        <f>IF($J$4=DULIEU!J73,DULIEU!P73,"")</f>
        <v/>
      </c>
      <c r="E87" s="704" t="str">
        <f t="shared" si="2"/>
        <v/>
      </c>
      <c r="F87" s="705" t="str">
        <f>IF(C87&lt;&gt;"",IF(AND(LEFT($J$4,1)="N",$J$4=DULIEU!J73),DULIEU!R73,IF(AND(LEFT($J$4,1)="X",$J$4=DULIEU!J73),DULIEU!S73)),"")</f>
        <v/>
      </c>
      <c r="G87" s="705" t="str">
        <f>IF(C87&lt;&gt;"",IF(AND(LEFT($J$4,1)="N",$J$4=DULIEU!J73),DULIEU!R73,IF(AND(LEFT($J$4,1)="X",$J$4=DULIEU!J73),DULIEU!S73)),"")</f>
        <v/>
      </c>
      <c r="H87" s="705" t="str">
        <f>IF(C87="","",IF($J$4=DULIEU!J73,DULIEU!T73))</f>
        <v/>
      </c>
      <c r="I87" s="705" t="str">
        <f>IF(C87="","",IF($J$4=DULIEU!J73,DULIEU!X73))</f>
        <v/>
      </c>
      <c r="J87" s="706" t="str">
        <f t="shared" si="3"/>
        <v/>
      </c>
      <c r="K87" s="1077"/>
      <c r="L87" s="1078"/>
      <c r="M87" s="1078"/>
      <c r="N87" s="1078"/>
      <c r="O87" s="1078"/>
      <c r="P87" s="1078"/>
    </row>
    <row r="88" spans="2:16" hidden="1">
      <c r="B88" s="702" t="str">
        <f>IF(J88="","",MAX($B$20:B87)+1)</f>
        <v/>
      </c>
      <c r="C88" s="703" t="str">
        <f>IF($J$4=DULIEU!J74,DULIEU!Q74,"")</f>
        <v/>
      </c>
      <c r="D88" s="704" t="str">
        <f>IF($J$4=DULIEU!J74,DULIEU!P74,"")</f>
        <v/>
      </c>
      <c r="E88" s="704" t="str">
        <f t="shared" si="2"/>
        <v/>
      </c>
      <c r="F88" s="705" t="str">
        <f>IF(C88&lt;&gt;"",IF(AND(LEFT($J$4,1)="N",$J$4=DULIEU!J74),DULIEU!R74,IF(AND(LEFT($J$4,1)="X",$J$4=DULIEU!J74),DULIEU!S74)),"")</f>
        <v/>
      </c>
      <c r="G88" s="705" t="str">
        <f>IF(C88&lt;&gt;"",IF(AND(LEFT($J$4,1)="N",$J$4=DULIEU!J74),DULIEU!R74,IF(AND(LEFT($J$4,1)="X",$J$4=DULIEU!J74),DULIEU!S74)),"")</f>
        <v/>
      </c>
      <c r="H88" s="705" t="str">
        <f>IF(C88="","",IF($J$4=DULIEU!J74,DULIEU!T74))</f>
        <v/>
      </c>
      <c r="I88" s="705" t="str">
        <f>IF(C88="","",IF($J$4=DULIEU!J74,DULIEU!X74))</f>
        <v/>
      </c>
      <c r="J88" s="706" t="str">
        <f t="shared" si="3"/>
        <v/>
      </c>
      <c r="K88" s="1077"/>
      <c r="L88" s="1078"/>
      <c r="M88" s="1078"/>
      <c r="N88" s="1078"/>
      <c r="O88" s="1078"/>
      <c r="P88" s="1078"/>
    </row>
    <row r="89" spans="2:16" hidden="1">
      <c r="B89" s="702" t="str">
        <f>IF(J89="","",MAX($B$20:B88)+1)</f>
        <v/>
      </c>
      <c r="C89" s="703" t="str">
        <f>IF($J$4=DULIEU!J75,DULIEU!Q75,"")</f>
        <v/>
      </c>
      <c r="D89" s="704" t="str">
        <f>IF($J$4=DULIEU!J75,DULIEU!P75,"")</f>
        <v/>
      </c>
      <c r="E89" s="704" t="str">
        <f t="shared" si="2"/>
        <v/>
      </c>
      <c r="F89" s="705" t="str">
        <f>IF(C89&lt;&gt;"",IF(AND(LEFT($J$4,1)="N",$J$4=DULIEU!J75),DULIEU!R75,IF(AND(LEFT($J$4,1)="X",$J$4=DULIEU!J75),DULIEU!S75)),"")</f>
        <v/>
      </c>
      <c r="G89" s="705" t="str">
        <f>IF(C89&lt;&gt;"",IF(AND(LEFT($J$4,1)="N",$J$4=DULIEU!J75),DULIEU!R75,IF(AND(LEFT($J$4,1)="X",$J$4=DULIEU!J75),DULIEU!S75)),"")</f>
        <v/>
      </c>
      <c r="H89" s="705" t="str">
        <f>IF(C89="","",IF($J$4=DULIEU!J75,DULIEU!T75))</f>
        <v/>
      </c>
      <c r="I89" s="705" t="str">
        <f>IF(C89="","",IF($J$4=DULIEU!J75,DULIEU!X75))</f>
        <v/>
      </c>
      <c r="J89" s="706" t="str">
        <f t="shared" si="3"/>
        <v/>
      </c>
      <c r="K89" s="1077"/>
      <c r="L89" s="1078"/>
      <c r="M89" s="1078"/>
      <c r="N89" s="1078"/>
      <c r="O89" s="1078"/>
      <c r="P89" s="1078"/>
    </row>
    <row r="90" spans="2:16" hidden="1">
      <c r="B90" s="702" t="str">
        <f>IF(J90="","",MAX($B$20:B89)+1)</f>
        <v/>
      </c>
      <c r="C90" s="703" t="str">
        <f>IF($J$4=DULIEU!J76,DULIEU!Q76,"")</f>
        <v/>
      </c>
      <c r="D90" s="704" t="str">
        <f>IF($J$4=DULIEU!J76,DULIEU!P76,"")</f>
        <v/>
      </c>
      <c r="E90" s="704" t="str">
        <f t="shared" si="2"/>
        <v/>
      </c>
      <c r="F90" s="705" t="str">
        <f>IF(C90&lt;&gt;"",IF(AND(LEFT($J$4,1)="N",$J$4=DULIEU!J76),DULIEU!R76,IF(AND(LEFT($J$4,1)="X",$J$4=DULIEU!J76),DULIEU!S76)),"")</f>
        <v/>
      </c>
      <c r="G90" s="705" t="str">
        <f>IF(C90&lt;&gt;"",IF(AND(LEFT($J$4,1)="N",$J$4=DULIEU!J76),DULIEU!R76,IF(AND(LEFT($J$4,1)="X",$J$4=DULIEU!J76),DULIEU!S76)),"")</f>
        <v/>
      </c>
      <c r="H90" s="705" t="str">
        <f>IF(C90="","",IF($J$4=DULIEU!J76,DULIEU!T76))</f>
        <v/>
      </c>
      <c r="I90" s="705" t="str">
        <f>IF(C90="","",IF($J$4=DULIEU!J76,DULIEU!X76))</f>
        <v/>
      </c>
      <c r="J90" s="706" t="str">
        <f t="shared" si="3"/>
        <v/>
      </c>
      <c r="K90" s="1077"/>
      <c r="L90" s="1078"/>
      <c r="M90" s="1078"/>
      <c r="N90" s="1078"/>
      <c r="O90" s="1078"/>
      <c r="P90" s="1078"/>
    </row>
    <row r="91" spans="2:16" hidden="1">
      <c r="B91" s="702" t="str">
        <f>IF(J91="","",MAX($B$20:B90)+1)</f>
        <v/>
      </c>
      <c r="C91" s="703" t="str">
        <f>IF($J$4=DULIEU!J77,DULIEU!Q77,"")</f>
        <v/>
      </c>
      <c r="D91" s="704" t="str">
        <f>IF($J$4=DULIEU!J77,DULIEU!P77,"")</f>
        <v/>
      </c>
      <c r="E91" s="704" t="str">
        <f t="shared" si="2"/>
        <v/>
      </c>
      <c r="F91" s="705" t="str">
        <f>IF(C91&lt;&gt;"",IF(AND(LEFT($J$4,1)="N",$J$4=DULIEU!J77),DULIEU!R77,IF(AND(LEFT($J$4,1)="X",$J$4=DULIEU!J77),DULIEU!S77)),"")</f>
        <v/>
      </c>
      <c r="G91" s="705" t="str">
        <f>IF(C91&lt;&gt;"",IF(AND(LEFT($J$4,1)="N",$J$4=DULIEU!J77),DULIEU!R77,IF(AND(LEFT($J$4,1)="X",$J$4=DULIEU!J77),DULIEU!S77)),"")</f>
        <v/>
      </c>
      <c r="H91" s="705" t="str">
        <f>IF(C91="","",IF($J$4=DULIEU!J77,DULIEU!T77))</f>
        <v/>
      </c>
      <c r="I91" s="705" t="str">
        <f>IF(C91="","",IF($J$4=DULIEU!J77,DULIEU!X77))</f>
        <v/>
      </c>
      <c r="J91" s="706" t="str">
        <f t="shared" si="3"/>
        <v/>
      </c>
      <c r="K91" s="1077"/>
      <c r="L91" s="1078"/>
      <c r="M91" s="1078"/>
      <c r="N91" s="1078"/>
      <c r="O91" s="1078"/>
      <c r="P91" s="1078"/>
    </row>
    <row r="92" spans="2:16" hidden="1">
      <c r="B92" s="702" t="str">
        <f>IF(J92="","",MAX($B$20:B91)+1)</f>
        <v/>
      </c>
      <c r="C92" s="703" t="str">
        <f>IF($J$4=DULIEU!J78,DULIEU!Q78,"")</f>
        <v/>
      </c>
      <c r="D92" s="704" t="str">
        <f>IF($J$4=DULIEU!J78,DULIEU!P78,"")</f>
        <v/>
      </c>
      <c r="E92" s="704" t="str">
        <f t="shared" si="2"/>
        <v/>
      </c>
      <c r="F92" s="705" t="str">
        <f>IF(C92&lt;&gt;"",IF(AND(LEFT($J$4,1)="N",$J$4=DULIEU!J78),DULIEU!R78,IF(AND(LEFT($J$4,1)="X",$J$4=DULIEU!J78),DULIEU!S78)),"")</f>
        <v/>
      </c>
      <c r="G92" s="705" t="str">
        <f>IF(C92&lt;&gt;"",IF(AND(LEFT($J$4,1)="N",$J$4=DULIEU!J78),DULIEU!R78,IF(AND(LEFT($J$4,1)="X",$J$4=DULIEU!J78),DULIEU!S78)),"")</f>
        <v/>
      </c>
      <c r="H92" s="705" t="str">
        <f>IF(C92="","",IF($J$4=DULIEU!J78,DULIEU!T78))</f>
        <v/>
      </c>
      <c r="I92" s="705" t="str">
        <f>IF(C92="","",IF($J$4=DULIEU!J78,DULIEU!X78))</f>
        <v/>
      </c>
      <c r="J92" s="706" t="str">
        <f t="shared" si="3"/>
        <v/>
      </c>
      <c r="K92" s="1077"/>
      <c r="L92" s="1078"/>
      <c r="M92" s="1078"/>
      <c r="N92" s="1078"/>
      <c r="O92" s="1078"/>
      <c r="P92" s="1078"/>
    </row>
    <row r="93" spans="2:16" hidden="1">
      <c r="B93" s="702" t="str">
        <f>IF(J93="","",MAX($B$20:B92)+1)</f>
        <v/>
      </c>
      <c r="C93" s="703" t="str">
        <f>IF($J$4=DULIEU!J79,DULIEU!Q79,"")</f>
        <v/>
      </c>
      <c r="D93" s="704" t="str">
        <f>IF($J$4=DULIEU!J79,DULIEU!P79,"")</f>
        <v/>
      </c>
      <c r="E93" s="704" t="str">
        <f t="shared" si="2"/>
        <v/>
      </c>
      <c r="F93" s="705" t="str">
        <f>IF(C93&lt;&gt;"",IF(AND(LEFT($J$4,1)="N",$J$4=DULIEU!J79),DULIEU!R79,IF(AND(LEFT($J$4,1)="X",$J$4=DULIEU!J79),DULIEU!S79)),"")</f>
        <v/>
      </c>
      <c r="G93" s="705" t="str">
        <f>IF(C93&lt;&gt;"",IF(AND(LEFT($J$4,1)="N",$J$4=DULIEU!J79),DULIEU!R79,IF(AND(LEFT($J$4,1)="X",$J$4=DULIEU!J79),DULIEU!S79)),"")</f>
        <v/>
      </c>
      <c r="H93" s="705" t="str">
        <f>IF(C93="","",IF($J$4=DULIEU!J79,DULIEU!T79))</f>
        <v/>
      </c>
      <c r="I93" s="705" t="str">
        <f>IF(C93="","",IF($J$4=DULIEU!J79,DULIEU!X79))</f>
        <v/>
      </c>
      <c r="J93" s="706" t="str">
        <f t="shared" si="3"/>
        <v/>
      </c>
      <c r="K93" s="1077"/>
      <c r="L93" s="1078"/>
      <c r="M93" s="1078"/>
      <c r="N93" s="1078"/>
      <c r="O93" s="1078"/>
      <c r="P93" s="1078"/>
    </row>
    <row r="94" spans="2:16" hidden="1">
      <c r="B94" s="702" t="str">
        <f>IF(J94="","",MAX($B$20:B93)+1)</f>
        <v/>
      </c>
      <c r="C94" s="703" t="str">
        <f>IF($J$4=DULIEU!J80,DULIEU!Q80,"")</f>
        <v/>
      </c>
      <c r="D94" s="704" t="str">
        <f>IF($J$4=DULIEU!J80,DULIEU!P80,"")</f>
        <v/>
      </c>
      <c r="E94" s="704" t="str">
        <f t="shared" si="2"/>
        <v/>
      </c>
      <c r="F94" s="705" t="str">
        <f>IF(C94&lt;&gt;"",IF(AND(LEFT($J$4,1)="N",$J$4=DULIEU!J80),DULIEU!R80,IF(AND(LEFT($J$4,1)="X",$J$4=DULIEU!J80),DULIEU!S80)),"")</f>
        <v/>
      </c>
      <c r="G94" s="705" t="str">
        <f>IF(C94&lt;&gt;"",IF(AND(LEFT($J$4,1)="N",$J$4=DULIEU!J80),DULIEU!R80,IF(AND(LEFT($J$4,1)="X",$J$4=DULIEU!J80),DULIEU!S80)),"")</f>
        <v/>
      </c>
      <c r="H94" s="705" t="str">
        <f>IF(C94="","",IF($J$4=DULIEU!J80,DULIEU!T80))</f>
        <v/>
      </c>
      <c r="I94" s="705" t="str">
        <f>IF(C94="","",IF($J$4=DULIEU!J80,DULIEU!X80))</f>
        <v/>
      </c>
      <c r="J94" s="706" t="str">
        <f t="shared" si="3"/>
        <v/>
      </c>
      <c r="K94" s="1077"/>
      <c r="L94" s="1078"/>
      <c r="M94" s="1078"/>
      <c r="N94" s="1078"/>
      <c r="O94" s="1078"/>
      <c r="P94" s="1078"/>
    </row>
    <row r="95" spans="2:16" hidden="1">
      <c r="B95" s="702" t="str">
        <f>IF(J95="","",MAX($B$20:B94)+1)</f>
        <v/>
      </c>
      <c r="C95" s="703" t="str">
        <f>IF($J$4=DULIEU!J81,DULIEU!Q81,"")</f>
        <v/>
      </c>
      <c r="D95" s="704" t="str">
        <f>IF($J$4=DULIEU!J81,DULIEU!P81,"")</f>
        <v/>
      </c>
      <c r="E95" s="704" t="str">
        <f t="shared" si="2"/>
        <v/>
      </c>
      <c r="F95" s="705" t="str">
        <f>IF(C95&lt;&gt;"",IF(AND(LEFT($J$4,1)="N",$J$4=DULIEU!J81),DULIEU!R81,IF(AND(LEFT($J$4,1)="X",$J$4=DULIEU!J81),DULIEU!S81)),"")</f>
        <v/>
      </c>
      <c r="G95" s="705" t="str">
        <f>IF(C95&lt;&gt;"",IF(AND(LEFT($J$4,1)="N",$J$4=DULIEU!J81),DULIEU!R81,IF(AND(LEFT($J$4,1)="X",$J$4=DULIEU!J81),DULIEU!S81)),"")</f>
        <v/>
      </c>
      <c r="H95" s="705" t="str">
        <f>IF(C95="","",IF($J$4=DULIEU!J81,DULIEU!T81))</f>
        <v/>
      </c>
      <c r="I95" s="705" t="str">
        <f>IF(C95="","",IF($J$4=DULIEU!J81,DULIEU!X81))</f>
        <v/>
      </c>
      <c r="J95" s="706" t="str">
        <f t="shared" si="3"/>
        <v/>
      </c>
      <c r="K95" s="1077"/>
      <c r="L95" s="1078"/>
      <c r="M95" s="1078"/>
      <c r="N95" s="1078"/>
      <c r="O95" s="1078"/>
      <c r="P95" s="1078"/>
    </row>
    <row r="96" spans="2:16" hidden="1">
      <c r="B96" s="702" t="str">
        <f>IF(J96="","",MAX($B$20:B95)+1)</f>
        <v/>
      </c>
      <c r="C96" s="703" t="str">
        <f>IF($J$4=DULIEU!J82,DULIEU!Q82,"")</f>
        <v/>
      </c>
      <c r="D96" s="704" t="str">
        <f>IF($J$4=DULIEU!J82,DULIEU!P82,"")</f>
        <v/>
      </c>
      <c r="E96" s="704" t="str">
        <f t="shared" si="2"/>
        <v/>
      </c>
      <c r="F96" s="705" t="str">
        <f>IF(C96&lt;&gt;"",IF(AND(LEFT($J$4,1)="N",$J$4=DULIEU!J82),DULIEU!R82,IF(AND(LEFT($J$4,1)="X",$J$4=DULIEU!J82),DULIEU!S82)),"")</f>
        <v/>
      </c>
      <c r="G96" s="705" t="str">
        <f>IF(C96&lt;&gt;"",IF(AND(LEFT($J$4,1)="N",$J$4=DULIEU!J82),DULIEU!R82,IF(AND(LEFT($J$4,1)="X",$J$4=DULIEU!J82),DULIEU!S82)),"")</f>
        <v/>
      </c>
      <c r="H96" s="705" t="str">
        <f>IF(C96="","",IF($J$4=DULIEU!J82,DULIEU!T82))</f>
        <v/>
      </c>
      <c r="I96" s="705" t="str">
        <f>IF(C96="","",IF($J$4=DULIEU!J82,DULIEU!X82))</f>
        <v/>
      </c>
      <c r="J96" s="706" t="str">
        <f t="shared" si="3"/>
        <v/>
      </c>
      <c r="K96" s="1077"/>
      <c r="L96" s="1078"/>
      <c r="M96" s="1078"/>
      <c r="N96" s="1078"/>
      <c r="O96" s="1078"/>
      <c r="P96" s="1078"/>
    </row>
    <row r="97" spans="2:16" hidden="1">
      <c r="B97" s="702" t="str">
        <f>IF(J97="","",MAX($B$20:B96)+1)</f>
        <v/>
      </c>
      <c r="C97" s="703" t="str">
        <f>IF($J$4=DULIEU!J83,DULIEU!Q83,"")</f>
        <v/>
      </c>
      <c r="D97" s="704" t="str">
        <f>IF($J$4=DULIEU!J83,DULIEU!P83,"")</f>
        <v/>
      </c>
      <c r="E97" s="704" t="str">
        <f t="shared" si="2"/>
        <v/>
      </c>
      <c r="F97" s="705" t="str">
        <f>IF(C97&lt;&gt;"",IF(AND(LEFT($J$4,1)="N",$J$4=DULIEU!J83),DULIEU!R83,IF(AND(LEFT($J$4,1)="X",$J$4=DULIEU!J83),DULIEU!S83)),"")</f>
        <v/>
      </c>
      <c r="G97" s="705" t="str">
        <f>IF(C97&lt;&gt;"",IF(AND(LEFT($J$4,1)="N",$J$4=DULIEU!J83),DULIEU!R83,IF(AND(LEFT($J$4,1)="X",$J$4=DULIEU!J83),DULIEU!S83)),"")</f>
        <v/>
      </c>
      <c r="H97" s="705" t="str">
        <f>IF(C97="","",IF($J$4=DULIEU!J83,DULIEU!T83))</f>
        <v/>
      </c>
      <c r="I97" s="705" t="str">
        <f>IF(C97="","",IF($J$4=DULIEU!J83,DULIEU!X83))</f>
        <v/>
      </c>
      <c r="J97" s="706" t="str">
        <f t="shared" si="3"/>
        <v/>
      </c>
      <c r="K97" s="1077"/>
      <c r="L97" s="1078"/>
      <c r="M97" s="1078"/>
      <c r="N97" s="1078"/>
      <c r="O97" s="1078"/>
      <c r="P97" s="1078"/>
    </row>
    <row r="98" spans="2:16" hidden="1">
      <c r="B98" s="702" t="str">
        <f>IF(J98="","",MAX($B$20:B97)+1)</f>
        <v/>
      </c>
      <c r="C98" s="703" t="str">
        <f>IF($J$4=DULIEU!J84,DULIEU!Q84,"")</f>
        <v/>
      </c>
      <c r="D98" s="704" t="str">
        <f>IF($J$4=DULIEU!J84,DULIEU!P84,"")</f>
        <v/>
      </c>
      <c r="E98" s="704" t="str">
        <f t="shared" si="2"/>
        <v/>
      </c>
      <c r="F98" s="705" t="str">
        <f>IF(C98&lt;&gt;"",IF(AND(LEFT($J$4,1)="N",$J$4=DULIEU!J84),DULIEU!R84,IF(AND(LEFT($J$4,1)="X",$J$4=DULIEU!J84),DULIEU!S84)),"")</f>
        <v/>
      </c>
      <c r="G98" s="705" t="str">
        <f>IF(C98&lt;&gt;"",IF(AND(LEFT($J$4,1)="N",$J$4=DULIEU!J84),DULIEU!R84,IF(AND(LEFT($J$4,1)="X",$J$4=DULIEU!J84),DULIEU!S84)),"")</f>
        <v/>
      </c>
      <c r="H98" s="705" t="str">
        <f>IF(C98="","",IF($J$4=DULIEU!J84,DULIEU!T84))</f>
        <v/>
      </c>
      <c r="I98" s="705" t="str">
        <f>IF(C98="","",IF($J$4=DULIEU!J84,DULIEU!X84))</f>
        <v/>
      </c>
      <c r="J98" s="706" t="str">
        <f t="shared" si="3"/>
        <v/>
      </c>
      <c r="K98" s="1077"/>
      <c r="L98" s="1078"/>
      <c r="M98" s="1078"/>
      <c r="N98" s="1078"/>
      <c r="O98" s="1078"/>
      <c r="P98" s="1078"/>
    </row>
    <row r="99" spans="2:16" hidden="1">
      <c r="B99" s="702" t="str">
        <f>IF(J99="","",MAX($B$20:B98)+1)</f>
        <v/>
      </c>
      <c r="C99" s="703" t="str">
        <f>IF($J$4=DULIEU!J85,DULIEU!Q85,"")</f>
        <v/>
      </c>
      <c r="D99" s="704" t="str">
        <f>IF($J$4=DULIEU!J85,DULIEU!P85,"")</f>
        <v/>
      </c>
      <c r="E99" s="704" t="str">
        <f t="shared" si="2"/>
        <v/>
      </c>
      <c r="F99" s="705" t="str">
        <f>IF(C99&lt;&gt;"",IF(AND(LEFT($J$4,1)="N",$J$4=DULIEU!J85),DULIEU!R85,IF(AND(LEFT($J$4,1)="X",$J$4=DULIEU!J85),DULIEU!S85)),"")</f>
        <v/>
      </c>
      <c r="G99" s="705" t="str">
        <f>IF(C99&lt;&gt;"",IF(AND(LEFT($J$4,1)="N",$J$4=DULIEU!J85),DULIEU!R85,IF(AND(LEFT($J$4,1)="X",$J$4=DULIEU!J85),DULIEU!S85)),"")</f>
        <v/>
      </c>
      <c r="H99" s="705" t="str">
        <f>IF(C99="","",IF($J$4=DULIEU!J85,DULIEU!T85))</f>
        <v/>
      </c>
      <c r="I99" s="705" t="str">
        <f>IF(C99="","",IF($J$4=DULIEU!J85,DULIEU!X85))</f>
        <v/>
      </c>
      <c r="J99" s="706" t="str">
        <f t="shared" si="3"/>
        <v/>
      </c>
      <c r="K99" s="1077"/>
      <c r="L99" s="1078"/>
      <c r="M99" s="1078"/>
      <c r="N99" s="1078"/>
      <c r="O99" s="1078"/>
      <c r="P99" s="1078"/>
    </row>
    <row r="100" spans="2:16" hidden="1">
      <c r="B100" s="702" t="str">
        <f>IF(J100="","",MAX($B$20:B99)+1)</f>
        <v/>
      </c>
      <c r="C100" s="703" t="str">
        <f>IF($J$4=DULIEU!J86,DULIEU!Q86,"")</f>
        <v/>
      </c>
      <c r="D100" s="704" t="str">
        <f>IF($J$4=DULIEU!J86,DULIEU!P86,"")</f>
        <v/>
      </c>
      <c r="E100" s="704" t="str">
        <f t="shared" si="2"/>
        <v/>
      </c>
      <c r="F100" s="705" t="str">
        <f>IF(C100&lt;&gt;"",IF(AND(LEFT($J$4,1)="N",$J$4=DULIEU!J86),DULIEU!R86,IF(AND(LEFT($J$4,1)="X",$J$4=DULIEU!J86),DULIEU!S86)),"")</f>
        <v/>
      </c>
      <c r="G100" s="705" t="str">
        <f>IF(C100&lt;&gt;"",IF(AND(LEFT($J$4,1)="N",$J$4=DULIEU!J86),DULIEU!R86,IF(AND(LEFT($J$4,1)="X",$J$4=DULIEU!J86),DULIEU!S86)),"")</f>
        <v/>
      </c>
      <c r="H100" s="705" t="str">
        <f>IF(C100="","",IF($J$4=DULIEU!J86,DULIEU!T86))</f>
        <v/>
      </c>
      <c r="I100" s="705" t="str">
        <f>IF(C100="","",IF($J$4=DULIEU!J86,DULIEU!X86))</f>
        <v/>
      </c>
      <c r="J100" s="706" t="str">
        <f t="shared" si="3"/>
        <v/>
      </c>
      <c r="K100" s="1077"/>
      <c r="L100" s="1078"/>
      <c r="M100" s="1078"/>
      <c r="N100" s="1078"/>
      <c r="O100" s="1078"/>
      <c r="P100" s="1078"/>
    </row>
    <row r="101" spans="2:16" hidden="1">
      <c r="B101" s="702" t="str">
        <f>IF(J101="","",MAX($B$20:B100)+1)</f>
        <v/>
      </c>
      <c r="C101" s="703" t="str">
        <f>IF($J$4=DULIEU!J87,DULIEU!Q87,"")</f>
        <v/>
      </c>
      <c r="D101" s="704" t="str">
        <f>IF($J$4=DULIEU!J87,DULIEU!P87,"")</f>
        <v/>
      </c>
      <c r="E101" s="704" t="str">
        <f t="shared" si="2"/>
        <v/>
      </c>
      <c r="F101" s="705" t="str">
        <f>IF(C101&lt;&gt;"",IF(AND(LEFT($J$4,1)="N",$J$4=DULIEU!J87),DULIEU!R87,IF(AND(LEFT($J$4,1)="X",$J$4=DULIEU!J87),DULIEU!S87)),"")</f>
        <v/>
      </c>
      <c r="G101" s="705" t="str">
        <f>IF(C101&lt;&gt;"",IF(AND(LEFT($J$4,1)="N",$J$4=DULIEU!J87),DULIEU!R87,IF(AND(LEFT($J$4,1)="X",$J$4=DULIEU!J87),DULIEU!S87)),"")</f>
        <v/>
      </c>
      <c r="H101" s="705" t="str">
        <f>IF(C101="","",IF($J$4=DULIEU!J87,DULIEU!T87))</f>
        <v/>
      </c>
      <c r="I101" s="705" t="str">
        <f>IF(C101="","",IF($J$4=DULIEU!J87,DULIEU!X87))</f>
        <v/>
      </c>
      <c r="J101" s="706" t="str">
        <f t="shared" si="3"/>
        <v/>
      </c>
      <c r="K101" s="1077"/>
      <c r="L101" s="1078"/>
      <c r="M101" s="1078"/>
      <c r="N101" s="1078"/>
      <c r="O101" s="1078"/>
      <c r="P101" s="1078"/>
    </row>
    <row r="102" spans="2:16" hidden="1">
      <c r="B102" s="702" t="str">
        <f>IF(J102="","",MAX($B$20:B101)+1)</f>
        <v/>
      </c>
      <c r="C102" s="703" t="str">
        <f>IF($J$4=DULIEU!J88,DULIEU!Q88,"")</f>
        <v/>
      </c>
      <c r="D102" s="704" t="str">
        <f>IF($J$4=DULIEU!J88,DULIEU!P88,"")</f>
        <v/>
      </c>
      <c r="E102" s="704" t="str">
        <f t="shared" si="2"/>
        <v/>
      </c>
      <c r="F102" s="705" t="str">
        <f>IF(C102&lt;&gt;"",IF(AND(LEFT($J$4,1)="N",$J$4=DULIEU!J88),DULIEU!R88,IF(AND(LEFT($J$4,1)="X",$J$4=DULIEU!J88),DULIEU!S88)),"")</f>
        <v/>
      </c>
      <c r="G102" s="705" t="str">
        <f>IF(C102&lt;&gt;"",IF(AND(LEFT($J$4,1)="N",$J$4=DULIEU!J88),DULIEU!R88,IF(AND(LEFT($J$4,1)="X",$J$4=DULIEU!J88),DULIEU!S88)),"")</f>
        <v/>
      </c>
      <c r="H102" s="705" t="str">
        <f>IF(C102="","",IF($J$4=DULIEU!J88,DULIEU!T88))</f>
        <v/>
      </c>
      <c r="I102" s="705" t="str">
        <f>IF(C102="","",IF($J$4=DULIEU!J88,DULIEU!X88))</f>
        <v/>
      </c>
      <c r="J102" s="706" t="str">
        <f t="shared" si="3"/>
        <v/>
      </c>
      <c r="K102" s="1077"/>
      <c r="L102" s="1078"/>
      <c r="M102" s="1078"/>
      <c r="N102" s="1078"/>
      <c r="O102" s="1078"/>
      <c r="P102" s="1078"/>
    </row>
    <row r="103" spans="2:16" hidden="1">
      <c r="B103" s="702" t="str">
        <f>IF(J103="","",MAX($B$20:B102)+1)</f>
        <v/>
      </c>
      <c r="C103" s="703" t="str">
        <f>IF($J$4=DULIEU!J89,DULIEU!Q89,"")</f>
        <v/>
      </c>
      <c r="D103" s="704" t="str">
        <f>IF($J$4=DULIEU!J89,DULIEU!P89,"")</f>
        <v/>
      </c>
      <c r="E103" s="704" t="str">
        <f t="shared" si="2"/>
        <v/>
      </c>
      <c r="F103" s="705" t="str">
        <f>IF(C103&lt;&gt;"",IF(AND(LEFT($J$4,1)="N",$J$4=DULIEU!J89),DULIEU!R89,IF(AND(LEFT($J$4,1)="X",$J$4=DULIEU!J89),DULIEU!S89)),"")</f>
        <v/>
      </c>
      <c r="G103" s="705" t="str">
        <f>IF(C103&lt;&gt;"",IF(AND(LEFT($J$4,1)="N",$J$4=DULIEU!J89),DULIEU!R89,IF(AND(LEFT($J$4,1)="X",$J$4=DULIEU!J89),DULIEU!S89)),"")</f>
        <v/>
      </c>
      <c r="H103" s="705" t="str">
        <f>IF(C103="","",IF($J$4=DULIEU!J89,DULIEU!T89))</f>
        <v/>
      </c>
      <c r="I103" s="705" t="str">
        <f>IF(C103="","",IF($J$4=DULIEU!J89,DULIEU!X89))</f>
        <v/>
      </c>
      <c r="J103" s="706" t="str">
        <f t="shared" si="3"/>
        <v/>
      </c>
      <c r="K103" s="1077"/>
      <c r="L103" s="1078"/>
      <c r="M103" s="1078"/>
      <c r="N103" s="1078"/>
      <c r="O103" s="1078"/>
      <c r="P103" s="1078"/>
    </row>
    <row r="104" spans="2:16" hidden="1">
      <c r="B104" s="702" t="str">
        <f>IF(J104="","",MAX($B$20:B103)+1)</f>
        <v/>
      </c>
      <c r="C104" s="703" t="str">
        <f>IF($J$4=DULIEU!J90,DULIEU!Q90,"")</f>
        <v/>
      </c>
      <c r="D104" s="704" t="str">
        <f>IF($J$4=DULIEU!J90,DULIEU!P90,"")</f>
        <v/>
      </c>
      <c r="E104" s="704" t="str">
        <f t="shared" si="2"/>
        <v/>
      </c>
      <c r="F104" s="705" t="str">
        <f>IF(C104&lt;&gt;"",IF(AND(LEFT($J$4,1)="N",$J$4=DULIEU!J90),DULIEU!R90,IF(AND(LEFT($J$4,1)="X",$J$4=DULIEU!J90),DULIEU!S90)),"")</f>
        <v/>
      </c>
      <c r="G104" s="705" t="str">
        <f>IF(C104&lt;&gt;"",IF(AND(LEFT($J$4,1)="N",$J$4=DULIEU!J90),DULIEU!R90,IF(AND(LEFT($J$4,1)="X",$J$4=DULIEU!J90),DULIEU!S90)),"")</f>
        <v/>
      </c>
      <c r="H104" s="705" t="str">
        <f>IF(C104="","",IF($J$4=DULIEU!J90,DULIEU!T90))</f>
        <v/>
      </c>
      <c r="I104" s="705" t="str">
        <f>IF(C104="","",IF($J$4=DULIEU!J90,DULIEU!X90))</f>
        <v/>
      </c>
      <c r="J104" s="706" t="str">
        <f t="shared" si="3"/>
        <v/>
      </c>
      <c r="K104" s="1077"/>
      <c r="L104" s="1078"/>
      <c r="M104" s="1078"/>
      <c r="N104" s="1078"/>
      <c r="O104" s="1078"/>
      <c r="P104" s="1078"/>
    </row>
    <row r="105" spans="2:16" hidden="1">
      <c r="B105" s="702" t="str">
        <f>IF(J105="","",MAX($B$20:B104)+1)</f>
        <v/>
      </c>
      <c r="C105" s="703" t="str">
        <f>IF($J$4=DULIEU!J91,DULIEU!Q91,"")</f>
        <v/>
      </c>
      <c r="D105" s="704" t="str">
        <f>IF($J$4=DULIEU!J91,DULIEU!P91,"")</f>
        <v/>
      </c>
      <c r="E105" s="704" t="str">
        <f t="shared" si="2"/>
        <v/>
      </c>
      <c r="F105" s="705" t="str">
        <f>IF(C105&lt;&gt;"",IF(AND(LEFT($J$4,1)="N",$J$4=DULIEU!J91),DULIEU!R91,IF(AND(LEFT($J$4,1)="X",$J$4=DULIEU!J91),DULIEU!S91)),"")</f>
        <v/>
      </c>
      <c r="G105" s="705" t="str">
        <f>IF(C105&lt;&gt;"",IF(AND(LEFT($J$4,1)="N",$J$4=DULIEU!J91),DULIEU!R91,IF(AND(LEFT($J$4,1)="X",$J$4=DULIEU!J91),DULIEU!S91)),"")</f>
        <v/>
      </c>
      <c r="H105" s="705" t="str">
        <f>IF(C105="","",IF($J$4=DULIEU!J91,DULIEU!T91))</f>
        <v/>
      </c>
      <c r="I105" s="705" t="str">
        <f>IF(C105="","",IF($J$4=DULIEU!J91,DULIEU!X91))</f>
        <v/>
      </c>
      <c r="J105" s="706" t="str">
        <f t="shared" si="3"/>
        <v/>
      </c>
      <c r="K105" s="1077"/>
      <c r="L105" s="1078"/>
      <c r="M105" s="1078"/>
      <c r="N105" s="1078"/>
      <c r="O105" s="1078"/>
      <c r="P105" s="1078"/>
    </row>
    <row r="106" spans="2:16" hidden="1">
      <c r="B106" s="702" t="str">
        <f>IF(J106="","",MAX($B$20:B105)+1)</f>
        <v/>
      </c>
      <c r="C106" s="703" t="str">
        <f>IF($J$4=DULIEU!J92,DULIEU!Q92,"")</f>
        <v/>
      </c>
      <c r="D106" s="704" t="str">
        <f>IF($J$4=DULIEU!J92,DULIEU!P92,"")</f>
        <v/>
      </c>
      <c r="E106" s="704" t="str">
        <f t="shared" si="2"/>
        <v/>
      </c>
      <c r="F106" s="705" t="str">
        <f>IF(C106&lt;&gt;"",IF(AND(LEFT($J$4,1)="N",$J$4=DULIEU!J92),DULIEU!R92,IF(AND(LEFT($J$4,1)="X",$J$4=DULIEU!J92),DULIEU!S92)),"")</f>
        <v/>
      </c>
      <c r="G106" s="705" t="str">
        <f>IF(C106&lt;&gt;"",IF(AND(LEFT($J$4,1)="N",$J$4=DULIEU!J92),DULIEU!R92,IF(AND(LEFT($J$4,1)="X",$J$4=DULIEU!J92),DULIEU!S92)),"")</f>
        <v/>
      </c>
      <c r="H106" s="705" t="str">
        <f>IF(C106="","",IF($J$4=DULIEU!J92,DULIEU!T92))</f>
        <v/>
      </c>
      <c r="I106" s="705" t="str">
        <f>IF(C106="","",IF($J$4=DULIEU!J92,DULIEU!X92))</f>
        <v/>
      </c>
      <c r="J106" s="706" t="str">
        <f t="shared" si="3"/>
        <v/>
      </c>
      <c r="K106" s="1077"/>
      <c r="L106" s="1078"/>
      <c r="M106" s="1078"/>
      <c r="N106" s="1078"/>
      <c r="O106" s="1078"/>
      <c r="P106" s="1078"/>
    </row>
    <row r="107" spans="2:16" hidden="1">
      <c r="B107" s="702" t="str">
        <f>IF(J107="","",MAX($B$20:B106)+1)</f>
        <v/>
      </c>
      <c r="C107" s="703" t="str">
        <f>IF($J$4=DULIEU!J93,DULIEU!Q93,"")</f>
        <v/>
      </c>
      <c r="D107" s="704" t="str">
        <f>IF($J$4=DULIEU!J93,DULIEU!P93,"")</f>
        <v/>
      </c>
      <c r="E107" s="704" t="str">
        <f t="shared" si="2"/>
        <v/>
      </c>
      <c r="F107" s="705" t="str">
        <f>IF(C107&lt;&gt;"",IF(AND(LEFT($J$4,1)="N",$J$4=DULIEU!J93),DULIEU!R93,IF(AND(LEFT($J$4,1)="X",$J$4=DULIEU!J93),DULIEU!S93)),"")</f>
        <v/>
      </c>
      <c r="G107" s="705" t="str">
        <f>IF(C107&lt;&gt;"",IF(AND(LEFT($J$4,1)="N",$J$4=DULIEU!J93),DULIEU!R93,IF(AND(LEFT($J$4,1)="X",$J$4=DULIEU!J93),DULIEU!S93)),"")</f>
        <v/>
      </c>
      <c r="H107" s="705" t="str">
        <f>IF(C107="","",IF($J$4=DULIEU!J93,DULIEU!T93))</f>
        <v/>
      </c>
      <c r="I107" s="705" t="str">
        <f>IF(C107="","",IF($J$4=DULIEU!J93,DULIEU!X93))</f>
        <v/>
      </c>
      <c r="J107" s="706" t="str">
        <f t="shared" si="3"/>
        <v/>
      </c>
      <c r="K107" s="1077"/>
      <c r="L107" s="1078"/>
      <c r="M107" s="1078"/>
      <c r="N107" s="1078"/>
      <c r="O107" s="1078"/>
      <c r="P107" s="1078"/>
    </row>
    <row r="108" spans="2:16" hidden="1">
      <c r="B108" s="702" t="str">
        <f>IF(J108="","",MAX($B$20:B107)+1)</f>
        <v/>
      </c>
      <c r="C108" s="703" t="str">
        <f>IF($J$4=DULIEU!J94,DULIEU!Q94,"")</f>
        <v/>
      </c>
      <c r="D108" s="704" t="str">
        <f>IF($J$4=DULIEU!J94,DULIEU!P94,"")</f>
        <v/>
      </c>
      <c r="E108" s="704" t="str">
        <f t="shared" si="2"/>
        <v/>
      </c>
      <c r="F108" s="705" t="str">
        <f>IF(C108&lt;&gt;"",IF(AND(LEFT($J$4,1)="N",$J$4=DULIEU!J94),DULIEU!R94,IF(AND(LEFT($J$4,1)="X",$J$4=DULIEU!J94),DULIEU!S94)),"")</f>
        <v/>
      </c>
      <c r="G108" s="705" t="str">
        <f>IF(C108&lt;&gt;"",IF(AND(LEFT($J$4,1)="N",$J$4=DULIEU!J94),DULIEU!R94,IF(AND(LEFT($J$4,1)="X",$J$4=DULIEU!J94),DULIEU!S94)),"")</f>
        <v/>
      </c>
      <c r="H108" s="705" t="str">
        <f>IF(C108="","",IF($J$4=DULIEU!J94,DULIEU!T94))</f>
        <v/>
      </c>
      <c r="I108" s="705" t="str">
        <f>IF(C108="","",IF($J$4=DULIEU!J94,DULIEU!X94))</f>
        <v/>
      </c>
      <c r="J108" s="706" t="str">
        <f t="shared" si="3"/>
        <v/>
      </c>
      <c r="K108" s="1077"/>
      <c r="L108" s="1078"/>
      <c r="M108" s="1078"/>
      <c r="N108" s="1078"/>
      <c r="O108" s="1078"/>
      <c r="P108" s="1078"/>
    </row>
    <row r="109" spans="2:16" hidden="1">
      <c r="B109" s="702" t="str">
        <f>IF(J109="","",MAX($B$20:B108)+1)</f>
        <v/>
      </c>
      <c r="C109" s="703" t="str">
        <f>IF($J$4=DULIEU!J95,DULIEU!Q95,"")</f>
        <v/>
      </c>
      <c r="D109" s="704" t="str">
        <f>IF($J$4=DULIEU!J95,DULIEU!P95,"")</f>
        <v/>
      </c>
      <c r="E109" s="704" t="str">
        <f t="shared" si="2"/>
        <v/>
      </c>
      <c r="F109" s="705" t="str">
        <f>IF(C109&lt;&gt;"",IF(AND(LEFT($J$4,1)="N",$J$4=DULIEU!J95),DULIEU!R95,IF(AND(LEFT($J$4,1)="X",$J$4=DULIEU!J95),DULIEU!S95)),"")</f>
        <v/>
      </c>
      <c r="G109" s="705" t="str">
        <f>IF(C109&lt;&gt;"",IF(AND(LEFT($J$4,1)="N",$J$4=DULIEU!J95),DULIEU!R95,IF(AND(LEFT($J$4,1)="X",$J$4=DULIEU!J95),DULIEU!S95)),"")</f>
        <v/>
      </c>
      <c r="H109" s="705" t="str">
        <f>IF(C109="","",IF($J$4=DULIEU!J95,DULIEU!T95))</f>
        <v/>
      </c>
      <c r="I109" s="705" t="str">
        <f>IF(C109="","",IF($J$4=DULIEU!J95,DULIEU!X95))</f>
        <v/>
      </c>
      <c r="J109" s="706" t="str">
        <f t="shared" si="3"/>
        <v/>
      </c>
      <c r="K109" s="1077"/>
      <c r="L109" s="1078"/>
      <c r="M109" s="1078"/>
      <c r="N109" s="1078"/>
      <c r="O109" s="1078"/>
      <c r="P109" s="1078"/>
    </row>
    <row r="110" spans="2:16" hidden="1">
      <c r="B110" s="702" t="str">
        <f>IF(J110="","",MAX($B$20:B109)+1)</f>
        <v/>
      </c>
      <c r="C110" s="703" t="str">
        <f>IF($J$4=DULIEU!J96,DULIEU!Q96,"")</f>
        <v/>
      </c>
      <c r="D110" s="704" t="str">
        <f>IF($J$4=DULIEU!J96,DULIEU!P96,"")</f>
        <v/>
      </c>
      <c r="E110" s="704" t="str">
        <f t="shared" si="2"/>
        <v/>
      </c>
      <c r="F110" s="705" t="str">
        <f>IF(C110&lt;&gt;"",IF(AND(LEFT($J$4,1)="N",$J$4=DULIEU!J96),DULIEU!R96,IF(AND(LEFT($J$4,1)="X",$J$4=DULIEU!J96),DULIEU!S96)),"")</f>
        <v/>
      </c>
      <c r="G110" s="705" t="str">
        <f>IF(C110&lt;&gt;"",IF(AND(LEFT($J$4,1)="N",$J$4=DULIEU!J96),DULIEU!R96,IF(AND(LEFT($J$4,1)="X",$J$4=DULIEU!J96),DULIEU!S96)),"")</f>
        <v/>
      </c>
      <c r="H110" s="705" t="str">
        <f>IF(C110="","",IF($J$4=DULIEU!J96,DULIEU!T96))</f>
        <v/>
      </c>
      <c r="I110" s="705" t="str">
        <f>IF(C110="","",IF($J$4=DULIEU!J96,DULIEU!X96))</f>
        <v/>
      </c>
      <c r="J110" s="706" t="str">
        <f t="shared" si="3"/>
        <v/>
      </c>
      <c r="K110" s="1077"/>
      <c r="L110" s="1078"/>
      <c r="M110" s="1078"/>
      <c r="N110" s="1078"/>
      <c r="O110" s="1078"/>
      <c r="P110" s="1078"/>
    </row>
    <row r="111" spans="2:16" hidden="1">
      <c r="B111" s="702" t="str">
        <f>IF(J111="","",MAX($B$20:B110)+1)</f>
        <v/>
      </c>
      <c r="C111" s="703" t="str">
        <f>IF($J$4=DULIEU!J97,DULIEU!Q97,"")</f>
        <v/>
      </c>
      <c r="D111" s="704" t="str">
        <f>IF($J$4=DULIEU!J97,DULIEU!P97,"")</f>
        <v/>
      </c>
      <c r="E111" s="704" t="str">
        <f t="shared" si="2"/>
        <v/>
      </c>
      <c r="F111" s="705" t="str">
        <f>IF(C111&lt;&gt;"",IF(AND(LEFT($J$4,1)="N",$J$4=DULIEU!J97),DULIEU!R97,IF(AND(LEFT($J$4,1)="X",$J$4=DULIEU!J97),DULIEU!S97)),"")</f>
        <v/>
      </c>
      <c r="G111" s="705" t="str">
        <f>IF(C111&lt;&gt;"",IF(AND(LEFT($J$4,1)="N",$J$4=DULIEU!J97),DULIEU!R97,IF(AND(LEFT($J$4,1)="X",$J$4=DULIEU!J97),DULIEU!S97)),"")</f>
        <v/>
      </c>
      <c r="H111" s="705" t="str">
        <f>IF(C111="","",IF($J$4=DULIEU!J97,DULIEU!T97))</f>
        <v/>
      </c>
      <c r="I111" s="705" t="str">
        <f>IF(C111="","",IF($J$4=DULIEU!J97,DULIEU!X97))</f>
        <v/>
      </c>
      <c r="J111" s="706" t="str">
        <f t="shared" si="3"/>
        <v/>
      </c>
      <c r="K111" s="1077"/>
      <c r="L111" s="1078"/>
      <c r="M111" s="1078"/>
      <c r="N111" s="1078"/>
      <c r="O111" s="1078"/>
      <c r="P111" s="1078"/>
    </row>
    <row r="112" spans="2:16" hidden="1">
      <c r="B112" s="702" t="str">
        <f>IF(J112="","",MAX($B$20:B111)+1)</f>
        <v/>
      </c>
      <c r="C112" s="703" t="str">
        <f>IF($J$4=DULIEU!J98,DULIEU!Q98,"")</f>
        <v/>
      </c>
      <c r="D112" s="704" t="str">
        <f>IF($J$4=DULIEU!J98,DULIEU!P98,"")</f>
        <v/>
      </c>
      <c r="E112" s="704" t="str">
        <f t="shared" si="2"/>
        <v/>
      </c>
      <c r="F112" s="705" t="str">
        <f>IF(C112&lt;&gt;"",IF(AND(LEFT($J$4,1)="N",$J$4=DULIEU!J98),DULIEU!R98,IF(AND(LEFT($J$4,1)="X",$J$4=DULIEU!J98),DULIEU!S98)),"")</f>
        <v/>
      </c>
      <c r="G112" s="705" t="str">
        <f>IF(C112&lt;&gt;"",IF(AND(LEFT($J$4,1)="N",$J$4=DULIEU!J98),DULIEU!R98,IF(AND(LEFT($J$4,1)="X",$J$4=DULIEU!J98),DULIEU!S98)),"")</f>
        <v/>
      </c>
      <c r="H112" s="705" t="str">
        <f>IF(C112="","",IF($J$4=DULIEU!J98,DULIEU!T98))</f>
        <v/>
      </c>
      <c r="I112" s="705" t="str">
        <f>IF(C112="","",IF($J$4=DULIEU!J98,DULIEU!X98))</f>
        <v/>
      </c>
      <c r="J112" s="706" t="str">
        <f t="shared" si="3"/>
        <v/>
      </c>
      <c r="K112" s="1077"/>
      <c r="L112" s="1078"/>
      <c r="M112" s="1078"/>
      <c r="N112" s="1078"/>
      <c r="O112" s="1078"/>
      <c r="P112" s="1078"/>
    </row>
    <row r="113" spans="2:16" hidden="1">
      <c r="B113" s="702" t="str">
        <f>IF(J113="","",MAX($B$20:B112)+1)</f>
        <v/>
      </c>
      <c r="C113" s="703" t="str">
        <f>IF($J$4=DULIEU!J99,DULIEU!Q99,"")</f>
        <v/>
      </c>
      <c r="D113" s="704" t="str">
        <f>IF($J$4=DULIEU!J99,DULIEU!P99,"")</f>
        <v/>
      </c>
      <c r="E113" s="704" t="str">
        <f t="shared" si="2"/>
        <v/>
      </c>
      <c r="F113" s="705" t="str">
        <f>IF(C113&lt;&gt;"",IF(AND(LEFT($J$4,1)="N",$J$4=DULIEU!J99),DULIEU!R99,IF(AND(LEFT($J$4,1)="X",$J$4=DULIEU!J99),DULIEU!S99)),"")</f>
        <v/>
      </c>
      <c r="G113" s="705" t="str">
        <f>IF(C113&lt;&gt;"",IF(AND(LEFT($J$4,1)="N",$J$4=DULIEU!J99),DULIEU!R99,IF(AND(LEFT($J$4,1)="X",$J$4=DULIEU!J99),DULIEU!S99)),"")</f>
        <v/>
      </c>
      <c r="H113" s="705" t="str">
        <f>IF(C113="","",IF($J$4=DULIEU!J99,DULIEU!T99))</f>
        <v/>
      </c>
      <c r="I113" s="705" t="str">
        <f>IF(C113="","",IF($J$4=DULIEU!J99,DULIEU!X99))</f>
        <v/>
      </c>
      <c r="J113" s="706" t="str">
        <f t="shared" si="3"/>
        <v/>
      </c>
      <c r="K113" s="1077"/>
      <c r="L113" s="1078"/>
      <c r="M113" s="1078"/>
      <c r="N113" s="1078"/>
      <c r="O113" s="1078"/>
      <c r="P113" s="1078"/>
    </row>
    <row r="114" spans="2:16" hidden="1">
      <c r="B114" s="702" t="str">
        <f>IF(J114="","",MAX($B$20:B113)+1)</f>
        <v/>
      </c>
      <c r="C114" s="703" t="str">
        <f>IF($J$4=DULIEU!J100,DULIEU!Q100,"")</f>
        <v/>
      </c>
      <c r="D114" s="704" t="str">
        <f>IF($J$4=DULIEU!J100,DULIEU!P100,"")</f>
        <v/>
      </c>
      <c r="E114" s="704" t="str">
        <f t="shared" si="2"/>
        <v/>
      </c>
      <c r="F114" s="705" t="str">
        <f>IF(C114&lt;&gt;"",IF(AND(LEFT($J$4,1)="N",$J$4=DULIEU!J100),DULIEU!R100,IF(AND(LEFT($J$4,1)="X",$J$4=DULIEU!J100),DULIEU!S100)),"")</f>
        <v/>
      </c>
      <c r="G114" s="705" t="str">
        <f>IF(C114&lt;&gt;"",IF(AND(LEFT($J$4,1)="N",$J$4=DULIEU!J100),DULIEU!R100,IF(AND(LEFT($J$4,1)="X",$J$4=DULIEU!J100),DULIEU!S100)),"")</f>
        <v/>
      </c>
      <c r="H114" s="705" t="str">
        <f>IF(C114="","",IF($J$4=DULIEU!J100,DULIEU!T100))</f>
        <v/>
      </c>
      <c r="I114" s="705" t="str">
        <f>IF(C114="","",IF($J$4=DULIEU!J100,DULIEU!X100))</f>
        <v/>
      </c>
      <c r="J114" s="706" t="str">
        <f t="shared" si="3"/>
        <v/>
      </c>
      <c r="K114" s="1077"/>
      <c r="L114" s="1078"/>
      <c r="M114" s="1078"/>
      <c r="N114" s="1078"/>
      <c r="O114" s="1078"/>
      <c r="P114" s="1078"/>
    </row>
    <row r="115" spans="2:16" hidden="1">
      <c r="B115" s="702" t="str">
        <f>IF(J115="","",MAX($B$20:B114)+1)</f>
        <v/>
      </c>
      <c r="C115" s="703" t="str">
        <f>IF($J$4=DULIEU!J101,DULIEU!Q101,"")</f>
        <v/>
      </c>
      <c r="D115" s="704" t="str">
        <f>IF($J$4=DULIEU!J101,DULIEU!P101,"")</f>
        <v/>
      </c>
      <c r="E115" s="704" t="str">
        <f t="shared" si="2"/>
        <v/>
      </c>
      <c r="F115" s="705" t="str">
        <f>IF(C115&lt;&gt;"",IF(AND(LEFT($J$4,1)="N",$J$4=DULIEU!J101),DULIEU!R101,IF(AND(LEFT($J$4,1)="X",$J$4=DULIEU!J101),DULIEU!S101)),"")</f>
        <v/>
      </c>
      <c r="G115" s="705" t="str">
        <f>IF(C115&lt;&gt;"",IF(AND(LEFT($J$4,1)="N",$J$4=DULIEU!J101),DULIEU!R101,IF(AND(LEFT($J$4,1)="X",$J$4=DULIEU!J101),DULIEU!S101)),"")</f>
        <v/>
      </c>
      <c r="H115" s="705" t="str">
        <f>IF(C115="","",IF($J$4=DULIEU!J101,DULIEU!T101))</f>
        <v/>
      </c>
      <c r="I115" s="705" t="str">
        <f>IF(C115="","",IF($J$4=DULIEU!J101,DULIEU!X101))</f>
        <v/>
      </c>
      <c r="J115" s="706" t="str">
        <f t="shared" si="3"/>
        <v/>
      </c>
      <c r="K115" s="1077"/>
      <c r="L115" s="1078"/>
      <c r="M115" s="1078"/>
      <c r="N115" s="1078"/>
      <c r="O115" s="1078"/>
      <c r="P115" s="1078"/>
    </row>
    <row r="116" spans="2:16" hidden="1">
      <c r="B116" s="702" t="str">
        <f>IF(J116="","",MAX($B$20:B115)+1)</f>
        <v/>
      </c>
      <c r="C116" s="703" t="str">
        <f>IF($J$4=DULIEU!J102,DULIEU!Q102,"")</f>
        <v/>
      </c>
      <c r="D116" s="704" t="str">
        <f>IF($J$4=DULIEU!J102,DULIEU!P102,"")</f>
        <v/>
      </c>
      <c r="E116" s="704" t="str">
        <f t="shared" si="2"/>
        <v/>
      </c>
      <c r="F116" s="705" t="str">
        <f>IF(C116&lt;&gt;"",IF(AND(LEFT($J$4,1)="N",$J$4=DULIEU!J102),DULIEU!R102,IF(AND(LEFT($J$4,1)="X",$J$4=DULIEU!J102),DULIEU!S102)),"")</f>
        <v/>
      </c>
      <c r="G116" s="705" t="str">
        <f>IF(C116&lt;&gt;"",IF(AND(LEFT($J$4,1)="N",$J$4=DULIEU!J102),DULIEU!R102,IF(AND(LEFT($J$4,1)="X",$J$4=DULIEU!J102),DULIEU!S102)),"")</f>
        <v/>
      </c>
      <c r="H116" s="705" t="str">
        <f>IF(C116="","",IF($J$4=DULIEU!J102,DULIEU!T102))</f>
        <v/>
      </c>
      <c r="I116" s="705" t="str">
        <f>IF(C116="","",IF($J$4=DULIEU!J102,DULIEU!X102))</f>
        <v/>
      </c>
      <c r="J116" s="706" t="str">
        <f t="shared" si="3"/>
        <v/>
      </c>
      <c r="K116" s="1077"/>
      <c r="L116" s="1078"/>
      <c r="M116" s="1078"/>
      <c r="N116" s="1078"/>
      <c r="O116" s="1078"/>
      <c r="P116" s="1078"/>
    </row>
    <row r="117" spans="2:16" hidden="1">
      <c r="B117" s="702" t="str">
        <f>IF(J117="","",MAX($B$20:B116)+1)</f>
        <v/>
      </c>
      <c r="C117" s="703" t="str">
        <f>IF($J$4=DULIEU!J103,DULIEU!Q103,"")</f>
        <v/>
      </c>
      <c r="D117" s="704" t="str">
        <f>IF($J$4=DULIEU!J103,DULIEU!P103,"")</f>
        <v/>
      </c>
      <c r="E117" s="704" t="str">
        <f t="shared" si="2"/>
        <v/>
      </c>
      <c r="F117" s="705" t="str">
        <f>IF(C117&lt;&gt;"",IF(AND(LEFT($J$4,1)="N",$J$4=DULIEU!J103),DULIEU!R103,IF(AND(LEFT($J$4,1)="X",$J$4=DULIEU!J103),DULIEU!S103)),"")</f>
        <v/>
      </c>
      <c r="G117" s="705" t="str">
        <f>IF(C117&lt;&gt;"",IF(AND(LEFT($J$4,1)="N",$J$4=DULIEU!J103),DULIEU!R103,IF(AND(LEFT($J$4,1)="X",$J$4=DULIEU!J103),DULIEU!S103)),"")</f>
        <v/>
      </c>
      <c r="H117" s="705" t="str">
        <f>IF(C117="","",IF($J$4=DULIEU!J103,DULIEU!T103))</f>
        <v/>
      </c>
      <c r="I117" s="705" t="str">
        <f>IF(C117="","",IF($J$4=DULIEU!J103,DULIEU!X103))</f>
        <v/>
      </c>
      <c r="J117" s="706" t="str">
        <f t="shared" si="3"/>
        <v/>
      </c>
      <c r="K117" s="1077"/>
      <c r="L117" s="1078"/>
      <c r="M117" s="1078"/>
      <c r="N117" s="1078"/>
      <c r="O117" s="1078"/>
      <c r="P117" s="1078"/>
    </row>
    <row r="118" spans="2:16" hidden="1">
      <c r="B118" s="702" t="str">
        <f>IF(J118="","",MAX($B$20:B117)+1)</f>
        <v/>
      </c>
      <c r="C118" s="703" t="str">
        <f>IF($J$4=DULIEU!J104,DULIEU!Q104,"")</f>
        <v/>
      </c>
      <c r="D118" s="704" t="str">
        <f>IF($J$4=DULIEU!J104,DULIEU!P104,"")</f>
        <v/>
      </c>
      <c r="E118" s="704" t="str">
        <f t="shared" si="2"/>
        <v/>
      </c>
      <c r="F118" s="705" t="str">
        <f>IF(C118&lt;&gt;"",IF(AND(LEFT($J$4,1)="N",$J$4=DULIEU!J104),DULIEU!R104,IF(AND(LEFT($J$4,1)="X",$J$4=DULIEU!J104),DULIEU!S104)),"")</f>
        <v/>
      </c>
      <c r="G118" s="705" t="str">
        <f>IF(C118&lt;&gt;"",IF(AND(LEFT($J$4,1)="N",$J$4=DULIEU!J104),DULIEU!R104,IF(AND(LEFT($J$4,1)="X",$J$4=DULIEU!J104),DULIEU!S104)),"")</f>
        <v/>
      </c>
      <c r="H118" s="705" t="str">
        <f>IF(C118="","",IF($J$4=DULIEU!J104,DULIEU!T104))</f>
        <v/>
      </c>
      <c r="I118" s="705" t="str">
        <f>IF(C118="","",IF($J$4=DULIEU!J104,DULIEU!X104))</f>
        <v/>
      </c>
      <c r="J118" s="706" t="str">
        <f t="shared" si="3"/>
        <v/>
      </c>
      <c r="K118" s="1077"/>
      <c r="L118" s="1078"/>
      <c r="M118" s="1078"/>
      <c r="N118" s="1078"/>
      <c r="O118" s="1078"/>
      <c r="P118" s="1078"/>
    </row>
    <row r="119" spans="2:16" hidden="1">
      <c r="B119" s="702" t="str">
        <f>IF(J119="","",MAX($B$20:B118)+1)</f>
        <v/>
      </c>
      <c r="C119" s="703" t="str">
        <f>IF($J$4=DULIEU!J105,DULIEU!Q105,"")</f>
        <v/>
      </c>
      <c r="D119" s="704" t="str">
        <f>IF($J$4=DULIEU!J105,DULIEU!P105,"")</f>
        <v/>
      </c>
      <c r="E119" s="704" t="str">
        <f t="shared" si="2"/>
        <v/>
      </c>
      <c r="F119" s="705" t="str">
        <f>IF(C119&lt;&gt;"",IF(AND(LEFT($J$4,1)="N",$J$4=DULIEU!J105),DULIEU!R105,IF(AND(LEFT($J$4,1)="X",$J$4=DULIEU!J105),DULIEU!S105)),"")</f>
        <v/>
      </c>
      <c r="G119" s="705" t="str">
        <f>IF(C119&lt;&gt;"",IF(AND(LEFT($J$4,1)="N",$J$4=DULIEU!J105),DULIEU!R105,IF(AND(LEFT($J$4,1)="X",$J$4=DULIEU!J105),DULIEU!S105)),"")</f>
        <v/>
      </c>
      <c r="H119" s="705" t="str">
        <f>IF(C119="","",IF($J$4=DULIEU!J105,DULIEU!T105))</f>
        <v/>
      </c>
      <c r="I119" s="705" t="str">
        <f>IF(C119="","",IF($J$4=DULIEU!J105,DULIEU!X105))</f>
        <v/>
      </c>
      <c r="J119" s="706" t="str">
        <f t="shared" si="3"/>
        <v/>
      </c>
      <c r="K119" s="1077"/>
      <c r="L119" s="1078"/>
      <c r="M119" s="1078"/>
      <c r="N119" s="1078"/>
      <c r="O119" s="1078"/>
      <c r="P119" s="1078"/>
    </row>
    <row r="120" spans="2:16" hidden="1">
      <c r="B120" s="702" t="str">
        <f>IF(J120="","",MAX($B$20:B119)+1)</f>
        <v/>
      </c>
      <c r="C120" s="703" t="str">
        <f>IF($J$4=DULIEU!J106,DULIEU!Q106,"")</f>
        <v/>
      </c>
      <c r="D120" s="704" t="str">
        <f>IF($J$4=DULIEU!J106,DULIEU!P106,"")</f>
        <v/>
      </c>
      <c r="E120" s="704" t="str">
        <f t="shared" si="2"/>
        <v/>
      </c>
      <c r="F120" s="705" t="str">
        <f>IF(C120&lt;&gt;"",IF(AND(LEFT($J$4,1)="N",$J$4=DULIEU!J106),DULIEU!R106,IF(AND(LEFT($J$4,1)="X",$J$4=DULIEU!J106),DULIEU!S106)),"")</f>
        <v/>
      </c>
      <c r="G120" s="705" t="str">
        <f>IF(C120&lt;&gt;"",IF(AND(LEFT($J$4,1)="N",$J$4=DULIEU!J106),DULIEU!R106,IF(AND(LEFT($J$4,1)="X",$J$4=DULIEU!J106),DULIEU!S106)),"")</f>
        <v/>
      </c>
      <c r="H120" s="705" t="str">
        <f>IF(C120="","",IF($J$4=DULIEU!J106,DULIEU!T106))</f>
        <v/>
      </c>
      <c r="I120" s="705" t="str">
        <f>IF(C120="","",IF($J$4=DULIEU!J106,DULIEU!X106))</f>
        <v/>
      </c>
      <c r="J120" s="706" t="str">
        <f t="shared" si="3"/>
        <v/>
      </c>
      <c r="K120" s="1077"/>
      <c r="L120" s="1078"/>
      <c r="M120" s="1078"/>
      <c r="N120" s="1078"/>
      <c r="O120" s="1078"/>
      <c r="P120" s="1078"/>
    </row>
    <row r="121" spans="2:16" hidden="1">
      <c r="B121" s="702" t="str">
        <f>IF(J121="","",MAX($B$20:B120)+1)</f>
        <v/>
      </c>
      <c r="C121" s="703" t="str">
        <f>IF($J$4=DULIEU!J107,DULIEU!Q107,"")</f>
        <v/>
      </c>
      <c r="D121" s="704" t="str">
        <f>IF($J$4=DULIEU!J107,DULIEU!P107,"")</f>
        <v/>
      </c>
      <c r="E121" s="704" t="str">
        <f t="shared" si="2"/>
        <v/>
      </c>
      <c r="F121" s="705" t="str">
        <f>IF(C121&lt;&gt;"",IF(AND(LEFT($J$4,1)="N",$J$4=DULIEU!J107),DULIEU!R107,IF(AND(LEFT($J$4,1)="X",$J$4=DULIEU!J107),DULIEU!S107)),"")</f>
        <v/>
      </c>
      <c r="G121" s="705" t="str">
        <f>IF(C121&lt;&gt;"",IF(AND(LEFT($J$4,1)="N",$J$4=DULIEU!J107),DULIEU!R107,IF(AND(LEFT($J$4,1)="X",$J$4=DULIEU!J107),DULIEU!S107)),"")</f>
        <v/>
      </c>
      <c r="H121" s="705" t="str">
        <f>IF(C121="","",IF($J$4=DULIEU!J107,DULIEU!T107))</f>
        <v/>
      </c>
      <c r="I121" s="705" t="str">
        <f>IF(C121="","",IF($J$4=DULIEU!J107,DULIEU!X107))</f>
        <v/>
      </c>
      <c r="J121" s="706" t="str">
        <f t="shared" si="3"/>
        <v/>
      </c>
      <c r="K121" s="1077"/>
      <c r="L121" s="1078"/>
      <c r="M121" s="1078"/>
      <c r="N121" s="1078"/>
      <c r="O121" s="1078"/>
      <c r="P121" s="1078"/>
    </row>
    <row r="122" spans="2:16" hidden="1">
      <c r="B122" s="702" t="str">
        <f>IF(J122="","",MAX($B$20:B121)+1)</f>
        <v/>
      </c>
      <c r="C122" s="703" t="str">
        <f>IF($J$4=DULIEU!J108,DULIEU!Q108,"")</f>
        <v/>
      </c>
      <c r="D122" s="704" t="str">
        <f>IF($J$4=DULIEU!J108,DULIEU!P108,"")</f>
        <v/>
      </c>
      <c r="E122" s="704" t="str">
        <f t="shared" si="2"/>
        <v/>
      </c>
      <c r="F122" s="705" t="str">
        <f>IF(C122&lt;&gt;"",IF(AND(LEFT($J$4,1)="N",$J$4=DULIEU!J108),DULIEU!R108,IF(AND(LEFT($J$4,1)="X",$J$4=DULIEU!J108),DULIEU!S108)),"")</f>
        <v/>
      </c>
      <c r="G122" s="705" t="str">
        <f>IF(C122&lt;&gt;"",IF(AND(LEFT($J$4,1)="N",$J$4=DULIEU!J108),DULIEU!R108,IF(AND(LEFT($J$4,1)="X",$J$4=DULIEU!J108),DULIEU!S108)),"")</f>
        <v/>
      </c>
      <c r="H122" s="705" t="str">
        <f>IF(C122="","",IF($J$4=DULIEU!J108,DULIEU!T108))</f>
        <v/>
      </c>
      <c r="I122" s="705" t="str">
        <f>IF(C122="","",IF($J$4=DULIEU!J108,DULIEU!X108))</f>
        <v/>
      </c>
      <c r="J122" s="706" t="str">
        <f t="shared" si="3"/>
        <v/>
      </c>
      <c r="K122" s="1077"/>
      <c r="L122" s="1078"/>
      <c r="M122" s="1078"/>
      <c r="N122" s="1078"/>
      <c r="O122" s="1078"/>
      <c r="P122" s="1078"/>
    </row>
    <row r="123" spans="2:16">
      <c r="B123" s="702">
        <f>IF(J123="","",MAX($B$20:B122)+1)</f>
        <v>1</v>
      </c>
      <c r="C123" s="703" t="str">
        <f>IF($J$4=DULIEU!J109,DULIEU!Q109,"")</f>
        <v>Phế liệu</v>
      </c>
      <c r="D123" s="704" t="str">
        <f>IF($J$4=DULIEU!J109,DULIEU!P109,"")</f>
        <v>PL</v>
      </c>
      <c r="E123" s="704" t="str">
        <f t="shared" si="2"/>
        <v>Kg</v>
      </c>
      <c r="F123" s="705">
        <f>IF(C123&lt;&gt;"",IF(AND(LEFT($J$4,1)="N",$J$4=DULIEU!J109),DULIEU!R109,IF(AND(LEFT($J$4,1)="X",$J$4=DULIEU!J109),DULIEU!S109)),"")</f>
        <v>22</v>
      </c>
      <c r="G123" s="705">
        <f>IF(C123&lt;&gt;"",IF(AND(LEFT($J$4,1)="N",$J$4=DULIEU!J109),DULIEU!R109,IF(AND(LEFT($J$4,1)="X",$J$4=DULIEU!J109),DULIEU!S109)),"")</f>
        <v>22</v>
      </c>
      <c r="H123" s="705">
        <f>IF(C123="","",IF($J$4=DULIEU!J109,DULIEU!T109))</f>
        <v>5000</v>
      </c>
      <c r="I123" s="705">
        <f>IF(C123="","",IF($J$4=DULIEU!J109,DULIEU!X109))</f>
        <v>535200</v>
      </c>
      <c r="J123" s="706" t="str">
        <f t="shared" si="3"/>
        <v>x</v>
      </c>
      <c r="K123" s="1077"/>
      <c r="L123" s="1078"/>
      <c r="M123" s="1078"/>
      <c r="N123" s="1078"/>
      <c r="O123" s="1078"/>
      <c r="P123" s="1078"/>
    </row>
    <row r="124" spans="2:16" hidden="1">
      <c r="B124" s="702" t="str">
        <f>IF(J124="","",MAX($B$20:B123)+1)</f>
        <v/>
      </c>
      <c r="C124" s="703" t="str">
        <f>IF($J$4=DULIEU!J110,DULIEU!Q110,"")</f>
        <v/>
      </c>
      <c r="D124" s="704" t="str">
        <f>IF($J$4=DULIEU!J110,DULIEU!P110,"")</f>
        <v/>
      </c>
      <c r="E124" s="704" t="str">
        <f t="shared" si="2"/>
        <v/>
      </c>
      <c r="F124" s="705" t="str">
        <f>IF(C124&lt;&gt;"",IF(AND(LEFT($J$4,1)="N",$J$4=DULIEU!J110),DULIEU!R110,IF(AND(LEFT($J$4,1)="X",$J$4=DULIEU!J110),DULIEU!S110)),"")</f>
        <v/>
      </c>
      <c r="G124" s="705" t="str">
        <f>IF(C124&lt;&gt;"",IF(AND(LEFT($J$4,1)="N",$J$4=DULIEU!J110),DULIEU!R110,IF(AND(LEFT($J$4,1)="X",$J$4=DULIEU!J110),DULIEU!S110)),"")</f>
        <v/>
      </c>
      <c r="H124" s="705" t="str">
        <f>IF(C124="","",IF($J$4=DULIEU!J110,DULIEU!T110))</f>
        <v/>
      </c>
      <c r="I124" s="705" t="str">
        <f>IF(C124="","",IF($J$4=DULIEU!J110,DULIEU!X110))</f>
        <v/>
      </c>
      <c r="J124" s="706" t="str">
        <f t="shared" si="3"/>
        <v/>
      </c>
      <c r="K124" s="1077"/>
      <c r="L124" s="1078"/>
      <c r="M124" s="1078"/>
      <c r="N124" s="1078"/>
      <c r="O124" s="1078"/>
      <c r="P124" s="1078"/>
    </row>
    <row r="125" spans="2:16" hidden="1">
      <c r="B125" s="702" t="str">
        <f>IF(J125="","",MAX($B$20:B124)+1)</f>
        <v/>
      </c>
      <c r="C125" s="703" t="str">
        <f>IF($J$4=DULIEU!J111,DULIEU!Q111,"")</f>
        <v/>
      </c>
      <c r="D125" s="704" t="str">
        <f>IF($J$4=DULIEU!J111,DULIEU!P111,"")</f>
        <v/>
      </c>
      <c r="E125" s="704" t="str">
        <f t="shared" si="2"/>
        <v/>
      </c>
      <c r="F125" s="705" t="str">
        <f>IF(C125&lt;&gt;"",IF(AND(LEFT($J$4,1)="N",$J$4=DULIEU!J111),DULIEU!R111,IF(AND(LEFT($J$4,1)="X",$J$4=DULIEU!J111),DULIEU!S111)),"")</f>
        <v/>
      </c>
      <c r="G125" s="705" t="str">
        <f>IF(C125&lt;&gt;"",IF(AND(LEFT($J$4,1)="N",$J$4=DULIEU!J111),DULIEU!R111,IF(AND(LEFT($J$4,1)="X",$J$4=DULIEU!J111),DULIEU!S111)),"")</f>
        <v/>
      </c>
      <c r="H125" s="705" t="str">
        <f>IF(C125="","",IF($J$4=DULIEU!J111,DULIEU!T111))</f>
        <v/>
      </c>
      <c r="I125" s="705" t="str">
        <f>IF(C125="","",IF($J$4=DULIEU!J111,DULIEU!X111))</f>
        <v/>
      </c>
      <c r="J125" s="706" t="str">
        <f t="shared" si="3"/>
        <v/>
      </c>
      <c r="K125" s="1077"/>
      <c r="L125" s="1078"/>
      <c r="M125" s="1078"/>
      <c r="N125" s="1078"/>
      <c r="O125" s="1078"/>
      <c r="P125" s="1078"/>
    </row>
    <row r="126" spans="2:16" hidden="1">
      <c r="B126" s="702" t="str">
        <f>IF(J126="","",MAX($B$20:B125)+1)</f>
        <v/>
      </c>
      <c r="C126" s="703" t="str">
        <f>IF($J$4=DULIEU!J112,DULIEU!Q112,"")</f>
        <v/>
      </c>
      <c r="D126" s="704" t="str">
        <f>IF($J$4=DULIEU!J112,DULIEU!P112,"")</f>
        <v/>
      </c>
      <c r="E126" s="704" t="str">
        <f t="shared" si="2"/>
        <v/>
      </c>
      <c r="F126" s="705" t="str">
        <f>IF(C126&lt;&gt;"",IF(AND(LEFT($J$4,1)="N",$J$4=DULIEU!J112),DULIEU!R112,IF(AND(LEFT($J$4,1)="X",$J$4=DULIEU!J112),DULIEU!S112)),"")</f>
        <v/>
      </c>
      <c r="G126" s="705" t="str">
        <f>IF(C126&lt;&gt;"",IF(AND(LEFT($J$4,1)="N",$J$4=DULIEU!J112),DULIEU!R112,IF(AND(LEFT($J$4,1)="X",$J$4=DULIEU!J112),DULIEU!S112)),"")</f>
        <v/>
      </c>
      <c r="H126" s="705" t="str">
        <f>IF(C126="","",IF($J$4=DULIEU!J112,DULIEU!T112))</f>
        <v/>
      </c>
      <c r="I126" s="705" t="str">
        <f>IF(C126="","",IF($J$4=DULIEU!J112,DULIEU!X112))</f>
        <v/>
      </c>
      <c r="J126" s="706" t="str">
        <f t="shared" si="3"/>
        <v/>
      </c>
      <c r="K126" s="1077"/>
      <c r="L126" s="1078"/>
      <c r="M126" s="1078"/>
      <c r="N126" s="1078"/>
      <c r="O126" s="1078"/>
      <c r="P126" s="1078"/>
    </row>
    <row r="127" spans="2:16" hidden="1">
      <c r="B127" s="702" t="str">
        <f>IF(J127="","",MAX($B$20:B126)+1)</f>
        <v/>
      </c>
      <c r="C127" s="703" t="str">
        <f>IF($J$4=DULIEU!J113,DULIEU!Q113,"")</f>
        <v/>
      </c>
      <c r="D127" s="704" t="str">
        <f>IF($J$4=DULIEU!J113,DULIEU!P113,"")</f>
        <v/>
      </c>
      <c r="E127" s="704" t="str">
        <f t="shared" si="2"/>
        <v/>
      </c>
      <c r="F127" s="705" t="str">
        <f>IF(C127&lt;&gt;"",IF(AND(LEFT($J$4,1)="N",$J$4=DULIEU!J113),DULIEU!R113,IF(AND(LEFT($J$4,1)="X",$J$4=DULIEU!J113),DULIEU!S113)),"")</f>
        <v/>
      </c>
      <c r="G127" s="705" t="str">
        <f>IF(C127&lt;&gt;"",IF(AND(LEFT($J$4,1)="N",$J$4=DULIEU!J113),DULIEU!R113,IF(AND(LEFT($J$4,1)="X",$J$4=DULIEU!J113),DULIEU!S113)),"")</f>
        <v/>
      </c>
      <c r="H127" s="705" t="str">
        <f>IF(C127="","",IF($J$4=DULIEU!J113,DULIEU!T113))</f>
        <v/>
      </c>
      <c r="I127" s="705" t="str">
        <f>IF(C127="","",IF($J$4=DULIEU!J113,DULIEU!X113))</f>
        <v/>
      </c>
      <c r="J127" s="706" t="str">
        <f t="shared" si="3"/>
        <v/>
      </c>
      <c r="K127" s="1077"/>
      <c r="L127" s="1078"/>
      <c r="M127" s="1078"/>
      <c r="N127" s="1078"/>
      <c r="O127" s="1078"/>
      <c r="P127" s="1078"/>
    </row>
    <row r="128" spans="2:16" hidden="1">
      <c r="B128" s="702" t="str">
        <f>IF(J128="","",MAX($B$20:B127)+1)</f>
        <v/>
      </c>
      <c r="C128" s="703" t="str">
        <f>IF($J$4=DULIEU!J114,DULIEU!Q114,"")</f>
        <v/>
      </c>
      <c r="D128" s="704" t="str">
        <f>IF($J$4=DULIEU!J114,DULIEU!P114,"")</f>
        <v/>
      </c>
      <c r="E128" s="704" t="str">
        <f t="shared" si="2"/>
        <v/>
      </c>
      <c r="F128" s="705" t="str">
        <f>IF(C128&lt;&gt;"",IF(AND(LEFT($J$4,1)="N",$J$4=DULIEU!J114),DULIEU!R114,IF(AND(LEFT($J$4,1)="X",$J$4=DULIEU!J114),DULIEU!S114)),"")</f>
        <v/>
      </c>
      <c r="G128" s="705" t="str">
        <f>IF(C128&lt;&gt;"",IF(AND(LEFT($J$4,1)="N",$J$4=DULIEU!J114),DULIEU!R114,IF(AND(LEFT($J$4,1)="X",$J$4=DULIEU!J114),DULIEU!S114)),"")</f>
        <v/>
      </c>
      <c r="H128" s="705" t="str">
        <f>IF(C128="","",IF($J$4=DULIEU!J114,DULIEU!T114))</f>
        <v/>
      </c>
      <c r="I128" s="705" t="str">
        <f>IF(C128="","",IF($J$4=DULIEU!J114,DULIEU!X114))</f>
        <v/>
      </c>
      <c r="J128" s="706" t="str">
        <f t="shared" si="3"/>
        <v/>
      </c>
      <c r="K128" s="1077"/>
      <c r="L128" s="1078"/>
      <c r="M128" s="1078"/>
      <c r="N128" s="1078"/>
      <c r="O128" s="1078"/>
      <c r="P128" s="1078"/>
    </row>
    <row r="129" spans="2:16" hidden="1">
      <c r="B129" s="702" t="str">
        <f>IF(J129="","",MAX($B$20:B128)+1)</f>
        <v/>
      </c>
      <c r="C129" s="703" t="str">
        <f>IF($J$4=DULIEU!J115,DULIEU!Q115,"")</f>
        <v/>
      </c>
      <c r="D129" s="704" t="str">
        <f>IF($J$4=DULIEU!J115,DULIEU!P115,"")</f>
        <v/>
      </c>
      <c r="E129" s="704" t="str">
        <f t="shared" si="2"/>
        <v/>
      </c>
      <c r="F129" s="705" t="str">
        <f>IF(C129&lt;&gt;"",IF(AND(LEFT($J$4,1)="N",$J$4=DULIEU!J115),DULIEU!R115,IF(AND(LEFT($J$4,1)="X",$J$4=DULIEU!J115),DULIEU!S115)),"")</f>
        <v/>
      </c>
      <c r="G129" s="705" t="str">
        <f>IF(C129&lt;&gt;"",IF(AND(LEFT($J$4,1)="N",$J$4=DULIEU!J115),DULIEU!R115,IF(AND(LEFT($J$4,1)="X",$J$4=DULIEU!J115),DULIEU!S115)),"")</f>
        <v/>
      </c>
      <c r="H129" s="705" t="str">
        <f>IF(C129="","",IF($J$4=DULIEU!J115,DULIEU!T115))</f>
        <v/>
      </c>
      <c r="I129" s="705" t="str">
        <f>IF(C129="","",IF($J$4=DULIEU!J115,DULIEU!X115))</f>
        <v/>
      </c>
      <c r="J129" s="706" t="str">
        <f t="shared" si="3"/>
        <v/>
      </c>
      <c r="K129" s="1077"/>
      <c r="L129" s="1078"/>
      <c r="M129" s="1078"/>
      <c r="N129" s="1078"/>
      <c r="O129" s="1078"/>
      <c r="P129" s="1078"/>
    </row>
    <row r="130" spans="2:16" hidden="1">
      <c r="B130" s="702" t="str">
        <f>IF(J130="","",MAX($B$20:B129)+1)</f>
        <v/>
      </c>
      <c r="C130" s="703" t="str">
        <f>IF($J$4=DULIEU!J116,DULIEU!Q116,"")</f>
        <v/>
      </c>
      <c r="D130" s="704" t="str">
        <f>IF($J$4=DULIEU!J116,DULIEU!P116,"")</f>
        <v/>
      </c>
      <c r="E130" s="704" t="str">
        <f t="shared" si="2"/>
        <v/>
      </c>
      <c r="F130" s="705" t="str">
        <f>IF(C130&lt;&gt;"",IF(AND(LEFT($J$4,1)="N",$J$4=DULIEU!J116),DULIEU!R116,IF(AND(LEFT($J$4,1)="X",$J$4=DULIEU!J116),DULIEU!S116)),"")</f>
        <v/>
      </c>
      <c r="G130" s="705" t="str">
        <f>IF(C130&lt;&gt;"",IF(AND(LEFT($J$4,1)="N",$J$4=DULIEU!J116),DULIEU!R116,IF(AND(LEFT($J$4,1)="X",$J$4=DULIEU!J116),DULIEU!S116)),"")</f>
        <v/>
      </c>
      <c r="H130" s="705" t="str">
        <f>IF(C130="","",IF($J$4=DULIEU!J116,DULIEU!T116))</f>
        <v/>
      </c>
      <c r="I130" s="705" t="str">
        <f>IF(C130="","",IF($J$4=DULIEU!J116,DULIEU!X116))</f>
        <v/>
      </c>
      <c r="J130" s="706" t="str">
        <f t="shared" si="3"/>
        <v/>
      </c>
      <c r="K130" s="1077"/>
      <c r="L130" s="1078"/>
      <c r="M130" s="1078"/>
      <c r="N130" s="1078"/>
      <c r="O130" s="1078"/>
      <c r="P130" s="1078"/>
    </row>
    <row r="131" spans="2:16" hidden="1">
      <c r="B131" s="702" t="str">
        <f>IF(J131="","",MAX($B$20:B130)+1)</f>
        <v/>
      </c>
      <c r="C131" s="703" t="str">
        <f>IF($J$4=DULIEU!J117,DULIEU!Q117,"")</f>
        <v/>
      </c>
      <c r="D131" s="704" t="str">
        <f>IF($J$4=DULIEU!J117,DULIEU!P117,"")</f>
        <v/>
      </c>
      <c r="E131" s="704" t="str">
        <f t="shared" si="2"/>
        <v/>
      </c>
      <c r="F131" s="705" t="str">
        <f>IF(C131&lt;&gt;"",IF(AND(LEFT($J$4,1)="N",$J$4=DULIEU!J117),DULIEU!R117,IF(AND(LEFT($J$4,1)="X",$J$4=DULIEU!J117),DULIEU!S117)),"")</f>
        <v/>
      </c>
      <c r="G131" s="705" t="str">
        <f>IF(C131&lt;&gt;"",IF(AND(LEFT($J$4,1)="N",$J$4=DULIEU!J117),DULIEU!R117,IF(AND(LEFT($J$4,1)="X",$J$4=DULIEU!J117),DULIEU!S117)),"")</f>
        <v/>
      </c>
      <c r="H131" s="705" t="str">
        <f>IF(C131="","",IF($J$4=DULIEU!J117,DULIEU!T117))</f>
        <v/>
      </c>
      <c r="I131" s="705" t="str">
        <f>IF(C131="","",IF($J$4=DULIEU!J117,DULIEU!X117))</f>
        <v/>
      </c>
      <c r="J131" s="706" t="str">
        <f t="shared" si="3"/>
        <v/>
      </c>
      <c r="K131" s="1077"/>
      <c r="L131" s="1078"/>
      <c r="M131" s="1078"/>
      <c r="N131" s="1078"/>
      <c r="O131" s="1078"/>
      <c r="P131" s="1078"/>
    </row>
    <row r="132" spans="2:16" hidden="1">
      <c r="B132" s="702" t="str">
        <f>IF(J132="","",MAX($B$20:B131)+1)</f>
        <v/>
      </c>
      <c r="C132" s="703" t="str">
        <f>IF($J$4=DULIEU!J118,DULIEU!Q118,"")</f>
        <v/>
      </c>
      <c r="D132" s="704" t="str">
        <f>IF($J$4=DULIEU!J118,DULIEU!P118,"")</f>
        <v/>
      </c>
      <c r="E132" s="704" t="str">
        <f t="shared" si="2"/>
        <v/>
      </c>
      <c r="F132" s="705" t="str">
        <f>IF(C132&lt;&gt;"",IF(AND(LEFT($J$4,1)="N",$J$4=DULIEU!J118),DULIEU!R118,IF(AND(LEFT($J$4,1)="X",$J$4=DULIEU!J118),DULIEU!S118)),"")</f>
        <v/>
      </c>
      <c r="G132" s="705" t="str">
        <f>IF(C132&lt;&gt;"",IF(AND(LEFT($J$4,1)="N",$J$4=DULIEU!J118),DULIEU!R118,IF(AND(LEFT($J$4,1)="X",$J$4=DULIEU!J118),DULIEU!S118)),"")</f>
        <v/>
      </c>
      <c r="H132" s="705" t="str">
        <f>IF(C132="","",IF($J$4=DULIEU!J118,DULIEU!T118))</f>
        <v/>
      </c>
      <c r="I132" s="705" t="str">
        <f>IF(C132="","",IF($J$4=DULIEU!J118,DULIEU!X118))</f>
        <v/>
      </c>
      <c r="J132" s="706" t="str">
        <f t="shared" si="3"/>
        <v/>
      </c>
      <c r="K132" s="1077"/>
      <c r="L132" s="1078"/>
      <c r="M132" s="1078"/>
      <c r="N132" s="1078"/>
      <c r="O132" s="1078"/>
      <c r="P132" s="1078"/>
    </row>
    <row r="133" spans="2:16" hidden="1">
      <c r="B133" s="702" t="str">
        <f>IF(J133="","",MAX($B$20:B132)+1)</f>
        <v/>
      </c>
      <c r="C133" s="703" t="str">
        <f>IF($J$4=DULIEU!J119,DULIEU!Q119,"")</f>
        <v/>
      </c>
      <c r="D133" s="704" t="str">
        <f>IF($J$4=DULIEU!J119,DULIEU!P119,"")</f>
        <v/>
      </c>
      <c r="E133" s="704" t="str">
        <f t="shared" si="2"/>
        <v/>
      </c>
      <c r="F133" s="705" t="str">
        <f>IF(C133&lt;&gt;"",IF(AND(LEFT($J$4,1)="N",$J$4=DULIEU!J119),DULIEU!R119,IF(AND(LEFT($J$4,1)="X",$J$4=DULIEU!J119),DULIEU!S119)),"")</f>
        <v/>
      </c>
      <c r="G133" s="705" t="str">
        <f>IF(C133&lt;&gt;"",IF(AND(LEFT($J$4,1)="N",$J$4=DULIEU!J119),DULIEU!R119,IF(AND(LEFT($J$4,1)="X",$J$4=DULIEU!J119),DULIEU!S119)),"")</f>
        <v/>
      </c>
      <c r="H133" s="705" t="str">
        <f>IF(C133="","",IF($J$4=DULIEU!J119,DULIEU!T119))</f>
        <v/>
      </c>
      <c r="I133" s="705" t="str">
        <f>IF(C133="","",IF($J$4=DULIEU!J119,DULIEU!X119))</f>
        <v/>
      </c>
      <c r="J133" s="706" t="str">
        <f t="shared" si="3"/>
        <v/>
      </c>
      <c r="K133" s="1077"/>
      <c r="L133" s="1078"/>
      <c r="M133" s="1078"/>
      <c r="N133" s="1078"/>
      <c r="O133" s="1078"/>
      <c r="P133" s="1078"/>
    </row>
    <row r="134" spans="2:16" hidden="1">
      <c r="B134" s="702" t="str">
        <f>IF(J134="","",MAX($B$20:B133)+1)</f>
        <v/>
      </c>
      <c r="C134" s="703" t="str">
        <f>IF($J$4=DULIEU!J120,DULIEU!Q120,"")</f>
        <v/>
      </c>
      <c r="D134" s="704" t="str">
        <f>IF($J$4=DULIEU!J120,DULIEU!P120,"")</f>
        <v/>
      </c>
      <c r="E134" s="704" t="str">
        <f t="shared" si="2"/>
        <v/>
      </c>
      <c r="F134" s="705" t="str">
        <f>IF(C134&lt;&gt;"",IF(AND(LEFT($J$4,1)="N",$J$4=DULIEU!J120),DULIEU!R120,IF(AND(LEFT($J$4,1)="X",$J$4=DULIEU!J120),DULIEU!S120)),"")</f>
        <v/>
      </c>
      <c r="G134" s="705" t="str">
        <f>IF(C134&lt;&gt;"",IF(AND(LEFT($J$4,1)="N",$J$4=DULIEU!J120),DULIEU!R120,IF(AND(LEFT($J$4,1)="X",$J$4=DULIEU!J120),DULIEU!S120)),"")</f>
        <v/>
      </c>
      <c r="H134" s="705" t="str">
        <f>IF(C134="","",IF($J$4=DULIEU!J120,DULIEU!T120))</f>
        <v/>
      </c>
      <c r="I134" s="705" t="str">
        <f>IF(C134="","",IF($J$4=DULIEU!J120,DULIEU!X120))</f>
        <v/>
      </c>
      <c r="J134" s="706" t="str">
        <f t="shared" si="3"/>
        <v/>
      </c>
      <c r="K134" s="1077"/>
      <c r="L134" s="1078"/>
      <c r="M134" s="1078"/>
      <c r="N134" s="1078"/>
      <c r="O134" s="1078"/>
      <c r="P134" s="1078"/>
    </row>
    <row r="135" spans="2:16" hidden="1">
      <c r="B135" s="702" t="str">
        <f>IF(J135="","",MAX($B$20:B134)+1)</f>
        <v/>
      </c>
      <c r="C135" s="703" t="str">
        <f>IF($J$4=DULIEU!J121,DULIEU!Q121,"")</f>
        <v/>
      </c>
      <c r="D135" s="704" t="str">
        <f>IF($J$4=DULIEU!J121,DULIEU!P121,"")</f>
        <v/>
      </c>
      <c r="E135" s="704" t="str">
        <f t="shared" si="2"/>
        <v/>
      </c>
      <c r="F135" s="705" t="str">
        <f>IF(C135&lt;&gt;"",IF(AND(LEFT($J$4,1)="N",$J$4=DULIEU!J121),DULIEU!R121,IF(AND(LEFT($J$4,1)="X",$J$4=DULIEU!J121),DULIEU!S121)),"")</f>
        <v/>
      </c>
      <c r="G135" s="705" t="str">
        <f>IF(C135&lt;&gt;"",IF(AND(LEFT($J$4,1)="N",$J$4=DULIEU!J121),DULIEU!R121,IF(AND(LEFT($J$4,1)="X",$J$4=DULIEU!J121),DULIEU!S121)),"")</f>
        <v/>
      </c>
      <c r="H135" s="705" t="str">
        <f>IF(C135="","",IF($J$4=DULIEU!J121,DULIEU!T121))</f>
        <v/>
      </c>
      <c r="I135" s="705" t="str">
        <f>IF(C135="","",IF($J$4=DULIEU!J121,DULIEU!X122))</f>
        <v/>
      </c>
      <c r="J135" s="706" t="str">
        <f t="shared" si="3"/>
        <v/>
      </c>
      <c r="K135" s="1077"/>
      <c r="L135" s="1078"/>
      <c r="M135" s="1078"/>
      <c r="N135" s="1078"/>
      <c r="O135" s="1078"/>
      <c r="P135" s="1078"/>
    </row>
    <row r="136" spans="2:16" hidden="1">
      <c r="B136" s="702" t="str">
        <f>IF(J136="","",MAX($B$20:B135)+1)</f>
        <v/>
      </c>
      <c r="C136" s="703" t="str">
        <f>IF($J$4=DULIEU!J122,DULIEU!Q122,"")</f>
        <v/>
      </c>
      <c r="D136" s="704" t="str">
        <f>IF($J$4=DULIEU!J122,DULIEU!P122,"")</f>
        <v/>
      </c>
      <c r="E136" s="704" t="str">
        <f t="shared" si="2"/>
        <v/>
      </c>
      <c r="F136" s="705" t="str">
        <f>IF(C136&lt;&gt;"",IF(AND(LEFT($J$4,1)="N",$J$4=DULIEU!J122),DULIEU!R122,IF(AND(LEFT($J$4,1)="X",$J$4=DULIEU!J122),DULIEU!S122)),"")</f>
        <v/>
      </c>
      <c r="G136" s="705" t="str">
        <f>IF(C136&lt;&gt;"",IF(AND(LEFT($J$4,1)="N",$J$4=DULIEU!J122),DULIEU!R122,IF(AND(LEFT($J$4,1)="X",$J$4=DULIEU!J122),DULIEU!S122)),"")</f>
        <v/>
      </c>
      <c r="H136" s="705" t="str">
        <f>IF(C136="","",IF($J$4=DULIEU!J122,DULIEU!T122))</f>
        <v/>
      </c>
      <c r="I136" s="705" t="str">
        <f>IF(C136="","",IF($J$4=DULIEU!J122,DULIEU!#REF!))</f>
        <v/>
      </c>
      <c r="J136" s="706" t="str">
        <f t="shared" si="3"/>
        <v/>
      </c>
      <c r="K136" s="1077"/>
      <c r="L136" s="1078"/>
      <c r="M136" s="1078"/>
      <c r="N136" s="1078"/>
      <c r="O136" s="1078"/>
      <c r="P136" s="1078"/>
    </row>
    <row r="137" spans="2:16" hidden="1">
      <c r="B137" s="702" t="str">
        <f>IF(J137="","",MAX($B$20:B136)+1)</f>
        <v/>
      </c>
      <c r="C137" s="703" t="str">
        <f>IF($J$4=DULIEU!J123,DULIEU!Q123,"")</f>
        <v/>
      </c>
      <c r="D137" s="704" t="str">
        <f>IF($J$4=DULIEU!J123,DULIEU!P123,"")</f>
        <v/>
      </c>
      <c r="E137" s="704" t="str">
        <f t="shared" si="2"/>
        <v/>
      </c>
      <c r="F137" s="705" t="str">
        <f>IF(C137&lt;&gt;"",IF(AND(LEFT($J$4,1)="N",$J$4=DULIEU!J123),DULIEU!R123,IF(AND(LEFT($J$4,1)="X",$J$4=DULIEU!J123),DULIEU!S123)),"")</f>
        <v/>
      </c>
      <c r="G137" s="705" t="str">
        <f>IF(C137&lt;&gt;"",IF(AND(LEFT($J$4,1)="N",$J$4=DULIEU!J123),DULIEU!R123,IF(AND(LEFT($J$4,1)="X",$J$4=DULIEU!J123),DULIEU!S123)),"")</f>
        <v/>
      </c>
      <c r="H137" s="705" t="str">
        <f>IF(C137="","",IF($J$4=DULIEU!J123,DULIEU!T123))</f>
        <v/>
      </c>
      <c r="I137" s="705" t="str">
        <f>IF(C137="","",IF($J$4=DULIEU!J123,DULIEU!X123))</f>
        <v/>
      </c>
      <c r="J137" s="706" t="str">
        <f t="shared" si="3"/>
        <v/>
      </c>
      <c r="K137" s="1077"/>
      <c r="L137" s="1078"/>
      <c r="M137" s="1078"/>
      <c r="N137" s="1078"/>
      <c r="O137" s="1078"/>
      <c r="P137" s="1078"/>
    </row>
    <row r="138" spans="2:16" hidden="1">
      <c r="B138" s="702" t="str">
        <f>IF(J138="","",MAX($B$20:B137)+1)</f>
        <v/>
      </c>
      <c r="C138" s="703" t="str">
        <f>IF($J$4=DULIEU!J124,DULIEU!Q124,"")</f>
        <v/>
      </c>
      <c r="D138" s="704" t="str">
        <f>IF($J$4=DULIEU!J124,DULIEU!P124,"")</f>
        <v/>
      </c>
      <c r="E138" s="704" t="str">
        <f t="shared" si="2"/>
        <v/>
      </c>
      <c r="F138" s="705" t="str">
        <f>IF(C138&lt;&gt;"",IF(AND(LEFT($J$4,1)="N",$J$4=DULIEU!J124),DULIEU!R124,IF(AND(LEFT($J$4,1)="X",$J$4=DULIEU!J124),DULIEU!S124)),"")</f>
        <v/>
      </c>
      <c r="G138" s="705" t="str">
        <f>IF(C138&lt;&gt;"",IF(AND(LEFT($J$4,1)="N",$J$4=DULIEU!J124),DULIEU!R124,IF(AND(LEFT($J$4,1)="X",$J$4=DULIEU!J124),DULIEU!S124)),"")</f>
        <v/>
      </c>
      <c r="H138" s="705" t="str">
        <f>IF(C138="","",IF($J$4=DULIEU!J124,DULIEU!T124))</f>
        <v/>
      </c>
      <c r="I138" s="705" t="str">
        <f>IF(C138="","",IF($J$4=DULIEU!J124,DULIEU!X124))</f>
        <v/>
      </c>
      <c r="J138" s="706" t="str">
        <f t="shared" si="3"/>
        <v/>
      </c>
      <c r="K138" s="1077"/>
      <c r="L138" s="1078"/>
      <c r="M138" s="1078"/>
      <c r="N138" s="1078"/>
      <c r="O138" s="1078"/>
      <c r="P138" s="1078"/>
    </row>
    <row r="139" spans="2:16" hidden="1">
      <c r="B139" s="702" t="str">
        <f>IF(J139="","",MAX($B$20:B138)+1)</f>
        <v/>
      </c>
      <c r="C139" s="703" t="str">
        <f>IF($J$4=DULIEU!J125,DULIEU!Q125,"")</f>
        <v/>
      </c>
      <c r="D139" s="704" t="str">
        <f>IF($J$4=DULIEU!J125,DULIEU!P125,"")</f>
        <v/>
      </c>
      <c r="E139" s="704" t="str">
        <f t="shared" si="2"/>
        <v/>
      </c>
      <c r="F139" s="705" t="str">
        <f>IF(C139&lt;&gt;"",IF(AND(LEFT($J$4,1)="N",$J$4=DULIEU!J125),DULIEU!R125,IF(AND(LEFT($J$4,1)="X",$J$4=DULIEU!J125),DULIEU!S125)),"")</f>
        <v/>
      </c>
      <c r="G139" s="705" t="str">
        <f>IF(C139&lt;&gt;"",IF(AND(LEFT($J$4,1)="N",$J$4=DULIEU!J125),DULIEU!R125,IF(AND(LEFT($J$4,1)="X",$J$4=DULIEU!J125),DULIEU!S125)),"")</f>
        <v/>
      </c>
      <c r="H139" s="705" t="str">
        <f>IF(C139="","",IF($J$4=DULIEU!J125,DULIEU!T125))</f>
        <v/>
      </c>
      <c r="I139" s="705" t="str">
        <f>IF(C139="","",IF($J$4=DULIEU!J125,DULIEU!X125))</f>
        <v/>
      </c>
      <c r="J139" s="706" t="str">
        <f t="shared" si="3"/>
        <v/>
      </c>
      <c r="K139" s="1077"/>
      <c r="L139" s="1078"/>
      <c r="M139" s="1078"/>
      <c r="N139" s="1078"/>
      <c r="O139" s="1078"/>
      <c r="P139" s="1078"/>
    </row>
    <row r="140" spans="2:16" hidden="1">
      <c r="B140" s="702" t="str">
        <f>IF(J140="","",MAX($B$20:B139)+1)</f>
        <v/>
      </c>
      <c r="C140" s="703" t="str">
        <f>IF($J$4=DULIEU!J126,DULIEU!Q126,"")</f>
        <v/>
      </c>
      <c r="D140" s="704" t="str">
        <f>IF($J$4=DULIEU!J126,DULIEU!P126,"")</f>
        <v/>
      </c>
      <c r="E140" s="704" t="str">
        <f t="shared" si="2"/>
        <v/>
      </c>
      <c r="F140" s="705" t="str">
        <f>IF(C140&lt;&gt;"",IF(AND(LEFT($J$4,1)="N",$J$4=DULIEU!J126),DULIEU!R126,IF(AND(LEFT($J$4,1)="X",$J$4=DULIEU!J126),DULIEU!S126)),"")</f>
        <v/>
      </c>
      <c r="G140" s="705" t="str">
        <f>IF(C140&lt;&gt;"",IF(AND(LEFT($J$4,1)="N",$J$4=DULIEU!J126),DULIEU!R126,IF(AND(LEFT($J$4,1)="X",$J$4=DULIEU!J126),DULIEU!S126)),"")</f>
        <v/>
      </c>
      <c r="H140" s="705" t="str">
        <f>IF(C140="","",IF($J$4=DULIEU!J126,DULIEU!T126))</f>
        <v/>
      </c>
      <c r="I140" s="705" t="str">
        <f>IF(C140="","",IF($J$4=DULIEU!J126,DULIEU!X126))</f>
        <v/>
      </c>
      <c r="J140" s="706" t="str">
        <f t="shared" si="3"/>
        <v/>
      </c>
      <c r="K140" s="1077"/>
      <c r="L140" s="1078"/>
      <c r="M140" s="1078"/>
      <c r="N140" s="1078"/>
      <c r="O140" s="1078"/>
      <c r="P140" s="1078"/>
    </row>
    <row r="141" spans="2:16" hidden="1">
      <c r="B141" s="702" t="str">
        <f>IF(J141="","",MAX($B$20:B140)+1)</f>
        <v/>
      </c>
      <c r="C141" s="703" t="str">
        <f>IF($J$4=DULIEU!J127,DULIEU!Q127,"")</f>
        <v/>
      </c>
      <c r="D141" s="704" t="str">
        <f>IF($J$4=DULIEU!J127,DULIEU!P127,"")</f>
        <v/>
      </c>
      <c r="E141" s="704" t="str">
        <f t="shared" si="2"/>
        <v/>
      </c>
      <c r="F141" s="705" t="str">
        <f>IF(C141&lt;&gt;"",IF(AND(LEFT($J$4,1)="N",$J$4=DULIEU!J127),DULIEU!R127,IF(AND(LEFT($J$4,1)="X",$J$4=DULIEU!J127),DULIEU!S127)),"")</f>
        <v/>
      </c>
      <c r="G141" s="705" t="str">
        <f>IF(C141&lt;&gt;"",IF(AND(LEFT($J$4,1)="N",$J$4=DULIEU!J127),DULIEU!R127,IF(AND(LEFT($J$4,1)="X",$J$4=DULIEU!J127),DULIEU!S127)),"")</f>
        <v/>
      </c>
      <c r="H141" s="705" t="str">
        <f>IF(C141="","",IF($J$4=DULIEU!J127,DULIEU!T127))</f>
        <v/>
      </c>
      <c r="I141" s="705" t="str">
        <f>IF(C141="","",IF($J$4=DULIEU!J127,DULIEU!X127))</f>
        <v/>
      </c>
      <c r="J141" s="706" t="str">
        <f t="shared" si="3"/>
        <v/>
      </c>
      <c r="K141" s="1077"/>
      <c r="L141" s="1078"/>
      <c r="M141" s="1078"/>
      <c r="N141" s="1078"/>
      <c r="O141" s="1078"/>
      <c r="P141" s="1078"/>
    </row>
    <row r="142" spans="2:16" hidden="1">
      <c r="B142" s="702" t="str">
        <f>IF(J142="","",MAX($B$20:B141)+1)</f>
        <v/>
      </c>
      <c r="C142" s="703" t="str">
        <f>IF($J$4=DULIEU!J128,DULIEU!Q128,"")</f>
        <v/>
      </c>
      <c r="D142" s="704" t="str">
        <f>IF($J$4=DULIEU!J128,DULIEU!P128,"")</f>
        <v/>
      </c>
      <c r="E142" s="704" t="str">
        <f t="shared" si="2"/>
        <v/>
      </c>
      <c r="F142" s="705" t="str">
        <f>IF(C142&lt;&gt;"",IF(AND(LEFT($J$4,1)="N",$J$4=DULIEU!J128),DULIEU!R128,IF(AND(LEFT($J$4,1)="X",$J$4=DULIEU!J128),DULIEU!S128)),"")</f>
        <v/>
      </c>
      <c r="G142" s="705" t="str">
        <f>IF(C142&lt;&gt;"",IF(AND(LEFT($J$4,1)="N",$J$4=DULIEU!J128),DULIEU!R128,IF(AND(LEFT($J$4,1)="X",$J$4=DULIEU!J128),DULIEU!S128)),"")</f>
        <v/>
      </c>
      <c r="H142" s="705" t="str">
        <f>IF(C142="","",IF($J$4=DULIEU!J128,DULIEU!T128))</f>
        <v/>
      </c>
      <c r="I142" s="705" t="str">
        <f>IF(C142="","",IF($J$4=DULIEU!J128,DULIEU!X128))</f>
        <v/>
      </c>
      <c r="J142" s="706" t="str">
        <f t="shared" si="3"/>
        <v/>
      </c>
      <c r="K142" s="1077"/>
      <c r="L142" s="1078"/>
      <c r="M142" s="1078"/>
      <c r="N142" s="1078"/>
      <c r="O142" s="1078"/>
      <c r="P142" s="1078"/>
    </row>
    <row r="143" spans="2:16" hidden="1">
      <c r="B143" s="702" t="str">
        <f>IF(J143="","",MAX($B$20:B142)+1)</f>
        <v/>
      </c>
      <c r="C143" s="703" t="str">
        <f>IF($J$4=DULIEU!J129,DULIEU!Q129,"")</f>
        <v/>
      </c>
      <c r="D143" s="704" t="str">
        <f>IF($J$4=DULIEU!J129,DULIEU!P129,"")</f>
        <v/>
      </c>
      <c r="E143" s="704" t="str">
        <f t="shared" si="2"/>
        <v/>
      </c>
      <c r="F143" s="705" t="str">
        <f>IF(C143&lt;&gt;"",IF(AND(LEFT($J$4,1)="N",$J$4=DULIEU!J129),DULIEU!R129,IF(AND(LEFT($J$4,1)="X",$J$4=DULIEU!J129),DULIEU!S129)),"")</f>
        <v/>
      </c>
      <c r="G143" s="705" t="str">
        <f>IF(C143&lt;&gt;"",IF(AND(LEFT($J$4,1)="N",$J$4=DULIEU!J129),DULIEU!R129,IF(AND(LEFT($J$4,1)="X",$J$4=DULIEU!J129),DULIEU!S129)),"")</f>
        <v/>
      </c>
      <c r="H143" s="705" t="str">
        <f>IF(C143="","",IF($J$4=DULIEU!J129,DULIEU!T129))</f>
        <v/>
      </c>
      <c r="I143" s="705" t="str">
        <f>IF(C143="","",IF($J$4=DULIEU!J129,DULIEU!X129))</f>
        <v/>
      </c>
      <c r="J143" s="706" t="str">
        <f t="shared" si="3"/>
        <v/>
      </c>
      <c r="K143" s="1077"/>
      <c r="L143" s="1078"/>
      <c r="M143" s="1078"/>
      <c r="N143" s="1078"/>
      <c r="O143" s="1078"/>
      <c r="P143" s="1078"/>
    </row>
    <row r="144" spans="2:16" hidden="1">
      <c r="B144" s="702" t="str">
        <f>IF(J144="","",MAX($B$20:B143)+1)</f>
        <v/>
      </c>
      <c r="C144" s="703" t="str">
        <f>IF($J$4=DULIEU!J130,DULIEU!Q130,"")</f>
        <v/>
      </c>
      <c r="D144" s="704" t="str">
        <f>IF($J$4=DULIEU!J130,DULIEU!P130,"")</f>
        <v/>
      </c>
      <c r="E144" s="704" t="str">
        <f t="shared" si="2"/>
        <v/>
      </c>
      <c r="F144" s="705" t="str">
        <f>IF(C144&lt;&gt;"",IF(AND(LEFT($J$4,1)="N",$J$4=DULIEU!J130),DULIEU!R130,IF(AND(LEFT($J$4,1)="X",$J$4=DULIEU!J130),DULIEU!S130)),"")</f>
        <v/>
      </c>
      <c r="G144" s="705" t="str">
        <f>IF(C144&lt;&gt;"",IF(AND(LEFT($J$4,1)="N",$J$4=DULIEU!J130),DULIEU!R130,IF(AND(LEFT($J$4,1)="X",$J$4=DULIEU!J130),DULIEU!S130)),"")</f>
        <v/>
      </c>
      <c r="H144" s="705" t="str">
        <f>IF(C144="","",IF($J$4=DULIEU!J130,DULIEU!T130))</f>
        <v/>
      </c>
      <c r="I144" s="705" t="str">
        <f>IF(C144="","",IF($J$4=DULIEU!J130,DULIEU!X130))</f>
        <v/>
      </c>
      <c r="J144" s="706" t="str">
        <f t="shared" si="3"/>
        <v/>
      </c>
      <c r="K144" s="1077"/>
      <c r="L144" s="1078"/>
      <c r="M144" s="1078"/>
      <c r="N144" s="1078"/>
      <c r="O144" s="1078"/>
      <c r="P144" s="1078"/>
    </row>
    <row r="145" spans="2:16" hidden="1">
      <c r="B145" s="702" t="str">
        <f>IF(J145="","",MAX($B$20:B144)+1)</f>
        <v/>
      </c>
      <c r="C145" s="703" t="str">
        <f>IF($J$4=DULIEU!J131,DULIEU!Q131,"")</f>
        <v/>
      </c>
      <c r="D145" s="704" t="str">
        <f>IF($J$4=DULIEU!J131,DULIEU!P131,"")</f>
        <v/>
      </c>
      <c r="E145" s="704" t="str">
        <f t="shared" si="2"/>
        <v/>
      </c>
      <c r="F145" s="705" t="str">
        <f>IF(C145&lt;&gt;"",IF(AND(LEFT($J$4,1)="N",$J$4=DULIEU!J131),DULIEU!R131,IF(AND(LEFT($J$4,1)="X",$J$4=DULIEU!J131),DULIEU!S131)),"")</f>
        <v/>
      </c>
      <c r="G145" s="705" t="str">
        <f>IF(C145&lt;&gt;"",IF(AND(LEFT($J$4,1)="N",$J$4=DULIEU!J131),DULIEU!R131,IF(AND(LEFT($J$4,1)="X",$J$4=DULIEU!J131),DULIEU!S131)),"")</f>
        <v/>
      </c>
      <c r="H145" s="705" t="str">
        <f>IF(C145="","",IF($J$4=DULIEU!J131,DULIEU!T131))</f>
        <v/>
      </c>
      <c r="I145" s="705" t="str">
        <f>IF(C145="","",IF($J$4=DULIEU!J131,DULIEU!X131))</f>
        <v/>
      </c>
      <c r="J145" s="706" t="str">
        <f t="shared" si="3"/>
        <v/>
      </c>
      <c r="K145" s="1077"/>
      <c r="L145" s="1078"/>
      <c r="M145" s="1078"/>
      <c r="N145" s="1078"/>
      <c r="O145" s="1078"/>
      <c r="P145" s="1078"/>
    </row>
    <row r="146" spans="2:16" hidden="1">
      <c r="B146" s="702" t="str">
        <f>IF(J146="","",MAX($B$20:B145)+1)</f>
        <v/>
      </c>
      <c r="C146" s="703" t="str">
        <f>IF($J$4=DULIEU!J132,DULIEU!Q132,"")</f>
        <v/>
      </c>
      <c r="D146" s="704" t="str">
        <f>IF($J$4=DULIEU!J132,DULIEU!P132,"")</f>
        <v/>
      </c>
      <c r="E146" s="704" t="str">
        <f t="shared" si="2"/>
        <v/>
      </c>
      <c r="F146" s="705" t="str">
        <f>IF(C146&lt;&gt;"",IF(AND(LEFT($J$4,1)="N",$J$4=DULIEU!J132),DULIEU!R132,IF(AND(LEFT($J$4,1)="X",$J$4=DULIEU!J132),DULIEU!S132)),"")</f>
        <v/>
      </c>
      <c r="G146" s="705" t="str">
        <f>IF(C146&lt;&gt;"",IF(AND(LEFT($J$4,1)="N",$J$4=DULIEU!J132),DULIEU!R132,IF(AND(LEFT($J$4,1)="X",$J$4=DULIEU!J132),DULIEU!S132)),"")</f>
        <v/>
      </c>
      <c r="H146" s="705" t="str">
        <f>IF(C146="","",IF($J$4=DULIEU!J132,DULIEU!T132))</f>
        <v/>
      </c>
      <c r="I146" s="705" t="str">
        <f>IF(C146="","",IF($J$4=DULIEU!J132,DULIEU!X132))</f>
        <v/>
      </c>
      <c r="J146" s="706" t="str">
        <f t="shared" si="3"/>
        <v/>
      </c>
      <c r="K146" s="1077"/>
      <c r="L146" s="1078"/>
      <c r="M146" s="1078"/>
      <c r="N146" s="1078"/>
      <c r="O146" s="1078"/>
      <c r="P146" s="1078"/>
    </row>
    <row r="147" spans="2:16" hidden="1">
      <c r="B147" s="702" t="str">
        <f>IF(J147="","",MAX($B$20:B146)+1)</f>
        <v/>
      </c>
      <c r="C147" s="703" t="str">
        <f>IF($J$4=DULIEU!J133,DULIEU!Q133,"")</f>
        <v/>
      </c>
      <c r="D147" s="704" t="str">
        <f>IF($J$4=DULIEU!J133,DULIEU!P133,"")</f>
        <v/>
      </c>
      <c r="E147" s="704" t="str">
        <f t="shared" si="2"/>
        <v/>
      </c>
      <c r="F147" s="705" t="str">
        <f>IF(C147&lt;&gt;"",IF(AND(LEFT($J$4,1)="N",$J$4=DULIEU!J133),DULIEU!R133,IF(AND(LEFT($J$4,1)="X",$J$4=DULIEU!J133),DULIEU!S133)),"")</f>
        <v/>
      </c>
      <c r="G147" s="705" t="str">
        <f>IF(C147&lt;&gt;"",IF(AND(LEFT($J$4,1)="N",$J$4=DULIEU!J133),DULIEU!R133,IF(AND(LEFT($J$4,1)="X",$J$4=DULIEU!J133),DULIEU!S133)),"")</f>
        <v/>
      </c>
      <c r="H147" s="705" t="str">
        <f>IF(C147="","",IF($J$4=DULIEU!J133,DULIEU!T133))</f>
        <v/>
      </c>
      <c r="I147" s="705" t="str">
        <f>IF(C147="","",IF($J$4=DULIEU!J133,DULIEU!X133))</f>
        <v/>
      </c>
      <c r="J147" s="706" t="str">
        <f t="shared" si="3"/>
        <v/>
      </c>
      <c r="K147" s="1077"/>
      <c r="L147" s="1078"/>
      <c r="M147" s="1078"/>
      <c r="N147" s="1078"/>
      <c r="O147" s="1078"/>
      <c r="P147" s="1078"/>
    </row>
    <row r="148" spans="2:16" hidden="1">
      <c r="B148" s="702" t="str">
        <f>IF(J148="","",MAX($B$20:B147)+1)</f>
        <v/>
      </c>
      <c r="C148" s="703" t="str">
        <f>IF($J$4=DULIEU!J134,DULIEU!Q134,"")</f>
        <v/>
      </c>
      <c r="D148" s="704" t="str">
        <f>IF($J$4=DULIEU!J134,DULIEU!P134,"")</f>
        <v/>
      </c>
      <c r="E148" s="704" t="str">
        <f t="shared" si="2"/>
        <v/>
      </c>
      <c r="F148" s="705" t="str">
        <f>IF(C148&lt;&gt;"",IF(AND(LEFT($J$4,1)="N",$J$4=DULIEU!J134),DULIEU!R134,IF(AND(LEFT($J$4,1)="X",$J$4=DULIEU!J134),DULIEU!S134)),"")</f>
        <v/>
      </c>
      <c r="G148" s="705" t="str">
        <f>IF(C148&lt;&gt;"",IF(AND(LEFT($J$4,1)="N",$J$4=DULIEU!J134),DULIEU!R134,IF(AND(LEFT($J$4,1)="X",$J$4=DULIEU!J134),DULIEU!S134)),"")</f>
        <v/>
      </c>
      <c r="H148" s="705" t="str">
        <f>IF(C148="","",IF($J$4=DULIEU!J134,DULIEU!T134))</f>
        <v/>
      </c>
      <c r="I148" s="705" t="str">
        <f>IF(C148="","",IF($J$4=DULIEU!J134,DULIEU!X134))</f>
        <v/>
      </c>
      <c r="J148" s="706" t="str">
        <f t="shared" si="3"/>
        <v/>
      </c>
      <c r="K148" s="1077"/>
      <c r="L148" s="1078"/>
      <c r="M148" s="1078"/>
      <c r="N148" s="1078"/>
      <c r="O148" s="1078"/>
      <c r="P148" s="1078"/>
    </row>
    <row r="149" spans="2:16" hidden="1">
      <c r="B149" s="702" t="str">
        <f>IF(J149="","",MAX($B$20:B148)+1)</f>
        <v/>
      </c>
      <c r="C149" s="703" t="str">
        <f>IF($J$4=DULIEU!J135,DULIEU!Q135,"")</f>
        <v/>
      </c>
      <c r="D149" s="704" t="str">
        <f>IF($J$4=DULIEU!J135,DULIEU!P135,"")</f>
        <v/>
      </c>
      <c r="E149" s="704" t="str">
        <f t="shared" ref="E149:E212" si="4">IFERROR(VLOOKUP(D149,vvt,3,0),"")</f>
        <v/>
      </c>
      <c r="F149" s="705" t="str">
        <f>IF(C149&lt;&gt;"",IF(AND(LEFT($J$4,1)="N",$J$4=DULIEU!J135),DULIEU!R135,IF(AND(LEFT($J$4,1)="X",$J$4=DULIEU!J135),DULIEU!S135)),"")</f>
        <v/>
      </c>
      <c r="G149" s="705" t="str">
        <f>IF(C149&lt;&gt;"",IF(AND(LEFT($J$4,1)="N",$J$4=DULIEU!J135),DULIEU!R135,IF(AND(LEFT($J$4,1)="X",$J$4=DULIEU!J135),DULIEU!S135)),"")</f>
        <v/>
      </c>
      <c r="H149" s="705" t="str">
        <f>IF(C149="","",IF($J$4=DULIEU!J135,DULIEU!T135))</f>
        <v/>
      </c>
      <c r="I149" s="705" t="str">
        <f>IF(C149="","",IF($J$4=DULIEU!J135,DULIEU!X135))</f>
        <v/>
      </c>
      <c r="J149" s="706" t="str">
        <f t="shared" si="3"/>
        <v/>
      </c>
      <c r="K149" s="1077"/>
      <c r="L149" s="1078"/>
      <c r="M149" s="1078"/>
      <c r="N149" s="1078"/>
      <c r="O149" s="1078"/>
      <c r="P149" s="1078"/>
    </row>
    <row r="150" spans="2:16" hidden="1">
      <c r="B150" s="702" t="str">
        <f>IF(J150="","",MAX($B$20:B149)+1)</f>
        <v/>
      </c>
      <c r="C150" s="703" t="str">
        <f>IF($J$4=DULIEU!J136,DULIEU!Q136,"")</f>
        <v/>
      </c>
      <c r="D150" s="704" t="str">
        <f>IF($J$4=DULIEU!J136,DULIEU!P136,"")</f>
        <v/>
      </c>
      <c r="E150" s="704" t="str">
        <f t="shared" si="4"/>
        <v/>
      </c>
      <c r="F150" s="705" t="str">
        <f>IF(C150&lt;&gt;"",IF(AND(LEFT($J$4,1)="N",$J$4=DULIEU!J136),DULIEU!R136,IF(AND(LEFT($J$4,1)="X",$J$4=DULIEU!J136),DULIEU!S136)),"")</f>
        <v/>
      </c>
      <c r="G150" s="705" t="str">
        <f>IF(C150&lt;&gt;"",IF(AND(LEFT($J$4,1)="N",$J$4=DULIEU!J136),DULIEU!R136,IF(AND(LEFT($J$4,1)="X",$J$4=DULIEU!J136),DULIEU!S136)),"")</f>
        <v/>
      </c>
      <c r="H150" s="705" t="str">
        <f>IF(C150="","",IF($J$4=DULIEU!J136,DULIEU!T136))</f>
        <v/>
      </c>
      <c r="I150" s="705" t="str">
        <f>IF(C150="","",IF($J$4=DULIEU!J136,DULIEU!X136))</f>
        <v/>
      </c>
      <c r="J150" s="706" t="str">
        <f t="shared" ref="J150:J213" si="5">IF($C150="","","x")</f>
        <v/>
      </c>
      <c r="K150" s="1077"/>
      <c r="L150" s="1078"/>
      <c r="M150" s="1078"/>
      <c r="N150" s="1078"/>
      <c r="O150" s="1078"/>
      <c r="P150" s="1078"/>
    </row>
    <row r="151" spans="2:16" hidden="1">
      <c r="B151" s="702" t="str">
        <f>IF(J151="","",MAX($B$20:B150)+1)</f>
        <v/>
      </c>
      <c r="C151" s="703" t="str">
        <f>IF($J$4=DULIEU!J137,DULIEU!Q137,"")</f>
        <v/>
      </c>
      <c r="D151" s="704" t="str">
        <f>IF($J$4=DULIEU!J137,DULIEU!P137,"")</f>
        <v/>
      </c>
      <c r="E151" s="704" t="str">
        <f t="shared" si="4"/>
        <v/>
      </c>
      <c r="F151" s="705" t="str">
        <f>IF(C151&lt;&gt;"",IF(AND(LEFT($J$4,1)="N",$J$4=DULIEU!J137),DULIEU!R137,IF(AND(LEFT($J$4,1)="X",$J$4=DULIEU!J137),DULIEU!S137)),"")</f>
        <v/>
      </c>
      <c r="G151" s="705" t="str">
        <f>IF(C151&lt;&gt;"",IF(AND(LEFT($J$4,1)="N",$J$4=DULIEU!J137),DULIEU!R137,IF(AND(LEFT($J$4,1)="X",$J$4=DULIEU!J137),DULIEU!S137)),"")</f>
        <v/>
      </c>
      <c r="H151" s="705" t="str">
        <f>IF(C151="","",IF($J$4=DULIEU!J137,DULIEU!T137))</f>
        <v/>
      </c>
      <c r="I151" s="705" t="str">
        <f>IF(C151="","",IF($J$4=DULIEU!J137,DULIEU!X137))</f>
        <v/>
      </c>
      <c r="J151" s="706" t="str">
        <f t="shared" si="5"/>
        <v/>
      </c>
      <c r="K151" s="1077"/>
      <c r="L151" s="1078"/>
      <c r="M151" s="1078"/>
      <c r="N151" s="1078"/>
      <c r="O151" s="1078"/>
      <c r="P151" s="1078"/>
    </row>
    <row r="152" spans="2:16" hidden="1">
      <c r="B152" s="702" t="str">
        <f>IF(J152="","",MAX($B$20:B151)+1)</f>
        <v/>
      </c>
      <c r="C152" s="703" t="str">
        <f>IF($J$4=DULIEU!J138,DULIEU!Q138,"")</f>
        <v/>
      </c>
      <c r="D152" s="704" t="str">
        <f>IF($J$4=DULIEU!J138,DULIEU!P138,"")</f>
        <v/>
      </c>
      <c r="E152" s="704" t="str">
        <f t="shared" si="4"/>
        <v/>
      </c>
      <c r="F152" s="705" t="str">
        <f>IF(C152&lt;&gt;"",IF(AND(LEFT($J$4,1)="N",$J$4=DULIEU!J138),DULIEU!R138,IF(AND(LEFT($J$4,1)="X",$J$4=DULIEU!J138),DULIEU!S138)),"")</f>
        <v/>
      </c>
      <c r="G152" s="705" t="str">
        <f>IF(C152&lt;&gt;"",IF(AND(LEFT($J$4,1)="N",$J$4=DULIEU!J138),DULIEU!R138,IF(AND(LEFT($J$4,1)="X",$J$4=DULIEU!J138),DULIEU!S138)),"")</f>
        <v/>
      </c>
      <c r="H152" s="705" t="str">
        <f>IF(C152="","",IF($J$4=DULIEU!J138,DULIEU!T138))</f>
        <v/>
      </c>
      <c r="I152" s="705" t="str">
        <f>IF(C152="","",IF($J$4=DULIEU!J138,DULIEU!X138))</f>
        <v/>
      </c>
      <c r="J152" s="706" t="str">
        <f t="shared" si="5"/>
        <v/>
      </c>
      <c r="K152" s="1077"/>
      <c r="L152" s="1078"/>
      <c r="M152" s="1078"/>
      <c r="N152" s="1078"/>
      <c r="O152" s="1078"/>
      <c r="P152" s="1078"/>
    </row>
    <row r="153" spans="2:16" hidden="1">
      <c r="B153" s="702" t="str">
        <f>IF(J153="","",MAX($B$20:B152)+1)</f>
        <v/>
      </c>
      <c r="C153" s="703" t="str">
        <f>IF($J$4=DULIEU!J139,DULIEU!Q139,"")</f>
        <v/>
      </c>
      <c r="D153" s="704" t="str">
        <f>IF($J$4=DULIEU!J139,DULIEU!P139,"")</f>
        <v/>
      </c>
      <c r="E153" s="704" t="str">
        <f t="shared" si="4"/>
        <v/>
      </c>
      <c r="F153" s="705" t="str">
        <f>IF(C153&lt;&gt;"",IF(AND(LEFT($J$4,1)="N",$J$4=DULIEU!J139),DULIEU!R139,IF(AND(LEFT($J$4,1)="X",$J$4=DULIEU!J139),DULIEU!S139)),"")</f>
        <v/>
      </c>
      <c r="G153" s="705" t="str">
        <f>IF(C153&lt;&gt;"",IF(AND(LEFT($J$4,1)="N",$J$4=DULIEU!J139),DULIEU!R139,IF(AND(LEFT($J$4,1)="X",$J$4=DULIEU!J139),DULIEU!S139)),"")</f>
        <v/>
      </c>
      <c r="H153" s="705" t="str">
        <f>IF(C153="","",IF($J$4=DULIEU!J139,DULIEU!T139))</f>
        <v/>
      </c>
      <c r="I153" s="705" t="str">
        <f>IF(C153="","",IF($J$4=DULIEU!J139,DULIEU!X139))</f>
        <v/>
      </c>
      <c r="J153" s="706" t="str">
        <f t="shared" si="5"/>
        <v/>
      </c>
      <c r="K153" s="1077"/>
      <c r="L153" s="1078"/>
      <c r="M153" s="1078"/>
      <c r="N153" s="1078"/>
      <c r="O153" s="1078"/>
      <c r="P153" s="1078"/>
    </row>
    <row r="154" spans="2:16" hidden="1">
      <c r="B154" s="702" t="str">
        <f>IF(J154="","",MAX($B$20:B153)+1)</f>
        <v/>
      </c>
      <c r="C154" s="703" t="str">
        <f>IF($J$4=DULIEU!J140,DULIEU!Q140,"")</f>
        <v/>
      </c>
      <c r="D154" s="704" t="str">
        <f>IF($J$4=DULIEU!J140,DULIEU!P140,"")</f>
        <v/>
      </c>
      <c r="E154" s="704" t="str">
        <f t="shared" si="4"/>
        <v/>
      </c>
      <c r="F154" s="705" t="str">
        <f>IF(C154&lt;&gt;"",IF(AND(LEFT($J$4,1)="N",$J$4=DULIEU!J140),DULIEU!R140,IF(AND(LEFT($J$4,1)="X",$J$4=DULIEU!J140),DULIEU!S140)),"")</f>
        <v/>
      </c>
      <c r="G154" s="705" t="str">
        <f>IF(C154&lt;&gt;"",IF(AND(LEFT($J$4,1)="N",$J$4=DULIEU!J140),DULIEU!R140,IF(AND(LEFT($J$4,1)="X",$J$4=DULIEU!J140),DULIEU!S140)),"")</f>
        <v/>
      </c>
      <c r="H154" s="705" t="str">
        <f>IF(C154="","",IF($J$4=DULIEU!J140,DULIEU!T140))</f>
        <v/>
      </c>
      <c r="I154" s="705" t="str">
        <f>IF(C154="","",IF($J$4=DULIEU!J140,DULIEU!X140))</f>
        <v/>
      </c>
      <c r="J154" s="706" t="str">
        <f t="shared" si="5"/>
        <v/>
      </c>
      <c r="K154" s="1077"/>
      <c r="L154" s="1078"/>
      <c r="M154" s="1078"/>
      <c r="N154" s="1078"/>
      <c r="O154" s="1078"/>
      <c r="P154" s="1078"/>
    </row>
    <row r="155" spans="2:16" hidden="1">
      <c r="B155" s="702" t="str">
        <f>IF(J155="","",MAX($B$20:B154)+1)</f>
        <v/>
      </c>
      <c r="C155" s="703" t="str">
        <f>IF($J$4=DULIEU!J141,DULIEU!Q141,"")</f>
        <v/>
      </c>
      <c r="D155" s="704" t="str">
        <f>IF($J$4=DULIEU!J141,DULIEU!P141,"")</f>
        <v/>
      </c>
      <c r="E155" s="704" t="str">
        <f t="shared" si="4"/>
        <v/>
      </c>
      <c r="F155" s="705" t="str">
        <f>IF(C155&lt;&gt;"",IF(AND(LEFT($J$4,1)="N",$J$4=DULIEU!J141),DULIEU!R141,IF(AND(LEFT($J$4,1)="X",$J$4=DULIEU!J141),DULIEU!S141)),"")</f>
        <v/>
      </c>
      <c r="G155" s="705" t="str">
        <f>IF(C155&lt;&gt;"",IF(AND(LEFT($J$4,1)="N",$J$4=DULIEU!J141),DULIEU!R141,IF(AND(LEFT($J$4,1)="X",$J$4=DULIEU!J141),DULIEU!S141)),"")</f>
        <v/>
      </c>
      <c r="H155" s="705" t="str">
        <f>IF(C155="","",IF($J$4=DULIEU!J141,DULIEU!T141))</f>
        <v/>
      </c>
      <c r="I155" s="705" t="str">
        <f>IF(C155="","",IF($J$4=DULIEU!J141,DULIEU!X141))</f>
        <v/>
      </c>
      <c r="J155" s="706" t="str">
        <f t="shared" si="5"/>
        <v/>
      </c>
      <c r="K155" s="1077"/>
      <c r="L155" s="1078"/>
      <c r="M155" s="1078"/>
      <c r="N155" s="1078"/>
      <c r="O155" s="1078"/>
      <c r="P155" s="1078"/>
    </row>
    <row r="156" spans="2:16" hidden="1">
      <c r="B156" s="702" t="str">
        <f>IF(J156="","",MAX($B$20:B155)+1)</f>
        <v/>
      </c>
      <c r="C156" s="703" t="str">
        <f>IF($J$4=DULIEU!J142,DULIEU!Q142,"")</f>
        <v/>
      </c>
      <c r="D156" s="704" t="str">
        <f>IF($J$4=DULIEU!J142,DULIEU!P142,"")</f>
        <v/>
      </c>
      <c r="E156" s="704" t="str">
        <f t="shared" si="4"/>
        <v/>
      </c>
      <c r="F156" s="705" t="str">
        <f>IF(C156&lt;&gt;"",IF(AND(LEFT($J$4,1)="N",$J$4=DULIEU!J142),DULIEU!R142,IF(AND(LEFT($J$4,1)="X",$J$4=DULIEU!J142),DULIEU!S142)),"")</f>
        <v/>
      </c>
      <c r="G156" s="705" t="str">
        <f>IF(C156&lt;&gt;"",IF(AND(LEFT($J$4,1)="N",$J$4=DULIEU!J142),DULIEU!R142,IF(AND(LEFT($J$4,1)="X",$J$4=DULIEU!J142),DULIEU!S142)),"")</f>
        <v/>
      </c>
      <c r="H156" s="705" t="str">
        <f>IF(C156="","",IF($J$4=DULIEU!J142,DULIEU!T142))</f>
        <v/>
      </c>
      <c r="I156" s="705" t="str">
        <f>IF(C156="","",IF($J$4=DULIEU!J142,DULIEU!X142))</f>
        <v/>
      </c>
      <c r="J156" s="706" t="str">
        <f t="shared" si="5"/>
        <v/>
      </c>
      <c r="K156" s="1077"/>
      <c r="L156" s="1078"/>
      <c r="M156" s="1078"/>
      <c r="N156" s="1078"/>
      <c r="O156" s="1078"/>
      <c r="P156" s="1078"/>
    </row>
    <row r="157" spans="2:16" hidden="1">
      <c r="B157" s="702" t="str">
        <f>IF(J157="","",MAX($B$20:B156)+1)</f>
        <v/>
      </c>
      <c r="C157" s="703" t="str">
        <f>IF($J$4=DULIEU!J143,DULIEU!Q143,"")</f>
        <v/>
      </c>
      <c r="D157" s="704" t="str">
        <f>IF($J$4=DULIEU!J143,DULIEU!P143,"")</f>
        <v/>
      </c>
      <c r="E157" s="704" t="str">
        <f t="shared" si="4"/>
        <v/>
      </c>
      <c r="F157" s="705" t="str">
        <f>IF(C157&lt;&gt;"",IF(AND(LEFT($J$4,1)="N",$J$4=DULIEU!J143),DULIEU!R143,IF(AND(LEFT($J$4,1)="X",$J$4=DULIEU!J143),DULIEU!S143)),"")</f>
        <v/>
      </c>
      <c r="G157" s="705" t="str">
        <f>IF(C157&lt;&gt;"",IF(AND(LEFT($J$4,1)="N",$J$4=DULIEU!J143),DULIEU!R143,IF(AND(LEFT($J$4,1)="X",$J$4=DULIEU!J143),DULIEU!S143)),"")</f>
        <v/>
      </c>
      <c r="H157" s="705" t="str">
        <f>IF(C157="","",IF($J$4=DULIEU!J143,DULIEU!T143))</f>
        <v/>
      </c>
      <c r="I157" s="705" t="str">
        <f>IF(C157="","",IF($J$4=DULIEU!J143,DULIEU!X143))</f>
        <v/>
      </c>
      <c r="J157" s="706" t="str">
        <f t="shared" si="5"/>
        <v/>
      </c>
      <c r="K157" s="1077"/>
      <c r="L157" s="1078"/>
      <c r="M157" s="1078"/>
      <c r="N157" s="1078"/>
      <c r="O157" s="1078"/>
      <c r="P157" s="1078"/>
    </row>
    <row r="158" spans="2:16" hidden="1">
      <c r="B158" s="702" t="str">
        <f>IF(J158="","",MAX($B$20:B157)+1)</f>
        <v/>
      </c>
      <c r="C158" s="703" t="str">
        <f>IF($J$4=DULIEU!J144,DULIEU!Q144,"")</f>
        <v/>
      </c>
      <c r="D158" s="704" t="str">
        <f>IF($J$4=DULIEU!J144,DULIEU!P144,"")</f>
        <v/>
      </c>
      <c r="E158" s="704" t="str">
        <f t="shared" si="4"/>
        <v/>
      </c>
      <c r="F158" s="705" t="str">
        <f>IF(C158&lt;&gt;"",IF(AND(LEFT($J$4,1)="N",$J$4=DULIEU!J144),DULIEU!R144,IF(AND(LEFT($J$4,1)="X",$J$4=DULIEU!J144),DULIEU!S144)),"")</f>
        <v/>
      </c>
      <c r="G158" s="705" t="str">
        <f>IF(C158&lt;&gt;"",IF(AND(LEFT($J$4,1)="N",$J$4=DULIEU!J144),DULIEU!R144,IF(AND(LEFT($J$4,1)="X",$J$4=DULIEU!J144),DULIEU!S144)),"")</f>
        <v/>
      </c>
      <c r="H158" s="705" t="str">
        <f>IF(C158="","",IF($J$4=DULIEU!J144,DULIEU!T144))</f>
        <v/>
      </c>
      <c r="I158" s="705" t="str">
        <f>IF(C158="","",IF($J$4=DULIEU!J144,DULIEU!X144))</f>
        <v/>
      </c>
      <c r="J158" s="706" t="str">
        <f t="shared" si="5"/>
        <v/>
      </c>
      <c r="K158" s="1077"/>
      <c r="L158" s="1078"/>
      <c r="M158" s="1078"/>
      <c r="N158" s="1078"/>
      <c r="O158" s="1078"/>
      <c r="P158" s="1078"/>
    </row>
    <row r="159" spans="2:16" hidden="1">
      <c r="B159" s="702" t="str">
        <f>IF(J159="","",MAX($B$20:B158)+1)</f>
        <v/>
      </c>
      <c r="C159" s="703" t="str">
        <f>IF($J$4=DULIEU!J145,DULIEU!Q145,"")</f>
        <v/>
      </c>
      <c r="D159" s="704" t="str">
        <f>IF($J$4=DULIEU!J145,DULIEU!P145,"")</f>
        <v/>
      </c>
      <c r="E159" s="704" t="str">
        <f t="shared" si="4"/>
        <v/>
      </c>
      <c r="F159" s="705" t="str">
        <f>IF(C159&lt;&gt;"",IF(AND(LEFT($J$4,1)="N",$J$4=DULIEU!J145),DULIEU!R145,IF(AND(LEFT($J$4,1)="X",$J$4=DULIEU!J145),DULIEU!S145)),"")</f>
        <v/>
      </c>
      <c r="G159" s="705" t="str">
        <f>IF(C159&lt;&gt;"",IF(AND(LEFT($J$4,1)="N",$J$4=DULIEU!J145),DULIEU!R145,IF(AND(LEFT($J$4,1)="X",$J$4=DULIEU!J145),DULIEU!S145)),"")</f>
        <v/>
      </c>
      <c r="H159" s="705" t="str">
        <f>IF(C159="","",IF($J$4=DULIEU!J145,DULIEU!T145))</f>
        <v/>
      </c>
      <c r="I159" s="705" t="str">
        <f>IF(C159="","",IF($J$4=DULIEU!J145,DULIEU!X145))</f>
        <v/>
      </c>
      <c r="J159" s="706" t="str">
        <f t="shared" si="5"/>
        <v/>
      </c>
      <c r="K159" s="1077"/>
      <c r="L159" s="1078"/>
      <c r="M159" s="1078"/>
      <c r="N159" s="1078"/>
      <c r="O159" s="1078"/>
      <c r="P159" s="1078"/>
    </row>
    <row r="160" spans="2:16" hidden="1">
      <c r="B160" s="702" t="str">
        <f>IF(J160="","",MAX($B$20:B159)+1)</f>
        <v/>
      </c>
      <c r="C160" s="703" t="str">
        <f>IF($J$4=DULIEU!J146,DULIEU!Q146,"")</f>
        <v/>
      </c>
      <c r="D160" s="704" t="str">
        <f>IF($J$4=DULIEU!J146,DULIEU!P146,"")</f>
        <v/>
      </c>
      <c r="E160" s="704" t="str">
        <f t="shared" si="4"/>
        <v/>
      </c>
      <c r="F160" s="705" t="str">
        <f>IF(C160&lt;&gt;"",IF(AND(LEFT($J$4,1)="N",$J$4=DULIEU!J146),DULIEU!R146,IF(AND(LEFT($J$4,1)="X",$J$4=DULIEU!J146),DULIEU!S146)),"")</f>
        <v/>
      </c>
      <c r="G160" s="705" t="str">
        <f>IF(C160&lt;&gt;"",IF(AND(LEFT($J$4,1)="N",$J$4=DULIEU!J146),DULIEU!R146,IF(AND(LEFT($J$4,1)="X",$J$4=DULIEU!J146),DULIEU!S146)),"")</f>
        <v/>
      </c>
      <c r="H160" s="705" t="str">
        <f>IF(C160="","",IF($J$4=DULIEU!J146,DULIEU!T146))</f>
        <v/>
      </c>
      <c r="I160" s="705" t="str">
        <f>IF(C160="","",IF($J$4=DULIEU!J146,DULIEU!X146))</f>
        <v/>
      </c>
      <c r="J160" s="706" t="str">
        <f t="shared" si="5"/>
        <v/>
      </c>
      <c r="K160" s="1077"/>
      <c r="L160" s="1078"/>
      <c r="M160" s="1078"/>
      <c r="N160" s="1078"/>
      <c r="O160" s="1078"/>
      <c r="P160" s="1078"/>
    </row>
    <row r="161" spans="2:16" hidden="1">
      <c r="B161" s="702" t="str">
        <f>IF(J161="","",MAX($B$20:B160)+1)</f>
        <v/>
      </c>
      <c r="C161" s="703" t="str">
        <f>IF($J$4=DULIEU!J147,DULIEU!Q147,"")</f>
        <v/>
      </c>
      <c r="D161" s="704" t="str">
        <f>IF($J$4=DULIEU!J147,DULIEU!P147,"")</f>
        <v/>
      </c>
      <c r="E161" s="704" t="str">
        <f t="shared" si="4"/>
        <v/>
      </c>
      <c r="F161" s="705" t="str">
        <f>IF(C161&lt;&gt;"",IF(AND(LEFT($J$4,1)="N",$J$4=DULIEU!J147),DULIEU!R147,IF(AND(LEFT($J$4,1)="X",$J$4=DULIEU!J147),DULIEU!S147)),"")</f>
        <v/>
      </c>
      <c r="G161" s="705" t="str">
        <f>IF(C161&lt;&gt;"",IF(AND(LEFT($J$4,1)="N",$J$4=DULIEU!J147),DULIEU!R147,IF(AND(LEFT($J$4,1)="X",$J$4=DULIEU!J147),DULIEU!S147)),"")</f>
        <v/>
      </c>
      <c r="H161" s="705" t="str">
        <f>IF(C161="","",IF($J$4=DULIEU!J147,DULIEU!T147))</f>
        <v/>
      </c>
      <c r="I161" s="705" t="str">
        <f>IF(C161="","",IF($J$4=DULIEU!J147,DULIEU!X147))</f>
        <v/>
      </c>
      <c r="J161" s="706" t="str">
        <f t="shared" si="5"/>
        <v/>
      </c>
      <c r="K161" s="1077"/>
      <c r="L161" s="1078"/>
      <c r="M161" s="1078"/>
      <c r="N161" s="1078"/>
      <c r="O161" s="1078"/>
      <c r="P161" s="1078"/>
    </row>
    <row r="162" spans="2:16" hidden="1">
      <c r="B162" s="702" t="str">
        <f>IF(J162="","",MAX($B$20:B161)+1)</f>
        <v/>
      </c>
      <c r="C162" s="703" t="str">
        <f>IF($J$4=DULIEU!J148,DULIEU!Q148,"")</f>
        <v/>
      </c>
      <c r="D162" s="704" t="str">
        <f>IF($J$4=DULIEU!J148,DULIEU!P148,"")</f>
        <v/>
      </c>
      <c r="E162" s="704" t="str">
        <f t="shared" si="4"/>
        <v/>
      </c>
      <c r="F162" s="705" t="str">
        <f>IF(C162&lt;&gt;"",IF(AND(LEFT($J$4,1)="N",$J$4=DULIEU!J148),DULIEU!R148,IF(AND(LEFT($J$4,1)="X",$J$4=DULIEU!J148),DULIEU!S148)),"")</f>
        <v/>
      </c>
      <c r="G162" s="705" t="str">
        <f>IF(C162&lt;&gt;"",IF(AND(LEFT($J$4,1)="N",$J$4=DULIEU!J148),DULIEU!R148,IF(AND(LEFT($J$4,1)="X",$J$4=DULIEU!J148),DULIEU!S148)),"")</f>
        <v/>
      </c>
      <c r="H162" s="705" t="str">
        <f>IF(C162="","",IF($J$4=DULIEU!J148,DULIEU!T148))</f>
        <v/>
      </c>
      <c r="I162" s="705" t="str">
        <f>IF(C162="","",IF($J$4=DULIEU!J148,DULIEU!X148))</f>
        <v/>
      </c>
      <c r="J162" s="706" t="str">
        <f t="shared" si="5"/>
        <v/>
      </c>
      <c r="K162" s="1077"/>
      <c r="L162" s="1078"/>
      <c r="M162" s="1078"/>
      <c r="N162" s="1078"/>
      <c r="O162" s="1078"/>
      <c r="P162" s="1078"/>
    </row>
    <row r="163" spans="2:16" hidden="1">
      <c r="B163" s="702" t="str">
        <f>IF(J163="","",MAX($B$20:B162)+1)</f>
        <v/>
      </c>
      <c r="C163" s="703" t="str">
        <f>IF($J$4=DULIEU!J149,DULIEU!Q149,"")</f>
        <v/>
      </c>
      <c r="D163" s="704" t="str">
        <f>IF($J$4=DULIEU!J149,DULIEU!P149,"")</f>
        <v/>
      </c>
      <c r="E163" s="704" t="str">
        <f t="shared" si="4"/>
        <v/>
      </c>
      <c r="F163" s="705" t="str">
        <f>IF(C163&lt;&gt;"",IF(AND(LEFT($J$4,1)="N",$J$4=DULIEU!J149),DULIEU!R149,IF(AND(LEFT($J$4,1)="X",$J$4=DULIEU!J149),DULIEU!S149)),"")</f>
        <v/>
      </c>
      <c r="G163" s="705" t="str">
        <f>IF(C163&lt;&gt;"",IF(AND(LEFT($J$4,1)="N",$J$4=DULIEU!J149),DULIEU!R149,IF(AND(LEFT($J$4,1)="X",$J$4=DULIEU!J149),DULIEU!S149)),"")</f>
        <v/>
      </c>
      <c r="H163" s="705" t="str">
        <f>IF(C163="","",IF($J$4=DULIEU!J149,DULIEU!T149))</f>
        <v/>
      </c>
      <c r="I163" s="705" t="str">
        <f>IF(C163="","",IF($J$4=DULIEU!J149,DULIEU!X149))</f>
        <v/>
      </c>
      <c r="J163" s="706" t="str">
        <f t="shared" si="5"/>
        <v/>
      </c>
      <c r="K163" s="1077"/>
      <c r="L163" s="1078"/>
      <c r="M163" s="1078"/>
      <c r="N163" s="1078"/>
      <c r="O163" s="1078"/>
      <c r="P163" s="1078"/>
    </row>
    <row r="164" spans="2:16" hidden="1">
      <c r="B164" s="702" t="str">
        <f>IF(J164="","",MAX($B$20:B163)+1)</f>
        <v/>
      </c>
      <c r="C164" s="703" t="str">
        <f>IF($J$4=DULIEU!J150,DULIEU!Q150,"")</f>
        <v/>
      </c>
      <c r="D164" s="704" t="str">
        <f>IF($J$4=DULIEU!J150,DULIEU!P150,"")</f>
        <v/>
      </c>
      <c r="E164" s="704" t="str">
        <f t="shared" si="4"/>
        <v/>
      </c>
      <c r="F164" s="705" t="str">
        <f>IF(C164&lt;&gt;"",IF(AND(LEFT($J$4,1)="N",$J$4=DULIEU!J150),DULIEU!R150,IF(AND(LEFT($J$4,1)="X",$J$4=DULIEU!J150),DULIEU!S150)),"")</f>
        <v/>
      </c>
      <c r="G164" s="705" t="str">
        <f>IF(C164&lt;&gt;"",IF(AND(LEFT($J$4,1)="N",$J$4=DULIEU!J150),DULIEU!R150,IF(AND(LEFT($J$4,1)="X",$J$4=DULIEU!J150),DULIEU!S150)),"")</f>
        <v/>
      </c>
      <c r="H164" s="705" t="str">
        <f>IF(C164="","",IF($J$4=DULIEU!J150,DULIEU!T150))</f>
        <v/>
      </c>
      <c r="I164" s="705" t="str">
        <f>IF(C164="","",IF($J$4=DULIEU!J150,DULIEU!X150))</f>
        <v/>
      </c>
      <c r="J164" s="706" t="str">
        <f t="shared" si="5"/>
        <v/>
      </c>
      <c r="K164" s="1077"/>
      <c r="L164" s="1078"/>
      <c r="M164" s="1078"/>
      <c r="N164" s="1078"/>
      <c r="O164" s="1078"/>
      <c r="P164" s="1078"/>
    </row>
    <row r="165" spans="2:16" hidden="1">
      <c r="B165" s="702" t="str">
        <f>IF(J165="","",MAX($B$20:B164)+1)</f>
        <v/>
      </c>
      <c r="C165" s="703" t="str">
        <f>IF($J$4=DULIEU!J151,DULIEU!Q151,"")</f>
        <v/>
      </c>
      <c r="D165" s="704" t="str">
        <f>IF($J$4=DULIEU!J151,DULIEU!P151,"")</f>
        <v/>
      </c>
      <c r="E165" s="704" t="str">
        <f t="shared" si="4"/>
        <v/>
      </c>
      <c r="F165" s="705" t="str">
        <f>IF(C165&lt;&gt;"",IF(AND(LEFT($J$4,1)="N",$J$4=DULIEU!J151),DULIEU!R151,IF(AND(LEFT($J$4,1)="X",$J$4=DULIEU!J151),DULIEU!S151)),"")</f>
        <v/>
      </c>
      <c r="G165" s="705" t="str">
        <f>IF(C165&lt;&gt;"",IF(AND(LEFT($J$4,1)="N",$J$4=DULIEU!J151),DULIEU!R151,IF(AND(LEFT($J$4,1)="X",$J$4=DULIEU!J151),DULIEU!S151)),"")</f>
        <v/>
      </c>
      <c r="H165" s="705" t="str">
        <f>IF(C165="","",IF($J$4=DULIEU!J151,DULIEU!T151))</f>
        <v/>
      </c>
      <c r="I165" s="705" t="str">
        <f>IF(C165="","",IF($J$4=DULIEU!J151,DULIEU!X151))</f>
        <v/>
      </c>
      <c r="J165" s="706" t="str">
        <f t="shared" si="5"/>
        <v/>
      </c>
      <c r="K165" s="1077"/>
      <c r="L165" s="1078"/>
      <c r="M165" s="1078"/>
      <c r="N165" s="1078"/>
      <c r="O165" s="1078"/>
      <c r="P165" s="1078"/>
    </row>
    <row r="166" spans="2:16" hidden="1">
      <c r="B166" s="702" t="str">
        <f>IF(J166="","",MAX($B$20:B165)+1)</f>
        <v/>
      </c>
      <c r="C166" s="703" t="str">
        <f>IF($J$4=DULIEU!J152,DULIEU!Q152,"")</f>
        <v/>
      </c>
      <c r="D166" s="704" t="str">
        <f>IF($J$4=DULIEU!J152,DULIEU!P152,"")</f>
        <v/>
      </c>
      <c r="E166" s="704" t="str">
        <f t="shared" si="4"/>
        <v/>
      </c>
      <c r="F166" s="705" t="str">
        <f>IF(C166&lt;&gt;"",IF(AND(LEFT($J$4,1)="N",$J$4=DULIEU!J152),DULIEU!R152,IF(AND(LEFT($J$4,1)="X",$J$4=DULIEU!J152),DULIEU!S152)),"")</f>
        <v/>
      </c>
      <c r="G166" s="705" t="str">
        <f>IF(C166&lt;&gt;"",IF(AND(LEFT($J$4,1)="N",$J$4=DULIEU!J152),DULIEU!R152,IF(AND(LEFT($J$4,1)="X",$J$4=DULIEU!J152),DULIEU!S152)),"")</f>
        <v/>
      </c>
      <c r="H166" s="705" t="str">
        <f>IF(C166="","",IF($J$4=DULIEU!J152,DULIEU!T152))</f>
        <v/>
      </c>
      <c r="I166" s="705" t="str">
        <f>IF(C166="","",IF($J$4=DULIEU!J152,DULIEU!X152))</f>
        <v/>
      </c>
      <c r="J166" s="706" t="str">
        <f t="shared" si="5"/>
        <v/>
      </c>
      <c r="K166" s="1077"/>
      <c r="L166" s="1078"/>
      <c r="M166" s="1078"/>
      <c r="N166" s="1078"/>
      <c r="O166" s="1078"/>
      <c r="P166" s="1078"/>
    </row>
    <row r="167" spans="2:16" hidden="1">
      <c r="B167" s="702" t="str">
        <f>IF(J167="","",MAX($B$20:B166)+1)</f>
        <v/>
      </c>
      <c r="C167" s="703" t="str">
        <f>IF($J$4=DULIEU!J153,DULIEU!Q153,"")</f>
        <v/>
      </c>
      <c r="D167" s="704" t="str">
        <f>IF($J$4=DULIEU!J153,DULIEU!P153,"")</f>
        <v/>
      </c>
      <c r="E167" s="704" t="str">
        <f t="shared" si="4"/>
        <v/>
      </c>
      <c r="F167" s="705" t="str">
        <f>IF(C167&lt;&gt;"",IF(AND(LEFT($J$4,1)="N",$J$4=DULIEU!J153),DULIEU!R153,IF(AND(LEFT($J$4,1)="X",$J$4=DULIEU!J153),DULIEU!S153)),"")</f>
        <v/>
      </c>
      <c r="G167" s="705" t="str">
        <f>IF(C167&lt;&gt;"",IF(AND(LEFT($J$4,1)="N",$J$4=DULIEU!J153),DULIEU!R153,IF(AND(LEFT($J$4,1)="X",$J$4=DULIEU!J153),DULIEU!S153)),"")</f>
        <v/>
      </c>
      <c r="H167" s="705" t="str">
        <f>IF(C167="","",IF($J$4=DULIEU!J153,DULIEU!T153))</f>
        <v/>
      </c>
      <c r="I167" s="705" t="str">
        <f>IF(C167="","",IF($J$4=DULIEU!J153,DULIEU!X153))</f>
        <v/>
      </c>
      <c r="J167" s="706" t="str">
        <f t="shared" si="5"/>
        <v/>
      </c>
      <c r="K167" s="1077"/>
      <c r="L167" s="1078"/>
      <c r="M167" s="1078"/>
      <c r="N167" s="1078"/>
      <c r="O167" s="1078"/>
      <c r="P167" s="1078"/>
    </row>
    <row r="168" spans="2:16" hidden="1">
      <c r="B168" s="702" t="str">
        <f>IF(J168="","",MAX($B$20:B167)+1)</f>
        <v/>
      </c>
      <c r="C168" s="703" t="str">
        <f>IF($J$4=DULIEU!J154,DULIEU!Q154,"")</f>
        <v/>
      </c>
      <c r="D168" s="704" t="str">
        <f>IF($J$4=DULIEU!J154,DULIEU!P154,"")</f>
        <v/>
      </c>
      <c r="E168" s="704" t="str">
        <f t="shared" si="4"/>
        <v/>
      </c>
      <c r="F168" s="705" t="str">
        <f>IF(C168&lt;&gt;"",IF(AND(LEFT($J$4,1)="N",$J$4=DULIEU!J154),DULIEU!R154,IF(AND(LEFT($J$4,1)="X",$J$4=DULIEU!J154),DULIEU!S154)),"")</f>
        <v/>
      </c>
      <c r="G168" s="705" t="str">
        <f>IF(C168&lt;&gt;"",IF(AND(LEFT($J$4,1)="N",$J$4=DULIEU!J154),DULIEU!R154,IF(AND(LEFT($J$4,1)="X",$J$4=DULIEU!J154),DULIEU!S154)),"")</f>
        <v/>
      </c>
      <c r="H168" s="705" t="str">
        <f>IF(C168="","",IF($J$4=DULIEU!J154,DULIEU!T154))</f>
        <v/>
      </c>
      <c r="I168" s="705" t="str">
        <f>IF(C168="","",IF($J$4=DULIEU!J154,DULIEU!X154))</f>
        <v/>
      </c>
      <c r="J168" s="706" t="str">
        <f t="shared" si="5"/>
        <v/>
      </c>
      <c r="K168" s="1077"/>
      <c r="L168" s="1078"/>
      <c r="M168" s="1078"/>
      <c r="N168" s="1078"/>
      <c r="O168" s="1078"/>
      <c r="P168" s="1078"/>
    </row>
    <row r="169" spans="2:16" hidden="1">
      <c r="B169" s="702" t="str">
        <f>IF(J169="","",MAX($B$20:B168)+1)</f>
        <v/>
      </c>
      <c r="C169" s="703" t="str">
        <f>IF($J$4=DULIEU!J155,DULIEU!Q155,"")</f>
        <v/>
      </c>
      <c r="D169" s="704" t="str">
        <f>IF($J$4=DULIEU!J155,DULIEU!P155,"")</f>
        <v/>
      </c>
      <c r="E169" s="704" t="str">
        <f t="shared" si="4"/>
        <v/>
      </c>
      <c r="F169" s="705" t="str">
        <f>IF(C169&lt;&gt;"",IF(AND(LEFT($J$4,1)="N",$J$4=DULIEU!J155),DULIEU!R155,IF(AND(LEFT($J$4,1)="X",$J$4=DULIEU!J155),DULIEU!S155)),"")</f>
        <v/>
      </c>
      <c r="G169" s="705" t="str">
        <f>IF(C169&lt;&gt;"",IF(AND(LEFT($J$4,1)="N",$J$4=DULIEU!J155),DULIEU!R155,IF(AND(LEFT($J$4,1)="X",$J$4=DULIEU!J155),DULIEU!S155)),"")</f>
        <v/>
      </c>
      <c r="H169" s="705" t="str">
        <f>IF(C169="","",IF($J$4=DULIEU!J155,DULIEU!T155))</f>
        <v/>
      </c>
      <c r="I169" s="705" t="str">
        <f>IF(C169="","",IF($J$4=DULIEU!J155,DULIEU!X155))</f>
        <v/>
      </c>
      <c r="J169" s="706" t="str">
        <f t="shared" si="5"/>
        <v/>
      </c>
      <c r="K169" s="1077"/>
      <c r="L169" s="1078"/>
      <c r="M169" s="1078"/>
      <c r="N169" s="1078"/>
      <c r="O169" s="1078"/>
      <c r="P169" s="1078"/>
    </row>
    <row r="170" spans="2:16" hidden="1">
      <c r="B170" s="702" t="str">
        <f>IF(J170="","",MAX($B$20:B169)+1)</f>
        <v/>
      </c>
      <c r="C170" s="703" t="str">
        <f>IF($J$4=DULIEU!J156,DULIEU!Q156,"")</f>
        <v/>
      </c>
      <c r="D170" s="704" t="str">
        <f>IF($J$4=DULIEU!J156,DULIEU!P156,"")</f>
        <v/>
      </c>
      <c r="E170" s="704" t="str">
        <f t="shared" si="4"/>
        <v/>
      </c>
      <c r="F170" s="705" t="str">
        <f>IF(C170&lt;&gt;"",IF(AND(LEFT($J$4,1)="N",$J$4=DULIEU!J156),DULIEU!R156,IF(AND(LEFT($J$4,1)="X",$J$4=DULIEU!J156),DULIEU!S156)),"")</f>
        <v/>
      </c>
      <c r="G170" s="705" t="str">
        <f>IF(C170&lt;&gt;"",IF(AND(LEFT($J$4,1)="N",$J$4=DULIEU!J156),DULIEU!R156,IF(AND(LEFT($J$4,1)="X",$J$4=DULIEU!J156),DULIEU!S156)),"")</f>
        <v/>
      </c>
      <c r="H170" s="705" t="str">
        <f>IF(C170="","",IF($J$4=DULIEU!J156,DULIEU!T156))</f>
        <v/>
      </c>
      <c r="I170" s="705" t="str">
        <f>IF(C170="","",IF($J$4=DULIEU!J156,DULIEU!X156))</f>
        <v/>
      </c>
      <c r="J170" s="706" t="str">
        <f t="shared" si="5"/>
        <v/>
      </c>
      <c r="K170" s="1077"/>
      <c r="L170" s="1078"/>
      <c r="M170" s="1078"/>
      <c r="N170" s="1078"/>
      <c r="O170" s="1078"/>
      <c r="P170" s="1078"/>
    </row>
    <row r="171" spans="2:16" hidden="1">
      <c r="B171" s="702" t="str">
        <f>IF(J171="","",MAX($B$20:B170)+1)</f>
        <v/>
      </c>
      <c r="C171" s="703" t="str">
        <f>IF($J$4=DULIEU!J157,DULIEU!Q157,"")</f>
        <v/>
      </c>
      <c r="D171" s="704" t="str">
        <f>IF($J$4=DULIEU!J157,DULIEU!P157,"")</f>
        <v/>
      </c>
      <c r="E171" s="704" t="str">
        <f t="shared" si="4"/>
        <v/>
      </c>
      <c r="F171" s="705" t="str">
        <f>IF(C171&lt;&gt;"",IF(AND(LEFT($J$4,1)="N",$J$4=DULIEU!J157),DULIEU!R157,IF(AND(LEFT($J$4,1)="X",$J$4=DULIEU!J157),DULIEU!S157)),"")</f>
        <v/>
      </c>
      <c r="G171" s="705" t="str">
        <f>IF(C171&lt;&gt;"",IF(AND(LEFT($J$4,1)="N",$J$4=DULIEU!J157),DULIEU!R157,IF(AND(LEFT($J$4,1)="X",$J$4=DULIEU!J157),DULIEU!S157)),"")</f>
        <v/>
      </c>
      <c r="H171" s="705" t="str">
        <f>IF(C171="","",IF($J$4=DULIEU!J157,DULIEU!T157))</f>
        <v/>
      </c>
      <c r="I171" s="705" t="str">
        <f>IF(C171="","",IF($J$4=DULIEU!J157,DULIEU!X157))</f>
        <v/>
      </c>
      <c r="J171" s="706" t="str">
        <f t="shared" si="5"/>
        <v/>
      </c>
      <c r="K171" s="1077"/>
      <c r="L171" s="1078"/>
      <c r="M171" s="1078"/>
      <c r="N171" s="1078"/>
      <c r="O171" s="1078"/>
      <c r="P171" s="1078"/>
    </row>
    <row r="172" spans="2:16" hidden="1">
      <c r="B172" s="702" t="str">
        <f>IF(J172="","",MAX($B$20:B171)+1)</f>
        <v/>
      </c>
      <c r="C172" s="703" t="str">
        <f>IF($J$4=DULIEU!J158,DULIEU!Q158,"")</f>
        <v/>
      </c>
      <c r="D172" s="704" t="str">
        <f>IF($J$4=DULIEU!J158,DULIEU!P158,"")</f>
        <v/>
      </c>
      <c r="E172" s="704" t="str">
        <f t="shared" si="4"/>
        <v/>
      </c>
      <c r="F172" s="705" t="str">
        <f>IF(C172&lt;&gt;"",IF(AND(LEFT($J$4,1)="N",$J$4=DULIEU!J158),DULIEU!R158,IF(AND(LEFT($J$4,1)="X",$J$4=DULIEU!J158),DULIEU!S158)),"")</f>
        <v/>
      </c>
      <c r="G172" s="705" t="str">
        <f>IF(C172&lt;&gt;"",IF(AND(LEFT($J$4,1)="N",$J$4=DULIEU!J158),DULIEU!R158,IF(AND(LEFT($J$4,1)="X",$J$4=DULIEU!J158),DULIEU!S158)),"")</f>
        <v/>
      </c>
      <c r="H172" s="705" t="str">
        <f>IF(C172="","",IF($J$4=DULIEU!J158,DULIEU!T158))</f>
        <v/>
      </c>
      <c r="I172" s="705" t="str">
        <f>IF(C172="","",IF($J$4=DULIEU!J158,DULIEU!X158))</f>
        <v/>
      </c>
      <c r="J172" s="706" t="str">
        <f t="shared" si="5"/>
        <v/>
      </c>
      <c r="K172" s="1077"/>
      <c r="L172" s="1078"/>
      <c r="M172" s="1078"/>
      <c r="N172" s="1078"/>
      <c r="O172" s="1078"/>
      <c r="P172" s="1078"/>
    </row>
    <row r="173" spans="2:16" hidden="1">
      <c r="B173" s="702" t="str">
        <f>IF(J173="","",MAX($B$20:B172)+1)</f>
        <v/>
      </c>
      <c r="C173" s="703" t="str">
        <f>IF($J$4=DULIEU!J159,DULIEU!Q159,"")</f>
        <v/>
      </c>
      <c r="D173" s="704" t="str">
        <f>IF($J$4=DULIEU!J159,DULIEU!P159,"")</f>
        <v/>
      </c>
      <c r="E173" s="704" t="str">
        <f t="shared" si="4"/>
        <v/>
      </c>
      <c r="F173" s="705" t="str">
        <f>IF(C173&lt;&gt;"",IF(AND(LEFT($J$4,1)="N",$J$4=DULIEU!J159),DULIEU!R159,IF(AND(LEFT($J$4,1)="X",$J$4=DULIEU!J159),DULIEU!S159)),"")</f>
        <v/>
      </c>
      <c r="G173" s="705" t="str">
        <f>IF(C173&lt;&gt;"",IF(AND(LEFT($J$4,1)="N",$J$4=DULIEU!J159),DULIEU!R159,IF(AND(LEFT($J$4,1)="X",$J$4=DULIEU!J159),DULIEU!S159)),"")</f>
        <v/>
      </c>
      <c r="H173" s="705" t="str">
        <f>IF(C173="","",IF($J$4=DULIEU!J159,DULIEU!T159))</f>
        <v/>
      </c>
      <c r="I173" s="705" t="str">
        <f>IF(C173="","",IF($J$4=DULIEU!J159,DULIEU!X159))</f>
        <v/>
      </c>
      <c r="J173" s="706" t="str">
        <f t="shared" si="5"/>
        <v/>
      </c>
      <c r="K173" s="1077"/>
      <c r="L173" s="1078"/>
      <c r="M173" s="1078"/>
      <c r="N173" s="1078"/>
      <c r="O173" s="1078"/>
      <c r="P173" s="1078"/>
    </row>
    <row r="174" spans="2:16" hidden="1">
      <c r="B174" s="702" t="str">
        <f>IF(J174="","",MAX($B$20:B173)+1)</f>
        <v/>
      </c>
      <c r="C174" s="703" t="str">
        <f>IF($J$4=DULIEU!J160,DULIEU!Q160,"")</f>
        <v/>
      </c>
      <c r="D174" s="704" t="str">
        <f>IF($J$4=DULIEU!J160,DULIEU!P160,"")</f>
        <v/>
      </c>
      <c r="E174" s="704" t="str">
        <f t="shared" si="4"/>
        <v/>
      </c>
      <c r="F174" s="705" t="str">
        <f>IF(C174&lt;&gt;"",IF(AND(LEFT($J$4,1)="N",$J$4=DULIEU!J160),DULIEU!R160,IF(AND(LEFT($J$4,1)="X",$J$4=DULIEU!J160),DULIEU!S160)),"")</f>
        <v/>
      </c>
      <c r="G174" s="705" t="str">
        <f>IF(C174&lt;&gt;"",IF(AND(LEFT($J$4,1)="N",$J$4=DULIEU!J160),DULIEU!R160,IF(AND(LEFT($J$4,1)="X",$J$4=DULIEU!J160),DULIEU!S160)),"")</f>
        <v/>
      </c>
      <c r="H174" s="705" t="str">
        <f>IF(C174="","",IF($J$4=DULIEU!J160,DULIEU!T160))</f>
        <v/>
      </c>
      <c r="I174" s="705" t="str">
        <f>IF(C174="","",IF($J$4=DULIEU!J160,DULIEU!X160))</f>
        <v/>
      </c>
      <c r="J174" s="706" t="str">
        <f t="shared" si="5"/>
        <v/>
      </c>
      <c r="K174" s="1077"/>
      <c r="L174" s="1078"/>
      <c r="M174" s="1078"/>
      <c r="N174" s="1078"/>
      <c r="O174" s="1078"/>
      <c r="P174" s="1078"/>
    </row>
    <row r="175" spans="2:16" hidden="1">
      <c r="B175" s="702" t="str">
        <f>IF(J175="","",MAX($B$20:B174)+1)</f>
        <v/>
      </c>
      <c r="C175" s="703" t="str">
        <f>IF($J$4=DULIEU!J161,DULIEU!Q161,"")</f>
        <v/>
      </c>
      <c r="D175" s="704" t="str">
        <f>IF($J$4=DULIEU!J161,DULIEU!P161,"")</f>
        <v/>
      </c>
      <c r="E175" s="704" t="str">
        <f t="shared" si="4"/>
        <v/>
      </c>
      <c r="F175" s="705" t="str">
        <f>IF(C175&lt;&gt;"",IF(AND(LEFT($J$4,1)="N",$J$4=DULIEU!J161),DULIEU!R161,IF(AND(LEFT($J$4,1)="X",$J$4=DULIEU!J161),DULIEU!S161)),"")</f>
        <v/>
      </c>
      <c r="G175" s="705" t="str">
        <f>IF(C175&lt;&gt;"",IF(AND(LEFT($J$4,1)="N",$J$4=DULIEU!J161),DULIEU!R161,IF(AND(LEFT($J$4,1)="X",$J$4=DULIEU!J161),DULIEU!S161)),"")</f>
        <v/>
      </c>
      <c r="H175" s="705" t="str">
        <f>IF(C175="","",IF($J$4=DULIEU!J161,DULIEU!T161))</f>
        <v/>
      </c>
      <c r="I175" s="705" t="str">
        <f>IF(C175="","",IF($J$4=DULIEU!J161,DULIEU!X161))</f>
        <v/>
      </c>
      <c r="J175" s="706" t="str">
        <f t="shared" si="5"/>
        <v/>
      </c>
      <c r="K175" s="1077"/>
      <c r="L175" s="1078"/>
      <c r="M175" s="1078"/>
      <c r="N175" s="1078"/>
      <c r="O175" s="1078"/>
      <c r="P175" s="1078"/>
    </row>
    <row r="176" spans="2:16" hidden="1">
      <c r="B176" s="702" t="str">
        <f>IF(J176="","",MAX($B$20:B175)+1)</f>
        <v/>
      </c>
      <c r="C176" s="703" t="str">
        <f>IF($J$4=DULIEU!J162,DULIEU!Q162,"")</f>
        <v/>
      </c>
      <c r="D176" s="704" t="str">
        <f>IF($J$4=DULIEU!J162,DULIEU!P162,"")</f>
        <v/>
      </c>
      <c r="E176" s="704" t="str">
        <f t="shared" si="4"/>
        <v/>
      </c>
      <c r="F176" s="705" t="str">
        <f>IF(C176&lt;&gt;"",IF(AND(LEFT($J$4,1)="N",$J$4=DULIEU!J162),DULIEU!R162,IF(AND(LEFT($J$4,1)="X",$J$4=DULIEU!J162),DULIEU!S162)),"")</f>
        <v/>
      </c>
      <c r="G176" s="705" t="str">
        <f>IF(C176&lt;&gt;"",IF(AND(LEFT($J$4,1)="N",$J$4=DULIEU!J162),DULIEU!R162,IF(AND(LEFT($J$4,1)="X",$J$4=DULIEU!J162),DULIEU!S162)),"")</f>
        <v/>
      </c>
      <c r="H176" s="705" t="str">
        <f>IF(C176="","",IF($J$4=DULIEU!J162,DULIEU!T162))</f>
        <v/>
      </c>
      <c r="I176" s="705" t="str">
        <f>IF(C176="","",IF($J$4=DULIEU!J162,DULIEU!X162))</f>
        <v/>
      </c>
      <c r="J176" s="706" t="str">
        <f t="shared" si="5"/>
        <v/>
      </c>
      <c r="K176" s="1077"/>
      <c r="L176" s="1078"/>
      <c r="M176" s="1078"/>
      <c r="N176" s="1078"/>
      <c r="O176" s="1078"/>
      <c r="P176" s="1078"/>
    </row>
    <row r="177" spans="2:16" hidden="1">
      <c r="B177" s="702" t="str">
        <f>IF(J177="","",MAX($B$20:B176)+1)</f>
        <v/>
      </c>
      <c r="C177" s="703" t="str">
        <f>IF($J$4=DULIEU!J163,DULIEU!Q163,"")</f>
        <v/>
      </c>
      <c r="D177" s="704" t="str">
        <f>IF($J$4=DULIEU!J163,DULIEU!P163,"")</f>
        <v/>
      </c>
      <c r="E177" s="704" t="str">
        <f t="shared" si="4"/>
        <v/>
      </c>
      <c r="F177" s="705" t="str">
        <f>IF(C177&lt;&gt;"",IF(AND(LEFT($J$4,1)="N",$J$4=DULIEU!J163),DULIEU!R163,IF(AND(LEFT($J$4,1)="X",$J$4=DULIEU!J163),DULIEU!S163)),"")</f>
        <v/>
      </c>
      <c r="G177" s="705" t="str">
        <f>IF(C177&lt;&gt;"",IF(AND(LEFT($J$4,1)="N",$J$4=DULIEU!J163),DULIEU!R163,IF(AND(LEFT($J$4,1)="X",$J$4=DULIEU!J163),DULIEU!S163)),"")</f>
        <v/>
      </c>
      <c r="H177" s="705" t="str">
        <f>IF(C177="","",IF($J$4=DULIEU!J163,DULIEU!T163))</f>
        <v/>
      </c>
      <c r="I177" s="705" t="str">
        <f>IF(C177="","",IF($J$4=DULIEU!J163,DULIEU!X163))</f>
        <v/>
      </c>
      <c r="J177" s="706" t="str">
        <f t="shared" si="5"/>
        <v/>
      </c>
      <c r="K177" s="1077"/>
      <c r="L177" s="1078"/>
      <c r="M177" s="1078"/>
      <c r="N177" s="1078"/>
      <c r="O177" s="1078"/>
      <c r="P177" s="1078"/>
    </row>
    <row r="178" spans="2:16" hidden="1">
      <c r="B178" s="702" t="str">
        <f>IF(J178="","",MAX($B$20:B177)+1)</f>
        <v/>
      </c>
      <c r="C178" s="703" t="str">
        <f>IF($J$4=DULIEU!J164,DULIEU!Q164,"")</f>
        <v/>
      </c>
      <c r="D178" s="704" t="str">
        <f>IF($J$4=DULIEU!J164,DULIEU!P164,"")</f>
        <v/>
      </c>
      <c r="E178" s="704" t="str">
        <f t="shared" si="4"/>
        <v/>
      </c>
      <c r="F178" s="705" t="str">
        <f>IF(C178&lt;&gt;"",IF(AND(LEFT($J$4,1)="N",$J$4=DULIEU!J164),DULIEU!R164,IF(AND(LEFT($J$4,1)="X",$J$4=DULIEU!J164),DULIEU!S164)),"")</f>
        <v/>
      </c>
      <c r="G178" s="705" t="str">
        <f>IF(C178&lt;&gt;"",IF(AND(LEFT($J$4,1)="N",$J$4=DULIEU!J164),DULIEU!R164,IF(AND(LEFT($J$4,1)="X",$J$4=DULIEU!J164),DULIEU!S164)),"")</f>
        <v/>
      </c>
      <c r="H178" s="705" t="str">
        <f>IF(C178="","",IF($J$4=DULIEU!J164,DULIEU!T164))</f>
        <v/>
      </c>
      <c r="I178" s="705" t="str">
        <f>IF(C178="","",IF($J$4=DULIEU!J164,DULIEU!X164))</f>
        <v/>
      </c>
      <c r="J178" s="706" t="str">
        <f t="shared" si="5"/>
        <v/>
      </c>
      <c r="K178" s="1077"/>
      <c r="L178" s="1078"/>
      <c r="M178" s="1078"/>
      <c r="N178" s="1078"/>
      <c r="O178" s="1078"/>
      <c r="P178" s="1078"/>
    </row>
    <row r="179" spans="2:16" hidden="1">
      <c r="B179" s="702" t="str">
        <f>IF(J179="","",MAX($B$20:B178)+1)</f>
        <v/>
      </c>
      <c r="C179" s="703" t="str">
        <f>IF($J$4=DULIEU!J165,DULIEU!Q165,"")</f>
        <v/>
      </c>
      <c r="D179" s="704" t="str">
        <f>IF($J$4=DULIEU!J165,DULIEU!P165,"")</f>
        <v/>
      </c>
      <c r="E179" s="704" t="str">
        <f t="shared" si="4"/>
        <v/>
      </c>
      <c r="F179" s="705" t="str">
        <f>IF(C179&lt;&gt;"",IF(AND(LEFT($J$4,1)="N",$J$4=DULIEU!J165),DULIEU!R165,IF(AND(LEFT($J$4,1)="X",$J$4=DULIEU!J165),DULIEU!S165)),"")</f>
        <v/>
      </c>
      <c r="G179" s="705" t="str">
        <f>IF(C179&lt;&gt;"",IF(AND(LEFT($J$4,1)="N",$J$4=DULIEU!J165),DULIEU!R165,IF(AND(LEFT($J$4,1)="X",$J$4=DULIEU!J165),DULIEU!S165)),"")</f>
        <v/>
      </c>
      <c r="H179" s="705" t="str">
        <f>IF(C179="","",IF($J$4=DULIEU!J165,DULIEU!T165))</f>
        <v/>
      </c>
      <c r="I179" s="705" t="str">
        <f>IF(C179="","",IF($J$4=DULIEU!J165,DULIEU!X165))</f>
        <v/>
      </c>
      <c r="J179" s="706" t="str">
        <f t="shared" si="5"/>
        <v/>
      </c>
      <c r="K179" s="1077"/>
      <c r="L179" s="1078"/>
      <c r="M179" s="1078"/>
      <c r="N179" s="1078"/>
      <c r="O179" s="1078"/>
      <c r="P179" s="1078"/>
    </row>
    <row r="180" spans="2:16" hidden="1">
      <c r="B180" s="702" t="str">
        <f>IF(J180="","",MAX($B$20:B179)+1)</f>
        <v/>
      </c>
      <c r="C180" s="703" t="str">
        <f>IF($J$4=DULIEU!J166,DULIEU!Q166,"")</f>
        <v/>
      </c>
      <c r="D180" s="704" t="str">
        <f>IF($J$4=DULIEU!J166,DULIEU!P166,"")</f>
        <v/>
      </c>
      <c r="E180" s="704" t="str">
        <f t="shared" si="4"/>
        <v/>
      </c>
      <c r="F180" s="705" t="str">
        <f>IF(C180&lt;&gt;"",IF(AND(LEFT($J$4,1)="N",$J$4=DULIEU!J166),DULIEU!R166,IF(AND(LEFT($J$4,1)="X",$J$4=DULIEU!J166),DULIEU!S166)),"")</f>
        <v/>
      </c>
      <c r="G180" s="705" t="str">
        <f>IF(C180&lt;&gt;"",IF(AND(LEFT($J$4,1)="N",$J$4=DULIEU!J166),DULIEU!R166,IF(AND(LEFT($J$4,1)="X",$J$4=DULIEU!J166),DULIEU!S166)),"")</f>
        <v/>
      </c>
      <c r="H180" s="705" t="str">
        <f>IF(C180="","",IF($J$4=DULIEU!J166,DULIEU!T166))</f>
        <v/>
      </c>
      <c r="I180" s="705" t="str">
        <f>IF(C180="","",IF($J$4=DULIEU!J166,DULIEU!X166))</f>
        <v/>
      </c>
      <c r="J180" s="706" t="str">
        <f t="shared" si="5"/>
        <v/>
      </c>
      <c r="K180" s="1077"/>
      <c r="L180" s="1078"/>
      <c r="M180" s="1078"/>
      <c r="N180" s="1078"/>
      <c r="O180" s="1078"/>
      <c r="P180" s="1078"/>
    </row>
    <row r="181" spans="2:16" hidden="1">
      <c r="B181" s="702" t="str">
        <f>IF(J181="","",MAX($B$20:B180)+1)</f>
        <v/>
      </c>
      <c r="C181" s="703" t="str">
        <f>IF($J$4=DULIEU!J167,DULIEU!Q167,"")</f>
        <v/>
      </c>
      <c r="D181" s="704" t="str">
        <f>IF($J$4=DULIEU!J167,DULIEU!P167,"")</f>
        <v/>
      </c>
      <c r="E181" s="704" t="str">
        <f t="shared" si="4"/>
        <v/>
      </c>
      <c r="F181" s="705" t="str">
        <f>IF(C181&lt;&gt;"",IF(AND(LEFT($J$4,1)="N",$J$4=DULIEU!J167),DULIEU!R167,IF(AND(LEFT($J$4,1)="X",$J$4=DULIEU!J167),DULIEU!S167)),"")</f>
        <v/>
      </c>
      <c r="G181" s="705" t="str">
        <f>IF(C181&lt;&gt;"",IF(AND(LEFT($J$4,1)="N",$J$4=DULIEU!J167),DULIEU!R167,IF(AND(LEFT($J$4,1)="X",$J$4=DULIEU!J167),DULIEU!S167)),"")</f>
        <v/>
      </c>
      <c r="H181" s="705" t="str">
        <f>IF(C181="","",IF($J$4=DULIEU!J167,DULIEU!T167))</f>
        <v/>
      </c>
      <c r="I181" s="705" t="str">
        <f>IF(C181="","",IF($J$4=DULIEU!J167,DULIEU!X167))</f>
        <v/>
      </c>
      <c r="J181" s="706" t="str">
        <f t="shared" si="5"/>
        <v/>
      </c>
      <c r="K181" s="1077"/>
      <c r="L181" s="1078"/>
      <c r="M181" s="1078"/>
      <c r="N181" s="1078"/>
      <c r="O181" s="1078"/>
      <c r="P181" s="1078"/>
    </row>
    <row r="182" spans="2:16" hidden="1">
      <c r="B182" s="702" t="str">
        <f>IF(J182="","",MAX($B$20:B181)+1)</f>
        <v/>
      </c>
      <c r="C182" s="703" t="str">
        <f>IF($J$4=DULIEU!J168,DULIEU!Q168,"")</f>
        <v/>
      </c>
      <c r="D182" s="704" t="str">
        <f>IF($J$4=DULIEU!J168,DULIEU!P168,"")</f>
        <v/>
      </c>
      <c r="E182" s="704" t="str">
        <f t="shared" si="4"/>
        <v/>
      </c>
      <c r="F182" s="705" t="str">
        <f>IF(C182&lt;&gt;"",IF(AND(LEFT($J$4,1)="N",$J$4=DULIEU!J168),DULIEU!R168,IF(AND(LEFT($J$4,1)="X",$J$4=DULIEU!J168),DULIEU!S168)),"")</f>
        <v/>
      </c>
      <c r="G182" s="705" t="str">
        <f>IF(C182&lt;&gt;"",IF(AND(LEFT($J$4,1)="N",$J$4=DULIEU!J168),DULIEU!R168,IF(AND(LEFT($J$4,1)="X",$J$4=DULIEU!J168),DULIEU!S168)),"")</f>
        <v/>
      </c>
      <c r="H182" s="705" t="str">
        <f>IF(C182="","",IF($J$4=DULIEU!J168,DULIEU!T168))</f>
        <v/>
      </c>
      <c r="I182" s="705" t="str">
        <f>IF(C182="","",IF($J$4=DULIEU!J168,DULIEU!X168))</f>
        <v/>
      </c>
      <c r="J182" s="706" t="str">
        <f t="shared" si="5"/>
        <v/>
      </c>
      <c r="K182" s="1077"/>
      <c r="L182" s="1078"/>
      <c r="M182" s="1078"/>
      <c r="N182" s="1078"/>
      <c r="O182" s="1078"/>
      <c r="P182" s="1078"/>
    </row>
    <row r="183" spans="2:16" hidden="1">
      <c r="B183" s="702" t="str">
        <f>IF(J183="","",MAX($B$20:B182)+1)</f>
        <v/>
      </c>
      <c r="C183" s="703" t="str">
        <f>IF($J$4=DULIEU!J169,DULIEU!Q169,"")</f>
        <v/>
      </c>
      <c r="D183" s="704" t="str">
        <f>IF($J$4=DULIEU!J169,DULIEU!P169,"")</f>
        <v/>
      </c>
      <c r="E183" s="704" t="str">
        <f t="shared" si="4"/>
        <v/>
      </c>
      <c r="F183" s="705" t="str">
        <f>IF(C183&lt;&gt;"",IF(AND(LEFT($J$4,1)="N",$J$4=DULIEU!J169),DULIEU!R169,IF(AND(LEFT($J$4,1)="X",$J$4=DULIEU!J169),DULIEU!S169)),"")</f>
        <v/>
      </c>
      <c r="G183" s="705" t="str">
        <f>IF(C183&lt;&gt;"",IF(AND(LEFT($J$4,1)="N",$J$4=DULIEU!J169),DULIEU!R169,IF(AND(LEFT($J$4,1)="X",$J$4=DULIEU!J169),DULIEU!S169)),"")</f>
        <v/>
      </c>
      <c r="H183" s="705" t="str">
        <f>IF(C183="","",IF($J$4=DULIEU!J169,DULIEU!T169))</f>
        <v/>
      </c>
      <c r="I183" s="705" t="str">
        <f>IF(C183="","",IF($J$4=DULIEU!J169,DULIEU!X169))</f>
        <v/>
      </c>
      <c r="J183" s="706" t="str">
        <f t="shared" si="5"/>
        <v/>
      </c>
      <c r="K183" s="1077"/>
      <c r="L183" s="1078"/>
      <c r="M183" s="1078"/>
      <c r="N183" s="1078"/>
      <c r="O183" s="1078"/>
      <c r="P183" s="1078"/>
    </row>
    <row r="184" spans="2:16" hidden="1">
      <c r="B184" s="702" t="str">
        <f>IF(J184="","",MAX($B$20:B183)+1)</f>
        <v/>
      </c>
      <c r="C184" s="703" t="str">
        <f>IF($J$4=DULIEU!J170,DULIEU!Q170,"")</f>
        <v/>
      </c>
      <c r="D184" s="704" t="str">
        <f>IF($J$4=DULIEU!J170,DULIEU!P170,"")</f>
        <v/>
      </c>
      <c r="E184" s="704" t="str">
        <f t="shared" si="4"/>
        <v/>
      </c>
      <c r="F184" s="705" t="str">
        <f>IF(C184&lt;&gt;"",IF(AND(LEFT($J$4,1)="N",$J$4=DULIEU!J170),DULIEU!R170,IF(AND(LEFT($J$4,1)="X",$J$4=DULIEU!J170),DULIEU!S170)),"")</f>
        <v/>
      </c>
      <c r="G184" s="705" t="str">
        <f>IF(C184&lt;&gt;"",IF(AND(LEFT($J$4,1)="N",$J$4=DULIEU!J170),DULIEU!R170,IF(AND(LEFT($J$4,1)="X",$J$4=DULIEU!J170),DULIEU!S170)),"")</f>
        <v/>
      </c>
      <c r="H184" s="705" t="str">
        <f>IF(C184="","",IF($J$4=DULIEU!J170,DULIEU!T170))</f>
        <v/>
      </c>
      <c r="I184" s="705" t="str">
        <f>IF(C184="","",IF($J$4=DULIEU!J170,DULIEU!X170))</f>
        <v/>
      </c>
      <c r="J184" s="706" t="str">
        <f t="shared" si="5"/>
        <v/>
      </c>
      <c r="K184" s="1077"/>
      <c r="L184" s="1078"/>
      <c r="M184" s="1078"/>
      <c r="N184" s="1078"/>
      <c r="O184" s="1078"/>
      <c r="P184" s="1078"/>
    </row>
    <row r="185" spans="2:16" hidden="1">
      <c r="B185" s="702" t="str">
        <f>IF(J185="","",MAX($B$20:B184)+1)</f>
        <v/>
      </c>
      <c r="C185" s="703" t="str">
        <f>IF($J$4=DULIEU!J171,DULIEU!Q171,"")</f>
        <v/>
      </c>
      <c r="D185" s="704" t="str">
        <f>IF($J$4=DULIEU!J171,DULIEU!P171,"")</f>
        <v/>
      </c>
      <c r="E185" s="704" t="str">
        <f t="shared" si="4"/>
        <v/>
      </c>
      <c r="F185" s="705" t="str">
        <f>IF(C185&lt;&gt;"",IF(AND(LEFT($J$4,1)="N",$J$4=DULIEU!J171),DULIEU!R171,IF(AND(LEFT($J$4,1)="X",$J$4=DULIEU!J171),DULIEU!S171)),"")</f>
        <v/>
      </c>
      <c r="G185" s="705" t="str">
        <f>IF(C185&lt;&gt;"",IF(AND(LEFT($J$4,1)="N",$J$4=DULIEU!J171),DULIEU!R171,IF(AND(LEFT($J$4,1)="X",$J$4=DULIEU!J171),DULIEU!S171)),"")</f>
        <v/>
      </c>
      <c r="H185" s="705" t="str">
        <f>IF(C185="","",IF($J$4=DULIEU!J171,DULIEU!T171))</f>
        <v/>
      </c>
      <c r="I185" s="705" t="str">
        <f>IF(C185="","",IF($J$4=DULIEU!J171,DULIEU!X171))</f>
        <v/>
      </c>
      <c r="J185" s="706" t="str">
        <f t="shared" si="5"/>
        <v/>
      </c>
      <c r="K185" s="1077"/>
      <c r="L185" s="1078"/>
      <c r="M185" s="1078"/>
      <c r="N185" s="1078"/>
      <c r="O185" s="1078"/>
      <c r="P185" s="1078"/>
    </row>
    <row r="186" spans="2:16" hidden="1">
      <c r="B186" s="702" t="str">
        <f>IF(J186="","",MAX($B$20:B185)+1)</f>
        <v/>
      </c>
      <c r="C186" s="703" t="str">
        <f>IF($J$4=DULIEU!J172,DULIEU!Q172,"")</f>
        <v/>
      </c>
      <c r="D186" s="704" t="str">
        <f>IF($J$4=DULIEU!J172,DULIEU!P172,"")</f>
        <v/>
      </c>
      <c r="E186" s="704" t="str">
        <f t="shared" si="4"/>
        <v/>
      </c>
      <c r="F186" s="705" t="str">
        <f>IF(C186&lt;&gt;"",IF(AND(LEFT($J$4,1)="N",$J$4=DULIEU!J172),DULIEU!R172,IF(AND(LEFT($J$4,1)="X",$J$4=DULIEU!J172),DULIEU!S172)),"")</f>
        <v/>
      </c>
      <c r="G186" s="705" t="str">
        <f>IF(C186&lt;&gt;"",IF(AND(LEFT($J$4,1)="N",$J$4=DULIEU!J172),DULIEU!R172,IF(AND(LEFT($J$4,1)="X",$J$4=DULIEU!J172),DULIEU!S172)),"")</f>
        <v/>
      </c>
      <c r="H186" s="705" t="str">
        <f>IF(C186="","",IF($J$4=DULIEU!J172,DULIEU!T172))</f>
        <v/>
      </c>
      <c r="I186" s="705" t="str">
        <f>IF(C186="","",IF($J$4=DULIEU!J172,DULIEU!X172))</f>
        <v/>
      </c>
      <c r="J186" s="706" t="str">
        <f t="shared" si="5"/>
        <v/>
      </c>
      <c r="K186" s="1077"/>
      <c r="L186" s="1078"/>
      <c r="M186" s="1078"/>
      <c r="N186" s="1078"/>
      <c r="O186" s="1078"/>
      <c r="P186" s="1078"/>
    </row>
    <row r="187" spans="2:16" hidden="1">
      <c r="B187" s="702" t="str">
        <f>IF(J187="","",MAX($B$20:B186)+1)</f>
        <v/>
      </c>
      <c r="C187" s="703" t="str">
        <f>IF($J$4=DULIEU!J173,DULIEU!Q173,"")</f>
        <v/>
      </c>
      <c r="D187" s="704" t="str">
        <f>IF($J$4=DULIEU!J173,DULIEU!P173,"")</f>
        <v/>
      </c>
      <c r="E187" s="704" t="str">
        <f t="shared" si="4"/>
        <v/>
      </c>
      <c r="F187" s="705" t="str">
        <f>IF(C187&lt;&gt;"",IF(AND(LEFT($J$4,1)="N",$J$4=DULIEU!J173),DULIEU!R173,IF(AND(LEFT($J$4,1)="X",$J$4=DULIEU!J173),DULIEU!S173)),"")</f>
        <v/>
      </c>
      <c r="G187" s="705" t="str">
        <f>IF(C187&lt;&gt;"",IF(AND(LEFT($J$4,1)="N",$J$4=DULIEU!J173),DULIEU!R173,IF(AND(LEFT($J$4,1)="X",$J$4=DULIEU!J173),DULIEU!S173)),"")</f>
        <v/>
      </c>
      <c r="H187" s="705" t="str">
        <f>IF(C187="","",IF($J$4=DULIEU!J173,DULIEU!T173))</f>
        <v/>
      </c>
      <c r="I187" s="705" t="str">
        <f>IF(C187="","",IF($J$4=DULIEU!J173,DULIEU!X173))</f>
        <v/>
      </c>
      <c r="J187" s="706" t="str">
        <f t="shared" si="5"/>
        <v/>
      </c>
      <c r="K187" s="1077"/>
      <c r="L187" s="1078"/>
      <c r="M187" s="1078"/>
      <c r="N187" s="1078"/>
      <c r="O187" s="1078"/>
      <c r="P187" s="1078"/>
    </row>
    <row r="188" spans="2:16" hidden="1">
      <c r="B188" s="702" t="str">
        <f>IF(J188="","",MAX($B$20:B187)+1)</f>
        <v/>
      </c>
      <c r="C188" s="703" t="str">
        <f>IF($J$4=DULIEU!J174,DULIEU!Q174,"")</f>
        <v/>
      </c>
      <c r="D188" s="704" t="str">
        <f>IF($J$4=DULIEU!J174,DULIEU!P174,"")</f>
        <v/>
      </c>
      <c r="E188" s="704" t="str">
        <f t="shared" si="4"/>
        <v/>
      </c>
      <c r="F188" s="705" t="str">
        <f>IF(C188&lt;&gt;"",IF(AND(LEFT($J$4,1)="N",$J$4=DULIEU!J174),DULIEU!R174,IF(AND(LEFT($J$4,1)="X",$J$4=DULIEU!J174),DULIEU!S174)),"")</f>
        <v/>
      </c>
      <c r="G188" s="705" t="str">
        <f>IF(C188&lt;&gt;"",IF(AND(LEFT($J$4,1)="N",$J$4=DULIEU!J174),DULIEU!R174,IF(AND(LEFT($J$4,1)="X",$J$4=DULIEU!J174),DULIEU!S174)),"")</f>
        <v/>
      </c>
      <c r="H188" s="705" t="str">
        <f>IF(C188="","",IF($J$4=DULIEU!J174,DULIEU!T174))</f>
        <v/>
      </c>
      <c r="I188" s="705" t="str">
        <f>IF(C188="","",IF($J$4=DULIEU!J174,DULIEU!X174))</f>
        <v/>
      </c>
      <c r="J188" s="706" t="str">
        <f t="shared" si="5"/>
        <v/>
      </c>
      <c r="K188" s="1077"/>
      <c r="L188" s="1078"/>
      <c r="M188" s="1078"/>
      <c r="N188" s="1078"/>
      <c r="O188" s="1078"/>
      <c r="P188" s="1078"/>
    </row>
    <row r="189" spans="2:16" hidden="1">
      <c r="B189" s="702" t="str">
        <f>IF(J189="","",MAX($B$20:B188)+1)</f>
        <v/>
      </c>
      <c r="C189" s="703" t="str">
        <f>IF($J$4=DULIEU!J175,DULIEU!Q175,"")</f>
        <v/>
      </c>
      <c r="D189" s="704" t="str">
        <f>IF($J$4=DULIEU!J175,DULIEU!P175,"")</f>
        <v/>
      </c>
      <c r="E189" s="704" t="str">
        <f t="shared" si="4"/>
        <v/>
      </c>
      <c r="F189" s="705" t="str">
        <f>IF(C189&lt;&gt;"",IF(AND(LEFT($J$4,1)="N",$J$4=DULIEU!J175),DULIEU!R175,IF(AND(LEFT($J$4,1)="X",$J$4=DULIEU!J175),DULIEU!S175)),"")</f>
        <v/>
      </c>
      <c r="G189" s="705" t="str">
        <f>IF(C189&lt;&gt;"",IF(AND(LEFT($J$4,1)="N",$J$4=DULIEU!J175),DULIEU!R175,IF(AND(LEFT($J$4,1)="X",$J$4=DULIEU!J175),DULIEU!S175)),"")</f>
        <v/>
      </c>
      <c r="H189" s="705" t="str">
        <f>IF(C189="","",IF($J$4=DULIEU!J175,DULIEU!T175))</f>
        <v/>
      </c>
      <c r="I189" s="705" t="str">
        <f>IF(C189="","",IF($J$4=DULIEU!J175,DULIEU!X175))</f>
        <v/>
      </c>
      <c r="J189" s="706" t="str">
        <f t="shared" si="5"/>
        <v/>
      </c>
      <c r="K189" s="1077"/>
      <c r="L189" s="1078"/>
      <c r="M189" s="1078"/>
      <c r="N189" s="1078"/>
      <c r="O189" s="1078"/>
      <c r="P189" s="1078"/>
    </row>
    <row r="190" spans="2:16" hidden="1">
      <c r="B190" s="702" t="str">
        <f>IF(J190="","",MAX($B$20:B189)+1)</f>
        <v/>
      </c>
      <c r="C190" s="703" t="str">
        <f>IF($J$4=DULIEU!J176,DULIEU!Q176,"")</f>
        <v/>
      </c>
      <c r="D190" s="704" t="str">
        <f>IF($J$4=DULIEU!J176,DULIEU!P176,"")</f>
        <v/>
      </c>
      <c r="E190" s="704" t="str">
        <f t="shared" si="4"/>
        <v/>
      </c>
      <c r="F190" s="705" t="str">
        <f>IF(C190&lt;&gt;"",IF(AND(LEFT($J$4,1)="N",$J$4=DULIEU!J176),DULIEU!R176,IF(AND(LEFT($J$4,1)="X",$J$4=DULIEU!J176),DULIEU!S176)),"")</f>
        <v/>
      </c>
      <c r="G190" s="705" t="str">
        <f>IF(C190&lt;&gt;"",IF(AND(LEFT($J$4,1)="N",$J$4=DULIEU!J176),DULIEU!R176,IF(AND(LEFT($J$4,1)="X",$J$4=DULIEU!J176),DULIEU!S176)),"")</f>
        <v/>
      </c>
      <c r="H190" s="705" t="str">
        <f>IF(C190="","",IF($J$4=DULIEU!J176,DULIEU!T176))</f>
        <v/>
      </c>
      <c r="I190" s="705" t="str">
        <f>IF(C190="","",IF($J$4=DULIEU!J176,DULIEU!X176))</f>
        <v/>
      </c>
      <c r="J190" s="706" t="str">
        <f t="shared" si="5"/>
        <v/>
      </c>
      <c r="K190" s="1077"/>
      <c r="L190" s="1078"/>
      <c r="M190" s="1078"/>
      <c r="N190" s="1078"/>
      <c r="O190" s="1078"/>
      <c r="P190" s="1078"/>
    </row>
    <row r="191" spans="2:16" hidden="1">
      <c r="B191" s="702" t="str">
        <f>IF(J191="","",MAX($B$20:B190)+1)</f>
        <v/>
      </c>
      <c r="C191" s="703" t="str">
        <f>IF($J$4=DULIEU!J177,DULIEU!Q177,"")</f>
        <v/>
      </c>
      <c r="D191" s="704" t="str">
        <f>IF($J$4=DULIEU!J177,DULIEU!P177,"")</f>
        <v/>
      </c>
      <c r="E191" s="704" t="str">
        <f t="shared" si="4"/>
        <v/>
      </c>
      <c r="F191" s="705" t="str">
        <f>IF(C191&lt;&gt;"",IF(AND(LEFT($J$4,1)="N",$J$4=DULIEU!J177),DULIEU!R177,IF(AND(LEFT($J$4,1)="X",$J$4=DULIEU!J177),DULIEU!S177)),"")</f>
        <v/>
      </c>
      <c r="G191" s="705" t="str">
        <f>IF(C191&lt;&gt;"",IF(AND(LEFT($J$4,1)="N",$J$4=DULIEU!J177),DULIEU!R177,IF(AND(LEFT($J$4,1)="X",$J$4=DULIEU!J177),DULIEU!S177)),"")</f>
        <v/>
      </c>
      <c r="H191" s="705" t="str">
        <f>IF(C191="","",IF($J$4=DULIEU!J177,DULIEU!T177))</f>
        <v/>
      </c>
      <c r="I191" s="705" t="str">
        <f>IF(C191="","",IF($J$4=DULIEU!J177,DULIEU!X177))</f>
        <v/>
      </c>
      <c r="J191" s="706" t="str">
        <f t="shared" si="5"/>
        <v/>
      </c>
      <c r="K191" s="1077"/>
      <c r="L191" s="1078"/>
      <c r="M191" s="1078"/>
      <c r="N191" s="1078"/>
      <c r="O191" s="1078"/>
      <c r="P191" s="1078"/>
    </row>
    <row r="192" spans="2:16" hidden="1">
      <c r="B192" s="702" t="str">
        <f>IF(J192="","",MAX($B$20:B191)+1)</f>
        <v/>
      </c>
      <c r="C192" s="703" t="str">
        <f>IF($J$4=DULIEU!J178,DULIEU!Q178,"")</f>
        <v/>
      </c>
      <c r="D192" s="704" t="str">
        <f>IF($J$4=DULIEU!J178,DULIEU!P178,"")</f>
        <v/>
      </c>
      <c r="E192" s="704" t="str">
        <f t="shared" si="4"/>
        <v/>
      </c>
      <c r="F192" s="705" t="str">
        <f>IF(C192&lt;&gt;"",IF(AND(LEFT($J$4,1)="N",$J$4=DULIEU!J178),DULIEU!R178,IF(AND(LEFT($J$4,1)="X",$J$4=DULIEU!J178),DULIEU!S178)),"")</f>
        <v/>
      </c>
      <c r="G192" s="705" t="str">
        <f>IF(C192&lt;&gt;"",IF(AND(LEFT($J$4,1)="N",$J$4=DULIEU!J178),DULIEU!R178,IF(AND(LEFT($J$4,1)="X",$J$4=DULIEU!J178),DULIEU!S178)),"")</f>
        <v/>
      </c>
      <c r="H192" s="705" t="str">
        <f>IF(C192="","",IF($J$4=DULIEU!J178,DULIEU!T178))</f>
        <v/>
      </c>
      <c r="I192" s="705" t="str">
        <f>IF(C192="","",IF($J$4=DULIEU!J178,DULIEU!X178))</f>
        <v/>
      </c>
      <c r="J192" s="706" t="str">
        <f t="shared" si="5"/>
        <v/>
      </c>
      <c r="K192" s="1077"/>
      <c r="L192" s="1078"/>
      <c r="M192" s="1078"/>
      <c r="N192" s="1078"/>
      <c r="O192" s="1078"/>
      <c r="P192" s="1078"/>
    </row>
    <row r="193" spans="2:16" hidden="1">
      <c r="B193" s="702" t="str">
        <f>IF(J193="","",MAX($B$20:B192)+1)</f>
        <v/>
      </c>
      <c r="C193" s="703" t="str">
        <f>IF($J$4=DULIEU!J179,DULIEU!Q179,"")</f>
        <v/>
      </c>
      <c r="D193" s="704" t="str">
        <f>IF($J$4=DULIEU!J179,DULIEU!P179,"")</f>
        <v/>
      </c>
      <c r="E193" s="704" t="str">
        <f t="shared" si="4"/>
        <v/>
      </c>
      <c r="F193" s="705" t="str">
        <f>IF(C193&lt;&gt;"",IF(AND(LEFT($J$4,1)="N",$J$4=DULIEU!J179),DULIEU!R179,IF(AND(LEFT($J$4,1)="X",$J$4=DULIEU!J179),DULIEU!S179)),"")</f>
        <v/>
      </c>
      <c r="G193" s="705" t="str">
        <f>IF(C193&lt;&gt;"",IF(AND(LEFT($J$4,1)="N",$J$4=DULIEU!J179),DULIEU!R179,IF(AND(LEFT($J$4,1)="X",$J$4=DULIEU!J179),DULIEU!S179)),"")</f>
        <v/>
      </c>
      <c r="H193" s="705" t="str">
        <f>IF(C193="","",IF($J$4=DULIEU!J179,DULIEU!T179))</f>
        <v/>
      </c>
      <c r="I193" s="705" t="str">
        <f>IF(C193="","",IF($J$4=DULIEU!J179,DULIEU!X179))</f>
        <v/>
      </c>
      <c r="J193" s="706" t="str">
        <f t="shared" si="5"/>
        <v/>
      </c>
      <c r="K193" s="1077"/>
      <c r="L193" s="1078"/>
      <c r="M193" s="1078"/>
      <c r="N193" s="1078"/>
      <c r="O193" s="1078"/>
      <c r="P193" s="1078"/>
    </row>
    <row r="194" spans="2:16" hidden="1">
      <c r="B194" s="702" t="str">
        <f>IF(J194="","",MAX($B$20:B193)+1)</f>
        <v/>
      </c>
      <c r="C194" s="703" t="str">
        <f>IF($J$4=DULIEU!J180,DULIEU!Q180,"")</f>
        <v/>
      </c>
      <c r="D194" s="704" t="str">
        <f>IF($J$4=DULIEU!J180,DULIEU!P180,"")</f>
        <v/>
      </c>
      <c r="E194" s="704" t="str">
        <f t="shared" si="4"/>
        <v/>
      </c>
      <c r="F194" s="705" t="str">
        <f>IF(C194&lt;&gt;"",IF(AND(LEFT($J$4,1)="N",$J$4=DULIEU!J180),DULIEU!R180,IF(AND(LEFT($J$4,1)="X",$J$4=DULIEU!J180),DULIEU!S180)),"")</f>
        <v/>
      </c>
      <c r="G194" s="705" t="str">
        <f>IF(C194&lt;&gt;"",IF(AND(LEFT($J$4,1)="N",$J$4=DULIEU!J180),DULIEU!R180,IF(AND(LEFT($J$4,1)="X",$J$4=DULIEU!J180),DULIEU!S180)),"")</f>
        <v/>
      </c>
      <c r="H194" s="705" t="str">
        <f>IF(C194="","",IF($J$4=DULIEU!J180,DULIEU!T180))</f>
        <v/>
      </c>
      <c r="I194" s="705" t="str">
        <f>IF(C194="","",IF($J$4=DULIEU!J180,DULIEU!X180))</f>
        <v/>
      </c>
      <c r="J194" s="706" t="str">
        <f t="shared" si="5"/>
        <v/>
      </c>
      <c r="K194" s="1077"/>
      <c r="L194" s="1078"/>
      <c r="M194" s="1078"/>
      <c r="N194" s="1078"/>
      <c r="O194" s="1078"/>
      <c r="P194" s="1078"/>
    </row>
    <row r="195" spans="2:16" hidden="1">
      <c r="B195" s="702" t="str">
        <f>IF(J195="","",MAX($B$20:B194)+1)</f>
        <v/>
      </c>
      <c r="C195" s="703" t="str">
        <f>IF($J$4=DULIEU!J181,DULIEU!Q181,"")</f>
        <v/>
      </c>
      <c r="D195" s="704" t="str">
        <f>IF($J$4=DULIEU!J181,DULIEU!P181,"")</f>
        <v/>
      </c>
      <c r="E195" s="704" t="str">
        <f t="shared" si="4"/>
        <v/>
      </c>
      <c r="F195" s="705" t="str">
        <f>IF(C195&lt;&gt;"",IF(AND(LEFT($J$4,1)="N",$J$4=DULIEU!J181),DULIEU!R181,IF(AND(LEFT($J$4,1)="X",$J$4=DULIEU!J181),DULIEU!S181)),"")</f>
        <v/>
      </c>
      <c r="G195" s="705" t="str">
        <f>IF(C195&lt;&gt;"",IF(AND(LEFT($J$4,1)="N",$J$4=DULIEU!J181),DULIEU!R181,IF(AND(LEFT($J$4,1)="X",$J$4=DULIEU!J181),DULIEU!S181)),"")</f>
        <v/>
      </c>
      <c r="H195" s="705" t="str">
        <f>IF(C195="","",IF($J$4=DULIEU!J181,DULIEU!T181))</f>
        <v/>
      </c>
      <c r="I195" s="705" t="str">
        <f>IF(C195="","",IF($J$4=DULIEU!J181,DULIEU!X181))</f>
        <v/>
      </c>
      <c r="J195" s="706" t="str">
        <f t="shared" si="5"/>
        <v/>
      </c>
      <c r="K195" s="1077"/>
      <c r="L195" s="1078"/>
      <c r="M195" s="1078"/>
      <c r="N195" s="1078"/>
      <c r="O195" s="1078"/>
      <c r="P195" s="1078"/>
    </row>
    <row r="196" spans="2:16" hidden="1">
      <c r="B196" s="702" t="str">
        <f>IF(J196="","",MAX($B$20:B195)+1)</f>
        <v/>
      </c>
      <c r="C196" s="703" t="str">
        <f>IF($J$4=DULIEU!J182,DULIEU!Q182,"")</f>
        <v/>
      </c>
      <c r="D196" s="704" t="str">
        <f>IF($J$4=DULIEU!J182,DULIEU!P182,"")</f>
        <v/>
      </c>
      <c r="E196" s="704" t="str">
        <f t="shared" si="4"/>
        <v/>
      </c>
      <c r="F196" s="705" t="str">
        <f>IF(C196&lt;&gt;"",IF(AND(LEFT($J$4,1)="N",$J$4=DULIEU!J182),DULIEU!R182,IF(AND(LEFT($J$4,1)="X",$J$4=DULIEU!J182),DULIEU!S182)),"")</f>
        <v/>
      </c>
      <c r="G196" s="705" t="str">
        <f>IF(C196&lt;&gt;"",IF(AND(LEFT($J$4,1)="N",$J$4=DULIEU!J182),DULIEU!R182,IF(AND(LEFT($J$4,1)="X",$J$4=DULIEU!J182),DULIEU!S182)),"")</f>
        <v/>
      </c>
      <c r="H196" s="705" t="str">
        <f>IF(C196="","",IF($J$4=DULIEU!J182,DULIEU!T182))</f>
        <v/>
      </c>
      <c r="I196" s="705" t="str">
        <f>IF(C196="","",IF($J$4=DULIEU!J182,DULIEU!X182))</f>
        <v/>
      </c>
      <c r="J196" s="706" t="str">
        <f t="shared" si="5"/>
        <v/>
      </c>
      <c r="K196" s="1077"/>
      <c r="L196" s="1078"/>
      <c r="M196" s="1078"/>
      <c r="N196" s="1078"/>
      <c r="O196" s="1078"/>
      <c r="P196" s="1078"/>
    </row>
    <row r="197" spans="2:16" hidden="1">
      <c r="B197" s="702" t="str">
        <f>IF(J197="","",MAX($B$20:B196)+1)</f>
        <v/>
      </c>
      <c r="C197" s="703" t="str">
        <f>IF($J$4=DULIEU!J183,DULIEU!Q183,"")</f>
        <v/>
      </c>
      <c r="D197" s="704" t="str">
        <f>IF($J$4=DULIEU!J183,DULIEU!P183,"")</f>
        <v/>
      </c>
      <c r="E197" s="704" t="str">
        <f t="shared" si="4"/>
        <v/>
      </c>
      <c r="F197" s="705" t="str">
        <f>IF(C197&lt;&gt;"",IF(AND(LEFT($J$4,1)="N",$J$4=DULIEU!J183),DULIEU!R183,IF(AND(LEFT($J$4,1)="X",$J$4=DULIEU!J183),DULIEU!S183)),"")</f>
        <v/>
      </c>
      <c r="G197" s="705" t="str">
        <f>IF(C197&lt;&gt;"",IF(AND(LEFT($J$4,1)="N",$J$4=DULIEU!J183),DULIEU!R183,IF(AND(LEFT($J$4,1)="X",$J$4=DULIEU!J183),DULIEU!S183)),"")</f>
        <v/>
      </c>
      <c r="H197" s="705" t="str">
        <f>IF(C197="","",IF($J$4=DULIEU!J183,DULIEU!T183))</f>
        <v/>
      </c>
      <c r="I197" s="705" t="str">
        <f>IF(C197="","",IF($J$4=DULIEU!J183,DULIEU!X183))</f>
        <v/>
      </c>
      <c r="J197" s="706" t="str">
        <f t="shared" si="5"/>
        <v/>
      </c>
      <c r="K197" s="1077"/>
      <c r="L197" s="1078"/>
      <c r="M197" s="1078"/>
      <c r="N197" s="1078"/>
      <c r="O197" s="1078"/>
      <c r="P197" s="1078"/>
    </row>
    <row r="198" spans="2:16" hidden="1">
      <c r="B198" s="702" t="str">
        <f>IF(J198="","",MAX($B$20:B197)+1)</f>
        <v/>
      </c>
      <c r="C198" s="703" t="str">
        <f>IF($J$4=DULIEU!J184,DULIEU!Q184,"")</f>
        <v/>
      </c>
      <c r="D198" s="704" t="str">
        <f>IF($J$4=DULIEU!J184,DULIEU!P184,"")</f>
        <v/>
      </c>
      <c r="E198" s="704" t="str">
        <f t="shared" si="4"/>
        <v/>
      </c>
      <c r="F198" s="705" t="str">
        <f>IF(C198&lt;&gt;"",IF(AND(LEFT($J$4,1)="N",$J$4=DULIEU!J184),DULIEU!R184,IF(AND(LEFT($J$4,1)="X",$J$4=DULIEU!J184),DULIEU!S184)),"")</f>
        <v/>
      </c>
      <c r="G198" s="705" t="str">
        <f>IF(C198&lt;&gt;"",IF(AND(LEFT($J$4,1)="N",$J$4=DULIEU!J184),DULIEU!R184,IF(AND(LEFT($J$4,1)="X",$J$4=DULIEU!J184),DULIEU!S184)),"")</f>
        <v/>
      </c>
      <c r="H198" s="705" t="str">
        <f>IF(C198="","",IF($J$4=DULIEU!J184,DULIEU!T184))</f>
        <v/>
      </c>
      <c r="I198" s="705" t="str">
        <f>IF(C198="","",IF($J$4=DULIEU!J184,DULIEU!X184))</f>
        <v/>
      </c>
      <c r="J198" s="706" t="str">
        <f t="shared" si="5"/>
        <v/>
      </c>
      <c r="K198" s="1077"/>
      <c r="L198" s="1078"/>
      <c r="M198" s="1078"/>
      <c r="N198" s="1078"/>
      <c r="O198" s="1078"/>
      <c r="P198" s="1078"/>
    </row>
    <row r="199" spans="2:16" hidden="1">
      <c r="B199" s="702" t="str">
        <f>IF(J199="","",MAX($B$20:B198)+1)</f>
        <v/>
      </c>
      <c r="C199" s="703" t="str">
        <f>IF($J$4=DULIEU!J185,DULIEU!Q185,"")</f>
        <v/>
      </c>
      <c r="D199" s="704" t="str">
        <f>IF($J$4=DULIEU!J185,DULIEU!P185,"")</f>
        <v/>
      </c>
      <c r="E199" s="704" t="str">
        <f t="shared" si="4"/>
        <v/>
      </c>
      <c r="F199" s="705" t="str">
        <f>IF(C199&lt;&gt;"",IF(AND(LEFT($J$4,1)="N",$J$4=DULIEU!J185),DULIEU!R185,IF(AND(LEFT($J$4,1)="X",$J$4=DULIEU!J185),DULIEU!S185)),"")</f>
        <v/>
      </c>
      <c r="G199" s="705" t="str">
        <f>IF(C199&lt;&gt;"",IF(AND(LEFT($J$4,1)="N",$J$4=DULIEU!J185),DULIEU!R185,IF(AND(LEFT($J$4,1)="X",$J$4=DULIEU!J185),DULIEU!S185)),"")</f>
        <v/>
      </c>
      <c r="H199" s="705" t="str">
        <f>IF(C199="","",IF($J$4=DULIEU!J185,DULIEU!T185))</f>
        <v/>
      </c>
      <c r="I199" s="705" t="str">
        <f>IF(C199="","",IF($J$4=DULIEU!J185,DULIEU!X185))</f>
        <v/>
      </c>
      <c r="J199" s="706" t="str">
        <f t="shared" si="5"/>
        <v/>
      </c>
      <c r="K199" s="1077"/>
      <c r="L199" s="1078"/>
      <c r="M199" s="1078"/>
      <c r="N199" s="1078"/>
      <c r="O199" s="1078"/>
      <c r="P199" s="1078"/>
    </row>
    <row r="200" spans="2:16" hidden="1">
      <c r="B200" s="702" t="str">
        <f>IF(J200="","",MAX($B$20:B199)+1)</f>
        <v/>
      </c>
      <c r="C200" s="703" t="str">
        <f>IF($J$4=DULIEU!J186,DULIEU!Q186,"")</f>
        <v/>
      </c>
      <c r="D200" s="704" t="str">
        <f>IF($J$4=DULIEU!J186,DULIEU!P186,"")</f>
        <v/>
      </c>
      <c r="E200" s="704" t="str">
        <f t="shared" si="4"/>
        <v/>
      </c>
      <c r="F200" s="705" t="str">
        <f>IF(C200&lt;&gt;"",IF(AND(LEFT($J$4,1)="N",$J$4=DULIEU!J186),DULIEU!R186,IF(AND(LEFT($J$4,1)="X",$J$4=DULIEU!J186),DULIEU!S186)),"")</f>
        <v/>
      </c>
      <c r="G200" s="705" t="str">
        <f>IF(C200&lt;&gt;"",IF(AND(LEFT($J$4,1)="N",$J$4=DULIEU!J186),DULIEU!R186,IF(AND(LEFT($J$4,1)="X",$J$4=DULIEU!J186),DULIEU!S186)),"")</f>
        <v/>
      </c>
      <c r="H200" s="705" t="str">
        <f>IF(C200="","",IF($J$4=DULIEU!J186,DULIEU!T186))</f>
        <v/>
      </c>
      <c r="I200" s="705" t="str">
        <f>IF(C200="","",IF($J$4=DULIEU!J186,DULIEU!X186))</f>
        <v/>
      </c>
      <c r="J200" s="706" t="str">
        <f t="shared" si="5"/>
        <v/>
      </c>
      <c r="K200" s="1077"/>
      <c r="L200" s="1078"/>
      <c r="M200" s="1078"/>
      <c r="N200" s="1078"/>
      <c r="O200" s="1078"/>
      <c r="P200" s="1078"/>
    </row>
    <row r="201" spans="2:16" hidden="1">
      <c r="B201" s="702" t="str">
        <f>IF(J201="","",MAX($B$20:B200)+1)</f>
        <v/>
      </c>
      <c r="C201" s="703" t="str">
        <f>IF($J$4=DULIEU!J187,DULIEU!Q187,"")</f>
        <v/>
      </c>
      <c r="D201" s="704" t="str">
        <f>IF($J$4=DULIEU!J187,DULIEU!P187,"")</f>
        <v/>
      </c>
      <c r="E201" s="704" t="str">
        <f t="shared" si="4"/>
        <v/>
      </c>
      <c r="F201" s="705" t="str">
        <f>IF(C201&lt;&gt;"",IF(AND(LEFT($J$4,1)="N",$J$4=DULIEU!J187),DULIEU!R187,IF(AND(LEFT($J$4,1)="X",$J$4=DULIEU!J187),DULIEU!S187)),"")</f>
        <v/>
      </c>
      <c r="G201" s="705" t="str">
        <f>IF(C201&lt;&gt;"",IF(AND(LEFT($J$4,1)="N",$J$4=DULIEU!J187),DULIEU!R187,IF(AND(LEFT($J$4,1)="X",$J$4=DULIEU!J187),DULIEU!S187)),"")</f>
        <v/>
      </c>
      <c r="H201" s="705" t="str">
        <f>IF(C201="","",IF($J$4=DULIEU!J187,DULIEU!T187))</f>
        <v/>
      </c>
      <c r="I201" s="705" t="str">
        <f>IF(C201="","",IF($J$4=DULIEU!J187,DULIEU!X187))</f>
        <v/>
      </c>
      <c r="J201" s="706" t="str">
        <f t="shared" si="5"/>
        <v/>
      </c>
      <c r="K201" s="1077"/>
      <c r="L201" s="1078"/>
      <c r="M201" s="1078"/>
      <c r="N201" s="1078"/>
      <c r="O201" s="1078"/>
      <c r="P201" s="1078"/>
    </row>
    <row r="202" spans="2:16" hidden="1">
      <c r="B202" s="702" t="str">
        <f>IF(J202="","",MAX($B$20:B201)+1)</f>
        <v/>
      </c>
      <c r="C202" s="703" t="str">
        <f>IF($J$4=DULIEU!J188,DULIEU!Q188,"")</f>
        <v/>
      </c>
      <c r="D202" s="704" t="str">
        <f>IF($J$4=DULIEU!J188,DULIEU!P188,"")</f>
        <v/>
      </c>
      <c r="E202" s="704" t="str">
        <f t="shared" si="4"/>
        <v/>
      </c>
      <c r="F202" s="705" t="str">
        <f>IF(C202&lt;&gt;"",IF(AND(LEFT($J$4,1)="N",$J$4=DULIEU!J188),DULIEU!R188,IF(AND(LEFT($J$4,1)="X",$J$4=DULIEU!J188),DULIEU!S188)),"")</f>
        <v/>
      </c>
      <c r="G202" s="705" t="str">
        <f>IF(C202&lt;&gt;"",IF(AND(LEFT($J$4,1)="N",$J$4=DULIEU!J188),DULIEU!R188,IF(AND(LEFT($J$4,1)="X",$J$4=DULIEU!J188),DULIEU!S188)),"")</f>
        <v/>
      </c>
      <c r="H202" s="705" t="str">
        <f>IF(C202="","",IF($J$4=DULIEU!J188,DULIEU!T188))</f>
        <v/>
      </c>
      <c r="I202" s="705" t="str">
        <f>IF(C202="","",IF($J$4=DULIEU!J188,DULIEU!X188))</f>
        <v/>
      </c>
      <c r="J202" s="706" t="str">
        <f t="shared" si="5"/>
        <v/>
      </c>
      <c r="K202" s="1077"/>
      <c r="L202" s="1078"/>
      <c r="M202" s="1078"/>
      <c r="N202" s="1078"/>
      <c r="O202" s="1078"/>
      <c r="P202" s="1078"/>
    </row>
    <row r="203" spans="2:16" hidden="1">
      <c r="B203" s="702" t="str">
        <f>IF(J203="","",MAX($B$20:B202)+1)</f>
        <v/>
      </c>
      <c r="C203" s="703" t="str">
        <f>IF($J$4=DULIEU!J189,DULIEU!Q189,"")</f>
        <v/>
      </c>
      <c r="D203" s="704" t="str">
        <f>IF($J$4=DULIEU!J189,DULIEU!P189,"")</f>
        <v/>
      </c>
      <c r="E203" s="704" t="str">
        <f t="shared" si="4"/>
        <v/>
      </c>
      <c r="F203" s="705" t="str">
        <f>IF(C203&lt;&gt;"",IF(AND(LEFT($J$4,1)="N",$J$4=DULIEU!J189),DULIEU!R189,IF(AND(LEFT($J$4,1)="X",$J$4=DULIEU!J189),DULIEU!S189)),"")</f>
        <v/>
      </c>
      <c r="G203" s="705" t="str">
        <f>IF(C203&lt;&gt;"",IF(AND(LEFT($J$4,1)="N",$J$4=DULIEU!J189),DULIEU!R189,IF(AND(LEFT($J$4,1)="X",$J$4=DULIEU!J189),DULIEU!S189)),"")</f>
        <v/>
      </c>
      <c r="H203" s="705" t="str">
        <f>IF(C203="","",IF($J$4=DULIEU!J189,DULIEU!T189))</f>
        <v/>
      </c>
      <c r="I203" s="705" t="str">
        <f>IF(C203="","",IF($J$4=DULIEU!J189,DULIEU!X189))</f>
        <v/>
      </c>
      <c r="J203" s="706" t="str">
        <f t="shared" si="5"/>
        <v/>
      </c>
      <c r="K203" s="717"/>
      <c r="L203" s="717"/>
      <c r="M203" s="717"/>
      <c r="N203" s="717"/>
      <c r="O203" s="717"/>
    </row>
    <row r="204" spans="2:16" hidden="1">
      <c r="B204" s="702" t="str">
        <f>IF(J204="","",MAX($B$20:B203)+1)</f>
        <v/>
      </c>
      <c r="C204" s="703" t="str">
        <f>IF($J$4=DULIEU!J190,DULIEU!Q190,"")</f>
        <v/>
      </c>
      <c r="D204" s="704" t="str">
        <f>IF($J$4=DULIEU!J190,DULIEU!P190,"")</f>
        <v/>
      </c>
      <c r="E204" s="704" t="str">
        <f t="shared" si="4"/>
        <v/>
      </c>
      <c r="F204" s="705" t="str">
        <f>IF(C204&lt;&gt;"",IF(AND(LEFT($J$4,1)="N",$J$4=DULIEU!J190),DULIEU!R190,IF(AND(LEFT($J$4,1)="X",$J$4=DULIEU!J190),DULIEU!S190)),"")</f>
        <v/>
      </c>
      <c r="G204" s="705" t="str">
        <f>IF(C204&lt;&gt;"",IF(AND(LEFT($J$4,1)="N",$J$4=DULIEU!J190),DULIEU!R190,IF(AND(LEFT($J$4,1)="X",$J$4=DULIEU!J190),DULIEU!S190)),"")</f>
        <v/>
      </c>
      <c r="H204" s="705" t="str">
        <f>IF(C204="","",IF($J$4=DULIEU!J190,DULIEU!T190))</f>
        <v/>
      </c>
      <c r="I204" s="705" t="str">
        <f>IF(C204="","",IF($J$4=DULIEU!J190,DULIEU!X190))</f>
        <v/>
      </c>
      <c r="J204" s="706" t="str">
        <f t="shared" si="5"/>
        <v/>
      </c>
      <c r="K204" s="1079"/>
      <c r="L204" s="1079"/>
      <c r="M204" s="717"/>
      <c r="N204" s="717"/>
      <c r="O204" s="717"/>
    </row>
    <row r="205" spans="2:16" hidden="1">
      <c r="B205" s="702" t="str">
        <f>IF(J205="","",MAX($B$20:B204)+1)</f>
        <v/>
      </c>
      <c r="C205" s="703" t="str">
        <f>IF($J$4=DULIEU!J191,DULIEU!Q191,"")</f>
        <v/>
      </c>
      <c r="D205" s="704" t="str">
        <f>IF($J$4=DULIEU!J191,DULIEU!P191,"")</f>
        <v/>
      </c>
      <c r="E205" s="704" t="str">
        <f t="shared" si="4"/>
        <v/>
      </c>
      <c r="F205" s="705" t="str">
        <f>IF(C205&lt;&gt;"",IF(AND(LEFT($J$4,1)="N",$J$4=DULIEU!J191),DULIEU!R191,IF(AND(LEFT($J$4,1)="X",$J$4=DULIEU!J191),DULIEU!S191)),"")</f>
        <v/>
      </c>
      <c r="G205" s="705" t="str">
        <f>IF(C205&lt;&gt;"",IF(AND(LEFT($J$4,1)="N",$J$4=DULIEU!J191),DULIEU!R191,IF(AND(LEFT($J$4,1)="X",$J$4=DULIEU!J191),DULIEU!S191)),"")</f>
        <v/>
      </c>
      <c r="H205" s="705" t="str">
        <f>IF(C205="","",IF($J$4=DULIEU!J191,DULIEU!T191))</f>
        <v/>
      </c>
      <c r="I205" s="705" t="str">
        <f>IF(C205="","",IF($J$4=DULIEU!J191,DULIEU!X191))</f>
        <v/>
      </c>
      <c r="J205" s="706" t="str">
        <f t="shared" si="5"/>
        <v/>
      </c>
      <c r="K205" s="1079"/>
      <c r="L205" s="1079"/>
      <c r="M205" s="717"/>
      <c r="N205" s="717"/>
      <c r="O205" s="717"/>
    </row>
    <row r="206" spans="2:16" hidden="1">
      <c r="B206" s="702" t="str">
        <f>IF(J206="","",MAX($B$20:B205)+1)</f>
        <v/>
      </c>
      <c r="C206" s="703" t="str">
        <f>IF($J$4=DULIEU!J192,DULIEU!Q192,"")</f>
        <v/>
      </c>
      <c r="D206" s="704" t="str">
        <f>IF($J$4=DULIEU!J192,DULIEU!P192,"")</f>
        <v/>
      </c>
      <c r="E206" s="704" t="str">
        <f t="shared" si="4"/>
        <v/>
      </c>
      <c r="F206" s="705" t="str">
        <f>IF(C206&lt;&gt;"",IF(AND(LEFT($J$4,1)="N",$J$4=DULIEU!J192),DULIEU!R192,IF(AND(LEFT($J$4,1)="X",$J$4=DULIEU!J192),DULIEU!S192)),"")</f>
        <v/>
      </c>
      <c r="G206" s="705" t="str">
        <f>IF(C206&lt;&gt;"",IF(AND(LEFT($J$4,1)="N",$J$4=DULIEU!J192),DULIEU!R192,IF(AND(LEFT($J$4,1)="X",$J$4=DULIEU!J192),DULIEU!S192)),"")</f>
        <v/>
      </c>
      <c r="H206" s="705" t="str">
        <f>IF(C206="","",IF($J$4=DULIEU!J192,DULIEU!T192))</f>
        <v/>
      </c>
      <c r="I206" s="705" t="str">
        <f>IF(C206="","",IF($J$4=DULIEU!J192,DULIEU!X192))</f>
        <v/>
      </c>
      <c r="J206" s="706" t="str">
        <f t="shared" si="5"/>
        <v/>
      </c>
      <c r="K206" s="1079"/>
      <c r="L206" s="1079"/>
      <c r="M206" s="717"/>
      <c r="N206" s="717"/>
      <c r="O206" s="717"/>
    </row>
    <row r="207" spans="2:16" hidden="1">
      <c r="B207" s="702" t="str">
        <f>IF(J207="","",MAX($B$20:B206)+1)</f>
        <v/>
      </c>
      <c r="C207" s="703" t="str">
        <f>IF($J$4=DULIEU!J193,DULIEU!Q193,"")</f>
        <v/>
      </c>
      <c r="D207" s="704" t="str">
        <f>IF($J$4=DULIEU!J193,DULIEU!P193,"")</f>
        <v/>
      </c>
      <c r="E207" s="704" t="str">
        <f t="shared" si="4"/>
        <v/>
      </c>
      <c r="F207" s="705" t="str">
        <f>IF(C207&lt;&gt;"",IF(AND(LEFT($J$4,1)="N",$J$4=DULIEU!J193),DULIEU!R193,IF(AND(LEFT($J$4,1)="X",$J$4=DULIEU!J193),DULIEU!S193)),"")</f>
        <v/>
      </c>
      <c r="G207" s="705" t="str">
        <f>IF(C207&lt;&gt;"",IF(AND(LEFT($J$4,1)="N",$J$4=DULIEU!J193),DULIEU!R193,IF(AND(LEFT($J$4,1)="X",$J$4=DULIEU!J193),DULIEU!S193)),"")</f>
        <v/>
      </c>
      <c r="H207" s="705" t="str">
        <f>IF(C207="","",IF($J$4=DULIEU!J193,DULIEU!T193))</f>
        <v/>
      </c>
      <c r="I207" s="705" t="str">
        <f>IF(C207="","",IF($J$4=DULIEU!J193,DULIEU!X193))</f>
        <v/>
      </c>
      <c r="J207" s="706" t="str">
        <f t="shared" si="5"/>
        <v/>
      </c>
      <c r="K207" s="1079"/>
      <c r="L207" s="1079"/>
      <c r="M207" s="717"/>
      <c r="N207" s="717"/>
      <c r="O207" s="717"/>
    </row>
    <row r="208" spans="2:16" hidden="1">
      <c r="B208" s="702" t="str">
        <f>IF(J208="","",MAX($B$20:B207)+1)</f>
        <v/>
      </c>
      <c r="C208" s="703" t="str">
        <f>IF($J$4=DULIEU!J194,DULIEU!Q194,"")</f>
        <v/>
      </c>
      <c r="D208" s="704" t="str">
        <f>IF($J$4=DULIEU!J194,DULIEU!P194,"")</f>
        <v/>
      </c>
      <c r="E208" s="704" t="str">
        <f t="shared" si="4"/>
        <v/>
      </c>
      <c r="F208" s="705" t="str">
        <f>IF(C208&lt;&gt;"",IF(AND(LEFT($J$4,1)="N",$J$4=DULIEU!J194),DULIEU!R194,IF(AND(LEFT($J$4,1)="X",$J$4=DULIEU!J194),DULIEU!S194)),"")</f>
        <v/>
      </c>
      <c r="G208" s="705" t="str">
        <f>IF(C208&lt;&gt;"",IF(AND(LEFT($J$4,1)="N",$J$4=DULIEU!J194),DULIEU!R194,IF(AND(LEFT($J$4,1)="X",$J$4=DULIEU!J194),DULIEU!S194)),"")</f>
        <v/>
      </c>
      <c r="H208" s="705" t="str">
        <f>IF(C208="","",IF($J$4=DULIEU!J194,DULIEU!T194))</f>
        <v/>
      </c>
      <c r="I208" s="705" t="str">
        <f>IF(C208="","",IF($J$4=DULIEU!J194,DULIEU!X194))</f>
        <v/>
      </c>
      <c r="J208" s="706" t="str">
        <f t="shared" si="5"/>
        <v/>
      </c>
      <c r="K208" s="1079"/>
      <c r="L208" s="1079"/>
      <c r="M208" s="717"/>
      <c r="N208" s="717"/>
      <c r="O208" s="717"/>
    </row>
    <row r="209" spans="2:15" hidden="1">
      <c r="B209" s="702" t="str">
        <f>IF(J209="","",MAX($B$20:B208)+1)</f>
        <v/>
      </c>
      <c r="C209" s="703" t="str">
        <f>IF($J$4=DULIEU!J195,DULIEU!Q195,"")</f>
        <v/>
      </c>
      <c r="D209" s="704" t="str">
        <f>IF($J$4=DULIEU!J195,DULIEU!P195,"")</f>
        <v/>
      </c>
      <c r="E209" s="704" t="str">
        <f t="shared" si="4"/>
        <v/>
      </c>
      <c r="F209" s="705" t="str">
        <f>IF(C209&lt;&gt;"",IF(AND(LEFT($J$4,1)="N",$J$4=DULIEU!J195),DULIEU!R195,IF(AND(LEFT($J$4,1)="X",$J$4=DULIEU!J195),DULIEU!S195)),"")</f>
        <v/>
      </c>
      <c r="G209" s="705" t="str">
        <f>IF(C209&lt;&gt;"",IF(AND(LEFT($J$4,1)="N",$J$4=DULIEU!J195),DULIEU!R195,IF(AND(LEFT($J$4,1)="X",$J$4=DULIEU!J195),DULIEU!S195)),"")</f>
        <v/>
      </c>
      <c r="H209" s="705" t="str">
        <f>IF(C209="","",IF($J$4=DULIEU!J195,DULIEU!T195))</f>
        <v/>
      </c>
      <c r="I209" s="705" t="str">
        <f>IF(C209="","",IF($J$4=DULIEU!J195,DULIEU!X195))</f>
        <v/>
      </c>
      <c r="J209" s="706" t="str">
        <f t="shared" si="5"/>
        <v/>
      </c>
      <c r="K209" s="1079"/>
      <c r="L209" s="1079"/>
      <c r="M209" s="717"/>
      <c r="N209" s="717"/>
      <c r="O209" s="717"/>
    </row>
    <row r="210" spans="2:15" hidden="1">
      <c r="B210" s="702" t="str">
        <f>IF(J210="","",MAX($B$20:B209)+1)</f>
        <v/>
      </c>
      <c r="C210" s="703" t="str">
        <f>IF($J$4=DULIEU!J196,DULIEU!Q196,"")</f>
        <v/>
      </c>
      <c r="D210" s="704" t="str">
        <f>IF($J$4=DULIEU!J196,DULIEU!P196,"")</f>
        <v/>
      </c>
      <c r="E210" s="704" t="str">
        <f t="shared" si="4"/>
        <v/>
      </c>
      <c r="F210" s="705" t="str">
        <f>IF(C210&lt;&gt;"",IF(AND(LEFT($J$4,1)="N",$J$4=DULIEU!J196),DULIEU!R196,IF(AND(LEFT($J$4,1)="X",$J$4=DULIEU!J196),DULIEU!S196)),"")</f>
        <v/>
      </c>
      <c r="G210" s="705" t="str">
        <f>IF(C210&lt;&gt;"",IF(AND(LEFT($J$4,1)="N",$J$4=DULIEU!J196),DULIEU!R196,IF(AND(LEFT($J$4,1)="X",$J$4=DULIEU!J196),DULIEU!S196)),"")</f>
        <v/>
      </c>
      <c r="H210" s="705" t="str">
        <f>IF(C210="","",IF($J$4=DULIEU!J196,DULIEU!T196))</f>
        <v/>
      </c>
      <c r="I210" s="705" t="str">
        <f>IF(C210="","",IF($J$4=DULIEU!J196,DULIEU!X196))</f>
        <v/>
      </c>
      <c r="J210" s="706" t="str">
        <f t="shared" si="5"/>
        <v/>
      </c>
      <c r="K210" s="1079"/>
      <c r="L210" s="1079"/>
      <c r="M210" s="717"/>
      <c r="N210" s="717"/>
      <c r="O210" s="717"/>
    </row>
    <row r="211" spans="2:15" hidden="1">
      <c r="B211" s="702" t="str">
        <f>IF(J211="","",MAX($B$20:B210)+1)</f>
        <v/>
      </c>
      <c r="C211" s="703" t="str">
        <f>IF($J$4=DULIEU!J197,DULIEU!Q197,"")</f>
        <v/>
      </c>
      <c r="D211" s="704" t="str">
        <f>IF($J$4=DULIEU!J197,DULIEU!P197,"")</f>
        <v/>
      </c>
      <c r="E211" s="704" t="str">
        <f t="shared" si="4"/>
        <v/>
      </c>
      <c r="F211" s="705" t="str">
        <f>IF(C211&lt;&gt;"",IF(AND(LEFT($J$4,1)="N",$J$4=DULIEU!J197),DULIEU!R197,IF(AND(LEFT($J$4,1)="X",$J$4=DULIEU!J197),DULIEU!S197)),"")</f>
        <v/>
      </c>
      <c r="G211" s="705" t="str">
        <f>IF(C211&lt;&gt;"",IF(AND(LEFT($J$4,1)="N",$J$4=DULIEU!J197),DULIEU!R197,IF(AND(LEFT($J$4,1)="X",$J$4=DULIEU!J197),DULIEU!S197)),"")</f>
        <v/>
      </c>
      <c r="H211" s="705" t="str">
        <f>IF(C211="","",IF($J$4=DULIEU!J197,DULIEU!T197))</f>
        <v/>
      </c>
      <c r="I211" s="705" t="str">
        <f>IF(C211="","",IF($J$4=DULIEU!J197,DULIEU!X197))</f>
        <v/>
      </c>
      <c r="J211" s="706" t="str">
        <f t="shared" si="5"/>
        <v/>
      </c>
      <c r="K211" s="1079"/>
      <c r="L211" s="1079"/>
      <c r="M211" s="717"/>
      <c r="N211" s="717"/>
      <c r="O211" s="717"/>
    </row>
    <row r="212" spans="2:15" hidden="1">
      <c r="B212" s="702" t="str">
        <f>IF(J212="","",MAX($B$20:B211)+1)</f>
        <v/>
      </c>
      <c r="C212" s="703" t="str">
        <f>IF($J$4=DULIEU!J198,DULIEU!Q198,"")</f>
        <v/>
      </c>
      <c r="D212" s="704" t="str">
        <f>IF($J$4=DULIEU!J198,DULIEU!P198,"")</f>
        <v/>
      </c>
      <c r="E212" s="704" t="str">
        <f t="shared" si="4"/>
        <v/>
      </c>
      <c r="F212" s="705" t="str">
        <f>IF(C212&lt;&gt;"",IF(AND(LEFT($J$4,1)="N",$J$4=DULIEU!J198),DULIEU!R198,IF(AND(LEFT($J$4,1)="X",$J$4=DULIEU!J198),DULIEU!S198)),"")</f>
        <v/>
      </c>
      <c r="G212" s="705" t="str">
        <f>IF(C212&lt;&gt;"",IF(AND(LEFT($J$4,1)="N",$J$4=DULIEU!J198),DULIEU!R198,IF(AND(LEFT($J$4,1)="X",$J$4=DULIEU!J198),DULIEU!S198)),"")</f>
        <v/>
      </c>
      <c r="H212" s="705" t="str">
        <f>IF(C212="","",IF($J$4=DULIEU!J198,DULIEU!T198))</f>
        <v/>
      </c>
      <c r="I212" s="705" t="str">
        <f>IF(C212="","",IF($J$4=DULIEU!J198,DULIEU!X198))</f>
        <v/>
      </c>
      <c r="J212" s="706" t="str">
        <f t="shared" si="5"/>
        <v/>
      </c>
      <c r="K212" s="1079"/>
      <c r="L212" s="1079"/>
      <c r="M212" s="717"/>
      <c r="N212" s="717"/>
      <c r="O212" s="717"/>
    </row>
    <row r="213" spans="2:15" hidden="1">
      <c r="B213" s="702" t="str">
        <f>IF(J213="","",MAX($B$20:B212)+1)</f>
        <v/>
      </c>
      <c r="C213" s="703" t="str">
        <f>IF($J$4=DULIEU!J199,DULIEU!Q199,"")</f>
        <v/>
      </c>
      <c r="D213" s="704" t="str">
        <f>IF($J$4=DULIEU!J199,DULIEU!P199,"")</f>
        <v/>
      </c>
      <c r="E213" s="704" t="str">
        <f t="shared" ref="E213:E276" si="6">IFERROR(VLOOKUP(D213,vvt,3,0),"")</f>
        <v/>
      </c>
      <c r="F213" s="705" t="str">
        <f>IF(C213&lt;&gt;"",IF(AND(LEFT($J$4,1)="N",$J$4=DULIEU!J199),DULIEU!R199,IF(AND(LEFT($J$4,1)="X",$J$4=DULIEU!J199),DULIEU!S199)),"")</f>
        <v/>
      </c>
      <c r="G213" s="705" t="str">
        <f>IF(C213&lt;&gt;"",IF(AND(LEFT($J$4,1)="N",$J$4=DULIEU!J199),DULIEU!R199,IF(AND(LEFT($J$4,1)="X",$J$4=DULIEU!J199),DULIEU!S199)),"")</f>
        <v/>
      </c>
      <c r="H213" s="705" t="str">
        <f>IF(C213="","",IF($J$4=DULIEU!J199,DULIEU!T199))</f>
        <v/>
      </c>
      <c r="I213" s="705" t="str">
        <f>IF(C213="","",IF($J$4=DULIEU!J199,DULIEU!X199))</f>
        <v/>
      </c>
      <c r="J213" s="706" t="str">
        <f t="shared" si="5"/>
        <v/>
      </c>
      <c r="K213" s="1079"/>
      <c r="L213" s="1079"/>
      <c r="M213" s="717"/>
      <c r="N213" s="717"/>
      <c r="O213" s="717"/>
    </row>
    <row r="214" spans="2:15" hidden="1">
      <c r="B214" s="702" t="str">
        <f>IF(J214="","",MAX($B$20:B213)+1)</f>
        <v/>
      </c>
      <c r="C214" s="703" t="str">
        <f>IF($J$4=DULIEU!J200,DULIEU!Q200,"")</f>
        <v/>
      </c>
      <c r="D214" s="704" t="str">
        <f>IF($J$4=DULIEU!J200,DULIEU!P200,"")</f>
        <v/>
      </c>
      <c r="E214" s="704" t="str">
        <f t="shared" si="6"/>
        <v/>
      </c>
      <c r="F214" s="705" t="str">
        <f>IF(C214&lt;&gt;"",IF(AND(LEFT($J$4,1)="N",$J$4=DULIEU!J200),DULIEU!R200,IF(AND(LEFT($J$4,1)="X",$J$4=DULIEU!J200),DULIEU!S200)),"")</f>
        <v/>
      </c>
      <c r="G214" s="705" t="str">
        <f>IF(C214&lt;&gt;"",IF(AND(LEFT($J$4,1)="N",$J$4=DULIEU!J200),DULIEU!R200,IF(AND(LEFT($J$4,1)="X",$J$4=DULIEU!J200),DULIEU!S200)),"")</f>
        <v/>
      </c>
      <c r="H214" s="705" t="str">
        <f>IF(C214="","",IF($J$4=DULIEU!J200,DULIEU!T200))</f>
        <v/>
      </c>
      <c r="I214" s="705" t="str">
        <f>IF(C214="","",IF($J$4=DULIEU!J200,DULIEU!X200))</f>
        <v/>
      </c>
      <c r="J214" s="706" t="str">
        <f t="shared" ref="J214:J277" si="7">IF($C214="","","x")</f>
        <v/>
      </c>
      <c r="K214" s="1079"/>
      <c r="L214" s="1079"/>
      <c r="M214" s="717"/>
      <c r="N214" s="717"/>
      <c r="O214" s="717"/>
    </row>
    <row r="215" spans="2:15" hidden="1">
      <c r="B215" s="702" t="str">
        <f>IF(J215="","",MAX($B$20:B214)+1)</f>
        <v/>
      </c>
      <c r="C215" s="703" t="str">
        <f>IF($J$4=DULIEU!J201,DULIEU!Q201,"")</f>
        <v/>
      </c>
      <c r="D215" s="704" t="str">
        <f>IF($J$4=DULIEU!J201,DULIEU!P201,"")</f>
        <v/>
      </c>
      <c r="E215" s="704" t="str">
        <f t="shared" si="6"/>
        <v/>
      </c>
      <c r="F215" s="705" t="str">
        <f>IF(C215&lt;&gt;"",IF(AND(LEFT($J$4,1)="N",$J$4=DULIEU!J201),DULIEU!R201,IF(AND(LEFT($J$4,1)="X",$J$4=DULIEU!J201),DULIEU!S201)),"")</f>
        <v/>
      </c>
      <c r="G215" s="705" t="str">
        <f>IF(C215&lt;&gt;"",IF(AND(LEFT($J$4,1)="N",$J$4=DULIEU!J201),DULIEU!R201,IF(AND(LEFT($J$4,1)="X",$J$4=DULIEU!J201),DULIEU!S201)),"")</f>
        <v/>
      </c>
      <c r="H215" s="705" t="str">
        <f>IF(C215="","",IF($J$4=DULIEU!J201,DULIEU!T201))</f>
        <v/>
      </c>
      <c r="I215" s="705" t="str">
        <f>IF(C215="","",IF($J$4=DULIEU!J201,DULIEU!X201))</f>
        <v/>
      </c>
      <c r="J215" s="706" t="str">
        <f t="shared" si="7"/>
        <v/>
      </c>
      <c r="K215" s="1079"/>
      <c r="L215" s="1079"/>
      <c r="M215" s="717"/>
      <c r="N215" s="717"/>
      <c r="O215" s="717"/>
    </row>
    <row r="216" spans="2:15" hidden="1">
      <c r="B216" s="702" t="str">
        <f>IF(J216="","",MAX($B$20:B215)+1)</f>
        <v/>
      </c>
      <c r="C216" s="703" t="str">
        <f>IF($J$4=DULIEU!J202,DULIEU!Q202,"")</f>
        <v/>
      </c>
      <c r="D216" s="704" t="str">
        <f>IF($J$4=DULIEU!J202,DULIEU!P202,"")</f>
        <v/>
      </c>
      <c r="E216" s="704" t="str">
        <f t="shared" si="6"/>
        <v/>
      </c>
      <c r="F216" s="705" t="str">
        <f>IF(C216&lt;&gt;"",IF(AND(LEFT($J$4,1)="N",$J$4=DULIEU!J202),DULIEU!R202,IF(AND(LEFT($J$4,1)="X",$J$4=DULIEU!J202),DULIEU!S202)),"")</f>
        <v/>
      </c>
      <c r="G216" s="705" t="str">
        <f>IF(C216&lt;&gt;"",IF(AND(LEFT($J$4,1)="N",$J$4=DULIEU!J202),DULIEU!R202,IF(AND(LEFT($J$4,1)="X",$J$4=DULIEU!J202),DULIEU!S202)),"")</f>
        <v/>
      </c>
      <c r="H216" s="705" t="str">
        <f>IF(C216="","",IF($J$4=DULIEU!J202,DULIEU!T202))</f>
        <v/>
      </c>
      <c r="I216" s="705" t="str">
        <f>IF(C216="","",IF($J$4=DULIEU!J202,DULIEU!X202))</f>
        <v/>
      </c>
      <c r="J216" s="706" t="str">
        <f t="shared" si="7"/>
        <v/>
      </c>
      <c r="K216" s="1079"/>
      <c r="L216" s="1079"/>
      <c r="M216" s="717"/>
      <c r="N216" s="717"/>
      <c r="O216" s="717"/>
    </row>
    <row r="217" spans="2:15" hidden="1">
      <c r="B217" s="702" t="str">
        <f>IF(J217="","",MAX($B$20:B216)+1)</f>
        <v/>
      </c>
      <c r="C217" s="703" t="str">
        <f>IF($J$4=DULIEU!J203,DULIEU!Q203,"")</f>
        <v/>
      </c>
      <c r="D217" s="704" t="str">
        <f>IF($J$4=DULIEU!J203,DULIEU!P203,"")</f>
        <v/>
      </c>
      <c r="E217" s="704" t="str">
        <f t="shared" si="6"/>
        <v/>
      </c>
      <c r="F217" s="705" t="str">
        <f>IF(C217&lt;&gt;"",IF(AND(LEFT($J$4,1)="N",$J$4=DULIEU!J203),DULIEU!R203,IF(AND(LEFT($J$4,1)="X",$J$4=DULIEU!J203),DULIEU!S203)),"")</f>
        <v/>
      </c>
      <c r="G217" s="705" t="str">
        <f>IF(C217&lt;&gt;"",IF(AND(LEFT($J$4,1)="N",$J$4=DULIEU!J203),DULIEU!R203,IF(AND(LEFT($J$4,1)="X",$J$4=DULIEU!J203),DULIEU!S203)),"")</f>
        <v/>
      </c>
      <c r="H217" s="705" t="str">
        <f>IF(C217="","",IF($J$4=DULIEU!J203,DULIEU!T203))</f>
        <v/>
      </c>
      <c r="I217" s="705" t="str">
        <f>IF(C217="","",IF($J$4=DULIEU!J203,DULIEU!X203))</f>
        <v/>
      </c>
      <c r="J217" s="706" t="str">
        <f t="shared" si="7"/>
        <v/>
      </c>
      <c r="K217" s="1079"/>
      <c r="L217" s="1079"/>
      <c r="M217" s="717"/>
      <c r="N217" s="717"/>
      <c r="O217" s="717"/>
    </row>
    <row r="218" spans="2:15" hidden="1">
      <c r="B218" s="702" t="str">
        <f>IF(J218="","",MAX($B$20:B217)+1)</f>
        <v/>
      </c>
      <c r="C218" s="703" t="str">
        <f>IF($J$4=DULIEU!J204,DULIEU!Q204,"")</f>
        <v/>
      </c>
      <c r="D218" s="704" t="str">
        <f>IF($J$4=DULIEU!J204,DULIEU!P204,"")</f>
        <v/>
      </c>
      <c r="E218" s="704" t="str">
        <f t="shared" si="6"/>
        <v/>
      </c>
      <c r="F218" s="705" t="str">
        <f>IF(C218&lt;&gt;"",IF(AND(LEFT($J$4,1)="N",$J$4=DULIEU!J204),DULIEU!R204,IF(AND(LEFT($J$4,1)="X",$J$4=DULIEU!J204),DULIEU!S204)),"")</f>
        <v/>
      </c>
      <c r="G218" s="705" t="str">
        <f>IF(C218&lt;&gt;"",IF(AND(LEFT($J$4,1)="N",$J$4=DULIEU!J204),DULIEU!R204,IF(AND(LEFT($J$4,1)="X",$J$4=DULIEU!J204),DULIEU!S204)),"")</f>
        <v/>
      </c>
      <c r="H218" s="705" t="str">
        <f>IF(C218="","",IF($J$4=DULIEU!J204,DULIEU!T204))</f>
        <v/>
      </c>
      <c r="I218" s="705" t="str">
        <f>IF(C218="","",IF($J$4=DULIEU!J204,DULIEU!X204))</f>
        <v/>
      </c>
      <c r="J218" s="706" t="str">
        <f t="shared" si="7"/>
        <v/>
      </c>
      <c r="K218" s="1079"/>
      <c r="L218" s="1079"/>
      <c r="M218" s="717"/>
      <c r="N218" s="717"/>
      <c r="O218" s="717"/>
    </row>
    <row r="219" spans="2:15" hidden="1">
      <c r="B219" s="702" t="str">
        <f>IF(J219="","",MAX($B$20:B218)+1)</f>
        <v/>
      </c>
      <c r="C219" s="703" t="str">
        <f>IF($J$4=DULIEU!J205,DULIEU!Q205,"")</f>
        <v/>
      </c>
      <c r="D219" s="704" t="str">
        <f>IF($J$4=DULIEU!J205,DULIEU!P205,"")</f>
        <v/>
      </c>
      <c r="E219" s="704" t="str">
        <f t="shared" si="6"/>
        <v/>
      </c>
      <c r="F219" s="705" t="str">
        <f>IF(C219&lt;&gt;"",IF(AND(LEFT($J$4,1)="N",$J$4=DULIEU!J205),DULIEU!R205,IF(AND(LEFT($J$4,1)="X",$J$4=DULIEU!J205),DULIEU!S205)),"")</f>
        <v/>
      </c>
      <c r="G219" s="705" t="str">
        <f>IF(C219&lt;&gt;"",IF(AND(LEFT($J$4,1)="N",$J$4=DULIEU!J205),DULIEU!R205,IF(AND(LEFT($J$4,1)="X",$J$4=DULIEU!J205),DULIEU!S205)),"")</f>
        <v/>
      </c>
      <c r="H219" s="705" t="str">
        <f>IF(C219="","",IF($J$4=DULIEU!J205,DULIEU!T205))</f>
        <v/>
      </c>
      <c r="I219" s="705" t="str">
        <f>IF(C219="","",IF($J$4=DULIEU!J205,DULIEU!X205))</f>
        <v/>
      </c>
      <c r="J219" s="706" t="str">
        <f t="shared" si="7"/>
        <v/>
      </c>
      <c r="K219" s="1079"/>
      <c r="L219" s="1079"/>
      <c r="M219" s="717"/>
      <c r="N219" s="717"/>
      <c r="O219" s="717"/>
    </row>
    <row r="220" spans="2:15" hidden="1">
      <c r="B220" s="702" t="str">
        <f>IF(J220="","",MAX($B$20:B219)+1)</f>
        <v/>
      </c>
      <c r="C220" s="703" t="str">
        <f>IF($J$4=DULIEU!J206,DULIEU!Q206,"")</f>
        <v/>
      </c>
      <c r="D220" s="704" t="str">
        <f>IF($J$4=DULIEU!J206,DULIEU!P206,"")</f>
        <v/>
      </c>
      <c r="E220" s="704" t="str">
        <f t="shared" si="6"/>
        <v/>
      </c>
      <c r="F220" s="705" t="str">
        <f>IF(C220&lt;&gt;"",IF(AND(LEFT($J$4,1)="N",$J$4=DULIEU!J206),DULIEU!R206,IF(AND(LEFT($J$4,1)="X",$J$4=DULIEU!J206),DULIEU!S206)),"")</f>
        <v/>
      </c>
      <c r="G220" s="705" t="str">
        <f>IF(C220&lt;&gt;"",IF(AND(LEFT($J$4,1)="N",$J$4=DULIEU!J206),DULIEU!R206,IF(AND(LEFT($J$4,1)="X",$J$4=DULIEU!J206),DULIEU!S206)),"")</f>
        <v/>
      </c>
      <c r="H220" s="705" t="str">
        <f>IF(C220="","",IF($J$4=DULIEU!J206,DULIEU!T206))</f>
        <v/>
      </c>
      <c r="I220" s="705" t="str">
        <f>IF(C220="","",IF($J$4=DULIEU!J206,DULIEU!X206))</f>
        <v/>
      </c>
      <c r="J220" s="706" t="str">
        <f t="shared" si="7"/>
        <v/>
      </c>
      <c r="K220" s="1079"/>
      <c r="L220" s="1079"/>
      <c r="M220" s="717"/>
      <c r="N220" s="717"/>
      <c r="O220" s="717"/>
    </row>
    <row r="221" spans="2:15" hidden="1">
      <c r="B221" s="702" t="str">
        <f>IF(J221="","",MAX($B$20:B220)+1)</f>
        <v/>
      </c>
      <c r="C221" s="703" t="str">
        <f>IF($J$4=DULIEU!J207,DULIEU!Q207,"")</f>
        <v/>
      </c>
      <c r="D221" s="704" t="str">
        <f>IF($J$4=DULIEU!J207,DULIEU!P207,"")</f>
        <v/>
      </c>
      <c r="E221" s="704" t="str">
        <f t="shared" si="6"/>
        <v/>
      </c>
      <c r="F221" s="705" t="str">
        <f>IF(C221&lt;&gt;"",IF(AND(LEFT($J$4,1)="N",$J$4=DULIEU!J207),DULIEU!R207,IF(AND(LEFT($J$4,1)="X",$J$4=DULIEU!J207),DULIEU!S207)),"")</f>
        <v/>
      </c>
      <c r="G221" s="705" t="str">
        <f>IF(C221&lt;&gt;"",IF(AND(LEFT($J$4,1)="N",$J$4=DULIEU!J207),DULIEU!R207,IF(AND(LEFT($J$4,1)="X",$J$4=DULIEU!J207),DULIEU!S207)),"")</f>
        <v/>
      </c>
      <c r="H221" s="705" t="str">
        <f>IF(C221="","",IF($J$4=DULIEU!J207,DULIEU!T207))</f>
        <v/>
      </c>
      <c r="I221" s="705" t="str">
        <f>IF(C221="","",IF($J$4=DULIEU!J207,DULIEU!X207))</f>
        <v/>
      </c>
      <c r="J221" s="706" t="str">
        <f t="shared" si="7"/>
        <v/>
      </c>
      <c r="K221" s="1079"/>
      <c r="L221" s="1079"/>
      <c r="M221" s="717"/>
      <c r="N221" s="717"/>
      <c r="O221" s="717"/>
    </row>
    <row r="222" spans="2:15" hidden="1">
      <c r="B222" s="702" t="str">
        <f>IF(J222="","",MAX($B$20:B221)+1)</f>
        <v/>
      </c>
      <c r="C222" s="703" t="str">
        <f>IF($J$4=DULIEU!J208,DULIEU!Q208,"")</f>
        <v/>
      </c>
      <c r="D222" s="704" t="str">
        <f>IF($J$4=DULIEU!J208,DULIEU!P208,"")</f>
        <v/>
      </c>
      <c r="E222" s="704" t="str">
        <f t="shared" si="6"/>
        <v/>
      </c>
      <c r="F222" s="705" t="str">
        <f>IF(C222&lt;&gt;"",IF(AND(LEFT($J$4,1)="N",$J$4=DULIEU!J208),DULIEU!R208,IF(AND(LEFT($J$4,1)="X",$J$4=DULIEU!J208),DULIEU!S208)),"")</f>
        <v/>
      </c>
      <c r="G222" s="705" t="str">
        <f>IF(C222&lt;&gt;"",IF(AND(LEFT($J$4,1)="N",$J$4=DULIEU!J208),DULIEU!R208,IF(AND(LEFT($J$4,1)="X",$J$4=DULIEU!J208),DULIEU!S208)),"")</f>
        <v/>
      </c>
      <c r="H222" s="705" t="str">
        <f>IF(C222="","",IF($J$4=DULIEU!J208,DULIEU!T208))</f>
        <v/>
      </c>
      <c r="I222" s="705" t="str">
        <f>IF(C222="","",IF($J$4=DULIEU!J208,DULIEU!X208))</f>
        <v/>
      </c>
      <c r="J222" s="706" t="str">
        <f t="shared" si="7"/>
        <v/>
      </c>
      <c r="K222" s="1079"/>
      <c r="L222" s="1079"/>
      <c r="M222" s="717"/>
      <c r="N222" s="717"/>
      <c r="O222" s="717"/>
    </row>
    <row r="223" spans="2:15" hidden="1">
      <c r="B223" s="702" t="str">
        <f>IF(J223="","",MAX($B$20:B222)+1)</f>
        <v/>
      </c>
      <c r="C223" s="703" t="str">
        <f>IF($J$4=DULIEU!J209,DULIEU!Q209,"")</f>
        <v/>
      </c>
      <c r="D223" s="704" t="str">
        <f>IF($J$4=DULIEU!J209,DULIEU!P209,"")</f>
        <v/>
      </c>
      <c r="E223" s="704" t="str">
        <f t="shared" si="6"/>
        <v/>
      </c>
      <c r="F223" s="705" t="str">
        <f>IF(C223&lt;&gt;"",IF(AND(LEFT($J$4,1)="N",$J$4=DULIEU!J209),DULIEU!R209,IF(AND(LEFT($J$4,1)="X",$J$4=DULIEU!J209),DULIEU!S209)),"")</f>
        <v/>
      </c>
      <c r="G223" s="705" t="str">
        <f>IF(C223&lt;&gt;"",IF(AND(LEFT($J$4,1)="N",$J$4=DULIEU!J209),DULIEU!R209,IF(AND(LEFT($J$4,1)="X",$J$4=DULIEU!J209),DULIEU!S209)),"")</f>
        <v/>
      </c>
      <c r="H223" s="705" t="str">
        <f>IF(C223="","",IF($J$4=DULIEU!J209,DULIEU!T209))</f>
        <v/>
      </c>
      <c r="I223" s="705" t="str">
        <f>IF(C223="","",IF($J$4=DULIEU!J209,DULIEU!X209))</f>
        <v/>
      </c>
      <c r="J223" s="706" t="str">
        <f t="shared" si="7"/>
        <v/>
      </c>
      <c r="K223" s="1079"/>
      <c r="L223" s="1079"/>
      <c r="M223" s="717"/>
      <c r="N223" s="717"/>
      <c r="O223" s="717"/>
    </row>
    <row r="224" spans="2:15" hidden="1">
      <c r="B224" s="702" t="str">
        <f>IF(J224="","",MAX($B$20:B223)+1)</f>
        <v/>
      </c>
      <c r="C224" s="703" t="str">
        <f>IF($J$4=DULIEU!J210,DULIEU!Q210,"")</f>
        <v/>
      </c>
      <c r="D224" s="704" t="str">
        <f>IF($J$4=DULIEU!J210,DULIEU!P210,"")</f>
        <v/>
      </c>
      <c r="E224" s="704" t="str">
        <f t="shared" si="6"/>
        <v/>
      </c>
      <c r="F224" s="705" t="str">
        <f>IF(C224&lt;&gt;"",IF(AND(LEFT($J$4,1)="N",$J$4=DULIEU!J210),DULIEU!R210,IF(AND(LEFT($J$4,1)="X",$J$4=DULIEU!J210),DULIEU!S210)),"")</f>
        <v/>
      </c>
      <c r="G224" s="705" t="str">
        <f>IF(C224&lt;&gt;"",IF(AND(LEFT($J$4,1)="N",$J$4=DULIEU!J210),DULIEU!R210,IF(AND(LEFT($J$4,1)="X",$J$4=DULIEU!J210),DULIEU!S210)),"")</f>
        <v/>
      </c>
      <c r="H224" s="705" t="str">
        <f>IF(C224="","",IF($J$4=DULIEU!J210,DULIEU!T210))</f>
        <v/>
      </c>
      <c r="I224" s="705" t="str">
        <f>IF(C224="","",IF($J$4=DULIEU!J210,DULIEU!X210))</f>
        <v/>
      </c>
      <c r="J224" s="706" t="str">
        <f t="shared" si="7"/>
        <v/>
      </c>
      <c r="K224" s="1079"/>
      <c r="L224" s="1079"/>
      <c r="M224" s="717"/>
      <c r="N224" s="717"/>
      <c r="O224" s="717"/>
    </row>
    <row r="225" spans="2:15" hidden="1">
      <c r="B225" s="702" t="str">
        <f>IF(J225="","",MAX($B$20:B224)+1)</f>
        <v/>
      </c>
      <c r="C225" s="703" t="str">
        <f>IF($J$4=DULIEU!J211,DULIEU!Q211,"")</f>
        <v/>
      </c>
      <c r="D225" s="704" t="str">
        <f>IF($J$4=DULIEU!J211,DULIEU!P211,"")</f>
        <v/>
      </c>
      <c r="E225" s="704" t="str">
        <f t="shared" si="6"/>
        <v/>
      </c>
      <c r="F225" s="705" t="str">
        <f>IF(C225&lt;&gt;"",IF(AND(LEFT($J$4,1)="N",$J$4=DULIEU!J211),DULIEU!R211,IF(AND(LEFT($J$4,1)="X",$J$4=DULIEU!J211),DULIEU!S211)),"")</f>
        <v/>
      </c>
      <c r="G225" s="705" t="str">
        <f>IF(C225&lt;&gt;"",IF(AND(LEFT($J$4,1)="N",$J$4=DULIEU!J211),DULIEU!R211,IF(AND(LEFT($J$4,1)="X",$J$4=DULIEU!J211),DULIEU!S211)),"")</f>
        <v/>
      </c>
      <c r="H225" s="705" t="str">
        <f>IF(C225="","",IF($J$4=DULIEU!J211,DULIEU!T211))</f>
        <v/>
      </c>
      <c r="I225" s="705" t="str">
        <f>IF(C225="","",IF($J$4=DULIEU!J211,DULIEU!X211))</f>
        <v/>
      </c>
      <c r="J225" s="706" t="str">
        <f t="shared" si="7"/>
        <v/>
      </c>
      <c r="K225" s="1079"/>
      <c r="L225" s="1079"/>
      <c r="M225" s="717"/>
      <c r="N225" s="717"/>
      <c r="O225" s="717"/>
    </row>
    <row r="226" spans="2:15" hidden="1">
      <c r="B226" s="702" t="str">
        <f>IF(J226="","",MAX($B$20:B225)+1)</f>
        <v/>
      </c>
      <c r="C226" s="703" t="str">
        <f>IF($J$4=DULIEU!J212,DULIEU!Q212,"")</f>
        <v/>
      </c>
      <c r="D226" s="704" t="str">
        <f>IF($J$4=DULIEU!J212,DULIEU!P212,"")</f>
        <v/>
      </c>
      <c r="E226" s="704" t="str">
        <f t="shared" si="6"/>
        <v/>
      </c>
      <c r="F226" s="705" t="str">
        <f>IF(C226&lt;&gt;"",IF(AND(LEFT($J$4,1)="N",$J$4=DULIEU!J212),DULIEU!R212,IF(AND(LEFT($J$4,1)="X",$J$4=DULIEU!J212),DULIEU!S212)),"")</f>
        <v/>
      </c>
      <c r="G226" s="705" t="str">
        <f>IF(C226&lt;&gt;"",IF(AND(LEFT($J$4,1)="N",$J$4=DULIEU!J212),DULIEU!R212,IF(AND(LEFT($J$4,1)="X",$J$4=DULIEU!J212),DULIEU!S212)),"")</f>
        <v/>
      </c>
      <c r="H226" s="705" t="str">
        <f>IF(C226="","",IF($J$4=DULIEU!J212,DULIEU!T212))</f>
        <v/>
      </c>
      <c r="I226" s="705" t="str">
        <f>IF(C226="","",IF($J$4=DULIEU!J212,DULIEU!X212))</f>
        <v/>
      </c>
      <c r="J226" s="706" t="str">
        <f t="shared" si="7"/>
        <v/>
      </c>
      <c r="K226" s="1079"/>
      <c r="L226" s="1079"/>
      <c r="M226" s="717"/>
      <c r="N226" s="717"/>
      <c r="O226" s="717"/>
    </row>
    <row r="227" spans="2:15" hidden="1">
      <c r="B227" s="702" t="str">
        <f>IF(J227="","",MAX($B$20:B226)+1)</f>
        <v/>
      </c>
      <c r="C227" s="703" t="str">
        <f>IF($J$4=DULIEU!J213,DULIEU!Q213,"")</f>
        <v/>
      </c>
      <c r="D227" s="704" t="str">
        <f>IF($J$4=DULIEU!J213,DULIEU!P213,"")</f>
        <v/>
      </c>
      <c r="E227" s="704" t="str">
        <f t="shared" si="6"/>
        <v/>
      </c>
      <c r="F227" s="705" t="str">
        <f>IF(C227&lt;&gt;"",IF(AND(LEFT($J$4,1)="N",$J$4=DULIEU!J213),DULIEU!R213,IF(AND(LEFT($J$4,1)="X",$J$4=DULIEU!J213),DULIEU!S213)),"")</f>
        <v/>
      </c>
      <c r="G227" s="705" t="str">
        <f>IF(C227&lt;&gt;"",IF(AND(LEFT($J$4,1)="N",$J$4=DULIEU!J213),DULIEU!R213,IF(AND(LEFT($J$4,1)="X",$J$4=DULIEU!J213),DULIEU!S213)),"")</f>
        <v/>
      </c>
      <c r="H227" s="705" t="str">
        <f>IF(C227="","",IF($J$4=DULIEU!J213,DULIEU!T213))</f>
        <v/>
      </c>
      <c r="I227" s="705" t="str">
        <f>IF(C227="","",IF($J$4=DULIEU!J213,DULIEU!X213))</f>
        <v/>
      </c>
      <c r="J227" s="706" t="str">
        <f t="shared" si="7"/>
        <v/>
      </c>
      <c r="K227" s="1079"/>
      <c r="L227" s="1079"/>
      <c r="M227" s="717"/>
      <c r="N227" s="717"/>
      <c r="O227" s="717"/>
    </row>
    <row r="228" spans="2:15" hidden="1">
      <c r="B228" s="702" t="str">
        <f>IF(J228="","",MAX($B$20:B227)+1)</f>
        <v/>
      </c>
      <c r="C228" s="703" t="str">
        <f>IF($J$4=DULIEU!J214,DULIEU!Q214,"")</f>
        <v/>
      </c>
      <c r="D228" s="704" t="str">
        <f>IF($J$4=DULIEU!J214,DULIEU!P214,"")</f>
        <v/>
      </c>
      <c r="E228" s="704" t="str">
        <f t="shared" si="6"/>
        <v/>
      </c>
      <c r="F228" s="705" t="str">
        <f>IF(C228&lt;&gt;"",IF(AND(LEFT($J$4,1)="N",$J$4=DULIEU!J214),DULIEU!R214,IF(AND(LEFT($J$4,1)="X",$J$4=DULIEU!J214),DULIEU!S214)),"")</f>
        <v/>
      </c>
      <c r="G228" s="705" t="str">
        <f>IF(C228&lt;&gt;"",IF(AND(LEFT($J$4,1)="N",$J$4=DULIEU!J214),DULIEU!R214,IF(AND(LEFT($J$4,1)="X",$J$4=DULIEU!J214),DULIEU!S214)),"")</f>
        <v/>
      </c>
      <c r="H228" s="705" t="str">
        <f>IF(C228="","",IF($J$4=DULIEU!J214,DULIEU!T214))</f>
        <v/>
      </c>
      <c r="I228" s="705" t="str">
        <f>IF(C228="","",IF($J$4=DULIEU!J214,DULIEU!X214))</f>
        <v/>
      </c>
      <c r="J228" s="706" t="str">
        <f t="shared" si="7"/>
        <v/>
      </c>
      <c r="K228" s="1079"/>
      <c r="L228" s="1079"/>
      <c r="M228" s="717"/>
      <c r="N228" s="717"/>
      <c r="O228" s="717"/>
    </row>
    <row r="229" spans="2:15" hidden="1">
      <c r="B229" s="702" t="str">
        <f>IF(J229="","",MAX($B$20:B228)+1)</f>
        <v/>
      </c>
      <c r="C229" s="703" t="str">
        <f>IF($J$4=DULIEU!J215,DULIEU!Q215,"")</f>
        <v/>
      </c>
      <c r="D229" s="704" t="str">
        <f>IF($J$4=DULIEU!J215,DULIEU!P215,"")</f>
        <v/>
      </c>
      <c r="E229" s="704" t="str">
        <f t="shared" si="6"/>
        <v/>
      </c>
      <c r="F229" s="705" t="str">
        <f>IF(C229&lt;&gt;"",IF(AND(LEFT($J$4,1)="N",$J$4=DULIEU!J215),DULIEU!R215,IF(AND(LEFT($J$4,1)="X",$J$4=DULIEU!J215),DULIEU!S215)),"")</f>
        <v/>
      </c>
      <c r="G229" s="705" t="str">
        <f>IF(C229&lt;&gt;"",IF(AND(LEFT($J$4,1)="N",$J$4=DULIEU!J215),DULIEU!R215,IF(AND(LEFT($J$4,1)="X",$J$4=DULIEU!J215),DULIEU!S215)),"")</f>
        <v/>
      </c>
      <c r="H229" s="705" t="str">
        <f>IF(C229="","",IF($J$4=DULIEU!J215,DULIEU!T215))</f>
        <v/>
      </c>
      <c r="I229" s="705" t="str">
        <f>IF(C229="","",IF($J$4=DULIEU!J215,DULIEU!X215))</f>
        <v/>
      </c>
      <c r="J229" s="706" t="str">
        <f t="shared" si="7"/>
        <v/>
      </c>
      <c r="K229" s="1079"/>
      <c r="L229" s="1079"/>
      <c r="M229" s="717"/>
      <c r="N229" s="717"/>
      <c r="O229" s="717"/>
    </row>
    <row r="230" spans="2:15" hidden="1">
      <c r="B230" s="702" t="str">
        <f>IF(J230="","",MAX($B$20:B229)+1)</f>
        <v/>
      </c>
      <c r="C230" s="703" t="str">
        <f>IF($J$4=DULIEU!J216,DULIEU!Q216,"")</f>
        <v/>
      </c>
      <c r="D230" s="704" t="str">
        <f>IF($J$4=DULIEU!J216,DULIEU!P216,"")</f>
        <v/>
      </c>
      <c r="E230" s="704" t="str">
        <f t="shared" si="6"/>
        <v/>
      </c>
      <c r="F230" s="705" t="str">
        <f>IF(C230&lt;&gt;"",IF(AND(LEFT($J$4,1)="N",$J$4=DULIEU!J216),DULIEU!R216,IF(AND(LEFT($J$4,1)="X",$J$4=DULIEU!J216),DULIEU!S216)),"")</f>
        <v/>
      </c>
      <c r="G230" s="705" t="str">
        <f>IF(C230&lt;&gt;"",IF(AND(LEFT($J$4,1)="N",$J$4=DULIEU!J216),DULIEU!R216,IF(AND(LEFT($J$4,1)="X",$J$4=DULIEU!J216),DULIEU!S216)),"")</f>
        <v/>
      </c>
      <c r="H230" s="705" t="str">
        <f>IF(C230="","",IF($J$4=DULIEU!J216,DULIEU!T216))</f>
        <v/>
      </c>
      <c r="I230" s="705" t="str">
        <f>IF(C230="","",IF($J$4=DULIEU!J216,DULIEU!X216))</f>
        <v/>
      </c>
      <c r="J230" s="706" t="str">
        <f t="shared" si="7"/>
        <v/>
      </c>
      <c r="K230" s="1079"/>
      <c r="L230" s="1079"/>
      <c r="M230" s="717"/>
      <c r="N230" s="717"/>
      <c r="O230" s="717"/>
    </row>
    <row r="231" spans="2:15" hidden="1">
      <c r="B231" s="702" t="str">
        <f>IF(J231="","",MAX($B$20:B230)+1)</f>
        <v/>
      </c>
      <c r="C231" s="703" t="str">
        <f>IF($J$4=DULIEU!J217,DULIEU!Q217,"")</f>
        <v/>
      </c>
      <c r="D231" s="704" t="str">
        <f>IF($J$4=DULIEU!J217,DULIEU!P217,"")</f>
        <v/>
      </c>
      <c r="E231" s="704" t="str">
        <f t="shared" si="6"/>
        <v/>
      </c>
      <c r="F231" s="705" t="str">
        <f>IF(C231&lt;&gt;"",IF(AND(LEFT($J$4,1)="N",$J$4=DULIEU!J217),DULIEU!R217,IF(AND(LEFT($J$4,1)="X",$J$4=DULIEU!J217),DULIEU!S217)),"")</f>
        <v/>
      </c>
      <c r="G231" s="705" t="str">
        <f>IF(C231&lt;&gt;"",IF(AND(LEFT($J$4,1)="N",$J$4=DULIEU!J217),DULIEU!R217,IF(AND(LEFT($J$4,1)="X",$J$4=DULIEU!J217),DULIEU!S217)),"")</f>
        <v/>
      </c>
      <c r="H231" s="705" t="str">
        <f>IF(C231="","",IF($J$4=DULIEU!J217,DULIEU!T217))</f>
        <v/>
      </c>
      <c r="I231" s="705" t="str">
        <f>IF(C231="","",IF($J$4=DULIEU!J217,DULIEU!X217))</f>
        <v/>
      </c>
      <c r="J231" s="706" t="str">
        <f t="shared" si="7"/>
        <v/>
      </c>
      <c r="K231" s="1079"/>
      <c r="L231" s="1079"/>
      <c r="M231" s="717"/>
      <c r="N231" s="717"/>
      <c r="O231" s="717"/>
    </row>
    <row r="232" spans="2:15" hidden="1">
      <c r="B232" s="702" t="str">
        <f>IF(J232="","",MAX($B$20:B231)+1)</f>
        <v/>
      </c>
      <c r="C232" s="703" t="str">
        <f>IF($J$4=DULIEU!J218,DULIEU!Q218,"")</f>
        <v/>
      </c>
      <c r="D232" s="704" t="str">
        <f>IF($J$4=DULIEU!J218,DULIEU!P218,"")</f>
        <v/>
      </c>
      <c r="E232" s="704" t="str">
        <f t="shared" si="6"/>
        <v/>
      </c>
      <c r="F232" s="705" t="str">
        <f>IF(C232&lt;&gt;"",IF(AND(LEFT($J$4,1)="N",$J$4=DULIEU!J218),DULIEU!R218,IF(AND(LEFT($J$4,1)="X",$J$4=DULIEU!J218),DULIEU!S218)),"")</f>
        <v/>
      </c>
      <c r="G232" s="705" t="str">
        <f>IF(C232&lt;&gt;"",IF(AND(LEFT($J$4,1)="N",$J$4=DULIEU!J218),DULIEU!R218,IF(AND(LEFT($J$4,1)="X",$J$4=DULIEU!J218),DULIEU!S218)),"")</f>
        <v/>
      </c>
      <c r="H232" s="705" t="str">
        <f>IF(C232="","",IF($J$4=DULIEU!J218,DULIEU!T218))</f>
        <v/>
      </c>
      <c r="I232" s="705" t="str">
        <f>IF(C232="","",IF($J$4=DULIEU!J218,DULIEU!X218))</f>
        <v/>
      </c>
      <c r="J232" s="706" t="str">
        <f t="shared" si="7"/>
        <v/>
      </c>
      <c r="K232" s="1079"/>
      <c r="L232" s="1079"/>
      <c r="M232" s="717"/>
      <c r="N232" s="717"/>
      <c r="O232" s="717"/>
    </row>
    <row r="233" spans="2:15" hidden="1">
      <c r="B233" s="702" t="str">
        <f>IF(J233="","",MAX($B$20:B232)+1)</f>
        <v/>
      </c>
      <c r="C233" s="703" t="str">
        <f>IF($J$4=DULIEU!J219,DULIEU!Q219,"")</f>
        <v/>
      </c>
      <c r="D233" s="704" t="str">
        <f>IF($J$4=DULIEU!J219,DULIEU!P219,"")</f>
        <v/>
      </c>
      <c r="E233" s="704" t="str">
        <f t="shared" si="6"/>
        <v/>
      </c>
      <c r="F233" s="705" t="str">
        <f>IF(C233&lt;&gt;"",IF(AND(LEFT($J$4,1)="N",$J$4=DULIEU!J219),DULIEU!R219,IF(AND(LEFT($J$4,1)="X",$J$4=DULIEU!J219),DULIEU!S219)),"")</f>
        <v/>
      </c>
      <c r="G233" s="705" t="str">
        <f>IF(C233&lt;&gt;"",IF(AND(LEFT($J$4,1)="N",$J$4=DULIEU!J219),DULIEU!R219,IF(AND(LEFT($J$4,1)="X",$J$4=DULIEU!J219),DULIEU!S219)),"")</f>
        <v/>
      </c>
      <c r="H233" s="705" t="str">
        <f>IF(C233="","",IF($J$4=DULIEU!J219,DULIEU!T219))</f>
        <v/>
      </c>
      <c r="I233" s="705" t="str">
        <f>IF(C233="","",IF($J$4=DULIEU!J219,DULIEU!X219))</f>
        <v/>
      </c>
      <c r="J233" s="706" t="str">
        <f t="shared" si="7"/>
        <v/>
      </c>
      <c r="K233" s="1079"/>
      <c r="L233" s="1079"/>
      <c r="M233" s="717"/>
      <c r="N233" s="717"/>
      <c r="O233" s="717"/>
    </row>
    <row r="234" spans="2:15" hidden="1">
      <c r="B234" s="702" t="str">
        <f>IF(J234="","",MAX($B$20:B233)+1)</f>
        <v/>
      </c>
      <c r="C234" s="703" t="str">
        <f>IF($J$4=DULIEU!J220,DULIEU!Q220,"")</f>
        <v/>
      </c>
      <c r="D234" s="704" t="str">
        <f>IF($J$4=DULIEU!J220,DULIEU!P220,"")</f>
        <v/>
      </c>
      <c r="E234" s="704" t="str">
        <f t="shared" si="6"/>
        <v/>
      </c>
      <c r="F234" s="705" t="str">
        <f>IF(C234&lt;&gt;"",IF(AND(LEFT($J$4,1)="N",$J$4=DULIEU!J220),DULIEU!R220,IF(AND(LEFT($J$4,1)="X",$J$4=DULIEU!J220),DULIEU!S220)),"")</f>
        <v/>
      </c>
      <c r="G234" s="705" t="str">
        <f>IF(C234&lt;&gt;"",IF(AND(LEFT($J$4,1)="N",$J$4=DULIEU!J220),DULIEU!R220,IF(AND(LEFT($J$4,1)="X",$J$4=DULIEU!J220),DULIEU!S220)),"")</f>
        <v/>
      </c>
      <c r="H234" s="705" t="str">
        <f>IF(C234="","",IF($J$4=DULIEU!J220,DULIEU!T220))</f>
        <v/>
      </c>
      <c r="I234" s="705" t="str">
        <f>IF(C234="","",IF($J$4=DULIEU!J220,DULIEU!X220))</f>
        <v/>
      </c>
      <c r="J234" s="706" t="str">
        <f t="shared" si="7"/>
        <v/>
      </c>
      <c r="K234" s="1079"/>
      <c r="L234" s="1079"/>
      <c r="M234" s="717"/>
      <c r="N234" s="717"/>
      <c r="O234" s="717"/>
    </row>
    <row r="235" spans="2:15" hidden="1">
      <c r="B235" s="702" t="str">
        <f>IF(J235="","",MAX($B$20:B234)+1)</f>
        <v/>
      </c>
      <c r="C235" s="703" t="str">
        <f>IF($J$4=DULIEU!J221,DULIEU!Q221,"")</f>
        <v/>
      </c>
      <c r="D235" s="704" t="str">
        <f>IF($J$4=DULIEU!J221,DULIEU!P221,"")</f>
        <v/>
      </c>
      <c r="E235" s="704" t="str">
        <f t="shared" si="6"/>
        <v/>
      </c>
      <c r="F235" s="705" t="str">
        <f>IF(C235&lt;&gt;"",IF(AND(LEFT($J$4,1)="N",$J$4=DULIEU!J221),DULIEU!R221,IF(AND(LEFT($J$4,1)="X",$J$4=DULIEU!J221),DULIEU!S221)),"")</f>
        <v/>
      </c>
      <c r="G235" s="705" t="str">
        <f>IF(C235&lt;&gt;"",IF(AND(LEFT($J$4,1)="N",$J$4=DULIEU!J221),DULIEU!R221,IF(AND(LEFT($J$4,1)="X",$J$4=DULIEU!J221),DULIEU!S221)),"")</f>
        <v/>
      </c>
      <c r="H235" s="705" t="str">
        <f>IF(C235="","",IF($J$4=DULIEU!J221,DULIEU!T221))</f>
        <v/>
      </c>
      <c r="I235" s="705" t="str">
        <f>IF(C235="","",IF($J$4=DULIEU!J221,DULIEU!X221))</f>
        <v/>
      </c>
      <c r="J235" s="706" t="str">
        <f t="shared" si="7"/>
        <v/>
      </c>
      <c r="K235" s="1079"/>
      <c r="L235" s="1079"/>
      <c r="M235" s="717"/>
      <c r="N235" s="717"/>
      <c r="O235" s="717"/>
    </row>
    <row r="236" spans="2:15" hidden="1">
      <c r="B236" s="702" t="str">
        <f>IF(J236="","",MAX($B$20:B235)+1)</f>
        <v/>
      </c>
      <c r="C236" s="703" t="str">
        <f>IF($J$4=DULIEU!J222,DULIEU!Q222,"")</f>
        <v/>
      </c>
      <c r="D236" s="704" t="str">
        <f>IF($J$4=DULIEU!J222,DULIEU!P222,"")</f>
        <v/>
      </c>
      <c r="E236" s="704" t="str">
        <f t="shared" si="6"/>
        <v/>
      </c>
      <c r="F236" s="705" t="str">
        <f>IF(C236&lt;&gt;"",IF(AND(LEFT($J$4,1)="N",$J$4=DULIEU!J222),DULIEU!R222,IF(AND(LEFT($J$4,1)="X",$J$4=DULIEU!J222),DULIEU!S222)),"")</f>
        <v/>
      </c>
      <c r="G236" s="705" t="str">
        <f>IF(C236&lt;&gt;"",IF(AND(LEFT($J$4,1)="N",$J$4=DULIEU!J222),DULIEU!R222,IF(AND(LEFT($J$4,1)="X",$J$4=DULIEU!J222),DULIEU!S222)),"")</f>
        <v/>
      </c>
      <c r="H236" s="705" t="str">
        <f>IF(C236="","",IF($J$4=DULIEU!J222,DULIEU!T222))</f>
        <v/>
      </c>
      <c r="I236" s="705" t="str">
        <f>IF(C236="","",IF($J$4=DULIEU!J222,DULIEU!X222))</f>
        <v/>
      </c>
      <c r="J236" s="706" t="str">
        <f t="shared" si="7"/>
        <v/>
      </c>
      <c r="K236" s="1079"/>
      <c r="L236" s="1079"/>
      <c r="M236" s="717"/>
      <c r="N236" s="717"/>
      <c r="O236" s="717"/>
    </row>
    <row r="237" spans="2:15" hidden="1">
      <c r="B237" s="702" t="str">
        <f>IF(J237="","",MAX($B$20:B236)+1)</f>
        <v/>
      </c>
      <c r="C237" s="703" t="str">
        <f>IF($J$4=DULIEU!J223,DULIEU!Q223,"")</f>
        <v/>
      </c>
      <c r="D237" s="704" t="str">
        <f>IF($J$4=DULIEU!J223,DULIEU!P223,"")</f>
        <v/>
      </c>
      <c r="E237" s="704" t="str">
        <f t="shared" si="6"/>
        <v/>
      </c>
      <c r="F237" s="705" t="str">
        <f>IF(C237&lt;&gt;"",IF(AND(LEFT($J$4,1)="N",$J$4=DULIEU!J223),DULIEU!R223,IF(AND(LEFT($J$4,1)="X",$J$4=DULIEU!J223),DULIEU!S223)),"")</f>
        <v/>
      </c>
      <c r="G237" s="705" t="str">
        <f>IF(C237&lt;&gt;"",IF(AND(LEFT($J$4,1)="N",$J$4=DULIEU!J223),DULIEU!R223,IF(AND(LEFT($J$4,1)="X",$J$4=DULIEU!J223),DULIEU!S223)),"")</f>
        <v/>
      </c>
      <c r="H237" s="705" t="str">
        <f>IF(C237="","",IF($J$4=DULIEU!J223,DULIEU!T223))</f>
        <v/>
      </c>
      <c r="I237" s="705" t="str">
        <f>IF(C237="","",IF($J$4=DULIEU!J223,DULIEU!X223))</f>
        <v/>
      </c>
      <c r="J237" s="706" t="str">
        <f t="shared" si="7"/>
        <v/>
      </c>
      <c r="K237" s="1079"/>
      <c r="L237" s="1079"/>
      <c r="M237" s="717"/>
      <c r="N237" s="717"/>
      <c r="O237" s="717"/>
    </row>
    <row r="238" spans="2:15" hidden="1">
      <c r="B238" s="702" t="str">
        <f>IF(J238="","",MAX($B$20:B237)+1)</f>
        <v/>
      </c>
      <c r="C238" s="703" t="str">
        <f>IF($J$4=DULIEU!J224,DULIEU!Q224,"")</f>
        <v/>
      </c>
      <c r="D238" s="704" t="str">
        <f>IF($J$4=DULIEU!J224,DULIEU!P224,"")</f>
        <v/>
      </c>
      <c r="E238" s="704" t="str">
        <f t="shared" si="6"/>
        <v/>
      </c>
      <c r="F238" s="705" t="str">
        <f>IF(C238&lt;&gt;"",IF(AND(LEFT($J$4,1)="N",$J$4=DULIEU!J224),DULIEU!R224,IF(AND(LEFT($J$4,1)="X",$J$4=DULIEU!J224),DULIEU!S224)),"")</f>
        <v/>
      </c>
      <c r="G238" s="705" t="str">
        <f>IF(C238&lt;&gt;"",IF(AND(LEFT($J$4,1)="N",$J$4=DULIEU!J224),DULIEU!R224,IF(AND(LEFT($J$4,1)="X",$J$4=DULIEU!J224),DULIEU!S224)),"")</f>
        <v/>
      </c>
      <c r="H238" s="705" t="str">
        <f>IF(C238="","",IF($J$4=DULIEU!J224,DULIEU!T224))</f>
        <v/>
      </c>
      <c r="I238" s="705" t="str">
        <f>IF(C238="","",IF($J$4=DULIEU!J224,DULIEU!X224))</f>
        <v/>
      </c>
      <c r="J238" s="706" t="str">
        <f t="shared" si="7"/>
        <v/>
      </c>
      <c r="K238" s="1079"/>
      <c r="L238" s="1079"/>
      <c r="M238" s="717"/>
      <c r="N238" s="717"/>
      <c r="O238" s="717"/>
    </row>
    <row r="239" spans="2:15" hidden="1">
      <c r="B239" s="702" t="str">
        <f>IF(J239="","",MAX($B$20:B238)+1)</f>
        <v/>
      </c>
      <c r="C239" s="703" t="str">
        <f>IF($J$4=DULIEU!J225,DULIEU!Q225,"")</f>
        <v/>
      </c>
      <c r="D239" s="704" t="str">
        <f>IF($J$4=DULIEU!J225,DULIEU!P225,"")</f>
        <v/>
      </c>
      <c r="E239" s="704" t="str">
        <f t="shared" si="6"/>
        <v/>
      </c>
      <c r="F239" s="705" t="str">
        <f>IF(C239&lt;&gt;"",IF(AND(LEFT($J$4,1)="N",$J$4=DULIEU!J225),DULIEU!R225,IF(AND(LEFT($J$4,1)="X",$J$4=DULIEU!J225),DULIEU!S225)),"")</f>
        <v/>
      </c>
      <c r="G239" s="705" t="str">
        <f>IF(C239&lt;&gt;"",IF(AND(LEFT($J$4,1)="N",$J$4=DULIEU!J225),DULIEU!R225,IF(AND(LEFT($J$4,1)="X",$J$4=DULIEU!J225),DULIEU!S225)),"")</f>
        <v/>
      </c>
      <c r="H239" s="705" t="str">
        <f>IF(C239="","",IF($J$4=DULIEU!J225,DULIEU!T225))</f>
        <v/>
      </c>
      <c r="I239" s="705" t="str">
        <f>IF(C239="","",IF($J$4=DULIEU!J225,DULIEU!X225))</f>
        <v/>
      </c>
      <c r="J239" s="706" t="str">
        <f t="shared" si="7"/>
        <v/>
      </c>
      <c r="K239" s="1079"/>
      <c r="L239" s="1079"/>
      <c r="M239" s="717"/>
      <c r="N239" s="717"/>
      <c r="O239" s="717"/>
    </row>
    <row r="240" spans="2:15" hidden="1">
      <c r="B240" s="702" t="str">
        <f>IF(J240="","",MAX($B$20:B239)+1)</f>
        <v/>
      </c>
      <c r="C240" s="703" t="str">
        <f>IF($J$4=DULIEU!J226,DULIEU!Q226,"")</f>
        <v/>
      </c>
      <c r="D240" s="704" t="str">
        <f>IF($J$4=DULIEU!J226,DULIEU!P226,"")</f>
        <v/>
      </c>
      <c r="E240" s="704" t="str">
        <f t="shared" si="6"/>
        <v/>
      </c>
      <c r="F240" s="705" t="str">
        <f>IF(C240&lt;&gt;"",IF(AND(LEFT($J$4,1)="N",$J$4=DULIEU!J226),DULIEU!R226,IF(AND(LEFT($J$4,1)="X",$J$4=DULIEU!J226),DULIEU!S226)),"")</f>
        <v/>
      </c>
      <c r="G240" s="705" t="str">
        <f>IF(C240&lt;&gt;"",IF(AND(LEFT($J$4,1)="N",$J$4=DULIEU!J226),DULIEU!R226,IF(AND(LEFT($J$4,1)="X",$J$4=DULIEU!J226),DULIEU!S226)),"")</f>
        <v/>
      </c>
      <c r="H240" s="705" t="str">
        <f>IF(C240="","",IF($J$4=DULIEU!J226,DULIEU!T226))</f>
        <v/>
      </c>
      <c r="I240" s="705" t="str">
        <f>IF(C240="","",IF($J$4=DULIEU!J226,DULIEU!X226))</f>
        <v/>
      </c>
      <c r="J240" s="706" t="str">
        <f t="shared" si="7"/>
        <v/>
      </c>
      <c r="K240" s="1079"/>
      <c r="L240" s="1079"/>
      <c r="M240" s="717"/>
      <c r="N240" s="717"/>
      <c r="O240" s="717"/>
    </row>
    <row r="241" spans="2:15" hidden="1">
      <c r="B241" s="702" t="str">
        <f>IF(J241="","",MAX($B$20:B240)+1)</f>
        <v/>
      </c>
      <c r="C241" s="703" t="str">
        <f>IF($J$4=DULIEU!J227,DULIEU!Q227,"")</f>
        <v/>
      </c>
      <c r="D241" s="704" t="str">
        <f>IF($J$4=DULIEU!J227,DULIEU!P227,"")</f>
        <v/>
      </c>
      <c r="E241" s="704" t="str">
        <f t="shared" si="6"/>
        <v/>
      </c>
      <c r="F241" s="705" t="str">
        <f>IF(C241&lt;&gt;"",IF(AND(LEFT($J$4,1)="N",$J$4=DULIEU!J227),DULIEU!R227,IF(AND(LEFT($J$4,1)="X",$J$4=DULIEU!J227),DULIEU!S227)),"")</f>
        <v/>
      </c>
      <c r="G241" s="705" t="str">
        <f>IF(C241&lt;&gt;"",IF(AND(LEFT($J$4,1)="N",$J$4=DULIEU!J227),DULIEU!R227,IF(AND(LEFT($J$4,1)="X",$J$4=DULIEU!J227),DULIEU!S227)),"")</f>
        <v/>
      </c>
      <c r="H241" s="705" t="str">
        <f>IF(C241="","",IF($J$4=DULIEU!J227,DULIEU!T227))</f>
        <v/>
      </c>
      <c r="I241" s="705" t="str">
        <f>IF(C241="","",IF($J$4=DULIEU!J227,DULIEU!X227))</f>
        <v/>
      </c>
      <c r="J241" s="706" t="str">
        <f t="shared" si="7"/>
        <v/>
      </c>
      <c r="K241" s="1079"/>
      <c r="L241" s="1079"/>
      <c r="M241" s="717"/>
      <c r="N241" s="717"/>
      <c r="O241" s="717"/>
    </row>
    <row r="242" spans="2:15" hidden="1">
      <c r="B242" s="702" t="str">
        <f>IF(J242="","",MAX($B$20:B241)+1)</f>
        <v/>
      </c>
      <c r="C242" s="703" t="str">
        <f>IF($J$4=DULIEU!J228,DULIEU!Q228,"")</f>
        <v/>
      </c>
      <c r="D242" s="704" t="str">
        <f>IF($J$4=DULIEU!J228,DULIEU!P228,"")</f>
        <v/>
      </c>
      <c r="E242" s="704" t="str">
        <f t="shared" si="6"/>
        <v/>
      </c>
      <c r="F242" s="705" t="str">
        <f>IF(C242&lt;&gt;"",IF(AND(LEFT($J$4,1)="N",$J$4=DULIEU!J228),DULIEU!R228,IF(AND(LEFT($J$4,1)="X",$J$4=DULIEU!J228),DULIEU!S228)),"")</f>
        <v/>
      </c>
      <c r="G242" s="705" t="str">
        <f>IF(C242&lt;&gt;"",IF(AND(LEFT($J$4,1)="N",$J$4=DULIEU!J228),DULIEU!R228,IF(AND(LEFT($J$4,1)="X",$J$4=DULIEU!J228),DULIEU!S228)),"")</f>
        <v/>
      </c>
      <c r="H242" s="705" t="str">
        <f>IF(C242="","",IF($J$4=DULIEU!J228,DULIEU!T228))</f>
        <v/>
      </c>
      <c r="I242" s="705" t="str">
        <f>IF(C242="","",IF($J$4=DULIEU!J228,DULIEU!X228))</f>
        <v/>
      </c>
      <c r="J242" s="706" t="str">
        <f t="shared" si="7"/>
        <v/>
      </c>
      <c r="K242" s="1079"/>
      <c r="L242" s="1079"/>
      <c r="M242" s="717"/>
      <c r="N242" s="717"/>
      <c r="O242" s="717"/>
    </row>
    <row r="243" spans="2:15" hidden="1">
      <c r="B243" s="702" t="str">
        <f>IF(J243="","",MAX($B$20:B242)+1)</f>
        <v/>
      </c>
      <c r="C243" s="703" t="str">
        <f>IF($J$4=DULIEU!J229,DULIEU!Q229,"")</f>
        <v/>
      </c>
      <c r="D243" s="704" t="str">
        <f>IF($J$4=DULIEU!J229,DULIEU!P229,"")</f>
        <v/>
      </c>
      <c r="E243" s="704" t="str">
        <f t="shared" si="6"/>
        <v/>
      </c>
      <c r="F243" s="705" t="str">
        <f>IF(C243&lt;&gt;"",IF(AND(LEFT($J$4,1)="N",$J$4=DULIEU!J229),DULIEU!R229,IF(AND(LEFT($J$4,1)="X",$J$4=DULIEU!J229),DULIEU!S229)),"")</f>
        <v/>
      </c>
      <c r="G243" s="705" t="str">
        <f>IF(C243&lt;&gt;"",IF(AND(LEFT($J$4,1)="N",$J$4=DULIEU!J229),DULIEU!R229,IF(AND(LEFT($J$4,1)="X",$J$4=DULIEU!J229),DULIEU!S229)),"")</f>
        <v/>
      </c>
      <c r="H243" s="705" t="str">
        <f>IF(C243="","",IF($J$4=DULIEU!J229,DULIEU!T229))</f>
        <v/>
      </c>
      <c r="I243" s="705" t="str">
        <f>IF(C243="","",IF($J$4=DULIEU!J229,DULIEU!X229))</f>
        <v/>
      </c>
      <c r="J243" s="706" t="str">
        <f t="shared" si="7"/>
        <v/>
      </c>
      <c r="K243" s="1079"/>
      <c r="L243" s="1079"/>
      <c r="M243" s="717"/>
      <c r="N243" s="717"/>
      <c r="O243" s="717"/>
    </row>
    <row r="244" spans="2:15" hidden="1">
      <c r="B244" s="702" t="str">
        <f>IF(J244="","",MAX($B$20:B243)+1)</f>
        <v/>
      </c>
      <c r="C244" s="703" t="str">
        <f>IF($J$4=DULIEU!J230,DULIEU!Q230,"")</f>
        <v/>
      </c>
      <c r="D244" s="704" t="str">
        <f>IF($J$4=DULIEU!J230,DULIEU!P230,"")</f>
        <v/>
      </c>
      <c r="E244" s="704" t="str">
        <f t="shared" si="6"/>
        <v/>
      </c>
      <c r="F244" s="705" t="str">
        <f>IF(C244&lt;&gt;"",IF(AND(LEFT($J$4,1)="N",$J$4=DULIEU!J230),DULIEU!R230,IF(AND(LEFT($J$4,1)="X",$J$4=DULIEU!J230),DULIEU!S230)),"")</f>
        <v/>
      </c>
      <c r="G244" s="705" t="str">
        <f>IF(C244&lt;&gt;"",IF(AND(LEFT($J$4,1)="N",$J$4=DULIEU!J230),DULIEU!R230,IF(AND(LEFT($J$4,1)="X",$J$4=DULIEU!J230),DULIEU!S230)),"")</f>
        <v/>
      </c>
      <c r="H244" s="705" t="str">
        <f>IF(C244="","",IF($J$4=DULIEU!J230,DULIEU!T230))</f>
        <v/>
      </c>
      <c r="I244" s="705" t="str">
        <f>IF(C244="","",IF($J$4=DULIEU!J230,DULIEU!X230))</f>
        <v/>
      </c>
      <c r="J244" s="706" t="str">
        <f t="shared" si="7"/>
        <v/>
      </c>
      <c r="K244" s="1079"/>
      <c r="L244" s="1079"/>
      <c r="M244" s="717"/>
      <c r="N244" s="717"/>
      <c r="O244" s="717"/>
    </row>
    <row r="245" spans="2:15" hidden="1">
      <c r="B245" s="702" t="str">
        <f>IF(J245="","",MAX($B$20:B244)+1)</f>
        <v/>
      </c>
      <c r="C245" s="703" t="str">
        <f>IF($J$4=DULIEU!J231,DULIEU!Q231,"")</f>
        <v/>
      </c>
      <c r="D245" s="704" t="str">
        <f>IF($J$4=DULIEU!J231,DULIEU!P231,"")</f>
        <v/>
      </c>
      <c r="E245" s="704" t="str">
        <f t="shared" si="6"/>
        <v/>
      </c>
      <c r="F245" s="705" t="str">
        <f>IF(C245&lt;&gt;"",IF(AND(LEFT($J$4,1)="N",$J$4=DULIEU!J231),DULIEU!R231,IF(AND(LEFT($J$4,1)="X",$J$4=DULIEU!J231),DULIEU!S231)),"")</f>
        <v/>
      </c>
      <c r="G245" s="705" t="str">
        <f>IF(C245&lt;&gt;"",IF(AND(LEFT($J$4,1)="N",$J$4=DULIEU!J231),DULIEU!R231,IF(AND(LEFT($J$4,1)="X",$J$4=DULIEU!J231),DULIEU!S231)),"")</f>
        <v/>
      </c>
      <c r="H245" s="705" t="str">
        <f>IF(C245="","",IF($J$4=DULIEU!J231,DULIEU!T231))</f>
        <v/>
      </c>
      <c r="I245" s="705" t="str">
        <f>IF(C245="","",IF($J$4=DULIEU!J231,DULIEU!X231))</f>
        <v/>
      </c>
      <c r="J245" s="706" t="str">
        <f t="shared" si="7"/>
        <v/>
      </c>
      <c r="K245" s="1079"/>
      <c r="L245" s="1079"/>
      <c r="M245" s="717"/>
      <c r="N245" s="717"/>
      <c r="O245" s="717"/>
    </row>
    <row r="246" spans="2:15" hidden="1">
      <c r="B246" s="702" t="str">
        <f>IF(J246="","",MAX($B$20:B245)+1)</f>
        <v/>
      </c>
      <c r="C246" s="703" t="str">
        <f>IF($J$4=DULIEU!J232,DULIEU!Q232,"")</f>
        <v/>
      </c>
      <c r="D246" s="704" t="str">
        <f>IF($J$4=DULIEU!J232,DULIEU!P232,"")</f>
        <v/>
      </c>
      <c r="E246" s="704" t="str">
        <f t="shared" si="6"/>
        <v/>
      </c>
      <c r="F246" s="705" t="str">
        <f>IF(C246&lt;&gt;"",IF(AND(LEFT($J$4,1)="N",$J$4=DULIEU!J232),DULIEU!R232,IF(AND(LEFT($J$4,1)="X",$J$4=DULIEU!J232),DULIEU!S232)),"")</f>
        <v/>
      </c>
      <c r="G246" s="705" t="str">
        <f>IF(C246&lt;&gt;"",IF(AND(LEFT($J$4,1)="N",$J$4=DULIEU!J232),DULIEU!R232,IF(AND(LEFT($J$4,1)="X",$J$4=DULIEU!J232),DULIEU!S232)),"")</f>
        <v/>
      </c>
      <c r="H246" s="705" t="str">
        <f>IF(C246="","",IF($J$4=DULIEU!J232,DULIEU!T232))</f>
        <v/>
      </c>
      <c r="I246" s="705" t="str">
        <f>IF(C246="","",IF($J$4=DULIEU!J232,DULIEU!X232))</f>
        <v/>
      </c>
      <c r="J246" s="706" t="str">
        <f t="shared" si="7"/>
        <v/>
      </c>
      <c r="K246" s="1079"/>
      <c r="L246" s="1079"/>
      <c r="M246" s="717"/>
      <c r="N246" s="717"/>
      <c r="O246" s="717"/>
    </row>
    <row r="247" spans="2:15" hidden="1">
      <c r="B247" s="702" t="str">
        <f>IF(J247="","",MAX($B$20:B246)+1)</f>
        <v/>
      </c>
      <c r="C247" s="703" t="str">
        <f>IF($J$4=DULIEU!J233,DULIEU!Q233,"")</f>
        <v/>
      </c>
      <c r="D247" s="704" t="str">
        <f>IF($J$4=DULIEU!J233,DULIEU!P233,"")</f>
        <v/>
      </c>
      <c r="E247" s="704" t="str">
        <f t="shared" si="6"/>
        <v/>
      </c>
      <c r="F247" s="705" t="str">
        <f>IF(C247&lt;&gt;"",IF(AND(LEFT($J$4,1)="N",$J$4=DULIEU!J233),DULIEU!R233,IF(AND(LEFT($J$4,1)="X",$J$4=DULIEU!J233),DULIEU!S233)),"")</f>
        <v/>
      </c>
      <c r="G247" s="705" t="str">
        <f>IF(C247&lt;&gt;"",IF(AND(LEFT($J$4,1)="N",$J$4=DULIEU!J233),DULIEU!R233,IF(AND(LEFT($J$4,1)="X",$J$4=DULIEU!J233),DULIEU!S233)),"")</f>
        <v/>
      </c>
      <c r="H247" s="705" t="str">
        <f>IF(C247="","",IF($J$4=DULIEU!J233,DULIEU!T233))</f>
        <v/>
      </c>
      <c r="I247" s="705" t="str">
        <f>IF(C247="","",IF($J$4=DULIEU!J233,DULIEU!X233))</f>
        <v/>
      </c>
      <c r="J247" s="706" t="str">
        <f t="shared" si="7"/>
        <v/>
      </c>
      <c r="K247" s="1079"/>
      <c r="L247" s="1079"/>
      <c r="M247" s="717"/>
      <c r="N247" s="717"/>
      <c r="O247" s="717"/>
    </row>
    <row r="248" spans="2:15" hidden="1">
      <c r="B248" s="702" t="str">
        <f>IF(J248="","",MAX($B$20:B247)+1)</f>
        <v/>
      </c>
      <c r="C248" s="703" t="str">
        <f>IF($J$4=DULIEU!J234,DULIEU!Q234,"")</f>
        <v/>
      </c>
      <c r="D248" s="704" t="str">
        <f>IF($J$4=DULIEU!J234,DULIEU!P234,"")</f>
        <v/>
      </c>
      <c r="E248" s="704" t="str">
        <f t="shared" si="6"/>
        <v/>
      </c>
      <c r="F248" s="705" t="str">
        <f>IF(C248&lt;&gt;"",IF(AND(LEFT($J$4,1)="N",$J$4=DULIEU!J234),DULIEU!R234,IF(AND(LEFT($J$4,1)="X",$J$4=DULIEU!J234),DULIEU!S234)),"")</f>
        <v/>
      </c>
      <c r="G248" s="705" t="str">
        <f>IF(C248&lt;&gt;"",IF(AND(LEFT($J$4,1)="N",$J$4=DULIEU!J234),DULIEU!R234,IF(AND(LEFT($J$4,1)="X",$J$4=DULIEU!J234),DULIEU!S234)),"")</f>
        <v/>
      </c>
      <c r="H248" s="705" t="str">
        <f>IF(C248="","",IF($J$4=DULIEU!J234,DULIEU!T234))</f>
        <v/>
      </c>
      <c r="I248" s="705" t="str">
        <f>IF(C248="","",IF($J$4=DULIEU!J234,DULIEU!X234))</f>
        <v/>
      </c>
      <c r="J248" s="706" t="str">
        <f t="shared" si="7"/>
        <v/>
      </c>
      <c r="K248" s="1079"/>
      <c r="L248" s="1079"/>
      <c r="M248" s="717"/>
      <c r="N248" s="717"/>
      <c r="O248" s="717"/>
    </row>
    <row r="249" spans="2:15" hidden="1">
      <c r="B249" s="702" t="str">
        <f>IF(J249="","",MAX($B$20:B248)+1)</f>
        <v/>
      </c>
      <c r="C249" s="703" t="str">
        <f>IF($J$4=DULIEU!J235,DULIEU!Q235,"")</f>
        <v/>
      </c>
      <c r="D249" s="704" t="str">
        <f>IF($J$4=DULIEU!J235,DULIEU!P235,"")</f>
        <v/>
      </c>
      <c r="E249" s="704" t="str">
        <f t="shared" si="6"/>
        <v/>
      </c>
      <c r="F249" s="705" t="str">
        <f>IF(C249&lt;&gt;"",IF(AND(LEFT($J$4,1)="N",$J$4=DULIEU!J235),DULIEU!R235,IF(AND(LEFT($J$4,1)="X",$J$4=DULIEU!J235),DULIEU!S235)),"")</f>
        <v/>
      </c>
      <c r="G249" s="705" t="str">
        <f>IF(C249&lt;&gt;"",IF(AND(LEFT($J$4,1)="N",$J$4=DULIEU!J235),DULIEU!R235,IF(AND(LEFT($J$4,1)="X",$J$4=DULIEU!J235),DULIEU!S235)),"")</f>
        <v/>
      </c>
      <c r="H249" s="705" t="str">
        <f>IF(C249="","",IF($J$4=DULIEU!J235,DULIEU!T235))</f>
        <v/>
      </c>
      <c r="I249" s="705" t="str">
        <f>IF(C249="","",IF($J$4=DULIEU!J235,DULIEU!X235))</f>
        <v/>
      </c>
      <c r="J249" s="706" t="str">
        <f t="shared" si="7"/>
        <v/>
      </c>
      <c r="K249" s="1079"/>
      <c r="L249" s="1079"/>
      <c r="M249" s="717"/>
      <c r="N249" s="717"/>
      <c r="O249" s="717"/>
    </row>
    <row r="250" spans="2:15" hidden="1">
      <c r="B250" s="702" t="str">
        <f>IF(J250="","",MAX($B$20:B249)+1)</f>
        <v/>
      </c>
      <c r="C250" s="703" t="str">
        <f>IF($J$4=DULIEU!J236,DULIEU!Q236,"")</f>
        <v/>
      </c>
      <c r="D250" s="704" t="str">
        <f>IF($J$4=DULIEU!J236,DULIEU!P236,"")</f>
        <v/>
      </c>
      <c r="E250" s="704" t="str">
        <f t="shared" si="6"/>
        <v/>
      </c>
      <c r="F250" s="705" t="str">
        <f>IF(C250&lt;&gt;"",IF(AND(LEFT($J$4,1)="N",$J$4=DULIEU!J236),DULIEU!R236,IF(AND(LEFT($J$4,1)="X",$J$4=DULIEU!J236),DULIEU!S236)),"")</f>
        <v/>
      </c>
      <c r="G250" s="705" t="str">
        <f>IF(C250&lt;&gt;"",IF(AND(LEFT($J$4,1)="N",$J$4=DULIEU!J236),DULIEU!R236,IF(AND(LEFT($J$4,1)="X",$J$4=DULIEU!J236),DULIEU!S236)),"")</f>
        <v/>
      </c>
      <c r="H250" s="705" t="str">
        <f>IF(C250="","",IF($J$4=DULIEU!J236,DULIEU!T236))</f>
        <v/>
      </c>
      <c r="I250" s="705" t="str">
        <f>IF(C250="","",IF($J$4=DULIEU!J236,DULIEU!X236))</f>
        <v/>
      </c>
      <c r="J250" s="706" t="str">
        <f t="shared" si="7"/>
        <v/>
      </c>
      <c r="K250" s="1079"/>
      <c r="L250" s="1079"/>
      <c r="M250" s="717"/>
      <c r="N250" s="717"/>
      <c r="O250" s="717"/>
    </row>
    <row r="251" spans="2:15" hidden="1">
      <c r="B251" s="702" t="str">
        <f>IF(J251="","",MAX($B$20:B250)+1)</f>
        <v/>
      </c>
      <c r="C251" s="703" t="str">
        <f>IF($J$4=DULIEU!J237,DULIEU!Q237,"")</f>
        <v/>
      </c>
      <c r="D251" s="704" t="str">
        <f>IF($J$4=DULIEU!J237,DULIEU!P237,"")</f>
        <v/>
      </c>
      <c r="E251" s="704" t="str">
        <f t="shared" si="6"/>
        <v/>
      </c>
      <c r="F251" s="705" t="str">
        <f>IF(C251&lt;&gt;"",IF(AND(LEFT($J$4,1)="N",$J$4=DULIEU!J237),DULIEU!R237,IF(AND(LEFT($J$4,1)="X",$J$4=DULIEU!J237),DULIEU!S237)),"")</f>
        <v/>
      </c>
      <c r="G251" s="705" t="str">
        <f>IF(C251&lt;&gt;"",IF(AND(LEFT($J$4,1)="N",$J$4=DULIEU!J237),DULIEU!R237,IF(AND(LEFT($J$4,1)="X",$J$4=DULIEU!J237),DULIEU!S237)),"")</f>
        <v/>
      </c>
      <c r="H251" s="705" t="str">
        <f>IF(C251="","",IF($J$4=DULIEU!J237,DULIEU!T237))</f>
        <v/>
      </c>
      <c r="I251" s="705" t="str">
        <f>IF(C251="","",IF($J$4=DULIEU!J237,DULIEU!X237))</f>
        <v/>
      </c>
      <c r="J251" s="706" t="str">
        <f t="shared" si="7"/>
        <v/>
      </c>
      <c r="K251" s="1079"/>
      <c r="L251" s="1079"/>
      <c r="M251" s="717"/>
      <c r="N251" s="717"/>
      <c r="O251" s="717"/>
    </row>
    <row r="252" spans="2:15" hidden="1">
      <c r="B252" s="702" t="str">
        <f>IF(J252="","",MAX($B$20:B251)+1)</f>
        <v/>
      </c>
      <c r="C252" s="703" t="str">
        <f>IF($J$4=DULIEU!J238,DULIEU!Q238,"")</f>
        <v/>
      </c>
      <c r="D252" s="704" t="str">
        <f>IF($J$4=DULIEU!J238,DULIEU!P238,"")</f>
        <v/>
      </c>
      <c r="E252" s="704" t="str">
        <f t="shared" si="6"/>
        <v/>
      </c>
      <c r="F252" s="705" t="str">
        <f>IF(C252&lt;&gt;"",IF(AND(LEFT($J$4,1)="N",$J$4=DULIEU!J238),DULIEU!R238,IF(AND(LEFT($J$4,1)="X",$J$4=DULIEU!J238),DULIEU!S238)),"")</f>
        <v/>
      </c>
      <c r="G252" s="705" t="str">
        <f>IF(C252&lt;&gt;"",IF(AND(LEFT($J$4,1)="N",$J$4=DULIEU!J238),DULIEU!R238,IF(AND(LEFT($J$4,1)="X",$J$4=DULIEU!J238),DULIEU!S238)),"")</f>
        <v/>
      </c>
      <c r="H252" s="705" t="str">
        <f>IF(C252="","",IF($J$4=DULIEU!J238,DULIEU!T238))</f>
        <v/>
      </c>
      <c r="I252" s="705" t="str">
        <f>IF(C252="","",IF($J$4=DULIEU!J238,DULIEU!X238))</f>
        <v/>
      </c>
      <c r="J252" s="706" t="str">
        <f t="shared" si="7"/>
        <v/>
      </c>
      <c r="K252" s="1079"/>
      <c r="L252" s="1079"/>
      <c r="M252" s="717"/>
      <c r="N252" s="717"/>
      <c r="O252" s="717"/>
    </row>
    <row r="253" spans="2:15" hidden="1">
      <c r="B253" s="702" t="str">
        <f>IF(J253="","",MAX($B$20:B252)+1)</f>
        <v/>
      </c>
      <c r="C253" s="703" t="str">
        <f>IF($J$4=DULIEU!J239,DULIEU!Q239,"")</f>
        <v/>
      </c>
      <c r="D253" s="704" t="str">
        <f>IF($J$4=DULIEU!J239,DULIEU!P239,"")</f>
        <v/>
      </c>
      <c r="E253" s="704" t="str">
        <f t="shared" si="6"/>
        <v/>
      </c>
      <c r="F253" s="705" t="str">
        <f>IF(C253&lt;&gt;"",IF(AND(LEFT($J$4,1)="N",$J$4=DULIEU!J239),DULIEU!R239,IF(AND(LEFT($J$4,1)="X",$J$4=DULIEU!J239),DULIEU!S239)),"")</f>
        <v/>
      </c>
      <c r="G253" s="705" t="str">
        <f>IF(C253&lt;&gt;"",IF(AND(LEFT($J$4,1)="N",$J$4=DULIEU!J239),DULIEU!R239,IF(AND(LEFT($J$4,1)="X",$J$4=DULIEU!J239),DULIEU!S239)),"")</f>
        <v/>
      </c>
      <c r="H253" s="705" t="str">
        <f>IF(C253="","",IF($J$4=DULIEU!J239,DULIEU!T239))</f>
        <v/>
      </c>
      <c r="I253" s="705" t="str">
        <f>IF(C253="","",IF($J$4=DULIEU!J239,DULIEU!X239))</f>
        <v/>
      </c>
      <c r="J253" s="706" t="str">
        <f t="shared" si="7"/>
        <v/>
      </c>
      <c r="K253" s="1079"/>
      <c r="L253" s="1079"/>
      <c r="M253" s="717"/>
      <c r="N253" s="717"/>
      <c r="O253" s="717"/>
    </row>
    <row r="254" spans="2:15" hidden="1">
      <c r="B254" s="702" t="str">
        <f>IF(J254="","",MAX($B$20:B253)+1)</f>
        <v/>
      </c>
      <c r="C254" s="703" t="str">
        <f>IF($J$4=DULIEU!J240,DULIEU!Q240,"")</f>
        <v/>
      </c>
      <c r="D254" s="704" t="str">
        <f>IF($J$4=DULIEU!J240,DULIEU!P240,"")</f>
        <v/>
      </c>
      <c r="E254" s="704" t="str">
        <f t="shared" si="6"/>
        <v/>
      </c>
      <c r="F254" s="705" t="str">
        <f>IF(C254&lt;&gt;"",IF(AND(LEFT($J$4,1)="N",$J$4=DULIEU!J240),DULIEU!R240,IF(AND(LEFT($J$4,1)="X",$J$4=DULIEU!J240),DULIEU!S240)),"")</f>
        <v/>
      </c>
      <c r="G254" s="705" t="str">
        <f>IF(C254&lt;&gt;"",IF(AND(LEFT($J$4,1)="N",$J$4=DULIEU!J240),DULIEU!R240,IF(AND(LEFT($J$4,1)="X",$J$4=DULIEU!J240),DULIEU!S240)),"")</f>
        <v/>
      </c>
      <c r="H254" s="705" t="str">
        <f>IF(C254="","",IF($J$4=DULIEU!J240,DULIEU!T240))</f>
        <v/>
      </c>
      <c r="I254" s="705" t="str">
        <f>IF(C254="","",IF($J$4=DULIEU!J240,DULIEU!X240))</f>
        <v/>
      </c>
      <c r="J254" s="706" t="str">
        <f t="shared" si="7"/>
        <v/>
      </c>
      <c r="K254" s="1079"/>
      <c r="L254" s="1079"/>
      <c r="M254" s="717"/>
      <c r="N254" s="717"/>
      <c r="O254" s="717"/>
    </row>
    <row r="255" spans="2:15" hidden="1">
      <c r="B255" s="702" t="str">
        <f>IF(J255="","",MAX($B$20:B254)+1)</f>
        <v/>
      </c>
      <c r="C255" s="703" t="str">
        <f>IF($J$4=DULIEU!J241,DULIEU!Q241,"")</f>
        <v/>
      </c>
      <c r="D255" s="704" t="str">
        <f>IF($J$4=DULIEU!J241,DULIEU!P241,"")</f>
        <v/>
      </c>
      <c r="E255" s="704" t="str">
        <f t="shared" si="6"/>
        <v/>
      </c>
      <c r="F255" s="705" t="str">
        <f>IF(C255&lt;&gt;"",IF(AND(LEFT($J$4,1)="N",$J$4=DULIEU!J241),DULIEU!R241,IF(AND(LEFT($J$4,1)="X",$J$4=DULIEU!J241),DULIEU!S241)),"")</f>
        <v/>
      </c>
      <c r="G255" s="705" t="str">
        <f>IF(C255&lt;&gt;"",IF(AND(LEFT($J$4,1)="N",$J$4=DULIEU!J241),DULIEU!R241,IF(AND(LEFT($J$4,1)="X",$J$4=DULIEU!J241),DULIEU!S241)),"")</f>
        <v/>
      </c>
      <c r="H255" s="705" t="str">
        <f>IF(C255="","",IF($J$4=DULIEU!J241,DULIEU!T241))</f>
        <v/>
      </c>
      <c r="I255" s="705" t="str">
        <f>IF(C255="","",IF($J$4=DULIEU!J241,DULIEU!X241))</f>
        <v/>
      </c>
      <c r="J255" s="706" t="str">
        <f t="shared" si="7"/>
        <v/>
      </c>
      <c r="K255" s="1079"/>
      <c r="L255" s="1079"/>
      <c r="M255" s="717"/>
      <c r="N255" s="717"/>
      <c r="O255" s="717"/>
    </row>
    <row r="256" spans="2:15" hidden="1">
      <c r="B256" s="702" t="str">
        <f>IF(J256="","",MAX($B$20:B255)+1)</f>
        <v/>
      </c>
      <c r="C256" s="703" t="str">
        <f>IF($J$4=DULIEU!J242,DULIEU!Q242,"")</f>
        <v/>
      </c>
      <c r="D256" s="704" t="str">
        <f>IF($J$4=DULIEU!J242,DULIEU!P242,"")</f>
        <v/>
      </c>
      <c r="E256" s="704" t="str">
        <f t="shared" si="6"/>
        <v/>
      </c>
      <c r="F256" s="705" t="str">
        <f>IF(C256&lt;&gt;"",IF(AND(LEFT($J$4,1)="N",$J$4=DULIEU!J242),DULIEU!R242,IF(AND(LEFT($J$4,1)="X",$J$4=DULIEU!J242),DULIEU!S242)),"")</f>
        <v/>
      </c>
      <c r="G256" s="705" t="str">
        <f>IF(C256&lt;&gt;"",IF(AND(LEFT($J$4,1)="N",$J$4=DULIEU!J242),DULIEU!R242,IF(AND(LEFT($J$4,1)="X",$J$4=DULIEU!J242),DULIEU!S242)),"")</f>
        <v/>
      </c>
      <c r="H256" s="705" t="str">
        <f>IF(C256="","",IF($J$4=DULIEU!J242,DULIEU!T242))</f>
        <v/>
      </c>
      <c r="I256" s="705" t="str">
        <f>IF(C256="","",IF($J$4=DULIEU!J242,DULIEU!X242))</f>
        <v/>
      </c>
      <c r="J256" s="706" t="str">
        <f t="shared" si="7"/>
        <v/>
      </c>
      <c r="K256" s="1079"/>
      <c r="L256" s="1079"/>
      <c r="M256" s="717"/>
      <c r="N256" s="717"/>
      <c r="O256" s="717"/>
    </row>
    <row r="257" spans="2:15" hidden="1">
      <c r="B257" s="702" t="str">
        <f>IF(J257="","",MAX($B$20:B256)+1)</f>
        <v/>
      </c>
      <c r="C257" s="703" t="str">
        <f>IF($J$4=DULIEU!J243,DULIEU!Q243,"")</f>
        <v/>
      </c>
      <c r="D257" s="704" t="str">
        <f>IF($J$4=DULIEU!J243,DULIEU!P243,"")</f>
        <v/>
      </c>
      <c r="E257" s="704" t="str">
        <f t="shared" si="6"/>
        <v/>
      </c>
      <c r="F257" s="705" t="str">
        <f>IF(C257&lt;&gt;"",IF(AND(LEFT($J$4,1)="N",$J$4=DULIEU!J243),DULIEU!R243,IF(AND(LEFT($J$4,1)="X",$J$4=DULIEU!J243),DULIEU!S243)),"")</f>
        <v/>
      </c>
      <c r="G257" s="705" t="str">
        <f>IF(C257&lt;&gt;"",IF(AND(LEFT($J$4,1)="N",$J$4=DULIEU!J243),DULIEU!R243,IF(AND(LEFT($J$4,1)="X",$J$4=DULIEU!J243),DULIEU!S243)),"")</f>
        <v/>
      </c>
      <c r="H257" s="705" t="str">
        <f>IF(C257="","",IF($J$4=DULIEU!J243,DULIEU!T243))</f>
        <v/>
      </c>
      <c r="I257" s="705" t="str">
        <f>IF(C257="","",IF($J$4=DULIEU!J243,DULIEU!X243))</f>
        <v/>
      </c>
      <c r="J257" s="706" t="str">
        <f t="shared" si="7"/>
        <v/>
      </c>
      <c r="K257" s="1079"/>
      <c r="L257" s="1079"/>
      <c r="M257" s="717"/>
      <c r="N257" s="717"/>
      <c r="O257" s="717"/>
    </row>
    <row r="258" spans="2:15" hidden="1">
      <c r="B258" s="702" t="str">
        <f>IF(J258="","",MAX($B$20:B257)+1)</f>
        <v/>
      </c>
      <c r="C258" s="703" t="str">
        <f>IF($J$4=DULIEU!J244,DULIEU!Q244,"")</f>
        <v/>
      </c>
      <c r="D258" s="704" t="str">
        <f>IF($J$4=DULIEU!J244,DULIEU!P244,"")</f>
        <v/>
      </c>
      <c r="E258" s="704" t="str">
        <f t="shared" si="6"/>
        <v/>
      </c>
      <c r="F258" s="705" t="str">
        <f>IF(C258&lt;&gt;"",IF(AND(LEFT($J$4,1)="N",$J$4=DULIEU!J244),DULIEU!R244,IF(AND(LEFT($J$4,1)="X",$J$4=DULIEU!J244),DULIEU!S244)),"")</f>
        <v/>
      </c>
      <c r="G258" s="705" t="str">
        <f>IF(C258&lt;&gt;"",IF(AND(LEFT($J$4,1)="N",$J$4=DULIEU!J244),DULIEU!R244,IF(AND(LEFT($J$4,1)="X",$J$4=DULIEU!J244),DULIEU!S244)),"")</f>
        <v/>
      </c>
      <c r="H258" s="705" t="str">
        <f>IF(C258="","",IF($J$4=DULIEU!J244,DULIEU!T244))</f>
        <v/>
      </c>
      <c r="I258" s="705" t="str">
        <f>IF(C258="","",IF($J$4=DULIEU!J244,DULIEU!X244))</f>
        <v/>
      </c>
      <c r="J258" s="706" t="str">
        <f t="shared" si="7"/>
        <v/>
      </c>
      <c r="K258" s="1079"/>
      <c r="L258" s="1079"/>
      <c r="M258" s="717"/>
      <c r="N258" s="717"/>
      <c r="O258" s="717"/>
    </row>
    <row r="259" spans="2:15" hidden="1">
      <c r="B259" s="702" t="str">
        <f>IF(J259="","",MAX($B$20:B258)+1)</f>
        <v/>
      </c>
      <c r="C259" s="703" t="str">
        <f>IF($J$4=DULIEU!J245,DULIEU!Q245,"")</f>
        <v/>
      </c>
      <c r="D259" s="704" t="str">
        <f>IF($J$4=DULIEU!J245,DULIEU!P245,"")</f>
        <v/>
      </c>
      <c r="E259" s="704" t="str">
        <f t="shared" si="6"/>
        <v/>
      </c>
      <c r="F259" s="705" t="str">
        <f>IF(C259&lt;&gt;"",IF(AND(LEFT($J$4,1)="N",$J$4=DULIEU!J245),DULIEU!R245,IF(AND(LEFT($J$4,1)="X",$J$4=DULIEU!J245),DULIEU!S245)),"")</f>
        <v/>
      </c>
      <c r="G259" s="705" t="str">
        <f>IF(C259&lt;&gt;"",IF(AND(LEFT($J$4,1)="N",$J$4=DULIEU!J245),DULIEU!R245,IF(AND(LEFT($J$4,1)="X",$J$4=DULIEU!J245),DULIEU!S245)),"")</f>
        <v/>
      </c>
      <c r="H259" s="705" t="str">
        <f>IF(C259="","",IF($J$4=DULIEU!J245,DULIEU!T245))</f>
        <v/>
      </c>
      <c r="I259" s="705" t="str">
        <f>IF(C259="","",IF($J$4=DULIEU!J245,DULIEU!X245))</f>
        <v/>
      </c>
      <c r="J259" s="706" t="str">
        <f t="shared" si="7"/>
        <v/>
      </c>
      <c r="K259" s="1079"/>
      <c r="L259" s="1079"/>
      <c r="M259" s="717"/>
      <c r="N259" s="717"/>
      <c r="O259" s="717"/>
    </row>
    <row r="260" spans="2:15" hidden="1">
      <c r="B260" s="702" t="str">
        <f>IF(J260="","",MAX($B$20:B259)+1)</f>
        <v/>
      </c>
      <c r="C260" s="703" t="str">
        <f>IF($J$4=DULIEU!J246,DULIEU!Q246,"")</f>
        <v/>
      </c>
      <c r="D260" s="704" t="str">
        <f>IF($J$4=DULIEU!J246,DULIEU!P246,"")</f>
        <v/>
      </c>
      <c r="E260" s="704" t="str">
        <f t="shared" si="6"/>
        <v/>
      </c>
      <c r="F260" s="705" t="str">
        <f>IF(C260&lt;&gt;"",IF(AND(LEFT($J$4,1)="N",$J$4=DULIEU!J246),DULIEU!R246,IF(AND(LEFT($J$4,1)="X",$J$4=DULIEU!J246),DULIEU!S246)),"")</f>
        <v/>
      </c>
      <c r="G260" s="705" t="str">
        <f>IF(C260&lt;&gt;"",IF(AND(LEFT($J$4,1)="N",$J$4=DULIEU!J246),DULIEU!R246,IF(AND(LEFT($J$4,1)="X",$J$4=DULIEU!J246),DULIEU!S246)),"")</f>
        <v/>
      </c>
      <c r="H260" s="705" t="str">
        <f>IF(C260="","",IF($J$4=DULIEU!J246,DULIEU!T246))</f>
        <v/>
      </c>
      <c r="I260" s="705" t="str">
        <f>IF(C260="","",IF($J$4=DULIEU!J246,DULIEU!X246))</f>
        <v/>
      </c>
      <c r="J260" s="706" t="str">
        <f t="shared" si="7"/>
        <v/>
      </c>
      <c r="K260" s="1079"/>
      <c r="L260" s="1079"/>
      <c r="M260" s="717"/>
      <c r="N260" s="717"/>
      <c r="O260" s="717"/>
    </row>
    <row r="261" spans="2:15" hidden="1">
      <c r="B261" s="702" t="str">
        <f>IF(J261="","",MAX($B$20:B260)+1)</f>
        <v/>
      </c>
      <c r="C261" s="703" t="str">
        <f>IF($J$4=DULIEU!J247,DULIEU!Q247,"")</f>
        <v/>
      </c>
      <c r="D261" s="704" t="str">
        <f>IF($J$4=DULIEU!J247,DULIEU!P247,"")</f>
        <v/>
      </c>
      <c r="E261" s="704" t="str">
        <f t="shared" si="6"/>
        <v/>
      </c>
      <c r="F261" s="705" t="str">
        <f>IF(C261&lt;&gt;"",IF(AND(LEFT($J$4,1)="N",$J$4=DULIEU!J247),DULIEU!R247,IF(AND(LEFT($J$4,1)="X",$J$4=DULIEU!J247),DULIEU!S247)),"")</f>
        <v/>
      </c>
      <c r="G261" s="705" t="str">
        <f>IF(C261&lt;&gt;"",IF(AND(LEFT($J$4,1)="N",$J$4=DULIEU!J247),DULIEU!R247,IF(AND(LEFT($J$4,1)="X",$J$4=DULIEU!J247),DULIEU!S247)),"")</f>
        <v/>
      </c>
      <c r="H261" s="705" t="str">
        <f>IF(C261="","",IF($J$4=DULIEU!J247,DULIEU!T247))</f>
        <v/>
      </c>
      <c r="I261" s="705" t="str">
        <f>IF(C261="","",IF($J$4=DULIEU!J247,DULIEU!X247))</f>
        <v/>
      </c>
      <c r="J261" s="706" t="str">
        <f t="shared" si="7"/>
        <v/>
      </c>
      <c r="K261" s="1079"/>
      <c r="L261" s="1079"/>
      <c r="M261" s="717"/>
      <c r="N261" s="717"/>
      <c r="O261" s="717"/>
    </row>
    <row r="262" spans="2:15" hidden="1">
      <c r="B262" s="702" t="str">
        <f>IF(J262="","",MAX($B$20:B261)+1)</f>
        <v/>
      </c>
      <c r="C262" s="703" t="str">
        <f>IF($J$4=DULIEU!J248,DULIEU!Q248,"")</f>
        <v/>
      </c>
      <c r="D262" s="704" t="str">
        <f>IF($J$4=DULIEU!J248,DULIEU!P248,"")</f>
        <v/>
      </c>
      <c r="E262" s="704" t="str">
        <f t="shared" si="6"/>
        <v/>
      </c>
      <c r="F262" s="705" t="str">
        <f>IF(C262&lt;&gt;"",IF(AND(LEFT($J$4,1)="N",$J$4=DULIEU!J248),DULIEU!R248,IF(AND(LEFT($J$4,1)="X",$J$4=DULIEU!J248),DULIEU!S248)),"")</f>
        <v/>
      </c>
      <c r="G262" s="705" t="str">
        <f>IF(C262&lt;&gt;"",IF(AND(LEFT($J$4,1)="N",$J$4=DULIEU!J248),DULIEU!R248,IF(AND(LEFT($J$4,1)="X",$J$4=DULIEU!J248),DULIEU!S248)),"")</f>
        <v/>
      </c>
      <c r="H262" s="705" t="str">
        <f>IF(C262="","",IF($J$4=DULIEU!J248,DULIEU!T248))</f>
        <v/>
      </c>
      <c r="I262" s="705" t="str">
        <f>IF(C262="","",IF($J$4=DULIEU!J248,DULIEU!X248))</f>
        <v/>
      </c>
      <c r="J262" s="706" t="str">
        <f t="shared" si="7"/>
        <v/>
      </c>
      <c r="K262" s="1079"/>
      <c r="L262" s="1079"/>
      <c r="M262" s="717"/>
      <c r="N262" s="717"/>
      <c r="O262" s="717"/>
    </row>
    <row r="263" spans="2:15" hidden="1">
      <c r="B263" s="702" t="str">
        <f>IF(J263="","",MAX($B$20:B262)+1)</f>
        <v/>
      </c>
      <c r="C263" s="703" t="str">
        <f>IF($J$4=DULIEU!J249,DULIEU!Q249,"")</f>
        <v/>
      </c>
      <c r="D263" s="704" t="str">
        <f>IF($J$4=DULIEU!J249,DULIEU!P249,"")</f>
        <v/>
      </c>
      <c r="E263" s="704" t="str">
        <f t="shared" si="6"/>
        <v/>
      </c>
      <c r="F263" s="705" t="str">
        <f>IF(C263&lt;&gt;"",IF(AND(LEFT($J$4,1)="N",$J$4=DULIEU!J249),DULIEU!R249,IF(AND(LEFT($J$4,1)="X",$J$4=DULIEU!J249),DULIEU!S249)),"")</f>
        <v/>
      </c>
      <c r="G263" s="705" t="str">
        <f>IF(C263&lt;&gt;"",IF(AND(LEFT($J$4,1)="N",$J$4=DULIEU!J249),DULIEU!R249,IF(AND(LEFT($J$4,1)="X",$J$4=DULIEU!J249),DULIEU!S249)),"")</f>
        <v/>
      </c>
      <c r="H263" s="705" t="str">
        <f>IF(C263="","",IF($J$4=DULIEU!J249,DULIEU!T249))</f>
        <v/>
      </c>
      <c r="I263" s="705" t="str">
        <f>IF(C263="","",IF($J$4=DULIEU!J249,DULIEU!X249))</f>
        <v/>
      </c>
      <c r="J263" s="706" t="str">
        <f t="shared" si="7"/>
        <v/>
      </c>
      <c r="K263" s="1079"/>
      <c r="L263" s="1079"/>
      <c r="M263" s="717"/>
      <c r="N263" s="717"/>
      <c r="O263" s="717"/>
    </row>
    <row r="264" spans="2:15" hidden="1">
      <c r="B264" s="702" t="str">
        <f>IF(J264="","",MAX($B$20:B263)+1)</f>
        <v/>
      </c>
      <c r="C264" s="703" t="str">
        <f>IF($J$4=DULIEU!J250,DULIEU!Q250,"")</f>
        <v/>
      </c>
      <c r="D264" s="704" t="str">
        <f>IF($J$4=DULIEU!J250,DULIEU!P250,"")</f>
        <v/>
      </c>
      <c r="E264" s="704" t="str">
        <f t="shared" si="6"/>
        <v/>
      </c>
      <c r="F264" s="705" t="str">
        <f>IF(C264&lt;&gt;"",IF(AND(LEFT($J$4,1)="N",$J$4=DULIEU!J250),DULIEU!R250,IF(AND(LEFT($J$4,1)="X",$J$4=DULIEU!J250),DULIEU!S250)),"")</f>
        <v/>
      </c>
      <c r="G264" s="705" t="str">
        <f>IF(C264&lt;&gt;"",IF(AND(LEFT($J$4,1)="N",$J$4=DULIEU!J250),DULIEU!R250,IF(AND(LEFT($J$4,1)="X",$J$4=DULIEU!J250),DULIEU!S250)),"")</f>
        <v/>
      </c>
      <c r="H264" s="705" t="str">
        <f>IF(C264="","",IF($J$4=DULIEU!J250,DULIEU!T250))</f>
        <v/>
      </c>
      <c r="I264" s="705" t="str">
        <f>IF(C264="","",IF($J$4=DULIEU!J250,DULIEU!X250))</f>
        <v/>
      </c>
      <c r="J264" s="706" t="str">
        <f t="shared" si="7"/>
        <v/>
      </c>
      <c r="K264" s="1079"/>
      <c r="L264" s="1079"/>
      <c r="M264" s="717"/>
      <c r="N264" s="717"/>
      <c r="O264" s="717"/>
    </row>
    <row r="265" spans="2:15" hidden="1">
      <c r="B265" s="702" t="str">
        <f>IF(J265="","",MAX($B$20:B264)+1)</f>
        <v/>
      </c>
      <c r="C265" s="703" t="str">
        <f>IF($J$4=DULIEU!J251,DULIEU!Q251,"")</f>
        <v/>
      </c>
      <c r="D265" s="704" t="str">
        <f>IF($J$4=DULIEU!J251,DULIEU!P251,"")</f>
        <v/>
      </c>
      <c r="E265" s="704" t="str">
        <f t="shared" si="6"/>
        <v/>
      </c>
      <c r="F265" s="705" t="str">
        <f>IF(C265&lt;&gt;"",IF(AND(LEFT($J$4,1)="N",$J$4=DULIEU!J251),DULIEU!R251,IF(AND(LEFT($J$4,1)="X",$J$4=DULIEU!J251),DULIEU!S251)),"")</f>
        <v/>
      </c>
      <c r="G265" s="705" t="str">
        <f>IF(C265&lt;&gt;"",IF(AND(LEFT($J$4,1)="N",$J$4=DULIEU!J251),DULIEU!R251,IF(AND(LEFT($J$4,1)="X",$J$4=DULIEU!J251),DULIEU!S251)),"")</f>
        <v/>
      </c>
      <c r="H265" s="705" t="str">
        <f>IF(C265="","",IF($J$4=DULIEU!J251,DULIEU!T251))</f>
        <v/>
      </c>
      <c r="I265" s="705" t="str">
        <f>IF(C265="","",IF($J$4=DULIEU!J251,DULIEU!X251))</f>
        <v/>
      </c>
      <c r="J265" s="706" t="str">
        <f t="shared" si="7"/>
        <v/>
      </c>
      <c r="K265" s="1079"/>
      <c r="L265" s="1079"/>
      <c r="M265" s="717"/>
      <c r="N265" s="717"/>
      <c r="O265" s="717"/>
    </row>
    <row r="266" spans="2:15" hidden="1">
      <c r="B266" s="702" t="str">
        <f>IF(J266="","",MAX($B$20:B265)+1)</f>
        <v/>
      </c>
      <c r="C266" s="703" t="str">
        <f>IF($J$4=DULIEU!J252,DULIEU!Q252,"")</f>
        <v/>
      </c>
      <c r="D266" s="704" t="str">
        <f>IF($J$4=DULIEU!J252,DULIEU!P252,"")</f>
        <v/>
      </c>
      <c r="E266" s="704" t="str">
        <f t="shared" si="6"/>
        <v/>
      </c>
      <c r="F266" s="705" t="str">
        <f>IF(C266&lt;&gt;"",IF(AND(LEFT($J$4,1)="N",$J$4=DULIEU!J252),DULIEU!R252,IF(AND(LEFT($J$4,1)="X",$J$4=DULIEU!J252),DULIEU!S252)),"")</f>
        <v/>
      </c>
      <c r="G266" s="705" t="str">
        <f>IF(C266&lt;&gt;"",IF(AND(LEFT($J$4,1)="N",$J$4=DULIEU!J252),DULIEU!R252,IF(AND(LEFT($J$4,1)="X",$J$4=DULIEU!J252),DULIEU!S252)),"")</f>
        <v/>
      </c>
      <c r="H266" s="705" t="str">
        <f>IF(C266="","",IF($J$4=DULIEU!J252,DULIEU!T252))</f>
        <v/>
      </c>
      <c r="I266" s="705" t="str">
        <f>IF(C266="","",IF($J$4=DULIEU!J252,DULIEU!X252))</f>
        <v/>
      </c>
      <c r="J266" s="706" t="str">
        <f t="shared" si="7"/>
        <v/>
      </c>
      <c r="K266" s="1079"/>
      <c r="L266" s="1079"/>
      <c r="M266" s="717"/>
      <c r="N266" s="717"/>
      <c r="O266" s="717"/>
    </row>
    <row r="267" spans="2:15" hidden="1">
      <c r="B267" s="702" t="str">
        <f>IF(J267="","",MAX($B$20:B266)+1)</f>
        <v/>
      </c>
      <c r="C267" s="703" t="str">
        <f>IF($J$4=DULIEU!J253,DULIEU!Q253,"")</f>
        <v/>
      </c>
      <c r="D267" s="704" t="str">
        <f>IF($J$4=DULIEU!J253,DULIEU!P253,"")</f>
        <v/>
      </c>
      <c r="E267" s="704" t="str">
        <f t="shared" si="6"/>
        <v/>
      </c>
      <c r="F267" s="705" t="str">
        <f>IF(C267&lt;&gt;"",IF(AND(LEFT($J$4,1)="N",$J$4=DULIEU!J253),DULIEU!R253,IF(AND(LEFT($J$4,1)="X",$J$4=DULIEU!J253),DULIEU!S253)),"")</f>
        <v/>
      </c>
      <c r="G267" s="705" t="str">
        <f>IF(C267&lt;&gt;"",IF(AND(LEFT($J$4,1)="N",$J$4=DULIEU!J253),DULIEU!R253,IF(AND(LEFT($J$4,1)="X",$J$4=DULIEU!J253),DULIEU!S253)),"")</f>
        <v/>
      </c>
      <c r="H267" s="705" t="str">
        <f>IF(C267="","",IF($J$4=DULIEU!J253,DULIEU!T253))</f>
        <v/>
      </c>
      <c r="I267" s="705" t="str">
        <f>IF(C267="","",IF($J$4=DULIEU!J253,DULIEU!X253))</f>
        <v/>
      </c>
      <c r="J267" s="706" t="str">
        <f t="shared" si="7"/>
        <v/>
      </c>
      <c r="K267" s="1079"/>
      <c r="L267" s="1079"/>
      <c r="M267" s="717"/>
      <c r="N267" s="717"/>
      <c r="O267" s="717"/>
    </row>
    <row r="268" spans="2:15" hidden="1">
      <c r="B268" s="702" t="str">
        <f>IF(J268="","",MAX($B$20:B267)+1)</f>
        <v/>
      </c>
      <c r="C268" s="703" t="str">
        <f>IF($J$4=DULIEU!J254,DULIEU!Q254,"")</f>
        <v/>
      </c>
      <c r="D268" s="704" t="str">
        <f>IF($J$4=DULIEU!J254,DULIEU!P254,"")</f>
        <v/>
      </c>
      <c r="E268" s="704" t="str">
        <f t="shared" si="6"/>
        <v/>
      </c>
      <c r="F268" s="705" t="str">
        <f>IF(C268&lt;&gt;"",IF(AND(LEFT($J$4,1)="N",$J$4=DULIEU!J254),DULIEU!R254,IF(AND(LEFT($J$4,1)="X",$J$4=DULIEU!J254),DULIEU!S254)),"")</f>
        <v/>
      </c>
      <c r="G268" s="705" t="str">
        <f>IF(C268&lt;&gt;"",IF(AND(LEFT($J$4,1)="N",$J$4=DULIEU!J254),DULIEU!R254,IF(AND(LEFT($J$4,1)="X",$J$4=DULIEU!J254),DULIEU!S254)),"")</f>
        <v/>
      </c>
      <c r="H268" s="705" t="str">
        <f>IF(C268="","",IF($J$4=DULIEU!J254,DULIEU!T254))</f>
        <v/>
      </c>
      <c r="I268" s="705" t="str">
        <f>IF(C268="","",IF($J$4=DULIEU!J254,DULIEU!X254))</f>
        <v/>
      </c>
      <c r="J268" s="706" t="str">
        <f t="shared" si="7"/>
        <v/>
      </c>
      <c r="K268" s="1079"/>
      <c r="L268" s="1079"/>
      <c r="M268" s="717"/>
      <c r="N268" s="717"/>
      <c r="O268" s="717"/>
    </row>
    <row r="269" spans="2:15" hidden="1">
      <c r="B269" s="702" t="str">
        <f>IF(J269="","",MAX($B$20:B268)+1)</f>
        <v/>
      </c>
      <c r="C269" s="703" t="str">
        <f>IF($J$4=DULIEU!J255,DULIEU!Q255,"")</f>
        <v/>
      </c>
      <c r="D269" s="704" t="str">
        <f>IF($J$4=DULIEU!J255,DULIEU!P255,"")</f>
        <v/>
      </c>
      <c r="E269" s="704" t="str">
        <f t="shared" si="6"/>
        <v/>
      </c>
      <c r="F269" s="705" t="str">
        <f>IF(C269&lt;&gt;"",IF(AND(LEFT($J$4,1)="N",$J$4=DULIEU!J255),DULIEU!R255,IF(AND(LEFT($J$4,1)="X",$J$4=DULIEU!J255),DULIEU!S255)),"")</f>
        <v/>
      </c>
      <c r="G269" s="705" t="str">
        <f>IF(C269&lt;&gt;"",IF(AND(LEFT($J$4,1)="N",$J$4=DULIEU!J255),DULIEU!R255,IF(AND(LEFT($J$4,1)="X",$J$4=DULIEU!J255),DULIEU!S255)),"")</f>
        <v/>
      </c>
      <c r="H269" s="705" t="str">
        <f>IF(C269="","",IF($J$4=DULIEU!J255,DULIEU!T255))</f>
        <v/>
      </c>
      <c r="I269" s="705" t="str">
        <f>IF(C269="","",IF($J$4=DULIEU!J255,DULIEU!X255))</f>
        <v/>
      </c>
      <c r="J269" s="706" t="str">
        <f t="shared" si="7"/>
        <v/>
      </c>
      <c r="K269" s="1079"/>
      <c r="L269" s="1079"/>
      <c r="M269" s="717"/>
      <c r="N269" s="717"/>
      <c r="O269" s="717"/>
    </row>
    <row r="270" spans="2:15" hidden="1">
      <c r="B270" s="702" t="str">
        <f>IF(J270="","",MAX($B$20:B269)+1)</f>
        <v/>
      </c>
      <c r="C270" s="703" t="str">
        <f>IF($J$4=DULIEU!J256,DULIEU!Q256,"")</f>
        <v/>
      </c>
      <c r="D270" s="704" t="str">
        <f>IF($J$4=DULIEU!J256,DULIEU!P256,"")</f>
        <v/>
      </c>
      <c r="E270" s="704" t="str">
        <f t="shared" si="6"/>
        <v/>
      </c>
      <c r="F270" s="705" t="str">
        <f>IF(C270&lt;&gt;"",IF(AND(LEFT($J$4,1)="N",$J$4=DULIEU!J256),DULIEU!R256,IF(AND(LEFT($J$4,1)="X",$J$4=DULIEU!J256),DULIEU!S256)),"")</f>
        <v/>
      </c>
      <c r="G270" s="705" t="str">
        <f>IF(C270&lt;&gt;"",IF(AND(LEFT($J$4,1)="N",$J$4=DULIEU!J256),DULIEU!R256,IF(AND(LEFT($J$4,1)="X",$J$4=DULIEU!J256),DULIEU!S256)),"")</f>
        <v/>
      </c>
      <c r="H270" s="705" t="str">
        <f>IF(C270="","",IF($J$4=DULIEU!J256,DULIEU!T256))</f>
        <v/>
      </c>
      <c r="I270" s="705" t="str">
        <f>IF(C270="","",IF($J$4=DULIEU!J256,DULIEU!X256))</f>
        <v/>
      </c>
      <c r="J270" s="706" t="str">
        <f t="shared" si="7"/>
        <v/>
      </c>
      <c r="K270" s="1079"/>
      <c r="L270" s="1079"/>
      <c r="M270" s="717"/>
      <c r="N270" s="717"/>
      <c r="O270" s="717"/>
    </row>
    <row r="271" spans="2:15" hidden="1">
      <c r="B271" s="702" t="str">
        <f>IF(J271="","",MAX($B$20:B270)+1)</f>
        <v/>
      </c>
      <c r="C271" s="703" t="str">
        <f>IF($J$4=DULIEU!J257,DULIEU!Q257,"")</f>
        <v/>
      </c>
      <c r="D271" s="704" t="str">
        <f>IF($J$4=DULIEU!J257,DULIEU!P257,"")</f>
        <v/>
      </c>
      <c r="E271" s="704" t="str">
        <f t="shared" si="6"/>
        <v/>
      </c>
      <c r="F271" s="705" t="str">
        <f>IF(C271&lt;&gt;"",IF(AND(LEFT($J$4,1)="N",$J$4=DULIEU!J257),DULIEU!R257,IF(AND(LEFT($J$4,1)="X",$J$4=DULIEU!J257),DULIEU!S257)),"")</f>
        <v/>
      </c>
      <c r="G271" s="705" t="str">
        <f>IF(C271&lt;&gt;"",IF(AND(LEFT($J$4,1)="N",$J$4=DULIEU!J257),DULIEU!R257,IF(AND(LEFT($J$4,1)="X",$J$4=DULIEU!J257),DULIEU!S257)),"")</f>
        <v/>
      </c>
      <c r="H271" s="705" t="str">
        <f>IF(C271="","",IF($J$4=DULIEU!J257,DULIEU!T257))</f>
        <v/>
      </c>
      <c r="I271" s="705" t="str">
        <f>IF(C271="","",IF($J$4=DULIEU!J257,DULIEU!X257))</f>
        <v/>
      </c>
      <c r="J271" s="706" t="str">
        <f t="shared" si="7"/>
        <v/>
      </c>
      <c r="K271" s="1079"/>
      <c r="L271" s="1079"/>
      <c r="M271" s="717"/>
      <c r="N271" s="717"/>
      <c r="O271" s="717"/>
    </row>
    <row r="272" spans="2:15" hidden="1">
      <c r="B272" s="702" t="str">
        <f>IF(J272="","",MAX($B$20:B271)+1)</f>
        <v/>
      </c>
      <c r="C272" s="703" t="str">
        <f>IF($J$4=DULIEU!J258,DULIEU!Q258,"")</f>
        <v/>
      </c>
      <c r="D272" s="704" t="str">
        <f>IF($J$4=DULIEU!J258,DULIEU!P258,"")</f>
        <v/>
      </c>
      <c r="E272" s="704" t="str">
        <f t="shared" si="6"/>
        <v/>
      </c>
      <c r="F272" s="705" t="str">
        <f>IF(C272&lt;&gt;"",IF(AND(LEFT($J$4,1)="N",$J$4=DULIEU!J258),DULIEU!R258,IF(AND(LEFT($J$4,1)="X",$J$4=DULIEU!J258),DULIEU!S258)),"")</f>
        <v/>
      </c>
      <c r="G272" s="705" t="str">
        <f>IF(C272&lt;&gt;"",IF(AND(LEFT($J$4,1)="N",$J$4=DULIEU!J258),DULIEU!R258,IF(AND(LEFT($J$4,1)="X",$J$4=DULIEU!J258),DULIEU!S258)),"")</f>
        <v/>
      </c>
      <c r="H272" s="705" t="str">
        <f>IF(C272="","",IF($J$4=DULIEU!J258,DULIEU!T258))</f>
        <v/>
      </c>
      <c r="I272" s="705" t="str">
        <f>IF(C272="","",IF($J$4=DULIEU!J258,DULIEU!X258))</f>
        <v/>
      </c>
      <c r="J272" s="706" t="str">
        <f t="shared" si="7"/>
        <v/>
      </c>
      <c r="K272" s="1079"/>
      <c r="L272" s="1079"/>
      <c r="M272" s="717"/>
      <c r="N272" s="717"/>
      <c r="O272" s="717"/>
    </row>
    <row r="273" spans="2:15" hidden="1">
      <c r="B273" s="702" t="str">
        <f>IF(J273="","",MAX($B$20:B272)+1)</f>
        <v/>
      </c>
      <c r="C273" s="703" t="str">
        <f>IF($J$4=DULIEU!J259,DULIEU!Q259,"")</f>
        <v/>
      </c>
      <c r="D273" s="704" t="str">
        <f>IF($J$4=DULIEU!J259,DULIEU!P259,"")</f>
        <v/>
      </c>
      <c r="E273" s="704" t="str">
        <f t="shared" si="6"/>
        <v/>
      </c>
      <c r="F273" s="705" t="str">
        <f>IF(C273&lt;&gt;"",IF(AND(LEFT($J$4,1)="N",$J$4=DULIEU!J259),DULIEU!R259,IF(AND(LEFT($J$4,1)="X",$J$4=DULIEU!J259),DULIEU!S259)),"")</f>
        <v/>
      </c>
      <c r="G273" s="705" t="str">
        <f>IF(C273&lt;&gt;"",IF(AND(LEFT($J$4,1)="N",$J$4=DULIEU!J259),DULIEU!R259,IF(AND(LEFT($J$4,1)="X",$J$4=DULIEU!J259),DULIEU!S259)),"")</f>
        <v/>
      </c>
      <c r="H273" s="705" t="str">
        <f>IF(C273="","",IF($J$4=DULIEU!J259,DULIEU!T259))</f>
        <v/>
      </c>
      <c r="I273" s="705" t="str">
        <f>IF(C273="","",IF($J$4=DULIEU!J259,DULIEU!X259))</f>
        <v/>
      </c>
      <c r="J273" s="706" t="str">
        <f t="shared" si="7"/>
        <v/>
      </c>
      <c r="K273" s="1079"/>
      <c r="L273" s="1079"/>
      <c r="M273" s="717"/>
      <c r="N273" s="717"/>
      <c r="O273" s="717"/>
    </row>
    <row r="274" spans="2:15" hidden="1">
      <c r="B274" s="702" t="str">
        <f>IF(J274="","",MAX($B$20:B273)+1)</f>
        <v/>
      </c>
      <c r="C274" s="703" t="str">
        <f>IF($J$4=DULIEU!J260,DULIEU!Q260,"")</f>
        <v/>
      </c>
      <c r="D274" s="704" t="str">
        <f>IF($J$4=DULIEU!J260,DULIEU!P260,"")</f>
        <v/>
      </c>
      <c r="E274" s="704" t="str">
        <f t="shared" si="6"/>
        <v/>
      </c>
      <c r="F274" s="705" t="str">
        <f>IF(C274&lt;&gt;"",IF(AND(LEFT($J$4,1)="N",$J$4=DULIEU!J260),DULIEU!R260,IF(AND(LEFT($J$4,1)="X",$J$4=DULIEU!J260),DULIEU!S260)),"")</f>
        <v/>
      </c>
      <c r="G274" s="705" t="str">
        <f>IF(C274&lt;&gt;"",IF(AND(LEFT($J$4,1)="N",$J$4=DULIEU!J260),DULIEU!R260,IF(AND(LEFT($J$4,1)="X",$J$4=DULIEU!J260),DULIEU!S260)),"")</f>
        <v/>
      </c>
      <c r="H274" s="705" t="str">
        <f>IF(C274="","",IF($J$4=DULIEU!J260,DULIEU!T260))</f>
        <v/>
      </c>
      <c r="I274" s="705" t="str">
        <f>IF(C274="","",IF($J$4=DULIEU!J260,DULIEU!X260))</f>
        <v/>
      </c>
      <c r="J274" s="706" t="str">
        <f t="shared" si="7"/>
        <v/>
      </c>
      <c r="K274" s="1079"/>
      <c r="L274" s="1079"/>
      <c r="M274" s="717"/>
      <c r="N274" s="717"/>
      <c r="O274" s="717"/>
    </row>
    <row r="275" spans="2:15" hidden="1">
      <c r="B275" s="702" t="str">
        <f>IF(J275="","",MAX($B$20:B274)+1)</f>
        <v/>
      </c>
      <c r="C275" s="703" t="str">
        <f>IF($J$4=DULIEU!J261,DULIEU!Q261,"")</f>
        <v/>
      </c>
      <c r="D275" s="704" t="str">
        <f>IF($J$4=DULIEU!J261,DULIEU!P261,"")</f>
        <v/>
      </c>
      <c r="E275" s="704" t="str">
        <f t="shared" si="6"/>
        <v/>
      </c>
      <c r="F275" s="705" t="str">
        <f>IF(C275&lt;&gt;"",IF(AND(LEFT($J$4,1)="N",$J$4=DULIEU!J261),DULIEU!R261,IF(AND(LEFT($J$4,1)="X",$J$4=DULIEU!J261),DULIEU!S261)),"")</f>
        <v/>
      </c>
      <c r="G275" s="705" t="str">
        <f>IF(C275&lt;&gt;"",IF(AND(LEFT($J$4,1)="N",$J$4=DULIEU!J261),DULIEU!R261,IF(AND(LEFT($J$4,1)="X",$J$4=DULIEU!J261),DULIEU!S261)),"")</f>
        <v/>
      </c>
      <c r="H275" s="705" t="str">
        <f>IF(C275="","",IF($J$4=DULIEU!J261,DULIEU!T261))</f>
        <v/>
      </c>
      <c r="I275" s="705" t="str">
        <f>IF(C275="","",IF($J$4=DULIEU!J261,DULIEU!X261))</f>
        <v/>
      </c>
      <c r="J275" s="706" t="str">
        <f t="shared" si="7"/>
        <v/>
      </c>
      <c r="K275" s="1079"/>
      <c r="L275" s="1079"/>
      <c r="M275" s="717"/>
      <c r="N275" s="717"/>
      <c r="O275" s="717"/>
    </row>
    <row r="276" spans="2:15" hidden="1">
      <c r="B276" s="702" t="str">
        <f>IF(J276="","",MAX($B$20:B275)+1)</f>
        <v/>
      </c>
      <c r="C276" s="703" t="str">
        <f>IF($J$4=DULIEU!J262,DULIEU!Q262,"")</f>
        <v/>
      </c>
      <c r="D276" s="704" t="str">
        <f>IF($J$4=DULIEU!J262,DULIEU!P262,"")</f>
        <v/>
      </c>
      <c r="E276" s="704" t="str">
        <f t="shared" si="6"/>
        <v/>
      </c>
      <c r="F276" s="705" t="str">
        <f>IF(C276&lt;&gt;"",IF(AND(LEFT($J$4,1)="N",$J$4=DULIEU!J262),DULIEU!R262,IF(AND(LEFT($J$4,1)="X",$J$4=DULIEU!J262),DULIEU!S262)),"")</f>
        <v/>
      </c>
      <c r="G276" s="705" t="str">
        <f>IF(C276&lt;&gt;"",IF(AND(LEFT($J$4,1)="N",$J$4=DULIEU!J262),DULIEU!R262,IF(AND(LEFT($J$4,1)="X",$J$4=DULIEU!J262),DULIEU!S262)),"")</f>
        <v/>
      </c>
      <c r="H276" s="705" t="str">
        <f>IF(C276="","",IF($J$4=DULIEU!J262,DULIEU!T262))</f>
        <v/>
      </c>
      <c r="I276" s="705" t="str">
        <f>IF(C276="","",IF($J$4=DULIEU!J262,DULIEU!X262))</f>
        <v/>
      </c>
      <c r="J276" s="706" t="str">
        <f t="shared" si="7"/>
        <v/>
      </c>
      <c r="K276" s="1079"/>
      <c r="L276" s="1079"/>
      <c r="M276" s="717"/>
      <c r="N276" s="717"/>
      <c r="O276" s="717"/>
    </row>
    <row r="277" spans="2:15" hidden="1">
      <c r="B277" s="702" t="str">
        <f>IF(J277="","",MAX($B$20:B276)+1)</f>
        <v/>
      </c>
      <c r="C277" s="703" t="str">
        <f>IF($J$4=DULIEU!J263,DULIEU!Q263,"")</f>
        <v/>
      </c>
      <c r="D277" s="704" t="str">
        <f>IF($J$4=DULIEU!J263,DULIEU!P263,"")</f>
        <v/>
      </c>
      <c r="E277" s="704" t="str">
        <f t="shared" ref="E277:E340" si="8">IFERROR(VLOOKUP(D277,vvt,3,0),"")</f>
        <v/>
      </c>
      <c r="F277" s="705" t="str">
        <f>IF(C277&lt;&gt;"",IF(AND(LEFT($J$4,1)="N",$J$4=DULIEU!J263),DULIEU!R263,IF(AND(LEFT($J$4,1)="X",$J$4=DULIEU!J263),DULIEU!S263)),"")</f>
        <v/>
      </c>
      <c r="G277" s="705" t="str">
        <f>IF(C277&lt;&gt;"",IF(AND(LEFT($J$4,1)="N",$J$4=DULIEU!J263),DULIEU!R263,IF(AND(LEFT($J$4,1)="X",$J$4=DULIEU!J263),DULIEU!S263)),"")</f>
        <v/>
      </c>
      <c r="H277" s="705" t="str">
        <f>IF(C277="","",IF($J$4=DULIEU!J263,DULIEU!T263))</f>
        <v/>
      </c>
      <c r="I277" s="705" t="str">
        <f>IF(C277="","",IF($J$4=DULIEU!J263,DULIEU!X263))</f>
        <v/>
      </c>
      <c r="J277" s="706" t="str">
        <f t="shared" si="7"/>
        <v/>
      </c>
      <c r="K277" s="1079"/>
      <c r="L277" s="1079"/>
      <c r="M277" s="717"/>
      <c r="N277" s="717"/>
      <c r="O277" s="717"/>
    </row>
    <row r="278" spans="2:15" hidden="1">
      <c r="B278" s="702" t="str">
        <f>IF(J278="","",MAX($B$20:B277)+1)</f>
        <v/>
      </c>
      <c r="C278" s="703" t="str">
        <f>IF($J$4=DULIEU!J264,DULIEU!Q264,"")</f>
        <v/>
      </c>
      <c r="D278" s="704" t="str">
        <f>IF($J$4=DULIEU!J264,DULIEU!P264,"")</f>
        <v/>
      </c>
      <c r="E278" s="704" t="str">
        <f t="shared" si="8"/>
        <v/>
      </c>
      <c r="F278" s="705" t="str">
        <f>IF(C278&lt;&gt;"",IF(AND(LEFT($J$4,1)="N",$J$4=DULIEU!J264),DULIEU!R264,IF(AND(LEFT($J$4,1)="X",$J$4=DULIEU!J264),DULIEU!S264)),"")</f>
        <v/>
      </c>
      <c r="G278" s="705" t="str">
        <f>IF(C278&lt;&gt;"",IF(AND(LEFT($J$4,1)="N",$J$4=DULIEU!J264),DULIEU!R264,IF(AND(LEFT($J$4,1)="X",$J$4=DULIEU!J264),DULIEU!S264)),"")</f>
        <v/>
      </c>
      <c r="H278" s="705" t="str">
        <f>IF(C278="","",IF($J$4=DULIEU!J264,DULIEU!T264))</f>
        <v/>
      </c>
      <c r="I278" s="705" t="str">
        <f>IF(C278="","",IF($J$4=DULIEU!J264,DULIEU!X264))</f>
        <v/>
      </c>
      <c r="J278" s="706" t="str">
        <f t="shared" ref="J278:J341" si="9">IF($C278="","","x")</f>
        <v/>
      </c>
      <c r="K278" s="1079"/>
      <c r="L278" s="1079"/>
      <c r="M278" s="717"/>
      <c r="N278" s="717"/>
      <c r="O278" s="717"/>
    </row>
    <row r="279" spans="2:15" hidden="1">
      <c r="B279" s="702" t="str">
        <f>IF(J279="","",MAX($B$20:B278)+1)</f>
        <v/>
      </c>
      <c r="C279" s="703" t="str">
        <f>IF($J$4=DULIEU!J265,DULIEU!Q265,"")</f>
        <v/>
      </c>
      <c r="D279" s="704" t="str">
        <f>IF($J$4=DULIEU!J265,DULIEU!P265,"")</f>
        <v/>
      </c>
      <c r="E279" s="704" t="str">
        <f t="shared" si="8"/>
        <v/>
      </c>
      <c r="F279" s="705" t="str">
        <f>IF(C279&lt;&gt;"",IF(AND(LEFT($J$4,1)="N",$J$4=DULIEU!J265),DULIEU!R265,IF(AND(LEFT($J$4,1)="X",$J$4=DULIEU!J265),DULIEU!S265)),"")</f>
        <v/>
      </c>
      <c r="G279" s="705" t="str">
        <f>IF(C279&lt;&gt;"",IF(AND(LEFT($J$4,1)="N",$J$4=DULIEU!J265),DULIEU!R265,IF(AND(LEFT($J$4,1)="X",$J$4=DULIEU!J265),DULIEU!S265)),"")</f>
        <v/>
      </c>
      <c r="H279" s="705" t="str">
        <f>IF(C279="","",IF($J$4=DULIEU!J265,DULIEU!T265))</f>
        <v/>
      </c>
      <c r="I279" s="705" t="str">
        <f>IF(C279="","",IF($J$4=DULIEU!J265,DULIEU!X265))</f>
        <v/>
      </c>
      <c r="J279" s="706" t="str">
        <f t="shared" si="9"/>
        <v/>
      </c>
      <c r="K279" s="1079"/>
      <c r="L279" s="1079"/>
      <c r="M279" s="717"/>
      <c r="N279" s="717"/>
      <c r="O279" s="717"/>
    </row>
    <row r="280" spans="2:15" hidden="1">
      <c r="B280" s="702" t="str">
        <f>IF(J280="","",MAX($B$20:B279)+1)</f>
        <v/>
      </c>
      <c r="C280" s="703" t="str">
        <f>IF($J$4=DULIEU!J266,DULIEU!Q266,"")</f>
        <v/>
      </c>
      <c r="D280" s="704" t="str">
        <f>IF($J$4=DULIEU!J266,DULIEU!P266,"")</f>
        <v/>
      </c>
      <c r="E280" s="704" t="str">
        <f t="shared" si="8"/>
        <v/>
      </c>
      <c r="F280" s="705" t="str">
        <f>IF(C280&lt;&gt;"",IF(AND(LEFT($J$4,1)="N",$J$4=DULIEU!J266),DULIEU!R266,IF(AND(LEFT($J$4,1)="X",$J$4=DULIEU!J266),DULIEU!S266)),"")</f>
        <v/>
      </c>
      <c r="G280" s="705" t="str">
        <f>IF(C280&lt;&gt;"",IF(AND(LEFT($J$4,1)="N",$J$4=DULIEU!J266),DULIEU!R266,IF(AND(LEFT($J$4,1)="X",$J$4=DULIEU!J266),DULIEU!S266)),"")</f>
        <v/>
      </c>
      <c r="H280" s="705" t="str">
        <f>IF(C280="","",IF($J$4=DULIEU!J266,DULIEU!T266))</f>
        <v/>
      </c>
      <c r="I280" s="705" t="str">
        <f>IF(C280="","",IF($J$4=DULIEU!J266,DULIEU!X266))</f>
        <v/>
      </c>
      <c r="J280" s="706" t="str">
        <f t="shared" si="9"/>
        <v/>
      </c>
      <c r="K280" s="1079"/>
      <c r="L280" s="1079"/>
      <c r="M280" s="717"/>
      <c r="N280" s="717"/>
      <c r="O280" s="717"/>
    </row>
    <row r="281" spans="2:15" hidden="1">
      <c r="B281" s="702" t="str">
        <f>IF(J281="","",MAX($B$20:B280)+1)</f>
        <v/>
      </c>
      <c r="C281" s="703" t="str">
        <f>IF($J$4=DULIEU!J267,DULIEU!Q267,"")</f>
        <v/>
      </c>
      <c r="D281" s="704" t="str">
        <f>IF($J$4=DULIEU!J267,DULIEU!P267,"")</f>
        <v/>
      </c>
      <c r="E281" s="704" t="str">
        <f t="shared" si="8"/>
        <v/>
      </c>
      <c r="F281" s="705" t="str">
        <f>IF(C281&lt;&gt;"",IF(AND(LEFT($J$4,1)="N",$J$4=DULIEU!J267),DULIEU!R267,IF(AND(LEFT($J$4,1)="X",$J$4=DULIEU!J267),DULIEU!S267)),"")</f>
        <v/>
      </c>
      <c r="G281" s="705" t="str">
        <f>IF(C281&lt;&gt;"",IF(AND(LEFT($J$4,1)="N",$J$4=DULIEU!J267),DULIEU!R267,IF(AND(LEFT($J$4,1)="X",$J$4=DULIEU!J267),DULIEU!S267)),"")</f>
        <v/>
      </c>
      <c r="H281" s="705" t="str">
        <f>IF(C281="","",IF($J$4=DULIEU!J267,DULIEU!T267))</f>
        <v/>
      </c>
      <c r="I281" s="705" t="str">
        <f>IF(C281="","",IF($J$4=DULIEU!J267,DULIEU!X267))</f>
        <v/>
      </c>
      <c r="J281" s="706" t="str">
        <f t="shared" si="9"/>
        <v/>
      </c>
      <c r="K281" s="1079"/>
      <c r="L281" s="1079"/>
      <c r="M281" s="717"/>
      <c r="N281" s="717"/>
      <c r="O281" s="717"/>
    </row>
    <row r="282" spans="2:15" hidden="1">
      <c r="B282" s="702" t="str">
        <f>IF(J282="","",MAX($B$20:B281)+1)</f>
        <v/>
      </c>
      <c r="C282" s="703" t="str">
        <f>IF($J$4=DULIEU!J268,DULIEU!Q268,"")</f>
        <v/>
      </c>
      <c r="D282" s="704" t="str">
        <f>IF($J$4=DULIEU!J268,DULIEU!P268,"")</f>
        <v/>
      </c>
      <c r="E282" s="704" t="str">
        <f t="shared" si="8"/>
        <v/>
      </c>
      <c r="F282" s="705" t="str">
        <f>IF(C282&lt;&gt;"",IF(AND(LEFT($J$4,1)="N",$J$4=DULIEU!J268),DULIEU!R268,IF(AND(LEFT($J$4,1)="X",$J$4=DULIEU!J268),DULIEU!S268)),"")</f>
        <v/>
      </c>
      <c r="G282" s="705" t="str">
        <f>IF(C282&lt;&gt;"",IF(AND(LEFT($J$4,1)="N",$J$4=DULIEU!J268),DULIEU!R268,IF(AND(LEFT($J$4,1)="X",$J$4=DULIEU!J268),DULIEU!S268)),"")</f>
        <v/>
      </c>
      <c r="H282" s="705" t="str">
        <f>IF(C282="","",IF($J$4=DULIEU!J268,DULIEU!T268))</f>
        <v/>
      </c>
      <c r="I282" s="705" t="str">
        <f>IF(C282="","",IF($J$4=DULIEU!J268,DULIEU!X268))</f>
        <v/>
      </c>
      <c r="J282" s="706" t="str">
        <f t="shared" si="9"/>
        <v/>
      </c>
      <c r="K282" s="1079"/>
      <c r="L282" s="1079"/>
      <c r="M282" s="717"/>
      <c r="N282" s="717"/>
      <c r="O282" s="717"/>
    </row>
    <row r="283" spans="2:15" hidden="1">
      <c r="B283" s="702" t="str">
        <f>IF(J283="","",MAX($B$20:B282)+1)</f>
        <v/>
      </c>
      <c r="C283" s="703" t="str">
        <f>IF($J$4=DULIEU!J269,DULIEU!Q269,"")</f>
        <v/>
      </c>
      <c r="D283" s="704" t="str">
        <f>IF($J$4=DULIEU!J269,DULIEU!P269,"")</f>
        <v/>
      </c>
      <c r="E283" s="704" t="str">
        <f t="shared" si="8"/>
        <v/>
      </c>
      <c r="F283" s="705" t="str">
        <f>IF(C283&lt;&gt;"",IF(AND(LEFT($J$4,1)="N",$J$4=DULIEU!J269),DULIEU!R269,IF(AND(LEFT($J$4,1)="X",$J$4=DULIEU!J269),DULIEU!S269)),"")</f>
        <v/>
      </c>
      <c r="G283" s="705" t="str">
        <f>IF(C283&lt;&gt;"",IF(AND(LEFT($J$4,1)="N",$J$4=DULIEU!J269),DULIEU!R269,IF(AND(LEFT($J$4,1)="X",$J$4=DULIEU!J269),DULIEU!S269)),"")</f>
        <v/>
      </c>
      <c r="H283" s="705" t="str">
        <f>IF(C283="","",IF($J$4=DULIEU!J269,DULIEU!T269))</f>
        <v/>
      </c>
      <c r="I283" s="705" t="str">
        <f>IF(C283="","",IF($J$4=DULIEU!J269,DULIEU!X269))</f>
        <v/>
      </c>
      <c r="J283" s="706" t="str">
        <f t="shared" si="9"/>
        <v/>
      </c>
      <c r="K283" s="1079"/>
      <c r="L283" s="1079"/>
      <c r="M283" s="717"/>
      <c r="N283" s="717"/>
      <c r="O283" s="717"/>
    </row>
    <row r="284" spans="2:15" hidden="1">
      <c r="B284" s="702" t="str">
        <f>IF(J284="","",MAX($B$20:B283)+1)</f>
        <v/>
      </c>
      <c r="C284" s="703" t="str">
        <f>IF($J$4=DULIEU!J270,DULIEU!Q270,"")</f>
        <v/>
      </c>
      <c r="D284" s="704" t="str">
        <f>IF($J$4=DULIEU!J270,DULIEU!P270,"")</f>
        <v/>
      </c>
      <c r="E284" s="704" t="str">
        <f t="shared" si="8"/>
        <v/>
      </c>
      <c r="F284" s="705" t="str">
        <f>IF(C284&lt;&gt;"",IF(AND(LEFT($J$4,1)="N",$J$4=DULIEU!J270),DULIEU!R270,IF(AND(LEFT($J$4,1)="X",$J$4=DULIEU!J270),DULIEU!S270)),"")</f>
        <v/>
      </c>
      <c r="G284" s="705" t="str">
        <f>IF(C284&lt;&gt;"",IF(AND(LEFT($J$4,1)="N",$J$4=DULIEU!J270),DULIEU!R270,IF(AND(LEFT($J$4,1)="X",$J$4=DULIEU!J270),DULIEU!S270)),"")</f>
        <v/>
      </c>
      <c r="H284" s="705" t="str">
        <f>IF(C284="","",IF($J$4=DULIEU!J270,DULIEU!T270))</f>
        <v/>
      </c>
      <c r="I284" s="705" t="str">
        <f>IF(C284="","",IF($J$4=DULIEU!J270,DULIEU!X270))</f>
        <v/>
      </c>
      <c r="J284" s="706" t="str">
        <f t="shared" si="9"/>
        <v/>
      </c>
      <c r="K284" s="1079"/>
      <c r="L284" s="1079"/>
      <c r="M284" s="717"/>
      <c r="N284" s="717"/>
      <c r="O284" s="717"/>
    </row>
    <row r="285" spans="2:15" hidden="1">
      <c r="B285" s="702" t="str">
        <f>IF(J285="","",MAX($B$20:B284)+1)</f>
        <v/>
      </c>
      <c r="C285" s="703" t="str">
        <f>IF($J$4=DULIEU!J271,DULIEU!Q271,"")</f>
        <v/>
      </c>
      <c r="D285" s="704" t="str">
        <f>IF($J$4=DULIEU!J271,DULIEU!P271,"")</f>
        <v/>
      </c>
      <c r="E285" s="704" t="str">
        <f t="shared" si="8"/>
        <v/>
      </c>
      <c r="F285" s="705" t="str">
        <f>IF(C285&lt;&gt;"",IF(AND(LEFT($J$4,1)="N",$J$4=DULIEU!J271),DULIEU!R271,IF(AND(LEFT($J$4,1)="X",$J$4=DULIEU!J271),DULIEU!S271)),"")</f>
        <v/>
      </c>
      <c r="G285" s="705" t="str">
        <f>IF(C285&lt;&gt;"",IF(AND(LEFT($J$4,1)="N",$J$4=DULIEU!J271),DULIEU!R271,IF(AND(LEFT($J$4,1)="X",$J$4=DULIEU!J271),DULIEU!S271)),"")</f>
        <v/>
      </c>
      <c r="H285" s="705" t="str">
        <f>IF(C285="","",IF($J$4=DULIEU!J271,DULIEU!T271))</f>
        <v/>
      </c>
      <c r="I285" s="705" t="str">
        <f>IF(C285="","",IF($J$4=DULIEU!J271,DULIEU!X271))</f>
        <v/>
      </c>
      <c r="J285" s="706" t="str">
        <f t="shared" si="9"/>
        <v/>
      </c>
      <c r="K285" s="1079"/>
      <c r="L285" s="1079"/>
      <c r="M285" s="717"/>
      <c r="N285" s="717"/>
      <c r="O285" s="717"/>
    </row>
    <row r="286" spans="2:15" hidden="1">
      <c r="B286" s="702" t="str">
        <f>IF(J286="","",MAX($B$20:B285)+1)</f>
        <v/>
      </c>
      <c r="C286" s="703" t="str">
        <f>IF($J$4=DULIEU!J272,DULIEU!Q272,"")</f>
        <v/>
      </c>
      <c r="D286" s="704" t="str">
        <f>IF($J$4=DULIEU!J272,DULIEU!P272,"")</f>
        <v/>
      </c>
      <c r="E286" s="704" t="str">
        <f t="shared" si="8"/>
        <v/>
      </c>
      <c r="F286" s="705" t="str">
        <f>IF(C286&lt;&gt;"",IF(AND(LEFT($J$4,1)="N",$J$4=DULIEU!J272),DULIEU!R272,IF(AND(LEFT($J$4,1)="X",$J$4=DULIEU!J272),DULIEU!S272)),"")</f>
        <v/>
      </c>
      <c r="G286" s="705" t="str">
        <f>IF(C286&lt;&gt;"",IF(AND(LEFT($J$4,1)="N",$J$4=DULIEU!J272),DULIEU!R272,IF(AND(LEFT($J$4,1)="X",$J$4=DULIEU!J272),DULIEU!S272)),"")</f>
        <v/>
      </c>
      <c r="H286" s="705" t="str">
        <f>IF(C286="","",IF($J$4=DULIEU!J272,DULIEU!T272))</f>
        <v/>
      </c>
      <c r="I286" s="705" t="str">
        <f>IF(C286="","",IF($J$4=DULIEU!J272,DULIEU!X272))</f>
        <v/>
      </c>
      <c r="J286" s="706" t="str">
        <f t="shared" si="9"/>
        <v/>
      </c>
      <c r="K286" s="1079"/>
      <c r="L286" s="1079"/>
      <c r="M286" s="717"/>
      <c r="N286" s="717"/>
      <c r="O286" s="717"/>
    </row>
    <row r="287" spans="2:15" hidden="1">
      <c r="B287" s="702" t="str">
        <f>IF(J287="","",MAX($B$20:B286)+1)</f>
        <v/>
      </c>
      <c r="C287" s="703" t="str">
        <f>IF($J$4=DULIEU!J273,DULIEU!Q273,"")</f>
        <v/>
      </c>
      <c r="D287" s="704" t="str">
        <f>IF($J$4=DULIEU!J273,DULIEU!P273,"")</f>
        <v/>
      </c>
      <c r="E287" s="704" t="str">
        <f t="shared" si="8"/>
        <v/>
      </c>
      <c r="F287" s="705" t="str">
        <f>IF(C287&lt;&gt;"",IF(AND(LEFT($J$4,1)="N",$J$4=DULIEU!J273),DULIEU!R273,IF(AND(LEFT($J$4,1)="X",$J$4=DULIEU!J273),DULIEU!S273)),"")</f>
        <v/>
      </c>
      <c r="G287" s="705" t="str">
        <f>IF(C287&lt;&gt;"",IF(AND(LEFT($J$4,1)="N",$J$4=DULIEU!J273),DULIEU!R273,IF(AND(LEFT($J$4,1)="X",$J$4=DULIEU!J273),DULIEU!S273)),"")</f>
        <v/>
      </c>
      <c r="H287" s="705" t="str">
        <f>IF(C287="","",IF($J$4=DULIEU!J273,DULIEU!T273))</f>
        <v/>
      </c>
      <c r="I287" s="705" t="str">
        <f>IF(C287="","",IF($J$4=DULIEU!J273,DULIEU!X273))</f>
        <v/>
      </c>
      <c r="J287" s="706" t="str">
        <f t="shared" si="9"/>
        <v/>
      </c>
      <c r="K287" s="1079"/>
      <c r="L287" s="1079"/>
      <c r="M287" s="717"/>
      <c r="N287" s="717"/>
      <c r="O287" s="717"/>
    </row>
    <row r="288" spans="2:15" hidden="1">
      <c r="B288" s="702" t="str">
        <f>IF(J288="","",MAX($B$20:B287)+1)</f>
        <v/>
      </c>
      <c r="C288" s="703" t="str">
        <f>IF($J$4=DULIEU!J274,DULIEU!Q274,"")</f>
        <v/>
      </c>
      <c r="D288" s="704" t="str">
        <f>IF($J$4=DULIEU!J274,DULIEU!P274,"")</f>
        <v/>
      </c>
      <c r="E288" s="704" t="str">
        <f t="shared" si="8"/>
        <v/>
      </c>
      <c r="F288" s="705" t="str">
        <f>IF(C288&lt;&gt;"",IF(AND(LEFT($J$4,1)="N",$J$4=DULIEU!J274),DULIEU!R274,IF(AND(LEFT($J$4,1)="X",$J$4=DULIEU!J274),DULIEU!S274)),"")</f>
        <v/>
      </c>
      <c r="G288" s="705" t="str">
        <f>IF(C288&lt;&gt;"",IF(AND(LEFT($J$4,1)="N",$J$4=DULIEU!J274),DULIEU!R274,IF(AND(LEFT($J$4,1)="X",$J$4=DULIEU!J274),DULIEU!S274)),"")</f>
        <v/>
      </c>
      <c r="H288" s="705" t="str">
        <f>IF(C288="","",IF($J$4=DULIEU!J274,DULIEU!T274))</f>
        <v/>
      </c>
      <c r="I288" s="705" t="str">
        <f>IF(C288="","",IF($J$4=DULIEU!J274,DULIEU!X274))</f>
        <v/>
      </c>
      <c r="J288" s="706" t="str">
        <f t="shared" si="9"/>
        <v/>
      </c>
      <c r="K288" s="1079"/>
      <c r="L288" s="1079"/>
      <c r="M288" s="717"/>
      <c r="N288" s="717"/>
      <c r="O288" s="717"/>
    </row>
    <row r="289" spans="2:15" hidden="1">
      <c r="B289" s="702" t="str">
        <f>IF(J289="","",MAX($B$20:B288)+1)</f>
        <v/>
      </c>
      <c r="C289" s="703" t="str">
        <f>IF($J$4=DULIEU!J275,DULIEU!Q275,"")</f>
        <v/>
      </c>
      <c r="D289" s="704" t="str">
        <f>IF($J$4=DULIEU!J275,DULIEU!P275,"")</f>
        <v/>
      </c>
      <c r="E289" s="704" t="str">
        <f t="shared" si="8"/>
        <v/>
      </c>
      <c r="F289" s="705" t="str">
        <f>IF(C289&lt;&gt;"",IF(AND(LEFT($J$4,1)="N",$J$4=DULIEU!J275),DULIEU!R275,IF(AND(LEFT($J$4,1)="X",$J$4=DULIEU!J275),DULIEU!S275)),"")</f>
        <v/>
      </c>
      <c r="G289" s="705" t="str">
        <f>IF(C289&lt;&gt;"",IF(AND(LEFT($J$4,1)="N",$J$4=DULIEU!J275),DULIEU!R275,IF(AND(LEFT($J$4,1)="X",$J$4=DULIEU!J275),DULIEU!S275)),"")</f>
        <v/>
      </c>
      <c r="H289" s="705" t="str">
        <f>IF(C289="","",IF($J$4=DULIEU!J275,DULIEU!T275))</f>
        <v/>
      </c>
      <c r="I289" s="705" t="str">
        <f>IF(C289="","",IF($J$4=DULIEU!J275,DULIEU!X275))</f>
        <v/>
      </c>
      <c r="J289" s="706" t="str">
        <f t="shared" si="9"/>
        <v/>
      </c>
      <c r="K289" s="1079"/>
      <c r="L289" s="1079"/>
      <c r="M289" s="717"/>
      <c r="N289" s="717"/>
      <c r="O289" s="717"/>
    </row>
    <row r="290" spans="2:15" hidden="1">
      <c r="B290" s="702" t="str">
        <f>IF(J290="","",MAX($B$20:B289)+1)</f>
        <v/>
      </c>
      <c r="C290" s="703" t="str">
        <f>IF($J$4=DULIEU!J276,DULIEU!Q276,"")</f>
        <v/>
      </c>
      <c r="D290" s="704" t="str">
        <f>IF($J$4=DULIEU!J276,DULIEU!P276,"")</f>
        <v/>
      </c>
      <c r="E290" s="704" t="str">
        <f t="shared" si="8"/>
        <v/>
      </c>
      <c r="F290" s="705" t="str">
        <f>IF(C290&lt;&gt;"",IF(AND(LEFT($J$4,1)="N",$J$4=DULIEU!J276),DULIEU!R276,IF(AND(LEFT($J$4,1)="X",$J$4=DULIEU!J276),DULIEU!S276)),"")</f>
        <v/>
      </c>
      <c r="G290" s="705" t="str">
        <f>IF(C290&lt;&gt;"",IF(AND(LEFT($J$4,1)="N",$J$4=DULIEU!J276),DULIEU!R276,IF(AND(LEFT($J$4,1)="X",$J$4=DULIEU!J276),DULIEU!S276)),"")</f>
        <v/>
      </c>
      <c r="H290" s="705" t="str">
        <f>IF(C290="","",IF($J$4=DULIEU!J276,DULIEU!T276))</f>
        <v/>
      </c>
      <c r="I290" s="705" t="str">
        <f>IF(C290="","",IF($J$4=DULIEU!J276,DULIEU!X276))</f>
        <v/>
      </c>
      <c r="J290" s="706" t="str">
        <f t="shared" si="9"/>
        <v/>
      </c>
      <c r="K290" s="1079"/>
      <c r="L290" s="1079"/>
      <c r="M290" s="717"/>
      <c r="N290" s="717"/>
      <c r="O290" s="717"/>
    </row>
    <row r="291" spans="2:15" hidden="1">
      <c r="B291" s="702" t="str">
        <f>IF(J291="","",MAX($B$20:B290)+1)</f>
        <v/>
      </c>
      <c r="C291" s="703" t="str">
        <f>IF($J$4=DULIEU!J277,DULIEU!Q277,"")</f>
        <v/>
      </c>
      <c r="D291" s="704" t="str">
        <f>IF($J$4=DULIEU!J277,DULIEU!P277,"")</f>
        <v/>
      </c>
      <c r="E291" s="704" t="str">
        <f t="shared" si="8"/>
        <v/>
      </c>
      <c r="F291" s="705" t="str">
        <f>IF(C291&lt;&gt;"",IF(AND(LEFT($J$4,1)="N",$J$4=DULIEU!J277),DULIEU!R277,IF(AND(LEFT($J$4,1)="X",$J$4=DULIEU!J277),DULIEU!S277)),"")</f>
        <v/>
      </c>
      <c r="G291" s="705" t="str">
        <f>IF(C291&lt;&gt;"",IF(AND(LEFT($J$4,1)="N",$J$4=DULIEU!J277),DULIEU!R277,IF(AND(LEFT($J$4,1)="X",$J$4=DULIEU!J277),DULIEU!S277)),"")</f>
        <v/>
      </c>
      <c r="H291" s="705" t="str">
        <f>IF(C291="","",IF($J$4=DULIEU!J277,DULIEU!T277))</f>
        <v/>
      </c>
      <c r="I291" s="705" t="str">
        <f>IF(C291="","",IF($J$4=DULIEU!J277,DULIEU!X277))</f>
        <v/>
      </c>
      <c r="J291" s="706" t="str">
        <f t="shared" si="9"/>
        <v/>
      </c>
      <c r="K291" s="1079"/>
      <c r="L291" s="1079"/>
      <c r="M291" s="717"/>
      <c r="N291" s="717"/>
      <c r="O291" s="717"/>
    </row>
    <row r="292" spans="2:15" hidden="1">
      <c r="B292" s="702" t="str">
        <f>IF(J292="","",MAX($B$20:B291)+1)</f>
        <v/>
      </c>
      <c r="C292" s="703" t="str">
        <f>IF($J$4=DULIEU!J278,DULIEU!Q278,"")</f>
        <v/>
      </c>
      <c r="D292" s="704" t="str">
        <f>IF($J$4=DULIEU!J278,DULIEU!P278,"")</f>
        <v/>
      </c>
      <c r="E292" s="704" t="str">
        <f t="shared" si="8"/>
        <v/>
      </c>
      <c r="F292" s="705" t="str">
        <f>IF(C292&lt;&gt;"",IF(AND(LEFT($J$4,1)="N",$J$4=DULIEU!J278),DULIEU!R278,IF(AND(LEFT($J$4,1)="X",$J$4=DULIEU!J278),DULIEU!S278)),"")</f>
        <v/>
      </c>
      <c r="G292" s="705" t="str">
        <f>IF(C292&lt;&gt;"",IF(AND(LEFT($J$4,1)="N",$J$4=DULIEU!J278),DULIEU!R278,IF(AND(LEFT($J$4,1)="X",$J$4=DULIEU!J278),DULIEU!S278)),"")</f>
        <v/>
      </c>
      <c r="H292" s="705" t="str">
        <f>IF(C292="","",IF($J$4=DULIEU!J278,DULIEU!T278))</f>
        <v/>
      </c>
      <c r="I292" s="705" t="str">
        <f>IF(C292="","",IF($J$4=DULIEU!J278,DULIEU!X278))</f>
        <v/>
      </c>
      <c r="J292" s="706" t="str">
        <f t="shared" si="9"/>
        <v/>
      </c>
      <c r="K292" s="1079"/>
      <c r="L292" s="1079"/>
      <c r="M292" s="717"/>
      <c r="N292" s="717"/>
      <c r="O292" s="717"/>
    </row>
    <row r="293" spans="2:15" hidden="1">
      <c r="B293" s="702" t="str">
        <f>IF(J293="","",MAX($B$20:B292)+1)</f>
        <v/>
      </c>
      <c r="C293" s="703" t="str">
        <f>IF($J$4=DULIEU!J279,DULIEU!Q279,"")</f>
        <v/>
      </c>
      <c r="D293" s="704" t="str">
        <f>IF($J$4=DULIEU!J279,DULIEU!P279,"")</f>
        <v/>
      </c>
      <c r="E293" s="704" t="str">
        <f t="shared" si="8"/>
        <v/>
      </c>
      <c r="F293" s="705" t="str">
        <f>IF(C293&lt;&gt;"",IF(AND(LEFT($J$4,1)="N",$J$4=DULIEU!J279),DULIEU!R279,IF(AND(LEFT($J$4,1)="X",$J$4=DULIEU!J279),DULIEU!S279)),"")</f>
        <v/>
      </c>
      <c r="G293" s="705" t="str">
        <f>IF(C293&lt;&gt;"",IF(AND(LEFT($J$4,1)="N",$J$4=DULIEU!J279),DULIEU!R279,IF(AND(LEFT($J$4,1)="X",$J$4=DULIEU!J279),DULIEU!S279)),"")</f>
        <v/>
      </c>
      <c r="H293" s="705" t="str">
        <f>IF(C293="","",IF($J$4=DULIEU!J279,DULIEU!T279))</f>
        <v/>
      </c>
      <c r="I293" s="705" t="str">
        <f>IF(C293="","",IF($J$4=DULIEU!J279,DULIEU!X279))</f>
        <v/>
      </c>
      <c r="J293" s="706" t="str">
        <f t="shared" si="9"/>
        <v/>
      </c>
      <c r="K293" s="1079"/>
      <c r="L293" s="1079"/>
      <c r="M293" s="717"/>
      <c r="N293" s="717"/>
      <c r="O293" s="717"/>
    </row>
    <row r="294" spans="2:15" hidden="1">
      <c r="B294" s="702" t="str">
        <f>IF(J294="","",MAX($B$20:B293)+1)</f>
        <v/>
      </c>
      <c r="C294" s="703" t="str">
        <f>IF($J$4=DULIEU!J280,DULIEU!Q280,"")</f>
        <v/>
      </c>
      <c r="D294" s="704" t="str">
        <f>IF($J$4=DULIEU!J280,DULIEU!P280,"")</f>
        <v/>
      </c>
      <c r="E294" s="704" t="str">
        <f t="shared" si="8"/>
        <v/>
      </c>
      <c r="F294" s="705" t="str">
        <f>IF(C294&lt;&gt;"",IF(AND(LEFT($J$4,1)="N",$J$4=DULIEU!J280),DULIEU!R280,IF(AND(LEFT($J$4,1)="X",$J$4=DULIEU!J280),DULIEU!S280)),"")</f>
        <v/>
      </c>
      <c r="G294" s="705" t="str">
        <f>IF(C294&lt;&gt;"",IF(AND(LEFT($J$4,1)="N",$J$4=DULIEU!J280),DULIEU!R280,IF(AND(LEFT($J$4,1)="X",$J$4=DULIEU!J280),DULIEU!S280)),"")</f>
        <v/>
      </c>
      <c r="H294" s="705" t="str">
        <f>IF(C294="","",IF($J$4=DULIEU!J280,DULIEU!T280))</f>
        <v/>
      </c>
      <c r="I294" s="705" t="str">
        <f>IF(C294="","",IF($J$4=DULIEU!J280,DULIEU!X280))</f>
        <v/>
      </c>
      <c r="J294" s="706" t="str">
        <f t="shared" si="9"/>
        <v/>
      </c>
      <c r="K294" s="1079"/>
      <c r="L294" s="1079"/>
      <c r="M294" s="717"/>
      <c r="N294" s="717"/>
      <c r="O294" s="717"/>
    </row>
    <row r="295" spans="2:15" hidden="1">
      <c r="B295" s="702" t="str">
        <f>IF(J295="","",MAX($B$20:B294)+1)</f>
        <v/>
      </c>
      <c r="C295" s="703" t="str">
        <f>IF($J$4=DULIEU!J281,DULIEU!Q281,"")</f>
        <v/>
      </c>
      <c r="D295" s="704" t="str">
        <f>IF($J$4=DULIEU!J281,DULIEU!P281,"")</f>
        <v/>
      </c>
      <c r="E295" s="704" t="str">
        <f t="shared" si="8"/>
        <v/>
      </c>
      <c r="F295" s="705" t="str">
        <f>IF(C295&lt;&gt;"",IF(AND(LEFT($J$4,1)="N",$J$4=DULIEU!J281),DULIEU!R281,IF(AND(LEFT($J$4,1)="X",$J$4=DULIEU!J281),DULIEU!S281)),"")</f>
        <v/>
      </c>
      <c r="G295" s="705" t="str">
        <f>IF(C295&lt;&gt;"",IF(AND(LEFT($J$4,1)="N",$J$4=DULIEU!J281),DULIEU!R281,IF(AND(LEFT($J$4,1)="X",$J$4=DULIEU!J281),DULIEU!S281)),"")</f>
        <v/>
      </c>
      <c r="H295" s="705" t="str">
        <f>IF(C295="","",IF($J$4=DULIEU!J281,DULIEU!T281))</f>
        <v/>
      </c>
      <c r="I295" s="705" t="str">
        <f>IF(C295="","",IF($J$4=DULIEU!J281,DULIEU!X281))</f>
        <v/>
      </c>
      <c r="J295" s="706" t="str">
        <f t="shared" si="9"/>
        <v/>
      </c>
      <c r="K295" s="1079"/>
      <c r="L295" s="1079"/>
      <c r="M295" s="717"/>
      <c r="N295" s="717"/>
      <c r="O295" s="717"/>
    </row>
    <row r="296" spans="2:15" hidden="1">
      <c r="B296" s="702" t="str">
        <f>IF(J296="","",MAX($B$20:B295)+1)</f>
        <v/>
      </c>
      <c r="C296" s="703" t="str">
        <f>IF($J$4=DULIEU!J282,DULIEU!Q282,"")</f>
        <v/>
      </c>
      <c r="D296" s="704" t="str">
        <f>IF($J$4=DULIEU!J282,DULIEU!P282,"")</f>
        <v/>
      </c>
      <c r="E296" s="704" t="str">
        <f t="shared" si="8"/>
        <v/>
      </c>
      <c r="F296" s="705" t="str">
        <f>IF(C296&lt;&gt;"",IF(AND(LEFT($J$4,1)="N",$J$4=DULIEU!J282),DULIEU!R282,IF(AND(LEFT($J$4,1)="X",$J$4=DULIEU!J282),DULIEU!S282)),"")</f>
        <v/>
      </c>
      <c r="G296" s="705" t="str">
        <f>IF(C296&lt;&gt;"",IF(AND(LEFT($J$4,1)="N",$J$4=DULIEU!J282),DULIEU!R282,IF(AND(LEFT($J$4,1)="X",$J$4=DULIEU!J282),DULIEU!S282)),"")</f>
        <v/>
      </c>
      <c r="H296" s="705" t="str">
        <f>IF(C296="","",IF($J$4=DULIEU!J282,DULIEU!T282))</f>
        <v/>
      </c>
      <c r="I296" s="705" t="str">
        <f>IF(C296="","",IF($J$4=DULIEU!J282,DULIEU!X282))</f>
        <v/>
      </c>
      <c r="J296" s="706" t="str">
        <f t="shared" si="9"/>
        <v/>
      </c>
      <c r="K296" s="1079"/>
      <c r="L296" s="1079"/>
      <c r="M296" s="717"/>
      <c r="N296" s="717"/>
      <c r="O296" s="717"/>
    </row>
    <row r="297" spans="2:15" hidden="1">
      <c r="B297" s="702" t="str">
        <f>IF(J297="","",MAX($B$20:B296)+1)</f>
        <v/>
      </c>
      <c r="C297" s="703" t="str">
        <f>IF($J$4=DULIEU!J283,DULIEU!Q283,"")</f>
        <v/>
      </c>
      <c r="D297" s="704" t="str">
        <f>IF($J$4=DULIEU!J283,DULIEU!P283,"")</f>
        <v/>
      </c>
      <c r="E297" s="704" t="str">
        <f t="shared" si="8"/>
        <v/>
      </c>
      <c r="F297" s="705" t="str">
        <f>IF(C297&lt;&gt;"",IF(AND(LEFT($J$4,1)="N",$J$4=DULIEU!J283),DULIEU!R283,IF(AND(LEFT($J$4,1)="X",$J$4=DULIEU!J283),DULIEU!S283)),"")</f>
        <v/>
      </c>
      <c r="G297" s="705" t="str">
        <f>IF(C297&lt;&gt;"",IF(AND(LEFT($J$4,1)="N",$J$4=DULIEU!J283),DULIEU!R283,IF(AND(LEFT($J$4,1)="X",$J$4=DULIEU!J283),DULIEU!S283)),"")</f>
        <v/>
      </c>
      <c r="H297" s="705" t="str">
        <f>IF(C297="","",IF($J$4=DULIEU!J283,DULIEU!T283))</f>
        <v/>
      </c>
      <c r="I297" s="705" t="str">
        <f>IF(C297="","",IF($J$4=DULIEU!J283,DULIEU!X283))</f>
        <v/>
      </c>
      <c r="J297" s="706" t="str">
        <f t="shared" si="9"/>
        <v/>
      </c>
      <c r="K297" s="1079"/>
      <c r="L297" s="1079"/>
      <c r="M297" s="717"/>
      <c r="N297" s="717"/>
      <c r="O297" s="717"/>
    </row>
    <row r="298" spans="2:15" hidden="1">
      <c r="B298" s="702" t="str">
        <f>IF(J298="","",MAX($B$20:B297)+1)</f>
        <v/>
      </c>
      <c r="C298" s="703" t="str">
        <f>IF($J$4=DULIEU!J284,DULIEU!Q284,"")</f>
        <v/>
      </c>
      <c r="D298" s="704" t="str">
        <f>IF($J$4=DULIEU!J284,DULIEU!P284,"")</f>
        <v/>
      </c>
      <c r="E298" s="704" t="str">
        <f t="shared" si="8"/>
        <v/>
      </c>
      <c r="F298" s="705" t="str">
        <f>IF(C298&lt;&gt;"",IF(AND(LEFT($J$4,1)="N",$J$4=DULIEU!J284),DULIEU!R284,IF(AND(LEFT($J$4,1)="X",$J$4=DULIEU!J284),DULIEU!S284)),"")</f>
        <v/>
      </c>
      <c r="G298" s="705" t="str">
        <f>IF(C298&lt;&gt;"",IF(AND(LEFT($J$4,1)="N",$J$4=DULIEU!J284),DULIEU!R284,IF(AND(LEFT($J$4,1)="X",$J$4=DULIEU!J284),DULIEU!S284)),"")</f>
        <v/>
      </c>
      <c r="H298" s="705" t="str">
        <f>IF(C298="","",IF($J$4=DULIEU!J284,DULIEU!T284))</f>
        <v/>
      </c>
      <c r="I298" s="705" t="str">
        <f>IF(C298="","",IF($J$4=DULIEU!J284,DULIEU!X284))</f>
        <v/>
      </c>
      <c r="J298" s="706" t="str">
        <f t="shared" si="9"/>
        <v/>
      </c>
      <c r="K298" s="1079"/>
      <c r="L298" s="1079"/>
      <c r="M298" s="717"/>
      <c r="N298" s="717"/>
      <c r="O298" s="717"/>
    </row>
    <row r="299" spans="2:15" hidden="1">
      <c r="B299" s="702" t="str">
        <f>IF(J299="","",MAX($B$20:B298)+1)</f>
        <v/>
      </c>
      <c r="C299" s="703" t="str">
        <f>IF($J$4=DULIEU!J285,DULIEU!Q285,"")</f>
        <v/>
      </c>
      <c r="D299" s="704" t="str">
        <f>IF($J$4=DULIEU!J285,DULIEU!P285,"")</f>
        <v/>
      </c>
      <c r="E299" s="704" t="str">
        <f t="shared" si="8"/>
        <v/>
      </c>
      <c r="F299" s="705" t="str">
        <f>IF(C299&lt;&gt;"",IF(AND(LEFT($J$4,1)="N",$J$4=DULIEU!J285),DULIEU!R285,IF(AND(LEFT($J$4,1)="X",$J$4=DULIEU!J285),DULIEU!S285)),"")</f>
        <v/>
      </c>
      <c r="G299" s="705" t="str">
        <f>IF(C299&lt;&gt;"",IF(AND(LEFT($J$4,1)="N",$J$4=DULIEU!J285),DULIEU!R285,IF(AND(LEFT($J$4,1)="X",$J$4=DULIEU!J285),DULIEU!S285)),"")</f>
        <v/>
      </c>
      <c r="H299" s="705" t="str">
        <f>IF(C299="","",IF($J$4=DULIEU!J285,DULIEU!T285))</f>
        <v/>
      </c>
      <c r="I299" s="705" t="str">
        <f>IF(C299="","",IF($J$4=DULIEU!J285,DULIEU!X285))</f>
        <v/>
      </c>
      <c r="J299" s="706" t="str">
        <f t="shared" si="9"/>
        <v/>
      </c>
      <c r="K299" s="1079"/>
      <c r="L299" s="1079"/>
      <c r="M299" s="717"/>
      <c r="N299" s="717"/>
      <c r="O299" s="717"/>
    </row>
    <row r="300" spans="2:15" hidden="1">
      <c r="B300" s="702" t="str">
        <f>IF(J300="","",MAX($B$20:B299)+1)</f>
        <v/>
      </c>
      <c r="C300" s="703" t="str">
        <f>IF($J$4=DULIEU!J286,DULIEU!Q286,"")</f>
        <v/>
      </c>
      <c r="D300" s="704" t="str">
        <f>IF($J$4=DULIEU!J286,DULIEU!P286,"")</f>
        <v/>
      </c>
      <c r="E300" s="704" t="str">
        <f t="shared" si="8"/>
        <v/>
      </c>
      <c r="F300" s="705" t="str">
        <f>IF(C300&lt;&gt;"",IF(AND(LEFT($J$4,1)="N",$J$4=DULIEU!J286),DULIEU!R286,IF(AND(LEFT($J$4,1)="X",$J$4=DULIEU!J286),DULIEU!S286)),"")</f>
        <v/>
      </c>
      <c r="G300" s="705" t="str">
        <f>IF(C300&lt;&gt;"",IF(AND(LEFT($J$4,1)="N",$J$4=DULIEU!J286),DULIEU!R286,IF(AND(LEFT($J$4,1)="X",$J$4=DULIEU!J286),DULIEU!S286)),"")</f>
        <v/>
      </c>
      <c r="H300" s="705" t="str">
        <f>IF(C300="","",IF($J$4=DULIEU!J286,DULIEU!T286))</f>
        <v/>
      </c>
      <c r="I300" s="705" t="str">
        <f>IF(C300="","",IF($J$4=DULIEU!J286,DULIEU!X286))</f>
        <v/>
      </c>
      <c r="J300" s="706" t="str">
        <f t="shared" si="9"/>
        <v/>
      </c>
      <c r="K300" s="1079"/>
      <c r="L300" s="1079"/>
      <c r="M300" s="717"/>
      <c r="N300" s="717"/>
      <c r="O300" s="717"/>
    </row>
    <row r="301" spans="2:15" hidden="1">
      <c r="B301" s="702" t="str">
        <f>IF(J301="","",MAX($B$20:B300)+1)</f>
        <v/>
      </c>
      <c r="C301" s="703" t="str">
        <f>IF($J$4=DULIEU!J287,DULIEU!Q287,"")</f>
        <v/>
      </c>
      <c r="D301" s="704" t="str">
        <f>IF($J$4=DULIEU!J287,DULIEU!P287,"")</f>
        <v/>
      </c>
      <c r="E301" s="704" t="str">
        <f t="shared" si="8"/>
        <v/>
      </c>
      <c r="F301" s="705" t="str">
        <f>IF(C301&lt;&gt;"",IF(AND(LEFT($J$4,1)="N",$J$4=DULIEU!J287),DULIEU!R287,IF(AND(LEFT($J$4,1)="X",$J$4=DULIEU!J287),DULIEU!S287)),"")</f>
        <v/>
      </c>
      <c r="G301" s="705" t="str">
        <f>IF(C301&lt;&gt;"",IF(AND(LEFT($J$4,1)="N",$J$4=DULIEU!J287),DULIEU!R287,IF(AND(LEFT($J$4,1)="X",$J$4=DULIEU!J287),DULIEU!S287)),"")</f>
        <v/>
      </c>
      <c r="H301" s="705" t="str">
        <f>IF(C301="","",IF($J$4=DULIEU!J287,DULIEU!T287))</f>
        <v/>
      </c>
      <c r="I301" s="705" t="str">
        <f>IF(C301="","",IF($J$4=DULIEU!J287,DULIEU!X287))</f>
        <v/>
      </c>
      <c r="J301" s="706" t="str">
        <f t="shared" si="9"/>
        <v/>
      </c>
      <c r="K301" s="1079"/>
      <c r="L301" s="1079"/>
      <c r="M301" s="717"/>
      <c r="N301" s="717"/>
      <c r="O301" s="717"/>
    </row>
    <row r="302" spans="2:15" hidden="1">
      <c r="B302" s="702" t="str">
        <f>IF(J302="","",MAX($B$20:B301)+1)</f>
        <v/>
      </c>
      <c r="C302" s="703" t="str">
        <f>IF($J$4=DULIEU!J288,DULIEU!Q288,"")</f>
        <v/>
      </c>
      <c r="D302" s="704" t="str">
        <f>IF($J$4=DULIEU!J288,DULIEU!P288,"")</f>
        <v/>
      </c>
      <c r="E302" s="704" t="str">
        <f t="shared" si="8"/>
        <v/>
      </c>
      <c r="F302" s="705" t="str">
        <f>IF(C302&lt;&gt;"",IF(AND(LEFT($J$4,1)="N",$J$4=DULIEU!J288),DULIEU!R288,IF(AND(LEFT($J$4,1)="X",$J$4=DULIEU!J288),DULIEU!S288)),"")</f>
        <v/>
      </c>
      <c r="G302" s="705" t="str">
        <f>IF(C302&lt;&gt;"",IF(AND(LEFT($J$4,1)="N",$J$4=DULIEU!J288),DULIEU!R288,IF(AND(LEFT($J$4,1)="X",$J$4=DULIEU!J288),DULIEU!S288)),"")</f>
        <v/>
      </c>
      <c r="H302" s="705" t="str">
        <f>IF(C302="","",IF($J$4=DULIEU!J288,DULIEU!T288))</f>
        <v/>
      </c>
      <c r="I302" s="705" t="str">
        <f>IF(C302="","",IF($J$4=DULIEU!J288,DULIEU!X288))</f>
        <v/>
      </c>
      <c r="J302" s="706" t="str">
        <f t="shared" si="9"/>
        <v/>
      </c>
      <c r="K302" s="1079"/>
      <c r="L302" s="1079"/>
      <c r="M302" s="717"/>
      <c r="N302" s="717"/>
      <c r="O302" s="717"/>
    </row>
    <row r="303" spans="2:15" hidden="1">
      <c r="B303" s="702" t="str">
        <f>IF(J303="","",MAX($B$20:B302)+1)</f>
        <v/>
      </c>
      <c r="C303" s="703" t="str">
        <f>IF($J$4=DULIEU!J289,DULIEU!Q289,"")</f>
        <v/>
      </c>
      <c r="D303" s="704" t="str">
        <f>IF($J$4=DULIEU!J289,DULIEU!P289,"")</f>
        <v/>
      </c>
      <c r="E303" s="704" t="str">
        <f t="shared" si="8"/>
        <v/>
      </c>
      <c r="F303" s="705" t="str">
        <f>IF(C303&lt;&gt;"",IF(AND(LEFT($J$4,1)="N",$J$4=DULIEU!J289),DULIEU!R289,IF(AND(LEFT($J$4,1)="X",$J$4=DULIEU!J289),DULIEU!S289)),"")</f>
        <v/>
      </c>
      <c r="G303" s="705" t="str">
        <f>IF(C303&lt;&gt;"",IF(AND(LEFT($J$4,1)="N",$J$4=DULIEU!J289),DULIEU!R289,IF(AND(LEFT($J$4,1)="X",$J$4=DULIEU!J289),DULIEU!S289)),"")</f>
        <v/>
      </c>
      <c r="H303" s="705" t="str">
        <f>IF(C303="","",IF($J$4=DULIEU!J289,DULIEU!T289))</f>
        <v/>
      </c>
      <c r="I303" s="705" t="str">
        <f>IF(C303="","",IF($J$4=DULIEU!J289,DULIEU!X289))</f>
        <v/>
      </c>
      <c r="J303" s="706" t="str">
        <f t="shared" si="9"/>
        <v/>
      </c>
      <c r="K303" s="1079"/>
      <c r="L303" s="1079"/>
      <c r="M303" s="717"/>
      <c r="N303" s="717"/>
      <c r="O303" s="717"/>
    </row>
    <row r="304" spans="2:15" hidden="1">
      <c r="B304" s="702" t="str">
        <f>IF(J304="","",MAX($B$20:B303)+1)</f>
        <v/>
      </c>
      <c r="C304" s="703" t="str">
        <f>IF($J$4=DULIEU!J290,DULIEU!Q290,"")</f>
        <v/>
      </c>
      <c r="D304" s="704" t="str">
        <f>IF($J$4=DULIEU!J290,DULIEU!P290,"")</f>
        <v/>
      </c>
      <c r="E304" s="704" t="str">
        <f t="shared" si="8"/>
        <v/>
      </c>
      <c r="F304" s="705" t="str">
        <f>IF(C304&lt;&gt;"",IF(AND(LEFT($J$4,1)="N",$J$4=DULIEU!J290),DULIEU!R290,IF(AND(LEFT($J$4,1)="X",$J$4=DULIEU!J290),DULIEU!S290)),"")</f>
        <v/>
      </c>
      <c r="G304" s="705" t="str">
        <f>IF(C304&lt;&gt;"",IF(AND(LEFT($J$4,1)="N",$J$4=DULIEU!J290),DULIEU!R290,IF(AND(LEFT($J$4,1)="X",$J$4=DULIEU!J290),DULIEU!S290)),"")</f>
        <v/>
      </c>
      <c r="H304" s="705" t="str">
        <f>IF(C304="","",IF($J$4=DULIEU!J290,DULIEU!T290))</f>
        <v/>
      </c>
      <c r="I304" s="705" t="str">
        <f>IF(C304="","",IF($J$4=DULIEU!J290,DULIEU!X290))</f>
        <v/>
      </c>
      <c r="J304" s="706" t="str">
        <f t="shared" si="9"/>
        <v/>
      </c>
      <c r="K304" s="1079"/>
      <c r="L304" s="1079"/>
      <c r="M304" s="717"/>
      <c r="N304" s="717"/>
      <c r="O304" s="717"/>
    </row>
    <row r="305" spans="2:15" hidden="1">
      <c r="B305" s="702" t="str">
        <f>IF(J305="","",MAX($B$20:B304)+1)</f>
        <v/>
      </c>
      <c r="C305" s="703" t="str">
        <f>IF($J$4=DULIEU!J291,DULIEU!Q291,"")</f>
        <v/>
      </c>
      <c r="D305" s="704" t="str">
        <f>IF($J$4=DULIEU!J291,DULIEU!P291,"")</f>
        <v/>
      </c>
      <c r="E305" s="704" t="str">
        <f t="shared" si="8"/>
        <v/>
      </c>
      <c r="F305" s="705" t="str">
        <f>IF(C305&lt;&gt;"",IF(AND(LEFT($J$4,1)="N",$J$4=DULIEU!J291),DULIEU!R291,IF(AND(LEFT($J$4,1)="X",$J$4=DULIEU!J291),DULIEU!S291)),"")</f>
        <v/>
      </c>
      <c r="G305" s="705" t="str">
        <f>IF(C305&lt;&gt;"",IF(AND(LEFT($J$4,1)="N",$J$4=DULIEU!J291),DULIEU!R291,IF(AND(LEFT($J$4,1)="X",$J$4=DULIEU!J291),DULIEU!S291)),"")</f>
        <v/>
      </c>
      <c r="H305" s="705" t="str">
        <f>IF(C305="","",IF($J$4=DULIEU!J291,DULIEU!T291))</f>
        <v/>
      </c>
      <c r="I305" s="705" t="str">
        <f>IF(C305="","",IF($J$4=DULIEU!J291,DULIEU!X291))</f>
        <v/>
      </c>
      <c r="J305" s="706" t="str">
        <f t="shared" si="9"/>
        <v/>
      </c>
      <c r="K305" s="1079"/>
      <c r="L305" s="1079"/>
      <c r="M305" s="717"/>
      <c r="N305" s="717"/>
      <c r="O305" s="717"/>
    </row>
    <row r="306" spans="2:15" hidden="1">
      <c r="B306" s="702" t="str">
        <f>IF(J306="","",MAX($B$20:B305)+1)</f>
        <v/>
      </c>
      <c r="C306" s="703" t="str">
        <f>IF($J$4=DULIEU!J292,DULIEU!Q292,"")</f>
        <v/>
      </c>
      <c r="D306" s="704" t="str">
        <f>IF($J$4=DULIEU!J292,DULIEU!P292,"")</f>
        <v/>
      </c>
      <c r="E306" s="704" t="str">
        <f t="shared" si="8"/>
        <v/>
      </c>
      <c r="F306" s="705" t="str">
        <f>IF(C306&lt;&gt;"",IF(AND(LEFT($J$4,1)="N",$J$4=DULIEU!J292),DULIEU!R292,IF(AND(LEFT($J$4,1)="X",$J$4=DULIEU!J292),DULIEU!S292)),"")</f>
        <v/>
      </c>
      <c r="G306" s="705" t="str">
        <f>IF(C306&lt;&gt;"",IF(AND(LEFT($J$4,1)="N",$J$4=DULIEU!J292),DULIEU!R292,IF(AND(LEFT($J$4,1)="X",$J$4=DULIEU!J292),DULIEU!S292)),"")</f>
        <v/>
      </c>
      <c r="H306" s="705" t="str">
        <f>IF(C306="","",IF($J$4=DULIEU!J292,DULIEU!T292))</f>
        <v/>
      </c>
      <c r="I306" s="705" t="str">
        <f>IF(C306="","",IF($J$4=DULIEU!J292,DULIEU!X292))</f>
        <v/>
      </c>
      <c r="J306" s="706" t="str">
        <f t="shared" si="9"/>
        <v/>
      </c>
      <c r="K306" s="1079"/>
      <c r="L306" s="1079"/>
      <c r="M306" s="717"/>
      <c r="N306" s="717"/>
      <c r="O306" s="717"/>
    </row>
    <row r="307" spans="2:15" hidden="1">
      <c r="B307" s="702" t="str">
        <f>IF(J307="","",MAX($B$20:B306)+1)</f>
        <v/>
      </c>
      <c r="C307" s="703" t="str">
        <f>IF($J$4=DULIEU!J293,DULIEU!Q293,"")</f>
        <v/>
      </c>
      <c r="D307" s="704" t="str">
        <f>IF($J$4=DULIEU!J293,DULIEU!P293,"")</f>
        <v/>
      </c>
      <c r="E307" s="704" t="str">
        <f t="shared" si="8"/>
        <v/>
      </c>
      <c r="F307" s="705" t="str">
        <f>IF(C307&lt;&gt;"",IF(AND(LEFT($J$4,1)="N",$J$4=DULIEU!J293),DULIEU!R293,IF(AND(LEFT($J$4,1)="X",$J$4=DULIEU!J293),DULIEU!S293)),"")</f>
        <v/>
      </c>
      <c r="G307" s="705" t="str">
        <f>IF(C307&lt;&gt;"",IF(AND(LEFT($J$4,1)="N",$J$4=DULIEU!J293),DULIEU!R293,IF(AND(LEFT($J$4,1)="X",$J$4=DULIEU!J293),DULIEU!S293)),"")</f>
        <v/>
      </c>
      <c r="H307" s="705" t="str">
        <f>IF(C307="","",IF($J$4=DULIEU!J293,DULIEU!T293))</f>
        <v/>
      </c>
      <c r="I307" s="705" t="str">
        <f>IF(C307="","",IF($J$4=DULIEU!J293,DULIEU!X293))</f>
        <v/>
      </c>
      <c r="J307" s="706" t="str">
        <f t="shared" si="9"/>
        <v/>
      </c>
      <c r="K307" s="1079"/>
      <c r="L307" s="1079"/>
      <c r="M307" s="717"/>
      <c r="N307" s="717"/>
      <c r="O307" s="717"/>
    </row>
    <row r="308" spans="2:15" hidden="1">
      <c r="B308" s="702" t="str">
        <f>IF(J308="","",MAX($B$20:B307)+1)</f>
        <v/>
      </c>
      <c r="C308" s="703" t="str">
        <f>IF($J$4=DULIEU!J294,DULIEU!Q294,"")</f>
        <v/>
      </c>
      <c r="D308" s="704" t="str">
        <f>IF($J$4=DULIEU!J294,DULIEU!P294,"")</f>
        <v/>
      </c>
      <c r="E308" s="704" t="str">
        <f t="shared" si="8"/>
        <v/>
      </c>
      <c r="F308" s="705" t="str">
        <f>IF(C308&lt;&gt;"",IF(AND(LEFT($J$4,1)="N",$J$4=DULIEU!J294),DULIEU!R294,IF(AND(LEFT($J$4,1)="X",$J$4=DULIEU!J294),DULIEU!S294)),"")</f>
        <v/>
      </c>
      <c r="G308" s="705" t="str">
        <f>IF(C308&lt;&gt;"",IF(AND(LEFT($J$4,1)="N",$J$4=DULIEU!J294),DULIEU!R294,IF(AND(LEFT($J$4,1)="X",$J$4=DULIEU!J294),DULIEU!S294)),"")</f>
        <v/>
      </c>
      <c r="H308" s="705" t="str">
        <f>IF(C308="","",IF($J$4=DULIEU!J294,DULIEU!T294))</f>
        <v/>
      </c>
      <c r="I308" s="705" t="str">
        <f>IF(C308="","",IF($J$4=DULIEU!J294,DULIEU!X294))</f>
        <v/>
      </c>
      <c r="J308" s="706" t="str">
        <f t="shared" si="9"/>
        <v/>
      </c>
      <c r="K308" s="1079"/>
      <c r="L308" s="1079"/>
      <c r="M308" s="717"/>
      <c r="N308" s="717"/>
      <c r="O308" s="717"/>
    </row>
    <row r="309" spans="2:15" hidden="1">
      <c r="B309" s="702" t="str">
        <f>IF(J309="","",MAX($B$20:B308)+1)</f>
        <v/>
      </c>
      <c r="C309" s="703" t="str">
        <f>IF($J$4=DULIEU!J295,DULIEU!Q295,"")</f>
        <v/>
      </c>
      <c r="D309" s="704" t="str">
        <f>IF($J$4=DULIEU!J295,DULIEU!P295,"")</f>
        <v/>
      </c>
      <c r="E309" s="704" t="str">
        <f t="shared" si="8"/>
        <v/>
      </c>
      <c r="F309" s="705" t="str">
        <f>IF(C309&lt;&gt;"",IF(AND(LEFT($J$4,1)="N",$J$4=DULIEU!J295),DULIEU!R295,IF(AND(LEFT($J$4,1)="X",$J$4=DULIEU!J295),DULIEU!S295)),"")</f>
        <v/>
      </c>
      <c r="G309" s="705" t="str">
        <f>IF(C309&lt;&gt;"",IF(AND(LEFT($J$4,1)="N",$J$4=DULIEU!J295),DULIEU!R295,IF(AND(LEFT($J$4,1)="X",$J$4=DULIEU!J295),DULIEU!S295)),"")</f>
        <v/>
      </c>
      <c r="H309" s="705" t="str">
        <f>IF(C309="","",IF($J$4=DULIEU!J295,DULIEU!T295))</f>
        <v/>
      </c>
      <c r="I309" s="705" t="str">
        <f>IF(C309="","",IF($J$4=DULIEU!J295,DULIEU!X295))</f>
        <v/>
      </c>
      <c r="J309" s="706" t="str">
        <f t="shared" si="9"/>
        <v/>
      </c>
      <c r="K309" s="1079"/>
      <c r="L309" s="1079"/>
      <c r="M309" s="717"/>
      <c r="N309" s="717"/>
      <c r="O309" s="717"/>
    </row>
    <row r="310" spans="2:15" hidden="1">
      <c r="B310" s="702" t="str">
        <f>IF(J310="","",MAX($B$20:B309)+1)</f>
        <v/>
      </c>
      <c r="C310" s="703" t="str">
        <f>IF($J$4=DULIEU!J296,DULIEU!Q296,"")</f>
        <v/>
      </c>
      <c r="D310" s="704" t="str">
        <f>IF($J$4=DULIEU!J296,DULIEU!P296,"")</f>
        <v/>
      </c>
      <c r="E310" s="704" t="str">
        <f t="shared" si="8"/>
        <v/>
      </c>
      <c r="F310" s="705" t="str">
        <f>IF(C310&lt;&gt;"",IF(AND(LEFT($J$4,1)="N",$J$4=DULIEU!J296),DULIEU!R296,IF(AND(LEFT($J$4,1)="X",$J$4=DULIEU!J296),DULIEU!S296)),"")</f>
        <v/>
      </c>
      <c r="G310" s="705" t="str">
        <f>IF(C310&lt;&gt;"",IF(AND(LEFT($J$4,1)="N",$J$4=DULIEU!J296),DULIEU!R296,IF(AND(LEFT($J$4,1)="X",$J$4=DULIEU!J296),DULIEU!S296)),"")</f>
        <v/>
      </c>
      <c r="H310" s="705" t="str">
        <f>IF(C310="","",IF($J$4=DULIEU!J296,DULIEU!T296))</f>
        <v/>
      </c>
      <c r="I310" s="705" t="str">
        <f>IF(C310="","",IF($J$4=DULIEU!J296,DULIEU!X296))</f>
        <v/>
      </c>
      <c r="J310" s="706" t="str">
        <f t="shared" si="9"/>
        <v/>
      </c>
      <c r="K310" s="1079"/>
      <c r="L310" s="1079"/>
      <c r="M310" s="717"/>
      <c r="N310" s="717"/>
      <c r="O310" s="717"/>
    </row>
    <row r="311" spans="2:15" hidden="1">
      <c r="B311" s="702" t="str">
        <f>IF(J311="","",MAX($B$20:B310)+1)</f>
        <v/>
      </c>
      <c r="C311" s="703" t="str">
        <f>IF($J$4=DULIEU!J297,DULIEU!Q297,"")</f>
        <v/>
      </c>
      <c r="D311" s="704" t="str">
        <f>IF($J$4=DULIEU!J297,DULIEU!P297,"")</f>
        <v/>
      </c>
      <c r="E311" s="704" t="str">
        <f t="shared" si="8"/>
        <v/>
      </c>
      <c r="F311" s="705" t="str">
        <f>IF(C311&lt;&gt;"",IF(AND(LEFT($J$4,1)="N",$J$4=DULIEU!J297),DULIEU!R297,IF(AND(LEFT($J$4,1)="X",$J$4=DULIEU!J297),DULIEU!S297)),"")</f>
        <v/>
      </c>
      <c r="G311" s="705" t="str">
        <f>IF(C311&lt;&gt;"",IF(AND(LEFT($J$4,1)="N",$J$4=DULIEU!J297),DULIEU!R297,IF(AND(LEFT($J$4,1)="X",$J$4=DULIEU!J297),DULIEU!S297)),"")</f>
        <v/>
      </c>
      <c r="H311" s="705" t="str">
        <f>IF(C311="","",IF($J$4=DULIEU!J297,DULIEU!T297))</f>
        <v/>
      </c>
      <c r="I311" s="705" t="str">
        <f>IF(C311="","",IF($J$4=DULIEU!J297,DULIEU!X297))</f>
        <v/>
      </c>
      <c r="J311" s="706" t="str">
        <f t="shared" si="9"/>
        <v/>
      </c>
      <c r="K311" s="1079"/>
      <c r="L311" s="1079"/>
      <c r="M311" s="717"/>
      <c r="N311" s="717"/>
      <c r="O311" s="717"/>
    </row>
    <row r="312" spans="2:15" hidden="1">
      <c r="B312" s="702" t="str">
        <f>IF(J312="","",MAX($B$20:B311)+1)</f>
        <v/>
      </c>
      <c r="C312" s="703" t="str">
        <f>IF($J$4=DULIEU!J298,DULIEU!Q298,"")</f>
        <v/>
      </c>
      <c r="D312" s="704" t="str">
        <f>IF($J$4=DULIEU!J298,DULIEU!P298,"")</f>
        <v/>
      </c>
      <c r="E312" s="704" t="str">
        <f t="shared" si="8"/>
        <v/>
      </c>
      <c r="F312" s="705" t="str">
        <f>IF(C312&lt;&gt;"",IF(AND(LEFT($J$4,1)="N",$J$4=DULIEU!J298),DULIEU!R298,IF(AND(LEFT($J$4,1)="X",$J$4=DULIEU!J298),DULIEU!S298)),"")</f>
        <v/>
      </c>
      <c r="G312" s="705" t="str">
        <f>IF(C312&lt;&gt;"",IF(AND(LEFT($J$4,1)="N",$J$4=DULIEU!J298),DULIEU!R298,IF(AND(LEFT($J$4,1)="X",$J$4=DULIEU!J298),DULIEU!S298)),"")</f>
        <v/>
      </c>
      <c r="H312" s="705" t="str">
        <f>IF(C312="","",IF($J$4=DULIEU!J298,DULIEU!T298))</f>
        <v/>
      </c>
      <c r="I312" s="705" t="str">
        <f>IF(C312="","",IF($J$4=DULIEU!J298,DULIEU!X298))</f>
        <v/>
      </c>
      <c r="J312" s="706" t="str">
        <f t="shared" si="9"/>
        <v/>
      </c>
      <c r="K312" s="1079"/>
      <c r="L312" s="1079"/>
      <c r="M312" s="717"/>
      <c r="N312" s="717"/>
      <c r="O312" s="717"/>
    </row>
    <row r="313" spans="2:15" hidden="1">
      <c r="B313" s="702" t="str">
        <f>IF(J313="","",MAX($B$20:B312)+1)</f>
        <v/>
      </c>
      <c r="C313" s="703" t="str">
        <f>IF($J$4=DULIEU!J299,DULIEU!Q299,"")</f>
        <v/>
      </c>
      <c r="D313" s="704" t="str">
        <f>IF($J$4=DULIEU!J299,DULIEU!P299,"")</f>
        <v/>
      </c>
      <c r="E313" s="704" t="str">
        <f t="shared" si="8"/>
        <v/>
      </c>
      <c r="F313" s="705" t="str">
        <f>IF(C313&lt;&gt;"",IF(AND(LEFT($J$4,1)="N",$J$4=DULIEU!J299),DULIEU!R299,IF(AND(LEFT($J$4,1)="X",$J$4=DULIEU!J299),DULIEU!S299)),"")</f>
        <v/>
      </c>
      <c r="G313" s="705" t="str">
        <f>IF(C313&lt;&gt;"",IF(AND(LEFT($J$4,1)="N",$J$4=DULIEU!J299),DULIEU!R299,IF(AND(LEFT($J$4,1)="X",$J$4=DULIEU!J299),DULIEU!S299)),"")</f>
        <v/>
      </c>
      <c r="H313" s="705" t="str">
        <f>IF(C313="","",IF($J$4=DULIEU!J299,DULIEU!T299))</f>
        <v/>
      </c>
      <c r="I313" s="705" t="str">
        <f>IF(C313="","",IF($J$4=DULIEU!J299,DULIEU!X299))</f>
        <v/>
      </c>
      <c r="J313" s="706" t="str">
        <f t="shared" si="9"/>
        <v/>
      </c>
      <c r="K313" s="1079"/>
      <c r="L313" s="1079"/>
      <c r="M313" s="717"/>
      <c r="N313" s="717"/>
      <c r="O313" s="717"/>
    </row>
    <row r="314" spans="2:15" hidden="1">
      <c r="B314" s="702" t="str">
        <f>IF(J314="","",MAX($B$20:B313)+1)</f>
        <v/>
      </c>
      <c r="C314" s="703" t="str">
        <f>IF($J$4=DULIEU!J300,DULIEU!Q300,"")</f>
        <v/>
      </c>
      <c r="D314" s="704" t="str">
        <f>IF($J$4=DULIEU!J300,DULIEU!P300,"")</f>
        <v/>
      </c>
      <c r="E314" s="704" t="str">
        <f t="shared" si="8"/>
        <v/>
      </c>
      <c r="F314" s="705" t="str">
        <f>IF(C314&lt;&gt;"",IF(AND(LEFT($J$4,1)="N",$J$4=DULIEU!J300),DULIEU!R300,IF(AND(LEFT($J$4,1)="X",$J$4=DULIEU!J300),DULIEU!S300)),"")</f>
        <v/>
      </c>
      <c r="G314" s="705" t="str">
        <f>IF(C314&lt;&gt;"",IF(AND(LEFT($J$4,1)="N",$J$4=DULIEU!J300),DULIEU!R300,IF(AND(LEFT($J$4,1)="X",$J$4=DULIEU!J300),DULIEU!S300)),"")</f>
        <v/>
      </c>
      <c r="H314" s="705" t="str">
        <f>IF(C314="","",IF($J$4=DULIEU!J300,DULIEU!T300))</f>
        <v/>
      </c>
      <c r="I314" s="705" t="str">
        <f>IF(C314="","",IF($J$4=DULIEU!J300,DULIEU!X300))</f>
        <v/>
      </c>
      <c r="J314" s="706" t="str">
        <f t="shared" si="9"/>
        <v/>
      </c>
      <c r="K314" s="1079"/>
      <c r="L314" s="1079"/>
      <c r="M314" s="717"/>
      <c r="N314" s="717"/>
      <c r="O314" s="717"/>
    </row>
    <row r="315" spans="2:15" hidden="1">
      <c r="B315" s="702" t="str">
        <f>IF(J315="","",MAX($B$20:B314)+1)</f>
        <v/>
      </c>
      <c r="C315" s="703" t="str">
        <f>IF($J$4=DULIEU!J301,DULIEU!Q301,"")</f>
        <v/>
      </c>
      <c r="D315" s="704" t="str">
        <f>IF($J$4=DULIEU!J301,DULIEU!P301,"")</f>
        <v/>
      </c>
      <c r="E315" s="704" t="str">
        <f t="shared" si="8"/>
        <v/>
      </c>
      <c r="F315" s="705" t="str">
        <f>IF(C315&lt;&gt;"",IF(AND(LEFT($J$4,1)="N",$J$4=DULIEU!J301),DULIEU!R301,IF(AND(LEFT($J$4,1)="X",$J$4=DULIEU!J301),DULIEU!S301)),"")</f>
        <v/>
      </c>
      <c r="G315" s="705" t="str">
        <f>IF(C315&lt;&gt;"",IF(AND(LEFT($J$4,1)="N",$J$4=DULIEU!J301),DULIEU!R301,IF(AND(LEFT($J$4,1)="X",$J$4=DULIEU!J301),DULIEU!S301)),"")</f>
        <v/>
      </c>
      <c r="H315" s="705" t="str">
        <f>IF(C315="","",IF($J$4=DULIEU!J301,DULIEU!T301))</f>
        <v/>
      </c>
      <c r="I315" s="705" t="str">
        <f>IF(C315="","",IF($J$4=DULIEU!J301,DULIEU!X301))</f>
        <v/>
      </c>
      <c r="J315" s="706" t="str">
        <f t="shared" si="9"/>
        <v/>
      </c>
      <c r="K315" s="1079"/>
      <c r="L315" s="1079"/>
      <c r="M315" s="717"/>
      <c r="N315" s="717"/>
      <c r="O315" s="717"/>
    </row>
    <row r="316" spans="2:15" hidden="1">
      <c r="B316" s="702" t="str">
        <f>IF(J316="","",MAX($B$20:B315)+1)</f>
        <v/>
      </c>
      <c r="C316" s="703" t="str">
        <f>IF($J$4=DULIEU!J302,DULIEU!Q302,"")</f>
        <v/>
      </c>
      <c r="D316" s="704" t="str">
        <f>IF($J$4=DULIEU!J302,DULIEU!P302,"")</f>
        <v/>
      </c>
      <c r="E316" s="704" t="str">
        <f t="shared" si="8"/>
        <v/>
      </c>
      <c r="F316" s="705" t="str">
        <f>IF(C316&lt;&gt;"",IF(AND(LEFT($J$4,1)="N",$J$4=DULIEU!J302),DULIEU!R302,IF(AND(LEFT($J$4,1)="X",$J$4=DULIEU!J302),DULIEU!S302)),"")</f>
        <v/>
      </c>
      <c r="G316" s="705" t="str">
        <f>IF(C316&lt;&gt;"",IF(AND(LEFT($J$4,1)="N",$J$4=DULIEU!J302),DULIEU!R302,IF(AND(LEFT($J$4,1)="X",$J$4=DULIEU!J302),DULIEU!S302)),"")</f>
        <v/>
      </c>
      <c r="H316" s="705" t="str">
        <f>IF(C316="","",IF($J$4=DULIEU!J302,DULIEU!T302))</f>
        <v/>
      </c>
      <c r="I316" s="705" t="str">
        <f>IF(C316="","",IF($J$4=DULIEU!J302,DULIEU!X302))</f>
        <v/>
      </c>
      <c r="J316" s="706" t="str">
        <f t="shared" si="9"/>
        <v/>
      </c>
      <c r="K316" s="1079"/>
      <c r="L316" s="1079"/>
      <c r="M316" s="717"/>
      <c r="N316" s="717"/>
      <c r="O316" s="717"/>
    </row>
    <row r="317" spans="2:15" hidden="1">
      <c r="B317" s="702" t="str">
        <f>IF(J317="","",MAX($B$20:B316)+1)</f>
        <v/>
      </c>
      <c r="C317" s="703" t="str">
        <f>IF($J$4=DULIEU!J303,DULIEU!Q303,"")</f>
        <v/>
      </c>
      <c r="D317" s="704" t="str">
        <f>IF($J$4=DULIEU!J303,DULIEU!P303,"")</f>
        <v/>
      </c>
      <c r="E317" s="704" t="str">
        <f t="shared" si="8"/>
        <v/>
      </c>
      <c r="F317" s="705" t="str">
        <f>IF(C317&lt;&gt;"",IF(AND(LEFT($J$4,1)="N",$J$4=DULIEU!J303),DULIEU!R303,IF(AND(LEFT($J$4,1)="X",$J$4=DULIEU!J303),DULIEU!S303)),"")</f>
        <v/>
      </c>
      <c r="G317" s="705" t="str">
        <f>IF(C317&lt;&gt;"",IF(AND(LEFT($J$4,1)="N",$J$4=DULIEU!J303),DULIEU!R303,IF(AND(LEFT($J$4,1)="X",$J$4=DULIEU!J303),DULIEU!S303)),"")</f>
        <v/>
      </c>
      <c r="H317" s="705" t="str">
        <f>IF(C317="","",IF($J$4=DULIEU!J303,DULIEU!T303))</f>
        <v/>
      </c>
      <c r="I317" s="705" t="str">
        <f>IF(C317="","",IF($J$4=DULIEU!J303,DULIEU!X303))</f>
        <v/>
      </c>
      <c r="J317" s="706" t="str">
        <f t="shared" si="9"/>
        <v/>
      </c>
      <c r="K317" s="1079"/>
      <c r="L317" s="1079"/>
      <c r="M317" s="717"/>
      <c r="N317" s="717"/>
      <c r="O317" s="717"/>
    </row>
    <row r="318" spans="2:15" hidden="1">
      <c r="B318" s="702" t="str">
        <f>IF(J318="","",MAX($B$20:B317)+1)</f>
        <v/>
      </c>
      <c r="C318" s="703" t="str">
        <f>IF($J$4=DULIEU!J304,DULIEU!Q304,"")</f>
        <v/>
      </c>
      <c r="D318" s="704" t="str">
        <f>IF($J$4=DULIEU!J304,DULIEU!P304,"")</f>
        <v/>
      </c>
      <c r="E318" s="704" t="str">
        <f t="shared" si="8"/>
        <v/>
      </c>
      <c r="F318" s="705" t="str">
        <f>IF(C318&lt;&gt;"",IF(AND(LEFT($J$4,1)="N",$J$4=DULIEU!J304),DULIEU!R304,IF(AND(LEFT($J$4,1)="X",$J$4=DULIEU!J304),DULIEU!S304)),"")</f>
        <v/>
      </c>
      <c r="G318" s="705" t="str">
        <f>IF(C318&lt;&gt;"",IF(AND(LEFT($J$4,1)="N",$J$4=DULIEU!J304),DULIEU!R304,IF(AND(LEFT($J$4,1)="X",$J$4=DULIEU!J304),DULIEU!S304)),"")</f>
        <v/>
      </c>
      <c r="H318" s="705" t="str">
        <f>IF(C318="","",IF($J$4=DULIEU!J304,DULIEU!T304))</f>
        <v/>
      </c>
      <c r="I318" s="705" t="str">
        <f>IF(C318="","",IF($J$4=DULIEU!J304,DULIEU!X304))</f>
        <v/>
      </c>
      <c r="J318" s="706" t="str">
        <f t="shared" si="9"/>
        <v/>
      </c>
      <c r="K318" s="1079"/>
      <c r="L318" s="1079"/>
      <c r="M318" s="717"/>
      <c r="N318" s="717"/>
      <c r="O318" s="717"/>
    </row>
    <row r="319" spans="2:15" hidden="1">
      <c r="B319" s="702" t="str">
        <f>IF(J319="","",MAX($B$20:B318)+1)</f>
        <v/>
      </c>
      <c r="C319" s="703" t="str">
        <f>IF($J$4=DULIEU!J305,DULIEU!Q305,"")</f>
        <v/>
      </c>
      <c r="D319" s="704" t="str">
        <f>IF($J$4=DULIEU!J305,DULIEU!P305,"")</f>
        <v/>
      </c>
      <c r="E319" s="704" t="str">
        <f t="shared" si="8"/>
        <v/>
      </c>
      <c r="F319" s="705" t="str">
        <f>IF(C319&lt;&gt;"",IF(AND(LEFT($J$4,1)="N",$J$4=DULIEU!J305),DULIEU!R305,IF(AND(LEFT($J$4,1)="X",$J$4=DULIEU!J305),DULIEU!S305)),"")</f>
        <v/>
      </c>
      <c r="G319" s="705" t="str">
        <f>IF(C319&lt;&gt;"",IF(AND(LEFT($J$4,1)="N",$J$4=DULIEU!J305),DULIEU!R305,IF(AND(LEFT($J$4,1)="X",$J$4=DULIEU!J305),DULIEU!S305)),"")</f>
        <v/>
      </c>
      <c r="H319" s="705" t="str">
        <f>IF(C319="","",IF($J$4=DULIEU!J305,DULIEU!T305))</f>
        <v/>
      </c>
      <c r="I319" s="705" t="str">
        <f>IF(C319="","",IF($J$4=DULIEU!J305,DULIEU!X305))</f>
        <v/>
      </c>
      <c r="J319" s="706" t="str">
        <f t="shared" si="9"/>
        <v/>
      </c>
      <c r="K319" s="1079"/>
      <c r="L319" s="1079"/>
      <c r="M319" s="717"/>
      <c r="N319" s="717"/>
      <c r="O319" s="717"/>
    </row>
    <row r="320" spans="2:15" hidden="1">
      <c r="B320" s="702" t="str">
        <f>IF(J320="","",MAX($B$20:B319)+1)</f>
        <v/>
      </c>
      <c r="C320" s="703" t="str">
        <f>IF($J$4=DULIEU!J306,DULIEU!Q306,"")</f>
        <v/>
      </c>
      <c r="D320" s="704" t="str">
        <f>IF($J$4=DULIEU!J306,DULIEU!P306,"")</f>
        <v/>
      </c>
      <c r="E320" s="704" t="str">
        <f t="shared" si="8"/>
        <v/>
      </c>
      <c r="F320" s="705" t="str">
        <f>IF(C320&lt;&gt;"",IF(AND(LEFT($J$4,1)="N",$J$4=DULIEU!J306),DULIEU!R306,IF(AND(LEFT($J$4,1)="X",$J$4=DULIEU!J306),DULIEU!S306)),"")</f>
        <v/>
      </c>
      <c r="G320" s="705" t="str">
        <f>IF(C320&lt;&gt;"",IF(AND(LEFT($J$4,1)="N",$J$4=DULIEU!J306),DULIEU!R306,IF(AND(LEFT($J$4,1)="X",$J$4=DULIEU!J306),DULIEU!S306)),"")</f>
        <v/>
      </c>
      <c r="H320" s="705" t="str">
        <f>IF(C320="","",IF($J$4=DULIEU!J306,DULIEU!T306))</f>
        <v/>
      </c>
      <c r="I320" s="705" t="str">
        <f>IF(C320="","",IF($J$4=DULIEU!J306,DULIEU!X306))</f>
        <v/>
      </c>
      <c r="J320" s="706" t="str">
        <f t="shared" si="9"/>
        <v/>
      </c>
      <c r="K320" s="1079"/>
      <c r="L320" s="1079"/>
      <c r="M320" s="717"/>
      <c r="N320" s="717"/>
      <c r="O320" s="717"/>
    </row>
    <row r="321" spans="2:15" hidden="1">
      <c r="B321" s="702" t="str">
        <f>IF(J321="","",MAX($B$20:B320)+1)</f>
        <v/>
      </c>
      <c r="C321" s="703" t="str">
        <f>IF($J$4=DULIEU!J307,DULIEU!Q307,"")</f>
        <v/>
      </c>
      <c r="D321" s="704" t="str">
        <f>IF($J$4=DULIEU!J307,DULIEU!P307,"")</f>
        <v/>
      </c>
      <c r="E321" s="704" t="str">
        <f t="shared" si="8"/>
        <v/>
      </c>
      <c r="F321" s="705" t="str">
        <f>IF(C321&lt;&gt;"",IF(AND(LEFT($J$4,1)="N",$J$4=DULIEU!J307),DULIEU!R307,IF(AND(LEFT($J$4,1)="X",$J$4=DULIEU!J307),DULIEU!S307)),"")</f>
        <v/>
      </c>
      <c r="G321" s="705" t="str">
        <f>IF(C321&lt;&gt;"",IF(AND(LEFT($J$4,1)="N",$J$4=DULIEU!J307),DULIEU!R307,IF(AND(LEFT($J$4,1)="X",$J$4=DULIEU!J307),DULIEU!S307)),"")</f>
        <v/>
      </c>
      <c r="H321" s="705" t="str">
        <f>IF(C321="","",IF($J$4=DULIEU!J307,DULIEU!T307))</f>
        <v/>
      </c>
      <c r="I321" s="705" t="str">
        <f>IF(C321="","",IF($J$4=DULIEU!J307,DULIEU!X307))</f>
        <v/>
      </c>
      <c r="J321" s="706" t="str">
        <f t="shared" si="9"/>
        <v/>
      </c>
      <c r="K321" s="1079"/>
      <c r="L321" s="1079"/>
      <c r="M321" s="717"/>
      <c r="N321" s="717"/>
      <c r="O321" s="717"/>
    </row>
    <row r="322" spans="2:15" hidden="1">
      <c r="B322" s="702" t="str">
        <f>IF(J322="","",MAX($B$20:B321)+1)</f>
        <v/>
      </c>
      <c r="C322" s="703" t="str">
        <f>IF($J$4=DULIEU!J308,DULIEU!Q308,"")</f>
        <v/>
      </c>
      <c r="D322" s="704" t="str">
        <f>IF($J$4=DULIEU!J308,DULIEU!P308,"")</f>
        <v/>
      </c>
      <c r="E322" s="704" t="str">
        <f t="shared" si="8"/>
        <v/>
      </c>
      <c r="F322" s="705" t="str">
        <f>IF(C322&lt;&gt;"",IF(AND(LEFT($J$4,1)="N",$J$4=DULIEU!J308),DULIEU!R308,IF(AND(LEFT($J$4,1)="X",$J$4=DULIEU!J308),DULIEU!S308)),"")</f>
        <v/>
      </c>
      <c r="G322" s="705" t="str">
        <f>IF(C322&lt;&gt;"",IF(AND(LEFT($J$4,1)="N",$J$4=DULIEU!J308),DULIEU!R308,IF(AND(LEFT($J$4,1)="X",$J$4=DULIEU!J308),DULIEU!S308)),"")</f>
        <v/>
      </c>
      <c r="H322" s="705" t="str">
        <f>IF(C322="","",IF($J$4=DULIEU!J308,DULIEU!T308))</f>
        <v/>
      </c>
      <c r="I322" s="705" t="str">
        <f>IF(C322="","",IF($J$4=DULIEU!J308,DULIEU!X308))</f>
        <v/>
      </c>
      <c r="J322" s="706" t="str">
        <f t="shared" si="9"/>
        <v/>
      </c>
      <c r="K322" s="1079"/>
      <c r="L322" s="1079"/>
      <c r="M322" s="717"/>
      <c r="N322" s="717"/>
      <c r="O322" s="717"/>
    </row>
    <row r="323" spans="2:15" hidden="1">
      <c r="B323" s="702" t="str">
        <f>IF(J323="","",MAX($B$20:B322)+1)</f>
        <v/>
      </c>
      <c r="C323" s="703" t="str">
        <f>IF($J$4=DULIEU!J309,DULIEU!Q309,"")</f>
        <v/>
      </c>
      <c r="D323" s="704" t="str">
        <f>IF($J$4=DULIEU!J309,DULIEU!P309,"")</f>
        <v/>
      </c>
      <c r="E323" s="704" t="str">
        <f t="shared" si="8"/>
        <v/>
      </c>
      <c r="F323" s="705" t="str">
        <f>IF(C323&lt;&gt;"",IF(AND(LEFT($J$4,1)="N",$J$4=DULIEU!J309),DULIEU!R309,IF(AND(LEFT($J$4,1)="X",$J$4=DULIEU!J309),DULIEU!S309)),"")</f>
        <v/>
      </c>
      <c r="G323" s="705" t="str">
        <f>IF(C323&lt;&gt;"",IF(AND(LEFT($J$4,1)="N",$J$4=DULIEU!J309),DULIEU!R309,IF(AND(LEFT($J$4,1)="X",$J$4=DULIEU!J309),DULIEU!S309)),"")</f>
        <v/>
      </c>
      <c r="H323" s="705" t="str">
        <f>IF(C323="","",IF($J$4=DULIEU!J309,DULIEU!T309))</f>
        <v/>
      </c>
      <c r="I323" s="705" t="str">
        <f>IF(C323="","",IF($J$4=DULIEU!J309,DULIEU!X309))</f>
        <v/>
      </c>
      <c r="J323" s="706" t="str">
        <f t="shared" si="9"/>
        <v/>
      </c>
      <c r="K323" s="1079"/>
      <c r="L323" s="1079"/>
      <c r="M323" s="717"/>
      <c r="N323" s="717"/>
      <c r="O323" s="717"/>
    </row>
    <row r="324" spans="2:15" hidden="1">
      <c r="B324" s="702" t="str">
        <f>IF(J324="","",MAX($B$20:B323)+1)</f>
        <v/>
      </c>
      <c r="C324" s="703" t="str">
        <f>IF($J$4=DULIEU!J310,DULIEU!Q310,"")</f>
        <v/>
      </c>
      <c r="D324" s="704" t="str">
        <f>IF($J$4=DULIEU!J310,DULIEU!P310,"")</f>
        <v/>
      </c>
      <c r="E324" s="704" t="str">
        <f t="shared" si="8"/>
        <v/>
      </c>
      <c r="F324" s="705" t="str">
        <f>IF(C324&lt;&gt;"",IF(AND(LEFT($J$4,1)="N",$J$4=DULIEU!J310),DULIEU!R310,IF(AND(LEFT($J$4,1)="X",$J$4=DULIEU!J310),DULIEU!S310)),"")</f>
        <v/>
      </c>
      <c r="G324" s="705" t="str">
        <f>IF(C324&lt;&gt;"",IF(AND(LEFT($J$4,1)="N",$J$4=DULIEU!J310),DULIEU!R310,IF(AND(LEFT($J$4,1)="X",$J$4=DULIEU!J310),DULIEU!S310)),"")</f>
        <v/>
      </c>
      <c r="H324" s="705" t="str">
        <f>IF(C324="","",IF($J$4=DULIEU!J310,DULIEU!T310))</f>
        <v/>
      </c>
      <c r="I324" s="705" t="str">
        <f>IF(C324="","",IF($J$4=DULIEU!J310,DULIEU!X310))</f>
        <v/>
      </c>
      <c r="J324" s="706" t="str">
        <f t="shared" si="9"/>
        <v/>
      </c>
      <c r="K324" s="1079"/>
      <c r="L324" s="1079"/>
      <c r="M324" s="717"/>
      <c r="N324" s="717"/>
      <c r="O324" s="717"/>
    </row>
    <row r="325" spans="2:15" hidden="1">
      <c r="B325" s="702" t="str">
        <f>IF(J325="","",MAX($B$20:B324)+1)</f>
        <v/>
      </c>
      <c r="C325" s="703" t="str">
        <f>IF($J$4=DULIEU!J311,DULIEU!Q311,"")</f>
        <v/>
      </c>
      <c r="D325" s="704" t="str">
        <f>IF($J$4=DULIEU!J311,DULIEU!P311,"")</f>
        <v/>
      </c>
      <c r="E325" s="704" t="str">
        <f t="shared" si="8"/>
        <v/>
      </c>
      <c r="F325" s="705" t="str">
        <f>IF(C325&lt;&gt;"",IF(AND(LEFT($J$4,1)="N",$J$4=DULIEU!J311),DULIEU!R311,IF(AND(LEFT($J$4,1)="X",$J$4=DULIEU!J311),DULIEU!S311)),"")</f>
        <v/>
      </c>
      <c r="G325" s="705" t="str">
        <f>IF(C325&lt;&gt;"",IF(AND(LEFT($J$4,1)="N",$J$4=DULIEU!J311),DULIEU!R311,IF(AND(LEFT($J$4,1)="X",$J$4=DULIEU!J311),DULIEU!S311)),"")</f>
        <v/>
      </c>
      <c r="H325" s="705" t="str">
        <f>IF(C325="","",IF($J$4=DULIEU!J311,DULIEU!T311))</f>
        <v/>
      </c>
      <c r="I325" s="705" t="str">
        <f>IF(C325="","",IF($J$4=DULIEU!J311,DULIEU!X311))</f>
        <v/>
      </c>
      <c r="J325" s="706" t="str">
        <f t="shared" si="9"/>
        <v/>
      </c>
      <c r="K325" s="1079"/>
      <c r="L325" s="1079"/>
      <c r="M325" s="717"/>
      <c r="N325" s="717"/>
      <c r="O325" s="717"/>
    </row>
    <row r="326" spans="2:15" hidden="1">
      <c r="B326" s="702" t="str">
        <f>IF(J326="","",MAX($B$20:B325)+1)</f>
        <v/>
      </c>
      <c r="C326" s="703" t="str">
        <f>IF($J$4=DULIEU!J312,DULIEU!Q312,"")</f>
        <v/>
      </c>
      <c r="D326" s="704" t="str">
        <f>IF($J$4=DULIEU!J312,DULIEU!P312,"")</f>
        <v/>
      </c>
      <c r="E326" s="704" t="str">
        <f t="shared" si="8"/>
        <v/>
      </c>
      <c r="F326" s="705" t="str">
        <f>IF(C326&lt;&gt;"",IF(AND(LEFT($J$4,1)="N",$J$4=DULIEU!J312),DULIEU!R312,IF(AND(LEFT($J$4,1)="X",$J$4=DULIEU!J312),DULIEU!S312)),"")</f>
        <v/>
      </c>
      <c r="G326" s="705" t="str">
        <f>IF(C326&lt;&gt;"",IF(AND(LEFT($J$4,1)="N",$J$4=DULIEU!J312),DULIEU!R312,IF(AND(LEFT($J$4,1)="X",$J$4=DULIEU!J312),DULIEU!S312)),"")</f>
        <v/>
      </c>
      <c r="H326" s="705" t="str">
        <f>IF(C326="","",IF($J$4=DULIEU!J312,DULIEU!T312))</f>
        <v/>
      </c>
      <c r="I326" s="705" t="str">
        <f>IF(C326="","",IF($J$4=DULIEU!J312,DULIEU!X312))</f>
        <v/>
      </c>
      <c r="J326" s="706" t="str">
        <f t="shared" si="9"/>
        <v/>
      </c>
      <c r="K326" s="1079"/>
      <c r="L326" s="1079"/>
      <c r="M326" s="717"/>
      <c r="N326" s="717"/>
      <c r="O326" s="717"/>
    </row>
    <row r="327" spans="2:15" hidden="1">
      <c r="B327" s="702" t="str">
        <f>IF(J327="","",MAX($B$20:B326)+1)</f>
        <v/>
      </c>
      <c r="C327" s="703" t="str">
        <f>IF($J$4=DULIEU!J313,DULIEU!Q313,"")</f>
        <v/>
      </c>
      <c r="D327" s="704" t="str">
        <f>IF($J$4=DULIEU!J313,DULIEU!P313,"")</f>
        <v/>
      </c>
      <c r="E327" s="704" t="str">
        <f t="shared" si="8"/>
        <v/>
      </c>
      <c r="F327" s="705" t="str">
        <f>IF(C327&lt;&gt;"",IF(AND(LEFT($J$4,1)="N",$J$4=DULIEU!J313),DULIEU!R313,IF(AND(LEFT($J$4,1)="X",$J$4=DULIEU!J313),DULIEU!S313)),"")</f>
        <v/>
      </c>
      <c r="G327" s="705" t="str">
        <f>IF(C327&lt;&gt;"",IF(AND(LEFT($J$4,1)="N",$J$4=DULIEU!J313),DULIEU!R313,IF(AND(LEFT($J$4,1)="X",$J$4=DULIEU!J313),DULIEU!S313)),"")</f>
        <v/>
      </c>
      <c r="H327" s="705" t="str">
        <f>IF(C327="","",IF($J$4=DULIEU!J313,DULIEU!T313))</f>
        <v/>
      </c>
      <c r="I327" s="705" t="str">
        <f>IF(C327="","",IF($J$4=DULIEU!J313,DULIEU!X313))</f>
        <v/>
      </c>
      <c r="J327" s="706" t="str">
        <f t="shared" si="9"/>
        <v/>
      </c>
      <c r="K327" s="1079"/>
      <c r="L327" s="1079"/>
      <c r="M327" s="717"/>
      <c r="N327" s="717"/>
      <c r="O327" s="717"/>
    </row>
    <row r="328" spans="2:15" hidden="1">
      <c r="B328" s="702" t="str">
        <f>IF(J328="","",MAX($B$20:B327)+1)</f>
        <v/>
      </c>
      <c r="C328" s="703" t="str">
        <f>IF($J$4=DULIEU!J314,DULIEU!Q314,"")</f>
        <v/>
      </c>
      <c r="D328" s="704" t="str">
        <f>IF($J$4=DULIEU!J314,DULIEU!P314,"")</f>
        <v/>
      </c>
      <c r="E328" s="704" t="str">
        <f t="shared" si="8"/>
        <v/>
      </c>
      <c r="F328" s="705" t="str">
        <f>IF(C328&lt;&gt;"",IF(AND(LEFT($J$4,1)="N",$J$4=DULIEU!J314),DULIEU!R314,IF(AND(LEFT($J$4,1)="X",$J$4=DULIEU!J314),DULIEU!S314)),"")</f>
        <v/>
      </c>
      <c r="G328" s="705" t="str">
        <f>IF(C328&lt;&gt;"",IF(AND(LEFT($J$4,1)="N",$J$4=DULIEU!J314),DULIEU!R314,IF(AND(LEFT($J$4,1)="X",$J$4=DULIEU!J314),DULIEU!S314)),"")</f>
        <v/>
      </c>
      <c r="H328" s="705" t="str">
        <f>IF(C328="","",IF($J$4=DULIEU!J314,DULIEU!T314))</f>
        <v/>
      </c>
      <c r="I328" s="705" t="str">
        <f>IF(C328="","",IF($J$4=DULIEU!J314,DULIEU!X314))</f>
        <v/>
      </c>
      <c r="J328" s="706" t="str">
        <f t="shared" si="9"/>
        <v/>
      </c>
      <c r="K328" s="1079"/>
      <c r="L328" s="1079"/>
      <c r="M328" s="717"/>
      <c r="N328" s="717"/>
      <c r="O328" s="717"/>
    </row>
    <row r="329" spans="2:15" hidden="1">
      <c r="B329" s="702" t="str">
        <f>IF(J329="","",MAX($B$20:B328)+1)</f>
        <v/>
      </c>
      <c r="C329" s="703" t="str">
        <f>IF($J$4=DULIEU!J315,DULIEU!Q315,"")</f>
        <v/>
      </c>
      <c r="D329" s="704" t="str">
        <f>IF($J$4=DULIEU!J315,DULIEU!P315,"")</f>
        <v/>
      </c>
      <c r="E329" s="704" t="str">
        <f t="shared" si="8"/>
        <v/>
      </c>
      <c r="F329" s="705" t="str">
        <f>IF(C329&lt;&gt;"",IF(AND(LEFT($J$4,1)="N",$J$4=DULIEU!J315),DULIEU!R315,IF(AND(LEFT($J$4,1)="X",$J$4=DULIEU!J315),DULIEU!S315)),"")</f>
        <v/>
      </c>
      <c r="G329" s="705" t="str">
        <f>IF(C329&lt;&gt;"",IF(AND(LEFT($J$4,1)="N",$J$4=DULIEU!J315),DULIEU!R315,IF(AND(LEFT($J$4,1)="X",$J$4=DULIEU!J315),DULIEU!S315)),"")</f>
        <v/>
      </c>
      <c r="H329" s="705" t="str">
        <f>IF(C329="","",IF($J$4=DULIEU!J315,DULIEU!T315))</f>
        <v/>
      </c>
      <c r="I329" s="705" t="str">
        <f>IF(C329="","",IF($J$4=DULIEU!J315,DULIEU!X315))</f>
        <v/>
      </c>
      <c r="J329" s="706" t="str">
        <f t="shared" si="9"/>
        <v/>
      </c>
      <c r="K329" s="1079"/>
      <c r="L329" s="1079"/>
      <c r="M329" s="717"/>
      <c r="N329" s="717"/>
      <c r="O329" s="717"/>
    </row>
    <row r="330" spans="2:15" hidden="1">
      <c r="B330" s="702" t="str">
        <f>IF(J330="","",MAX($B$20:B329)+1)</f>
        <v/>
      </c>
      <c r="C330" s="703" t="str">
        <f>IF($J$4=DULIEU!J316,DULIEU!Q316,"")</f>
        <v/>
      </c>
      <c r="D330" s="704" t="str">
        <f>IF($J$4=DULIEU!J316,DULIEU!P316,"")</f>
        <v/>
      </c>
      <c r="E330" s="704" t="str">
        <f t="shared" si="8"/>
        <v/>
      </c>
      <c r="F330" s="705" t="str">
        <f>IF(C330&lt;&gt;"",IF(AND(LEFT($J$4,1)="N",$J$4=DULIEU!J316),DULIEU!R316,IF(AND(LEFT($J$4,1)="X",$J$4=DULIEU!J316),DULIEU!S316)),"")</f>
        <v/>
      </c>
      <c r="G330" s="705" t="str">
        <f>IF(C330&lt;&gt;"",IF(AND(LEFT($J$4,1)="N",$J$4=DULIEU!J316),DULIEU!R316,IF(AND(LEFT($J$4,1)="X",$J$4=DULIEU!J316),DULIEU!S316)),"")</f>
        <v/>
      </c>
      <c r="H330" s="705" t="str">
        <f>IF(C330="","",IF($J$4=DULIEU!J316,DULIEU!T316))</f>
        <v/>
      </c>
      <c r="I330" s="705" t="str">
        <f>IF(C330="","",IF($J$4=DULIEU!J316,DULIEU!X316))</f>
        <v/>
      </c>
      <c r="J330" s="706" t="str">
        <f t="shared" si="9"/>
        <v/>
      </c>
      <c r="K330" s="1079"/>
      <c r="L330" s="1079"/>
      <c r="M330" s="717"/>
      <c r="N330" s="717"/>
      <c r="O330" s="717"/>
    </row>
    <row r="331" spans="2:15" hidden="1">
      <c r="B331" s="702" t="str">
        <f>IF(J331="","",MAX($B$20:B330)+1)</f>
        <v/>
      </c>
      <c r="C331" s="703" t="str">
        <f>IF($J$4=DULIEU!J317,DULIEU!Q317,"")</f>
        <v/>
      </c>
      <c r="D331" s="704" t="str">
        <f>IF($J$4=DULIEU!J317,DULIEU!P317,"")</f>
        <v/>
      </c>
      <c r="E331" s="704" t="str">
        <f t="shared" si="8"/>
        <v/>
      </c>
      <c r="F331" s="705" t="str">
        <f>IF(C331&lt;&gt;"",IF(AND(LEFT($J$4,1)="N",$J$4=DULIEU!J317),DULIEU!R317,IF(AND(LEFT($J$4,1)="X",$J$4=DULIEU!J317),DULIEU!S317)),"")</f>
        <v/>
      </c>
      <c r="G331" s="705" t="str">
        <f>IF(C331&lt;&gt;"",IF(AND(LEFT($J$4,1)="N",$J$4=DULIEU!J317),DULIEU!R317,IF(AND(LEFT($J$4,1)="X",$J$4=DULIEU!J317),DULIEU!S317)),"")</f>
        <v/>
      </c>
      <c r="H331" s="705" t="str">
        <f>IF(C331="","",IF($J$4=DULIEU!J317,DULIEU!T317))</f>
        <v/>
      </c>
      <c r="I331" s="705" t="str">
        <f>IF(C331="","",IF($J$4=DULIEU!J317,DULIEU!X317))</f>
        <v/>
      </c>
      <c r="J331" s="706" t="str">
        <f t="shared" si="9"/>
        <v/>
      </c>
      <c r="K331" s="1079"/>
      <c r="L331" s="1079"/>
      <c r="M331" s="717"/>
      <c r="N331" s="717"/>
      <c r="O331" s="717"/>
    </row>
    <row r="332" spans="2:15" hidden="1">
      <c r="B332" s="702" t="str">
        <f>IF(J332="","",MAX($B$20:B331)+1)</f>
        <v/>
      </c>
      <c r="C332" s="703" t="str">
        <f>IF($J$4=DULIEU!J318,DULIEU!Q318,"")</f>
        <v/>
      </c>
      <c r="D332" s="704" t="str">
        <f>IF($J$4=DULIEU!J318,DULIEU!P318,"")</f>
        <v/>
      </c>
      <c r="E332" s="704" t="str">
        <f t="shared" si="8"/>
        <v/>
      </c>
      <c r="F332" s="705" t="str">
        <f>IF(C332&lt;&gt;"",IF(AND(LEFT($J$4,1)="N",$J$4=DULIEU!J318),DULIEU!R318,IF(AND(LEFT($J$4,1)="X",$J$4=DULIEU!J318),DULIEU!S318)),"")</f>
        <v/>
      </c>
      <c r="G332" s="705" t="str">
        <f>IF(C332&lt;&gt;"",IF(AND(LEFT($J$4,1)="N",$J$4=DULIEU!J318),DULIEU!R318,IF(AND(LEFT($J$4,1)="X",$J$4=DULIEU!J318),DULIEU!S318)),"")</f>
        <v/>
      </c>
      <c r="H332" s="705" t="str">
        <f>IF(C332="","",IF($J$4=DULIEU!J318,DULIEU!T318))</f>
        <v/>
      </c>
      <c r="I332" s="705" t="str">
        <f>IF(C332="","",IF($J$4=DULIEU!J318,DULIEU!X318))</f>
        <v/>
      </c>
      <c r="J332" s="706" t="str">
        <f t="shared" si="9"/>
        <v/>
      </c>
      <c r="K332" s="1079"/>
      <c r="L332" s="1079"/>
      <c r="M332" s="717"/>
      <c r="N332" s="717"/>
      <c r="O332" s="717"/>
    </row>
    <row r="333" spans="2:15" hidden="1">
      <c r="B333" s="702" t="str">
        <f>IF(J333="","",MAX($B$20:B332)+1)</f>
        <v/>
      </c>
      <c r="C333" s="703" t="str">
        <f>IF($J$4=DULIEU!J319,DULIEU!Q319,"")</f>
        <v/>
      </c>
      <c r="D333" s="704" t="str">
        <f>IF($J$4=DULIEU!J319,DULIEU!P319,"")</f>
        <v/>
      </c>
      <c r="E333" s="704" t="str">
        <f t="shared" si="8"/>
        <v/>
      </c>
      <c r="F333" s="705" t="str">
        <f>IF(C333&lt;&gt;"",IF(AND(LEFT($J$4,1)="N",$J$4=DULIEU!J319),DULIEU!R319,IF(AND(LEFT($J$4,1)="X",$J$4=DULIEU!J319),DULIEU!S319)),"")</f>
        <v/>
      </c>
      <c r="G333" s="705" t="str">
        <f>IF(C333&lt;&gt;"",IF(AND(LEFT($J$4,1)="N",$J$4=DULIEU!J319),DULIEU!R319,IF(AND(LEFT($J$4,1)="X",$J$4=DULIEU!J319),DULIEU!S319)),"")</f>
        <v/>
      </c>
      <c r="H333" s="705" t="str">
        <f>IF(C333="","",IF($J$4=DULIEU!J319,DULIEU!T319))</f>
        <v/>
      </c>
      <c r="I333" s="705" t="str">
        <f>IF(C333="","",IF($J$4=DULIEU!J319,DULIEU!X319))</f>
        <v/>
      </c>
      <c r="J333" s="706" t="str">
        <f t="shared" si="9"/>
        <v/>
      </c>
      <c r="K333" s="1079"/>
      <c r="L333" s="1079"/>
      <c r="M333" s="717"/>
      <c r="N333" s="717"/>
      <c r="O333" s="717"/>
    </row>
    <row r="334" spans="2:15" hidden="1">
      <c r="B334" s="702" t="str">
        <f>IF(J334="","",MAX($B$20:B333)+1)</f>
        <v/>
      </c>
      <c r="C334" s="703" t="str">
        <f>IF($J$4=DULIEU!J320,DULIEU!Q320,"")</f>
        <v/>
      </c>
      <c r="D334" s="704" t="str">
        <f>IF($J$4=DULIEU!J320,DULIEU!P320,"")</f>
        <v/>
      </c>
      <c r="E334" s="704" t="str">
        <f t="shared" si="8"/>
        <v/>
      </c>
      <c r="F334" s="705" t="str">
        <f>IF(C334&lt;&gt;"",IF(AND(LEFT($J$4,1)="N",$J$4=DULIEU!J320),DULIEU!R320,IF(AND(LEFT($J$4,1)="X",$J$4=DULIEU!J320),DULIEU!S320)),"")</f>
        <v/>
      </c>
      <c r="G334" s="705" t="str">
        <f>IF(C334&lt;&gt;"",IF(AND(LEFT($J$4,1)="N",$J$4=DULIEU!J320),DULIEU!R320,IF(AND(LEFT($J$4,1)="X",$J$4=DULIEU!J320),DULIEU!S320)),"")</f>
        <v/>
      </c>
      <c r="H334" s="705" t="str">
        <f>IF(C334="","",IF($J$4=DULIEU!J320,DULIEU!T320))</f>
        <v/>
      </c>
      <c r="I334" s="705" t="str">
        <f>IF(C334="","",IF($J$4=DULIEU!J320,DULIEU!X320))</f>
        <v/>
      </c>
      <c r="J334" s="706" t="str">
        <f t="shared" si="9"/>
        <v/>
      </c>
      <c r="K334" s="1079"/>
      <c r="L334" s="1079"/>
      <c r="M334" s="717"/>
      <c r="N334" s="717"/>
      <c r="O334" s="717"/>
    </row>
    <row r="335" spans="2:15" hidden="1">
      <c r="B335" s="702" t="str">
        <f>IF(J335="","",MAX($B$20:B334)+1)</f>
        <v/>
      </c>
      <c r="C335" s="703" t="str">
        <f>IF($J$4=DULIEU!J321,DULIEU!Q321,"")</f>
        <v/>
      </c>
      <c r="D335" s="704" t="str">
        <f>IF($J$4=DULIEU!J321,DULIEU!P321,"")</f>
        <v/>
      </c>
      <c r="E335" s="704" t="str">
        <f t="shared" si="8"/>
        <v/>
      </c>
      <c r="F335" s="705" t="str">
        <f>IF(C335&lt;&gt;"",IF(AND(LEFT($J$4,1)="N",$J$4=DULIEU!J321),DULIEU!R321,IF(AND(LEFT($J$4,1)="X",$J$4=DULIEU!J321),DULIEU!S321)),"")</f>
        <v/>
      </c>
      <c r="G335" s="705" t="str">
        <f>IF(C335&lt;&gt;"",IF(AND(LEFT($J$4,1)="N",$J$4=DULIEU!J321),DULIEU!R321,IF(AND(LEFT($J$4,1)="X",$J$4=DULIEU!J321),DULIEU!S321)),"")</f>
        <v/>
      </c>
      <c r="H335" s="705" t="str">
        <f>IF(C335="","",IF($J$4=DULIEU!J321,DULIEU!T321))</f>
        <v/>
      </c>
      <c r="I335" s="705" t="str">
        <f>IF(C335="","",IF($J$4=DULIEU!J321,DULIEU!X321))</f>
        <v/>
      </c>
      <c r="J335" s="706" t="str">
        <f t="shared" si="9"/>
        <v/>
      </c>
      <c r="K335" s="1079"/>
      <c r="L335" s="1079"/>
      <c r="M335" s="717"/>
      <c r="N335" s="717"/>
      <c r="O335" s="717"/>
    </row>
    <row r="336" spans="2:15" hidden="1">
      <c r="B336" s="702" t="str">
        <f>IF(J336="","",MAX($B$20:B335)+1)</f>
        <v/>
      </c>
      <c r="C336" s="703" t="str">
        <f>IF($J$4=DULIEU!J322,DULIEU!Q322,"")</f>
        <v/>
      </c>
      <c r="D336" s="704" t="str">
        <f>IF($J$4=DULIEU!J322,DULIEU!P322,"")</f>
        <v/>
      </c>
      <c r="E336" s="704" t="str">
        <f t="shared" si="8"/>
        <v/>
      </c>
      <c r="F336" s="705" t="str">
        <f>IF(C336&lt;&gt;"",IF(AND(LEFT($J$4,1)="N",$J$4=DULIEU!J322),DULIEU!R322,IF(AND(LEFT($J$4,1)="X",$J$4=DULIEU!J322),DULIEU!S322)),"")</f>
        <v/>
      </c>
      <c r="G336" s="705" t="str">
        <f>IF(C336&lt;&gt;"",IF(AND(LEFT($J$4,1)="N",$J$4=DULIEU!J322),DULIEU!R322,IF(AND(LEFT($J$4,1)="X",$J$4=DULIEU!J322),DULIEU!S322)),"")</f>
        <v/>
      </c>
      <c r="H336" s="705" t="str">
        <f>IF(C336="","",IF($J$4=DULIEU!J322,DULIEU!T322))</f>
        <v/>
      </c>
      <c r="I336" s="705" t="str">
        <f>IF(C336="","",IF($J$4=DULIEU!J322,DULIEU!X322))</f>
        <v/>
      </c>
      <c r="J336" s="706" t="str">
        <f t="shared" si="9"/>
        <v/>
      </c>
      <c r="K336" s="1079"/>
      <c r="L336" s="1079"/>
      <c r="M336" s="717"/>
      <c r="N336" s="717"/>
      <c r="O336" s="717"/>
    </row>
    <row r="337" spans="2:15" hidden="1">
      <c r="B337" s="702" t="str">
        <f>IF(J337="","",MAX($B$20:B336)+1)</f>
        <v/>
      </c>
      <c r="C337" s="703" t="str">
        <f>IF($J$4=DULIEU!J323,DULIEU!Q323,"")</f>
        <v/>
      </c>
      <c r="D337" s="704" t="str">
        <f>IF($J$4=DULIEU!J323,DULIEU!P323,"")</f>
        <v/>
      </c>
      <c r="E337" s="704" t="str">
        <f t="shared" si="8"/>
        <v/>
      </c>
      <c r="F337" s="705" t="str">
        <f>IF(C337&lt;&gt;"",IF(AND(LEFT($J$4,1)="N",$J$4=DULIEU!J323),DULIEU!R323,IF(AND(LEFT($J$4,1)="X",$J$4=DULIEU!J323),DULIEU!S323)),"")</f>
        <v/>
      </c>
      <c r="G337" s="705" t="str">
        <f>IF(C337&lt;&gt;"",IF(AND(LEFT($J$4,1)="N",$J$4=DULIEU!J323),DULIEU!R323,IF(AND(LEFT($J$4,1)="X",$J$4=DULIEU!J323),DULIEU!S323)),"")</f>
        <v/>
      </c>
      <c r="H337" s="705" t="str">
        <f>IF(C337="","",IF($J$4=DULIEU!J323,DULIEU!T323))</f>
        <v/>
      </c>
      <c r="I337" s="705" t="str">
        <f>IF(C337="","",IF($J$4=DULIEU!J323,DULIEU!X323))</f>
        <v/>
      </c>
      <c r="J337" s="706" t="str">
        <f t="shared" si="9"/>
        <v/>
      </c>
      <c r="K337" s="1079"/>
      <c r="L337" s="1079"/>
      <c r="M337" s="717"/>
      <c r="N337" s="717"/>
      <c r="O337" s="717"/>
    </row>
    <row r="338" spans="2:15" hidden="1">
      <c r="B338" s="702" t="str">
        <f>IF(J338="","",MAX($B$20:B337)+1)</f>
        <v/>
      </c>
      <c r="C338" s="703" t="str">
        <f>IF($J$4=DULIEU!J324,DULIEU!Q324,"")</f>
        <v/>
      </c>
      <c r="D338" s="704" t="str">
        <f>IF($J$4=DULIEU!J324,DULIEU!P324,"")</f>
        <v/>
      </c>
      <c r="E338" s="704" t="str">
        <f t="shared" si="8"/>
        <v/>
      </c>
      <c r="F338" s="705" t="str">
        <f>IF(C338&lt;&gt;"",IF(AND(LEFT($J$4,1)="N",$J$4=DULIEU!J324),DULIEU!R324,IF(AND(LEFT($J$4,1)="X",$J$4=DULIEU!J324),DULIEU!S324)),"")</f>
        <v/>
      </c>
      <c r="G338" s="705" t="str">
        <f>IF(C338&lt;&gt;"",IF(AND(LEFT($J$4,1)="N",$J$4=DULIEU!J324),DULIEU!R324,IF(AND(LEFT($J$4,1)="X",$J$4=DULIEU!J324),DULIEU!S324)),"")</f>
        <v/>
      </c>
      <c r="H338" s="705" t="str">
        <f>IF(C338="","",IF($J$4=DULIEU!J324,DULIEU!T324))</f>
        <v/>
      </c>
      <c r="I338" s="705" t="str">
        <f>IF(C338="","",IF($J$4=DULIEU!J324,DULIEU!X324))</f>
        <v/>
      </c>
      <c r="J338" s="706" t="str">
        <f t="shared" si="9"/>
        <v/>
      </c>
      <c r="K338" s="1079"/>
      <c r="L338" s="1079"/>
      <c r="M338" s="717"/>
      <c r="N338" s="717"/>
      <c r="O338" s="717"/>
    </row>
    <row r="339" spans="2:15" hidden="1">
      <c r="B339" s="702" t="str">
        <f>IF(J339="","",MAX($B$20:B338)+1)</f>
        <v/>
      </c>
      <c r="C339" s="703" t="str">
        <f>IF($J$4=DULIEU!J325,DULIEU!Q325,"")</f>
        <v/>
      </c>
      <c r="D339" s="704" t="str">
        <f>IF($J$4=DULIEU!J325,DULIEU!P325,"")</f>
        <v/>
      </c>
      <c r="E339" s="704" t="str">
        <f t="shared" si="8"/>
        <v/>
      </c>
      <c r="F339" s="705" t="str">
        <f>IF(C339&lt;&gt;"",IF(AND(LEFT($J$4,1)="N",$J$4=DULIEU!J325),DULIEU!R325,IF(AND(LEFT($J$4,1)="X",$J$4=DULIEU!J325),DULIEU!S325)),"")</f>
        <v/>
      </c>
      <c r="G339" s="705" t="str">
        <f>IF(C339&lt;&gt;"",IF(AND(LEFT($J$4,1)="N",$J$4=DULIEU!J325),DULIEU!R325,IF(AND(LEFT($J$4,1)="X",$J$4=DULIEU!J325),DULIEU!S325)),"")</f>
        <v/>
      </c>
      <c r="H339" s="705" t="str">
        <f>IF(C339="","",IF($J$4=DULIEU!J325,DULIEU!T325))</f>
        <v/>
      </c>
      <c r="I339" s="705" t="str">
        <f>IF(C339="","",IF($J$4=DULIEU!J325,DULIEU!X325))</f>
        <v/>
      </c>
      <c r="J339" s="706" t="str">
        <f t="shared" si="9"/>
        <v/>
      </c>
      <c r="K339" s="1079"/>
      <c r="L339" s="1079"/>
      <c r="M339" s="717"/>
      <c r="N339" s="717"/>
      <c r="O339" s="717"/>
    </row>
    <row r="340" spans="2:15" hidden="1">
      <c r="B340" s="702" t="str">
        <f>IF(J340="","",MAX($B$20:B339)+1)</f>
        <v/>
      </c>
      <c r="C340" s="703" t="str">
        <f>IF($J$4=DULIEU!J326,DULIEU!Q326,"")</f>
        <v/>
      </c>
      <c r="D340" s="704" t="str">
        <f>IF($J$4=DULIEU!J326,DULIEU!P326,"")</f>
        <v/>
      </c>
      <c r="E340" s="704" t="str">
        <f t="shared" si="8"/>
        <v/>
      </c>
      <c r="F340" s="705" t="str">
        <f>IF(C340&lt;&gt;"",IF(AND(LEFT($J$4,1)="N",$J$4=DULIEU!J326),DULIEU!R326,IF(AND(LEFT($J$4,1)="X",$J$4=DULIEU!J326),DULIEU!S326)),"")</f>
        <v/>
      </c>
      <c r="G340" s="705" t="str">
        <f>IF(C340&lt;&gt;"",IF(AND(LEFT($J$4,1)="N",$J$4=DULIEU!J326),DULIEU!R326,IF(AND(LEFT($J$4,1)="X",$J$4=DULIEU!J326),DULIEU!S326)),"")</f>
        <v/>
      </c>
      <c r="H340" s="705" t="str">
        <f>IF(C340="","",IF($J$4=DULIEU!J326,DULIEU!T326))</f>
        <v/>
      </c>
      <c r="I340" s="705" t="str">
        <f>IF(C340="","",IF($J$4=DULIEU!J326,DULIEU!X326))</f>
        <v/>
      </c>
      <c r="J340" s="706" t="str">
        <f t="shared" si="9"/>
        <v/>
      </c>
      <c r="K340" s="1079"/>
      <c r="L340" s="1079"/>
      <c r="M340" s="717"/>
      <c r="N340" s="717"/>
      <c r="O340" s="717"/>
    </row>
    <row r="341" spans="2:15" hidden="1">
      <c r="B341" s="702" t="str">
        <f>IF(J341="","",MAX($B$20:B340)+1)</f>
        <v/>
      </c>
      <c r="C341" s="703" t="str">
        <f>IF($J$4=DULIEU!J327,DULIEU!Q327,"")</f>
        <v/>
      </c>
      <c r="D341" s="704" t="str">
        <f>IF($J$4=DULIEU!J327,DULIEU!P327,"")</f>
        <v/>
      </c>
      <c r="E341" s="704" t="str">
        <f t="shared" ref="E341:E404" si="10">IFERROR(VLOOKUP(D341,vvt,3,0),"")</f>
        <v/>
      </c>
      <c r="F341" s="705" t="str">
        <f>IF(C341&lt;&gt;"",IF(AND(LEFT($J$4,1)="N",$J$4=DULIEU!J327),DULIEU!R327,IF(AND(LEFT($J$4,1)="X",$J$4=DULIEU!J327),DULIEU!S327)),"")</f>
        <v/>
      </c>
      <c r="G341" s="705" t="str">
        <f>IF(C341&lt;&gt;"",IF(AND(LEFT($J$4,1)="N",$J$4=DULIEU!J327),DULIEU!R327,IF(AND(LEFT($J$4,1)="X",$J$4=DULIEU!J327),DULIEU!S327)),"")</f>
        <v/>
      </c>
      <c r="H341" s="705" t="str">
        <f>IF(C341="","",IF($J$4=DULIEU!J327,DULIEU!T327))</f>
        <v/>
      </c>
      <c r="I341" s="705" t="str">
        <f>IF(C341="","",IF($J$4=DULIEU!J327,DULIEU!X327))</f>
        <v/>
      </c>
      <c r="J341" s="706" t="str">
        <f t="shared" si="9"/>
        <v/>
      </c>
      <c r="K341" s="1079"/>
      <c r="L341" s="1079"/>
      <c r="M341" s="717"/>
      <c r="N341" s="717"/>
      <c r="O341" s="717"/>
    </row>
    <row r="342" spans="2:15" hidden="1">
      <c r="B342" s="702" t="str">
        <f>IF(J342="","",MAX($B$20:B341)+1)</f>
        <v/>
      </c>
      <c r="C342" s="703" t="str">
        <f>IF($J$4=DULIEU!J328,DULIEU!Q328,"")</f>
        <v/>
      </c>
      <c r="D342" s="704" t="str">
        <f>IF($J$4=DULIEU!J328,DULIEU!P328,"")</f>
        <v/>
      </c>
      <c r="E342" s="704" t="str">
        <f t="shared" si="10"/>
        <v/>
      </c>
      <c r="F342" s="705" t="str">
        <f>IF(C342&lt;&gt;"",IF(AND(LEFT($J$4,1)="N",$J$4=DULIEU!J328),DULIEU!R328,IF(AND(LEFT($J$4,1)="X",$J$4=DULIEU!J328),DULIEU!S328)),"")</f>
        <v/>
      </c>
      <c r="G342" s="705" t="str">
        <f>IF(C342&lt;&gt;"",IF(AND(LEFT($J$4,1)="N",$J$4=DULIEU!J328),DULIEU!R328,IF(AND(LEFT($J$4,1)="X",$J$4=DULIEU!J328),DULIEU!S328)),"")</f>
        <v/>
      </c>
      <c r="H342" s="705" t="str">
        <f>IF(C342="","",IF($J$4=DULIEU!J328,DULIEU!T328))</f>
        <v/>
      </c>
      <c r="I342" s="705" t="str">
        <f>IF(C342="","",IF($J$4=DULIEU!J328,DULIEU!X328))</f>
        <v/>
      </c>
      <c r="J342" s="706" t="str">
        <f t="shared" ref="J342:J405" si="11">IF($C342="","","x")</f>
        <v/>
      </c>
      <c r="K342" s="1079"/>
      <c r="L342" s="1079"/>
      <c r="M342" s="717"/>
      <c r="N342" s="717"/>
      <c r="O342" s="717"/>
    </row>
    <row r="343" spans="2:15" hidden="1">
      <c r="B343" s="702" t="str">
        <f>IF(J343="","",MAX($B$20:B342)+1)</f>
        <v/>
      </c>
      <c r="C343" s="703" t="str">
        <f>IF($J$4=DULIEU!J329,DULIEU!Q329,"")</f>
        <v/>
      </c>
      <c r="D343" s="704" t="str">
        <f>IF($J$4=DULIEU!J329,DULIEU!P329,"")</f>
        <v/>
      </c>
      <c r="E343" s="704" t="str">
        <f t="shared" si="10"/>
        <v/>
      </c>
      <c r="F343" s="705" t="str">
        <f>IF(C343&lt;&gt;"",IF(AND(LEFT($J$4,1)="N",$J$4=DULIEU!J329),DULIEU!R329,IF(AND(LEFT($J$4,1)="X",$J$4=DULIEU!J329),DULIEU!S329)),"")</f>
        <v/>
      </c>
      <c r="G343" s="705" t="str">
        <f>IF(C343&lt;&gt;"",IF(AND(LEFT($J$4,1)="N",$J$4=DULIEU!J329),DULIEU!R329,IF(AND(LEFT($J$4,1)="X",$J$4=DULIEU!J329),DULIEU!S329)),"")</f>
        <v/>
      </c>
      <c r="H343" s="705" t="str">
        <f>IF(C343="","",IF($J$4=DULIEU!J329,DULIEU!T329))</f>
        <v/>
      </c>
      <c r="I343" s="705" t="str">
        <f>IF(C343="","",IF($J$4=DULIEU!J329,DULIEU!X329))</f>
        <v/>
      </c>
      <c r="J343" s="706" t="str">
        <f t="shared" si="11"/>
        <v/>
      </c>
      <c r="K343" s="1079"/>
      <c r="L343" s="1079"/>
      <c r="M343" s="717"/>
      <c r="N343" s="717"/>
      <c r="O343" s="717"/>
    </row>
    <row r="344" spans="2:15" hidden="1">
      <c r="B344" s="702" t="str">
        <f>IF(J344="","",MAX($B$20:B343)+1)</f>
        <v/>
      </c>
      <c r="C344" s="703" t="str">
        <f>IF($J$4=DULIEU!J330,DULIEU!Q330,"")</f>
        <v/>
      </c>
      <c r="D344" s="704" t="str">
        <f>IF($J$4=DULIEU!J330,DULIEU!P330,"")</f>
        <v/>
      </c>
      <c r="E344" s="704" t="str">
        <f t="shared" si="10"/>
        <v/>
      </c>
      <c r="F344" s="705" t="str">
        <f>IF(C344&lt;&gt;"",IF(AND(LEFT($J$4,1)="N",$J$4=DULIEU!J330),DULIEU!R330,IF(AND(LEFT($J$4,1)="X",$J$4=DULIEU!J330),DULIEU!S330)),"")</f>
        <v/>
      </c>
      <c r="G344" s="705" t="str">
        <f>IF(C344&lt;&gt;"",IF(AND(LEFT($J$4,1)="N",$J$4=DULIEU!J330),DULIEU!R330,IF(AND(LEFT($J$4,1)="X",$J$4=DULIEU!J330),DULIEU!S330)),"")</f>
        <v/>
      </c>
      <c r="H344" s="705" t="str">
        <f>IF(C344="","",IF($J$4=DULIEU!J330,DULIEU!T330))</f>
        <v/>
      </c>
      <c r="I344" s="705" t="str">
        <f>IF(C344="","",IF($J$4=DULIEU!J330,DULIEU!X330))</f>
        <v/>
      </c>
      <c r="J344" s="706" t="str">
        <f t="shared" si="11"/>
        <v/>
      </c>
      <c r="K344" s="1079"/>
      <c r="L344" s="1079"/>
      <c r="M344" s="717"/>
      <c r="N344" s="717"/>
      <c r="O344" s="717"/>
    </row>
    <row r="345" spans="2:15" hidden="1">
      <c r="B345" s="702" t="str">
        <f>IF(J345="","",MAX($B$20:B344)+1)</f>
        <v/>
      </c>
      <c r="C345" s="703" t="str">
        <f>IF($J$4=DULIEU!J331,DULIEU!Q331,"")</f>
        <v/>
      </c>
      <c r="D345" s="704" t="str">
        <f>IF($J$4=DULIEU!J331,DULIEU!P331,"")</f>
        <v/>
      </c>
      <c r="E345" s="704" t="str">
        <f t="shared" si="10"/>
        <v/>
      </c>
      <c r="F345" s="705" t="str">
        <f>IF(C345&lt;&gt;"",IF(AND(LEFT($J$4,1)="N",$J$4=DULIEU!J331),DULIEU!R331,IF(AND(LEFT($J$4,1)="X",$J$4=DULIEU!J331),DULIEU!S331)),"")</f>
        <v/>
      </c>
      <c r="G345" s="705" t="str">
        <f>IF(C345&lt;&gt;"",IF(AND(LEFT($J$4,1)="N",$J$4=DULIEU!J331),DULIEU!R331,IF(AND(LEFT($J$4,1)="X",$J$4=DULIEU!J331),DULIEU!S331)),"")</f>
        <v/>
      </c>
      <c r="H345" s="705" t="str">
        <f>IF(C345="","",IF($J$4=DULIEU!J331,DULIEU!T331))</f>
        <v/>
      </c>
      <c r="I345" s="705" t="str">
        <f>IF(C345="","",IF($J$4=DULIEU!J331,DULIEU!X331))</f>
        <v/>
      </c>
      <c r="J345" s="706" t="str">
        <f t="shared" si="11"/>
        <v/>
      </c>
      <c r="K345" s="1079"/>
      <c r="L345" s="1079"/>
      <c r="M345" s="717"/>
      <c r="N345" s="717"/>
      <c r="O345" s="717"/>
    </row>
    <row r="346" spans="2:15" hidden="1">
      <c r="B346" s="702" t="str">
        <f>IF(J346="","",MAX($B$20:B345)+1)</f>
        <v/>
      </c>
      <c r="C346" s="703" t="str">
        <f>IF($J$4=DULIEU!J332,DULIEU!Q332,"")</f>
        <v/>
      </c>
      <c r="D346" s="704" t="str">
        <f>IF($J$4=DULIEU!J332,DULIEU!P332,"")</f>
        <v/>
      </c>
      <c r="E346" s="704" t="str">
        <f t="shared" si="10"/>
        <v/>
      </c>
      <c r="F346" s="705" t="str">
        <f>IF(C346&lt;&gt;"",IF(AND(LEFT($J$4,1)="N",$J$4=DULIEU!J332),DULIEU!R332,IF(AND(LEFT($J$4,1)="X",$J$4=DULIEU!J332),DULIEU!S332)),"")</f>
        <v/>
      </c>
      <c r="G346" s="705" t="str">
        <f>IF(C346&lt;&gt;"",IF(AND(LEFT($J$4,1)="N",$J$4=DULIEU!J332),DULIEU!R332,IF(AND(LEFT($J$4,1)="X",$J$4=DULIEU!J332),DULIEU!S332)),"")</f>
        <v/>
      </c>
      <c r="H346" s="705" t="str">
        <f>IF(C346="","",IF($J$4=DULIEU!J332,DULIEU!T332))</f>
        <v/>
      </c>
      <c r="I346" s="705" t="str">
        <f>IF(C346="","",IF($J$4=DULIEU!J332,DULIEU!X332))</f>
        <v/>
      </c>
      <c r="J346" s="706" t="str">
        <f t="shared" si="11"/>
        <v/>
      </c>
      <c r="K346" s="1079"/>
      <c r="L346" s="1079"/>
      <c r="M346" s="717"/>
      <c r="N346" s="717"/>
      <c r="O346" s="717"/>
    </row>
    <row r="347" spans="2:15" hidden="1">
      <c r="B347" s="702" t="str">
        <f>IF(J347="","",MAX($B$20:B346)+1)</f>
        <v/>
      </c>
      <c r="C347" s="703" t="str">
        <f>IF($J$4=DULIEU!J333,DULIEU!Q333,"")</f>
        <v/>
      </c>
      <c r="D347" s="704" t="str">
        <f>IF($J$4=DULIEU!J333,DULIEU!P333,"")</f>
        <v/>
      </c>
      <c r="E347" s="704" t="str">
        <f t="shared" si="10"/>
        <v/>
      </c>
      <c r="F347" s="705" t="str">
        <f>IF(C347&lt;&gt;"",IF(AND(LEFT($J$4,1)="N",$J$4=DULIEU!J333),DULIEU!R333,IF(AND(LEFT($J$4,1)="X",$J$4=DULIEU!J333),DULIEU!S333)),"")</f>
        <v/>
      </c>
      <c r="G347" s="705" t="str">
        <f>IF(C347&lt;&gt;"",IF(AND(LEFT($J$4,1)="N",$J$4=DULIEU!J333),DULIEU!R333,IF(AND(LEFT($J$4,1)="X",$J$4=DULIEU!J333),DULIEU!S333)),"")</f>
        <v/>
      </c>
      <c r="H347" s="705" t="str">
        <f>IF(C347="","",IF($J$4=DULIEU!J333,DULIEU!T333))</f>
        <v/>
      </c>
      <c r="I347" s="705" t="str">
        <f>IF(C347="","",IF($J$4=DULIEU!J333,DULIEU!X333))</f>
        <v/>
      </c>
      <c r="J347" s="706" t="str">
        <f t="shared" si="11"/>
        <v/>
      </c>
      <c r="K347" s="1079"/>
      <c r="L347" s="1079"/>
      <c r="M347" s="717"/>
      <c r="N347" s="717"/>
      <c r="O347" s="717"/>
    </row>
    <row r="348" spans="2:15" hidden="1">
      <c r="B348" s="702" t="str">
        <f>IF(J348="","",MAX($B$20:B347)+1)</f>
        <v/>
      </c>
      <c r="C348" s="703" t="str">
        <f>IF($J$4=DULIEU!J334,DULIEU!Q334,"")</f>
        <v/>
      </c>
      <c r="D348" s="704" t="str">
        <f>IF($J$4=DULIEU!J334,DULIEU!P334,"")</f>
        <v/>
      </c>
      <c r="E348" s="704" t="str">
        <f t="shared" si="10"/>
        <v/>
      </c>
      <c r="F348" s="705" t="str">
        <f>IF(C348&lt;&gt;"",IF(AND(LEFT($J$4,1)="N",$J$4=DULIEU!J334),DULIEU!R334,IF(AND(LEFT($J$4,1)="X",$J$4=DULIEU!J334),DULIEU!S334)),"")</f>
        <v/>
      </c>
      <c r="G348" s="705" t="str">
        <f>IF(C348&lt;&gt;"",IF(AND(LEFT($J$4,1)="N",$J$4=DULIEU!J334),DULIEU!R334,IF(AND(LEFT($J$4,1)="X",$J$4=DULIEU!J334),DULIEU!S334)),"")</f>
        <v/>
      </c>
      <c r="H348" s="705" t="str">
        <f>IF(C348="","",IF($J$4=DULIEU!J334,DULIEU!T334))</f>
        <v/>
      </c>
      <c r="I348" s="705" t="str">
        <f>IF(C348="","",IF($J$4=DULIEU!J334,DULIEU!X334))</f>
        <v/>
      </c>
      <c r="J348" s="706" t="str">
        <f t="shared" si="11"/>
        <v/>
      </c>
      <c r="K348" s="1079"/>
      <c r="L348" s="1079"/>
      <c r="M348" s="717"/>
      <c r="N348" s="717"/>
      <c r="O348" s="717"/>
    </row>
    <row r="349" spans="2:15" hidden="1">
      <c r="B349" s="702" t="str">
        <f>IF(J349="","",MAX($B$20:B348)+1)</f>
        <v/>
      </c>
      <c r="C349" s="703" t="str">
        <f>IF($J$4=DULIEU!J335,DULIEU!Q335,"")</f>
        <v/>
      </c>
      <c r="D349" s="704" t="str">
        <f>IF($J$4=DULIEU!J335,DULIEU!P335,"")</f>
        <v/>
      </c>
      <c r="E349" s="704" t="str">
        <f t="shared" si="10"/>
        <v/>
      </c>
      <c r="F349" s="705" t="str">
        <f>IF(C349&lt;&gt;"",IF(AND(LEFT($J$4,1)="N",$J$4=DULIEU!J335),DULIEU!R335,IF(AND(LEFT($J$4,1)="X",$J$4=DULIEU!J335),DULIEU!S335)),"")</f>
        <v/>
      </c>
      <c r="G349" s="705" t="str">
        <f>IF(C349&lt;&gt;"",IF(AND(LEFT($J$4,1)="N",$J$4=DULIEU!J335),DULIEU!R335,IF(AND(LEFT($J$4,1)="X",$J$4=DULIEU!J335),DULIEU!S335)),"")</f>
        <v/>
      </c>
      <c r="H349" s="705" t="str">
        <f>IF(C349="","",IF($J$4=DULIEU!J335,DULIEU!T335))</f>
        <v/>
      </c>
      <c r="I349" s="705" t="str">
        <f>IF(C349="","",IF($J$4=DULIEU!J335,DULIEU!X335))</f>
        <v/>
      </c>
      <c r="J349" s="706" t="str">
        <f t="shared" si="11"/>
        <v/>
      </c>
      <c r="K349" s="1079"/>
      <c r="L349" s="1079"/>
      <c r="M349" s="717"/>
      <c r="N349" s="717"/>
      <c r="O349" s="717"/>
    </row>
    <row r="350" spans="2:15" hidden="1">
      <c r="B350" s="702" t="str">
        <f>IF(J350="","",MAX($B$20:B349)+1)</f>
        <v/>
      </c>
      <c r="C350" s="703" t="str">
        <f>IF($J$4=DULIEU!J336,DULIEU!Q336,"")</f>
        <v/>
      </c>
      <c r="D350" s="704" t="str">
        <f>IF($J$4=DULIEU!J336,DULIEU!P336,"")</f>
        <v/>
      </c>
      <c r="E350" s="704" t="str">
        <f t="shared" si="10"/>
        <v/>
      </c>
      <c r="F350" s="705" t="str">
        <f>IF(C350&lt;&gt;"",IF(AND(LEFT($J$4,1)="N",$J$4=DULIEU!J336),DULIEU!R336,IF(AND(LEFT($J$4,1)="X",$J$4=DULIEU!J336),DULIEU!S336)),"")</f>
        <v/>
      </c>
      <c r="G350" s="705" t="str">
        <f>IF(C350&lt;&gt;"",IF(AND(LEFT($J$4,1)="N",$J$4=DULIEU!J336),DULIEU!R336,IF(AND(LEFT($J$4,1)="X",$J$4=DULIEU!J336),DULIEU!S336)),"")</f>
        <v/>
      </c>
      <c r="H350" s="705" t="str">
        <f>IF(C350="","",IF($J$4=DULIEU!J336,DULIEU!T336))</f>
        <v/>
      </c>
      <c r="I350" s="705" t="str">
        <f>IF(C350="","",IF($J$4=DULIEU!J336,DULIEU!X336))</f>
        <v/>
      </c>
      <c r="J350" s="706" t="str">
        <f t="shared" si="11"/>
        <v/>
      </c>
      <c r="K350" s="1079"/>
      <c r="L350" s="1079"/>
      <c r="M350" s="717"/>
      <c r="N350" s="717"/>
      <c r="O350" s="717"/>
    </row>
    <row r="351" spans="2:15" hidden="1">
      <c r="B351" s="702" t="str">
        <f>IF(J351="","",MAX($B$20:B350)+1)</f>
        <v/>
      </c>
      <c r="C351" s="703" t="str">
        <f>IF($J$4=DULIEU!J337,DULIEU!Q337,"")</f>
        <v/>
      </c>
      <c r="D351" s="704" t="str">
        <f>IF($J$4=DULIEU!J337,DULIEU!P337,"")</f>
        <v/>
      </c>
      <c r="E351" s="704" t="str">
        <f t="shared" si="10"/>
        <v/>
      </c>
      <c r="F351" s="705" t="str">
        <f>IF(C351&lt;&gt;"",IF(AND(LEFT($J$4,1)="N",$J$4=DULIEU!J337),DULIEU!R337,IF(AND(LEFT($J$4,1)="X",$J$4=DULIEU!J337),DULIEU!S337)),"")</f>
        <v/>
      </c>
      <c r="G351" s="705" t="str">
        <f>IF(C351&lt;&gt;"",IF(AND(LEFT($J$4,1)="N",$J$4=DULIEU!J337),DULIEU!R337,IF(AND(LEFT($J$4,1)="X",$J$4=DULIEU!J337),DULIEU!S337)),"")</f>
        <v/>
      </c>
      <c r="H351" s="705" t="str">
        <f>IF(C351="","",IF($J$4=DULIEU!J337,DULIEU!T337))</f>
        <v/>
      </c>
      <c r="I351" s="705" t="str">
        <f>IF(C351="","",IF($J$4=DULIEU!J337,DULIEU!X337))</f>
        <v/>
      </c>
      <c r="J351" s="706" t="str">
        <f t="shared" si="11"/>
        <v/>
      </c>
      <c r="K351" s="1079"/>
      <c r="L351" s="1079"/>
      <c r="M351" s="717"/>
      <c r="N351" s="717"/>
      <c r="O351" s="717"/>
    </row>
    <row r="352" spans="2:15" hidden="1">
      <c r="B352" s="702" t="str">
        <f>IF(J352="","",MAX($B$20:B351)+1)</f>
        <v/>
      </c>
      <c r="C352" s="703" t="str">
        <f>IF($J$4=DULIEU!J338,DULIEU!Q338,"")</f>
        <v/>
      </c>
      <c r="D352" s="704" t="str">
        <f>IF($J$4=DULIEU!J338,DULIEU!P338,"")</f>
        <v/>
      </c>
      <c r="E352" s="704" t="str">
        <f t="shared" si="10"/>
        <v/>
      </c>
      <c r="F352" s="705" t="str">
        <f>IF(C352&lt;&gt;"",IF(AND(LEFT($J$4,1)="N",$J$4=DULIEU!J338),DULIEU!R338,IF(AND(LEFT($J$4,1)="X",$J$4=DULIEU!J338),DULIEU!S338)),"")</f>
        <v/>
      </c>
      <c r="G352" s="705" t="str">
        <f>IF(C352&lt;&gt;"",IF(AND(LEFT($J$4,1)="N",$J$4=DULIEU!J338),DULIEU!R338,IF(AND(LEFT($J$4,1)="X",$J$4=DULIEU!J338),DULIEU!S338)),"")</f>
        <v/>
      </c>
      <c r="H352" s="705" t="str">
        <f>IF(C352="","",IF($J$4=DULIEU!J338,DULIEU!T338))</f>
        <v/>
      </c>
      <c r="I352" s="705" t="str">
        <f>IF(C352="","",IF($J$4=DULIEU!J338,DULIEU!X338))</f>
        <v/>
      </c>
      <c r="J352" s="706" t="str">
        <f t="shared" si="11"/>
        <v/>
      </c>
      <c r="K352" s="1079"/>
      <c r="L352" s="1079"/>
      <c r="M352" s="717"/>
      <c r="N352" s="717"/>
      <c r="O352" s="717"/>
    </row>
    <row r="353" spans="2:15" hidden="1">
      <c r="B353" s="702" t="str">
        <f>IF(J353="","",MAX($B$20:B352)+1)</f>
        <v/>
      </c>
      <c r="C353" s="703" t="str">
        <f>IF($J$4=DULIEU!J339,DULIEU!Q339,"")</f>
        <v/>
      </c>
      <c r="D353" s="704" t="str">
        <f>IF($J$4=DULIEU!J339,DULIEU!P339,"")</f>
        <v/>
      </c>
      <c r="E353" s="704" t="str">
        <f t="shared" si="10"/>
        <v/>
      </c>
      <c r="F353" s="705" t="str">
        <f>IF(C353&lt;&gt;"",IF(AND(LEFT($J$4,1)="N",$J$4=DULIEU!J339),DULIEU!R339,IF(AND(LEFT($J$4,1)="X",$J$4=DULIEU!J339),DULIEU!S339)),"")</f>
        <v/>
      </c>
      <c r="G353" s="705" t="str">
        <f>IF(C353&lt;&gt;"",IF(AND(LEFT($J$4,1)="N",$J$4=DULIEU!J339),DULIEU!R339,IF(AND(LEFT($J$4,1)="X",$J$4=DULIEU!J339),DULIEU!S339)),"")</f>
        <v/>
      </c>
      <c r="H353" s="705" t="str">
        <f>IF(C353="","",IF($J$4=DULIEU!J339,DULIEU!T339))</f>
        <v/>
      </c>
      <c r="I353" s="705" t="str">
        <f>IF(C353="","",IF($J$4=DULIEU!J339,DULIEU!X339))</f>
        <v/>
      </c>
      <c r="J353" s="706" t="str">
        <f t="shared" si="11"/>
        <v/>
      </c>
      <c r="K353" s="1079"/>
      <c r="L353" s="1079"/>
      <c r="M353" s="717"/>
      <c r="N353" s="717"/>
      <c r="O353" s="717"/>
    </row>
    <row r="354" spans="2:15" hidden="1">
      <c r="B354" s="702" t="str">
        <f>IF(J354="","",MAX($B$20:B353)+1)</f>
        <v/>
      </c>
      <c r="C354" s="703" t="str">
        <f>IF($J$4=DULIEU!J340,DULIEU!Q340,"")</f>
        <v/>
      </c>
      <c r="D354" s="704" t="str">
        <f>IF($J$4=DULIEU!J340,DULIEU!P340,"")</f>
        <v/>
      </c>
      <c r="E354" s="704" t="str">
        <f t="shared" si="10"/>
        <v/>
      </c>
      <c r="F354" s="705" t="str">
        <f>IF(C354&lt;&gt;"",IF(AND(LEFT($J$4,1)="N",$J$4=DULIEU!J340),DULIEU!R340,IF(AND(LEFT($J$4,1)="X",$J$4=DULIEU!J340),DULIEU!S340)),"")</f>
        <v/>
      </c>
      <c r="G354" s="705" t="str">
        <f>IF(C354&lt;&gt;"",IF(AND(LEFT($J$4,1)="N",$J$4=DULIEU!J340),DULIEU!R340,IF(AND(LEFT($J$4,1)="X",$J$4=DULIEU!J340),DULIEU!S340)),"")</f>
        <v/>
      </c>
      <c r="H354" s="705" t="str">
        <f>IF(C354="","",IF($J$4=DULIEU!J340,DULIEU!T340))</f>
        <v/>
      </c>
      <c r="I354" s="705" t="str">
        <f>IF(C354="","",IF($J$4=DULIEU!J340,DULIEU!X340))</f>
        <v/>
      </c>
      <c r="J354" s="706" t="str">
        <f t="shared" si="11"/>
        <v/>
      </c>
      <c r="K354" s="1079"/>
      <c r="L354" s="1079"/>
      <c r="M354" s="717"/>
      <c r="N354" s="717"/>
      <c r="O354" s="717"/>
    </row>
    <row r="355" spans="2:15" hidden="1">
      <c r="B355" s="702" t="str">
        <f>IF(J355="","",MAX($B$20:B354)+1)</f>
        <v/>
      </c>
      <c r="C355" s="703" t="str">
        <f>IF($J$4=DULIEU!J341,DULIEU!Q341,"")</f>
        <v/>
      </c>
      <c r="D355" s="704" t="str">
        <f>IF($J$4=DULIEU!J341,DULIEU!P341,"")</f>
        <v/>
      </c>
      <c r="E355" s="704" t="str">
        <f t="shared" si="10"/>
        <v/>
      </c>
      <c r="F355" s="705" t="str">
        <f>IF(C355&lt;&gt;"",IF(AND(LEFT($J$4,1)="N",$J$4=DULIEU!J341),DULIEU!R341,IF(AND(LEFT($J$4,1)="X",$J$4=DULIEU!J341),DULIEU!S341)),"")</f>
        <v/>
      </c>
      <c r="G355" s="705" t="str">
        <f>IF(C355&lt;&gt;"",IF(AND(LEFT($J$4,1)="N",$J$4=DULIEU!J341),DULIEU!R341,IF(AND(LEFT($J$4,1)="X",$J$4=DULIEU!J341),DULIEU!S341)),"")</f>
        <v/>
      </c>
      <c r="H355" s="705" t="str">
        <f>IF(C355="","",IF($J$4=DULIEU!J341,DULIEU!T341))</f>
        <v/>
      </c>
      <c r="I355" s="705" t="str">
        <f>IF(C355="","",IF($J$4=DULIEU!J341,DULIEU!X341))</f>
        <v/>
      </c>
      <c r="J355" s="706" t="str">
        <f t="shared" si="11"/>
        <v/>
      </c>
      <c r="K355" s="1079"/>
      <c r="L355" s="1079"/>
      <c r="M355" s="717"/>
      <c r="N355" s="717"/>
      <c r="O355" s="717"/>
    </row>
    <row r="356" spans="2:15" hidden="1">
      <c r="B356" s="702" t="str">
        <f>IF(J356="","",MAX($B$20:B355)+1)</f>
        <v/>
      </c>
      <c r="C356" s="703" t="str">
        <f>IF($J$4=DULIEU!J342,DULIEU!Q342,"")</f>
        <v/>
      </c>
      <c r="D356" s="704" t="str">
        <f>IF($J$4=DULIEU!J342,DULIEU!P342,"")</f>
        <v/>
      </c>
      <c r="E356" s="704" t="str">
        <f t="shared" si="10"/>
        <v/>
      </c>
      <c r="F356" s="705" t="str">
        <f>IF(C356&lt;&gt;"",IF(AND(LEFT($J$4,1)="N",$J$4=DULIEU!J342),DULIEU!R342,IF(AND(LEFT($J$4,1)="X",$J$4=DULIEU!J342),DULIEU!S342)),"")</f>
        <v/>
      </c>
      <c r="G356" s="705" t="str">
        <f>IF(C356&lt;&gt;"",IF(AND(LEFT($J$4,1)="N",$J$4=DULIEU!J342),DULIEU!R342,IF(AND(LEFT($J$4,1)="X",$J$4=DULIEU!J342),DULIEU!S342)),"")</f>
        <v/>
      </c>
      <c r="H356" s="705" t="str">
        <f>IF(C356="","",IF($J$4=DULIEU!J342,DULIEU!T342))</f>
        <v/>
      </c>
      <c r="I356" s="705" t="str">
        <f>IF(C356="","",IF($J$4=DULIEU!J342,DULIEU!X342))</f>
        <v/>
      </c>
      <c r="J356" s="706" t="str">
        <f t="shared" si="11"/>
        <v/>
      </c>
      <c r="K356" s="1079"/>
      <c r="L356" s="1079"/>
      <c r="M356" s="717"/>
      <c r="N356" s="717"/>
      <c r="O356" s="717"/>
    </row>
    <row r="357" spans="2:15" hidden="1">
      <c r="B357" s="702" t="str">
        <f>IF(J357="","",MAX($B$20:B356)+1)</f>
        <v/>
      </c>
      <c r="C357" s="703" t="str">
        <f>IF($J$4=DULIEU!J343,DULIEU!Q343,"")</f>
        <v/>
      </c>
      <c r="D357" s="704" t="str">
        <f>IF($J$4=DULIEU!J343,DULIEU!P343,"")</f>
        <v/>
      </c>
      <c r="E357" s="704" t="str">
        <f t="shared" si="10"/>
        <v/>
      </c>
      <c r="F357" s="705" t="str">
        <f>IF(C357&lt;&gt;"",IF(AND(LEFT($J$4,1)="N",$J$4=DULIEU!J343),DULIEU!R343,IF(AND(LEFT($J$4,1)="X",$J$4=DULIEU!J343),DULIEU!S343)),"")</f>
        <v/>
      </c>
      <c r="G357" s="705" t="str">
        <f>IF(C357&lt;&gt;"",IF(AND(LEFT($J$4,1)="N",$J$4=DULIEU!J343),DULIEU!R343,IF(AND(LEFT($J$4,1)="X",$J$4=DULIEU!J343),DULIEU!S343)),"")</f>
        <v/>
      </c>
      <c r="H357" s="705" t="str">
        <f>IF(C357="","",IF($J$4=DULIEU!J343,DULIEU!T343))</f>
        <v/>
      </c>
      <c r="I357" s="705" t="str">
        <f>IF(C357="","",IF($J$4=DULIEU!J343,DULIEU!X343))</f>
        <v/>
      </c>
      <c r="J357" s="706" t="str">
        <f t="shared" si="11"/>
        <v/>
      </c>
      <c r="K357" s="1079"/>
      <c r="L357" s="1079"/>
      <c r="M357" s="717"/>
      <c r="N357" s="717"/>
      <c r="O357" s="717"/>
    </row>
    <row r="358" spans="2:15" hidden="1">
      <c r="B358" s="702" t="str">
        <f>IF(J358="","",MAX($B$20:B357)+1)</f>
        <v/>
      </c>
      <c r="C358" s="703" t="str">
        <f>IF($J$4=DULIEU!J344,DULIEU!Q344,"")</f>
        <v/>
      </c>
      <c r="D358" s="704" t="str">
        <f>IF($J$4=DULIEU!J344,DULIEU!P344,"")</f>
        <v/>
      </c>
      <c r="E358" s="704" t="str">
        <f t="shared" si="10"/>
        <v/>
      </c>
      <c r="F358" s="705" t="str">
        <f>IF(C358&lt;&gt;"",IF(AND(LEFT($J$4,1)="N",$J$4=DULIEU!J344),DULIEU!R344,IF(AND(LEFT($J$4,1)="X",$J$4=DULIEU!J344),DULIEU!S344)),"")</f>
        <v/>
      </c>
      <c r="G358" s="705" t="str">
        <f>IF(C358&lt;&gt;"",IF(AND(LEFT($J$4,1)="N",$J$4=DULIEU!J344),DULIEU!R344,IF(AND(LEFT($J$4,1)="X",$J$4=DULIEU!J344),DULIEU!S344)),"")</f>
        <v/>
      </c>
      <c r="H358" s="705" t="str">
        <f>IF(C358="","",IF($J$4=DULIEU!J344,DULIEU!T344))</f>
        <v/>
      </c>
      <c r="I358" s="705" t="str">
        <f>IF(C358="","",IF($J$4=DULIEU!J344,DULIEU!X344))</f>
        <v/>
      </c>
      <c r="J358" s="706" t="str">
        <f t="shared" si="11"/>
        <v/>
      </c>
      <c r="K358" s="1079"/>
      <c r="L358" s="1079"/>
      <c r="M358" s="717"/>
      <c r="N358" s="717"/>
      <c r="O358" s="717"/>
    </row>
    <row r="359" spans="2:15" hidden="1">
      <c r="B359" s="702" t="str">
        <f>IF(J359="","",MAX($B$20:B358)+1)</f>
        <v/>
      </c>
      <c r="C359" s="703" t="str">
        <f>IF($J$4=DULIEU!J345,DULIEU!Q345,"")</f>
        <v/>
      </c>
      <c r="D359" s="704" t="str">
        <f>IF($J$4=DULIEU!J345,DULIEU!P345,"")</f>
        <v/>
      </c>
      <c r="E359" s="704" t="str">
        <f t="shared" si="10"/>
        <v/>
      </c>
      <c r="F359" s="705" t="str">
        <f>IF(C359&lt;&gt;"",IF(AND(LEFT($J$4,1)="N",$J$4=DULIEU!J345),DULIEU!R345,IF(AND(LEFT($J$4,1)="X",$J$4=DULIEU!J345),DULIEU!S345)),"")</f>
        <v/>
      </c>
      <c r="G359" s="705" t="str">
        <f>IF(C359&lt;&gt;"",IF(AND(LEFT($J$4,1)="N",$J$4=DULIEU!J345),DULIEU!R345,IF(AND(LEFT($J$4,1)="X",$J$4=DULIEU!J345),DULIEU!S345)),"")</f>
        <v/>
      </c>
      <c r="H359" s="705" t="str">
        <f>IF(C359="","",IF($J$4=DULIEU!J345,DULIEU!T345))</f>
        <v/>
      </c>
      <c r="I359" s="705" t="str">
        <f>IF(C359="","",IF($J$4=DULIEU!J345,DULIEU!X345))</f>
        <v/>
      </c>
      <c r="J359" s="706" t="str">
        <f t="shared" si="11"/>
        <v/>
      </c>
      <c r="K359" s="1079"/>
      <c r="L359" s="1079"/>
      <c r="M359" s="717"/>
      <c r="N359" s="717"/>
      <c r="O359" s="717"/>
    </row>
    <row r="360" spans="2:15" hidden="1">
      <c r="B360" s="702" t="str">
        <f>IF(J360="","",MAX($B$20:B359)+1)</f>
        <v/>
      </c>
      <c r="C360" s="703" t="str">
        <f>IF($J$4=DULIEU!J346,DULIEU!Q346,"")</f>
        <v/>
      </c>
      <c r="D360" s="704" t="str">
        <f>IF($J$4=DULIEU!J346,DULIEU!P346,"")</f>
        <v/>
      </c>
      <c r="E360" s="704" t="str">
        <f t="shared" si="10"/>
        <v/>
      </c>
      <c r="F360" s="705" t="str">
        <f>IF(C360&lt;&gt;"",IF(AND(LEFT($J$4,1)="N",$J$4=DULIEU!J346),DULIEU!R346,IF(AND(LEFT($J$4,1)="X",$J$4=DULIEU!J346),DULIEU!S346)),"")</f>
        <v/>
      </c>
      <c r="G360" s="705" t="str">
        <f>IF(C360&lt;&gt;"",IF(AND(LEFT($J$4,1)="N",$J$4=DULIEU!J346),DULIEU!R346,IF(AND(LEFT($J$4,1)="X",$J$4=DULIEU!J346),DULIEU!S346)),"")</f>
        <v/>
      </c>
      <c r="H360" s="705" t="str">
        <f>IF(C360="","",IF($J$4=DULIEU!J346,DULIEU!T346))</f>
        <v/>
      </c>
      <c r="I360" s="705" t="str">
        <f>IF(C360="","",IF($J$4=DULIEU!J346,DULIEU!X346))</f>
        <v/>
      </c>
      <c r="J360" s="706" t="str">
        <f t="shared" si="11"/>
        <v/>
      </c>
      <c r="K360" s="1079"/>
      <c r="L360" s="1079"/>
      <c r="M360" s="717"/>
      <c r="N360" s="717"/>
      <c r="O360" s="717"/>
    </row>
    <row r="361" spans="2:15" hidden="1">
      <c r="B361" s="702" t="str">
        <f>IF(J361="","",MAX($B$20:B360)+1)</f>
        <v/>
      </c>
      <c r="C361" s="703" t="str">
        <f>IF($J$4=DULIEU!J347,DULIEU!Q347,"")</f>
        <v/>
      </c>
      <c r="D361" s="704" t="str">
        <f>IF($J$4=DULIEU!J347,DULIEU!P347,"")</f>
        <v/>
      </c>
      <c r="E361" s="704" t="str">
        <f t="shared" si="10"/>
        <v/>
      </c>
      <c r="F361" s="705" t="str">
        <f>IF(C361&lt;&gt;"",IF(AND(LEFT($J$4,1)="N",$J$4=DULIEU!J347),DULIEU!R347,IF(AND(LEFT($J$4,1)="X",$J$4=DULIEU!J347),DULIEU!S347)),"")</f>
        <v/>
      </c>
      <c r="G361" s="705" t="str">
        <f>IF(C361&lt;&gt;"",IF(AND(LEFT($J$4,1)="N",$J$4=DULIEU!J347),DULIEU!R347,IF(AND(LEFT($J$4,1)="X",$J$4=DULIEU!J347),DULIEU!S347)),"")</f>
        <v/>
      </c>
      <c r="H361" s="705" t="str">
        <f>IF(C361="","",IF($J$4=DULIEU!J347,DULIEU!T347))</f>
        <v/>
      </c>
      <c r="I361" s="705" t="str">
        <f>IF(C361="","",IF($J$4=DULIEU!J347,DULIEU!X347))</f>
        <v/>
      </c>
      <c r="J361" s="706" t="str">
        <f t="shared" si="11"/>
        <v/>
      </c>
      <c r="K361" s="1079"/>
      <c r="L361" s="1079"/>
      <c r="M361" s="717"/>
      <c r="N361" s="717"/>
      <c r="O361" s="717"/>
    </row>
    <row r="362" spans="2:15" hidden="1">
      <c r="B362" s="702" t="str">
        <f>IF(J362="","",MAX($B$20:B361)+1)</f>
        <v/>
      </c>
      <c r="C362" s="703" t="str">
        <f>IF($J$4=DULIEU!J348,DULIEU!Q348,"")</f>
        <v/>
      </c>
      <c r="D362" s="704" t="str">
        <f>IF($J$4=DULIEU!J348,DULIEU!P348,"")</f>
        <v/>
      </c>
      <c r="E362" s="704" t="str">
        <f t="shared" si="10"/>
        <v/>
      </c>
      <c r="F362" s="705" t="str">
        <f>IF(C362&lt;&gt;"",IF(AND(LEFT($J$4,1)="N",$J$4=DULIEU!J348),DULIEU!R348,IF(AND(LEFT($J$4,1)="X",$J$4=DULIEU!J348),DULIEU!S348)),"")</f>
        <v/>
      </c>
      <c r="G362" s="705" t="str">
        <f>IF(C362&lt;&gt;"",IF(AND(LEFT($J$4,1)="N",$J$4=DULIEU!J348),DULIEU!R348,IF(AND(LEFT($J$4,1)="X",$J$4=DULIEU!J348),DULIEU!S348)),"")</f>
        <v/>
      </c>
      <c r="H362" s="705" t="str">
        <f>IF(C362="","",IF($J$4=DULIEU!J348,DULIEU!T348))</f>
        <v/>
      </c>
      <c r="I362" s="705" t="str">
        <f>IF(C362="","",IF($J$4=DULIEU!J348,DULIEU!X348))</f>
        <v/>
      </c>
      <c r="J362" s="706" t="str">
        <f t="shared" si="11"/>
        <v/>
      </c>
      <c r="K362" s="1079"/>
      <c r="L362" s="1079"/>
      <c r="M362" s="717"/>
      <c r="N362" s="717"/>
      <c r="O362" s="717"/>
    </row>
    <row r="363" spans="2:15" hidden="1">
      <c r="B363" s="702" t="str">
        <f>IF(J363="","",MAX($B$20:B362)+1)</f>
        <v/>
      </c>
      <c r="C363" s="703" t="str">
        <f>IF($J$4=DULIEU!J349,DULIEU!Q349,"")</f>
        <v/>
      </c>
      <c r="D363" s="704" t="str">
        <f>IF($J$4=DULIEU!J349,DULIEU!P349,"")</f>
        <v/>
      </c>
      <c r="E363" s="704" t="str">
        <f t="shared" si="10"/>
        <v/>
      </c>
      <c r="F363" s="705" t="str">
        <f>IF(C363&lt;&gt;"",IF(AND(LEFT($J$4,1)="N",$J$4=DULIEU!J349),DULIEU!R349,IF(AND(LEFT($J$4,1)="X",$J$4=DULIEU!J349),DULIEU!S349)),"")</f>
        <v/>
      </c>
      <c r="G363" s="705" t="str">
        <f>IF(C363&lt;&gt;"",IF(AND(LEFT($J$4,1)="N",$J$4=DULIEU!J349),DULIEU!R349,IF(AND(LEFT($J$4,1)="X",$J$4=DULIEU!J349),DULIEU!S349)),"")</f>
        <v/>
      </c>
      <c r="H363" s="705" t="str">
        <f>IF(C363="","",IF($J$4=DULIEU!J349,DULIEU!T349))</f>
        <v/>
      </c>
      <c r="I363" s="705" t="str">
        <f>IF(C363="","",IF($J$4=DULIEU!J349,DULIEU!X349))</f>
        <v/>
      </c>
      <c r="J363" s="706" t="str">
        <f t="shared" si="11"/>
        <v/>
      </c>
      <c r="K363" s="1079"/>
      <c r="L363" s="1079"/>
      <c r="M363" s="717"/>
      <c r="N363" s="717"/>
      <c r="O363" s="717"/>
    </row>
    <row r="364" spans="2:15" hidden="1">
      <c r="B364" s="702" t="str">
        <f>IF(J364="","",MAX($B$20:B363)+1)</f>
        <v/>
      </c>
      <c r="C364" s="703" t="str">
        <f>IF($J$4=DULIEU!J350,DULIEU!Q350,"")</f>
        <v/>
      </c>
      <c r="D364" s="704" t="str">
        <f>IF($J$4=DULIEU!J350,DULIEU!P350,"")</f>
        <v/>
      </c>
      <c r="E364" s="704" t="str">
        <f t="shared" si="10"/>
        <v/>
      </c>
      <c r="F364" s="705" t="str">
        <f>IF(C364&lt;&gt;"",IF(AND(LEFT($J$4,1)="N",$J$4=DULIEU!J350),DULIEU!R350,IF(AND(LEFT($J$4,1)="X",$J$4=DULIEU!J350),DULIEU!S350)),"")</f>
        <v/>
      </c>
      <c r="G364" s="705" t="str">
        <f>IF(C364&lt;&gt;"",IF(AND(LEFT($J$4,1)="N",$J$4=DULIEU!J350),DULIEU!R350,IF(AND(LEFT($J$4,1)="X",$J$4=DULIEU!J350),DULIEU!S350)),"")</f>
        <v/>
      </c>
      <c r="H364" s="705" t="str">
        <f>IF(C364="","",IF($J$4=DULIEU!J350,DULIEU!T350))</f>
        <v/>
      </c>
      <c r="I364" s="705" t="str">
        <f>IF(C364="","",IF($J$4=DULIEU!J350,DULIEU!X350))</f>
        <v/>
      </c>
      <c r="J364" s="706" t="str">
        <f t="shared" si="11"/>
        <v/>
      </c>
      <c r="K364" s="1079"/>
      <c r="L364" s="1079"/>
      <c r="M364" s="717"/>
      <c r="N364" s="717"/>
      <c r="O364" s="717"/>
    </row>
    <row r="365" spans="2:15" hidden="1">
      <c r="B365" s="702" t="str">
        <f>IF(J365="","",MAX($B$20:B364)+1)</f>
        <v/>
      </c>
      <c r="C365" s="703" t="str">
        <f>IF($J$4=DULIEU!J351,DULIEU!Q351,"")</f>
        <v/>
      </c>
      <c r="D365" s="704" t="str">
        <f>IF($J$4=DULIEU!J351,DULIEU!P351,"")</f>
        <v/>
      </c>
      <c r="E365" s="704" t="str">
        <f t="shared" si="10"/>
        <v/>
      </c>
      <c r="F365" s="705" t="str">
        <f>IF(C365&lt;&gt;"",IF(AND(LEFT($J$4,1)="N",$J$4=DULIEU!J351),DULIEU!R351,IF(AND(LEFT($J$4,1)="X",$J$4=DULIEU!J351),DULIEU!S351)),"")</f>
        <v/>
      </c>
      <c r="G365" s="705" t="str">
        <f>IF(C365&lt;&gt;"",IF(AND(LEFT($J$4,1)="N",$J$4=DULIEU!J351),DULIEU!R351,IF(AND(LEFT($J$4,1)="X",$J$4=DULIEU!J351),DULIEU!S351)),"")</f>
        <v/>
      </c>
      <c r="H365" s="705" t="str">
        <f>IF(C365="","",IF($J$4=DULIEU!J351,DULIEU!T351))</f>
        <v/>
      </c>
      <c r="I365" s="705" t="str">
        <f>IF(C365="","",IF($J$4=DULIEU!J351,DULIEU!X351))</f>
        <v/>
      </c>
      <c r="J365" s="706" t="str">
        <f t="shared" si="11"/>
        <v/>
      </c>
      <c r="K365" s="1079"/>
      <c r="L365" s="1079"/>
      <c r="M365" s="717"/>
      <c r="N365" s="717"/>
      <c r="O365" s="717"/>
    </row>
    <row r="366" spans="2:15" hidden="1">
      <c r="B366" s="702" t="str">
        <f>IF(J366="","",MAX($B$20:B365)+1)</f>
        <v/>
      </c>
      <c r="C366" s="703" t="str">
        <f>IF($J$4=DULIEU!J352,DULIEU!Q352,"")</f>
        <v/>
      </c>
      <c r="D366" s="704" t="str">
        <f>IF($J$4=DULIEU!J352,DULIEU!P352,"")</f>
        <v/>
      </c>
      <c r="E366" s="704" t="str">
        <f t="shared" si="10"/>
        <v/>
      </c>
      <c r="F366" s="705" t="str">
        <f>IF(C366&lt;&gt;"",IF(AND(LEFT($J$4,1)="N",$J$4=DULIEU!J352),DULIEU!R352,IF(AND(LEFT($J$4,1)="X",$J$4=DULIEU!J352),DULIEU!S352)),"")</f>
        <v/>
      </c>
      <c r="G366" s="705" t="str">
        <f>IF(C366&lt;&gt;"",IF(AND(LEFT($J$4,1)="N",$J$4=DULIEU!J352),DULIEU!R352,IF(AND(LEFT($J$4,1)="X",$J$4=DULIEU!J352),DULIEU!S352)),"")</f>
        <v/>
      </c>
      <c r="H366" s="705" t="str">
        <f>IF(C366="","",IF($J$4=DULIEU!J352,DULIEU!T352))</f>
        <v/>
      </c>
      <c r="I366" s="705" t="str">
        <f>IF(C366="","",IF($J$4=DULIEU!J352,DULIEU!X352))</f>
        <v/>
      </c>
      <c r="J366" s="706" t="str">
        <f t="shared" si="11"/>
        <v/>
      </c>
      <c r="K366" s="1079"/>
      <c r="L366" s="1079"/>
      <c r="M366" s="717"/>
      <c r="N366" s="717"/>
      <c r="O366" s="717"/>
    </row>
    <row r="367" spans="2:15" hidden="1">
      <c r="B367" s="702" t="str">
        <f>IF(J367="","",MAX($B$20:B366)+1)</f>
        <v/>
      </c>
      <c r="C367" s="703" t="str">
        <f>IF($J$4=DULIEU!J353,DULIEU!Q353,"")</f>
        <v/>
      </c>
      <c r="D367" s="704" t="str">
        <f>IF($J$4=DULIEU!J353,DULIEU!P353,"")</f>
        <v/>
      </c>
      <c r="E367" s="704" t="str">
        <f t="shared" si="10"/>
        <v/>
      </c>
      <c r="F367" s="705" t="str">
        <f>IF(C367&lt;&gt;"",IF(AND(LEFT($J$4,1)="N",$J$4=DULIEU!J353),DULIEU!R353,IF(AND(LEFT($J$4,1)="X",$J$4=DULIEU!J353),DULIEU!S353)),"")</f>
        <v/>
      </c>
      <c r="G367" s="705" t="str">
        <f>IF(C367&lt;&gt;"",IF(AND(LEFT($J$4,1)="N",$J$4=DULIEU!J353),DULIEU!R353,IF(AND(LEFT($J$4,1)="X",$J$4=DULIEU!J353),DULIEU!S353)),"")</f>
        <v/>
      </c>
      <c r="H367" s="705" t="str">
        <f>IF(C367="","",IF($J$4=DULIEU!J353,DULIEU!T353))</f>
        <v/>
      </c>
      <c r="I367" s="705" t="str">
        <f>IF(C367="","",IF($J$4=DULIEU!J353,DULIEU!X353))</f>
        <v/>
      </c>
      <c r="J367" s="706" t="str">
        <f t="shared" si="11"/>
        <v/>
      </c>
      <c r="K367" s="1079"/>
      <c r="L367" s="1079"/>
      <c r="M367" s="717"/>
      <c r="N367" s="717"/>
      <c r="O367" s="717"/>
    </row>
    <row r="368" spans="2:15" hidden="1">
      <c r="B368" s="702" t="str">
        <f>IF(J368="","",MAX($B$20:B367)+1)</f>
        <v/>
      </c>
      <c r="C368" s="703" t="str">
        <f>IF($J$4=DULIEU!J354,DULIEU!Q354,"")</f>
        <v/>
      </c>
      <c r="D368" s="704" t="str">
        <f>IF($J$4=DULIEU!J354,DULIEU!P354,"")</f>
        <v/>
      </c>
      <c r="E368" s="704" t="str">
        <f t="shared" si="10"/>
        <v/>
      </c>
      <c r="F368" s="705" t="str">
        <f>IF(C368&lt;&gt;"",IF(AND(LEFT($J$4,1)="N",$J$4=DULIEU!J354),DULIEU!R354,IF(AND(LEFT($J$4,1)="X",$J$4=DULIEU!J354),DULIEU!S354)),"")</f>
        <v/>
      </c>
      <c r="G368" s="705" t="str">
        <f>IF(C368&lt;&gt;"",IF(AND(LEFT($J$4,1)="N",$J$4=DULIEU!J354),DULIEU!R354,IF(AND(LEFT($J$4,1)="X",$J$4=DULIEU!J354),DULIEU!S354)),"")</f>
        <v/>
      </c>
      <c r="H368" s="705" t="str">
        <f>IF(C368="","",IF($J$4=DULIEU!J354,DULIEU!T354))</f>
        <v/>
      </c>
      <c r="I368" s="705" t="str">
        <f>IF(C368="","",IF($J$4=DULIEU!J354,DULIEU!X354))</f>
        <v/>
      </c>
      <c r="J368" s="706" t="str">
        <f t="shared" si="11"/>
        <v/>
      </c>
      <c r="K368" s="1079"/>
      <c r="L368" s="1079"/>
      <c r="M368" s="717"/>
      <c r="N368" s="717"/>
      <c r="O368" s="717"/>
    </row>
    <row r="369" spans="2:15" hidden="1">
      <c r="B369" s="702" t="str">
        <f>IF(J369="","",MAX($B$20:B368)+1)</f>
        <v/>
      </c>
      <c r="C369" s="703" t="str">
        <f>IF($J$4=DULIEU!J355,DULIEU!Q355,"")</f>
        <v/>
      </c>
      <c r="D369" s="704" t="str">
        <f>IF($J$4=DULIEU!J355,DULIEU!P355,"")</f>
        <v/>
      </c>
      <c r="E369" s="704" t="str">
        <f t="shared" si="10"/>
        <v/>
      </c>
      <c r="F369" s="705" t="str">
        <f>IF(C369&lt;&gt;"",IF(AND(LEFT($J$4,1)="N",$J$4=DULIEU!J355),DULIEU!R355,IF(AND(LEFT($J$4,1)="X",$J$4=DULIEU!J355),DULIEU!S355)),"")</f>
        <v/>
      </c>
      <c r="G369" s="705" t="str">
        <f>IF(C369&lt;&gt;"",IF(AND(LEFT($J$4,1)="N",$J$4=DULIEU!J355),DULIEU!R355,IF(AND(LEFT($J$4,1)="X",$J$4=DULIEU!J355),DULIEU!S355)),"")</f>
        <v/>
      </c>
      <c r="H369" s="705" t="str">
        <f>IF(C369="","",IF($J$4=DULIEU!J355,DULIEU!T355))</f>
        <v/>
      </c>
      <c r="I369" s="705" t="str">
        <f>IF(C369="","",IF($J$4=DULIEU!J355,DULIEU!X355))</f>
        <v/>
      </c>
      <c r="J369" s="706" t="str">
        <f t="shared" si="11"/>
        <v/>
      </c>
      <c r="K369" s="1079"/>
      <c r="L369" s="1079"/>
      <c r="M369" s="717"/>
      <c r="N369" s="717"/>
      <c r="O369" s="717"/>
    </row>
    <row r="370" spans="2:15" hidden="1">
      <c r="B370" s="702" t="str">
        <f>IF(J370="","",MAX($B$20:B369)+1)</f>
        <v/>
      </c>
      <c r="C370" s="703" t="str">
        <f>IF($J$4=DULIEU!J356,DULIEU!Q356,"")</f>
        <v/>
      </c>
      <c r="D370" s="704" t="str">
        <f>IF($J$4=DULIEU!J356,DULIEU!P356,"")</f>
        <v/>
      </c>
      <c r="E370" s="704" t="str">
        <f t="shared" si="10"/>
        <v/>
      </c>
      <c r="F370" s="705" t="str">
        <f>IF(C370&lt;&gt;"",IF(AND(LEFT($J$4,1)="N",$J$4=DULIEU!J356),DULIEU!R356,IF(AND(LEFT($J$4,1)="X",$J$4=DULIEU!J356),DULIEU!S356)),"")</f>
        <v/>
      </c>
      <c r="G370" s="705" t="str">
        <f>IF(C370&lt;&gt;"",IF(AND(LEFT($J$4,1)="N",$J$4=DULIEU!J356),DULIEU!R356,IF(AND(LEFT($J$4,1)="X",$J$4=DULIEU!J356),DULIEU!S356)),"")</f>
        <v/>
      </c>
      <c r="H370" s="705" t="str">
        <f>IF(C370="","",IF($J$4=DULIEU!J356,DULIEU!T356))</f>
        <v/>
      </c>
      <c r="I370" s="705" t="str">
        <f>IF(C370="","",IF($J$4=DULIEU!J356,DULIEU!X356))</f>
        <v/>
      </c>
      <c r="J370" s="706" t="str">
        <f t="shared" si="11"/>
        <v/>
      </c>
      <c r="K370" s="1079"/>
      <c r="L370" s="1079"/>
      <c r="M370" s="717"/>
      <c r="N370" s="717"/>
      <c r="O370" s="717"/>
    </row>
    <row r="371" spans="2:15" hidden="1">
      <c r="B371" s="702" t="str">
        <f>IF(J371="","",MAX($B$20:B370)+1)</f>
        <v/>
      </c>
      <c r="C371" s="703" t="str">
        <f>IF($J$4=DULIEU!J357,DULIEU!Q357,"")</f>
        <v/>
      </c>
      <c r="D371" s="704" t="str">
        <f>IF($J$4=DULIEU!J357,DULIEU!P357,"")</f>
        <v/>
      </c>
      <c r="E371" s="704" t="str">
        <f t="shared" si="10"/>
        <v/>
      </c>
      <c r="F371" s="705" t="str">
        <f>IF(C371&lt;&gt;"",IF(AND(LEFT($J$4,1)="N",$J$4=DULIEU!J357),DULIEU!R357,IF(AND(LEFT($J$4,1)="X",$J$4=DULIEU!J357),DULIEU!S357)),"")</f>
        <v/>
      </c>
      <c r="G371" s="705" t="str">
        <f>IF(C371&lt;&gt;"",IF(AND(LEFT($J$4,1)="N",$J$4=DULIEU!J357),DULIEU!R357,IF(AND(LEFT($J$4,1)="X",$J$4=DULIEU!J357),DULIEU!S357)),"")</f>
        <v/>
      </c>
      <c r="H371" s="705" t="str">
        <f>IF(C371="","",IF($J$4=DULIEU!J357,DULIEU!T357))</f>
        <v/>
      </c>
      <c r="I371" s="705" t="str">
        <f>IF(C371="","",IF($J$4=DULIEU!J357,DULIEU!X357))</f>
        <v/>
      </c>
      <c r="J371" s="706" t="str">
        <f t="shared" si="11"/>
        <v/>
      </c>
      <c r="K371" s="1079"/>
      <c r="L371" s="1079"/>
      <c r="M371" s="717"/>
      <c r="N371" s="717"/>
      <c r="O371" s="717"/>
    </row>
    <row r="372" spans="2:15" hidden="1">
      <c r="B372" s="702" t="str">
        <f>IF(J372="","",MAX($B$20:B371)+1)</f>
        <v/>
      </c>
      <c r="C372" s="703" t="str">
        <f>IF($J$4=DULIEU!J358,DULIEU!Q358,"")</f>
        <v/>
      </c>
      <c r="D372" s="704" t="str">
        <f>IF($J$4=DULIEU!J358,DULIEU!P358,"")</f>
        <v/>
      </c>
      <c r="E372" s="704" t="str">
        <f t="shared" si="10"/>
        <v/>
      </c>
      <c r="F372" s="705" t="str">
        <f>IF(C372&lt;&gt;"",IF(AND(LEFT($J$4,1)="N",$J$4=DULIEU!J358),DULIEU!R358,IF(AND(LEFT($J$4,1)="X",$J$4=DULIEU!J358),DULIEU!S358)),"")</f>
        <v/>
      </c>
      <c r="G372" s="705" t="str">
        <f>IF(C372&lt;&gt;"",IF(AND(LEFT($J$4,1)="N",$J$4=DULIEU!J358),DULIEU!R358,IF(AND(LEFT($J$4,1)="X",$J$4=DULIEU!J358),DULIEU!S358)),"")</f>
        <v/>
      </c>
      <c r="H372" s="705" t="str">
        <f>IF(C372="","",IF($J$4=DULIEU!J358,DULIEU!T358))</f>
        <v/>
      </c>
      <c r="I372" s="705" t="str">
        <f>IF(C372="","",IF($J$4=DULIEU!J358,DULIEU!X358))</f>
        <v/>
      </c>
      <c r="J372" s="706" t="str">
        <f t="shared" si="11"/>
        <v/>
      </c>
      <c r="K372" s="1079"/>
      <c r="L372" s="1079"/>
      <c r="M372" s="717"/>
      <c r="N372" s="717"/>
      <c r="O372" s="717"/>
    </row>
    <row r="373" spans="2:15" hidden="1">
      <c r="B373" s="702" t="str">
        <f>IF(J373="","",MAX($B$20:B372)+1)</f>
        <v/>
      </c>
      <c r="C373" s="703" t="str">
        <f>IF($J$4=DULIEU!J359,DULIEU!Q359,"")</f>
        <v/>
      </c>
      <c r="D373" s="704" t="str">
        <f>IF($J$4=DULIEU!J359,DULIEU!P359,"")</f>
        <v/>
      </c>
      <c r="E373" s="704" t="str">
        <f t="shared" si="10"/>
        <v/>
      </c>
      <c r="F373" s="705" t="str">
        <f>IF(C373&lt;&gt;"",IF(AND(LEFT($J$4,1)="N",$J$4=DULIEU!J359),DULIEU!R359,IF(AND(LEFT($J$4,1)="X",$J$4=DULIEU!J359),DULIEU!S359)),"")</f>
        <v/>
      </c>
      <c r="G373" s="705" t="str">
        <f>IF(C373&lt;&gt;"",IF(AND(LEFT($J$4,1)="N",$J$4=DULIEU!J359),DULIEU!R359,IF(AND(LEFT($J$4,1)="X",$J$4=DULIEU!J359),DULIEU!S359)),"")</f>
        <v/>
      </c>
      <c r="H373" s="705" t="str">
        <f>IF(C373="","",IF($J$4=DULIEU!J359,DULIEU!T359))</f>
        <v/>
      </c>
      <c r="I373" s="705" t="str">
        <f>IF(C373="","",IF($J$4=DULIEU!J359,DULIEU!X359))</f>
        <v/>
      </c>
      <c r="J373" s="706" t="str">
        <f t="shared" si="11"/>
        <v/>
      </c>
      <c r="K373" s="1079"/>
      <c r="L373" s="1079"/>
      <c r="M373" s="717"/>
      <c r="N373" s="717"/>
      <c r="O373" s="717"/>
    </row>
    <row r="374" spans="2:15" hidden="1">
      <c r="B374" s="702" t="str">
        <f>IF(J374="","",MAX($B$20:B373)+1)</f>
        <v/>
      </c>
      <c r="C374" s="703" t="str">
        <f>IF($J$4=DULIEU!J360,DULIEU!Q360,"")</f>
        <v/>
      </c>
      <c r="D374" s="704" t="str">
        <f>IF($J$4=DULIEU!J360,DULIEU!P360,"")</f>
        <v/>
      </c>
      <c r="E374" s="704" t="str">
        <f t="shared" si="10"/>
        <v/>
      </c>
      <c r="F374" s="705" t="str">
        <f>IF(C374&lt;&gt;"",IF(AND(LEFT($J$4,1)="N",$J$4=DULIEU!J360),DULIEU!R360,IF(AND(LEFT($J$4,1)="X",$J$4=DULIEU!J360),DULIEU!S360)),"")</f>
        <v/>
      </c>
      <c r="G374" s="705" t="str">
        <f>IF(C374&lt;&gt;"",IF(AND(LEFT($J$4,1)="N",$J$4=DULIEU!J360),DULIEU!R360,IF(AND(LEFT($J$4,1)="X",$J$4=DULIEU!J360),DULIEU!S360)),"")</f>
        <v/>
      </c>
      <c r="H374" s="705" t="str">
        <f>IF(C374="","",IF($J$4=DULIEU!J360,DULIEU!T360))</f>
        <v/>
      </c>
      <c r="I374" s="705" t="str">
        <f>IF(C374="","",IF($J$4=DULIEU!J360,DULIEU!X360))</f>
        <v/>
      </c>
      <c r="J374" s="706" t="str">
        <f t="shared" si="11"/>
        <v/>
      </c>
      <c r="K374" s="1079"/>
      <c r="L374" s="1079"/>
      <c r="M374" s="717"/>
      <c r="N374" s="717"/>
      <c r="O374" s="717"/>
    </row>
    <row r="375" spans="2:15" hidden="1">
      <c r="B375" s="702" t="str">
        <f>IF(J375="","",MAX($B$20:B374)+1)</f>
        <v/>
      </c>
      <c r="C375" s="703" t="str">
        <f>IF($J$4=DULIEU!J361,DULIEU!Q361,"")</f>
        <v/>
      </c>
      <c r="D375" s="704" t="str">
        <f>IF($J$4=DULIEU!J361,DULIEU!P361,"")</f>
        <v/>
      </c>
      <c r="E375" s="704" t="str">
        <f t="shared" si="10"/>
        <v/>
      </c>
      <c r="F375" s="705" t="str">
        <f>IF(C375&lt;&gt;"",IF(AND(LEFT($J$4,1)="N",$J$4=DULIEU!J361),DULIEU!R361,IF(AND(LEFT($J$4,1)="X",$J$4=DULIEU!J361),DULIEU!S361)),"")</f>
        <v/>
      </c>
      <c r="G375" s="705" t="str">
        <f>IF(C375&lt;&gt;"",IF(AND(LEFT($J$4,1)="N",$J$4=DULIEU!J361),DULIEU!R361,IF(AND(LEFT($J$4,1)="X",$J$4=DULIEU!J361),DULIEU!S361)),"")</f>
        <v/>
      </c>
      <c r="H375" s="705" t="str">
        <f>IF(C375="","",IF($J$4=DULIEU!J361,DULIEU!T361))</f>
        <v/>
      </c>
      <c r="I375" s="705" t="str">
        <f>IF(C375="","",IF($J$4=DULIEU!J361,DULIEU!X361))</f>
        <v/>
      </c>
      <c r="J375" s="706" t="str">
        <f t="shared" si="11"/>
        <v/>
      </c>
      <c r="K375" s="1079"/>
      <c r="L375" s="1079"/>
      <c r="M375" s="717"/>
      <c r="N375" s="717"/>
      <c r="O375" s="717"/>
    </row>
    <row r="376" spans="2:15" hidden="1">
      <c r="B376" s="702" t="str">
        <f>IF(J376="","",MAX($B$20:B375)+1)</f>
        <v/>
      </c>
      <c r="C376" s="703" t="str">
        <f>IF($J$4=DULIEU!J362,DULIEU!Q362,"")</f>
        <v/>
      </c>
      <c r="D376" s="704" t="str">
        <f>IF($J$4=DULIEU!J362,DULIEU!P362,"")</f>
        <v/>
      </c>
      <c r="E376" s="704" t="str">
        <f t="shared" si="10"/>
        <v/>
      </c>
      <c r="F376" s="705" t="str">
        <f>IF(C376&lt;&gt;"",IF(AND(LEFT($J$4,1)="N",$J$4=DULIEU!J362),DULIEU!R362,IF(AND(LEFT($J$4,1)="X",$J$4=DULIEU!J362),DULIEU!S362)),"")</f>
        <v/>
      </c>
      <c r="G376" s="705" t="str">
        <f>IF(C376&lt;&gt;"",IF(AND(LEFT($J$4,1)="N",$J$4=DULIEU!J362),DULIEU!R362,IF(AND(LEFT($J$4,1)="X",$J$4=DULIEU!J362),DULIEU!S362)),"")</f>
        <v/>
      </c>
      <c r="H376" s="705" t="str">
        <f>IF(C376="","",IF($J$4=DULIEU!J362,DULIEU!T362))</f>
        <v/>
      </c>
      <c r="I376" s="705" t="str">
        <f>IF(C376="","",IF($J$4=DULIEU!J362,DULIEU!X362))</f>
        <v/>
      </c>
      <c r="J376" s="706" t="str">
        <f t="shared" si="11"/>
        <v/>
      </c>
      <c r="K376" s="1079"/>
      <c r="L376" s="1079"/>
      <c r="M376" s="717"/>
      <c r="N376" s="717"/>
      <c r="O376" s="717"/>
    </row>
    <row r="377" spans="2:15" hidden="1">
      <c r="B377" s="702" t="str">
        <f>IF(J377="","",MAX($B$20:B376)+1)</f>
        <v/>
      </c>
      <c r="C377" s="703" t="str">
        <f>IF($J$4=DULIEU!J363,DULIEU!Q363,"")</f>
        <v/>
      </c>
      <c r="D377" s="704" t="str">
        <f>IF($J$4=DULIEU!J363,DULIEU!P363,"")</f>
        <v/>
      </c>
      <c r="E377" s="704" t="str">
        <f t="shared" si="10"/>
        <v/>
      </c>
      <c r="F377" s="705" t="str">
        <f>IF(C377&lt;&gt;"",IF(AND(LEFT($J$4,1)="N",$J$4=DULIEU!J363),DULIEU!R363,IF(AND(LEFT($J$4,1)="X",$J$4=DULIEU!J363),DULIEU!S363)),"")</f>
        <v/>
      </c>
      <c r="G377" s="705" t="str">
        <f>IF(C377&lt;&gt;"",IF(AND(LEFT($J$4,1)="N",$J$4=DULIEU!J363),DULIEU!R363,IF(AND(LEFT($J$4,1)="X",$J$4=DULIEU!J363),DULIEU!S363)),"")</f>
        <v/>
      </c>
      <c r="H377" s="705" t="str">
        <f>IF(C377="","",IF($J$4=DULIEU!J363,DULIEU!T363))</f>
        <v/>
      </c>
      <c r="I377" s="705" t="str">
        <f>IF(C377="","",IF($J$4=DULIEU!J363,DULIEU!X363))</f>
        <v/>
      </c>
      <c r="J377" s="706" t="str">
        <f t="shared" si="11"/>
        <v/>
      </c>
      <c r="K377" s="1079"/>
      <c r="L377" s="1079"/>
      <c r="M377" s="717"/>
      <c r="N377" s="717"/>
      <c r="O377" s="717"/>
    </row>
    <row r="378" spans="2:15" hidden="1">
      <c r="B378" s="702" t="str">
        <f>IF(J378="","",MAX($B$20:B377)+1)</f>
        <v/>
      </c>
      <c r="C378" s="703" t="str">
        <f>IF($J$4=DULIEU!J364,DULIEU!Q364,"")</f>
        <v/>
      </c>
      <c r="D378" s="704" t="str">
        <f>IF($J$4=DULIEU!J364,DULIEU!P364,"")</f>
        <v/>
      </c>
      <c r="E378" s="704" t="str">
        <f t="shared" si="10"/>
        <v/>
      </c>
      <c r="F378" s="705" t="str">
        <f>IF(C378&lt;&gt;"",IF(AND(LEFT($J$4,1)="N",$J$4=DULIEU!J364),DULIEU!R364,IF(AND(LEFT($J$4,1)="X",$J$4=DULIEU!J364),DULIEU!S364)),"")</f>
        <v/>
      </c>
      <c r="G378" s="705" t="str">
        <f>IF(C378&lt;&gt;"",IF(AND(LEFT($J$4,1)="N",$J$4=DULIEU!J364),DULIEU!R364,IF(AND(LEFT($J$4,1)="X",$J$4=DULIEU!J364),DULIEU!S364)),"")</f>
        <v/>
      </c>
      <c r="H378" s="705" t="str">
        <f>IF(C378="","",IF($J$4=DULIEU!J364,DULIEU!T364))</f>
        <v/>
      </c>
      <c r="I378" s="705" t="str">
        <f>IF(C378="","",IF($J$4=DULIEU!J364,DULIEU!X364))</f>
        <v/>
      </c>
      <c r="J378" s="706" t="str">
        <f t="shared" si="11"/>
        <v/>
      </c>
      <c r="K378" s="1079"/>
      <c r="L378" s="1079"/>
      <c r="M378" s="717"/>
      <c r="N378" s="717"/>
      <c r="O378" s="717"/>
    </row>
    <row r="379" spans="2:15" hidden="1">
      <c r="B379" s="702" t="str">
        <f>IF(J379="","",MAX($B$20:B378)+1)</f>
        <v/>
      </c>
      <c r="C379" s="703" t="str">
        <f>IF($J$4=DULIEU!J365,DULIEU!Q365,"")</f>
        <v/>
      </c>
      <c r="D379" s="704" t="str">
        <f>IF($J$4=DULIEU!J365,DULIEU!P365,"")</f>
        <v/>
      </c>
      <c r="E379" s="704" t="str">
        <f t="shared" si="10"/>
        <v/>
      </c>
      <c r="F379" s="705" t="str">
        <f>IF(C379&lt;&gt;"",IF(AND(LEFT($J$4,1)="N",$J$4=DULIEU!J365),DULIEU!R365,IF(AND(LEFT($J$4,1)="X",$J$4=DULIEU!J365),DULIEU!S365)),"")</f>
        <v/>
      </c>
      <c r="G379" s="705" t="str">
        <f>IF(C379&lt;&gt;"",IF(AND(LEFT($J$4,1)="N",$J$4=DULIEU!J365),DULIEU!R365,IF(AND(LEFT($J$4,1)="X",$J$4=DULIEU!J365),DULIEU!S365)),"")</f>
        <v/>
      </c>
      <c r="H379" s="705" t="str">
        <f>IF(C379="","",IF($J$4=DULIEU!J365,DULIEU!T365))</f>
        <v/>
      </c>
      <c r="I379" s="705" t="str">
        <f>IF(C379="","",IF($J$4=DULIEU!J365,DULIEU!X365))</f>
        <v/>
      </c>
      <c r="J379" s="706" t="str">
        <f t="shared" si="11"/>
        <v/>
      </c>
      <c r="K379" s="1079"/>
      <c r="L379" s="1079"/>
      <c r="M379" s="717"/>
      <c r="N379" s="717"/>
      <c r="O379" s="717"/>
    </row>
    <row r="380" spans="2:15" hidden="1">
      <c r="B380" s="702" t="str">
        <f>IF(J380="","",MAX($B$20:B379)+1)</f>
        <v/>
      </c>
      <c r="C380" s="703" t="str">
        <f>IF($J$4=DULIEU!J366,DULIEU!Q366,"")</f>
        <v/>
      </c>
      <c r="D380" s="704" t="str">
        <f>IF($J$4=DULIEU!J366,DULIEU!P366,"")</f>
        <v/>
      </c>
      <c r="E380" s="704" t="str">
        <f t="shared" si="10"/>
        <v/>
      </c>
      <c r="F380" s="705" t="str">
        <f>IF(C380&lt;&gt;"",IF(AND(LEFT($J$4,1)="N",$J$4=DULIEU!J366),DULIEU!R366,IF(AND(LEFT($J$4,1)="X",$J$4=DULIEU!J366),DULIEU!S366)),"")</f>
        <v/>
      </c>
      <c r="G380" s="705" t="str">
        <f>IF(C380&lt;&gt;"",IF(AND(LEFT($J$4,1)="N",$J$4=DULIEU!J366),DULIEU!R366,IF(AND(LEFT($J$4,1)="X",$J$4=DULIEU!J366),DULIEU!S366)),"")</f>
        <v/>
      </c>
      <c r="H380" s="705" t="str">
        <f>IF(C380="","",IF($J$4=DULIEU!J366,DULIEU!T366))</f>
        <v/>
      </c>
      <c r="I380" s="705" t="str">
        <f>IF(C380="","",IF($J$4=DULIEU!J366,DULIEU!X366))</f>
        <v/>
      </c>
      <c r="J380" s="706" t="str">
        <f t="shared" si="11"/>
        <v/>
      </c>
      <c r="K380" s="1079"/>
      <c r="L380" s="1079"/>
      <c r="M380" s="717"/>
      <c r="N380" s="717"/>
      <c r="O380" s="717"/>
    </row>
    <row r="381" spans="2:15" hidden="1">
      <c r="B381" s="702" t="str">
        <f>IF(J381="","",MAX($B$20:B380)+1)</f>
        <v/>
      </c>
      <c r="C381" s="703" t="str">
        <f>IF($J$4=DULIEU!J367,DULIEU!Q367,"")</f>
        <v/>
      </c>
      <c r="D381" s="704" t="str">
        <f>IF($J$4=DULIEU!J367,DULIEU!P367,"")</f>
        <v/>
      </c>
      <c r="E381" s="704" t="str">
        <f t="shared" si="10"/>
        <v/>
      </c>
      <c r="F381" s="705" t="str">
        <f>IF(C381&lt;&gt;"",IF(AND(LEFT($J$4,1)="N",$J$4=DULIEU!J367),DULIEU!R367,IF(AND(LEFT($J$4,1)="X",$J$4=DULIEU!J367),DULIEU!S367)),"")</f>
        <v/>
      </c>
      <c r="G381" s="705" t="str">
        <f>IF(C381&lt;&gt;"",IF(AND(LEFT($J$4,1)="N",$J$4=DULIEU!J367),DULIEU!R367,IF(AND(LEFT($J$4,1)="X",$J$4=DULIEU!J367),DULIEU!S367)),"")</f>
        <v/>
      </c>
      <c r="H381" s="705" t="str">
        <f>IF(C381="","",IF($J$4=DULIEU!J367,DULIEU!T367))</f>
        <v/>
      </c>
      <c r="I381" s="705" t="str">
        <f>IF(C381="","",IF($J$4=DULIEU!J367,DULIEU!X367))</f>
        <v/>
      </c>
      <c r="J381" s="706" t="str">
        <f t="shared" si="11"/>
        <v/>
      </c>
      <c r="K381" s="1079"/>
      <c r="L381" s="1079"/>
      <c r="M381" s="717"/>
      <c r="N381" s="717"/>
      <c r="O381" s="717"/>
    </row>
    <row r="382" spans="2:15" hidden="1">
      <c r="B382" s="702" t="str">
        <f>IF(J382="","",MAX($B$20:B381)+1)</f>
        <v/>
      </c>
      <c r="C382" s="703" t="str">
        <f>IF($J$4=DULIEU!J368,DULIEU!Q368,"")</f>
        <v/>
      </c>
      <c r="D382" s="704" t="str">
        <f>IF($J$4=DULIEU!J368,DULIEU!P368,"")</f>
        <v/>
      </c>
      <c r="E382" s="704" t="str">
        <f t="shared" si="10"/>
        <v/>
      </c>
      <c r="F382" s="705" t="str">
        <f>IF(C382&lt;&gt;"",IF(AND(LEFT($J$4,1)="N",$J$4=DULIEU!J368),DULIEU!R368,IF(AND(LEFT($J$4,1)="X",$J$4=DULIEU!J368),DULIEU!S368)),"")</f>
        <v/>
      </c>
      <c r="G382" s="705" t="str">
        <f>IF(C382&lt;&gt;"",IF(AND(LEFT($J$4,1)="N",$J$4=DULIEU!J368),DULIEU!R368,IF(AND(LEFT($J$4,1)="X",$J$4=DULIEU!J368),DULIEU!S368)),"")</f>
        <v/>
      </c>
      <c r="H382" s="705" t="str">
        <f>IF(C382="","",IF($J$4=DULIEU!J368,DULIEU!T368))</f>
        <v/>
      </c>
      <c r="I382" s="705" t="str">
        <f>IF(C382="","",IF($J$4=DULIEU!J368,DULIEU!X368))</f>
        <v/>
      </c>
      <c r="J382" s="706" t="str">
        <f t="shared" si="11"/>
        <v/>
      </c>
      <c r="K382" s="1079"/>
      <c r="L382" s="1079"/>
      <c r="M382" s="717"/>
      <c r="N382" s="717"/>
      <c r="O382" s="717"/>
    </row>
    <row r="383" spans="2:15" hidden="1">
      <c r="B383" s="702" t="str">
        <f>IF(J383="","",MAX($B$20:B382)+1)</f>
        <v/>
      </c>
      <c r="C383" s="703" t="str">
        <f>IF($J$4=DULIEU!J369,DULIEU!Q369,"")</f>
        <v/>
      </c>
      <c r="D383" s="704" t="str">
        <f>IF($J$4=DULIEU!J369,DULIEU!P369,"")</f>
        <v/>
      </c>
      <c r="E383" s="704" t="str">
        <f t="shared" si="10"/>
        <v/>
      </c>
      <c r="F383" s="705" t="str">
        <f>IF(C383&lt;&gt;"",IF(AND(LEFT($J$4,1)="N",$J$4=DULIEU!J369),DULIEU!R369,IF(AND(LEFT($J$4,1)="X",$J$4=DULIEU!J369),DULIEU!S369)),"")</f>
        <v/>
      </c>
      <c r="G383" s="705" t="str">
        <f>IF(C383&lt;&gt;"",IF(AND(LEFT($J$4,1)="N",$J$4=DULIEU!J369),DULIEU!R369,IF(AND(LEFT($J$4,1)="X",$J$4=DULIEU!J369),DULIEU!S369)),"")</f>
        <v/>
      </c>
      <c r="H383" s="705" t="str">
        <f>IF(C383="","",IF($J$4=DULIEU!J369,DULIEU!T369))</f>
        <v/>
      </c>
      <c r="I383" s="705" t="str">
        <f>IF(C383="","",IF($J$4=DULIEU!J369,DULIEU!X369))</f>
        <v/>
      </c>
      <c r="J383" s="706" t="str">
        <f t="shared" si="11"/>
        <v/>
      </c>
      <c r="K383" s="1079"/>
      <c r="L383" s="1079"/>
      <c r="M383" s="717"/>
      <c r="N383" s="717"/>
      <c r="O383" s="717"/>
    </row>
    <row r="384" spans="2:15" hidden="1">
      <c r="B384" s="702" t="str">
        <f>IF(J384="","",MAX($B$20:B383)+1)</f>
        <v/>
      </c>
      <c r="C384" s="703" t="str">
        <f>IF($J$4=DULIEU!J370,DULIEU!Q370,"")</f>
        <v/>
      </c>
      <c r="D384" s="704" t="str">
        <f>IF($J$4=DULIEU!J370,DULIEU!P370,"")</f>
        <v/>
      </c>
      <c r="E384" s="704" t="str">
        <f t="shared" si="10"/>
        <v/>
      </c>
      <c r="F384" s="705" t="str">
        <f>IF(C384&lt;&gt;"",IF(AND(LEFT($J$4,1)="N",$J$4=DULIEU!J370),DULIEU!R370,IF(AND(LEFT($J$4,1)="X",$J$4=DULIEU!J370),DULIEU!S370)),"")</f>
        <v/>
      </c>
      <c r="G384" s="705" t="str">
        <f>IF(C384&lt;&gt;"",IF(AND(LEFT($J$4,1)="N",$J$4=DULIEU!J370),DULIEU!R370,IF(AND(LEFT($J$4,1)="X",$J$4=DULIEU!J370),DULIEU!S370)),"")</f>
        <v/>
      </c>
      <c r="H384" s="705" t="str">
        <f>IF(C384="","",IF($J$4=DULIEU!J370,DULIEU!T370))</f>
        <v/>
      </c>
      <c r="I384" s="705" t="str">
        <f>IF(C384="","",IF($J$4=DULIEU!J370,DULIEU!X370))</f>
        <v/>
      </c>
      <c r="J384" s="706" t="str">
        <f t="shared" si="11"/>
        <v/>
      </c>
      <c r="K384" s="1079"/>
      <c r="L384" s="1079"/>
      <c r="M384" s="717"/>
      <c r="N384" s="717"/>
      <c r="O384" s="717"/>
    </row>
    <row r="385" spans="2:15" hidden="1">
      <c r="B385" s="702" t="str">
        <f>IF(J385="","",MAX($B$20:B384)+1)</f>
        <v/>
      </c>
      <c r="C385" s="703" t="str">
        <f>IF($J$4=DULIEU!J371,DULIEU!Q371,"")</f>
        <v/>
      </c>
      <c r="D385" s="704" t="str">
        <f>IF($J$4=DULIEU!J371,DULIEU!P371,"")</f>
        <v/>
      </c>
      <c r="E385" s="704" t="str">
        <f t="shared" si="10"/>
        <v/>
      </c>
      <c r="F385" s="705" t="str">
        <f>IF(C385&lt;&gt;"",IF(AND(LEFT($J$4,1)="N",$J$4=DULIEU!J371),DULIEU!R371,IF(AND(LEFT($J$4,1)="X",$J$4=DULIEU!J371),DULIEU!S371)),"")</f>
        <v/>
      </c>
      <c r="G385" s="705" t="str">
        <f>IF(C385&lt;&gt;"",IF(AND(LEFT($J$4,1)="N",$J$4=DULIEU!J371),DULIEU!R371,IF(AND(LEFT($J$4,1)="X",$J$4=DULIEU!J371),DULIEU!S371)),"")</f>
        <v/>
      </c>
      <c r="H385" s="705" t="str">
        <f>IF(C385="","",IF($J$4=DULIEU!J371,DULIEU!T371))</f>
        <v/>
      </c>
      <c r="I385" s="705" t="str">
        <f>IF(C385="","",IF($J$4=DULIEU!J371,DULIEU!X371))</f>
        <v/>
      </c>
      <c r="J385" s="706" t="str">
        <f t="shared" si="11"/>
        <v/>
      </c>
      <c r="K385" s="1079"/>
      <c r="L385" s="1079"/>
      <c r="M385" s="717"/>
      <c r="N385" s="717"/>
      <c r="O385" s="717"/>
    </row>
    <row r="386" spans="2:15" hidden="1">
      <c r="B386" s="702" t="str">
        <f>IF(J386="","",MAX($B$20:B385)+1)</f>
        <v/>
      </c>
      <c r="C386" s="703" t="str">
        <f>IF($J$4=DULIEU!J372,DULIEU!Q372,"")</f>
        <v/>
      </c>
      <c r="D386" s="704" t="str">
        <f>IF($J$4=DULIEU!J372,DULIEU!P372,"")</f>
        <v/>
      </c>
      <c r="E386" s="704" t="str">
        <f t="shared" si="10"/>
        <v/>
      </c>
      <c r="F386" s="705" t="str">
        <f>IF(C386&lt;&gt;"",IF(AND(LEFT($J$4,1)="N",$J$4=DULIEU!J372),DULIEU!R372,IF(AND(LEFT($J$4,1)="X",$J$4=DULIEU!J372),DULIEU!S372)),"")</f>
        <v/>
      </c>
      <c r="G386" s="705" t="str">
        <f>IF(C386&lt;&gt;"",IF(AND(LEFT($J$4,1)="N",$J$4=DULIEU!J372),DULIEU!R372,IF(AND(LEFT($J$4,1)="X",$J$4=DULIEU!J372),DULIEU!S372)),"")</f>
        <v/>
      </c>
      <c r="H386" s="705" t="str">
        <f>IF(C386="","",IF($J$4=DULIEU!J372,DULIEU!T372))</f>
        <v/>
      </c>
      <c r="I386" s="705" t="str">
        <f>IF(C386="","",IF($J$4=DULIEU!J372,DULIEU!X372))</f>
        <v/>
      </c>
      <c r="J386" s="706" t="str">
        <f t="shared" si="11"/>
        <v/>
      </c>
      <c r="K386" s="1079"/>
      <c r="L386" s="1079"/>
      <c r="M386" s="717"/>
      <c r="N386" s="717"/>
      <c r="O386" s="717"/>
    </row>
    <row r="387" spans="2:15" hidden="1">
      <c r="B387" s="702" t="str">
        <f>IF(J387="","",MAX($B$20:B386)+1)</f>
        <v/>
      </c>
      <c r="C387" s="703" t="str">
        <f>IF($J$4=DULIEU!J373,DULIEU!Q373,"")</f>
        <v/>
      </c>
      <c r="D387" s="704" t="str">
        <f>IF($J$4=DULIEU!J373,DULIEU!P373,"")</f>
        <v/>
      </c>
      <c r="E387" s="704" t="str">
        <f t="shared" si="10"/>
        <v/>
      </c>
      <c r="F387" s="705" t="str">
        <f>IF(C387&lt;&gt;"",IF(AND(LEFT($J$4,1)="N",$J$4=DULIEU!J373),DULIEU!R373,IF(AND(LEFT($J$4,1)="X",$J$4=DULIEU!J373),DULIEU!S373)),"")</f>
        <v/>
      </c>
      <c r="G387" s="705" t="str">
        <f>IF(C387&lt;&gt;"",IF(AND(LEFT($J$4,1)="N",$J$4=DULIEU!J373),DULIEU!R373,IF(AND(LEFT($J$4,1)="X",$J$4=DULIEU!J373),DULIEU!S373)),"")</f>
        <v/>
      </c>
      <c r="H387" s="705" t="str">
        <f>IF(C387="","",IF($J$4=DULIEU!J373,DULIEU!T373))</f>
        <v/>
      </c>
      <c r="I387" s="705" t="str">
        <f>IF(C387="","",IF($J$4=DULIEU!J373,DULIEU!X373))</f>
        <v/>
      </c>
      <c r="J387" s="706" t="str">
        <f t="shared" si="11"/>
        <v/>
      </c>
      <c r="K387" s="1079"/>
      <c r="L387" s="1079"/>
      <c r="M387" s="717"/>
      <c r="N387" s="717"/>
      <c r="O387" s="717"/>
    </row>
    <row r="388" spans="2:15" hidden="1">
      <c r="B388" s="702" t="str">
        <f>IF(J388="","",MAX($B$20:B387)+1)</f>
        <v/>
      </c>
      <c r="C388" s="703" t="str">
        <f>IF($J$4=DULIEU!J374,DULIEU!Q374,"")</f>
        <v/>
      </c>
      <c r="D388" s="704" t="str">
        <f>IF($J$4=DULIEU!J374,DULIEU!P374,"")</f>
        <v/>
      </c>
      <c r="E388" s="704" t="str">
        <f t="shared" si="10"/>
        <v/>
      </c>
      <c r="F388" s="705" t="str">
        <f>IF(C388&lt;&gt;"",IF(AND(LEFT($J$4,1)="N",$J$4=DULIEU!J374),DULIEU!R374,IF(AND(LEFT($J$4,1)="X",$J$4=DULIEU!J374),DULIEU!S374)),"")</f>
        <v/>
      </c>
      <c r="G388" s="705" t="str">
        <f>IF(C388&lt;&gt;"",IF(AND(LEFT($J$4,1)="N",$J$4=DULIEU!J374),DULIEU!R374,IF(AND(LEFT($J$4,1)="X",$J$4=DULIEU!J374),DULIEU!S374)),"")</f>
        <v/>
      </c>
      <c r="H388" s="705" t="str">
        <f>IF(C388="","",IF($J$4=DULIEU!J374,DULIEU!T374))</f>
        <v/>
      </c>
      <c r="I388" s="705" t="str">
        <f>IF(C388="","",IF($J$4=DULIEU!J374,DULIEU!X374))</f>
        <v/>
      </c>
      <c r="J388" s="706" t="str">
        <f t="shared" si="11"/>
        <v/>
      </c>
      <c r="K388" s="1079"/>
      <c r="L388" s="1079"/>
      <c r="M388" s="717"/>
      <c r="N388" s="717"/>
      <c r="O388" s="717"/>
    </row>
    <row r="389" spans="2:15" hidden="1">
      <c r="B389" s="702" t="str">
        <f>IF(J389="","",MAX($B$20:B388)+1)</f>
        <v/>
      </c>
      <c r="C389" s="703" t="str">
        <f>IF($J$4=DULIEU!J375,DULIEU!Q375,"")</f>
        <v/>
      </c>
      <c r="D389" s="704" t="str">
        <f>IF($J$4=DULIEU!J375,DULIEU!P375,"")</f>
        <v/>
      </c>
      <c r="E389" s="704" t="str">
        <f t="shared" si="10"/>
        <v/>
      </c>
      <c r="F389" s="705" t="str">
        <f>IF(C389&lt;&gt;"",IF(AND(LEFT($J$4,1)="N",$J$4=DULIEU!J375),DULIEU!R375,IF(AND(LEFT($J$4,1)="X",$J$4=DULIEU!J375),DULIEU!S375)),"")</f>
        <v/>
      </c>
      <c r="G389" s="705" t="str">
        <f>IF(C389&lt;&gt;"",IF(AND(LEFT($J$4,1)="N",$J$4=DULIEU!J375),DULIEU!R375,IF(AND(LEFT($J$4,1)="X",$J$4=DULIEU!J375),DULIEU!S375)),"")</f>
        <v/>
      </c>
      <c r="H389" s="705" t="str">
        <f>IF(C389="","",IF($J$4=DULIEU!J375,DULIEU!T375))</f>
        <v/>
      </c>
      <c r="I389" s="705" t="str">
        <f>IF(C389="","",IF($J$4=DULIEU!J375,DULIEU!X375))</f>
        <v/>
      </c>
      <c r="J389" s="706" t="str">
        <f t="shared" si="11"/>
        <v/>
      </c>
      <c r="K389" s="1079"/>
      <c r="L389" s="1079"/>
      <c r="M389" s="717"/>
      <c r="N389" s="717"/>
      <c r="O389" s="717"/>
    </row>
    <row r="390" spans="2:15" hidden="1">
      <c r="B390" s="702" t="str">
        <f>IF(J390="","",MAX($B$20:B389)+1)</f>
        <v/>
      </c>
      <c r="C390" s="703" t="str">
        <f>IF($J$4=DULIEU!J376,DULIEU!Q376,"")</f>
        <v/>
      </c>
      <c r="D390" s="704" t="str">
        <f>IF($J$4=DULIEU!J376,DULIEU!P376,"")</f>
        <v/>
      </c>
      <c r="E390" s="704" t="str">
        <f t="shared" si="10"/>
        <v/>
      </c>
      <c r="F390" s="705" t="str">
        <f>IF(C390&lt;&gt;"",IF(AND(LEFT($J$4,1)="N",$J$4=DULIEU!J376),DULIEU!R376,IF(AND(LEFT($J$4,1)="X",$J$4=DULIEU!J376),DULIEU!S376)),"")</f>
        <v/>
      </c>
      <c r="G390" s="705" t="str">
        <f>IF(C390&lt;&gt;"",IF(AND(LEFT($J$4,1)="N",$J$4=DULIEU!J376),DULIEU!R376,IF(AND(LEFT($J$4,1)="X",$J$4=DULIEU!J376),DULIEU!S376)),"")</f>
        <v/>
      </c>
      <c r="H390" s="705" t="str">
        <f>IF(C390="","",IF($J$4=DULIEU!J376,DULIEU!T376))</f>
        <v/>
      </c>
      <c r="I390" s="705" t="str">
        <f>IF(C390="","",IF($J$4=DULIEU!J376,DULIEU!X376))</f>
        <v/>
      </c>
      <c r="J390" s="706" t="str">
        <f t="shared" si="11"/>
        <v/>
      </c>
      <c r="K390" s="1079"/>
      <c r="L390" s="1079"/>
      <c r="M390" s="717"/>
      <c r="N390" s="717"/>
      <c r="O390" s="717"/>
    </row>
    <row r="391" spans="2:15" hidden="1">
      <c r="B391" s="702" t="str">
        <f>IF(J391="","",MAX($B$20:B390)+1)</f>
        <v/>
      </c>
      <c r="C391" s="703" t="str">
        <f>IF($J$4=DULIEU!J377,DULIEU!Q377,"")</f>
        <v/>
      </c>
      <c r="D391" s="704" t="str">
        <f>IF($J$4=DULIEU!J377,DULIEU!P377,"")</f>
        <v/>
      </c>
      <c r="E391" s="704" t="str">
        <f t="shared" si="10"/>
        <v/>
      </c>
      <c r="F391" s="705" t="str">
        <f>IF(C391&lt;&gt;"",IF(AND(LEFT($J$4,1)="N",$J$4=DULIEU!J377),DULIEU!R377,IF(AND(LEFT($J$4,1)="X",$J$4=DULIEU!J377),DULIEU!S377)),"")</f>
        <v/>
      </c>
      <c r="G391" s="705" t="str">
        <f>IF(C391&lt;&gt;"",IF(AND(LEFT($J$4,1)="N",$J$4=DULIEU!J377),DULIEU!R377,IF(AND(LEFT($J$4,1)="X",$J$4=DULIEU!J377),DULIEU!S377)),"")</f>
        <v/>
      </c>
      <c r="H391" s="705" t="str">
        <f>IF(C391="","",IF($J$4=DULIEU!J377,DULIEU!T377))</f>
        <v/>
      </c>
      <c r="I391" s="705" t="str">
        <f>IF(C391="","",IF($J$4=DULIEU!J377,DULIEU!X377))</f>
        <v/>
      </c>
      <c r="J391" s="706" t="str">
        <f t="shared" si="11"/>
        <v/>
      </c>
      <c r="K391" s="1079"/>
      <c r="L391" s="1079"/>
      <c r="M391" s="717"/>
      <c r="N391" s="717"/>
      <c r="O391" s="717"/>
    </row>
    <row r="392" spans="2:15" hidden="1">
      <c r="B392" s="702" t="str">
        <f>IF(J392="","",MAX($B$20:B391)+1)</f>
        <v/>
      </c>
      <c r="C392" s="703" t="str">
        <f>IF($J$4=DULIEU!J378,DULIEU!Q378,"")</f>
        <v/>
      </c>
      <c r="D392" s="704" t="str">
        <f>IF($J$4=DULIEU!J378,DULIEU!P378,"")</f>
        <v/>
      </c>
      <c r="E392" s="704" t="str">
        <f t="shared" si="10"/>
        <v/>
      </c>
      <c r="F392" s="705" t="str">
        <f>IF(C392&lt;&gt;"",IF(AND(LEFT($J$4,1)="N",$J$4=DULIEU!J378),DULIEU!R378,IF(AND(LEFT($J$4,1)="X",$J$4=DULIEU!J378),DULIEU!S378)),"")</f>
        <v/>
      </c>
      <c r="G392" s="705" t="str">
        <f>IF(C392&lt;&gt;"",IF(AND(LEFT($J$4,1)="N",$J$4=DULIEU!J378),DULIEU!R378,IF(AND(LEFT($J$4,1)="X",$J$4=DULIEU!J378),DULIEU!S378)),"")</f>
        <v/>
      </c>
      <c r="H392" s="705" t="str">
        <f>IF(C392="","",IF($J$4=DULIEU!J378,DULIEU!T378))</f>
        <v/>
      </c>
      <c r="I392" s="705" t="str">
        <f>IF(C392="","",IF($J$4=DULIEU!J378,DULIEU!X378))</f>
        <v/>
      </c>
      <c r="J392" s="706" t="str">
        <f t="shared" si="11"/>
        <v/>
      </c>
      <c r="K392" s="1079"/>
      <c r="L392" s="1079"/>
      <c r="M392" s="717"/>
      <c r="N392" s="717"/>
      <c r="O392" s="717"/>
    </row>
    <row r="393" spans="2:15" hidden="1">
      <c r="B393" s="702" t="str">
        <f>IF(J393="","",MAX($B$20:B392)+1)</f>
        <v/>
      </c>
      <c r="C393" s="703" t="str">
        <f>IF($J$4=DULIEU!J379,DULIEU!Q379,"")</f>
        <v/>
      </c>
      <c r="D393" s="704" t="str">
        <f>IF($J$4=DULIEU!J379,DULIEU!P379,"")</f>
        <v/>
      </c>
      <c r="E393" s="704" t="str">
        <f t="shared" si="10"/>
        <v/>
      </c>
      <c r="F393" s="705" t="str">
        <f>IF(C393&lt;&gt;"",IF(AND(LEFT($J$4,1)="N",$J$4=DULIEU!J379),DULIEU!R379,IF(AND(LEFT($J$4,1)="X",$J$4=DULIEU!J379),DULIEU!S379)),"")</f>
        <v/>
      </c>
      <c r="G393" s="705" t="str">
        <f>IF(C393&lt;&gt;"",IF(AND(LEFT($J$4,1)="N",$J$4=DULIEU!J379),DULIEU!R379,IF(AND(LEFT($J$4,1)="X",$J$4=DULIEU!J379),DULIEU!S379)),"")</f>
        <v/>
      </c>
      <c r="H393" s="705" t="str">
        <f>IF(C393="","",IF($J$4=DULIEU!J379,DULIEU!T379))</f>
        <v/>
      </c>
      <c r="I393" s="705" t="str">
        <f>IF(C393="","",IF($J$4=DULIEU!J379,DULIEU!X379))</f>
        <v/>
      </c>
      <c r="J393" s="706" t="str">
        <f t="shared" si="11"/>
        <v/>
      </c>
      <c r="K393" s="1079"/>
      <c r="L393" s="1079"/>
      <c r="M393" s="717"/>
      <c r="N393" s="717"/>
      <c r="O393" s="717"/>
    </row>
    <row r="394" spans="2:15" hidden="1">
      <c r="B394" s="702" t="str">
        <f>IF(J394="","",MAX($B$20:B393)+1)</f>
        <v/>
      </c>
      <c r="C394" s="703" t="str">
        <f>IF($J$4=DULIEU!J380,DULIEU!Q380,"")</f>
        <v/>
      </c>
      <c r="D394" s="704" t="str">
        <f>IF($J$4=DULIEU!J380,DULIEU!P380,"")</f>
        <v/>
      </c>
      <c r="E394" s="704" t="str">
        <f t="shared" si="10"/>
        <v/>
      </c>
      <c r="F394" s="705" t="str">
        <f>IF(C394&lt;&gt;"",IF(AND(LEFT($J$4,1)="N",$J$4=DULIEU!J380),DULIEU!R380,IF(AND(LEFT($J$4,1)="X",$J$4=DULIEU!J380),DULIEU!S380)),"")</f>
        <v/>
      </c>
      <c r="G394" s="705" t="str">
        <f>IF(C394&lt;&gt;"",IF(AND(LEFT($J$4,1)="N",$J$4=DULIEU!J380),DULIEU!R380,IF(AND(LEFT($J$4,1)="X",$J$4=DULIEU!J380),DULIEU!S380)),"")</f>
        <v/>
      </c>
      <c r="H394" s="705" t="str">
        <f>IF(C394="","",IF($J$4=DULIEU!J380,DULIEU!T380))</f>
        <v/>
      </c>
      <c r="I394" s="705" t="str">
        <f>IF(C394="","",IF($J$4=DULIEU!J380,DULIEU!X380))</f>
        <v/>
      </c>
      <c r="J394" s="706" t="str">
        <f t="shared" si="11"/>
        <v/>
      </c>
      <c r="K394" s="1079"/>
      <c r="L394" s="1079"/>
      <c r="M394" s="717"/>
      <c r="N394" s="717"/>
      <c r="O394" s="717"/>
    </row>
    <row r="395" spans="2:15" hidden="1">
      <c r="B395" s="702" t="str">
        <f>IF(J395="","",MAX($B$20:B394)+1)</f>
        <v/>
      </c>
      <c r="C395" s="703" t="str">
        <f>IF($J$4=DULIEU!J381,DULIEU!Q381,"")</f>
        <v/>
      </c>
      <c r="D395" s="704" t="str">
        <f>IF($J$4=DULIEU!J381,DULIEU!P381,"")</f>
        <v/>
      </c>
      <c r="E395" s="704" t="str">
        <f t="shared" si="10"/>
        <v/>
      </c>
      <c r="F395" s="705" t="str">
        <f>IF(C395&lt;&gt;"",IF(AND(LEFT($J$4,1)="N",$J$4=DULIEU!J381),DULIEU!R381,IF(AND(LEFT($J$4,1)="X",$J$4=DULIEU!J381),DULIEU!S381)),"")</f>
        <v/>
      </c>
      <c r="G395" s="705" t="str">
        <f>IF(C395&lt;&gt;"",IF(AND(LEFT($J$4,1)="N",$J$4=DULIEU!J381),DULIEU!R381,IF(AND(LEFT($J$4,1)="X",$J$4=DULIEU!J381),DULIEU!S381)),"")</f>
        <v/>
      </c>
      <c r="H395" s="705" t="str">
        <f>IF(C395="","",IF($J$4=DULIEU!J381,DULIEU!T381))</f>
        <v/>
      </c>
      <c r="I395" s="705" t="str">
        <f>IF(C395="","",IF($J$4=DULIEU!J381,DULIEU!X381))</f>
        <v/>
      </c>
      <c r="J395" s="706" t="str">
        <f t="shared" si="11"/>
        <v/>
      </c>
      <c r="K395" s="1079"/>
      <c r="L395" s="1079"/>
      <c r="M395" s="717"/>
      <c r="N395" s="717"/>
      <c r="O395" s="717"/>
    </row>
    <row r="396" spans="2:15" hidden="1">
      <c r="B396" s="702" t="str">
        <f>IF(J396="","",MAX($B$20:B395)+1)</f>
        <v/>
      </c>
      <c r="C396" s="703" t="str">
        <f>IF($J$4=DULIEU!J382,DULIEU!Q382,"")</f>
        <v/>
      </c>
      <c r="D396" s="704" t="str">
        <f>IF($J$4=DULIEU!J382,DULIEU!P382,"")</f>
        <v/>
      </c>
      <c r="E396" s="704" t="str">
        <f t="shared" si="10"/>
        <v/>
      </c>
      <c r="F396" s="705" t="str">
        <f>IF(C396&lt;&gt;"",IF(AND(LEFT($J$4,1)="N",$J$4=DULIEU!J382),DULIEU!R382,IF(AND(LEFT($J$4,1)="X",$J$4=DULIEU!J382),DULIEU!S382)),"")</f>
        <v/>
      </c>
      <c r="G396" s="705" t="str">
        <f>IF(C396&lt;&gt;"",IF(AND(LEFT($J$4,1)="N",$J$4=DULIEU!J382),DULIEU!R382,IF(AND(LEFT($J$4,1)="X",$J$4=DULIEU!J382),DULIEU!S382)),"")</f>
        <v/>
      </c>
      <c r="H396" s="705" t="str">
        <f>IF(C396="","",IF($J$4=DULIEU!J382,DULIEU!T382))</f>
        <v/>
      </c>
      <c r="I396" s="705" t="str">
        <f>IF(C396="","",IF($J$4=DULIEU!J382,DULIEU!X382))</f>
        <v/>
      </c>
      <c r="J396" s="706" t="str">
        <f t="shared" si="11"/>
        <v/>
      </c>
      <c r="K396" s="1079"/>
      <c r="L396" s="1079"/>
      <c r="M396" s="717"/>
      <c r="N396" s="717"/>
      <c r="O396" s="717"/>
    </row>
    <row r="397" spans="2:15" hidden="1">
      <c r="B397" s="702" t="str">
        <f>IF(J397="","",MAX($B$20:B396)+1)</f>
        <v/>
      </c>
      <c r="C397" s="703" t="str">
        <f>IF($J$4=DULIEU!J383,DULIEU!Q383,"")</f>
        <v/>
      </c>
      <c r="D397" s="704" t="str">
        <f>IF($J$4=DULIEU!J383,DULIEU!P383,"")</f>
        <v/>
      </c>
      <c r="E397" s="704" t="str">
        <f t="shared" si="10"/>
        <v/>
      </c>
      <c r="F397" s="705" t="str">
        <f>IF(C397&lt;&gt;"",IF(AND(LEFT($J$4,1)="N",$J$4=DULIEU!J383),DULIEU!R383,IF(AND(LEFT($J$4,1)="X",$J$4=DULIEU!J383),DULIEU!S383)),"")</f>
        <v/>
      </c>
      <c r="G397" s="705" t="str">
        <f>IF(C397&lt;&gt;"",IF(AND(LEFT($J$4,1)="N",$J$4=DULIEU!J383),DULIEU!R383,IF(AND(LEFT($J$4,1)="X",$J$4=DULIEU!J383),DULIEU!S383)),"")</f>
        <v/>
      </c>
      <c r="H397" s="705" t="str">
        <f>IF(C397="","",IF($J$4=DULIEU!J383,DULIEU!T383))</f>
        <v/>
      </c>
      <c r="I397" s="705" t="str">
        <f>IF(C397="","",IF($J$4=DULIEU!J383,DULIEU!X383))</f>
        <v/>
      </c>
      <c r="J397" s="706" t="str">
        <f t="shared" si="11"/>
        <v/>
      </c>
      <c r="K397" s="1079"/>
      <c r="L397" s="1079"/>
      <c r="M397" s="717"/>
      <c r="N397" s="717"/>
      <c r="O397" s="717"/>
    </row>
    <row r="398" spans="2:15" hidden="1">
      <c r="B398" s="702" t="str">
        <f>IF(J398="","",MAX($B$20:B397)+1)</f>
        <v/>
      </c>
      <c r="C398" s="703" t="str">
        <f>IF($J$4=DULIEU!J384,DULIEU!Q384,"")</f>
        <v/>
      </c>
      <c r="D398" s="704" t="str">
        <f>IF($J$4=DULIEU!J384,DULIEU!P384,"")</f>
        <v/>
      </c>
      <c r="E398" s="704" t="str">
        <f t="shared" si="10"/>
        <v/>
      </c>
      <c r="F398" s="705" t="str">
        <f>IF(C398&lt;&gt;"",IF(AND(LEFT($J$4,1)="N",$J$4=DULIEU!J384),DULIEU!R384,IF(AND(LEFT($J$4,1)="X",$J$4=DULIEU!J384),DULIEU!S384)),"")</f>
        <v/>
      </c>
      <c r="G398" s="705" t="str">
        <f>IF(C398&lt;&gt;"",IF(AND(LEFT($J$4,1)="N",$J$4=DULIEU!J384),DULIEU!R384,IF(AND(LEFT($J$4,1)="X",$J$4=DULIEU!J384),DULIEU!S384)),"")</f>
        <v/>
      </c>
      <c r="H398" s="705" t="str">
        <f>IF(C398="","",IF($J$4=DULIEU!J384,DULIEU!T384))</f>
        <v/>
      </c>
      <c r="I398" s="705" t="str">
        <f>IF(C398="","",IF($J$4=DULIEU!J384,DULIEU!X384))</f>
        <v/>
      </c>
      <c r="J398" s="706" t="str">
        <f t="shared" si="11"/>
        <v/>
      </c>
      <c r="K398" s="1079"/>
      <c r="L398" s="1079"/>
      <c r="M398" s="717"/>
      <c r="N398" s="717"/>
      <c r="O398" s="717"/>
    </row>
    <row r="399" spans="2:15" hidden="1">
      <c r="B399" s="702" t="str">
        <f>IF(J399="","",MAX($B$20:B398)+1)</f>
        <v/>
      </c>
      <c r="C399" s="703" t="str">
        <f>IF($J$4=DULIEU!J385,DULIEU!Q385,"")</f>
        <v/>
      </c>
      <c r="D399" s="704" t="str">
        <f>IF($J$4=DULIEU!J385,DULIEU!P385,"")</f>
        <v/>
      </c>
      <c r="E399" s="704" t="str">
        <f t="shared" si="10"/>
        <v/>
      </c>
      <c r="F399" s="705" t="str">
        <f>IF(C399&lt;&gt;"",IF(AND(LEFT($J$4,1)="N",$J$4=DULIEU!J385),DULIEU!R385,IF(AND(LEFT($J$4,1)="X",$J$4=DULIEU!J385),DULIEU!S385)),"")</f>
        <v/>
      </c>
      <c r="G399" s="705" t="str">
        <f>IF(C399&lt;&gt;"",IF(AND(LEFT($J$4,1)="N",$J$4=DULIEU!J385),DULIEU!R385,IF(AND(LEFT($J$4,1)="X",$J$4=DULIEU!J385),DULIEU!S385)),"")</f>
        <v/>
      </c>
      <c r="H399" s="705" t="str">
        <f>IF(C399="","",IF($J$4=DULIEU!J385,DULIEU!T385))</f>
        <v/>
      </c>
      <c r="I399" s="705" t="str">
        <f>IF(C399="","",IF($J$4=DULIEU!J385,DULIEU!X385))</f>
        <v/>
      </c>
      <c r="J399" s="706" t="str">
        <f t="shared" si="11"/>
        <v/>
      </c>
      <c r="K399" s="1079"/>
      <c r="L399" s="1079"/>
      <c r="M399" s="717"/>
      <c r="N399" s="717"/>
      <c r="O399" s="717"/>
    </row>
    <row r="400" spans="2:15" hidden="1">
      <c r="B400" s="702" t="str">
        <f>IF(J400="","",MAX($B$20:B399)+1)</f>
        <v/>
      </c>
      <c r="C400" s="703" t="str">
        <f>IF($J$4=DULIEU!J386,DULIEU!Q386,"")</f>
        <v/>
      </c>
      <c r="D400" s="704" t="str">
        <f>IF($J$4=DULIEU!J386,DULIEU!P386,"")</f>
        <v/>
      </c>
      <c r="E400" s="704" t="str">
        <f t="shared" si="10"/>
        <v/>
      </c>
      <c r="F400" s="705" t="str">
        <f>IF(C400&lt;&gt;"",IF(AND(LEFT($J$4,1)="N",$J$4=DULIEU!J386),DULIEU!R386,IF(AND(LEFT($J$4,1)="X",$J$4=DULIEU!J386),DULIEU!S386)),"")</f>
        <v/>
      </c>
      <c r="G400" s="705" t="str">
        <f>IF(C400&lt;&gt;"",IF(AND(LEFT($J$4,1)="N",$J$4=DULIEU!J386),DULIEU!R386,IF(AND(LEFT($J$4,1)="X",$J$4=DULIEU!J386),DULIEU!S386)),"")</f>
        <v/>
      </c>
      <c r="H400" s="705" t="str">
        <f>IF(C400="","",IF($J$4=DULIEU!J386,DULIEU!T386))</f>
        <v/>
      </c>
      <c r="I400" s="705" t="str">
        <f>IF(C400="","",IF($J$4=DULIEU!J386,DULIEU!X386))</f>
        <v/>
      </c>
      <c r="J400" s="706" t="str">
        <f t="shared" si="11"/>
        <v/>
      </c>
      <c r="K400" s="1079"/>
      <c r="L400" s="1079"/>
      <c r="M400" s="717"/>
      <c r="N400" s="717"/>
      <c r="O400" s="717"/>
    </row>
    <row r="401" spans="2:15" hidden="1">
      <c r="B401" s="702" t="str">
        <f>IF(J401="","",MAX($B$20:B400)+1)</f>
        <v/>
      </c>
      <c r="C401" s="703" t="str">
        <f>IF($J$4=DULIEU!J387,DULIEU!Q387,"")</f>
        <v/>
      </c>
      <c r="D401" s="704" t="str">
        <f>IF($J$4=DULIEU!J387,DULIEU!P387,"")</f>
        <v/>
      </c>
      <c r="E401" s="704" t="str">
        <f t="shared" si="10"/>
        <v/>
      </c>
      <c r="F401" s="705" t="str">
        <f>IF(C401&lt;&gt;"",IF(AND(LEFT($J$4,1)="N",$J$4=DULIEU!J387),DULIEU!R387,IF(AND(LEFT($J$4,1)="X",$J$4=DULIEU!J387),DULIEU!S387)),"")</f>
        <v/>
      </c>
      <c r="G401" s="705" t="str">
        <f>IF(C401&lt;&gt;"",IF(AND(LEFT($J$4,1)="N",$J$4=DULIEU!J387),DULIEU!R387,IF(AND(LEFT($J$4,1)="X",$J$4=DULIEU!J387),DULIEU!S387)),"")</f>
        <v/>
      </c>
      <c r="H401" s="705" t="str">
        <f>IF(C401="","",IF($J$4=DULIEU!J387,DULIEU!T387))</f>
        <v/>
      </c>
      <c r="I401" s="705" t="str">
        <f>IF(C401="","",IF($J$4=DULIEU!J387,DULIEU!X387))</f>
        <v/>
      </c>
      <c r="J401" s="706" t="str">
        <f t="shared" si="11"/>
        <v/>
      </c>
      <c r="K401" s="1079"/>
      <c r="L401" s="1079"/>
      <c r="M401" s="717"/>
      <c r="N401" s="717"/>
      <c r="O401" s="717"/>
    </row>
    <row r="402" spans="2:15" hidden="1">
      <c r="B402" s="702" t="str">
        <f>IF(J402="","",MAX($B$20:B401)+1)</f>
        <v/>
      </c>
      <c r="C402" s="703" t="str">
        <f>IF($J$4=DULIEU!J388,DULIEU!Q388,"")</f>
        <v/>
      </c>
      <c r="D402" s="704" t="str">
        <f>IF($J$4=DULIEU!J388,DULIEU!P388,"")</f>
        <v/>
      </c>
      <c r="E402" s="704" t="str">
        <f t="shared" si="10"/>
        <v/>
      </c>
      <c r="F402" s="705" t="str">
        <f>IF(C402&lt;&gt;"",IF(AND(LEFT($J$4,1)="N",$J$4=DULIEU!J388),DULIEU!R388,IF(AND(LEFT($J$4,1)="X",$J$4=DULIEU!J388),DULIEU!S388)),"")</f>
        <v/>
      </c>
      <c r="G402" s="705" t="str">
        <f>IF(C402&lt;&gt;"",IF(AND(LEFT($J$4,1)="N",$J$4=DULIEU!J388),DULIEU!R388,IF(AND(LEFT($J$4,1)="X",$J$4=DULIEU!J388),DULIEU!S388)),"")</f>
        <v/>
      </c>
      <c r="H402" s="705" t="str">
        <f>IF(C402="","",IF($J$4=DULIEU!J388,DULIEU!T388))</f>
        <v/>
      </c>
      <c r="I402" s="705" t="str">
        <f>IF(C402="","",IF($J$4=DULIEU!J388,DULIEU!X388))</f>
        <v/>
      </c>
      <c r="J402" s="706" t="str">
        <f t="shared" si="11"/>
        <v/>
      </c>
      <c r="K402" s="1079"/>
      <c r="L402" s="1079"/>
      <c r="M402" s="717"/>
      <c r="N402" s="717"/>
      <c r="O402" s="717"/>
    </row>
    <row r="403" spans="2:15" hidden="1">
      <c r="B403" s="702" t="str">
        <f>IF(J403="","",MAX($B$20:B402)+1)</f>
        <v/>
      </c>
      <c r="C403" s="703" t="str">
        <f>IF($J$4=DULIEU!J389,DULIEU!Q389,"")</f>
        <v/>
      </c>
      <c r="D403" s="704" t="str">
        <f>IF($J$4=DULIEU!J389,DULIEU!P389,"")</f>
        <v/>
      </c>
      <c r="E403" s="704" t="str">
        <f t="shared" si="10"/>
        <v/>
      </c>
      <c r="F403" s="705" t="str">
        <f>IF(C403&lt;&gt;"",IF(AND(LEFT($J$4,1)="N",$J$4=DULIEU!J389),DULIEU!R389,IF(AND(LEFT($J$4,1)="X",$J$4=DULIEU!J389),DULIEU!S389)),"")</f>
        <v/>
      </c>
      <c r="G403" s="705" t="str">
        <f>IF(C403&lt;&gt;"",IF(AND(LEFT($J$4,1)="N",$J$4=DULIEU!J389),DULIEU!R389,IF(AND(LEFT($J$4,1)="X",$J$4=DULIEU!J389),DULIEU!S389)),"")</f>
        <v/>
      </c>
      <c r="H403" s="705" t="str">
        <f>IF(C403="","",IF($J$4=DULIEU!J389,DULIEU!T389))</f>
        <v/>
      </c>
      <c r="I403" s="705" t="str">
        <f>IF(C403="","",IF($J$4=DULIEU!J389,DULIEU!X389))</f>
        <v/>
      </c>
      <c r="J403" s="706" t="str">
        <f t="shared" si="11"/>
        <v/>
      </c>
      <c r="K403" s="1079"/>
      <c r="L403" s="1079"/>
      <c r="M403" s="717"/>
      <c r="N403" s="717"/>
      <c r="O403" s="717"/>
    </row>
    <row r="404" spans="2:15" hidden="1">
      <c r="B404" s="702" t="str">
        <f>IF(J404="","",MAX($B$20:B403)+1)</f>
        <v/>
      </c>
      <c r="C404" s="703" t="str">
        <f>IF($J$4=DULIEU!J390,DULIEU!Q390,"")</f>
        <v/>
      </c>
      <c r="D404" s="704" t="str">
        <f>IF($J$4=DULIEU!J390,DULIEU!P390,"")</f>
        <v/>
      </c>
      <c r="E404" s="704" t="str">
        <f t="shared" si="10"/>
        <v/>
      </c>
      <c r="F404" s="705" t="str">
        <f>IF(C404&lt;&gt;"",IF(AND(LEFT($J$4,1)="N",$J$4=DULIEU!J390),DULIEU!R390,IF(AND(LEFT($J$4,1)="X",$J$4=DULIEU!J390),DULIEU!S390)),"")</f>
        <v/>
      </c>
      <c r="G404" s="705" t="str">
        <f>IF(C404&lt;&gt;"",IF(AND(LEFT($J$4,1)="N",$J$4=DULIEU!J390),DULIEU!R390,IF(AND(LEFT($J$4,1)="X",$J$4=DULIEU!J390),DULIEU!S390)),"")</f>
        <v/>
      </c>
      <c r="H404" s="705" t="str">
        <f>IF(C404="","",IF($J$4=DULIEU!J390,DULIEU!T390))</f>
        <v/>
      </c>
      <c r="I404" s="705" t="str">
        <f>IF(C404="","",IF($J$4=DULIEU!J390,DULIEU!X390))</f>
        <v/>
      </c>
      <c r="J404" s="706" t="str">
        <f t="shared" si="11"/>
        <v/>
      </c>
      <c r="K404" s="1079"/>
      <c r="L404" s="1079"/>
      <c r="M404" s="717"/>
      <c r="N404" s="717"/>
      <c r="O404" s="717"/>
    </row>
    <row r="405" spans="2:15" hidden="1">
      <c r="B405" s="702" t="str">
        <f>IF(J405="","",MAX($B$20:B404)+1)</f>
        <v/>
      </c>
      <c r="C405" s="703" t="str">
        <f>IF($J$4=DULIEU!J391,DULIEU!Q391,"")</f>
        <v/>
      </c>
      <c r="D405" s="704" t="str">
        <f>IF($J$4=DULIEU!J391,DULIEU!P391,"")</f>
        <v/>
      </c>
      <c r="E405" s="704" t="str">
        <f t="shared" ref="E405:E468" si="12">IFERROR(VLOOKUP(D405,vvt,3,0),"")</f>
        <v/>
      </c>
      <c r="F405" s="705" t="str">
        <f>IF(C405&lt;&gt;"",IF(AND(LEFT($J$4,1)="N",$J$4=DULIEU!J391),DULIEU!R391,IF(AND(LEFT($J$4,1)="X",$J$4=DULIEU!J391),DULIEU!S391)),"")</f>
        <v/>
      </c>
      <c r="G405" s="705" t="str">
        <f>IF(C405&lt;&gt;"",IF(AND(LEFT($J$4,1)="N",$J$4=DULIEU!J391),DULIEU!R391,IF(AND(LEFT($J$4,1)="X",$J$4=DULIEU!J391),DULIEU!S391)),"")</f>
        <v/>
      </c>
      <c r="H405" s="705" t="str">
        <f>IF(C405="","",IF($J$4=DULIEU!J391,DULIEU!T391))</f>
        <v/>
      </c>
      <c r="I405" s="705" t="str">
        <f>IF(C405="","",IF($J$4=DULIEU!J391,DULIEU!X391))</f>
        <v/>
      </c>
      <c r="J405" s="706" t="str">
        <f t="shared" si="11"/>
        <v/>
      </c>
      <c r="K405" s="1079"/>
      <c r="L405" s="1079"/>
      <c r="M405" s="717"/>
      <c r="N405" s="717"/>
      <c r="O405" s="717"/>
    </row>
    <row r="406" spans="2:15" hidden="1">
      <c r="B406" s="702" t="str">
        <f>IF(J406="","",MAX($B$20:B405)+1)</f>
        <v/>
      </c>
      <c r="C406" s="703" t="str">
        <f>IF($J$4=DULIEU!J392,DULIEU!Q392,"")</f>
        <v/>
      </c>
      <c r="D406" s="704" t="str">
        <f>IF($J$4=DULIEU!J392,DULIEU!P392,"")</f>
        <v/>
      </c>
      <c r="E406" s="704" t="str">
        <f t="shared" si="12"/>
        <v/>
      </c>
      <c r="F406" s="705" t="str">
        <f>IF(C406&lt;&gt;"",IF(AND(LEFT($J$4,1)="N",$J$4=DULIEU!J392),DULIEU!R392,IF(AND(LEFT($J$4,1)="X",$J$4=DULIEU!J392),DULIEU!S392)),"")</f>
        <v/>
      </c>
      <c r="G406" s="705" t="str">
        <f>IF(C406&lt;&gt;"",IF(AND(LEFT($J$4,1)="N",$J$4=DULIEU!J392),DULIEU!R392,IF(AND(LEFT($J$4,1)="X",$J$4=DULIEU!J392),DULIEU!S392)),"")</f>
        <v/>
      </c>
      <c r="H406" s="705" t="str">
        <f>IF(C406="","",IF($J$4=DULIEU!J392,DULIEU!T392))</f>
        <v/>
      </c>
      <c r="I406" s="705" t="str">
        <f>IF(C406="","",IF($J$4=DULIEU!J392,DULIEU!X392))</f>
        <v/>
      </c>
      <c r="J406" s="706" t="str">
        <f t="shared" ref="J406:J469" si="13">IF($C406="","","x")</f>
        <v/>
      </c>
      <c r="K406" s="1079"/>
      <c r="L406" s="1079"/>
      <c r="M406" s="717"/>
      <c r="N406" s="717"/>
      <c r="O406" s="717"/>
    </row>
    <row r="407" spans="2:15" hidden="1">
      <c r="B407" s="702" t="str">
        <f>IF(J407="","",MAX($B$20:B406)+1)</f>
        <v/>
      </c>
      <c r="C407" s="703" t="str">
        <f>IF($J$4=DULIEU!J393,DULIEU!Q393,"")</f>
        <v/>
      </c>
      <c r="D407" s="704" t="str">
        <f>IF($J$4=DULIEU!J393,DULIEU!P393,"")</f>
        <v/>
      </c>
      <c r="E407" s="704" t="str">
        <f t="shared" si="12"/>
        <v/>
      </c>
      <c r="F407" s="705" t="str">
        <f>IF(C407&lt;&gt;"",IF(AND(LEFT($J$4,1)="N",$J$4=DULIEU!J393),DULIEU!R393,IF(AND(LEFT($J$4,1)="X",$J$4=DULIEU!J393),DULIEU!S393)),"")</f>
        <v/>
      </c>
      <c r="G407" s="705" t="str">
        <f>IF(C407&lt;&gt;"",IF(AND(LEFT($J$4,1)="N",$J$4=DULIEU!J393),DULIEU!R393,IF(AND(LEFT($J$4,1)="X",$J$4=DULIEU!J393),DULIEU!S393)),"")</f>
        <v/>
      </c>
      <c r="H407" s="705" t="str">
        <f>IF(C407="","",IF($J$4=DULIEU!J393,DULIEU!T393))</f>
        <v/>
      </c>
      <c r="I407" s="705" t="str">
        <f>IF(C407="","",IF($J$4=DULIEU!J393,DULIEU!X393))</f>
        <v/>
      </c>
      <c r="J407" s="706" t="str">
        <f t="shared" si="13"/>
        <v/>
      </c>
      <c r="K407" s="1079"/>
      <c r="L407" s="1079"/>
      <c r="M407" s="717"/>
      <c r="N407" s="717"/>
      <c r="O407" s="717"/>
    </row>
    <row r="408" spans="2:15" hidden="1">
      <c r="B408" s="702" t="str">
        <f>IF(J408="","",MAX($B$20:B407)+1)</f>
        <v/>
      </c>
      <c r="C408" s="703" t="str">
        <f>IF($J$4=DULIEU!J394,DULIEU!Q394,"")</f>
        <v/>
      </c>
      <c r="D408" s="704" t="str">
        <f>IF($J$4=DULIEU!J394,DULIEU!P394,"")</f>
        <v/>
      </c>
      <c r="E408" s="704" t="str">
        <f t="shared" si="12"/>
        <v/>
      </c>
      <c r="F408" s="705" t="str">
        <f>IF(C408&lt;&gt;"",IF(AND(LEFT($J$4,1)="N",$J$4=DULIEU!J394),DULIEU!R394,IF(AND(LEFT($J$4,1)="X",$J$4=DULIEU!J394),DULIEU!S394)),"")</f>
        <v/>
      </c>
      <c r="G408" s="705" t="str">
        <f>IF(C408&lt;&gt;"",IF(AND(LEFT($J$4,1)="N",$J$4=DULIEU!J394),DULIEU!R394,IF(AND(LEFT($J$4,1)="X",$J$4=DULIEU!J394),DULIEU!S394)),"")</f>
        <v/>
      </c>
      <c r="H408" s="705" t="str">
        <f>IF(C408="","",IF($J$4=DULIEU!J394,DULIEU!T394))</f>
        <v/>
      </c>
      <c r="I408" s="705" t="str">
        <f>IF(C408="","",IF($J$4=DULIEU!J394,DULIEU!X394))</f>
        <v/>
      </c>
      <c r="J408" s="706" t="str">
        <f t="shared" si="13"/>
        <v/>
      </c>
      <c r="K408" s="1079"/>
      <c r="L408" s="1079"/>
      <c r="M408" s="717"/>
      <c r="N408" s="717"/>
      <c r="O408" s="717"/>
    </row>
    <row r="409" spans="2:15" hidden="1">
      <c r="B409" s="702" t="str">
        <f>IF(J409="","",MAX($B$20:B408)+1)</f>
        <v/>
      </c>
      <c r="C409" s="703" t="str">
        <f>IF($J$4=DULIEU!J395,DULIEU!Q395,"")</f>
        <v/>
      </c>
      <c r="D409" s="704" t="str">
        <f>IF($J$4=DULIEU!J395,DULIEU!P395,"")</f>
        <v/>
      </c>
      <c r="E409" s="704" t="str">
        <f t="shared" si="12"/>
        <v/>
      </c>
      <c r="F409" s="705" t="str">
        <f>IF(C409&lt;&gt;"",IF(AND(LEFT($J$4,1)="N",$J$4=DULIEU!J395),DULIEU!R395,IF(AND(LEFT($J$4,1)="X",$J$4=DULIEU!J395),DULIEU!S395)),"")</f>
        <v/>
      </c>
      <c r="G409" s="705" t="str">
        <f>IF(C409&lt;&gt;"",IF(AND(LEFT($J$4,1)="N",$J$4=DULIEU!J395),DULIEU!R395,IF(AND(LEFT($J$4,1)="X",$J$4=DULIEU!J395),DULIEU!S395)),"")</f>
        <v/>
      </c>
      <c r="H409" s="705" t="str">
        <f>IF(C409="","",IF($J$4=DULIEU!J395,DULIEU!T395))</f>
        <v/>
      </c>
      <c r="I409" s="705" t="str">
        <f>IF(C409="","",IF($J$4=DULIEU!J395,DULIEU!X395))</f>
        <v/>
      </c>
      <c r="J409" s="706" t="str">
        <f t="shared" si="13"/>
        <v/>
      </c>
      <c r="K409" s="1079"/>
      <c r="L409" s="1079"/>
      <c r="M409" s="717"/>
      <c r="N409" s="717"/>
      <c r="O409" s="717"/>
    </row>
    <row r="410" spans="2:15" hidden="1">
      <c r="B410" s="702" t="str">
        <f>IF(J410="","",MAX($B$20:B409)+1)</f>
        <v/>
      </c>
      <c r="C410" s="703" t="str">
        <f>IF($J$4=DULIEU!J396,DULIEU!Q396,"")</f>
        <v/>
      </c>
      <c r="D410" s="704" t="str">
        <f>IF($J$4=DULIEU!J396,DULIEU!P396,"")</f>
        <v/>
      </c>
      <c r="E410" s="704" t="str">
        <f t="shared" si="12"/>
        <v/>
      </c>
      <c r="F410" s="705" t="str">
        <f>IF(C410&lt;&gt;"",IF(AND(LEFT($J$4,1)="N",$J$4=DULIEU!J396),DULIEU!R396,IF(AND(LEFT($J$4,1)="X",$J$4=DULIEU!J396),DULIEU!S396)),"")</f>
        <v/>
      </c>
      <c r="G410" s="705" t="str">
        <f>IF(C410&lt;&gt;"",IF(AND(LEFT($J$4,1)="N",$J$4=DULIEU!J396),DULIEU!R396,IF(AND(LEFT($J$4,1)="X",$J$4=DULIEU!J396),DULIEU!S396)),"")</f>
        <v/>
      </c>
      <c r="H410" s="705" t="str">
        <f>IF(C410="","",IF($J$4=DULIEU!J396,DULIEU!T396))</f>
        <v/>
      </c>
      <c r="I410" s="705" t="str">
        <f>IF(C410="","",IF($J$4=DULIEU!J396,DULIEU!X396))</f>
        <v/>
      </c>
      <c r="J410" s="706" t="str">
        <f t="shared" si="13"/>
        <v/>
      </c>
      <c r="K410" s="1079"/>
      <c r="L410" s="1079"/>
      <c r="M410" s="717"/>
      <c r="N410" s="717"/>
      <c r="O410" s="717"/>
    </row>
    <row r="411" spans="2:15" hidden="1">
      <c r="B411" s="702" t="str">
        <f>IF(J411="","",MAX($B$20:B410)+1)</f>
        <v/>
      </c>
      <c r="C411" s="703" t="str">
        <f>IF($J$4=DULIEU!J397,DULIEU!Q397,"")</f>
        <v/>
      </c>
      <c r="D411" s="704" t="str">
        <f>IF($J$4=DULIEU!J397,DULIEU!P397,"")</f>
        <v/>
      </c>
      <c r="E411" s="704" t="str">
        <f t="shared" si="12"/>
        <v/>
      </c>
      <c r="F411" s="705" t="str">
        <f>IF(C411&lt;&gt;"",IF(AND(LEFT($J$4,1)="N",$J$4=DULIEU!J397),DULIEU!R397,IF(AND(LEFT($J$4,1)="X",$J$4=DULIEU!J397),DULIEU!S397)),"")</f>
        <v/>
      </c>
      <c r="G411" s="705" t="str">
        <f>IF(C411&lt;&gt;"",IF(AND(LEFT($J$4,1)="N",$J$4=DULIEU!J397),DULIEU!R397,IF(AND(LEFT($J$4,1)="X",$J$4=DULIEU!J397),DULIEU!S397)),"")</f>
        <v/>
      </c>
      <c r="H411" s="705" t="str">
        <f>IF(C411="","",IF($J$4=DULIEU!J397,DULIEU!T397))</f>
        <v/>
      </c>
      <c r="I411" s="705" t="str">
        <f>IF(C411="","",IF($J$4=DULIEU!J397,DULIEU!X397))</f>
        <v/>
      </c>
      <c r="J411" s="706" t="str">
        <f t="shared" si="13"/>
        <v/>
      </c>
      <c r="K411" s="1079"/>
      <c r="L411" s="1079"/>
      <c r="M411" s="717"/>
      <c r="N411" s="717"/>
      <c r="O411" s="717"/>
    </row>
    <row r="412" spans="2:15" hidden="1">
      <c r="B412" s="702" t="str">
        <f>IF(J412="","",MAX($B$20:B411)+1)</f>
        <v/>
      </c>
      <c r="C412" s="703" t="str">
        <f>IF($J$4=DULIEU!J398,DULIEU!Q398,"")</f>
        <v/>
      </c>
      <c r="D412" s="704" t="str">
        <f>IF($J$4=DULIEU!J398,DULIEU!P398,"")</f>
        <v/>
      </c>
      <c r="E412" s="704" t="str">
        <f t="shared" si="12"/>
        <v/>
      </c>
      <c r="F412" s="705" t="str">
        <f>IF(C412&lt;&gt;"",IF(AND(LEFT($J$4,1)="N",$J$4=DULIEU!J398),DULIEU!R398,IF(AND(LEFT($J$4,1)="X",$J$4=DULIEU!J398),DULIEU!S398)),"")</f>
        <v/>
      </c>
      <c r="G412" s="705" t="str">
        <f>IF(C412&lt;&gt;"",IF(AND(LEFT($J$4,1)="N",$J$4=DULIEU!J398),DULIEU!R398,IF(AND(LEFT($J$4,1)="X",$J$4=DULIEU!J398),DULIEU!S398)),"")</f>
        <v/>
      </c>
      <c r="H412" s="705" t="str">
        <f>IF(C412="","",IF($J$4=DULIEU!J398,DULIEU!T398))</f>
        <v/>
      </c>
      <c r="I412" s="705" t="str">
        <f>IF(C412="","",IF($J$4=DULIEU!J398,DULIEU!X398))</f>
        <v/>
      </c>
      <c r="J412" s="706" t="str">
        <f t="shared" si="13"/>
        <v/>
      </c>
      <c r="K412" s="1079"/>
      <c r="L412" s="1079"/>
      <c r="M412" s="717"/>
      <c r="N412" s="717"/>
      <c r="O412" s="717"/>
    </row>
    <row r="413" spans="2:15" hidden="1">
      <c r="B413" s="702" t="str">
        <f>IF(J413="","",MAX($B$20:B412)+1)</f>
        <v/>
      </c>
      <c r="C413" s="703" t="str">
        <f>IF($J$4=DULIEU!J399,DULIEU!Q399,"")</f>
        <v/>
      </c>
      <c r="D413" s="704" t="str">
        <f>IF($J$4=DULIEU!J399,DULIEU!P399,"")</f>
        <v/>
      </c>
      <c r="E413" s="704" t="str">
        <f t="shared" si="12"/>
        <v/>
      </c>
      <c r="F413" s="705" t="str">
        <f>IF(C413&lt;&gt;"",IF(AND(LEFT($J$4,1)="N",$J$4=DULIEU!J399),DULIEU!R399,IF(AND(LEFT($J$4,1)="X",$J$4=DULIEU!J399),DULIEU!S399)),"")</f>
        <v/>
      </c>
      <c r="G413" s="705" t="str">
        <f>IF(C413&lt;&gt;"",IF(AND(LEFT($J$4,1)="N",$J$4=DULIEU!J399),DULIEU!R399,IF(AND(LEFT($J$4,1)="X",$J$4=DULIEU!J399),DULIEU!S399)),"")</f>
        <v/>
      </c>
      <c r="H413" s="705" t="str">
        <f>IF(C413="","",IF($J$4=DULIEU!J399,DULIEU!T399))</f>
        <v/>
      </c>
      <c r="I413" s="705" t="str">
        <f>IF(C413="","",IF($J$4=DULIEU!J399,DULIEU!X399))</f>
        <v/>
      </c>
      <c r="J413" s="706" t="str">
        <f t="shared" si="13"/>
        <v/>
      </c>
      <c r="K413" s="1079"/>
      <c r="L413" s="1079"/>
      <c r="M413" s="717"/>
      <c r="N413" s="717"/>
      <c r="O413" s="717"/>
    </row>
    <row r="414" spans="2:15" hidden="1">
      <c r="B414" s="702" t="str">
        <f>IF(J414="","",MAX($B$20:B413)+1)</f>
        <v/>
      </c>
      <c r="C414" s="703" t="str">
        <f>IF($J$4=DULIEU!J400,DULIEU!Q400,"")</f>
        <v/>
      </c>
      <c r="D414" s="704" t="str">
        <f>IF($J$4=DULIEU!J400,DULIEU!P400,"")</f>
        <v/>
      </c>
      <c r="E414" s="704" t="str">
        <f t="shared" si="12"/>
        <v/>
      </c>
      <c r="F414" s="705" t="str">
        <f>IF(C414&lt;&gt;"",IF(AND(LEFT($J$4,1)="N",$J$4=DULIEU!J400),DULIEU!R400,IF(AND(LEFT($J$4,1)="X",$J$4=DULIEU!J400),DULIEU!S400)),"")</f>
        <v/>
      </c>
      <c r="G414" s="705" t="str">
        <f>IF(C414&lt;&gt;"",IF(AND(LEFT($J$4,1)="N",$J$4=DULIEU!J400),DULIEU!R400,IF(AND(LEFT($J$4,1)="X",$J$4=DULIEU!J400),DULIEU!S400)),"")</f>
        <v/>
      </c>
      <c r="H414" s="705" t="str">
        <f>IF(C414="","",IF($J$4=DULIEU!J400,DULIEU!T400))</f>
        <v/>
      </c>
      <c r="I414" s="705" t="str">
        <f>IF(C414="","",IF($J$4=DULIEU!J400,DULIEU!X400))</f>
        <v/>
      </c>
      <c r="J414" s="706" t="str">
        <f t="shared" si="13"/>
        <v/>
      </c>
      <c r="K414" s="1079"/>
      <c r="L414" s="1079"/>
      <c r="M414" s="717"/>
      <c r="N414" s="717"/>
      <c r="O414" s="717"/>
    </row>
    <row r="415" spans="2:15" hidden="1">
      <c r="B415" s="702" t="str">
        <f>IF(J415="","",MAX($B$20:B414)+1)</f>
        <v/>
      </c>
      <c r="C415" s="703" t="str">
        <f>IF($J$4=DULIEU!J401,DULIEU!Q401,"")</f>
        <v/>
      </c>
      <c r="D415" s="704" t="str">
        <f>IF($J$4=DULIEU!J401,DULIEU!P401,"")</f>
        <v/>
      </c>
      <c r="E415" s="704" t="str">
        <f t="shared" si="12"/>
        <v/>
      </c>
      <c r="F415" s="705" t="str">
        <f>IF(C415&lt;&gt;"",IF(AND(LEFT($J$4,1)="N",$J$4=DULIEU!J401),DULIEU!R401,IF(AND(LEFT($J$4,1)="X",$J$4=DULIEU!J401),DULIEU!S401)),"")</f>
        <v/>
      </c>
      <c r="G415" s="705" t="str">
        <f>IF(C415&lt;&gt;"",IF(AND(LEFT($J$4,1)="N",$J$4=DULIEU!J401),DULIEU!R401,IF(AND(LEFT($J$4,1)="X",$J$4=DULIEU!J401),DULIEU!S401)),"")</f>
        <v/>
      </c>
      <c r="H415" s="705" t="str">
        <f>IF(C415="","",IF($J$4=DULIEU!J401,DULIEU!T401))</f>
        <v/>
      </c>
      <c r="I415" s="705" t="str">
        <f>IF(C415="","",IF($J$4=DULIEU!J401,DULIEU!X401))</f>
        <v/>
      </c>
      <c r="J415" s="706" t="str">
        <f t="shared" si="13"/>
        <v/>
      </c>
      <c r="K415" s="1079"/>
      <c r="L415" s="1079"/>
      <c r="M415" s="717"/>
      <c r="N415" s="717"/>
      <c r="O415" s="717"/>
    </row>
    <row r="416" spans="2:15" hidden="1">
      <c r="B416" s="702" t="str">
        <f>IF(J416="","",MAX($B$20:B415)+1)</f>
        <v/>
      </c>
      <c r="C416" s="703" t="str">
        <f>IF($J$4=DULIEU!J402,DULIEU!Q402,"")</f>
        <v/>
      </c>
      <c r="D416" s="704" t="str">
        <f>IF($J$4=DULIEU!J402,DULIEU!P402,"")</f>
        <v/>
      </c>
      <c r="E416" s="704" t="str">
        <f t="shared" si="12"/>
        <v/>
      </c>
      <c r="F416" s="705" t="str">
        <f>IF(C416&lt;&gt;"",IF(AND(LEFT($J$4,1)="N",$J$4=DULIEU!J402),DULIEU!R402,IF(AND(LEFT($J$4,1)="X",$J$4=DULIEU!J402),DULIEU!S402)),"")</f>
        <v/>
      </c>
      <c r="G416" s="705" t="str">
        <f>IF(C416&lt;&gt;"",IF(AND(LEFT($J$4,1)="N",$J$4=DULIEU!J402),DULIEU!R402,IF(AND(LEFT($J$4,1)="X",$J$4=DULIEU!J402),DULIEU!S402)),"")</f>
        <v/>
      </c>
      <c r="H416" s="705" t="str">
        <f>IF(C416="","",IF($J$4=DULIEU!J402,DULIEU!T402))</f>
        <v/>
      </c>
      <c r="I416" s="705" t="str">
        <f>IF(C416="","",IF($J$4=DULIEU!J402,DULIEU!X402))</f>
        <v/>
      </c>
      <c r="J416" s="706" t="str">
        <f t="shared" si="13"/>
        <v/>
      </c>
      <c r="K416" s="1079"/>
      <c r="L416" s="1079"/>
      <c r="M416" s="717"/>
      <c r="N416" s="717"/>
      <c r="O416" s="717"/>
    </row>
    <row r="417" spans="2:15" hidden="1">
      <c r="B417" s="702" t="str">
        <f>IF(J417="","",MAX($B$20:B416)+1)</f>
        <v/>
      </c>
      <c r="C417" s="703" t="str">
        <f>IF($J$4=DULIEU!J403,DULIEU!Q403,"")</f>
        <v/>
      </c>
      <c r="D417" s="704" t="str">
        <f>IF($J$4=DULIEU!J403,DULIEU!P403,"")</f>
        <v/>
      </c>
      <c r="E417" s="704" t="str">
        <f t="shared" si="12"/>
        <v/>
      </c>
      <c r="F417" s="705" t="str">
        <f>IF(C417&lt;&gt;"",IF(AND(LEFT($J$4,1)="N",$J$4=DULIEU!J403),DULIEU!R403,IF(AND(LEFT($J$4,1)="X",$J$4=DULIEU!J403),DULIEU!S403)),"")</f>
        <v/>
      </c>
      <c r="G417" s="705" t="str">
        <f>IF(C417&lt;&gt;"",IF(AND(LEFT($J$4,1)="N",$J$4=DULIEU!J403),DULIEU!R403,IF(AND(LEFT($J$4,1)="X",$J$4=DULIEU!J403),DULIEU!S403)),"")</f>
        <v/>
      </c>
      <c r="H417" s="705" t="str">
        <f>IF(C417="","",IF($J$4=DULIEU!J403,DULIEU!T403))</f>
        <v/>
      </c>
      <c r="I417" s="705" t="str">
        <f>IF(C417="","",IF($J$4=DULIEU!J403,DULIEU!X403))</f>
        <v/>
      </c>
      <c r="J417" s="706" t="str">
        <f t="shared" si="13"/>
        <v/>
      </c>
      <c r="K417" s="1079"/>
      <c r="L417" s="1079"/>
      <c r="M417" s="717"/>
      <c r="N417" s="717"/>
      <c r="O417" s="717"/>
    </row>
    <row r="418" spans="2:15" hidden="1">
      <c r="B418" s="702" t="str">
        <f>IF(J418="","",MAX($B$20:B417)+1)</f>
        <v/>
      </c>
      <c r="C418" s="703" t="str">
        <f>IF($J$4=DULIEU!J404,DULIEU!Q404,"")</f>
        <v/>
      </c>
      <c r="D418" s="704" t="str">
        <f>IF($J$4=DULIEU!J404,DULIEU!P404,"")</f>
        <v/>
      </c>
      <c r="E418" s="704" t="str">
        <f t="shared" si="12"/>
        <v/>
      </c>
      <c r="F418" s="705" t="str">
        <f>IF(C418&lt;&gt;"",IF(AND(LEFT($J$4,1)="N",$J$4=DULIEU!J404),DULIEU!R404,IF(AND(LEFT($J$4,1)="X",$J$4=DULIEU!J404),DULIEU!S404)),"")</f>
        <v/>
      </c>
      <c r="G418" s="705" t="str">
        <f>IF(C418&lt;&gt;"",IF(AND(LEFT($J$4,1)="N",$J$4=DULIEU!J404),DULIEU!R404,IF(AND(LEFT($J$4,1)="X",$J$4=DULIEU!J404),DULIEU!S404)),"")</f>
        <v/>
      </c>
      <c r="H418" s="705" t="str">
        <f>IF(C418="","",IF($J$4=DULIEU!J404,DULIEU!T404))</f>
        <v/>
      </c>
      <c r="I418" s="705" t="str">
        <f>IF(C418="","",IF($J$4=DULIEU!J404,DULIEU!X404))</f>
        <v/>
      </c>
      <c r="J418" s="706" t="str">
        <f t="shared" si="13"/>
        <v/>
      </c>
      <c r="K418" s="1079"/>
      <c r="L418" s="1079"/>
      <c r="M418" s="717"/>
      <c r="N418" s="717"/>
      <c r="O418" s="717"/>
    </row>
    <row r="419" spans="2:15" hidden="1">
      <c r="B419" s="702" t="str">
        <f>IF(J419="","",MAX($B$20:B418)+1)</f>
        <v/>
      </c>
      <c r="C419" s="703" t="str">
        <f>IF($J$4=DULIEU!J405,DULIEU!Q405,"")</f>
        <v/>
      </c>
      <c r="D419" s="704" t="str">
        <f>IF($J$4=DULIEU!J405,DULIEU!P405,"")</f>
        <v/>
      </c>
      <c r="E419" s="704" t="str">
        <f t="shared" si="12"/>
        <v/>
      </c>
      <c r="F419" s="705" t="str">
        <f>IF(C419&lt;&gt;"",IF(AND(LEFT($J$4,1)="N",$J$4=DULIEU!J405),DULIEU!R405,IF(AND(LEFT($J$4,1)="X",$J$4=DULIEU!J405),DULIEU!S405)),"")</f>
        <v/>
      </c>
      <c r="G419" s="705" t="str">
        <f>IF(C419&lt;&gt;"",IF(AND(LEFT($J$4,1)="N",$J$4=DULIEU!J405),DULIEU!R405,IF(AND(LEFT($J$4,1)="X",$J$4=DULIEU!J405),DULIEU!S405)),"")</f>
        <v/>
      </c>
      <c r="H419" s="705" t="str">
        <f>IF(C419="","",IF($J$4=DULIEU!J405,DULIEU!T405))</f>
        <v/>
      </c>
      <c r="I419" s="705" t="str">
        <f>IF(C419="","",IF($J$4=DULIEU!J405,DULIEU!X405))</f>
        <v/>
      </c>
      <c r="J419" s="706" t="str">
        <f t="shared" si="13"/>
        <v/>
      </c>
      <c r="K419" s="1079"/>
      <c r="L419" s="1079"/>
      <c r="M419" s="717"/>
      <c r="N419" s="717"/>
      <c r="O419" s="717"/>
    </row>
    <row r="420" spans="2:15" hidden="1">
      <c r="B420" s="702" t="str">
        <f>IF(J420="","",MAX($B$20:B419)+1)</f>
        <v/>
      </c>
      <c r="C420" s="703" t="str">
        <f>IF($J$4=DULIEU!J406,DULIEU!Q406,"")</f>
        <v/>
      </c>
      <c r="D420" s="704" t="str">
        <f>IF($J$4=DULIEU!J406,DULIEU!P406,"")</f>
        <v/>
      </c>
      <c r="E420" s="704" t="str">
        <f t="shared" si="12"/>
        <v/>
      </c>
      <c r="F420" s="705" t="str">
        <f>IF(C420&lt;&gt;"",IF(AND(LEFT($J$4,1)="N",$J$4=DULIEU!J406),DULIEU!R406,IF(AND(LEFT($J$4,1)="X",$J$4=DULIEU!J406),DULIEU!S406)),"")</f>
        <v/>
      </c>
      <c r="G420" s="705" t="str">
        <f>IF(C420&lt;&gt;"",IF(AND(LEFT($J$4,1)="N",$J$4=DULIEU!J406),DULIEU!R406,IF(AND(LEFT($J$4,1)="X",$J$4=DULIEU!J406),DULIEU!S406)),"")</f>
        <v/>
      </c>
      <c r="H420" s="705" t="str">
        <f>IF(C420="","",IF($J$4=DULIEU!J406,DULIEU!T406))</f>
        <v/>
      </c>
      <c r="I420" s="705" t="str">
        <f>IF(C420="","",IF($J$4=DULIEU!J406,DULIEU!X406))</f>
        <v/>
      </c>
      <c r="J420" s="706" t="str">
        <f t="shared" si="13"/>
        <v/>
      </c>
      <c r="K420" s="1079"/>
      <c r="L420" s="1079"/>
      <c r="M420" s="717"/>
      <c r="N420" s="717"/>
      <c r="O420" s="717"/>
    </row>
    <row r="421" spans="2:15" hidden="1">
      <c r="B421" s="702" t="str">
        <f>IF(J421="","",MAX($B$20:B420)+1)</f>
        <v/>
      </c>
      <c r="C421" s="703" t="str">
        <f>IF($J$4=DULIEU!J407,DULIEU!Q407,"")</f>
        <v/>
      </c>
      <c r="D421" s="704" t="str">
        <f>IF($J$4=DULIEU!J407,DULIEU!P407,"")</f>
        <v/>
      </c>
      <c r="E421" s="704" t="str">
        <f t="shared" si="12"/>
        <v/>
      </c>
      <c r="F421" s="705" t="str">
        <f>IF(C421&lt;&gt;"",IF(AND(LEFT($J$4,1)="N",$J$4=DULIEU!J407),DULIEU!R407,IF(AND(LEFT($J$4,1)="X",$J$4=DULIEU!J407),DULIEU!S407)),"")</f>
        <v/>
      </c>
      <c r="G421" s="705" t="str">
        <f>IF(C421&lt;&gt;"",IF(AND(LEFT($J$4,1)="N",$J$4=DULIEU!J407),DULIEU!R407,IF(AND(LEFT($J$4,1)="X",$J$4=DULIEU!J407),DULIEU!S407)),"")</f>
        <v/>
      </c>
      <c r="H421" s="705" t="str">
        <f>IF(C421="","",IF($J$4=DULIEU!J407,DULIEU!T407))</f>
        <v/>
      </c>
      <c r="I421" s="705" t="str">
        <f>IF(C421="","",IF($J$4=DULIEU!J407,DULIEU!X407))</f>
        <v/>
      </c>
      <c r="J421" s="706" t="str">
        <f t="shared" si="13"/>
        <v/>
      </c>
      <c r="K421" s="1079"/>
      <c r="L421" s="1079"/>
      <c r="M421" s="717"/>
      <c r="N421" s="717"/>
      <c r="O421" s="717"/>
    </row>
    <row r="422" spans="2:15" hidden="1">
      <c r="B422" s="702" t="str">
        <f>IF(J422="","",MAX($B$20:B421)+1)</f>
        <v/>
      </c>
      <c r="C422" s="703" t="str">
        <f>IF($J$4=DULIEU!J408,DULIEU!Q408,"")</f>
        <v/>
      </c>
      <c r="D422" s="704" t="str">
        <f>IF($J$4=DULIEU!J408,DULIEU!P408,"")</f>
        <v/>
      </c>
      <c r="E422" s="704" t="str">
        <f t="shared" si="12"/>
        <v/>
      </c>
      <c r="F422" s="705" t="str">
        <f>IF(C422&lt;&gt;"",IF(AND(LEFT($J$4,1)="N",$J$4=DULIEU!J408),DULIEU!R408,IF(AND(LEFT($J$4,1)="X",$J$4=DULIEU!J408),DULIEU!S408)),"")</f>
        <v/>
      </c>
      <c r="G422" s="705" t="str">
        <f>IF(C422&lt;&gt;"",IF(AND(LEFT($J$4,1)="N",$J$4=DULIEU!J408),DULIEU!R408,IF(AND(LEFT($J$4,1)="X",$J$4=DULIEU!J408),DULIEU!S408)),"")</f>
        <v/>
      </c>
      <c r="H422" s="705" t="str">
        <f>IF(C422="","",IF($J$4=DULIEU!J408,DULIEU!T408))</f>
        <v/>
      </c>
      <c r="I422" s="705" t="str">
        <f>IF(C422="","",IF($J$4=DULIEU!J408,DULIEU!X408))</f>
        <v/>
      </c>
      <c r="J422" s="706" t="str">
        <f t="shared" si="13"/>
        <v/>
      </c>
      <c r="K422" s="1079"/>
      <c r="L422" s="1079"/>
      <c r="M422" s="717"/>
      <c r="N422" s="717"/>
      <c r="O422" s="717"/>
    </row>
    <row r="423" spans="2:15" hidden="1">
      <c r="B423" s="702" t="str">
        <f>IF(J423="","",MAX($B$20:B422)+1)</f>
        <v/>
      </c>
      <c r="C423" s="703" t="str">
        <f>IF($J$4=DULIEU!J409,DULIEU!Q409,"")</f>
        <v/>
      </c>
      <c r="D423" s="704" t="str">
        <f>IF($J$4=DULIEU!J409,DULIEU!P409,"")</f>
        <v/>
      </c>
      <c r="E423" s="704" t="str">
        <f t="shared" si="12"/>
        <v/>
      </c>
      <c r="F423" s="705" t="str">
        <f>IF(C423&lt;&gt;"",IF(AND(LEFT($J$4,1)="N",$J$4=DULIEU!J409),DULIEU!R409,IF(AND(LEFT($J$4,1)="X",$J$4=DULIEU!J409),DULIEU!S409)),"")</f>
        <v/>
      </c>
      <c r="G423" s="705" t="str">
        <f>IF(C423&lt;&gt;"",IF(AND(LEFT($J$4,1)="N",$J$4=DULIEU!J409),DULIEU!R409,IF(AND(LEFT($J$4,1)="X",$J$4=DULIEU!J409),DULIEU!S409)),"")</f>
        <v/>
      </c>
      <c r="H423" s="705" t="str">
        <f>IF(C423="","",IF($J$4=DULIEU!J409,DULIEU!T409))</f>
        <v/>
      </c>
      <c r="I423" s="705" t="str">
        <f>IF(C423="","",IF($J$4=DULIEU!J409,DULIEU!X409))</f>
        <v/>
      </c>
      <c r="J423" s="706" t="str">
        <f t="shared" si="13"/>
        <v/>
      </c>
      <c r="K423" s="1079"/>
      <c r="L423" s="1079"/>
      <c r="M423" s="717"/>
      <c r="N423" s="717"/>
      <c r="O423" s="717"/>
    </row>
    <row r="424" spans="2:15" hidden="1">
      <c r="B424" s="702" t="str">
        <f>IF(J424="","",MAX($B$20:B423)+1)</f>
        <v/>
      </c>
      <c r="C424" s="703" t="str">
        <f>IF($J$4=DULIEU!J410,DULIEU!Q410,"")</f>
        <v/>
      </c>
      <c r="D424" s="704" t="str">
        <f>IF($J$4=DULIEU!J410,DULIEU!P410,"")</f>
        <v/>
      </c>
      <c r="E424" s="704" t="str">
        <f t="shared" si="12"/>
        <v/>
      </c>
      <c r="F424" s="705" t="str">
        <f>IF(C424&lt;&gt;"",IF(AND(LEFT($J$4,1)="N",$J$4=DULIEU!J410),DULIEU!R410,IF(AND(LEFT($J$4,1)="X",$J$4=DULIEU!J410),DULIEU!S410)),"")</f>
        <v/>
      </c>
      <c r="G424" s="705" t="str">
        <f>IF(C424&lt;&gt;"",IF(AND(LEFT($J$4,1)="N",$J$4=DULIEU!J410),DULIEU!R410,IF(AND(LEFT($J$4,1)="X",$J$4=DULIEU!J410),DULIEU!S410)),"")</f>
        <v/>
      </c>
      <c r="H424" s="705" t="str">
        <f>IF(C424="","",IF($J$4=DULIEU!J410,DULIEU!T410))</f>
        <v/>
      </c>
      <c r="I424" s="705" t="str">
        <f>IF(C424="","",IF($J$4=DULIEU!J410,DULIEU!X410))</f>
        <v/>
      </c>
      <c r="J424" s="706" t="str">
        <f t="shared" si="13"/>
        <v/>
      </c>
      <c r="K424" s="1079"/>
      <c r="L424" s="1079"/>
      <c r="M424" s="717"/>
      <c r="N424" s="717"/>
      <c r="O424" s="717"/>
    </row>
    <row r="425" spans="2:15" hidden="1">
      <c r="B425" s="702" t="str">
        <f>IF(J425="","",MAX($B$20:B424)+1)</f>
        <v/>
      </c>
      <c r="C425" s="703" t="str">
        <f>IF($J$4=DULIEU!J411,DULIEU!Q411,"")</f>
        <v/>
      </c>
      <c r="D425" s="704" t="str">
        <f>IF($J$4=DULIEU!J411,DULIEU!P411,"")</f>
        <v/>
      </c>
      <c r="E425" s="704" t="str">
        <f t="shared" si="12"/>
        <v/>
      </c>
      <c r="F425" s="705" t="str">
        <f>IF(C425&lt;&gt;"",IF(AND(LEFT($J$4,1)="N",$J$4=DULIEU!J411),DULIEU!R411,IF(AND(LEFT($J$4,1)="X",$J$4=DULIEU!J411),DULIEU!S411)),"")</f>
        <v/>
      </c>
      <c r="G425" s="705" t="str">
        <f>IF(C425&lt;&gt;"",IF(AND(LEFT($J$4,1)="N",$J$4=DULIEU!J411),DULIEU!R411,IF(AND(LEFT($J$4,1)="X",$J$4=DULIEU!J411),DULIEU!S411)),"")</f>
        <v/>
      </c>
      <c r="H425" s="705" t="str">
        <f>IF(C425="","",IF($J$4=DULIEU!J411,DULIEU!T411))</f>
        <v/>
      </c>
      <c r="I425" s="705" t="str">
        <f>IF(C425="","",IF($J$4=DULIEU!J411,DULIEU!X411))</f>
        <v/>
      </c>
      <c r="J425" s="706" t="str">
        <f t="shared" si="13"/>
        <v/>
      </c>
      <c r="K425" s="1079"/>
      <c r="L425" s="1079"/>
      <c r="M425" s="717"/>
      <c r="N425" s="717"/>
      <c r="O425" s="717"/>
    </row>
    <row r="426" spans="2:15" hidden="1">
      <c r="B426" s="702" t="str">
        <f>IF(J426="","",MAX($B$20:B425)+1)</f>
        <v/>
      </c>
      <c r="C426" s="703" t="str">
        <f>IF($J$4=DULIEU!J412,DULIEU!Q412,"")</f>
        <v/>
      </c>
      <c r="D426" s="704" t="str">
        <f>IF($J$4=DULIEU!J412,DULIEU!P412,"")</f>
        <v/>
      </c>
      <c r="E426" s="704" t="str">
        <f t="shared" si="12"/>
        <v/>
      </c>
      <c r="F426" s="705" t="str">
        <f>IF(C426&lt;&gt;"",IF(AND(LEFT($J$4,1)="N",$J$4=DULIEU!J412),DULIEU!R412,IF(AND(LEFT($J$4,1)="X",$J$4=DULIEU!J412),DULIEU!S412)),"")</f>
        <v/>
      </c>
      <c r="G426" s="705" t="str">
        <f>IF(C426&lt;&gt;"",IF(AND(LEFT($J$4,1)="N",$J$4=DULIEU!J412),DULIEU!R412,IF(AND(LEFT($J$4,1)="X",$J$4=DULIEU!J412),DULIEU!S412)),"")</f>
        <v/>
      </c>
      <c r="H426" s="705" t="str">
        <f>IF(C426="","",IF($J$4=DULIEU!J412,DULIEU!T412))</f>
        <v/>
      </c>
      <c r="I426" s="705" t="str">
        <f>IF(C426="","",IF($J$4=DULIEU!J412,DULIEU!X412))</f>
        <v/>
      </c>
      <c r="J426" s="706" t="str">
        <f t="shared" si="13"/>
        <v/>
      </c>
      <c r="K426" s="1079"/>
      <c r="L426" s="1079"/>
      <c r="M426" s="717"/>
      <c r="N426" s="717"/>
      <c r="O426" s="717"/>
    </row>
    <row r="427" spans="2:15" hidden="1">
      <c r="B427" s="702" t="str">
        <f>IF(J427="","",MAX($B$20:B426)+1)</f>
        <v/>
      </c>
      <c r="C427" s="703" t="str">
        <f>IF($J$4=DULIEU!J413,DULIEU!Q413,"")</f>
        <v/>
      </c>
      <c r="D427" s="704" t="str">
        <f>IF($J$4=DULIEU!J413,DULIEU!P413,"")</f>
        <v/>
      </c>
      <c r="E427" s="704" t="str">
        <f t="shared" si="12"/>
        <v/>
      </c>
      <c r="F427" s="705" t="str">
        <f>IF(C427&lt;&gt;"",IF(AND(LEFT($J$4,1)="N",$J$4=DULIEU!J413),DULIEU!R413,IF(AND(LEFT($J$4,1)="X",$J$4=DULIEU!J413),DULIEU!S413)),"")</f>
        <v/>
      </c>
      <c r="G427" s="705" t="str">
        <f>IF(C427&lt;&gt;"",IF(AND(LEFT($J$4,1)="N",$J$4=DULIEU!J413),DULIEU!R413,IF(AND(LEFT($J$4,1)="X",$J$4=DULIEU!J413),DULIEU!S413)),"")</f>
        <v/>
      </c>
      <c r="H427" s="705" t="str">
        <f>IF(C427="","",IF($J$4=DULIEU!J413,DULIEU!T413))</f>
        <v/>
      </c>
      <c r="I427" s="705" t="str">
        <f>IF(C427="","",IF($J$4=DULIEU!J413,DULIEU!X413))</f>
        <v/>
      </c>
      <c r="J427" s="706" t="str">
        <f t="shared" si="13"/>
        <v/>
      </c>
      <c r="K427" s="1079"/>
      <c r="L427" s="1079"/>
      <c r="M427" s="717"/>
      <c r="N427" s="717"/>
      <c r="O427" s="717"/>
    </row>
    <row r="428" spans="2:15" hidden="1">
      <c r="B428" s="702" t="str">
        <f>IF(J428="","",MAX($B$20:B427)+1)</f>
        <v/>
      </c>
      <c r="C428" s="703" t="str">
        <f>IF($J$4=DULIEU!J414,DULIEU!Q414,"")</f>
        <v/>
      </c>
      <c r="D428" s="704" t="str">
        <f>IF($J$4=DULIEU!J414,DULIEU!P414,"")</f>
        <v/>
      </c>
      <c r="E428" s="704" t="str">
        <f t="shared" si="12"/>
        <v/>
      </c>
      <c r="F428" s="705" t="str">
        <f>IF(C428&lt;&gt;"",IF(AND(LEFT($J$4,1)="N",$J$4=DULIEU!J414),DULIEU!R414,IF(AND(LEFT($J$4,1)="X",$J$4=DULIEU!J414),DULIEU!S414)),"")</f>
        <v/>
      </c>
      <c r="G428" s="705" t="str">
        <f>IF(C428&lt;&gt;"",IF(AND(LEFT($J$4,1)="N",$J$4=DULIEU!J414),DULIEU!R414,IF(AND(LEFT($J$4,1)="X",$J$4=DULIEU!J414),DULIEU!S414)),"")</f>
        <v/>
      </c>
      <c r="H428" s="705" t="str">
        <f>IF(C428="","",IF($J$4=DULIEU!J414,DULIEU!T414))</f>
        <v/>
      </c>
      <c r="I428" s="705" t="str">
        <f>IF(C428="","",IF($J$4=DULIEU!J414,DULIEU!X414))</f>
        <v/>
      </c>
      <c r="J428" s="706" t="str">
        <f t="shared" si="13"/>
        <v/>
      </c>
      <c r="K428" s="1079"/>
      <c r="L428" s="1079"/>
      <c r="M428" s="717"/>
      <c r="N428" s="717"/>
      <c r="O428" s="717"/>
    </row>
    <row r="429" spans="2:15" hidden="1">
      <c r="B429" s="702" t="str">
        <f>IF(J429="","",MAX($B$20:B428)+1)</f>
        <v/>
      </c>
      <c r="C429" s="703" t="str">
        <f>IF($J$4=DULIEU!J415,DULIEU!Q415,"")</f>
        <v/>
      </c>
      <c r="D429" s="704" t="str">
        <f>IF($J$4=DULIEU!J415,DULIEU!P415,"")</f>
        <v/>
      </c>
      <c r="E429" s="704" t="str">
        <f t="shared" si="12"/>
        <v/>
      </c>
      <c r="F429" s="705" t="str">
        <f>IF(C429&lt;&gt;"",IF(AND(LEFT($J$4,1)="N",$J$4=DULIEU!J415),DULIEU!R415,IF(AND(LEFT($J$4,1)="X",$J$4=DULIEU!J415),DULIEU!S415)),"")</f>
        <v/>
      </c>
      <c r="G429" s="705" t="str">
        <f>IF(C429&lt;&gt;"",IF(AND(LEFT($J$4,1)="N",$J$4=DULIEU!J415),DULIEU!R415,IF(AND(LEFT($J$4,1)="X",$J$4=DULIEU!J415),DULIEU!S415)),"")</f>
        <v/>
      </c>
      <c r="H429" s="705" t="str">
        <f>IF(C429="","",IF($J$4=DULIEU!J415,DULIEU!T415))</f>
        <v/>
      </c>
      <c r="I429" s="705" t="str">
        <f>IF(C429="","",IF($J$4=DULIEU!J415,DULIEU!X415))</f>
        <v/>
      </c>
      <c r="J429" s="706" t="str">
        <f t="shared" si="13"/>
        <v/>
      </c>
      <c r="K429" s="1079"/>
      <c r="L429" s="1079"/>
      <c r="M429" s="717"/>
      <c r="N429" s="717"/>
      <c r="O429" s="717"/>
    </row>
    <row r="430" spans="2:15" hidden="1">
      <c r="B430" s="702" t="str">
        <f>IF(J430="","",MAX($B$20:B429)+1)</f>
        <v/>
      </c>
      <c r="C430" s="703" t="str">
        <f>IF($J$4=DULIEU!J416,DULIEU!Q416,"")</f>
        <v/>
      </c>
      <c r="D430" s="704" t="str">
        <f>IF($J$4=DULIEU!J416,DULIEU!P416,"")</f>
        <v/>
      </c>
      <c r="E430" s="704" t="str">
        <f t="shared" si="12"/>
        <v/>
      </c>
      <c r="F430" s="705" t="str">
        <f>IF(C430&lt;&gt;"",IF(AND(LEFT($J$4,1)="N",$J$4=DULIEU!J416),DULIEU!R416,IF(AND(LEFT($J$4,1)="X",$J$4=DULIEU!J416),DULIEU!S416)),"")</f>
        <v/>
      </c>
      <c r="G430" s="705" t="str">
        <f>IF(C430&lt;&gt;"",IF(AND(LEFT($J$4,1)="N",$J$4=DULIEU!J416),DULIEU!R416,IF(AND(LEFT($J$4,1)="X",$J$4=DULIEU!J416),DULIEU!S416)),"")</f>
        <v/>
      </c>
      <c r="H430" s="705" t="str">
        <f>IF(C430="","",IF($J$4=DULIEU!J416,DULIEU!T416))</f>
        <v/>
      </c>
      <c r="I430" s="705" t="str">
        <f>IF(C430="","",IF($J$4=DULIEU!J416,DULIEU!X416))</f>
        <v/>
      </c>
      <c r="J430" s="706" t="str">
        <f t="shared" si="13"/>
        <v/>
      </c>
      <c r="K430" s="1079"/>
      <c r="L430" s="1079"/>
      <c r="M430" s="717"/>
      <c r="N430" s="717"/>
      <c r="O430" s="717"/>
    </row>
    <row r="431" spans="2:15" hidden="1">
      <c r="B431" s="702" t="str">
        <f>IF(J431="","",MAX($B$20:B430)+1)</f>
        <v/>
      </c>
      <c r="C431" s="703" t="str">
        <f>IF($J$4=DULIEU!J417,DULIEU!Q417,"")</f>
        <v/>
      </c>
      <c r="D431" s="704" t="str">
        <f>IF($J$4=DULIEU!J417,DULIEU!P417,"")</f>
        <v/>
      </c>
      <c r="E431" s="704" t="str">
        <f t="shared" si="12"/>
        <v/>
      </c>
      <c r="F431" s="705" t="str">
        <f>IF(C431&lt;&gt;"",IF(AND(LEFT($J$4,1)="N",$J$4=DULIEU!J417),DULIEU!R417,IF(AND(LEFT($J$4,1)="X",$J$4=DULIEU!J417),DULIEU!S417)),"")</f>
        <v/>
      </c>
      <c r="G431" s="705" t="str">
        <f>IF(C431&lt;&gt;"",IF(AND(LEFT($J$4,1)="N",$J$4=DULIEU!J417),DULIEU!R417,IF(AND(LEFT($J$4,1)="X",$J$4=DULIEU!J417),DULIEU!S417)),"")</f>
        <v/>
      </c>
      <c r="H431" s="705" t="str">
        <f>IF(C431="","",IF($J$4=DULIEU!J417,DULIEU!T417))</f>
        <v/>
      </c>
      <c r="I431" s="705" t="str">
        <f>IF(C431="","",IF($J$4=DULIEU!J417,DULIEU!X417))</f>
        <v/>
      </c>
      <c r="J431" s="706" t="str">
        <f t="shared" si="13"/>
        <v/>
      </c>
      <c r="K431" s="1079"/>
      <c r="L431" s="1079"/>
      <c r="M431" s="717"/>
      <c r="N431" s="717"/>
      <c r="O431" s="717"/>
    </row>
    <row r="432" spans="2:15" hidden="1">
      <c r="B432" s="702" t="str">
        <f>IF(J432="","",MAX($B$20:B431)+1)</f>
        <v/>
      </c>
      <c r="C432" s="703" t="str">
        <f>IF($J$4=DULIEU!J418,DULIEU!Q418,"")</f>
        <v/>
      </c>
      <c r="D432" s="704" t="str">
        <f>IF($J$4=DULIEU!J418,DULIEU!P418,"")</f>
        <v/>
      </c>
      <c r="E432" s="704" t="str">
        <f t="shared" si="12"/>
        <v/>
      </c>
      <c r="F432" s="705" t="str">
        <f>IF(C432&lt;&gt;"",IF(AND(LEFT($J$4,1)="N",$J$4=DULIEU!J418),DULIEU!R418,IF(AND(LEFT($J$4,1)="X",$J$4=DULIEU!J418),DULIEU!S418)),"")</f>
        <v/>
      </c>
      <c r="G432" s="705" t="str">
        <f>IF(C432&lt;&gt;"",IF(AND(LEFT($J$4,1)="N",$J$4=DULIEU!J418),DULIEU!R418,IF(AND(LEFT($J$4,1)="X",$J$4=DULIEU!J418),DULIEU!S418)),"")</f>
        <v/>
      </c>
      <c r="H432" s="705" t="str">
        <f>IF(C432="","",IF($J$4=DULIEU!J418,DULIEU!T418))</f>
        <v/>
      </c>
      <c r="I432" s="705" t="str">
        <f>IF(C432="","",IF($J$4=DULIEU!J418,DULIEU!X418))</f>
        <v/>
      </c>
      <c r="J432" s="706" t="str">
        <f t="shared" si="13"/>
        <v/>
      </c>
      <c r="K432" s="1079"/>
      <c r="L432" s="1079"/>
      <c r="M432" s="717"/>
      <c r="N432" s="717"/>
      <c r="O432" s="717"/>
    </row>
    <row r="433" spans="2:15" hidden="1">
      <c r="B433" s="702" t="str">
        <f>IF(J433="","",MAX($B$20:B432)+1)</f>
        <v/>
      </c>
      <c r="C433" s="703" t="str">
        <f>IF($J$4=DULIEU!J419,DULIEU!Q419,"")</f>
        <v/>
      </c>
      <c r="D433" s="704" t="str">
        <f>IF($J$4=DULIEU!J419,DULIEU!P419,"")</f>
        <v/>
      </c>
      <c r="E433" s="704" t="str">
        <f t="shared" si="12"/>
        <v/>
      </c>
      <c r="F433" s="705" t="str">
        <f>IF(C433&lt;&gt;"",IF(AND(LEFT($J$4,1)="N",$J$4=DULIEU!J419),DULIEU!R419,IF(AND(LEFT($J$4,1)="X",$J$4=DULIEU!J419),DULIEU!S419)),"")</f>
        <v/>
      </c>
      <c r="G433" s="705" t="str">
        <f>IF(C433&lt;&gt;"",IF(AND(LEFT($J$4,1)="N",$J$4=DULIEU!J419),DULIEU!R419,IF(AND(LEFT($J$4,1)="X",$J$4=DULIEU!J419),DULIEU!S419)),"")</f>
        <v/>
      </c>
      <c r="H433" s="705" t="str">
        <f>IF(C433="","",IF($J$4=DULIEU!J419,DULIEU!T419))</f>
        <v/>
      </c>
      <c r="I433" s="705" t="str">
        <f>IF(C433="","",IF($J$4=DULIEU!J419,DULIEU!X419))</f>
        <v/>
      </c>
      <c r="J433" s="706" t="str">
        <f t="shared" si="13"/>
        <v/>
      </c>
      <c r="K433" s="1079"/>
      <c r="L433" s="1079"/>
      <c r="M433" s="717"/>
      <c r="N433" s="717"/>
      <c r="O433" s="717"/>
    </row>
    <row r="434" spans="2:15" hidden="1">
      <c r="B434" s="702" t="str">
        <f>IF(J434="","",MAX($B$20:B433)+1)</f>
        <v/>
      </c>
      <c r="C434" s="703" t="str">
        <f>IF($J$4=DULIEU!J420,DULIEU!Q420,"")</f>
        <v/>
      </c>
      <c r="D434" s="704" t="str">
        <f>IF($J$4=DULIEU!J420,DULIEU!P420,"")</f>
        <v/>
      </c>
      <c r="E434" s="704" t="str">
        <f t="shared" si="12"/>
        <v/>
      </c>
      <c r="F434" s="705" t="str">
        <f>IF(C434&lt;&gt;"",IF(AND(LEFT($J$4,1)="N",$J$4=DULIEU!J420),DULIEU!R420,IF(AND(LEFT($J$4,1)="X",$J$4=DULIEU!J420),DULIEU!S420)),"")</f>
        <v/>
      </c>
      <c r="G434" s="705" t="str">
        <f>IF(C434&lt;&gt;"",IF(AND(LEFT($J$4,1)="N",$J$4=DULIEU!J420),DULIEU!R420,IF(AND(LEFT($J$4,1)="X",$J$4=DULIEU!J420),DULIEU!S420)),"")</f>
        <v/>
      </c>
      <c r="H434" s="705" t="str">
        <f>IF(C434="","",IF($J$4=DULIEU!J420,DULIEU!T420))</f>
        <v/>
      </c>
      <c r="I434" s="705" t="str">
        <f>IF(C434="","",IF($J$4=DULIEU!J420,DULIEU!X420))</f>
        <v/>
      </c>
      <c r="J434" s="706" t="str">
        <f t="shared" si="13"/>
        <v/>
      </c>
      <c r="K434" s="1079"/>
      <c r="L434" s="1079"/>
      <c r="M434" s="717"/>
      <c r="N434" s="717"/>
      <c r="O434" s="717"/>
    </row>
    <row r="435" spans="2:15" hidden="1">
      <c r="B435" s="702" t="str">
        <f>IF(J435="","",MAX($B$20:B434)+1)</f>
        <v/>
      </c>
      <c r="C435" s="703" t="str">
        <f>IF($J$4=DULIEU!J421,DULIEU!Q421,"")</f>
        <v/>
      </c>
      <c r="D435" s="704" t="str">
        <f>IF($J$4=DULIEU!J421,DULIEU!P421,"")</f>
        <v/>
      </c>
      <c r="E435" s="704" t="str">
        <f t="shared" si="12"/>
        <v/>
      </c>
      <c r="F435" s="705" t="str">
        <f>IF(C435&lt;&gt;"",IF(AND(LEFT($J$4,1)="N",$J$4=DULIEU!J421),DULIEU!R421,IF(AND(LEFT($J$4,1)="X",$J$4=DULIEU!J421),DULIEU!S421)),"")</f>
        <v/>
      </c>
      <c r="G435" s="705" t="str">
        <f>IF(C435&lt;&gt;"",IF(AND(LEFT($J$4,1)="N",$J$4=DULIEU!J421),DULIEU!R421,IF(AND(LEFT($J$4,1)="X",$J$4=DULIEU!J421),DULIEU!S421)),"")</f>
        <v/>
      </c>
      <c r="H435" s="705" t="str">
        <f>IF(C435="","",IF($J$4=DULIEU!J421,DULIEU!T421))</f>
        <v/>
      </c>
      <c r="I435" s="705" t="str">
        <f>IF(C435="","",IF($J$4=DULIEU!J421,DULIEU!X421))</f>
        <v/>
      </c>
      <c r="J435" s="706" t="str">
        <f t="shared" si="13"/>
        <v/>
      </c>
      <c r="K435" s="1079"/>
      <c r="L435" s="1079"/>
      <c r="M435" s="717"/>
      <c r="N435" s="717"/>
      <c r="O435" s="717"/>
    </row>
    <row r="436" spans="2:15" hidden="1">
      <c r="B436" s="702" t="str">
        <f>IF(J436="","",MAX($B$20:B435)+1)</f>
        <v/>
      </c>
      <c r="C436" s="703" t="str">
        <f>IF($J$4=DULIEU!J422,DULIEU!Q422,"")</f>
        <v/>
      </c>
      <c r="D436" s="704" t="str">
        <f>IF($J$4=DULIEU!J422,DULIEU!P422,"")</f>
        <v/>
      </c>
      <c r="E436" s="704" t="str">
        <f t="shared" si="12"/>
        <v/>
      </c>
      <c r="F436" s="705" t="str">
        <f>IF(C436&lt;&gt;"",IF(AND(LEFT($J$4,1)="N",$J$4=DULIEU!J422),DULIEU!R422,IF(AND(LEFT($J$4,1)="X",$J$4=DULIEU!J422),DULIEU!S422)),"")</f>
        <v/>
      </c>
      <c r="G436" s="705" t="str">
        <f>IF(C436&lt;&gt;"",IF(AND(LEFT($J$4,1)="N",$J$4=DULIEU!J422),DULIEU!R422,IF(AND(LEFT($J$4,1)="X",$J$4=DULIEU!J422),DULIEU!S422)),"")</f>
        <v/>
      </c>
      <c r="H436" s="705" t="str">
        <f>IF(C436="","",IF($J$4=DULIEU!J422,DULIEU!T422))</f>
        <v/>
      </c>
      <c r="I436" s="705" t="str">
        <f>IF(C436="","",IF($J$4=DULIEU!J422,DULIEU!X422))</f>
        <v/>
      </c>
      <c r="J436" s="706" t="str">
        <f t="shared" si="13"/>
        <v/>
      </c>
      <c r="K436" s="1079"/>
      <c r="L436" s="1079"/>
      <c r="M436" s="717"/>
      <c r="N436" s="717"/>
      <c r="O436" s="717"/>
    </row>
    <row r="437" spans="2:15" hidden="1">
      <c r="B437" s="702" t="str">
        <f>IF(J437="","",MAX($B$20:B436)+1)</f>
        <v/>
      </c>
      <c r="C437" s="703" t="str">
        <f>IF($J$4=DULIEU!J423,DULIEU!Q423,"")</f>
        <v/>
      </c>
      <c r="D437" s="704" t="str">
        <f>IF($J$4=DULIEU!J423,DULIEU!P423,"")</f>
        <v/>
      </c>
      <c r="E437" s="704" t="str">
        <f t="shared" si="12"/>
        <v/>
      </c>
      <c r="F437" s="705" t="str">
        <f>IF(C437&lt;&gt;"",IF(AND(LEFT($J$4,1)="N",$J$4=DULIEU!J423),DULIEU!R423,IF(AND(LEFT($J$4,1)="X",$J$4=DULIEU!J423),DULIEU!S423)),"")</f>
        <v/>
      </c>
      <c r="G437" s="705" t="str">
        <f>IF(C437&lt;&gt;"",IF(AND(LEFT($J$4,1)="N",$J$4=DULIEU!J423),DULIEU!R423,IF(AND(LEFT($J$4,1)="X",$J$4=DULIEU!J423),DULIEU!S423)),"")</f>
        <v/>
      </c>
      <c r="H437" s="705" t="str">
        <f>IF(C437="","",IF($J$4=DULIEU!J423,DULIEU!T423))</f>
        <v/>
      </c>
      <c r="I437" s="705" t="str">
        <f>IF(C437="","",IF($J$4=DULIEU!J423,DULIEU!X423))</f>
        <v/>
      </c>
      <c r="J437" s="706" t="str">
        <f t="shared" si="13"/>
        <v/>
      </c>
      <c r="K437" s="1079"/>
      <c r="L437" s="1079"/>
      <c r="M437" s="717"/>
      <c r="N437" s="717"/>
      <c r="O437" s="717"/>
    </row>
    <row r="438" spans="2:15" hidden="1">
      <c r="B438" s="702" t="str">
        <f>IF(J438="","",MAX($B$20:B437)+1)</f>
        <v/>
      </c>
      <c r="C438" s="703" t="str">
        <f>IF($J$4=DULIEU!J424,DULIEU!Q424,"")</f>
        <v/>
      </c>
      <c r="D438" s="704" t="str">
        <f>IF($J$4=DULIEU!J424,DULIEU!P424,"")</f>
        <v/>
      </c>
      <c r="E438" s="704" t="str">
        <f t="shared" si="12"/>
        <v/>
      </c>
      <c r="F438" s="705" t="str">
        <f>IF(C438&lt;&gt;"",IF(AND(LEFT($J$4,1)="N",$J$4=DULIEU!J424),DULIEU!R424,IF(AND(LEFT($J$4,1)="X",$J$4=DULIEU!J424),DULIEU!S424)),"")</f>
        <v/>
      </c>
      <c r="G438" s="705" t="str">
        <f>IF(C438&lt;&gt;"",IF(AND(LEFT($J$4,1)="N",$J$4=DULIEU!J424),DULIEU!R424,IF(AND(LEFT($J$4,1)="X",$J$4=DULIEU!J424),DULIEU!S424)),"")</f>
        <v/>
      </c>
      <c r="H438" s="705" t="str">
        <f>IF(C438="","",IF($J$4=DULIEU!J424,DULIEU!T424))</f>
        <v/>
      </c>
      <c r="I438" s="705" t="str">
        <f>IF(C438="","",IF($J$4=DULIEU!J424,DULIEU!X424))</f>
        <v/>
      </c>
      <c r="J438" s="706" t="str">
        <f t="shared" si="13"/>
        <v/>
      </c>
      <c r="K438" s="1079"/>
      <c r="L438" s="1079"/>
      <c r="M438" s="717"/>
      <c r="N438" s="717"/>
      <c r="O438" s="717"/>
    </row>
    <row r="439" spans="2:15" hidden="1">
      <c r="B439" s="702" t="str">
        <f>IF(J439="","",MAX($B$20:B438)+1)</f>
        <v/>
      </c>
      <c r="C439" s="703" t="str">
        <f>IF($J$4=DULIEU!J425,DULIEU!Q425,"")</f>
        <v/>
      </c>
      <c r="D439" s="704" t="str">
        <f>IF($J$4=DULIEU!J425,DULIEU!P425,"")</f>
        <v/>
      </c>
      <c r="E439" s="704" t="str">
        <f t="shared" si="12"/>
        <v/>
      </c>
      <c r="F439" s="705" t="str">
        <f>IF(C439&lt;&gt;"",IF(AND(LEFT($J$4,1)="N",$J$4=DULIEU!J425),DULIEU!R425,IF(AND(LEFT($J$4,1)="X",$J$4=DULIEU!J425),DULIEU!S425)),"")</f>
        <v/>
      </c>
      <c r="G439" s="705" t="str">
        <f>IF(C439&lt;&gt;"",IF(AND(LEFT($J$4,1)="N",$J$4=DULIEU!J425),DULIEU!R425,IF(AND(LEFT($J$4,1)="X",$J$4=DULIEU!J425),DULIEU!S425)),"")</f>
        <v/>
      </c>
      <c r="H439" s="705" t="str">
        <f>IF(C439="","",IF($J$4=DULIEU!J425,DULIEU!T425))</f>
        <v/>
      </c>
      <c r="I439" s="705" t="str">
        <f>IF(C439="","",IF($J$4=DULIEU!J425,DULIEU!X425))</f>
        <v/>
      </c>
      <c r="J439" s="706" t="str">
        <f t="shared" si="13"/>
        <v/>
      </c>
      <c r="K439" s="1079"/>
      <c r="L439" s="1079"/>
      <c r="M439" s="717"/>
      <c r="N439" s="717"/>
      <c r="O439" s="717"/>
    </row>
    <row r="440" spans="2:15" hidden="1">
      <c r="B440" s="702" t="str">
        <f>IF(J440="","",MAX($B$20:B439)+1)</f>
        <v/>
      </c>
      <c r="C440" s="703" t="str">
        <f>IF($J$4=DULIEU!J426,DULIEU!Q426,"")</f>
        <v/>
      </c>
      <c r="D440" s="704" t="str">
        <f>IF($J$4=DULIEU!J426,DULIEU!P426,"")</f>
        <v/>
      </c>
      <c r="E440" s="704" t="str">
        <f t="shared" si="12"/>
        <v/>
      </c>
      <c r="F440" s="705" t="str">
        <f>IF(C440&lt;&gt;"",IF(AND(LEFT($J$4,1)="N",$J$4=DULIEU!J426),DULIEU!R426,IF(AND(LEFT($J$4,1)="X",$J$4=DULIEU!J426),DULIEU!S426)),"")</f>
        <v/>
      </c>
      <c r="G440" s="705" t="str">
        <f>IF(C440&lt;&gt;"",IF(AND(LEFT($J$4,1)="N",$J$4=DULIEU!J426),DULIEU!R426,IF(AND(LEFT($J$4,1)="X",$J$4=DULIEU!J426),DULIEU!S426)),"")</f>
        <v/>
      </c>
      <c r="H440" s="705" t="str">
        <f>IF(C440="","",IF($J$4=DULIEU!J426,DULIEU!T426))</f>
        <v/>
      </c>
      <c r="I440" s="705" t="str">
        <f>IF(C440="","",IF($J$4=DULIEU!J426,DULIEU!X426))</f>
        <v/>
      </c>
      <c r="J440" s="706" t="str">
        <f t="shared" si="13"/>
        <v/>
      </c>
      <c r="K440" s="1079"/>
      <c r="L440" s="1079"/>
      <c r="M440" s="717"/>
      <c r="N440" s="717"/>
      <c r="O440" s="717"/>
    </row>
    <row r="441" spans="2:15" hidden="1">
      <c r="B441" s="702" t="str">
        <f>IF(J441="","",MAX($B$20:B440)+1)</f>
        <v/>
      </c>
      <c r="C441" s="703" t="str">
        <f>IF($J$4=DULIEU!J427,DULIEU!Q427,"")</f>
        <v/>
      </c>
      <c r="D441" s="704" t="str">
        <f>IF($J$4=DULIEU!J427,DULIEU!P427,"")</f>
        <v/>
      </c>
      <c r="E441" s="704" t="str">
        <f t="shared" si="12"/>
        <v/>
      </c>
      <c r="F441" s="705" t="str">
        <f>IF(C441&lt;&gt;"",IF(AND(LEFT($J$4,1)="N",$J$4=DULIEU!J427),DULIEU!R427,IF(AND(LEFT($J$4,1)="X",$J$4=DULIEU!J427),DULIEU!S427)),"")</f>
        <v/>
      </c>
      <c r="G441" s="705" t="str">
        <f>IF(C441&lt;&gt;"",IF(AND(LEFT($J$4,1)="N",$J$4=DULIEU!J427),DULIEU!R427,IF(AND(LEFT($J$4,1)="X",$J$4=DULIEU!J427),DULIEU!S427)),"")</f>
        <v/>
      </c>
      <c r="H441" s="705" t="str">
        <f>IF(C441="","",IF($J$4=DULIEU!J427,DULIEU!T427))</f>
        <v/>
      </c>
      <c r="I441" s="705" t="str">
        <f>IF(C441="","",IF($J$4=DULIEU!J427,DULIEU!X427))</f>
        <v/>
      </c>
      <c r="J441" s="706" t="str">
        <f t="shared" si="13"/>
        <v/>
      </c>
      <c r="K441" s="1079"/>
      <c r="L441" s="1079"/>
      <c r="M441" s="717"/>
      <c r="N441" s="717"/>
      <c r="O441" s="717"/>
    </row>
    <row r="442" spans="2:15" hidden="1">
      <c r="B442" s="702" t="str">
        <f>IF(J442="","",MAX($B$20:B441)+1)</f>
        <v/>
      </c>
      <c r="C442" s="703" t="str">
        <f>IF($J$4=DULIEU!J428,DULIEU!Q428,"")</f>
        <v/>
      </c>
      <c r="D442" s="704" t="str">
        <f>IF($J$4=DULIEU!J428,DULIEU!P428,"")</f>
        <v/>
      </c>
      <c r="E442" s="704" t="str">
        <f t="shared" si="12"/>
        <v/>
      </c>
      <c r="F442" s="705" t="str">
        <f>IF(C442&lt;&gt;"",IF(AND(LEFT($J$4,1)="N",$J$4=DULIEU!J428),DULIEU!R428,IF(AND(LEFT($J$4,1)="X",$J$4=DULIEU!J428),DULIEU!S428)),"")</f>
        <v/>
      </c>
      <c r="G442" s="705" t="str">
        <f>IF(C442&lt;&gt;"",IF(AND(LEFT($J$4,1)="N",$J$4=DULIEU!J428),DULIEU!R428,IF(AND(LEFT($J$4,1)="X",$J$4=DULIEU!J428),DULIEU!S428)),"")</f>
        <v/>
      </c>
      <c r="H442" s="705" t="str">
        <f>IF(C442="","",IF($J$4=DULIEU!J428,DULIEU!T428))</f>
        <v/>
      </c>
      <c r="I442" s="705" t="str">
        <f>IF(C442="","",IF($J$4=DULIEU!J428,DULIEU!X428))</f>
        <v/>
      </c>
      <c r="J442" s="706" t="str">
        <f t="shared" si="13"/>
        <v/>
      </c>
      <c r="K442" s="1079"/>
      <c r="L442" s="1079"/>
      <c r="M442" s="717"/>
      <c r="N442" s="717"/>
      <c r="O442" s="717"/>
    </row>
    <row r="443" spans="2:15" hidden="1">
      <c r="B443" s="702" t="str">
        <f>IF(J443="","",MAX($B$20:B442)+1)</f>
        <v/>
      </c>
      <c r="C443" s="703" t="str">
        <f>IF($J$4=DULIEU!J429,DULIEU!Q429,"")</f>
        <v/>
      </c>
      <c r="D443" s="704" t="str">
        <f>IF($J$4=DULIEU!J429,DULIEU!P429,"")</f>
        <v/>
      </c>
      <c r="E443" s="704" t="str">
        <f t="shared" si="12"/>
        <v/>
      </c>
      <c r="F443" s="705" t="str">
        <f>IF(C443&lt;&gt;"",IF(AND(LEFT($J$4,1)="N",$J$4=DULIEU!J429),DULIEU!R429,IF(AND(LEFT($J$4,1)="X",$J$4=DULIEU!J429),DULIEU!S429)),"")</f>
        <v/>
      </c>
      <c r="G443" s="705" t="str">
        <f>IF(C443&lt;&gt;"",IF(AND(LEFT($J$4,1)="N",$J$4=DULIEU!J429),DULIEU!R429,IF(AND(LEFT($J$4,1)="X",$J$4=DULIEU!J429),DULIEU!S429)),"")</f>
        <v/>
      </c>
      <c r="H443" s="705" t="str">
        <f>IF(C443="","",IF($J$4=DULIEU!J429,DULIEU!T429))</f>
        <v/>
      </c>
      <c r="I443" s="705" t="str">
        <f>IF(C443="","",IF($J$4=DULIEU!J429,DULIEU!X429))</f>
        <v/>
      </c>
      <c r="J443" s="706" t="str">
        <f t="shared" si="13"/>
        <v/>
      </c>
      <c r="K443" s="1079"/>
      <c r="L443" s="1079"/>
      <c r="M443" s="717"/>
      <c r="N443" s="717"/>
      <c r="O443" s="717"/>
    </row>
    <row r="444" spans="2:15" hidden="1">
      <c r="B444" s="702" t="str">
        <f>IF(J444="","",MAX($B$20:B443)+1)</f>
        <v/>
      </c>
      <c r="C444" s="703" t="str">
        <f>IF($J$4=DULIEU!J430,DULIEU!Q430,"")</f>
        <v/>
      </c>
      <c r="D444" s="704" t="str">
        <f>IF($J$4=DULIEU!J430,DULIEU!P430,"")</f>
        <v/>
      </c>
      <c r="E444" s="704" t="str">
        <f t="shared" si="12"/>
        <v/>
      </c>
      <c r="F444" s="705" t="str">
        <f>IF(C444&lt;&gt;"",IF(AND(LEFT($J$4,1)="N",$J$4=DULIEU!J430),DULIEU!R430,IF(AND(LEFT($J$4,1)="X",$J$4=DULIEU!J430),DULIEU!S430)),"")</f>
        <v/>
      </c>
      <c r="G444" s="705" t="str">
        <f>IF(C444&lt;&gt;"",IF(AND(LEFT($J$4,1)="N",$J$4=DULIEU!J430),DULIEU!R430,IF(AND(LEFT($J$4,1)="X",$J$4=DULIEU!J430),DULIEU!S430)),"")</f>
        <v/>
      </c>
      <c r="H444" s="705" t="str">
        <f>IF(C444="","",IF($J$4=DULIEU!J430,DULIEU!T430))</f>
        <v/>
      </c>
      <c r="I444" s="705" t="str">
        <f>IF(C444="","",IF($J$4=DULIEU!J430,DULIEU!X430))</f>
        <v/>
      </c>
      <c r="J444" s="706" t="str">
        <f t="shared" si="13"/>
        <v/>
      </c>
      <c r="K444" s="1079"/>
      <c r="L444" s="1079"/>
      <c r="M444" s="717"/>
      <c r="N444" s="717"/>
      <c r="O444" s="717"/>
    </row>
    <row r="445" spans="2:15" hidden="1">
      <c r="B445" s="702" t="str">
        <f>IF(J445="","",MAX($B$20:B444)+1)</f>
        <v/>
      </c>
      <c r="C445" s="703" t="str">
        <f>IF($J$4=DULIEU!J431,DULIEU!Q431,"")</f>
        <v/>
      </c>
      <c r="D445" s="704" t="str">
        <f>IF($J$4=DULIEU!J431,DULIEU!P431,"")</f>
        <v/>
      </c>
      <c r="E445" s="704" t="str">
        <f t="shared" si="12"/>
        <v/>
      </c>
      <c r="F445" s="705" t="str">
        <f>IF(C445&lt;&gt;"",IF(AND(LEFT($J$4,1)="N",$J$4=DULIEU!J431),DULIEU!R431,IF(AND(LEFT($J$4,1)="X",$J$4=DULIEU!J431),DULIEU!S431)),"")</f>
        <v/>
      </c>
      <c r="G445" s="705" t="str">
        <f>IF(C445&lt;&gt;"",IF(AND(LEFT($J$4,1)="N",$J$4=DULIEU!J431),DULIEU!R431,IF(AND(LEFT($J$4,1)="X",$J$4=DULIEU!J431),DULIEU!S431)),"")</f>
        <v/>
      </c>
      <c r="H445" s="705" t="str">
        <f>IF(C445="","",IF($J$4=DULIEU!J431,DULIEU!T431))</f>
        <v/>
      </c>
      <c r="I445" s="705" t="str">
        <f>IF(C445="","",IF($J$4=DULIEU!J431,DULIEU!X431))</f>
        <v/>
      </c>
      <c r="J445" s="706" t="str">
        <f t="shared" si="13"/>
        <v/>
      </c>
      <c r="K445" s="1079"/>
      <c r="L445" s="1079"/>
      <c r="M445" s="717"/>
      <c r="N445" s="717"/>
      <c r="O445" s="717"/>
    </row>
    <row r="446" spans="2:15" hidden="1">
      <c r="B446" s="702" t="str">
        <f>IF(J446="","",MAX($B$20:B445)+1)</f>
        <v/>
      </c>
      <c r="C446" s="703" t="str">
        <f>IF($J$4=DULIEU!J432,DULIEU!Q432,"")</f>
        <v/>
      </c>
      <c r="D446" s="704" t="str">
        <f>IF($J$4=DULIEU!J432,DULIEU!P432,"")</f>
        <v/>
      </c>
      <c r="E446" s="704" t="str">
        <f t="shared" si="12"/>
        <v/>
      </c>
      <c r="F446" s="705" t="str">
        <f>IF(C446&lt;&gt;"",IF(AND(LEFT($J$4,1)="N",$J$4=DULIEU!J432),DULIEU!R432,IF(AND(LEFT($J$4,1)="X",$J$4=DULIEU!J432),DULIEU!S432)),"")</f>
        <v/>
      </c>
      <c r="G446" s="705" t="str">
        <f>IF(C446&lt;&gt;"",IF(AND(LEFT($J$4,1)="N",$J$4=DULIEU!J432),DULIEU!R432,IF(AND(LEFT($J$4,1)="X",$J$4=DULIEU!J432),DULIEU!S432)),"")</f>
        <v/>
      </c>
      <c r="H446" s="705" t="str">
        <f>IF(C446="","",IF($J$4=DULIEU!J432,DULIEU!T432))</f>
        <v/>
      </c>
      <c r="I446" s="705" t="str">
        <f>IF(C446="","",IF($J$4=DULIEU!J432,DULIEU!X432))</f>
        <v/>
      </c>
      <c r="J446" s="706" t="str">
        <f t="shared" si="13"/>
        <v/>
      </c>
      <c r="K446" s="1079"/>
      <c r="L446" s="1079"/>
      <c r="M446" s="717"/>
      <c r="N446" s="717"/>
      <c r="O446" s="717"/>
    </row>
    <row r="447" spans="2:15" hidden="1">
      <c r="B447" s="702" t="str">
        <f>IF(J447="","",MAX($B$20:B446)+1)</f>
        <v/>
      </c>
      <c r="C447" s="703" t="str">
        <f>IF($J$4=DULIEU!J433,DULIEU!Q433,"")</f>
        <v/>
      </c>
      <c r="D447" s="704" t="str">
        <f>IF($J$4=DULIEU!J433,DULIEU!P433,"")</f>
        <v/>
      </c>
      <c r="E447" s="704" t="str">
        <f t="shared" si="12"/>
        <v/>
      </c>
      <c r="F447" s="705" t="str">
        <f>IF(C447&lt;&gt;"",IF(AND(LEFT($J$4,1)="N",$J$4=DULIEU!J433),DULIEU!R433,IF(AND(LEFT($J$4,1)="X",$J$4=DULIEU!J433),DULIEU!S433)),"")</f>
        <v/>
      </c>
      <c r="G447" s="705" t="str">
        <f>IF(C447&lt;&gt;"",IF(AND(LEFT($J$4,1)="N",$J$4=DULIEU!J433),DULIEU!R433,IF(AND(LEFT($J$4,1)="X",$J$4=DULIEU!J433),DULIEU!S433)),"")</f>
        <v/>
      </c>
      <c r="H447" s="705" t="str">
        <f>IF(C447="","",IF($J$4=DULIEU!J433,DULIEU!T433))</f>
        <v/>
      </c>
      <c r="I447" s="705" t="str">
        <f>IF(C447="","",IF($J$4=DULIEU!J433,DULIEU!X433))</f>
        <v/>
      </c>
      <c r="J447" s="706" t="str">
        <f t="shared" si="13"/>
        <v/>
      </c>
      <c r="K447" s="1079"/>
      <c r="L447" s="1079"/>
      <c r="M447" s="717"/>
      <c r="N447" s="717"/>
      <c r="O447" s="717"/>
    </row>
    <row r="448" spans="2:15" hidden="1">
      <c r="B448" s="702" t="str">
        <f>IF(J448="","",MAX($B$20:B447)+1)</f>
        <v/>
      </c>
      <c r="C448" s="703" t="str">
        <f>IF($J$4=DULIEU!J434,DULIEU!Q434,"")</f>
        <v/>
      </c>
      <c r="D448" s="704" t="str">
        <f>IF($J$4=DULIEU!J434,DULIEU!P434,"")</f>
        <v/>
      </c>
      <c r="E448" s="704" t="str">
        <f t="shared" si="12"/>
        <v/>
      </c>
      <c r="F448" s="705" t="str">
        <f>IF(C448&lt;&gt;"",IF(AND(LEFT($J$4,1)="N",$J$4=DULIEU!J434),DULIEU!R434,IF(AND(LEFT($J$4,1)="X",$J$4=DULIEU!J434),DULIEU!S434)),"")</f>
        <v/>
      </c>
      <c r="G448" s="705" t="str">
        <f>IF(C448&lt;&gt;"",IF(AND(LEFT($J$4,1)="N",$J$4=DULIEU!J434),DULIEU!R434,IF(AND(LEFT($J$4,1)="X",$J$4=DULIEU!J434),DULIEU!S434)),"")</f>
        <v/>
      </c>
      <c r="H448" s="705" t="str">
        <f>IF(C448="","",IF($J$4=DULIEU!J434,DULIEU!T434))</f>
        <v/>
      </c>
      <c r="I448" s="705" t="str">
        <f>IF(C448="","",IF($J$4=DULIEU!J434,DULIEU!X434))</f>
        <v/>
      </c>
      <c r="J448" s="706" t="str">
        <f t="shared" si="13"/>
        <v/>
      </c>
      <c r="K448" s="1079"/>
      <c r="L448" s="1079"/>
      <c r="M448" s="717"/>
      <c r="N448" s="717"/>
      <c r="O448" s="717"/>
    </row>
    <row r="449" spans="2:15" hidden="1">
      <c r="B449" s="702" t="str">
        <f>IF(J449="","",MAX($B$20:B448)+1)</f>
        <v/>
      </c>
      <c r="C449" s="703" t="str">
        <f>IF($J$4=DULIEU!J435,DULIEU!Q435,"")</f>
        <v/>
      </c>
      <c r="D449" s="704" t="str">
        <f>IF($J$4=DULIEU!J435,DULIEU!P435,"")</f>
        <v/>
      </c>
      <c r="E449" s="704" t="str">
        <f t="shared" si="12"/>
        <v/>
      </c>
      <c r="F449" s="705" t="str">
        <f>IF(C449&lt;&gt;"",IF(AND(LEFT($J$4,1)="N",$J$4=DULIEU!J435),DULIEU!R435,IF(AND(LEFT($J$4,1)="X",$J$4=DULIEU!J435),DULIEU!S435)),"")</f>
        <v/>
      </c>
      <c r="G449" s="705" t="str">
        <f>IF(C449&lt;&gt;"",IF(AND(LEFT($J$4,1)="N",$J$4=DULIEU!J435),DULIEU!R435,IF(AND(LEFT($J$4,1)="X",$J$4=DULIEU!J435),DULIEU!S435)),"")</f>
        <v/>
      </c>
      <c r="H449" s="705" t="str">
        <f>IF(C449="","",IF($J$4=DULIEU!J435,DULIEU!T435))</f>
        <v/>
      </c>
      <c r="I449" s="705" t="str">
        <f>IF(C449="","",IF($J$4=DULIEU!J435,DULIEU!X435))</f>
        <v/>
      </c>
      <c r="J449" s="706" t="str">
        <f t="shared" si="13"/>
        <v/>
      </c>
      <c r="K449" s="1079"/>
      <c r="L449" s="1079"/>
      <c r="M449" s="717"/>
      <c r="N449" s="717"/>
      <c r="O449" s="717"/>
    </row>
    <row r="450" spans="2:15" hidden="1">
      <c r="B450" s="702" t="str">
        <f>IF(J450="","",MAX($B$20:B449)+1)</f>
        <v/>
      </c>
      <c r="C450" s="703" t="str">
        <f>IF($J$4=DULIEU!J436,DULIEU!Q436,"")</f>
        <v/>
      </c>
      <c r="D450" s="704" t="str">
        <f>IF($J$4=DULIEU!J436,DULIEU!P436,"")</f>
        <v/>
      </c>
      <c r="E450" s="704" t="str">
        <f t="shared" si="12"/>
        <v/>
      </c>
      <c r="F450" s="705" t="str">
        <f>IF(C450&lt;&gt;"",IF(AND(LEFT($J$4,1)="N",$J$4=DULIEU!J436),DULIEU!R436,IF(AND(LEFT($J$4,1)="X",$J$4=DULIEU!J436),DULIEU!S436)),"")</f>
        <v/>
      </c>
      <c r="G450" s="705" t="str">
        <f>IF(C450&lt;&gt;"",IF(AND(LEFT($J$4,1)="N",$J$4=DULIEU!J436),DULIEU!R436,IF(AND(LEFT($J$4,1)="X",$J$4=DULIEU!J436),DULIEU!S436)),"")</f>
        <v/>
      </c>
      <c r="H450" s="705" t="str">
        <f>IF(C450="","",IF($J$4=DULIEU!J436,DULIEU!T436))</f>
        <v/>
      </c>
      <c r="I450" s="705" t="str">
        <f>IF(C450="","",IF($J$4=DULIEU!J436,DULIEU!X436))</f>
        <v/>
      </c>
      <c r="J450" s="706" t="str">
        <f t="shared" si="13"/>
        <v/>
      </c>
      <c r="K450" s="1079"/>
      <c r="L450" s="1079"/>
      <c r="M450" s="717"/>
      <c r="N450" s="717"/>
      <c r="O450" s="717"/>
    </row>
    <row r="451" spans="2:15" hidden="1">
      <c r="B451" s="702" t="str">
        <f>IF(J451="","",MAX($B$20:B450)+1)</f>
        <v/>
      </c>
      <c r="C451" s="703" t="str">
        <f>IF($J$4=DULIEU!J437,DULIEU!Q437,"")</f>
        <v/>
      </c>
      <c r="D451" s="704" t="str">
        <f>IF($J$4=DULIEU!J437,DULIEU!P437,"")</f>
        <v/>
      </c>
      <c r="E451" s="704" t="str">
        <f t="shared" si="12"/>
        <v/>
      </c>
      <c r="F451" s="705" t="str">
        <f>IF(C451&lt;&gt;"",IF(AND(LEFT($J$4,1)="N",$J$4=DULIEU!J437),DULIEU!R437,IF(AND(LEFT($J$4,1)="X",$J$4=DULIEU!J437),DULIEU!S437)),"")</f>
        <v/>
      </c>
      <c r="G451" s="705" t="str">
        <f>IF(C451&lt;&gt;"",IF(AND(LEFT($J$4,1)="N",$J$4=DULIEU!J437),DULIEU!R437,IF(AND(LEFT($J$4,1)="X",$J$4=DULIEU!J437),DULIEU!S437)),"")</f>
        <v/>
      </c>
      <c r="H451" s="705" t="str">
        <f>IF(C451="","",IF($J$4=DULIEU!J437,DULIEU!T437))</f>
        <v/>
      </c>
      <c r="I451" s="705" t="str">
        <f>IF(C451="","",IF($J$4=DULIEU!J437,DULIEU!X437))</f>
        <v/>
      </c>
      <c r="J451" s="706" t="str">
        <f t="shared" si="13"/>
        <v/>
      </c>
      <c r="K451" s="1079"/>
      <c r="L451" s="1079"/>
      <c r="M451" s="717"/>
      <c r="N451" s="717"/>
      <c r="O451" s="717"/>
    </row>
    <row r="452" spans="2:15" hidden="1">
      <c r="B452" s="702" t="str">
        <f>IF(J452="","",MAX($B$20:B451)+1)</f>
        <v/>
      </c>
      <c r="C452" s="703" t="str">
        <f>IF($J$4=DULIEU!J438,DULIEU!Q438,"")</f>
        <v/>
      </c>
      <c r="D452" s="704" t="str">
        <f>IF($J$4=DULIEU!J438,DULIEU!P438,"")</f>
        <v/>
      </c>
      <c r="E452" s="704" t="str">
        <f t="shared" si="12"/>
        <v/>
      </c>
      <c r="F452" s="705" t="str">
        <f>IF(C452&lt;&gt;"",IF(AND(LEFT($J$4,1)="N",$J$4=DULIEU!J438),DULIEU!R438,IF(AND(LEFT($J$4,1)="X",$J$4=DULIEU!J438),DULIEU!S438)),"")</f>
        <v/>
      </c>
      <c r="G452" s="705" t="str">
        <f>IF(C452&lt;&gt;"",IF(AND(LEFT($J$4,1)="N",$J$4=DULIEU!J438),DULIEU!R438,IF(AND(LEFT($J$4,1)="X",$J$4=DULIEU!J438),DULIEU!S438)),"")</f>
        <v/>
      </c>
      <c r="H452" s="705" t="str">
        <f>IF(C452="","",IF($J$4=DULIEU!J438,DULIEU!T438))</f>
        <v/>
      </c>
      <c r="I452" s="705" t="str">
        <f>IF(C452="","",IF($J$4=DULIEU!J438,DULIEU!X438))</f>
        <v/>
      </c>
      <c r="J452" s="706" t="str">
        <f t="shared" si="13"/>
        <v/>
      </c>
      <c r="K452" s="1079"/>
      <c r="L452" s="1079"/>
      <c r="M452" s="717"/>
      <c r="N452" s="717"/>
      <c r="O452" s="717"/>
    </row>
    <row r="453" spans="2:15" hidden="1">
      <c r="B453" s="702" t="str">
        <f>IF(J453="","",MAX($B$20:B452)+1)</f>
        <v/>
      </c>
      <c r="C453" s="703" t="str">
        <f>IF($J$4=DULIEU!J439,DULIEU!Q439,"")</f>
        <v/>
      </c>
      <c r="D453" s="704" t="str">
        <f>IF($J$4=DULIEU!J439,DULIEU!P439,"")</f>
        <v/>
      </c>
      <c r="E453" s="704" t="str">
        <f t="shared" si="12"/>
        <v/>
      </c>
      <c r="F453" s="705" t="str">
        <f>IF(C453&lt;&gt;"",IF(AND(LEFT($J$4,1)="N",$J$4=DULIEU!J439),DULIEU!R439,IF(AND(LEFT($J$4,1)="X",$J$4=DULIEU!J439),DULIEU!S439)),"")</f>
        <v/>
      </c>
      <c r="G453" s="705" t="str">
        <f>IF(C453&lt;&gt;"",IF(AND(LEFT($J$4,1)="N",$J$4=DULIEU!J439),DULIEU!R439,IF(AND(LEFT($J$4,1)="X",$J$4=DULIEU!J439),DULIEU!S439)),"")</f>
        <v/>
      </c>
      <c r="H453" s="705" t="str">
        <f>IF(C453="","",IF($J$4=DULIEU!J439,DULIEU!T439))</f>
        <v/>
      </c>
      <c r="I453" s="705" t="str">
        <f>IF(C453="","",IF($J$4=DULIEU!J439,DULIEU!X439))</f>
        <v/>
      </c>
      <c r="J453" s="706" t="str">
        <f t="shared" si="13"/>
        <v/>
      </c>
      <c r="K453" s="1079"/>
      <c r="L453" s="1079"/>
      <c r="M453" s="717"/>
      <c r="N453" s="717"/>
      <c r="O453" s="717"/>
    </row>
    <row r="454" spans="2:15" hidden="1">
      <c r="B454" s="702" t="str">
        <f>IF(J454="","",MAX($B$20:B453)+1)</f>
        <v/>
      </c>
      <c r="C454" s="703" t="str">
        <f>IF($J$4=DULIEU!J440,DULIEU!Q440,"")</f>
        <v/>
      </c>
      <c r="D454" s="704" t="str">
        <f>IF($J$4=DULIEU!J440,DULIEU!P440,"")</f>
        <v/>
      </c>
      <c r="E454" s="704" t="str">
        <f t="shared" si="12"/>
        <v/>
      </c>
      <c r="F454" s="705" t="str">
        <f>IF(C454&lt;&gt;"",IF(AND(LEFT($J$4,1)="N",$J$4=DULIEU!J440),DULIEU!R440,IF(AND(LEFT($J$4,1)="X",$J$4=DULIEU!J440),DULIEU!S440)),"")</f>
        <v/>
      </c>
      <c r="G454" s="705" t="str">
        <f>IF(C454&lt;&gt;"",IF(AND(LEFT($J$4,1)="N",$J$4=DULIEU!J440),DULIEU!R440,IF(AND(LEFT($J$4,1)="X",$J$4=DULIEU!J440),DULIEU!S440)),"")</f>
        <v/>
      </c>
      <c r="H454" s="705" t="str">
        <f>IF(C454="","",IF($J$4=DULIEU!J440,DULIEU!T440))</f>
        <v/>
      </c>
      <c r="I454" s="705" t="str">
        <f>IF(C454="","",IF($J$4=DULIEU!J440,DULIEU!X440))</f>
        <v/>
      </c>
      <c r="J454" s="706" t="str">
        <f t="shared" si="13"/>
        <v/>
      </c>
      <c r="K454" s="1079"/>
      <c r="L454" s="1079"/>
      <c r="M454" s="717"/>
      <c r="N454" s="717"/>
      <c r="O454" s="717"/>
    </row>
    <row r="455" spans="2:15" hidden="1">
      <c r="B455" s="702" t="str">
        <f>IF(J455="","",MAX($B$20:B454)+1)</f>
        <v/>
      </c>
      <c r="C455" s="703" t="str">
        <f>IF($J$4=DULIEU!J441,DULIEU!Q441,"")</f>
        <v/>
      </c>
      <c r="D455" s="704" t="str">
        <f>IF($J$4=DULIEU!J441,DULIEU!P441,"")</f>
        <v/>
      </c>
      <c r="E455" s="704" t="str">
        <f t="shared" si="12"/>
        <v/>
      </c>
      <c r="F455" s="705" t="str">
        <f>IF(C455&lt;&gt;"",IF(AND(LEFT($J$4,1)="N",$J$4=DULIEU!J441),DULIEU!R441,IF(AND(LEFT($J$4,1)="X",$J$4=DULIEU!J441),DULIEU!S441)),"")</f>
        <v/>
      </c>
      <c r="G455" s="705" t="str">
        <f>IF(C455&lt;&gt;"",IF(AND(LEFT($J$4,1)="N",$J$4=DULIEU!J441),DULIEU!R441,IF(AND(LEFT($J$4,1)="X",$J$4=DULIEU!J441),DULIEU!S441)),"")</f>
        <v/>
      </c>
      <c r="H455" s="705" t="str">
        <f>IF(C455="","",IF($J$4=DULIEU!J441,DULIEU!T441))</f>
        <v/>
      </c>
      <c r="I455" s="705" t="str">
        <f>IF(C455="","",IF($J$4=DULIEU!J441,DULIEU!X441))</f>
        <v/>
      </c>
      <c r="J455" s="706" t="str">
        <f t="shared" si="13"/>
        <v/>
      </c>
      <c r="K455" s="1079"/>
      <c r="L455" s="1079"/>
      <c r="M455" s="717"/>
      <c r="N455" s="717"/>
      <c r="O455" s="717"/>
    </row>
    <row r="456" spans="2:15" hidden="1">
      <c r="B456" s="702" t="str">
        <f>IF(J456="","",MAX($B$20:B455)+1)</f>
        <v/>
      </c>
      <c r="C456" s="703" t="str">
        <f>IF($J$4=DULIEU!J442,DULIEU!Q442,"")</f>
        <v/>
      </c>
      <c r="D456" s="704" t="str">
        <f>IF($J$4=DULIEU!J442,DULIEU!P442,"")</f>
        <v/>
      </c>
      <c r="E456" s="704" t="str">
        <f t="shared" si="12"/>
        <v/>
      </c>
      <c r="F456" s="705" t="str">
        <f>IF(C456&lt;&gt;"",IF(AND(LEFT($J$4,1)="N",$J$4=DULIEU!J442),DULIEU!R442,IF(AND(LEFT($J$4,1)="X",$J$4=DULIEU!J442),DULIEU!S442)),"")</f>
        <v/>
      </c>
      <c r="G456" s="705" t="str">
        <f>IF(C456&lt;&gt;"",IF(AND(LEFT($J$4,1)="N",$J$4=DULIEU!J442),DULIEU!R442,IF(AND(LEFT($J$4,1)="X",$J$4=DULIEU!J442),DULIEU!S442)),"")</f>
        <v/>
      </c>
      <c r="H456" s="705" t="str">
        <f>IF(C456="","",IF($J$4=DULIEU!J442,DULIEU!T442))</f>
        <v/>
      </c>
      <c r="I456" s="705" t="str">
        <f>IF(C456="","",IF($J$4=DULIEU!J442,DULIEU!X442))</f>
        <v/>
      </c>
      <c r="J456" s="706" t="str">
        <f t="shared" si="13"/>
        <v/>
      </c>
      <c r="K456" s="1079"/>
      <c r="L456" s="1079"/>
      <c r="M456" s="717"/>
      <c r="N456" s="717"/>
      <c r="O456" s="717"/>
    </row>
    <row r="457" spans="2:15" hidden="1">
      <c r="B457" s="702" t="str">
        <f>IF(J457="","",MAX($B$20:B456)+1)</f>
        <v/>
      </c>
      <c r="C457" s="703" t="str">
        <f>IF($J$4=DULIEU!J443,DULIEU!Q443,"")</f>
        <v/>
      </c>
      <c r="D457" s="704" t="str">
        <f>IF($J$4=DULIEU!J443,DULIEU!P443,"")</f>
        <v/>
      </c>
      <c r="E457" s="704" t="str">
        <f t="shared" si="12"/>
        <v/>
      </c>
      <c r="F457" s="705" t="str">
        <f>IF(C457&lt;&gt;"",IF(AND(LEFT($J$4,1)="N",$J$4=DULIEU!J443),DULIEU!R443,IF(AND(LEFT($J$4,1)="X",$J$4=DULIEU!J443),DULIEU!S443)),"")</f>
        <v/>
      </c>
      <c r="G457" s="705" t="str">
        <f>IF(C457&lt;&gt;"",IF(AND(LEFT($J$4,1)="N",$J$4=DULIEU!J443),DULIEU!R443,IF(AND(LEFT($J$4,1)="X",$J$4=DULIEU!J443),DULIEU!S443)),"")</f>
        <v/>
      </c>
      <c r="H457" s="705" t="str">
        <f>IF(C457="","",IF($J$4=DULIEU!J443,DULIEU!T443))</f>
        <v/>
      </c>
      <c r="I457" s="705" t="str">
        <f>IF(C457="","",IF($J$4=DULIEU!J443,DULIEU!X443))</f>
        <v/>
      </c>
      <c r="J457" s="706" t="str">
        <f t="shared" si="13"/>
        <v/>
      </c>
      <c r="K457" s="1079"/>
      <c r="L457" s="1079"/>
      <c r="M457" s="717"/>
      <c r="N457" s="717"/>
      <c r="O457" s="717"/>
    </row>
    <row r="458" spans="2:15" hidden="1">
      <c r="B458" s="702" t="str">
        <f>IF(J458="","",MAX($B$20:B457)+1)</f>
        <v/>
      </c>
      <c r="C458" s="703" t="str">
        <f>IF($J$4=DULIEU!J444,DULIEU!Q444,"")</f>
        <v/>
      </c>
      <c r="D458" s="704" t="str">
        <f>IF($J$4=DULIEU!J444,DULIEU!P444,"")</f>
        <v/>
      </c>
      <c r="E458" s="704" t="str">
        <f t="shared" si="12"/>
        <v/>
      </c>
      <c r="F458" s="705" t="str">
        <f>IF(C458&lt;&gt;"",IF(AND(LEFT($J$4,1)="N",$J$4=DULIEU!J444),DULIEU!R444,IF(AND(LEFT($J$4,1)="X",$J$4=DULIEU!J444),DULIEU!S444)),"")</f>
        <v/>
      </c>
      <c r="G458" s="705" t="str">
        <f>IF(C458&lt;&gt;"",IF(AND(LEFT($J$4,1)="N",$J$4=DULIEU!J444),DULIEU!R444,IF(AND(LEFT($J$4,1)="X",$J$4=DULIEU!J444),DULIEU!S444)),"")</f>
        <v/>
      </c>
      <c r="H458" s="705" t="str">
        <f>IF(C458="","",IF($J$4=DULIEU!J444,DULIEU!T444))</f>
        <v/>
      </c>
      <c r="I458" s="705" t="str">
        <f>IF(C458="","",IF($J$4=DULIEU!J444,DULIEU!X444))</f>
        <v/>
      </c>
      <c r="J458" s="706" t="str">
        <f t="shared" si="13"/>
        <v/>
      </c>
      <c r="K458" s="1079"/>
      <c r="L458" s="1079"/>
      <c r="M458" s="717"/>
      <c r="N458" s="717"/>
      <c r="O458" s="717"/>
    </row>
    <row r="459" spans="2:15" hidden="1">
      <c r="B459" s="702" t="str">
        <f>IF(J459="","",MAX($B$20:B458)+1)</f>
        <v/>
      </c>
      <c r="C459" s="703" t="str">
        <f>IF($J$4=DULIEU!J445,DULIEU!Q445,"")</f>
        <v/>
      </c>
      <c r="D459" s="704" t="str">
        <f>IF($J$4=DULIEU!J445,DULIEU!P445,"")</f>
        <v/>
      </c>
      <c r="E459" s="704" t="str">
        <f t="shared" si="12"/>
        <v/>
      </c>
      <c r="F459" s="705" t="str">
        <f>IF(C459&lt;&gt;"",IF(AND(LEFT($J$4,1)="N",$J$4=DULIEU!J445),DULIEU!R445,IF(AND(LEFT($J$4,1)="X",$J$4=DULIEU!J445),DULIEU!S445)),"")</f>
        <v/>
      </c>
      <c r="G459" s="705" t="str">
        <f>IF(C459&lt;&gt;"",IF(AND(LEFT($J$4,1)="N",$J$4=DULIEU!J445),DULIEU!R445,IF(AND(LEFT($J$4,1)="X",$J$4=DULIEU!J445),DULIEU!S445)),"")</f>
        <v/>
      </c>
      <c r="H459" s="705" t="str">
        <f>IF(C459="","",IF($J$4=DULIEU!J445,DULIEU!T445))</f>
        <v/>
      </c>
      <c r="I459" s="705" t="str">
        <f>IF(C459="","",IF($J$4=DULIEU!J445,DULIEU!X445))</f>
        <v/>
      </c>
      <c r="J459" s="706" t="str">
        <f t="shared" si="13"/>
        <v/>
      </c>
      <c r="K459" s="1079"/>
      <c r="L459" s="1079"/>
      <c r="M459" s="717"/>
      <c r="N459" s="717"/>
      <c r="O459" s="717"/>
    </row>
    <row r="460" spans="2:15" hidden="1">
      <c r="B460" s="702" t="str">
        <f>IF(J460="","",MAX($B$20:B459)+1)</f>
        <v/>
      </c>
      <c r="C460" s="703" t="str">
        <f>IF($J$4=DULIEU!J446,DULIEU!Q446,"")</f>
        <v/>
      </c>
      <c r="D460" s="704" t="str">
        <f>IF($J$4=DULIEU!J446,DULIEU!P446,"")</f>
        <v/>
      </c>
      <c r="E460" s="704" t="str">
        <f t="shared" si="12"/>
        <v/>
      </c>
      <c r="F460" s="705" t="str">
        <f>IF(C460&lt;&gt;"",IF(AND(LEFT($J$4,1)="N",$J$4=DULIEU!J446),DULIEU!R446,IF(AND(LEFT($J$4,1)="X",$J$4=DULIEU!J446),DULIEU!S446)),"")</f>
        <v/>
      </c>
      <c r="G460" s="705" t="str">
        <f>IF(C460&lt;&gt;"",IF(AND(LEFT($J$4,1)="N",$J$4=DULIEU!J446),DULIEU!R446,IF(AND(LEFT($J$4,1)="X",$J$4=DULIEU!J446),DULIEU!S446)),"")</f>
        <v/>
      </c>
      <c r="H460" s="705" t="str">
        <f>IF(C460="","",IF($J$4=DULIEU!J446,DULIEU!T446))</f>
        <v/>
      </c>
      <c r="I460" s="705" t="str">
        <f>IF(C460="","",IF($J$4=DULIEU!J446,DULIEU!X446))</f>
        <v/>
      </c>
      <c r="J460" s="706" t="str">
        <f t="shared" si="13"/>
        <v/>
      </c>
      <c r="K460" s="1079"/>
      <c r="L460" s="1079"/>
      <c r="M460" s="717"/>
      <c r="N460" s="717"/>
      <c r="O460" s="717"/>
    </row>
    <row r="461" spans="2:15" hidden="1">
      <c r="B461" s="702" t="str">
        <f>IF(J461="","",MAX($B$20:B460)+1)</f>
        <v/>
      </c>
      <c r="C461" s="703" t="str">
        <f>IF($J$4=DULIEU!J447,DULIEU!Q447,"")</f>
        <v/>
      </c>
      <c r="D461" s="704" t="str">
        <f>IF($J$4=DULIEU!J447,DULIEU!P447,"")</f>
        <v/>
      </c>
      <c r="E461" s="704" t="str">
        <f t="shared" si="12"/>
        <v/>
      </c>
      <c r="F461" s="705" t="str">
        <f>IF(C461&lt;&gt;"",IF(AND(LEFT($J$4,1)="N",$J$4=DULIEU!J447),DULIEU!R447,IF(AND(LEFT($J$4,1)="X",$J$4=DULIEU!J447),DULIEU!S447)),"")</f>
        <v/>
      </c>
      <c r="G461" s="705" t="str">
        <f>IF(C461&lt;&gt;"",IF(AND(LEFT($J$4,1)="N",$J$4=DULIEU!J447),DULIEU!R447,IF(AND(LEFT($J$4,1)="X",$J$4=DULIEU!J447),DULIEU!S447)),"")</f>
        <v/>
      </c>
      <c r="H461" s="705" t="str">
        <f>IF(C461="","",IF($J$4=DULIEU!J447,DULIEU!T447))</f>
        <v/>
      </c>
      <c r="I461" s="705" t="str">
        <f>IF(C461="","",IF($J$4=DULIEU!J447,DULIEU!X447))</f>
        <v/>
      </c>
      <c r="J461" s="706" t="str">
        <f t="shared" si="13"/>
        <v/>
      </c>
      <c r="K461" s="1079"/>
      <c r="L461" s="1079"/>
      <c r="M461" s="717"/>
      <c r="N461" s="717"/>
      <c r="O461" s="717"/>
    </row>
    <row r="462" spans="2:15" hidden="1">
      <c r="B462" s="702" t="str">
        <f>IF(J462="","",MAX($B$20:B461)+1)</f>
        <v/>
      </c>
      <c r="C462" s="703" t="str">
        <f>IF($J$4=DULIEU!J448,DULIEU!Q448,"")</f>
        <v/>
      </c>
      <c r="D462" s="704" t="str">
        <f>IF($J$4=DULIEU!J448,DULIEU!P448,"")</f>
        <v/>
      </c>
      <c r="E462" s="704" t="str">
        <f t="shared" si="12"/>
        <v/>
      </c>
      <c r="F462" s="705" t="str">
        <f>IF(C462&lt;&gt;"",IF(AND(LEFT($J$4,1)="N",$J$4=DULIEU!J448),DULIEU!R448,IF(AND(LEFT($J$4,1)="X",$J$4=DULIEU!J448),DULIEU!S448)),"")</f>
        <v/>
      </c>
      <c r="G462" s="705" t="str">
        <f>IF(C462&lt;&gt;"",IF(AND(LEFT($J$4,1)="N",$J$4=DULIEU!J448),DULIEU!R448,IF(AND(LEFT($J$4,1)="X",$J$4=DULIEU!J448),DULIEU!S448)),"")</f>
        <v/>
      </c>
      <c r="H462" s="705" t="str">
        <f>IF(C462="","",IF($J$4=DULIEU!J448,DULIEU!T448))</f>
        <v/>
      </c>
      <c r="I462" s="705" t="str">
        <f>IF(C462="","",IF($J$4=DULIEU!J448,DULIEU!X448))</f>
        <v/>
      </c>
      <c r="J462" s="706" t="str">
        <f t="shared" si="13"/>
        <v/>
      </c>
      <c r="K462" s="1079"/>
      <c r="L462" s="1079"/>
      <c r="M462" s="717"/>
      <c r="N462" s="717"/>
      <c r="O462" s="717"/>
    </row>
    <row r="463" spans="2:15" hidden="1">
      <c r="B463" s="702" t="str">
        <f>IF(J463="","",MAX($B$20:B462)+1)</f>
        <v/>
      </c>
      <c r="C463" s="703" t="str">
        <f>IF($J$4=DULIEU!J449,DULIEU!Q449,"")</f>
        <v/>
      </c>
      <c r="D463" s="704" t="str">
        <f>IF($J$4=DULIEU!J449,DULIEU!P449,"")</f>
        <v/>
      </c>
      <c r="E463" s="704" t="str">
        <f t="shared" si="12"/>
        <v/>
      </c>
      <c r="F463" s="705" t="str">
        <f>IF(C463&lt;&gt;"",IF(AND(LEFT($J$4,1)="N",$J$4=DULIEU!J449),DULIEU!R449,IF(AND(LEFT($J$4,1)="X",$J$4=DULIEU!J449),DULIEU!S449)),"")</f>
        <v/>
      </c>
      <c r="G463" s="705" t="str">
        <f>IF(C463&lt;&gt;"",IF(AND(LEFT($J$4,1)="N",$J$4=DULIEU!J449),DULIEU!R449,IF(AND(LEFT($J$4,1)="X",$J$4=DULIEU!J449),DULIEU!S449)),"")</f>
        <v/>
      </c>
      <c r="H463" s="705" t="str">
        <f>IF(C463="","",IF($J$4=DULIEU!J449,DULIEU!T449))</f>
        <v/>
      </c>
      <c r="I463" s="705" t="str">
        <f>IF(C463="","",IF($J$4=DULIEU!J449,DULIEU!X449))</f>
        <v/>
      </c>
      <c r="J463" s="706" t="str">
        <f t="shared" si="13"/>
        <v/>
      </c>
      <c r="K463" s="1079"/>
      <c r="L463" s="1079"/>
      <c r="M463" s="717"/>
      <c r="N463" s="717"/>
      <c r="O463" s="717"/>
    </row>
    <row r="464" spans="2:15" hidden="1">
      <c r="B464" s="702" t="str">
        <f>IF(J464="","",MAX($B$20:B463)+1)</f>
        <v/>
      </c>
      <c r="C464" s="703" t="str">
        <f>IF($J$4=DULIEU!J450,DULIEU!Q450,"")</f>
        <v/>
      </c>
      <c r="D464" s="704" t="str">
        <f>IF($J$4=DULIEU!J450,DULIEU!P450,"")</f>
        <v/>
      </c>
      <c r="E464" s="704" t="str">
        <f t="shared" si="12"/>
        <v/>
      </c>
      <c r="F464" s="705" t="str">
        <f>IF(C464&lt;&gt;"",IF(AND(LEFT($J$4,1)="N",$J$4=DULIEU!J450),DULIEU!R450,IF(AND(LEFT($J$4,1)="X",$J$4=DULIEU!J450),DULIEU!S450)),"")</f>
        <v/>
      </c>
      <c r="G464" s="705" t="str">
        <f>IF(C464&lt;&gt;"",IF(AND(LEFT($J$4,1)="N",$J$4=DULIEU!J450),DULIEU!R450,IF(AND(LEFT($J$4,1)="X",$J$4=DULIEU!J450),DULIEU!S450)),"")</f>
        <v/>
      </c>
      <c r="H464" s="705" t="str">
        <f>IF(C464="","",IF($J$4=DULIEU!J450,DULIEU!T450))</f>
        <v/>
      </c>
      <c r="I464" s="705" t="str">
        <f>IF(C464="","",IF($J$4=DULIEU!J450,DULIEU!X450))</f>
        <v/>
      </c>
      <c r="J464" s="706" t="str">
        <f t="shared" si="13"/>
        <v/>
      </c>
      <c r="K464" s="1079"/>
      <c r="L464" s="1079"/>
      <c r="M464" s="717"/>
      <c r="N464" s="717"/>
      <c r="O464" s="717"/>
    </row>
    <row r="465" spans="2:15" hidden="1">
      <c r="B465" s="702" t="str">
        <f>IF(J465="","",MAX($B$20:B464)+1)</f>
        <v/>
      </c>
      <c r="C465" s="703" t="str">
        <f>IF($J$4=DULIEU!J451,DULIEU!Q451,"")</f>
        <v/>
      </c>
      <c r="D465" s="704" t="str">
        <f>IF($J$4=DULIEU!J451,DULIEU!P451,"")</f>
        <v/>
      </c>
      <c r="E465" s="704" t="str">
        <f t="shared" si="12"/>
        <v/>
      </c>
      <c r="F465" s="705" t="str">
        <f>IF(C465&lt;&gt;"",IF(AND(LEFT($J$4,1)="N",$J$4=DULIEU!J451),DULIEU!R451,IF(AND(LEFT($J$4,1)="X",$J$4=DULIEU!J451),DULIEU!S451)),"")</f>
        <v/>
      </c>
      <c r="G465" s="705" t="str">
        <f>IF(C465&lt;&gt;"",IF(AND(LEFT($J$4,1)="N",$J$4=DULIEU!J451),DULIEU!R451,IF(AND(LEFT($J$4,1)="X",$J$4=DULIEU!J451),DULIEU!S451)),"")</f>
        <v/>
      </c>
      <c r="H465" s="705" t="str">
        <f>IF(C465="","",IF($J$4=DULIEU!J451,DULIEU!T451))</f>
        <v/>
      </c>
      <c r="I465" s="705" t="str">
        <f>IF(C465="","",IF($J$4=DULIEU!J451,DULIEU!X451))</f>
        <v/>
      </c>
      <c r="J465" s="706" t="str">
        <f t="shared" si="13"/>
        <v/>
      </c>
      <c r="K465" s="1079"/>
      <c r="L465" s="1079"/>
      <c r="M465" s="717"/>
      <c r="N465" s="717"/>
      <c r="O465" s="717"/>
    </row>
    <row r="466" spans="2:15" hidden="1">
      <c r="B466" s="702" t="str">
        <f>IF(J466="","",MAX($B$20:B465)+1)</f>
        <v/>
      </c>
      <c r="C466" s="703" t="str">
        <f>IF($J$4=DULIEU!J452,DULIEU!Q452,"")</f>
        <v/>
      </c>
      <c r="D466" s="704" t="str">
        <f>IF($J$4=DULIEU!J452,DULIEU!P452,"")</f>
        <v/>
      </c>
      <c r="E466" s="704" t="str">
        <f t="shared" si="12"/>
        <v/>
      </c>
      <c r="F466" s="705" t="str">
        <f>IF(C466&lt;&gt;"",IF(AND(LEFT($J$4,1)="N",$J$4=DULIEU!J452),DULIEU!R452,IF(AND(LEFT($J$4,1)="X",$J$4=DULIEU!J452),DULIEU!S452)),"")</f>
        <v/>
      </c>
      <c r="G466" s="705" t="str">
        <f>IF(C466&lt;&gt;"",IF(AND(LEFT($J$4,1)="N",$J$4=DULIEU!J452),DULIEU!R452,IF(AND(LEFT($J$4,1)="X",$J$4=DULIEU!J452),DULIEU!S452)),"")</f>
        <v/>
      </c>
      <c r="H466" s="705" t="str">
        <f>IF(C466="","",IF($J$4=DULIEU!J452,DULIEU!T452))</f>
        <v/>
      </c>
      <c r="I466" s="705" t="str">
        <f>IF(C466="","",IF($J$4=DULIEU!J452,DULIEU!X452))</f>
        <v/>
      </c>
      <c r="J466" s="706" t="str">
        <f t="shared" si="13"/>
        <v/>
      </c>
      <c r="K466" s="1079"/>
      <c r="L466" s="1079"/>
      <c r="M466" s="717"/>
      <c r="N466" s="717"/>
      <c r="O466" s="717"/>
    </row>
    <row r="467" spans="2:15" hidden="1">
      <c r="B467" s="702" t="str">
        <f>IF(J467="","",MAX($B$20:B466)+1)</f>
        <v/>
      </c>
      <c r="C467" s="703" t="str">
        <f>IF($J$4=DULIEU!J453,DULIEU!Q453,"")</f>
        <v/>
      </c>
      <c r="D467" s="704" t="str">
        <f>IF($J$4=DULIEU!J453,DULIEU!P453,"")</f>
        <v/>
      </c>
      <c r="E467" s="704" t="str">
        <f t="shared" si="12"/>
        <v/>
      </c>
      <c r="F467" s="705" t="str">
        <f>IF(C467&lt;&gt;"",IF(AND(LEFT($J$4,1)="N",$J$4=DULIEU!J453),DULIEU!R453,IF(AND(LEFT($J$4,1)="X",$J$4=DULIEU!J453),DULIEU!S453)),"")</f>
        <v/>
      </c>
      <c r="G467" s="705" t="str">
        <f>IF(C467&lt;&gt;"",IF(AND(LEFT($J$4,1)="N",$J$4=DULIEU!J453),DULIEU!R453,IF(AND(LEFT($J$4,1)="X",$J$4=DULIEU!J453),DULIEU!S453)),"")</f>
        <v/>
      </c>
      <c r="H467" s="705" t="str">
        <f>IF(C467="","",IF($J$4=DULIEU!J453,DULIEU!T453))</f>
        <v/>
      </c>
      <c r="I467" s="705" t="str">
        <f>IF(C467="","",IF($J$4=DULIEU!J453,DULIEU!X453))</f>
        <v/>
      </c>
      <c r="J467" s="706" t="str">
        <f t="shared" si="13"/>
        <v/>
      </c>
      <c r="K467" s="1079"/>
      <c r="L467" s="1079"/>
      <c r="M467" s="717"/>
      <c r="N467" s="717"/>
      <c r="O467" s="717"/>
    </row>
    <row r="468" spans="2:15" hidden="1">
      <c r="B468" s="702" t="str">
        <f>IF(J468="","",MAX($B$20:B467)+1)</f>
        <v/>
      </c>
      <c r="C468" s="703" t="str">
        <f>IF($J$4=DULIEU!J454,DULIEU!Q454,"")</f>
        <v/>
      </c>
      <c r="D468" s="704" t="str">
        <f>IF($J$4=DULIEU!J454,DULIEU!P454,"")</f>
        <v/>
      </c>
      <c r="E468" s="704" t="str">
        <f t="shared" si="12"/>
        <v/>
      </c>
      <c r="F468" s="705" t="str">
        <f>IF(C468&lt;&gt;"",IF(AND(LEFT($J$4,1)="N",$J$4=DULIEU!J454),DULIEU!R454,IF(AND(LEFT($J$4,1)="X",$J$4=DULIEU!J454),DULIEU!S454)),"")</f>
        <v/>
      </c>
      <c r="G468" s="705" t="str">
        <f>IF(C468&lt;&gt;"",IF(AND(LEFT($J$4,1)="N",$J$4=DULIEU!J454),DULIEU!R454,IF(AND(LEFT($J$4,1)="X",$J$4=DULIEU!J454),DULIEU!S454)),"")</f>
        <v/>
      </c>
      <c r="H468" s="705" t="str">
        <f>IF(C468="","",IF($J$4=DULIEU!J454,DULIEU!T454))</f>
        <v/>
      </c>
      <c r="I468" s="705" t="str">
        <f>IF(C468="","",IF($J$4=DULIEU!J454,DULIEU!X454))</f>
        <v/>
      </c>
      <c r="J468" s="706" t="str">
        <f t="shared" si="13"/>
        <v/>
      </c>
      <c r="K468" s="1079"/>
      <c r="L468" s="1079"/>
      <c r="M468" s="717"/>
      <c r="N468" s="717"/>
      <c r="O468" s="717"/>
    </row>
    <row r="469" spans="2:15" hidden="1">
      <c r="B469" s="702" t="str">
        <f>IF(J469="","",MAX($B$20:B468)+1)</f>
        <v/>
      </c>
      <c r="C469" s="703" t="str">
        <f>IF($J$4=DULIEU!J455,DULIEU!Q455,"")</f>
        <v/>
      </c>
      <c r="D469" s="704" t="str">
        <f>IF($J$4=DULIEU!J455,DULIEU!P455,"")</f>
        <v/>
      </c>
      <c r="E469" s="704" t="str">
        <f t="shared" ref="E469:E522" si="14">IFERROR(VLOOKUP(D469,vvt,3,0),"")</f>
        <v/>
      </c>
      <c r="F469" s="705" t="str">
        <f>IF(C469&lt;&gt;"",IF(AND(LEFT($J$4,1)="N",$J$4=DULIEU!J455),DULIEU!R455,IF(AND(LEFT($J$4,1)="X",$J$4=DULIEU!J455),DULIEU!S455)),"")</f>
        <v/>
      </c>
      <c r="G469" s="705" t="str">
        <f>IF(C469&lt;&gt;"",IF(AND(LEFT($J$4,1)="N",$J$4=DULIEU!J455),DULIEU!R455,IF(AND(LEFT($J$4,1)="X",$J$4=DULIEU!J455),DULIEU!S455)),"")</f>
        <v/>
      </c>
      <c r="H469" s="705" t="str">
        <f>IF(C469="","",IF($J$4=DULIEU!J455,DULIEU!T455))</f>
        <v/>
      </c>
      <c r="I469" s="705" t="str">
        <f>IF(C469="","",IF($J$4=DULIEU!J455,DULIEU!X455))</f>
        <v/>
      </c>
      <c r="J469" s="706" t="str">
        <f t="shared" si="13"/>
        <v/>
      </c>
      <c r="K469" s="1079"/>
      <c r="L469" s="1079"/>
      <c r="M469" s="717"/>
      <c r="N469" s="717"/>
      <c r="O469" s="717"/>
    </row>
    <row r="470" spans="2:15" hidden="1">
      <c r="B470" s="702" t="str">
        <f>IF(J470="","",MAX($B$20:B469)+1)</f>
        <v/>
      </c>
      <c r="C470" s="703" t="str">
        <f>IF($J$4=DULIEU!J456,DULIEU!Q456,"")</f>
        <v/>
      </c>
      <c r="D470" s="704" t="str">
        <f>IF($J$4=DULIEU!J456,DULIEU!P456,"")</f>
        <v/>
      </c>
      <c r="E470" s="704" t="str">
        <f t="shared" si="14"/>
        <v/>
      </c>
      <c r="F470" s="705" t="str">
        <f>IF(C470&lt;&gt;"",IF(AND(LEFT($J$4,1)="N",$J$4=DULIEU!J456),DULIEU!R456,IF(AND(LEFT($J$4,1)="X",$J$4=DULIEU!J456),DULIEU!S456)),"")</f>
        <v/>
      </c>
      <c r="G470" s="705" t="str">
        <f>IF(C470&lt;&gt;"",IF(AND(LEFT($J$4,1)="N",$J$4=DULIEU!J456),DULIEU!R456,IF(AND(LEFT($J$4,1)="X",$J$4=DULIEU!J456),DULIEU!S456)),"")</f>
        <v/>
      </c>
      <c r="H470" s="705" t="str">
        <f>IF(C470="","",IF($J$4=DULIEU!J456,DULIEU!T456))</f>
        <v/>
      </c>
      <c r="I470" s="705" t="str">
        <f>IF(C470="","",IF($J$4=DULIEU!J456,DULIEU!X456))</f>
        <v/>
      </c>
      <c r="J470" s="706" t="str">
        <f t="shared" ref="J470:J522" si="15">IF($C470="","","x")</f>
        <v/>
      </c>
      <c r="K470" s="1079"/>
      <c r="L470" s="1079"/>
      <c r="M470" s="717"/>
      <c r="N470" s="717"/>
      <c r="O470" s="717"/>
    </row>
    <row r="471" spans="2:15" hidden="1">
      <c r="B471" s="702" t="str">
        <f>IF(J471="","",MAX($B$20:B470)+1)</f>
        <v/>
      </c>
      <c r="C471" s="703" t="str">
        <f>IF($J$4=DULIEU!J457,DULIEU!Q457,"")</f>
        <v/>
      </c>
      <c r="D471" s="704" t="str">
        <f>IF($J$4=DULIEU!J457,DULIEU!P457,"")</f>
        <v/>
      </c>
      <c r="E471" s="704" t="str">
        <f t="shared" si="14"/>
        <v/>
      </c>
      <c r="F471" s="705" t="str">
        <f>IF(C471&lt;&gt;"",IF(AND(LEFT($J$4,1)="N",$J$4=DULIEU!J457),DULIEU!R457,IF(AND(LEFT($J$4,1)="X",$J$4=DULIEU!J457),DULIEU!S457)),"")</f>
        <v/>
      </c>
      <c r="G471" s="705" t="str">
        <f>IF(C471&lt;&gt;"",IF(AND(LEFT($J$4,1)="N",$J$4=DULIEU!J457),DULIEU!R457,IF(AND(LEFT($J$4,1)="X",$J$4=DULIEU!J457),DULIEU!S457)),"")</f>
        <v/>
      </c>
      <c r="H471" s="705" t="str">
        <f>IF(C471="","",IF($J$4=DULIEU!J457,DULIEU!T457))</f>
        <v/>
      </c>
      <c r="I471" s="705" t="str">
        <f>IF(C471="","",IF($J$4=DULIEU!J457,DULIEU!X457))</f>
        <v/>
      </c>
      <c r="J471" s="706" t="str">
        <f t="shared" si="15"/>
        <v/>
      </c>
      <c r="K471" s="1079"/>
      <c r="L471" s="1079"/>
      <c r="M471" s="717"/>
      <c r="N471" s="717"/>
      <c r="O471" s="717"/>
    </row>
    <row r="472" spans="2:15" hidden="1">
      <c r="B472" s="702" t="str">
        <f>IF(J472="","",MAX($B$20:B471)+1)</f>
        <v/>
      </c>
      <c r="C472" s="703" t="str">
        <f>IF($J$4=DULIEU!J458,DULIEU!Q458,"")</f>
        <v/>
      </c>
      <c r="D472" s="704" t="str">
        <f>IF($J$4=DULIEU!J458,DULIEU!P458,"")</f>
        <v/>
      </c>
      <c r="E472" s="704" t="str">
        <f t="shared" si="14"/>
        <v/>
      </c>
      <c r="F472" s="705" t="str">
        <f>IF(C472&lt;&gt;"",IF(AND(LEFT($J$4,1)="N",$J$4=DULIEU!J458),DULIEU!R458,IF(AND(LEFT($J$4,1)="X",$J$4=DULIEU!J458),DULIEU!S458)),"")</f>
        <v/>
      </c>
      <c r="G472" s="705" t="str">
        <f>IF(C472&lt;&gt;"",IF(AND(LEFT($J$4,1)="N",$J$4=DULIEU!J458),DULIEU!R458,IF(AND(LEFT($J$4,1)="X",$J$4=DULIEU!J458),DULIEU!S458)),"")</f>
        <v/>
      </c>
      <c r="H472" s="705" t="str">
        <f>IF(C472="","",IF($J$4=DULIEU!J458,DULIEU!T458))</f>
        <v/>
      </c>
      <c r="I472" s="705" t="str">
        <f>IF(C472="","",IF($J$4=DULIEU!J458,DULIEU!X458))</f>
        <v/>
      </c>
      <c r="J472" s="706" t="str">
        <f t="shared" si="15"/>
        <v/>
      </c>
      <c r="K472" s="1079"/>
      <c r="L472" s="1079"/>
      <c r="M472" s="717"/>
      <c r="N472" s="717"/>
      <c r="O472" s="717"/>
    </row>
    <row r="473" spans="2:15" hidden="1">
      <c r="B473" s="702" t="str">
        <f>IF(J473="","",MAX($B$20:B472)+1)</f>
        <v/>
      </c>
      <c r="C473" s="703" t="str">
        <f>IF($J$4=DULIEU!J459,DULIEU!Q459,"")</f>
        <v/>
      </c>
      <c r="D473" s="704" t="str">
        <f>IF($J$4=DULIEU!J459,DULIEU!P459,"")</f>
        <v/>
      </c>
      <c r="E473" s="704" t="str">
        <f t="shared" si="14"/>
        <v/>
      </c>
      <c r="F473" s="705" t="str">
        <f>IF(C473&lt;&gt;"",IF(AND(LEFT($J$4,1)="N",$J$4=DULIEU!J459),DULIEU!R459,IF(AND(LEFT($J$4,1)="X",$J$4=DULIEU!J459),DULIEU!S459)),"")</f>
        <v/>
      </c>
      <c r="G473" s="705" t="str">
        <f>IF(C473&lt;&gt;"",IF(AND(LEFT($J$4,1)="N",$J$4=DULIEU!J459),DULIEU!R459,IF(AND(LEFT($J$4,1)="X",$J$4=DULIEU!J459),DULIEU!S459)),"")</f>
        <v/>
      </c>
      <c r="H473" s="705" t="str">
        <f>IF(C473="","",IF($J$4=DULIEU!J459,DULIEU!T459))</f>
        <v/>
      </c>
      <c r="I473" s="705" t="str">
        <f>IF(C473="","",IF($J$4=DULIEU!J459,DULIEU!X459))</f>
        <v/>
      </c>
      <c r="J473" s="706" t="str">
        <f t="shared" si="15"/>
        <v/>
      </c>
      <c r="K473" s="1079"/>
      <c r="L473" s="1079"/>
      <c r="M473" s="717"/>
      <c r="N473" s="717"/>
      <c r="O473" s="717"/>
    </row>
    <row r="474" spans="2:15" hidden="1">
      <c r="B474" s="702" t="str">
        <f>IF(J474="","",MAX($B$20:B473)+1)</f>
        <v/>
      </c>
      <c r="C474" s="703" t="str">
        <f>IF($J$4=DULIEU!J460,DULIEU!Q460,"")</f>
        <v/>
      </c>
      <c r="D474" s="704" t="str">
        <f>IF($J$4=DULIEU!J460,DULIEU!P460,"")</f>
        <v/>
      </c>
      <c r="E474" s="704" t="str">
        <f t="shared" si="14"/>
        <v/>
      </c>
      <c r="F474" s="705" t="str">
        <f>IF(C474&lt;&gt;"",IF(AND(LEFT($J$4,1)="N",$J$4=DULIEU!J460),DULIEU!R460,IF(AND(LEFT($J$4,1)="X",$J$4=DULIEU!J460),DULIEU!S460)),"")</f>
        <v/>
      </c>
      <c r="G474" s="705" t="str">
        <f>IF(C474&lt;&gt;"",IF(AND(LEFT($J$4,1)="N",$J$4=DULIEU!J460),DULIEU!R460,IF(AND(LEFT($J$4,1)="X",$J$4=DULIEU!J460),DULIEU!S460)),"")</f>
        <v/>
      </c>
      <c r="H474" s="705" t="str">
        <f>IF(C474="","",IF($J$4=DULIEU!J460,DULIEU!T460))</f>
        <v/>
      </c>
      <c r="I474" s="705" t="str">
        <f>IF(C474="","",IF($J$4=DULIEU!J460,DULIEU!X460))</f>
        <v/>
      </c>
      <c r="J474" s="706" t="str">
        <f t="shared" si="15"/>
        <v/>
      </c>
      <c r="K474" s="1079"/>
      <c r="L474" s="1079"/>
      <c r="M474" s="717"/>
      <c r="N474" s="717"/>
      <c r="O474" s="717"/>
    </row>
    <row r="475" spans="2:15" hidden="1">
      <c r="B475" s="702" t="str">
        <f>IF(J475="","",MAX($B$20:B474)+1)</f>
        <v/>
      </c>
      <c r="C475" s="703" t="str">
        <f>IF($J$4=DULIEU!J461,DULIEU!Q461,"")</f>
        <v/>
      </c>
      <c r="D475" s="704" t="str">
        <f>IF($J$4=DULIEU!J461,DULIEU!P461,"")</f>
        <v/>
      </c>
      <c r="E475" s="704" t="str">
        <f t="shared" si="14"/>
        <v/>
      </c>
      <c r="F475" s="705" t="str">
        <f>IF(C475&lt;&gt;"",IF(AND(LEFT($J$4,1)="N",$J$4=DULIEU!J461),DULIEU!R461,IF(AND(LEFT($J$4,1)="X",$J$4=DULIEU!J461),DULIEU!S461)),"")</f>
        <v/>
      </c>
      <c r="G475" s="705" t="str">
        <f>IF(C475&lt;&gt;"",IF(AND(LEFT($J$4,1)="N",$J$4=DULIEU!J461),DULIEU!R461,IF(AND(LEFT($J$4,1)="X",$J$4=DULIEU!J461),DULIEU!S461)),"")</f>
        <v/>
      </c>
      <c r="H475" s="705" t="str">
        <f>IF(C475="","",IF($J$4=DULIEU!J461,DULIEU!T461))</f>
        <v/>
      </c>
      <c r="I475" s="705" t="str">
        <f>IF(C475="","",IF($J$4=DULIEU!J461,DULIEU!X461))</f>
        <v/>
      </c>
      <c r="J475" s="706" t="str">
        <f t="shared" si="15"/>
        <v/>
      </c>
      <c r="K475" s="1079"/>
      <c r="L475" s="1079"/>
      <c r="M475" s="717"/>
      <c r="N475" s="717"/>
      <c r="O475" s="717"/>
    </row>
    <row r="476" spans="2:15" hidden="1">
      <c r="B476" s="702" t="str">
        <f>IF(J476="","",MAX($B$20:B475)+1)</f>
        <v/>
      </c>
      <c r="C476" s="703" t="str">
        <f>IF($J$4=DULIEU!J462,DULIEU!Q462,"")</f>
        <v/>
      </c>
      <c r="D476" s="704" t="str">
        <f>IF($J$4=DULIEU!J462,DULIEU!P462,"")</f>
        <v/>
      </c>
      <c r="E476" s="704" t="str">
        <f t="shared" si="14"/>
        <v/>
      </c>
      <c r="F476" s="705" t="str">
        <f>IF(C476&lt;&gt;"",IF(AND(LEFT($J$4,1)="N",$J$4=DULIEU!J462),DULIEU!R462,IF(AND(LEFT($J$4,1)="X",$J$4=DULIEU!J462),DULIEU!S462)),"")</f>
        <v/>
      </c>
      <c r="G476" s="705" t="str">
        <f>IF(C476&lt;&gt;"",IF(AND(LEFT($J$4,1)="N",$J$4=DULIEU!J462),DULIEU!R462,IF(AND(LEFT($J$4,1)="X",$J$4=DULIEU!J462),DULIEU!S462)),"")</f>
        <v/>
      </c>
      <c r="H476" s="705" t="str">
        <f>IF(C476="","",IF($J$4=DULIEU!J462,DULIEU!T462))</f>
        <v/>
      </c>
      <c r="I476" s="705" t="str">
        <f>IF(C476="","",IF($J$4=DULIEU!J462,DULIEU!X462))</f>
        <v/>
      </c>
      <c r="J476" s="706" t="str">
        <f t="shared" si="15"/>
        <v/>
      </c>
      <c r="K476" s="1079"/>
      <c r="L476" s="1079"/>
      <c r="M476" s="717"/>
      <c r="N476" s="717"/>
      <c r="O476" s="717"/>
    </row>
    <row r="477" spans="2:15" hidden="1">
      <c r="B477" s="702" t="str">
        <f>IF(J477="","",MAX($B$20:B476)+1)</f>
        <v/>
      </c>
      <c r="C477" s="703" t="str">
        <f>IF($J$4=DULIEU!J463,DULIEU!Q463,"")</f>
        <v/>
      </c>
      <c r="D477" s="704" t="str">
        <f>IF($J$4=DULIEU!J463,DULIEU!P463,"")</f>
        <v/>
      </c>
      <c r="E477" s="704" t="str">
        <f t="shared" si="14"/>
        <v/>
      </c>
      <c r="F477" s="705" t="str">
        <f>IF(C477&lt;&gt;"",IF(AND(LEFT($J$4,1)="N",$J$4=DULIEU!J463),DULIEU!R463,IF(AND(LEFT($J$4,1)="X",$J$4=DULIEU!J463),DULIEU!S463)),"")</f>
        <v/>
      </c>
      <c r="G477" s="705" t="str">
        <f>IF(C477&lt;&gt;"",IF(AND(LEFT($J$4,1)="N",$J$4=DULIEU!J463),DULIEU!R463,IF(AND(LEFT($J$4,1)="X",$J$4=DULIEU!J463),DULIEU!S463)),"")</f>
        <v/>
      </c>
      <c r="H477" s="705" t="str">
        <f>IF(C477="","",IF($J$4=DULIEU!J463,DULIEU!T463))</f>
        <v/>
      </c>
      <c r="I477" s="705" t="str">
        <f>IF(C477="","",IF($J$4=DULIEU!J463,DULIEU!X463))</f>
        <v/>
      </c>
      <c r="J477" s="706" t="str">
        <f t="shared" si="15"/>
        <v/>
      </c>
      <c r="K477" s="1079"/>
      <c r="L477" s="1079"/>
      <c r="M477" s="717"/>
      <c r="N477" s="717"/>
      <c r="O477" s="717"/>
    </row>
    <row r="478" spans="2:15" hidden="1">
      <c r="B478" s="702" t="str">
        <f>IF(J478="","",MAX($B$20:B477)+1)</f>
        <v/>
      </c>
      <c r="C478" s="703" t="str">
        <f>IF($J$4=DULIEU!J464,DULIEU!Q464,"")</f>
        <v/>
      </c>
      <c r="D478" s="704" t="str">
        <f>IF($J$4=DULIEU!J464,DULIEU!P464,"")</f>
        <v/>
      </c>
      <c r="E478" s="704" t="str">
        <f t="shared" si="14"/>
        <v/>
      </c>
      <c r="F478" s="705" t="str">
        <f>IF(C478&lt;&gt;"",IF(AND(LEFT($J$4,1)="N",$J$4=DULIEU!J464),DULIEU!R464,IF(AND(LEFT($J$4,1)="X",$J$4=DULIEU!J464),DULIEU!S464)),"")</f>
        <v/>
      </c>
      <c r="G478" s="705" t="str">
        <f>IF(C478&lt;&gt;"",IF(AND(LEFT($J$4,1)="N",$J$4=DULIEU!J464),DULIEU!R464,IF(AND(LEFT($J$4,1)="X",$J$4=DULIEU!J464),DULIEU!S464)),"")</f>
        <v/>
      </c>
      <c r="H478" s="705" t="str">
        <f>IF(C478="","",IF($J$4=DULIEU!J464,DULIEU!T464))</f>
        <v/>
      </c>
      <c r="I478" s="705" t="str">
        <f>IF(C478="","",IF($J$4=DULIEU!J464,DULIEU!X464))</f>
        <v/>
      </c>
      <c r="J478" s="706" t="str">
        <f t="shared" si="15"/>
        <v/>
      </c>
      <c r="K478" s="1079"/>
      <c r="L478" s="1079"/>
      <c r="M478" s="717"/>
      <c r="N478" s="717"/>
      <c r="O478" s="717"/>
    </row>
    <row r="479" spans="2:15" hidden="1">
      <c r="B479" s="702" t="str">
        <f>IF(J479="","",MAX($B$20:B478)+1)</f>
        <v/>
      </c>
      <c r="C479" s="703" t="str">
        <f>IF($J$4=DULIEU!J465,DULIEU!Q465,"")</f>
        <v/>
      </c>
      <c r="D479" s="704" t="str">
        <f>IF($J$4=DULIEU!J465,DULIEU!P465,"")</f>
        <v/>
      </c>
      <c r="E479" s="704" t="str">
        <f t="shared" si="14"/>
        <v/>
      </c>
      <c r="F479" s="705" t="str">
        <f>IF(C479&lt;&gt;"",IF(AND(LEFT($J$4,1)="N",$J$4=DULIEU!J465),DULIEU!R465,IF(AND(LEFT($J$4,1)="X",$J$4=DULIEU!J465),DULIEU!S465)),"")</f>
        <v/>
      </c>
      <c r="G479" s="705" t="str">
        <f>IF(C479&lt;&gt;"",IF(AND(LEFT($J$4,1)="N",$J$4=DULIEU!J465),DULIEU!R465,IF(AND(LEFT($J$4,1)="X",$J$4=DULIEU!J465),DULIEU!S465)),"")</f>
        <v/>
      </c>
      <c r="H479" s="705" t="str">
        <f>IF(C479="","",IF($J$4=DULIEU!J465,DULIEU!T465))</f>
        <v/>
      </c>
      <c r="I479" s="705" t="str">
        <f>IF(C479="","",IF($J$4=DULIEU!J465,DULIEU!X465))</f>
        <v/>
      </c>
      <c r="J479" s="706" t="str">
        <f t="shared" si="15"/>
        <v/>
      </c>
      <c r="K479" s="1079"/>
      <c r="L479" s="1079"/>
      <c r="M479" s="717"/>
      <c r="N479" s="717"/>
      <c r="O479" s="717"/>
    </row>
    <row r="480" spans="2:15" hidden="1">
      <c r="B480" s="702" t="str">
        <f>IF(J480="","",MAX($B$20:B479)+1)</f>
        <v/>
      </c>
      <c r="C480" s="703" t="str">
        <f>IF($J$4=DULIEU!J466,DULIEU!Q466,"")</f>
        <v/>
      </c>
      <c r="D480" s="704" t="str">
        <f>IF($J$4=DULIEU!J466,DULIEU!P466,"")</f>
        <v/>
      </c>
      <c r="E480" s="704" t="str">
        <f t="shared" si="14"/>
        <v/>
      </c>
      <c r="F480" s="705" t="str">
        <f>IF(C480&lt;&gt;"",IF(AND(LEFT($J$4,1)="N",$J$4=DULIEU!J466),DULIEU!R466,IF(AND(LEFT($J$4,1)="X",$J$4=DULIEU!J466),DULIEU!S466)),"")</f>
        <v/>
      </c>
      <c r="G480" s="705" t="str">
        <f>IF(C480&lt;&gt;"",IF(AND(LEFT($J$4,1)="N",$J$4=DULIEU!J466),DULIEU!R466,IF(AND(LEFT($J$4,1)="X",$J$4=DULIEU!J466),DULIEU!S466)),"")</f>
        <v/>
      </c>
      <c r="H480" s="705" t="str">
        <f>IF(C480="","",IF($J$4=DULIEU!J466,DULIEU!T466))</f>
        <v/>
      </c>
      <c r="I480" s="705" t="str">
        <f>IF(C480="","",IF($J$4=DULIEU!J466,DULIEU!X466))</f>
        <v/>
      </c>
      <c r="J480" s="706" t="str">
        <f t="shared" si="15"/>
        <v/>
      </c>
      <c r="K480" s="1079"/>
      <c r="L480" s="1079"/>
      <c r="M480" s="717"/>
      <c r="N480" s="717"/>
      <c r="O480" s="717"/>
    </row>
    <row r="481" spans="2:15" hidden="1">
      <c r="B481" s="702" t="str">
        <f>IF(J481="","",MAX($B$20:B480)+1)</f>
        <v/>
      </c>
      <c r="C481" s="703" t="str">
        <f>IF($J$4=DULIEU!J467,DULIEU!Q467,"")</f>
        <v/>
      </c>
      <c r="D481" s="704" t="str">
        <f>IF($J$4=DULIEU!J467,DULIEU!P467,"")</f>
        <v/>
      </c>
      <c r="E481" s="704" t="str">
        <f t="shared" si="14"/>
        <v/>
      </c>
      <c r="F481" s="705" t="str">
        <f>IF(C481&lt;&gt;"",IF(AND(LEFT($J$4,1)="N",$J$4=DULIEU!J467),DULIEU!R467,IF(AND(LEFT($J$4,1)="X",$J$4=DULIEU!J467),DULIEU!S467)),"")</f>
        <v/>
      </c>
      <c r="G481" s="705" t="str">
        <f>IF(C481&lt;&gt;"",IF(AND(LEFT($J$4,1)="N",$J$4=DULIEU!J467),DULIEU!R467,IF(AND(LEFT($J$4,1)="X",$J$4=DULIEU!J467),DULIEU!S467)),"")</f>
        <v/>
      </c>
      <c r="H481" s="705" t="str">
        <f>IF(C481="","",IF($J$4=DULIEU!J467,DULIEU!T467))</f>
        <v/>
      </c>
      <c r="I481" s="705" t="str">
        <f>IF(C481="","",IF($J$4=DULIEU!J467,DULIEU!X467))</f>
        <v/>
      </c>
      <c r="J481" s="706" t="str">
        <f t="shared" si="15"/>
        <v/>
      </c>
      <c r="K481" s="1079"/>
      <c r="L481" s="1079"/>
      <c r="M481" s="717"/>
      <c r="N481" s="717"/>
      <c r="O481" s="717"/>
    </row>
    <row r="482" spans="2:15" hidden="1">
      <c r="B482" s="702" t="str">
        <f>IF(J482="","",MAX($B$20:B481)+1)</f>
        <v/>
      </c>
      <c r="C482" s="703" t="str">
        <f>IF($J$4=DULIEU!J468,DULIEU!Q468,"")</f>
        <v/>
      </c>
      <c r="D482" s="704" t="str">
        <f>IF($J$4=DULIEU!J468,DULIEU!P468,"")</f>
        <v/>
      </c>
      <c r="E482" s="704" t="str">
        <f t="shared" si="14"/>
        <v/>
      </c>
      <c r="F482" s="705" t="str">
        <f>IF(C482&lt;&gt;"",IF(AND(LEFT($J$4,1)="N",$J$4=DULIEU!J468),DULIEU!R468,IF(AND(LEFT($J$4,1)="X",$J$4=DULIEU!J468),DULIEU!S468)),"")</f>
        <v/>
      </c>
      <c r="G482" s="705" t="str">
        <f>IF(C482&lt;&gt;"",IF(AND(LEFT($J$4,1)="N",$J$4=DULIEU!J468),DULIEU!R468,IF(AND(LEFT($J$4,1)="X",$J$4=DULIEU!J468),DULIEU!S468)),"")</f>
        <v/>
      </c>
      <c r="H482" s="705" t="str">
        <f>IF(C482="","",IF($J$4=DULIEU!J468,DULIEU!T468))</f>
        <v/>
      </c>
      <c r="I482" s="705" t="str">
        <f>IF(C482="","",IF($J$4=DULIEU!J468,DULIEU!X468))</f>
        <v/>
      </c>
      <c r="J482" s="706" t="str">
        <f t="shared" si="15"/>
        <v/>
      </c>
      <c r="K482" s="1079"/>
      <c r="L482" s="1079"/>
      <c r="M482" s="717"/>
      <c r="N482" s="717"/>
      <c r="O482" s="717"/>
    </row>
    <row r="483" spans="2:15" hidden="1">
      <c r="B483" s="702" t="str">
        <f>IF(J483="","",MAX($B$20:B482)+1)</f>
        <v/>
      </c>
      <c r="C483" s="703" t="str">
        <f>IF($J$4=DULIEU!J469,DULIEU!Q469,"")</f>
        <v/>
      </c>
      <c r="D483" s="704" t="str">
        <f>IF($J$4=DULIEU!J469,DULIEU!P469,"")</f>
        <v/>
      </c>
      <c r="E483" s="704" t="str">
        <f t="shared" si="14"/>
        <v/>
      </c>
      <c r="F483" s="705" t="str">
        <f>IF(C483&lt;&gt;"",IF(AND(LEFT($J$4,1)="N",$J$4=DULIEU!J469),DULIEU!R469,IF(AND(LEFT($J$4,1)="X",$J$4=DULIEU!J469),DULIEU!S469)),"")</f>
        <v/>
      </c>
      <c r="G483" s="705" t="str">
        <f>IF(C483&lt;&gt;"",IF(AND(LEFT($J$4,1)="N",$J$4=DULIEU!J469),DULIEU!R469,IF(AND(LEFT($J$4,1)="X",$J$4=DULIEU!J469),DULIEU!S469)),"")</f>
        <v/>
      </c>
      <c r="H483" s="705" t="str">
        <f>IF(C483="","",IF($J$4=DULIEU!J469,DULIEU!T469))</f>
        <v/>
      </c>
      <c r="I483" s="705" t="str">
        <f>IF(C483="","",IF($J$4=DULIEU!J469,DULIEU!X469))</f>
        <v/>
      </c>
      <c r="J483" s="706" t="str">
        <f t="shared" si="15"/>
        <v/>
      </c>
      <c r="K483" s="1079"/>
      <c r="L483" s="1079"/>
      <c r="M483" s="717"/>
      <c r="N483" s="717"/>
      <c r="O483" s="717"/>
    </row>
    <row r="484" spans="2:15" hidden="1">
      <c r="B484" s="702" t="str">
        <f>IF(J484="","",MAX($B$20:B483)+1)</f>
        <v/>
      </c>
      <c r="C484" s="703" t="str">
        <f>IF($J$4=DULIEU!J470,DULIEU!Q470,"")</f>
        <v/>
      </c>
      <c r="D484" s="704" t="str">
        <f>IF($J$4=DULIEU!J470,DULIEU!P470,"")</f>
        <v/>
      </c>
      <c r="E484" s="704" t="str">
        <f t="shared" si="14"/>
        <v/>
      </c>
      <c r="F484" s="705" t="str">
        <f>IF(C484&lt;&gt;"",IF(AND(LEFT($J$4,1)="N",$J$4=DULIEU!J470),DULIEU!R470,IF(AND(LEFT($J$4,1)="X",$J$4=DULIEU!J470),DULIEU!S470)),"")</f>
        <v/>
      </c>
      <c r="G484" s="705" t="str">
        <f>IF(C484&lt;&gt;"",IF(AND(LEFT($J$4,1)="N",$J$4=DULIEU!J470),DULIEU!R470,IF(AND(LEFT($J$4,1)="X",$J$4=DULIEU!J470),DULIEU!S470)),"")</f>
        <v/>
      </c>
      <c r="H484" s="705" t="str">
        <f>IF(C484="","",IF($J$4=DULIEU!J470,DULIEU!T470))</f>
        <v/>
      </c>
      <c r="I484" s="705" t="str">
        <f>IF(C484="","",IF($J$4=DULIEU!J470,DULIEU!X470))</f>
        <v/>
      </c>
      <c r="J484" s="706" t="str">
        <f t="shared" si="15"/>
        <v/>
      </c>
      <c r="K484" s="1079"/>
      <c r="L484" s="1079"/>
      <c r="M484" s="717"/>
      <c r="N484" s="717"/>
      <c r="O484" s="717"/>
    </row>
    <row r="485" spans="2:15" hidden="1">
      <c r="B485" s="702" t="str">
        <f>IF(J485="","",MAX($B$20:B484)+1)</f>
        <v/>
      </c>
      <c r="C485" s="703" t="str">
        <f>IF($J$4=DULIEU!J471,DULIEU!Q471,"")</f>
        <v/>
      </c>
      <c r="D485" s="704" t="str">
        <f>IF($J$4=DULIEU!J471,DULIEU!P471,"")</f>
        <v/>
      </c>
      <c r="E485" s="704" t="str">
        <f t="shared" si="14"/>
        <v/>
      </c>
      <c r="F485" s="705" t="str">
        <f>IF(C485&lt;&gt;"",IF(AND(LEFT($J$4,1)="N",$J$4=DULIEU!J471),DULIEU!R471,IF(AND(LEFT($J$4,1)="X",$J$4=DULIEU!J471),DULIEU!S471)),"")</f>
        <v/>
      </c>
      <c r="G485" s="705" t="str">
        <f>IF(C485&lt;&gt;"",IF(AND(LEFT($J$4,1)="N",$J$4=DULIEU!J471),DULIEU!R471,IF(AND(LEFT($J$4,1)="X",$J$4=DULIEU!J471),DULIEU!S471)),"")</f>
        <v/>
      </c>
      <c r="H485" s="705" t="str">
        <f>IF(C485="","",IF($J$4=DULIEU!J471,DULIEU!T471))</f>
        <v/>
      </c>
      <c r="I485" s="705" t="str">
        <f>IF(C485="","",IF($J$4=DULIEU!J471,DULIEU!X471))</f>
        <v/>
      </c>
      <c r="J485" s="706" t="str">
        <f t="shared" si="15"/>
        <v/>
      </c>
      <c r="K485" s="1079"/>
      <c r="L485" s="1079"/>
      <c r="M485" s="717"/>
      <c r="N485" s="717"/>
      <c r="O485" s="717"/>
    </row>
    <row r="486" spans="2:15" hidden="1">
      <c r="B486" s="702" t="str">
        <f>IF(J486="","",MAX($B$20:B485)+1)</f>
        <v/>
      </c>
      <c r="C486" s="703" t="str">
        <f>IF($J$4=DULIEU!J472,DULIEU!Q472,"")</f>
        <v/>
      </c>
      <c r="D486" s="704" t="str">
        <f>IF($J$4=DULIEU!J472,DULIEU!P472,"")</f>
        <v/>
      </c>
      <c r="E486" s="704" t="str">
        <f t="shared" si="14"/>
        <v/>
      </c>
      <c r="F486" s="705" t="str">
        <f>IF(C486&lt;&gt;"",IF(AND(LEFT($J$4,1)="N",$J$4=DULIEU!J472),DULIEU!R472,IF(AND(LEFT($J$4,1)="X",$J$4=DULIEU!J472),DULIEU!S472)),"")</f>
        <v/>
      </c>
      <c r="G486" s="705" t="str">
        <f>IF(C486&lt;&gt;"",IF(AND(LEFT($J$4,1)="N",$J$4=DULIEU!J472),DULIEU!R472,IF(AND(LEFT($J$4,1)="X",$J$4=DULIEU!J472),DULIEU!S472)),"")</f>
        <v/>
      </c>
      <c r="H486" s="705" t="str">
        <f>IF(C486="","",IF($J$4=DULIEU!J472,DULIEU!T472))</f>
        <v/>
      </c>
      <c r="I486" s="705" t="str">
        <f>IF(C486="","",IF($J$4=DULIEU!J472,DULIEU!X472))</f>
        <v/>
      </c>
      <c r="J486" s="706" t="str">
        <f t="shared" si="15"/>
        <v/>
      </c>
      <c r="K486" s="1079"/>
      <c r="L486" s="1079"/>
      <c r="M486" s="717"/>
      <c r="N486" s="717"/>
      <c r="O486" s="717"/>
    </row>
    <row r="487" spans="2:15" hidden="1">
      <c r="B487" s="702" t="str">
        <f>IF(J487="","",MAX($B$20:B486)+1)</f>
        <v/>
      </c>
      <c r="C487" s="703" t="str">
        <f>IF($J$4=DULIEU!J473,DULIEU!Q473,"")</f>
        <v/>
      </c>
      <c r="D487" s="704" t="str">
        <f>IF($J$4=DULIEU!J473,DULIEU!P473,"")</f>
        <v/>
      </c>
      <c r="E487" s="704" t="str">
        <f t="shared" si="14"/>
        <v/>
      </c>
      <c r="F487" s="705" t="str">
        <f>IF(C487&lt;&gt;"",IF(AND(LEFT($J$4,1)="N",$J$4=DULIEU!J473),DULIEU!R473,IF(AND(LEFT($J$4,1)="X",$J$4=DULIEU!J473),DULIEU!S473)),"")</f>
        <v/>
      </c>
      <c r="G487" s="705" t="str">
        <f>IF(C487&lt;&gt;"",IF(AND(LEFT($J$4,1)="N",$J$4=DULIEU!J473),DULIEU!R473,IF(AND(LEFT($J$4,1)="X",$J$4=DULIEU!J473),DULIEU!S473)),"")</f>
        <v/>
      </c>
      <c r="H487" s="705" t="str">
        <f>IF(C487="","",IF($J$4=DULIEU!J473,DULIEU!T473))</f>
        <v/>
      </c>
      <c r="I487" s="705" t="str">
        <f>IF(C487="","",IF($J$4=DULIEU!J473,DULIEU!X473))</f>
        <v/>
      </c>
      <c r="J487" s="706" t="str">
        <f t="shared" si="15"/>
        <v/>
      </c>
      <c r="K487" s="1079"/>
      <c r="L487" s="1079"/>
      <c r="M487" s="717"/>
      <c r="N487" s="717"/>
      <c r="O487" s="717"/>
    </row>
    <row r="488" spans="2:15" hidden="1">
      <c r="B488" s="702" t="str">
        <f>IF(J488="","",MAX($B$20:B487)+1)</f>
        <v/>
      </c>
      <c r="C488" s="703" t="str">
        <f>IF($J$4=DULIEU!J474,DULIEU!Q474,"")</f>
        <v/>
      </c>
      <c r="D488" s="704" t="str">
        <f>IF($J$4=DULIEU!J474,DULIEU!P474,"")</f>
        <v/>
      </c>
      <c r="E488" s="704" t="str">
        <f t="shared" si="14"/>
        <v/>
      </c>
      <c r="F488" s="705" t="str">
        <f>IF(C488&lt;&gt;"",IF(AND(LEFT($J$4,1)="N",$J$4=DULIEU!J474),DULIEU!R474,IF(AND(LEFT($J$4,1)="X",$J$4=DULIEU!J474),DULIEU!S474)),"")</f>
        <v/>
      </c>
      <c r="G488" s="705" t="str">
        <f>IF(C488&lt;&gt;"",IF(AND(LEFT($J$4,1)="N",$J$4=DULIEU!J474),DULIEU!R474,IF(AND(LEFT($J$4,1)="X",$J$4=DULIEU!J474),DULIEU!S474)),"")</f>
        <v/>
      </c>
      <c r="H488" s="705" t="str">
        <f>IF(C488="","",IF($J$4=DULIEU!J474,DULIEU!T474))</f>
        <v/>
      </c>
      <c r="I488" s="705" t="str">
        <f>IF(C488="","",IF($J$4=DULIEU!J474,DULIEU!X474))</f>
        <v/>
      </c>
      <c r="J488" s="706" t="str">
        <f t="shared" si="15"/>
        <v/>
      </c>
      <c r="K488" s="1079"/>
      <c r="L488" s="1079"/>
      <c r="M488" s="717"/>
      <c r="N488" s="717"/>
      <c r="O488" s="717"/>
    </row>
    <row r="489" spans="2:15" hidden="1">
      <c r="B489" s="702" t="str">
        <f>IF(J489="","",MAX($B$20:B488)+1)</f>
        <v/>
      </c>
      <c r="C489" s="703" t="str">
        <f>IF($J$4=DULIEU!J475,DULIEU!Q475,"")</f>
        <v/>
      </c>
      <c r="D489" s="704" t="str">
        <f>IF($J$4=DULIEU!J475,DULIEU!P475,"")</f>
        <v/>
      </c>
      <c r="E489" s="704" t="str">
        <f t="shared" si="14"/>
        <v/>
      </c>
      <c r="F489" s="705" t="str">
        <f>IF(C489&lt;&gt;"",IF(AND(LEFT($J$4,1)="N",$J$4=DULIEU!J475),DULIEU!R475,IF(AND(LEFT($J$4,1)="X",$J$4=DULIEU!J475),DULIEU!S475)),"")</f>
        <v/>
      </c>
      <c r="G489" s="705" t="str">
        <f>IF(C489&lt;&gt;"",IF(AND(LEFT($J$4,1)="N",$J$4=DULIEU!J475),DULIEU!R475,IF(AND(LEFT($J$4,1)="X",$J$4=DULIEU!J475),DULIEU!S475)),"")</f>
        <v/>
      </c>
      <c r="H489" s="705" t="str">
        <f>IF(C489="","",IF($J$4=DULIEU!J475,DULIEU!T475))</f>
        <v/>
      </c>
      <c r="I489" s="705" t="str">
        <f>IF(C489="","",IF($J$4=DULIEU!J475,DULIEU!X475))</f>
        <v/>
      </c>
      <c r="J489" s="706" t="str">
        <f t="shared" si="15"/>
        <v/>
      </c>
      <c r="K489" s="1079"/>
      <c r="L489" s="1079"/>
      <c r="M489" s="717"/>
      <c r="N489" s="717"/>
      <c r="O489" s="717"/>
    </row>
    <row r="490" spans="2:15" hidden="1">
      <c r="B490" s="702" t="str">
        <f>IF(J490="","",MAX($B$20:B489)+1)</f>
        <v/>
      </c>
      <c r="C490" s="703" t="str">
        <f>IF($J$4=DULIEU!J476,DULIEU!Q476,"")</f>
        <v/>
      </c>
      <c r="D490" s="704" t="str">
        <f>IF($J$4=DULIEU!J476,DULIEU!P476,"")</f>
        <v/>
      </c>
      <c r="E490" s="704" t="str">
        <f t="shared" si="14"/>
        <v/>
      </c>
      <c r="F490" s="705" t="str">
        <f>IF(C490&lt;&gt;"",IF(AND(LEFT($J$4,1)="N",$J$4=DULIEU!J476),DULIEU!R476,IF(AND(LEFT($J$4,1)="X",$J$4=DULIEU!J476),DULIEU!S476)),"")</f>
        <v/>
      </c>
      <c r="G490" s="705" t="str">
        <f>IF(C490&lt;&gt;"",IF(AND(LEFT($J$4,1)="N",$J$4=DULIEU!J476),DULIEU!R476,IF(AND(LEFT($J$4,1)="X",$J$4=DULIEU!J476),DULIEU!S476)),"")</f>
        <v/>
      </c>
      <c r="H490" s="705" t="str">
        <f>IF(C490="","",IF($J$4=DULIEU!J476,DULIEU!T476))</f>
        <v/>
      </c>
      <c r="I490" s="705" t="str">
        <f>IF(C490="","",IF($J$4=DULIEU!J476,DULIEU!X476))</f>
        <v/>
      </c>
      <c r="J490" s="706" t="str">
        <f t="shared" si="15"/>
        <v/>
      </c>
      <c r="K490" s="1079"/>
      <c r="L490" s="1079"/>
      <c r="M490" s="717"/>
      <c r="N490" s="717"/>
      <c r="O490" s="717"/>
    </row>
    <row r="491" spans="2:15" hidden="1">
      <c r="B491" s="702" t="str">
        <f>IF(J491="","",MAX($B$20:B490)+1)</f>
        <v/>
      </c>
      <c r="C491" s="703" t="str">
        <f>IF($J$4=DULIEU!J477,DULIEU!Q477,"")</f>
        <v/>
      </c>
      <c r="D491" s="704" t="str">
        <f>IF($J$4=DULIEU!J477,DULIEU!P477,"")</f>
        <v/>
      </c>
      <c r="E491" s="704" t="str">
        <f t="shared" si="14"/>
        <v/>
      </c>
      <c r="F491" s="705" t="str">
        <f>IF(C491&lt;&gt;"",IF(AND(LEFT($J$4,1)="N",$J$4=DULIEU!J477),DULIEU!R477,IF(AND(LEFT($J$4,1)="X",$J$4=DULIEU!J477),DULIEU!S477)),"")</f>
        <v/>
      </c>
      <c r="G491" s="705" t="str">
        <f>IF(C491&lt;&gt;"",IF(AND(LEFT($J$4,1)="N",$J$4=DULIEU!J477),DULIEU!R477,IF(AND(LEFT($J$4,1)="X",$J$4=DULIEU!J477),DULIEU!S477)),"")</f>
        <v/>
      </c>
      <c r="H491" s="705" t="str">
        <f>IF(C491="","",IF($J$4=DULIEU!J477,DULIEU!T477))</f>
        <v/>
      </c>
      <c r="I491" s="705" t="str">
        <f>IF(C491="","",IF($J$4=DULIEU!J477,DULIEU!X477))</f>
        <v/>
      </c>
      <c r="J491" s="706" t="str">
        <f t="shared" si="15"/>
        <v/>
      </c>
      <c r="K491" s="1079"/>
      <c r="L491" s="1079"/>
      <c r="M491" s="717"/>
      <c r="N491" s="717"/>
      <c r="O491" s="717"/>
    </row>
    <row r="492" spans="2:15" hidden="1">
      <c r="B492" s="702" t="str">
        <f>IF(J492="","",MAX($B$20:B491)+1)</f>
        <v/>
      </c>
      <c r="C492" s="703" t="str">
        <f>IF($J$4=DULIEU!J478,DULIEU!Q478,"")</f>
        <v/>
      </c>
      <c r="D492" s="704" t="str">
        <f>IF($J$4=DULIEU!J478,DULIEU!P478,"")</f>
        <v/>
      </c>
      <c r="E492" s="704" t="str">
        <f t="shared" si="14"/>
        <v/>
      </c>
      <c r="F492" s="705" t="str">
        <f>IF(C492&lt;&gt;"",IF(AND(LEFT($J$4,1)="N",$J$4=DULIEU!J478),DULIEU!R478,IF(AND(LEFT($J$4,1)="X",$J$4=DULIEU!J478),DULIEU!S478)),"")</f>
        <v/>
      </c>
      <c r="G492" s="705" t="str">
        <f>IF(C492&lt;&gt;"",IF(AND(LEFT($J$4,1)="N",$J$4=DULIEU!J478),DULIEU!R478,IF(AND(LEFT($J$4,1)="X",$J$4=DULIEU!J478),DULIEU!S478)),"")</f>
        <v/>
      </c>
      <c r="H492" s="705" t="str">
        <f>IF(C492="","",IF($J$4=DULIEU!J478,DULIEU!T478))</f>
        <v/>
      </c>
      <c r="I492" s="705" t="str">
        <f>IF(C492="","",IF($J$4=DULIEU!J478,DULIEU!X478))</f>
        <v/>
      </c>
      <c r="J492" s="706" t="str">
        <f t="shared" si="15"/>
        <v/>
      </c>
      <c r="K492" s="1079"/>
      <c r="L492" s="1079"/>
      <c r="M492" s="717"/>
      <c r="N492" s="717"/>
      <c r="O492" s="717"/>
    </row>
    <row r="493" spans="2:15" hidden="1">
      <c r="B493" s="702" t="str">
        <f>IF(J493="","",MAX($B$20:B492)+1)</f>
        <v/>
      </c>
      <c r="C493" s="703" t="str">
        <f>IF($J$4=DULIEU!J479,DULIEU!Q479,"")</f>
        <v/>
      </c>
      <c r="D493" s="704" t="str">
        <f>IF($J$4=DULIEU!J479,DULIEU!P479,"")</f>
        <v/>
      </c>
      <c r="E493" s="704" t="str">
        <f t="shared" si="14"/>
        <v/>
      </c>
      <c r="F493" s="705" t="str">
        <f>IF(C493&lt;&gt;"",IF(AND(LEFT($J$4,1)="N",$J$4=DULIEU!J479),DULIEU!R479,IF(AND(LEFT($J$4,1)="X",$J$4=DULIEU!J479),DULIEU!S479)),"")</f>
        <v/>
      </c>
      <c r="G493" s="705" t="str">
        <f>IF(C493&lt;&gt;"",IF(AND(LEFT($J$4,1)="N",$J$4=DULIEU!J479),DULIEU!R479,IF(AND(LEFT($J$4,1)="X",$J$4=DULIEU!J479),DULIEU!S479)),"")</f>
        <v/>
      </c>
      <c r="H493" s="705" t="str">
        <f>IF(C493="","",IF($J$4=DULIEU!J479,DULIEU!T479))</f>
        <v/>
      </c>
      <c r="I493" s="705" t="str">
        <f>IF(C493="","",IF($J$4=DULIEU!J479,DULIEU!X479))</f>
        <v/>
      </c>
      <c r="J493" s="706" t="str">
        <f t="shared" si="15"/>
        <v/>
      </c>
      <c r="K493" s="1079"/>
      <c r="L493" s="1079"/>
      <c r="M493" s="717"/>
      <c r="N493" s="717"/>
      <c r="O493" s="717"/>
    </row>
    <row r="494" spans="2:15" hidden="1">
      <c r="B494" s="702" t="str">
        <f>IF(J494="","",MAX($B$20:B493)+1)</f>
        <v/>
      </c>
      <c r="C494" s="703" t="str">
        <f>IF($J$4=DULIEU!J480,DULIEU!Q480,"")</f>
        <v/>
      </c>
      <c r="D494" s="704" t="str">
        <f>IF($J$4=DULIEU!J480,DULIEU!P480,"")</f>
        <v/>
      </c>
      <c r="E494" s="704" t="str">
        <f t="shared" si="14"/>
        <v/>
      </c>
      <c r="F494" s="705" t="str">
        <f>IF(C494&lt;&gt;"",IF(AND(LEFT($J$4,1)="N",$J$4=DULIEU!J480),DULIEU!R480,IF(AND(LEFT($J$4,1)="X",$J$4=DULIEU!J480),DULIEU!S480)),"")</f>
        <v/>
      </c>
      <c r="G494" s="705" t="str">
        <f>IF(C494&lt;&gt;"",IF(AND(LEFT($J$4,1)="N",$J$4=DULIEU!J480),DULIEU!R480,IF(AND(LEFT($J$4,1)="X",$J$4=DULIEU!J480),DULIEU!S480)),"")</f>
        <v/>
      </c>
      <c r="H494" s="705" t="str">
        <f>IF(C494="","",IF($J$4=DULIEU!J480,DULIEU!T480))</f>
        <v/>
      </c>
      <c r="I494" s="705" t="str">
        <f>IF(C494="","",IF($J$4=DULIEU!J480,DULIEU!X480))</f>
        <v/>
      </c>
      <c r="J494" s="706" t="str">
        <f t="shared" si="15"/>
        <v/>
      </c>
      <c r="K494" s="1079"/>
      <c r="L494" s="1079"/>
      <c r="M494" s="717"/>
      <c r="N494" s="717"/>
      <c r="O494" s="717"/>
    </row>
    <row r="495" spans="2:15" hidden="1">
      <c r="B495" s="702" t="str">
        <f>IF(J495="","",MAX($B$20:B494)+1)</f>
        <v/>
      </c>
      <c r="C495" s="703" t="str">
        <f>IF($J$4=DULIEU!J481,DULIEU!Q481,"")</f>
        <v/>
      </c>
      <c r="D495" s="704" t="str">
        <f>IF($J$4=DULIEU!J481,DULIEU!P481,"")</f>
        <v/>
      </c>
      <c r="E495" s="704" t="str">
        <f t="shared" si="14"/>
        <v/>
      </c>
      <c r="F495" s="705" t="str">
        <f>IF(C495&lt;&gt;"",IF(AND(LEFT($J$4,1)="N",$J$4=DULIEU!J481),DULIEU!R481,IF(AND(LEFT($J$4,1)="X",$J$4=DULIEU!J481),DULIEU!S481)),"")</f>
        <v/>
      </c>
      <c r="G495" s="705" t="str">
        <f>IF(C495&lt;&gt;"",IF(AND(LEFT($J$4,1)="N",$J$4=DULIEU!J481),DULIEU!R481,IF(AND(LEFT($J$4,1)="X",$J$4=DULIEU!J481),DULIEU!S481)),"")</f>
        <v/>
      </c>
      <c r="H495" s="705" t="str">
        <f>IF(C495="","",IF($J$4=DULIEU!J481,DULIEU!T481))</f>
        <v/>
      </c>
      <c r="I495" s="705" t="str">
        <f>IF(C495="","",IF($J$4=DULIEU!J481,DULIEU!X481))</f>
        <v/>
      </c>
      <c r="J495" s="706" t="str">
        <f t="shared" si="15"/>
        <v/>
      </c>
      <c r="K495" s="1079"/>
      <c r="L495" s="1079"/>
      <c r="M495" s="717"/>
      <c r="N495" s="717"/>
      <c r="O495" s="717"/>
    </row>
    <row r="496" spans="2:15" hidden="1">
      <c r="B496" s="702" t="str">
        <f>IF(J496="","",MAX($B$20:B495)+1)</f>
        <v/>
      </c>
      <c r="C496" s="703" t="str">
        <f>IF($J$4=DULIEU!J482,DULIEU!Q482,"")</f>
        <v/>
      </c>
      <c r="D496" s="704" t="str">
        <f>IF($J$4=DULIEU!J482,DULIEU!P482,"")</f>
        <v/>
      </c>
      <c r="E496" s="704" t="str">
        <f t="shared" si="14"/>
        <v/>
      </c>
      <c r="F496" s="705" t="str">
        <f>IF(C496&lt;&gt;"",IF(AND(LEFT($J$4,1)="N",$J$4=DULIEU!J482),DULIEU!R482,IF(AND(LEFT($J$4,1)="X",$J$4=DULIEU!J482),DULIEU!S482)),"")</f>
        <v/>
      </c>
      <c r="G496" s="705" t="str">
        <f>IF(C496&lt;&gt;"",IF(AND(LEFT($J$4,1)="N",$J$4=DULIEU!J482),DULIEU!R482,IF(AND(LEFT($J$4,1)="X",$J$4=DULIEU!J482),DULIEU!S482)),"")</f>
        <v/>
      </c>
      <c r="H496" s="705" t="str">
        <f>IF(C496="","",IF($J$4=DULIEU!J482,DULIEU!T482))</f>
        <v/>
      </c>
      <c r="I496" s="705" t="str">
        <f>IF(C496="","",IF($J$4=DULIEU!J482,DULIEU!X482))</f>
        <v/>
      </c>
      <c r="J496" s="706" t="str">
        <f t="shared" si="15"/>
        <v/>
      </c>
      <c r="K496" s="1079"/>
      <c r="L496" s="1079"/>
      <c r="M496" s="717"/>
      <c r="N496" s="717"/>
      <c r="O496" s="717"/>
    </row>
    <row r="497" spans="2:15" hidden="1">
      <c r="B497" s="702" t="str">
        <f>IF(J497="","",MAX($B$20:B496)+1)</f>
        <v/>
      </c>
      <c r="C497" s="703" t="str">
        <f>IF($J$4=DULIEU!J483,DULIEU!Q483,"")</f>
        <v/>
      </c>
      <c r="D497" s="704" t="str">
        <f>IF($J$4=DULIEU!J483,DULIEU!P483,"")</f>
        <v/>
      </c>
      <c r="E497" s="704" t="str">
        <f t="shared" si="14"/>
        <v/>
      </c>
      <c r="F497" s="705" t="str">
        <f>IF(C497&lt;&gt;"",IF(AND(LEFT($J$4,1)="N",$J$4=DULIEU!J483),DULIEU!R483,IF(AND(LEFT($J$4,1)="X",$J$4=DULIEU!J483),DULIEU!S483)),"")</f>
        <v/>
      </c>
      <c r="G497" s="705" t="str">
        <f>IF(C497&lt;&gt;"",IF(AND(LEFT($J$4,1)="N",$J$4=DULIEU!J483),DULIEU!R483,IF(AND(LEFT($J$4,1)="X",$J$4=DULIEU!J483),DULIEU!S483)),"")</f>
        <v/>
      </c>
      <c r="H497" s="705" t="str">
        <f>IF(C497="","",IF($J$4=DULIEU!J483,DULIEU!T483))</f>
        <v/>
      </c>
      <c r="I497" s="705" t="str">
        <f>IF(C497="","",IF($J$4=DULIEU!J483,DULIEU!X483))</f>
        <v/>
      </c>
      <c r="J497" s="706" t="str">
        <f t="shared" si="15"/>
        <v/>
      </c>
      <c r="K497" s="1079"/>
      <c r="L497" s="1079"/>
      <c r="M497" s="717"/>
      <c r="N497" s="717"/>
      <c r="O497" s="717"/>
    </row>
    <row r="498" spans="2:15" hidden="1">
      <c r="B498" s="702" t="str">
        <f>IF(J498="","",MAX($B$20:B497)+1)</f>
        <v/>
      </c>
      <c r="C498" s="703" t="str">
        <f>IF($J$4=DULIEU!J484,DULIEU!Q484,"")</f>
        <v/>
      </c>
      <c r="D498" s="704" t="str">
        <f>IF($J$4=DULIEU!J484,DULIEU!P484,"")</f>
        <v/>
      </c>
      <c r="E498" s="704" t="str">
        <f t="shared" si="14"/>
        <v/>
      </c>
      <c r="F498" s="705" t="str">
        <f>IF(C498&lt;&gt;"",IF(AND(LEFT($J$4,1)="N",$J$4=DULIEU!J484),DULIEU!R484,IF(AND(LEFT($J$4,1)="X",$J$4=DULIEU!J484),DULIEU!S484)),"")</f>
        <v/>
      </c>
      <c r="G498" s="705" t="str">
        <f>IF(C498&lt;&gt;"",IF(AND(LEFT($J$4,1)="N",$J$4=DULIEU!J484),DULIEU!R484,IF(AND(LEFT($J$4,1)="X",$J$4=DULIEU!J484),DULIEU!S484)),"")</f>
        <v/>
      </c>
      <c r="H498" s="705" t="str">
        <f>IF(C498="","",IF($J$4=DULIEU!J484,DULIEU!T484))</f>
        <v/>
      </c>
      <c r="I498" s="705" t="str">
        <f>IF(C498="","",IF($J$4=DULIEU!J484,DULIEU!X484))</f>
        <v/>
      </c>
      <c r="J498" s="706" t="str">
        <f t="shared" si="15"/>
        <v/>
      </c>
      <c r="K498" s="1079"/>
      <c r="L498" s="1079"/>
      <c r="M498" s="717"/>
      <c r="N498" s="717"/>
      <c r="O498" s="717"/>
    </row>
    <row r="499" spans="2:15" hidden="1">
      <c r="B499" s="702" t="str">
        <f>IF(J499="","",MAX($B$20:B498)+1)</f>
        <v/>
      </c>
      <c r="C499" s="703" t="str">
        <f>IF($J$4=DULIEU!J485,DULIEU!Q485,"")</f>
        <v/>
      </c>
      <c r="D499" s="704" t="str">
        <f>IF($J$4=DULIEU!J485,DULIEU!P485,"")</f>
        <v/>
      </c>
      <c r="E499" s="704" t="str">
        <f t="shared" si="14"/>
        <v/>
      </c>
      <c r="F499" s="705" t="str">
        <f>IF(C499&lt;&gt;"",IF(AND(LEFT($J$4,1)="N",$J$4=DULIEU!J485),DULIEU!R485,IF(AND(LEFT($J$4,1)="X",$J$4=DULIEU!J485),DULIEU!S485)),"")</f>
        <v/>
      </c>
      <c r="G499" s="705" t="str">
        <f>IF(C499&lt;&gt;"",IF(AND(LEFT($J$4,1)="N",$J$4=DULIEU!J485),DULIEU!R485,IF(AND(LEFT($J$4,1)="X",$J$4=DULIEU!J485),DULIEU!S485)),"")</f>
        <v/>
      </c>
      <c r="H499" s="705" t="str">
        <f>IF(C499="","",IF($J$4=DULIEU!J485,DULIEU!T485))</f>
        <v/>
      </c>
      <c r="I499" s="705" t="str">
        <f>IF(C499="","",IF($J$4=DULIEU!J485,DULIEU!X485))</f>
        <v/>
      </c>
      <c r="J499" s="706" t="str">
        <f t="shared" si="15"/>
        <v/>
      </c>
      <c r="K499" s="1079"/>
      <c r="L499" s="1079"/>
      <c r="M499" s="717"/>
      <c r="N499" s="717"/>
      <c r="O499" s="717"/>
    </row>
    <row r="500" spans="2:15" hidden="1">
      <c r="B500" s="702" t="str">
        <f>IF(J500="","",MAX($B$20:B499)+1)</f>
        <v/>
      </c>
      <c r="C500" s="703" t="str">
        <f>IF($J$4=DULIEU!J486,DULIEU!Q486,"")</f>
        <v/>
      </c>
      <c r="D500" s="704" t="str">
        <f>IF($J$4=DULIEU!J486,DULIEU!P486,"")</f>
        <v/>
      </c>
      <c r="E500" s="704" t="str">
        <f t="shared" si="14"/>
        <v/>
      </c>
      <c r="F500" s="705" t="str">
        <f>IF(C500&lt;&gt;"",IF(AND(LEFT($J$4,1)="N",$J$4=DULIEU!J486),DULIEU!R486,IF(AND(LEFT($J$4,1)="X",$J$4=DULIEU!J486),DULIEU!S486)),"")</f>
        <v/>
      </c>
      <c r="G500" s="705" t="str">
        <f>IF(C500&lt;&gt;"",IF(AND(LEFT($J$4,1)="N",$J$4=DULIEU!J486),DULIEU!R486,IF(AND(LEFT($J$4,1)="X",$J$4=DULIEU!J486),DULIEU!S486)),"")</f>
        <v/>
      </c>
      <c r="H500" s="705" t="str">
        <f>IF(C500="","",IF($J$4=DULIEU!J486,DULIEU!T486))</f>
        <v/>
      </c>
      <c r="I500" s="705" t="str">
        <f>IF(C500="","",IF($J$4=DULIEU!J486,DULIEU!X486))</f>
        <v/>
      </c>
      <c r="J500" s="706" t="str">
        <f t="shared" si="15"/>
        <v/>
      </c>
      <c r="K500" s="1079"/>
      <c r="L500" s="1079"/>
      <c r="M500" s="717"/>
      <c r="N500" s="717"/>
      <c r="O500" s="717"/>
    </row>
    <row r="501" spans="2:15" hidden="1">
      <c r="B501" s="702" t="str">
        <f>IF(J501="","",MAX($B$20:B500)+1)</f>
        <v/>
      </c>
      <c r="C501" s="703" t="str">
        <f>IF($J$4=DULIEU!J487,DULIEU!Q487,"")</f>
        <v/>
      </c>
      <c r="D501" s="704" t="str">
        <f>IF($J$4=DULIEU!J487,DULIEU!P487,"")</f>
        <v/>
      </c>
      <c r="E501" s="704" t="str">
        <f t="shared" si="14"/>
        <v/>
      </c>
      <c r="F501" s="705" t="str">
        <f>IF(C501&lt;&gt;"",IF(AND(LEFT($J$4,1)="N",$J$4=DULIEU!J487),DULIEU!R487,IF(AND(LEFT($J$4,1)="X",$J$4=DULIEU!J487),DULIEU!S487)),"")</f>
        <v/>
      </c>
      <c r="G501" s="705" t="str">
        <f>IF(C501&lt;&gt;"",IF(AND(LEFT($J$4,1)="N",$J$4=DULIEU!J487),DULIEU!R487,IF(AND(LEFT($J$4,1)="X",$J$4=DULIEU!J487),DULIEU!S487)),"")</f>
        <v/>
      </c>
      <c r="H501" s="705" t="str">
        <f>IF(C501="","",IF($J$4=DULIEU!J487,DULIEU!T487))</f>
        <v/>
      </c>
      <c r="I501" s="705" t="str">
        <f>IF(C501="","",IF($J$4=DULIEU!J487,DULIEU!X487))</f>
        <v/>
      </c>
      <c r="J501" s="706" t="str">
        <f t="shared" si="15"/>
        <v/>
      </c>
      <c r="K501" s="1079"/>
      <c r="L501" s="1079"/>
      <c r="M501" s="717"/>
      <c r="N501" s="717"/>
      <c r="O501" s="717"/>
    </row>
    <row r="502" spans="2:15" hidden="1">
      <c r="B502" s="702" t="str">
        <f>IF(J502="","",MAX($B$20:B501)+1)</f>
        <v/>
      </c>
      <c r="C502" s="703" t="str">
        <f>IF($J$4=DULIEU!J488,DULIEU!Q488,"")</f>
        <v/>
      </c>
      <c r="D502" s="704" t="str">
        <f>IF($J$4=DULIEU!J488,DULIEU!P488,"")</f>
        <v/>
      </c>
      <c r="E502" s="704" t="str">
        <f t="shared" si="14"/>
        <v/>
      </c>
      <c r="F502" s="705" t="str">
        <f>IF(C502&lt;&gt;"",IF(AND(LEFT($J$4,1)="N",$J$4=DULIEU!J488),DULIEU!R488,IF(AND(LEFT($J$4,1)="X",$J$4=DULIEU!J488),DULIEU!S488)),"")</f>
        <v/>
      </c>
      <c r="G502" s="705" t="str">
        <f>IF(C502&lt;&gt;"",IF(AND(LEFT($J$4,1)="N",$J$4=DULIEU!J488),DULIEU!R488,IF(AND(LEFT($J$4,1)="X",$J$4=DULIEU!J488),DULIEU!S488)),"")</f>
        <v/>
      </c>
      <c r="H502" s="705" t="str">
        <f>IF(C502="","",IF($J$4=DULIEU!J488,DULIEU!T488))</f>
        <v/>
      </c>
      <c r="I502" s="705" t="str">
        <f>IF(C502="","",IF($J$4=DULIEU!J488,DULIEU!X488))</f>
        <v/>
      </c>
      <c r="J502" s="706" t="str">
        <f t="shared" si="15"/>
        <v/>
      </c>
      <c r="K502" s="1079"/>
      <c r="L502" s="1079"/>
      <c r="M502" s="717"/>
      <c r="N502" s="717"/>
      <c r="O502" s="717"/>
    </row>
    <row r="503" spans="2:15" hidden="1">
      <c r="B503" s="702" t="str">
        <f>IF(J503="","",MAX($B$20:B502)+1)</f>
        <v/>
      </c>
      <c r="C503" s="703" t="str">
        <f>IF($J$4=DULIEU!J489,DULIEU!Q489,"")</f>
        <v/>
      </c>
      <c r="D503" s="704" t="str">
        <f>IF($J$4=DULIEU!J489,DULIEU!P489,"")</f>
        <v/>
      </c>
      <c r="E503" s="704" t="str">
        <f t="shared" si="14"/>
        <v/>
      </c>
      <c r="F503" s="705" t="str">
        <f>IF(C503&lt;&gt;"",IF(AND(LEFT($J$4,1)="N",$J$4=DULIEU!J489),DULIEU!R489,IF(AND(LEFT($J$4,1)="X",$J$4=DULIEU!J489),DULIEU!S489)),"")</f>
        <v/>
      </c>
      <c r="G503" s="705" t="str">
        <f>IF(C503&lt;&gt;"",IF(AND(LEFT($J$4,1)="N",$J$4=DULIEU!J489),DULIEU!R489,IF(AND(LEFT($J$4,1)="X",$J$4=DULIEU!J489),DULIEU!S489)),"")</f>
        <v/>
      </c>
      <c r="H503" s="705" t="str">
        <f>IF(C503="","",IF($J$4=DULIEU!J489,DULIEU!T489))</f>
        <v/>
      </c>
      <c r="I503" s="705" t="str">
        <f>IF(C503="","",IF($J$4=DULIEU!J489,DULIEU!X489))</f>
        <v/>
      </c>
      <c r="J503" s="706" t="str">
        <f t="shared" si="15"/>
        <v/>
      </c>
      <c r="K503" s="1079"/>
      <c r="L503" s="1079"/>
      <c r="M503" s="717"/>
      <c r="N503" s="717"/>
      <c r="O503" s="717"/>
    </row>
    <row r="504" spans="2:15" hidden="1">
      <c r="B504" s="702" t="str">
        <f>IF(J504="","",MAX($B$20:B503)+1)</f>
        <v/>
      </c>
      <c r="C504" s="703" t="str">
        <f>IF($J$4=DULIEU!J490,DULIEU!Q490,"")</f>
        <v/>
      </c>
      <c r="D504" s="704" t="str">
        <f>IF($J$4=DULIEU!J490,DULIEU!P490,"")</f>
        <v/>
      </c>
      <c r="E504" s="704" t="str">
        <f t="shared" si="14"/>
        <v/>
      </c>
      <c r="F504" s="705" t="str">
        <f>IF(C504&lt;&gt;"",IF(AND(LEFT($J$4,1)="N",$J$4=DULIEU!J490),DULIEU!R490,IF(AND(LEFT($J$4,1)="X",$J$4=DULIEU!J490),DULIEU!S490)),"")</f>
        <v/>
      </c>
      <c r="G504" s="705" t="str">
        <f>IF(C504&lt;&gt;"",IF(AND(LEFT($J$4,1)="N",$J$4=DULIEU!J490),DULIEU!R490,IF(AND(LEFT($J$4,1)="X",$J$4=DULIEU!J490),DULIEU!S490)),"")</f>
        <v/>
      </c>
      <c r="H504" s="705" t="str">
        <f>IF(C504="","",IF($J$4=DULIEU!J490,DULIEU!T490))</f>
        <v/>
      </c>
      <c r="I504" s="705" t="str">
        <f>IF(C504="","",IF($J$4=DULIEU!J490,DULIEU!X490))</f>
        <v/>
      </c>
      <c r="J504" s="706" t="str">
        <f t="shared" si="15"/>
        <v/>
      </c>
      <c r="K504" s="1079"/>
      <c r="L504" s="1079"/>
      <c r="M504" s="717"/>
      <c r="N504" s="717"/>
      <c r="O504" s="717"/>
    </row>
    <row r="505" spans="2:15" hidden="1">
      <c r="B505" s="702" t="str">
        <f>IF(J505="","",MAX($B$20:B504)+1)</f>
        <v/>
      </c>
      <c r="C505" s="703" t="str">
        <f>IF($J$4=DULIEU!J491,DULIEU!Q491,"")</f>
        <v/>
      </c>
      <c r="D505" s="704" t="str">
        <f>IF($J$4=DULIEU!J491,DULIEU!P491,"")</f>
        <v/>
      </c>
      <c r="E505" s="704" t="str">
        <f t="shared" si="14"/>
        <v/>
      </c>
      <c r="F505" s="705" t="str">
        <f>IF(C505&lt;&gt;"",IF(AND(LEFT($J$4,1)="N",$J$4=DULIEU!J491),DULIEU!R491,IF(AND(LEFT($J$4,1)="X",$J$4=DULIEU!J491),DULIEU!S491)),"")</f>
        <v/>
      </c>
      <c r="G505" s="705" t="str">
        <f>IF(C505&lt;&gt;"",IF(AND(LEFT($J$4,1)="N",$J$4=DULIEU!J491),DULIEU!R491,IF(AND(LEFT($J$4,1)="X",$J$4=DULIEU!J491),DULIEU!S491)),"")</f>
        <v/>
      </c>
      <c r="H505" s="705" t="str">
        <f>IF(C505="","",IF($J$4=DULIEU!J491,DULIEU!T491))</f>
        <v/>
      </c>
      <c r="I505" s="705" t="str">
        <f>IF(C505="","",IF($J$4=DULIEU!J491,DULIEU!X491))</f>
        <v/>
      </c>
      <c r="J505" s="706" t="str">
        <f t="shared" si="15"/>
        <v/>
      </c>
      <c r="K505" s="1079"/>
      <c r="L505" s="1079"/>
      <c r="M505" s="717"/>
      <c r="N505" s="717"/>
      <c r="O505" s="717"/>
    </row>
    <row r="506" spans="2:15" hidden="1">
      <c r="B506" s="702" t="str">
        <f>IF(J506="","",MAX($B$20:B505)+1)</f>
        <v/>
      </c>
      <c r="C506" s="703" t="str">
        <f>IF($J$4=DULIEU!J492,DULIEU!Q492,"")</f>
        <v/>
      </c>
      <c r="D506" s="704" t="str">
        <f>IF($J$4=DULIEU!J492,DULIEU!P492,"")</f>
        <v/>
      </c>
      <c r="E506" s="704" t="str">
        <f t="shared" si="14"/>
        <v/>
      </c>
      <c r="F506" s="705" t="str">
        <f>IF(C506&lt;&gt;"",IF(AND(LEFT($J$4,1)="N",$J$4=DULIEU!J492),DULIEU!R492,IF(AND(LEFT($J$4,1)="X",$J$4=DULIEU!J492),DULIEU!S492)),"")</f>
        <v/>
      </c>
      <c r="G506" s="705" t="str">
        <f>IF(C506&lt;&gt;"",IF(AND(LEFT($J$4,1)="N",$J$4=DULIEU!J492),DULIEU!R492,IF(AND(LEFT($J$4,1)="X",$J$4=DULIEU!J492),DULIEU!S492)),"")</f>
        <v/>
      </c>
      <c r="H506" s="705" t="str">
        <f>IF(C506="","",IF($J$4=DULIEU!J492,DULIEU!T492))</f>
        <v/>
      </c>
      <c r="I506" s="705" t="str">
        <f>IF(C506="","",IF($J$4=DULIEU!J492,DULIEU!X492))</f>
        <v/>
      </c>
      <c r="J506" s="706" t="str">
        <f t="shared" si="15"/>
        <v/>
      </c>
      <c r="K506" s="1079"/>
      <c r="L506" s="1079"/>
      <c r="M506" s="717"/>
      <c r="N506" s="717"/>
      <c r="O506" s="717"/>
    </row>
    <row r="507" spans="2:15" hidden="1">
      <c r="B507" s="702" t="str">
        <f>IF(J507="","",MAX($B$20:B506)+1)</f>
        <v/>
      </c>
      <c r="C507" s="703" t="str">
        <f>IF($J$4=DULIEU!J493,DULIEU!Q493,"")</f>
        <v/>
      </c>
      <c r="D507" s="704" t="str">
        <f>IF($J$4=DULIEU!J493,DULIEU!P493,"")</f>
        <v/>
      </c>
      <c r="E507" s="704" t="str">
        <f t="shared" si="14"/>
        <v/>
      </c>
      <c r="F507" s="705" t="str">
        <f>IF(C507&lt;&gt;"",IF(AND(LEFT($J$4,1)="N",$J$4=DULIEU!J493),DULIEU!R493,IF(AND(LEFT($J$4,1)="X",$J$4=DULIEU!J493),DULIEU!S493)),"")</f>
        <v/>
      </c>
      <c r="G507" s="705" t="str">
        <f>IF(C507&lt;&gt;"",IF(AND(LEFT($J$4,1)="N",$J$4=DULIEU!J493),DULIEU!R493,IF(AND(LEFT($J$4,1)="X",$J$4=DULIEU!J493),DULIEU!S493)),"")</f>
        <v/>
      </c>
      <c r="H507" s="705" t="str">
        <f>IF(C507="","",IF($J$4=DULIEU!J493,DULIEU!T493))</f>
        <v/>
      </c>
      <c r="I507" s="705" t="str">
        <f>IF(C507="","",IF($J$4=DULIEU!J493,DULIEU!X493))</f>
        <v/>
      </c>
      <c r="J507" s="706" t="str">
        <f t="shared" si="15"/>
        <v/>
      </c>
      <c r="K507" s="1079"/>
      <c r="L507" s="1079"/>
      <c r="M507" s="717"/>
      <c r="N507" s="717"/>
      <c r="O507" s="717"/>
    </row>
    <row r="508" spans="2:15" hidden="1">
      <c r="B508" s="702" t="str">
        <f>IF(J508="","",MAX($B$20:B507)+1)</f>
        <v/>
      </c>
      <c r="C508" s="703" t="str">
        <f>IF($J$4=DULIEU!J494,DULIEU!Q494,"")</f>
        <v/>
      </c>
      <c r="D508" s="704" t="str">
        <f>IF($J$4=DULIEU!J494,DULIEU!P494,"")</f>
        <v/>
      </c>
      <c r="E508" s="704" t="str">
        <f t="shared" si="14"/>
        <v/>
      </c>
      <c r="F508" s="705" t="str">
        <f>IF(C508&lt;&gt;"",IF(AND(LEFT($J$4,1)="N",$J$4=DULIEU!J494),DULIEU!R494,IF(AND(LEFT($J$4,1)="X",$J$4=DULIEU!J494),DULIEU!S494)),"")</f>
        <v/>
      </c>
      <c r="G508" s="705" t="str">
        <f>IF(C508&lt;&gt;"",IF(AND(LEFT($J$4,1)="N",$J$4=DULIEU!J494),DULIEU!R494,IF(AND(LEFT($J$4,1)="X",$J$4=DULIEU!J494),DULIEU!S494)),"")</f>
        <v/>
      </c>
      <c r="H508" s="705" t="str">
        <f>IF(C508="","",IF($J$4=DULIEU!J494,DULIEU!T494))</f>
        <v/>
      </c>
      <c r="I508" s="705" t="str">
        <f>IF(C508="","",IF($J$4=DULIEU!J494,DULIEU!X494))</f>
        <v/>
      </c>
      <c r="J508" s="706" t="str">
        <f t="shared" si="15"/>
        <v/>
      </c>
      <c r="K508" s="1079"/>
      <c r="L508" s="1079"/>
      <c r="M508" s="717"/>
      <c r="N508" s="717"/>
      <c r="O508" s="717"/>
    </row>
    <row r="509" spans="2:15" hidden="1">
      <c r="B509" s="702" t="str">
        <f>IF(J509="","",MAX($B$20:B508)+1)</f>
        <v/>
      </c>
      <c r="C509" s="703" t="str">
        <f>IF($J$4=DULIEU!J495,DULIEU!Q495,"")</f>
        <v/>
      </c>
      <c r="D509" s="704" t="str">
        <f>IF($J$4=DULIEU!J495,DULIEU!P495,"")</f>
        <v/>
      </c>
      <c r="E509" s="704" t="str">
        <f t="shared" si="14"/>
        <v/>
      </c>
      <c r="F509" s="705" t="str">
        <f>IF(C509&lt;&gt;"",IF(AND(LEFT($J$4,1)="N",$J$4=DULIEU!J495),DULIEU!R495,IF(AND(LEFT($J$4,1)="X",$J$4=DULIEU!J495),DULIEU!S495)),"")</f>
        <v/>
      </c>
      <c r="G509" s="705" t="str">
        <f>IF(C509&lt;&gt;"",IF(AND(LEFT($J$4,1)="N",$J$4=DULIEU!J495),DULIEU!R495,IF(AND(LEFT($J$4,1)="X",$J$4=DULIEU!J495),DULIEU!S495)),"")</f>
        <v/>
      </c>
      <c r="H509" s="705" t="str">
        <f>IF(C509="","",IF($J$4=DULIEU!J495,DULIEU!T495))</f>
        <v/>
      </c>
      <c r="I509" s="705" t="str">
        <f>IF(C509="","",IF($J$4=DULIEU!J495,DULIEU!X495))</f>
        <v/>
      </c>
      <c r="J509" s="706" t="str">
        <f t="shared" si="15"/>
        <v/>
      </c>
      <c r="K509" s="1079"/>
      <c r="L509" s="1079"/>
      <c r="M509" s="717"/>
      <c r="N509" s="717"/>
      <c r="O509" s="717"/>
    </row>
    <row r="510" spans="2:15" hidden="1">
      <c r="B510" s="702" t="str">
        <f>IF(J510="","",MAX($B$20:B509)+1)</f>
        <v/>
      </c>
      <c r="C510" s="703" t="str">
        <f>IF($J$4=DULIEU!J496,DULIEU!Q496,"")</f>
        <v/>
      </c>
      <c r="D510" s="704" t="str">
        <f>IF($J$4=DULIEU!J496,DULIEU!P496,"")</f>
        <v/>
      </c>
      <c r="E510" s="704" t="str">
        <f t="shared" si="14"/>
        <v/>
      </c>
      <c r="F510" s="705" t="str">
        <f>IF(C510&lt;&gt;"",IF(AND(LEFT($J$4,1)="N",$J$4=DULIEU!J496),DULIEU!R496,IF(AND(LEFT($J$4,1)="X",$J$4=DULIEU!J496),DULIEU!S496)),"")</f>
        <v/>
      </c>
      <c r="G510" s="705" t="str">
        <f>IF(C510&lt;&gt;"",IF(AND(LEFT($J$4,1)="N",$J$4=DULIEU!J496),DULIEU!R496,IF(AND(LEFT($J$4,1)="X",$J$4=DULIEU!J496),DULIEU!S496)),"")</f>
        <v/>
      </c>
      <c r="H510" s="705" t="str">
        <f>IF(C510="","",IF($J$4=DULIEU!J496,DULIEU!T496))</f>
        <v/>
      </c>
      <c r="I510" s="705" t="str">
        <f>IF(C510="","",IF($J$4=DULIEU!J496,DULIEU!X496))</f>
        <v/>
      </c>
      <c r="J510" s="706" t="str">
        <f t="shared" si="15"/>
        <v/>
      </c>
      <c r="K510" s="1079"/>
      <c r="L510" s="1079"/>
      <c r="M510" s="717"/>
      <c r="N510" s="717"/>
      <c r="O510" s="717"/>
    </row>
    <row r="511" spans="2:15" hidden="1">
      <c r="B511" s="702" t="str">
        <f>IF(J511="","",MAX($B$20:B510)+1)</f>
        <v/>
      </c>
      <c r="C511" s="703" t="str">
        <f>IF($J$4=DULIEU!J497,DULIEU!Q497,"")</f>
        <v/>
      </c>
      <c r="D511" s="704" t="str">
        <f>IF($J$4=DULIEU!J497,DULIEU!P497,"")</f>
        <v/>
      </c>
      <c r="E511" s="704" t="str">
        <f t="shared" si="14"/>
        <v/>
      </c>
      <c r="F511" s="705" t="str">
        <f>IF(C511&lt;&gt;"",IF(AND(LEFT($J$4,1)="N",$J$4=DULIEU!J497),DULIEU!R497,IF(AND(LEFT($J$4,1)="X",$J$4=DULIEU!J497),DULIEU!S497)),"")</f>
        <v/>
      </c>
      <c r="G511" s="705" t="str">
        <f>IF(C511&lt;&gt;"",IF(AND(LEFT($J$4,1)="N",$J$4=DULIEU!J497),DULIEU!R497,IF(AND(LEFT($J$4,1)="X",$J$4=DULIEU!J497),DULIEU!S497)),"")</f>
        <v/>
      </c>
      <c r="H511" s="705" t="str">
        <f>IF(C511="","",IF($J$4=DULIEU!J497,DULIEU!T497))</f>
        <v/>
      </c>
      <c r="I511" s="705" t="str">
        <f>IF(C511="","",IF($J$4=DULIEU!J497,DULIEU!X497))</f>
        <v/>
      </c>
      <c r="J511" s="706" t="str">
        <f t="shared" si="15"/>
        <v/>
      </c>
      <c r="K511" s="1079"/>
      <c r="L511" s="1079"/>
      <c r="M511" s="717"/>
      <c r="N511" s="717"/>
      <c r="O511" s="717"/>
    </row>
    <row r="512" spans="2:15" hidden="1">
      <c r="B512" s="702" t="str">
        <f>IF(J512="","",MAX($B$20:B511)+1)</f>
        <v/>
      </c>
      <c r="C512" s="703" t="str">
        <f>IF($J$4=DULIEU!J498,DULIEU!Q498,"")</f>
        <v/>
      </c>
      <c r="D512" s="704" t="str">
        <f>IF($J$4=DULIEU!J498,DULIEU!P498,"")</f>
        <v/>
      </c>
      <c r="E512" s="704" t="str">
        <f t="shared" si="14"/>
        <v/>
      </c>
      <c r="F512" s="705" t="str">
        <f>IF(C512&lt;&gt;"",IF(AND(LEFT($J$4,1)="N",$J$4=DULIEU!J498),DULIEU!R498,IF(AND(LEFT($J$4,1)="X",$J$4=DULIEU!J498),DULIEU!S498)),"")</f>
        <v/>
      </c>
      <c r="G512" s="705" t="str">
        <f>IF(C512&lt;&gt;"",IF(AND(LEFT($J$4,1)="N",$J$4=DULIEU!J498),DULIEU!R498,IF(AND(LEFT($J$4,1)="X",$J$4=DULIEU!J498),DULIEU!S498)),"")</f>
        <v/>
      </c>
      <c r="H512" s="705" t="str">
        <f>IF(C512="","",IF($J$4=DULIEU!J498,DULIEU!T498))</f>
        <v/>
      </c>
      <c r="I512" s="705" t="str">
        <f>IF(C512="","",IF($J$4=DULIEU!J498,DULIEU!X498))</f>
        <v/>
      </c>
      <c r="J512" s="706" t="str">
        <f t="shared" si="15"/>
        <v/>
      </c>
      <c r="K512" s="1079"/>
      <c r="L512" s="1079"/>
      <c r="M512" s="717"/>
      <c r="N512" s="717"/>
      <c r="O512" s="717"/>
    </row>
    <row r="513" spans="2:15" hidden="1">
      <c r="B513" s="702" t="str">
        <f>IF(J513="","",MAX($B$20:B512)+1)</f>
        <v/>
      </c>
      <c r="C513" s="703" t="str">
        <f>IF($J$4=DULIEU!J499,DULIEU!Q499,"")</f>
        <v/>
      </c>
      <c r="D513" s="704" t="str">
        <f>IF($J$4=DULIEU!J499,DULIEU!P499,"")</f>
        <v/>
      </c>
      <c r="E513" s="704" t="str">
        <f t="shared" si="14"/>
        <v/>
      </c>
      <c r="F513" s="705" t="str">
        <f>IF(C513&lt;&gt;"",IF(AND(LEFT($J$4,1)="N",$J$4=DULIEU!J499),DULIEU!R499,IF(AND(LEFT($J$4,1)="X",$J$4=DULIEU!J499),DULIEU!S499)),"")</f>
        <v/>
      </c>
      <c r="G513" s="705" t="str">
        <f>IF(C513&lt;&gt;"",IF(AND(LEFT($J$4,1)="N",$J$4=DULIEU!J499),DULIEU!R499,IF(AND(LEFT($J$4,1)="X",$J$4=DULIEU!J499),DULIEU!S499)),"")</f>
        <v/>
      </c>
      <c r="H513" s="705" t="str">
        <f>IF(C513="","",IF($J$4=DULIEU!J499,DULIEU!T499))</f>
        <v/>
      </c>
      <c r="I513" s="705" t="str">
        <f>IF(C513="","",IF($J$4=DULIEU!J499,DULIEU!X499))</f>
        <v/>
      </c>
      <c r="J513" s="706" t="str">
        <f t="shared" si="15"/>
        <v/>
      </c>
      <c r="K513" s="1079"/>
      <c r="L513" s="1079"/>
      <c r="M513" s="717"/>
      <c r="N513" s="717"/>
      <c r="O513" s="717"/>
    </row>
    <row r="514" spans="2:15" hidden="1">
      <c r="B514" s="702" t="str">
        <f>IF(J514="","",MAX($B$20:B513)+1)</f>
        <v/>
      </c>
      <c r="C514" s="703" t="str">
        <f>IF($J$4=DULIEU!J500,DULIEU!Q500,"")</f>
        <v/>
      </c>
      <c r="D514" s="704" t="str">
        <f>IF($J$4=DULIEU!J500,DULIEU!P500,"")</f>
        <v/>
      </c>
      <c r="E514" s="704" t="str">
        <f t="shared" si="14"/>
        <v/>
      </c>
      <c r="F514" s="705" t="str">
        <f>IF(C514&lt;&gt;"",IF(AND(LEFT($J$4,1)="N",$J$4=DULIEU!J500),DULIEU!R500,IF(AND(LEFT($J$4,1)="X",$J$4=DULIEU!J500),DULIEU!S500)),"")</f>
        <v/>
      </c>
      <c r="G514" s="705" t="str">
        <f>IF(C514&lt;&gt;"",IF(AND(LEFT($J$4,1)="N",$J$4=DULIEU!J500),DULIEU!R500,IF(AND(LEFT($J$4,1)="X",$J$4=DULIEU!J500),DULIEU!S500)),"")</f>
        <v/>
      </c>
      <c r="H514" s="705" t="str">
        <f>IF(C514="","",IF($J$4=DULIEU!J500,DULIEU!T500))</f>
        <v/>
      </c>
      <c r="I514" s="705" t="str">
        <f>IF(C514="","",IF($J$4=DULIEU!J500,DULIEU!X500))</f>
        <v/>
      </c>
      <c r="J514" s="706" t="str">
        <f t="shared" si="15"/>
        <v/>
      </c>
      <c r="K514" s="1079"/>
      <c r="L514" s="1079"/>
      <c r="M514" s="717"/>
      <c r="N514" s="717"/>
      <c r="O514" s="717"/>
    </row>
    <row r="515" spans="2:15" hidden="1">
      <c r="B515" s="702" t="str">
        <f>IF(J515="","",MAX($B$20:B514)+1)</f>
        <v/>
      </c>
      <c r="C515" s="703" t="str">
        <f>IF($J$4=DULIEU!J501,DULIEU!Q501,"")</f>
        <v/>
      </c>
      <c r="D515" s="704" t="str">
        <f>IF($J$4=DULIEU!J501,DULIEU!P501,"")</f>
        <v/>
      </c>
      <c r="E515" s="704" t="str">
        <f t="shared" si="14"/>
        <v/>
      </c>
      <c r="F515" s="705" t="str">
        <f>IF(C515&lt;&gt;"",IF(AND(LEFT($J$4,1)="N",$J$4=DULIEU!J501),DULIEU!R501,IF(AND(LEFT($J$4,1)="X",$J$4=DULIEU!J501),DULIEU!S501)),"")</f>
        <v/>
      </c>
      <c r="G515" s="705" t="str">
        <f>IF(C515&lt;&gt;"",IF(AND(LEFT($J$4,1)="N",$J$4=DULIEU!J501),DULIEU!R501,IF(AND(LEFT($J$4,1)="X",$J$4=DULIEU!J501),DULIEU!S501)),"")</f>
        <v/>
      </c>
      <c r="H515" s="705" t="str">
        <f>IF(C515="","",IF($J$4=DULIEU!J501,DULIEU!T501))</f>
        <v/>
      </c>
      <c r="I515" s="705" t="str">
        <f>IF(C515="","",IF($J$4=DULIEU!J501,DULIEU!X501))</f>
        <v/>
      </c>
      <c r="J515" s="706" t="str">
        <f t="shared" si="15"/>
        <v/>
      </c>
      <c r="K515" s="1079"/>
      <c r="L515" s="1079"/>
      <c r="M515" s="717"/>
      <c r="N515" s="717"/>
      <c r="O515" s="717"/>
    </row>
    <row r="516" spans="2:15" hidden="1">
      <c r="B516" s="702" t="str">
        <f>IF(J516="","",MAX($B$20:B515)+1)</f>
        <v/>
      </c>
      <c r="C516" s="703" t="str">
        <f>IF($J$4=DULIEU!J502,DULIEU!Q502,"")</f>
        <v/>
      </c>
      <c r="D516" s="704" t="str">
        <f>IF($J$4=DULIEU!J502,DULIEU!P502,"")</f>
        <v/>
      </c>
      <c r="E516" s="704" t="str">
        <f t="shared" si="14"/>
        <v/>
      </c>
      <c r="F516" s="705" t="str">
        <f>IF(C516&lt;&gt;"",IF(AND(LEFT($J$4,1)="N",$J$4=DULIEU!J502),DULIEU!R502,IF(AND(LEFT($J$4,1)="X",$J$4=DULIEU!J502),DULIEU!S502)),"")</f>
        <v/>
      </c>
      <c r="G516" s="705" t="str">
        <f>IF(C516&lt;&gt;"",IF(AND(LEFT($J$4,1)="N",$J$4=DULIEU!J502),DULIEU!R502,IF(AND(LEFT($J$4,1)="X",$J$4=DULIEU!J502),DULIEU!S502)),"")</f>
        <v/>
      </c>
      <c r="H516" s="705" t="str">
        <f>IF(C516="","",IF($J$4=DULIEU!J502,DULIEU!T502))</f>
        <v/>
      </c>
      <c r="I516" s="705" t="str">
        <f>IF(C516="","",IF($J$4=DULIEU!J502,DULIEU!X502))</f>
        <v/>
      </c>
      <c r="J516" s="706" t="str">
        <f t="shared" si="15"/>
        <v/>
      </c>
      <c r="K516" s="1079"/>
      <c r="L516" s="1079"/>
      <c r="M516" s="717"/>
      <c r="N516" s="717"/>
      <c r="O516" s="717"/>
    </row>
    <row r="517" spans="2:15" hidden="1">
      <c r="B517" s="702" t="str">
        <f>IF(J517="","",MAX($B$20:B516)+1)</f>
        <v/>
      </c>
      <c r="C517" s="703" t="str">
        <f>IF($J$4=DULIEU!J503,DULIEU!Q503,"")</f>
        <v/>
      </c>
      <c r="D517" s="704" t="str">
        <f>IF($J$4=DULIEU!J503,DULIEU!P503,"")</f>
        <v/>
      </c>
      <c r="E517" s="704" t="str">
        <f t="shared" si="14"/>
        <v/>
      </c>
      <c r="F517" s="705" t="str">
        <f>IF(C517&lt;&gt;"",IF(AND(LEFT($J$4,1)="N",$J$4=DULIEU!J503),DULIEU!R503,IF(AND(LEFT($J$4,1)="X",$J$4=DULIEU!J503),DULIEU!S503)),"")</f>
        <v/>
      </c>
      <c r="G517" s="705" t="str">
        <f>IF(C517&lt;&gt;"",IF(AND(LEFT($J$4,1)="N",$J$4=DULIEU!J503),DULIEU!R503,IF(AND(LEFT($J$4,1)="X",$J$4=DULIEU!J503),DULIEU!S503)),"")</f>
        <v/>
      </c>
      <c r="H517" s="705" t="str">
        <f>IF(C517="","",IF($J$4=DULIEU!J503,DULIEU!T503))</f>
        <v/>
      </c>
      <c r="I517" s="705" t="str">
        <f>IF(C517="","",IF($J$4=DULIEU!J503,DULIEU!X503))</f>
        <v/>
      </c>
      <c r="J517" s="706" t="str">
        <f t="shared" si="15"/>
        <v/>
      </c>
      <c r="K517" s="1079"/>
      <c r="L517" s="1079"/>
      <c r="M517" s="717"/>
      <c r="N517" s="717"/>
      <c r="O517" s="717"/>
    </row>
    <row r="518" spans="2:15" hidden="1">
      <c r="B518" s="702" t="str">
        <f>IF(J518="","",MAX($B$20:B517)+1)</f>
        <v/>
      </c>
      <c r="C518" s="703" t="str">
        <f>IF($J$4=DULIEU!J504,DULIEU!Q504,"")</f>
        <v/>
      </c>
      <c r="D518" s="704" t="str">
        <f>IF($J$4=DULIEU!J504,DULIEU!P504,"")</f>
        <v/>
      </c>
      <c r="E518" s="704" t="str">
        <f t="shared" si="14"/>
        <v/>
      </c>
      <c r="F518" s="705" t="str">
        <f>IF(C518&lt;&gt;"",IF(AND(LEFT($J$4,1)="N",$J$4=DULIEU!J504),DULIEU!R504,IF(AND(LEFT($J$4,1)="X",$J$4=DULIEU!J504),DULIEU!S504)),"")</f>
        <v/>
      </c>
      <c r="G518" s="705" t="str">
        <f>IF(C518&lt;&gt;"",IF(AND(LEFT($J$4,1)="N",$J$4=DULIEU!J504),DULIEU!R504,IF(AND(LEFT($J$4,1)="X",$J$4=DULIEU!J504),DULIEU!S504)),"")</f>
        <v/>
      </c>
      <c r="H518" s="705" t="str">
        <f>IF(C518="","",IF($J$4=DULIEU!J504,DULIEU!T504))</f>
        <v/>
      </c>
      <c r="I518" s="705" t="str">
        <f>IF(C518="","",IF($J$4=DULIEU!J504,DULIEU!X504))</f>
        <v/>
      </c>
      <c r="J518" s="706" t="str">
        <f t="shared" si="15"/>
        <v/>
      </c>
      <c r="K518" s="1079"/>
      <c r="L518" s="1079"/>
      <c r="M518" s="717"/>
      <c r="N518" s="717"/>
      <c r="O518" s="717"/>
    </row>
    <row r="519" spans="2:15" hidden="1">
      <c r="B519" s="702" t="str">
        <f>IF(J519="","",MAX($B$20:B518)+1)</f>
        <v/>
      </c>
      <c r="C519" s="703" t="str">
        <f>IF($J$4=DULIEU!J505,DULIEU!Q505,"")</f>
        <v/>
      </c>
      <c r="D519" s="704" t="str">
        <f>IF($J$4=DULIEU!J505,DULIEU!P505,"")</f>
        <v/>
      </c>
      <c r="E519" s="704" t="str">
        <f t="shared" si="14"/>
        <v/>
      </c>
      <c r="F519" s="705" t="str">
        <f>IF(C519&lt;&gt;"",IF(AND(LEFT($J$4,1)="N",$J$4=DULIEU!J505),DULIEU!R505,IF(AND(LEFT($J$4,1)="X",$J$4=DULIEU!J505),DULIEU!S505)),"")</f>
        <v/>
      </c>
      <c r="G519" s="705" t="str">
        <f>IF(C519&lt;&gt;"",IF(AND(LEFT($J$4,1)="N",$J$4=DULIEU!J505),DULIEU!R505,IF(AND(LEFT($J$4,1)="X",$J$4=DULIEU!J505),DULIEU!S505)),"")</f>
        <v/>
      </c>
      <c r="H519" s="705" t="str">
        <f>IF(C519="","",IF($J$4=DULIEU!J505,DULIEU!T505))</f>
        <v/>
      </c>
      <c r="I519" s="705" t="str">
        <f>IF(C519="","",IF($J$4=DULIEU!J505,DULIEU!X505))</f>
        <v/>
      </c>
      <c r="J519" s="706" t="str">
        <f t="shared" si="15"/>
        <v/>
      </c>
      <c r="K519" s="1079"/>
      <c r="L519" s="1079"/>
      <c r="M519" s="717"/>
      <c r="N519" s="717"/>
      <c r="O519" s="717"/>
    </row>
    <row r="520" spans="2:15" hidden="1">
      <c r="B520" s="702" t="str">
        <f>IF(J520="","",MAX($B$20:B519)+1)</f>
        <v/>
      </c>
      <c r="C520" s="703" t="str">
        <f>IF($J$4=DULIEU!J506,DULIEU!Q506,"")</f>
        <v/>
      </c>
      <c r="D520" s="704" t="str">
        <f>IF($J$4=DULIEU!J506,DULIEU!P506,"")</f>
        <v/>
      </c>
      <c r="E520" s="704" t="str">
        <f t="shared" si="14"/>
        <v/>
      </c>
      <c r="F520" s="705" t="str">
        <f>IF(C520&lt;&gt;"",IF(AND(LEFT($J$4,1)="N",$J$4=DULIEU!J506),DULIEU!R506,IF(AND(LEFT($J$4,1)="X",$J$4=DULIEU!J506),DULIEU!S506)),"")</f>
        <v/>
      </c>
      <c r="G520" s="705" t="str">
        <f>IF(C520&lt;&gt;"",IF(AND(LEFT($J$4,1)="N",$J$4=DULIEU!J506),DULIEU!R506,IF(AND(LEFT($J$4,1)="X",$J$4=DULIEU!J506),DULIEU!S506)),"")</f>
        <v/>
      </c>
      <c r="H520" s="705" t="str">
        <f>IF(C520="","",IF($J$4=DULIEU!J506,DULIEU!T506))</f>
        <v/>
      </c>
      <c r="I520" s="705" t="str">
        <f>IF(C520="","",IF($J$4=DULIEU!J506,DULIEU!X506))</f>
        <v/>
      </c>
      <c r="J520" s="706" t="str">
        <f t="shared" si="15"/>
        <v/>
      </c>
      <c r="K520" s="1079"/>
      <c r="L520" s="1079"/>
      <c r="M520" s="717"/>
      <c r="N520" s="717"/>
      <c r="O520" s="717"/>
    </row>
    <row r="521" spans="2:15" hidden="1">
      <c r="B521" s="702" t="str">
        <f>IF(J521="","",MAX($B$20:B520)+1)</f>
        <v/>
      </c>
      <c r="C521" s="703" t="str">
        <f>IF($J$4=DULIEU!J507,DULIEU!Q507,"")</f>
        <v/>
      </c>
      <c r="D521" s="704" t="str">
        <f>IF($J$4=DULIEU!J507,DULIEU!P507,"")</f>
        <v/>
      </c>
      <c r="E521" s="704" t="str">
        <f t="shared" si="14"/>
        <v/>
      </c>
      <c r="F521" s="705" t="str">
        <f>IF(C521&lt;&gt;"",IF(AND(LEFT($J$4,1)="N",$J$4=DULIEU!J507),DULIEU!R507,IF(AND(LEFT($J$4,1)="X",$J$4=DULIEU!J507),DULIEU!S507)),"")</f>
        <v/>
      </c>
      <c r="G521" s="705" t="str">
        <f>IF(C521&lt;&gt;"",IF(AND(LEFT($J$4,1)="N",$J$4=DULIEU!J507),DULIEU!R507,IF(AND(LEFT($J$4,1)="X",$J$4=DULIEU!J507),DULIEU!S507)),"")</f>
        <v/>
      </c>
      <c r="H521" s="705" t="str">
        <f>IF(C521="","",IF($J$4=DULIEU!J507,DULIEU!T507))</f>
        <v/>
      </c>
      <c r="I521" s="705" t="str">
        <f>IF(C521="","",IF($J$4=DULIEU!J507,DULIEU!X507))</f>
        <v/>
      </c>
      <c r="J521" s="706" t="str">
        <f t="shared" si="15"/>
        <v/>
      </c>
      <c r="K521" s="1079"/>
      <c r="L521" s="1079"/>
      <c r="M521" s="717"/>
      <c r="N521" s="717"/>
      <c r="O521" s="717"/>
    </row>
    <row r="522" spans="2:15" hidden="1">
      <c r="B522" s="702" t="str">
        <f>IF(J522="","",MAX($B$20:B521)+1)</f>
        <v/>
      </c>
      <c r="C522" s="703" t="str">
        <f>IF($J$4=DULIEU!J508,DULIEU!Q508,"")</f>
        <v/>
      </c>
      <c r="D522" s="704" t="str">
        <f>IF($J$4=DULIEU!J508,DULIEU!P508,"")</f>
        <v/>
      </c>
      <c r="E522" s="704" t="str">
        <f t="shared" si="14"/>
        <v/>
      </c>
      <c r="F522" s="705" t="str">
        <f>IF(C522&lt;&gt;"",IF(AND(LEFT($J$4,1)="N",$J$4=DULIEU!J508),DULIEU!R508,IF(AND(LEFT($J$4,1)="X",$J$4=DULIEU!J508),DULIEU!S508)),"")</f>
        <v/>
      </c>
      <c r="G522" s="705" t="str">
        <f>IF(C522&lt;&gt;"",IF(AND(LEFT($J$4,1)="N",$J$4=DULIEU!J508),DULIEU!R508,IF(AND(LEFT($J$4,1)="X",$J$4=DULIEU!J508),DULIEU!S508)),"")</f>
        <v/>
      </c>
      <c r="H522" s="705" t="str">
        <f>IF(C522="","",IF($J$4=DULIEU!J508,DULIEU!T508))</f>
        <v/>
      </c>
      <c r="I522" s="705" t="str">
        <f>IF(C522="","",IF($J$4=DULIEU!J508,DULIEU!X508))</f>
        <v/>
      </c>
      <c r="J522" s="706" t="str">
        <f t="shared" si="15"/>
        <v/>
      </c>
      <c r="K522" s="1079"/>
      <c r="L522" s="1079"/>
      <c r="M522" s="717"/>
      <c r="N522" s="717"/>
      <c r="O522" s="717"/>
    </row>
    <row r="523" spans="2:15">
      <c r="B523" s="707"/>
      <c r="C523" s="708"/>
      <c r="D523" s="709"/>
      <c r="E523" s="709"/>
      <c r="F523" s="1279" t="s">
        <v>608</v>
      </c>
      <c r="G523" s="1279"/>
      <c r="H523" s="1279"/>
      <c r="I523" s="710">
        <f>SUM(I21:I522)</f>
        <v>535200</v>
      </c>
      <c r="J523" s="711" t="s">
        <v>388</v>
      </c>
      <c r="K523" s="1077"/>
      <c r="L523" s="1077"/>
    </row>
    <row r="524" spans="2:15" ht="6.75" customHeight="1">
      <c r="B524" s="643"/>
      <c r="C524" s="643"/>
      <c r="D524" s="712"/>
      <c r="E524" s="712"/>
      <c r="F524" s="643"/>
      <c r="G524" s="643"/>
      <c r="H524" s="713"/>
      <c r="I524" s="713"/>
      <c r="J524" s="714" t="s">
        <v>388</v>
      </c>
      <c r="K524" s="1077"/>
      <c r="L524" s="1077"/>
    </row>
    <row r="525" spans="2:15">
      <c r="B525" s="1280" t="str">
        <f>"Thành tiền bằng chữ: "&amp;D541</f>
        <v>Thành tiền bằng chữ: Năm trăm ba mươi lăm nghìn hai trăm đồng.</v>
      </c>
      <c r="C525" s="1280"/>
      <c r="D525" s="1280"/>
      <c r="E525" s="1280"/>
      <c r="F525" s="1280"/>
      <c r="G525" s="1280"/>
      <c r="H525" s="1280"/>
      <c r="I525" s="1280"/>
      <c r="J525" s="714" t="s">
        <v>388</v>
      </c>
      <c r="K525" s="1077"/>
      <c r="L525" s="1077"/>
    </row>
    <row r="526" spans="2:15" ht="6.75" hidden="1" customHeight="1">
      <c r="H526" s="715"/>
      <c r="J526" s="714"/>
      <c r="K526" s="714"/>
      <c r="L526" s="1079"/>
      <c r="M526" s="717"/>
      <c r="N526" s="717"/>
      <c r="O526" s="717"/>
    </row>
    <row r="527" spans="2:15">
      <c r="B527" s="716" t="str">
        <f>IF(LEFT($J$4,1)="N","                Người lập phiếu                       Người giao hàng                       Thủ kho                       Kế toán trưởng",IF(LEFT($J$4,1)="X","       Người lập phiếu             Người nhận hàng               Thủ kho              Kế toán trưởng                      Giám đốc"))</f>
        <v xml:space="preserve">       Người lập phiếu             Người nhận hàng               Thủ kho              Kế toán trưởng                      Giám đốc</v>
      </c>
      <c r="J527" s="714" t="s">
        <v>388</v>
      </c>
      <c r="L527" s="1077"/>
    </row>
    <row r="528" spans="2:15">
      <c r="B528" s="716" t="str">
        <f>IF(LEFT($J$4,1)="N","                    (Ký, họ tên)                               (Ký, họ tên)                         (Ký, họ tên)                      (Ký, họ tên)",IF(LEFT($J$4,1)="X","          (Ký, họ tên)                       (Ký, họ tên)                  (Ký, họ tên)               (Ký, họ tên)            (Ký, họ tên, đóng dấu)"))</f>
        <v xml:space="preserve">          (Ký, họ tên)                       (Ký, họ tên)                  (Ký, họ tên)               (Ký, họ tên)            (Ký, họ tên, đóng dấu)</v>
      </c>
      <c r="J528" s="714" t="s">
        <v>388</v>
      </c>
      <c r="L528" s="1077"/>
    </row>
    <row r="529" spans="2:17">
      <c r="J529" s="714" t="s">
        <v>388</v>
      </c>
      <c r="L529" s="1077"/>
    </row>
    <row r="530" spans="2:17">
      <c r="J530" s="714" t="s">
        <v>388</v>
      </c>
      <c r="L530" s="1077"/>
    </row>
    <row r="531" spans="2:17">
      <c r="J531" s="714" t="s">
        <v>388</v>
      </c>
      <c r="L531" s="1077"/>
    </row>
    <row r="532" spans="2:17">
      <c r="J532" s="717" t="s">
        <v>388</v>
      </c>
      <c r="L532" s="1077"/>
    </row>
    <row r="533" spans="2:17">
      <c r="J533" s="717" t="s">
        <v>388</v>
      </c>
      <c r="L533" s="1077"/>
    </row>
    <row r="534" spans="2:17">
      <c r="B534" s="718" t="str">
        <f>IF(LEFT($J$4,1)="N","                 "&amp;TTDN!$B$13&amp;"                           "&amp;VLOOKUP($J$4,vnx,3,0)&amp;"                   "&amp;TTDN!$B$14&amp;"             "&amp;TTDN!$B$12,IF(LEFT($J$4,3)="XVL","       "&amp;TTDN!$B$13&amp;"                  "&amp;VLOOKUP($J$4,vnx,3,0)&amp;"          "&amp;TTDN!$B$14&amp;"      "&amp;TTDN!$B$12&amp;"           "&amp;TTDN!$B$11,IF(LEFT($J$4,3)="XTP","       "&amp;TTDN!$B$13&amp;"                  "&amp;"                               "&amp;"          "&amp;TTDN!$B$14&amp;"      "&amp;TTDN!$B$12&amp;"           "&amp;TTDN!$B$11)))</f>
        <v xml:space="preserve">       Sơn Tùng MTP                  Nguyễn Văn Quân          Đan Nguyên      Đàm Vĩnh Hưng           Đàm Văn Đức</v>
      </c>
      <c r="J534" s="717" t="s">
        <v>388</v>
      </c>
      <c r="K534" s="888"/>
      <c r="L534" s="1077"/>
    </row>
    <row r="535" spans="2:17">
      <c r="L535" s="1077"/>
    </row>
    <row r="536" spans="2:17" s="725" customFormat="1" ht="15.75" hidden="1">
      <c r="B536" s="719">
        <f>I523</f>
        <v>535200</v>
      </c>
      <c r="C536" s="720" t="str">
        <f>RIGHT("000000000000"&amp;ROUND(B536,0),12)</f>
        <v>000000535200</v>
      </c>
      <c r="D536" s="720">
        <v>1</v>
      </c>
      <c r="E536" s="720">
        <v>2</v>
      </c>
      <c r="F536" s="720">
        <v>3</v>
      </c>
      <c r="G536" s="720">
        <v>4</v>
      </c>
      <c r="H536" s="720">
        <v>5</v>
      </c>
      <c r="I536" s="720">
        <v>6</v>
      </c>
      <c r="J536" s="720">
        <v>7</v>
      </c>
      <c r="K536" s="1080">
        <v>8</v>
      </c>
      <c r="L536" s="1081">
        <v>9</v>
      </c>
      <c r="M536" s="1082">
        <v>10</v>
      </c>
      <c r="N536" s="1082">
        <v>11</v>
      </c>
      <c r="O536" s="1082">
        <v>12</v>
      </c>
      <c r="P536" s="1083"/>
      <c r="Q536" s="1084"/>
    </row>
    <row r="537" spans="2:17" s="725" customFormat="1" ht="15.75" hidden="1">
      <c r="B537" s="726"/>
      <c r="C537" s="727"/>
      <c r="D537" s="728">
        <f>VALUE(MID(C536,D536,1))</f>
        <v>0</v>
      </c>
      <c r="E537" s="728">
        <f>VALUE(MID(C536,E536,1))</f>
        <v>0</v>
      </c>
      <c r="F537" s="728">
        <f>VALUE(MID(C536,F536,1))</f>
        <v>0</v>
      </c>
      <c r="G537" s="728">
        <f>VALUE(MID(C536,G536,1))</f>
        <v>0</v>
      </c>
      <c r="H537" s="728">
        <f>VALUE(MID(C536,H536,1))</f>
        <v>0</v>
      </c>
      <c r="I537" s="728">
        <f>VALUE(MID(C536,I536,1))</f>
        <v>0</v>
      </c>
      <c r="J537" s="728">
        <f>VALUE(MID(C536,J536,1))</f>
        <v>5</v>
      </c>
      <c r="K537" s="1085">
        <f>VALUE(MID(C536,K536,1))</f>
        <v>3</v>
      </c>
      <c r="L537" s="1086">
        <f>VALUE(MID(C536,L536,1))</f>
        <v>5</v>
      </c>
      <c r="M537" s="1087">
        <f>VALUE(MID(C536,M536,1))</f>
        <v>2</v>
      </c>
      <c r="N537" s="1087">
        <f>VALUE(MID(C536,N536,1))</f>
        <v>0</v>
      </c>
      <c r="O537" s="1087">
        <f>VALUE(MID(C536,O536,1))</f>
        <v>0</v>
      </c>
      <c r="P537" s="1083"/>
      <c r="Q537" s="1084"/>
    </row>
    <row r="538" spans="2:17" s="725" customFormat="1" ht="15.75" hidden="1">
      <c r="B538" s="726"/>
      <c r="C538" s="727"/>
      <c r="D538" s="728">
        <f>SUM(D537:D537)</f>
        <v>0</v>
      </c>
      <c r="E538" s="728">
        <f>SUM(D537:E537)</f>
        <v>0</v>
      </c>
      <c r="F538" s="728">
        <f>SUM(D537:F537)</f>
        <v>0</v>
      </c>
      <c r="G538" s="728">
        <f>SUM(G537:G537)</f>
        <v>0</v>
      </c>
      <c r="H538" s="728">
        <f>SUM(G537:H537)</f>
        <v>0</v>
      </c>
      <c r="I538" s="728">
        <f>SUM(G537:I537)</f>
        <v>0</v>
      </c>
      <c r="J538" s="728">
        <f>SUM(J537:J537)</f>
        <v>5</v>
      </c>
      <c r="K538" s="1085">
        <f>SUM(J537:K537)</f>
        <v>8</v>
      </c>
      <c r="L538" s="1086">
        <f>SUM(J537:L537)</f>
        <v>13</v>
      </c>
      <c r="M538" s="1087">
        <f>SUM(M537:M537)</f>
        <v>2</v>
      </c>
      <c r="N538" s="1087">
        <f>SUM(M537:N537)</f>
        <v>2</v>
      </c>
      <c r="O538" s="1087">
        <f>SUM(M537:O537)</f>
        <v>2</v>
      </c>
      <c r="P538" s="1083"/>
      <c r="Q538" s="1084"/>
    </row>
    <row r="539" spans="2:17" s="725" customFormat="1" ht="15.75" hidden="1">
      <c r="B539" s="726"/>
      <c r="C539" s="727"/>
      <c r="D539" s="731" t="str">
        <f>IF(D537=0,"",CHOOSE(D537,"một","hai","ba","bốn","năm","sáu","bảy","tám","chín"))</f>
        <v/>
      </c>
      <c r="E539" s="731" t="str">
        <f>IF(E537=0,IF(AND(D537&lt;&gt;0,F537&lt;&gt;0),"lẻ",""),CHOOSE(E537,"mười","hai","ba","bốn","năm","sáu","bảy","tám","chín"))</f>
        <v/>
      </c>
      <c r="F539" s="731" t="str">
        <f>IF(F537=0,"",CHOOSE(F537,IF(E537&gt;1,"mốt","một"),"hai","ba","bốn",IF(E537=0,"năm","lăm"),"sáu","bảy","tám","chín"))</f>
        <v/>
      </c>
      <c r="G539" s="731" t="str">
        <f>IF(G537=0,"",CHOOSE(G537,"một","hai","ba","bốn","năm","sáu","bảy","tám","chín"))</f>
        <v/>
      </c>
      <c r="H539" s="731" t="str">
        <f>IF(H537=0,IF(AND(G537&lt;&gt;0,I537&lt;&gt;0),"lẻ",""),CHOOSE(H537,"mười","hai","ba","bốn","năm","sáu","bảy","tám","chín"))</f>
        <v/>
      </c>
      <c r="I539" s="731" t="str">
        <f>IF(I537=0,"",CHOOSE(I537,IF(H537&gt;1,"mốt","một"),"hai","ba","bốn",IF(H537=0,"năm","lăm"),"sáu","bảy","tám","chín"))</f>
        <v/>
      </c>
      <c r="J539" s="731" t="str">
        <f>IF(J537=0,"",CHOOSE(J537,"một","hai","ba","bốn","năm","sáu","bảy","tám","chín"))</f>
        <v>năm</v>
      </c>
      <c r="K539" s="1088" t="str">
        <f>IF(K537=0,IF(AND(J537&lt;&gt;0,L537&lt;&gt;0),"lẻ",""),CHOOSE(K537,"mười","hai","ba","bốn","năm","sáu","bảy","tám","chín"))</f>
        <v>ba</v>
      </c>
      <c r="L539" s="1089" t="str">
        <f>IF(L537=0,"",CHOOSE(L537,IF(K537&gt;1,"mốt","một"),"hai","ba","bốn",IF(K537=0,"năm","lăm"),"sáu","bảy","tám","chín"))</f>
        <v>lăm</v>
      </c>
      <c r="M539" s="1090" t="str">
        <f>IF(M537=0,"",CHOOSE(M537,"một","hai","ba","bốn","năm","sáu","bảy","tám","chín"))</f>
        <v>hai</v>
      </c>
      <c r="N539" s="1090" t="str">
        <f>IF(N537=0,IF(AND(M537&lt;&gt;0,O537&lt;&gt;0),"lẻ",""),CHOOSE(N537,"mười","hai","ba","bốn","năm","sáu","bảy","tám","chín"))</f>
        <v/>
      </c>
      <c r="O539" s="1090" t="str">
        <f>IF(O537=0,"",CHOOSE(O537,IF(N537&gt;1,"mốt","một"),"hai","ba","bốn",IF(N537=0,"năm","lăm"),"sáu","bảy","tám","chín"))</f>
        <v/>
      </c>
      <c r="P539" s="1083"/>
      <c r="Q539" s="1084"/>
    </row>
    <row r="540" spans="2:17" s="725" customFormat="1" ht="15.75" hidden="1">
      <c r="B540" s="726"/>
      <c r="C540" s="727"/>
      <c r="D540" s="734" t="str">
        <f>IF(D537=0,"","trăm")</f>
        <v/>
      </c>
      <c r="E540" s="734" t="str">
        <f>IF(E537=0,"",IF(E537=1,"","mươi"))</f>
        <v/>
      </c>
      <c r="F540" s="734" t="str">
        <f>IF(AND(F537=0,F538=0),"","tỷ")</f>
        <v/>
      </c>
      <c r="G540" s="734" t="str">
        <f>IF(G537=0,"","trăm")</f>
        <v/>
      </c>
      <c r="H540" s="734" t="str">
        <f>IF(H537=0,"",IF(H537=1,"","mươi"))</f>
        <v/>
      </c>
      <c r="I540" s="734" t="str">
        <f>IF(AND(I537=0,I538=0),"","triệu")</f>
        <v/>
      </c>
      <c r="J540" s="734" t="str">
        <f>IF(J537=0,"","trăm")</f>
        <v>trăm</v>
      </c>
      <c r="K540" s="1091" t="str">
        <f>IF(K537=0,"",IF(K537=1,"","mươi"))</f>
        <v>mươi</v>
      </c>
      <c r="L540" s="1092" t="str">
        <f>IF(AND(L537=0,L538=0),"","nghìn")</f>
        <v>nghìn</v>
      </c>
      <c r="M540" s="1093" t="str">
        <f>IF(M537=0,"","trăm")</f>
        <v>trăm</v>
      </c>
      <c r="N540" s="1093" t="str">
        <f>IF(N537=0,"",IF(N537=1,"","mươi"))</f>
        <v/>
      </c>
      <c r="O540" s="1093" t="s">
        <v>682</v>
      </c>
      <c r="P540" s="1083"/>
      <c r="Q540" s="1084"/>
    </row>
    <row r="541" spans="2:17" s="725" customFormat="1" ht="15.75" hidden="1">
      <c r="B541" s="1278"/>
      <c r="C541" s="1278"/>
      <c r="D541" s="737" t="str">
        <f>UPPER(LEFT(TRIM(IF(B536=0,"không đồng.",D539&amp;" "&amp;D540&amp;" "&amp;E539&amp;" "&amp;E540&amp;" "&amp;F539&amp;" "&amp;F540&amp;" "&amp;G539&amp;" "&amp;G540&amp;" "&amp;H539&amp;" "&amp;H540&amp;" "&amp;I539&amp;" "&amp;I540&amp;" "&amp;J539&amp;" "&amp;J540&amp;" "&amp;K539&amp;" "&amp;K540&amp;" "&amp;L539&amp;" "&amp;L540&amp;" "&amp;M539&amp;" "&amp;M540&amp;" "&amp;N539&amp;" "&amp;N540&amp;" "&amp;O539&amp;" "&amp;O540)),1))&amp;RIGHT(TRIM(IF(B536=0,"không đồng.",D539&amp;" "&amp;D540&amp;" "&amp;E539&amp;" "&amp;E540&amp;" "&amp;F539&amp;" "&amp;F540&amp;" "&amp;G539&amp;" "&amp;G540&amp;" "&amp;H539&amp;" "&amp;H540&amp;" "&amp;I539&amp;" "&amp;I540&amp;" "&amp;J539&amp;" "&amp;J540&amp;" "&amp;K539&amp;" "&amp;K540&amp;" "&amp;L539&amp;" "&amp;L540&amp;" "&amp;M539&amp;" "&amp;M540&amp;" "&amp;N539&amp;" "&amp;N540&amp;" "&amp;O539&amp;" "&amp;O540)),LEN(TRIM(IF(B536=0,"không đồng.",D539&amp;" "&amp;D540&amp;" "&amp;E539&amp;" "&amp;E540&amp;" "&amp;F539&amp;" "&amp;F540&amp;" "&amp;G539&amp;" "&amp;G540&amp;" "&amp;H539&amp;" "&amp;H540&amp;" "&amp;I539&amp;" "&amp;I540&amp;" "&amp;J539&amp;" "&amp;J540&amp;" "&amp;K539&amp;" "&amp;K540&amp;" "&amp;L539&amp;" "&amp;L540&amp;" "&amp;M539&amp;" "&amp;M540&amp;" "&amp;N539&amp;" "&amp;N540&amp;" "&amp;O539&amp;" "&amp;O540)))-1)</f>
        <v>Năm trăm ba mươi lăm nghìn hai trăm đồng.</v>
      </c>
      <c r="E541" s="737"/>
      <c r="F541" s="728"/>
      <c r="G541" s="728"/>
      <c r="H541" s="728"/>
      <c r="I541" s="728"/>
      <c r="J541" s="728"/>
      <c r="K541" s="1087"/>
      <c r="L541" s="1085"/>
      <c r="M541" s="1086"/>
      <c r="N541" s="1087"/>
      <c r="O541" s="1087"/>
      <c r="P541" s="1087"/>
      <c r="Q541" s="1084"/>
    </row>
    <row r="542" spans="2:17">
      <c r="L542" s="1077"/>
    </row>
    <row r="543" spans="2:17">
      <c r="L543" s="1077"/>
    </row>
    <row r="544" spans="2:17">
      <c r="L544" s="1077"/>
    </row>
    <row r="545" spans="12:12">
      <c r="L545" s="1077"/>
    </row>
    <row r="546" spans="12:12">
      <c r="L546" s="1077"/>
    </row>
    <row r="547" spans="12:12">
      <c r="L547" s="1077"/>
    </row>
    <row r="548" spans="12:12">
      <c r="L548" s="1077"/>
    </row>
    <row r="549" spans="12:12">
      <c r="L549" s="1077"/>
    </row>
    <row r="550" spans="12:12">
      <c r="L550" s="1077"/>
    </row>
    <row r="551" spans="12:12">
      <c r="L551" s="1077"/>
    </row>
    <row r="552" spans="12:12">
      <c r="L552" s="1077"/>
    </row>
    <row r="553" spans="12:12">
      <c r="L553" s="1077"/>
    </row>
    <row r="554" spans="12:12">
      <c r="L554" s="1077"/>
    </row>
    <row r="555" spans="12:12">
      <c r="L555" s="1077"/>
    </row>
    <row r="556" spans="12:12">
      <c r="L556" s="1077"/>
    </row>
  </sheetData>
  <autoFilter ref="B20:J530">
    <filterColumn colId="8">
      <customFilters>
        <customFilter operator="notEqual" val=" "/>
      </customFilters>
    </filterColumn>
  </autoFilter>
  <mergeCells count="17">
    <mergeCell ref="J18:J19"/>
    <mergeCell ref="G4:I4"/>
    <mergeCell ref="G5:I5"/>
    <mergeCell ref="G6:I6"/>
    <mergeCell ref="E18:E19"/>
    <mergeCell ref="F18:G18"/>
    <mergeCell ref="H18:H19"/>
    <mergeCell ref="I18:I19"/>
    <mergeCell ref="B8:I8"/>
    <mergeCell ref="B9:I9"/>
    <mergeCell ref="B10:I10"/>
    <mergeCell ref="B541:C541"/>
    <mergeCell ref="F523:H523"/>
    <mergeCell ref="B525:I525"/>
    <mergeCell ref="B18:B19"/>
    <mergeCell ref="C18:C19"/>
    <mergeCell ref="D18:D19"/>
  </mergeCells>
  <conditionalFormatting sqref="B5">
    <cfRule type="expression" dxfId="41" priority="1" stopIfTrue="1">
      <formula>#REF!="x"</formula>
    </cfRule>
  </conditionalFormatting>
  <printOptions horizontalCentered="1"/>
  <pageMargins left="0.27559055118110237" right="0.19685039370078741" top="7.874015748031496E-2" bottom="7.874015748031496E-2" header="0.31496062992125984" footer="0.31496062992125984"/>
  <pageSetup paperSize="11" orientation="landscape"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4" filterMode="1">
    <tabColor rgb="FFFFFF00"/>
  </sheetPr>
  <dimension ref="A3:Q533"/>
  <sheetViews>
    <sheetView workbookViewId="0">
      <pane xSplit="7" ySplit="14" topLeftCell="H15" activePane="bottomRight" state="frozen"/>
      <selection pane="topRight" activeCell="H1" sqref="H1"/>
      <selection pane="bottomLeft" activeCell="A12" sqref="A12"/>
      <selection pane="bottomRight" activeCell="B8" sqref="B8:G8"/>
    </sheetView>
  </sheetViews>
  <sheetFormatPr defaultColWidth="9" defaultRowHeight="15"/>
  <cols>
    <col min="1" max="1" width="9.140625" style="356" customWidth="1"/>
    <col min="2" max="2" width="4.28515625" style="356" customWidth="1"/>
    <col min="3" max="3" width="40.5703125" style="356" customWidth="1"/>
    <col min="4" max="4" width="9.7109375" style="356" customWidth="1"/>
    <col min="5" max="5" width="9.42578125" style="356" customWidth="1"/>
    <col min="6" max="6" width="15.85546875" style="359" customWidth="1"/>
    <col min="7" max="7" width="15.7109375" style="356" customWidth="1"/>
    <col min="8" max="8" width="9" style="356"/>
    <col min="9" max="9" width="10.85546875" style="1101" customWidth="1"/>
    <col min="10" max="11" width="9" style="744" customWidth="1"/>
    <col min="12" max="13" width="9" style="356" customWidth="1"/>
    <col min="14" max="16384" width="9" style="356"/>
  </cols>
  <sheetData>
    <row r="3" spans="1:14">
      <c r="H3" s="388"/>
      <c r="I3" s="1102"/>
      <c r="J3" s="738"/>
      <c r="K3" s="738"/>
      <c r="L3" s="388"/>
      <c r="M3" s="388"/>
      <c r="N3" s="388"/>
    </row>
    <row r="4" spans="1:14" ht="15.75" customHeight="1">
      <c r="A4" s="739"/>
      <c r="B4" s="274" t="str">
        <f>"Đơn vị: "&amp;TTDN!$B$6</f>
        <v>Đơn vị: Công ty TNHH mua nỗi buồn bán niềm vui</v>
      </c>
      <c r="C4" s="684"/>
      <c r="D4" s="717" t="s">
        <v>1468</v>
      </c>
      <c r="E4" s="740"/>
      <c r="F4" s="1289"/>
      <c r="G4" s="1289"/>
      <c r="H4" s="1176" t="s">
        <v>1462</v>
      </c>
      <c r="I4" s="717"/>
      <c r="J4" s="738"/>
      <c r="K4" s="738"/>
      <c r="L4" s="388"/>
      <c r="M4" s="388"/>
      <c r="N4" s="388"/>
    </row>
    <row r="5" spans="1:14">
      <c r="B5" s="274" t="str">
        <f>"Địa chỉ: "&amp;TTDN!$B$7</f>
        <v>Địa chỉ: Phây búc Nặng Thầm</v>
      </c>
      <c r="C5" s="684"/>
      <c r="E5" s="741"/>
      <c r="F5" s="742"/>
      <c r="G5" s="741"/>
      <c r="H5" s="388"/>
      <c r="I5" s="1103"/>
      <c r="J5" s="743"/>
      <c r="K5" s="743"/>
      <c r="L5" s="388"/>
      <c r="M5" s="388"/>
      <c r="N5" s="388"/>
    </row>
    <row r="6" spans="1:14">
      <c r="B6" s="684"/>
      <c r="C6" s="684"/>
      <c r="E6" s="741"/>
      <c r="F6" s="742"/>
      <c r="G6" s="741"/>
      <c r="H6" s="388"/>
      <c r="I6" s="1103"/>
      <c r="J6" s="743"/>
      <c r="K6" s="738"/>
      <c r="L6" s="388"/>
      <c r="M6" s="388"/>
      <c r="N6" s="388"/>
    </row>
    <row r="7" spans="1:14" ht="27" customHeight="1">
      <c r="B7" s="1285" t="s">
        <v>1463</v>
      </c>
      <c r="C7" s="1285"/>
      <c r="D7" s="1285"/>
      <c r="E7" s="1285"/>
      <c r="F7" s="1285"/>
      <c r="G7" s="1285"/>
      <c r="H7" s="388"/>
      <c r="I7" s="1103"/>
      <c r="J7" s="68"/>
      <c r="L7" s="388"/>
      <c r="M7" s="388"/>
      <c r="N7" s="388"/>
    </row>
    <row r="8" spans="1:14">
      <c r="B8" s="1286" t="str">
        <f>IF($H$4="","",VLOOKUP($H$4,vdl,32,0))</f>
        <v>Ngày 28 tháng 02 năm 2015</v>
      </c>
      <c r="C8" s="1286"/>
      <c r="D8" s="1286"/>
      <c r="E8" s="1286"/>
      <c r="F8" s="1286"/>
      <c r="G8" s="1286"/>
      <c r="I8" s="1103"/>
    </row>
    <row r="9" spans="1:14" ht="15" customHeight="1">
      <c r="B9" s="1294" t="str">
        <f>IF(OR(LEFT($H$4,1)="P",LEFT($H$4,1)="M",LEFT($H$4,1)="B"),"Số phiếu: "&amp;VLOOKUP($H$4,vdl,1,0),0)</f>
        <v>Số phiếu: PKT002</v>
      </c>
      <c r="C9" s="1294"/>
      <c r="D9" s="1294"/>
      <c r="E9" s="1294"/>
      <c r="F9" s="1294"/>
      <c r="G9" s="1294"/>
      <c r="I9" s="1103"/>
    </row>
    <row r="10" spans="1:14" ht="6.75" customHeight="1">
      <c r="B10" s="745"/>
      <c r="C10" s="745"/>
      <c r="D10" s="745"/>
      <c r="E10" s="745"/>
      <c r="F10" s="745"/>
      <c r="G10" s="745"/>
      <c r="I10" s="1103"/>
    </row>
    <row r="11" spans="1:14">
      <c r="B11" s="356" t="str">
        <f>IF(OR(LEFT($H$4,1)="M",LEFT($H$4,1)="B"),"Tên: "&amp;VLOOKUP($H$4,vdl,5,0),IF(LEFT($H$4,1)="P","Tên: Công ty TNHH mua nỗi buồn bán niềm vui"))</f>
        <v>Tên: Công ty TNHH mua nỗi buồn bán niềm vui</v>
      </c>
      <c r="E11" s="746"/>
      <c r="I11" s="1103"/>
    </row>
    <row r="12" spans="1:14">
      <c r="B12" s="716" t="str">
        <f>IF(OR(LEFT($H$4,1)="M",LEFT($H$4,1)="B"),"Địa chỉ: "&amp;VLOOKUP($H$4,vdl,22,0),IF(LEFT($H$4,1)="P","Địa chỉ: Số 30 Khu Cầu Lớn, Xã Nam Hồng, H Đông Anh, TP Hà Nội"))</f>
        <v>Địa chỉ: Số 30 Khu Cầu Lớn, Xã Nam Hồng, H Đông Anh, TP Hà Nội</v>
      </c>
      <c r="E12" s="747"/>
      <c r="G12" s="748"/>
      <c r="I12" s="1103"/>
      <c r="J12" s="691"/>
    </row>
    <row r="13" spans="1:14">
      <c r="E13" s="747"/>
      <c r="F13" s="749"/>
      <c r="G13" s="750"/>
      <c r="I13" s="1103"/>
      <c r="J13" s="691"/>
    </row>
    <row r="14" spans="1:14">
      <c r="B14" s="751" t="s">
        <v>0</v>
      </c>
      <c r="C14" s="751" t="s">
        <v>19</v>
      </c>
      <c r="D14" s="752" t="s">
        <v>659</v>
      </c>
      <c r="E14" s="753" t="s">
        <v>660</v>
      </c>
      <c r="F14" s="754" t="s">
        <v>30</v>
      </c>
      <c r="G14" s="755" t="s">
        <v>14</v>
      </c>
      <c r="H14" s="751" t="s">
        <v>607</v>
      </c>
      <c r="I14" s="1103"/>
      <c r="J14" s="691"/>
    </row>
    <row r="15" spans="1:14" hidden="1">
      <c r="B15" s="756" t="str">
        <f>IF($F15&lt;&gt;"",MAX($B$14:B14)+1,"")</f>
        <v/>
      </c>
      <c r="C15" s="757" t="str">
        <f>IF($H$4=DULIEU!$H7,DULIEU!$O7,"")</f>
        <v/>
      </c>
      <c r="D15" s="757" t="str">
        <f>IF(C15="","",IF($H$4=DULIEU!$H7,DULIEU!$V7,""))</f>
        <v/>
      </c>
      <c r="E15" s="757" t="str">
        <f>IF(D15="","",IF($H$4=DULIEU!$H7,DULIEU!$W7,""))</f>
        <v/>
      </c>
      <c r="F15" s="758" t="str">
        <f>IF(E15="","",IF($H$4=DULIEU!$H7,DULIEU!$X7,""))</f>
        <v/>
      </c>
      <c r="G15" s="759"/>
      <c r="H15" s="760" t="str">
        <f>IF($F15="","","x")</f>
        <v/>
      </c>
      <c r="I15" s="1100"/>
      <c r="J15" s="689"/>
      <c r="K15" s="356"/>
    </row>
    <row r="16" spans="1:14" hidden="1">
      <c r="B16" s="756" t="str">
        <f>IF($F16&lt;&gt;"",MAX($B$14:B15)+1,"")</f>
        <v/>
      </c>
      <c r="C16" s="757" t="str">
        <f>IF($H$4=DULIEU!$H8,DULIEU!$O8,"")</f>
        <v/>
      </c>
      <c r="D16" s="757" t="str">
        <f>IF(C16="","",IF($H$4=DULIEU!$H8,DULIEU!$V8,""))</f>
        <v/>
      </c>
      <c r="E16" s="757" t="str">
        <f>IF(D16="","",IF($H$4=DULIEU!$H8,DULIEU!$W8,""))</f>
        <v/>
      </c>
      <c r="F16" s="758" t="str">
        <f>IF(E16="","",IF($H$4=DULIEU!$H8,DULIEU!$X8,""))</f>
        <v/>
      </c>
      <c r="G16" s="759"/>
      <c r="H16" s="760" t="str">
        <f t="shared" ref="H16:H79" si="0">IF($F16="","","x")</f>
        <v/>
      </c>
      <c r="I16" s="1100"/>
      <c r="J16" s="689"/>
      <c r="K16" s="356"/>
    </row>
    <row r="17" spans="2:11" hidden="1">
      <c r="B17" s="756" t="str">
        <f>IF($F17&lt;&gt;"",MAX($B$14:B16)+1,"")</f>
        <v/>
      </c>
      <c r="C17" s="757" t="str">
        <f>IF($H$4=DULIEU!$H9,DULIEU!$O9,"")</f>
        <v/>
      </c>
      <c r="D17" s="757" t="str">
        <f>IF(C17="","",IF($H$4=DULIEU!$H9,DULIEU!$V9,""))</f>
        <v/>
      </c>
      <c r="E17" s="757" t="str">
        <f>IF(D17="","",IF($H$4=DULIEU!$H9,DULIEU!$W9,""))</f>
        <v/>
      </c>
      <c r="F17" s="758" t="str">
        <f>IF(E17="","",IF($H$4=DULIEU!$H9,DULIEU!$X9,""))</f>
        <v/>
      </c>
      <c r="G17" s="759"/>
      <c r="H17" s="760" t="str">
        <f t="shared" si="0"/>
        <v/>
      </c>
      <c r="I17" s="1100"/>
      <c r="J17" s="689"/>
      <c r="K17" s="356"/>
    </row>
    <row r="18" spans="2:11" hidden="1">
      <c r="B18" s="756" t="str">
        <f>IF($F18&lt;&gt;"",MAX($B$14:B17)+1,"")</f>
        <v/>
      </c>
      <c r="C18" s="757" t="str">
        <f>IF($H$4=DULIEU!$H10,DULIEU!$O10,"")</f>
        <v/>
      </c>
      <c r="D18" s="757" t="str">
        <f>IF(C18="","",IF($H$4=DULIEU!$H10,DULIEU!$V10,""))</f>
        <v/>
      </c>
      <c r="E18" s="757" t="str">
        <f>IF(D18="","",IF($H$4=DULIEU!$H10,DULIEU!$W10,""))</f>
        <v/>
      </c>
      <c r="F18" s="758" t="str">
        <f>IF(E18="","",IF($H$4=DULIEU!$H10,DULIEU!$X10,""))</f>
        <v/>
      </c>
      <c r="G18" s="759"/>
      <c r="H18" s="760" t="str">
        <f t="shared" si="0"/>
        <v/>
      </c>
      <c r="I18" s="1100"/>
      <c r="J18" s="689"/>
      <c r="K18" s="356"/>
    </row>
    <row r="19" spans="2:11" hidden="1">
      <c r="B19" s="756" t="str">
        <f>IF($F19&lt;&gt;"",MAX($B$14:B18)+1,"")</f>
        <v/>
      </c>
      <c r="C19" s="757" t="str">
        <f>IF($H$4=DULIEU!$H11,DULIEU!$O11,"")</f>
        <v/>
      </c>
      <c r="D19" s="757" t="str">
        <f>IF(C19="","",IF($H$4=DULIEU!$H11,DULIEU!$V11,""))</f>
        <v/>
      </c>
      <c r="E19" s="757" t="str">
        <f>IF(D19="","",IF($H$4=DULIEU!$H11,DULIEU!$W11,""))</f>
        <v/>
      </c>
      <c r="F19" s="758" t="str">
        <f>IF(E19="","",IF($H$4=DULIEU!$H11,DULIEU!$X11,""))</f>
        <v/>
      </c>
      <c r="G19" s="759"/>
      <c r="H19" s="760" t="str">
        <f t="shared" si="0"/>
        <v/>
      </c>
      <c r="I19" s="1100"/>
      <c r="J19" s="689"/>
      <c r="K19" s="356"/>
    </row>
    <row r="20" spans="2:11" hidden="1">
      <c r="B20" s="756" t="str">
        <f>IF($F20&lt;&gt;"",MAX($B$14:B19)+1,"")</f>
        <v/>
      </c>
      <c r="C20" s="757" t="str">
        <f>IF($H$4=DULIEU!$H12,DULIEU!$O12,"")</f>
        <v/>
      </c>
      <c r="D20" s="757" t="str">
        <f>IF(C20="","",IF($H$4=DULIEU!$H12,DULIEU!$V12,""))</f>
        <v/>
      </c>
      <c r="E20" s="757" t="str">
        <f>IF(D20="","",IF($H$4=DULIEU!$H12,DULIEU!$W12,""))</f>
        <v/>
      </c>
      <c r="F20" s="758" t="str">
        <f>IF(E20="","",IF($H$4=DULIEU!$H12,DULIEU!$X12,""))</f>
        <v/>
      </c>
      <c r="G20" s="759"/>
      <c r="H20" s="760" t="str">
        <f t="shared" si="0"/>
        <v/>
      </c>
      <c r="I20" s="1100"/>
      <c r="J20" s="689"/>
      <c r="K20" s="356"/>
    </row>
    <row r="21" spans="2:11" hidden="1">
      <c r="B21" s="756" t="str">
        <f>IF($F21&lt;&gt;"",MAX($B$14:B20)+1,"")</f>
        <v/>
      </c>
      <c r="C21" s="757" t="str">
        <f>IF($H$4=DULIEU!$H13,DULIEU!$O13,"")</f>
        <v/>
      </c>
      <c r="D21" s="757" t="str">
        <f>IF(C21="","",IF($H$4=DULIEU!$H13,DULIEU!$V13,""))</f>
        <v/>
      </c>
      <c r="E21" s="757" t="str">
        <f>IF(D21="","",IF($H$4=DULIEU!$H13,DULIEU!$W13,""))</f>
        <v/>
      </c>
      <c r="F21" s="758" t="str">
        <f>IF(E21="","",IF($H$4=DULIEU!$H13,DULIEU!$X13,""))</f>
        <v/>
      </c>
      <c r="G21" s="759"/>
      <c r="H21" s="760" t="str">
        <f t="shared" si="0"/>
        <v/>
      </c>
      <c r="I21" s="1100"/>
      <c r="J21" s="689"/>
      <c r="K21" s="356"/>
    </row>
    <row r="22" spans="2:11" hidden="1">
      <c r="B22" s="756" t="str">
        <f>IF($F22&lt;&gt;"",MAX($B$14:B21)+1,"")</f>
        <v/>
      </c>
      <c r="C22" s="757" t="str">
        <f>IF($H$4=DULIEU!$H14,DULIEU!$O14,"")</f>
        <v/>
      </c>
      <c r="D22" s="757" t="str">
        <f>IF(C22="","",IF($H$4=DULIEU!$H14,DULIEU!$V14,""))</f>
        <v/>
      </c>
      <c r="E22" s="757" t="str">
        <f>IF(D22="","",IF($H$4=DULIEU!$H14,DULIEU!$W14,""))</f>
        <v/>
      </c>
      <c r="F22" s="758" t="str">
        <f>IF(E22="","",IF($H$4=DULIEU!$H14,DULIEU!$X14,""))</f>
        <v/>
      </c>
      <c r="G22" s="759"/>
      <c r="H22" s="760" t="str">
        <f t="shared" si="0"/>
        <v/>
      </c>
      <c r="I22" s="1100"/>
      <c r="J22" s="689"/>
      <c r="K22" s="356"/>
    </row>
    <row r="23" spans="2:11">
      <c r="B23" s="756">
        <f>IF($F23&lt;&gt;"",MAX($B$14:B22)+1,"")</f>
        <v>1</v>
      </c>
      <c r="C23" s="757" t="str">
        <f>IF($H$4=DULIEU!$H15,DULIEU!$O15,"")</f>
        <v>Lương phải trả tháng 02/2015</v>
      </c>
      <c r="D23" s="757" t="str">
        <f>IF(C23="","",IF($H$4=DULIEU!$H15,DULIEU!$V15,""))</f>
        <v>64221</v>
      </c>
      <c r="E23" s="757" t="str">
        <f>IF(D23="","",IF($H$4=DULIEU!$H15,DULIEU!$W15,""))</f>
        <v>334</v>
      </c>
      <c r="F23" s="758">
        <f>IF(E23="","",IF($H$4=DULIEU!$H15,DULIEU!$X15,""))</f>
        <v>7677000</v>
      </c>
      <c r="G23" s="759"/>
      <c r="H23" s="760" t="str">
        <f t="shared" si="0"/>
        <v>x</v>
      </c>
      <c r="I23" s="1103"/>
      <c r="J23" s="689"/>
      <c r="K23" s="356"/>
    </row>
    <row r="24" spans="2:11" hidden="1">
      <c r="B24" s="756" t="str">
        <f>IF($F24&lt;&gt;"",MAX($B$14:B23)+1,"")</f>
        <v/>
      </c>
      <c r="C24" s="757" t="str">
        <f>IF($H$4=DULIEU!$H16,DULIEU!$O16,"")</f>
        <v/>
      </c>
      <c r="D24" s="757" t="str">
        <f>IF(C24="","",IF($H$4=DULIEU!$H16,DULIEU!$V16,""))</f>
        <v/>
      </c>
      <c r="E24" s="757" t="str">
        <f>IF(D24="","",IF($H$4=DULIEU!$H16,DULIEU!$W16,""))</f>
        <v/>
      </c>
      <c r="F24" s="758" t="str">
        <f>IF(E24="","",IF($H$4=DULIEU!$H16,DULIEU!$X16,""))</f>
        <v/>
      </c>
      <c r="G24" s="759"/>
      <c r="H24" s="760" t="str">
        <f t="shared" si="0"/>
        <v/>
      </c>
      <c r="I24" s="1100"/>
      <c r="J24" s="689"/>
      <c r="K24" s="356"/>
    </row>
    <row r="25" spans="2:11" hidden="1">
      <c r="B25" s="756" t="str">
        <f>IF($F25&lt;&gt;"",MAX($B$14:B24)+1,"")</f>
        <v/>
      </c>
      <c r="C25" s="757" t="str">
        <f>IF($H$4=DULIEU!$H17,DULIEU!$O17,"")</f>
        <v/>
      </c>
      <c r="D25" s="757" t="str">
        <f>IF(C25="","",IF($H$4=DULIEU!$H17,DULIEU!$V17,""))</f>
        <v/>
      </c>
      <c r="E25" s="757" t="str">
        <f>IF(D25="","",IF($H$4=DULIEU!$H17,DULIEU!$W17,""))</f>
        <v/>
      </c>
      <c r="F25" s="758" t="str">
        <f>IF(E25="","",IF($H$4=DULIEU!$H17,DULIEU!$X17,""))</f>
        <v/>
      </c>
      <c r="G25" s="759"/>
      <c r="H25" s="760" t="str">
        <f t="shared" si="0"/>
        <v/>
      </c>
      <c r="I25" s="1100"/>
      <c r="J25" s="689"/>
      <c r="K25" s="356"/>
    </row>
    <row r="26" spans="2:11" hidden="1">
      <c r="B26" s="756" t="str">
        <f>IF($F26&lt;&gt;"",MAX($B$14:B25)+1,"")</f>
        <v/>
      </c>
      <c r="C26" s="757" t="str">
        <f>IF($H$4=DULIEU!$H18,DULIEU!$O18,"")</f>
        <v/>
      </c>
      <c r="D26" s="757" t="str">
        <f>IF(C26="","",IF($H$4=DULIEU!$H18,DULIEU!$V18,""))</f>
        <v/>
      </c>
      <c r="E26" s="757" t="str">
        <f>IF(D26="","",IF($H$4=DULIEU!$H18,DULIEU!$W18,""))</f>
        <v/>
      </c>
      <c r="F26" s="758" t="str">
        <f>IF(E26="","",IF($H$4=DULIEU!$H18,DULIEU!$X18,""))</f>
        <v/>
      </c>
      <c r="G26" s="759"/>
      <c r="H26" s="760" t="str">
        <f t="shared" si="0"/>
        <v/>
      </c>
      <c r="I26" s="1100"/>
      <c r="J26" s="689"/>
      <c r="K26" s="356"/>
    </row>
    <row r="27" spans="2:11" hidden="1">
      <c r="B27" s="756" t="str">
        <f>IF($F27&lt;&gt;"",MAX($B$14:B26)+1,"")</f>
        <v/>
      </c>
      <c r="C27" s="757" t="str">
        <f>IF($H$4=DULIEU!$H19,DULIEU!$O19,"")</f>
        <v/>
      </c>
      <c r="D27" s="757" t="str">
        <f>IF(C27="","",IF($H$4=DULIEU!$H19,DULIEU!$V19,""))</f>
        <v/>
      </c>
      <c r="E27" s="757" t="str">
        <f>IF(D27="","",IF($H$4=DULIEU!$H19,DULIEU!$W19,""))</f>
        <v/>
      </c>
      <c r="F27" s="758" t="str">
        <f>IF(E27="","",IF($H$4=DULIEU!$H19,DULIEU!$X19,""))</f>
        <v/>
      </c>
      <c r="G27" s="759"/>
      <c r="H27" s="760" t="str">
        <f t="shared" si="0"/>
        <v/>
      </c>
      <c r="I27" s="1100"/>
      <c r="J27" s="689"/>
      <c r="K27" s="356"/>
    </row>
    <row r="28" spans="2:11" hidden="1">
      <c r="B28" s="756" t="str">
        <f>IF($F28&lt;&gt;"",MAX($B$14:B27)+1,"")</f>
        <v/>
      </c>
      <c r="C28" s="757" t="str">
        <f>IF($H$4=DULIEU!$H20,DULIEU!$O20,"")</f>
        <v/>
      </c>
      <c r="D28" s="757" t="str">
        <f>IF(C28="","",IF($H$4=DULIEU!$H20,DULIEU!$V20,""))</f>
        <v/>
      </c>
      <c r="E28" s="757" t="str">
        <f>IF(D28="","",IF($H$4=DULIEU!$H20,DULIEU!$W20,""))</f>
        <v/>
      </c>
      <c r="F28" s="758" t="str">
        <f>IF(E28="","",IF($H$4=DULIEU!$H20,DULIEU!$X20,""))</f>
        <v/>
      </c>
      <c r="G28" s="759"/>
      <c r="H28" s="760" t="str">
        <f t="shared" si="0"/>
        <v/>
      </c>
      <c r="I28" s="1100"/>
      <c r="J28" s="689"/>
      <c r="K28" s="356"/>
    </row>
    <row r="29" spans="2:11" hidden="1">
      <c r="B29" s="756" t="str">
        <f>IF($F29&lt;&gt;"",MAX($B$14:B28)+1,"")</f>
        <v/>
      </c>
      <c r="C29" s="757" t="str">
        <f>IF($H$4=DULIEU!$H21,DULIEU!$O21,"")</f>
        <v/>
      </c>
      <c r="D29" s="757" t="str">
        <f>IF(C29="","",IF($H$4=DULIEU!$H21,DULIEU!$V21,""))</f>
        <v/>
      </c>
      <c r="E29" s="757" t="str">
        <f>IF(D29="","",IF($H$4=DULIEU!$H21,DULIEU!$W21,""))</f>
        <v/>
      </c>
      <c r="F29" s="758" t="str">
        <f>IF(E29="","",IF($H$4=DULIEU!$H21,DULIEU!$X21,""))</f>
        <v/>
      </c>
      <c r="G29" s="759"/>
      <c r="H29" s="760" t="str">
        <f t="shared" si="0"/>
        <v/>
      </c>
      <c r="I29" s="1100"/>
      <c r="J29" s="689"/>
      <c r="K29" s="356"/>
    </row>
    <row r="30" spans="2:11" hidden="1">
      <c r="B30" s="756" t="str">
        <f>IF($F30&lt;&gt;"",MAX($B$14:B29)+1,"")</f>
        <v/>
      </c>
      <c r="C30" s="757" t="str">
        <f>IF($H$4=DULIEU!$H22,DULIEU!$O22,"")</f>
        <v/>
      </c>
      <c r="D30" s="757" t="str">
        <f>IF(C30="","",IF($H$4=DULIEU!$H22,DULIEU!$V22,""))</f>
        <v/>
      </c>
      <c r="E30" s="757" t="str">
        <f>IF(D30="","",IF($H$4=DULIEU!$H22,DULIEU!$W22,""))</f>
        <v/>
      </c>
      <c r="F30" s="758" t="str">
        <f>IF(E30="","",IF($H$4=DULIEU!$H22,DULIEU!$X22,""))</f>
        <v/>
      </c>
      <c r="G30" s="759"/>
      <c r="H30" s="760" t="str">
        <f t="shared" si="0"/>
        <v/>
      </c>
      <c r="I30" s="1100"/>
      <c r="J30" s="689"/>
      <c r="K30" s="356"/>
    </row>
    <row r="31" spans="2:11" hidden="1">
      <c r="B31" s="756" t="str">
        <f>IF($F31&lt;&gt;"",MAX($B$14:B30)+1,"")</f>
        <v/>
      </c>
      <c r="C31" s="757" t="str">
        <f>IF($H$4=DULIEU!$H23,DULIEU!$O23,"")</f>
        <v/>
      </c>
      <c r="D31" s="757" t="str">
        <f>IF(C31="","",IF($H$4=DULIEU!$H23,DULIEU!$V23,""))</f>
        <v/>
      </c>
      <c r="E31" s="757" t="str">
        <f>IF(D31="","",IF($H$4=DULIEU!$H23,DULIEU!$W23,""))</f>
        <v/>
      </c>
      <c r="F31" s="758" t="str">
        <f>IF(E31="","",IF($H$4=DULIEU!$H23,DULIEU!$X23,""))</f>
        <v/>
      </c>
      <c r="G31" s="759"/>
      <c r="H31" s="760" t="str">
        <f t="shared" si="0"/>
        <v/>
      </c>
      <c r="I31" s="1100"/>
      <c r="J31" s="689"/>
      <c r="K31" s="356"/>
    </row>
    <row r="32" spans="2:11" hidden="1">
      <c r="B32" s="756" t="str">
        <f>IF($F32&lt;&gt;"",MAX($B$14:B31)+1,"")</f>
        <v/>
      </c>
      <c r="C32" s="757" t="str">
        <f>IF($H$4=DULIEU!$H24,DULIEU!$O24,"")</f>
        <v/>
      </c>
      <c r="D32" s="757" t="str">
        <f>IF(C32="","",IF($H$4=DULIEU!$H24,DULIEU!$V24,""))</f>
        <v/>
      </c>
      <c r="E32" s="757" t="str">
        <f>IF(D32="","",IF($H$4=DULIEU!$H24,DULIEU!$W24,""))</f>
        <v/>
      </c>
      <c r="F32" s="758" t="str">
        <f>IF(E32="","",IF($H$4=DULIEU!$H24,DULIEU!$X24,""))</f>
        <v/>
      </c>
      <c r="G32" s="759"/>
      <c r="H32" s="760" t="str">
        <f t="shared" si="0"/>
        <v/>
      </c>
      <c r="I32" s="1100"/>
      <c r="J32" s="689"/>
      <c r="K32" s="356"/>
    </row>
    <row r="33" spans="2:11" hidden="1">
      <c r="B33" s="756" t="str">
        <f>IF($F33&lt;&gt;"",MAX($B$14:B32)+1,"")</f>
        <v/>
      </c>
      <c r="C33" s="757" t="str">
        <f>IF($H$4=DULIEU!$H25,DULIEU!$O25,"")</f>
        <v/>
      </c>
      <c r="D33" s="757" t="str">
        <f>IF(C33="","",IF($H$4=DULIEU!$H25,DULIEU!$V25,""))</f>
        <v/>
      </c>
      <c r="E33" s="757" t="str">
        <f>IF(D33="","",IF($H$4=DULIEU!$H25,DULIEU!$W25,""))</f>
        <v/>
      </c>
      <c r="F33" s="758" t="str">
        <f>IF(E33="","",IF($H$4=DULIEU!$H25,DULIEU!$X25,""))</f>
        <v/>
      </c>
      <c r="G33" s="759"/>
      <c r="H33" s="760" t="str">
        <f t="shared" si="0"/>
        <v/>
      </c>
      <c r="I33" s="1100"/>
      <c r="J33" s="689"/>
      <c r="K33" s="356"/>
    </row>
    <row r="34" spans="2:11" hidden="1">
      <c r="B34" s="756" t="str">
        <f>IF($F34&lt;&gt;"",MAX($B$14:B33)+1,"")</f>
        <v/>
      </c>
      <c r="C34" s="757" t="str">
        <f>IF($H$4=DULIEU!$H26,DULIEU!$O26,"")</f>
        <v/>
      </c>
      <c r="D34" s="757" t="str">
        <f>IF(C34="","",IF($H$4=DULIEU!$H26,DULIEU!$V26,""))</f>
        <v/>
      </c>
      <c r="E34" s="757" t="str">
        <f>IF(D34="","",IF($H$4=DULIEU!$H26,DULIEU!$W26,""))</f>
        <v/>
      </c>
      <c r="F34" s="758" t="str">
        <f>IF(E34="","",IF($H$4=DULIEU!$H26,DULIEU!$X26,""))</f>
        <v/>
      </c>
      <c r="G34" s="759"/>
      <c r="H34" s="760" t="str">
        <f t="shared" si="0"/>
        <v/>
      </c>
      <c r="I34" s="1100"/>
      <c r="J34" s="689"/>
      <c r="K34" s="356"/>
    </row>
    <row r="35" spans="2:11" hidden="1">
      <c r="B35" s="756" t="str">
        <f>IF($F35&lt;&gt;"",MAX($B$14:B34)+1,"")</f>
        <v/>
      </c>
      <c r="C35" s="757" t="str">
        <f>IF($H$4=DULIEU!$H27,DULIEU!$O27,"")</f>
        <v/>
      </c>
      <c r="D35" s="757" t="str">
        <f>IF(C35="","",IF($H$4=DULIEU!$H27,DULIEU!$V27,""))</f>
        <v/>
      </c>
      <c r="E35" s="757" t="str">
        <f>IF(D35="","",IF($H$4=DULIEU!$H27,DULIEU!$W27,""))</f>
        <v/>
      </c>
      <c r="F35" s="758" t="str">
        <f>IF(E35="","",IF($H$4=DULIEU!$H27,DULIEU!$X27,""))</f>
        <v/>
      </c>
      <c r="G35" s="759"/>
      <c r="H35" s="760" t="str">
        <f t="shared" si="0"/>
        <v/>
      </c>
      <c r="I35" s="1100"/>
      <c r="J35" s="689"/>
      <c r="K35" s="356"/>
    </row>
    <row r="36" spans="2:11" hidden="1">
      <c r="B36" s="756" t="str">
        <f>IF($F36&lt;&gt;"",MAX($B$14:B35)+1,"")</f>
        <v/>
      </c>
      <c r="C36" s="757" t="str">
        <f>IF($H$4=DULIEU!$H28,DULIEU!$O28,"")</f>
        <v/>
      </c>
      <c r="D36" s="757" t="str">
        <f>IF(C36="","",IF($H$4=DULIEU!$H28,DULIEU!$V28,""))</f>
        <v/>
      </c>
      <c r="E36" s="757" t="str">
        <f>IF(D36="","",IF($H$4=DULIEU!$H28,DULIEU!$W28,""))</f>
        <v/>
      </c>
      <c r="F36" s="758" t="str">
        <f>IF(E36="","",IF($H$4=DULIEU!$H28,DULIEU!$X28,""))</f>
        <v/>
      </c>
      <c r="G36" s="759"/>
      <c r="H36" s="760" t="str">
        <f t="shared" si="0"/>
        <v/>
      </c>
      <c r="I36" s="1100"/>
      <c r="J36" s="689"/>
      <c r="K36" s="356"/>
    </row>
    <row r="37" spans="2:11" hidden="1">
      <c r="B37" s="756" t="str">
        <f>IF($F37&lt;&gt;"",MAX($B$14:B36)+1,"")</f>
        <v/>
      </c>
      <c r="C37" s="757" t="str">
        <f>IF($H$4=DULIEU!$H29,DULIEU!$O29,"")</f>
        <v/>
      </c>
      <c r="D37" s="757" t="str">
        <f>IF(C37="","",IF($H$4=DULIEU!$H29,DULIEU!$V29,""))</f>
        <v/>
      </c>
      <c r="E37" s="757" t="str">
        <f>IF(D37="","",IF($H$4=DULIEU!$H29,DULIEU!$W29,""))</f>
        <v/>
      </c>
      <c r="F37" s="758" t="str">
        <f>IF(E37="","",IF($H$4=DULIEU!$H29,DULIEU!$X29,""))</f>
        <v/>
      </c>
      <c r="G37" s="759"/>
      <c r="H37" s="760" t="str">
        <f t="shared" si="0"/>
        <v/>
      </c>
      <c r="I37" s="1100"/>
      <c r="J37" s="689"/>
      <c r="K37" s="356"/>
    </row>
    <row r="38" spans="2:11" hidden="1">
      <c r="B38" s="756" t="str">
        <f>IF($F38&lt;&gt;"",MAX($B$14:B37)+1,"")</f>
        <v/>
      </c>
      <c r="C38" s="757" t="str">
        <f>IF($H$4=DULIEU!$H30,DULIEU!$O30,"")</f>
        <v/>
      </c>
      <c r="D38" s="757" t="str">
        <f>IF(C38="","",IF($H$4=DULIEU!$H30,DULIEU!$V30,""))</f>
        <v/>
      </c>
      <c r="E38" s="757" t="str">
        <f>IF(D38="","",IF($H$4=DULIEU!$H30,DULIEU!$W30,""))</f>
        <v/>
      </c>
      <c r="F38" s="758" t="str">
        <f>IF(E38="","",IF($H$4=DULIEU!$H30,DULIEU!$X30,""))</f>
        <v/>
      </c>
      <c r="G38" s="759"/>
      <c r="H38" s="760" t="str">
        <f t="shared" si="0"/>
        <v/>
      </c>
      <c r="I38" s="1100"/>
      <c r="J38" s="689"/>
      <c r="K38" s="356"/>
    </row>
    <row r="39" spans="2:11" hidden="1">
      <c r="B39" s="756" t="str">
        <f>IF($F39&lt;&gt;"",MAX($B$14:B38)+1,"")</f>
        <v/>
      </c>
      <c r="C39" s="757" t="str">
        <f>IF($H$4=DULIEU!$H31,DULIEU!$O31,"")</f>
        <v/>
      </c>
      <c r="D39" s="757" t="str">
        <f>IF(C39="","",IF($H$4=DULIEU!$H31,DULIEU!$V31,""))</f>
        <v/>
      </c>
      <c r="E39" s="757" t="str">
        <f>IF(D39="","",IF($H$4=DULIEU!$H31,DULIEU!$W31,""))</f>
        <v/>
      </c>
      <c r="F39" s="758" t="str">
        <f>IF(E39="","",IF($H$4=DULIEU!$H31,DULIEU!$X31,""))</f>
        <v/>
      </c>
      <c r="G39" s="759"/>
      <c r="H39" s="760" t="str">
        <f t="shared" si="0"/>
        <v/>
      </c>
      <c r="I39" s="1100"/>
      <c r="J39" s="689"/>
      <c r="K39" s="356"/>
    </row>
    <row r="40" spans="2:11" hidden="1">
      <c r="B40" s="756" t="str">
        <f>IF($F40&lt;&gt;"",MAX($B$14:B39)+1,"")</f>
        <v/>
      </c>
      <c r="C40" s="757" t="str">
        <f>IF($H$4=DULIEU!$H32,DULIEU!$O32,"")</f>
        <v/>
      </c>
      <c r="D40" s="757" t="str">
        <f>IF(C40="","",IF($H$4=DULIEU!$H32,DULIEU!$V32,""))</f>
        <v/>
      </c>
      <c r="E40" s="757" t="str">
        <f>IF(D40="","",IF($H$4=DULIEU!$H32,DULIEU!$W32,""))</f>
        <v/>
      </c>
      <c r="F40" s="758" t="str">
        <f>IF(E40="","",IF($H$4=DULIEU!$H32,DULIEU!$X32,""))</f>
        <v/>
      </c>
      <c r="G40" s="759"/>
      <c r="H40" s="760" t="str">
        <f t="shared" si="0"/>
        <v/>
      </c>
      <c r="I40" s="1100"/>
      <c r="J40" s="689"/>
      <c r="K40" s="356"/>
    </row>
    <row r="41" spans="2:11" hidden="1">
      <c r="B41" s="756" t="str">
        <f>IF($F41&lt;&gt;"",MAX($B$14:B40)+1,"")</f>
        <v/>
      </c>
      <c r="C41" s="757" t="str">
        <f>IF($H$4=DULIEU!$H33,DULIEU!$O33,"")</f>
        <v/>
      </c>
      <c r="D41" s="757" t="str">
        <f>IF(C41="","",IF($H$4=DULIEU!$H33,DULIEU!$V33,""))</f>
        <v/>
      </c>
      <c r="E41" s="757" t="str">
        <f>IF(D41="","",IF($H$4=DULIEU!$H33,DULIEU!$W33,""))</f>
        <v/>
      </c>
      <c r="F41" s="758" t="str">
        <f>IF(E41="","",IF($H$4=DULIEU!$H33,DULIEU!$X33,""))</f>
        <v/>
      </c>
      <c r="G41" s="759"/>
      <c r="H41" s="760" t="str">
        <f t="shared" si="0"/>
        <v/>
      </c>
      <c r="I41" s="1100"/>
      <c r="J41" s="689"/>
      <c r="K41" s="356"/>
    </row>
    <row r="42" spans="2:11" hidden="1">
      <c r="B42" s="756" t="str">
        <f>IF($F42&lt;&gt;"",MAX($B$14:B41)+1,"")</f>
        <v/>
      </c>
      <c r="C42" s="757" t="str">
        <f>IF($H$4=DULIEU!$H34,DULIEU!$O34,"")</f>
        <v/>
      </c>
      <c r="D42" s="757" t="str">
        <f>IF(C42="","",IF($H$4=DULIEU!$H34,DULIEU!$V34,""))</f>
        <v/>
      </c>
      <c r="E42" s="757" t="str">
        <f>IF(D42="","",IF($H$4=DULIEU!$H34,DULIEU!$W34,""))</f>
        <v/>
      </c>
      <c r="F42" s="758" t="str">
        <f>IF(E42="","",IF($H$4=DULIEU!$H34,DULIEU!$X34,""))</f>
        <v/>
      </c>
      <c r="G42" s="759"/>
      <c r="H42" s="760" t="str">
        <f t="shared" si="0"/>
        <v/>
      </c>
      <c r="I42" s="1100"/>
      <c r="J42" s="689"/>
      <c r="K42" s="356"/>
    </row>
    <row r="43" spans="2:11" hidden="1">
      <c r="B43" s="756" t="str">
        <f>IF($F43&lt;&gt;"",MAX($B$14:B42)+1,"")</f>
        <v/>
      </c>
      <c r="C43" s="757" t="str">
        <f>IF($H$4=DULIEU!$H35,DULIEU!$O35,"")</f>
        <v/>
      </c>
      <c r="D43" s="757" t="str">
        <f>IF(C43="","",IF($H$4=DULIEU!$H35,DULIEU!$V35,""))</f>
        <v/>
      </c>
      <c r="E43" s="757" t="str">
        <f>IF(D43="","",IF($H$4=DULIEU!$H35,DULIEU!$W35,""))</f>
        <v/>
      </c>
      <c r="F43" s="758" t="str">
        <f>IF(E43="","",IF($H$4=DULIEU!$H35,DULIEU!$X35,""))</f>
        <v/>
      </c>
      <c r="G43" s="759"/>
      <c r="H43" s="760" t="str">
        <f t="shared" si="0"/>
        <v/>
      </c>
      <c r="I43" s="1100"/>
      <c r="J43" s="689"/>
      <c r="K43" s="356"/>
    </row>
    <row r="44" spans="2:11" hidden="1">
      <c r="B44" s="756" t="str">
        <f>IF($F44&lt;&gt;"",MAX($B$14:B43)+1,"")</f>
        <v/>
      </c>
      <c r="C44" s="757" t="str">
        <f>IF($H$4=DULIEU!$H36,DULIEU!$O36,"")</f>
        <v/>
      </c>
      <c r="D44" s="757" t="str">
        <f>IF(C44="","",IF($H$4=DULIEU!$H36,DULIEU!$V36,""))</f>
        <v/>
      </c>
      <c r="E44" s="757" t="str">
        <f>IF(D44="","",IF($H$4=DULIEU!$H36,DULIEU!$W36,""))</f>
        <v/>
      </c>
      <c r="F44" s="758" t="str">
        <f>IF(E44="","",IF($H$4=DULIEU!$H36,DULIEU!$X36,""))</f>
        <v/>
      </c>
      <c r="G44" s="759"/>
      <c r="H44" s="760" t="str">
        <f t="shared" si="0"/>
        <v/>
      </c>
      <c r="I44" s="1100"/>
      <c r="J44" s="689"/>
      <c r="K44" s="356"/>
    </row>
    <row r="45" spans="2:11" hidden="1">
      <c r="B45" s="756" t="str">
        <f>IF($F45&lt;&gt;"",MAX($B$14:B44)+1,"")</f>
        <v/>
      </c>
      <c r="C45" s="757" t="str">
        <f>IF($H$4=DULIEU!$H37,DULIEU!$O37,"")</f>
        <v/>
      </c>
      <c r="D45" s="757" t="str">
        <f>IF(C45="","",IF($H$4=DULIEU!$H37,DULIEU!$V37,""))</f>
        <v/>
      </c>
      <c r="E45" s="757" t="str">
        <f>IF(D45="","",IF($H$4=DULIEU!$H37,DULIEU!$W37,""))</f>
        <v/>
      </c>
      <c r="F45" s="758" t="str">
        <f>IF(E45="","",IF($H$4=DULIEU!$H37,DULIEU!$X37,""))</f>
        <v/>
      </c>
      <c r="G45" s="759"/>
      <c r="H45" s="760" t="str">
        <f t="shared" si="0"/>
        <v/>
      </c>
      <c r="I45" s="1100"/>
      <c r="J45" s="689"/>
      <c r="K45" s="356"/>
    </row>
    <row r="46" spans="2:11" hidden="1">
      <c r="B46" s="756" t="str">
        <f>IF($F46&lt;&gt;"",MAX($B$14:B45)+1,"")</f>
        <v/>
      </c>
      <c r="C46" s="757" t="str">
        <f>IF($H$4=DULIEU!$H38,DULIEU!$O38,"")</f>
        <v/>
      </c>
      <c r="D46" s="757" t="str">
        <f>IF(C46="","",IF($H$4=DULIEU!$H38,DULIEU!$V38,""))</f>
        <v/>
      </c>
      <c r="E46" s="757" t="str">
        <f>IF(D46="","",IF($H$4=DULIEU!$H38,DULIEU!$W38,""))</f>
        <v/>
      </c>
      <c r="F46" s="758" t="str">
        <f>IF(E46="","",IF($H$4=DULIEU!$H38,DULIEU!$X38,""))</f>
        <v/>
      </c>
      <c r="G46" s="759"/>
      <c r="H46" s="760" t="str">
        <f t="shared" si="0"/>
        <v/>
      </c>
      <c r="I46" s="1100"/>
      <c r="J46" s="689"/>
      <c r="K46" s="356"/>
    </row>
    <row r="47" spans="2:11" hidden="1">
      <c r="B47" s="756" t="str">
        <f>IF($F47&lt;&gt;"",MAX($B$14:B46)+1,"")</f>
        <v/>
      </c>
      <c r="C47" s="757" t="str">
        <f>IF($H$4=DULIEU!$H39,DULIEU!$O39,"")</f>
        <v/>
      </c>
      <c r="D47" s="757" t="str">
        <f>IF(C47="","",IF($H$4=DULIEU!$H39,DULIEU!$V39,""))</f>
        <v/>
      </c>
      <c r="E47" s="757" t="str">
        <f>IF(D47="","",IF($H$4=DULIEU!$H39,DULIEU!$W39,""))</f>
        <v/>
      </c>
      <c r="F47" s="758" t="str">
        <f>IF(E47="","",IF($H$4=DULIEU!$H39,DULIEU!$X39,""))</f>
        <v/>
      </c>
      <c r="G47" s="759"/>
      <c r="H47" s="760" t="str">
        <f t="shared" si="0"/>
        <v/>
      </c>
      <c r="I47" s="1100"/>
      <c r="J47" s="689"/>
      <c r="K47" s="356"/>
    </row>
    <row r="48" spans="2:11" hidden="1">
      <c r="B48" s="756" t="str">
        <f>IF($F48&lt;&gt;"",MAX($B$14:B47)+1,"")</f>
        <v/>
      </c>
      <c r="C48" s="757" t="str">
        <f>IF($H$4=DULIEU!$H40,DULIEU!$O40,"")</f>
        <v/>
      </c>
      <c r="D48" s="757" t="str">
        <f>IF(C48="","",IF($H$4=DULIEU!$H40,DULIEU!$V40,""))</f>
        <v/>
      </c>
      <c r="E48" s="757" t="str">
        <f>IF(D48="","",IF($H$4=DULIEU!$H40,DULIEU!$W40,""))</f>
        <v/>
      </c>
      <c r="F48" s="758" t="str">
        <f>IF(E48="","",IF($H$4=DULIEU!$H40,DULIEU!$X40,""))</f>
        <v/>
      </c>
      <c r="G48" s="759"/>
      <c r="H48" s="760" t="str">
        <f t="shared" si="0"/>
        <v/>
      </c>
      <c r="I48" s="1100"/>
      <c r="J48" s="689"/>
      <c r="K48" s="356"/>
    </row>
    <row r="49" spans="2:11" hidden="1">
      <c r="B49" s="756" t="str">
        <f>IF($F49&lt;&gt;"",MAX($B$14:B48)+1,"")</f>
        <v/>
      </c>
      <c r="C49" s="757" t="str">
        <f>IF($H$4=DULIEU!$H41,DULIEU!$O41,"")</f>
        <v/>
      </c>
      <c r="D49" s="757" t="str">
        <f>IF(C49="","",IF($H$4=DULIEU!$H41,DULIEU!$V41,""))</f>
        <v/>
      </c>
      <c r="E49" s="757" t="str">
        <f>IF(D49="","",IF($H$4=DULIEU!$H41,DULIEU!$W41,""))</f>
        <v/>
      </c>
      <c r="F49" s="758" t="str">
        <f>IF(E49="","",IF($H$4=DULIEU!$H41,DULIEU!$X41,""))</f>
        <v/>
      </c>
      <c r="G49" s="759"/>
      <c r="H49" s="760" t="str">
        <f t="shared" si="0"/>
        <v/>
      </c>
      <c r="I49" s="1100"/>
      <c r="J49" s="689"/>
      <c r="K49" s="356"/>
    </row>
    <row r="50" spans="2:11" hidden="1">
      <c r="B50" s="756" t="str">
        <f>IF($F50&lt;&gt;"",MAX($B$14:B49)+1,"")</f>
        <v/>
      </c>
      <c r="C50" s="757" t="str">
        <f>IF($H$4=DULIEU!$H42,DULIEU!$O42,"")</f>
        <v/>
      </c>
      <c r="D50" s="757" t="str">
        <f>IF(C50="","",IF($H$4=DULIEU!$H42,DULIEU!$V42,""))</f>
        <v/>
      </c>
      <c r="E50" s="757" t="str">
        <f>IF(D50="","",IF($H$4=DULIEU!$H42,DULIEU!$W42,""))</f>
        <v/>
      </c>
      <c r="F50" s="758" t="str">
        <f>IF(E50="","",IF($H$4=DULIEU!$H42,DULIEU!$X42,""))</f>
        <v/>
      </c>
      <c r="G50" s="759"/>
      <c r="H50" s="760" t="str">
        <f t="shared" si="0"/>
        <v/>
      </c>
      <c r="I50" s="1100"/>
      <c r="J50" s="689"/>
      <c r="K50" s="356"/>
    </row>
    <row r="51" spans="2:11" hidden="1">
      <c r="B51" s="756" t="str">
        <f>IF($F51&lt;&gt;"",MAX($B$14:B50)+1,"")</f>
        <v/>
      </c>
      <c r="C51" s="757" t="str">
        <f>IF($H$4=DULIEU!$H43,DULIEU!$O43,"")</f>
        <v/>
      </c>
      <c r="D51" s="757" t="str">
        <f>IF(C51="","",IF($H$4=DULIEU!$H43,DULIEU!$V43,""))</f>
        <v/>
      </c>
      <c r="E51" s="757" t="str">
        <f>IF(D51="","",IF($H$4=DULIEU!$H43,DULIEU!$W43,""))</f>
        <v/>
      </c>
      <c r="F51" s="758" t="str">
        <f>IF(E51="","",IF($H$4=DULIEU!$H43,DULIEU!$X43,""))</f>
        <v/>
      </c>
      <c r="G51" s="759"/>
      <c r="H51" s="760" t="str">
        <f t="shared" si="0"/>
        <v/>
      </c>
      <c r="I51" s="1100"/>
      <c r="J51" s="689"/>
      <c r="K51" s="356"/>
    </row>
    <row r="52" spans="2:11" hidden="1">
      <c r="B52" s="756" t="str">
        <f>IF($F52&lt;&gt;"",MAX($B$14:B51)+1,"")</f>
        <v/>
      </c>
      <c r="C52" s="757" t="str">
        <f>IF($H$4=DULIEU!$H44,DULIEU!$O44,"")</f>
        <v/>
      </c>
      <c r="D52" s="757" t="str">
        <f>IF(C52="","",IF($H$4=DULIEU!$H44,DULIEU!$V44,""))</f>
        <v/>
      </c>
      <c r="E52" s="757" t="str">
        <f>IF(D52="","",IF($H$4=DULIEU!$H44,DULIEU!$W44,""))</f>
        <v/>
      </c>
      <c r="F52" s="758" t="str">
        <f>IF(E52="","",IF($H$4=DULIEU!$H44,DULIEU!$X44,""))</f>
        <v/>
      </c>
      <c r="G52" s="759"/>
      <c r="H52" s="760" t="str">
        <f t="shared" si="0"/>
        <v/>
      </c>
      <c r="I52" s="1100"/>
      <c r="J52" s="689"/>
      <c r="K52" s="356"/>
    </row>
    <row r="53" spans="2:11" hidden="1">
      <c r="B53" s="756" t="str">
        <f>IF($F53&lt;&gt;"",MAX($B$14:B52)+1,"")</f>
        <v/>
      </c>
      <c r="C53" s="757" t="str">
        <f>IF($H$4=DULIEU!$H45,DULIEU!$O45,"")</f>
        <v/>
      </c>
      <c r="D53" s="757" t="str">
        <f>IF(C53="","",IF($H$4=DULIEU!$H45,DULIEU!$V45,""))</f>
        <v/>
      </c>
      <c r="E53" s="757" t="str">
        <f>IF(D53="","",IF($H$4=DULIEU!$H45,DULIEU!$W45,""))</f>
        <v/>
      </c>
      <c r="F53" s="758" t="str">
        <f>IF(E53="","",IF($H$4=DULIEU!$H45,DULIEU!$X45,""))</f>
        <v/>
      </c>
      <c r="G53" s="759"/>
      <c r="H53" s="760" t="str">
        <f t="shared" si="0"/>
        <v/>
      </c>
      <c r="I53" s="1100"/>
      <c r="J53" s="689"/>
      <c r="K53" s="356"/>
    </row>
    <row r="54" spans="2:11" hidden="1">
      <c r="B54" s="756" t="str">
        <f>IF($F54&lt;&gt;"",MAX($B$14:B53)+1,"")</f>
        <v/>
      </c>
      <c r="C54" s="757" t="str">
        <f>IF($H$4=DULIEU!$H46,DULIEU!$O46,"")</f>
        <v/>
      </c>
      <c r="D54" s="757" t="str">
        <f>IF(C54="","",IF($H$4=DULIEU!$H46,DULIEU!$V46,""))</f>
        <v/>
      </c>
      <c r="E54" s="757" t="str">
        <f>IF(D54="","",IF($H$4=DULIEU!$H46,DULIEU!$W46,""))</f>
        <v/>
      </c>
      <c r="F54" s="758" t="str">
        <f>IF(E54="","",IF($H$4=DULIEU!$H46,DULIEU!$X46,""))</f>
        <v/>
      </c>
      <c r="G54" s="759"/>
      <c r="H54" s="760" t="str">
        <f t="shared" si="0"/>
        <v/>
      </c>
      <c r="I54" s="1100"/>
      <c r="J54" s="689"/>
      <c r="K54" s="356"/>
    </row>
    <row r="55" spans="2:11" hidden="1">
      <c r="B55" s="756" t="str">
        <f>IF($F55&lt;&gt;"",MAX($B$14:B54)+1,"")</f>
        <v/>
      </c>
      <c r="C55" s="757" t="str">
        <f>IF($H$4=DULIEU!$H47,DULIEU!$O47,"")</f>
        <v/>
      </c>
      <c r="D55" s="757" t="str">
        <f>IF(C55="","",IF($H$4=DULIEU!$H47,DULIEU!$V47,""))</f>
        <v/>
      </c>
      <c r="E55" s="757" t="str">
        <f>IF(D55="","",IF($H$4=DULIEU!$H47,DULIEU!$W47,""))</f>
        <v/>
      </c>
      <c r="F55" s="758" t="str">
        <f>IF(E55="","",IF($H$4=DULIEU!$H47,DULIEU!$X47,""))</f>
        <v/>
      </c>
      <c r="G55" s="759"/>
      <c r="H55" s="760" t="str">
        <f t="shared" si="0"/>
        <v/>
      </c>
      <c r="I55" s="1100"/>
      <c r="J55" s="689"/>
      <c r="K55" s="356"/>
    </row>
    <row r="56" spans="2:11" hidden="1">
      <c r="B56" s="756" t="str">
        <f>IF($F56&lt;&gt;"",MAX($B$14:B55)+1,"")</f>
        <v/>
      </c>
      <c r="C56" s="757" t="str">
        <f>IF($H$4=DULIEU!$H48,DULIEU!$O48,"")</f>
        <v/>
      </c>
      <c r="D56" s="757" t="str">
        <f>IF(C56="","",IF($H$4=DULIEU!$H48,DULIEU!$V48,""))</f>
        <v/>
      </c>
      <c r="E56" s="757" t="str">
        <f>IF(D56="","",IF($H$4=DULIEU!$H48,DULIEU!$W48,""))</f>
        <v/>
      </c>
      <c r="F56" s="758" t="str">
        <f>IF(E56="","",IF($H$4=DULIEU!$H48,DULIEU!$X48,""))</f>
        <v/>
      </c>
      <c r="G56" s="759"/>
      <c r="H56" s="760" t="str">
        <f t="shared" si="0"/>
        <v/>
      </c>
      <c r="I56" s="1100"/>
      <c r="J56" s="689"/>
      <c r="K56" s="356"/>
    </row>
    <row r="57" spans="2:11" hidden="1">
      <c r="B57" s="756" t="str">
        <f>IF($F57&lt;&gt;"",MAX($B$14:B56)+1,"")</f>
        <v/>
      </c>
      <c r="C57" s="757" t="str">
        <f>IF($H$4=DULIEU!$H49,DULIEU!$O49,"")</f>
        <v/>
      </c>
      <c r="D57" s="757" t="str">
        <f>IF(C57="","",IF($H$4=DULIEU!$H49,DULIEU!$V49,""))</f>
        <v/>
      </c>
      <c r="E57" s="757" t="str">
        <f>IF(D57="","",IF($H$4=DULIEU!$H49,DULIEU!$W49,""))</f>
        <v/>
      </c>
      <c r="F57" s="758" t="str">
        <f>IF(E57="","",IF($H$4=DULIEU!$H49,DULIEU!$X49,""))</f>
        <v/>
      </c>
      <c r="G57" s="759"/>
      <c r="H57" s="760" t="str">
        <f t="shared" si="0"/>
        <v/>
      </c>
      <c r="I57" s="1100"/>
      <c r="J57" s="689"/>
      <c r="K57" s="356"/>
    </row>
    <row r="58" spans="2:11" hidden="1">
      <c r="B58" s="756" t="str">
        <f>IF($F58&lt;&gt;"",MAX($B$14:B57)+1,"")</f>
        <v/>
      </c>
      <c r="C58" s="757" t="str">
        <f>IF($H$4=DULIEU!$H50,DULIEU!$O50,"")</f>
        <v/>
      </c>
      <c r="D58" s="757" t="str">
        <f>IF(C58="","",IF($H$4=DULIEU!$H50,DULIEU!$V50,""))</f>
        <v/>
      </c>
      <c r="E58" s="757" t="str">
        <f>IF(D58="","",IF($H$4=DULIEU!$H50,DULIEU!$W50,""))</f>
        <v/>
      </c>
      <c r="F58" s="758" t="str">
        <f>IF(E58="","",IF($H$4=DULIEU!$H50,DULIEU!$X50,""))</f>
        <v/>
      </c>
      <c r="G58" s="759"/>
      <c r="H58" s="760" t="str">
        <f t="shared" si="0"/>
        <v/>
      </c>
      <c r="I58" s="1100"/>
      <c r="J58" s="689"/>
      <c r="K58" s="356"/>
    </row>
    <row r="59" spans="2:11" hidden="1">
      <c r="B59" s="756" t="str">
        <f>IF($F59&lt;&gt;"",MAX($B$14:B58)+1,"")</f>
        <v/>
      </c>
      <c r="C59" s="757" t="str">
        <f>IF($H$4=DULIEU!$H51,DULIEU!$O51,"")</f>
        <v/>
      </c>
      <c r="D59" s="757" t="str">
        <f>IF(C59="","",IF($H$4=DULIEU!$H51,DULIEU!$V51,""))</f>
        <v/>
      </c>
      <c r="E59" s="757" t="str">
        <f>IF(D59="","",IF($H$4=DULIEU!$H51,DULIEU!$W51,""))</f>
        <v/>
      </c>
      <c r="F59" s="758" t="str">
        <f>IF(E59="","",IF($H$4=DULIEU!$H51,DULIEU!$X51,""))</f>
        <v/>
      </c>
      <c r="G59" s="759"/>
      <c r="H59" s="760" t="str">
        <f t="shared" si="0"/>
        <v/>
      </c>
      <c r="I59" s="1100"/>
      <c r="J59" s="689"/>
      <c r="K59" s="356"/>
    </row>
    <row r="60" spans="2:11" hidden="1">
      <c r="B60" s="756" t="str">
        <f>IF($F60&lt;&gt;"",MAX($B$14:B59)+1,"")</f>
        <v/>
      </c>
      <c r="C60" s="757" t="str">
        <f>IF($H$4=DULIEU!$H52,DULIEU!$O52,"")</f>
        <v/>
      </c>
      <c r="D60" s="757" t="str">
        <f>IF(C60="","",IF($H$4=DULIEU!$H52,DULIEU!$V52,""))</f>
        <v/>
      </c>
      <c r="E60" s="757" t="str">
        <f>IF(D60="","",IF($H$4=DULIEU!$H52,DULIEU!$W52,""))</f>
        <v/>
      </c>
      <c r="F60" s="758" t="str">
        <f>IF(E60="","",IF($H$4=DULIEU!$H52,DULIEU!$X52,""))</f>
        <v/>
      </c>
      <c r="G60" s="759"/>
      <c r="H60" s="760" t="str">
        <f t="shared" si="0"/>
        <v/>
      </c>
      <c r="I60" s="1100"/>
      <c r="J60" s="689"/>
      <c r="K60" s="356"/>
    </row>
    <row r="61" spans="2:11" hidden="1">
      <c r="B61" s="756" t="str">
        <f>IF($F61&lt;&gt;"",MAX($B$14:B60)+1,"")</f>
        <v/>
      </c>
      <c r="C61" s="757" t="str">
        <f>IF($H$4=DULIEU!$H53,DULIEU!$O53,"")</f>
        <v/>
      </c>
      <c r="D61" s="757" t="str">
        <f>IF(C61="","",IF($H$4=DULIEU!$H53,DULIEU!$V53,""))</f>
        <v/>
      </c>
      <c r="E61" s="757" t="str">
        <f>IF(D61="","",IF($H$4=DULIEU!$H53,DULIEU!$W53,""))</f>
        <v/>
      </c>
      <c r="F61" s="758" t="str">
        <f>IF(E61="","",IF($H$4=DULIEU!$H53,DULIEU!$X53,""))</f>
        <v/>
      </c>
      <c r="G61" s="759"/>
      <c r="H61" s="760" t="str">
        <f t="shared" si="0"/>
        <v/>
      </c>
      <c r="I61" s="1100"/>
      <c r="J61" s="689"/>
      <c r="K61" s="356"/>
    </row>
    <row r="62" spans="2:11" hidden="1">
      <c r="B62" s="756" t="str">
        <f>IF($F62&lt;&gt;"",MAX($B$14:B61)+1,"")</f>
        <v/>
      </c>
      <c r="C62" s="757" t="str">
        <f>IF($H$4=DULIEU!$H54,DULIEU!$O54,"")</f>
        <v/>
      </c>
      <c r="D62" s="757" t="str">
        <f>IF(C62="","",IF($H$4=DULIEU!$H54,DULIEU!$V54,""))</f>
        <v/>
      </c>
      <c r="E62" s="757" t="str">
        <f>IF(D62="","",IF($H$4=DULIEU!$H54,DULIEU!$W54,""))</f>
        <v/>
      </c>
      <c r="F62" s="758" t="str">
        <f>IF(E62="","",IF($H$4=DULIEU!$H54,DULIEU!$X54,""))</f>
        <v/>
      </c>
      <c r="G62" s="759"/>
      <c r="H62" s="760" t="str">
        <f t="shared" si="0"/>
        <v/>
      </c>
      <c r="I62" s="1100"/>
      <c r="J62" s="689"/>
      <c r="K62" s="356"/>
    </row>
    <row r="63" spans="2:11" hidden="1">
      <c r="B63" s="756" t="str">
        <f>IF($F63&lt;&gt;"",MAX($B$14:B62)+1,"")</f>
        <v/>
      </c>
      <c r="C63" s="757" t="str">
        <f>IF($H$4=DULIEU!$H55,DULIEU!$O55,"")</f>
        <v/>
      </c>
      <c r="D63" s="757" t="str">
        <f>IF(C63="","",IF($H$4=DULIEU!$H55,DULIEU!$V55,""))</f>
        <v/>
      </c>
      <c r="E63" s="757" t="str">
        <f>IF(D63="","",IF($H$4=DULIEU!$H55,DULIEU!$W55,""))</f>
        <v/>
      </c>
      <c r="F63" s="758" t="str">
        <f>IF(E63="","",IF($H$4=DULIEU!$H55,DULIEU!$X55,""))</f>
        <v/>
      </c>
      <c r="G63" s="759"/>
      <c r="H63" s="760" t="str">
        <f t="shared" si="0"/>
        <v/>
      </c>
      <c r="I63" s="1100"/>
      <c r="J63" s="689"/>
      <c r="K63" s="356"/>
    </row>
    <row r="64" spans="2:11" hidden="1">
      <c r="B64" s="756" t="str">
        <f>IF($F64&lt;&gt;"",MAX($B$14:B63)+1,"")</f>
        <v/>
      </c>
      <c r="C64" s="757" t="str">
        <f>IF($H$4=DULIEU!$H56,DULIEU!$O56,"")</f>
        <v/>
      </c>
      <c r="D64" s="757" t="str">
        <f>IF(C64="","",IF($H$4=DULIEU!$H56,DULIEU!$V56,""))</f>
        <v/>
      </c>
      <c r="E64" s="757" t="str">
        <f>IF(D64="","",IF($H$4=DULIEU!$H56,DULIEU!$W56,""))</f>
        <v/>
      </c>
      <c r="F64" s="758" t="str">
        <f>IF(E64="","",IF($H$4=DULIEU!$H56,DULIEU!$X56,""))</f>
        <v/>
      </c>
      <c r="G64" s="759"/>
      <c r="H64" s="760" t="str">
        <f t="shared" si="0"/>
        <v/>
      </c>
      <c r="I64" s="1100"/>
      <c r="J64" s="689"/>
      <c r="K64" s="356"/>
    </row>
    <row r="65" spans="2:11" hidden="1">
      <c r="B65" s="756" t="str">
        <f>IF($F65&lt;&gt;"",MAX($B$14:B64)+1,"")</f>
        <v/>
      </c>
      <c r="C65" s="757" t="str">
        <f>IF($H$4=DULIEU!$H57,DULIEU!$O57,"")</f>
        <v/>
      </c>
      <c r="D65" s="757" t="str">
        <f>IF(C65="","",IF($H$4=DULIEU!$H57,DULIEU!$V57,""))</f>
        <v/>
      </c>
      <c r="E65" s="757" t="str">
        <f>IF(D65="","",IF($H$4=DULIEU!$H57,DULIEU!$W57,""))</f>
        <v/>
      </c>
      <c r="F65" s="758" t="str">
        <f>IF(E65="","",IF($H$4=DULIEU!$H57,DULIEU!$X57,""))</f>
        <v/>
      </c>
      <c r="G65" s="759"/>
      <c r="H65" s="760" t="str">
        <f t="shared" si="0"/>
        <v/>
      </c>
      <c r="I65" s="1100"/>
      <c r="J65" s="689"/>
      <c r="K65" s="356"/>
    </row>
    <row r="66" spans="2:11" hidden="1">
      <c r="B66" s="756" t="str">
        <f>IF($F66&lt;&gt;"",MAX($B$14:B65)+1,"")</f>
        <v/>
      </c>
      <c r="C66" s="757" t="str">
        <f>IF($H$4=DULIEU!$H58,DULIEU!$O58,"")</f>
        <v/>
      </c>
      <c r="D66" s="757" t="str">
        <f>IF(C66="","",IF($H$4=DULIEU!$H58,DULIEU!$V58,""))</f>
        <v/>
      </c>
      <c r="E66" s="757" t="str">
        <f>IF(D66="","",IF($H$4=DULIEU!$H58,DULIEU!$W58,""))</f>
        <v/>
      </c>
      <c r="F66" s="758" t="str">
        <f>IF(E66="","",IF($H$4=DULIEU!$H58,DULIEU!$X58,""))</f>
        <v/>
      </c>
      <c r="G66" s="759"/>
      <c r="H66" s="760" t="str">
        <f t="shared" si="0"/>
        <v/>
      </c>
      <c r="I66" s="1100"/>
      <c r="J66" s="689"/>
      <c r="K66" s="356"/>
    </row>
    <row r="67" spans="2:11" hidden="1">
      <c r="B67" s="756" t="str">
        <f>IF($F67&lt;&gt;"",MAX($B$14:B66)+1,"")</f>
        <v/>
      </c>
      <c r="C67" s="757" t="str">
        <f>IF($H$4=DULIEU!$H59,DULIEU!$O59,"")</f>
        <v/>
      </c>
      <c r="D67" s="757" t="str">
        <f>IF(C67="","",IF($H$4=DULIEU!$H59,DULIEU!$V59,""))</f>
        <v/>
      </c>
      <c r="E67" s="757" t="str">
        <f>IF(D67="","",IF($H$4=DULIEU!$H59,DULIEU!$W59,""))</f>
        <v/>
      </c>
      <c r="F67" s="758" t="str">
        <f>IF(E67="","",IF($H$4=DULIEU!$H59,DULIEU!$X59,""))</f>
        <v/>
      </c>
      <c r="G67" s="759"/>
      <c r="H67" s="760" t="str">
        <f t="shared" si="0"/>
        <v/>
      </c>
      <c r="I67" s="1100"/>
      <c r="J67" s="689"/>
      <c r="K67" s="356"/>
    </row>
    <row r="68" spans="2:11" hidden="1">
      <c r="B68" s="756" t="str">
        <f>IF($F68&lt;&gt;"",MAX($B$14:B67)+1,"")</f>
        <v/>
      </c>
      <c r="C68" s="757" t="str">
        <f>IF($H$4=DULIEU!$H60,DULIEU!$O60,"")</f>
        <v/>
      </c>
      <c r="D68" s="757" t="str">
        <f>IF(C68="","",IF($H$4=DULIEU!$H60,DULIEU!$V60,""))</f>
        <v/>
      </c>
      <c r="E68" s="757" t="str">
        <f>IF(D68="","",IF($H$4=DULIEU!$H60,DULIEU!$W60,""))</f>
        <v/>
      </c>
      <c r="F68" s="758" t="str">
        <f>IF(E68="","",IF($H$4=DULIEU!$H60,DULIEU!$X60,""))</f>
        <v/>
      </c>
      <c r="G68" s="759"/>
      <c r="H68" s="760" t="str">
        <f t="shared" si="0"/>
        <v/>
      </c>
      <c r="I68" s="1100"/>
      <c r="J68" s="689"/>
      <c r="K68" s="356"/>
    </row>
    <row r="69" spans="2:11" hidden="1">
      <c r="B69" s="756" t="str">
        <f>IF($F69&lt;&gt;"",MAX($B$14:B68)+1,"")</f>
        <v/>
      </c>
      <c r="C69" s="757" t="str">
        <f>IF($H$4=DULIEU!$H61,DULIEU!$O61,"")</f>
        <v/>
      </c>
      <c r="D69" s="757" t="str">
        <f>IF(C69="","",IF($H$4=DULIEU!$H61,DULIEU!$V61,""))</f>
        <v/>
      </c>
      <c r="E69" s="757" t="str">
        <f>IF(D69="","",IF($H$4=DULIEU!$H61,DULIEU!$W61,""))</f>
        <v/>
      </c>
      <c r="F69" s="758" t="str">
        <f>IF(E69="","",IF($H$4=DULIEU!$H61,DULIEU!$X61,""))</f>
        <v/>
      </c>
      <c r="G69" s="759"/>
      <c r="H69" s="760" t="str">
        <f t="shared" si="0"/>
        <v/>
      </c>
      <c r="I69" s="1100"/>
      <c r="J69" s="689"/>
      <c r="K69" s="356"/>
    </row>
    <row r="70" spans="2:11" hidden="1">
      <c r="B70" s="756" t="str">
        <f>IF($F70&lt;&gt;"",MAX($B$14:B69)+1,"")</f>
        <v/>
      </c>
      <c r="C70" s="757" t="str">
        <f>IF($H$4=DULIEU!$H62,DULIEU!$O62,"")</f>
        <v/>
      </c>
      <c r="D70" s="757" t="str">
        <f>IF(C70="","",IF($H$4=DULIEU!$H62,DULIEU!$V62,""))</f>
        <v/>
      </c>
      <c r="E70" s="757" t="str">
        <f>IF(D70="","",IF($H$4=DULIEU!$H62,DULIEU!$W62,""))</f>
        <v/>
      </c>
      <c r="F70" s="758" t="str">
        <f>IF(E70="","",IF($H$4=DULIEU!$H62,DULIEU!$X62,""))</f>
        <v/>
      </c>
      <c r="G70" s="759"/>
      <c r="H70" s="760" t="str">
        <f t="shared" si="0"/>
        <v/>
      </c>
      <c r="I70" s="1100"/>
      <c r="J70" s="689"/>
      <c r="K70" s="356"/>
    </row>
    <row r="71" spans="2:11" hidden="1">
      <c r="B71" s="756" t="str">
        <f>IF($F71&lt;&gt;"",MAX($B$14:B70)+1,"")</f>
        <v/>
      </c>
      <c r="C71" s="757" t="str">
        <f>IF($H$4=DULIEU!$H63,DULIEU!$O63,"")</f>
        <v/>
      </c>
      <c r="D71" s="757" t="str">
        <f>IF(C71="","",IF($H$4=DULIEU!$H63,DULIEU!$V63,""))</f>
        <v/>
      </c>
      <c r="E71" s="757" t="str">
        <f>IF(D71="","",IF($H$4=DULIEU!$H63,DULIEU!$W63,""))</f>
        <v/>
      </c>
      <c r="F71" s="758" t="str">
        <f>IF(E71="","",IF($H$4=DULIEU!$H63,DULIEU!$X63,""))</f>
        <v/>
      </c>
      <c r="G71" s="759"/>
      <c r="H71" s="760" t="str">
        <f t="shared" si="0"/>
        <v/>
      </c>
      <c r="I71" s="1100"/>
      <c r="J71" s="689"/>
      <c r="K71" s="356"/>
    </row>
    <row r="72" spans="2:11" hidden="1">
      <c r="B72" s="756" t="str">
        <f>IF($F72&lt;&gt;"",MAX($B$14:B71)+1,"")</f>
        <v/>
      </c>
      <c r="C72" s="757" t="str">
        <f>IF($H$4=DULIEU!$H64,DULIEU!$O64,"")</f>
        <v/>
      </c>
      <c r="D72" s="757" t="str">
        <f>IF(C72="","",IF($H$4=DULIEU!$H64,DULIEU!$V64,""))</f>
        <v/>
      </c>
      <c r="E72" s="757" t="str">
        <f>IF(D72="","",IF($H$4=DULIEU!$H64,DULIEU!$W64,""))</f>
        <v/>
      </c>
      <c r="F72" s="758" t="str">
        <f>IF(E72="","",IF($H$4=DULIEU!$H64,DULIEU!$X64,""))</f>
        <v/>
      </c>
      <c r="G72" s="759"/>
      <c r="H72" s="760" t="str">
        <f t="shared" si="0"/>
        <v/>
      </c>
      <c r="I72" s="1100"/>
      <c r="J72" s="689"/>
      <c r="K72" s="356"/>
    </row>
    <row r="73" spans="2:11" hidden="1">
      <c r="B73" s="756" t="str">
        <f>IF($F73&lt;&gt;"",MAX($B$14:B72)+1,"")</f>
        <v/>
      </c>
      <c r="C73" s="757" t="str">
        <f>IF($H$4=DULIEU!$H65,DULIEU!$O65,"")</f>
        <v/>
      </c>
      <c r="D73" s="757" t="str">
        <f>IF(C73="","",IF($H$4=DULIEU!$H65,DULIEU!$V65,""))</f>
        <v/>
      </c>
      <c r="E73" s="757" t="str">
        <f>IF(D73="","",IF($H$4=DULIEU!$H65,DULIEU!$W65,""))</f>
        <v/>
      </c>
      <c r="F73" s="758" t="str">
        <f>IF(E73="","",IF($H$4=DULIEU!$H65,DULIEU!$X65,""))</f>
        <v/>
      </c>
      <c r="G73" s="759"/>
      <c r="H73" s="760" t="str">
        <f t="shared" si="0"/>
        <v/>
      </c>
      <c r="I73" s="1100"/>
      <c r="J73" s="689"/>
      <c r="K73" s="356"/>
    </row>
    <row r="74" spans="2:11" hidden="1">
      <c r="B74" s="756" t="str">
        <f>IF($F74&lt;&gt;"",MAX($B$14:B73)+1,"")</f>
        <v/>
      </c>
      <c r="C74" s="757" t="str">
        <f>IF($H$4=DULIEU!$H66,DULIEU!$O66,"")</f>
        <v/>
      </c>
      <c r="D74" s="757" t="str">
        <f>IF(C74="","",IF($H$4=DULIEU!$H66,DULIEU!$V66,""))</f>
        <v/>
      </c>
      <c r="E74" s="757" t="str">
        <f>IF(D74="","",IF($H$4=DULIEU!$H66,DULIEU!$W66,""))</f>
        <v/>
      </c>
      <c r="F74" s="758" t="str">
        <f>IF(E74="","",IF($H$4=DULIEU!$H66,DULIEU!$X66,""))</f>
        <v/>
      </c>
      <c r="G74" s="759"/>
      <c r="H74" s="760" t="str">
        <f t="shared" si="0"/>
        <v/>
      </c>
      <c r="I74" s="1100"/>
      <c r="J74" s="689"/>
      <c r="K74" s="356"/>
    </row>
    <row r="75" spans="2:11" hidden="1">
      <c r="B75" s="756" t="str">
        <f>IF($F75&lt;&gt;"",MAX($B$14:B74)+1,"")</f>
        <v/>
      </c>
      <c r="C75" s="757" t="str">
        <f>IF($H$4=DULIEU!$H67,DULIEU!$O67,"")</f>
        <v/>
      </c>
      <c r="D75" s="757" t="str">
        <f>IF(C75="","",IF($H$4=DULIEU!$H67,DULIEU!$V67,""))</f>
        <v/>
      </c>
      <c r="E75" s="757" t="str">
        <f>IF(D75="","",IF($H$4=DULIEU!$H67,DULIEU!$W67,""))</f>
        <v/>
      </c>
      <c r="F75" s="758" t="str">
        <f>IF(E75="","",IF($H$4=DULIEU!$H67,DULIEU!$X67,""))</f>
        <v/>
      </c>
      <c r="G75" s="759"/>
      <c r="H75" s="760" t="str">
        <f t="shared" si="0"/>
        <v/>
      </c>
      <c r="I75" s="1100"/>
      <c r="J75" s="689"/>
      <c r="K75" s="356"/>
    </row>
    <row r="76" spans="2:11" hidden="1">
      <c r="B76" s="756" t="str">
        <f>IF($F76&lt;&gt;"",MAX($B$14:B75)+1,"")</f>
        <v/>
      </c>
      <c r="C76" s="757" t="str">
        <f>IF($H$4=DULIEU!$H68,DULIEU!$O68,"")</f>
        <v/>
      </c>
      <c r="D76" s="757" t="str">
        <f>IF(C76="","",IF($H$4=DULIEU!$H68,DULIEU!$V68,""))</f>
        <v/>
      </c>
      <c r="E76" s="757" t="str">
        <f>IF(D76="","",IF($H$4=DULIEU!$H68,DULIEU!$W68,""))</f>
        <v/>
      </c>
      <c r="F76" s="758" t="str">
        <f>IF(E76="","",IF($H$4=DULIEU!$H68,DULIEU!$X68,""))</f>
        <v/>
      </c>
      <c r="G76" s="759"/>
      <c r="H76" s="760" t="str">
        <f t="shared" si="0"/>
        <v/>
      </c>
      <c r="I76" s="1100"/>
      <c r="J76" s="689"/>
      <c r="K76" s="356"/>
    </row>
    <row r="77" spans="2:11" hidden="1">
      <c r="B77" s="756" t="str">
        <f>IF($F77&lt;&gt;"",MAX($B$14:B76)+1,"")</f>
        <v/>
      </c>
      <c r="C77" s="757" t="str">
        <f>IF($H$4=DULIEU!$H69,DULIEU!$O69,"")</f>
        <v/>
      </c>
      <c r="D77" s="757" t="str">
        <f>IF(C77="","",IF($H$4=DULIEU!$H69,DULIEU!$V69,""))</f>
        <v/>
      </c>
      <c r="E77" s="757" t="str">
        <f>IF(D77="","",IF($H$4=DULIEU!$H69,DULIEU!$W69,""))</f>
        <v/>
      </c>
      <c r="F77" s="758" t="str">
        <f>IF(E77="","",IF($H$4=DULIEU!$H69,DULIEU!$X69,""))</f>
        <v/>
      </c>
      <c r="G77" s="759"/>
      <c r="H77" s="760" t="str">
        <f t="shared" si="0"/>
        <v/>
      </c>
      <c r="I77" s="1100"/>
      <c r="J77" s="689"/>
      <c r="K77" s="356"/>
    </row>
    <row r="78" spans="2:11" hidden="1">
      <c r="B78" s="756" t="str">
        <f>IF($F78&lt;&gt;"",MAX($B$14:B77)+1,"")</f>
        <v/>
      </c>
      <c r="C78" s="757" t="str">
        <f>IF($H$4=DULIEU!$H70,DULIEU!$O70,"")</f>
        <v/>
      </c>
      <c r="D78" s="757" t="str">
        <f>IF(C78="","",IF($H$4=DULIEU!$H70,DULIEU!$V70,""))</f>
        <v/>
      </c>
      <c r="E78" s="757" t="str">
        <f>IF(D78="","",IF($H$4=DULIEU!$H70,DULIEU!$W70,""))</f>
        <v/>
      </c>
      <c r="F78" s="758" t="str">
        <f>IF(E78="","",IF($H$4=DULIEU!$H70,DULIEU!$X70,""))</f>
        <v/>
      </c>
      <c r="G78" s="759"/>
      <c r="H78" s="760" t="str">
        <f t="shared" si="0"/>
        <v/>
      </c>
      <c r="I78" s="1100"/>
      <c r="J78" s="689"/>
      <c r="K78" s="356"/>
    </row>
    <row r="79" spans="2:11" hidden="1">
      <c r="B79" s="756" t="str">
        <f>IF($F79&lt;&gt;"",MAX($B$14:B78)+1,"")</f>
        <v/>
      </c>
      <c r="C79" s="757" t="str">
        <f>IF($H$4=DULIEU!$H71,DULIEU!$O71,"")</f>
        <v/>
      </c>
      <c r="D79" s="757" t="str">
        <f>IF(C79="","",IF($H$4=DULIEU!$H71,DULIEU!$V71,""))</f>
        <v/>
      </c>
      <c r="E79" s="757" t="str">
        <f>IF(D79="","",IF($H$4=DULIEU!$H71,DULIEU!$W71,""))</f>
        <v/>
      </c>
      <c r="F79" s="758" t="str">
        <f>IF(E79="","",IF($H$4=DULIEU!$H71,DULIEU!$X71,""))</f>
        <v/>
      </c>
      <c r="G79" s="759"/>
      <c r="H79" s="760" t="str">
        <f t="shared" si="0"/>
        <v/>
      </c>
      <c r="I79" s="1100"/>
      <c r="J79" s="689"/>
      <c r="K79" s="356"/>
    </row>
    <row r="80" spans="2:11" hidden="1">
      <c r="B80" s="756" t="str">
        <f>IF($F80&lt;&gt;"",MAX($B$14:B79)+1,"")</f>
        <v/>
      </c>
      <c r="C80" s="757" t="str">
        <f>IF($H$4=DULIEU!$H72,DULIEU!$O72,"")</f>
        <v/>
      </c>
      <c r="D80" s="757" t="str">
        <f>IF(C80="","",IF($H$4=DULIEU!$H72,DULIEU!$V72,""))</f>
        <v/>
      </c>
      <c r="E80" s="757" t="str">
        <f>IF(D80="","",IF($H$4=DULIEU!$H72,DULIEU!$W72,""))</f>
        <v/>
      </c>
      <c r="F80" s="758" t="str">
        <f>IF(E80="","",IF($H$4=DULIEU!$H72,DULIEU!$X72,""))</f>
        <v/>
      </c>
      <c r="G80" s="759"/>
      <c r="H80" s="760" t="str">
        <f t="shared" ref="H80:H143" si="1">IF($F80="","","x")</f>
        <v/>
      </c>
      <c r="I80" s="1100"/>
      <c r="J80" s="689"/>
      <c r="K80" s="356"/>
    </row>
    <row r="81" spans="2:11" hidden="1">
      <c r="B81" s="756" t="str">
        <f>IF($F81&lt;&gt;"",MAX($B$14:B80)+1,"")</f>
        <v/>
      </c>
      <c r="C81" s="757" t="str">
        <f>IF($H$4=DULIEU!$H73,DULIEU!$O73,"")</f>
        <v/>
      </c>
      <c r="D81" s="757" t="str">
        <f>IF(C81="","",IF($H$4=DULIEU!$H73,DULIEU!$V73,""))</f>
        <v/>
      </c>
      <c r="E81" s="757" t="str">
        <f>IF(D81="","",IF($H$4=DULIEU!$H73,DULIEU!$W73,""))</f>
        <v/>
      </c>
      <c r="F81" s="758" t="str">
        <f>IF(E81="","",IF($H$4=DULIEU!$H73,DULIEU!$X73,""))</f>
        <v/>
      </c>
      <c r="G81" s="759"/>
      <c r="H81" s="760" t="str">
        <f t="shared" si="1"/>
        <v/>
      </c>
      <c r="I81" s="1100"/>
      <c r="J81" s="689"/>
      <c r="K81" s="356"/>
    </row>
    <row r="82" spans="2:11" hidden="1">
      <c r="B82" s="756" t="str">
        <f>IF($F82&lt;&gt;"",MAX($B$14:B81)+1,"")</f>
        <v/>
      </c>
      <c r="C82" s="757" t="str">
        <f>IF($H$4=DULIEU!$H74,DULIEU!$O74,"")</f>
        <v/>
      </c>
      <c r="D82" s="757" t="str">
        <f>IF(C82="","",IF($H$4=DULIEU!$H74,DULIEU!$V74,""))</f>
        <v/>
      </c>
      <c r="E82" s="757" t="str">
        <f>IF(D82="","",IF($H$4=DULIEU!$H74,DULIEU!$W74,""))</f>
        <v/>
      </c>
      <c r="F82" s="758" t="str">
        <f>IF(E82="","",IF($H$4=DULIEU!$H74,DULIEU!$X74,""))</f>
        <v/>
      </c>
      <c r="G82" s="759"/>
      <c r="H82" s="760" t="str">
        <f t="shared" si="1"/>
        <v/>
      </c>
      <c r="I82" s="1100"/>
      <c r="J82" s="689"/>
      <c r="K82" s="356"/>
    </row>
    <row r="83" spans="2:11" hidden="1">
      <c r="B83" s="756" t="str">
        <f>IF($F83&lt;&gt;"",MAX($B$14:B82)+1,"")</f>
        <v/>
      </c>
      <c r="C83" s="757" t="str">
        <f>IF($H$4=DULIEU!$H75,DULIEU!$O75,"")</f>
        <v/>
      </c>
      <c r="D83" s="757" t="str">
        <f>IF(C83="","",IF($H$4=DULIEU!$H75,DULIEU!$V75,""))</f>
        <v/>
      </c>
      <c r="E83" s="757" t="str">
        <f>IF(D83="","",IF($H$4=DULIEU!$H75,DULIEU!$W75,""))</f>
        <v/>
      </c>
      <c r="F83" s="758" t="str">
        <f>IF(E83="","",IF($H$4=DULIEU!$H75,DULIEU!$X75,""))</f>
        <v/>
      </c>
      <c r="G83" s="759"/>
      <c r="H83" s="760" t="str">
        <f t="shared" si="1"/>
        <v/>
      </c>
      <c r="I83" s="1100"/>
      <c r="J83" s="689"/>
      <c r="K83" s="356"/>
    </row>
    <row r="84" spans="2:11" hidden="1">
      <c r="B84" s="756" t="str">
        <f>IF($F84&lt;&gt;"",MAX($B$14:B83)+1,"")</f>
        <v/>
      </c>
      <c r="C84" s="757" t="str">
        <f>IF($H$4=DULIEU!$H76,DULIEU!$O76,"")</f>
        <v/>
      </c>
      <c r="D84" s="757" t="str">
        <f>IF(C84="","",IF($H$4=DULIEU!$H76,DULIEU!$V76,""))</f>
        <v/>
      </c>
      <c r="E84" s="757" t="str">
        <f>IF(D84="","",IF($H$4=DULIEU!$H76,DULIEU!$W76,""))</f>
        <v/>
      </c>
      <c r="F84" s="758" t="str">
        <f>IF(E84="","",IF($H$4=DULIEU!$H76,DULIEU!$X76,""))</f>
        <v/>
      </c>
      <c r="G84" s="759"/>
      <c r="H84" s="760" t="str">
        <f t="shared" si="1"/>
        <v/>
      </c>
      <c r="I84" s="1100"/>
      <c r="J84" s="689"/>
      <c r="K84" s="356"/>
    </row>
    <row r="85" spans="2:11" hidden="1">
      <c r="B85" s="756" t="str">
        <f>IF($F85&lt;&gt;"",MAX($B$14:B84)+1,"")</f>
        <v/>
      </c>
      <c r="C85" s="757" t="str">
        <f>IF($H$4=DULIEU!$H77,DULIEU!$O77,"")</f>
        <v/>
      </c>
      <c r="D85" s="757" t="str">
        <f>IF(C85="","",IF($H$4=DULIEU!$H77,DULIEU!$V77,""))</f>
        <v/>
      </c>
      <c r="E85" s="757" t="str">
        <f>IF(D85="","",IF($H$4=DULIEU!$H77,DULIEU!$W77,""))</f>
        <v/>
      </c>
      <c r="F85" s="758" t="str">
        <f>IF(E85="","",IF($H$4=DULIEU!$H77,DULIEU!$X77,""))</f>
        <v/>
      </c>
      <c r="G85" s="759"/>
      <c r="H85" s="760" t="str">
        <f t="shared" si="1"/>
        <v/>
      </c>
      <c r="I85" s="1100"/>
      <c r="J85" s="689"/>
      <c r="K85" s="356"/>
    </row>
    <row r="86" spans="2:11" hidden="1">
      <c r="B86" s="756" t="str">
        <f>IF($F86&lt;&gt;"",MAX($B$14:B85)+1,"")</f>
        <v/>
      </c>
      <c r="C86" s="757" t="str">
        <f>IF($H$4=DULIEU!$H78,DULIEU!$O78,"")</f>
        <v/>
      </c>
      <c r="D86" s="757" t="str">
        <f>IF(C86="","",IF($H$4=DULIEU!$H78,DULIEU!$V78,""))</f>
        <v/>
      </c>
      <c r="E86" s="757" t="str">
        <f>IF(D86="","",IF($H$4=DULIEU!$H78,DULIEU!$W78,""))</f>
        <v/>
      </c>
      <c r="F86" s="758" t="str">
        <f>IF(E86="","",IF($H$4=DULIEU!$H78,DULIEU!$X78,""))</f>
        <v/>
      </c>
      <c r="G86" s="759"/>
      <c r="H86" s="760" t="str">
        <f t="shared" si="1"/>
        <v/>
      </c>
      <c r="I86" s="1100"/>
      <c r="J86" s="689"/>
      <c r="K86" s="356"/>
    </row>
    <row r="87" spans="2:11" hidden="1">
      <c r="B87" s="756" t="str">
        <f>IF($F87&lt;&gt;"",MAX($B$14:B86)+1,"")</f>
        <v/>
      </c>
      <c r="C87" s="757" t="str">
        <f>IF($H$4=DULIEU!$H79,DULIEU!$O79,"")</f>
        <v/>
      </c>
      <c r="D87" s="757" t="str">
        <f>IF(C87="","",IF($H$4=DULIEU!$H79,DULIEU!$V79,""))</f>
        <v/>
      </c>
      <c r="E87" s="757" t="str">
        <f>IF(D87="","",IF($H$4=DULIEU!$H79,DULIEU!$W79,""))</f>
        <v/>
      </c>
      <c r="F87" s="758" t="str">
        <f>IF(E87="","",IF($H$4=DULIEU!$H79,DULIEU!$X79,""))</f>
        <v/>
      </c>
      <c r="G87" s="759"/>
      <c r="H87" s="760" t="str">
        <f t="shared" si="1"/>
        <v/>
      </c>
      <c r="I87" s="1100"/>
      <c r="J87" s="689"/>
      <c r="K87" s="356"/>
    </row>
    <row r="88" spans="2:11" hidden="1">
      <c r="B88" s="756" t="str">
        <f>IF($F88&lt;&gt;"",MAX($B$14:B87)+1,"")</f>
        <v/>
      </c>
      <c r="C88" s="757" t="str">
        <f>IF($H$4=DULIEU!$H80,DULIEU!$O80,"")</f>
        <v/>
      </c>
      <c r="D88" s="757" t="str">
        <f>IF(C88="","",IF($H$4=DULIEU!$H80,DULIEU!$V80,""))</f>
        <v/>
      </c>
      <c r="E88" s="757" t="str">
        <f>IF(D88="","",IF($H$4=DULIEU!$H80,DULIEU!$W80,""))</f>
        <v/>
      </c>
      <c r="F88" s="758" t="str">
        <f>IF(E88="","",IF($H$4=DULIEU!$H80,DULIEU!$X80,""))</f>
        <v/>
      </c>
      <c r="G88" s="759"/>
      <c r="H88" s="760" t="str">
        <f t="shared" si="1"/>
        <v/>
      </c>
      <c r="I88" s="1100"/>
      <c r="J88" s="689"/>
      <c r="K88" s="356"/>
    </row>
    <row r="89" spans="2:11" hidden="1">
      <c r="B89" s="756" t="str">
        <f>IF($F89&lt;&gt;"",MAX($B$14:B88)+1,"")</f>
        <v/>
      </c>
      <c r="C89" s="757" t="str">
        <f>IF($H$4=DULIEU!$H81,DULIEU!$O81,"")</f>
        <v/>
      </c>
      <c r="D89" s="757" t="str">
        <f>IF(C89="","",IF($H$4=DULIEU!$H81,DULIEU!$V81,""))</f>
        <v/>
      </c>
      <c r="E89" s="757" t="str">
        <f>IF(D89="","",IF($H$4=DULIEU!$H81,DULIEU!$W81,""))</f>
        <v/>
      </c>
      <c r="F89" s="758" t="str">
        <f>IF(E89="","",IF($H$4=DULIEU!$H81,DULIEU!$X81,""))</f>
        <v/>
      </c>
      <c r="G89" s="759"/>
      <c r="H89" s="760" t="str">
        <f t="shared" si="1"/>
        <v/>
      </c>
      <c r="I89" s="1100"/>
      <c r="J89" s="689"/>
      <c r="K89" s="356"/>
    </row>
    <row r="90" spans="2:11" hidden="1">
      <c r="B90" s="756" t="str">
        <f>IF($F90&lt;&gt;"",MAX($B$14:B89)+1,"")</f>
        <v/>
      </c>
      <c r="C90" s="757" t="str">
        <f>IF($H$4=DULIEU!$H82,DULIEU!$O82,"")</f>
        <v/>
      </c>
      <c r="D90" s="757" t="str">
        <f>IF(C90="","",IF($H$4=DULIEU!$H82,DULIEU!$V82,""))</f>
        <v/>
      </c>
      <c r="E90" s="757" t="str">
        <f>IF(D90="","",IF($H$4=DULIEU!$H82,DULIEU!$W82,""))</f>
        <v/>
      </c>
      <c r="F90" s="758" t="str">
        <f>IF(E90="","",IF($H$4=DULIEU!$H82,DULIEU!$X82,""))</f>
        <v/>
      </c>
      <c r="G90" s="759"/>
      <c r="H90" s="760" t="str">
        <f t="shared" si="1"/>
        <v/>
      </c>
      <c r="I90" s="1100"/>
      <c r="J90" s="689"/>
      <c r="K90" s="356"/>
    </row>
    <row r="91" spans="2:11" hidden="1">
      <c r="B91" s="756" t="str">
        <f>IF($F91&lt;&gt;"",MAX($B$14:B90)+1,"")</f>
        <v/>
      </c>
      <c r="C91" s="757" t="str">
        <f>IF($H$4=DULIEU!$H83,DULIEU!$O83,"")</f>
        <v/>
      </c>
      <c r="D91" s="757" t="str">
        <f>IF(C91="","",IF($H$4=DULIEU!$H83,DULIEU!$V83,""))</f>
        <v/>
      </c>
      <c r="E91" s="757" t="str">
        <f>IF(D91="","",IF($H$4=DULIEU!$H83,DULIEU!$W83,""))</f>
        <v/>
      </c>
      <c r="F91" s="758" t="str">
        <f>IF(E91="","",IF($H$4=DULIEU!$H83,DULIEU!$X83,""))</f>
        <v/>
      </c>
      <c r="G91" s="759"/>
      <c r="H91" s="760" t="str">
        <f t="shared" si="1"/>
        <v/>
      </c>
      <c r="I91" s="1100"/>
      <c r="J91" s="689"/>
      <c r="K91" s="356"/>
    </row>
    <row r="92" spans="2:11" hidden="1">
      <c r="B92" s="756" t="str">
        <f>IF($F92&lt;&gt;"",MAX($B$14:B91)+1,"")</f>
        <v/>
      </c>
      <c r="C92" s="757" t="str">
        <f>IF($H$4=DULIEU!$H84,DULIEU!$O84,"")</f>
        <v/>
      </c>
      <c r="D92" s="757" t="str">
        <f>IF(C92="","",IF($H$4=DULIEU!$H84,DULIEU!$V84,""))</f>
        <v/>
      </c>
      <c r="E92" s="757" t="str">
        <f>IF(D92="","",IF($H$4=DULIEU!$H84,DULIEU!$W84,""))</f>
        <v/>
      </c>
      <c r="F92" s="758" t="str">
        <f>IF(E92="","",IF($H$4=DULIEU!$H84,DULIEU!$X84,""))</f>
        <v/>
      </c>
      <c r="G92" s="759"/>
      <c r="H92" s="760" t="str">
        <f t="shared" si="1"/>
        <v/>
      </c>
      <c r="I92" s="1100"/>
      <c r="J92" s="689"/>
      <c r="K92" s="356"/>
    </row>
    <row r="93" spans="2:11" hidden="1">
      <c r="B93" s="756" t="str">
        <f>IF($F93&lt;&gt;"",MAX($B$14:B92)+1,"")</f>
        <v/>
      </c>
      <c r="C93" s="757" t="str">
        <f>IF($H$4=DULIEU!$H85,DULIEU!$O85,"")</f>
        <v/>
      </c>
      <c r="D93" s="757" t="str">
        <f>IF(C93="","",IF($H$4=DULIEU!$H85,DULIEU!$V85,""))</f>
        <v/>
      </c>
      <c r="E93" s="757" t="str">
        <f>IF(D93="","",IF($H$4=DULIEU!$H85,DULIEU!$W85,""))</f>
        <v/>
      </c>
      <c r="F93" s="758" t="str">
        <f>IF(E93="","",IF($H$4=DULIEU!$H85,DULIEU!$X85,""))</f>
        <v/>
      </c>
      <c r="G93" s="759"/>
      <c r="H93" s="760" t="str">
        <f t="shared" si="1"/>
        <v/>
      </c>
      <c r="I93" s="1100"/>
      <c r="J93" s="689"/>
      <c r="K93" s="356"/>
    </row>
    <row r="94" spans="2:11" hidden="1">
      <c r="B94" s="756" t="str">
        <f>IF($F94&lt;&gt;"",MAX($B$14:B93)+1,"")</f>
        <v/>
      </c>
      <c r="C94" s="757" t="str">
        <f>IF($H$4=DULIEU!$H86,DULIEU!$O86,"")</f>
        <v/>
      </c>
      <c r="D94" s="757" t="str">
        <f>IF(C94="","",IF($H$4=DULIEU!$H86,DULIEU!$V86,""))</f>
        <v/>
      </c>
      <c r="E94" s="757" t="str">
        <f>IF(D94="","",IF($H$4=DULIEU!$H86,DULIEU!$W86,""))</f>
        <v/>
      </c>
      <c r="F94" s="758" t="str">
        <f>IF(E94="","",IF($H$4=DULIEU!$H86,DULIEU!$X86,""))</f>
        <v/>
      </c>
      <c r="G94" s="759"/>
      <c r="H94" s="760" t="str">
        <f t="shared" si="1"/>
        <v/>
      </c>
      <c r="I94" s="1100"/>
      <c r="J94" s="689"/>
      <c r="K94" s="356"/>
    </row>
    <row r="95" spans="2:11" hidden="1">
      <c r="B95" s="756" t="str">
        <f>IF($F95&lt;&gt;"",MAX($B$14:B94)+1,"")</f>
        <v/>
      </c>
      <c r="C95" s="757" t="str">
        <f>IF($H$4=DULIEU!$H87,DULIEU!$O87,"")</f>
        <v/>
      </c>
      <c r="D95" s="757" t="str">
        <f>IF(C95="","",IF($H$4=DULIEU!$H87,DULIEU!$V87,""))</f>
        <v/>
      </c>
      <c r="E95" s="757" t="str">
        <f>IF(D95="","",IF($H$4=DULIEU!$H87,DULIEU!$W87,""))</f>
        <v/>
      </c>
      <c r="F95" s="758" t="str">
        <f>IF(E95="","",IF($H$4=DULIEU!$H87,DULIEU!$X87,""))</f>
        <v/>
      </c>
      <c r="G95" s="759"/>
      <c r="H95" s="760" t="str">
        <f t="shared" si="1"/>
        <v/>
      </c>
      <c r="I95" s="1100"/>
      <c r="J95" s="689"/>
      <c r="K95" s="356"/>
    </row>
    <row r="96" spans="2:11" hidden="1">
      <c r="B96" s="756" t="str">
        <f>IF($F96&lt;&gt;"",MAX($B$14:B95)+1,"")</f>
        <v/>
      </c>
      <c r="C96" s="757" t="str">
        <f>IF($H$4=DULIEU!$H88,DULIEU!$O88,"")</f>
        <v/>
      </c>
      <c r="D96" s="757" t="str">
        <f>IF(C96="","",IF($H$4=DULIEU!$H88,DULIEU!$V88,""))</f>
        <v/>
      </c>
      <c r="E96" s="757" t="str">
        <f>IF(D96="","",IF($H$4=DULIEU!$H88,DULIEU!$W88,""))</f>
        <v/>
      </c>
      <c r="F96" s="758" t="str">
        <f>IF(E96="","",IF($H$4=DULIEU!$H88,DULIEU!$X88,""))</f>
        <v/>
      </c>
      <c r="G96" s="759"/>
      <c r="H96" s="760" t="str">
        <f t="shared" si="1"/>
        <v/>
      </c>
      <c r="I96" s="1100"/>
      <c r="J96" s="689"/>
      <c r="K96" s="356"/>
    </row>
    <row r="97" spans="2:11" hidden="1">
      <c r="B97" s="756" t="str">
        <f>IF($F97&lt;&gt;"",MAX($B$14:B96)+1,"")</f>
        <v/>
      </c>
      <c r="C97" s="757" t="str">
        <f>IF($H$4=DULIEU!$H89,DULIEU!$O89,"")</f>
        <v/>
      </c>
      <c r="D97" s="757" t="str">
        <f>IF(C97="","",IF($H$4=DULIEU!$H89,DULIEU!$V89,""))</f>
        <v/>
      </c>
      <c r="E97" s="757" t="str">
        <f>IF(D97="","",IF($H$4=DULIEU!$H89,DULIEU!$W89,""))</f>
        <v/>
      </c>
      <c r="F97" s="758" t="str">
        <f>IF(E97="","",IF($H$4=DULIEU!$H89,DULIEU!$X89,""))</f>
        <v/>
      </c>
      <c r="G97" s="759"/>
      <c r="H97" s="760" t="str">
        <f t="shared" si="1"/>
        <v/>
      </c>
      <c r="I97" s="1100"/>
      <c r="J97" s="689"/>
      <c r="K97" s="356"/>
    </row>
    <row r="98" spans="2:11" hidden="1">
      <c r="B98" s="756" t="str">
        <f>IF($F98&lt;&gt;"",MAX($B$14:B97)+1,"")</f>
        <v/>
      </c>
      <c r="C98" s="757" t="str">
        <f>IF($H$4=DULIEU!$H90,DULIEU!$O90,"")</f>
        <v/>
      </c>
      <c r="D98" s="757" t="str">
        <f>IF(C98="","",IF($H$4=DULIEU!$H90,DULIEU!$V90,""))</f>
        <v/>
      </c>
      <c r="E98" s="757" t="str">
        <f>IF(D98="","",IF($H$4=DULIEU!$H90,DULIEU!$W90,""))</f>
        <v/>
      </c>
      <c r="F98" s="758" t="str">
        <f>IF(E98="","",IF($H$4=DULIEU!$H90,DULIEU!$X90,""))</f>
        <v/>
      </c>
      <c r="G98" s="759"/>
      <c r="H98" s="760" t="str">
        <f t="shared" si="1"/>
        <v/>
      </c>
      <c r="I98" s="1100"/>
      <c r="J98" s="689"/>
      <c r="K98" s="356"/>
    </row>
    <row r="99" spans="2:11" hidden="1">
      <c r="B99" s="756" t="str">
        <f>IF($F99&lt;&gt;"",MAX($B$14:B98)+1,"")</f>
        <v/>
      </c>
      <c r="C99" s="757" t="str">
        <f>IF($H$4=DULIEU!$H91,DULIEU!$O91,"")</f>
        <v/>
      </c>
      <c r="D99" s="757" t="str">
        <f>IF(C99="","",IF($H$4=DULIEU!$H91,DULIEU!$V91,""))</f>
        <v/>
      </c>
      <c r="E99" s="757" t="str">
        <f>IF(D99="","",IF($H$4=DULIEU!$H91,DULIEU!$W91,""))</f>
        <v/>
      </c>
      <c r="F99" s="758" t="str">
        <f>IF(E99="","",IF($H$4=DULIEU!$H91,DULIEU!$X91,""))</f>
        <v/>
      </c>
      <c r="G99" s="759"/>
      <c r="H99" s="760" t="str">
        <f t="shared" si="1"/>
        <v/>
      </c>
      <c r="I99" s="1100"/>
      <c r="J99" s="689"/>
      <c r="K99" s="356"/>
    </row>
    <row r="100" spans="2:11" hidden="1">
      <c r="B100" s="756" t="str">
        <f>IF($F100&lt;&gt;"",MAX($B$14:B99)+1,"")</f>
        <v/>
      </c>
      <c r="C100" s="757" t="str">
        <f>IF($H$4=DULIEU!$H92,DULIEU!$O92,"")</f>
        <v/>
      </c>
      <c r="D100" s="757" t="str">
        <f>IF(C100="","",IF($H$4=DULIEU!$H92,DULIEU!$V92,""))</f>
        <v/>
      </c>
      <c r="E100" s="757" t="str">
        <f>IF(D100="","",IF($H$4=DULIEU!$H92,DULIEU!$W92,""))</f>
        <v/>
      </c>
      <c r="F100" s="758" t="str">
        <f>IF(E100="","",IF($H$4=DULIEU!$H92,DULIEU!$X92,""))</f>
        <v/>
      </c>
      <c r="G100" s="759"/>
      <c r="H100" s="760" t="str">
        <f t="shared" si="1"/>
        <v/>
      </c>
      <c r="I100" s="1100"/>
      <c r="J100" s="689"/>
      <c r="K100" s="356"/>
    </row>
    <row r="101" spans="2:11" hidden="1">
      <c r="B101" s="756" t="str">
        <f>IF($F101&lt;&gt;"",MAX($B$14:B100)+1,"")</f>
        <v/>
      </c>
      <c r="C101" s="757" t="str">
        <f>IF($H$4=DULIEU!$H93,DULIEU!$O93,"")</f>
        <v/>
      </c>
      <c r="D101" s="757" t="str">
        <f>IF(C101="","",IF($H$4=DULIEU!$H93,DULIEU!$V93,""))</f>
        <v/>
      </c>
      <c r="E101" s="757" t="str">
        <f>IF(D101="","",IF($H$4=DULIEU!$H93,DULIEU!$W93,""))</f>
        <v/>
      </c>
      <c r="F101" s="758" t="str">
        <f>IF(E101="","",IF($H$4=DULIEU!$H93,DULIEU!$X93,""))</f>
        <v/>
      </c>
      <c r="G101" s="759"/>
      <c r="H101" s="760" t="str">
        <f t="shared" si="1"/>
        <v/>
      </c>
      <c r="I101" s="1100"/>
      <c r="J101" s="689"/>
      <c r="K101" s="356"/>
    </row>
    <row r="102" spans="2:11" hidden="1">
      <c r="B102" s="756" t="str">
        <f>IF($F102&lt;&gt;"",MAX($B$14:B101)+1,"")</f>
        <v/>
      </c>
      <c r="C102" s="757" t="str">
        <f>IF($H$4=DULIEU!$H94,DULIEU!$O94,"")</f>
        <v/>
      </c>
      <c r="D102" s="757" t="str">
        <f>IF(C102="","",IF($H$4=DULIEU!$H94,DULIEU!$V94,""))</f>
        <v/>
      </c>
      <c r="E102" s="757" t="str">
        <f>IF(D102="","",IF($H$4=DULIEU!$H94,DULIEU!$W94,""))</f>
        <v/>
      </c>
      <c r="F102" s="758" t="str">
        <f>IF(E102="","",IF($H$4=DULIEU!$H94,DULIEU!$X94,""))</f>
        <v/>
      </c>
      <c r="G102" s="759"/>
      <c r="H102" s="760" t="str">
        <f t="shared" si="1"/>
        <v/>
      </c>
      <c r="I102" s="1100"/>
      <c r="J102" s="689"/>
      <c r="K102" s="356"/>
    </row>
    <row r="103" spans="2:11" hidden="1">
      <c r="B103" s="756" t="str">
        <f>IF($F103&lt;&gt;"",MAX($B$14:B102)+1,"")</f>
        <v/>
      </c>
      <c r="C103" s="757" t="str">
        <f>IF($H$4=DULIEU!$H95,DULIEU!$O95,"")</f>
        <v/>
      </c>
      <c r="D103" s="757" t="str">
        <f>IF(C103="","",IF($H$4=DULIEU!$H95,DULIEU!$V95,""))</f>
        <v/>
      </c>
      <c r="E103" s="757" t="str">
        <f>IF(D103="","",IF($H$4=DULIEU!$H95,DULIEU!$W95,""))</f>
        <v/>
      </c>
      <c r="F103" s="758" t="str">
        <f>IF(E103="","",IF($H$4=DULIEU!$H95,DULIEU!$X95,""))</f>
        <v/>
      </c>
      <c r="G103" s="759"/>
      <c r="H103" s="760" t="str">
        <f t="shared" si="1"/>
        <v/>
      </c>
      <c r="I103" s="1100"/>
      <c r="J103" s="689"/>
      <c r="K103" s="356"/>
    </row>
    <row r="104" spans="2:11" hidden="1">
      <c r="B104" s="756" t="str">
        <f>IF($F104&lt;&gt;"",MAX($B$14:B103)+1,"")</f>
        <v/>
      </c>
      <c r="C104" s="757" t="str">
        <f>IF($H$4=DULIEU!$H96,DULIEU!$O96,"")</f>
        <v/>
      </c>
      <c r="D104" s="757" t="str">
        <f>IF(C104="","",IF($H$4=DULIEU!$H96,DULIEU!$V96,""))</f>
        <v/>
      </c>
      <c r="E104" s="757" t="str">
        <f>IF(D104="","",IF($H$4=DULIEU!$H96,DULIEU!$W96,""))</f>
        <v/>
      </c>
      <c r="F104" s="758" t="str">
        <f>IF(E104="","",IF($H$4=DULIEU!$H96,DULIEU!$X96,""))</f>
        <v/>
      </c>
      <c r="G104" s="759"/>
      <c r="H104" s="760" t="str">
        <f t="shared" si="1"/>
        <v/>
      </c>
      <c r="I104" s="1100"/>
      <c r="J104" s="689"/>
      <c r="K104" s="356"/>
    </row>
    <row r="105" spans="2:11" hidden="1">
      <c r="B105" s="756" t="str">
        <f>IF($F105&lt;&gt;"",MAX($B$14:B104)+1,"")</f>
        <v/>
      </c>
      <c r="C105" s="757" t="str">
        <f>IF($H$4=DULIEU!$H97,DULIEU!$O97,"")</f>
        <v/>
      </c>
      <c r="D105" s="757" t="str">
        <f>IF(C105="","",IF($H$4=DULIEU!$H97,DULIEU!$V97,""))</f>
        <v/>
      </c>
      <c r="E105" s="757" t="str">
        <f>IF(D105="","",IF($H$4=DULIEU!$H97,DULIEU!$W97,""))</f>
        <v/>
      </c>
      <c r="F105" s="758" t="str">
        <f>IF(E105="","",IF($H$4=DULIEU!$H97,DULIEU!$X97,""))</f>
        <v/>
      </c>
      <c r="G105" s="759"/>
      <c r="H105" s="760" t="str">
        <f t="shared" si="1"/>
        <v/>
      </c>
      <c r="I105" s="1100"/>
      <c r="J105" s="689"/>
      <c r="K105" s="356"/>
    </row>
    <row r="106" spans="2:11" hidden="1">
      <c r="B106" s="756" t="str">
        <f>IF($F106&lt;&gt;"",MAX($B$14:B105)+1,"")</f>
        <v/>
      </c>
      <c r="C106" s="757" t="str">
        <f>IF($H$4=DULIEU!$H98,DULIEU!$O98,"")</f>
        <v/>
      </c>
      <c r="D106" s="757" t="str">
        <f>IF(C106="","",IF($H$4=DULIEU!$H98,DULIEU!$V98,""))</f>
        <v/>
      </c>
      <c r="E106" s="757" t="str">
        <f>IF(D106="","",IF($H$4=DULIEU!$H98,DULIEU!$W98,""))</f>
        <v/>
      </c>
      <c r="F106" s="758" t="str">
        <f>IF(E106="","",IF($H$4=DULIEU!$H98,DULIEU!$X98,""))</f>
        <v/>
      </c>
      <c r="G106" s="759"/>
      <c r="H106" s="760" t="str">
        <f t="shared" si="1"/>
        <v/>
      </c>
      <c r="I106" s="1100"/>
      <c r="J106" s="689"/>
      <c r="K106" s="356"/>
    </row>
    <row r="107" spans="2:11" hidden="1">
      <c r="B107" s="756" t="str">
        <f>IF($F107&lt;&gt;"",MAX($B$14:B106)+1,"")</f>
        <v/>
      </c>
      <c r="C107" s="757" t="str">
        <f>IF($H$4=DULIEU!$H99,DULIEU!$O99,"")</f>
        <v/>
      </c>
      <c r="D107" s="757" t="str">
        <f>IF(C107="","",IF($H$4=DULIEU!$H99,DULIEU!$V99,""))</f>
        <v/>
      </c>
      <c r="E107" s="757" t="str">
        <f>IF(D107="","",IF($H$4=DULIEU!$H99,DULIEU!$W99,""))</f>
        <v/>
      </c>
      <c r="F107" s="758" t="str">
        <f>IF(E107="","",IF($H$4=DULIEU!$H99,DULIEU!$X99,""))</f>
        <v/>
      </c>
      <c r="G107" s="759"/>
      <c r="H107" s="760" t="str">
        <f t="shared" si="1"/>
        <v/>
      </c>
      <c r="I107" s="1100"/>
      <c r="J107" s="689"/>
      <c r="K107" s="356"/>
    </row>
    <row r="108" spans="2:11" hidden="1">
      <c r="B108" s="756" t="str">
        <f>IF($F108&lt;&gt;"",MAX($B$14:B107)+1,"")</f>
        <v/>
      </c>
      <c r="C108" s="757" t="str">
        <f>IF($H$4=DULIEU!$H100,DULIEU!$O100,"")</f>
        <v/>
      </c>
      <c r="D108" s="757" t="str">
        <f>IF(C108="","",IF($H$4=DULIEU!$H100,DULIEU!$V100,""))</f>
        <v/>
      </c>
      <c r="E108" s="757" t="str">
        <f>IF(D108="","",IF($H$4=DULIEU!$H100,DULIEU!$W100,""))</f>
        <v/>
      </c>
      <c r="F108" s="758" t="str">
        <f>IF(E108="","",IF($H$4=DULIEU!$H100,DULIEU!$X100,""))</f>
        <v/>
      </c>
      <c r="G108" s="759"/>
      <c r="H108" s="760" t="str">
        <f t="shared" si="1"/>
        <v/>
      </c>
      <c r="I108" s="1100"/>
      <c r="J108" s="689"/>
      <c r="K108" s="356"/>
    </row>
    <row r="109" spans="2:11" hidden="1">
      <c r="B109" s="756" t="str">
        <f>IF($F109&lt;&gt;"",MAX($B$14:B108)+1,"")</f>
        <v/>
      </c>
      <c r="C109" s="757" t="str">
        <f>IF($H$4=DULIEU!$H101,DULIEU!$O101,"")</f>
        <v/>
      </c>
      <c r="D109" s="757" t="str">
        <f>IF(C109="","",IF($H$4=DULIEU!$H101,DULIEU!$V101,""))</f>
        <v/>
      </c>
      <c r="E109" s="757" t="str">
        <f>IF(D109="","",IF($H$4=DULIEU!$H101,DULIEU!$W101,""))</f>
        <v/>
      </c>
      <c r="F109" s="758" t="str">
        <f>IF(E109="","",IF($H$4=DULIEU!$H101,DULIEU!$X101,""))</f>
        <v/>
      </c>
      <c r="G109" s="759"/>
      <c r="H109" s="760" t="str">
        <f t="shared" si="1"/>
        <v/>
      </c>
      <c r="I109" s="1100"/>
      <c r="J109" s="689"/>
      <c r="K109" s="356"/>
    </row>
    <row r="110" spans="2:11" hidden="1">
      <c r="B110" s="756" t="str">
        <f>IF($F110&lt;&gt;"",MAX($B$14:B109)+1,"")</f>
        <v/>
      </c>
      <c r="C110" s="757" t="str">
        <f>IF($H$4=DULIEU!$H102,DULIEU!$O102,"")</f>
        <v/>
      </c>
      <c r="D110" s="757" t="str">
        <f>IF(C110="","",IF($H$4=DULIEU!$H102,DULIEU!$V102,""))</f>
        <v/>
      </c>
      <c r="E110" s="757" t="str">
        <f>IF(D110="","",IF($H$4=DULIEU!$H102,DULIEU!$W102,""))</f>
        <v/>
      </c>
      <c r="F110" s="758" t="str">
        <f>IF(E110="","",IF($H$4=DULIEU!$H102,DULIEU!$X102,""))</f>
        <v/>
      </c>
      <c r="G110" s="759"/>
      <c r="H110" s="760" t="str">
        <f t="shared" si="1"/>
        <v/>
      </c>
      <c r="I110" s="1100"/>
      <c r="J110" s="689"/>
      <c r="K110" s="356"/>
    </row>
    <row r="111" spans="2:11" hidden="1">
      <c r="B111" s="756" t="str">
        <f>IF($F111&lt;&gt;"",MAX($B$14:B110)+1,"")</f>
        <v/>
      </c>
      <c r="C111" s="757" t="str">
        <f>IF($H$4=DULIEU!$H103,DULIEU!$O103,"")</f>
        <v/>
      </c>
      <c r="D111" s="757" t="str">
        <f>IF(C111="","",IF($H$4=DULIEU!$H103,DULIEU!$V103,""))</f>
        <v/>
      </c>
      <c r="E111" s="757" t="str">
        <f>IF(D111="","",IF($H$4=DULIEU!$H103,DULIEU!$W103,""))</f>
        <v/>
      </c>
      <c r="F111" s="758" t="str">
        <f>IF(E111="","",IF($H$4=DULIEU!$H103,DULIEU!$X103,""))</f>
        <v/>
      </c>
      <c r="G111" s="759"/>
      <c r="H111" s="760" t="str">
        <f t="shared" si="1"/>
        <v/>
      </c>
      <c r="I111" s="1100"/>
      <c r="J111" s="689"/>
      <c r="K111" s="356"/>
    </row>
    <row r="112" spans="2:11" hidden="1">
      <c r="B112" s="756" t="str">
        <f>IF($F112&lt;&gt;"",MAX($B$14:B111)+1,"")</f>
        <v/>
      </c>
      <c r="C112" s="757" t="str">
        <f>IF($H$4=DULIEU!$H104,DULIEU!$O104,"")</f>
        <v/>
      </c>
      <c r="D112" s="757" t="str">
        <f>IF(C112="","",IF($H$4=DULIEU!$H104,DULIEU!$V104,""))</f>
        <v/>
      </c>
      <c r="E112" s="757" t="str">
        <f>IF(D112="","",IF($H$4=DULIEU!$H104,DULIEU!$W104,""))</f>
        <v/>
      </c>
      <c r="F112" s="758" t="str">
        <f>IF(E112="","",IF($H$4=DULIEU!$H104,DULIEU!$X104,""))</f>
        <v/>
      </c>
      <c r="G112" s="759"/>
      <c r="H112" s="760" t="str">
        <f t="shared" si="1"/>
        <v/>
      </c>
      <c r="I112" s="1100"/>
      <c r="J112" s="689"/>
      <c r="K112" s="356"/>
    </row>
    <row r="113" spans="2:11" hidden="1">
      <c r="B113" s="756" t="str">
        <f>IF($F113&lt;&gt;"",MAX($B$14:B112)+1,"")</f>
        <v/>
      </c>
      <c r="C113" s="757" t="str">
        <f>IF($H$4=DULIEU!$H105,DULIEU!$O105,"")</f>
        <v/>
      </c>
      <c r="D113" s="757" t="str">
        <f>IF(C113="","",IF($H$4=DULIEU!$H105,DULIEU!$V105,""))</f>
        <v/>
      </c>
      <c r="E113" s="757" t="str">
        <f>IF(D113="","",IF($H$4=DULIEU!$H105,DULIEU!$W105,""))</f>
        <v/>
      </c>
      <c r="F113" s="758" t="str">
        <f>IF(E113="","",IF($H$4=DULIEU!$H105,DULIEU!$X105,""))</f>
        <v/>
      </c>
      <c r="G113" s="759"/>
      <c r="H113" s="760" t="str">
        <f t="shared" si="1"/>
        <v/>
      </c>
      <c r="I113" s="1100"/>
      <c r="J113" s="689"/>
      <c r="K113" s="356"/>
    </row>
    <row r="114" spans="2:11" hidden="1">
      <c r="B114" s="756" t="str">
        <f>IF($F114&lt;&gt;"",MAX($B$14:B113)+1,"")</f>
        <v/>
      </c>
      <c r="C114" s="757" t="str">
        <f>IF($H$4=DULIEU!$H106,DULIEU!$O106,"")</f>
        <v/>
      </c>
      <c r="D114" s="757" t="str">
        <f>IF(C114="","",IF($H$4=DULIEU!$H106,DULIEU!$V106,""))</f>
        <v/>
      </c>
      <c r="E114" s="757" t="str">
        <f>IF(D114="","",IF($H$4=DULIEU!$H106,DULIEU!$W106,""))</f>
        <v/>
      </c>
      <c r="F114" s="758" t="str">
        <f>IF(E114="","",IF($H$4=DULIEU!$H106,DULIEU!$X106,""))</f>
        <v/>
      </c>
      <c r="G114" s="759"/>
      <c r="H114" s="760" t="str">
        <f t="shared" si="1"/>
        <v/>
      </c>
      <c r="I114" s="1100"/>
      <c r="J114" s="689"/>
      <c r="K114" s="356"/>
    </row>
    <row r="115" spans="2:11" hidden="1">
      <c r="B115" s="756" t="str">
        <f>IF($F115&lt;&gt;"",MAX($B$14:B114)+1,"")</f>
        <v/>
      </c>
      <c r="C115" s="757" t="str">
        <f>IF($H$4=DULIEU!$H107,DULIEU!$O107,"")</f>
        <v/>
      </c>
      <c r="D115" s="757" t="str">
        <f>IF(C115="","",IF($H$4=DULIEU!$H107,DULIEU!$V107,""))</f>
        <v/>
      </c>
      <c r="E115" s="757" t="str">
        <f>IF(D115="","",IF($H$4=DULIEU!$H107,DULIEU!$W107,""))</f>
        <v/>
      </c>
      <c r="F115" s="758" t="str">
        <f>IF(E115="","",IF($H$4=DULIEU!$H107,DULIEU!$X107,""))</f>
        <v/>
      </c>
      <c r="G115" s="759"/>
      <c r="H115" s="760" t="str">
        <f t="shared" si="1"/>
        <v/>
      </c>
      <c r="I115" s="1100"/>
      <c r="J115" s="689"/>
      <c r="K115" s="356"/>
    </row>
    <row r="116" spans="2:11" hidden="1">
      <c r="B116" s="756" t="str">
        <f>IF($F116&lt;&gt;"",MAX($B$14:B115)+1,"")</f>
        <v/>
      </c>
      <c r="C116" s="757" t="str">
        <f>IF($H$4=DULIEU!$H108,DULIEU!$O108,"")</f>
        <v/>
      </c>
      <c r="D116" s="757" t="str">
        <f>IF(C116="","",IF($H$4=DULIEU!$H108,DULIEU!$V108,""))</f>
        <v/>
      </c>
      <c r="E116" s="757" t="str">
        <f>IF(D116="","",IF($H$4=DULIEU!$H108,DULIEU!$W108,""))</f>
        <v/>
      </c>
      <c r="F116" s="758" t="str">
        <f>IF(E116="","",IF($H$4=DULIEU!$H108,DULIEU!$X108,""))</f>
        <v/>
      </c>
      <c r="G116" s="759"/>
      <c r="H116" s="760" t="str">
        <f t="shared" si="1"/>
        <v/>
      </c>
      <c r="I116" s="1100"/>
      <c r="J116" s="689"/>
      <c r="K116" s="356"/>
    </row>
    <row r="117" spans="2:11" hidden="1">
      <c r="B117" s="756" t="str">
        <f>IF($F117&lt;&gt;"",MAX($B$14:B116)+1,"")</f>
        <v/>
      </c>
      <c r="C117" s="757" t="str">
        <f>IF($H$4=DULIEU!$H109,DULIEU!$O109,"")</f>
        <v/>
      </c>
      <c r="D117" s="757" t="str">
        <f>IF(C117="","",IF($H$4=DULIEU!$H109,DULIEU!$V109,""))</f>
        <v/>
      </c>
      <c r="E117" s="757" t="str">
        <f>IF(D117="","",IF($H$4=DULIEU!$H109,DULIEU!$W109,""))</f>
        <v/>
      </c>
      <c r="F117" s="758" t="str">
        <f>IF(E117="","",IF($H$4=DULIEU!$H109,DULIEU!$X109,""))</f>
        <v/>
      </c>
      <c r="G117" s="759"/>
      <c r="H117" s="760" t="str">
        <f t="shared" si="1"/>
        <v/>
      </c>
      <c r="I117" s="1100"/>
      <c r="J117" s="689"/>
      <c r="K117" s="356"/>
    </row>
    <row r="118" spans="2:11" hidden="1">
      <c r="B118" s="756" t="str">
        <f>IF($F118&lt;&gt;"",MAX($B$14:B117)+1,"")</f>
        <v/>
      </c>
      <c r="C118" s="757" t="str">
        <f>IF($H$4=DULIEU!$H110,DULIEU!$O110,"")</f>
        <v/>
      </c>
      <c r="D118" s="757" t="str">
        <f>IF(C118="","",IF($H$4=DULIEU!$H110,DULIEU!$V110,""))</f>
        <v/>
      </c>
      <c r="E118" s="757" t="str">
        <f>IF(D118="","",IF($H$4=DULIEU!$H110,DULIEU!$W110,""))</f>
        <v/>
      </c>
      <c r="F118" s="758" t="str">
        <f>IF(E118="","",IF($H$4=DULIEU!$H110,DULIEU!$X110,""))</f>
        <v/>
      </c>
      <c r="G118" s="759"/>
      <c r="H118" s="760" t="str">
        <f t="shared" si="1"/>
        <v/>
      </c>
      <c r="I118" s="1100"/>
      <c r="J118" s="689"/>
      <c r="K118" s="356"/>
    </row>
    <row r="119" spans="2:11" hidden="1">
      <c r="B119" s="756" t="str">
        <f>IF($F119&lt;&gt;"",MAX($B$14:B118)+1,"")</f>
        <v/>
      </c>
      <c r="C119" s="757" t="str">
        <f>IF($H$4=DULIEU!$H111,DULIEU!$O111,"")</f>
        <v/>
      </c>
      <c r="D119" s="757" t="str">
        <f>IF(C119="","",IF($H$4=DULIEU!$H111,DULIEU!$V111,""))</f>
        <v/>
      </c>
      <c r="E119" s="757" t="str">
        <f>IF(D119="","",IF($H$4=DULIEU!$H111,DULIEU!$W111,""))</f>
        <v/>
      </c>
      <c r="F119" s="758" t="str">
        <f>IF(E119="","",IF($H$4=DULIEU!$H111,DULIEU!$X111,""))</f>
        <v/>
      </c>
      <c r="G119" s="759"/>
      <c r="H119" s="760" t="str">
        <f t="shared" si="1"/>
        <v/>
      </c>
      <c r="I119" s="1100"/>
      <c r="J119" s="689"/>
      <c r="K119" s="356"/>
    </row>
    <row r="120" spans="2:11" hidden="1">
      <c r="B120" s="756" t="str">
        <f>IF($F120&lt;&gt;"",MAX($B$14:B119)+1,"")</f>
        <v/>
      </c>
      <c r="C120" s="757" t="str">
        <f>IF($H$4=DULIEU!$H112,DULIEU!$O112,"")</f>
        <v/>
      </c>
      <c r="D120" s="757" t="str">
        <f>IF(C120="","",IF($H$4=DULIEU!$H112,DULIEU!$V112,""))</f>
        <v/>
      </c>
      <c r="E120" s="757" t="str">
        <f>IF(D120="","",IF($H$4=DULIEU!$H112,DULIEU!$W112,""))</f>
        <v/>
      </c>
      <c r="F120" s="758" t="str">
        <f>IF(E120="","",IF($H$4=DULIEU!$H112,DULIEU!$X112,""))</f>
        <v/>
      </c>
      <c r="G120" s="759"/>
      <c r="H120" s="760" t="str">
        <f t="shared" si="1"/>
        <v/>
      </c>
      <c r="I120" s="1100"/>
      <c r="J120" s="689"/>
      <c r="K120" s="356"/>
    </row>
    <row r="121" spans="2:11" hidden="1">
      <c r="B121" s="756" t="str">
        <f>IF($F121&lt;&gt;"",MAX($B$14:B120)+1,"")</f>
        <v/>
      </c>
      <c r="C121" s="757" t="str">
        <f>IF($H$4=DULIEU!$H113,DULIEU!$O113,"")</f>
        <v/>
      </c>
      <c r="D121" s="757" t="str">
        <f>IF(C121="","",IF($H$4=DULIEU!$H113,DULIEU!$V113,""))</f>
        <v/>
      </c>
      <c r="E121" s="757" t="str">
        <f>IF(D121="","",IF($H$4=DULIEU!$H113,DULIEU!$W113,""))</f>
        <v/>
      </c>
      <c r="F121" s="758" t="str">
        <f>IF(E121="","",IF($H$4=DULIEU!$H113,DULIEU!$X113,""))</f>
        <v/>
      </c>
      <c r="G121" s="759"/>
      <c r="H121" s="760" t="str">
        <f t="shared" si="1"/>
        <v/>
      </c>
      <c r="I121" s="1100"/>
      <c r="J121" s="689"/>
      <c r="K121" s="356"/>
    </row>
    <row r="122" spans="2:11" hidden="1">
      <c r="B122" s="756" t="str">
        <f>IF($F122&lt;&gt;"",MAX($B$14:B121)+1,"")</f>
        <v/>
      </c>
      <c r="C122" s="757" t="str">
        <f>IF($H$4=DULIEU!$H114,DULIEU!$O114,"")</f>
        <v/>
      </c>
      <c r="D122" s="757" t="str">
        <f>IF(C122="","",IF($H$4=DULIEU!$H114,DULIEU!$V114,""))</f>
        <v/>
      </c>
      <c r="E122" s="757" t="str">
        <f>IF(D122="","",IF($H$4=DULIEU!$H114,DULIEU!$W114,""))</f>
        <v/>
      </c>
      <c r="F122" s="758" t="str">
        <f>IF(E122="","",IF($H$4=DULIEU!$H114,DULIEU!$X114,""))</f>
        <v/>
      </c>
      <c r="G122" s="759"/>
      <c r="H122" s="760" t="str">
        <f t="shared" si="1"/>
        <v/>
      </c>
      <c r="I122" s="1100"/>
      <c r="J122" s="689"/>
      <c r="K122" s="356"/>
    </row>
    <row r="123" spans="2:11" hidden="1">
      <c r="B123" s="756" t="str">
        <f>IF($F123&lt;&gt;"",MAX($B$14:B122)+1,"")</f>
        <v/>
      </c>
      <c r="C123" s="757" t="str">
        <f>IF($H$4=DULIEU!$H115,DULIEU!$O115,"")</f>
        <v/>
      </c>
      <c r="D123" s="757" t="str">
        <f>IF(C123="","",IF($H$4=DULIEU!$H115,DULIEU!$V115,""))</f>
        <v/>
      </c>
      <c r="E123" s="757" t="str">
        <f>IF(D123="","",IF($H$4=DULIEU!$H115,DULIEU!$W115,""))</f>
        <v/>
      </c>
      <c r="F123" s="758" t="str">
        <f>IF(E123="","",IF($H$4=DULIEU!$H115,DULIEU!$X115,""))</f>
        <v/>
      </c>
      <c r="G123" s="759"/>
      <c r="H123" s="760" t="str">
        <f t="shared" si="1"/>
        <v/>
      </c>
      <c r="I123" s="1100"/>
      <c r="J123" s="689"/>
      <c r="K123" s="356"/>
    </row>
    <row r="124" spans="2:11" hidden="1">
      <c r="B124" s="756" t="str">
        <f>IF($F124&lt;&gt;"",MAX($B$14:B123)+1,"")</f>
        <v/>
      </c>
      <c r="C124" s="757" t="str">
        <f>IF($H$4=DULIEU!$H116,DULIEU!$O116,"")</f>
        <v/>
      </c>
      <c r="D124" s="757" t="str">
        <f>IF(C124="","",IF($H$4=DULIEU!$H116,DULIEU!$V116,""))</f>
        <v/>
      </c>
      <c r="E124" s="757" t="str">
        <f>IF(D124="","",IF($H$4=DULIEU!$H116,DULIEU!$W116,""))</f>
        <v/>
      </c>
      <c r="F124" s="758" t="str">
        <f>IF(E124="","",IF($H$4=DULIEU!$H116,DULIEU!$X116,""))</f>
        <v/>
      </c>
      <c r="G124" s="759"/>
      <c r="H124" s="760" t="str">
        <f t="shared" si="1"/>
        <v/>
      </c>
      <c r="I124" s="1100"/>
      <c r="J124" s="689"/>
      <c r="K124" s="356"/>
    </row>
    <row r="125" spans="2:11" hidden="1">
      <c r="B125" s="756" t="str">
        <f>IF($F125&lt;&gt;"",MAX($B$14:B124)+1,"")</f>
        <v/>
      </c>
      <c r="C125" s="757" t="str">
        <f>IF($H$4=DULIEU!$H117,DULIEU!$O117,"")</f>
        <v/>
      </c>
      <c r="D125" s="757" t="str">
        <f>IF(C125="","",IF($H$4=DULIEU!$H117,DULIEU!$V117,""))</f>
        <v/>
      </c>
      <c r="E125" s="757" t="str">
        <f>IF(D125="","",IF($H$4=DULIEU!$H117,DULIEU!$W117,""))</f>
        <v/>
      </c>
      <c r="F125" s="758" t="str">
        <f>IF(E125="","",IF($H$4=DULIEU!$H117,DULIEU!$X117,""))</f>
        <v/>
      </c>
      <c r="G125" s="759"/>
      <c r="H125" s="760" t="str">
        <f t="shared" si="1"/>
        <v/>
      </c>
      <c r="I125" s="1100"/>
      <c r="J125" s="689"/>
      <c r="K125" s="356"/>
    </row>
    <row r="126" spans="2:11" hidden="1">
      <c r="B126" s="756" t="str">
        <f>IF($F126&lt;&gt;"",MAX($B$14:B125)+1,"")</f>
        <v/>
      </c>
      <c r="C126" s="757" t="str">
        <f>IF($H$4=DULIEU!$H118,DULIEU!$O118,"")</f>
        <v/>
      </c>
      <c r="D126" s="757" t="str">
        <f>IF(C126="","",IF($H$4=DULIEU!$H118,DULIEU!$V118,""))</f>
        <v/>
      </c>
      <c r="E126" s="757" t="str">
        <f>IF(D126="","",IF($H$4=DULIEU!$H118,DULIEU!$W118,""))</f>
        <v/>
      </c>
      <c r="F126" s="758" t="str">
        <f>IF(E126="","",IF($H$4=DULIEU!$H118,DULIEU!$X118,""))</f>
        <v/>
      </c>
      <c r="G126" s="759"/>
      <c r="H126" s="760" t="str">
        <f t="shared" si="1"/>
        <v/>
      </c>
      <c r="I126" s="1100"/>
      <c r="J126" s="689"/>
      <c r="K126" s="356"/>
    </row>
    <row r="127" spans="2:11" hidden="1">
      <c r="B127" s="756" t="str">
        <f>IF($F127&lt;&gt;"",MAX($B$14:B126)+1,"")</f>
        <v/>
      </c>
      <c r="C127" s="757" t="str">
        <f>IF($H$4=DULIEU!$H119,DULIEU!$O119,"")</f>
        <v/>
      </c>
      <c r="D127" s="757" t="str">
        <f>IF(C127="","",IF($H$4=DULIEU!$H119,DULIEU!$V119,""))</f>
        <v/>
      </c>
      <c r="E127" s="757" t="str">
        <f>IF(D127="","",IF($H$4=DULIEU!$H119,DULIEU!$W119,""))</f>
        <v/>
      </c>
      <c r="F127" s="758" t="str">
        <f>IF(E127="","",IF($H$4=DULIEU!$H119,DULIEU!$X119,""))</f>
        <v/>
      </c>
      <c r="G127" s="759"/>
      <c r="H127" s="760" t="str">
        <f t="shared" si="1"/>
        <v/>
      </c>
      <c r="I127" s="1100"/>
      <c r="J127" s="689"/>
      <c r="K127" s="356"/>
    </row>
    <row r="128" spans="2:11" hidden="1">
      <c r="B128" s="756" t="str">
        <f>IF($F128&lt;&gt;"",MAX($B$14:B127)+1,"")</f>
        <v/>
      </c>
      <c r="C128" s="757" t="str">
        <f>IF($H$4=DULIEU!$H120,DULIEU!$O120,"")</f>
        <v/>
      </c>
      <c r="D128" s="757" t="str">
        <f>IF(C128="","",IF($H$4=DULIEU!$H120,DULIEU!$V120,""))</f>
        <v/>
      </c>
      <c r="E128" s="757" t="str">
        <f>IF(D128="","",IF($H$4=DULIEU!$H120,DULIEU!$W120,""))</f>
        <v/>
      </c>
      <c r="F128" s="758" t="str">
        <f>IF(E128="","",IF($H$4=DULIEU!$H120,DULIEU!$X120,""))</f>
        <v/>
      </c>
      <c r="G128" s="759"/>
      <c r="H128" s="760" t="str">
        <f t="shared" si="1"/>
        <v/>
      </c>
      <c r="I128" s="1100"/>
      <c r="J128" s="689"/>
      <c r="K128" s="356"/>
    </row>
    <row r="129" spans="2:11" hidden="1">
      <c r="B129" s="756" t="str">
        <f>IF($F129&lt;&gt;"",MAX($B$14:B128)+1,"")</f>
        <v/>
      </c>
      <c r="C129" s="757" t="str">
        <f>IF($H$4=DULIEU!$H121,DULIEU!$O121,"")</f>
        <v/>
      </c>
      <c r="D129" s="757" t="str">
        <f>IF(C129="","",IF($H$4=DULIEU!$H121,DULIEU!$V121,""))</f>
        <v/>
      </c>
      <c r="E129" s="757" t="str">
        <f>IF(D129="","",IF($H$4=DULIEU!$H121,DULIEU!$W121,""))</f>
        <v/>
      </c>
      <c r="F129" s="758" t="str">
        <f>IF(E129="","",IF($H$4=DULIEU!$H121,DULIEU!$X122,""))</f>
        <v/>
      </c>
      <c r="G129" s="759"/>
      <c r="H129" s="760" t="str">
        <f t="shared" si="1"/>
        <v/>
      </c>
      <c r="I129" s="1100"/>
      <c r="J129" s="689"/>
      <c r="K129" s="356"/>
    </row>
    <row r="130" spans="2:11" hidden="1">
      <c r="B130" s="756" t="str">
        <f>IF($F130&lt;&gt;"",MAX($B$14:B129)+1,"")</f>
        <v/>
      </c>
      <c r="C130" s="757" t="str">
        <f>IF($H$4=DULIEU!$H122,DULIEU!$O122,"")</f>
        <v/>
      </c>
      <c r="D130" s="757" t="str">
        <f>IF(C130="","",IF($H$4=DULIEU!$H122,DULIEU!$V122,""))</f>
        <v/>
      </c>
      <c r="E130" s="757" t="str">
        <f>IF(D130="","",IF($H$4=DULIEU!$H122,DULIEU!$W122,""))</f>
        <v/>
      </c>
      <c r="F130" s="758" t="str">
        <f>IF(E130="","",IF($H$4=DULIEU!$H122,DULIEU!#REF!,""))</f>
        <v/>
      </c>
      <c r="G130" s="759"/>
      <c r="H130" s="760" t="str">
        <f t="shared" si="1"/>
        <v/>
      </c>
      <c r="I130" s="1100"/>
      <c r="J130" s="689"/>
      <c r="K130" s="356"/>
    </row>
    <row r="131" spans="2:11" hidden="1">
      <c r="B131" s="756" t="str">
        <f>IF($F131&lt;&gt;"",MAX($B$14:B130)+1,"")</f>
        <v/>
      </c>
      <c r="C131" s="757" t="str">
        <f>IF($H$4=DULIEU!$H123,DULIEU!$O123,"")</f>
        <v/>
      </c>
      <c r="D131" s="757" t="str">
        <f>IF(C131="","",IF($H$4=DULIEU!$H123,DULIEU!$V123,""))</f>
        <v/>
      </c>
      <c r="E131" s="757" t="str">
        <f>IF(D131="","",IF($H$4=DULIEU!$H123,DULIEU!$W123,""))</f>
        <v/>
      </c>
      <c r="F131" s="758" t="str">
        <f>IF(E131="","",IF($H$4=DULIEU!$H123,DULIEU!$X123,""))</f>
        <v/>
      </c>
      <c r="G131" s="759"/>
      <c r="H131" s="760" t="str">
        <f t="shared" si="1"/>
        <v/>
      </c>
      <c r="I131" s="1100"/>
      <c r="J131" s="689"/>
      <c r="K131" s="356"/>
    </row>
    <row r="132" spans="2:11" hidden="1">
      <c r="B132" s="756" t="str">
        <f>IF($F132&lt;&gt;"",MAX($B$14:B131)+1,"")</f>
        <v/>
      </c>
      <c r="C132" s="757" t="str">
        <f>IF($H$4=DULIEU!$H124,DULIEU!$O124,"")</f>
        <v/>
      </c>
      <c r="D132" s="757" t="str">
        <f>IF(C132="","",IF($H$4=DULIEU!$H124,DULIEU!$V124,""))</f>
        <v/>
      </c>
      <c r="E132" s="757" t="str">
        <f>IF(D132="","",IF($H$4=DULIEU!$H124,DULIEU!$W124,""))</f>
        <v/>
      </c>
      <c r="F132" s="758" t="str">
        <f>IF(E132="","",IF($H$4=DULIEU!$H124,DULIEU!$X124,""))</f>
        <v/>
      </c>
      <c r="G132" s="759"/>
      <c r="H132" s="760" t="str">
        <f t="shared" si="1"/>
        <v/>
      </c>
      <c r="I132" s="1100"/>
      <c r="J132" s="689"/>
      <c r="K132" s="356"/>
    </row>
    <row r="133" spans="2:11" hidden="1">
      <c r="B133" s="756" t="str">
        <f>IF($F133&lt;&gt;"",MAX($B$14:B132)+1,"")</f>
        <v/>
      </c>
      <c r="C133" s="757" t="str">
        <f>IF($H$4=DULIEU!$H125,DULIEU!$O125,"")</f>
        <v/>
      </c>
      <c r="D133" s="757" t="str">
        <f>IF(C133="","",IF($H$4=DULIEU!$H125,DULIEU!$V125,""))</f>
        <v/>
      </c>
      <c r="E133" s="757" t="str">
        <f>IF(D133="","",IF($H$4=DULIEU!$H125,DULIEU!$W125,""))</f>
        <v/>
      </c>
      <c r="F133" s="758" t="str">
        <f>IF(E133="","",IF($H$4=DULIEU!$H125,DULIEU!$X125,""))</f>
        <v/>
      </c>
      <c r="G133" s="759"/>
      <c r="H133" s="760" t="str">
        <f t="shared" si="1"/>
        <v/>
      </c>
      <c r="I133" s="1100"/>
      <c r="J133" s="689"/>
      <c r="K133" s="356"/>
    </row>
    <row r="134" spans="2:11" hidden="1">
      <c r="B134" s="756" t="str">
        <f>IF($F134&lt;&gt;"",MAX($B$14:B133)+1,"")</f>
        <v/>
      </c>
      <c r="C134" s="757" t="str">
        <f>IF($H$4=DULIEU!$H126,DULIEU!$O126,"")</f>
        <v/>
      </c>
      <c r="D134" s="757" t="str">
        <f>IF(C134="","",IF($H$4=DULIEU!$H126,DULIEU!$V126,""))</f>
        <v/>
      </c>
      <c r="E134" s="757" t="str">
        <f>IF(D134="","",IF($H$4=DULIEU!$H126,DULIEU!$W126,""))</f>
        <v/>
      </c>
      <c r="F134" s="758" t="str">
        <f>IF(E134="","",IF($H$4=DULIEU!$H126,DULIEU!$X126,""))</f>
        <v/>
      </c>
      <c r="G134" s="759"/>
      <c r="H134" s="760" t="str">
        <f t="shared" si="1"/>
        <v/>
      </c>
      <c r="I134" s="1100"/>
      <c r="J134" s="689"/>
      <c r="K134" s="356"/>
    </row>
    <row r="135" spans="2:11" hidden="1">
      <c r="B135" s="756" t="str">
        <f>IF($F135&lt;&gt;"",MAX($B$14:B134)+1,"")</f>
        <v/>
      </c>
      <c r="C135" s="757" t="str">
        <f>IF($H$4=DULIEU!$H127,DULIEU!$O127,"")</f>
        <v/>
      </c>
      <c r="D135" s="757" t="str">
        <f>IF(C135="","",IF($H$4=DULIEU!$H127,DULIEU!$V127,""))</f>
        <v/>
      </c>
      <c r="E135" s="757" t="str">
        <f>IF(D135="","",IF($H$4=DULIEU!$H127,DULIEU!$W127,""))</f>
        <v/>
      </c>
      <c r="F135" s="758" t="str">
        <f>IF(E135="","",IF($H$4=DULIEU!$H127,DULIEU!$X127,""))</f>
        <v/>
      </c>
      <c r="G135" s="759"/>
      <c r="H135" s="760" t="str">
        <f t="shared" si="1"/>
        <v/>
      </c>
      <c r="I135" s="1100"/>
      <c r="J135" s="689"/>
      <c r="K135" s="356"/>
    </row>
    <row r="136" spans="2:11" hidden="1">
      <c r="B136" s="756" t="str">
        <f>IF($F136&lt;&gt;"",MAX($B$14:B135)+1,"")</f>
        <v/>
      </c>
      <c r="C136" s="757" t="str">
        <f>IF($H$4=DULIEU!$H128,DULIEU!$O128,"")</f>
        <v/>
      </c>
      <c r="D136" s="757" t="str">
        <f>IF(C136="","",IF($H$4=DULIEU!$H128,DULIEU!$V128,""))</f>
        <v/>
      </c>
      <c r="E136" s="757" t="str">
        <f>IF(D136="","",IF($H$4=DULIEU!$H128,DULIEU!$W128,""))</f>
        <v/>
      </c>
      <c r="F136" s="758" t="str">
        <f>IF(E136="","",IF($H$4=DULIEU!$H128,DULIEU!$X128,""))</f>
        <v/>
      </c>
      <c r="G136" s="759"/>
      <c r="H136" s="760" t="str">
        <f t="shared" si="1"/>
        <v/>
      </c>
      <c r="I136" s="1100"/>
      <c r="J136" s="689"/>
      <c r="K136" s="356"/>
    </row>
    <row r="137" spans="2:11" hidden="1">
      <c r="B137" s="756" t="str">
        <f>IF($F137&lt;&gt;"",MAX($B$14:B136)+1,"")</f>
        <v/>
      </c>
      <c r="C137" s="757" t="str">
        <f>IF($H$4=DULIEU!$H129,DULIEU!$O129,"")</f>
        <v/>
      </c>
      <c r="D137" s="757" t="str">
        <f>IF(C137="","",IF($H$4=DULIEU!$H129,DULIEU!$V129,""))</f>
        <v/>
      </c>
      <c r="E137" s="757" t="str">
        <f>IF(D137="","",IF($H$4=DULIEU!$H129,DULIEU!$W129,""))</f>
        <v/>
      </c>
      <c r="F137" s="758" t="str">
        <f>IF(E137="","",IF($H$4=DULIEU!$H129,DULIEU!$X129,""))</f>
        <v/>
      </c>
      <c r="G137" s="759"/>
      <c r="H137" s="760" t="str">
        <f t="shared" si="1"/>
        <v/>
      </c>
      <c r="I137" s="1100"/>
      <c r="J137" s="689"/>
      <c r="K137" s="356"/>
    </row>
    <row r="138" spans="2:11" hidden="1">
      <c r="B138" s="756" t="str">
        <f>IF($F138&lt;&gt;"",MAX($B$14:B137)+1,"")</f>
        <v/>
      </c>
      <c r="C138" s="757" t="str">
        <f>IF($H$4=DULIEU!$H130,DULIEU!$O130,"")</f>
        <v/>
      </c>
      <c r="D138" s="757" t="str">
        <f>IF(C138="","",IF($H$4=DULIEU!$H130,DULIEU!$V130,""))</f>
        <v/>
      </c>
      <c r="E138" s="757" t="str">
        <f>IF(D138="","",IF($H$4=DULIEU!$H130,DULIEU!$W130,""))</f>
        <v/>
      </c>
      <c r="F138" s="758" t="str">
        <f>IF(E138="","",IF($H$4=DULIEU!$H130,DULIEU!$X130,""))</f>
        <v/>
      </c>
      <c r="G138" s="759"/>
      <c r="H138" s="760" t="str">
        <f t="shared" si="1"/>
        <v/>
      </c>
      <c r="I138" s="1100"/>
      <c r="J138" s="689"/>
      <c r="K138" s="356"/>
    </row>
    <row r="139" spans="2:11" hidden="1">
      <c r="B139" s="756" t="str">
        <f>IF($F139&lt;&gt;"",MAX($B$14:B138)+1,"")</f>
        <v/>
      </c>
      <c r="C139" s="757" t="str">
        <f>IF($H$4=DULIEU!$H131,DULIEU!$O131,"")</f>
        <v/>
      </c>
      <c r="D139" s="757" t="str">
        <f>IF(C139="","",IF($H$4=DULIEU!$H131,DULIEU!$V131,""))</f>
        <v/>
      </c>
      <c r="E139" s="757" t="str">
        <f>IF(D139="","",IF($H$4=DULIEU!$H131,DULIEU!$W131,""))</f>
        <v/>
      </c>
      <c r="F139" s="758" t="str">
        <f>IF(E139="","",IF($H$4=DULIEU!$H131,DULIEU!$X131,""))</f>
        <v/>
      </c>
      <c r="G139" s="759"/>
      <c r="H139" s="760" t="str">
        <f t="shared" si="1"/>
        <v/>
      </c>
      <c r="I139" s="1100"/>
      <c r="J139" s="689"/>
      <c r="K139" s="356"/>
    </row>
    <row r="140" spans="2:11" hidden="1">
      <c r="B140" s="756" t="str">
        <f>IF($F140&lt;&gt;"",MAX($B$14:B139)+1,"")</f>
        <v/>
      </c>
      <c r="C140" s="757" t="str">
        <f>IF($H$4=DULIEU!$H132,DULIEU!$O132,"")</f>
        <v/>
      </c>
      <c r="D140" s="757" t="str">
        <f>IF(C140="","",IF($H$4=DULIEU!$H132,DULIEU!$V132,""))</f>
        <v/>
      </c>
      <c r="E140" s="757" t="str">
        <f>IF(D140="","",IF($H$4=DULIEU!$H132,DULIEU!$W132,""))</f>
        <v/>
      </c>
      <c r="F140" s="758" t="str">
        <f>IF(E140="","",IF($H$4=DULIEU!$H132,DULIEU!$X132,""))</f>
        <v/>
      </c>
      <c r="G140" s="759"/>
      <c r="H140" s="760" t="str">
        <f t="shared" si="1"/>
        <v/>
      </c>
      <c r="I140" s="1100"/>
      <c r="J140" s="689"/>
      <c r="K140" s="356"/>
    </row>
    <row r="141" spans="2:11" hidden="1">
      <c r="B141" s="756" t="str">
        <f>IF($F141&lt;&gt;"",MAX($B$14:B140)+1,"")</f>
        <v/>
      </c>
      <c r="C141" s="757" t="str">
        <f>IF($H$4=DULIEU!$H133,DULIEU!$O133,"")</f>
        <v/>
      </c>
      <c r="D141" s="757" t="str">
        <f>IF(C141="","",IF($H$4=DULIEU!$H133,DULIEU!$V133,""))</f>
        <v/>
      </c>
      <c r="E141" s="757" t="str">
        <f>IF(D141="","",IF($H$4=DULIEU!$H133,DULIEU!$W133,""))</f>
        <v/>
      </c>
      <c r="F141" s="758" t="str">
        <f>IF(E141="","",IF($H$4=DULIEU!$H133,DULIEU!$X133,""))</f>
        <v/>
      </c>
      <c r="G141" s="759"/>
      <c r="H141" s="760" t="str">
        <f t="shared" si="1"/>
        <v/>
      </c>
      <c r="I141" s="1100"/>
      <c r="J141" s="689"/>
      <c r="K141" s="356"/>
    </row>
    <row r="142" spans="2:11" hidden="1">
      <c r="B142" s="756" t="str">
        <f>IF($F142&lt;&gt;"",MAX($B$14:B141)+1,"")</f>
        <v/>
      </c>
      <c r="C142" s="757" t="str">
        <f>IF($H$4=DULIEU!$H134,DULIEU!$O134,"")</f>
        <v/>
      </c>
      <c r="D142" s="757" t="str">
        <f>IF(C142="","",IF($H$4=DULIEU!$H134,DULIEU!$V134,""))</f>
        <v/>
      </c>
      <c r="E142" s="757" t="str">
        <f>IF(D142="","",IF($H$4=DULIEU!$H134,DULIEU!$W134,""))</f>
        <v/>
      </c>
      <c r="F142" s="758" t="str">
        <f>IF(E142="","",IF($H$4=DULIEU!$H134,DULIEU!$X134,""))</f>
        <v/>
      </c>
      <c r="G142" s="759"/>
      <c r="H142" s="760" t="str">
        <f t="shared" si="1"/>
        <v/>
      </c>
      <c r="I142" s="1100"/>
      <c r="J142" s="689"/>
      <c r="K142" s="356"/>
    </row>
    <row r="143" spans="2:11" hidden="1">
      <c r="B143" s="756" t="str">
        <f>IF($F143&lt;&gt;"",MAX($B$14:B142)+1,"")</f>
        <v/>
      </c>
      <c r="C143" s="757" t="str">
        <f>IF($H$4=DULIEU!$H135,DULIEU!$O135,"")</f>
        <v/>
      </c>
      <c r="D143" s="757" t="str">
        <f>IF(C143="","",IF($H$4=DULIEU!$H135,DULIEU!$V135,""))</f>
        <v/>
      </c>
      <c r="E143" s="757" t="str">
        <f>IF(D143="","",IF($H$4=DULIEU!$H135,DULIEU!$W135,""))</f>
        <v/>
      </c>
      <c r="F143" s="758" t="str">
        <f>IF(E143="","",IF($H$4=DULIEU!$H135,DULIEU!$X135,""))</f>
        <v/>
      </c>
      <c r="G143" s="759"/>
      <c r="H143" s="760" t="str">
        <f t="shared" si="1"/>
        <v/>
      </c>
      <c r="I143" s="1100"/>
      <c r="J143" s="689"/>
      <c r="K143" s="356"/>
    </row>
    <row r="144" spans="2:11" hidden="1">
      <c r="B144" s="756" t="str">
        <f>IF($F144&lt;&gt;"",MAX($B$14:B143)+1,"")</f>
        <v/>
      </c>
      <c r="C144" s="757" t="str">
        <f>IF($H$4=DULIEU!$H136,DULIEU!$O136,"")</f>
        <v/>
      </c>
      <c r="D144" s="757" t="str">
        <f>IF(C144="","",IF($H$4=DULIEU!$H136,DULIEU!$V136,""))</f>
        <v/>
      </c>
      <c r="E144" s="757" t="str">
        <f>IF(D144="","",IF($H$4=DULIEU!$H136,DULIEU!$W136,""))</f>
        <v/>
      </c>
      <c r="F144" s="758" t="str">
        <f>IF(E144="","",IF($H$4=DULIEU!$H136,DULIEU!$X136,""))</f>
        <v/>
      </c>
      <c r="G144" s="759"/>
      <c r="H144" s="760" t="str">
        <f t="shared" ref="H144:H207" si="2">IF($F144="","","x")</f>
        <v/>
      </c>
      <c r="I144" s="1100"/>
      <c r="J144" s="689"/>
      <c r="K144" s="356"/>
    </row>
    <row r="145" spans="2:11" hidden="1">
      <c r="B145" s="756" t="str">
        <f>IF($F145&lt;&gt;"",MAX($B$14:B144)+1,"")</f>
        <v/>
      </c>
      <c r="C145" s="757" t="str">
        <f>IF($H$4=DULIEU!$H137,DULIEU!$O137,"")</f>
        <v/>
      </c>
      <c r="D145" s="757" t="str">
        <f>IF(C145="","",IF($H$4=DULIEU!$H137,DULIEU!$V137,""))</f>
        <v/>
      </c>
      <c r="E145" s="757" t="str">
        <f>IF(D145="","",IF($H$4=DULIEU!$H137,DULIEU!$W137,""))</f>
        <v/>
      </c>
      <c r="F145" s="758" t="str">
        <f>IF(E145="","",IF($H$4=DULIEU!$H137,DULIEU!$X137,""))</f>
        <v/>
      </c>
      <c r="G145" s="759"/>
      <c r="H145" s="760" t="str">
        <f t="shared" si="2"/>
        <v/>
      </c>
      <c r="I145" s="1100"/>
      <c r="J145" s="689"/>
      <c r="K145" s="356"/>
    </row>
    <row r="146" spans="2:11" hidden="1">
      <c r="B146" s="756" t="str">
        <f>IF($F146&lt;&gt;"",MAX($B$14:B145)+1,"")</f>
        <v/>
      </c>
      <c r="C146" s="757" t="str">
        <f>IF($H$4=DULIEU!$H138,DULIEU!$O138,"")</f>
        <v/>
      </c>
      <c r="D146" s="757" t="str">
        <f>IF(C146="","",IF($H$4=DULIEU!$H138,DULIEU!$V138,""))</f>
        <v/>
      </c>
      <c r="E146" s="757" t="str">
        <f>IF(D146="","",IF($H$4=DULIEU!$H138,DULIEU!$W138,""))</f>
        <v/>
      </c>
      <c r="F146" s="758" t="str">
        <f>IF(E146="","",IF($H$4=DULIEU!$H138,DULIEU!$X138,""))</f>
        <v/>
      </c>
      <c r="G146" s="759"/>
      <c r="H146" s="760" t="str">
        <f t="shared" si="2"/>
        <v/>
      </c>
      <c r="I146" s="1100"/>
      <c r="J146" s="689"/>
      <c r="K146" s="356"/>
    </row>
    <row r="147" spans="2:11" hidden="1">
      <c r="B147" s="756" t="str">
        <f>IF($F147&lt;&gt;"",MAX($B$14:B146)+1,"")</f>
        <v/>
      </c>
      <c r="C147" s="757" t="str">
        <f>IF($H$4=DULIEU!$H139,DULIEU!$O139,"")</f>
        <v/>
      </c>
      <c r="D147" s="757" t="str">
        <f>IF(C147="","",IF($H$4=DULIEU!$H139,DULIEU!$V139,""))</f>
        <v/>
      </c>
      <c r="E147" s="757" t="str">
        <f>IF(D147="","",IF($H$4=DULIEU!$H139,DULIEU!$W139,""))</f>
        <v/>
      </c>
      <c r="F147" s="758" t="str">
        <f>IF(E147="","",IF($H$4=DULIEU!$H139,DULIEU!$X139,""))</f>
        <v/>
      </c>
      <c r="G147" s="759"/>
      <c r="H147" s="760" t="str">
        <f t="shared" si="2"/>
        <v/>
      </c>
      <c r="I147" s="1100"/>
      <c r="J147" s="689"/>
      <c r="K147" s="356"/>
    </row>
    <row r="148" spans="2:11" hidden="1">
      <c r="B148" s="756" t="str">
        <f>IF($F148&lt;&gt;"",MAX($B$14:B147)+1,"")</f>
        <v/>
      </c>
      <c r="C148" s="757" t="str">
        <f>IF($H$4=DULIEU!$H140,DULIEU!$O140,"")</f>
        <v/>
      </c>
      <c r="D148" s="757" t="str">
        <f>IF(C148="","",IF($H$4=DULIEU!$H140,DULIEU!$V140,""))</f>
        <v/>
      </c>
      <c r="E148" s="757" t="str">
        <f>IF(D148="","",IF($H$4=DULIEU!$H140,DULIEU!$W140,""))</f>
        <v/>
      </c>
      <c r="F148" s="758" t="str">
        <f>IF(E148="","",IF($H$4=DULIEU!$H140,DULIEU!$X140,""))</f>
        <v/>
      </c>
      <c r="G148" s="759"/>
      <c r="H148" s="760" t="str">
        <f t="shared" si="2"/>
        <v/>
      </c>
      <c r="I148" s="1100"/>
      <c r="J148" s="689"/>
      <c r="K148" s="356"/>
    </row>
    <row r="149" spans="2:11" hidden="1">
      <c r="B149" s="756" t="str">
        <f>IF($F149&lt;&gt;"",MAX($B$14:B148)+1,"")</f>
        <v/>
      </c>
      <c r="C149" s="757" t="str">
        <f>IF($H$4=DULIEU!$H141,DULIEU!$O141,"")</f>
        <v/>
      </c>
      <c r="D149" s="757" t="str">
        <f>IF(C149="","",IF($H$4=DULIEU!$H141,DULIEU!$V141,""))</f>
        <v/>
      </c>
      <c r="E149" s="757" t="str">
        <f>IF(D149="","",IF($H$4=DULIEU!$H141,DULIEU!$W141,""))</f>
        <v/>
      </c>
      <c r="F149" s="758" t="str">
        <f>IF(E149="","",IF($H$4=DULIEU!$H141,DULIEU!$X141,""))</f>
        <v/>
      </c>
      <c r="G149" s="759"/>
      <c r="H149" s="760" t="str">
        <f t="shared" si="2"/>
        <v/>
      </c>
      <c r="I149" s="1100"/>
      <c r="J149" s="689"/>
      <c r="K149" s="356"/>
    </row>
    <row r="150" spans="2:11" hidden="1">
      <c r="B150" s="756" t="str">
        <f>IF($F150&lt;&gt;"",MAX($B$14:B149)+1,"")</f>
        <v/>
      </c>
      <c r="C150" s="757" t="str">
        <f>IF($H$4=DULIEU!$H142,DULIEU!$O142,"")</f>
        <v/>
      </c>
      <c r="D150" s="757" t="str">
        <f>IF(C150="","",IF($H$4=DULIEU!$H142,DULIEU!$V142,""))</f>
        <v/>
      </c>
      <c r="E150" s="757" t="str">
        <f>IF(D150="","",IF($H$4=DULIEU!$H142,DULIEU!$W142,""))</f>
        <v/>
      </c>
      <c r="F150" s="758" t="str">
        <f>IF(E150="","",IF($H$4=DULIEU!$H142,DULIEU!$X142,""))</f>
        <v/>
      </c>
      <c r="G150" s="759"/>
      <c r="H150" s="760" t="str">
        <f t="shared" si="2"/>
        <v/>
      </c>
      <c r="I150" s="1100"/>
      <c r="J150" s="689"/>
      <c r="K150" s="356"/>
    </row>
    <row r="151" spans="2:11" hidden="1">
      <c r="B151" s="756" t="str">
        <f>IF($F151&lt;&gt;"",MAX($B$14:B150)+1,"")</f>
        <v/>
      </c>
      <c r="C151" s="757" t="str">
        <f>IF($H$4=DULIEU!$H143,DULIEU!$O143,"")</f>
        <v/>
      </c>
      <c r="D151" s="757" t="str">
        <f>IF(C151="","",IF($H$4=DULIEU!$H143,DULIEU!$V143,""))</f>
        <v/>
      </c>
      <c r="E151" s="757" t="str">
        <f>IF(D151="","",IF($H$4=DULIEU!$H143,DULIEU!$W143,""))</f>
        <v/>
      </c>
      <c r="F151" s="758" t="str">
        <f>IF(E151="","",IF($H$4=DULIEU!$H143,DULIEU!$X143,""))</f>
        <v/>
      </c>
      <c r="G151" s="759"/>
      <c r="H151" s="760" t="str">
        <f t="shared" si="2"/>
        <v/>
      </c>
      <c r="I151" s="1100"/>
      <c r="J151" s="689"/>
      <c r="K151" s="356"/>
    </row>
    <row r="152" spans="2:11" hidden="1">
      <c r="B152" s="756" t="str">
        <f>IF($F152&lt;&gt;"",MAX($B$14:B151)+1,"")</f>
        <v/>
      </c>
      <c r="C152" s="757" t="str">
        <f>IF($H$4=DULIEU!$H144,DULIEU!$O144,"")</f>
        <v/>
      </c>
      <c r="D152" s="757" t="str">
        <f>IF(C152="","",IF($H$4=DULIEU!$H144,DULIEU!$V144,""))</f>
        <v/>
      </c>
      <c r="E152" s="757" t="str">
        <f>IF(D152="","",IF($H$4=DULIEU!$H144,DULIEU!$W144,""))</f>
        <v/>
      </c>
      <c r="F152" s="758" t="str">
        <f>IF(E152="","",IF($H$4=DULIEU!$H144,DULIEU!$X144,""))</f>
        <v/>
      </c>
      <c r="G152" s="759"/>
      <c r="H152" s="760" t="str">
        <f t="shared" si="2"/>
        <v/>
      </c>
      <c r="I152" s="1100"/>
      <c r="J152" s="689"/>
      <c r="K152" s="356"/>
    </row>
    <row r="153" spans="2:11" hidden="1">
      <c r="B153" s="756" t="str">
        <f>IF($F153&lt;&gt;"",MAX($B$14:B152)+1,"")</f>
        <v/>
      </c>
      <c r="C153" s="757" t="str">
        <f>IF($H$4=DULIEU!$H145,DULIEU!$O145,"")</f>
        <v/>
      </c>
      <c r="D153" s="757" t="str">
        <f>IF(C153="","",IF($H$4=DULIEU!$H145,DULIEU!$V145,""))</f>
        <v/>
      </c>
      <c r="E153" s="757" t="str">
        <f>IF(D153="","",IF($H$4=DULIEU!$H145,DULIEU!$W145,""))</f>
        <v/>
      </c>
      <c r="F153" s="758" t="str">
        <f>IF(E153="","",IF($H$4=DULIEU!$H145,DULIEU!$X145,""))</f>
        <v/>
      </c>
      <c r="G153" s="759"/>
      <c r="H153" s="760" t="str">
        <f t="shared" si="2"/>
        <v/>
      </c>
      <c r="I153" s="1100"/>
      <c r="J153" s="689"/>
      <c r="K153" s="356"/>
    </row>
    <row r="154" spans="2:11" hidden="1">
      <c r="B154" s="756" t="str">
        <f>IF($F154&lt;&gt;"",MAX($B$14:B153)+1,"")</f>
        <v/>
      </c>
      <c r="C154" s="757" t="str">
        <f>IF($H$4=DULIEU!$H146,DULIEU!$O146,"")</f>
        <v/>
      </c>
      <c r="D154" s="757" t="str">
        <f>IF(C154="","",IF($H$4=DULIEU!$H146,DULIEU!$V146,""))</f>
        <v/>
      </c>
      <c r="E154" s="757" t="str">
        <f>IF(D154="","",IF($H$4=DULIEU!$H146,DULIEU!$W146,""))</f>
        <v/>
      </c>
      <c r="F154" s="758" t="str">
        <f>IF(E154="","",IF($H$4=DULIEU!$H146,DULIEU!$X146,""))</f>
        <v/>
      </c>
      <c r="G154" s="759"/>
      <c r="H154" s="760" t="str">
        <f t="shared" si="2"/>
        <v/>
      </c>
      <c r="I154" s="1100"/>
      <c r="J154" s="689"/>
      <c r="K154" s="356"/>
    </row>
    <row r="155" spans="2:11" hidden="1">
      <c r="B155" s="756" t="str">
        <f>IF($F155&lt;&gt;"",MAX($B$14:B154)+1,"")</f>
        <v/>
      </c>
      <c r="C155" s="757" t="str">
        <f>IF($H$4=DULIEU!$H147,DULIEU!$O147,"")</f>
        <v/>
      </c>
      <c r="D155" s="757" t="str">
        <f>IF(C155="","",IF($H$4=DULIEU!$H147,DULIEU!$V147,""))</f>
        <v/>
      </c>
      <c r="E155" s="757" t="str">
        <f>IF(D155="","",IF($H$4=DULIEU!$H147,DULIEU!$W147,""))</f>
        <v/>
      </c>
      <c r="F155" s="758" t="str">
        <f>IF(E155="","",IF($H$4=DULIEU!$H147,DULIEU!$X147,""))</f>
        <v/>
      </c>
      <c r="G155" s="759"/>
      <c r="H155" s="760" t="str">
        <f t="shared" si="2"/>
        <v/>
      </c>
      <c r="I155" s="1100"/>
      <c r="J155" s="689"/>
      <c r="K155" s="356"/>
    </row>
    <row r="156" spans="2:11" hidden="1">
      <c r="B156" s="756" t="str">
        <f>IF($F156&lt;&gt;"",MAX($B$14:B155)+1,"")</f>
        <v/>
      </c>
      <c r="C156" s="757" t="str">
        <f>IF($H$4=DULIEU!$H148,DULIEU!$O148,"")</f>
        <v/>
      </c>
      <c r="D156" s="757" t="str">
        <f>IF(C156="","",IF($H$4=DULIEU!$H148,DULIEU!$V148,""))</f>
        <v/>
      </c>
      <c r="E156" s="757" t="str">
        <f>IF(D156="","",IF($H$4=DULIEU!$H148,DULIEU!$W148,""))</f>
        <v/>
      </c>
      <c r="F156" s="758" t="str">
        <f>IF(E156="","",IF($H$4=DULIEU!$H148,DULIEU!$X148,""))</f>
        <v/>
      </c>
      <c r="G156" s="759"/>
      <c r="H156" s="760" t="str">
        <f t="shared" si="2"/>
        <v/>
      </c>
      <c r="I156" s="1100"/>
      <c r="J156" s="689"/>
      <c r="K156" s="356"/>
    </row>
    <row r="157" spans="2:11" hidden="1">
      <c r="B157" s="756" t="str">
        <f>IF($F157&lt;&gt;"",MAX($B$14:B156)+1,"")</f>
        <v/>
      </c>
      <c r="C157" s="757" t="str">
        <f>IF($H$4=DULIEU!$H149,DULIEU!$O149,"")</f>
        <v/>
      </c>
      <c r="D157" s="757" t="str">
        <f>IF(C157="","",IF($H$4=DULIEU!$H149,DULIEU!$V149,""))</f>
        <v/>
      </c>
      <c r="E157" s="757" t="str">
        <f>IF(D157="","",IF($H$4=DULIEU!$H149,DULIEU!$W149,""))</f>
        <v/>
      </c>
      <c r="F157" s="758" t="str">
        <f>IF(E157="","",IF($H$4=DULIEU!$H149,DULIEU!$X149,""))</f>
        <v/>
      </c>
      <c r="G157" s="759"/>
      <c r="H157" s="760" t="str">
        <f t="shared" si="2"/>
        <v/>
      </c>
      <c r="I157" s="1100"/>
      <c r="J157" s="689"/>
      <c r="K157" s="356"/>
    </row>
    <row r="158" spans="2:11" hidden="1">
      <c r="B158" s="756" t="str">
        <f>IF($F158&lt;&gt;"",MAX($B$14:B157)+1,"")</f>
        <v/>
      </c>
      <c r="C158" s="757" t="str">
        <f>IF($H$4=DULIEU!$H150,DULIEU!$O150,"")</f>
        <v/>
      </c>
      <c r="D158" s="757" t="str">
        <f>IF(C158="","",IF($H$4=DULIEU!$H150,DULIEU!$V150,""))</f>
        <v/>
      </c>
      <c r="E158" s="757" t="str">
        <f>IF(D158="","",IF($H$4=DULIEU!$H150,DULIEU!$W150,""))</f>
        <v/>
      </c>
      <c r="F158" s="758" t="str">
        <f>IF(E158="","",IF($H$4=DULIEU!$H150,DULIEU!$X150,""))</f>
        <v/>
      </c>
      <c r="G158" s="759"/>
      <c r="H158" s="760" t="str">
        <f t="shared" si="2"/>
        <v/>
      </c>
      <c r="I158" s="1100"/>
      <c r="J158" s="689"/>
      <c r="K158" s="356"/>
    </row>
    <row r="159" spans="2:11" hidden="1">
      <c r="B159" s="756" t="str">
        <f>IF($F159&lt;&gt;"",MAX($B$14:B158)+1,"")</f>
        <v/>
      </c>
      <c r="C159" s="757" t="str">
        <f>IF($H$4=DULIEU!$H151,DULIEU!$O151,"")</f>
        <v/>
      </c>
      <c r="D159" s="757" t="str">
        <f>IF(C159="","",IF($H$4=DULIEU!$H151,DULIEU!$V151,""))</f>
        <v/>
      </c>
      <c r="E159" s="757" t="str">
        <f>IF(D159="","",IF($H$4=DULIEU!$H151,DULIEU!$W151,""))</f>
        <v/>
      </c>
      <c r="F159" s="758" t="str">
        <f>IF(E159="","",IF($H$4=DULIEU!$H151,DULIEU!$X151,""))</f>
        <v/>
      </c>
      <c r="G159" s="759"/>
      <c r="H159" s="760" t="str">
        <f t="shared" si="2"/>
        <v/>
      </c>
      <c r="I159" s="1100"/>
      <c r="J159" s="689"/>
      <c r="K159" s="356"/>
    </row>
    <row r="160" spans="2:11" hidden="1">
      <c r="B160" s="756" t="str">
        <f>IF($F160&lt;&gt;"",MAX($B$14:B159)+1,"")</f>
        <v/>
      </c>
      <c r="C160" s="757" t="str">
        <f>IF($H$4=DULIEU!$H152,DULIEU!$O152,"")</f>
        <v/>
      </c>
      <c r="D160" s="757" t="str">
        <f>IF(C160="","",IF($H$4=DULIEU!$H152,DULIEU!$V152,""))</f>
        <v/>
      </c>
      <c r="E160" s="757" t="str">
        <f>IF(D160="","",IF($H$4=DULIEU!$H152,DULIEU!$W152,""))</f>
        <v/>
      </c>
      <c r="F160" s="758" t="str">
        <f>IF(E160="","",IF($H$4=DULIEU!$H152,DULIEU!$X152,""))</f>
        <v/>
      </c>
      <c r="G160" s="759"/>
      <c r="H160" s="760" t="str">
        <f t="shared" si="2"/>
        <v/>
      </c>
      <c r="I160" s="1100"/>
      <c r="J160" s="689"/>
      <c r="K160" s="356"/>
    </row>
    <row r="161" spans="2:11" hidden="1">
      <c r="B161" s="756" t="str">
        <f>IF($F161&lt;&gt;"",MAX($B$14:B160)+1,"")</f>
        <v/>
      </c>
      <c r="C161" s="757" t="str">
        <f>IF($H$4=DULIEU!$H153,DULIEU!$O153,"")</f>
        <v/>
      </c>
      <c r="D161" s="757" t="str">
        <f>IF(C161="","",IF($H$4=DULIEU!$H153,DULIEU!$V153,""))</f>
        <v/>
      </c>
      <c r="E161" s="757" t="str">
        <f>IF(D161="","",IF($H$4=DULIEU!$H153,DULIEU!$W153,""))</f>
        <v/>
      </c>
      <c r="F161" s="758" t="str">
        <f>IF(E161="","",IF($H$4=DULIEU!$H153,DULIEU!$X153,""))</f>
        <v/>
      </c>
      <c r="G161" s="759"/>
      <c r="H161" s="760" t="str">
        <f t="shared" si="2"/>
        <v/>
      </c>
      <c r="I161" s="1100"/>
      <c r="J161" s="689"/>
      <c r="K161" s="356"/>
    </row>
    <row r="162" spans="2:11" hidden="1">
      <c r="B162" s="756" t="str">
        <f>IF($F162&lt;&gt;"",MAX($B$14:B161)+1,"")</f>
        <v/>
      </c>
      <c r="C162" s="757" t="str">
        <f>IF($H$4=DULIEU!$H154,DULIEU!$O154,"")</f>
        <v/>
      </c>
      <c r="D162" s="757" t="str">
        <f>IF(C162="","",IF($H$4=DULIEU!$H154,DULIEU!$V154,""))</f>
        <v/>
      </c>
      <c r="E162" s="757" t="str">
        <f>IF(D162="","",IF($H$4=DULIEU!$H154,DULIEU!$W154,""))</f>
        <v/>
      </c>
      <c r="F162" s="758" t="str">
        <f>IF(E162="","",IF($H$4=DULIEU!$H154,DULIEU!$X154,""))</f>
        <v/>
      </c>
      <c r="G162" s="759"/>
      <c r="H162" s="760" t="str">
        <f t="shared" si="2"/>
        <v/>
      </c>
      <c r="I162" s="1100"/>
      <c r="J162" s="689"/>
      <c r="K162" s="356"/>
    </row>
    <row r="163" spans="2:11" hidden="1">
      <c r="B163" s="756" t="str">
        <f>IF($F163&lt;&gt;"",MAX($B$14:B162)+1,"")</f>
        <v/>
      </c>
      <c r="C163" s="757" t="str">
        <f>IF($H$4=DULIEU!$H155,DULIEU!$O155,"")</f>
        <v/>
      </c>
      <c r="D163" s="757" t="str">
        <f>IF(C163="","",IF($H$4=DULIEU!$H155,DULIEU!$V155,""))</f>
        <v/>
      </c>
      <c r="E163" s="757" t="str">
        <f>IF(D163="","",IF($H$4=DULIEU!$H155,DULIEU!$W155,""))</f>
        <v/>
      </c>
      <c r="F163" s="758" t="str">
        <f>IF(E163="","",IF($H$4=DULIEU!$H155,DULIEU!$X155,""))</f>
        <v/>
      </c>
      <c r="G163" s="759"/>
      <c r="H163" s="760" t="str">
        <f t="shared" si="2"/>
        <v/>
      </c>
      <c r="I163" s="1100"/>
      <c r="J163" s="689"/>
      <c r="K163" s="356"/>
    </row>
    <row r="164" spans="2:11" hidden="1">
      <c r="B164" s="756" t="str">
        <f>IF($F164&lt;&gt;"",MAX($B$14:B163)+1,"")</f>
        <v/>
      </c>
      <c r="C164" s="757" t="str">
        <f>IF($H$4=DULIEU!$H156,DULIEU!$O156,"")</f>
        <v/>
      </c>
      <c r="D164" s="757" t="str">
        <f>IF(C164="","",IF($H$4=DULIEU!$H156,DULIEU!$V156,""))</f>
        <v/>
      </c>
      <c r="E164" s="757" t="str">
        <f>IF(D164="","",IF($H$4=DULIEU!$H156,DULIEU!$W156,""))</f>
        <v/>
      </c>
      <c r="F164" s="758" t="str">
        <f>IF(E164="","",IF($H$4=DULIEU!$H156,DULIEU!$X156,""))</f>
        <v/>
      </c>
      <c r="G164" s="759"/>
      <c r="H164" s="760" t="str">
        <f t="shared" si="2"/>
        <v/>
      </c>
      <c r="I164" s="1100"/>
      <c r="J164" s="689"/>
      <c r="K164" s="356"/>
    </row>
    <row r="165" spans="2:11" hidden="1">
      <c r="B165" s="756" t="str">
        <f>IF($F165&lt;&gt;"",MAX($B$14:B164)+1,"")</f>
        <v/>
      </c>
      <c r="C165" s="757" t="str">
        <f>IF($H$4=DULIEU!$H157,DULIEU!$O157,"")</f>
        <v/>
      </c>
      <c r="D165" s="757" t="str">
        <f>IF(C165="","",IF($H$4=DULIEU!$H157,DULIEU!$V157,""))</f>
        <v/>
      </c>
      <c r="E165" s="757" t="str">
        <f>IF(D165="","",IF($H$4=DULIEU!$H157,DULIEU!$W157,""))</f>
        <v/>
      </c>
      <c r="F165" s="758" t="str">
        <f>IF(E165="","",IF($H$4=DULIEU!$H157,DULIEU!$X157,""))</f>
        <v/>
      </c>
      <c r="G165" s="759"/>
      <c r="H165" s="760" t="str">
        <f t="shared" si="2"/>
        <v/>
      </c>
      <c r="I165" s="1100"/>
      <c r="J165" s="689"/>
      <c r="K165" s="356"/>
    </row>
    <row r="166" spans="2:11" hidden="1">
      <c r="B166" s="756" t="str">
        <f>IF($F166&lt;&gt;"",MAX($B$14:B165)+1,"")</f>
        <v/>
      </c>
      <c r="C166" s="757" t="str">
        <f>IF($H$4=DULIEU!$H158,DULIEU!$O158,"")</f>
        <v/>
      </c>
      <c r="D166" s="757" t="str">
        <f>IF(C166="","",IF($H$4=DULIEU!$H158,DULIEU!$V158,""))</f>
        <v/>
      </c>
      <c r="E166" s="757" t="str">
        <f>IF(D166="","",IF($H$4=DULIEU!$H158,DULIEU!$W158,""))</f>
        <v/>
      </c>
      <c r="F166" s="758" t="str">
        <f>IF(E166="","",IF($H$4=DULIEU!$H158,DULIEU!$X158,""))</f>
        <v/>
      </c>
      <c r="G166" s="759"/>
      <c r="H166" s="760" t="str">
        <f t="shared" si="2"/>
        <v/>
      </c>
      <c r="I166" s="1100"/>
      <c r="J166" s="689"/>
      <c r="K166" s="356"/>
    </row>
    <row r="167" spans="2:11" hidden="1">
      <c r="B167" s="756" t="str">
        <f>IF($F167&lt;&gt;"",MAX($B$14:B166)+1,"")</f>
        <v/>
      </c>
      <c r="C167" s="757" t="str">
        <f>IF($H$4=DULIEU!$H159,DULIEU!$O159,"")</f>
        <v/>
      </c>
      <c r="D167" s="757" t="str">
        <f>IF(C167="","",IF($H$4=DULIEU!$H159,DULIEU!$V159,""))</f>
        <v/>
      </c>
      <c r="E167" s="757" t="str">
        <f>IF(D167="","",IF($H$4=DULIEU!$H159,DULIEU!$W159,""))</f>
        <v/>
      </c>
      <c r="F167" s="758" t="str">
        <f>IF(E167="","",IF($H$4=DULIEU!$H159,DULIEU!$X159,""))</f>
        <v/>
      </c>
      <c r="G167" s="759"/>
      <c r="H167" s="760" t="str">
        <f t="shared" si="2"/>
        <v/>
      </c>
      <c r="I167" s="1100"/>
      <c r="J167" s="689"/>
      <c r="K167" s="356"/>
    </row>
    <row r="168" spans="2:11" hidden="1">
      <c r="B168" s="756" t="str">
        <f>IF($F168&lt;&gt;"",MAX($B$14:B167)+1,"")</f>
        <v/>
      </c>
      <c r="C168" s="757" t="str">
        <f>IF($H$4=DULIEU!$H160,DULIEU!$O160,"")</f>
        <v/>
      </c>
      <c r="D168" s="757" t="str">
        <f>IF(C168="","",IF($H$4=DULIEU!$H160,DULIEU!$V160,""))</f>
        <v/>
      </c>
      <c r="E168" s="757" t="str">
        <f>IF(D168="","",IF($H$4=DULIEU!$H160,DULIEU!$W160,""))</f>
        <v/>
      </c>
      <c r="F168" s="758" t="str">
        <f>IF(E168="","",IF($H$4=DULIEU!$H160,DULIEU!$X160,""))</f>
        <v/>
      </c>
      <c r="G168" s="759"/>
      <c r="H168" s="760" t="str">
        <f t="shared" si="2"/>
        <v/>
      </c>
      <c r="I168" s="1100"/>
      <c r="J168" s="689"/>
      <c r="K168" s="356"/>
    </row>
    <row r="169" spans="2:11" hidden="1">
      <c r="B169" s="756" t="str">
        <f>IF($F169&lt;&gt;"",MAX($B$14:B168)+1,"")</f>
        <v/>
      </c>
      <c r="C169" s="757" t="str">
        <f>IF($H$4=DULIEU!$H161,DULIEU!$O161,"")</f>
        <v/>
      </c>
      <c r="D169" s="757" t="str">
        <f>IF(C169="","",IF($H$4=DULIEU!$H161,DULIEU!$V161,""))</f>
        <v/>
      </c>
      <c r="E169" s="757" t="str">
        <f>IF(D169="","",IF($H$4=DULIEU!$H161,DULIEU!$W161,""))</f>
        <v/>
      </c>
      <c r="F169" s="758" t="str">
        <f>IF(E169="","",IF($H$4=DULIEU!$H161,DULIEU!$X161,""))</f>
        <v/>
      </c>
      <c r="G169" s="759"/>
      <c r="H169" s="760" t="str">
        <f t="shared" si="2"/>
        <v/>
      </c>
      <c r="I169" s="1100"/>
      <c r="J169" s="689"/>
      <c r="K169" s="356"/>
    </row>
    <row r="170" spans="2:11" hidden="1">
      <c r="B170" s="756" t="str">
        <f>IF($F170&lt;&gt;"",MAX($B$14:B169)+1,"")</f>
        <v/>
      </c>
      <c r="C170" s="757" t="str">
        <f>IF($H$4=DULIEU!$H162,DULIEU!$O162,"")</f>
        <v/>
      </c>
      <c r="D170" s="757" t="str">
        <f>IF(C170="","",IF($H$4=DULIEU!$H162,DULIEU!$V162,""))</f>
        <v/>
      </c>
      <c r="E170" s="757" t="str">
        <f>IF(D170="","",IF($H$4=DULIEU!$H162,DULIEU!$W162,""))</f>
        <v/>
      </c>
      <c r="F170" s="758" t="str">
        <f>IF(E170="","",IF($H$4=DULIEU!$H162,DULIEU!$X162,""))</f>
        <v/>
      </c>
      <c r="G170" s="759"/>
      <c r="H170" s="760" t="str">
        <f t="shared" si="2"/>
        <v/>
      </c>
      <c r="I170" s="1100"/>
      <c r="J170" s="689"/>
      <c r="K170" s="356"/>
    </row>
    <row r="171" spans="2:11" hidden="1">
      <c r="B171" s="756" t="str">
        <f>IF($F171&lt;&gt;"",MAX($B$14:B170)+1,"")</f>
        <v/>
      </c>
      <c r="C171" s="757" t="str">
        <f>IF($H$4=DULIEU!$H163,DULIEU!$O163,"")</f>
        <v/>
      </c>
      <c r="D171" s="757" t="str">
        <f>IF(C171="","",IF($H$4=DULIEU!$H163,DULIEU!$V163,""))</f>
        <v/>
      </c>
      <c r="E171" s="757" t="str">
        <f>IF(D171="","",IF($H$4=DULIEU!$H163,DULIEU!$W163,""))</f>
        <v/>
      </c>
      <c r="F171" s="758" t="str">
        <f>IF(E171="","",IF($H$4=DULIEU!$H163,DULIEU!$X163,""))</f>
        <v/>
      </c>
      <c r="G171" s="759"/>
      <c r="H171" s="760" t="str">
        <f t="shared" si="2"/>
        <v/>
      </c>
      <c r="I171" s="1100"/>
      <c r="J171" s="689"/>
      <c r="K171" s="356"/>
    </row>
    <row r="172" spans="2:11" hidden="1">
      <c r="B172" s="756" t="str">
        <f>IF($F172&lt;&gt;"",MAX($B$14:B171)+1,"")</f>
        <v/>
      </c>
      <c r="C172" s="757" t="str">
        <f>IF($H$4=DULIEU!$H164,DULIEU!$O164,"")</f>
        <v/>
      </c>
      <c r="D172" s="757" t="str">
        <f>IF(C172="","",IF($H$4=DULIEU!$H164,DULIEU!$V164,""))</f>
        <v/>
      </c>
      <c r="E172" s="757" t="str">
        <f>IF(D172="","",IF($H$4=DULIEU!$H164,DULIEU!$W164,""))</f>
        <v/>
      </c>
      <c r="F172" s="758" t="str">
        <f>IF(E172="","",IF($H$4=DULIEU!$H164,DULIEU!$X164,""))</f>
        <v/>
      </c>
      <c r="G172" s="759"/>
      <c r="H172" s="760" t="str">
        <f t="shared" si="2"/>
        <v/>
      </c>
      <c r="I172" s="1100"/>
      <c r="J172" s="689"/>
      <c r="K172" s="356"/>
    </row>
    <row r="173" spans="2:11" hidden="1">
      <c r="B173" s="756" t="str">
        <f>IF($F173&lt;&gt;"",MAX($B$14:B172)+1,"")</f>
        <v/>
      </c>
      <c r="C173" s="757" t="str">
        <f>IF($H$4=DULIEU!$H165,DULIEU!$O165,"")</f>
        <v/>
      </c>
      <c r="D173" s="757" t="str">
        <f>IF(C173="","",IF($H$4=DULIEU!$H165,DULIEU!$V165,""))</f>
        <v/>
      </c>
      <c r="E173" s="757" t="str">
        <f>IF(D173="","",IF($H$4=DULIEU!$H165,DULIEU!$W165,""))</f>
        <v/>
      </c>
      <c r="F173" s="758" t="str">
        <f>IF(E173="","",IF($H$4=DULIEU!$H165,DULIEU!$X165,""))</f>
        <v/>
      </c>
      <c r="G173" s="759"/>
      <c r="H173" s="760" t="str">
        <f t="shared" si="2"/>
        <v/>
      </c>
      <c r="I173" s="1100"/>
      <c r="J173" s="689"/>
      <c r="K173" s="356"/>
    </row>
    <row r="174" spans="2:11" hidden="1">
      <c r="B174" s="756" t="str">
        <f>IF($F174&lt;&gt;"",MAX($B$14:B173)+1,"")</f>
        <v/>
      </c>
      <c r="C174" s="757" t="str">
        <f>IF($H$4=DULIEU!$H166,DULIEU!$O166,"")</f>
        <v/>
      </c>
      <c r="D174" s="757" t="str">
        <f>IF(C174="","",IF($H$4=DULIEU!$H166,DULIEU!$V166,""))</f>
        <v/>
      </c>
      <c r="E174" s="757" t="str">
        <f>IF(D174="","",IF($H$4=DULIEU!$H166,DULIEU!$W166,""))</f>
        <v/>
      </c>
      <c r="F174" s="758" t="str">
        <f>IF(E174="","",IF($H$4=DULIEU!$H166,DULIEU!$X166,""))</f>
        <v/>
      </c>
      <c r="G174" s="759"/>
      <c r="H174" s="760" t="str">
        <f t="shared" si="2"/>
        <v/>
      </c>
      <c r="I174" s="1100"/>
      <c r="J174" s="689"/>
      <c r="K174" s="356"/>
    </row>
    <row r="175" spans="2:11" hidden="1">
      <c r="B175" s="756" t="str">
        <f>IF($F175&lt;&gt;"",MAX($B$14:B174)+1,"")</f>
        <v/>
      </c>
      <c r="C175" s="757" t="str">
        <f>IF($H$4=DULIEU!$H167,DULIEU!$O167,"")</f>
        <v/>
      </c>
      <c r="D175" s="757" t="str">
        <f>IF(C175="","",IF($H$4=DULIEU!$H167,DULIEU!$V167,""))</f>
        <v/>
      </c>
      <c r="E175" s="757" t="str">
        <f>IF(D175="","",IF($H$4=DULIEU!$H167,DULIEU!$W167,""))</f>
        <v/>
      </c>
      <c r="F175" s="758" t="str">
        <f>IF(E175="","",IF($H$4=DULIEU!$H167,DULIEU!$X167,""))</f>
        <v/>
      </c>
      <c r="G175" s="759"/>
      <c r="H175" s="760" t="str">
        <f t="shared" si="2"/>
        <v/>
      </c>
      <c r="I175" s="1100"/>
      <c r="J175" s="689"/>
      <c r="K175" s="356"/>
    </row>
    <row r="176" spans="2:11" hidden="1">
      <c r="B176" s="756" t="str">
        <f>IF($F176&lt;&gt;"",MAX($B$14:B175)+1,"")</f>
        <v/>
      </c>
      <c r="C176" s="757" t="str">
        <f>IF($H$4=DULIEU!$H168,DULIEU!$O168,"")</f>
        <v/>
      </c>
      <c r="D176" s="757" t="str">
        <f>IF(C176="","",IF($H$4=DULIEU!$H168,DULIEU!$V168,""))</f>
        <v/>
      </c>
      <c r="E176" s="757" t="str">
        <f>IF(D176="","",IF($H$4=DULIEU!$H168,DULIEU!$W168,""))</f>
        <v/>
      </c>
      <c r="F176" s="758" t="str">
        <f>IF(E176="","",IF($H$4=DULIEU!$H168,DULIEU!$X168,""))</f>
        <v/>
      </c>
      <c r="G176" s="759"/>
      <c r="H176" s="760" t="str">
        <f t="shared" si="2"/>
        <v/>
      </c>
      <c r="I176" s="1100"/>
      <c r="J176" s="689"/>
      <c r="K176" s="356"/>
    </row>
    <row r="177" spans="2:11" hidden="1">
      <c r="B177" s="756" t="str">
        <f>IF($F177&lt;&gt;"",MAX($B$14:B176)+1,"")</f>
        <v/>
      </c>
      <c r="C177" s="757" t="str">
        <f>IF($H$4=DULIEU!$H169,DULIEU!$O169,"")</f>
        <v/>
      </c>
      <c r="D177" s="757" t="str">
        <f>IF(C177="","",IF($H$4=DULIEU!$H169,DULIEU!$V169,""))</f>
        <v/>
      </c>
      <c r="E177" s="757" t="str">
        <f>IF(D177="","",IF($H$4=DULIEU!$H169,DULIEU!$W169,""))</f>
        <v/>
      </c>
      <c r="F177" s="758" t="str">
        <f>IF(E177="","",IF($H$4=DULIEU!$H169,DULIEU!$X169,""))</f>
        <v/>
      </c>
      <c r="G177" s="759"/>
      <c r="H177" s="760" t="str">
        <f t="shared" si="2"/>
        <v/>
      </c>
      <c r="I177" s="1100"/>
      <c r="J177" s="689"/>
      <c r="K177" s="356"/>
    </row>
    <row r="178" spans="2:11" hidden="1">
      <c r="B178" s="756" t="str">
        <f>IF($F178&lt;&gt;"",MAX($B$14:B177)+1,"")</f>
        <v/>
      </c>
      <c r="C178" s="757" t="str">
        <f>IF($H$4=DULIEU!$H170,DULIEU!$O170,"")</f>
        <v/>
      </c>
      <c r="D178" s="757" t="str">
        <f>IF(C178="","",IF($H$4=DULIEU!$H170,DULIEU!$V170,""))</f>
        <v/>
      </c>
      <c r="E178" s="757" t="str">
        <f>IF(D178="","",IF($H$4=DULIEU!$H170,DULIEU!$W170,""))</f>
        <v/>
      </c>
      <c r="F178" s="758" t="str">
        <f>IF(E178="","",IF($H$4=DULIEU!$H170,DULIEU!$X170,""))</f>
        <v/>
      </c>
      <c r="G178" s="759"/>
      <c r="H178" s="760" t="str">
        <f t="shared" si="2"/>
        <v/>
      </c>
      <c r="I178" s="1100"/>
      <c r="J178" s="689"/>
      <c r="K178" s="356"/>
    </row>
    <row r="179" spans="2:11" hidden="1">
      <c r="B179" s="756" t="str">
        <f>IF($F179&lt;&gt;"",MAX($B$14:B178)+1,"")</f>
        <v/>
      </c>
      <c r="C179" s="757" t="str">
        <f>IF($H$4=DULIEU!$H171,DULIEU!$O171,"")</f>
        <v/>
      </c>
      <c r="D179" s="757" t="str">
        <f>IF(C179="","",IF($H$4=DULIEU!$H171,DULIEU!$V171,""))</f>
        <v/>
      </c>
      <c r="E179" s="757" t="str">
        <f>IF(D179="","",IF($H$4=DULIEU!$H171,DULIEU!$W171,""))</f>
        <v/>
      </c>
      <c r="F179" s="758" t="str">
        <f>IF(E179="","",IF($H$4=DULIEU!$H171,DULIEU!$X171,""))</f>
        <v/>
      </c>
      <c r="G179" s="759"/>
      <c r="H179" s="760" t="str">
        <f t="shared" si="2"/>
        <v/>
      </c>
      <c r="I179" s="1100"/>
      <c r="J179" s="689"/>
      <c r="K179" s="356"/>
    </row>
    <row r="180" spans="2:11" hidden="1">
      <c r="B180" s="756" t="str">
        <f>IF($F180&lt;&gt;"",MAX($B$14:B179)+1,"")</f>
        <v/>
      </c>
      <c r="C180" s="757" t="str">
        <f>IF($H$4=DULIEU!$H172,DULIEU!$O172,"")</f>
        <v/>
      </c>
      <c r="D180" s="757" t="str">
        <f>IF(C180="","",IF($H$4=DULIEU!$H172,DULIEU!$V172,""))</f>
        <v/>
      </c>
      <c r="E180" s="757" t="str">
        <f>IF(D180="","",IF($H$4=DULIEU!$H172,DULIEU!$W172,""))</f>
        <v/>
      </c>
      <c r="F180" s="758" t="str">
        <f>IF(E180="","",IF($H$4=DULIEU!$H172,DULIEU!$X172,""))</f>
        <v/>
      </c>
      <c r="G180" s="759"/>
      <c r="H180" s="760" t="str">
        <f t="shared" si="2"/>
        <v/>
      </c>
      <c r="I180" s="1100"/>
      <c r="J180" s="689"/>
      <c r="K180" s="356"/>
    </row>
    <row r="181" spans="2:11" hidden="1">
      <c r="B181" s="756" t="str">
        <f>IF($F181&lt;&gt;"",MAX($B$14:B180)+1,"")</f>
        <v/>
      </c>
      <c r="C181" s="757" t="str">
        <f>IF($H$4=DULIEU!$H173,DULIEU!$O173,"")</f>
        <v/>
      </c>
      <c r="D181" s="757" t="str">
        <f>IF(C181="","",IF($H$4=DULIEU!$H173,DULIEU!$V173,""))</f>
        <v/>
      </c>
      <c r="E181" s="757" t="str">
        <f>IF(D181="","",IF($H$4=DULIEU!$H173,DULIEU!$W173,""))</f>
        <v/>
      </c>
      <c r="F181" s="758" t="str">
        <f>IF(E181="","",IF($H$4=DULIEU!$H173,DULIEU!$X173,""))</f>
        <v/>
      </c>
      <c r="G181" s="759"/>
      <c r="H181" s="760" t="str">
        <f t="shared" si="2"/>
        <v/>
      </c>
      <c r="I181" s="1100"/>
      <c r="J181" s="689"/>
      <c r="K181" s="356"/>
    </row>
    <row r="182" spans="2:11" hidden="1">
      <c r="B182" s="756" t="str">
        <f>IF($F182&lt;&gt;"",MAX($B$14:B181)+1,"")</f>
        <v/>
      </c>
      <c r="C182" s="757" t="str">
        <f>IF($H$4=DULIEU!$H174,DULIEU!$O174,"")</f>
        <v/>
      </c>
      <c r="D182" s="757" t="str">
        <f>IF(C182="","",IF($H$4=DULIEU!$H174,DULIEU!$V174,""))</f>
        <v/>
      </c>
      <c r="E182" s="757" t="str">
        <f>IF(D182="","",IF($H$4=DULIEU!$H174,DULIEU!$W174,""))</f>
        <v/>
      </c>
      <c r="F182" s="758" t="str">
        <f>IF(E182="","",IF($H$4=DULIEU!$H174,DULIEU!$X174,""))</f>
        <v/>
      </c>
      <c r="G182" s="759"/>
      <c r="H182" s="760" t="str">
        <f t="shared" si="2"/>
        <v/>
      </c>
      <c r="I182" s="1100"/>
      <c r="J182" s="689"/>
      <c r="K182" s="356"/>
    </row>
    <row r="183" spans="2:11" hidden="1">
      <c r="B183" s="756" t="str">
        <f>IF($F183&lt;&gt;"",MAX($B$14:B182)+1,"")</f>
        <v/>
      </c>
      <c r="C183" s="757" t="str">
        <f>IF($H$4=DULIEU!$H175,DULIEU!$O175,"")</f>
        <v/>
      </c>
      <c r="D183" s="757" t="str">
        <f>IF(C183="","",IF($H$4=DULIEU!$H175,DULIEU!$V175,""))</f>
        <v/>
      </c>
      <c r="E183" s="757" t="str">
        <f>IF(D183="","",IF($H$4=DULIEU!$H175,DULIEU!$W175,""))</f>
        <v/>
      </c>
      <c r="F183" s="758" t="str">
        <f>IF(E183="","",IF($H$4=DULIEU!$H175,DULIEU!$X175,""))</f>
        <v/>
      </c>
      <c r="G183" s="759"/>
      <c r="H183" s="760" t="str">
        <f t="shared" si="2"/>
        <v/>
      </c>
      <c r="I183" s="1100"/>
      <c r="J183" s="689"/>
      <c r="K183" s="356"/>
    </row>
    <row r="184" spans="2:11" hidden="1">
      <c r="B184" s="756" t="str">
        <f>IF($F184&lt;&gt;"",MAX($B$14:B183)+1,"")</f>
        <v/>
      </c>
      <c r="C184" s="757" t="str">
        <f>IF($H$4=DULIEU!$H176,DULIEU!$O176,"")</f>
        <v/>
      </c>
      <c r="D184" s="757" t="str">
        <f>IF(C184="","",IF($H$4=DULIEU!$H176,DULIEU!$V176,""))</f>
        <v/>
      </c>
      <c r="E184" s="757" t="str">
        <f>IF(D184="","",IF($H$4=DULIEU!$H176,DULIEU!$W176,""))</f>
        <v/>
      </c>
      <c r="F184" s="758" t="str">
        <f>IF(E184="","",IF($H$4=DULIEU!$H176,DULIEU!$X176,""))</f>
        <v/>
      </c>
      <c r="G184" s="759"/>
      <c r="H184" s="760" t="str">
        <f t="shared" si="2"/>
        <v/>
      </c>
      <c r="I184" s="1100"/>
      <c r="J184" s="689"/>
      <c r="K184" s="356"/>
    </row>
    <row r="185" spans="2:11" hidden="1">
      <c r="B185" s="756" t="str">
        <f>IF($F185&lt;&gt;"",MAX($B$14:B184)+1,"")</f>
        <v/>
      </c>
      <c r="C185" s="757" t="str">
        <f>IF($H$4=DULIEU!$H177,DULIEU!$O177,"")</f>
        <v/>
      </c>
      <c r="D185" s="757" t="str">
        <f>IF(C185="","",IF($H$4=DULIEU!$H177,DULIEU!$V177,""))</f>
        <v/>
      </c>
      <c r="E185" s="757" t="str">
        <f>IF(D185="","",IF($H$4=DULIEU!$H177,DULIEU!$W177,""))</f>
        <v/>
      </c>
      <c r="F185" s="758" t="str">
        <f>IF(E185="","",IF($H$4=DULIEU!$H177,DULIEU!$X177,""))</f>
        <v/>
      </c>
      <c r="G185" s="759"/>
      <c r="H185" s="760" t="str">
        <f t="shared" si="2"/>
        <v/>
      </c>
      <c r="I185" s="1100"/>
      <c r="J185" s="689"/>
      <c r="K185" s="356"/>
    </row>
    <row r="186" spans="2:11" hidden="1">
      <c r="B186" s="756" t="str">
        <f>IF($F186&lt;&gt;"",MAX($B$14:B185)+1,"")</f>
        <v/>
      </c>
      <c r="C186" s="757" t="str">
        <f>IF($H$4=DULIEU!$H178,DULIEU!$O178,"")</f>
        <v/>
      </c>
      <c r="D186" s="757" t="str">
        <f>IF(C186="","",IF($H$4=DULIEU!$H178,DULIEU!$V178,""))</f>
        <v/>
      </c>
      <c r="E186" s="757" t="str">
        <f>IF(D186="","",IF($H$4=DULIEU!$H178,DULIEU!$W178,""))</f>
        <v/>
      </c>
      <c r="F186" s="758" t="str">
        <f>IF(E186="","",IF($H$4=DULIEU!$H178,DULIEU!$X178,""))</f>
        <v/>
      </c>
      <c r="G186" s="759"/>
      <c r="H186" s="760" t="str">
        <f t="shared" si="2"/>
        <v/>
      </c>
      <c r="I186" s="1100"/>
      <c r="J186" s="689"/>
      <c r="K186" s="356"/>
    </row>
    <row r="187" spans="2:11" hidden="1">
      <c r="B187" s="756" t="str">
        <f>IF($F187&lt;&gt;"",MAX($B$14:B186)+1,"")</f>
        <v/>
      </c>
      <c r="C187" s="757" t="str">
        <f>IF($H$4=DULIEU!$H179,DULIEU!$O179,"")</f>
        <v/>
      </c>
      <c r="D187" s="757" t="str">
        <f>IF(C187="","",IF($H$4=DULIEU!$H179,DULIEU!$V179,""))</f>
        <v/>
      </c>
      <c r="E187" s="757" t="str">
        <f>IF(D187="","",IF($H$4=DULIEU!$H179,DULIEU!$W179,""))</f>
        <v/>
      </c>
      <c r="F187" s="758" t="str">
        <f>IF(E187="","",IF($H$4=DULIEU!$H179,DULIEU!$X179,""))</f>
        <v/>
      </c>
      <c r="G187" s="759"/>
      <c r="H187" s="760" t="str">
        <f t="shared" si="2"/>
        <v/>
      </c>
      <c r="I187" s="1100"/>
      <c r="J187" s="689"/>
      <c r="K187" s="356"/>
    </row>
    <row r="188" spans="2:11" hidden="1">
      <c r="B188" s="756" t="str">
        <f>IF($F188&lt;&gt;"",MAX($B$14:B187)+1,"")</f>
        <v/>
      </c>
      <c r="C188" s="757" t="str">
        <f>IF($H$4=DULIEU!$H180,DULIEU!$O180,"")</f>
        <v/>
      </c>
      <c r="D188" s="757" t="str">
        <f>IF(C188="","",IF($H$4=DULIEU!$H180,DULIEU!$V180,""))</f>
        <v/>
      </c>
      <c r="E188" s="757" t="str">
        <f>IF(D188="","",IF($H$4=DULIEU!$H180,DULIEU!$W180,""))</f>
        <v/>
      </c>
      <c r="F188" s="758" t="str">
        <f>IF(E188="","",IF($H$4=DULIEU!$H180,DULIEU!$X180,""))</f>
        <v/>
      </c>
      <c r="G188" s="759"/>
      <c r="H188" s="760" t="str">
        <f t="shared" si="2"/>
        <v/>
      </c>
      <c r="I188" s="1100"/>
      <c r="J188" s="689"/>
      <c r="K188" s="356"/>
    </row>
    <row r="189" spans="2:11" hidden="1">
      <c r="B189" s="756" t="str">
        <f>IF($F189&lt;&gt;"",MAX($B$14:B188)+1,"")</f>
        <v/>
      </c>
      <c r="C189" s="757" t="str">
        <f>IF($H$4=DULIEU!$H181,DULIEU!$O181,"")</f>
        <v/>
      </c>
      <c r="D189" s="757" t="str">
        <f>IF(C189="","",IF($H$4=DULIEU!$H181,DULIEU!$V181,""))</f>
        <v/>
      </c>
      <c r="E189" s="757" t="str">
        <f>IF(D189="","",IF($H$4=DULIEU!$H181,DULIEU!$W181,""))</f>
        <v/>
      </c>
      <c r="F189" s="758" t="str">
        <f>IF(E189="","",IF($H$4=DULIEU!$H181,DULIEU!$X181,""))</f>
        <v/>
      </c>
      <c r="G189" s="759"/>
      <c r="H189" s="760" t="str">
        <f t="shared" si="2"/>
        <v/>
      </c>
      <c r="I189" s="1100"/>
      <c r="J189" s="689"/>
      <c r="K189" s="356"/>
    </row>
    <row r="190" spans="2:11" hidden="1">
      <c r="B190" s="756" t="str">
        <f>IF($F190&lt;&gt;"",MAX($B$14:B189)+1,"")</f>
        <v/>
      </c>
      <c r="C190" s="757" t="str">
        <f>IF($H$4=DULIEU!$H182,DULIEU!$O182,"")</f>
        <v/>
      </c>
      <c r="D190" s="757" t="str">
        <f>IF(C190="","",IF($H$4=DULIEU!$H182,DULIEU!$V182,""))</f>
        <v/>
      </c>
      <c r="E190" s="757" t="str">
        <f>IF(D190="","",IF($H$4=DULIEU!$H182,DULIEU!$W182,""))</f>
        <v/>
      </c>
      <c r="F190" s="758" t="str">
        <f>IF(E190="","",IF($H$4=DULIEU!$H182,DULIEU!$X182,""))</f>
        <v/>
      </c>
      <c r="G190" s="759"/>
      <c r="H190" s="760" t="str">
        <f t="shared" si="2"/>
        <v/>
      </c>
      <c r="I190" s="1100"/>
      <c r="J190" s="689"/>
      <c r="K190" s="356"/>
    </row>
    <row r="191" spans="2:11" hidden="1">
      <c r="B191" s="756" t="str">
        <f>IF($F191&lt;&gt;"",MAX($B$14:B190)+1,"")</f>
        <v/>
      </c>
      <c r="C191" s="757" t="str">
        <f>IF($H$4=DULIEU!$H183,DULIEU!$O183,"")</f>
        <v/>
      </c>
      <c r="D191" s="757" t="str">
        <f>IF(C191="","",IF($H$4=DULIEU!$H183,DULIEU!$V183,""))</f>
        <v/>
      </c>
      <c r="E191" s="757" t="str">
        <f>IF(D191="","",IF($H$4=DULIEU!$H183,DULIEU!$W183,""))</f>
        <v/>
      </c>
      <c r="F191" s="758" t="str">
        <f>IF(E191="","",IF($H$4=DULIEU!$H183,DULIEU!$X183,""))</f>
        <v/>
      </c>
      <c r="G191" s="759"/>
      <c r="H191" s="760" t="str">
        <f t="shared" si="2"/>
        <v/>
      </c>
      <c r="I191" s="1100"/>
      <c r="J191" s="689"/>
      <c r="K191" s="356"/>
    </row>
    <row r="192" spans="2:11" hidden="1">
      <c r="B192" s="756" t="str">
        <f>IF($F192&lt;&gt;"",MAX($B$14:B191)+1,"")</f>
        <v/>
      </c>
      <c r="C192" s="757" t="str">
        <f>IF($H$4=DULIEU!$H184,DULIEU!$O184,"")</f>
        <v/>
      </c>
      <c r="D192" s="757" t="str">
        <f>IF(C192="","",IF($H$4=DULIEU!$H184,DULIEU!$V184,""))</f>
        <v/>
      </c>
      <c r="E192" s="757" t="str">
        <f>IF(D192="","",IF($H$4=DULIEU!$H184,DULIEU!$W184,""))</f>
        <v/>
      </c>
      <c r="F192" s="758" t="str">
        <f>IF(E192="","",IF($H$4=DULIEU!$H184,DULIEU!$X184,""))</f>
        <v/>
      </c>
      <c r="G192" s="759"/>
      <c r="H192" s="760" t="str">
        <f t="shared" si="2"/>
        <v/>
      </c>
      <c r="I192" s="1100"/>
      <c r="J192" s="689"/>
      <c r="K192" s="356"/>
    </row>
    <row r="193" spans="2:11" hidden="1">
      <c r="B193" s="756" t="str">
        <f>IF($F193&lt;&gt;"",MAX($B$14:B192)+1,"")</f>
        <v/>
      </c>
      <c r="C193" s="757" t="str">
        <f>IF($H$4=DULIEU!$H185,DULIEU!$O185,"")</f>
        <v/>
      </c>
      <c r="D193" s="757" t="str">
        <f>IF(C193="","",IF($H$4=DULIEU!$H185,DULIEU!$V185,""))</f>
        <v/>
      </c>
      <c r="E193" s="757" t="str">
        <f>IF(D193="","",IF($H$4=DULIEU!$H185,DULIEU!$W185,""))</f>
        <v/>
      </c>
      <c r="F193" s="758" t="str">
        <f>IF(E193="","",IF($H$4=DULIEU!$H185,DULIEU!$X185,""))</f>
        <v/>
      </c>
      <c r="G193" s="759"/>
      <c r="H193" s="760" t="str">
        <f t="shared" si="2"/>
        <v/>
      </c>
      <c r="I193" s="1100"/>
      <c r="J193" s="689"/>
      <c r="K193" s="356"/>
    </row>
    <row r="194" spans="2:11" hidden="1">
      <c r="B194" s="756" t="str">
        <f>IF($F194&lt;&gt;"",MAX($B$14:B193)+1,"")</f>
        <v/>
      </c>
      <c r="C194" s="757" t="str">
        <f>IF($H$4=DULIEU!$H186,DULIEU!$O186,"")</f>
        <v/>
      </c>
      <c r="D194" s="757" t="str">
        <f>IF(C194="","",IF($H$4=DULIEU!$H186,DULIEU!$V186,""))</f>
        <v/>
      </c>
      <c r="E194" s="757" t="str">
        <f>IF(D194="","",IF($H$4=DULIEU!$H186,DULIEU!$W186,""))</f>
        <v/>
      </c>
      <c r="F194" s="758" t="str">
        <f>IF(E194="","",IF($H$4=DULIEU!$H186,DULIEU!$X186,""))</f>
        <v/>
      </c>
      <c r="G194" s="759"/>
      <c r="H194" s="760" t="str">
        <f t="shared" si="2"/>
        <v/>
      </c>
      <c r="I194" s="1100"/>
      <c r="J194" s="689"/>
      <c r="K194" s="356"/>
    </row>
    <row r="195" spans="2:11" hidden="1">
      <c r="B195" s="756" t="str">
        <f>IF($F195&lt;&gt;"",MAX($B$14:B194)+1,"")</f>
        <v/>
      </c>
      <c r="C195" s="757" t="str">
        <f>IF($H$4=DULIEU!$H187,DULIEU!$O187,"")</f>
        <v/>
      </c>
      <c r="D195" s="757" t="str">
        <f>IF(C195="","",IF($H$4=DULIEU!$H187,DULIEU!$V187,""))</f>
        <v/>
      </c>
      <c r="E195" s="757" t="str">
        <f>IF(D195="","",IF($H$4=DULIEU!$H187,DULIEU!$W187,""))</f>
        <v/>
      </c>
      <c r="F195" s="758" t="str">
        <f>IF(E195="","",IF($H$4=DULIEU!$H187,DULIEU!$X187,""))</f>
        <v/>
      </c>
      <c r="G195" s="759"/>
      <c r="H195" s="760" t="str">
        <f t="shared" si="2"/>
        <v/>
      </c>
      <c r="I195" s="1100"/>
      <c r="J195" s="689"/>
      <c r="K195" s="356"/>
    </row>
    <row r="196" spans="2:11" hidden="1">
      <c r="B196" s="756" t="str">
        <f>IF($F196&lt;&gt;"",MAX($B$14:B195)+1,"")</f>
        <v/>
      </c>
      <c r="C196" s="757" t="str">
        <f>IF($H$4=DULIEU!$H188,DULIEU!$O188,"")</f>
        <v/>
      </c>
      <c r="D196" s="757" t="str">
        <f>IF(C196="","",IF($H$4=DULIEU!$H188,DULIEU!$V188,""))</f>
        <v/>
      </c>
      <c r="E196" s="757" t="str">
        <f>IF(D196="","",IF($H$4=DULIEU!$H188,DULIEU!$W188,""))</f>
        <v/>
      </c>
      <c r="F196" s="758" t="str">
        <f>IF(E196="","",IF($H$4=DULIEU!$H188,DULIEU!$X188,""))</f>
        <v/>
      </c>
      <c r="G196" s="759"/>
      <c r="H196" s="760" t="str">
        <f t="shared" si="2"/>
        <v/>
      </c>
      <c r="I196" s="1100"/>
      <c r="J196" s="689"/>
      <c r="K196" s="356"/>
    </row>
    <row r="197" spans="2:11" hidden="1">
      <c r="B197" s="756" t="str">
        <f>IF($F197&lt;&gt;"",MAX($B$14:B196)+1,"")</f>
        <v/>
      </c>
      <c r="C197" s="757" t="str">
        <f>IF($H$4=DULIEU!$H189,DULIEU!$O189,"")</f>
        <v/>
      </c>
      <c r="D197" s="757" t="str">
        <f>IF(C197="","",IF($H$4=DULIEU!$H189,DULIEU!$V189,""))</f>
        <v/>
      </c>
      <c r="E197" s="757" t="str">
        <f>IF(D197="","",IF($H$4=DULIEU!$H189,DULIEU!$W189,""))</f>
        <v/>
      </c>
      <c r="F197" s="758" t="str">
        <f>IF(E197="","",IF($H$4=DULIEU!$H189,DULIEU!$X189,""))</f>
        <v/>
      </c>
      <c r="G197" s="759"/>
      <c r="H197" s="760" t="str">
        <f t="shared" si="2"/>
        <v/>
      </c>
      <c r="I197" s="1100"/>
      <c r="J197" s="689"/>
      <c r="K197" s="356"/>
    </row>
    <row r="198" spans="2:11" hidden="1">
      <c r="B198" s="756" t="str">
        <f>IF($F198&lt;&gt;"",MAX($B$14:B197)+1,"")</f>
        <v/>
      </c>
      <c r="C198" s="757" t="str">
        <f>IF($H$4=DULIEU!$H190,DULIEU!$O190,"")</f>
        <v/>
      </c>
      <c r="D198" s="757" t="str">
        <f>IF(C198="","",IF($H$4=DULIEU!$H190,DULIEU!$V190,""))</f>
        <v/>
      </c>
      <c r="E198" s="757" t="str">
        <f>IF(D198="","",IF($H$4=DULIEU!$H190,DULIEU!$W190,""))</f>
        <v/>
      </c>
      <c r="F198" s="758" t="str">
        <f>IF(E198="","",IF($H$4=DULIEU!$H190,DULIEU!$X190,""))</f>
        <v/>
      </c>
      <c r="G198" s="759"/>
      <c r="H198" s="760" t="str">
        <f t="shared" si="2"/>
        <v/>
      </c>
      <c r="I198" s="1100"/>
      <c r="J198" s="689"/>
      <c r="K198" s="356"/>
    </row>
    <row r="199" spans="2:11" hidden="1">
      <c r="B199" s="756" t="str">
        <f>IF($F199&lt;&gt;"",MAX($B$14:B198)+1,"")</f>
        <v/>
      </c>
      <c r="C199" s="757" t="str">
        <f>IF($H$4=DULIEU!$H191,DULIEU!$O191,"")</f>
        <v/>
      </c>
      <c r="D199" s="757" t="str">
        <f>IF(C199="","",IF($H$4=DULIEU!$H191,DULIEU!$V191,""))</f>
        <v/>
      </c>
      <c r="E199" s="757" t="str">
        <f>IF(D199="","",IF($H$4=DULIEU!$H191,DULIEU!$W191,""))</f>
        <v/>
      </c>
      <c r="F199" s="758" t="str">
        <f>IF(E199="","",IF($H$4=DULIEU!$H191,DULIEU!$X191,""))</f>
        <v/>
      </c>
      <c r="G199" s="759"/>
      <c r="H199" s="760" t="str">
        <f t="shared" si="2"/>
        <v/>
      </c>
      <c r="I199" s="1100"/>
      <c r="J199" s="689"/>
      <c r="K199" s="356"/>
    </row>
    <row r="200" spans="2:11" hidden="1">
      <c r="B200" s="756" t="str">
        <f>IF($F200&lt;&gt;"",MAX($B$14:B199)+1,"")</f>
        <v/>
      </c>
      <c r="C200" s="757" t="str">
        <f>IF($H$4=DULIEU!$H192,DULIEU!$O192,"")</f>
        <v/>
      </c>
      <c r="D200" s="757" t="str">
        <f>IF(C200="","",IF($H$4=DULIEU!$H192,DULIEU!$V192,""))</f>
        <v/>
      </c>
      <c r="E200" s="757" t="str">
        <f>IF(D200="","",IF($H$4=DULIEU!$H192,DULIEU!$W192,""))</f>
        <v/>
      </c>
      <c r="F200" s="758" t="str">
        <f>IF(E200="","",IF($H$4=DULIEU!$H192,DULIEU!$X192,""))</f>
        <v/>
      </c>
      <c r="G200" s="759"/>
      <c r="H200" s="760" t="str">
        <f t="shared" si="2"/>
        <v/>
      </c>
      <c r="I200" s="1100"/>
      <c r="J200" s="689"/>
      <c r="K200" s="356"/>
    </row>
    <row r="201" spans="2:11" hidden="1">
      <c r="B201" s="756" t="str">
        <f>IF($F201&lt;&gt;"",MAX($B$14:B200)+1,"")</f>
        <v/>
      </c>
      <c r="C201" s="757" t="str">
        <f>IF($H$4=DULIEU!$H193,DULIEU!$O193,"")</f>
        <v/>
      </c>
      <c r="D201" s="757" t="str">
        <f>IF(C201="","",IF($H$4=DULIEU!$H193,DULIEU!$V193,""))</f>
        <v/>
      </c>
      <c r="E201" s="757" t="str">
        <f>IF(D201="","",IF($H$4=DULIEU!$H193,DULIEU!$W193,""))</f>
        <v/>
      </c>
      <c r="F201" s="758" t="str">
        <f>IF(E201="","",IF($H$4=DULIEU!$H193,DULIEU!$X193,""))</f>
        <v/>
      </c>
      <c r="G201" s="759"/>
      <c r="H201" s="760" t="str">
        <f t="shared" si="2"/>
        <v/>
      </c>
      <c r="I201" s="1100"/>
      <c r="J201" s="689"/>
      <c r="K201" s="356"/>
    </row>
    <row r="202" spans="2:11" hidden="1">
      <c r="B202" s="756" t="str">
        <f>IF($F202&lt;&gt;"",MAX($B$14:B201)+1,"")</f>
        <v/>
      </c>
      <c r="C202" s="757" t="str">
        <f>IF($H$4=DULIEU!$H194,DULIEU!$O194,"")</f>
        <v/>
      </c>
      <c r="D202" s="757" t="str">
        <f>IF(C202="","",IF($H$4=DULIEU!$H194,DULIEU!$V194,""))</f>
        <v/>
      </c>
      <c r="E202" s="757" t="str">
        <f>IF(D202="","",IF($H$4=DULIEU!$H194,DULIEU!$W194,""))</f>
        <v/>
      </c>
      <c r="F202" s="758" t="str">
        <f>IF(E202="","",IF($H$4=DULIEU!$H194,DULIEU!$X194,""))</f>
        <v/>
      </c>
      <c r="G202" s="759"/>
      <c r="H202" s="760" t="str">
        <f t="shared" si="2"/>
        <v/>
      </c>
      <c r="I202" s="1100"/>
      <c r="J202" s="689"/>
      <c r="K202" s="356"/>
    </row>
    <row r="203" spans="2:11" hidden="1">
      <c r="B203" s="756" t="str">
        <f>IF($F203&lt;&gt;"",MAX($B$14:B202)+1,"")</f>
        <v/>
      </c>
      <c r="C203" s="757" t="str">
        <f>IF($H$4=DULIEU!$H195,DULIEU!$O195,"")</f>
        <v/>
      </c>
      <c r="D203" s="757" t="str">
        <f>IF(C203="","",IF($H$4=DULIEU!$H195,DULIEU!$V195,""))</f>
        <v/>
      </c>
      <c r="E203" s="757" t="str">
        <f>IF(D203="","",IF($H$4=DULIEU!$H195,DULIEU!$W195,""))</f>
        <v/>
      </c>
      <c r="F203" s="758" t="str">
        <f>IF(E203="","",IF($H$4=DULIEU!$H195,DULIEU!$X195,""))</f>
        <v/>
      </c>
      <c r="G203" s="759"/>
      <c r="H203" s="760" t="str">
        <f t="shared" si="2"/>
        <v/>
      </c>
      <c r="I203" s="1100"/>
      <c r="J203" s="689"/>
      <c r="K203" s="356"/>
    </row>
    <row r="204" spans="2:11" hidden="1">
      <c r="B204" s="756" t="str">
        <f>IF($F204&lt;&gt;"",MAX($B$14:B203)+1,"")</f>
        <v/>
      </c>
      <c r="C204" s="757" t="str">
        <f>IF($H$4=DULIEU!$H196,DULIEU!$O196,"")</f>
        <v/>
      </c>
      <c r="D204" s="757" t="str">
        <f>IF(C204="","",IF($H$4=DULIEU!$H196,DULIEU!$V196,""))</f>
        <v/>
      </c>
      <c r="E204" s="757" t="str">
        <f>IF(D204="","",IF($H$4=DULIEU!$H196,DULIEU!$W196,""))</f>
        <v/>
      </c>
      <c r="F204" s="758" t="str">
        <f>IF(E204="","",IF($H$4=DULIEU!$H196,DULIEU!$X196,""))</f>
        <v/>
      </c>
      <c r="G204" s="759"/>
      <c r="H204" s="760" t="str">
        <f t="shared" si="2"/>
        <v/>
      </c>
      <c r="I204" s="1100"/>
      <c r="J204" s="689"/>
      <c r="K204" s="356"/>
    </row>
    <row r="205" spans="2:11" hidden="1">
      <c r="B205" s="756" t="str">
        <f>IF($F205&lt;&gt;"",MAX($B$14:B204)+1,"")</f>
        <v/>
      </c>
      <c r="C205" s="757" t="str">
        <f>IF($H$4=DULIEU!$H197,DULIEU!$O197,"")</f>
        <v/>
      </c>
      <c r="D205" s="757" t="str">
        <f>IF(C205="","",IF($H$4=DULIEU!$H197,DULIEU!$V197,""))</f>
        <v/>
      </c>
      <c r="E205" s="757" t="str">
        <f>IF(D205="","",IF($H$4=DULIEU!$H197,DULIEU!$W197,""))</f>
        <v/>
      </c>
      <c r="F205" s="758" t="str">
        <f>IF(E205="","",IF($H$4=DULIEU!$H197,DULIEU!$X197,""))</f>
        <v/>
      </c>
      <c r="G205" s="759"/>
      <c r="H205" s="760" t="str">
        <f t="shared" si="2"/>
        <v/>
      </c>
      <c r="I205" s="689"/>
      <c r="J205" s="689"/>
      <c r="K205" s="356"/>
    </row>
    <row r="206" spans="2:11" hidden="1">
      <c r="B206" s="756" t="str">
        <f>IF($F206&lt;&gt;"",MAX($B$14:B205)+1,"")</f>
        <v/>
      </c>
      <c r="C206" s="757" t="str">
        <f>IF($H$4=DULIEU!$H198,DULIEU!$O198,"")</f>
        <v/>
      </c>
      <c r="D206" s="757" t="str">
        <f>IF(C206="","",IF($H$4=DULIEU!$H198,DULIEU!$V198,""))</f>
        <v/>
      </c>
      <c r="E206" s="757" t="str">
        <f>IF(D206="","",IF($H$4=DULIEU!$H198,DULIEU!$W198,""))</f>
        <v/>
      </c>
      <c r="F206" s="758" t="str">
        <f>IF(E206="","",IF($H$4=DULIEU!$H198,DULIEU!$X198,""))</f>
        <v/>
      </c>
      <c r="G206" s="759"/>
      <c r="H206" s="760" t="str">
        <f t="shared" si="2"/>
        <v/>
      </c>
      <c r="I206" s="689"/>
      <c r="J206" s="689"/>
      <c r="K206" s="356"/>
    </row>
    <row r="207" spans="2:11" hidden="1">
      <c r="B207" s="756" t="str">
        <f>IF($F207&lt;&gt;"",MAX($B$14:B206)+1,"")</f>
        <v/>
      </c>
      <c r="C207" s="757" t="str">
        <f>IF($H$4=DULIEU!$H199,DULIEU!$O199,"")</f>
        <v/>
      </c>
      <c r="D207" s="757" t="str">
        <f>IF(C207="","",IF($H$4=DULIEU!$H199,DULIEU!$V199,""))</f>
        <v/>
      </c>
      <c r="E207" s="757" t="str">
        <f>IF(D207="","",IF($H$4=DULIEU!$H199,DULIEU!$W199,""))</f>
        <v/>
      </c>
      <c r="F207" s="758" t="str">
        <f>IF(E207="","",IF($H$4=DULIEU!$H199,DULIEU!$X199,""))</f>
        <v/>
      </c>
      <c r="G207" s="759"/>
      <c r="H207" s="760" t="str">
        <f t="shared" si="2"/>
        <v/>
      </c>
      <c r="I207" s="689"/>
      <c r="J207" s="689"/>
      <c r="K207" s="356"/>
    </row>
    <row r="208" spans="2:11" hidden="1">
      <c r="B208" s="756" t="str">
        <f>IF($F208&lt;&gt;"",MAX($B$14:B207)+1,"")</f>
        <v/>
      </c>
      <c r="C208" s="757" t="str">
        <f>IF($H$4=DULIEU!$H200,DULIEU!$O200,"")</f>
        <v/>
      </c>
      <c r="D208" s="757" t="str">
        <f>IF(C208="","",IF($H$4=DULIEU!$H200,DULIEU!$V200,""))</f>
        <v/>
      </c>
      <c r="E208" s="757" t="str">
        <f>IF(D208="","",IF($H$4=DULIEU!$H200,DULIEU!$W200,""))</f>
        <v/>
      </c>
      <c r="F208" s="758" t="str">
        <f>IF(E208="","",IF($H$4=DULIEU!$H200,DULIEU!$X200,""))</f>
        <v/>
      </c>
      <c r="G208" s="759"/>
      <c r="H208" s="760" t="str">
        <f t="shared" ref="H208:H271" si="3">IF($F208="","","x")</f>
        <v/>
      </c>
      <c r="I208" s="689"/>
      <c r="J208" s="689"/>
      <c r="K208" s="356"/>
    </row>
    <row r="209" spans="2:11" hidden="1">
      <c r="B209" s="756" t="str">
        <f>IF($F209&lt;&gt;"",MAX($B$14:B208)+1,"")</f>
        <v/>
      </c>
      <c r="C209" s="757" t="str">
        <f>IF($H$4=DULIEU!$H201,DULIEU!$O201,"")</f>
        <v/>
      </c>
      <c r="D209" s="757" t="str">
        <f>IF(C209="","",IF($H$4=DULIEU!$H201,DULIEU!$V201,""))</f>
        <v/>
      </c>
      <c r="E209" s="757" t="str">
        <f>IF(D209="","",IF($H$4=DULIEU!$H201,DULIEU!$W201,""))</f>
        <v/>
      </c>
      <c r="F209" s="758" t="str">
        <f>IF(E209="","",IF($H$4=DULIEU!$H201,DULIEU!$X201,""))</f>
        <v/>
      </c>
      <c r="G209" s="759"/>
      <c r="H209" s="760" t="str">
        <f t="shared" si="3"/>
        <v/>
      </c>
      <c r="I209" s="689"/>
      <c r="J209" s="689"/>
      <c r="K209" s="356"/>
    </row>
    <row r="210" spans="2:11" hidden="1">
      <c r="B210" s="756" t="str">
        <f>IF($F210&lt;&gt;"",MAX($B$14:B209)+1,"")</f>
        <v/>
      </c>
      <c r="C210" s="757" t="str">
        <f>IF($H$4=DULIEU!$H202,DULIEU!$O202,"")</f>
        <v/>
      </c>
      <c r="D210" s="757" t="str">
        <f>IF(C210="","",IF($H$4=DULIEU!$H202,DULIEU!$V202,""))</f>
        <v/>
      </c>
      <c r="E210" s="757" t="str">
        <f>IF(D210="","",IF($H$4=DULIEU!$H202,DULIEU!$W202,""))</f>
        <v/>
      </c>
      <c r="F210" s="758" t="str">
        <f>IF(E210="","",IF($H$4=DULIEU!$H202,DULIEU!$X202,""))</f>
        <v/>
      </c>
      <c r="G210" s="759"/>
      <c r="H210" s="760" t="str">
        <f t="shared" si="3"/>
        <v/>
      </c>
      <c r="I210" s="689"/>
      <c r="J210" s="689"/>
      <c r="K210" s="356"/>
    </row>
    <row r="211" spans="2:11" hidden="1">
      <c r="B211" s="756" t="str">
        <f>IF($F211&lt;&gt;"",MAX($B$14:B210)+1,"")</f>
        <v/>
      </c>
      <c r="C211" s="757" t="str">
        <f>IF($H$4=DULIEU!$H203,DULIEU!$O203,"")</f>
        <v/>
      </c>
      <c r="D211" s="757" t="str">
        <f>IF(C211="","",IF($H$4=DULIEU!$H203,DULIEU!$V203,""))</f>
        <v/>
      </c>
      <c r="E211" s="757" t="str">
        <f>IF(D211="","",IF($H$4=DULIEU!$H203,DULIEU!$W203,""))</f>
        <v/>
      </c>
      <c r="F211" s="758" t="str">
        <f>IF(E211="","",IF($H$4=DULIEU!$H203,DULIEU!$X203,""))</f>
        <v/>
      </c>
      <c r="G211" s="759"/>
      <c r="H211" s="760" t="str">
        <f t="shared" si="3"/>
        <v/>
      </c>
      <c r="I211" s="689"/>
      <c r="J211" s="689"/>
      <c r="K211" s="356"/>
    </row>
    <row r="212" spans="2:11" hidden="1">
      <c r="B212" s="756" t="str">
        <f>IF($F212&lt;&gt;"",MAX($B$14:B211)+1,"")</f>
        <v/>
      </c>
      <c r="C212" s="757" t="str">
        <f>IF($H$4=DULIEU!$H204,DULIEU!$O204,"")</f>
        <v/>
      </c>
      <c r="D212" s="757" t="str">
        <f>IF(C212="","",IF($H$4=DULIEU!$H204,DULIEU!$V204,""))</f>
        <v/>
      </c>
      <c r="E212" s="757" t="str">
        <f>IF(D212="","",IF($H$4=DULIEU!$H204,DULIEU!$W204,""))</f>
        <v/>
      </c>
      <c r="F212" s="758" t="str">
        <f>IF(E212="","",IF($H$4=DULIEU!$H204,DULIEU!$X204,""))</f>
        <v/>
      </c>
      <c r="G212" s="759"/>
      <c r="H212" s="760" t="str">
        <f t="shared" si="3"/>
        <v/>
      </c>
      <c r="I212" s="689"/>
      <c r="J212" s="689"/>
      <c r="K212" s="356"/>
    </row>
    <row r="213" spans="2:11" hidden="1">
      <c r="B213" s="756" t="str">
        <f>IF($F213&lt;&gt;"",MAX($B$14:B212)+1,"")</f>
        <v/>
      </c>
      <c r="C213" s="757" t="str">
        <f>IF($H$4=DULIEU!$H205,DULIEU!$O205,"")</f>
        <v/>
      </c>
      <c r="D213" s="757" t="str">
        <f>IF(C213="","",IF($H$4=DULIEU!$H205,DULIEU!$V205,""))</f>
        <v/>
      </c>
      <c r="E213" s="757" t="str">
        <f>IF(D213="","",IF($H$4=DULIEU!$H205,DULIEU!$W205,""))</f>
        <v/>
      </c>
      <c r="F213" s="758" t="str">
        <f>IF(E213="","",IF($H$4=DULIEU!$H205,DULIEU!$X205,""))</f>
        <v/>
      </c>
      <c r="G213" s="759"/>
      <c r="H213" s="760" t="str">
        <f t="shared" si="3"/>
        <v/>
      </c>
      <c r="I213" s="689"/>
      <c r="J213" s="689"/>
      <c r="K213" s="356"/>
    </row>
    <row r="214" spans="2:11" hidden="1">
      <c r="B214" s="756" t="str">
        <f>IF($F214&lt;&gt;"",MAX($B$14:B213)+1,"")</f>
        <v/>
      </c>
      <c r="C214" s="757" t="str">
        <f>IF($H$4=DULIEU!$H206,DULIEU!$O206,"")</f>
        <v/>
      </c>
      <c r="D214" s="757" t="str">
        <f>IF(C214="","",IF($H$4=DULIEU!$H206,DULIEU!$V206,""))</f>
        <v/>
      </c>
      <c r="E214" s="757" t="str">
        <f>IF(D214="","",IF($H$4=DULIEU!$H206,DULIEU!$W206,""))</f>
        <v/>
      </c>
      <c r="F214" s="758" t="str">
        <f>IF(E214="","",IF($H$4=DULIEU!$H206,DULIEU!$X206,""))</f>
        <v/>
      </c>
      <c r="G214" s="759"/>
      <c r="H214" s="760" t="str">
        <f t="shared" si="3"/>
        <v/>
      </c>
      <c r="I214" s="689"/>
      <c r="J214" s="689"/>
      <c r="K214" s="356"/>
    </row>
    <row r="215" spans="2:11" hidden="1">
      <c r="B215" s="756" t="str">
        <f>IF($F215&lt;&gt;"",MAX($B$14:B214)+1,"")</f>
        <v/>
      </c>
      <c r="C215" s="757" t="str">
        <f>IF($H$4=DULIEU!$H207,DULIEU!$O207,"")</f>
        <v/>
      </c>
      <c r="D215" s="757" t="str">
        <f>IF(C215="","",IF($H$4=DULIEU!$H207,DULIEU!$V207,""))</f>
        <v/>
      </c>
      <c r="E215" s="757" t="str">
        <f>IF(D215="","",IF($H$4=DULIEU!$H207,DULIEU!$W207,""))</f>
        <v/>
      </c>
      <c r="F215" s="758" t="str">
        <f>IF(E215="","",IF($H$4=DULIEU!$H207,DULIEU!$X207,""))</f>
        <v/>
      </c>
      <c r="G215" s="759"/>
      <c r="H215" s="760" t="str">
        <f t="shared" si="3"/>
        <v/>
      </c>
      <c r="I215" s="689"/>
      <c r="J215" s="689"/>
      <c r="K215" s="356"/>
    </row>
    <row r="216" spans="2:11" hidden="1">
      <c r="B216" s="756" t="str">
        <f>IF($F216&lt;&gt;"",MAX($B$14:B215)+1,"")</f>
        <v/>
      </c>
      <c r="C216" s="757" t="str">
        <f>IF($H$4=DULIEU!$H208,DULIEU!$O208,"")</f>
        <v/>
      </c>
      <c r="D216" s="757" t="str">
        <f>IF(C216="","",IF($H$4=DULIEU!$H208,DULIEU!$V208,""))</f>
        <v/>
      </c>
      <c r="E216" s="757" t="str">
        <f>IF(D216="","",IF($H$4=DULIEU!$H208,DULIEU!$W208,""))</f>
        <v/>
      </c>
      <c r="F216" s="758" t="str">
        <f>IF(E216="","",IF($H$4=DULIEU!$H208,DULIEU!$X208,""))</f>
        <v/>
      </c>
      <c r="G216" s="759"/>
      <c r="H216" s="760" t="str">
        <f t="shared" si="3"/>
        <v/>
      </c>
      <c r="I216" s="689"/>
      <c r="J216" s="689"/>
      <c r="K216" s="356"/>
    </row>
    <row r="217" spans="2:11" hidden="1">
      <c r="B217" s="756" t="str">
        <f>IF($F217&lt;&gt;"",MAX($B$14:B216)+1,"")</f>
        <v/>
      </c>
      <c r="C217" s="757" t="str">
        <f>IF($H$4=DULIEU!$H209,DULIEU!$O209,"")</f>
        <v/>
      </c>
      <c r="D217" s="757" t="str">
        <f>IF(C217="","",IF($H$4=DULIEU!$H209,DULIEU!$V209,""))</f>
        <v/>
      </c>
      <c r="E217" s="757" t="str">
        <f>IF(D217="","",IF($H$4=DULIEU!$H209,DULIEU!$W209,""))</f>
        <v/>
      </c>
      <c r="F217" s="758" t="str">
        <f>IF(E217="","",IF($H$4=DULIEU!$H209,DULIEU!$X209,""))</f>
        <v/>
      </c>
      <c r="G217" s="759"/>
      <c r="H217" s="760" t="str">
        <f t="shared" si="3"/>
        <v/>
      </c>
      <c r="I217" s="689"/>
      <c r="J217" s="689"/>
      <c r="K217" s="356"/>
    </row>
    <row r="218" spans="2:11" hidden="1">
      <c r="B218" s="756" t="str">
        <f>IF($F218&lt;&gt;"",MAX($B$14:B217)+1,"")</f>
        <v/>
      </c>
      <c r="C218" s="757" t="str">
        <f>IF($H$4=DULIEU!$H210,DULIEU!$O210,"")</f>
        <v/>
      </c>
      <c r="D218" s="757" t="str">
        <f>IF(C218="","",IF($H$4=DULIEU!$H210,DULIEU!$V210,""))</f>
        <v/>
      </c>
      <c r="E218" s="757" t="str">
        <f>IF(D218="","",IF($H$4=DULIEU!$H210,DULIEU!$W210,""))</f>
        <v/>
      </c>
      <c r="F218" s="758" t="str">
        <f>IF(E218="","",IF($H$4=DULIEU!$H210,DULIEU!$X210,""))</f>
        <v/>
      </c>
      <c r="G218" s="759"/>
      <c r="H218" s="760" t="str">
        <f t="shared" si="3"/>
        <v/>
      </c>
      <c r="I218" s="689"/>
      <c r="J218" s="689"/>
      <c r="K218" s="356"/>
    </row>
    <row r="219" spans="2:11" hidden="1">
      <c r="B219" s="756" t="str">
        <f>IF($F219&lt;&gt;"",MAX($B$14:B218)+1,"")</f>
        <v/>
      </c>
      <c r="C219" s="757" t="str">
        <f>IF($H$4=DULIEU!$H211,DULIEU!$O211,"")</f>
        <v/>
      </c>
      <c r="D219" s="757" t="str">
        <f>IF(C219="","",IF($H$4=DULIEU!$H211,DULIEU!$V211,""))</f>
        <v/>
      </c>
      <c r="E219" s="757" t="str">
        <f>IF(D219="","",IF($H$4=DULIEU!$H211,DULIEU!$W211,""))</f>
        <v/>
      </c>
      <c r="F219" s="758" t="str">
        <f>IF(E219="","",IF($H$4=DULIEU!$H211,DULIEU!$X211,""))</f>
        <v/>
      </c>
      <c r="G219" s="759"/>
      <c r="H219" s="760" t="str">
        <f t="shared" si="3"/>
        <v/>
      </c>
      <c r="I219" s="689"/>
      <c r="J219" s="689"/>
      <c r="K219" s="356"/>
    </row>
    <row r="220" spans="2:11" hidden="1">
      <c r="B220" s="756" t="str">
        <f>IF($F220&lt;&gt;"",MAX($B$14:B219)+1,"")</f>
        <v/>
      </c>
      <c r="C220" s="757" t="str">
        <f>IF($H$4=DULIEU!$H212,DULIEU!$O212,"")</f>
        <v/>
      </c>
      <c r="D220" s="757" t="str">
        <f>IF(C220="","",IF($H$4=DULIEU!$H212,DULIEU!$V212,""))</f>
        <v/>
      </c>
      <c r="E220" s="757" t="str">
        <f>IF(D220="","",IF($H$4=DULIEU!$H212,DULIEU!$W212,""))</f>
        <v/>
      </c>
      <c r="F220" s="758" t="str">
        <f>IF(E220="","",IF($H$4=DULIEU!$H212,DULIEU!$X212,""))</f>
        <v/>
      </c>
      <c r="G220" s="759"/>
      <c r="H220" s="760" t="str">
        <f t="shared" si="3"/>
        <v/>
      </c>
      <c r="I220" s="689"/>
      <c r="J220" s="689"/>
      <c r="K220" s="356"/>
    </row>
    <row r="221" spans="2:11" hidden="1">
      <c r="B221" s="756" t="str">
        <f>IF($F221&lt;&gt;"",MAX($B$14:B220)+1,"")</f>
        <v/>
      </c>
      <c r="C221" s="757" t="str">
        <f>IF($H$4=DULIEU!$H213,DULIEU!$O213,"")</f>
        <v/>
      </c>
      <c r="D221" s="757" t="str">
        <f>IF(C221="","",IF($H$4=DULIEU!$H213,DULIEU!$V213,""))</f>
        <v/>
      </c>
      <c r="E221" s="757" t="str">
        <f>IF(D221="","",IF($H$4=DULIEU!$H213,DULIEU!$W213,""))</f>
        <v/>
      </c>
      <c r="F221" s="758" t="str">
        <f>IF(E221="","",IF($H$4=DULIEU!$H213,DULIEU!$X213,""))</f>
        <v/>
      </c>
      <c r="G221" s="759"/>
      <c r="H221" s="760" t="str">
        <f t="shared" si="3"/>
        <v/>
      </c>
      <c r="I221" s="689"/>
      <c r="J221" s="689"/>
      <c r="K221" s="356"/>
    </row>
    <row r="222" spans="2:11" hidden="1">
      <c r="B222" s="756" t="str">
        <f>IF($F222&lt;&gt;"",MAX($B$14:B221)+1,"")</f>
        <v/>
      </c>
      <c r="C222" s="757" t="str">
        <f>IF($H$4=DULIEU!$H214,DULIEU!$O214,"")</f>
        <v/>
      </c>
      <c r="D222" s="757" t="str">
        <f>IF(C222="","",IF($H$4=DULIEU!$H214,DULIEU!$V214,""))</f>
        <v/>
      </c>
      <c r="E222" s="757" t="str">
        <f>IF(D222="","",IF($H$4=DULIEU!$H214,DULIEU!$W214,""))</f>
        <v/>
      </c>
      <c r="F222" s="758" t="str">
        <f>IF(E222="","",IF($H$4=DULIEU!$H214,DULIEU!$X214,""))</f>
        <v/>
      </c>
      <c r="G222" s="759"/>
      <c r="H222" s="760" t="str">
        <f t="shared" si="3"/>
        <v/>
      </c>
      <c r="I222" s="689"/>
      <c r="J222" s="689"/>
      <c r="K222" s="356"/>
    </row>
    <row r="223" spans="2:11" hidden="1">
      <c r="B223" s="756" t="str">
        <f>IF($F223&lt;&gt;"",MAX($B$14:B222)+1,"")</f>
        <v/>
      </c>
      <c r="C223" s="757" t="str">
        <f>IF($H$4=DULIEU!$H215,DULIEU!$O215,"")</f>
        <v/>
      </c>
      <c r="D223" s="757" t="str">
        <f>IF(C223="","",IF($H$4=DULIEU!$H215,DULIEU!$V215,""))</f>
        <v/>
      </c>
      <c r="E223" s="757" t="str">
        <f>IF(D223="","",IF($H$4=DULIEU!$H215,DULIEU!$W215,""))</f>
        <v/>
      </c>
      <c r="F223" s="758" t="str">
        <f>IF(E223="","",IF($H$4=DULIEU!$H215,DULIEU!$X215,""))</f>
        <v/>
      </c>
      <c r="G223" s="759"/>
      <c r="H223" s="760" t="str">
        <f t="shared" si="3"/>
        <v/>
      </c>
      <c r="I223" s="689"/>
      <c r="J223" s="689"/>
      <c r="K223" s="356"/>
    </row>
    <row r="224" spans="2:11" hidden="1">
      <c r="B224" s="756" t="str">
        <f>IF($F224&lt;&gt;"",MAX($B$14:B223)+1,"")</f>
        <v/>
      </c>
      <c r="C224" s="757" t="str">
        <f>IF($H$4=DULIEU!$H216,DULIEU!$O216,"")</f>
        <v/>
      </c>
      <c r="D224" s="757" t="str">
        <f>IF(C224="","",IF($H$4=DULIEU!$H216,DULIEU!$V216,""))</f>
        <v/>
      </c>
      <c r="E224" s="757" t="str">
        <f>IF(D224="","",IF($H$4=DULIEU!$H216,DULIEU!$W216,""))</f>
        <v/>
      </c>
      <c r="F224" s="758" t="str">
        <f>IF(E224="","",IF($H$4=DULIEU!$H216,DULIEU!$X216,""))</f>
        <v/>
      </c>
      <c r="G224" s="759"/>
      <c r="H224" s="760" t="str">
        <f t="shared" si="3"/>
        <v/>
      </c>
      <c r="I224" s="689"/>
      <c r="J224" s="689"/>
      <c r="K224" s="356"/>
    </row>
    <row r="225" spans="2:11" hidden="1">
      <c r="B225" s="756" t="str">
        <f>IF($F225&lt;&gt;"",MAX($B$14:B224)+1,"")</f>
        <v/>
      </c>
      <c r="C225" s="757" t="str">
        <f>IF($H$4=DULIEU!$H217,DULIEU!$O217,"")</f>
        <v/>
      </c>
      <c r="D225" s="757" t="str">
        <f>IF(C225="","",IF($H$4=DULIEU!$H217,DULIEU!$V217,""))</f>
        <v/>
      </c>
      <c r="E225" s="757" t="str">
        <f>IF(D225="","",IF($H$4=DULIEU!$H217,DULIEU!$W217,""))</f>
        <v/>
      </c>
      <c r="F225" s="758" t="str">
        <f>IF(E225="","",IF($H$4=DULIEU!$H217,DULIEU!$X217,""))</f>
        <v/>
      </c>
      <c r="G225" s="759"/>
      <c r="H225" s="760" t="str">
        <f t="shared" si="3"/>
        <v/>
      </c>
      <c r="I225" s="689"/>
      <c r="J225" s="689"/>
      <c r="K225" s="356"/>
    </row>
    <row r="226" spans="2:11" hidden="1">
      <c r="B226" s="756" t="str">
        <f>IF($F226&lt;&gt;"",MAX($B$14:B225)+1,"")</f>
        <v/>
      </c>
      <c r="C226" s="757" t="str">
        <f>IF($H$4=DULIEU!$H218,DULIEU!$O218,"")</f>
        <v/>
      </c>
      <c r="D226" s="757" t="str">
        <f>IF(C226="","",IF($H$4=DULIEU!$H218,DULIEU!$V218,""))</f>
        <v/>
      </c>
      <c r="E226" s="757" t="str">
        <f>IF(D226="","",IF($H$4=DULIEU!$H218,DULIEU!$W218,""))</f>
        <v/>
      </c>
      <c r="F226" s="758" t="str">
        <f>IF(E226="","",IF($H$4=DULIEU!$H218,DULIEU!$X218,""))</f>
        <v/>
      </c>
      <c r="G226" s="759"/>
      <c r="H226" s="760" t="str">
        <f t="shared" si="3"/>
        <v/>
      </c>
      <c r="I226" s="689"/>
      <c r="J226" s="689"/>
      <c r="K226" s="356"/>
    </row>
    <row r="227" spans="2:11" hidden="1">
      <c r="B227" s="756" t="str">
        <f>IF($F227&lt;&gt;"",MAX($B$14:B226)+1,"")</f>
        <v/>
      </c>
      <c r="C227" s="757" t="str">
        <f>IF($H$4=DULIEU!$H219,DULIEU!$O219,"")</f>
        <v/>
      </c>
      <c r="D227" s="757" t="str">
        <f>IF(C227="","",IF($H$4=DULIEU!$H219,DULIEU!$V219,""))</f>
        <v/>
      </c>
      <c r="E227" s="757" t="str">
        <f>IF(D227="","",IF($H$4=DULIEU!$H219,DULIEU!$W219,""))</f>
        <v/>
      </c>
      <c r="F227" s="758" t="str">
        <f>IF(E227="","",IF($H$4=DULIEU!$H219,DULIEU!$X219,""))</f>
        <v/>
      </c>
      <c r="G227" s="759"/>
      <c r="H227" s="760" t="str">
        <f t="shared" si="3"/>
        <v/>
      </c>
      <c r="I227" s="689"/>
      <c r="J227" s="689"/>
      <c r="K227" s="356"/>
    </row>
    <row r="228" spans="2:11" hidden="1">
      <c r="B228" s="756" t="str">
        <f>IF($F228&lt;&gt;"",MAX($B$14:B227)+1,"")</f>
        <v/>
      </c>
      <c r="C228" s="757" t="str">
        <f>IF($H$4=DULIEU!$H220,DULIEU!$O220,"")</f>
        <v/>
      </c>
      <c r="D228" s="757" t="str">
        <f>IF(C228="","",IF($H$4=DULIEU!$H220,DULIEU!$V220,""))</f>
        <v/>
      </c>
      <c r="E228" s="757" t="str">
        <f>IF(D228="","",IF($H$4=DULIEU!$H220,DULIEU!$W220,""))</f>
        <v/>
      </c>
      <c r="F228" s="758" t="str">
        <f>IF(E228="","",IF($H$4=DULIEU!$H220,DULIEU!$X220,""))</f>
        <v/>
      </c>
      <c r="G228" s="759"/>
      <c r="H228" s="760" t="str">
        <f t="shared" si="3"/>
        <v/>
      </c>
      <c r="I228" s="689"/>
      <c r="J228" s="689"/>
      <c r="K228" s="356"/>
    </row>
    <row r="229" spans="2:11" hidden="1">
      <c r="B229" s="756" t="str">
        <f>IF($F229&lt;&gt;"",MAX($B$14:B228)+1,"")</f>
        <v/>
      </c>
      <c r="C229" s="757" t="str">
        <f>IF($H$4=DULIEU!$H221,DULIEU!$O221,"")</f>
        <v/>
      </c>
      <c r="D229" s="757" t="str">
        <f>IF(C229="","",IF($H$4=DULIEU!$H221,DULIEU!$V221,""))</f>
        <v/>
      </c>
      <c r="E229" s="757" t="str">
        <f>IF(D229="","",IF($H$4=DULIEU!$H221,DULIEU!$W221,""))</f>
        <v/>
      </c>
      <c r="F229" s="758" t="str">
        <f>IF(E229="","",IF($H$4=DULIEU!$H221,DULIEU!$X221,""))</f>
        <v/>
      </c>
      <c r="G229" s="759"/>
      <c r="H229" s="760" t="str">
        <f t="shared" si="3"/>
        <v/>
      </c>
      <c r="I229" s="689"/>
      <c r="J229" s="689"/>
      <c r="K229" s="356"/>
    </row>
    <row r="230" spans="2:11" hidden="1">
      <c r="B230" s="756" t="str">
        <f>IF($F230&lt;&gt;"",MAX($B$14:B229)+1,"")</f>
        <v/>
      </c>
      <c r="C230" s="757" t="str">
        <f>IF($H$4=DULIEU!$H222,DULIEU!$O222,"")</f>
        <v/>
      </c>
      <c r="D230" s="757" t="str">
        <f>IF(C230="","",IF($H$4=DULIEU!$H222,DULIEU!$V222,""))</f>
        <v/>
      </c>
      <c r="E230" s="757" t="str">
        <f>IF(D230="","",IF($H$4=DULIEU!$H222,DULIEU!$W222,""))</f>
        <v/>
      </c>
      <c r="F230" s="758" t="str">
        <f>IF(E230="","",IF($H$4=DULIEU!$H222,DULIEU!$X222,""))</f>
        <v/>
      </c>
      <c r="G230" s="759"/>
      <c r="H230" s="760" t="str">
        <f t="shared" si="3"/>
        <v/>
      </c>
      <c r="I230" s="689"/>
      <c r="J230" s="689"/>
      <c r="K230" s="356"/>
    </row>
    <row r="231" spans="2:11" hidden="1">
      <c r="B231" s="756" t="str">
        <f>IF($F231&lt;&gt;"",MAX($B$14:B230)+1,"")</f>
        <v/>
      </c>
      <c r="C231" s="757" t="str">
        <f>IF($H$4=DULIEU!$H223,DULIEU!$O223,"")</f>
        <v/>
      </c>
      <c r="D231" s="757" t="str">
        <f>IF(C231="","",IF($H$4=DULIEU!$H223,DULIEU!$V223,""))</f>
        <v/>
      </c>
      <c r="E231" s="757" t="str">
        <f>IF(D231="","",IF($H$4=DULIEU!$H223,DULIEU!$W223,""))</f>
        <v/>
      </c>
      <c r="F231" s="758" t="str">
        <f>IF(E231="","",IF($H$4=DULIEU!$H223,DULIEU!$X223,""))</f>
        <v/>
      </c>
      <c r="G231" s="759"/>
      <c r="H231" s="760" t="str">
        <f t="shared" si="3"/>
        <v/>
      </c>
      <c r="I231" s="689"/>
      <c r="J231" s="689"/>
      <c r="K231" s="356"/>
    </row>
    <row r="232" spans="2:11" hidden="1">
      <c r="B232" s="756" t="str">
        <f>IF($F232&lt;&gt;"",MAX($B$14:B231)+1,"")</f>
        <v/>
      </c>
      <c r="C232" s="757" t="str">
        <f>IF($H$4=DULIEU!$H224,DULIEU!$O224,"")</f>
        <v/>
      </c>
      <c r="D232" s="757" t="str">
        <f>IF(C232="","",IF($H$4=DULIEU!$H224,DULIEU!$V224,""))</f>
        <v/>
      </c>
      <c r="E232" s="757" t="str">
        <f>IF(D232="","",IF($H$4=DULIEU!$H224,DULIEU!$W224,""))</f>
        <v/>
      </c>
      <c r="F232" s="758" t="str">
        <f>IF(E232="","",IF($H$4=DULIEU!$H224,DULIEU!$X224,""))</f>
        <v/>
      </c>
      <c r="G232" s="759"/>
      <c r="H232" s="760" t="str">
        <f t="shared" si="3"/>
        <v/>
      </c>
      <c r="I232" s="689"/>
      <c r="J232" s="689"/>
      <c r="K232" s="356"/>
    </row>
    <row r="233" spans="2:11" hidden="1">
      <c r="B233" s="756" t="str">
        <f>IF($F233&lt;&gt;"",MAX($B$14:B232)+1,"")</f>
        <v/>
      </c>
      <c r="C233" s="757" t="str">
        <f>IF($H$4=DULIEU!$H225,DULIEU!$O225,"")</f>
        <v/>
      </c>
      <c r="D233" s="757" t="str">
        <f>IF(C233="","",IF($H$4=DULIEU!$H225,DULIEU!$V225,""))</f>
        <v/>
      </c>
      <c r="E233" s="757" t="str">
        <f>IF(D233="","",IF($H$4=DULIEU!$H225,DULIEU!$W225,""))</f>
        <v/>
      </c>
      <c r="F233" s="758" t="str">
        <f>IF(E233="","",IF($H$4=DULIEU!$H225,DULIEU!$X225,""))</f>
        <v/>
      </c>
      <c r="G233" s="759"/>
      <c r="H233" s="760" t="str">
        <f t="shared" si="3"/>
        <v/>
      </c>
      <c r="I233" s="689"/>
      <c r="J233" s="689"/>
      <c r="K233" s="356"/>
    </row>
    <row r="234" spans="2:11" hidden="1">
      <c r="B234" s="756" t="str">
        <f>IF($F234&lt;&gt;"",MAX($B$14:B233)+1,"")</f>
        <v/>
      </c>
      <c r="C234" s="757" t="str">
        <f>IF($H$4=DULIEU!$H226,DULIEU!$O226,"")</f>
        <v/>
      </c>
      <c r="D234" s="757" t="str">
        <f>IF(C234="","",IF($H$4=DULIEU!$H226,DULIEU!$V226,""))</f>
        <v/>
      </c>
      <c r="E234" s="757" t="str">
        <f>IF(D234="","",IF($H$4=DULIEU!$H226,DULIEU!$W226,""))</f>
        <v/>
      </c>
      <c r="F234" s="758" t="str">
        <f>IF(E234="","",IF($H$4=DULIEU!$H226,DULIEU!$X226,""))</f>
        <v/>
      </c>
      <c r="G234" s="759"/>
      <c r="H234" s="760" t="str">
        <f t="shared" si="3"/>
        <v/>
      </c>
      <c r="I234" s="689"/>
      <c r="J234" s="689"/>
      <c r="K234" s="356"/>
    </row>
    <row r="235" spans="2:11" hidden="1">
      <c r="B235" s="756" t="str">
        <f>IF($F235&lt;&gt;"",MAX($B$14:B234)+1,"")</f>
        <v/>
      </c>
      <c r="C235" s="757" t="str">
        <f>IF($H$4=DULIEU!$H227,DULIEU!$O227,"")</f>
        <v/>
      </c>
      <c r="D235" s="757" t="str">
        <f>IF(C235="","",IF($H$4=DULIEU!$H227,DULIEU!$V227,""))</f>
        <v/>
      </c>
      <c r="E235" s="757" t="str">
        <f>IF(D235="","",IF($H$4=DULIEU!$H227,DULIEU!$W227,""))</f>
        <v/>
      </c>
      <c r="F235" s="758" t="str">
        <f>IF(E235="","",IF($H$4=DULIEU!$H227,DULIEU!$X227,""))</f>
        <v/>
      </c>
      <c r="G235" s="759"/>
      <c r="H235" s="760" t="str">
        <f t="shared" si="3"/>
        <v/>
      </c>
      <c r="I235" s="689"/>
      <c r="J235" s="689"/>
      <c r="K235" s="356"/>
    </row>
    <row r="236" spans="2:11" hidden="1">
      <c r="B236" s="756" t="str">
        <f>IF($F236&lt;&gt;"",MAX($B$14:B235)+1,"")</f>
        <v/>
      </c>
      <c r="C236" s="757" t="str">
        <f>IF($H$4=DULIEU!$H228,DULIEU!$O228,"")</f>
        <v/>
      </c>
      <c r="D236" s="757" t="str">
        <f>IF(C236="","",IF($H$4=DULIEU!$H228,DULIEU!$V228,""))</f>
        <v/>
      </c>
      <c r="E236" s="757" t="str">
        <f>IF(D236="","",IF($H$4=DULIEU!$H228,DULIEU!$W228,""))</f>
        <v/>
      </c>
      <c r="F236" s="758" t="str">
        <f>IF(E236="","",IF($H$4=DULIEU!$H228,DULIEU!$X228,""))</f>
        <v/>
      </c>
      <c r="G236" s="759"/>
      <c r="H236" s="760" t="str">
        <f t="shared" si="3"/>
        <v/>
      </c>
      <c r="I236" s="689"/>
      <c r="J236" s="689"/>
      <c r="K236" s="356"/>
    </row>
    <row r="237" spans="2:11" hidden="1">
      <c r="B237" s="756" t="str">
        <f>IF($F237&lt;&gt;"",MAX($B$14:B236)+1,"")</f>
        <v/>
      </c>
      <c r="C237" s="757" t="str">
        <f>IF($H$4=DULIEU!$H229,DULIEU!$O229,"")</f>
        <v/>
      </c>
      <c r="D237" s="757" t="str">
        <f>IF(C237="","",IF($H$4=DULIEU!$H229,DULIEU!$V229,""))</f>
        <v/>
      </c>
      <c r="E237" s="757" t="str">
        <f>IF(D237="","",IF($H$4=DULIEU!$H229,DULIEU!$W229,""))</f>
        <v/>
      </c>
      <c r="F237" s="758" t="str">
        <f>IF(E237="","",IF($H$4=DULIEU!$H229,DULIEU!$X229,""))</f>
        <v/>
      </c>
      <c r="G237" s="759"/>
      <c r="H237" s="760" t="str">
        <f t="shared" si="3"/>
        <v/>
      </c>
      <c r="I237" s="689"/>
      <c r="J237" s="689"/>
      <c r="K237" s="356"/>
    </row>
    <row r="238" spans="2:11" hidden="1">
      <c r="B238" s="756" t="str">
        <f>IF($F238&lt;&gt;"",MAX($B$14:B237)+1,"")</f>
        <v/>
      </c>
      <c r="C238" s="757" t="str">
        <f>IF($H$4=DULIEU!$H230,DULIEU!$O230,"")</f>
        <v/>
      </c>
      <c r="D238" s="757" t="str">
        <f>IF(C238="","",IF($H$4=DULIEU!$H230,DULIEU!$V230,""))</f>
        <v/>
      </c>
      <c r="E238" s="757" t="str">
        <f>IF(D238="","",IF($H$4=DULIEU!$H230,DULIEU!$W230,""))</f>
        <v/>
      </c>
      <c r="F238" s="758" t="str">
        <f>IF(E238="","",IF($H$4=DULIEU!$H230,DULIEU!$X230,""))</f>
        <v/>
      </c>
      <c r="G238" s="759"/>
      <c r="H238" s="760" t="str">
        <f t="shared" si="3"/>
        <v/>
      </c>
      <c r="I238" s="689"/>
      <c r="J238" s="689"/>
      <c r="K238" s="356"/>
    </row>
    <row r="239" spans="2:11" hidden="1">
      <c r="B239" s="756" t="str">
        <f>IF($F239&lt;&gt;"",MAX($B$14:B238)+1,"")</f>
        <v/>
      </c>
      <c r="C239" s="757" t="str">
        <f>IF($H$4=DULIEU!$H231,DULIEU!$O231,"")</f>
        <v/>
      </c>
      <c r="D239" s="757" t="str">
        <f>IF(C239="","",IF($H$4=DULIEU!$H231,DULIEU!$V231,""))</f>
        <v/>
      </c>
      <c r="E239" s="757" t="str">
        <f>IF(D239="","",IF($H$4=DULIEU!$H231,DULIEU!$W231,""))</f>
        <v/>
      </c>
      <c r="F239" s="758" t="str">
        <f>IF(E239="","",IF($H$4=DULIEU!$H231,DULIEU!$X231,""))</f>
        <v/>
      </c>
      <c r="G239" s="759"/>
      <c r="H239" s="760" t="str">
        <f t="shared" si="3"/>
        <v/>
      </c>
      <c r="I239" s="689"/>
      <c r="J239" s="689"/>
      <c r="K239" s="356"/>
    </row>
    <row r="240" spans="2:11" hidden="1">
      <c r="B240" s="756" t="str">
        <f>IF($F240&lt;&gt;"",MAX($B$14:B239)+1,"")</f>
        <v/>
      </c>
      <c r="C240" s="757" t="str">
        <f>IF($H$4=DULIEU!$H232,DULIEU!$O232,"")</f>
        <v/>
      </c>
      <c r="D240" s="757" t="str">
        <f>IF(C240="","",IF($H$4=DULIEU!$H232,DULIEU!$V232,""))</f>
        <v/>
      </c>
      <c r="E240" s="757" t="str">
        <f>IF(D240="","",IF($H$4=DULIEU!$H232,DULIEU!$W232,""))</f>
        <v/>
      </c>
      <c r="F240" s="758" t="str">
        <f>IF(E240="","",IF($H$4=DULIEU!$H232,DULIEU!$X232,""))</f>
        <v/>
      </c>
      <c r="G240" s="759"/>
      <c r="H240" s="760" t="str">
        <f t="shared" si="3"/>
        <v/>
      </c>
      <c r="I240" s="689"/>
      <c r="J240" s="689"/>
      <c r="K240" s="356"/>
    </row>
    <row r="241" spans="2:11" hidden="1">
      <c r="B241" s="756" t="str">
        <f>IF($F241&lt;&gt;"",MAX($B$14:B240)+1,"")</f>
        <v/>
      </c>
      <c r="C241" s="757" t="str">
        <f>IF($H$4=DULIEU!$H233,DULIEU!$O233,"")</f>
        <v/>
      </c>
      <c r="D241" s="757" t="str">
        <f>IF(C241="","",IF($H$4=DULIEU!$H233,DULIEU!$V233,""))</f>
        <v/>
      </c>
      <c r="E241" s="757" t="str">
        <f>IF(D241="","",IF($H$4=DULIEU!$H233,DULIEU!$W233,""))</f>
        <v/>
      </c>
      <c r="F241" s="758" t="str">
        <f>IF(E241="","",IF($H$4=DULIEU!$H233,DULIEU!$X233,""))</f>
        <v/>
      </c>
      <c r="G241" s="759"/>
      <c r="H241" s="760" t="str">
        <f t="shared" si="3"/>
        <v/>
      </c>
      <c r="I241" s="689"/>
      <c r="J241" s="689"/>
      <c r="K241" s="356"/>
    </row>
    <row r="242" spans="2:11" hidden="1">
      <c r="B242" s="756" t="str">
        <f>IF($F242&lt;&gt;"",MAX($B$14:B241)+1,"")</f>
        <v/>
      </c>
      <c r="C242" s="757" t="str">
        <f>IF($H$4=DULIEU!$H234,DULIEU!$O234,"")</f>
        <v/>
      </c>
      <c r="D242" s="757" t="str">
        <f>IF(C242="","",IF($H$4=DULIEU!$H234,DULIEU!$V234,""))</f>
        <v/>
      </c>
      <c r="E242" s="757" t="str">
        <f>IF(D242="","",IF($H$4=DULIEU!$H234,DULIEU!$W234,""))</f>
        <v/>
      </c>
      <c r="F242" s="758" t="str">
        <f>IF(E242="","",IF($H$4=DULIEU!$H234,DULIEU!$X234,""))</f>
        <v/>
      </c>
      <c r="G242" s="759"/>
      <c r="H242" s="760" t="str">
        <f t="shared" si="3"/>
        <v/>
      </c>
      <c r="I242" s="689"/>
      <c r="J242" s="689"/>
      <c r="K242" s="356"/>
    </row>
    <row r="243" spans="2:11" hidden="1">
      <c r="B243" s="756" t="str">
        <f>IF($F243&lt;&gt;"",MAX($B$14:B242)+1,"")</f>
        <v/>
      </c>
      <c r="C243" s="757" t="str">
        <f>IF($H$4=DULIEU!$H235,DULIEU!$O235,"")</f>
        <v/>
      </c>
      <c r="D243" s="757" t="str">
        <f>IF(C243="","",IF($H$4=DULIEU!$H235,DULIEU!$V235,""))</f>
        <v/>
      </c>
      <c r="E243" s="757" t="str">
        <f>IF(D243="","",IF($H$4=DULIEU!$H235,DULIEU!$W235,""))</f>
        <v/>
      </c>
      <c r="F243" s="758" t="str">
        <f>IF(E243="","",IF($H$4=DULIEU!$H235,DULIEU!$X235,""))</f>
        <v/>
      </c>
      <c r="G243" s="759"/>
      <c r="H243" s="760" t="str">
        <f t="shared" si="3"/>
        <v/>
      </c>
      <c r="I243" s="689"/>
      <c r="J243" s="689"/>
      <c r="K243" s="356"/>
    </row>
    <row r="244" spans="2:11" hidden="1">
      <c r="B244" s="756" t="str">
        <f>IF($F244&lt;&gt;"",MAX($B$14:B243)+1,"")</f>
        <v/>
      </c>
      <c r="C244" s="757" t="str">
        <f>IF($H$4=DULIEU!$H236,DULIEU!$O236,"")</f>
        <v/>
      </c>
      <c r="D244" s="757" t="str">
        <f>IF(C244="","",IF($H$4=DULIEU!$H236,DULIEU!$V236,""))</f>
        <v/>
      </c>
      <c r="E244" s="757" t="str">
        <f>IF(D244="","",IF($H$4=DULIEU!$H236,DULIEU!$W236,""))</f>
        <v/>
      </c>
      <c r="F244" s="758" t="str">
        <f>IF(E244="","",IF($H$4=DULIEU!$H236,DULIEU!$X236,""))</f>
        <v/>
      </c>
      <c r="G244" s="759"/>
      <c r="H244" s="760" t="str">
        <f t="shared" si="3"/>
        <v/>
      </c>
      <c r="I244" s="689"/>
      <c r="J244" s="689"/>
      <c r="K244" s="356"/>
    </row>
    <row r="245" spans="2:11" hidden="1">
      <c r="B245" s="756" t="str">
        <f>IF($F245&lt;&gt;"",MAX($B$14:B244)+1,"")</f>
        <v/>
      </c>
      <c r="C245" s="757" t="str">
        <f>IF($H$4=DULIEU!$H237,DULIEU!$O237,"")</f>
        <v/>
      </c>
      <c r="D245" s="757" t="str">
        <f>IF(C245="","",IF($H$4=DULIEU!$H237,DULIEU!$V237,""))</f>
        <v/>
      </c>
      <c r="E245" s="757" t="str">
        <f>IF(D245="","",IF($H$4=DULIEU!$H237,DULIEU!$W237,""))</f>
        <v/>
      </c>
      <c r="F245" s="758" t="str">
        <f>IF(E245="","",IF($H$4=DULIEU!$H237,DULIEU!$X237,""))</f>
        <v/>
      </c>
      <c r="G245" s="759"/>
      <c r="H245" s="760" t="str">
        <f t="shared" si="3"/>
        <v/>
      </c>
      <c r="I245" s="689"/>
      <c r="J245" s="689"/>
      <c r="K245" s="356"/>
    </row>
    <row r="246" spans="2:11" hidden="1">
      <c r="B246" s="756" t="str">
        <f>IF($F246&lt;&gt;"",MAX($B$14:B245)+1,"")</f>
        <v/>
      </c>
      <c r="C246" s="757" t="str">
        <f>IF($H$4=DULIEU!$H238,DULIEU!$O238,"")</f>
        <v/>
      </c>
      <c r="D246" s="757" t="str">
        <f>IF(C246="","",IF($H$4=DULIEU!$H238,DULIEU!$V238,""))</f>
        <v/>
      </c>
      <c r="E246" s="757" t="str">
        <f>IF(D246="","",IF($H$4=DULIEU!$H238,DULIEU!$W238,""))</f>
        <v/>
      </c>
      <c r="F246" s="758" t="str">
        <f>IF(E246="","",IF($H$4=DULIEU!$H238,DULIEU!$X238,""))</f>
        <v/>
      </c>
      <c r="G246" s="759"/>
      <c r="H246" s="760" t="str">
        <f t="shared" si="3"/>
        <v/>
      </c>
      <c r="I246" s="689"/>
      <c r="J246" s="689"/>
      <c r="K246" s="356"/>
    </row>
    <row r="247" spans="2:11" hidden="1">
      <c r="B247" s="756" t="str">
        <f>IF($F247&lt;&gt;"",MAX($B$14:B246)+1,"")</f>
        <v/>
      </c>
      <c r="C247" s="757" t="str">
        <f>IF($H$4=DULIEU!$H239,DULIEU!$O239,"")</f>
        <v/>
      </c>
      <c r="D247" s="757" t="str">
        <f>IF(C247="","",IF($H$4=DULIEU!$H239,DULIEU!$V239,""))</f>
        <v/>
      </c>
      <c r="E247" s="757" t="str">
        <f>IF(D247="","",IF($H$4=DULIEU!$H239,DULIEU!$W239,""))</f>
        <v/>
      </c>
      <c r="F247" s="758" t="str">
        <f>IF(E247="","",IF($H$4=DULIEU!$H239,DULIEU!$X239,""))</f>
        <v/>
      </c>
      <c r="G247" s="759"/>
      <c r="H247" s="760" t="str">
        <f t="shared" si="3"/>
        <v/>
      </c>
      <c r="I247" s="689"/>
      <c r="J247" s="689"/>
      <c r="K247" s="356"/>
    </row>
    <row r="248" spans="2:11" hidden="1">
      <c r="B248" s="756" t="str">
        <f>IF($F248&lt;&gt;"",MAX($B$14:B247)+1,"")</f>
        <v/>
      </c>
      <c r="C248" s="757" t="str">
        <f>IF($H$4=DULIEU!$H240,DULIEU!$O240,"")</f>
        <v/>
      </c>
      <c r="D248" s="757" t="str">
        <f>IF(C248="","",IF($H$4=DULIEU!$H240,DULIEU!$V240,""))</f>
        <v/>
      </c>
      <c r="E248" s="757" t="str">
        <f>IF(D248="","",IF($H$4=DULIEU!$H240,DULIEU!$W240,""))</f>
        <v/>
      </c>
      <c r="F248" s="758" t="str">
        <f>IF(E248="","",IF($H$4=DULIEU!$H240,DULIEU!$X240,""))</f>
        <v/>
      </c>
      <c r="G248" s="759"/>
      <c r="H248" s="760" t="str">
        <f t="shared" si="3"/>
        <v/>
      </c>
      <c r="I248" s="689"/>
      <c r="J248" s="689"/>
      <c r="K248" s="356"/>
    </row>
    <row r="249" spans="2:11" hidden="1">
      <c r="B249" s="756" t="str">
        <f>IF($F249&lt;&gt;"",MAX($B$14:B248)+1,"")</f>
        <v/>
      </c>
      <c r="C249" s="757" t="str">
        <f>IF($H$4=DULIEU!$H241,DULIEU!$O241,"")</f>
        <v/>
      </c>
      <c r="D249" s="757" t="str">
        <f>IF(C249="","",IF($H$4=DULIEU!$H241,DULIEU!$V241,""))</f>
        <v/>
      </c>
      <c r="E249" s="757" t="str">
        <f>IF(D249="","",IF($H$4=DULIEU!$H241,DULIEU!$W241,""))</f>
        <v/>
      </c>
      <c r="F249" s="758" t="str">
        <f>IF(E249="","",IF($H$4=DULIEU!$H241,DULIEU!$X241,""))</f>
        <v/>
      </c>
      <c r="G249" s="759"/>
      <c r="H249" s="760" t="str">
        <f t="shared" si="3"/>
        <v/>
      </c>
      <c r="I249" s="689"/>
      <c r="J249" s="689"/>
      <c r="K249" s="356"/>
    </row>
    <row r="250" spans="2:11" hidden="1">
      <c r="B250" s="756" t="str">
        <f>IF($F250&lt;&gt;"",MAX($B$14:B249)+1,"")</f>
        <v/>
      </c>
      <c r="C250" s="757" t="str">
        <f>IF($H$4=DULIEU!$H242,DULIEU!$O242,"")</f>
        <v/>
      </c>
      <c r="D250" s="757" t="str">
        <f>IF(C250="","",IF($H$4=DULIEU!$H242,DULIEU!$V242,""))</f>
        <v/>
      </c>
      <c r="E250" s="757" t="str">
        <f>IF(D250="","",IF($H$4=DULIEU!$H242,DULIEU!$W242,""))</f>
        <v/>
      </c>
      <c r="F250" s="758" t="str">
        <f>IF(E250="","",IF($H$4=DULIEU!$H242,DULIEU!$X242,""))</f>
        <v/>
      </c>
      <c r="G250" s="759"/>
      <c r="H250" s="760" t="str">
        <f t="shared" si="3"/>
        <v/>
      </c>
      <c r="I250" s="689"/>
      <c r="J250" s="689"/>
      <c r="K250" s="356"/>
    </row>
    <row r="251" spans="2:11" hidden="1">
      <c r="B251" s="756" t="str">
        <f>IF($F251&lt;&gt;"",MAX($B$14:B250)+1,"")</f>
        <v/>
      </c>
      <c r="C251" s="757" t="str">
        <f>IF($H$4=DULIEU!$H243,DULIEU!$O243,"")</f>
        <v/>
      </c>
      <c r="D251" s="757" t="str">
        <f>IF(C251="","",IF($H$4=DULIEU!$H243,DULIEU!$V243,""))</f>
        <v/>
      </c>
      <c r="E251" s="757" t="str">
        <f>IF(D251="","",IF($H$4=DULIEU!$H243,DULIEU!$W243,""))</f>
        <v/>
      </c>
      <c r="F251" s="758" t="str">
        <f>IF(E251="","",IF($H$4=DULIEU!$H243,DULIEU!$X243,""))</f>
        <v/>
      </c>
      <c r="G251" s="759"/>
      <c r="H251" s="760" t="str">
        <f t="shared" si="3"/>
        <v/>
      </c>
      <c r="I251" s="689"/>
      <c r="J251" s="689"/>
      <c r="K251" s="356"/>
    </row>
    <row r="252" spans="2:11" hidden="1">
      <c r="B252" s="756" t="str">
        <f>IF($F252&lt;&gt;"",MAX($B$14:B251)+1,"")</f>
        <v/>
      </c>
      <c r="C252" s="757" t="str">
        <f>IF($H$4=DULIEU!$H244,DULIEU!$O244,"")</f>
        <v/>
      </c>
      <c r="D252" s="757" t="str">
        <f>IF(C252="","",IF($H$4=DULIEU!$H244,DULIEU!$V244,""))</f>
        <v/>
      </c>
      <c r="E252" s="757" t="str">
        <f>IF(D252="","",IF($H$4=DULIEU!$H244,DULIEU!$W244,""))</f>
        <v/>
      </c>
      <c r="F252" s="758" t="str">
        <f>IF(E252="","",IF($H$4=DULIEU!$H244,DULIEU!$X244,""))</f>
        <v/>
      </c>
      <c r="G252" s="759"/>
      <c r="H252" s="760" t="str">
        <f t="shared" si="3"/>
        <v/>
      </c>
      <c r="I252" s="689"/>
      <c r="J252" s="689"/>
      <c r="K252" s="356"/>
    </row>
    <row r="253" spans="2:11" hidden="1">
      <c r="B253" s="756" t="str">
        <f>IF($F253&lt;&gt;"",MAX($B$14:B252)+1,"")</f>
        <v/>
      </c>
      <c r="C253" s="757" t="str">
        <f>IF($H$4=DULIEU!$H245,DULIEU!$O245,"")</f>
        <v/>
      </c>
      <c r="D253" s="757" t="str">
        <f>IF(C253="","",IF($H$4=DULIEU!$H245,DULIEU!$V245,""))</f>
        <v/>
      </c>
      <c r="E253" s="757" t="str">
        <f>IF(D253="","",IF($H$4=DULIEU!$H245,DULIEU!$W245,""))</f>
        <v/>
      </c>
      <c r="F253" s="758" t="str">
        <f>IF(E253="","",IF($H$4=DULIEU!$H245,DULIEU!$X245,""))</f>
        <v/>
      </c>
      <c r="G253" s="759"/>
      <c r="H253" s="760" t="str">
        <f t="shared" si="3"/>
        <v/>
      </c>
      <c r="I253" s="689"/>
      <c r="J253" s="689"/>
      <c r="K253" s="356"/>
    </row>
    <row r="254" spans="2:11" hidden="1">
      <c r="B254" s="756" t="str">
        <f>IF($F254&lt;&gt;"",MAX($B$14:B253)+1,"")</f>
        <v/>
      </c>
      <c r="C254" s="757" t="str">
        <f>IF($H$4=DULIEU!$H246,DULIEU!$O246,"")</f>
        <v/>
      </c>
      <c r="D254" s="757" t="str">
        <f>IF(C254="","",IF($H$4=DULIEU!$H246,DULIEU!$V246,""))</f>
        <v/>
      </c>
      <c r="E254" s="757" t="str">
        <f>IF(D254="","",IF($H$4=DULIEU!$H246,DULIEU!$W246,""))</f>
        <v/>
      </c>
      <c r="F254" s="758" t="str">
        <f>IF(E254="","",IF($H$4=DULIEU!$H246,DULIEU!$X246,""))</f>
        <v/>
      </c>
      <c r="G254" s="759"/>
      <c r="H254" s="760" t="str">
        <f t="shared" si="3"/>
        <v/>
      </c>
      <c r="I254" s="689"/>
      <c r="J254" s="689"/>
      <c r="K254" s="356"/>
    </row>
    <row r="255" spans="2:11" hidden="1">
      <c r="B255" s="756" t="str">
        <f>IF($F255&lt;&gt;"",MAX($B$14:B254)+1,"")</f>
        <v/>
      </c>
      <c r="C255" s="757" t="str">
        <f>IF($H$4=DULIEU!$H247,DULIEU!$O247,"")</f>
        <v/>
      </c>
      <c r="D255" s="757" t="str">
        <f>IF(C255="","",IF($H$4=DULIEU!$H247,DULIEU!$V247,""))</f>
        <v/>
      </c>
      <c r="E255" s="757" t="str">
        <f>IF(D255="","",IF($H$4=DULIEU!$H247,DULIEU!$W247,""))</f>
        <v/>
      </c>
      <c r="F255" s="758" t="str">
        <f>IF(E255="","",IF($H$4=DULIEU!$H247,DULIEU!$X247,""))</f>
        <v/>
      </c>
      <c r="G255" s="759"/>
      <c r="H255" s="760" t="str">
        <f t="shared" si="3"/>
        <v/>
      </c>
      <c r="I255" s="689"/>
      <c r="J255" s="689"/>
      <c r="K255" s="356"/>
    </row>
    <row r="256" spans="2:11" hidden="1">
      <c r="B256" s="756" t="str">
        <f>IF($F256&lt;&gt;"",MAX($B$14:B255)+1,"")</f>
        <v/>
      </c>
      <c r="C256" s="757" t="str">
        <f>IF($H$4=DULIEU!$H248,DULIEU!$O248,"")</f>
        <v/>
      </c>
      <c r="D256" s="757" t="str">
        <f>IF(C256="","",IF($H$4=DULIEU!$H248,DULIEU!$V248,""))</f>
        <v/>
      </c>
      <c r="E256" s="757" t="str">
        <f>IF(D256="","",IF($H$4=DULIEU!$H248,DULIEU!$W248,""))</f>
        <v/>
      </c>
      <c r="F256" s="758" t="str">
        <f>IF(E256="","",IF($H$4=DULIEU!$H248,DULIEU!$X248,""))</f>
        <v/>
      </c>
      <c r="G256" s="759"/>
      <c r="H256" s="760" t="str">
        <f t="shared" si="3"/>
        <v/>
      </c>
      <c r="I256" s="689"/>
      <c r="J256" s="689"/>
      <c r="K256" s="356"/>
    </row>
    <row r="257" spans="2:11" hidden="1">
      <c r="B257" s="756" t="str">
        <f>IF($F257&lt;&gt;"",MAX($B$14:B256)+1,"")</f>
        <v/>
      </c>
      <c r="C257" s="757" t="str">
        <f>IF($H$4=DULIEU!$H249,DULIEU!$O249,"")</f>
        <v/>
      </c>
      <c r="D257" s="757" t="str">
        <f>IF(C257="","",IF($H$4=DULIEU!$H249,DULIEU!$V249,""))</f>
        <v/>
      </c>
      <c r="E257" s="757" t="str">
        <f>IF(D257="","",IF($H$4=DULIEU!$H249,DULIEU!$W249,""))</f>
        <v/>
      </c>
      <c r="F257" s="758" t="str">
        <f>IF(E257="","",IF($H$4=DULIEU!$H249,DULIEU!$X249,""))</f>
        <v/>
      </c>
      <c r="G257" s="759"/>
      <c r="H257" s="760" t="str">
        <f t="shared" si="3"/>
        <v/>
      </c>
      <c r="I257" s="689"/>
      <c r="J257" s="689"/>
      <c r="K257" s="356"/>
    </row>
    <row r="258" spans="2:11" hidden="1">
      <c r="B258" s="756" t="str">
        <f>IF($F258&lt;&gt;"",MAX($B$14:B257)+1,"")</f>
        <v/>
      </c>
      <c r="C258" s="757" t="str">
        <f>IF($H$4=DULIEU!$H250,DULIEU!$O250,"")</f>
        <v/>
      </c>
      <c r="D258" s="757" t="str">
        <f>IF(C258="","",IF($H$4=DULIEU!$H250,DULIEU!$V250,""))</f>
        <v/>
      </c>
      <c r="E258" s="757" t="str">
        <f>IF(D258="","",IF($H$4=DULIEU!$H250,DULIEU!$W250,""))</f>
        <v/>
      </c>
      <c r="F258" s="758" t="str">
        <f>IF(E258="","",IF($H$4=DULIEU!$H250,DULIEU!$X250,""))</f>
        <v/>
      </c>
      <c r="G258" s="759"/>
      <c r="H258" s="760" t="str">
        <f t="shared" si="3"/>
        <v/>
      </c>
      <c r="I258" s="689"/>
      <c r="J258" s="689"/>
      <c r="K258" s="356"/>
    </row>
    <row r="259" spans="2:11" hidden="1">
      <c r="B259" s="756" t="str">
        <f>IF($F259&lt;&gt;"",MAX($B$14:B258)+1,"")</f>
        <v/>
      </c>
      <c r="C259" s="757" t="str">
        <f>IF($H$4=DULIEU!$H251,DULIEU!$O251,"")</f>
        <v/>
      </c>
      <c r="D259" s="757" t="str">
        <f>IF(C259="","",IF($H$4=DULIEU!$H251,DULIEU!$V251,""))</f>
        <v/>
      </c>
      <c r="E259" s="757" t="str">
        <f>IF(D259="","",IF($H$4=DULIEU!$H251,DULIEU!$W251,""))</f>
        <v/>
      </c>
      <c r="F259" s="758" t="str">
        <f>IF(E259="","",IF($H$4=DULIEU!$H251,DULIEU!$X251,""))</f>
        <v/>
      </c>
      <c r="G259" s="759"/>
      <c r="H259" s="760" t="str">
        <f t="shared" si="3"/>
        <v/>
      </c>
      <c r="I259" s="689"/>
      <c r="J259" s="689"/>
      <c r="K259" s="356"/>
    </row>
    <row r="260" spans="2:11" hidden="1">
      <c r="B260" s="756" t="str">
        <f>IF($F260&lt;&gt;"",MAX($B$14:B259)+1,"")</f>
        <v/>
      </c>
      <c r="C260" s="757" t="str">
        <f>IF($H$4=DULIEU!$H252,DULIEU!$O252,"")</f>
        <v/>
      </c>
      <c r="D260" s="757" t="str">
        <f>IF(C260="","",IF($H$4=DULIEU!$H252,DULIEU!$V252,""))</f>
        <v/>
      </c>
      <c r="E260" s="757" t="str">
        <f>IF(D260="","",IF($H$4=DULIEU!$H252,DULIEU!$W252,""))</f>
        <v/>
      </c>
      <c r="F260" s="758" t="str">
        <f>IF(E260="","",IF($H$4=DULIEU!$H252,DULIEU!$X252,""))</f>
        <v/>
      </c>
      <c r="G260" s="759"/>
      <c r="H260" s="760" t="str">
        <f t="shared" si="3"/>
        <v/>
      </c>
      <c r="I260" s="689"/>
      <c r="J260" s="689"/>
      <c r="K260" s="356"/>
    </row>
    <row r="261" spans="2:11" hidden="1">
      <c r="B261" s="756" t="str">
        <f>IF($F261&lt;&gt;"",MAX($B$14:B260)+1,"")</f>
        <v/>
      </c>
      <c r="C261" s="757" t="str">
        <f>IF($H$4=DULIEU!$H253,DULIEU!$O253,"")</f>
        <v/>
      </c>
      <c r="D261" s="757" t="str">
        <f>IF(C261="","",IF($H$4=DULIEU!$H253,DULIEU!$V253,""))</f>
        <v/>
      </c>
      <c r="E261" s="757" t="str">
        <f>IF(D261="","",IF($H$4=DULIEU!$H253,DULIEU!$W253,""))</f>
        <v/>
      </c>
      <c r="F261" s="758" t="str">
        <f>IF(E261="","",IF($H$4=DULIEU!$H253,DULIEU!$X253,""))</f>
        <v/>
      </c>
      <c r="G261" s="759"/>
      <c r="H261" s="760" t="str">
        <f t="shared" si="3"/>
        <v/>
      </c>
      <c r="I261" s="689"/>
      <c r="J261" s="689"/>
      <c r="K261" s="356"/>
    </row>
    <row r="262" spans="2:11" hidden="1">
      <c r="B262" s="756" t="str">
        <f>IF($F262&lt;&gt;"",MAX($B$14:B261)+1,"")</f>
        <v/>
      </c>
      <c r="C262" s="757" t="str">
        <f>IF($H$4=DULIEU!$H254,DULIEU!$O254,"")</f>
        <v/>
      </c>
      <c r="D262" s="757" t="str">
        <f>IF(C262="","",IF($H$4=DULIEU!$H254,DULIEU!$V254,""))</f>
        <v/>
      </c>
      <c r="E262" s="757" t="str">
        <f>IF(D262="","",IF($H$4=DULIEU!$H254,DULIEU!$W254,""))</f>
        <v/>
      </c>
      <c r="F262" s="758" t="str">
        <f>IF(E262="","",IF($H$4=DULIEU!$H254,DULIEU!$X254,""))</f>
        <v/>
      </c>
      <c r="G262" s="759"/>
      <c r="H262" s="760" t="str">
        <f t="shared" si="3"/>
        <v/>
      </c>
      <c r="I262" s="689"/>
      <c r="J262" s="689"/>
      <c r="K262" s="356"/>
    </row>
    <row r="263" spans="2:11" hidden="1">
      <c r="B263" s="756" t="str">
        <f>IF($F263&lt;&gt;"",MAX($B$14:B262)+1,"")</f>
        <v/>
      </c>
      <c r="C263" s="757" t="str">
        <f>IF($H$4=DULIEU!$H255,DULIEU!$O255,"")</f>
        <v/>
      </c>
      <c r="D263" s="757" t="str">
        <f>IF(C263="","",IF($H$4=DULIEU!$H255,DULIEU!$V255,""))</f>
        <v/>
      </c>
      <c r="E263" s="757" t="str">
        <f>IF(D263="","",IF($H$4=DULIEU!$H255,DULIEU!$W255,""))</f>
        <v/>
      </c>
      <c r="F263" s="758" t="str">
        <f>IF(E263="","",IF($H$4=DULIEU!$H255,DULIEU!$X255,""))</f>
        <v/>
      </c>
      <c r="G263" s="759"/>
      <c r="H263" s="760" t="str">
        <f t="shared" si="3"/>
        <v/>
      </c>
      <c r="I263" s="689"/>
      <c r="J263" s="689"/>
      <c r="K263" s="356"/>
    </row>
    <row r="264" spans="2:11" hidden="1">
      <c r="B264" s="756" t="str">
        <f>IF($F264&lt;&gt;"",MAX($B$14:B263)+1,"")</f>
        <v/>
      </c>
      <c r="C264" s="757" t="str">
        <f>IF($H$4=DULIEU!$H256,DULIEU!$O256,"")</f>
        <v/>
      </c>
      <c r="D264" s="757" t="str">
        <f>IF(C264="","",IF($H$4=DULIEU!$H256,DULIEU!$V256,""))</f>
        <v/>
      </c>
      <c r="E264" s="757" t="str">
        <f>IF(D264="","",IF($H$4=DULIEU!$H256,DULIEU!$W256,""))</f>
        <v/>
      </c>
      <c r="F264" s="758" t="str">
        <f>IF(E264="","",IF($H$4=DULIEU!$H256,DULIEU!$X256,""))</f>
        <v/>
      </c>
      <c r="G264" s="759"/>
      <c r="H264" s="760" t="str">
        <f t="shared" si="3"/>
        <v/>
      </c>
      <c r="I264" s="689"/>
      <c r="J264" s="689"/>
      <c r="K264" s="356"/>
    </row>
    <row r="265" spans="2:11" hidden="1">
      <c r="B265" s="756" t="str">
        <f>IF($F265&lt;&gt;"",MAX($B$14:B264)+1,"")</f>
        <v/>
      </c>
      <c r="C265" s="757" t="str">
        <f>IF($H$4=DULIEU!$H257,DULIEU!$O257,"")</f>
        <v/>
      </c>
      <c r="D265" s="757" t="str">
        <f>IF(C265="","",IF($H$4=DULIEU!$H257,DULIEU!$V257,""))</f>
        <v/>
      </c>
      <c r="E265" s="757" t="str">
        <f>IF(D265="","",IF($H$4=DULIEU!$H257,DULIEU!$W257,""))</f>
        <v/>
      </c>
      <c r="F265" s="758" t="str">
        <f>IF(E265="","",IF($H$4=DULIEU!$H257,DULIEU!$X257,""))</f>
        <v/>
      </c>
      <c r="G265" s="759"/>
      <c r="H265" s="760" t="str">
        <f t="shared" si="3"/>
        <v/>
      </c>
      <c r="I265" s="689"/>
      <c r="J265" s="689"/>
      <c r="K265" s="356"/>
    </row>
    <row r="266" spans="2:11" hidden="1">
      <c r="B266" s="756" t="str">
        <f>IF($F266&lt;&gt;"",MAX($B$14:B265)+1,"")</f>
        <v/>
      </c>
      <c r="C266" s="757" t="str">
        <f>IF($H$4=DULIEU!$H258,DULIEU!$O258,"")</f>
        <v/>
      </c>
      <c r="D266" s="757" t="str">
        <f>IF(C266="","",IF($H$4=DULIEU!$H258,DULIEU!$V258,""))</f>
        <v/>
      </c>
      <c r="E266" s="757" t="str">
        <f>IF(D266="","",IF($H$4=DULIEU!$H258,DULIEU!$W258,""))</f>
        <v/>
      </c>
      <c r="F266" s="758" t="str">
        <f>IF(E266="","",IF($H$4=DULIEU!$H258,DULIEU!$X258,""))</f>
        <v/>
      </c>
      <c r="G266" s="759"/>
      <c r="H266" s="760" t="str">
        <f t="shared" si="3"/>
        <v/>
      </c>
      <c r="I266" s="689"/>
      <c r="J266" s="689"/>
      <c r="K266" s="356"/>
    </row>
    <row r="267" spans="2:11" hidden="1">
      <c r="B267" s="756" t="str">
        <f>IF($F267&lt;&gt;"",MAX($B$14:B266)+1,"")</f>
        <v/>
      </c>
      <c r="C267" s="757" t="str">
        <f>IF($H$4=DULIEU!$H259,DULIEU!$O259,"")</f>
        <v/>
      </c>
      <c r="D267" s="757" t="str">
        <f>IF(C267="","",IF($H$4=DULIEU!$H259,DULIEU!$V259,""))</f>
        <v/>
      </c>
      <c r="E267" s="757" t="str">
        <f>IF(D267="","",IF($H$4=DULIEU!$H259,DULIEU!$W259,""))</f>
        <v/>
      </c>
      <c r="F267" s="758" t="str">
        <f>IF(E267="","",IF($H$4=DULIEU!$H259,DULIEU!$X259,""))</f>
        <v/>
      </c>
      <c r="G267" s="759"/>
      <c r="H267" s="760" t="str">
        <f t="shared" si="3"/>
        <v/>
      </c>
      <c r="I267" s="689"/>
      <c r="J267" s="689"/>
      <c r="K267" s="356"/>
    </row>
    <row r="268" spans="2:11" hidden="1">
      <c r="B268" s="756" t="str">
        <f>IF($F268&lt;&gt;"",MAX($B$14:B267)+1,"")</f>
        <v/>
      </c>
      <c r="C268" s="757" t="str">
        <f>IF($H$4=DULIEU!$H260,DULIEU!$O260,"")</f>
        <v/>
      </c>
      <c r="D268" s="757" t="str">
        <f>IF(C268="","",IF($H$4=DULIEU!$H260,DULIEU!$V260,""))</f>
        <v/>
      </c>
      <c r="E268" s="757" t="str">
        <f>IF(D268="","",IF($H$4=DULIEU!$H260,DULIEU!$W260,""))</f>
        <v/>
      </c>
      <c r="F268" s="758" t="str">
        <f>IF(E268="","",IF($H$4=DULIEU!$H260,DULIEU!$X260,""))</f>
        <v/>
      </c>
      <c r="G268" s="759"/>
      <c r="H268" s="760" t="str">
        <f t="shared" si="3"/>
        <v/>
      </c>
      <c r="I268" s="689"/>
      <c r="J268" s="689"/>
      <c r="K268" s="356"/>
    </row>
    <row r="269" spans="2:11" hidden="1">
      <c r="B269" s="756" t="str">
        <f>IF($F269&lt;&gt;"",MAX($B$14:B268)+1,"")</f>
        <v/>
      </c>
      <c r="C269" s="757" t="str">
        <f>IF($H$4=DULIEU!$H261,DULIEU!$O261,"")</f>
        <v/>
      </c>
      <c r="D269" s="757" t="str">
        <f>IF(C269="","",IF($H$4=DULIEU!$H261,DULIEU!$V261,""))</f>
        <v/>
      </c>
      <c r="E269" s="757" t="str">
        <f>IF(D269="","",IF($H$4=DULIEU!$H261,DULIEU!$W261,""))</f>
        <v/>
      </c>
      <c r="F269" s="758" t="str">
        <f>IF(E269="","",IF($H$4=DULIEU!$H261,DULIEU!$X261,""))</f>
        <v/>
      </c>
      <c r="G269" s="759"/>
      <c r="H269" s="760" t="str">
        <f t="shared" si="3"/>
        <v/>
      </c>
      <c r="I269" s="689"/>
      <c r="J269" s="689"/>
      <c r="K269" s="356"/>
    </row>
    <row r="270" spans="2:11" hidden="1">
      <c r="B270" s="756" t="str">
        <f>IF($F270&lt;&gt;"",MAX($B$14:B269)+1,"")</f>
        <v/>
      </c>
      <c r="C270" s="757" t="str">
        <f>IF($H$4=DULIEU!$H262,DULIEU!$O262,"")</f>
        <v/>
      </c>
      <c r="D270" s="757" t="str">
        <f>IF(C270="","",IF($H$4=DULIEU!$H262,DULIEU!$V262,""))</f>
        <v/>
      </c>
      <c r="E270" s="757" t="str">
        <f>IF(D270="","",IF($H$4=DULIEU!$H262,DULIEU!$W262,""))</f>
        <v/>
      </c>
      <c r="F270" s="758" t="str">
        <f>IF(E270="","",IF($H$4=DULIEU!$H262,DULIEU!$X262,""))</f>
        <v/>
      </c>
      <c r="G270" s="759"/>
      <c r="H270" s="760" t="str">
        <f t="shared" si="3"/>
        <v/>
      </c>
      <c r="I270" s="689"/>
      <c r="J270" s="689"/>
      <c r="K270" s="356"/>
    </row>
    <row r="271" spans="2:11" hidden="1">
      <c r="B271" s="756" t="str">
        <f>IF($F271&lt;&gt;"",MAX($B$14:B270)+1,"")</f>
        <v/>
      </c>
      <c r="C271" s="757" t="str">
        <f>IF($H$4=DULIEU!$H263,DULIEU!$O263,"")</f>
        <v/>
      </c>
      <c r="D271" s="757" t="str">
        <f>IF(C271="","",IF($H$4=DULIEU!$H263,DULIEU!$V263,""))</f>
        <v/>
      </c>
      <c r="E271" s="757" t="str">
        <f>IF(D271="","",IF($H$4=DULIEU!$H263,DULIEU!$W263,""))</f>
        <v/>
      </c>
      <c r="F271" s="758" t="str">
        <f>IF(E271="","",IF($H$4=DULIEU!$H263,DULIEU!$X263,""))</f>
        <v/>
      </c>
      <c r="G271" s="759"/>
      <c r="H271" s="760" t="str">
        <f t="shared" si="3"/>
        <v/>
      </c>
      <c r="I271" s="689"/>
      <c r="J271" s="689"/>
      <c r="K271" s="356"/>
    </row>
    <row r="272" spans="2:11" hidden="1">
      <c r="B272" s="756" t="str">
        <f>IF($F272&lt;&gt;"",MAX($B$14:B271)+1,"")</f>
        <v/>
      </c>
      <c r="C272" s="757" t="str">
        <f>IF($H$4=DULIEU!$H264,DULIEU!$O264,"")</f>
        <v/>
      </c>
      <c r="D272" s="757" t="str">
        <f>IF(C272="","",IF($H$4=DULIEU!$H264,DULIEU!$V264,""))</f>
        <v/>
      </c>
      <c r="E272" s="757" t="str">
        <f>IF(D272="","",IF($H$4=DULIEU!$H264,DULIEU!$W264,""))</f>
        <v/>
      </c>
      <c r="F272" s="758" t="str">
        <f>IF(E272="","",IF($H$4=DULIEU!$H264,DULIEU!$X264,""))</f>
        <v/>
      </c>
      <c r="G272" s="759"/>
      <c r="H272" s="760" t="str">
        <f t="shared" ref="H272:H335" si="4">IF($F272="","","x")</f>
        <v/>
      </c>
      <c r="I272" s="689"/>
      <c r="J272" s="689"/>
      <c r="K272" s="356"/>
    </row>
    <row r="273" spans="2:11" hidden="1">
      <c r="B273" s="756" t="str">
        <f>IF($F273&lt;&gt;"",MAX($B$14:B272)+1,"")</f>
        <v/>
      </c>
      <c r="C273" s="757" t="str">
        <f>IF($H$4=DULIEU!$H265,DULIEU!$O265,"")</f>
        <v/>
      </c>
      <c r="D273" s="757" t="str">
        <f>IF(C273="","",IF($H$4=DULIEU!$H265,DULIEU!$V265,""))</f>
        <v/>
      </c>
      <c r="E273" s="757" t="str">
        <f>IF(D273="","",IF($H$4=DULIEU!$H265,DULIEU!$W265,""))</f>
        <v/>
      </c>
      <c r="F273" s="758" t="str">
        <f>IF(E273="","",IF($H$4=DULIEU!$H265,DULIEU!$X265,""))</f>
        <v/>
      </c>
      <c r="G273" s="759"/>
      <c r="H273" s="760" t="str">
        <f t="shared" si="4"/>
        <v/>
      </c>
      <c r="I273" s="689"/>
      <c r="J273" s="689"/>
      <c r="K273" s="356"/>
    </row>
    <row r="274" spans="2:11" hidden="1">
      <c r="B274" s="756" t="str">
        <f>IF($F274&lt;&gt;"",MAX($B$14:B273)+1,"")</f>
        <v/>
      </c>
      <c r="C274" s="757" t="str">
        <f>IF($H$4=DULIEU!$H266,DULIEU!$O266,"")</f>
        <v/>
      </c>
      <c r="D274" s="757" t="str">
        <f>IF(C274="","",IF($H$4=DULIEU!$H266,DULIEU!$V266,""))</f>
        <v/>
      </c>
      <c r="E274" s="757" t="str">
        <f>IF(D274="","",IF($H$4=DULIEU!$H266,DULIEU!$W266,""))</f>
        <v/>
      </c>
      <c r="F274" s="758" t="str">
        <f>IF(E274="","",IF($H$4=DULIEU!$H266,DULIEU!$X266,""))</f>
        <v/>
      </c>
      <c r="G274" s="759"/>
      <c r="H274" s="760" t="str">
        <f t="shared" si="4"/>
        <v/>
      </c>
      <c r="I274" s="689"/>
      <c r="J274" s="689"/>
      <c r="K274" s="356"/>
    </row>
    <row r="275" spans="2:11" hidden="1">
      <c r="B275" s="756" t="str">
        <f>IF($F275&lt;&gt;"",MAX($B$14:B274)+1,"")</f>
        <v/>
      </c>
      <c r="C275" s="757" t="str">
        <f>IF($H$4=DULIEU!$H267,DULIEU!$O267,"")</f>
        <v/>
      </c>
      <c r="D275" s="757" t="str">
        <f>IF(C275="","",IF($H$4=DULIEU!$H267,DULIEU!$V267,""))</f>
        <v/>
      </c>
      <c r="E275" s="757" t="str">
        <f>IF(D275="","",IF($H$4=DULIEU!$H267,DULIEU!$W267,""))</f>
        <v/>
      </c>
      <c r="F275" s="758" t="str">
        <f>IF(E275="","",IF($H$4=DULIEU!$H267,DULIEU!$X267,""))</f>
        <v/>
      </c>
      <c r="G275" s="759"/>
      <c r="H275" s="760" t="str">
        <f t="shared" si="4"/>
        <v/>
      </c>
      <c r="I275" s="689"/>
      <c r="J275" s="689"/>
      <c r="K275" s="356"/>
    </row>
    <row r="276" spans="2:11" hidden="1">
      <c r="B276" s="756" t="str">
        <f>IF($F276&lt;&gt;"",MAX($B$14:B275)+1,"")</f>
        <v/>
      </c>
      <c r="C276" s="757" t="str">
        <f>IF($H$4=DULIEU!$H268,DULIEU!$O268,"")</f>
        <v/>
      </c>
      <c r="D276" s="757" t="str">
        <f>IF(C276="","",IF($H$4=DULIEU!$H268,DULIEU!$V268,""))</f>
        <v/>
      </c>
      <c r="E276" s="757" t="str">
        <f>IF(D276="","",IF($H$4=DULIEU!$H268,DULIEU!$W268,""))</f>
        <v/>
      </c>
      <c r="F276" s="758" t="str">
        <f>IF(E276="","",IF($H$4=DULIEU!$H268,DULIEU!$X268,""))</f>
        <v/>
      </c>
      <c r="G276" s="759"/>
      <c r="H276" s="760" t="str">
        <f t="shared" si="4"/>
        <v/>
      </c>
      <c r="I276" s="689"/>
      <c r="J276" s="689"/>
      <c r="K276" s="356"/>
    </row>
    <row r="277" spans="2:11" hidden="1">
      <c r="B277" s="756" t="str">
        <f>IF($F277&lt;&gt;"",MAX($B$14:B276)+1,"")</f>
        <v/>
      </c>
      <c r="C277" s="757" t="str">
        <f>IF($H$4=DULIEU!$H269,DULIEU!$O269,"")</f>
        <v/>
      </c>
      <c r="D277" s="757" t="str">
        <f>IF(C277="","",IF($H$4=DULIEU!$H269,DULIEU!$V269,""))</f>
        <v/>
      </c>
      <c r="E277" s="757" t="str">
        <f>IF(D277="","",IF($H$4=DULIEU!$H269,DULIEU!$W269,""))</f>
        <v/>
      </c>
      <c r="F277" s="758" t="str">
        <f>IF(E277="","",IF($H$4=DULIEU!$H269,DULIEU!$X269,""))</f>
        <v/>
      </c>
      <c r="G277" s="759"/>
      <c r="H277" s="760" t="str">
        <f t="shared" si="4"/>
        <v/>
      </c>
      <c r="I277" s="689"/>
      <c r="J277" s="689"/>
      <c r="K277" s="356"/>
    </row>
    <row r="278" spans="2:11" hidden="1">
      <c r="B278" s="756" t="str">
        <f>IF($F278&lt;&gt;"",MAX($B$14:B277)+1,"")</f>
        <v/>
      </c>
      <c r="C278" s="757" t="str">
        <f>IF($H$4=DULIEU!$H270,DULIEU!$O270,"")</f>
        <v/>
      </c>
      <c r="D278" s="757" t="str">
        <f>IF(C278="","",IF($H$4=DULIEU!$H270,DULIEU!$V270,""))</f>
        <v/>
      </c>
      <c r="E278" s="757" t="str">
        <f>IF(D278="","",IF($H$4=DULIEU!$H270,DULIEU!$W270,""))</f>
        <v/>
      </c>
      <c r="F278" s="758" t="str">
        <f>IF(E278="","",IF($H$4=DULIEU!$H270,DULIEU!$X270,""))</f>
        <v/>
      </c>
      <c r="G278" s="759"/>
      <c r="H278" s="760" t="str">
        <f t="shared" si="4"/>
        <v/>
      </c>
      <c r="I278" s="689"/>
      <c r="J278" s="689"/>
      <c r="K278" s="356"/>
    </row>
    <row r="279" spans="2:11" hidden="1">
      <c r="B279" s="756" t="str">
        <f>IF($F279&lt;&gt;"",MAX($B$14:B278)+1,"")</f>
        <v/>
      </c>
      <c r="C279" s="757" t="str">
        <f>IF($H$4=DULIEU!$H271,DULIEU!$O271,"")</f>
        <v/>
      </c>
      <c r="D279" s="757" t="str">
        <f>IF(C279="","",IF($H$4=DULIEU!$H271,DULIEU!$V271,""))</f>
        <v/>
      </c>
      <c r="E279" s="757" t="str">
        <f>IF(D279="","",IF($H$4=DULIEU!$H271,DULIEU!$W271,""))</f>
        <v/>
      </c>
      <c r="F279" s="758" t="str">
        <f>IF(E279="","",IF($H$4=DULIEU!$H271,DULIEU!$X271,""))</f>
        <v/>
      </c>
      <c r="G279" s="759"/>
      <c r="H279" s="760" t="str">
        <f t="shared" si="4"/>
        <v/>
      </c>
      <c r="I279" s="689"/>
      <c r="J279" s="689"/>
      <c r="K279" s="356"/>
    </row>
    <row r="280" spans="2:11" hidden="1">
      <c r="B280" s="756" t="str">
        <f>IF($F280&lt;&gt;"",MAX($B$14:B279)+1,"")</f>
        <v/>
      </c>
      <c r="C280" s="757" t="str">
        <f>IF($H$4=DULIEU!$H272,DULIEU!$O272,"")</f>
        <v/>
      </c>
      <c r="D280" s="757" t="str">
        <f>IF(C280="","",IF($H$4=DULIEU!$H272,DULIEU!$V272,""))</f>
        <v/>
      </c>
      <c r="E280" s="757" t="str">
        <f>IF(D280="","",IF($H$4=DULIEU!$H272,DULIEU!$W272,""))</f>
        <v/>
      </c>
      <c r="F280" s="758" t="str">
        <f>IF(E280="","",IF($H$4=DULIEU!$H272,DULIEU!$X272,""))</f>
        <v/>
      </c>
      <c r="G280" s="759"/>
      <c r="H280" s="760" t="str">
        <f t="shared" si="4"/>
        <v/>
      </c>
      <c r="I280" s="689"/>
      <c r="J280" s="689"/>
      <c r="K280" s="356"/>
    </row>
    <row r="281" spans="2:11" hidden="1">
      <c r="B281" s="756" t="str">
        <f>IF($F281&lt;&gt;"",MAX($B$14:B280)+1,"")</f>
        <v/>
      </c>
      <c r="C281" s="757" t="str">
        <f>IF($H$4=DULIEU!$H273,DULIEU!$O273,"")</f>
        <v/>
      </c>
      <c r="D281" s="757" t="str">
        <f>IF(C281="","",IF($H$4=DULIEU!$H273,DULIEU!$V273,""))</f>
        <v/>
      </c>
      <c r="E281" s="757" t="str">
        <f>IF(D281="","",IF($H$4=DULIEU!$H273,DULIEU!$W273,""))</f>
        <v/>
      </c>
      <c r="F281" s="758" t="str">
        <f>IF(E281="","",IF($H$4=DULIEU!$H273,DULIEU!$X273,""))</f>
        <v/>
      </c>
      <c r="G281" s="759"/>
      <c r="H281" s="760" t="str">
        <f t="shared" si="4"/>
        <v/>
      </c>
      <c r="I281" s="689"/>
      <c r="J281" s="689"/>
      <c r="K281" s="356"/>
    </row>
    <row r="282" spans="2:11" hidden="1">
      <c r="B282" s="756" t="str">
        <f>IF($F282&lt;&gt;"",MAX($B$14:B281)+1,"")</f>
        <v/>
      </c>
      <c r="C282" s="757" t="str">
        <f>IF($H$4=DULIEU!$H274,DULIEU!$O274,"")</f>
        <v/>
      </c>
      <c r="D282" s="757" t="str">
        <f>IF(C282="","",IF($H$4=DULIEU!$H274,DULIEU!$V274,""))</f>
        <v/>
      </c>
      <c r="E282" s="757" t="str">
        <f>IF(D282="","",IF($H$4=DULIEU!$H274,DULIEU!$W274,""))</f>
        <v/>
      </c>
      <c r="F282" s="758" t="str">
        <f>IF(E282="","",IF($H$4=DULIEU!$H274,DULIEU!$X274,""))</f>
        <v/>
      </c>
      <c r="G282" s="759"/>
      <c r="H282" s="760" t="str">
        <f t="shared" si="4"/>
        <v/>
      </c>
      <c r="I282" s="689"/>
      <c r="J282" s="689"/>
      <c r="K282" s="356"/>
    </row>
    <row r="283" spans="2:11" hidden="1">
      <c r="B283" s="756" t="str">
        <f>IF($F283&lt;&gt;"",MAX($B$14:B282)+1,"")</f>
        <v/>
      </c>
      <c r="C283" s="757" t="str">
        <f>IF($H$4=DULIEU!$H275,DULIEU!$O275,"")</f>
        <v/>
      </c>
      <c r="D283" s="757" t="str">
        <f>IF(C283="","",IF($H$4=DULIEU!$H275,DULIEU!$V275,""))</f>
        <v/>
      </c>
      <c r="E283" s="757" t="str">
        <f>IF(D283="","",IF($H$4=DULIEU!$H275,DULIEU!$W275,""))</f>
        <v/>
      </c>
      <c r="F283" s="758" t="str">
        <f>IF(E283="","",IF($H$4=DULIEU!$H275,DULIEU!$X275,""))</f>
        <v/>
      </c>
      <c r="G283" s="759"/>
      <c r="H283" s="760" t="str">
        <f t="shared" si="4"/>
        <v/>
      </c>
      <c r="I283" s="689"/>
      <c r="J283" s="689"/>
      <c r="K283" s="356"/>
    </row>
    <row r="284" spans="2:11" hidden="1">
      <c r="B284" s="756" t="str">
        <f>IF($F284&lt;&gt;"",MAX($B$14:B283)+1,"")</f>
        <v/>
      </c>
      <c r="C284" s="757" t="str">
        <f>IF($H$4=DULIEU!$H276,DULIEU!$O276,"")</f>
        <v/>
      </c>
      <c r="D284" s="757" t="str">
        <f>IF(C284="","",IF($H$4=DULIEU!$H276,DULIEU!$V276,""))</f>
        <v/>
      </c>
      <c r="E284" s="757" t="str">
        <f>IF(D284="","",IF($H$4=DULIEU!$H276,DULIEU!$W276,""))</f>
        <v/>
      </c>
      <c r="F284" s="758" t="str">
        <f>IF(E284="","",IF($H$4=DULIEU!$H276,DULIEU!$X276,""))</f>
        <v/>
      </c>
      <c r="G284" s="759"/>
      <c r="H284" s="760" t="str">
        <f t="shared" si="4"/>
        <v/>
      </c>
      <c r="I284" s="689"/>
      <c r="J284" s="689"/>
      <c r="K284" s="356"/>
    </row>
    <row r="285" spans="2:11" hidden="1">
      <c r="B285" s="756" t="str">
        <f>IF($F285&lt;&gt;"",MAX($B$14:B284)+1,"")</f>
        <v/>
      </c>
      <c r="C285" s="757" t="str">
        <f>IF($H$4=DULIEU!$H277,DULIEU!$O277,"")</f>
        <v/>
      </c>
      <c r="D285" s="757" t="str">
        <f>IF(C285="","",IF($H$4=DULIEU!$H277,DULIEU!$V277,""))</f>
        <v/>
      </c>
      <c r="E285" s="757" t="str">
        <f>IF(D285="","",IF($H$4=DULIEU!$H277,DULIEU!$W277,""))</f>
        <v/>
      </c>
      <c r="F285" s="758" t="str">
        <f>IF(E285="","",IF($H$4=DULIEU!$H277,DULIEU!$X277,""))</f>
        <v/>
      </c>
      <c r="G285" s="759"/>
      <c r="H285" s="760" t="str">
        <f t="shared" si="4"/>
        <v/>
      </c>
      <c r="I285" s="689"/>
      <c r="J285" s="689"/>
      <c r="K285" s="356"/>
    </row>
    <row r="286" spans="2:11" hidden="1">
      <c r="B286" s="756" t="str">
        <f>IF($F286&lt;&gt;"",MAX($B$14:B285)+1,"")</f>
        <v/>
      </c>
      <c r="C286" s="757" t="str">
        <f>IF($H$4=DULIEU!$H278,DULIEU!$O278,"")</f>
        <v/>
      </c>
      <c r="D286" s="757" t="str">
        <f>IF(C286="","",IF($H$4=DULIEU!$H278,DULIEU!$V278,""))</f>
        <v/>
      </c>
      <c r="E286" s="757" t="str">
        <f>IF(D286="","",IF($H$4=DULIEU!$H278,DULIEU!$W278,""))</f>
        <v/>
      </c>
      <c r="F286" s="758" t="str">
        <f>IF(E286="","",IF($H$4=DULIEU!$H278,DULIEU!$X278,""))</f>
        <v/>
      </c>
      <c r="G286" s="759"/>
      <c r="H286" s="760" t="str">
        <f t="shared" si="4"/>
        <v/>
      </c>
      <c r="I286" s="689"/>
      <c r="J286" s="689"/>
      <c r="K286" s="356"/>
    </row>
    <row r="287" spans="2:11" hidden="1">
      <c r="B287" s="756" t="str">
        <f>IF($F287&lt;&gt;"",MAX($B$14:B286)+1,"")</f>
        <v/>
      </c>
      <c r="C287" s="757" t="str">
        <f>IF($H$4=DULIEU!$H279,DULIEU!$O279,"")</f>
        <v/>
      </c>
      <c r="D287" s="757" t="str">
        <f>IF(C287="","",IF($H$4=DULIEU!$H279,DULIEU!$V279,""))</f>
        <v/>
      </c>
      <c r="E287" s="757" t="str">
        <f>IF(D287="","",IF($H$4=DULIEU!$H279,DULIEU!$W279,""))</f>
        <v/>
      </c>
      <c r="F287" s="758" t="str">
        <f>IF(E287="","",IF($H$4=DULIEU!$H279,DULIEU!$X279,""))</f>
        <v/>
      </c>
      <c r="G287" s="759"/>
      <c r="H287" s="760" t="str">
        <f t="shared" si="4"/>
        <v/>
      </c>
      <c r="I287" s="689"/>
      <c r="J287" s="689"/>
      <c r="K287" s="356"/>
    </row>
    <row r="288" spans="2:11" hidden="1">
      <c r="B288" s="756" t="str">
        <f>IF($F288&lt;&gt;"",MAX($B$14:B287)+1,"")</f>
        <v/>
      </c>
      <c r="C288" s="757" t="str">
        <f>IF($H$4=DULIEU!$H280,DULIEU!$O280,"")</f>
        <v/>
      </c>
      <c r="D288" s="757" t="str">
        <f>IF(C288="","",IF($H$4=DULIEU!$H280,DULIEU!$V280,""))</f>
        <v/>
      </c>
      <c r="E288" s="757" t="str">
        <f>IF(D288="","",IF($H$4=DULIEU!$H280,DULIEU!$W280,""))</f>
        <v/>
      </c>
      <c r="F288" s="758" t="str">
        <f>IF(E288="","",IF($H$4=DULIEU!$H280,DULIEU!$X280,""))</f>
        <v/>
      </c>
      <c r="G288" s="759"/>
      <c r="H288" s="760" t="str">
        <f t="shared" si="4"/>
        <v/>
      </c>
      <c r="I288" s="689"/>
      <c r="J288" s="689"/>
      <c r="K288" s="356"/>
    </row>
    <row r="289" spans="2:11" hidden="1">
      <c r="B289" s="756" t="str">
        <f>IF($F289&lt;&gt;"",MAX($B$14:B288)+1,"")</f>
        <v/>
      </c>
      <c r="C289" s="757" t="str">
        <f>IF($H$4=DULIEU!$H281,DULIEU!$O281,"")</f>
        <v/>
      </c>
      <c r="D289" s="757" t="str">
        <f>IF(C289="","",IF($H$4=DULIEU!$H281,DULIEU!$V281,""))</f>
        <v/>
      </c>
      <c r="E289" s="757" t="str">
        <f>IF(D289="","",IF($H$4=DULIEU!$H281,DULIEU!$W281,""))</f>
        <v/>
      </c>
      <c r="F289" s="758" t="str">
        <f>IF(E289="","",IF($H$4=DULIEU!$H281,DULIEU!$X281,""))</f>
        <v/>
      </c>
      <c r="G289" s="759"/>
      <c r="H289" s="760" t="str">
        <f t="shared" si="4"/>
        <v/>
      </c>
      <c r="I289" s="689"/>
      <c r="J289" s="689"/>
      <c r="K289" s="356"/>
    </row>
    <row r="290" spans="2:11" hidden="1">
      <c r="B290" s="756" t="str">
        <f>IF($F290&lt;&gt;"",MAX($B$14:B289)+1,"")</f>
        <v/>
      </c>
      <c r="C290" s="757" t="str">
        <f>IF($H$4=DULIEU!$H282,DULIEU!$O282,"")</f>
        <v/>
      </c>
      <c r="D290" s="757" t="str">
        <f>IF(C290="","",IF($H$4=DULIEU!$H282,DULIEU!$V282,""))</f>
        <v/>
      </c>
      <c r="E290" s="757" t="str">
        <f>IF(D290="","",IF($H$4=DULIEU!$H282,DULIEU!$W282,""))</f>
        <v/>
      </c>
      <c r="F290" s="758" t="str">
        <f>IF(E290="","",IF($H$4=DULIEU!$H282,DULIEU!$X282,""))</f>
        <v/>
      </c>
      <c r="G290" s="759"/>
      <c r="H290" s="760" t="str">
        <f t="shared" si="4"/>
        <v/>
      </c>
      <c r="I290" s="689"/>
      <c r="J290" s="689"/>
      <c r="K290" s="356"/>
    </row>
    <row r="291" spans="2:11" hidden="1">
      <c r="B291" s="756" t="str">
        <f>IF($F291&lt;&gt;"",MAX($B$14:B290)+1,"")</f>
        <v/>
      </c>
      <c r="C291" s="757" t="str">
        <f>IF($H$4=DULIEU!$H283,DULIEU!$O283,"")</f>
        <v/>
      </c>
      <c r="D291" s="757" t="str">
        <f>IF(C291="","",IF($H$4=DULIEU!$H283,DULIEU!$V283,""))</f>
        <v/>
      </c>
      <c r="E291" s="757" t="str">
        <f>IF(D291="","",IF($H$4=DULIEU!$H283,DULIEU!$W283,""))</f>
        <v/>
      </c>
      <c r="F291" s="758" t="str">
        <f>IF(E291="","",IF($H$4=DULIEU!$H283,DULIEU!$X283,""))</f>
        <v/>
      </c>
      <c r="G291" s="759"/>
      <c r="H291" s="760" t="str">
        <f t="shared" si="4"/>
        <v/>
      </c>
      <c r="I291" s="689"/>
      <c r="J291" s="689"/>
      <c r="K291" s="356"/>
    </row>
    <row r="292" spans="2:11" hidden="1">
      <c r="B292" s="756" t="str">
        <f>IF($F292&lt;&gt;"",MAX($B$14:B291)+1,"")</f>
        <v/>
      </c>
      <c r="C292" s="757" t="str">
        <f>IF($H$4=DULIEU!$H284,DULIEU!$O284,"")</f>
        <v/>
      </c>
      <c r="D292" s="757" t="str">
        <f>IF(C292="","",IF($H$4=DULIEU!$H284,DULIEU!$V284,""))</f>
        <v/>
      </c>
      <c r="E292" s="757" t="str">
        <f>IF(D292="","",IF($H$4=DULIEU!$H284,DULIEU!$W284,""))</f>
        <v/>
      </c>
      <c r="F292" s="758" t="str">
        <f>IF(E292="","",IF($H$4=DULIEU!$H284,DULIEU!$X284,""))</f>
        <v/>
      </c>
      <c r="G292" s="759"/>
      <c r="H292" s="760" t="str">
        <f t="shared" si="4"/>
        <v/>
      </c>
      <c r="I292" s="689"/>
      <c r="J292" s="689"/>
      <c r="K292" s="356"/>
    </row>
    <row r="293" spans="2:11" hidden="1">
      <c r="B293" s="756" t="str">
        <f>IF($F293&lt;&gt;"",MAX($B$14:B292)+1,"")</f>
        <v/>
      </c>
      <c r="C293" s="757" t="str">
        <f>IF($H$4=DULIEU!$H285,DULIEU!$O285,"")</f>
        <v/>
      </c>
      <c r="D293" s="757" t="str">
        <f>IF(C293="","",IF($H$4=DULIEU!$H285,DULIEU!$V285,""))</f>
        <v/>
      </c>
      <c r="E293" s="757" t="str">
        <f>IF(D293="","",IF($H$4=DULIEU!$H285,DULIEU!$W285,""))</f>
        <v/>
      </c>
      <c r="F293" s="758" t="str">
        <f>IF(E293="","",IF($H$4=DULIEU!$H285,DULIEU!$X285,""))</f>
        <v/>
      </c>
      <c r="G293" s="759"/>
      <c r="H293" s="760" t="str">
        <f t="shared" si="4"/>
        <v/>
      </c>
      <c r="I293" s="689"/>
      <c r="J293" s="689"/>
      <c r="K293" s="356"/>
    </row>
    <row r="294" spans="2:11" hidden="1">
      <c r="B294" s="756" t="str">
        <f>IF($F294&lt;&gt;"",MAX($B$14:B293)+1,"")</f>
        <v/>
      </c>
      <c r="C294" s="757" t="str">
        <f>IF($H$4=DULIEU!$H286,DULIEU!$O286,"")</f>
        <v/>
      </c>
      <c r="D294" s="757" t="str">
        <f>IF(C294="","",IF($H$4=DULIEU!$H286,DULIEU!$V286,""))</f>
        <v/>
      </c>
      <c r="E294" s="757" t="str">
        <f>IF(D294="","",IF($H$4=DULIEU!$H286,DULIEU!$W286,""))</f>
        <v/>
      </c>
      <c r="F294" s="758" t="str">
        <f>IF(E294="","",IF($H$4=DULIEU!$H286,DULIEU!$X286,""))</f>
        <v/>
      </c>
      <c r="G294" s="759"/>
      <c r="H294" s="760" t="str">
        <f t="shared" si="4"/>
        <v/>
      </c>
      <c r="I294" s="689"/>
      <c r="J294" s="689"/>
      <c r="K294" s="356"/>
    </row>
    <row r="295" spans="2:11" hidden="1">
      <c r="B295" s="756" t="str">
        <f>IF($F295&lt;&gt;"",MAX($B$14:B294)+1,"")</f>
        <v/>
      </c>
      <c r="C295" s="757" t="str">
        <f>IF($H$4=DULIEU!$H287,DULIEU!$O287,"")</f>
        <v/>
      </c>
      <c r="D295" s="757" t="str">
        <f>IF(C295="","",IF($H$4=DULIEU!$H287,DULIEU!$V287,""))</f>
        <v/>
      </c>
      <c r="E295" s="757" t="str">
        <f>IF(D295="","",IF($H$4=DULIEU!$H287,DULIEU!$W287,""))</f>
        <v/>
      </c>
      <c r="F295" s="758" t="str">
        <f>IF(E295="","",IF($H$4=DULIEU!$H287,DULIEU!$X287,""))</f>
        <v/>
      </c>
      <c r="G295" s="759"/>
      <c r="H295" s="760" t="str">
        <f t="shared" si="4"/>
        <v/>
      </c>
      <c r="I295" s="689"/>
      <c r="J295" s="689"/>
      <c r="K295" s="356"/>
    </row>
    <row r="296" spans="2:11" hidden="1">
      <c r="B296" s="756" t="str">
        <f>IF($F296&lt;&gt;"",MAX($B$14:B295)+1,"")</f>
        <v/>
      </c>
      <c r="C296" s="757" t="str">
        <f>IF($H$4=DULIEU!$H288,DULIEU!$O288,"")</f>
        <v/>
      </c>
      <c r="D296" s="757" t="str">
        <f>IF(C296="","",IF($H$4=DULIEU!$H288,DULIEU!$V288,""))</f>
        <v/>
      </c>
      <c r="E296" s="757" t="str">
        <f>IF(D296="","",IF($H$4=DULIEU!$H288,DULIEU!$W288,""))</f>
        <v/>
      </c>
      <c r="F296" s="758" t="str">
        <f>IF(E296="","",IF($H$4=DULIEU!$H288,DULIEU!$X288,""))</f>
        <v/>
      </c>
      <c r="G296" s="759"/>
      <c r="H296" s="760" t="str">
        <f t="shared" si="4"/>
        <v/>
      </c>
      <c r="I296" s="689"/>
      <c r="J296" s="689"/>
      <c r="K296" s="356"/>
    </row>
    <row r="297" spans="2:11" hidden="1">
      <c r="B297" s="756" t="str">
        <f>IF($F297&lt;&gt;"",MAX($B$14:B296)+1,"")</f>
        <v/>
      </c>
      <c r="C297" s="757" t="str">
        <f>IF($H$4=DULIEU!$H289,DULIEU!$O289,"")</f>
        <v/>
      </c>
      <c r="D297" s="757" t="str">
        <f>IF(C297="","",IF($H$4=DULIEU!$H289,DULIEU!$V289,""))</f>
        <v/>
      </c>
      <c r="E297" s="757" t="str">
        <f>IF(D297="","",IF($H$4=DULIEU!$H289,DULIEU!$W289,""))</f>
        <v/>
      </c>
      <c r="F297" s="758" t="str">
        <f>IF(E297="","",IF($H$4=DULIEU!$H289,DULIEU!$X289,""))</f>
        <v/>
      </c>
      <c r="G297" s="759"/>
      <c r="H297" s="760" t="str">
        <f t="shared" si="4"/>
        <v/>
      </c>
      <c r="I297" s="689"/>
      <c r="J297" s="689"/>
      <c r="K297" s="356"/>
    </row>
    <row r="298" spans="2:11" hidden="1">
      <c r="B298" s="756" t="str">
        <f>IF($F298&lt;&gt;"",MAX($B$14:B297)+1,"")</f>
        <v/>
      </c>
      <c r="C298" s="757" t="str">
        <f>IF($H$4=DULIEU!$H290,DULIEU!$O290,"")</f>
        <v/>
      </c>
      <c r="D298" s="757" t="str">
        <f>IF(C298="","",IF($H$4=DULIEU!$H290,DULIEU!$V290,""))</f>
        <v/>
      </c>
      <c r="E298" s="757" t="str">
        <f>IF(D298="","",IF($H$4=DULIEU!$H290,DULIEU!$W290,""))</f>
        <v/>
      </c>
      <c r="F298" s="758" t="str">
        <f>IF(E298="","",IF($H$4=DULIEU!$H290,DULIEU!$X290,""))</f>
        <v/>
      </c>
      <c r="G298" s="759"/>
      <c r="H298" s="760" t="str">
        <f t="shared" si="4"/>
        <v/>
      </c>
      <c r="I298" s="689"/>
      <c r="J298" s="689"/>
      <c r="K298" s="356"/>
    </row>
    <row r="299" spans="2:11" hidden="1">
      <c r="B299" s="756" t="str">
        <f>IF($F299&lt;&gt;"",MAX($B$14:B298)+1,"")</f>
        <v/>
      </c>
      <c r="C299" s="757" t="str">
        <f>IF($H$4=DULIEU!$H291,DULIEU!$O291,"")</f>
        <v/>
      </c>
      <c r="D299" s="757" t="str">
        <f>IF(C299="","",IF($H$4=DULIEU!$H291,DULIEU!$V291,""))</f>
        <v/>
      </c>
      <c r="E299" s="757" t="str">
        <f>IF(D299="","",IF($H$4=DULIEU!$H291,DULIEU!$W291,""))</f>
        <v/>
      </c>
      <c r="F299" s="758" t="str">
        <f>IF(E299="","",IF($H$4=DULIEU!$H291,DULIEU!$X291,""))</f>
        <v/>
      </c>
      <c r="G299" s="759"/>
      <c r="H299" s="760" t="str">
        <f t="shared" si="4"/>
        <v/>
      </c>
      <c r="I299" s="689"/>
      <c r="J299" s="689"/>
      <c r="K299" s="356"/>
    </row>
    <row r="300" spans="2:11" hidden="1">
      <c r="B300" s="756" t="str">
        <f>IF($F300&lt;&gt;"",MAX($B$14:B299)+1,"")</f>
        <v/>
      </c>
      <c r="C300" s="757" t="str">
        <f>IF($H$4=DULIEU!$H292,DULIEU!$O292,"")</f>
        <v/>
      </c>
      <c r="D300" s="757" t="str">
        <f>IF(C300="","",IF($H$4=DULIEU!$H292,DULIEU!$V292,""))</f>
        <v/>
      </c>
      <c r="E300" s="757" t="str">
        <f>IF(D300="","",IF($H$4=DULIEU!$H292,DULIEU!$W292,""))</f>
        <v/>
      </c>
      <c r="F300" s="758" t="str">
        <f>IF(E300="","",IF($H$4=DULIEU!$H292,DULIEU!$X292,""))</f>
        <v/>
      </c>
      <c r="G300" s="759"/>
      <c r="H300" s="760" t="str">
        <f t="shared" si="4"/>
        <v/>
      </c>
      <c r="I300" s="689"/>
      <c r="J300" s="689"/>
      <c r="K300" s="356"/>
    </row>
    <row r="301" spans="2:11" hidden="1">
      <c r="B301" s="756" t="str">
        <f>IF($F301&lt;&gt;"",MAX($B$14:B300)+1,"")</f>
        <v/>
      </c>
      <c r="C301" s="757" t="str">
        <f>IF($H$4=DULIEU!$H293,DULIEU!$O293,"")</f>
        <v/>
      </c>
      <c r="D301" s="757" t="str">
        <f>IF(C301="","",IF($H$4=DULIEU!$H293,DULIEU!$V293,""))</f>
        <v/>
      </c>
      <c r="E301" s="757" t="str">
        <f>IF(D301="","",IF($H$4=DULIEU!$H293,DULIEU!$W293,""))</f>
        <v/>
      </c>
      <c r="F301" s="758" t="str">
        <f>IF(E301="","",IF($H$4=DULIEU!$H293,DULIEU!$X293,""))</f>
        <v/>
      </c>
      <c r="G301" s="759"/>
      <c r="H301" s="760" t="str">
        <f t="shared" si="4"/>
        <v/>
      </c>
      <c r="I301" s="689"/>
      <c r="J301" s="689"/>
      <c r="K301" s="356"/>
    </row>
    <row r="302" spans="2:11" hidden="1">
      <c r="B302" s="756" t="str">
        <f>IF($F302&lt;&gt;"",MAX($B$14:B301)+1,"")</f>
        <v/>
      </c>
      <c r="C302" s="757" t="str">
        <f>IF($H$4=DULIEU!$H294,DULIEU!$O294,"")</f>
        <v/>
      </c>
      <c r="D302" s="757" t="str">
        <f>IF(C302="","",IF($H$4=DULIEU!$H294,DULIEU!$V294,""))</f>
        <v/>
      </c>
      <c r="E302" s="757" t="str">
        <f>IF(D302="","",IF($H$4=DULIEU!$H294,DULIEU!$W294,""))</f>
        <v/>
      </c>
      <c r="F302" s="758" t="str">
        <f>IF(E302="","",IF($H$4=DULIEU!$H294,DULIEU!$X294,""))</f>
        <v/>
      </c>
      <c r="G302" s="759"/>
      <c r="H302" s="760" t="str">
        <f t="shared" si="4"/>
        <v/>
      </c>
      <c r="I302" s="689"/>
      <c r="J302" s="689"/>
      <c r="K302" s="356"/>
    </row>
    <row r="303" spans="2:11" hidden="1">
      <c r="B303" s="756" t="str">
        <f>IF($F303&lt;&gt;"",MAX($B$14:B302)+1,"")</f>
        <v/>
      </c>
      <c r="C303" s="757" t="str">
        <f>IF($H$4=DULIEU!$H295,DULIEU!$O295,"")</f>
        <v/>
      </c>
      <c r="D303" s="757" t="str">
        <f>IF(C303="","",IF($H$4=DULIEU!$H295,DULIEU!$V295,""))</f>
        <v/>
      </c>
      <c r="E303" s="757" t="str">
        <f>IF(D303="","",IF($H$4=DULIEU!$H295,DULIEU!$W295,""))</f>
        <v/>
      </c>
      <c r="F303" s="758" t="str">
        <f>IF(E303="","",IF($H$4=DULIEU!$H295,DULIEU!$X295,""))</f>
        <v/>
      </c>
      <c r="G303" s="759"/>
      <c r="H303" s="760" t="str">
        <f t="shared" si="4"/>
        <v/>
      </c>
      <c r="I303" s="689"/>
      <c r="J303" s="689"/>
      <c r="K303" s="356"/>
    </row>
    <row r="304" spans="2:11" hidden="1">
      <c r="B304" s="756" t="str">
        <f>IF($F304&lt;&gt;"",MAX($B$14:B303)+1,"")</f>
        <v/>
      </c>
      <c r="C304" s="757" t="str">
        <f>IF($H$4=DULIEU!$H296,DULIEU!$O296,"")</f>
        <v/>
      </c>
      <c r="D304" s="757" t="str">
        <f>IF(C304="","",IF($H$4=DULIEU!$H296,DULIEU!$V296,""))</f>
        <v/>
      </c>
      <c r="E304" s="757" t="str">
        <f>IF(D304="","",IF($H$4=DULIEU!$H296,DULIEU!$W296,""))</f>
        <v/>
      </c>
      <c r="F304" s="758" t="str">
        <f>IF(E304="","",IF($H$4=DULIEU!$H296,DULIEU!$X296,""))</f>
        <v/>
      </c>
      <c r="G304" s="759"/>
      <c r="H304" s="760" t="str">
        <f t="shared" si="4"/>
        <v/>
      </c>
      <c r="I304" s="689"/>
      <c r="J304" s="689"/>
      <c r="K304" s="356"/>
    </row>
    <row r="305" spans="2:11" hidden="1">
      <c r="B305" s="756" t="str">
        <f>IF($F305&lt;&gt;"",MAX($B$14:B304)+1,"")</f>
        <v/>
      </c>
      <c r="C305" s="757" t="str">
        <f>IF($H$4=DULIEU!$H297,DULIEU!$O297,"")</f>
        <v/>
      </c>
      <c r="D305" s="757" t="str">
        <f>IF(C305="","",IF($H$4=DULIEU!$H297,DULIEU!$V297,""))</f>
        <v/>
      </c>
      <c r="E305" s="757" t="str">
        <f>IF(D305="","",IF($H$4=DULIEU!$H297,DULIEU!$W297,""))</f>
        <v/>
      </c>
      <c r="F305" s="758" t="str">
        <f>IF(E305="","",IF($H$4=DULIEU!$H297,DULIEU!$X297,""))</f>
        <v/>
      </c>
      <c r="G305" s="759"/>
      <c r="H305" s="760" t="str">
        <f t="shared" si="4"/>
        <v/>
      </c>
      <c r="I305" s="689"/>
      <c r="J305" s="689"/>
      <c r="K305" s="356"/>
    </row>
    <row r="306" spans="2:11" hidden="1">
      <c r="B306" s="756" t="str">
        <f>IF($F306&lt;&gt;"",MAX($B$14:B305)+1,"")</f>
        <v/>
      </c>
      <c r="C306" s="757" t="str">
        <f>IF($H$4=DULIEU!$H298,DULIEU!$O298,"")</f>
        <v/>
      </c>
      <c r="D306" s="757" t="str">
        <f>IF(C306="","",IF($H$4=DULIEU!$H298,DULIEU!$V298,""))</f>
        <v/>
      </c>
      <c r="E306" s="757" t="str">
        <f>IF(D306="","",IF($H$4=DULIEU!$H298,DULIEU!$W298,""))</f>
        <v/>
      </c>
      <c r="F306" s="758" t="str">
        <f>IF(E306="","",IF($H$4=DULIEU!$H298,DULIEU!$X298,""))</f>
        <v/>
      </c>
      <c r="G306" s="759"/>
      <c r="H306" s="760" t="str">
        <f t="shared" si="4"/>
        <v/>
      </c>
      <c r="I306" s="689"/>
      <c r="J306" s="689"/>
      <c r="K306" s="356"/>
    </row>
    <row r="307" spans="2:11" hidden="1">
      <c r="B307" s="756" t="str">
        <f>IF($F307&lt;&gt;"",MAX($B$14:B306)+1,"")</f>
        <v/>
      </c>
      <c r="C307" s="757" t="str">
        <f>IF($H$4=DULIEU!$H299,DULIEU!$O299,"")</f>
        <v/>
      </c>
      <c r="D307" s="757" t="str">
        <f>IF(C307="","",IF($H$4=DULIEU!$H299,DULIEU!$V299,""))</f>
        <v/>
      </c>
      <c r="E307" s="757" t="str">
        <f>IF(D307="","",IF($H$4=DULIEU!$H299,DULIEU!$W299,""))</f>
        <v/>
      </c>
      <c r="F307" s="758" t="str">
        <f>IF(E307="","",IF($H$4=DULIEU!$H299,DULIEU!$X299,""))</f>
        <v/>
      </c>
      <c r="G307" s="759"/>
      <c r="H307" s="760" t="str">
        <f t="shared" si="4"/>
        <v/>
      </c>
      <c r="I307" s="689"/>
      <c r="J307" s="689"/>
      <c r="K307" s="356"/>
    </row>
    <row r="308" spans="2:11" hidden="1">
      <c r="B308" s="756" t="str">
        <f>IF($F308&lt;&gt;"",MAX($B$14:B307)+1,"")</f>
        <v/>
      </c>
      <c r="C308" s="757" t="str">
        <f>IF($H$4=DULIEU!$H300,DULIEU!$O300,"")</f>
        <v/>
      </c>
      <c r="D308" s="757" t="str">
        <f>IF(C308="","",IF($H$4=DULIEU!$H300,DULIEU!$V300,""))</f>
        <v/>
      </c>
      <c r="E308" s="757" t="str">
        <f>IF(D308="","",IF($H$4=DULIEU!$H300,DULIEU!$W300,""))</f>
        <v/>
      </c>
      <c r="F308" s="758" t="str">
        <f>IF(E308="","",IF($H$4=DULIEU!$H300,DULIEU!$X300,""))</f>
        <v/>
      </c>
      <c r="G308" s="759"/>
      <c r="H308" s="760" t="str">
        <f t="shared" si="4"/>
        <v/>
      </c>
      <c r="I308" s="689"/>
      <c r="J308" s="689"/>
      <c r="K308" s="356"/>
    </row>
    <row r="309" spans="2:11" hidden="1">
      <c r="B309" s="756" t="str">
        <f>IF($F309&lt;&gt;"",MAX($B$14:B308)+1,"")</f>
        <v/>
      </c>
      <c r="C309" s="757" t="str">
        <f>IF($H$4=DULIEU!$H301,DULIEU!$O301,"")</f>
        <v/>
      </c>
      <c r="D309" s="757" t="str">
        <f>IF(C309="","",IF($H$4=DULIEU!$H301,DULIEU!$V301,""))</f>
        <v/>
      </c>
      <c r="E309" s="757" t="str">
        <f>IF(D309="","",IF($H$4=DULIEU!$H301,DULIEU!$W301,""))</f>
        <v/>
      </c>
      <c r="F309" s="758" t="str">
        <f>IF(E309="","",IF($H$4=DULIEU!$H301,DULIEU!$X301,""))</f>
        <v/>
      </c>
      <c r="G309" s="759"/>
      <c r="H309" s="760" t="str">
        <f t="shared" si="4"/>
        <v/>
      </c>
      <c r="I309" s="689"/>
      <c r="J309" s="689"/>
      <c r="K309" s="356"/>
    </row>
    <row r="310" spans="2:11" hidden="1">
      <c r="B310" s="756" t="str">
        <f>IF($F310&lt;&gt;"",MAX($B$14:B309)+1,"")</f>
        <v/>
      </c>
      <c r="C310" s="757" t="str">
        <f>IF($H$4=DULIEU!$H302,DULIEU!$O302,"")</f>
        <v/>
      </c>
      <c r="D310" s="757" t="str">
        <f>IF(C310="","",IF($H$4=DULIEU!$H302,DULIEU!$V302,""))</f>
        <v/>
      </c>
      <c r="E310" s="757" t="str">
        <f>IF(D310="","",IF($H$4=DULIEU!$H302,DULIEU!$W302,""))</f>
        <v/>
      </c>
      <c r="F310" s="758" t="str">
        <f>IF(E310="","",IF($H$4=DULIEU!$H302,DULIEU!$X302,""))</f>
        <v/>
      </c>
      <c r="G310" s="759"/>
      <c r="H310" s="760" t="str">
        <f t="shared" si="4"/>
        <v/>
      </c>
      <c r="I310" s="689"/>
      <c r="J310" s="689"/>
      <c r="K310" s="356"/>
    </row>
    <row r="311" spans="2:11" hidden="1">
      <c r="B311" s="756" t="str">
        <f>IF($F311&lt;&gt;"",MAX($B$14:B310)+1,"")</f>
        <v/>
      </c>
      <c r="C311" s="757" t="str">
        <f>IF($H$4=DULIEU!$H303,DULIEU!$O303,"")</f>
        <v/>
      </c>
      <c r="D311" s="757" t="str">
        <f>IF(C311="","",IF($H$4=DULIEU!$H303,DULIEU!$V303,""))</f>
        <v/>
      </c>
      <c r="E311" s="757" t="str">
        <f>IF(D311="","",IF($H$4=DULIEU!$H303,DULIEU!$W303,""))</f>
        <v/>
      </c>
      <c r="F311" s="758" t="str">
        <f>IF(E311="","",IF($H$4=DULIEU!$H303,DULIEU!$X303,""))</f>
        <v/>
      </c>
      <c r="G311" s="759"/>
      <c r="H311" s="760" t="str">
        <f t="shared" si="4"/>
        <v/>
      </c>
      <c r="I311" s="689"/>
      <c r="J311" s="689"/>
      <c r="K311" s="356"/>
    </row>
    <row r="312" spans="2:11" hidden="1">
      <c r="B312" s="756" t="str">
        <f>IF($F312&lt;&gt;"",MAX($B$14:B311)+1,"")</f>
        <v/>
      </c>
      <c r="C312" s="757" t="str">
        <f>IF($H$4=DULIEU!$H304,DULIEU!$O304,"")</f>
        <v/>
      </c>
      <c r="D312" s="757" t="str">
        <f>IF(C312="","",IF($H$4=DULIEU!$H304,DULIEU!$V304,""))</f>
        <v/>
      </c>
      <c r="E312" s="757" t="str">
        <f>IF(D312="","",IF($H$4=DULIEU!$H304,DULIEU!$W304,""))</f>
        <v/>
      </c>
      <c r="F312" s="758" t="str">
        <f>IF(E312="","",IF($H$4=DULIEU!$H304,DULIEU!$X304,""))</f>
        <v/>
      </c>
      <c r="G312" s="759"/>
      <c r="H312" s="760" t="str">
        <f t="shared" si="4"/>
        <v/>
      </c>
      <c r="I312" s="689"/>
      <c r="J312" s="689"/>
      <c r="K312" s="356"/>
    </row>
    <row r="313" spans="2:11" hidden="1">
      <c r="B313" s="756" t="str">
        <f>IF($F313&lt;&gt;"",MAX($B$14:B312)+1,"")</f>
        <v/>
      </c>
      <c r="C313" s="757" t="str">
        <f>IF($H$4=DULIEU!$H305,DULIEU!$O305,"")</f>
        <v/>
      </c>
      <c r="D313" s="757" t="str">
        <f>IF(C313="","",IF($H$4=DULIEU!$H305,DULIEU!$V305,""))</f>
        <v/>
      </c>
      <c r="E313" s="757" t="str">
        <f>IF(D313="","",IF($H$4=DULIEU!$H305,DULIEU!$W305,""))</f>
        <v/>
      </c>
      <c r="F313" s="758" t="str">
        <f>IF(E313="","",IF($H$4=DULIEU!$H305,DULIEU!$X305,""))</f>
        <v/>
      </c>
      <c r="G313" s="759"/>
      <c r="H313" s="760" t="str">
        <f t="shared" si="4"/>
        <v/>
      </c>
      <c r="I313" s="689"/>
      <c r="J313" s="689"/>
      <c r="K313" s="356"/>
    </row>
    <row r="314" spans="2:11" hidden="1">
      <c r="B314" s="756" t="str">
        <f>IF($F314&lt;&gt;"",MAX($B$14:B313)+1,"")</f>
        <v/>
      </c>
      <c r="C314" s="757" t="str">
        <f>IF($H$4=DULIEU!$H306,DULIEU!$O306,"")</f>
        <v/>
      </c>
      <c r="D314" s="757" t="str">
        <f>IF(C314="","",IF($H$4=DULIEU!$H306,DULIEU!$V306,""))</f>
        <v/>
      </c>
      <c r="E314" s="757" t="str">
        <f>IF(D314="","",IF($H$4=DULIEU!$H306,DULIEU!$W306,""))</f>
        <v/>
      </c>
      <c r="F314" s="758" t="str">
        <f>IF(E314="","",IF($H$4=DULIEU!$H306,DULIEU!$X306,""))</f>
        <v/>
      </c>
      <c r="G314" s="759"/>
      <c r="H314" s="760" t="str">
        <f t="shared" si="4"/>
        <v/>
      </c>
      <c r="I314" s="689"/>
      <c r="J314" s="689"/>
      <c r="K314" s="356"/>
    </row>
    <row r="315" spans="2:11" hidden="1">
      <c r="B315" s="756" t="str">
        <f>IF($F315&lt;&gt;"",MAX($B$14:B314)+1,"")</f>
        <v/>
      </c>
      <c r="C315" s="757" t="str">
        <f>IF($H$4=DULIEU!$H307,DULIEU!$O307,"")</f>
        <v/>
      </c>
      <c r="D315" s="757" t="str">
        <f>IF(C315="","",IF($H$4=DULIEU!$H307,DULIEU!$V307,""))</f>
        <v/>
      </c>
      <c r="E315" s="757" t="str">
        <f>IF(D315="","",IF($H$4=DULIEU!$H307,DULIEU!$W307,""))</f>
        <v/>
      </c>
      <c r="F315" s="758" t="str">
        <f>IF(E315="","",IF($H$4=DULIEU!$H307,DULIEU!$X307,""))</f>
        <v/>
      </c>
      <c r="G315" s="759"/>
      <c r="H315" s="760" t="str">
        <f t="shared" si="4"/>
        <v/>
      </c>
      <c r="I315" s="689"/>
      <c r="J315" s="689"/>
      <c r="K315" s="356"/>
    </row>
    <row r="316" spans="2:11" hidden="1">
      <c r="B316" s="756" t="str">
        <f>IF($F316&lt;&gt;"",MAX($B$14:B315)+1,"")</f>
        <v/>
      </c>
      <c r="C316" s="757" t="str">
        <f>IF($H$4=DULIEU!$H308,DULIEU!$O308,"")</f>
        <v/>
      </c>
      <c r="D316" s="757" t="str">
        <f>IF(C316="","",IF($H$4=DULIEU!$H308,DULIEU!$V308,""))</f>
        <v/>
      </c>
      <c r="E316" s="757" t="str">
        <f>IF(D316="","",IF($H$4=DULIEU!$H308,DULIEU!$W308,""))</f>
        <v/>
      </c>
      <c r="F316" s="758" t="str">
        <f>IF(E316="","",IF($H$4=DULIEU!$H308,DULIEU!$X308,""))</f>
        <v/>
      </c>
      <c r="G316" s="759"/>
      <c r="H316" s="760" t="str">
        <f t="shared" si="4"/>
        <v/>
      </c>
      <c r="I316" s="689"/>
      <c r="J316" s="689"/>
      <c r="K316" s="356"/>
    </row>
    <row r="317" spans="2:11" hidden="1">
      <c r="B317" s="756" t="str">
        <f>IF($F317&lt;&gt;"",MAX($B$14:B316)+1,"")</f>
        <v/>
      </c>
      <c r="C317" s="757" t="str">
        <f>IF($H$4=DULIEU!$H309,DULIEU!$O309,"")</f>
        <v/>
      </c>
      <c r="D317" s="757" t="str">
        <f>IF(C317="","",IF($H$4=DULIEU!$H309,DULIEU!$V309,""))</f>
        <v/>
      </c>
      <c r="E317" s="757" t="str">
        <f>IF(D317="","",IF($H$4=DULIEU!$H309,DULIEU!$W309,""))</f>
        <v/>
      </c>
      <c r="F317" s="758" t="str">
        <f>IF(E317="","",IF($H$4=DULIEU!$H309,DULIEU!$X309,""))</f>
        <v/>
      </c>
      <c r="G317" s="759"/>
      <c r="H317" s="760" t="str">
        <f t="shared" si="4"/>
        <v/>
      </c>
      <c r="I317" s="689"/>
      <c r="J317" s="689"/>
      <c r="K317" s="356"/>
    </row>
    <row r="318" spans="2:11" hidden="1">
      <c r="B318" s="756" t="str">
        <f>IF($F318&lt;&gt;"",MAX($B$14:B317)+1,"")</f>
        <v/>
      </c>
      <c r="C318" s="757" t="str">
        <f>IF($H$4=DULIEU!$H310,DULIEU!$O310,"")</f>
        <v/>
      </c>
      <c r="D318" s="757" t="str">
        <f>IF(C318="","",IF($H$4=DULIEU!$H310,DULIEU!$V310,""))</f>
        <v/>
      </c>
      <c r="E318" s="757" t="str">
        <f>IF(D318="","",IF($H$4=DULIEU!$H310,DULIEU!$W310,""))</f>
        <v/>
      </c>
      <c r="F318" s="758" t="str">
        <f>IF(E318="","",IF($H$4=DULIEU!$H310,DULIEU!$X310,""))</f>
        <v/>
      </c>
      <c r="G318" s="759"/>
      <c r="H318" s="760" t="str">
        <f t="shared" si="4"/>
        <v/>
      </c>
      <c r="I318" s="689"/>
      <c r="J318" s="689"/>
      <c r="K318" s="356"/>
    </row>
    <row r="319" spans="2:11" hidden="1">
      <c r="B319" s="756" t="str">
        <f>IF($F319&lt;&gt;"",MAX($B$14:B318)+1,"")</f>
        <v/>
      </c>
      <c r="C319" s="757" t="str">
        <f>IF($H$4=DULIEU!$H311,DULIEU!$O311,"")</f>
        <v/>
      </c>
      <c r="D319" s="757" t="str">
        <f>IF(C319="","",IF($H$4=DULIEU!$H311,DULIEU!$V311,""))</f>
        <v/>
      </c>
      <c r="E319" s="757" t="str">
        <f>IF(D319="","",IF($H$4=DULIEU!$H311,DULIEU!$W311,""))</f>
        <v/>
      </c>
      <c r="F319" s="758" t="str">
        <f>IF(E319="","",IF($H$4=DULIEU!$H311,DULIEU!$X311,""))</f>
        <v/>
      </c>
      <c r="G319" s="759"/>
      <c r="H319" s="760" t="str">
        <f t="shared" si="4"/>
        <v/>
      </c>
      <c r="I319" s="689"/>
      <c r="J319" s="689"/>
      <c r="K319" s="356"/>
    </row>
    <row r="320" spans="2:11" hidden="1">
      <c r="B320" s="756" t="str">
        <f>IF($F320&lt;&gt;"",MAX($B$14:B319)+1,"")</f>
        <v/>
      </c>
      <c r="C320" s="757" t="str">
        <f>IF($H$4=DULIEU!$H312,DULIEU!$O312,"")</f>
        <v/>
      </c>
      <c r="D320" s="757" t="str">
        <f>IF(C320="","",IF($H$4=DULIEU!$H312,DULIEU!$V312,""))</f>
        <v/>
      </c>
      <c r="E320" s="757" t="str">
        <f>IF(D320="","",IF($H$4=DULIEU!$H312,DULIEU!$W312,""))</f>
        <v/>
      </c>
      <c r="F320" s="758" t="str">
        <f>IF(E320="","",IF($H$4=DULIEU!$H312,DULIEU!$X312,""))</f>
        <v/>
      </c>
      <c r="G320" s="759"/>
      <c r="H320" s="760" t="str">
        <f t="shared" si="4"/>
        <v/>
      </c>
      <c r="I320" s="689"/>
      <c r="J320" s="689"/>
      <c r="K320" s="356"/>
    </row>
    <row r="321" spans="2:11" hidden="1">
      <c r="B321" s="756" t="str">
        <f>IF($F321&lt;&gt;"",MAX($B$14:B320)+1,"")</f>
        <v/>
      </c>
      <c r="C321" s="757" t="str">
        <f>IF($H$4=DULIEU!$H313,DULIEU!$O313,"")</f>
        <v/>
      </c>
      <c r="D321" s="757" t="str">
        <f>IF(C321="","",IF($H$4=DULIEU!$H313,DULIEU!$V313,""))</f>
        <v/>
      </c>
      <c r="E321" s="757" t="str">
        <f>IF(D321="","",IF($H$4=DULIEU!$H313,DULIEU!$W313,""))</f>
        <v/>
      </c>
      <c r="F321" s="758" t="str">
        <f>IF(E321="","",IF($H$4=DULIEU!$H313,DULIEU!$X313,""))</f>
        <v/>
      </c>
      <c r="G321" s="759"/>
      <c r="H321" s="760" t="str">
        <f t="shared" si="4"/>
        <v/>
      </c>
      <c r="I321" s="689"/>
      <c r="J321" s="689"/>
      <c r="K321" s="356"/>
    </row>
    <row r="322" spans="2:11" hidden="1">
      <c r="B322" s="756" t="str">
        <f>IF($F322&lt;&gt;"",MAX($B$14:B321)+1,"")</f>
        <v/>
      </c>
      <c r="C322" s="757" t="str">
        <f>IF($H$4=DULIEU!$H314,DULIEU!$O314,"")</f>
        <v/>
      </c>
      <c r="D322" s="757" t="str">
        <f>IF(C322="","",IF($H$4=DULIEU!$H314,DULIEU!$V314,""))</f>
        <v/>
      </c>
      <c r="E322" s="757" t="str">
        <f>IF(D322="","",IF($H$4=DULIEU!$H314,DULIEU!$W314,""))</f>
        <v/>
      </c>
      <c r="F322" s="758" t="str">
        <f>IF(E322="","",IF($H$4=DULIEU!$H314,DULIEU!$X314,""))</f>
        <v/>
      </c>
      <c r="G322" s="759"/>
      <c r="H322" s="760" t="str">
        <f t="shared" si="4"/>
        <v/>
      </c>
      <c r="I322" s="689"/>
      <c r="J322" s="689"/>
      <c r="K322" s="356"/>
    </row>
    <row r="323" spans="2:11" hidden="1">
      <c r="B323" s="756" t="str">
        <f>IF($F323&lt;&gt;"",MAX($B$14:B322)+1,"")</f>
        <v/>
      </c>
      <c r="C323" s="757" t="str">
        <f>IF($H$4=DULIEU!$H315,DULIEU!$O315,"")</f>
        <v/>
      </c>
      <c r="D323" s="757" t="str">
        <f>IF(C323="","",IF($H$4=DULIEU!$H315,DULIEU!$V315,""))</f>
        <v/>
      </c>
      <c r="E323" s="757" t="str">
        <f>IF(D323="","",IF($H$4=DULIEU!$H315,DULIEU!$W315,""))</f>
        <v/>
      </c>
      <c r="F323" s="758" t="str">
        <f>IF(E323="","",IF($H$4=DULIEU!$H315,DULIEU!$X315,""))</f>
        <v/>
      </c>
      <c r="G323" s="759"/>
      <c r="H323" s="760" t="str">
        <f t="shared" si="4"/>
        <v/>
      </c>
      <c r="I323" s="689"/>
      <c r="J323" s="689"/>
      <c r="K323" s="356"/>
    </row>
    <row r="324" spans="2:11" hidden="1">
      <c r="B324" s="756" t="str">
        <f>IF($F324&lt;&gt;"",MAX($B$14:B323)+1,"")</f>
        <v/>
      </c>
      <c r="C324" s="757" t="str">
        <f>IF($H$4=DULIEU!$H316,DULIEU!$O316,"")</f>
        <v/>
      </c>
      <c r="D324" s="757" t="str">
        <f>IF(C324="","",IF($H$4=DULIEU!$H316,DULIEU!$V316,""))</f>
        <v/>
      </c>
      <c r="E324" s="757" t="str">
        <f>IF(D324="","",IF($H$4=DULIEU!$H316,DULIEU!$W316,""))</f>
        <v/>
      </c>
      <c r="F324" s="758" t="str">
        <f>IF(E324="","",IF($H$4=DULIEU!$H316,DULIEU!$X316,""))</f>
        <v/>
      </c>
      <c r="G324" s="759"/>
      <c r="H324" s="760" t="str">
        <f t="shared" si="4"/>
        <v/>
      </c>
      <c r="I324" s="689"/>
      <c r="J324" s="689"/>
      <c r="K324" s="356"/>
    </row>
    <row r="325" spans="2:11" hidden="1">
      <c r="B325" s="756" t="str">
        <f>IF($F325&lt;&gt;"",MAX($B$14:B324)+1,"")</f>
        <v/>
      </c>
      <c r="C325" s="757" t="str">
        <f>IF($H$4=DULIEU!$H317,DULIEU!$O317,"")</f>
        <v/>
      </c>
      <c r="D325" s="757" t="str">
        <f>IF(C325="","",IF($H$4=DULIEU!$H317,DULIEU!$V317,""))</f>
        <v/>
      </c>
      <c r="E325" s="757" t="str">
        <f>IF(D325="","",IF($H$4=DULIEU!$H317,DULIEU!$W317,""))</f>
        <v/>
      </c>
      <c r="F325" s="758" t="str">
        <f>IF(E325="","",IF($H$4=DULIEU!$H317,DULIEU!$X317,""))</f>
        <v/>
      </c>
      <c r="G325" s="759"/>
      <c r="H325" s="760" t="str">
        <f t="shared" si="4"/>
        <v/>
      </c>
      <c r="I325" s="689"/>
      <c r="J325" s="689"/>
      <c r="K325" s="356"/>
    </row>
    <row r="326" spans="2:11" hidden="1">
      <c r="B326" s="756" t="str">
        <f>IF($F326&lt;&gt;"",MAX($B$14:B325)+1,"")</f>
        <v/>
      </c>
      <c r="C326" s="757" t="str">
        <f>IF($H$4=DULIEU!$H318,DULIEU!$O318,"")</f>
        <v/>
      </c>
      <c r="D326" s="757" t="str">
        <f>IF(C326="","",IF($H$4=DULIEU!$H318,DULIEU!$V318,""))</f>
        <v/>
      </c>
      <c r="E326" s="757" t="str">
        <f>IF(D326="","",IF($H$4=DULIEU!$H318,DULIEU!$W318,""))</f>
        <v/>
      </c>
      <c r="F326" s="758" t="str">
        <f>IF(E326="","",IF($H$4=DULIEU!$H318,DULIEU!$X318,""))</f>
        <v/>
      </c>
      <c r="G326" s="759"/>
      <c r="H326" s="760" t="str">
        <f t="shared" si="4"/>
        <v/>
      </c>
      <c r="I326" s="689"/>
      <c r="J326" s="689"/>
      <c r="K326" s="356"/>
    </row>
    <row r="327" spans="2:11" hidden="1">
      <c r="B327" s="756" t="str">
        <f>IF($F327&lt;&gt;"",MAX($B$14:B326)+1,"")</f>
        <v/>
      </c>
      <c r="C327" s="757" t="str">
        <f>IF($H$4=DULIEU!$H319,DULIEU!$O319,"")</f>
        <v/>
      </c>
      <c r="D327" s="757" t="str">
        <f>IF(C327="","",IF($H$4=DULIEU!$H319,DULIEU!$V319,""))</f>
        <v/>
      </c>
      <c r="E327" s="757" t="str">
        <f>IF(D327="","",IF($H$4=DULIEU!$H319,DULIEU!$W319,""))</f>
        <v/>
      </c>
      <c r="F327" s="758" t="str">
        <f>IF(E327="","",IF($H$4=DULIEU!$H319,DULIEU!$X319,""))</f>
        <v/>
      </c>
      <c r="G327" s="759"/>
      <c r="H327" s="760" t="str">
        <f t="shared" si="4"/>
        <v/>
      </c>
      <c r="I327" s="689"/>
      <c r="J327" s="689"/>
      <c r="K327" s="356"/>
    </row>
    <row r="328" spans="2:11" hidden="1">
      <c r="B328" s="756" t="str">
        <f>IF($F328&lt;&gt;"",MAX($B$14:B327)+1,"")</f>
        <v/>
      </c>
      <c r="C328" s="757" t="str">
        <f>IF($H$4=DULIEU!$H320,DULIEU!$O320,"")</f>
        <v/>
      </c>
      <c r="D328" s="757" t="str">
        <f>IF(C328="","",IF($H$4=DULIEU!$H320,DULIEU!$V320,""))</f>
        <v/>
      </c>
      <c r="E328" s="757" t="str">
        <f>IF(D328="","",IF($H$4=DULIEU!$H320,DULIEU!$W320,""))</f>
        <v/>
      </c>
      <c r="F328" s="758" t="str">
        <f>IF(E328="","",IF($H$4=DULIEU!$H320,DULIEU!$X320,""))</f>
        <v/>
      </c>
      <c r="G328" s="759"/>
      <c r="H328" s="760" t="str">
        <f t="shared" si="4"/>
        <v/>
      </c>
      <c r="I328" s="689"/>
      <c r="J328" s="689"/>
      <c r="K328" s="356"/>
    </row>
    <row r="329" spans="2:11" hidden="1">
      <c r="B329" s="756" t="str">
        <f>IF($F329&lt;&gt;"",MAX($B$14:B328)+1,"")</f>
        <v/>
      </c>
      <c r="C329" s="757" t="str">
        <f>IF($H$4=DULIEU!$H321,DULIEU!$O321,"")</f>
        <v/>
      </c>
      <c r="D329" s="757" t="str">
        <f>IF(C329="","",IF($H$4=DULIEU!$H321,DULIEU!$V321,""))</f>
        <v/>
      </c>
      <c r="E329" s="757" t="str">
        <f>IF(D329="","",IF($H$4=DULIEU!$H321,DULIEU!$W321,""))</f>
        <v/>
      </c>
      <c r="F329" s="758" t="str">
        <f>IF(E329="","",IF($H$4=DULIEU!$H321,DULIEU!$X321,""))</f>
        <v/>
      </c>
      <c r="G329" s="759"/>
      <c r="H329" s="760" t="str">
        <f t="shared" si="4"/>
        <v/>
      </c>
      <c r="I329" s="689"/>
      <c r="J329" s="689"/>
      <c r="K329" s="356"/>
    </row>
    <row r="330" spans="2:11" hidden="1">
      <c r="B330" s="756" t="str">
        <f>IF($F330&lt;&gt;"",MAX($B$14:B329)+1,"")</f>
        <v/>
      </c>
      <c r="C330" s="757" t="str">
        <f>IF($H$4=DULIEU!$H322,DULIEU!$O322,"")</f>
        <v/>
      </c>
      <c r="D330" s="757" t="str">
        <f>IF(C330="","",IF($H$4=DULIEU!$H322,DULIEU!$V322,""))</f>
        <v/>
      </c>
      <c r="E330" s="757" t="str">
        <f>IF(D330="","",IF($H$4=DULIEU!$H322,DULIEU!$W322,""))</f>
        <v/>
      </c>
      <c r="F330" s="758" t="str">
        <f>IF(E330="","",IF($H$4=DULIEU!$H322,DULIEU!$X322,""))</f>
        <v/>
      </c>
      <c r="G330" s="759"/>
      <c r="H330" s="760" t="str">
        <f t="shared" si="4"/>
        <v/>
      </c>
      <c r="I330" s="689"/>
      <c r="J330" s="689"/>
      <c r="K330" s="356"/>
    </row>
    <row r="331" spans="2:11" hidden="1">
      <c r="B331" s="756" t="str">
        <f>IF($F331&lt;&gt;"",MAX($B$14:B330)+1,"")</f>
        <v/>
      </c>
      <c r="C331" s="757" t="str">
        <f>IF($H$4=DULIEU!$H323,DULIEU!$O323,"")</f>
        <v/>
      </c>
      <c r="D331" s="757" t="str">
        <f>IF(C331="","",IF($H$4=DULIEU!$H323,DULIEU!$V323,""))</f>
        <v/>
      </c>
      <c r="E331" s="757" t="str">
        <f>IF(D331="","",IF($H$4=DULIEU!$H323,DULIEU!$W323,""))</f>
        <v/>
      </c>
      <c r="F331" s="758" t="str">
        <f>IF(E331="","",IF($H$4=DULIEU!$H323,DULIEU!$X323,""))</f>
        <v/>
      </c>
      <c r="G331" s="759"/>
      <c r="H331" s="760" t="str">
        <f t="shared" si="4"/>
        <v/>
      </c>
      <c r="I331" s="689"/>
      <c r="J331" s="689"/>
      <c r="K331" s="356"/>
    </row>
    <row r="332" spans="2:11" hidden="1">
      <c r="B332" s="756" t="str">
        <f>IF($F332&lt;&gt;"",MAX($B$14:B331)+1,"")</f>
        <v/>
      </c>
      <c r="C332" s="757" t="str">
        <f>IF($H$4=DULIEU!$H324,DULIEU!$O324,"")</f>
        <v/>
      </c>
      <c r="D332" s="757" t="str">
        <f>IF(C332="","",IF($H$4=DULIEU!$H324,DULIEU!$V324,""))</f>
        <v/>
      </c>
      <c r="E332" s="757" t="str">
        <f>IF(D332="","",IF($H$4=DULIEU!$H324,DULIEU!$W324,""))</f>
        <v/>
      </c>
      <c r="F332" s="758" t="str">
        <f>IF(E332="","",IF($H$4=DULIEU!$H324,DULIEU!$X324,""))</f>
        <v/>
      </c>
      <c r="G332" s="759"/>
      <c r="H332" s="760" t="str">
        <f t="shared" si="4"/>
        <v/>
      </c>
      <c r="I332" s="689"/>
      <c r="J332" s="689"/>
      <c r="K332" s="356"/>
    </row>
    <row r="333" spans="2:11" hidden="1">
      <c r="B333" s="756" t="str">
        <f>IF($F333&lt;&gt;"",MAX($B$14:B332)+1,"")</f>
        <v/>
      </c>
      <c r="C333" s="757" t="str">
        <f>IF($H$4=DULIEU!$H325,DULIEU!$O325,"")</f>
        <v/>
      </c>
      <c r="D333" s="757" t="str">
        <f>IF(C333="","",IF($H$4=DULIEU!$H325,DULIEU!$V325,""))</f>
        <v/>
      </c>
      <c r="E333" s="757" t="str">
        <f>IF(D333="","",IF($H$4=DULIEU!$H325,DULIEU!$W325,""))</f>
        <v/>
      </c>
      <c r="F333" s="758" t="str">
        <f>IF(E333="","",IF($H$4=DULIEU!$H325,DULIEU!$X325,""))</f>
        <v/>
      </c>
      <c r="G333" s="759"/>
      <c r="H333" s="760" t="str">
        <f t="shared" si="4"/>
        <v/>
      </c>
      <c r="I333" s="689"/>
      <c r="J333" s="689"/>
      <c r="K333" s="356"/>
    </row>
    <row r="334" spans="2:11" hidden="1">
      <c r="B334" s="756" t="str">
        <f>IF($F334&lt;&gt;"",MAX($B$14:B333)+1,"")</f>
        <v/>
      </c>
      <c r="C334" s="757" t="str">
        <f>IF($H$4=DULIEU!$H326,DULIEU!$O326,"")</f>
        <v/>
      </c>
      <c r="D334" s="757" t="str">
        <f>IF(C334="","",IF($H$4=DULIEU!$H326,DULIEU!$V326,""))</f>
        <v/>
      </c>
      <c r="E334" s="757" t="str">
        <f>IF(D334="","",IF($H$4=DULIEU!$H326,DULIEU!$W326,""))</f>
        <v/>
      </c>
      <c r="F334" s="758" t="str">
        <f>IF(E334="","",IF($H$4=DULIEU!$H326,DULIEU!$X326,""))</f>
        <v/>
      </c>
      <c r="G334" s="759"/>
      <c r="H334" s="760" t="str">
        <f t="shared" si="4"/>
        <v/>
      </c>
      <c r="I334" s="689"/>
      <c r="J334" s="689"/>
      <c r="K334" s="356"/>
    </row>
    <row r="335" spans="2:11" hidden="1">
      <c r="B335" s="756" t="str">
        <f>IF($F335&lt;&gt;"",MAX($B$14:B334)+1,"")</f>
        <v/>
      </c>
      <c r="C335" s="757" t="str">
        <f>IF($H$4=DULIEU!$H327,DULIEU!$O327,"")</f>
        <v/>
      </c>
      <c r="D335" s="757" t="str">
        <f>IF(C335="","",IF($H$4=DULIEU!$H327,DULIEU!$V327,""))</f>
        <v/>
      </c>
      <c r="E335" s="757" t="str">
        <f>IF(D335="","",IF($H$4=DULIEU!$H327,DULIEU!$W327,""))</f>
        <v/>
      </c>
      <c r="F335" s="758" t="str">
        <f>IF(E335="","",IF($H$4=DULIEU!$H327,DULIEU!$X327,""))</f>
        <v/>
      </c>
      <c r="G335" s="759"/>
      <c r="H335" s="760" t="str">
        <f t="shared" si="4"/>
        <v/>
      </c>
      <c r="I335" s="689"/>
      <c r="J335" s="689"/>
      <c r="K335" s="356"/>
    </row>
    <row r="336" spans="2:11" hidden="1">
      <c r="B336" s="756" t="str">
        <f>IF($F336&lt;&gt;"",MAX($B$14:B335)+1,"")</f>
        <v/>
      </c>
      <c r="C336" s="757" t="str">
        <f>IF($H$4=DULIEU!$H328,DULIEU!$O328,"")</f>
        <v/>
      </c>
      <c r="D336" s="757" t="str">
        <f>IF(C336="","",IF($H$4=DULIEU!$H328,DULIEU!$V328,""))</f>
        <v/>
      </c>
      <c r="E336" s="757" t="str">
        <f>IF(D336="","",IF($H$4=DULIEU!$H328,DULIEU!$W328,""))</f>
        <v/>
      </c>
      <c r="F336" s="758" t="str">
        <f>IF(E336="","",IF($H$4=DULIEU!$H328,DULIEU!$X328,""))</f>
        <v/>
      </c>
      <c r="G336" s="759"/>
      <c r="H336" s="760" t="str">
        <f t="shared" ref="H336:H399" si="5">IF($F336="","","x")</f>
        <v/>
      </c>
      <c r="I336" s="689"/>
      <c r="J336" s="689"/>
      <c r="K336" s="356"/>
    </row>
    <row r="337" spans="2:11" hidden="1">
      <c r="B337" s="756" t="str">
        <f>IF($F337&lt;&gt;"",MAX($B$14:B336)+1,"")</f>
        <v/>
      </c>
      <c r="C337" s="757" t="str">
        <f>IF($H$4=DULIEU!$H329,DULIEU!$O329,"")</f>
        <v/>
      </c>
      <c r="D337" s="757" t="str">
        <f>IF(C337="","",IF($H$4=DULIEU!$H329,DULIEU!$V329,""))</f>
        <v/>
      </c>
      <c r="E337" s="757" t="str">
        <f>IF(D337="","",IF($H$4=DULIEU!$H329,DULIEU!$W329,""))</f>
        <v/>
      </c>
      <c r="F337" s="758" t="str">
        <f>IF(E337="","",IF($H$4=DULIEU!$H329,DULIEU!$X329,""))</f>
        <v/>
      </c>
      <c r="G337" s="759"/>
      <c r="H337" s="760" t="str">
        <f t="shared" si="5"/>
        <v/>
      </c>
      <c r="I337" s="689"/>
      <c r="J337" s="689"/>
      <c r="K337" s="356"/>
    </row>
    <row r="338" spans="2:11" hidden="1">
      <c r="B338" s="756" t="str">
        <f>IF($F338&lt;&gt;"",MAX($B$14:B337)+1,"")</f>
        <v/>
      </c>
      <c r="C338" s="757" t="str">
        <f>IF($H$4=DULIEU!$H330,DULIEU!$O330,"")</f>
        <v/>
      </c>
      <c r="D338" s="757" t="str">
        <f>IF(C338="","",IF($H$4=DULIEU!$H330,DULIEU!$V330,""))</f>
        <v/>
      </c>
      <c r="E338" s="757" t="str">
        <f>IF(D338="","",IF($H$4=DULIEU!$H330,DULIEU!$W330,""))</f>
        <v/>
      </c>
      <c r="F338" s="758" t="str">
        <f>IF(E338="","",IF($H$4=DULIEU!$H330,DULIEU!$X330,""))</f>
        <v/>
      </c>
      <c r="G338" s="759"/>
      <c r="H338" s="760" t="str">
        <f t="shared" si="5"/>
        <v/>
      </c>
      <c r="I338" s="691"/>
      <c r="J338" s="691"/>
    </row>
    <row r="339" spans="2:11" hidden="1">
      <c r="B339" s="756" t="str">
        <f>IF($F339&lt;&gt;"",MAX($B$14:B338)+1,"")</f>
        <v/>
      </c>
      <c r="C339" s="757" t="str">
        <f>IF($H$4=DULIEU!$H331,DULIEU!$O331,"")</f>
        <v/>
      </c>
      <c r="D339" s="757" t="str">
        <f>IF(C339="","",IF($H$4=DULIEU!$H331,DULIEU!$V331,""))</f>
        <v/>
      </c>
      <c r="E339" s="757" t="str">
        <f>IF(D339="","",IF($H$4=DULIEU!$H331,DULIEU!$W331,""))</f>
        <v/>
      </c>
      <c r="F339" s="758" t="str">
        <f>IF(E339="","",IF($H$4=DULIEU!$H331,DULIEU!$X331,""))</f>
        <v/>
      </c>
      <c r="G339" s="759"/>
      <c r="H339" s="760" t="str">
        <f t="shared" si="5"/>
        <v/>
      </c>
      <c r="I339" s="691"/>
      <c r="J339" s="691"/>
    </row>
    <row r="340" spans="2:11" hidden="1">
      <c r="B340" s="756" t="str">
        <f>IF($F340&lt;&gt;"",MAX($B$14:B339)+1,"")</f>
        <v/>
      </c>
      <c r="C340" s="757" t="str">
        <f>IF($H$4=DULIEU!$H332,DULIEU!$O332,"")</f>
        <v/>
      </c>
      <c r="D340" s="757" t="str">
        <f>IF(C340="","",IF($H$4=DULIEU!$H332,DULIEU!$V332,""))</f>
        <v/>
      </c>
      <c r="E340" s="757" t="str">
        <f>IF(D340="","",IF($H$4=DULIEU!$H332,DULIEU!$W332,""))</f>
        <v/>
      </c>
      <c r="F340" s="758" t="str">
        <f>IF(E340="","",IF($H$4=DULIEU!$H332,DULIEU!$X332,""))</f>
        <v/>
      </c>
      <c r="G340" s="759"/>
      <c r="H340" s="760" t="str">
        <f t="shared" si="5"/>
        <v/>
      </c>
      <c r="I340" s="691"/>
      <c r="J340" s="691"/>
    </row>
    <row r="341" spans="2:11" hidden="1">
      <c r="B341" s="756" t="str">
        <f>IF($F341&lt;&gt;"",MAX($B$14:B340)+1,"")</f>
        <v/>
      </c>
      <c r="C341" s="757" t="str">
        <f>IF($H$4=DULIEU!$H333,DULIEU!$O333,"")</f>
        <v/>
      </c>
      <c r="D341" s="757" t="str">
        <f>IF(C341="","",IF($H$4=DULIEU!$H333,DULIEU!$V333,""))</f>
        <v/>
      </c>
      <c r="E341" s="757" t="str">
        <f>IF(D341="","",IF($H$4=DULIEU!$H333,DULIEU!$W333,""))</f>
        <v/>
      </c>
      <c r="F341" s="758" t="str">
        <f>IF(E341="","",IF($H$4=DULIEU!$H333,DULIEU!$X333,""))</f>
        <v/>
      </c>
      <c r="G341" s="759"/>
      <c r="H341" s="760" t="str">
        <f t="shared" si="5"/>
        <v/>
      </c>
      <c r="I341" s="691"/>
      <c r="J341" s="691"/>
    </row>
    <row r="342" spans="2:11" hidden="1">
      <c r="B342" s="756" t="str">
        <f>IF($F342&lt;&gt;"",MAX($B$14:B341)+1,"")</f>
        <v/>
      </c>
      <c r="C342" s="757" t="str">
        <f>IF($H$4=DULIEU!$H334,DULIEU!$O334,"")</f>
        <v/>
      </c>
      <c r="D342" s="757" t="str">
        <f>IF(C342="","",IF($H$4=DULIEU!$H334,DULIEU!$V334,""))</f>
        <v/>
      </c>
      <c r="E342" s="757" t="str">
        <f>IF(D342="","",IF($H$4=DULIEU!$H334,DULIEU!$W334,""))</f>
        <v/>
      </c>
      <c r="F342" s="758" t="str">
        <f>IF(E342="","",IF($H$4=DULIEU!$H334,DULIEU!$X334,""))</f>
        <v/>
      </c>
      <c r="G342" s="759"/>
      <c r="H342" s="760" t="str">
        <f t="shared" si="5"/>
        <v/>
      </c>
      <c r="I342" s="689"/>
      <c r="J342" s="689"/>
      <c r="K342" s="356"/>
    </row>
    <row r="343" spans="2:11" hidden="1">
      <c r="B343" s="756" t="str">
        <f>IF($F343&lt;&gt;"",MAX($B$14:B342)+1,"")</f>
        <v/>
      </c>
      <c r="C343" s="757" t="str">
        <f>IF($H$4=DULIEU!$H335,DULIEU!$O335,"")</f>
        <v/>
      </c>
      <c r="D343" s="757" t="str">
        <f>IF(C343="","",IF($H$4=DULIEU!$H335,DULIEU!$V335,""))</f>
        <v/>
      </c>
      <c r="E343" s="757" t="str">
        <f>IF(D343="","",IF($H$4=DULIEU!$H335,DULIEU!$W335,""))</f>
        <v/>
      </c>
      <c r="F343" s="758" t="str">
        <f>IF(E343="","",IF($H$4=DULIEU!$H335,DULIEU!$X335,""))</f>
        <v/>
      </c>
      <c r="G343" s="759"/>
      <c r="H343" s="760" t="str">
        <f t="shared" si="5"/>
        <v/>
      </c>
      <c r="I343" s="689"/>
      <c r="J343" s="689"/>
      <c r="K343" s="356"/>
    </row>
    <row r="344" spans="2:11" hidden="1">
      <c r="B344" s="756" t="str">
        <f>IF($F344&lt;&gt;"",MAX($B$14:B343)+1,"")</f>
        <v/>
      </c>
      <c r="C344" s="757" t="str">
        <f>IF($H$4=DULIEU!$H336,DULIEU!$O336,"")</f>
        <v/>
      </c>
      <c r="D344" s="757" t="str">
        <f>IF(C344="","",IF($H$4=DULIEU!$H336,DULIEU!$V336,""))</f>
        <v/>
      </c>
      <c r="E344" s="757" t="str">
        <f>IF(D344="","",IF($H$4=DULIEU!$H336,DULIEU!$W336,""))</f>
        <v/>
      </c>
      <c r="F344" s="758" t="str">
        <f>IF(E344="","",IF($H$4=DULIEU!$H336,DULIEU!$X336,""))</f>
        <v/>
      </c>
      <c r="G344" s="759"/>
      <c r="H344" s="760" t="str">
        <f t="shared" si="5"/>
        <v/>
      </c>
      <c r="I344" s="689"/>
      <c r="J344" s="689"/>
      <c r="K344" s="356"/>
    </row>
    <row r="345" spans="2:11" hidden="1">
      <c r="B345" s="756" t="str">
        <f>IF($F345&lt;&gt;"",MAX($B$14:B344)+1,"")</f>
        <v/>
      </c>
      <c r="C345" s="757" t="str">
        <f>IF($H$4=DULIEU!$H337,DULIEU!$O337,"")</f>
        <v/>
      </c>
      <c r="D345" s="757" t="str">
        <f>IF(C345="","",IF($H$4=DULIEU!$H337,DULIEU!$V337,""))</f>
        <v/>
      </c>
      <c r="E345" s="757" t="str">
        <f>IF(D345="","",IF($H$4=DULIEU!$H337,DULIEU!$W337,""))</f>
        <v/>
      </c>
      <c r="F345" s="758" t="str">
        <f>IF(E345="","",IF($H$4=DULIEU!$H337,DULIEU!$X337,""))</f>
        <v/>
      </c>
      <c r="G345" s="759"/>
      <c r="H345" s="760" t="str">
        <f t="shared" si="5"/>
        <v/>
      </c>
      <c r="I345" s="689"/>
      <c r="J345" s="689"/>
      <c r="K345" s="356"/>
    </row>
    <row r="346" spans="2:11" hidden="1">
      <c r="B346" s="756" t="str">
        <f>IF($F346&lt;&gt;"",MAX($B$14:B345)+1,"")</f>
        <v/>
      </c>
      <c r="C346" s="757" t="str">
        <f>IF($H$4=DULIEU!$H338,DULIEU!$O338,"")</f>
        <v/>
      </c>
      <c r="D346" s="757" t="str">
        <f>IF(C346="","",IF($H$4=DULIEU!$H338,DULIEU!$V338,""))</f>
        <v/>
      </c>
      <c r="E346" s="757" t="str">
        <f>IF(D346="","",IF($H$4=DULIEU!$H338,DULIEU!$W338,""))</f>
        <v/>
      </c>
      <c r="F346" s="758" t="str">
        <f>IF(E346="","",IF($H$4=DULIEU!$H338,DULIEU!$X338,""))</f>
        <v/>
      </c>
      <c r="G346" s="759"/>
      <c r="H346" s="760" t="str">
        <f t="shared" si="5"/>
        <v/>
      </c>
      <c r="I346" s="689"/>
      <c r="J346" s="689"/>
      <c r="K346" s="356"/>
    </row>
    <row r="347" spans="2:11" hidden="1">
      <c r="B347" s="756" t="str">
        <f>IF($F347&lt;&gt;"",MAX($B$14:B346)+1,"")</f>
        <v/>
      </c>
      <c r="C347" s="757" t="str">
        <f>IF($H$4=DULIEU!$H339,DULIEU!$O339,"")</f>
        <v/>
      </c>
      <c r="D347" s="757" t="str">
        <f>IF(C347="","",IF($H$4=DULIEU!$H339,DULIEU!$V339,""))</f>
        <v/>
      </c>
      <c r="E347" s="757" t="str">
        <f>IF(D347="","",IF($H$4=DULIEU!$H339,DULIEU!$W339,""))</f>
        <v/>
      </c>
      <c r="F347" s="758" t="str">
        <f>IF(E347="","",IF($H$4=DULIEU!$H339,DULIEU!$X339,""))</f>
        <v/>
      </c>
      <c r="G347" s="759"/>
      <c r="H347" s="760" t="str">
        <f t="shared" si="5"/>
        <v/>
      </c>
      <c r="I347" s="689"/>
      <c r="J347" s="689"/>
      <c r="K347" s="356"/>
    </row>
    <row r="348" spans="2:11" hidden="1">
      <c r="B348" s="756" t="str">
        <f>IF($F348&lt;&gt;"",MAX($B$14:B347)+1,"")</f>
        <v/>
      </c>
      <c r="C348" s="757" t="str">
        <f>IF($H$4=DULIEU!$H340,DULIEU!$O340,"")</f>
        <v/>
      </c>
      <c r="D348" s="757" t="str">
        <f>IF(C348="","",IF($H$4=DULIEU!$H340,DULIEU!$V340,""))</f>
        <v/>
      </c>
      <c r="E348" s="757" t="str">
        <f>IF(D348="","",IF($H$4=DULIEU!$H340,DULIEU!$W340,""))</f>
        <v/>
      </c>
      <c r="F348" s="758" t="str">
        <f>IF(E348="","",IF($H$4=DULIEU!$H340,DULIEU!$X340,""))</f>
        <v/>
      </c>
      <c r="G348" s="759"/>
      <c r="H348" s="760" t="str">
        <f t="shared" si="5"/>
        <v/>
      </c>
      <c r="I348" s="689"/>
      <c r="J348" s="689"/>
      <c r="K348" s="356"/>
    </row>
    <row r="349" spans="2:11" hidden="1">
      <c r="B349" s="756" t="str">
        <f>IF($F349&lt;&gt;"",MAX($B$14:B348)+1,"")</f>
        <v/>
      </c>
      <c r="C349" s="757" t="str">
        <f>IF($H$4=DULIEU!$H341,DULIEU!$O341,"")</f>
        <v/>
      </c>
      <c r="D349" s="757" t="str">
        <f>IF(C349="","",IF($H$4=DULIEU!$H341,DULIEU!$V341,""))</f>
        <v/>
      </c>
      <c r="E349" s="757" t="str">
        <f>IF(D349="","",IF($H$4=DULIEU!$H341,DULIEU!$W341,""))</f>
        <v/>
      </c>
      <c r="F349" s="758" t="str">
        <f>IF(E349="","",IF($H$4=DULIEU!$H341,DULIEU!$X341,""))</f>
        <v/>
      </c>
      <c r="G349" s="759"/>
      <c r="H349" s="760" t="str">
        <f t="shared" si="5"/>
        <v/>
      </c>
      <c r="I349" s="689"/>
      <c r="J349" s="689"/>
      <c r="K349" s="356"/>
    </row>
    <row r="350" spans="2:11" hidden="1">
      <c r="B350" s="756" t="str">
        <f>IF($F350&lt;&gt;"",MAX($B$14:B349)+1,"")</f>
        <v/>
      </c>
      <c r="C350" s="757" t="str">
        <f>IF($H$4=DULIEU!$H342,DULIEU!$O342,"")</f>
        <v/>
      </c>
      <c r="D350" s="757" t="str">
        <f>IF(C350="","",IF($H$4=DULIEU!$H342,DULIEU!$V342,""))</f>
        <v/>
      </c>
      <c r="E350" s="757" t="str">
        <f>IF(D350="","",IF($H$4=DULIEU!$H342,DULIEU!$W342,""))</f>
        <v/>
      </c>
      <c r="F350" s="758" t="str">
        <f>IF(E350="","",IF($H$4=DULIEU!$H342,DULIEU!$X342,""))</f>
        <v/>
      </c>
      <c r="G350" s="759"/>
      <c r="H350" s="760" t="str">
        <f t="shared" si="5"/>
        <v/>
      </c>
      <c r="I350" s="689"/>
      <c r="J350" s="689"/>
      <c r="K350" s="356"/>
    </row>
    <row r="351" spans="2:11" hidden="1">
      <c r="B351" s="756" t="str">
        <f>IF($F351&lt;&gt;"",MAX($B$14:B350)+1,"")</f>
        <v/>
      </c>
      <c r="C351" s="757" t="str">
        <f>IF($H$4=DULIEU!$H343,DULIEU!$O343,"")</f>
        <v/>
      </c>
      <c r="D351" s="757" t="str">
        <f>IF(C351="","",IF($H$4=DULIEU!$H343,DULIEU!$V343,""))</f>
        <v/>
      </c>
      <c r="E351" s="757" t="str">
        <f>IF(D351="","",IF($H$4=DULIEU!$H343,DULIEU!$W343,""))</f>
        <v/>
      </c>
      <c r="F351" s="758" t="str">
        <f>IF(E351="","",IF($H$4=DULIEU!$H343,DULIEU!$X343,""))</f>
        <v/>
      </c>
      <c r="G351" s="759"/>
      <c r="H351" s="760" t="str">
        <f t="shared" si="5"/>
        <v/>
      </c>
      <c r="I351" s="689"/>
      <c r="J351" s="689"/>
      <c r="K351" s="356"/>
    </row>
    <row r="352" spans="2:11" hidden="1">
      <c r="B352" s="756" t="str">
        <f>IF($F352&lt;&gt;"",MAX($B$14:B351)+1,"")</f>
        <v/>
      </c>
      <c r="C352" s="757" t="str">
        <f>IF($H$4=DULIEU!$H344,DULIEU!$O344,"")</f>
        <v/>
      </c>
      <c r="D352" s="757" t="str">
        <f>IF(C352="","",IF($H$4=DULIEU!$H344,DULIEU!$V344,""))</f>
        <v/>
      </c>
      <c r="E352" s="757" t="str">
        <f>IF(D352="","",IF($H$4=DULIEU!$H344,DULIEU!$W344,""))</f>
        <v/>
      </c>
      <c r="F352" s="758" t="str">
        <f>IF(E352="","",IF($H$4=DULIEU!$H344,DULIEU!$X344,""))</f>
        <v/>
      </c>
      <c r="G352" s="759"/>
      <c r="H352" s="760" t="str">
        <f t="shared" si="5"/>
        <v/>
      </c>
      <c r="I352" s="689"/>
      <c r="J352" s="689"/>
      <c r="K352" s="356"/>
    </row>
    <row r="353" spans="2:11" hidden="1">
      <c r="B353" s="756" t="str">
        <f>IF($F353&lt;&gt;"",MAX($B$14:B352)+1,"")</f>
        <v/>
      </c>
      <c r="C353" s="757" t="str">
        <f>IF($H$4=DULIEU!$H345,DULIEU!$O345,"")</f>
        <v/>
      </c>
      <c r="D353" s="757" t="str">
        <f>IF(C353="","",IF($H$4=DULIEU!$H345,DULIEU!$V345,""))</f>
        <v/>
      </c>
      <c r="E353" s="757" t="str">
        <f>IF(D353="","",IF($H$4=DULIEU!$H345,DULIEU!$W345,""))</f>
        <v/>
      </c>
      <c r="F353" s="758" t="str">
        <f>IF(E353="","",IF($H$4=DULIEU!$H345,DULIEU!$X345,""))</f>
        <v/>
      </c>
      <c r="G353" s="759"/>
      <c r="H353" s="760" t="str">
        <f t="shared" si="5"/>
        <v/>
      </c>
      <c r="I353" s="689"/>
      <c r="J353" s="689"/>
      <c r="K353" s="356"/>
    </row>
    <row r="354" spans="2:11" hidden="1">
      <c r="B354" s="756" t="str">
        <f>IF($F354&lt;&gt;"",MAX($B$14:B353)+1,"")</f>
        <v/>
      </c>
      <c r="C354" s="757" t="str">
        <f>IF($H$4=DULIEU!$H346,DULIEU!$O346,"")</f>
        <v/>
      </c>
      <c r="D354" s="757" t="str">
        <f>IF(C354="","",IF($H$4=DULIEU!$H346,DULIEU!$V346,""))</f>
        <v/>
      </c>
      <c r="E354" s="757" t="str">
        <f>IF(D354="","",IF($H$4=DULIEU!$H346,DULIEU!$W346,""))</f>
        <v/>
      </c>
      <c r="F354" s="758" t="str">
        <f>IF(E354="","",IF($H$4=DULIEU!$H346,DULIEU!$X346,""))</f>
        <v/>
      </c>
      <c r="G354" s="759"/>
      <c r="H354" s="760" t="str">
        <f t="shared" si="5"/>
        <v/>
      </c>
      <c r="I354" s="689"/>
      <c r="J354" s="689"/>
      <c r="K354" s="356"/>
    </row>
    <row r="355" spans="2:11" hidden="1">
      <c r="B355" s="756" t="str">
        <f>IF($F355&lt;&gt;"",MAX($B$14:B354)+1,"")</f>
        <v/>
      </c>
      <c r="C355" s="757" t="str">
        <f>IF($H$4=DULIEU!$H347,DULIEU!$O347,"")</f>
        <v/>
      </c>
      <c r="D355" s="757" t="str">
        <f>IF(C355="","",IF($H$4=DULIEU!$H347,DULIEU!$V347,""))</f>
        <v/>
      </c>
      <c r="E355" s="757" t="str">
        <f>IF(D355="","",IF($H$4=DULIEU!$H347,DULIEU!$W347,""))</f>
        <v/>
      </c>
      <c r="F355" s="758" t="str">
        <f>IF(E355="","",IF($H$4=DULIEU!$H347,DULIEU!$X347,""))</f>
        <v/>
      </c>
      <c r="G355" s="759"/>
      <c r="H355" s="760" t="str">
        <f t="shared" si="5"/>
        <v/>
      </c>
      <c r="I355" s="689"/>
      <c r="J355" s="689"/>
      <c r="K355" s="356"/>
    </row>
    <row r="356" spans="2:11" hidden="1">
      <c r="B356" s="756" t="str">
        <f>IF($F356&lt;&gt;"",MAX($B$14:B355)+1,"")</f>
        <v/>
      </c>
      <c r="C356" s="757" t="str">
        <f>IF($H$4=DULIEU!$H348,DULIEU!$O348,"")</f>
        <v/>
      </c>
      <c r="D356" s="757" t="str">
        <f>IF(C356="","",IF($H$4=DULIEU!$H348,DULIEU!$V348,""))</f>
        <v/>
      </c>
      <c r="E356" s="757" t="str">
        <f>IF(D356="","",IF($H$4=DULIEU!$H348,DULIEU!$W348,""))</f>
        <v/>
      </c>
      <c r="F356" s="758" t="str">
        <f>IF(E356="","",IF($H$4=DULIEU!$H348,DULIEU!$X348,""))</f>
        <v/>
      </c>
      <c r="G356" s="759"/>
      <c r="H356" s="760" t="str">
        <f t="shared" si="5"/>
        <v/>
      </c>
      <c r="I356" s="689"/>
      <c r="J356" s="689"/>
      <c r="K356" s="356"/>
    </row>
    <row r="357" spans="2:11" hidden="1">
      <c r="B357" s="756" t="str">
        <f>IF($F357&lt;&gt;"",MAX($B$14:B356)+1,"")</f>
        <v/>
      </c>
      <c r="C357" s="757" t="str">
        <f>IF($H$4=DULIEU!$H349,DULIEU!$O349,"")</f>
        <v/>
      </c>
      <c r="D357" s="757" t="str">
        <f>IF(C357="","",IF($H$4=DULIEU!$H349,DULIEU!$V349,""))</f>
        <v/>
      </c>
      <c r="E357" s="757" t="str">
        <f>IF(D357="","",IF($H$4=DULIEU!$H349,DULIEU!$W349,""))</f>
        <v/>
      </c>
      <c r="F357" s="758" t="str">
        <f>IF(E357="","",IF($H$4=DULIEU!$H349,DULIEU!$X349,""))</f>
        <v/>
      </c>
      <c r="G357" s="759"/>
      <c r="H357" s="760" t="str">
        <f t="shared" si="5"/>
        <v/>
      </c>
      <c r="I357" s="689"/>
      <c r="J357" s="689"/>
      <c r="K357" s="356"/>
    </row>
    <row r="358" spans="2:11" hidden="1">
      <c r="B358" s="756" t="str">
        <f>IF($F358&lt;&gt;"",MAX($B$14:B357)+1,"")</f>
        <v/>
      </c>
      <c r="C358" s="757" t="str">
        <f>IF($H$4=DULIEU!$H350,DULIEU!$O350,"")</f>
        <v/>
      </c>
      <c r="D358" s="757" t="str">
        <f>IF(C358="","",IF($H$4=DULIEU!$H350,DULIEU!$V350,""))</f>
        <v/>
      </c>
      <c r="E358" s="757" t="str">
        <f>IF(D358="","",IF($H$4=DULIEU!$H350,DULIEU!$W350,""))</f>
        <v/>
      </c>
      <c r="F358" s="758" t="str">
        <f>IF(E358="","",IF($H$4=DULIEU!$H350,DULIEU!$X350,""))</f>
        <v/>
      </c>
      <c r="G358" s="759"/>
      <c r="H358" s="760" t="str">
        <f t="shared" si="5"/>
        <v/>
      </c>
      <c r="I358" s="689"/>
      <c r="J358" s="689"/>
      <c r="K358" s="356"/>
    </row>
    <row r="359" spans="2:11" hidden="1">
      <c r="B359" s="756" t="str">
        <f>IF($F359&lt;&gt;"",MAX($B$14:B358)+1,"")</f>
        <v/>
      </c>
      <c r="C359" s="757" t="str">
        <f>IF($H$4=DULIEU!$H351,DULIEU!$O351,"")</f>
        <v/>
      </c>
      <c r="D359" s="757" t="str">
        <f>IF(C359="","",IF($H$4=DULIEU!$H351,DULIEU!$V351,""))</f>
        <v/>
      </c>
      <c r="E359" s="757" t="str">
        <f>IF(D359="","",IF($H$4=DULIEU!$H351,DULIEU!$W351,""))</f>
        <v/>
      </c>
      <c r="F359" s="758" t="str">
        <f>IF(E359="","",IF($H$4=DULIEU!$H351,DULIEU!$X351,""))</f>
        <v/>
      </c>
      <c r="G359" s="759"/>
      <c r="H359" s="760" t="str">
        <f t="shared" si="5"/>
        <v/>
      </c>
      <c r="I359" s="689"/>
      <c r="J359" s="689"/>
      <c r="K359" s="356"/>
    </row>
    <row r="360" spans="2:11" hidden="1">
      <c r="B360" s="756" t="str">
        <f>IF($F360&lt;&gt;"",MAX($B$14:B359)+1,"")</f>
        <v/>
      </c>
      <c r="C360" s="757" t="str">
        <f>IF($H$4=DULIEU!$H352,DULIEU!$O352,"")</f>
        <v/>
      </c>
      <c r="D360" s="757" t="str">
        <f>IF(C360="","",IF($H$4=DULIEU!$H352,DULIEU!$V352,""))</f>
        <v/>
      </c>
      <c r="E360" s="757" t="str">
        <f>IF(D360="","",IF($H$4=DULIEU!$H352,DULIEU!$W352,""))</f>
        <v/>
      </c>
      <c r="F360" s="758" t="str">
        <f>IF(E360="","",IF($H$4=DULIEU!$H352,DULIEU!$X352,""))</f>
        <v/>
      </c>
      <c r="G360" s="759"/>
      <c r="H360" s="760" t="str">
        <f t="shared" si="5"/>
        <v/>
      </c>
      <c r="I360" s="689"/>
      <c r="J360" s="689"/>
      <c r="K360" s="356"/>
    </row>
    <row r="361" spans="2:11" hidden="1">
      <c r="B361" s="756" t="str">
        <f>IF($F361&lt;&gt;"",MAX($B$14:B360)+1,"")</f>
        <v/>
      </c>
      <c r="C361" s="757" t="str">
        <f>IF($H$4=DULIEU!$H353,DULIEU!$O353,"")</f>
        <v/>
      </c>
      <c r="D361" s="757" t="str">
        <f>IF(C361="","",IF($H$4=DULIEU!$H353,DULIEU!$V353,""))</f>
        <v/>
      </c>
      <c r="E361" s="757" t="str">
        <f>IF(D361="","",IF($H$4=DULIEU!$H353,DULIEU!$W353,""))</f>
        <v/>
      </c>
      <c r="F361" s="758" t="str">
        <f>IF(E361="","",IF($H$4=DULIEU!$H353,DULIEU!$X353,""))</f>
        <v/>
      </c>
      <c r="G361" s="759"/>
      <c r="H361" s="760" t="str">
        <f t="shared" si="5"/>
        <v/>
      </c>
      <c r="I361" s="689"/>
      <c r="J361" s="689"/>
      <c r="K361" s="356"/>
    </row>
    <row r="362" spans="2:11" hidden="1">
      <c r="B362" s="756" t="str">
        <f>IF($F362&lt;&gt;"",MAX($B$14:B361)+1,"")</f>
        <v/>
      </c>
      <c r="C362" s="757" t="str">
        <f>IF($H$4=DULIEU!$H354,DULIEU!$O354,"")</f>
        <v/>
      </c>
      <c r="D362" s="757" t="str">
        <f>IF(C362="","",IF($H$4=DULIEU!$H354,DULIEU!$V354,""))</f>
        <v/>
      </c>
      <c r="E362" s="757" t="str">
        <f>IF(D362="","",IF($H$4=DULIEU!$H354,DULIEU!$W354,""))</f>
        <v/>
      </c>
      <c r="F362" s="758" t="str">
        <f>IF(E362="","",IF($H$4=DULIEU!$H354,DULIEU!$X354,""))</f>
        <v/>
      </c>
      <c r="G362" s="759"/>
      <c r="H362" s="760" t="str">
        <f t="shared" si="5"/>
        <v/>
      </c>
      <c r="I362" s="689"/>
      <c r="J362" s="689"/>
      <c r="K362" s="356"/>
    </row>
    <row r="363" spans="2:11" hidden="1">
      <c r="B363" s="756" t="str">
        <f>IF($F363&lt;&gt;"",MAX($B$14:B362)+1,"")</f>
        <v/>
      </c>
      <c r="C363" s="757" t="str">
        <f>IF($H$4=DULIEU!$H355,DULIEU!$O355,"")</f>
        <v/>
      </c>
      <c r="D363" s="757" t="str">
        <f>IF(C363="","",IF($H$4=DULIEU!$H355,DULIEU!$V355,""))</f>
        <v/>
      </c>
      <c r="E363" s="757" t="str">
        <f>IF(D363="","",IF($H$4=DULIEU!$H355,DULIEU!$W355,""))</f>
        <v/>
      </c>
      <c r="F363" s="758" t="str">
        <f>IF(E363="","",IF($H$4=DULIEU!$H355,DULIEU!$X355,""))</f>
        <v/>
      </c>
      <c r="G363" s="759"/>
      <c r="H363" s="760" t="str">
        <f t="shared" si="5"/>
        <v/>
      </c>
      <c r="I363" s="689"/>
      <c r="J363" s="689"/>
      <c r="K363" s="356"/>
    </row>
    <row r="364" spans="2:11" hidden="1">
      <c r="B364" s="756" t="str">
        <f>IF($F364&lt;&gt;"",MAX($B$14:B363)+1,"")</f>
        <v/>
      </c>
      <c r="C364" s="757" t="str">
        <f>IF($H$4=DULIEU!$H356,DULIEU!$O356,"")</f>
        <v/>
      </c>
      <c r="D364" s="757" t="str">
        <f>IF(C364="","",IF($H$4=DULIEU!$H356,DULIEU!$V356,""))</f>
        <v/>
      </c>
      <c r="E364" s="757" t="str">
        <f>IF(D364="","",IF($H$4=DULIEU!$H356,DULIEU!$W356,""))</f>
        <v/>
      </c>
      <c r="F364" s="758" t="str">
        <f>IF(E364="","",IF($H$4=DULIEU!$H356,DULIEU!$X356,""))</f>
        <v/>
      </c>
      <c r="G364" s="759"/>
      <c r="H364" s="760" t="str">
        <f t="shared" si="5"/>
        <v/>
      </c>
      <c r="I364" s="689"/>
      <c r="J364" s="689"/>
      <c r="K364" s="356"/>
    </row>
    <row r="365" spans="2:11" hidden="1">
      <c r="B365" s="756" t="str">
        <f>IF($F365&lt;&gt;"",MAX($B$14:B364)+1,"")</f>
        <v/>
      </c>
      <c r="C365" s="757" t="str">
        <f>IF($H$4=DULIEU!$H357,DULIEU!$O357,"")</f>
        <v/>
      </c>
      <c r="D365" s="757" t="str">
        <f>IF(C365="","",IF($H$4=DULIEU!$H357,DULIEU!$V357,""))</f>
        <v/>
      </c>
      <c r="E365" s="757" t="str">
        <f>IF(D365="","",IF($H$4=DULIEU!$H357,DULIEU!$W357,""))</f>
        <v/>
      </c>
      <c r="F365" s="758" t="str">
        <f>IF(E365="","",IF($H$4=DULIEU!$H357,DULIEU!$X357,""))</f>
        <v/>
      </c>
      <c r="G365" s="759"/>
      <c r="H365" s="760" t="str">
        <f t="shared" si="5"/>
        <v/>
      </c>
      <c r="I365" s="689"/>
      <c r="J365" s="689"/>
      <c r="K365" s="356"/>
    </row>
    <row r="366" spans="2:11" hidden="1">
      <c r="B366" s="756" t="str">
        <f>IF($F366&lt;&gt;"",MAX($B$14:B365)+1,"")</f>
        <v/>
      </c>
      <c r="C366" s="757" t="str">
        <f>IF($H$4=DULIEU!$H358,DULIEU!$O358,"")</f>
        <v/>
      </c>
      <c r="D366" s="757" t="str">
        <f>IF(C366="","",IF($H$4=DULIEU!$H358,DULIEU!$V358,""))</f>
        <v/>
      </c>
      <c r="E366" s="757" t="str">
        <f>IF(D366="","",IF($H$4=DULIEU!$H358,DULIEU!$W358,""))</f>
        <v/>
      </c>
      <c r="F366" s="758" t="str">
        <f>IF(E366="","",IF($H$4=DULIEU!$H358,DULIEU!$X358,""))</f>
        <v/>
      </c>
      <c r="G366" s="759"/>
      <c r="H366" s="760" t="str">
        <f t="shared" si="5"/>
        <v/>
      </c>
      <c r="I366" s="689"/>
      <c r="J366" s="689"/>
      <c r="K366" s="356"/>
    </row>
    <row r="367" spans="2:11" hidden="1">
      <c r="B367" s="756" t="str">
        <f>IF($F367&lt;&gt;"",MAX($B$14:B366)+1,"")</f>
        <v/>
      </c>
      <c r="C367" s="757" t="str">
        <f>IF($H$4=DULIEU!$H359,DULIEU!$O359,"")</f>
        <v/>
      </c>
      <c r="D367" s="757" t="str">
        <f>IF(C367="","",IF($H$4=DULIEU!$H359,DULIEU!$V359,""))</f>
        <v/>
      </c>
      <c r="E367" s="757" t="str">
        <f>IF(D367="","",IF($H$4=DULIEU!$H359,DULIEU!$W359,""))</f>
        <v/>
      </c>
      <c r="F367" s="758" t="str">
        <f>IF(E367="","",IF($H$4=DULIEU!$H359,DULIEU!$X359,""))</f>
        <v/>
      </c>
      <c r="G367" s="759"/>
      <c r="H367" s="760" t="str">
        <f t="shared" si="5"/>
        <v/>
      </c>
      <c r="I367" s="689"/>
      <c r="J367" s="689"/>
      <c r="K367" s="356"/>
    </row>
    <row r="368" spans="2:11" hidden="1">
      <c r="B368" s="756" t="str">
        <f>IF($F368&lt;&gt;"",MAX($B$14:B367)+1,"")</f>
        <v/>
      </c>
      <c r="C368" s="757" t="str">
        <f>IF($H$4=DULIEU!$H360,DULIEU!$O360,"")</f>
        <v/>
      </c>
      <c r="D368" s="757" t="str">
        <f>IF(C368="","",IF($H$4=DULIEU!$H360,DULIEU!$V360,""))</f>
        <v/>
      </c>
      <c r="E368" s="757" t="str">
        <f>IF(D368="","",IF($H$4=DULIEU!$H360,DULIEU!$W360,""))</f>
        <v/>
      </c>
      <c r="F368" s="758" t="str">
        <f>IF(E368="","",IF($H$4=DULIEU!$H360,DULIEU!$X360,""))</f>
        <v/>
      </c>
      <c r="G368" s="759"/>
      <c r="H368" s="760" t="str">
        <f t="shared" si="5"/>
        <v/>
      </c>
      <c r="I368" s="689"/>
      <c r="J368" s="689"/>
      <c r="K368" s="356"/>
    </row>
    <row r="369" spans="2:11" hidden="1">
      <c r="B369" s="756" t="str">
        <f>IF($F369&lt;&gt;"",MAX($B$14:B368)+1,"")</f>
        <v/>
      </c>
      <c r="C369" s="757" t="str">
        <f>IF($H$4=DULIEU!$H361,DULIEU!$O361,"")</f>
        <v/>
      </c>
      <c r="D369" s="757" t="str">
        <f>IF(C369="","",IF($H$4=DULIEU!$H361,DULIEU!$V361,""))</f>
        <v/>
      </c>
      <c r="E369" s="757" t="str">
        <f>IF(D369="","",IF($H$4=DULIEU!$H361,DULIEU!$W361,""))</f>
        <v/>
      </c>
      <c r="F369" s="758" t="str">
        <f>IF(E369="","",IF($H$4=DULIEU!$H361,DULIEU!$X361,""))</f>
        <v/>
      </c>
      <c r="G369" s="759"/>
      <c r="H369" s="760" t="str">
        <f t="shared" si="5"/>
        <v/>
      </c>
      <c r="I369" s="689"/>
      <c r="J369" s="689"/>
      <c r="K369" s="356"/>
    </row>
    <row r="370" spans="2:11" hidden="1">
      <c r="B370" s="756" t="str">
        <f>IF($F370&lt;&gt;"",MAX($B$14:B369)+1,"")</f>
        <v/>
      </c>
      <c r="C370" s="757" t="str">
        <f>IF($H$4=DULIEU!$H362,DULIEU!$O362,"")</f>
        <v/>
      </c>
      <c r="D370" s="757" t="str">
        <f>IF(C370="","",IF($H$4=DULIEU!$H362,DULIEU!$V362,""))</f>
        <v/>
      </c>
      <c r="E370" s="757" t="str">
        <f>IF(D370="","",IF($H$4=DULIEU!$H362,DULIEU!$W362,""))</f>
        <v/>
      </c>
      <c r="F370" s="758" t="str">
        <f>IF(E370="","",IF($H$4=DULIEU!$H362,DULIEU!$X362,""))</f>
        <v/>
      </c>
      <c r="G370" s="759"/>
      <c r="H370" s="760" t="str">
        <f t="shared" si="5"/>
        <v/>
      </c>
      <c r="I370" s="689"/>
      <c r="J370" s="689"/>
      <c r="K370" s="356"/>
    </row>
    <row r="371" spans="2:11" hidden="1">
      <c r="B371" s="756" t="str">
        <f>IF($F371&lt;&gt;"",MAX($B$14:B370)+1,"")</f>
        <v/>
      </c>
      <c r="C371" s="757" t="str">
        <f>IF($H$4=DULIEU!$H363,DULIEU!$O363,"")</f>
        <v/>
      </c>
      <c r="D371" s="757" t="str">
        <f>IF(C371="","",IF($H$4=DULIEU!$H363,DULIEU!$V363,""))</f>
        <v/>
      </c>
      <c r="E371" s="757" t="str">
        <f>IF(D371="","",IF($H$4=DULIEU!$H363,DULIEU!$W363,""))</f>
        <v/>
      </c>
      <c r="F371" s="758" t="str">
        <f>IF(E371="","",IF($H$4=DULIEU!$H363,DULIEU!$X363,""))</f>
        <v/>
      </c>
      <c r="G371" s="759"/>
      <c r="H371" s="760" t="str">
        <f t="shared" si="5"/>
        <v/>
      </c>
      <c r="I371" s="689"/>
      <c r="J371" s="689"/>
      <c r="K371" s="356"/>
    </row>
    <row r="372" spans="2:11" hidden="1">
      <c r="B372" s="756" t="str">
        <f>IF($F372&lt;&gt;"",MAX($B$14:B371)+1,"")</f>
        <v/>
      </c>
      <c r="C372" s="757" t="str">
        <f>IF($H$4=DULIEU!$H364,DULIEU!$O364,"")</f>
        <v/>
      </c>
      <c r="D372" s="757" t="str">
        <f>IF(C372="","",IF($H$4=DULIEU!$H364,DULIEU!$V364,""))</f>
        <v/>
      </c>
      <c r="E372" s="757" t="str">
        <f>IF(D372="","",IF($H$4=DULIEU!$H364,DULIEU!$W364,""))</f>
        <v/>
      </c>
      <c r="F372" s="758" t="str">
        <f>IF(E372="","",IF($H$4=DULIEU!$H364,DULIEU!$X364,""))</f>
        <v/>
      </c>
      <c r="G372" s="759"/>
      <c r="H372" s="760" t="str">
        <f t="shared" si="5"/>
        <v/>
      </c>
      <c r="I372" s="689"/>
      <c r="J372" s="689"/>
      <c r="K372" s="356"/>
    </row>
    <row r="373" spans="2:11" hidden="1">
      <c r="B373" s="756" t="str">
        <f>IF($F373&lt;&gt;"",MAX($B$14:B372)+1,"")</f>
        <v/>
      </c>
      <c r="C373" s="757" t="str">
        <f>IF($H$4=DULIEU!$H365,DULIEU!$O365,"")</f>
        <v/>
      </c>
      <c r="D373" s="757" t="str">
        <f>IF(C373="","",IF($H$4=DULIEU!$H365,DULIEU!$V365,""))</f>
        <v/>
      </c>
      <c r="E373" s="757" t="str">
        <f>IF(D373="","",IF($H$4=DULIEU!$H365,DULIEU!$W365,""))</f>
        <v/>
      </c>
      <c r="F373" s="758" t="str">
        <f>IF(E373="","",IF($H$4=DULIEU!$H365,DULIEU!$X365,""))</f>
        <v/>
      </c>
      <c r="G373" s="759"/>
      <c r="H373" s="760" t="str">
        <f t="shared" si="5"/>
        <v/>
      </c>
      <c r="I373" s="689"/>
      <c r="J373" s="689"/>
      <c r="K373" s="356"/>
    </row>
    <row r="374" spans="2:11" hidden="1">
      <c r="B374" s="756" t="str">
        <f>IF($F374&lt;&gt;"",MAX($B$14:B373)+1,"")</f>
        <v/>
      </c>
      <c r="C374" s="757" t="str">
        <f>IF($H$4=DULIEU!$H366,DULIEU!$O366,"")</f>
        <v/>
      </c>
      <c r="D374" s="757" t="str">
        <f>IF(C374="","",IF($H$4=DULIEU!$H366,DULIEU!$V366,""))</f>
        <v/>
      </c>
      <c r="E374" s="757" t="str">
        <f>IF(D374="","",IF($H$4=DULIEU!$H366,DULIEU!$W366,""))</f>
        <v/>
      </c>
      <c r="F374" s="758" t="str">
        <f>IF(E374="","",IF($H$4=DULIEU!$H366,DULIEU!$X366,""))</f>
        <v/>
      </c>
      <c r="G374" s="759"/>
      <c r="H374" s="760" t="str">
        <f t="shared" si="5"/>
        <v/>
      </c>
      <c r="I374" s="689"/>
      <c r="J374" s="689"/>
      <c r="K374" s="356"/>
    </row>
    <row r="375" spans="2:11" hidden="1">
      <c r="B375" s="756" t="str">
        <f>IF($F375&lt;&gt;"",MAX($B$14:B374)+1,"")</f>
        <v/>
      </c>
      <c r="C375" s="757" t="str">
        <f>IF($H$4=DULIEU!$H367,DULIEU!$O367,"")</f>
        <v/>
      </c>
      <c r="D375" s="757" t="str">
        <f>IF(C375="","",IF($H$4=DULIEU!$H367,DULIEU!$V367,""))</f>
        <v/>
      </c>
      <c r="E375" s="757" t="str">
        <f>IF(D375="","",IF($H$4=DULIEU!$H367,DULIEU!$W367,""))</f>
        <v/>
      </c>
      <c r="F375" s="758" t="str">
        <f>IF(E375="","",IF($H$4=DULIEU!$H367,DULIEU!$X367,""))</f>
        <v/>
      </c>
      <c r="G375" s="759"/>
      <c r="H375" s="760" t="str">
        <f t="shared" si="5"/>
        <v/>
      </c>
      <c r="I375" s="689"/>
      <c r="J375" s="689"/>
      <c r="K375" s="356"/>
    </row>
    <row r="376" spans="2:11" hidden="1">
      <c r="B376" s="756" t="str">
        <f>IF($F376&lt;&gt;"",MAX($B$14:B375)+1,"")</f>
        <v/>
      </c>
      <c r="C376" s="757" t="str">
        <f>IF($H$4=DULIEU!$H368,DULIEU!$O368,"")</f>
        <v/>
      </c>
      <c r="D376" s="757" t="str">
        <f>IF(C376="","",IF($H$4=DULIEU!$H368,DULIEU!$V368,""))</f>
        <v/>
      </c>
      <c r="E376" s="757" t="str">
        <f>IF(D376="","",IF($H$4=DULIEU!$H368,DULIEU!$W368,""))</f>
        <v/>
      </c>
      <c r="F376" s="758" t="str">
        <f>IF(E376="","",IF($H$4=DULIEU!$H368,DULIEU!$X368,""))</f>
        <v/>
      </c>
      <c r="G376" s="759"/>
      <c r="H376" s="760" t="str">
        <f t="shared" si="5"/>
        <v/>
      </c>
      <c r="I376" s="689"/>
      <c r="J376" s="689"/>
      <c r="K376" s="356"/>
    </row>
    <row r="377" spans="2:11" hidden="1">
      <c r="B377" s="756" t="str">
        <f>IF($F377&lt;&gt;"",MAX($B$14:B376)+1,"")</f>
        <v/>
      </c>
      <c r="C377" s="757" t="str">
        <f>IF($H$4=DULIEU!$H369,DULIEU!$O369,"")</f>
        <v/>
      </c>
      <c r="D377" s="757" t="str">
        <f>IF(C377="","",IF($H$4=DULIEU!$H369,DULIEU!$V369,""))</f>
        <v/>
      </c>
      <c r="E377" s="757" t="str">
        <f>IF(D377="","",IF($H$4=DULIEU!$H369,DULIEU!$W369,""))</f>
        <v/>
      </c>
      <c r="F377" s="758" t="str">
        <f>IF(E377="","",IF($H$4=DULIEU!$H369,DULIEU!$X369,""))</f>
        <v/>
      </c>
      <c r="G377" s="759"/>
      <c r="H377" s="760" t="str">
        <f t="shared" si="5"/>
        <v/>
      </c>
      <c r="I377" s="689"/>
      <c r="J377" s="689"/>
      <c r="K377" s="356"/>
    </row>
    <row r="378" spans="2:11" hidden="1">
      <c r="B378" s="756" t="str">
        <f>IF($F378&lt;&gt;"",MAX($B$14:B377)+1,"")</f>
        <v/>
      </c>
      <c r="C378" s="757" t="str">
        <f>IF($H$4=DULIEU!$H370,DULIEU!$O370,"")</f>
        <v/>
      </c>
      <c r="D378" s="757" t="str">
        <f>IF(C378="","",IF($H$4=DULIEU!$H370,DULIEU!$V370,""))</f>
        <v/>
      </c>
      <c r="E378" s="757" t="str">
        <f>IF(D378="","",IF($H$4=DULIEU!$H370,DULIEU!$W370,""))</f>
        <v/>
      </c>
      <c r="F378" s="758" t="str">
        <f>IF(E378="","",IF($H$4=DULIEU!$H370,DULIEU!$X370,""))</f>
        <v/>
      </c>
      <c r="G378" s="759"/>
      <c r="H378" s="760" t="str">
        <f t="shared" si="5"/>
        <v/>
      </c>
      <c r="I378" s="689"/>
      <c r="J378" s="689"/>
      <c r="K378" s="356"/>
    </row>
    <row r="379" spans="2:11" hidden="1">
      <c r="B379" s="756" t="str">
        <f>IF($F379&lt;&gt;"",MAX($B$14:B378)+1,"")</f>
        <v/>
      </c>
      <c r="C379" s="757" t="str">
        <f>IF($H$4=DULIEU!$H371,DULIEU!$O371,"")</f>
        <v/>
      </c>
      <c r="D379" s="757" t="str">
        <f>IF(C379="","",IF($H$4=DULIEU!$H371,DULIEU!$V371,""))</f>
        <v/>
      </c>
      <c r="E379" s="757" t="str">
        <f>IF(D379="","",IF($H$4=DULIEU!$H371,DULIEU!$W371,""))</f>
        <v/>
      </c>
      <c r="F379" s="758" t="str">
        <f>IF(E379="","",IF($H$4=DULIEU!$H371,DULIEU!$X371,""))</f>
        <v/>
      </c>
      <c r="G379" s="759"/>
      <c r="H379" s="760" t="str">
        <f t="shared" si="5"/>
        <v/>
      </c>
      <c r="I379" s="689"/>
      <c r="J379" s="689"/>
      <c r="K379" s="356"/>
    </row>
    <row r="380" spans="2:11" hidden="1">
      <c r="B380" s="756" t="str">
        <f>IF($F380&lt;&gt;"",MAX($B$14:B379)+1,"")</f>
        <v/>
      </c>
      <c r="C380" s="757" t="str">
        <f>IF($H$4=DULIEU!$H372,DULIEU!$O372,"")</f>
        <v/>
      </c>
      <c r="D380" s="757" t="str">
        <f>IF(C380="","",IF($H$4=DULIEU!$H372,DULIEU!$V372,""))</f>
        <v/>
      </c>
      <c r="E380" s="757" t="str">
        <f>IF(D380="","",IF($H$4=DULIEU!$H372,DULIEU!$W372,""))</f>
        <v/>
      </c>
      <c r="F380" s="758" t="str">
        <f>IF(E380="","",IF($H$4=DULIEU!$H372,DULIEU!$X372,""))</f>
        <v/>
      </c>
      <c r="G380" s="759"/>
      <c r="H380" s="760" t="str">
        <f t="shared" si="5"/>
        <v/>
      </c>
      <c r="I380" s="689"/>
      <c r="J380" s="689"/>
      <c r="K380" s="356"/>
    </row>
    <row r="381" spans="2:11" hidden="1">
      <c r="B381" s="756" t="str">
        <f>IF($F381&lt;&gt;"",MAX($B$14:B380)+1,"")</f>
        <v/>
      </c>
      <c r="C381" s="757" t="str">
        <f>IF($H$4=DULIEU!$H373,DULIEU!$O373,"")</f>
        <v/>
      </c>
      <c r="D381" s="757" t="str">
        <f>IF(C381="","",IF($H$4=DULIEU!$H373,DULIEU!$V373,""))</f>
        <v/>
      </c>
      <c r="E381" s="757" t="str">
        <f>IF(D381="","",IF($H$4=DULIEU!$H373,DULIEU!$W373,""))</f>
        <v/>
      </c>
      <c r="F381" s="758" t="str">
        <f>IF(E381="","",IF($H$4=DULIEU!$H373,DULIEU!$X373,""))</f>
        <v/>
      </c>
      <c r="G381" s="759"/>
      <c r="H381" s="760" t="str">
        <f t="shared" si="5"/>
        <v/>
      </c>
      <c r="I381" s="689"/>
      <c r="J381" s="689"/>
      <c r="K381" s="356"/>
    </row>
    <row r="382" spans="2:11" hidden="1">
      <c r="B382" s="756" t="str">
        <f>IF($F382&lt;&gt;"",MAX($B$14:B381)+1,"")</f>
        <v/>
      </c>
      <c r="C382" s="757" t="str">
        <f>IF($H$4=DULIEU!$H374,DULIEU!$O374,"")</f>
        <v/>
      </c>
      <c r="D382" s="757" t="str">
        <f>IF(C382="","",IF($H$4=DULIEU!$H374,DULIEU!$V374,""))</f>
        <v/>
      </c>
      <c r="E382" s="757" t="str">
        <f>IF(D382="","",IF($H$4=DULIEU!$H374,DULIEU!$W374,""))</f>
        <v/>
      </c>
      <c r="F382" s="758" t="str">
        <f>IF(E382="","",IF($H$4=DULIEU!$H374,DULIEU!$X374,""))</f>
        <v/>
      </c>
      <c r="G382" s="759"/>
      <c r="H382" s="760" t="str">
        <f t="shared" si="5"/>
        <v/>
      </c>
      <c r="I382" s="689"/>
      <c r="J382" s="689"/>
      <c r="K382" s="356"/>
    </row>
    <row r="383" spans="2:11" hidden="1">
      <c r="B383" s="756" t="str">
        <f>IF($F383&lt;&gt;"",MAX($B$14:B382)+1,"")</f>
        <v/>
      </c>
      <c r="C383" s="757" t="str">
        <f>IF($H$4=DULIEU!$H375,DULIEU!$O375,"")</f>
        <v/>
      </c>
      <c r="D383" s="757" t="str">
        <f>IF(C383="","",IF($H$4=DULIEU!$H375,DULIEU!$V375,""))</f>
        <v/>
      </c>
      <c r="E383" s="757" t="str">
        <f>IF(D383="","",IF($H$4=DULIEU!$H375,DULIEU!$W375,""))</f>
        <v/>
      </c>
      <c r="F383" s="758" t="str">
        <f>IF(E383="","",IF($H$4=DULIEU!$H375,DULIEU!$X375,""))</f>
        <v/>
      </c>
      <c r="G383" s="759"/>
      <c r="H383" s="760" t="str">
        <f t="shared" si="5"/>
        <v/>
      </c>
      <c r="I383" s="689"/>
      <c r="J383" s="689"/>
      <c r="K383" s="356"/>
    </row>
    <row r="384" spans="2:11" hidden="1">
      <c r="B384" s="756" t="str">
        <f>IF($F384&lt;&gt;"",MAX($B$14:B383)+1,"")</f>
        <v/>
      </c>
      <c r="C384" s="757" t="str">
        <f>IF($H$4=DULIEU!$H376,DULIEU!$O376,"")</f>
        <v/>
      </c>
      <c r="D384" s="757" t="str">
        <f>IF(C384="","",IF($H$4=DULIEU!$H376,DULIEU!$V376,""))</f>
        <v/>
      </c>
      <c r="E384" s="757" t="str">
        <f>IF(D384="","",IF($H$4=DULIEU!$H376,DULIEU!$W376,""))</f>
        <v/>
      </c>
      <c r="F384" s="758" t="str">
        <f>IF(E384="","",IF($H$4=DULIEU!$H376,DULIEU!$X376,""))</f>
        <v/>
      </c>
      <c r="G384" s="759"/>
      <c r="H384" s="760" t="str">
        <f t="shared" si="5"/>
        <v/>
      </c>
      <c r="I384" s="689"/>
      <c r="J384" s="689"/>
      <c r="K384" s="356"/>
    </row>
    <row r="385" spans="2:11" hidden="1">
      <c r="B385" s="756" t="str">
        <f>IF($F385&lt;&gt;"",MAX($B$14:B384)+1,"")</f>
        <v/>
      </c>
      <c r="C385" s="757" t="str">
        <f>IF($H$4=DULIEU!$H377,DULIEU!$O377,"")</f>
        <v/>
      </c>
      <c r="D385" s="757" t="str">
        <f>IF(C385="","",IF($H$4=DULIEU!$H377,DULIEU!$V377,""))</f>
        <v/>
      </c>
      <c r="E385" s="757" t="str">
        <f>IF(D385="","",IF($H$4=DULIEU!$H377,DULIEU!$W377,""))</f>
        <v/>
      </c>
      <c r="F385" s="758" t="str">
        <f>IF(E385="","",IF($H$4=DULIEU!$H377,DULIEU!$X377,""))</f>
        <v/>
      </c>
      <c r="G385" s="759"/>
      <c r="H385" s="760" t="str">
        <f t="shared" si="5"/>
        <v/>
      </c>
      <c r="I385" s="689"/>
      <c r="J385" s="689"/>
      <c r="K385" s="356"/>
    </row>
    <row r="386" spans="2:11" hidden="1">
      <c r="B386" s="756" t="str">
        <f>IF($F386&lt;&gt;"",MAX($B$14:B385)+1,"")</f>
        <v/>
      </c>
      <c r="C386" s="757" t="str">
        <f>IF($H$4=DULIEU!$H378,DULIEU!$O378,"")</f>
        <v/>
      </c>
      <c r="D386" s="757" t="str">
        <f>IF(C386="","",IF($H$4=DULIEU!$H378,DULIEU!$V378,""))</f>
        <v/>
      </c>
      <c r="E386" s="757" t="str">
        <f>IF(D386="","",IF($H$4=DULIEU!$H378,DULIEU!$W378,""))</f>
        <v/>
      </c>
      <c r="F386" s="758" t="str">
        <f>IF(E386="","",IF($H$4=DULIEU!$H378,DULIEU!$X378,""))</f>
        <v/>
      </c>
      <c r="G386" s="759"/>
      <c r="H386" s="760" t="str">
        <f t="shared" si="5"/>
        <v/>
      </c>
      <c r="I386" s="689"/>
      <c r="J386" s="689"/>
      <c r="K386" s="356"/>
    </row>
    <row r="387" spans="2:11" hidden="1">
      <c r="B387" s="756" t="str">
        <f>IF($F387&lt;&gt;"",MAX($B$14:B386)+1,"")</f>
        <v/>
      </c>
      <c r="C387" s="757" t="str">
        <f>IF($H$4=DULIEU!$H379,DULIEU!$O379,"")</f>
        <v/>
      </c>
      <c r="D387" s="757" t="str">
        <f>IF(C387="","",IF($H$4=DULIEU!$H379,DULIEU!$V379,""))</f>
        <v/>
      </c>
      <c r="E387" s="757" t="str">
        <f>IF(D387="","",IF($H$4=DULIEU!$H379,DULIEU!$W379,""))</f>
        <v/>
      </c>
      <c r="F387" s="758" t="str">
        <f>IF(E387="","",IF($H$4=DULIEU!$H379,DULIEU!$X379,""))</f>
        <v/>
      </c>
      <c r="G387" s="759"/>
      <c r="H387" s="760" t="str">
        <f t="shared" si="5"/>
        <v/>
      </c>
      <c r="I387" s="689"/>
      <c r="J387" s="689"/>
      <c r="K387" s="356"/>
    </row>
    <row r="388" spans="2:11" hidden="1">
      <c r="B388" s="756" t="str">
        <f>IF($F388&lt;&gt;"",MAX($B$14:B387)+1,"")</f>
        <v/>
      </c>
      <c r="C388" s="757" t="str">
        <f>IF($H$4=DULIEU!$H380,DULIEU!$O380,"")</f>
        <v/>
      </c>
      <c r="D388" s="757" t="str">
        <f>IF(C388="","",IF($H$4=DULIEU!$H380,DULIEU!$V380,""))</f>
        <v/>
      </c>
      <c r="E388" s="757" t="str">
        <f>IF(D388="","",IF($H$4=DULIEU!$H380,DULIEU!$W380,""))</f>
        <v/>
      </c>
      <c r="F388" s="758" t="str">
        <f>IF(E388="","",IF($H$4=DULIEU!$H380,DULIEU!$X380,""))</f>
        <v/>
      </c>
      <c r="G388" s="759"/>
      <c r="H388" s="760" t="str">
        <f t="shared" si="5"/>
        <v/>
      </c>
      <c r="I388" s="689"/>
      <c r="J388" s="689"/>
      <c r="K388" s="356"/>
    </row>
    <row r="389" spans="2:11" hidden="1">
      <c r="B389" s="756" t="str">
        <f>IF($F389&lt;&gt;"",MAX($B$14:B388)+1,"")</f>
        <v/>
      </c>
      <c r="C389" s="757" t="str">
        <f>IF($H$4=DULIEU!$H381,DULIEU!$O381,"")</f>
        <v/>
      </c>
      <c r="D389" s="757" t="str">
        <f>IF(C389="","",IF($H$4=DULIEU!$H381,DULIEU!$V381,""))</f>
        <v/>
      </c>
      <c r="E389" s="757" t="str">
        <f>IF(D389="","",IF($H$4=DULIEU!$H381,DULIEU!$W381,""))</f>
        <v/>
      </c>
      <c r="F389" s="758" t="str">
        <f>IF(E389="","",IF($H$4=DULIEU!$H381,DULIEU!$X381,""))</f>
        <v/>
      </c>
      <c r="G389" s="759"/>
      <c r="H389" s="760" t="str">
        <f t="shared" si="5"/>
        <v/>
      </c>
      <c r="I389" s="689"/>
      <c r="J389" s="689"/>
      <c r="K389" s="356"/>
    </row>
    <row r="390" spans="2:11" hidden="1">
      <c r="B390" s="756" t="str">
        <f>IF($F390&lt;&gt;"",MAX($B$14:B389)+1,"")</f>
        <v/>
      </c>
      <c r="C390" s="757" t="str">
        <f>IF($H$4=DULIEU!$H382,DULIEU!$O382,"")</f>
        <v/>
      </c>
      <c r="D390" s="757" t="str">
        <f>IF(C390="","",IF($H$4=DULIEU!$H382,DULIEU!$V382,""))</f>
        <v/>
      </c>
      <c r="E390" s="757" t="str">
        <f>IF(D390="","",IF($H$4=DULIEU!$H382,DULIEU!$W382,""))</f>
        <v/>
      </c>
      <c r="F390" s="758" t="str">
        <f>IF(E390="","",IF($H$4=DULIEU!$H382,DULIEU!$X382,""))</f>
        <v/>
      </c>
      <c r="G390" s="759"/>
      <c r="H390" s="760" t="str">
        <f t="shared" si="5"/>
        <v/>
      </c>
      <c r="I390" s="689"/>
      <c r="J390" s="689"/>
      <c r="K390" s="356"/>
    </row>
    <row r="391" spans="2:11" hidden="1">
      <c r="B391" s="756" t="str">
        <f>IF($F391&lt;&gt;"",MAX($B$14:B390)+1,"")</f>
        <v/>
      </c>
      <c r="C391" s="757" t="str">
        <f>IF($H$4=DULIEU!$H383,DULIEU!$O383,"")</f>
        <v/>
      </c>
      <c r="D391" s="757" t="str">
        <f>IF(C391="","",IF($H$4=DULIEU!$H383,DULIEU!$V383,""))</f>
        <v/>
      </c>
      <c r="E391" s="757" t="str">
        <f>IF(D391="","",IF($H$4=DULIEU!$H383,DULIEU!$W383,""))</f>
        <v/>
      </c>
      <c r="F391" s="758" t="str">
        <f>IF(E391="","",IF($H$4=DULIEU!$H383,DULIEU!$X383,""))</f>
        <v/>
      </c>
      <c r="G391" s="759"/>
      <c r="H391" s="760" t="str">
        <f t="shared" si="5"/>
        <v/>
      </c>
      <c r="I391" s="689"/>
      <c r="J391" s="689"/>
      <c r="K391" s="356"/>
    </row>
    <row r="392" spans="2:11" hidden="1">
      <c r="B392" s="756" t="str">
        <f>IF($F392&lt;&gt;"",MAX($B$14:B391)+1,"")</f>
        <v/>
      </c>
      <c r="C392" s="757" t="str">
        <f>IF($H$4=DULIEU!$H384,DULIEU!$O384,"")</f>
        <v/>
      </c>
      <c r="D392" s="757" t="str">
        <f>IF(C392="","",IF($H$4=DULIEU!$H384,DULIEU!$V384,""))</f>
        <v/>
      </c>
      <c r="E392" s="757" t="str">
        <f>IF(D392="","",IF($H$4=DULIEU!$H384,DULIEU!$W384,""))</f>
        <v/>
      </c>
      <c r="F392" s="758" t="str">
        <f>IF(E392="","",IF($H$4=DULIEU!$H384,DULIEU!$X384,""))</f>
        <v/>
      </c>
      <c r="G392" s="759"/>
      <c r="H392" s="760" t="str">
        <f t="shared" si="5"/>
        <v/>
      </c>
      <c r="I392" s="689"/>
      <c r="J392" s="689"/>
      <c r="K392" s="356"/>
    </row>
    <row r="393" spans="2:11" hidden="1">
      <c r="B393" s="756" t="str">
        <f>IF($F393&lt;&gt;"",MAX($B$14:B392)+1,"")</f>
        <v/>
      </c>
      <c r="C393" s="757" t="str">
        <f>IF($H$4=DULIEU!$H385,DULIEU!$O385,"")</f>
        <v/>
      </c>
      <c r="D393" s="757" t="str">
        <f>IF(C393="","",IF($H$4=DULIEU!$H385,DULIEU!$V385,""))</f>
        <v/>
      </c>
      <c r="E393" s="757" t="str">
        <f>IF(D393="","",IF($H$4=DULIEU!$H385,DULIEU!$W385,""))</f>
        <v/>
      </c>
      <c r="F393" s="758" t="str">
        <f>IF(E393="","",IF($H$4=DULIEU!$H385,DULIEU!$X385,""))</f>
        <v/>
      </c>
      <c r="G393" s="759"/>
      <c r="H393" s="760" t="str">
        <f t="shared" si="5"/>
        <v/>
      </c>
      <c r="I393" s="689"/>
      <c r="J393" s="689"/>
      <c r="K393" s="356"/>
    </row>
    <row r="394" spans="2:11" hidden="1">
      <c r="B394" s="756" t="str">
        <f>IF($F394&lt;&gt;"",MAX($B$14:B393)+1,"")</f>
        <v/>
      </c>
      <c r="C394" s="757" t="str">
        <f>IF($H$4=DULIEU!$H386,DULIEU!$O386,"")</f>
        <v/>
      </c>
      <c r="D394" s="757" t="str">
        <f>IF(C394="","",IF($H$4=DULIEU!$H386,DULIEU!$V386,""))</f>
        <v/>
      </c>
      <c r="E394" s="757" t="str">
        <f>IF(D394="","",IF($H$4=DULIEU!$H386,DULIEU!$W386,""))</f>
        <v/>
      </c>
      <c r="F394" s="758" t="str">
        <f>IF(E394="","",IF($H$4=DULIEU!$H386,DULIEU!$X386,""))</f>
        <v/>
      </c>
      <c r="G394" s="759"/>
      <c r="H394" s="760" t="str">
        <f t="shared" si="5"/>
        <v/>
      </c>
      <c r="I394" s="689"/>
      <c r="J394" s="689"/>
      <c r="K394" s="356"/>
    </row>
    <row r="395" spans="2:11" hidden="1">
      <c r="B395" s="756" t="str">
        <f>IF($F395&lt;&gt;"",MAX($B$14:B394)+1,"")</f>
        <v/>
      </c>
      <c r="C395" s="757" t="str">
        <f>IF($H$4=DULIEU!$H387,DULIEU!$O387,"")</f>
        <v/>
      </c>
      <c r="D395" s="757" t="str">
        <f>IF(C395="","",IF($H$4=DULIEU!$H387,DULIEU!$V387,""))</f>
        <v/>
      </c>
      <c r="E395" s="757" t="str">
        <f>IF(D395="","",IF($H$4=DULIEU!$H387,DULIEU!$W387,""))</f>
        <v/>
      </c>
      <c r="F395" s="758" t="str">
        <f>IF(E395="","",IF($H$4=DULIEU!$H387,DULIEU!$X387,""))</f>
        <v/>
      </c>
      <c r="G395" s="759"/>
      <c r="H395" s="760" t="str">
        <f t="shared" si="5"/>
        <v/>
      </c>
      <c r="I395" s="689"/>
      <c r="J395" s="689"/>
      <c r="K395" s="356"/>
    </row>
    <row r="396" spans="2:11" hidden="1">
      <c r="B396" s="756" t="str">
        <f>IF($F396&lt;&gt;"",MAX($B$14:B395)+1,"")</f>
        <v/>
      </c>
      <c r="C396" s="757" t="str">
        <f>IF($H$4=DULIEU!$H388,DULIEU!$O388,"")</f>
        <v/>
      </c>
      <c r="D396" s="757" t="str">
        <f>IF(C396="","",IF($H$4=DULIEU!$H388,DULIEU!$V388,""))</f>
        <v/>
      </c>
      <c r="E396" s="757" t="str">
        <f>IF(D396="","",IF($H$4=DULIEU!$H388,DULIEU!$W388,""))</f>
        <v/>
      </c>
      <c r="F396" s="758" t="str">
        <f>IF(E396="","",IF($H$4=DULIEU!$H388,DULIEU!$X388,""))</f>
        <v/>
      </c>
      <c r="G396" s="759"/>
      <c r="H396" s="760" t="str">
        <f t="shared" si="5"/>
        <v/>
      </c>
      <c r="I396" s="689"/>
      <c r="J396" s="689"/>
      <c r="K396" s="356"/>
    </row>
    <row r="397" spans="2:11" hidden="1">
      <c r="B397" s="756" t="str">
        <f>IF($F397&lt;&gt;"",MAX($B$14:B396)+1,"")</f>
        <v/>
      </c>
      <c r="C397" s="757" t="str">
        <f>IF($H$4=DULIEU!$H389,DULIEU!$O389,"")</f>
        <v/>
      </c>
      <c r="D397" s="757" t="str">
        <f>IF(C397="","",IF($H$4=DULIEU!$H389,DULIEU!$V389,""))</f>
        <v/>
      </c>
      <c r="E397" s="757" t="str">
        <f>IF(D397="","",IF($H$4=DULIEU!$H389,DULIEU!$W389,""))</f>
        <v/>
      </c>
      <c r="F397" s="758" t="str">
        <f>IF(E397="","",IF($H$4=DULIEU!$H389,DULIEU!$X389,""))</f>
        <v/>
      </c>
      <c r="G397" s="759"/>
      <c r="H397" s="760" t="str">
        <f t="shared" si="5"/>
        <v/>
      </c>
      <c r="I397" s="689"/>
      <c r="J397" s="689"/>
      <c r="K397" s="356"/>
    </row>
    <row r="398" spans="2:11" hidden="1">
      <c r="B398" s="756" t="str">
        <f>IF($F398&lt;&gt;"",MAX($B$14:B397)+1,"")</f>
        <v/>
      </c>
      <c r="C398" s="757" t="str">
        <f>IF($H$4=DULIEU!$H390,DULIEU!$O390,"")</f>
        <v/>
      </c>
      <c r="D398" s="757" t="str">
        <f>IF(C398="","",IF($H$4=DULIEU!$H390,DULIEU!$V390,""))</f>
        <v/>
      </c>
      <c r="E398" s="757" t="str">
        <f>IF(D398="","",IF($H$4=DULIEU!$H390,DULIEU!$W390,""))</f>
        <v/>
      </c>
      <c r="F398" s="758" t="str">
        <f>IF(E398="","",IF($H$4=DULIEU!$H390,DULIEU!$X390,""))</f>
        <v/>
      </c>
      <c r="G398" s="759"/>
      <c r="H398" s="760" t="str">
        <f t="shared" si="5"/>
        <v/>
      </c>
      <c r="I398" s="689"/>
      <c r="J398" s="689"/>
      <c r="K398" s="356"/>
    </row>
    <row r="399" spans="2:11" hidden="1">
      <c r="B399" s="756" t="str">
        <f>IF($F399&lt;&gt;"",MAX($B$14:B398)+1,"")</f>
        <v/>
      </c>
      <c r="C399" s="757" t="str">
        <f>IF($H$4=DULIEU!$H391,DULIEU!$O391,"")</f>
        <v/>
      </c>
      <c r="D399" s="757" t="str">
        <f>IF(C399="","",IF($H$4=DULIEU!$H391,DULIEU!$V391,""))</f>
        <v/>
      </c>
      <c r="E399" s="757" t="str">
        <f>IF(D399="","",IF($H$4=DULIEU!$H391,DULIEU!$W391,""))</f>
        <v/>
      </c>
      <c r="F399" s="758" t="str">
        <f>IF(E399="","",IF($H$4=DULIEU!$H391,DULIEU!$X391,""))</f>
        <v/>
      </c>
      <c r="G399" s="759"/>
      <c r="H399" s="760" t="str">
        <f t="shared" si="5"/>
        <v/>
      </c>
      <c r="I399" s="689"/>
      <c r="J399" s="689"/>
      <c r="K399" s="356"/>
    </row>
    <row r="400" spans="2:11" hidden="1">
      <c r="B400" s="756" t="str">
        <f>IF($F400&lt;&gt;"",MAX($B$14:B399)+1,"")</f>
        <v/>
      </c>
      <c r="C400" s="757" t="str">
        <f>IF($H$4=DULIEU!$H392,DULIEU!$O392,"")</f>
        <v/>
      </c>
      <c r="D400" s="757" t="str">
        <f>IF(C400="","",IF($H$4=DULIEU!$H392,DULIEU!$V392,""))</f>
        <v/>
      </c>
      <c r="E400" s="757" t="str">
        <f>IF(D400="","",IF($H$4=DULIEU!$H392,DULIEU!$W392,""))</f>
        <v/>
      </c>
      <c r="F400" s="758" t="str">
        <f>IF(E400="","",IF($H$4=DULIEU!$H392,DULIEU!$X392,""))</f>
        <v/>
      </c>
      <c r="G400" s="759"/>
      <c r="H400" s="760" t="str">
        <f t="shared" ref="H400:H463" si="6">IF($F400="","","x")</f>
        <v/>
      </c>
      <c r="I400" s="689"/>
      <c r="J400" s="689"/>
      <c r="K400" s="356"/>
    </row>
    <row r="401" spans="2:11" hidden="1">
      <c r="B401" s="756" t="str">
        <f>IF($F401&lt;&gt;"",MAX($B$14:B400)+1,"")</f>
        <v/>
      </c>
      <c r="C401" s="757" t="str">
        <f>IF($H$4=DULIEU!$H393,DULIEU!$O393,"")</f>
        <v/>
      </c>
      <c r="D401" s="757" t="str">
        <f>IF(C401="","",IF($H$4=DULIEU!$H393,DULIEU!$V393,""))</f>
        <v/>
      </c>
      <c r="E401" s="757" t="str">
        <f>IF(D401="","",IF($H$4=DULIEU!$H393,DULIEU!$W393,""))</f>
        <v/>
      </c>
      <c r="F401" s="758" t="str">
        <f>IF(E401="","",IF($H$4=DULIEU!$H393,DULIEU!$X393,""))</f>
        <v/>
      </c>
      <c r="G401" s="759"/>
      <c r="H401" s="760" t="str">
        <f t="shared" si="6"/>
        <v/>
      </c>
      <c r="I401" s="689"/>
      <c r="J401" s="689"/>
      <c r="K401" s="356"/>
    </row>
    <row r="402" spans="2:11" hidden="1">
      <c r="B402" s="756" t="str">
        <f>IF($F402&lt;&gt;"",MAX($B$14:B401)+1,"")</f>
        <v/>
      </c>
      <c r="C402" s="757" t="str">
        <f>IF($H$4=DULIEU!$H394,DULIEU!$O394,"")</f>
        <v/>
      </c>
      <c r="D402" s="757" t="str">
        <f>IF(C402="","",IF($H$4=DULIEU!$H394,DULIEU!$V394,""))</f>
        <v/>
      </c>
      <c r="E402" s="757" t="str">
        <f>IF(D402="","",IF($H$4=DULIEU!$H394,DULIEU!$W394,""))</f>
        <v/>
      </c>
      <c r="F402" s="758" t="str">
        <f>IF(E402="","",IF($H$4=DULIEU!$H394,DULIEU!$X394,""))</f>
        <v/>
      </c>
      <c r="G402" s="759"/>
      <c r="H402" s="760" t="str">
        <f t="shared" si="6"/>
        <v/>
      </c>
      <c r="I402" s="689"/>
      <c r="J402" s="689"/>
      <c r="K402" s="356"/>
    </row>
    <row r="403" spans="2:11" hidden="1">
      <c r="B403" s="756" t="str">
        <f>IF($F403&lt;&gt;"",MAX($B$14:B402)+1,"")</f>
        <v/>
      </c>
      <c r="C403" s="757" t="str">
        <f>IF($H$4=DULIEU!$H395,DULIEU!$O395,"")</f>
        <v/>
      </c>
      <c r="D403" s="757" t="str">
        <f>IF(C403="","",IF($H$4=DULIEU!$H395,DULIEU!$V395,""))</f>
        <v/>
      </c>
      <c r="E403" s="757" t="str">
        <f>IF(D403="","",IF($H$4=DULIEU!$H395,DULIEU!$W395,""))</f>
        <v/>
      </c>
      <c r="F403" s="758" t="str">
        <f>IF(E403="","",IF($H$4=DULIEU!$H395,DULIEU!$X395,""))</f>
        <v/>
      </c>
      <c r="G403" s="759"/>
      <c r="H403" s="760" t="str">
        <f t="shared" si="6"/>
        <v/>
      </c>
      <c r="I403" s="689"/>
      <c r="J403" s="689"/>
      <c r="K403" s="356"/>
    </row>
    <row r="404" spans="2:11" hidden="1">
      <c r="B404" s="756" t="str">
        <f>IF($F404&lt;&gt;"",MAX($B$14:B403)+1,"")</f>
        <v/>
      </c>
      <c r="C404" s="757" t="str">
        <f>IF($H$4=DULIEU!$H396,DULIEU!$O396,"")</f>
        <v/>
      </c>
      <c r="D404" s="757" t="str">
        <f>IF(C404="","",IF($H$4=DULIEU!$H396,DULIEU!$V396,""))</f>
        <v/>
      </c>
      <c r="E404" s="757" t="str">
        <f>IF(D404="","",IF($H$4=DULIEU!$H396,DULIEU!$W396,""))</f>
        <v/>
      </c>
      <c r="F404" s="758" t="str">
        <f>IF(E404="","",IF($H$4=DULIEU!$H396,DULIEU!$X396,""))</f>
        <v/>
      </c>
      <c r="G404" s="759"/>
      <c r="H404" s="760" t="str">
        <f t="shared" si="6"/>
        <v/>
      </c>
      <c r="I404" s="689"/>
      <c r="J404" s="689"/>
      <c r="K404" s="356"/>
    </row>
    <row r="405" spans="2:11" hidden="1">
      <c r="B405" s="756" t="str">
        <f>IF($F405&lt;&gt;"",MAX($B$14:B404)+1,"")</f>
        <v/>
      </c>
      <c r="C405" s="757" t="str">
        <f>IF($H$4=DULIEU!$H397,DULIEU!$O397,"")</f>
        <v/>
      </c>
      <c r="D405" s="757" t="str">
        <f>IF(C405="","",IF($H$4=DULIEU!$H397,DULIEU!$V397,""))</f>
        <v/>
      </c>
      <c r="E405" s="757" t="str">
        <f>IF(D405="","",IF($H$4=DULIEU!$H397,DULIEU!$W397,""))</f>
        <v/>
      </c>
      <c r="F405" s="758" t="str">
        <f>IF(E405="","",IF($H$4=DULIEU!$H397,DULIEU!$X397,""))</f>
        <v/>
      </c>
      <c r="G405" s="759"/>
      <c r="H405" s="760" t="str">
        <f t="shared" si="6"/>
        <v/>
      </c>
      <c r="I405" s="689"/>
      <c r="J405" s="689"/>
      <c r="K405" s="356"/>
    </row>
    <row r="406" spans="2:11" hidden="1">
      <c r="B406" s="756" t="str">
        <f>IF($F406&lt;&gt;"",MAX($B$14:B405)+1,"")</f>
        <v/>
      </c>
      <c r="C406" s="757" t="str">
        <f>IF($H$4=DULIEU!$H398,DULIEU!$O398,"")</f>
        <v/>
      </c>
      <c r="D406" s="757" t="str">
        <f>IF(C406="","",IF($H$4=DULIEU!$H398,DULIEU!$V398,""))</f>
        <v/>
      </c>
      <c r="E406" s="757" t="str">
        <f>IF(D406="","",IF($H$4=DULIEU!$H398,DULIEU!$W398,""))</f>
        <v/>
      </c>
      <c r="F406" s="758" t="str">
        <f>IF(E406="","",IF($H$4=DULIEU!$H398,DULIEU!$X398,""))</f>
        <v/>
      </c>
      <c r="G406" s="759"/>
      <c r="H406" s="760" t="str">
        <f t="shared" si="6"/>
        <v/>
      </c>
      <c r="I406" s="689"/>
      <c r="J406" s="689"/>
      <c r="K406" s="356"/>
    </row>
    <row r="407" spans="2:11" hidden="1">
      <c r="B407" s="756" t="str">
        <f>IF($F407&lt;&gt;"",MAX($B$14:B406)+1,"")</f>
        <v/>
      </c>
      <c r="C407" s="757" t="str">
        <f>IF($H$4=DULIEU!$H399,DULIEU!$O399,"")</f>
        <v/>
      </c>
      <c r="D407" s="757" t="str">
        <f>IF(C407="","",IF($H$4=DULIEU!$H399,DULIEU!$V399,""))</f>
        <v/>
      </c>
      <c r="E407" s="757" t="str">
        <f>IF(D407="","",IF($H$4=DULIEU!$H399,DULIEU!$W399,""))</f>
        <v/>
      </c>
      <c r="F407" s="758" t="str">
        <f>IF(E407="","",IF($H$4=DULIEU!$H399,DULIEU!$X399,""))</f>
        <v/>
      </c>
      <c r="G407" s="759"/>
      <c r="H407" s="760" t="str">
        <f t="shared" si="6"/>
        <v/>
      </c>
      <c r="I407" s="689"/>
      <c r="J407" s="689"/>
      <c r="K407" s="356"/>
    </row>
    <row r="408" spans="2:11" hidden="1">
      <c r="B408" s="756" t="str">
        <f>IF($F408&lt;&gt;"",MAX($B$14:B407)+1,"")</f>
        <v/>
      </c>
      <c r="C408" s="757" t="str">
        <f>IF($H$4=DULIEU!$H400,DULIEU!$O400,"")</f>
        <v/>
      </c>
      <c r="D408" s="757" t="str">
        <f>IF(C408="","",IF($H$4=DULIEU!$H400,DULIEU!$V400,""))</f>
        <v/>
      </c>
      <c r="E408" s="757" t="str">
        <f>IF(D408="","",IF($H$4=DULIEU!$H400,DULIEU!$W400,""))</f>
        <v/>
      </c>
      <c r="F408" s="758" t="str">
        <f>IF(E408="","",IF($H$4=DULIEU!$H400,DULIEU!$X400,""))</f>
        <v/>
      </c>
      <c r="G408" s="759"/>
      <c r="H408" s="760" t="str">
        <f t="shared" si="6"/>
        <v/>
      </c>
      <c r="I408" s="689"/>
      <c r="J408" s="689"/>
      <c r="K408" s="356"/>
    </row>
    <row r="409" spans="2:11" hidden="1">
      <c r="B409" s="756" t="str">
        <f>IF($F409&lt;&gt;"",MAX($B$14:B408)+1,"")</f>
        <v/>
      </c>
      <c r="C409" s="757" t="str">
        <f>IF($H$4=DULIEU!$H401,DULIEU!$O401,"")</f>
        <v/>
      </c>
      <c r="D409" s="757" t="str">
        <f>IF(C409="","",IF($H$4=DULIEU!$H401,DULIEU!$V401,""))</f>
        <v/>
      </c>
      <c r="E409" s="757" t="str">
        <f>IF(D409="","",IF($H$4=DULIEU!$H401,DULIEU!$W401,""))</f>
        <v/>
      </c>
      <c r="F409" s="758" t="str">
        <f>IF(E409="","",IF($H$4=DULIEU!$H401,DULIEU!$X401,""))</f>
        <v/>
      </c>
      <c r="G409" s="759"/>
      <c r="H409" s="760" t="str">
        <f t="shared" si="6"/>
        <v/>
      </c>
      <c r="I409" s="689"/>
      <c r="J409" s="689"/>
      <c r="K409" s="356"/>
    </row>
    <row r="410" spans="2:11" hidden="1">
      <c r="B410" s="756" t="str">
        <f>IF($F410&lt;&gt;"",MAX($B$14:B409)+1,"")</f>
        <v/>
      </c>
      <c r="C410" s="757" t="str">
        <f>IF($H$4=DULIEU!$H402,DULIEU!$O402,"")</f>
        <v/>
      </c>
      <c r="D410" s="757" t="str">
        <f>IF(C410="","",IF($H$4=DULIEU!$H402,DULIEU!$V402,""))</f>
        <v/>
      </c>
      <c r="E410" s="757" t="str">
        <f>IF(D410="","",IF($H$4=DULIEU!$H402,DULIEU!$W402,""))</f>
        <v/>
      </c>
      <c r="F410" s="758" t="str">
        <f>IF(E410="","",IF($H$4=DULIEU!$H402,DULIEU!$X402,""))</f>
        <v/>
      </c>
      <c r="G410" s="759"/>
      <c r="H410" s="760" t="str">
        <f t="shared" si="6"/>
        <v/>
      </c>
      <c r="I410" s="689"/>
      <c r="J410" s="689"/>
      <c r="K410" s="356"/>
    </row>
    <row r="411" spans="2:11" hidden="1">
      <c r="B411" s="756" t="str">
        <f>IF($F411&lt;&gt;"",MAX($B$14:B410)+1,"")</f>
        <v/>
      </c>
      <c r="C411" s="757" t="str">
        <f>IF($H$4=DULIEU!$H403,DULIEU!$O403,"")</f>
        <v/>
      </c>
      <c r="D411" s="757" t="str">
        <f>IF(C411="","",IF($H$4=DULIEU!$H403,DULIEU!$V403,""))</f>
        <v/>
      </c>
      <c r="E411" s="757" t="str">
        <f>IF(D411="","",IF($H$4=DULIEU!$H403,DULIEU!$W403,""))</f>
        <v/>
      </c>
      <c r="F411" s="758" t="str">
        <f>IF(E411="","",IF($H$4=DULIEU!$H403,DULIEU!$X403,""))</f>
        <v/>
      </c>
      <c r="G411" s="759"/>
      <c r="H411" s="760" t="str">
        <f t="shared" si="6"/>
        <v/>
      </c>
      <c r="I411" s="689"/>
      <c r="J411" s="689"/>
      <c r="K411" s="356"/>
    </row>
    <row r="412" spans="2:11" hidden="1">
      <c r="B412" s="756" t="str">
        <f>IF($F412&lt;&gt;"",MAX($B$14:B411)+1,"")</f>
        <v/>
      </c>
      <c r="C412" s="757" t="str">
        <f>IF($H$4=DULIEU!$H404,DULIEU!$O404,"")</f>
        <v/>
      </c>
      <c r="D412" s="757" t="str">
        <f>IF(C412="","",IF($H$4=DULIEU!$H404,DULIEU!$V404,""))</f>
        <v/>
      </c>
      <c r="E412" s="757" t="str">
        <f>IF(D412="","",IF($H$4=DULIEU!$H404,DULIEU!$W404,""))</f>
        <v/>
      </c>
      <c r="F412" s="758" t="str">
        <f>IF(E412="","",IF($H$4=DULIEU!$H404,DULIEU!$X404,""))</f>
        <v/>
      </c>
      <c r="G412" s="759"/>
      <c r="H412" s="760" t="str">
        <f t="shared" si="6"/>
        <v/>
      </c>
      <c r="I412" s="689"/>
      <c r="J412" s="689"/>
      <c r="K412" s="356"/>
    </row>
    <row r="413" spans="2:11" hidden="1">
      <c r="B413" s="756" t="str">
        <f>IF($F413&lt;&gt;"",MAX($B$14:B412)+1,"")</f>
        <v/>
      </c>
      <c r="C413" s="757" t="str">
        <f>IF($H$4=DULIEU!$H405,DULIEU!$O405,"")</f>
        <v/>
      </c>
      <c r="D413" s="757" t="str">
        <f>IF(C413="","",IF($H$4=DULIEU!$H405,DULIEU!$V405,""))</f>
        <v/>
      </c>
      <c r="E413" s="757" t="str">
        <f>IF(D413="","",IF($H$4=DULIEU!$H405,DULIEU!$W405,""))</f>
        <v/>
      </c>
      <c r="F413" s="758" t="str">
        <f>IF(E413="","",IF($H$4=DULIEU!$H405,DULIEU!$X405,""))</f>
        <v/>
      </c>
      <c r="G413" s="759"/>
      <c r="H413" s="760" t="str">
        <f t="shared" si="6"/>
        <v/>
      </c>
      <c r="I413" s="689"/>
      <c r="J413" s="689"/>
      <c r="K413" s="356"/>
    </row>
    <row r="414" spans="2:11" hidden="1">
      <c r="B414" s="756" t="str">
        <f>IF($F414&lt;&gt;"",MAX($B$14:B413)+1,"")</f>
        <v/>
      </c>
      <c r="C414" s="757" t="str">
        <f>IF($H$4=DULIEU!$H406,DULIEU!$O406,"")</f>
        <v/>
      </c>
      <c r="D414" s="757" t="str">
        <f>IF(C414="","",IF($H$4=DULIEU!$H406,DULIEU!$V406,""))</f>
        <v/>
      </c>
      <c r="E414" s="757" t="str">
        <f>IF(D414="","",IF($H$4=DULIEU!$H406,DULIEU!$W406,""))</f>
        <v/>
      </c>
      <c r="F414" s="758" t="str">
        <f>IF(E414="","",IF($H$4=DULIEU!$H406,DULIEU!$X406,""))</f>
        <v/>
      </c>
      <c r="G414" s="759"/>
      <c r="H414" s="760" t="str">
        <f t="shared" si="6"/>
        <v/>
      </c>
      <c r="I414" s="689"/>
      <c r="J414" s="689"/>
      <c r="K414" s="356"/>
    </row>
    <row r="415" spans="2:11" hidden="1">
      <c r="B415" s="756" t="str">
        <f>IF($F415&lt;&gt;"",MAX($B$14:B414)+1,"")</f>
        <v/>
      </c>
      <c r="C415" s="757" t="str">
        <f>IF($H$4=DULIEU!$H407,DULIEU!$O407,"")</f>
        <v/>
      </c>
      <c r="D415" s="757" t="str">
        <f>IF(C415="","",IF($H$4=DULIEU!$H407,DULIEU!$V407,""))</f>
        <v/>
      </c>
      <c r="E415" s="757" t="str">
        <f>IF(D415="","",IF($H$4=DULIEU!$H407,DULIEU!$W407,""))</f>
        <v/>
      </c>
      <c r="F415" s="758" t="str">
        <f>IF(E415="","",IF($H$4=DULIEU!$H407,DULIEU!$X407,""))</f>
        <v/>
      </c>
      <c r="G415" s="759"/>
      <c r="H415" s="760" t="str">
        <f t="shared" si="6"/>
        <v/>
      </c>
      <c r="I415" s="689"/>
      <c r="J415" s="689"/>
      <c r="K415" s="356"/>
    </row>
    <row r="416" spans="2:11" hidden="1">
      <c r="B416" s="756" t="str">
        <f>IF($F416&lt;&gt;"",MAX($B$14:B415)+1,"")</f>
        <v/>
      </c>
      <c r="C416" s="757" t="str">
        <f>IF($H$4=DULIEU!$H408,DULIEU!$O408,"")</f>
        <v/>
      </c>
      <c r="D416" s="757" t="str">
        <f>IF(C416="","",IF($H$4=DULIEU!$H408,DULIEU!$V408,""))</f>
        <v/>
      </c>
      <c r="E416" s="757" t="str">
        <f>IF(D416="","",IF($H$4=DULIEU!$H408,DULIEU!$W408,""))</f>
        <v/>
      </c>
      <c r="F416" s="758" t="str">
        <f>IF(E416="","",IF($H$4=DULIEU!$H408,DULIEU!$X408,""))</f>
        <v/>
      </c>
      <c r="G416" s="759"/>
      <c r="H416" s="760" t="str">
        <f t="shared" si="6"/>
        <v/>
      </c>
      <c r="I416" s="689"/>
      <c r="J416" s="689"/>
      <c r="K416" s="356"/>
    </row>
    <row r="417" spans="2:11" hidden="1">
      <c r="B417" s="756" t="str">
        <f>IF($F417&lt;&gt;"",MAX($B$14:B416)+1,"")</f>
        <v/>
      </c>
      <c r="C417" s="757" t="str">
        <f>IF($H$4=DULIEU!$H409,DULIEU!$O409,"")</f>
        <v/>
      </c>
      <c r="D417" s="757" t="str">
        <f>IF(C417="","",IF($H$4=DULIEU!$H409,DULIEU!$V409,""))</f>
        <v/>
      </c>
      <c r="E417" s="757" t="str">
        <f>IF(D417="","",IF($H$4=DULIEU!$H409,DULIEU!$W409,""))</f>
        <v/>
      </c>
      <c r="F417" s="758" t="str">
        <f>IF(E417="","",IF($H$4=DULIEU!$H409,DULIEU!$X409,""))</f>
        <v/>
      </c>
      <c r="G417" s="759"/>
      <c r="H417" s="760" t="str">
        <f t="shared" si="6"/>
        <v/>
      </c>
      <c r="I417" s="689"/>
      <c r="J417" s="689"/>
      <c r="K417" s="356"/>
    </row>
    <row r="418" spans="2:11" hidden="1">
      <c r="B418" s="756" t="str">
        <f>IF($F418&lt;&gt;"",MAX($B$14:B417)+1,"")</f>
        <v/>
      </c>
      <c r="C418" s="757" t="str">
        <f>IF($H$4=DULIEU!$H410,DULIEU!$O410,"")</f>
        <v/>
      </c>
      <c r="D418" s="757" t="str">
        <f>IF(C418="","",IF($H$4=DULIEU!$H410,DULIEU!$V410,""))</f>
        <v/>
      </c>
      <c r="E418" s="757" t="str">
        <f>IF(D418="","",IF($H$4=DULIEU!$H410,DULIEU!$W410,""))</f>
        <v/>
      </c>
      <c r="F418" s="758" t="str">
        <f>IF(E418="","",IF($H$4=DULIEU!$H410,DULIEU!$X410,""))</f>
        <v/>
      </c>
      <c r="G418" s="759"/>
      <c r="H418" s="760" t="str">
        <f t="shared" si="6"/>
        <v/>
      </c>
      <c r="I418" s="689"/>
      <c r="J418" s="689"/>
      <c r="K418" s="356"/>
    </row>
    <row r="419" spans="2:11" hidden="1">
      <c r="B419" s="756" t="str">
        <f>IF($F419&lt;&gt;"",MAX($B$14:B418)+1,"")</f>
        <v/>
      </c>
      <c r="C419" s="757" t="str">
        <f>IF($H$4=DULIEU!$H411,DULIEU!$O411,"")</f>
        <v/>
      </c>
      <c r="D419" s="757" t="str">
        <f>IF(C419="","",IF($H$4=DULIEU!$H411,DULIEU!$V411,""))</f>
        <v/>
      </c>
      <c r="E419" s="757" t="str">
        <f>IF(D419="","",IF($H$4=DULIEU!$H411,DULIEU!$W411,""))</f>
        <v/>
      </c>
      <c r="F419" s="758" t="str">
        <f>IF(E419="","",IF($H$4=DULIEU!$H411,DULIEU!$X411,""))</f>
        <v/>
      </c>
      <c r="G419" s="759"/>
      <c r="H419" s="760" t="str">
        <f t="shared" si="6"/>
        <v/>
      </c>
      <c r="I419" s="689"/>
      <c r="J419" s="689"/>
      <c r="K419" s="356"/>
    </row>
    <row r="420" spans="2:11" hidden="1">
      <c r="B420" s="756" t="str">
        <f>IF($F420&lt;&gt;"",MAX($B$14:B419)+1,"")</f>
        <v/>
      </c>
      <c r="C420" s="757" t="str">
        <f>IF($H$4=DULIEU!$H412,DULIEU!$O412,"")</f>
        <v/>
      </c>
      <c r="D420" s="757" t="str">
        <f>IF(C420="","",IF($H$4=DULIEU!$H412,DULIEU!$V412,""))</f>
        <v/>
      </c>
      <c r="E420" s="757" t="str">
        <f>IF(D420="","",IF($H$4=DULIEU!$H412,DULIEU!$W412,""))</f>
        <v/>
      </c>
      <c r="F420" s="758" t="str">
        <f>IF(E420="","",IF($H$4=DULIEU!$H412,DULIEU!$X412,""))</f>
        <v/>
      </c>
      <c r="G420" s="759"/>
      <c r="H420" s="760" t="str">
        <f t="shared" si="6"/>
        <v/>
      </c>
      <c r="I420" s="689"/>
      <c r="J420" s="689"/>
      <c r="K420" s="356"/>
    </row>
    <row r="421" spans="2:11" hidden="1">
      <c r="B421" s="756" t="str">
        <f>IF($F421&lt;&gt;"",MAX($B$14:B420)+1,"")</f>
        <v/>
      </c>
      <c r="C421" s="757" t="str">
        <f>IF($H$4=DULIEU!$H413,DULIEU!$O413,"")</f>
        <v/>
      </c>
      <c r="D421" s="757" t="str">
        <f>IF(C421="","",IF($H$4=DULIEU!$H413,DULIEU!$V413,""))</f>
        <v/>
      </c>
      <c r="E421" s="757" t="str">
        <f>IF(D421="","",IF($H$4=DULIEU!$H413,DULIEU!$W413,""))</f>
        <v/>
      </c>
      <c r="F421" s="758" t="str">
        <f>IF(E421="","",IF($H$4=DULIEU!$H413,DULIEU!$X413,""))</f>
        <v/>
      </c>
      <c r="G421" s="759"/>
      <c r="H421" s="760" t="str">
        <f t="shared" si="6"/>
        <v/>
      </c>
      <c r="I421" s="689"/>
      <c r="J421" s="689"/>
      <c r="K421" s="356"/>
    </row>
    <row r="422" spans="2:11" hidden="1">
      <c r="B422" s="756" t="str">
        <f>IF($F422&lt;&gt;"",MAX($B$14:B421)+1,"")</f>
        <v/>
      </c>
      <c r="C422" s="757" t="str">
        <f>IF($H$4=DULIEU!$H414,DULIEU!$O414,"")</f>
        <v/>
      </c>
      <c r="D422" s="757" t="str">
        <f>IF(C422="","",IF($H$4=DULIEU!$H414,DULIEU!$V414,""))</f>
        <v/>
      </c>
      <c r="E422" s="757" t="str">
        <f>IF(D422="","",IF($H$4=DULIEU!$H414,DULIEU!$W414,""))</f>
        <v/>
      </c>
      <c r="F422" s="758" t="str">
        <f>IF(E422="","",IF($H$4=DULIEU!$H414,DULIEU!$X414,""))</f>
        <v/>
      </c>
      <c r="G422" s="759"/>
      <c r="H422" s="760" t="str">
        <f t="shared" si="6"/>
        <v/>
      </c>
      <c r="I422" s="689"/>
      <c r="J422" s="689"/>
      <c r="K422" s="356"/>
    </row>
    <row r="423" spans="2:11" hidden="1">
      <c r="B423" s="756" t="str">
        <f>IF($F423&lt;&gt;"",MAX($B$14:B422)+1,"")</f>
        <v/>
      </c>
      <c r="C423" s="757" t="str">
        <f>IF($H$4=DULIEU!$H415,DULIEU!$O415,"")</f>
        <v/>
      </c>
      <c r="D423" s="757" t="str">
        <f>IF(C423="","",IF($H$4=DULIEU!$H415,DULIEU!$V415,""))</f>
        <v/>
      </c>
      <c r="E423" s="757" t="str">
        <f>IF(D423="","",IF($H$4=DULIEU!$H415,DULIEU!$W415,""))</f>
        <v/>
      </c>
      <c r="F423" s="758" t="str">
        <f>IF(E423="","",IF($H$4=DULIEU!$H415,DULIEU!$X415,""))</f>
        <v/>
      </c>
      <c r="G423" s="759"/>
      <c r="H423" s="760" t="str">
        <f t="shared" si="6"/>
        <v/>
      </c>
      <c r="I423" s="689"/>
      <c r="J423" s="689"/>
      <c r="K423" s="356"/>
    </row>
    <row r="424" spans="2:11" hidden="1">
      <c r="B424" s="756" t="str">
        <f>IF($F424&lt;&gt;"",MAX($B$14:B423)+1,"")</f>
        <v/>
      </c>
      <c r="C424" s="757" t="str">
        <f>IF($H$4=DULIEU!$H416,DULIEU!$O416,"")</f>
        <v/>
      </c>
      <c r="D424" s="757" t="str">
        <f>IF(C424="","",IF($H$4=DULIEU!$H416,DULIEU!$V416,""))</f>
        <v/>
      </c>
      <c r="E424" s="757" t="str">
        <f>IF(D424="","",IF($H$4=DULIEU!$H416,DULIEU!$W416,""))</f>
        <v/>
      </c>
      <c r="F424" s="758" t="str">
        <f>IF(E424="","",IF($H$4=DULIEU!$H416,DULIEU!$X416,""))</f>
        <v/>
      </c>
      <c r="G424" s="759"/>
      <c r="H424" s="760" t="str">
        <f t="shared" si="6"/>
        <v/>
      </c>
      <c r="I424" s="689"/>
      <c r="J424" s="689"/>
      <c r="K424" s="356"/>
    </row>
    <row r="425" spans="2:11" hidden="1">
      <c r="B425" s="756" t="str">
        <f>IF($F425&lt;&gt;"",MAX($B$14:B424)+1,"")</f>
        <v/>
      </c>
      <c r="C425" s="757" t="str">
        <f>IF($H$4=DULIEU!$H417,DULIEU!$O417,"")</f>
        <v/>
      </c>
      <c r="D425" s="757" t="str">
        <f>IF(C425="","",IF($H$4=DULIEU!$H417,DULIEU!$V417,""))</f>
        <v/>
      </c>
      <c r="E425" s="757" t="str">
        <f>IF(D425="","",IF($H$4=DULIEU!$H417,DULIEU!$W417,""))</f>
        <v/>
      </c>
      <c r="F425" s="758" t="str">
        <f>IF(E425="","",IF($H$4=DULIEU!$H417,DULIEU!$X417,""))</f>
        <v/>
      </c>
      <c r="G425" s="759"/>
      <c r="H425" s="760" t="str">
        <f t="shared" si="6"/>
        <v/>
      </c>
      <c r="I425" s="689"/>
      <c r="J425" s="689"/>
      <c r="K425" s="356"/>
    </row>
    <row r="426" spans="2:11" hidden="1">
      <c r="B426" s="756" t="str">
        <f>IF($F426&lt;&gt;"",MAX($B$14:B425)+1,"")</f>
        <v/>
      </c>
      <c r="C426" s="757" t="str">
        <f>IF($H$4=DULIEU!$H418,DULIEU!$O418,"")</f>
        <v/>
      </c>
      <c r="D426" s="757" t="str">
        <f>IF(C426="","",IF($H$4=DULIEU!$H418,DULIEU!$V418,""))</f>
        <v/>
      </c>
      <c r="E426" s="757" t="str">
        <f>IF(D426="","",IF($H$4=DULIEU!$H418,DULIEU!$W418,""))</f>
        <v/>
      </c>
      <c r="F426" s="758" t="str">
        <f>IF(E426="","",IF($H$4=DULIEU!$H418,DULIEU!$X418,""))</f>
        <v/>
      </c>
      <c r="G426" s="759"/>
      <c r="H426" s="760" t="str">
        <f t="shared" si="6"/>
        <v/>
      </c>
      <c r="I426" s="689"/>
      <c r="J426" s="689"/>
      <c r="K426" s="356"/>
    </row>
    <row r="427" spans="2:11" hidden="1">
      <c r="B427" s="756" t="str">
        <f>IF($F427&lt;&gt;"",MAX($B$14:B426)+1,"")</f>
        <v/>
      </c>
      <c r="C427" s="757" t="str">
        <f>IF($H$4=DULIEU!$H419,DULIEU!$O419,"")</f>
        <v/>
      </c>
      <c r="D427" s="757" t="str">
        <f>IF(C427="","",IF($H$4=DULIEU!$H419,DULIEU!$V419,""))</f>
        <v/>
      </c>
      <c r="E427" s="757" t="str">
        <f>IF(D427="","",IF($H$4=DULIEU!$H419,DULIEU!$W419,""))</f>
        <v/>
      </c>
      <c r="F427" s="758" t="str">
        <f>IF(E427="","",IF($H$4=DULIEU!$H419,DULIEU!$X419,""))</f>
        <v/>
      </c>
      <c r="G427" s="759"/>
      <c r="H427" s="760" t="str">
        <f t="shared" si="6"/>
        <v/>
      </c>
      <c r="I427" s="689"/>
      <c r="J427" s="689"/>
      <c r="K427" s="356"/>
    </row>
    <row r="428" spans="2:11" hidden="1">
      <c r="B428" s="756" t="str">
        <f>IF($F428&lt;&gt;"",MAX($B$14:B427)+1,"")</f>
        <v/>
      </c>
      <c r="C428" s="757" t="str">
        <f>IF($H$4=DULIEU!$H420,DULIEU!$O420,"")</f>
        <v/>
      </c>
      <c r="D428" s="757" t="str">
        <f>IF(C428="","",IF($H$4=DULIEU!$H420,DULIEU!$V420,""))</f>
        <v/>
      </c>
      <c r="E428" s="757" t="str">
        <f>IF(D428="","",IF($H$4=DULIEU!$H420,DULIEU!$W420,""))</f>
        <v/>
      </c>
      <c r="F428" s="758" t="str">
        <f>IF(E428="","",IF($H$4=DULIEU!$H420,DULIEU!$X420,""))</f>
        <v/>
      </c>
      <c r="G428" s="759"/>
      <c r="H428" s="760" t="str">
        <f t="shared" si="6"/>
        <v/>
      </c>
      <c r="I428" s="689"/>
      <c r="J428" s="689"/>
      <c r="K428" s="356"/>
    </row>
    <row r="429" spans="2:11" hidden="1">
      <c r="B429" s="756" t="str">
        <f>IF($F429&lt;&gt;"",MAX($B$14:B428)+1,"")</f>
        <v/>
      </c>
      <c r="C429" s="757" t="str">
        <f>IF($H$4=DULIEU!$H421,DULIEU!$O421,"")</f>
        <v/>
      </c>
      <c r="D429" s="757" t="str">
        <f>IF(C429="","",IF($H$4=DULIEU!$H421,DULIEU!$V421,""))</f>
        <v/>
      </c>
      <c r="E429" s="757" t="str">
        <f>IF(D429="","",IF($H$4=DULIEU!$H421,DULIEU!$W421,""))</f>
        <v/>
      </c>
      <c r="F429" s="758" t="str">
        <f>IF(E429="","",IF($H$4=DULIEU!$H421,DULIEU!$X421,""))</f>
        <v/>
      </c>
      <c r="G429" s="759"/>
      <c r="H429" s="760" t="str">
        <f t="shared" si="6"/>
        <v/>
      </c>
      <c r="I429" s="689"/>
      <c r="J429" s="689"/>
      <c r="K429" s="356"/>
    </row>
    <row r="430" spans="2:11" hidden="1">
      <c r="B430" s="756" t="str">
        <f>IF($F430&lt;&gt;"",MAX($B$14:B429)+1,"")</f>
        <v/>
      </c>
      <c r="C430" s="757" t="str">
        <f>IF($H$4=DULIEU!$H422,DULIEU!$O422,"")</f>
        <v/>
      </c>
      <c r="D430" s="757" t="str">
        <f>IF(C430="","",IF($H$4=DULIEU!$H422,DULIEU!$V422,""))</f>
        <v/>
      </c>
      <c r="E430" s="757" t="str">
        <f>IF(D430="","",IF($H$4=DULIEU!$H422,DULIEU!$W422,""))</f>
        <v/>
      </c>
      <c r="F430" s="758" t="str">
        <f>IF(E430="","",IF($H$4=DULIEU!$H422,DULIEU!$X422,""))</f>
        <v/>
      </c>
      <c r="G430" s="759"/>
      <c r="H430" s="760" t="str">
        <f t="shared" si="6"/>
        <v/>
      </c>
      <c r="I430" s="689"/>
      <c r="J430" s="689"/>
      <c r="K430" s="356"/>
    </row>
    <row r="431" spans="2:11" hidden="1">
      <c r="B431" s="756" t="str">
        <f>IF($F431&lt;&gt;"",MAX($B$14:B430)+1,"")</f>
        <v/>
      </c>
      <c r="C431" s="757" t="str">
        <f>IF($H$4=DULIEU!$H423,DULIEU!$O423,"")</f>
        <v/>
      </c>
      <c r="D431" s="757" t="str">
        <f>IF(C431="","",IF($H$4=DULIEU!$H423,DULIEU!$V423,""))</f>
        <v/>
      </c>
      <c r="E431" s="757" t="str">
        <f>IF(D431="","",IF($H$4=DULIEU!$H423,DULIEU!$W423,""))</f>
        <v/>
      </c>
      <c r="F431" s="758" t="str">
        <f>IF(E431="","",IF($H$4=DULIEU!$H423,DULIEU!$X423,""))</f>
        <v/>
      </c>
      <c r="G431" s="759"/>
      <c r="H431" s="760" t="str">
        <f t="shared" si="6"/>
        <v/>
      </c>
      <c r="I431" s="689"/>
      <c r="J431" s="689"/>
      <c r="K431" s="356"/>
    </row>
    <row r="432" spans="2:11" hidden="1">
      <c r="B432" s="756" t="str">
        <f>IF($F432&lt;&gt;"",MAX($B$14:B431)+1,"")</f>
        <v/>
      </c>
      <c r="C432" s="757" t="str">
        <f>IF($H$4=DULIEU!$H424,DULIEU!$O424,"")</f>
        <v/>
      </c>
      <c r="D432" s="757" t="str">
        <f>IF(C432="","",IF($H$4=DULIEU!$H424,DULIEU!$V424,""))</f>
        <v/>
      </c>
      <c r="E432" s="757" t="str">
        <f>IF(D432="","",IF($H$4=DULIEU!$H424,DULIEU!$W424,""))</f>
        <v/>
      </c>
      <c r="F432" s="758" t="str">
        <f>IF(E432="","",IF($H$4=DULIEU!$H424,DULIEU!$X424,""))</f>
        <v/>
      </c>
      <c r="G432" s="759"/>
      <c r="H432" s="760" t="str">
        <f t="shared" si="6"/>
        <v/>
      </c>
      <c r="I432" s="689"/>
      <c r="J432" s="689"/>
      <c r="K432" s="356"/>
    </row>
    <row r="433" spans="2:11" hidden="1">
      <c r="B433" s="756" t="str">
        <f>IF($F433&lt;&gt;"",MAX($B$14:B432)+1,"")</f>
        <v/>
      </c>
      <c r="C433" s="757" t="str">
        <f>IF($H$4=DULIEU!$H425,DULIEU!$O425,"")</f>
        <v/>
      </c>
      <c r="D433" s="757" t="str">
        <f>IF(C433="","",IF($H$4=DULIEU!$H425,DULIEU!$V425,""))</f>
        <v/>
      </c>
      <c r="E433" s="757" t="str">
        <f>IF(D433="","",IF($H$4=DULIEU!$H425,DULIEU!$W425,""))</f>
        <v/>
      </c>
      <c r="F433" s="758" t="str">
        <f>IF(E433="","",IF($H$4=DULIEU!$H425,DULIEU!$X425,""))</f>
        <v/>
      </c>
      <c r="G433" s="759"/>
      <c r="H433" s="760" t="str">
        <f t="shared" si="6"/>
        <v/>
      </c>
      <c r="I433" s="689"/>
      <c r="J433" s="689"/>
      <c r="K433" s="356"/>
    </row>
    <row r="434" spans="2:11" hidden="1">
      <c r="B434" s="756" t="str">
        <f>IF($F434&lt;&gt;"",MAX($B$14:B433)+1,"")</f>
        <v/>
      </c>
      <c r="C434" s="757" t="str">
        <f>IF($H$4=DULIEU!$H426,DULIEU!$O426,"")</f>
        <v/>
      </c>
      <c r="D434" s="757" t="str">
        <f>IF(C434="","",IF($H$4=DULIEU!$H426,DULIEU!$V426,""))</f>
        <v/>
      </c>
      <c r="E434" s="757" t="str">
        <f>IF(D434="","",IF($H$4=DULIEU!$H426,DULIEU!$W426,""))</f>
        <v/>
      </c>
      <c r="F434" s="758" t="str">
        <f>IF(E434="","",IF($H$4=DULIEU!$H426,DULIEU!$X426,""))</f>
        <v/>
      </c>
      <c r="G434" s="759"/>
      <c r="H434" s="760" t="str">
        <f t="shared" si="6"/>
        <v/>
      </c>
      <c r="I434" s="689"/>
      <c r="J434" s="689"/>
      <c r="K434" s="356"/>
    </row>
    <row r="435" spans="2:11" hidden="1">
      <c r="B435" s="756" t="str">
        <f>IF($F435&lt;&gt;"",MAX($B$14:B434)+1,"")</f>
        <v/>
      </c>
      <c r="C435" s="757" t="str">
        <f>IF($H$4=DULIEU!$H427,DULIEU!$O427,"")</f>
        <v/>
      </c>
      <c r="D435" s="757" t="str">
        <f>IF(C435="","",IF($H$4=DULIEU!$H427,DULIEU!$V427,""))</f>
        <v/>
      </c>
      <c r="E435" s="757" t="str">
        <f>IF(D435="","",IF($H$4=DULIEU!$H427,DULIEU!$W427,""))</f>
        <v/>
      </c>
      <c r="F435" s="758" t="str">
        <f>IF(E435="","",IF($H$4=DULIEU!$H427,DULIEU!$X427,""))</f>
        <v/>
      </c>
      <c r="G435" s="759"/>
      <c r="H435" s="760" t="str">
        <f t="shared" si="6"/>
        <v/>
      </c>
      <c r="I435" s="689"/>
      <c r="J435" s="689"/>
      <c r="K435" s="356"/>
    </row>
    <row r="436" spans="2:11" hidden="1">
      <c r="B436" s="756" t="str">
        <f>IF($F436&lt;&gt;"",MAX($B$14:B435)+1,"")</f>
        <v/>
      </c>
      <c r="C436" s="757" t="str">
        <f>IF($H$4=DULIEU!$H428,DULIEU!$O428,"")</f>
        <v/>
      </c>
      <c r="D436" s="757" t="str">
        <f>IF(C436="","",IF($H$4=DULIEU!$H428,DULIEU!$V428,""))</f>
        <v/>
      </c>
      <c r="E436" s="757" t="str">
        <f>IF(D436="","",IF($H$4=DULIEU!$H428,DULIEU!$W428,""))</f>
        <v/>
      </c>
      <c r="F436" s="758" t="str">
        <f>IF(E436="","",IF($H$4=DULIEU!$H428,DULIEU!$X428,""))</f>
        <v/>
      </c>
      <c r="G436" s="759"/>
      <c r="H436" s="760" t="str">
        <f t="shared" si="6"/>
        <v/>
      </c>
      <c r="I436" s="689"/>
      <c r="J436" s="689"/>
      <c r="K436" s="356"/>
    </row>
    <row r="437" spans="2:11" hidden="1">
      <c r="B437" s="756" t="str">
        <f>IF($F437&lt;&gt;"",MAX($B$14:B436)+1,"")</f>
        <v/>
      </c>
      <c r="C437" s="757" t="str">
        <f>IF($H$4=DULIEU!$H429,DULIEU!$O429,"")</f>
        <v/>
      </c>
      <c r="D437" s="757" t="str">
        <f>IF(C437="","",IF($H$4=DULIEU!$H429,DULIEU!$V429,""))</f>
        <v/>
      </c>
      <c r="E437" s="757" t="str">
        <f>IF(D437="","",IF($H$4=DULIEU!$H429,DULIEU!$W429,""))</f>
        <v/>
      </c>
      <c r="F437" s="758" t="str">
        <f>IF(E437="","",IF($H$4=DULIEU!$H429,DULIEU!$X429,""))</f>
        <v/>
      </c>
      <c r="G437" s="759"/>
      <c r="H437" s="760" t="str">
        <f t="shared" si="6"/>
        <v/>
      </c>
      <c r="I437" s="689"/>
      <c r="J437" s="689"/>
      <c r="K437" s="356"/>
    </row>
    <row r="438" spans="2:11" hidden="1">
      <c r="B438" s="756" t="str">
        <f>IF($F438&lt;&gt;"",MAX($B$14:B437)+1,"")</f>
        <v/>
      </c>
      <c r="C438" s="757" t="str">
        <f>IF($H$4=DULIEU!$H430,DULIEU!$O430,"")</f>
        <v/>
      </c>
      <c r="D438" s="757" t="str">
        <f>IF(C438="","",IF($H$4=DULIEU!$H430,DULIEU!$V430,""))</f>
        <v/>
      </c>
      <c r="E438" s="757" t="str">
        <f>IF(D438="","",IF($H$4=DULIEU!$H430,DULIEU!$W430,""))</f>
        <v/>
      </c>
      <c r="F438" s="758" t="str">
        <f>IF(E438="","",IF($H$4=DULIEU!$H430,DULIEU!$X430,""))</f>
        <v/>
      </c>
      <c r="G438" s="759"/>
      <c r="H438" s="760" t="str">
        <f t="shared" si="6"/>
        <v/>
      </c>
      <c r="I438" s="689"/>
      <c r="J438" s="689"/>
      <c r="K438" s="356"/>
    </row>
    <row r="439" spans="2:11" hidden="1">
      <c r="B439" s="756" t="str">
        <f>IF($F439&lt;&gt;"",MAX($B$14:B438)+1,"")</f>
        <v/>
      </c>
      <c r="C439" s="757" t="str">
        <f>IF($H$4=DULIEU!$H431,DULIEU!$O431,"")</f>
        <v/>
      </c>
      <c r="D439" s="757" t="str">
        <f>IF(C439="","",IF($H$4=DULIEU!$H431,DULIEU!$V431,""))</f>
        <v/>
      </c>
      <c r="E439" s="757" t="str">
        <f>IF(D439="","",IF($H$4=DULIEU!$H431,DULIEU!$W431,""))</f>
        <v/>
      </c>
      <c r="F439" s="758" t="str">
        <f>IF(E439="","",IF($H$4=DULIEU!$H431,DULIEU!$X431,""))</f>
        <v/>
      </c>
      <c r="G439" s="759"/>
      <c r="H439" s="760" t="str">
        <f t="shared" si="6"/>
        <v/>
      </c>
      <c r="I439" s="689"/>
      <c r="J439" s="689"/>
      <c r="K439" s="356"/>
    </row>
    <row r="440" spans="2:11" hidden="1">
      <c r="B440" s="756" t="str">
        <f>IF($F440&lt;&gt;"",MAX($B$14:B439)+1,"")</f>
        <v/>
      </c>
      <c r="C440" s="757" t="str">
        <f>IF($H$4=DULIEU!$H432,DULIEU!$O432,"")</f>
        <v/>
      </c>
      <c r="D440" s="757" t="str">
        <f>IF(C440="","",IF($H$4=DULIEU!$H432,DULIEU!$V432,""))</f>
        <v/>
      </c>
      <c r="E440" s="757" t="str">
        <f>IF(D440="","",IF($H$4=DULIEU!$H432,DULIEU!$W432,""))</f>
        <v/>
      </c>
      <c r="F440" s="758" t="str">
        <f>IF(E440="","",IF($H$4=DULIEU!$H432,DULIEU!$X432,""))</f>
        <v/>
      </c>
      <c r="G440" s="759"/>
      <c r="H440" s="760" t="str">
        <f t="shared" si="6"/>
        <v/>
      </c>
      <c r="I440" s="689"/>
      <c r="J440" s="689"/>
      <c r="K440" s="356"/>
    </row>
    <row r="441" spans="2:11" hidden="1">
      <c r="B441" s="756" t="str">
        <f>IF($F441&lt;&gt;"",MAX($B$14:B440)+1,"")</f>
        <v/>
      </c>
      <c r="C441" s="757" t="str">
        <f>IF($H$4=DULIEU!$H433,DULIEU!$O433,"")</f>
        <v/>
      </c>
      <c r="D441" s="757" t="str">
        <f>IF(C441="","",IF($H$4=DULIEU!$H433,DULIEU!$V433,""))</f>
        <v/>
      </c>
      <c r="E441" s="757" t="str">
        <f>IF(D441="","",IF($H$4=DULIEU!$H433,DULIEU!$W433,""))</f>
        <v/>
      </c>
      <c r="F441" s="758" t="str">
        <f>IF(E441="","",IF($H$4=DULIEU!$H433,DULIEU!$X433,""))</f>
        <v/>
      </c>
      <c r="G441" s="759"/>
      <c r="H441" s="760" t="str">
        <f t="shared" si="6"/>
        <v/>
      </c>
      <c r="I441" s="689"/>
      <c r="J441" s="689"/>
      <c r="K441" s="356"/>
    </row>
    <row r="442" spans="2:11" hidden="1">
      <c r="B442" s="756" t="str">
        <f>IF($F442&lt;&gt;"",MAX($B$14:B441)+1,"")</f>
        <v/>
      </c>
      <c r="C442" s="757" t="str">
        <f>IF($H$4=DULIEU!$H434,DULIEU!$O434,"")</f>
        <v/>
      </c>
      <c r="D442" s="757" t="str">
        <f>IF(C442="","",IF($H$4=DULIEU!$H434,DULIEU!$V434,""))</f>
        <v/>
      </c>
      <c r="E442" s="757" t="str">
        <f>IF(D442="","",IF($H$4=DULIEU!$H434,DULIEU!$W434,""))</f>
        <v/>
      </c>
      <c r="F442" s="758" t="str">
        <f>IF(E442="","",IF($H$4=DULIEU!$H434,DULIEU!$X434,""))</f>
        <v/>
      </c>
      <c r="G442" s="759"/>
      <c r="H442" s="760" t="str">
        <f t="shared" si="6"/>
        <v/>
      </c>
      <c r="I442" s="689"/>
      <c r="J442" s="689"/>
      <c r="K442" s="356"/>
    </row>
    <row r="443" spans="2:11" hidden="1">
      <c r="B443" s="756" t="str">
        <f>IF($F443&lt;&gt;"",MAX($B$14:B442)+1,"")</f>
        <v/>
      </c>
      <c r="C443" s="757" t="str">
        <f>IF($H$4=DULIEU!$H435,DULIEU!$O435,"")</f>
        <v/>
      </c>
      <c r="D443" s="757" t="str">
        <f>IF(C443="","",IF($H$4=DULIEU!$H435,DULIEU!$V435,""))</f>
        <v/>
      </c>
      <c r="E443" s="757" t="str">
        <f>IF(D443="","",IF($H$4=DULIEU!$H435,DULIEU!$W435,""))</f>
        <v/>
      </c>
      <c r="F443" s="758" t="str">
        <f>IF(E443="","",IF($H$4=DULIEU!$H435,DULIEU!$X435,""))</f>
        <v/>
      </c>
      <c r="G443" s="759"/>
      <c r="H443" s="760" t="str">
        <f t="shared" si="6"/>
        <v/>
      </c>
      <c r="I443" s="689"/>
      <c r="J443" s="689"/>
      <c r="K443" s="356"/>
    </row>
    <row r="444" spans="2:11" hidden="1">
      <c r="B444" s="756" t="str">
        <f>IF($F444&lt;&gt;"",MAX($B$14:B443)+1,"")</f>
        <v/>
      </c>
      <c r="C444" s="757" t="str">
        <f>IF($H$4=DULIEU!$H436,DULIEU!$O436,"")</f>
        <v/>
      </c>
      <c r="D444" s="757" t="str">
        <f>IF(C444="","",IF($H$4=DULIEU!$H436,DULIEU!$V436,""))</f>
        <v/>
      </c>
      <c r="E444" s="757" t="str">
        <f>IF(D444="","",IF($H$4=DULIEU!$H436,DULIEU!$W436,""))</f>
        <v/>
      </c>
      <c r="F444" s="758" t="str">
        <f>IF(E444="","",IF($H$4=DULIEU!$H436,DULIEU!$X436,""))</f>
        <v/>
      </c>
      <c r="G444" s="759"/>
      <c r="H444" s="760" t="str">
        <f t="shared" si="6"/>
        <v/>
      </c>
      <c r="I444" s="689"/>
      <c r="J444" s="689"/>
      <c r="K444" s="356"/>
    </row>
    <row r="445" spans="2:11" hidden="1">
      <c r="B445" s="756" t="str">
        <f>IF($F445&lt;&gt;"",MAX($B$14:B444)+1,"")</f>
        <v/>
      </c>
      <c r="C445" s="757" t="str">
        <f>IF($H$4=DULIEU!$H437,DULIEU!$O437,"")</f>
        <v/>
      </c>
      <c r="D445" s="757" t="str">
        <f>IF(C445="","",IF($H$4=DULIEU!$H437,DULIEU!$V437,""))</f>
        <v/>
      </c>
      <c r="E445" s="757" t="str">
        <f>IF(D445="","",IF($H$4=DULIEU!$H437,DULIEU!$W437,""))</f>
        <v/>
      </c>
      <c r="F445" s="758" t="str">
        <f>IF(E445="","",IF($H$4=DULIEU!$H437,DULIEU!$X437,""))</f>
        <v/>
      </c>
      <c r="G445" s="759"/>
      <c r="H445" s="760" t="str">
        <f t="shared" si="6"/>
        <v/>
      </c>
      <c r="I445" s="689"/>
      <c r="J445" s="689"/>
      <c r="K445" s="356"/>
    </row>
    <row r="446" spans="2:11" hidden="1">
      <c r="B446" s="756" t="str">
        <f>IF($F446&lt;&gt;"",MAX($B$14:B445)+1,"")</f>
        <v/>
      </c>
      <c r="C446" s="757" t="str">
        <f>IF($H$4=DULIEU!$H438,DULIEU!$O438,"")</f>
        <v/>
      </c>
      <c r="D446" s="757" t="str">
        <f>IF(C446="","",IF($H$4=DULIEU!$H438,DULIEU!$V438,""))</f>
        <v/>
      </c>
      <c r="E446" s="757" t="str">
        <f>IF(D446="","",IF($H$4=DULIEU!$H438,DULIEU!$W438,""))</f>
        <v/>
      </c>
      <c r="F446" s="758" t="str">
        <f>IF(E446="","",IF($H$4=DULIEU!$H438,DULIEU!$X438,""))</f>
        <v/>
      </c>
      <c r="G446" s="759"/>
      <c r="H446" s="760" t="str">
        <f t="shared" si="6"/>
        <v/>
      </c>
      <c r="I446" s="689"/>
      <c r="J446" s="689"/>
      <c r="K446" s="356"/>
    </row>
    <row r="447" spans="2:11" hidden="1">
      <c r="B447" s="756" t="str">
        <f>IF($F447&lt;&gt;"",MAX($B$14:B446)+1,"")</f>
        <v/>
      </c>
      <c r="C447" s="757" t="str">
        <f>IF($H$4=DULIEU!$H439,DULIEU!$O439,"")</f>
        <v/>
      </c>
      <c r="D447" s="757" t="str">
        <f>IF(C447="","",IF($H$4=DULIEU!$H439,DULIEU!$V439,""))</f>
        <v/>
      </c>
      <c r="E447" s="757" t="str">
        <f>IF(D447="","",IF($H$4=DULIEU!$H439,DULIEU!$W439,""))</f>
        <v/>
      </c>
      <c r="F447" s="758" t="str">
        <f>IF(E447="","",IF($H$4=DULIEU!$H439,DULIEU!$X439,""))</f>
        <v/>
      </c>
      <c r="G447" s="759"/>
      <c r="H447" s="760" t="str">
        <f t="shared" si="6"/>
        <v/>
      </c>
      <c r="I447" s="689"/>
      <c r="J447" s="689"/>
      <c r="K447" s="356"/>
    </row>
    <row r="448" spans="2:11" hidden="1">
      <c r="B448" s="756" t="str">
        <f>IF($F448&lt;&gt;"",MAX($B$14:B447)+1,"")</f>
        <v/>
      </c>
      <c r="C448" s="757" t="str">
        <f>IF($H$4=DULIEU!$H440,DULIEU!$O440,"")</f>
        <v/>
      </c>
      <c r="D448" s="757" t="str">
        <f>IF(C448="","",IF($H$4=DULIEU!$H440,DULIEU!$V440,""))</f>
        <v/>
      </c>
      <c r="E448" s="757" t="str">
        <f>IF(D448="","",IF($H$4=DULIEU!$H440,DULIEU!$W440,""))</f>
        <v/>
      </c>
      <c r="F448" s="758" t="str">
        <f>IF(E448="","",IF($H$4=DULIEU!$H440,DULIEU!$X440,""))</f>
        <v/>
      </c>
      <c r="G448" s="759"/>
      <c r="H448" s="760" t="str">
        <f t="shared" si="6"/>
        <v/>
      </c>
      <c r="I448" s="689"/>
      <c r="J448" s="689"/>
      <c r="K448" s="356"/>
    </row>
    <row r="449" spans="2:11" hidden="1">
      <c r="B449" s="756" t="str">
        <f>IF($F449&lt;&gt;"",MAX($B$14:B448)+1,"")</f>
        <v/>
      </c>
      <c r="C449" s="757" t="str">
        <f>IF($H$4=DULIEU!$H441,DULIEU!$O441,"")</f>
        <v/>
      </c>
      <c r="D449" s="757" t="str">
        <f>IF(C449="","",IF($H$4=DULIEU!$H441,DULIEU!$V441,""))</f>
        <v/>
      </c>
      <c r="E449" s="757" t="str">
        <f>IF(D449="","",IF($H$4=DULIEU!$H441,DULIEU!$W441,""))</f>
        <v/>
      </c>
      <c r="F449" s="758" t="str">
        <f>IF(E449="","",IF($H$4=DULIEU!$H441,DULIEU!$X441,""))</f>
        <v/>
      </c>
      <c r="G449" s="759"/>
      <c r="H449" s="760" t="str">
        <f t="shared" si="6"/>
        <v/>
      </c>
      <c r="I449" s="689"/>
      <c r="J449" s="689"/>
      <c r="K449" s="356"/>
    </row>
    <row r="450" spans="2:11" hidden="1">
      <c r="B450" s="756" t="str">
        <f>IF($F450&lt;&gt;"",MAX($B$14:B449)+1,"")</f>
        <v/>
      </c>
      <c r="C450" s="757" t="str">
        <f>IF($H$4=DULIEU!$H442,DULIEU!$O442,"")</f>
        <v/>
      </c>
      <c r="D450" s="757" t="str">
        <f>IF(C450="","",IF($H$4=DULIEU!$H442,DULIEU!$V442,""))</f>
        <v/>
      </c>
      <c r="E450" s="757" t="str">
        <f>IF(D450="","",IF($H$4=DULIEU!$H442,DULIEU!$W442,""))</f>
        <v/>
      </c>
      <c r="F450" s="758" t="str">
        <f>IF(E450="","",IF($H$4=DULIEU!$H442,DULIEU!$X442,""))</f>
        <v/>
      </c>
      <c r="G450" s="759"/>
      <c r="H450" s="760" t="str">
        <f t="shared" si="6"/>
        <v/>
      </c>
      <c r="I450" s="689"/>
      <c r="J450" s="689"/>
      <c r="K450" s="356"/>
    </row>
    <row r="451" spans="2:11" hidden="1">
      <c r="B451" s="756" t="str">
        <f>IF($F451&lt;&gt;"",MAX($B$14:B450)+1,"")</f>
        <v/>
      </c>
      <c r="C451" s="757" t="str">
        <f>IF($H$4=DULIEU!$H443,DULIEU!$O443,"")</f>
        <v/>
      </c>
      <c r="D451" s="757" t="str">
        <f>IF(C451="","",IF($H$4=DULIEU!$H443,DULIEU!$V443,""))</f>
        <v/>
      </c>
      <c r="E451" s="757" t="str">
        <f>IF(D451="","",IF($H$4=DULIEU!$H443,DULIEU!$W443,""))</f>
        <v/>
      </c>
      <c r="F451" s="758" t="str">
        <f>IF(E451="","",IF($H$4=DULIEU!$H443,DULIEU!$X443,""))</f>
        <v/>
      </c>
      <c r="G451" s="759"/>
      <c r="H451" s="760" t="str">
        <f t="shared" si="6"/>
        <v/>
      </c>
      <c r="I451" s="689"/>
      <c r="J451" s="689"/>
      <c r="K451" s="356"/>
    </row>
    <row r="452" spans="2:11" hidden="1">
      <c r="B452" s="756" t="str">
        <f>IF($F452&lt;&gt;"",MAX($B$14:B451)+1,"")</f>
        <v/>
      </c>
      <c r="C452" s="757" t="str">
        <f>IF($H$4=DULIEU!$H444,DULIEU!$O444,"")</f>
        <v/>
      </c>
      <c r="D452" s="757" t="str">
        <f>IF(C452="","",IF($H$4=DULIEU!$H444,DULIEU!$V444,""))</f>
        <v/>
      </c>
      <c r="E452" s="757" t="str">
        <f>IF(D452="","",IF($H$4=DULIEU!$H444,DULIEU!$W444,""))</f>
        <v/>
      </c>
      <c r="F452" s="758" t="str">
        <f>IF(E452="","",IF($H$4=DULIEU!$H444,DULIEU!$X444,""))</f>
        <v/>
      </c>
      <c r="G452" s="759"/>
      <c r="H452" s="760" t="str">
        <f t="shared" si="6"/>
        <v/>
      </c>
      <c r="I452" s="689"/>
      <c r="J452" s="689"/>
      <c r="K452" s="356"/>
    </row>
    <row r="453" spans="2:11" hidden="1">
      <c r="B453" s="756" t="str">
        <f>IF($F453&lt;&gt;"",MAX($B$14:B452)+1,"")</f>
        <v/>
      </c>
      <c r="C453" s="757" t="str">
        <f>IF($H$4=DULIEU!$H445,DULIEU!$O445,"")</f>
        <v/>
      </c>
      <c r="D453" s="757" t="str">
        <f>IF(C453="","",IF($H$4=DULIEU!$H445,DULIEU!$V445,""))</f>
        <v/>
      </c>
      <c r="E453" s="757" t="str">
        <f>IF(D453="","",IF($H$4=DULIEU!$H445,DULIEU!$W445,""))</f>
        <v/>
      </c>
      <c r="F453" s="758" t="str">
        <f>IF(E453="","",IF($H$4=DULIEU!$H445,DULIEU!$X445,""))</f>
        <v/>
      </c>
      <c r="G453" s="759"/>
      <c r="H453" s="760" t="str">
        <f t="shared" si="6"/>
        <v/>
      </c>
      <c r="I453" s="689"/>
      <c r="J453" s="689"/>
      <c r="K453" s="356"/>
    </row>
    <row r="454" spans="2:11" hidden="1">
      <c r="B454" s="756" t="str">
        <f>IF($F454&lt;&gt;"",MAX($B$14:B453)+1,"")</f>
        <v/>
      </c>
      <c r="C454" s="757" t="str">
        <f>IF($H$4=DULIEU!$H446,DULIEU!$O446,"")</f>
        <v/>
      </c>
      <c r="D454" s="757" t="str">
        <f>IF(C454="","",IF($H$4=DULIEU!$H446,DULIEU!$V446,""))</f>
        <v/>
      </c>
      <c r="E454" s="757" t="str">
        <f>IF(D454="","",IF($H$4=DULIEU!$H446,DULIEU!$W446,""))</f>
        <v/>
      </c>
      <c r="F454" s="758" t="str">
        <f>IF(E454="","",IF($H$4=DULIEU!$H446,DULIEU!$X446,""))</f>
        <v/>
      </c>
      <c r="G454" s="759"/>
      <c r="H454" s="760" t="str">
        <f t="shared" si="6"/>
        <v/>
      </c>
      <c r="I454" s="689"/>
      <c r="J454" s="689"/>
      <c r="K454" s="356"/>
    </row>
    <row r="455" spans="2:11" hidden="1">
      <c r="B455" s="756" t="str">
        <f>IF($F455&lt;&gt;"",MAX($B$14:B454)+1,"")</f>
        <v/>
      </c>
      <c r="C455" s="757" t="str">
        <f>IF($H$4=DULIEU!$H447,DULIEU!$O447,"")</f>
        <v/>
      </c>
      <c r="D455" s="757" t="str">
        <f>IF(C455="","",IF($H$4=DULIEU!$H447,DULIEU!$V447,""))</f>
        <v/>
      </c>
      <c r="E455" s="757" t="str">
        <f>IF(D455="","",IF($H$4=DULIEU!$H447,DULIEU!$W447,""))</f>
        <v/>
      </c>
      <c r="F455" s="758" t="str">
        <f>IF(E455="","",IF($H$4=DULIEU!$H447,DULIEU!$X447,""))</f>
        <v/>
      </c>
      <c r="G455" s="759"/>
      <c r="H455" s="760" t="str">
        <f t="shared" si="6"/>
        <v/>
      </c>
      <c r="I455" s="689"/>
      <c r="J455" s="689"/>
      <c r="K455" s="356"/>
    </row>
    <row r="456" spans="2:11" hidden="1">
      <c r="B456" s="756" t="str">
        <f>IF($F456&lt;&gt;"",MAX($B$14:B455)+1,"")</f>
        <v/>
      </c>
      <c r="C456" s="757" t="str">
        <f>IF($H$4=DULIEU!$H448,DULIEU!$O448,"")</f>
        <v/>
      </c>
      <c r="D456" s="757" t="str">
        <f>IF(C456="","",IF($H$4=DULIEU!$H448,DULIEU!$V448,""))</f>
        <v/>
      </c>
      <c r="E456" s="757" t="str">
        <f>IF(D456="","",IF($H$4=DULIEU!$H448,DULIEU!$W448,""))</f>
        <v/>
      </c>
      <c r="F456" s="758" t="str">
        <f>IF(E456="","",IF($H$4=DULIEU!$H448,DULIEU!$X448,""))</f>
        <v/>
      </c>
      <c r="G456" s="759"/>
      <c r="H456" s="760" t="str">
        <f t="shared" si="6"/>
        <v/>
      </c>
      <c r="I456" s="689"/>
      <c r="J456" s="689"/>
      <c r="K456" s="356"/>
    </row>
    <row r="457" spans="2:11" hidden="1">
      <c r="B457" s="756" t="str">
        <f>IF($F457&lt;&gt;"",MAX($B$14:B456)+1,"")</f>
        <v/>
      </c>
      <c r="C457" s="757" t="str">
        <f>IF($H$4=DULIEU!$H449,DULIEU!$O449,"")</f>
        <v/>
      </c>
      <c r="D457" s="757" t="str">
        <f>IF(C457="","",IF($H$4=DULIEU!$H449,DULIEU!$V449,""))</f>
        <v/>
      </c>
      <c r="E457" s="757" t="str">
        <f>IF(D457="","",IF($H$4=DULIEU!$H449,DULIEU!$W449,""))</f>
        <v/>
      </c>
      <c r="F457" s="758" t="str">
        <f>IF(E457="","",IF($H$4=DULIEU!$H449,DULIEU!$X449,""))</f>
        <v/>
      </c>
      <c r="G457" s="759"/>
      <c r="H457" s="760" t="str">
        <f t="shared" si="6"/>
        <v/>
      </c>
      <c r="I457" s="689"/>
      <c r="J457" s="689"/>
      <c r="K457" s="356"/>
    </row>
    <row r="458" spans="2:11" hidden="1">
      <c r="B458" s="756" t="str">
        <f>IF($F458&lt;&gt;"",MAX($B$14:B457)+1,"")</f>
        <v/>
      </c>
      <c r="C458" s="757" t="str">
        <f>IF($H$4=DULIEU!$H450,DULIEU!$O450,"")</f>
        <v/>
      </c>
      <c r="D458" s="757" t="str">
        <f>IF(C458="","",IF($H$4=DULIEU!$H450,DULIEU!$V450,""))</f>
        <v/>
      </c>
      <c r="E458" s="757" t="str">
        <f>IF(D458="","",IF($H$4=DULIEU!$H450,DULIEU!$W450,""))</f>
        <v/>
      </c>
      <c r="F458" s="758" t="str">
        <f>IF(E458="","",IF($H$4=DULIEU!$H450,DULIEU!$X450,""))</f>
        <v/>
      </c>
      <c r="G458" s="759"/>
      <c r="H458" s="760" t="str">
        <f t="shared" si="6"/>
        <v/>
      </c>
      <c r="I458" s="689"/>
      <c r="J458" s="689"/>
      <c r="K458" s="356"/>
    </row>
    <row r="459" spans="2:11" hidden="1">
      <c r="B459" s="756" t="str">
        <f>IF($F459&lt;&gt;"",MAX($B$14:B458)+1,"")</f>
        <v/>
      </c>
      <c r="C459" s="757" t="str">
        <f>IF($H$4=DULIEU!$H451,DULIEU!$O451,"")</f>
        <v/>
      </c>
      <c r="D459" s="757" t="str">
        <f>IF(C459="","",IF($H$4=DULIEU!$H451,DULIEU!$V451,""))</f>
        <v/>
      </c>
      <c r="E459" s="757" t="str">
        <f>IF(D459="","",IF($H$4=DULIEU!$H451,DULIEU!$W451,""))</f>
        <v/>
      </c>
      <c r="F459" s="758" t="str">
        <f>IF(E459="","",IF($H$4=DULIEU!$H451,DULIEU!$X451,""))</f>
        <v/>
      </c>
      <c r="G459" s="759"/>
      <c r="H459" s="760" t="str">
        <f t="shared" si="6"/>
        <v/>
      </c>
      <c r="I459" s="689"/>
      <c r="J459" s="689"/>
      <c r="K459" s="356"/>
    </row>
    <row r="460" spans="2:11" hidden="1">
      <c r="B460" s="756" t="str">
        <f>IF($F460&lt;&gt;"",MAX($B$14:B459)+1,"")</f>
        <v/>
      </c>
      <c r="C460" s="757" t="str">
        <f>IF($H$4=DULIEU!$H452,DULIEU!$O452,"")</f>
        <v/>
      </c>
      <c r="D460" s="757" t="str">
        <f>IF(C460="","",IF($H$4=DULIEU!$H452,DULIEU!$V452,""))</f>
        <v/>
      </c>
      <c r="E460" s="757" t="str">
        <f>IF(D460="","",IF($H$4=DULIEU!$H452,DULIEU!$W452,""))</f>
        <v/>
      </c>
      <c r="F460" s="758" t="str">
        <f>IF(E460="","",IF($H$4=DULIEU!$H452,DULIEU!$X452,""))</f>
        <v/>
      </c>
      <c r="G460" s="759"/>
      <c r="H460" s="760" t="str">
        <f t="shared" si="6"/>
        <v/>
      </c>
      <c r="I460" s="689"/>
      <c r="J460" s="689"/>
      <c r="K460" s="356"/>
    </row>
    <row r="461" spans="2:11" hidden="1">
      <c r="B461" s="756" t="str">
        <f>IF($F461&lt;&gt;"",MAX($B$14:B460)+1,"")</f>
        <v/>
      </c>
      <c r="C461" s="757" t="str">
        <f>IF($H$4=DULIEU!$H453,DULIEU!$O453,"")</f>
        <v/>
      </c>
      <c r="D461" s="757" t="str">
        <f>IF(C461="","",IF($H$4=DULIEU!$H453,DULIEU!$V453,""))</f>
        <v/>
      </c>
      <c r="E461" s="757" t="str">
        <f>IF(D461="","",IF($H$4=DULIEU!$H453,DULIEU!$W453,""))</f>
        <v/>
      </c>
      <c r="F461" s="758" t="str">
        <f>IF(E461="","",IF($H$4=DULIEU!$H453,DULIEU!$X453,""))</f>
        <v/>
      </c>
      <c r="G461" s="759"/>
      <c r="H461" s="760" t="str">
        <f t="shared" si="6"/>
        <v/>
      </c>
      <c r="I461" s="689"/>
      <c r="J461" s="689"/>
      <c r="K461" s="356"/>
    </row>
    <row r="462" spans="2:11" hidden="1">
      <c r="B462" s="756" t="str">
        <f>IF($F462&lt;&gt;"",MAX($B$14:B461)+1,"")</f>
        <v/>
      </c>
      <c r="C462" s="757" t="str">
        <f>IF($H$4=DULIEU!$H454,DULIEU!$O454,"")</f>
        <v/>
      </c>
      <c r="D462" s="757" t="str">
        <f>IF(C462="","",IF($H$4=DULIEU!$H454,DULIEU!$V454,""))</f>
        <v/>
      </c>
      <c r="E462" s="757" t="str">
        <f>IF(D462="","",IF($H$4=DULIEU!$H454,DULIEU!$W454,""))</f>
        <v/>
      </c>
      <c r="F462" s="758" t="str">
        <f>IF(E462="","",IF($H$4=DULIEU!$H454,DULIEU!$X454,""))</f>
        <v/>
      </c>
      <c r="G462" s="759"/>
      <c r="H462" s="760" t="str">
        <f t="shared" si="6"/>
        <v/>
      </c>
      <c r="I462" s="689"/>
      <c r="J462" s="689"/>
      <c r="K462" s="356"/>
    </row>
    <row r="463" spans="2:11" hidden="1">
      <c r="B463" s="756" t="str">
        <f>IF($F463&lt;&gt;"",MAX($B$14:B462)+1,"")</f>
        <v/>
      </c>
      <c r="C463" s="757" t="str">
        <f>IF($H$4=DULIEU!$H455,DULIEU!$O455,"")</f>
        <v/>
      </c>
      <c r="D463" s="757" t="str">
        <f>IF(C463="","",IF($H$4=DULIEU!$H455,DULIEU!$V455,""))</f>
        <v/>
      </c>
      <c r="E463" s="757" t="str">
        <f>IF(D463="","",IF($H$4=DULIEU!$H455,DULIEU!$W455,""))</f>
        <v/>
      </c>
      <c r="F463" s="758" t="str">
        <f>IF(E463="","",IF($H$4=DULIEU!$H455,DULIEU!$X455,""))</f>
        <v/>
      </c>
      <c r="G463" s="759"/>
      <c r="H463" s="760" t="str">
        <f t="shared" si="6"/>
        <v/>
      </c>
      <c r="I463" s="689"/>
      <c r="J463" s="689"/>
      <c r="K463" s="356"/>
    </row>
    <row r="464" spans="2:11" hidden="1">
      <c r="B464" s="756" t="str">
        <f>IF($F464&lt;&gt;"",MAX($B$14:B463)+1,"")</f>
        <v/>
      </c>
      <c r="C464" s="757" t="str">
        <f>IF($H$4=DULIEU!$H456,DULIEU!$O456,"")</f>
        <v/>
      </c>
      <c r="D464" s="757" t="str">
        <f>IF(C464="","",IF($H$4=DULIEU!$H456,DULIEU!$V456,""))</f>
        <v/>
      </c>
      <c r="E464" s="757" t="str">
        <f>IF(D464="","",IF($H$4=DULIEU!$H456,DULIEU!$W456,""))</f>
        <v/>
      </c>
      <c r="F464" s="758" t="str">
        <f>IF(E464="","",IF($H$4=DULIEU!$H456,DULIEU!$X456,""))</f>
        <v/>
      </c>
      <c r="G464" s="759"/>
      <c r="H464" s="760" t="str">
        <f t="shared" ref="H464:H509" si="7">IF($F464="","","x")</f>
        <v/>
      </c>
      <c r="I464" s="689"/>
      <c r="J464" s="689"/>
      <c r="K464" s="356"/>
    </row>
    <row r="465" spans="2:11" hidden="1">
      <c r="B465" s="756" t="str">
        <f>IF($F465&lt;&gt;"",MAX($B$14:B464)+1,"")</f>
        <v/>
      </c>
      <c r="C465" s="757" t="str">
        <f>IF($H$4=DULIEU!$H457,DULIEU!$O457,"")</f>
        <v/>
      </c>
      <c r="D465" s="757" t="str">
        <f>IF(C465="","",IF($H$4=DULIEU!$H457,DULIEU!$V457,""))</f>
        <v/>
      </c>
      <c r="E465" s="757" t="str">
        <f>IF(D465="","",IF($H$4=DULIEU!$H457,DULIEU!$W457,""))</f>
        <v/>
      </c>
      <c r="F465" s="758" t="str">
        <f>IF(E465="","",IF($H$4=DULIEU!$H457,DULIEU!$X457,""))</f>
        <v/>
      </c>
      <c r="G465" s="759"/>
      <c r="H465" s="760" t="str">
        <f t="shared" si="7"/>
        <v/>
      </c>
      <c r="I465" s="689"/>
      <c r="J465" s="689"/>
      <c r="K465" s="356"/>
    </row>
    <row r="466" spans="2:11" hidden="1">
      <c r="B466" s="756" t="str">
        <f>IF($F466&lt;&gt;"",MAX($B$14:B465)+1,"")</f>
        <v/>
      </c>
      <c r="C466" s="757" t="str">
        <f>IF($H$4=DULIEU!$H458,DULIEU!$O458,"")</f>
        <v/>
      </c>
      <c r="D466" s="757" t="str">
        <f>IF(C466="","",IF($H$4=DULIEU!$H458,DULIEU!$V458,""))</f>
        <v/>
      </c>
      <c r="E466" s="757" t="str">
        <f>IF(D466="","",IF($H$4=DULIEU!$H458,DULIEU!$W458,""))</f>
        <v/>
      </c>
      <c r="F466" s="758" t="str">
        <f>IF(E466="","",IF($H$4=DULIEU!$H458,DULIEU!$X458,""))</f>
        <v/>
      </c>
      <c r="G466" s="759"/>
      <c r="H466" s="760" t="str">
        <f t="shared" si="7"/>
        <v/>
      </c>
      <c r="I466" s="689"/>
      <c r="J466" s="689"/>
      <c r="K466" s="356"/>
    </row>
    <row r="467" spans="2:11" hidden="1">
      <c r="B467" s="756" t="str">
        <f>IF($F467&lt;&gt;"",MAX($B$14:B466)+1,"")</f>
        <v/>
      </c>
      <c r="C467" s="757" t="str">
        <f>IF($H$4=DULIEU!$H459,DULIEU!$O459,"")</f>
        <v/>
      </c>
      <c r="D467" s="757" t="str">
        <f>IF(C467="","",IF($H$4=DULIEU!$H459,DULIEU!$V459,""))</f>
        <v/>
      </c>
      <c r="E467" s="757" t="str">
        <f>IF(D467="","",IF($H$4=DULIEU!$H459,DULIEU!$W459,""))</f>
        <v/>
      </c>
      <c r="F467" s="758" t="str">
        <f>IF(E467="","",IF($H$4=DULIEU!$H459,DULIEU!$X459,""))</f>
        <v/>
      </c>
      <c r="G467" s="759"/>
      <c r="H467" s="760" t="str">
        <f t="shared" si="7"/>
        <v/>
      </c>
      <c r="I467" s="689"/>
      <c r="J467" s="689"/>
      <c r="K467" s="356"/>
    </row>
    <row r="468" spans="2:11" hidden="1">
      <c r="B468" s="756" t="str">
        <f>IF($F468&lt;&gt;"",MAX($B$14:B467)+1,"")</f>
        <v/>
      </c>
      <c r="C468" s="757" t="str">
        <f>IF($H$4=DULIEU!$H460,DULIEU!$O460,"")</f>
        <v/>
      </c>
      <c r="D468" s="757" t="str">
        <f>IF(C468="","",IF($H$4=DULIEU!$H460,DULIEU!$V460,""))</f>
        <v/>
      </c>
      <c r="E468" s="757" t="str">
        <f>IF(D468="","",IF($H$4=DULIEU!$H460,DULIEU!$W460,""))</f>
        <v/>
      </c>
      <c r="F468" s="758" t="str">
        <f>IF(E468="","",IF($H$4=DULIEU!$H460,DULIEU!$X460,""))</f>
        <v/>
      </c>
      <c r="G468" s="759"/>
      <c r="H468" s="760" t="str">
        <f t="shared" si="7"/>
        <v/>
      </c>
      <c r="I468" s="689"/>
      <c r="J468" s="689"/>
      <c r="K468" s="356"/>
    </row>
    <row r="469" spans="2:11" hidden="1">
      <c r="B469" s="756" t="str">
        <f>IF($F469&lt;&gt;"",MAX($B$14:B468)+1,"")</f>
        <v/>
      </c>
      <c r="C469" s="757" t="str">
        <f>IF($H$4=DULIEU!$H461,DULIEU!$O461,"")</f>
        <v/>
      </c>
      <c r="D469" s="757" t="str">
        <f>IF(C469="","",IF($H$4=DULIEU!$H461,DULIEU!$V461,""))</f>
        <v/>
      </c>
      <c r="E469" s="757" t="str">
        <f>IF(D469="","",IF($H$4=DULIEU!$H461,DULIEU!$W461,""))</f>
        <v/>
      </c>
      <c r="F469" s="758" t="str">
        <f>IF(E469="","",IF($H$4=DULIEU!$H461,DULIEU!$X461,""))</f>
        <v/>
      </c>
      <c r="G469" s="759"/>
      <c r="H469" s="760" t="str">
        <f t="shared" si="7"/>
        <v/>
      </c>
      <c r="I469" s="689"/>
      <c r="J469" s="689"/>
      <c r="K469" s="356"/>
    </row>
    <row r="470" spans="2:11" hidden="1">
      <c r="B470" s="756" t="str">
        <f>IF($F470&lt;&gt;"",MAX($B$14:B469)+1,"")</f>
        <v/>
      </c>
      <c r="C470" s="757" t="str">
        <f>IF($H$4=DULIEU!$H462,DULIEU!$O462,"")</f>
        <v/>
      </c>
      <c r="D470" s="757" t="str">
        <f>IF(C470="","",IF($H$4=DULIEU!$H462,DULIEU!$V462,""))</f>
        <v/>
      </c>
      <c r="E470" s="757" t="str">
        <f>IF(D470="","",IF($H$4=DULIEU!$H462,DULIEU!$W462,""))</f>
        <v/>
      </c>
      <c r="F470" s="758" t="str">
        <f>IF(E470="","",IF($H$4=DULIEU!$H462,DULIEU!$X462,""))</f>
        <v/>
      </c>
      <c r="G470" s="759"/>
      <c r="H470" s="760" t="str">
        <f t="shared" si="7"/>
        <v/>
      </c>
      <c r="I470" s="689"/>
      <c r="J470" s="689"/>
      <c r="K470" s="356"/>
    </row>
    <row r="471" spans="2:11" hidden="1">
      <c r="B471" s="756" t="str">
        <f>IF($F471&lt;&gt;"",MAX($B$14:B470)+1,"")</f>
        <v/>
      </c>
      <c r="C471" s="757" t="str">
        <f>IF($H$4=DULIEU!$H463,DULIEU!$O463,"")</f>
        <v/>
      </c>
      <c r="D471" s="757" t="str">
        <f>IF(C471="","",IF($H$4=DULIEU!$H463,DULIEU!$V463,""))</f>
        <v/>
      </c>
      <c r="E471" s="757" t="str">
        <f>IF(D471="","",IF($H$4=DULIEU!$H463,DULIEU!$W463,""))</f>
        <v/>
      </c>
      <c r="F471" s="758" t="str">
        <f>IF(E471="","",IF($H$4=DULIEU!$H463,DULIEU!$X463,""))</f>
        <v/>
      </c>
      <c r="G471" s="759"/>
      <c r="H471" s="760" t="str">
        <f t="shared" si="7"/>
        <v/>
      </c>
      <c r="I471" s="689"/>
      <c r="J471" s="689"/>
      <c r="K471" s="356"/>
    </row>
    <row r="472" spans="2:11" hidden="1">
      <c r="B472" s="756" t="str">
        <f>IF($F472&lt;&gt;"",MAX($B$14:B471)+1,"")</f>
        <v/>
      </c>
      <c r="C472" s="757" t="str">
        <f>IF($H$4=DULIEU!$H464,DULIEU!$O464,"")</f>
        <v/>
      </c>
      <c r="D472" s="757" t="str">
        <f>IF(C472="","",IF($H$4=DULIEU!$H464,DULIEU!$V464,""))</f>
        <v/>
      </c>
      <c r="E472" s="757" t="str">
        <f>IF(D472="","",IF($H$4=DULIEU!$H464,DULIEU!$W464,""))</f>
        <v/>
      </c>
      <c r="F472" s="758" t="str">
        <f>IF(E472="","",IF($H$4=DULIEU!$H464,DULIEU!$X464,""))</f>
        <v/>
      </c>
      <c r="G472" s="759"/>
      <c r="H472" s="760" t="str">
        <f t="shared" si="7"/>
        <v/>
      </c>
      <c r="I472" s="689"/>
      <c r="J472" s="689"/>
      <c r="K472" s="356"/>
    </row>
    <row r="473" spans="2:11" hidden="1">
      <c r="B473" s="756" t="str">
        <f>IF($F473&lt;&gt;"",MAX($B$14:B472)+1,"")</f>
        <v/>
      </c>
      <c r="C473" s="757" t="str">
        <f>IF($H$4=DULIEU!$H465,DULIEU!$O465,"")</f>
        <v/>
      </c>
      <c r="D473" s="757" t="str">
        <f>IF(C473="","",IF($H$4=DULIEU!$H465,DULIEU!$V465,""))</f>
        <v/>
      </c>
      <c r="E473" s="757" t="str">
        <f>IF(D473="","",IF($H$4=DULIEU!$H465,DULIEU!$W465,""))</f>
        <v/>
      </c>
      <c r="F473" s="758" t="str">
        <f>IF(E473="","",IF($H$4=DULIEU!$H465,DULIEU!$X465,""))</f>
        <v/>
      </c>
      <c r="G473" s="759"/>
      <c r="H473" s="760" t="str">
        <f t="shared" si="7"/>
        <v/>
      </c>
      <c r="I473" s="689"/>
      <c r="J473" s="689"/>
      <c r="K473" s="356"/>
    </row>
    <row r="474" spans="2:11" hidden="1">
      <c r="B474" s="756" t="str">
        <f>IF($F474&lt;&gt;"",MAX($B$14:B473)+1,"")</f>
        <v/>
      </c>
      <c r="C474" s="757" t="str">
        <f>IF($H$4=DULIEU!$H466,DULIEU!$O466,"")</f>
        <v/>
      </c>
      <c r="D474" s="757" t="str">
        <f>IF(C474="","",IF($H$4=DULIEU!$H466,DULIEU!$V466,""))</f>
        <v/>
      </c>
      <c r="E474" s="757" t="str">
        <f>IF(D474="","",IF($H$4=DULIEU!$H466,DULIEU!$W466,""))</f>
        <v/>
      </c>
      <c r="F474" s="758" t="str">
        <f>IF(E474="","",IF($H$4=DULIEU!$H466,DULIEU!$X466,""))</f>
        <v/>
      </c>
      <c r="G474" s="759"/>
      <c r="H474" s="760" t="str">
        <f t="shared" si="7"/>
        <v/>
      </c>
      <c r="I474" s="689"/>
      <c r="J474" s="689"/>
      <c r="K474" s="356"/>
    </row>
    <row r="475" spans="2:11" hidden="1">
      <c r="B475" s="756" t="str">
        <f>IF($F475&lt;&gt;"",MAX($B$14:B474)+1,"")</f>
        <v/>
      </c>
      <c r="C475" s="757" t="str">
        <f>IF($H$4=DULIEU!$H467,DULIEU!$O467,"")</f>
        <v/>
      </c>
      <c r="D475" s="757" t="str">
        <f>IF(C475="","",IF($H$4=DULIEU!$H467,DULIEU!$V467,""))</f>
        <v/>
      </c>
      <c r="E475" s="757" t="str">
        <f>IF(D475="","",IF($H$4=DULIEU!$H467,DULIEU!$W467,""))</f>
        <v/>
      </c>
      <c r="F475" s="758" t="str">
        <f>IF(E475="","",IF($H$4=DULIEU!$H467,DULIEU!$X467,""))</f>
        <v/>
      </c>
      <c r="G475" s="759"/>
      <c r="H475" s="760" t="str">
        <f t="shared" si="7"/>
        <v/>
      </c>
      <c r="I475" s="689"/>
      <c r="J475" s="689"/>
      <c r="K475" s="356"/>
    </row>
    <row r="476" spans="2:11" hidden="1">
      <c r="B476" s="756" t="str">
        <f>IF($F476&lt;&gt;"",MAX($B$14:B475)+1,"")</f>
        <v/>
      </c>
      <c r="C476" s="757" t="str">
        <f>IF($H$4=DULIEU!$H468,DULIEU!$O468,"")</f>
        <v/>
      </c>
      <c r="D476" s="757" t="str">
        <f>IF(C476="","",IF($H$4=DULIEU!$H468,DULIEU!$V468,""))</f>
        <v/>
      </c>
      <c r="E476" s="757" t="str">
        <f>IF(D476="","",IF($H$4=DULIEU!$H468,DULIEU!$W468,""))</f>
        <v/>
      </c>
      <c r="F476" s="758" t="str">
        <f>IF(E476="","",IF($H$4=DULIEU!$H468,DULIEU!$X468,""))</f>
        <v/>
      </c>
      <c r="G476" s="759"/>
      <c r="H476" s="760" t="str">
        <f t="shared" si="7"/>
        <v/>
      </c>
      <c r="I476" s="689"/>
      <c r="J476" s="689"/>
      <c r="K476" s="356"/>
    </row>
    <row r="477" spans="2:11" hidden="1">
      <c r="B477" s="756" t="str">
        <f>IF($F477&lt;&gt;"",MAX($B$14:B476)+1,"")</f>
        <v/>
      </c>
      <c r="C477" s="757" t="str">
        <f>IF($H$4=DULIEU!$H469,DULIEU!$O469,"")</f>
        <v/>
      </c>
      <c r="D477" s="757" t="str">
        <f>IF(C477="","",IF($H$4=DULIEU!$H469,DULIEU!$V469,""))</f>
        <v/>
      </c>
      <c r="E477" s="757" t="str">
        <f>IF(D477="","",IF($H$4=DULIEU!$H469,DULIEU!$W469,""))</f>
        <v/>
      </c>
      <c r="F477" s="758" t="str">
        <f>IF(E477="","",IF($H$4=DULIEU!$H469,DULIEU!$X469,""))</f>
        <v/>
      </c>
      <c r="G477" s="759"/>
      <c r="H477" s="760" t="str">
        <f t="shared" si="7"/>
        <v/>
      </c>
      <c r="I477" s="689"/>
      <c r="J477" s="689"/>
      <c r="K477" s="356"/>
    </row>
    <row r="478" spans="2:11" hidden="1">
      <c r="B478" s="756" t="str">
        <f>IF($F478&lt;&gt;"",MAX($B$14:B477)+1,"")</f>
        <v/>
      </c>
      <c r="C478" s="757" t="str">
        <f>IF($H$4=DULIEU!$H470,DULIEU!$O470,"")</f>
        <v/>
      </c>
      <c r="D478" s="757" t="str">
        <f>IF(C478="","",IF($H$4=DULIEU!$H470,DULIEU!$V470,""))</f>
        <v/>
      </c>
      <c r="E478" s="757" t="str">
        <f>IF(D478="","",IF($H$4=DULIEU!$H470,DULIEU!$W470,""))</f>
        <v/>
      </c>
      <c r="F478" s="758" t="str">
        <f>IF(E478="","",IF($H$4=DULIEU!$H470,DULIEU!$X470,""))</f>
        <v/>
      </c>
      <c r="G478" s="759"/>
      <c r="H478" s="760" t="str">
        <f t="shared" si="7"/>
        <v/>
      </c>
      <c r="I478" s="689"/>
      <c r="J478" s="689"/>
      <c r="K478" s="356"/>
    </row>
    <row r="479" spans="2:11" hidden="1">
      <c r="B479" s="756" t="str">
        <f>IF($F479&lt;&gt;"",MAX($B$14:B478)+1,"")</f>
        <v/>
      </c>
      <c r="C479" s="757" t="str">
        <f>IF($H$4=DULIEU!$H471,DULIEU!$O471,"")</f>
        <v/>
      </c>
      <c r="D479" s="757" t="str">
        <f>IF(C479="","",IF($H$4=DULIEU!$H471,DULIEU!$V471,""))</f>
        <v/>
      </c>
      <c r="E479" s="757" t="str">
        <f>IF(D479="","",IF($H$4=DULIEU!$H471,DULIEU!$W471,""))</f>
        <v/>
      </c>
      <c r="F479" s="758" t="str">
        <f>IF(E479="","",IF($H$4=DULIEU!$H471,DULIEU!$X471,""))</f>
        <v/>
      </c>
      <c r="G479" s="759"/>
      <c r="H479" s="760" t="str">
        <f t="shared" si="7"/>
        <v/>
      </c>
      <c r="I479" s="689"/>
      <c r="J479" s="689"/>
      <c r="K479" s="356"/>
    </row>
    <row r="480" spans="2:11" hidden="1">
      <c r="B480" s="756" t="str">
        <f>IF($F480&lt;&gt;"",MAX($B$14:B479)+1,"")</f>
        <v/>
      </c>
      <c r="C480" s="757" t="str">
        <f>IF($H$4=DULIEU!$H472,DULIEU!$O472,"")</f>
        <v/>
      </c>
      <c r="D480" s="757" t="str">
        <f>IF(C480="","",IF($H$4=DULIEU!$H472,DULIEU!$V472,""))</f>
        <v/>
      </c>
      <c r="E480" s="757" t="str">
        <f>IF(D480="","",IF($H$4=DULIEU!$H472,DULIEU!$W472,""))</f>
        <v/>
      </c>
      <c r="F480" s="758" t="str">
        <f>IF(E480="","",IF($H$4=DULIEU!$H472,DULIEU!$X472,""))</f>
        <v/>
      </c>
      <c r="G480" s="759"/>
      <c r="H480" s="760" t="str">
        <f t="shared" si="7"/>
        <v/>
      </c>
      <c r="I480" s="689"/>
      <c r="J480" s="689"/>
      <c r="K480" s="356"/>
    </row>
    <row r="481" spans="2:11" hidden="1">
      <c r="B481" s="756" t="str">
        <f>IF($F481&lt;&gt;"",MAX($B$14:B480)+1,"")</f>
        <v/>
      </c>
      <c r="C481" s="757" t="str">
        <f>IF($H$4=DULIEU!$H473,DULIEU!$O473,"")</f>
        <v/>
      </c>
      <c r="D481" s="757" t="str">
        <f>IF(C481="","",IF($H$4=DULIEU!$H473,DULIEU!$V473,""))</f>
        <v/>
      </c>
      <c r="E481" s="757" t="str">
        <f>IF(D481="","",IF($H$4=DULIEU!$H473,DULIEU!$W473,""))</f>
        <v/>
      </c>
      <c r="F481" s="758" t="str">
        <f>IF(E481="","",IF($H$4=DULIEU!$H473,DULIEU!$X473,""))</f>
        <v/>
      </c>
      <c r="G481" s="759"/>
      <c r="H481" s="760" t="str">
        <f t="shared" si="7"/>
        <v/>
      </c>
      <c r="I481" s="689"/>
      <c r="J481" s="689"/>
      <c r="K481" s="356"/>
    </row>
    <row r="482" spans="2:11" hidden="1">
      <c r="B482" s="756" t="str">
        <f>IF($F482&lt;&gt;"",MAX($B$14:B481)+1,"")</f>
        <v/>
      </c>
      <c r="C482" s="757" t="str">
        <f>IF($H$4=DULIEU!$H474,DULIEU!$O474,"")</f>
        <v/>
      </c>
      <c r="D482" s="757" t="str">
        <f>IF(C482="","",IF($H$4=DULIEU!$H474,DULIEU!$V474,""))</f>
        <v/>
      </c>
      <c r="E482" s="757" t="str">
        <f>IF(D482="","",IF($H$4=DULIEU!$H474,DULIEU!$W474,""))</f>
        <v/>
      </c>
      <c r="F482" s="758" t="str">
        <f>IF(E482="","",IF($H$4=DULIEU!$H474,DULIEU!$X474,""))</f>
        <v/>
      </c>
      <c r="G482" s="759"/>
      <c r="H482" s="760" t="str">
        <f t="shared" si="7"/>
        <v/>
      </c>
      <c r="I482" s="689"/>
      <c r="J482" s="689"/>
      <c r="K482" s="356"/>
    </row>
    <row r="483" spans="2:11" hidden="1">
      <c r="B483" s="756" t="str">
        <f>IF($F483&lt;&gt;"",MAX($B$14:B482)+1,"")</f>
        <v/>
      </c>
      <c r="C483" s="757" t="str">
        <f>IF($H$4=DULIEU!$H475,DULIEU!$O475,"")</f>
        <v/>
      </c>
      <c r="D483" s="757" t="str">
        <f>IF(C483="","",IF($H$4=DULIEU!$H475,DULIEU!$V475,""))</f>
        <v/>
      </c>
      <c r="E483" s="757" t="str">
        <f>IF(D483="","",IF($H$4=DULIEU!$H475,DULIEU!$W475,""))</f>
        <v/>
      </c>
      <c r="F483" s="758" t="str">
        <f>IF(E483="","",IF($H$4=DULIEU!$H475,DULIEU!$X475,""))</f>
        <v/>
      </c>
      <c r="G483" s="759"/>
      <c r="H483" s="760" t="str">
        <f t="shared" si="7"/>
        <v/>
      </c>
      <c r="I483" s="689"/>
      <c r="J483" s="689"/>
      <c r="K483" s="356"/>
    </row>
    <row r="484" spans="2:11" hidden="1">
      <c r="B484" s="756" t="str">
        <f>IF($F484&lt;&gt;"",MAX($B$14:B483)+1,"")</f>
        <v/>
      </c>
      <c r="C484" s="757" t="str">
        <f>IF($H$4=DULIEU!$H476,DULIEU!$O476,"")</f>
        <v/>
      </c>
      <c r="D484" s="757" t="str">
        <f>IF(C484="","",IF($H$4=DULIEU!$H476,DULIEU!$V476,""))</f>
        <v/>
      </c>
      <c r="E484" s="757" t="str">
        <f>IF(D484="","",IF($H$4=DULIEU!$H476,DULIEU!$W476,""))</f>
        <v/>
      </c>
      <c r="F484" s="758" t="str">
        <f>IF(E484="","",IF($H$4=DULIEU!$H476,DULIEU!$X476,""))</f>
        <v/>
      </c>
      <c r="G484" s="759"/>
      <c r="H484" s="760" t="str">
        <f t="shared" si="7"/>
        <v/>
      </c>
      <c r="I484" s="689"/>
      <c r="J484" s="689"/>
      <c r="K484" s="356"/>
    </row>
    <row r="485" spans="2:11" hidden="1">
      <c r="B485" s="756" t="str">
        <f>IF($F485&lt;&gt;"",MAX($B$14:B484)+1,"")</f>
        <v/>
      </c>
      <c r="C485" s="757" t="str">
        <f>IF($H$4=DULIEU!$H477,DULIEU!$O477,"")</f>
        <v/>
      </c>
      <c r="D485" s="757" t="str">
        <f>IF(C485="","",IF($H$4=DULIEU!$H477,DULIEU!$V477,""))</f>
        <v/>
      </c>
      <c r="E485" s="757" t="str">
        <f>IF(D485="","",IF($H$4=DULIEU!$H477,DULIEU!$W477,""))</f>
        <v/>
      </c>
      <c r="F485" s="758" t="str">
        <f>IF(E485="","",IF($H$4=DULIEU!$H477,DULIEU!$X477,""))</f>
        <v/>
      </c>
      <c r="G485" s="759"/>
      <c r="H485" s="760" t="str">
        <f t="shared" si="7"/>
        <v/>
      </c>
      <c r="I485" s="689"/>
      <c r="J485" s="689"/>
      <c r="K485" s="356"/>
    </row>
    <row r="486" spans="2:11" hidden="1">
      <c r="B486" s="756" t="str">
        <f>IF($F486&lt;&gt;"",MAX($B$14:B485)+1,"")</f>
        <v/>
      </c>
      <c r="C486" s="757" t="str">
        <f>IF($H$4=DULIEU!$H478,DULIEU!$O478,"")</f>
        <v/>
      </c>
      <c r="D486" s="757" t="str">
        <f>IF(C486="","",IF($H$4=DULIEU!$H478,DULIEU!$V478,""))</f>
        <v/>
      </c>
      <c r="E486" s="757" t="str">
        <f>IF(D486="","",IF($H$4=DULIEU!$H478,DULIEU!$W478,""))</f>
        <v/>
      </c>
      <c r="F486" s="758" t="str">
        <f>IF(E486="","",IF($H$4=DULIEU!$H478,DULIEU!$X478,""))</f>
        <v/>
      </c>
      <c r="G486" s="759"/>
      <c r="H486" s="760" t="str">
        <f t="shared" si="7"/>
        <v/>
      </c>
      <c r="I486" s="689"/>
      <c r="J486" s="689"/>
      <c r="K486" s="356"/>
    </row>
    <row r="487" spans="2:11" hidden="1">
      <c r="B487" s="756" t="str">
        <f>IF($F487&lt;&gt;"",MAX($B$14:B486)+1,"")</f>
        <v/>
      </c>
      <c r="C487" s="757" t="str">
        <f>IF($H$4=DULIEU!$H479,DULIEU!$O479,"")</f>
        <v/>
      </c>
      <c r="D487" s="757" t="str">
        <f>IF(C487="","",IF($H$4=DULIEU!$H479,DULIEU!$V479,""))</f>
        <v/>
      </c>
      <c r="E487" s="757" t="str">
        <f>IF(D487="","",IF($H$4=DULIEU!$H479,DULIEU!$W479,""))</f>
        <v/>
      </c>
      <c r="F487" s="758" t="str">
        <f>IF(E487="","",IF($H$4=DULIEU!$H479,DULIEU!$X479,""))</f>
        <v/>
      </c>
      <c r="G487" s="759"/>
      <c r="H487" s="760" t="str">
        <f t="shared" si="7"/>
        <v/>
      </c>
      <c r="I487" s="689"/>
      <c r="J487" s="689"/>
      <c r="K487" s="356"/>
    </row>
    <row r="488" spans="2:11" hidden="1">
      <c r="B488" s="756" t="str">
        <f>IF($F488&lt;&gt;"",MAX($B$14:B487)+1,"")</f>
        <v/>
      </c>
      <c r="C488" s="757" t="str">
        <f>IF($H$4=DULIEU!$H480,DULIEU!$O480,"")</f>
        <v/>
      </c>
      <c r="D488" s="757" t="str">
        <f>IF(C488="","",IF($H$4=DULIEU!$H480,DULIEU!$V480,""))</f>
        <v/>
      </c>
      <c r="E488" s="757" t="str">
        <f>IF(D488="","",IF($H$4=DULIEU!$H480,DULIEU!$W480,""))</f>
        <v/>
      </c>
      <c r="F488" s="758" t="str">
        <f>IF(E488="","",IF($H$4=DULIEU!$H480,DULIEU!$X480,""))</f>
        <v/>
      </c>
      <c r="G488" s="759"/>
      <c r="H488" s="760" t="str">
        <f t="shared" si="7"/>
        <v/>
      </c>
      <c r="I488" s="689"/>
      <c r="J488" s="689"/>
      <c r="K488" s="356"/>
    </row>
    <row r="489" spans="2:11" hidden="1">
      <c r="B489" s="756" t="str">
        <f>IF($F489&lt;&gt;"",MAX($B$14:B488)+1,"")</f>
        <v/>
      </c>
      <c r="C489" s="757" t="str">
        <f>IF($H$4=DULIEU!$H481,DULIEU!$O481,"")</f>
        <v/>
      </c>
      <c r="D489" s="757" t="str">
        <f>IF(C489="","",IF($H$4=DULIEU!$H481,DULIEU!$V481,""))</f>
        <v/>
      </c>
      <c r="E489" s="757" t="str">
        <f>IF(D489="","",IF($H$4=DULIEU!$H481,DULIEU!$W481,""))</f>
        <v/>
      </c>
      <c r="F489" s="758" t="str">
        <f>IF(E489="","",IF($H$4=DULIEU!$H481,DULIEU!$X481,""))</f>
        <v/>
      </c>
      <c r="G489" s="759"/>
      <c r="H489" s="760" t="str">
        <f t="shared" si="7"/>
        <v/>
      </c>
      <c r="I489" s="689"/>
      <c r="J489" s="689"/>
      <c r="K489" s="356"/>
    </row>
    <row r="490" spans="2:11" hidden="1">
      <c r="B490" s="756" t="str">
        <f>IF($F490&lt;&gt;"",MAX($B$14:B489)+1,"")</f>
        <v/>
      </c>
      <c r="C490" s="757" t="str">
        <f>IF($H$4=DULIEU!$H482,DULIEU!$O482,"")</f>
        <v/>
      </c>
      <c r="D490" s="757" t="str">
        <f>IF(C490="","",IF($H$4=DULIEU!$H482,DULIEU!$V482,""))</f>
        <v/>
      </c>
      <c r="E490" s="757" t="str">
        <f>IF(D490="","",IF($H$4=DULIEU!$H482,DULIEU!$W482,""))</f>
        <v/>
      </c>
      <c r="F490" s="758" t="str">
        <f>IF(E490="","",IF($H$4=DULIEU!$H482,DULIEU!$X482,""))</f>
        <v/>
      </c>
      <c r="G490" s="759"/>
      <c r="H490" s="760" t="str">
        <f t="shared" si="7"/>
        <v/>
      </c>
      <c r="I490" s="689"/>
      <c r="J490" s="689"/>
      <c r="K490" s="356"/>
    </row>
    <row r="491" spans="2:11" hidden="1">
      <c r="B491" s="756" t="str">
        <f>IF($F491&lt;&gt;"",MAX($B$14:B490)+1,"")</f>
        <v/>
      </c>
      <c r="C491" s="757" t="str">
        <f>IF($H$4=DULIEU!$H483,DULIEU!$O483,"")</f>
        <v/>
      </c>
      <c r="D491" s="757" t="str">
        <f>IF(C491="","",IF($H$4=DULIEU!$H483,DULIEU!$V483,""))</f>
        <v/>
      </c>
      <c r="E491" s="757" t="str">
        <f>IF(D491="","",IF($H$4=DULIEU!$H483,DULIEU!$W483,""))</f>
        <v/>
      </c>
      <c r="F491" s="758" t="str">
        <f>IF(E491="","",IF($H$4=DULIEU!$H483,DULIEU!$X483,""))</f>
        <v/>
      </c>
      <c r="G491" s="759"/>
      <c r="H491" s="760" t="str">
        <f t="shared" si="7"/>
        <v/>
      </c>
      <c r="I491" s="689"/>
      <c r="J491" s="689"/>
      <c r="K491" s="356"/>
    </row>
    <row r="492" spans="2:11" hidden="1">
      <c r="B492" s="756" t="str">
        <f>IF($F492&lt;&gt;"",MAX($B$14:B491)+1,"")</f>
        <v/>
      </c>
      <c r="C492" s="757" t="str">
        <f>IF($H$4=DULIEU!$H484,DULIEU!$O484,"")</f>
        <v/>
      </c>
      <c r="D492" s="757" t="str">
        <f>IF(C492="","",IF($H$4=DULIEU!$H484,DULIEU!$V484,""))</f>
        <v/>
      </c>
      <c r="E492" s="757" t="str">
        <f>IF(D492="","",IF($H$4=DULIEU!$H484,DULIEU!$W484,""))</f>
        <v/>
      </c>
      <c r="F492" s="758" t="str">
        <f>IF(E492="","",IF($H$4=DULIEU!$H484,DULIEU!$X484,""))</f>
        <v/>
      </c>
      <c r="G492" s="759"/>
      <c r="H492" s="760" t="str">
        <f t="shared" si="7"/>
        <v/>
      </c>
      <c r="I492" s="689"/>
      <c r="J492" s="689"/>
      <c r="K492" s="356"/>
    </row>
    <row r="493" spans="2:11" hidden="1">
      <c r="B493" s="756" t="str">
        <f>IF($F493&lt;&gt;"",MAX($B$14:B492)+1,"")</f>
        <v/>
      </c>
      <c r="C493" s="757" t="str">
        <f>IF($H$4=DULIEU!$H485,DULIEU!$O485,"")</f>
        <v/>
      </c>
      <c r="D493" s="757" t="str">
        <f>IF(C493="","",IF($H$4=DULIEU!$H485,DULIEU!$V485,""))</f>
        <v/>
      </c>
      <c r="E493" s="757" t="str">
        <f>IF(D493="","",IF($H$4=DULIEU!$H485,DULIEU!$W485,""))</f>
        <v/>
      </c>
      <c r="F493" s="758" t="str">
        <f>IF(E493="","",IF($H$4=DULIEU!$H485,DULIEU!$X485,""))</f>
        <v/>
      </c>
      <c r="G493" s="759"/>
      <c r="H493" s="760" t="str">
        <f t="shared" si="7"/>
        <v/>
      </c>
      <c r="I493" s="689"/>
      <c r="J493" s="689"/>
      <c r="K493" s="356"/>
    </row>
    <row r="494" spans="2:11" hidden="1">
      <c r="B494" s="756" t="str">
        <f>IF($F494&lt;&gt;"",MAX($B$14:B493)+1,"")</f>
        <v/>
      </c>
      <c r="C494" s="757" t="str">
        <f>IF($H$4=DULIEU!$H486,DULIEU!$O486,"")</f>
        <v/>
      </c>
      <c r="D494" s="757" t="str">
        <f>IF(C494="","",IF($H$4=DULIEU!$H486,DULIEU!$V486,""))</f>
        <v/>
      </c>
      <c r="E494" s="757" t="str">
        <f>IF(D494="","",IF($H$4=DULIEU!$H486,DULIEU!$W486,""))</f>
        <v/>
      </c>
      <c r="F494" s="758" t="str">
        <f>IF(E494="","",IF($H$4=DULIEU!$H486,DULIEU!$X486,""))</f>
        <v/>
      </c>
      <c r="G494" s="759"/>
      <c r="H494" s="760" t="str">
        <f t="shared" si="7"/>
        <v/>
      </c>
      <c r="I494" s="689"/>
      <c r="J494" s="689"/>
      <c r="K494" s="356"/>
    </row>
    <row r="495" spans="2:11" hidden="1">
      <c r="B495" s="756" t="str">
        <f>IF($F495&lt;&gt;"",MAX($B$14:B494)+1,"")</f>
        <v/>
      </c>
      <c r="C495" s="757" t="str">
        <f>IF($H$4=DULIEU!$H487,DULIEU!$O487,"")</f>
        <v/>
      </c>
      <c r="D495" s="757" t="str">
        <f>IF(C495="","",IF($H$4=DULIEU!$H487,DULIEU!$V487,""))</f>
        <v/>
      </c>
      <c r="E495" s="757" t="str">
        <f>IF(D495="","",IF($H$4=DULIEU!$H487,DULIEU!$W487,""))</f>
        <v/>
      </c>
      <c r="F495" s="758" t="str">
        <f>IF(E495="","",IF($H$4=DULIEU!$H487,DULIEU!$X487,""))</f>
        <v/>
      </c>
      <c r="G495" s="759"/>
      <c r="H495" s="760" t="str">
        <f t="shared" si="7"/>
        <v/>
      </c>
      <c r="I495" s="689"/>
      <c r="J495" s="689"/>
      <c r="K495" s="356"/>
    </row>
    <row r="496" spans="2:11" hidden="1">
      <c r="B496" s="756" t="str">
        <f>IF($F496&lt;&gt;"",MAX($B$14:B495)+1,"")</f>
        <v/>
      </c>
      <c r="C496" s="757" t="str">
        <f>IF($H$4=DULIEU!$H488,DULIEU!$O488,"")</f>
        <v/>
      </c>
      <c r="D496" s="757" t="str">
        <f>IF(C496="","",IF($H$4=DULIEU!$H488,DULIEU!$V488,""))</f>
        <v/>
      </c>
      <c r="E496" s="757" t="str">
        <f>IF(D496="","",IF($H$4=DULIEU!$H488,DULIEU!$W488,""))</f>
        <v/>
      </c>
      <c r="F496" s="758" t="str">
        <f>IF(E496="","",IF($H$4=DULIEU!$H488,DULIEU!$X488,""))</f>
        <v/>
      </c>
      <c r="G496" s="759"/>
      <c r="H496" s="760" t="str">
        <f t="shared" si="7"/>
        <v/>
      </c>
      <c r="I496" s="689"/>
      <c r="J496" s="689"/>
      <c r="K496" s="356"/>
    </row>
    <row r="497" spans="2:11" hidden="1">
      <c r="B497" s="756" t="str">
        <f>IF($F497&lt;&gt;"",MAX($B$14:B496)+1,"")</f>
        <v/>
      </c>
      <c r="C497" s="757" t="str">
        <f>IF($H$4=DULIEU!$H489,DULIEU!$O489,"")</f>
        <v/>
      </c>
      <c r="D497" s="757" t="str">
        <f>IF(C497="","",IF($H$4=DULIEU!$H489,DULIEU!$V489,""))</f>
        <v/>
      </c>
      <c r="E497" s="757" t="str">
        <f>IF(D497="","",IF($H$4=DULIEU!$H489,DULIEU!$W489,""))</f>
        <v/>
      </c>
      <c r="F497" s="758" t="str">
        <f>IF(E497="","",IF($H$4=DULIEU!$H489,DULIEU!$X489,""))</f>
        <v/>
      </c>
      <c r="G497" s="759"/>
      <c r="H497" s="760" t="str">
        <f t="shared" si="7"/>
        <v/>
      </c>
      <c r="I497" s="689"/>
      <c r="J497" s="689"/>
      <c r="K497" s="356"/>
    </row>
    <row r="498" spans="2:11" hidden="1">
      <c r="B498" s="756" t="str">
        <f>IF($F498&lt;&gt;"",MAX($B$14:B497)+1,"")</f>
        <v/>
      </c>
      <c r="C498" s="757" t="str">
        <f>IF($H$4=DULIEU!$H490,DULIEU!$O490,"")</f>
        <v/>
      </c>
      <c r="D498" s="757" t="str">
        <f>IF(C498="","",IF($H$4=DULIEU!$H490,DULIEU!$V490,""))</f>
        <v/>
      </c>
      <c r="E498" s="757" t="str">
        <f>IF(D498="","",IF($H$4=DULIEU!$H490,DULIEU!$W490,""))</f>
        <v/>
      </c>
      <c r="F498" s="758" t="str">
        <f>IF(E498="","",IF($H$4=DULIEU!$H490,DULIEU!$X490,""))</f>
        <v/>
      </c>
      <c r="G498" s="759"/>
      <c r="H498" s="760" t="str">
        <f t="shared" si="7"/>
        <v/>
      </c>
      <c r="I498" s="689"/>
      <c r="J498" s="689"/>
      <c r="K498" s="356"/>
    </row>
    <row r="499" spans="2:11" hidden="1">
      <c r="B499" s="756" t="str">
        <f>IF($F499&lt;&gt;"",MAX($B$14:B498)+1,"")</f>
        <v/>
      </c>
      <c r="C499" s="757" t="str">
        <f>IF($H$4=DULIEU!$H491,DULIEU!$O491,"")</f>
        <v/>
      </c>
      <c r="D499" s="757" t="str">
        <f>IF(C499="","",IF($H$4=DULIEU!$H491,DULIEU!$V491,""))</f>
        <v/>
      </c>
      <c r="E499" s="757" t="str">
        <f>IF(D499="","",IF($H$4=DULIEU!$H491,DULIEU!$W491,""))</f>
        <v/>
      </c>
      <c r="F499" s="758" t="str">
        <f>IF(E499="","",IF($H$4=DULIEU!$H491,DULIEU!$X491,""))</f>
        <v/>
      </c>
      <c r="G499" s="759"/>
      <c r="H499" s="760" t="str">
        <f t="shared" si="7"/>
        <v/>
      </c>
      <c r="I499" s="689"/>
      <c r="J499" s="689"/>
      <c r="K499" s="356"/>
    </row>
    <row r="500" spans="2:11" hidden="1">
      <c r="B500" s="756" t="str">
        <f>IF($F500&lt;&gt;"",MAX($B$14:B499)+1,"")</f>
        <v/>
      </c>
      <c r="C500" s="757" t="str">
        <f>IF($H$4=DULIEU!$H492,DULIEU!$O492,"")</f>
        <v/>
      </c>
      <c r="D500" s="757" t="str">
        <f>IF(C500="","",IF($H$4=DULIEU!$H492,DULIEU!$V492,""))</f>
        <v/>
      </c>
      <c r="E500" s="757" t="str">
        <f>IF(D500="","",IF($H$4=DULIEU!$H492,DULIEU!$W492,""))</f>
        <v/>
      </c>
      <c r="F500" s="758" t="str">
        <f>IF(E500="","",IF($H$4=DULIEU!$H492,DULIEU!$X492,""))</f>
        <v/>
      </c>
      <c r="G500" s="759"/>
      <c r="H500" s="760" t="str">
        <f t="shared" si="7"/>
        <v/>
      </c>
      <c r="I500" s="689"/>
      <c r="J500" s="689"/>
      <c r="K500" s="356"/>
    </row>
    <row r="501" spans="2:11" hidden="1">
      <c r="B501" s="756" t="str">
        <f>IF($F501&lt;&gt;"",MAX($B$14:B500)+1,"")</f>
        <v/>
      </c>
      <c r="C501" s="757" t="str">
        <f>IF($H$4=DULIEU!$H493,DULIEU!$O493,"")</f>
        <v/>
      </c>
      <c r="D501" s="757" t="str">
        <f>IF(C501="","",IF($H$4=DULIEU!$H493,DULIEU!$V493,""))</f>
        <v/>
      </c>
      <c r="E501" s="757" t="str">
        <f>IF(D501="","",IF($H$4=DULIEU!$H493,DULIEU!$W493,""))</f>
        <v/>
      </c>
      <c r="F501" s="758" t="str">
        <f>IF(E501="","",IF($H$4=DULIEU!$H493,DULIEU!$X493,""))</f>
        <v/>
      </c>
      <c r="G501" s="759"/>
      <c r="H501" s="760" t="str">
        <f t="shared" si="7"/>
        <v/>
      </c>
      <c r="I501" s="689"/>
      <c r="J501" s="689"/>
      <c r="K501" s="356"/>
    </row>
    <row r="502" spans="2:11" hidden="1">
      <c r="B502" s="756" t="str">
        <f>IF($F502&lt;&gt;"",MAX($B$14:B501)+1,"")</f>
        <v/>
      </c>
      <c r="C502" s="757" t="str">
        <f>IF($H$4=DULIEU!$H494,DULIEU!$O494,"")</f>
        <v/>
      </c>
      <c r="D502" s="757" t="str">
        <f>IF(C502="","",IF($H$4=DULIEU!$H494,DULIEU!$V494,""))</f>
        <v/>
      </c>
      <c r="E502" s="757" t="str">
        <f>IF(D502="","",IF($H$4=DULIEU!$H494,DULIEU!$W494,""))</f>
        <v/>
      </c>
      <c r="F502" s="758" t="str">
        <f>IF(E502="","",IF($H$4=DULIEU!$H494,DULIEU!$X494,""))</f>
        <v/>
      </c>
      <c r="G502" s="759"/>
      <c r="H502" s="760" t="str">
        <f t="shared" si="7"/>
        <v/>
      </c>
      <c r="I502" s="689"/>
      <c r="J502" s="689"/>
      <c r="K502" s="356"/>
    </row>
    <row r="503" spans="2:11" hidden="1">
      <c r="B503" s="756" t="str">
        <f>IF($F503&lt;&gt;"",MAX($B$14:B502)+1,"")</f>
        <v/>
      </c>
      <c r="C503" s="757" t="str">
        <f>IF($H$4=DULIEU!$H495,DULIEU!$O495,"")</f>
        <v/>
      </c>
      <c r="D503" s="757" t="str">
        <f>IF(C503="","",IF($H$4=DULIEU!$H495,DULIEU!$V495,""))</f>
        <v/>
      </c>
      <c r="E503" s="757" t="str">
        <f>IF(D503="","",IF($H$4=DULIEU!$H495,DULIEU!$W495,""))</f>
        <v/>
      </c>
      <c r="F503" s="758" t="str">
        <f>IF(E503="","",IF($H$4=DULIEU!$H495,DULIEU!$X495,""))</f>
        <v/>
      </c>
      <c r="G503" s="759"/>
      <c r="H503" s="760" t="str">
        <f t="shared" si="7"/>
        <v/>
      </c>
      <c r="I503" s="689"/>
      <c r="J503" s="689"/>
      <c r="K503" s="356"/>
    </row>
    <row r="504" spans="2:11" hidden="1">
      <c r="B504" s="756" t="str">
        <f>IF($F504&lt;&gt;"",MAX($B$14:B503)+1,"")</f>
        <v/>
      </c>
      <c r="C504" s="757" t="str">
        <f>IF($H$4=DULIEU!$H496,DULIEU!$O496,"")</f>
        <v/>
      </c>
      <c r="D504" s="757" t="str">
        <f>IF(C504="","",IF($H$4=DULIEU!$H496,DULIEU!$V496,""))</f>
        <v/>
      </c>
      <c r="E504" s="757" t="str">
        <f>IF(D504="","",IF($H$4=DULIEU!$H496,DULIEU!$W496,""))</f>
        <v/>
      </c>
      <c r="F504" s="758" t="str">
        <f>IF(E504="","",IF($H$4=DULIEU!$H496,DULIEU!$X496,""))</f>
        <v/>
      </c>
      <c r="G504" s="759"/>
      <c r="H504" s="760" t="str">
        <f t="shared" si="7"/>
        <v/>
      </c>
      <c r="I504" s="689"/>
      <c r="J504" s="689"/>
      <c r="K504" s="356"/>
    </row>
    <row r="505" spans="2:11" hidden="1">
      <c r="B505" s="756" t="str">
        <f>IF($F505&lt;&gt;"",MAX($B$14:B504)+1,"")</f>
        <v/>
      </c>
      <c r="C505" s="757" t="str">
        <f>IF($H$4=DULIEU!$H497,DULIEU!$O497,"")</f>
        <v/>
      </c>
      <c r="D505" s="757" t="str">
        <f>IF(C505="","",IF($H$4=DULIEU!$H497,DULIEU!$V497,""))</f>
        <v/>
      </c>
      <c r="E505" s="757" t="str">
        <f>IF(D505="","",IF($H$4=DULIEU!$H497,DULIEU!$W497,""))</f>
        <v/>
      </c>
      <c r="F505" s="758" t="str">
        <f>IF(E505="","",IF($H$4=DULIEU!$H497,DULIEU!$X497,""))</f>
        <v/>
      </c>
      <c r="G505" s="759"/>
      <c r="H505" s="760" t="str">
        <f t="shared" si="7"/>
        <v/>
      </c>
      <c r="I505" s="689"/>
      <c r="J505" s="689"/>
      <c r="K505" s="356"/>
    </row>
    <row r="506" spans="2:11" hidden="1">
      <c r="B506" s="756" t="str">
        <f>IF($F506&lt;&gt;"",MAX($B$14:B505)+1,"")</f>
        <v/>
      </c>
      <c r="C506" s="757" t="str">
        <f>IF($H$4=DULIEU!$H498,DULIEU!$O498,"")</f>
        <v/>
      </c>
      <c r="D506" s="757" t="str">
        <f>IF(C506="","",IF($H$4=DULIEU!$H498,DULIEU!$V498,""))</f>
        <v/>
      </c>
      <c r="E506" s="757" t="str">
        <f>IF(D506="","",IF($H$4=DULIEU!$H498,DULIEU!$W498,""))</f>
        <v/>
      </c>
      <c r="F506" s="758" t="str">
        <f>IF(E506="","",IF($H$4=DULIEU!$H498,DULIEU!$X498,""))</f>
        <v/>
      </c>
      <c r="G506" s="759"/>
      <c r="H506" s="760" t="str">
        <f t="shared" si="7"/>
        <v/>
      </c>
      <c r="I506" s="689"/>
      <c r="J506" s="689"/>
      <c r="K506" s="356"/>
    </row>
    <row r="507" spans="2:11" hidden="1">
      <c r="B507" s="756" t="str">
        <f>IF($F507&lt;&gt;"",MAX($B$14:B506)+1,"")</f>
        <v/>
      </c>
      <c r="C507" s="757" t="str">
        <f>IF($H$4=DULIEU!$H499,DULIEU!$O499,"")</f>
        <v/>
      </c>
      <c r="D507" s="757" t="str">
        <f>IF(C507="","",IF($H$4=DULIEU!$H499,DULIEU!$V499,""))</f>
        <v/>
      </c>
      <c r="E507" s="757" t="str">
        <f>IF(D507="","",IF($H$4=DULIEU!$H499,DULIEU!$W499,""))</f>
        <v/>
      </c>
      <c r="F507" s="758" t="str">
        <f>IF(E507="","",IF($H$4=DULIEU!$H499,DULIEU!$X499,""))</f>
        <v/>
      </c>
      <c r="G507" s="759"/>
      <c r="H507" s="760" t="str">
        <f t="shared" si="7"/>
        <v/>
      </c>
      <c r="I507" s="689"/>
      <c r="J507" s="689"/>
      <c r="K507" s="356"/>
    </row>
    <row r="508" spans="2:11" hidden="1">
      <c r="B508" s="756" t="str">
        <f>IF($F508&lt;&gt;"",MAX($B$14:B507)+1,"")</f>
        <v/>
      </c>
      <c r="C508" s="757" t="str">
        <f>IF($H$4=DULIEU!$H500,DULIEU!$O500,"")</f>
        <v/>
      </c>
      <c r="D508" s="757" t="str">
        <f>IF(C508="","",IF($H$4=DULIEU!$H500,DULIEU!$V500,""))</f>
        <v/>
      </c>
      <c r="E508" s="757" t="str">
        <f>IF(D508="","",IF($H$4=DULIEU!$H500,DULIEU!$W500,""))</f>
        <v/>
      </c>
      <c r="F508" s="758" t="str">
        <f>IF(E508="","",IF($H$4=DULIEU!$H500,DULIEU!$X500,""))</f>
        <v/>
      </c>
      <c r="G508" s="759"/>
      <c r="H508" s="760" t="str">
        <f t="shared" si="7"/>
        <v/>
      </c>
      <c r="I508" s="689"/>
      <c r="J508" s="689"/>
      <c r="K508" s="356"/>
    </row>
    <row r="509" spans="2:11" hidden="1">
      <c r="B509" s="756" t="str">
        <f>IF($F509&lt;&gt;"",MAX($B$14:B508)+1,"")</f>
        <v/>
      </c>
      <c r="C509" s="757" t="str">
        <f>IF($H$4=DULIEU!$H501,DULIEU!$O501,"")</f>
        <v/>
      </c>
      <c r="D509" s="757" t="str">
        <f>IF(C509="","",IF($H$4=DULIEU!$H501,DULIEU!$V501,""))</f>
        <v/>
      </c>
      <c r="E509" s="757" t="str">
        <f>IF(D509="","",IF($H$4=DULIEU!$H501,DULIEU!$W501,""))</f>
        <v/>
      </c>
      <c r="F509" s="758" t="str">
        <f>IF(E509="","",IF($H$4=DULIEU!$H501,DULIEU!$X501,""))</f>
        <v/>
      </c>
      <c r="G509" s="759"/>
      <c r="H509" s="760" t="str">
        <f t="shared" si="7"/>
        <v/>
      </c>
      <c r="I509" s="689"/>
      <c r="J509" s="689"/>
      <c r="K509" s="356"/>
    </row>
    <row r="510" spans="2:11">
      <c r="B510" s="1292" t="s">
        <v>351</v>
      </c>
      <c r="C510" s="1292"/>
      <c r="D510" s="709"/>
      <c r="E510" s="761"/>
      <c r="F510" s="762">
        <f>SUBTOTAL(9,F15:F509)</f>
        <v>7677000</v>
      </c>
      <c r="G510" s="763"/>
      <c r="H510" s="764"/>
      <c r="I510" s="1104"/>
      <c r="J510" s="691"/>
    </row>
    <row r="511" spans="2:11">
      <c r="I511" s="1104"/>
      <c r="J511" s="691"/>
    </row>
    <row r="512" spans="2:11">
      <c r="B512" s="356" t="str">
        <f>"Thành tiền bằng chữ: "&amp;$D$533</f>
        <v>Thành tiền bằng chữ: Bảy triệu sáu trăm bảy mươi bảy nghìn đồng.</v>
      </c>
      <c r="I512" s="1104"/>
      <c r="J512" s="691"/>
    </row>
    <row r="513" spans="1:17">
      <c r="F513" s="1152" t="str">
        <f>B8</f>
        <v>Ngày 28 tháng 02 năm 2015</v>
      </c>
      <c r="I513" s="1104"/>
      <c r="J513" s="691"/>
    </row>
    <row r="514" spans="1:17" ht="17.25" customHeight="1">
      <c r="B514" s="1293" t="s">
        <v>346</v>
      </c>
      <c r="C514" s="1293"/>
      <c r="D514" s="1293" t="s">
        <v>345</v>
      </c>
      <c r="E514" s="1293"/>
      <c r="F514" s="1295" t="s">
        <v>367</v>
      </c>
      <c r="G514" s="1295"/>
      <c r="I514" s="1104"/>
      <c r="J514" s="691"/>
    </row>
    <row r="515" spans="1:17" ht="17.25" customHeight="1">
      <c r="B515" s="1291" t="s">
        <v>344</v>
      </c>
      <c r="C515" s="1291"/>
      <c r="D515" s="1291" t="s">
        <v>344</v>
      </c>
      <c r="E515" s="1291"/>
      <c r="F515" s="1295" t="s">
        <v>344</v>
      </c>
      <c r="G515" s="1295"/>
      <c r="I515" s="1104"/>
      <c r="J515" s="691"/>
    </row>
    <row r="516" spans="1:17">
      <c r="I516" s="1104"/>
      <c r="J516" s="691"/>
    </row>
    <row r="517" spans="1:17">
      <c r="I517" s="1104"/>
      <c r="J517" s="691"/>
    </row>
    <row r="518" spans="1:17">
      <c r="I518" s="1104"/>
      <c r="J518" s="691"/>
    </row>
    <row r="519" spans="1:17">
      <c r="B519" s="765"/>
      <c r="C519" s="765"/>
      <c r="I519" s="1104"/>
      <c r="J519" s="691"/>
    </row>
    <row r="520" spans="1:17">
      <c r="B520" s="765"/>
      <c r="C520" s="765"/>
      <c r="J520" s="691"/>
    </row>
    <row r="521" spans="1:17" ht="15" customHeight="1">
      <c r="B521" s="1290" t="str">
        <f>TTDN!$B$13</f>
        <v>Sơn Tùng MTP</v>
      </c>
      <c r="C521" s="1290"/>
      <c r="D521" s="1290" t="str">
        <f>TTDN!$B$12</f>
        <v>Đàm Vĩnh Hưng</v>
      </c>
      <c r="E521" s="1290"/>
      <c r="F521" s="1296" t="str">
        <f>TTDN!$B$11</f>
        <v>Đàm Văn Đức</v>
      </c>
      <c r="G521" s="1296"/>
      <c r="J521" s="691"/>
    </row>
    <row r="522" spans="1:17">
      <c r="B522" s="765"/>
      <c r="C522" s="765"/>
      <c r="J522" s="691"/>
    </row>
    <row r="523" spans="1:17">
      <c r="J523" s="691"/>
    </row>
    <row r="524" spans="1:17">
      <c r="B524" s="683"/>
      <c r="C524" s="683"/>
      <c r="F524" s="1291"/>
      <c r="G524" s="1291"/>
      <c r="J524" s="691"/>
    </row>
    <row r="525" spans="1:17">
      <c r="B525" s="683"/>
      <c r="C525" s="683"/>
      <c r="F525" s="1291"/>
      <c r="G525" s="1291"/>
      <c r="J525" s="691"/>
    </row>
    <row r="526" spans="1:17">
      <c r="B526" s="767"/>
      <c r="C526" s="767"/>
      <c r="G526" s="767"/>
      <c r="J526" s="691"/>
    </row>
    <row r="527" spans="1:17">
      <c r="B527" s="768"/>
      <c r="C527" s="768"/>
      <c r="D527" s="769"/>
      <c r="E527" s="769"/>
      <c r="F527" s="770"/>
      <c r="G527" s="768"/>
      <c r="J527" s="691"/>
    </row>
    <row r="528" spans="1:17" s="725" customFormat="1" ht="15.75" hidden="1">
      <c r="A528" s="726"/>
      <c r="B528" s="719">
        <f>F510</f>
        <v>7677000</v>
      </c>
      <c r="C528" s="720" t="str">
        <f>RIGHT("000000000000"&amp;ROUND(B528,0),12)</f>
        <v>000007677000</v>
      </c>
      <c r="D528" s="720">
        <v>1</v>
      </c>
      <c r="E528" s="720">
        <v>2</v>
      </c>
      <c r="F528" s="720">
        <v>3</v>
      </c>
      <c r="G528" s="720">
        <v>4</v>
      </c>
      <c r="H528" s="720">
        <v>5</v>
      </c>
      <c r="I528" s="720">
        <v>6</v>
      </c>
      <c r="J528" s="720">
        <v>7</v>
      </c>
      <c r="K528" s="721">
        <v>8</v>
      </c>
      <c r="L528" s="722">
        <v>9</v>
      </c>
      <c r="M528" s="720">
        <v>10</v>
      </c>
      <c r="N528" s="720">
        <v>11</v>
      </c>
      <c r="O528" s="720">
        <v>12</v>
      </c>
      <c r="P528" s="723"/>
      <c r="Q528" s="724"/>
    </row>
    <row r="529" spans="1:17" s="725" customFormat="1" ht="15.75" hidden="1">
      <c r="A529" s="726"/>
      <c r="B529" s="726"/>
      <c r="C529" s="727"/>
      <c r="D529" s="728">
        <f>VALUE(MID(C528,D528,1))</f>
        <v>0</v>
      </c>
      <c r="E529" s="728">
        <f>VALUE(MID(C528,E528,1))</f>
        <v>0</v>
      </c>
      <c r="F529" s="728">
        <f>VALUE(MID(C528,F528,1))</f>
        <v>0</v>
      </c>
      <c r="G529" s="728">
        <f>VALUE(MID(C528,G528,1))</f>
        <v>0</v>
      </c>
      <c r="H529" s="728">
        <f>VALUE(MID(C528,H528,1))</f>
        <v>0</v>
      </c>
      <c r="I529" s="728">
        <f>VALUE(MID(C528,I528,1))</f>
        <v>7</v>
      </c>
      <c r="J529" s="728">
        <f>VALUE(MID(C528,J528,1))</f>
        <v>6</v>
      </c>
      <c r="K529" s="729">
        <f>VALUE(MID(C528,K528,1))</f>
        <v>7</v>
      </c>
      <c r="L529" s="730">
        <f>VALUE(MID(C528,L528,1))</f>
        <v>7</v>
      </c>
      <c r="M529" s="728">
        <f>VALUE(MID(C528,M528,1))</f>
        <v>0</v>
      </c>
      <c r="N529" s="728">
        <f>VALUE(MID(C528,N528,1))</f>
        <v>0</v>
      </c>
      <c r="O529" s="728">
        <f>VALUE(MID(C528,O528,1))</f>
        <v>0</v>
      </c>
      <c r="P529" s="723"/>
      <c r="Q529" s="724"/>
    </row>
    <row r="530" spans="1:17" s="725" customFormat="1" ht="15.75" hidden="1">
      <c r="A530" s="726"/>
      <c r="B530" s="726"/>
      <c r="C530" s="727"/>
      <c r="D530" s="728">
        <f>SUM(D529:D529)</f>
        <v>0</v>
      </c>
      <c r="E530" s="728">
        <f>SUM(D529:E529)</f>
        <v>0</v>
      </c>
      <c r="F530" s="728">
        <f>SUM(D529:F529)</f>
        <v>0</v>
      </c>
      <c r="G530" s="728">
        <f>SUM(G529:G529)</f>
        <v>0</v>
      </c>
      <c r="H530" s="728">
        <f>SUM(G529:H529)</f>
        <v>0</v>
      </c>
      <c r="I530" s="728">
        <f>SUM(G529:I529)</f>
        <v>7</v>
      </c>
      <c r="J530" s="728">
        <f>SUM(J529:J529)</f>
        <v>6</v>
      </c>
      <c r="K530" s="729">
        <f>SUM(J529:K529)</f>
        <v>13</v>
      </c>
      <c r="L530" s="730">
        <f>SUM(J529:L529)</f>
        <v>20</v>
      </c>
      <c r="M530" s="728">
        <f>SUM(M529:M529)</f>
        <v>0</v>
      </c>
      <c r="N530" s="728">
        <f>SUM(M529:N529)</f>
        <v>0</v>
      </c>
      <c r="O530" s="728">
        <f>SUM(M529:O529)</f>
        <v>0</v>
      </c>
      <c r="P530" s="723"/>
      <c r="Q530" s="724"/>
    </row>
    <row r="531" spans="1:17" s="725" customFormat="1" ht="15.75" hidden="1">
      <c r="A531" s="726"/>
      <c r="B531" s="726"/>
      <c r="C531" s="727"/>
      <c r="D531" s="731" t="str">
        <f>IF(D529=0,"",CHOOSE(D529,"một","hai","ba","bốn","năm","sáu","bảy","tám","chín"))</f>
        <v/>
      </c>
      <c r="E531" s="731" t="str">
        <f>IF(E529=0,IF(AND(D529&lt;&gt;0,F529&lt;&gt;0),"lẻ",""),CHOOSE(E529,"mười","hai","ba","bốn","năm","sáu","bảy","tám","chín"))</f>
        <v/>
      </c>
      <c r="F531" s="731" t="str">
        <f>IF(F529=0,"",CHOOSE(F529,IF(E529&gt;1,"mốt","một"),"hai","ba","bốn",IF(E529=0,"năm","lăm"),"sáu","bảy","tám","chín"))</f>
        <v/>
      </c>
      <c r="G531" s="731" t="str">
        <f>IF(G529=0,"",CHOOSE(G529,"một","hai","ba","bốn","năm","sáu","bảy","tám","chín"))</f>
        <v/>
      </c>
      <c r="H531" s="731" t="str">
        <f>IF(H529=0,IF(AND(G529&lt;&gt;0,I529&lt;&gt;0),"lẻ",""),CHOOSE(H529,"mười","hai","ba","bốn","năm","sáu","bảy","tám","chín"))</f>
        <v/>
      </c>
      <c r="I531" s="731" t="str">
        <f>IF(I529=0,"",CHOOSE(I529,IF(H529&gt;1,"mốt","một"),"hai","ba","bốn",IF(H529=0,"năm","lăm"),"sáu","bảy","tám","chín"))</f>
        <v>bảy</v>
      </c>
      <c r="J531" s="731" t="str">
        <f>IF(J529=0,"",CHOOSE(J529,"một","hai","ba","bốn","năm","sáu","bảy","tám","chín"))</f>
        <v>sáu</v>
      </c>
      <c r="K531" s="732" t="str">
        <f>IF(K529=0,IF(AND(J529&lt;&gt;0,L529&lt;&gt;0),"lẻ",""),CHOOSE(K529,"mười","hai","ba","bốn","năm","sáu","bảy","tám","chín"))</f>
        <v>bảy</v>
      </c>
      <c r="L531" s="733" t="str">
        <f>IF(L529=0,"",CHOOSE(L529,IF(K529&gt;1,"mốt","một"),"hai","ba","bốn",IF(K529=0,"năm","lăm"),"sáu","bảy","tám","chín"))</f>
        <v>bảy</v>
      </c>
      <c r="M531" s="731" t="str">
        <f>IF(M529=0,"",CHOOSE(M529,"một","hai","ba","bốn","năm","sáu","bảy","tám","chín"))</f>
        <v/>
      </c>
      <c r="N531" s="731" t="str">
        <f>IF(N529=0,IF(AND(M529&lt;&gt;0,O529&lt;&gt;0),"lẻ",""),CHOOSE(N529,"mười","hai","ba","bốn","năm","sáu","bảy","tám","chín"))</f>
        <v/>
      </c>
      <c r="O531" s="731" t="str">
        <f>IF(O529=0,"",CHOOSE(O529,IF(N529&gt;1,"mốt","một"),"hai","ba","bốn",IF(N529=0,"năm","lăm"),"sáu","bảy","tám","chín"))</f>
        <v/>
      </c>
      <c r="P531" s="723"/>
      <c r="Q531" s="724"/>
    </row>
    <row r="532" spans="1:17" s="725" customFormat="1" ht="15.75" hidden="1">
      <c r="A532" s="726"/>
      <c r="B532" s="726"/>
      <c r="C532" s="727"/>
      <c r="D532" s="734" t="str">
        <f>IF(D529=0,"","trăm")</f>
        <v/>
      </c>
      <c r="E532" s="734" t="str">
        <f>IF(E529=0,"",IF(E529=1,"","mươi"))</f>
        <v/>
      </c>
      <c r="F532" s="734" t="str">
        <f>IF(AND(F529=0,F530=0),"","tỷ")</f>
        <v/>
      </c>
      <c r="G532" s="734" t="str">
        <f>IF(G529=0,"","trăm")</f>
        <v/>
      </c>
      <c r="H532" s="734" t="str">
        <f>IF(H529=0,"",IF(H529=1,"","mươi"))</f>
        <v/>
      </c>
      <c r="I532" s="734" t="str">
        <f>IF(AND(I529=0,I530=0),"","triệu")</f>
        <v>triệu</v>
      </c>
      <c r="J532" s="734" t="str">
        <f>IF(J529=0,"","trăm")</f>
        <v>trăm</v>
      </c>
      <c r="K532" s="735" t="str">
        <f>IF(K529=0,"",IF(K529=1,"","mươi"))</f>
        <v>mươi</v>
      </c>
      <c r="L532" s="736" t="str">
        <f>IF(AND(L529=0,L530=0),"","nghìn")</f>
        <v>nghìn</v>
      </c>
      <c r="M532" s="734" t="str">
        <f>IF(M529=0,"","trăm")</f>
        <v/>
      </c>
      <c r="N532" s="734" t="str">
        <f>IF(N529=0,"",IF(N529=1,"","mươi"))</f>
        <v/>
      </c>
      <c r="O532" s="734" t="s">
        <v>682</v>
      </c>
      <c r="P532" s="723"/>
      <c r="Q532" s="724"/>
    </row>
    <row r="533" spans="1:17" s="725" customFormat="1" ht="15.75" hidden="1">
      <c r="A533" s="1278"/>
      <c r="B533" s="1278"/>
      <c r="C533" s="1278"/>
      <c r="D533" s="737" t="str">
        <f>UPPER(LEFT(TRIM(IF(B528=0,"không đồng.",D531&amp;" "&amp;D532&amp;" "&amp;E531&amp;" "&amp;E532&amp;" "&amp;F531&amp;" "&amp;F532&amp;" "&amp;G531&amp;" "&amp;G532&amp;" "&amp;H531&amp;" "&amp;H532&amp;" "&amp;I531&amp;" "&amp;I532&amp;" "&amp;J531&amp;" "&amp;J532&amp;" "&amp;K531&amp;" "&amp;K532&amp;" "&amp;L531&amp;" "&amp;L532&amp;" "&amp;M531&amp;" "&amp;M532&amp;" "&amp;N531&amp;" "&amp;N532&amp;" "&amp;O531&amp;" "&amp;O532)),1))&amp;RIGHT(TRIM(IF(B528=0,"không đồng.",D531&amp;" "&amp;D532&amp;" "&amp;E531&amp;" "&amp;E532&amp;" "&amp;F531&amp;" "&amp;F532&amp;" "&amp;G531&amp;" "&amp;G532&amp;" "&amp;H531&amp;" "&amp;H532&amp;" "&amp;I531&amp;" "&amp;I532&amp;" "&amp;J531&amp;" "&amp;J532&amp;" "&amp;K531&amp;" "&amp;K532&amp;" "&amp;L531&amp;" "&amp;L532&amp;" "&amp;M531&amp;" "&amp;M532&amp;" "&amp;N531&amp;" "&amp;N532&amp;" "&amp;O531&amp;" "&amp;O532)),LEN(TRIM(IF(B528=0,"không đồng.",D531&amp;" "&amp;D532&amp;" "&amp;E531&amp;" "&amp;E532&amp;" "&amp;F531&amp;" "&amp;F532&amp;" "&amp;G531&amp;" "&amp;G532&amp;" "&amp;H531&amp;" "&amp;H532&amp;" "&amp;I531&amp;" "&amp;I532&amp;" "&amp;J531&amp;" "&amp;J532&amp;" "&amp;K531&amp;" "&amp;K532&amp;" "&amp;L531&amp;" "&amp;L532&amp;" "&amp;M531&amp;" "&amp;M532&amp;" "&amp;N531&amp;" "&amp;N532&amp;" "&amp;O531&amp;" "&amp;O532)))-1)</f>
        <v>Bảy triệu sáu trăm bảy mươi bảy nghìn đồng.</v>
      </c>
      <c r="E533" s="737"/>
      <c r="F533" s="728"/>
      <c r="G533" s="728"/>
      <c r="H533" s="728"/>
      <c r="I533" s="728"/>
      <c r="J533" s="728"/>
      <c r="K533" s="728"/>
      <c r="L533" s="729"/>
      <c r="M533" s="730"/>
      <c r="N533" s="728"/>
      <c r="O533" s="728"/>
      <c r="P533" s="728"/>
      <c r="Q533" s="724"/>
    </row>
  </sheetData>
  <autoFilter ref="B14:H509">
    <filterColumn colId="6">
      <customFilters>
        <customFilter operator="notEqual" val=" "/>
      </customFilters>
    </filterColumn>
  </autoFilter>
  <mergeCells count="17">
    <mergeCell ref="A533:C533"/>
    <mergeCell ref="B8:G8"/>
    <mergeCell ref="B510:C510"/>
    <mergeCell ref="D515:E515"/>
    <mergeCell ref="F525:G525"/>
    <mergeCell ref="B514:C514"/>
    <mergeCell ref="B515:C515"/>
    <mergeCell ref="D514:E514"/>
    <mergeCell ref="B9:G9"/>
    <mergeCell ref="F515:G515"/>
    <mergeCell ref="F514:G514"/>
    <mergeCell ref="F521:G521"/>
    <mergeCell ref="F4:G4"/>
    <mergeCell ref="B7:G7"/>
    <mergeCell ref="D521:E521"/>
    <mergeCell ref="B521:C521"/>
    <mergeCell ref="F524:G524"/>
  </mergeCells>
  <conditionalFormatting sqref="B5">
    <cfRule type="expression" dxfId="40" priority="1" stopIfTrue="1">
      <formula>#REF!="x"</formula>
    </cfRule>
  </conditionalFormatting>
  <dataValidations count="1">
    <dataValidation type="list" allowBlank="1" showInputMessage="1" showErrorMessage="1" sqref="J8">
      <formula1>#REF!</formula1>
    </dataValidation>
  </dataValidations>
  <pageMargins left="0.55118110236220474" right="0.15748031496062992" top="0.31496062992125984" bottom="0.31496062992125984" header="0.31496062992125984" footer="0.31496062992125984"/>
  <pageSetup paperSize="11" orientation="landscape" r:id="rId1"/>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filterMode="1">
    <tabColor theme="1" tint="0.499984740745262"/>
  </sheetPr>
  <dimension ref="A3:AE694"/>
  <sheetViews>
    <sheetView showGridLines="0" zoomScaleNormal="100" zoomScaleSheetLayoutView="130" workbookViewId="0">
      <pane xSplit="12" ySplit="11" topLeftCell="M98" activePane="bottomRight" state="frozen"/>
      <selection pane="topRight" activeCell="L1" sqref="L1"/>
      <selection pane="bottomLeft" activeCell="A11" sqref="A11"/>
      <selection pane="bottomRight" activeCell="G5" sqref="G5"/>
    </sheetView>
  </sheetViews>
  <sheetFormatPr defaultColWidth="9" defaultRowHeight="12.75"/>
  <cols>
    <col min="1" max="1" width="9" style="421"/>
    <col min="2" max="2" width="11.28515625" style="771" customWidth="1"/>
    <col min="3" max="4" width="8.5703125" style="771" customWidth="1"/>
    <col min="5" max="5" width="10.42578125" style="771" customWidth="1"/>
    <col min="6" max="6" width="21.5703125" style="772" customWidth="1"/>
    <col min="7" max="7" width="3.5703125" style="771" customWidth="1"/>
    <col min="8" max="8" width="6.28515625" style="771" customWidth="1"/>
    <col min="9" max="9" width="7.140625" style="773" bestFit="1" customWidth="1"/>
    <col min="10" max="10" width="7.28515625" style="772" bestFit="1" customWidth="1"/>
    <col min="11" max="11" width="14.5703125" style="774" bestFit="1" customWidth="1"/>
    <col min="12" max="12" width="10.5703125" style="421" hidden="1" customWidth="1"/>
    <col min="13" max="13" width="11.5703125" style="771" customWidth="1"/>
    <col min="14" max="14" width="11.7109375" style="775" customWidth="1"/>
    <col min="15" max="16384" width="9" style="421"/>
  </cols>
  <sheetData>
    <row r="3" spans="1:31">
      <c r="A3" s="776"/>
      <c r="B3" s="777"/>
      <c r="C3" s="777"/>
      <c r="D3" s="777"/>
      <c r="E3" s="777"/>
      <c r="F3" s="778"/>
      <c r="G3" s="777"/>
      <c r="H3" s="777"/>
      <c r="I3" s="779"/>
      <c r="J3" s="778"/>
      <c r="K3" s="780"/>
      <c r="L3" s="420"/>
      <c r="M3" s="781"/>
      <c r="N3" s="687"/>
      <c r="O3" s="686"/>
      <c r="P3" s="686"/>
      <c r="Q3" s="420"/>
      <c r="R3" s="420"/>
      <c r="S3" s="420"/>
      <c r="T3" s="420"/>
      <c r="U3" s="420"/>
      <c r="V3" s="420"/>
      <c r="W3" s="420"/>
      <c r="X3" s="420"/>
      <c r="Y3" s="420"/>
      <c r="Z3" s="420"/>
      <c r="AA3" s="420"/>
      <c r="AB3" s="420"/>
      <c r="AC3" s="420"/>
      <c r="AD3" s="420"/>
      <c r="AE3" s="420"/>
    </row>
    <row r="4" spans="1:31" ht="13.5" customHeight="1">
      <c r="A4" s="776"/>
      <c r="B4" s="274" t="str">
        <f>"Đơn vị: "&amp;TTDN!$B$6</f>
        <v>Đơn vị: Công ty TNHH mua nỗi buồn bán niềm vui</v>
      </c>
      <c r="C4" s="777"/>
      <c r="D4" s="777"/>
      <c r="E4" s="777"/>
      <c r="F4" s="778"/>
      <c r="G4" s="777"/>
      <c r="H4" s="1266" t="s">
        <v>436</v>
      </c>
      <c r="I4" s="1305"/>
      <c r="J4" s="1305"/>
      <c r="K4" s="1266"/>
      <c r="L4" s="420"/>
      <c r="M4" s="782"/>
      <c r="N4" s="687"/>
      <c r="O4" s="686"/>
      <c r="P4" s="686"/>
      <c r="Q4" s="420"/>
      <c r="R4" s="420"/>
      <c r="S4" s="420"/>
      <c r="T4" s="420"/>
      <c r="U4" s="420"/>
      <c r="V4" s="420"/>
      <c r="W4" s="420"/>
      <c r="X4" s="420"/>
      <c r="Y4" s="420"/>
      <c r="Z4" s="420"/>
      <c r="AA4" s="420"/>
      <c r="AB4" s="420"/>
      <c r="AC4" s="420"/>
      <c r="AD4" s="420"/>
      <c r="AE4" s="420"/>
    </row>
    <row r="5" spans="1:31" ht="13.5" customHeight="1">
      <c r="A5" s="420"/>
      <c r="B5" s="274" t="str">
        <f>"Địa chỉ: "&amp;TTDN!$B$7</f>
        <v>Địa chỉ: Phây búc Nặng Thầm</v>
      </c>
      <c r="C5" s="777"/>
      <c r="D5" s="777"/>
      <c r="E5" s="777"/>
      <c r="F5" s="1188" t="s">
        <v>1468</v>
      </c>
      <c r="G5" s="777"/>
      <c r="H5" s="1267" t="s">
        <v>1105</v>
      </c>
      <c r="I5" s="1267"/>
      <c r="J5" s="1267"/>
      <c r="K5" s="1267"/>
      <c r="L5" s="420"/>
      <c r="M5" s="782"/>
      <c r="N5" s="1267"/>
      <c r="O5" s="1267"/>
      <c r="P5" s="1267"/>
      <c r="Q5" s="420"/>
      <c r="R5" s="420"/>
      <c r="S5" s="420"/>
      <c r="T5" s="420"/>
      <c r="U5" s="420"/>
      <c r="V5" s="420"/>
      <c r="W5" s="420"/>
      <c r="X5" s="420"/>
      <c r="Y5" s="420"/>
      <c r="Z5" s="420"/>
      <c r="AA5" s="420"/>
      <c r="AB5" s="420"/>
      <c r="AC5" s="420"/>
      <c r="AD5" s="420"/>
      <c r="AE5" s="420"/>
    </row>
    <row r="6" spans="1:31" ht="13.5" customHeight="1">
      <c r="A6" s="420"/>
      <c r="B6" s="777"/>
      <c r="C6" s="777"/>
      <c r="D6" s="777"/>
      <c r="E6" s="777"/>
      <c r="F6" s="778"/>
      <c r="G6" s="777"/>
      <c r="H6" s="1267" t="s">
        <v>1106</v>
      </c>
      <c r="I6" s="1267"/>
      <c r="J6" s="1267"/>
      <c r="K6" s="1267"/>
      <c r="L6" s="420"/>
      <c r="M6" s="784"/>
      <c r="N6" s="1267"/>
      <c r="O6" s="1267"/>
      <c r="P6" s="1267"/>
      <c r="Q6" s="420"/>
      <c r="R6" s="420"/>
      <c r="S6" s="420"/>
      <c r="T6" s="420"/>
      <c r="U6" s="420"/>
      <c r="V6" s="420"/>
      <c r="W6" s="420"/>
      <c r="X6" s="420"/>
      <c r="Y6" s="420"/>
      <c r="Z6" s="420"/>
      <c r="AA6" s="420"/>
      <c r="AB6" s="420"/>
      <c r="AC6" s="420"/>
      <c r="AD6" s="420"/>
      <c r="AE6" s="420"/>
    </row>
    <row r="7" spans="1:31" ht="21">
      <c r="A7" s="420"/>
      <c r="B7" s="1308" t="s">
        <v>337</v>
      </c>
      <c r="C7" s="1308"/>
      <c r="D7" s="1308"/>
      <c r="E7" s="1308"/>
      <c r="F7" s="1309"/>
      <c r="G7" s="1308"/>
      <c r="H7" s="1308"/>
      <c r="I7" s="1309"/>
      <c r="J7" s="1309"/>
      <c r="K7" s="1308"/>
      <c r="L7" s="420"/>
      <c r="M7" s="784"/>
      <c r="N7" s="785"/>
      <c r="O7" s="420"/>
      <c r="P7" s="420"/>
      <c r="Q7" s="420"/>
      <c r="R7" s="420"/>
      <c r="S7" s="420"/>
      <c r="T7" s="420"/>
      <c r="U7" s="420"/>
      <c r="V7" s="420"/>
      <c r="W7" s="420"/>
      <c r="X7" s="420"/>
      <c r="Y7" s="420"/>
      <c r="Z7" s="420"/>
      <c r="AA7" s="420"/>
      <c r="AB7" s="420"/>
      <c r="AC7" s="420"/>
      <c r="AD7" s="420"/>
      <c r="AE7" s="420"/>
    </row>
    <row r="8" spans="1:31">
      <c r="A8" s="420"/>
      <c r="B8" s="1298" t="str">
        <f>TTDN!B17</f>
        <v>Năm 2015</v>
      </c>
      <c r="C8" s="1298"/>
      <c r="D8" s="1298"/>
      <c r="E8" s="1298"/>
      <c r="F8" s="1299"/>
      <c r="G8" s="1298"/>
      <c r="H8" s="1298"/>
      <c r="I8" s="1299"/>
      <c r="J8" s="1299"/>
      <c r="K8" s="1298"/>
      <c r="L8" s="420"/>
      <c r="M8" s="784"/>
      <c r="N8" s="785"/>
      <c r="O8" s="420"/>
      <c r="P8" s="420"/>
      <c r="Q8" s="420"/>
      <c r="R8" s="420"/>
      <c r="S8" s="420"/>
      <c r="T8" s="420"/>
      <c r="U8" s="420"/>
      <c r="V8" s="420"/>
      <c r="W8" s="420"/>
      <c r="X8" s="420"/>
      <c r="Y8" s="420"/>
      <c r="Z8" s="420"/>
      <c r="AA8" s="420"/>
      <c r="AB8" s="420"/>
      <c r="AC8" s="420"/>
      <c r="AD8" s="420"/>
      <c r="AE8" s="420"/>
    </row>
    <row r="9" spans="1:31">
      <c r="A9" s="420"/>
      <c r="B9" s="777"/>
      <c r="C9" s="777"/>
      <c r="D9" s="777"/>
      <c r="E9" s="777"/>
      <c r="F9" s="778"/>
      <c r="G9" s="777"/>
      <c r="H9" s="777"/>
      <c r="I9" s="779"/>
      <c r="J9" s="778"/>
      <c r="K9" s="780"/>
      <c r="L9" s="420"/>
      <c r="M9" s="777"/>
      <c r="N9" s="785"/>
      <c r="O9" s="420"/>
      <c r="P9" s="420"/>
      <c r="Q9" s="420"/>
      <c r="R9" s="420"/>
      <c r="S9" s="420"/>
      <c r="T9" s="420"/>
      <c r="U9" s="420"/>
      <c r="V9" s="420"/>
      <c r="W9" s="420"/>
      <c r="X9" s="420"/>
      <c r="Y9" s="420"/>
      <c r="Z9" s="420"/>
      <c r="AA9" s="420"/>
      <c r="AB9" s="420"/>
      <c r="AC9" s="420"/>
      <c r="AD9" s="420"/>
      <c r="AE9" s="420"/>
    </row>
    <row r="10" spans="1:31" ht="18" customHeight="1">
      <c r="A10" s="420"/>
      <c r="B10" s="1297" t="s">
        <v>330</v>
      </c>
      <c r="C10" s="1301" t="s">
        <v>331</v>
      </c>
      <c r="D10" s="1302"/>
      <c r="E10" s="1301"/>
      <c r="F10" s="1300" t="s">
        <v>19</v>
      </c>
      <c r="G10" s="1297" t="s">
        <v>991</v>
      </c>
      <c r="H10" s="1297" t="s">
        <v>333</v>
      </c>
      <c r="I10" s="1303" t="s">
        <v>32</v>
      </c>
      <c r="J10" s="1304"/>
      <c r="K10" s="1297" t="s">
        <v>22</v>
      </c>
      <c r="L10" s="786"/>
      <c r="M10" s="1297" t="s">
        <v>607</v>
      </c>
      <c r="N10" s="787"/>
      <c r="O10" s="420"/>
      <c r="P10" s="420"/>
      <c r="Q10" s="420"/>
      <c r="R10" s="420"/>
      <c r="S10" s="420"/>
      <c r="T10" s="420"/>
      <c r="U10" s="420"/>
      <c r="V10" s="420"/>
      <c r="W10" s="420"/>
      <c r="X10" s="420"/>
      <c r="Y10" s="420"/>
      <c r="Z10" s="420"/>
      <c r="AA10" s="420"/>
      <c r="AB10" s="420"/>
      <c r="AC10" s="420"/>
      <c r="AD10" s="420"/>
      <c r="AE10" s="420"/>
    </row>
    <row r="11" spans="1:31" ht="18" customHeight="1">
      <c r="A11" s="420"/>
      <c r="B11" s="1297"/>
      <c r="C11" s="788" t="s">
        <v>332</v>
      </c>
      <c r="D11" s="789" t="s">
        <v>1444</v>
      </c>
      <c r="E11" s="788" t="s">
        <v>28</v>
      </c>
      <c r="F11" s="1300"/>
      <c r="G11" s="1297"/>
      <c r="H11" s="1297"/>
      <c r="I11" s="790" t="s">
        <v>335</v>
      </c>
      <c r="J11" s="790" t="s">
        <v>336</v>
      </c>
      <c r="K11" s="1297"/>
      <c r="L11" s="786"/>
      <c r="M11" s="1297"/>
      <c r="N11" s="785"/>
      <c r="O11" s="420"/>
      <c r="P11" s="420"/>
      <c r="Q11" s="420"/>
      <c r="R11" s="420"/>
      <c r="S11" s="420"/>
      <c r="T11" s="420"/>
      <c r="U11" s="420"/>
      <c r="V11" s="420"/>
      <c r="W11" s="420"/>
      <c r="X11" s="420"/>
      <c r="Y11" s="420"/>
      <c r="Z11" s="420"/>
      <c r="AA11" s="420"/>
      <c r="AB11" s="420"/>
      <c r="AC11" s="420"/>
      <c r="AD11" s="420"/>
      <c r="AE11" s="420"/>
    </row>
    <row r="12" spans="1:31" ht="18" customHeight="1">
      <c r="A12" s="420"/>
      <c r="B12" s="791" t="s">
        <v>381</v>
      </c>
      <c r="C12" s="792" t="s">
        <v>382</v>
      </c>
      <c r="D12" s="793"/>
      <c r="E12" s="792" t="s">
        <v>383</v>
      </c>
      <c r="F12" s="794" t="s">
        <v>384</v>
      </c>
      <c r="G12" s="791" t="s">
        <v>385</v>
      </c>
      <c r="H12" s="791" t="s">
        <v>609</v>
      </c>
      <c r="I12" s="795" t="s">
        <v>396</v>
      </c>
      <c r="J12" s="795" t="s">
        <v>610</v>
      </c>
      <c r="K12" s="796" t="s">
        <v>377</v>
      </c>
      <c r="L12" s="786"/>
      <c r="M12" s="791"/>
      <c r="N12" s="785"/>
      <c r="O12" s="420"/>
      <c r="P12" s="420"/>
      <c r="Q12" s="420"/>
      <c r="R12" s="420"/>
      <c r="S12" s="420"/>
      <c r="T12" s="420"/>
      <c r="U12" s="420"/>
      <c r="V12" s="420"/>
      <c r="W12" s="420"/>
      <c r="X12" s="420"/>
      <c r="Y12" s="420"/>
      <c r="Z12" s="420"/>
      <c r="AA12" s="420"/>
      <c r="AB12" s="420"/>
      <c r="AC12" s="420"/>
      <c r="AD12" s="420"/>
      <c r="AE12" s="420"/>
    </row>
    <row r="13" spans="1:31" s="809" customFormat="1">
      <c r="B13" s="817"/>
      <c r="C13" s="818"/>
      <c r="D13" s="818"/>
      <c r="E13" s="818"/>
      <c r="F13" s="819" t="s">
        <v>792</v>
      </c>
      <c r="G13" s="817"/>
      <c r="H13" s="817"/>
      <c r="I13" s="820"/>
      <c r="J13" s="820"/>
      <c r="K13" s="821"/>
      <c r="L13" s="822"/>
      <c r="M13" s="817" t="s">
        <v>388</v>
      </c>
      <c r="N13" s="810"/>
    </row>
    <row r="14" spans="1:31">
      <c r="A14" s="420"/>
      <c r="B14" s="811" t="str">
        <f>IF(DULIEU!B7="","",DULIEU!D7)</f>
        <v>02/01/2015</v>
      </c>
      <c r="C14" s="812" t="str">
        <f>DULIEU!H7</f>
        <v>PC001</v>
      </c>
      <c r="D14" s="812" t="str">
        <f>IF(DULIEU!J7&lt;&gt;"",DULIEU!J7,"")</f>
        <v>NVL001</v>
      </c>
      <c r="E14" s="811" t="str">
        <f>IF(DULIEU!B7="","",DULIEU!E7)</f>
        <v>12/11/2014</v>
      </c>
      <c r="F14" s="813" t="str">
        <f>IF(DULIEU!B7="","",DULIEU!O7)</f>
        <v>Góp vốn kinh doanh</v>
      </c>
      <c r="G14" s="811" t="str">
        <f>IF($F14&lt;&gt;"","x","")</f>
        <v>x</v>
      </c>
      <c r="H14" s="811">
        <f>IF($F14="","",SUM($L$14:L14))</f>
        <v>1</v>
      </c>
      <c r="I14" s="814" t="str">
        <f>IF(DULIEU!V7&lt;&gt;"",DULIEU!V7,"")</f>
        <v>1111</v>
      </c>
      <c r="J14" s="814" t="str">
        <f>IF(DULIEU!W7&lt;&gt;"",DULIEU!W7,"")</f>
        <v>4111</v>
      </c>
      <c r="K14" s="815">
        <f>DULIEU!X7</f>
        <v>2000000000</v>
      </c>
      <c r="L14" s="798">
        <f>IF(K14=0,0,1)</f>
        <v>1</v>
      </c>
      <c r="M14" s="816" t="str">
        <f>IF(K14&gt;0,"x","")</f>
        <v>x</v>
      </c>
      <c r="N14" s="785"/>
      <c r="O14" s="420"/>
      <c r="P14" s="420"/>
      <c r="Q14" s="420"/>
      <c r="R14" s="420"/>
      <c r="S14" s="420"/>
      <c r="T14" s="420"/>
      <c r="U14" s="420"/>
      <c r="V14" s="420"/>
      <c r="W14" s="420"/>
      <c r="X14" s="420"/>
      <c r="Y14" s="420"/>
      <c r="Z14" s="420"/>
      <c r="AA14" s="420"/>
      <c r="AB14" s="420"/>
      <c r="AC14" s="420"/>
      <c r="AD14" s="420"/>
      <c r="AE14" s="420"/>
    </row>
    <row r="15" spans="1:31">
      <c r="A15" s="420"/>
      <c r="B15" s="811" t="str">
        <f>IF(DULIEU!B8="","",DULIEU!D8)</f>
        <v>02/01/2015</v>
      </c>
      <c r="C15" s="812" t="str">
        <f>DULIEU!H8</f>
        <v>BH001</v>
      </c>
      <c r="D15" s="812" t="str">
        <f>IF(DULIEU!J8&lt;&gt;"",DULIEU!J8,"")</f>
        <v>XVL001</v>
      </c>
      <c r="E15" s="811" t="str">
        <f>IF(DULIEU!B8="","",DULIEU!E8)</f>
        <v>02/01/2015</v>
      </c>
      <c r="F15" s="813" t="str">
        <f>IF(DULIEU!B8="","",DULIEU!O8)</f>
        <v>Thưởng ngày tết dương lịch</v>
      </c>
      <c r="G15" s="811" t="str">
        <f t="shared" ref="G15:G78" si="0">IF($F15&lt;&gt;"","x","")</f>
        <v>x</v>
      </c>
      <c r="H15" s="811">
        <f>IF($F15="","",SUM($L$14:L15))</f>
        <v>2</v>
      </c>
      <c r="I15" s="814" t="str">
        <f>IF(DULIEU!V8&lt;&gt;"",DULIEU!V8,"")</f>
        <v>64228</v>
      </c>
      <c r="J15" s="814" t="str">
        <f>IF(DULIEU!W8&lt;&gt;"",DULIEU!W8,"")</f>
        <v>1111</v>
      </c>
      <c r="K15" s="815">
        <f>DULIEU!X8</f>
        <v>4000000</v>
      </c>
      <c r="L15" s="798">
        <f t="shared" ref="L15:L78" si="1">IF(K15=0,0,1)</f>
        <v>1</v>
      </c>
      <c r="M15" s="816" t="str">
        <f t="shared" ref="M15:M78" si="2">IF(K15&gt;0,"x","")</f>
        <v>x</v>
      </c>
      <c r="N15" s="785"/>
      <c r="O15" s="420"/>
      <c r="P15" s="420"/>
      <c r="Q15" s="420"/>
      <c r="R15" s="420"/>
      <c r="S15" s="420"/>
      <c r="T15" s="420"/>
      <c r="U15" s="420"/>
      <c r="V15" s="420"/>
      <c r="W15" s="420"/>
      <c r="X15" s="420"/>
      <c r="Y15" s="420"/>
      <c r="Z15" s="420"/>
      <c r="AA15" s="420"/>
      <c r="AB15" s="420"/>
      <c r="AC15" s="420"/>
      <c r="AD15" s="420"/>
      <c r="AE15" s="420"/>
    </row>
    <row r="16" spans="1:31">
      <c r="A16" s="420"/>
      <c r="B16" s="811" t="str">
        <f>IF(DULIEU!B9="","",DULIEU!D9)</f>
        <v>02/01/2015</v>
      </c>
      <c r="C16" s="812" t="str">
        <f>DULIEU!H9</f>
        <v>PC002</v>
      </c>
      <c r="D16" s="812" t="str">
        <f>IF(DULIEU!J9&lt;&gt;"",DULIEU!J9,"")</f>
        <v>GBN001</v>
      </c>
      <c r="E16" s="811" t="str">
        <f>IF(DULIEU!B9="","",DULIEU!E9)</f>
        <v>02/01/2015</v>
      </c>
      <c r="F16" s="813" t="str">
        <f>IF(DULIEU!B9="","",DULIEU!O9)</f>
        <v>Chi phí thuế môn bài năm 2014</v>
      </c>
      <c r="G16" s="811" t="str">
        <f t="shared" si="0"/>
        <v>x</v>
      </c>
      <c r="H16" s="811">
        <f>IF($F16="","",SUM($L$14:L16))</f>
        <v>3</v>
      </c>
      <c r="I16" s="814" t="str">
        <f>IF(DULIEU!V9&lt;&gt;"",DULIEU!V9,"")</f>
        <v>64225</v>
      </c>
      <c r="J16" s="814" t="str">
        <f>IF(DULIEU!W9&lt;&gt;"",DULIEU!W9,"")</f>
        <v>33382</v>
      </c>
      <c r="K16" s="815">
        <f>DULIEU!X9</f>
        <v>750000</v>
      </c>
      <c r="L16" s="798">
        <f t="shared" si="1"/>
        <v>1</v>
      </c>
      <c r="M16" s="816" t="str">
        <f t="shared" si="2"/>
        <v>x</v>
      </c>
      <c r="N16" s="785"/>
      <c r="O16" s="420"/>
      <c r="P16" s="420"/>
      <c r="Q16" s="420"/>
      <c r="R16" s="420"/>
      <c r="S16" s="420"/>
      <c r="T16" s="420"/>
      <c r="U16" s="420"/>
      <c r="V16" s="420"/>
      <c r="W16" s="420"/>
      <c r="X16" s="420"/>
      <c r="Y16" s="420"/>
      <c r="Z16" s="420"/>
      <c r="AA16" s="420"/>
      <c r="AB16" s="420"/>
      <c r="AC16" s="420"/>
      <c r="AD16" s="420"/>
      <c r="AE16" s="420"/>
    </row>
    <row r="17" spans="1:31">
      <c r="A17" s="420"/>
      <c r="B17" s="811" t="str">
        <f>IF(DULIEU!B10="","",DULIEU!D10)</f>
        <v>02/01/2015</v>
      </c>
      <c r="C17" s="812" t="str">
        <f>DULIEU!H10</f>
        <v>PT001</v>
      </c>
      <c r="D17" s="812" t="str">
        <f>IF(DULIEU!J10&lt;&gt;"",DULIEU!J10,"")</f>
        <v>GBC001</v>
      </c>
      <c r="E17" s="811" t="str">
        <f>IF(DULIEU!B10="","",DULIEU!E10)</f>
        <v>02/01/2015</v>
      </c>
      <c r="F17" s="813" t="str">
        <f>IF(DULIEU!B10="","",DULIEU!O10)</f>
        <v>Chi phí thuế môn bài năm 2015</v>
      </c>
      <c r="G17" s="811" t="str">
        <f t="shared" si="0"/>
        <v>x</v>
      </c>
      <c r="H17" s="811">
        <f>IF($F17="","",SUM($L$14:L17))</f>
        <v>4</v>
      </c>
      <c r="I17" s="814" t="str">
        <f>IF(DULIEU!V10&lt;&gt;"",DULIEU!V10,"")</f>
        <v>64225</v>
      </c>
      <c r="J17" s="814" t="str">
        <f>IF(DULIEU!W10&lt;&gt;"",DULIEU!W10,"")</f>
        <v>33382</v>
      </c>
      <c r="K17" s="815">
        <f>DULIEU!X10</f>
        <v>1500000</v>
      </c>
      <c r="L17" s="798">
        <f t="shared" si="1"/>
        <v>1</v>
      </c>
      <c r="M17" s="816" t="str">
        <f t="shared" si="2"/>
        <v>x</v>
      </c>
      <c r="N17" s="785"/>
      <c r="O17" s="420"/>
      <c r="P17" s="420"/>
      <c r="Q17" s="420"/>
      <c r="R17" s="420"/>
      <c r="S17" s="420"/>
      <c r="T17" s="420"/>
      <c r="U17" s="420"/>
      <c r="V17" s="420"/>
      <c r="W17" s="420"/>
      <c r="X17" s="420"/>
      <c r="Y17" s="420"/>
      <c r="Z17" s="420"/>
      <c r="AA17" s="420"/>
      <c r="AB17" s="420"/>
      <c r="AC17" s="420"/>
      <c r="AD17" s="420"/>
      <c r="AE17" s="420"/>
    </row>
    <row r="18" spans="1:31">
      <c r="A18" s="420"/>
      <c r="B18" s="811" t="str">
        <f>IF(DULIEU!B11="","",DULIEU!D11)</f>
        <v>13/01/2015</v>
      </c>
      <c r="C18" s="812" t="str">
        <f>DULIEU!H11</f>
        <v>PC003</v>
      </c>
      <c r="D18" s="812" t="str">
        <f>IF(DULIEU!J11&lt;&gt;"",DULIEU!J11,"")</f>
        <v>NVL002</v>
      </c>
      <c r="E18" s="811" t="str">
        <f>IF(DULIEU!B11="","",DULIEU!E11)</f>
        <v>13/01/2015</v>
      </c>
      <c r="F18" s="813" t="str">
        <f>IF(DULIEU!B11="","",DULIEU!O11)</f>
        <v>Nộp thuế môn bài năm 2014 và năm 2015</v>
      </c>
      <c r="G18" s="811" t="str">
        <f t="shared" si="0"/>
        <v>x</v>
      </c>
      <c r="H18" s="811">
        <f>IF($F18="","",SUM($L$14:L18))</f>
        <v>5</v>
      </c>
      <c r="I18" s="814" t="str">
        <f>IF(DULIEU!V11&lt;&gt;"",DULIEU!V11,"")</f>
        <v>33382</v>
      </c>
      <c r="J18" s="814" t="str">
        <f>IF(DULIEU!W11&lt;&gt;"",DULIEU!W11,"")</f>
        <v>1111</v>
      </c>
      <c r="K18" s="815">
        <f>DULIEU!X11</f>
        <v>2250000</v>
      </c>
      <c r="L18" s="798">
        <f t="shared" si="1"/>
        <v>1</v>
      </c>
      <c r="M18" s="816" t="str">
        <f t="shared" si="2"/>
        <v>x</v>
      </c>
      <c r="N18" s="785"/>
      <c r="O18" s="420"/>
      <c r="P18" s="420"/>
      <c r="Q18" s="420"/>
      <c r="R18" s="420"/>
      <c r="S18" s="420"/>
      <c r="T18" s="420"/>
      <c r="U18" s="420"/>
      <c r="V18" s="420"/>
      <c r="W18" s="420"/>
      <c r="X18" s="420"/>
      <c r="Y18" s="420"/>
      <c r="Z18" s="420"/>
      <c r="AA18" s="420"/>
      <c r="AB18" s="420"/>
      <c r="AC18" s="420"/>
      <c r="AD18" s="420"/>
      <c r="AE18" s="420"/>
    </row>
    <row r="19" spans="1:31">
      <c r="A19" s="420"/>
      <c r="B19" s="811" t="str">
        <f>IF(DULIEU!B12="","",DULIEU!D12)</f>
        <v>31/01/2015</v>
      </c>
      <c r="C19" s="812" t="str">
        <f>DULIEU!H12</f>
        <v>PKT001</v>
      </c>
      <c r="D19" s="812" t="str">
        <f>IF(DULIEU!J12&lt;&gt;"",DULIEU!J12,"")</f>
        <v>NVL003</v>
      </c>
      <c r="E19" s="811" t="str">
        <f>IF(DULIEU!B12="","",DULIEU!E12)</f>
        <v>13/01/2015</v>
      </c>
      <c r="F19" s="813" t="str">
        <f>IF(DULIEU!B12="","",DULIEU!O12)</f>
        <v>Lương phải trả tháng 01/2015</v>
      </c>
      <c r="G19" s="811" t="str">
        <f t="shared" si="0"/>
        <v>x</v>
      </c>
      <c r="H19" s="811">
        <f>IF($F19="","",SUM($L$14:L19))</f>
        <v>6</v>
      </c>
      <c r="I19" s="814" t="str">
        <f>IF(DULIEU!V12&lt;&gt;"",DULIEU!V12,"")</f>
        <v>64221</v>
      </c>
      <c r="J19" s="814" t="str">
        <f>IF(DULIEU!W12&lt;&gt;"",DULIEU!W12,"")</f>
        <v>334</v>
      </c>
      <c r="K19" s="815">
        <f>DULIEU!X12</f>
        <v>8404000</v>
      </c>
      <c r="L19" s="798">
        <f t="shared" si="1"/>
        <v>1</v>
      </c>
      <c r="M19" s="816" t="str">
        <f t="shared" si="2"/>
        <v>x</v>
      </c>
      <c r="N19" s="785"/>
      <c r="O19" s="420"/>
      <c r="P19" s="420"/>
      <c r="Q19" s="420"/>
      <c r="R19" s="420"/>
      <c r="S19" s="420"/>
      <c r="T19" s="420"/>
      <c r="U19" s="420"/>
      <c r="V19" s="420"/>
      <c r="W19" s="420"/>
      <c r="X19" s="420"/>
      <c r="Y19" s="420"/>
      <c r="Z19" s="420"/>
      <c r="AA19" s="420"/>
      <c r="AB19" s="420"/>
      <c r="AC19" s="420"/>
      <c r="AD19" s="420"/>
      <c r="AE19" s="420"/>
    </row>
    <row r="20" spans="1:31">
      <c r="A20" s="420"/>
      <c r="B20" s="811" t="str">
        <f>IF(DULIEU!B13="","",DULIEU!D13)</f>
        <v>31/01/2015</v>
      </c>
      <c r="C20" s="812" t="str">
        <f>DULIEU!H13</f>
        <v>PC004</v>
      </c>
      <c r="D20" s="812" t="str">
        <f>IF(DULIEU!J13&lt;&gt;"",DULIEU!J13,"")</f>
        <v>GBN002</v>
      </c>
      <c r="E20" s="811" t="str">
        <f>IF(DULIEU!B13="","",DULIEU!E13)</f>
        <v>31/01/2015</v>
      </c>
      <c r="F20" s="813" t="str">
        <f>IF(DULIEU!B13="","",DULIEU!O13)</f>
        <v>Thanh toán lương tháng 01/2015</v>
      </c>
      <c r="G20" s="811" t="str">
        <f t="shared" si="0"/>
        <v>x</v>
      </c>
      <c r="H20" s="811">
        <f>IF($F20="","",SUM($L$14:L20))</f>
        <v>7</v>
      </c>
      <c r="I20" s="814" t="str">
        <f>IF(DULIEU!V13&lt;&gt;"",DULIEU!V13,"")</f>
        <v>334</v>
      </c>
      <c r="J20" s="814" t="str">
        <f>IF(DULIEU!W13&lt;&gt;"",DULIEU!W13,"")</f>
        <v>1111</v>
      </c>
      <c r="K20" s="815">
        <f>DULIEU!X13</f>
        <v>8404000</v>
      </c>
      <c r="L20" s="798">
        <f t="shared" si="1"/>
        <v>1</v>
      </c>
      <c r="M20" s="816" t="str">
        <f t="shared" si="2"/>
        <v>x</v>
      </c>
      <c r="N20" s="785"/>
      <c r="O20" s="420"/>
      <c r="P20" s="420"/>
      <c r="Q20" s="420"/>
      <c r="R20" s="420"/>
      <c r="S20" s="420"/>
      <c r="T20" s="420"/>
      <c r="U20" s="420"/>
      <c r="V20" s="420"/>
      <c r="W20" s="420"/>
      <c r="X20" s="420"/>
      <c r="Y20" s="420"/>
      <c r="Z20" s="420"/>
      <c r="AA20" s="420"/>
      <c r="AB20" s="420"/>
      <c r="AC20" s="420"/>
      <c r="AD20" s="420"/>
      <c r="AE20" s="420"/>
    </row>
    <row r="21" spans="1:31">
      <c r="A21" s="420"/>
      <c r="B21" s="811" t="str">
        <f>IF(DULIEU!B14="","",DULIEU!D14)</f>
        <v>25/02/2015</v>
      </c>
      <c r="C21" s="812" t="str">
        <f>DULIEU!H14</f>
        <v>PC005</v>
      </c>
      <c r="D21" s="812" t="str">
        <f>IF(DULIEU!J14&lt;&gt;"",DULIEU!J14,"")</f>
        <v>GBN003</v>
      </c>
      <c r="E21" s="811" t="str">
        <f>IF(DULIEU!B14="","",DULIEU!E14)</f>
        <v>25/02/2015</v>
      </c>
      <c r="F21" s="813" t="str">
        <f>IF(DULIEU!B14="","",DULIEU!O14)</f>
        <v>Thưởng tết âm lịch</v>
      </c>
      <c r="G21" s="811" t="str">
        <f t="shared" si="0"/>
        <v>x</v>
      </c>
      <c r="H21" s="811">
        <f>IF($F21="","",SUM($L$14:L21))</f>
        <v>8</v>
      </c>
      <c r="I21" s="814" t="str">
        <f>IF(DULIEU!V14&lt;&gt;"",DULIEU!V14,"")</f>
        <v>64228</v>
      </c>
      <c r="J21" s="814" t="str">
        <f>IF(DULIEU!W14&lt;&gt;"",DULIEU!W14,"")</f>
        <v>1111</v>
      </c>
      <c r="K21" s="815">
        <f>DULIEU!X14</f>
        <v>4000000</v>
      </c>
      <c r="L21" s="798">
        <f t="shared" si="1"/>
        <v>1</v>
      </c>
      <c r="M21" s="816" t="str">
        <f t="shared" si="2"/>
        <v>x</v>
      </c>
      <c r="N21" s="785"/>
      <c r="O21" s="420"/>
      <c r="P21" s="420"/>
      <c r="Q21" s="420"/>
      <c r="R21" s="420"/>
      <c r="S21" s="420"/>
      <c r="T21" s="420"/>
      <c r="U21" s="420"/>
      <c r="V21" s="420"/>
      <c r="W21" s="420"/>
      <c r="X21" s="420"/>
      <c r="Y21" s="420"/>
      <c r="Z21" s="420"/>
      <c r="AA21" s="420"/>
      <c r="AB21" s="420"/>
      <c r="AC21" s="420"/>
      <c r="AD21" s="420"/>
      <c r="AE21" s="420"/>
    </row>
    <row r="22" spans="1:31">
      <c r="A22" s="420"/>
      <c r="B22" s="811" t="str">
        <f>IF(DULIEU!B15="","",DULIEU!D15)</f>
        <v>28/02/2015</v>
      </c>
      <c r="C22" s="812" t="str">
        <f>DULIEU!H15</f>
        <v>PKT002</v>
      </c>
      <c r="D22" s="812" t="str">
        <f>IF(DULIEU!J15&lt;&gt;"",DULIEU!J15,"")</f>
        <v/>
      </c>
      <c r="E22" s="811" t="str">
        <f>IF(DULIEU!B15="","",DULIEU!E15)</f>
        <v>28/02/2015</v>
      </c>
      <c r="F22" s="813" t="str">
        <f>IF(DULIEU!B15="","",DULIEU!O15)</f>
        <v>Lương phải trả tháng 02/2015</v>
      </c>
      <c r="G22" s="811" t="str">
        <f t="shared" si="0"/>
        <v>x</v>
      </c>
      <c r="H22" s="811">
        <f>IF($F22="","",SUM($L$14:L22))</f>
        <v>9</v>
      </c>
      <c r="I22" s="814" t="str">
        <f>IF(DULIEU!V15&lt;&gt;"",DULIEU!V15,"")</f>
        <v>64221</v>
      </c>
      <c r="J22" s="814" t="str">
        <f>IF(DULIEU!W15&lt;&gt;"",DULIEU!W15,"")</f>
        <v>334</v>
      </c>
      <c r="K22" s="815">
        <f>DULIEU!X15</f>
        <v>7677000</v>
      </c>
      <c r="L22" s="798">
        <f t="shared" si="1"/>
        <v>1</v>
      </c>
      <c r="M22" s="816" t="str">
        <f t="shared" si="2"/>
        <v>x</v>
      </c>
      <c r="N22" s="785"/>
      <c r="O22" s="420"/>
      <c r="P22" s="420"/>
      <c r="Q22" s="420"/>
      <c r="R22" s="420"/>
      <c r="S22" s="420"/>
      <c r="T22" s="420"/>
      <c r="U22" s="420"/>
      <c r="V22" s="420"/>
      <c r="W22" s="420"/>
      <c r="X22" s="420"/>
      <c r="Y22" s="420"/>
      <c r="Z22" s="420"/>
      <c r="AA22" s="420"/>
      <c r="AB22" s="420"/>
      <c r="AC22" s="420"/>
      <c r="AD22" s="420"/>
      <c r="AE22" s="420"/>
    </row>
    <row r="23" spans="1:31">
      <c r="A23" s="420"/>
      <c r="B23" s="811" t="str">
        <f>IF(DULIEU!B16="","",DULIEU!D16)</f>
        <v>28/02/2015</v>
      </c>
      <c r="C23" s="812" t="str">
        <f>DULIEU!H16</f>
        <v>PC006</v>
      </c>
      <c r="D23" s="812" t="str">
        <f>IF(DULIEU!J16&lt;&gt;"",DULIEU!J16,"")</f>
        <v/>
      </c>
      <c r="E23" s="811" t="str">
        <f>IF(DULIEU!B16="","",DULIEU!E16)</f>
        <v>28/02/2015</v>
      </c>
      <c r="F23" s="813" t="str">
        <f>IF(DULIEU!B16="","",DULIEU!O16)</f>
        <v>Thanh toán lương tháng 02/2015</v>
      </c>
      <c r="G23" s="811" t="str">
        <f t="shared" si="0"/>
        <v>x</v>
      </c>
      <c r="H23" s="811">
        <f>IF($F23="","",SUM($L$14:L23))</f>
        <v>10</v>
      </c>
      <c r="I23" s="814" t="str">
        <f>IF(DULIEU!V16&lt;&gt;"",DULIEU!V16,"")</f>
        <v>334</v>
      </c>
      <c r="J23" s="814" t="str">
        <f>IF(DULIEU!W16&lt;&gt;"",DULIEU!W16,"")</f>
        <v>1111</v>
      </c>
      <c r="K23" s="815">
        <f>DULIEU!X16</f>
        <v>7677000</v>
      </c>
      <c r="L23" s="798">
        <f t="shared" si="1"/>
        <v>1</v>
      </c>
      <c r="M23" s="816" t="str">
        <f t="shared" si="2"/>
        <v>x</v>
      </c>
      <c r="N23" s="785"/>
      <c r="O23" s="420"/>
      <c r="P23" s="420"/>
      <c r="Q23" s="420"/>
      <c r="R23" s="420"/>
      <c r="S23" s="420"/>
      <c r="T23" s="420"/>
      <c r="U23" s="420"/>
      <c r="V23" s="420"/>
      <c r="W23" s="420"/>
      <c r="X23" s="420"/>
      <c r="Y23" s="420"/>
      <c r="Z23" s="420"/>
      <c r="AA23" s="420"/>
      <c r="AB23" s="420"/>
      <c r="AC23" s="420"/>
      <c r="AD23" s="420"/>
      <c r="AE23" s="420"/>
    </row>
    <row r="24" spans="1:31">
      <c r="A24" s="420"/>
      <c r="B24" s="811" t="str">
        <f>IF(DULIEU!B17="","",DULIEU!D17)</f>
        <v>31/03/2015</v>
      </c>
      <c r="C24" s="812" t="str">
        <f>DULIEU!H17</f>
        <v>PKT003</v>
      </c>
      <c r="D24" s="812" t="str">
        <f>IF(DULIEU!J17&lt;&gt;"",DULIEU!J17,"")</f>
        <v/>
      </c>
      <c r="E24" s="811" t="str">
        <f>IF(DULIEU!B17="","",DULIEU!E17)</f>
        <v>31/03/2015</v>
      </c>
      <c r="F24" s="813" t="str">
        <f>IF(DULIEU!B17="","",DULIEU!O17)</f>
        <v>Lương phải trả tháng 03/2015</v>
      </c>
      <c r="G24" s="811" t="str">
        <f t="shared" si="0"/>
        <v>x</v>
      </c>
      <c r="H24" s="811">
        <f>IF($F24="","",SUM($L$14:L24))</f>
        <v>11</v>
      </c>
      <c r="I24" s="814" t="str">
        <f>IF(DULIEU!V17&lt;&gt;"",DULIEU!V17,"")</f>
        <v>64221</v>
      </c>
      <c r="J24" s="814" t="str">
        <f>IF(DULIEU!W17&lt;&gt;"",DULIEU!W17,"")</f>
        <v>334</v>
      </c>
      <c r="K24" s="815">
        <f>DULIEU!X17</f>
        <v>8172000</v>
      </c>
      <c r="L24" s="798">
        <f t="shared" si="1"/>
        <v>1</v>
      </c>
      <c r="M24" s="816" t="str">
        <f t="shared" si="2"/>
        <v>x</v>
      </c>
      <c r="N24" s="785"/>
      <c r="O24" s="420"/>
      <c r="P24" s="420"/>
      <c r="Q24" s="420"/>
      <c r="R24" s="420"/>
      <c r="S24" s="420"/>
      <c r="T24" s="420"/>
      <c r="U24" s="420"/>
      <c r="V24" s="420"/>
      <c r="W24" s="420"/>
      <c r="X24" s="420"/>
      <c r="Y24" s="420"/>
      <c r="Z24" s="420"/>
      <c r="AA24" s="420"/>
      <c r="AB24" s="420"/>
      <c r="AC24" s="420"/>
      <c r="AD24" s="420"/>
      <c r="AE24" s="420"/>
    </row>
    <row r="25" spans="1:31">
      <c r="A25" s="420"/>
      <c r="B25" s="811" t="str">
        <f>IF(DULIEU!B18="","",DULIEU!D18)</f>
        <v>31/03/2015</v>
      </c>
      <c r="C25" s="812" t="str">
        <f>DULIEU!H18</f>
        <v>PC007</v>
      </c>
      <c r="D25" s="812" t="str">
        <f>IF(DULIEU!J18&lt;&gt;"",DULIEU!J18,"")</f>
        <v/>
      </c>
      <c r="E25" s="811" t="str">
        <f>IF(DULIEU!B18="","",DULIEU!E18)</f>
        <v>31/03/2015</v>
      </c>
      <c r="F25" s="813" t="str">
        <f>IF(DULIEU!B18="","",DULIEU!O18)</f>
        <v>Thanh toán lương tháng 03/2015</v>
      </c>
      <c r="G25" s="811" t="str">
        <f t="shared" si="0"/>
        <v>x</v>
      </c>
      <c r="H25" s="811">
        <f>IF($F25="","",SUM($L$14:L25))</f>
        <v>12</v>
      </c>
      <c r="I25" s="814" t="str">
        <f>IF(DULIEU!V18&lt;&gt;"",DULIEU!V18,"")</f>
        <v>334</v>
      </c>
      <c r="J25" s="814" t="str">
        <f>IF(DULIEU!W18&lt;&gt;"",DULIEU!W18,"")</f>
        <v>1111</v>
      </c>
      <c r="K25" s="815">
        <f>DULIEU!X18</f>
        <v>8172000</v>
      </c>
      <c r="L25" s="798">
        <f t="shared" si="1"/>
        <v>1</v>
      </c>
      <c r="M25" s="816" t="str">
        <f t="shared" si="2"/>
        <v>x</v>
      </c>
      <c r="N25" s="785"/>
      <c r="O25" s="420"/>
      <c r="P25" s="420"/>
      <c r="Q25" s="420"/>
      <c r="R25" s="420"/>
      <c r="S25" s="420"/>
      <c r="T25" s="420"/>
      <c r="U25" s="420"/>
      <c r="V25" s="420"/>
      <c r="W25" s="420"/>
      <c r="X25" s="420"/>
      <c r="Y25" s="420"/>
      <c r="Z25" s="420"/>
      <c r="AA25" s="420"/>
      <c r="AB25" s="420"/>
      <c r="AC25" s="420"/>
      <c r="AD25" s="420"/>
      <c r="AE25" s="420"/>
    </row>
    <row r="26" spans="1:31">
      <c r="A26" s="420"/>
      <c r="B26" s="811" t="str">
        <f>IF(DULIEU!B19="","",DULIEU!D19)</f>
        <v>31/03/2015</v>
      </c>
      <c r="C26" s="812" t="str">
        <f>DULIEU!H19</f>
        <v>PKT004</v>
      </c>
      <c r="D26" s="812" t="str">
        <f>IF(DULIEU!J19&lt;&gt;"",DULIEU!J19,"")</f>
        <v/>
      </c>
      <c r="E26" s="811" t="str">
        <f>IF(DULIEU!B19="","",DULIEU!E19)</f>
        <v>31/03/2015</v>
      </c>
      <c r="F26" s="813" t="str">
        <f>IF(DULIEU!B19="","",DULIEU!O19)</f>
        <v>Kết chuyển chi phí lương nhân viên quản lý</v>
      </c>
      <c r="G26" s="811" t="str">
        <f t="shared" si="0"/>
        <v>x</v>
      </c>
      <c r="H26" s="811">
        <f>IF($F26="","",SUM($L$14:L26))</f>
        <v>13</v>
      </c>
      <c r="I26" s="814" t="str">
        <f>IF(DULIEU!V19&lt;&gt;"",DULIEU!V19,"")</f>
        <v>911</v>
      </c>
      <c r="J26" s="814" t="str">
        <f>IF(DULIEU!W19&lt;&gt;"",DULIEU!W19,"")</f>
        <v>64221</v>
      </c>
      <c r="K26" s="815">
        <f>DULIEU!X19</f>
        <v>24253000</v>
      </c>
      <c r="L26" s="798">
        <f t="shared" si="1"/>
        <v>1</v>
      </c>
      <c r="M26" s="816" t="str">
        <f t="shared" si="2"/>
        <v>x</v>
      </c>
      <c r="N26" s="785"/>
      <c r="O26" s="420"/>
      <c r="P26" s="420"/>
      <c r="Q26" s="420"/>
      <c r="R26" s="420"/>
      <c r="S26" s="420"/>
      <c r="T26" s="420"/>
      <c r="U26" s="420"/>
      <c r="V26" s="420"/>
      <c r="W26" s="420"/>
      <c r="X26" s="420"/>
      <c r="Y26" s="420"/>
      <c r="Z26" s="420"/>
      <c r="AA26" s="420"/>
      <c r="AB26" s="420"/>
      <c r="AC26" s="420"/>
      <c r="AD26" s="420"/>
      <c r="AE26" s="420"/>
    </row>
    <row r="27" spans="1:31">
      <c r="A27" s="420"/>
      <c r="B27" s="811" t="str">
        <f>IF(DULIEU!B20="","",DULIEU!D20)</f>
        <v>31/03/2015</v>
      </c>
      <c r="C27" s="812" t="str">
        <f>DULIEU!H20</f>
        <v>PKT005</v>
      </c>
      <c r="D27" s="812" t="str">
        <f>IF(DULIEU!J20&lt;&gt;"",DULIEU!J20,"")</f>
        <v/>
      </c>
      <c r="E27" s="811" t="str">
        <f>IF(DULIEU!B20="","",DULIEU!E20)</f>
        <v>31/03/2015</v>
      </c>
      <c r="F27" s="813" t="str">
        <f>IF(DULIEU!B20="","",DULIEU!O20)</f>
        <v>Kết chuyển chi phí thuế, lệ phí khác</v>
      </c>
      <c r="G27" s="811" t="str">
        <f t="shared" si="0"/>
        <v>x</v>
      </c>
      <c r="H27" s="811">
        <f>IF($F27="","",SUM($L$14:L27))</f>
        <v>14</v>
      </c>
      <c r="I27" s="814" t="str">
        <f>IF(DULIEU!V20&lt;&gt;"",DULIEU!V20,"")</f>
        <v>911</v>
      </c>
      <c r="J27" s="814" t="str">
        <f>IF(DULIEU!W20&lt;&gt;"",DULIEU!W20,"")</f>
        <v>64225</v>
      </c>
      <c r="K27" s="815">
        <f>DULIEU!X20</f>
        <v>2250000</v>
      </c>
      <c r="L27" s="798">
        <f t="shared" si="1"/>
        <v>1</v>
      </c>
      <c r="M27" s="816" t="str">
        <f t="shared" si="2"/>
        <v>x</v>
      </c>
      <c r="N27" s="785"/>
      <c r="O27" s="420"/>
      <c r="P27" s="420"/>
      <c r="Q27" s="420"/>
      <c r="R27" s="420"/>
      <c r="S27" s="420"/>
      <c r="T27" s="420"/>
      <c r="U27" s="420"/>
      <c r="V27" s="420"/>
      <c r="W27" s="420"/>
      <c r="X27" s="420"/>
      <c r="Y27" s="420"/>
      <c r="Z27" s="420"/>
      <c r="AA27" s="420"/>
      <c r="AB27" s="420"/>
      <c r="AC27" s="420"/>
      <c r="AD27" s="420"/>
      <c r="AE27" s="420"/>
    </row>
    <row r="28" spans="1:31">
      <c r="A28" s="420"/>
      <c r="B28" s="811" t="str">
        <f>IF(DULIEU!B21="","",DULIEU!D21)</f>
        <v>31/03/2015</v>
      </c>
      <c r="C28" s="812" t="str">
        <f>DULIEU!H21</f>
        <v>PKT006</v>
      </c>
      <c r="D28" s="812" t="str">
        <f>IF(DULIEU!J21&lt;&gt;"",DULIEU!J21,"")</f>
        <v/>
      </c>
      <c r="E28" s="811" t="str">
        <f>IF(DULIEU!B21="","",DULIEU!E21)</f>
        <v>31/03/2015</v>
      </c>
      <c r="F28" s="813" t="str">
        <f>IF(DULIEU!B21="","",DULIEU!O21)</f>
        <v>Kết chuyển chi phí bằng tiền khác</v>
      </c>
      <c r="G28" s="811" t="str">
        <f t="shared" si="0"/>
        <v>x</v>
      </c>
      <c r="H28" s="811">
        <f>IF($F28="","",SUM($L$14:L28))</f>
        <v>15</v>
      </c>
      <c r="I28" s="814" t="str">
        <f>IF(DULIEU!V21&lt;&gt;"",DULIEU!V21,"")</f>
        <v>911</v>
      </c>
      <c r="J28" s="814" t="str">
        <f>IF(DULIEU!W21&lt;&gt;"",DULIEU!W21,"")</f>
        <v>64228</v>
      </c>
      <c r="K28" s="815">
        <f>DULIEU!X21</f>
        <v>8000000</v>
      </c>
      <c r="L28" s="798">
        <f t="shared" si="1"/>
        <v>1</v>
      </c>
      <c r="M28" s="816" t="str">
        <f t="shared" si="2"/>
        <v>x</v>
      </c>
      <c r="N28" s="785"/>
      <c r="O28" s="420"/>
      <c r="P28" s="420"/>
      <c r="Q28" s="420"/>
      <c r="R28" s="420"/>
      <c r="S28" s="420"/>
      <c r="T28" s="420"/>
      <c r="U28" s="420"/>
      <c r="V28" s="420"/>
      <c r="W28" s="420"/>
      <c r="X28" s="420"/>
      <c r="Y28" s="420"/>
      <c r="Z28" s="420"/>
      <c r="AA28" s="420"/>
      <c r="AB28" s="420"/>
      <c r="AC28" s="420"/>
      <c r="AD28" s="420"/>
      <c r="AE28" s="420"/>
    </row>
    <row r="29" spans="1:31">
      <c r="A29" s="420"/>
      <c r="B29" s="811" t="str">
        <f>IF(DULIEU!B22="","",DULIEU!D22)</f>
        <v>31/03/2015</v>
      </c>
      <c r="C29" s="812" t="str">
        <f>DULIEU!H22</f>
        <v>PKT007</v>
      </c>
      <c r="D29" s="812" t="str">
        <f>IF(DULIEU!J22&lt;&gt;"",DULIEU!J22,"")</f>
        <v/>
      </c>
      <c r="E29" s="811" t="str">
        <f>IF(DULIEU!B22="","",DULIEU!E22)</f>
        <v>31/03/2015</v>
      </c>
      <c r="F29" s="813" t="str">
        <f>IF(DULIEU!B22="","",DULIEU!O22)</f>
        <v>Xác định kết quả kinh doanh</v>
      </c>
      <c r="G29" s="811" t="str">
        <f t="shared" si="0"/>
        <v>x</v>
      </c>
      <c r="H29" s="811">
        <f>IF($F29="","",SUM($L$14:L29))</f>
        <v>16</v>
      </c>
      <c r="I29" s="814" t="str">
        <f>IF(DULIEU!V22&lt;&gt;"",DULIEU!V22,"")</f>
        <v>4212</v>
      </c>
      <c r="J29" s="814" t="str">
        <f>IF(DULIEU!W22&lt;&gt;"",DULIEU!W22,"")</f>
        <v>911</v>
      </c>
      <c r="K29" s="815">
        <f>DULIEU!X22</f>
        <v>34503000</v>
      </c>
      <c r="L29" s="798">
        <f t="shared" si="1"/>
        <v>1</v>
      </c>
      <c r="M29" s="816" t="str">
        <f t="shared" si="2"/>
        <v>x</v>
      </c>
      <c r="N29" s="785"/>
      <c r="O29" s="420"/>
      <c r="P29" s="420"/>
      <c r="Q29" s="420"/>
      <c r="R29" s="420"/>
      <c r="S29" s="420"/>
      <c r="T29" s="420"/>
      <c r="U29" s="420"/>
      <c r="V29" s="420"/>
      <c r="W29" s="420"/>
      <c r="X29" s="420"/>
      <c r="Y29" s="420"/>
      <c r="Z29" s="420"/>
      <c r="AA29" s="420"/>
      <c r="AB29" s="420"/>
      <c r="AC29" s="420"/>
      <c r="AD29" s="420"/>
      <c r="AE29" s="420"/>
    </row>
    <row r="30" spans="1:31">
      <c r="A30" s="420"/>
      <c r="B30" s="811" t="str">
        <f>IF(DULIEU!B23="","",DULIEU!D23)</f>
        <v>13/04/2015</v>
      </c>
      <c r="C30" s="812" t="str">
        <f>DULIEU!H23</f>
        <v>PC008</v>
      </c>
      <c r="D30" s="812" t="str">
        <f>IF(DULIEU!J23&lt;&gt;"",DULIEU!J23,"")</f>
        <v/>
      </c>
      <c r="E30" s="811" t="str">
        <f>IF(DULIEU!B23="","",DULIEU!E23)</f>
        <v>13/04/2015</v>
      </c>
      <c r="F30" s="813" t="str">
        <f>IF(DULIEU!B23="","",DULIEU!O23)</f>
        <v>Nộp tiền vào tài khoản ngân hàng</v>
      </c>
      <c r="G30" s="811" t="str">
        <f t="shared" si="0"/>
        <v>x</v>
      </c>
      <c r="H30" s="811">
        <f>IF($F30="","",SUM($L$14:L30))</f>
        <v>17</v>
      </c>
      <c r="I30" s="814" t="str">
        <f>IF(DULIEU!V23&lt;&gt;"",DULIEU!V23,"")</f>
        <v>11211</v>
      </c>
      <c r="J30" s="814" t="str">
        <f>IF(DULIEU!W23&lt;&gt;"",DULIEU!W23,"")</f>
        <v>1111</v>
      </c>
      <c r="K30" s="815">
        <f>DULIEU!X23</f>
        <v>1000000</v>
      </c>
      <c r="L30" s="798">
        <f t="shared" si="1"/>
        <v>1</v>
      </c>
      <c r="M30" s="816" t="str">
        <f t="shared" si="2"/>
        <v>x</v>
      </c>
      <c r="N30" s="785"/>
      <c r="O30" s="420"/>
      <c r="P30" s="420"/>
      <c r="Q30" s="420"/>
      <c r="R30" s="420"/>
      <c r="S30" s="420"/>
      <c r="T30" s="420"/>
      <c r="U30" s="420"/>
      <c r="V30" s="420"/>
      <c r="W30" s="420"/>
      <c r="X30" s="420"/>
      <c r="Y30" s="420"/>
      <c r="Z30" s="420"/>
      <c r="AA30" s="420"/>
      <c r="AB30" s="420"/>
      <c r="AC30" s="420"/>
      <c r="AD30" s="420"/>
      <c r="AE30" s="420"/>
    </row>
    <row r="31" spans="1:31">
      <c r="A31" s="420"/>
      <c r="B31" s="811" t="str">
        <f>IF(DULIEU!B24="","",DULIEU!D24)</f>
        <v>25/04/2015</v>
      </c>
      <c r="C31" s="812" t="str">
        <f>DULIEU!H24</f>
        <v>GBC001</v>
      </c>
      <c r="D31" s="812" t="str">
        <f>IF(DULIEU!J24&lt;&gt;"",DULIEU!J24,"")</f>
        <v/>
      </c>
      <c r="E31" s="811" t="str">
        <f>IF(DULIEU!B24="","",DULIEU!E24)</f>
        <v>25/04/2015</v>
      </c>
      <c r="F31" s="813" t="str">
        <f>IF(DULIEU!B24="","",DULIEU!O24)</f>
        <v>Lãi tiền gửi ngân hàng</v>
      </c>
      <c r="G31" s="811" t="str">
        <f t="shared" si="0"/>
        <v>x</v>
      </c>
      <c r="H31" s="811">
        <f>IF($F31="","",SUM($L$14:L31))</f>
        <v>18</v>
      </c>
      <c r="I31" s="814" t="str">
        <f>IF(DULIEU!V24&lt;&gt;"",DULIEU!V24,"")</f>
        <v>11211</v>
      </c>
      <c r="J31" s="814" t="str">
        <f>IF(DULIEU!W24&lt;&gt;"",DULIEU!W24,"")</f>
        <v>515</v>
      </c>
      <c r="K31" s="815">
        <f>DULIEU!X24</f>
        <v>289</v>
      </c>
      <c r="L31" s="798">
        <f t="shared" si="1"/>
        <v>1</v>
      </c>
      <c r="M31" s="816" t="str">
        <f t="shared" si="2"/>
        <v>x</v>
      </c>
      <c r="N31" s="785"/>
      <c r="O31" s="420"/>
      <c r="P31" s="420"/>
      <c r="Q31" s="420"/>
      <c r="R31" s="420"/>
      <c r="S31" s="420"/>
      <c r="T31" s="420"/>
      <c r="U31" s="420"/>
      <c r="V31" s="420"/>
      <c r="W31" s="420"/>
      <c r="X31" s="420"/>
      <c r="Y31" s="420"/>
      <c r="Z31" s="420"/>
      <c r="AA31" s="420"/>
      <c r="AB31" s="420"/>
      <c r="AC31" s="420"/>
      <c r="AD31" s="420"/>
      <c r="AE31" s="420"/>
    </row>
    <row r="32" spans="1:31">
      <c r="A32" s="420"/>
      <c r="B32" s="811" t="str">
        <f>IF(DULIEU!B25="","",DULIEU!D25)</f>
        <v>29/04/2015</v>
      </c>
      <c r="C32" s="812" t="str">
        <f>DULIEU!H25</f>
        <v>PC009</v>
      </c>
      <c r="D32" s="812" t="str">
        <f>IF(DULIEU!J25&lt;&gt;"",DULIEU!J25,"")</f>
        <v/>
      </c>
      <c r="E32" s="811" t="str">
        <f>IF(DULIEU!B25="","",DULIEU!E25)</f>
        <v>29/04/2015</v>
      </c>
      <c r="F32" s="813" t="str">
        <f>IF(DULIEU!B25="","",DULIEU!O25)</f>
        <v>Thưởng ngày lễ 30/4, 01/5</v>
      </c>
      <c r="G32" s="811" t="str">
        <f t="shared" si="0"/>
        <v>x</v>
      </c>
      <c r="H32" s="811">
        <f>IF($F32="","",SUM($L$14:L32))</f>
        <v>19</v>
      </c>
      <c r="I32" s="814" t="str">
        <f>IF(DULIEU!V25&lt;&gt;"",DULIEU!V25,"")</f>
        <v>64228</v>
      </c>
      <c r="J32" s="814" t="str">
        <f>IF(DULIEU!W25&lt;&gt;"",DULIEU!W25,"")</f>
        <v>1111</v>
      </c>
      <c r="K32" s="815">
        <f>DULIEU!X25</f>
        <v>4000000</v>
      </c>
      <c r="L32" s="798">
        <f t="shared" si="1"/>
        <v>1</v>
      </c>
      <c r="M32" s="816" t="str">
        <f t="shared" si="2"/>
        <v>x</v>
      </c>
      <c r="N32" s="785"/>
      <c r="O32" s="420"/>
      <c r="P32" s="420"/>
      <c r="Q32" s="420"/>
      <c r="R32" s="420"/>
      <c r="S32" s="420"/>
      <c r="T32" s="420"/>
      <c r="U32" s="420"/>
      <c r="V32" s="420"/>
      <c r="W32" s="420"/>
      <c r="X32" s="420"/>
      <c r="Y32" s="420"/>
      <c r="Z32" s="420"/>
      <c r="AA32" s="420"/>
      <c r="AB32" s="420"/>
      <c r="AC32" s="420"/>
      <c r="AD32" s="420"/>
      <c r="AE32" s="420"/>
    </row>
    <row r="33" spans="1:31">
      <c r="A33" s="420"/>
      <c r="B33" s="811" t="str">
        <f>IF(DULIEU!B26="","",DULIEU!D26)</f>
        <v>30/04/2015</v>
      </c>
      <c r="C33" s="812" t="str">
        <f>DULIEU!H26</f>
        <v>PKT008</v>
      </c>
      <c r="D33" s="812" t="str">
        <f>IF(DULIEU!J26&lt;&gt;"",DULIEU!J26,"")</f>
        <v/>
      </c>
      <c r="E33" s="811" t="str">
        <f>IF(DULIEU!B26="","",DULIEU!E26)</f>
        <v>30/04/2015</v>
      </c>
      <c r="F33" s="813" t="str">
        <f>IF(DULIEU!B26="","",DULIEU!O26)</f>
        <v>Lương phải trả tháng 04/2015</v>
      </c>
      <c r="G33" s="811" t="str">
        <f t="shared" si="0"/>
        <v>x</v>
      </c>
      <c r="H33" s="811">
        <f>IF($F33="","",SUM($L$14:L33))</f>
        <v>20</v>
      </c>
      <c r="I33" s="814" t="str">
        <f>IF(DULIEU!V26&lt;&gt;"",DULIEU!V26,"")</f>
        <v>64221</v>
      </c>
      <c r="J33" s="814" t="str">
        <f>IF(DULIEU!W26&lt;&gt;"",DULIEU!W26,"")</f>
        <v>334</v>
      </c>
      <c r="K33" s="815">
        <f>DULIEU!X26</f>
        <v>7942000</v>
      </c>
      <c r="L33" s="798">
        <f t="shared" si="1"/>
        <v>1</v>
      </c>
      <c r="M33" s="816" t="str">
        <f t="shared" si="2"/>
        <v>x</v>
      </c>
      <c r="N33" s="785"/>
      <c r="O33" s="420"/>
      <c r="P33" s="420"/>
      <c r="Q33" s="420"/>
      <c r="R33" s="420"/>
      <c r="S33" s="420"/>
      <c r="T33" s="420"/>
      <c r="U33" s="420"/>
      <c r="V33" s="420"/>
      <c r="W33" s="420"/>
      <c r="X33" s="420"/>
      <c r="Y33" s="420"/>
      <c r="Z33" s="420"/>
      <c r="AA33" s="420"/>
      <c r="AB33" s="420"/>
      <c r="AC33" s="420"/>
      <c r="AD33" s="420"/>
      <c r="AE33" s="420"/>
    </row>
    <row r="34" spans="1:31">
      <c r="A34" s="420"/>
      <c r="B34" s="811" t="str">
        <f>IF(DULIEU!B27="","",DULIEU!D27)</f>
        <v>30/04/2015</v>
      </c>
      <c r="C34" s="812" t="str">
        <f>DULIEU!H27</f>
        <v>PC010</v>
      </c>
      <c r="D34" s="812" t="str">
        <f>IF(DULIEU!J27&lt;&gt;"",DULIEU!J27,"")</f>
        <v/>
      </c>
      <c r="E34" s="811" t="str">
        <f>IF(DULIEU!B27="","",DULIEU!E27)</f>
        <v>30/04/2015</v>
      </c>
      <c r="F34" s="813" t="str">
        <f>IF(DULIEU!B27="","",DULIEU!O27)</f>
        <v>Thanh toán lương tháng 04/2015</v>
      </c>
      <c r="G34" s="811" t="str">
        <f t="shared" si="0"/>
        <v>x</v>
      </c>
      <c r="H34" s="811">
        <f>IF($F34="","",SUM($L$14:L34))</f>
        <v>21</v>
      </c>
      <c r="I34" s="814" t="str">
        <f>IF(DULIEU!V27&lt;&gt;"",DULIEU!V27,"")</f>
        <v>334</v>
      </c>
      <c r="J34" s="814" t="str">
        <f>IF(DULIEU!W27&lt;&gt;"",DULIEU!W27,"")</f>
        <v>1111</v>
      </c>
      <c r="K34" s="815">
        <f>DULIEU!X27</f>
        <v>7942000</v>
      </c>
      <c r="L34" s="798">
        <f t="shared" si="1"/>
        <v>1</v>
      </c>
      <c r="M34" s="816" t="str">
        <f t="shared" si="2"/>
        <v>x</v>
      </c>
      <c r="N34" s="785"/>
      <c r="O34" s="420"/>
      <c r="P34" s="420"/>
      <c r="Q34" s="420"/>
      <c r="R34" s="420"/>
      <c r="S34" s="420"/>
      <c r="T34" s="420"/>
      <c r="U34" s="420"/>
      <c r="V34" s="420"/>
      <c r="W34" s="420"/>
      <c r="X34" s="420"/>
      <c r="Y34" s="420"/>
      <c r="Z34" s="420"/>
      <c r="AA34" s="420"/>
      <c r="AB34" s="420"/>
      <c r="AC34" s="420"/>
      <c r="AD34" s="420"/>
      <c r="AE34" s="420"/>
    </row>
    <row r="35" spans="1:31">
      <c r="A35" s="420"/>
      <c r="B35" s="811" t="str">
        <f>IF(DULIEU!B28="","",DULIEU!D28)</f>
        <v>23/05/2015</v>
      </c>
      <c r="C35" s="812" t="str">
        <f>DULIEU!H28</f>
        <v>GBN001</v>
      </c>
      <c r="D35" s="812" t="str">
        <f>IF(DULIEU!J28&lt;&gt;"",DULIEU!J28,"")</f>
        <v/>
      </c>
      <c r="E35" s="811" t="str">
        <f>IF(DULIEU!B28="","",DULIEU!E28)</f>
        <v>23/05/2015</v>
      </c>
      <c r="F35" s="813" t="str">
        <f>IF(DULIEU!B28="","",DULIEU!O28)</f>
        <v>Phí SMS tháng 4/2015</v>
      </c>
      <c r="G35" s="811" t="str">
        <f t="shared" si="0"/>
        <v>x</v>
      </c>
      <c r="H35" s="811">
        <f>IF($F35="","",SUM($L$14:L35))</f>
        <v>22</v>
      </c>
      <c r="I35" s="814" t="str">
        <f>IF(DULIEU!V28&lt;&gt;"",DULIEU!V28,"")</f>
        <v>64227</v>
      </c>
      <c r="J35" s="814" t="str">
        <f>IF(DULIEU!W28&lt;&gt;"",DULIEU!W28,"")</f>
        <v>11211</v>
      </c>
      <c r="K35" s="815">
        <f>DULIEU!X28</f>
        <v>55000</v>
      </c>
      <c r="L35" s="798">
        <f t="shared" si="1"/>
        <v>1</v>
      </c>
      <c r="M35" s="816" t="str">
        <f t="shared" si="2"/>
        <v>x</v>
      </c>
      <c r="N35" s="785"/>
      <c r="O35" s="420"/>
      <c r="P35" s="420"/>
      <c r="Q35" s="420"/>
      <c r="R35" s="420"/>
      <c r="S35" s="420"/>
      <c r="T35" s="420"/>
      <c r="U35" s="420"/>
      <c r="V35" s="420"/>
      <c r="W35" s="420"/>
      <c r="X35" s="420"/>
      <c r="Y35" s="420"/>
      <c r="Z35" s="420"/>
      <c r="AA35" s="420"/>
      <c r="AB35" s="420"/>
      <c r="AC35" s="420"/>
      <c r="AD35" s="420"/>
      <c r="AE35" s="420"/>
    </row>
    <row r="36" spans="1:31">
      <c r="A36" s="420"/>
      <c r="B36" s="811" t="str">
        <f>IF(DULIEU!B29="","",DULIEU!D29)</f>
        <v>25/05/2015</v>
      </c>
      <c r="C36" s="812" t="str">
        <f>DULIEU!H29</f>
        <v>GBC002</v>
      </c>
      <c r="D36" s="812" t="str">
        <f>IF(DULIEU!J29&lt;&gt;"",DULIEU!J29,"")</f>
        <v/>
      </c>
      <c r="E36" s="811" t="str">
        <f>IF(DULIEU!B29="","",DULIEU!E29)</f>
        <v>25/05/2015</v>
      </c>
      <c r="F36" s="813" t="str">
        <f>IF(DULIEU!B29="","",DULIEU!O29)</f>
        <v>Lãi tiền gửi ngân hàng</v>
      </c>
      <c r="G36" s="811" t="str">
        <f t="shared" si="0"/>
        <v>x</v>
      </c>
      <c r="H36" s="811">
        <f>IF($F36="","",SUM($L$14:L36))</f>
        <v>23</v>
      </c>
      <c r="I36" s="814" t="str">
        <f>IF(DULIEU!V29&lt;&gt;"",DULIEU!V29,"")</f>
        <v>11211</v>
      </c>
      <c r="J36" s="814" t="str">
        <f>IF(DULIEU!W29&lt;&gt;"",DULIEU!W29,"")</f>
        <v>515</v>
      </c>
      <c r="K36" s="815">
        <f>DULIEU!X29</f>
        <v>663</v>
      </c>
      <c r="L36" s="798">
        <f t="shared" si="1"/>
        <v>1</v>
      </c>
      <c r="M36" s="816" t="str">
        <f t="shared" si="2"/>
        <v>x</v>
      </c>
      <c r="N36" s="785"/>
      <c r="O36" s="420"/>
      <c r="P36" s="420"/>
      <c r="Q36" s="420"/>
      <c r="R36" s="420"/>
      <c r="S36" s="420"/>
      <c r="T36" s="420"/>
      <c r="U36" s="420"/>
      <c r="V36" s="420"/>
      <c r="W36" s="420"/>
      <c r="X36" s="420"/>
      <c r="Y36" s="420"/>
      <c r="Z36" s="420"/>
      <c r="AA36" s="420"/>
      <c r="AB36" s="420"/>
      <c r="AC36" s="420"/>
      <c r="AD36" s="420"/>
      <c r="AE36" s="420"/>
    </row>
    <row r="37" spans="1:31">
      <c r="A37" s="420"/>
      <c r="B37" s="811" t="str">
        <f>IF(DULIEU!B30="","",DULIEU!D30)</f>
        <v>31/05/2015</v>
      </c>
      <c r="C37" s="812" t="str">
        <f>DULIEU!H30</f>
        <v>PKT009</v>
      </c>
      <c r="D37" s="812" t="str">
        <f>IF(DULIEU!J30&lt;&gt;"",DULIEU!J30,"")</f>
        <v/>
      </c>
      <c r="E37" s="811" t="str">
        <f>IF(DULIEU!B30="","",DULIEU!E30)</f>
        <v>31/05/2015</v>
      </c>
      <c r="F37" s="813" t="str">
        <f>IF(DULIEU!B30="","",DULIEU!O30)</f>
        <v>Lương phải trả tháng 05/2015</v>
      </c>
      <c r="G37" s="811" t="str">
        <f t="shared" si="0"/>
        <v>x</v>
      </c>
      <c r="H37" s="811">
        <f>IF($F37="","",SUM($L$14:L37))</f>
        <v>24</v>
      </c>
      <c r="I37" s="814" t="str">
        <f>IF(DULIEU!V30&lt;&gt;"",DULIEU!V30,"")</f>
        <v>1542</v>
      </c>
      <c r="J37" s="814" t="str">
        <f>IF(DULIEU!W30&lt;&gt;"",DULIEU!W30,"")</f>
        <v>334</v>
      </c>
      <c r="K37" s="815">
        <f>DULIEU!X30</f>
        <v>2885000</v>
      </c>
      <c r="L37" s="798">
        <f t="shared" si="1"/>
        <v>1</v>
      </c>
      <c r="M37" s="816" t="str">
        <f t="shared" si="2"/>
        <v>x</v>
      </c>
      <c r="N37" s="785"/>
      <c r="O37" s="420"/>
      <c r="P37" s="420"/>
      <c r="Q37" s="420"/>
      <c r="R37" s="420"/>
      <c r="S37" s="420"/>
      <c r="T37" s="420"/>
      <c r="U37" s="420"/>
      <c r="V37" s="420"/>
      <c r="W37" s="420"/>
      <c r="X37" s="420"/>
      <c r="Y37" s="420"/>
      <c r="Z37" s="420"/>
      <c r="AA37" s="420"/>
      <c r="AB37" s="420"/>
      <c r="AC37" s="420"/>
      <c r="AD37" s="420"/>
      <c r="AE37" s="420"/>
    </row>
    <row r="38" spans="1:31">
      <c r="A38" s="420"/>
      <c r="B38" s="811" t="str">
        <f>IF(DULIEU!B31="","",DULIEU!D31)</f>
        <v>31/05/2015</v>
      </c>
      <c r="C38" s="812" t="str">
        <f>DULIEU!H31</f>
        <v>PKT009</v>
      </c>
      <c r="D38" s="812" t="str">
        <f>IF(DULIEU!J31&lt;&gt;"",DULIEU!J31,"")</f>
        <v/>
      </c>
      <c r="E38" s="811" t="str">
        <f>IF(DULIEU!B31="","",DULIEU!E31)</f>
        <v>31/05/2015</v>
      </c>
      <c r="F38" s="813" t="str">
        <f>IF(DULIEU!B31="","",DULIEU!O31)</f>
        <v>Lương phải trả tháng 05/2015</v>
      </c>
      <c r="G38" s="811" t="str">
        <f t="shared" si="0"/>
        <v>x</v>
      </c>
      <c r="H38" s="811">
        <f>IF($F38="","",SUM($L$14:L38))</f>
        <v>25</v>
      </c>
      <c r="I38" s="814" t="str">
        <f>IF(DULIEU!V31&lt;&gt;"",DULIEU!V31,"")</f>
        <v>64221</v>
      </c>
      <c r="J38" s="814" t="str">
        <f>IF(DULIEU!W31&lt;&gt;"",DULIEU!W31,"")</f>
        <v>334</v>
      </c>
      <c r="K38" s="815">
        <f>DULIEU!X31</f>
        <v>4335000</v>
      </c>
      <c r="L38" s="798">
        <f t="shared" si="1"/>
        <v>1</v>
      </c>
      <c r="M38" s="816" t="str">
        <f t="shared" si="2"/>
        <v>x</v>
      </c>
      <c r="N38" s="785"/>
      <c r="O38" s="420"/>
      <c r="P38" s="420"/>
      <c r="Q38" s="420"/>
      <c r="R38" s="420"/>
      <c r="S38" s="420"/>
      <c r="T38" s="420"/>
      <c r="U38" s="420"/>
      <c r="V38" s="420"/>
      <c r="W38" s="420"/>
      <c r="X38" s="420"/>
      <c r="Y38" s="420"/>
      <c r="Z38" s="420"/>
      <c r="AA38" s="420"/>
      <c r="AB38" s="420"/>
      <c r="AC38" s="420"/>
      <c r="AD38" s="420"/>
      <c r="AE38" s="420"/>
    </row>
    <row r="39" spans="1:31">
      <c r="A39" s="420"/>
      <c r="B39" s="811" t="str">
        <f>IF(DULIEU!B32="","",DULIEU!D32)</f>
        <v>31/05/2015</v>
      </c>
      <c r="C39" s="812" t="str">
        <f>DULIEU!H32</f>
        <v>PC011</v>
      </c>
      <c r="D39" s="812" t="str">
        <f>IF(DULIEU!J32&lt;&gt;"",DULIEU!J32,"")</f>
        <v/>
      </c>
      <c r="E39" s="811" t="str">
        <f>IF(DULIEU!B32="","",DULIEU!E32)</f>
        <v>31/05/2015</v>
      </c>
      <c r="F39" s="813" t="str">
        <f>IF(DULIEU!B32="","",DULIEU!O32)</f>
        <v>Thanh toán lương tháng 05/2015</v>
      </c>
      <c r="G39" s="811" t="str">
        <f t="shared" si="0"/>
        <v>x</v>
      </c>
      <c r="H39" s="811">
        <f>IF($F39="","",SUM($L$14:L39))</f>
        <v>26</v>
      </c>
      <c r="I39" s="814" t="str">
        <f>IF(DULIEU!V32&lt;&gt;"",DULIEU!V32,"")</f>
        <v>334</v>
      </c>
      <c r="J39" s="814" t="str">
        <f>IF(DULIEU!W32&lt;&gt;"",DULIEU!W32,"")</f>
        <v>1111</v>
      </c>
      <c r="K39" s="815">
        <f>DULIEU!X32</f>
        <v>7220000</v>
      </c>
      <c r="L39" s="798">
        <f t="shared" si="1"/>
        <v>1</v>
      </c>
      <c r="M39" s="816" t="str">
        <f t="shared" si="2"/>
        <v>x</v>
      </c>
      <c r="N39" s="785"/>
      <c r="O39" s="420"/>
      <c r="P39" s="420"/>
      <c r="Q39" s="420"/>
      <c r="R39" s="420"/>
      <c r="S39" s="420"/>
      <c r="T39" s="420"/>
      <c r="U39" s="420"/>
      <c r="V39" s="420"/>
      <c r="W39" s="420"/>
      <c r="X39" s="420"/>
      <c r="Y39" s="420"/>
      <c r="Z39" s="420"/>
      <c r="AA39" s="420"/>
      <c r="AB39" s="420"/>
      <c r="AC39" s="420"/>
      <c r="AD39" s="420"/>
      <c r="AE39" s="420"/>
    </row>
    <row r="40" spans="1:31">
      <c r="A40" s="420"/>
      <c r="B40" s="811" t="str">
        <f>IF(DULIEU!B33="","",DULIEU!D33)</f>
        <v>13/06/2015</v>
      </c>
      <c r="C40" s="812" t="str">
        <f>DULIEU!H33</f>
        <v>GBN002</v>
      </c>
      <c r="D40" s="812" t="str">
        <f>IF(DULIEU!J33&lt;&gt;"",DULIEU!J33,"")</f>
        <v/>
      </c>
      <c r="E40" s="811" t="str">
        <f>IF(DULIEU!B33="","",DULIEU!E33)</f>
        <v>13/06/2015</v>
      </c>
      <c r="F40" s="813" t="str">
        <f>IF(DULIEU!B33="","",DULIEU!O33)</f>
        <v>Phí SMS tháng 5/2015</v>
      </c>
      <c r="G40" s="811" t="str">
        <f t="shared" si="0"/>
        <v>x</v>
      </c>
      <c r="H40" s="811">
        <f>IF($F40="","",SUM($L$14:L40))</f>
        <v>27</v>
      </c>
      <c r="I40" s="814" t="str">
        <f>IF(DULIEU!V33&lt;&gt;"",DULIEU!V33,"")</f>
        <v>64227</v>
      </c>
      <c r="J40" s="814" t="str">
        <f>IF(DULIEU!W33&lt;&gt;"",DULIEU!W33,"")</f>
        <v>11211</v>
      </c>
      <c r="K40" s="815">
        <f>DULIEU!X33</f>
        <v>55000</v>
      </c>
      <c r="L40" s="798">
        <f t="shared" si="1"/>
        <v>1</v>
      </c>
      <c r="M40" s="816" t="str">
        <f t="shared" si="2"/>
        <v>x</v>
      </c>
      <c r="N40" s="785"/>
      <c r="O40" s="420"/>
      <c r="P40" s="420"/>
      <c r="Q40" s="420"/>
      <c r="R40" s="420"/>
      <c r="S40" s="420"/>
      <c r="T40" s="420"/>
      <c r="U40" s="420"/>
      <c r="V40" s="420"/>
      <c r="W40" s="420"/>
      <c r="X40" s="420"/>
      <c r="Y40" s="420"/>
      <c r="Z40" s="420"/>
      <c r="AA40" s="420"/>
      <c r="AB40" s="420"/>
      <c r="AC40" s="420"/>
      <c r="AD40" s="420"/>
      <c r="AE40" s="420"/>
    </row>
    <row r="41" spans="1:31">
      <c r="A41" s="420"/>
      <c r="B41" s="811" t="str">
        <f>IF(DULIEU!B34="","",DULIEU!D34)</f>
        <v>25/06/2015</v>
      </c>
      <c r="C41" s="812" t="str">
        <f>DULIEU!H34</f>
        <v>GBC003</v>
      </c>
      <c r="D41" s="812" t="str">
        <f>IF(DULIEU!J34&lt;&gt;"",DULIEU!J34,"")</f>
        <v/>
      </c>
      <c r="E41" s="811" t="str">
        <f>IF(DULIEU!B34="","",DULIEU!E34)</f>
        <v>25/06/2015</v>
      </c>
      <c r="F41" s="813" t="str">
        <f>IF(DULIEU!B34="","",DULIEU!O34)</f>
        <v>Lãi tiền gửi ngân hàng</v>
      </c>
      <c r="G41" s="811" t="str">
        <f t="shared" si="0"/>
        <v>x</v>
      </c>
      <c r="H41" s="811">
        <f>IF($F41="","",SUM($L$14:L41))</f>
        <v>28</v>
      </c>
      <c r="I41" s="814" t="str">
        <f>IF(DULIEU!V34&lt;&gt;"",DULIEU!V34,"")</f>
        <v>11211</v>
      </c>
      <c r="J41" s="814" t="str">
        <f>IF(DULIEU!W34&lt;&gt;"",DULIEU!W34,"")</f>
        <v>515</v>
      </c>
      <c r="K41" s="815">
        <f>DULIEU!X34</f>
        <v>636</v>
      </c>
      <c r="L41" s="798">
        <f t="shared" si="1"/>
        <v>1</v>
      </c>
      <c r="M41" s="816" t="str">
        <f t="shared" si="2"/>
        <v>x</v>
      </c>
      <c r="N41" s="785"/>
      <c r="O41" s="420"/>
      <c r="P41" s="420"/>
      <c r="Q41" s="420"/>
      <c r="R41" s="420"/>
      <c r="S41" s="420"/>
      <c r="T41" s="420"/>
      <c r="U41" s="420"/>
      <c r="V41" s="420"/>
      <c r="W41" s="420"/>
      <c r="X41" s="420"/>
      <c r="Y41" s="420"/>
      <c r="Z41" s="420"/>
      <c r="AA41" s="420"/>
      <c r="AB41" s="420"/>
      <c r="AC41" s="420"/>
      <c r="AD41" s="420"/>
      <c r="AE41" s="420"/>
    </row>
    <row r="42" spans="1:31">
      <c r="A42" s="420"/>
      <c r="B42" s="811" t="str">
        <f>IF(DULIEU!B35="","",DULIEU!D35)</f>
        <v>30/06/2015</v>
      </c>
      <c r="C42" s="812" t="str">
        <f>DULIEU!H35</f>
        <v>GBC004</v>
      </c>
      <c r="D42" s="812" t="str">
        <f>IF(DULIEU!J35&lt;&gt;"",DULIEU!J35,"")</f>
        <v/>
      </c>
      <c r="E42" s="811" t="str">
        <f>IF(DULIEU!B35="","",DULIEU!E35)</f>
        <v>30/06/2015</v>
      </c>
      <c r="F42" s="813" t="str">
        <f>IF(DULIEU!B35="","",DULIEU!O35)</f>
        <v>Cty TNHH DHV - GAS ứng trước tiền thiết kế</v>
      </c>
      <c r="G42" s="811" t="str">
        <f t="shared" si="0"/>
        <v>x</v>
      </c>
      <c r="H42" s="811">
        <f>IF($F42="","",SUM($L$14:L42))</f>
        <v>29</v>
      </c>
      <c r="I42" s="814" t="str">
        <f>IF(DULIEU!V35&lt;&gt;"",DULIEU!V35,"")</f>
        <v>11211</v>
      </c>
      <c r="J42" s="814" t="str">
        <f>IF(DULIEU!W35&lt;&gt;"",DULIEU!W35,"")</f>
        <v>131</v>
      </c>
      <c r="K42" s="815">
        <f>DULIEU!X35</f>
        <v>24200000</v>
      </c>
      <c r="L42" s="798">
        <f t="shared" si="1"/>
        <v>1</v>
      </c>
      <c r="M42" s="816" t="str">
        <f t="shared" si="2"/>
        <v>x</v>
      </c>
      <c r="N42" s="785"/>
      <c r="O42" s="420"/>
      <c r="P42" s="420"/>
      <c r="Q42" s="420"/>
      <c r="R42" s="420"/>
      <c r="S42" s="420"/>
      <c r="T42" s="420"/>
      <c r="U42" s="420"/>
      <c r="V42" s="420"/>
      <c r="W42" s="420"/>
      <c r="X42" s="420"/>
      <c r="Y42" s="420"/>
      <c r="Z42" s="420"/>
      <c r="AA42" s="420"/>
      <c r="AB42" s="420"/>
      <c r="AC42" s="420"/>
      <c r="AD42" s="420"/>
      <c r="AE42" s="420"/>
    </row>
    <row r="43" spans="1:31">
      <c r="A43" s="420"/>
      <c r="B43" s="811" t="str">
        <f>IF(DULIEU!B36="","",DULIEU!D36)</f>
        <v>30/06/2015</v>
      </c>
      <c r="C43" s="812" t="str">
        <f>DULIEU!H36</f>
        <v>PKT010</v>
      </c>
      <c r="D43" s="812" t="str">
        <f>IF(DULIEU!J36&lt;&gt;"",DULIEU!J36,"")</f>
        <v/>
      </c>
      <c r="E43" s="811" t="str">
        <f>IF(DULIEU!B36="","",DULIEU!E36)</f>
        <v>30/06/2015</v>
      </c>
      <c r="F43" s="813" t="str">
        <f>IF(DULIEU!B36="","",DULIEU!O36)</f>
        <v>Lương phải trả tháng 06/2015</v>
      </c>
      <c r="G43" s="811" t="str">
        <f t="shared" si="0"/>
        <v>x</v>
      </c>
      <c r="H43" s="811">
        <f>IF($F43="","",SUM($L$14:L43))</f>
        <v>30</v>
      </c>
      <c r="I43" s="814" t="str">
        <f>IF(DULIEU!V36&lt;&gt;"",DULIEU!V36,"")</f>
        <v>1542</v>
      </c>
      <c r="J43" s="814" t="str">
        <f>IF(DULIEU!W36&lt;&gt;"",DULIEU!W36,"")</f>
        <v>334</v>
      </c>
      <c r="K43" s="815">
        <f>DULIEU!X36</f>
        <v>3112000</v>
      </c>
      <c r="L43" s="798">
        <f t="shared" si="1"/>
        <v>1</v>
      </c>
      <c r="M43" s="816" t="str">
        <f t="shared" si="2"/>
        <v>x</v>
      </c>
      <c r="N43" s="785"/>
      <c r="O43" s="420"/>
      <c r="P43" s="420"/>
      <c r="Q43" s="420"/>
      <c r="R43" s="420"/>
      <c r="S43" s="420"/>
      <c r="T43" s="420"/>
      <c r="U43" s="420"/>
      <c r="V43" s="420"/>
      <c r="W43" s="420"/>
      <c r="X43" s="420"/>
      <c r="Y43" s="420"/>
      <c r="Z43" s="420"/>
      <c r="AA43" s="420"/>
      <c r="AB43" s="420"/>
      <c r="AC43" s="420"/>
      <c r="AD43" s="420"/>
      <c r="AE43" s="420"/>
    </row>
    <row r="44" spans="1:31">
      <c r="A44" s="420"/>
      <c r="B44" s="811" t="str">
        <f>IF(DULIEU!B37="","",DULIEU!D37)</f>
        <v>30/06/2015</v>
      </c>
      <c r="C44" s="812" t="str">
        <f>DULIEU!H37</f>
        <v>PKT010</v>
      </c>
      <c r="D44" s="812" t="str">
        <f>IF(DULIEU!J37&lt;&gt;"",DULIEU!J37,"")</f>
        <v/>
      </c>
      <c r="E44" s="811" t="str">
        <f>IF(DULIEU!B37="","",DULIEU!E37)</f>
        <v>30/06/2015</v>
      </c>
      <c r="F44" s="813" t="str">
        <f>IF(DULIEU!B37="","",DULIEU!O37)</f>
        <v>Lương phải trả tháng 06/2015</v>
      </c>
      <c r="G44" s="811" t="str">
        <f t="shared" si="0"/>
        <v>x</v>
      </c>
      <c r="H44" s="811">
        <f>IF($F44="","",SUM($L$14:L44))</f>
        <v>31</v>
      </c>
      <c r="I44" s="814" t="str">
        <f>IF(DULIEU!V37&lt;&gt;"",DULIEU!V37,"")</f>
        <v>64221</v>
      </c>
      <c r="J44" s="814" t="str">
        <f>IF(DULIEU!W37&lt;&gt;"",DULIEU!W37,"")</f>
        <v>334</v>
      </c>
      <c r="K44" s="815">
        <f>DULIEU!X37</f>
        <v>4830000</v>
      </c>
      <c r="L44" s="798">
        <f t="shared" si="1"/>
        <v>1</v>
      </c>
      <c r="M44" s="816" t="str">
        <f t="shared" si="2"/>
        <v>x</v>
      </c>
      <c r="N44" s="785"/>
      <c r="O44" s="420"/>
      <c r="P44" s="420"/>
      <c r="Q44" s="420"/>
      <c r="R44" s="420"/>
      <c r="S44" s="420"/>
      <c r="T44" s="420"/>
      <c r="U44" s="420"/>
      <c r="V44" s="420"/>
      <c r="W44" s="420"/>
      <c r="X44" s="420"/>
      <c r="Y44" s="420"/>
      <c r="Z44" s="420"/>
      <c r="AA44" s="420"/>
      <c r="AB44" s="420"/>
      <c r="AC44" s="420"/>
      <c r="AD44" s="420"/>
      <c r="AE44" s="420"/>
    </row>
    <row r="45" spans="1:31">
      <c r="A45" s="420"/>
      <c r="B45" s="811" t="str">
        <f>IF(DULIEU!B38="","",DULIEU!D38)</f>
        <v>30/06/2015</v>
      </c>
      <c r="C45" s="812" t="str">
        <f>DULIEU!H38</f>
        <v>PC012</v>
      </c>
      <c r="D45" s="812" t="str">
        <f>IF(DULIEU!J38&lt;&gt;"",DULIEU!J38,"")</f>
        <v/>
      </c>
      <c r="E45" s="811" t="str">
        <f>IF(DULIEU!B38="","",DULIEU!E38)</f>
        <v>30/06/2015</v>
      </c>
      <c r="F45" s="813" t="str">
        <f>IF(DULIEU!B38="","",DULIEU!O38)</f>
        <v>Thanh toán lương tháng 06/2015</v>
      </c>
      <c r="G45" s="811" t="str">
        <f t="shared" si="0"/>
        <v>x</v>
      </c>
      <c r="H45" s="811">
        <f>IF($F45="","",SUM($L$14:L45))</f>
        <v>32</v>
      </c>
      <c r="I45" s="814" t="str">
        <f>IF(DULIEU!V38&lt;&gt;"",DULIEU!V38,"")</f>
        <v>334</v>
      </c>
      <c r="J45" s="814" t="str">
        <f>IF(DULIEU!W38&lt;&gt;"",DULIEU!W38,"")</f>
        <v>1111</v>
      </c>
      <c r="K45" s="815">
        <f>DULIEU!X38</f>
        <v>7942000</v>
      </c>
      <c r="L45" s="798">
        <f t="shared" si="1"/>
        <v>1</v>
      </c>
      <c r="M45" s="816" t="str">
        <f t="shared" si="2"/>
        <v>x</v>
      </c>
      <c r="N45" s="785"/>
      <c r="O45" s="420"/>
      <c r="P45" s="420"/>
      <c r="Q45" s="420"/>
      <c r="R45" s="420"/>
      <c r="S45" s="420"/>
      <c r="T45" s="420"/>
      <c r="U45" s="420"/>
      <c r="V45" s="420"/>
      <c r="W45" s="420"/>
      <c r="X45" s="420"/>
      <c r="Y45" s="420"/>
      <c r="Z45" s="420"/>
      <c r="AA45" s="420"/>
      <c r="AB45" s="420"/>
      <c r="AC45" s="420"/>
      <c r="AD45" s="420"/>
      <c r="AE45" s="420"/>
    </row>
    <row r="46" spans="1:31">
      <c r="A46" s="420"/>
      <c r="B46" s="811" t="str">
        <f>IF(DULIEU!B39="","",DULIEU!D39)</f>
        <v>30/06/2015</v>
      </c>
      <c r="C46" s="812" t="str">
        <f>DULIEU!H39</f>
        <v>PKT011</v>
      </c>
      <c r="D46" s="812" t="str">
        <f>IF(DULIEU!J39&lt;&gt;"",DULIEU!J39,"")</f>
        <v/>
      </c>
      <c r="E46" s="811" t="str">
        <f>IF(DULIEU!B39="","",DULIEU!E39)</f>
        <v>30/06/2015</v>
      </c>
      <c r="F46" s="813" t="str">
        <f>IF(DULIEU!B39="","",DULIEU!O39)</f>
        <v>Kết chuyển chi phí lương nhân viên quản lý</v>
      </c>
      <c r="G46" s="811" t="str">
        <f t="shared" si="0"/>
        <v>x</v>
      </c>
      <c r="H46" s="811">
        <f>IF($F46="","",SUM($L$14:L46))</f>
        <v>33</v>
      </c>
      <c r="I46" s="814" t="str">
        <f>IF(DULIEU!V39&lt;&gt;"",DULIEU!V39,"")</f>
        <v>911</v>
      </c>
      <c r="J46" s="814" t="str">
        <f>IF(DULIEU!W39&lt;&gt;"",DULIEU!W39,"")</f>
        <v>64221</v>
      </c>
      <c r="K46" s="815">
        <f>DULIEU!X39</f>
        <v>17107000</v>
      </c>
      <c r="L46" s="798">
        <f t="shared" si="1"/>
        <v>1</v>
      </c>
      <c r="M46" s="816" t="str">
        <f t="shared" si="2"/>
        <v>x</v>
      </c>
      <c r="N46" s="785"/>
      <c r="O46" s="420"/>
      <c r="P46" s="420"/>
      <c r="Q46" s="420"/>
      <c r="R46" s="420"/>
      <c r="S46" s="420"/>
      <c r="T46" s="420"/>
      <c r="U46" s="420"/>
      <c r="V46" s="420"/>
      <c r="W46" s="420"/>
      <c r="X46" s="420"/>
      <c r="Y46" s="420"/>
      <c r="Z46" s="420"/>
      <c r="AA46" s="420"/>
      <c r="AB46" s="420"/>
      <c r="AC46" s="420"/>
      <c r="AD46" s="420"/>
      <c r="AE46" s="420"/>
    </row>
    <row r="47" spans="1:31">
      <c r="A47" s="420"/>
      <c r="B47" s="811" t="str">
        <f>IF(DULIEU!B40="","",DULIEU!D40)</f>
        <v>30/06/2015</v>
      </c>
      <c r="C47" s="812" t="str">
        <f>DULIEU!H40</f>
        <v>PKT012</v>
      </c>
      <c r="D47" s="812" t="str">
        <f>IF(DULIEU!J40&lt;&gt;"",DULIEU!J40,"")</f>
        <v/>
      </c>
      <c r="E47" s="811" t="str">
        <f>IF(DULIEU!B40="","",DULIEU!E40)</f>
        <v>30/06/2015</v>
      </c>
      <c r="F47" s="813" t="str">
        <f>IF(DULIEU!B40="","",DULIEU!O40)</f>
        <v>Kết chuyển chi phí dịch vụ mua ngoài</v>
      </c>
      <c r="G47" s="811" t="str">
        <f t="shared" si="0"/>
        <v>x</v>
      </c>
      <c r="H47" s="811">
        <f>IF($F47="","",SUM($L$14:L47))</f>
        <v>34</v>
      </c>
      <c r="I47" s="814" t="str">
        <f>IF(DULIEU!V40&lt;&gt;"",DULIEU!V40,"")</f>
        <v>911</v>
      </c>
      <c r="J47" s="814" t="str">
        <f>IF(DULIEU!W40&lt;&gt;"",DULIEU!W40,"")</f>
        <v>64227</v>
      </c>
      <c r="K47" s="815">
        <f>DULIEU!X40</f>
        <v>110000</v>
      </c>
      <c r="L47" s="798">
        <f t="shared" si="1"/>
        <v>1</v>
      </c>
      <c r="M47" s="816" t="str">
        <f t="shared" si="2"/>
        <v>x</v>
      </c>
      <c r="N47" s="785"/>
      <c r="O47" s="420"/>
      <c r="P47" s="420"/>
      <c r="Q47" s="420"/>
      <c r="R47" s="420"/>
      <c r="S47" s="420"/>
      <c r="T47" s="420"/>
      <c r="U47" s="420"/>
      <c r="V47" s="420"/>
      <c r="W47" s="420"/>
      <c r="X47" s="420"/>
      <c r="Y47" s="420"/>
      <c r="Z47" s="420"/>
      <c r="AA47" s="420"/>
      <c r="AB47" s="420"/>
      <c r="AC47" s="420"/>
      <c r="AD47" s="420"/>
      <c r="AE47" s="420"/>
    </row>
    <row r="48" spans="1:31">
      <c r="A48" s="420"/>
      <c r="B48" s="811" t="str">
        <f>IF(DULIEU!B41="","",DULIEU!D41)</f>
        <v>30/06/2015</v>
      </c>
      <c r="C48" s="812" t="str">
        <f>DULIEU!H41</f>
        <v>PKT013</v>
      </c>
      <c r="D48" s="812" t="str">
        <f>IF(DULIEU!J41&lt;&gt;"",DULIEU!J41,"")</f>
        <v/>
      </c>
      <c r="E48" s="811" t="str">
        <f>IF(DULIEU!B41="","",DULIEU!E41)</f>
        <v>30/06/2015</v>
      </c>
      <c r="F48" s="813" t="str">
        <f>IF(DULIEU!B41="","",DULIEU!O41)</f>
        <v>Kết chuyển chi phí bằng tiền khác</v>
      </c>
      <c r="G48" s="811" t="str">
        <f t="shared" si="0"/>
        <v>x</v>
      </c>
      <c r="H48" s="811">
        <f>IF($F48="","",SUM($L$14:L48))</f>
        <v>35</v>
      </c>
      <c r="I48" s="814" t="str">
        <f>IF(DULIEU!V41&lt;&gt;"",DULIEU!V41,"")</f>
        <v>911</v>
      </c>
      <c r="J48" s="814" t="str">
        <f>IF(DULIEU!W41&lt;&gt;"",DULIEU!W41,"")</f>
        <v>64228</v>
      </c>
      <c r="K48" s="815">
        <f>DULIEU!X41</f>
        <v>4000000</v>
      </c>
      <c r="L48" s="798">
        <f t="shared" si="1"/>
        <v>1</v>
      </c>
      <c r="M48" s="816" t="str">
        <f t="shared" si="2"/>
        <v>x</v>
      </c>
      <c r="N48" s="785"/>
      <c r="O48" s="420"/>
      <c r="P48" s="420"/>
      <c r="Q48" s="420"/>
      <c r="R48" s="420"/>
      <c r="S48" s="420"/>
      <c r="T48" s="420"/>
      <c r="U48" s="420"/>
      <c r="V48" s="420"/>
      <c r="W48" s="420"/>
      <c r="X48" s="420"/>
      <c r="Y48" s="420"/>
      <c r="Z48" s="420"/>
      <c r="AA48" s="420"/>
      <c r="AB48" s="420"/>
      <c r="AC48" s="420"/>
      <c r="AD48" s="420"/>
      <c r="AE48" s="420"/>
    </row>
    <row r="49" spans="1:31">
      <c r="A49" s="420"/>
      <c r="B49" s="811" t="str">
        <f>IF(DULIEU!B42="","",DULIEU!D42)</f>
        <v>30/06/2015</v>
      </c>
      <c r="C49" s="812" t="str">
        <f>DULIEU!H42</f>
        <v>PKT014</v>
      </c>
      <c r="D49" s="812" t="str">
        <f>IF(DULIEU!J42&lt;&gt;"",DULIEU!J42,"")</f>
        <v/>
      </c>
      <c r="E49" s="811" t="str">
        <f>IF(DULIEU!B42="","",DULIEU!E42)</f>
        <v>30/06/2015</v>
      </c>
      <c r="F49" s="813" t="str">
        <f>IF(DULIEU!B42="","",DULIEU!O42)</f>
        <v>Kết chuyển doanh thu hoạt động tài chính</v>
      </c>
      <c r="G49" s="811" t="str">
        <f t="shared" si="0"/>
        <v>x</v>
      </c>
      <c r="H49" s="811">
        <f>IF($F49="","",SUM($L$14:L49))</f>
        <v>36</v>
      </c>
      <c r="I49" s="814" t="str">
        <f>IF(DULIEU!V42&lt;&gt;"",DULIEU!V42,"")</f>
        <v>515</v>
      </c>
      <c r="J49" s="814" t="str">
        <f>IF(DULIEU!W42&lt;&gt;"",DULIEU!W42,"")</f>
        <v>911</v>
      </c>
      <c r="K49" s="815">
        <f>DULIEU!X42</f>
        <v>1588</v>
      </c>
      <c r="L49" s="798">
        <f t="shared" si="1"/>
        <v>1</v>
      </c>
      <c r="M49" s="816" t="str">
        <f t="shared" si="2"/>
        <v>x</v>
      </c>
      <c r="N49" s="785"/>
      <c r="O49" s="420"/>
      <c r="P49" s="420"/>
      <c r="Q49" s="420"/>
      <c r="R49" s="420"/>
      <c r="S49" s="420"/>
      <c r="T49" s="420"/>
      <c r="U49" s="420"/>
      <c r="V49" s="420"/>
      <c r="W49" s="420"/>
      <c r="X49" s="420"/>
      <c r="Y49" s="420"/>
      <c r="Z49" s="420"/>
      <c r="AA49" s="420"/>
      <c r="AB49" s="420"/>
      <c r="AC49" s="420"/>
      <c r="AD49" s="420"/>
      <c r="AE49" s="420"/>
    </row>
    <row r="50" spans="1:31">
      <c r="A50" s="420"/>
      <c r="B50" s="811" t="str">
        <f>IF(DULIEU!B43="","",DULIEU!D43)</f>
        <v>30/06/2015</v>
      </c>
      <c r="C50" s="812" t="str">
        <f>DULIEU!H43</f>
        <v>PKT015</v>
      </c>
      <c r="D50" s="812" t="str">
        <f>IF(DULIEU!J43&lt;&gt;"",DULIEU!J43,"")</f>
        <v/>
      </c>
      <c r="E50" s="811" t="str">
        <f>IF(DULIEU!B43="","",DULIEU!E43)</f>
        <v>30/06/2015</v>
      </c>
      <c r="F50" s="813" t="str">
        <f>IF(DULIEU!B43="","",DULIEU!O43)</f>
        <v>Xác định kết quả kinh doanh</v>
      </c>
      <c r="G50" s="811" t="str">
        <f t="shared" si="0"/>
        <v>x</v>
      </c>
      <c r="H50" s="811">
        <f>IF($F50="","",SUM($L$14:L50))</f>
        <v>37</v>
      </c>
      <c r="I50" s="814" t="str">
        <f>IF(DULIEU!V43&lt;&gt;"",DULIEU!V43,"")</f>
        <v>4212</v>
      </c>
      <c r="J50" s="814" t="str">
        <f>IF(DULIEU!W43&lt;&gt;"",DULIEU!W43,"")</f>
        <v>911</v>
      </c>
      <c r="K50" s="815">
        <f>DULIEU!X43</f>
        <v>21215412</v>
      </c>
      <c r="L50" s="798">
        <f t="shared" si="1"/>
        <v>1</v>
      </c>
      <c r="M50" s="816" t="str">
        <f t="shared" si="2"/>
        <v>x</v>
      </c>
      <c r="N50" s="785"/>
      <c r="O50" s="420"/>
      <c r="P50" s="420"/>
      <c r="Q50" s="420"/>
      <c r="R50" s="420"/>
      <c r="S50" s="420"/>
      <c r="T50" s="420"/>
      <c r="U50" s="420"/>
      <c r="V50" s="420"/>
      <c r="W50" s="420"/>
      <c r="X50" s="420"/>
      <c r="Y50" s="420"/>
      <c r="Z50" s="420"/>
      <c r="AA50" s="420"/>
      <c r="AB50" s="420"/>
      <c r="AC50" s="420"/>
      <c r="AD50" s="420"/>
      <c r="AE50" s="420"/>
    </row>
    <row r="51" spans="1:31">
      <c r="A51" s="420"/>
      <c r="B51" s="811" t="str">
        <f>IF(DULIEU!B44="","",DULIEU!D44)</f>
        <v>01/07/2015</v>
      </c>
      <c r="C51" s="812" t="str">
        <f>DULIEU!H44</f>
        <v>PT002</v>
      </c>
      <c r="D51" s="812" t="str">
        <f>IF(DULIEU!J44&lt;&gt;"",DULIEU!J44,"")</f>
        <v/>
      </c>
      <c r="E51" s="811" t="str">
        <f>IF(DULIEU!B44="","",DULIEU!E44)</f>
        <v>01/07/2015</v>
      </c>
      <c r="F51" s="813" t="str">
        <f>IF(DULIEU!B44="","",DULIEU!O44)</f>
        <v>Rút tiền gửi ngân hàng về nhập quỹ tiền mặt</v>
      </c>
      <c r="G51" s="811" t="str">
        <f t="shared" si="0"/>
        <v>x</v>
      </c>
      <c r="H51" s="811">
        <f>IF($F51="","",SUM($L$14:L51))</f>
        <v>38</v>
      </c>
      <c r="I51" s="814" t="str">
        <f>IF(DULIEU!V44&lt;&gt;"",DULIEU!V44,"")</f>
        <v>1111</v>
      </c>
      <c r="J51" s="814" t="str">
        <f>IF(DULIEU!W44&lt;&gt;"",DULIEU!W44,"")</f>
        <v>11211</v>
      </c>
      <c r="K51" s="815">
        <f>DULIEU!X44</f>
        <v>24000000</v>
      </c>
      <c r="L51" s="798">
        <f t="shared" si="1"/>
        <v>1</v>
      </c>
      <c r="M51" s="816" t="str">
        <f t="shared" si="2"/>
        <v>x</v>
      </c>
      <c r="N51" s="785"/>
      <c r="O51" s="420"/>
      <c r="P51" s="420"/>
      <c r="Q51" s="420"/>
      <c r="R51" s="420"/>
      <c r="S51" s="420"/>
      <c r="T51" s="420"/>
      <c r="U51" s="420"/>
      <c r="V51" s="420"/>
      <c r="W51" s="420"/>
      <c r="X51" s="420"/>
      <c r="Y51" s="420"/>
      <c r="Z51" s="420"/>
      <c r="AA51" s="420"/>
      <c r="AB51" s="420"/>
      <c r="AC51" s="420"/>
      <c r="AD51" s="420"/>
      <c r="AE51" s="420"/>
    </row>
    <row r="52" spans="1:31">
      <c r="A52" s="420"/>
      <c r="B52" s="811" t="str">
        <f>IF(DULIEU!B45="","",DULIEU!D45)</f>
        <v>18/07/2015</v>
      </c>
      <c r="C52" s="812" t="str">
        <f>DULIEU!H45</f>
        <v>GBN003</v>
      </c>
      <c r="D52" s="812" t="str">
        <f>IF(DULIEU!J45&lt;&gt;"",DULIEU!J45,"")</f>
        <v/>
      </c>
      <c r="E52" s="811" t="str">
        <f>IF(DULIEU!B45="","",DULIEU!E45)</f>
        <v>18/07/2015</v>
      </c>
      <c r="F52" s="813" t="str">
        <f>IF(DULIEU!B45="","",DULIEU!O45)</f>
        <v>Phí SMS</v>
      </c>
      <c r="G52" s="811" t="str">
        <f t="shared" si="0"/>
        <v>x</v>
      </c>
      <c r="H52" s="811">
        <f>IF($F52="","",SUM($L$14:L52))</f>
        <v>39</v>
      </c>
      <c r="I52" s="814" t="str">
        <f>IF(DULIEU!V45&lt;&gt;"",DULIEU!V45,"")</f>
        <v>64227</v>
      </c>
      <c r="J52" s="814" t="str">
        <f>IF(DULIEU!W45&lt;&gt;"",DULIEU!W45,"")</f>
        <v>11211</v>
      </c>
      <c r="K52" s="815">
        <f>DULIEU!X45</f>
        <v>55000</v>
      </c>
      <c r="L52" s="798">
        <f t="shared" si="1"/>
        <v>1</v>
      </c>
      <c r="M52" s="816" t="str">
        <f t="shared" si="2"/>
        <v>x</v>
      </c>
      <c r="N52" s="785"/>
      <c r="O52" s="420"/>
      <c r="P52" s="420"/>
      <c r="Q52" s="420"/>
      <c r="R52" s="420"/>
      <c r="S52" s="420"/>
      <c r="T52" s="420"/>
      <c r="U52" s="420"/>
      <c r="V52" s="420"/>
      <c r="W52" s="420"/>
      <c r="X52" s="420"/>
      <c r="Y52" s="420"/>
      <c r="Z52" s="420"/>
      <c r="AA52" s="420"/>
      <c r="AB52" s="420"/>
      <c r="AC52" s="420"/>
      <c r="AD52" s="420"/>
      <c r="AE52" s="420"/>
    </row>
    <row r="53" spans="1:31">
      <c r="A53" s="420"/>
      <c r="B53" s="811" t="str">
        <f>IF(DULIEU!B46="","",DULIEU!D46)</f>
        <v>25/07/2015</v>
      </c>
      <c r="C53" s="812" t="str">
        <f>DULIEU!H46</f>
        <v>GBC005</v>
      </c>
      <c r="D53" s="812" t="str">
        <f>IF(DULIEU!J46&lt;&gt;"",DULIEU!J46,"")</f>
        <v/>
      </c>
      <c r="E53" s="811" t="str">
        <f>IF(DULIEU!B46="","",DULIEU!E46)</f>
        <v>25/07/2015</v>
      </c>
      <c r="F53" s="813" t="str">
        <f>IF(DULIEU!B46="","",DULIEU!O46)</f>
        <v>Lãi tiền gửi ngân hàng</v>
      </c>
      <c r="G53" s="811" t="str">
        <f t="shared" si="0"/>
        <v>x</v>
      </c>
      <c r="H53" s="811">
        <f>IF($F53="","",SUM($L$14:L53))</f>
        <v>40</v>
      </c>
      <c r="I53" s="814" t="str">
        <f>IF(DULIEU!V46&lt;&gt;"",DULIEU!V46,"")</f>
        <v>11211</v>
      </c>
      <c r="J53" s="814" t="str">
        <f>IF(DULIEU!W46&lt;&gt;"",DULIEU!W46,"")</f>
        <v>515</v>
      </c>
      <c r="K53" s="815">
        <f>DULIEU!X46</f>
        <v>1234</v>
      </c>
      <c r="L53" s="798">
        <f t="shared" si="1"/>
        <v>1</v>
      </c>
      <c r="M53" s="816" t="str">
        <f t="shared" si="2"/>
        <v>x</v>
      </c>
      <c r="N53" s="785"/>
      <c r="O53" s="420"/>
      <c r="P53" s="420"/>
      <c r="Q53" s="420"/>
      <c r="R53" s="420"/>
      <c r="S53" s="420"/>
      <c r="T53" s="420"/>
      <c r="U53" s="420"/>
      <c r="V53" s="420"/>
      <c r="W53" s="420"/>
      <c r="X53" s="420"/>
      <c r="Y53" s="420"/>
      <c r="Z53" s="420"/>
      <c r="AA53" s="420"/>
      <c r="AB53" s="420"/>
      <c r="AC53" s="420"/>
      <c r="AD53" s="420"/>
      <c r="AE53" s="420"/>
    </row>
    <row r="54" spans="1:31">
      <c r="A54" s="420"/>
      <c r="B54" s="811" t="str">
        <f>IF(DULIEU!B47="","",DULIEU!D47)</f>
        <v>31/07/2015</v>
      </c>
      <c r="C54" s="812" t="str">
        <f>DULIEU!H47</f>
        <v>PKT016</v>
      </c>
      <c r="D54" s="812" t="str">
        <f>IF(DULIEU!J47&lt;&gt;"",DULIEU!J47,"")</f>
        <v/>
      </c>
      <c r="E54" s="811" t="str">
        <f>IF(DULIEU!B47="","",DULIEU!E47)</f>
        <v>31/07/2015</v>
      </c>
      <c r="F54" s="813" t="str">
        <f>IF(DULIEU!B47="","",DULIEU!O47)</f>
        <v>Lương phải trả tháng 07/2015</v>
      </c>
      <c r="G54" s="811" t="str">
        <f t="shared" si="0"/>
        <v>x</v>
      </c>
      <c r="H54" s="811">
        <f>IF($F54="","",SUM($L$14:L54))</f>
        <v>41</v>
      </c>
      <c r="I54" s="814" t="str">
        <f>IF(DULIEU!V47&lt;&gt;"",DULIEU!V47,"")</f>
        <v>1542</v>
      </c>
      <c r="J54" s="814" t="str">
        <f>IF(DULIEU!W47&lt;&gt;"",DULIEU!W47,"")</f>
        <v>334</v>
      </c>
      <c r="K54" s="815">
        <f>DULIEU!X47</f>
        <v>3342000</v>
      </c>
      <c r="L54" s="798">
        <f t="shared" si="1"/>
        <v>1</v>
      </c>
      <c r="M54" s="816" t="str">
        <f t="shared" si="2"/>
        <v>x</v>
      </c>
      <c r="N54" s="785"/>
      <c r="O54" s="420"/>
      <c r="P54" s="420"/>
      <c r="Q54" s="420"/>
      <c r="R54" s="420"/>
      <c r="S54" s="420"/>
      <c r="T54" s="420"/>
      <c r="U54" s="420"/>
      <c r="V54" s="420"/>
      <c r="W54" s="420"/>
      <c r="X54" s="420"/>
      <c r="Y54" s="420"/>
      <c r="Z54" s="420"/>
      <c r="AA54" s="420"/>
      <c r="AB54" s="420"/>
      <c r="AC54" s="420"/>
      <c r="AD54" s="420"/>
      <c r="AE54" s="420"/>
    </row>
    <row r="55" spans="1:31">
      <c r="A55" s="420"/>
      <c r="B55" s="811" t="str">
        <f>IF(DULIEU!B48="","",DULIEU!D48)</f>
        <v>31/07/2015</v>
      </c>
      <c r="C55" s="812" t="str">
        <f>DULIEU!H48</f>
        <v>PKT016</v>
      </c>
      <c r="D55" s="812" t="str">
        <f>IF(DULIEU!J48&lt;&gt;"",DULIEU!J48,"")</f>
        <v/>
      </c>
      <c r="E55" s="811" t="str">
        <f>IF(DULIEU!B48="","",DULIEU!E48)</f>
        <v>31/07/2015</v>
      </c>
      <c r="F55" s="813" t="str">
        <f>IF(DULIEU!B48="","",DULIEU!O48)</f>
        <v>Lương phải trả tháng 07/2015</v>
      </c>
      <c r="G55" s="811" t="str">
        <f t="shared" si="0"/>
        <v>x</v>
      </c>
      <c r="H55" s="811">
        <f>IF($F55="","",SUM($L$14:L55))</f>
        <v>42</v>
      </c>
      <c r="I55" s="814" t="str">
        <f>IF(DULIEU!V48&lt;&gt;"",DULIEU!V48,"")</f>
        <v>64221</v>
      </c>
      <c r="J55" s="814" t="str">
        <f>IF(DULIEU!W48&lt;&gt;"",DULIEU!W48,"")</f>
        <v>334</v>
      </c>
      <c r="K55" s="815">
        <f>DULIEU!X48</f>
        <v>4830000</v>
      </c>
      <c r="L55" s="798">
        <f t="shared" si="1"/>
        <v>1</v>
      </c>
      <c r="M55" s="816" t="str">
        <f t="shared" si="2"/>
        <v>x</v>
      </c>
      <c r="N55" s="785"/>
      <c r="O55" s="420"/>
      <c r="P55" s="420"/>
      <c r="Q55" s="420"/>
      <c r="R55" s="420"/>
      <c r="S55" s="420"/>
      <c r="T55" s="420"/>
      <c r="U55" s="420"/>
      <c r="V55" s="420"/>
      <c r="W55" s="420"/>
      <c r="X55" s="420"/>
      <c r="Y55" s="420"/>
      <c r="Z55" s="420"/>
      <c r="AA55" s="420"/>
      <c r="AB55" s="420"/>
      <c r="AC55" s="420"/>
      <c r="AD55" s="420"/>
      <c r="AE55" s="420"/>
    </row>
    <row r="56" spans="1:31">
      <c r="A56" s="420"/>
      <c r="B56" s="811" t="str">
        <f>IF(DULIEU!B49="","",DULIEU!D49)</f>
        <v>31/07/2015</v>
      </c>
      <c r="C56" s="812" t="str">
        <f>DULIEU!H49</f>
        <v>PC013</v>
      </c>
      <c r="D56" s="812" t="str">
        <f>IF(DULIEU!J49&lt;&gt;"",DULIEU!J49,"")</f>
        <v/>
      </c>
      <c r="E56" s="811" t="str">
        <f>IF(DULIEU!B49="","",DULIEU!E49)</f>
        <v>31/07/2015</v>
      </c>
      <c r="F56" s="813" t="str">
        <f>IF(DULIEU!B49="","",DULIEU!O49)</f>
        <v>Thanh toán lương tháng 07/2015</v>
      </c>
      <c r="G56" s="811" t="str">
        <f t="shared" si="0"/>
        <v>x</v>
      </c>
      <c r="H56" s="811">
        <f>IF($F56="","",SUM($L$14:L56))</f>
        <v>43</v>
      </c>
      <c r="I56" s="814" t="str">
        <f>IF(DULIEU!V49&lt;&gt;"",DULIEU!V49,"")</f>
        <v>334</v>
      </c>
      <c r="J56" s="814" t="str">
        <f>IF(DULIEU!W49&lt;&gt;"",DULIEU!W49,"")</f>
        <v>1111</v>
      </c>
      <c r="K56" s="815">
        <f>DULIEU!X49</f>
        <v>8172000</v>
      </c>
      <c r="L56" s="798">
        <f t="shared" si="1"/>
        <v>1</v>
      </c>
      <c r="M56" s="816" t="str">
        <f t="shared" si="2"/>
        <v>x</v>
      </c>
      <c r="N56" s="785"/>
      <c r="O56" s="420"/>
      <c r="P56" s="420"/>
      <c r="Q56" s="420"/>
      <c r="R56" s="420"/>
      <c r="S56" s="420"/>
      <c r="T56" s="420"/>
      <c r="U56" s="420"/>
      <c r="V56" s="420"/>
      <c r="W56" s="420"/>
      <c r="X56" s="420"/>
      <c r="Y56" s="420"/>
      <c r="Z56" s="420"/>
      <c r="AA56" s="420"/>
      <c r="AB56" s="420"/>
      <c r="AC56" s="420"/>
      <c r="AD56" s="420"/>
      <c r="AE56" s="420"/>
    </row>
    <row r="57" spans="1:31">
      <c r="A57" s="420"/>
      <c r="B57" s="811" t="str">
        <f>IF(DULIEU!B50="","",DULIEU!D50)</f>
        <v>16/08/2015</v>
      </c>
      <c r="C57" s="812" t="str">
        <f>DULIEU!H50</f>
        <v>GBN004</v>
      </c>
      <c r="D57" s="812" t="str">
        <f>IF(DULIEU!J50&lt;&gt;"",DULIEU!J50,"")</f>
        <v/>
      </c>
      <c r="E57" s="811" t="str">
        <f>IF(DULIEU!B50="","",DULIEU!E50)</f>
        <v>16/08/2015</v>
      </c>
      <c r="F57" s="813" t="str">
        <f>IF(DULIEU!B50="","",DULIEU!O50)</f>
        <v>Phí SMS</v>
      </c>
      <c r="G57" s="811" t="str">
        <f t="shared" si="0"/>
        <v>x</v>
      </c>
      <c r="H57" s="811">
        <f>IF($F57="","",SUM($L$14:L57))</f>
        <v>44</v>
      </c>
      <c r="I57" s="814" t="str">
        <f>IF(DULIEU!V50&lt;&gt;"",DULIEU!V50,"")</f>
        <v>64227</v>
      </c>
      <c r="J57" s="814" t="str">
        <f>IF(DULIEU!W50&lt;&gt;"",DULIEU!W50,"")</f>
        <v>11211</v>
      </c>
      <c r="K57" s="815">
        <f>DULIEU!X50</f>
        <v>55000</v>
      </c>
      <c r="L57" s="798">
        <f t="shared" si="1"/>
        <v>1</v>
      </c>
      <c r="M57" s="816" t="str">
        <f t="shared" si="2"/>
        <v>x</v>
      </c>
      <c r="N57" s="785"/>
      <c r="O57" s="420"/>
      <c r="P57" s="420"/>
      <c r="Q57" s="420"/>
      <c r="R57" s="420"/>
      <c r="S57" s="420"/>
      <c r="T57" s="420"/>
      <c r="U57" s="420"/>
      <c r="V57" s="420"/>
      <c r="W57" s="420"/>
      <c r="X57" s="420"/>
      <c r="Y57" s="420"/>
      <c r="Z57" s="420"/>
      <c r="AA57" s="420"/>
      <c r="AB57" s="420"/>
      <c r="AC57" s="420"/>
      <c r="AD57" s="420"/>
      <c r="AE57" s="420"/>
    </row>
    <row r="58" spans="1:31">
      <c r="A58" s="420"/>
      <c r="B58" s="811" t="str">
        <f>IF(DULIEU!B51="","",DULIEU!D51)</f>
        <v>25/08/2015</v>
      </c>
      <c r="C58" s="812" t="str">
        <f>DULIEU!H51</f>
        <v>GBC006</v>
      </c>
      <c r="D58" s="812" t="str">
        <f>IF(DULIEU!J51&lt;&gt;"",DULIEU!J51,"")</f>
        <v/>
      </c>
      <c r="E58" s="811" t="str">
        <f>IF(DULIEU!B51="","",DULIEU!E51)</f>
        <v>25/08/2015</v>
      </c>
      <c r="F58" s="813" t="str">
        <f>IF(DULIEU!B51="","",DULIEU!O51)</f>
        <v>Lãi tiền gửi ngân hàng</v>
      </c>
      <c r="G58" s="811" t="str">
        <f t="shared" si="0"/>
        <v>x</v>
      </c>
      <c r="H58" s="811">
        <f>IF($F58="","",SUM($L$14:L58))</f>
        <v>45</v>
      </c>
      <c r="I58" s="814" t="str">
        <f>IF(DULIEU!V51&lt;&gt;"",DULIEU!V51,"")</f>
        <v>11211</v>
      </c>
      <c r="J58" s="814" t="str">
        <f>IF(DULIEU!W51&lt;&gt;"",DULIEU!W51,"")</f>
        <v>515</v>
      </c>
      <c r="K58" s="815">
        <f>DULIEU!X51</f>
        <v>703</v>
      </c>
      <c r="L58" s="798">
        <f t="shared" si="1"/>
        <v>1</v>
      </c>
      <c r="M58" s="816" t="str">
        <f t="shared" si="2"/>
        <v>x</v>
      </c>
      <c r="N58" s="785"/>
      <c r="O58" s="420"/>
      <c r="P58" s="420"/>
      <c r="Q58" s="420"/>
      <c r="R58" s="420"/>
      <c r="S58" s="420"/>
      <c r="T58" s="420"/>
      <c r="U58" s="420"/>
      <c r="V58" s="420"/>
      <c r="W58" s="420"/>
      <c r="X58" s="420"/>
      <c r="Y58" s="420"/>
      <c r="Z58" s="420"/>
      <c r="AA58" s="420"/>
      <c r="AB58" s="420"/>
      <c r="AC58" s="420"/>
      <c r="AD58" s="420"/>
      <c r="AE58" s="420"/>
    </row>
    <row r="59" spans="1:31">
      <c r="A59" s="420"/>
      <c r="B59" s="811" t="str">
        <f>IF(DULIEU!B52="","",DULIEU!D52)</f>
        <v>30/08/2015</v>
      </c>
      <c r="C59" s="812" t="str">
        <f>DULIEU!H52</f>
        <v>PKT017</v>
      </c>
      <c r="D59" s="812" t="str">
        <f>IF(DULIEU!J52&lt;&gt;"",DULIEU!J52,"")</f>
        <v/>
      </c>
      <c r="E59" s="811" t="str">
        <f>IF(DULIEU!B52="","",DULIEU!E52)</f>
        <v>30/08/2015</v>
      </c>
      <c r="F59" s="813" t="str">
        <f>IF(DULIEU!B52="","",DULIEU!O52)</f>
        <v>Lương phải trả tháng 08/2015</v>
      </c>
      <c r="G59" s="811" t="str">
        <f t="shared" si="0"/>
        <v>x</v>
      </c>
      <c r="H59" s="811">
        <f>IF($F59="","",SUM($L$14:L59))</f>
        <v>46</v>
      </c>
      <c r="I59" s="814" t="str">
        <f>IF(DULIEU!V52&lt;&gt;"",DULIEU!V52,"")</f>
        <v>1542</v>
      </c>
      <c r="J59" s="814" t="str">
        <f>IF(DULIEU!W52&lt;&gt;"",DULIEU!W52,"")</f>
        <v>334</v>
      </c>
      <c r="K59" s="815">
        <f>DULIEU!X52</f>
        <v>3112000</v>
      </c>
      <c r="L59" s="798">
        <f t="shared" si="1"/>
        <v>1</v>
      </c>
      <c r="M59" s="816" t="str">
        <f t="shared" si="2"/>
        <v>x</v>
      </c>
      <c r="N59" s="785"/>
      <c r="O59" s="420"/>
      <c r="P59" s="420"/>
      <c r="Q59" s="420"/>
      <c r="R59" s="420"/>
      <c r="S59" s="420"/>
      <c r="T59" s="420"/>
      <c r="U59" s="420"/>
      <c r="V59" s="420"/>
      <c r="W59" s="420"/>
      <c r="X59" s="420"/>
      <c r="Y59" s="420"/>
      <c r="Z59" s="420"/>
      <c r="AA59" s="420"/>
      <c r="AB59" s="420"/>
      <c r="AC59" s="420"/>
      <c r="AD59" s="420"/>
      <c r="AE59" s="420"/>
    </row>
    <row r="60" spans="1:31">
      <c r="A60" s="420"/>
      <c r="B60" s="811" t="str">
        <f>IF(DULIEU!B53="","",DULIEU!D53)</f>
        <v>30/08/2015</v>
      </c>
      <c r="C60" s="812" t="str">
        <f>DULIEU!H53</f>
        <v>PKT017</v>
      </c>
      <c r="D60" s="812" t="str">
        <f>IF(DULIEU!J53&lt;&gt;"",DULIEU!J53,"")</f>
        <v/>
      </c>
      <c r="E60" s="811" t="str">
        <f>IF(DULIEU!B53="","",DULIEU!E53)</f>
        <v>30/08/2015</v>
      </c>
      <c r="F60" s="813" t="str">
        <f>IF(DULIEU!B53="","",DULIEU!O53)</f>
        <v>Lương phải trả tháng 08/2015</v>
      </c>
      <c r="G60" s="811" t="str">
        <f t="shared" si="0"/>
        <v>x</v>
      </c>
      <c r="H60" s="811">
        <f>IF($F60="","",SUM($L$14:L60))</f>
        <v>47</v>
      </c>
      <c r="I60" s="814" t="str">
        <f>IF(DULIEU!V53&lt;&gt;"",DULIEU!V53,"")</f>
        <v>64221</v>
      </c>
      <c r="J60" s="814" t="str">
        <f>IF(DULIEU!W53&lt;&gt;"",DULIEU!W53,"")</f>
        <v>334</v>
      </c>
      <c r="K60" s="815">
        <f>DULIEU!X53</f>
        <v>4581000</v>
      </c>
      <c r="L60" s="798">
        <f t="shared" si="1"/>
        <v>1</v>
      </c>
      <c r="M60" s="816" t="str">
        <f t="shared" si="2"/>
        <v>x</v>
      </c>
      <c r="N60" s="785"/>
      <c r="O60" s="420"/>
      <c r="P60" s="420"/>
      <c r="Q60" s="420"/>
      <c r="R60" s="420"/>
      <c r="S60" s="420"/>
      <c r="T60" s="420"/>
      <c r="U60" s="420"/>
      <c r="V60" s="420"/>
      <c r="W60" s="420"/>
      <c r="X60" s="420"/>
      <c r="Y60" s="420"/>
      <c r="Z60" s="420"/>
      <c r="AA60" s="420"/>
      <c r="AB60" s="420"/>
      <c r="AC60" s="420"/>
      <c r="AD60" s="420"/>
      <c r="AE60" s="420"/>
    </row>
    <row r="61" spans="1:31">
      <c r="A61" s="420"/>
      <c r="B61" s="811" t="str">
        <f>IF(DULIEU!B54="","",DULIEU!D54)</f>
        <v>30/08/2015</v>
      </c>
      <c r="C61" s="812" t="str">
        <f>DULIEU!H54</f>
        <v>PC014</v>
      </c>
      <c r="D61" s="812" t="str">
        <f>IF(DULIEU!J54&lt;&gt;"",DULIEU!J54,"")</f>
        <v/>
      </c>
      <c r="E61" s="811" t="str">
        <f>IF(DULIEU!B54="","",DULIEU!E54)</f>
        <v>30/08/2015</v>
      </c>
      <c r="F61" s="813" t="str">
        <f>IF(DULIEU!B54="","",DULIEU!O54)</f>
        <v>Thanh toán lương tháng 08/2015</v>
      </c>
      <c r="G61" s="811" t="str">
        <f t="shared" si="0"/>
        <v>x</v>
      </c>
      <c r="H61" s="811">
        <f>IF($F61="","",SUM($L$14:L61))</f>
        <v>48</v>
      </c>
      <c r="I61" s="814" t="str">
        <f>IF(DULIEU!V54&lt;&gt;"",DULIEU!V54,"")</f>
        <v>334</v>
      </c>
      <c r="J61" s="814" t="str">
        <f>IF(DULIEU!W54&lt;&gt;"",DULIEU!W54,"")</f>
        <v>1111</v>
      </c>
      <c r="K61" s="815">
        <f>DULIEU!X54</f>
        <v>7693000</v>
      </c>
      <c r="L61" s="798">
        <f t="shared" si="1"/>
        <v>1</v>
      </c>
      <c r="M61" s="816" t="str">
        <f t="shared" si="2"/>
        <v>x</v>
      </c>
      <c r="N61" s="785"/>
      <c r="O61" s="420"/>
      <c r="P61" s="420"/>
      <c r="Q61" s="420"/>
      <c r="R61" s="420"/>
      <c r="S61" s="420"/>
      <c r="T61" s="420"/>
      <c r="U61" s="420"/>
      <c r="V61" s="420"/>
      <c r="W61" s="420"/>
      <c r="X61" s="420"/>
      <c r="Y61" s="420"/>
      <c r="Z61" s="420"/>
      <c r="AA61" s="420"/>
      <c r="AB61" s="420"/>
      <c r="AC61" s="420"/>
      <c r="AD61" s="420"/>
      <c r="AE61" s="420"/>
    </row>
    <row r="62" spans="1:31">
      <c r="A62" s="420"/>
      <c r="B62" s="811" t="str">
        <f>IF(DULIEU!B55="","",DULIEU!D55)</f>
        <v>01/09/2015</v>
      </c>
      <c r="C62" s="812" t="str">
        <f>DULIEU!H55</f>
        <v>PC015</v>
      </c>
      <c r="D62" s="812" t="str">
        <f>IF(DULIEU!J55&lt;&gt;"",DULIEU!J55,"")</f>
        <v/>
      </c>
      <c r="E62" s="811" t="str">
        <f>IF(DULIEU!B55="","",DULIEU!E55)</f>
        <v>01/09/2015</v>
      </c>
      <c r="F62" s="813" t="str">
        <f>IF(DULIEU!B55="","",DULIEU!O55)</f>
        <v>Thưởng ngày lễ 02/9</v>
      </c>
      <c r="G62" s="811" t="str">
        <f t="shared" si="0"/>
        <v>x</v>
      </c>
      <c r="H62" s="811">
        <f>IF($F62="","",SUM($L$14:L62))</f>
        <v>49</v>
      </c>
      <c r="I62" s="814" t="str">
        <f>IF(DULIEU!V55&lt;&gt;"",DULIEU!V55,"")</f>
        <v>64228</v>
      </c>
      <c r="J62" s="814" t="str">
        <f>IF(DULIEU!W55&lt;&gt;"",DULIEU!W55,"")</f>
        <v>1111</v>
      </c>
      <c r="K62" s="815">
        <f>DULIEU!X55</f>
        <v>4000000</v>
      </c>
      <c r="L62" s="798">
        <f t="shared" si="1"/>
        <v>1</v>
      </c>
      <c r="M62" s="816" t="str">
        <f t="shared" si="2"/>
        <v>x</v>
      </c>
      <c r="N62" s="785"/>
      <c r="O62" s="420"/>
      <c r="P62" s="420"/>
      <c r="Q62" s="420"/>
      <c r="R62" s="420"/>
      <c r="S62" s="420"/>
      <c r="T62" s="420"/>
      <c r="U62" s="420"/>
      <c r="V62" s="420"/>
      <c r="W62" s="420"/>
      <c r="X62" s="420"/>
      <c r="Y62" s="420"/>
      <c r="Z62" s="420"/>
      <c r="AA62" s="420"/>
      <c r="AB62" s="420"/>
      <c r="AC62" s="420"/>
      <c r="AD62" s="420"/>
      <c r="AE62" s="420"/>
    </row>
    <row r="63" spans="1:31">
      <c r="A63" s="420"/>
      <c r="B63" s="811" t="str">
        <f>IF(DULIEU!B56="","",DULIEU!D56)</f>
        <v>25/09/2015</v>
      </c>
      <c r="C63" s="812" t="str">
        <f>DULIEU!H56</f>
        <v>GBC007</v>
      </c>
      <c r="D63" s="812" t="str">
        <f>IF(DULIEU!J56&lt;&gt;"",DULIEU!J56,"")</f>
        <v/>
      </c>
      <c r="E63" s="811" t="str">
        <f>IF(DULIEU!B56="","",DULIEU!E56)</f>
        <v>25/09/2015</v>
      </c>
      <c r="F63" s="813" t="str">
        <f>IF(DULIEU!B56="","",DULIEU!O56)</f>
        <v>Lãi tiền gửi ngân hàng</v>
      </c>
      <c r="G63" s="811" t="str">
        <f t="shared" si="0"/>
        <v>x</v>
      </c>
      <c r="H63" s="811">
        <f>IF($F63="","",SUM($L$14:L63))</f>
        <v>50</v>
      </c>
      <c r="I63" s="814" t="str">
        <f>IF(DULIEU!V56&lt;&gt;"",DULIEU!V56,"")</f>
        <v>11211</v>
      </c>
      <c r="J63" s="814" t="str">
        <f>IF(DULIEU!W56&lt;&gt;"",DULIEU!W56,"")</f>
        <v>515</v>
      </c>
      <c r="K63" s="815">
        <f>DULIEU!X56</f>
        <v>678</v>
      </c>
      <c r="L63" s="798">
        <f t="shared" si="1"/>
        <v>1</v>
      </c>
      <c r="M63" s="816" t="str">
        <f t="shared" si="2"/>
        <v>x</v>
      </c>
      <c r="N63" s="785"/>
      <c r="O63" s="420"/>
      <c r="P63" s="420"/>
      <c r="Q63" s="420"/>
      <c r="R63" s="420"/>
      <c r="S63" s="420"/>
      <c r="T63" s="420"/>
      <c r="U63" s="420"/>
      <c r="V63" s="420"/>
      <c r="W63" s="420"/>
      <c r="X63" s="420"/>
      <c r="Y63" s="420"/>
      <c r="Z63" s="420"/>
      <c r="AA63" s="420"/>
      <c r="AB63" s="420"/>
      <c r="AC63" s="420"/>
      <c r="AD63" s="420"/>
      <c r="AE63" s="420"/>
    </row>
    <row r="64" spans="1:31">
      <c r="A64" s="420"/>
      <c r="B64" s="811" t="str">
        <f>IF(DULIEU!B57="","",DULIEU!D57)</f>
        <v>26/09/2015</v>
      </c>
      <c r="C64" s="812" t="str">
        <f>DULIEU!H57</f>
        <v>GBN005</v>
      </c>
      <c r="D64" s="812" t="str">
        <f>IF(DULIEU!J57&lt;&gt;"",DULIEU!J57,"")</f>
        <v/>
      </c>
      <c r="E64" s="811" t="str">
        <f>IF(DULIEU!B57="","",DULIEU!E57)</f>
        <v>26/09/2015</v>
      </c>
      <c r="F64" s="813" t="str">
        <f>IF(DULIEU!B57="","",DULIEU!O57)</f>
        <v>Phí SMS</v>
      </c>
      <c r="G64" s="811" t="str">
        <f t="shared" si="0"/>
        <v>x</v>
      </c>
      <c r="H64" s="811">
        <f>IF($F64="","",SUM($L$14:L64))</f>
        <v>51</v>
      </c>
      <c r="I64" s="814" t="str">
        <f>IF(DULIEU!V57&lt;&gt;"",DULIEU!V57,"")</f>
        <v>64227</v>
      </c>
      <c r="J64" s="814" t="str">
        <f>IF(DULIEU!W57&lt;&gt;"",DULIEU!W57,"")</f>
        <v>11211</v>
      </c>
      <c r="K64" s="815">
        <f>DULIEU!X57</f>
        <v>55000</v>
      </c>
      <c r="L64" s="798">
        <f t="shared" si="1"/>
        <v>1</v>
      </c>
      <c r="M64" s="816" t="str">
        <f t="shared" si="2"/>
        <v>x</v>
      </c>
      <c r="N64" s="785"/>
      <c r="O64" s="420"/>
      <c r="P64" s="420"/>
      <c r="Q64" s="420"/>
      <c r="R64" s="420"/>
      <c r="S64" s="420"/>
      <c r="T64" s="420"/>
      <c r="U64" s="420"/>
      <c r="V64" s="420"/>
      <c r="W64" s="420"/>
      <c r="X64" s="420"/>
      <c r="Y64" s="420"/>
      <c r="Z64" s="420"/>
      <c r="AA64" s="420"/>
      <c r="AB64" s="420"/>
      <c r="AC64" s="420"/>
      <c r="AD64" s="420"/>
      <c r="AE64" s="420"/>
    </row>
    <row r="65" spans="1:31">
      <c r="A65" s="420"/>
      <c r="B65" s="811" t="str">
        <f>IF(DULIEU!B58="","",DULIEU!D58)</f>
        <v>30/09/2015</v>
      </c>
      <c r="C65" s="812" t="str">
        <f>DULIEU!H58</f>
        <v>PKT018</v>
      </c>
      <c r="D65" s="812" t="str">
        <f>IF(DULIEU!J58&lt;&gt;"",DULIEU!J58,"")</f>
        <v/>
      </c>
      <c r="E65" s="811" t="str">
        <f>IF(DULIEU!B58="","",DULIEU!E58)</f>
        <v>30/09/2015</v>
      </c>
      <c r="F65" s="813" t="str">
        <f>IF(DULIEU!B58="","",DULIEU!O58)</f>
        <v>Lương phải trả tháng 09/2015</v>
      </c>
      <c r="G65" s="811" t="str">
        <f t="shared" si="0"/>
        <v>x</v>
      </c>
      <c r="H65" s="811">
        <f>IF($F65="","",SUM($L$14:L65))</f>
        <v>52</v>
      </c>
      <c r="I65" s="814" t="str">
        <f>IF(DULIEU!V58&lt;&gt;"",DULIEU!V58,"")</f>
        <v>1542</v>
      </c>
      <c r="J65" s="814" t="str">
        <f>IF(DULIEU!W58&lt;&gt;"",DULIEU!W58,"")</f>
        <v>334</v>
      </c>
      <c r="K65" s="815">
        <f>DULIEU!X58</f>
        <v>3342000</v>
      </c>
      <c r="L65" s="798">
        <f t="shared" si="1"/>
        <v>1</v>
      </c>
      <c r="M65" s="816" t="str">
        <f t="shared" si="2"/>
        <v>x</v>
      </c>
      <c r="N65" s="785"/>
      <c r="O65" s="420"/>
      <c r="P65" s="420"/>
      <c r="Q65" s="420"/>
      <c r="R65" s="420"/>
      <c r="S65" s="420"/>
      <c r="T65" s="420"/>
      <c r="U65" s="420"/>
      <c r="V65" s="420"/>
      <c r="W65" s="420"/>
      <c r="X65" s="420"/>
      <c r="Y65" s="420"/>
      <c r="Z65" s="420"/>
      <c r="AA65" s="420"/>
      <c r="AB65" s="420"/>
      <c r="AC65" s="420"/>
      <c r="AD65" s="420"/>
      <c r="AE65" s="420"/>
    </row>
    <row r="66" spans="1:31">
      <c r="A66" s="420"/>
      <c r="B66" s="811" t="str">
        <f>IF(DULIEU!B59="","",DULIEU!D59)</f>
        <v>30/09/2015</v>
      </c>
      <c r="C66" s="812" t="str">
        <f>DULIEU!H59</f>
        <v>PKT018</v>
      </c>
      <c r="D66" s="812" t="str">
        <f>IF(DULIEU!J59&lt;&gt;"",DULIEU!J59,"")</f>
        <v/>
      </c>
      <c r="E66" s="811" t="str">
        <f>IF(DULIEU!B59="","",DULIEU!E59)</f>
        <v>30/09/2015</v>
      </c>
      <c r="F66" s="813" t="str">
        <f>IF(DULIEU!B59="","",DULIEU!O59)</f>
        <v>Lương phải trả tháng 09/2015</v>
      </c>
      <c r="G66" s="811" t="str">
        <f t="shared" si="0"/>
        <v>x</v>
      </c>
      <c r="H66" s="811">
        <f>IF($F66="","",SUM($L$14:L66))</f>
        <v>53</v>
      </c>
      <c r="I66" s="814" t="str">
        <f>IF(DULIEU!V59&lt;&gt;"",DULIEU!V59,"")</f>
        <v>64221</v>
      </c>
      <c r="J66" s="814" t="str">
        <f>IF(DULIEU!W59&lt;&gt;"",DULIEU!W59,"")</f>
        <v>334</v>
      </c>
      <c r="K66" s="815">
        <f>DULIEU!X59</f>
        <v>4830000</v>
      </c>
      <c r="L66" s="798">
        <f t="shared" si="1"/>
        <v>1</v>
      </c>
      <c r="M66" s="816" t="str">
        <f t="shared" si="2"/>
        <v>x</v>
      </c>
      <c r="N66" s="785"/>
      <c r="O66" s="420"/>
      <c r="P66" s="420"/>
      <c r="Q66" s="420"/>
      <c r="R66" s="420"/>
      <c r="S66" s="420"/>
      <c r="T66" s="420"/>
      <c r="U66" s="420"/>
      <c r="V66" s="420"/>
      <c r="W66" s="420"/>
      <c r="X66" s="420"/>
      <c r="Y66" s="420"/>
      <c r="Z66" s="420"/>
      <c r="AA66" s="420"/>
      <c r="AB66" s="420"/>
      <c r="AC66" s="420"/>
      <c r="AD66" s="420"/>
      <c r="AE66" s="420"/>
    </row>
    <row r="67" spans="1:31">
      <c r="A67" s="420"/>
      <c r="B67" s="811" t="str">
        <f>IF(DULIEU!B60="","",DULIEU!D60)</f>
        <v>30/09/2015</v>
      </c>
      <c r="C67" s="812" t="str">
        <f>DULIEU!H60</f>
        <v>PC016</v>
      </c>
      <c r="D67" s="812" t="str">
        <f>IF(DULIEU!J60&lt;&gt;"",DULIEU!J60,"")</f>
        <v/>
      </c>
      <c r="E67" s="811" t="str">
        <f>IF(DULIEU!B60="","",DULIEU!E60)</f>
        <v>30/09/2015</v>
      </c>
      <c r="F67" s="813" t="str">
        <f>IF(DULIEU!B60="","",DULIEU!O60)</f>
        <v>Thanh toán lương tháng 09/2015</v>
      </c>
      <c r="G67" s="811" t="str">
        <f t="shared" si="0"/>
        <v>x</v>
      </c>
      <c r="H67" s="811">
        <f>IF($F67="","",SUM($L$14:L67))</f>
        <v>54</v>
      </c>
      <c r="I67" s="814" t="str">
        <f>IF(DULIEU!V60&lt;&gt;"",DULIEU!V60,"")</f>
        <v>334</v>
      </c>
      <c r="J67" s="814" t="str">
        <f>IF(DULIEU!W60&lt;&gt;"",DULIEU!W60,"")</f>
        <v>1111</v>
      </c>
      <c r="K67" s="815">
        <f>DULIEU!X60</f>
        <v>8172000</v>
      </c>
      <c r="L67" s="798">
        <f t="shared" si="1"/>
        <v>1</v>
      </c>
      <c r="M67" s="816" t="str">
        <f t="shared" si="2"/>
        <v>x</v>
      </c>
      <c r="N67" s="785"/>
      <c r="O67" s="420"/>
      <c r="P67" s="420"/>
      <c r="Q67" s="420"/>
      <c r="R67" s="420"/>
      <c r="S67" s="420"/>
      <c r="T67" s="420"/>
      <c r="U67" s="420"/>
      <c r="V67" s="420"/>
      <c r="W67" s="420"/>
      <c r="X67" s="420"/>
      <c r="Y67" s="420"/>
      <c r="Z67" s="420"/>
      <c r="AA67" s="420"/>
      <c r="AB67" s="420"/>
      <c r="AC67" s="420"/>
      <c r="AD67" s="420"/>
      <c r="AE67" s="420"/>
    </row>
    <row r="68" spans="1:31">
      <c r="A68" s="420"/>
      <c r="B68" s="811" t="str">
        <f>IF(DULIEU!B61="","",DULIEU!D61)</f>
        <v>30/09/2015</v>
      </c>
      <c r="C68" s="812" t="str">
        <f>DULIEU!H61</f>
        <v>PKT019</v>
      </c>
      <c r="D68" s="812" t="str">
        <f>IF(DULIEU!J61&lt;&gt;"",DULIEU!J61,"")</f>
        <v/>
      </c>
      <c r="E68" s="811" t="str">
        <f>IF(DULIEU!B61="","",DULIEU!E61)</f>
        <v>30/09/2015</v>
      </c>
      <c r="F68" s="813" t="str">
        <f>IF(DULIEU!B61="","",DULIEU!O61)</f>
        <v>Kết chuyển chi phí lương nhân viên quản lý</v>
      </c>
      <c r="G68" s="811" t="str">
        <f t="shared" si="0"/>
        <v>x</v>
      </c>
      <c r="H68" s="811">
        <f>IF($F68="","",SUM($L$14:L68))</f>
        <v>55</v>
      </c>
      <c r="I68" s="814" t="str">
        <f>IF(DULIEU!V61&lt;&gt;"",DULIEU!V61,"")</f>
        <v>911</v>
      </c>
      <c r="J68" s="814" t="str">
        <f>IF(DULIEU!W61&lt;&gt;"",DULIEU!W61,"")</f>
        <v>64221</v>
      </c>
      <c r="K68" s="815">
        <f>DULIEU!X61</f>
        <v>14241000</v>
      </c>
      <c r="L68" s="798">
        <f t="shared" si="1"/>
        <v>1</v>
      </c>
      <c r="M68" s="816" t="str">
        <f t="shared" si="2"/>
        <v>x</v>
      </c>
      <c r="N68" s="785"/>
      <c r="O68" s="420"/>
      <c r="P68" s="420"/>
      <c r="Q68" s="420"/>
      <c r="R68" s="420"/>
      <c r="S68" s="420"/>
      <c r="T68" s="420"/>
      <c r="U68" s="420"/>
      <c r="V68" s="420"/>
      <c r="W68" s="420"/>
      <c r="X68" s="420"/>
      <c r="Y68" s="420"/>
      <c r="Z68" s="420"/>
      <c r="AA68" s="420"/>
      <c r="AB68" s="420"/>
      <c r="AC68" s="420"/>
      <c r="AD68" s="420"/>
      <c r="AE68" s="420"/>
    </row>
    <row r="69" spans="1:31">
      <c r="A69" s="420"/>
      <c r="B69" s="811" t="str">
        <f>IF(DULIEU!B62="","",DULIEU!D62)</f>
        <v>30/09/2015</v>
      </c>
      <c r="C69" s="812" t="str">
        <f>DULIEU!H62</f>
        <v>PKT020</v>
      </c>
      <c r="D69" s="812" t="str">
        <f>IF(DULIEU!J62&lt;&gt;"",DULIEU!J62,"")</f>
        <v/>
      </c>
      <c r="E69" s="811" t="str">
        <f>IF(DULIEU!B62="","",DULIEU!E62)</f>
        <v>30/09/2015</v>
      </c>
      <c r="F69" s="813" t="str">
        <f>IF(DULIEU!B62="","",DULIEU!O62)</f>
        <v>Kết chuyển chi phí dịch vụ mua ngoài</v>
      </c>
      <c r="G69" s="811" t="str">
        <f t="shared" si="0"/>
        <v>x</v>
      </c>
      <c r="H69" s="811">
        <f>IF($F69="","",SUM($L$14:L69))</f>
        <v>56</v>
      </c>
      <c r="I69" s="814" t="str">
        <f>IF(DULIEU!V62&lt;&gt;"",DULIEU!V62,"")</f>
        <v>911</v>
      </c>
      <c r="J69" s="814" t="str">
        <f>IF(DULIEU!W62&lt;&gt;"",DULIEU!W62,"")</f>
        <v>64227</v>
      </c>
      <c r="K69" s="815">
        <f>DULIEU!X62</f>
        <v>165000</v>
      </c>
      <c r="L69" s="798">
        <f t="shared" si="1"/>
        <v>1</v>
      </c>
      <c r="M69" s="816" t="str">
        <f t="shared" si="2"/>
        <v>x</v>
      </c>
      <c r="N69" s="785"/>
      <c r="O69" s="420"/>
      <c r="P69" s="420"/>
      <c r="Q69" s="420"/>
      <c r="R69" s="420"/>
      <c r="S69" s="420"/>
      <c r="T69" s="420"/>
      <c r="U69" s="420"/>
      <c r="V69" s="420"/>
      <c r="W69" s="420"/>
      <c r="X69" s="420"/>
      <c r="Y69" s="420"/>
      <c r="Z69" s="420"/>
      <c r="AA69" s="420"/>
      <c r="AB69" s="420"/>
      <c r="AC69" s="420"/>
      <c r="AD69" s="420"/>
      <c r="AE69" s="420"/>
    </row>
    <row r="70" spans="1:31">
      <c r="A70" s="420"/>
      <c r="B70" s="811" t="str">
        <f>IF(DULIEU!B63="","",DULIEU!D63)</f>
        <v>30/09/2015</v>
      </c>
      <c r="C70" s="812" t="str">
        <f>DULIEU!H63</f>
        <v>PKT021</v>
      </c>
      <c r="D70" s="812" t="str">
        <f>IF(DULIEU!J63&lt;&gt;"",DULIEU!J63,"")</f>
        <v/>
      </c>
      <c r="E70" s="811" t="str">
        <f>IF(DULIEU!B63="","",DULIEU!E63)</f>
        <v>30/09/2015</v>
      </c>
      <c r="F70" s="813" t="str">
        <f>IF(DULIEU!B63="","",DULIEU!O63)</f>
        <v>Kết chuyển chi phí bằng tiền khác</v>
      </c>
      <c r="G70" s="811" t="str">
        <f t="shared" si="0"/>
        <v>x</v>
      </c>
      <c r="H70" s="811">
        <f>IF($F70="","",SUM($L$14:L70))</f>
        <v>57</v>
      </c>
      <c r="I70" s="814" t="str">
        <f>IF(DULIEU!V63&lt;&gt;"",DULIEU!V63,"")</f>
        <v>911</v>
      </c>
      <c r="J70" s="814" t="str">
        <f>IF(DULIEU!W63&lt;&gt;"",DULIEU!W63,"")</f>
        <v>64228</v>
      </c>
      <c r="K70" s="815">
        <f>DULIEU!X63</f>
        <v>4000000</v>
      </c>
      <c r="L70" s="798">
        <f t="shared" si="1"/>
        <v>1</v>
      </c>
      <c r="M70" s="816" t="str">
        <f t="shared" si="2"/>
        <v>x</v>
      </c>
      <c r="N70" s="785"/>
      <c r="O70" s="420"/>
      <c r="P70" s="420"/>
      <c r="Q70" s="420"/>
      <c r="R70" s="420"/>
      <c r="S70" s="420"/>
      <c r="T70" s="420"/>
      <c r="U70" s="420"/>
      <c r="V70" s="420"/>
      <c r="W70" s="420"/>
      <c r="X70" s="420"/>
      <c r="Y70" s="420"/>
      <c r="Z70" s="420"/>
      <c r="AA70" s="420"/>
      <c r="AB70" s="420"/>
      <c r="AC70" s="420"/>
      <c r="AD70" s="420"/>
      <c r="AE70" s="420"/>
    </row>
    <row r="71" spans="1:31">
      <c r="A71" s="420"/>
      <c r="B71" s="811" t="str">
        <f>IF(DULIEU!B64="","",DULIEU!D64)</f>
        <v>30/09/2015</v>
      </c>
      <c r="C71" s="812" t="str">
        <f>DULIEU!H64</f>
        <v>PKT022</v>
      </c>
      <c r="D71" s="812" t="str">
        <f>IF(DULIEU!J64&lt;&gt;"",DULIEU!J64,"")</f>
        <v/>
      </c>
      <c r="E71" s="811" t="str">
        <f>IF(DULIEU!B64="","",DULIEU!E64)</f>
        <v>30/09/2015</v>
      </c>
      <c r="F71" s="813" t="str">
        <f>IF(DULIEU!B64="","",DULIEU!O64)</f>
        <v>Kết chuyển doanh thu hoạt động tài chính</v>
      </c>
      <c r="G71" s="811" t="str">
        <f t="shared" si="0"/>
        <v>x</v>
      </c>
      <c r="H71" s="811">
        <f>IF($F71="","",SUM($L$14:L71))</f>
        <v>58</v>
      </c>
      <c r="I71" s="814" t="str">
        <f>IF(DULIEU!V64&lt;&gt;"",DULIEU!V64,"")</f>
        <v>515</v>
      </c>
      <c r="J71" s="814" t="str">
        <f>IF(DULIEU!W64&lt;&gt;"",DULIEU!W64,"")</f>
        <v>911</v>
      </c>
      <c r="K71" s="815">
        <f>DULIEU!X64</f>
        <v>2615</v>
      </c>
      <c r="L71" s="798">
        <f t="shared" si="1"/>
        <v>1</v>
      </c>
      <c r="M71" s="816" t="str">
        <f t="shared" si="2"/>
        <v>x</v>
      </c>
      <c r="N71" s="785"/>
      <c r="O71" s="420"/>
      <c r="P71" s="420"/>
      <c r="Q71" s="420"/>
      <c r="R71" s="420"/>
      <c r="S71" s="420"/>
      <c r="T71" s="420"/>
      <c r="U71" s="420"/>
      <c r="V71" s="420"/>
      <c r="W71" s="420"/>
      <c r="X71" s="420"/>
      <c r="Y71" s="420"/>
      <c r="Z71" s="420"/>
      <c r="AA71" s="420"/>
      <c r="AB71" s="420"/>
      <c r="AC71" s="420"/>
      <c r="AD71" s="420"/>
      <c r="AE71" s="420"/>
    </row>
    <row r="72" spans="1:31">
      <c r="A72" s="420"/>
      <c r="B72" s="811" t="str">
        <f>IF(DULIEU!B65="","",DULIEU!D65)</f>
        <v>30/09/2015</v>
      </c>
      <c r="C72" s="812" t="str">
        <f>DULIEU!H65</f>
        <v>PKT023</v>
      </c>
      <c r="D72" s="812" t="str">
        <f>IF(DULIEU!J65&lt;&gt;"",DULIEU!J65,"")</f>
        <v/>
      </c>
      <c r="E72" s="811" t="str">
        <f>IF(DULIEU!B65="","",DULIEU!E65)</f>
        <v>30/09/2015</v>
      </c>
      <c r="F72" s="813" t="str">
        <f>IF(DULIEU!B65="","",DULIEU!O65)</f>
        <v>Xác định kết quả kinh doanh</v>
      </c>
      <c r="G72" s="811" t="str">
        <f t="shared" si="0"/>
        <v>x</v>
      </c>
      <c r="H72" s="811">
        <f>IF($F72="","",SUM($L$14:L72))</f>
        <v>59</v>
      </c>
      <c r="I72" s="814" t="str">
        <f>IF(DULIEU!V65&lt;&gt;"",DULIEU!V65,"")</f>
        <v>4212</v>
      </c>
      <c r="J72" s="814" t="str">
        <f>IF(DULIEU!W65&lt;&gt;"",DULIEU!W65,"")</f>
        <v>911</v>
      </c>
      <c r="K72" s="815">
        <f>DULIEU!X65</f>
        <v>18403385</v>
      </c>
      <c r="L72" s="798">
        <f t="shared" si="1"/>
        <v>1</v>
      </c>
      <c r="M72" s="816" t="str">
        <f t="shared" si="2"/>
        <v>x</v>
      </c>
      <c r="N72" s="785"/>
      <c r="O72" s="420"/>
      <c r="P72" s="420"/>
      <c r="Q72" s="420"/>
      <c r="R72" s="420"/>
      <c r="S72" s="420"/>
      <c r="T72" s="420"/>
      <c r="U72" s="420"/>
      <c r="V72" s="420"/>
      <c r="W72" s="420"/>
      <c r="X72" s="420"/>
      <c r="Y72" s="420"/>
      <c r="Z72" s="420"/>
      <c r="AA72" s="420"/>
      <c r="AB72" s="420"/>
      <c r="AC72" s="420"/>
      <c r="AD72" s="420"/>
      <c r="AE72" s="420"/>
    </row>
    <row r="73" spans="1:31">
      <c r="A73" s="420"/>
      <c r="B73" s="811" t="str">
        <f>IF(DULIEU!B66="","",DULIEU!D66)</f>
        <v>18/10/2015</v>
      </c>
      <c r="C73" s="812" t="str">
        <f>DULIEU!H66</f>
        <v>GBN006</v>
      </c>
      <c r="D73" s="812" t="str">
        <f>IF(DULIEU!J66&lt;&gt;"",DULIEU!J66,"")</f>
        <v/>
      </c>
      <c r="E73" s="811" t="str">
        <f>IF(DULIEU!B66="","",DULIEU!E66)</f>
        <v>18/10/2015</v>
      </c>
      <c r="F73" s="813" t="str">
        <f>IF(DULIEU!B66="","",DULIEU!O66)</f>
        <v>Phí SMS</v>
      </c>
      <c r="G73" s="811" t="str">
        <f t="shared" si="0"/>
        <v>x</v>
      </c>
      <c r="H73" s="811">
        <f>IF($F73="","",SUM($L$14:L73))</f>
        <v>60</v>
      </c>
      <c r="I73" s="814" t="str">
        <f>IF(DULIEU!V66&lt;&gt;"",DULIEU!V66,"")</f>
        <v>64227</v>
      </c>
      <c r="J73" s="814" t="str">
        <f>IF(DULIEU!W66&lt;&gt;"",DULIEU!W66,"")</f>
        <v>11211</v>
      </c>
      <c r="K73" s="815">
        <f>DULIEU!X66</f>
        <v>55000</v>
      </c>
      <c r="L73" s="798">
        <f t="shared" si="1"/>
        <v>1</v>
      </c>
      <c r="M73" s="816" t="str">
        <f t="shared" si="2"/>
        <v>x</v>
      </c>
      <c r="N73" s="785"/>
      <c r="O73" s="420"/>
      <c r="P73" s="420"/>
      <c r="Q73" s="420"/>
      <c r="R73" s="420"/>
      <c r="S73" s="420"/>
      <c r="T73" s="420"/>
      <c r="U73" s="420"/>
      <c r="V73" s="420"/>
      <c r="W73" s="420"/>
      <c r="X73" s="420"/>
      <c r="Y73" s="420"/>
      <c r="Z73" s="420"/>
      <c r="AA73" s="420"/>
      <c r="AB73" s="420"/>
      <c r="AC73" s="420"/>
      <c r="AD73" s="420"/>
      <c r="AE73" s="420"/>
    </row>
    <row r="74" spans="1:31">
      <c r="A74" s="420"/>
      <c r="B74" s="811" t="str">
        <f>IF(DULIEU!B67="","",DULIEU!D67)</f>
        <v>25/10/2015</v>
      </c>
      <c r="C74" s="812" t="str">
        <f>DULIEU!H67</f>
        <v>GBC008</v>
      </c>
      <c r="D74" s="812" t="str">
        <f>IF(DULIEU!J67&lt;&gt;"",DULIEU!J67,"")</f>
        <v/>
      </c>
      <c r="E74" s="811" t="str">
        <f>IF(DULIEU!B67="","",DULIEU!E67)</f>
        <v>25/10/2015</v>
      </c>
      <c r="F74" s="813" t="str">
        <f>IF(DULIEU!B67="","",DULIEU!O67)</f>
        <v>Lãi tiền gửi ngân hàng</v>
      </c>
      <c r="G74" s="811" t="str">
        <f t="shared" si="0"/>
        <v>x</v>
      </c>
      <c r="H74" s="811">
        <f>IF($F74="","",SUM($L$14:L74))</f>
        <v>61</v>
      </c>
      <c r="I74" s="814" t="str">
        <f>IF(DULIEU!V67&lt;&gt;"",DULIEU!V67,"")</f>
        <v>11211</v>
      </c>
      <c r="J74" s="814" t="str">
        <f>IF(DULIEU!W67&lt;&gt;"",DULIEU!W67,"")</f>
        <v>515</v>
      </c>
      <c r="K74" s="815">
        <f>DULIEU!X67</f>
        <v>610</v>
      </c>
      <c r="L74" s="798">
        <f t="shared" si="1"/>
        <v>1</v>
      </c>
      <c r="M74" s="816" t="str">
        <f t="shared" si="2"/>
        <v>x</v>
      </c>
      <c r="N74" s="785"/>
      <c r="O74" s="420"/>
      <c r="P74" s="420"/>
      <c r="Q74" s="420"/>
      <c r="R74" s="420"/>
      <c r="S74" s="420"/>
      <c r="T74" s="420"/>
      <c r="U74" s="420"/>
      <c r="V74" s="420"/>
      <c r="W74" s="420"/>
      <c r="X74" s="420"/>
      <c r="Y74" s="420"/>
      <c r="Z74" s="420"/>
      <c r="AA74" s="420"/>
      <c r="AB74" s="420"/>
      <c r="AC74" s="420"/>
      <c r="AD74" s="420"/>
      <c r="AE74" s="420"/>
    </row>
    <row r="75" spans="1:31">
      <c r="A75" s="420"/>
      <c r="B75" s="811" t="str">
        <f>IF(DULIEU!B68="","",DULIEU!D68)</f>
        <v>31/10/2015</v>
      </c>
      <c r="C75" s="812" t="str">
        <f>DULIEU!H68</f>
        <v>PKT024</v>
      </c>
      <c r="D75" s="812" t="str">
        <f>IF(DULIEU!J68&lt;&gt;"",DULIEU!J68,"")</f>
        <v/>
      </c>
      <c r="E75" s="811" t="str">
        <f>IF(DULIEU!B68="","",DULIEU!E68)</f>
        <v>31/10/2015</v>
      </c>
      <c r="F75" s="813" t="str">
        <f>IF(DULIEU!B68="","",DULIEU!O68)</f>
        <v>Lương phải trả tháng 10/2015</v>
      </c>
      <c r="G75" s="811" t="str">
        <f t="shared" si="0"/>
        <v>x</v>
      </c>
      <c r="H75" s="811">
        <f>IF($F75="","",SUM($L$14:L75))</f>
        <v>62</v>
      </c>
      <c r="I75" s="814" t="str">
        <f>IF(DULIEU!V68&lt;&gt;"",DULIEU!V68,"")</f>
        <v>1542</v>
      </c>
      <c r="J75" s="814" t="str">
        <f>IF(DULIEU!W68&lt;&gt;"",DULIEU!W68,"")</f>
        <v>334</v>
      </c>
      <c r="K75" s="815">
        <f>DULIEU!X68</f>
        <v>3342000</v>
      </c>
      <c r="L75" s="798">
        <f t="shared" si="1"/>
        <v>1</v>
      </c>
      <c r="M75" s="816" t="str">
        <f t="shared" si="2"/>
        <v>x</v>
      </c>
      <c r="N75" s="785"/>
      <c r="O75" s="420"/>
      <c r="P75" s="420"/>
      <c r="Q75" s="420"/>
      <c r="R75" s="420"/>
      <c r="S75" s="420"/>
      <c r="T75" s="420"/>
      <c r="U75" s="420"/>
      <c r="V75" s="420"/>
      <c r="W75" s="420"/>
      <c r="X75" s="420"/>
      <c r="Y75" s="420"/>
      <c r="Z75" s="420"/>
      <c r="AA75" s="420"/>
      <c r="AB75" s="420"/>
      <c r="AC75" s="420"/>
      <c r="AD75" s="420"/>
      <c r="AE75" s="420"/>
    </row>
    <row r="76" spans="1:31">
      <c r="A76" s="420"/>
      <c r="B76" s="811" t="str">
        <f>IF(DULIEU!B69="","",DULIEU!D69)</f>
        <v>31/10/2015</v>
      </c>
      <c r="C76" s="812" t="str">
        <f>DULIEU!H69</f>
        <v>PKT024</v>
      </c>
      <c r="D76" s="812" t="str">
        <f>IF(DULIEU!J69&lt;&gt;"",DULIEU!J69,"")</f>
        <v/>
      </c>
      <c r="E76" s="811" t="str">
        <f>IF(DULIEU!B69="","",DULIEU!E69)</f>
        <v>31/10/2015</v>
      </c>
      <c r="F76" s="813" t="str">
        <f>IF(DULIEU!B69="","",DULIEU!O69)</f>
        <v>Lương phải trả tháng 10/2015</v>
      </c>
      <c r="G76" s="811" t="str">
        <f t="shared" si="0"/>
        <v>x</v>
      </c>
      <c r="H76" s="811">
        <f>IF($F76="","",SUM($L$14:L76))</f>
        <v>63</v>
      </c>
      <c r="I76" s="814" t="str">
        <f>IF(DULIEU!V69&lt;&gt;"",DULIEU!V69,"")</f>
        <v>64221</v>
      </c>
      <c r="J76" s="814" t="str">
        <f>IF(DULIEU!W69&lt;&gt;"",DULIEU!W69,"")</f>
        <v>334</v>
      </c>
      <c r="K76" s="815">
        <f>DULIEU!X69</f>
        <v>4581000</v>
      </c>
      <c r="L76" s="798">
        <f t="shared" si="1"/>
        <v>1</v>
      </c>
      <c r="M76" s="816" t="str">
        <f t="shared" si="2"/>
        <v>x</v>
      </c>
      <c r="N76" s="785"/>
      <c r="O76" s="420"/>
      <c r="P76" s="420"/>
      <c r="Q76" s="420"/>
      <c r="R76" s="420"/>
      <c r="S76" s="420"/>
      <c r="T76" s="420"/>
      <c r="U76" s="420"/>
      <c r="V76" s="420"/>
      <c r="W76" s="420"/>
      <c r="X76" s="420"/>
      <c r="Y76" s="420"/>
      <c r="Z76" s="420"/>
      <c r="AA76" s="420"/>
      <c r="AB76" s="420"/>
      <c r="AC76" s="420"/>
      <c r="AD76" s="420"/>
      <c r="AE76" s="420"/>
    </row>
    <row r="77" spans="1:31">
      <c r="A77" s="420"/>
      <c r="B77" s="811" t="str">
        <f>IF(DULIEU!B70="","",DULIEU!D70)</f>
        <v>31/10/2015</v>
      </c>
      <c r="C77" s="812" t="str">
        <f>DULIEU!H70</f>
        <v>PC017</v>
      </c>
      <c r="D77" s="812" t="str">
        <f>IF(DULIEU!J70&lt;&gt;"",DULIEU!J70,"")</f>
        <v/>
      </c>
      <c r="E77" s="811" t="str">
        <f>IF(DULIEU!B70="","",DULIEU!E70)</f>
        <v>31/10/2015</v>
      </c>
      <c r="F77" s="813" t="str">
        <f>IF(DULIEU!B70="","",DULIEU!O70)</f>
        <v>Thanh toán lương tháng 10/2015</v>
      </c>
      <c r="G77" s="811" t="str">
        <f t="shared" si="0"/>
        <v>x</v>
      </c>
      <c r="H77" s="811">
        <f>IF($F77="","",SUM($L$14:L77))</f>
        <v>64</v>
      </c>
      <c r="I77" s="814" t="str">
        <f>IF(DULIEU!V70&lt;&gt;"",DULIEU!V70,"")</f>
        <v>334</v>
      </c>
      <c r="J77" s="814" t="str">
        <f>IF(DULIEU!W70&lt;&gt;"",DULIEU!W70,"")</f>
        <v>1111</v>
      </c>
      <c r="K77" s="815">
        <f>DULIEU!X70</f>
        <v>7923000</v>
      </c>
      <c r="L77" s="798">
        <f t="shared" si="1"/>
        <v>1</v>
      </c>
      <c r="M77" s="816" t="str">
        <f t="shared" si="2"/>
        <v>x</v>
      </c>
      <c r="N77" s="785"/>
      <c r="O77" s="420"/>
      <c r="P77" s="420"/>
      <c r="Q77" s="420"/>
      <c r="R77" s="420"/>
      <c r="S77" s="420"/>
      <c r="T77" s="420"/>
      <c r="U77" s="420"/>
      <c r="V77" s="420"/>
      <c r="W77" s="420"/>
      <c r="X77" s="420"/>
      <c r="Y77" s="420"/>
      <c r="Z77" s="420"/>
      <c r="AA77" s="420"/>
      <c r="AB77" s="420"/>
      <c r="AC77" s="420"/>
      <c r="AD77" s="420"/>
      <c r="AE77" s="420"/>
    </row>
    <row r="78" spans="1:31">
      <c r="A78" s="420"/>
      <c r="B78" s="811" t="str">
        <f>IF(DULIEU!B71="","",DULIEU!D71)</f>
        <v>11/11/2015</v>
      </c>
      <c r="C78" s="812" t="str">
        <f>DULIEU!H71</f>
        <v>BH002</v>
      </c>
      <c r="D78" s="812" t="str">
        <f>IF(DULIEU!J71&lt;&gt;"",DULIEU!J71,"")</f>
        <v/>
      </c>
      <c r="E78" s="811" t="str">
        <f>IF(DULIEU!B71="","",DULIEU!E71)</f>
        <v>11/11/2015</v>
      </c>
      <c r="F78" s="813" t="str">
        <f>IF(DULIEU!B71="","",DULIEU!O71)</f>
        <v>Thiết kế bản vẽ kỹ thuật thi công nhà công vụ theo HĐ 0504/HĐKT</v>
      </c>
      <c r="G78" s="811" t="str">
        <f t="shared" si="0"/>
        <v>x</v>
      </c>
      <c r="H78" s="811">
        <f>IF($F78="","",SUM($L$14:L78))</f>
        <v>65</v>
      </c>
      <c r="I78" s="814" t="str">
        <f>IF(DULIEU!V71&lt;&gt;"",DULIEU!V71,"")</f>
        <v>131</v>
      </c>
      <c r="J78" s="814" t="str">
        <f>IF(DULIEU!W71&lt;&gt;"",DULIEU!W71,"")</f>
        <v>5113</v>
      </c>
      <c r="K78" s="815">
        <f>DULIEU!X71</f>
        <v>22000000</v>
      </c>
      <c r="L78" s="798">
        <f t="shared" si="1"/>
        <v>1</v>
      </c>
      <c r="M78" s="816" t="str">
        <f t="shared" si="2"/>
        <v>x</v>
      </c>
      <c r="N78" s="785"/>
      <c r="O78" s="420"/>
      <c r="P78" s="420"/>
      <c r="Q78" s="420"/>
      <c r="R78" s="420"/>
      <c r="S78" s="420"/>
      <c r="T78" s="420"/>
      <c r="U78" s="420"/>
      <c r="V78" s="420"/>
      <c r="W78" s="420"/>
      <c r="X78" s="420"/>
      <c r="Y78" s="420"/>
      <c r="Z78" s="420"/>
      <c r="AA78" s="420"/>
      <c r="AB78" s="420"/>
      <c r="AC78" s="420"/>
      <c r="AD78" s="420"/>
      <c r="AE78" s="420"/>
    </row>
    <row r="79" spans="1:31">
      <c r="A79" s="420"/>
      <c r="B79" s="811" t="str">
        <f>IF(DULIEU!B72="","",DULIEU!D72)</f>
        <v>11/11/2015</v>
      </c>
      <c r="C79" s="812" t="str">
        <f>DULIEU!H72</f>
        <v>BH002</v>
      </c>
      <c r="D79" s="812" t="str">
        <f>IF(DULIEU!J72&lt;&gt;"",DULIEU!J72,"")</f>
        <v/>
      </c>
      <c r="E79" s="811" t="str">
        <f>IF(DULIEU!B72="","",DULIEU!E72)</f>
        <v>11/11/2015</v>
      </c>
      <c r="F79" s="813" t="str">
        <f>IF(DULIEU!B72="","",DULIEU!O72)</f>
        <v>Thiết kế bản vẽ kỹ thuật thi công nhà công vụ theo HĐ 0504/HĐKT</v>
      </c>
      <c r="G79" s="811" t="str">
        <f t="shared" ref="G79:G142" si="3">IF($F79&lt;&gt;"","x","")</f>
        <v>x</v>
      </c>
      <c r="H79" s="811">
        <f>IF($F79="","",SUM($L$14:L79))</f>
        <v>66</v>
      </c>
      <c r="I79" s="814" t="str">
        <f>IF(DULIEU!V72&lt;&gt;"",DULIEU!V72,"")</f>
        <v>131</v>
      </c>
      <c r="J79" s="814" t="str">
        <f>IF(DULIEU!W72&lt;&gt;"",DULIEU!W72,"")</f>
        <v>33311</v>
      </c>
      <c r="K79" s="815">
        <f>DULIEU!X72</f>
        <v>2200000</v>
      </c>
      <c r="L79" s="798">
        <f t="shared" ref="L79:L142" si="4">IF(K79=0,0,1)</f>
        <v>1</v>
      </c>
      <c r="M79" s="816" t="str">
        <f t="shared" ref="M79:M142" si="5">IF(K79&gt;0,"x","")</f>
        <v>x</v>
      </c>
      <c r="N79" s="785"/>
      <c r="O79" s="420"/>
      <c r="P79" s="420"/>
      <c r="Q79" s="420"/>
      <c r="R79" s="420"/>
      <c r="S79" s="420"/>
      <c r="T79" s="420"/>
      <c r="U79" s="420"/>
      <c r="V79" s="420"/>
      <c r="W79" s="420"/>
      <c r="X79" s="420"/>
      <c r="Y79" s="420"/>
      <c r="Z79" s="420"/>
      <c r="AA79" s="420"/>
      <c r="AB79" s="420"/>
      <c r="AC79" s="420"/>
      <c r="AD79" s="420"/>
      <c r="AE79" s="420"/>
    </row>
    <row r="80" spans="1:31">
      <c r="A80" s="420"/>
      <c r="B80" s="811" t="str">
        <f>IF(DULIEU!B73="","",DULIEU!D73)</f>
        <v>11/11/2015</v>
      </c>
      <c r="C80" s="812" t="str">
        <f>DULIEU!H73</f>
        <v>PKT025</v>
      </c>
      <c r="D80" s="812" t="str">
        <f>IF(DULIEU!J73&lt;&gt;"",DULIEU!J73,"")</f>
        <v/>
      </c>
      <c r="E80" s="811" t="str">
        <f>IF(DULIEU!B73="","",DULIEU!E73)</f>
        <v>11/11/2015</v>
      </c>
      <c r="F80" s="813" t="str">
        <f>IF(DULIEU!B73="","",DULIEU!O73)</f>
        <v>Phản ánh chi phí giá vốn HĐ 0504/HĐKT</v>
      </c>
      <c r="G80" s="811" t="str">
        <f t="shared" si="3"/>
        <v>x</v>
      </c>
      <c r="H80" s="811">
        <f>IF($F80="","",SUM($L$14:L80))</f>
        <v>67</v>
      </c>
      <c r="I80" s="814" t="str">
        <f>IF(DULIEU!V73&lt;&gt;"",DULIEU!V73,"")</f>
        <v>632</v>
      </c>
      <c r="J80" s="814" t="str">
        <f>IF(DULIEU!W73&lt;&gt;"",DULIEU!W73,"")</f>
        <v>1542</v>
      </c>
      <c r="K80" s="815">
        <f>DULIEU!X73</f>
        <v>15793000</v>
      </c>
      <c r="L80" s="798">
        <f t="shared" si="4"/>
        <v>1</v>
      </c>
      <c r="M80" s="816" t="str">
        <f t="shared" si="5"/>
        <v>x</v>
      </c>
      <c r="N80" s="785"/>
      <c r="O80" s="420"/>
      <c r="P80" s="420"/>
      <c r="Q80" s="420"/>
      <c r="R80" s="420"/>
      <c r="S80" s="420"/>
      <c r="T80" s="420"/>
      <c r="U80" s="420"/>
      <c r="V80" s="420"/>
      <c r="W80" s="420"/>
      <c r="X80" s="420"/>
      <c r="Y80" s="420"/>
      <c r="Z80" s="420"/>
      <c r="AA80" s="420"/>
      <c r="AB80" s="420"/>
      <c r="AC80" s="420"/>
      <c r="AD80" s="420"/>
      <c r="AE80" s="420"/>
    </row>
    <row r="81" spans="1:31">
      <c r="A81" s="420"/>
      <c r="B81" s="811" t="str">
        <f>IF(DULIEU!B74="","",DULIEU!D74)</f>
        <v>17/11/2015</v>
      </c>
      <c r="C81" s="812" t="str">
        <f>DULIEU!H74</f>
        <v>PT003</v>
      </c>
      <c r="D81" s="812" t="str">
        <f>IF(DULIEU!J74&lt;&gt;"",DULIEU!J74,"")</f>
        <v/>
      </c>
      <c r="E81" s="811" t="str">
        <f>IF(DULIEU!B74="","",DULIEU!E74)</f>
        <v>17/11/2015</v>
      </c>
      <c r="F81" s="813" t="str">
        <f>IF(DULIEU!B74="","",DULIEU!O74)</f>
        <v>Thiết kế bản vẽ kỹ thuật thi công nhà máy sơn vỏ bình ga theo HĐ 1509/HĐKT</v>
      </c>
      <c r="G81" s="811" t="str">
        <f t="shared" si="3"/>
        <v>x</v>
      </c>
      <c r="H81" s="811">
        <f>IF($F81="","",SUM($L$14:L81))</f>
        <v>68</v>
      </c>
      <c r="I81" s="814" t="str">
        <f>IF(DULIEU!V74&lt;&gt;"",DULIEU!V74,"")</f>
        <v>1111</v>
      </c>
      <c r="J81" s="814" t="str">
        <f>IF(DULIEU!W74&lt;&gt;"",DULIEU!W74,"")</f>
        <v>5113</v>
      </c>
      <c r="K81" s="815">
        <f>DULIEU!X74</f>
        <v>4545455</v>
      </c>
      <c r="L81" s="798">
        <f t="shared" si="4"/>
        <v>1</v>
      </c>
      <c r="M81" s="816" t="str">
        <f t="shared" si="5"/>
        <v>x</v>
      </c>
      <c r="N81" s="785"/>
      <c r="O81" s="420"/>
      <c r="P81" s="420"/>
      <c r="Q81" s="420"/>
      <c r="R81" s="420"/>
      <c r="S81" s="420"/>
      <c r="T81" s="420"/>
      <c r="U81" s="420"/>
      <c r="V81" s="420"/>
      <c r="W81" s="420"/>
      <c r="X81" s="420"/>
      <c r="Y81" s="420"/>
      <c r="Z81" s="420"/>
      <c r="AA81" s="420"/>
      <c r="AB81" s="420"/>
      <c r="AC81" s="420"/>
      <c r="AD81" s="420"/>
      <c r="AE81" s="420"/>
    </row>
    <row r="82" spans="1:31">
      <c r="A82" s="420"/>
      <c r="B82" s="811" t="str">
        <f>IF(DULIEU!B75="","",DULIEU!D75)</f>
        <v>17/11/2015</v>
      </c>
      <c r="C82" s="812" t="str">
        <f>DULIEU!H75</f>
        <v>PT003</v>
      </c>
      <c r="D82" s="812" t="str">
        <f>IF(DULIEU!J75&lt;&gt;"",DULIEU!J75,"")</f>
        <v/>
      </c>
      <c r="E82" s="811" t="str">
        <f>IF(DULIEU!B75="","",DULIEU!E75)</f>
        <v>17/11/2015</v>
      </c>
      <c r="F82" s="813" t="str">
        <f>IF(DULIEU!B75="","",DULIEU!O75)</f>
        <v>Thiết kế bản vẽ kỹ thuật thi công nhà máy sơn vỏ bình ga theo HĐ 1509/HĐKT</v>
      </c>
      <c r="G82" s="811" t="str">
        <f t="shared" si="3"/>
        <v>x</v>
      </c>
      <c r="H82" s="811">
        <f>IF($F82="","",SUM($L$14:L82))</f>
        <v>69</v>
      </c>
      <c r="I82" s="814" t="str">
        <f>IF(DULIEU!V75&lt;&gt;"",DULIEU!V75,"")</f>
        <v>1111</v>
      </c>
      <c r="J82" s="814" t="str">
        <f>IF(DULIEU!W75&lt;&gt;"",DULIEU!W75,"")</f>
        <v>33311</v>
      </c>
      <c r="K82" s="815">
        <f>DULIEU!X75</f>
        <v>454545</v>
      </c>
      <c r="L82" s="798">
        <f t="shared" si="4"/>
        <v>1</v>
      </c>
      <c r="M82" s="816" t="str">
        <f t="shared" si="5"/>
        <v>x</v>
      </c>
      <c r="N82" s="785"/>
      <c r="O82" s="420"/>
      <c r="P82" s="420"/>
      <c r="Q82" s="420"/>
      <c r="R82" s="420"/>
      <c r="S82" s="420"/>
      <c r="T82" s="420"/>
      <c r="U82" s="420"/>
      <c r="V82" s="420"/>
      <c r="W82" s="420"/>
      <c r="X82" s="420"/>
      <c r="Y82" s="420"/>
      <c r="Z82" s="420"/>
      <c r="AA82" s="420"/>
      <c r="AB82" s="420"/>
      <c r="AC82" s="420"/>
      <c r="AD82" s="420"/>
      <c r="AE82" s="420"/>
    </row>
    <row r="83" spans="1:31">
      <c r="A83" s="420"/>
      <c r="B83" s="811" t="str">
        <f>IF(DULIEU!B76="","",DULIEU!D76)</f>
        <v>17/11/2015</v>
      </c>
      <c r="C83" s="812" t="str">
        <f>DULIEU!H76</f>
        <v>PKT026</v>
      </c>
      <c r="D83" s="812" t="str">
        <f>IF(DULIEU!J76&lt;&gt;"",DULIEU!J76,"")</f>
        <v/>
      </c>
      <c r="E83" s="811" t="str">
        <f>IF(DULIEU!B76="","",DULIEU!E76)</f>
        <v>17/11/2015</v>
      </c>
      <c r="F83" s="813" t="str">
        <f>IF(DULIEU!B76="","",DULIEU!O76)</f>
        <v>Phản ánh chi phí giá vốn HĐ 1509/HĐKT</v>
      </c>
      <c r="G83" s="811" t="str">
        <f t="shared" si="3"/>
        <v>x</v>
      </c>
      <c r="H83" s="811">
        <f>IF($F83="","",SUM($L$14:L83))</f>
        <v>70</v>
      </c>
      <c r="I83" s="814" t="str">
        <f>IF(DULIEU!V76&lt;&gt;"",DULIEU!V76,"")</f>
        <v>632</v>
      </c>
      <c r="J83" s="814" t="str">
        <f>IF(DULIEU!W76&lt;&gt;"",DULIEU!W76,"")</f>
        <v>1542</v>
      </c>
      <c r="K83" s="815">
        <f>DULIEU!X76</f>
        <v>3342000</v>
      </c>
      <c r="L83" s="798">
        <f t="shared" si="4"/>
        <v>1</v>
      </c>
      <c r="M83" s="816" t="str">
        <f t="shared" si="5"/>
        <v>x</v>
      </c>
      <c r="N83" s="785"/>
      <c r="O83" s="420"/>
      <c r="P83" s="420"/>
      <c r="Q83" s="420"/>
      <c r="R83" s="420"/>
      <c r="S83" s="420"/>
      <c r="T83" s="420"/>
      <c r="U83" s="420"/>
      <c r="V83" s="420"/>
      <c r="W83" s="420"/>
      <c r="X83" s="420"/>
      <c r="Y83" s="420"/>
      <c r="Z83" s="420"/>
      <c r="AA83" s="420"/>
      <c r="AB83" s="420"/>
      <c r="AC83" s="420"/>
      <c r="AD83" s="420"/>
      <c r="AE83" s="420"/>
    </row>
    <row r="84" spans="1:31">
      <c r="A84" s="420"/>
      <c r="B84" s="811" t="str">
        <f>IF(DULIEU!B77="","",DULIEU!D77)</f>
        <v>25/11/2015</v>
      </c>
      <c r="C84" s="812" t="str">
        <f>DULIEU!H77</f>
        <v>PKT027</v>
      </c>
      <c r="D84" s="812" t="str">
        <f>IF(DULIEU!J77&lt;&gt;"",DULIEU!J77,"")</f>
        <v/>
      </c>
      <c r="E84" s="811" t="str">
        <f>IF(DULIEU!B77="","",DULIEU!E77)</f>
        <v>25/11/2015</v>
      </c>
      <c r="F84" s="813" t="str">
        <f>IF(DULIEU!B77="","",DULIEU!O77)</f>
        <v>Phí SMS</v>
      </c>
      <c r="G84" s="811" t="str">
        <f t="shared" si="3"/>
        <v>x</v>
      </c>
      <c r="H84" s="811">
        <f>IF($F84="","",SUM($L$14:L84))</f>
        <v>71</v>
      </c>
      <c r="I84" s="814" t="str">
        <f>IF(DULIEU!V77&lt;&gt;"",DULIEU!V77,"")</f>
        <v>64227</v>
      </c>
      <c r="J84" s="814" t="str">
        <f>IF(DULIEU!W77&lt;&gt;"",DULIEU!W77,"")</f>
        <v>11211</v>
      </c>
      <c r="K84" s="815">
        <f>DULIEU!X77</f>
        <v>55000</v>
      </c>
      <c r="L84" s="798">
        <f t="shared" si="4"/>
        <v>1</v>
      </c>
      <c r="M84" s="816" t="str">
        <f t="shared" si="5"/>
        <v>x</v>
      </c>
      <c r="N84" s="785"/>
      <c r="O84" s="420"/>
      <c r="P84" s="420"/>
      <c r="Q84" s="420"/>
      <c r="R84" s="420"/>
      <c r="S84" s="420"/>
      <c r="T84" s="420"/>
      <c r="U84" s="420"/>
      <c r="V84" s="420"/>
      <c r="W84" s="420"/>
      <c r="X84" s="420"/>
      <c r="Y84" s="420"/>
      <c r="Z84" s="420"/>
      <c r="AA84" s="420"/>
      <c r="AB84" s="420"/>
      <c r="AC84" s="420"/>
      <c r="AD84" s="420"/>
      <c r="AE84" s="420"/>
    </row>
    <row r="85" spans="1:31">
      <c r="A85" s="420"/>
      <c r="B85" s="811" t="str">
        <f>IF(DULIEU!B78="","",DULIEU!D78)</f>
        <v>25/11/2015</v>
      </c>
      <c r="C85" s="812" t="str">
        <f>DULIEU!H78</f>
        <v>PC018</v>
      </c>
      <c r="D85" s="812" t="str">
        <f>IF(DULIEU!J78&lt;&gt;"",DULIEU!J78,"")</f>
        <v/>
      </c>
      <c r="E85" s="811" t="str">
        <f>IF(DULIEU!B78="","",DULIEU!E78)</f>
        <v>25/11/2015</v>
      </c>
      <c r="F85" s="813" t="str">
        <f>IF(DULIEU!B78="","",DULIEU!O78)</f>
        <v>Lãi tiền gửi ngân hàng</v>
      </c>
      <c r="G85" s="811" t="str">
        <f t="shared" si="3"/>
        <v>x</v>
      </c>
      <c r="H85" s="811">
        <f>IF($F85="","",SUM($L$14:L85))</f>
        <v>72</v>
      </c>
      <c r="I85" s="814" t="str">
        <f>IF(DULIEU!V78&lt;&gt;"",DULIEU!V78,"")</f>
        <v>11211</v>
      </c>
      <c r="J85" s="814" t="str">
        <f>IF(DULIEU!W78&lt;&gt;"",DULIEU!W78,"")</f>
        <v>515</v>
      </c>
      <c r="K85" s="815">
        <f>DULIEU!X78</f>
        <v>597</v>
      </c>
      <c r="L85" s="798">
        <f t="shared" si="4"/>
        <v>1</v>
      </c>
      <c r="M85" s="816" t="str">
        <f t="shared" si="5"/>
        <v>x</v>
      </c>
      <c r="N85" s="785"/>
      <c r="O85" s="420"/>
      <c r="P85" s="420"/>
      <c r="Q85" s="420"/>
      <c r="R85" s="420"/>
      <c r="S85" s="420"/>
      <c r="T85" s="420"/>
      <c r="U85" s="420"/>
      <c r="V85" s="420"/>
      <c r="W85" s="420"/>
      <c r="X85" s="420"/>
      <c r="Y85" s="420"/>
      <c r="Z85" s="420"/>
      <c r="AA85" s="420"/>
      <c r="AB85" s="420"/>
      <c r="AC85" s="420"/>
      <c r="AD85" s="420"/>
      <c r="AE85" s="420"/>
    </row>
    <row r="86" spans="1:31">
      <c r="A86" s="420"/>
      <c r="B86" s="811" t="str">
        <f>IF(DULIEU!B79="","",DULIEU!D79)</f>
        <v>26/11/2015</v>
      </c>
      <c r="C86" s="812" t="str">
        <f>DULIEU!H79</f>
        <v>GBC009</v>
      </c>
      <c r="D86" s="812" t="str">
        <f>IF(DULIEU!J79&lt;&gt;"",DULIEU!J79,"")</f>
        <v/>
      </c>
      <c r="E86" s="811" t="str">
        <f>IF(DULIEU!B79="","",DULIEU!E79)</f>
        <v>26/11/2015</v>
      </c>
      <c r="F86" s="813" t="str">
        <f>IF(DULIEU!B79="","",DULIEU!O79)</f>
        <v>Cty TNHH Linh Inteck LFD ứng trước tiền thiết kế</v>
      </c>
      <c r="G86" s="811" t="str">
        <f t="shared" si="3"/>
        <v>x</v>
      </c>
      <c r="H86" s="811">
        <f>IF($F86="","",SUM($L$14:L86))</f>
        <v>73</v>
      </c>
      <c r="I86" s="814" t="str">
        <f>IF(DULIEU!V79&lt;&gt;"",DULIEU!V79,"")</f>
        <v>11211</v>
      </c>
      <c r="J86" s="814" t="str">
        <f>IF(DULIEU!W79&lt;&gt;"",DULIEU!W79,"")</f>
        <v>131</v>
      </c>
      <c r="K86" s="815">
        <f>DULIEU!X79</f>
        <v>45000000</v>
      </c>
      <c r="L86" s="798">
        <f t="shared" si="4"/>
        <v>1</v>
      </c>
      <c r="M86" s="816" t="str">
        <f t="shared" si="5"/>
        <v>x</v>
      </c>
      <c r="N86" s="785"/>
      <c r="O86" s="420"/>
      <c r="P86" s="420"/>
      <c r="Q86" s="420"/>
      <c r="R86" s="420"/>
      <c r="S86" s="420"/>
      <c r="T86" s="420"/>
      <c r="U86" s="420"/>
      <c r="V86" s="420"/>
      <c r="W86" s="420"/>
      <c r="X86" s="420"/>
      <c r="Y86" s="420"/>
      <c r="Z86" s="420"/>
      <c r="AA86" s="420"/>
      <c r="AB86" s="420"/>
      <c r="AC86" s="420"/>
      <c r="AD86" s="420"/>
      <c r="AE86" s="420"/>
    </row>
    <row r="87" spans="1:31">
      <c r="A87" s="420"/>
      <c r="B87" s="811" t="str">
        <f>IF(DULIEU!B80="","",DULIEU!D80)</f>
        <v>27/11/2015</v>
      </c>
      <c r="C87" s="812" t="str">
        <f>DULIEU!H80</f>
        <v>PT004</v>
      </c>
      <c r="D87" s="812" t="str">
        <f>IF(DULIEU!J80&lt;&gt;"",DULIEU!J80,"")</f>
        <v/>
      </c>
      <c r="E87" s="811" t="str">
        <f>IF(DULIEU!B80="","",DULIEU!E80)</f>
        <v>27/11/2015</v>
      </c>
      <c r="F87" s="813" t="str">
        <f>IF(DULIEU!B80="","",DULIEU!O80)</f>
        <v>Rút tiền gửi ngân hàng về nhập quỹ tiền mặt</v>
      </c>
      <c r="G87" s="811" t="str">
        <f t="shared" si="3"/>
        <v>x</v>
      </c>
      <c r="H87" s="811">
        <f>IF($F87="","",SUM($L$14:L87))</f>
        <v>74</v>
      </c>
      <c r="I87" s="814" t="str">
        <f>IF(DULIEU!V80&lt;&gt;"",DULIEU!V80,"")</f>
        <v>1111</v>
      </c>
      <c r="J87" s="814" t="str">
        <f>IF(DULIEU!W80&lt;&gt;"",DULIEU!W80,"")</f>
        <v>11211</v>
      </c>
      <c r="K87" s="815">
        <f>DULIEU!X80</f>
        <v>45000000</v>
      </c>
      <c r="L87" s="798">
        <f t="shared" si="4"/>
        <v>1</v>
      </c>
      <c r="M87" s="816" t="str">
        <f t="shared" si="5"/>
        <v>x</v>
      </c>
      <c r="N87" s="785"/>
      <c r="O87" s="420"/>
      <c r="P87" s="420"/>
      <c r="Q87" s="420"/>
      <c r="R87" s="420"/>
      <c r="S87" s="420"/>
      <c r="T87" s="420"/>
      <c r="U87" s="420"/>
      <c r="V87" s="420"/>
      <c r="W87" s="420"/>
      <c r="X87" s="420"/>
      <c r="Y87" s="420"/>
      <c r="Z87" s="420"/>
      <c r="AA87" s="420"/>
      <c r="AB87" s="420"/>
      <c r="AC87" s="420"/>
      <c r="AD87" s="420"/>
      <c r="AE87" s="420"/>
    </row>
    <row r="88" spans="1:31">
      <c r="A88" s="420"/>
      <c r="B88" s="811" t="str">
        <f>IF(DULIEU!B81="","",DULIEU!D81)</f>
        <v>27/11/2015</v>
      </c>
      <c r="C88" s="812" t="str">
        <f>DULIEU!H81</f>
        <v>GBN007</v>
      </c>
      <c r="D88" s="812" t="str">
        <f>IF(DULIEU!J81&lt;&gt;"",DULIEU!J81,"")</f>
        <v/>
      </c>
      <c r="E88" s="811" t="str">
        <f>IF(DULIEU!B81="","",DULIEU!E81)</f>
        <v>27/11/2015</v>
      </c>
      <c r="F88" s="813" t="str">
        <f>IF(DULIEU!B81="","",DULIEU!O81)</f>
        <v>Thu phí do rút quá số dư tối thiểu TK</v>
      </c>
      <c r="G88" s="811" t="str">
        <f t="shared" si="3"/>
        <v>x</v>
      </c>
      <c r="H88" s="811">
        <f>IF($F88="","",SUM($L$14:L88))</f>
        <v>75</v>
      </c>
      <c r="I88" s="814" t="str">
        <f>IF(DULIEU!V81&lt;&gt;"",DULIEU!V81,"")</f>
        <v>64227</v>
      </c>
      <c r="J88" s="814" t="str">
        <f>IF(DULIEU!W81&lt;&gt;"",DULIEU!W81,"")</f>
        <v>11211</v>
      </c>
      <c r="K88" s="815">
        <f>DULIEU!X81</f>
        <v>22000</v>
      </c>
      <c r="L88" s="798">
        <f t="shared" si="4"/>
        <v>1</v>
      </c>
      <c r="M88" s="816" t="str">
        <f t="shared" si="5"/>
        <v>x</v>
      </c>
      <c r="N88" s="785"/>
      <c r="O88" s="420"/>
      <c r="P88" s="420"/>
      <c r="Q88" s="420"/>
      <c r="R88" s="420"/>
      <c r="S88" s="420"/>
      <c r="T88" s="420"/>
      <c r="U88" s="420"/>
      <c r="V88" s="420"/>
      <c r="W88" s="420"/>
      <c r="X88" s="420"/>
      <c r="Y88" s="420"/>
      <c r="Z88" s="420"/>
      <c r="AA88" s="420"/>
      <c r="AB88" s="420"/>
      <c r="AC88" s="420"/>
      <c r="AD88" s="420"/>
      <c r="AE88" s="420"/>
    </row>
    <row r="89" spans="1:31">
      <c r="A89" s="420"/>
      <c r="B89" s="811" t="str">
        <f>IF(DULIEU!B82="","",DULIEU!D82)</f>
        <v>30/11/2015</v>
      </c>
      <c r="C89" s="812" t="str">
        <f>DULIEU!H82</f>
        <v>PKT028</v>
      </c>
      <c r="D89" s="812" t="str">
        <f>IF(DULIEU!J82&lt;&gt;"",DULIEU!J82,"")</f>
        <v/>
      </c>
      <c r="E89" s="811" t="str">
        <f>IF(DULIEU!B82="","",DULIEU!E82)</f>
        <v>30/11/2015</v>
      </c>
      <c r="F89" s="813" t="str">
        <f>IF(DULIEU!B82="","",DULIEU!O82)</f>
        <v>Lương phải trả tháng 11/2015</v>
      </c>
      <c r="G89" s="811" t="str">
        <f t="shared" si="3"/>
        <v>x</v>
      </c>
      <c r="H89" s="811">
        <f>IF($F89="","",SUM($L$14:L89))</f>
        <v>76</v>
      </c>
      <c r="I89" s="814" t="str">
        <f>IF(DULIEU!V82&lt;&gt;"",DULIEU!V82,"")</f>
        <v>64221</v>
      </c>
      <c r="J89" s="814" t="str">
        <f>IF(DULIEU!W82&lt;&gt;"",DULIEU!W82,"")</f>
        <v>334</v>
      </c>
      <c r="K89" s="815">
        <f>DULIEU!X82</f>
        <v>8404000</v>
      </c>
      <c r="L89" s="798">
        <f t="shared" si="4"/>
        <v>1</v>
      </c>
      <c r="M89" s="816" t="str">
        <f t="shared" si="5"/>
        <v>x</v>
      </c>
      <c r="N89" s="785"/>
      <c r="O89" s="420"/>
      <c r="P89" s="420"/>
      <c r="Q89" s="420"/>
      <c r="R89" s="420"/>
      <c r="S89" s="420"/>
      <c r="T89" s="420"/>
      <c r="U89" s="420"/>
      <c r="V89" s="420"/>
      <c r="W89" s="420"/>
      <c r="X89" s="420"/>
      <c r="Y89" s="420"/>
      <c r="Z89" s="420"/>
      <c r="AA89" s="420"/>
      <c r="AB89" s="420"/>
      <c r="AC89" s="420"/>
      <c r="AD89" s="420"/>
      <c r="AE89" s="420"/>
    </row>
    <row r="90" spans="1:31">
      <c r="A90" s="420"/>
      <c r="B90" s="811" t="str">
        <f>IF(DULIEU!B83="","",DULIEU!D83)</f>
        <v>30/11/2015</v>
      </c>
      <c r="C90" s="812" t="str">
        <f>DULIEU!H83</f>
        <v>PC019</v>
      </c>
      <c r="D90" s="812" t="str">
        <f>IF(DULIEU!J83&lt;&gt;"",DULIEU!J83,"")</f>
        <v/>
      </c>
      <c r="E90" s="811" t="str">
        <f>IF(DULIEU!B83="","",DULIEU!E83)</f>
        <v>30/11/2015</v>
      </c>
      <c r="F90" s="813" t="str">
        <f>IF(DULIEU!B83="","",DULIEU!O83)</f>
        <v>Thanh toán lương tháng 11/2015</v>
      </c>
      <c r="G90" s="811" t="str">
        <f t="shared" si="3"/>
        <v>x</v>
      </c>
      <c r="H90" s="811">
        <f>IF($F90="","",SUM($L$14:L90))</f>
        <v>77</v>
      </c>
      <c r="I90" s="814" t="str">
        <f>IF(DULIEU!V83&lt;&gt;"",DULIEU!V83,"")</f>
        <v>334</v>
      </c>
      <c r="J90" s="814" t="str">
        <f>IF(DULIEU!W83&lt;&gt;"",DULIEU!W83,"")</f>
        <v>1111</v>
      </c>
      <c r="K90" s="815">
        <f>DULIEU!X83</f>
        <v>8404000</v>
      </c>
      <c r="L90" s="798">
        <f t="shared" si="4"/>
        <v>1</v>
      </c>
      <c r="M90" s="816" t="str">
        <f t="shared" si="5"/>
        <v>x</v>
      </c>
      <c r="N90" s="785"/>
      <c r="O90" s="420"/>
      <c r="P90" s="420"/>
      <c r="Q90" s="420"/>
      <c r="R90" s="420"/>
      <c r="S90" s="420"/>
      <c r="T90" s="420"/>
      <c r="U90" s="420"/>
      <c r="V90" s="420"/>
      <c r="W90" s="420"/>
      <c r="X90" s="420"/>
      <c r="Y90" s="420"/>
      <c r="Z90" s="420"/>
      <c r="AA90" s="420"/>
      <c r="AB90" s="420"/>
      <c r="AC90" s="420"/>
      <c r="AD90" s="420"/>
      <c r="AE90" s="420"/>
    </row>
    <row r="91" spans="1:31">
      <c r="A91" s="420"/>
      <c r="B91" s="811" t="str">
        <f>IF(DULIEU!B84="","",DULIEU!D84)</f>
        <v>03/12/2015</v>
      </c>
      <c r="C91" s="812" t="str">
        <f>DULIEU!H84</f>
        <v>GBC010</v>
      </c>
      <c r="D91" s="812" t="str">
        <f>IF(DULIEU!J84&lt;&gt;"",DULIEU!J84,"")</f>
        <v/>
      </c>
      <c r="E91" s="811" t="str">
        <f>IF(DULIEU!B84="","",DULIEU!E84)</f>
        <v>03/12/2015</v>
      </c>
      <c r="F91" s="813" t="str">
        <f>IF(DULIEU!B84="","",DULIEU!O84)</f>
        <v>Cty TNHH Linh Inteck LFD ứng trước tiền thiết kế</v>
      </c>
      <c r="G91" s="811" t="str">
        <f t="shared" si="3"/>
        <v>x</v>
      </c>
      <c r="H91" s="811">
        <f>IF($F91="","",SUM($L$14:L91))</f>
        <v>78</v>
      </c>
      <c r="I91" s="814" t="str">
        <f>IF(DULIEU!V84&lt;&gt;"",DULIEU!V84,"")</f>
        <v>11211</v>
      </c>
      <c r="J91" s="814" t="str">
        <f>IF(DULIEU!W84&lt;&gt;"",DULIEU!W84,"")</f>
        <v>131</v>
      </c>
      <c r="K91" s="815">
        <f>DULIEU!X84</f>
        <v>30000000</v>
      </c>
      <c r="L91" s="798">
        <f t="shared" si="4"/>
        <v>1</v>
      </c>
      <c r="M91" s="816" t="str">
        <f t="shared" si="5"/>
        <v>x</v>
      </c>
      <c r="N91" s="785"/>
      <c r="O91" s="420"/>
      <c r="P91" s="420"/>
      <c r="Q91" s="420"/>
      <c r="R91" s="420"/>
      <c r="S91" s="420"/>
      <c r="T91" s="420"/>
      <c r="U91" s="420"/>
      <c r="V91" s="420"/>
      <c r="W91" s="420"/>
      <c r="X91" s="420"/>
      <c r="Y91" s="420"/>
      <c r="Z91" s="420"/>
      <c r="AA91" s="420"/>
      <c r="AB91" s="420"/>
      <c r="AC91" s="420"/>
      <c r="AD91" s="420"/>
      <c r="AE91" s="420"/>
    </row>
    <row r="92" spans="1:31">
      <c r="A92" s="420"/>
      <c r="B92" s="811" t="str">
        <f>IF(DULIEU!B85="","",DULIEU!D85)</f>
        <v>03/12/2015</v>
      </c>
      <c r="C92" s="812" t="str">
        <f>DULIEU!H85</f>
        <v>PT005</v>
      </c>
      <c r="D92" s="812" t="str">
        <f>IF(DULIEU!J85&lt;&gt;"",DULIEU!J85,"")</f>
        <v/>
      </c>
      <c r="E92" s="811" t="str">
        <f>IF(DULIEU!B85="","",DULIEU!E85)</f>
        <v>03/12/2015</v>
      </c>
      <c r="F92" s="813" t="str">
        <f>IF(DULIEU!B85="","",DULIEU!O85)</f>
        <v>Rút tiền gửi ngân hàng về nhập quỹ tiền mặt</v>
      </c>
      <c r="G92" s="811" t="str">
        <f t="shared" si="3"/>
        <v>x</v>
      </c>
      <c r="H92" s="811">
        <f>IF($F92="","",SUM($L$14:L92))</f>
        <v>79</v>
      </c>
      <c r="I92" s="814" t="str">
        <f>IF(DULIEU!V85&lt;&gt;"",DULIEU!V85,"")</f>
        <v>1111</v>
      </c>
      <c r="J92" s="814" t="str">
        <f>IF(DULIEU!W85&lt;&gt;"",DULIEU!W85,"")</f>
        <v>11211</v>
      </c>
      <c r="K92" s="815">
        <f>DULIEU!X85</f>
        <v>20000000</v>
      </c>
      <c r="L92" s="798">
        <f t="shared" si="4"/>
        <v>1</v>
      </c>
      <c r="M92" s="816" t="str">
        <f t="shared" si="5"/>
        <v>x</v>
      </c>
      <c r="N92" s="785"/>
      <c r="O92" s="420"/>
      <c r="P92" s="420"/>
      <c r="Q92" s="420"/>
      <c r="R92" s="420"/>
      <c r="S92" s="420"/>
      <c r="T92" s="420"/>
      <c r="U92" s="420"/>
      <c r="V92" s="420"/>
      <c r="W92" s="420"/>
      <c r="X92" s="420"/>
      <c r="Y92" s="420"/>
      <c r="Z92" s="420"/>
      <c r="AA92" s="420"/>
      <c r="AB92" s="420"/>
      <c r="AC92" s="420"/>
      <c r="AD92" s="420"/>
      <c r="AE92" s="420"/>
    </row>
    <row r="93" spans="1:31">
      <c r="A93" s="420"/>
      <c r="B93" s="811" t="str">
        <f>IF(DULIEU!B86="","",DULIEU!D86)</f>
        <v>05/12/2015</v>
      </c>
      <c r="C93" s="812" t="str">
        <f>DULIEU!H86</f>
        <v>GBN008</v>
      </c>
      <c r="D93" s="812" t="str">
        <f>IF(DULIEU!J86&lt;&gt;"",DULIEU!J86,"")</f>
        <v/>
      </c>
      <c r="E93" s="811" t="str">
        <f>IF(DULIEU!B86="","",DULIEU!E86)</f>
        <v>05/12/2015</v>
      </c>
      <c r="F93" s="813" t="str">
        <f>IF(DULIEU!B86="","",DULIEU!O86)</f>
        <v>Phí SMS</v>
      </c>
      <c r="G93" s="811" t="str">
        <f t="shared" si="3"/>
        <v>x</v>
      </c>
      <c r="H93" s="811">
        <f>IF($F93="","",SUM($L$14:L93))</f>
        <v>80</v>
      </c>
      <c r="I93" s="814" t="str">
        <f>IF(DULIEU!V86&lt;&gt;"",DULIEU!V86,"")</f>
        <v>64227</v>
      </c>
      <c r="J93" s="814" t="str">
        <f>IF(DULIEU!W86&lt;&gt;"",DULIEU!W86,"")</f>
        <v>11211</v>
      </c>
      <c r="K93" s="815">
        <f>DULIEU!X86</f>
        <v>55000</v>
      </c>
      <c r="L93" s="798">
        <f t="shared" si="4"/>
        <v>1</v>
      </c>
      <c r="M93" s="816" t="str">
        <f t="shared" si="5"/>
        <v>x</v>
      </c>
      <c r="N93" s="785"/>
      <c r="O93" s="420"/>
      <c r="P93" s="420"/>
      <c r="Q93" s="420"/>
      <c r="R93" s="420"/>
      <c r="S93" s="420"/>
      <c r="T93" s="420"/>
      <c r="U93" s="420"/>
      <c r="V93" s="420"/>
      <c r="W93" s="420"/>
      <c r="X93" s="420"/>
      <c r="Y93" s="420"/>
      <c r="Z93" s="420"/>
      <c r="AA93" s="420"/>
      <c r="AB93" s="420"/>
      <c r="AC93" s="420"/>
      <c r="AD93" s="420"/>
      <c r="AE93" s="420"/>
    </row>
    <row r="94" spans="1:31">
      <c r="A94" s="420"/>
      <c r="B94" s="811" t="str">
        <f>IF(DULIEU!B87="","",DULIEU!D87)</f>
        <v>14/12/2015</v>
      </c>
      <c r="C94" s="812" t="str">
        <f>DULIEU!H87</f>
        <v>PT006</v>
      </c>
      <c r="D94" s="812" t="str">
        <f>IF(DULIEU!J87&lt;&gt;"",DULIEU!J87,"")</f>
        <v/>
      </c>
      <c r="E94" s="811" t="str">
        <f>IF(DULIEU!B87="","",DULIEU!E87)</f>
        <v>14/12/2015</v>
      </c>
      <c r="F94" s="813" t="str">
        <f>IF(DULIEU!B87="","",DULIEU!O87)</f>
        <v>Rút tiền gửi ngân hàng về nhập quỹ tiền mặt</v>
      </c>
      <c r="G94" s="811" t="str">
        <f t="shared" si="3"/>
        <v>x</v>
      </c>
      <c r="H94" s="811">
        <f>IF($F94="","",SUM($L$14:L94))</f>
        <v>81</v>
      </c>
      <c r="I94" s="814" t="str">
        <f>IF(DULIEU!V87&lt;&gt;"",DULIEU!V87,"")</f>
        <v>1111</v>
      </c>
      <c r="J94" s="814" t="str">
        <f>IF(DULIEU!W87&lt;&gt;"",DULIEU!W87,"")</f>
        <v>11211</v>
      </c>
      <c r="K94" s="815">
        <f>DULIEU!X87</f>
        <v>10000000</v>
      </c>
      <c r="L94" s="798">
        <f t="shared" si="4"/>
        <v>1</v>
      </c>
      <c r="M94" s="816" t="str">
        <f t="shared" si="5"/>
        <v>x</v>
      </c>
      <c r="N94" s="785"/>
      <c r="O94" s="420"/>
      <c r="P94" s="420"/>
      <c r="Q94" s="420"/>
      <c r="R94" s="420"/>
      <c r="S94" s="420"/>
      <c r="T94" s="420"/>
      <c r="U94" s="420"/>
      <c r="V94" s="420"/>
      <c r="W94" s="420"/>
      <c r="X94" s="420"/>
      <c r="Y94" s="420"/>
      <c r="Z94" s="420"/>
      <c r="AA94" s="420"/>
      <c r="AB94" s="420"/>
      <c r="AC94" s="420"/>
      <c r="AD94" s="420"/>
      <c r="AE94" s="420"/>
    </row>
    <row r="95" spans="1:31">
      <c r="A95" s="420"/>
      <c r="B95" s="811" t="str">
        <f>IF(DULIEU!B88="","",DULIEU!D88)</f>
        <v>14/12/2015</v>
      </c>
      <c r="C95" s="812" t="str">
        <f>DULIEU!H88</f>
        <v>GBN009</v>
      </c>
      <c r="D95" s="812" t="str">
        <f>IF(DULIEU!J88&lt;&gt;"",DULIEU!J88,"")</f>
        <v/>
      </c>
      <c r="E95" s="811" t="str">
        <f>IF(DULIEU!B88="","",DULIEU!E88)</f>
        <v>14/12/2015</v>
      </c>
      <c r="F95" s="813" t="str">
        <f>IF(DULIEU!B88="","",DULIEU!O88)</f>
        <v>Thu phí do rút quá số dư tối thiểu TK</v>
      </c>
      <c r="G95" s="811" t="str">
        <f t="shared" si="3"/>
        <v>x</v>
      </c>
      <c r="H95" s="811">
        <f>IF($F95="","",SUM($L$14:L95))</f>
        <v>82</v>
      </c>
      <c r="I95" s="814" t="str">
        <f>IF(DULIEU!V88&lt;&gt;"",DULIEU!V88,"")</f>
        <v>64227</v>
      </c>
      <c r="J95" s="814" t="str">
        <f>IF(DULIEU!W88&lt;&gt;"",DULIEU!W88,"")</f>
        <v>11211</v>
      </c>
      <c r="K95" s="815">
        <f>DULIEU!X88</f>
        <v>22000</v>
      </c>
      <c r="L95" s="798">
        <f t="shared" si="4"/>
        <v>1</v>
      </c>
      <c r="M95" s="816" t="str">
        <f t="shared" si="5"/>
        <v>x</v>
      </c>
      <c r="N95" s="785"/>
      <c r="O95" s="420"/>
      <c r="P95" s="420"/>
      <c r="Q95" s="420"/>
      <c r="R95" s="420"/>
      <c r="S95" s="420"/>
      <c r="T95" s="420"/>
      <c r="U95" s="420"/>
      <c r="V95" s="420"/>
      <c r="W95" s="420"/>
      <c r="X95" s="420"/>
      <c r="Y95" s="420"/>
      <c r="Z95" s="420"/>
      <c r="AA95" s="420"/>
      <c r="AB95" s="420"/>
      <c r="AC95" s="420"/>
      <c r="AD95" s="420"/>
      <c r="AE95" s="420"/>
    </row>
    <row r="96" spans="1:31">
      <c r="A96" s="420"/>
      <c r="B96" s="811" t="str">
        <f>IF(DULIEU!B89="","",DULIEU!D89)</f>
        <v>22/12/2015</v>
      </c>
      <c r="C96" s="812" t="str">
        <f>DULIEU!H89</f>
        <v>GBN010</v>
      </c>
      <c r="D96" s="812" t="str">
        <f>IF(DULIEU!J89&lt;&gt;"",DULIEU!J89,"")</f>
        <v/>
      </c>
      <c r="E96" s="811" t="str">
        <f>IF(DULIEU!B89="","",DULIEU!E89)</f>
        <v>22/12/2015</v>
      </c>
      <c r="F96" s="813" t="str">
        <f>IF(DULIEU!B89="","",DULIEU!O89)</f>
        <v>Thu phí quản lý tài khoản ngân hàng</v>
      </c>
      <c r="G96" s="811" t="str">
        <f t="shared" si="3"/>
        <v>x</v>
      </c>
      <c r="H96" s="811">
        <f>IF($F96="","",SUM($L$14:L96))</f>
        <v>83</v>
      </c>
      <c r="I96" s="814" t="str">
        <f>IF(DULIEU!V89&lt;&gt;"",DULIEU!V89,"")</f>
        <v>64227</v>
      </c>
      <c r="J96" s="814" t="str">
        <f>IF(DULIEU!W89&lt;&gt;"",DULIEU!W89,"")</f>
        <v>11211</v>
      </c>
      <c r="K96" s="815">
        <f>DULIEU!X89</f>
        <v>110000</v>
      </c>
      <c r="L96" s="798">
        <f t="shared" si="4"/>
        <v>1</v>
      </c>
      <c r="M96" s="816" t="str">
        <f t="shared" si="5"/>
        <v>x</v>
      </c>
      <c r="N96" s="785"/>
      <c r="O96" s="420"/>
      <c r="P96" s="420"/>
      <c r="Q96" s="420"/>
      <c r="R96" s="420"/>
      <c r="S96" s="420"/>
      <c r="T96" s="420"/>
      <c r="U96" s="420"/>
      <c r="V96" s="420"/>
      <c r="W96" s="420"/>
      <c r="X96" s="420"/>
      <c r="Y96" s="420"/>
      <c r="Z96" s="420"/>
      <c r="AA96" s="420"/>
      <c r="AB96" s="420"/>
      <c r="AC96" s="420"/>
      <c r="AD96" s="420"/>
      <c r="AE96" s="420"/>
    </row>
    <row r="97" spans="1:31">
      <c r="A97" s="420"/>
      <c r="B97" s="811" t="str">
        <f>IF(DULIEU!B90="","",DULIEU!D90)</f>
        <v>25/12/2015</v>
      </c>
      <c r="C97" s="812" t="str">
        <f>DULIEU!H90</f>
        <v>GBC011</v>
      </c>
      <c r="D97" s="812" t="str">
        <f>IF(DULIEU!J90&lt;&gt;"",DULIEU!J90,"")</f>
        <v/>
      </c>
      <c r="E97" s="811" t="str">
        <f>IF(DULIEU!B90="","",DULIEU!E90)</f>
        <v>25/12/2015</v>
      </c>
      <c r="F97" s="813" t="str">
        <f>IF(DULIEU!B90="","",DULIEU!O90)</f>
        <v>Cty TNHH Công trình kiến trúc Vi Toản ứng trước tiền</v>
      </c>
      <c r="G97" s="811" t="str">
        <f t="shared" si="3"/>
        <v>x</v>
      </c>
      <c r="H97" s="811">
        <f>IF($F97="","",SUM($L$14:L97))</f>
        <v>84</v>
      </c>
      <c r="I97" s="814" t="str">
        <f>IF(DULIEU!V90&lt;&gt;"",DULIEU!V90,"")</f>
        <v>11211</v>
      </c>
      <c r="J97" s="814" t="str">
        <f>IF(DULIEU!W90&lt;&gt;"",DULIEU!W90,"")</f>
        <v>131</v>
      </c>
      <c r="K97" s="815">
        <f>DULIEU!X90</f>
        <v>30000000</v>
      </c>
      <c r="L97" s="798">
        <f t="shared" si="4"/>
        <v>1</v>
      </c>
      <c r="M97" s="816" t="str">
        <f t="shared" si="5"/>
        <v>x</v>
      </c>
      <c r="N97" s="785"/>
      <c r="O97" s="420"/>
      <c r="P97" s="420"/>
      <c r="Q97" s="420"/>
      <c r="R97" s="420"/>
      <c r="S97" s="420"/>
      <c r="T97" s="420"/>
      <c r="U97" s="420"/>
      <c r="V97" s="420"/>
      <c r="W97" s="420"/>
      <c r="X97" s="420"/>
      <c r="Y97" s="420"/>
      <c r="Z97" s="420"/>
      <c r="AA97" s="420"/>
      <c r="AB97" s="420"/>
      <c r="AC97" s="420"/>
      <c r="AD97" s="420"/>
      <c r="AE97" s="420"/>
    </row>
    <row r="98" spans="1:31">
      <c r="A98" s="420"/>
      <c r="B98" s="811" t="str">
        <f>IF(DULIEU!B91="","",DULIEU!D91)</f>
        <v>25/12/2015</v>
      </c>
      <c r="C98" s="812" t="str">
        <f>DULIEU!H91</f>
        <v>GBC012</v>
      </c>
      <c r="D98" s="812" t="str">
        <f>IF(DULIEU!J91&lt;&gt;"",DULIEU!J91,"")</f>
        <v/>
      </c>
      <c r="E98" s="811" t="str">
        <f>IF(DULIEU!B91="","",DULIEU!E91)</f>
        <v>25/12/2015</v>
      </c>
      <c r="F98" s="813" t="str">
        <f>IF(DULIEU!B91="","",DULIEU!O91)</f>
        <v>Lãi tiền gửi ngân hàng</v>
      </c>
      <c r="G98" s="811" t="str">
        <f t="shared" si="3"/>
        <v>x</v>
      </c>
      <c r="H98" s="811">
        <f>IF($F98="","",SUM($L$14:L98))</f>
        <v>85</v>
      </c>
      <c r="I98" s="814" t="str">
        <f>IF(DULIEU!V91&lt;&gt;"",DULIEU!V91,"")</f>
        <v>11211</v>
      </c>
      <c r="J98" s="814" t="str">
        <f>IF(DULIEU!W91&lt;&gt;"",DULIEU!W91,"")</f>
        <v>515</v>
      </c>
      <c r="K98" s="815">
        <f>DULIEU!X91</f>
        <v>4603</v>
      </c>
      <c r="L98" s="798">
        <f t="shared" si="4"/>
        <v>1</v>
      </c>
      <c r="M98" s="816" t="str">
        <f t="shared" si="5"/>
        <v>x</v>
      </c>
      <c r="N98" s="785"/>
      <c r="O98" s="420"/>
      <c r="P98" s="420"/>
      <c r="Q98" s="420"/>
      <c r="R98" s="420"/>
      <c r="S98" s="420"/>
      <c r="T98" s="420"/>
      <c r="U98" s="420"/>
      <c r="V98" s="420"/>
      <c r="W98" s="420"/>
      <c r="X98" s="420"/>
      <c r="Y98" s="420"/>
      <c r="Z98" s="420"/>
      <c r="AA98" s="420"/>
      <c r="AB98" s="420"/>
      <c r="AC98" s="420"/>
      <c r="AD98" s="420"/>
      <c r="AE98" s="420"/>
    </row>
    <row r="99" spans="1:31">
      <c r="A99" s="420"/>
      <c r="B99" s="811" t="str">
        <f>IF(DULIEU!B92="","",DULIEU!D92)</f>
        <v>28/12/2015</v>
      </c>
      <c r="C99" s="812" t="str">
        <f>DULIEU!H92</f>
        <v>PT007</v>
      </c>
      <c r="D99" s="812" t="str">
        <f>IF(DULIEU!J92&lt;&gt;"",DULIEU!J92,"")</f>
        <v/>
      </c>
      <c r="E99" s="811" t="str">
        <f>IF(DULIEU!B92="","",DULIEU!E92)</f>
        <v>28/12/2015</v>
      </c>
      <c r="F99" s="813" t="str">
        <f>IF(DULIEU!B92="","",DULIEU!O92)</f>
        <v>Rút tiền gửi ngân hàng về nhập quỹ tiền mặt</v>
      </c>
      <c r="G99" s="811" t="str">
        <f t="shared" si="3"/>
        <v>x</v>
      </c>
      <c r="H99" s="811">
        <f>IF($F99="","",SUM($L$14:L99))</f>
        <v>86</v>
      </c>
      <c r="I99" s="814" t="str">
        <f>IF(DULIEU!V92&lt;&gt;"",DULIEU!V92,"")</f>
        <v>1111</v>
      </c>
      <c r="J99" s="814" t="str">
        <f>IF(DULIEU!W92&lt;&gt;"",DULIEU!W92,"")</f>
        <v>11211</v>
      </c>
      <c r="K99" s="815">
        <f>DULIEU!X92</f>
        <v>30000000</v>
      </c>
      <c r="L99" s="798">
        <f t="shared" si="4"/>
        <v>1</v>
      </c>
      <c r="M99" s="816" t="str">
        <f t="shared" si="5"/>
        <v>x</v>
      </c>
      <c r="N99" s="785"/>
      <c r="O99" s="420"/>
      <c r="P99" s="420"/>
      <c r="Q99" s="420"/>
      <c r="R99" s="420"/>
      <c r="S99" s="420"/>
      <c r="T99" s="420"/>
      <c r="U99" s="420"/>
      <c r="V99" s="420"/>
      <c r="W99" s="420"/>
      <c r="X99" s="420"/>
      <c r="Y99" s="420"/>
      <c r="Z99" s="420"/>
      <c r="AA99" s="420"/>
      <c r="AB99" s="420"/>
      <c r="AC99" s="420"/>
      <c r="AD99" s="420"/>
      <c r="AE99" s="420"/>
    </row>
    <row r="100" spans="1:31">
      <c r="A100" s="420"/>
      <c r="B100" s="811" t="str">
        <f>IF(DULIEU!B93="","",DULIEU!D93)</f>
        <v>28/12/2015</v>
      </c>
      <c r="C100" s="812" t="str">
        <f>DULIEU!H93</f>
        <v>GBN011</v>
      </c>
      <c r="D100" s="812" t="str">
        <f>IF(DULIEU!J93&lt;&gt;"",DULIEU!J93,"")</f>
        <v/>
      </c>
      <c r="E100" s="811" t="str">
        <f>IF(DULIEU!B93="","",DULIEU!E93)</f>
        <v>28/12/2015</v>
      </c>
      <c r="F100" s="813" t="str">
        <f>IF(DULIEU!B93="","",DULIEU!O93)</f>
        <v>Thu phí do rút quá số dư tối thiểu TK</v>
      </c>
      <c r="G100" s="811" t="str">
        <f t="shared" si="3"/>
        <v>x</v>
      </c>
      <c r="H100" s="811">
        <f>IF($F100="","",SUM($L$14:L100))</f>
        <v>87</v>
      </c>
      <c r="I100" s="814" t="str">
        <f>IF(DULIEU!V93&lt;&gt;"",DULIEU!V93,"")</f>
        <v>64227</v>
      </c>
      <c r="J100" s="814" t="str">
        <f>IF(DULIEU!W93&lt;&gt;"",DULIEU!W93,"")</f>
        <v>11211</v>
      </c>
      <c r="K100" s="815">
        <f>DULIEU!X93</f>
        <v>22000</v>
      </c>
      <c r="L100" s="798">
        <f t="shared" si="4"/>
        <v>1</v>
      </c>
      <c r="M100" s="816" t="str">
        <f t="shared" si="5"/>
        <v>x</v>
      </c>
      <c r="N100" s="785"/>
      <c r="O100" s="420"/>
      <c r="P100" s="420"/>
      <c r="Q100" s="420"/>
      <c r="R100" s="420"/>
      <c r="S100" s="420"/>
      <c r="T100" s="420"/>
      <c r="U100" s="420"/>
      <c r="V100" s="420"/>
      <c r="W100" s="420"/>
      <c r="X100" s="420"/>
      <c r="Y100" s="420"/>
      <c r="Z100" s="420"/>
      <c r="AA100" s="420"/>
      <c r="AB100" s="420"/>
      <c r="AC100" s="420"/>
      <c r="AD100" s="420"/>
      <c r="AE100" s="420"/>
    </row>
    <row r="101" spans="1:31">
      <c r="A101" s="420"/>
      <c r="B101" s="811" t="str">
        <f>IF(DULIEU!B94="","",DULIEU!D94)</f>
        <v>31/12/2015</v>
      </c>
      <c r="C101" s="812" t="str">
        <f>DULIEU!H94</f>
        <v>PKT029</v>
      </c>
      <c r="D101" s="812" t="str">
        <f>IF(DULIEU!J94&lt;&gt;"",DULIEU!J94,"")</f>
        <v/>
      </c>
      <c r="E101" s="811" t="str">
        <f>IF(DULIEU!B94="","",DULIEU!E94)</f>
        <v>31/12/2015</v>
      </c>
      <c r="F101" s="813" t="str">
        <f>IF(DULIEU!B94="","",DULIEU!O94)</f>
        <v>Lương phải trả tháng 12/2015</v>
      </c>
      <c r="G101" s="811" t="str">
        <f t="shared" si="3"/>
        <v>x</v>
      </c>
      <c r="H101" s="811">
        <f>IF($F101="","",SUM($L$14:L101))</f>
        <v>88</v>
      </c>
      <c r="I101" s="814" t="str">
        <f>IF(DULIEU!V94&lt;&gt;"",DULIEU!V94,"")</f>
        <v>1542</v>
      </c>
      <c r="J101" s="814" t="str">
        <f>IF(DULIEU!W94&lt;&gt;"",DULIEU!W94,"")</f>
        <v>334</v>
      </c>
      <c r="K101" s="815">
        <f>DULIEU!X94</f>
        <v>3574000</v>
      </c>
      <c r="L101" s="798">
        <f t="shared" si="4"/>
        <v>1</v>
      </c>
      <c r="M101" s="816" t="str">
        <f t="shared" si="5"/>
        <v>x</v>
      </c>
      <c r="N101" s="785"/>
      <c r="O101" s="420"/>
      <c r="P101" s="420"/>
      <c r="Q101" s="420"/>
      <c r="R101" s="420"/>
      <c r="S101" s="420"/>
      <c r="T101" s="420"/>
      <c r="U101" s="420"/>
      <c r="V101" s="420"/>
      <c r="W101" s="420"/>
      <c r="X101" s="420"/>
      <c r="Y101" s="420"/>
      <c r="Z101" s="420"/>
      <c r="AA101" s="420"/>
      <c r="AB101" s="420"/>
      <c r="AC101" s="420"/>
      <c r="AD101" s="420"/>
      <c r="AE101" s="420"/>
    </row>
    <row r="102" spans="1:31">
      <c r="A102" s="420"/>
      <c r="B102" s="811" t="str">
        <f>IF(DULIEU!B95="","",DULIEU!D95)</f>
        <v>31/12/2015</v>
      </c>
      <c r="C102" s="812" t="str">
        <f>DULIEU!H95</f>
        <v>PKT029</v>
      </c>
      <c r="D102" s="812" t="str">
        <f>IF(DULIEU!J95&lt;&gt;"",DULIEU!J95,"")</f>
        <v/>
      </c>
      <c r="E102" s="811" t="str">
        <f>IF(DULIEU!B95="","",DULIEU!E95)</f>
        <v>31/12/2015</v>
      </c>
      <c r="F102" s="813" t="str">
        <f>IF(DULIEU!B95="","",DULIEU!O95)</f>
        <v>Lương phải trả tháng 12/2015</v>
      </c>
      <c r="G102" s="811" t="str">
        <f t="shared" si="3"/>
        <v>x</v>
      </c>
      <c r="H102" s="811">
        <f>IF($F102="","",SUM($L$14:L102))</f>
        <v>89</v>
      </c>
      <c r="I102" s="814" t="str">
        <f>IF(DULIEU!V95&lt;&gt;"",DULIEU!V95,"")</f>
        <v>64221</v>
      </c>
      <c r="J102" s="814" t="str">
        <f>IF(DULIEU!W95&lt;&gt;"",DULIEU!W95,"")</f>
        <v>334</v>
      </c>
      <c r="K102" s="815">
        <f>DULIEU!X95</f>
        <v>4830000</v>
      </c>
      <c r="L102" s="798">
        <f t="shared" si="4"/>
        <v>1</v>
      </c>
      <c r="M102" s="816" t="str">
        <f t="shared" si="5"/>
        <v>x</v>
      </c>
      <c r="N102" s="785"/>
      <c r="O102" s="420"/>
      <c r="P102" s="420"/>
      <c r="Q102" s="420"/>
      <c r="R102" s="420"/>
      <c r="S102" s="420"/>
      <c r="T102" s="420"/>
      <c r="U102" s="420"/>
      <c r="V102" s="420"/>
      <c r="W102" s="420"/>
      <c r="X102" s="420"/>
      <c r="Y102" s="420"/>
      <c r="Z102" s="420"/>
      <c r="AA102" s="420"/>
      <c r="AB102" s="420"/>
      <c r="AC102" s="420"/>
      <c r="AD102" s="420"/>
      <c r="AE102" s="420"/>
    </row>
    <row r="103" spans="1:31">
      <c r="A103" s="420"/>
      <c r="B103" s="811" t="str">
        <f>IF(DULIEU!B96="","",DULIEU!D96)</f>
        <v>31/12/2015</v>
      </c>
      <c r="C103" s="812" t="str">
        <f>DULIEU!H96</f>
        <v>PC020</v>
      </c>
      <c r="D103" s="812" t="str">
        <f>IF(DULIEU!J96&lt;&gt;"",DULIEU!J96,"")</f>
        <v/>
      </c>
      <c r="E103" s="811" t="str">
        <f>IF(DULIEU!B96="","",DULIEU!E96)</f>
        <v>31/12/2015</v>
      </c>
      <c r="F103" s="813" t="str">
        <f>IF(DULIEU!B96="","",DULIEU!O96)</f>
        <v>Thanh toán lương tháng 12/2015</v>
      </c>
      <c r="G103" s="811" t="str">
        <f t="shared" si="3"/>
        <v>x</v>
      </c>
      <c r="H103" s="811">
        <f>IF($F103="","",SUM($L$14:L103))</f>
        <v>90</v>
      </c>
      <c r="I103" s="814" t="str">
        <f>IF(DULIEU!V96&lt;&gt;"",DULIEU!V96,"")</f>
        <v>334</v>
      </c>
      <c r="J103" s="814" t="str">
        <f>IF(DULIEU!W96&lt;&gt;"",DULIEU!W96,"")</f>
        <v>1111</v>
      </c>
      <c r="K103" s="815">
        <f>DULIEU!X96</f>
        <v>8404000</v>
      </c>
      <c r="L103" s="798">
        <f t="shared" si="4"/>
        <v>1</v>
      </c>
      <c r="M103" s="816" t="str">
        <f t="shared" si="5"/>
        <v>x</v>
      </c>
      <c r="N103" s="785"/>
      <c r="O103" s="420"/>
      <c r="P103" s="420"/>
      <c r="Q103" s="420"/>
      <c r="R103" s="420"/>
      <c r="S103" s="420"/>
      <c r="T103" s="420"/>
      <c r="U103" s="420"/>
      <c r="V103" s="420"/>
      <c r="W103" s="420"/>
      <c r="X103" s="420"/>
      <c r="Y103" s="420"/>
      <c r="Z103" s="420"/>
      <c r="AA103" s="420"/>
      <c r="AB103" s="420"/>
      <c r="AC103" s="420"/>
      <c r="AD103" s="420"/>
      <c r="AE103" s="420"/>
    </row>
    <row r="104" spans="1:31">
      <c r="A104" s="420"/>
      <c r="B104" s="811" t="str">
        <f>IF(DULIEU!B97="","",DULIEU!D97)</f>
        <v>31/12/2015</v>
      </c>
      <c r="C104" s="812" t="str">
        <f>DULIEU!H97</f>
        <v>PKT030</v>
      </c>
      <c r="D104" s="812" t="str">
        <f>IF(DULIEU!J97&lt;&gt;"",DULIEU!J97,"")</f>
        <v/>
      </c>
      <c r="E104" s="811" t="str">
        <f>IF(DULIEU!B97="","",DULIEU!E97)</f>
        <v>31/12/2015</v>
      </c>
      <c r="F104" s="813" t="str">
        <f>IF(DULIEU!B97="","",DULIEU!O97)</f>
        <v>Kết chuyển chi phí giá vốn</v>
      </c>
      <c r="G104" s="811" t="str">
        <f t="shared" si="3"/>
        <v>x</v>
      </c>
      <c r="H104" s="811">
        <f>IF($F104="","",SUM($L$14:L104))</f>
        <v>91</v>
      </c>
      <c r="I104" s="814" t="str">
        <f>IF(DULIEU!V97&lt;&gt;"",DULIEU!V97,"")</f>
        <v>911</v>
      </c>
      <c r="J104" s="814" t="str">
        <f>IF(DULIEU!W97&lt;&gt;"",DULIEU!W97,"")</f>
        <v>632</v>
      </c>
      <c r="K104" s="815">
        <f>DULIEU!X97</f>
        <v>19697092</v>
      </c>
      <c r="L104" s="798">
        <f t="shared" si="4"/>
        <v>1</v>
      </c>
      <c r="M104" s="816" t="str">
        <f t="shared" si="5"/>
        <v>x</v>
      </c>
      <c r="N104" s="785"/>
      <c r="O104" s="420"/>
      <c r="P104" s="420"/>
      <c r="Q104" s="420"/>
      <c r="R104" s="420"/>
      <c r="S104" s="420"/>
      <c r="T104" s="420"/>
      <c r="U104" s="420"/>
      <c r="V104" s="420"/>
      <c r="W104" s="420"/>
      <c r="X104" s="420"/>
      <c r="Y104" s="420"/>
      <c r="Z104" s="420"/>
      <c r="AA104" s="420"/>
      <c r="AB104" s="420"/>
      <c r="AC104" s="420"/>
      <c r="AD104" s="420"/>
      <c r="AE104" s="420"/>
    </row>
    <row r="105" spans="1:31">
      <c r="A105" s="420"/>
      <c r="B105" s="811" t="str">
        <f>IF(DULIEU!B98="","",DULIEU!D98)</f>
        <v>31/12/2015</v>
      </c>
      <c r="C105" s="812" t="str">
        <f>DULIEU!H98</f>
        <v>PKT031</v>
      </c>
      <c r="D105" s="812" t="str">
        <f>IF(DULIEU!J98&lt;&gt;"",DULIEU!J98,"")</f>
        <v/>
      </c>
      <c r="E105" s="811" t="str">
        <f>IF(DULIEU!B98="","",DULIEU!E98)</f>
        <v>31/12/2015</v>
      </c>
      <c r="F105" s="813" t="str">
        <f>IF(DULIEU!B98="","",DULIEU!O98)</f>
        <v>Kết chuyển chi phí lương nhân viên quản lý</v>
      </c>
      <c r="G105" s="811" t="str">
        <f t="shared" si="3"/>
        <v>x</v>
      </c>
      <c r="H105" s="811">
        <f>IF($F105="","",SUM($L$14:L105))</f>
        <v>92</v>
      </c>
      <c r="I105" s="814" t="str">
        <f>IF(DULIEU!V98&lt;&gt;"",DULIEU!V98,"")</f>
        <v>911</v>
      </c>
      <c r="J105" s="814" t="str">
        <f>IF(DULIEU!W98&lt;&gt;"",DULIEU!W98,"")</f>
        <v>64221</v>
      </c>
      <c r="K105" s="815">
        <f>DULIEU!X98</f>
        <v>17815000</v>
      </c>
      <c r="L105" s="798">
        <f t="shared" si="4"/>
        <v>1</v>
      </c>
      <c r="M105" s="816" t="str">
        <f t="shared" si="5"/>
        <v>x</v>
      </c>
      <c r="N105" s="785"/>
      <c r="O105" s="420"/>
      <c r="P105" s="420"/>
      <c r="Q105" s="420"/>
      <c r="R105" s="420"/>
      <c r="S105" s="420"/>
      <c r="T105" s="420"/>
      <c r="U105" s="420"/>
      <c r="V105" s="420"/>
      <c r="W105" s="420"/>
      <c r="X105" s="420"/>
      <c r="Y105" s="420"/>
      <c r="Z105" s="420"/>
      <c r="AA105" s="420"/>
      <c r="AB105" s="420"/>
      <c r="AC105" s="420"/>
      <c r="AD105" s="420"/>
      <c r="AE105" s="420"/>
    </row>
    <row r="106" spans="1:31">
      <c r="A106" s="420"/>
      <c r="B106" s="811" t="str">
        <f>IF(DULIEU!B99="","",DULIEU!D99)</f>
        <v>31/12/2015</v>
      </c>
      <c r="C106" s="812" t="str">
        <f>DULIEU!H99</f>
        <v>PKT032</v>
      </c>
      <c r="D106" s="812" t="str">
        <f>IF(DULIEU!J99&lt;&gt;"",DULIEU!J99,"")</f>
        <v/>
      </c>
      <c r="E106" s="811" t="str">
        <f>IF(DULIEU!B99="","",DULIEU!E99)</f>
        <v>31/12/2015</v>
      </c>
      <c r="F106" s="813" t="str">
        <f>IF(DULIEU!B99="","",DULIEU!O99)</f>
        <v>Kết chuyển chi phí dịch vụ mua ngoài</v>
      </c>
      <c r="G106" s="811" t="str">
        <f t="shared" si="3"/>
        <v>x</v>
      </c>
      <c r="H106" s="811">
        <f>IF($F106="","",SUM($L$14:L106))</f>
        <v>93</v>
      </c>
      <c r="I106" s="814" t="str">
        <f>IF(DULIEU!V99&lt;&gt;"",DULIEU!V99,"")</f>
        <v>911</v>
      </c>
      <c r="J106" s="814" t="str">
        <f>IF(DULIEU!W99&lt;&gt;"",DULIEU!W99,"")</f>
        <v>64227</v>
      </c>
      <c r="K106" s="815">
        <f>DULIEU!X99</f>
        <v>541000</v>
      </c>
      <c r="L106" s="798">
        <f t="shared" si="4"/>
        <v>1</v>
      </c>
      <c r="M106" s="816" t="str">
        <f t="shared" si="5"/>
        <v>x</v>
      </c>
      <c r="N106" s="785"/>
      <c r="O106" s="420"/>
      <c r="P106" s="420"/>
      <c r="Q106" s="420"/>
      <c r="R106" s="420"/>
      <c r="S106" s="420"/>
      <c r="T106" s="420"/>
      <c r="U106" s="420"/>
      <c r="V106" s="420"/>
      <c r="W106" s="420"/>
      <c r="X106" s="420"/>
      <c r="Y106" s="420"/>
      <c r="Z106" s="420"/>
      <c r="AA106" s="420"/>
      <c r="AB106" s="420"/>
      <c r="AC106" s="420"/>
      <c r="AD106" s="420"/>
      <c r="AE106" s="420"/>
    </row>
    <row r="107" spans="1:31">
      <c r="A107" s="420"/>
      <c r="B107" s="811" t="str">
        <f>IF(DULIEU!B100="","",DULIEU!D100)</f>
        <v>31/12/2015</v>
      </c>
      <c r="C107" s="812" t="str">
        <f>DULIEU!H100</f>
        <v>PKT033</v>
      </c>
      <c r="D107" s="812" t="str">
        <f>IF(DULIEU!J100&lt;&gt;"",DULIEU!J100,"")</f>
        <v/>
      </c>
      <c r="E107" s="811" t="str">
        <f>IF(DULIEU!B100="","",DULIEU!E100)</f>
        <v>31/12/2015</v>
      </c>
      <c r="F107" s="813" t="str">
        <f>IF(DULIEU!B100="","",DULIEU!O100)</f>
        <v>Kết chuyển doanh thu hoạt động tài chính</v>
      </c>
      <c r="G107" s="811" t="str">
        <f t="shared" si="3"/>
        <v>x</v>
      </c>
      <c r="H107" s="811">
        <f>IF($F107="","",SUM($L$14:L107))</f>
        <v>94</v>
      </c>
      <c r="I107" s="814" t="str">
        <f>IF(DULIEU!V100&lt;&gt;"",DULIEU!V100,"")</f>
        <v>515</v>
      </c>
      <c r="J107" s="814" t="str">
        <f>IF(DULIEU!W100&lt;&gt;"",DULIEU!W100,"")</f>
        <v>911</v>
      </c>
      <c r="K107" s="815">
        <f>DULIEU!X100</f>
        <v>5810</v>
      </c>
      <c r="L107" s="798">
        <f t="shared" si="4"/>
        <v>1</v>
      </c>
      <c r="M107" s="816" t="str">
        <f t="shared" si="5"/>
        <v>x</v>
      </c>
      <c r="N107" s="785"/>
      <c r="O107" s="420"/>
      <c r="P107" s="420"/>
      <c r="Q107" s="420"/>
      <c r="R107" s="420"/>
      <c r="S107" s="420"/>
      <c r="T107" s="420"/>
      <c r="U107" s="420"/>
      <c r="V107" s="420"/>
      <c r="W107" s="420"/>
      <c r="X107" s="420"/>
      <c r="Y107" s="420"/>
      <c r="Z107" s="420"/>
      <c r="AA107" s="420"/>
      <c r="AB107" s="420"/>
      <c r="AC107" s="420"/>
      <c r="AD107" s="420"/>
      <c r="AE107" s="420"/>
    </row>
    <row r="108" spans="1:31">
      <c r="A108" s="420"/>
      <c r="B108" s="811" t="str">
        <f>IF(DULIEU!B101="","",DULIEU!D101)</f>
        <v>31/12/2015</v>
      </c>
      <c r="C108" s="812" t="str">
        <f>DULIEU!H101</f>
        <v>PKT034</v>
      </c>
      <c r="D108" s="812" t="str">
        <f>IF(DULIEU!J101&lt;&gt;"",DULIEU!J101,"")</f>
        <v/>
      </c>
      <c r="E108" s="811" t="str">
        <f>IF(DULIEU!B101="","",DULIEU!E101)</f>
        <v>31/12/2015</v>
      </c>
      <c r="F108" s="813" t="str">
        <f>IF(DULIEU!B101="","",DULIEU!O101)</f>
        <v>Kết chuyển doanh thu cung cấp dịch vụ</v>
      </c>
      <c r="G108" s="811" t="str">
        <f t="shared" si="3"/>
        <v>x</v>
      </c>
      <c r="H108" s="811">
        <f>IF($F108="","",SUM($L$14:L108))</f>
        <v>95</v>
      </c>
      <c r="I108" s="814" t="str">
        <f>IF(DULIEU!V101&lt;&gt;"",DULIEU!V101,"")</f>
        <v>5113</v>
      </c>
      <c r="J108" s="814" t="str">
        <f>IF(DULIEU!W101&lt;&gt;"",DULIEU!W101,"")</f>
        <v>911</v>
      </c>
      <c r="K108" s="815">
        <f>DULIEU!X101</f>
        <v>26545455</v>
      </c>
      <c r="L108" s="798">
        <f t="shared" si="4"/>
        <v>1</v>
      </c>
      <c r="M108" s="816" t="str">
        <f t="shared" si="5"/>
        <v>x</v>
      </c>
      <c r="N108" s="785"/>
      <c r="O108" s="420"/>
      <c r="P108" s="420"/>
      <c r="Q108" s="420"/>
      <c r="R108" s="420"/>
      <c r="S108" s="420"/>
      <c r="T108" s="420"/>
      <c r="U108" s="420"/>
      <c r="V108" s="420"/>
      <c r="W108" s="420"/>
      <c r="X108" s="420"/>
      <c r="Y108" s="420"/>
      <c r="Z108" s="420"/>
      <c r="AA108" s="420"/>
      <c r="AB108" s="420"/>
      <c r="AC108" s="420"/>
      <c r="AD108" s="420"/>
      <c r="AE108" s="420"/>
    </row>
    <row r="109" spans="1:31">
      <c r="A109" s="420"/>
      <c r="B109" s="811" t="str">
        <f>IF(DULIEU!B102="","",DULIEU!D102)</f>
        <v>31/12/2015</v>
      </c>
      <c r="C109" s="812" t="str">
        <f>DULIEU!H102</f>
        <v>PKT035</v>
      </c>
      <c r="D109" s="812" t="str">
        <f>IF(DULIEU!J102&lt;&gt;"",DULIEU!J102,"")</f>
        <v/>
      </c>
      <c r="E109" s="811" t="str">
        <f>IF(DULIEU!B102="","",DULIEU!E102)</f>
        <v>31/12/2015</v>
      </c>
      <c r="F109" s="813" t="str">
        <f>IF(DULIEU!B102="","",DULIEU!O102)</f>
        <v>Xác định kết quả kinh doanh</v>
      </c>
      <c r="G109" s="811" t="str">
        <f t="shared" si="3"/>
        <v>x</v>
      </c>
      <c r="H109" s="811">
        <f>IF($F109="","",SUM($L$14:L109))</f>
        <v>96</v>
      </c>
      <c r="I109" s="814" t="str">
        <f>IF(DULIEU!V102&lt;&gt;"",DULIEU!V102,"")</f>
        <v>4212</v>
      </c>
      <c r="J109" s="814" t="str">
        <f>IF(DULIEU!W102&lt;&gt;"",DULIEU!W102,"")</f>
        <v>911</v>
      </c>
      <c r="K109" s="815">
        <f>DULIEU!X102</f>
        <v>11301827</v>
      </c>
      <c r="L109" s="798">
        <f t="shared" si="4"/>
        <v>1</v>
      </c>
      <c r="M109" s="816" t="str">
        <f t="shared" si="5"/>
        <v>x</v>
      </c>
      <c r="N109" s="785"/>
      <c r="O109" s="420"/>
      <c r="P109" s="420"/>
      <c r="Q109" s="420"/>
      <c r="R109" s="420"/>
      <c r="S109" s="420"/>
      <c r="T109" s="420"/>
      <c r="U109" s="420"/>
      <c r="V109" s="420"/>
      <c r="W109" s="420"/>
      <c r="X109" s="420"/>
      <c r="Y109" s="420"/>
      <c r="Z109" s="420"/>
      <c r="AA109" s="420"/>
      <c r="AB109" s="420"/>
      <c r="AC109" s="420"/>
      <c r="AD109" s="420"/>
      <c r="AE109" s="420"/>
    </row>
    <row r="110" spans="1:31">
      <c r="A110" s="420"/>
      <c r="B110" s="811" t="str">
        <f>IF(DULIEU!B103="","",DULIEU!D103)</f>
        <v>31/12/2015</v>
      </c>
      <c r="C110" s="812" t="str">
        <f>DULIEU!H103</f>
        <v>PT008</v>
      </c>
      <c r="D110" s="812" t="str">
        <f>IF(DULIEU!J103&lt;&gt;"",DULIEU!J103,"")</f>
        <v/>
      </c>
      <c r="E110" s="811" t="str">
        <f>IF(DULIEU!B103="","",DULIEU!E103)</f>
        <v>31/12/2015</v>
      </c>
      <c r="F110" s="813" t="str">
        <f>IF(DULIEU!B103="","",DULIEU!O103)</f>
        <v>Bán hàng</v>
      </c>
      <c r="G110" s="811" t="str">
        <f t="shared" si="3"/>
        <v>x</v>
      </c>
      <c r="H110" s="811">
        <f>IF($F110="","",SUM($L$14:L110))</f>
        <v>97</v>
      </c>
      <c r="I110" s="814" t="str">
        <f>IF(DULIEU!V103&lt;&gt;"",DULIEU!V103,"")</f>
        <v>1111</v>
      </c>
      <c r="J110" s="814" t="str">
        <f>IF(DULIEU!W103&lt;&gt;"",DULIEU!W103,"")</f>
        <v>5111</v>
      </c>
      <c r="K110" s="815">
        <f>DULIEU!X103</f>
        <v>100000</v>
      </c>
      <c r="L110" s="798">
        <f t="shared" si="4"/>
        <v>1</v>
      </c>
      <c r="M110" s="816" t="str">
        <f t="shared" si="5"/>
        <v>x</v>
      </c>
      <c r="N110" s="785"/>
      <c r="O110" s="420"/>
      <c r="P110" s="420"/>
      <c r="Q110" s="420"/>
      <c r="R110" s="420"/>
      <c r="S110" s="420"/>
      <c r="T110" s="420"/>
      <c r="U110" s="420"/>
      <c r="V110" s="420"/>
      <c r="W110" s="420"/>
      <c r="X110" s="420"/>
      <c r="Y110" s="420"/>
      <c r="Z110" s="420"/>
      <c r="AA110" s="420"/>
      <c r="AB110" s="420"/>
      <c r="AC110" s="420"/>
      <c r="AD110" s="420"/>
      <c r="AE110" s="420"/>
    </row>
    <row r="111" spans="1:31">
      <c r="A111" s="420"/>
      <c r="B111" s="811" t="str">
        <f>IF(DULIEU!B104="","",DULIEU!D104)</f>
        <v>31/12/2015</v>
      </c>
      <c r="C111" s="812" t="str">
        <f>DULIEU!H104</f>
        <v>PT008</v>
      </c>
      <c r="D111" s="812" t="str">
        <f>IF(DULIEU!J104&lt;&gt;"",DULIEU!J104,"")</f>
        <v/>
      </c>
      <c r="E111" s="811" t="str">
        <f>IF(DULIEU!B104="","",DULIEU!E104)</f>
        <v>31/12/2015</v>
      </c>
      <c r="F111" s="813" t="str">
        <f>IF(DULIEU!B104="","",DULIEU!O104)</f>
        <v>Bán hàng</v>
      </c>
      <c r="G111" s="811" t="str">
        <f t="shared" si="3"/>
        <v>x</v>
      </c>
      <c r="H111" s="811">
        <f>IF($F111="","",SUM($L$14:L111))</f>
        <v>98</v>
      </c>
      <c r="I111" s="814" t="str">
        <f>IF(DULIEU!V104&lt;&gt;"",DULIEU!V104,"")</f>
        <v>1111</v>
      </c>
      <c r="J111" s="814" t="str">
        <f>IF(DULIEU!W104&lt;&gt;"",DULIEU!W104,"")</f>
        <v>33311</v>
      </c>
      <c r="K111" s="815">
        <f>DULIEU!X104</f>
        <v>10000</v>
      </c>
      <c r="L111" s="798">
        <f t="shared" si="4"/>
        <v>1</v>
      </c>
      <c r="M111" s="816" t="str">
        <f t="shared" si="5"/>
        <v>x</v>
      </c>
      <c r="N111" s="785"/>
      <c r="O111" s="420"/>
      <c r="P111" s="420"/>
      <c r="Q111" s="420"/>
      <c r="R111" s="420"/>
      <c r="S111" s="420"/>
      <c r="T111" s="420"/>
      <c r="U111" s="420"/>
      <c r="V111" s="420"/>
      <c r="W111" s="420"/>
      <c r="X111" s="420"/>
      <c r="Y111" s="420"/>
      <c r="Z111" s="420"/>
      <c r="AA111" s="420"/>
      <c r="AB111" s="420"/>
      <c r="AC111" s="420"/>
      <c r="AD111" s="420"/>
      <c r="AE111" s="420"/>
    </row>
    <row r="112" spans="1:31">
      <c r="A112" s="420"/>
      <c r="B112" s="811" t="str">
        <f>IF(DULIEU!B105="","",DULIEU!D105)</f>
        <v>31/12/2015</v>
      </c>
      <c r="C112" s="812" t="str">
        <f>DULIEU!H105</f>
        <v>PC021</v>
      </c>
      <c r="D112" s="812" t="str">
        <f>IF(DULIEU!J105&lt;&gt;"",DULIEU!J105,"")</f>
        <v/>
      </c>
      <c r="E112" s="811" t="str">
        <f>IF(DULIEU!B105="","",DULIEU!E105)</f>
        <v>31/12/2015</v>
      </c>
      <c r="F112" s="813" t="str">
        <f>IF(DULIEU!B105="","",DULIEU!O105)</f>
        <v>Mua hàng</v>
      </c>
      <c r="G112" s="811" t="str">
        <f t="shared" si="3"/>
        <v>x</v>
      </c>
      <c r="H112" s="811">
        <f>IF($F112="","",SUM($L$14:L112))</f>
        <v>99</v>
      </c>
      <c r="I112" s="814" t="str">
        <f>IF(DULIEU!V105&lt;&gt;"",DULIEU!V105,"")</f>
        <v>64227</v>
      </c>
      <c r="J112" s="814" t="str">
        <f>IF(DULIEU!W105&lt;&gt;"",DULIEU!W105,"")</f>
        <v>1111</v>
      </c>
      <c r="K112" s="815">
        <f>DULIEU!X105</f>
        <v>200000</v>
      </c>
      <c r="L112" s="798">
        <f t="shared" si="4"/>
        <v>1</v>
      </c>
      <c r="M112" s="816" t="str">
        <f t="shared" si="5"/>
        <v>x</v>
      </c>
      <c r="N112" s="785"/>
      <c r="O112" s="420"/>
      <c r="P112" s="420"/>
      <c r="Q112" s="420"/>
      <c r="R112" s="420"/>
      <c r="S112" s="420"/>
      <c r="T112" s="420"/>
      <c r="U112" s="420"/>
      <c r="V112" s="420"/>
      <c r="W112" s="420"/>
      <c r="X112" s="420"/>
      <c r="Y112" s="420"/>
      <c r="Z112" s="420"/>
      <c r="AA112" s="420"/>
      <c r="AB112" s="420"/>
      <c r="AC112" s="420"/>
      <c r="AD112" s="420"/>
      <c r="AE112" s="420"/>
    </row>
    <row r="113" spans="1:31">
      <c r="A113" s="420"/>
      <c r="B113" s="811" t="str">
        <f>IF(DULIEU!B106="","",DULIEU!D106)</f>
        <v>31/12/2015</v>
      </c>
      <c r="C113" s="812" t="str">
        <f>DULIEU!H106</f>
        <v>PC021</v>
      </c>
      <c r="D113" s="812" t="str">
        <f>IF(DULIEU!J106&lt;&gt;"",DULIEU!J106,"")</f>
        <v/>
      </c>
      <c r="E113" s="811" t="str">
        <f>IF(DULIEU!B106="","",DULIEU!E106)</f>
        <v>31/12/2015</v>
      </c>
      <c r="F113" s="813" t="str">
        <f>IF(DULIEU!B106="","",DULIEU!O106)</f>
        <v>Mua hàng</v>
      </c>
      <c r="G113" s="811" t="str">
        <f t="shared" si="3"/>
        <v>x</v>
      </c>
      <c r="H113" s="811">
        <f>IF($F113="","",SUM($L$14:L113))</f>
        <v>100</v>
      </c>
      <c r="I113" s="814" t="str">
        <f>IF(DULIEU!V106&lt;&gt;"",DULIEU!V106,"")</f>
        <v>1331</v>
      </c>
      <c r="J113" s="814" t="str">
        <f>IF(DULIEU!W106&lt;&gt;"",DULIEU!W106,"")</f>
        <v>1111</v>
      </c>
      <c r="K113" s="815">
        <f>DULIEU!X106</f>
        <v>20000</v>
      </c>
      <c r="L113" s="798">
        <f t="shared" si="4"/>
        <v>1</v>
      </c>
      <c r="M113" s="816" t="str">
        <f t="shared" si="5"/>
        <v>x</v>
      </c>
      <c r="N113" s="785"/>
      <c r="O113" s="420"/>
      <c r="P113" s="420"/>
      <c r="Q113" s="420"/>
      <c r="R113" s="420"/>
      <c r="S113" s="420"/>
      <c r="T113" s="420"/>
      <c r="U113" s="420"/>
      <c r="V113" s="420"/>
      <c r="W113" s="420"/>
      <c r="X113" s="420"/>
      <c r="Y113" s="420"/>
      <c r="Z113" s="420"/>
      <c r="AA113" s="420"/>
      <c r="AB113" s="420"/>
      <c r="AC113" s="420"/>
      <c r="AD113" s="420"/>
      <c r="AE113" s="420"/>
    </row>
    <row r="114" spans="1:31">
      <c r="A114" s="420"/>
      <c r="B114" s="811" t="str">
        <f>IF(DULIEU!B107="","",DULIEU!D107)</f>
        <v>31/12/2015</v>
      </c>
      <c r="C114" s="812" t="str">
        <f>DULIEU!H107</f>
        <v>PC022</v>
      </c>
      <c r="D114" s="812" t="str">
        <f>IF(DULIEU!J107&lt;&gt;"",DULIEU!J107,"")</f>
        <v>nvl004</v>
      </c>
      <c r="E114" s="811" t="str">
        <f>IF(DULIEU!B107="","",DULIEU!E107)</f>
        <v>31/12/2015</v>
      </c>
      <c r="F114" s="813" t="str">
        <f>IF(DULIEU!B107="","",DULIEU!O107)</f>
        <v>Mua hàng</v>
      </c>
      <c r="G114" s="811" t="str">
        <f t="shared" si="3"/>
        <v>x</v>
      </c>
      <c r="H114" s="811">
        <f>IF($F114="","",SUM($L$14:L114))</f>
        <v>101</v>
      </c>
      <c r="I114" s="814" t="str">
        <f>IF(DULIEU!V107&lt;&gt;"",DULIEU!V107,"")</f>
        <v>1521</v>
      </c>
      <c r="J114" s="814" t="str">
        <f>IF(DULIEU!W107&lt;&gt;"",DULIEU!W107,"")</f>
        <v>1111</v>
      </c>
      <c r="K114" s="815">
        <f>DULIEU!X107</f>
        <v>100000</v>
      </c>
      <c r="L114" s="798">
        <f t="shared" si="4"/>
        <v>1</v>
      </c>
      <c r="M114" s="816" t="str">
        <f t="shared" si="5"/>
        <v>x</v>
      </c>
      <c r="N114" s="785"/>
      <c r="O114" s="420"/>
      <c r="P114" s="420"/>
      <c r="Q114" s="420"/>
      <c r="R114" s="420"/>
      <c r="S114" s="420"/>
      <c r="T114" s="420"/>
      <c r="U114" s="420"/>
      <c r="V114" s="420"/>
      <c r="W114" s="420"/>
      <c r="X114" s="420"/>
      <c r="Y114" s="420"/>
      <c r="Z114" s="420"/>
      <c r="AA114" s="420"/>
      <c r="AB114" s="420"/>
      <c r="AC114" s="420"/>
      <c r="AD114" s="420"/>
      <c r="AE114" s="420"/>
    </row>
    <row r="115" spans="1:31">
      <c r="A115" s="420"/>
      <c r="B115" s="811" t="str">
        <f>IF(DULIEU!B108="","",DULIEU!D108)</f>
        <v>31/12/2015</v>
      </c>
      <c r="C115" s="812" t="str">
        <f>DULIEU!H108</f>
        <v>PC022</v>
      </c>
      <c r="D115" s="812" t="str">
        <f>IF(DULIEU!J108&lt;&gt;"",DULIEU!J108,"")</f>
        <v/>
      </c>
      <c r="E115" s="811" t="str">
        <f>IF(DULIEU!B108="","",DULIEU!E108)</f>
        <v>31/12/2015</v>
      </c>
      <c r="F115" s="813" t="str">
        <f>IF(DULIEU!B108="","",DULIEU!O108)</f>
        <v>thuế</v>
      </c>
      <c r="G115" s="811" t="str">
        <f t="shared" si="3"/>
        <v>x</v>
      </c>
      <c r="H115" s="811">
        <f>IF($F115="","",SUM($L$14:L115))</f>
        <v>102</v>
      </c>
      <c r="I115" s="814" t="str">
        <f>IF(DULIEU!V108&lt;&gt;"",DULIEU!V108,"")</f>
        <v>1331</v>
      </c>
      <c r="J115" s="814" t="str">
        <f>IF(DULIEU!W108&lt;&gt;"",DULIEU!W108,"")</f>
        <v>1111</v>
      </c>
      <c r="K115" s="815">
        <f>DULIEU!X108</f>
        <v>10000</v>
      </c>
      <c r="L115" s="798">
        <f t="shared" si="4"/>
        <v>1</v>
      </c>
      <c r="M115" s="816" t="str">
        <f t="shared" si="5"/>
        <v>x</v>
      </c>
      <c r="N115" s="785"/>
      <c r="O115" s="420"/>
      <c r="P115" s="420"/>
      <c r="Q115" s="420"/>
      <c r="R115" s="420"/>
      <c r="S115" s="420"/>
      <c r="T115" s="420"/>
      <c r="U115" s="420"/>
      <c r="V115" s="420"/>
      <c r="W115" s="420"/>
      <c r="X115" s="420"/>
      <c r="Y115" s="420"/>
      <c r="Z115" s="420"/>
      <c r="AA115" s="420"/>
      <c r="AB115" s="420"/>
      <c r="AC115" s="420"/>
      <c r="AD115" s="420"/>
      <c r="AE115" s="420"/>
    </row>
    <row r="116" spans="1:31">
      <c r="A116" s="420"/>
      <c r="B116" s="811" t="str">
        <f>IF(DULIEU!B109="","",DULIEU!D109)</f>
        <v>31/12/2015</v>
      </c>
      <c r="C116" s="812" t="str">
        <f>DULIEU!H109</f>
        <v>bh003</v>
      </c>
      <c r="D116" s="812" t="str">
        <f>IF(DULIEU!J109&lt;&gt;"",DULIEU!J109,"")</f>
        <v>xvl002</v>
      </c>
      <c r="E116" s="811" t="str">
        <f>IF(DULIEU!B109="","",DULIEU!E109)</f>
        <v>31/12/2015</v>
      </c>
      <c r="F116" s="813" t="str">
        <f>IF(DULIEU!B109="","",DULIEU!O109)</f>
        <v>xuất kho</v>
      </c>
      <c r="G116" s="811" t="str">
        <f t="shared" si="3"/>
        <v>x</v>
      </c>
      <c r="H116" s="811">
        <f>IF($F116="","",SUM($L$14:L116))</f>
        <v>103</v>
      </c>
      <c r="I116" s="814" t="str">
        <f>IF(DULIEU!V109&lt;&gt;"",DULIEU!V109,"")</f>
        <v>632</v>
      </c>
      <c r="J116" s="814" t="str">
        <f>IF(DULIEU!W109&lt;&gt;"",DULIEU!W109,"")</f>
        <v>1521</v>
      </c>
      <c r="K116" s="815">
        <f>DULIEU!X109</f>
        <v>535200</v>
      </c>
      <c r="L116" s="798">
        <f t="shared" si="4"/>
        <v>1</v>
      </c>
      <c r="M116" s="816" t="str">
        <f t="shared" si="5"/>
        <v>x</v>
      </c>
      <c r="N116" s="785"/>
      <c r="O116" s="420"/>
      <c r="P116" s="420"/>
      <c r="Q116" s="420"/>
      <c r="R116" s="420"/>
      <c r="S116" s="420"/>
      <c r="T116" s="420"/>
      <c r="U116" s="420"/>
      <c r="V116" s="420"/>
      <c r="W116" s="420"/>
      <c r="X116" s="420"/>
      <c r="Y116" s="420"/>
      <c r="Z116" s="420"/>
      <c r="AA116" s="420"/>
      <c r="AB116" s="420"/>
      <c r="AC116" s="420"/>
      <c r="AD116" s="420"/>
      <c r="AE116" s="420"/>
    </row>
    <row r="117" spans="1:31">
      <c r="A117" s="420"/>
      <c r="B117" s="811" t="str">
        <f>IF(DULIEU!B110="","",DULIEU!D110)</f>
        <v>31/12/2015</v>
      </c>
      <c r="C117" s="812" t="str">
        <f>DULIEU!H110</f>
        <v>mh001</v>
      </c>
      <c r="D117" s="812" t="str">
        <f>IF(DULIEU!J110&lt;&gt;"",DULIEU!J110,"")</f>
        <v>nvl005</v>
      </c>
      <c r="E117" s="811" t="str">
        <f>IF(DULIEU!B110="","",DULIEU!E110)</f>
        <v>31/12/2015</v>
      </c>
      <c r="F117" s="813" t="str">
        <f>IF(DULIEU!B110="","",DULIEU!O110)</f>
        <v>Nhập kho</v>
      </c>
      <c r="G117" s="811" t="str">
        <f t="shared" si="3"/>
        <v>x</v>
      </c>
      <c r="H117" s="811">
        <f>IF($F117="","",SUM($L$14:L117))</f>
        <v>104</v>
      </c>
      <c r="I117" s="814" t="str">
        <f>IF(DULIEU!V110&lt;&gt;"",DULIEU!V110,"")</f>
        <v>1521</v>
      </c>
      <c r="J117" s="814" t="str">
        <f>IF(DULIEU!W110&lt;&gt;"",DULIEU!W110,"")</f>
        <v>331</v>
      </c>
      <c r="K117" s="815">
        <f>DULIEU!X110</f>
        <v>652000</v>
      </c>
      <c r="L117" s="798">
        <f t="shared" si="4"/>
        <v>1</v>
      </c>
      <c r="M117" s="816" t="str">
        <f t="shared" si="5"/>
        <v>x</v>
      </c>
      <c r="N117" s="785"/>
      <c r="O117" s="420"/>
      <c r="P117" s="420"/>
      <c r="Q117" s="420"/>
      <c r="R117" s="420"/>
      <c r="S117" s="420"/>
      <c r="T117" s="420"/>
      <c r="U117" s="420"/>
      <c r="V117" s="420"/>
      <c r="W117" s="420"/>
      <c r="X117" s="420"/>
      <c r="Y117" s="420"/>
      <c r="Z117" s="420"/>
      <c r="AA117" s="420"/>
      <c r="AB117" s="420"/>
      <c r="AC117" s="420"/>
      <c r="AD117" s="420"/>
      <c r="AE117" s="420"/>
    </row>
    <row r="118" spans="1:31">
      <c r="A118" s="420"/>
      <c r="B118" s="811" t="str">
        <f>IF(DULIEU!B111="","",DULIEU!D111)</f>
        <v>31/12/2015</v>
      </c>
      <c r="C118" s="812" t="str">
        <f>DULIEU!H111</f>
        <v>mh001</v>
      </c>
      <c r="D118" s="812" t="str">
        <f>IF(DULIEU!J111&lt;&gt;"",DULIEU!J111,"")</f>
        <v/>
      </c>
      <c r="E118" s="811" t="str">
        <f>IF(DULIEU!B111="","",DULIEU!E111)</f>
        <v>31/12/2015</v>
      </c>
      <c r="F118" s="813" t="str">
        <f>IF(DULIEU!B111="","",DULIEU!O111)</f>
        <v>thuế</v>
      </c>
      <c r="G118" s="811" t="str">
        <f t="shared" si="3"/>
        <v>x</v>
      </c>
      <c r="H118" s="811">
        <f>IF($F118="","",SUM($L$14:L118))</f>
        <v>105</v>
      </c>
      <c r="I118" s="814" t="str">
        <f>IF(DULIEU!V111&lt;&gt;"",DULIEU!V111,"")</f>
        <v>1331</v>
      </c>
      <c r="J118" s="814" t="str">
        <f>IF(DULIEU!W111&lt;&gt;"",DULIEU!W111,"")</f>
        <v>331</v>
      </c>
      <c r="K118" s="815">
        <f>DULIEU!X111</f>
        <v>65200</v>
      </c>
      <c r="L118" s="798">
        <f t="shared" si="4"/>
        <v>1</v>
      </c>
      <c r="M118" s="816" t="str">
        <f t="shared" si="5"/>
        <v>x</v>
      </c>
      <c r="N118" s="785"/>
      <c r="O118" s="420"/>
      <c r="P118" s="420"/>
      <c r="Q118" s="420"/>
      <c r="R118" s="420"/>
      <c r="S118" s="420"/>
      <c r="T118" s="420"/>
      <c r="U118" s="420"/>
      <c r="V118" s="420"/>
      <c r="W118" s="420"/>
      <c r="X118" s="420"/>
      <c r="Y118" s="420"/>
      <c r="Z118" s="420"/>
      <c r="AA118" s="420"/>
      <c r="AB118" s="420"/>
      <c r="AC118" s="420"/>
      <c r="AD118" s="420"/>
      <c r="AE118" s="420"/>
    </row>
    <row r="119" spans="1:31">
      <c r="A119" s="420"/>
      <c r="B119" s="811" t="str">
        <f>IF(DULIEU!B112="","",DULIEU!D112)</f>
        <v>31/12/2015</v>
      </c>
      <c r="C119" s="812" t="str">
        <f>DULIEU!H112</f>
        <v>bh004</v>
      </c>
      <c r="D119" s="812" t="str">
        <f>IF(DULIEU!J112&lt;&gt;"",DULIEU!J112,"")</f>
        <v>xhh001</v>
      </c>
      <c r="E119" s="811" t="str">
        <f>IF(DULIEU!B112="","",DULIEU!E112)</f>
        <v>31/12/2015</v>
      </c>
      <c r="F119" s="813" t="str">
        <f>IF(DULIEU!B112="","",DULIEU!O112)</f>
        <v>xuất kho</v>
      </c>
      <c r="G119" s="811" t="str">
        <f t="shared" si="3"/>
        <v>x</v>
      </c>
      <c r="H119" s="811">
        <f>IF($F119="","",SUM($L$14:L119))</f>
        <v>106</v>
      </c>
      <c r="I119" s="814" t="str">
        <f>IF(DULIEU!V112&lt;&gt;"",DULIEU!V112,"")</f>
        <v>632</v>
      </c>
      <c r="J119" s="814" t="str">
        <f>IF(DULIEU!W112&lt;&gt;"",DULIEU!W112,"")</f>
        <v>156</v>
      </c>
      <c r="K119" s="815">
        <f>DULIEU!X112</f>
        <v>26892</v>
      </c>
      <c r="L119" s="798">
        <f t="shared" si="4"/>
        <v>1</v>
      </c>
      <c r="M119" s="816" t="str">
        <f t="shared" si="5"/>
        <v>x</v>
      </c>
      <c r="N119" s="785"/>
      <c r="O119" s="420"/>
      <c r="P119" s="420"/>
      <c r="Q119" s="420"/>
      <c r="R119" s="420"/>
      <c r="S119" s="420"/>
      <c r="T119" s="420"/>
      <c r="U119" s="420"/>
      <c r="V119" s="420"/>
      <c r="W119" s="420"/>
      <c r="X119" s="420"/>
      <c r="Y119" s="420"/>
      <c r="Z119" s="420"/>
      <c r="AA119" s="420"/>
      <c r="AB119" s="420"/>
      <c r="AC119" s="420"/>
      <c r="AD119" s="420"/>
      <c r="AE119" s="420"/>
    </row>
    <row r="120" spans="1:31">
      <c r="A120" s="420"/>
      <c r="B120" s="811" t="str">
        <f>IF(DULIEU!B113="","",DULIEU!D113)</f>
        <v>31/12/2015</v>
      </c>
      <c r="C120" s="812" t="str">
        <f>DULIEU!H113</f>
        <v>pc023</v>
      </c>
      <c r="D120" s="812" t="str">
        <f>IF(DULIEU!J113&lt;&gt;"",DULIEU!J113,"")</f>
        <v>nhh001</v>
      </c>
      <c r="E120" s="811" t="str">
        <f>IF(DULIEU!B113="","",DULIEU!E113)</f>
        <v>31/12/2015</v>
      </c>
      <c r="F120" s="813" t="str">
        <f>IF(DULIEU!B113="","",DULIEU!O113)</f>
        <v>Nhập kho</v>
      </c>
      <c r="G120" s="811" t="str">
        <f t="shared" si="3"/>
        <v>x</v>
      </c>
      <c r="H120" s="811">
        <f>IF($F120="","",SUM($L$14:L120))</f>
        <v>107</v>
      </c>
      <c r="I120" s="814" t="str">
        <f>IF(DULIEU!V113&lt;&gt;"",DULIEU!V113,"")</f>
        <v>156</v>
      </c>
      <c r="J120" s="814" t="str">
        <f>IF(DULIEU!W113&lt;&gt;"",DULIEU!W113,"")</f>
        <v>1111</v>
      </c>
      <c r="K120" s="815">
        <f>DULIEU!X113</f>
        <v>125000</v>
      </c>
      <c r="L120" s="798">
        <f t="shared" si="4"/>
        <v>1</v>
      </c>
      <c r="M120" s="816" t="str">
        <f t="shared" si="5"/>
        <v>x</v>
      </c>
      <c r="N120" s="785"/>
      <c r="O120" s="420"/>
      <c r="P120" s="420"/>
      <c r="Q120" s="420"/>
      <c r="R120" s="420"/>
      <c r="S120" s="420"/>
      <c r="T120" s="420"/>
      <c r="U120" s="420"/>
      <c r="V120" s="420"/>
      <c r="W120" s="420"/>
      <c r="X120" s="420"/>
      <c r="Y120" s="420"/>
      <c r="Z120" s="420"/>
      <c r="AA120" s="420"/>
      <c r="AB120" s="420"/>
      <c r="AC120" s="420"/>
      <c r="AD120" s="420"/>
      <c r="AE120" s="420"/>
    </row>
    <row r="121" spans="1:31">
      <c r="A121" s="420"/>
      <c r="B121" s="811" t="str">
        <f>IF(DULIEU!B114="","",DULIEU!D114)</f>
        <v>31/12/2015</v>
      </c>
      <c r="C121" s="812" t="str">
        <f>DULIEU!H114</f>
        <v>pc023</v>
      </c>
      <c r="D121" s="812" t="str">
        <f>IF(DULIEU!J114&lt;&gt;"",DULIEU!J114,"")</f>
        <v/>
      </c>
      <c r="E121" s="811" t="str">
        <f>IF(DULIEU!B114="","",DULIEU!E114)</f>
        <v>31/12/2015</v>
      </c>
      <c r="F121" s="813" t="str">
        <f>IF(DULIEU!B114="","",DULIEU!O114)</f>
        <v>thuế</v>
      </c>
      <c r="G121" s="811" t="str">
        <f t="shared" si="3"/>
        <v>x</v>
      </c>
      <c r="H121" s="811">
        <f>IF($F121="","",SUM($L$14:L121))</f>
        <v>108</v>
      </c>
      <c r="I121" s="814" t="str">
        <f>IF(DULIEU!V114&lt;&gt;"",DULIEU!V114,"")</f>
        <v>1331</v>
      </c>
      <c r="J121" s="814" t="str">
        <f>IF(DULIEU!W114&lt;&gt;"",DULIEU!W114,"")</f>
        <v>1111</v>
      </c>
      <c r="K121" s="815">
        <f>DULIEU!X114</f>
        <v>12500</v>
      </c>
      <c r="L121" s="798">
        <f t="shared" si="4"/>
        <v>1</v>
      </c>
      <c r="M121" s="816" t="str">
        <f t="shared" si="5"/>
        <v>x</v>
      </c>
      <c r="N121" s="785"/>
      <c r="O121" s="420"/>
      <c r="P121" s="420"/>
      <c r="Q121" s="420"/>
      <c r="R121" s="420"/>
      <c r="S121" s="420"/>
      <c r="T121" s="420"/>
      <c r="U121" s="420"/>
      <c r="V121" s="420"/>
      <c r="W121" s="420"/>
      <c r="X121" s="420"/>
      <c r="Y121" s="420"/>
      <c r="Z121" s="420"/>
      <c r="AA121" s="420"/>
      <c r="AB121" s="420"/>
      <c r="AC121" s="420"/>
      <c r="AD121" s="420"/>
      <c r="AE121" s="420"/>
    </row>
    <row r="122" spans="1:31">
      <c r="A122" s="420"/>
      <c r="B122" s="811" t="str">
        <f>IF(DULIEU!B115="","",DULIEU!D115)</f>
        <v>31/12/2015</v>
      </c>
      <c r="C122" s="812" t="str">
        <f>DULIEU!H115</f>
        <v>bh005</v>
      </c>
      <c r="D122" s="812" t="str">
        <f>IF(DULIEU!J115&lt;&gt;"",DULIEU!J115,"")</f>
        <v/>
      </c>
      <c r="E122" s="811" t="str">
        <f>IF(DULIEU!B115="","",DULIEU!E115)</f>
        <v>31/12/2015</v>
      </c>
      <c r="F122" s="813" t="str">
        <f>IF(DULIEU!B115="","",DULIEU!O115)</f>
        <v>Bán hàng</v>
      </c>
      <c r="G122" s="811" t="str">
        <f t="shared" si="3"/>
        <v>x</v>
      </c>
      <c r="H122" s="811">
        <f>IF($F122="","",SUM($L$14:L122))</f>
        <v>109</v>
      </c>
      <c r="I122" s="814" t="str">
        <f>IF(DULIEU!V115&lt;&gt;"",DULIEU!V115,"")</f>
        <v>131</v>
      </c>
      <c r="J122" s="814" t="str">
        <f>IF(DULIEU!W115&lt;&gt;"",DULIEU!W115,"")</f>
        <v>5111</v>
      </c>
      <c r="K122" s="815">
        <f>DULIEU!X115</f>
        <v>100000</v>
      </c>
      <c r="L122" s="798">
        <f t="shared" si="4"/>
        <v>1</v>
      </c>
      <c r="M122" s="816" t="str">
        <f t="shared" si="5"/>
        <v>x</v>
      </c>
      <c r="N122" s="785"/>
      <c r="O122" s="420"/>
      <c r="P122" s="420"/>
      <c r="Q122" s="420"/>
      <c r="R122" s="420"/>
      <c r="S122" s="420"/>
      <c r="T122" s="420"/>
      <c r="U122" s="420"/>
      <c r="V122" s="420"/>
      <c r="W122" s="420"/>
      <c r="X122" s="420"/>
      <c r="Y122" s="420"/>
      <c r="Z122" s="420"/>
      <c r="AA122" s="420"/>
      <c r="AB122" s="420"/>
      <c r="AC122" s="420"/>
      <c r="AD122" s="420"/>
      <c r="AE122" s="420"/>
    </row>
    <row r="123" spans="1:31">
      <c r="A123" s="420"/>
      <c r="B123" s="811" t="str">
        <f>IF(DULIEU!B116="","",DULIEU!D116)</f>
        <v>31/12/2015</v>
      </c>
      <c r="C123" s="812" t="str">
        <f>DULIEU!H116</f>
        <v>bh005</v>
      </c>
      <c r="D123" s="812" t="str">
        <f>IF(DULIEU!J116&lt;&gt;"",DULIEU!J116,"")</f>
        <v/>
      </c>
      <c r="E123" s="811" t="str">
        <f>IF(DULIEU!B116="","",DULIEU!E116)</f>
        <v>31/12/2015</v>
      </c>
      <c r="F123" s="813" t="str">
        <f>IF(DULIEU!B116="","",DULIEU!O116)</f>
        <v>Bán hàng</v>
      </c>
      <c r="G123" s="811" t="str">
        <f t="shared" si="3"/>
        <v>x</v>
      </c>
      <c r="H123" s="811">
        <f>IF($F123="","",SUM($L$14:L123))</f>
        <v>110</v>
      </c>
      <c r="I123" s="814" t="str">
        <f>IF(DULIEU!V116&lt;&gt;"",DULIEU!V116,"")</f>
        <v>131</v>
      </c>
      <c r="J123" s="814" t="str">
        <f>IF(DULIEU!W116&lt;&gt;"",DULIEU!W116,"")</f>
        <v>33311</v>
      </c>
      <c r="K123" s="815">
        <f>DULIEU!X116</f>
        <v>10000</v>
      </c>
      <c r="L123" s="798">
        <f t="shared" si="4"/>
        <v>1</v>
      </c>
      <c r="M123" s="816" t="str">
        <f t="shared" si="5"/>
        <v>x</v>
      </c>
      <c r="N123" s="785"/>
      <c r="O123" s="420"/>
      <c r="P123" s="420"/>
      <c r="Q123" s="420"/>
      <c r="R123" s="420"/>
      <c r="S123" s="420"/>
      <c r="T123" s="420"/>
      <c r="U123" s="420"/>
      <c r="V123" s="420"/>
      <c r="W123" s="420"/>
      <c r="X123" s="420"/>
      <c r="Y123" s="420"/>
      <c r="Z123" s="420"/>
      <c r="AA123" s="420"/>
      <c r="AB123" s="420"/>
      <c r="AC123" s="420"/>
      <c r="AD123" s="420"/>
      <c r="AE123" s="420"/>
    </row>
    <row r="124" spans="1:31">
      <c r="A124" s="420"/>
      <c r="B124" s="811" t="str">
        <f>IF(DULIEU!B117="","",DULIEU!D117)</f>
        <v>31/12/2015</v>
      </c>
      <c r="C124" s="812" t="str">
        <f>DULIEU!H117</f>
        <v>pc024</v>
      </c>
      <c r="D124" s="812" t="str">
        <f>IF(DULIEU!J117&lt;&gt;"",DULIEU!J117,"")</f>
        <v/>
      </c>
      <c r="E124" s="811" t="str">
        <f>IF(DULIEU!B117="","",DULIEU!E117)</f>
        <v>31/12/2015</v>
      </c>
      <c r="F124" s="813" t="str">
        <f>IF(DULIEU!B117="","",DULIEU!O117)</f>
        <v>xxxxxxxx</v>
      </c>
      <c r="G124" s="811" t="str">
        <f t="shared" si="3"/>
        <v>x</v>
      </c>
      <c r="H124" s="811">
        <f>IF($F124="","",SUM($L$14:L124))</f>
        <v>111</v>
      </c>
      <c r="I124" s="814" t="str">
        <f>IF(DULIEU!V117&lt;&gt;"",DULIEU!V117,"")</f>
        <v>141</v>
      </c>
      <c r="J124" s="814" t="str">
        <f>IF(DULIEU!W117&lt;&gt;"",DULIEU!W117,"")</f>
        <v>1111</v>
      </c>
      <c r="K124" s="815">
        <f>DULIEU!X117</f>
        <v>500000</v>
      </c>
      <c r="L124" s="798">
        <f t="shared" si="4"/>
        <v>1</v>
      </c>
      <c r="M124" s="816" t="str">
        <f t="shared" si="5"/>
        <v>x</v>
      </c>
      <c r="N124" s="785"/>
      <c r="O124" s="420"/>
      <c r="P124" s="420"/>
      <c r="Q124" s="420"/>
      <c r="R124" s="420"/>
      <c r="S124" s="420"/>
      <c r="T124" s="420"/>
      <c r="U124" s="420"/>
      <c r="V124" s="420"/>
      <c r="W124" s="420"/>
      <c r="X124" s="420"/>
      <c r="Y124" s="420"/>
      <c r="Z124" s="420"/>
      <c r="AA124" s="420"/>
      <c r="AB124" s="420"/>
      <c r="AC124" s="420"/>
      <c r="AD124" s="420"/>
      <c r="AE124" s="420"/>
    </row>
    <row r="125" spans="1:31">
      <c r="A125" s="420"/>
      <c r="B125" s="811" t="str">
        <f>IF(DULIEU!B118="","",DULIEU!D118)</f>
        <v>31/12/2015</v>
      </c>
      <c r="C125" s="812" t="str">
        <f>DULIEU!H118</f>
        <v>pc024</v>
      </c>
      <c r="D125" s="812" t="str">
        <f>IF(DULIEU!J118&lt;&gt;"",DULIEU!J118,"")</f>
        <v/>
      </c>
      <c r="E125" s="811" t="str">
        <f>IF(DULIEU!B118="","",DULIEU!E118)</f>
        <v>31/12/2015</v>
      </c>
      <c r="F125" s="813" t="str">
        <f>IF(DULIEU!B118="","",DULIEU!O118)</f>
        <v>Nôhp tiền</v>
      </c>
      <c r="G125" s="811" t="str">
        <f t="shared" si="3"/>
        <v>x</v>
      </c>
      <c r="H125" s="811">
        <f>IF($F125="","",SUM($L$14:L125))</f>
        <v>112</v>
      </c>
      <c r="I125" s="814" t="str">
        <f>IF(DULIEU!V118&lt;&gt;"",DULIEU!V118,"")</f>
        <v>11211</v>
      </c>
      <c r="J125" s="814" t="str">
        <f>IF(DULIEU!W118&lt;&gt;"",DULIEU!W118,"")</f>
        <v>1111</v>
      </c>
      <c r="K125" s="815">
        <f>DULIEU!X118</f>
        <v>10000000</v>
      </c>
      <c r="L125" s="798">
        <f t="shared" si="4"/>
        <v>1</v>
      </c>
      <c r="M125" s="816" t="str">
        <f t="shared" si="5"/>
        <v>x</v>
      </c>
      <c r="N125" s="785"/>
      <c r="O125" s="420"/>
      <c r="P125" s="420"/>
      <c r="Q125" s="420"/>
      <c r="R125" s="420"/>
      <c r="S125" s="420"/>
      <c r="T125" s="420"/>
      <c r="U125" s="420"/>
      <c r="V125" s="420"/>
      <c r="W125" s="420"/>
      <c r="X125" s="420"/>
      <c r="Y125" s="420"/>
      <c r="Z125" s="420"/>
      <c r="AA125" s="420"/>
      <c r="AB125" s="420"/>
      <c r="AC125" s="420"/>
      <c r="AD125" s="420"/>
      <c r="AE125" s="420"/>
    </row>
    <row r="126" spans="1:31">
      <c r="A126" s="420"/>
      <c r="B126" s="811" t="str">
        <f>IF(DULIEU!B119="","",DULIEU!D119)</f>
        <v>31/12/2015</v>
      </c>
      <c r="C126" s="812" t="str">
        <f>DULIEU!H119</f>
        <v>pkt036</v>
      </c>
      <c r="D126" s="812" t="str">
        <f>IF(DULIEU!J119&lt;&gt;"",DULIEU!J119,"")</f>
        <v/>
      </c>
      <c r="E126" s="811" t="str">
        <f>IF(DULIEU!B119="","",DULIEU!E119)</f>
        <v>31/12/2015</v>
      </c>
      <c r="F126" s="813">
        <f>IF(DULIEU!B119="","",DULIEU!O119)</f>
        <v>0</v>
      </c>
      <c r="G126" s="811" t="str">
        <f t="shared" si="3"/>
        <v>x</v>
      </c>
      <c r="H126" s="811">
        <f>IF($F126="","",SUM($L$14:L126))</f>
        <v>113</v>
      </c>
      <c r="I126" s="814" t="str">
        <f>IF(DULIEU!V119&lt;&gt;"",DULIEU!V119,"")</f>
        <v>5111</v>
      </c>
      <c r="J126" s="814" t="str">
        <f>IF(DULIEU!W119&lt;&gt;"",DULIEU!W119,"")</f>
        <v>911</v>
      </c>
      <c r="K126" s="815">
        <f>DULIEU!X119</f>
        <v>200000</v>
      </c>
      <c r="L126" s="798">
        <f t="shared" si="4"/>
        <v>1</v>
      </c>
      <c r="M126" s="816" t="str">
        <f t="shared" si="5"/>
        <v>x</v>
      </c>
      <c r="N126" s="785"/>
      <c r="O126" s="420"/>
      <c r="P126" s="420"/>
      <c r="Q126" s="420"/>
      <c r="R126" s="420"/>
      <c r="S126" s="420"/>
      <c r="T126" s="420"/>
      <c r="U126" s="420"/>
      <c r="V126" s="420"/>
      <c r="W126" s="420"/>
      <c r="X126" s="420"/>
      <c r="Y126" s="420"/>
      <c r="Z126" s="420"/>
      <c r="AA126" s="420"/>
      <c r="AB126" s="420"/>
      <c r="AC126" s="420"/>
      <c r="AD126" s="420"/>
      <c r="AE126" s="420"/>
    </row>
    <row r="127" spans="1:31">
      <c r="A127" s="420"/>
      <c r="B127" s="811" t="str">
        <f>IF(DULIEU!B120="","",DULIEU!D120)</f>
        <v>31/12/2015</v>
      </c>
      <c r="C127" s="812" t="str">
        <f>DULIEU!H120</f>
        <v>pkt037</v>
      </c>
      <c r="D127" s="812" t="str">
        <f>IF(DULIEU!J120&lt;&gt;"",DULIEU!J120,"")</f>
        <v/>
      </c>
      <c r="E127" s="811" t="str">
        <f>IF(DULIEU!B120="","",DULIEU!E120)</f>
        <v>31/12/2015</v>
      </c>
      <c r="F127" s="813">
        <f>IF(DULIEU!B120="","",DULIEU!O120)</f>
        <v>0</v>
      </c>
      <c r="G127" s="811" t="str">
        <f t="shared" si="3"/>
        <v>x</v>
      </c>
      <c r="H127" s="811">
        <f>IF($F127="","",SUM($L$14:L127))</f>
        <v>114</v>
      </c>
      <c r="I127" s="814" t="str">
        <f>IF(DULIEU!V120&lt;&gt;"",DULIEU!V120,"")</f>
        <v>33311</v>
      </c>
      <c r="J127" s="814" t="str">
        <f>IF(DULIEU!W120&lt;&gt;"",DULIEU!W120,"")</f>
        <v>1331</v>
      </c>
      <c r="K127" s="815">
        <f>DULIEU!X120</f>
        <v>107700</v>
      </c>
      <c r="L127" s="798">
        <f t="shared" si="4"/>
        <v>1</v>
      </c>
      <c r="M127" s="816" t="str">
        <f t="shared" si="5"/>
        <v>x</v>
      </c>
      <c r="N127" s="785"/>
      <c r="O127" s="420"/>
      <c r="P127" s="420"/>
      <c r="Q127" s="420"/>
      <c r="R127" s="420"/>
      <c r="S127" s="420"/>
      <c r="T127" s="420"/>
      <c r="U127" s="420"/>
      <c r="V127" s="420"/>
      <c r="W127" s="420"/>
      <c r="X127" s="420"/>
      <c r="Y127" s="420"/>
      <c r="Z127" s="420"/>
      <c r="AA127" s="420"/>
      <c r="AB127" s="420"/>
      <c r="AC127" s="420"/>
      <c r="AD127" s="420"/>
      <c r="AE127" s="420"/>
    </row>
    <row r="128" spans="1:31">
      <c r="A128" s="420"/>
      <c r="B128" s="811" t="str">
        <f>IF(DULIEU!B121="","",DULIEU!D121)</f>
        <v>31/12/2015</v>
      </c>
      <c r="C128" s="812" t="str">
        <f>DULIEU!H121</f>
        <v>pt009</v>
      </c>
      <c r="D128" s="812" t="str">
        <f>IF(DULIEU!J121&lt;&gt;"",DULIEU!J121,"")</f>
        <v/>
      </c>
      <c r="E128" s="811" t="str">
        <f>IF(DULIEU!B121="","",DULIEU!E121)</f>
        <v>31/12/2015</v>
      </c>
      <c r="F128" s="813">
        <f>IF(DULIEU!B121="","",DULIEU!O121)</f>
        <v>0</v>
      </c>
      <c r="G128" s="811" t="str">
        <f t="shared" si="3"/>
        <v>x</v>
      </c>
      <c r="H128" s="811">
        <f>IF($F128="","",SUM($L$14:L128))</f>
        <v>115</v>
      </c>
      <c r="I128" s="814" t="str">
        <f>IF(DULIEU!V121&lt;&gt;"",DULIEU!V121,"")</f>
        <v>1111</v>
      </c>
      <c r="J128" s="814" t="str">
        <f>IF(DULIEU!W121&lt;&gt;"",DULIEU!W121,"")</f>
        <v>141</v>
      </c>
      <c r="K128" s="815">
        <f>DULIEU!X121</f>
        <v>500000</v>
      </c>
      <c r="L128" s="798">
        <f t="shared" si="4"/>
        <v>1</v>
      </c>
      <c r="M128" s="816" t="str">
        <f t="shared" si="5"/>
        <v>x</v>
      </c>
      <c r="N128" s="785"/>
      <c r="O128" s="420"/>
      <c r="P128" s="420"/>
      <c r="Q128" s="420"/>
      <c r="R128" s="420"/>
      <c r="S128" s="420"/>
      <c r="T128" s="420"/>
      <c r="U128" s="420"/>
      <c r="V128" s="420"/>
      <c r="W128" s="420"/>
      <c r="X128" s="420"/>
      <c r="Y128" s="420"/>
      <c r="Z128" s="420"/>
      <c r="AA128" s="420"/>
      <c r="AB128" s="420"/>
      <c r="AC128" s="420"/>
      <c r="AD128" s="420"/>
      <c r="AE128" s="420"/>
    </row>
    <row r="129" spans="1:31" hidden="1">
      <c r="A129" s="420"/>
      <c r="B129" s="811" t="str">
        <f>IF(DULIEU!B122="","",DULIEU!D122)</f>
        <v/>
      </c>
      <c r="C129" s="812">
        <f>DULIEU!H122</f>
        <v>0</v>
      </c>
      <c r="D129" s="812" t="str">
        <f>IF(DULIEU!J122&lt;&gt;"",DULIEU!J122,"")</f>
        <v/>
      </c>
      <c r="E129" s="811" t="str">
        <f>IF(DULIEU!B122="","",DULIEU!E122)</f>
        <v/>
      </c>
      <c r="F129" s="813" t="str">
        <f>IF(DULIEU!B122="","",DULIEU!O122)</f>
        <v/>
      </c>
      <c r="G129" s="811" t="str">
        <f t="shared" si="3"/>
        <v/>
      </c>
      <c r="H129" s="811" t="str">
        <f>IF($F129="","",SUM($L$14:L129))</f>
        <v/>
      </c>
      <c r="I129" s="814" t="str">
        <f>IF(DULIEU!V122&lt;&gt;"",DULIEU!V122,"")</f>
        <v/>
      </c>
      <c r="J129" s="814" t="str">
        <f>IF(DULIEU!W122&lt;&gt;"",DULIEU!W122,"")</f>
        <v/>
      </c>
      <c r="K129" s="815">
        <f>DULIEU!X122</f>
        <v>0</v>
      </c>
      <c r="L129" s="798">
        <f t="shared" si="4"/>
        <v>0</v>
      </c>
      <c r="M129" s="816" t="str">
        <f t="shared" si="5"/>
        <v/>
      </c>
      <c r="N129" s="785"/>
      <c r="O129" s="420"/>
      <c r="P129" s="420"/>
      <c r="Q129" s="420"/>
      <c r="R129" s="420"/>
      <c r="S129" s="420"/>
      <c r="T129" s="420"/>
      <c r="U129" s="420"/>
      <c r="V129" s="420"/>
      <c r="W129" s="420"/>
      <c r="X129" s="420"/>
      <c r="Y129" s="420"/>
      <c r="Z129" s="420"/>
      <c r="AA129" s="420"/>
      <c r="AB129" s="420"/>
      <c r="AC129" s="420"/>
      <c r="AD129" s="420"/>
      <c r="AE129" s="420"/>
    </row>
    <row r="130" spans="1:31" hidden="1">
      <c r="A130" s="420"/>
      <c r="B130" s="811" t="str">
        <f>IF(DULIEU!B123="","",DULIEU!D123)</f>
        <v/>
      </c>
      <c r="C130" s="812">
        <f>DULIEU!H123</f>
        <v>0</v>
      </c>
      <c r="D130" s="812" t="str">
        <f>IF(DULIEU!J123&lt;&gt;"",DULIEU!J123,"")</f>
        <v/>
      </c>
      <c r="E130" s="811" t="str">
        <f>IF(DULIEU!B123="","",DULIEU!E123)</f>
        <v/>
      </c>
      <c r="F130" s="813" t="str">
        <f>IF(DULIEU!B123="","",DULIEU!O123)</f>
        <v/>
      </c>
      <c r="G130" s="811" t="str">
        <f t="shared" si="3"/>
        <v/>
      </c>
      <c r="H130" s="811" t="str">
        <f>IF($F130="","",SUM($L$14:L130))</f>
        <v/>
      </c>
      <c r="I130" s="814" t="str">
        <f>IF(DULIEU!V123&lt;&gt;"",DULIEU!V123,"")</f>
        <v/>
      </c>
      <c r="J130" s="814" t="str">
        <f>IF(DULIEU!W123&lt;&gt;"",DULIEU!W123,"")</f>
        <v/>
      </c>
      <c r="K130" s="815">
        <f>DULIEU!X123</f>
        <v>0</v>
      </c>
      <c r="L130" s="798">
        <f t="shared" si="4"/>
        <v>0</v>
      </c>
      <c r="M130" s="816" t="str">
        <f t="shared" si="5"/>
        <v/>
      </c>
      <c r="N130" s="785"/>
      <c r="O130" s="420"/>
      <c r="P130" s="420"/>
      <c r="Q130" s="420"/>
      <c r="R130" s="420"/>
      <c r="S130" s="420"/>
      <c r="T130" s="420"/>
      <c r="U130" s="420"/>
      <c r="V130" s="420"/>
      <c r="W130" s="420"/>
      <c r="X130" s="420"/>
      <c r="Y130" s="420"/>
      <c r="Z130" s="420"/>
      <c r="AA130" s="420"/>
      <c r="AB130" s="420"/>
      <c r="AC130" s="420"/>
      <c r="AD130" s="420"/>
      <c r="AE130" s="420"/>
    </row>
    <row r="131" spans="1:31" hidden="1">
      <c r="A131" s="420"/>
      <c r="B131" s="811" t="str">
        <f>IF(DULIEU!B124="","",DULIEU!D124)</f>
        <v/>
      </c>
      <c r="C131" s="812">
        <f>DULIEU!H124</f>
        <v>0</v>
      </c>
      <c r="D131" s="812" t="str">
        <f>IF(DULIEU!J124&lt;&gt;"",DULIEU!J124,"")</f>
        <v/>
      </c>
      <c r="E131" s="811" t="str">
        <f>IF(DULIEU!B124="","",DULIEU!E124)</f>
        <v/>
      </c>
      <c r="F131" s="813" t="str">
        <f>IF(DULIEU!B124="","",DULIEU!O124)</f>
        <v/>
      </c>
      <c r="G131" s="811" t="str">
        <f t="shared" si="3"/>
        <v/>
      </c>
      <c r="H131" s="811" t="str">
        <f>IF($F131="","",SUM($L$14:L131))</f>
        <v/>
      </c>
      <c r="I131" s="814" t="str">
        <f>IF(DULIEU!V124&lt;&gt;"",DULIEU!V124,"")</f>
        <v/>
      </c>
      <c r="J131" s="814" t="str">
        <f>IF(DULIEU!W124&lt;&gt;"",DULIEU!W124,"")</f>
        <v/>
      </c>
      <c r="K131" s="815">
        <f>DULIEU!X124</f>
        <v>0</v>
      </c>
      <c r="L131" s="798">
        <f t="shared" si="4"/>
        <v>0</v>
      </c>
      <c r="M131" s="816" t="str">
        <f t="shared" si="5"/>
        <v/>
      </c>
      <c r="N131" s="785"/>
      <c r="O131" s="420"/>
      <c r="P131" s="420"/>
      <c r="Q131" s="420"/>
      <c r="R131" s="420"/>
      <c r="S131" s="420"/>
      <c r="T131" s="420"/>
      <c r="U131" s="420"/>
      <c r="V131" s="420"/>
      <c r="W131" s="420"/>
      <c r="X131" s="420"/>
      <c r="Y131" s="420"/>
      <c r="Z131" s="420"/>
      <c r="AA131" s="420"/>
      <c r="AB131" s="420"/>
      <c r="AC131" s="420"/>
      <c r="AD131" s="420"/>
      <c r="AE131" s="420"/>
    </row>
    <row r="132" spans="1:31" hidden="1">
      <c r="A132" s="420"/>
      <c r="B132" s="811" t="str">
        <f>IF(DULIEU!B125="","",DULIEU!D125)</f>
        <v/>
      </c>
      <c r="C132" s="812" t="str">
        <f>DULIEU!H125</f>
        <v/>
      </c>
      <c r="D132" s="812" t="str">
        <f>IF(DULIEU!J125&lt;&gt;"",DULIEU!J125,"")</f>
        <v/>
      </c>
      <c r="E132" s="811" t="str">
        <f>IF(DULIEU!B125="","",DULIEU!E125)</f>
        <v/>
      </c>
      <c r="F132" s="813" t="str">
        <f>IF(DULIEU!B125="","",DULIEU!O125)</f>
        <v/>
      </c>
      <c r="G132" s="811" t="str">
        <f t="shared" si="3"/>
        <v/>
      </c>
      <c r="H132" s="811" t="str">
        <f>IF($F132="","",SUM($L$14:L132))</f>
        <v/>
      </c>
      <c r="I132" s="814" t="str">
        <f>IF(DULIEU!V125&lt;&gt;"",DULIEU!V125,"")</f>
        <v/>
      </c>
      <c r="J132" s="814" t="str">
        <f>IF(DULIEU!W125&lt;&gt;"",DULIEU!W125,"")</f>
        <v/>
      </c>
      <c r="K132" s="815">
        <f>DULIEU!X125</f>
        <v>0</v>
      </c>
      <c r="L132" s="798">
        <f t="shared" si="4"/>
        <v>0</v>
      </c>
      <c r="M132" s="816" t="str">
        <f t="shared" si="5"/>
        <v/>
      </c>
      <c r="N132" s="785"/>
      <c r="O132" s="420"/>
      <c r="P132" s="420"/>
      <c r="Q132" s="420"/>
      <c r="R132" s="420"/>
      <c r="S132" s="420"/>
      <c r="T132" s="420"/>
      <c r="U132" s="420"/>
      <c r="V132" s="420"/>
      <c r="W132" s="420"/>
      <c r="X132" s="420"/>
      <c r="Y132" s="420"/>
      <c r="Z132" s="420"/>
      <c r="AA132" s="420"/>
      <c r="AB132" s="420"/>
      <c r="AC132" s="420"/>
      <c r="AD132" s="420"/>
      <c r="AE132" s="420"/>
    </row>
    <row r="133" spans="1:31" hidden="1">
      <c r="A133" s="420"/>
      <c r="B133" s="811" t="str">
        <f>IF(DULIEU!B126="","",DULIEU!D126)</f>
        <v/>
      </c>
      <c r="C133" s="812" t="str">
        <f>DULIEU!H126</f>
        <v/>
      </c>
      <c r="D133" s="812" t="str">
        <f>IF(DULIEU!J126&lt;&gt;"",DULIEU!J126,"")</f>
        <v/>
      </c>
      <c r="E133" s="811" t="str">
        <f>IF(DULIEU!B126="","",DULIEU!E126)</f>
        <v/>
      </c>
      <c r="F133" s="813" t="str">
        <f>IF(DULIEU!B126="","",DULIEU!O126)</f>
        <v/>
      </c>
      <c r="G133" s="811" t="str">
        <f t="shared" si="3"/>
        <v/>
      </c>
      <c r="H133" s="811" t="str">
        <f>IF($F133="","",SUM($L$14:L133))</f>
        <v/>
      </c>
      <c r="I133" s="814" t="str">
        <f>IF(DULIEU!V126&lt;&gt;"",DULIEU!V126,"")</f>
        <v/>
      </c>
      <c r="J133" s="814" t="str">
        <f>IF(DULIEU!W126&lt;&gt;"",DULIEU!W126,"")</f>
        <v/>
      </c>
      <c r="K133" s="815">
        <f>DULIEU!X126</f>
        <v>0</v>
      </c>
      <c r="L133" s="798">
        <f t="shared" si="4"/>
        <v>0</v>
      </c>
      <c r="M133" s="816" t="str">
        <f t="shared" si="5"/>
        <v/>
      </c>
      <c r="N133" s="785"/>
      <c r="O133" s="420"/>
      <c r="P133" s="420"/>
      <c r="Q133" s="420"/>
      <c r="R133" s="420"/>
      <c r="S133" s="420"/>
      <c r="T133" s="420"/>
      <c r="U133" s="420"/>
      <c r="V133" s="420"/>
      <c r="W133" s="420"/>
      <c r="X133" s="420"/>
      <c r="Y133" s="420"/>
      <c r="Z133" s="420"/>
      <c r="AA133" s="420"/>
      <c r="AB133" s="420"/>
      <c r="AC133" s="420"/>
      <c r="AD133" s="420"/>
      <c r="AE133" s="420"/>
    </row>
    <row r="134" spans="1:31" hidden="1">
      <c r="A134" s="420"/>
      <c r="B134" s="811" t="str">
        <f>IF(DULIEU!B127="","",DULIEU!D127)</f>
        <v/>
      </c>
      <c r="C134" s="812" t="str">
        <f>DULIEU!H127</f>
        <v/>
      </c>
      <c r="D134" s="812" t="str">
        <f>IF(DULIEU!J127&lt;&gt;"",DULIEU!J127,"")</f>
        <v/>
      </c>
      <c r="E134" s="811" t="str">
        <f>IF(DULIEU!B127="","",DULIEU!E127)</f>
        <v/>
      </c>
      <c r="F134" s="813" t="str">
        <f>IF(DULIEU!B127="","",DULIEU!O127)</f>
        <v/>
      </c>
      <c r="G134" s="811" t="str">
        <f t="shared" si="3"/>
        <v/>
      </c>
      <c r="H134" s="811" t="str">
        <f>IF($F134="","",SUM($L$14:L134))</f>
        <v/>
      </c>
      <c r="I134" s="814" t="str">
        <f>IF(DULIEU!V127&lt;&gt;"",DULIEU!V127,"")</f>
        <v/>
      </c>
      <c r="J134" s="814" t="str">
        <f>IF(DULIEU!W127&lt;&gt;"",DULIEU!W127,"")</f>
        <v/>
      </c>
      <c r="K134" s="815">
        <f>DULIEU!X127</f>
        <v>0</v>
      </c>
      <c r="L134" s="798">
        <f t="shared" si="4"/>
        <v>0</v>
      </c>
      <c r="M134" s="816" t="str">
        <f t="shared" si="5"/>
        <v/>
      </c>
      <c r="N134" s="785"/>
      <c r="O134" s="420"/>
      <c r="P134" s="420"/>
      <c r="Q134" s="420"/>
      <c r="R134" s="420"/>
      <c r="S134" s="420"/>
      <c r="T134" s="420"/>
      <c r="U134" s="420"/>
      <c r="V134" s="420"/>
      <c r="W134" s="420"/>
      <c r="X134" s="420"/>
      <c r="Y134" s="420"/>
      <c r="Z134" s="420"/>
      <c r="AA134" s="420"/>
      <c r="AB134" s="420"/>
      <c r="AC134" s="420"/>
      <c r="AD134" s="420"/>
      <c r="AE134" s="420"/>
    </row>
    <row r="135" spans="1:31" hidden="1">
      <c r="A135" s="420"/>
      <c r="B135" s="811" t="str">
        <f>IF(DULIEU!B128="","",DULIEU!D128)</f>
        <v/>
      </c>
      <c r="C135" s="812" t="str">
        <f>DULIEU!H128</f>
        <v/>
      </c>
      <c r="D135" s="812" t="str">
        <f>IF(DULIEU!J128&lt;&gt;"",DULIEU!J128,"")</f>
        <v/>
      </c>
      <c r="E135" s="811" t="str">
        <f>IF(DULIEU!B128="","",DULIEU!E128)</f>
        <v/>
      </c>
      <c r="F135" s="813" t="str">
        <f>IF(DULIEU!B128="","",DULIEU!O128)</f>
        <v/>
      </c>
      <c r="G135" s="811" t="str">
        <f t="shared" si="3"/>
        <v/>
      </c>
      <c r="H135" s="811" t="str">
        <f>IF($F135="","",SUM($L$14:L135))</f>
        <v/>
      </c>
      <c r="I135" s="814" t="str">
        <f>IF(DULIEU!V128&lt;&gt;"",DULIEU!V128,"")</f>
        <v/>
      </c>
      <c r="J135" s="814" t="str">
        <f>IF(DULIEU!W128&lt;&gt;"",DULIEU!W128,"")</f>
        <v/>
      </c>
      <c r="K135" s="815">
        <f>DULIEU!X128</f>
        <v>0</v>
      </c>
      <c r="L135" s="798">
        <f t="shared" si="4"/>
        <v>0</v>
      </c>
      <c r="M135" s="816" t="str">
        <f t="shared" si="5"/>
        <v/>
      </c>
      <c r="N135" s="785"/>
      <c r="O135" s="420"/>
      <c r="P135" s="420"/>
      <c r="Q135" s="420"/>
      <c r="R135" s="420"/>
      <c r="S135" s="420"/>
      <c r="T135" s="420"/>
      <c r="U135" s="420"/>
      <c r="V135" s="420"/>
      <c r="W135" s="420"/>
      <c r="X135" s="420"/>
      <c r="Y135" s="420"/>
      <c r="Z135" s="420"/>
      <c r="AA135" s="420"/>
      <c r="AB135" s="420"/>
      <c r="AC135" s="420"/>
      <c r="AD135" s="420"/>
      <c r="AE135" s="420"/>
    </row>
    <row r="136" spans="1:31" hidden="1">
      <c r="A136" s="420"/>
      <c r="B136" s="811" t="str">
        <f>IF(DULIEU!B129="","",DULIEU!D129)</f>
        <v/>
      </c>
      <c r="C136" s="812" t="str">
        <f>DULIEU!H129</f>
        <v/>
      </c>
      <c r="D136" s="812" t="str">
        <f>IF(DULIEU!J129&lt;&gt;"",DULIEU!J129,"")</f>
        <v/>
      </c>
      <c r="E136" s="811" t="str">
        <f>IF(DULIEU!B129="","",DULIEU!E129)</f>
        <v/>
      </c>
      <c r="F136" s="813" t="str">
        <f>IF(DULIEU!B129="","",DULIEU!O129)</f>
        <v/>
      </c>
      <c r="G136" s="811" t="str">
        <f t="shared" si="3"/>
        <v/>
      </c>
      <c r="H136" s="811" t="str">
        <f>IF($F136="","",SUM($L$14:L136))</f>
        <v/>
      </c>
      <c r="I136" s="814" t="str">
        <f>IF(DULIEU!V129&lt;&gt;"",DULIEU!V129,"")</f>
        <v/>
      </c>
      <c r="J136" s="814" t="str">
        <f>IF(DULIEU!W129&lt;&gt;"",DULIEU!W129,"")</f>
        <v/>
      </c>
      <c r="K136" s="815">
        <f>DULIEU!X129</f>
        <v>0</v>
      </c>
      <c r="L136" s="798">
        <f t="shared" si="4"/>
        <v>0</v>
      </c>
      <c r="M136" s="816" t="str">
        <f t="shared" si="5"/>
        <v/>
      </c>
      <c r="N136" s="785"/>
      <c r="O136" s="420"/>
      <c r="P136" s="420"/>
      <c r="Q136" s="420"/>
      <c r="R136" s="420"/>
      <c r="S136" s="420"/>
      <c r="T136" s="420"/>
      <c r="U136" s="420"/>
      <c r="V136" s="420"/>
      <c r="W136" s="420"/>
      <c r="X136" s="420"/>
      <c r="Y136" s="420"/>
      <c r="Z136" s="420"/>
      <c r="AA136" s="420"/>
      <c r="AB136" s="420"/>
      <c r="AC136" s="420"/>
      <c r="AD136" s="420"/>
      <c r="AE136" s="420"/>
    </row>
    <row r="137" spans="1:31" hidden="1">
      <c r="A137" s="420"/>
      <c r="B137" s="811" t="str">
        <f>IF(DULIEU!B130="","",DULIEU!D130)</f>
        <v/>
      </c>
      <c r="C137" s="812" t="str">
        <f>DULIEU!H130</f>
        <v/>
      </c>
      <c r="D137" s="812" t="str">
        <f>IF(DULIEU!J130&lt;&gt;"",DULIEU!J130,"")</f>
        <v/>
      </c>
      <c r="E137" s="811" t="str">
        <f>IF(DULIEU!B130="","",DULIEU!E130)</f>
        <v/>
      </c>
      <c r="F137" s="813" t="str">
        <f>IF(DULIEU!B130="","",DULIEU!O130)</f>
        <v/>
      </c>
      <c r="G137" s="811" t="str">
        <f t="shared" si="3"/>
        <v/>
      </c>
      <c r="H137" s="811" t="str">
        <f>IF($F137="","",SUM($L$14:L137))</f>
        <v/>
      </c>
      <c r="I137" s="814" t="str">
        <f>IF(DULIEU!V130&lt;&gt;"",DULIEU!V130,"")</f>
        <v/>
      </c>
      <c r="J137" s="814" t="str">
        <f>IF(DULIEU!W130&lt;&gt;"",DULIEU!W130,"")</f>
        <v/>
      </c>
      <c r="K137" s="815">
        <f>DULIEU!X130</f>
        <v>0</v>
      </c>
      <c r="L137" s="798">
        <f t="shared" si="4"/>
        <v>0</v>
      </c>
      <c r="M137" s="816" t="str">
        <f t="shared" si="5"/>
        <v/>
      </c>
      <c r="N137" s="785"/>
      <c r="O137" s="420"/>
      <c r="P137" s="420"/>
      <c r="Q137" s="420"/>
      <c r="R137" s="420"/>
      <c r="S137" s="420"/>
      <c r="T137" s="420"/>
      <c r="U137" s="420"/>
      <c r="V137" s="420"/>
      <c r="W137" s="420"/>
      <c r="X137" s="420"/>
      <c r="Y137" s="420"/>
      <c r="Z137" s="420"/>
      <c r="AA137" s="420"/>
      <c r="AB137" s="420"/>
      <c r="AC137" s="420"/>
      <c r="AD137" s="420"/>
      <c r="AE137" s="420"/>
    </row>
    <row r="138" spans="1:31" hidden="1">
      <c r="A138" s="420"/>
      <c r="B138" s="811" t="str">
        <f>IF(DULIEU!B131="","",DULIEU!D131)</f>
        <v/>
      </c>
      <c r="C138" s="812" t="str">
        <f>DULIEU!H131</f>
        <v/>
      </c>
      <c r="D138" s="812" t="str">
        <f>IF(DULIEU!J131&lt;&gt;"",DULIEU!J131,"")</f>
        <v/>
      </c>
      <c r="E138" s="811" t="str">
        <f>IF(DULIEU!B131="","",DULIEU!E131)</f>
        <v/>
      </c>
      <c r="F138" s="813" t="str">
        <f>IF(DULIEU!B131="","",DULIEU!O131)</f>
        <v/>
      </c>
      <c r="G138" s="811" t="str">
        <f t="shared" si="3"/>
        <v/>
      </c>
      <c r="H138" s="811" t="str">
        <f>IF($F138="","",SUM($L$14:L138))</f>
        <v/>
      </c>
      <c r="I138" s="814" t="str">
        <f>IF(DULIEU!V131&lt;&gt;"",DULIEU!V131,"")</f>
        <v/>
      </c>
      <c r="J138" s="814" t="str">
        <f>IF(DULIEU!W131&lt;&gt;"",DULIEU!W131,"")</f>
        <v/>
      </c>
      <c r="K138" s="815">
        <f>DULIEU!X131</f>
        <v>0</v>
      </c>
      <c r="L138" s="798">
        <f t="shared" si="4"/>
        <v>0</v>
      </c>
      <c r="M138" s="816" t="str">
        <f t="shared" si="5"/>
        <v/>
      </c>
      <c r="N138" s="785"/>
      <c r="O138" s="420"/>
      <c r="P138" s="420"/>
      <c r="Q138" s="420"/>
      <c r="R138" s="420"/>
      <c r="S138" s="420"/>
      <c r="T138" s="420"/>
      <c r="U138" s="420"/>
      <c r="V138" s="420"/>
      <c r="W138" s="420"/>
      <c r="X138" s="420"/>
      <c r="Y138" s="420"/>
      <c r="Z138" s="420"/>
      <c r="AA138" s="420"/>
      <c r="AB138" s="420"/>
      <c r="AC138" s="420"/>
      <c r="AD138" s="420"/>
      <c r="AE138" s="420"/>
    </row>
    <row r="139" spans="1:31" hidden="1">
      <c r="A139" s="420"/>
      <c r="B139" s="811" t="str">
        <f>IF(DULIEU!B132="","",DULIEU!D132)</f>
        <v/>
      </c>
      <c r="C139" s="812" t="str">
        <f>DULIEU!H132</f>
        <v/>
      </c>
      <c r="D139" s="812" t="str">
        <f>IF(DULIEU!J132&lt;&gt;"",DULIEU!J132,"")</f>
        <v/>
      </c>
      <c r="E139" s="811" t="str">
        <f>IF(DULIEU!B132="","",DULIEU!E132)</f>
        <v/>
      </c>
      <c r="F139" s="813" t="str">
        <f>IF(DULIEU!B132="","",DULIEU!O132)</f>
        <v/>
      </c>
      <c r="G139" s="811" t="str">
        <f t="shared" si="3"/>
        <v/>
      </c>
      <c r="H139" s="811" t="str">
        <f>IF($F139="","",SUM($L$14:L139))</f>
        <v/>
      </c>
      <c r="I139" s="814" t="str">
        <f>IF(DULIEU!V132&lt;&gt;"",DULIEU!V132,"")</f>
        <v/>
      </c>
      <c r="J139" s="814" t="str">
        <f>IF(DULIEU!W132&lt;&gt;"",DULIEU!W132,"")</f>
        <v/>
      </c>
      <c r="K139" s="815">
        <f>DULIEU!X132</f>
        <v>0</v>
      </c>
      <c r="L139" s="798">
        <f t="shared" si="4"/>
        <v>0</v>
      </c>
      <c r="M139" s="816" t="str">
        <f t="shared" si="5"/>
        <v/>
      </c>
      <c r="N139" s="785"/>
      <c r="O139" s="420"/>
      <c r="P139" s="420"/>
      <c r="Q139" s="420"/>
      <c r="R139" s="420"/>
      <c r="S139" s="420"/>
      <c r="T139" s="420"/>
      <c r="U139" s="420"/>
      <c r="V139" s="420"/>
      <c r="W139" s="420"/>
      <c r="X139" s="420"/>
      <c r="Y139" s="420"/>
      <c r="Z139" s="420"/>
      <c r="AA139" s="420"/>
      <c r="AB139" s="420"/>
      <c r="AC139" s="420"/>
      <c r="AD139" s="420"/>
      <c r="AE139" s="420"/>
    </row>
    <row r="140" spans="1:31" hidden="1">
      <c r="A140" s="420"/>
      <c r="B140" s="811" t="str">
        <f>IF(DULIEU!B133="","",DULIEU!D133)</f>
        <v/>
      </c>
      <c r="C140" s="812" t="str">
        <f>DULIEU!H133</f>
        <v/>
      </c>
      <c r="D140" s="812" t="str">
        <f>IF(DULIEU!J133&lt;&gt;"",DULIEU!J133,"")</f>
        <v/>
      </c>
      <c r="E140" s="811" t="str">
        <f>IF(DULIEU!B133="","",DULIEU!E133)</f>
        <v/>
      </c>
      <c r="F140" s="813" t="str">
        <f>IF(DULIEU!B133="","",DULIEU!O133)</f>
        <v/>
      </c>
      <c r="G140" s="811" t="str">
        <f t="shared" si="3"/>
        <v/>
      </c>
      <c r="H140" s="811" t="str">
        <f>IF($F140="","",SUM($L$14:L140))</f>
        <v/>
      </c>
      <c r="I140" s="814" t="str">
        <f>IF(DULIEU!V133&lt;&gt;"",DULIEU!V133,"")</f>
        <v/>
      </c>
      <c r="J140" s="814" t="str">
        <f>IF(DULIEU!W133&lt;&gt;"",DULIEU!W133,"")</f>
        <v/>
      </c>
      <c r="K140" s="815">
        <f>DULIEU!X133</f>
        <v>0</v>
      </c>
      <c r="L140" s="798">
        <f t="shared" si="4"/>
        <v>0</v>
      </c>
      <c r="M140" s="816" t="str">
        <f t="shared" si="5"/>
        <v/>
      </c>
      <c r="N140" s="785"/>
      <c r="O140" s="420"/>
      <c r="P140" s="420"/>
      <c r="Q140" s="420"/>
      <c r="R140" s="420"/>
      <c r="S140" s="420"/>
      <c r="T140" s="420"/>
      <c r="U140" s="420"/>
      <c r="V140" s="420"/>
      <c r="W140" s="420"/>
      <c r="X140" s="420"/>
      <c r="Y140" s="420"/>
      <c r="Z140" s="420"/>
      <c r="AA140" s="420"/>
      <c r="AB140" s="420"/>
      <c r="AC140" s="420"/>
      <c r="AD140" s="420"/>
      <c r="AE140" s="420"/>
    </row>
    <row r="141" spans="1:31" hidden="1">
      <c r="A141" s="420"/>
      <c r="B141" s="811" t="str">
        <f>IF(DULIEU!B134="","",DULIEU!D134)</f>
        <v/>
      </c>
      <c r="C141" s="812" t="str">
        <f>DULIEU!H134</f>
        <v/>
      </c>
      <c r="D141" s="812" t="str">
        <f>IF(DULIEU!J134&lt;&gt;"",DULIEU!J134,"")</f>
        <v/>
      </c>
      <c r="E141" s="811" t="str">
        <f>IF(DULIEU!B134="","",DULIEU!E134)</f>
        <v/>
      </c>
      <c r="F141" s="813" t="str">
        <f>IF(DULIEU!B134="","",DULIEU!O134)</f>
        <v/>
      </c>
      <c r="G141" s="811" t="str">
        <f t="shared" si="3"/>
        <v/>
      </c>
      <c r="H141" s="811" t="str">
        <f>IF($F141="","",SUM($L$14:L141))</f>
        <v/>
      </c>
      <c r="I141" s="814" t="str">
        <f>IF(DULIEU!V134&lt;&gt;"",DULIEU!V134,"")</f>
        <v/>
      </c>
      <c r="J141" s="814" t="str">
        <f>IF(DULIEU!W134&lt;&gt;"",DULIEU!W134,"")</f>
        <v/>
      </c>
      <c r="K141" s="815">
        <f>DULIEU!X134</f>
        <v>0</v>
      </c>
      <c r="L141" s="798">
        <f t="shared" si="4"/>
        <v>0</v>
      </c>
      <c r="M141" s="816" t="str">
        <f t="shared" si="5"/>
        <v/>
      </c>
      <c r="N141" s="785"/>
      <c r="O141" s="420"/>
      <c r="P141" s="420"/>
      <c r="Q141" s="420"/>
      <c r="R141" s="420"/>
      <c r="S141" s="420"/>
      <c r="T141" s="420"/>
      <c r="U141" s="420"/>
      <c r="V141" s="420"/>
      <c r="W141" s="420"/>
      <c r="X141" s="420"/>
      <c r="Y141" s="420"/>
      <c r="Z141" s="420"/>
      <c r="AA141" s="420"/>
      <c r="AB141" s="420"/>
      <c r="AC141" s="420"/>
      <c r="AD141" s="420"/>
      <c r="AE141" s="420"/>
    </row>
    <row r="142" spans="1:31" hidden="1">
      <c r="A142" s="420"/>
      <c r="B142" s="811" t="str">
        <f>IF(DULIEU!B135="","",DULIEU!D135)</f>
        <v/>
      </c>
      <c r="C142" s="812" t="str">
        <f>DULIEU!H135</f>
        <v/>
      </c>
      <c r="D142" s="812" t="str">
        <f>IF(DULIEU!J135&lt;&gt;"",DULIEU!J135,"")</f>
        <v/>
      </c>
      <c r="E142" s="811" t="str">
        <f>IF(DULIEU!B135="","",DULIEU!E135)</f>
        <v/>
      </c>
      <c r="F142" s="813" t="str">
        <f>IF(DULIEU!B135="","",DULIEU!O135)</f>
        <v/>
      </c>
      <c r="G142" s="811" t="str">
        <f t="shared" si="3"/>
        <v/>
      </c>
      <c r="H142" s="811" t="str">
        <f>IF($F142="","",SUM($L$14:L142))</f>
        <v/>
      </c>
      <c r="I142" s="814" t="str">
        <f>IF(DULIEU!V135&lt;&gt;"",DULIEU!V135,"")</f>
        <v/>
      </c>
      <c r="J142" s="814" t="str">
        <f>IF(DULIEU!W135&lt;&gt;"",DULIEU!W135,"")</f>
        <v/>
      </c>
      <c r="K142" s="815">
        <f>DULIEU!X135</f>
        <v>0</v>
      </c>
      <c r="L142" s="798">
        <f t="shared" si="4"/>
        <v>0</v>
      </c>
      <c r="M142" s="816" t="str">
        <f t="shared" si="5"/>
        <v/>
      </c>
      <c r="N142" s="785"/>
      <c r="O142" s="420"/>
      <c r="P142" s="420"/>
      <c r="Q142" s="420"/>
      <c r="R142" s="420"/>
      <c r="S142" s="420"/>
      <c r="T142" s="420"/>
      <c r="U142" s="420"/>
      <c r="V142" s="420"/>
      <c r="W142" s="420"/>
      <c r="X142" s="420"/>
      <c r="Y142" s="420"/>
      <c r="Z142" s="420"/>
      <c r="AA142" s="420"/>
      <c r="AB142" s="420"/>
      <c r="AC142" s="420"/>
      <c r="AD142" s="420"/>
      <c r="AE142" s="420"/>
    </row>
    <row r="143" spans="1:31" hidden="1">
      <c r="A143" s="420"/>
      <c r="B143" s="811" t="str">
        <f>IF(DULIEU!B136="","",DULIEU!D136)</f>
        <v/>
      </c>
      <c r="C143" s="812" t="str">
        <f>DULIEU!H136</f>
        <v/>
      </c>
      <c r="D143" s="812" t="str">
        <f>IF(DULIEU!J136&lt;&gt;"",DULIEU!J136,"")</f>
        <v/>
      </c>
      <c r="E143" s="811" t="str">
        <f>IF(DULIEU!B136="","",DULIEU!E136)</f>
        <v/>
      </c>
      <c r="F143" s="813" t="str">
        <f>IF(DULIEU!B136="","",DULIEU!O136)</f>
        <v/>
      </c>
      <c r="G143" s="811" t="str">
        <f t="shared" ref="G143:G206" si="6">IF($F143&lt;&gt;"","x","")</f>
        <v/>
      </c>
      <c r="H143" s="811" t="str">
        <f>IF($F143="","",SUM($L$14:L143))</f>
        <v/>
      </c>
      <c r="I143" s="814" t="str">
        <f>IF(DULIEU!V136&lt;&gt;"",DULIEU!V136,"")</f>
        <v/>
      </c>
      <c r="J143" s="814" t="str">
        <f>IF(DULIEU!W136&lt;&gt;"",DULIEU!W136,"")</f>
        <v/>
      </c>
      <c r="K143" s="815">
        <f>DULIEU!X136</f>
        <v>0</v>
      </c>
      <c r="L143" s="798">
        <f t="shared" ref="L143:L206" si="7">IF(K143=0,0,1)</f>
        <v>0</v>
      </c>
      <c r="M143" s="816" t="str">
        <f t="shared" ref="M143:M206" si="8">IF(K143&gt;0,"x","")</f>
        <v/>
      </c>
      <c r="N143" s="785"/>
      <c r="O143" s="420"/>
      <c r="P143" s="420"/>
      <c r="Q143" s="420"/>
      <c r="R143" s="420"/>
      <c r="S143" s="420"/>
      <c r="T143" s="420"/>
      <c r="U143" s="420"/>
      <c r="V143" s="420"/>
      <c r="W143" s="420"/>
      <c r="X143" s="420"/>
      <c r="Y143" s="420"/>
      <c r="Z143" s="420"/>
      <c r="AA143" s="420"/>
      <c r="AB143" s="420"/>
      <c r="AC143" s="420"/>
      <c r="AD143" s="420"/>
      <c r="AE143" s="420"/>
    </row>
    <row r="144" spans="1:31" hidden="1">
      <c r="A144" s="420"/>
      <c r="B144" s="811" t="str">
        <f>IF(DULIEU!B137="","",DULIEU!D137)</f>
        <v/>
      </c>
      <c r="C144" s="812" t="str">
        <f>DULIEU!H137</f>
        <v/>
      </c>
      <c r="D144" s="812" t="str">
        <f>IF(DULIEU!J137&lt;&gt;"",DULIEU!J137,"")</f>
        <v/>
      </c>
      <c r="E144" s="811" t="str">
        <f>IF(DULIEU!B137="","",DULIEU!E137)</f>
        <v/>
      </c>
      <c r="F144" s="813" t="str">
        <f>IF(DULIEU!B137="","",DULIEU!O137)</f>
        <v/>
      </c>
      <c r="G144" s="811" t="str">
        <f t="shared" si="6"/>
        <v/>
      </c>
      <c r="H144" s="811" t="str">
        <f>IF($F144="","",SUM($L$14:L144))</f>
        <v/>
      </c>
      <c r="I144" s="814" t="str">
        <f>IF(DULIEU!V137&lt;&gt;"",DULIEU!V137,"")</f>
        <v/>
      </c>
      <c r="J144" s="814" t="str">
        <f>IF(DULIEU!W137&lt;&gt;"",DULIEU!W137,"")</f>
        <v/>
      </c>
      <c r="K144" s="815">
        <f>DULIEU!X137</f>
        <v>0</v>
      </c>
      <c r="L144" s="798">
        <f t="shared" si="7"/>
        <v>0</v>
      </c>
      <c r="M144" s="816" t="str">
        <f t="shared" si="8"/>
        <v/>
      </c>
      <c r="N144" s="785"/>
      <c r="O144" s="420"/>
      <c r="P144" s="420"/>
      <c r="Q144" s="420"/>
      <c r="R144" s="420"/>
      <c r="S144" s="420"/>
      <c r="T144" s="420"/>
      <c r="U144" s="420"/>
      <c r="V144" s="420"/>
      <c r="W144" s="420"/>
      <c r="X144" s="420"/>
      <c r="Y144" s="420"/>
      <c r="Z144" s="420"/>
      <c r="AA144" s="420"/>
      <c r="AB144" s="420"/>
      <c r="AC144" s="420"/>
      <c r="AD144" s="420"/>
      <c r="AE144" s="420"/>
    </row>
    <row r="145" spans="1:31" hidden="1">
      <c r="A145" s="420"/>
      <c r="B145" s="811" t="str">
        <f>IF(DULIEU!B138="","",DULIEU!D138)</f>
        <v/>
      </c>
      <c r="C145" s="812" t="str">
        <f>DULIEU!H138</f>
        <v/>
      </c>
      <c r="D145" s="812" t="str">
        <f>IF(DULIEU!J138&lt;&gt;"",DULIEU!J138,"")</f>
        <v/>
      </c>
      <c r="E145" s="811" t="str">
        <f>IF(DULIEU!B138="","",DULIEU!E138)</f>
        <v/>
      </c>
      <c r="F145" s="813" t="str">
        <f>IF(DULIEU!B138="","",DULIEU!O138)</f>
        <v/>
      </c>
      <c r="G145" s="811" t="str">
        <f t="shared" si="6"/>
        <v/>
      </c>
      <c r="H145" s="811" t="str">
        <f>IF($F145="","",SUM($L$14:L145))</f>
        <v/>
      </c>
      <c r="I145" s="814" t="str">
        <f>IF(DULIEU!V138&lt;&gt;"",DULIEU!V138,"")</f>
        <v/>
      </c>
      <c r="J145" s="814" t="str">
        <f>IF(DULIEU!W138&lt;&gt;"",DULIEU!W138,"")</f>
        <v/>
      </c>
      <c r="K145" s="815">
        <f>DULIEU!X138</f>
        <v>0</v>
      </c>
      <c r="L145" s="798">
        <f t="shared" si="7"/>
        <v>0</v>
      </c>
      <c r="M145" s="816" t="str">
        <f t="shared" si="8"/>
        <v/>
      </c>
      <c r="N145" s="785"/>
      <c r="O145" s="420"/>
      <c r="P145" s="420"/>
      <c r="Q145" s="420"/>
      <c r="R145" s="420"/>
      <c r="S145" s="420"/>
      <c r="T145" s="420"/>
      <c r="U145" s="420"/>
      <c r="V145" s="420"/>
      <c r="W145" s="420"/>
      <c r="X145" s="420"/>
      <c r="Y145" s="420"/>
      <c r="Z145" s="420"/>
      <c r="AA145" s="420"/>
      <c r="AB145" s="420"/>
      <c r="AC145" s="420"/>
      <c r="AD145" s="420"/>
      <c r="AE145" s="420"/>
    </row>
    <row r="146" spans="1:31" hidden="1">
      <c r="A146" s="420"/>
      <c r="B146" s="811" t="str">
        <f>IF(DULIEU!B139="","",DULIEU!D139)</f>
        <v/>
      </c>
      <c r="C146" s="812" t="str">
        <f>DULIEU!H139</f>
        <v/>
      </c>
      <c r="D146" s="812" t="str">
        <f>IF(DULIEU!J139&lt;&gt;"",DULIEU!J139,"")</f>
        <v/>
      </c>
      <c r="E146" s="811" t="str">
        <f>IF(DULIEU!B139="","",DULIEU!E139)</f>
        <v/>
      </c>
      <c r="F146" s="813" t="str">
        <f>IF(DULIEU!B139="","",DULIEU!O139)</f>
        <v/>
      </c>
      <c r="G146" s="811" t="str">
        <f t="shared" si="6"/>
        <v/>
      </c>
      <c r="H146" s="811" t="str">
        <f>IF($F146="","",SUM($L$14:L146))</f>
        <v/>
      </c>
      <c r="I146" s="814" t="str">
        <f>IF(DULIEU!V139&lt;&gt;"",DULIEU!V139,"")</f>
        <v/>
      </c>
      <c r="J146" s="814" t="str">
        <f>IF(DULIEU!W139&lt;&gt;"",DULIEU!W139,"")</f>
        <v/>
      </c>
      <c r="K146" s="815">
        <f>DULIEU!X139</f>
        <v>0</v>
      </c>
      <c r="L146" s="798">
        <f t="shared" si="7"/>
        <v>0</v>
      </c>
      <c r="M146" s="816" t="str">
        <f t="shared" si="8"/>
        <v/>
      </c>
      <c r="N146" s="785"/>
      <c r="O146" s="420"/>
      <c r="P146" s="420"/>
      <c r="Q146" s="420"/>
      <c r="R146" s="420"/>
      <c r="S146" s="420"/>
      <c r="T146" s="420"/>
      <c r="U146" s="420"/>
      <c r="V146" s="420"/>
      <c r="W146" s="420"/>
      <c r="X146" s="420"/>
      <c r="Y146" s="420"/>
      <c r="Z146" s="420"/>
      <c r="AA146" s="420"/>
      <c r="AB146" s="420"/>
      <c r="AC146" s="420"/>
      <c r="AD146" s="420"/>
      <c r="AE146" s="420"/>
    </row>
    <row r="147" spans="1:31" hidden="1">
      <c r="A147" s="420"/>
      <c r="B147" s="811" t="str">
        <f>IF(DULIEU!B140="","",DULIEU!D140)</f>
        <v/>
      </c>
      <c r="C147" s="812" t="str">
        <f>DULIEU!H140</f>
        <v/>
      </c>
      <c r="D147" s="812" t="str">
        <f>IF(DULIEU!J140&lt;&gt;"",DULIEU!J140,"")</f>
        <v/>
      </c>
      <c r="E147" s="811" t="str">
        <f>IF(DULIEU!B140="","",DULIEU!E140)</f>
        <v/>
      </c>
      <c r="F147" s="813" t="str">
        <f>IF(DULIEU!B140="","",DULIEU!O140)</f>
        <v/>
      </c>
      <c r="G147" s="811" t="str">
        <f t="shared" si="6"/>
        <v/>
      </c>
      <c r="H147" s="811" t="str">
        <f>IF($F147="","",SUM($L$14:L147))</f>
        <v/>
      </c>
      <c r="I147" s="814" t="str">
        <f>IF(DULIEU!V140&lt;&gt;"",DULIEU!V140,"")</f>
        <v/>
      </c>
      <c r="J147" s="814" t="str">
        <f>IF(DULIEU!W140&lt;&gt;"",DULIEU!W140,"")</f>
        <v/>
      </c>
      <c r="K147" s="815">
        <f>DULIEU!X140</f>
        <v>0</v>
      </c>
      <c r="L147" s="798">
        <f t="shared" si="7"/>
        <v>0</v>
      </c>
      <c r="M147" s="816" t="str">
        <f t="shared" si="8"/>
        <v/>
      </c>
      <c r="N147" s="785"/>
      <c r="O147" s="420"/>
      <c r="P147" s="420"/>
      <c r="Q147" s="420"/>
      <c r="R147" s="420"/>
      <c r="S147" s="420"/>
      <c r="T147" s="420"/>
      <c r="U147" s="420"/>
      <c r="V147" s="420"/>
      <c r="W147" s="420"/>
      <c r="X147" s="420"/>
      <c r="Y147" s="420"/>
      <c r="Z147" s="420"/>
      <c r="AA147" s="420"/>
      <c r="AB147" s="420"/>
      <c r="AC147" s="420"/>
      <c r="AD147" s="420"/>
      <c r="AE147" s="420"/>
    </row>
    <row r="148" spans="1:31" hidden="1">
      <c r="A148" s="420"/>
      <c r="B148" s="811" t="str">
        <f>IF(DULIEU!B141="","",DULIEU!D141)</f>
        <v/>
      </c>
      <c r="C148" s="812" t="str">
        <f>DULIEU!H141</f>
        <v/>
      </c>
      <c r="D148" s="812" t="str">
        <f>IF(DULIEU!J141&lt;&gt;"",DULIEU!J141,"")</f>
        <v/>
      </c>
      <c r="E148" s="811" t="str">
        <f>IF(DULIEU!B141="","",DULIEU!E141)</f>
        <v/>
      </c>
      <c r="F148" s="813" t="str">
        <f>IF(DULIEU!B141="","",DULIEU!O141)</f>
        <v/>
      </c>
      <c r="G148" s="811" t="str">
        <f t="shared" si="6"/>
        <v/>
      </c>
      <c r="H148" s="811" t="str">
        <f>IF($F148="","",SUM($L$14:L148))</f>
        <v/>
      </c>
      <c r="I148" s="814" t="str">
        <f>IF(DULIEU!V141&lt;&gt;"",DULIEU!V141,"")</f>
        <v/>
      </c>
      <c r="J148" s="814" t="str">
        <f>IF(DULIEU!W141&lt;&gt;"",DULIEU!W141,"")</f>
        <v/>
      </c>
      <c r="K148" s="815">
        <f>DULIEU!X141</f>
        <v>0</v>
      </c>
      <c r="L148" s="798">
        <f t="shared" si="7"/>
        <v>0</v>
      </c>
      <c r="M148" s="816" t="str">
        <f t="shared" si="8"/>
        <v/>
      </c>
      <c r="N148" s="785"/>
      <c r="O148" s="420"/>
      <c r="P148" s="420"/>
      <c r="Q148" s="420"/>
      <c r="R148" s="420"/>
      <c r="S148" s="420"/>
      <c r="T148" s="420"/>
      <c r="U148" s="420"/>
      <c r="V148" s="420"/>
      <c r="W148" s="420"/>
      <c r="X148" s="420"/>
      <c r="Y148" s="420"/>
      <c r="Z148" s="420"/>
      <c r="AA148" s="420"/>
      <c r="AB148" s="420"/>
      <c r="AC148" s="420"/>
      <c r="AD148" s="420"/>
      <c r="AE148" s="420"/>
    </row>
    <row r="149" spans="1:31" hidden="1">
      <c r="A149" s="420"/>
      <c r="B149" s="811" t="str">
        <f>IF(DULIEU!B142="","",DULIEU!D142)</f>
        <v/>
      </c>
      <c r="C149" s="812" t="str">
        <f>DULIEU!H142</f>
        <v/>
      </c>
      <c r="D149" s="812" t="str">
        <f>IF(DULIEU!J142&lt;&gt;"",DULIEU!J142,"")</f>
        <v/>
      </c>
      <c r="E149" s="811" t="str">
        <f>IF(DULIEU!B142="","",DULIEU!E142)</f>
        <v/>
      </c>
      <c r="F149" s="813" t="str">
        <f>IF(DULIEU!B142="","",DULIEU!O142)</f>
        <v/>
      </c>
      <c r="G149" s="811" t="str">
        <f t="shared" si="6"/>
        <v/>
      </c>
      <c r="H149" s="811" t="str">
        <f>IF($F149="","",SUM($L$14:L149))</f>
        <v/>
      </c>
      <c r="I149" s="814" t="str">
        <f>IF(DULIEU!V142&lt;&gt;"",DULIEU!V142,"")</f>
        <v/>
      </c>
      <c r="J149" s="814" t="str">
        <f>IF(DULIEU!W142&lt;&gt;"",DULIEU!W142,"")</f>
        <v/>
      </c>
      <c r="K149" s="815">
        <f>DULIEU!X142</f>
        <v>0</v>
      </c>
      <c r="L149" s="798">
        <f t="shared" si="7"/>
        <v>0</v>
      </c>
      <c r="M149" s="816" t="str">
        <f t="shared" si="8"/>
        <v/>
      </c>
      <c r="N149" s="785"/>
      <c r="O149" s="420"/>
      <c r="P149" s="420"/>
      <c r="Q149" s="420"/>
      <c r="R149" s="420"/>
      <c r="S149" s="420"/>
      <c r="T149" s="420"/>
      <c r="U149" s="420"/>
      <c r="V149" s="420"/>
      <c r="W149" s="420"/>
      <c r="X149" s="420"/>
      <c r="Y149" s="420"/>
      <c r="Z149" s="420"/>
      <c r="AA149" s="420"/>
      <c r="AB149" s="420"/>
      <c r="AC149" s="420"/>
      <c r="AD149" s="420"/>
      <c r="AE149" s="420"/>
    </row>
    <row r="150" spans="1:31" hidden="1">
      <c r="A150" s="420"/>
      <c r="B150" s="811" t="str">
        <f>IF(DULIEU!B143="","",DULIEU!D143)</f>
        <v/>
      </c>
      <c r="C150" s="812" t="str">
        <f>DULIEU!H143</f>
        <v/>
      </c>
      <c r="D150" s="812" t="str">
        <f>IF(DULIEU!J143&lt;&gt;"",DULIEU!J143,"")</f>
        <v/>
      </c>
      <c r="E150" s="811" t="str">
        <f>IF(DULIEU!B143="","",DULIEU!E143)</f>
        <v/>
      </c>
      <c r="F150" s="813" t="str">
        <f>IF(DULIEU!B143="","",DULIEU!O143)</f>
        <v/>
      </c>
      <c r="G150" s="811" t="str">
        <f t="shared" si="6"/>
        <v/>
      </c>
      <c r="H150" s="811" t="str">
        <f>IF($F150="","",SUM($L$14:L150))</f>
        <v/>
      </c>
      <c r="I150" s="814" t="str">
        <f>IF(DULIEU!V143&lt;&gt;"",DULIEU!V143,"")</f>
        <v/>
      </c>
      <c r="J150" s="814" t="str">
        <f>IF(DULIEU!W143&lt;&gt;"",DULIEU!W143,"")</f>
        <v/>
      </c>
      <c r="K150" s="815">
        <f>DULIEU!X143</f>
        <v>0</v>
      </c>
      <c r="L150" s="798">
        <f t="shared" si="7"/>
        <v>0</v>
      </c>
      <c r="M150" s="816" t="str">
        <f t="shared" si="8"/>
        <v/>
      </c>
      <c r="N150" s="785"/>
      <c r="O150" s="420"/>
      <c r="P150" s="420"/>
      <c r="Q150" s="420"/>
      <c r="R150" s="420"/>
      <c r="S150" s="420"/>
      <c r="T150" s="420"/>
      <c r="U150" s="420"/>
      <c r="V150" s="420"/>
      <c r="W150" s="420"/>
      <c r="X150" s="420"/>
      <c r="Y150" s="420"/>
      <c r="Z150" s="420"/>
      <c r="AA150" s="420"/>
      <c r="AB150" s="420"/>
      <c r="AC150" s="420"/>
      <c r="AD150" s="420"/>
      <c r="AE150" s="420"/>
    </row>
    <row r="151" spans="1:31" hidden="1">
      <c r="A151" s="420"/>
      <c r="B151" s="811" t="str">
        <f>IF(DULIEU!B144="","",DULIEU!D144)</f>
        <v/>
      </c>
      <c r="C151" s="812" t="str">
        <f>DULIEU!H144</f>
        <v/>
      </c>
      <c r="D151" s="812" t="str">
        <f>IF(DULIEU!J144&lt;&gt;"",DULIEU!J144,"")</f>
        <v/>
      </c>
      <c r="E151" s="811" t="str">
        <f>IF(DULIEU!B144="","",DULIEU!E144)</f>
        <v/>
      </c>
      <c r="F151" s="813" t="str">
        <f>IF(DULIEU!B144="","",DULIEU!O144)</f>
        <v/>
      </c>
      <c r="G151" s="811" t="str">
        <f t="shared" si="6"/>
        <v/>
      </c>
      <c r="H151" s="811" t="str">
        <f>IF($F151="","",SUM($L$14:L151))</f>
        <v/>
      </c>
      <c r="I151" s="814" t="str">
        <f>IF(DULIEU!V144&lt;&gt;"",DULIEU!V144,"")</f>
        <v/>
      </c>
      <c r="J151" s="814" t="str">
        <f>IF(DULIEU!W144&lt;&gt;"",DULIEU!W144,"")</f>
        <v/>
      </c>
      <c r="K151" s="815">
        <f>DULIEU!X144</f>
        <v>0</v>
      </c>
      <c r="L151" s="798">
        <f t="shared" si="7"/>
        <v>0</v>
      </c>
      <c r="M151" s="816" t="str">
        <f t="shared" si="8"/>
        <v/>
      </c>
      <c r="N151" s="785"/>
      <c r="O151" s="420"/>
      <c r="P151" s="420"/>
      <c r="Q151" s="420"/>
      <c r="R151" s="420"/>
      <c r="S151" s="420"/>
      <c r="T151" s="420"/>
      <c r="U151" s="420"/>
      <c r="V151" s="420"/>
      <c r="W151" s="420"/>
      <c r="X151" s="420"/>
      <c r="Y151" s="420"/>
      <c r="Z151" s="420"/>
      <c r="AA151" s="420"/>
      <c r="AB151" s="420"/>
      <c r="AC151" s="420"/>
      <c r="AD151" s="420"/>
      <c r="AE151" s="420"/>
    </row>
    <row r="152" spans="1:31" hidden="1">
      <c r="A152" s="420"/>
      <c r="B152" s="811" t="str">
        <f>IF(DULIEU!B145="","",DULIEU!D145)</f>
        <v/>
      </c>
      <c r="C152" s="812" t="str">
        <f>DULIEU!H145</f>
        <v/>
      </c>
      <c r="D152" s="812" t="str">
        <f>IF(DULIEU!J145&lt;&gt;"",DULIEU!J145,"")</f>
        <v/>
      </c>
      <c r="E152" s="811" t="str">
        <f>IF(DULIEU!B145="","",DULIEU!E145)</f>
        <v/>
      </c>
      <c r="F152" s="813" t="str">
        <f>IF(DULIEU!B145="","",DULIEU!O145)</f>
        <v/>
      </c>
      <c r="G152" s="811" t="str">
        <f t="shared" si="6"/>
        <v/>
      </c>
      <c r="H152" s="811" t="str">
        <f>IF($F152="","",SUM($L$14:L152))</f>
        <v/>
      </c>
      <c r="I152" s="814" t="str">
        <f>IF(DULIEU!V145&lt;&gt;"",DULIEU!V145,"")</f>
        <v/>
      </c>
      <c r="J152" s="814" t="str">
        <f>IF(DULIEU!W145&lt;&gt;"",DULIEU!W145,"")</f>
        <v/>
      </c>
      <c r="K152" s="815">
        <f>DULIEU!X145</f>
        <v>0</v>
      </c>
      <c r="L152" s="798">
        <f t="shared" si="7"/>
        <v>0</v>
      </c>
      <c r="M152" s="816" t="str">
        <f t="shared" si="8"/>
        <v/>
      </c>
      <c r="N152" s="785"/>
      <c r="O152" s="420"/>
      <c r="P152" s="420"/>
      <c r="Q152" s="420"/>
      <c r="R152" s="420"/>
      <c r="S152" s="420"/>
      <c r="T152" s="420"/>
      <c r="U152" s="420"/>
      <c r="V152" s="420"/>
      <c r="W152" s="420"/>
      <c r="X152" s="420"/>
      <c r="Y152" s="420"/>
      <c r="Z152" s="420"/>
      <c r="AA152" s="420"/>
      <c r="AB152" s="420"/>
      <c r="AC152" s="420"/>
      <c r="AD152" s="420"/>
      <c r="AE152" s="420"/>
    </row>
    <row r="153" spans="1:31" hidden="1">
      <c r="A153" s="420"/>
      <c r="B153" s="811" t="str">
        <f>IF(DULIEU!B146="","",DULIEU!D146)</f>
        <v/>
      </c>
      <c r="C153" s="812" t="str">
        <f>DULIEU!H146</f>
        <v/>
      </c>
      <c r="D153" s="812" t="str">
        <f>IF(DULIEU!J146&lt;&gt;"",DULIEU!J146,"")</f>
        <v/>
      </c>
      <c r="E153" s="811" t="str">
        <f>IF(DULIEU!B146="","",DULIEU!E146)</f>
        <v/>
      </c>
      <c r="F153" s="813" t="str">
        <f>IF(DULIEU!B146="","",DULIEU!O146)</f>
        <v/>
      </c>
      <c r="G153" s="811" t="str">
        <f t="shared" si="6"/>
        <v/>
      </c>
      <c r="H153" s="811" t="str">
        <f>IF($F153="","",SUM($L$14:L153))</f>
        <v/>
      </c>
      <c r="I153" s="814" t="str">
        <f>IF(DULIEU!V146&lt;&gt;"",DULIEU!V146,"")</f>
        <v/>
      </c>
      <c r="J153" s="814" t="str">
        <f>IF(DULIEU!W146&lt;&gt;"",DULIEU!W146,"")</f>
        <v/>
      </c>
      <c r="K153" s="815">
        <f>DULIEU!X146</f>
        <v>0</v>
      </c>
      <c r="L153" s="798">
        <f t="shared" si="7"/>
        <v>0</v>
      </c>
      <c r="M153" s="816" t="str">
        <f t="shared" si="8"/>
        <v/>
      </c>
      <c r="N153" s="785"/>
      <c r="O153" s="420"/>
      <c r="P153" s="420"/>
      <c r="Q153" s="420"/>
      <c r="R153" s="420"/>
      <c r="S153" s="420"/>
      <c r="T153" s="420"/>
      <c r="U153" s="420"/>
      <c r="V153" s="420"/>
      <c r="W153" s="420"/>
      <c r="X153" s="420"/>
      <c r="Y153" s="420"/>
      <c r="Z153" s="420"/>
      <c r="AA153" s="420"/>
      <c r="AB153" s="420"/>
      <c r="AC153" s="420"/>
      <c r="AD153" s="420"/>
      <c r="AE153" s="420"/>
    </row>
    <row r="154" spans="1:31" hidden="1">
      <c r="A154" s="420"/>
      <c r="B154" s="811" t="str">
        <f>IF(DULIEU!B147="","",DULIEU!D147)</f>
        <v/>
      </c>
      <c r="C154" s="812" t="str">
        <f>DULIEU!H147</f>
        <v/>
      </c>
      <c r="D154" s="812" t="str">
        <f>IF(DULIEU!J147&lt;&gt;"",DULIEU!J147,"")</f>
        <v/>
      </c>
      <c r="E154" s="811" t="str">
        <f>IF(DULIEU!B147="","",DULIEU!E147)</f>
        <v/>
      </c>
      <c r="F154" s="813" t="str">
        <f>IF(DULIEU!B147="","",DULIEU!O147)</f>
        <v/>
      </c>
      <c r="G154" s="811" t="str">
        <f t="shared" si="6"/>
        <v/>
      </c>
      <c r="H154" s="811" t="str">
        <f>IF($F154="","",SUM($L$14:L154))</f>
        <v/>
      </c>
      <c r="I154" s="814" t="str">
        <f>IF(DULIEU!V147&lt;&gt;"",DULIEU!V147,"")</f>
        <v/>
      </c>
      <c r="J154" s="814" t="str">
        <f>IF(DULIEU!W147&lt;&gt;"",DULIEU!W147,"")</f>
        <v/>
      </c>
      <c r="K154" s="815">
        <f>DULIEU!X147</f>
        <v>0</v>
      </c>
      <c r="L154" s="798">
        <f t="shared" si="7"/>
        <v>0</v>
      </c>
      <c r="M154" s="816" t="str">
        <f t="shared" si="8"/>
        <v/>
      </c>
      <c r="N154" s="785"/>
      <c r="O154" s="420"/>
      <c r="P154" s="420"/>
      <c r="Q154" s="420"/>
      <c r="R154" s="420"/>
      <c r="S154" s="420"/>
      <c r="T154" s="420"/>
      <c r="U154" s="420"/>
      <c r="V154" s="420"/>
      <c r="W154" s="420"/>
      <c r="X154" s="420"/>
      <c r="Y154" s="420"/>
      <c r="Z154" s="420"/>
      <c r="AA154" s="420"/>
      <c r="AB154" s="420"/>
      <c r="AC154" s="420"/>
      <c r="AD154" s="420"/>
      <c r="AE154" s="420"/>
    </row>
    <row r="155" spans="1:31" hidden="1">
      <c r="A155" s="420"/>
      <c r="B155" s="811" t="str">
        <f>IF(DULIEU!B148="","",DULIEU!D148)</f>
        <v/>
      </c>
      <c r="C155" s="812" t="str">
        <f>DULIEU!H148</f>
        <v/>
      </c>
      <c r="D155" s="812" t="str">
        <f>IF(DULIEU!J148&lt;&gt;"",DULIEU!J148,"")</f>
        <v/>
      </c>
      <c r="E155" s="811" t="str">
        <f>IF(DULIEU!B148="","",DULIEU!E148)</f>
        <v/>
      </c>
      <c r="F155" s="813" t="str">
        <f>IF(DULIEU!B148="","",DULIEU!O148)</f>
        <v/>
      </c>
      <c r="G155" s="811" t="str">
        <f t="shared" si="6"/>
        <v/>
      </c>
      <c r="H155" s="811" t="str">
        <f>IF($F155="","",SUM($L$14:L155))</f>
        <v/>
      </c>
      <c r="I155" s="814" t="str">
        <f>IF(DULIEU!V148&lt;&gt;"",DULIEU!V148,"")</f>
        <v/>
      </c>
      <c r="J155" s="814" t="str">
        <f>IF(DULIEU!W148&lt;&gt;"",DULIEU!W148,"")</f>
        <v/>
      </c>
      <c r="K155" s="815">
        <f>DULIEU!X148</f>
        <v>0</v>
      </c>
      <c r="L155" s="798">
        <f t="shared" si="7"/>
        <v>0</v>
      </c>
      <c r="M155" s="816" t="str">
        <f t="shared" si="8"/>
        <v/>
      </c>
      <c r="N155" s="785"/>
      <c r="O155" s="420"/>
      <c r="P155" s="420"/>
      <c r="Q155" s="420"/>
      <c r="R155" s="420"/>
      <c r="S155" s="420"/>
      <c r="T155" s="420"/>
      <c r="U155" s="420"/>
      <c r="V155" s="420"/>
      <c r="W155" s="420"/>
      <c r="X155" s="420"/>
      <c r="Y155" s="420"/>
      <c r="Z155" s="420"/>
      <c r="AA155" s="420"/>
      <c r="AB155" s="420"/>
      <c r="AC155" s="420"/>
      <c r="AD155" s="420"/>
      <c r="AE155" s="420"/>
    </row>
    <row r="156" spans="1:31" hidden="1">
      <c r="A156" s="420"/>
      <c r="B156" s="811" t="str">
        <f>IF(DULIEU!B149="","",DULIEU!D149)</f>
        <v/>
      </c>
      <c r="C156" s="812" t="str">
        <f>DULIEU!H149</f>
        <v/>
      </c>
      <c r="D156" s="812" t="str">
        <f>IF(DULIEU!J149&lt;&gt;"",DULIEU!J149,"")</f>
        <v/>
      </c>
      <c r="E156" s="811" t="str">
        <f>IF(DULIEU!B149="","",DULIEU!E149)</f>
        <v/>
      </c>
      <c r="F156" s="813" t="str">
        <f>IF(DULIEU!B149="","",DULIEU!O149)</f>
        <v/>
      </c>
      <c r="G156" s="811" t="str">
        <f t="shared" si="6"/>
        <v/>
      </c>
      <c r="H156" s="811" t="str">
        <f>IF($F156="","",SUM($L$14:L156))</f>
        <v/>
      </c>
      <c r="I156" s="814" t="str">
        <f>IF(DULIEU!V149&lt;&gt;"",DULIEU!V149,"")</f>
        <v/>
      </c>
      <c r="J156" s="814" t="str">
        <f>IF(DULIEU!W149&lt;&gt;"",DULIEU!W149,"")</f>
        <v/>
      </c>
      <c r="K156" s="815">
        <f>DULIEU!X149</f>
        <v>0</v>
      </c>
      <c r="L156" s="798">
        <f t="shared" si="7"/>
        <v>0</v>
      </c>
      <c r="M156" s="816" t="str">
        <f t="shared" si="8"/>
        <v/>
      </c>
      <c r="N156" s="785"/>
      <c r="O156" s="420"/>
      <c r="P156" s="420"/>
      <c r="Q156" s="420"/>
      <c r="R156" s="420"/>
      <c r="S156" s="420"/>
      <c r="T156" s="420"/>
      <c r="U156" s="420"/>
      <c r="V156" s="420"/>
      <c r="W156" s="420"/>
      <c r="X156" s="420"/>
      <c r="Y156" s="420"/>
      <c r="Z156" s="420"/>
      <c r="AA156" s="420"/>
      <c r="AB156" s="420"/>
      <c r="AC156" s="420"/>
      <c r="AD156" s="420"/>
      <c r="AE156" s="420"/>
    </row>
    <row r="157" spans="1:31" hidden="1">
      <c r="A157" s="420"/>
      <c r="B157" s="811" t="str">
        <f>IF(DULIEU!B150="","",DULIEU!D150)</f>
        <v/>
      </c>
      <c r="C157" s="812" t="str">
        <f>DULIEU!H150</f>
        <v/>
      </c>
      <c r="D157" s="812" t="str">
        <f>IF(DULIEU!J150&lt;&gt;"",DULIEU!J150,"")</f>
        <v/>
      </c>
      <c r="E157" s="811" t="str">
        <f>IF(DULIEU!B150="","",DULIEU!E150)</f>
        <v/>
      </c>
      <c r="F157" s="813" t="str">
        <f>IF(DULIEU!B150="","",DULIEU!O150)</f>
        <v/>
      </c>
      <c r="G157" s="811" t="str">
        <f t="shared" si="6"/>
        <v/>
      </c>
      <c r="H157" s="811" t="str">
        <f>IF($F157="","",SUM($L$14:L157))</f>
        <v/>
      </c>
      <c r="I157" s="814" t="str">
        <f>IF(DULIEU!V150&lt;&gt;"",DULIEU!V150,"")</f>
        <v/>
      </c>
      <c r="J157" s="814" t="str">
        <f>IF(DULIEU!W150&lt;&gt;"",DULIEU!W150,"")</f>
        <v/>
      </c>
      <c r="K157" s="815">
        <f>DULIEU!X150</f>
        <v>0</v>
      </c>
      <c r="L157" s="798">
        <f t="shared" si="7"/>
        <v>0</v>
      </c>
      <c r="M157" s="816" t="str">
        <f t="shared" si="8"/>
        <v/>
      </c>
      <c r="N157" s="785"/>
      <c r="O157" s="420"/>
      <c r="P157" s="420"/>
      <c r="Q157" s="420"/>
      <c r="R157" s="420"/>
      <c r="S157" s="420"/>
      <c r="T157" s="420"/>
      <c r="U157" s="420"/>
      <c r="V157" s="420"/>
      <c r="W157" s="420"/>
      <c r="X157" s="420"/>
      <c r="Y157" s="420"/>
      <c r="Z157" s="420"/>
      <c r="AA157" s="420"/>
      <c r="AB157" s="420"/>
      <c r="AC157" s="420"/>
      <c r="AD157" s="420"/>
      <c r="AE157" s="420"/>
    </row>
    <row r="158" spans="1:31" hidden="1">
      <c r="A158" s="420"/>
      <c r="B158" s="811" t="str">
        <f>IF(DULIEU!B151="","",DULIEU!D151)</f>
        <v/>
      </c>
      <c r="C158" s="812" t="str">
        <f>DULIEU!H151</f>
        <v/>
      </c>
      <c r="D158" s="812" t="str">
        <f>IF(DULIEU!J151&lt;&gt;"",DULIEU!J151,"")</f>
        <v/>
      </c>
      <c r="E158" s="811" t="str">
        <f>IF(DULIEU!B151="","",DULIEU!E151)</f>
        <v/>
      </c>
      <c r="F158" s="813" t="str">
        <f>IF(DULIEU!B151="","",DULIEU!O151)</f>
        <v/>
      </c>
      <c r="G158" s="811" t="str">
        <f t="shared" si="6"/>
        <v/>
      </c>
      <c r="H158" s="811" t="str">
        <f>IF($F158="","",SUM($L$14:L158))</f>
        <v/>
      </c>
      <c r="I158" s="814" t="str">
        <f>IF(DULIEU!V151&lt;&gt;"",DULIEU!V151,"")</f>
        <v/>
      </c>
      <c r="J158" s="814" t="str">
        <f>IF(DULIEU!W151&lt;&gt;"",DULIEU!W151,"")</f>
        <v/>
      </c>
      <c r="K158" s="815">
        <f>DULIEU!X151</f>
        <v>0</v>
      </c>
      <c r="L158" s="798">
        <f t="shared" si="7"/>
        <v>0</v>
      </c>
      <c r="M158" s="816" t="str">
        <f t="shared" si="8"/>
        <v/>
      </c>
      <c r="N158" s="785"/>
      <c r="O158" s="420"/>
      <c r="P158" s="420"/>
      <c r="Q158" s="420"/>
      <c r="R158" s="420"/>
      <c r="S158" s="420"/>
      <c r="T158" s="420"/>
      <c r="U158" s="420"/>
      <c r="V158" s="420"/>
      <c r="W158" s="420"/>
      <c r="X158" s="420"/>
      <c r="Y158" s="420"/>
      <c r="Z158" s="420"/>
      <c r="AA158" s="420"/>
      <c r="AB158" s="420"/>
      <c r="AC158" s="420"/>
      <c r="AD158" s="420"/>
      <c r="AE158" s="420"/>
    </row>
    <row r="159" spans="1:31" hidden="1">
      <c r="A159" s="420"/>
      <c r="B159" s="811" t="str">
        <f>IF(DULIEU!B152="","",DULIEU!D152)</f>
        <v/>
      </c>
      <c r="C159" s="812" t="str">
        <f>DULIEU!H152</f>
        <v/>
      </c>
      <c r="D159" s="812" t="str">
        <f>IF(DULIEU!J152&lt;&gt;"",DULIEU!J152,"")</f>
        <v/>
      </c>
      <c r="E159" s="811" t="str">
        <f>IF(DULIEU!B152="","",DULIEU!E152)</f>
        <v/>
      </c>
      <c r="F159" s="813" t="str">
        <f>IF(DULIEU!B152="","",DULIEU!O152)</f>
        <v/>
      </c>
      <c r="G159" s="811" t="str">
        <f t="shared" si="6"/>
        <v/>
      </c>
      <c r="H159" s="811" t="str">
        <f>IF($F159="","",SUM($L$14:L159))</f>
        <v/>
      </c>
      <c r="I159" s="814" t="str">
        <f>IF(DULIEU!V152&lt;&gt;"",DULIEU!V152,"")</f>
        <v/>
      </c>
      <c r="J159" s="814" t="str">
        <f>IF(DULIEU!W152&lt;&gt;"",DULIEU!W152,"")</f>
        <v/>
      </c>
      <c r="K159" s="815">
        <f>DULIEU!X152</f>
        <v>0</v>
      </c>
      <c r="L159" s="798">
        <f t="shared" si="7"/>
        <v>0</v>
      </c>
      <c r="M159" s="816" t="str">
        <f t="shared" si="8"/>
        <v/>
      </c>
      <c r="N159" s="785"/>
      <c r="O159" s="420"/>
      <c r="P159" s="420"/>
      <c r="Q159" s="420"/>
      <c r="R159" s="420"/>
      <c r="S159" s="420"/>
      <c r="T159" s="420"/>
      <c r="U159" s="420"/>
      <c r="V159" s="420"/>
      <c r="W159" s="420"/>
      <c r="X159" s="420"/>
      <c r="Y159" s="420"/>
      <c r="Z159" s="420"/>
      <c r="AA159" s="420"/>
      <c r="AB159" s="420"/>
      <c r="AC159" s="420"/>
      <c r="AD159" s="420"/>
      <c r="AE159" s="420"/>
    </row>
    <row r="160" spans="1:31" hidden="1">
      <c r="A160" s="420"/>
      <c r="B160" s="811" t="str">
        <f>IF(DULIEU!B153="","",DULIEU!D153)</f>
        <v/>
      </c>
      <c r="C160" s="812" t="str">
        <f>DULIEU!H153</f>
        <v/>
      </c>
      <c r="D160" s="812" t="str">
        <f>IF(DULIEU!J153&lt;&gt;"",DULIEU!J153,"")</f>
        <v/>
      </c>
      <c r="E160" s="811" t="str">
        <f>IF(DULIEU!B153="","",DULIEU!E153)</f>
        <v/>
      </c>
      <c r="F160" s="813" t="str">
        <f>IF(DULIEU!B153="","",DULIEU!O153)</f>
        <v/>
      </c>
      <c r="G160" s="811" t="str">
        <f t="shared" si="6"/>
        <v/>
      </c>
      <c r="H160" s="811" t="str">
        <f>IF($F160="","",SUM($L$14:L160))</f>
        <v/>
      </c>
      <c r="I160" s="814" t="str">
        <f>IF(DULIEU!V153&lt;&gt;"",DULIEU!V153,"")</f>
        <v/>
      </c>
      <c r="J160" s="814" t="str">
        <f>IF(DULIEU!W153&lt;&gt;"",DULIEU!W153,"")</f>
        <v/>
      </c>
      <c r="K160" s="815">
        <f>DULIEU!X153</f>
        <v>0</v>
      </c>
      <c r="L160" s="798">
        <f t="shared" si="7"/>
        <v>0</v>
      </c>
      <c r="M160" s="816" t="str">
        <f t="shared" si="8"/>
        <v/>
      </c>
      <c r="N160" s="785"/>
      <c r="O160" s="420"/>
      <c r="P160" s="420"/>
      <c r="Q160" s="420"/>
      <c r="R160" s="420"/>
      <c r="S160" s="420"/>
      <c r="T160" s="420"/>
      <c r="U160" s="420"/>
      <c r="V160" s="420"/>
      <c r="W160" s="420"/>
      <c r="X160" s="420"/>
      <c r="Y160" s="420"/>
      <c r="Z160" s="420"/>
      <c r="AA160" s="420"/>
      <c r="AB160" s="420"/>
      <c r="AC160" s="420"/>
      <c r="AD160" s="420"/>
      <c r="AE160" s="420"/>
    </row>
    <row r="161" spans="1:31" hidden="1">
      <c r="A161" s="420"/>
      <c r="B161" s="811" t="str">
        <f>IF(DULIEU!B154="","",DULIEU!D154)</f>
        <v/>
      </c>
      <c r="C161" s="812" t="str">
        <f>DULIEU!H154</f>
        <v/>
      </c>
      <c r="D161" s="812" t="str">
        <f>IF(DULIEU!J154&lt;&gt;"",DULIEU!J154,"")</f>
        <v/>
      </c>
      <c r="E161" s="811" t="str">
        <f>IF(DULIEU!B154="","",DULIEU!E154)</f>
        <v/>
      </c>
      <c r="F161" s="813" t="str">
        <f>IF(DULIEU!B154="","",DULIEU!O154)</f>
        <v/>
      </c>
      <c r="G161" s="811" t="str">
        <f t="shared" si="6"/>
        <v/>
      </c>
      <c r="H161" s="811" t="str">
        <f>IF($F161="","",SUM($L$14:L161))</f>
        <v/>
      </c>
      <c r="I161" s="814" t="str">
        <f>IF(DULIEU!V154&lt;&gt;"",DULIEU!V154,"")</f>
        <v/>
      </c>
      <c r="J161" s="814" t="str">
        <f>IF(DULIEU!W154&lt;&gt;"",DULIEU!W154,"")</f>
        <v/>
      </c>
      <c r="K161" s="815">
        <f>DULIEU!X154</f>
        <v>0</v>
      </c>
      <c r="L161" s="798">
        <f t="shared" si="7"/>
        <v>0</v>
      </c>
      <c r="M161" s="816" t="str">
        <f t="shared" si="8"/>
        <v/>
      </c>
      <c r="N161" s="785"/>
      <c r="O161" s="420"/>
      <c r="P161" s="420"/>
      <c r="Q161" s="420"/>
      <c r="R161" s="420"/>
      <c r="S161" s="420"/>
      <c r="T161" s="420"/>
      <c r="U161" s="420"/>
      <c r="V161" s="420"/>
      <c r="W161" s="420"/>
      <c r="X161" s="420"/>
      <c r="Y161" s="420"/>
      <c r="Z161" s="420"/>
      <c r="AA161" s="420"/>
      <c r="AB161" s="420"/>
      <c r="AC161" s="420"/>
      <c r="AD161" s="420"/>
      <c r="AE161" s="420"/>
    </row>
    <row r="162" spans="1:31" hidden="1">
      <c r="A162" s="420"/>
      <c r="B162" s="811" t="str">
        <f>IF(DULIEU!B155="","",DULIEU!D155)</f>
        <v/>
      </c>
      <c r="C162" s="812" t="str">
        <f>DULIEU!H155</f>
        <v/>
      </c>
      <c r="D162" s="812" t="str">
        <f>IF(DULIEU!J155&lt;&gt;"",DULIEU!J155,"")</f>
        <v/>
      </c>
      <c r="E162" s="811" t="str">
        <f>IF(DULIEU!B155="","",DULIEU!E155)</f>
        <v/>
      </c>
      <c r="F162" s="813" t="str">
        <f>IF(DULIEU!B155="","",DULIEU!O155)</f>
        <v/>
      </c>
      <c r="G162" s="811" t="str">
        <f t="shared" si="6"/>
        <v/>
      </c>
      <c r="H162" s="811" t="str">
        <f>IF($F162="","",SUM($L$14:L162))</f>
        <v/>
      </c>
      <c r="I162" s="814" t="str">
        <f>IF(DULIEU!V155&lt;&gt;"",DULIEU!V155,"")</f>
        <v/>
      </c>
      <c r="J162" s="814" t="str">
        <f>IF(DULIEU!W155&lt;&gt;"",DULIEU!W155,"")</f>
        <v/>
      </c>
      <c r="K162" s="815">
        <f>DULIEU!X155</f>
        <v>0</v>
      </c>
      <c r="L162" s="798">
        <f t="shared" si="7"/>
        <v>0</v>
      </c>
      <c r="M162" s="816" t="str">
        <f t="shared" si="8"/>
        <v/>
      </c>
      <c r="N162" s="785"/>
      <c r="O162" s="420"/>
      <c r="P162" s="420"/>
      <c r="Q162" s="420"/>
      <c r="R162" s="420"/>
      <c r="S162" s="420"/>
      <c r="T162" s="420"/>
      <c r="U162" s="420"/>
      <c r="V162" s="420"/>
      <c r="W162" s="420"/>
      <c r="X162" s="420"/>
      <c r="Y162" s="420"/>
      <c r="Z162" s="420"/>
      <c r="AA162" s="420"/>
      <c r="AB162" s="420"/>
      <c r="AC162" s="420"/>
      <c r="AD162" s="420"/>
      <c r="AE162" s="420"/>
    </row>
    <row r="163" spans="1:31" hidden="1">
      <c r="A163" s="420"/>
      <c r="B163" s="811" t="str">
        <f>IF(DULIEU!B156="","",DULIEU!D156)</f>
        <v/>
      </c>
      <c r="C163" s="812" t="str">
        <f>DULIEU!H156</f>
        <v/>
      </c>
      <c r="D163" s="812" t="str">
        <f>IF(DULIEU!J156&lt;&gt;"",DULIEU!J156,"")</f>
        <v/>
      </c>
      <c r="E163" s="811" t="str">
        <f>IF(DULIEU!B156="","",DULIEU!E156)</f>
        <v/>
      </c>
      <c r="F163" s="813" t="str">
        <f>IF(DULIEU!B156="","",DULIEU!O156)</f>
        <v/>
      </c>
      <c r="G163" s="811" t="str">
        <f t="shared" si="6"/>
        <v/>
      </c>
      <c r="H163" s="811" t="str">
        <f>IF($F163="","",SUM($L$14:L163))</f>
        <v/>
      </c>
      <c r="I163" s="814" t="str">
        <f>IF(DULIEU!V156&lt;&gt;"",DULIEU!V156,"")</f>
        <v/>
      </c>
      <c r="J163" s="814" t="str">
        <f>IF(DULIEU!W156&lt;&gt;"",DULIEU!W156,"")</f>
        <v/>
      </c>
      <c r="K163" s="815">
        <f>DULIEU!X156</f>
        <v>0</v>
      </c>
      <c r="L163" s="798">
        <f t="shared" si="7"/>
        <v>0</v>
      </c>
      <c r="M163" s="816" t="str">
        <f t="shared" si="8"/>
        <v/>
      </c>
      <c r="N163" s="785"/>
      <c r="O163" s="420"/>
      <c r="P163" s="420"/>
      <c r="Q163" s="420"/>
      <c r="R163" s="420"/>
      <c r="S163" s="420"/>
      <c r="T163" s="420"/>
      <c r="U163" s="420"/>
      <c r="V163" s="420"/>
      <c r="W163" s="420"/>
      <c r="X163" s="420"/>
      <c r="Y163" s="420"/>
      <c r="Z163" s="420"/>
      <c r="AA163" s="420"/>
      <c r="AB163" s="420"/>
      <c r="AC163" s="420"/>
      <c r="AD163" s="420"/>
      <c r="AE163" s="420"/>
    </row>
    <row r="164" spans="1:31" hidden="1">
      <c r="A164" s="420"/>
      <c r="B164" s="811" t="str">
        <f>IF(DULIEU!B157="","",DULIEU!D157)</f>
        <v/>
      </c>
      <c r="C164" s="812" t="str">
        <f>DULIEU!H157</f>
        <v/>
      </c>
      <c r="D164" s="812" t="str">
        <f>IF(DULIEU!J157&lt;&gt;"",DULIEU!J157,"")</f>
        <v/>
      </c>
      <c r="E164" s="811" t="str">
        <f>IF(DULIEU!B157="","",DULIEU!E157)</f>
        <v/>
      </c>
      <c r="F164" s="813" t="str">
        <f>IF(DULIEU!B157="","",DULIEU!O157)</f>
        <v/>
      </c>
      <c r="G164" s="811" t="str">
        <f t="shared" si="6"/>
        <v/>
      </c>
      <c r="H164" s="811" t="str">
        <f>IF($F164="","",SUM($L$14:L164))</f>
        <v/>
      </c>
      <c r="I164" s="814" t="str">
        <f>IF(DULIEU!V157&lt;&gt;"",DULIEU!V157,"")</f>
        <v/>
      </c>
      <c r="J164" s="814" t="str">
        <f>IF(DULIEU!W157&lt;&gt;"",DULIEU!W157,"")</f>
        <v/>
      </c>
      <c r="K164" s="815">
        <f>DULIEU!X157</f>
        <v>0</v>
      </c>
      <c r="L164" s="798">
        <f t="shared" si="7"/>
        <v>0</v>
      </c>
      <c r="M164" s="816" t="str">
        <f t="shared" si="8"/>
        <v/>
      </c>
      <c r="N164" s="785"/>
      <c r="O164" s="420"/>
      <c r="P164" s="420"/>
      <c r="Q164" s="420"/>
      <c r="R164" s="420"/>
      <c r="S164" s="420"/>
      <c r="T164" s="420"/>
      <c r="U164" s="420"/>
      <c r="V164" s="420"/>
      <c r="W164" s="420"/>
      <c r="X164" s="420"/>
      <c r="Y164" s="420"/>
      <c r="Z164" s="420"/>
      <c r="AA164" s="420"/>
      <c r="AB164" s="420"/>
      <c r="AC164" s="420"/>
      <c r="AD164" s="420"/>
      <c r="AE164" s="420"/>
    </row>
    <row r="165" spans="1:31" hidden="1">
      <c r="A165" s="420"/>
      <c r="B165" s="811" t="str">
        <f>IF(DULIEU!B158="","",DULIEU!D158)</f>
        <v/>
      </c>
      <c r="C165" s="812" t="str">
        <f>DULIEU!H158</f>
        <v/>
      </c>
      <c r="D165" s="812" t="str">
        <f>IF(DULIEU!J158&lt;&gt;"",DULIEU!J158,"")</f>
        <v/>
      </c>
      <c r="E165" s="811" t="str">
        <f>IF(DULIEU!B158="","",DULIEU!E158)</f>
        <v/>
      </c>
      <c r="F165" s="813" t="str">
        <f>IF(DULIEU!B158="","",DULIEU!O158)</f>
        <v/>
      </c>
      <c r="G165" s="811" t="str">
        <f t="shared" si="6"/>
        <v/>
      </c>
      <c r="H165" s="811" t="str">
        <f>IF($F165="","",SUM($L$14:L165))</f>
        <v/>
      </c>
      <c r="I165" s="814" t="str">
        <f>IF(DULIEU!V158&lt;&gt;"",DULIEU!V158,"")</f>
        <v/>
      </c>
      <c r="J165" s="814" t="str">
        <f>IF(DULIEU!W158&lt;&gt;"",DULIEU!W158,"")</f>
        <v/>
      </c>
      <c r="K165" s="815">
        <f>DULIEU!X158</f>
        <v>0</v>
      </c>
      <c r="L165" s="798">
        <f t="shared" si="7"/>
        <v>0</v>
      </c>
      <c r="M165" s="816" t="str">
        <f t="shared" si="8"/>
        <v/>
      </c>
      <c r="N165" s="785"/>
      <c r="O165" s="420"/>
      <c r="P165" s="420"/>
      <c r="Q165" s="420"/>
      <c r="R165" s="420"/>
      <c r="S165" s="420"/>
      <c r="T165" s="420"/>
      <c r="U165" s="420"/>
      <c r="V165" s="420"/>
      <c r="W165" s="420"/>
      <c r="X165" s="420"/>
      <c r="Y165" s="420"/>
      <c r="Z165" s="420"/>
      <c r="AA165" s="420"/>
      <c r="AB165" s="420"/>
      <c r="AC165" s="420"/>
      <c r="AD165" s="420"/>
      <c r="AE165" s="420"/>
    </row>
    <row r="166" spans="1:31" hidden="1">
      <c r="A166" s="420"/>
      <c r="B166" s="811" t="str">
        <f>IF(DULIEU!B159="","",DULIEU!D159)</f>
        <v/>
      </c>
      <c r="C166" s="812" t="str">
        <f>DULIEU!H159</f>
        <v/>
      </c>
      <c r="D166" s="812" t="str">
        <f>IF(DULIEU!J159&lt;&gt;"",DULIEU!J159,"")</f>
        <v/>
      </c>
      <c r="E166" s="811" t="str">
        <f>IF(DULIEU!B159="","",DULIEU!E159)</f>
        <v/>
      </c>
      <c r="F166" s="813" t="str">
        <f>IF(DULIEU!B159="","",DULIEU!O159)</f>
        <v/>
      </c>
      <c r="G166" s="811" t="str">
        <f t="shared" si="6"/>
        <v/>
      </c>
      <c r="H166" s="811" t="str">
        <f>IF($F166="","",SUM($L$14:L166))</f>
        <v/>
      </c>
      <c r="I166" s="814" t="str">
        <f>IF(DULIEU!V159&lt;&gt;"",DULIEU!V159,"")</f>
        <v/>
      </c>
      <c r="J166" s="814" t="str">
        <f>IF(DULIEU!W159&lt;&gt;"",DULIEU!W159,"")</f>
        <v/>
      </c>
      <c r="K166" s="815">
        <f>DULIEU!X159</f>
        <v>0</v>
      </c>
      <c r="L166" s="798">
        <f t="shared" si="7"/>
        <v>0</v>
      </c>
      <c r="M166" s="816" t="str">
        <f t="shared" si="8"/>
        <v/>
      </c>
      <c r="N166" s="785"/>
      <c r="O166" s="420"/>
      <c r="P166" s="420"/>
      <c r="Q166" s="420"/>
      <c r="R166" s="420"/>
      <c r="S166" s="420"/>
      <c r="T166" s="420"/>
      <c r="U166" s="420"/>
      <c r="V166" s="420"/>
      <c r="W166" s="420"/>
      <c r="X166" s="420"/>
      <c r="Y166" s="420"/>
      <c r="Z166" s="420"/>
      <c r="AA166" s="420"/>
      <c r="AB166" s="420"/>
      <c r="AC166" s="420"/>
      <c r="AD166" s="420"/>
      <c r="AE166" s="420"/>
    </row>
    <row r="167" spans="1:31" hidden="1">
      <c r="A167" s="420"/>
      <c r="B167" s="811" t="str">
        <f>IF(DULIEU!B160="","",DULIEU!D160)</f>
        <v/>
      </c>
      <c r="C167" s="812" t="str">
        <f>DULIEU!H160</f>
        <v/>
      </c>
      <c r="D167" s="812" t="str">
        <f>IF(DULIEU!J160&lt;&gt;"",DULIEU!J160,"")</f>
        <v/>
      </c>
      <c r="E167" s="811" t="str">
        <f>IF(DULIEU!B160="","",DULIEU!E160)</f>
        <v/>
      </c>
      <c r="F167" s="813" t="str">
        <f>IF(DULIEU!B160="","",DULIEU!O160)</f>
        <v/>
      </c>
      <c r="G167" s="811" t="str">
        <f t="shared" si="6"/>
        <v/>
      </c>
      <c r="H167" s="811" t="str">
        <f>IF($F167="","",SUM($L$14:L167))</f>
        <v/>
      </c>
      <c r="I167" s="814" t="str">
        <f>IF(DULIEU!V160&lt;&gt;"",DULIEU!V160,"")</f>
        <v/>
      </c>
      <c r="J167" s="814" t="str">
        <f>IF(DULIEU!W160&lt;&gt;"",DULIEU!W160,"")</f>
        <v/>
      </c>
      <c r="K167" s="815">
        <f>DULIEU!X160</f>
        <v>0</v>
      </c>
      <c r="L167" s="798">
        <f t="shared" si="7"/>
        <v>0</v>
      </c>
      <c r="M167" s="816" t="str">
        <f t="shared" si="8"/>
        <v/>
      </c>
      <c r="N167" s="785"/>
      <c r="O167" s="420"/>
      <c r="P167" s="420"/>
      <c r="Q167" s="420"/>
      <c r="R167" s="420"/>
      <c r="S167" s="420"/>
      <c r="T167" s="420"/>
      <c r="U167" s="420"/>
      <c r="V167" s="420"/>
      <c r="W167" s="420"/>
      <c r="X167" s="420"/>
      <c r="Y167" s="420"/>
      <c r="Z167" s="420"/>
      <c r="AA167" s="420"/>
      <c r="AB167" s="420"/>
      <c r="AC167" s="420"/>
      <c r="AD167" s="420"/>
      <c r="AE167" s="420"/>
    </row>
    <row r="168" spans="1:31" hidden="1">
      <c r="A168" s="420"/>
      <c r="B168" s="811" t="str">
        <f>IF(DULIEU!B161="","",DULIEU!D161)</f>
        <v/>
      </c>
      <c r="C168" s="812" t="str">
        <f>DULIEU!H161</f>
        <v/>
      </c>
      <c r="D168" s="812" t="str">
        <f>IF(DULIEU!J161&lt;&gt;"",DULIEU!J161,"")</f>
        <v/>
      </c>
      <c r="E168" s="811" t="str">
        <f>IF(DULIEU!B161="","",DULIEU!E161)</f>
        <v/>
      </c>
      <c r="F168" s="813" t="str">
        <f>IF(DULIEU!B161="","",DULIEU!O161)</f>
        <v/>
      </c>
      <c r="G168" s="811" t="str">
        <f t="shared" si="6"/>
        <v/>
      </c>
      <c r="H168" s="811" t="str">
        <f>IF($F168="","",SUM($L$14:L168))</f>
        <v/>
      </c>
      <c r="I168" s="814" t="str">
        <f>IF(DULIEU!V161&lt;&gt;"",DULIEU!V161,"")</f>
        <v/>
      </c>
      <c r="J168" s="814" t="str">
        <f>IF(DULIEU!W161&lt;&gt;"",DULIEU!W161,"")</f>
        <v/>
      </c>
      <c r="K168" s="815">
        <f>DULIEU!X161</f>
        <v>0</v>
      </c>
      <c r="L168" s="798">
        <f t="shared" si="7"/>
        <v>0</v>
      </c>
      <c r="M168" s="816" t="str">
        <f t="shared" si="8"/>
        <v/>
      </c>
      <c r="N168" s="785"/>
      <c r="O168" s="420"/>
      <c r="P168" s="420"/>
      <c r="Q168" s="420"/>
      <c r="R168" s="420"/>
      <c r="S168" s="420"/>
      <c r="T168" s="420"/>
      <c r="U168" s="420"/>
      <c r="V168" s="420"/>
      <c r="W168" s="420"/>
      <c r="X168" s="420"/>
      <c r="Y168" s="420"/>
      <c r="Z168" s="420"/>
      <c r="AA168" s="420"/>
      <c r="AB168" s="420"/>
      <c r="AC168" s="420"/>
      <c r="AD168" s="420"/>
      <c r="AE168" s="420"/>
    </row>
    <row r="169" spans="1:31" hidden="1">
      <c r="A169" s="420"/>
      <c r="B169" s="811" t="str">
        <f>IF(DULIEU!B162="","",DULIEU!D162)</f>
        <v/>
      </c>
      <c r="C169" s="812" t="str">
        <f>DULIEU!H162</f>
        <v/>
      </c>
      <c r="D169" s="812" t="str">
        <f>IF(DULIEU!J162&lt;&gt;"",DULIEU!J162,"")</f>
        <v/>
      </c>
      <c r="E169" s="811" t="str">
        <f>IF(DULIEU!B162="","",DULIEU!E162)</f>
        <v/>
      </c>
      <c r="F169" s="813" t="str">
        <f>IF(DULIEU!B162="","",DULIEU!O162)</f>
        <v/>
      </c>
      <c r="G169" s="811" t="str">
        <f t="shared" si="6"/>
        <v/>
      </c>
      <c r="H169" s="811" t="str">
        <f>IF($F169="","",SUM($L$14:L169))</f>
        <v/>
      </c>
      <c r="I169" s="814" t="str">
        <f>IF(DULIEU!V162&lt;&gt;"",DULIEU!V162,"")</f>
        <v/>
      </c>
      <c r="J169" s="814" t="str">
        <f>IF(DULIEU!W162&lt;&gt;"",DULIEU!W162,"")</f>
        <v/>
      </c>
      <c r="K169" s="815">
        <f>DULIEU!X162</f>
        <v>0</v>
      </c>
      <c r="L169" s="798">
        <f t="shared" si="7"/>
        <v>0</v>
      </c>
      <c r="M169" s="816" t="str">
        <f t="shared" si="8"/>
        <v/>
      </c>
      <c r="N169" s="785"/>
      <c r="O169" s="420"/>
      <c r="P169" s="420"/>
      <c r="Q169" s="420"/>
      <c r="R169" s="420"/>
      <c r="S169" s="420"/>
      <c r="T169" s="420"/>
      <c r="U169" s="420"/>
      <c r="V169" s="420"/>
      <c r="W169" s="420"/>
      <c r="X169" s="420"/>
      <c r="Y169" s="420"/>
      <c r="Z169" s="420"/>
      <c r="AA169" s="420"/>
      <c r="AB169" s="420"/>
      <c r="AC169" s="420"/>
      <c r="AD169" s="420"/>
      <c r="AE169" s="420"/>
    </row>
    <row r="170" spans="1:31" hidden="1">
      <c r="A170" s="420"/>
      <c r="B170" s="811" t="str">
        <f>IF(DULIEU!B163="","",DULIEU!D163)</f>
        <v/>
      </c>
      <c r="C170" s="812" t="str">
        <f>DULIEU!H163</f>
        <v/>
      </c>
      <c r="D170" s="812" t="str">
        <f>IF(DULIEU!J163&lt;&gt;"",DULIEU!J163,"")</f>
        <v/>
      </c>
      <c r="E170" s="811" t="str">
        <f>IF(DULIEU!B163="","",DULIEU!E163)</f>
        <v/>
      </c>
      <c r="F170" s="813" t="str">
        <f>IF(DULIEU!B163="","",DULIEU!O163)</f>
        <v/>
      </c>
      <c r="G170" s="811" t="str">
        <f t="shared" si="6"/>
        <v/>
      </c>
      <c r="H170" s="811" t="str">
        <f>IF($F170="","",SUM($L$14:L170))</f>
        <v/>
      </c>
      <c r="I170" s="814" t="str">
        <f>IF(DULIEU!V163&lt;&gt;"",DULIEU!V163,"")</f>
        <v/>
      </c>
      <c r="J170" s="814" t="str">
        <f>IF(DULIEU!W163&lt;&gt;"",DULIEU!W163,"")</f>
        <v/>
      </c>
      <c r="K170" s="815">
        <f>DULIEU!X163</f>
        <v>0</v>
      </c>
      <c r="L170" s="798">
        <f t="shared" si="7"/>
        <v>0</v>
      </c>
      <c r="M170" s="816" t="str">
        <f t="shared" si="8"/>
        <v/>
      </c>
      <c r="N170" s="785"/>
      <c r="O170" s="420"/>
      <c r="P170" s="420"/>
      <c r="Q170" s="420"/>
      <c r="R170" s="420"/>
      <c r="S170" s="420"/>
      <c r="T170" s="420"/>
      <c r="U170" s="420"/>
      <c r="V170" s="420"/>
      <c r="W170" s="420"/>
      <c r="X170" s="420"/>
      <c r="Y170" s="420"/>
      <c r="Z170" s="420"/>
      <c r="AA170" s="420"/>
      <c r="AB170" s="420"/>
      <c r="AC170" s="420"/>
      <c r="AD170" s="420"/>
      <c r="AE170" s="420"/>
    </row>
    <row r="171" spans="1:31" hidden="1">
      <c r="A171" s="420"/>
      <c r="B171" s="811" t="str">
        <f>IF(DULIEU!B164="","",DULIEU!D164)</f>
        <v/>
      </c>
      <c r="C171" s="812" t="str">
        <f>DULIEU!H164</f>
        <v/>
      </c>
      <c r="D171" s="812" t="str">
        <f>IF(DULIEU!J164&lt;&gt;"",DULIEU!J164,"")</f>
        <v/>
      </c>
      <c r="E171" s="811" t="str">
        <f>IF(DULIEU!B164="","",DULIEU!E164)</f>
        <v/>
      </c>
      <c r="F171" s="813" t="str">
        <f>IF(DULIEU!B164="","",DULIEU!O164)</f>
        <v/>
      </c>
      <c r="G171" s="811" t="str">
        <f t="shared" si="6"/>
        <v/>
      </c>
      <c r="H171" s="811" t="str">
        <f>IF($F171="","",SUM($L$14:L171))</f>
        <v/>
      </c>
      <c r="I171" s="814" t="str">
        <f>IF(DULIEU!V164&lt;&gt;"",DULIEU!V164,"")</f>
        <v/>
      </c>
      <c r="J171" s="814" t="str">
        <f>IF(DULIEU!W164&lt;&gt;"",DULIEU!W164,"")</f>
        <v/>
      </c>
      <c r="K171" s="815">
        <f>DULIEU!X164</f>
        <v>0</v>
      </c>
      <c r="L171" s="798">
        <f t="shared" si="7"/>
        <v>0</v>
      </c>
      <c r="M171" s="816" t="str">
        <f t="shared" si="8"/>
        <v/>
      </c>
      <c r="N171" s="785"/>
      <c r="O171" s="420"/>
      <c r="P171" s="420"/>
      <c r="Q171" s="420"/>
      <c r="R171" s="420"/>
      <c r="S171" s="420"/>
      <c r="T171" s="420"/>
      <c r="U171" s="420"/>
      <c r="V171" s="420"/>
      <c r="W171" s="420"/>
      <c r="X171" s="420"/>
      <c r="Y171" s="420"/>
      <c r="Z171" s="420"/>
      <c r="AA171" s="420"/>
      <c r="AB171" s="420"/>
      <c r="AC171" s="420"/>
      <c r="AD171" s="420"/>
      <c r="AE171" s="420"/>
    </row>
    <row r="172" spans="1:31" hidden="1">
      <c r="A172" s="420"/>
      <c r="B172" s="811" t="str">
        <f>IF(DULIEU!B165="","",DULIEU!D165)</f>
        <v/>
      </c>
      <c r="C172" s="812" t="str">
        <f>DULIEU!H165</f>
        <v/>
      </c>
      <c r="D172" s="812" t="str">
        <f>IF(DULIEU!J165&lt;&gt;"",DULIEU!J165,"")</f>
        <v/>
      </c>
      <c r="E172" s="811" t="str">
        <f>IF(DULIEU!B165="","",DULIEU!E165)</f>
        <v/>
      </c>
      <c r="F172" s="813" t="str">
        <f>IF(DULIEU!B165="","",DULIEU!O165)</f>
        <v/>
      </c>
      <c r="G172" s="811" t="str">
        <f t="shared" si="6"/>
        <v/>
      </c>
      <c r="H172" s="811" t="str">
        <f>IF($F172="","",SUM($L$14:L172))</f>
        <v/>
      </c>
      <c r="I172" s="814" t="str">
        <f>IF(DULIEU!V165&lt;&gt;"",DULIEU!V165,"")</f>
        <v/>
      </c>
      <c r="J172" s="814" t="str">
        <f>IF(DULIEU!W165&lt;&gt;"",DULIEU!W165,"")</f>
        <v/>
      </c>
      <c r="K172" s="815">
        <f>DULIEU!X165</f>
        <v>0</v>
      </c>
      <c r="L172" s="798">
        <f t="shared" si="7"/>
        <v>0</v>
      </c>
      <c r="M172" s="816" t="str">
        <f t="shared" si="8"/>
        <v/>
      </c>
      <c r="N172" s="785"/>
      <c r="O172" s="420"/>
      <c r="P172" s="420"/>
      <c r="Q172" s="420"/>
      <c r="R172" s="420"/>
      <c r="S172" s="420"/>
      <c r="T172" s="420"/>
      <c r="U172" s="420"/>
      <c r="V172" s="420"/>
      <c r="W172" s="420"/>
      <c r="X172" s="420"/>
      <c r="Y172" s="420"/>
      <c r="Z172" s="420"/>
      <c r="AA172" s="420"/>
      <c r="AB172" s="420"/>
      <c r="AC172" s="420"/>
      <c r="AD172" s="420"/>
      <c r="AE172" s="420"/>
    </row>
    <row r="173" spans="1:31" hidden="1">
      <c r="A173" s="420"/>
      <c r="B173" s="811" t="str">
        <f>IF(DULIEU!B166="","",DULIEU!D166)</f>
        <v/>
      </c>
      <c r="C173" s="812" t="str">
        <f>DULIEU!H166</f>
        <v/>
      </c>
      <c r="D173" s="812" t="str">
        <f>IF(DULIEU!J166&lt;&gt;"",DULIEU!J166,"")</f>
        <v/>
      </c>
      <c r="E173" s="811" t="str">
        <f>IF(DULIEU!B166="","",DULIEU!E166)</f>
        <v/>
      </c>
      <c r="F173" s="813" t="str">
        <f>IF(DULIEU!B166="","",DULIEU!O166)</f>
        <v/>
      </c>
      <c r="G173" s="811" t="str">
        <f t="shared" si="6"/>
        <v/>
      </c>
      <c r="H173" s="811" t="str">
        <f>IF($F173="","",SUM($L$14:L173))</f>
        <v/>
      </c>
      <c r="I173" s="814" t="str">
        <f>IF(DULIEU!V166&lt;&gt;"",DULIEU!V166,"")</f>
        <v/>
      </c>
      <c r="J173" s="814" t="str">
        <f>IF(DULIEU!W166&lt;&gt;"",DULIEU!W166,"")</f>
        <v/>
      </c>
      <c r="K173" s="815">
        <f>DULIEU!X166</f>
        <v>0</v>
      </c>
      <c r="L173" s="798">
        <f t="shared" si="7"/>
        <v>0</v>
      </c>
      <c r="M173" s="816" t="str">
        <f t="shared" si="8"/>
        <v/>
      </c>
      <c r="N173" s="785"/>
      <c r="O173" s="420"/>
      <c r="P173" s="420"/>
      <c r="Q173" s="420"/>
      <c r="R173" s="420"/>
      <c r="S173" s="420"/>
      <c r="T173" s="420"/>
      <c r="U173" s="420"/>
      <c r="V173" s="420"/>
      <c r="W173" s="420"/>
      <c r="X173" s="420"/>
      <c r="Y173" s="420"/>
      <c r="Z173" s="420"/>
      <c r="AA173" s="420"/>
      <c r="AB173" s="420"/>
      <c r="AC173" s="420"/>
      <c r="AD173" s="420"/>
      <c r="AE173" s="420"/>
    </row>
    <row r="174" spans="1:31" hidden="1">
      <c r="A174" s="420"/>
      <c r="B174" s="811" t="str">
        <f>IF(DULIEU!B167="","",DULIEU!D167)</f>
        <v/>
      </c>
      <c r="C174" s="812" t="str">
        <f>DULIEU!H167</f>
        <v/>
      </c>
      <c r="D174" s="812" t="str">
        <f>IF(DULIEU!J167&lt;&gt;"",DULIEU!J167,"")</f>
        <v/>
      </c>
      <c r="E174" s="811" t="str">
        <f>IF(DULIEU!B167="","",DULIEU!E167)</f>
        <v/>
      </c>
      <c r="F174" s="813" t="str">
        <f>IF(DULIEU!B167="","",DULIEU!O167)</f>
        <v/>
      </c>
      <c r="G174" s="811" t="str">
        <f t="shared" si="6"/>
        <v/>
      </c>
      <c r="H174" s="811" t="str">
        <f>IF($F174="","",SUM($L$14:L174))</f>
        <v/>
      </c>
      <c r="I174" s="814" t="str">
        <f>IF(DULIEU!V167&lt;&gt;"",DULIEU!V167,"")</f>
        <v/>
      </c>
      <c r="J174" s="814" t="str">
        <f>IF(DULIEU!W167&lt;&gt;"",DULIEU!W167,"")</f>
        <v/>
      </c>
      <c r="K174" s="815">
        <f>DULIEU!X167</f>
        <v>0</v>
      </c>
      <c r="L174" s="798">
        <f t="shared" si="7"/>
        <v>0</v>
      </c>
      <c r="M174" s="816" t="str">
        <f t="shared" si="8"/>
        <v/>
      </c>
      <c r="N174" s="785"/>
      <c r="O174" s="420"/>
      <c r="P174" s="420"/>
      <c r="Q174" s="420"/>
      <c r="R174" s="420"/>
      <c r="S174" s="420"/>
      <c r="T174" s="420"/>
      <c r="U174" s="420"/>
      <c r="V174" s="420"/>
      <c r="W174" s="420"/>
      <c r="X174" s="420"/>
      <c r="Y174" s="420"/>
      <c r="Z174" s="420"/>
      <c r="AA174" s="420"/>
      <c r="AB174" s="420"/>
      <c r="AC174" s="420"/>
      <c r="AD174" s="420"/>
      <c r="AE174" s="420"/>
    </row>
    <row r="175" spans="1:31" hidden="1">
      <c r="A175" s="420"/>
      <c r="B175" s="811" t="str">
        <f>IF(DULIEU!B168="","",DULIEU!D168)</f>
        <v/>
      </c>
      <c r="C175" s="812" t="str">
        <f>DULIEU!H168</f>
        <v/>
      </c>
      <c r="D175" s="812" t="str">
        <f>IF(DULIEU!J168&lt;&gt;"",DULIEU!J168,"")</f>
        <v/>
      </c>
      <c r="E175" s="811" t="str">
        <f>IF(DULIEU!B168="","",DULIEU!E168)</f>
        <v/>
      </c>
      <c r="F175" s="813" t="str">
        <f>IF(DULIEU!B168="","",DULIEU!O168)</f>
        <v/>
      </c>
      <c r="G175" s="811" t="str">
        <f t="shared" si="6"/>
        <v/>
      </c>
      <c r="H175" s="811" t="str">
        <f>IF($F175="","",SUM($L$14:L175))</f>
        <v/>
      </c>
      <c r="I175" s="814" t="str">
        <f>IF(DULIEU!V168&lt;&gt;"",DULIEU!V168,"")</f>
        <v/>
      </c>
      <c r="J175" s="814" t="str">
        <f>IF(DULIEU!W168&lt;&gt;"",DULIEU!W168,"")</f>
        <v/>
      </c>
      <c r="K175" s="815">
        <f>DULIEU!X168</f>
        <v>0</v>
      </c>
      <c r="L175" s="798">
        <f t="shared" si="7"/>
        <v>0</v>
      </c>
      <c r="M175" s="816" t="str">
        <f t="shared" si="8"/>
        <v/>
      </c>
      <c r="N175" s="785"/>
      <c r="O175" s="420"/>
      <c r="P175" s="420"/>
      <c r="Q175" s="420"/>
      <c r="R175" s="420"/>
      <c r="S175" s="420"/>
      <c r="T175" s="420"/>
      <c r="U175" s="420"/>
      <c r="V175" s="420"/>
      <c r="W175" s="420"/>
      <c r="X175" s="420"/>
      <c r="Y175" s="420"/>
      <c r="Z175" s="420"/>
      <c r="AA175" s="420"/>
      <c r="AB175" s="420"/>
      <c r="AC175" s="420"/>
      <c r="AD175" s="420"/>
      <c r="AE175" s="420"/>
    </row>
    <row r="176" spans="1:31" hidden="1">
      <c r="A176" s="420"/>
      <c r="B176" s="811" t="str">
        <f>IF(DULIEU!B169="","",DULIEU!D169)</f>
        <v/>
      </c>
      <c r="C176" s="812" t="str">
        <f>DULIEU!H169</f>
        <v/>
      </c>
      <c r="D176" s="812" t="str">
        <f>IF(DULIEU!J169&lt;&gt;"",DULIEU!J169,"")</f>
        <v/>
      </c>
      <c r="E176" s="811" t="str">
        <f>IF(DULIEU!B169="","",DULIEU!E169)</f>
        <v/>
      </c>
      <c r="F176" s="813" t="str">
        <f>IF(DULIEU!B169="","",DULIEU!O169)</f>
        <v/>
      </c>
      <c r="G176" s="811" t="str">
        <f t="shared" si="6"/>
        <v/>
      </c>
      <c r="H176" s="811" t="str">
        <f>IF($F176="","",SUM($L$14:L176))</f>
        <v/>
      </c>
      <c r="I176" s="814" t="str">
        <f>IF(DULIEU!V169&lt;&gt;"",DULIEU!V169,"")</f>
        <v/>
      </c>
      <c r="J176" s="814" t="str">
        <f>IF(DULIEU!W169&lt;&gt;"",DULIEU!W169,"")</f>
        <v/>
      </c>
      <c r="K176" s="815">
        <f>DULIEU!X169</f>
        <v>0</v>
      </c>
      <c r="L176" s="798">
        <f t="shared" si="7"/>
        <v>0</v>
      </c>
      <c r="M176" s="816" t="str">
        <f t="shared" si="8"/>
        <v/>
      </c>
      <c r="N176" s="785"/>
      <c r="O176" s="420"/>
      <c r="P176" s="420"/>
      <c r="Q176" s="420"/>
      <c r="R176" s="420"/>
      <c r="S176" s="420"/>
      <c r="T176" s="420"/>
      <c r="U176" s="420"/>
      <c r="V176" s="420"/>
      <c r="W176" s="420"/>
      <c r="X176" s="420"/>
      <c r="Y176" s="420"/>
      <c r="Z176" s="420"/>
      <c r="AA176" s="420"/>
      <c r="AB176" s="420"/>
      <c r="AC176" s="420"/>
      <c r="AD176" s="420"/>
      <c r="AE176" s="420"/>
    </row>
    <row r="177" spans="1:31" hidden="1">
      <c r="A177" s="420"/>
      <c r="B177" s="811" t="str">
        <f>IF(DULIEU!B170="","",DULIEU!D170)</f>
        <v/>
      </c>
      <c r="C177" s="812" t="str">
        <f>DULIEU!H170</f>
        <v/>
      </c>
      <c r="D177" s="812" t="str">
        <f>IF(DULIEU!J170&lt;&gt;"",DULIEU!J170,"")</f>
        <v/>
      </c>
      <c r="E177" s="811" t="str">
        <f>IF(DULIEU!B170="","",DULIEU!E170)</f>
        <v/>
      </c>
      <c r="F177" s="813" t="str">
        <f>IF(DULIEU!B170="","",DULIEU!O170)</f>
        <v/>
      </c>
      <c r="G177" s="811" t="str">
        <f t="shared" si="6"/>
        <v/>
      </c>
      <c r="H177" s="811" t="str">
        <f>IF($F177="","",SUM($L$14:L177))</f>
        <v/>
      </c>
      <c r="I177" s="814" t="str">
        <f>IF(DULIEU!V170&lt;&gt;"",DULIEU!V170,"")</f>
        <v/>
      </c>
      <c r="J177" s="814" t="str">
        <f>IF(DULIEU!W170&lt;&gt;"",DULIEU!W170,"")</f>
        <v/>
      </c>
      <c r="K177" s="815">
        <f>DULIEU!X170</f>
        <v>0</v>
      </c>
      <c r="L177" s="798">
        <f t="shared" si="7"/>
        <v>0</v>
      </c>
      <c r="M177" s="816" t="str">
        <f t="shared" si="8"/>
        <v/>
      </c>
      <c r="N177" s="785"/>
      <c r="O177" s="420"/>
      <c r="P177" s="420"/>
      <c r="Q177" s="420"/>
      <c r="R177" s="420"/>
      <c r="S177" s="420"/>
      <c r="T177" s="420"/>
      <c r="U177" s="420"/>
      <c r="V177" s="420"/>
      <c r="W177" s="420"/>
      <c r="X177" s="420"/>
      <c r="Y177" s="420"/>
      <c r="Z177" s="420"/>
      <c r="AA177" s="420"/>
      <c r="AB177" s="420"/>
      <c r="AC177" s="420"/>
      <c r="AD177" s="420"/>
      <c r="AE177" s="420"/>
    </row>
    <row r="178" spans="1:31" hidden="1">
      <c r="A178" s="420"/>
      <c r="B178" s="811" t="str">
        <f>IF(DULIEU!B171="","",DULIEU!D171)</f>
        <v/>
      </c>
      <c r="C178" s="812" t="str">
        <f>DULIEU!H171</f>
        <v/>
      </c>
      <c r="D178" s="812" t="str">
        <f>IF(DULIEU!J171&lt;&gt;"",DULIEU!J171,"")</f>
        <v/>
      </c>
      <c r="E178" s="811" t="str">
        <f>IF(DULIEU!B171="","",DULIEU!E171)</f>
        <v/>
      </c>
      <c r="F178" s="813" t="str">
        <f>IF(DULIEU!B171="","",DULIEU!O171)</f>
        <v/>
      </c>
      <c r="G178" s="811" t="str">
        <f t="shared" si="6"/>
        <v/>
      </c>
      <c r="H178" s="811" t="str">
        <f>IF($F178="","",SUM($L$14:L178))</f>
        <v/>
      </c>
      <c r="I178" s="814" t="str">
        <f>IF(DULIEU!V171&lt;&gt;"",DULIEU!V171,"")</f>
        <v/>
      </c>
      <c r="J178" s="814" t="str">
        <f>IF(DULIEU!W171&lt;&gt;"",DULIEU!W171,"")</f>
        <v/>
      </c>
      <c r="K178" s="815">
        <f>DULIEU!X171</f>
        <v>0</v>
      </c>
      <c r="L178" s="798">
        <f t="shared" si="7"/>
        <v>0</v>
      </c>
      <c r="M178" s="816" t="str">
        <f t="shared" si="8"/>
        <v/>
      </c>
      <c r="N178" s="785"/>
      <c r="O178" s="420"/>
      <c r="P178" s="420"/>
      <c r="Q178" s="420"/>
      <c r="R178" s="420"/>
      <c r="S178" s="420"/>
      <c r="T178" s="420"/>
      <c r="U178" s="420"/>
      <c r="V178" s="420"/>
      <c r="W178" s="420"/>
      <c r="X178" s="420"/>
      <c r="Y178" s="420"/>
      <c r="Z178" s="420"/>
      <c r="AA178" s="420"/>
      <c r="AB178" s="420"/>
      <c r="AC178" s="420"/>
      <c r="AD178" s="420"/>
      <c r="AE178" s="420"/>
    </row>
    <row r="179" spans="1:31" hidden="1">
      <c r="A179" s="420"/>
      <c r="B179" s="811" t="str">
        <f>IF(DULIEU!B172="","",DULIEU!D172)</f>
        <v/>
      </c>
      <c r="C179" s="812" t="str">
        <f>DULIEU!H172</f>
        <v/>
      </c>
      <c r="D179" s="812" t="str">
        <f>IF(DULIEU!J172&lt;&gt;"",DULIEU!J172,"")</f>
        <v/>
      </c>
      <c r="E179" s="811" t="str">
        <f>IF(DULIEU!B172="","",DULIEU!E172)</f>
        <v/>
      </c>
      <c r="F179" s="813" t="str">
        <f>IF(DULIEU!B172="","",DULIEU!O172)</f>
        <v/>
      </c>
      <c r="G179" s="811" t="str">
        <f t="shared" si="6"/>
        <v/>
      </c>
      <c r="H179" s="811" t="str">
        <f>IF($F179="","",SUM($L$14:L179))</f>
        <v/>
      </c>
      <c r="I179" s="814" t="str">
        <f>IF(DULIEU!V172&lt;&gt;"",DULIEU!V172,"")</f>
        <v/>
      </c>
      <c r="J179" s="814" t="str">
        <f>IF(DULIEU!W172&lt;&gt;"",DULIEU!W172,"")</f>
        <v/>
      </c>
      <c r="K179" s="815">
        <f>DULIEU!X172</f>
        <v>0</v>
      </c>
      <c r="L179" s="798">
        <f t="shared" si="7"/>
        <v>0</v>
      </c>
      <c r="M179" s="816" t="str">
        <f t="shared" si="8"/>
        <v/>
      </c>
      <c r="N179" s="785"/>
      <c r="O179" s="420"/>
      <c r="P179" s="420"/>
      <c r="Q179" s="420"/>
      <c r="R179" s="420"/>
      <c r="S179" s="420"/>
      <c r="T179" s="420"/>
      <c r="U179" s="420"/>
      <c r="V179" s="420"/>
      <c r="W179" s="420"/>
      <c r="X179" s="420"/>
      <c r="Y179" s="420"/>
      <c r="Z179" s="420"/>
      <c r="AA179" s="420"/>
      <c r="AB179" s="420"/>
      <c r="AC179" s="420"/>
      <c r="AD179" s="420"/>
      <c r="AE179" s="420"/>
    </row>
    <row r="180" spans="1:31" hidden="1">
      <c r="A180" s="420"/>
      <c r="B180" s="811" t="str">
        <f>IF(DULIEU!B173="","",DULIEU!D173)</f>
        <v/>
      </c>
      <c r="C180" s="812" t="str">
        <f>DULIEU!H173</f>
        <v/>
      </c>
      <c r="D180" s="812" t="str">
        <f>IF(DULIEU!J173&lt;&gt;"",DULIEU!J173,"")</f>
        <v/>
      </c>
      <c r="E180" s="811" t="str">
        <f>IF(DULIEU!B173="","",DULIEU!E173)</f>
        <v/>
      </c>
      <c r="F180" s="813" t="str">
        <f>IF(DULIEU!B173="","",DULIEU!O173)</f>
        <v/>
      </c>
      <c r="G180" s="811" t="str">
        <f t="shared" si="6"/>
        <v/>
      </c>
      <c r="H180" s="811" t="str">
        <f>IF($F180="","",SUM($L$14:L180))</f>
        <v/>
      </c>
      <c r="I180" s="814" t="str">
        <f>IF(DULIEU!V173&lt;&gt;"",DULIEU!V173,"")</f>
        <v/>
      </c>
      <c r="J180" s="814" t="str">
        <f>IF(DULIEU!W173&lt;&gt;"",DULIEU!W173,"")</f>
        <v/>
      </c>
      <c r="K180" s="815">
        <f>DULIEU!X173</f>
        <v>0</v>
      </c>
      <c r="L180" s="798">
        <f t="shared" si="7"/>
        <v>0</v>
      </c>
      <c r="M180" s="816" t="str">
        <f t="shared" si="8"/>
        <v/>
      </c>
      <c r="N180" s="785"/>
      <c r="O180" s="420"/>
      <c r="P180" s="420"/>
      <c r="Q180" s="420"/>
      <c r="R180" s="420"/>
      <c r="S180" s="420"/>
      <c r="T180" s="420"/>
      <c r="U180" s="420"/>
      <c r="V180" s="420"/>
      <c r="W180" s="420"/>
      <c r="X180" s="420"/>
      <c r="Y180" s="420"/>
      <c r="Z180" s="420"/>
      <c r="AA180" s="420"/>
      <c r="AB180" s="420"/>
      <c r="AC180" s="420"/>
      <c r="AD180" s="420"/>
      <c r="AE180" s="420"/>
    </row>
    <row r="181" spans="1:31" hidden="1">
      <c r="A181" s="420"/>
      <c r="B181" s="811" t="str">
        <f>IF(DULIEU!B174="","",DULIEU!D174)</f>
        <v/>
      </c>
      <c r="C181" s="812" t="str">
        <f>DULIEU!H174</f>
        <v/>
      </c>
      <c r="D181" s="812" t="str">
        <f>IF(DULIEU!J174&lt;&gt;"",DULIEU!J174,"")</f>
        <v/>
      </c>
      <c r="E181" s="811" t="str">
        <f>IF(DULIEU!B174="","",DULIEU!E174)</f>
        <v/>
      </c>
      <c r="F181" s="813" t="str">
        <f>IF(DULIEU!B174="","",DULIEU!O174)</f>
        <v/>
      </c>
      <c r="G181" s="811" t="str">
        <f t="shared" si="6"/>
        <v/>
      </c>
      <c r="H181" s="811" t="str">
        <f>IF($F181="","",SUM($L$14:L181))</f>
        <v/>
      </c>
      <c r="I181" s="814" t="str">
        <f>IF(DULIEU!V174&lt;&gt;"",DULIEU!V174,"")</f>
        <v/>
      </c>
      <c r="J181" s="814" t="str">
        <f>IF(DULIEU!W174&lt;&gt;"",DULIEU!W174,"")</f>
        <v/>
      </c>
      <c r="K181" s="815">
        <f>DULIEU!X174</f>
        <v>0</v>
      </c>
      <c r="L181" s="798">
        <f t="shared" si="7"/>
        <v>0</v>
      </c>
      <c r="M181" s="816" t="str">
        <f t="shared" si="8"/>
        <v/>
      </c>
      <c r="N181" s="785"/>
      <c r="O181" s="420"/>
      <c r="P181" s="420"/>
      <c r="Q181" s="420"/>
      <c r="R181" s="420"/>
      <c r="S181" s="420"/>
      <c r="T181" s="420"/>
      <c r="U181" s="420"/>
      <c r="V181" s="420"/>
      <c r="W181" s="420"/>
      <c r="X181" s="420"/>
      <c r="Y181" s="420"/>
      <c r="Z181" s="420"/>
      <c r="AA181" s="420"/>
      <c r="AB181" s="420"/>
      <c r="AC181" s="420"/>
      <c r="AD181" s="420"/>
      <c r="AE181" s="420"/>
    </row>
    <row r="182" spans="1:31" hidden="1">
      <c r="A182" s="420"/>
      <c r="B182" s="811" t="str">
        <f>IF(DULIEU!B175="","",DULIEU!D175)</f>
        <v/>
      </c>
      <c r="C182" s="812" t="str">
        <f>DULIEU!H175</f>
        <v/>
      </c>
      <c r="D182" s="812" t="str">
        <f>IF(DULIEU!J175&lt;&gt;"",DULIEU!J175,"")</f>
        <v/>
      </c>
      <c r="E182" s="811" t="str">
        <f>IF(DULIEU!B175="","",DULIEU!E175)</f>
        <v/>
      </c>
      <c r="F182" s="813" t="str">
        <f>IF(DULIEU!B175="","",DULIEU!O175)</f>
        <v/>
      </c>
      <c r="G182" s="811" t="str">
        <f t="shared" si="6"/>
        <v/>
      </c>
      <c r="H182" s="811" t="str">
        <f>IF($F182="","",SUM($L$14:L182))</f>
        <v/>
      </c>
      <c r="I182" s="814" t="str">
        <f>IF(DULIEU!V175&lt;&gt;"",DULIEU!V175,"")</f>
        <v/>
      </c>
      <c r="J182" s="814" t="str">
        <f>IF(DULIEU!W175&lt;&gt;"",DULIEU!W175,"")</f>
        <v/>
      </c>
      <c r="K182" s="815">
        <f>DULIEU!X175</f>
        <v>0</v>
      </c>
      <c r="L182" s="798">
        <f t="shared" si="7"/>
        <v>0</v>
      </c>
      <c r="M182" s="816" t="str">
        <f t="shared" si="8"/>
        <v/>
      </c>
      <c r="N182" s="785"/>
      <c r="O182" s="420"/>
      <c r="P182" s="420"/>
      <c r="Q182" s="420"/>
      <c r="R182" s="420"/>
      <c r="S182" s="420"/>
      <c r="T182" s="420"/>
      <c r="U182" s="420"/>
      <c r="V182" s="420"/>
      <c r="W182" s="420"/>
      <c r="X182" s="420"/>
      <c r="Y182" s="420"/>
      <c r="Z182" s="420"/>
      <c r="AA182" s="420"/>
      <c r="AB182" s="420"/>
      <c r="AC182" s="420"/>
      <c r="AD182" s="420"/>
      <c r="AE182" s="420"/>
    </row>
    <row r="183" spans="1:31" hidden="1">
      <c r="A183" s="420"/>
      <c r="B183" s="811" t="str">
        <f>IF(DULIEU!B176="","",DULIEU!D176)</f>
        <v/>
      </c>
      <c r="C183" s="812" t="str">
        <f>DULIEU!H176</f>
        <v/>
      </c>
      <c r="D183" s="812" t="str">
        <f>IF(DULIEU!J176&lt;&gt;"",DULIEU!J176,"")</f>
        <v/>
      </c>
      <c r="E183" s="811" t="str">
        <f>IF(DULIEU!B176="","",DULIEU!E176)</f>
        <v/>
      </c>
      <c r="F183" s="813" t="str">
        <f>IF(DULIEU!B176="","",DULIEU!O176)</f>
        <v/>
      </c>
      <c r="G183" s="811" t="str">
        <f t="shared" si="6"/>
        <v/>
      </c>
      <c r="H183" s="811" t="str">
        <f>IF($F183="","",SUM($L$14:L183))</f>
        <v/>
      </c>
      <c r="I183" s="814" t="str">
        <f>IF(DULIEU!V176&lt;&gt;"",DULIEU!V176,"")</f>
        <v/>
      </c>
      <c r="J183" s="814" t="str">
        <f>IF(DULIEU!W176&lt;&gt;"",DULIEU!W176,"")</f>
        <v/>
      </c>
      <c r="K183" s="815">
        <f>DULIEU!X176</f>
        <v>0</v>
      </c>
      <c r="L183" s="798">
        <f t="shared" si="7"/>
        <v>0</v>
      </c>
      <c r="M183" s="816" t="str">
        <f t="shared" si="8"/>
        <v/>
      </c>
      <c r="N183" s="785"/>
      <c r="O183" s="420"/>
      <c r="P183" s="420"/>
      <c r="Q183" s="420"/>
      <c r="R183" s="420"/>
      <c r="S183" s="420"/>
      <c r="T183" s="420"/>
      <c r="U183" s="420"/>
      <c r="V183" s="420"/>
      <c r="W183" s="420"/>
      <c r="X183" s="420"/>
      <c r="Y183" s="420"/>
      <c r="Z183" s="420"/>
      <c r="AA183" s="420"/>
      <c r="AB183" s="420"/>
      <c r="AC183" s="420"/>
      <c r="AD183" s="420"/>
      <c r="AE183" s="420"/>
    </row>
    <row r="184" spans="1:31" hidden="1">
      <c r="A184" s="420"/>
      <c r="B184" s="811" t="str">
        <f>IF(DULIEU!B177="","",DULIEU!D177)</f>
        <v/>
      </c>
      <c r="C184" s="812" t="str">
        <f>DULIEU!H177</f>
        <v/>
      </c>
      <c r="D184" s="812" t="str">
        <f>IF(DULIEU!J177&lt;&gt;"",DULIEU!J177,"")</f>
        <v/>
      </c>
      <c r="E184" s="811" t="str">
        <f>IF(DULIEU!B177="","",DULIEU!E177)</f>
        <v/>
      </c>
      <c r="F184" s="813" t="str">
        <f>IF(DULIEU!B177="","",DULIEU!O177)</f>
        <v/>
      </c>
      <c r="G184" s="811" t="str">
        <f t="shared" si="6"/>
        <v/>
      </c>
      <c r="H184" s="811" t="str">
        <f>IF($F184="","",SUM($L$14:L184))</f>
        <v/>
      </c>
      <c r="I184" s="814" t="str">
        <f>IF(DULIEU!V177&lt;&gt;"",DULIEU!V177,"")</f>
        <v/>
      </c>
      <c r="J184" s="814" t="str">
        <f>IF(DULIEU!W177&lt;&gt;"",DULIEU!W177,"")</f>
        <v/>
      </c>
      <c r="K184" s="815">
        <f>DULIEU!X177</f>
        <v>0</v>
      </c>
      <c r="L184" s="798">
        <f t="shared" si="7"/>
        <v>0</v>
      </c>
      <c r="M184" s="816" t="str">
        <f t="shared" si="8"/>
        <v/>
      </c>
      <c r="N184" s="785"/>
      <c r="O184" s="420"/>
      <c r="P184" s="420"/>
      <c r="Q184" s="420"/>
      <c r="R184" s="420"/>
      <c r="S184" s="420"/>
      <c r="T184" s="420"/>
      <c r="U184" s="420"/>
      <c r="V184" s="420"/>
      <c r="W184" s="420"/>
      <c r="X184" s="420"/>
      <c r="Y184" s="420"/>
      <c r="Z184" s="420"/>
      <c r="AA184" s="420"/>
      <c r="AB184" s="420"/>
      <c r="AC184" s="420"/>
      <c r="AD184" s="420"/>
      <c r="AE184" s="420"/>
    </row>
    <row r="185" spans="1:31" hidden="1">
      <c r="A185" s="420"/>
      <c r="B185" s="811" t="str">
        <f>IF(DULIEU!B178="","",DULIEU!D178)</f>
        <v/>
      </c>
      <c r="C185" s="812" t="str">
        <f>DULIEU!H178</f>
        <v/>
      </c>
      <c r="D185" s="812" t="str">
        <f>IF(DULIEU!J178&lt;&gt;"",DULIEU!J178,"")</f>
        <v/>
      </c>
      <c r="E185" s="811" t="str">
        <f>IF(DULIEU!B178="","",DULIEU!E178)</f>
        <v/>
      </c>
      <c r="F185" s="813" t="str">
        <f>IF(DULIEU!B178="","",DULIEU!O178)</f>
        <v/>
      </c>
      <c r="G185" s="811" t="str">
        <f t="shared" si="6"/>
        <v/>
      </c>
      <c r="H185" s="811" t="str">
        <f>IF($F185="","",SUM($L$14:L185))</f>
        <v/>
      </c>
      <c r="I185" s="814" t="str">
        <f>IF(DULIEU!V178&lt;&gt;"",DULIEU!V178,"")</f>
        <v/>
      </c>
      <c r="J185" s="814" t="str">
        <f>IF(DULIEU!W178&lt;&gt;"",DULIEU!W178,"")</f>
        <v/>
      </c>
      <c r="K185" s="815">
        <f>DULIEU!X178</f>
        <v>0</v>
      </c>
      <c r="L185" s="798">
        <f t="shared" si="7"/>
        <v>0</v>
      </c>
      <c r="M185" s="816" t="str">
        <f t="shared" si="8"/>
        <v/>
      </c>
      <c r="N185" s="785"/>
      <c r="O185" s="420"/>
      <c r="P185" s="420"/>
      <c r="Q185" s="420"/>
      <c r="R185" s="420"/>
      <c r="S185" s="420"/>
      <c r="T185" s="420"/>
      <c r="U185" s="420"/>
      <c r="V185" s="420"/>
      <c r="W185" s="420"/>
      <c r="X185" s="420"/>
      <c r="Y185" s="420"/>
      <c r="Z185" s="420"/>
      <c r="AA185" s="420"/>
      <c r="AB185" s="420"/>
      <c r="AC185" s="420"/>
      <c r="AD185" s="420"/>
      <c r="AE185" s="420"/>
    </row>
    <row r="186" spans="1:31" hidden="1">
      <c r="A186" s="420"/>
      <c r="B186" s="811" t="str">
        <f>IF(DULIEU!B179="","",DULIEU!D179)</f>
        <v/>
      </c>
      <c r="C186" s="812" t="str">
        <f>DULIEU!H179</f>
        <v/>
      </c>
      <c r="D186" s="812" t="str">
        <f>IF(DULIEU!J179&lt;&gt;"",DULIEU!J179,"")</f>
        <v/>
      </c>
      <c r="E186" s="811" t="str">
        <f>IF(DULIEU!B179="","",DULIEU!E179)</f>
        <v/>
      </c>
      <c r="F186" s="813" t="str">
        <f>IF(DULIEU!B179="","",DULIEU!O179)</f>
        <v/>
      </c>
      <c r="G186" s="811" t="str">
        <f t="shared" si="6"/>
        <v/>
      </c>
      <c r="H186" s="811" t="str">
        <f>IF($F186="","",SUM($L$14:L186))</f>
        <v/>
      </c>
      <c r="I186" s="814" t="str">
        <f>IF(DULIEU!V179&lt;&gt;"",DULIEU!V179,"")</f>
        <v/>
      </c>
      <c r="J186" s="814" t="str">
        <f>IF(DULIEU!W179&lt;&gt;"",DULIEU!W179,"")</f>
        <v/>
      </c>
      <c r="K186" s="815">
        <f>DULIEU!X179</f>
        <v>0</v>
      </c>
      <c r="L186" s="798">
        <f t="shared" si="7"/>
        <v>0</v>
      </c>
      <c r="M186" s="816" t="str">
        <f t="shared" si="8"/>
        <v/>
      </c>
      <c r="N186" s="785"/>
      <c r="O186" s="420"/>
      <c r="P186" s="420"/>
      <c r="Q186" s="420"/>
      <c r="R186" s="420"/>
      <c r="S186" s="420"/>
      <c r="T186" s="420"/>
      <c r="U186" s="420"/>
      <c r="V186" s="420"/>
      <c r="W186" s="420"/>
      <c r="X186" s="420"/>
      <c r="Y186" s="420"/>
      <c r="Z186" s="420"/>
      <c r="AA186" s="420"/>
      <c r="AB186" s="420"/>
      <c r="AC186" s="420"/>
      <c r="AD186" s="420"/>
      <c r="AE186" s="420"/>
    </row>
    <row r="187" spans="1:31" hidden="1">
      <c r="A187" s="420"/>
      <c r="B187" s="811" t="str">
        <f>IF(DULIEU!B180="","",DULIEU!D180)</f>
        <v/>
      </c>
      <c r="C187" s="812" t="str">
        <f>DULIEU!H180</f>
        <v/>
      </c>
      <c r="D187" s="812" t="str">
        <f>IF(DULIEU!J180&lt;&gt;"",DULIEU!J180,"")</f>
        <v/>
      </c>
      <c r="E187" s="811" t="str">
        <f>IF(DULIEU!B180="","",DULIEU!E180)</f>
        <v/>
      </c>
      <c r="F187" s="813" t="str">
        <f>IF(DULIEU!B180="","",DULIEU!O180)</f>
        <v/>
      </c>
      <c r="G187" s="811" t="str">
        <f t="shared" si="6"/>
        <v/>
      </c>
      <c r="H187" s="811" t="str">
        <f>IF($F187="","",SUM($L$14:L187))</f>
        <v/>
      </c>
      <c r="I187" s="814" t="str">
        <f>IF(DULIEU!V180&lt;&gt;"",DULIEU!V180,"")</f>
        <v/>
      </c>
      <c r="J187" s="814" t="str">
        <f>IF(DULIEU!W180&lt;&gt;"",DULIEU!W180,"")</f>
        <v/>
      </c>
      <c r="K187" s="815">
        <f>DULIEU!X180</f>
        <v>0</v>
      </c>
      <c r="L187" s="798">
        <f t="shared" si="7"/>
        <v>0</v>
      </c>
      <c r="M187" s="816" t="str">
        <f t="shared" si="8"/>
        <v/>
      </c>
      <c r="N187" s="785"/>
      <c r="O187" s="420"/>
      <c r="P187" s="420"/>
      <c r="Q187" s="420"/>
      <c r="R187" s="420"/>
      <c r="S187" s="420"/>
      <c r="T187" s="420"/>
      <c r="U187" s="420"/>
      <c r="V187" s="420"/>
      <c r="W187" s="420"/>
      <c r="X187" s="420"/>
      <c r="Y187" s="420"/>
      <c r="Z187" s="420"/>
      <c r="AA187" s="420"/>
      <c r="AB187" s="420"/>
      <c r="AC187" s="420"/>
      <c r="AD187" s="420"/>
      <c r="AE187" s="420"/>
    </row>
    <row r="188" spans="1:31" hidden="1">
      <c r="A188" s="420"/>
      <c r="B188" s="811" t="str">
        <f>IF(DULIEU!B181="","",DULIEU!D181)</f>
        <v/>
      </c>
      <c r="C188" s="812" t="str">
        <f>DULIEU!H181</f>
        <v/>
      </c>
      <c r="D188" s="812" t="str">
        <f>IF(DULIEU!J181&lt;&gt;"",DULIEU!J181,"")</f>
        <v/>
      </c>
      <c r="E188" s="811" t="str">
        <f>IF(DULIEU!B181="","",DULIEU!E181)</f>
        <v/>
      </c>
      <c r="F188" s="813" t="str">
        <f>IF(DULIEU!B181="","",DULIEU!O181)</f>
        <v/>
      </c>
      <c r="G188" s="811" t="str">
        <f t="shared" si="6"/>
        <v/>
      </c>
      <c r="H188" s="811" t="str">
        <f>IF($F188="","",SUM($L$14:L188))</f>
        <v/>
      </c>
      <c r="I188" s="814" t="str">
        <f>IF(DULIEU!V181&lt;&gt;"",DULIEU!V181,"")</f>
        <v/>
      </c>
      <c r="J188" s="814" t="str">
        <f>IF(DULIEU!W181&lt;&gt;"",DULIEU!W181,"")</f>
        <v/>
      </c>
      <c r="K188" s="815">
        <f>DULIEU!X181</f>
        <v>0</v>
      </c>
      <c r="L188" s="798">
        <f t="shared" si="7"/>
        <v>0</v>
      </c>
      <c r="M188" s="816" t="str">
        <f t="shared" si="8"/>
        <v/>
      </c>
      <c r="N188" s="785"/>
      <c r="O188" s="420"/>
      <c r="P188" s="420"/>
      <c r="Q188" s="420"/>
      <c r="R188" s="420"/>
      <c r="S188" s="420"/>
      <c r="T188" s="420"/>
      <c r="U188" s="420"/>
      <c r="V188" s="420"/>
      <c r="W188" s="420"/>
      <c r="X188" s="420"/>
      <c r="Y188" s="420"/>
      <c r="Z188" s="420"/>
      <c r="AA188" s="420"/>
      <c r="AB188" s="420"/>
      <c r="AC188" s="420"/>
      <c r="AD188" s="420"/>
      <c r="AE188" s="420"/>
    </row>
    <row r="189" spans="1:31" hidden="1">
      <c r="A189" s="420"/>
      <c r="B189" s="811" t="str">
        <f>IF(DULIEU!B182="","",DULIEU!D182)</f>
        <v/>
      </c>
      <c r="C189" s="812" t="str">
        <f>DULIEU!H182</f>
        <v/>
      </c>
      <c r="D189" s="812" t="str">
        <f>IF(DULIEU!J182&lt;&gt;"",DULIEU!J182,"")</f>
        <v/>
      </c>
      <c r="E189" s="811" t="str">
        <f>IF(DULIEU!B182="","",DULIEU!E182)</f>
        <v/>
      </c>
      <c r="F189" s="813" t="str">
        <f>IF(DULIEU!B182="","",DULIEU!O182)</f>
        <v/>
      </c>
      <c r="G189" s="811" t="str">
        <f t="shared" si="6"/>
        <v/>
      </c>
      <c r="H189" s="811" t="str">
        <f>IF($F189="","",SUM($L$14:L189))</f>
        <v/>
      </c>
      <c r="I189" s="814" t="str">
        <f>IF(DULIEU!V182&lt;&gt;"",DULIEU!V182,"")</f>
        <v/>
      </c>
      <c r="J189" s="814" t="str">
        <f>IF(DULIEU!W182&lt;&gt;"",DULIEU!W182,"")</f>
        <v/>
      </c>
      <c r="K189" s="815">
        <f>DULIEU!X182</f>
        <v>0</v>
      </c>
      <c r="L189" s="798">
        <f t="shared" si="7"/>
        <v>0</v>
      </c>
      <c r="M189" s="816" t="str">
        <f t="shared" si="8"/>
        <v/>
      </c>
      <c r="N189" s="785"/>
      <c r="O189" s="420"/>
      <c r="P189" s="420"/>
      <c r="Q189" s="420"/>
      <c r="R189" s="420"/>
      <c r="S189" s="420"/>
      <c r="T189" s="420"/>
      <c r="U189" s="420"/>
      <c r="V189" s="420"/>
      <c r="W189" s="420"/>
      <c r="X189" s="420"/>
      <c r="Y189" s="420"/>
      <c r="Z189" s="420"/>
      <c r="AA189" s="420"/>
      <c r="AB189" s="420"/>
      <c r="AC189" s="420"/>
      <c r="AD189" s="420"/>
      <c r="AE189" s="420"/>
    </row>
    <row r="190" spans="1:31" hidden="1">
      <c r="A190" s="420"/>
      <c r="B190" s="811" t="str">
        <f>IF(DULIEU!B183="","",DULIEU!D183)</f>
        <v/>
      </c>
      <c r="C190" s="812" t="str">
        <f>DULIEU!H183</f>
        <v/>
      </c>
      <c r="D190" s="812" t="str">
        <f>IF(DULIEU!J183&lt;&gt;"",DULIEU!J183,"")</f>
        <v/>
      </c>
      <c r="E190" s="811" t="str">
        <f>IF(DULIEU!B183="","",DULIEU!E183)</f>
        <v/>
      </c>
      <c r="F190" s="813" t="str">
        <f>IF(DULIEU!B183="","",DULIEU!O183)</f>
        <v/>
      </c>
      <c r="G190" s="811" t="str">
        <f t="shared" si="6"/>
        <v/>
      </c>
      <c r="H190" s="811" t="str">
        <f>IF($F190="","",SUM($L$14:L190))</f>
        <v/>
      </c>
      <c r="I190" s="814" t="str">
        <f>IF(DULIEU!V183&lt;&gt;"",DULIEU!V183,"")</f>
        <v/>
      </c>
      <c r="J190" s="814" t="str">
        <f>IF(DULIEU!W183&lt;&gt;"",DULIEU!W183,"")</f>
        <v/>
      </c>
      <c r="K190" s="815">
        <f>DULIEU!X183</f>
        <v>0</v>
      </c>
      <c r="L190" s="798">
        <f t="shared" si="7"/>
        <v>0</v>
      </c>
      <c r="M190" s="816" t="str">
        <f t="shared" si="8"/>
        <v/>
      </c>
      <c r="N190" s="785"/>
      <c r="O190" s="420"/>
      <c r="P190" s="420"/>
      <c r="Q190" s="420"/>
      <c r="R190" s="420"/>
      <c r="S190" s="420"/>
      <c r="T190" s="420"/>
      <c r="U190" s="420"/>
      <c r="V190" s="420"/>
      <c r="W190" s="420"/>
      <c r="X190" s="420"/>
      <c r="Y190" s="420"/>
      <c r="Z190" s="420"/>
      <c r="AA190" s="420"/>
      <c r="AB190" s="420"/>
      <c r="AC190" s="420"/>
      <c r="AD190" s="420"/>
      <c r="AE190" s="420"/>
    </row>
    <row r="191" spans="1:31" hidden="1">
      <c r="A191" s="420"/>
      <c r="B191" s="811" t="str">
        <f>IF(DULIEU!B184="","",DULIEU!D184)</f>
        <v/>
      </c>
      <c r="C191" s="812" t="str">
        <f>DULIEU!H184</f>
        <v/>
      </c>
      <c r="D191" s="812" t="str">
        <f>IF(DULIEU!J184&lt;&gt;"",DULIEU!J184,"")</f>
        <v/>
      </c>
      <c r="E191" s="811" t="str">
        <f>IF(DULIEU!B184="","",DULIEU!E184)</f>
        <v/>
      </c>
      <c r="F191" s="813" t="str">
        <f>IF(DULIEU!B184="","",DULIEU!O184)</f>
        <v/>
      </c>
      <c r="G191" s="811" t="str">
        <f t="shared" si="6"/>
        <v/>
      </c>
      <c r="H191" s="811" t="str">
        <f>IF($F191="","",SUM($L$14:L191))</f>
        <v/>
      </c>
      <c r="I191" s="814" t="str">
        <f>IF(DULIEU!V184&lt;&gt;"",DULIEU!V184,"")</f>
        <v/>
      </c>
      <c r="J191" s="814" t="str">
        <f>IF(DULIEU!W184&lt;&gt;"",DULIEU!W184,"")</f>
        <v/>
      </c>
      <c r="K191" s="815">
        <f>DULIEU!X184</f>
        <v>0</v>
      </c>
      <c r="L191" s="798">
        <f t="shared" si="7"/>
        <v>0</v>
      </c>
      <c r="M191" s="816" t="str">
        <f t="shared" si="8"/>
        <v/>
      </c>
      <c r="N191" s="785"/>
      <c r="O191" s="420"/>
      <c r="P191" s="420"/>
      <c r="Q191" s="420"/>
      <c r="R191" s="420"/>
      <c r="S191" s="420"/>
      <c r="T191" s="420"/>
      <c r="U191" s="420"/>
      <c r="V191" s="420"/>
      <c r="W191" s="420"/>
      <c r="X191" s="420"/>
      <c r="Y191" s="420"/>
      <c r="Z191" s="420"/>
      <c r="AA191" s="420"/>
      <c r="AB191" s="420"/>
      <c r="AC191" s="420"/>
      <c r="AD191" s="420"/>
      <c r="AE191" s="420"/>
    </row>
    <row r="192" spans="1:31" hidden="1">
      <c r="A192" s="420"/>
      <c r="B192" s="811" t="str">
        <f>IF(DULIEU!B185="","",DULIEU!D185)</f>
        <v/>
      </c>
      <c r="C192" s="812" t="str">
        <f>DULIEU!H185</f>
        <v/>
      </c>
      <c r="D192" s="812" t="str">
        <f>IF(DULIEU!J185&lt;&gt;"",DULIEU!J185,"")</f>
        <v/>
      </c>
      <c r="E192" s="811" t="str">
        <f>IF(DULIEU!B185="","",DULIEU!E185)</f>
        <v/>
      </c>
      <c r="F192" s="813" t="str">
        <f>IF(DULIEU!B185="","",DULIEU!O185)</f>
        <v/>
      </c>
      <c r="G192" s="811" t="str">
        <f t="shared" si="6"/>
        <v/>
      </c>
      <c r="H192" s="811" t="str">
        <f>IF($F192="","",SUM($L$14:L192))</f>
        <v/>
      </c>
      <c r="I192" s="814" t="str">
        <f>IF(DULIEU!V185&lt;&gt;"",DULIEU!V185,"")</f>
        <v/>
      </c>
      <c r="J192" s="814" t="str">
        <f>IF(DULIEU!W185&lt;&gt;"",DULIEU!W185,"")</f>
        <v/>
      </c>
      <c r="K192" s="815">
        <f>DULIEU!X185</f>
        <v>0</v>
      </c>
      <c r="L192" s="798">
        <f t="shared" si="7"/>
        <v>0</v>
      </c>
      <c r="M192" s="816" t="str">
        <f t="shared" si="8"/>
        <v/>
      </c>
      <c r="N192" s="785"/>
      <c r="O192" s="420"/>
      <c r="P192" s="420"/>
      <c r="Q192" s="420"/>
      <c r="R192" s="420"/>
      <c r="S192" s="420"/>
      <c r="T192" s="420"/>
      <c r="U192" s="420"/>
      <c r="V192" s="420"/>
      <c r="W192" s="420"/>
      <c r="X192" s="420"/>
      <c r="Y192" s="420"/>
      <c r="Z192" s="420"/>
      <c r="AA192" s="420"/>
      <c r="AB192" s="420"/>
      <c r="AC192" s="420"/>
      <c r="AD192" s="420"/>
      <c r="AE192" s="420"/>
    </row>
    <row r="193" spans="1:31" hidden="1">
      <c r="A193" s="420"/>
      <c r="B193" s="811" t="str">
        <f>IF(DULIEU!B186="","",DULIEU!D186)</f>
        <v/>
      </c>
      <c r="C193" s="812" t="str">
        <f>DULIEU!H186</f>
        <v/>
      </c>
      <c r="D193" s="812" t="str">
        <f>IF(DULIEU!J186&lt;&gt;"",DULIEU!J186,"")</f>
        <v/>
      </c>
      <c r="E193" s="811" t="str">
        <f>IF(DULIEU!B186="","",DULIEU!E186)</f>
        <v/>
      </c>
      <c r="F193" s="813" t="str">
        <f>IF(DULIEU!B186="","",DULIEU!O186)</f>
        <v/>
      </c>
      <c r="G193" s="811" t="str">
        <f t="shared" si="6"/>
        <v/>
      </c>
      <c r="H193" s="811" t="str">
        <f>IF($F193="","",SUM($L$14:L193))</f>
        <v/>
      </c>
      <c r="I193" s="814" t="str">
        <f>IF(DULIEU!V186&lt;&gt;"",DULIEU!V186,"")</f>
        <v/>
      </c>
      <c r="J193" s="814" t="str">
        <f>IF(DULIEU!W186&lt;&gt;"",DULIEU!W186,"")</f>
        <v/>
      </c>
      <c r="K193" s="815">
        <f>DULIEU!X186</f>
        <v>0</v>
      </c>
      <c r="L193" s="798">
        <f t="shared" si="7"/>
        <v>0</v>
      </c>
      <c r="M193" s="816" t="str">
        <f t="shared" si="8"/>
        <v/>
      </c>
      <c r="N193" s="785"/>
      <c r="O193" s="420"/>
      <c r="P193" s="420"/>
      <c r="Q193" s="420"/>
      <c r="R193" s="420"/>
      <c r="S193" s="420"/>
      <c r="T193" s="420"/>
      <c r="U193" s="420"/>
      <c r="V193" s="420"/>
      <c r="W193" s="420"/>
      <c r="X193" s="420"/>
      <c r="Y193" s="420"/>
      <c r="Z193" s="420"/>
      <c r="AA193" s="420"/>
      <c r="AB193" s="420"/>
      <c r="AC193" s="420"/>
      <c r="AD193" s="420"/>
      <c r="AE193" s="420"/>
    </row>
    <row r="194" spans="1:31" hidden="1">
      <c r="A194" s="420"/>
      <c r="B194" s="811" t="str">
        <f>IF(DULIEU!B187="","",DULIEU!D187)</f>
        <v/>
      </c>
      <c r="C194" s="812" t="str">
        <f>DULIEU!H187</f>
        <v/>
      </c>
      <c r="D194" s="812" t="str">
        <f>IF(DULIEU!J187&lt;&gt;"",DULIEU!J187,"")</f>
        <v/>
      </c>
      <c r="E194" s="811" t="str">
        <f>IF(DULIEU!B187="","",DULIEU!E187)</f>
        <v/>
      </c>
      <c r="F194" s="813" t="str">
        <f>IF(DULIEU!B187="","",DULIEU!O187)</f>
        <v/>
      </c>
      <c r="G194" s="811" t="str">
        <f t="shared" si="6"/>
        <v/>
      </c>
      <c r="H194" s="811" t="str">
        <f>IF($F194="","",SUM($L$14:L194))</f>
        <v/>
      </c>
      <c r="I194" s="814" t="str">
        <f>IF(DULIEU!V187&lt;&gt;"",DULIEU!V187,"")</f>
        <v/>
      </c>
      <c r="J194" s="814" t="str">
        <f>IF(DULIEU!W187&lt;&gt;"",DULIEU!W187,"")</f>
        <v/>
      </c>
      <c r="K194" s="815">
        <f>DULIEU!X187</f>
        <v>0</v>
      </c>
      <c r="L194" s="798">
        <f t="shared" si="7"/>
        <v>0</v>
      </c>
      <c r="M194" s="816" t="str">
        <f t="shared" si="8"/>
        <v/>
      </c>
      <c r="N194" s="785"/>
      <c r="O194" s="420"/>
      <c r="P194" s="420"/>
      <c r="Q194" s="420"/>
      <c r="R194" s="420"/>
      <c r="S194" s="420"/>
      <c r="T194" s="420"/>
      <c r="U194" s="420"/>
      <c r="V194" s="420"/>
      <c r="W194" s="420"/>
      <c r="X194" s="420"/>
      <c r="Y194" s="420"/>
      <c r="Z194" s="420"/>
      <c r="AA194" s="420"/>
      <c r="AB194" s="420"/>
      <c r="AC194" s="420"/>
      <c r="AD194" s="420"/>
      <c r="AE194" s="420"/>
    </row>
    <row r="195" spans="1:31" hidden="1">
      <c r="A195" s="420"/>
      <c r="B195" s="811" t="str">
        <f>IF(DULIEU!B188="","",DULIEU!D188)</f>
        <v/>
      </c>
      <c r="C195" s="812" t="str">
        <f>DULIEU!H188</f>
        <v/>
      </c>
      <c r="D195" s="812" t="str">
        <f>IF(DULIEU!J188&lt;&gt;"",DULIEU!J188,"")</f>
        <v/>
      </c>
      <c r="E195" s="811" t="str">
        <f>IF(DULIEU!B188="","",DULIEU!E188)</f>
        <v/>
      </c>
      <c r="F195" s="813" t="str">
        <f>IF(DULIEU!B188="","",DULIEU!O188)</f>
        <v/>
      </c>
      <c r="G195" s="811" t="str">
        <f t="shared" si="6"/>
        <v/>
      </c>
      <c r="H195" s="811" t="str">
        <f>IF($F195="","",SUM($L$14:L195))</f>
        <v/>
      </c>
      <c r="I195" s="814" t="str">
        <f>IF(DULIEU!V188&lt;&gt;"",DULIEU!V188,"")</f>
        <v/>
      </c>
      <c r="J195" s="814" t="str">
        <f>IF(DULIEU!W188&lt;&gt;"",DULIEU!W188,"")</f>
        <v/>
      </c>
      <c r="K195" s="815">
        <f>DULIEU!X188</f>
        <v>0</v>
      </c>
      <c r="L195" s="798">
        <f t="shared" si="7"/>
        <v>0</v>
      </c>
      <c r="M195" s="816" t="str">
        <f t="shared" si="8"/>
        <v/>
      </c>
      <c r="N195" s="785"/>
      <c r="O195" s="420"/>
      <c r="P195" s="420"/>
      <c r="Q195" s="420"/>
      <c r="R195" s="420"/>
      <c r="S195" s="420"/>
      <c r="T195" s="420"/>
      <c r="U195" s="420"/>
      <c r="V195" s="420"/>
      <c r="W195" s="420"/>
      <c r="X195" s="420"/>
      <c r="Y195" s="420"/>
      <c r="Z195" s="420"/>
      <c r="AA195" s="420"/>
      <c r="AB195" s="420"/>
      <c r="AC195" s="420"/>
      <c r="AD195" s="420"/>
      <c r="AE195" s="420"/>
    </row>
    <row r="196" spans="1:31" hidden="1">
      <c r="A196" s="420"/>
      <c r="B196" s="811" t="str">
        <f>IF(DULIEU!B189="","",DULIEU!D189)</f>
        <v/>
      </c>
      <c r="C196" s="812" t="str">
        <f>DULIEU!H189</f>
        <v/>
      </c>
      <c r="D196" s="812" t="str">
        <f>IF(DULIEU!J189&lt;&gt;"",DULIEU!J189,"")</f>
        <v/>
      </c>
      <c r="E196" s="811" t="str">
        <f>IF(DULIEU!B189="","",DULIEU!E189)</f>
        <v/>
      </c>
      <c r="F196" s="813" t="str">
        <f>IF(DULIEU!B189="","",DULIEU!O189)</f>
        <v/>
      </c>
      <c r="G196" s="811" t="str">
        <f t="shared" si="6"/>
        <v/>
      </c>
      <c r="H196" s="811" t="str">
        <f>IF($F196="","",SUM($L$14:L196))</f>
        <v/>
      </c>
      <c r="I196" s="814" t="str">
        <f>IF(DULIEU!V189&lt;&gt;"",DULIEU!V189,"")</f>
        <v/>
      </c>
      <c r="J196" s="814" t="str">
        <f>IF(DULIEU!W189&lt;&gt;"",DULIEU!W189,"")</f>
        <v/>
      </c>
      <c r="K196" s="815">
        <f>DULIEU!X189</f>
        <v>0</v>
      </c>
      <c r="L196" s="798">
        <f t="shared" si="7"/>
        <v>0</v>
      </c>
      <c r="M196" s="816" t="str">
        <f t="shared" si="8"/>
        <v/>
      </c>
      <c r="N196" s="785"/>
      <c r="O196" s="420"/>
      <c r="P196" s="420"/>
      <c r="Q196" s="420"/>
      <c r="R196" s="420"/>
      <c r="S196" s="420"/>
      <c r="T196" s="420"/>
      <c r="U196" s="420"/>
      <c r="V196" s="420"/>
      <c r="W196" s="420"/>
      <c r="X196" s="420"/>
      <c r="Y196" s="420"/>
      <c r="Z196" s="420"/>
      <c r="AA196" s="420"/>
      <c r="AB196" s="420"/>
      <c r="AC196" s="420"/>
      <c r="AD196" s="420"/>
      <c r="AE196" s="420"/>
    </row>
    <row r="197" spans="1:31" hidden="1">
      <c r="A197" s="420"/>
      <c r="B197" s="811" t="str">
        <f>IF(DULIEU!B190="","",DULIEU!D190)</f>
        <v/>
      </c>
      <c r="C197" s="812" t="str">
        <f>DULIEU!H190</f>
        <v/>
      </c>
      <c r="D197" s="812" t="str">
        <f>IF(DULIEU!J190&lt;&gt;"",DULIEU!J190,"")</f>
        <v/>
      </c>
      <c r="E197" s="811" t="str">
        <f>IF(DULIEU!B190="","",DULIEU!E190)</f>
        <v/>
      </c>
      <c r="F197" s="813" t="str">
        <f>IF(DULIEU!B190="","",DULIEU!O190)</f>
        <v/>
      </c>
      <c r="G197" s="811" t="str">
        <f t="shared" si="6"/>
        <v/>
      </c>
      <c r="H197" s="811" t="str">
        <f>IF($F197="","",SUM($L$14:L197))</f>
        <v/>
      </c>
      <c r="I197" s="814" t="str">
        <f>IF(DULIEU!V190&lt;&gt;"",DULIEU!V190,"")</f>
        <v/>
      </c>
      <c r="J197" s="814" t="str">
        <f>IF(DULIEU!W190&lt;&gt;"",DULIEU!W190,"")</f>
        <v/>
      </c>
      <c r="K197" s="815">
        <f>DULIEU!X190</f>
        <v>0</v>
      </c>
      <c r="L197" s="798">
        <f t="shared" si="7"/>
        <v>0</v>
      </c>
      <c r="M197" s="816" t="str">
        <f t="shared" si="8"/>
        <v/>
      </c>
      <c r="N197" s="785"/>
      <c r="O197" s="420"/>
      <c r="P197" s="420"/>
      <c r="Q197" s="420"/>
      <c r="R197" s="420"/>
      <c r="S197" s="420"/>
      <c r="T197" s="420"/>
      <c r="U197" s="420"/>
      <c r="V197" s="420"/>
      <c r="W197" s="420"/>
      <c r="X197" s="420"/>
      <c r="Y197" s="420"/>
      <c r="Z197" s="420"/>
      <c r="AA197" s="420"/>
      <c r="AB197" s="420"/>
      <c r="AC197" s="420"/>
      <c r="AD197" s="420"/>
      <c r="AE197" s="420"/>
    </row>
    <row r="198" spans="1:31" hidden="1">
      <c r="A198" s="420"/>
      <c r="B198" s="811" t="str">
        <f>IF(DULIEU!B191="","",DULIEU!D191)</f>
        <v/>
      </c>
      <c r="C198" s="812" t="str">
        <f>DULIEU!H191</f>
        <v/>
      </c>
      <c r="D198" s="812" t="str">
        <f>IF(DULIEU!J191&lt;&gt;"",DULIEU!J191,"")</f>
        <v/>
      </c>
      <c r="E198" s="811" t="str">
        <f>IF(DULIEU!B191="","",DULIEU!E191)</f>
        <v/>
      </c>
      <c r="F198" s="813" t="str">
        <f>IF(DULIEU!B191="","",DULIEU!O191)</f>
        <v/>
      </c>
      <c r="G198" s="811" t="str">
        <f t="shared" si="6"/>
        <v/>
      </c>
      <c r="H198" s="811" t="str">
        <f>IF($F198="","",SUM($L$14:L198))</f>
        <v/>
      </c>
      <c r="I198" s="814" t="str">
        <f>IF(DULIEU!V191&lt;&gt;"",DULIEU!V191,"")</f>
        <v/>
      </c>
      <c r="J198" s="814" t="str">
        <f>IF(DULIEU!W191&lt;&gt;"",DULIEU!W191,"")</f>
        <v/>
      </c>
      <c r="K198" s="815">
        <f>DULIEU!X191</f>
        <v>0</v>
      </c>
      <c r="L198" s="798">
        <f t="shared" si="7"/>
        <v>0</v>
      </c>
      <c r="M198" s="816" t="str">
        <f t="shared" si="8"/>
        <v/>
      </c>
      <c r="N198" s="785"/>
      <c r="O198" s="420"/>
      <c r="P198" s="420"/>
      <c r="Q198" s="420"/>
      <c r="R198" s="420"/>
      <c r="S198" s="420"/>
      <c r="T198" s="420"/>
      <c r="U198" s="420"/>
      <c r="V198" s="420"/>
      <c r="W198" s="420"/>
      <c r="X198" s="420"/>
      <c r="Y198" s="420"/>
      <c r="Z198" s="420"/>
      <c r="AA198" s="420"/>
      <c r="AB198" s="420"/>
      <c r="AC198" s="420"/>
      <c r="AD198" s="420"/>
      <c r="AE198" s="420"/>
    </row>
    <row r="199" spans="1:31" hidden="1">
      <c r="A199" s="420"/>
      <c r="B199" s="811" t="str">
        <f>IF(DULIEU!B192="","",DULIEU!D192)</f>
        <v/>
      </c>
      <c r="C199" s="812" t="str">
        <f>DULIEU!H192</f>
        <v/>
      </c>
      <c r="D199" s="812" t="str">
        <f>IF(DULIEU!J192&lt;&gt;"",DULIEU!J192,"")</f>
        <v/>
      </c>
      <c r="E199" s="811" t="str">
        <f>IF(DULIEU!B192="","",DULIEU!E192)</f>
        <v/>
      </c>
      <c r="F199" s="813" t="str">
        <f>IF(DULIEU!B192="","",DULIEU!O192)</f>
        <v/>
      </c>
      <c r="G199" s="811" t="str">
        <f t="shared" si="6"/>
        <v/>
      </c>
      <c r="H199" s="811" t="str">
        <f>IF($F199="","",SUM($L$14:L199))</f>
        <v/>
      </c>
      <c r="I199" s="814" t="str">
        <f>IF(DULIEU!V192&lt;&gt;"",DULIEU!V192,"")</f>
        <v/>
      </c>
      <c r="J199" s="814" t="str">
        <f>IF(DULIEU!W192&lt;&gt;"",DULIEU!W192,"")</f>
        <v/>
      </c>
      <c r="K199" s="815">
        <f>DULIEU!X192</f>
        <v>0</v>
      </c>
      <c r="L199" s="798">
        <f t="shared" si="7"/>
        <v>0</v>
      </c>
      <c r="M199" s="816" t="str">
        <f t="shared" si="8"/>
        <v/>
      </c>
      <c r="N199" s="785"/>
      <c r="O199" s="420"/>
      <c r="P199" s="420"/>
      <c r="Q199" s="420"/>
      <c r="R199" s="420"/>
      <c r="S199" s="420"/>
      <c r="T199" s="420"/>
      <c r="U199" s="420"/>
      <c r="V199" s="420"/>
      <c r="W199" s="420"/>
      <c r="X199" s="420"/>
      <c r="Y199" s="420"/>
      <c r="Z199" s="420"/>
      <c r="AA199" s="420"/>
      <c r="AB199" s="420"/>
      <c r="AC199" s="420"/>
      <c r="AD199" s="420"/>
      <c r="AE199" s="420"/>
    </row>
    <row r="200" spans="1:31" hidden="1">
      <c r="A200" s="420"/>
      <c r="B200" s="811" t="str">
        <f>IF(DULIEU!B193="","",DULIEU!D193)</f>
        <v/>
      </c>
      <c r="C200" s="812" t="str">
        <f>DULIEU!H193</f>
        <v/>
      </c>
      <c r="D200" s="812" t="str">
        <f>IF(DULIEU!J193&lt;&gt;"",DULIEU!J193,"")</f>
        <v/>
      </c>
      <c r="E200" s="811" t="str">
        <f>IF(DULIEU!B193="","",DULIEU!E193)</f>
        <v/>
      </c>
      <c r="F200" s="813" t="str">
        <f>IF(DULIEU!B193="","",DULIEU!O193)</f>
        <v/>
      </c>
      <c r="G200" s="811" t="str">
        <f t="shared" si="6"/>
        <v/>
      </c>
      <c r="H200" s="811" t="str">
        <f>IF($F200="","",SUM($L$14:L200))</f>
        <v/>
      </c>
      <c r="I200" s="814" t="str">
        <f>IF(DULIEU!V193&lt;&gt;"",DULIEU!V193,"")</f>
        <v/>
      </c>
      <c r="J200" s="814" t="str">
        <f>IF(DULIEU!W193&lt;&gt;"",DULIEU!W193,"")</f>
        <v/>
      </c>
      <c r="K200" s="815">
        <f>DULIEU!X193</f>
        <v>0</v>
      </c>
      <c r="L200" s="798">
        <f t="shared" si="7"/>
        <v>0</v>
      </c>
      <c r="M200" s="816" t="str">
        <f t="shared" si="8"/>
        <v/>
      </c>
      <c r="N200" s="785"/>
      <c r="O200" s="420"/>
      <c r="P200" s="420"/>
      <c r="Q200" s="420"/>
      <c r="R200" s="420"/>
      <c r="S200" s="420"/>
      <c r="T200" s="420"/>
      <c r="U200" s="420"/>
      <c r="V200" s="420"/>
      <c r="W200" s="420"/>
      <c r="X200" s="420"/>
      <c r="Y200" s="420"/>
      <c r="Z200" s="420"/>
      <c r="AA200" s="420"/>
      <c r="AB200" s="420"/>
      <c r="AC200" s="420"/>
      <c r="AD200" s="420"/>
      <c r="AE200" s="420"/>
    </row>
    <row r="201" spans="1:31" hidden="1">
      <c r="A201" s="420"/>
      <c r="B201" s="811" t="str">
        <f>IF(DULIEU!B194="","",DULIEU!D194)</f>
        <v/>
      </c>
      <c r="C201" s="812" t="str">
        <f>DULIEU!H194</f>
        <v/>
      </c>
      <c r="D201" s="812" t="str">
        <f>IF(DULIEU!J194&lt;&gt;"",DULIEU!J194,"")</f>
        <v/>
      </c>
      <c r="E201" s="811" t="str">
        <f>IF(DULIEU!B194="","",DULIEU!E194)</f>
        <v/>
      </c>
      <c r="F201" s="813" t="str">
        <f>IF(DULIEU!B194="","",DULIEU!O194)</f>
        <v/>
      </c>
      <c r="G201" s="811" t="str">
        <f t="shared" si="6"/>
        <v/>
      </c>
      <c r="H201" s="811" t="str">
        <f>IF($F201="","",SUM($L$14:L201))</f>
        <v/>
      </c>
      <c r="I201" s="814" t="str">
        <f>IF(DULIEU!V194&lt;&gt;"",DULIEU!V194,"")</f>
        <v/>
      </c>
      <c r="J201" s="814" t="str">
        <f>IF(DULIEU!W194&lt;&gt;"",DULIEU!W194,"")</f>
        <v/>
      </c>
      <c r="K201" s="815">
        <f>DULIEU!X194</f>
        <v>0</v>
      </c>
      <c r="L201" s="798">
        <f t="shared" si="7"/>
        <v>0</v>
      </c>
      <c r="M201" s="816" t="str">
        <f t="shared" si="8"/>
        <v/>
      </c>
      <c r="N201" s="785"/>
      <c r="O201" s="420"/>
      <c r="P201" s="420"/>
      <c r="Q201" s="420"/>
      <c r="R201" s="420"/>
      <c r="S201" s="420"/>
      <c r="T201" s="420"/>
      <c r="U201" s="420"/>
      <c r="V201" s="420"/>
      <c r="W201" s="420"/>
      <c r="X201" s="420"/>
      <c r="Y201" s="420"/>
      <c r="Z201" s="420"/>
      <c r="AA201" s="420"/>
      <c r="AB201" s="420"/>
      <c r="AC201" s="420"/>
      <c r="AD201" s="420"/>
      <c r="AE201" s="420"/>
    </row>
    <row r="202" spans="1:31" hidden="1">
      <c r="A202" s="420"/>
      <c r="B202" s="811" t="str">
        <f>IF(DULIEU!B195="","",DULIEU!D195)</f>
        <v/>
      </c>
      <c r="C202" s="812" t="str">
        <f>DULIEU!H195</f>
        <v/>
      </c>
      <c r="D202" s="812" t="str">
        <f>IF(DULIEU!J195&lt;&gt;"",DULIEU!J195,"")</f>
        <v/>
      </c>
      <c r="E202" s="811" t="str">
        <f>IF(DULIEU!B195="","",DULIEU!E195)</f>
        <v/>
      </c>
      <c r="F202" s="813" t="str">
        <f>IF(DULIEU!B195="","",DULIEU!O195)</f>
        <v/>
      </c>
      <c r="G202" s="811" t="str">
        <f t="shared" si="6"/>
        <v/>
      </c>
      <c r="H202" s="811" t="str">
        <f>IF($F202="","",SUM($L$14:L202))</f>
        <v/>
      </c>
      <c r="I202" s="814" t="str">
        <f>IF(DULIEU!V195&lt;&gt;"",DULIEU!V195,"")</f>
        <v/>
      </c>
      <c r="J202" s="814" t="str">
        <f>IF(DULIEU!W195&lt;&gt;"",DULIEU!W195,"")</f>
        <v/>
      </c>
      <c r="K202" s="815">
        <f>DULIEU!X195</f>
        <v>0</v>
      </c>
      <c r="L202" s="798">
        <f t="shared" si="7"/>
        <v>0</v>
      </c>
      <c r="M202" s="816" t="str">
        <f t="shared" si="8"/>
        <v/>
      </c>
      <c r="N202" s="785"/>
      <c r="O202" s="420"/>
      <c r="P202" s="420"/>
      <c r="Q202" s="420"/>
      <c r="R202" s="420"/>
      <c r="S202" s="420"/>
      <c r="T202" s="420"/>
      <c r="U202" s="420"/>
      <c r="V202" s="420"/>
      <c r="W202" s="420"/>
      <c r="X202" s="420"/>
      <c r="Y202" s="420"/>
      <c r="Z202" s="420"/>
      <c r="AA202" s="420"/>
      <c r="AB202" s="420"/>
      <c r="AC202" s="420"/>
      <c r="AD202" s="420"/>
      <c r="AE202" s="420"/>
    </row>
    <row r="203" spans="1:31" hidden="1">
      <c r="A203" s="420"/>
      <c r="B203" s="811" t="str">
        <f>IF(DULIEU!B196="","",DULIEU!D196)</f>
        <v/>
      </c>
      <c r="C203" s="812" t="str">
        <f>DULIEU!H196</f>
        <v/>
      </c>
      <c r="D203" s="812" t="str">
        <f>IF(DULIEU!J196&lt;&gt;"",DULIEU!J196,"")</f>
        <v/>
      </c>
      <c r="E203" s="811" t="str">
        <f>IF(DULIEU!B196="","",DULIEU!E196)</f>
        <v/>
      </c>
      <c r="F203" s="813" t="str">
        <f>IF(DULIEU!B196="","",DULIEU!O196)</f>
        <v/>
      </c>
      <c r="G203" s="811" t="str">
        <f t="shared" si="6"/>
        <v/>
      </c>
      <c r="H203" s="811" t="str">
        <f>IF($F203="","",SUM($L$14:L203))</f>
        <v/>
      </c>
      <c r="I203" s="814" t="str">
        <f>IF(DULIEU!V196&lt;&gt;"",DULIEU!V196,"")</f>
        <v/>
      </c>
      <c r="J203" s="814" t="str">
        <f>IF(DULIEU!W196&lt;&gt;"",DULIEU!W196,"")</f>
        <v/>
      </c>
      <c r="K203" s="815">
        <f>DULIEU!X196</f>
        <v>0</v>
      </c>
      <c r="L203" s="798">
        <f t="shared" si="7"/>
        <v>0</v>
      </c>
      <c r="M203" s="816" t="str">
        <f t="shared" si="8"/>
        <v/>
      </c>
      <c r="N203" s="785"/>
      <c r="O203" s="420"/>
      <c r="P203" s="420"/>
      <c r="Q203" s="420"/>
      <c r="R203" s="420"/>
      <c r="S203" s="420"/>
      <c r="T203" s="420"/>
      <c r="U203" s="420"/>
      <c r="V203" s="420"/>
      <c r="W203" s="420"/>
      <c r="X203" s="420"/>
      <c r="Y203" s="420"/>
      <c r="Z203" s="420"/>
      <c r="AA203" s="420"/>
      <c r="AB203" s="420"/>
      <c r="AC203" s="420"/>
      <c r="AD203" s="420"/>
      <c r="AE203" s="420"/>
    </row>
    <row r="204" spans="1:31" hidden="1">
      <c r="A204" s="420"/>
      <c r="B204" s="811" t="str">
        <f>IF(DULIEU!B197="","",DULIEU!D197)</f>
        <v/>
      </c>
      <c r="C204" s="812" t="str">
        <f>DULIEU!H197</f>
        <v/>
      </c>
      <c r="D204" s="812" t="str">
        <f>IF(DULIEU!J197&lt;&gt;"",DULIEU!J197,"")</f>
        <v/>
      </c>
      <c r="E204" s="811" t="str">
        <f>IF(DULIEU!B197="","",DULIEU!E197)</f>
        <v/>
      </c>
      <c r="F204" s="813" t="str">
        <f>IF(DULIEU!B197="","",DULIEU!O197)</f>
        <v/>
      </c>
      <c r="G204" s="811" t="str">
        <f t="shared" si="6"/>
        <v/>
      </c>
      <c r="H204" s="811" t="str">
        <f>IF($F204="","",SUM($L$14:L204))</f>
        <v/>
      </c>
      <c r="I204" s="814" t="str">
        <f>IF(DULIEU!V197&lt;&gt;"",DULIEU!V197,"")</f>
        <v/>
      </c>
      <c r="J204" s="814" t="str">
        <f>IF(DULIEU!W197&lt;&gt;"",DULIEU!W197,"")</f>
        <v/>
      </c>
      <c r="K204" s="815">
        <f>DULIEU!X197</f>
        <v>0</v>
      </c>
      <c r="L204" s="798">
        <f t="shared" si="7"/>
        <v>0</v>
      </c>
      <c r="M204" s="816" t="str">
        <f t="shared" si="8"/>
        <v/>
      </c>
      <c r="N204" s="785"/>
      <c r="O204" s="420"/>
      <c r="P204" s="420"/>
      <c r="Q204" s="420"/>
      <c r="R204" s="420"/>
      <c r="S204" s="420"/>
      <c r="T204" s="420"/>
      <c r="U204" s="420"/>
      <c r="V204" s="420"/>
      <c r="W204" s="420"/>
      <c r="X204" s="420"/>
      <c r="Y204" s="420"/>
      <c r="Z204" s="420"/>
      <c r="AA204" s="420"/>
      <c r="AB204" s="420"/>
      <c r="AC204" s="420"/>
      <c r="AD204" s="420"/>
      <c r="AE204" s="420"/>
    </row>
    <row r="205" spans="1:31" hidden="1">
      <c r="A205" s="420"/>
      <c r="B205" s="811" t="str">
        <f>IF(DULIEU!B198="","",DULIEU!D198)</f>
        <v/>
      </c>
      <c r="C205" s="812" t="str">
        <f>DULIEU!H198</f>
        <v/>
      </c>
      <c r="D205" s="812" t="str">
        <f>IF(DULIEU!J198&lt;&gt;"",DULIEU!J198,"")</f>
        <v/>
      </c>
      <c r="E205" s="811" t="str">
        <f>IF(DULIEU!B198="","",DULIEU!E198)</f>
        <v/>
      </c>
      <c r="F205" s="813" t="str">
        <f>IF(DULIEU!B198="","",DULIEU!O198)</f>
        <v/>
      </c>
      <c r="G205" s="811" t="str">
        <f t="shared" si="6"/>
        <v/>
      </c>
      <c r="H205" s="811" t="str">
        <f>IF($F205="","",SUM($L$14:L205))</f>
        <v/>
      </c>
      <c r="I205" s="814" t="str">
        <f>IF(DULIEU!V198&lt;&gt;"",DULIEU!V198,"")</f>
        <v/>
      </c>
      <c r="J205" s="814" t="str">
        <f>IF(DULIEU!W198&lt;&gt;"",DULIEU!W198,"")</f>
        <v/>
      </c>
      <c r="K205" s="815">
        <f>DULIEU!X198</f>
        <v>0</v>
      </c>
      <c r="L205" s="798">
        <f t="shared" si="7"/>
        <v>0</v>
      </c>
      <c r="M205" s="816" t="str">
        <f t="shared" si="8"/>
        <v/>
      </c>
      <c r="N205" s="785"/>
      <c r="O205" s="420"/>
      <c r="P205" s="420"/>
      <c r="Q205" s="420"/>
      <c r="R205" s="420"/>
      <c r="S205" s="420"/>
      <c r="T205" s="420"/>
      <c r="U205" s="420"/>
      <c r="V205" s="420"/>
      <c r="W205" s="420"/>
      <c r="X205" s="420"/>
      <c r="Y205" s="420"/>
      <c r="Z205" s="420"/>
      <c r="AA205" s="420"/>
      <c r="AB205" s="420"/>
      <c r="AC205" s="420"/>
      <c r="AD205" s="420"/>
      <c r="AE205" s="420"/>
    </row>
    <row r="206" spans="1:31" hidden="1">
      <c r="A206" s="420"/>
      <c r="B206" s="811" t="str">
        <f>IF(DULIEU!B199="","",DULIEU!D199)</f>
        <v/>
      </c>
      <c r="C206" s="812" t="str">
        <f>DULIEU!H199</f>
        <v/>
      </c>
      <c r="D206" s="812" t="str">
        <f>IF(DULIEU!J199&lt;&gt;"",DULIEU!J199,"")</f>
        <v/>
      </c>
      <c r="E206" s="811" t="str">
        <f>IF(DULIEU!B199="","",DULIEU!E199)</f>
        <v/>
      </c>
      <c r="F206" s="813" t="str">
        <f>IF(DULIEU!B199="","",DULIEU!O199)</f>
        <v/>
      </c>
      <c r="G206" s="811" t="str">
        <f t="shared" si="6"/>
        <v/>
      </c>
      <c r="H206" s="811" t="str">
        <f>IF($F206="","",SUM($L$14:L206))</f>
        <v/>
      </c>
      <c r="I206" s="814" t="str">
        <f>IF(DULIEU!V199&lt;&gt;"",DULIEU!V199,"")</f>
        <v/>
      </c>
      <c r="J206" s="814" t="str">
        <f>IF(DULIEU!W199&lt;&gt;"",DULIEU!W199,"")</f>
        <v/>
      </c>
      <c r="K206" s="815">
        <f>DULIEU!X199</f>
        <v>0</v>
      </c>
      <c r="L206" s="798">
        <f t="shared" si="7"/>
        <v>0</v>
      </c>
      <c r="M206" s="816" t="str">
        <f t="shared" si="8"/>
        <v/>
      </c>
      <c r="N206" s="785"/>
      <c r="O206" s="420"/>
      <c r="P206" s="420"/>
      <c r="Q206" s="420"/>
      <c r="R206" s="420"/>
      <c r="S206" s="420"/>
      <c r="T206" s="420"/>
      <c r="U206" s="420"/>
      <c r="V206" s="420"/>
      <c r="W206" s="420"/>
      <c r="X206" s="420"/>
      <c r="Y206" s="420"/>
      <c r="Z206" s="420"/>
      <c r="AA206" s="420"/>
      <c r="AB206" s="420"/>
      <c r="AC206" s="420"/>
      <c r="AD206" s="420"/>
      <c r="AE206" s="420"/>
    </row>
    <row r="207" spans="1:31" hidden="1">
      <c r="A207" s="420"/>
      <c r="B207" s="811" t="str">
        <f>IF(DULIEU!B200="","",DULIEU!D200)</f>
        <v/>
      </c>
      <c r="C207" s="812" t="str">
        <f>DULIEU!H200</f>
        <v/>
      </c>
      <c r="D207" s="812" t="str">
        <f>IF(DULIEU!J200&lt;&gt;"",DULIEU!J200,"")</f>
        <v/>
      </c>
      <c r="E207" s="811" t="str">
        <f>IF(DULIEU!B200="","",DULIEU!E200)</f>
        <v/>
      </c>
      <c r="F207" s="813" t="str">
        <f>IF(DULIEU!B200="","",DULIEU!O200)</f>
        <v/>
      </c>
      <c r="G207" s="811" t="str">
        <f t="shared" ref="G207:G270" si="9">IF($F207&lt;&gt;"","x","")</f>
        <v/>
      </c>
      <c r="H207" s="811" t="str">
        <f>IF($F207="","",SUM($L$14:L207))</f>
        <v/>
      </c>
      <c r="I207" s="814" t="str">
        <f>IF(DULIEU!V200&lt;&gt;"",DULIEU!V200,"")</f>
        <v/>
      </c>
      <c r="J207" s="814" t="str">
        <f>IF(DULIEU!W200&lt;&gt;"",DULIEU!W200,"")</f>
        <v/>
      </c>
      <c r="K207" s="815">
        <f>DULIEU!X200</f>
        <v>0</v>
      </c>
      <c r="L207" s="798">
        <f t="shared" ref="L207:L270" si="10">IF(K207=0,0,1)</f>
        <v>0</v>
      </c>
      <c r="M207" s="816" t="str">
        <f t="shared" ref="M207:M270" si="11">IF(K207&gt;0,"x","")</f>
        <v/>
      </c>
      <c r="N207" s="785"/>
      <c r="O207" s="420"/>
      <c r="P207" s="420"/>
      <c r="Q207" s="420"/>
      <c r="R207" s="420"/>
      <c r="S207" s="420"/>
      <c r="T207" s="420"/>
      <c r="U207" s="420"/>
      <c r="V207" s="420"/>
      <c r="W207" s="420"/>
      <c r="X207" s="420"/>
      <c r="Y207" s="420"/>
      <c r="Z207" s="420"/>
      <c r="AA207" s="420"/>
      <c r="AB207" s="420"/>
      <c r="AC207" s="420"/>
      <c r="AD207" s="420"/>
      <c r="AE207" s="420"/>
    </row>
    <row r="208" spans="1:31" hidden="1">
      <c r="A208" s="420"/>
      <c r="B208" s="811" t="str">
        <f>IF(DULIEU!B201="","",DULIEU!D201)</f>
        <v/>
      </c>
      <c r="C208" s="812" t="str">
        <f>DULIEU!H201</f>
        <v/>
      </c>
      <c r="D208" s="812" t="str">
        <f>IF(DULIEU!J201&lt;&gt;"",DULIEU!J201,"")</f>
        <v/>
      </c>
      <c r="E208" s="811" t="str">
        <f>IF(DULIEU!B201="","",DULIEU!E201)</f>
        <v/>
      </c>
      <c r="F208" s="813" t="str">
        <f>IF(DULIEU!B201="","",DULIEU!O201)</f>
        <v/>
      </c>
      <c r="G208" s="811" t="str">
        <f t="shared" si="9"/>
        <v/>
      </c>
      <c r="H208" s="811" t="str">
        <f>IF($F208="","",SUM($L$14:L208))</f>
        <v/>
      </c>
      <c r="I208" s="814" t="str">
        <f>IF(DULIEU!V201&lt;&gt;"",DULIEU!V201,"")</f>
        <v/>
      </c>
      <c r="J208" s="814" t="str">
        <f>IF(DULIEU!W201&lt;&gt;"",DULIEU!W201,"")</f>
        <v/>
      </c>
      <c r="K208" s="815">
        <f>DULIEU!X201</f>
        <v>0</v>
      </c>
      <c r="L208" s="798">
        <f t="shared" si="10"/>
        <v>0</v>
      </c>
      <c r="M208" s="816" t="str">
        <f t="shared" si="11"/>
        <v/>
      </c>
      <c r="N208" s="785"/>
      <c r="O208" s="420"/>
      <c r="P208" s="420"/>
      <c r="Q208" s="420"/>
      <c r="R208" s="420"/>
      <c r="S208" s="420"/>
      <c r="T208" s="420"/>
      <c r="U208" s="420"/>
      <c r="V208" s="420"/>
      <c r="W208" s="420"/>
      <c r="X208" s="420"/>
      <c r="Y208" s="420"/>
      <c r="Z208" s="420"/>
      <c r="AA208" s="420"/>
      <c r="AB208" s="420"/>
      <c r="AC208" s="420"/>
      <c r="AD208" s="420"/>
      <c r="AE208" s="420"/>
    </row>
    <row r="209" spans="1:31" hidden="1">
      <c r="A209" s="420"/>
      <c r="B209" s="811" t="str">
        <f>IF(DULIEU!B202="","",DULIEU!D202)</f>
        <v/>
      </c>
      <c r="C209" s="812" t="str">
        <f>DULIEU!H202</f>
        <v/>
      </c>
      <c r="D209" s="812" t="str">
        <f>IF(DULIEU!J202&lt;&gt;"",DULIEU!J202,"")</f>
        <v/>
      </c>
      <c r="E209" s="811" t="str">
        <f>IF(DULIEU!B202="","",DULIEU!E202)</f>
        <v/>
      </c>
      <c r="F209" s="813" t="str">
        <f>IF(DULIEU!B202="","",DULIEU!O202)</f>
        <v/>
      </c>
      <c r="G209" s="811" t="str">
        <f t="shared" si="9"/>
        <v/>
      </c>
      <c r="H209" s="811" t="str">
        <f>IF($F209="","",SUM($L$14:L209))</f>
        <v/>
      </c>
      <c r="I209" s="814" t="str">
        <f>IF(DULIEU!V202&lt;&gt;"",DULIEU!V202,"")</f>
        <v/>
      </c>
      <c r="J209" s="814" t="str">
        <f>IF(DULIEU!W202&lt;&gt;"",DULIEU!W202,"")</f>
        <v/>
      </c>
      <c r="K209" s="815">
        <f>DULIEU!X202</f>
        <v>0</v>
      </c>
      <c r="L209" s="798">
        <f t="shared" si="10"/>
        <v>0</v>
      </c>
      <c r="M209" s="816" t="str">
        <f t="shared" si="11"/>
        <v/>
      </c>
      <c r="N209" s="785"/>
      <c r="O209" s="420"/>
      <c r="P209" s="420"/>
      <c r="Q209" s="420"/>
      <c r="R209" s="420"/>
      <c r="S209" s="420"/>
      <c r="T209" s="420"/>
      <c r="U209" s="420"/>
      <c r="V209" s="420"/>
      <c r="W209" s="420"/>
      <c r="X209" s="420"/>
      <c r="Y209" s="420"/>
      <c r="Z209" s="420"/>
      <c r="AA209" s="420"/>
      <c r="AB209" s="420"/>
      <c r="AC209" s="420"/>
      <c r="AD209" s="420"/>
      <c r="AE209" s="420"/>
    </row>
    <row r="210" spans="1:31" hidden="1">
      <c r="A210" s="420"/>
      <c r="B210" s="811" t="str">
        <f>IF(DULIEU!B203="","",DULIEU!D203)</f>
        <v/>
      </c>
      <c r="C210" s="812" t="str">
        <f>DULIEU!H203</f>
        <v/>
      </c>
      <c r="D210" s="812" t="str">
        <f>IF(DULIEU!J203&lt;&gt;"",DULIEU!J203,"")</f>
        <v/>
      </c>
      <c r="E210" s="811" t="str">
        <f>IF(DULIEU!B203="","",DULIEU!E203)</f>
        <v/>
      </c>
      <c r="F210" s="813" t="str">
        <f>IF(DULIEU!B203="","",DULIEU!O203)</f>
        <v/>
      </c>
      <c r="G210" s="811" t="str">
        <f t="shared" si="9"/>
        <v/>
      </c>
      <c r="H210" s="811" t="str">
        <f>IF($F210="","",SUM($L$14:L210))</f>
        <v/>
      </c>
      <c r="I210" s="814" t="str">
        <f>IF(DULIEU!V203&lt;&gt;"",DULIEU!V203,"")</f>
        <v/>
      </c>
      <c r="J210" s="814" t="str">
        <f>IF(DULIEU!W203&lt;&gt;"",DULIEU!W203,"")</f>
        <v/>
      </c>
      <c r="K210" s="815">
        <f>DULIEU!X203</f>
        <v>0</v>
      </c>
      <c r="L210" s="798">
        <f t="shared" si="10"/>
        <v>0</v>
      </c>
      <c r="M210" s="816" t="str">
        <f t="shared" si="11"/>
        <v/>
      </c>
      <c r="N210" s="785"/>
      <c r="O210" s="420"/>
      <c r="P210" s="420"/>
      <c r="Q210" s="420"/>
      <c r="R210" s="420"/>
      <c r="S210" s="420"/>
      <c r="T210" s="420"/>
      <c r="U210" s="420"/>
      <c r="V210" s="420"/>
      <c r="W210" s="420"/>
      <c r="X210" s="420"/>
      <c r="Y210" s="420"/>
      <c r="Z210" s="420"/>
      <c r="AA210" s="420"/>
      <c r="AB210" s="420"/>
      <c r="AC210" s="420"/>
      <c r="AD210" s="420"/>
      <c r="AE210" s="420"/>
    </row>
    <row r="211" spans="1:31" hidden="1">
      <c r="A211" s="420"/>
      <c r="B211" s="811" t="str">
        <f>IF(DULIEU!B204="","",DULIEU!D204)</f>
        <v/>
      </c>
      <c r="C211" s="812" t="str">
        <f>DULIEU!H204</f>
        <v/>
      </c>
      <c r="D211" s="812" t="str">
        <f>IF(DULIEU!J204&lt;&gt;"",DULIEU!J204,"")</f>
        <v/>
      </c>
      <c r="E211" s="811" t="str">
        <f>IF(DULIEU!B204="","",DULIEU!E204)</f>
        <v/>
      </c>
      <c r="F211" s="813" t="str">
        <f>IF(DULIEU!B204="","",DULIEU!O204)</f>
        <v/>
      </c>
      <c r="G211" s="811" t="str">
        <f t="shared" si="9"/>
        <v/>
      </c>
      <c r="H211" s="811" t="str">
        <f>IF($F211="","",SUM($L$14:L211))</f>
        <v/>
      </c>
      <c r="I211" s="814" t="str">
        <f>IF(DULIEU!V204&lt;&gt;"",DULIEU!V204,"")</f>
        <v/>
      </c>
      <c r="J211" s="814" t="str">
        <f>IF(DULIEU!W204&lt;&gt;"",DULIEU!W204,"")</f>
        <v/>
      </c>
      <c r="K211" s="815">
        <f>DULIEU!X204</f>
        <v>0</v>
      </c>
      <c r="L211" s="798">
        <f t="shared" si="10"/>
        <v>0</v>
      </c>
      <c r="M211" s="816" t="str">
        <f t="shared" si="11"/>
        <v/>
      </c>
      <c r="N211" s="785"/>
      <c r="O211" s="420"/>
      <c r="P211" s="420"/>
      <c r="Q211" s="420"/>
      <c r="R211" s="420"/>
      <c r="S211" s="420"/>
      <c r="T211" s="420"/>
      <c r="U211" s="420"/>
      <c r="V211" s="420"/>
      <c r="W211" s="420"/>
      <c r="X211" s="420"/>
      <c r="Y211" s="420"/>
      <c r="Z211" s="420"/>
      <c r="AA211" s="420"/>
      <c r="AB211" s="420"/>
      <c r="AC211" s="420"/>
      <c r="AD211" s="420"/>
      <c r="AE211" s="420"/>
    </row>
    <row r="212" spans="1:31" hidden="1">
      <c r="A212" s="420"/>
      <c r="B212" s="811" t="str">
        <f>IF(DULIEU!B205="","",DULIEU!D205)</f>
        <v/>
      </c>
      <c r="C212" s="812" t="str">
        <f>DULIEU!H205</f>
        <v/>
      </c>
      <c r="D212" s="812" t="str">
        <f>IF(DULIEU!J205&lt;&gt;"",DULIEU!J205,"")</f>
        <v/>
      </c>
      <c r="E212" s="811" t="str">
        <f>IF(DULIEU!B205="","",DULIEU!E205)</f>
        <v/>
      </c>
      <c r="F212" s="813" t="str">
        <f>IF(DULIEU!B205="","",DULIEU!O205)</f>
        <v/>
      </c>
      <c r="G212" s="811" t="str">
        <f t="shared" si="9"/>
        <v/>
      </c>
      <c r="H212" s="811" t="str">
        <f>IF($F212="","",SUM($L$14:L212))</f>
        <v/>
      </c>
      <c r="I212" s="814" t="str">
        <f>IF(DULIEU!V205&lt;&gt;"",DULIEU!V205,"")</f>
        <v/>
      </c>
      <c r="J212" s="814" t="str">
        <f>IF(DULIEU!W205&lt;&gt;"",DULIEU!W205,"")</f>
        <v/>
      </c>
      <c r="K212" s="815">
        <f>DULIEU!X205</f>
        <v>0</v>
      </c>
      <c r="L212" s="798">
        <f t="shared" si="10"/>
        <v>0</v>
      </c>
      <c r="M212" s="816" t="str">
        <f t="shared" si="11"/>
        <v/>
      </c>
      <c r="N212" s="785"/>
      <c r="O212" s="420"/>
      <c r="P212" s="420"/>
      <c r="Q212" s="420"/>
      <c r="R212" s="420"/>
      <c r="S212" s="420"/>
      <c r="T212" s="420"/>
      <c r="U212" s="420"/>
      <c r="V212" s="420"/>
      <c r="W212" s="420"/>
      <c r="X212" s="420"/>
      <c r="Y212" s="420"/>
      <c r="Z212" s="420"/>
      <c r="AA212" s="420"/>
      <c r="AB212" s="420"/>
      <c r="AC212" s="420"/>
      <c r="AD212" s="420"/>
      <c r="AE212" s="420"/>
    </row>
    <row r="213" spans="1:31" hidden="1">
      <c r="A213" s="420"/>
      <c r="B213" s="811" t="str">
        <f>IF(DULIEU!B206="","",DULIEU!D206)</f>
        <v/>
      </c>
      <c r="C213" s="812" t="str">
        <f>DULIEU!H206</f>
        <v/>
      </c>
      <c r="D213" s="812" t="str">
        <f>IF(DULIEU!J206&lt;&gt;"",DULIEU!J206,"")</f>
        <v/>
      </c>
      <c r="E213" s="811" t="str">
        <f>IF(DULIEU!B206="","",DULIEU!E206)</f>
        <v/>
      </c>
      <c r="F213" s="813" t="str">
        <f>IF(DULIEU!B206="","",DULIEU!O206)</f>
        <v/>
      </c>
      <c r="G213" s="811" t="str">
        <f t="shared" si="9"/>
        <v/>
      </c>
      <c r="H213" s="811" t="str">
        <f>IF($F213="","",SUM($L$14:L213))</f>
        <v/>
      </c>
      <c r="I213" s="814" t="str">
        <f>IF(DULIEU!V206&lt;&gt;"",DULIEU!V206,"")</f>
        <v/>
      </c>
      <c r="J213" s="814" t="str">
        <f>IF(DULIEU!W206&lt;&gt;"",DULIEU!W206,"")</f>
        <v/>
      </c>
      <c r="K213" s="815">
        <f>DULIEU!X206</f>
        <v>0</v>
      </c>
      <c r="L213" s="798">
        <f t="shared" si="10"/>
        <v>0</v>
      </c>
      <c r="M213" s="816" t="str">
        <f t="shared" si="11"/>
        <v/>
      </c>
      <c r="N213" s="785"/>
      <c r="O213" s="420"/>
      <c r="P213" s="420"/>
      <c r="Q213" s="420"/>
      <c r="R213" s="420"/>
      <c r="S213" s="420"/>
      <c r="T213" s="420"/>
      <c r="U213" s="420"/>
      <c r="V213" s="420"/>
      <c r="W213" s="420"/>
      <c r="X213" s="420"/>
      <c r="Y213" s="420"/>
      <c r="Z213" s="420"/>
      <c r="AA213" s="420"/>
      <c r="AB213" s="420"/>
      <c r="AC213" s="420"/>
      <c r="AD213" s="420"/>
      <c r="AE213" s="420"/>
    </row>
    <row r="214" spans="1:31" hidden="1">
      <c r="A214" s="420"/>
      <c r="B214" s="811" t="str">
        <f>IF(DULIEU!B207="","",DULIEU!D207)</f>
        <v/>
      </c>
      <c r="C214" s="812" t="str">
        <f>DULIEU!H207</f>
        <v/>
      </c>
      <c r="D214" s="812" t="str">
        <f>IF(DULIEU!J207&lt;&gt;"",DULIEU!J207,"")</f>
        <v/>
      </c>
      <c r="E214" s="811" t="str">
        <f>IF(DULIEU!B207="","",DULIEU!E207)</f>
        <v/>
      </c>
      <c r="F214" s="813" t="str">
        <f>IF(DULIEU!B207="","",DULIEU!O207)</f>
        <v/>
      </c>
      <c r="G214" s="811" t="str">
        <f t="shared" si="9"/>
        <v/>
      </c>
      <c r="H214" s="811" t="str">
        <f>IF($F214="","",SUM($L$14:L214))</f>
        <v/>
      </c>
      <c r="I214" s="814" t="str">
        <f>IF(DULIEU!V207&lt;&gt;"",DULIEU!V207,"")</f>
        <v/>
      </c>
      <c r="J214" s="814" t="str">
        <f>IF(DULIEU!W207&lt;&gt;"",DULIEU!W207,"")</f>
        <v/>
      </c>
      <c r="K214" s="815">
        <f>DULIEU!X207</f>
        <v>0</v>
      </c>
      <c r="L214" s="798">
        <f t="shared" si="10"/>
        <v>0</v>
      </c>
      <c r="M214" s="816" t="str">
        <f t="shared" si="11"/>
        <v/>
      </c>
      <c r="N214" s="785"/>
      <c r="O214" s="420"/>
      <c r="P214" s="420"/>
      <c r="Q214" s="420"/>
      <c r="R214" s="420"/>
      <c r="S214" s="420"/>
      <c r="T214" s="420"/>
      <c r="U214" s="420"/>
      <c r="V214" s="420"/>
      <c r="W214" s="420"/>
      <c r="X214" s="420"/>
      <c r="Y214" s="420"/>
      <c r="Z214" s="420"/>
      <c r="AA214" s="420"/>
      <c r="AB214" s="420"/>
      <c r="AC214" s="420"/>
      <c r="AD214" s="420"/>
      <c r="AE214" s="420"/>
    </row>
    <row r="215" spans="1:31" hidden="1">
      <c r="A215" s="420"/>
      <c r="B215" s="811" t="str">
        <f>IF(DULIEU!B208="","",DULIEU!D208)</f>
        <v/>
      </c>
      <c r="C215" s="812" t="str">
        <f>DULIEU!H208</f>
        <v/>
      </c>
      <c r="D215" s="812" t="str">
        <f>IF(DULIEU!J208&lt;&gt;"",DULIEU!J208,"")</f>
        <v/>
      </c>
      <c r="E215" s="811" t="str">
        <f>IF(DULIEU!B208="","",DULIEU!E208)</f>
        <v/>
      </c>
      <c r="F215" s="813" t="str">
        <f>IF(DULIEU!B208="","",DULIEU!O208)</f>
        <v/>
      </c>
      <c r="G215" s="811" t="str">
        <f t="shared" si="9"/>
        <v/>
      </c>
      <c r="H215" s="811" t="str">
        <f>IF($F215="","",SUM($L$14:L215))</f>
        <v/>
      </c>
      <c r="I215" s="814" t="str">
        <f>IF(DULIEU!V208&lt;&gt;"",DULIEU!V208,"")</f>
        <v/>
      </c>
      <c r="J215" s="814" t="str">
        <f>IF(DULIEU!W208&lt;&gt;"",DULIEU!W208,"")</f>
        <v/>
      </c>
      <c r="K215" s="815">
        <f>DULIEU!X208</f>
        <v>0</v>
      </c>
      <c r="L215" s="798">
        <f t="shared" si="10"/>
        <v>0</v>
      </c>
      <c r="M215" s="816" t="str">
        <f t="shared" si="11"/>
        <v/>
      </c>
      <c r="N215" s="785"/>
      <c r="O215" s="420"/>
      <c r="P215" s="420"/>
      <c r="Q215" s="420"/>
      <c r="R215" s="420"/>
      <c r="S215" s="420"/>
      <c r="T215" s="420"/>
      <c r="U215" s="420"/>
      <c r="V215" s="420"/>
      <c r="W215" s="420"/>
      <c r="X215" s="420"/>
      <c r="Y215" s="420"/>
      <c r="Z215" s="420"/>
      <c r="AA215" s="420"/>
      <c r="AB215" s="420"/>
      <c r="AC215" s="420"/>
      <c r="AD215" s="420"/>
      <c r="AE215" s="420"/>
    </row>
    <row r="216" spans="1:31" hidden="1">
      <c r="A216" s="420"/>
      <c r="B216" s="811" t="str">
        <f>IF(DULIEU!B209="","",DULIEU!D209)</f>
        <v/>
      </c>
      <c r="C216" s="812" t="str">
        <f>DULIEU!H209</f>
        <v/>
      </c>
      <c r="D216" s="812" t="str">
        <f>IF(DULIEU!J209&lt;&gt;"",DULIEU!J209,"")</f>
        <v/>
      </c>
      <c r="E216" s="811" t="str">
        <f>IF(DULIEU!B209="","",DULIEU!E209)</f>
        <v/>
      </c>
      <c r="F216" s="813" t="str">
        <f>IF(DULIEU!B209="","",DULIEU!O209)</f>
        <v/>
      </c>
      <c r="G216" s="811" t="str">
        <f t="shared" si="9"/>
        <v/>
      </c>
      <c r="H216" s="811" t="str">
        <f>IF($F216="","",SUM($L$14:L216))</f>
        <v/>
      </c>
      <c r="I216" s="814" t="str">
        <f>IF(DULIEU!V209&lt;&gt;"",DULIEU!V209,"")</f>
        <v/>
      </c>
      <c r="J216" s="814" t="str">
        <f>IF(DULIEU!W209&lt;&gt;"",DULIEU!W209,"")</f>
        <v/>
      </c>
      <c r="K216" s="815">
        <f>DULIEU!X209</f>
        <v>0</v>
      </c>
      <c r="L216" s="798">
        <f t="shared" si="10"/>
        <v>0</v>
      </c>
      <c r="M216" s="816" t="str">
        <f t="shared" si="11"/>
        <v/>
      </c>
      <c r="N216" s="785"/>
      <c r="O216" s="420"/>
      <c r="P216" s="420"/>
      <c r="Q216" s="420"/>
      <c r="R216" s="420"/>
      <c r="S216" s="420"/>
      <c r="T216" s="420"/>
      <c r="U216" s="420"/>
      <c r="V216" s="420"/>
      <c r="W216" s="420"/>
      <c r="X216" s="420"/>
      <c r="Y216" s="420"/>
      <c r="Z216" s="420"/>
      <c r="AA216" s="420"/>
      <c r="AB216" s="420"/>
      <c r="AC216" s="420"/>
      <c r="AD216" s="420"/>
      <c r="AE216" s="420"/>
    </row>
    <row r="217" spans="1:31" hidden="1">
      <c r="A217" s="420"/>
      <c r="B217" s="811" t="str">
        <f>IF(DULIEU!B210="","",DULIEU!D210)</f>
        <v/>
      </c>
      <c r="C217" s="812" t="str">
        <f>DULIEU!H210</f>
        <v/>
      </c>
      <c r="D217" s="812" t="str">
        <f>IF(DULIEU!J210&lt;&gt;"",DULIEU!J210,"")</f>
        <v/>
      </c>
      <c r="E217" s="811" t="str">
        <f>IF(DULIEU!B210="","",DULIEU!E210)</f>
        <v/>
      </c>
      <c r="F217" s="813" t="str">
        <f>IF(DULIEU!B210="","",DULIEU!O210)</f>
        <v/>
      </c>
      <c r="G217" s="811" t="str">
        <f t="shared" si="9"/>
        <v/>
      </c>
      <c r="H217" s="811" t="str">
        <f>IF($F217="","",SUM($L$14:L217))</f>
        <v/>
      </c>
      <c r="I217" s="814" t="str">
        <f>IF(DULIEU!V210&lt;&gt;"",DULIEU!V210,"")</f>
        <v/>
      </c>
      <c r="J217" s="814" t="str">
        <f>IF(DULIEU!W210&lt;&gt;"",DULIEU!W210,"")</f>
        <v/>
      </c>
      <c r="K217" s="815">
        <f>DULIEU!X210</f>
        <v>0</v>
      </c>
      <c r="L217" s="798">
        <f t="shared" si="10"/>
        <v>0</v>
      </c>
      <c r="M217" s="816" t="str">
        <f t="shared" si="11"/>
        <v/>
      </c>
      <c r="N217" s="785"/>
      <c r="O217" s="420"/>
      <c r="P217" s="420"/>
      <c r="Q217" s="420"/>
      <c r="R217" s="420"/>
      <c r="S217" s="420"/>
      <c r="T217" s="420"/>
      <c r="U217" s="420"/>
      <c r="V217" s="420"/>
      <c r="W217" s="420"/>
      <c r="X217" s="420"/>
      <c r="Y217" s="420"/>
      <c r="Z217" s="420"/>
      <c r="AA217" s="420"/>
      <c r="AB217" s="420"/>
      <c r="AC217" s="420"/>
      <c r="AD217" s="420"/>
      <c r="AE217" s="420"/>
    </row>
    <row r="218" spans="1:31" hidden="1">
      <c r="A218" s="420"/>
      <c r="B218" s="811" t="str">
        <f>IF(DULIEU!B211="","",DULIEU!D211)</f>
        <v/>
      </c>
      <c r="C218" s="812" t="str">
        <f>DULIEU!H211</f>
        <v/>
      </c>
      <c r="D218" s="812" t="str">
        <f>IF(DULIEU!J211&lt;&gt;"",DULIEU!J211,"")</f>
        <v/>
      </c>
      <c r="E218" s="811" t="str">
        <f>IF(DULIEU!B211="","",DULIEU!E211)</f>
        <v/>
      </c>
      <c r="F218" s="813" t="str">
        <f>IF(DULIEU!B211="","",DULIEU!O211)</f>
        <v/>
      </c>
      <c r="G218" s="811" t="str">
        <f t="shared" si="9"/>
        <v/>
      </c>
      <c r="H218" s="811" t="str">
        <f>IF($F218="","",SUM($L$14:L218))</f>
        <v/>
      </c>
      <c r="I218" s="814" t="str">
        <f>IF(DULIEU!V211&lt;&gt;"",DULIEU!V211,"")</f>
        <v/>
      </c>
      <c r="J218" s="814" t="str">
        <f>IF(DULIEU!W211&lt;&gt;"",DULIEU!W211,"")</f>
        <v/>
      </c>
      <c r="K218" s="815">
        <f>DULIEU!X211</f>
        <v>0</v>
      </c>
      <c r="L218" s="798">
        <f t="shared" si="10"/>
        <v>0</v>
      </c>
      <c r="M218" s="816" t="str">
        <f t="shared" si="11"/>
        <v/>
      </c>
      <c r="N218" s="785"/>
      <c r="O218" s="420"/>
      <c r="P218" s="420"/>
      <c r="Q218" s="420"/>
      <c r="R218" s="420"/>
      <c r="S218" s="420"/>
      <c r="T218" s="420"/>
      <c r="U218" s="420"/>
      <c r="V218" s="420"/>
      <c r="W218" s="420"/>
      <c r="X218" s="420"/>
      <c r="Y218" s="420"/>
      <c r="Z218" s="420"/>
      <c r="AA218" s="420"/>
      <c r="AB218" s="420"/>
      <c r="AC218" s="420"/>
      <c r="AD218" s="420"/>
      <c r="AE218" s="420"/>
    </row>
    <row r="219" spans="1:31" hidden="1">
      <c r="A219" s="420"/>
      <c r="B219" s="811" t="str">
        <f>IF(DULIEU!B212="","",DULIEU!D212)</f>
        <v/>
      </c>
      <c r="C219" s="812" t="str">
        <f>DULIEU!H212</f>
        <v/>
      </c>
      <c r="D219" s="812" t="str">
        <f>IF(DULIEU!J212&lt;&gt;"",DULIEU!J212,"")</f>
        <v/>
      </c>
      <c r="E219" s="811" t="str">
        <f>IF(DULIEU!B212="","",DULIEU!E212)</f>
        <v/>
      </c>
      <c r="F219" s="813" t="str">
        <f>IF(DULIEU!B212="","",DULIEU!O212)</f>
        <v/>
      </c>
      <c r="G219" s="811" t="str">
        <f t="shared" si="9"/>
        <v/>
      </c>
      <c r="H219" s="811" t="str">
        <f>IF($F219="","",SUM($L$14:L219))</f>
        <v/>
      </c>
      <c r="I219" s="814" t="str">
        <f>IF(DULIEU!V212&lt;&gt;"",DULIEU!V212,"")</f>
        <v/>
      </c>
      <c r="J219" s="814" t="str">
        <f>IF(DULIEU!W212&lt;&gt;"",DULIEU!W212,"")</f>
        <v/>
      </c>
      <c r="K219" s="815">
        <f>DULIEU!X212</f>
        <v>0</v>
      </c>
      <c r="L219" s="798">
        <f t="shared" si="10"/>
        <v>0</v>
      </c>
      <c r="M219" s="816" t="str">
        <f t="shared" si="11"/>
        <v/>
      </c>
      <c r="N219" s="785"/>
      <c r="O219" s="420"/>
      <c r="P219" s="420"/>
      <c r="Q219" s="420"/>
      <c r="R219" s="420"/>
      <c r="S219" s="420"/>
      <c r="T219" s="420"/>
      <c r="U219" s="420"/>
      <c r="V219" s="420"/>
      <c r="W219" s="420"/>
      <c r="X219" s="420"/>
      <c r="Y219" s="420"/>
      <c r="Z219" s="420"/>
      <c r="AA219" s="420"/>
      <c r="AB219" s="420"/>
      <c r="AC219" s="420"/>
      <c r="AD219" s="420"/>
      <c r="AE219" s="420"/>
    </row>
    <row r="220" spans="1:31" hidden="1">
      <c r="A220" s="420"/>
      <c r="B220" s="811" t="str">
        <f>IF(DULIEU!B213="","",DULIEU!D213)</f>
        <v/>
      </c>
      <c r="C220" s="812" t="str">
        <f>DULIEU!H213</f>
        <v/>
      </c>
      <c r="D220" s="812" t="str">
        <f>IF(DULIEU!J213&lt;&gt;"",DULIEU!J213,"")</f>
        <v/>
      </c>
      <c r="E220" s="811" t="str">
        <f>IF(DULIEU!B213="","",DULIEU!E213)</f>
        <v/>
      </c>
      <c r="F220" s="813" t="str">
        <f>IF(DULIEU!B213="","",DULIEU!O213)</f>
        <v/>
      </c>
      <c r="G220" s="811" t="str">
        <f t="shared" si="9"/>
        <v/>
      </c>
      <c r="H220" s="811" t="str">
        <f>IF($F220="","",SUM($L$14:L220))</f>
        <v/>
      </c>
      <c r="I220" s="814" t="str">
        <f>IF(DULIEU!V213&lt;&gt;"",DULIEU!V213,"")</f>
        <v/>
      </c>
      <c r="J220" s="814" t="str">
        <f>IF(DULIEU!W213&lt;&gt;"",DULIEU!W213,"")</f>
        <v/>
      </c>
      <c r="K220" s="815">
        <f>DULIEU!X213</f>
        <v>0</v>
      </c>
      <c r="L220" s="798">
        <f t="shared" si="10"/>
        <v>0</v>
      </c>
      <c r="M220" s="816" t="str">
        <f t="shared" si="11"/>
        <v/>
      </c>
      <c r="N220" s="785"/>
      <c r="O220" s="420"/>
      <c r="P220" s="420"/>
      <c r="Q220" s="420"/>
      <c r="R220" s="420"/>
      <c r="S220" s="420"/>
      <c r="T220" s="420"/>
      <c r="U220" s="420"/>
      <c r="V220" s="420"/>
      <c r="W220" s="420"/>
      <c r="X220" s="420"/>
      <c r="Y220" s="420"/>
      <c r="Z220" s="420"/>
      <c r="AA220" s="420"/>
      <c r="AB220" s="420"/>
      <c r="AC220" s="420"/>
      <c r="AD220" s="420"/>
      <c r="AE220" s="420"/>
    </row>
    <row r="221" spans="1:31" hidden="1">
      <c r="A221" s="420"/>
      <c r="B221" s="811" t="str">
        <f>IF(DULIEU!B214="","",DULIEU!D214)</f>
        <v/>
      </c>
      <c r="C221" s="812" t="str">
        <f>DULIEU!H214</f>
        <v/>
      </c>
      <c r="D221" s="812" t="str">
        <f>IF(DULIEU!J214&lt;&gt;"",DULIEU!J214,"")</f>
        <v/>
      </c>
      <c r="E221" s="811" t="str">
        <f>IF(DULIEU!B214="","",DULIEU!E214)</f>
        <v/>
      </c>
      <c r="F221" s="813" t="str">
        <f>IF(DULIEU!B214="","",DULIEU!O214)</f>
        <v/>
      </c>
      <c r="G221" s="811" t="str">
        <f t="shared" si="9"/>
        <v/>
      </c>
      <c r="H221" s="811" t="str">
        <f>IF($F221="","",SUM($L$14:L221))</f>
        <v/>
      </c>
      <c r="I221" s="814" t="str">
        <f>IF(DULIEU!V214&lt;&gt;"",DULIEU!V214,"")</f>
        <v/>
      </c>
      <c r="J221" s="814" t="str">
        <f>IF(DULIEU!W214&lt;&gt;"",DULIEU!W214,"")</f>
        <v/>
      </c>
      <c r="K221" s="815">
        <f>DULIEU!X214</f>
        <v>0</v>
      </c>
      <c r="L221" s="798">
        <f t="shared" si="10"/>
        <v>0</v>
      </c>
      <c r="M221" s="816" t="str">
        <f t="shared" si="11"/>
        <v/>
      </c>
      <c r="N221" s="785"/>
      <c r="O221" s="420"/>
      <c r="P221" s="420"/>
      <c r="Q221" s="420"/>
      <c r="R221" s="420"/>
      <c r="S221" s="420"/>
      <c r="T221" s="420"/>
      <c r="U221" s="420"/>
      <c r="V221" s="420"/>
      <c r="W221" s="420"/>
      <c r="X221" s="420"/>
      <c r="Y221" s="420"/>
      <c r="Z221" s="420"/>
      <c r="AA221" s="420"/>
      <c r="AB221" s="420"/>
      <c r="AC221" s="420"/>
      <c r="AD221" s="420"/>
      <c r="AE221" s="420"/>
    </row>
    <row r="222" spans="1:31" hidden="1">
      <c r="A222" s="420"/>
      <c r="B222" s="811" t="str">
        <f>IF(DULIEU!B215="","",DULIEU!D215)</f>
        <v/>
      </c>
      <c r="C222" s="812" t="str">
        <f>DULIEU!H215</f>
        <v/>
      </c>
      <c r="D222" s="812" t="str">
        <f>IF(DULIEU!J215&lt;&gt;"",DULIEU!J215,"")</f>
        <v/>
      </c>
      <c r="E222" s="811" t="str">
        <f>IF(DULIEU!B215="","",DULIEU!E215)</f>
        <v/>
      </c>
      <c r="F222" s="813" t="str">
        <f>IF(DULIEU!B215="","",DULIEU!O215)</f>
        <v/>
      </c>
      <c r="G222" s="811" t="str">
        <f t="shared" si="9"/>
        <v/>
      </c>
      <c r="H222" s="811" t="str">
        <f>IF($F222="","",SUM($L$14:L222))</f>
        <v/>
      </c>
      <c r="I222" s="814" t="str">
        <f>IF(DULIEU!V215&lt;&gt;"",DULIEU!V215,"")</f>
        <v/>
      </c>
      <c r="J222" s="814" t="str">
        <f>IF(DULIEU!W215&lt;&gt;"",DULIEU!W215,"")</f>
        <v/>
      </c>
      <c r="K222" s="815">
        <f>DULIEU!X215</f>
        <v>0</v>
      </c>
      <c r="L222" s="798">
        <f t="shared" si="10"/>
        <v>0</v>
      </c>
      <c r="M222" s="816" t="str">
        <f t="shared" si="11"/>
        <v/>
      </c>
      <c r="N222" s="785"/>
      <c r="O222" s="420"/>
      <c r="P222" s="420"/>
      <c r="Q222" s="420"/>
      <c r="R222" s="420"/>
      <c r="S222" s="420"/>
      <c r="T222" s="420"/>
      <c r="U222" s="420"/>
      <c r="V222" s="420"/>
      <c r="W222" s="420"/>
      <c r="X222" s="420"/>
      <c r="Y222" s="420"/>
      <c r="Z222" s="420"/>
      <c r="AA222" s="420"/>
      <c r="AB222" s="420"/>
      <c r="AC222" s="420"/>
      <c r="AD222" s="420"/>
      <c r="AE222" s="420"/>
    </row>
    <row r="223" spans="1:31" hidden="1">
      <c r="A223" s="420"/>
      <c r="B223" s="811" t="str">
        <f>IF(DULIEU!B216="","",DULIEU!D216)</f>
        <v/>
      </c>
      <c r="C223" s="812" t="str">
        <f>DULIEU!H216</f>
        <v/>
      </c>
      <c r="D223" s="812" t="str">
        <f>IF(DULIEU!J216&lt;&gt;"",DULIEU!J216,"")</f>
        <v/>
      </c>
      <c r="E223" s="811" t="str">
        <f>IF(DULIEU!B216="","",DULIEU!E216)</f>
        <v/>
      </c>
      <c r="F223" s="813" t="str">
        <f>IF(DULIEU!B216="","",DULIEU!O216)</f>
        <v/>
      </c>
      <c r="G223" s="811" t="str">
        <f t="shared" si="9"/>
        <v/>
      </c>
      <c r="H223" s="811" t="str">
        <f>IF($F223="","",SUM($L$14:L223))</f>
        <v/>
      </c>
      <c r="I223" s="814" t="str">
        <f>IF(DULIEU!V216&lt;&gt;"",DULIEU!V216,"")</f>
        <v/>
      </c>
      <c r="J223" s="814" t="str">
        <f>IF(DULIEU!W216&lt;&gt;"",DULIEU!W216,"")</f>
        <v/>
      </c>
      <c r="K223" s="815">
        <f>DULIEU!X216</f>
        <v>0</v>
      </c>
      <c r="L223" s="798">
        <f t="shared" si="10"/>
        <v>0</v>
      </c>
      <c r="M223" s="816" t="str">
        <f t="shared" si="11"/>
        <v/>
      </c>
      <c r="N223" s="785"/>
      <c r="O223" s="420"/>
      <c r="P223" s="420"/>
      <c r="Q223" s="420"/>
      <c r="R223" s="420"/>
      <c r="S223" s="420"/>
      <c r="T223" s="420"/>
      <c r="U223" s="420"/>
      <c r="V223" s="420"/>
      <c r="W223" s="420"/>
      <c r="X223" s="420"/>
      <c r="Y223" s="420"/>
      <c r="Z223" s="420"/>
      <c r="AA223" s="420"/>
      <c r="AB223" s="420"/>
      <c r="AC223" s="420"/>
      <c r="AD223" s="420"/>
      <c r="AE223" s="420"/>
    </row>
    <row r="224" spans="1:31" hidden="1">
      <c r="A224" s="420"/>
      <c r="B224" s="811" t="str">
        <f>IF(DULIEU!B217="","",DULIEU!D217)</f>
        <v/>
      </c>
      <c r="C224" s="812" t="str">
        <f>DULIEU!H217</f>
        <v/>
      </c>
      <c r="D224" s="812" t="str">
        <f>IF(DULIEU!J217&lt;&gt;"",DULIEU!J217,"")</f>
        <v/>
      </c>
      <c r="E224" s="811" t="str">
        <f>IF(DULIEU!B217="","",DULIEU!E217)</f>
        <v/>
      </c>
      <c r="F224" s="813" t="str">
        <f>IF(DULIEU!B217="","",DULIEU!O217)</f>
        <v/>
      </c>
      <c r="G224" s="811" t="str">
        <f t="shared" si="9"/>
        <v/>
      </c>
      <c r="H224" s="811" t="str">
        <f>IF($F224="","",SUM($L$14:L224))</f>
        <v/>
      </c>
      <c r="I224" s="814" t="str">
        <f>IF(DULIEU!V217&lt;&gt;"",DULIEU!V217,"")</f>
        <v/>
      </c>
      <c r="J224" s="814" t="str">
        <f>IF(DULIEU!W217&lt;&gt;"",DULIEU!W217,"")</f>
        <v/>
      </c>
      <c r="K224" s="815">
        <f>DULIEU!X217</f>
        <v>0</v>
      </c>
      <c r="L224" s="798">
        <f t="shared" si="10"/>
        <v>0</v>
      </c>
      <c r="M224" s="816" t="str">
        <f t="shared" si="11"/>
        <v/>
      </c>
      <c r="N224" s="785"/>
      <c r="O224" s="420"/>
      <c r="P224" s="420"/>
      <c r="Q224" s="420"/>
      <c r="R224" s="420"/>
      <c r="S224" s="420"/>
      <c r="T224" s="420"/>
      <c r="U224" s="420"/>
      <c r="V224" s="420"/>
      <c r="W224" s="420"/>
      <c r="X224" s="420"/>
      <c r="Y224" s="420"/>
      <c r="Z224" s="420"/>
      <c r="AA224" s="420"/>
      <c r="AB224" s="420"/>
      <c r="AC224" s="420"/>
      <c r="AD224" s="420"/>
      <c r="AE224" s="420"/>
    </row>
    <row r="225" spans="1:31" hidden="1">
      <c r="A225" s="420"/>
      <c r="B225" s="811" t="str">
        <f>IF(DULIEU!B218="","",DULIEU!D218)</f>
        <v/>
      </c>
      <c r="C225" s="812" t="str">
        <f>DULIEU!H218</f>
        <v/>
      </c>
      <c r="D225" s="812" t="str">
        <f>IF(DULIEU!J218&lt;&gt;"",DULIEU!J218,"")</f>
        <v/>
      </c>
      <c r="E225" s="811" t="str">
        <f>IF(DULIEU!B218="","",DULIEU!E218)</f>
        <v/>
      </c>
      <c r="F225" s="813" t="str">
        <f>IF(DULIEU!B218="","",DULIEU!O218)</f>
        <v/>
      </c>
      <c r="G225" s="811" t="str">
        <f t="shared" si="9"/>
        <v/>
      </c>
      <c r="H225" s="811" t="str">
        <f>IF($F225="","",SUM($L$14:L225))</f>
        <v/>
      </c>
      <c r="I225" s="814" t="str">
        <f>IF(DULIEU!V218&lt;&gt;"",DULIEU!V218,"")</f>
        <v/>
      </c>
      <c r="J225" s="814" t="str">
        <f>IF(DULIEU!W218&lt;&gt;"",DULIEU!W218,"")</f>
        <v/>
      </c>
      <c r="K225" s="815">
        <f>DULIEU!X218</f>
        <v>0</v>
      </c>
      <c r="L225" s="798">
        <f t="shared" si="10"/>
        <v>0</v>
      </c>
      <c r="M225" s="816" t="str">
        <f t="shared" si="11"/>
        <v/>
      </c>
      <c r="N225" s="785"/>
      <c r="O225" s="420"/>
      <c r="P225" s="420"/>
      <c r="Q225" s="420"/>
      <c r="R225" s="420"/>
      <c r="S225" s="420"/>
      <c r="T225" s="420"/>
      <c r="U225" s="420"/>
      <c r="V225" s="420"/>
      <c r="W225" s="420"/>
      <c r="X225" s="420"/>
      <c r="Y225" s="420"/>
      <c r="Z225" s="420"/>
      <c r="AA225" s="420"/>
      <c r="AB225" s="420"/>
      <c r="AC225" s="420"/>
      <c r="AD225" s="420"/>
      <c r="AE225" s="420"/>
    </row>
    <row r="226" spans="1:31" hidden="1">
      <c r="A226" s="420"/>
      <c r="B226" s="811" t="str">
        <f>IF(DULIEU!B219="","",DULIEU!D219)</f>
        <v/>
      </c>
      <c r="C226" s="812" t="str">
        <f>DULIEU!H219</f>
        <v/>
      </c>
      <c r="D226" s="812" t="str">
        <f>IF(DULIEU!J219&lt;&gt;"",DULIEU!J219,"")</f>
        <v/>
      </c>
      <c r="E226" s="811" t="str">
        <f>IF(DULIEU!B219="","",DULIEU!E219)</f>
        <v/>
      </c>
      <c r="F226" s="813" t="str">
        <f>IF(DULIEU!B219="","",DULIEU!O219)</f>
        <v/>
      </c>
      <c r="G226" s="811" t="str">
        <f t="shared" si="9"/>
        <v/>
      </c>
      <c r="H226" s="811" t="str">
        <f>IF($F226="","",SUM($L$14:L226))</f>
        <v/>
      </c>
      <c r="I226" s="814" t="str">
        <f>IF(DULIEU!V219&lt;&gt;"",DULIEU!V219,"")</f>
        <v/>
      </c>
      <c r="J226" s="814" t="str">
        <f>IF(DULIEU!W219&lt;&gt;"",DULIEU!W219,"")</f>
        <v/>
      </c>
      <c r="K226" s="815">
        <f>DULIEU!X219</f>
        <v>0</v>
      </c>
      <c r="L226" s="798">
        <f t="shared" si="10"/>
        <v>0</v>
      </c>
      <c r="M226" s="816" t="str">
        <f t="shared" si="11"/>
        <v/>
      </c>
      <c r="N226" s="785"/>
      <c r="O226" s="420"/>
      <c r="P226" s="420"/>
      <c r="Q226" s="420"/>
      <c r="R226" s="420"/>
      <c r="S226" s="420"/>
      <c r="T226" s="420"/>
      <c r="U226" s="420"/>
      <c r="V226" s="420"/>
      <c r="W226" s="420"/>
      <c r="X226" s="420"/>
      <c r="Y226" s="420"/>
      <c r="Z226" s="420"/>
      <c r="AA226" s="420"/>
      <c r="AB226" s="420"/>
      <c r="AC226" s="420"/>
      <c r="AD226" s="420"/>
      <c r="AE226" s="420"/>
    </row>
    <row r="227" spans="1:31" hidden="1">
      <c r="A227" s="420"/>
      <c r="B227" s="811" t="str">
        <f>IF(DULIEU!B220="","",DULIEU!D220)</f>
        <v/>
      </c>
      <c r="C227" s="812" t="str">
        <f>DULIEU!H220</f>
        <v/>
      </c>
      <c r="D227" s="812" t="str">
        <f>IF(DULIEU!J220&lt;&gt;"",DULIEU!J220,"")</f>
        <v/>
      </c>
      <c r="E227" s="811" t="str">
        <f>IF(DULIEU!B220="","",DULIEU!E220)</f>
        <v/>
      </c>
      <c r="F227" s="813" t="str">
        <f>IF(DULIEU!B220="","",DULIEU!O220)</f>
        <v/>
      </c>
      <c r="G227" s="811" t="str">
        <f t="shared" si="9"/>
        <v/>
      </c>
      <c r="H227" s="811" t="str">
        <f>IF($F227="","",SUM($L$14:L227))</f>
        <v/>
      </c>
      <c r="I227" s="814" t="str">
        <f>IF(DULIEU!V220&lt;&gt;"",DULIEU!V220,"")</f>
        <v/>
      </c>
      <c r="J227" s="814" t="str">
        <f>IF(DULIEU!W220&lt;&gt;"",DULIEU!W220,"")</f>
        <v/>
      </c>
      <c r="K227" s="815">
        <f>DULIEU!X220</f>
        <v>0</v>
      </c>
      <c r="L227" s="798">
        <f t="shared" si="10"/>
        <v>0</v>
      </c>
      <c r="M227" s="816" t="str">
        <f t="shared" si="11"/>
        <v/>
      </c>
      <c r="N227" s="785"/>
      <c r="O227" s="420"/>
      <c r="P227" s="420"/>
      <c r="Q227" s="420"/>
      <c r="R227" s="420"/>
      <c r="S227" s="420"/>
      <c r="T227" s="420"/>
      <c r="U227" s="420"/>
      <c r="V227" s="420"/>
      <c r="W227" s="420"/>
      <c r="X227" s="420"/>
      <c r="Y227" s="420"/>
      <c r="Z227" s="420"/>
      <c r="AA227" s="420"/>
      <c r="AB227" s="420"/>
      <c r="AC227" s="420"/>
      <c r="AD227" s="420"/>
      <c r="AE227" s="420"/>
    </row>
    <row r="228" spans="1:31" hidden="1">
      <c r="A228" s="420"/>
      <c r="B228" s="811" t="str">
        <f>IF(DULIEU!B221="","",DULIEU!D221)</f>
        <v/>
      </c>
      <c r="C228" s="812" t="str">
        <f>DULIEU!H221</f>
        <v/>
      </c>
      <c r="D228" s="812" t="str">
        <f>IF(DULIEU!J221&lt;&gt;"",DULIEU!J221,"")</f>
        <v/>
      </c>
      <c r="E228" s="811" t="str">
        <f>IF(DULIEU!B221="","",DULIEU!E221)</f>
        <v/>
      </c>
      <c r="F228" s="813" t="str">
        <f>IF(DULIEU!B221="","",DULIEU!O221)</f>
        <v/>
      </c>
      <c r="G228" s="811" t="str">
        <f t="shared" si="9"/>
        <v/>
      </c>
      <c r="H228" s="811" t="str">
        <f>IF($F228="","",SUM($L$14:L228))</f>
        <v/>
      </c>
      <c r="I228" s="814" t="str">
        <f>IF(DULIEU!V221&lt;&gt;"",DULIEU!V221,"")</f>
        <v/>
      </c>
      <c r="J228" s="814" t="str">
        <f>IF(DULIEU!W221&lt;&gt;"",DULIEU!W221,"")</f>
        <v/>
      </c>
      <c r="K228" s="815">
        <f>DULIEU!X221</f>
        <v>0</v>
      </c>
      <c r="L228" s="798">
        <f t="shared" si="10"/>
        <v>0</v>
      </c>
      <c r="M228" s="816" t="str">
        <f t="shared" si="11"/>
        <v/>
      </c>
      <c r="N228" s="785"/>
      <c r="O228" s="420"/>
      <c r="P228" s="420"/>
      <c r="Q228" s="420"/>
      <c r="R228" s="420"/>
      <c r="S228" s="420"/>
      <c r="T228" s="420"/>
      <c r="U228" s="420"/>
      <c r="V228" s="420"/>
      <c r="W228" s="420"/>
      <c r="X228" s="420"/>
      <c r="Y228" s="420"/>
      <c r="Z228" s="420"/>
      <c r="AA228" s="420"/>
      <c r="AB228" s="420"/>
      <c r="AC228" s="420"/>
      <c r="AD228" s="420"/>
      <c r="AE228" s="420"/>
    </row>
    <row r="229" spans="1:31" hidden="1">
      <c r="A229" s="420"/>
      <c r="B229" s="811" t="str">
        <f>IF(DULIEU!B222="","",DULIEU!D222)</f>
        <v/>
      </c>
      <c r="C229" s="812" t="str">
        <f>DULIEU!H222</f>
        <v/>
      </c>
      <c r="D229" s="812" t="str">
        <f>IF(DULIEU!J222&lt;&gt;"",DULIEU!J222,"")</f>
        <v/>
      </c>
      <c r="E229" s="811" t="str">
        <f>IF(DULIEU!B222="","",DULIEU!E222)</f>
        <v/>
      </c>
      <c r="F229" s="813" t="str">
        <f>IF(DULIEU!B222="","",DULIEU!O222)</f>
        <v/>
      </c>
      <c r="G229" s="811" t="str">
        <f t="shared" si="9"/>
        <v/>
      </c>
      <c r="H229" s="811" t="str">
        <f>IF($F229="","",SUM($L$14:L229))</f>
        <v/>
      </c>
      <c r="I229" s="814" t="str">
        <f>IF(DULIEU!V222&lt;&gt;"",DULIEU!V222,"")</f>
        <v/>
      </c>
      <c r="J229" s="814" t="str">
        <f>IF(DULIEU!W222&lt;&gt;"",DULIEU!W222,"")</f>
        <v/>
      </c>
      <c r="K229" s="815">
        <f>DULIEU!X222</f>
        <v>0</v>
      </c>
      <c r="L229" s="798">
        <f t="shared" si="10"/>
        <v>0</v>
      </c>
      <c r="M229" s="816" t="str">
        <f t="shared" si="11"/>
        <v/>
      </c>
      <c r="N229" s="785"/>
      <c r="O229" s="420"/>
      <c r="P229" s="420"/>
      <c r="Q229" s="420"/>
      <c r="R229" s="420"/>
      <c r="S229" s="420"/>
      <c r="T229" s="420"/>
      <c r="U229" s="420"/>
      <c r="V229" s="420"/>
      <c r="W229" s="420"/>
      <c r="X229" s="420"/>
      <c r="Y229" s="420"/>
      <c r="Z229" s="420"/>
      <c r="AA229" s="420"/>
      <c r="AB229" s="420"/>
      <c r="AC229" s="420"/>
      <c r="AD229" s="420"/>
      <c r="AE229" s="420"/>
    </row>
    <row r="230" spans="1:31" hidden="1">
      <c r="A230" s="420"/>
      <c r="B230" s="811" t="str">
        <f>IF(DULIEU!B223="","",DULIEU!D223)</f>
        <v/>
      </c>
      <c r="C230" s="812" t="str">
        <f>DULIEU!H223</f>
        <v/>
      </c>
      <c r="D230" s="812" t="str">
        <f>IF(DULIEU!J223&lt;&gt;"",DULIEU!J223,"")</f>
        <v/>
      </c>
      <c r="E230" s="811" t="str">
        <f>IF(DULIEU!B223="","",DULIEU!E223)</f>
        <v/>
      </c>
      <c r="F230" s="813" t="str">
        <f>IF(DULIEU!B223="","",DULIEU!O223)</f>
        <v/>
      </c>
      <c r="G230" s="811" t="str">
        <f t="shared" si="9"/>
        <v/>
      </c>
      <c r="H230" s="811" t="str">
        <f>IF($F230="","",SUM($L$14:L230))</f>
        <v/>
      </c>
      <c r="I230" s="814" t="str">
        <f>IF(DULIEU!V223&lt;&gt;"",DULIEU!V223,"")</f>
        <v/>
      </c>
      <c r="J230" s="814" t="str">
        <f>IF(DULIEU!W223&lt;&gt;"",DULIEU!W223,"")</f>
        <v/>
      </c>
      <c r="K230" s="815">
        <f>DULIEU!X223</f>
        <v>0</v>
      </c>
      <c r="L230" s="798">
        <f t="shared" si="10"/>
        <v>0</v>
      </c>
      <c r="M230" s="816" t="str">
        <f t="shared" si="11"/>
        <v/>
      </c>
      <c r="N230" s="785"/>
      <c r="O230" s="420"/>
      <c r="P230" s="420"/>
      <c r="Q230" s="420"/>
      <c r="R230" s="420"/>
      <c r="S230" s="420"/>
      <c r="T230" s="420"/>
      <c r="U230" s="420"/>
      <c r="V230" s="420"/>
      <c r="W230" s="420"/>
      <c r="X230" s="420"/>
      <c r="Y230" s="420"/>
      <c r="Z230" s="420"/>
      <c r="AA230" s="420"/>
      <c r="AB230" s="420"/>
      <c r="AC230" s="420"/>
      <c r="AD230" s="420"/>
      <c r="AE230" s="420"/>
    </row>
    <row r="231" spans="1:31" hidden="1">
      <c r="A231" s="420"/>
      <c r="B231" s="811" t="str">
        <f>IF(DULIEU!B224="","",DULIEU!D224)</f>
        <v/>
      </c>
      <c r="C231" s="812" t="str">
        <f>DULIEU!H224</f>
        <v/>
      </c>
      <c r="D231" s="812" t="str">
        <f>IF(DULIEU!J224&lt;&gt;"",DULIEU!J224,"")</f>
        <v/>
      </c>
      <c r="E231" s="811" t="str">
        <f>IF(DULIEU!B224="","",DULIEU!E224)</f>
        <v/>
      </c>
      <c r="F231" s="813" t="str">
        <f>IF(DULIEU!B224="","",DULIEU!O224)</f>
        <v/>
      </c>
      <c r="G231" s="811" t="str">
        <f t="shared" si="9"/>
        <v/>
      </c>
      <c r="H231" s="811" t="str">
        <f>IF($F231="","",SUM($L$14:L231))</f>
        <v/>
      </c>
      <c r="I231" s="814" t="str">
        <f>IF(DULIEU!V224&lt;&gt;"",DULIEU!V224,"")</f>
        <v/>
      </c>
      <c r="J231" s="814" t="str">
        <f>IF(DULIEU!W224&lt;&gt;"",DULIEU!W224,"")</f>
        <v/>
      </c>
      <c r="K231" s="815">
        <f>DULIEU!X224</f>
        <v>0</v>
      </c>
      <c r="L231" s="798">
        <f t="shared" si="10"/>
        <v>0</v>
      </c>
      <c r="M231" s="816" t="str">
        <f t="shared" si="11"/>
        <v/>
      </c>
      <c r="N231" s="785"/>
      <c r="O231" s="420"/>
      <c r="P231" s="420"/>
      <c r="Q231" s="420"/>
      <c r="R231" s="420"/>
      <c r="S231" s="420"/>
      <c r="T231" s="420"/>
      <c r="U231" s="420"/>
      <c r="V231" s="420"/>
      <c r="W231" s="420"/>
      <c r="X231" s="420"/>
      <c r="Y231" s="420"/>
      <c r="Z231" s="420"/>
      <c r="AA231" s="420"/>
      <c r="AB231" s="420"/>
      <c r="AC231" s="420"/>
      <c r="AD231" s="420"/>
      <c r="AE231" s="420"/>
    </row>
    <row r="232" spans="1:31" hidden="1">
      <c r="A232" s="420"/>
      <c r="B232" s="811" t="str">
        <f>IF(DULIEU!B225="","",DULIEU!D225)</f>
        <v/>
      </c>
      <c r="C232" s="812" t="str">
        <f>DULIEU!H225</f>
        <v/>
      </c>
      <c r="D232" s="812" t="str">
        <f>IF(DULIEU!J225&lt;&gt;"",DULIEU!J225,"")</f>
        <v/>
      </c>
      <c r="E232" s="811" t="str">
        <f>IF(DULIEU!B225="","",DULIEU!E225)</f>
        <v/>
      </c>
      <c r="F232" s="813" t="str">
        <f>IF(DULIEU!B225="","",DULIEU!O225)</f>
        <v/>
      </c>
      <c r="G232" s="811" t="str">
        <f t="shared" si="9"/>
        <v/>
      </c>
      <c r="H232" s="811" t="str">
        <f>IF($F232="","",SUM($L$14:L232))</f>
        <v/>
      </c>
      <c r="I232" s="814" t="str">
        <f>IF(DULIEU!V225&lt;&gt;"",DULIEU!V225,"")</f>
        <v/>
      </c>
      <c r="J232" s="814" t="str">
        <f>IF(DULIEU!W225&lt;&gt;"",DULIEU!W225,"")</f>
        <v/>
      </c>
      <c r="K232" s="815">
        <f>DULIEU!X225</f>
        <v>0</v>
      </c>
      <c r="L232" s="798">
        <f t="shared" si="10"/>
        <v>0</v>
      </c>
      <c r="M232" s="816" t="str">
        <f t="shared" si="11"/>
        <v/>
      </c>
      <c r="N232" s="785"/>
      <c r="O232" s="420"/>
      <c r="P232" s="420"/>
      <c r="Q232" s="420"/>
      <c r="R232" s="420"/>
      <c r="S232" s="420"/>
      <c r="T232" s="420"/>
      <c r="U232" s="420"/>
      <c r="V232" s="420"/>
      <c r="W232" s="420"/>
      <c r="X232" s="420"/>
      <c r="Y232" s="420"/>
      <c r="Z232" s="420"/>
      <c r="AA232" s="420"/>
      <c r="AB232" s="420"/>
      <c r="AC232" s="420"/>
      <c r="AD232" s="420"/>
      <c r="AE232" s="420"/>
    </row>
    <row r="233" spans="1:31" hidden="1">
      <c r="A233" s="420"/>
      <c r="B233" s="811" t="str">
        <f>IF(DULIEU!B226="","",DULIEU!D226)</f>
        <v/>
      </c>
      <c r="C233" s="812" t="str">
        <f>DULIEU!H226</f>
        <v/>
      </c>
      <c r="D233" s="812" t="str">
        <f>IF(DULIEU!J226&lt;&gt;"",DULIEU!J226,"")</f>
        <v/>
      </c>
      <c r="E233" s="811" t="str">
        <f>IF(DULIEU!B226="","",DULIEU!E226)</f>
        <v/>
      </c>
      <c r="F233" s="813" t="str">
        <f>IF(DULIEU!B226="","",DULIEU!O226)</f>
        <v/>
      </c>
      <c r="G233" s="811" t="str">
        <f t="shared" si="9"/>
        <v/>
      </c>
      <c r="H233" s="811" t="str">
        <f>IF($F233="","",SUM($L$14:L233))</f>
        <v/>
      </c>
      <c r="I233" s="814" t="str">
        <f>IF(DULIEU!V226&lt;&gt;"",DULIEU!V226,"")</f>
        <v/>
      </c>
      <c r="J233" s="814" t="str">
        <f>IF(DULIEU!W226&lt;&gt;"",DULIEU!W226,"")</f>
        <v/>
      </c>
      <c r="K233" s="815">
        <f>DULIEU!X226</f>
        <v>0</v>
      </c>
      <c r="L233" s="798">
        <f t="shared" si="10"/>
        <v>0</v>
      </c>
      <c r="M233" s="816" t="str">
        <f t="shared" si="11"/>
        <v/>
      </c>
      <c r="N233" s="785"/>
      <c r="O233" s="420"/>
      <c r="P233" s="420"/>
      <c r="Q233" s="420"/>
      <c r="R233" s="420"/>
      <c r="S233" s="420"/>
      <c r="T233" s="420"/>
      <c r="U233" s="420"/>
      <c r="V233" s="420"/>
      <c r="W233" s="420"/>
      <c r="X233" s="420"/>
      <c r="Y233" s="420"/>
      <c r="Z233" s="420"/>
      <c r="AA233" s="420"/>
      <c r="AB233" s="420"/>
      <c r="AC233" s="420"/>
      <c r="AD233" s="420"/>
      <c r="AE233" s="420"/>
    </row>
    <row r="234" spans="1:31" hidden="1">
      <c r="A234" s="420"/>
      <c r="B234" s="811" t="str">
        <f>IF(DULIEU!B227="","",DULIEU!D227)</f>
        <v/>
      </c>
      <c r="C234" s="812" t="str">
        <f>DULIEU!H227</f>
        <v/>
      </c>
      <c r="D234" s="812" t="str">
        <f>IF(DULIEU!J227&lt;&gt;"",DULIEU!J227,"")</f>
        <v/>
      </c>
      <c r="E234" s="811" t="str">
        <f>IF(DULIEU!B227="","",DULIEU!E227)</f>
        <v/>
      </c>
      <c r="F234" s="813" t="str">
        <f>IF(DULIEU!B227="","",DULIEU!O227)</f>
        <v/>
      </c>
      <c r="G234" s="811" t="str">
        <f t="shared" si="9"/>
        <v/>
      </c>
      <c r="H234" s="811" t="str">
        <f>IF($F234="","",SUM($L$14:L234))</f>
        <v/>
      </c>
      <c r="I234" s="814" t="str">
        <f>IF(DULIEU!V227&lt;&gt;"",DULIEU!V227,"")</f>
        <v/>
      </c>
      <c r="J234" s="814" t="str">
        <f>IF(DULIEU!W227&lt;&gt;"",DULIEU!W227,"")</f>
        <v/>
      </c>
      <c r="K234" s="815">
        <f>DULIEU!X227</f>
        <v>0</v>
      </c>
      <c r="L234" s="798">
        <f t="shared" si="10"/>
        <v>0</v>
      </c>
      <c r="M234" s="816" t="str">
        <f t="shared" si="11"/>
        <v/>
      </c>
      <c r="N234" s="785"/>
      <c r="O234" s="420"/>
      <c r="P234" s="420"/>
      <c r="Q234" s="420"/>
      <c r="R234" s="420"/>
      <c r="S234" s="420"/>
      <c r="T234" s="420"/>
      <c r="U234" s="420"/>
      <c r="V234" s="420"/>
      <c r="W234" s="420"/>
      <c r="X234" s="420"/>
      <c r="Y234" s="420"/>
      <c r="Z234" s="420"/>
      <c r="AA234" s="420"/>
      <c r="AB234" s="420"/>
      <c r="AC234" s="420"/>
      <c r="AD234" s="420"/>
      <c r="AE234" s="420"/>
    </row>
    <row r="235" spans="1:31" hidden="1">
      <c r="A235" s="420"/>
      <c r="B235" s="811" t="str">
        <f>IF(DULIEU!B228="","",DULIEU!D228)</f>
        <v/>
      </c>
      <c r="C235" s="812" t="str">
        <f>DULIEU!H228</f>
        <v/>
      </c>
      <c r="D235" s="812" t="str">
        <f>IF(DULIEU!J228&lt;&gt;"",DULIEU!J228,"")</f>
        <v/>
      </c>
      <c r="E235" s="811" t="str">
        <f>IF(DULIEU!B228="","",DULIEU!E228)</f>
        <v/>
      </c>
      <c r="F235" s="813" t="str">
        <f>IF(DULIEU!B228="","",DULIEU!O228)</f>
        <v/>
      </c>
      <c r="G235" s="811" t="str">
        <f t="shared" si="9"/>
        <v/>
      </c>
      <c r="H235" s="811" t="str">
        <f>IF($F235="","",SUM($L$14:L235))</f>
        <v/>
      </c>
      <c r="I235" s="814" t="str">
        <f>IF(DULIEU!V228&lt;&gt;"",DULIEU!V228,"")</f>
        <v/>
      </c>
      <c r="J235" s="814" t="str">
        <f>IF(DULIEU!W228&lt;&gt;"",DULIEU!W228,"")</f>
        <v/>
      </c>
      <c r="K235" s="815">
        <f>DULIEU!X228</f>
        <v>0</v>
      </c>
      <c r="L235" s="798">
        <f t="shared" si="10"/>
        <v>0</v>
      </c>
      <c r="M235" s="816" t="str">
        <f t="shared" si="11"/>
        <v/>
      </c>
      <c r="N235" s="785"/>
      <c r="O235" s="420"/>
      <c r="P235" s="420"/>
      <c r="Q235" s="420"/>
      <c r="R235" s="420"/>
      <c r="S235" s="420"/>
      <c r="T235" s="420"/>
      <c r="U235" s="420"/>
      <c r="V235" s="420"/>
      <c r="W235" s="420"/>
      <c r="X235" s="420"/>
      <c r="Y235" s="420"/>
      <c r="Z235" s="420"/>
      <c r="AA235" s="420"/>
      <c r="AB235" s="420"/>
      <c r="AC235" s="420"/>
      <c r="AD235" s="420"/>
      <c r="AE235" s="420"/>
    </row>
    <row r="236" spans="1:31" hidden="1">
      <c r="A236" s="420"/>
      <c r="B236" s="811" t="str">
        <f>IF(DULIEU!B229="","",DULIEU!D229)</f>
        <v/>
      </c>
      <c r="C236" s="812" t="str">
        <f>DULIEU!H229</f>
        <v/>
      </c>
      <c r="D236" s="812" t="str">
        <f>IF(DULIEU!J229&lt;&gt;"",DULIEU!J229,"")</f>
        <v/>
      </c>
      <c r="E236" s="811" t="str">
        <f>IF(DULIEU!B229="","",DULIEU!E229)</f>
        <v/>
      </c>
      <c r="F236" s="813" t="str">
        <f>IF(DULIEU!B229="","",DULIEU!O229)</f>
        <v/>
      </c>
      <c r="G236" s="811" t="str">
        <f t="shared" si="9"/>
        <v/>
      </c>
      <c r="H236" s="811" t="str">
        <f>IF($F236="","",SUM($L$14:L236))</f>
        <v/>
      </c>
      <c r="I236" s="814" t="str">
        <f>IF(DULIEU!V229&lt;&gt;"",DULIEU!V229,"")</f>
        <v/>
      </c>
      <c r="J236" s="814" t="str">
        <f>IF(DULIEU!W229&lt;&gt;"",DULIEU!W229,"")</f>
        <v/>
      </c>
      <c r="K236" s="815">
        <f>DULIEU!X229</f>
        <v>0</v>
      </c>
      <c r="L236" s="798">
        <f t="shared" si="10"/>
        <v>0</v>
      </c>
      <c r="M236" s="816" t="str">
        <f t="shared" si="11"/>
        <v/>
      </c>
      <c r="N236" s="785"/>
      <c r="O236" s="420"/>
      <c r="P236" s="420"/>
      <c r="Q236" s="420"/>
      <c r="R236" s="420"/>
      <c r="S236" s="420"/>
      <c r="T236" s="420"/>
      <c r="U236" s="420"/>
      <c r="V236" s="420"/>
      <c r="W236" s="420"/>
      <c r="X236" s="420"/>
      <c r="Y236" s="420"/>
      <c r="Z236" s="420"/>
      <c r="AA236" s="420"/>
      <c r="AB236" s="420"/>
      <c r="AC236" s="420"/>
      <c r="AD236" s="420"/>
      <c r="AE236" s="420"/>
    </row>
    <row r="237" spans="1:31" hidden="1">
      <c r="A237" s="420"/>
      <c r="B237" s="811" t="str">
        <f>IF(DULIEU!B230="","",DULIEU!D230)</f>
        <v/>
      </c>
      <c r="C237" s="812" t="str">
        <f>DULIEU!H230</f>
        <v/>
      </c>
      <c r="D237" s="812" t="str">
        <f>IF(DULIEU!J230&lt;&gt;"",DULIEU!J230,"")</f>
        <v/>
      </c>
      <c r="E237" s="811" t="str">
        <f>IF(DULIEU!B230="","",DULIEU!E230)</f>
        <v/>
      </c>
      <c r="F237" s="813" t="str">
        <f>IF(DULIEU!B230="","",DULIEU!O230)</f>
        <v/>
      </c>
      <c r="G237" s="811" t="str">
        <f t="shared" si="9"/>
        <v/>
      </c>
      <c r="H237" s="811" t="str">
        <f>IF($F237="","",SUM($L$14:L237))</f>
        <v/>
      </c>
      <c r="I237" s="814" t="str">
        <f>IF(DULIEU!V230&lt;&gt;"",DULIEU!V230,"")</f>
        <v/>
      </c>
      <c r="J237" s="814" t="str">
        <f>IF(DULIEU!W230&lt;&gt;"",DULIEU!W230,"")</f>
        <v/>
      </c>
      <c r="K237" s="815">
        <f>DULIEU!X230</f>
        <v>0</v>
      </c>
      <c r="L237" s="798">
        <f t="shared" si="10"/>
        <v>0</v>
      </c>
      <c r="M237" s="816" t="str">
        <f t="shared" si="11"/>
        <v/>
      </c>
      <c r="N237" s="785"/>
      <c r="O237" s="420"/>
      <c r="P237" s="420"/>
      <c r="Q237" s="420"/>
      <c r="R237" s="420"/>
      <c r="S237" s="420"/>
      <c r="T237" s="420"/>
      <c r="U237" s="420"/>
      <c r="V237" s="420"/>
      <c r="W237" s="420"/>
      <c r="X237" s="420"/>
      <c r="Y237" s="420"/>
      <c r="Z237" s="420"/>
      <c r="AA237" s="420"/>
      <c r="AB237" s="420"/>
      <c r="AC237" s="420"/>
      <c r="AD237" s="420"/>
      <c r="AE237" s="420"/>
    </row>
    <row r="238" spans="1:31" hidden="1">
      <c r="A238" s="420"/>
      <c r="B238" s="811" t="str">
        <f>IF(DULIEU!B231="","",DULIEU!D231)</f>
        <v/>
      </c>
      <c r="C238" s="812" t="str">
        <f>DULIEU!H231</f>
        <v/>
      </c>
      <c r="D238" s="812" t="str">
        <f>IF(DULIEU!J231&lt;&gt;"",DULIEU!J231,"")</f>
        <v/>
      </c>
      <c r="E238" s="811" t="str">
        <f>IF(DULIEU!B231="","",DULIEU!E231)</f>
        <v/>
      </c>
      <c r="F238" s="813" t="str">
        <f>IF(DULIEU!B231="","",DULIEU!O231)</f>
        <v/>
      </c>
      <c r="G238" s="811" t="str">
        <f t="shared" si="9"/>
        <v/>
      </c>
      <c r="H238" s="811" t="str">
        <f>IF($F238="","",SUM($L$14:L238))</f>
        <v/>
      </c>
      <c r="I238" s="814" t="str">
        <f>IF(DULIEU!V231&lt;&gt;"",DULIEU!V231,"")</f>
        <v/>
      </c>
      <c r="J238" s="814" t="str">
        <f>IF(DULIEU!W231&lt;&gt;"",DULIEU!W231,"")</f>
        <v/>
      </c>
      <c r="K238" s="815">
        <f>DULIEU!X231</f>
        <v>0</v>
      </c>
      <c r="L238" s="798">
        <f t="shared" si="10"/>
        <v>0</v>
      </c>
      <c r="M238" s="816" t="str">
        <f t="shared" si="11"/>
        <v/>
      </c>
      <c r="N238" s="785"/>
      <c r="O238" s="420"/>
      <c r="P238" s="420"/>
      <c r="Q238" s="420"/>
      <c r="R238" s="420"/>
      <c r="S238" s="420"/>
      <c r="T238" s="420"/>
      <c r="U238" s="420"/>
      <c r="V238" s="420"/>
      <c r="W238" s="420"/>
      <c r="X238" s="420"/>
      <c r="Y238" s="420"/>
      <c r="Z238" s="420"/>
      <c r="AA238" s="420"/>
      <c r="AB238" s="420"/>
      <c r="AC238" s="420"/>
      <c r="AD238" s="420"/>
      <c r="AE238" s="420"/>
    </row>
    <row r="239" spans="1:31" hidden="1">
      <c r="A239" s="420"/>
      <c r="B239" s="811" t="str">
        <f>IF(DULIEU!B232="","",DULIEU!D232)</f>
        <v/>
      </c>
      <c r="C239" s="812" t="str">
        <f>DULIEU!H232</f>
        <v/>
      </c>
      <c r="D239" s="812" t="str">
        <f>IF(DULIEU!J232&lt;&gt;"",DULIEU!J232,"")</f>
        <v/>
      </c>
      <c r="E239" s="811" t="str">
        <f>IF(DULIEU!B232="","",DULIEU!E232)</f>
        <v/>
      </c>
      <c r="F239" s="813" t="str">
        <f>IF(DULIEU!B232="","",DULIEU!O232)</f>
        <v/>
      </c>
      <c r="G239" s="811" t="str">
        <f t="shared" si="9"/>
        <v/>
      </c>
      <c r="H239" s="811" t="str">
        <f>IF($F239="","",SUM($L$14:L239))</f>
        <v/>
      </c>
      <c r="I239" s="814" t="str">
        <f>IF(DULIEU!V232&lt;&gt;"",DULIEU!V232,"")</f>
        <v/>
      </c>
      <c r="J239" s="814" t="str">
        <f>IF(DULIEU!W232&lt;&gt;"",DULIEU!W232,"")</f>
        <v/>
      </c>
      <c r="K239" s="815">
        <f>DULIEU!X232</f>
        <v>0</v>
      </c>
      <c r="L239" s="798">
        <f t="shared" si="10"/>
        <v>0</v>
      </c>
      <c r="M239" s="816" t="str">
        <f t="shared" si="11"/>
        <v/>
      </c>
      <c r="N239" s="785"/>
      <c r="O239" s="420"/>
      <c r="P239" s="420"/>
      <c r="Q239" s="420"/>
      <c r="R239" s="420"/>
      <c r="S239" s="420"/>
      <c r="T239" s="420"/>
      <c r="U239" s="420"/>
      <c r="V239" s="420"/>
      <c r="W239" s="420"/>
      <c r="X239" s="420"/>
      <c r="Y239" s="420"/>
      <c r="Z239" s="420"/>
      <c r="AA239" s="420"/>
      <c r="AB239" s="420"/>
      <c r="AC239" s="420"/>
      <c r="AD239" s="420"/>
      <c r="AE239" s="420"/>
    </row>
    <row r="240" spans="1:31" hidden="1">
      <c r="A240" s="420"/>
      <c r="B240" s="811" t="str">
        <f>IF(DULIEU!B233="","",DULIEU!D233)</f>
        <v/>
      </c>
      <c r="C240" s="812" t="str">
        <f>DULIEU!H233</f>
        <v/>
      </c>
      <c r="D240" s="812" t="str">
        <f>IF(DULIEU!J233&lt;&gt;"",DULIEU!J233,"")</f>
        <v/>
      </c>
      <c r="E240" s="811" t="str">
        <f>IF(DULIEU!B233="","",DULIEU!E233)</f>
        <v/>
      </c>
      <c r="F240" s="813" t="str">
        <f>IF(DULIEU!B233="","",DULIEU!O233)</f>
        <v/>
      </c>
      <c r="G240" s="811" t="str">
        <f t="shared" si="9"/>
        <v/>
      </c>
      <c r="H240" s="811" t="str">
        <f>IF($F240="","",SUM($L$14:L240))</f>
        <v/>
      </c>
      <c r="I240" s="814" t="str">
        <f>IF(DULIEU!V233&lt;&gt;"",DULIEU!V233,"")</f>
        <v/>
      </c>
      <c r="J240" s="814" t="str">
        <f>IF(DULIEU!W233&lt;&gt;"",DULIEU!W233,"")</f>
        <v/>
      </c>
      <c r="K240" s="815">
        <f>DULIEU!X233</f>
        <v>0</v>
      </c>
      <c r="L240" s="798">
        <f t="shared" si="10"/>
        <v>0</v>
      </c>
      <c r="M240" s="816" t="str">
        <f t="shared" si="11"/>
        <v/>
      </c>
      <c r="N240" s="785"/>
      <c r="O240" s="420"/>
      <c r="P240" s="420"/>
      <c r="Q240" s="420"/>
      <c r="R240" s="420"/>
      <c r="S240" s="420"/>
      <c r="T240" s="420"/>
      <c r="U240" s="420"/>
      <c r="V240" s="420"/>
      <c r="W240" s="420"/>
      <c r="X240" s="420"/>
      <c r="Y240" s="420"/>
      <c r="Z240" s="420"/>
      <c r="AA240" s="420"/>
      <c r="AB240" s="420"/>
      <c r="AC240" s="420"/>
      <c r="AD240" s="420"/>
      <c r="AE240" s="420"/>
    </row>
    <row r="241" spans="1:31" hidden="1">
      <c r="A241" s="420"/>
      <c r="B241" s="811" t="str">
        <f>IF(DULIEU!B234="","",DULIEU!D234)</f>
        <v/>
      </c>
      <c r="C241" s="812" t="str">
        <f>DULIEU!H234</f>
        <v/>
      </c>
      <c r="D241" s="812" t="str">
        <f>IF(DULIEU!J234&lt;&gt;"",DULIEU!J234,"")</f>
        <v/>
      </c>
      <c r="E241" s="811" t="str">
        <f>IF(DULIEU!B234="","",DULIEU!E234)</f>
        <v/>
      </c>
      <c r="F241" s="813" t="str">
        <f>IF(DULIEU!B234="","",DULIEU!O234)</f>
        <v/>
      </c>
      <c r="G241" s="811" t="str">
        <f t="shared" si="9"/>
        <v/>
      </c>
      <c r="H241" s="811" t="str">
        <f>IF($F241="","",SUM($L$14:L241))</f>
        <v/>
      </c>
      <c r="I241" s="814" t="str">
        <f>IF(DULIEU!V234&lt;&gt;"",DULIEU!V234,"")</f>
        <v/>
      </c>
      <c r="J241" s="814" t="str">
        <f>IF(DULIEU!W234&lt;&gt;"",DULIEU!W234,"")</f>
        <v/>
      </c>
      <c r="K241" s="815">
        <f>DULIEU!X234</f>
        <v>0</v>
      </c>
      <c r="L241" s="798">
        <f t="shared" si="10"/>
        <v>0</v>
      </c>
      <c r="M241" s="816" t="str">
        <f t="shared" si="11"/>
        <v/>
      </c>
      <c r="N241" s="785"/>
      <c r="O241" s="420"/>
      <c r="P241" s="420"/>
      <c r="Q241" s="420"/>
      <c r="R241" s="420"/>
      <c r="S241" s="420"/>
      <c r="T241" s="420"/>
      <c r="U241" s="420"/>
      <c r="V241" s="420"/>
      <c r="W241" s="420"/>
      <c r="X241" s="420"/>
      <c r="Y241" s="420"/>
      <c r="Z241" s="420"/>
      <c r="AA241" s="420"/>
      <c r="AB241" s="420"/>
      <c r="AC241" s="420"/>
      <c r="AD241" s="420"/>
      <c r="AE241" s="420"/>
    </row>
    <row r="242" spans="1:31" hidden="1">
      <c r="A242" s="420"/>
      <c r="B242" s="811" t="str">
        <f>IF(DULIEU!B235="","",DULIEU!D235)</f>
        <v/>
      </c>
      <c r="C242" s="812" t="str">
        <f>DULIEU!H235</f>
        <v/>
      </c>
      <c r="D242" s="812" t="str">
        <f>IF(DULIEU!J235&lt;&gt;"",DULIEU!J235,"")</f>
        <v/>
      </c>
      <c r="E242" s="811" t="str">
        <f>IF(DULIEU!B235="","",DULIEU!E235)</f>
        <v/>
      </c>
      <c r="F242" s="813" t="str">
        <f>IF(DULIEU!B235="","",DULIEU!O235)</f>
        <v/>
      </c>
      <c r="G242" s="811" t="str">
        <f t="shared" si="9"/>
        <v/>
      </c>
      <c r="H242" s="811" t="str">
        <f>IF($F242="","",SUM($L$14:L242))</f>
        <v/>
      </c>
      <c r="I242" s="814" t="str">
        <f>IF(DULIEU!V235&lt;&gt;"",DULIEU!V235,"")</f>
        <v/>
      </c>
      <c r="J242" s="814" t="str">
        <f>IF(DULIEU!W235&lt;&gt;"",DULIEU!W235,"")</f>
        <v/>
      </c>
      <c r="K242" s="815">
        <f>DULIEU!X235</f>
        <v>0</v>
      </c>
      <c r="L242" s="798">
        <f t="shared" si="10"/>
        <v>0</v>
      </c>
      <c r="M242" s="816" t="str">
        <f t="shared" si="11"/>
        <v/>
      </c>
      <c r="N242" s="785"/>
      <c r="O242" s="420"/>
      <c r="P242" s="420"/>
      <c r="Q242" s="420"/>
      <c r="R242" s="420"/>
      <c r="S242" s="420"/>
      <c r="T242" s="420"/>
      <c r="U242" s="420"/>
      <c r="V242" s="420"/>
      <c r="W242" s="420"/>
      <c r="X242" s="420"/>
      <c r="Y242" s="420"/>
      <c r="Z242" s="420"/>
      <c r="AA242" s="420"/>
      <c r="AB242" s="420"/>
      <c r="AC242" s="420"/>
      <c r="AD242" s="420"/>
      <c r="AE242" s="420"/>
    </row>
    <row r="243" spans="1:31" hidden="1">
      <c r="A243" s="420"/>
      <c r="B243" s="811" t="str">
        <f>IF(DULIEU!B236="","",DULIEU!D236)</f>
        <v/>
      </c>
      <c r="C243" s="812" t="str">
        <f>DULIEU!H236</f>
        <v/>
      </c>
      <c r="D243" s="812" t="str">
        <f>IF(DULIEU!J236&lt;&gt;"",DULIEU!J236,"")</f>
        <v/>
      </c>
      <c r="E243" s="811" t="str">
        <f>IF(DULIEU!B236="","",DULIEU!E236)</f>
        <v/>
      </c>
      <c r="F243" s="813" t="str">
        <f>IF(DULIEU!B236="","",DULIEU!O236)</f>
        <v/>
      </c>
      <c r="G243" s="811" t="str">
        <f t="shared" si="9"/>
        <v/>
      </c>
      <c r="H243" s="811" t="str">
        <f>IF($F243="","",SUM($L$14:L243))</f>
        <v/>
      </c>
      <c r="I243" s="814" t="str">
        <f>IF(DULIEU!V236&lt;&gt;"",DULIEU!V236,"")</f>
        <v/>
      </c>
      <c r="J243" s="814" t="str">
        <f>IF(DULIEU!W236&lt;&gt;"",DULIEU!W236,"")</f>
        <v/>
      </c>
      <c r="K243" s="815">
        <f>DULIEU!X236</f>
        <v>0</v>
      </c>
      <c r="L243" s="798">
        <f t="shared" si="10"/>
        <v>0</v>
      </c>
      <c r="M243" s="816" t="str">
        <f t="shared" si="11"/>
        <v/>
      </c>
      <c r="N243" s="785"/>
      <c r="O243" s="420"/>
      <c r="P243" s="420"/>
      <c r="Q243" s="420"/>
      <c r="R243" s="420"/>
      <c r="S243" s="420"/>
      <c r="T243" s="420"/>
      <c r="U243" s="420"/>
      <c r="V243" s="420"/>
      <c r="W243" s="420"/>
      <c r="X243" s="420"/>
      <c r="Y243" s="420"/>
      <c r="Z243" s="420"/>
      <c r="AA243" s="420"/>
      <c r="AB243" s="420"/>
      <c r="AC243" s="420"/>
      <c r="AD243" s="420"/>
      <c r="AE243" s="420"/>
    </row>
    <row r="244" spans="1:31" hidden="1">
      <c r="A244" s="420"/>
      <c r="B244" s="811" t="str">
        <f>IF(DULIEU!B237="","",DULIEU!D237)</f>
        <v/>
      </c>
      <c r="C244" s="812" t="str">
        <f>DULIEU!H237</f>
        <v/>
      </c>
      <c r="D244" s="812" t="str">
        <f>IF(DULIEU!J237&lt;&gt;"",DULIEU!J237,"")</f>
        <v/>
      </c>
      <c r="E244" s="811" t="str">
        <f>IF(DULIEU!B237="","",DULIEU!E237)</f>
        <v/>
      </c>
      <c r="F244" s="813" t="str">
        <f>IF(DULIEU!B237="","",DULIEU!O237)</f>
        <v/>
      </c>
      <c r="G244" s="811" t="str">
        <f t="shared" si="9"/>
        <v/>
      </c>
      <c r="H244" s="811" t="str">
        <f>IF($F244="","",SUM($L$14:L244))</f>
        <v/>
      </c>
      <c r="I244" s="814" t="str">
        <f>IF(DULIEU!V237&lt;&gt;"",DULIEU!V237,"")</f>
        <v/>
      </c>
      <c r="J244" s="814" t="str">
        <f>IF(DULIEU!W237&lt;&gt;"",DULIEU!W237,"")</f>
        <v/>
      </c>
      <c r="K244" s="815">
        <f>DULIEU!X237</f>
        <v>0</v>
      </c>
      <c r="L244" s="798">
        <f t="shared" si="10"/>
        <v>0</v>
      </c>
      <c r="M244" s="816" t="str">
        <f t="shared" si="11"/>
        <v/>
      </c>
      <c r="N244" s="785"/>
      <c r="O244" s="420"/>
      <c r="P244" s="420"/>
      <c r="Q244" s="420"/>
      <c r="R244" s="420"/>
      <c r="S244" s="420"/>
      <c r="T244" s="420"/>
      <c r="U244" s="420"/>
      <c r="V244" s="420"/>
      <c r="W244" s="420"/>
      <c r="X244" s="420"/>
      <c r="Y244" s="420"/>
      <c r="Z244" s="420"/>
      <c r="AA244" s="420"/>
      <c r="AB244" s="420"/>
      <c r="AC244" s="420"/>
      <c r="AD244" s="420"/>
      <c r="AE244" s="420"/>
    </row>
    <row r="245" spans="1:31" hidden="1">
      <c r="A245" s="420"/>
      <c r="B245" s="811" t="str">
        <f>IF(DULIEU!B238="","",DULIEU!D238)</f>
        <v/>
      </c>
      <c r="C245" s="812" t="str">
        <f>DULIEU!H238</f>
        <v/>
      </c>
      <c r="D245" s="812" t="str">
        <f>IF(DULIEU!J238&lt;&gt;"",DULIEU!J238,"")</f>
        <v/>
      </c>
      <c r="E245" s="811" t="str">
        <f>IF(DULIEU!B238="","",DULIEU!E238)</f>
        <v/>
      </c>
      <c r="F245" s="813" t="str">
        <f>IF(DULIEU!B238="","",DULIEU!O238)</f>
        <v/>
      </c>
      <c r="G245" s="811" t="str">
        <f t="shared" si="9"/>
        <v/>
      </c>
      <c r="H245" s="811" t="str">
        <f>IF($F245="","",SUM($L$14:L245))</f>
        <v/>
      </c>
      <c r="I245" s="814" t="str">
        <f>IF(DULIEU!V238&lt;&gt;"",DULIEU!V238,"")</f>
        <v/>
      </c>
      <c r="J245" s="814" t="str">
        <f>IF(DULIEU!W238&lt;&gt;"",DULIEU!W238,"")</f>
        <v/>
      </c>
      <c r="K245" s="815">
        <f>DULIEU!X238</f>
        <v>0</v>
      </c>
      <c r="L245" s="798">
        <f t="shared" si="10"/>
        <v>0</v>
      </c>
      <c r="M245" s="816" t="str">
        <f t="shared" si="11"/>
        <v/>
      </c>
      <c r="N245" s="785"/>
      <c r="O245" s="420"/>
      <c r="P245" s="420"/>
      <c r="Q245" s="420"/>
      <c r="R245" s="420"/>
      <c r="S245" s="420"/>
      <c r="T245" s="420"/>
      <c r="U245" s="420"/>
      <c r="V245" s="420"/>
      <c r="W245" s="420"/>
      <c r="X245" s="420"/>
      <c r="Y245" s="420"/>
      <c r="Z245" s="420"/>
      <c r="AA245" s="420"/>
      <c r="AB245" s="420"/>
      <c r="AC245" s="420"/>
      <c r="AD245" s="420"/>
      <c r="AE245" s="420"/>
    </row>
    <row r="246" spans="1:31" hidden="1">
      <c r="A246" s="420"/>
      <c r="B246" s="811" t="str">
        <f>IF(DULIEU!B239="","",DULIEU!D239)</f>
        <v/>
      </c>
      <c r="C246" s="812" t="str">
        <f>DULIEU!H239</f>
        <v/>
      </c>
      <c r="D246" s="812" t="str">
        <f>IF(DULIEU!J239&lt;&gt;"",DULIEU!J239,"")</f>
        <v/>
      </c>
      <c r="E246" s="811" t="str">
        <f>IF(DULIEU!B239="","",DULIEU!E239)</f>
        <v/>
      </c>
      <c r="F246" s="813" t="str">
        <f>IF(DULIEU!B239="","",DULIEU!O239)</f>
        <v/>
      </c>
      <c r="G246" s="811" t="str">
        <f t="shared" si="9"/>
        <v/>
      </c>
      <c r="H246" s="811" t="str">
        <f>IF($F246="","",SUM($L$14:L246))</f>
        <v/>
      </c>
      <c r="I246" s="814" t="str">
        <f>IF(DULIEU!V239&lt;&gt;"",DULIEU!V239,"")</f>
        <v/>
      </c>
      <c r="J246" s="814" t="str">
        <f>IF(DULIEU!W239&lt;&gt;"",DULIEU!W239,"")</f>
        <v/>
      </c>
      <c r="K246" s="815">
        <f>DULIEU!X239</f>
        <v>0</v>
      </c>
      <c r="L246" s="798">
        <f t="shared" si="10"/>
        <v>0</v>
      </c>
      <c r="M246" s="816" t="str">
        <f t="shared" si="11"/>
        <v/>
      </c>
      <c r="N246" s="785"/>
      <c r="O246" s="420"/>
      <c r="P246" s="420"/>
      <c r="Q246" s="420"/>
      <c r="R246" s="420"/>
      <c r="S246" s="420"/>
      <c r="T246" s="420"/>
      <c r="U246" s="420"/>
      <c r="V246" s="420"/>
      <c r="W246" s="420"/>
      <c r="X246" s="420"/>
      <c r="Y246" s="420"/>
      <c r="Z246" s="420"/>
      <c r="AA246" s="420"/>
      <c r="AB246" s="420"/>
      <c r="AC246" s="420"/>
      <c r="AD246" s="420"/>
      <c r="AE246" s="420"/>
    </row>
    <row r="247" spans="1:31" hidden="1">
      <c r="A247" s="420"/>
      <c r="B247" s="811" t="str">
        <f>IF(DULIEU!B240="","",DULIEU!D240)</f>
        <v/>
      </c>
      <c r="C247" s="812" t="str">
        <f>DULIEU!H240</f>
        <v/>
      </c>
      <c r="D247" s="812" t="str">
        <f>IF(DULIEU!J240&lt;&gt;"",DULIEU!J240,"")</f>
        <v/>
      </c>
      <c r="E247" s="811" t="str">
        <f>IF(DULIEU!B240="","",DULIEU!E240)</f>
        <v/>
      </c>
      <c r="F247" s="813" t="str">
        <f>IF(DULIEU!B240="","",DULIEU!O240)</f>
        <v/>
      </c>
      <c r="G247" s="811" t="str">
        <f t="shared" si="9"/>
        <v/>
      </c>
      <c r="H247" s="811" t="str">
        <f>IF($F247="","",SUM($L$14:L247))</f>
        <v/>
      </c>
      <c r="I247" s="814" t="str">
        <f>IF(DULIEU!V240&lt;&gt;"",DULIEU!V240,"")</f>
        <v/>
      </c>
      <c r="J247" s="814" t="str">
        <f>IF(DULIEU!W240&lt;&gt;"",DULIEU!W240,"")</f>
        <v/>
      </c>
      <c r="K247" s="815">
        <f>DULIEU!X240</f>
        <v>0</v>
      </c>
      <c r="L247" s="798">
        <f t="shared" si="10"/>
        <v>0</v>
      </c>
      <c r="M247" s="816" t="str">
        <f t="shared" si="11"/>
        <v/>
      </c>
      <c r="N247" s="785"/>
      <c r="O247" s="420"/>
      <c r="P247" s="420"/>
      <c r="Q247" s="420"/>
      <c r="R247" s="420"/>
      <c r="S247" s="420"/>
      <c r="T247" s="420"/>
      <c r="U247" s="420"/>
      <c r="V247" s="420"/>
      <c r="W247" s="420"/>
      <c r="X247" s="420"/>
      <c r="Y247" s="420"/>
      <c r="Z247" s="420"/>
      <c r="AA247" s="420"/>
      <c r="AB247" s="420"/>
      <c r="AC247" s="420"/>
      <c r="AD247" s="420"/>
      <c r="AE247" s="420"/>
    </row>
    <row r="248" spans="1:31" hidden="1">
      <c r="A248" s="420"/>
      <c r="B248" s="811" t="str">
        <f>IF(DULIEU!B241="","",DULIEU!D241)</f>
        <v/>
      </c>
      <c r="C248" s="812" t="str">
        <f>DULIEU!H241</f>
        <v/>
      </c>
      <c r="D248" s="812" t="str">
        <f>IF(DULIEU!J241&lt;&gt;"",DULIEU!J241,"")</f>
        <v/>
      </c>
      <c r="E248" s="811" t="str">
        <f>IF(DULIEU!B241="","",DULIEU!E241)</f>
        <v/>
      </c>
      <c r="F248" s="813" t="str">
        <f>IF(DULIEU!B241="","",DULIEU!O241)</f>
        <v/>
      </c>
      <c r="G248" s="811" t="str">
        <f t="shared" si="9"/>
        <v/>
      </c>
      <c r="H248" s="811" t="str">
        <f>IF($F248="","",SUM($L$14:L248))</f>
        <v/>
      </c>
      <c r="I248" s="814" t="str">
        <f>IF(DULIEU!V241&lt;&gt;"",DULIEU!V241,"")</f>
        <v/>
      </c>
      <c r="J248" s="814" t="str">
        <f>IF(DULIEU!W241&lt;&gt;"",DULIEU!W241,"")</f>
        <v/>
      </c>
      <c r="K248" s="815">
        <f>DULIEU!X241</f>
        <v>0</v>
      </c>
      <c r="L248" s="798">
        <f t="shared" si="10"/>
        <v>0</v>
      </c>
      <c r="M248" s="816" t="str">
        <f t="shared" si="11"/>
        <v/>
      </c>
      <c r="N248" s="785"/>
      <c r="O248" s="420"/>
      <c r="P248" s="420"/>
      <c r="Q248" s="420"/>
      <c r="R248" s="420"/>
      <c r="S248" s="420"/>
      <c r="T248" s="420"/>
      <c r="U248" s="420"/>
      <c r="V248" s="420"/>
      <c r="W248" s="420"/>
      <c r="X248" s="420"/>
      <c r="Y248" s="420"/>
      <c r="Z248" s="420"/>
      <c r="AA248" s="420"/>
      <c r="AB248" s="420"/>
      <c r="AC248" s="420"/>
      <c r="AD248" s="420"/>
      <c r="AE248" s="420"/>
    </row>
    <row r="249" spans="1:31" hidden="1">
      <c r="A249" s="420"/>
      <c r="B249" s="811" t="str">
        <f>IF(DULIEU!B242="","",DULIEU!D242)</f>
        <v/>
      </c>
      <c r="C249" s="812" t="str">
        <f>DULIEU!H242</f>
        <v/>
      </c>
      <c r="D249" s="812" t="str">
        <f>IF(DULIEU!J242&lt;&gt;"",DULIEU!J242,"")</f>
        <v/>
      </c>
      <c r="E249" s="811" t="str">
        <f>IF(DULIEU!B242="","",DULIEU!E242)</f>
        <v/>
      </c>
      <c r="F249" s="813" t="str">
        <f>IF(DULIEU!B242="","",DULIEU!O242)</f>
        <v/>
      </c>
      <c r="G249" s="811" t="str">
        <f t="shared" si="9"/>
        <v/>
      </c>
      <c r="H249" s="811" t="str">
        <f>IF($F249="","",SUM($L$14:L249))</f>
        <v/>
      </c>
      <c r="I249" s="814" t="str">
        <f>IF(DULIEU!V242&lt;&gt;"",DULIEU!V242,"")</f>
        <v/>
      </c>
      <c r="J249" s="814" t="str">
        <f>IF(DULIEU!W242&lt;&gt;"",DULIEU!W242,"")</f>
        <v/>
      </c>
      <c r="K249" s="815">
        <f>DULIEU!X242</f>
        <v>0</v>
      </c>
      <c r="L249" s="798">
        <f t="shared" si="10"/>
        <v>0</v>
      </c>
      <c r="M249" s="816" t="str">
        <f t="shared" si="11"/>
        <v/>
      </c>
      <c r="N249" s="785"/>
      <c r="O249" s="420"/>
      <c r="P249" s="420"/>
      <c r="Q249" s="420"/>
      <c r="R249" s="420"/>
      <c r="S249" s="420"/>
      <c r="T249" s="420"/>
      <c r="U249" s="420"/>
      <c r="V249" s="420"/>
      <c r="W249" s="420"/>
      <c r="X249" s="420"/>
      <c r="Y249" s="420"/>
      <c r="Z249" s="420"/>
      <c r="AA249" s="420"/>
      <c r="AB249" s="420"/>
      <c r="AC249" s="420"/>
      <c r="AD249" s="420"/>
      <c r="AE249" s="420"/>
    </row>
    <row r="250" spans="1:31" hidden="1">
      <c r="A250" s="420"/>
      <c r="B250" s="811" t="str">
        <f>IF(DULIEU!B243="","",DULIEU!D243)</f>
        <v/>
      </c>
      <c r="C250" s="812" t="str">
        <f>DULIEU!H243</f>
        <v/>
      </c>
      <c r="D250" s="812" t="str">
        <f>IF(DULIEU!J243&lt;&gt;"",DULIEU!J243,"")</f>
        <v/>
      </c>
      <c r="E250" s="811" t="str">
        <f>IF(DULIEU!B243="","",DULIEU!E243)</f>
        <v/>
      </c>
      <c r="F250" s="813" t="str">
        <f>IF(DULIEU!B243="","",DULIEU!O243)</f>
        <v/>
      </c>
      <c r="G250" s="811" t="str">
        <f t="shared" si="9"/>
        <v/>
      </c>
      <c r="H250" s="811" t="str">
        <f>IF($F250="","",SUM($L$14:L250))</f>
        <v/>
      </c>
      <c r="I250" s="814" t="str">
        <f>IF(DULIEU!V243&lt;&gt;"",DULIEU!V243,"")</f>
        <v/>
      </c>
      <c r="J250" s="814" t="str">
        <f>IF(DULIEU!W243&lt;&gt;"",DULIEU!W243,"")</f>
        <v/>
      </c>
      <c r="K250" s="815">
        <f>DULIEU!X243</f>
        <v>0</v>
      </c>
      <c r="L250" s="798">
        <f t="shared" si="10"/>
        <v>0</v>
      </c>
      <c r="M250" s="816" t="str">
        <f t="shared" si="11"/>
        <v/>
      </c>
      <c r="N250" s="785"/>
      <c r="O250" s="420"/>
      <c r="P250" s="420"/>
      <c r="Q250" s="420"/>
      <c r="R250" s="420"/>
      <c r="S250" s="420"/>
      <c r="T250" s="420"/>
      <c r="U250" s="420"/>
      <c r="V250" s="420"/>
      <c r="W250" s="420"/>
      <c r="X250" s="420"/>
      <c r="Y250" s="420"/>
      <c r="Z250" s="420"/>
      <c r="AA250" s="420"/>
      <c r="AB250" s="420"/>
      <c r="AC250" s="420"/>
      <c r="AD250" s="420"/>
      <c r="AE250" s="420"/>
    </row>
    <row r="251" spans="1:31" hidden="1">
      <c r="A251" s="420"/>
      <c r="B251" s="811" t="str">
        <f>IF(DULIEU!B244="","",DULIEU!D244)</f>
        <v/>
      </c>
      <c r="C251" s="812" t="str">
        <f>DULIEU!H244</f>
        <v/>
      </c>
      <c r="D251" s="812" t="str">
        <f>IF(DULIEU!J244&lt;&gt;"",DULIEU!J244,"")</f>
        <v/>
      </c>
      <c r="E251" s="811" t="str">
        <f>IF(DULIEU!B244="","",DULIEU!E244)</f>
        <v/>
      </c>
      <c r="F251" s="813" t="str">
        <f>IF(DULIEU!B244="","",DULIEU!O244)</f>
        <v/>
      </c>
      <c r="G251" s="811" t="str">
        <f t="shared" si="9"/>
        <v/>
      </c>
      <c r="H251" s="811" t="str">
        <f>IF($F251="","",SUM($L$14:L251))</f>
        <v/>
      </c>
      <c r="I251" s="814" t="str">
        <f>IF(DULIEU!V244&lt;&gt;"",DULIEU!V244,"")</f>
        <v/>
      </c>
      <c r="J251" s="814" t="str">
        <f>IF(DULIEU!W244&lt;&gt;"",DULIEU!W244,"")</f>
        <v/>
      </c>
      <c r="K251" s="815">
        <f>DULIEU!X244</f>
        <v>0</v>
      </c>
      <c r="L251" s="798">
        <f t="shared" si="10"/>
        <v>0</v>
      </c>
      <c r="M251" s="816" t="str">
        <f t="shared" si="11"/>
        <v/>
      </c>
      <c r="N251" s="785"/>
      <c r="O251" s="420"/>
      <c r="P251" s="420"/>
      <c r="Q251" s="420"/>
      <c r="R251" s="420"/>
      <c r="S251" s="420"/>
      <c r="T251" s="420"/>
      <c r="U251" s="420"/>
      <c r="V251" s="420"/>
      <c r="W251" s="420"/>
      <c r="X251" s="420"/>
      <c r="Y251" s="420"/>
      <c r="Z251" s="420"/>
      <c r="AA251" s="420"/>
      <c r="AB251" s="420"/>
      <c r="AC251" s="420"/>
      <c r="AD251" s="420"/>
      <c r="AE251" s="420"/>
    </row>
    <row r="252" spans="1:31" hidden="1">
      <c r="A252" s="420"/>
      <c r="B252" s="811" t="str">
        <f>IF(DULIEU!B245="","",DULIEU!D245)</f>
        <v/>
      </c>
      <c r="C252" s="812" t="str">
        <f>DULIEU!H245</f>
        <v/>
      </c>
      <c r="D252" s="812" t="str">
        <f>IF(DULIEU!J245&lt;&gt;"",DULIEU!J245,"")</f>
        <v/>
      </c>
      <c r="E252" s="811" t="str">
        <f>IF(DULIEU!B245="","",DULIEU!E245)</f>
        <v/>
      </c>
      <c r="F252" s="813" t="str">
        <f>IF(DULIEU!B245="","",DULIEU!O245)</f>
        <v/>
      </c>
      <c r="G252" s="811" t="str">
        <f t="shared" si="9"/>
        <v/>
      </c>
      <c r="H252" s="811" t="str">
        <f>IF($F252="","",SUM($L$14:L252))</f>
        <v/>
      </c>
      <c r="I252" s="814" t="str">
        <f>IF(DULIEU!V245&lt;&gt;"",DULIEU!V245,"")</f>
        <v/>
      </c>
      <c r="J252" s="814" t="str">
        <f>IF(DULIEU!W245&lt;&gt;"",DULIEU!W245,"")</f>
        <v/>
      </c>
      <c r="K252" s="815">
        <f>DULIEU!X245</f>
        <v>0</v>
      </c>
      <c r="L252" s="798">
        <f t="shared" si="10"/>
        <v>0</v>
      </c>
      <c r="M252" s="816" t="str">
        <f t="shared" si="11"/>
        <v/>
      </c>
      <c r="N252" s="785"/>
      <c r="O252" s="420"/>
      <c r="P252" s="420"/>
      <c r="Q252" s="420"/>
      <c r="R252" s="420"/>
      <c r="S252" s="420"/>
      <c r="T252" s="420"/>
      <c r="U252" s="420"/>
      <c r="V252" s="420"/>
      <c r="W252" s="420"/>
      <c r="X252" s="420"/>
      <c r="Y252" s="420"/>
      <c r="Z252" s="420"/>
      <c r="AA252" s="420"/>
      <c r="AB252" s="420"/>
      <c r="AC252" s="420"/>
      <c r="AD252" s="420"/>
      <c r="AE252" s="420"/>
    </row>
    <row r="253" spans="1:31" hidden="1">
      <c r="A253" s="420"/>
      <c r="B253" s="811" t="str">
        <f>IF(DULIEU!B246="","",DULIEU!D246)</f>
        <v/>
      </c>
      <c r="C253" s="812" t="str">
        <f>DULIEU!H246</f>
        <v/>
      </c>
      <c r="D253" s="812" t="str">
        <f>IF(DULIEU!J246&lt;&gt;"",DULIEU!J246,"")</f>
        <v/>
      </c>
      <c r="E253" s="811" t="str">
        <f>IF(DULIEU!B246="","",DULIEU!E246)</f>
        <v/>
      </c>
      <c r="F253" s="813" t="str">
        <f>IF(DULIEU!B246="","",DULIEU!O246)</f>
        <v/>
      </c>
      <c r="G253" s="811" t="str">
        <f t="shared" si="9"/>
        <v/>
      </c>
      <c r="H253" s="811" t="str">
        <f>IF($F253="","",SUM($L$14:L253))</f>
        <v/>
      </c>
      <c r="I253" s="814" t="str">
        <f>IF(DULIEU!V246&lt;&gt;"",DULIEU!V246,"")</f>
        <v/>
      </c>
      <c r="J253" s="814" t="str">
        <f>IF(DULIEU!W246&lt;&gt;"",DULIEU!W246,"")</f>
        <v/>
      </c>
      <c r="K253" s="815">
        <f>DULIEU!X246</f>
        <v>0</v>
      </c>
      <c r="L253" s="798">
        <f t="shared" si="10"/>
        <v>0</v>
      </c>
      <c r="M253" s="816" t="str">
        <f t="shared" si="11"/>
        <v/>
      </c>
      <c r="N253" s="785"/>
      <c r="O253" s="420"/>
      <c r="P253" s="420"/>
      <c r="Q253" s="420"/>
      <c r="R253" s="420"/>
      <c r="S253" s="420"/>
      <c r="T253" s="420"/>
      <c r="U253" s="420"/>
      <c r="V253" s="420"/>
      <c r="W253" s="420"/>
      <c r="X253" s="420"/>
      <c r="Y253" s="420"/>
      <c r="Z253" s="420"/>
      <c r="AA253" s="420"/>
      <c r="AB253" s="420"/>
      <c r="AC253" s="420"/>
      <c r="AD253" s="420"/>
      <c r="AE253" s="420"/>
    </row>
    <row r="254" spans="1:31" hidden="1">
      <c r="A254" s="420"/>
      <c r="B254" s="811" t="str">
        <f>IF(DULIEU!B247="","",DULIEU!D247)</f>
        <v/>
      </c>
      <c r="C254" s="812" t="str">
        <f>DULIEU!H247</f>
        <v/>
      </c>
      <c r="D254" s="812" t="str">
        <f>IF(DULIEU!J247&lt;&gt;"",DULIEU!J247,"")</f>
        <v/>
      </c>
      <c r="E254" s="811" t="str">
        <f>IF(DULIEU!B247="","",DULIEU!E247)</f>
        <v/>
      </c>
      <c r="F254" s="813" t="str">
        <f>IF(DULIEU!B247="","",DULIEU!O247)</f>
        <v/>
      </c>
      <c r="G254" s="811" t="str">
        <f t="shared" si="9"/>
        <v/>
      </c>
      <c r="H254" s="811" t="str">
        <f>IF($F254="","",SUM($L$14:L254))</f>
        <v/>
      </c>
      <c r="I254" s="814" t="str">
        <f>IF(DULIEU!V247&lt;&gt;"",DULIEU!V247,"")</f>
        <v/>
      </c>
      <c r="J254" s="814" t="str">
        <f>IF(DULIEU!W247&lt;&gt;"",DULIEU!W247,"")</f>
        <v/>
      </c>
      <c r="K254" s="815">
        <f>DULIEU!X247</f>
        <v>0</v>
      </c>
      <c r="L254" s="798">
        <f t="shared" si="10"/>
        <v>0</v>
      </c>
      <c r="M254" s="816" t="str">
        <f t="shared" si="11"/>
        <v/>
      </c>
      <c r="N254" s="785"/>
      <c r="O254" s="420"/>
      <c r="P254" s="420"/>
      <c r="Q254" s="420"/>
      <c r="R254" s="420"/>
      <c r="S254" s="420"/>
      <c r="T254" s="420"/>
      <c r="U254" s="420"/>
      <c r="V254" s="420"/>
      <c r="W254" s="420"/>
      <c r="X254" s="420"/>
      <c r="Y254" s="420"/>
      <c r="Z254" s="420"/>
      <c r="AA254" s="420"/>
      <c r="AB254" s="420"/>
      <c r="AC254" s="420"/>
      <c r="AD254" s="420"/>
      <c r="AE254" s="420"/>
    </row>
    <row r="255" spans="1:31" hidden="1">
      <c r="A255" s="420"/>
      <c r="B255" s="811" t="str">
        <f>IF(DULIEU!B248="","",DULIEU!D248)</f>
        <v/>
      </c>
      <c r="C255" s="812" t="str">
        <f>DULIEU!H248</f>
        <v/>
      </c>
      <c r="D255" s="812" t="str">
        <f>IF(DULIEU!J248&lt;&gt;"",DULIEU!J248,"")</f>
        <v/>
      </c>
      <c r="E255" s="811" t="str">
        <f>IF(DULIEU!B248="","",DULIEU!E248)</f>
        <v/>
      </c>
      <c r="F255" s="813" t="str">
        <f>IF(DULIEU!B248="","",DULIEU!O248)</f>
        <v/>
      </c>
      <c r="G255" s="811" t="str">
        <f t="shared" si="9"/>
        <v/>
      </c>
      <c r="H255" s="811" t="str">
        <f>IF($F255="","",SUM($L$14:L255))</f>
        <v/>
      </c>
      <c r="I255" s="814" t="str">
        <f>IF(DULIEU!V248&lt;&gt;"",DULIEU!V248,"")</f>
        <v/>
      </c>
      <c r="J255" s="814" t="str">
        <f>IF(DULIEU!W248&lt;&gt;"",DULIEU!W248,"")</f>
        <v/>
      </c>
      <c r="K255" s="815">
        <f>DULIEU!X248</f>
        <v>0</v>
      </c>
      <c r="L255" s="798">
        <f t="shared" si="10"/>
        <v>0</v>
      </c>
      <c r="M255" s="816" t="str">
        <f t="shared" si="11"/>
        <v/>
      </c>
      <c r="N255" s="785"/>
      <c r="O255" s="420"/>
      <c r="P255" s="420"/>
      <c r="Q255" s="420"/>
      <c r="R255" s="420"/>
      <c r="S255" s="420"/>
      <c r="T255" s="420"/>
      <c r="U255" s="420"/>
      <c r="V255" s="420"/>
      <c r="W255" s="420"/>
      <c r="X255" s="420"/>
      <c r="Y255" s="420"/>
      <c r="Z255" s="420"/>
      <c r="AA255" s="420"/>
      <c r="AB255" s="420"/>
      <c r="AC255" s="420"/>
      <c r="AD255" s="420"/>
      <c r="AE255" s="420"/>
    </row>
    <row r="256" spans="1:31" hidden="1">
      <c r="A256" s="420"/>
      <c r="B256" s="811" t="str">
        <f>IF(DULIEU!B249="","",DULIEU!D249)</f>
        <v/>
      </c>
      <c r="C256" s="812" t="str">
        <f>DULIEU!H249</f>
        <v/>
      </c>
      <c r="D256" s="812" t="str">
        <f>IF(DULIEU!J249&lt;&gt;"",DULIEU!J249,"")</f>
        <v/>
      </c>
      <c r="E256" s="811" t="str">
        <f>IF(DULIEU!B249="","",DULIEU!E249)</f>
        <v/>
      </c>
      <c r="F256" s="813" t="str">
        <f>IF(DULIEU!B249="","",DULIEU!O249)</f>
        <v/>
      </c>
      <c r="G256" s="811" t="str">
        <f t="shared" si="9"/>
        <v/>
      </c>
      <c r="H256" s="811" t="str">
        <f>IF($F256="","",SUM($L$14:L256))</f>
        <v/>
      </c>
      <c r="I256" s="814" t="str">
        <f>IF(DULIEU!V249&lt;&gt;"",DULIEU!V249,"")</f>
        <v/>
      </c>
      <c r="J256" s="814" t="str">
        <f>IF(DULIEU!W249&lt;&gt;"",DULIEU!W249,"")</f>
        <v/>
      </c>
      <c r="K256" s="815">
        <f>DULIEU!X249</f>
        <v>0</v>
      </c>
      <c r="L256" s="798">
        <f t="shared" si="10"/>
        <v>0</v>
      </c>
      <c r="M256" s="816" t="str">
        <f t="shared" si="11"/>
        <v/>
      </c>
      <c r="N256" s="785"/>
      <c r="O256" s="420"/>
      <c r="P256" s="420"/>
      <c r="Q256" s="420"/>
      <c r="R256" s="420"/>
      <c r="S256" s="420"/>
      <c r="T256" s="420"/>
      <c r="U256" s="420"/>
      <c r="V256" s="420"/>
      <c r="W256" s="420"/>
      <c r="X256" s="420"/>
      <c r="Y256" s="420"/>
      <c r="Z256" s="420"/>
      <c r="AA256" s="420"/>
      <c r="AB256" s="420"/>
      <c r="AC256" s="420"/>
      <c r="AD256" s="420"/>
      <c r="AE256" s="420"/>
    </row>
    <row r="257" spans="1:31" hidden="1">
      <c r="A257" s="420"/>
      <c r="B257" s="811" t="str">
        <f>IF(DULIEU!B250="","",DULIEU!D250)</f>
        <v/>
      </c>
      <c r="C257" s="812" t="str">
        <f>DULIEU!H250</f>
        <v/>
      </c>
      <c r="D257" s="812" t="str">
        <f>IF(DULIEU!J250&lt;&gt;"",DULIEU!J250,"")</f>
        <v/>
      </c>
      <c r="E257" s="811" t="str">
        <f>IF(DULIEU!B250="","",DULIEU!E250)</f>
        <v/>
      </c>
      <c r="F257" s="813" t="str">
        <f>IF(DULIEU!B250="","",DULIEU!O250)</f>
        <v/>
      </c>
      <c r="G257" s="811" t="str">
        <f t="shared" si="9"/>
        <v/>
      </c>
      <c r="H257" s="811" t="str">
        <f>IF($F257="","",SUM($L$14:L257))</f>
        <v/>
      </c>
      <c r="I257" s="814" t="str">
        <f>IF(DULIEU!V250&lt;&gt;"",DULIEU!V250,"")</f>
        <v/>
      </c>
      <c r="J257" s="814" t="str">
        <f>IF(DULIEU!W250&lt;&gt;"",DULIEU!W250,"")</f>
        <v/>
      </c>
      <c r="K257" s="815">
        <f>DULIEU!X250</f>
        <v>0</v>
      </c>
      <c r="L257" s="798">
        <f t="shared" si="10"/>
        <v>0</v>
      </c>
      <c r="M257" s="816" t="str">
        <f t="shared" si="11"/>
        <v/>
      </c>
      <c r="N257" s="785"/>
      <c r="O257" s="420"/>
      <c r="P257" s="420"/>
      <c r="Q257" s="420"/>
      <c r="R257" s="420"/>
      <c r="S257" s="420"/>
      <c r="T257" s="420"/>
      <c r="U257" s="420"/>
      <c r="V257" s="420"/>
      <c r="W257" s="420"/>
      <c r="X257" s="420"/>
      <c r="Y257" s="420"/>
      <c r="Z257" s="420"/>
      <c r="AA257" s="420"/>
      <c r="AB257" s="420"/>
      <c r="AC257" s="420"/>
      <c r="AD257" s="420"/>
      <c r="AE257" s="420"/>
    </row>
    <row r="258" spans="1:31" hidden="1">
      <c r="A258" s="420"/>
      <c r="B258" s="811" t="str">
        <f>IF(DULIEU!B251="","",DULIEU!D251)</f>
        <v/>
      </c>
      <c r="C258" s="812" t="str">
        <f>DULIEU!H251</f>
        <v/>
      </c>
      <c r="D258" s="812" t="str">
        <f>IF(DULIEU!J251&lt;&gt;"",DULIEU!J251,"")</f>
        <v/>
      </c>
      <c r="E258" s="811" t="str">
        <f>IF(DULIEU!B251="","",DULIEU!E251)</f>
        <v/>
      </c>
      <c r="F258" s="813" t="str">
        <f>IF(DULIEU!B251="","",DULIEU!O251)</f>
        <v/>
      </c>
      <c r="G258" s="811" t="str">
        <f t="shared" si="9"/>
        <v/>
      </c>
      <c r="H258" s="811" t="str">
        <f>IF($F258="","",SUM($L$14:L258))</f>
        <v/>
      </c>
      <c r="I258" s="814" t="str">
        <f>IF(DULIEU!V251&lt;&gt;"",DULIEU!V251,"")</f>
        <v/>
      </c>
      <c r="J258" s="814" t="str">
        <f>IF(DULIEU!W251&lt;&gt;"",DULIEU!W251,"")</f>
        <v/>
      </c>
      <c r="K258" s="815">
        <f>DULIEU!X251</f>
        <v>0</v>
      </c>
      <c r="L258" s="798">
        <f t="shared" si="10"/>
        <v>0</v>
      </c>
      <c r="M258" s="816" t="str">
        <f t="shared" si="11"/>
        <v/>
      </c>
      <c r="N258" s="785"/>
      <c r="O258" s="420"/>
      <c r="P258" s="420"/>
      <c r="Q258" s="420"/>
      <c r="R258" s="420"/>
      <c r="S258" s="420"/>
      <c r="T258" s="420"/>
      <c r="U258" s="420"/>
      <c r="V258" s="420"/>
      <c r="W258" s="420"/>
      <c r="X258" s="420"/>
      <c r="Y258" s="420"/>
      <c r="Z258" s="420"/>
      <c r="AA258" s="420"/>
      <c r="AB258" s="420"/>
      <c r="AC258" s="420"/>
      <c r="AD258" s="420"/>
      <c r="AE258" s="420"/>
    </row>
    <row r="259" spans="1:31" hidden="1">
      <c r="A259" s="420"/>
      <c r="B259" s="811" t="str">
        <f>IF(DULIEU!B252="","",DULIEU!D252)</f>
        <v/>
      </c>
      <c r="C259" s="812" t="str">
        <f>DULIEU!H252</f>
        <v/>
      </c>
      <c r="D259" s="812" t="str">
        <f>IF(DULIEU!J252&lt;&gt;"",DULIEU!J252,"")</f>
        <v/>
      </c>
      <c r="E259" s="811" t="str">
        <f>IF(DULIEU!B252="","",DULIEU!E252)</f>
        <v/>
      </c>
      <c r="F259" s="813" t="str">
        <f>IF(DULIEU!B252="","",DULIEU!O252)</f>
        <v/>
      </c>
      <c r="G259" s="811" t="str">
        <f t="shared" si="9"/>
        <v/>
      </c>
      <c r="H259" s="811" t="str">
        <f>IF($F259="","",SUM($L$14:L259))</f>
        <v/>
      </c>
      <c r="I259" s="814" t="str">
        <f>IF(DULIEU!V252&lt;&gt;"",DULIEU!V252,"")</f>
        <v/>
      </c>
      <c r="J259" s="814" t="str">
        <f>IF(DULIEU!W252&lt;&gt;"",DULIEU!W252,"")</f>
        <v/>
      </c>
      <c r="K259" s="815">
        <f>DULIEU!X252</f>
        <v>0</v>
      </c>
      <c r="L259" s="798">
        <f t="shared" si="10"/>
        <v>0</v>
      </c>
      <c r="M259" s="816" t="str">
        <f t="shared" si="11"/>
        <v/>
      </c>
      <c r="N259" s="785"/>
      <c r="O259" s="420"/>
      <c r="P259" s="420"/>
      <c r="Q259" s="420"/>
      <c r="R259" s="420"/>
      <c r="S259" s="420"/>
      <c r="T259" s="420"/>
      <c r="U259" s="420"/>
      <c r="V259" s="420"/>
      <c r="W259" s="420"/>
      <c r="X259" s="420"/>
      <c r="Y259" s="420"/>
      <c r="Z259" s="420"/>
      <c r="AA259" s="420"/>
      <c r="AB259" s="420"/>
      <c r="AC259" s="420"/>
      <c r="AD259" s="420"/>
      <c r="AE259" s="420"/>
    </row>
    <row r="260" spans="1:31" hidden="1">
      <c r="A260" s="420"/>
      <c r="B260" s="811" t="str">
        <f>IF(DULIEU!B253="","",DULIEU!D253)</f>
        <v/>
      </c>
      <c r="C260" s="812" t="str">
        <f>DULIEU!H253</f>
        <v/>
      </c>
      <c r="D260" s="812" t="str">
        <f>IF(DULIEU!J253&lt;&gt;"",DULIEU!J253,"")</f>
        <v/>
      </c>
      <c r="E260" s="811" t="str">
        <f>IF(DULIEU!B253="","",DULIEU!E253)</f>
        <v/>
      </c>
      <c r="F260" s="813" t="str">
        <f>IF(DULIEU!B253="","",DULIEU!O253)</f>
        <v/>
      </c>
      <c r="G260" s="811" t="str">
        <f t="shared" si="9"/>
        <v/>
      </c>
      <c r="H260" s="811" t="str">
        <f>IF($F260="","",SUM($L$14:L260))</f>
        <v/>
      </c>
      <c r="I260" s="814" t="str">
        <f>IF(DULIEU!V253&lt;&gt;"",DULIEU!V253,"")</f>
        <v/>
      </c>
      <c r="J260" s="814" t="str">
        <f>IF(DULIEU!W253&lt;&gt;"",DULIEU!W253,"")</f>
        <v/>
      </c>
      <c r="K260" s="815">
        <f>DULIEU!X253</f>
        <v>0</v>
      </c>
      <c r="L260" s="798">
        <f t="shared" si="10"/>
        <v>0</v>
      </c>
      <c r="M260" s="816" t="str">
        <f t="shared" si="11"/>
        <v/>
      </c>
      <c r="N260" s="785"/>
      <c r="O260" s="420"/>
      <c r="P260" s="420"/>
      <c r="Q260" s="420"/>
      <c r="R260" s="420"/>
      <c r="S260" s="420"/>
      <c r="T260" s="420"/>
      <c r="U260" s="420"/>
      <c r="V260" s="420"/>
      <c r="W260" s="420"/>
      <c r="X260" s="420"/>
      <c r="Y260" s="420"/>
      <c r="Z260" s="420"/>
      <c r="AA260" s="420"/>
      <c r="AB260" s="420"/>
      <c r="AC260" s="420"/>
      <c r="AD260" s="420"/>
      <c r="AE260" s="420"/>
    </row>
    <row r="261" spans="1:31" hidden="1">
      <c r="A261" s="420"/>
      <c r="B261" s="811" t="str">
        <f>IF(DULIEU!B254="","",DULIEU!D254)</f>
        <v/>
      </c>
      <c r="C261" s="812" t="str">
        <f>DULIEU!H254</f>
        <v/>
      </c>
      <c r="D261" s="812" t="str">
        <f>IF(DULIEU!J254&lt;&gt;"",DULIEU!J254,"")</f>
        <v/>
      </c>
      <c r="E261" s="811" t="str">
        <f>IF(DULIEU!B254="","",DULIEU!E254)</f>
        <v/>
      </c>
      <c r="F261" s="813" t="str">
        <f>IF(DULIEU!B254="","",DULIEU!O254)</f>
        <v/>
      </c>
      <c r="G261" s="811" t="str">
        <f t="shared" si="9"/>
        <v/>
      </c>
      <c r="H261" s="811" t="str">
        <f>IF($F261="","",SUM($L$14:L261))</f>
        <v/>
      </c>
      <c r="I261" s="814" t="str">
        <f>IF(DULIEU!V254&lt;&gt;"",DULIEU!V254,"")</f>
        <v/>
      </c>
      <c r="J261" s="814" t="str">
        <f>IF(DULIEU!W254&lt;&gt;"",DULIEU!W254,"")</f>
        <v/>
      </c>
      <c r="K261" s="815">
        <f>DULIEU!X254</f>
        <v>0</v>
      </c>
      <c r="L261" s="798">
        <f t="shared" si="10"/>
        <v>0</v>
      </c>
      <c r="M261" s="816" t="str">
        <f t="shared" si="11"/>
        <v/>
      </c>
      <c r="N261" s="785"/>
      <c r="O261" s="420"/>
      <c r="P261" s="420"/>
      <c r="Q261" s="420"/>
      <c r="R261" s="420"/>
      <c r="S261" s="420"/>
      <c r="T261" s="420"/>
      <c r="U261" s="420"/>
      <c r="V261" s="420"/>
      <c r="W261" s="420"/>
      <c r="X261" s="420"/>
      <c r="Y261" s="420"/>
      <c r="Z261" s="420"/>
      <c r="AA261" s="420"/>
      <c r="AB261" s="420"/>
      <c r="AC261" s="420"/>
      <c r="AD261" s="420"/>
      <c r="AE261" s="420"/>
    </row>
    <row r="262" spans="1:31" hidden="1">
      <c r="A262" s="420"/>
      <c r="B262" s="811" t="str">
        <f>IF(DULIEU!B255="","",DULIEU!D255)</f>
        <v/>
      </c>
      <c r="C262" s="812" t="str">
        <f>DULIEU!H255</f>
        <v/>
      </c>
      <c r="D262" s="812" t="str">
        <f>IF(DULIEU!J255&lt;&gt;"",DULIEU!J255,"")</f>
        <v/>
      </c>
      <c r="E262" s="811" t="str">
        <f>IF(DULIEU!B255="","",DULIEU!E255)</f>
        <v/>
      </c>
      <c r="F262" s="813" t="str">
        <f>IF(DULIEU!B255="","",DULIEU!O255)</f>
        <v/>
      </c>
      <c r="G262" s="811" t="str">
        <f t="shared" si="9"/>
        <v/>
      </c>
      <c r="H262" s="811" t="str">
        <f>IF($F262="","",SUM($L$14:L262))</f>
        <v/>
      </c>
      <c r="I262" s="814" t="str">
        <f>IF(DULIEU!V255&lt;&gt;"",DULIEU!V255,"")</f>
        <v/>
      </c>
      <c r="J262" s="814" t="str">
        <f>IF(DULIEU!W255&lt;&gt;"",DULIEU!W255,"")</f>
        <v/>
      </c>
      <c r="K262" s="815">
        <f>DULIEU!X255</f>
        <v>0</v>
      </c>
      <c r="L262" s="798">
        <f t="shared" si="10"/>
        <v>0</v>
      </c>
      <c r="M262" s="816" t="str">
        <f t="shared" si="11"/>
        <v/>
      </c>
      <c r="N262" s="785"/>
      <c r="O262" s="420"/>
      <c r="P262" s="420"/>
      <c r="Q262" s="420"/>
      <c r="R262" s="420"/>
      <c r="S262" s="420"/>
      <c r="T262" s="420"/>
      <c r="U262" s="420"/>
      <c r="V262" s="420"/>
      <c r="W262" s="420"/>
      <c r="X262" s="420"/>
      <c r="Y262" s="420"/>
      <c r="Z262" s="420"/>
      <c r="AA262" s="420"/>
      <c r="AB262" s="420"/>
      <c r="AC262" s="420"/>
      <c r="AD262" s="420"/>
      <c r="AE262" s="420"/>
    </row>
    <row r="263" spans="1:31" hidden="1">
      <c r="A263" s="420"/>
      <c r="B263" s="811" t="str">
        <f>IF(DULIEU!B256="","",DULIEU!D256)</f>
        <v/>
      </c>
      <c r="C263" s="812" t="str">
        <f>DULIEU!H256</f>
        <v/>
      </c>
      <c r="D263" s="812" t="str">
        <f>IF(DULIEU!J256&lt;&gt;"",DULIEU!J256,"")</f>
        <v/>
      </c>
      <c r="E263" s="811" t="str">
        <f>IF(DULIEU!B256="","",DULIEU!E256)</f>
        <v/>
      </c>
      <c r="F263" s="813" t="str">
        <f>IF(DULIEU!B256="","",DULIEU!O256)</f>
        <v/>
      </c>
      <c r="G263" s="811" t="str">
        <f t="shared" si="9"/>
        <v/>
      </c>
      <c r="H263" s="811" t="str">
        <f>IF($F263="","",SUM($L$14:L263))</f>
        <v/>
      </c>
      <c r="I263" s="814" t="str">
        <f>IF(DULIEU!V256&lt;&gt;"",DULIEU!V256,"")</f>
        <v/>
      </c>
      <c r="J263" s="814" t="str">
        <f>IF(DULIEU!W256&lt;&gt;"",DULIEU!W256,"")</f>
        <v/>
      </c>
      <c r="K263" s="815">
        <f>DULIEU!X256</f>
        <v>0</v>
      </c>
      <c r="L263" s="798">
        <f t="shared" si="10"/>
        <v>0</v>
      </c>
      <c r="M263" s="816" t="str">
        <f t="shared" si="11"/>
        <v/>
      </c>
      <c r="N263" s="785"/>
      <c r="O263" s="420"/>
      <c r="P263" s="420"/>
      <c r="Q263" s="420"/>
      <c r="R263" s="420"/>
      <c r="S263" s="420"/>
      <c r="T263" s="420"/>
      <c r="U263" s="420"/>
      <c r="V263" s="420"/>
      <c r="W263" s="420"/>
      <c r="X263" s="420"/>
      <c r="Y263" s="420"/>
      <c r="Z263" s="420"/>
      <c r="AA263" s="420"/>
      <c r="AB263" s="420"/>
      <c r="AC263" s="420"/>
      <c r="AD263" s="420"/>
      <c r="AE263" s="420"/>
    </row>
    <row r="264" spans="1:31" hidden="1">
      <c r="A264" s="420"/>
      <c r="B264" s="811" t="str">
        <f>IF(DULIEU!B257="","",DULIEU!D257)</f>
        <v/>
      </c>
      <c r="C264" s="812" t="str">
        <f>DULIEU!H257</f>
        <v/>
      </c>
      <c r="D264" s="812" t="str">
        <f>IF(DULIEU!J257&lt;&gt;"",DULIEU!J257,"")</f>
        <v/>
      </c>
      <c r="E264" s="811" t="str">
        <f>IF(DULIEU!B257="","",DULIEU!E257)</f>
        <v/>
      </c>
      <c r="F264" s="813" t="str">
        <f>IF(DULIEU!B257="","",DULIEU!O257)</f>
        <v/>
      </c>
      <c r="G264" s="811" t="str">
        <f t="shared" si="9"/>
        <v/>
      </c>
      <c r="H264" s="811" t="str">
        <f>IF($F264="","",SUM($L$14:L264))</f>
        <v/>
      </c>
      <c r="I264" s="814" t="str">
        <f>IF(DULIEU!V257&lt;&gt;"",DULIEU!V257,"")</f>
        <v/>
      </c>
      <c r="J264" s="814" t="str">
        <f>IF(DULIEU!W257&lt;&gt;"",DULIEU!W257,"")</f>
        <v/>
      </c>
      <c r="K264" s="815">
        <f>DULIEU!X257</f>
        <v>0</v>
      </c>
      <c r="L264" s="798">
        <f t="shared" si="10"/>
        <v>0</v>
      </c>
      <c r="M264" s="816" t="str">
        <f t="shared" si="11"/>
        <v/>
      </c>
      <c r="N264" s="785"/>
      <c r="O264" s="420"/>
      <c r="P264" s="420"/>
      <c r="Q264" s="420"/>
      <c r="R264" s="420"/>
      <c r="S264" s="420"/>
      <c r="T264" s="420"/>
      <c r="U264" s="420"/>
      <c r="V264" s="420"/>
      <c r="W264" s="420"/>
      <c r="X264" s="420"/>
      <c r="Y264" s="420"/>
      <c r="Z264" s="420"/>
      <c r="AA264" s="420"/>
      <c r="AB264" s="420"/>
      <c r="AC264" s="420"/>
      <c r="AD264" s="420"/>
      <c r="AE264" s="420"/>
    </row>
    <row r="265" spans="1:31" hidden="1">
      <c r="A265" s="420"/>
      <c r="B265" s="811" t="str">
        <f>IF(DULIEU!B258="","",DULIEU!D258)</f>
        <v/>
      </c>
      <c r="C265" s="812" t="str">
        <f>DULIEU!H258</f>
        <v/>
      </c>
      <c r="D265" s="812" t="str">
        <f>IF(DULIEU!J258&lt;&gt;"",DULIEU!J258,"")</f>
        <v/>
      </c>
      <c r="E265" s="811" t="str">
        <f>IF(DULIEU!B258="","",DULIEU!E258)</f>
        <v/>
      </c>
      <c r="F265" s="813" t="str">
        <f>IF(DULIEU!B258="","",DULIEU!O258)</f>
        <v/>
      </c>
      <c r="G265" s="811" t="str">
        <f t="shared" si="9"/>
        <v/>
      </c>
      <c r="H265" s="811" t="str">
        <f>IF($F265="","",SUM($L$14:L265))</f>
        <v/>
      </c>
      <c r="I265" s="814" t="str">
        <f>IF(DULIEU!V258&lt;&gt;"",DULIEU!V258,"")</f>
        <v/>
      </c>
      <c r="J265" s="814" t="str">
        <f>IF(DULIEU!W258&lt;&gt;"",DULIEU!W258,"")</f>
        <v/>
      </c>
      <c r="K265" s="815">
        <f>DULIEU!X258</f>
        <v>0</v>
      </c>
      <c r="L265" s="798">
        <f t="shared" si="10"/>
        <v>0</v>
      </c>
      <c r="M265" s="816" t="str">
        <f t="shared" si="11"/>
        <v/>
      </c>
      <c r="N265" s="785"/>
      <c r="O265" s="420"/>
      <c r="P265" s="420"/>
      <c r="Q265" s="420"/>
      <c r="R265" s="420"/>
      <c r="S265" s="420"/>
      <c r="T265" s="420"/>
      <c r="U265" s="420"/>
      <c r="V265" s="420"/>
      <c r="W265" s="420"/>
      <c r="X265" s="420"/>
      <c r="Y265" s="420"/>
      <c r="Z265" s="420"/>
      <c r="AA265" s="420"/>
      <c r="AB265" s="420"/>
      <c r="AC265" s="420"/>
      <c r="AD265" s="420"/>
      <c r="AE265" s="420"/>
    </row>
    <row r="266" spans="1:31" hidden="1">
      <c r="A266" s="420"/>
      <c r="B266" s="811" t="str">
        <f>IF(DULIEU!B259="","",DULIEU!D259)</f>
        <v/>
      </c>
      <c r="C266" s="812" t="str">
        <f>DULIEU!H259</f>
        <v/>
      </c>
      <c r="D266" s="812" t="str">
        <f>IF(DULIEU!J259&lt;&gt;"",DULIEU!J259,"")</f>
        <v/>
      </c>
      <c r="E266" s="811" t="str">
        <f>IF(DULIEU!B259="","",DULIEU!E259)</f>
        <v/>
      </c>
      <c r="F266" s="813" t="str">
        <f>IF(DULIEU!B259="","",DULIEU!O259)</f>
        <v/>
      </c>
      <c r="G266" s="811" t="str">
        <f t="shared" si="9"/>
        <v/>
      </c>
      <c r="H266" s="811" t="str">
        <f>IF($F266="","",SUM($L$14:L266))</f>
        <v/>
      </c>
      <c r="I266" s="814" t="str">
        <f>IF(DULIEU!V259&lt;&gt;"",DULIEU!V259,"")</f>
        <v/>
      </c>
      <c r="J266" s="814" t="str">
        <f>IF(DULIEU!W259&lt;&gt;"",DULIEU!W259,"")</f>
        <v/>
      </c>
      <c r="K266" s="815">
        <f>DULIEU!X259</f>
        <v>0</v>
      </c>
      <c r="L266" s="798">
        <f t="shared" si="10"/>
        <v>0</v>
      </c>
      <c r="M266" s="816" t="str">
        <f t="shared" si="11"/>
        <v/>
      </c>
      <c r="N266" s="785"/>
      <c r="O266" s="420"/>
      <c r="P266" s="420"/>
      <c r="Q266" s="420"/>
      <c r="R266" s="420"/>
      <c r="S266" s="420"/>
      <c r="T266" s="420"/>
      <c r="U266" s="420"/>
      <c r="V266" s="420"/>
      <c r="W266" s="420"/>
      <c r="X266" s="420"/>
      <c r="Y266" s="420"/>
      <c r="Z266" s="420"/>
      <c r="AA266" s="420"/>
      <c r="AB266" s="420"/>
      <c r="AC266" s="420"/>
      <c r="AD266" s="420"/>
      <c r="AE266" s="420"/>
    </row>
    <row r="267" spans="1:31" hidden="1">
      <c r="A267" s="420"/>
      <c r="B267" s="811" t="str">
        <f>IF(DULIEU!B260="","",DULIEU!D260)</f>
        <v/>
      </c>
      <c r="C267" s="812" t="str">
        <f>DULIEU!H260</f>
        <v/>
      </c>
      <c r="D267" s="812" t="str">
        <f>IF(DULIEU!J260&lt;&gt;"",DULIEU!J260,"")</f>
        <v/>
      </c>
      <c r="E267" s="811" t="str">
        <f>IF(DULIEU!B260="","",DULIEU!E260)</f>
        <v/>
      </c>
      <c r="F267" s="813" t="str">
        <f>IF(DULIEU!B260="","",DULIEU!O260)</f>
        <v/>
      </c>
      <c r="G267" s="811" t="str">
        <f t="shared" si="9"/>
        <v/>
      </c>
      <c r="H267" s="811" t="str">
        <f>IF($F267="","",SUM($L$14:L267))</f>
        <v/>
      </c>
      <c r="I267" s="814" t="str">
        <f>IF(DULIEU!V260&lt;&gt;"",DULIEU!V260,"")</f>
        <v/>
      </c>
      <c r="J267" s="814" t="str">
        <f>IF(DULIEU!W260&lt;&gt;"",DULIEU!W260,"")</f>
        <v/>
      </c>
      <c r="K267" s="815">
        <f>DULIEU!X260</f>
        <v>0</v>
      </c>
      <c r="L267" s="798">
        <f t="shared" si="10"/>
        <v>0</v>
      </c>
      <c r="M267" s="816" t="str">
        <f t="shared" si="11"/>
        <v/>
      </c>
      <c r="N267" s="785"/>
      <c r="O267" s="420"/>
      <c r="P267" s="420"/>
      <c r="Q267" s="420"/>
      <c r="R267" s="420"/>
      <c r="S267" s="420"/>
      <c r="T267" s="420"/>
      <c r="U267" s="420"/>
      <c r="V267" s="420"/>
      <c r="W267" s="420"/>
      <c r="X267" s="420"/>
      <c r="Y267" s="420"/>
      <c r="Z267" s="420"/>
      <c r="AA267" s="420"/>
      <c r="AB267" s="420"/>
      <c r="AC267" s="420"/>
      <c r="AD267" s="420"/>
      <c r="AE267" s="420"/>
    </row>
    <row r="268" spans="1:31" hidden="1">
      <c r="A268" s="420"/>
      <c r="B268" s="811" t="str">
        <f>IF(DULIEU!B261="","",DULIEU!D261)</f>
        <v/>
      </c>
      <c r="C268" s="812" t="str">
        <f>DULIEU!H261</f>
        <v/>
      </c>
      <c r="D268" s="812" t="str">
        <f>IF(DULIEU!J261&lt;&gt;"",DULIEU!J261,"")</f>
        <v/>
      </c>
      <c r="E268" s="811" t="str">
        <f>IF(DULIEU!B261="","",DULIEU!E261)</f>
        <v/>
      </c>
      <c r="F268" s="813" t="str">
        <f>IF(DULIEU!B261="","",DULIEU!O261)</f>
        <v/>
      </c>
      <c r="G268" s="811" t="str">
        <f t="shared" si="9"/>
        <v/>
      </c>
      <c r="H268" s="811" t="str">
        <f>IF($F268="","",SUM($L$14:L268))</f>
        <v/>
      </c>
      <c r="I268" s="814" t="str">
        <f>IF(DULIEU!V261&lt;&gt;"",DULIEU!V261,"")</f>
        <v/>
      </c>
      <c r="J268" s="814" t="str">
        <f>IF(DULIEU!W261&lt;&gt;"",DULIEU!W261,"")</f>
        <v/>
      </c>
      <c r="K268" s="815">
        <f>DULIEU!X261</f>
        <v>0</v>
      </c>
      <c r="L268" s="798">
        <f t="shared" si="10"/>
        <v>0</v>
      </c>
      <c r="M268" s="816" t="str">
        <f t="shared" si="11"/>
        <v/>
      </c>
      <c r="N268" s="785"/>
      <c r="O268" s="420"/>
      <c r="P268" s="420"/>
      <c r="Q268" s="420"/>
      <c r="R268" s="420"/>
      <c r="S268" s="420"/>
      <c r="T268" s="420"/>
      <c r="U268" s="420"/>
      <c r="V268" s="420"/>
      <c r="W268" s="420"/>
      <c r="X268" s="420"/>
      <c r="Y268" s="420"/>
      <c r="Z268" s="420"/>
      <c r="AA268" s="420"/>
      <c r="AB268" s="420"/>
      <c r="AC268" s="420"/>
      <c r="AD268" s="420"/>
      <c r="AE268" s="420"/>
    </row>
    <row r="269" spans="1:31" hidden="1">
      <c r="A269" s="420"/>
      <c r="B269" s="811" t="str">
        <f>IF(DULIEU!B262="","",DULIEU!D262)</f>
        <v/>
      </c>
      <c r="C269" s="812" t="str">
        <f>DULIEU!H262</f>
        <v/>
      </c>
      <c r="D269" s="812" t="str">
        <f>IF(DULIEU!J262&lt;&gt;"",DULIEU!J262,"")</f>
        <v/>
      </c>
      <c r="E269" s="811" t="str">
        <f>IF(DULIEU!B262="","",DULIEU!E262)</f>
        <v/>
      </c>
      <c r="F269" s="813" t="str">
        <f>IF(DULIEU!B262="","",DULIEU!O262)</f>
        <v/>
      </c>
      <c r="G269" s="811" t="str">
        <f t="shared" si="9"/>
        <v/>
      </c>
      <c r="H269" s="811" t="str">
        <f>IF($F269="","",SUM($L$14:L269))</f>
        <v/>
      </c>
      <c r="I269" s="814" t="str">
        <f>IF(DULIEU!V262&lt;&gt;"",DULIEU!V262,"")</f>
        <v/>
      </c>
      <c r="J269" s="814" t="str">
        <f>IF(DULIEU!W262&lt;&gt;"",DULIEU!W262,"")</f>
        <v/>
      </c>
      <c r="K269" s="815">
        <f>DULIEU!X262</f>
        <v>0</v>
      </c>
      <c r="L269" s="798">
        <f t="shared" si="10"/>
        <v>0</v>
      </c>
      <c r="M269" s="816" t="str">
        <f t="shared" si="11"/>
        <v/>
      </c>
      <c r="N269" s="785"/>
      <c r="O269" s="420"/>
      <c r="P269" s="420"/>
      <c r="Q269" s="420"/>
      <c r="R269" s="420"/>
      <c r="S269" s="420"/>
      <c r="T269" s="420"/>
      <c r="U269" s="420"/>
      <c r="V269" s="420"/>
      <c r="W269" s="420"/>
      <c r="X269" s="420"/>
      <c r="Y269" s="420"/>
      <c r="Z269" s="420"/>
      <c r="AA269" s="420"/>
      <c r="AB269" s="420"/>
      <c r="AC269" s="420"/>
      <c r="AD269" s="420"/>
      <c r="AE269" s="420"/>
    </row>
    <row r="270" spans="1:31" hidden="1">
      <c r="A270" s="420"/>
      <c r="B270" s="811" t="str">
        <f>IF(DULIEU!B263="","",DULIEU!D263)</f>
        <v/>
      </c>
      <c r="C270" s="812" t="str">
        <f>DULIEU!H263</f>
        <v/>
      </c>
      <c r="D270" s="812" t="str">
        <f>IF(DULIEU!J263&lt;&gt;"",DULIEU!J263,"")</f>
        <v/>
      </c>
      <c r="E270" s="811" t="str">
        <f>IF(DULIEU!B263="","",DULIEU!E263)</f>
        <v/>
      </c>
      <c r="F270" s="813" t="str">
        <f>IF(DULIEU!B263="","",DULIEU!O263)</f>
        <v/>
      </c>
      <c r="G270" s="811" t="str">
        <f t="shared" si="9"/>
        <v/>
      </c>
      <c r="H270" s="811" t="str">
        <f>IF($F270="","",SUM($L$14:L270))</f>
        <v/>
      </c>
      <c r="I270" s="814" t="str">
        <f>IF(DULIEU!V263&lt;&gt;"",DULIEU!V263,"")</f>
        <v/>
      </c>
      <c r="J270" s="814" t="str">
        <f>IF(DULIEU!W263&lt;&gt;"",DULIEU!W263,"")</f>
        <v/>
      </c>
      <c r="K270" s="815">
        <f>DULIEU!X263</f>
        <v>0</v>
      </c>
      <c r="L270" s="798">
        <f t="shared" si="10"/>
        <v>0</v>
      </c>
      <c r="M270" s="816" t="str">
        <f t="shared" si="11"/>
        <v/>
      </c>
      <c r="N270" s="785"/>
      <c r="O270" s="420"/>
      <c r="P270" s="420"/>
      <c r="Q270" s="420"/>
      <c r="R270" s="420"/>
      <c r="S270" s="420"/>
      <c r="T270" s="420"/>
      <c r="U270" s="420"/>
      <c r="V270" s="420"/>
      <c r="W270" s="420"/>
      <c r="X270" s="420"/>
      <c r="Y270" s="420"/>
      <c r="Z270" s="420"/>
      <c r="AA270" s="420"/>
      <c r="AB270" s="420"/>
      <c r="AC270" s="420"/>
      <c r="AD270" s="420"/>
      <c r="AE270" s="420"/>
    </row>
    <row r="271" spans="1:31" hidden="1">
      <c r="A271" s="420"/>
      <c r="B271" s="811" t="str">
        <f>IF(DULIEU!B264="","",DULIEU!D264)</f>
        <v/>
      </c>
      <c r="C271" s="812" t="str">
        <f>DULIEU!H264</f>
        <v/>
      </c>
      <c r="D271" s="812" t="str">
        <f>IF(DULIEU!J264&lt;&gt;"",DULIEU!J264,"")</f>
        <v/>
      </c>
      <c r="E271" s="811" t="str">
        <f>IF(DULIEU!B264="","",DULIEU!E264)</f>
        <v/>
      </c>
      <c r="F271" s="813" t="str">
        <f>IF(DULIEU!B264="","",DULIEU!O264)</f>
        <v/>
      </c>
      <c r="G271" s="811" t="str">
        <f t="shared" ref="G271:G334" si="12">IF($F271&lt;&gt;"","x","")</f>
        <v/>
      </c>
      <c r="H271" s="811" t="str">
        <f>IF($F271="","",SUM($L$14:L271))</f>
        <v/>
      </c>
      <c r="I271" s="814" t="str">
        <f>IF(DULIEU!V264&lt;&gt;"",DULIEU!V264,"")</f>
        <v/>
      </c>
      <c r="J271" s="814" t="str">
        <f>IF(DULIEU!W264&lt;&gt;"",DULIEU!W264,"")</f>
        <v/>
      </c>
      <c r="K271" s="815">
        <f>DULIEU!X264</f>
        <v>0</v>
      </c>
      <c r="L271" s="798">
        <f t="shared" ref="L271:L334" si="13">IF(K271=0,0,1)</f>
        <v>0</v>
      </c>
      <c r="M271" s="816" t="str">
        <f t="shared" ref="M271:M334" si="14">IF(K271&gt;0,"x","")</f>
        <v/>
      </c>
      <c r="N271" s="785"/>
      <c r="O271" s="420"/>
      <c r="P271" s="420"/>
      <c r="Q271" s="420"/>
      <c r="R271" s="420"/>
      <c r="S271" s="420"/>
      <c r="T271" s="420"/>
      <c r="U271" s="420"/>
      <c r="V271" s="420"/>
      <c r="W271" s="420"/>
      <c r="X271" s="420"/>
      <c r="Y271" s="420"/>
      <c r="Z271" s="420"/>
      <c r="AA271" s="420"/>
      <c r="AB271" s="420"/>
      <c r="AC271" s="420"/>
      <c r="AD271" s="420"/>
      <c r="AE271" s="420"/>
    </row>
    <row r="272" spans="1:31" hidden="1">
      <c r="A272" s="420"/>
      <c r="B272" s="811" t="str">
        <f>IF(DULIEU!B265="","",DULIEU!D265)</f>
        <v/>
      </c>
      <c r="C272" s="812" t="str">
        <f>DULIEU!H265</f>
        <v/>
      </c>
      <c r="D272" s="812" t="str">
        <f>IF(DULIEU!J265&lt;&gt;"",DULIEU!J265,"")</f>
        <v/>
      </c>
      <c r="E272" s="811" t="str">
        <f>IF(DULIEU!B265="","",DULIEU!E265)</f>
        <v/>
      </c>
      <c r="F272" s="813" t="str">
        <f>IF(DULIEU!B265="","",DULIEU!O265)</f>
        <v/>
      </c>
      <c r="G272" s="811" t="str">
        <f t="shared" si="12"/>
        <v/>
      </c>
      <c r="H272" s="811" t="str">
        <f>IF($F272="","",SUM($L$14:L272))</f>
        <v/>
      </c>
      <c r="I272" s="814" t="str">
        <f>IF(DULIEU!V265&lt;&gt;"",DULIEU!V265,"")</f>
        <v/>
      </c>
      <c r="J272" s="814" t="str">
        <f>IF(DULIEU!W265&lt;&gt;"",DULIEU!W265,"")</f>
        <v/>
      </c>
      <c r="K272" s="815">
        <f>DULIEU!X265</f>
        <v>0</v>
      </c>
      <c r="L272" s="798">
        <f t="shared" si="13"/>
        <v>0</v>
      </c>
      <c r="M272" s="816" t="str">
        <f t="shared" si="14"/>
        <v/>
      </c>
      <c r="N272" s="785"/>
      <c r="O272" s="420"/>
      <c r="P272" s="420"/>
      <c r="Q272" s="420"/>
      <c r="R272" s="420"/>
      <c r="S272" s="420"/>
      <c r="T272" s="420"/>
      <c r="U272" s="420"/>
      <c r="V272" s="420"/>
      <c r="W272" s="420"/>
      <c r="X272" s="420"/>
      <c r="Y272" s="420"/>
      <c r="Z272" s="420"/>
      <c r="AA272" s="420"/>
      <c r="AB272" s="420"/>
      <c r="AC272" s="420"/>
      <c r="AD272" s="420"/>
      <c r="AE272" s="420"/>
    </row>
    <row r="273" spans="1:31" hidden="1">
      <c r="A273" s="420"/>
      <c r="B273" s="811" t="str">
        <f>IF(DULIEU!B266="","",DULIEU!D266)</f>
        <v/>
      </c>
      <c r="C273" s="812" t="str">
        <f>DULIEU!H266</f>
        <v/>
      </c>
      <c r="D273" s="812" t="str">
        <f>IF(DULIEU!J266&lt;&gt;"",DULIEU!J266,"")</f>
        <v/>
      </c>
      <c r="E273" s="811" t="str">
        <f>IF(DULIEU!B266="","",DULIEU!E266)</f>
        <v/>
      </c>
      <c r="F273" s="813" t="str">
        <f>IF(DULIEU!B266="","",DULIEU!O266)</f>
        <v/>
      </c>
      <c r="G273" s="811" t="str">
        <f t="shared" si="12"/>
        <v/>
      </c>
      <c r="H273" s="811" t="str">
        <f>IF($F273="","",SUM($L$14:L273))</f>
        <v/>
      </c>
      <c r="I273" s="814" t="str">
        <f>IF(DULIEU!V266&lt;&gt;"",DULIEU!V266,"")</f>
        <v/>
      </c>
      <c r="J273" s="814" t="str">
        <f>IF(DULIEU!W266&lt;&gt;"",DULIEU!W266,"")</f>
        <v/>
      </c>
      <c r="K273" s="815">
        <f>DULIEU!X266</f>
        <v>0</v>
      </c>
      <c r="L273" s="798">
        <f t="shared" si="13"/>
        <v>0</v>
      </c>
      <c r="M273" s="816" t="str">
        <f t="shared" si="14"/>
        <v/>
      </c>
      <c r="N273" s="785"/>
      <c r="O273" s="420"/>
      <c r="P273" s="420"/>
      <c r="Q273" s="420"/>
      <c r="R273" s="420"/>
      <c r="S273" s="420"/>
      <c r="T273" s="420"/>
      <c r="U273" s="420"/>
      <c r="V273" s="420"/>
      <c r="W273" s="420"/>
      <c r="X273" s="420"/>
      <c r="Y273" s="420"/>
      <c r="Z273" s="420"/>
      <c r="AA273" s="420"/>
      <c r="AB273" s="420"/>
      <c r="AC273" s="420"/>
      <c r="AD273" s="420"/>
      <c r="AE273" s="420"/>
    </row>
    <row r="274" spans="1:31" hidden="1">
      <c r="A274" s="420"/>
      <c r="B274" s="811" t="str">
        <f>IF(DULIEU!B267="","",DULIEU!D267)</f>
        <v/>
      </c>
      <c r="C274" s="812" t="str">
        <f>DULIEU!H267</f>
        <v/>
      </c>
      <c r="D274" s="812" t="str">
        <f>IF(DULIEU!J267&lt;&gt;"",DULIEU!J267,"")</f>
        <v/>
      </c>
      <c r="E274" s="811" t="str">
        <f>IF(DULIEU!B267="","",DULIEU!E267)</f>
        <v/>
      </c>
      <c r="F274" s="813" t="str">
        <f>IF(DULIEU!B267="","",DULIEU!O267)</f>
        <v/>
      </c>
      <c r="G274" s="811" t="str">
        <f t="shared" si="12"/>
        <v/>
      </c>
      <c r="H274" s="811" t="str">
        <f>IF($F274="","",SUM($L$14:L274))</f>
        <v/>
      </c>
      <c r="I274" s="814" t="str">
        <f>IF(DULIEU!V267&lt;&gt;"",DULIEU!V267,"")</f>
        <v/>
      </c>
      <c r="J274" s="814" t="str">
        <f>IF(DULIEU!W267&lt;&gt;"",DULIEU!W267,"")</f>
        <v/>
      </c>
      <c r="K274" s="815">
        <f>DULIEU!X267</f>
        <v>0</v>
      </c>
      <c r="L274" s="798">
        <f t="shared" si="13"/>
        <v>0</v>
      </c>
      <c r="M274" s="816" t="str">
        <f t="shared" si="14"/>
        <v/>
      </c>
      <c r="N274" s="785"/>
      <c r="O274" s="420"/>
      <c r="P274" s="420"/>
      <c r="Q274" s="420"/>
      <c r="R274" s="420"/>
      <c r="S274" s="420"/>
      <c r="T274" s="420"/>
      <c r="U274" s="420"/>
      <c r="V274" s="420"/>
      <c r="W274" s="420"/>
      <c r="X274" s="420"/>
      <c r="Y274" s="420"/>
      <c r="Z274" s="420"/>
      <c r="AA274" s="420"/>
      <c r="AB274" s="420"/>
      <c r="AC274" s="420"/>
      <c r="AD274" s="420"/>
      <c r="AE274" s="420"/>
    </row>
    <row r="275" spans="1:31" hidden="1">
      <c r="A275" s="420"/>
      <c r="B275" s="811" t="str">
        <f>IF(DULIEU!B268="","",DULIEU!D268)</f>
        <v/>
      </c>
      <c r="C275" s="812" t="str">
        <f>DULIEU!H268</f>
        <v/>
      </c>
      <c r="D275" s="812" t="str">
        <f>IF(DULIEU!J268&lt;&gt;"",DULIEU!J268,"")</f>
        <v/>
      </c>
      <c r="E275" s="811" t="str">
        <f>IF(DULIEU!B268="","",DULIEU!E268)</f>
        <v/>
      </c>
      <c r="F275" s="813" t="str">
        <f>IF(DULIEU!B268="","",DULIEU!O268)</f>
        <v/>
      </c>
      <c r="G275" s="811" t="str">
        <f t="shared" si="12"/>
        <v/>
      </c>
      <c r="H275" s="811" t="str">
        <f>IF($F275="","",SUM($L$14:L275))</f>
        <v/>
      </c>
      <c r="I275" s="814" t="str">
        <f>IF(DULIEU!V268&lt;&gt;"",DULIEU!V268,"")</f>
        <v/>
      </c>
      <c r="J275" s="814" t="str">
        <f>IF(DULIEU!W268&lt;&gt;"",DULIEU!W268,"")</f>
        <v/>
      </c>
      <c r="K275" s="815">
        <f>DULIEU!X268</f>
        <v>0</v>
      </c>
      <c r="L275" s="798">
        <f t="shared" si="13"/>
        <v>0</v>
      </c>
      <c r="M275" s="816" t="str">
        <f t="shared" si="14"/>
        <v/>
      </c>
      <c r="N275" s="785"/>
      <c r="O275" s="420"/>
      <c r="P275" s="420"/>
      <c r="Q275" s="420"/>
      <c r="R275" s="420"/>
      <c r="S275" s="420"/>
      <c r="T275" s="420"/>
      <c r="U275" s="420"/>
      <c r="V275" s="420"/>
      <c r="W275" s="420"/>
      <c r="X275" s="420"/>
      <c r="Y275" s="420"/>
      <c r="Z275" s="420"/>
      <c r="AA275" s="420"/>
      <c r="AB275" s="420"/>
      <c r="AC275" s="420"/>
      <c r="AD275" s="420"/>
      <c r="AE275" s="420"/>
    </row>
    <row r="276" spans="1:31" hidden="1">
      <c r="A276" s="420"/>
      <c r="B276" s="811" t="str">
        <f>IF(DULIEU!B269="","",DULIEU!D269)</f>
        <v/>
      </c>
      <c r="C276" s="812" t="str">
        <f>DULIEU!H269</f>
        <v/>
      </c>
      <c r="D276" s="812" t="str">
        <f>IF(DULIEU!J269&lt;&gt;"",DULIEU!J269,"")</f>
        <v/>
      </c>
      <c r="E276" s="811" t="str">
        <f>IF(DULIEU!B269="","",DULIEU!E269)</f>
        <v/>
      </c>
      <c r="F276" s="813" t="str">
        <f>IF(DULIEU!B269="","",DULIEU!O269)</f>
        <v/>
      </c>
      <c r="G276" s="811" t="str">
        <f t="shared" si="12"/>
        <v/>
      </c>
      <c r="H276" s="811" t="str">
        <f>IF($F276="","",SUM($L$14:L276))</f>
        <v/>
      </c>
      <c r="I276" s="814" t="str">
        <f>IF(DULIEU!V269&lt;&gt;"",DULIEU!V269,"")</f>
        <v/>
      </c>
      <c r="J276" s="814" t="str">
        <f>IF(DULIEU!W269&lt;&gt;"",DULIEU!W269,"")</f>
        <v/>
      </c>
      <c r="K276" s="815">
        <f>DULIEU!X269</f>
        <v>0</v>
      </c>
      <c r="L276" s="798">
        <f t="shared" si="13"/>
        <v>0</v>
      </c>
      <c r="M276" s="816" t="str">
        <f t="shared" si="14"/>
        <v/>
      </c>
      <c r="N276" s="785"/>
      <c r="O276" s="420"/>
      <c r="P276" s="420"/>
      <c r="Q276" s="420"/>
      <c r="R276" s="420"/>
      <c r="S276" s="420"/>
      <c r="T276" s="420"/>
      <c r="U276" s="420"/>
      <c r="V276" s="420"/>
      <c r="W276" s="420"/>
      <c r="X276" s="420"/>
      <c r="Y276" s="420"/>
      <c r="Z276" s="420"/>
      <c r="AA276" s="420"/>
      <c r="AB276" s="420"/>
      <c r="AC276" s="420"/>
      <c r="AD276" s="420"/>
      <c r="AE276" s="420"/>
    </row>
    <row r="277" spans="1:31" hidden="1">
      <c r="A277" s="420"/>
      <c r="B277" s="811" t="str">
        <f>IF(DULIEU!B270="","",DULIEU!D270)</f>
        <v/>
      </c>
      <c r="C277" s="812" t="str">
        <f>DULIEU!H270</f>
        <v/>
      </c>
      <c r="D277" s="812" t="str">
        <f>IF(DULIEU!J270&lt;&gt;"",DULIEU!J270,"")</f>
        <v/>
      </c>
      <c r="E277" s="811" t="str">
        <f>IF(DULIEU!B270="","",DULIEU!E270)</f>
        <v/>
      </c>
      <c r="F277" s="813" t="str">
        <f>IF(DULIEU!B270="","",DULIEU!O270)</f>
        <v/>
      </c>
      <c r="G277" s="811" t="str">
        <f t="shared" si="12"/>
        <v/>
      </c>
      <c r="H277" s="811" t="str">
        <f>IF($F277="","",SUM($L$14:L277))</f>
        <v/>
      </c>
      <c r="I277" s="814" t="str">
        <f>IF(DULIEU!V270&lt;&gt;"",DULIEU!V270,"")</f>
        <v/>
      </c>
      <c r="J277" s="814" t="str">
        <f>IF(DULIEU!W270&lt;&gt;"",DULIEU!W270,"")</f>
        <v/>
      </c>
      <c r="K277" s="815">
        <f>DULIEU!X270</f>
        <v>0</v>
      </c>
      <c r="L277" s="798">
        <f t="shared" si="13"/>
        <v>0</v>
      </c>
      <c r="M277" s="816" t="str">
        <f t="shared" si="14"/>
        <v/>
      </c>
      <c r="N277" s="785"/>
      <c r="O277" s="420"/>
      <c r="P277" s="420"/>
      <c r="Q277" s="420"/>
      <c r="R277" s="420"/>
      <c r="S277" s="420"/>
      <c r="T277" s="420"/>
      <c r="U277" s="420"/>
      <c r="V277" s="420"/>
      <c r="W277" s="420"/>
      <c r="X277" s="420"/>
      <c r="Y277" s="420"/>
      <c r="Z277" s="420"/>
      <c r="AA277" s="420"/>
      <c r="AB277" s="420"/>
      <c r="AC277" s="420"/>
      <c r="AD277" s="420"/>
      <c r="AE277" s="420"/>
    </row>
    <row r="278" spans="1:31" hidden="1">
      <c r="A278" s="420"/>
      <c r="B278" s="811" t="str">
        <f>IF(DULIEU!B271="","",DULIEU!D271)</f>
        <v/>
      </c>
      <c r="C278" s="812" t="str">
        <f>DULIEU!H271</f>
        <v/>
      </c>
      <c r="D278" s="812" t="str">
        <f>IF(DULIEU!J271&lt;&gt;"",DULIEU!J271,"")</f>
        <v/>
      </c>
      <c r="E278" s="811" t="str">
        <f>IF(DULIEU!B271="","",DULIEU!E271)</f>
        <v/>
      </c>
      <c r="F278" s="813" t="str">
        <f>IF(DULIEU!B271="","",DULIEU!O271)</f>
        <v/>
      </c>
      <c r="G278" s="811" t="str">
        <f t="shared" si="12"/>
        <v/>
      </c>
      <c r="H278" s="811" t="str">
        <f>IF($F278="","",SUM($L$14:L278))</f>
        <v/>
      </c>
      <c r="I278" s="814" t="str">
        <f>IF(DULIEU!V271&lt;&gt;"",DULIEU!V271,"")</f>
        <v/>
      </c>
      <c r="J278" s="814" t="str">
        <f>IF(DULIEU!W271&lt;&gt;"",DULIEU!W271,"")</f>
        <v/>
      </c>
      <c r="K278" s="815">
        <f>DULIEU!X271</f>
        <v>0</v>
      </c>
      <c r="L278" s="798">
        <f t="shared" si="13"/>
        <v>0</v>
      </c>
      <c r="M278" s="816" t="str">
        <f t="shared" si="14"/>
        <v/>
      </c>
      <c r="N278" s="785"/>
      <c r="O278" s="420"/>
      <c r="P278" s="420"/>
      <c r="Q278" s="420"/>
      <c r="R278" s="420"/>
      <c r="S278" s="420"/>
      <c r="T278" s="420"/>
      <c r="U278" s="420"/>
      <c r="V278" s="420"/>
      <c r="W278" s="420"/>
      <c r="X278" s="420"/>
      <c r="Y278" s="420"/>
      <c r="Z278" s="420"/>
      <c r="AA278" s="420"/>
      <c r="AB278" s="420"/>
      <c r="AC278" s="420"/>
      <c r="AD278" s="420"/>
      <c r="AE278" s="420"/>
    </row>
    <row r="279" spans="1:31" hidden="1">
      <c r="A279" s="420"/>
      <c r="B279" s="811" t="str">
        <f>IF(DULIEU!B272="","",DULIEU!D272)</f>
        <v/>
      </c>
      <c r="C279" s="812" t="str">
        <f>DULIEU!H272</f>
        <v/>
      </c>
      <c r="D279" s="812" t="str">
        <f>IF(DULIEU!J272&lt;&gt;"",DULIEU!J272,"")</f>
        <v/>
      </c>
      <c r="E279" s="811" t="str">
        <f>IF(DULIEU!B272="","",DULIEU!E272)</f>
        <v/>
      </c>
      <c r="F279" s="813" t="str">
        <f>IF(DULIEU!B272="","",DULIEU!O272)</f>
        <v/>
      </c>
      <c r="G279" s="811" t="str">
        <f t="shared" si="12"/>
        <v/>
      </c>
      <c r="H279" s="811" t="str">
        <f>IF($F279="","",SUM($L$14:L279))</f>
        <v/>
      </c>
      <c r="I279" s="814" t="str">
        <f>IF(DULIEU!V272&lt;&gt;"",DULIEU!V272,"")</f>
        <v/>
      </c>
      <c r="J279" s="814" t="str">
        <f>IF(DULIEU!W272&lt;&gt;"",DULIEU!W272,"")</f>
        <v/>
      </c>
      <c r="K279" s="815">
        <f>DULIEU!X272</f>
        <v>0</v>
      </c>
      <c r="L279" s="798">
        <f t="shared" si="13"/>
        <v>0</v>
      </c>
      <c r="M279" s="816" t="str">
        <f t="shared" si="14"/>
        <v/>
      </c>
      <c r="N279" s="785"/>
      <c r="O279" s="420"/>
      <c r="P279" s="420"/>
      <c r="Q279" s="420"/>
      <c r="R279" s="420"/>
      <c r="S279" s="420"/>
      <c r="T279" s="420"/>
      <c r="U279" s="420"/>
      <c r="V279" s="420"/>
      <c r="W279" s="420"/>
      <c r="X279" s="420"/>
      <c r="Y279" s="420"/>
      <c r="Z279" s="420"/>
      <c r="AA279" s="420"/>
      <c r="AB279" s="420"/>
      <c r="AC279" s="420"/>
      <c r="AD279" s="420"/>
      <c r="AE279" s="420"/>
    </row>
    <row r="280" spans="1:31" hidden="1">
      <c r="A280" s="420"/>
      <c r="B280" s="811" t="str">
        <f>IF(DULIEU!B273="","",DULIEU!D273)</f>
        <v/>
      </c>
      <c r="C280" s="812" t="str">
        <f>DULIEU!H273</f>
        <v/>
      </c>
      <c r="D280" s="812" t="str">
        <f>IF(DULIEU!J273&lt;&gt;"",DULIEU!J273,"")</f>
        <v/>
      </c>
      <c r="E280" s="811" t="str">
        <f>IF(DULIEU!B273="","",DULIEU!E273)</f>
        <v/>
      </c>
      <c r="F280" s="813" t="str">
        <f>IF(DULIEU!B273="","",DULIEU!O273)</f>
        <v/>
      </c>
      <c r="G280" s="811" t="str">
        <f t="shared" si="12"/>
        <v/>
      </c>
      <c r="H280" s="811" t="str">
        <f>IF($F280="","",SUM($L$14:L280))</f>
        <v/>
      </c>
      <c r="I280" s="814" t="str">
        <f>IF(DULIEU!V273&lt;&gt;"",DULIEU!V273,"")</f>
        <v/>
      </c>
      <c r="J280" s="814" t="str">
        <f>IF(DULIEU!W273&lt;&gt;"",DULIEU!W273,"")</f>
        <v/>
      </c>
      <c r="K280" s="815">
        <f>DULIEU!X273</f>
        <v>0</v>
      </c>
      <c r="L280" s="798">
        <f t="shared" si="13"/>
        <v>0</v>
      </c>
      <c r="M280" s="816" t="str">
        <f t="shared" si="14"/>
        <v/>
      </c>
      <c r="N280" s="785"/>
      <c r="O280" s="420"/>
      <c r="P280" s="420"/>
      <c r="Q280" s="420"/>
      <c r="R280" s="420"/>
      <c r="S280" s="420"/>
      <c r="T280" s="420"/>
      <c r="U280" s="420"/>
      <c r="V280" s="420"/>
      <c r="W280" s="420"/>
      <c r="X280" s="420"/>
      <c r="Y280" s="420"/>
      <c r="Z280" s="420"/>
      <c r="AA280" s="420"/>
      <c r="AB280" s="420"/>
      <c r="AC280" s="420"/>
      <c r="AD280" s="420"/>
      <c r="AE280" s="420"/>
    </row>
    <row r="281" spans="1:31" hidden="1">
      <c r="A281" s="420"/>
      <c r="B281" s="811" t="str">
        <f>IF(DULIEU!B274="","",DULIEU!D274)</f>
        <v/>
      </c>
      <c r="C281" s="812" t="str">
        <f>DULIEU!H274</f>
        <v/>
      </c>
      <c r="D281" s="812" t="str">
        <f>IF(DULIEU!J274&lt;&gt;"",DULIEU!J274,"")</f>
        <v/>
      </c>
      <c r="E281" s="811" t="str">
        <f>IF(DULIEU!B274="","",DULIEU!E274)</f>
        <v/>
      </c>
      <c r="F281" s="813" t="str">
        <f>IF(DULIEU!B274="","",DULIEU!O274)</f>
        <v/>
      </c>
      <c r="G281" s="811" t="str">
        <f t="shared" si="12"/>
        <v/>
      </c>
      <c r="H281" s="811" t="str">
        <f>IF($F281="","",SUM($L$14:L281))</f>
        <v/>
      </c>
      <c r="I281" s="814" t="str">
        <f>IF(DULIEU!V274&lt;&gt;"",DULIEU!V274,"")</f>
        <v/>
      </c>
      <c r="J281" s="814" t="str">
        <f>IF(DULIEU!W274&lt;&gt;"",DULIEU!W274,"")</f>
        <v/>
      </c>
      <c r="K281" s="815">
        <f>DULIEU!X274</f>
        <v>0</v>
      </c>
      <c r="L281" s="798">
        <f t="shared" si="13"/>
        <v>0</v>
      </c>
      <c r="M281" s="816" t="str">
        <f t="shared" si="14"/>
        <v/>
      </c>
      <c r="N281" s="785"/>
      <c r="O281" s="420"/>
      <c r="P281" s="420"/>
      <c r="Q281" s="420"/>
      <c r="R281" s="420"/>
      <c r="S281" s="420"/>
      <c r="T281" s="420"/>
      <c r="U281" s="420"/>
      <c r="V281" s="420"/>
      <c r="W281" s="420"/>
      <c r="X281" s="420"/>
      <c r="Y281" s="420"/>
      <c r="Z281" s="420"/>
      <c r="AA281" s="420"/>
      <c r="AB281" s="420"/>
      <c r="AC281" s="420"/>
      <c r="AD281" s="420"/>
      <c r="AE281" s="420"/>
    </row>
    <row r="282" spans="1:31" hidden="1">
      <c r="A282" s="420"/>
      <c r="B282" s="811" t="str">
        <f>IF(DULIEU!B275="","",DULIEU!D275)</f>
        <v/>
      </c>
      <c r="C282" s="812" t="str">
        <f>DULIEU!H275</f>
        <v/>
      </c>
      <c r="D282" s="812" t="str">
        <f>IF(DULIEU!J275&lt;&gt;"",DULIEU!J275,"")</f>
        <v/>
      </c>
      <c r="E282" s="811" t="str">
        <f>IF(DULIEU!B275="","",DULIEU!E275)</f>
        <v/>
      </c>
      <c r="F282" s="813" t="str">
        <f>IF(DULIEU!B275="","",DULIEU!O275)</f>
        <v/>
      </c>
      <c r="G282" s="811" t="str">
        <f t="shared" si="12"/>
        <v/>
      </c>
      <c r="H282" s="811" t="str">
        <f>IF($F282="","",SUM($L$14:L282))</f>
        <v/>
      </c>
      <c r="I282" s="814" t="str">
        <f>IF(DULIEU!V275&lt;&gt;"",DULIEU!V275,"")</f>
        <v/>
      </c>
      <c r="J282" s="814" t="str">
        <f>IF(DULIEU!W275&lt;&gt;"",DULIEU!W275,"")</f>
        <v/>
      </c>
      <c r="K282" s="815">
        <f>DULIEU!X275</f>
        <v>0</v>
      </c>
      <c r="L282" s="798">
        <f t="shared" si="13"/>
        <v>0</v>
      </c>
      <c r="M282" s="816" t="str">
        <f t="shared" si="14"/>
        <v/>
      </c>
      <c r="N282" s="785"/>
      <c r="O282" s="420"/>
      <c r="P282" s="420"/>
      <c r="Q282" s="420"/>
      <c r="R282" s="420"/>
      <c r="S282" s="420"/>
      <c r="T282" s="420"/>
      <c r="U282" s="420"/>
      <c r="V282" s="420"/>
      <c r="W282" s="420"/>
      <c r="X282" s="420"/>
      <c r="Y282" s="420"/>
      <c r="Z282" s="420"/>
      <c r="AA282" s="420"/>
      <c r="AB282" s="420"/>
      <c r="AC282" s="420"/>
      <c r="AD282" s="420"/>
      <c r="AE282" s="420"/>
    </row>
    <row r="283" spans="1:31" hidden="1">
      <c r="A283" s="420"/>
      <c r="B283" s="811" t="str">
        <f>IF(DULIEU!B276="","",DULIEU!D276)</f>
        <v/>
      </c>
      <c r="C283" s="812" t="str">
        <f>DULIEU!H276</f>
        <v/>
      </c>
      <c r="D283" s="812" t="str">
        <f>IF(DULIEU!J276&lt;&gt;"",DULIEU!J276,"")</f>
        <v/>
      </c>
      <c r="E283" s="811" t="str">
        <f>IF(DULIEU!B276="","",DULIEU!E276)</f>
        <v/>
      </c>
      <c r="F283" s="813" t="str">
        <f>IF(DULIEU!B276="","",DULIEU!O276)</f>
        <v/>
      </c>
      <c r="G283" s="811" t="str">
        <f t="shared" si="12"/>
        <v/>
      </c>
      <c r="H283" s="811" t="str">
        <f>IF($F283="","",SUM($L$14:L283))</f>
        <v/>
      </c>
      <c r="I283" s="814" t="str">
        <f>IF(DULIEU!V276&lt;&gt;"",DULIEU!V276,"")</f>
        <v/>
      </c>
      <c r="J283" s="814" t="str">
        <f>IF(DULIEU!W276&lt;&gt;"",DULIEU!W276,"")</f>
        <v/>
      </c>
      <c r="K283" s="815">
        <f>DULIEU!X276</f>
        <v>0</v>
      </c>
      <c r="L283" s="798">
        <f t="shared" si="13"/>
        <v>0</v>
      </c>
      <c r="M283" s="816" t="str">
        <f t="shared" si="14"/>
        <v/>
      </c>
      <c r="N283" s="785"/>
      <c r="O283" s="420"/>
      <c r="P283" s="420"/>
      <c r="Q283" s="420"/>
      <c r="R283" s="420"/>
      <c r="S283" s="420"/>
      <c r="T283" s="420"/>
      <c r="U283" s="420"/>
      <c r="V283" s="420"/>
      <c r="W283" s="420"/>
      <c r="X283" s="420"/>
      <c r="Y283" s="420"/>
      <c r="Z283" s="420"/>
      <c r="AA283" s="420"/>
      <c r="AB283" s="420"/>
      <c r="AC283" s="420"/>
      <c r="AD283" s="420"/>
      <c r="AE283" s="420"/>
    </row>
    <row r="284" spans="1:31" hidden="1">
      <c r="A284" s="420"/>
      <c r="B284" s="811" t="str">
        <f>IF(DULIEU!B277="","",DULIEU!D277)</f>
        <v/>
      </c>
      <c r="C284" s="812" t="str">
        <f>DULIEU!H277</f>
        <v/>
      </c>
      <c r="D284" s="812" t="str">
        <f>IF(DULIEU!J277&lt;&gt;"",DULIEU!J277,"")</f>
        <v/>
      </c>
      <c r="E284" s="811" t="str">
        <f>IF(DULIEU!B277="","",DULIEU!E277)</f>
        <v/>
      </c>
      <c r="F284" s="813" t="str">
        <f>IF(DULIEU!B277="","",DULIEU!O277)</f>
        <v/>
      </c>
      <c r="G284" s="811" t="str">
        <f t="shared" si="12"/>
        <v/>
      </c>
      <c r="H284" s="811" t="str">
        <f>IF($F284="","",SUM($L$14:L284))</f>
        <v/>
      </c>
      <c r="I284" s="814" t="str">
        <f>IF(DULIEU!V277&lt;&gt;"",DULIEU!V277,"")</f>
        <v/>
      </c>
      <c r="J284" s="814" t="str">
        <f>IF(DULIEU!W277&lt;&gt;"",DULIEU!W277,"")</f>
        <v/>
      </c>
      <c r="K284" s="815">
        <f>DULIEU!X277</f>
        <v>0</v>
      </c>
      <c r="L284" s="798">
        <f t="shared" si="13"/>
        <v>0</v>
      </c>
      <c r="M284" s="816" t="str">
        <f t="shared" si="14"/>
        <v/>
      </c>
      <c r="N284" s="785"/>
      <c r="O284" s="420"/>
      <c r="P284" s="420"/>
      <c r="Q284" s="420"/>
      <c r="R284" s="420"/>
      <c r="S284" s="420"/>
      <c r="T284" s="420"/>
      <c r="U284" s="420"/>
      <c r="V284" s="420"/>
      <c r="W284" s="420"/>
      <c r="X284" s="420"/>
      <c r="Y284" s="420"/>
      <c r="Z284" s="420"/>
      <c r="AA284" s="420"/>
      <c r="AB284" s="420"/>
      <c r="AC284" s="420"/>
      <c r="AD284" s="420"/>
      <c r="AE284" s="420"/>
    </row>
    <row r="285" spans="1:31" hidden="1">
      <c r="A285" s="420"/>
      <c r="B285" s="811" t="str">
        <f>IF(DULIEU!B278="","",DULIEU!D278)</f>
        <v/>
      </c>
      <c r="C285" s="812" t="str">
        <f>DULIEU!H278</f>
        <v/>
      </c>
      <c r="D285" s="812" t="str">
        <f>IF(DULIEU!J278&lt;&gt;"",DULIEU!J278,"")</f>
        <v/>
      </c>
      <c r="E285" s="811" t="str">
        <f>IF(DULIEU!B278="","",DULIEU!E278)</f>
        <v/>
      </c>
      <c r="F285" s="813" t="str">
        <f>IF(DULIEU!B278="","",DULIEU!O278)</f>
        <v/>
      </c>
      <c r="G285" s="811" t="str">
        <f t="shared" si="12"/>
        <v/>
      </c>
      <c r="H285" s="811" t="str">
        <f>IF($F285="","",SUM($L$14:L285))</f>
        <v/>
      </c>
      <c r="I285" s="814" t="str">
        <f>IF(DULIEU!V278&lt;&gt;"",DULIEU!V278,"")</f>
        <v/>
      </c>
      <c r="J285" s="814" t="str">
        <f>IF(DULIEU!W278&lt;&gt;"",DULIEU!W278,"")</f>
        <v/>
      </c>
      <c r="K285" s="815">
        <f>DULIEU!X278</f>
        <v>0</v>
      </c>
      <c r="L285" s="798">
        <f t="shared" si="13"/>
        <v>0</v>
      </c>
      <c r="M285" s="816" t="str">
        <f t="shared" si="14"/>
        <v/>
      </c>
      <c r="N285" s="785"/>
      <c r="O285" s="420"/>
      <c r="P285" s="420"/>
      <c r="Q285" s="420"/>
      <c r="R285" s="420"/>
      <c r="S285" s="420"/>
      <c r="T285" s="420"/>
      <c r="U285" s="420"/>
      <c r="V285" s="420"/>
      <c r="W285" s="420"/>
      <c r="X285" s="420"/>
      <c r="Y285" s="420"/>
      <c r="Z285" s="420"/>
      <c r="AA285" s="420"/>
      <c r="AB285" s="420"/>
      <c r="AC285" s="420"/>
      <c r="AD285" s="420"/>
      <c r="AE285" s="420"/>
    </row>
    <row r="286" spans="1:31" hidden="1">
      <c r="A286" s="420"/>
      <c r="B286" s="811" t="str">
        <f>IF(DULIEU!B279="","",DULIEU!D279)</f>
        <v/>
      </c>
      <c r="C286" s="812" t="str">
        <f>DULIEU!H279</f>
        <v/>
      </c>
      <c r="D286" s="812" t="str">
        <f>IF(DULIEU!J279&lt;&gt;"",DULIEU!J279,"")</f>
        <v/>
      </c>
      <c r="E286" s="811" t="str">
        <f>IF(DULIEU!B279="","",DULIEU!E279)</f>
        <v/>
      </c>
      <c r="F286" s="813" t="str">
        <f>IF(DULIEU!B279="","",DULIEU!O279)</f>
        <v/>
      </c>
      <c r="G286" s="811" t="str">
        <f t="shared" si="12"/>
        <v/>
      </c>
      <c r="H286" s="811" t="str">
        <f>IF($F286="","",SUM($L$14:L286))</f>
        <v/>
      </c>
      <c r="I286" s="814" t="str">
        <f>IF(DULIEU!V279&lt;&gt;"",DULIEU!V279,"")</f>
        <v/>
      </c>
      <c r="J286" s="814" t="str">
        <f>IF(DULIEU!W279&lt;&gt;"",DULIEU!W279,"")</f>
        <v/>
      </c>
      <c r="K286" s="815">
        <f>DULIEU!X279</f>
        <v>0</v>
      </c>
      <c r="L286" s="798">
        <f t="shared" si="13"/>
        <v>0</v>
      </c>
      <c r="M286" s="816" t="str">
        <f t="shared" si="14"/>
        <v/>
      </c>
      <c r="N286" s="785"/>
      <c r="O286" s="420"/>
      <c r="P286" s="420"/>
      <c r="Q286" s="420"/>
      <c r="R286" s="420"/>
      <c r="S286" s="420"/>
      <c r="T286" s="420"/>
      <c r="U286" s="420"/>
      <c r="V286" s="420"/>
      <c r="W286" s="420"/>
      <c r="X286" s="420"/>
      <c r="Y286" s="420"/>
      <c r="Z286" s="420"/>
      <c r="AA286" s="420"/>
      <c r="AB286" s="420"/>
      <c r="AC286" s="420"/>
      <c r="AD286" s="420"/>
      <c r="AE286" s="420"/>
    </row>
    <row r="287" spans="1:31" hidden="1">
      <c r="A287" s="420"/>
      <c r="B287" s="811" t="str">
        <f>IF(DULIEU!B280="","",DULIEU!D280)</f>
        <v/>
      </c>
      <c r="C287" s="812" t="str">
        <f>DULIEU!H280</f>
        <v/>
      </c>
      <c r="D287" s="812" t="str">
        <f>IF(DULIEU!J280&lt;&gt;"",DULIEU!J280,"")</f>
        <v/>
      </c>
      <c r="E287" s="811" t="str">
        <f>IF(DULIEU!B280="","",DULIEU!E280)</f>
        <v/>
      </c>
      <c r="F287" s="813" t="str">
        <f>IF(DULIEU!B280="","",DULIEU!O280)</f>
        <v/>
      </c>
      <c r="G287" s="811" t="str">
        <f t="shared" si="12"/>
        <v/>
      </c>
      <c r="H287" s="811" t="str">
        <f>IF($F287="","",SUM($L$14:L287))</f>
        <v/>
      </c>
      <c r="I287" s="814" t="str">
        <f>IF(DULIEU!V280&lt;&gt;"",DULIEU!V280,"")</f>
        <v/>
      </c>
      <c r="J287" s="814" t="str">
        <f>IF(DULIEU!W280&lt;&gt;"",DULIEU!W280,"")</f>
        <v/>
      </c>
      <c r="K287" s="815">
        <f>DULIEU!X280</f>
        <v>0</v>
      </c>
      <c r="L287" s="798">
        <f t="shared" si="13"/>
        <v>0</v>
      </c>
      <c r="M287" s="816" t="str">
        <f t="shared" si="14"/>
        <v/>
      </c>
      <c r="N287" s="785"/>
      <c r="O287" s="420"/>
      <c r="P287" s="420"/>
      <c r="Q287" s="420"/>
      <c r="R287" s="420"/>
      <c r="S287" s="420"/>
      <c r="T287" s="420"/>
      <c r="U287" s="420"/>
      <c r="V287" s="420"/>
      <c r="W287" s="420"/>
      <c r="X287" s="420"/>
      <c r="Y287" s="420"/>
      <c r="Z287" s="420"/>
      <c r="AA287" s="420"/>
      <c r="AB287" s="420"/>
      <c r="AC287" s="420"/>
      <c r="AD287" s="420"/>
      <c r="AE287" s="420"/>
    </row>
    <row r="288" spans="1:31" hidden="1">
      <c r="A288" s="420"/>
      <c r="B288" s="811" t="str">
        <f>IF(DULIEU!B281="","",DULIEU!D281)</f>
        <v/>
      </c>
      <c r="C288" s="812" t="str">
        <f>DULIEU!H281</f>
        <v/>
      </c>
      <c r="D288" s="812" t="str">
        <f>IF(DULIEU!J281&lt;&gt;"",DULIEU!J281,"")</f>
        <v/>
      </c>
      <c r="E288" s="811" t="str">
        <f>IF(DULIEU!B281="","",DULIEU!E281)</f>
        <v/>
      </c>
      <c r="F288" s="813" t="str">
        <f>IF(DULIEU!B281="","",DULIEU!O281)</f>
        <v/>
      </c>
      <c r="G288" s="811" t="str">
        <f t="shared" si="12"/>
        <v/>
      </c>
      <c r="H288" s="811" t="str">
        <f>IF($F288="","",SUM($L$14:L288))</f>
        <v/>
      </c>
      <c r="I288" s="814" t="str">
        <f>IF(DULIEU!V281&lt;&gt;"",DULIEU!V281,"")</f>
        <v/>
      </c>
      <c r="J288" s="814" t="str">
        <f>IF(DULIEU!W281&lt;&gt;"",DULIEU!W281,"")</f>
        <v/>
      </c>
      <c r="K288" s="815">
        <f>DULIEU!X281</f>
        <v>0</v>
      </c>
      <c r="L288" s="798">
        <f t="shared" si="13"/>
        <v>0</v>
      </c>
      <c r="M288" s="816" t="str">
        <f t="shared" si="14"/>
        <v/>
      </c>
      <c r="N288" s="785"/>
      <c r="O288" s="420"/>
      <c r="P288" s="420"/>
      <c r="Q288" s="420"/>
      <c r="R288" s="420"/>
      <c r="S288" s="420"/>
      <c r="T288" s="420"/>
      <c r="U288" s="420"/>
      <c r="V288" s="420"/>
      <c r="W288" s="420"/>
      <c r="X288" s="420"/>
      <c r="Y288" s="420"/>
      <c r="Z288" s="420"/>
      <c r="AA288" s="420"/>
      <c r="AB288" s="420"/>
      <c r="AC288" s="420"/>
      <c r="AD288" s="420"/>
      <c r="AE288" s="420"/>
    </row>
    <row r="289" spans="1:31" hidden="1">
      <c r="A289" s="420"/>
      <c r="B289" s="811" t="str">
        <f>IF(DULIEU!B282="","",DULIEU!D282)</f>
        <v/>
      </c>
      <c r="C289" s="812" t="str">
        <f>DULIEU!H282</f>
        <v/>
      </c>
      <c r="D289" s="812" t="str">
        <f>IF(DULIEU!J282&lt;&gt;"",DULIEU!J282,"")</f>
        <v/>
      </c>
      <c r="E289" s="811" t="str">
        <f>IF(DULIEU!B282="","",DULIEU!E282)</f>
        <v/>
      </c>
      <c r="F289" s="813" t="str">
        <f>IF(DULIEU!B282="","",DULIEU!O282)</f>
        <v/>
      </c>
      <c r="G289" s="811" t="str">
        <f t="shared" si="12"/>
        <v/>
      </c>
      <c r="H289" s="811" t="str">
        <f>IF($F289="","",SUM($L$14:L289))</f>
        <v/>
      </c>
      <c r="I289" s="814" t="str">
        <f>IF(DULIEU!V282&lt;&gt;"",DULIEU!V282,"")</f>
        <v/>
      </c>
      <c r="J289" s="814" t="str">
        <f>IF(DULIEU!W282&lt;&gt;"",DULIEU!W282,"")</f>
        <v/>
      </c>
      <c r="K289" s="815">
        <f>DULIEU!X282</f>
        <v>0</v>
      </c>
      <c r="L289" s="798">
        <f t="shared" si="13"/>
        <v>0</v>
      </c>
      <c r="M289" s="816" t="str">
        <f t="shared" si="14"/>
        <v/>
      </c>
      <c r="N289" s="785"/>
      <c r="O289" s="420"/>
      <c r="P289" s="420"/>
      <c r="Q289" s="420"/>
      <c r="R289" s="420"/>
      <c r="S289" s="420"/>
      <c r="T289" s="420"/>
      <c r="U289" s="420"/>
      <c r="V289" s="420"/>
      <c r="W289" s="420"/>
      <c r="X289" s="420"/>
      <c r="Y289" s="420"/>
      <c r="Z289" s="420"/>
      <c r="AA289" s="420"/>
      <c r="AB289" s="420"/>
      <c r="AC289" s="420"/>
      <c r="AD289" s="420"/>
      <c r="AE289" s="420"/>
    </row>
    <row r="290" spans="1:31" hidden="1">
      <c r="A290" s="420"/>
      <c r="B290" s="811" t="str">
        <f>IF(DULIEU!B283="","",DULIEU!D283)</f>
        <v/>
      </c>
      <c r="C290" s="812" t="str">
        <f>DULIEU!H283</f>
        <v/>
      </c>
      <c r="D290" s="812" t="str">
        <f>IF(DULIEU!J283&lt;&gt;"",DULIEU!J283,"")</f>
        <v/>
      </c>
      <c r="E290" s="811" t="str">
        <f>IF(DULIEU!B283="","",DULIEU!E283)</f>
        <v/>
      </c>
      <c r="F290" s="813" t="str">
        <f>IF(DULIEU!B283="","",DULIEU!O283)</f>
        <v/>
      </c>
      <c r="G290" s="811" t="str">
        <f t="shared" si="12"/>
        <v/>
      </c>
      <c r="H290" s="811" t="str">
        <f>IF($F290="","",SUM($L$14:L290))</f>
        <v/>
      </c>
      <c r="I290" s="814" t="str">
        <f>IF(DULIEU!V283&lt;&gt;"",DULIEU!V283,"")</f>
        <v/>
      </c>
      <c r="J290" s="814" t="str">
        <f>IF(DULIEU!W283&lt;&gt;"",DULIEU!W283,"")</f>
        <v/>
      </c>
      <c r="K290" s="815">
        <f>DULIEU!X283</f>
        <v>0</v>
      </c>
      <c r="L290" s="798">
        <f t="shared" si="13"/>
        <v>0</v>
      </c>
      <c r="M290" s="816" t="str">
        <f t="shared" si="14"/>
        <v/>
      </c>
      <c r="N290" s="785"/>
      <c r="O290" s="420"/>
      <c r="P290" s="420"/>
      <c r="Q290" s="420"/>
      <c r="R290" s="420"/>
      <c r="S290" s="420"/>
      <c r="T290" s="420"/>
      <c r="U290" s="420"/>
      <c r="V290" s="420"/>
      <c r="W290" s="420"/>
      <c r="X290" s="420"/>
      <c r="Y290" s="420"/>
      <c r="Z290" s="420"/>
      <c r="AA290" s="420"/>
      <c r="AB290" s="420"/>
      <c r="AC290" s="420"/>
      <c r="AD290" s="420"/>
      <c r="AE290" s="420"/>
    </row>
    <row r="291" spans="1:31" hidden="1">
      <c r="A291" s="420"/>
      <c r="B291" s="811" t="str">
        <f>IF(DULIEU!B284="","",DULIEU!D284)</f>
        <v/>
      </c>
      <c r="C291" s="812" t="str">
        <f>DULIEU!H284</f>
        <v/>
      </c>
      <c r="D291" s="812" t="str">
        <f>IF(DULIEU!J284&lt;&gt;"",DULIEU!J284,"")</f>
        <v/>
      </c>
      <c r="E291" s="811" t="str">
        <f>IF(DULIEU!B284="","",DULIEU!E284)</f>
        <v/>
      </c>
      <c r="F291" s="813" t="str">
        <f>IF(DULIEU!B284="","",DULIEU!O284)</f>
        <v/>
      </c>
      <c r="G291" s="811" t="str">
        <f t="shared" si="12"/>
        <v/>
      </c>
      <c r="H291" s="811" t="str">
        <f>IF($F291="","",SUM($L$14:L291))</f>
        <v/>
      </c>
      <c r="I291" s="814" t="str">
        <f>IF(DULIEU!V284&lt;&gt;"",DULIEU!V284,"")</f>
        <v/>
      </c>
      <c r="J291" s="814" t="str">
        <f>IF(DULIEU!W284&lt;&gt;"",DULIEU!W284,"")</f>
        <v/>
      </c>
      <c r="K291" s="815">
        <f>DULIEU!X284</f>
        <v>0</v>
      </c>
      <c r="L291" s="798">
        <f t="shared" si="13"/>
        <v>0</v>
      </c>
      <c r="M291" s="816" t="str">
        <f t="shared" si="14"/>
        <v/>
      </c>
      <c r="N291" s="785"/>
      <c r="O291" s="420"/>
      <c r="P291" s="420"/>
      <c r="Q291" s="420"/>
      <c r="R291" s="420"/>
      <c r="S291" s="420"/>
      <c r="T291" s="420"/>
      <c r="U291" s="420"/>
      <c r="V291" s="420"/>
      <c r="W291" s="420"/>
      <c r="X291" s="420"/>
      <c r="Y291" s="420"/>
      <c r="Z291" s="420"/>
      <c r="AA291" s="420"/>
      <c r="AB291" s="420"/>
      <c r="AC291" s="420"/>
      <c r="AD291" s="420"/>
      <c r="AE291" s="420"/>
    </row>
    <row r="292" spans="1:31" hidden="1">
      <c r="A292" s="420"/>
      <c r="B292" s="811" t="str">
        <f>IF(DULIEU!B285="","",DULIEU!D285)</f>
        <v/>
      </c>
      <c r="C292" s="812" t="str">
        <f>DULIEU!H285</f>
        <v/>
      </c>
      <c r="D292" s="812" t="str">
        <f>IF(DULIEU!J285&lt;&gt;"",DULIEU!J285,"")</f>
        <v/>
      </c>
      <c r="E292" s="811" t="str">
        <f>IF(DULIEU!B285="","",DULIEU!E285)</f>
        <v/>
      </c>
      <c r="F292" s="813" t="str">
        <f>IF(DULIEU!B285="","",DULIEU!O285)</f>
        <v/>
      </c>
      <c r="G292" s="811" t="str">
        <f t="shared" si="12"/>
        <v/>
      </c>
      <c r="H292" s="811" t="str">
        <f>IF($F292="","",SUM($L$14:L292))</f>
        <v/>
      </c>
      <c r="I292" s="814" t="str">
        <f>IF(DULIEU!V285&lt;&gt;"",DULIEU!V285,"")</f>
        <v/>
      </c>
      <c r="J292" s="814" t="str">
        <f>IF(DULIEU!W285&lt;&gt;"",DULIEU!W285,"")</f>
        <v/>
      </c>
      <c r="K292" s="815">
        <f>DULIEU!X285</f>
        <v>0</v>
      </c>
      <c r="L292" s="798">
        <f t="shared" si="13"/>
        <v>0</v>
      </c>
      <c r="M292" s="816" t="str">
        <f t="shared" si="14"/>
        <v/>
      </c>
      <c r="N292" s="785"/>
      <c r="O292" s="420"/>
      <c r="P292" s="420"/>
      <c r="Q292" s="420"/>
      <c r="R292" s="420"/>
      <c r="S292" s="420"/>
      <c r="T292" s="420"/>
      <c r="U292" s="420"/>
      <c r="V292" s="420"/>
      <c r="W292" s="420"/>
      <c r="X292" s="420"/>
      <c r="Y292" s="420"/>
      <c r="Z292" s="420"/>
      <c r="AA292" s="420"/>
      <c r="AB292" s="420"/>
      <c r="AC292" s="420"/>
      <c r="AD292" s="420"/>
      <c r="AE292" s="420"/>
    </row>
    <row r="293" spans="1:31" hidden="1">
      <c r="A293" s="420"/>
      <c r="B293" s="811" t="str">
        <f>IF(DULIEU!B286="","",DULIEU!D286)</f>
        <v/>
      </c>
      <c r="C293" s="812" t="str">
        <f>DULIEU!H286</f>
        <v/>
      </c>
      <c r="D293" s="812" t="str">
        <f>IF(DULIEU!J286&lt;&gt;"",DULIEU!J286,"")</f>
        <v/>
      </c>
      <c r="E293" s="811" t="str">
        <f>IF(DULIEU!B286="","",DULIEU!E286)</f>
        <v/>
      </c>
      <c r="F293" s="813" t="str">
        <f>IF(DULIEU!B286="","",DULIEU!O286)</f>
        <v/>
      </c>
      <c r="G293" s="811" t="str">
        <f t="shared" si="12"/>
        <v/>
      </c>
      <c r="H293" s="811" t="str">
        <f>IF($F293="","",SUM($L$14:L293))</f>
        <v/>
      </c>
      <c r="I293" s="814" t="str">
        <f>IF(DULIEU!V286&lt;&gt;"",DULIEU!V286,"")</f>
        <v/>
      </c>
      <c r="J293" s="814" t="str">
        <f>IF(DULIEU!W286&lt;&gt;"",DULIEU!W286,"")</f>
        <v/>
      </c>
      <c r="K293" s="815">
        <f>DULIEU!X286</f>
        <v>0</v>
      </c>
      <c r="L293" s="798">
        <f t="shared" si="13"/>
        <v>0</v>
      </c>
      <c r="M293" s="816" t="str">
        <f t="shared" si="14"/>
        <v/>
      </c>
      <c r="N293" s="785"/>
      <c r="O293" s="420"/>
      <c r="P293" s="420"/>
      <c r="Q293" s="420"/>
      <c r="R293" s="420"/>
      <c r="S293" s="420"/>
      <c r="T293" s="420"/>
      <c r="U293" s="420"/>
      <c r="V293" s="420"/>
      <c r="W293" s="420"/>
      <c r="X293" s="420"/>
      <c r="Y293" s="420"/>
      <c r="Z293" s="420"/>
      <c r="AA293" s="420"/>
      <c r="AB293" s="420"/>
      <c r="AC293" s="420"/>
      <c r="AD293" s="420"/>
      <c r="AE293" s="420"/>
    </row>
    <row r="294" spans="1:31" hidden="1">
      <c r="A294" s="420"/>
      <c r="B294" s="811" t="str">
        <f>IF(DULIEU!B287="","",DULIEU!D287)</f>
        <v/>
      </c>
      <c r="C294" s="812" t="str">
        <f>DULIEU!H287</f>
        <v/>
      </c>
      <c r="D294" s="812" t="str">
        <f>IF(DULIEU!J287&lt;&gt;"",DULIEU!J287,"")</f>
        <v/>
      </c>
      <c r="E294" s="811" t="str">
        <f>IF(DULIEU!B287="","",DULIEU!E287)</f>
        <v/>
      </c>
      <c r="F294" s="813" t="str">
        <f>IF(DULIEU!B287="","",DULIEU!O287)</f>
        <v/>
      </c>
      <c r="G294" s="811" t="str">
        <f t="shared" si="12"/>
        <v/>
      </c>
      <c r="H294" s="811" t="str">
        <f>IF($F294="","",SUM($L$14:L294))</f>
        <v/>
      </c>
      <c r="I294" s="814" t="str">
        <f>IF(DULIEU!V287&lt;&gt;"",DULIEU!V287,"")</f>
        <v/>
      </c>
      <c r="J294" s="814" t="str">
        <f>IF(DULIEU!W287&lt;&gt;"",DULIEU!W287,"")</f>
        <v/>
      </c>
      <c r="K294" s="815">
        <f>DULIEU!X287</f>
        <v>0</v>
      </c>
      <c r="L294" s="798">
        <f t="shared" si="13"/>
        <v>0</v>
      </c>
      <c r="M294" s="816" t="str">
        <f t="shared" si="14"/>
        <v/>
      </c>
      <c r="N294" s="785"/>
      <c r="O294" s="420"/>
      <c r="P294" s="420"/>
      <c r="Q294" s="420"/>
      <c r="R294" s="420"/>
      <c r="S294" s="420"/>
      <c r="T294" s="420"/>
      <c r="U294" s="420"/>
      <c r="V294" s="420"/>
      <c r="W294" s="420"/>
      <c r="X294" s="420"/>
      <c r="Y294" s="420"/>
      <c r="Z294" s="420"/>
      <c r="AA294" s="420"/>
      <c r="AB294" s="420"/>
      <c r="AC294" s="420"/>
      <c r="AD294" s="420"/>
      <c r="AE294" s="420"/>
    </row>
    <row r="295" spans="1:31" hidden="1">
      <c r="A295" s="420"/>
      <c r="B295" s="811" t="str">
        <f>IF(DULIEU!B288="","",DULIEU!D288)</f>
        <v/>
      </c>
      <c r="C295" s="812" t="str">
        <f>DULIEU!H288</f>
        <v/>
      </c>
      <c r="D295" s="812" t="str">
        <f>IF(DULIEU!J288&lt;&gt;"",DULIEU!J288,"")</f>
        <v/>
      </c>
      <c r="E295" s="811" t="str">
        <f>IF(DULIEU!B288="","",DULIEU!E288)</f>
        <v/>
      </c>
      <c r="F295" s="813" t="str">
        <f>IF(DULIEU!B288="","",DULIEU!O288)</f>
        <v/>
      </c>
      <c r="G295" s="811" t="str">
        <f t="shared" si="12"/>
        <v/>
      </c>
      <c r="H295" s="811" t="str">
        <f>IF($F295="","",SUM($L$14:L295))</f>
        <v/>
      </c>
      <c r="I295" s="814" t="str">
        <f>IF(DULIEU!V288&lt;&gt;"",DULIEU!V288,"")</f>
        <v/>
      </c>
      <c r="J295" s="814" t="str">
        <f>IF(DULIEU!W288&lt;&gt;"",DULIEU!W288,"")</f>
        <v/>
      </c>
      <c r="K295" s="815">
        <f>DULIEU!X288</f>
        <v>0</v>
      </c>
      <c r="L295" s="798">
        <f t="shared" si="13"/>
        <v>0</v>
      </c>
      <c r="M295" s="816" t="str">
        <f t="shared" si="14"/>
        <v/>
      </c>
      <c r="N295" s="785"/>
      <c r="O295" s="420"/>
      <c r="P295" s="420"/>
      <c r="Q295" s="420"/>
      <c r="R295" s="420"/>
      <c r="S295" s="420"/>
      <c r="T295" s="420"/>
      <c r="U295" s="420"/>
      <c r="V295" s="420"/>
      <c r="W295" s="420"/>
      <c r="X295" s="420"/>
      <c r="Y295" s="420"/>
      <c r="Z295" s="420"/>
      <c r="AA295" s="420"/>
      <c r="AB295" s="420"/>
      <c r="AC295" s="420"/>
      <c r="AD295" s="420"/>
      <c r="AE295" s="420"/>
    </row>
    <row r="296" spans="1:31" hidden="1">
      <c r="A296" s="420"/>
      <c r="B296" s="811" t="str">
        <f>IF(DULIEU!B289="","",DULIEU!D289)</f>
        <v/>
      </c>
      <c r="C296" s="812" t="str">
        <f>DULIEU!H289</f>
        <v/>
      </c>
      <c r="D296" s="812" t="str">
        <f>IF(DULIEU!J289&lt;&gt;"",DULIEU!J289,"")</f>
        <v/>
      </c>
      <c r="E296" s="811" t="str">
        <f>IF(DULIEU!B289="","",DULIEU!E289)</f>
        <v/>
      </c>
      <c r="F296" s="813" t="str">
        <f>IF(DULIEU!B289="","",DULIEU!O289)</f>
        <v/>
      </c>
      <c r="G296" s="811" t="str">
        <f t="shared" si="12"/>
        <v/>
      </c>
      <c r="H296" s="811" t="str">
        <f>IF($F296="","",SUM($L$14:L296))</f>
        <v/>
      </c>
      <c r="I296" s="814" t="str">
        <f>IF(DULIEU!V289&lt;&gt;"",DULIEU!V289,"")</f>
        <v/>
      </c>
      <c r="J296" s="814" t="str">
        <f>IF(DULIEU!W289&lt;&gt;"",DULIEU!W289,"")</f>
        <v/>
      </c>
      <c r="K296" s="815">
        <f>DULIEU!X289</f>
        <v>0</v>
      </c>
      <c r="L296" s="798">
        <f t="shared" si="13"/>
        <v>0</v>
      </c>
      <c r="M296" s="816" t="str">
        <f t="shared" si="14"/>
        <v/>
      </c>
      <c r="N296" s="785"/>
      <c r="O296" s="420"/>
      <c r="P296" s="420"/>
      <c r="Q296" s="420"/>
      <c r="R296" s="420"/>
      <c r="S296" s="420"/>
      <c r="T296" s="420"/>
      <c r="U296" s="420"/>
      <c r="V296" s="420"/>
      <c r="W296" s="420"/>
      <c r="X296" s="420"/>
      <c r="Y296" s="420"/>
      <c r="Z296" s="420"/>
      <c r="AA296" s="420"/>
      <c r="AB296" s="420"/>
      <c r="AC296" s="420"/>
      <c r="AD296" s="420"/>
      <c r="AE296" s="420"/>
    </row>
    <row r="297" spans="1:31" hidden="1">
      <c r="A297" s="420"/>
      <c r="B297" s="811" t="str">
        <f>IF(DULIEU!B290="","",DULIEU!D290)</f>
        <v/>
      </c>
      <c r="C297" s="812" t="str">
        <f>DULIEU!H290</f>
        <v/>
      </c>
      <c r="D297" s="812" t="str">
        <f>IF(DULIEU!J290&lt;&gt;"",DULIEU!J290,"")</f>
        <v/>
      </c>
      <c r="E297" s="811" t="str">
        <f>IF(DULIEU!B290="","",DULIEU!E290)</f>
        <v/>
      </c>
      <c r="F297" s="813" t="str">
        <f>IF(DULIEU!B290="","",DULIEU!O290)</f>
        <v/>
      </c>
      <c r="G297" s="811" t="str">
        <f t="shared" si="12"/>
        <v/>
      </c>
      <c r="H297" s="811" t="str">
        <f>IF($F297="","",SUM($L$14:L297))</f>
        <v/>
      </c>
      <c r="I297" s="814" t="str">
        <f>IF(DULIEU!V290&lt;&gt;"",DULIEU!V290,"")</f>
        <v/>
      </c>
      <c r="J297" s="814" t="str">
        <f>IF(DULIEU!W290&lt;&gt;"",DULIEU!W290,"")</f>
        <v/>
      </c>
      <c r="K297" s="815">
        <f>DULIEU!X290</f>
        <v>0</v>
      </c>
      <c r="L297" s="798">
        <f t="shared" si="13"/>
        <v>0</v>
      </c>
      <c r="M297" s="816" t="str">
        <f t="shared" si="14"/>
        <v/>
      </c>
      <c r="N297" s="785"/>
      <c r="O297" s="420"/>
      <c r="P297" s="420"/>
      <c r="Q297" s="420"/>
      <c r="R297" s="420"/>
      <c r="S297" s="420"/>
      <c r="T297" s="420"/>
      <c r="U297" s="420"/>
      <c r="V297" s="420"/>
      <c r="W297" s="420"/>
      <c r="X297" s="420"/>
      <c r="Y297" s="420"/>
      <c r="Z297" s="420"/>
      <c r="AA297" s="420"/>
      <c r="AB297" s="420"/>
      <c r="AC297" s="420"/>
      <c r="AD297" s="420"/>
      <c r="AE297" s="420"/>
    </row>
    <row r="298" spans="1:31" hidden="1">
      <c r="A298" s="420"/>
      <c r="B298" s="811" t="str">
        <f>IF(DULIEU!B291="","",DULIEU!D291)</f>
        <v/>
      </c>
      <c r="C298" s="812" t="str">
        <f>DULIEU!H291</f>
        <v/>
      </c>
      <c r="D298" s="812" t="str">
        <f>IF(DULIEU!J291&lt;&gt;"",DULIEU!J291,"")</f>
        <v/>
      </c>
      <c r="E298" s="811" t="str">
        <f>IF(DULIEU!B291="","",DULIEU!E291)</f>
        <v/>
      </c>
      <c r="F298" s="813" t="str">
        <f>IF(DULIEU!B291="","",DULIEU!O291)</f>
        <v/>
      </c>
      <c r="G298" s="811" t="str">
        <f t="shared" si="12"/>
        <v/>
      </c>
      <c r="H298" s="811" t="str">
        <f>IF($F298="","",SUM($L$14:L298))</f>
        <v/>
      </c>
      <c r="I298" s="814" t="str">
        <f>IF(DULIEU!V291&lt;&gt;"",DULIEU!V291,"")</f>
        <v/>
      </c>
      <c r="J298" s="814" t="str">
        <f>IF(DULIEU!W291&lt;&gt;"",DULIEU!W291,"")</f>
        <v/>
      </c>
      <c r="K298" s="815">
        <f>DULIEU!X291</f>
        <v>0</v>
      </c>
      <c r="L298" s="798">
        <f t="shared" si="13"/>
        <v>0</v>
      </c>
      <c r="M298" s="816" t="str">
        <f t="shared" si="14"/>
        <v/>
      </c>
      <c r="N298" s="785"/>
      <c r="O298" s="420"/>
      <c r="P298" s="420"/>
      <c r="Q298" s="420"/>
      <c r="R298" s="420"/>
      <c r="S298" s="420"/>
      <c r="T298" s="420"/>
      <c r="U298" s="420"/>
      <c r="V298" s="420"/>
      <c r="W298" s="420"/>
      <c r="X298" s="420"/>
      <c r="Y298" s="420"/>
      <c r="Z298" s="420"/>
      <c r="AA298" s="420"/>
      <c r="AB298" s="420"/>
      <c r="AC298" s="420"/>
      <c r="AD298" s="420"/>
      <c r="AE298" s="420"/>
    </row>
    <row r="299" spans="1:31" hidden="1">
      <c r="A299" s="420"/>
      <c r="B299" s="811" t="str">
        <f>IF(DULIEU!B292="","",DULIEU!D292)</f>
        <v/>
      </c>
      <c r="C299" s="812" t="str">
        <f>DULIEU!H292</f>
        <v/>
      </c>
      <c r="D299" s="812" t="str">
        <f>IF(DULIEU!J292&lt;&gt;"",DULIEU!J292,"")</f>
        <v/>
      </c>
      <c r="E299" s="811" t="str">
        <f>IF(DULIEU!B292="","",DULIEU!E292)</f>
        <v/>
      </c>
      <c r="F299" s="813" t="str">
        <f>IF(DULIEU!B292="","",DULIEU!O292)</f>
        <v/>
      </c>
      <c r="G299" s="811" t="str">
        <f t="shared" si="12"/>
        <v/>
      </c>
      <c r="H299" s="811" t="str">
        <f>IF($F299="","",SUM($L$14:L299))</f>
        <v/>
      </c>
      <c r="I299" s="814" t="str">
        <f>IF(DULIEU!V292&lt;&gt;"",DULIEU!V292,"")</f>
        <v/>
      </c>
      <c r="J299" s="814" t="str">
        <f>IF(DULIEU!W292&lt;&gt;"",DULIEU!W292,"")</f>
        <v/>
      </c>
      <c r="K299" s="815">
        <f>DULIEU!X292</f>
        <v>0</v>
      </c>
      <c r="L299" s="798">
        <f t="shared" si="13"/>
        <v>0</v>
      </c>
      <c r="M299" s="816" t="str">
        <f t="shared" si="14"/>
        <v/>
      </c>
      <c r="N299" s="785"/>
      <c r="O299" s="420"/>
      <c r="P299" s="420"/>
      <c r="Q299" s="420"/>
      <c r="R299" s="420"/>
      <c r="S299" s="420"/>
      <c r="T299" s="420"/>
      <c r="U299" s="420"/>
      <c r="V299" s="420"/>
      <c r="W299" s="420"/>
      <c r="X299" s="420"/>
      <c r="Y299" s="420"/>
      <c r="Z299" s="420"/>
      <c r="AA299" s="420"/>
      <c r="AB299" s="420"/>
      <c r="AC299" s="420"/>
      <c r="AD299" s="420"/>
      <c r="AE299" s="420"/>
    </row>
    <row r="300" spans="1:31" hidden="1">
      <c r="A300" s="420"/>
      <c r="B300" s="811" t="str">
        <f>IF(DULIEU!B293="","",DULIEU!D293)</f>
        <v/>
      </c>
      <c r="C300" s="812" t="str">
        <f>DULIEU!H293</f>
        <v/>
      </c>
      <c r="D300" s="812" t="str">
        <f>IF(DULIEU!J293&lt;&gt;"",DULIEU!J293,"")</f>
        <v/>
      </c>
      <c r="E300" s="811" t="str">
        <f>IF(DULIEU!B293="","",DULIEU!E293)</f>
        <v/>
      </c>
      <c r="F300" s="813" t="str">
        <f>IF(DULIEU!B293="","",DULIEU!O293)</f>
        <v/>
      </c>
      <c r="G300" s="811" t="str">
        <f t="shared" si="12"/>
        <v/>
      </c>
      <c r="H300" s="811" t="str">
        <f>IF($F300="","",SUM($L$14:L300))</f>
        <v/>
      </c>
      <c r="I300" s="814" t="str">
        <f>IF(DULIEU!V293&lt;&gt;"",DULIEU!V293,"")</f>
        <v/>
      </c>
      <c r="J300" s="814" t="str">
        <f>IF(DULIEU!W293&lt;&gt;"",DULIEU!W293,"")</f>
        <v/>
      </c>
      <c r="K300" s="815">
        <f>DULIEU!X293</f>
        <v>0</v>
      </c>
      <c r="L300" s="798">
        <f t="shared" si="13"/>
        <v>0</v>
      </c>
      <c r="M300" s="816" t="str">
        <f t="shared" si="14"/>
        <v/>
      </c>
      <c r="N300" s="785"/>
      <c r="O300" s="420"/>
      <c r="P300" s="420"/>
      <c r="Q300" s="420"/>
      <c r="R300" s="420"/>
      <c r="S300" s="420"/>
      <c r="T300" s="420"/>
      <c r="U300" s="420"/>
      <c r="V300" s="420"/>
      <c r="W300" s="420"/>
      <c r="X300" s="420"/>
      <c r="Y300" s="420"/>
      <c r="Z300" s="420"/>
      <c r="AA300" s="420"/>
      <c r="AB300" s="420"/>
      <c r="AC300" s="420"/>
      <c r="AD300" s="420"/>
      <c r="AE300" s="420"/>
    </row>
    <row r="301" spans="1:31" hidden="1">
      <c r="A301" s="420"/>
      <c r="B301" s="811" t="str">
        <f>IF(DULIEU!B294="","",DULIEU!D294)</f>
        <v/>
      </c>
      <c r="C301" s="812" t="str">
        <f>DULIEU!H294</f>
        <v/>
      </c>
      <c r="D301" s="812" t="str">
        <f>IF(DULIEU!J294&lt;&gt;"",DULIEU!J294,"")</f>
        <v/>
      </c>
      <c r="E301" s="811" t="str">
        <f>IF(DULIEU!B294="","",DULIEU!E294)</f>
        <v/>
      </c>
      <c r="F301" s="813" t="str">
        <f>IF(DULIEU!B294="","",DULIEU!O294)</f>
        <v/>
      </c>
      <c r="G301" s="811" t="str">
        <f t="shared" si="12"/>
        <v/>
      </c>
      <c r="H301" s="811" t="str">
        <f>IF($F301="","",SUM($L$14:L301))</f>
        <v/>
      </c>
      <c r="I301" s="814" t="str">
        <f>IF(DULIEU!V294&lt;&gt;"",DULIEU!V294,"")</f>
        <v/>
      </c>
      <c r="J301" s="814" t="str">
        <f>IF(DULIEU!W294&lt;&gt;"",DULIEU!W294,"")</f>
        <v/>
      </c>
      <c r="K301" s="815">
        <f>DULIEU!X294</f>
        <v>0</v>
      </c>
      <c r="L301" s="798">
        <f t="shared" si="13"/>
        <v>0</v>
      </c>
      <c r="M301" s="816" t="str">
        <f t="shared" si="14"/>
        <v/>
      </c>
      <c r="N301" s="785"/>
      <c r="O301" s="420"/>
      <c r="P301" s="420"/>
      <c r="Q301" s="420"/>
      <c r="R301" s="420"/>
      <c r="S301" s="420"/>
      <c r="T301" s="420"/>
      <c r="U301" s="420"/>
      <c r="V301" s="420"/>
      <c r="W301" s="420"/>
      <c r="X301" s="420"/>
      <c r="Y301" s="420"/>
      <c r="Z301" s="420"/>
      <c r="AA301" s="420"/>
      <c r="AB301" s="420"/>
      <c r="AC301" s="420"/>
      <c r="AD301" s="420"/>
      <c r="AE301" s="420"/>
    </row>
    <row r="302" spans="1:31" hidden="1">
      <c r="A302" s="420"/>
      <c r="B302" s="811" t="str">
        <f>IF(DULIEU!B295="","",DULIEU!D295)</f>
        <v/>
      </c>
      <c r="C302" s="812" t="str">
        <f>DULIEU!H295</f>
        <v/>
      </c>
      <c r="D302" s="812" t="str">
        <f>IF(DULIEU!J295&lt;&gt;"",DULIEU!J295,"")</f>
        <v/>
      </c>
      <c r="E302" s="811" t="str">
        <f>IF(DULIEU!B295="","",DULIEU!E295)</f>
        <v/>
      </c>
      <c r="F302" s="813" t="str">
        <f>IF(DULIEU!B295="","",DULIEU!O295)</f>
        <v/>
      </c>
      <c r="G302" s="811" t="str">
        <f t="shared" si="12"/>
        <v/>
      </c>
      <c r="H302" s="811" t="str">
        <f>IF($F302="","",SUM($L$14:L302))</f>
        <v/>
      </c>
      <c r="I302" s="814" t="str">
        <f>IF(DULIEU!V295&lt;&gt;"",DULIEU!V295,"")</f>
        <v/>
      </c>
      <c r="J302" s="814" t="str">
        <f>IF(DULIEU!W295&lt;&gt;"",DULIEU!W295,"")</f>
        <v/>
      </c>
      <c r="K302" s="815">
        <f>DULIEU!X295</f>
        <v>0</v>
      </c>
      <c r="L302" s="798">
        <f t="shared" si="13"/>
        <v>0</v>
      </c>
      <c r="M302" s="816" t="str">
        <f t="shared" si="14"/>
        <v/>
      </c>
      <c r="N302" s="785"/>
      <c r="O302" s="420"/>
      <c r="P302" s="420"/>
      <c r="Q302" s="420"/>
      <c r="R302" s="420"/>
      <c r="S302" s="420"/>
      <c r="T302" s="420"/>
      <c r="U302" s="420"/>
      <c r="V302" s="420"/>
      <c r="W302" s="420"/>
      <c r="X302" s="420"/>
      <c r="Y302" s="420"/>
      <c r="Z302" s="420"/>
      <c r="AA302" s="420"/>
      <c r="AB302" s="420"/>
      <c r="AC302" s="420"/>
      <c r="AD302" s="420"/>
      <c r="AE302" s="420"/>
    </row>
    <row r="303" spans="1:31" hidden="1">
      <c r="A303" s="420"/>
      <c r="B303" s="811" t="str">
        <f>IF(DULIEU!B296="","",DULIEU!D296)</f>
        <v/>
      </c>
      <c r="C303" s="812" t="str">
        <f>DULIEU!H296</f>
        <v/>
      </c>
      <c r="D303" s="812" t="str">
        <f>IF(DULIEU!J296&lt;&gt;"",DULIEU!J296,"")</f>
        <v/>
      </c>
      <c r="E303" s="811" t="str">
        <f>IF(DULIEU!B296="","",DULIEU!E296)</f>
        <v/>
      </c>
      <c r="F303" s="813" t="str">
        <f>IF(DULIEU!B296="","",DULIEU!O296)</f>
        <v/>
      </c>
      <c r="G303" s="811" t="str">
        <f t="shared" si="12"/>
        <v/>
      </c>
      <c r="H303" s="811" t="str">
        <f>IF($F303="","",SUM($L$14:L303))</f>
        <v/>
      </c>
      <c r="I303" s="814" t="str">
        <f>IF(DULIEU!V296&lt;&gt;"",DULIEU!V296,"")</f>
        <v/>
      </c>
      <c r="J303" s="814" t="str">
        <f>IF(DULIEU!W296&lt;&gt;"",DULIEU!W296,"")</f>
        <v/>
      </c>
      <c r="K303" s="815">
        <f>DULIEU!X296</f>
        <v>0</v>
      </c>
      <c r="L303" s="798">
        <f t="shared" si="13"/>
        <v>0</v>
      </c>
      <c r="M303" s="816" t="str">
        <f t="shared" si="14"/>
        <v/>
      </c>
      <c r="N303" s="785"/>
      <c r="O303" s="420"/>
      <c r="P303" s="420"/>
      <c r="Q303" s="420"/>
      <c r="R303" s="420"/>
      <c r="S303" s="420"/>
      <c r="T303" s="420"/>
      <c r="U303" s="420"/>
      <c r="V303" s="420"/>
      <c r="W303" s="420"/>
      <c r="X303" s="420"/>
      <c r="Y303" s="420"/>
      <c r="Z303" s="420"/>
      <c r="AA303" s="420"/>
      <c r="AB303" s="420"/>
      <c r="AC303" s="420"/>
      <c r="AD303" s="420"/>
      <c r="AE303" s="420"/>
    </row>
    <row r="304" spans="1:31" hidden="1">
      <c r="A304" s="420"/>
      <c r="B304" s="811" t="str">
        <f>IF(DULIEU!B297="","",DULIEU!D297)</f>
        <v/>
      </c>
      <c r="C304" s="812" t="str">
        <f>DULIEU!H297</f>
        <v/>
      </c>
      <c r="D304" s="812" t="str">
        <f>IF(DULIEU!J297&lt;&gt;"",DULIEU!J297,"")</f>
        <v/>
      </c>
      <c r="E304" s="811" t="str">
        <f>IF(DULIEU!B297="","",DULIEU!E297)</f>
        <v/>
      </c>
      <c r="F304" s="813" t="str">
        <f>IF(DULIEU!B297="","",DULIEU!O297)</f>
        <v/>
      </c>
      <c r="G304" s="811" t="str">
        <f t="shared" si="12"/>
        <v/>
      </c>
      <c r="H304" s="811" t="str">
        <f>IF($F304="","",SUM($L$14:L304))</f>
        <v/>
      </c>
      <c r="I304" s="814" t="str">
        <f>IF(DULIEU!V297&lt;&gt;"",DULIEU!V297,"")</f>
        <v/>
      </c>
      <c r="J304" s="814" t="str">
        <f>IF(DULIEU!W297&lt;&gt;"",DULIEU!W297,"")</f>
        <v/>
      </c>
      <c r="K304" s="815">
        <f>DULIEU!X297</f>
        <v>0</v>
      </c>
      <c r="L304" s="798">
        <f t="shared" si="13"/>
        <v>0</v>
      </c>
      <c r="M304" s="816" t="str">
        <f t="shared" si="14"/>
        <v/>
      </c>
      <c r="N304" s="785"/>
      <c r="O304" s="420"/>
      <c r="P304" s="420"/>
      <c r="Q304" s="420"/>
      <c r="R304" s="420"/>
      <c r="S304" s="420"/>
      <c r="T304" s="420"/>
      <c r="U304" s="420"/>
      <c r="V304" s="420"/>
      <c r="W304" s="420"/>
      <c r="X304" s="420"/>
      <c r="Y304" s="420"/>
      <c r="Z304" s="420"/>
      <c r="AA304" s="420"/>
      <c r="AB304" s="420"/>
      <c r="AC304" s="420"/>
      <c r="AD304" s="420"/>
      <c r="AE304" s="420"/>
    </row>
    <row r="305" spans="1:31" hidden="1">
      <c r="A305" s="420"/>
      <c r="B305" s="811" t="str">
        <f>IF(DULIEU!B298="","",DULIEU!D298)</f>
        <v/>
      </c>
      <c r="C305" s="812" t="str">
        <f>DULIEU!H298</f>
        <v/>
      </c>
      <c r="D305" s="812" t="str">
        <f>IF(DULIEU!J298&lt;&gt;"",DULIEU!J298,"")</f>
        <v/>
      </c>
      <c r="E305" s="811" t="str">
        <f>IF(DULIEU!B298="","",DULIEU!E298)</f>
        <v/>
      </c>
      <c r="F305" s="813" t="str">
        <f>IF(DULIEU!B298="","",DULIEU!O298)</f>
        <v/>
      </c>
      <c r="G305" s="811" t="str">
        <f t="shared" si="12"/>
        <v/>
      </c>
      <c r="H305" s="811" t="str">
        <f>IF($F305="","",SUM($L$14:L305))</f>
        <v/>
      </c>
      <c r="I305" s="814" t="str">
        <f>IF(DULIEU!V298&lt;&gt;"",DULIEU!V298,"")</f>
        <v/>
      </c>
      <c r="J305" s="814" t="str">
        <f>IF(DULIEU!W298&lt;&gt;"",DULIEU!W298,"")</f>
        <v/>
      </c>
      <c r="K305" s="815">
        <f>DULIEU!X298</f>
        <v>0</v>
      </c>
      <c r="L305" s="798">
        <f t="shared" si="13"/>
        <v>0</v>
      </c>
      <c r="M305" s="816" t="str">
        <f t="shared" si="14"/>
        <v/>
      </c>
      <c r="N305" s="785"/>
      <c r="O305" s="420"/>
      <c r="P305" s="420"/>
      <c r="Q305" s="420"/>
      <c r="R305" s="420"/>
      <c r="S305" s="420"/>
      <c r="T305" s="420"/>
      <c r="U305" s="420"/>
      <c r="V305" s="420"/>
      <c r="W305" s="420"/>
      <c r="X305" s="420"/>
      <c r="Y305" s="420"/>
      <c r="Z305" s="420"/>
      <c r="AA305" s="420"/>
      <c r="AB305" s="420"/>
      <c r="AC305" s="420"/>
      <c r="AD305" s="420"/>
      <c r="AE305" s="420"/>
    </row>
    <row r="306" spans="1:31" hidden="1">
      <c r="A306" s="420"/>
      <c r="B306" s="811" t="str">
        <f>IF(DULIEU!B299="","",DULIEU!D299)</f>
        <v/>
      </c>
      <c r="C306" s="812" t="str">
        <f>DULIEU!H299</f>
        <v/>
      </c>
      <c r="D306" s="812" t="str">
        <f>IF(DULIEU!J299&lt;&gt;"",DULIEU!J299,"")</f>
        <v/>
      </c>
      <c r="E306" s="811" t="str">
        <f>IF(DULIEU!B299="","",DULIEU!E299)</f>
        <v/>
      </c>
      <c r="F306" s="813" t="str">
        <f>IF(DULIEU!B299="","",DULIEU!O299)</f>
        <v/>
      </c>
      <c r="G306" s="811" t="str">
        <f t="shared" si="12"/>
        <v/>
      </c>
      <c r="H306" s="811" t="str">
        <f>IF($F306="","",SUM($L$14:L306))</f>
        <v/>
      </c>
      <c r="I306" s="814" t="str">
        <f>IF(DULIEU!V299&lt;&gt;"",DULIEU!V299,"")</f>
        <v/>
      </c>
      <c r="J306" s="814" t="str">
        <f>IF(DULIEU!W299&lt;&gt;"",DULIEU!W299,"")</f>
        <v/>
      </c>
      <c r="K306" s="815">
        <f>DULIEU!X299</f>
        <v>0</v>
      </c>
      <c r="L306" s="798">
        <f t="shared" si="13"/>
        <v>0</v>
      </c>
      <c r="M306" s="816" t="str">
        <f t="shared" si="14"/>
        <v/>
      </c>
      <c r="N306" s="785"/>
      <c r="O306" s="420"/>
      <c r="P306" s="420"/>
      <c r="Q306" s="420"/>
      <c r="R306" s="420"/>
      <c r="S306" s="420"/>
      <c r="T306" s="420"/>
      <c r="U306" s="420"/>
      <c r="V306" s="420"/>
      <c r="W306" s="420"/>
      <c r="X306" s="420"/>
      <c r="Y306" s="420"/>
      <c r="Z306" s="420"/>
      <c r="AA306" s="420"/>
      <c r="AB306" s="420"/>
      <c r="AC306" s="420"/>
      <c r="AD306" s="420"/>
      <c r="AE306" s="420"/>
    </row>
    <row r="307" spans="1:31" hidden="1">
      <c r="A307" s="420"/>
      <c r="B307" s="811" t="str">
        <f>IF(DULIEU!B300="","",DULIEU!D300)</f>
        <v/>
      </c>
      <c r="C307" s="812" t="str">
        <f>DULIEU!H300</f>
        <v/>
      </c>
      <c r="D307" s="812" t="str">
        <f>IF(DULIEU!J300&lt;&gt;"",DULIEU!J300,"")</f>
        <v/>
      </c>
      <c r="E307" s="811" t="str">
        <f>IF(DULIEU!B300="","",DULIEU!E300)</f>
        <v/>
      </c>
      <c r="F307" s="813" t="str">
        <f>IF(DULIEU!B300="","",DULIEU!O300)</f>
        <v/>
      </c>
      <c r="G307" s="811" t="str">
        <f t="shared" si="12"/>
        <v/>
      </c>
      <c r="H307" s="811" t="str">
        <f>IF($F307="","",SUM($L$14:L307))</f>
        <v/>
      </c>
      <c r="I307" s="814" t="str">
        <f>IF(DULIEU!V300&lt;&gt;"",DULIEU!V300,"")</f>
        <v/>
      </c>
      <c r="J307" s="814" t="str">
        <f>IF(DULIEU!W300&lt;&gt;"",DULIEU!W300,"")</f>
        <v/>
      </c>
      <c r="K307" s="815">
        <f>DULIEU!X300</f>
        <v>0</v>
      </c>
      <c r="L307" s="798">
        <f t="shared" si="13"/>
        <v>0</v>
      </c>
      <c r="M307" s="816" t="str">
        <f t="shared" si="14"/>
        <v/>
      </c>
      <c r="N307" s="785"/>
      <c r="O307" s="420"/>
      <c r="P307" s="420"/>
      <c r="Q307" s="420"/>
      <c r="R307" s="420"/>
      <c r="S307" s="420"/>
      <c r="T307" s="420"/>
      <c r="U307" s="420"/>
      <c r="V307" s="420"/>
      <c r="W307" s="420"/>
      <c r="X307" s="420"/>
      <c r="Y307" s="420"/>
      <c r="Z307" s="420"/>
      <c r="AA307" s="420"/>
      <c r="AB307" s="420"/>
      <c r="AC307" s="420"/>
      <c r="AD307" s="420"/>
      <c r="AE307" s="420"/>
    </row>
    <row r="308" spans="1:31" hidden="1">
      <c r="A308" s="420"/>
      <c r="B308" s="811" t="str">
        <f>IF(DULIEU!B301="","",DULIEU!D301)</f>
        <v/>
      </c>
      <c r="C308" s="812" t="str">
        <f>DULIEU!H301</f>
        <v/>
      </c>
      <c r="D308" s="812" t="str">
        <f>IF(DULIEU!J301&lt;&gt;"",DULIEU!J301,"")</f>
        <v/>
      </c>
      <c r="E308" s="811" t="str">
        <f>IF(DULIEU!B301="","",DULIEU!E301)</f>
        <v/>
      </c>
      <c r="F308" s="813" t="str">
        <f>IF(DULIEU!B301="","",DULIEU!O301)</f>
        <v/>
      </c>
      <c r="G308" s="811" t="str">
        <f t="shared" si="12"/>
        <v/>
      </c>
      <c r="H308" s="811" t="str">
        <f>IF($F308="","",SUM($L$14:L308))</f>
        <v/>
      </c>
      <c r="I308" s="814" t="str">
        <f>IF(DULIEU!V301&lt;&gt;"",DULIEU!V301,"")</f>
        <v/>
      </c>
      <c r="J308" s="814" t="str">
        <f>IF(DULIEU!W301&lt;&gt;"",DULIEU!W301,"")</f>
        <v/>
      </c>
      <c r="K308" s="815">
        <f>DULIEU!X301</f>
        <v>0</v>
      </c>
      <c r="L308" s="798">
        <f t="shared" si="13"/>
        <v>0</v>
      </c>
      <c r="M308" s="816" t="str">
        <f t="shared" si="14"/>
        <v/>
      </c>
      <c r="N308" s="785"/>
      <c r="O308" s="420"/>
      <c r="P308" s="420"/>
      <c r="Q308" s="420"/>
      <c r="R308" s="420"/>
      <c r="S308" s="420"/>
      <c r="T308" s="420"/>
      <c r="U308" s="420"/>
      <c r="V308" s="420"/>
      <c r="W308" s="420"/>
      <c r="X308" s="420"/>
      <c r="Y308" s="420"/>
      <c r="Z308" s="420"/>
      <c r="AA308" s="420"/>
      <c r="AB308" s="420"/>
      <c r="AC308" s="420"/>
      <c r="AD308" s="420"/>
      <c r="AE308" s="420"/>
    </row>
    <row r="309" spans="1:31" hidden="1">
      <c r="A309" s="420"/>
      <c r="B309" s="811" t="str">
        <f>IF(DULIEU!B302="","",DULIEU!D302)</f>
        <v/>
      </c>
      <c r="C309" s="812" t="str">
        <f>DULIEU!H302</f>
        <v/>
      </c>
      <c r="D309" s="812" t="str">
        <f>IF(DULIEU!J302&lt;&gt;"",DULIEU!J302,"")</f>
        <v/>
      </c>
      <c r="E309" s="811" t="str">
        <f>IF(DULIEU!B302="","",DULIEU!E302)</f>
        <v/>
      </c>
      <c r="F309" s="813" t="str">
        <f>IF(DULIEU!B302="","",DULIEU!O302)</f>
        <v/>
      </c>
      <c r="G309" s="811" t="str">
        <f t="shared" si="12"/>
        <v/>
      </c>
      <c r="H309" s="811" t="str">
        <f>IF($F309="","",SUM($L$14:L309))</f>
        <v/>
      </c>
      <c r="I309" s="814" t="str">
        <f>IF(DULIEU!V302&lt;&gt;"",DULIEU!V302,"")</f>
        <v/>
      </c>
      <c r="J309" s="814" t="str">
        <f>IF(DULIEU!W302&lt;&gt;"",DULIEU!W302,"")</f>
        <v/>
      </c>
      <c r="K309" s="815">
        <f>DULIEU!X302</f>
        <v>0</v>
      </c>
      <c r="L309" s="798">
        <f t="shared" si="13"/>
        <v>0</v>
      </c>
      <c r="M309" s="816" t="str">
        <f t="shared" si="14"/>
        <v/>
      </c>
      <c r="N309" s="785"/>
      <c r="O309" s="420"/>
      <c r="P309" s="420"/>
      <c r="Q309" s="420"/>
      <c r="R309" s="420"/>
      <c r="S309" s="420"/>
      <c r="T309" s="420"/>
      <c r="U309" s="420"/>
      <c r="V309" s="420"/>
      <c r="W309" s="420"/>
      <c r="X309" s="420"/>
      <c r="Y309" s="420"/>
      <c r="Z309" s="420"/>
      <c r="AA309" s="420"/>
      <c r="AB309" s="420"/>
      <c r="AC309" s="420"/>
      <c r="AD309" s="420"/>
      <c r="AE309" s="420"/>
    </row>
    <row r="310" spans="1:31" hidden="1">
      <c r="A310" s="420"/>
      <c r="B310" s="811" t="str">
        <f>IF(DULIEU!B303="","",DULIEU!D303)</f>
        <v/>
      </c>
      <c r="C310" s="812" t="str">
        <f>DULIEU!H303</f>
        <v/>
      </c>
      <c r="D310" s="812" t="str">
        <f>IF(DULIEU!J303&lt;&gt;"",DULIEU!J303,"")</f>
        <v/>
      </c>
      <c r="E310" s="811" t="str">
        <f>IF(DULIEU!B303="","",DULIEU!E303)</f>
        <v/>
      </c>
      <c r="F310" s="813" t="str">
        <f>IF(DULIEU!B303="","",DULIEU!O303)</f>
        <v/>
      </c>
      <c r="G310" s="811" t="str">
        <f t="shared" si="12"/>
        <v/>
      </c>
      <c r="H310" s="811" t="str">
        <f>IF($F310="","",SUM($L$14:L310))</f>
        <v/>
      </c>
      <c r="I310" s="814" t="str">
        <f>IF(DULIEU!V303&lt;&gt;"",DULIEU!V303,"")</f>
        <v/>
      </c>
      <c r="J310" s="814" t="str">
        <f>IF(DULIEU!W303&lt;&gt;"",DULIEU!W303,"")</f>
        <v/>
      </c>
      <c r="K310" s="815">
        <f>DULIEU!X303</f>
        <v>0</v>
      </c>
      <c r="L310" s="798">
        <f t="shared" si="13"/>
        <v>0</v>
      </c>
      <c r="M310" s="816" t="str">
        <f t="shared" si="14"/>
        <v/>
      </c>
      <c r="N310" s="785"/>
      <c r="O310" s="420"/>
      <c r="P310" s="420"/>
      <c r="Q310" s="420"/>
      <c r="R310" s="420"/>
      <c r="S310" s="420"/>
      <c r="T310" s="420"/>
      <c r="U310" s="420"/>
      <c r="V310" s="420"/>
      <c r="W310" s="420"/>
      <c r="X310" s="420"/>
      <c r="Y310" s="420"/>
      <c r="Z310" s="420"/>
      <c r="AA310" s="420"/>
      <c r="AB310" s="420"/>
      <c r="AC310" s="420"/>
      <c r="AD310" s="420"/>
      <c r="AE310" s="420"/>
    </row>
    <row r="311" spans="1:31" hidden="1">
      <c r="A311" s="420"/>
      <c r="B311" s="811" t="str">
        <f>IF(DULIEU!B304="","",DULIEU!D304)</f>
        <v/>
      </c>
      <c r="C311" s="812" t="str">
        <f>DULIEU!H304</f>
        <v/>
      </c>
      <c r="D311" s="812" t="str">
        <f>IF(DULIEU!J304&lt;&gt;"",DULIEU!J304,"")</f>
        <v/>
      </c>
      <c r="E311" s="811" t="str">
        <f>IF(DULIEU!B304="","",DULIEU!E304)</f>
        <v/>
      </c>
      <c r="F311" s="813" t="str">
        <f>IF(DULIEU!B304="","",DULIEU!O304)</f>
        <v/>
      </c>
      <c r="G311" s="811" t="str">
        <f t="shared" si="12"/>
        <v/>
      </c>
      <c r="H311" s="811" t="str">
        <f>IF($F311="","",SUM($L$14:L311))</f>
        <v/>
      </c>
      <c r="I311" s="814" t="str">
        <f>IF(DULIEU!V304&lt;&gt;"",DULIEU!V304,"")</f>
        <v/>
      </c>
      <c r="J311" s="814" t="str">
        <f>IF(DULIEU!W304&lt;&gt;"",DULIEU!W304,"")</f>
        <v/>
      </c>
      <c r="K311" s="815">
        <f>DULIEU!X304</f>
        <v>0</v>
      </c>
      <c r="L311" s="798">
        <f t="shared" si="13"/>
        <v>0</v>
      </c>
      <c r="M311" s="816" t="str">
        <f t="shared" si="14"/>
        <v/>
      </c>
      <c r="N311" s="785"/>
      <c r="O311" s="420"/>
      <c r="P311" s="420"/>
      <c r="Q311" s="420"/>
      <c r="R311" s="420"/>
      <c r="S311" s="420"/>
      <c r="T311" s="420"/>
      <c r="U311" s="420"/>
      <c r="V311" s="420"/>
      <c r="W311" s="420"/>
      <c r="X311" s="420"/>
      <c r="Y311" s="420"/>
      <c r="Z311" s="420"/>
      <c r="AA311" s="420"/>
      <c r="AB311" s="420"/>
      <c r="AC311" s="420"/>
      <c r="AD311" s="420"/>
      <c r="AE311" s="420"/>
    </row>
    <row r="312" spans="1:31" hidden="1">
      <c r="A312" s="420"/>
      <c r="B312" s="811" t="str">
        <f>IF(DULIEU!B305="","",DULIEU!D305)</f>
        <v/>
      </c>
      <c r="C312" s="812" t="str">
        <f>DULIEU!H305</f>
        <v/>
      </c>
      <c r="D312" s="812" t="str">
        <f>IF(DULIEU!J305&lt;&gt;"",DULIEU!J305,"")</f>
        <v/>
      </c>
      <c r="E312" s="811" t="str">
        <f>IF(DULIEU!B305="","",DULIEU!E305)</f>
        <v/>
      </c>
      <c r="F312" s="813" t="str">
        <f>IF(DULIEU!B305="","",DULIEU!O305)</f>
        <v/>
      </c>
      <c r="G312" s="811" t="str">
        <f t="shared" si="12"/>
        <v/>
      </c>
      <c r="H312" s="811" t="str">
        <f>IF($F312="","",SUM($L$14:L312))</f>
        <v/>
      </c>
      <c r="I312" s="814" t="str">
        <f>IF(DULIEU!V305&lt;&gt;"",DULIEU!V305,"")</f>
        <v/>
      </c>
      <c r="J312" s="814" t="str">
        <f>IF(DULIEU!W305&lt;&gt;"",DULIEU!W305,"")</f>
        <v/>
      </c>
      <c r="K312" s="815">
        <f>DULIEU!X305</f>
        <v>0</v>
      </c>
      <c r="L312" s="798">
        <f t="shared" si="13"/>
        <v>0</v>
      </c>
      <c r="M312" s="816" t="str">
        <f t="shared" si="14"/>
        <v/>
      </c>
      <c r="N312" s="785"/>
      <c r="O312" s="420"/>
      <c r="P312" s="420"/>
      <c r="Q312" s="420"/>
      <c r="R312" s="420"/>
      <c r="S312" s="420"/>
      <c r="T312" s="420"/>
      <c r="U312" s="420"/>
      <c r="V312" s="420"/>
      <c r="W312" s="420"/>
      <c r="X312" s="420"/>
      <c r="Y312" s="420"/>
      <c r="Z312" s="420"/>
      <c r="AA312" s="420"/>
      <c r="AB312" s="420"/>
      <c r="AC312" s="420"/>
      <c r="AD312" s="420"/>
      <c r="AE312" s="420"/>
    </row>
    <row r="313" spans="1:31" hidden="1">
      <c r="A313" s="420"/>
      <c r="B313" s="811" t="str">
        <f>IF(DULIEU!B306="","",DULIEU!D306)</f>
        <v/>
      </c>
      <c r="C313" s="812" t="str">
        <f>DULIEU!H306</f>
        <v/>
      </c>
      <c r="D313" s="812" t="str">
        <f>IF(DULIEU!J306&lt;&gt;"",DULIEU!J306,"")</f>
        <v/>
      </c>
      <c r="E313" s="811" t="str">
        <f>IF(DULIEU!B306="","",DULIEU!E306)</f>
        <v/>
      </c>
      <c r="F313" s="813" t="str">
        <f>IF(DULIEU!B306="","",DULIEU!O306)</f>
        <v/>
      </c>
      <c r="G313" s="811" t="str">
        <f t="shared" si="12"/>
        <v/>
      </c>
      <c r="H313" s="811" t="str">
        <f>IF($F313="","",SUM($L$14:L313))</f>
        <v/>
      </c>
      <c r="I313" s="814" t="str">
        <f>IF(DULIEU!V306&lt;&gt;"",DULIEU!V306,"")</f>
        <v/>
      </c>
      <c r="J313" s="814" t="str">
        <f>IF(DULIEU!W306&lt;&gt;"",DULIEU!W306,"")</f>
        <v/>
      </c>
      <c r="K313" s="815">
        <f>DULIEU!X306</f>
        <v>0</v>
      </c>
      <c r="L313" s="798">
        <f t="shared" si="13"/>
        <v>0</v>
      </c>
      <c r="M313" s="816" t="str">
        <f t="shared" si="14"/>
        <v/>
      </c>
      <c r="N313" s="785"/>
      <c r="O313" s="420"/>
      <c r="P313" s="420"/>
      <c r="Q313" s="420"/>
      <c r="R313" s="420"/>
      <c r="S313" s="420"/>
      <c r="T313" s="420"/>
      <c r="U313" s="420"/>
      <c r="V313" s="420"/>
      <c r="W313" s="420"/>
      <c r="X313" s="420"/>
      <c r="Y313" s="420"/>
      <c r="Z313" s="420"/>
      <c r="AA313" s="420"/>
      <c r="AB313" s="420"/>
      <c r="AC313" s="420"/>
      <c r="AD313" s="420"/>
      <c r="AE313" s="420"/>
    </row>
    <row r="314" spans="1:31" hidden="1">
      <c r="A314" s="420"/>
      <c r="B314" s="811" t="str">
        <f>IF(DULIEU!B307="","",DULIEU!D307)</f>
        <v/>
      </c>
      <c r="C314" s="812" t="str">
        <f>DULIEU!H307</f>
        <v/>
      </c>
      <c r="D314" s="812" t="str">
        <f>IF(DULIEU!J307&lt;&gt;"",DULIEU!J307,"")</f>
        <v/>
      </c>
      <c r="E314" s="811" t="str">
        <f>IF(DULIEU!B307="","",DULIEU!E307)</f>
        <v/>
      </c>
      <c r="F314" s="813" t="str">
        <f>IF(DULIEU!B307="","",DULIEU!O307)</f>
        <v/>
      </c>
      <c r="G314" s="811" t="str">
        <f t="shared" si="12"/>
        <v/>
      </c>
      <c r="H314" s="811" t="str">
        <f>IF($F314="","",SUM($L$14:L314))</f>
        <v/>
      </c>
      <c r="I314" s="814" t="str">
        <f>IF(DULIEU!V307&lt;&gt;"",DULIEU!V307,"")</f>
        <v/>
      </c>
      <c r="J314" s="814" t="str">
        <f>IF(DULIEU!W307&lt;&gt;"",DULIEU!W307,"")</f>
        <v/>
      </c>
      <c r="K314" s="815">
        <f>DULIEU!X307</f>
        <v>0</v>
      </c>
      <c r="L314" s="798">
        <f t="shared" si="13"/>
        <v>0</v>
      </c>
      <c r="M314" s="816" t="str">
        <f t="shared" si="14"/>
        <v/>
      </c>
      <c r="N314" s="785"/>
      <c r="O314" s="420"/>
      <c r="P314" s="420"/>
      <c r="Q314" s="420"/>
      <c r="R314" s="420"/>
      <c r="S314" s="420"/>
      <c r="T314" s="420"/>
      <c r="U314" s="420"/>
      <c r="V314" s="420"/>
      <c r="W314" s="420"/>
      <c r="X314" s="420"/>
      <c r="Y314" s="420"/>
      <c r="Z314" s="420"/>
      <c r="AA314" s="420"/>
      <c r="AB314" s="420"/>
      <c r="AC314" s="420"/>
      <c r="AD314" s="420"/>
      <c r="AE314" s="420"/>
    </row>
    <row r="315" spans="1:31" hidden="1">
      <c r="A315" s="420"/>
      <c r="B315" s="811" t="str">
        <f>IF(DULIEU!B308="","",DULIEU!D308)</f>
        <v/>
      </c>
      <c r="C315" s="812" t="str">
        <f>DULIEU!H308</f>
        <v/>
      </c>
      <c r="D315" s="812" t="str">
        <f>IF(DULIEU!J308&lt;&gt;"",DULIEU!J308,"")</f>
        <v/>
      </c>
      <c r="E315" s="811" t="str">
        <f>IF(DULIEU!B308="","",DULIEU!E308)</f>
        <v/>
      </c>
      <c r="F315" s="813" t="str">
        <f>IF(DULIEU!B308="","",DULIEU!O308)</f>
        <v/>
      </c>
      <c r="G315" s="811" t="str">
        <f t="shared" si="12"/>
        <v/>
      </c>
      <c r="H315" s="811" t="str">
        <f>IF($F315="","",SUM($L$14:L315))</f>
        <v/>
      </c>
      <c r="I315" s="814" t="str">
        <f>IF(DULIEU!V308&lt;&gt;"",DULIEU!V308,"")</f>
        <v/>
      </c>
      <c r="J315" s="814" t="str">
        <f>IF(DULIEU!W308&lt;&gt;"",DULIEU!W308,"")</f>
        <v/>
      </c>
      <c r="K315" s="815">
        <f>DULIEU!X308</f>
        <v>0</v>
      </c>
      <c r="L315" s="798">
        <f t="shared" si="13"/>
        <v>0</v>
      </c>
      <c r="M315" s="816" t="str">
        <f t="shared" si="14"/>
        <v/>
      </c>
      <c r="N315" s="785"/>
      <c r="O315" s="420"/>
      <c r="P315" s="420"/>
      <c r="Q315" s="420"/>
      <c r="R315" s="420"/>
      <c r="S315" s="420"/>
      <c r="T315" s="420"/>
      <c r="U315" s="420"/>
      <c r="V315" s="420"/>
      <c r="W315" s="420"/>
      <c r="X315" s="420"/>
      <c r="Y315" s="420"/>
      <c r="Z315" s="420"/>
      <c r="AA315" s="420"/>
      <c r="AB315" s="420"/>
      <c r="AC315" s="420"/>
      <c r="AD315" s="420"/>
      <c r="AE315" s="420"/>
    </row>
    <row r="316" spans="1:31" hidden="1">
      <c r="A316" s="420"/>
      <c r="B316" s="811" t="str">
        <f>IF(DULIEU!B309="","",DULIEU!D309)</f>
        <v/>
      </c>
      <c r="C316" s="812" t="str">
        <f>DULIEU!H309</f>
        <v/>
      </c>
      <c r="D316" s="812" t="str">
        <f>IF(DULIEU!J309&lt;&gt;"",DULIEU!J309,"")</f>
        <v/>
      </c>
      <c r="E316" s="811" t="str">
        <f>IF(DULIEU!B309="","",DULIEU!E309)</f>
        <v/>
      </c>
      <c r="F316" s="813" t="str">
        <f>IF(DULIEU!B309="","",DULIEU!O309)</f>
        <v/>
      </c>
      <c r="G316" s="811" t="str">
        <f t="shared" si="12"/>
        <v/>
      </c>
      <c r="H316" s="811" t="str">
        <f>IF($F316="","",SUM($L$14:L316))</f>
        <v/>
      </c>
      <c r="I316" s="814" t="str">
        <f>IF(DULIEU!V309&lt;&gt;"",DULIEU!V309,"")</f>
        <v/>
      </c>
      <c r="J316" s="814" t="str">
        <f>IF(DULIEU!W309&lt;&gt;"",DULIEU!W309,"")</f>
        <v/>
      </c>
      <c r="K316" s="815">
        <f>DULIEU!X309</f>
        <v>0</v>
      </c>
      <c r="L316" s="798">
        <f t="shared" si="13"/>
        <v>0</v>
      </c>
      <c r="M316" s="816" t="str">
        <f t="shared" si="14"/>
        <v/>
      </c>
      <c r="N316" s="785"/>
      <c r="O316" s="420"/>
      <c r="P316" s="420"/>
      <c r="Q316" s="420"/>
      <c r="R316" s="420"/>
      <c r="S316" s="420"/>
      <c r="T316" s="420"/>
      <c r="U316" s="420"/>
      <c r="V316" s="420"/>
      <c r="W316" s="420"/>
      <c r="X316" s="420"/>
      <c r="Y316" s="420"/>
      <c r="Z316" s="420"/>
      <c r="AA316" s="420"/>
      <c r="AB316" s="420"/>
      <c r="AC316" s="420"/>
      <c r="AD316" s="420"/>
      <c r="AE316" s="420"/>
    </row>
    <row r="317" spans="1:31" hidden="1">
      <c r="A317" s="420"/>
      <c r="B317" s="811" t="str">
        <f>IF(DULIEU!B310="","",DULIEU!D310)</f>
        <v/>
      </c>
      <c r="C317" s="812" t="str">
        <f>DULIEU!H310</f>
        <v/>
      </c>
      <c r="D317" s="812" t="str">
        <f>IF(DULIEU!J310&lt;&gt;"",DULIEU!J310,"")</f>
        <v/>
      </c>
      <c r="E317" s="811" t="str">
        <f>IF(DULIEU!B310="","",DULIEU!E310)</f>
        <v/>
      </c>
      <c r="F317" s="813" t="str">
        <f>IF(DULIEU!B310="","",DULIEU!O310)</f>
        <v/>
      </c>
      <c r="G317" s="811" t="str">
        <f t="shared" si="12"/>
        <v/>
      </c>
      <c r="H317" s="811" t="str">
        <f>IF($F317="","",SUM($L$14:L317))</f>
        <v/>
      </c>
      <c r="I317" s="814" t="str">
        <f>IF(DULIEU!V310&lt;&gt;"",DULIEU!V310,"")</f>
        <v/>
      </c>
      <c r="J317" s="814" t="str">
        <f>IF(DULIEU!W310&lt;&gt;"",DULIEU!W310,"")</f>
        <v/>
      </c>
      <c r="K317" s="815">
        <f>DULIEU!X310</f>
        <v>0</v>
      </c>
      <c r="L317" s="798">
        <f t="shared" si="13"/>
        <v>0</v>
      </c>
      <c r="M317" s="816" t="str">
        <f t="shared" si="14"/>
        <v/>
      </c>
      <c r="N317" s="785"/>
      <c r="O317" s="420"/>
      <c r="P317" s="420"/>
      <c r="Q317" s="420"/>
      <c r="R317" s="420"/>
      <c r="S317" s="420"/>
      <c r="T317" s="420"/>
      <c r="U317" s="420"/>
      <c r="V317" s="420"/>
      <c r="W317" s="420"/>
      <c r="X317" s="420"/>
      <c r="Y317" s="420"/>
      <c r="Z317" s="420"/>
      <c r="AA317" s="420"/>
      <c r="AB317" s="420"/>
      <c r="AC317" s="420"/>
      <c r="AD317" s="420"/>
      <c r="AE317" s="420"/>
    </row>
    <row r="318" spans="1:31" hidden="1">
      <c r="A318" s="420"/>
      <c r="B318" s="811" t="str">
        <f>IF(DULIEU!B311="","",DULIEU!D311)</f>
        <v/>
      </c>
      <c r="C318" s="812" t="str">
        <f>DULIEU!H311</f>
        <v/>
      </c>
      <c r="D318" s="812" t="str">
        <f>IF(DULIEU!J311&lt;&gt;"",DULIEU!J311,"")</f>
        <v/>
      </c>
      <c r="E318" s="811" t="str">
        <f>IF(DULIEU!B311="","",DULIEU!E311)</f>
        <v/>
      </c>
      <c r="F318" s="813" t="str">
        <f>IF(DULIEU!B311="","",DULIEU!O311)</f>
        <v/>
      </c>
      <c r="G318" s="811" t="str">
        <f t="shared" si="12"/>
        <v/>
      </c>
      <c r="H318" s="811" t="str">
        <f>IF($F318="","",SUM($L$14:L318))</f>
        <v/>
      </c>
      <c r="I318" s="814" t="str">
        <f>IF(DULIEU!V311&lt;&gt;"",DULIEU!V311,"")</f>
        <v/>
      </c>
      <c r="J318" s="814" t="str">
        <f>IF(DULIEU!W311&lt;&gt;"",DULIEU!W311,"")</f>
        <v/>
      </c>
      <c r="K318" s="815">
        <f>DULIEU!X311</f>
        <v>0</v>
      </c>
      <c r="L318" s="798">
        <f t="shared" si="13"/>
        <v>0</v>
      </c>
      <c r="M318" s="816" t="str">
        <f t="shared" si="14"/>
        <v/>
      </c>
      <c r="N318" s="785"/>
      <c r="O318" s="420"/>
      <c r="P318" s="420"/>
      <c r="Q318" s="420"/>
      <c r="R318" s="420"/>
      <c r="S318" s="420"/>
      <c r="T318" s="420"/>
      <c r="U318" s="420"/>
      <c r="V318" s="420"/>
      <c r="W318" s="420"/>
      <c r="X318" s="420"/>
      <c r="Y318" s="420"/>
      <c r="Z318" s="420"/>
      <c r="AA318" s="420"/>
      <c r="AB318" s="420"/>
      <c r="AC318" s="420"/>
      <c r="AD318" s="420"/>
      <c r="AE318" s="420"/>
    </row>
    <row r="319" spans="1:31" hidden="1">
      <c r="A319" s="420"/>
      <c r="B319" s="811" t="str">
        <f>IF(DULIEU!B312="","",DULIEU!D312)</f>
        <v/>
      </c>
      <c r="C319" s="812" t="str">
        <f>DULIEU!H312</f>
        <v/>
      </c>
      <c r="D319" s="812" t="str">
        <f>IF(DULIEU!J312&lt;&gt;"",DULIEU!J312,"")</f>
        <v/>
      </c>
      <c r="E319" s="811" t="str">
        <f>IF(DULIEU!B312="","",DULIEU!E312)</f>
        <v/>
      </c>
      <c r="F319" s="813" t="str">
        <f>IF(DULIEU!B312="","",DULIEU!O312)</f>
        <v/>
      </c>
      <c r="G319" s="811" t="str">
        <f t="shared" si="12"/>
        <v/>
      </c>
      <c r="H319" s="811" t="str">
        <f>IF($F319="","",SUM($L$14:L319))</f>
        <v/>
      </c>
      <c r="I319" s="814" t="str">
        <f>IF(DULIEU!V312&lt;&gt;"",DULIEU!V312,"")</f>
        <v/>
      </c>
      <c r="J319" s="814" t="str">
        <f>IF(DULIEU!W312&lt;&gt;"",DULIEU!W312,"")</f>
        <v/>
      </c>
      <c r="K319" s="815">
        <f>DULIEU!X312</f>
        <v>0</v>
      </c>
      <c r="L319" s="798">
        <f t="shared" si="13"/>
        <v>0</v>
      </c>
      <c r="M319" s="816" t="str">
        <f t="shared" si="14"/>
        <v/>
      </c>
      <c r="N319" s="785"/>
      <c r="O319" s="420"/>
      <c r="P319" s="420"/>
      <c r="Q319" s="420"/>
      <c r="R319" s="420"/>
      <c r="S319" s="420"/>
      <c r="T319" s="420"/>
      <c r="U319" s="420"/>
      <c r="V319" s="420"/>
      <c r="W319" s="420"/>
      <c r="X319" s="420"/>
      <c r="Y319" s="420"/>
      <c r="Z319" s="420"/>
      <c r="AA319" s="420"/>
      <c r="AB319" s="420"/>
      <c r="AC319" s="420"/>
      <c r="AD319" s="420"/>
      <c r="AE319" s="420"/>
    </row>
    <row r="320" spans="1:31" hidden="1">
      <c r="A320" s="420"/>
      <c r="B320" s="811" t="str">
        <f>IF(DULIEU!B313="","",DULIEU!D313)</f>
        <v/>
      </c>
      <c r="C320" s="812" t="str">
        <f>DULIEU!H313</f>
        <v/>
      </c>
      <c r="D320" s="812" t="str">
        <f>IF(DULIEU!J313&lt;&gt;"",DULIEU!J313,"")</f>
        <v/>
      </c>
      <c r="E320" s="811" t="str">
        <f>IF(DULIEU!B313="","",DULIEU!E313)</f>
        <v/>
      </c>
      <c r="F320" s="813" t="str">
        <f>IF(DULIEU!B313="","",DULIEU!O313)</f>
        <v/>
      </c>
      <c r="G320" s="811" t="str">
        <f t="shared" si="12"/>
        <v/>
      </c>
      <c r="H320" s="811" t="str">
        <f>IF($F320="","",SUM($L$14:L320))</f>
        <v/>
      </c>
      <c r="I320" s="814" t="str">
        <f>IF(DULIEU!V313&lt;&gt;"",DULIEU!V313,"")</f>
        <v/>
      </c>
      <c r="J320" s="814" t="str">
        <f>IF(DULIEU!W313&lt;&gt;"",DULIEU!W313,"")</f>
        <v/>
      </c>
      <c r="K320" s="815">
        <f>DULIEU!X313</f>
        <v>0</v>
      </c>
      <c r="L320" s="798">
        <f t="shared" si="13"/>
        <v>0</v>
      </c>
      <c r="M320" s="816" t="str">
        <f t="shared" si="14"/>
        <v/>
      </c>
      <c r="N320" s="785"/>
      <c r="O320" s="420"/>
      <c r="P320" s="420"/>
      <c r="Q320" s="420"/>
      <c r="R320" s="420"/>
      <c r="S320" s="420"/>
      <c r="T320" s="420"/>
      <c r="U320" s="420"/>
      <c r="V320" s="420"/>
      <c r="W320" s="420"/>
      <c r="X320" s="420"/>
      <c r="Y320" s="420"/>
      <c r="Z320" s="420"/>
      <c r="AA320" s="420"/>
      <c r="AB320" s="420"/>
      <c r="AC320" s="420"/>
      <c r="AD320" s="420"/>
      <c r="AE320" s="420"/>
    </row>
    <row r="321" spans="1:31" hidden="1">
      <c r="A321" s="420"/>
      <c r="B321" s="811" t="str">
        <f>IF(DULIEU!B314="","",DULIEU!D314)</f>
        <v/>
      </c>
      <c r="C321" s="812" t="str">
        <f>DULIEU!H314</f>
        <v/>
      </c>
      <c r="D321" s="812" t="str">
        <f>IF(DULIEU!J314&lt;&gt;"",DULIEU!J314,"")</f>
        <v/>
      </c>
      <c r="E321" s="811" t="str">
        <f>IF(DULIEU!B314="","",DULIEU!E314)</f>
        <v/>
      </c>
      <c r="F321" s="813" t="str">
        <f>IF(DULIEU!B314="","",DULIEU!O314)</f>
        <v/>
      </c>
      <c r="G321" s="811" t="str">
        <f t="shared" si="12"/>
        <v/>
      </c>
      <c r="H321" s="811" t="str">
        <f>IF($F321="","",SUM($L$14:L321))</f>
        <v/>
      </c>
      <c r="I321" s="814" t="str">
        <f>IF(DULIEU!V314&lt;&gt;"",DULIEU!V314,"")</f>
        <v/>
      </c>
      <c r="J321" s="814" t="str">
        <f>IF(DULIEU!W314&lt;&gt;"",DULIEU!W314,"")</f>
        <v/>
      </c>
      <c r="K321" s="815">
        <f>DULIEU!X314</f>
        <v>0</v>
      </c>
      <c r="L321" s="798">
        <f t="shared" si="13"/>
        <v>0</v>
      </c>
      <c r="M321" s="816" t="str">
        <f t="shared" si="14"/>
        <v/>
      </c>
      <c r="N321" s="785"/>
      <c r="O321" s="420"/>
      <c r="P321" s="420"/>
      <c r="Q321" s="420"/>
      <c r="R321" s="420"/>
      <c r="S321" s="420"/>
      <c r="T321" s="420"/>
      <c r="U321" s="420"/>
      <c r="V321" s="420"/>
      <c r="W321" s="420"/>
      <c r="X321" s="420"/>
      <c r="Y321" s="420"/>
      <c r="Z321" s="420"/>
      <c r="AA321" s="420"/>
      <c r="AB321" s="420"/>
      <c r="AC321" s="420"/>
      <c r="AD321" s="420"/>
      <c r="AE321" s="420"/>
    </row>
    <row r="322" spans="1:31" hidden="1">
      <c r="A322" s="420"/>
      <c r="B322" s="811" t="str">
        <f>IF(DULIEU!B315="","",DULIEU!D315)</f>
        <v/>
      </c>
      <c r="C322" s="812" t="str">
        <f>DULIEU!H315</f>
        <v/>
      </c>
      <c r="D322" s="812" t="str">
        <f>IF(DULIEU!J315&lt;&gt;"",DULIEU!J315,"")</f>
        <v/>
      </c>
      <c r="E322" s="811" t="str">
        <f>IF(DULIEU!B315="","",DULIEU!E315)</f>
        <v/>
      </c>
      <c r="F322" s="813" t="str">
        <f>IF(DULIEU!B315="","",DULIEU!O315)</f>
        <v/>
      </c>
      <c r="G322" s="811" t="str">
        <f t="shared" si="12"/>
        <v/>
      </c>
      <c r="H322" s="811" t="str">
        <f>IF($F322="","",SUM($L$14:L322))</f>
        <v/>
      </c>
      <c r="I322" s="814" t="str">
        <f>IF(DULIEU!V315&lt;&gt;"",DULIEU!V315,"")</f>
        <v/>
      </c>
      <c r="J322" s="814" t="str">
        <f>IF(DULIEU!W315&lt;&gt;"",DULIEU!W315,"")</f>
        <v/>
      </c>
      <c r="K322" s="815">
        <f>DULIEU!X315</f>
        <v>0</v>
      </c>
      <c r="L322" s="798">
        <f t="shared" si="13"/>
        <v>0</v>
      </c>
      <c r="M322" s="816" t="str">
        <f t="shared" si="14"/>
        <v/>
      </c>
      <c r="N322" s="785"/>
      <c r="O322" s="420"/>
      <c r="P322" s="420"/>
      <c r="Q322" s="420"/>
      <c r="R322" s="420"/>
      <c r="S322" s="420"/>
      <c r="T322" s="420"/>
      <c r="U322" s="420"/>
      <c r="V322" s="420"/>
      <c r="W322" s="420"/>
      <c r="X322" s="420"/>
      <c r="Y322" s="420"/>
      <c r="Z322" s="420"/>
      <c r="AA322" s="420"/>
      <c r="AB322" s="420"/>
      <c r="AC322" s="420"/>
      <c r="AD322" s="420"/>
      <c r="AE322" s="420"/>
    </row>
    <row r="323" spans="1:31" hidden="1">
      <c r="A323" s="420"/>
      <c r="B323" s="811" t="str">
        <f>IF(DULIEU!B316="","",DULIEU!D316)</f>
        <v/>
      </c>
      <c r="C323" s="812" t="str">
        <f>DULIEU!H316</f>
        <v/>
      </c>
      <c r="D323" s="812" t="str">
        <f>IF(DULIEU!J316&lt;&gt;"",DULIEU!J316,"")</f>
        <v/>
      </c>
      <c r="E323" s="811" t="str">
        <f>IF(DULIEU!B316="","",DULIEU!E316)</f>
        <v/>
      </c>
      <c r="F323" s="813" t="str">
        <f>IF(DULIEU!B316="","",DULIEU!O316)</f>
        <v/>
      </c>
      <c r="G323" s="811" t="str">
        <f t="shared" si="12"/>
        <v/>
      </c>
      <c r="H323" s="811" t="str">
        <f>IF($F323="","",SUM($L$14:L323))</f>
        <v/>
      </c>
      <c r="I323" s="814" t="str">
        <f>IF(DULIEU!V316&lt;&gt;"",DULIEU!V316,"")</f>
        <v/>
      </c>
      <c r="J323" s="814" t="str">
        <f>IF(DULIEU!W316&lt;&gt;"",DULIEU!W316,"")</f>
        <v/>
      </c>
      <c r="K323" s="815">
        <f>DULIEU!X316</f>
        <v>0</v>
      </c>
      <c r="L323" s="798">
        <f t="shared" si="13"/>
        <v>0</v>
      </c>
      <c r="M323" s="816" t="str">
        <f t="shared" si="14"/>
        <v/>
      </c>
      <c r="N323" s="785"/>
      <c r="O323" s="420"/>
      <c r="P323" s="420"/>
      <c r="Q323" s="420"/>
      <c r="R323" s="420"/>
      <c r="S323" s="420"/>
      <c r="T323" s="420"/>
      <c r="U323" s="420"/>
      <c r="V323" s="420"/>
      <c r="W323" s="420"/>
      <c r="X323" s="420"/>
      <c r="Y323" s="420"/>
      <c r="Z323" s="420"/>
      <c r="AA323" s="420"/>
      <c r="AB323" s="420"/>
      <c r="AC323" s="420"/>
      <c r="AD323" s="420"/>
      <c r="AE323" s="420"/>
    </row>
    <row r="324" spans="1:31" hidden="1">
      <c r="A324" s="420"/>
      <c r="B324" s="811" t="str">
        <f>IF(DULIEU!B317="","",DULIEU!D317)</f>
        <v/>
      </c>
      <c r="C324" s="812" t="str">
        <f>DULIEU!H317</f>
        <v/>
      </c>
      <c r="D324" s="812" t="str">
        <f>IF(DULIEU!J317&lt;&gt;"",DULIEU!J317,"")</f>
        <v/>
      </c>
      <c r="E324" s="811" t="str">
        <f>IF(DULIEU!B317="","",DULIEU!E317)</f>
        <v/>
      </c>
      <c r="F324" s="813" t="str">
        <f>IF(DULIEU!B317="","",DULIEU!O317)</f>
        <v/>
      </c>
      <c r="G324" s="811" t="str">
        <f t="shared" si="12"/>
        <v/>
      </c>
      <c r="H324" s="811" t="str">
        <f>IF($F324="","",SUM($L$14:L324))</f>
        <v/>
      </c>
      <c r="I324" s="814" t="str">
        <f>IF(DULIEU!V317&lt;&gt;"",DULIEU!V317,"")</f>
        <v/>
      </c>
      <c r="J324" s="814" t="str">
        <f>IF(DULIEU!W317&lt;&gt;"",DULIEU!W317,"")</f>
        <v/>
      </c>
      <c r="K324" s="815">
        <f>DULIEU!X317</f>
        <v>0</v>
      </c>
      <c r="L324" s="798">
        <f t="shared" si="13"/>
        <v>0</v>
      </c>
      <c r="M324" s="816" t="str">
        <f t="shared" si="14"/>
        <v/>
      </c>
      <c r="N324" s="785"/>
      <c r="O324" s="420"/>
      <c r="P324" s="420"/>
      <c r="Q324" s="420"/>
      <c r="R324" s="420"/>
      <c r="S324" s="420"/>
      <c r="T324" s="420"/>
      <c r="U324" s="420"/>
      <c r="V324" s="420"/>
      <c r="W324" s="420"/>
      <c r="X324" s="420"/>
      <c r="Y324" s="420"/>
      <c r="Z324" s="420"/>
      <c r="AA324" s="420"/>
      <c r="AB324" s="420"/>
      <c r="AC324" s="420"/>
      <c r="AD324" s="420"/>
      <c r="AE324" s="420"/>
    </row>
    <row r="325" spans="1:31" hidden="1">
      <c r="A325" s="420"/>
      <c r="B325" s="811" t="str">
        <f>IF(DULIEU!B318="","",DULIEU!D318)</f>
        <v/>
      </c>
      <c r="C325" s="812" t="str">
        <f>DULIEU!H318</f>
        <v/>
      </c>
      <c r="D325" s="812" t="str">
        <f>IF(DULIEU!J318&lt;&gt;"",DULIEU!J318,"")</f>
        <v/>
      </c>
      <c r="E325" s="811" t="str">
        <f>IF(DULIEU!B318="","",DULIEU!E318)</f>
        <v/>
      </c>
      <c r="F325" s="813" t="str">
        <f>IF(DULIEU!B318="","",DULIEU!O318)</f>
        <v/>
      </c>
      <c r="G325" s="811" t="str">
        <f t="shared" si="12"/>
        <v/>
      </c>
      <c r="H325" s="811" t="str">
        <f>IF($F325="","",SUM($L$14:L325))</f>
        <v/>
      </c>
      <c r="I325" s="814" t="str">
        <f>IF(DULIEU!V318&lt;&gt;"",DULIEU!V318,"")</f>
        <v/>
      </c>
      <c r="J325" s="814" t="str">
        <f>IF(DULIEU!W318&lt;&gt;"",DULIEU!W318,"")</f>
        <v/>
      </c>
      <c r="K325" s="815">
        <f>DULIEU!X318</f>
        <v>0</v>
      </c>
      <c r="L325" s="798">
        <f t="shared" si="13"/>
        <v>0</v>
      </c>
      <c r="M325" s="816" t="str">
        <f t="shared" si="14"/>
        <v/>
      </c>
      <c r="N325" s="785"/>
      <c r="O325" s="420"/>
      <c r="P325" s="420"/>
      <c r="Q325" s="420"/>
      <c r="R325" s="420"/>
      <c r="S325" s="420"/>
      <c r="T325" s="420"/>
      <c r="U325" s="420"/>
      <c r="V325" s="420"/>
      <c r="W325" s="420"/>
      <c r="X325" s="420"/>
      <c r="Y325" s="420"/>
      <c r="Z325" s="420"/>
      <c r="AA325" s="420"/>
      <c r="AB325" s="420"/>
      <c r="AC325" s="420"/>
      <c r="AD325" s="420"/>
      <c r="AE325" s="420"/>
    </row>
    <row r="326" spans="1:31" hidden="1">
      <c r="A326" s="420"/>
      <c r="B326" s="811" t="str">
        <f>IF(DULIEU!B319="","",DULIEU!D319)</f>
        <v/>
      </c>
      <c r="C326" s="812" t="str">
        <f>DULIEU!H319</f>
        <v/>
      </c>
      <c r="D326" s="812" t="str">
        <f>IF(DULIEU!J319&lt;&gt;"",DULIEU!J319,"")</f>
        <v/>
      </c>
      <c r="E326" s="811" t="str">
        <f>IF(DULIEU!B319="","",DULIEU!E319)</f>
        <v/>
      </c>
      <c r="F326" s="813" t="str">
        <f>IF(DULIEU!B319="","",DULIEU!O319)</f>
        <v/>
      </c>
      <c r="G326" s="811" t="str">
        <f t="shared" si="12"/>
        <v/>
      </c>
      <c r="H326" s="811" t="str">
        <f>IF($F326="","",SUM($L$14:L326))</f>
        <v/>
      </c>
      <c r="I326" s="814" t="str">
        <f>IF(DULIEU!V319&lt;&gt;"",DULIEU!V319,"")</f>
        <v/>
      </c>
      <c r="J326" s="814" t="str">
        <f>IF(DULIEU!W319&lt;&gt;"",DULIEU!W319,"")</f>
        <v/>
      </c>
      <c r="K326" s="815">
        <f>DULIEU!X319</f>
        <v>0</v>
      </c>
      <c r="L326" s="798">
        <f t="shared" si="13"/>
        <v>0</v>
      </c>
      <c r="M326" s="816" t="str">
        <f t="shared" si="14"/>
        <v/>
      </c>
      <c r="N326" s="785"/>
      <c r="O326" s="420"/>
      <c r="P326" s="420"/>
      <c r="Q326" s="420"/>
      <c r="R326" s="420"/>
      <c r="S326" s="420"/>
      <c r="T326" s="420"/>
      <c r="U326" s="420"/>
      <c r="V326" s="420"/>
      <c r="W326" s="420"/>
      <c r="X326" s="420"/>
      <c r="Y326" s="420"/>
      <c r="Z326" s="420"/>
      <c r="AA326" s="420"/>
      <c r="AB326" s="420"/>
      <c r="AC326" s="420"/>
      <c r="AD326" s="420"/>
      <c r="AE326" s="420"/>
    </row>
    <row r="327" spans="1:31" hidden="1">
      <c r="A327" s="420"/>
      <c r="B327" s="811" t="str">
        <f>IF(DULIEU!B320="","",DULIEU!D320)</f>
        <v/>
      </c>
      <c r="C327" s="812" t="str">
        <f>DULIEU!H320</f>
        <v/>
      </c>
      <c r="D327" s="812" t="str">
        <f>IF(DULIEU!J320&lt;&gt;"",DULIEU!J320,"")</f>
        <v/>
      </c>
      <c r="E327" s="811" t="str">
        <f>IF(DULIEU!B320="","",DULIEU!E320)</f>
        <v/>
      </c>
      <c r="F327" s="813" t="str">
        <f>IF(DULIEU!B320="","",DULIEU!O320)</f>
        <v/>
      </c>
      <c r="G327" s="811" t="str">
        <f t="shared" si="12"/>
        <v/>
      </c>
      <c r="H327" s="811" t="str">
        <f>IF($F327="","",SUM($L$14:L327))</f>
        <v/>
      </c>
      <c r="I327" s="814" t="str">
        <f>IF(DULIEU!V320&lt;&gt;"",DULIEU!V320,"")</f>
        <v/>
      </c>
      <c r="J327" s="814" t="str">
        <f>IF(DULIEU!W320&lt;&gt;"",DULIEU!W320,"")</f>
        <v/>
      </c>
      <c r="K327" s="815">
        <f>DULIEU!X320</f>
        <v>0</v>
      </c>
      <c r="L327" s="798">
        <f t="shared" si="13"/>
        <v>0</v>
      </c>
      <c r="M327" s="816" t="str">
        <f t="shared" si="14"/>
        <v/>
      </c>
      <c r="N327" s="785"/>
      <c r="O327" s="420"/>
      <c r="P327" s="420"/>
      <c r="Q327" s="420"/>
      <c r="R327" s="420"/>
      <c r="S327" s="420"/>
      <c r="T327" s="420"/>
      <c r="U327" s="420"/>
      <c r="V327" s="420"/>
      <c r="W327" s="420"/>
      <c r="X327" s="420"/>
      <c r="Y327" s="420"/>
      <c r="Z327" s="420"/>
      <c r="AA327" s="420"/>
      <c r="AB327" s="420"/>
      <c r="AC327" s="420"/>
      <c r="AD327" s="420"/>
      <c r="AE327" s="420"/>
    </row>
    <row r="328" spans="1:31" hidden="1">
      <c r="A328" s="420"/>
      <c r="B328" s="811" t="str">
        <f>IF(DULIEU!B321="","",DULIEU!D321)</f>
        <v/>
      </c>
      <c r="C328" s="812" t="str">
        <f>DULIEU!H321</f>
        <v/>
      </c>
      <c r="D328" s="812" t="str">
        <f>IF(DULIEU!J321&lt;&gt;"",DULIEU!J321,"")</f>
        <v/>
      </c>
      <c r="E328" s="811" t="str">
        <f>IF(DULIEU!B321="","",DULIEU!E321)</f>
        <v/>
      </c>
      <c r="F328" s="813" t="str">
        <f>IF(DULIEU!B321="","",DULIEU!O321)</f>
        <v/>
      </c>
      <c r="G328" s="811" t="str">
        <f t="shared" si="12"/>
        <v/>
      </c>
      <c r="H328" s="811" t="str">
        <f>IF($F328="","",SUM($L$14:L328))</f>
        <v/>
      </c>
      <c r="I328" s="814" t="str">
        <f>IF(DULIEU!V321&lt;&gt;"",DULIEU!V321,"")</f>
        <v/>
      </c>
      <c r="J328" s="814" t="str">
        <f>IF(DULIEU!W321&lt;&gt;"",DULIEU!W321,"")</f>
        <v/>
      </c>
      <c r="K328" s="815">
        <f>DULIEU!X321</f>
        <v>0</v>
      </c>
      <c r="L328" s="798">
        <f t="shared" si="13"/>
        <v>0</v>
      </c>
      <c r="M328" s="816" t="str">
        <f t="shared" si="14"/>
        <v/>
      </c>
      <c r="N328" s="785"/>
      <c r="O328" s="420"/>
      <c r="P328" s="420"/>
      <c r="Q328" s="420"/>
      <c r="R328" s="420"/>
      <c r="S328" s="420"/>
      <c r="T328" s="420"/>
      <c r="U328" s="420"/>
      <c r="V328" s="420"/>
      <c r="W328" s="420"/>
      <c r="X328" s="420"/>
      <c r="Y328" s="420"/>
      <c r="Z328" s="420"/>
      <c r="AA328" s="420"/>
      <c r="AB328" s="420"/>
      <c r="AC328" s="420"/>
      <c r="AD328" s="420"/>
      <c r="AE328" s="420"/>
    </row>
    <row r="329" spans="1:31" hidden="1">
      <c r="A329" s="420"/>
      <c r="B329" s="811" t="str">
        <f>IF(DULIEU!B322="","",DULIEU!D322)</f>
        <v/>
      </c>
      <c r="C329" s="812" t="str">
        <f>DULIEU!H322</f>
        <v/>
      </c>
      <c r="D329" s="812" t="str">
        <f>IF(DULIEU!J322&lt;&gt;"",DULIEU!J322,"")</f>
        <v/>
      </c>
      <c r="E329" s="811" t="str">
        <f>IF(DULIEU!B322="","",DULIEU!E322)</f>
        <v/>
      </c>
      <c r="F329" s="813" t="str">
        <f>IF(DULIEU!B322="","",DULIEU!O322)</f>
        <v/>
      </c>
      <c r="G329" s="811" t="str">
        <f t="shared" si="12"/>
        <v/>
      </c>
      <c r="H329" s="811" t="str">
        <f>IF($F329="","",SUM($L$14:L329))</f>
        <v/>
      </c>
      <c r="I329" s="814" t="str">
        <f>IF(DULIEU!V322&lt;&gt;"",DULIEU!V322,"")</f>
        <v/>
      </c>
      <c r="J329" s="814" t="str">
        <f>IF(DULIEU!W322&lt;&gt;"",DULIEU!W322,"")</f>
        <v/>
      </c>
      <c r="K329" s="815">
        <f>DULIEU!X322</f>
        <v>0</v>
      </c>
      <c r="L329" s="798">
        <f t="shared" si="13"/>
        <v>0</v>
      </c>
      <c r="M329" s="816" t="str">
        <f t="shared" si="14"/>
        <v/>
      </c>
      <c r="N329" s="785"/>
      <c r="O329" s="420"/>
      <c r="P329" s="420"/>
      <c r="Q329" s="420"/>
      <c r="R329" s="420"/>
      <c r="S329" s="420"/>
      <c r="T329" s="420"/>
      <c r="U329" s="420"/>
      <c r="V329" s="420"/>
      <c r="W329" s="420"/>
      <c r="X329" s="420"/>
      <c r="Y329" s="420"/>
      <c r="Z329" s="420"/>
      <c r="AA329" s="420"/>
      <c r="AB329" s="420"/>
      <c r="AC329" s="420"/>
      <c r="AD329" s="420"/>
      <c r="AE329" s="420"/>
    </row>
    <row r="330" spans="1:31" hidden="1">
      <c r="A330" s="420"/>
      <c r="B330" s="811" t="str">
        <f>IF(DULIEU!B323="","",DULIEU!D323)</f>
        <v/>
      </c>
      <c r="C330" s="812" t="str">
        <f>DULIEU!H323</f>
        <v/>
      </c>
      <c r="D330" s="812" t="str">
        <f>IF(DULIEU!J323&lt;&gt;"",DULIEU!J323,"")</f>
        <v/>
      </c>
      <c r="E330" s="811" t="str">
        <f>IF(DULIEU!B323="","",DULIEU!E323)</f>
        <v/>
      </c>
      <c r="F330" s="813" t="str">
        <f>IF(DULIEU!B323="","",DULIEU!O323)</f>
        <v/>
      </c>
      <c r="G330" s="811" t="str">
        <f t="shared" si="12"/>
        <v/>
      </c>
      <c r="H330" s="811" t="str">
        <f>IF($F330="","",SUM($L$14:L330))</f>
        <v/>
      </c>
      <c r="I330" s="814" t="str">
        <f>IF(DULIEU!V323&lt;&gt;"",DULIEU!V323,"")</f>
        <v/>
      </c>
      <c r="J330" s="814" t="str">
        <f>IF(DULIEU!W323&lt;&gt;"",DULIEU!W323,"")</f>
        <v/>
      </c>
      <c r="K330" s="815">
        <f>DULIEU!X323</f>
        <v>0</v>
      </c>
      <c r="L330" s="798">
        <f t="shared" si="13"/>
        <v>0</v>
      </c>
      <c r="M330" s="816" t="str">
        <f t="shared" si="14"/>
        <v/>
      </c>
      <c r="N330" s="785"/>
      <c r="O330" s="420"/>
      <c r="P330" s="420"/>
      <c r="Q330" s="420"/>
      <c r="R330" s="420"/>
      <c r="S330" s="420"/>
      <c r="T330" s="420"/>
      <c r="U330" s="420"/>
      <c r="V330" s="420"/>
      <c r="W330" s="420"/>
      <c r="X330" s="420"/>
      <c r="Y330" s="420"/>
      <c r="Z330" s="420"/>
      <c r="AA330" s="420"/>
      <c r="AB330" s="420"/>
      <c r="AC330" s="420"/>
      <c r="AD330" s="420"/>
      <c r="AE330" s="420"/>
    </row>
    <row r="331" spans="1:31" hidden="1">
      <c r="A331" s="420"/>
      <c r="B331" s="811" t="str">
        <f>IF(DULIEU!B324="","",DULIEU!D324)</f>
        <v/>
      </c>
      <c r="C331" s="812" t="str">
        <f>DULIEU!H324</f>
        <v/>
      </c>
      <c r="D331" s="812" t="str">
        <f>IF(DULIEU!J324&lt;&gt;"",DULIEU!J324,"")</f>
        <v/>
      </c>
      <c r="E331" s="811" t="str">
        <f>IF(DULIEU!B324="","",DULIEU!E324)</f>
        <v/>
      </c>
      <c r="F331" s="813" t="str">
        <f>IF(DULIEU!B324="","",DULIEU!O324)</f>
        <v/>
      </c>
      <c r="G331" s="811" t="str">
        <f t="shared" si="12"/>
        <v/>
      </c>
      <c r="H331" s="811" t="str">
        <f>IF($F331="","",SUM($L$14:L331))</f>
        <v/>
      </c>
      <c r="I331" s="814" t="str">
        <f>IF(DULIEU!V324&lt;&gt;"",DULIEU!V324,"")</f>
        <v/>
      </c>
      <c r="J331" s="814" t="str">
        <f>IF(DULIEU!W324&lt;&gt;"",DULIEU!W324,"")</f>
        <v/>
      </c>
      <c r="K331" s="815">
        <f>DULIEU!X324</f>
        <v>0</v>
      </c>
      <c r="L331" s="798">
        <f t="shared" si="13"/>
        <v>0</v>
      </c>
      <c r="M331" s="816" t="str">
        <f t="shared" si="14"/>
        <v/>
      </c>
      <c r="N331" s="785"/>
      <c r="O331" s="420"/>
      <c r="P331" s="420"/>
      <c r="Q331" s="420"/>
      <c r="R331" s="420"/>
      <c r="S331" s="420"/>
      <c r="T331" s="420"/>
      <c r="U331" s="420"/>
      <c r="V331" s="420"/>
      <c r="W331" s="420"/>
      <c r="X331" s="420"/>
      <c r="Y331" s="420"/>
      <c r="Z331" s="420"/>
      <c r="AA331" s="420"/>
      <c r="AB331" s="420"/>
      <c r="AC331" s="420"/>
      <c r="AD331" s="420"/>
      <c r="AE331" s="420"/>
    </row>
    <row r="332" spans="1:31" hidden="1">
      <c r="A332" s="420"/>
      <c r="B332" s="811" t="str">
        <f>IF(DULIEU!B325="","",DULIEU!D325)</f>
        <v/>
      </c>
      <c r="C332" s="812" t="str">
        <f>DULIEU!H325</f>
        <v/>
      </c>
      <c r="D332" s="812" t="str">
        <f>IF(DULIEU!J325&lt;&gt;"",DULIEU!J325,"")</f>
        <v/>
      </c>
      <c r="E332" s="811" t="str">
        <f>IF(DULIEU!B325="","",DULIEU!E325)</f>
        <v/>
      </c>
      <c r="F332" s="813" t="str">
        <f>IF(DULIEU!B325="","",DULIEU!O325)</f>
        <v/>
      </c>
      <c r="G332" s="811" t="str">
        <f t="shared" si="12"/>
        <v/>
      </c>
      <c r="H332" s="811" t="str">
        <f>IF($F332="","",SUM($L$14:L332))</f>
        <v/>
      </c>
      <c r="I332" s="814" t="str">
        <f>IF(DULIEU!V325&lt;&gt;"",DULIEU!V325,"")</f>
        <v/>
      </c>
      <c r="J332" s="814" t="str">
        <f>IF(DULIEU!W325&lt;&gt;"",DULIEU!W325,"")</f>
        <v/>
      </c>
      <c r="K332" s="815">
        <f>DULIEU!X325</f>
        <v>0</v>
      </c>
      <c r="L332" s="798">
        <f t="shared" si="13"/>
        <v>0</v>
      </c>
      <c r="M332" s="816" t="str">
        <f t="shared" si="14"/>
        <v/>
      </c>
      <c r="N332" s="785"/>
      <c r="O332" s="420"/>
      <c r="P332" s="420"/>
      <c r="Q332" s="420"/>
      <c r="R332" s="420"/>
      <c r="S332" s="420"/>
      <c r="T332" s="420"/>
      <c r="U332" s="420"/>
      <c r="V332" s="420"/>
      <c r="W332" s="420"/>
      <c r="X332" s="420"/>
      <c r="Y332" s="420"/>
      <c r="Z332" s="420"/>
      <c r="AA332" s="420"/>
      <c r="AB332" s="420"/>
      <c r="AC332" s="420"/>
      <c r="AD332" s="420"/>
      <c r="AE332" s="420"/>
    </row>
    <row r="333" spans="1:31" hidden="1">
      <c r="A333" s="420"/>
      <c r="B333" s="811" t="str">
        <f>IF(DULIEU!B326="","",DULIEU!D326)</f>
        <v/>
      </c>
      <c r="C333" s="812" t="str">
        <f>DULIEU!H326</f>
        <v/>
      </c>
      <c r="D333" s="812" t="str">
        <f>IF(DULIEU!J326&lt;&gt;"",DULIEU!J326,"")</f>
        <v/>
      </c>
      <c r="E333" s="811" t="str">
        <f>IF(DULIEU!B326="","",DULIEU!E326)</f>
        <v/>
      </c>
      <c r="F333" s="813" t="str">
        <f>IF(DULIEU!B326="","",DULIEU!O326)</f>
        <v/>
      </c>
      <c r="G333" s="811" t="str">
        <f t="shared" si="12"/>
        <v/>
      </c>
      <c r="H333" s="811" t="str">
        <f>IF($F333="","",SUM($L$14:L333))</f>
        <v/>
      </c>
      <c r="I333" s="814" t="str">
        <f>IF(DULIEU!V326&lt;&gt;"",DULIEU!V326,"")</f>
        <v/>
      </c>
      <c r="J333" s="814" t="str">
        <f>IF(DULIEU!W326&lt;&gt;"",DULIEU!W326,"")</f>
        <v/>
      </c>
      <c r="K333" s="815">
        <f>DULIEU!X326</f>
        <v>0</v>
      </c>
      <c r="L333" s="798">
        <f t="shared" si="13"/>
        <v>0</v>
      </c>
      <c r="M333" s="816" t="str">
        <f t="shared" si="14"/>
        <v/>
      </c>
      <c r="N333" s="785"/>
      <c r="O333" s="420"/>
      <c r="P333" s="420"/>
      <c r="Q333" s="420"/>
      <c r="R333" s="420"/>
      <c r="S333" s="420"/>
      <c r="T333" s="420"/>
      <c r="U333" s="420"/>
      <c r="V333" s="420"/>
      <c r="W333" s="420"/>
      <c r="X333" s="420"/>
      <c r="Y333" s="420"/>
      <c r="Z333" s="420"/>
      <c r="AA333" s="420"/>
      <c r="AB333" s="420"/>
      <c r="AC333" s="420"/>
      <c r="AD333" s="420"/>
      <c r="AE333" s="420"/>
    </row>
    <row r="334" spans="1:31" hidden="1">
      <c r="A334" s="420"/>
      <c r="B334" s="811" t="str">
        <f>IF(DULIEU!B327="","",DULIEU!D327)</f>
        <v/>
      </c>
      <c r="C334" s="812" t="str">
        <f>DULIEU!H327</f>
        <v/>
      </c>
      <c r="D334" s="812" t="str">
        <f>IF(DULIEU!J327&lt;&gt;"",DULIEU!J327,"")</f>
        <v/>
      </c>
      <c r="E334" s="811" t="str">
        <f>IF(DULIEU!B327="","",DULIEU!E327)</f>
        <v/>
      </c>
      <c r="F334" s="813" t="str">
        <f>IF(DULIEU!B327="","",DULIEU!O327)</f>
        <v/>
      </c>
      <c r="G334" s="811" t="str">
        <f t="shared" si="12"/>
        <v/>
      </c>
      <c r="H334" s="811" t="str">
        <f>IF($F334="","",SUM($L$14:L334))</f>
        <v/>
      </c>
      <c r="I334" s="814" t="str">
        <f>IF(DULIEU!V327&lt;&gt;"",DULIEU!V327,"")</f>
        <v/>
      </c>
      <c r="J334" s="814" t="str">
        <f>IF(DULIEU!W327&lt;&gt;"",DULIEU!W327,"")</f>
        <v/>
      </c>
      <c r="K334" s="815">
        <f>DULIEU!X327</f>
        <v>0</v>
      </c>
      <c r="L334" s="798">
        <f t="shared" si="13"/>
        <v>0</v>
      </c>
      <c r="M334" s="816" t="str">
        <f t="shared" si="14"/>
        <v/>
      </c>
      <c r="N334" s="785"/>
      <c r="O334" s="420"/>
      <c r="P334" s="420"/>
      <c r="Q334" s="420"/>
      <c r="R334" s="420"/>
      <c r="S334" s="420"/>
      <c r="T334" s="420"/>
      <c r="U334" s="420"/>
      <c r="V334" s="420"/>
      <c r="W334" s="420"/>
      <c r="X334" s="420"/>
      <c r="Y334" s="420"/>
      <c r="Z334" s="420"/>
      <c r="AA334" s="420"/>
      <c r="AB334" s="420"/>
      <c r="AC334" s="420"/>
      <c r="AD334" s="420"/>
      <c r="AE334" s="420"/>
    </row>
    <row r="335" spans="1:31" hidden="1">
      <c r="A335" s="420"/>
      <c r="B335" s="811" t="str">
        <f>IF(DULIEU!B328="","",DULIEU!D328)</f>
        <v/>
      </c>
      <c r="C335" s="812" t="str">
        <f>DULIEU!H328</f>
        <v/>
      </c>
      <c r="D335" s="812" t="str">
        <f>IF(DULIEU!J328&lt;&gt;"",DULIEU!J328,"")</f>
        <v/>
      </c>
      <c r="E335" s="811" t="str">
        <f>IF(DULIEU!B328="","",DULIEU!E328)</f>
        <v/>
      </c>
      <c r="F335" s="813" t="str">
        <f>IF(DULIEU!B328="","",DULIEU!O328)</f>
        <v/>
      </c>
      <c r="G335" s="811" t="str">
        <f t="shared" ref="G335:G398" si="15">IF($F335&lt;&gt;"","x","")</f>
        <v/>
      </c>
      <c r="H335" s="811" t="str">
        <f>IF($F335="","",SUM($L$14:L335))</f>
        <v/>
      </c>
      <c r="I335" s="814" t="str">
        <f>IF(DULIEU!V328&lt;&gt;"",DULIEU!V328,"")</f>
        <v/>
      </c>
      <c r="J335" s="814" t="str">
        <f>IF(DULIEU!W328&lt;&gt;"",DULIEU!W328,"")</f>
        <v/>
      </c>
      <c r="K335" s="815">
        <f>DULIEU!X328</f>
        <v>0</v>
      </c>
      <c r="L335" s="798">
        <f t="shared" ref="L335:L398" si="16">IF(K335=0,0,1)</f>
        <v>0</v>
      </c>
      <c r="M335" s="816" t="str">
        <f t="shared" ref="M335:M398" si="17">IF(K335&gt;0,"x","")</f>
        <v/>
      </c>
      <c r="N335" s="785"/>
      <c r="O335" s="420"/>
      <c r="P335" s="420"/>
      <c r="Q335" s="420"/>
      <c r="R335" s="420"/>
      <c r="S335" s="420"/>
      <c r="T335" s="420"/>
      <c r="U335" s="420"/>
      <c r="V335" s="420"/>
      <c r="W335" s="420"/>
      <c r="X335" s="420"/>
      <c r="Y335" s="420"/>
      <c r="Z335" s="420"/>
      <c r="AA335" s="420"/>
      <c r="AB335" s="420"/>
      <c r="AC335" s="420"/>
      <c r="AD335" s="420"/>
      <c r="AE335" s="420"/>
    </row>
    <row r="336" spans="1:31" hidden="1">
      <c r="A336" s="420"/>
      <c r="B336" s="811" t="str">
        <f>IF(DULIEU!B329="","",DULIEU!D329)</f>
        <v/>
      </c>
      <c r="C336" s="812" t="str">
        <f>DULIEU!H329</f>
        <v/>
      </c>
      <c r="D336" s="812" t="str">
        <f>IF(DULIEU!J329&lt;&gt;"",DULIEU!J329,"")</f>
        <v/>
      </c>
      <c r="E336" s="811" t="str">
        <f>IF(DULIEU!B329="","",DULIEU!E329)</f>
        <v/>
      </c>
      <c r="F336" s="813" t="str">
        <f>IF(DULIEU!B329="","",DULIEU!O329)</f>
        <v/>
      </c>
      <c r="G336" s="811" t="str">
        <f t="shared" si="15"/>
        <v/>
      </c>
      <c r="H336" s="811" t="str">
        <f>IF($F336="","",SUM($L$14:L336))</f>
        <v/>
      </c>
      <c r="I336" s="814" t="str">
        <f>IF(DULIEU!V329&lt;&gt;"",DULIEU!V329,"")</f>
        <v/>
      </c>
      <c r="J336" s="814" t="str">
        <f>IF(DULIEU!W329&lt;&gt;"",DULIEU!W329,"")</f>
        <v/>
      </c>
      <c r="K336" s="815">
        <f>DULIEU!X329</f>
        <v>0</v>
      </c>
      <c r="L336" s="798">
        <f t="shared" si="16"/>
        <v>0</v>
      </c>
      <c r="M336" s="816" t="str">
        <f t="shared" si="17"/>
        <v/>
      </c>
      <c r="N336" s="785"/>
      <c r="O336" s="420"/>
      <c r="P336" s="420"/>
      <c r="Q336" s="420"/>
      <c r="R336" s="420"/>
      <c r="S336" s="420"/>
      <c r="T336" s="420"/>
      <c r="U336" s="420"/>
      <c r="V336" s="420"/>
      <c r="W336" s="420"/>
      <c r="X336" s="420"/>
      <c r="Y336" s="420"/>
      <c r="Z336" s="420"/>
      <c r="AA336" s="420"/>
      <c r="AB336" s="420"/>
      <c r="AC336" s="420"/>
      <c r="AD336" s="420"/>
      <c r="AE336" s="420"/>
    </row>
    <row r="337" spans="1:31" hidden="1">
      <c r="A337" s="420"/>
      <c r="B337" s="811" t="str">
        <f>IF(DULIEU!B330="","",DULIEU!D330)</f>
        <v/>
      </c>
      <c r="C337" s="812" t="str">
        <f>DULIEU!H330</f>
        <v/>
      </c>
      <c r="D337" s="812" t="str">
        <f>IF(DULIEU!J330&lt;&gt;"",DULIEU!J330,"")</f>
        <v/>
      </c>
      <c r="E337" s="811" t="str">
        <f>IF(DULIEU!B330="","",DULIEU!E330)</f>
        <v/>
      </c>
      <c r="F337" s="813" t="str">
        <f>IF(DULIEU!B330="","",DULIEU!O330)</f>
        <v/>
      </c>
      <c r="G337" s="811" t="str">
        <f t="shared" si="15"/>
        <v/>
      </c>
      <c r="H337" s="811" t="str">
        <f>IF($F337="","",SUM($L$14:L337))</f>
        <v/>
      </c>
      <c r="I337" s="814" t="str">
        <f>IF(DULIEU!V330&lt;&gt;"",DULIEU!V330,"")</f>
        <v/>
      </c>
      <c r="J337" s="814" t="str">
        <f>IF(DULIEU!W330&lt;&gt;"",DULIEU!W330,"")</f>
        <v/>
      </c>
      <c r="K337" s="815">
        <f>DULIEU!X330</f>
        <v>0</v>
      </c>
      <c r="L337" s="798">
        <f t="shared" si="16"/>
        <v>0</v>
      </c>
      <c r="M337" s="816" t="str">
        <f t="shared" si="17"/>
        <v/>
      </c>
      <c r="N337" s="785"/>
      <c r="O337" s="420"/>
      <c r="P337" s="420"/>
      <c r="Q337" s="420"/>
      <c r="R337" s="420"/>
      <c r="S337" s="420"/>
      <c r="T337" s="420"/>
      <c r="U337" s="420"/>
      <c r="V337" s="420"/>
      <c r="W337" s="420"/>
      <c r="X337" s="420"/>
      <c r="Y337" s="420"/>
      <c r="Z337" s="420"/>
      <c r="AA337" s="420"/>
      <c r="AB337" s="420"/>
      <c r="AC337" s="420"/>
      <c r="AD337" s="420"/>
      <c r="AE337" s="420"/>
    </row>
    <row r="338" spans="1:31" hidden="1">
      <c r="A338" s="420"/>
      <c r="B338" s="811" t="str">
        <f>IF(DULIEU!B331="","",DULIEU!D331)</f>
        <v/>
      </c>
      <c r="C338" s="812" t="str">
        <f>DULIEU!H331</f>
        <v/>
      </c>
      <c r="D338" s="812" t="str">
        <f>IF(DULIEU!J331&lt;&gt;"",DULIEU!J331,"")</f>
        <v/>
      </c>
      <c r="E338" s="811" t="str">
        <f>IF(DULIEU!B331="","",DULIEU!E331)</f>
        <v/>
      </c>
      <c r="F338" s="813" t="str">
        <f>IF(DULIEU!B331="","",DULIEU!O331)</f>
        <v/>
      </c>
      <c r="G338" s="811" t="str">
        <f t="shared" si="15"/>
        <v/>
      </c>
      <c r="H338" s="811" t="str">
        <f>IF($F338="","",SUM($L$14:L338))</f>
        <v/>
      </c>
      <c r="I338" s="814" t="str">
        <f>IF(DULIEU!V331&lt;&gt;"",DULIEU!V331,"")</f>
        <v/>
      </c>
      <c r="J338" s="814" t="str">
        <f>IF(DULIEU!W331&lt;&gt;"",DULIEU!W331,"")</f>
        <v/>
      </c>
      <c r="K338" s="815">
        <f>DULIEU!X331</f>
        <v>0</v>
      </c>
      <c r="L338" s="798">
        <f t="shared" si="16"/>
        <v>0</v>
      </c>
      <c r="M338" s="816" t="str">
        <f t="shared" si="17"/>
        <v/>
      </c>
      <c r="N338" s="785"/>
      <c r="O338" s="420"/>
      <c r="P338" s="420"/>
      <c r="Q338" s="420"/>
      <c r="R338" s="420"/>
      <c r="S338" s="420"/>
      <c r="T338" s="420"/>
      <c r="U338" s="420"/>
      <c r="V338" s="420"/>
      <c r="W338" s="420"/>
      <c r="X338" s="420"/>
      <c r="Y338" s="420"/>
      <c r="Z338" s="420"/>
      <c r="AA338" s="420"/>
      <c r="AB338" s="420"/>
      <c r="AC338" s="420"/>
      <c r="AD338" s="420"/>
      <c r="AE338" s="420"/>
    </row>
    <row r="339" spans="1:31" hidden="1">
      <c r="A339" s="420"/>
      <c r="B339" s="811" t="str">
        <f>IF(DULIEU!B332="","",DULIEU!D332)</f>
        <v/>
      </c>
      <c r="C339" s="812" t="str">
        <f>DULIEU!H332</f>
        <v/>
      </c>
      <c r="D339" s="812" t="str">
        <f>IF(DULIEU!J332&lt;&gt;"",DULIEU!J332,"")</f>
        <v/>
      </c>
      <c r="E339" s="811" t="str">
        <f>IF(DULIEU!B332="","",DULIEU!E332)</f>
        <v/>
      </c>
      <c r="F339" s="813" t="str">
        <f>IF(DULIEU!B332="","",DULIEU!O332)</f>
        <v/>
      </c>
      <c r="G339" s="811" t="str">
        <f t="shared" si="15"/>
        <v/>
      </c>
      <c r="H339" s="811" t="str">
        <f>IF($F339="","",SUM($L$14:L339))</f>
        <v/>
      </c>
      <c r="I339" s="814" t="str">
        <f>IF(DULIEU!V332&lt;&gt;"",DULIEU!V332,"")</f>
        <v/>
      </c>
      <c r="J339" s="814" t="str">
        <f>IF(DULIEU!W332&lt;&gt;"",DULIEU!W332,"")</f>
        <v/>
      </c>
      <c r="K339" s="815">
        <f>DULIEU!X332</f>
        <v>0</v>
      </c>
      <c r="L339" s="798">
        <f t="shared" si="16"/>
        <v>0</v>
      </c>
      <c r="M339" s="816" t="str">
        <f t="shared" si="17"/>
        <v/>
      </c>
      <c r="N339" s="785"/>
      <c r="O339" s="420"/>
      <c r="P339" s="420"/>
      <c r="Q339" s="420"/>
      <c r="R339" s="420"/>
      <c r="S339" s="420"/>
      <c r="T339" s="420"/>
      <c r="U339" s="420"/>
      <c r="V339" s="420"/>
      <c r="W339" s="420"/>
      <c r="X339" s="420"/>
      <c r="Y339" s="420"/>
      <c r="Z339" s="420"/>
      <c r="AA339" s="420"/>
      <c r="AB339" s="420"/>
      <c r="AC339" s="420"/>
      <c r="AD339" s="420"/>
      <c r="AE339" s="420"/>
    </row>
    <row r="340" spans="1:31" hidden="1">
      <c r="A340" s="420"/>
      <c r="B340" s="811" t="str">
        <f>IF(DULIEU!B333="","",DULIEU!D333)</f>
        <v/>
      </c>
      <c r="C340" s="812" t="str">
        <f>DULIEU!H333</f>
        <v/>
      </c>
      <c r="D340" s="812" t="str">
        <f>IF(DULIEU!J333&lt;&gt;"",DULIEU!J333,"")</f>
        <v/>
      </c>
      <c r="E340" s="811" t="str">
        <f>IF(DULIEU!B333="","",DULIEU!E333)</f>
        <v/>
      </c>
      <c r="F340" s="813" t="str">
        <f>IF(DULIEU!B333="","",DULIEU!O333)</f>
        <v/>
      </c>
      <c r="G340" s="811" t="str">
        <f t="shared" si="15"/>
        <v/>
      </c>
      <c r="H340" s="811" t="str">
        <f>IF($F340="","",SUM($L$14:L340))</f>
        <v/>
      </c>
      <c r="I340" s="814" t="str">
        <f>IF(DULIEU!V333&lt;&gt;"",DULIEU!V333,"")</f>
        <v/>
      </c>
      <c r="J340" s="814" t="str">
        <f>IF(DULIEU!W333&lt;&gt;"",DULIEU!W333,"")</f>
        <v/>
      </c>
      <c r="K340" s="815">
        <f>DULIEU!X333</f>
        <v>0</v>
      </c>
      <c r="L340" s="798">
        <f t="shared" si="16"/>
        <v>0</v>
      </c>
      <c r="M340" s="816" t="str">
        <f t="shared" si="17"/>
        <v/>
      </c>
      <c r="N340" s="785"/>
      <c r="O340" s="420"/>
      <c r="P340" s="420"/>
      <c r="Q340" s="420"/>
      <c r="R340" s="420"/>
      <c r="S340" s="420"/>
      <c r="T340" s="420"/>
      <c r="U340" s="420"/>
      <c r="V340" s="420"/>
      <c r="W340" s="420"/>
      <c r="X340" s="420"/>
      <c r="Y340" s="420"/>
      <c r="Z340" s="420"/>
      <c r="AA340" s="420"/>
      <c r="AB340" s="420"/>
      <c r="AC340" s="420"/>
      <c r="AD340" s="420"/>
      <c r="AE340" s="420"/>
    </row>
    <row r="341" spans="1:31" hidden="1">
      <c r="A341" s="420"/>
      <c r="B341" s="811" t="str">
        <f>IF(DULIEU!B334="","",DULIEU!D334)</f>
        <v/>
      </c>
      <c r="C341" s="812" t="str">
        <f>DULIEU!H334</f>
        <v/>
      </c>
      <c r="D341" s="812" t="str">
        <f>IF(DULIEU!J334&lt;&gt;"",DULIEU!J334,"")</f>
        <v/>
      </c>
      <c r="E341" s="811" t="str">
        <f>IF(DULIEU!B334="","",DULIEU!E334)</f>
        <v/>
      </c>
      <c r="F341" s="813" t="str">
        <f>IF(DULIEU!B334="","",DULIEU!O334)</f>
        <v/>
      </c>
      <c r="G341" s="811" t="str">
        <f t="shared" si="15"/>
        <v/>
      </c>
      <c r="H341" s="811" t="str">
        <f>IF($F341="","",SUM($L$14:L341))</f>
        <v/>
      </c>
      <c r="I341" s="814" t="str">
        <f>IF(DULIEU!V334&lt;&gt;"",DULIEU!V334,"")</f>
        <v/>
      </c>
      <c r="J341" s="814" t="str">
        <f>IF(DULIEU!W334&lt;&gt;"",DULIEU!W334,"")</f>
        <v/>
      </c>
      <c r="K341" s="815">
        <f>DULIEU!X334</f>
        <v>0</v>
      </c>
      <c r="L341" s="798">
        <f t="shared" si="16"/>
        <v>0</v>
      </c>
      <c r="M341" s="816" t="str">
        <f t="shared" si="17"/>
        <v/>
      </c>
      <c r="N341" s="785"/>
      <c r="O341" s="420"/>
      <c r="P341" s="420"/>
      <c r="Q341" s="420"/>
      <c r="R341" s="420"/>
      <c r="S341" s="420"/>
      <c r="T341" s="420"/>
      <c r="U341" s="420"/>
      <c r="V341" s="420"/>
      <c r="W341" s="420"/>
      <c r="X341" s="420"/>
      <c r="Y341" s="420"/>
      <c r="Z341" s="420"/>
      <c r="AA341" s="420"/>
      <c r="AB341" s="420"/>
      <c r="AC341" s="420"/>
      <c r="AD341" s="420"/>
      <c r="AE341" s="420"/>
    </row>
    <row r="342" spans="1:31" hidden="1">
      <c r="A342" s="420"/>
      <c r="B342" s="811" t="str">
        <f>IF(DULIEU!B335="","",DULIEU!D335)</f>
        <v/>
      </c>
      <c r="C342" s="812" t="str">
        <f>DULIEU!H335</f>
        <v/>
      </c>
      <c r="D342" s="812" t="str">
        <f>IF(DULIEU!J335&lt;&gt;"",DULIEU!J335,"")</f>
        <v/>
      </c>
      <c r="E342" s="811" t="str">
        <f>IF(DULIEU!B335="","",DULIEU!E335)</f>
        <v/>
      </c>
      <c r="F342" s="813" t="str">
        <f>IF(DULIEU!B335="","",DULIEU!O335)</f>
        <v/>
      </c>
      <c r="G342" s="811" t="str">
        <f t="shared" si="15"/>
        <v/>
      </c>
      <c r="H342" s="811" t="str">
        <f>IF($F342="","",SUM($L$14:L342))</f>
        <v/>
      </c>
      <c r="I342" s="814" t="str">
        <f>IF(DULIEU!V335&lt;&gt;"",DULIEU!V335,"")</f>
        <v/>
      </c>
      <c r="J342" s="814" t="str">
        <f>IF(DULIEU!W335&lt;&gt;"",DULIEU!W335,"")</f>
        <v/>
      </c>
      <c r="K342" s="815">
        <f>DULIEU!X335</f>
        <v>0</v>
      </c>
      <c r="L342" s="798">
        <f t="shared" si="16"/>
        <v>0</v>
      </c>
      <c r="M342" s="816" t="str">
        <f t="shared" si="17"/>
        <v/>
      </c>
      <c r="N342" s="785"/>
      <c r="O342" s="420"/>
      <c r="P342" s="420"/>
      <c r="Q342" s="420"/>
      <c r="R342" s="420"/>
      <c r="S342" s="420"/>
      <c r="T342" s="420"/>
      <c r="U342" s="420"/>
      <c r="V342" s="420"/>
      <c r="W342" s="420"/>
      <c r="X342" s="420"/>
      <c r="Y342" s="420"/>
      <c r="Z342" s="420"/>
      <c r="AA342" s="420"/>
      <c r="AB342" s="420"/>
      <c r="AC342" s="420"/>
      <c r="AD342" s="420"/>
      <c r="AE342" s="420"/>
    </row>
    <row r="343" spans="1:31" hidden="1">
      <c r="A343" s="420"/>
      <c r="B343" s="811" t="str">
        <f>IF(DULIEU!B336="","",DULIEU!D336)</f>
        <v/>
      </c>
      <c r="C343" s="812" t="str">
        <f>DULIEU!H336</f>
        <v/>
      </c>
      <c r="D343" s="812" t="str">
        <f>IF(DULIEU!J336&lt;&gt;"",DULIEU!J336,"")</f>
        <v/>
      </c>
      <c r="E343" s="811" t="str">
        <f>IF(DULIEU!B336="","",DULIEU!E336)</f>
        <v/>
      </c>
      <c r="F343" s="813" t="str">
        <f>IF(DULIEU!B336="","",DULIEU!O336)</f>
        <v/>
      </c>
      <c r="G343" s="811" t="str">
        <f t="shared" si="15"/>
        <v/>
      </c>
      <c r="H343" s="811" t="str">
        <f>IF($F343="","",SUM($L$14:L343))</f>
        <v/>
      </c>
      <c r="I343" s="814" t="str">
        <f>IF(DULIEU!V336&lt;&gt;"",DULIEU!V336,"")</f>
        <v/>
      </c>
      <c r="J343" s="814" t="str">
        <f>IF(DULIEU!W336&lt;&gt;"",DULIEU!W336,"")</f>
        <v/>
      </c>
      <c r="K343" s="815">
        <f>DULIEU!X336</f>
        <v>0</v>
      </c>
      <c r="L343" s="798">
        <f t="shared" si="16"/>
        <v>0</v>
      </c>
      <c r="M343" s="816" t="str">
        <f t="shared" si="17"/>
        <v/>
      </c>
      <c r="N343" s="785"/>
      <c r="O343" s="420"/>
      <c r="P343" s="420"/>
      <c r="Q343" s="420"/>
      <c r="R343" s="420"/>
      <c r="S343" s="420"/>
      <c r="T343" s="420"/>
      <c r="U343" s="420"/>
      <c r="V343" s="420"/>
      <c r="W343" s="420"/>
      <c r="X343" s="420"/>
      <c r="Y343" s="420"/>
      <c r="Z343" s="420"/>
      <c r="AA343" s="420"/>
      <c r="AB343" s="420"/>
      <c r="AC343" s="420"/>
      <c r="AD343" s="420"/>
      <c r="AE343" s="420"/>
    </row>
    <row r="344" spans="1:31" hidden="1">
      <c r="A344" s="420"/>
      <c r="B344" s="811" t="str">
        <f>IF(DULIEU!B337="","",DULIEU!D337)</f>
        <v/>
      </c>
      <c r="C344" s="812" t="str">
        <f>DULIEU!H337</f>
        <v/>
      </c>
      <c r="D344" s="812" t="str">
        <f>IF(DULIEU!J337&lt;&gt;"",DULIEU!J337,"")</f>
        <v/>
      </c>
      <c r="E344" s="811" t="str">
        <f>IF(DULIEU!B337="","",DULIEU!E337)</f>
        <v/>
      </c>
      <c r="F344" s="813" t="str">
        <f>IF(DULIEU!B337="","",DULIEU!O337)</f>
        <v/>
      </c>
      <c r="G344" s="811" t="str">
        <f t="shared" si="15"/>
        <v/>
      </c>
      <c r="H344" s="811" t="str">
        <f>IF($F344="","",SUM($L$14:L344))</f>
        <v/>
      </c>
      <c r="I344" s="814" t="str">
        <f>IF(DULIEU!V337&lt;&gt;"",DULIEU!V337,"")</f>
        <v/>
      </c>
      <c r="J344" s="814" t="str">
        <f>IF(DULIEU!W337&lt;&gt;"",DULIEU!W337,"")</f>
        <v/>
      </c>
      <c r="K344" s="815">
        <f>DULIEU!X337</f>
        <v>0</v>
      </c>
      <c r="L344" s="798">
        <f t="shared" si="16"/>
        <v>0</v>
      </c>
      <c r="M344" s="816" t="str">
        <f t="shared" si="17"/>
        <v/>
      </c>
      <c r="N344" s="785"/>
      <c r="O344" s="420"/>
      <c r="P344" s="420"/>
      <c r="Q344" s="420"/>
      <c r="R344" s="420"/>
      <c r="S344" s="420"/>
      <c r="T344" s="420"/>
      <c r="U344" s="420"/>
      <c r="V344" s="420"/>
      <c r="W344" s="420"/>
      <c r="X344" s="420"/>
      <c r="Y344" s="420"/>
      <c r="Z344" s="420"/>
      <c r="AA344" s="420"/>
      <c r="AB344" s="420"/>
      <c r="AC344" s="420"/>
      <c r="AD344" s="420"/>
      <c r="AE344" s="420"/>
    </row>
    <row r="345" spans="1:31" hidden="1">
      <c r="A345" s="420"/>
      <c r="B345" s="811" t="str">
        <f>IF(DULIEU!B338="","",DULIEU!D338)</f>
        <v/>
      </c>
      <c r="C345" s="812" t="str">
        <f>DULIEU!H338</f>
        <v/>
      </c>
      <c r="D345" s="812" t="str">
        <f>IF(DULIEU!J338&lt;&gt;"",DULIEU!J338,"")</f>
        <v/>
      </c>
      <c r="E345" s="811" t="str">
        <f>IF(DULIEU!B338="","",DULIEU!E338)</f>
        <v/>
      </c>
      <c r="F345" s="813" t="str">
        <f>IF(DULIEU!B338="","",DULIEU!O338)</f>
        <v/>
      </c>
      <c r="G345" s="811" t="str">
        <f t="shared" si="15"/>
        <v/>
      </c>
      <c r="H345" s="811" t="str">
        <f>IF($F345="","",SUM($L$14:L345))</f>
        <v/>
      </c>
      <c r="I345" s="814" t="str">
        <f>IF(DULIEU!V338&lt;&gt;"",DULIEU!V338,"")</f>
        <v/>
      </c>
      <c r="J345" s="814" t="str">
        <f>IF(DULIEU!W338&lt;&gt;"",DULIEU!W338,"")</f>
        <v/>
      </c>
      <c r="K345" s="815">
        <f>DULIEU!X338</f>
        <v>0</v>
      </c>
      <c r="L345" s="798">
        <f t="shared" si="16"/>
        <v>0</v>
      </c>
      <c r="M345" s="816" t="str">
        <f t="shared" si="17"/>
        <v/>
      </c>
      <c r="N345" s="785"/>
      <c r="O345" s="420"/>
      <c r="P345" s="420"/>
      <c r="Q345" s="420"/>
      <c r="R345" s="420"/>
      <c r="S345" s="420"/>
      <c r="T345" s="420"/>
      <c r="U345" s="420"/>
      <c r="V345" s="420"/>
      <c r="W345" s="420"/>
      <c r="X345" s="420"/>
      <c r="Y345" s="420"/>
      <c r="Z345" s="420"/>
      <c r="AA345" s="420"/>
      <c r="AB345" s="420"/>
      <c r="AC345" s="420"/>
      <c r="AD345" s="420"/>
      <c r="AE345" s="420"/>
    </row>
    <row r="346" spans="1:31" hidden="1">
      <c r="A346" s="420"/>
      <c r="B346" s="811" t="str">
        <f>IF(DULIEU!B339="","",DULIEU!D339)</f>
        <v/>
      </c>
      <c r="C346" s="812" t="str">
        <f>DULIEU!H339</f>
        <v/>
      </c>
      <c r="D346" s="812" t="str">
        <f>IF(DULIEU!J339&lt;&gt;"",DULIEU!J339,"")</f>
        <v/>
      </c>
      <c r="E346" s="811" t="str">
        <f>IF(DULIEU!B339="","",DULIEU!E339)</f>
        <v/>
      </c>
      <c r="F346" s="813" t="str">
        <f>IF(DULIEU!B339="","",DULIEU!O339)</f>
        <v/>
      </c>
      <c r="G346" s="811" t="str">
        <f t="shared" si="15"/>
        <v/>
      </c>
      <c r="H346" s="811" t="str">
        <f>IF($F346="","",SUM($L$14:L346))</f>
        <v/>
      </c>
      <c r="I346" s="814" t="str">
        <f>IF(DULIEU!V339&lt;&gt;"",DULIEU!V339,"")</f>
        <v/>
      </c>
      <c r="J346" s="814" t="str">
        <f>IF(DULIEU!W339&lt;&gt;"",DULIEU!W339,"")</f>
        <v/>
      </c>
      <c r="K346" s="815">
        <f>DULIEU!X339</f>
        <v>0</v>
      </c>
      <c r="L346" s="798">
        <f t="shared" si="16"/>
        <v>0</v>
      </c>
      <c r="M346" s="816" t="str">
        <f t="shared" si="17"/>
        <v/>
      </c>
      <c r="N346" s="785"/>
      <c r="O346" s="420"/>
      <c r="P346" s="420"/>
      <c r="Q346" s="420"/>
      <c r="R346" s="420"/>
      <c r="S346" s="420"/>
      <c r="T346" s="420"/>
      <c r="U346" s="420"/>
      <c r="V346" s="420"/>
      <c r="W346" s="420"/>
      <c r="X346" s="420"/>
      <c r="Y346" s="420"/>
      <c r="Z346" s="420"/>
      <c r="AA346" s="420"/>
      <c r="AB346" s="420"/>
      <c r="AC346" s="420"/>
      <c r="AD346" s="420"/>
      <c r="AE346" s="420"/>
    </row>
    <row r="347" spans="1:31" hidden="1">
      <c r="A347" s="420"/>
      <c r="B347" s="811" t="str">
        <f>IF(DULIEU!B340="","",DULIEU!D340)</f>
        <v/>
      </c>
      <c r="C347" s="812" t="str">
        <f>DULIEU!H340</f>
        <v/>
      </c>
      <c r="D347" s="812" t="str">
        <f>IF(DULIEU!J340&lt;&gt;"",DULIEU!J340,"")</f>
        <v/>
      </c>
      <c r="E347" s="811" t="str">
        <f>IF(DULIEU!B340="","",DULIEU!E340)</f>
        <v/>
      </c>
      <c r="F347" s="813" t="str">
        <f>IF(DULIEU!B340="","",DULIEU!O340)</f>
        <v/>
      </c>
      <c r="G347" s="811" t="str">
        <f t="shared" si="15"/>
        <v/>
      </c>
      <c r="H347" s="811" t="str">
        <f>IF($F347="","",SUM($L$14:L347))</f>
        <v/>
      </c>
      <c r="I347" s="814" t="str">
        <f>IF(DULIEU!V340&lt;&gt;"",DULIEU!V340,"")</f>
        <v/>
      </c>
      <c r="J347" s="814" t="str">
        <f>IF(DULIEU!W340&lt;&gt;"",DULIEU!W340,"")</f>
        <v/>
      </c>
      <c r="K347" s="815">
        <f>DULIEU!X340</f>
        <v>0</v>
      </c>
      <c r="L347" s="798">
        <f t="shared" si="16"/>
        <v>0</v>
      </c>
      <c r="M347" s="816" t="str">
        <f t="shared" si="17"/>
        <v/>
      </c>
      <c r="N347" s="785"/>
      <c r="O347" s="420"/>
      <c r="P347" s="420"/>
      <c r="Q347" s="420"/>
      <c r="R347" s="420"/>
      <c r="S347" s="420"/>
      <c r="T347" s="420"/>
      <c r="U347" s="420"/>
      <c r="V347" s="420"/>
      <c r="W347" s="420"/>
      <c r="X347" s="420"/>
      <c r="Y347" s="420"/>
      <c r="Z347" s="420"/>
      <c r="AA347" s="420"/>
      <c r="AB347" s="420"/>
      <c r="AC347" s="420"/>
      <c r="AD347" s="420"/>
      <c r="AE347" s="420"/>
    </row>
    <row r="348" spans="1:31" hidden="1">
      <c r="A348" s="420"/>
      <c r="B348" s="811" t="str">
        <f>IF(DULIEU!B341="","",DULIEU!D341)</f>
        <v/>
      </c>
      <c r="C348" s="812" t="str">
        <f>DULIEU!H341</f>
        <v/>
      </c>
      <c r="D348" s="812" t="str">
        <f>IF(DULIEU!J341&lt;&gt;"",DULIEU!J341,"")</f>
        <v/>
      </c>
      <c r="E348" s="811" t="str">
        <f>IF(DULIEU!B341="","",DULIEU!E341)</f>
        <v/>
      </c>
      <c r="F348" s="813" t="str">
        <f>IF(DULIEU!B341="","",DULIEU!O341)</f>
        <v/>
      </c>
      <c r="G348" s="811" t="str">
        <f t="shared" si="15"/>
        <v/>
      </c>
      <c r="H348" s="811" t="str">
        <f>IF($F348="","",SUM($L$14:L348))</f>
        <v/>
      </c>
      <c r="I348" s="814" t="str">
        <f>IF(DULIEU!V341&lt;&gt;"",DULIEU!V341,"")</f>
        <v/>
      </c>
      <c r="J348" s="814" t="str">
        <f>IF(DULIEU!W341&lt;&gt;"",DULIEU!W341,"")</f>
        <v/>
      </c>
      <c r="K348" s="815">
        <f>DULIEU!X341</f>
        <v>0</v>
      </c>
      <c r="L348" s="798">
        <f t="shared" si="16"/>
        <v>0</v>
      </c>
      <c r="M348" s="816" t="str">
        <f t="shared" si="17"/>
        <v/>
      </c>
      <c r="N348" s="785"/>
      <c r="O348" s="420"/>
      <c r="P348" s="420"/>
      <c r="Q348" s="420"/>
      <c r="R348" s="420"/>
      <c r="S348" s="420"/>
      <c r="T348" s="420"/>
      <c r="U348" s="420"/>
      <c r="V348" s="420"/>
      <c r="W348" s="420"/>
      <c r="X348" s="420"/>
      <c r="Y348" s="420"/>
      <c r="Z348" s="420"/>
      <c r="AA348" s="420"/>
      <c r="AB348" s="420"/>
      <c r="AC348" s="420"/>
      <c r="AD348" s="420"/>
      <c r="AE348" s="420"/>
    </row>
    <row r="349" spans="1:31" hidden="1">
      <c r="A349" s="420"/>
      <c r="B349" s="811" t="str">
        <f>IF(DULIEU!B342="","",DULIEU!D342)</f>
        <v/>
      </c>
      <c r="C349" s="812" t="str">
        <f>DULIEU!H342</f>
        <v/>
      </c>
      <c r="D349" s="812" t="str">
        <f>IF(DULIEU!J342&lt;&gt;"",DULIEU!J342,"")</f>
        <v/>
      </c>
      <c r="E349" s="811" t="str">
        <f>IF(DULIEU!B342="","",DULIEU!E342)</f>
        <v/>
      </c>
      <c r="F349" s="813" t="str">
        <f>IF(DULIEU!B342="","",DULIEU!O342)</f>
        <v/>
      </c>
      <c r="G349" s="811" t="str">
        <f t="shared" si="15"/>
        <v/>
      </c>
      <c r="H349" s="811" t="str">
        <f>IF($F349="","",SUM($L$14:L349))</f>
        <v/>
      </c>
      <c r="I349" s="814" t="str">
        <f>IF(DULIEU!V342&lt;&gt;"",DULIEU!V342,"")</f>
        <v/>
      </c>
      <c r="J349" s="814" t="str">
        <f>IF(DULIEU!W342&lt;&gt;"",DULIEU!W342,"")</f>
        <v/>
      </c>
      <c r="K349" s="815">
        <f>DULIEU!X342</f>
        <v>0</v>
      </c>
      <c r="L349" s="798">
        <f t="shared" si="16"/>
        <v>0</v>
      </c>
      <c r="M349" s="816" t="str">
        <f t="shared" si="17"/>
        <v/>
      </c>
      <c r="N349" s="785"/>
      <c r="O349" s="420"/>
      <c r="P349" s="420"/>
      <c r="Q349" s="420"/>
      <c r="R349" s="420"/>
      <c r="S349" s="420"/>
      <c r="T349" s="420"/>
      <c r="U349" s="420"/>
      <c r="V349" s="420"/>
      <c r="W349" s="420"/>
      <c r="X349" s="420"/>
      <c r="Y349" s="420"/>
      <c r="Z349" s="420"/>
      <c r="AA349" s="420"/>
      <c r="AB349" s="420"/>
      <c r="AC349" s="420"/>
      <c r="AD349" s="420"/>
      <c r="AE349" s="420"/>
    </row>
    <row r="350" spans="1:31" hidden="1">
      <c r="A350" s="420"/>
      <c r="B350" s="811" t="str">
        <f>IF(DULIEU!B343="","",DULIEU!D343)</f>
        <v/>
      </c>
      <c r="C350" s="812" t="str">
        <f>DULIEU!H343</f>
        <v/>
      </c>
      <c r="D350" s="812" t="str">
        <f>IF(DULIEU!J343&lt;&gt;"",DULIEU!J343,"")</f>
        <v/>
      </c>
      <c r="E350" s="811" t="str">
        <f>IF(DULIEU!B343="","",DULIEU!E343)</f>
        <v/>
      </c>
      <c r="F350" s="813" t="str">
        <f>IF(DULIEU!B343="","",DULIEU!O343)</f>
        <v/>
      </c>
      <c r="G350" s="811" t="str">
        <f t="shared" si="15"/>
        <v/>
      </c>
      <c r="H350" s="811" t="str">
        <f>IF($F350="","",SUM($L$14:L350))</f>
        <v/>
      </c>
      <c r="I350" s="814" t="str">
        <f>IF(DULIEU!V343&lt;&gt;"",DULIEU!V343,"")</f>
        <v/>
      </c>
      <c r="J350" s="814" t="str">
        <f>IF(DULIEU!W343&lt;&gt;"",DULIEU!W343,"")</f>
        <v/>
      </c>
      <c r="K350" s="815">
        <f>DULIEU!X343</f>
        <v>0</v>
      </c>
      <c r="L350" s="798">
        <f t="shared" si="16"/>
        <v>0</v>
      </c>
      <c r="M350" s="816" t="str">
        <f t="shared" si="17"/>
        <v/>
      </c>
      <c r="N350" s="785"/>
      <c r="O350" s="420"/>
      <c r="P350" s="420"/>
      <c r="Q350" s="420"/>
      <c r="R350" s="420"/>
      <c r="S350" s="420"/>
      <c r="T350" s="420"/>
      <c r="U350" s="420"/>
      <c r="V350" s="420"/>
      <c r="W350" s="420"/>
      <c r="X350" s="420"/>
      <c r="Y350" s="420"/>
      <c r="Z350" s="420"/>
      <c r="AA350" s="420"/>
      <c r="AB350" s="420"/>
      <c r="AC350" s="420"/>
      <c r="AD350" s="420"/>
      <c r="AE350" s="420"/>
    </row>
    <row r="351" spans="1:31" hidden="1">
      <c r="A351" s="420"/>
      <c r="B351" s="811" t="str">
        <f>IF(DULIEU!B344="","",DULIEU!D344)</f>
        <v/>
      </c>
      <c r="C351" s="812" t="str">
        <f>DULIEU!H344</f>
        <v/>
      </c>
      <c r="D351" s="812" t="str">
        <f>IF(DULIEU!J344&lt;&gt;"",DULIEU!J344,"")</f>
        <v/>
      </c>
      <c r="E351" s="811" t="str">
        <f>IF(DULIEU!B344="","",DULIEU!E344)</f>
        <v/>
      </c>
      <c r="F351" s="813" t="str">
        <f>IF(DULIEU!B344="","",DULIEU!O344)</f>
        <v/>
      </c>
      <c r="G351" s="811" t="str">
        <f t="shared" si="15"/>
        <v/>
      </c>
      <c r="H351" s="811" t="str">
        <f>IF($F351="","",SUM($L$14:L351))</f>
        <v/>
      </c>
      <c r="I351" s="814" t="str">
        <f>IF(DULIEU!V344&lt;&gt;"",DULIEU!V344,"")</f>
        <v/>
      </c>
      <c r="J351" s="814" t="str">
        <f>IF(DULIEU!W344&lt;&gt;"",DULIEU!W344,"")</f>
        <v/>
      </c>
      <c r="K351" s="815">
        <f>DULIEU!X344</f>
        <v>0</v>
      </c>
      <c r="L351" s="798">
        <f t="shared" si="16"/>
        <v>0</v>
      </c>
      <c r="M351" s="816" t="str">
        <f t="shared" si="17"/>
        <v/>
      </c>
      <c r="N351" s="785"/>
      <c r="O351" s="420"/>
      <c r="P351" s="420"/>
      <c r="Q351" s="420"/>
      <c r="R351" s="420"/>
      <c r="S351" s="420"/>
      <c r="T351" s="420"/>
      <c r="U351" s="420"/>
      <c r="V351" s="420"/>
      <c r="W351" s="420"/>
      <c r="X351" s="420"/>
      <c r="Y351" s="420"/>
      <c r="Z351" s="420"/>
      <c r="AA351" s="420"/>
      <c r="AB351" s="420"/>
      <c r="AC351" s="420"/>
      <c r="AD351" s="420"/>
      <c r="AE351" s="420"/>
    </row>
    <row r="352" spans="1:31" hidden="1">
      <c r="A352" s="420"/>
      <c r="B352" s="811" t="str">
        <f>IF(DULIEU!B345="","",DULIEU!D345)</f>
        <v/>
      </c>
      <c r="C352" s="812" t="str">
        <f>DULIEU!H345</f>
        <v/>
      </c>
      <c r="D352" s="812" t="str">
        <f>IF(DULIEU!J345&lt;&gt;"",DULIEU!J345,"")</f>
        <v/>
      </c>
      <c r="E352" s="811" t="str">
        <f>IF(DULIEU!B345="","",DULIEU!E345)</f>
        <v/>
      </c>
      <c r="F352" s="813" t="str">
        <f>IF(DULIEU!B345="","",DULIEU!O345)</f>
        <v/>
      </c>
      <c r="G352" s="811" t="str">
        <f t="shared" si="15"/>
        <v/>
      </c>
      <c r="H352" s="811" t="str">
        <f>IF($F352="","",SUM($L$14:L352))</f>
        <v/>
      </c>
      <c r="I352" s="814" t="str">
        <f>IF(DULIEU!V345&lt;&gt;"",DULIEU!V345,"")</f>
        <v/>
      </c>
      <c r="J352" s="814" t="str">
        <f>IF(DULIEU!W345&lt;&gt;"",DULIEU!W345,"")</f>
        <v/>
      </c>
      <c r="K352" s="815">
        <f>DULIEU!X345</f>
        <v>0</v>
      </c>
      <c r="L352" s="798">
        <f t="shared" si="16"/>
        <v>0</v>
      </c>
      <c r="M352" s="816" t="str">
        <f t="shared" si="17"/>
        <v/>
      </c>
      <c r="N352" s="785"/>
      <c r="O352" s="420"/>
      <c r="P352" s="420"/>
      <c r="Q352" s="420"/>
      <c r="R352" s="420"/>
      <c r="S352" s="420"/>
      <c r="T352" s="420"/>
      <c r="U352" s="420"/>
      <c r="V352" s="420"/>
      <c r="W352" s="420"/>
      <c r="X352" s="420"/>
      <c r="Y352" s="420"/>
      <c r="Z352" s="420"/>
      <c r="AA352" s="420"/>
      <c r="AB352" s="420"/>
      <c r="AC352" s="420"/>
      <c r="AD352" s="420"/>
      <c r="AE352" s="420"/>
    </row>
    <row r="353" spans="1:31" hidden="1">
      <c r="A353" s="420"/>
      <c r="B353" s="811" t="str">
        <f>IF(DULIEU!B346="","",DULIEU!D346)</f>
        <v/>
      </c>
      <c r="C353" s="812" t="str">
        <f>DULIEU!H346</f>
        <v/>
      </c>
      <c r="D353" s="812" t="str">
        <f>IF(DULIEU!J346&lt;&gt;"",DULIEU!J346,"")</f>
        <v/>
      </c>
      <c r="E353" s="811" t="str">
        <f>IF(DULIEU!B346="","",DULIEU!E346)</f>
        <v/>
      </c>
      <c r="F353" s="813" t="str">
        <f>IF(DULIEU!B346="","",DULIEU!O346)</f>
        <v/>
      </c>
      <c r="G353" s="811" t="str">
        <f t="shared" si="15"/>
        <v/>
      </c>
      <c r="H353" s="811" t="str">
        <f>IF($F353="","",SUM($L$14:L353))</f>
        <v/>
      </c>
      <c r="I353" s="814" t="str">
        <f>IF(DULIEU!V346&lt;&gt;"",DULIEU!V346,"")</f>
        <v/>
      </c>
      <c r="J353" s="814" t="str">
        <f>IF(DULIEU!W346&lt;&gt;"",DULIEU!W346,"")</f>
        <v/>
      </c>
      <c r="K353" s="815">
        <f>DULIEU!X346</f>
        <v>0</v>
      </c>
      <c r="L353" s="798">
        <f t="shared" si="16"/>
        <v>0</v>
      </c>
      <c r="M353" s="816" t="str">
        <f t="shared" si="17"/>
        <v/>
      </c>
      <c r="N353" s="785"/>
      <c r="O353" s="420"/>
      <c r="P353" s="420"/>
      <c r="Q353" s="420"/>
      <c r="R353" s="420"/>
      <c r="S353" s="420"/>
      <c r="T353" s="420"/>
      <c r="U353" s="420"/>
      <c r="V353" s="420"/>
      <c r="W353" s="420"/>
      <c r="X353" s="420"/>
      <c r="Y353" s="420"/>
      <c r="Z353" s="420"/>
      <c r="AA353" s="420"/>
      <c r="AB353" s="420"/>
      <c r="AC353" s="420"/>
      <c r="AD353" s="420"/>
      <c r="AE353" s="420"/>
    </row>
    <row r="354" spans="1:31" hidden="1">
      <c r="A354" s="420"/>
      <c r="B354" s="811" t="str">
        <f>IF(DULIEU!B347="","",DULIEU!D347)</f>
        <v/>
      </c>
      <c r="C354" s="812" t="str">
        <f>DULIEU!H347</f>
        <v/>
      </c>
      <c r="D354" s="812" t="str">
        <f>IF(DULIEU!J347&lt;&gt;"",DULIEU!J347,"")</f>
        <v/>
      </c>
      <c r="E354" s="811" t="str">
        <f>IF(DULIEU!B347="","",DULIEU!E347)</f>
        <v/>
      </c>
      <c r="F354" s="813" t="str">
        <f>IF(DULIEU!B347="","",DULIEU!O347)</f>
        <v/>
      </c>
      <c r="G354" s="811" t="str">
        <f t="shared" si="15"/>
        <v/>
      </c>
      <c r="H354" s="811" t="str">
        <f>IF($F354="","",SUM($L$14:L354))</f>
        <v/>
      </c>
      <c r="I354" s="814" t="str">
        <f>IF(DULIEU!V347&lt;&gt;"",DULIEU!V347,"")</f>
        <v/>
      </c>
      <c r="J354" s="814" t="str">
        <f>IF(DULIEU!W347&lt;&gt;"",DULIEU!W347,"")</f>
        <v/>
      </c>
      <c r="K354" s="815">
        <f>DULIEU!X347</f>
        <v>0</v>
      </c>
      <c r="L354" s="798">
        <f t="shared" si="16"/>
        <v>0</v>
      </c>
      <c r="M354" s="816" t="str">
        <f t="shared" si="17"/>
        <v/>
      </c>
      <c r="N354" s="785"/>
      <c r="O354" s="420"/>
      <c r="P354" s="420"/>
      <c r="Q354" s="420"/>
      <c r="R354" s="420"/>
      <c r="S354" s="420"/>
      <c r="T354" s="420"/>
      <c r="U354" s="420"/>
      <c r="V354" s="420"/>
      <c r="W354" s="420"/>
      <c r="X354" s="420"/>
      <c r="Y354" s="420"/>
      <c r="Z354" s="420"/>
      <c r="AA354" s="420"/>
      <c r="AB354" s="420"/>
      <c r="AC354" s="420"/>
      <c r="AD354" s="420"/>
      <c r="AE354" s="420"/>
    </row>
    <row r="355" spans="1:31" hidden="1">
      <c r="A355" s="420"/>
      <c r="B355" s="811" t="str">
        <f>IF(DULIEU!B348="","",DULIEU!D348)</f>
        <v/>
      </c>
      <c r="C355" s="812" t="str">
        <f>DULIEU!H348</f>
        <v/>
      </c>
      <c r="D355" s="812" t="str">
        <f>IF(DULIEU!J348&lt;&gt;"",DULIEU!J348,"")</f>
        <v/>
      </c>
      <c r="E355" s="811" t="str">
        <f>IF(DULIEU!B348="","",DULIEU!E348)</f>
        <v/>
      </c>
      <c r="F355" s="813" t="str">
        <f>IF(DULIEU!B348="","",DULIEU!O348)</f>
        <v/>
      </c>
      <c r="G355" s="811" t="str">
        <f t="shared" si="15"/>
        <v/>
      </c>
      <c r="H355" s="811" t="str">
        <f>IF($F355="","",SUM($L$14:L355))</f>
        <v/>
      </c>
      <c r="I355" s="814" t="str">
        <f>IF(DULIEU!V348&lt;&gt;"",DULIEU!V348,"")</f>
        <v/>
      </c>
      <c r="J355" s="814" t="str">
        <f>IF(DULIEU!W348&lt;&gt;"",DULIEU!W348,"")</f>
        <v/>
      </c>
      <c r="K355" s="815">
        <f>DULIEU!X348</f>
        <v>0</v>
      </c>
      <c r="L355" s="798">
        <f t="shared" si="16"/>
        <v>0</v>
      </c>
      <c r="M355" s="816" t="str">
        <f t="shared" si="17"/>
        <v/>
      </c>
      <c r="N355" s="785"/>
      <c r="O355" s="420"/>
      <c r="P355" s="420"/>
      <c r="Q355" s="420"/>
      <c r="R355" s="420"/>
      <c r="S355" s="420"/>
      <c r="T355" s="420"/>
      <c r="U355" s="420"/>
      <c r="V355" s="420"/>
      <c r="W355" s="420"/>
      <c r="X355" s="420"/>
      <c r="Y355" s="420"/>
      <c r="Z355" s="420"/>
      <c r="AA355" s="420"/>
      <c r="AB355" s="420"/>
      <c r="AC355" s="420"/>
      <c r="AD355" s="420"/>
      <c r="AE355" s="420"/>
    </row>
    <row r="356" spans="1:31" hidden="1">
      <c r="A356" s="420"/>
      <c r="B356" s="811" t="str">
        <f>IF(DULIEU!B349="","",DULIEU!D349)</f>
        <v/>
      </c>
      <c r="C356" s="812" t="str">
        <f>DULIEU!H349</f>
        <v/>
      </c>
      <c r="D356" s="812" t="str">
        <f>IF(DULIEU!J349&lt;&gt;"",DULIEU!J349,"")</f>
        <v/>
      </c>
      <c r="E356" s="811" t="str">
        <f>IF(DULIEU!B349="","",DULIEU!E349)</f>
        <v/>
      </c>
      <c r="F356" s="813" t="str">
        <f>IF(DULIEU!B349="","",DULIEU!O349)</f>
        <v/>
      </c>
      <c r="G356" s="811" t="str">
        <f t="shared" si="15"/>
        <v/>
      </c>
      <c r="H356" s="811" t="str">
        <f>IF($F356="","",SUM($L$14:L356))</f>
        <v/>
      </c>
      <c r="I356" s="814" t="str">
        <f>IF(DULIEU!V349&lt;&gt;"",DULIEU!V349,"")</f>
        <v/>
      </c>
      <c r="J356" s="814" t="str">
        <f>IF(DULIEU!W349&lt;&gt;"",DULIEU!W349,"")</f>
        <v/>
      </c>
      <c r="K356" s="815">
        <f>DULIEU!X349</f>
        <v>0</v>
      </c>
      <c r="L356" s="798">
        <f t="shared" si="16"/>
        <v>0</v>
      </c>
      <c r="M356" s="816" t="str">
        <f t="shared" si="17"/>
        <v/>
      </c>
      <c r="N356" s="785"/>
      <c r="O356" s="420"/>
      <c r="P356" s="420"/>
      <c r="Q356" s="420"/>
      <c r="R356" s="420"/>
      <c r="S356" s="420"/>
      <c r="T356" s="420"/>
      <c r="U356" s="420"/>
      <c r="V356" s="420"/>
      <c r="W356" s="420"/>
      <c r="X356" s="420"/>
      <c r="Y356" s="420"/>
      <c r="Z356" s="420"/>
      <c r="AA356" s="420"/>
      <c r="AB356" s="420"/>
      <c r="AC356" s="420"/>
      <c r="AD356" s="420"/>
      <c r="AE356" s="420"/>
    </row>
    <row r="357" spans="1:31" hidden="1">
      <c r="A357" s="420"/>
      <c r="B357" s="811" t="str">
        <f>IF(DULIEU!B350="","",DULIEU!D350)</f>
        <v/>
      </c>
      <c r="C357" s="812" t="str">
        <f>DULIEU!H350</f>
        <v/>
      </c>
      <c r="D357" s="812" t="str">
        <f>IF(DULIEU!J350&lt;&gt;"",DULIEU!J350,"")</f>
        <v/>
      </c>
      <c r="E357" s="811" t="str">
        <f>IF(DULIEU!B350="","",DULIEU!E350)</f>
        <v/>
      </c>
      <c r="F357" s="813" t="str">
        <f>IF(DULIEU!B350="","",DULIEU!O350)</f>
        <v/>
      </c>
      <c r="G357" s="811" t="str">
        <f t="shared" si="15"/>
        <v/>
      </c>
      <c r="H357" s="811" t="str">
        <f>IF($F357="","",SUM($L$14:L357))</f>
        <v/>
      </c>
      <c r="I357" s="814" t="str">
        <f>IF(DULIEU!V350&lt;&gt;"",DULIEU!V350,"")</f>
        <v/>
      </c>
      <c r="J357" s="814" t="str">
        <f>IF(DULIEU!W350&lt;&gt;"",DULIEU!W350,"")</f>
        <v/>
      </c>
      <c r="K357" s="815">
        <f>DULIEU!X350</f>
        <v>0</v>
      </c>
      <c r="L357" s="798">
        <f t="shared" si="16"/>
        <v>0</v>
      </c>
      <c r="M357" s="816" t="str">
        <f t="shared" si="17"/>
        <v/>
      </c>
      <c r="N357" s="785"/>
      <c r="O357" s="420"/>
      <c r="P357" s="420"/>
      <c r="Q357" s="420"/>
      <c r="R357" s="420"/>
      <c r="S357" s="420"/>
      <c r="T357" s="420"/>
      <c r="U357" s="420"/>
      <c r="V357" s="420"/>
      <c r="W357" s="420"/>
      <c r="X357" s="420"/>
      <c r="Y357" s="420"/>
      <c r="Z357" s="420"/>
      <c r="AA357" s="420"/>
      <c r="AB357" s="420"/>
      <c r="AC357" s="420"/>
      <c r="AD357" s="420"/>
      <c r="AE357" s="420"/>
    </row>
    <row r="358" spans="1:31" hidden="1">
      <c r="A358" s="420"/>
      <c r="B358" s="811" t="str">
        <f>IF(DULIEU!B351="","",DULIEU!D351)</f>
        <v/>
      </c>
      <c r="C358" s="812" t="str">
        <f>DULIEU!H351</f>
        <v/>
      </c>
      <c r="D358" s="812" t="str">
        <f>IF(DULIEU!J351&lt;&gt;"",DULIEU!J351,"")</f>
        <v/>
      </c>
      <c r="E358" s="811" t="str">
        <f>IF(DULIEU!B351="","",DULIEU!E351)</f>
        <v/>
      </c>
      <c r="F358" s="813" t="str">
        <f>IF(DULIEU!B351="","",DULIEU!O351)</f>
        <v/>
      </c>
      <c r="G358" s="811" t="str">
        <f t="shared" si="15"/>
        <v/>
      </c>
      <c r="H358" s="811" t="str">
        <f>IF($F358="","",SUM($L$14:L358))</f>
        <v/>
      </c>
      <c r="I358" s="814" t="str">
        <f>IF(DULIEU!V351&lt;&gt;"",DULIEU!V351,"")</f>
        <v/>
      </c>
      <c r="J358" s="814" t="str">
        <f>IF(DULIEU!W351&lt;&gt;"",DULIEU!W351,"")</f>
        <v/>
      </c>
      <c r="K358" s="815">
        <f>DULIEU!X351</f>
        <v>0</v>
      </c>
      <c r="L358" s="798">
        <f t="shared" si="16"/>
        <v>0</v>
      </c>
      <c r="M358" s="816" t="str">
        <f t="shared" si="17"/>
        <v/>
      </c>
      <c r="N358" s="785"/>
      <c r="O358" s="420"/>
      <c r="P358" s="420"/>
      <c r="Q358" s="420"/>
      <c r="R358" s="420"/>
      <c r="S358" s="420"/>
      <c r="T358" s="420"/>
      <c r="U358" s="420"/>
      <c r="V358" s="420"/>
      <c r="W358" s="420"/>
      <c r="X358" s="420"/>
      <c r="Y358" s="420"/>
      <c r="Z358" s="420"/>
      <c r="AA358" s="420"/>
      <c r="AB358" s="420"/>
      <c r="AC358" s="420"/>
      <c r="AD358" s="420"/>
      <c r="AE358" s="420"/>
    </row>
    <row r="359" spans="1:31" hidden="1">
      <c r="A359" s="420"/>
      <c r="B359" s="811" t="str">
        <f>IF(DULIEU!B352="","",DULIEU!D352)</f>
        <v/>
      </c>
      <c r="C359" s="812" t="str">
        <f>DULIEU!H352</f>
        <v/>
      </c>
      <c r="D359" s="812" t="str">
        <f>IF(DULIEU!J352&lt;&gt;"",DULIEU!J352,"")</f>
        <v/>
      </c>
      <c r="E359" s="811" t="str">
        <f>IF(DULIEU!B352="","",DULIEU!E352)</f>
        <v/>
      </c>
      <c r="F359" s="813" t="str">
        <f>IF(DULIEU!B352="","",DULIEU!O352)</f>
        <v/>
      </c>
      <c r="G359" s="811" t="str">
        <f t="shared" si="15"/>
        <v/>
      </c>
      <c r="H359" s="811" t="str">
        <f>IF($F359="","",SUM($L$14:L359))</f>
        <v/>
      </c>
      <c r="I359" s="814" t="str">
        <f>IF(DULIEU!V352&lt;&gt;"",DULIEU!V352,"")</f>
        <v/>
      </c>
      <c r="J359" s="814" t="str">
        <f>IF(DULIEU!W352&lt;&gt;"",DULIEU!W352,"")</f>
        <v/>
      </c>
      <c r="K359" s="815">
        <f>DULIEU!X352</f>
        <v>0</v>
      </c>
      <c r="L359" s="798">
        <f t="shared" si="16"/>
        <v>0</v>
      </c>
      <c r="M359" s="816" t="str">
        <f t="shared" si="17"/>
        <v/>
      </c>
      <c r="N359" s="785"/>
      <c r="O359" s="420"/>
      <c r="P359" s="420"/>
      <c r="Q359" s="420"/>
      <c r="R359" s="420"/>
      <c r="S359" s="420"/>
      <c r="T359" s="420"/>
      <c r="U359" s="420"/>
      <c r="V359" s="420"/>
      <c r="W359" s="420"/>
      <c r="X359" s="420"/>
      <c r="Y359" s="420"/>
      <c r="Z359" s="420"/>
      <c r="AA359" s="420"/>
      <c r="AB359" s="420"/>
      <c r="AC359" s="420"/>
      <c r="AD359" s="420"/>
      <c r="AE359" s="420"/>
    </row>
    <row r="360" spans="1:31" hidden="1">
      <c r="A360" s="420"/>
      <c r="B360" s="811" t="str">
        <f>IF(DULIEU!B353="","",DULIEU!D353)</f>
        <v/>
      </c>
      <c r="C360" s="812" t="str">
        <f>DULIEU!H353</f>
        <v/>
      </c>
      <c r="D360" s="812" t="str">
        <f>IF(DULIEU!J353&lt;&gt;"",DULIEU!J353,"")</f>
        <v/>
      </c>
      <c r="E360" s="811" t="str">
        <f>IF(DULIEU!B353="","",DULIEU!E353)</f>
        <v/>
      </c>
      <c r="F360" s="813" t="str">
        <f>IF(DULIEU!B353="","",DULIEU!O353)</f>
        <v/>
      </c>
      <c r="G360" s="811" t="str">
        <f t="shared" si="15"/>
        <v/>
      </c>
      <c r="H360" s="811" t="str">
        <f>IF($F360="","",SUM($L$14:L360))</f>
        <v/>
      </c>
      <c r="I360" s="814" t="str">
        <f>IF(DULIEU!V353&lt;&gt;"",DULIEU!V353,"")</f>
        <v/>
      </c>
      <c r="J360" s="814" t="str">
        <f>IF(DULIEU!W353&lt;&gt;"",DULIEU!W353,"")</f>
        <v/>
      </c>
      <c r="K360" s="815">
        <f>DULIEU!X353</f>
        <v>0</v>
      </c>
      <c r="L360" s="798">
        <f t="shared" si="16"/>
        <v>0</v>
      </c>
      <c r="M360" s="816" t="str">
        <f t="shared" si="17"/>
        <v/>
      </c>
      <c r="N360" s="785"/>
      <c r="O360" s="420"/>
      <c r="P360" s="420"/>
      <c r="Q360" s="420"/>
      <c r="R360" s="420"/>
      <c r="S360" s="420"/>
      <c r="T360" s="420"/>
      <c r="U360" s="420"/>
      <c r="V360" s="420"/>
      <c r="W360" s="420"/>
      <c r="X360" s="420"/>
      <c r="Y360" s="420"/>
      <c r="Z360" s="420"/>
      <c r="AA360" s="420"/>
      <c r="AB360" s="420"/>
      <c r="AC360" s="420"/>
      <c r="AD360" s="420"/>
      <c r="AE360" s="420"/>
    </row>
    <row r="361" spans="1:31" hidden="1">
      <c r="A361" s="420"/>
      <c r="B361" s="811" t="str">
        <f>IF(DULIEU!B354="","",DULIEU!D354)</f>
        <v/>
      </c>
      <c r="C361" s="812" t="str">
        <f>DULIEU!H354</f>
        <v/>
      </c>
      <c r="D361" s="812" t="str">
        <f>IF(DULIEU!J354&lt;&gt;"",DULIEU!J354,"")</f>
        <v/>
      </c>
      <c r="E361" s="811" t="str">
        <f>IF(DULIEU!B354="","",DULIEU!E354)</f>
        <v/>
      </c>
      <c r="F361" s="813" t="str">
        <f>IF(DULIEU!B354="","",DULIEU!O354)</f>
        <v/>
      </c>
      <c r="G361" s="811" t="str">
        <f t="shared" si="15"/>
        <v/>
      </c>
      <c r="H361" s="811" t="str">
        <f>IF($F361="","",SUM($L$14:L361))</f>
        <v/>
      </c>
      <c r="I361" s="814" t="str">
        <f>IF(DULIEU!V354&lt;&gt;"",DULIEU!V354,"")</f>
        <v/>
      </c>
      <c r="J361" s="814" t="str">
        <f>IF(DULIEU!W354&lt;&gt;"",DULIEU!W354,"")</f>
        <v/>
      </c>
      <c r="K361" s="815">
        <f>DULIEU!X354</f>
        <v>0</v>
      </c>
      <c r="L361" s="798">
        <f t="shared" si="16"/>
        <v>0</v>
      </c>
      <c r="M361" s="816" t="str">
        <f t="shared" si="17"/>
        <v/>
      </c>
      <c r="N361" s="785"/>
      <c r="O361" s="420"/>
      <c r="P361" s="420"/>
      <c r="Q361" s="420"/>
      <c r="R361" s="420"/>
      <c r="S361" s="420"/>
      <c r="T361" s="420"/>
      <c r="U361" s="420"/>
      <c r="V361" s="420"/>
      <c r="W361" s="420"/>
      <c r="X361" s="420"/>
      <c r="Y361" s="420"/>
      <c r="Z361" s="420"/>
      <c r="AA361" s="420"/>
      <c r="AB361" s="420"/>
      <c r="AC361" s="420"/>
      <c r="AD361" s="420"/>
      <c r="AE361" s="420"/>
    </row>
    <row r="362" spans="1:31" hidden="1">
      <c r="A362" s="420"/>
      <c r="B362" s="811" t="str">
        <f>IF(DULIEU!B355="","",DULIEU!D355)</f>
        <v/>
      </c>
      <c r="C362" s="812" t="str">
        <f>DULIEU!H355</f>
        <v/>
      </c>
      <c r="D362" s="812" t="str">
        <f>IF(DULIEU!J355&lt;&gt;"",DULIEU!J355,"")</f>
        <v/>
      </c>
      <c r="E362" s="811" t="str">
        <f>IF(DULIEU!B355="","",DULIEU!E355)</f>
        <v/>
      </c>
      <c r="F362" s="813" t="str">
        <f>IF(DULIEU!B355="","",DULIEU!O355)</f>
        <v/>
      </c>
      <c r="G362" s="811" t="str">
        <f t="shared" si="15"/>
        <v/>
      </c>
      <c r="H362" s="811" t="str">
        <f>IF($F362="","",SUM($L$14:L362))</f>
        <v/>
      </c>
      <c r="I362" s="814" t="str">
        <f>IF(DULIEU!V355&lt;&gt;"",DULIEU!V355,"")</f>
        <v/>
      </c>
      <c r="J362" s="814" t="str">
        <f>IF(DULIEU!W355&lt;&gt;"",DULIEU!W355,"")</f>
        <v/>
      </c>
      <c r="K362" s="815">
        <f>DULIEU!X355</f>
        <v>0</v>
      </c>
      <c r="L362" s="798">
        <f t="shared" si="16"/>
        <v>0</v>
      </c>
      <c r="M362" s="816" t="str">
        <f t="shared" si="17"/>
        <v/>
      </c>
      <c r="N362" s="785"/>
      <c r="O362" s="420"/>
      <c r="P362" s="420"/>
      <c r="Q362" s="420"/>
      <c r="R362" s="420"/>
      <c r="S362" s="420"/>
      <c r="T362" s="420"/>
      <c r="U362" s="420"/>
      <c r="V362" s="420"/>
      <c r="W362" s="420"/>
      <c r="X362" s="420"/>
      <c r="Y362" s="420"/>
      <c r="Z362" s="420"/>
      <c r="AA362" s="420"/>
      <c r="AB362" s="420"/>
      <c r="AC362" s="420"/>
      <c r="AD362" s="420"/>
      <c r="AE362" s="420"/>
    </row>
    <row r="363" spans="1:31" hidden="1">
      <c r="A363" s="420"/>
      <c r="B363" s="811" t="str">
        <f>IF(DULIEU!B356="","",DULIEU!D356)</f>
        <v/>
      </c>
      <c r="C363" s="812" t="str">
        <f>DULIEU!H356</f>
        <v/>
      </c>
      <c r="D363" s="812" t="str">
        <f>IF(DULIEU!J356&lt;&gt;"",DULIEU!J356,"")</f>
        <v/>
      </c>
      <c r="E363" s="811" t="str">
        <f>IF(DULIEU!B356="","",DULIEU!E356)</f>
        <v/>
      </c>
      <c r="F363" s="813" t="str">
        <f>IF(DULIEU!B356="","",DULIEU!O356)</f>
        <v/>
      </c>
      <c r="G363" s="811" t="str">
        <f t="shared" si="15"/>
        <v/>
      </c>
      <c r="H363" s="811" t="str">
        <f>IF($F363="","",SUM($L$14:L363))</f>
        <v/>
      </c>
      <c r="I363" s="814" t="str">
        <f>IF(DULIEU!V356&lt;&gt;"",DULIEU!V356,"")</f>
        <v/>
      </c>
      <c r="J363" s="814" t="str">
        <f>IF(DULIEU!W356&lt;&gt;"",DULIEU!W356,"")</f>
        <v/>
      </c>
      <c r="K363" s="815">
        <f>DULIEU!X356</f>
        <v>0</v>
      </c>
      <c r="L363" s="798">
        <f t="shared" si="16"/>
        <v>0</v>
      </c>
      <c r="M363" s="816" t="str">
        <f t="shared" si="17"/>
        <v/>
      </c>
      <c r="N363" s="785"/>
      <c r="O363" s="420"/>
      <c r="P363" s="420"/>
      <c r="Q363" s="420"/>
      <c r="R363" s="420"/>
      <c r="S363" s="420"/>
      <c r="T363" s="420"/>
      <c r="U363" s="420"/>
      <c r="V363" s="420"/>
      <c r="W363" s="420"/>
      <c r="X363" s="420"/>
      <c r="Y363" s="420"/>
      <c r="Z363" s="420"/>
      <c r="AA363" s="420"/>
      <c r="AB363" s="420"/>
      <c r="AC363" s="420"/>
      <c r="AD363" s="420"/>
      <c r="AE363" s="420"/>
    </row>
    <row r="364" spans="1:31" hidden="1">
      <c r="A364" s="420"/>
      <c r="B364" s="811" t="str">
        <f>IF(DULIEU!B357="","",DULIEU!D357)</f>
        <v/>
      </c>
      <c r="C364" s="812" t="str">
        <f>DULIEU!H357</f>
        <v/>
      </c>
      <c r="D364" s="812" t="str">
        <f>IF(DULIEU!J357&lt;&gt;"",DULIEU!J357,"")</f>
        <v/>
      </c>
      <c r="E364" s="811" t="str">
        <f>IF(DULIEU!B357="","",DULIEU!E357)</f>
        <v/>
      </c>
      <c r="F364" s="813" t="str">
        <f>IF(DULIEU!B357="","",DULIEU!O357)</f>
        <v/>
      </c>
      <c r="G364" s="811" t="str">
        <f t="shared" si="15"/>
        <v/>
      </c>
      <c r="H364" s="811" t="str">
        <f>IF($F364="","",SUM($L$14:L364))</f>
        <v/>
      </c>
      <c r="I364" s="814" t="str">
        <f>IF(DULIEU!V357&lt;&gt;"",DULIEU!V357,"")</f>
        <v/>
      </c>
      <c r="J364" s="814" t="str">
        <f>IF(DULIEU!W357&lt;&gt;"",DULIEU!W357,"")</f>
        <v/>
      </c>
      <c r="K364" s="815">
        <f>DULIEU!X357</f>
        <v>0</v>
      </c>
      <c r="L364" s="798">
        <f t="shared" si="16"/>
        <v>0</v>
      </c>
      <c r="M364" s="816" t="str">
        <f t="shared" si="17"/>
        <v/>
      </c>
      <c r="N364" s="785"/>
      <c r="O364" s="420"/>
      <c r="P364" s="420"/>
      <c r="Q364" s="420"/>
      <c r="R364" s="420"/>
      <c r="S364" s="420"/>
      <c r="T364" s="420"/>
      <c r="U364" s="420"/>
      <c r="V364" s="420"/>
      <c r="W364" s="420"/>
      <c r="X364" s="420"/>
      <c r="Y364" s="420"/>
      <c r="Z364" s="420"/>
      <c r="AA364" s="420"/>
      <c r="AB364" s="420"/>
      <c r="AC364" s="420"/>
      <c r="AD364" s="420"/>
      <c r="AE364" s="420"/>
    </row>
    <row r="365" spans="1:31" hidden="1">
      <c r="A365" s="420"/>
      <c r="B365" s="811" t="str">
        <f>IF(DULIEU!B358="","",DULIEU!D358)</f>
        <v/>
      </c>
      <c r="C365" s="812" t="str">
        <f>DULIEU!H358</f>
        <v/>
      </c>
      <c r="D365" s="812" t="str">
        <f>IF(DULIEU!J358&lt;&gt;"",DULIEU!J358,"")</f>
        <v/>
      </c>
      <c r="E365" s="811" t="str">
        <f>IF(DULIEU!B358="","",DULIEU!E358)</f>
        <v/>
      </c>
      <c r="F365" s="813" t="str">
        <f>IF(DULIEU!B358="","",DULIEU!O358)</f>
        <v/>
      </c>
      <c r="G365" s="811" t="str">
        <f t="shared" si="15"/>
        <v/>
      </c>
      <c r="H365" s="811" t="str">
        <f>IF($F365="","",SUM($L$14:L365))</f>
        <v/>
      </c>
      <c r="I365" s="814" t="str">
        <f>IF(DULIEU!V358&lt;&gt;"",DULIEU!V358,"")</f>
        <v/>
      </c>
      <c r="J365" s="814" t="str">
        <f>IF(DULIEU!W358&lt;&gt;"",DULIEU!W358,"")</f>
        <v/>
      </c>
      <c r="K365" s="815">
        <f>DULIEU!X358</f>
        <v>0</v>
      </c>
      <c r="L365" s="798">
        <f t="shared" si="16"/>
        <v>0</v>
      </c>
      <c r="M365" s="816" t="str">
        <f t="shared" si="17"/>
        <v/>
      </c>
      <c r="N365" s="785"/>
      <c r="O365" s="420"/>
      <c r="P365" s="420"/>
      <c r="Q365" s="420"/>
      <c r="R365" s="420"/>
      <c r="S365" s="420"/>
      <c r="T365" s="420"/>
      <c r="U365" s="420"/>
      <c r="V365" s="420"/>
      <c r="W365" s="420"/>
      <c r="X365" s="420"/>
      <c r="Y365" s="420"/>
      <c r="Z365" s="420"/>
      <c r="AA365" s="420"/>
      <c r="AB365" s="420"/>
      <c r="AC365" s="420"/>
      <c r="AD365" s="420"/>
      <c r="AE365" s="420"/>
    </row>
    <row r="366" spans="1:31" hidden="1">
      <c r="A366" s="420"/>
      <c r="B366" s="811" t="str">
        <f>IF(DULIEU!B359="","",DULIEU!D359)</f>
        <v/>
      </c>
      <c r="C366" s="812" t="str">
        <f>DULIEU!H359</f>
        <v/>
      </c>
      <c r="D366" s="812" t="str">
        <f>IF(DULIEU!J359&lt;&gt;"",DULIEU!J359,"")</f>
        <v/>
      </c>
      <c r="E366" s="811" t="str">
        <f>IF(DULIEU!B359="","",DULIEU!E359)</f>
        <v/>
      </c>
      <c r="F366" s="813" t="str">
        <f>IF(DULIEU!B359="","",DULIEU!O359)</f>
        <v/>
      </c>
      <c r="G366" s="811" t="str">
        <f t="shared" si="15"/>
        <v/>
      </c>
      <c r="H366" s="811" t="str">
        <f>IF($F366="","",SUM($L$14:L366))</f>
        <v/>
      </c>
      <c r="I366" s="814" t="str">
        <f>IF(DULIEU!V359&lt;&gt;"",DULIEU!V359,"")</f>
        <v/>
      </c>
      <c r="J366" s="814" t="str">
        <f>IF(DULIEU!W359&lt;&gt;"",DULIEU!W359,"")</f>
        <v/>
      </c>
      <c r="K366" s="815">
        <f>DULIEU!X359</f>
        <v>0</v>
      </c>
      <c r="L366" s="798">
        <f t="shared" si="16"/>
        <v>0</v>
      </c>
      <c r="M366" s="816" t="str">
        <f t="shared" si="17"/>
        <v/>
      </c>
      <c r="N366" s="785"/>
      <c r="O366" s="420"/>
      <c r="P366" s="420"/>
      <c r="Q366" s="420"/>
      <c r="R366" s="420"/>
      <c r="S366" s="420"/>
      <c r="T366" s="420"/>
      <c r="U366" s="420"/>
      <c r="V366" s="420"/>
      <c r="W366" s="420"/>
      <c r="X366" s="420"/>
      <c r="Y366" s="420"/>
      <c r="Z366" s="420"/>
      <c r="AA366" s="420"/>
      <c r="AB366" s="420"/>
      <c r="AC366" s="420"/>
      <c r="AD366" s="420"/>
      <c r="AE366" s="420"/>
    </row>
    <row r="367" spans="1:31" hidden="1">
      <c r="A367" s="420"/>
      <c r="B367" s="811" t="str">
        <f>IF(DULIEU!B360="","",DULIEU!D360)</f>
        <v/>
      </c>
      <c r="C367" s="812" t="str">
        <f>DULIEU!H360</f>
        <v/>
      </c>
      <c r="D367" s="812" t="str">
        <f>IF(DULIEU!J360&lt;&gt;"",DULIEU!J360,"")</f>
        <v/>
      </c>
      <c r="E367" s="811" t="str">
        <f>IF(DULIEU!B360="","",DULIEU!E360)</f>
        <v/>
      </c>
      <c r="F367" s="813" t="str">
        <f>IF(DULIEU!B360="","",DULIEU!O360)</f>
        <v/>
      </c>
      <c r="G367" s="811" t="str">
        <f t="shared" si="15"/>
        <v/>
      </c>
      <c r="H367" s="811" t="str">
        <f>IF($F367="","",SUM($L$14:L367))</f>
        <v/>
      </c>
      <c r="I367" s="814" t="str">
        <f>IF(DULIEU!V360&lt;&gt;"",DULIEU!V360,"")</f>
        <v/>
      </c>
      <c r="J367" s="814" t="str">
        <f>IF(DULIEU!W360&lt;&gt;"",DULIEU!W360,"")</f>
        <v/>
      </c>
      <c r="K367" s="815">
        <f>DULIEU!X360</f>
        <v>0</v>
      </c>
      <c r="L367" s="798">
        <f t="shared" si="16"/>
        <v>0</v>
      </c>
      <c r="M367" s="816" t="str">
        <f t="shared" si="17"/>
        <v/>
      </c>
      <c r="N367" s="785"/>
      <c r="O367" s="420"/>
      <c r="P367" s="420"/>
      <c r="Q367" s="420"/>
      <c r="R367" s="420"/>
      <c r="S367" s="420"/>
      <c r="T367" s="420"/>
      <c r="U367" s="420"/>
      <c r="V367" s="420"/>
      <c r="W367" s="420"/>
      <c r="X367" s="420"/>
      <c r="Y367" s="420"/>
      <c r="Z367" s="420"/>
      <c r="AA367" s="420"/>
      <c r="AB367" s="420"/>
      <c r="AC367" s="420"/>
      <c r="AD367" s="420"/>
      <c r="AE367" s="420"/>
    </row>
    <row r="368" spans="1:31" hidden="1">
      <c r="A368" s="420"/>
      <c r="B368" s="811" t="str">
        <f>IF(DULIEU!B361="","",DULIEU!D361)</f>
        <v/>
      </c>
      <c r="C368" s="812" t="str">
        <f>DULIEU!H361</f>
        <v/>
      </c>
      <c r="D368" s="812" t="str">
        <f>IF(DULIEU!J361&lt;&gt;"",DULIEU!J361,"")</f>
        <v/>
      </c>
      <c r="E368" s="811" t="str">
        <f>IF(DULIEU!B361="","",DULIEU!E361)</f>
        <v/>
      </c>
      <c r="F368" s="813" t="str">
        <f>IF(DULIEU!B361="","",DULIEU!O361)</f>
        <v/>
      </c>
      <c r="G368" s="811" t="str">
        <f t="shared" si="15"/>
        <v/>
      </c>
      <c r="H368" s="811" t="str">
        <f>IF($F368="","",SUM($L$14:L368))</f>
        <v/>
      </c>
      <c r="I368" s="814" t="str">
        <f>IF(DULIEU!V361&lt;&gt;"",DULIEU!V361,"")</f>
        <v/>
      </c>
      <c r="J368" s="814" t="str">
        <f>IF(DULIEU!W361&lt;&gt;"",DULIEU!W361,"")</f>
        <v/>
      </c>
      <c r="K368" s="815">
        <f>DULIEU!X361</f>
        <v>0</v>
      </c>
      <c r="L368" s="798">
        <f t="shared" si="16"/>
        <v>0</v>
      </c>
      <c r="M368" s="816" t="str">
        <f t="shared" si="17"/>
        <v/>
      </c>
      <c r="N368" s="785"/>
      <c r="O368" s="420"/>
      <c r="P368" s="420"/>
      <c r="Q368" s="420"/>
      <c r="R368" s="420"/>
      <c r="S368" s="420"/>
      <c r="T368" s="420"/>
      <c r="U368" s="420"/>
      <c r="V368" s="420"/>
      <c r="W368" s="420"/>
      <c r="X368" s="420"/>
      <c r="Y368" s="420"/>
      <c r="Z368" s="420"/>
      <c r="AA368" s="420"/>
      <c r="AB368" s="420"/>
      <c r="AC368" s="420"/>
      <c r="AD368" s="420"/>
      <c r="AE368" s="420"/>
    </row>
    <row r="369" spans="1:31" hidden="1">
      <c r="A369" s="420"/>
      <c r="B369" s="811" t="str">
        <f>IF(DULIEU!B362="","",DULIEU!D362)</f>
        <v/>
      </c>
      <c r="C369" s="812" t="str">
        <f>DULIEU!H362</f>
        <v/>
      </c>
      <c r="D369" s="812" t="str">
        <f>IF(DULIEU!J362&lt;&gt;"",DULIEU!J362,"")</f>
        <v/>
      </c>
      <c r="E369" s="811" t="str">
        <f>IF(DULIEU!B362="","",DULIEU!E362)</f>
        <v/>
      </c>
      <c r="F369" s="813" t="str">
        <f>IF(DULIEU!B362="","",DULIEU!O362)</f>
        <v/>
      </c>
      <c r="G369" s="811" t="str">
        <f t="shared" si="15"/>
        <v/>
      </c>
      <c r="H369" s="811" t="str">
        <f>IF($F369="","",SUM($L$14:L369))</f>
        <v/>
      </c>
      <c r="I369" s="814" t="str">
        <f>IF(DULIEU!V362&lt;&gt;"",DULIEU!V362,"")</f>
        <v/>
      </c>
      <c r="J369" s="814" t="str">
        <f>IF(DULIEU!W362&lt;&gt;"",DULIEU!W362,"")</f>
        <v/>
      </c>
      <c r="K369" s="815">
        <f>DULIEU!X362</f>
        <v>0</v>
      </c>
      <c r="L369" s="798">
        <f t="shared" si="16"/>
        <v>0</v>
      </c>
      <c r="M369" s="816" t="str">
        <f t="shared" si="17"/>
        <v/>
      </c>
      <c r="N369" s="785"/>
      <c r="O369" s="420"/>
      <c r="P369" s="420"/>
      <c r="Q369" s="420"/>
      <c r="R369" s="420"/>
      <c r="S369" s="420"/>
      <c r="T369" s="420"/>
      <c r="U369" s="420"/>
      <c r="V369" s="420"/>
      <c r="W369" s="420"/>
      <c r="X369" s="420"/>
      <c r="Y369" s="420"/>
      <c r="Z369" s="420"/>
      <c r="AA369" s="420"/>
      <c r="AB369" s="420"/>
      <c r="AC369" s="420"/>
      <c r="AD369" s="420"/>
      <c r="AE369" s="420"/>
    </row>
    <row r="370" spans="1:31" hidden="1">
      <c r="A370" s="420"/>
      <c r="B370" s="811" t="str">
        <f>IF(DULIEU!B363="","",DULIEU!D363)</f>
        <v/>
      </c>
      <c r="C370" s="812" t="str">
        <f>DULIEU!H363</f>
        <v/>
      </c>
      <c r="D370" s="812" t="str">
        <f>IF(DULIEU!J363&lt;&gt;"",DULIEU!J363,"")</f>
        <v/>
      </c>
      <c r="E370" s="811" t="str">
        <f>IF(DULIEU!B363="","",DULIEU!E363)</f>
        <v/>
      </c>
      <c r="F370" s="813" t="str">
        <f>IF(DULIEU!B363="","",DULIEU!O363)</f>
        <v/>
      </c>
      <c r="G370" s="811" t="str">
        <f t="shared" si="15"/>
        <v/>
      </c>
      <c r="H370" s="811" t="str">
        <f>IF($F370="","",SUM($L$14:L370))</f>
        <v/>
      </c>
      <c r="I370" s="814" t="str">
        <f>IF(DULIEU!V363&lt;&gt;"",DULIEU!V363,"")</f>
        <v/>
      </c>
      <c r="J370" s="814" t="str">
        <f>IF(DULIEU!W363&lt;&gt;"",DULIEU!W363,"")</f>
        <v/>
      </c>
      <c r="K370" s="815">
        <f>DULIEU!X363</f>
        <v>0</v>
      </c>
      <c r="L370" s="798">
        <f t="shared" si="16"/>
        <v>0</v>
      </c>
      <c r="M370" s="816" t="str">
        <f t="shared" si="17"/>
        <v/>
      </c>
      <c r="N370" s="785"/>
      <c r="O370" s="420"/>
      <c r="P370" s="420"/>
      <c r="Q370" s="420"/>
      <c r="R370" s="420"/>
      <c r="S370" s="420"/>
      <c r="T370" s="420"/>
      <c r="U370" s="420"/>
      <c r="V370" s="420"/>
      <c r="W370" s="420"/>
      <c r="X370" s="420"/>
      <c r="Y370" s="420"/>
      <c r="Z370" s="420"/>
      <c r="AA370" s="420"/>
      <c r="AB370" s="420"/>
      <c r="AC370" s="420"/>
      <c r="AD370" s="420"/>
      <c r="AE370" s="420"/>
    </row>
    <row r="371" spans="1:31" hidden="1">
      <c r="A371" s="420"/>
      <c r="B371" s="811" t="str">
        <f>IF(DULIEU!B364="","",DULIEU!D364)</f>
        <v/>
      </c>
      <c r="C371" s="812" t="str">
        <f>DULIEU!H364</f>
        <v/>
      </c>
      <c r="D371" s="812" t="str">
        <f>IF(DULIEU!J364&lt;&gt;"",DULIEU!J364,"")</f>
        <v/>
      </c>
      <c r="E371" s="811" t="str">
        <f>IF(DULIEU!B364="","",DULIEU!E364)</f>
        <v/>
      </c>
      <c r="F371" s="813" t="str">
        <f>IF(DULIEU!B364="","",DULIEU!O364)</f>
        <v/>
      </c>
      <c r="G371" s="811" t="str">
        <f t="shared" si="15"/>
        <v/>
      </c>
      <c r="H371" s="811" t="str">
        <f>IF($F371="","",SUM($L$14:L371))</f>
        <v/>
      </c>
      <c r="I371" s="814" t="str">
        <f>IF(DULIEU!V364&lt;&gt;"",DULIEU!V364,"")</f>
        <v/>
      </c>
      <c r="J371" s="814" t="str">
        <f>IF(DULIEU!W364&lt;&gt;"",DULIEU!W364,"")</f>
        <v/>
      </c>
      <c r="K371" s="815">
        <f>DULIEU!X364</f>
        <v>0</v>
      </c>
      <c r="L371" s="798">
        <f t="shared" si="16"/>
        <v>0</v>
      </c>
      <c r="M371" s="816" t="str">
        <f t="shared" si="17"/>
        <v/>
      </c>
      <c r="N371" s="785"/>
      <c r="O371" s="420"/>
      <c r="P371" s="420"/>
      <c r="Q371" s="420"/>
      <c r="R371" s="420"/>
      <c r="S371" s="420"/>
      <c r="T371" s="420"/>
      <c r="U371" s="420"/>
      <c r="V371" s="420"/>
      <c r="W371" s="420"/>
      <c r="X371" s="420"/>
      <c r="Y371" s="420"/>
      <c r="Z371" s="420"/>
      <c r="AA371" s="420"/>
      <c r="AB371" s="420"/>
      <c r="AC371" s="420"/>
      <c r="AD371" s="420"/>
      <c r="AE371" s="420"/>
    </row>
    <row r="372" spans="1:31" hidden="1">
      <c r="A372" s="420"/>
      <c r="B372" s="811" t="str">
        <f>IF(DULIEU!B365="","",DULIEU!D365)</f>
        <v/>
      </c>
      <c r="C372" s="812" t="str">
        <f>DULIEU!H365</f>
        <v/>
      </c>
      <c r="D372" s="812" t="str">
        <f>IF(DULIEU!J365&lt;&gt;"",DULIEU!J365,"")</f>
        <v/>
      </c>
      <c r="E372" s="811" t="str">
        <f>IF(DULIEU!B365="","",DULIEU!E365)</f>
        <v/>
      </c>
      <c r="F372" s="813" t="str">
        <f>IF(DULIEU!B365="","",DULIEU!O365)</f>
        <v/>
      </c>
      <c r="G372" s="811" t="str">
        <f t="shared" si="15"/>
        <v/>
      </c>
      <c r="H372" s="811" t="str">
        <f>IF($F372="","",SUM($L$14:L372))</f>
        <v/>
      </c>
      <c r="I372" s="814" t="str">
        <f>IF(DULIEU!V365&lt;&gt;"",DULIEU!V365,"")</f>
        <v/>
      </c>
      <c r="J372" s="814" t="str">
        <f>IF(DULIEU!W365&lt;&gt;"",DULIEU!W365,"")</f>
        <v/>
      </c>
      <c r="K372" s="815">
        <f>DULIEU!X365</f>
        <v>0</v>
      </c>
      <c r="L372" s="798">
        <f t="shared" si="16"/>
        <v>0</v>
      </c>
      <c r="M372" s="816" t="str">
        <f t="shared" si="17"/>
        <v/>
      </c>
      <c r="N372" s="785"/>
      <c r="O372" s="420"/>
      <c r="P372" s="420"/>
      <c r="Q372" s="420"/>
      <c r="R372" s="420"/>
      <c r="S372" s="420"/>
      <c r="T372" s="420"/>
      <c r="U372" s="420"/>
      <c r="V372" s="420"/>
      <c r="W372" s="420"/>
      <c r="X372" s="420"/>
      <c r="Y372" s="420"/>
      <c r="Z372" s="420"/>
      <c r="AA372" s="420"/>
      <c r="AB372" s="420"/>
      <c r="AC372" s="420"/>
      <c r="AD372" s="420"/>
      <c r="AE372" s="420"/>
    </row>
    <row r="373" spans="1:31" hidden="1">
      <c r="A373" s="420"/>
      <c r="B373" s="811" t="str">
        <f>IF(DULIEU!B366="","",DULIEU!D366)</f>
        <v/>
      </c>
      <c r="C373" s="812" t="str">
        <f>DULIEU!H366</f>
        <v/>
      </c>
      <c r="D373" s="812" t="str">
        <f>IF(DULIEU!J366&lt;&gt;"",DULIEU!J366,"")</f>
        <v/>
      </c>
      <c r="E373" s="811" t="str">
        <f>IF(DULIEU!B366="","",DULIEU!E366)</f>
        <v/>
      </c>
      <c r="F373" s="813" t="str">
        <f>IF(DULIEU!B366="","",DULIEU!O366)</f>
        <v/>
      </c>
      <c r="G373" s="811" t="str">
        <f t="shared" si="15"/>
        <v/>
      </c>
      <c r="H373" s="811" t="str">
        <f>IF($F373="","",SUM($L$14:L373))</f>
        <v/>
      </c>
      <c r="I373" s="814" t="str">
        <f>IF(DULIEU!V366&lt;&gt;"",DULIEU!V366,"")</f>
        <v/>
      </c>
      <c r="J373" s="814" t="str">
        <f>IF(DULIEU!W366&lt;&gt;"",DULIEU!W366,"")</f>
        <v/>
      </c>
      <c r="K373" s="815">
        <f>DULIEU!X366</f>
        <v>0</v>
      </c>
      <c r="L373" s="798">
        <f t="shared" si="16"/>
        <v>0</v>
      </c>
      <c r="M373" s="816" t="str">
        <f t="shared" si="17"/>
        <v/>
      </c>
      <c r="N373" s="785"/>
      <c r="O373" s="420"/>
      <c r="P373" s="420"/>
      <c r="Q373" s="420"/>
      <c r="R373" s="420"/>
      <c r="S373" s="420"/>
      <c r="T373" s="420"/>
      <c r="U373" s="420"/>
      <c r="V373" s="420"/>
      <c r="W373" s="420"/>
      <c r="X373" s="420"/>
      <c r="Y373" s="420"/>
      <c r="Z373" s="420"/>
      <c r="AA373" s="420"/>
      <c r="AB373" s="420"/>
      <c r="AC373" s="420"/>
      <c r="AD373" s="420"/>
      <c r="AE373" s="420"/>
    </row>
    <row r="374" spans="1:31" hidden="1">
      <c r="A374" s="420"/>
      <c r="B374" s="811" t="str">
        <f>IF(DULIEU!B367="","",DULIEU!D367)</f>
        <v/>
      </c>
      <c r="C374" s="812" t="str">
        <f>DULIEU!H367</f>
        <v/>
      </c>
      <c r="D374" s="812" t="str">
        <f>IF(DULIEU!J367&lt;&gt;"",DULIEU!J367,"")</f>
        <v/>
      </c>
      <c r="E374" s="811" t="str">
        <f>IF(DULIEU!B367="","",DULIEU!E367)</f>
        <v/>
      </c>
      <c r="F374" s="813" t="str">
        <f>IF(DULIEU!B367="","",DULIEU!O367)</f>
        <v/>
      </c>
      <c r="G374" s="811" t="str">
        <f t="shared" si="15"/>
        <v/>
      </c>
      <c r="H374" s="811" t="str">
        <f>IF($F374="","",SUM($L$14:L374))</f>
        <v/>
      </c>
      <c r="I374" s="814" t="str">
        <f>IF(DULIEU!V367&lt;&gt;"",DULIEU!V367,"")</f>
        <v/>
      </c>
      <c r="J374" s="814" t="str">
        <f>IF(DULIEU!W367&lt;&gt;"",DULIEU!W367,"")</f>
        <v/>
      </c>
      <c r="K374" s="815">
        <f>DULIEU!X367</f>
        <v>0</v>
      </c>
      <c r="L374" s="798">
        <f t="shared" si="16"/>
        <v>0</v>
      </c>
      <c r="M374" s="816" t="str">
        <f t="shared" si="17"/>
        <v/>
      </c>
      <c r="N374" s="785"/>
      <c r="O374" s="420"/>
      <c r="P374" s="420"/>
      <c r="Q374" s="420"/>
      <c r="R374" s="420"/>
      <c r="S374" s="420"/>
      <c r="T374" s="420"/>
      <c r="U374" s="420"/>
      <c r="V374" s="420"/>
      <c r="W374" s="420"/>
      <c r="X374" s="420"/>
      <c r="Y374" s="420"/>
      <c r="Z374" s="420"/>
      <c r="AA374" s="420"/>
      <c r="AB374" s="420"/>
      <c r="AC374" s="420"/>
      <c r="AD374" s="420"/>
      <c r="AE374" s="420"/>
    </row>
    <row r="375" spans="1:31" hidden="1">
      <c r="A375" s="420"/>
      <c r="B375" s="811" t="str">
        <f>IF(DULIEU!B368="","",DULIEU!D368)</f>
        <v/>
      </c>
      <c r="C375" s="812" t="str">
        <f>DULIEU!H368</f>
        <v/>
      </c>
      <c r="D375" s="812" t="str">
        <f>IF(DULIEU!J368&lt;&gt;"",DULIEU!J368,"")</f>
        <v/>
      </c>
      <c r="E375" s="811" t="str">
        <f>IF(DULIEU!B368="","",DULIEU!E368)</f>
        <v/>
      </c>
      <c r="F375" s="813" t="str">
        <f>IF(DULIEU!B368="","",DULIEU!O368)</f>
        <v/>
      </c>
      <c r="G375" s="811" t="str">
        <f t="shared" si="15"/>
        <v/>
      </c>
      <c r="H375" s="811" t="str">
        <f>IF($F375="","",SUM($L$14:L375))</f>
        <v/>
      </c>
      <c r="I375" s="814" t="str">
        <f>IF(DULIEU!V368&lt;&gt;"",DULIEU!V368,"")</f>
        <v/>
      </c>
      <c r="J375" s="814" t="str">
        <f>IF(DULIEU!W368&lt;&gt;"",DULIEU!W368,"")</f>
        <v/>
      </c>
      <c r="K375" s="815">
        <f>DULIEU!X368</f>
        <v>0</v>
      </c>
      <c r="L375" s="798">
        <f t="shared" si="16"/>
        <v>0</v>
      </c>
      <c r="M375" s="816" t="str">
        <f t="shared" si="17"/>
        <v/>
      </c>
      <c r="N375" s="785"/>
      <c r="O375" s="420"/>
      <c r="P375" s="420"/>
      <c r="Q375" s="420"/>
      <c r="R375" s="420"/>
      <c r="S375" s="420"/>
      <c r="T375" s="420"/>
      <c r="U375" s="420"/>
      <c r="V375" s="420"/>
      <c r="W375" s="420"/>
      <c r="X375" s="420"/>
      <c r="Y375" s="420"/>
      <c r="Z375" s="420"/>
      <c r="AA375" s="420"/>
      <c r="AB375" s="420"/>
      <c r="AC375" s="420"/>
      <c r="AD375" s="420"/>
      <c r="AE375" s="420"/>
    </row>
    <row r="376" spans="1:31" hidden="1">
      <c r="A376" s="420"/>
      <c r="B376" s="811" t="str">
        <f>IF(DULIEU!B369="","",DULIEU!D369)</f>
        <v/>
      </c>
      <c r="C376" s="812" t="str">
        <f>DULIEU!H369</f>
        <v/>
      </c>
      <c r="D376" s="812" t="str">
        <f>IF(DULIEU!J369&lt;&gt;"",DULIEU!J369,"")</f>
        <v/>
      </c>
      <c r="E376" s="811" t="str">
        <f>IF(DULIEU!B369="","",DULIEU!E369)</f>
        <v/>
      </c>
      <c r="F376" s="813" t="str">
        <f>IF(DULIEU!B369="","",DULIEU!O369)</f>
        <v/>
      </c>
      <c r="G376" s="811" t="str">
        <f t="shared" si="15"/>
        <v/>
      </c>
      <c r="H376" s="811" t="str">
        <f>IF($F376="","",SUM($L$14:L376))</f>
        <v/>
      </c>
      <c r="I376" s="814" t="str">
        <f>IF(DULIEU!V369&lt;&gt;"",DULIEU!V369,"")</f>
        <v/>
      </c>
      <c r="J376" s="814" t="str">
        <f>IF(DULIEU!W369&lt;&gt;"",DULIEU!W369,"")</f>
        <v/>
      </c>
      <c r="K376" s="815">
        <f>DULIEU!X369</f>
        <v>0</v>
      </c>
      <c r="L376" s="798">
        <f t="shared" si="16"/>
        <v>0</v>
      </c>
      <c r="M376" s="816" t="str">
        <f t="shared" si="17"/>
        <v/>
      </c>
      <c r="N376" s="785"/>
      <c r="O376" s="420"/>
      <c r="P376" s="420"/>
      <c r="Q376" s="420"/>
      <c r="R376" s="420"/>
      <c r="S376" s="420"/>
      <c r="T376" s="420"/>
      <c r="U376" s="420"/>
      <c r="V376" s="420"/>
      <c r="W376" s="420"/>
      <c r="X376" s="420"/>
      <c r="Y376" s="420"/>
      <c r="Z376" s="420"/>
      <c r="AA376" s="420"/>
      <c r="AB376" s="420"/>
      <c r="AC376" s="420"/>
      <c r="AD376" s="420"/>
      <c r="AE376" s="420"/>
    </row>
    <row r="377" spans="1:31" hidden="1">
      <c r="A377" s="420"/>
      <c r="B377" s="811" t="str">
        <f>IF(DULIEU!B370="","",DULIEU!D370)</f>
        <v/>
      </c>
      <c r="C377" s="812" t="str">
        <f>DULIEU!H370</f>
        <v/>
      </c>
      <c r="D377" s="812" t="str">
        <f>IF(DULIEU!J370&lt;&gt;"",DULIEU!J370,"")</f>
        <v/>
      </c>
      <c r="E377" s="811" t="str">
        <f>IF(DULIEU!B370="","",DULIEU!E370)</f>
        <v/>
      </c>
      <c r="F377" s="813" t="str">
        <f>IF(DULIEU!B370="","",DULIEU!O370)</f>
        <v/>
      </c>
      <c r="G377" s="811" t="str">
        <f t="shared" si="15"/>
        <v/>
      </c>
      <c r="H377" s="811" t="str">
        <f>IF($F377="","",SUM($L$14:L377))</f>
        <v/>
      </c>
      <c r="I377" s="814" t="str">
        <f>IF(DULIEU!V370&lt;&gt;"",DULIEU!V370,"")</f>
        <v/>
      </c>
      <c r="J377" s="814" t="str">
        <f>IF(DULIEU!W370&lt;&gt;"",DULIEU!W370,"")</f>
        <v/>
      </c>
      <c r="K377" s="815">
        <f>DULIEU!X370</f>
        <v>0</v>
      </c>
      <c r="L377" s="798">
        <f t="shared" si="16"/>
        <v>0</v>
      </c>
      <c r="M377" s="816" t="str">
        <f t="shared" si="17"/>
        <v/>
      </c>
      <c r="N377" s="785"/>
      <c r="O377" s="420"/>
      <c r="P377" s="420"/>
      <c r="Q377" s="420"/>
      <c r="R377" s="420"/>
      <c r="S377" s="420"/>
      <c r="T377" s="420"/>
      <c r="U377" s="420"/>
      <c r="V377" s="420"/>
      <c r="W377" s="420"/>
      <c r="X377" s="420"/>
      <c r="Y377" s="420"/>
      <c r="Z377" s="420"/>
      <c r="AA377" s="420"/>
      <c r="AB377" s="420"/>
      <c r="AC377" s="420"/>
      <c r="AD377" s="420"/>
      <c r="AE377" s="420"/>
    </row>
    <row r="378" spans="1:31" hidden="1">
      <c r="A378" s="420"/>
      <c r="B378" s="811" t="str">
        <f>IF(DULIEU!B371="","",DULIEU!D371)</f>
        <v/>
      </c>
      <c r="C378" s="812" t="str">
        <f>DULIEU!H371</f>
        <v/>
      </c>
      <c r="D378" s="812" t="str">
        <f>IF(DULIEU!J371&lt;&gt;"",DULIEU!J371,"")</f>
        <v/>
      </c>
      <c r="E378" s="811" t="str">
        <f>IF(DULIEU!B371="","",DULIEU!E371)</f>
        <v/>
      </c>
      <c r="F378" s="813" t="str">
        <f>IF(DULIEU!B371="","",DULIEU!O371)</f>
        <v/>
      </c>
      <c r="G378" s="811" t="str">
        <f t="shared" si="15"/>
        <v/>
      </c>
      <c r="H378" s="811" t="str">
        <f>IF($F378="","",SUM($L$14:L378))</f>
        <v/>
      </c>
      <c r="I378" s="814" t="str">
        <f>IF(DULIEU!V371&lt;&gt;"",DULIEU!V371,"")</f>
        <v/>
      </c>
      <c r="J378" s="814" t="str">
        <f>IF(DULIEU!W371&lt;&gt;"",DULIEU!W371,"")</f>
        <v/>
      </c>
      <c r="K378" s="815">
        <f>DULIEU!X371</f>
        <v>0</v>
      </c>
      <c r="L378" s="798">
        <f t="shared" si="16"/>
        <v>0</v>
      </c>
      <c r="M378" s="816" t="str">
        <f t="shared" si="17"/>
        <v/>
      </c>
      <c r="N378" s="785"/>
      <c r="O378" s="420"/>
      <c r="P378" s="420"/>
      <c r="Q378" s="420"/>
      <c r="R378" s="420"/>
      <c r="S378" s="420"/>
      <c r="T378" s="420"/>
      <c r="U378" s="420"/>
      <c r="V378" s="420"/>
      <c r="W378" s="420"/>
      <c r="X378" s="420"/>
      <c r="Y378" s="420"/>
      <c r="Z378" s="420"/>
      <c r="AA378" s="420"/>
      <c r="AB378" s="420"/>
      <c r="AC378" s="420"/>
      <c r="AD378" s="420"/>
      <c r="AE378" s="420"/>
    </row>
    <row r="379" spans="1:31" hidden="1">
      <c r="A379" s="420"/>
      <c r="B379" s="811" t="str">
        <f>IF(DULIEU!B372="","",DULIEU!D372)</f>
        <v/>
      </c>
      <c r="C379" s="812" t="str">
        <f>DULIEU!H372</f>
        <v/>
      </c>
      <c r="D379" s="812" t="str">
        <f>IF(DULIEU!J372&lt;&gt;"",DULIEU!J372,"")</f>
        <v/>
      </c>
      <c r="E379" s="811" t="str">
        <f>IF(DULIEU!B372="","",DULIEU!E372)</f>
        <v/>
      </c>
      <c r="F379" s="813" t="str">
        <f>IF(DULIEU!B372="","",DULIEU!O372)</f>
        <v/>
      </c>
      <c r="G379" s="811" t="str">
        <f t="shared" si="15"/>
        <v/>
      </c>
      <c r="H379" s="811" t="str">
        <f>IF($F379="","",SUM($L$14:L379))</f>
        <v/>
      </c>
      <c r="I379" s="814" t="str">
        <f>IF(DULIEU!V372&lt;&gt;"",DULIEU!V372,"")</f>
        <v/>
      </c>
      <c r="J379" s="814" t="str">
        <f>IF(DULIEU!W372&lt;&gt;"",DULIEU!W372,"")</f>
        <v/>
      </c>
      <c r="K379" s="815">
        <f>DULIEU!X372</f>
        <v>0</v>
      </c>
      <c r="L379" s="798">
        <f t="shared" si="16"/>
        <v>0</v>
      </c>
      <c r="M379" s="816" t="str">
        <f t="shared" si="17"/>
        <v/>
      </c>
      <c r="N379" s="785"/>
      <c r="O379" s="420"/>
      <c r="P379" s="420"/>
      <c r="Q379" s="420"/>
      <c r="R379" s="420"/>
      <c r="S379" s="420"/>
      <c r="T379" s="420"/>
      <c r="U379" s="420"/>
      <c r="V379" s="420"/>
      <c r="W379" s="420"/>
      <c r="X379" s="420"/>
      <c r="Y379" s="420"/>
      <c r="Z379" s="420"/>
      <c r="AA379" s="420"/>
      <c r="AB379" s="420"/>
      <c r="AC379" s="420"/>
      <c r="AD379" s="420"/>
      <c r="AE379" s="420"/>
    </row>
    <row r="380" spans="1:31" hidden="1">
      <c r="A380" s="420"/>
      <c r="B380" s="811" t="str">
        <f>IF(DULIEU!B373="","",DULIEU!D373)</f>
        <v/>
      </c>
      <c r="C380" s="812" t="str">
        <f>DULIEU!H373</f>
        <v/>
      </c>
      <c r="D380" s="812" t="str">
        <f>IF(DULIEU!J373&lt;&gt;"",DULIEU!J373,"")</f>
        <v/>
      </c>
      <c r="E380" s="811" t="str">
        <f>IF(DULIEU!B373="","",DULIEU!E373)</f>
        <v/>
      </c>
      <c r="F380" s="813" t="str">
        <f>IF(DULIEU!B373="","",DULIEU!O373)</f>
        <v/>
      </c>
      <c r="G380" s="811" t="str">
        <f t="shared" si="15"/>
        <v/>
      </c>
      <c r="H380" s="811" t="str">
        <f>IF($F380="","",SUM($L$14:L380))</f>
        <v/>
      </c>
      <c r="I380" s="814" t="str">
        <f>IF(DULIEU!V373&lt;&gt;"",DULIEU!V373,"")</f>
        <v/>
      </c>
      <c r="J380" s="814" t="str">
        <f>IF(DULIEU!W373&lt;&gt;"",DULIEU!W373,"")</f>
        <v/>
      </c>
      <c r="K380" s="815">
        <f>DULIEU!X373</f>
        <v>0</v>
      </c>
      <c r="L380" s="798">
        <f t="shared" si="16"/>
        <v>0</v>
      </c>
      <c r="M380" s="816" t="str">
        <f t="shared" si="17"/>
        <v/>
      </c>
      <c r="N380" s="785"/>
      <c r="O380" s="420"/>
      <c r="P380" s="420"/>
      <c r="Q380" s="420"/>
      <c r="R380" s="420"/>
      <c r="S380" s="420"/>
      <c r="T380" s="420"/>
      <c r="U380" s="420"/>
      <c r="V380" s="420"/>
      <c r="W380" s="420"/>
      <c r="X380" s="420"/>
      <c r="Y380" s="420"/>
      <c r="Z380" s="420"/>
      <c r="AA380" s="420"/>
      <c r="AB380" s="420"/>
      <c r="AC380" s="420"/>
      <c r="AD380" s="420"/>
      <c r="AE380" s="420"/>
    </row>
    <row r="381" spans="1:31" hidden="1">
      <c r="A381" s="420"/>
      <c r="B381" s="811" t="str">
        <f>IF(DULIEU!B374="","",DULIEU!D374)</f>
        <v/>
      </c>
      <c r="C381" s="812" t="str">
        <f>DULIEU!H374</f>
        <v/>
      </c>
      <c r="D381" s="812" t="str">
        <f>IF(DULIEU!J374&lt;&gt;"",DULIEU!J374,"")</f>
        <v/>
      </c>
      <c r="E381" s="811" t="str">
        <f>IF(DULIEU!B374="","",DULIEU!E374)</f>
        <v/>
      </c>
      <c r="F381" s="813" t="str">
        <f>IF(DULIEU!B374="","",DULIEU!O374)</f>
        <v/>
      </c>
      <c r="G381" s="811" t="str">
        <f t="shared" si="15"/>
        <v/>
      </c>
      <c r="H381" s="811" t="str">
        <f>IF($F381="","",SUM($L$14:L381))</f>
        <v/>
      </c>
      <c r="I381" s="814" t="str">
        <f>IF(DULIEU!V374&lt;&gt;"",DULIEU!V374,"")</f>
        <v/>
      </c>
      <c r="J381" s="814" t="str">
        <f>IF(DULIEU!W374&lt;&gt;"",DULIEU!W374,"")</f>
        <v/>
      </c>
      <c r="K381" s="815">
        <f>DULIEU!X374</f>
        <v>0</v>
      </c>
      <c r="L381" s="798">
        <f t="shared" si="16"/>
        <v>0</v>
      </c>
      <c r="M381" s="816" t="str">
        <f t="shared" si="17"/>
        <v/>
      </c>
      <c r="N381" s="785"/>
      <c r="O381" s="420"/>
      <c r="P381" s="420"/>
      <c r="Q381" s="420"/>
      <c r="R381" s="420"/>
      <c r="S381" s="420"/>
      <c r="T381" s="420"/>
      <c r="U381" s="420"/>
      <c r="V381" s="420"/>
      <c r="W381" s="420"/>
      <c r="X381" s="420"/>
      <c r="Y381" s="420"/>
      <c r="Z381" s="420"/>
      <c r="AA381" s="420"/>
      <c r="AB381" s="420"/>
      <c r="AC381" s="420"/>
      <c r="AD381" s="420"/>
      <c r="AE381" s="420"/>
    </row>
    <row r="382" spans="1:31" hidden="1">
      <c r="A382" s="420"/>
      <c r="B382" s="811" t="str">
        <f>IF(DULIEU!B375="","",DULIEU!D375)</f>
        <v/>
      </c>
      <c r="C382" s="812" t="str">
        <f>DULIEU!H375</f>
        <v/>
      </c>
      <c r="D382" s="812" t="str">
        <f>IF(DULIEU!J375&lt;&gt;"",DULIEU!J375,"")</f>
        <v/>
      </c>
      <c r="E382" s="811" t="str">
        <f>IF(DULIEU!B375="","",DULIEU!E375)</f>
        <v/>
      </c>
      <c r="F382" s="813" t="str">
        <f>IF(DULIEU!B375="","",DULIEU!O375)</f>
        <v/>
      </c>
      <c r="G382" s="811" t="str">
        <f t="shared" si="15"/>
        <v/>
      </c>
      <c r="H382" s="811" t="str">
        <f>IF($F382="","",SUM($L$14:L382))</f>
        <v/>
      </c>
      <c r="I382" s="814" t="str">
        <f>IF(DULIEU!V375&lt;&gt;"",DULIEU!V375,"")</f>
        <v/>
      </c>
      <c r="J382" s="814" t="str">
        <f>IF(DULIEU!W375&lt;&gt;"",DULIEU!W375,"")</f>
        <v/>
      </c>
      <c r="K382" s="815">
        <f>DULIEU!X375</f>
        <v>0</v>
      </c>
      <c r="L382" s="798">
        <f t="shared" si="16"/>
        <v>0</v>
      </c>
      <c r="M382" s="816" t="str">
        <f t="shared" si="17"/>
        <v/>
      </c>
      <c r="N382" s="785"/>
      <c r="O382" s="420"/>
      <c r="P382" s="420"/>
      <c r="Q382" s="420"/>
      <c r="R382" s="420"/>
      <c r="S382" s="420"/>
      <c r="T382" s="420"/>
      <c r="U382" s="420"/>
      <c r="V382" s="420"/>
      <c r="W382" s="420"/>
      <c r="X382" s="420"/>
      <c r="Y382" s="420"/>
      <c r="Z382" s="420"/>
      <c r="AA382" s="420"/>
      <c r="AB382" s="420"/>
      <c r="AC382" s="420"/>
      <c r="AD382" s="420"/>
      <c r="AE382" s="420"/>
    </row>
    <row r="383" spans="1:31" hidden="1">
      <c r="A383" s="420"/>
      <c r="B383" s="811" t="str">
        <f>IF(DULIEU!B376="","",DULIEU!D376)</f>
        <v/>
      </c>
      <c r="C383" s="812" t="str">
        <f>DULIEU!H376</f>
        <v/>
      </c>
      <c r="D383" s="812" t="str">
        <f>IF(DULIEU!J376&lt;&gt;"",DULIEU!J376,"")</f>
        <v/>
      </c>
      <c r="E383" s="811" t="str">
        <f>IF(DULIEU!B376="","",DULIEU!E376)</f>
        <v/>
      </c>
      <c r="F383" s="813" t="str">
        <f>IF(DULIEU!B376="","",DULIEU!O376)</f>
        <v/>
      </c>
      <c r="G383" s="811" t="str">
        <f t="shared" si="15"/>
        <v/>
      </c>
      <c r="H383" s="811" t="str">
        <f>IF($F383="","",SUM($L$14:L383))</f>
        <v/>
      </c>
      <c r="I383" s="814" t="str">
        <f>IF(DULIEU!V376&lt;&gt;"",DULIEU!V376,"")</f>
        <v/>
      </c>
      <c r="J383" s="814" t="str">
        <f>IF(DULIEU!W376&lt;&gt;"",DULIEU!W376,"")</f>
        <v/>
      </c>
      <c r="K383" s="815">
        <f>DULIEU!X376</f>
        <v>0</v>
      </c>
      <c r="L383" s="798">
        <f t="shared" si="16"/>
        <v>0</v>
      </c>
      <c r="M383" s="816" t="str">
        <f t="shared" si="17"/>
        <v/>
      </c>
      <c r="N383" s="785"/>
      <c r="O383" s="420"/>
      <c r="P383" s="420"/>
      <c r="Q383" s="420"/>
      <c r="R383" s="420"/>
      <c r="S383" s="420"/>
      <c r="T383" s="420"/>
      <c r="U383" s="420"/>
      <c r="V383" s="420"/>
      <c r="W383" s="420"/>
      <c r="X383" s="420"/>
      <c r="Y383" s="420"/>
      <c r="Z383" s="420"/>
      <c r="AA383" s="420"/>
      <c r="AB383" s="420"/>
      <c r="AC383" s="420"/>
      <c r="AD383" s="420"/>
      <c r="AE383" s="420"/>
    </row>
    <row r="384" spans="1:31" hidden="1">
      <c r="A384" s="420"/>
      <c r="B384" s="811" t="str">
        <f>IF(DULIEU!B377="","",DULIEU!D377)</f>
        <v/>
      </c>
      <c r="C384" s="812" t="str">
        <f>DULIEU!H377</f>
        <v/>
      </c>
      <c r="D384" s="812" t="str">
        <f>IF(DULIEU!J377&lt;&gt;"",DULIEU!J377,"")</f>
        <v/>
      </c>
      <c r="E384" s="811" t="str">
        <f>IF(DULIEU!B377="","",DULIEU!E377)</f>
        <v/>
      </c>
      <c r="F384" s="813" t="str">
        <f>IF(DULIEU!B377="","",DULIEU!O377)</f>
        <v/>
      </c>
      <c r="G384" s="811" t="str">
        <f t="shared" si="15"/>
        <v/>
      </c>
      <c r="H384" s="811" t="str">
        <f>IF($F384="","",SUM($L$14:L384))</f>
        <v/>
      </c>
      <c r="I384" s="814" t="str">
        <f>IF(DULIEU!V377&lt;&gt;"",DULIEU!V377,"")</f>
        <v/>
      </c>
      <c r="J384" s="814" t="str">
        <f>IF(DULIEU!W377&lt;&gt;"",DULIEU!W377,"")</f>
        <v/>
      </c>
      <c r="K384" s="815">
        <f>DULIEU!X377</f>
        <v>0</v>
      </c>
      <c r="L384" s="798">
        <f t="shared" si="16"/>
        <v>0</v>
      </c>
      <c r="M384" s="816" t="str">
        <f t="shared" si="17"/>
        <v/>
      </c>
      <c r="N384" s="785"/>
      <c r="O384" s="420"/>
      <c r="P384" s="420"/>
      <c r="Q384" s="420"/>
      <c r="R384" s="420"/>
      <c r="S384" s="420"/>
      <c r="T384" s="420"/>
      <c r="U384" s="420"/>
      <c r="V384" s="420"/>
      <c r="W384" s="420"/>
      <c r="X384" s="420"/>
      <c r="Y384" s="420"/>
      <c r="Z384" s="420"/>
      <c r="AA384" s="420"/>
      <c r="AB384" s="420"/>
      <c r="AC384" s="420"/>
      <c r="AD384" s="420"/>
      <c r="AE384" s="420"/>
    </row>
    <row r="385" spans="1:31" hidden="1">
      <c r="A385" s="420"/>
      <c r="B385" s="811" t="str">
        <f>IF(DULIEU!B378="","",DULIEU!D378)</f>
        <v/>
      </c>
      <c r="C385" s="812" t="str">
        <f>DULIEU!H378</f>
        <v/>
      </c>
      <c r="D385" s="812" t="str">
        <f>IF(DULIEU!J378&lt;&gt;"",DULIEU!J378,"")</f>
        <v/>
      </c>
      <c r="E385" s="811" t="str">
        <f>IF(DULIEU!B378="","",DULIEU!E378)</f>
        <v/>
      </c>
      <c r="F385" s="813" t="str">
        <f>IF(DULIEU!B378="","",DULIEU!O378)</f>
        <v/>
      </c>
      <c r="G385" s="811" t="str">
        <f t="shared" si="15"/>
        <v/>
      </c>
      <c r="H385" s="811" t="str">
        <f>IF($F385="","",SUM($L$14:L385))</f>
        <v/>
      </c>
      <c r="I385" s="814" t="str">
        <f>IF(DULIEU!V378&lt;&gt;"",DULIEU!V378,"")</f>
        <v/>
      </c>
      <c r="J385" s="814" t="str">
        <f>IF(DULIEU!W378&lt;&gt;"",DULIEU!W378,"")</f>
        <v/>
      </c>
      <c r="K385" s="815">
        <f>DULIEU!X378</f>
        <v>0</v>
      </c>
      <c r="L385" s="798">
        <f t="shared" si="16"/>
        <v>0</v>
      </c>
      <c r="M385" s="816" t="str">
        <f t="shared" si="17"/>
        <v/>
      </c>
      <c r="N385" s="785"/>
      <c r="O385" s="420"/>
      <c r="P385" s="420"/>
      <c r="Q385" s="420"/>
      <c r="R385" s="420"/>
      <c r="S385" s="420"/>
      <c r="T385" s="420"/>
      <c r="U385" s="420"/>
      <c r="V385" s="420"/>
      <c r="W385" s="420"/>
      <c r="X385" s="420"/>
      <c r="Y385" s="420"/>
      <c r="Z385" s="420"/>
      <c r="AA385" s="420"/>
      <c r="AB385" s="420"/>
      <c r="AC385" s="420"/>
      <c r="AD385" s="420"/>
      <c r="AE385" s="420"/>
    </row>
    <row r="386" spans="1:31" hidden="1">
      <c r="A386" s="420"/>
      <c r="B386" s="811" t="str">
        <f>IF(DULIEU!B379="","",DULIEU!D379)</f>
        <v/>
      </c>
      <c r="C386" s="812" t="str">
        <f>DULIEU!H379</f>
        <v/>
      </c>
      <c r="D386" s="812" t="str">
        <f>IF(DULIEU!J379&lt;&gt;"",DULIEU!J379,"")</f>
        <v/>
      </c>
      <c r="E386" s="811" t="str">
        <f>IF(DULIEU!B379="","",DULIEU!E379)</f>
        <v/>
      </c>
      <c r="F386" s="813" t="str">
        <f>IF(DULIEU!B379="","",DULIEU!O379)</f>
        <v/>
      </c>
      <c r="G386" s="811" t="str">
        <f t="shared" si="15"/>
        <v/>
      </c>
      <c r="H386" s="811" t="str">
        <f>IF($F386="","",SUM($L$14:L386))</f>
        <v/>
      </c>
      <c r="I386" s="814" t="str">
        <f>IF(DULIEU!V379&lt;&gt;"",DULIEU!V379,"")</f>
        <v/>
      </c>
      <c r="J386" s="814" t="str">
        <f>IF(DULIEU!W379&lt;&gt;"",DULIEU!W379,"")</f>
        <v/>
      </c>
      <c r="K386" s="815">
        <f>DULIEU!X379</f>
        <v>0</v>
      </c>
      <c r="L386" s="798">
        <f t="shared" si="16"/>
        <v>0</v>
      </c>
      <c r="M386" s="816" t="str">
        <f t="shared" si="17"/>
        <v/>
      </c>
      <c r="N386" s="785"/>
      <c r="O386" s="420"/>
      <c r="P386" s="420"/>
      <c r="Q386" s="420"/>
      <c r="R386" s="420"/>
      <c r="S386" s="420"/>
      <c r="T386" s="420"/>
      <c r="U386" s="420"/>
      <c r="V386" s="420"/>
      <c r="W386" s="420"/>
      <c r="X386" s="420"/>
      <c r="Y386" s="420"/>
      <c r="Z386" s="420"/>
      <c r="AA386" s="420"/>
      <c r="AB386" s="420"/>
      <c r="AC386" s="420"/>
      <c r="AD386" s="420"/>
      <c r="AE386" s="420"/>
    </row>
    <row r="387" spans="1:31" hidden="1">
      <c r="A387" s="420"/>
      <c r="B387" s="811" t="str">
        <f>IF(DULIEU!B380="","",DULIEU!D380)</f>
        <v/>
      </c>
      <c r="C387" s="812" t="str">
        <f>DULIEU!H380</f>
        <v/>
      </c>
      <c r="D387" s="812" t="str">
        <f>IF(DULIEU!J380&lt;&gt;"",DULIEU!J380,"")</f>
        <v/>
      </c>
      <c r="E387" s="811" t="str">
        <f>IF(DULIEU!B380="","",DULIEU!E380)</f>
        <v/>
      </c>
      <c r="F387" s="813" t="str">
        <f>IF(DULIEU!B380="","",DULIEU!O380)</f>
        <v/>
      </c>
      <c r="G387" s="811" t="str">
        <f t="shared" si="15"/>
        <v/>
      </c>
      <c r="H387" s="811" t="str">
        <f>IF($F387="","",SUM($L$14:L387))</f>
        <v/>
      </c>
      <c r="I387" s="814" t="str">
        <f>IF(DULIEU!V380&lt;&gt;"",DULIEU!V380,"")</f>
        <v/>
      </c>
      <c r="J387" s="814" t="str">
        <f>IF(DULIEU!W380&lt;&gt;"",DULIEU!W380,"")</f>
        <v/>
      </c>
      <c r="K387" s="815">
        <f>DULIEU!X380</f>
        <v>0</v>
      </c>
      <c r="L387" s="798">
        <f t="shared" si="16"/>
        <v>0</v>
      </c>
      <c r="M387" s="816" t="str">
        <f t="shared" si="17"/>
        <v/>
      </c>
      <c r="N387" s="785"/>
      <c r="O387" s="420"/>
      <c r="P387" s="420"/>
      <c r="Q387" s="420"/>
      <c r="R387" s="420"/>
      <c r="S387" s="420"/>
      <c r="T387" s="420"/>
      <c r="U387" s="420"/>
      <c r="V387" s="420"/>
      <c r="W387" s="420"/>
      <c r="X387" s="420"/>
      <c r="Y387" s="420"/>
      <c r="Z387" s="420"/>
      <c r="AA387" s="420"/>
      <c r="AB387" s="420"/>
      <c r="AC387" s="420"/>
      <c r="AD387" s="420"/>
      <c r="AE387" s="420"/>
    </row>
    <row r="388" spans="1:31" hidden="1">
      <c r="A388" s="420"/>
      <c r="B388" s="811" t="str">
        <f>IF(DULIEU!B381="","",DULIEU!D381)</f>
        <v/>
      </c>
      <c r="C388" s="812" t="str">
        <f>DULIEU!H381</f>
        <v/>
      </c>
      <c r="D388" s="812" t="str">
        <f>IF(DULIEU!J381&lt;&gt;"",DULIEU!J381,"")</f>
        <v/>
      </c>
      <c r="E388" s="811" t="str">
        <f>IF(DULIEU!B381="","",DULIEU!E381)</f>
        <v/>
      </c>
      <c r="F388" s="813" t="str">
        <f>IF(DULIEU!B381="","",DULIEU!O381)</f>
        <v/>
      </c>
      <c r="G388" s="811" t="str">
        <f t="shared" si="15"/>
        <v/>
      </c>
      <c r="H388" s="811" t="str">
        <f>IF($F388="","",SUM($L$14:L388))</f>
        <v/>
      </c>
      <c r="I388" s="814" t="str">
        <f>IF(DULIEU!V381&lt;&gt;"",DULIEU!V381,"")</f>
        <v/>
      </c>
      <c r="J388" s="814" t="str">
        <f>IF(DULIEU!W381&lt;&gt;"",DULIEU!W381,"")</f>
        <v/>
      </c>
      <c r="K388" s="815">
        <f>DULIEU!X381</f>
        <v>0</v>
      </c>
      <c r="L388" s="798">
        <f t="shared" si="16"/>
        <v>0</v>
      </c>
      <c r="M388" s="816" t="str">
        <f t="shared" si="17"/>
        <v/>
      </c>
      <c r="N388" s="785"/>
      <c r="O388" s="420"/>
      <c r="P388" s="420"/>
      <c r="Q388" s="420"/>
      <c r="R388" s="420"/>
      <c r="S388" s="420"/>
      <c r="T388" s="420"/>
      <c r="U388" s="420"/>
      <c r="V388" s="420"/>
      <c r="W388" s="420"/>
      <c r="X388" s="420"/>
      <c r="Y388" s="420"/>
      <c r="Z388" s="420"/>
      <c r="AA388" s="420"/>
      <c r="AB388" s="420"/>
      <c r="AC388" s="420"/>
      <c r="AD388" s="420"/>
      <c r="AE388" s="420"/>
    </row>
    <row r="389" spans="1:31" hidden="1">
      <c r="A389" s="420"/>
      <c r="B389" s="811" t="str">
        <f>IF(DULIEU!B382="","",DULIEU!D382)</f>
        <v/>
      </c>
      <c r="C389" s="812" t="str">
        <f>DULIEU!H382</f>
        <v/>
      </c>
      <c r="D389" s="812" t="str">
        <f>IF(DULIEU!J382&lt;&gt;"",DULIEU!J382,"")</f>
        <v/>
      </c>
      <c r="E389" s="811" t="str">
        <f>IF(DULIEU!B382="","",DULIEU!E382)</f>
        <v/>
      </c>
      <c r="F389" s="813" t="str">
        <f>IF(DULIEU!B382="","",DULIEU!O382)</f>
        <v/>
      </c>
      <c r="G389" s="811" t="str">
        <f t="shared" si="15"/>
        <v/>
      </c>
      <c r="H389" s="811" t="str">
        <f>IF($F389="","",SUM($L$14:L389))</f>
        <v/>
      </c>
      <c r="I389" s="814" t="str">
        <f>IF(DULIEU!V382&lt;&gt;"",DULIEU!V382,"")</f>
        <v/>
      </c>
      <c r="J389" s="814" t="str">
        <f>IF(DULIEU!W382&lt;&gt;"",DULIEU!W382,"")</f>
        <v/>
      </c>
      <c r="K389" s="815">
        <f>DULIEU!X382</f>
        <v>0</v>
      </c>
      <c r="L389" s="798">
        <f t="shared" si="16"/>
        <v>0</v>
      </c>
      <c r="M389" s="816" t="str">
        <f t="shared" si="17"/>
        <v/>
      </c>
      <c r="N389" s="785"/>
      <c r="O389" s="420"/>
      <c r="P389" s="420"/>
      <c r="Q389" s="420"/>
      <c r="R389" s="420"/>
      <c r="S389" s="420"/>
      <c r="T389" s="420"/>
      <c r="U389" s="420"/>
      <c r="V389" s="420"/>
      <c r="W389" s="420"/>
      <c r="X389" s="420"/>
      <c r="Y389" s="420"/>
      <c r="Z389" s="420"/>
      <c r="AA389" s="420"/>
      <c r="AB389" s="420"/>
      <c r="AC389" s="420"/>
      <c r="AD389" s="420"/>
      <c r="AE389" s="420"/>
    </row>
    <row r="390" spans="1:31" hidden="1">
      <c r="A390" s="420"/>
      <c r="B390" s="811" t="str">
        <f>IF(DULIEU!B383="","",DULIEU!D383)</f>
        <v/>
      </c>
      <c r="C390" s="812" t="str">
        <f>DULIEU!H383</f>
        <v/>
      </c>
      <c r="D390" s="812" t="str">
        <f>IF(DULIEU!J383&lt;&gt;"",DULIEU!J383,"")</f>
        <v/>
      </c>
      <c r="E390" s="811" t="str">
        <f>IF(DULIEU!B383="","",DULIEU!E383)</f>
        <v/>
      </c>
      <c r="F390" s="813" t="str">
        <f>IF(DULIEU!B383="","",DULIEU!O383)</f>
        <v/>
      </c>
      <c r="G390" s="811" t="str">
        <f t="shared" si="15"/>
        <v/>
      </c>
      <c r="H390" s="811" t="str">
        <f>IF($F390="","",SUM($L$14:L390))</f>
        <v/>
      </c>
      <c r="I390" s="814" t="str">
        <f>IF(DULIEU!V383&lt;&gt;"",DULIEU!V383,"")</f>
        <v/>
      </c>
      <c r="J390" s="814" t="str">
        <f>IF(DULIEU!W383&lt;&gt;"",DULIEU!W383,"")</f>
        <v/>
      </c>
      <c r="K390" s="815">
        <f>DULIEU!X383</f>
        <v>0</v>
      </c>
      <c r="L390" s="798">
        <f t="shared" si="16"/>
        <v>0</v>
      </c>
      <c r="M390" s="816" t="str">
        <f t="shared" si="17"/>
        <v/>
      </c>
      <c r="N390" s="785"/>
      <c r="O390" s="420"/>
      <c r="P390" s="420"/>
      <c r="Q390" s="420"/>
      <c r="R390" s="420"/>
      <c r="S390" s="420"/>
      <c r="T390" s="420"/>
      <c r="U390" s="420"/>
      <c r="V390" s="420"/>
      <c r="W390" s="420"/>
      <c r="X390" s="420"/>
      <c r="Y390" s="420"/>
      <c r="Z390" s="420"/>
      <c r="AA390" s="420"/>
      <c r="AB390" s="420"/>
      <c r="AC390" s="420"/>
      <c r="AD390" s="420"/>
      <c r="AE390" s="420"/>
    </row>
    <row r="391" spans="1:31" hidden="1">
      <c r="A391" s="420"/>
      <c r="B391" s="811" t="str">
        <f>IF(DULIEU!B384="","",DULIEU!D384)</f>
        <v/>
      </c>
      <c r="C391" s="812" t="str">
        <f>DULIEU!H384</f>
        <v/>
      </c>
      <c r="D391" s="812" t="str">
        <f>IF(DULIEU!J384&lt;&gt;"",DULIEU!J384,"")</f>
        <v/>
      </c>
      <c r="E391" s="811" t="str">
        <f>IF(DULIEU!B384="","",DULIEU!E384)</f>
        <v/>
      </c>
      <c r="F391" s="813" t="str">
        <f>IF(DULIEU!B384="","",DULIEU!O384)</f>
        <v/>
      </c>
      <c r="G391" s="811" t="str">
        <f t="shared" si="15"/>
        <v/>
      </c>
      <c r="H391" s="811" t="str">
        <f>IF($F391="","",SUM($L$14:L391))</f>
        <v/>
      </c>
      <c r="I391" s="814" t="str">
        <f>IF(DULIEU!V384&lt;&gt;"",DULIEU!V384,"")</f>
        <v/>
      </c>
      <c r="J391" s="814" t="str">
        <f>IF(DULIEU!W384&lt;&gt;"",DULIEU!W384,"")</f>
        <v/>
      </c>
      <c r="K391" s="815">
        <f>DULIEU!X384</f>
        <v>0</v>
      </c>
      <c r="L391" s="798">
        <f t="shared" si="16"/>
        <v>0</v>
      </c>
      <c r="M391" s="816" t="str">
        <f t="shared" si="17"/>
        <v/>
      </c>
      <c r="N391" s="785"/>
      <c r="O391" s="420"/>
      <c r="P391" s="420"/>
      <c r="Q391" s="420"/>
      <c r="R391" s="420"/>
      <c r="S391" s="420"/>
      <c r="T391" s="420"/>
      <c r="U391" s="420"/>
      <c r="V391" s="420"/>
      <c r="W391" s="420"/>
      <c r="X391" s="420"/>
      <c r="Y391" s="420"/>
      <c r="Z391" s="420"/>
      <c r="AA391" s="420"/>
      <c r="AB391" s="420"/>
      <c r="AC391" s="420"/>
      <c r="AD391" s="420"/>
      <c r="AE391" s="420"/>
    </row>
    <row r="392" spans="1:31" hidden="1">
      <c r="A392" s="420"/>
      <c r="B392" s="811" t="str">
        <f>IF(DULIEU!B385="","",DULIEU!D385)</f>
        <v/>
      </c>
      <c r="C392" s="812" t="str">
        <f>DULIEU!H385</f>
        <v/>
      </c>
      <c r="D392" s="812" t="str">
        <f>IF(DULIEU!J385&lt;&gt;"",DULIEU!J385,"")</f>
        <v/>
      </c>
      <c r="E392" s="811" t="str">
        <f>IF(DULIEU!B385="","",DULIEU!E385)</f>
        <v/>
      </c>
      <c r="F392" s="813" t="str">
        <f>IF(DULIEU!B385="","",DULIEU!O385)</f>
        <v/>
      </c>
      <c r="G392" s="811" t="str">
        <f t="shared" si="15"/>
        <v/>
      </c>
      <c r="H392" s="811" t="str">
        <f>IF($F392="","",SUM($L$14:L392))</f>
        <v/>
      </c>
      <c r="I392" s="814" t="str">
        <f>IF(DULIEU!V385&lt;&gt;"",DULIEU!V385,"")</f>
        <v/>
      </c>
      <c r="J392" s="814" t="str">
        <f>IF(DULIEU!W385&lt;&gt;"",DULIEU!W385,"")</f>
        <v/>
      </c>
      <c r="K392" s="815">
        <f>DULIEU!X385</f>
        <v>0</v>
      </c>
      <c r="L392" s="798">
        <f t="shared" si="16"/>
        <v>0</v>
      </c>
      <c r="M392" s="816" t="str">
        <f t="shared" si="17"/>
        <v/>
      </c>
      <c r="N392" s="785"/>
      <c r="O392" s="420"/>
      <c r="P392" s="420"/>
      <c r="Q392" s="420"/>
      <c r="R392" s="420"/>
      <c r="S392" s="420"/>
      <c r="T392" s="420"/>
      <c r="U392" s="420"/>
      <c r="V392" s="420"/>
      <c r="W392" s="420"/>
      <c r="X392" s="420"/>
      <c r="Y392" s="420"/>
      <c r="Z392" s="420"/>
      <c r="AA392" s="420"/>
      <c r="AB392" s="420"/>
      <c r="AC392" s="420"/>
      <c r="AD392" s="420"/>
      <c r="AE392" s="420"/>
    </row>
    <row r="393" spans="1:31" hidden="1">
      <c r="A393" s="420"/>
      <c r="B393" s="811" t="str">
        <f>IF(DULIEU!B386="","",DULIEU!D386)</f>
        <v/>
      </c>
      <c r="C393" s="812" t="str">
        <f>DULIEU!H386</f>
        <v/>
      </c>
      <c r="D393" s="812" t="str">
        <f>IF(DULIEU!J386&lt;&gt;"",DULIEU!J386,"")</f>
        <v/>
      </c>
      <c r="E393" s="811" t="str">
        <f>IF(DULIEU!B386="","",DULIEU!E386)</f>
        <v/>
      </c>
      <c r="F393" s="813" t="str">
        <f>IF(DULIEU!B386="","",DULIEU!O386)</f>
        <v/>
      </c>
      <c r="G393" s="811" t="str">
        <f t="shared" si="15"/>
        <v/>
      </c>
      <c r="H393" s="811" t="str">
        <f>IF($F393="","",SUM($L$14:L393))</f>
        <v/>
      </c>
      <c r="I393" s="814" t="str">
        <f>IF(DULIEU!V386&lt;&gt;"",DULIEU!V386,"")</f>
        <v/>
      </c>
      <c r="J393" s="814" t="str">
        <f>IF(DULIEU!W386&lt;&gt;"",DULIEU!W386,"")</f>
        <v/>
      </c>
      <c r="K393" s="815">
        <f>DULIEU!X386</f>
        <v>0</v>
      </c>
      <c r="L393" s="798">
        <f t="shared" si="16"/>
        <v>0</v>
      </c>
      <c r="M393" s="816" t="str">
        <f t="shared" si="17"/>
        <v/>
      </c>
      <c r="N393" s="785"/>
      <c r="O393" s="420"/>
      <c r="P393" s="420"/>
      <c r="Q393" s="420"/>
      <c r="R393" s="420"/>
      <c r="S393" s="420"/>
      <c r="T393" s="420"/>
      <c r="U393" s="420"/>
      <c r="V393" s="420"/>
      <c r="W393" s="420"/>
      <c r="X393" s="420"/>
      <c r="Y393" s="420"/>
      <c r="Z393" s="420"/>
      <c r="AA393" s="420"/>
      <c r="AB393" s="420"/>
      <c r="AC393" s="420"/>
      <c r="AD393" s="420"/>
      <c r="AE393" s="420"/>
    </row>
    <row r="394" spans="1:31" hidden="1">
      <c r="A394" s="420"/>
      <c r="B394" s="811" t="str">
        <f>IF(DULIEU!B387="","",DULIEU!D387)</f>
        <v/>
      </c>
      <c r="C394" s="812" t="str">
        <f>DULIEU!H387</f>
        <v/>
      </c>
      <c r="D394" s="812" t="str">
        <f>IF(DULIEU!J387&lt;&gt;"",DULIEU!J387,"")</f>
        <v/>
      </c>
      <c r="E394" s="811" t="str">
        <f>IF(DULIEU!B387="","",DULIEU!E387)</f>
        <v/>
      </c>
      <c r="F394" s="813" t="str">
        <f>IF(DULIEU!B387="","",DULIEU!O387)</f>
        <v/>
      </c>
      <c r="G394" s="811" t="str">
        <f t="shared" si="15"/>
        <v/>
      </c>
      <c r="H394" s="811" t="str">
        <f>IF($F394="","",SUM($L$14:L394))</f>
        <v/>
      </c>
      <c r="I394" s="814" t="str">
        <f>IF(DULIEU!V387&lt;&gt;"",DULIEU!V387,"")</f>
        <v/>
      </c>
      <c r="J394" s="814" t="str">
        <f>IF(DULIEU!W387&lt;&gt;"",DULIEU!W387,"")</f>
        <v/>
      </c>
      <c r="K394" s="815">
        <f>DULIEU!X387</f>
        <v>0</v>
      </c>
      <c r="L394" s="798">
        <f t="shared" si="16"/>
        <v>0</v>
      </c>
      <c r="M394" s="816" t="str">
        <f t="shared" si="17"/>
        <v/>
      </c>
      <c r="N394" s="785"/>
      <c r="O394" s="420"/>
      <c r="P394" s="420"/>
      <c r="Q394" s="420"/>
      <c r="R394" s="420"/>
      <c r="S394" s="420"/>
      <c r="T394" s="420"/>
      <c r="U394" s="420"/>
      <c r="V394" s="420"/>
      <c r="W394" s="420"/>
      <c r="X394" s="420"/>
      <c r="Y394" s="420"/>
      <c r="Z394" s="420"/>
      <c r="AA394" s="420"/>
      <c r="AB394" s="420"/>
      <c r="AC394" s="420"/>
      <c r="AD394" s="420"/>
      <c r="AE394" s="420"/>
    </row>
    <row r="395" spans="1:31" hidden="1">
      <c r="A395" s="420"/>
      <c r="B395" s="811" t="str">
        <f>IF(DULIEU!B388="","",DULIEU!D388)</f>
        <v/>
      </c>
      <c r="C395" s="812" t="str">
        <f>DULIEU!H388</f>
        <v/>
      </c>
      <c r="D395" s="812" t="str">
        <f>IF(DULIEU!J388&lt;&gt;"",DULIEU!J388,"")</f>
        <v/>
      </c>
      <c r="E395" s="811" t="str">
        <f>IF(DULIEU!B388="","",DULIEU!E388)</f>
        <v/>
      </c>
      <c r="F395" s="813" t="str">
        <f>IF(DULIEU!B388="","",DULIEU!O388)</f>
        <v/>
      </c>
      <c r="G395" s="811" t="str">
        <f t="shared" si="15"/>
        <v/>
      </c>
      <c r="H395" s="811" t="str">
        <f>IF($F395="","",SUM($L$14:L395))</f>
        <v/>
      </c>
      <c r="I395" s="814" t="str">
        <f>IF(DULIEU!V388&lt;&gt;"",DULIEU!V388,"")</f>
        <v/>
      </c>
      <c r="J395" s="814" t="str">
        <f>IF(DULIEU!W388&lt;&gt;"",DULIEU!W388,"")</f>
        <v/>
      </c>
      <c r="K395" s="815">
        <f>DULIEU!X388</f>
        <v>0</v>
      </c>
      <c r="L395" s="798">
        <f t="shared" si="16"/>
        <v>0</v>
      </c>
      <c r="M395" s="816" t="str">
        <f t="shared" si="17"/>
        <v/>
      </c>
      <c r="N395" s="785"/>
      <c r="O395" s="420"/>
      <c r="P395" s="420"/>
      <c r="Q395" s="420"/>
      <c r="R395" s="420"/>
      <c r="S395" s="420"/>
      <c r="T395" s="420"/>
      <c r="U395" s="420"/>
      <c r="V395" s="420"/>
      <c r="W395" s="420"/>
      <c r="X395" s="420"/>
      <c r="Y395" s="420"/>
      <c r="Z395" s="420"/>
      <c r="AA395" s="420"/>
      <c r="AB395" s="420"/>
      <c r="AC395" s="420"/>
      <c r="AD395" s="420"/>
      <c r="AE395" s="420"/>
    </row>
    <row r="396" spans="1:31" hidden="1">
      <c r="A396" s="420"/>
      <c r="B396" s="811" t="str">
        <f>IF(DULIEU!B389="","",DULIEU!D389)</f>
        <v/>
      </c>
      <c r="C396" s="812" t="str">
        <f>DULIEU!H389</f>
        <v/>
      </c>
      <c r="D396" s="812" t="str">
        <f>IF(DULIEU!J389&lt;&gt;"",DULIEU!J389,"")</f>
        <v/>
      </c>
      <c r="E396" s="811" t="str">
        <f>IF(DULIEU!B389="","",DULIEU!E389)</f>
        <v/>
      </c>
      <c r="F396" s="813" t="str">
        <f>IF(DULIEU!B389="","",DULIEU!O389)</f>
        <v/>
      </c>
      <c r="G396" s="811" t="str">
        <f t="shared" si="15"/>
        <v/>
      </c>
      <c r="H396" s="811" t="str">
        <f>IF($F396="","",SUM($L$14:L396))</f>
        <v/>
      </c>
      <c r="I396" s="814" t="str">
        <f>IF(DULIEU!V389&lt;&gt;"",DULIEU!V389,"")</f>
        <v/>
      </c>
      <c r="J396" s="814" t="str">
        <f>IF(DULIEU!W389&lt;&gt;"",DULIEU!W389,"")</f>
        <v/>
      </c>
      <c r="K396" s="815">
        <f>DULIEU!X389</f>
        <v>0</v>
      </c>
      <c r="L396" s="798">
        <f t="shared" si="16"/>
        <v>0</v>
      </c>
      <c r="M396" s="816" t="str">
        <f t="shared" si="17"/>
        <v/>
      </c>
      <c r="N396" s="785"/>
      <c r="O396" s="420"/>
      <c r="P396" s="420"/>
      <c r="Q396" s="420"/>
      <c r="R396" s="420"/>
      <c r="S396" s="420"/>
      <c r="T396" s="420"/>
      <c r="U396" s="420"/>
      <c r="V396" s="420"/>
      <c r="W396" s="420"/>
      <c r="X396" s="420"/>
      <c r="Y396" s="420"/>
      <c r="Z396" s="420"/>
      <c r="AA396" s="420"/>
      <c r="AB396" s="420"/>
      <c r="AC396" s="420"/>
      <c r="AD396" s="420"/>
      <c r="AE396" s="420"/>
    </row>
    <row r="397" spans="1:31" hidden="1">
      <c r="A397" s="420"/>
      <c r="B397" s="811" t="str">
        <f>IF(DULIEU!B390="","",DULIEU!D390)</f>
        <v/>
      </c>
      <c r="C397" s="812" t="str">
        <f>DULIEU!H390</f>
        <v/>
      </c>
      <c r="D397" s="812" t="str">
        <f>IF(DULIEU!J390&lt;&gt;"",DULIEU!J390,"")</f>
        <v/>
      </c>
      <c r="E397" s="811" t="str">
        <f>IF(DULIEU!B390="","",DULIEU!E390)</f>
        <v/>
      </c>
      <c r="F397" s="813" t="str">
        <f>IF(DULIEU!B390="","",DULIEU!O390)</f>
        <v/>
      </c>
      <c r="G397" s="811" t="str">
        <f t="shared" si="15"/>
        <v/>
      </c>
      <c r="H397" s="811" t="str">
        <f>IF($F397="","",SUM($L$14:L397))</f>
        <v/>
      </c>
      <c r="I397" s="814" t="str">
        <f>IF(DULIEU!V390&lt;&gt;"",DULIEU!V390,"")</f>
        <v/>
      </c>
      <c r="J397" s="814" t="str">
        <f>IF(DULIEU!W390&lt;&gt;"",DULIEU!W390,"")</f>
        <v/>
      </c>
      <c r="K397" s="815">
        <f>DULIEU!X390</f>
        <v>0</v>
      </c>
      <c r="L397" s="798">
        <f t="shared" si="16"/>
        <v>0</v>
      </c>
      <c r="M397" s="816" t="str">
        <f t="shared" si="17"/>
        <v/>
      </c>
      <c r="N397" s="785"/>
      <c r="O397" s="420"/>
      <c r="P397" s="420"/>
      <c r="Q397" s="420"/>
      <c r="R397" s="420"/>
      <c r="S397" s="420"/>
      <c r="T397" s="420"/>
      <c r="U397" s="420"/>
      <c r="V397" s="420"/>
      <c r="W397" s="420"/>
      <c r="X397" s="420"/>
      <c r="Y397" s="420"/>
      <c r="Z397" s="420"/>
      <c r="AA397" s="420"/>
      <c r="AB397" s="420"/>
      <c r="AC397" s="420"/>
      <c r="AD397" s="420"/>
      <c r="AE397" s="420"/>
    </row>
    <row r="398" spans="1:31" hidden="1">
      <c r="A398" s="420"/>
      <c r="B398" s="811" t="str">
        <f>IF(DULIEU!B391="","",DULIEU!D391)</f>
        <v/>
      </c>
      <c r="C398" s="812" t="str">
        <f>DULIEU!H391</f>
        <v/>
      </c>
      <c r="D398" s="812" t="str">
        <f>IF(DULIEU!J391&lt;&gt;"",DULIEU!J391,"")</f>
        <v/>
      </c>
      <c r="E398" s="811" t="str">
        <f>IF(DULIEU!B391="","",DULIEU!E391)</f>
        <v/>
      </c>
      <c r="F398" s="813" t="str">
        <f>IF(DULIEU!B391="","",DULIEU!O391)</f>
        <v/>
      </c>
      <c r="G398" s="811" t="str">
        <f t="shared" si="15"/>
        <v/>
      </c>
      <c r="H398" s="811" t="str">
        <f>IF($F398="","",SUM($L$14:L398))</f>
        <v/>
      </c>
      <c r="I398" s="814" t="str">
        <f>IF(DULIEU!V391&lt;&gt;"",DULIEU!V391,"")</f>
        <v/>
      </c>
      <c r="J398" s="814" t="str">
        <f>IF(DULIEU!W391&lt;&gt;"",DULIEU!W391,"")</f>
        <v/>
      </c>
      <c r="K398" s="815">
        <f>DULIEU!X391</f>
        <v>0</v>
      </c>
      <c r="L398" s="798">
        <f t="shared" si="16"/>
        <v>0</v>
      </c>
      <c r="M398" s="816" t="str">
        <f t="shared" si="17"/>
        <v/>
      </c>
      <c r="N398" s="785"/>
      <c r="O398" s="420"/>
      <c r="P398" s="420"/>
      <c r="Q398" s="420"/>
      <c r="R398" s="420"/>
      <c r="S398" s="420"/>
      <c r="T398" s="420"/>
      <c r="U398" s="420"/>
      <c r="V398" s="420"/>
      <c r="W398" s="420"/>
      <c r="X398" s="420"/>
      <c r="Y398" s="420"/>
      <c r="Z398" s="420"/>
      <c r="AA398" s="420"/>
      <c r="AB398" s="420"/>
      <c r="AC398" s="420"/>
      <c r="AD398" s="420"/>
      <c r="AE398" s="420"/>
    </row>
    <row r="399" spans="1:31" hidden="1">
      <c r="A399" s="420"/>
      <c r="B399" s="811" t="str">
        <f>IF(DULIEU!B392="","",DULIEU!D392)</f>
        <v/>
      </c>
      <c r="C399" s="812" t="str">
        <f>DULIEU!H392</f>
        <v/>
      </c>
      <c r="D399" s="812" t="str">
        <f>IF(DULIEU!J392&lt;&gt;"",DULIEU!J392,"")</f>
        <v/>
      </c>
      <c r="E399" s="811" t="str">
        <f>IF(DULIEU!B392="","",DULIEU!E392)</f>
        <v/>
      </c>
      <c r="F399" s="813" t="str">
        <f>IF(DULIEU!B392="","",DULIEU!O392)</f>
        <v/>
      </c>
      <c r="G399" s="811" t="str">
        <f t="shared" ref="G399:G462" si="18">IF($F399&lt;&gt;"","x","")</f>
        <v/>
      </c>
      <c r="H399" s="811" t="str">
        <f>IF($F399="","",SUM($L$14:L399))</f>
        <v/>
      </c>
      <c r="I399" s="814" t="str">
        <f>IF(DULIEU!V392&lt;&gt;"",DULIEU!V392,"")</f>
        <v/>
      </c>
      <c r="J399" s="814" t="str">
        <f>IF(DULIEU!W392&lt;&gt;"",DULIEU!W392,"")</f>
        <v/>
      </c>
      <c r="K399" s="815">
        <f>DULIEU!X392</f>
        <v>0</v>
      </c>
      <c r="L399" s="798">
        <f t="shared" ref="L399:L462" si="19">IF(K399=0,0,1)</f>
        <v>0</v>
      </c>
      <c r="M399" s="816" t="str">
        <f t="shared" ref="M399:M462" si="20">IF(K399&gt;0,"x","")</f>
        <v/>
      </c>
      <c r="N399" s="785"/>
      <c r="O399" s="420"/>
      <c r="P399" s="420"/>
      <c r="Q399" s="420"/>
      <c r="R399" s="420"/>
      <c r="S399" s="420"/>
      <c r="T399" s="420"/>
      <c r="U399" s="420"/>
      <c r="V399" s="420"/>
      <c r="W399" s="420"/>
      <c r="X399" s="420"/>
      <c r="Y399" s="420"/>
      <c r="Z399" s="420"/>
      <c r="AA399" s="420"/>
      <c r="AB399" s="420"/>
      <c r="AC399" s="420"/>
      <c r="AD399" s="420"/>
      <c r="AE399" s="420"/>
    </row>
    <row r="400" spans="1:31" hidden="1">
      <c r="A400" s="420"/>
      <c r="B400" s="811" t="str">
        <f>IF(DULIEU!B393="","",DULIEU!D393)</f>
        <v/>
      </c>
      <c r="C400" s="812" t="str">
        <f>DULIEU!H393</f>
        <v/>
      </c>
      <c r="D400" s="812" t="str">
        <f>IF(DULIEU!J393&lt;&gt;"",DULIEU!J393,"")</f>
        <v/>
      </c>
      <c r="E400" s="811" t="str">
        <f>IF(DULIEU!B393="","",DULIEU!E393)</f>
        <v/>
      </c>
      <c r="F400" s="813" t="str">
        <f>IF(DULIEU!B393="","",DULIEU!O393)</f>
        <v/>
      </c>
      <c r="G400" s="811" t="str">
        <f t="shared" si="18"/>
        <v/>
      </c>
      <c r="H400" s="811" t="str">
        <f>IF($F400="","",SUM($L$14:L400))</f>
        <v/>
      </c>
      <c r="I400" s="814" t="str">
        <f>IF(DULIEU!V393&lt;&gt;"",DULIEU!V393,"")</f>
        <v/>
      </c>
      <c r="J400" s="814" t="str">
        <f>IF(DULIEU!W393&lt;&gt;"",DULIEU!W393,"")</f>
        <v/>
      </c>
      <c r="K400" s="815">
        <f>DULIEU!X393</f>
        <v>0</v>
      </c>
      <c r="L400" s="798">
        <f t="shared" si="19"/>
        <v>0</v>
      </c>
      <c r="M400" s="816" t="str">
        <f t="shared" si="20"/>
        <v/>
      </c>
      <c r="N400" s="785"/>
      <c r="O400" s="420"/>
      <c r="P400" s="420"/>
      <c r="Q400" s="420"/>
      <c r="R400" s="420"/>
      <c r="S400" s="420"/>
      <c r="T400" s="420"/>
      <c r="U400" s="420"/>
      <c r="V400" s="420"/>
      <c r="W400" s="420"/>
      <c r="X400" s="420"/>
      <c r="Y400" s="420"/>
      <c r="Z400" s="420"/>
      <c r="AA400" s="420"/>
      <c r="AB400" s="420"/>
      <c r="AC400" s="420"/>
      <c r="AD400" s="420"/>
      <c r="AE400" s="420"/>
    </row>
    <row r="401" spans="1:31" hidden="1">
      <c r="A401" s="420"/>
      <c r="B401" s="811" t="str">
        <f>IF(DULIEU!B394="","",DULIEU!D394)</f>
        <v/>
      </c>
      <c r="C401" s="812" t="str">
        <f>DULIEU!H394</f>
        <v/>
      </c>
      <c r="D401" s="812" t="str">
        <f>IF(DULIEU!J394&lt;&gt;"",DULIEU!J394,"")</f>
        <v/>
      </c>
      <c r="E401" s="811" t="str">
        <f>IF(DULIEU!B394="","",DULIEU!E394)</f>
        <v/>
      </c>
      <c r="F401" s="813" t="str">
        <f>IF(DULIEU!B394="","",DULIEU!O394)</f>
        <v/>
      </c>
      <c r="G401" s="811" t="str">
        <f t="shared" si="18"/>
        <v/>
      </c>
      <c r="H401" s="811" t="str">
        <f>IF($F401="","",SUM($L$14:L401))</f>
        <v/>
      </c>
      <c r="I401" s="814" t="str">
        <f>IF(DULIEU!V394&lt;&gt;"",DULIEU!V394,"")</f>
        <v/>
      </c>
      <c r="J401" s="814" t="str">
        <f>IF(DULIEU!W394&lt;&gt;"",DULIEU!W394,"")</f>
        <v/>
      </c>
      <c r="K401" s="815">
        <f>DULIEU!X394</f>
        <v>0</v>
      </c>
      <c r="L401" s="798">
        <f t="shared" si="19"/>
        <v>0</v>
      </c>
      <c r="M401" s="816" t="str">
        <f t="shared" si="20"/>
        <v/>
      </c>
      <c r="N401" s="785"/>
      <c r="O401" s="420"/>
      <c r="P401" s="420"/>
      <c r="Q401" s="420"/>
      <c r="R401" s="420"/>
      <c r="S401" s="420"/>
      <c r="T401" s="420"/>
      <c r="U401" s="420"/>
      <c r="V401" s="420"/>
      <c r="W401" s="420"/>
      <c r="X401" s="420"/>
      <c r="Y401" s="420"/>
      <c r="Z401" s="420"/>
      <c r="AA401" s="420"/>
      <c r="AB401" s="420"/>
      <c r="AC401" s="420"/>
      <c r="AD401" s="420"/>
      <c r="AE401" s="420"/>
    </row>
    <row r="402" spans="1:31" hidden="1">
      <c r="A402" s="420"/>
      <c r="B402" s="811" t="str">
        <f>IF(DULIEU!B395="","",DULIEU!D395)</f>
        <v/>
      </c>
      <c r="C402" s="812" t="str">
        <f>DULIEU!H395</f>
        <v/>
      </c>
      <c r="D402" s="812" t="str">
        <f>IF(DULIEU!J395&lt;&gt;"",DULIEU!J395,"")</f>
        <v/>
      </c>
      <c r="E402" s="811" t="str">
        <f>IF(DULIEU!B395="","",DULIEU!E395)</f>
        <v/>
      </c>
      <c r="F402" s="813" t="str">
        <f>IF(DULIEU!B395="","",DULIEU!O395)</f>
        <v/>
      </c>
      <c r="G402" s="811" t="str">
        <f t="shared" si="18"/>
        <v/>
      </c>
      <c r="H402" s="811" t="str">
        <f>IF($F402="","",SUM($L$14:L402))</f>
        <v/>
      </c>
      <c r="I402" s="814" t="str">
        <f>IF(DULIEU!V395&lt;&gt;"",DULIEU!V395,"")</f>
        <v/>
      </c>
      <c r="J402" s="814" t="str">
        <f>IF(DULIEU!W395&lt;&gt;"",DULIEU!W395,"")</f>
        <v/>
      </c>
      <c r="K402" s="815">
        <f>DULIEU!X395</f>
        <v>0</v>
      </c>
      <c r="L402" s="798">
        <f t="shared" si="19"/>
        <v>0</v>
      </c>
      <c r="M402" s="816" t="str">
        <f t="shared" si="20"/>
        <v/>
      </c>
      <c r="N402" s="785"/>
      <c r="O402" s="420"/>
      <c r="P402" s="420"/>
      <c r="Q402" s="420"/>
      <c r="R402" s="420"/>
      <c r="S402" s="420"/>
      <c r="T402" s="420"/>
      <c r="U402" s="420"/>
      <c r="V402" s="420"/>
      <c r="W402" s="420"/>
      <c r="X402" s="420"/>
      <c r="Y402" s="420"/>
      <c r="Z402" s="420"/>
      <c r="AA402" s="420"/>
      <c r="AB402" s="420"/>
      <c r="AC402" s="420"/>
      <c r="AD402" s="420"/>
      <c r="AE402" s="420"/>
    </row>
    <row r="403" spans="1:31" hidden="1">
      <c r="A403" s="420"/>
      <c r="B403" s="811" t="str">
        <f>IF(DULIEU!B396="","",DULIEU!D396)</f>
        <v/>
      </c>
      <c r="C403" s="812" t="str">
        <f>DULIEU!H396</f>
        <v/>
      </c>
      <c r="D403" s="812" t="str">
        <f>IF(DULIEU!J396&lt;&gt;"",DULIEU!J396,"")</f>
        <v/>
      </c>
      <c r="E403" s="811" t="str">
        <f>IF(DULIEU!B396="","",DULIEU!E396)</f>
        <v/>
      </c>
      <c r="F403" s="813" t="str">
        <f>IF(DULIEU!B396="","",DULIEU!O396)</f>
        <v/>
      </c>
      <c r="G403" s="811" t="str">
        <f t="shared" si="18"/>
        <v/>
      </c>
      <c r="H403" s="811" t="str">
        <f>IF($F403="","",SUM($L$14:L403))</f>
        <v/>
      </c>
      <c r="I403" s="814" t="str">
        <f>IF(DULIEU!V396&lt;&gt;"",DULIEU!V396,"")</f>
        <v/>
      </c>
      <c r="J403" s="814" t="str">
        <f>IF(DULIEU!W396&lt;&gt;"",DULIEU!W396,"")</f>
        <v/>
      </c>
      <c r="K403" s="815">
        <f>DULIEU!X396</f>
        <v>0</v>
      </c>
      <c r="L403" s="798">
        <f t="shared" si="19"/>
        <v>0</v>
      </c>
      <c r="M403" s="816" t="str">
        <f t="shared" si="20"/>
        <v/>
      </c>
      <c r="N403" s="785"/>
      <c r="O403" s="420"/>
      <c r="P403" s="420"/>
      <c r="Q403" s="420"/>
      <c r="R403" s="420"/>
      <c r="S403" s="420"/>
      <c r="T403" s="420"/>
      <c r="U403" s="420"/>
      <c r="V403" s="420"/>
      <c r="W403" s="420"/>
      <c r="X403" s="420"/>
      <c r="Y403" s="420"/>
      <c r="Z403" s="420"/>
      <c r="AA403" s="420"/>
      <c r="AB403" s="420"/>
      <c r="AC403" s="420"/>
      <c r="AD403" s="420"/>
      <c r="AE403" s="420"/>
    </row>
    <row r="404" spans="1:31" hidden="1">
      <c r="A404" s="420"/>
      <c r="B404" s="811" t="str">
        <f>IF(DULIEU!B397="","",DULIEU!D397)</f>
        <v/>
      </c>
      <c r="C404" s="812" t="str">
        <f>DULIEU!H397</f>
        <v/>
      </c>
      <c r="D404" s="812" t="str">
        <f>IF(DULIEU!J397&lt;&gt;"",DULIEU!J397,"")</f>
        <v/>
      </c>
      <c r="E404" s="811" t="str">
        <f>IF(DULIEU!B397="","",DULIEU!E397)</f>
        <v/>
      </c>
      <c r="F404" s="813" t="str">
        <f>IF(DULIEU!B397="","",DULIEU!O397)</f>
        <v/>
      </c>
      <c r="G404" s="811" t="str">
        <f t="shared" si="18"/>
        <v/>
      </c>
      <c r="H404" s="811" t="str">
        <f>IF($F404="","",SUM($L$14:L404))</f>
        <v/>
      </c>
      <c r="I404" s="814" t="str">
        <f>IF(DULIEU!V397&lt;&gt;"",DULIEU!V397,"")</f>
        <v/>
      </c>
      <c r="J404" s="814" t="str">
        <f>IF(DULIEU!W397&lt;&gt;"",DULIEU!W397,"")</f>
        <v/>
      </c>
      <c r="K404" s="815">
        <f>DULIEU!X397</f>
        <v>0</v>
      </c>
      <c r="L404" s="798">
        <f t="shared" si="19"/>
        <v>0</v>
      </c>
      <c r="M404" s="816" t="str">
        <f t="shared" si="20"/>
        <v/>
      </c>
      <c r="N404" s="785"/>
      <c r="O404" s="420"/>
      <c r="P404" s="420"/>
      <c r="Q404" s="420"/>
      <c r="R404" s="420"/>
      <c r="S404" s="420"/>
      <c r="T404" s="420"/>
      <c r="U404" s="420"/>
      <c r="V404" s="420"/>
      <c r="W404" s="420"/>
      <c r="X404" s="420"/>
      <c r="Y404" s="420"/>
      <c r="Z404" s="420"/>
      <c r="AA404" s="420"/>
      <c r="AB404" s="420"/>
      <c r="AC404" s="420"/>
      <c r="AD404" s="420"/>
      <c r="AE404" s="420"/>
    </row>
    <row r="405" spans="1:31" hidden="1">
      <c r="A405" s="420"/>
      <c r="B405" s="811" t="str">
        <f>IF(DULIEU!B398="","",DULIEU!D398)</f>
        <v/>
      </c>
      <c r="C405" s="812" t="str">
        <f>DULIEU!H398</f>
        <v/>
      </c>
      <c r="D405" s="812" t="str">
        <f>IF(DULIEU!J398&lt;&gt;"",DULIEU!J398,"")</f>
        <v/>
      </c>
      <c r="E405" s="811" t="str">
        <f>IF(DULIEU!B398="","",DULIEU!E398)</f>
        <v/>
      </c>
      <c r="F405" s="813" t="str">
        <f>IF(DULIEU!B398="","",DULIEU!O398)</f>
        <v/>
      </c>
      <c r="G405" s="811" t="str">
        <f t="shared" si="18"/>
        <v/>
      </c>
      <c r="H405" s="811" t="str">
        <f>IF($F405="","",SUM($L$14:L405))</f>
        <v/>
      </c>
      <c r="I405" s="814" t="str">
        <f>IF(DULIEU!V398&lt;&gt;"",DULIEU!V398,"")</f>
        <v/>
      </c>
      <c r="J405" s="814" t="str">
        <f>IF(DULIEU!W398&lt;&gt;"",DULIEU!W398,"")</f>
        <v/>
      </c>
      <c r="K405" s="815">
        <f>DULIEU!X398</f>
        <v>0</v>
      </c>
      <c r="L405" s="798">
        <f t="shared" si="19"/>
        <v>0</v>
      </c>
      <c r="M405" s="816" t="str">
        <f t="shared" si="20"/>
        <v/>
      </c>
      <c r="N405" s="785"/>
      <c r="O405" s="420"/>
      <c r="P405" s="420"/>
      <c r="Q405" s="420"/>
      <c r="R405" s="420"/>
      <c r="S405" s="420"/>
      <c r="T405" s="420"/>
      <c r="U405" s="420"/>
      <c r="V405" s="420"/>
      <c r="W405" s="420"/>
      <c r="X405" s="420"/>
      <c r="Y405" s="420"/>
      <c r="Z405" s="420"/>
      <c r="AA405" s="420"/>
      <c r="AB405" s="420"/>
      <c r="AC405" s="420"/>
      <c r="AD405" s="420"/>
      <c r="AE405" s="420"/>
    </row>
    <row r="406" spans="1:31" hidden="1">
      <c r="A406" s="420"/>
      <c r="B406" s="811" t="str">
        <f>IF(DULIEU!B399="","",DULIEU!D399)</f>
        <v/>
      </c>
      <c r="C406" s="812" t="str">
        <f>DULIEU!H399</f>
        <v/>
      </c>
      <c r="D406" s="812" t="str">
        <f>IF(DULIEU!J399&lt;&gt;"",DULIEU!J399,"")</f>
        <v/>
      </c>
      <c r="E406" s="811" t="str">
        <f>IF(DULIEU!B399="","",DULIEU!E399)</f>
        <v/>
      </c>
      <c r="F406" s="813" t="str">
        <f>IF(DULIEU!B399="","",DULIEU!O399)</f>
        <v/>
      </c>
      <c r="G406" s="811" t="str">
        <f t="shared" si="18"/>
        <v/>
      </c>
      <c r="H406" s="811" t="str">
        <f>IF($F406="","",SUM($L$14:L406))</f>
        <v/>
      </c>
      <c r="I406" s="814" t="str">
        <f>IF(DULIEU!V399&lt;&gt;"",DULIEU!V399,"")</f>
        <v/>
      </c>
      <c r="J406" s="814" t="str">
        <f>IF(DULIEU!W399&lt;&gt;"",DULIEU!W399,"")</f>
        <v/>
      </c>
      <c r="K406" s="815">
        <f>DULIEU!X399</f>
        <v>0</v>
      </c>
      <c r="L406" s="798">
        <f t="shared" si="19"/>
        <v>0</v>
      </c>
      <c r="M406" s="816" t="str">
        <f t="shared" si="20"/>
        <v/>
      </c>
      <c r="N406" s="785"/>
      <c r="O406" s="420"/>
      <c r="P406" s="420"/>
      <c r="Q406" s="420"/>
      <c r="R406" s="420"/>
      <c r="S406" s="420"/>
      <c r="T406" s="420"/>
      <c r="U406" s="420"/>
      <c r="V406" s="420"/>
      <c r="W406" s="420"/>
      <c r="X406" s="420"/>
      <c r="Y406" s="420"/>
      <c r="Z406" s="420"/>
      <c r="AA406" s="420"/>
      <c r="AB406" s="420"/>
      <c r="AC406" s="420"/>
      <c r="AD406" s="420"/>
      <c r="AE406" s="420"/>
    </row>
    <row r="407" spans="1:31" hidden="1">
      <c r="A407" s="420"/>
      <c r="B407" s="811" t="str">
        <f>IF(DULIEU!B400="","",DULIEU!D400)</f>
        <v/>
      </c>
      <c r="C407" s="812" t="str">
        <f>DULIEU!H400</f>
        <v/>
      </c>
      <c r="D407" s="812" t="str">
        <f>IF(DULIEU!J400&lt;&gt;"",DULIEU!J400,"")</f>
        <v/>
      </c>
      <c r="E407" s="811" t="str">
        <f>IF(DULIEU!B400="","",DULIEU!E400)</f>
        <v/>
      </c>
      <c r="F407" s="813" t="str">
        <f>IF(DULIEU!B400="","",DULIEU!O400)</f>
        <v/>
      </c>
      <c r="G407" s="811" t="str">
        <f t="shared" si="18"/>
        <v/>
      </c>
      <c r="H407" s="811" t="str">
        <f>IF($F407="","",SUM($L$14:L407))</f>
        <v/>
      </c>
      <c r="I407" s="814" t="str">
        <f>IF(DULIEU!V400&lt;&gt;"",DULIEU!V400,"")</f>
        <v/>
      </c>
      <c r="J407" s="814" t="str">
        <f>IF(DULIEU!W400&lt;&gt;"",DULIEU!W400,"")</f>
        <v/>
      </c>
      <c r="K407" s="815">
        <f>DULIEU!X400</f>
        <v>0</v>
      </c>
      <c r="L407" s="798">
        <f t="shared" si="19"/>
        <v>0</v>
      </c>
      <c r="M407" s="816" t="str">
        <f t="shared" si="20"/>
        <v/>
      </c>
      <c r="N407" s="785"/>
      <c r="O407" s="420"/>
      <c r="P407" s="420"/>
      <c r="Q407" s="420"/>
      <c r="R407" s="420"/>
      <c r="S407" s="420"/>
      <c r="T407" s="420"/>
      <c r="U407" s="420"/>
      <c r="V407" s="420"/>
      <c r="W407" s="420"/>
      <c r="X407" s="420"/>
      <c r="Y407" s="420"/>
      <c r="Z407" s="420"/>
      <c r="AA407" s="420"/>
      <c r="AB407" s="420"/>
      <c r="AC407" s="420"/>
      <c r="AD407" s="420"/>
      <c r="AE407" s="420"/>
    </row>
    <row r="408" spans="1:31" hidden="1">
      <c r="A408" s="420"/>
      <c r="B408" s="811" t="str">
        <f>IF(DULIEU!B401="","",DULIEU!D401)</f>
        <v/>
      </c>
      <c r="C408" s="812" t="str">
        <f>DULIEU!H401</f>
        <v/>
      </c>
      <c r="D408" s="812" t="str">
        <f>IF(DULIEU!J401&lt;&gt;"",DULIEU!J401,"")</f>
        <v/>
      </c>
      <c r="E408" s="811" t="str">
        <f>IF(DULIEU!B401="","",DULIEU!E401)</f>
        <v/>
      </c>
      <c r="F408" s="813" t="str">
        <f>IF(DULIEU!B401="","",DULIEU!O401)</f>
        <v/>
      </c>
      <c r="G408" s="811" t="str">
        <f t="shared" si="18"/>
        <v/>
      </c>
      <c r="H408" s="811" t="str">
        <f>IF($F408="","",SUM($L$14:L408))</f>
        <v/>
      </c>
      <c r="I408" s="814" t="str">
        <f>IF(DULIEU!V401&lt;&gt;"",DULIEU!V401,"")</f>
        <v/>
      </c>
      <c r="J408" s="814" t="str">
        <f>IF(DULIEU!W401&lt;&gt;"",DULIEU!W401,"")</f>
        <v/>
      </c>
      <c r="K408" s="815">
        <f>DULIEU!X401</f>
        <v>0</v>
      </c>
      <c r="L408" s="798">
        <f t="shared" si="19"/>
        <v>0</v>
      </c>
      <c r="M408" s="816" t="str">
        <f t="shared" si="20"/>
        <v/>
      </c>
      <c r="N408" s="785"/>
      <c r="O408" s="420"/>
      <c r="P408" s="420"/>
      <c r="Q408" s="420"/>
      <c r="R408" s="420"/>
      <c r="S408" s="420"/>
      <c r="T408" s="420"/>
      <c r="U408" s="420"/>
      <c r="V408" s="420"/>
      <c r="W408" s="420"/>
      <c r="X408" s="420"/>
      <c r="Y408" s="420"/>
      <c r="Z408" s="420"/>
      <c r="AA408" s="420"/>
      <c r="AB408" s="420"/>
      <c r="AC408" s="420"/>
      <c r="AD408" s="420"/>
      <c r="AE408" s="420"/>
    </row>
    <row r="409" spans="1:31" hidden="1">
      <c r="A409" s="420"/>
      <c r="B409" s="811" t="str">
        <f>IF(DULIEU!B402="","",DULIEU!D402)</f>
        <v/>
      </c>
      <c r="C409" s="812" t="str">
        <f>DULIEU!H402</f>
        <v/>
      </c>
      <c r="D409" s="812" t="str">
        <f>IF(DULIEU!J402&lt;&gt;"",DULIEU!J402,"")</f>
        <v/>
      </c>
      <c r="E409" s="811" t="str">
        <f>IF(DULIEU!B402="","",DULIEU!E402)</f>
        <v/>
      </c>
      <c r="F409" s="813" t="str">
        <f>IF(DULIEU!B402="","",DULIEU!O402)</f>
        <v/>
      </c>
      <c r="G409" s="811" t="str">
        <f t="shared" si="18"/>
        <v/>
      </c>
      <c r="H409" s="811" t="str">
        <f>IF($F409="","",SUM($L$14:L409))</f>
        <v/>
      </c>
      <c r="I409" s="814" t="str">
        <f>IF(DULIEU!V402&lt;&gt;"",DULIEU!V402,"")</f>
        <v/>
      </c>
      <c r="J409" s="814" t="str">
        <f>IF(DULIEU!W402&lt;&gt;"",DULIEU!W402,"")</f>
        <v/>
      </c>
      <c r="K409" s="815">
        <f>DULIEU!X402</f>
        <v>0</v>
      </c>
      <c r="L409" s="798">
        <f t="shared" si="19"/>
        <v>0</v>
      </c>
      <c r="M409" s="816" t="str">
        <f t="shared" si="20"/>
        <v/>
      </c>
      <c r="N409" s="785"/>
      <c r="O409" s="420"/>
      <c r="P409" s="420"/>
      <c r="Q409" s="420"/>
      <c r="R409" s="420"/>
      <c r="S409" s="420"/>
      <c r="T409" s="420"/>
      <c r="U409" s="420"/>
      <c r="V409" s="420"/>
      <c r="W409" s="420"/>
      <c r="X409" s="420"/>
      <c r="Y409" s="420"/>
      <c r="Z409" s="420"/>
      <c r="AA409" s="420"/>
      <c r="AB409" s="420"/>
      <c r="AC409" s="420"/>
      <c r="AD409" s="420"/>
      <c r="AE409" s="420"/>
    </row>
    <row r="410" spans="1:31" hidden="1">
      <c r="A410" s="420"/>
      <c r="B410" s="811" t="str">
        <f>IF(DULIEU!B403="","",DULIEU!D403)</f>
        <v/>
      </c>
      <c r="C410" s="812" t="str">
        <f>DULIEU!H403</f>
        <v/>
      </c>
      <c r="D410" s="812" t="str">
        <f>IF(DULIEU!J403&lt;&gt;"",DULIEU!J403,"")</f>
        <v/>
      </c>
      <c r="E410" s="811" t="str">
        <f>IF(DULIEU!B403="","",DULIEU!E403)</f>
        <v/>
      </c>
      <c r="F410" s="813" t="str">
        <f>IF(DULIEU!B403="","",DULIEU!O403)</f>
        <v/>
      </c>
      <c r="G410" s="811" t="str">
        <f t="shared" si="18"/>
        <v/>
      </c>
      <c r="H410" s="811" t="str">
        <f>IF($F410="","",SUM($L$14:L410))</f>
        <v/>
      </c>
      <c r="I410" s="814" t="str">
        <f>IF(DULIEU!V403&lt;&gt;"",DULIEU!V403,"")</f>
        <v/>
      </c>
      <c r="J410" s="814" t="str">
        <f>IF(DULIEU!W403&lt;&gt;"",DULIEU!W403,"")</f>
        <v/>
      </c>
      <c r="K410" s="815">
        <f>DULIEU!X403</f>
        <v>0</v>
      </c>
      <c r="L410" s="798">
        <f t="shared" si="19"/>
        <v>0</v>
      </c>
      <c r="M410" s="816" t="str">
        <f t="shared" si="20"/>
        <v/>
      </c>
      <c r="N410" s="785"/>
      <c r="O410" s="420"/>
      <c r="P410" s="420"/>
      <c r="Q410" s="420"/>
      <c r="R410" s="420"/>
      <c r="S410" s="420"/>
      <c r="T410" s="420"/>
      <c r="U410" s="420"/>
      <c r="V410" s="420"/>
      <c r="W410" s="420"/>
      <c r="X410" s="420"/>
      <c r="Y410" s="420"/>
      <c r="Z410" s="420"/>
      <c r="AA410" s="420"/>
      <c r="AB410" s="420"/>
      <c r="AC410" s="420"/>
      <c r="AD410" s="420"/>
      <c r="AE410" s="420"/>
    </row>
    <row r="411" spans="1:31" hidden="1">
      <c r="A411" s="420"/>
      <c r="B411" s="811" t="str">
        <f>IF(DULIEU!B404="","",DULIEU!D404)</f>
        <v/>
      </c>
      <c r="C411" s="812" t="str">
        <f>DULIEU!H404</f>
        <v/>
      </c>
      <c r="D411" s="812" t="str">
        <f>IF(DULIEU!J404&lt;&gt;"",DULIEU!J404,"")</f>
        <v/>
      </c>
      <c r="E411" s="811" t="str">
        <f>IF(DULIEU!B404="","",DULIEU!E404)</f>
        <v/>
      </c>
      <c r="F411" s="813" t="str">
        <f>IF(DULIEU!B404="","",DULIEU!O404)</f>
        <v/>
      </c>
      <c r="G411" s="811" t="str">
        <f t="shared" si="18"/>
        <v/>
      </c>
      <c r="H411" s="811" t="str">
        <f>IF($F411="","",SUM($L$14:L411))</f>
        <v/>
      </c>
      <c r="I411" s="814" t="str">
        <f>IF(DULIEU!V404&lt;&gt;"",DULIEU!V404,"")</f>
        <v/>
      </c>
      <c r="J411" s="814" t="str">
        <f>IF(DULIEU!W404&lt;&gt;"",DULIEU!W404,"")</f>
        <v/>
      </c>
      <c r="K411" s="815">
        <f>DULIEU!X404</f>
        <v>0</v>
      </c>
      <c r="L411" s="798">
        <f t="shared" si="19"/>
        <v>0</v>
      </c>
      <c r="M411" s="816" t="str">
        <f t="shared" si="20"/>
        <v/>
      </c>
      <c r="N411" s="785"/>
      <c r="O411" s="420"/>
      <c r="P411" s="420"/>
      <c r="Q411" s="420"/>
      <c r="R411" s="420"/>
      <c r="S411" s="420"/>
      <c r="T411" s="420"/>
      <c r="U411" s="420"/>
      <c r="V411" s="420"/>
      <c r="W411" s="420"/>
      <c r="X411" s="420"/>
      <c r="Y411" s="420"/>
      <c r="Z411" s="420"/>
      <c r="AA411" s="420"/>
      <c r="AB411" s="420"/>
      <c r="AC411" s="420"/>
      <c r="AD411" s="420"/>
      <c r="AE411" s="420"/>
    </row>
    <row r="412" spans="1:31" hidden="1">
      <c r="A412" s="420"/>
      <c r="B412" s="811" t="str">
        <f>IF(DULIEU!B405="","",DULIEU!D405)</f>
        <v/>
      </c>
      <c r="C412" s="812" t="str">
        <f>DULIEU!H405</f>
        <v/>
      </c>
      <c r="D412" s="812" t="str">
        <f>IF(DULIEU!J405&lt;&gt;"",DULIEU!J405,"")</f>
        <v/>
      </c>
      <c r="E412" s="811" t="str">
        <f>IF(DULIEU!B405="","",DULIEU!E405)</f>
        <v/>
      </c>
      <c r="F412" s="813" t="str">
        <f>IF(DULIEU!B405="","",DULIEU!O405)</f>
        <v/>
      </c>
      <c r="G412" s="811" t="str">
        <f t="shared" si="18"/>
        <v/>
      </c>
      <c r="H412" s="811" t="str">
        <f>IF($F412="","",SUM($L$14:L412))</f>
        <v/>
      </c>
      <c r="I412" s="814" t="str">
        <f>IF(DULIEU!V405&lt;&gt;"",DULIEU!V405,"")</f>
        <v/>
      </c>
      <c r="J412" s="814" t="str">
        <f>IF(DULIEU!W405&lt;&gt;"",DULIEU!W405,"")</f>
        <v/>
      </c>
      <c r="K412" s="815">
        <f>DULIEU!X405</f>
        <v>0</v>
      </c>
      <c r="L412" s="798">
        <f t="shared" si="19"/>
        <v>0</v>
      </c>
      <c r="M412" s="816" t="str">
        <f t="shared" si="20"/>
        <v/>
      </c>
      <c r="N412" s="785"/>
      <c r="O412" s="420"/>
      <c r="P412" s="420"/>
      <c r="Q412" s="420"/>
      <c r="R412" s="420"/>
      <c r="S412" s="420"/>
      <c r="T412" s="420"/>
      <c r="U412" s="420"/>
      <c r="V412" s="420"/>
      <c r="W412" s="420"/>
      <c r="X412" s="420"/>
      <c r="Y412" s="420"/>
      <c r="Z412" s="420"/>
      <c r="AA412" s="420"/>
      <c r="AB412" s="420"/>
      <c r="AC412" s="420"/>
      <c r="AD412" s="420"/>
      <c r="AE412" s="420"/>
    </row>
    <row r="413" spans="1:31" hidden="1">
      <c r="A413" s="420"/>
      <c r="B413" s="811" t="str">
        <f>IF(DULIEU!B406="","",DULIEU!D406)</f>
        <v/>
      </c>
      <c r="C413" s="812" t="str">
        <f>DULIEU!H406</f>
        <v/>
      </c>
      <c r="D413" s="812" t="str">
        <f>IF(DULIEU!J406&lt;&gt;"",DULIEU!J406,"")</f>
        <v/>
      </c>
      <c r="E413" s="811" t="str">
        <f>IF(DULIEU!B406="","",DULIEU!E406)</f>
        <v/>
      </c>
      <c r="F413" s="813" t="str">
        <f>IF(DULIEU!B406="","",DULIEU!O406)</f>
        <v/>
      </c>
      <c r="G413" s="811" t="str">
        <f t="shared" si="18"/>
        <v/>
      </c>
      <c r="H413" s="811" t="str">
        <f>IF($F413="","",SUM($L$14:L413))</f>
        <v/>
      </c>
      <c r="I413" s="814" t="str">
        <f>IF(DULIEU!V406&lt;&gt;"",DULIEU!V406,"")</f>
        <v/>
      </c>
      <c r="J413" s="814" t="str">
        <f>IF(DULIEU!W406&lt;&gt;"",DULIEU!W406,"")</f>
        <v/>
      </c>
      <c r="K413" s="815">
        <f>DULIEU!X406</f>
        <v>0</v>
      </c>
      <c r="L413" s="798">
        <f t="shared" si="19"/>
        <v>0</v>
      </c>
      <c r="M413" s="816" t="str">
        <f t="shared" si="20"/>
        <v/>
      </c>
      <c r="N413" s="785"/>
      <c r="O413" s="420"/>
      <c r="P413" s="420"/>
      <c r="Q413" s="420"/>
      <c r="R413" s="420"/>
      <c r="S413" s="420"/>
      <c r="T413" s="420"/>
      <c r="U413" s="420"/>
      <c r="V413" s="420"/>
      <c r="W413" s="420"/>
      <c r="X413" s="420"/>
      <c r="Y413" s="420"/>
      <c r="Z413" s="420"/>
      <c r="AA413" s="420"/>
      <c r="AB413" s="420"/>
      <c r="AC413" s="420"/>
      <c r="AD413" s="420"/>
      <c r="AE413" s="420"/>
    </row>
    <row r="414" spans="1:31" hidden="1">
      <c r="A414" s="420"/>
      <c r="B414" s="811" t="str">
        <f>IF(DULIEU!B407="","",DULIEU!D407)</f>
        <v/>
      </c>
      <c r="C414" s="812" t="str">
        <f>DULIEU!H407</f>
        <v/>
      </c>
      <c r="D414" s="812" t="str">
        <f>IF(DULIEU!J407&lt;&gt;"",DULIEU!J407,"")</f>
        <v/>
      </c>
      <c r="E414" s="811" t="str">
        <f>IF(DULIEU!B407="","",DULIEU!E407)</f>
        <v/>
      </c>
      <c r="F414" s="813" t="str">
        <f>IF(DULIEU!B407="","",DULIEU!O407)</f>
        <v/>
      </c>
      <c r="G414" s="811" t="str">
        <f t="shared" si="18"/>
        <v/>
      </c>
      <c r="H414" s="811" t="str">
        <f>IF($F414="","",SUM($L$14:L414))</f>
        <v/>
      </c>
      <c r="I414" s="814" t="str">
        <f>IF(DULIEU!V407&lt;&gt;"",DULIEU!V407,"")</f>
        <v/>
      </c>
      <c r="J414" s="814" t="str">
        <f>IF(DULIEU!W407&lt;&gt;"",DULIEU!W407,"")</f>
        <v/>
      </c>
      <c r="K414" s="815">
        <f>DULIEU!X407</f>
        <v>0</v>
      </c>
      <c r="L414" s="798">
        <f t="shared" si="19"/>
        <v>0</v>
      </c>
      <c r="M414" s="816" t="str">
        <f t="shared" si="20"/>
        <v/>
      </c>
      <c r="N414" s="785"/>
      <c r="O414" s="420"/>
      <c r="P414" s="420"/>
      <c r="Q414" s="420"/>
      <c r="R414" s="420"/>
      <c r="S414" s="420"/>
      <c r="T414" s="420"/>
      <c r="U414" s="420"/>
      <c r="V414" s="420"/>
      <c r="W414" s="420"/>
      <c r="X414" s="420"/>
      <c r="Y414" s="420"/>
      <c r="Z414" s="420"/>
      <c r="AA414" s="420"/>
      <c r="AB414" s="420"/>
      <c r="AC414" s="420"/>
      <c r="AD414" s="420"/>
      <c r="AE414" s="420"/>
    </row>
    <row r="415" spans="1:31" hidden="1">
      <c r="A415" s="420"/>
      <c r="B415" s="811" t="str">
        <f>IF(DULIEU!B408="","",DULIEU!D408)</f>
        <v/>
      </c>
      <c r="C415" s="812" t="str">
        <f>DULIEU!H408</f>
        <v/>
      </c>
      <c r="D415" s="812" t="str">
        <f>IF(DULIEU!J408&lt;&gt;"",DULIEU!J408,"")</f>
        <v/>
      </c>
      <c r="E415" s="811" t="str">
        <f>IF(DULIEU!B408="","",DULIEU!E408)</f>
        <v/>
      </c>
      <c r="F415" s="813" t="str">
        <f>IF(DULIEU!B408="","",DULIEU!O408)</f>
        <v/>
      </c>
      <c r="G415" s="811" t="str">
        <f t="shared" si="18"/>
        <v/>
      </c>
      <c r="H415" s="811" t="str">
        <f>IF($F415="","",SUM($L$14:L415))</f>
        <v/>
      </c>
      <c r="I415" s="814" t="str">
        <f>IF(DULIEU!V408&lt;&gt;"",DULIEU!V408,"")</f>
        <v/>
      </c>
      <c r="J415" s="814" t="str">
        <f>IF(DULIEU!W408&lt;&gt;"",DULIEU!W408,"")</f>
        <v/>
      </c>
      <c r="K415" s="815">
        <f>DULIEU!X408</f>
        <v>0</v>
      </c>
      <c r="L415" s="798">
        <f t="shared" si="19"/>
        <v>0</v>
      </c>
      <c r="M415" s="816" t="str">
        <f t="shared" si="20"/>
        <v/>
      </c>
      <c r="N415" s="785"/>
      <c r="O415" s="420"/>
      <c r="P415" s="420"/>
      <c r="Q415" s="420"/>
      <c r="R415" s="420"/>
      <c r="S415" s="420"/>
      <c r="T415" s="420"/>
      <c r="U415" s="420"/>
      <c r="V415" s="420"/>
      <c r="W415" s="420"/>
      <c r="X415" s="420"/>
      <c r="Y415" s="420"/>
      <c r="Z415" s="420"/>
      <c r="AA415" s="420"/>
      <c r="AB415" s="420"/>
      <c r="AC415" s="420"/>
      <c r="AD415" s="420"/>
      <c r="AE415" s="420"/>
    </row>
    <row r="416" spans="1:31" hidden="1">
      <c r="A416" s="420"/>
      <c r="B416" s="811" t="str">
        <f>IF(DULIEU!B409="","",DULIEU!D409)</f>
        <v/>
      </c>
      <c r="C416" s="812" t="str">
        <f>DULIEU!H409</f>
        <v/>
      </c>
      <c r="D416" s="812" t="str">
        <f>IF(DULIEU!J409&lt;&gt;"",DULIEU!J409,"")</f>
        <v/>
      </c>
      <c r="E416" s="811" t="str">
        <f>IF(DULIEU!B409="","",DULIEU!E409)</f>
        <v/>
      </c>
      <c r="F416" s="813" t="str">
        <f>IF(DULIEU!B409="","",DULIEU!O409)</f>
        <v/>
      </c>
      <c r="G416" s="811" t="str">
        <f t="shared" si="18"/>
        <v/>
      </c>
      <c r="H416" s="811" t="str">
        <f>IF($F416="","",SUM($L$14:L416))</f>
        <v/>
      </c>
      <c r="I416" s="814" t="str">
        <f>IF(DULIEU!V409&lt;&gt;"",DULIEU!V409,"")</f>
        <v/>
      </c>
      <c r="J416" s="814" t="str">
        <f>IF(DULIEU!W409&lt;&gt;"",DULIEU!W409,"")</f>
        <v/>
      </c>
      <c r="K416" s="815">
        <f>DULIEU!X409</f>
        <v>0</v>
      </c>
      <c r="L416" s="798">
        <f t="shared" si="19"/>
        <v>0</v>
      </c>
      <c r="M416" s="816" t="str">
        <f t="shared" si="20"/>
        <v/>
      </c>
      <c r="N416" s="785"/>
      <c r="O416" s="420"/>
      <c r="P416" s="420"/>
      <c r="Q416" s="420"/>
      <c r="R416" s="420"/>
      <c r="S416" s="420"/>
      <c r="T416" s="420"/>
      <c r="U416" s="420"/>
      <c r="V416" s="420"/>
      <c r="W416" s="420"/>
      <c r="X416" s="420"/>
      <c r="Y416" s="420"/>
      <c r="Z416" s="420"/>
      <c r="AA416" s="420"/>
      <c r="AB416" s="420"/>
      <c r="AC416" s="420"/>
      <c r="AD416" s="420"/>
      <c r="AE416" s="420"/>
    </row>
    <row r="417" spans="1:31" hidden="1">
      <c r="A417" s="420"/>
      <c r="B417" s="811" t="str">
        <f>IF(DULIEU!B410="","",DULIEU!D410)</f>
        <v/>
      </c>
      <c r="C417" s="812" t="str">
        <f>DULIEU!H410</f>
        <v/>
      </c>
      <c r="D417" s="812" t="str">
        <f>IF(DULIEU!J410&lt;&gt;"",DULIEU!J410,"")</f>
        <v/>
      </c>
      <c r="E417" s="811" t="str">
        <f>IF(DULIEU!B410="","",DULIEU!E410)</f>
        <v/>
      </c>
      <c r="F417" s="813" t="str">
        <f>IF(DULIEU!B410="","",DULIEU!O410)</f>
        <v/>
      </c>
      <c r="G417" s="811" t="str">
        <f t="shared" si="18"/>
        <v/>
      </c>
      <c r="H417" s="811" t="str">
        <f>IF($F417="","",SUM($L$14:L417))</f>
        <v/>
      </c>
      <c r="I417" s="814" t="str">
        <f>IF(DULIEU!V410&lt;&gt;"",DULIEU!V410,"")</f>
        <v/>
      </c>
      <c r="J417" s="814" t="str">
        <f>IF(DULIEU!W410&lt;&gt;"",DULIEU!W410,"")</f>
        <v/>
      </c>
      <c r="K417" s="815">
        <f>DULIEU!X410</f>
        <v>0</v>
      </c>
      <c r="L417" s="798">
        <f t="shared" si="19"/>
        <v>0</v>
      </c>
      <c r="M417" s="816" t="str">
        <f t="shared" si="20"/>
        <v/>
      </c>
      <c r="N417" s="785"/>
      <c r="O417" s="420"/>
      <c r="P417" s="420"/>
      <c r="Q417" s="420"/>
      <c r="R417" s="420"/>
      <c r="S417" s="420"/>
      <c r="T417" s="420"/>
      <c r="U417" s="420"/>
      <c r="V417" s="420"/>
      <c r="W417" s="420"/>
      <c r="X417" s="420"/>
      <c r="Y417" s="420"/>
      <c r="Z417" s="420"/>
      <c r="AA417" s="420"/>
      <c r="AB417" s="420"/>
      <c r="AC417" s="420"/>
      <c r="AD417" s="420"/>
      <c r="AE417" s="420"/>
    </row>
    <row r="418" spans="1:31" hidden="1">
      <c r="A418" s="420"/>
      <c r="B418" s="811" t="str">
        <f>IF(DULIEU!B411="","",DULIEU!D411)</f>
        <v/>
      </c>
      <c r="C418" s="812" t="str">
        <f>DULIEU!H411</f>
        <v/>
      </c>
      <c r="D418" s="812" t="str">
        <f>IF(DULIEU!J411&lt;&gt;"",DULIEU!J411,"")</f>
        <v/>
      </c>
      <c r="E418" s="811" t="str">
        <f>IF(DULIEU!B411="","",DULIEU!E411)</f>
        <v/>
      </c>
      <c r="F418" s="813" t="str">
        <f>IF(DULIEU!B411="","",DULIEU!O411)</f>
        <v/>
      </c>
      <c r="G418" s="811" t="str">
        <f t="shared" si="18"/>
        <v/>
      </c>
      <c r="H418" s="811" t="str">
        <f>IF($F418="","",SUM($L$14:L418))</f>
        <v/>
      </c>
      <c r="I418" s="814" t="str">
        <f>IF(DULIEU!V411&lt;&gt;"",DULIEU!V411,"")</f>
        <v/>
      </c>
      <c r="J418" s="814" t="str">
        <f>IF(DULIEU!W411&lt;&gt;"",DULIEU!W411,"")</f>
        <v/>
      </c>
      <c r="K418" s="815">
        <f>DULIEU!X411</f>
        <v>0</v>
      </c>
      <c r="L418" s="798">
        <f t="shared" si="19"/>
        <v>0</v>
      </c>
      <c r="M418" s="816" t="str">
        <f t="shared" si="20"/>
        <v/>
      </c>
      <c r="N418" s="785"/>
      <c r="O418" s="420"/>
      <c r="P418" s="420"/>
      <c r="Q418" s="420"/>
      <c r="R418" s="420"/>
      <c r="S418" s="420"/>
      <c r="T418" s="420"/>
      <c r="U418" s="420"/>
      <c r="V418" s="420"/>
      <c r="W418" s="420"/>
      <c r="X418" s="420"/>
      <c r="Y418" s="420"/>
      <c r="Z418" s="420"/>
      <c r="AA418" s="420"/>
      <c r="AB418" s="420"/>
      <c r="AC418" s="420"/>
      <c r="AD418" s="420"/>
      <c r="AE418" s="420"/>
    </row>
    <row r="419" spans="1:31" hidden="1">
      <c r="A419" s="420"/>
      <c r="B419" s="811" t="str">
        <f>IF(DULIEU!B412="","",DULIEU!D412)</f>
        <v/>
      </c>
      <c r="C419" s="812" t="str">
        <f>DULIEU!H412</f>
        <v/>
      </c>
      <c r="D419" s="812" t="str">
        <f>IF(DULIEU!J412&lt;&gt;"",DULIEU!J412,"")</f>
        <v/>
      </c>
      <c r="E419" s="811" t="str">
        <f>IF(DULIEU!B412="","",DULIEU!E412)</f>
        <v/>
      </c>
      <c r="F419" s="813" t="str">
        <f>IF(DULIEU!B412="","",DULIEU!O412)</f>
        <v/>
      </c>
      <c r="G419" s="811" t="str">
        <f t="shared" si="18"/>
        <v/>
      </c>
      <c r="H419" s="811" t="str">
        <f>IF($F419="","",SUM($L$14:L419))</f>
        <v/>
      </c>
      <c r="I419" s="814" t="str">
        <f>IF(DULIEU!V412&lt;&gt;"",DULIEU!V412,"")</f>
        <v/>
      </c>
      <c r="J419" s="814" t="str">
        <f>IF(DULIEU!W412&lt;&gt;"",DULIEU!W412,"")</f>
        <v/>
      </c>
      <c r="K419" s="815">
        <f>DULIEU!X412</f>
        <v>0</v>
      </c>
      <c r="L419" s="798">
        <f t="shared" si="19"/>
        <v>0</v>
      </c>
      <c r="M419" s="816" t="str">
        <f t="shared" si="20"/>
        <v/>
      </c>
      <c r="N419" s="785"/>
      <c r="O419" s="420"/>
      <c r="P419" s="420"/>
      <c r="Q419" s="420"/>
      <c r="R419" s="420"/>
      <c r="S419" s="420"/>
      <c r="T419" s="420"/>
      <c r="U419" s="420"/>
      <c r="V419" s="420"/>
      <c r="W419" s="420"/>
      <c r="X419" s="420"/>
      <c r="Y419" s="420"/>
      <c r="Z419" s="420"/>
      <c r="AA419" s="420"/>
      <c r="AB419" s="420"/>
      <c r="AC419" s="420"/>
      <c r="AD419" s="420"/>
      <c r="AE419" s="420"/>
    </row>
    <row r="420" spans="1:31" hidden="1">
      <c r="A420" s="420"/>
      <c r="B420" s="811" t="str">
        <f>IF(DULIEU!B413="","",DULIEU!D413)</f>
        <v/>
      </c>
      <c r="C420" s="812" t="str">
        <f>DULIEU!H413</f>
        <v/>
      </c>
      <c r="D420" s="812" t="str">
        <f>IF(DULIEU!J413&lt;&gt;"",DULIEU!J413,"")</f>
        <v/>
      </c>
      <c r="E420" s="811" t="str">
        <f>IF(DULIEU!B413="","",DULIEU!E413)</f>
        <v/>
      </c>
      <c r="F420" s="813" t="str">
        <f>IF(DULIEU!B413="","",DULIEU!O413)</f>
        <v/>
      </c>
      <c r="G420" s="811" t="str">
        <f t="shared" si="18"/>
        <v/>
      </c>
      <c r="H420" s="811" t="str">
        <f>IF($F420="","",SUM($L$14:L420))</f>
        <v/>
      </c>
      <c r="I420" s="814" t="str">
        <f>IF(DULIEU!V413&lt;&gt;"",DULIEU!V413,"")</f>
        <v/>
      </c>
      <c r="J420" s="814" t="str">
        <f>IF(DULIEU!W413&lt;&gt;"",DULIEU!W413,"")</f>
        <v/>
      </c>
      <c r="K420" s="815">
        <f>DULIEU!X413</f>
        <v>0</v>
      </c>
      <c r="L420" s="798">
        <f t="shared" si="19"/>
        <v>0</v>
      </c>
      <c r="M420" s="816" t="str">
        <f t="shared" si="20"/>
        <v/>
      </c>
      <c r="N420" s="785"/>
      <c r="O420" s="420"/>
      <c r="P420" s="420"/>
      <c r="Q420" s="420"/>
      <c r="R420" s="420"/>
      <c r="S420" s="420"/>
      <c r="T420" s="420"/>
      <c r="U420" s="420"/>
      <c r="V420" s="420"/>
      <c r="W420" s="420"/>
      <c r="X420" s="420"/>
      <c r="Y420" s="420"/>
      <c r="Z420" s="420"/>
      <c r="AA420" s="420"/>
      <c r="AB420" s="420"/>
      <c r="AC420" s="420"/>
      <c r="AD420" s="420"/>
      <c r="AE420" s="420"/>
    </row>
    <row r="421" spans="1:31" hidden="1">
      <c r="A421" s="420"/>
      <c r="B421" s="811" t="str">
        <f>IF(DULIEU!B414="","",DULIEU!D414)</f>
        <v/>
      </c>
      <c r="C421" s="812" t="str">
        <f>DULIEU!H414</f>
        <v/>
      </c>
      <c r="D421" s="812" t="str">
        <f>IF(DULIEU!J414&lt;&gt;"",DULIEU!J414,"")</f>
        <v/>
      </c>
      <c r="E421" s="811" t="str">
        <f>IF(DULIEU!B414="","",DULIEU!E414)</f>
        <v/>
      </c>
      <c r="F421" s="813" t="str">
        <f>IF(DULIEU!B414="","",DULIEU!O414)</f>
        <v/>
      </c>
      <c r="G421" s="811" t="str">
        <f t="shared" si="18"/>
        <v/>
      </c>
      <c r="H421" s="811" t="str">
        <f>IF($F421="","",SUM($L$14:L421))</f>
        <v/>
      </c>
      <c r="I421" s="814" t="str">
        <f>IF(DULIEU!V414&lt;&gt;"",DULIEU!V414,"")</f>
        <v/>
      </c>
      <c r="J421" s="814" t="str">
        <f>IF(DULIEU!W414&lt;&gt;"",DULIEU!W414,"")</f>
        <v/>
      </c>
      <c r="K421" s="815">
        <f>DULIEU!X414</f>
        <v>0</v>
      </c>
      <c r="L421" s="798">
        <f t="shared" si="19"/>
        <v>0</v>
      </c>
      <c r="M421" s="816" t="str">
        <f t="shared" si="20"/>
        <v/>
      </c>
      <c r="N421" s="785"/>
      <c r="O421" s="420"/>
      <c r="P421" s="420"/>
      <c r="Q421" s="420"/>
      <c r="R421" s="420"/>
      <c r="S421" s="420"/>
      <c r="T421" s="420"/>
      <c r="U421" s="420"/>
      <c r="V421" s="420"/>
      <c r="W421" s="420"/>
      <c r="X421" s="420"/>
      <c r="Y421" s="420"/>
      <c r="Z421" s="420"/>
      <c r="AA421" s="420"/>
      <c r="AB421" s="420"/>
      <c r="AC421" s="420"/>
      <c r="AD421" s="420"/>
      <c r="AE421" s="420"/>
    </row>
    <row r="422" spans="1:31" hidden="1">
      <c r="A422" s="420"/>
      <c r="B422" s="811" t="str">
        <f>IF(DULIEU!B415="","",DULIEU!D415)</f>
        <v/>
      </c>
      <c r="C422" s="812" t="str">
        <f>DULIEU!H415</f>
        <v/>
      </c>
      <c r="D422" s="812" t="str">
        <f>IF(DULIEU!J415&lt;&gt;"",DULIEU!J415,"")</f>
        <v/>
      </c>
      <c r="E422" s="811" t="str">
        <f>IF(DULIEU!B415="","",DULIEU!E415)</f>
        <v/>
      </c>
      <c r="F422" s="813" t="str">
        <f>IF(DULIEU!B415="","",DULIEU!O415)</f>
        <v/>
      </c>
      <c r="G422" s="811" t="str">
        <f t="shared" si="18"/>
        <v/>
      </c>
      <c r="H422" s="811" t="str">
        <f>IF($F422="","",SUM($L$14:L422))</f>
        <v/>
      </c>
      <c r="I422" s="814" t="str">
        <f>IF(DULIEU!V415&lt;&gt;"",DULIEU!V415,"")</f>
        <v/>
      </c>
      <c r="J422" s="814" t="str">
        <f>IF(DULIEU!W415&lt;&gt;"",DULIEU!W415,"")</f>
        <v/>
      </c>
      <c r="K422" s="815">
        <f>DULIEU!X415</f>
        <v>0</v>
      </c>
      <c r="L422" s="798">
        <f t="shared" si="19"/>
        <v>0</v>
      </c>
      <c r="M422" s="816" t="str">
        <f t="shared" si="20"/>
        <v/>
      </c>
      <c r="N422" s="785"/>
      <c r="O422" s="420"/>
      <c r="P422" s="420"/>
      <c r="Q422" s="420"/>
      <c r="R422" s="420"/>
      <c r="S422" s="420"/>
      <c r="T422" s="420"/>
      <c r="U422" s="420"/>
      <c r="V422" s="420"/>
      <c r="W422" s="420"/>
      <c r="X422" s="420"/>
      <c r="Y422" s="420"/>
      <c r="Z422" s="420"/>
      <c r="AA422" s="420"/>
      <c r="AB422" s="420"/>
      <c r="AC422" s="420"/>
      <c r="AD422" s="420"/>
      <c r="AE422" s="420"/>
    </row>
    <row r="423" spans="1:31" hidden="1">
      <c r="A423" s="420"/>
      <c r="B423" s="811" t="str">
        <f>IF(DULIEU!B416="","",DULIEU!D416)</f>
        <v/>
      </c>
      <c r="C423" s="812" t="str">
        <f>DULIEU!H416</f>
        <v/>
      </c>
      <c r="D423" s="812" t="str">
        <f>IF(DULIEU!J416&lt;&gt;"",DULIEU!J416,"")</f>
        <v/>
      </c>
      <c r="E423" s="811" t="str">
        <f>IF(DULIEU!B416="","",DULIEU!E416)</f>
        <v/>
      </c>
      <c r="F423" s="813" t="str">
        <f>IF(DULIEU!B416="","",DULIEU!O416)</f>
        <v/>
      </c>
      <c r="G423" s="811" t="str">
        <f t="shared" si="18"/>
        <v/>
      </c>
      <c r="H423" s="811" t="str">
        <f>IF($F423="","",SUM($L$14:L423))</f>
        <v/>
      </c>
      <c r="I423" s="814" t="str">
        <f>IF(DULIEU!V416&lt;&gt;"",DULIEU!V416,"")</f>
        <v/>
      </c>
      <c r="J423" s="814" t="str">
        <f>IF(DULIEU!W416&lt;&gt;"",DULIEU!W416,"")</f>
        <v/>
      </c>
      <c r="K423" s="815">
        <f>DULIEU!X416</f>
        <v>0</v>
      </c>
      <c r="L423" s="798">
        <f t="shared" si="19"/>
        <v>0</v>
      </c>
      <c r="M423" s="816" t="str">
        <f t="shared" si="20"/>
        <v/>
      </c>
      <c r="N423" s="785"/>
      <c r="O423" s="420"/>
      <c r="P423" s="420"/>
      <c r="Q423" s="420"/>
      <c r="R423" s="420"/>
      <c r="S423" s="420"/>
      <c r="T423" s="420"/>
      <c r="U423" s="420"/>
      <c r="V423" s="420"/>
      <c r="W423" s="420"/>
      <c r="X423" s="420"/>
      <c r="Y423" s="420"/>
      <c r="Z423" s="420"/>
      <c r="AA423" s="420"/>
      <c r="AB423" s="420"/>
      <c r="AC423" s="420"/>
      <c r="AD423" s="420"/>
      <c r="AE423" s="420"/>
    </row>
    <row r="424" spans="1:31" hidden="1">
      <c r="A424" s="420"/>
      <c r="B424" s="811" t="str">
        <f>IF(DULIEU!B417="","",DULIEU!D417)</f>
        <v/>
      </c>
      <c r="C424" s="812" t="str">
        <f>DULIEU!H417</f>
        <v/>
      </c>
      <c r="D424" s="812" t="str">
        <f>IF(DULIEU!J417&lt;&gt;"",DULIEU!J417,"")</f>
        <v/>
      </c>
      <c r="E424" s="811" t="str">
        <f>IF(DULIEU!B417="","",DULIEU!E417)</f>
        <v/>
      </c>
      <c r="F424" s="813" t="str">
        <f>IF(DULIEU!B417="","",DULIEU!O417)</f>
        <v/>
      </c>
      <c r="G424" s="811" t="str">
        <f t="shared" si="18"/>
        <v/>
      </c>
      <c r="H424" s="811" t="str">
        <f>IF($F424="","",SUM($L$14:L424))</f>
        <v/>
      </c>
      <c r="I424" s="814" t="str">
        <f>IF(DULIEU!V417&lt;&gt;"",DULIEU!V417,"")</f>
        <v/>
      </c>
      <c r="J424" s="814" t="str">
        <f>IF(DULIEU!W417&lt;&gt;"",DULIEU!W417,"")</f>
        <v/>
      </c>
      <c r="K424" s="815">
        <f>DULIEU!X417</f>
        <v>0</v>
      </c>
      <c r="L424" s="798">
        <f t="shared" si="19"/>
        <v>0</v>
      </c>
      <c r="M424" s="816" t="str">
        <f t="shared" si="20"/>
        <v/>
      </c>
      <c r="N424" s="785"/>
      <c r="O424" s="420"/>
      <c r="P424" s="420"/>
      <c r="Q424" s="420"/>
      <c r="R424" s="420"/>
      <c r="S424" s="420"/>
      <c r="T424" s="420"/>
      <c r="U424" s="420"/>
      <c r="V424" s="420"/>
      <c r="W424" s="420"/>
      <c r="X424" s="420"/>
      <c r="Y424" s="420"/>
      <c r="Z424" s="420"/>
      <c r="AA424" s="420"/>
      <c r="AB424" s="420"/>
      <c r="AC424" s="420"/>
      <c r="AD424" s="420"/>
      <c r="AE424" s="420"/>
    </row>
    <row r="425" spans="1:31" hidden="1">
      <c r="A425" s="420"/>
      <c r="B425" s="811" t="str">
        <f>IF(DULIEU!B418="","",DULIEU!D418)</f>
        <v/>
      </c>
      <c r="C425" s="812" t="str">
        <f>DULIEU!H418</f>
        <v/>
      </c>
      <c r="D425" s="812" t="str">
        <f>IF(DULIEU!J418&lt;&gt;"",DULIEU!J418,"")</f>
        <v/>
      </c>
      <c r="E425" s="811" t="str">
        <f>IF(DULIEU!B418="","",DULIEU!E418)</f>
        <v/>
      </c>
      <c r="F425" s="813" t="str">
        <f>IF(DULIEU!B418="","",DULIEU!O418)</f>
        <v/>
      </c>
      <c r="G425" s="811" t="str">
        <f t="shared" si="18"/>
        <v/>
      </c>
      <c r="H425" s="811" t="str">
        <f>IF($F425="","",SUM($L$14:L425))</f>
        <v/>
      </c>
      <c r="I425" s="814" t="str">
        <f>IF(DULIEU!V418&lt;&gt;"",DULIEU!V418,"")</f>
        <v/>
      </c>
      <c r="J425" s="814" t="str">
        <f>IF(DULIEU!W418&lt;&gt;"",DULIEU!W418,"")</f>
        <v/>
      </c>
      <c r="K425" s="815">
        <f>DULIEU!X418</f>
        <v>0</v>
      </c>
      <c r="L425" s="798">
        <f t="shared" si="19"/>
        <v>0</v>
      </c>
      <c r="M425" s="816" t="str">
        <f t="shared" si="20"/>
        <v/>
      </c>
      <c r="N425" s="785"/>
      <c r="O425" s="420"/>
      <c r="P425" s="420"/>
      <c r="Q425" s="420"/>
      <c r="R425" s="420"/>
      <c r="S425" s="420"/>
      <c r="T425" s="420"/>
      <c r="U425" s="420"/>
      <c r="V425" s="420"/>
      <c r="W425" s="420"/>
      <c r="X425" s="420"/>
      <c r="Y425" s="420"/>
      <c r="Z425" s="420"/>
      <c r="AA425" s="420"/>
      <c r="AB425" s="420"/>
      <c r="AC425" s="420"/>
      <c r="AD425" s="420"/>
      <c r="AE425" s="420"/>
    </row>
    <row r="426" spans="1:31" hidden="1">
      <c r="A426" s="420"/>
      <c r="B426" s="811" t="str">
        <f>IF(DULIEU!B419="","",DULIEU!D419)</f>
        <v/>
      </c>
      <c r="C426" s="812" t="str">
        <f>DULIEU!H419</f>
        <v/>
      </c>
      <c r="D426" s="812" t="str">
        <f>IF(DULIEU!J419&lt;&gt;"",DULIEU!J419,"")</f>
        <v/>
      </c>
      <c r="E426" s="811" t="str">
        <f>IF(DULIEU!B419="","",DULIEU!E419)</f>
        <v/>
      </c>
      <c r="F426" s="813" t="str">
        <f>IF(DULIEU!B419="","",DULIEU!O419)</f>
        <v/>
      </c>
      <c r="G426" s="811" t="str">
        <f t="shared" si="18"/>
        <v/>
      </c>
      <c r="H426" s="811" t="str">
        <f>IF($F426="","",SUM($L$14:L426))</f>
        <v/>
      </c>
      <c r="I426" s="814" t="str">
        <f>IF(DULIEU!V419&lt;&gt;"",DULIEU!V419,"")</f>
        <v/>
      </c>
      <c r="J426" s="814" t="str">
        <f>IF(DULIEU!W419&lt;&gt;"",DULIEU!W419,"")</f>
        <v/>
      </c>
      <c r="K426" s="815">
        <f>DULIEU!X419</f>
        <v>0</v>
      </c>
      <c r="L426" s="798">
        <f t="shared" si="19"/>
        <v>0</v>
      </c>
      <c r="M426" s="816" t="str">
        <f t="shared" si="20"/>
        <v/>
      </c>
      <c r="N426" s="785"/>
      <c r="O426" s="420"/>
      <c r="P426" s="420"/>
      <c r="Q426" s="420"/>
      <c r="R426" s="420"/>
      <c r="S426" s="420"/>
      <c r="T426" s="420"/>
      <c r="U426" s="420"/>
      <c r="V426" s="420"/>
      <c r="W426" s="420"/>
      <c r="X426" s="420"/>
      <c r="Y426" s="420"/>
      <c r="Z426" s="420"/>
      <c r="AA426" s="420"/>
      <c r="AB426" s="420"/>
      <c r="AC426" s="420"/>
      <c r="AD426" s="420"/>
      <c r="AE426" s="420"/>
    </row>
    <row r="427" spans="1:31" hidden="1">
      <c r="A427" s="420"/>
      <c r="B427" s="811" t="str">
        <f>IF(DULIEU!B420="","",DULIEU!D420)</f>
        <v/>
      </c>
      <c r="C427" s="812" t="str">
        <f>DULIEU!H420</f>
        <v/>
      </c>
      <c r="D427" s="812" t="str">
        <f>IF(DULIEU!J420&lt;&gt;"",DULIEU!J420,"")</f>
        <v/>
      </c>
      <c r="E427" s="811" t="str">
        <f>IF(DULIEU!B420="","",DULIEU!E420)</f>
        <v/>
      </c>
      <c r="F427" s="813" t="str">
        <f>IF(DULIEU!B420="","",DULIEU!O420)</f>
        <v/>
      </c>
      <c r="G427" s="811" t="str">
        <f t="shared" si="18"/>
        <v/>
      </c>
      <c r="H427" s="811" t="str">
        <f>IF($F427="","",SUM($L$14:L427))</f>
        <v/>
      </c>
      <c r="I427" s="814" t="str">
        <f>IF(DULIEU!V420&lt;&gt;"",DULIEU!V420,"")</f>
        <v/>
      </c>
      <c r="J427" s="814" t="str">
        <f>IF(DULIEU!W420&lt;&gt;"",DULIEU!W420,"")</f>
        <v/>
      </c>
      <c r="K427" s="815">
        <f>DULIEU!X420</f>
        <v>0</v>
      </c>
      <c r="L427" s="798">
        <f t="shared" si="19"/>
        <v>0</v>
      </c>
      <c r="M427" s="816" t="str">
        <f t="shared" si="20"/>
        <v/>
      </c>
      <c r="N427" s="785"/>
      <c r="O427" s="420"/>
      <c r="P427" s="420"/>
      <c r="Q427" s="420"/>
      <c r="R427" s="420"/>
      <c r="S427" s="420"/>
      <c r="T427" s="420"/>
      <c r="U427" s="420"/>
      <c r="V427" s="420"/>
      <c r="W427" s="420"/>
      <c r="X427" s="420"/>
      <c r="Y427" s="420"/>
      <c r="Z427" s="420"/>
      <c r="AA427" s="420"/>
      <c r="AB427" s="420"/>
      <c r="AC427" s="420"/>
      <c r="AD427" s="420"/>
      <c r="AE427" s="420"/>
    </row>
    <row r="428" spans="1:31" hidden="1">
      <c r="A428" s="420"/>
      <c r="B428" s="811" t="str">
        <f>IF(DULIEU!B421="","",DULIEU!D421)</f>
        <v/>
      </c>
      <c r="C428" s="812" t="str">
        <f>DULIEU!H421</f>
        <v/>
      </c>
      <c r="D428" s="812" t="str">
        <f>IF(DULIEU!J421&lt;&gt;"",DULIEU!J421,"")</f>
        <v/>
      </c>
      <c r="E428" s="811" t="str">
        <f>IF(DULIEU!B421="","",DULIEU!E421)</f>
        <v/>
      </c>
      <c r="F428" s="813" t="str">
        <f>IF(DULIEU!B421="","",DULIEU!O421)</f>
        <v/>
      </c>
      <c r="G428" s="811" t="str">
        <f t="shared" si="18"/>
        <v/>
      </c>
      <c r="H428" s="811" t="str">
        <f>IF($F428="","",SUM($L$14:L428))</f>
        <v/>
      </c>
      <c r="I428" s="814" t="str">
        <f>IF(DULIEU!V421&lt;&gt;"",DULIEU!V421,"")</f>
        <v/>
      </c>
      <c r="J428" s="814" t="str">
        <f>IF(DULIEU!W421&lt;&gt;"",DULIEU!W421,"")</f>
        <v/>
      </c>
      <c r="K428" s="815">
        <f>DULIEU!X421</f>
        <v>0</v>
      </c>
      <c r="L428" s="798">
        <f t="shared" si="19"/>
        <v>0</v>
      </c>
      <c r="M428" s="816" t="str">
        <f t="shared" si="20"/>
        <v/>
      </c>
      <c r="N428" s="785"/>
      <c r="O428" s="420"/>
      <c r="P428" s="420"/>
      <c r="Q428" s="420"/>
      <c r="R428" s="420"/>
      <c r="S428" s="420"/>
      <c r="T428" s="420"/>
      <c r="U428" s="420"/>
      <c r="V428" s="420"/>
      <c r="W428" s="420"/>
      <c r="X428" s="420"/>
      <c r="Y428" s="420"/>
      <c r="Z428" s="420"/>
      <c r="AA428" s="420"/>
      <c r="AB428" s="420"/>
      <c r="AC428" s="420"/>
      <c r="AD428" s="420"/>
      <c r="AE428" s="420"/>
    </row>
    <row r="429" spans="1:31" hidden="1">
      <c r="A429" s="420"/>
      <c r="B429" s="811" t="str">
        <f>IF(DULIEU!B422="","",DULIEU!D422)</f>
        <v/>
      </c>
      <c r="C429" s="812" t="str">
        <f>DULIEU!H422</f>
        <v/>
      </c>
      <c r="D429" s="812" t="str">
        <f>IF(DULIEU!J422&lt;&gt;"",DULIEU!J422,"")</f>
        <v/>
      </c>
      <c r="E429" s="811" t="str">
        <f>IF(DULIEU!B422="","",DULIEU!E422)</f>
        <v/>
      </c>
      <c r="F429" s="813" t="str">
        <f>IF(DULIEU!B422="","",DULIEU!O422)</f>
        <v/>
      </c>
      <c r="G429" s="811" t="str">
        <f t="shared" si="18"/>
        <v/>
      </c>
      <c r="H429" s="811" t="str">
        <f>IF($F429="","",SUM($L$14:L429))</f>
        <v/>
      </c>
      <c r="I429" s="814" t="str">
        <f>IF(DULIEU!V422&lt;&gt;"",DULIEU!V422,"")</f>
        <v/>
      </c>
      <c r="J429" s="814" t="str">
        <f>IF(DULIEU!W422&lt;&gt;"",DULIEU!W422,"")</f>
        <v/>
      </c>
      <c r="K429" s="815">
        <f>DULIEU!X422</f>
        <v>0</v>
      </c>
      <c r="L429" s="798">
        <f t="shared" si="19"/>
        <v>0</v>
      </c>
      <c r="M429" s="816" t="str">
        <f t="shared" si="20"/>
        <v/>
      </c>
      <c r="N429" s="785"/>
      <c r="O429" s="420"/>
      <c r="P429" s="420"/>
      <c r="Q429" s="420"/>
      <c r="R429" s="420"/>
      <c r="S429" s="420"/>
      <c r="T429" s="420"/>
      <c r="U429" s="420"/>
      <c r="V429" s="420"/>
      <c r="W429" s="420"/>
      <c r="X429" s="420"/>
      <c r="Y429" s="420"/>
      <c r="Z429" s="420"/>
      <c r="AA429" s="420"/>
      <c r="AB429" s="420"/>
      <c r="AC429" s="420"/>
      <c r="AD429" s="420"/>
      <c r="AE429" s="420"/>
    </row>
    <row r="430" spans="1:31" hidden="1">
      <c r="A430" s="420"/>
      <c r="B430" s="811" t="str">
        <f>IF(DULIEU!B423="","",DULIEU!D423)</f>
        <v/>
      </c>
      <c r="C430" s="812" t="str">
        <f>DULIEU!H423</f>
        <v/>
      </c>
      <c r="D430" s="812" t="str">
        <f>IF(DULIEU!J423&lt;&gt;"",DULIEU!J423,"")</f>
        <v/>
      </c>
      <c r="E430" s="811" t="str">
        <f>IF(DULIEU!B423="","",DULIEU!E423)</f>
        <v/>
      </c>
      <c r="F430" s="813" t="str">
        <f>IF(DULIEU!B423="","",DULIEU!O423)</f>
        <v/>
      </c>
      <c r="G430" s="811" t="str">
        <f t="shared" si="18"/>
        <v/>
      </c>
      <c r="H430" s="811" t="str">
        <f>IF($F430="","",SUM($L$14:L430))</f>
        <v/>
      </c>
      <c r="I430" s="814" t="str">
        <f>IF(DULIEU!V423&lt;&gt;"",DULIEU!V423,"")</f>
        <v/>
      </c>
      <c r="J430" s="814" t="str">
        <f>IF(DULIEU!W423&lt;&gt;"",DULIEU!W423,"")</f>
        <v/>
      </c>
      <c r="K430" s="815">
        <f>DULIEU!X423</f>
        <v>0</v>
      </c>
      <c r="L430" s="798">
        <f t="shared" si="19"/>
        <v>0</v>
      </c>
      <c r="M430" s="816" t="str">
        <f t="shared" si="20"/>
        <v/>
      </c>
      <c r="N430" s="785"/>
      <c r="O430" s="420"/>
      <c r="P430" s="420"/>
      <c r="Q430" s="420"/>
      <c r="R430" s="420"/>
      <c r="S430" s="420"/>
      <c r="T430" s="420"/>
      <c r="U430" s="420"/>
      <c r="V430" s="420"/>
      <c r="W430" s="420"/>
      <c r="X430" s="420"/>
      <c r="Y430" s="420"/>
      <c r="Z430" s="420"/>
      <c r="AA430" s="420"/>
      <c r="AB430" s="420"/>
      <c r="AC430" s="420"/>
      <c r="AD430" s="420"/>
      <c r="AE430" s="420"/>
    </row>
    <row r="431" spans="1:31" hidden="1">
      <c r="A431" s="420"/>
      <c r="B431" s="811" t="str">
        <f>IF(DULIEU!B424="","",DULIEU!D424)</f>
        <v/>
      </c>
      <c r="C431" s="812" t="str">
        <f>DULIEU!H424</f>
        <v/>
      </c>
      <c r="D431" s="812" t="str">
        <f>IF(DULIEU!J424&lt;&gt;"",DULIEU!J424,"")</f>
        <v/>
      </c>
      <c r="E431" s="811" t="str">
        <f>IF(DULIEU!B424="","",DULIEU!E424)</f>
        <v/>
      </c>
      <c r="F431" s="813" t="str">
        <f>IF(DULIEU!B424="","",DULIEU!O424)</f>
        <v/>
      </c>
      <c r="G431" s="811" t="str">
        <f t="shared" si="18"/>
        <v/>
      </c>
      <c r="H431" s="811" t="str">
        <f>IF($F431="","",SUM($L$14:L431))</f>
        <v/>
      </c>
      <c r="I431" s="814" t="str">
        <f>IF(DULIEU!V424&lt;&gt;"",DULIEU!V424,"")</f>
        <v/>
      </c>
      <c r="J431" s="814" t="str">
        <f>IF(DULIEU!W424&lt;&gt;"",DULIEU!W424,"")</f>
        <v/>
      </c>
      <c r="K431" s="815">
        <f>DULIEU!X424</f>
        <v>0</v>
      </c>
      <c r="L431" s="798">
        <f t="shared" si="19"/>
        <v>0</v>
      </c>
      <c r="M431" s="816" t="str">
        <f t="shared" si="20"/>
        <v/>
      </c>
      <c r="N431" s="785"/>
      <c r="O431" s="420"/>
      <c r="P431" s="420"/>
      <c r="Q431" s="420"/>
      <c r="R431" s="420"/>
      <c r="S431" s="420"/>
      <c r="T431" s="420"/>
      <c r="U431" s="420"/>
      <c r="V431" s="420"/>
      <c r="W431" s="420"/>
      <c r="X431" s="420"/>
      <c r="Y431" s="420"/>
      <c r="Z431" s="420"/>
      <c r="AA431" s="420"/>
      <c r="AB431" s="420"/>
      <c r="AC431" s="420"/>
      <c r="AD431" s="420"/>
      <c r="AE431" s="420"/>
    </row>
    <row r="432" spans="1:31" hidden="1">
      <c r="A432" s="420"/>
      <c r="B432" s="811" t="str">
        <f>IF(DULIEU!B425="","",DULIEU!D425)</f>
        <v/>
      </c>
      <c r="C432" s="812" t="str">
        <f>DULIEU!H425</f>
        <v/>
      </c>
      <c r="D432" s="812" t="str">
        <f>IF(DULIEU!J425&lt;&gt;"",DULIEU!J425,"")</f>
        <v/>
      </c>
      <c r="E432" s="811" t="str">
        <f>IF(DULIEU!B425="","",DULIEU!E425)</f>
        <v/>
      </c>
      <c r="F432" s="813" t="str">
        <f>IF(DULIEU!B425="","",DULIEU!O425)</f>
        <v/>
      </c>
      <c r="G432" s="811" t="str">
        <f t="shared" si="18"/>
        <v/>
      </c>
      <c r="H432" s="811" t="str">
        <f>IF($F432="","",SUM($L$14:L432))</f>
        <v/>
      </c>
      <c r="I432" s="814" t="str">
        <f>IF(DULIEU!V425&lt;&gt;"",DULIEU!V425,"")</f>
        <v/>
      </c>
      <c r="J432" s="814" t="str">
        <f>IF(DULIEU!W425&lt;&gt;"",DULIEU!W425,"")</f>
        <v/>
      </c>
      <c r="K432" s="815">
        <f>DULIEU!X425</f>
        <v>0</v>
      </c>
      <c r="L432" s="798">
        <f t="shared" si="19"/>
        <v>0</v>
      </c>
      <c r="M432" s="816" t="str">
        <f t="shared" si="20"/>
        <v/>
      </c>
      <c r="N432" s="785"/>
      <c r="O432" s="420"/>
      <c r="P432" s="420"/>
      <c r="Q432" s="420"/>
      <c r="R432" s="420"/>
      <c r="S432" s="420"/>
      <c r="T432" s="420"/>
      <c r="U432" s="420"/>
      <c r="V432" s="420"/>
      <c r="W432" s="420"/>
      <c r="X432" s="420"/>
      <c r="Y432" s="420"/>
      <c r="Z432" s="420"/>
      <c r="AA432" s="420"/>
      <c r="AB432" s="420"/>
      <c r="AC432" s="420"/>
      <c r="AD432" s="420"/>
      <c r="AE432" s="420"/>
    </row>
    <row r="433" spans="1:31" hidden="1">
      <c r="A433" s="420"/>
      <c r="B433" s="811" t="str">
        <f>IF(DULIEU!B426="","",DULIEU!D426)</f>
        <v/>
      </c>
      <c r="C433" s="812" t="str">
        <f>DULIEU!H426</f>
        <v/>
      </c>
      <c r="D433" s="812" t="str">
        <f>IF(DULIEU!J426&lt;&gt;"",DULIEU!J426,"")</f>
        <v/>
      </c>
      <c r="E433" s="811" t="str">
        <f>IF(DULIEU!B426="","",DULIEU!E426)</f>
        <v/>
      </c>
      <c r="F433" s="813" t="str">
        <f>IF(DULIEU!B426="","",DULIEU!O426)</f>
        <v/>
      </c>
      <c r="G433" s="811" t="str">
        <f t="shared" si="18"/>
        <v/>
      </c>
      <c r="H433" s="811" t="str">
        <f>IF($F433="","",SUM($L$14:L433))</f>
        <v/>
      </c>
      <c r="I433" s="814" t="str">
        <f>IF(DULIEU!V426&lt;&gt;"",DULIEU!V426,"")</f>
        <v/>
      </c>
      <c r="J433" s="814" t="str">
        <f>IF(DULIEU!W426&lt;&gt;"",DULIEU!W426,"")</f>
        <v/>
      </c>
      <c r="K433" s="815">
        <f>DULIEU!X426</f>
        <v>0</v>
      </c>
      <c r="L433" s="798">
        <f t="shared" si="19"/>
        <v>0</v>
      </c>
      <c r="M433" s="816" t="str">
        <f t="shared" si="20"/>
        <v/>
      </c>
      <c r="N433" s="785"/>
      <c r="O433" s="420"/>
      <c r="P433" s="420"/>
      <c r="Q433" s="420"/>
      <c r="R433" s="420"/>
      <c r="S433" s="420"/>
      <c r="T433" s="420"/>
      <c r="U433" s="420"/>
      <c r="V433" s="420"/>
      <c r="W433" s="420"/>
      <c r="X433" s="420"/>
      <c r="Y433" s="420"/>
      <c r="Z433" s="420"/>
      <c r="AA433" s="420"/>
      <c r="AB433" s="420"/>
      <c r="AC433" s="420"/>
      <c r="AD433" s="420"/>
      <c r="AE433" s="420"/>
    </row>
    <row r="434" spans="1:31" hidden="1">
      <c r="A434" s="420"/>
      <c r="B434" s="811" t="str">
        <f>IF(DULIEU!B427="","",DULIEU!D427)</f>
        <v/>
      </c>
      <c r="C434" s="812" t="str">
        <f>DULIEU!H427</f>
        <v/>
      </c>
      <c r="D434" s="812" t="str">
        <f>IF(DULIEU!J427&lt;&gt;"",DULIEU!J427,"")</f>
        <v/>
      </c>
      <c r="E434" s="811" t="str">
        <f>IF(DULIEU!B427="","",DULIEU!E427)</f>
        <v/>
      </c>
      <c r="F434" s="813" t="str">
        <f>IF(DULIEU!B427="","",DULIEU!O427)</f>
        <v/>
      </c>
      <c r="G434" s="811" t="str">
        <f t="shared" si="18"/>
        <v/>
      </c>
      <c r="H434" s="811" t="str">
        <f>IF($F434="","",SUM($L$14:L434))</f>
        <v/>
      </c>
      <c r="I434" s="814" t="str">
        <f>IF(DULIEU!V427&lt;&gt;"",DULIEU!V427,"")</f>
        <v/>
      </c>
      <c r="J434" s="814" t="str">
        <f>IF(DULIEU!W427&lt;&gt;"",DULIEU!W427,"")</f>
        <v/>
      </c>
      <c r="K434" s="815">
        <f>DULIEU!X427</f>
        <v>0</v>
      </c>
      <c r="L434" s="798">
        <f t="shared" si="19"/>
        <v>0</v>
      </c>
      <c r="M434" s="816" t="str">
        <f t="shared" si="20"/>
        <v/>
      </c>
      <c r="N434" s="785"/>
      <c r="O434" s="420"/>
      <c r="P434" s="420"/>
      <c r="Q434" s="420"/>
      <c r="R434" s="420"/>
      <c r="S434" s="420"/>
      <c r="T434" s="420"/>
      <c r="U434" s="420"/>
      <c r="V434" s="420"/>
      <c r="W434" s="420"/>
      <c r="X434" s="420"/>
      <c r="Y434" s="420"/>
      <c r="Z434" s="420"/>
      <c r="AA434" s="420"/>
      <c r="AB434" s="420"/>
      <c r="AC434" s="420"/>
      <c r="AD434" s="420"/>
      <c r="AE434" s="420"/>
    </row>
    <row r="435" spans="1:31" hidden="1">
      <c r="A435" s="420"/>
      <c r="B435" s="811" t="str">
        <f>IF(DULIEU!B428="","",DULIEU!D428)</f>
        <v/>
      </c>
      <c r="C435" s="812" t="str">
        <f>DULIEU!H428</f>
        <v/>
      </c>
      <c r="D435" s="812" t="str">
        <f>IF(DULIEU!J428&lt;&gt;"",DULIEU!J428,"")</f>
        <v/>
      </c>
      <c r="E435" s="811" t="str">
        <f>IF(DULIEU!B428="","",DULIEU!E428)</f>
        <v/>
      </c>
      <c r="F435" s="813" t="str">
        <f>IF(DULIEU!B428="","",DULIEU!O428)</f>
        <v/>
      </c>
      <c r="G435" s="811" t="str">
        <f t="shared" si="18"/>
        <v/>
      </c>
      <c r="H435" s="811" t="str">
        <f>IF($F435="","",SUM($L$14:L435))</f>
        <v/>
      </c>
      <c r="I435" s="814" t="str">
        <f>IF(DULIEU!V428&lt;&gt;"",DULIEU!V428,"")</f>
        <v/>
      </c>
      <c r="J435" s="814" t="str">
        <f>IF(DULIEU!W428&lt;&gt;"",DULIEU!W428,"")</f>
        <v/>
      </c>
      <c r="K435" s="815">
        <f>DULIEU!X428</f>
        <v>0</v>
      </c>
      <c r="L435" s="798">
        <f t="shared" si="19"/>
        <v>0</v>
      </c>
      <c r="M435" s="816" t="str">
        <f t="shared" si="20"/>
        <v/>
      </c>
      <c r="N435" s="785"/>
      <c r="O435" s="420"/>
      <c r="P435" s="420"/>
      <c r="Q435" s="420"/>
      <c r="R435" s="420"/>
      <c r="S435" s="420"/>
      <c r="T435" s="420"/>
      <c r="U435" s="420"/>
      <c r="V435" s="420"/>
      <c r="W435" s="420"/>
      <c r="X435" s="420"/>
      <c r="Y435" s="420"/>
      <c r="Z435" s="420"/>
      <c r="AA435" s="420"/>
      <c r="AB435" s="420"/>
      <c r="AC435" s="420"/>
      <c r="AD435" s="420"/>
      <c r="AE435" s="420"/>
    </row>
    <row r="436" spans="1:31" hidden="1">
      <c r="A436" s="420"/>
      <c r="B436" s="811" t="str">
        <f>IF(DULIEU!B429="","",DULIEU!D429)</f>
        <v/>
      </c>
      <c r="C436" s="812" t="str">
        <f>DULIEU!H429</f>
        <v/>
      </c>
      <c r="D436" s="812" t="str">
        <f>IF(DULIEU!J429&lt;&gt;"",DULIEU!J429,"")</f>
        <v/>
      </c>
      <c r="E436" s="811" t="str">
        <f>IF(DULIEU!B429="","",DULIEU!E429)</f>
        <v/>
      </c>
      <c r="F436" s="813" t="str">
        <f>IF(DULIEU!B429="","",DULIEU!O429)</f>
        <v/>
      </c>
      <c r="G436" s="811" t="str">
        <f t="shared" si="18"/>
        <v/>
      </c>
      <c r="H436" s="811" t="str">
        <f>IF($F436="","",SUM($L$14:L436))</f>
        <v/>
      </c>
      <c r="I436" s="814" t="str">
        <f>IF(DULIEU!V429&lt;&gt;"",DULIEU!V429,"")</f>
        <v/>
      </c>
      <c r="J436" s="814" t="str">
        <f>IF(DULIEU!W429&lt;&gt;"",DULIEU!W429,"")</f>
        <v/>
      </c>
      <c r="K436" s="815">
        <f>DULIEU!X429</f>
        <v>0</v>
      </c>
      <c r="L436" s="798">
        <f t="shared" si="19"/>
        <v>0</v>
      </c>
      <c r="M436" s="816" t="str">
        <f t="shared" si="20"/>
        <v/>
      </c>
      <c r="N436" s="785"/>
      <c r="O436" s="420"/>
      <c r="P436" s="420"/>
      <c r="Q436" s="420"/>
      <c r="R436" s="420"/>
      <c r="S436" s="420"/>
      <c r="T436" s="420"/>
      <c r="U436" s="420"/>
      <c r="V436" s="420"/>
      <c r="W436" s="420"/>
      <c r="X436" s="420"/>
      <c r="Y436" s="420"/>
      <c r="Z436" s="420"/>
      <c r="AA436" s="420"/>
      <c r="AB436" s="420"/>
      <c r="AC436" s="420"/>
      <c r="AD436" s="420"/>
      <c r="AE436" s="420"/>
    </row>
    <row r="437" spans="1:31" hidden="1">
      <c r="A437" s="420"/>
      <c r="B437" s="811" t="str">
        <f>IF(DULIEU!B430="","",DULIEU!D430)</f>
        <v/>
      </c>
      <c r="C437" s="812" t="str">
        <f>DULIEU!H430</f>
        <v/>
      </c>
      <c r="D437" s="812" t="str">
        <f>IF(DULIEU!J430&lt;&gt;"",DULIEU!J430,"")</f>
        <v/>
      </c>
      <c r="E437" s="811" t="str">
        <f>IF(DULIEU!B430="","",DULIEU!E430)</f>
        <v/>
      </c>
      <c r="F437" s="813" t="str">
        <f>IF(DULIEU!B430="","",DULIEU!O430)</f>
        <v/>
      </c>
      <c r="G437" s="811" t="str">
        <f t="shared" si="18"/>
        <v/>
      </c>
      <c r="H437" s="811" t="str">
        <f>IF($F437="","",SUM($L$14:L437))</f>
        <v/>
      </c>
      <c r="I437" s="814" t="str">
        <f>IF(DULIEU!V430&lt;&gt;"",DULIEU!V430,"")</f>
        <v/>
      </c>
      <c r="J437" s="814" t="str">
        <f>IF(DULIEU!W430&lt;&gt;"",DULIEU!W430,"")</f>
        <v/>
      </c>
      <c r="K437" s="815">
        <f>DULIEU!X430</f>
        <v>0</v>
      </c>
      <c r="L437" s="798">
        <f t="shared" si="19"/>
        <v>0</v>
      </c>
      <c r="M437" s="816" t="str">
        <f t="shared" si="20"/>
        <v/>
      </c>
      <c r="N437" s="785"/>
      <c r="O437" s="420"/>
      <c r="P437" s="420"/>
      <c r="Q437" s="420"/>
      <c r="R437" s="420"/>
      <c r="S437" s="420"/>
      <c r="T437" s="420"/>
      <c r="U437" s="420"/>
      <c r="V437" s="420"/>
      <c r="W437" s="420"/>
      <c r="X437" s="420"/>
      <c r="Y437" s="420"/>
      <c r="Z437" s="420"/>
      <c r="AA437" s="420"/>
      <c r="AB437" s="420"/>
      <c r="AC437" s="420"/>
      <c r="AD437" s="420"/>
      <c r="AE437" s="420"/>
    </row>
    <row r="438" spans="1:31" hidden="1">
      <c r="A438" s="420"/>
      <c r="B438" s="811" t="str">
        <f>IF(DULIEU!B431="","",DULIEU!D431)</f>
        <v/>
      </c>
      <c r="C438" s="812" t="str">
        <f>DULIEU!H431</f>
        <v/>
      </c>
      <c r="D438" s="812" t="str">
        <f>IF(DULIEU!J431&lt;&gt;"",DULIEU!J431,"")</f>
        <v/>
      </c>
      <c r="E438" s="811" t="str">
        <f>IF(DULIEU!B431="","",DULIEU!E431)</f>
        <v/>
      </c>
      <c r="F438" s="813" t="str">
        <f>IF(DULIEU!B431="","",DULIEU!O431)</f>
        <v/>
      </c>
      <c r="G438" s="811" t="str">
        <f t="shared" si="18"/>
        <v/>
      </c>
      <c r="H438" s="811" t="str">
        <f>IF($F438="","",SUM($L$14:L438))</f>
        <v/>
      </c>
      <c r="I438" s="814" t="str">
        <f>IF(DULIEU!V431&lt;&gt;"",DULIEU!V431,"")</f>
        <v/>
      </c>
      <c r="J438" s="814" t="str">
        <f>IF(DULIEU!W431&lt;&gt;"",DULIEU!W431,"")</f>
        <v/>
      </c>
      <c r="K438" s="815">
        <f>DULIEU!X431</f>
        <v>0</v>
      </c>
      <c r="L438" s="798">
        <f t="shared" si="19"/>
        <v>0</v>
      </c>
      <c r="M438" s="816" t="str">
        <f t="shared" si="20"/>
        <v/>
      </c>
      <c r="N438" s="785"/>
      <c r="O438" s="420"/>
      <c r="P438" s="420"/>
      <c r="Q438" s="420"/>
      <c r="R438" s="420"/>
      <c r="S438" s="420"/>
      <c r="T438" s="420"/>
      <c r="U438" s="420"/>
      <c r="V438" s="420"/>
      <c r="W438" s="420"/>
      <c r="X438" s="420"/>
      <c r="Y438" s="420"/>
      <c r="Z438" s="420"/>
      <c r="AA438" s="420"/>
      <c r="AB438" s="420"/>
      <c r="AC438" s="420"/>
      <c r="AD438" s="420"/>
      <c r="AE438" s="420"/>
    </row>
    <row r="439" spans="1:31" hidden="1">
      <c r="A439" s="420"/>
      <c r="B439" s="811" t="str">
        <f>IF(DULIEU!B432="","",DULIEU!D432)</f>
        <v/>
      </c>
      <c r="C439" s="812" t="str">
        <f>DULIEU!H432</f>
        <v/>
      </c>
      <c r="D439" s="812" t="str">
        <f>IF(DULIEU!J432&lt;&gt;"",DULIEU!J432,"")</f>
        <v/>
      </c>
      <c r="E439" s="811" t="str">
        <f>IF(DULIEU!B432="","",DULIEU!E432)</f>
        <v/>
      </c>
      <c r="F439" s="813" t="str">
        <f>IF(DULIEU!B432="","",DULIEU!O432)</f>
        <v/>
      </c>
      <c r="G439" s="811" t="str">
        <f t="shared" si="18"/>
        <v/>
      </c>
      <c r="H439" s="811" t="str">
        <f>IF($F439="","",SUM($L$14:L439))</f>
        <v/>
      </c>
      <c r="I439" s="814" t="str">
        <f>IF(DULIEU!V432&lt;&gt;"",DULIEU!V432,"")</f>
        <v/>
      </c>
      <c r="J439" s="814" t="str">
        <f>IF(DULIEU!W432&lt;&gt;"",DULIEU!W432,"")</f>
        <v/>
      </c>
      <c r="K439" s="815">
        <f>DULIEU!X432</f>
        <v>0</v>
      </c>
      <c r="L439" s="798">
        <f t="shared" si="19"/>
        <v>0</v>
      </c>
      <c r="M439" s="816" t="str">
        <f t="shared" si="20"/>
        <v/>
      </c>
      <c r="N439" s="785"/>
      <c r="O439" s="420"/>
      <c r="P439" s="420"/>
      <c r="Q439" s="420"/>
      <c r="R439" s="420"/>
      <c r="S439" s="420"/>
      <c r="T439" s="420"/>
      <c r="U439" s="420"/>
      <c r="V439" s="420"/>
      <c r="W439" s="420"/>
      <c r="X439" s="420"/>
      <c r="Y439" s="420"/>
      <c r="Z439" s="420"/>
      <c r="AA439" s="420"/>
      <c r="AB439" s="420"/>
      <c r="AC439" s="420"/>
      <c r="AD439" s="420"/>
      <c r="AE439" s="420"/>
    </row>
    <row r="440" spans="1:31" hidden="1">
      <c r="A440" s="420"/>
      <c r="B440" s="811" t="str">
        <f>IF(DULIEU!B433="","",DULIEU!D433)</f>
        <v/>
      </c>
      <c r="C440" s="812" t="str">
        <f>DULIEU!H433</f>
        <v/>
      </c>
      <c r="D440" s="812" t="str">
        <f>IF(DULIEU!J433&lt;&gt;"",DULIEU!J433,"")</f>
        <v/>
      </c>
      <c r="E440" s="811" t="str">
        <f>IF(DULIEU!B433="","",DULIEU!E433)</f>
        <v/>
      </c>
      <c r="F440" s="813" t="str">
        <f>IF(DULIEU!B433="","",DULIEU!O433)</f>
        <v/>
      </c>
      <c r="G440" s="811" t="str">
        <f t="shared" si="18"/>
        <v/>
      </c>
      <c r="H440" s="811" t="str">
        <f>IF($F440="","",SUM($L$14:L440))</f>
        <v/>
      </c>
      <c r="I440" s="814" t="str">
        <f>IF(DULIEU!V433&lt;&gt;"",DULIEU!V433,"")</f>
        <v/>
      </c>
      <c r="J440" s="814" t="str">
        <f>IF(DULIEU!W433&lt;&gt;"",DULIEU!W433,"")</f>
        <v/>
      </c>
      <c r="K440" s="815">
        <f>DULIEU!X433</f>
        <v>0</v>
      </c>
      <c r="L440" s="798">
        <f t="shared" si="19"/>
        <v>0</v>
      </c>
      <c r="M440" s="816" t="str">
        <f t="shared" si="20"/>
        <v/>
      </c>
      <c r="N440" s="785"/>
      <c r="O440" s="420"/>
      <c r="P440" s="420"/>
      <c r="Q440" s="420"/>
      <c r="R440" s="420"/>
      <c r="S440" s="420"/>
      <c r="T440" s="420"/>
      <c r="U440" s="420"/>
      <c r="V440" s="420"/>
      <c r="W440" s="420"/>
      <c r="X440" s="420"/>
      <c r="Y440" s="420"/>
      <c r="Z440" s="420"/>
      <c r="AA440" s="420"/>
      <c r="AB440" s="420"/>
      <c r="AC440" s="420"/>
      <c r="AD440" s="420"/>
      <c r="AE440" s="420"/>
    </row>
    <row r="441" spans="1:31" hidden="1">
      <c r="A441" s="420"/>
      <c r="B441" s="811" t="str">
        <f>IF(DULIEU!B434="","",DULIEU!D434)</f>
        <v/>
      </c>
      <c r="C441" s="812" t="str">
        <f>DULIEU!H434</f>
        <v/>
      </c>
      <c r="D441" s="812" t="str">
        <f>IF(DULIEU!J434&lt;&gt;"",DULIEU!J434,"")</f>
        <v/>
      </c>
      <c r="E441" s="811" t="str">
        <f>IF(DULIEU!B434="","",DULIEU!E434)</f>
        <v/>
      </c>
      <c r="F441" s="813" t="str">
        <f>IF(DULIEU!B434="","",DULIEU!O434)</f>
        <v/>
      </c>
      <c r="G441" s="811" t="str">
        <f t="shared" si="18"/>
        <v/>
      </c>
      <c r="H441" s="811" t="str">
        <f>IF($F441="","",SUM($L$14:L441))</f>
        <v/>
      </c>
      <c r="I441" s="814" t="str">
        <f>IF(DULIEU!V434&lt;&gt;"",DULIEU!V434,"")</f>
        <v/>
      </c>
      <c r="J441" s="814" t="str">
        <f>IF(DULIEU!W434&lt;&gt;"",DULIEU!W434,"")</f>
        <v/>
      </c>
      <c r="K441" s="815">
        <f>DULIEU!X434</f>
        <v>0</v>
      </c>
      <c r="L441" s="798">
        <f t="shared" si="19"/>
        <v>0</v>
      </c>
      <c r="M441" s="816" t="str">
        <f t="shared" si="20"/>
        <v/>
      </c>
      <c r="N441" s="785"/>
      <c r="O441" s="420"/>
      <c r="P441" s="420"/>
      <c r="Q441" s="420"/>
      <c r="R441" s="420"/>
      <c r="S441" s="420"/>
      <c r="T441" s="420"/>
      <c r="U441" s="420"/>
      <c r="V441" s="420"/>
      <c r="W441" s="420"/>
      <c r="X441" s="420"/>
      <c r="Y441" s="420"/>
      <c r="Z441" s="420"/>
      <c r="AA441" s="420"/>
      <c r="AB441" s="420"/>
      <c r="AC441" s="420"/>
      <c r="AD441" s="420"/>
      <c r="AE441" s="420"/>
    </row>
    <row r="442" spans="1:31" hidden="1">
      <c r="A442" s="420"/>
      <c r="B442" s="811" t="str">
        <f>IF(DULIEU!B435="","",DULIEU!D435)</f>
        <v/>
      </c>
      <c r="C442" s="812" t="str">
        <f>DULIEU!H435</f>
        <v/>
      </c>
      <c r="D442" s="812" t="str">
        <f>IF(DULIEU!J435&lt;&gt;"",DULIEU!J435,"")</f>
        <v/>
      </c>
      <c r="E442" s="811" t="str">
        <f>IF(DULIEU!B435="","",DULIEU!E435)</f>
        <v/>
      </c>
      <c r="F442" s="813" t="str">
        <f>IF(DULIEU!B435="","",DULIEU!O435)</f>
        <v/>
      </c>
      <c r="G442" s="811" t="str">
        <f t="shared" si="18"/>
        <v/>
      </c>
      <c r="H442" s="811" t="str">
        <f>IF($F442="","",SUM($L$14:L442))</f>
        <v/>
      </c>
      <c r="I442" s="814" t="str">
        <f>IF(DULIEU!V435&lt;&gt;"",DULIEU!V435,"")</f>
        <v/>
      </c>
      <c r="J442" s="814" t="str">
        <f>IF(DULIEU!W435&lt;&gt;"",DULIEU!W435,"")</f>
        <v/>
      </c>
      <c r="K442" s="815">
        <f>DULIEU!X435</f>
        <v>0</v>
      </c>
      <c r="L442" s="798">
        <f t="shared" si="19"/>
        <v>0</v>
      </c>
      <c r="M442" s="816" t="str">
        <f t="shared" si="20"/>
        <v/>
      </c>
      <c r="N442" s="785"/>
      <c r="O442" s="420"/>
      <c r="P442" s="420"/>
      <c r="Q442" s="420"/>
      <c r="R442" s="420"/>
      <c r="S442" s="420"/>
      <c r="T442" s="420"/>
      <c r="U442" s="420"/>
      <c r="V442" s="420"/>
      <c r="W442" s="420"/>
      <c r="X442" s="420"/>
      <c r="Y442" s="420"/>
      <c r="Z442" s="420"/>
      <c r="AA442" s="420"/>
      <c r="AB442" s="420"/>
      <c r="AC442" s="420"/>
      <c r="AD442" s="420"/>
      <c r="AE442" s="420"/>
    </row>
    <row r="443" spans="1:31" hidden="1">
      <c r="A443" s="420"/>
      <c r="B443" s="811" t="str">
        <f>IF(DULIEU!B436="","",DULIEU!D436)</f>
        <v/>
      </c>
      <c r="C443" s="812" t="str">
        <f>DULIEU!H436</f>
        <v/>
      </c>
      <c r="D443" s="812" t="str">
        <f>IF(DULIEU!J436&lt;&gt;"",DULIEU!J436,"")</f>
        <v/>
      </c>
      <c r="E443" s="811" t="str">
        <f>IF(DULIEU!B436="","",DULIEU!E436)</f>
        <v/>
      </c>
      <c r="F443" s="813" t="str">
        <f>IF(DULIEU!B436="","",DULIEU!O436)</f>
        <v/>
      </c>
      <c r="G443" s="811" t="str">
        <f t="shared" si="18"/>
        <v/>
      </c>
      <c r="H443" s="811" t="str">
        <f>IF($F443="","",SUM($L$14:L443))</f>
        <v/>
      </c>
      <c r="I443" s="814" t="str">
        <f>IF(DULIEU!V436&lt;&gt;"",DULIEU!V436,"")</f>
        <v/>
      </c>
      <c r="J443" s="814" t="str">
        <f>IF(DULIEU!W436&lt;&gt;"",DULIEU!W436,"")</f>
        <v/>
      </c>
      <c r="K443" s="815">
        <f>DULIEU!X436</f>
        <v>0</v>
      </c>
      <c r="L443" s="798">
        <f t="shared" si="19"/>
        <v>0</v>
      </c>
      <c r="M443" s="816" t="str">
        <f t="shared" si="20"/>
        <v/>
      </c>
      <c r="N443" s="785"/>
      <c r="O443" s="420"/>
      <c r="P443" s="420"/>
      <c r="Q443" s="420"/>
      <c r="R443" s="420"/>
      <c r="S443" s="420"/>
      <c r="T443" s="420"/>
      <c r="U443" s="420"/>
      <c r="V443" s="420"/>
      <c r="W443" s="420"/>
      <c r="X443" s="420"/>
      <c r="Y443" s="420"/>
      <c r="Z443" s="420"/>
      <c r="AA443" s="420"/>
      <c r="AB443" s="420"/>
      <c r="AC443" s="420"/>
      <c r="AD443" s="420"/>
      <c r="AE443" s="420"/>
    </row>
    <row r="444" spans="1:31" hidden="1">
      <c r="A444" s="420"/>
      <c r="B444" s="811" t="str">
        <f>IF(DULIEU!B437="","",DULIEU!D437)</f>
        <v/>
      </c>
      <c r="C444" s="812" t="str">
        <f>DULIEU!H437</f>
        <v/>
      </c>
      <c r="D444" s="812" t="str">
        <f>IF(DULIEU!J437&lt;&gt;"",DULIEU!J437,"")</f>
        <v/>
      </c>
      <c r="E444" s="811" t="str">
        <f>IF(DULIEU!B437="","",DULIEU!E437)</f>
        <v/>
      </c>
      <c r="F444" s="813" t="str">
        <f>IF(DULIEU!B437="","",DULIEU!O437)</f>
        <v/>
      </c>
      <c r="G444" s="811" t="str">
        <f t="shared" si="18"/>
        <v/>
      </c>
      <c r="H444" s="811" t="str">
        <f>IF($F444="","",SUM($L$14:L444))</f>
        <v/>
      </c>
      <c r="I444" s="814" t="str">
        <f>IF(DULIEU!V437&lt;&gt;"",DULIEU!V437,"")</f>
        <v/>
      </c>
      <c r="J444" s="814" t="str">
        <f>IF(DULIEU!W437&lt;&gt;"",DULIEU!W437,"")</f>
        <v/>
      </c>
      <c r="K444" s="815">
        <f>DULIEU!X437</f>
        <v>0</v>
      </c>
      <c r="L444" s="798">
        <f t="shared" si="19"/>
        <v>0</v>
      </c>
      <c r="M444" s="816" t="str">
        <f t="shared" si="20"/>
        <v/>
      </c>
      <c r="N444" s="785"/>
      <c r="O444" s="420"/>
      <c r="P444" s="420"/>
      <c r="Q444" s="420"/>
      <c r="R444" s="420"/>
      <c r="S444" s="420"/>
      <c r="T444" s="420"/>
      <c r="U444" s="420"/>
      <c r="V444" s="420"/>
      <c r="W444" s="420"/>
      <c r="X444" s="420"/>
      <c r="Y444" s="420"/>
      <c r="Z444" s="420"/>
      <c r="AA444" s="420"/>
      <c r="AB444" s="420"/>
      <c r="AC444" s="420"/>
      <c r="AD444" s="420"/>
      <c r="AE444" s="420"/>
    </row>
    <row r="445" spans="1:31" hidden="1">
      <c r="A445" s="420"/>
      <c r="B445" s="811" t="str">
        <f>IF(DULIEU!B438="","",DULIEU!D438)</f>
        <v/>
      </c>
      <c r="C445" s="812" t="str">
        <f>DULIEU!H438</f>
        <v/>
      </c>
      <c r="D445" s="812" t="str">
        <f>IF(DULIEU!J438&lt;&gt;"",DULIEU!J438,"")</f>
        <v/>
      </c>
      <c r="E445" s="811" t="str">
        <f>IF(DULIEU!B438="","",DULIEU!E438)</f>
        <v/>
      </c>
      <c r="F445" s="813" t="str">
        <f>IF(DULIEU!B438="","",DULIEU!O438)</f>
        <v/>
      </c>
      <c r="G445" s="811" t="str">
        <f t="shared" si="18"/>
        <v/>
      </c>
      <c r="H445" s="811" t="str">
        <f>IF($F445="","",SUM($L$14:L445))</f>
        <v/>
      </c>
      <c r="I445" s="814" t="str">
        <f>IF(DULIEU!V438&lt;&gt;"",DULIEU!V438,"")</f>
        <v/>
      </c>
      <c r="J445" s="814" t="str">
        <f>IF(DULIEU!W438&lt;&gt;"",DULIEU!W438,"")</f>
        <v/>
      </c>
      <c r="K445" s="815">
        <f>DULIEU!X438</f>
        <v>0</v>
      </c>
      <c r="L445" s="798">
        <f t="shared" si="19"/>
        <v>0</v>
      </c>
      <c r="M445" s="816" t="str">
        <f t="shared" si="20"/>
        <v/>
      </c>
      <c r="N445" s="785"/>
      <c r="O445" s="420"/>
      <c r="P445" s="420"/>
      <c r="Q445" s="420"/>
      <c r="R445" s="420"/>
      <c r="S445" s="420"/>
      <c r="T445" s="420"/>
      <c r="U445" s="420"/>
      <c r="V445" s="420"/>
      <c r="W445" s="420"/>
      <c r="X445" s="420"/>
      <c r="Y445" s="420"/>
      <c r="Z445" s="420"/>
      <c r="AA445" s="420"/>
      <c r="AB445" s="420"/>
      <c r="AC445" s="420"/>
      <c r="AD445" s="420"/>
      <c r="AE445" s="420"/>
    </row>
    <row r="446" spans="1:31" hidden="1">
      <c r="A446" s="420"/>
      <c r="B446" s="811" t="str">
        <f>IF(DULIEU!B439="","",DULIEU!D439)</f>
        <v/>
      </c>
      <c r="C446" s="812" t="str">
        <f>DULIEU!H439</f>
        <v/>
      </c>
      <c r="D446" s="812" t="str">
        <f>IF(DULIEU!J439&lt;&gt;"",DULIEU!J439,"")</f>
        <v/>
      </c>
      <c r="E446" s="811" t="str">
        <f>IF(DULIEU!B439="","",DULIEU!E439)</f>
        <v/>
      </c>
      <c r="F446" s="813" t="str">
        <f>IF(DULIEU!B439="","",DULIEU!O439)</f>
        <v/>
      </c>
      <c r="G446" s="811" t="str">
        <f t="shared" si="18"/>
        <v/>
      </c>
      <c r="H446" s="811" t="str">
        <f>IF($F446="","",SUM($L$14:L446))</f>
        <v/>
      </c>
      <c r="I446" s="814" t="str">
        <f>IF(DULIEU!V439&lt;&gt;"",DULIEU!V439,"")</f>
        <v/>
      </c>
      <c r="J446" s="814" t="str">
        <f>IF(DULIEU!W439&lt;&gt;"",DULIEU!W439,"")</f>
        <v/>
      </c>
      <c r="K446" s="815">
        <f>DULIEU!X439</f>
        <v>0</v>
      </c>
      <c r="L446" s="798">
        <f t="shared" si="19"/>
        <v>0</v>
      </c>
      <c r="M446" s="816" t="str">
        <f t="shared" si="20"/>
        <v/>
      </c>
      <c r="N446" s="785"/>
      <c r="O446" s="420"/>
      <c r="P446" s="420"/>
      <c r="Q446" s="420"/>
      <c r="R446" s="420"/>
      <c r="S446" s="420"/>
      <c r="T446" s="420"/>
      <c r="U446" s="420"/>
      <c r="V446" s="420"/>
      <c r="W446" s="420"/>
      <c r="X446" s="420"/>
      <c r="Y446" s="420"/>
      <c r="Z446" s="420"/>
      <c r="AA446" s="420"/>
      <c r="AB446" s="420"/>
      <c r="AC446" s="420"/>
      <c r="AD446" s="420"/>
      <c r="AE446" s="420"/>
    </row>
    <row r="447" spans="1:31" hidden="1">
      <c r="A447" s="420"/>
      <c r="B447" s="811" t="str">
        <f>IF(DULIEU!B440="","",DULIEU!D440)</f>
        <v/>
      </c>
      <c r="C447" s="812" t="str">
        <f>DULIEU!H440</f>
        <v/>
      </c>
      <c r="D447" s="812" t="str">
        <f>IF(DULIEU!J440&lt;&gt;"",DULIEU!J440,"")</f>
        <v/>
      </c>
      <c r="E447" s="811" t="str">
        <f>IF(DULIEU!B440="","",DULIEU!E440)</f>
        <v/>
      </c>
      <c r="F447" s="813" t="str">
        <f>IF(DULIEU!B440="","",DULIEU!O440)</f>
        <v/>
      </c>
      <c r="G447" s="811" t="str">
        <f t="shared" si="18"/>
        <v/>
      </c>
      <c r="H447" s="811" t="str">
        <f>IF($F447="","",SUM($L$14:L447))</f>
        <v/>
      </c>
      <c r="I447" s="814" t="str">
        <f>IF(DULIEU!V440&lt;&gt;"",DULIEU!V440,"")</f>
        <v/>
      </c>
      <c r="J447" s="814" t="str">
        <f>IF(DULIEU!W440&lt;&gt;"",DULIEU!W440,"")</f>
        <v/>
      </c>
      <c r="K447" s="815">
        <f>DULIEU!X440</f>
        <v>0</v>
      </c>
      <c r="L447" s="798">
        <f t="shared" si="19"/>
        <v>0</v>
      </c>
      <c r="M447" s="816" t="str">
        <f t="shared" si="20"/>
        <v/>
      </c>
      <c r="N447" s="785"/>
      <c r="O447" s="420"/>
      <c r="P447" s="420"/>
      <c r="Q447" s="420"/>
      <c r="R447" s="420"/>
      <c r="S447" s="420"/>
      <c r="T447" s="420"/>
      <c r="U447" s="420"/>
      <c r="V447" s="420"/>
      <c r="W447" s="420"/>
      <c r="X447" s="420"/>
      <c r="Y447" s="420"/>
      <c r="Z447" s="420"/>
      <c r="AA447" s="420"/>
      <c r="AB447" s="420"/>
      <c r="AC447" s="420"/>
      <c r="AD447" s="420"/>
      <c r="AE447" s="420"/>
    </row>
    <row r="448" spans="1:31" hidden="1">
      <c r="A448" s="420"/>
      <c r="B448" s="811" t="str">
        <f>IF(DULIEU!B441="","",DULIEU!D441)</f>
        <v/>
      </c>
      <c r="C448" s="812" t="str">
        <f>DULIEU!H441</f>
        <v/>
      </c>
      <c r="D448" s="812" t="str">
        <f>IF(DULIEU!J441&lt;&gt;"",DULIEU!J441,"")</f>
        <v/>
      </c>
      <c r="E448" s="811" t="str">
        <f>IF(DULIEU!B441="","",DULIEU!E441)</f>
        <v/>
      </c>
      <c r="F448" s="813" t="str">
        <f>IF(DULIEU!B441="","",DULIEU!O441)</f>
        <v/>
      </c>
      <c r="G448" s="811" t="str">
        <f t="shared" si="18"/>
        <v/>
      </c>
      <c r="H448" s="811" t="str">
        <f>IF($F448="","",SUM($L$14:L448))</f>
        <v/>
      </c>
      <c r="I448" s="814" t="str">
        <f>IF(DULIEU!V441&lt;&gt;"",DULIEU!V441,"")</f>
        <v/>
      </c>
      <c r="J448" s="814" t="str">
        <f>IF(DULIEU!W441&lt;&gt;"",DULIEU!W441,"")</f>
        <v/>
      </c>
      <c r="K448" s="815">
        <f>DULIEU!X441</f>
        <v>0</v>
      </c>
      <c r="L448" s="798">
        <f t="shared" si="19"/>
        <v>0</v>
      </c>
      <c r="M448" s="816" t="str">
        <f t="shared" si="20"/>
        <v/>
      </c>
      <c r="N448" s="785"/>
      <c r="O448" s="420"/>
      <c r="P448" s="420"/>
      <c r="Q448" s="420"/>
      <c r="R448" s="420"/>
      <c r="S448" s="420"/>
      <c r="T448" s="420"/>
      <c r="U448" s="420"/>
      <c r="V448" s="420"/>
      <c r="W448" s="420"/>
      <c r="X448" s="420"/>
      <c r="Y448" s="420"/>
      <c r="Z448" s="420"/>
      <c r="AA448" s="420"/>
      <c r="AB448" s="420"/>
      <c r="AC448" s="420"/>
      <c r="AD448" s="420"/>
      <c r="AE448" s="420"/>
    </row>
    <row r="449" spans="1:31" hidden="1">
      <c r="A449" s="420"/>
      <c r="B449" s="811" t="str">
        <f>IF(DULIEU!B442="","",DULIEU!D442)</f>
        <v/>
      </c>
      <c r="C449" s="812" t="str">
        <f>DULIEU!H442</f>
        <v/>
      </c>
      <c r="D449" s="812" t="str">
        <f>IF(DULIEU!J442&lt;&gt;"",DULIEU!J442,"")</f>
        <v/>
      </c>
      <c r="E449" s="811" t="str">
        <f>IF(DULIEU!B442="","",DULIEU!E442)</f>
        <v/>
      </c>
      <c r="F449" s="813" t="str">
        <f>IF(DULIEU!B442="","",DULIEU!O442)</f>
        <v/>
      </c>
      <c r="G449" s="811" t="str">
        <f t="shared" si="18"/>
        <v/>
      </c>
      <c r="H449" s="811" t="str">
        <f>IF($F449="","",SUM($L$14:L449))</f>
        <v/>
      </c>
      <c r="I449" s="814" t="str">
        <f>IF(DULIEU!V442&lt;&gt;"",DULIEU!V442,"")</f>
        <v/>
      </c>
      <c r="J449" s="814" t="str">
        <f>IF(DULIEU!W442&lt;&gt;"",DULIEU!W442,"")</f>
        <v/>
      </c>
      <c r="K449" s="815">
        <f>DULIEU!X442</f>
        <v>0</v>
      </c>
      <c r="L449" s="798">
        <f t="shared" si="19"/>
        <v>0</v>
      </c>
      <c r="M449" s="816" t="str">
        <f t="shared" si="20"/>
        <v/>
      </c>
      <c r="N449" s="785"/>
      <c r="O449" s="420"/>
      <c r="P449" s="420"/>
      <c r="Q449" s="420"/>
      <c r="R449" s="420"/>
      <c r="S449" s="420"/>
      <c r="T449" s="420"/>
      <c r="U449" s="420"/>
      <c r="V449" s="420"/>
      <c r="W449" s="420"/>
      <c r="X449" s="420"/>
      <c r="Y449" s="420"/>
      <c r="Z449" s="420"/>
      <c r="AA449" s="420"/>
      <c r="AB449" s="420"/>
      <c r="AC449" s="420"/>
      <c r="AD449" s="420"/>
      <c r="AE449" s="420"/>
    </row>
    <row r="450" spans="1:31" hidden="1">
      <c r="A450" s="420"/>
      <c r="B450" s="811" t="str">
        <f>IF(DULIEU!B443="","",DULIEU!D443)</f>
        <v/>
      </c>
      <c r="C450" s="812" t="str">
        <f>DULIEU!H443</f>
        <v/>
      </c>
      <c r="D450" s="812" t="str">
        <f>IF(DULIEU!J443&lt;&gt;"",DULIEU!J443,"")</f>
        <v/>
      </c>
      <c r="E450" s="811" t="str">
        <f>IF(DULIEU!B443="","",DULIEU!E443)</f>
        <v/>
      </c>
      <c r="F450" s="813" t="str">
        <f>IF(DULIEU!B443="","",DULIEU!O443)</f>
        <v/>
      </c>
      <c r="G450" s="811" t="str">
        <f t="shared" si="18"/>
        <v/>
      </c>
      <c r="H450" s="811" t="str">
        <f>IF($F450="","",SUM($L$14:L450))</f>
        <v/>
      </c>
      <c r="I450" s="814" t="str">
        <f>IF(DULIEU!V443&lt;&gt;"",DULIEU!V443,"")</f>
        <v/>
      </c>
      <c r="J450" s="814" t="str">
        <f>IF(DULIEU!W443&lt;&gt;"",DULIEU!W443,"")</f>
        <v/>
      </c>
      <c r="K450" s="815">
        <f>DULIEU!X443</f>
        <v>0</v>
      </c>
      <c r="L450" s="798">
        <f t="shared" si="19"/>
        <v>0</v>
      </c>
      <c r="M450" s="816" t="str">
        <f t="shared" si="20"/>
        <v/>
      </c>
      <c r="N450" s="785"/>
      <c r="O450" s="420"/>
      <c r="P450" s="420"/>
      <c r="Q450" s="420"/>
      <c r="R450" s="420"/>
      <c r="S450" s="420"/>
      <c r="T450" s="420"/>
      <c r="U450" s="420"/>
      <c r="V450" s="420"/>
      <c r="W450" s="420"/>
      <c r="X450" s="420"/>
      <c r="Y450" s="420"/>
      <c r="Z450" s="420"/>
      <c r="AA450" s="420"/>
      <c r="AB450" s="420"/>
      <c r="AC450" s="420"/>
      <c r="AD450" s="420"/>
      <c r="AE450" s="420"/>
    </row>
    <row r="451" spans="1:31" hidden="1">
      <c r="A451" s="420"/>
      <c r="B451" s="811" t="str">
        <f>IF(DULIEU!B444="","",DULIEU!D444)</f>
        <v/>
      </c>
      <c r="C451" s="812" t="str">
        <f>DULIEU!H444</f>
        <v/>
      </c>
      <c r="D451" s="812" t="str">
        <f>IF(DULIEU!J444&lt;&gt;"",DULIEU!J444,"")</f>
        <v/>
      </c>
      <c r="E451" s="811" t="str">
        <f>IF(DULIEU!B444="","",DULIEU!E444)</f>
        <v/>
      </c>
      <c r="F451" s="813" t="str">
        <f>IF(DULIEU!B444="","",DULIEU!O444)</f>
        <v/>
      </c>
      <c r="G451" s="811" t="str">
        <f t="shared" si="18"/>
        <v/>
      </c>
      <c r="H451" s="811" t="str">
        <f>IF($F451="","",SUM($L$14:L451))</f>
        <v/>
      </c>
      <c r="I451" s="814" t="str">
        <f>IF(DULIEU!V444&lt;&gt;"",DULIEU!V444,"")</f>
        <v/>
      </c>
      <c r="J451" s="814" t="str">
        <f>IF(DULIEU!W444&lt;&gt;"",DULIEU!W444,"")</f>
        <v/>
      </c>
      <c r="K451" s="815">
        <f>DULIEU!X444</f>
        <v>0</v>
      </c>
      <c r="L451" s="798">
        <f t="shared" si="19"/>
        <v>0</v>
      </c>
      <c r="M451" s="816" t="str">
        <f t="shared" si="20"/>
        <v/>
      </c>
      <c r="N451" s="785"/>
      <c r="O451" s="420"/>
      <c r="P451" s="420"/>
      <c r="Q451" s="420"/>
      <c r="R451" s="420"/>
      <c r="S451" s="420"/>
      <c r="T451" s="420"/>
      <c r="U451" s="420"/>
      <c r="V451" s="420"/>
      <c r="W451" s="420"/>
      <c r="X451" s="420"/>
      <c r="Y451" s="420"/>
      <c r="Z451" s="420"/>
      <c r="AA451" s="420"/>
      <c r="AB451" s="420"/>
      <c r="AC451" s="420"/>
      <c r="AD451" s="420"/>
      <c r="AE451" s="420"/>
    </row>
    <row r="452" spans="1:31" hidden="1">
      <c r="A452" s="420"/>
      <c r="B452" s="811" t="str">
        <f>IF(DULIEU!B445="","",DULIEU!D445)</f>
        <v/>
      </c>
      <c r="C452" s="812" t="str">
        <f>DULIEU!H445</f>
        <v/>
      </c>
      <c r="D452" s="812" t="str">
        <f>IF(DULIEU!J445&lt;&gt;"",DULIEU!J445,"")</f>
        <v/>
      </c>
      <c r="E452" s="811" t="str">
        <f>IF(DULIEU!B445="","",DULIEU!E445)</f>
        <v/>
      </c>
      <c r="F452" s="813" t="str">
        <f>IF(DULIEU!B445="","",DULIEU!O445)</f>
        <v/>
      </c>
      <c r="G452" s="811" t="str">
        <f t="shared" si="18"/>
        <v/>
      </c>
      <c r="H452" s="811" t="str">
        <f>IF($F452="","",SUM($L$14:L452))</f>
        <v/>
      </c>
      <c r="I452" s="814" t="str">
        <f>IF(DULIEU!V445&lt;&gt;"",DULIEU!V445,"")</f>
        <v/>
      </c>
      <c r="J452" s="814" t="str">
        <f>IF(DULIEU!W445&lt;&gt;"",DULIEU!W445,"")</f>
        <v/>
      </c>
      <c r="K452" s="815">
        <f>DULIEU!X445</f>
        <v>0</v>
      </c>
      <c r="L452" s="798">
        <f t="shared" si="19"/>
        <v>0</v>
      </c>
      <c r="M452" s="816" t="str">
        <f t="shared" si="20"/>
        <v/>
      </c>
      <c r="N452" s="785"/>
      <c r="O452" s="420"/>
      <c r="P452" s="420"/>
      <c r="Q452" s="420"/>
      <c r="R452" s="420"/>
      <c r="S452" s="420"/>
      <c r="T452" s="420"/>
      <c r="U452" s="420"/>
      <c r="V452" s="420"/>
      <c r="W452" s="420"/>
      <c r="X452" s="420"/>
      <c r="Y452" s="420"/>
      <c r="Z452" s="420"/>
      <c r="AA452" s="420"/>
      <c r="AB452" s="420"/>
      <c r="AC452" s="420"/>
      <c r="AD452" s="420"/>
      <c r="AE452" s="420"/>
    </row>
    <row r="453" spans="1:31" hidden="1">
      <c r="A453" s="420"/>
      <c r="B453" s="811" t="str">
        <f>IF(DULIEU!B446="","",DULIEU!D446)</f>
        <v/>
      </c>
      <c r="C453" s="812" t="str">
        <f>DULIEU!H446</f>
        <v/>
      </c>
      <c r="D453" s="812" t="str">
        <f>IF(DULIEU!J446&lt;&gt;"",DULIEU!J446,"")</f>
        <v/>
      </c>
      <c r="E453" s="811" t="str">
        <f>IF(DULIEU!B446="","",DULIEU!E446)</f>
        <v/>
      </c>
      <c r="F453" s="813" t="str">
        <f>IF(DULIEU!B446="","",DULIEU!O446)</f>
        <v/>
      </c>
      <c r="G453" s="811" t="str">
        <f t="shared" si="18"/>
        <v/>
      </c>
      <c r="H453" s="811" t="str">
        <f>IF($F453="","",SUM($L$14:L453))</f>
        <v/>
      </c>
      <c r="I453" s="814" t="str">
        <f>IF(DULIEU!V446&lt;&gt;"",DULIEU!V446,"")</f>
        <v/>
      </c>
      <c r="J453" s="814" t="str">
        <f>IF(DULIEU!W446&lt;&gt;"",DULIEU!W446,"")</f>
        <v/>
      </c>
      <c r="K453" s="815">
        <f>DULIEU!X446</f>
        <v>0</v>
      </c>
      <c r="L453" s="798">
        <f t="shared" si="19"/>
        <v>0</v>
      </c>
      <c r="M453" s="816" t="str">
        <f t="shared" si="20"/>
        <v/>
      </c>
      <c r="N453" s="785"/>
      <c r="O453" s="420"/>
      <c r="P453" s="420"/>
      <c r="Q453" s="420"/>
      <c r="R453" s="420"/>
      <c r="S453" s="420"/>
      <c r="T453" s="420"/>
      <c r="U453" s="420"/>
      <c r="V453" s="420"/>
      <c r="W453" s="420"/>
      <c r="X453" s="420"/>
      <c r="Y453" s="420"/>
      <c r="Z453" s="420"/>
      <c r="AA453" s="420"/>
      <c r="AB453" s="420"/>
      <c r="AC453" s="420"/>
      <c r="AD453" s="420"/>
      <c r="AE453" s="420"/>
    </row>
    <row r="454" spans="1:31" hidden="1">
      <c r="A454" s="420"/>
      <c r="B454" s="811" t="str">
        <f>IF(DULIEU!B447="","",DULIEU!D447)</f>
        <v/>
      </c>
      <c r="C454" s="812" t="str">
        <f>DULIEU!H447</f>
        <v/>
      </c>
      <c r="D454" s="812" t="str">
        <f>IF(DULIEU!J447&lt;&gt;"",DULIEU!J447,"")</f>
        <v/>
      </c>
      <c r="E454" s="811" t="str">
        <f>IF(DULIEU!B447="","",DULIEU!E447)</f>
        <v/>
      </c>
      <c r="F454" s="813" t="str">
        <f>IF(DULIEU!B447="","",DULIEU!O447)</f>
        <v/>
      </c>
      <c r="G454" s="811" t="str">
        <f t="shared" si="18"/>
        <v/>
      </c>
      <c r="H454" s="811" t="str">
        <f>IF($F454="","",SUM($L$14:L454))</f>
        <v/>
      </c>
      <c r="I454" s="814" t="str">
        <f>IF(DULIEU!V447&lt;&gt;"",DULIEU!V447,"")</f>
        <v/>
      </c>
      <c r="J454" s="814" t="str">
        <f>IF(DULIEU!W447&lt;&gt;"",DULIEU!W447,"")</f>
        <v/>
      </c>
      <c r="K454" s="815">
        <f>DULIEU!X447</f>
        <v>0</v>
      </c>
      <c r="L454" s="798">
        <f t="shared" si="19"/>
        <v>0</v>
      </c>
      <c r="M454" s="816" t="str">
        <f t="shared" si="20"/>
        <v/>
      </c>
      <c r="N454" s="785"/>
      <c r="O454" s="420"/>
      <c r="P454" s="420"/>
      <c r="Q454" s="420"/>
      <c r="R454" s="420"/>
      <c r="S454" s="420"/>
      <c r="T454" s="420"/>
      <c r="U454" s="420"/>
      <c r="V454" s="420"/>
      <c r="W454" s="420"/>
      <c r="X454" s="420"/>
      <c r="Y454" s="420"/>
      <c r="Z454" s="420"/>
      <c r="AA454" s="420"/>
      <c r="AB454" s="420"/>
      <c r="AC454" s="420"/>
      <c r="AD454" s="420"/>
      <c r="AE454" s="420"/>
    </row>
    <row r="455" spans="1:31" hidden="1">
      <c r="A455" s="420"/>
      <c r="B455" s="811" t="str">
        <f>IF(DULIEU!B448="","",DULIEU!D448)</f>
        <v/>
      </c>
      <c r="C455" s="812" t="str">
        <f>DULIEU!H448</f>
        <v/>
      </c>
      <c r="D455" s="812" t="str">
        <f>IF(DULIEU!J448&lt;&gt;"",DULIEU!J448,"")</f>
        <v/>
      </c>
      <c r="E455" s="811" t="str">
        <f>IF(DULIEU!B448="","",DULIEU!E448)</f>
        <v/>
      </c>
      <c r="F455" s="813" t="str">
        <f>IF(DULIEU!B448="","",DULIEU!O448)</f>
        <v/>
      </c>
      <c r="G455" s="811" t="str">
        <f t="shared" si="18"/>
        <v/>
      </c>
      <c r="H455" s="811" t="str">
        <f>IF($F455="","",SUM($L$14:L455))</f>
        <v/>
      </c>
      <c r="I455" s="814" t="str">
        <f>IF(DULIEU!V448&lt;&gt;"",DULIEU!V448,"")</f>
        <v/>
      </c>
      <c r="J455" s="814" t="str">
        <f>IF(DULIEU!W448&lt;&gt;"",DULIEU!W448,"")</f>
        <v/>
      </c>
      <c r="K455" s="815">
        <f>DULIEU!X448</f>
        <v>0</v>
      </c>
      <c r="L455" s="798">
        <f t="shared" si="19"/>
        <v>0</v>
      </c>
      <c r="M455" s="816" t="str">
        <f t="shared" si="20"/>
        <v/>
      </c>
      <c r="N455" s="785"/>
      <c r="O455" s="420"/>
      <c r="P455" s="420"/>
      <c r="Q455" s="420"/>
      <c r="R455" s="420"/>
      <c r="S455" s="420"/>
      <c r="T455" s="420"/>
      <c r="U455" s="420"/>
      <c r="V455" s="420"/>
      <c r="W455" s="420"/>
      <c r="X455" s="420"/>
      <c r="Y455" s="420"/>
      <c r="Z455" s="420"/>
      <c r="AA455" s="420"/>
      <c r="AB455" s="420"/>
      <c r="AC455" s="420"/>
      <c r="AD455" s="420"/>
      <c r="AE455" s="420"/>
    </row>
    <row r="456" spans="1:31" hidden="1">
      <c r="A456" s="420"/>
      <c r="B456" s="811" t="str">
        <f>IF(DULIEU!B449="","",DULIEU!D449)</f>
        <v/>
      </c>
      <c r="C456" s="812" t="str">
        <f>DULIEU!H449</f>
        <v/>
      </c>
      <c r="D456" s="812" t="str">
        <f>IF(DULIEU!J449&lt;&gt;"",DULIEU!J449,"")</f>
        <v/>
      </c>
      <c r="E456" s="811" t="str">
        <f>IF(DULIEU!B449="","",DULIEU!E449)</f>
        <v/>
      </c>
      <c r="F456" s="813" t="str">
        <f>IF(DULIEU!B449="","",DULIEU!O449)</f>
        <v/>
      </c>
      <c r="G456" s="811" t="str">
        <f t="shared" si="18"/>
        <v/>
      </c>
      <c r="H456" s="811" t="str">
        <f>IF($F456="","",SUM($L$14:L456))</f>
        <v/>
      </c>
      <c r="I456" s="814" t="str">
        <f>IF(DULIEU!V449&lt;&gt;"",DULIEU!V449,"")</f>
        <v/>
      </c>
      <c r="J456" s="814" t="str">
        <f>IF(DULIEU!W449&lt;&gt;"",DULIEU!W449,"")</f>
        <v/>
      </c>
      <c r="K456" s="815">
        <f>DULIEU!X449</f>
        <v>0</v>
      </c>
      <c r="L456" s="798">
        <f t="shared" si="19"/>
        <v>0</v>
      </c>
      <c r="M456" s="816" t="str">
        <f t="shared" si="20"/>
        <v/>
      </c>
      <c r="N456" s="785"/>
      <c r="O456" s="420"/>
      <c r="P456" s="420"/>
      <c r="Q456" s="420"/>
      <c r="R456" s="420"/>
      <c r="S456" s="420"/>
      <c r="T456" s="420"/>
      <c r="U456" s="420"/>
      <c r="V456" s="420"/>
      <c r="W456" s="420"/>
      <c r="X456" s="420"/>
      <c r="Y456" s="420"/>
      <c r="Z456" s="420"/>
      <c r="AA456" s="420"/>
      <c r="AB456" s="420"/>
      <c r="AC456" s="420"/>
      <c r="AD456" s="420"/>
      <c r="AE456" s="420"/>
    </row>
    <row r="457" spans="1:31" hidden="1">
      <c r="A457" s="420"/>
      <c r="B457" s="811" t="str">
        <f>IF(DULIEU!B450="","",DULIEU!D450)</f>
        <v/>
      </c>
      <c r="C457" s="812" t="str">
        <f>DULIEU!H450</f>
        <v/>
      </c>
      <c r="D457" s="812" t="str">
        <f>IF(DULIEU!J450&lt;&gt;"",DULIEU!J450,"")</f>
        <v/>
      </c>
      <c r="E457" s="811" t="str">
        <f>IF(DULIEU!B450="","",DULIEU!E450)</f>
        <v/>
      </c>
      <c r="F457" s="813" t="str">
        <f>IF(DULIEU!B450="","",DULIEU!O450)</f>
        <v/>
      </c>
      <c r="G457" s="811" t="str">
        <f t="shared" si="18"/>
        <v/>
      </c>
      <c r="H457" s="811" t="str">
        <f>IF($F457="","",SUM($L$14:L457))</f>
        <v/>
      </c>
      <c r="I457" s="814" t="str">
        <f>IF(DULIEU!V450&lt;&gt;"",DULIEU!V450,"")</f>
        <v/>
      </c>
      <c r="J457" s="814" t="str">
        <f>IF(DULIEU!W450&lt;&gt;"",DULIEU!W450,"")</f>
        <v/>
      </c>
      <c r="K457" s="815">
        <f>DULIEU!X450</f>
        <v>0</v>
      </c>
      <c r="L457" s="798">
        <f t="shared" si="19"/>
        <v>0</v>
      </c>
      <c r="M457" s="816" t="str">
        <f t="shared" si="20"/>
        <v/>
      </c>
      <c r="N457" s="785"/>
      <c r="O457" s="420"/>
      <c r="P457" s="420"/>
      <c r="Q457" s="420"/>
      <c r="R457" s="420"/>
      <c r="S457" s="420"/>
      <c r="T457" s="420"/>
      <c r="U457" s="420"/>
      <c r="V457" s="420"/>
      <c r="W457" s="420"/>
      <c r="X457" s="420"/>
      <c r="Y457" s="420"/>
      <c r="Z457" s="420"/>
      <c r="AA457" s="420"/>
      <c r="AB457" s="420"/>
      <c r="AC457" s="420"/>
      <c r="AD457" s="420"/>
      <c r="AE457" s="420"/>
    </row>
    <row r="458" spans="1:31" hidden="1">
      <c r="A458" s="420"/>
      <c r="B458" s="811" t="str">
        <f>IF(DULIEU!B451="","",DULIEU!D451)</f>
        <v/>
      </c>
      <c r="C458" s="812" t="str">
        <f>DULIEU!H451</f>
        <v/>
      </c>
      <c r="D458" s="812" t="str">
        <f>IF(DULIEU!J451&lt;&gt;"",DULIEU!J451,"")</f>
        <v/>
      </c>
      <c r="E458" s="811" t="str">
        <f>IF(DULIEU!B451="","",DULIEU!E451)</f>
        <v/>
      </c>
      <c r="F458" s="813" t="str">
        <f>IF(DULIEU!B451="","",DULIEU!O451)</f>
        <v/>
      </c>
      <c r="G458" s="811" t="str">
        <f t="shared" si="18"/>
        <v/>
      </c>
      <c r="H458" s="811" t="str">
        <f>IF($F458="","",SUM($L$14:L458))</f>
        <v/>
      </c>
      <c r="I458" s="814" t="str">
        <f>IF(DULIEU!V451&lt;&gt;"",DULIEU!V451,"")</f>
        <v/>
      </c>
      <c r="J458" s="814" t="str">
        <f>IF(DULIEU!W451&lt;&gt;"",DULIEU!W451,"")</f>
        <v/>
      </c>
      <c r="K458" s="815">
        <f>DULIEU!X451</f>
        <v>0</v>
      </c>
      <c r="L458" s="798">
        <f t="shared" si="19"/>
        <v>0</v>
      </c>
      <c r="M458" s="816" t="str">
        <f t="shared" si="20"/>
        <v/>
      </c>
      <c r="N458" s="785"/>
      <c r="O458" s="420"/>
      <c r="P458" s="420"/>
      <c r="Q458" s="420"/>
      <c r="R458" s="420"/>
      <c r="S458" s="420"/>
      <c r="T458" s="420"/>
      <c r="U458" s="420"/>
      <c r="V458" s="420"/>
      <c r="W458" s="420"/>
      <c r="X458" s="420"/>
      <c r="Y458" s="420"/>
      <c r="Z458" s="420"/>
      <c r="AA458" s="420"/>
      <c r="AB458" s="420"/>
      <c r="AC458" s="420"/>
      <c r="AD458" s="420"/>
      <c r="AE458" s="420"/>
    </row>
    <row r="459" spans="1:31" hidden="1">
      <c r="A459" s="420"/>
      <c r="B459" s="811" t="str">
        <f>IF(DULIEU!B452="","",DULIEU!D452)</f>
        <v/>
      </c>
      <c r="C459" s="812" t="str">
        <f>DULIEU!H452</f>
        <v/>
      </c>
      <c r="D459" s="812" t="str">
        <f>IF(DULIEU!J452&lt;&gt;"",DULIEU!J452,"")</f>
        <v/>
      </c>
      <c r="E459" s="811" t="str">
        <f>IF(DULIEU!B452="","",DULIEU!E452)</f>
        <v/>
      </c>
      <c r="F459" s="813" t="str">
        <f>IF(DULIEU!B452="","",DULIEU!O452)</f>
        <v/>
      </c>
      <c r="G459" s="811" t="str">
        <f t="shared" si="18"/>
        <v/>
      </c>
      <c r="H459" s="811" t="str">
        <f>IF($F459="","",SUM($L$14:L459))</f>
        <v/>
      </c>
      <c r="I459" s="814" t="str">
        <f>IF(DULIEU!V452&lt;&gt;"",DULIEU!V452,"")</f>
        <v/>
      </c>
      <c r="J459" s="814" t="str">
        <f>IF(DULIEU!W452&lt;&gt;"",DULIEU!W452,"")</f>
        <v/>
      </c>
      <c r="K459" s="815">
        <f>DULIEU!X452</f>
        <v>0</v>
      </c>
      <c r="L459" s="798">
        <f t="shared" si="19"/>
        <v>0</v>
      </c>
      <c r="M459" s="816" t="str">
        <f t="shared" si="20"/>
        <v/>
      </c>
      <c r="N459" s="785"/>
      <c r="O459" s="420"/>
      <c r="P459" s="420"/>
      <c r="Q459" s="420"/>
      <c r="R459" s="420"/>
      <c r="S459" s="420"/>
      <c r="T459" s="420"/>
      <c r="U459" s="420"/>
      <c r="V459" s="420"/>
      <c r="W459" s="420"/>
      <c r="X459" s="420"/>
      <c r="Y459" s="420"/>
      <c r="Z459" s="420"/>
      <c r="AA459" s="420"/>
      <c r="AB459" s="420"/>
      <c r="AC459" s="420"/>
      <c r="AD459" s="420"/>
      <c r="AE459" s="420"/>
    </row>
    <row r="460" spans="1:31" hidden="1">
      <c r="A460" s="420"/>
      <c r="B460" s="811" t="str">
        <f>IF(DULIEU!B453="","",DULIEU!D453)</f>
        <v/>
      </c>
      <c r="C460" s="812" t="str">
        <f>DULIEU!H453</f>
        <v/>
      </c>
      <c r="D460" s="812" t="str">
        <f>IF(DULIEU!J453&lt;&gt;"",DULIEU!J453,"")</f>
        <v/>
      </c>
      <c r="E460" s="811" t="str">
        <f>IF(DULIEU!B453="","",DULIEU!E453)</f>
        <v/>
      </c>
      <c r="F460" s="813" t="str">
        <f>IF(DULIEU!B453="","",DULIEU!O453)</f>
        <v/>
      </c>
      <c r="G460" s="811" t="str">
        <f t="shared" si="18"/>
        <v/>
      </c>
      <c r="H460" s="811" t="str">
        <f>IF($F460="","",SUM($L$14:L460))</f>
        <v/>
      </c>
      <c r="I460" s="814" t="str">
        <f>IF(DULIEU!V453&lt;&gt;"",DULIEU!V453,"")</f>
        <v/>
      </c>
      <c r="J460" s="814" t="str">
        <f>IF(DULIEU!W453&lt;&gt;"",DULIEU!W453,"")</f>
        <v/>
      </c>
      <c r="K460" s="815">
        <f>DULIEU!X453</f>
        <v>0</v>
      </c>
      <c r="L460" s="798">
        <f t="shared" si="19"/>
        <v>0</v>
      </c>
      <c r="M460" s="816" t="str">
        <f t="shared" si="20"/>
        <v/>
      </c>
      <c r="N460" s="785"/>
      <c r="O460" s="420"/>
      <c r="P460" s="420"/>
      <c r="Q460" s="420"/>
      <c r="R460" s="420"/>
      <c r="S460" s="420"/>
      <c r="T460" s="420"/>
      <c r="U460" s="420"/>
      <c r="V460" s="420"/>
      <c r="W460" s="420"/>
      <c r="X460" s="420"/>
      <c r="Y460" s="420"/>
      <c r="Z460" s="420"/>
      <c r="AA460" s="420"/>
      <c r="AB460" s="420"/>
      <c r="AC460" s="420"/>
      <c r="AD460" s="420"/>
      <c r="AE460" s="420"/>
    </row>
    <row r="461" spans="1:31" hidden="1">
      <c r="A461" s="420"/>
      <c r="B461" s="811" t="str">
        <f>IF(DULIEU!B454="","",DULIEU!D454)</f>
        <v/>
      </c>
      <c r="C461" s="812" t="str">
        <f>DULIEU!H454</f>
        <v/>
      </c>
      <c r="D461" s="812" t="str">
        <f>IF(DULIEU!J454&lt;&gt;"",DULIEU!J454,"")</f>
        <v/>
      </c>
      <c r="E461" s="811" t="str">
        <f>IF(DULIEU!B454="","",DULIEU!E454)</f>
        <v/>
      </c>
      <c r="F461" s="813" t="str">
        <f>IF(DULIEU!B454="","",DULIEU!O454)</f>
        <v/>
      </c>
      <c r="G461" s="811" t="str">
        <f t="shared" si="18"/>
        <v/>
      </c>
      <c r="H461" s="811" t="str">
        <f>IF($F461="","",SUM($L$14:L461))</f>
        <v/>
      </c>
      <c r="I461" s="814" t="str">
        <f>IF(DULIEU!V454&lt;&gt;"",DULIEU!V454,"")</f>
        <v/>
      </c>
      <c r="J461" s="814" t="str">
        <f>IF(DULIEU!W454&lt;&gt;"",DULIEU!W454,"")</f>
        <v/>
      </c>
      <c r="K461" s="815">
        <f>DULIEU!X454</f>
        <v>0</v>
      </c>
      <c r="L461" s="798">
        <f t="shared" si="19"/>
        <v>0</v>
      </c>
      <c r="M461" s="816" t="str">
        <f t="shared" si="20"/>
        <v/>
      </c>
      <c r="N461" s="785"/>
      <c r="O461" s="420"/>
      <c r="P461" s="420"/>
      <c r="Q461" s="420"/>
      <c r="R461" s="420"/>
      <c r="S461" s="420"/>
      <c r="T461" s="420"/>
      <c r="U461" s="420"/>
      <c r="V461" s="420"/>
      <c r="W461" s="420"/>
      <c r="X461" s="420"/>
      <c r="Y461" s="420"/>
      <c r="Z461" s="420"/>
      <c r="AA461" s="420"/>
      <c r="AB461" s="420"/>
      <c r="AC461" s="420"/>
      <c r="AD461" s="420"/>
      <c r="AE461" s="420"/>
    </row>
    <row r="462" spans="1:31" hidden="1">
      <c r="A462" s="420"/>
      <c r="B462" s="811" t="str">
        <f>IF(DULIEU!B455="","",DULIEU!D455)</f>
        <v/>
      </c>
      <c r="C462" s="812" t="str">
        <f>DULIEU!H455</f>
        <v/>
      </c>
      <c r="D462" s="812" t="str">
        <f>IF(DULIEU!J455&lt;&gt;"",DULIEU!J455,"")</f>
        <v/>
      </c>
      <c r="E462" s="811" t="str">
        <f>IF(DULIEU!B455="","",DULIEU!E455)</f>
        <v/>
      </c>
      <c r="F462" s="813" t="str">
        <f>IF(DULIEU!B455="","",DULIEU!O455)</f>
        <v/>
      </c>
      <c r="G462" s="811" t="str">
        <f t="shared" si="18"/>
        <v/>
      </c>
      <c r="H462" s="811" t="str">
        <f>IF($F462="","",SUM($L$14:L462))</f>
        <v/>
      </c>
      <c r="I462" s="814" t="str">
        <f>IF(DULIEU!V455&lt;&gt;"",DULIEU!V455,"")</f>
        <v/>
      </c>
      <c r="J462" s="814" t="str">
        <f>IF(DULIEU!W455&lt;&gt;"",DULIEU!W455,"")</f>
        <v/>
      </c>
      <c r="K462" s="815">
        <f>DULIEU!X455</f>
        <v>0</v>
      </c>
      <c r="L462" s="798">
        <f t="shared" si="19"/>
        <v>0</v>
      </c>
      <c r="M462" s="816" t="str">
        <f t="shared" si="20"/>
        <v/>
      </c>
      <c r="N462" s="785"/>
      <c r="O462" s="420"/>
      <c r="P462" s="420"/>
      <c r="Q462" s="420"/>
      <c r="R462" s="420"/>
      <c r="S462" s="420"/>
      <c r="T462" s="420"/>
      <c r="U462" s="420"/>
      <c r="V462" s="420"/>
      <c r="W462" s="420"/>
      <c r="X462" s="420"/>
      <c r="Y462" s="420"/>
      <c r="Z462" s="420"/>
      <c r="AA462" s="420"/>
      <c r="AB462" s="420"/>
      <c r="AC462" s="420"/>
      <c r="AD462" s="420"/>
      <c r="AE462" s="420"/>
    </row>
    <row r="463" spans="1:31" hidden="1">
      <c r="A463" s="420"/>
      <c r="B463" s="811" t="str">
        <f>IF(DULIEU!B456="","",DULIEU!D456)</f>
        <v/>
      </c>
      <c r="C463" s="812" t="str">
        <f>DULIEU!H456</f>
        <v/>
      </c>
      <c r="D463" s="812" t="str">
        <f>IF(DULIEU!J456&lt;&gt;"",DULIEU!J456,"")</f>
        <v/>
      </c>
      <c r="E463" s="811" t="str">
        <f>IF(DULIEU!B456="","",DULIEU!E456)</f>
        <v/>
      </c>
      <c r="F463" s="813" t="str">
        <f>IF(DULIEU!B456="","",DULIEU!O456)</f>
        <v/>
      </c>
      <c r="G463" s="811" t="str">
        <f t="shared" ref="G463:G501" si="21">IF($F463&lt;&gt;"","x","")</f>
        <v/>
      </c>
      <c r="H463" s="811" t="str">
        <f>IF($F463="","",SUM($L$14:L463))</f>
        <v/>
      </c>
      <c r="I463" s="814" t="str">
        <f>IF(DULIEU!V456&lt;&gt;"",DULIEU!V456,"")</f>
        <v/>
      </c>
      <c r="J463" s="814" t="str">
        <f>IF(DULIEU!W456&lt;&gt;"",DULIEU!W456,"")</f>
        <v/>
      </c>
      <c r="K463" s="815">
        <f>DULIEU!X456</f>
        <v>0</v>
      </c>
      <c r="L463" s="798">
        <f t="shared" ref="L463:L501" si="22">IF(K463=0,0,1)</f>
        <v>0</v>
      </c>
      <c r="M463" s="816" t="str">
        <f t="shared" ref="M463:M501" si="23">IF(K463&gt;0,"x","")</f>
        <v/>
      </c>
      <c r="N463" s="785"/>
      <c r="O463" s="420"/>
      <c r="P463" s="420"/>
      <c r="Q463" s="420"/>
      <c r="R463" s="420"/>
      <c r="S463" s="420"/>
      <c r="T463" s="420"/>
      <c r="U463" s="420"/>
      <c r="V463" s="420"/>
      <c r="W463" s="420"/>
      <c r="X463" s="420"/>
      <c r="Y463" s="420"/>
      <c r="Z463" s="420"/>
      <c r="AA463" s="420"/>
      <c r="AB463" s="420"/>
      <c r="AC463" s="420"/>
      <c r="AD463" s="420"/>
      <c r="AE463" s="420"/>
    </row>
    <row r="464" spans="1:31" hidden="1">
      <c r="A464" s="420"/>
      <c r="B464" s="811" t="str">
        <f>IF(DULIEU!B457="","",DULIEU!D457)</f>
        <v/>
      </c>
      <c r="C464" s="812" t="str">
        <f>DULIEU!H457</f>
        <v/>
      </c>
      <c r="D464" s="812" t="str">
        <f>IF(DULIEU!J457&lt;&gt;"",DULIEU!J457,"")</f>
        <v/>
      </c>
      <c r="E464" s="811" t="str">
        <f>IF(DULIEU!B457="","",DULIEU!E457)</f>
        <v/>
      </c>
      <c r="F464" s="813" t="str">
        <f>IF(DULIEU!B457="","",DULIEU!O457)</f>
        <v/>
      </c>
      <c r="G464" s="811" t="str">
        <f t="shared" si="21"/>
        <v/>
      </c>
      <c r="H464" s="811" t="str">
        <f>IF($F464="","",SUM($L$14:L464))</f>
        <v/>
      </c>
      <c r="I464" s="814" t="str">
        <f>IF(DULIEU!V457&lt;&gt;"",DULIEU!V457,"")</f>
        <v/>
      </c>
      <c r="J464" s="814" t="str">
        <f>IF(DULIEU!W457&lt;&gt;"",DULIEU!W457,"")</f>
        <v/>
      </c>
      <c r="K464" s="815">
        <f>DULIEU!X457</f>
        <v>0</v>
      </c>
      <c r="L464" s="798">
        <f t="shared" si="22"/>
        <v>0</v>
      </c>
      <c r="M464" s="816" t="str">
        <f t="shared" si="23"/>
        <v/>
      </c>
      <c r="N464" s="785"/>
      <c r="O464" s="420"/>
      <c r="P464" s="420"/>
      <c r="Q464" s="420"/>
      <c r="R464" s="420"/>
      <c r="S464" s="420"/>
      <c r="T464" s="420"/>
      <c r="U464" s="420"/>
      <c r="V464" s="420"/>
      <c r="W464" s="420"/>
      <c r="X464" s="420"/>
      <c r="Y464" s="420"/>
      <c r="Z464" s="420"/>
      <c r="AA464" s="420"/>
      <c r="AB464" s="420"/>
      <c r="AC464" s="420"/>
      <c r="AD464" s="420"/>
      <c r="AE464" s="420"/>
    </row>
    <row r="465" spans="1:31" hidden="1">
      <c r="A465" s="420"/>
      <c r="B465" s="811" t="str">
        <f>IF(DULIEU!B458="","",DULIEU!D458)</f>
        <v/>
      </c>
      <c r="C465" s="812" t="str">
        <f>DULIEU!H458</f>
        <v/>
      </c>
      <c r="D465" s="812" t="str">
        <f>IF(DULIEU!J458&lt;&gt;"",DULIEU!J458,"")</f>
        <v/>
      </c>
      <c r="E465" s="811" t="str">
        <f>IF(DULIEU!B458="","",DULIEU!E458)</f>
        <v/>
      </c>
      <c r="F465" s="813" t="str">
        <f>IF(DULIEU!B458="","",DULIEU!O458)</f>
        <v/>
      </c>
      <c r="G465" s="811" t="str">
        <f t="shared" si="21"/>
        <v/>
      </c>
      <c r="H465" s="811" t="str">
        <f>IF($F465="","",SUM($L$14:L465))</f>
        <v/>
      </c>
      <c r="I465" s="814" t="str">
        <f>IF(DULIEU!V458&lt;&gt;"",DULIEU!V458,"")</f>
        <v/>
      </c>
      <c r="J465" s="814" t="str">
        <f>IF(DULIEU!W458&lt;&gt;"",DULIEU!W458,"")</f>
        <v/>
      </c>
      <c r="K465" s="815">
        <f>DULIEU!X458</f>
        <v>0</v>
      </c>
      <c r="L465" s="798">
        <f t="shared" si="22"/>
        <v>0</v>
      </c>
      <c r="M465" s="816" t="str">
        <f t="shared" si="23"/>
        <v/>
      </c>
      <c r="N465" s="785"/>
      <c r="O465" s="420"/>
      <c r="P465" s="420"/>
      <c r="Q465" s="420"/>
      <c r="R465" s="420"/>
      <c r="S465" s="420"/>
      <c r="T465" s="420"/>
      <c r="U465" s="420"/>
      <c r="V465" s="420"/>
      <c r="W465" s="420"/>
      <c r="X465" s="420"/>
      <c r="Y465" s="420"/>
      <c r="Z465" s="420"/>
      <c r="AA465" s="420"/>
      <c r="AB465" s="420"/>
      <c r="AC465" s="420"/>
      <c r="AD465" s="420"/>
      <c r="AE465" s="420"/>
    </row>
    <row r="466" spans="1:31" hidden="1">
      <c r="A466" s="420"/>
      <c r="B466" s="811" t="str">
        <f>IF(DULIEU!B459="","",DULIEU!D459)</f>
        <v/>
      </c>
      <c r="C466" s="812" t="str">
        <f>DULIEU!H459</f>
        <v/>
      </c>
      <c r="D466" s="812" t="str">
        <f>IF(DULIEU!J459&lt;&gt;"",DULIEU!J459,"")</f>
        <v/>
      </c>
      <c r="E466" s="811" t="str">
        <f>IF(DULIEU!B459="","",DULIEU!E459)</f>
        <v/>
      </c>
      <c r="F466" s="813" t="str">
        <f>IF(DULIEU!B459="","",DULIEU!O459)</f>
        <v/>
      </c>
      <c r="G466" s="811" t="str">
        <f t="shared" si="21"/>
        <v/>
      </c>
      <c r="H466" s="811" t="str">
        <f>IF($F466="","",SUM($L$14:L466))</f>
        <v/>
      </c>
      <c r="I466" s="814" t="str">
        <f>IF(DULIEU!V459&lt;&gt;"",DULIEU!V459,"")</f>
        <v/>
      </c>
      <c r="J466" s="814" t="str">
        <f>IF(DULIEU!W459&lt;&gt;"",DULIEU!W459,"")</f>
        <v/>
      </c>
      <c r="K466" s="815">
        <f>DULIEU!X459</f>
        <v>0</v>
      </c>
      <c r="L466" s="798">
        <f t="shared" si="22"/>
        <v>0</v>
      </c>
      <c r="M466" s="816" t="str">
        <f t="shared" si="23"/>
        <v/>
      </c>
      <c r="N466" s="785"/>
      <c r="O466" s="420"/>
      <c r="P466" s="420"/>
      <c r="Q466" s="420"/>
      <c r="R466" s="420"/>
      <c r="S466" s="420"/>
      <c r="T466" s="420"/>
      <c r="U466" s="420"/>
      <c r="V466" s="420"/>
      <c r="W466" s="420"/>
      <c r="X466" s="420"/>
      <c r="Y466" s="420"/>
      <c r="Z466" s="420"/>
      <c r="AA466" s="420"/>
      <c r="AB466" s="420"/>
      <c r="AC466" s="420"/>
      <c r="AD466" s="420"/>
      <c r="AE466" s="420"/>
    </row>
    <row r="467" spans="1:31" hidden="1">
      <c r="A467" s="420"/>
      <c r="B467" s="811" t="str">
        <f>IF(DULIEU!B460="","",DULIEU!D460)</f>
        <v/>
      </c>
      <c r="C467" s="812" t="str">
        <f>DULIEU!H460</f>
        <v/>
      </c>
      <c r="D467" s="812" t="str">
        <f>IF(DULIEU!J460&lt;&gt;"",DULIEU!J460,"")</f>
        <v/>
      </c>
      <c r="E467" s="811" t="str">
        <f>IF(DULIEU!B460="","",DULIEU!E460)</f>
        <v/>
      </c>
      <c r="F467" s="813" t="str">
        <f>IF(DULIEU!B460="","",DULIEU!O460)</f>
        <v/>
      </c>
      <c r="G467" s="811" t="str">
        <f t="shared" si="21"/>
        <v/>
      </c>
      <c r="H467" s="811" t="str">
        <f>IF($F467="","",SUM($L$14:L467))</f>
        <v/>
      </c>
      <c r="I467" s="814" t="str">
        <f>IF(DULIEU!V460&lt;&gt;"",DULIEU!V460,"")</f>
        <v/>
      </c>
      <c r="J467" s="814" t="str">
        <f>IF(DULIEU!W460&lt;&gt;"",DULIEU!W460,"")</f>
        <v/>
      </c>
      <c r="K467" s="815">
        <f>DULIEU!X460</f>
        <v>0</v>
      </c>
      <c r="L467" s="798">
        <f t="shared" si="22"/>
        <v>0</v>
      </c>
      <c r="M467" s="816" t="str">
        <f t="shared" si="23"/>
        <v/>
      </c>
      <c r="N467" s="785"/>
      <c r="O467" s="420"/>
      <c r="P467" s="420"/>
      <c r="Q467" s="420"/>
      <c r="R467" s="420"/>
      <c r="S467" s="420"/>
      <c r="T467" s="420"/>
      <c r="U467" s="420"/>
      <c r="V467" s="420"/>
      <c r="W467" s="420"/>
      <c r="X467" s="420"/>
      <c r="Y467" s="420"/>
      <c r="Z467" s="420"/>
      <c r="AA467" s="420"/>
      <c r="AB467" s="420"/>
      <c r="AC467" s="420"/>
      <c r="AD467" s="420"/>
      <c r="AE467" s="420"/>
    </row>
    <row r="468" spans="1:31" hidden="1">
      <c r="A468" s="420"/>
      <c r="B468" s="811" t="str">
        <f>IF(DULIEU!B461="","",DULIEU!D461)</f>
        <v/>
      </c>
      <c r="C468" s="812" t="str">
        <f>DULIEU!H461</f>
        <v/>
      </c>
      <c r="D468" s="812" t="str">
        <f>IF(DULIEU!J461&lt;&gt;"",DULIEU!J461,"")</f>
        <v/>
      </c>
      <c r="E468" s="811" t="str">
        <f>IF(DULIEU!B461="","",DULIEU!E461)</f>
        <v/>
      </c>
      <c r="F468" s="813" t="str">
        <f>IF(DULIEU!B461="","",DULIEU!O461)</f>
        <v/>
      </c>
      <c r="G468" s="811" t="str">
        <f t="shared" si="21"/>
        <v/>
      </c>
      <c r="H468" s="811" t="str">
        <f>IF($F468="","",SUM($L$14:L468))</f>
        <v/>
      </c>
      <c r="I468" s="814" t="str">
        <f>IF(DULIEU!V461&lt;&gt;"",DULIEU!V461,"")</f>
        <v/>
      </c>
      <c r="J468" s="814" t="str">
        <f>IF(DULIEU!W461&lt;&gt;"",DULIEU!W461,"")</f>
        <v/>
      </c>
      <c r="K468" s="815">
        <f>DULIEU!X461</f>
        <v>0</v>
      </c>
      <c r="L468" s="798">
        <f t="shared" si="22"/>
        <v>0</v>
      </c>
      <c r="M468" s="816" t="str">
        <f t="shared" si="23"/>
        <v/>
      </c>
      <c r="N468" s="785"/>
      <c r="O468" s="420"/>
      <c r="P468" s="420"/>
      <c r="Q468" s="420"/>
      <c r="R468" s="420"/>
      <c r="S468" s="420"/>
      <c r="T468" s="420"/>
      <c r="U468" s="420"/>
      <c r="V468" s="420"/>
      <c r="W468" s="420"/>
      <c r="X468" s="420"/>
      <c r="Y468" s="420"/>
      <c r="Z468" s="420"/>
      <c r="AA468" s="420"/>
      <c r="AB468" s="420"/>
      <c r="AC468" s="420"/>
      <c r="AD468" s="420"/>
      <c r="AE468" s="420"/>
    </row>
    <row r="469" spans="1:31" hidden="1">
      <c r="A469" s="420"/>
      <c r="B469" s="811" t="str">
        <f>IF(DULIEU!B462="","",DULIEU!D462)</f>
        <v/>
      </c>
      <c r="C469" s="812" t="str">
        <f>DULIEU!H462</f>
        <v/>
      </c>
      <c r="D469" s="812" t="str">
        <f>IF(DULIEU!J462&lt;&gt;"",DULIEU!J462,"")</f>
        <v/>
      </c>
      <c r="E469" s="811" t="str">
        <f>IF(DULIEU!B462="","",DULIEU!E462)</f>
        <v/>
      </c>
      <c r="F469" s="813" t="str">
        <f>IF(DULIEU!B462="","",DULIEU!O462)</f>
        <v/>
      </c>
      <c r="G469" s="811" t="str">
        <f t="shared" si="21"/>
        <v/>
      </c>
      <c r="H469" s="811" t="str">
        <f>IF($F469="","",SUM($L$14:L469))</f>
        <v/>
      </c>
      <c r="I469" s="814" t="str">
        <f>IF(DULIEU!V462&lt;&gt;"",DULIEU!V462,"")</f>
        <v/>
      </c>
      <c r="J469" s="814" t="str">
        <f>IF(DULIEU!W462&lt;&gt;"",DULIEU!W462,"")</f>
        <v/>
      </c>
      <c r="K469" s="815">
        <f>DULIEU!X462</f>
        <v>0</v>
      </c>
      <c r="L469" s="798">
        <f t="shared" si="22"/>
        <v>0</v>
      </c>
      <c r="M469" s="816" t="str">
        <f t="shared" si="23"/>
        <v/>
      </c>
      <c r="N469" s="785"/>
      <c r="O469" s="420"/>
      <c r="P469" s="420"/>
      <c r="Q469" s="420"/>
      <c r="R469" s="420"/>
      <c r="S469" s="420"/>
      <c r="T469" s="420"/>
      <c r="U469" s="420"/>
      <c r="V469" s="420"/>
      <c r="W469" s="420"/>
      <c r="X469" s="420"/>
      <c r="Y469" s="420"/>
      <c r="Z469" s="420"/>
      <c r="AA469" s="420"/>
      <c r="AB469" s="420"/>
      <c r="AC469" s="420"/>
      <c r="AD469" s="420"/>
      <c r="AE469" s="420"/>
    </row>
    <row r="470" spans="1:31" hidden="1">
      <c r="A470" s="420"/>
      <c r="B470" s="811" t="str">
        <f>IF(DULIEU!B463="","",DULIEU!D463)</f>
        <v/>
      </c>
      <c r="C470" s="812" t="str">
        <f>DULIEU!H463</f>
        <v/>
      </c>
      <c r="D470" s="812" t="str">
        <f>IF(DULIEU!J463&lt;&gt;"",DULIEU!J463,"")</f>
        <v/>
      </c>
      <c r="E470" s="811" t="str">
        <f>IF(DULIEU!B463="","",DULIEU!E463)</f>
        <v/>
      </c>
      <c r="F470" s="813" t="str">
        <f>IF(DULIEU!B463="","",DULIEU!O463)</f>
        <v/>
      </c>
      <c r="G470" s="811" t="str">
        <f t="shared" si="21"/>
        <v/>
      </c>
      <c r="H470" s="811" t="str">
        <f>IF($F470="","",SUM($L$14:L470))</f>
        <v/>
      </c>
      <c r="I470" s="814" t="str">
        <f>IF(DULIEU!V463&lt;&gt;"",DULIEU!V463,"")</f>
        <v/>
      </c>
      <c r="J470" s="814" t="str">
        <f>IF(DULIEU!W463&lt;&gt;"",DULIEU!W463,"")</f>
        <v/>
      </c>
      <c r="K470" s="815">
        <f>DULIEU!X463</f>
        <v>0</v>
      </c>
      <c r="L470" s="798">
        <f t="shared" si="22"/>
        <v>0</v>
      </c>
      <c r="M470" s="816" t="str">
        <f t="shared" si="23"/>
        <v/>
      </c>
      <c r="N470" s="785"/>
      <c r="O470" s="420"/>
      <c r="P470" s="420"/>
      <c r="Q470" s="420"/>
      <c r="R470" s="420"/>
      <c r="S470" s="420"/>
      <c r="T470" s="420"/>
      <c r="U470" s="420"/>
      <c r="V470" s="420"/>
      <c r="W470" s="420"/>
      <c r="X470" s="420"/>
      <c r="Y470" s="420"/>
      <c r="Z470" s="420"/>
      <c r="AA470" s="420"/>
      <c r="AB470" s="420"/>
      <c r="AC470" s="420"/>
      <c r="AD470" s="420"/>
      <c r="AE470" s="420"/>
    </row>
    <row r="471" spans="1:31" hidden="1">
      <c r="A471" s="420"/>
      <c r="B471" s="811" t="str">
        <f>IF(DULIEU!B464="","",DULIEU!D464)</f>
        <v/>
      </c>
      <c r="C471" s="812" t="str">
        <f>DULIEU!H464</f>
        <v/>
      </c>
      <c r="D471" s="812" t="str">
        <f>IF(DULIEU!J464&lt;&gt;"",DULIEU!J464,"")</f>
        <v/>
      </c>
      <c r="E471" s="811" t="str">
        <f>IF(DULIEU!B464="","",DULIEU!E464)</f>
        <v/>
      </c>
      <c r="F471" s="813" t="str">
        <f>IF(DULIEU!B464="","",DULIEU!O464)</f>
        <v/>
      </c>
      <c r="G471" s="811" t="str">
        <f t="shared" si="21"/>
        <v/>
      </c>
      <c r="H471" s="811" t="str">
        <f>IF($F471="","",SUM($L$14:L471))</f>
        <v/>
      </c>
      <c r="I471" s="814" t="str">
        <f>IF(DULIEU!V464&lt;&gt;"",DULIEU!V464,"")</f>
        <v/>
      </c>
      <c r="J471" s="814" t="str">
        <f>IF(DULIEU!W464&lt;&gt;"",DULIEU!W464,"")</f>
        <v/>
      </c>
      <c r="K471" s="815">
        <f>DULIEU!X464</f>
        <v>0</v>
      </c>
      <c r="L471" s="798">
        <f t="shared" si="22"/>
        <v>0</v>
      </c>
      <c r="M471" s="816" t="str">
        <f t="shared" si="23"/>
        <v/>
      </c>
      <c r="N471" s="785"/>
      <c r="O471" s="420"/>
      <c r="P471" s="420"/>
      <c r="Q471" s="420"/>
      <c r="R471" s="420"/>
      <c r="S471" s="420"/>
      <c r="T471" s="420"/>
      <c r="U471" s="420"/>
      <c r="V471" s="420"/>
      <c r="W471" s="420"/>
      <c r="X471" s="420"/>
      <c r="Y471" s="420"/>
      <c r="Z471" s="420"/>
      <c r="AA471" s="420"/>
      <c r="AB471" s="420"/>
      <c r="AC471" s="420"/>
      <c r="AD471" s="420"/>
      <c r="AE471" s="420"/>
    </row>
    <row r="472" spans="1:31" hidden="1">
      <c r="A472" s="420"/>
      <c r="B472" s="811" t="str">
        <f>IF(DULIEU!B465="","",DULIEU!D465)</f>
        <v/>
      </c>
      <c r="C472" s="812" t="str">
        <f>DULIEU!H465</f>
        <v/>
      </c>
      <c r="D472" s="812" t="str">
        <f>IF(DULIEU!J465&lt;&gt;"",DULIEU!J465,"")</f>
        <v/>
      </c>
      <c r="E472" s="811" t="str">
        <f>IF(DULIEU!B465="","",DULIEU!E465)</f>
        <v/>
      </c>
      <c r="F472" s="813" t="str">
        <f>IF(DULIEU!B465="","",DULIEU!O465)</f>
        <v/>
      </c>
      <c r="G472" s="811" t="str">
        <f t="shared" si="21"/>
        <v/>
      </c>
      <c r="H472" s="811" t="str">
        <f>IF($F472="","",SUM($L$14:L472))</f>
        <v/>
      </c>
      <c r="I472" s="814" t="str">
        <f>IF(DULIEU!V465&lt;&gt;"",DULIEU!V465,"")</f>
        <v/>
      </c>
      <c r="J472" s="814" t="str">
        <f>IF(DULIEU!W465&lt;&gt;"",DULIEU!W465,"")</f>
        <v/>
      </c>
      <c r="K472" s="815">
        <f>DULIEU!X465</f>
        <v>0</v>
      </c>
      <c r="L472" s="798">
        <f t="shared" si="22"/>
        <v>0</v>
      </c>
      <c r="M472" s="816" t="str">
        <f t="shared" si="23"/>
        <v/>
      </c>
      <c r="N472" s="785"/>
      <c r="O472" s="420"/>
      <c r="P472" s="420"/>
      <c r="Q472" s="420"/>
      <c r="R472" s="420"/>
      <c r="S472" s="420"/>
      <c r="T472" s="420"/>
      <c r="U472" s="420"/>
      <c r="V472" s="420"/>
      <c r="W472" s="420"/>
      <c r="X472" s="420"/>
      <c r="Y472" s="420"/>
      <c r="Z472" s="420"/>
      <c r="AA472" s="420"/>
      <c r="AB472" s="420"/>
      <c r="AC472" s="420"/>
      <c r="AD472" s="420"/>
      <c r="AE472" s="420"/>
    </row>
    <row r="473" spans="1:31" hidden="1">
      <c r="A473" s="420"/>
      <c r="B473" s="811" t="str">
        <f>IF(DULIEU!B466="","",DULIEU!D466)</f>
        <v/>
      </c>
      <c r="C473" s="812" t="str">
        <f>DULIEU!H466</f>
        <v/>
      </c>
      <c r="D473" s="812" t="str">
        <f>IF(DULIEU!J466&lt;&gt;"",DULIEU!J466,"")</f>
        <v/>
      </c>
      <c r="E473" s="811" t="str">
        <f>IF(DULIEU!B466="","",DULIEU!E466)</f>
        <v/>
      </c>
      <c r="F473" s="813" t="str">
        <f>IF(DULIEU!B466="","",DULIEU!O466)</f>
        <v/>
      </c>
      <c r="G473" s="811" t="str">
        <f t="shared" si="21"/>
        <v/>
      </c>
      <c r="H473" s="811" t="str">
        <f>IF($F473="","",SUM($L$14:L473))</f>
        <v/>
      </c>
      <c r="I473" s="814" t="str">
        <f>IF(DULIEU!V466&lt;&gt;"",DULIEU!V466,"")</f>
        <v/>
      </c>
      <c r="J473" s="814" t="str">
        <f>IF(DULIEU!W466&lt;&gt;"",DULIEU!W466,"")</f>
        <v/>
      </c>
      <c r="K473" s="815">
        <f>DULIEU!X466</f>
        <v>0</v>
      </c>
      <c r="L473" s="798">
        <f t="shared" si="22"/>
        <v>0</v>
      </c>
      <c r="M473" s="816" t="str">
        <f t="shared" si="23"/>
        <v/>
      </c>
      <c r="N473" s="785"/>
      <c r="O473" s="420"/>
      <c r="P473" s="420"/>
      <c r="Q473" s="420"/>
      <c r="R473" s="420"/>
      <c r="S473" s="420"/>
      <c r="T473" s="420"/>
      <c r="U473" s="420"/>
      <c r="V473" s="420"/>
      <c r="W473" s="420"/>
      <c r="X473" s="420"/>
      <c r="Y473" s="420"/>
      <c r="Z473" s="420"/>
      <c r="AA473" s="420"/>
      <c r="AB473" s="420"/>
      <c r="AC473" s="420"/>
      <c r="AD473" s="420"/>
      <c r="AE473" s="420"/>
    </row>
    <row r="474" spans="1:31" hidden="1">
      <c r="A474" s="420"/>
      <c r="B474" s="811" t="str">
        <f>IF(DULIEU!B467="","",DULIEU!D467)</f>
        <v/>
      </c>
      <c r="C474" s="812" t="str">
        <f>DULIEU!H467</f>
        <v/>
      </c>
      <c r="D474" s="812" t="str">
        <f>IF(DULIEU!J467&lt;&gt;"",DULIEU!J467,"")</f>
        <v/>
      </c>
      <c r="E474" s="811" t="str">
        <f>IF(DULIEU!B467="","",DULIEU!E467)</f>
        <v/>
      </c>
      <c r="F474" s="813" t="str">
        <f>IF(DULIEU!B467="","",DULIEU!O467)</f>
        <v/>
      </c>
      <c r="G474" s="811" t="str">
        <f t="shared" si="21"/>
        <v/>
      </c>
      <c r="H474" s="811" t="str">
        <f>IF($F474="","",SUM($L$14:L474))</f>
        <v/>
      </c>
      <c r="I474" s="814" t="str">
        <f>IF(DULIEU!V467&lt;&gt;"",DULIEU!V467,"")</f>
        <v/>
      </c>
      <c r="J474" s="814" t="str">
        <f>IF(DULIEU!W467&lt;&gt;"",DULIEU!W467,"")</f>
        <v/>
      </c>
      <c r="K474" s="815">
        <f>DULIEU!X467</f>
        <v>0</v>
      </c>
      <c r="L474" s="798">
        <f t="shared" si="22"/>
        <v>0</v>
      </c>
      <c r="M474" s="816" t="str">
        <f t="shared" si="23"/>
        <v/>
      </c>
      <c r="N474" s="785"/>
      <c r="O474" s="420"/>
      <c r="P474" s="420"/>
      <c r="Q474" s="420"/>
      <c r="R474" s="420"/>
      <c r="S474" s="420"/>
      <c r="T474" s="420"/>
      <c r="U474" s="420"/>
      <c r="V474" s="420"/>
      <c r="W474" s="420"/>
      <c r="X474" s="420"/>
      <c r="Y474" s="420"/>
      <c r="Z474" s="420"/>
      <c r="AA474" s="420"/>
      <c r="AB474" s="420"/>
      <c r="AC474" s="420"/>
      <c r="AD474" s="420"/>
      <c r="AE474" s="420"/>
    </row>
    <row r="475" spans="1:31" hidden="1">
      <c r="A475" s="420"/>
      <c r="B475" s="811" t="str">
        <f>IF(DULIEU!B468="","",DULIEU!D468)</f>
        <v/>
      </c>
      <c r="C475" s="812" t="str">
        <f>DULIEU!H468</f>
        <v/>
      </c>
      <c r="D475" s="812" t="str">
        <f>IF(DULIEU!J468&lt;&gt;"",DULIEU!J468,"")</f>
        <v/>
      </c>
      <c r="E475" s="811" t="str">
        <f>IF(DULIEU!B468="","",DULIEU!E468)</f>
        <v/>
      </c>
      <c r="F475" s="813" t="str">
        <f>IF(DULIEU!B468="","",DULIEU!O468)</f>
        <v/>
      </c>
      <c r="G475" s="811" t="str">
        <f t="shared" si="21"/>
        <v/>
      </c>
      <c r="H475" s="811" t="str">
        <f>IF($F475="","",SUM($L$14:L475))</f>
        <v/>
      </c>
      <c r="I475" s="814" t="str">
        <f>IF(DULIEU!V468&lt;&gt;"",DULIEU!V468,"")</f>
        <v/>
      </c>
      <c r="J475" s="814" t="str">
        <f>IF(DULIEU!W468&lt;&gt;"",DULIEU!W468,"")</f>
        <v/>
      </c>
      <c r="K475" s="815">
        <f>DULIEU!X468</f>
        <v>0</v>
      </c>
      <c r="L475" s="798">
        <f t="shared" si="22"/>
        <v>0</v>
      </c>
      <c r="M475" s="816" t="str">
        <f t="shared" si="23"/>
        <v/>
      </c>
      <c r="N475" s="785"/>
      <c r="O475" s="420"/>
      <c r="P475" s="420"/>
      <c r="Q475" s="420"/>
      <c r="R475" s="420"/>
      <c r="S475" s="420"/>
      <c r="T475" s="420"/>
      <c r="U475" s="420"/>
      <c r="V475" s="420"/>
      <c r="W475" s="420"/>
      <c r="X475" s="420"/>
      <c r="Y475" s="420"/>
      <c r="Z475" s="420"/>
      <c r="AA475" s="420"/>
      <c r="AB475" s="420"/>
      <c r="AC475" s="420"/>
      <c r="AD475" s="420"/>
      <c r="AE475" s="420"/>
    </row>
    <row r="476" spans="1:31" hidden="1">
      <c r="A476" s="420"/>
      <c r="B476" s="811" t="str">
        <f>IF(DULIEU!B469="","",DULIEU!D469)</f>
        <v/>
      </c>
      <c r="C476" s="812" t="str">
        <f>DULIEU!H469</f>
        <v/>
      </c>
      <c r="D476" s="812" t="str">
        <f>IF(DULIEU!J469&lt;&gt;"",DULIEU!J469,"")</f>
        <v/>
      </c>
      <c r="E476" s="811" t="str">
        <f>IF(DULIEU!B469="","",DULIEU!E469)</f>
        <v/>
      </c>
      <c r="F476" s="813" t="str">
        <f>IF(DULIEU!B469="","",DULIEU!O469)</f>
        <v/>
      </c>
      <c r="G476" s="811" t="str">
        <f t="shared" si="21"/>
        <v/>
      </c>
      <c r="H476" s="811" t="str">
        <f>IF($F476="","",SUM($L$14:L476))</f>
        <v/>
      </c>
      <c r="I476" s="814" t="str">
        <f>IF(DULIEU!V469&lt;&gt;"",DULIEU!V469,"")</f>
        <v/>
      </c>
      <c r="J476" s="814" t="str">
        <f>IF(DULIEU!W469&lt;&gt;"",DULIEU!W469,"")</f>
        <v/>
      </c>
      <c r="K476" s="815">
        <f>DULIEU!X469</f>
        <v>0</v>
      </c>
      <c r="L476" s="798">
        <f t="shared" si="22"/>
        <v>0</v>
      </c>
      <c r="M476" s="816" t="str">
        <f t="shared" si="23"/>
        <v/>
      </c>
      <c r="N476" s="785"/>
      <c r="O476" s="420"/>
      <c r="P476" s="420"/>
      <c r="Q476" s="420"/>
      <c r="R476" s="420"/>
      <c r="S476" s="420"/>
      <c r="T476" s="420"/>
      <c r="U476" s="420"/>
      <c r="V476" s="420"/>
      <c r="W476" s="420"/>
      <c r="X476" s="420"/>
      <c r="Y476" s="420"/>
      <c r="Z476" s="420"/>
      <c r="AA476" s="420"/>
      <c r="AB476" s="420"/>
      <c r="AC476" s="420"/>
      <c r="AD476" s="420"/>
      <c r="AE476" s="420"/>
    </row>
    <row r="477" spans="1:31" hidden="1">
      <c r="A477" s="420"/>
      <c r="B477" s="811" t="str">
        <f>IF(DULIEU!B470="","",DULIEU!D470)</f>
        <v/>
      </c>
      <c r="C477" s="812" t="str">
        <f>DULIEU!H470</f>
        <v/>
      </c>
      <c r="D477" s="812" t="str">
        <f>IF(DULIEU!J470&lt;&gt;"",DULIEU!J470,"")</f>
        <v/>
      </c>
      <c r="E477" s="811" t="str">
        <f>IF(DULIEU!B470="","",DULIEU!E470)</f>
        <v/>
      </c>
      <c r="F477" s="813" t="str">
        <f>IF(DULIEU!B470="","",DULIEU!O470)</f>
        <v/>
      </c>
      <c r="G477" s="811" t="str">
        <f t="shared" si="21"/>
        <v/>
      </c>
      <c r="H477" s="811" t="str">
        <f>IF($F477="","",SUM($L$14:L477))</f>
        <v/>
      </c>
      <c r="I477" s="814" t="str">
        <f>IF(DULIEU!V470&lt;&gt;"",DULIEU!V470,"")</f>
        <v/>
      </c>
      <c r="J477" s="814" t="str">
        <f>IF(DULIEU!W470&lt;&gt;"",DULIEU!W470,"")</f>
        <v/>
      </c>
      <c r="K477" s="815">
        <f>DULIEU!X470</f>
        <v>0</v>
      </c>
      <c r="L477" s="798">
        <f t="shared" si="22"/>
        <v>0</v>
      </c>
      <c r="M477" s="816" t="str">
        <f t="shared" si="23"/>
        <v/>
      </c>
      <c r="N477" s="785"/>
      <c r="O477" s="420"/>
      <c r="P477" s="420"/>
      <c r="Q477" s="420"/>
      <c r="R477" s="420"/>
      <c r="S477" s="420"/>
      <c r="T477" s="420"/>
      <c r="U477" s="420"/>
      <c r="V477" s="420"/>
      <c r="W477" s="420"/>
      <c r="X477" s="420"/>
      <c r="Y477" s="420"/>
      <c r="Z477" s="420"/>
      <c r="AA477" s="420"/>
      <c r="AB477" s="420"/>
      <c r="AC477" s="420"/>
      <c r="AD477" s="420"/>
      <c r="AE477" s="420"/>
    </row>
    <row r="478" spans="1:31" hidden="1">
      <c r="A478" s="420"/>
      <c r="B478" s="811" t="str">
        <f>IF(DULIEU!B471="","",DULIEU!D471)</f>
        <v/>
      </c>
      <c r="C478" s="812" t="str">
        <f>DULIEU!H471</f>
        <v/>
      </c>
      <c r="D478" s="812" t="str">
        <f>IF(DULIEU!J471&lt;&gt;"",DULIEU!J471,"")</f>
        <v/>
      </c>
      <c r="E478" s="811" t="str">
        <f>IF(DULIEU!B471="","",DULIEU!E471)</f>
        <v/>
      </c>
      <c r="F478" s="813" t="str">
        <f>IF(DULIEU!B471="","",DULIEU!O471)</f>
        <v/>
      </c>
      <c r="G478" s="811" t="str">
        <f t="shared" si="21"/>
        <v/>
      </c>
      <c r="H478" s="811" t="str">
        <f>IF($F478="","",SUM($L$14:L478))</f>
        <v/>
      </c>
      <c r="I478" s="814" t="str">
        <f>IF(DULIEU!V471&lt;&gt;"",DULIEU!V471,"")</f>
        <v/>
      </c>
      <c r="J478" s="814" t="str">
        <f>IF(DULIEU!W471&lt;&gt;"",DULIEU!W471,"")</f>
        <v/>
      </c>
      <c r="K478" s="815">
        <f>DULIEU!X471</f>
        <v>0</v>
      </c>
      <c r="L478" s="798">
        <f t="shared" si="22"/>
        <v>0</v>
      </c>
      <c r="M478" s="816" t="str">
        <f t="shared" si="23"/>
        <v/>
      </c>
      <c r="N478" s="785"/>
      <c r="O478" s="420"/>
      <c r="P478" s="420"/>
      <c r="Q478" s="420"/>
      <c r="R478" s="420"/>
      <c r="S478" s="420"/>
      <c r="T478" s="420"/>
      <c r="U478" s="420"/>
      <c r="V478" s="420"/>
      <c r="W478" s="420"/>
      <c r="X478" s="420"/>
      <c r="Y478" s="420"/>
      <c r="Z478" s="420"/>
      <c r="AA478" s="420"/>
      <c r="AB478" s="420"/>
      <c r="AC478" s="420"/>
      <c r="AD478" s="420"/>
      <c r="AE478" s="420"/>
    </row>
    <row r="479" spans="1:31" hidden="1">
      <c r="A479" s="420"/>
      <c r="B479" s="811" t="str">
        <f>IF(DULIEU!B472="","",DULIEU!D472)</f>
        <v/>
      </c>
      <c r="C479" s="812" t="str">
        <f>DULIEU!H472</f>
        <v/>
      </c>
      <c r="D479" s="812" t="str">
        <f>IF(DULIEU!J472&lt;&gt;"",DULIEU!J472,"")</f>
        <v/>
      </c>
      <c r="E479" s="811" t="str">
        <f>IF(DULIEU!B472="","",DULIEU!E472)</f>
        <v/>
      </c>
      <c r="F479" s="813" t="str">
        <f>IF(DULIEU!B472="","",DULIEU!O472)</f>
        <v/>
      </c>
      <c r="G479" s="811" t="str">
        <f t="shared" si="21"/>
        <v/>
      </c>
      <c r="H479" s="811" t="str">
        <f>IF($F479="","",SUM($L$14:L479))</f>
        <v/>
      </c>
      <c r="I479" s="814" t="str">
        <f>IF(DULIEU!V472&lt;&gt;"",DULIEU!V472,"")</f>
        <v/>
      </c>
      <c r="J479" s="814" t="str">
        <f>IF(DULIEU!W472&lt;&gt;"",DULIEU!W472,"")</f>
        <v/>
      </c>
      <c r="K479" s="815">
        <f>DULIEU!X472</f>
        <v>0</v>
      </c>
      <c r="L479" s="798">
        <f t="shared" si="22"/>
        <v>0</v>
      </c>
      <c r="M479" s="816" t="str">
        <f t="shared" si="23"/>
        <v/>
      </c>
      <c r="N479" s="785"/>
      <c r="O479" s="420"/>
      <c r="P479" s="420"/>
      <c r="Q479" s="420"/>
      <c r="R479" s="420"/>
      <c r="S479" s="420"/>
      <c r="T479" s="420"/>
      <c r="U479" s="420"/>
      <c r="V479" s="420"/>
      <c r="W479" s="420"/>
      <c r="X479" s="420"/>
      <c r="Y479" s="420"/>
      <c r="Z479" s="420"/>
      <c r="AA479" s="420"/>
      <c r="AB479" s="420"/>
      <c r="AC479" s="420"/>
      <c r="AD479" s="420"/>
      <c r="AE479" s="420"/>
    </row>
    <row r="480" spans="1:31" hidden="1">
      <c r="A480" s="420"/>
      <c r="B480" s="811" t="str">
        <f>IF(DULIEU!B473="","",DULIEU!D473)</f>
        <v/>
      </c>
      <c r="C480" s="812" t="str">
        <f>DULIEU!H473</f>
        <v/>
      </c>
      <c r="D480" s="812" t="str">
        <f>IF(DULIEU!J473&lt;&gt;"",DULIEU!J473,"")</f>
        <v/>
      </c>
      <c r="E480" s="811" t="str">
        <f>IF(DULIEU!B473="","",DULIEU!E473)</f>
        <v/>
      </c>
      <c r="F480" s="813" t="str">
        <f>IF(DULIEU!B473="","",DULIEU!O473)</f>
        <v/>
      </c>
      <c r="G480" s="811" t="str">
        <f t="shared" si="21"/>
        <v/>
      </c>
      <c r="H480" s="811" t="str">
        <f>IF($F480="","",SUM($L$14:L480))</f>
        <v/>
      </c>
      <c r="I480" s="814" t="str">
        <f>IF(DULIEU!V473&lt;&gt;"",DULIEU!V473,"")</f>
        <v/>
      </c>
      <c r="J480" s="814" t="str">
        <f>IF(DULIEU!W473&lt;&gt;"",DULIEU!W473,"")</f>
        <v/>
      </c>
      <c r="K480" s="815">
        <f>DULIEU!X473</f>
        <v>0</v>
      </c>
      <c r="L480" s="798">
        <f t="shared" si="22"/>
        <v>0</v>
      </c>
      <c r="M480" s="816" t="str">
        <f t="shared" si="23"/>
        <v/>
      </c>
      <c r="N480" s="785"/>
      <c r="O480" s="420"/>
      <c r="P480" s="420"/>
      <c r="Q480" s="420"/>
      <c r="R480" s="420"/>
      <c r="S480" s="420"/>
      <c r="T480" s="420"/>
      <c r="U480" s="420"/>
      <c r="V480" s="420"/>
      <c r="W480" s="420"/>
      <c r="X480" s="420"/>
      <c r="Y480" s="420"/>
      <c r="Z480" s="420"/>
      <c r="AA480" s="420"/>
      <c r="AB480" s="420"/>
      <c r="AC480" s="420"/>
      <c r="AD480" s="420"/>
      <c r="AE480" s="420"/>
    </row>
    <row r="481" spans="1:31" hidden="1">
      <c r="A481" s="420"/>
      <c r="B481" s="811" t="str">
        <f>IF(DULIEU!B474="","",DULIEU!D474)</f>
        <v/>
      </c>
      <c r="C481" s="812" t="str">
        <f>DULIEU!H474</f>
        <v/>
      </c>
      <c r="D481" s="812" t="str">
        <f>IF(DULIEU!J474&lt;&gt;"",DULIEU!J474,"")</f>
        <v/>
      </c>
      <c r="E481" s="811" t="str">
        <f>IF(DULIEU!B474="","",DULIEU!E474)</f>
        <v/>
      </c>
      <c r="F481" s="813" t="str">
        <f>IF(DULIEU!B474="","",DULIEU!O474)</f>
        <v/>
      </c>
      <c r="G481" s="811" t="str">
        <f t="shared" si="21"/>
        <v/>
      </c>
      <c r="H481" s="811" t="str">
        <f>IF($F481="","",SUM($L$14:L481))</f>
        <v/>
      </c>
      <c r="I481" s="814" t="str">
        <f>IF(DULIEU!V474&lt;&gt;"",DULIEU!V474,"")</f>
        <v/>
      </c>
      <c r="J481" s="814" t="str">
        <f>IF(DULIEU!W474&lt;&gt;"",DULIEU!W474,"")</f>
        <v/>
      </c>
      <c r="K481" s="815">
        <f>DULIEU!X474</f>
        <v>0</v>
      </c>
      <c r="L481" s="798">
        <f t="shared" si="22"/>
        <v>0</v>
      </c>
      <c r="M481" s="816" t="str">
        <f t="shared" si="23"/>
        <v/>
      </c>
      <c r="N481" s="785"/>
      <c r="O481" s="420"/>
      <c r="P481" s="420"/>
      <c r="Q481" s="420"/>
      <c r="R481" s="420"/>
      <c r="S481" s="420"/>
      <c r="T481" s="420"/>
      <c r="U481" s="420"/>
      <c r="V481" s="420"/>
      <c r="W481" s="420"/>
      <c r="X481" s="420"/>
      <c r="Y481" s="420"/>
      <c r="Z481" s="420"/>
      <c r="AA481" s="420"/>
      <c r="AB481" s="420"/>
      <c r="AC481" s="420"/>
      <c r="AD481" s="420"/>
      <c r="AE481" s="420"/>
    </row>
    <row r="482" spans="1:31" hidden="1">
      <c r="A482" s="420"/>
      <c r="B482" s="811" t="str">
        <f>IF(DULIEU!B475="","",DULIEU!D475)</f>
        <v/>
      </c>
      <c r="C482" s="812" t="str">
        <f>DULIEU!H475</f>
        <v/>
      </c>
      <c r="D482" s="812" t="str">
        <f>IF(DULIEU!J475&lt;&gt;"",DULIEU!J475,"")</f>
        <v/>
      </c>
      <c r="E482" s="811" t="str">
        <f>IF(DULIEU!B475="","",DULIEU!E475)</f>
        <v/>
      </c>
      <c r="F482" s="813" t="str">
        <f>IF(DULIEU!B475="","",DULIEU!O475)</f>
        <v/>
      </c>
      <c r="G482" s="811" t="str">
        <f t="shared" si="21"/>
        <v/>
      </c>
      <c r="H482" s="811" t="str">
        <f>IF($F482="","",SUM($L$14:L482))</f>
        <v/>
      </c>
      <c r="I482" s="814" t="str">
        <f>IF(DULIEU!V475&lt;&gt;"",DULIEU!V475,"")</f>
        <v/>
      </c>
      <c r="J482" s="814" t="str">
        <f>IF(DULIEU!W475&lt;&gt;"",DULIEU!W475,"")</f>
        <v/>
      </c>
      <c r="K482" s="815">
        <f>DULIEU!X475</f>
        <v>0</v>
      </c>
      <c r="L482" s="798">
        <f t="shared" si="22"/>
        <v>0</v>
      </c>
      <c r="M482" s="816" t="str">
        <f t="shared" si="23"/>
        <v/>
      </c>
      <c r="N482" s="785"/>
      <c r="O482" s="420"/>
      <c r="P482" s="420"/>
      <c r="Q482" s="420"/>
      <c r="R482" s="420"/>
      <c r="S482" s="420"/>
      <c r="T482" s="420"/>
      <c r="U482" s="420"/>
      <c r="V482" s="420"/>
      <c r="W482" s="420"/>
      <c r="X482" s="420"/>
      <c r="Y482" s="420"/>
      <c r="Z482" s="420"/>
      <c r="AA482" s="420"/>
      <c r="AB482" s="420"/>
      <c r="AC482" s="420"/>
      <c r="AD482" s="420"/>
      <c r="AE482" s="420"/>
    </row>
    <row r="483" spans="1:31" hidden="1">
      <c r="A483" s="420"/>
      <c r="B483" s="811" t="str">
        <f>IF(DULIEU!B476="","",DULIEU!D476)</f>
        <v/>
      </c>
      <c r="C483" s="812" t="str">
        <f>DULIEU!H476</f>
        <v/>
      </c>
      <c r="D483" s="812" t="str">
        <f>IF(DULIEU!J476&lt;&gt;"",DULIEU!J476,"")</f>
        <v/>
      </c>
      <c r="E483" s="811" t="str">
        <f>IF(DULIEU!B476="","",DULIEU!E476)</f>
        <v/>
      </c>
      <c r="F483" s="813" t="str">
        <f>IF(DULIEU!B476="","",DULIEU!O476)</f>
        <v/>
      </c>
      <c r="G483" s="811" t="str">
        <f t="shared" si="21"/>
        <v/>
      </c>
      <c r="H483" s="811" t="str">
        <f>IF($F483="","",SUM($L$14:L483))</f>
        <v/>
      </c>
      <c r="I483" s="814" t="str">
        <f>IF(DULIEU!V476&lt;&gt;"",DULIEU!V476,"")</f>
        <v/>
      </c>
      <c r="J483" s="814" t="str">
        <f>IF(DULIEU!W476&lt;&gt;"",DULIEU!W476,"")</f>
        <v/>
      </c>
      <c r="K483" s="815">
        <f>DULIEU!X476</f>
        <v>0</v>
      </c>
      <c r="L483" s="798">
        <f t="shared" si="22"/>
        <v>0</v>
      </c>
      <c r="M483" s="816" t="str">
        <f t="shared" si="23"/>
        <v/>
      </c>
      <c r="N483" s="785"/>
      <c r="O483" s="420"/>
      <c r="P483" s="420"/>
      <c r="Q483" s="420"/>
      <c r="R483" s="420"/>
      <c r="S483" s="420"/>
      <c r="T483" s="420"/>
      <c r="U483" s="420"/>
      <c r="V483" s="420"/>
      <c r="W483" s="420"/>
      <c r="X483" s="420"/>
      <c r="Y483" s="420"/>
      <c r="Z483" s="420"/>
      <c r="AA483" s="420"/>
      <c r="AB483" s="420"/>
      <c r="AC483" s="420"/>
      <c r="AD483" s="420"/>
      <c r="AE483" s="420"/>
    </row>
    <row r="484" spans="1:31" hidden="1">
      <c r="A484" s="420"/>
      <c r="B484" s="811" t="str">
        <f>IF(DULIEU!B477="","",DULIEU!D477)</f>
        <v/>
      </c>
      <c r="C484" s="812" t="str">
        <f>DULIEU!H477</f>
        <v/>
      </c>
      <c r="D484" s="812" t="str">
        <f>IF(DULIEU!J477&lt;&gt;"",DULIEU!J477,"")</f>
        <v/>
      </c>
      <c r="E484" s="811" t="str">
        <f>IF(DULIEU!B477="","",DULIEU!E477)</f>
        <v/>
      </c>
      <c r="F484" s="813" t="str">
        <f>IF(DULIEU!B477="","",DULIEU!O477)</f>
        <v/>
      </c>
      <c r="G484" s="811" t="str">
        <f t="shared" si="21"/>
        <v/>
      </c>
      <c r="H484" s="811" t="str">
        <f>IF($F484="","",SUM($L$14:L484))</f>
        <v/>
      </c>
      <c r="I484" s="814" t="str">
        <f>IF(DULIEU!V477&lt;&gt;"",DULIEU!V477,"")</f>
        <v/>
      </c>
      <c r="J484" s="814" t="str">
        <f>IF(DULIEU!W477&lt;&gt;"",DULIEU!W477,"")</f>
        <v/>
      </c>
      <c r="K484" s="815">
        <f>DULIEU!X477</f>
        <v>0</v>
      </c>
      <c r="L484" s="798">
        <f t="shared" si="22"/>
        <v>0</v>
      </c>
      <c r="M484" s="816" t="str">
        <f t="shared" si="23"/>
        <v/>
      </c>
      <c r="N484" s="785"/>
      <c r="O484" s="420"/>
      <c r="P484" s="420"/>
      <c r="Q484" s="420"/>
      <c r="R484" s="420"/>
      <c r="S484" s="420"/>
      <c r="T484" s="420"/>
      <c r="U484" s="420"/>
      <c r="V484" s="420"/>
      <c r="W484" s="420"/>
      <c r="X484" s="420"/>
      <c r="Y484" s="420"/>
      <c r="Z484" s="420"/>
      <c r="AA484" s="420"/>
      <c r="AB484" s="420"/>
      <c r="AC484" s="420"/>
      <c r="AD484" s="420"/>
      <c r="AE484" s="420"/>
    </row>
    <row r="485" spans="1:31" hidden="1">
      <c r="A485" s="420"/>
      <c r="B485" s="811" t="str">
        <f>IF(DULIEU!B478="","",DULIEU!D478)</f>
        <v/>
      </c>
      <c r="C485" s="812" t="str">
        <f>DULIEU!H478</f>
        <v/>
      </c>
      <c r="D485" s="812" t="str">
        <f>IF(DULIEU!J478&lt;&gt;"",DULIEU!J478,"")</f>
        <v/>
      </c>
      <c r="E485" s="811" t="str">
        <f>IF(DULIEU!B478="","",DULIEU!E478)</f>
        <v/>
      </c>
      <c r="F485" s="813" t="str">
        <f>IF(DULIEU!B478="","",DULIEU!O478)</f>
        <v/>
      </c>
      <c r="G485" s="811" t="str">
        <f t="shared" si="21"/>
        <v/>
      </c>
      <c r="H485" s="811" t="str">
        <f>IF($F485="","",SUM($L$14:L485))</f>
        <v/>
      </c>
      <c r="I485" s="814" t="str">
        <f>IF(DULIEU!V478&lt;&gt;"",DULIEU!V478,"")</f>
        <v/>
      </c>
      <c r="J485" s="814" t="str">
        <f>IF(DULIEU!W478&lt;&gt;"",DULIEU!W478,"")</f>
        <v/>
      </c>
      <c r="K485" s="815">
        <f>DULIEU!X478</f>
        <v>0</v>
      </c>
      <c r="L485" s="798">
        <f t="shared" si="22"/>
        <v>0</v>
      </c>
      <c r="M485" s="816" t="str">
        <f t="shared" si="23"/>
        <v/>
      </c>
      <c r="N485" s="785"/>
      <c r="O485" s="420"/>
      <c r="P485" s="420"/>
      <c r="Q485" s="420"/>
      <c r="R485" s="420"/>
      <c r="S485" s="420"/>
      <c r="T485" s="420"/>
      <c r="U485" s="420"/>
      <c r="V485" s="420"/>
      <c r="W485" s="420"/>
      <c r="X485" s="420"/>
      <c r="Y485" s="420"/>
      <c r="Z485" s="420"/>
      <c r="AA485" s="420"/>
      <c r="AB485" s="420"/>
      <c r="AC485" s="420"/>
      <c r="AD485" s="420"/>
      <c r="AE485" s="420"/>
    </row>
    <row r="486" spans="1:31" hidden="1">
      <c r="A486" s="420"/>
      <c r="B486" s="811" t="str">
        <f>IF(DULIEU!B479="","",DULIEU!D479)</f>
        <v/>
      </c>
      <c r="C486" s="812" t="str">
        <f>DULIEU!H479</f>
        <v/>
      </c>
      <c r="D486" s="812" t="str">
        <f>IF(DULIEU!J479&lt;&gt;"",DULIEU!J479,"")</f>
        <v/>
      </c>
      <c r="E486" s="811" t="str">
        <f>IF(DULIEU!B479="","",DULIEU!E479)</f>
        <v/>
      </c>
      <c r="F486" s="813" t="str">
        <f>IF(DULIEU!B479="","",DULIEU!O479)</f>
        <v/>
      </c>
      <c r="G486" s="811" t="str">
        <f t="shared" si="21"/>
        <v/>
      </c>
      <c r="H486" s="811" t="str">
        <f>IF($F486="","",SUM($L$14:L486))</f>
        <v/>
      </c>
      <c r="I486" s="814" t="str">
        <f>IF(DULIEU!V479&lt;&gt;"",DULIEU!V479,"")</f>
        <v/>
      </c>
      <c r="J486" s="814" t="str">
        <f>IF(DULIEU!W479&lt;&gt;"",DULIEU!W479,"")</f>
        <v/>
      </c>
      <c r="K486" s="815">
        <f>DULIEU!X479</f>
        <v>0</v>
      </c>
      <c r="L486" s="798">
        <f t="shared" si="22"/>
        <v>0</v>
      </c>
      <c r="M486" s="816" t="str">
        <f t="shared" si="23"/>
        <v/>
      </c>
      <c r="N486" s="785"/>
      <c r="O486" s="420"/>
      <c r="P486" s="420"/>
      <c r="Q486" s="420"/>
      <c r="R486" s="420"/>
      <c r="S486" s="420"/>
      <c r="T486" s="420"/>
      <c r="U486" s="420"/>
      <c r="V486" s="420"/>
      <c r="W486" s="420"/>
      <c r="X486" s="420"/>
      <c r="Y486" s="420"/>
      <c r="Z486" s="420"/>
      <c r="AA486" s="420"/>
      <c r="AB486" s="420"/>
      <c r="AC486" s="420"/>
      <c r="AD486" s="420"/>
      <c r="AE486" s="420"/>
    </row>
    <row r="487" spans="1:31" hidden="1">
      <c r="A487" s="420"/>
      <c r="B487" s="811" t="str">
        <f>IF(DULIEU!B480="","",DULIEU!D480)</f>
        <v/>
      </c>
      <c r="C487" s="812" t="str">
        <f>DULIEU!H480</f>
        <v/>
      </c>
      <c r="D487" s="812" t="str">
        <f>IF(DULIEU!J480&lt;&gt;"",DULIEU!J480,"")</f>
        <v/>
      </c>
      <c r="E487" s="811" t="str">
        <f>IF(DULIEU!B480="","",DULIEU!E480)</f>
        <v/>
      </c>
      <c r="F487" s="813" t="str">
        <f>IF(DULIEU!B480="","",DULIEU!O480)</f>
        <v/>
      </c>
      <c r="G487" s="811" t="str">
        <f t="shared" si="21"/>
        <v/>
      </c>
      <c r="H487" s="811" t="str">
        <f>IF($F487="","",SUM($L$14:L487))</f>
        <v/>
      </c>
      <c r="I487" s="814" t="str">
        <f>IF(DULIEU!V480&lt;&gt;"",DULIEU!V480,"")</f>
        <v/>
      </c>
      <c r="J487" s="814" t="str">
        <f>IF(DULIEU!W480&lt;&gt;"",DULIEU!W480,"")</f>
        <v/>
      </c>
      <c r="K487" s="815">
        <f>DULIEU!X480</f>
        <v>0</v>
      </c>
      <c r="L487" s="798">
        <f t="shared" si="22"/>
        <v>0</v>
      </c>
      <c r="M487" s="816" t="str">
        <f t="shared" si="23"/>
        <v/>
      </c>
      <c r="N487" s="785"/>
      <c r="O487" s="420"/>
      <c r="P487" s="420"/>
      <c r="Q487" s="420"/>
      <c r="R487" s="420"/>
      <c r="S487" s="420"/>
      <c r="T487" s="420"/>
      <c r="U487" s="420"/>
      <c r="V487" s="420"/>
      <c r="W487" s="420"/>
      <c r="X487" s="420"/>
      <c r="Y487" s="420"/>
      <c r="Z487" s="420"/>
      <c r="AA487" s="420"/>
      <c r="AB487" s="420"/>
      <c r="AC487" s="420"/>
      <c r="AD487" s="420"/>
      <c r="AE487" s="420"/>
    </row>
    <row r="488" spans="1:31" hidden="1">
      <c r="A488" s="420"/>
      <c r="B488" s="811" t="str">
        <f>IF(DULIEU!B481="","",DULIEU!D481)</f>
        <v/>
      </c>
      <c r="C488" s="812" t="str">
        <f>DULIEU!H481</f>
        <v/>
      </c>
      <c r="D488" s="812" t="str">
        <f>IF(DULIEU!J481&lt;&gt;"",DULIEU!J481,"")</f>
        <v/>
      </c>
      <c r="E488" s="811" t="str">
        <f>IF(DULIEU!B481="","",DULIEU!E481)</f>
        <v/>
      </c>
      <c r="F488" s="813" t="str">
        <f>IF(DULIEU!B481="","",DULIEU!O481)</f>
        <v/>
      </c>
      <c r="G488" s="811" t="str">
        <f t="shared" si="21"/>
        <v/>
      </c>
      <c r="H488" s="811" t="str">
        <f>IF($F488="","",SUM($L$14:L488))</f>
        <v/>
      </c>
      <c r="I488" s="814" t="str">
        <f>IF(DULIEU!V481&lt;&gt;"",DULIEU!V481,"")</f>
        <v/>
      </c>
      <c r="J488" s="814" t="str">
        <f>IF(DULIEU!W481&lt;&gt;"",DULIEU!W481,"")</f>
        <v/>
      </c>
      <c r="K488" s="815">
        <f>DULIEU!X481</f>
        <v>0</v>
      </c>
      <c r="L488" s="798">
        <f t="shared" si="22"/>
        <v>0</v>
      </c>
      <c r="M488" s="816" t="str">
        <f t="shared" si="23"/>
        <v/>
      </c>
      <c r="N488" s="785"/>
      <c r="O488" s="420"/>
      <c r="P488" s="420"/>
      <c r="Q488" s="420"/>
      <c r="R488" s="420"/>
      <c r="S488" s="420"/>
      <c r="T488" s="420"/>
      <c r="U488" s="420"/>
      <c r="V488" s="420"/>
      <c r="W488" s="420"/>
      <c r="X488" s="420"/>
      <c r="Y488" s="420"/>
      <c r="Z488" s="420"/>
      <c r="AA488" s="420"/>
      <c r="AB488" s="420"/>
      <c r="AC488" s="420"/>
      <c r="AD488" s="420"/>
      <c r="AE488" s="420"/>
    </row>
    <row r="489" spans="1:31" hidden="1">
      <c r="A489" s="420"/>
      <c r="B489" s="811" t="str">
        <f>IF(DULIEU!B482="","",DULIEU!D482)</f>
        <v/>
      </c>
      <c r="C489" s="812" t="str">
        <f>DULIEU!H482</f>
        <v/>
      </c>
      <c r="D489" s="812" t="str">
        <f>IF(DULIEU!J482&lt;&gt;"",DULIEU!J482,"")</f>
        <v/>
      </c>
      <c r="E489" s="811" t="str">
        <f>IF(DULIEU!B482="","",DULIEU!E482)</f>
        <v/>
      </c>
      <c r="F489" s="813" t="str">
        <f>IF(DULIEU!B482="","",DULIEU!O482)</f>
        <v/>
      </c>
      <c r="G489" s="811" t="str">
        <f t="shared" si="21"/>
        <v/>
      </c>
      <c r="H489" s="811" t="str">
        <f>IF($F489="","",SUM($L$14:L489))</f>
        <v/>
      </c>
      <c r="I489" s="814" t="str">
        <f>IF(DULIEU!V482&lt;&gt;"",DULIEU!V482,"")</f>
        <v/>
      </c>
      <c r="J489" s="814" t="str">
        <f>IF(DULIEU!W482&lt;&gt;"",DULIEU!W482,"")</f>
        <v/>
      </c>
      <c r="K489" s="815">
        <f>DULIEU!X482</f>
        <v>0</v>
      </c>
      <c r="L489" s="798">
        <f t="shared" si="22"/>
        <v>0</v>
      </c>
      <c r="M489" s="816" t="str">
        <f t="shared" si="23"/>
        <v/>
      </c>
      <c r="N489" s="785"/>
      <c r="O489" s="420"/>
      <c r="P489" s="420"/>
      <c r="Q489" s="420"/>
      <c r="R489" s="420"/>
      <c r="S489" s="420"/>
      <c r="T489" s="420"/>
      <c r="U489" s="420"/>
      <c r="V489" s="420"/>
      <c r="W489" s="420"/>
      <c r="X489" s="420"/>
      <c r="Y489" s="420"/>
      <c r="Z489" s="420"/>
      <c r="AA489" s="420"/>
      <c r="AB489" s="420"/>
      <c r="AC489" s="420"/>
      <c r="AD489" s="420"/>
      <c r="AE489" s="420"/>
    </row>
    <row r="490" spans="1:31" hidden="1">
      <c r="A490" s="420"/>
      <c r="B490" s="811" t="str">
        <f>IF(DULIEU!B483="","",DULIEU!D483)</f>
        <v/>
      </c>
      <c r="C490" s="812" t="str">
        <f>DULIEU!H483</f>
        <v/>
      </c>
      <c r="D490" s="812" t="str">
        <f>IF(DULIEU!J483&lt;&gt;"",DULIEU!J483,"")</f>
        <v/>
      </c>
      <c r="E490" s="811" t="str">
        <f>IF(DULIEU!B483="","",DULIEU!E483)</f>
        <v/>
      </c>
      <c r="F490" s="813" t="str">
        <f>IF(DULIEU!B483="","",DULIEU!O483)</f>
        <v/>
      </c>
      <c r="G490" s="811" t="str">
        <f t="shared" si="21"/>
        <v/>
      </c>
      <c r="H490" s="811" t="str">
        <f>IF($F490="","",SUM($L$14:L490))</f>
        <v/>
      </c>
      <c r="I490" s="814" t="str">
        <f>IF(DULIEU!V483&lt;&gt;"",DULIEU!V483,"")</f>
        <v/>
      </c>
      <c r="J490" s="814" t="str">
        <f>IF(DULIEU!W483&lt;&gt;"",DULIEU!W483,"")</f>
        <v/>
      </c>
      <c r="K490" s="815">
        <f>DULIEU!X483</f>
        <v>0</v>
      </c>
      <c r="L490" s="798">
        <f t="shared" si="22"/>
        <v>0</v>
      </c>
      <c r="M490" s="816" t="str">
        <f t="shared" si="23"/>
        <v/>
      </c>
      <c r="N490" s="785"/>
      <c r="O490" s="420"/>
      <c r="P490" s="420"/>
      <c r="Q490" s="420"/>
      <c r="R490" s="420"/>
      <c r="S490" s="420"/>
      <c r="T490" s="420"/>
      <c r="U490" s="420"/>
      <c r="V490" s="420"/>
      <c r="W490" s="420"/>
      <c r="X490" s="420"/>
      <c r="Y490" s="420"/>
      <c r="Z490" s="420"/>
      <c r="AA490" s="420"/>
      <c r="AB490" s="420"/>
      <c r="AC490" s="420"/>
      <c r="AD490" s="420"/>
      <c r="AE490" s="420"/>
    </row>
    <row r="491" spans="1:31" hidden="1">
      <c r="A491" s="420"/>
      <c r="B491" s="811" t="str">
        <f>IF(DULIEU!B484="","",DULIEU!D484)</f>
        <v/>
      </c>
      <c r="C491" s="812" t="str">
        <f>DULIEU!H484</f>
        <v/>
      </c>
      <c r="D491" s="812" t="str">
        <f>IF(DULIEU!J484&lt;&gt;"",DULIEU!J484,"")</f>
        <v/>
      </c>
      <c r="E491" s="811" t="str">
        <f>IF(DULIEU!B484="","",DULIEU!E484)</f>
        <v/>
      </c>
      <c r="F491" s="813" t="str">
        <f>IF(DULIEU!B484="","",DULIEU!O484)</f>
        <v/>
      </c>
      <c r="G491" s="811" t="str">
        <f t="shared" si="21"/>
        <v/>
      </c>
      <c r="H491" s="811" t="str">
        <f>IF($F491="","",SUM($L$14:L491))</f>
        <v/>
      </c>
      <c r="I491" s="814" t="str">
        <f>IF(DULIEU!V484&lt;&gt;"",DULIEU!V484,"")</f>
        <v/>
      </c>
      <c r="J491" s="814" t="str">
        <f>IF(DULIEU!W484&lt;&gt;"",DULIEU!W484,"")</f>
        <v/>
      </c>
      <c r="K491" s="815">
        <f>DULIEU!X484</f>
        <v>0</v>
      </c>
      <c r="L491" s="798">
        <f t="shared" si="22"/>
        <v>0</v>
      </c>
      <c r="M491" s="816" t="str">
        <f t="shared" si="23"/>
        <v/>
      </c>
      <c r="N491" s="785"/>
      <c r="O491" s="420"/>
      <c r="P491" s="420"/>
      <c r="Q491" s="420"/>
      <c r="R491" s="420"/>
      <c r="S491" s="420"/>
      <c r="T491" s="420"/>
      <c r="U491" s="420"/>
      <c r="V491" s="420"/>
      <c r="W491" s="420"/>
      <c r="X491" s="420"/>
      <c r="Y491" s="420"/>
      <c r="Z491" s="420"/>
      <c r="AA491" s="420"/>
      <c r="AB491" s="420"/>
      <c r="AC491" s="420"/>
      <c r="AD491" s="420"/>
      <c r="AE491" s="420"/>
    </row>
    <row r="492" spans="1:31" hidden="1">
      <c r="A492" s="420"/>
      <c r="B492" s="811" t="str">
        <f>IF(DULIEU!B485="","",DULIEU!D485)</f>
        <v/>
      </c>
      <c r="C492" s="812" t="str">
        <f>DULIEU!H485</f>
        <v/>
      </c>
      <c r="D492" s="812" t="str">
        <f>IF(DULIEU!J485&lt;&gt;"",DULIEU!J485,"")</f>
        <v/>
      </c>
      <c r="E492" s="811" t="str">
        <f>IF(DULIEU!B485="","",DULIEU!E485)</f>
        <v/>
      </c>
      <c r="F492" s="813" t="str">
        <f>IF(DULIEU!B485="","",DULIEU!O485)</f>
        <v/>
      </c>
      <c r="G492" s="811" t="str">
        <f t="shared" si="21"/>
        <v/>
      </c>
      <c r="H492" s="811" t="str">
        <f>IF($F492="","",SUM($L$14:L492))</f>
        <v/>
      </c>
      <c r="I492" s="814" t="str">
        <f>IF(DULIEU!V485&lt;&gt;"",DULIEU!V485,"")</f>
        <v/>
      </c>
      <c r="J492" s="814" t="str">
        <f>IF(DULIEU!W485&lt;&gt;"",DULIEU!W485,"")</f>
        <v/>
      </c>
      <c r="K492" s="815">
        <f>DULIEU!X485</f>
        <v>0</v>
      </c>
      <c r="L492" s="798">
        <f t="shared" si="22"/>
        <v>0</v>
      </c>
      <c r="M492" s="816" t="str">
        <f t="shared" si="23"/>
        <v/>
      </c>
      <c r="N492" s="785"/>
      <c r="O492" s="420"/>
      <c r="P492" s="420"/>
      <c r="Q492" s="420"/>
      <c r="R492" s="420"/>
      <c r="S492" s="420"/>
      <c r="T492" s="420"/>
      <c r="U492" s="420"/>
      <c r="V492" s="420"/>
      <c r="W492" s="420"/>
      <c r="X492" s="420"/>
      <c r="Y492" s="420"/>
      <c r="Z492" s="420"/>
      <c r="AA492" s="420"/>
      <c r="AB492" s="420"/>
      <c r="AC492" s="420"/>
      <c r="AD492" s="420"/>
      <c r="AE492" s="420"/>
    </row>
    <row r="493" spans="1:31" hidden="1">
      <c r="A493" s="420"/>
      <c r="B493" s="811" t="str">
        <f>IF(DULIEU!B486="","",DULIEU!D486)</f>
        <v/>
      </c>
      <c r="C493" s="812" t="str">
        <f>DULIEU!H486</f>
        <v/>
      </c>
      <c r="D493" s="812" t="str">
        <f>IF(DULIEU!J486&lt;&gt;"",DULIEU!J486,"")</f>
        <v/>
      </c>
      <c r="E493" s="811" t="str">
        <f>IF(DULIEU!B486="","",DULIEU!E486)</f>
        <v/>
      </c>
      <c r="F493" s="813" t="str">
        <f>IF(DULIEU!B486="","",DULIEU!O486)</f>
        <v/>
      </c>
      <c r="G493" s="811" t="str">
        <f t="shared" si="21"/>
        <v/>
      </c>
      <c r="H493" s="811" t="str">
        <f>IF($F493="","",SUM($L$14:L493))</f>
        <v/>
      </c>
      <c r="I493" s="814" t="str">
        <f>IF(DULIEU!V486&lt;&gt;"",DULIEU!V486,"")</f>
        <v/>
      </c>
      <c r="J493" s="814" t="str">
        <f>IF(DULIEU!W486&lt;&gt;"",DULIEU!W486,"")</f>
        <v/>
      </c>
      <c r="K493" s="815">
        <f>DULIEU!X486</f>
        <v>0</v>
      </c>
      <c r="L493" s="798">
        <f t="shared" si="22"/>
        <v>0</v>
      </c>
      <c r="M493" s="816" t="str">
        <f t="shared" si="23"/>
        <v/>
      </c>
      <c r="N493" s="785"/>
      <c r="O493" s="420"/>
      <c r="P493" s="420"/>
      <c r="Q493" s="420"/>
      <c r="R493" s="420"/>
      <c r="S493" s="420"/>
      <c r="T493" s="420"/>
      <c r="U493" s="420"/>
      <c r="V493" s="420"/>
      <c r="W493" s="420"/>
      <c r="X493" s="420"/>
      <c r="Y493" s="420"/>
      <c r="Z493" s="420"/>
      <c r="AA493" s="420"/>
      <c r="AB493" s="420"/>
      <c r="AC493" s="420"/>
      <c r="AD493" s="420"/>
      <c r="AE493" s="420"/>
    </row>
    <row r="494" spans="1:31" hidden="1">
      <c r="A494" s="420"/>
      <c r="B494" s="811" t="str">
        <f>IF(DULIEU!B487="","",DULIEU!D487)</f>
        <v/>
      </c>
      <c r="C494" s="812" t="str">
        <f>DULIEU!H487</f>
        <v/>
      </c>
      <c r="D494" s="812" t="str">
        <f>IF(DULIEU!J487&lt;&gt;"",DULIEU!J487,"")</f>
        <v/>
      </c>
      <c r="E494" s="811" t="str">
        <f>IF(DULIEU!B487="","",DULIEU!E487)</f>
        <v/>
      </c>
      <c r="F494" s="813" t="str">
        <f>IF(DULIEU!B487="","",DULIEU!O487)</f>
        <v/>
      </c>
      <c r="G494" s="811" t="str">
        <f t="shared" si="21"/>
        <v/>
      </c>
      <c r="H494" s="811" t="str">
        <f>IF($F494="","",SUM($L$14:L494))</f>
        <v/>
      </c>
      <c r="I494" s="814" t="str">
        <f>IF(DULIEU!V487&lt;&gt;"",DULIEU!V487,"")</f>
        <v/>
      </c>
      <c r="J494" s="814" t="str">
        <f>IF(DULIEU!W487&lt;&gt;"",DULIEU!W487,"")</f>
        <v/>
      </c>
      <c r="K494" s="815">
        <f>DULIEU!X487</f>
        <v>0</v>
      </c>
      <c r="L494" s="798">
        <f t="shared" si="22"/>
        <v>0</v>
      </c>
      <c r="M494" s="816" t="str">
        <f t="shared" si="23"/>
        <v/>
      </c>
      <c r="N494" s="785"/>
      <c r="O494" s="420"/>
      <c r="P494" s="420"/>
      <c r="Q494" s="420"/>
      <c r="R494" s="420"/>
      <c r="S494" s="420"/>
      <c r="T494" s="420"/>
      <c r="U494" s="420"/>
      <c r="V494" s="420"/>
      <c r="W494" s="420"/>
      <c r="X494" s="420"/>
      <c r="Y494" s="420"/>
      <c r="Z494" s="420"/>
      <c r="AA494" s="420"/>
      <c r="AB494" s="420"/>
      <c r="AC494" s="420"/>
      <c r="AD494" s="420"/>
      <c r="AE494" s="420"/>
    </row>
    <row r="495" spans="1:31" hidden="1">
      <c r="A495" s="420"/>
      <c r="B495" s="811" t="str">
        <f>IF(DULIEU!B488="","",DULIEU!D488)</f>
        <v/>
      </c>
      <c r="C495" s="812" t="str">
        <f>DULIEU!H488</f>
        <v/>
      </c>
      <c r="D495" s="812" t="str">
        <f>IF(DULIEU!J488&lt;&gt;"",DULIEU!J488,"")</f>
        <v/>
      </c>
      <c r="E495" s="811" t="str">
        <f>IF(DULIEU!B488="","",DULIEU!E488)</f>
        <v/>
      </c>
      <c r="F495" s="813" t="str">
        <f>IF(DULIEU!B488="","",DULIEU!O488)</f>
        <v/>
      </c>
      <c r="G495" s="811" t="str">
        <f t="shared" si="21"/>
        <v/>
      </c>
      <c r="H495" s="811" t="str">
        <f>IF($F495="","",SUM($L$14:L495))</f>
        <v/>
      </c>
      <c r="I495" s="814" t="str">
        <f>IF(DULIEU!V488&lt;&gt;"",DULIEU!V488,"")</f>
        <v/>
      </c>
      <c r="J495" s="814" t="str">
        <f>IF(DULIEU!W488&lt;&gt;"",DULIEU!W488,"")</f>
        <v/>
      </c>
      <c r="K495" s="815">
        <f>DULIEU!X488</f>
        <v>0</v>
      </c>
      <c r="L495" s="798">
        <f t="shared" si="22"/>
        <v>0</v>
      </c>
      <c r="M495" s="816" t="str">
        <f t="shared" si="23"/>
        <v/>
      </c>
      <c r="N495" s="785"/>
      <c r="O495" s="420"/>
      <c r="P495" s="420"/>
      <c r="Q495" s="420"/>
      <c r="R495" s="420"/>
      <c r="S495" s="420"/>
      <c r="T495" s="420"/>
      <c r="U495" s="420"/>
      <c r="V495" s="420"/>
      <c r="W495" s="420"/>
      <c r="X495" s="420"/>
      <c r="Y495" s="420"/>
      <c r="Z495" s="420"/>
      <c r="AA495" s="420"/>
      <c r="AB495" s="420"/>
      <c r="AC495" s="420"/>
      <c r="AD495" s="420"/>
      <c r="AE495" s="420"/>
    </row>
    <row r="496" spans="1:31" hidden="1">
      <c r="A496" s="420"/>
      <c r="B496" s="811" t="str">
        <f>IF(DULIEU!B489="","",DULIEU!D489)</f>
        <v/>
      </c>
      <c r="C496" s="812" t="str">
        <f>DULIEU!H489</f>
        <v/>
      </c>
      <c r="D496" s="812" t="str">
        <f>IF(DULIEU!J489&lt;&gt;"",DULIEU!J489,"")</f>
        <v/>
      </c>
      <c r="E496" s="811" t="str">
        <f>IF(DULIEU!B489="","",DULIEU!E489)</f>
        <v/>
      </c>
      <c r="F496" s="813" t="str">
        <f>IF(DULIEU!B489="","",DULIEU!O489)</f>
        <v/>
      </c>
      <c r="G496" s="811" t="str">
        <f t="shared" si="21"/>
        <v/>
      </c>
      <c r="H496" s="811" t="str">
        <f>IF($F496="","",SUM($L$14:L496))</f>
        <v/>
      </c>
      <c r="I496" s="814" t="str">
        <f>IF(DULIEU!V489&lt;&gt;"",DULIEU!V489,"")</f>
        <v/>
      </c>
      <c r="J496" s="814" t="str">
        <f>IF(DULIEU!W489&lt;&gt;"",DULIEU!W489,"")</f>
        <v/>
      </c>
      <c r="K496" s="815">
        <f>DULIEU!X489</f>
        <v>0</v>
      </c>
      <c r="L496" s="798">
        <f t="shared" si="22"/>
        <v>0</v>
      </c>
      <c r="M496" s="816" t="str">
        <f t="shared" si="23"/>
        <v/>
      </c>
      <c r="N496" s="785"/>
      <c r="O496" s="420"/>
      <c r="P496" s="420"/>
      <c r="Q496" s="420"/>
      <c r="R496" s="420"/>
      <c r="S496" s="420"/>
      <c r="T496" s="420"/>
      <c r="U496" s="420"/>
      <c r="V496" s="420"/>
      <c r="W496" s="420"/>
      <c r="X496" s="420"/>
      <c r="Y496" s="420"/>
      <c r="Z496" s="420"/>
      <c r="AA496" s="420"/>
      <c r="AB496" s="420"/>
      <c r="AC496" s="420"/>
      <c r="AD496" s="420"/>
      <c r="AE496" s="420"/>
    </row>
    <row r="497" spans="1:31" hidden="1">
      <c r="A497" s="420"/>
      <c r="B497" s="811" t="str">
        <f>IF(DULIEU!B490="","",DULIEU!D490)</f>
        <v/>
      </c>
      <c r="C497" s="812" t="str">
        <f>DULIEU!H490</f>
        <v/>
      </c>
      <c r="D497" s="812" t="str">
        <f>IF(DULIEU!J490&lt;&gt;"",DULIEU!J490,"")</f>
        <v/>
      </c>
      <c r="E497" s="811" t="str">
        <f>IF(DULIEU!B490="","",DULIEU!E490)</f>
        <v/>
      </c>
      <c r="F497" s="813" t="str">
        <f>IF(DULIEU!B490="","",DULIEU!O490)</f>
        <v/>
      </c>
      <c r="G497" s="811" t="str">
        <f t="shared" si="21"/>
        <v/>
      </c>
      <c r="H497" s="811" t="str">
        <f>IF($F497="","",SUM($L$14:L497))</f>
        <v/>
      </c>
      <c r="I497" s="814" t="str">
        <f>IF(DULIEU!V490&lt;&gt;"",DULIEU!V490,"")</f>
        <v/>
      </c>
      <c r="J497" s="814" t="str">
        <f>IF(DULIEU!W490&lt;&gt;"",DULIEU!W490,"")</f>
        <v/>
      </c>
      <c r="K497" s="815">
        <f>DULIEU!X490</f>
        <v>0</v>
      </c>
      <c r="L497" s="798">
        <f t="shared" si="22"/>
        <v>0</v>
      </c>
      <c r="M497" s="816" t="str">
        <f t="shared" si="23"/>
        <v/>
      </c>
      <c r="N497" s="785"/>
      <c r="O497" s="420"/>
      <c r="P497" s="420"/>
      <c r="Q497" s="420"/>
      <c r="R497" s="420"/>
      <c r="S497" s="420"/>
      <c r="T497" s="420"/>
      <c r="U497" s="420"/>
      <c r="V497" s="420"/>
      <c r="W497" s="420"/>
      <c r="X497" s="420"/>
      <c r="Y497" s="420"/>
      <c r="Z497" s="420"/>
      <c r="AA497" s="420"/>
      <c r="AB497" s="420"/>
      <c r="AC497" s="420"/>
      <c r="AD497" s="420"/>
      <c r="AE497" s="420"/>
    </row>
    <row r="498" spans="1:31" hidden="1">
      <c r="A498" s="420"/>
      <c r="B498" s="811" t="str">
        <f>IF(DULIEU!B491="","",DULIEU!D491)</f>
        <v/>
      </c>
      <c r="C498" s="812" t="str">
        <f>DULIEU!H491</f>
        <v/>
      </c>
      <c r="D498" s="812" t="str">
        <f>IF(DULIEU!J491&lt;&gt;"",DULIEU!J491,"")</f>
        <v/>
      </c>
      <c r="E498" s="811" t="str">
        <f>IF(DULIEU!B491="","",DULIEU!E491)</f>
        <v/>
      </c>
      <c r="F498" s="813" t="str">
        <f>IF(DULIEU!B491="","",DULIEU!O491)</f>
        <v/>
      </c>
      <c r="G498" s="811" t="str">
        <f t="shared" si="21"/>
        <v/>
      </c>
      <c r="H498" s="811" t="str">
        <f>IF($F498="","",SUM($L$14:L498))</f>
        <v/>
      </c>
      <c r="I498" s="814" t="str">
        <f>IF(DULIEU!V491&lt;&gt;"",DULIEU!V491,"")</f>
        <v/>
      </c>
      <c r="J498" s="814" t="str">
        <f>IF(DULIEU!W491&lt;&gt;"",DULIEU!W491,"")</f>
        <v/>
      </c>
      <c r="K498" s="815">
        <f>DULIEU!X491</f>
        <v>0</v>
      </c>
      <c r="L498" s="798">
        <f t="shared" si="22"/>
        <v>0</v>
      </c>
      <c r="M498" s="816" t="str">
        <f t="shared" si="23"/>
        <v/>
      </c>
      <c r="N498" s="785"/>
      <c r="O498" s="420"/>
      <c r="P498" s="420"/>
      <c r="Q498" s="420"/>
      <c r="R498" s="420"/>
      <c r="S498" s="420"/>
      <c r="T498" s="420"/>
      <c r="U498" s="420"/>
      <c r="V498" s="420"/>
      <c r="W498" s="420"/>
      <c r="X498" s="420"/>
      <c r="Y498" s="420"/>
      <c r="Z498" s="420"/>
      <c r="AA498" s="420"/>
      <c r="AB498" s="420"/>
      <c r="AC498" s="420"/>
      <c r="AD498" s="420"/>
      <c r="AE498" s="420"/>
    </row>
    <row r="499" spans="1:31" hidden="1">
      <c r="A499" s="420"/>
      <c r="B499" s="811" t="str">
        <f>IF(DULIEU!B492="","",DULIEU!D492)</f>
        <v/>
      </c>
      <c r="C499" s="812" t="str">
        <f>DULIEU!H492</f>
        <v/>
      </c>
      <c r="D499" s="812" t="str">
        <f>IF(DULIEU!J492&lt;&gt;"",DULIEU!J492,"")</f>
        <v/>
      </c>
      <c r="E499" s="811" t="str">
        <f>IF(DULIEU!B492="","",DULIEU!E492)</f>
        <v/>
      </c>
      <c r="F499" s="813" t="str">
        <f>IF(DULIEU!B492="","",DULIEU!O492)</f>
        <v/>
      </c>
      <c r="G499" s="811" t="str">
        <f t="shared" si="21"/>
        <v/>
      </c>
      <c r="H499" s="811" t="str">
        <f>IF($F499="","",SUM($L$14:L499))</f>
        <v/>
      </c>
      <c r="I499" s="814" t="str">
        <f>IF(DULIEU!V492&lt;&gt;"",DULIEU!V492,"")</f>
        <v/>
      </c>
      <c r="J499" s="814" t="str">
        <f>IF(DULIEU!W492&lt;&gt;"",DULIEU!W492,"")</f>
        <v/>
      </c>
      <c r="K499" s="815">
        <f>DULIEU!X492</f>
        <v>0</v>
      </c>
      <c r="L499" s="798">
        <f t="shared" si="22"/>
        <v>0</v>
      </c>
      <c r="M499" s="816" t="str">
        <f t="shared" si="23"/>
        <v/>
      </c>
      <c r="N499" s="785"/>
      <c r="O499" s="420"/>
      <c r="P499" s="420"/>
      <c r="Q499" s="420"/>
      <c r="R499" s="420"/>
      <c r="S499" s="420"/>
      <c r="T499" s="420"/>
      <c r="U499" s="420"/>
      <c r="V499" s="420"/>
      <c r="W499" s="420"/>
      <c r="X499" s="420"/>
      <c r="Y499" s="420"/>
      <c r="Z499" s="420"/>
      <c r="AA499" s="420"/>
      <c r="AB499" s="420"/>
      <c r="AC499" s="420"/>
      <c r="AD499" s="420"/>
      <c r="AE499" s="420"/>
    </row>
    <row r="500" spans="1:31" hidden="1">
      <c r="A500" s="420"/>
      <c r="B500" s="811" t="str">
        <f>IF(DULIEU!B493="","",DULIEU!D493)</f>
        <v/>
      </c>
      <c r="C500" s="812" t="str">
        <f>DULIEU!H493</f>
        <v/>
      </c>
      <c r="D500" s="812" t="str">
        <f>IF(DULIEU!J493&lt;&gt;"",DULIEU!J493,"")</f>
        <v/>
      </c>
      <c r="E500" s="811" t="str">
        <f>IF(DULIEU!B493="","",DULIEU!E493)</f>
        <v/>
      </c>
      <c r="F500" s="813" t="str">
        <f>IF(DULIEU!B493="","",DULIEU!O493)</f>
        <v/>
      </c>
      <c r="G500" s="811" t="str">
        <f t="shared" si="21"/>
        <v/>
      </c>
      <c r="H500" s="811" t="str">
        <f>IF($F500="","",SUM($L$14:L500))</f>
        <v/>
      </c>
      <c r="I500" s="814" t="str">
        <f>IF(DULIEU!V493&lt;&gt;"",DULIEU!V493,"")</f>
        <v/>
      </c>
      <c r="J500" s="814" t="str">
        <f>IF(DULIEU!W493&lt;&gt;"",DULIEU!W493,"")</f>
        <v/>
      </c>
      <c r="K500" s="815">
        <f>DULIEU!X493</f>
        <v>0</v>
      </c>
      <c r="L500" s="798">
        <f t="shared" si="22"/>
        <v>0</v>
      </c>
      <c r="M500" s="816" t="str">
        <f t="shared" si="23"/>
        <v/>
      </c>
      <c r="N500" s="785"/>
      <c r="O500" s="420"/>
      <c r="P500" s="420"/>
      <c r="Q500" s="420"/>
      <c r="R500" s="420"/>
      <c r="S500" s="420"/>
      <c r="T500" s="420"/>
      <c r="U500" s="420"/>
      <c r="V500" s="420"/>
      <c r="W500" s="420"/>
      <c r="X500" s="420"/>
      <c r="Y500" s="420"/>
      <c r="Z500" s="420"/>
      <c r="AA500" s="420"/>
      <c r="AB500" s="420"/>
      <c r="AC500" s="420"/>
      <c r="AD500" s="420"/>
      <c r="AE500" s="420"/>
    </row>
    <row r="501" spans="1:31" hidden="1">
      <c r="A501" s="420"/>
      <c r="B501" s="811" t="str">
        <f>IF(DULIEU!B494="","",DULIEU!D494)</f>
        <v/>
      </c>
      <c r="C501" s="812" t="str">
        <f>DULIEU!H494</f>
        <v/>
      </c>
      <c r="D501" s="812" t="str">
        <f>IF(DULIEU!J494&lt;&gt;"",DULIEU!J494,"")</f>
        <v/>
      </c>
      <c r="E501" s="811" t="str">
        <f>IF(DULIEU!B494="","",DULIEU!E494)</f>
        <v/>
      </c>
      <c r="F501" s="813" t="str">
        <f>IF(DULIEU!B494="","",DULIEU!O494)</f>
        <v/>
      </c>
      <c r="G501" s="811" t="str">
        <f t="shared" si="21"/>
        <v/>
      </c>
      <c r="H501" s="811" t="str">
        <f>IF($F501="","",SUM($L$14:L501))</f>
        <v/>
      </c>
      <c r="I501" s="814" t="str">
        <f>IF(DULIEU!V494&lt;&gt;"",DULIEU!V494,"")</f>
        <v/>
      </c>
      <c r="J501" s="814" t="str">
        <f>IF(DULIEU!W494&lt;&gt;"",DULIEU!W494,"")</f>
        <v/>
      </c>
      <c r="K501" s="815">
        <f>DULIEU!X494</f>
        <v>0</v>
      </c>
      <c r="L501" s="798">
        <f t="shared" si="22"/>
        <v>0</v>
      </c>
      <c r="M501" s="816" t="str">
        <f t="shared" si="23"/>
        <v/>
      </c>
      <c r="N501" s="785"/>
      <c r="O501" s="420"/>
      <c r="P501" s="420"/>
      <c r="Q501" s="420"/>
      <c r="R501" s="420"/>
      <c r="S501" s="420"/>
      <c r="T501" s="420"/>
      <c r="U501" s="420"/>
      <c r="V501" s="420"/>
      <c r="W501" s="420"/>
      <c r="X501" s="420"/>
      <c r="Y501" s="420"/>
      <c r="Z501" s="420"/>
      <c r="AA501" s="420"/>
      <c r="AB501" s="420"/>
      <c r="AC501" s="420"/>
      <c r="AD501" s="420"/>
      <c r="AE501" s="420"/>
    </row>
    <row r="502" spans="1:31">
      <c r="A502" s="420"/>
      <c r="B502" s="788"/>
      <c r="C502" s="788"/>
      <c r="D502" s="800" t="str">
        <f>IF(DULIEU!J495&lt;&gt;"",DULIEU!J495,"")</f>
        <v/>
      </c>
      <c r="E502" s="788"/>
      <c r="F502" s="801" t="s">
        <v>351</v>
      </c>
      <c r="G502" s="788"/>
      <c r="H502" s="788"/>
      <c r="I502" s="801"/>
      <c r="J502" s="801"/>
      <c r="K502" s="802">
        <f>SUBTOTAL(9,$K$14:K501)</f>
        <v>2758343689</v>
      </c>
      <c r="L502" s="803"/>
      <c r="M502" s="804" t="str">
        <f>IF(K502&gt;0,"x","")</f>
        <v>x</v>
      </c>
      <c r="N502" s="785"/>
      <c r="O502" s="420"/>
      <c r="P502" s="420"/>
      <c r="Q502" s="420"/>
      <c r="R502" s="420"/>
      <c r="S502" s="420"/>
      <c r="T502" s="420"/>
      <c r="U502" s="420"/>
      <c r="V502" s="420"/>
      <c r="W502" s="420"/>
      <c r="X502" s="420"/>
      <c r="Y502" s="420"/>
      <c r="Z502" s="420"/>
      <c r="AA502" s="420"/>
      <c r="AB502" s="420"/>
      <c r="AC502" s="420"/>
      <c r="AD502" s="420"/>
      <c r="AE502" s="420"/>
    </row>
    <row r="503" spans="1:31">
      <c r="A503" s="420"/>
      <c r="B503" s="777"/>
      <c r="C503" s="777"/>
      <c r="E503" s="777"/>
      <c r="F503" s="778"/>
      <c r="G503" s="777"/>
      <c r="H503" s="777"/>
      <c r="I503" s="779"/>
      <c r="J503" s="778"/>
      <c r="K503" s="780"/>
      <c r="L503" s="420"/>
      <c r="M503" s="805" t="s">
        <v>388</v>
      </c>
      <c r="N503" s="785" t="s">
        <v>363</v>
      </c>
      <c r="O503" s="420"/>
      <c r="P503" s="420"/>
      <c r="Q503" s="420"/>
      <c r="R503" s="420"/>
      <c r="S503" s="420"/>
      <c r="T503" s="420"/>
      <c r="U503" s="420"/>
      <c r="V503" s="420"/>
      <c r="W503" s="420"/>
      <c r="X503" s="420"/>
      <c r="Y503" s="420"/>
      <c r="Z503" s="420"/>
      <c r="AA503" s="420"/>
      <c r="AB503" s="420"/>
      <c r="AC503" s="420"/>
      <c r="AD503" s="420"/>
      <c r="AE503" s="420"/>
    </row>
    <row r="504" spans="1:31">
      <c r="A504" s="420"/>
      <c r="B504" s="806" t="s">
        <v>364</v>
      </c>
      <c r="C504" s="777"/>
      <c r="E504" s="777"/>
      <c r="F504" s="778"/>
      <c r="G504" s="777"/>
      <c r="H504" s="777"/>
      <c r="I504" s="779"/>
      <c r="J504" s="778"/>
      <c r="K504" s="780"/>
      <c r="L504" s="420"/>
      <c r="M504" s="805" t="s">
        <v>388</v>
      </c>
      <c r="N504" s="785" t="s">
        <v>363</v>
      </c>
      <c r="O504" s="420"/>
      <c r="P504" s="420"/>
      <c r="Q504" s="420"/>
      <c r="R504" s="420"/>
      <c r="S504" s="420"/>
      <c r="T504" s="420"/>
      <c r="U504" s="420"/>
      <c r="V504" s="420"/>
      <c r="W504" s="420"/>
      <c r="X504" s="420"/>
      <c r="Y504" s="420"/>
      <c r="Z504" s="420"/>
      <c r="AA504" s="420"/>
      <c r="AB504" s="420"/>
      <c r="AC504" s="420"/>
      <c r="AD504" s="420"/>
      <c r="AE504" s="420"/>
    </row>
    <row r="505" spans="1:31" ht="14.25" customHeight="1">
      <c r="A505" s="420"/>
      <c r="B505" s="806" t="s">
        <v>365</v>
      </c>
      <c r="C505" s="777"/>
      <c r="E505" s="777"/>
      <c r="F505" s="778"/>
      <c r="G505" s="777"/>
      <c r="H505" s="1306" t="str">
        <f>TTDN!$B$16</f>
        <v>Hà Nội, ngày 31 tháng 12 năm 2015</v>
      </c>
      <c r="I505" s="1307"/>
      <c r="J505" s="1307"/>
      <c r="K505" s="1306"/>
      <c r="L505" s="420"/>
      <c r="M505" s="785" t="s">
        <v>388</v>
      </c>
      <c r="N505" s="785" t="s">
        <v>363</v>
      </c>
      <c r="O505" s="420"/>
      <c r="P505" s="420"/>
      <c r="Q505" s="420"/>
      <c r="R505" s="420"/>
      <c r="S505" s="420"/>
      <c r="T505" s="420"/>
      <c r="U505" s="420"/>
      <c r="V505" s="420"/>
      <c r="W505" s="420"/>
      <c r="X505" s="420"/>
      <c r="Y505" s="420"/>
      <c r="Z505" s="420"/>
      <c r="AA505" s="420"/>
      <c r="AB505" s="420"/>
      <c r="AC505" s="420"/>
      <c r="AD505" s="420"/>
      <c r="AE505" s="420"/>
    </row>
    <row r="506" spans="1:31">
      <c r="A506" s="420"/>
      <c r="B506" s="777"/>
      <c r="C506" s="777"/>
      <c r="E506" s="777"/>
      <c r="F506" s="778"/>
      <c r="G506" s="777"/>
      <c r="H506" s="777"/>
      <c r="I506" s="779"/>
      <c r="J506" s="778"/>
      <c r="K506" s="780"/>
      <c r="L506" s="420"/>
      <c r="M506" s="805" t="s">
        <v>388</v>
      </c>
      <c r="N506" s="785" t="s">
        <v>363</v>
      </c>
      <c r="O506" s="420"/>
      <c r="P506" s="420"/>
      <c r="Q506" s="420"/>
      <c r="R506" s="420"/>
      <c r="S506" s="420"/>
      <c r="T506" s="420"/>
      <c r="U506" s="420"/>
      <c r="V506" s="420"/>
      <c r="W506" s="420"/>
      <c r="X506" s="420"/>
      <c r="Y506" s="420"/>
      <c r="Z506" s="420"/>
      <c r="AA506" s="420"/>
      <c r="AB506" s="420"/>
      <c r="AC506" s="420"/>
      <c r="AD506" s="420"/>
      <c r="AE506" s="420"/>
    </row>
    <row r="507" spans="1:31" ht="15" customHeight="1">
      <c r="A507" s="420"/>
      <c r="B507" s="1298" t="s">
        <v>390</v>
      </c>
      <c r="C507" s="1298"/>
      <c r="E507" s="807"/>
      <c r="F507" s="1299" t="s">
        <v>345</v>
      </c>
      <c r="G507" s="1298"/>
      <c r="I507" s="1299" t="s">
        <v>367</v>
      </c>
      <c r="J507" s="1299"/>
      <c r="K507" s="1298"/>
      <c r="L507" s="420"/>
      <c r="M507" s="785" t="s">
        <v>388</v>
      </c>
      <c r="N507" s="785" t="s">
        <v>363</v>
      </c>
      <c r="O507" s="420"/>
      <c r="P507" s="420"/>
      <c r="Q507" s="420"/>
      <c r="R507" s="420"/>
      <c r="S507" s="420"/>
      <c r="T507" s="420"/>
      <c r="U507" s="420"/>
      <c r="V507" s="420"/>
      <c r="W507" s="420"/>
      <c r="X507" s="420"/>
      <c r="Y507" s="420"/>
      <c r="Z507" s="420"/>
      <c r="AA507" s="420"/>
      <c r="AB507" s="420"/>
      <c r="AC507" s="420"/>
      <c r="AD507" s="420"/>
      <c r="AE507" s="420"/>
    </row>
    <row r="508" spans="1:31" ht="15" customHeight="1">
      <c r="A508" s="420"/>
      <c r="B508" s="1298" t="s">
        <v>344</v>
      </c>
      <c r="C508" s="1298"/>
      <c r="E508" s="807"/>
      <c r="F508" s="1299" t="s">
        <v>344</v>
      </c>
      <c r="G508" s="1298"/>
      <c r="I508" s="1299" t="s">
        <v>344</v>
      </c>
      <c r="J508" s="1299"/>
      <c r="K508" s="1298"/>
      <c r="L508" s="420"/>
      <c r="M508" s="785" t="s">
        <v>388</v>
      </c>
      <c r="N508" s="785" t="s">
        <v>363</v>
      </c>
      <c r="O508" s="420"/>
      <c r="P508" s="420"/>
      <c r="Q508" s="420"/>
      <c r="R508" s="420"/>
      <c r="S508" s="420"/>
      <c r="T508" s="420"/>
      <c r="U508" s="420"/>
      <c r="V508" s="420"/>
      <c r="W508" s="420"/>
      <c r="X508" s="420"/>
      <c r="Y508" s="420"/>
      <c r="Z508" s="420"/>
      <c r="AA508" s="420"/>
      <c r="AB508" s="420"/>
      <c r="AC508" s="420"/>
      <c r="AD508" s="420"/>
      <c r="AE508" s="420"/>
    </row>
    <row r="509" spans="1:31">
      <c r="A509" s="420"/>
      <c r="B509" s="777"/>
      <c r="C509" s="777"/>
      <c r="E509" s="777"/>
      <c r="F509" s="779"/>
      <c r="G509" s="777"/>
      <c r="I509" s="779"/>
      <c r="J509" s="778"/>
      <c r="K509" s="780"/>
      <c r="L509" s="420"/>
      <c r="M509" s="805" t="s">
        <v>388</v>
      </c>
      <c r="N509" s="785" t="s">
        <v>363</v>
      </c>
      <c r="O509" s="420"/>
      <c r="P509" s="420"/>
      <c r="Q509" s="420"/>
      <c r="R509" s="420"/>
      <c r="S509" s="420"/>
      <c r="T509" s="420"/>
      <c r="U509" s="420"/>
      <c r="V509" s="420"/>
      <c r="W509" s="420"/>
      <c r="X509" s="420"/>
      <c r="Y509" s="420"/>
      <c r="Z509" s="420"/>
      <c r="AA509" s="420"/>
      <c r="AB509" s="420"/>
      <c r="AC509" s="420"/>
      <c r="AD509" s="420"/>
      <c r="AE509" s="420"/>
    </row>
    <row r="510" spans="1:31">
      <c r="A510" s="420"/>
      <c r="B510" s="777"/>
      <c r="C510" s="777"/>
      <c r="E510" s="777"/>
      <c r="F510" s="779"/>
      <c r="G510" s="777"/>
      <c r="I510" s="779"/>
      <c r="J510" s="778"/>
      <c r="K510" s="780"/>
      <c r="L510" s="420"/>
      <c r="M510" s="805" t="s">
        <v>388</v>
      </c>
      <c r="N510" s="785" t="s">
        <v>363</v>
      </c>
      <c r="O510" s="420"/>
      <c r="P510" s="420"/>
      <c r="Q510" s="420"/>
      <c r="R510" s="420"/>
      <c r="S510" s="420"/>
      <c r="T510" s="420"/>
      <c r="U510" s="420"/>
      <c r="V510" s="420"/>
      <c r="W510" s="420"/>
      <c r="X510" s="420"/>
      <c r="Y510" s="420"/>
      <c r="Z510" s="420"/>
      <c r="AA510" s="420"/>
      <c r="AB510" s="420"/>
      <c r="AC510" s="420"/>
      <c r="AD510" s="420"/>
      <c r="AE510" s="420"/>
    </row>
    <row r="511" spans="1:31">
      <c r="A511" s="420"/>
      <c r="B511" s="777"/>
      <c r="C511" s="777"/>
      <c r="E511" s="777"/>
      <c r="F511" s="779"/>
      <c r="G511" s="777"/>
      <c r="I511" s="779"/>
      <c r="J511" s="778"/>
      <c r="K511" s="780"/>
      <c r="L511" s="420"/>
      <c r="M511" s="805" t="s">
        <v>388</v>
      </c>
      <c r="N511" s="785" t="s">
        <v>363</v>
      </c>
      <c r="O511" s="420"/>
      <c r="P511" s="420"/>
      <c r="Q511" s="420"/>
      <c r="R511" s="420"/>
      <c r="S511" s="420"/>
      <c r="T511" s="420"/>
      <c r="U511" s="420"/>
      <c r="V511" s="420"/>
      <c r="W511" s="420"/>
      <c r="X511" s="420"/>
      <c r="Y511" s="420"/>
      <c r="Z511" s="420"/>
      <c r="AA511" s="420"/>
      <c r="AB511" s="420"/>
      <c r="AC511" s="420"/>
      <c r="AD511" s="420"/>
      <c r="AE511" s="420"/>
    </row>
    <row r="512" spans="1:31">
      <c r="A512" s="420"/>
      <c r="B512" s="777"/>
      <c r="C512" s="777"/>
      <c r="E512" s="777"/>
      <c r="F512" s="779"/>
      <c r="G512" s="777"/>
      <c r="I512" s="779"/>
      <c r="J512" s="778"/>
      <c r="K512" s="780"/>
      <c r="L512" s="420"/>
      <c r="M512" s="805" t="s">
        <v>388</v>
      </c>
      <c r="N512" s="785"/>
      <c r="O512" s="420"/>
      <c r="P512" s="420"/>
      <c r="Q512" s="420"/>
      <c r="R512" s="420"/>
      <c r="S512" s="420"/>
      <c r="T512" s="420"/>
      <c r="U512" s="420"/>
      <c r="V512" s="420"/>
      <c r="W512" s="420"/>
      <c r="X512" s="420"/>
      <c r="Y512" s="420"/>
      <c r="Z512" s="420"/>
      <c r="AA512" s="420"/>
      <c r="AB512" s="420"/>
      <c r="AC512" s="420"/>
      <c r="AD512" s="420"/>
      <c r="AE512" s="420"/>
    </row>
    <row r="513" spans="1:31">
      <c r="A513" s="420"/>
      <c r="B513" s="777"/>
      <c r="C513" s="777"/>
      <c r="E513" s="777"/>
      <c r="F513" s="779"/>
      <c r="G513" s="777"/>
      <c r="I513" s="779"/>
      <c r="J513" s="778"/>
      <c r="K513" s="780"/>
      <c r="L513" s="420"/>
      <c r="M513" s="805" t="s">
        <v>388</v>
      </c>
      <c r="N513" s="785"/>
      <c r="O513" s="420"/>
      <c r="P513" s="420"/>
      <c r="Q513" s="420"/>
      <c r="R513" s="420"/>
      <c r="S513" s="420"/>
      <c r="T513" s="420"/>
      <c r="U513" s="420"/>
      <c r="V513" s="420"/>
      <c r="W513" s="420"/>
      <c r="X513" s="420"/>
      <c r="Y513" s="420"/>
      <c r="Z513" s="420"/>
      <c r="AA513" s="420"/>
      <c r="AB513" s="420"/>
      <c r="AC513" s="420"/>
      <c r="AD513" s="420"/>
      <c r="AE513" s="420"/>
    </row>
    <row r="514" spans="1:31" ht="15" customHeight="1">
      <c r="A514" s="420"/>
      <c r="B514" s="1312" t="str">
        <f>TTDN!$B$13</f>
        <v>Sơn Tùng MTP</v>
      </c>
      <c r="C514" s="1312"/>
      <c r="E514" s="808"/>
      <c r="F514" s="1311" t="str">
        <f>TTDN!$B$12</f>
        <v>Đàm Vĩnh Hưng</v>
      </c>
      <c r="G514" s="1312"/>
      <c r="I514" s="1310" t="str">
        <f>TTDN!$B$11</f>
        <v>Đàm Văn Đức</v>
      </c>
      <c r="J514" s="1311"/>
      <c r="K514" s="1311"/>
      <c r="L514" s="420"/>
      <c r="M514" s="805" t="s">
        <v>388</v>
      </c>
      <c r="N514" s="785"/>
      <c r="O514" s="420"/>
      <c r="P514" s="420"/>
      <c r="Q514" s="420"/>
      <c r="R514" s="420"/>
      <c r="S514" s="420"/>
      <c r="T514" s="420"/>
      <c r="U514" s="420"/>
      <c r="V514" s="420"/>
      <c r="W514" s="420"/>
      <c r="X514" s="420"/>
      <c r="Y514" s="420"/>
      <c r="Z514" s="420"/>
      <c r="AA514" s="420"/>
      <c r="AB514" s="420"/>
      <c r="AC514" s="420"/>
      <c r="AD514" s="420"/>
      <c r="AE514" s="420"/>
    </row>
    <row r="515" spans="1:31">
      <c r="A515" s="420"/>
      <c r="B515" s="777"/>
      <c r="C515" s="777"/>
      <c r="D515" s="777"/>
      <c r="E515" s="777"/>
      <c r="F515" s="778"/>
      <c r="G515" s="777"/>
      <c r="H515" s="777"/>
      <c r="I515" s="779"/>
      <c r="J515" s="778"/>
      <c r="K515" s="780"/>
      <c r="L515" s="420"/>
      <c r="M515" s="777"/>
      <c r="N515" s="785"/>
      <c r="O515" s="420"/>
      <c r="P515" s="420"/>
      <c r="Q515" s="420"/>
      <c r="R515" s="420"/>
      <c r="S515" s="420"/>
      <c r="T515" s="420"/>
      <c r="U515" s="420"/>
      <c r="V515" s="420"/>
      <c r="W515" s="420"/>
      <c r="X515" s="420"/>
      <c r="Y515" s="420"/>
      <c r="Z515" s="420"/>
      <c r="AA515" s="420"/>
      <c r="AB515" s="420"/>
      <c r="AC515" s="420"/>
      <c r="AD515" s="420"/>
      <c r="AE515" s="420"/>
    </row>
    <row r="516" spans="1:31">
      <c r="A516" s="420"/>
      <c r="B516" s="777"/>
      <c r="C516" s="777"/>
      <c r="D516" s="777"/>
      <c r="E516" s="777"/>
      <c r="F516" s="778"/>
      <c r="G516" s="777"/>
      <c r="H516" s="777"/>
      <c r="I516" s="779"/>
      <c r="J516" s="778"/>
      <c r="K516" s="780"/>
      <c r="L516" s="420"/>
      <c r="M516" s="777"/>
      <c r="N516" s="785"/>
      <c r="O516" s="420"/>
      <c r="P516" s="420"/>
      <c r="Q516" s="420"/>
      <c r="R516" s="420"/>
      <c r="S516" s="420"/>
      <c r="T516" s="420"/>
      <c r="U516" s="420"/>
      <c r="V516" s="420"/>
      <c r="W516" s="420"/>
      <c r="X516" s="420"/>
      <c r="Y516" s="420"/>
      <c r="Z516" s="420"/>
      <c r="AA516" s="420"/>
      <c r="AB516" s="420"/>
      <c r="AC516" s="420"/>
      <c r="AD516" s="420"/>
      <c r="AE516" s="420"/>
    </row>
    <row r="517" spans="1:31">
      <c r="A517" s="420"/>
      <c r="B517" s="777"/>
      <c r="C517" s="777"/>
      <c r="D517" s="777"/>
      <c r="E517" s="777"/>
      <c r="F517" s="778"/>
      <c r="G517" s="777"/>
      <c r="H517" s="777"/>
      <c r="I517" s="779"/>
      <c r="J517" s="778"/>
      <c r="K517" s="780"/>
      <c r="L517" s="420"/>
      <c r="M517" s="777"/>
      <c r="N517" s="785"/>
      <c r="O517" s="420"/>
      <c r="P517" s="420"/>
      <c r="Q517" s="420"/>
      <c r="R517" s="420"/>
      <c r="S517" s="420"/>
      <c r="T517" s="420"/>
      <c r="U517" s="420"/>
      <c r="V517" s="420"/>
      <c r="W517" s="420"/>
      <c r="X517" s="420"/>
      <c r="Y517" s="420"/>
      <c r="Z517" s="420"/>
      <c r="AA517" s="420"/>
      <c r="AB517" s="420"/>
      <c r="AC517" s="420"/>
      <c r="AD517" s="420"/>
      <c r="AE517" s="420"/>
    </row>
    <row r="518" spans="1:31">
      <c r="A518" s="420"/>
      <c r="B518" s="777"/>
      <c r="C518" s="777"/>
      <c r="D518" s="777"/>
      <c r="E518" s="777"/>
      <c r="F518" s="778"/>
      <c r="G518" s="777"/>
      <c r="H518" s="777"/>
      <c r="I518" s="779"/>
      <c r="J518" s="778"/>
      <c r="K518" s="780"/>
      <c r="L518" s="420"/>
      <c r="M518" s="777"/>
      <c r="N518" s="785"/>
      <c r="O518" s="420"/>
      <c r="P518" s="420"/>
      <c r="Q518" s="420"/>
      <c r="R518" s="420"/>
      <c r="S518" s="420"/>
      <c r="T518" s="420"/>
      <c r="U518" s="420"/>
      <c r="V518" s="420"/>
      <c r="W518" s="420"/>
      <c r="X518" s="420"/>
      <c r="Y518" s="420"/>
      <c r="Z518" s="420"/>
      <c r="AA518" s="420"/>
      <c r="AB518" s="420"/>
      <c r="AC518" s="420"/>
      <c r="AD518" s="420"/>
      <c r="AE518" s="420"/>
    </row>
    <row r="519" spans="1:31">
      <c r="A519" s="420"/>
      <c r="B519" s="777"/>
      <c r="C519" s="777"/>
      <c r="D519" s="777"/>
      <c r="E519" s="777"/>
      <c r="F519" s="778"/>
      <c r="G519" s="777"/>
      <c r="H519" s="777"/>
      <c r="I519" s="779"/>
      <c r="J519" s="778"/>
      <c r="K519" s="780"/>
      <c r="L519" s="420"/>
      <c r="M519" s="777"/>
      <c r="N519" s="785"/>
      <c r="O519" s="420"/>
      <c r="P519" s="420"/>
      <c r="Q519" s="420"/>
      <c r="R519" s="420"/>
      <c r="S519" s="420"/>
      <c r="T519" s="420"/>
      <c r="U519" s="420"/>
      <c r="V519" s="420"/>
      <c r="W519" s="420"/>
      <c r="X519" s="420"/>
      <c r="Y519" s="420"/>
      <c r="Z519" s="420"/>
      <c r="AA519" s="420"/>
      <c r="AB519" s="420"/>
      <c r="AC519" s="420"/>
      <c r="AD519" s="420"/>
      <c r="AE519" s="420"/>
    </row>
    <row r="520" spans="1:31">
      <c r="A520" s="420"/>
      <c r="B520" s="777"/>
      <c r="C520" s="777"/>
      <c r="D520" s="777"/>
      <c r="E520" s="777"/>
      <c r="F520" s="778"/>
      <c r="G520" s="777"/>
      <c r="H520" s="777"/>
      <c r="I520" s="779"/>
      <c r="J520" s="778"/>
      <c r="K520" s="780"/>
      <c r="L520" s="420"/>
      <c r="M520" s="777"/>
      <c r="N520" s="785"/>
      <c r="O520" s="420"/>
      <c r="P520" s="420"/>
      <c r="Q520" s="420"/>
      <c r="R520" s="420"/>
      <c r="S520" s="420"/>
      <c r="T520" s="420"/>
      <c r="U520" s="420"/>
      <c r="V520" s="420"/>
      <c r="W520" s="420"/>
      <c r="X520" s="420"/>
      <c r="Y520" s="420"/>
      <c r="Z520" s="420"/>
      <c r="AA520" s="420"/>
      <c r="AB520" s="420"/>
      <c r="AC520" s="420"/>
      <c r="AD520" s="420"/>
      <c r="AE520" s="420"/>
    </row>
    <row r="521" spans="1:31">
      <c r="A521" s="420"/>
      <c r="B521" s="777"/>
      <c r="C521" s="777"/>
      <c r="D521" s="777"/>
      <c r="E521" s="777"/>
      <c r="F521" s="778"/>
      <c r="G521" s="777"/>
      <c r="H521" s="777"/>
      <c r="I521" s="779"/>
      <c r="J521" s="778"/>
      <c r="K521" s="780"/>
      <c r="L521" s="420"/>
      <c r="M521" s="777"/>
      <c r="N521" s="785"/>
      <c r="O521" s="420"/>
      <c r="P521" s="420"/>
      <c r="Q521" s="420"/>
      <c r="R521" s="420"/>
      <c r="S521" s="420"/>
      <c r="T521" s="420"/>
      <c r="U521" s="420"/>
      <c r="V521" s="420"/>
      <c r="W521" s="420"/>
      <c r="X521" s="420"/>
      <c r="Y521" s="420"/>
      <c r="Z521" s="420"/>
      <c r="AA521" s="420"/>
      <c r="AB521" s="420"/>
      <c r="AC521" s="420"/>
      <c r="AD521" s="420"/>
      <c r="AE521" s="420"/>
    </row>
    <row r="522" spans="1:31">
      <c r="A522" s="420"/>
      <c r="B522" s="777"/>
      <c r="C522" s="777"/>
      <c r="D522" s="777"/>
      <c r="E522" s="777"/>
      <c r="F522" s="778"/>
      <c r="G522" s="777"/>
      <c r="H522" s="777"/>
      <c r="I522" s="779"/>
      <c r="J522" s="778"/>
      <c r="K522" s="780"/>
      <c r="L522" s="420"/>
      <c r="M522" s="777"/>
      <c r="N522" s="785"/>
      <c r="O522" s="420"/>
      <c r="P522" s="420"/>
      <c r="Q522" s="420"/>
      <c r="R522" s="420"/>
      <c r="S522" s="420"/>
      <c r="T522" s="420"/>
      <c r="U522" s="420"/>
      <c r="V522" s="420"/>
      <c r="W522" s="420"/>
      <c r="X522" s="420"/>
      <c r="Y522" s="420"/>
      <c r="Z522" s="420"/>
      <c r="AA522" s="420"/>
      <c r="AB522" s="420"/>
      <c r="AC522" s="420"/>
      <c r="AD522" s="420"/>
      <c r="AE522" s="420"/>
    </row>
    <row r="523" spans="1:31">
      <c r="A523" s="420"/>
      <c r="B523" s="777"/>
      <c r="C523" s="777"/>
      <c r="D523" s="777"/>
      <c r="E523" s="777"/>
      <c r="F523" s="778"/>
      <c r="G523" s="777"/>
      <c r="H523" s="777"/>
      <c r="I523" s="779"/>
      <c r="J523" s="778"/>
      <c r="K523" s="780"/>
      <c r="L523" s="420"/>
      <c r="M523" s="777"/>
      <c r="N523" s="785"/>
      <c r="O523" s="420"/>
      <c r="P523" s="420"/>
      <c r="Q523" s="420"/>
      <c r="R523" s="420"/>
      <c r="S523" s="420"/>
      <c r="T523" s="420"/>
      <c r="U523" s="420"/>
      <c r="V523" s="420"/>
      <c r="W523" s="420"/>
      <c r="X523" s="420"/>
      <c r="Y523" s="420"/>
      <c r="Z523" s="420"/>
      <c r="AA523" s="420"/>
      <c r="AB523" s="420"/>
      <c r="AC523" s="420"/>
      <c r="AD523" s="420"/>
      <c r="AE523" s="420"/>
    </row>
    <row r="524" spans="1:31">
      <c r="A524" s="420"/>
      <c r="B524" s="777"/>
      <c r="C524" s="777"/>
      <c r="D524" s="777"/>
      <c r="E524" s="777"/>
      <c r="F524" s="778"/>
      <c r="G524" s="777"/>
      <c r="H524" s="777"/>
      <c r="I524" s="779"/>
      <c r="J524" s="778"/>
      <c r="K524" s="780"/>
      <c r="L524" s="420"/>
      <c r="M524" s="777"/>
      <c r="N524" s="785"/>
      <c r="O524" s="420"/>
      <c r="P524" s="420"/>
      <c r="Q524" s="420"/>
      <c r="R524" s="420"/>
      <c r="S524" s="420"/>
      <c r="T524" s="420"/>
      <c r="U524" s="420"/>
      <c r="V524" s="420"/>
      <c r="W524" s="420"/>
      <c r="X524" s="420"/>
      <c r="Y524" s="420"/>
      <c r="Z524" s="420"/>
      <c r="AA524" s="420"/>
      <c r="AB524" s="420"/>
      <c r="AC524" s="420"/>
      <c r="AD524" s="420"/>
      <c r="AE524" s="420"/>
    </row>
    <row r="525" spans="1:31">
      <c r="A525" s="420"/>
      <c r="B525" s="777"/>
      <c r="C525" s="777"/>
      <c r="D525" s="777"/>
      <c r="E525" s="777"/>
      <c r="F525" s="778"/>
      <c r="G525" s="777"/>
      <c r="H525" s="777"/>
      <c r="I525" s="779"/>
      <c r="J525" s="778"/>
      <c r="K525" s="780"/>
      <c r="L525" s="420"/>
      <c r="M525" s="777"/>
      <c r="N525" s="785"/>
      <c r="O525" s="420"/>
      <c r="P525" s="420"/>
      <c r="Q525" s="420"/>
      <c r="R525" s="420"/>
      <c r="S525" s="420"/>
      <c r="T525" s="420"/>
      <c r="U525" s="420"/>
      <c r="V525" s="420"/>
      <c r="W525" s="420"/>
      <c r="X525" s="420"/>
      <c r="Y525" s="420"/>
      <c r="Z525" s="420"/>
      <c r="AA525" s="420"/>
      <c r="AB525" s="420"/>
      <c r="AC525" s="420"/>
      <c r="AD525" s="420"/>
      <c r="AE525" s="420"/>
    </row>
    <row r="526" spans="1:31">
      <c r="A526" s="420"/>
      <c r="B526" s="777"/>
      <c r="C526" s="777"/>
      <c r="D526" s="777"/>
      <c r="E526" s="777"/>
      <c r="F526" s="778"/>
      <c r="G526" s="777"/>
      <c r="H526" s="777"/>
      <c r="I526" s="779"/>
      <c r="J526" s="778"/>
      <c r="K526" s="780"/>
      <c r="L526" s="420"/>
      <c r="M526" s="777"/>
      <c r="N526" s="785"/>
      <c r="O526" s="420"/>
      <c r="P526" s="420"/>
      <c r="Q526" s="420"/>
      <c r="R526" s="420"/>
      <c r="S526" s="420"/>
      <c r="T526" s="420"/>
      <c r="U526" s="420"/>
      <c r="V526" s="420"/>
      <c r="W526" s="420"/>
      <c r="X526" s="420"/>
      <c r="Y526" s="420"/>
      <c r="Z526" s="420"/>
      <c r="AA526" s="420"/>
      <c r="AB526" s="420"/>
      <c r="AC526" s="420"/>
      <c r="AD526" s="420"/>
      <c r="AE526" s="420"/>
    </row>
    <row r="527" spans="1:31">
      <c r="A527" s="420"/>
      <c r="B527" s="777"/>
      <c r="C527" s="777"/>
      <c r="D527" s="777"/>
      <c r="E527" s="777"/>
      <c r="F527" s="778"/>
      <c r="G527" s="777"/>
      <c r="H527" s="777"/>
      <c r="I527" s="779"/>
      <c r="J527" s="778"/>
      <c r="K527" s="780"/>
      <c r="L527" s="420"/>
      <c r="M527" s="777"/>
      <c r="N527" s="785"/>
      <c r="O527" s="420"/>
      <c r="P527" s="420"/>
      <c r="Q527" s="420"/>
      <c r="R527" s="420"/>
      <c r="S527" s="420"/>
      <c r="T527" s="420"/>
      <c r="U527" s="420"/>
      <c r="V527" s="420"/>
      <c r="W527" s="420"/>
      <c r="X527" s="420"/>
      <c r="Y527" s="420"/>
      <c r="Z527" s="420"/>
      <c r="AA527" s="420"/>
      <c r="AB527" s="420"/>
      <c r="AC527" s="420"/>
      <c r="AD527" s="420"/>
      <c r="AE527" s="420"/>
    </row>
    <row r="528" spans="1:31">
      <c r="A528" s="420"/>
      <c r="B528" s="777"/>
      <c r="C528" s="777"/>
      <c r="D528" s="777"/>
      <c r="E528" s="777"/>
      <c r="F528" s="778"/>
      <c r="G528" s="777"/>
      <c r="H528" s="777"/>
      <c r="I528" s="779"/>
      <c r="J528" s="778"/>
      <c r="K528" s="780"/>
      <c r="L528" s="420"/>
      <c r="M528" s="777"/>
      <c r="N528" s="785"/>
      <c r="O528" s="420"/>
      <c r="P528" s="420"/>
      <c r="Q528" s="420"/>
      <c r="R528" s="420"/>
      <c r="S528" s="420"/>
      <c r="T528" s="420"/>
      <c r="U528" s="420"/>
      <c r="V528" s="420"/>
      <c r="W528" s="420"/>
      <c r="X528" s="420"/>
      <c r="Y528" s="420"/>
      <c r="Z528" s="420"/>
      <c r="AA528" s="420"/>
      <c r="AB528" s="420"/>
      <c r="AC528" s="420"/>
      <c r="AD528" s="420"/>
      <c r="AE528" s="420"/>
    </row>
    <row r="529" spans="1:31">
      <c r="A529" s="420"/>
      <c r="B529" s="777"/>
      <c r="C529" s="777"/>
      <c r="D529" s="777"/>
      <c r="E529" s="777"/>
      <c r="F529" s="778"/>
      <c r="G529" s="777"/>
      <c r="H529" s="777"/>
      <c r="I529" s="779"/>
      <c r="J529" s="778"/>
      <c r="K529" s="780"/>
      <c r="L529" s="420"/>
      <c r="M529" s="777"/>
      <c r="N529" s="785"/>
      <c r="O529" s="420"/>
      <c r="P529" s="420"/>
      <c r="Q529" s="420"/>
      <c r="R529" s="420"/>
      <c r="S529" s="420"/>
      <c r="T529" s="420"/>
      <c r="U529" s="420"/>
      <c r="V529" s="420"/>
      <c r="W529" s="420"/>
      <c r="X529" s="420"/>
      <c r="Y529" s="420"/>
      <c r="Z529" s="420"/>
      <c r="AA529" s="420"/>
      <c r="AB529" s="420"/>
      <c r="AC529" s="420"/>
      <c r="AD529" s="420"/>
      <c r="AE529" s="420"/>
    </row>
    <row r="530" spans="1:31">
      <c r="A530" s="420"/>
      <c r="B530" s="777"/>
      <c r="C530" s="777"/>
      <c r="D530" s="777"/>
      <c r="E530" s="777"/>
      <c r="F530" s="778"/>
      <c r="G530" s="777"/>
      <c r="H530" s="777"/>
      <c r="I530" s="779"/>
      <c r="J530" s="778"/>
      <c r="K530" s="780"/>
      <c r="L530" s="420"/>
      <c r="M530" s="777"/>
      <c r="N530" s="785"/>
      <c r="O530" s="420"/>
      <c r="P530" s="420"/>
      <c r="Q530" s="420"/>
      <c r="R530" s="420"/>
      <c r="S530" s="420"/>
      <c r="T530" s="420"/>
      <c r="U530" s="420"/>
      <c r="V530" s="420"/>
      <c r="W530" s="420"/>
      <c r="X530" s="420"/>
      <c r="Y530" s="420"/>
      <c r="Z530" s="420"/>
      <c r="AA530" s="420"/>
      <c r="AB530" s="420"/>
      <c r="AC530" s="420"/>
      <c r="AD530" s="420"/>
      <c r="AE530" s="420"/>
    </row>
    <row r="531" spans="1:31">
      <c r="A531" s="420"/>
      <c r="B531" s="777"/>
      <c r="C531" s="777"/>
      <c r="D531" s="777"/>
      <c r="E531" s="777"/>
      <c r="F531" s="778"/>
      <c r="G531" s="777"/>
      <c r="H531" s="777"/>
      <c r="I531" s="779"/>
      <c r="J531" s="778"/>
      <c r="K531" s="780"/>
      <c r="L531" s="420"/>
      <c r="M531" s="777"/>
      <c r="N531" s="785"/>
      <c r="O531" s="420"/>
      <c r="P531" s="420"/>
      <c r="Q531" s="420"/>
      <c r="R531" s="420"/>
      <c r="S531" s="420"/>
      <c r="T531" s="420"/>
      <c r="U531" s="420"/>
      <c r="V531" s="420"/>
      <c r="W531" s="420"/>
      <c r="X531" s="420"/>
      <c r="Y531" s="420"/>
      <c r="Z531" s="420"/>
      <c r="AA531" s="420"/>
      <c r="AB531" s="420"/>
      <c r="AC531" s="420"/>
      <c r="AD531" s="420"/>
      <c r="AE531" s="420"/>
    </row>
    <row r="532" spans="1:31">
      <c r="A532" s="420"/>
      <c r="B532" s="777"/>
      <c r="C532" s="777"/>
      <c r="D532" s="777"/>
      <c r="E532" s="777"/>
      <c r="F532" s="778"/>
      <c r="G532" s="777"/>
      <c r="H532" s="777"/>
      <c r="I532" s="779"/>
      <c r="J532" s="778"/>
      <c r="K532" s="780"/>
      <c r="L532" s="420"/>
      <c r="M532" s="777"/>
      <c r="N532" s="785"/>
      <c r="O532" s="420"/>
      <c r="P532" s="420"/>
      <c r="Q532" s="420"/>
      <c r="R532" s="420"/>
      <c r="S532" s="420"/>
      <c r="T532" s="420"/>
      <c r="U532" s="420"/>
      <c r="V532" s="420"/>
      <c r="W532" s="420"/>
      <c r="X532" s="420"/>
      <c r="Y532" s="420"/>
      <c r="Z532" s="420"/>
      <c r="AA532" s="420"/>
      <c r="AB532" s="420"/>
      <c r="AC532" s="420"/>
      <c r="AD532" s="420"/>
      <c r="AE532" s="420"/>
    </row>
    <row r="533" spans="1:31">
      <c r="A533" s="420"/>
      <c r="B533" s="777"/>
      <c r="C533" s="777"/>
      <c r="D533" s="777"/>
      <c r="E533" s="777"/>
      <c r="F533" s="778"/>
      <c r="G533" s="777"/>
      <c r="H533" s="777"/>
      <c r="I533" s="779"/>
      <c r="J533" s="778"/>
      <c r="K533" s="780"/>
      <c r="L533" s="420"/>
      <c r="M533" s="777"/>
      <c r="N533" s="785"/>
      <c r="O533" s="420"/>
      <c r="P533" s="420"/>
      <c r="Q533" s="420"/>
      <c r="R533" s="420"/>
      <c r="S533" s="420"/>
      <c r="T533" s="420"/>
      <c r="U533" s="420"/>
      <c r="V533" s="420"/>
      <c r="W533" s="420"/>
      <c r="X533" s="420"/>
      <c r="Y533" s="420"/>
      <c r="Z533" s="420"/>
      <c r="AA533" s="420"/>
      <c r="AB533" s="420"/>
      <c r="AC533" s="420"/>
      <c r="AD533" s="420"/>
      <c r="AE533" s="420"/>
    </row>
    <row r="534" spans="1:31">
      <c r="A534" s="420"/>
      <c r="B534" s="777"/>
      <c r="C534" s="777"/>
      <c r="D534" s="777"/>
      <c r="E534" s="777"/>
      <c r="F534" s="778"/>
      <c r="G534" s="777"/>
      <c r="H534" s="777"/>
      <c r="I534" s="779"/>
      <c r="J534" s="778"/>
      <c r="K534" s="780"/>
      <c r="L534" s="420"/>
      <c r="M534" s="777"/>
      <c r="N534" s="785"/>
      <c r="O534" s="420"/>
      <c r="P534" s="420"/>
      <c r="Q534" s="420"/>
      <c r="R534" s="420"/>
      <c r="S534" s="420"/>
      <c r="T534" s="420"/>
      <c r="U534" s="420"/>
      <c r="V534" s="420"/>
      <c r="W534" s="420"/>
      <c r="X534" s="420"/>
      <c r="Y534" s="420"/>
      <c r="Z534" s="420"/>
      <c r="AA534" s="420"/>
      <c r="AB534" s="420"/>
      <c r="AC534" s="420"/>
      <c r="AD534" s="420"/>
      <c r="AE534" s="420"/>
    </row>
    <row r="535" spans="1:31">
      <c r="A535" s="420"/>
      <c r="B535" s="777"/>
      <c r="C535" s="777"/>
      <c r="D535" s="777"/>
      <c r="E535" s="777"/>
      <c r="F535" s="778"/>
      <c r="G535" s="777"/>
      <c r="H535" s="777"/>
      <c r="I535" s="779"/>
      <c r="J535" s="778"/>
      <c r="K535" s="780"/>
      <c r="L535" s="420"/>
      <c r="M535" s="777"/>
      <c r="N535" s="785"/>
      <c r="O535" s="420"/>
      <c r="P535" s="420"/>
      <c r="Q535" s="420"/>
      <c r="R535" s="420"/>
      <c r="S535" s="420"/>
      <c r="T535" s="420"/>
      <c r="U535" s="420"/>
      <c r="V535" s="420"/>
      <c r="W535" s="420"/>
      <c r="X535" s="420"/>
      <c r="Y535" s="420"/>
      <c r="Z535" s="420"/>
      <c r="AA535" s="420"/>
      <c r="AB535" s="420"/>
      <c r="AC535" s="420"/>
      <c r="AD535" s="420"/>
      <c r="AE535" s="420"/>
    </row>
    <row r="536" spans="1:31">
      <c r="A536" s="420"/>
      <c r="B536" s="777"/>
      <c r="C536" s="777"/>
      <c r="D536" s="777"/>
      <c r="E536" s="777"/>
      <c r="F536" s="778"/>
      <c r="G536" s="777"/>
      <c r="H536" s="777"/>
      <c r="I536" s="779"/>
      <c r="J536" s="778"/>
      <c r="K536" s="780"/>
      <c r="L536" s="420"/>
      <c r="M536" s="777"/>
      <c r="N536" s="785"/>
      <c r="O536" s="420"/>
      <c r="P536" s="420"/>
      <c r="Q536" s="420"/>
      <c r="R536" s="420"/>
      <c r="S536" s="420"/>
      <c r="T536" s="420"/>
      <c r="U536" s="420"/>
      <c r="V536" s="420"/>
      <c r="W536" s="420"/>
      <c r="X536" s="420"/>
      <c r="Y536" s="420"/>
      <c r="Z536" s="420"/>
      <c r="AA536" s="420"/>
      <c r="AB536" s="420"/>
      <c r="AC536" s="420"/>
      <c r="AD536" s="420"/>
      <c r="AE536" s="420"/>
    </row>
    <row r="537" spans="1:31">
      <c r="A537" s="420"/>
      <c r="B537" s="777"/>
      <c r="C537" s="777"/>
      <c r="D537" s="777"/>
      <c r="E537" s="777"/>
      <c r="F537" s="778"/>
      <c r="G537" s="777"/>
      <c r="H537" s="777"/>
      <c r="I537" s="779"/>
      <c r="J537" s="778"/>
      <c r="K537" s="780"/>
      <c r="L537" s="420"/>
      <c r="M537" s="777"/>
      <c r="N537" s="785"/>
      <c r="O537" s="420"/>
      <c r="P537" s="420"/>
      <c r="Q537" s="420"/>
      <c r="R537" s="420"/>
      <c r="S537" s="420"/>
      <c r="T537" s="420"/>
      <c r="U537" s="420"/>
      <c r="V537" s="420"/>
      <c r="W537" s="420"/>
      <c r="X537" s="420"/>
      <c r="Y537" s="420"/>
      <c r="Z537" s="420"/>
      <c r="AA537" s="420"/>
      <c r="AB537" s="420"/>
      <c r="AC537" s="420"/>
      <c r="AD537" s="420"/>
      <c r="AE537" s="420"/>
    </row>
    <row r="538" spans="1:31">
      <c r="A538" s="420"/>
      <c r="B538" s="777"/>
      <c r="C538" s="777"/>
      <c r="D538" s="777"/>
      <c r="E538" s="777"/>
      <c r="F538" s="778"/>
      <c r="G538" s="777"/>
      <c r="H538" s="777"/>
      <c r="I538" s="779"/>
      <c r="J538" s="778"/>
      <c r="K538" s="780"/>
      <c r="L538" s="420"/>
      <c r="M538" s="777"/>
      <c r="N538" s="785"/>
      <c r="O538" s="420"/>
      <c r="P538" s="420"/>
      <c r="Q538" s="420"/>
      <c r="R538" s="420"/>
      <c r="S538" s="420"/>
      <c r="T538" s="420"/>
      <c r="U538" s="420"/>
      <c r="V538" s="420"/>
      <c r="W538" s="420"/>
      <c r="X538" s="420"/>
      <c r="Y538" s="420"/>
      <c r="Z538" s="420"/>
      <c r="AA538" s="420"/>
      <c r="AB538" s="420"/>
      <c r="AC538" s="420"/>
      <c r="AD538" s="420"/>
      <c r="AE538" s="420"/>
    </row>
    <row r="539" spans="1:31">
      <c r="A539" s="420"/>
      <c r="B539" s="777"/>
      <c r="C539" s="777"/>
      <c r="D539" s="777"/>
      <c r="E539" s="777"/>
      <c r="F539" s="778"/>
      <c r="G539" s="777"/>
      <c r="H539" s="777"/>
      <c r="I539" s="779"/>
      <c r="J539" s="778"/>
      <c r="K539" s="780"/>
      <c r="L539" s="420"/>
      <c r="M539" s="777"/>
      <c r="N539" s="785"/>
      <c r="O539" s="420"/>
      <c r="P539" s="420"/>
      <c r="Q539" s="420"/>
      <c r="R539" s="420"/>
      <c r="S539" s="420"/>
      <c r="T539" s="420"/>
      <c r="U539" s="420"/>
      <c r="V539" s="420"/>
      <c r="W539" s="420"/>
      <c r="X539" s="420"/>
      <c r="Y539" s="420"/>
      <c r="Z539" s="420"/>
      <c r="AA539" s="420"/>
      <c r="AB539" s="420"/>
      <c r="AC539" s="420"/>
      <c r="AD539" s="420"/>
      <c r="AE539" s="420"/>
    </row>
    <row r="540" spans="1:31">
      <c r="A540" s="420"/>
      <c r="B540" s="777"/>
      <c r="C540" s="777"/>
      <c r="D540" s="777"/>
      <c r="E540" s="777"/>
      <c r="F540" s="778"/>
      <c r="G540" s="777"/>
      <c r="H540" s="777"/>
      <c r="I540" s="779"/>
      <c r="J540" s="778"/>
      <c r="K540" s="780"/>
      <c r="L540" s="420"/>
      <c r="M540" s="777"/>
      <c r="N540" s="785"/>
      <c r="O540" s="420"/>
      <c r="P540" s="420"/>
      <c r="Q540" s="420"/>
      <c r="R540" s="420"/>
      <c r="S540" s="420"/>
      <c r="T540" s="420"/>
      <c r="U540" s="420"/>
      <c r="V540" s="420"/>
      <c r="W540" s="420"/>
      <c r="X540" s="420"/>
      <c r="Y540" s="420"/>
      <c r="Z540" s="420"/>
      <c r="AA540" s="420"/>
      <c r="AB540" s="420"/>
      <c r="AC540" s="420"/>
      <c r="AD540" s="420"/>
      <c r="AE540" s="420"/>
    </row>
    <row r="541" spans="1:31">
      <c r="A541" s="420"/>
      <c r="B541" s="777"/>
      <c r="C541" s="777"/>
      <c r="D541" s="777"/>
      <c r="E541" s="777"/>
      <c r="F541" s="778"/>
      <c r="G541" s="777"/>
      <c r="H541" s="777"/>
      <c r="I541" s="779"/>
      <c r="J541" s="778"/>
      <c r="K541" s="780"/>
      <c r="L541" s="420"/>
      <c r="M541" s="777"/>
      <c r="N541" s="785"/>
      <c r="O541" s="420"/>
      <c r="P541" s="420"/>
      <c r="Q541" s="420"/>
      <c r="R541" s="420"/>
      <c r="S541" s="420"/>
      <c r="T541" s="420"/>
      <c r="U541" s="420"/>
      <c r="V541" s="420"/>
      <c r="W541" s="420"/>
      <c r="X541" s="420"/>
      <c r="Y541" s="420"/>
      <c r="Z541" s="420"/>
      <c r="AA541" s="420"/>
      <c r="AB541" s="420"/>
      <c r="AC541" s="420"/>
      <c r="AD541" s="420"/>
      <c r="AE541" s="420"/>
    </row>
    <row r="542" spans="1:31">
      <c r="A542" s="420"/>
      <c r="B542" s="777"/>
      <c r="C542" s="777"/>
      <c r="D542" s="777"/>
      <c r="E542" s="777"/>
      <c r="F542" s="778"/>
      <c r="G542" s="777"/>
      <c r="H542" s="777"/>
      <c r="I542" s="779"/>
      <c r="J542" s="778"/>
      <c r="K542" s="780"/>
      <c r="L542" s="420"/>
      <c r="M542" s="777"/>
      <c r="N542" s="785"/>
      <c r="O542" s="420"/>
      <c r="P542" s="420"/>
      <c r="Q542" s="420"/>
      <c r="R542" s="420"/>
      <c r="S542" s="420"/>
      <c r="T542" s="420"/>
      <c r="U542" s="420"/>
      <c r="V542" s="420"/>
      <c r="W542" s="420"/>
      <c r="X542" s="420"/>
      <c r="Y542" s="420"/>
      <c r="Z542" s="420"/>
      <c r="AA542" s="420"/>
      <c r="AB542" s="420"/>
      <c r="AC542" s="420"/>
      <c r="AD542" s="420"/>
      <c r="AE542" s="420"/>
    </row>
    <row r="543" spans="1:31">
      <c r="A543" s="420"/>
      <c r="B543" s="777"/>
      <c r="C543" s="777"/>
      <c r="D543" s="777"/>
      <c r="E543" s="777"/>
      <c r="F543" s="778"/>
      <c r="G543" s="777"/>
      <c r="H543" s="777"/>
      <c r="I543" s="779"/>
      <c r="J543" s="778"/>
      <c r="K543" s="780"/>
      <c r="L543" s="420"/>
      <c r="M543" s="777"/>
      <c r="N543" s="785"/>
      <c r="O543" s="420"/>
      <c r="P543" s="420"/>
      <c r="Q543" s="420"/>
      <c r="R543" s="420"/>
      <c r="S543" s="420"/>
      <c r="T543" s="420"/>
      <c r="U543" s="420"/>
      <c r="V543" s="420"/>
      <c r="W543" s="420"/>
      <c r="X543" s="420"/>
      <c r="Y543" s="420"/>
      <c r="Z543" s="420"/>
      <c r="AA543" s="420"/>
      <c r="AB543" s="420"/>
      <c r="AC543" s="420"/>
      <c r="AD543" s="420"/>
      <c r="AE543" s="420"/>
    </row>
    <row r="544" spans="1:31">
      <c r="A544" s="420"/>
      <c r="B544" s="777"/>
      <c r="C544" s="777"/>
      <c r="D544" s="777"/>
      <c r="E544" s="777"/>
      <c r="F544" s="778"/>
      <c r="G544" s="777"/>
      <c r="H544" s="777"/>
      <c r="I544" s="779"/>
      <c r="J544" s="778"/>
      <c r="K544" s="780"/>
      <c r="L544" s="420"/>
      <c r="M544" s="777"/>
      <c r="N544" s="785"/>
      <c r="O544" s="420"/>
      <c r="P544" s="420"/>
      <c r="Q544" s="420"/>
      <c r="R544" s="420"/>
      <c r="S544" s="420"/>
      <c r="T544" s="420"/>
      <c r="U544" s="420"/>
      <c r="V544" s="420"/>
      <c r="W544" s="420"/>
      <c r="X544" s="420"/>
      <c r="Y544" s="420"/>
      <c r="Z544" s="420"/>
      <c r="AA544" s="420"/>
      <c r="AB544" s="420"/>
      <c r="AC544" s="420"/>
      <c r="AD544" s="420"/>
      <c r="AE544" s="420"/>
    </row>
    <row r="545" spans="1:31">
      <c r="A545" s="420"/>
      <c r="B545" s="777"/>
      <c r="C545" s="777"/>
      <c r="D545" s="777"/>
      <c r="E545" s="777"/>
      <c r="F545" s="778"/>
      <c r="G545" s="777"/>
      <c r="H545" s="777"/>
      <c r="I545" s="779"/>
      <c r="J545" s="778"/>
      <c r="K545" s="780"/>
      <c r="L545" s="420"/>
      <c r="M545" s="777"/>
      <c r="N545" s="785"/>
      <c r="O545" s="420"/>
      <c r="P545" s="420"/>
      <c r="Q545" s="420"/>
      <c r="R545" s="420"/>
      <c r="S545" s="420"/>
      <c r="T545" s="420"/>
      <c r="U545" s="420"/>
      <c r="V545" s="420"/>
      <c r="W545" s="420"/>
      <c r="X545" s="420"/>
      <c r="Y545" s="420"/>
      <c r="Z545" s="420"/>
      <c r="AA545" s="420"/>
      <c r="AB545" s="420"/>
      <c r="AC545" s="420"/>
      <c r="AD545" s="420"/>
      <c r="AE545" s="420"/>
    </row>
    <row r="546" spans="1:31">
      <c r="A546" s="420"/>
      <c r="B546" s="777"/>
      <c r="C546" s="777"/>
      <c r="D546" s="777"/>
      <c r="E546" s="777"/>
      <c r="F546" s="778"/>
      <c r="G546" s="777"/>
      <c r="H546" s="777"/>
      <c r="I546" s="779"/>
      <c r="J546" s="778"/>
      <c r="K546" s="780"/>
      <c r="L546" s="420"/>
      <c r="M546" s="777"/>
      <c r="N546" s="785"/>
      <c r="O546" s="420"/>
      <c r="P546" s="420"/>
      <c r="Q546" s="420"/>
      <c r="R546" s="420"/>
      <c r="S546" s="420"/>
      <c r="T546" s="420"/>
      <c r="U546" s="420"/>
      <c r="V546" s="420"/>
      <c r="W546" s="420"/>
      <c r="X546" s="420"/>
      <c r="Y546" s="420"/>
      <c r="Z546" s="420"/>
      <c r="AA546" s="420"/>
      <c r="AB546" s="420"/>
      <c r="AC546" s="420"/>
      <c r="AD546" s="420"/>
      <c r="AE546" s="420"/>
    </row>
    <row r="547" spans="1:31">
      <c r="A547" s="420"/>
      <c r="B547" s="777"/>
      <c r="C547" s="777"/>
      <c r="D547" s="777"/>
      <c r="E547" s="777"/>
      <c r="F547" s="778"/>
      <c r="G547" s="777"/>
      <c r="H547" s="777"/>
      <c r="I547" s="779"/>
      <c r="J547" s="778"/>
      <c r="K547" s="780"/>
      <c r="L547" s="420"/>
      <c r="M547" s="777"/>
      <c r="N547" s="785"/>
      <c r="O547" s="420"/>
      <c r="P547" s="420"/>
      <c r="Q547" s="420"/>
      <c r="R547" s="420"/>
      <c r="S547" s="420"/>
      <c r="T547" s="420"/>
      <c r="U547" s="420"/>
      <c r="V547" s="420"/>
      <c r="W547" s="420"/>
      <c r="X547" s="420"/>
      <c r="Y547" s="420"/>
      <c r="Z547" s="420"/>
      <c r="AA547" s="420"/>
      <c r="AB547" s="420"/>
      <c r="AC547" s="420"/>
      <c r="AD547" s="420"/>
      <c r="AE547" s="420"/>
    </row>
    <row r="548" spans="1:31">
      <c r="A548" s="420"/>
      <c r="B548" s="777"/>
      <c r="C548" s="777"/>
      <c r="D548" s="777"/>
      <c r="E548" s="777"/>
      <c r="F548" s="778"/>
      <c r="G548" s="777"/>
      <c r="H548" s="777"/>
      <c r="I548" s="779"/>
      <c r="J548" s="778"/>
      <c r="K548" s="780"/>
      <c r="L548" s="420"/>
      <c r="M548" s="777"/>
      <c r="N548" s="785"/>
      <c r="O548" s="420"/>
      <c r="P548" s="420"/>
      <c r="Q548" s="420"/>
      <c r="R548" s="420"/>
      <c r="S548" s="420"/>
      <c r="T548" s="420"/>
      <c r="U548" s="420"/>
      <c r="V548" s="420"/>
      <c r="W548" s="420"/>
      <c r="X548" s="420"/>
      <c r="Y548" s="420"/>
      <c r="Z548" s="420"/>
      <c r="AA548" s="420"/>
      <c r="AB548" s="420"/>
      <c r="AC548" s="420"/>
      <c r="AD548" s="420"/>
      <c r="AE548" s="420"/>
    </row>
    <row r="549" spans="1:31">
      <c r="A549" s="420"/>
      <c r="B549" s="777"/>
      <c r="C549" s="777"/>
      <c r="D549" s="777"/>
      <c r="E549" s="777"/>
      <c r="F549" s="778"/>
      <c r="G549" s="777"/>
      <c r="H549" s="777"/>
      <c r="I549" s="779"/>
      <c r="J549" s="778"/>
      <c r="K549" s="780"/>
      <c r="L549" s="420"/>
      <c r="M549" s="777"/>
      <c r="N549" s="785"/>
      <c r="O549" s="420"/>
      <c r="P549" s="420"/>
      <c r="Q549" s="420"/>
      <c r="R549" s="420"/>
      <c r="S549" s="420"/>
      <c r="T549" s="420"/>
      <c r="U549" s="420"/>
      <c r="V549" s="420"/>
      <c r="W549" s="420"/>
      <c r="X549" s="420"/>
      <c r="Y549" s="420"/>
      <c r="Z549" s="420"/>
      <c r="AA549" s="420"/>
      <c r="AB549" s="420"/>
      <c r="AC549" s="420"/>
      <c r="AD549" s="420"/>
      <c r="AE549" s="420"/>
    </row>
    <row r="550" spans="1:31">
      <c r="A550" s="420"/>
      <c r="B550" s="777"/>
      <c r="C550" s="777"/>
      <c r="D550" s="777"/>
      <c r="E550" s="777"/>
      <c r="F550" s="778"/>
      <c r="G550" s="777"/>
      <c r="H550" s="777"/>
      <c r="I550" s="779"/>
      <c r="J550" s="778"/>
      <c r="K550" s="780"/>
      <c r="L550" s="420"/>
      <c r="M550" s="777"/>
      <c r="N550" s="785"/>
      <c r="O550" s="420"/>
      <c r="P550" s="420"/>
      <c r="Q550" s="420"/>
      <c r="R550" s="420"/>
      <c r="S550" s="420"/>
      <c r="T550" s="420"/>
      <c r="U550" s="420"/>
      <c r="V550" s="420"/>
      <c r="W550" s="420"/>
      <c r="X550" s="420"/>
      <c r="Y550" s="420"/>
      <c r="Z550" s="420"/>
      <c r="AA550" s="420"/>
      <c r="AB550" s="420"/>
      <c r="AC550" s="420"/>
      <c r="AD550" s="420"/>
      <c r="AE550" s="420"/>
    </row>
    <row r="551" spans="1:31">
      <c r="A551" s="420"/>
      <c r="B551" s="777"/>
      <c r="C551" s="777"/>
      <c r="D551" s="777"/>
      <c r="E551" s="777"/>
      <c r="F551" s="778"/>
      <c r="G551" s="777"/>
      <c r="H551" s="777"/>
      <c r="I551" s="779"/>
      <c r="J551" s="778"/>
      <c r="K551" s="780"/>
      <c r="L551" s="420"/>
      <c r="M551" s="777"/>
      <c r="N551" s="785"/>
      <c r="O551" s="420"/>
      <c r="P551" s="420"/>
      <c r="Q551" s="420"/>
      <c r="R551" s="420"/>
      <c r="S551" s="420"/>
      <c r="T551" s="420"/>
      <c r="U551" s="420"/>
      <c r="V551" s="420"/>
      <c r="W551" s="420"/>
      <c r="X551" s="420"/>
      <c r="Y551" s="420"/>
      <c r="Z551" s="420"/>
      <c r="AA551" s="420"/>
      <c r="AB551" s="420"/>
      <c r="AC551" s="420"/>
      <c r="AD551" s="420"/>
      <c r="AE551" s="420"/>
    </row>
    <row r="552" spans="1:31">
      <c r="A552" s="420"/>
      <c r="B552" s="777"/>
      <c r="C552" s="777"/>
      <c r="D552" s="777"/>
      <c r="E552" s="777"/>
      <c r="F552" s="778"/>
      <c r="G552" s="777"/>
      <c r="H552" s="777"/>
      <c r="I552" s="779"/>
      <c r="J552" s="778"/>
      <c r="K552" s="780"/>
      <c r="L552" s="420"/>
      <c r="M552" s="777"/>
      <c r="N552" s="785"/>
      <c r="O552" s="420"/>
      <c r="P552" s="420"/>
      <c r="Q552" s="420"/>
      <c r="R552" s="420"/>
      <c r="S552" s="420"/>
      <c r="T552" s="420"/>
      <c r="U552" s="420"/>
      <c r="V552" s="420"/>
      <c r="W552" s="420"/>
      <c r="X552" s="420"/>
      <c r="Y552" s="420"/>
      <c r="Z552" s="420"/>
      <c r="AA552" s="420"/>
      <c r="AB552" s="420"/>
      <c r="AC552" s="420"/>
      <c r="AD552" s="420"/>
      <c r="AE552" s="420"/>
    </row>
    <row r="553" spans="1:31">
      <c r="A553" s="420"/>
      <c r="B553" s="777"/>
      <c r="C553" s="777"/>
      <c r="D553" s="777"/>
      <c r="E553" s="777"/>
      <c r="F553" s="778"/>
      <c r="G553" s="777"/>
      <c r="H553" s="777"/>
      <c r="I553" s="779"/>
      <c r="J553" s="778"/>
      <c r="K553" s="780"/>
      <c r="L553" s="420"/>
      <c r="M553" s="777"/>
      <c r="N553" s="785"/>
      <c r="O553" s="420"/>
      <c r="P553" s="420"/>
      <c r="Q553" s="420"/>
      <c r="R553" s="420"/>
      <c r="S553" s="420"/>
      <c r="T553" s="420"/>
      <c r="U553" s="420"/>
      <c r="V553" s="420"/>
      <c r="W553" s="420"/>
      <c r="X553" s="420"/>
      <c r="Y553" s="420"/>
      <c r="Z553" s="420"/>
      <c r="AA553" s="420"/>
      <c r="AB553" s="420"/>
      <c r="AC553" s="420"/>
      <c r="AD553" s="420"/>
      <c r="AE553" s="420"/>
    </row>
    <row r="554" spans="1:31">
      <c r="A554" s="420"/>
      <c r="B554" s="777"/>
      <c r="C554" s="777"/>
      <c r="D554" s="777"/>
      <c r="E554" s="777"/>
      <c r="F554" s="778"/>
      <c r="G554" s="777"/>
      <c r="H554" s="777"/>
      <c r="I554" s="779"/>
      <c r="J554" s="778"/>
      <c r="K554" s="780"/>
      <c r="L554" s="420"/>
      <c r="M554" s="777"/>
      <c r="N554" s="785"/>
      <c r="O554" s="420"/>
      <c r="P554" s="420"/>
      <c r="Q554" s="420"/>
      <c r="R554" s="420"/>
      <c r="S554" s="420"/>
      <c r="T554" s="420"/>
      <c r="U554" s="420"/>
      <c r="V554" s="420"/>
      <c r="W554" s="420"/>
      <c r="X554" s="420"/>
      <c r="Y554" s="420"/>
      <c r="Z554" s="420"/>
      <c r="AA554" s="420"/>
      <c r="AB554" s="420"/>
      <c r="AC554" s="420"/>
      <c r="AD554" s="420"/>
      <c r="AE554" s="420"/>
    </row>
    <row r="555" spans="1:31">
      <c r="A555" s="420"/>
      <c r="B555" s="777"/>
      <c r="C555" s="777"/>
      <c r="D555" s="777"/>
      <c r="E555" s="777"/>
      <c r="F555" s="778"/>
      <c r="G555" s="777"/>
      <c r="H555" s="777"/>
      <c r="I555" s="779"/>
      <c r="J555" s="778"/>
      <c r="K555" s="780"/>
      <c r="L555" s="420"/>
      <c r="M555" s="777"/>
      <c r="N555" s="785"/>
      <c r="O555" s="420"/>
      <c r="P555" s="420"/>
      <c r="Q555" s="420"/>
      <c r="R555" s="420"/>
      <c r="S555" s="420"/>
      <c r="T555" s="420"/>
      <c r="U555" s="420"/>
      <c r="V555" s="420"/>
      <c r="W555" s="420"/>
      <c r="X555" s="420"/>
      <c r="Y555" s="420"/>
      <c r="Z555" s="420"/>
      <c r="AA555" s="420"/>
      <c r="AB555" s="420"/>
      <c r="AC555" s="420"/>
      <c r="AD555" s="420"/>
      <c r="AE555" s="420"/>
    </row>
    <row r="556" spans="1:31">
      <c r="A556" s="420"/>
      <c r="B556" s="777"/>
      <c r="C556" s="777"/>
      <c r="D556" s="777"/>
      <c r="E556" s="777"/>
      <c r="F556" s="778"/>
      <c r="G556" s="777"/>
      <c r="H556" s="777"/>
      <c r="I556" s="779"/>
      <c r="J556" s="778"/>
      <c r="K556" s="780"/>
      <c r="L556" s="420"/>
      <c r="M556" s="777"/>
      <c r="N556" s="785"/>
      <c r="O556" s="420"/>
      <c r="P556" s="420"/>
      <c r="Q556" s="420"/>
      <c r="R556" s="420"/>
      <c r="S556" s="420"/>
      <c r="T556" s="420"/>
      <c r="U556" s="420"/>
      <c r="V556" s="420"/>
      <c r="W556" s="420"/>
      <c r="X556" s="420"/>
      <c r="Y556" s="420"/>
      <c r="Z556" s="420"/>
      <c r="AA556" s="420"/>
      <c r="AB556" s="420"/>
      <c r="AC556" s="420"/>
      <c r="AD556" s="420"/>
      <c r="AE556" s="420"/>
    </row>
    <row r="557" spans="1:31">
      <c r="A557" s="420"/>
      <c r="B557" s="777"/>
      <c r="C557" s="777"/>
      <c r="D557" s="777"/>
      <c r="E557" s="777"/>
      <c r="F557" s="778"/>
      <c r="G557" s="777"/>
      <c r="H557" s="777"/>
      <c r="I557" s="779"/>
      <c r="J557" s="778"/>
      <c r="K557" s="780"/>
      <c r="L557" s="420"/>
      <c r="M557" s="777"/>
      <c r="N557" s="785"/>
      <c r="O557" s="420"/>
      <c r="P557" s="420"/>
      <c r="Q557" s="420"/>
      <c r="R557" s="420"/>
      <c r="S557" s="420"/>
      <c r="T557" s="420"/>
      <c r="U557" s="420"/>
      <c r="V557" s="420"/>
      <c r="W557" s="420"/>
      <c r="X557" s="420"/>
      <c r="Y557" s="420"/>
      <c r="Z557" s="420"/>
      <c r="AA557" s="420"/>
      <c r="AB557" s="420"/>
      <c r="AC557" s="420"/>
      <c r="AD557" s="420"/>
      <c r="AE557" s="420"/>
    </row>
    <row r="558" spans="1:31">
      <c r="A558" s="420"/>
      <c r="B558" s="777"/>
      <c r="C558" s="777"/>
      <c r="D558" s="777"/>
      <c r="E558" s="777"/>
      <c r="F558" s="778"/>
      <c r="G558" s="777"/>
      <c r="H558" s="777"/>
      <c r="I558" s="779"/>
      <c r="J558" s="778"/>
      <c r="K558" s="780"/>
      <c r="L558" s="420"/>
      <c r="M558" s="777"/>
      <c r="N558" s="785"/>
      <c r="O558" s="420"/>
      <c r="P558" s="420"/>
      <c r="Q558" s="420"/>
      <c r="R558" s="420"/>
      <c r="S558" s="420"/>
      <c r="T558" s="420"/>
      <c r="U558" s="420"/>
      <c r="V558" s="420"/>
      <c r="W558" s="420"/>
      <c r="X558" s="420"/>
      <c r="Y558" s="420"/>
      <c r="Z558" s="420"/>
      <c r="AA558" s="420"/>
      <c r="AB558" s="420"/>
      <c r="AC558" s="420"/>
      <c r="AD558" s="420"/>
      <c r="AE558" s="420"/>
    </row>
    <row r="559" spans="1:31">
      <c r="A559" s="420"/>
      <c r="B559" s="777"/>
      <c r="C559" s="777"/>
      <c r="D559" s="777"/>
      <c r="E559" s="777"/>
      <c r="F559" s="778"/>
      <c r="G559" s="777"/>
      <c r="H559" s="777"/>
      <c r="I559" s="779"/>
      <c r="J559" s="778"/>
      <c r="K559" s="780"/>
      <c r="L559" s="420"/>
      <c r="M559" s="777"/>
      <c r="N559" s="785"/>
      <c r="O559" s="420"/>
      <c r="P559" s="420"/>
      <c r="Q559" s="420"/>
      <c r="R559" s="420"/>
      <c r="S559" s="420"/>
      <c r="T559" s="420"/>
      <c r="U559" s="420"/>
      <c r="V559" s="420"/>
      <c r="W559" s="420"/>
      <c r="X559" s="420"/>
      <c r="Y559" s="420"/>
      <c r="Z559" s="420"/>
      <c r="AA559" s="420"/>
      <c r="AB559" s="420"/>
      <c r="AC559" s="420"/>
      <c r="AD559" s="420"/>
      <c r="AE559" s="420"/>
    </row>
    <row r="560" spans="1:31">
      <c r="A560" s="420"/>
      <c r="B560" s="777"/>
      <c r="C560" s="777"/>
      <c r="D560" s="777"/>
      <c r="E560" s="777"/>
      <c r="F560" s="778"/>
      <c r="G560" s="777"/>
      <c r="H560" s="777"/>
      <c r="I560" s="779"/>
      <c r="J560" s="778"/>
      <c r="K560" s="780"/>
      <c r="L560" s="420"/>
      <c r="M560" s="777"/>
      <c r="N560" s="785"/>
      <c r="O560" s="420"/>
      <c r="P560" s="420"/>
      <c r="Q560" s="420"/>
      <c r="R560" s="420"/>
      <c r="S560" s="420"/>
      <c r="T560" s="420"/>
      <c r="U560" s="420"/>
      <c r="V560" s="420"/>
      <c r="W560" s="420"/>
      <c r="X560" s="420"/>
      <c r="Y560" s="420"/>
      <c r="Z560" s="420"/>
      <c r="AA560" s="420"/>
      <c r="AB560" s="420"/>
      <c r="AC560" s="420"/>
      <c r="AD560" s="420"/>
      <c r="AE560" s="420"/>
    </row>
    <row r="561" spans="1:31">
      <c r="A561" s="420"/>
      <c r="B561" s="777"/>
      <c r="C561" s="777"/>
      <c r="D561" s="777"/>
      <c r="E561" s="777"/>
      <c r="F561" s="778"/>
      <c r="G561" s="777"/>
      <c r="H561" s="777"/>
      <c r="I561" s="779"/>
      <c r="J561" s="778"/>
      <c r="K561" s="780"/>
      <c r="L561" s="420"/>
      <c r="M561" s="777"/>
      <c r="N561" s="785"/>
      <c r="O561" s="420"/>
      <c r="P561" s="420"/>
      <c r="Q561" s="420"/>
      <c r="R561" s="420"/>
      <c r="S561" s="420"/>
      <c r="T561" s="420"/>
      <c r="U561" s="420"/>
      <c r="V561" s="420"/>
      <c r="W561" s="420"/>
      <c r="X561" s="420"/>
      <c r="Y561" s="420"/>
      <c r="Z561" s="420"/>
      <c r="AA561" s="420"/>
      <c r="AB561" s="420"/>
      <c r="AC561" s="420"/>
      <c r="AD561" s="420"/>
      <c r="AE561" s="420"/>
    </row>
    <row r="562" spans="1:31">
      <c r="A562" s="420"/>
      <c r="B562" s="777"/>
      <c r="C562" s="777"/>
      <c r="D562" s="777"/>
      <c r="E562" s="777"/>
      <c r="F562" s="778"/>
      <c r="G562" s="777"/>
      <c r="H562" s="777"/>
      <c r="I562" s="779"/>
      <c r="J562" s="778"/>
      <c r="K562" s="780"/>
      <c r="L562" s="420"/>
      <c r="M562" s="777"/>
      <c r="N562" s="785"/>
      <c r="O562" s="420"/>
      <c r="P562" s="420"/>
      <c r="Q562" s="420"/>
      <c r="R562" s="420"/>
      <c r="S562" s="420"/>
      <c r="T562" s="420"/>
      <c r="U562" s="420"/>
      <c r="V562" s="420"/>
      <c r="W562" s="420"/>
      <c r="X562" s="420"/>
      <c r="Y562" s="420"/>
      <c r="Z562" s="420"/>
      <c r="AA562" s="420"/>
      <c r="AB562" s="420"/>
      <c r="AC562" s="420"/>
      <c r="AD562" s="420"/>
      <c r="AE562" s="420"/>
    </row>
    <row r="563" spans="1:31">
      <c r="A563" s="420"/>
      <c r="B563" s="777"/>
      <c r="C563" s="777"/>
      <c r="D563" s="777"/>
      <c r="E563" s="777"/>
      <c r="F563" s="778"/>
      <c r="G563" s="777"/>
      <c r="H563" s="777"/>
      <c r="I563" s="779"/>
      <c r="J563" s="778"/>
      <c r="K563" s="780"/>
      <c r="L563" s="420"/>
      <c r="M563" s="777"/>
      <c r="N563" s="785"/>
      <c r="O563" s="420"/>
      <c r="P563" s="420"/>
      <c r="Q563" s="420"/>
      <c r="R563" s="420"/>
      <c r="S563" s="420"/>
      <c r="T563" s="420"/>
      <c r="U563" s="420"/>
      <c r="V563" s="420"/>
      <c r="W563" s="420"/>
      <c r="X563" s="420"/>
      <c r="Y563" s="420"/>
      <c r="Z563" s="420"/>
      <c r="AA563" s="420"/>
      <c r="AB563" s="420"/>
      <c r="AC563" s="420"/>
      <c r="AD563" s="420"/>
      <c r="AE563" s="420"/>
    </row>
    <row r="564" spans="1:31">
      <c r="A564" s="420"/>
      <c r="B564" s="777"/>
      <c r="C564" s="777"/>
      <c r="D564" s="777"/>
      <c r="E564" s="777"/>
      <c r="F564" s="778"/>
      <c r="G564" s="777"/>
      <c r="H564" s="777"/>
      <c r="I564" s="779"/>
      <c r="J564" s="778"/>
      <c r="K564" s="780"/>
      <c r="L564" s="420"/>
      <c r="M564" s="777"/>
      <c r="N564" s="785"/>
      <c r="O564" s="420"/>
      <c r="P564" s="420"/>
      <c r="Q564" s="420"/>
      <c r="R564" s="420"/>
      <c r="S564" s="420"/>
      <c r="T564" s="420"/>
      <c r="U564" s="420"/>
      <c r="V564" s="420"/>
      <c r="W564" s="420"/>
      <c r="X564" s="420"/>
      <c r="Y564" s="420"/>
      <c r="Z564" s="420"/>
      <c r="AA564" s="420"/>
      <c r="AB564" s="420"/>
      <c r="AC564" s="420"/>
      <c r="AD564" s="420"/>
      <c r="AE564" s="420"/>
    </row>
    <row r="565" spans="1:31">
      <c r="A565" s="420"/>
      <c r="B565" s="777"/>
      <c r="C565" s="777"/>
      <c r="D565" s="777"/>
      <c r="E565" s="777"/>
      <c r="F565" s="778"/>
      <c r="G565" s="777"/>
      <c r="H565" s="777"/>
      <c r="I565" s="779"/>
      <c r="J565" s="778"/>
      <c r="K565" s="780"/>
      <c r="L565" s="420"/>
      <c r="M565" s="777"/>
      <c r="N565" s="785"/>
      <c r="O565" s="420"/>
      <c r="P565" s="420"/>
      <c r="Q565" s="420"/>
      <c r="R565" s="420"/>
      <c r="S565" s="420"/>
      <c r="T565" s="420"/>
      <c r="U565" s="420"/>
      <c r="V565" s="420"/>
      <c r="W565" s="420"/>
      <c r="X565" s="420"/>
      <c r="Y565" s="420"/>
      <c r="Z565" s="420"/>
      <c r="AA565" s="420"/>
      <c r="AB565" s="420"/>
      <c r="AC565" s="420"/>
      <c r="AD565" s="420"/>
      <c r="AE565" s="420"/>
    </row>
    <row r="566" spans="1:31">
      <c r="A566" s="420"/>
      <c r="B566" s="777"/>
      <c r="C566" s="777"/>
      <c r="D566" s="777"/>
      <c r="E566" s="777"/>
      <c r="F566" s="778"/>
      <c r="G566" s="777"/>
      <c r="H566" s="777"/>
      <c r="I566" s="779"/>
      <c r="J566" s="778"/>
      <c r="K566" s="780"/>
      <c r="L566" s="420"/>
      <c r="M566" s="777"/>
      <c r="N566" s="785"/>
      <c r="O566" s="420"/>
      <c r="P566" s="420"/>
      <c r="Q566" s="420"/>
      <c r="R566" s="420"/>
      <c r="S566" s="420"/>
      <c r="T566" s="420"/>
      <c r="U566" s="420"/>
      <c r="V566" s="420"/>
      <c r="W566" s="420"/>
      <c r="X566" s="420"/>
      <c r="Y566" s="420"/>
      <c r="Z566" s="420"/>
      <c r="AA566" s="420"/>
      <c r="AB566" s="420"/>
      <c r="AC566" s="420"/>
      <c r="AD566" s="420"/>
      <c r="AE566" s="420"/>
    </row>
    <row r="567" spans="1:31">
      <c r="A567" s="420"/>
      <c r="B567" s="777"/>
      <c r="C567" s="777"/>
      <c r="D567" s="777"/>
      <c r="E567" s="777"/>
      <c r="F567" s="778"/>
      <c r="G567" s="777"/>
      <c r="H567" s="777"/>
      <c r="I567" s="779"/>
      <c r="J567" s="778"/>
      <c r="K567" s="780"/>
      <c r="L567" s="420"/>
      <c r="M567" s="777"/>
      <c r="N567" s="785"/>
      <c r="O567" s="420"/>
      <c r="P567" s="420"/>
      <c r="Q567" s="420"/>
      <c r="R567" s="420"/>
      <c r="S567" s="420"/>
      <c r="T567" s="420"/>
      <c r="U567" s="420"/>
      <c r="V567" s="420"/>
      <c r="W567" s="420"/>
      <c r="X567" s="420"/>
      <c r="Y567" s="420"/>
      <c r="Z567" s="420"/>
      <c r="AA567" s="420"/>
      <c r="AB567" s="420"/>
      <c r="AC567" s="420"/>
      <c r="AD567" s="420"/>
      <c r="AE567" s="420"/>
    </row>
    <row r="568" spans="1:31">
      <c r="A568" s="420"/>
      <c r="B568" s="777"/>
      <c r="C568" s="777"/>
      <c r="D568" s="777"/>
      <c r="E568" s="777"/>
      <c r="F568" s="778"/>
      <c r="G568" s="777"/>
      <c r="H568" s="777"/>
      <c r="I568" s="779"/>
      <c r="J568" s="778"/>
      <c r="K568" s="780"/>
      <c r="L568" s="420"/>
      <c r="M568" s="777"/>
      <c r="N568" s="785"/>
      <c r="O568" s="420"/>
      <c r="P568" s="420"/>
      <c r="Q568" s="420"/>
      <c r="R568" s="420"/>
      <c r="S568" s="420"/>
      <c r="T568" s="420"/>
      <c r="U568" s="420"/>
      <c r="V568" s="420"/>
      <c r="W568" s="420"/>
      <c r="X568" s="420"/>
      <c r="Y568" s="420"/>
      <c r="Z568" s="420"/>
      <c r="AA568" s="420"/>
      <c r="AB568" s="420"/>
      <c r="AC568" s="420"/>
      <c r="AD568" s="420"/>
      <c r="AE568" s="420"/>
    </row>
    <row r="569" spans="1:31">
      <c r="A569" s="420"/>
      <c r="B569" s="777"/>
      <c r="C569" s="777"/>
      <c r="D569" s="777"/>
      <c r="E569" s="777"/>
      <c r="F569" s="778"/>
      <c r="G569" s="777"/>
      <c r="H569" s="777"/>
      <c r="I569" s="779"/>
      <c r="J569" s="778"/>
      <c r="K569" s="780"/>
      <c r="L569" s="420"/>
      <c r="M569" s="777"/>
      <c r="N569" s="785"/>
      <c r="O569" s="420"/>
      <c r="P569" s="420"/>
      <c r="Q569" s="420"/>
      <c r="R569" s="420"/>
      <c r="S569" s="420"/>
      <c r="T569" s="420"/>
      <c r="U569" s="420"/>
      <c r="V569" s="420"/>
      <c r="W569" s="420"/>
      <c r="X569" s="420"/>
      <c r="Y569" s="420"/>
      <c r="Z569" s="420"/>
      <c r="AA569" s="420"/>
      <c r="AB569" s="420"/>
      <c r="AC569" s="420"/>
      <c r="AD569" s="420"/>
      <c r="AE569" s="420"/>
    </row>
    <row r="570" spans="1:31">
      <c r="A570" s="420"/>
      <c r="B570" s="777"/>
      <c r="C570" s="777"/>
      <c r="D570" s="777"/>
      <c r="E570" s="777"/>
      <c r="F570" s="778"/>
      <c r="G570" s="777"/>
      <c r="H570" s="777"/>
      <c r="I570" s="779"/>
      <c r="J570" s="778"/>
      <c r="K570" s="780"/>
      <c r="L570" s="420"/>
      <c r="M570" s="777"/>
      <c r="N570" s="785"/>
      <c r="O570" s="420"/>
      <c r="P570" s="420"/>
      <c r="Q570" s="420"/>
      <c r="R570" s="420"/>
      <c r="S570" s="420"/>
      <c r="T570" s="420"/>
      <c r="U570" s="420"/>
      <c r="V570" s="420"/>
      <c r="W570" s="420"/>
      <c r="X570" s="420"/>
      <c r="Y570" s="420"/>
      <c r="Z570" s="420"/>
      <c r="AA570" s="420"/>
      <c r="AB570" s="420"/>
      <c r="AC570" s="420"/>
      <c r="AD570" s="420"/>
      <c r="AE570" s="420"/>
    </row>
    <row r="571" spans="1:31">
      <c r="A571" s="420"/>
      <c r="B571" s="777"/>
      <c r="C571" s="777"/>
      <c r="D571" s="777"/>
      <c r="E571" s="777"/>
      <c r="F571" s="778"/>
      <c r="G571" s="777"/>
      <c r="H571" s="777"/>
      <c r="I571" s="779"/>
      <c r="J571" s="778"/>
      <c r="K571" s="780"/>
      <c r="L571" s="420"/>
      <c r="M571" s="777"/>
      <c r="N571" s="785"/>
      <c r="O571" s="420"/>
      <c r="P571" s="420"/>
      <c r="Q571" s="420"/>
      <c r="R571" s="420"/>
      <c r="S571" s="420"/>
      <c r="T571" s="420"/>
      <c r="U571" s="420"/>
      <c r="V571" s="420"/>
      <c r="W571" s="420"/>
      <c r="X571" s="420"/>
      <c r="Y571" s="420"/>
      <c r="Z571" s="420"/>
      <c r="AA571" s="420"/>
      <c r="AB571" s="420"/>
      <c r="AC571" s="420"/>
      <c r="AD571" s="420"/>
      <c r="AE571" s="420"/>
    </row>
    <row r="572" spans="1:31">
      <c r="A572" s="420"/>
      <c r="B572" s="777"/>
      <c r="C572" s="777"/>
      <c r="D572" s="777"/>
      <c r="E572" s="777"/>
      <c r="F572" s="778"/>
      <c r="G572" s="777"/>
      <c r="H572" s="777"/>
      <c r="I572" s="779"/>
      <c r="J572" s="778"/>
      <c r="K572" s="780"/>
      <c r="L572" s="420"/>
      <c r="M572" s="777"/>
      <c r="N572" s="785"/>
      <c r="O572" s="420"/>
      <c r="P572" s="420"/>
      <c r="Q572" s="420"/>
      <c r="R572" s="420"/>
      <c r="S572" s="420"/>
      <c r="T572" s="420"/>
      <c r="U572" s="420"/>
      <c r="V572" s="420"/>
      <c r="W572" s="420"/>
      <c r="X572" s="420"/>
      <c r="Y572" s="420"/>
      <c r="Z572" s="420"/>
      <c r="AA572" s="420"/>
      <c r="AB572" s="420"/>
      <c r="AC572" s="420"/>
      <c r="AD572" s="420"/>
      <c r="AE572" s="420"/>
    </row>
    <row r="573" spans="1:31">
      <c r="A573" s="420"/>
      <c r="B573" s="777"/>
      <c r="C573" s="777"/>
      <c r="D573" s="777"/>
      <c r="E573" s="777"/>
      <c r="F573" s="778"/>
      <c r="G573" s="777"/>
      <c r="H573" s="777"/>
      <c r="I573" s="779"/>
      <c r="J573" s="778"/>
      <c r="K573" s="780"/>
      <c r="L573" s="420"/>
      <c r="M573" s="777"/>
      <c r="N573" s="785"/>
      <c r="O573" s="420"/>
      <c r="P573" s="420"/>
      <c r="Q573" s="420"/>
      <c r="R573" s="420"/>
      <c r="S573" s="420"/>
      <c r="T573" s="420"/>
      <c r="U573" s="420"/>
      <c r="V573" s="420"/>
      <c r="W573" s="420"/>
      <c r="X573" s="420"/>
      <c r="Y573" s="420"/>
      <c r="Z573" s="420"/>
      <c r="AA573" s="420"/>
      <c r="AB573" s="420"/>
      <c r="AC573" s="420"/>
      <c r="AD573" s="420"/>
      <c r="AE573" s="420"/>
    </row>
    <row r="574" spans="1:31">
      <c r="A574" s="420"/>
      <c r="B574" s="777"/>
      <c r="C574" s="777"/>
      <c r="D574" s="777"/>
      <c r="E574" s="777"/>
      <c r="F574" s="778"/>
      <c r="G574" s="777"/>
      <c r="H574" s="777"/>
      <c r="I574" s="779"/>
      <c r="J574" s="778"/>
      <c r="K574" s="780"/>
      <c r="L574" s="420"/>
      <c r="M574" s="777"/>
      <c r="N574" s="785"/>
      <c r="O574" s="420"/>
      <c r="P574" s="420"/>
      <c r="Q574" s="420"/>
      <c r="R574" s="420"/>
      <c r="S574" s="420"/>
      <c r="T574" s="420"/>
      <c r="U574" s="420"/>
      <c r="V574" s="420"/>
      <c r="W574" s="420"/>
      <c r="X574" s="420"/>
      <c r="Y574" s="420"/>
      <c r="Z574" s="420"/>
      <c r="AA574" s="420"/>
      <c r="AB574" s="420"/>
      <c r="AC574" s="420"/>
      <c r="AD574" s="420"/>
      <c r="AE574" s="420"/>
    </row>
    <row r="575" spans="1:31">
      <c r="A575" s="420"/>
      <c r="B575" s="777"/>
      <c r="C575" s="777"/>
      <c r="D575" s="777"/>
      <c r="E575" s="777"/>
      <c r="F575" s="778"/>
      <c r="G575" s="777"/>
      <c r="H575" s="777"/>
      <c r="I575" s="779"/>
      <c r="J575" s="778"/>
      <c r="K575" s="780"/>
      <c r="L575" s="420"/>
      <c r="M575" s="777"/>
      <c r="N575" s="785"/>
      <c r="O575" s="420"/>
      <c r="P575" s="420"/>
      <c r="Q575" s="420"/>
      <c r="R575" s="420"/>
      <c r="S575" s="420"/>
      <c r="T575" s="420"/>
      <c r="U575" s="420"/>
      <c r="V575" s="420"/>
      <c r="W575" s="420"/>
      <c r="X575" s="420"/>
      <c r="Y575" s="420"/>
      <c r="Z575" s="420"/>
      <c r="AA575" s="420"/>
      <c r="AB575" s="420"/>
      <c r="AC575" s="420"/>
      <c r="AD575" s="420"/>
      <c r="AE575" s="420"/>
    </row>
    <row r="576" spans="1:31">
      <c r="A576" s="420"/>
      <c r="B576" s="777"/>
      <c r="C576" s="777"/>
      <c r="D576" s="777"/>
      <c r="E576" s="777"/>
      <c r="F576" s="778"/>
      <c r="G576" s="777"/>
      <c r="H576" s="777"/>
      <c r="I576" s="779"/>
      <c r="J576" s="778"/>
      <c r="K576" s="780"/>
      <c r="L576" s="420"/>
      <c r="M576" s="777"/>
      <c r="N576" s="785"/>
      <c r="O576" s="420"/>
      <c r="P576" s="420"/>
      <c r="Q576" s="420"/>
      <c r="R576" s="420"/>
      <c r="S576" s="420"/>
      <c r="T576" s="420"/>
      <c r="U576" s="420"/>
      <c r="V576" s="420"/>
      <c r="W576" s="420"/>
      <c r="X576" s="420"/>
      <c r="Y576" s="420"/>
      <c r="Z576" s="420"/>
      <c r="AA576" s="420"/>
      <c r="AB576" s="420"/>
      <c r="AC576" s="420"/>
      <c r="AD576" s="420"/>
      <c r="AE576" s="420"/>
    </row>
    <row r="577" spans="1:31">
      <c r="A577" s="420"/>
      <c r="B577" s="777"/>
      <c r="C577" s="777"/>
      <c r="D577" s="777"/>
      <c r="E577" s="777"/>
      <c r="F577" s="778"/>
      <c r="G577" s="777"/>
      <c r="H577" s="777"/>
      <c r="I577" s="779"/>
      <c r="J577" s="778"/>
      <c r="K577" s="780"/>
      <c r="L577" s="420"/>
      <c r="M577" s="777"/>
      <c r="N577" s="785"/>
      <c r="O577" s="420"/>
      <c r="P577" s="420"/>
      <c r="Q577" s="420"/>
      <c r="R577" s="420"/>
      <c r="S577" s="420"/>
      <c r="T577" s="420"/>
      <c r="U577" s="420"/>
      <c r="V577" s="420"/>
      <c r="W577" s="420"/>
      <c r="X577" s="420"/>
      <c r="Y577" s="420"/>
      <c r="Z577" s="420"/>
      <c r="AA577" s="420"/>
      <c r="AB577" s="420"/>
      <c r="AC577" s="420"/>
      <c r="AD577" s="420"/>
      <c r="AE577" s="420"/>
    </row>
    <row r="578" spans="1:31">
      <c r="A578" s="420"/>
      <c r="B578" s="777"/>
      <c r="C578" s="777"/>
      <c r="D578" s="777"/>
      <c r="E578" s="777"/>
      <c r="F578" s="778"/>
      <c r="G578" s="777"/>
      <c r="H578" s="777"/>
      <c r="I578" s="779"/>
      <c r="J578" s="778"/>
      <c r="K578" s="780"/>
      <c r="L578" s="420"/>
      <c r="M578" s="777"/>
      <c r="N578" s="785"/>
      <c r="O578" s="420"/>
      <c r="P578" s="420"/>
      <c r="Q578" s="420"/>
      <c r="R578" s="420"/>
      <c r="S578" s="420"/>
      <c r="T578" s="420"/>
      <c r="U578" s="420"/>
      <c r="V578" s="420"/>
      <c r="W578" s="420"/>
      <c r="X578" s="420"/>
      <c r="Y578" s="420"/>
      <c r="Z578" s="420"/>
      <c r="AA578" s="420"/>
      <c r="AB578" s="420"/>
      <c r="AC578" s="420"/>
      <c r="AD578" s="420"/>
      <c r="AE578" s="420"/>
    </row>
    <row r="579" spans="1:31">
      <c r="A579" s="420"/>
      <c r="B579" s="777"/>
      <c r="C579" s="777"/>
      <c r="D579" s="777"/>
      <c r="E579" s="777"/>
      <c r="F579" s="778"/>
      <c r="G579" s="777"/>
      <c r="H579" s="777"/>
      <c r="I579" s="779"/>
      <c r="J579" s="778"/>
      <c r="K579" s="780"/>
      <c r="L579" s="420"/>
      <c r="M579" s="777"/>
      <c r="N579" s="785"/>
      <c r="O579" s="420"/>
      <c r="P579" s="420"/>
      <c r="Q579" s="420"/>
      <c r="R579" s="420"/>
      <c r="S579" s="420"/>
      <c r="T579" s="420"/>
      <c r="U579" s="420"/>
      <c r="V579" s="420"/>
      <c r="W579" s="420"/>
      <c r="X579" s="420"/>
      <c r="Y579" s="420"/>
      <c r="Z579" s="420"/>
      <c r="AA579" s="420"/>
      <c r="AB579" s="420"/>
      <c r="AC579" s="420"/>
      <c r="AD579" s="420"/>
      <c r="AE579" s="420"/>
    </row>
    <row r="580" spans="1:31">
      <c r="A580" s="420"/>
      <c r="B580" s="777"/>
      <c r="C580" s="777"/>
      <c r="D580" s="777"/>
      <c r="E580" s="777"/>
      <c r="F580" s="778"/>
      <c r="G580" s="777"/>
      <c r="H580" s="777"/>
      <c r="I580" s="779"/>
      <c r="J580" s="778"/>
      <c r="K580" s="780"/>
      <c r="L580" s="420"/>
      <c r="M580" s="777"/>
      <c r="N580" s="785"/>
      <c r="O580" s="420"/>
      <c r="P580" s="420"/>
      <c r="Q580" s="420"/>
      <c r="R580" s="420"/>
      <c r="S580" s="420"/>
      <c r="T580" s="420"/>
      <c r="U580" s="420"/>
      <c r="V580" s="420"/>
      <c r="W580" s="420"/>
      <c r="X580" s="420"/>
      <c r="Y580" s="420"/>
      <c r="Z580" s="420"/>
      <c r="AA580" s="420"/>
      <c r="AB580" s="420"/>
      <c r="AC580" s="420"/>
      <c r="AD580" s="420"/>
      <c r="AE580" s="420"/>
    </row>
    <row r="581" spans="1:31">
      <c r="A581" s="420"/>
      <c r="B581" s="777"/>
      <c r="C581" s="777"/>
      <c r="D581" s="777"/>
      <c r="E581" s="777"/>
      <c r="F581" s="778"/>
      <c r="G581" s="777"/>
      <c r="H581" s="777"/>
      <c r="I581" s="779"/>
      <c r="J581" s="778"/>
      <c r="K581" s="780"/>
      <c r="L581" s="420"/>
      <c r="M581" s="777"/>
      <c r="N581" s="785"/>
      <c r="O581" s="420"/>
      <c r="P581" s="420"/>
      <c r="Q581" s="420"/>
      <c r="R581" s="420"/>
      <c r="S581" s="420"/>
      <c r="T581" s="420"/>
      <c r="U581" s="420"/>
      <c r="V581" s="420"/>
      <c r="W581" s="420"/>
      <c r="X581" s="420"/>
      <c r="Y581" s="420"/>
      <c r="Z581" s="420"/>
      <c r="AA581" s="420"/>
      <c r="AB581" s="420"/>
      <c r="AC581" s="420"/>
      <c r="AD581" s="420"/>
      <c r="AE581" s="420"/>
    </row>
    <row r="582" spans="1:31">
      <c r="A582" s="420"/>
      <c r="B582" s="777"/>
      <c r="C582" s="777"/>
      <c r="D582" s="777"/>
      <c r="E582" s="777"/>
      <c r="F582" s="778"/>
      <c r="G582" s="777"/>
      <c r="H582" s="777"/>
      <c r="I582" s="779"/>
      <c r="J582" s="778"/>
      <c r="K582" s="780"/>
      <c r="L582" s="420"/>
      <c r="M582" s="777"/>
      <c r="N582" s="785"/>
      <c r="O582" s="420"/>
      <c r="P582" s="420"/>
      <c r="Q582" s="420"/>
      <c r="R582" s="420"/>
      <c r="S582" s="420"/>
      <c r="T582" s="420"/>
      <c r="U582" s="420"/>
      <c r="V582" s="420"/>
      <c r="W582" s="420"/>
      <c r="X582" s="420"/>
      <c r="Y582" s="420"/>
      <c r="Z582" s="420"/>
      <c r="AA582" s="420"/>
      <c r="AB582" s="420"/>
      <c r="AC582" s="420"/>
      <c r="AD582" s="420"/>
      <c r="AE582" s="420"/>
    </row>
    <row r="583" spans="1:31">
      <c r="A583" s="420"/>
      <c r="B583" s="777"/>
      <c r="C583" s="777"/>
      <c r="D583" s="777"/>
      <c r="E583" s="777"/>
      <c r="F583" s="778"/>
      <c r="G583" s="777"/>
      <c r="H583" s="777"/>
      <c r="I583" s="779"/>
      <c r="J583" s="778"/>
      <c r="K583" s="780"/>
      <c r="L583" s="420"/>
      <c r="M583" s="777"/>
      <c r="N583" s="785"/>
      <c r="O583" s="420"/>
      <c r="P583" s="420"/>
      <c r="Q583" s="420"/>
      <c r="R583" s="420"/>
      <c r="S583" s="420"/>
      <c r="T583" s="420"/>
      <c r="U583" s="420"/>
      <c r="V583" s="420"/>
      <c r="W583" s="420"/>
      <c r="X583" s="420"/>
      <c r="Y583" s="420"/>
      <c r="Z583" s="420"/>
      <c r="AA583" s="420"/>
      <c r="AB583" s="420"/>
      <c r="AC583" s="420"/>
      <c r="AD583" s="420"/>
      <c r="AE583" s="420"/>
    </row>
    <row r="584" spans="1:31">
      <c r="A584" s="420"/>
      <c r="B584" s="777"/>
      <c r="C584" s="777"/>
      <c r="D584" s="777"/>
      <c r="E584" s="777"/>
      <c r="F584" s="778"/>
      <c r="G584" s="777"/>
      <c r="H584" s="777"/>
      <c r="I584" s="779"/>
      <c r="J584" s="778"/>
      <c r="K584" s="780"/>
      <c r="L584" s="420"/>
      <c r="M584" s="777"/>
      <c r="N584" s="785"/>
      <c r="O584" s="420"/>
      <c r="P584" s="420"/>
      <c r="Q584" s="420"/>
      <c r="R584" s="420"/>
      <c r="S584" s="420"/>
      <c r="T584" s="420"/>
      <c r="U584" s="420"/>
      <c r="V584" s="420"/>
      <c r="W584" s="420"/>
      <c r="X584" s="420"/>
      <c r="Y584" s="420"/>
      <c r="Z584" s="420"/>
      <c r="AA584" s="420"/>
      <c r="AB584" s="420"/>
      <c r="AC584" s="420"/>
      <c r="AD584" s="420"/>
      <c r="AE584" s="420"/>
    </row>
    <row r="585" spans="1:31">
      <c r="A585" s="420"/>
      <c r="B585" s="777"/>
      <c r="C585" s="777"/>
      <c r="D585" s="777"/>
      <c r="E585" s="777"/>
      <c r="F585" s="778"/>
      <c r="G585" s="777"/>
      <c r="H585" s="777"/>
      <c r="I585" s="779"/>
      <c r="J585" s="778"/>
      <c r="K585" s="780"/>
      <c r="L585" s="420"/>
      <c r="M585" s="777"/>
      <c r="N585" s="785"/>
      <c r="O585" s="420"/>
      <c r="P585" s="420"/>
      <c r="Q585" s="420"/>
      <c r="R585" s="420"/>
      <c r="S585" s="420"/>
      <c r="T585" s="420"/>
      <c r="U585" s="420"/>
      <c r="V585" s="420"/>
      <c r="W585" s="420"/>
      <c r="X585" s="420"/>
      <c r="Y585" s="420"/>
      <c r="Z585" s="420"/>
      <c r="AA585" s="420"/>
      <c r="AB585" s="420"/>
      <c r="AC585" s="420"/>
      <c r="AD585" s="420"/>
      <c r="AE585" s="420"/>
    </row>
    <row r="586" spans="1:31">
      <c r="A586" s="420"/>
      <c r="B586" s="777"/>
      <c r="C586" s="777"/>
      <c r="D586" s="777"/>
      <c r="E586" s="777"/>
      <c r="F586" s="778"/>
      <c r="G586" s="777"/>
      <c r="H586" s="777"/>
      <c r="I586" s="779"/>
      <c r="J586" s="778"/>
      <c r="K586" s="780"/>
      <c r="L586" s="420"/>
      <c r="M586" s="777"/>
      <c r="N586" s="785"/>
      <c r="O586" s="420"/>
      <c r="P586" s="420"/>
      <c r="Q586" s="420"/>
      <c r="R586" s="420"/>
      <c r="S586" s="420"/>
      <c r="T586" s="420"/>
      <c r="U586" s="420"/>
      <c r="V586" s="420"/>
      <c r="W586" s="420"/>
      <c r="X586" s="420"/>
      <c r="Y586" s="420"/>
      <c r="Z586" s="420"/>
      <c r="AA586" s="420"/>
      <c r="AB586" s="420"/>
      <c r="AC586" s="420"/>
      <c r="AD586" s="420"/>
      <c r="AE586" s="420"/>
    </row>
    <row r="587" spans="1:31">
      <c r="A587" s="420"/>
      <c r="B587" s="777"/>
      <c r="C587" s="777"/>
      <c r="D587" s="777"/>
      <c r="E587" s="777"/>
      <c r="F587" s="778"/>
      <c r="G587" s="777"/>
      <c r="H587" s="777"/>
      <c r="I587" s="779"/>
      <c r="J587" s="778"/>
      <c r="K587" s="780"/>
      <c r="L587" s="420"/>
      <c r="M587" s="777"/>
      <c r="N587" s="785"/>
      <c r="O587" s="420"/>
      <c r="P587" s="420"/>
      <c r="Q587" s="420"/>
      <c r="R587" s="420"/>
      <c r="S587" s="420"/>
      <c r="T587" s="420"/>
      <c r="U587" s="420"/>
      <c r="V587" s="420"/>
      <c r="W587" s="420"/>
      <c r="X587" s="420"/>
      <c r="Y587" s="420"/>
      <c r="Z587" s="420"/>
      <c r="AA587" s="420"/>
      <c r="AB587" s="420"/>
      <c r="AC587" s="420"/>
      <c r="AD587" s="420"/>
      <c r="AE587" s="420"/>
    </row>
    <row r="588" spans="1:31">
      <c r="A588" s="420"/>
      <c r="B588" s="777"/>
      <c r="C588" s="777"/>
      <c r="D588" s="777"/>
      <c r="E588" s="777"/>
      <c r="F588" s="778"/>
      <c r="G588" s="777"/>
      <c r="H588" s="777"/>
      <c r="I588" s="779"/>
      <c r="J588" s="778"/>
      <c r="K588" s="780"/>
      <c r="L588" s="420"/>
      <c r="M588" s="777"/>
      <c r="N588" s="785"/>
      <c r="O588" s="420"/>
      <c r="P588" s="420"/>
      <c r="Q588" s="420"/>
      <c r="R588" s="420"/>
      <c r="S588" s="420"/>
      <c r="T588" s="420"/>
      <c r="U588" s="420"/>
      <c r="V588" s="420"/>
      <c r="W588" s="420"/>
      <c r="X588" s="420"/>
      <c r="Y588" s="420"/>
      <c r="Z588" s="420"/>
      <c r="AA588" s="420"/>
      <c r="AB588" s="420"/>
      <c r="AC588" s="420"/>
      <c r="AD588" s="420"/>
      <c r="AE588" s="420"/>
    </row>
    <row r="589" spans="1:31">
      <c r="A589" s="420"/>
      <c r="B589" s="777"/>
      <c r="C589" s="777"/>
      <c r="D589" s="777"/>
      <c r="E589" s="777"/>
      <c r="F589" s="778"/>
      <c r="G589" s="777"/>
      <c r="H589" s="777"/>
      <c r="I589" s="779"/>
      <c r="J589" s="778"/>
      <c r="K589" s="780"/>
      <c r="L589" s="420"/>
      <c r="M589" s="777"/>
      <c r="N589" s="785"/>
      <c r="O589" s="420"/>
      <c r="P589" s="420"/>
      <c r="Q589" s="420"/>
      <c r="R589" s="420"/>
      <c r="S589" s="420"/>
      <c r="T589" s="420"/>
      <c r="U589" s="420"/>
      <c r="V589" s="420"/>
      <c r="W589" s="420"/>
      <c r="X589" s="420"/>
      <c r="Y589" s="420"/>
      <c r="Z589" s="420"/>
      <c r="AA589" s="420"/>
      <c r="AB589" s="420"/>
      <c r="AC589" s="420"/>
      <c r="AD589" s="420"/>
      <c r="AE589" s="420"/>
    </row>
    <row r="590" spans="1:31">
      <c r="A590" s="420"/>
      <c r="B590" s="777"/>
      <c r="C590" s="777"/>
      <c r="D590" s="777"/>
      <c r="E590" s="777"/>
      <c r="F590" s="778"/>
      <c r="G590" s="777"/>
      <c r="H590" s="777"/>
      <c r="I590" s="779"/>
      <c r="J590" s="778"/>
      <c r="K590" s="780"/>
      <c r="L590" s="420"/>
      <c r="M590" s="777"/>
      <c r="N590" s="785"/>
      <c r="O590" s="420"/>
      <c r="P590" s="420"/>
      <c r="Q590" s="420"/>
      <c r="R590" s="420"/>
      <c r="S590" s="420"/>
      <c r="T590" s="420"/>
      <c r="U590" s="420"/>
      <c r="V590" s="420"/>
      <c r="W590" s="420"/>
      <c r="X590" s="420"/>
      <c r="Y590" s="420"/>
      <c r="Z590" s="420"/>
      <c r="AA590" s="420"/>
      <c r="AB590" s="420"/>
      <c r="AC590" s="420"/>
      <c r="AD590" s="420"/>
      <c r="AE590" s="420"/>
    </row>
    <row r="591" spans="1:31">
      <c r="A591" s="420"/>
      <c r="B591" s="777"/>
      <c r="C591" s="777"/>
      <c r="D591" s="777"/>
      <c r="E591" s="777"/>
      <c r="F591" s="778"/>
      <c r="G591" s="777"/>
      <c r="H591" s="777"/>
      <c r="I591" s="779"/>
      <c r="J591" s="778"/>
      <c r="K591" s="780"/>
      <c r="L591" s="420"/>
      <c r="M591" s="777"/>
      <c r="N591" s="785"/>
      <c r="O591" s="420"/>
      <c r="P591" s="420"/>
      <c r="Q591" s="420"/>
      <c r="R591" s="420"/>
      <c r="S591" s="420"/>
      <c r="T591" s="420"/>
      <c r="U591" s="420"/>
      <c r="V591" s="420"/>
      <c r="W591" s="420"/>
      <c r="X591" s="420"/>
      <c r="Y591" s="420"/>
      <c r="Z591" s="420"/>
      <c r="AA591" s="420"/>
      <c r="AB591" s="420"/>
      <c r="AC591" s="420"/>
      <c r="AD591" s="420"/>
      <c r="AE591" s="420"/>
    </row>
    <row r="592" spans="1:31">
      <c r="A592" s="420"/>
      <c r="B592" s="777"/>
      <c r="C592" s="777"/>
      <c r="D592" s="777"/>
      <c r="E592" s="777"/>
      <c r="F592" s="778"/>
      <c r="G592" s="777"/>
      <c r="H592" s="777"/>
      <c r="I592" s="779"/>
      <c r="J592" s="778"/>
      <c r="K592" s="780"/>
      <c r="L592" s="420"/>
      <c r="M592" s="777"/>
      <c r="N592" s="785"/>
      <c r="O592" s="420"/>
      <c r="P592" s="420"/>
      <c r="Q592" s="420"/>
      <c r="R592" s="420"/>
      <c r="S592" s="420"/>
      <c r="T592" s="420"/>
      <c r="U592" s="420"/>
      <c r="V592" s="420"/>
      <c r="W592" s="420"/>
      <c r="X592" s="420"/>
      <c r="Y592" s="420"/>
      <c r="Z592" s="420"/>
      <c r="AA592" s="420"/>
      <c r="AB592" s="420"/>
      <c r="AC592" s="420"/>
      <c r="AD592" s="420"/>
      <c r="AE592" s="420"/>
    </row>
    <row r="593" spans="1:31">
      <c r="A593" s="420"/>
      <c r="B593" s="777"/>
      <c r="C593" s="777"/>
      <c r="D593" s="777"/>
      <c r="E593" s="777"/>
      <c r="F593" s="778"/>
      <c r="G593" s="777"/>
      <c r="H593" s="777"/>
      <c r="I593" s="779"/>
      <c r="J593" s="778"/>
      <c r="K593" s="780"/>
      <c r="L593" s="420"/>
      <c r="M593" s="777"/>
      <c r="N593" s="785"/>
      <c r="O593" s="420"/>
      <c r="P593" s="420"/>
      <c r="Q593" s="420"/>
      <c r="R593" s="420"/>
      <c r="S593" s="420"/>
      <c r="T593" s="420"/>
      <c r="U593" s="420"/>
      <c r="V593" s="420"/>
      <c r="W593" s="420"/>
      <c r="X593" s="420"/>
      <c r="Y593" s="420"/>
      <c r="Z593" s="420"/>
      <c r="AA593" s="420"/>
      <c r="AB593" s="420"/>
      <c r="AC593" s="420"/>
      <c r="AD593" s="420"/>
      <c r="AE593" s="420"/>
    </row>
    <row r="594" spans="1:31">
      <c r="A594" s="420"/>
      <c r="B594" s="777"/>
      <c r="C594" s="777"/>
      <c r="D594" s="777"/>
      <c r="E594" s="777"/>
      <c r="F594" s="778"/>
      <c r="G594" s="777"/>
      <c r="H594" s="777"/>
      <c r="I594" s="779"/>
      <c r="J594" s="778"/>
      <c r="K594" s="780"/>
      <c r="L594" s="420"/>
      <c r="M594" s="777"/>
      <c r="N594" s="785"/>
      <c r="O594" s="420"/>
      <c r="P594" s="420"/>
      <c r="Q594" s="420"/>
      <c r="R594" s="420"/>
      <c r="S594" s="420"/>
      <c r="T594" s="420"/>
      <c r="U594" s="420"/>
      <c r="V594" s="420"/>
      <c r="W594" s="420"/>
      <c r="X594" s="420"/>
      <c r="Y594" s="420"/>
      <c r="Z594" s="420"/>
      <c r="AA594" s="420"/>
      <c r="AB594" s="420"/>
      <c r="AC594" s="420"/>
      <c r="AD594" s="420"/>
      <c r="AE594" s="420"/>
    </row>
    <row r="595" spans="1:31">
      <c r="A595" s="420"/>
      <c r="B595" s="777"/>
      <c r="C595" s="777"/>
      <c r="D595" s="777"/>
      <c r="E595" s="777"/>
      <c r="F595" s="778"/>
      <c r="G595" s="777"/>
      <c r="H595" s="777"/>
      <c r="I595" s="779"/>
      <c r="J595" s="778"/>
      <c r="K595" s="780"/>
      <c r="L595" s="420"/>
      <c r="M595" s="777"/>
      <c r="N595" s="785"/>
      <c r="O595" s="420"/>
      <c r="P595" s="420"/>
      <c r="Q595" s="420"/>
      <c r="R595" s="420"/>
      <c r="S595" s="420"/>
      <c r="T595" s="420"/>
      <c r="U595" s="420"/>
      <c r="V595" s="420"/>
      <c r="W595" s="420"/>
      <c r="X595" s="420"/>
      <c r="Y595" s="420"/>
      <c r="Z595" s="420"/>
      <c r="AA595" s="420"/>
      <c r="AB595" s="420"/>
      <c r="AC595" s="420"/>
      <c r="AD595" s="420"/>
      <c r="AE595" s="420"/>
    </row>
    <row r="596" spans="1:31">
      <c r="A596" s="420"/>
      <c r="B596" s="777"/>
      <c r="C596" s="777"/>
      <c r="D596" s="777"/>
      <c r="E596" s="777"/>
      <c r="F596" s="778"/>
      <c r="G596" s="777"/>
      <c r="H596" s="777"/>
      <c r="I596" s="779"/>
      <c r="J596" s="778"/>
      <c r="K596" s="780"/>
      <c r="L596" s="420"/>
      <c r="M596" s="777"/>
      <c r="N596" s="785"/>
      <c r="O596" s="420"/>
      <c r="P596" s="420"/>
      <c r="Q596" s="420"/>
      <c r="R596" s="420"/>
      <c r="S596" s="420"/>
      <c r="T596" s="420"/>
      <c r="U596" s="420"/>
      <c r="V596" s="420"/>
      <c r="W596" s="420"/>
      <c r="X596" s="420"/>
      <c r="Y596" s="420"/>
      <c r="Z596" s="420"/>
      <c r="AA596" s="420"/>
      <c r="AB596" s="420"/>
      <c r="AC596" s="420"/>
      <c r="AD596" s="420"/>
      <c r="AE596" s="420"/>
    </row>
    <row r="597" spans="1:31">
      <c r="A597" s="420"/>
      <c r="B597" s="777"/>
      <c r="C597" s="777"/>
      <c r="D597" s="777"/>
      <c r="E597" s="777"/>
      <c r="F597" s="778"/>
      <c r="G597" s="777"/>
      <c r="H597" s="777"/>
      <c r="I597" s="779"/>
      <c r="J597" s="778"/>
      <c r="K597" s="780"/>
      <c r="L597" s="420"/>
      <c r="M597" s="777"/>
      <c r="N597" s="785"/>
      <c r="O597" s="420"/>
      <c r="P597" s="420"/>
      <c r="Q597" s="420"/>
      <c r="R597" s="420"/>
      <c r="S597" s="420"/>
      <c r="T597" s="420"/>
      <c r="U597" s="420"/>
      <c r="V597" s="420"/>
      <c r="W597" s="420"/>
      <c r="X597" s="420"/>
      <c r="Y597" s="420"/>
      <c r="Z597" s="420"/>
      <c r="AA597" s="420"/>
      <c r="AB597" s="420"/>
      <c r="AC597" s="420"/>
      <c r="AD597" s="420"/>
      <c r="AE597" s="420"/>
    </row>
    <row r="598" spans="1:31">
      <c r="A598" s="420"/>
      <c r="B598" s="777"/>
      <c r="C598" s="777"/>
      <c r="D598" s="777"/>
      <c r="E598" s="777"/>
      <c r="F598" s="778"/>
      <c r="G598" s="777"/>
      <c r="H598" s="777"/>
      <c r="I598" s="779"/>
      <c r="J598" s="778"/>
      <c r="K598" s="780"/>
      <c r="L598" s="420"/>
      <c r="M598" s="777"/>
      <c r="N598" s="785"/>
      <c r="O598" s="420"/>
      <c r="P598" s="420"/>
      <c r="Q598" s="420"/>
      <c r="R598" s="420"/>
      <c r="S598" s="420"/>
      <c r="T598" s="420"/>
      <c r="U598" s="420"/>
      <c r="V598" s="420"/>
      <c r="W598" s="420"/>
      <c r="X598" s="420"/>
      <c r="Y598" s="420"/>
      <c r="Z598" s="420"/>
      <c r="AA598" s="420"/>
      <c r="AB598" s="420"/>
      <c r="AC598" s="420"/>
      <c r="AD598" s="420"/>
      <c r="AE598" s="420"/>
    </row>
    <row r="599" spans="1:31">
      <c r="A599" s="420"/>
      <c r="B599" s="777"/>
      <c r="C599" s="777"/>
      <c r="D599" s="777"/>
      <c r="E599" s="777"/>
      <c r="F599" s="778"/>
      <c r="G599" s="777"/>
      <c r="H599" s="777"/>
      <c r="I599" s="779"/>
      <c r="J599" s="778"/>
      <c r="K599" s="780"/>
      <c r="L599" s="420"/>
      <c r="M599" s="777"/>
      <c r="N599" s="785"/>
      <c r="O599" s="420"/>
      <c r="P599" s="420"/>
      <c r="Q599" s="420"/>
      <c r="R599" s="420"/>
      <c r="S599" s="420"/>
      <c r="T599" s="420"/>
      <c r="U599" s="420"/>
      <c r="V599" s="420"/>
      <c r="W599" s="420"/>
      <c r="X599" s="420"/>
      <c r="Y599" s="420"/>
      <c r="Z599" s="420"/>
      <c r="AA599" s="420"/>
      <c r="AB599" s="420"/>
      <c r="AC599" s="420"/>
      <c r="AD599" s="420"/>
      <c r="AE599" s="420"/>
    </row>
    <row r="600" spans="1:31">
      <c r="A600" s="420"/>
      <c r="B600" s="777"/>
      <c r="C600" s="777"/>
      <c r="D600" s="777"/>
      <c r="E600" s="777"/>
      <c r="F600" s="778"/>
      <c r="G600" s="777"/>
      <c r="H600" s="777"/>
      <c r="I600" s="779"/>
      <c r="J600" s="778"/>
      <c r="K600" s="780"/>
      <c r="L600" s="420"/>
      <c r="M600" s="777"/>
      <c r="N600" s="785"/>
      <c r="O600" s="420"/>
      <c r="P600" s="420"/>
      <c r="Q600" s="420"/>
      <c r="R600" s="420"/>
      <c r="S600" s="420"/>
      <c r="T600" s="420"/>
      <c r="U600" s="420"/>
      <c r="V600" s="420"/>
      <c r="W600" s="420"/>
      <c r="X600" s="420"/>
      <c r="Y600" s="420"/>
      <c r="Z600" s="420"/>
      <c r="AA600" s="420"/>
      <c r="AB600" s="420"/>
      <c r="AC600" s="420"/>
      <c r="AD600" s="420"/>
      <c r="AE600" s="420"/>
    </row>
    <row r="601" spans="1:31">
      <c r="A601" s="420"/>
      <c r="B601" s="777"/>
      <c r="C601" s="777"/>
      <c r="D601" s="777"/>
      <c r="E601" s="777"/>
      <c r="F601" s="778"/>
      <c r="G601" s="777"/>
      <c r="H601" s="777"/>
      <c r="I601" s="779"/>
      <c r="J601" s="778"/>
      <c r="K601" s="780"/>
      <c r="L601" s="420"/>
      <c r="M601" s="777"/>
      <c r="N601" s="785"/>
      <c r="O601" s="420"/>
      <c r="P601" s="420"/>
      <c r="Q601" s="420"/>
      <c r="R601" s="420"/>
      <c r="S601" s="420"/>
      <c r="T601" s="420"/>
      <c r="U601" s="420"/>
      <c r="V601" s="420"/>
      <c r="W601" s="420"/>
      <c r="X601" s="420"/>
      <c r="Y601" s="420"/>
      <c r="Z601" s="420"/>
      <c r="AA601" s="420"/>
      <c r="AB601" s="420"/>
      <c r="AC601" s="420"/>
      <c r="AD601" s="420"/>
      <c r="AE601" s="420"/>
    </row>
    <row r="602" spans="1:31">
      <c r="A602" s="420"/>
      <c r="B602" s="777"/>
      <c r="C602" s="777"/>
      <c r="D602" s="777"/>
      <c r="E602" s="777"/>
      <c r="F602" s="778"/>
      <c r="G602" s="777"/>
      <c r="H602" s="777"/>
      <c r="I602" s="779"/>
      <c r="J602" s="778"/>
      <c r="K602" s="780"/>
      <c r="L602" s="420"/>
      <c r="M602" s="777"/>
      <c r="N602" s="785"/>
      <c r="O602" s="420"/>
      <c r="P602" s="420"/>
      <c r="Q602" s="420"/>
      <c r="R602" s="420"/>
      <c r="S602" s="420"/>
      <c r="T602" s="420"/>
      <c r="U602" s="420"/>
      <c r="V602" s="420"/>
      <c r="W602" s="420"/>
      <c r="X602" s="420"/>
      <c r="Y602" s="420"/>
      <c r="Z602" s="420"/>
      <c r="AA602" s="420"/>
      <c r="AB602" s="420"/>
      <c r="AC602" s="420"/>
      <c r="AD602" s="420"/>
      <c r="AE602" s="420"/>
    </row>
    <row r="603" spans="1:31">
      <c r="A603" s="420"/>
      <c r="B603" s="777"/>
      <c r="C603" s="777"/>
      <c r="D603" s="777"/>
      <c r="E603" s="777"/>
      <c r="F603" s="778"/>
      <c r="G603" s="777"/>
      <c r="H603" s="777"/>
      <c r="I603" s="779"/>
      <c r="J603" s="778"/>
      <c r="K603" s="780"/>
      <c r="L603" s="420"/>
      <c r="M603" s="777"/>
      <c r="N603" s="785"/>
      <c r="O603" s="420"/>
      <c r="P603" s="420"/>
      <c r="Q603" s="420"/>
      <c r="R603" s="420"/>
      <c r="S603" s="420"/>
      <c r="T603" s="420"/>
      <c r="U603" s="420"/>
      <c r="V603" s="420"/>
      <c r="W603" s="420"/>
      <c r="X603" s="420"/>
      <c r="Y603" s="420"/>
      <c r="Z603" s="420"/>
      <c r="AA603" s="420"/>
      <c r="AB603" s="420"/>
      <c r="AC603" s="420"/>
      <c r="AD603" s="420"/>
      <c r="AE603" s="420"/>
    </row>
    <row r="604" spans="1:31">
      <c r="A604" s="420"/>
      <c r="B604" s="777"/>
      <c r="C604" s="777"/>
      <c r="D604" s="777"/>
      <c r="E604" s="777"/>
      <c r="F604" s="778"/>
      <c r="G604" s="777"/>
      <c r="H604" s="777"/>
      <c r="I604" s="779"/>
      <c r="J604" s="778"/>
      <c r="K604" s="780"/>
      <c r="L604" s="420"/>
      <c r="M604" s="777"/>
      <c r="N604" s="785"/>
      <c r="O604" s="420"/>
      <c r="P604" s="420"/>
      <c r="Q604" s="420"/>
      <c r="R604" s="420"/>
      <c r="S604" s="420"/>
      <c r="T604" s="420"/>
      <c r="U604" s="420"/>
      <c r="V604" s="420"/>
      <c r="W604" s="420"/>
      <c r="X604" s="420"/>
      <c r="Y604" s="420"/>
      <c r="Z604" s="420"/>
      <c r="AA604" s="420"/>
      <c r="AB604" s="420"/>
      <c r="AC604" s="420"/>
      <c r="AD604" s="420"/>
      <c r="AE604" s="420"/>
    </row>
    <row r="605" spans="1:31">
      <c r="A605" s="420"/>
      <c r="B605" s="777"/>
      <c r="C605" s="777"/>
      <c r="D605" s="777"/>
      <c r="E605" s="777"/>
      <c r="F605" s="778"/>
      <c r="G605" s="777"/>
      <c r="H605" s="777"/>
      <c r="I605" s="779"/>
      <c r="J605" s="778"/>
      <c r="K605" s="780"/>
      <c r="L605" s="420"/>
      <c r="M605" s="777"/>
      <c r="N605" s="785"/>
      <c r="O605" s="420"/>
      <c r="P605" s="420"/>
      <c r="Q605" s="420"/>
      <c r="R605" s="420"/>
      <c r="S605" s="420"/>
      <c r="T605" s="420"/>
      <c r="U605" s="420"/>
      <c r="V605" s="420"/>
      <c r="W605" s="420"/>
      <c r="X605" s="420"/>
      <c r="Y605" s="420"/>
      <c r="Z605" s="420"/>
      <c r="AA605" s="420"/>
      <c r="AB605" s="420"/>
      <c r="AC605" s="420"/>
      <c r="AD605" s="420"/>
      <c r="AE605" s="420"/>
    </row>
    <row r="606" spans="1:31">
      <c r="A606" s="420"/>
      <c r="B606" s="777"/>
      <c r="C606" s="777"/>
      <c r="D606" s="777"/>
      <c r="E606" s="777"/>
      <c r="F606" s="778"/>
      <c r="G606" s="777"/>
      <c r="H606" s="777"/>
      <c r="I606" s="779"/>
      <c r="J606" s="778"/>
      <c r="K606" s="780"/>
      <c r="L606" s="420"/>
      <c r="M606" s="777"/>
      <c r="N606" s="785"/>
      <c r="O606" s="420"/>
      <c r="P606" s="420"/>
      <c r="Q606" s="420"/>
      <c r="R606" s="420"/>
      <c r="S606" s="420"/>
      <c r="T606" s="420"/>
      <c r="U606" s="420"/>
      <c r="V606" s="420"/>
      <c r="W606" s="420"/>
      <c r="X606" s="420"/>
      <c r="Y606" s="420"/>
      <c r="Z606" s="420"/>
      <c r="AA606" s="420"/>
      <c r="AB606" s="420"/>
      <c r="AC606" s="420"/>
      <c r="AD606" s="420"/>
      <c r="AE606" s="420"/>
    </row>
    <row r="607" spans="1:31">
      <c r="A607" s="420"/>
      <c r="B607" s="777"/>
      <c r="C607" s="777"/>
      <c r="D607" s="777"/>
      <c r="E607" s="777"/>
      <c r="F607" s="778"/>
      <c r="G607" s="777"/>
      <c r="H607" s="777"/>
      <c r="I607" s="779"/>
      <c r="J607" s="778"/>
      <c r="K607" s="780"/>
      <c r="L607" s="420"/>
      <c r="M607" s="777"/>
      <c r="N607" s="785"/>
      <c r="O607" s="420"/>
      <c r="P607" s="420"/>
      <c r="Q607" s="420"/>
      <c r="R607" s="420"/>
      <c r="S607" s="420"/>
      <c r="T607" s="420"/>
      <c r="U607" s="420"/>
      <c r="V607" s="420"/>
      <c r="W607" s="420"/>
      <c r="X607" s="420"/>
      <c r="Y607" s="420"/>
      <c r="Z607" s="420"/>
      <c r="AA607" s="420"/>
      <c r="AB607" s="420"/>
      <c r="AC607" s="420"/>
      <c r="AD607" s="420"/>
      <c r="AE607" s="420"/>
    </row>
    <row r="608" spans="1:31">
      <c r="A608" s="420"/>
      <c r="B608" s="777"/>
      <c r="C608" s="777"/>
      <c r="D608" s="777"/>
      <c r="E608" s="777"/>
      <c r="F608" s="778"/>
      <c r="G608" s="777"/>
      <c r="H608" s="777"/>
      <c r="I608" s="779"/>
      <c r="J608" s="778"/>
      <c r="K608" s="780"/>
      <c r="L608" s="420"/>
      <c r="M608" s="777"/>
      <c r="N608" s="785"/>
      <c r="O608" s="420"/>
      <c r="P608" s="420"/>
      <c r="Q608" s="420"/>
      <c r="R608" s="420"/>
      <c r="S608" s="420"/>
      <c r="T608" s="420"/>
      <c r="U608" s="420"/>
      <c r="V608" s="420"/>
      <c r="W608" s="420"/>
      <c r="X608" s="420"/>
      <c r="Y608" s="420"/>
      <c r="Z608" s="420"/>
      <c r="AA608" s="420"/>
      <c r="AB608" s="420"/>
      <c r="AC608" s="420"/>
      <c r="AD608" s="420"/>
      <c r="AE608" s="420"/>
    </row>
    <row r="609" spans="1:31">
      <c r="A609" s="420"/>
      <c r="B609" s="777"/>
      <c r="C609" s="777"/>
      <c r="D609" s="777"/>
      <c r="E609" s="777"/>
      <c r="F609" s="778"/>
      <c r="G609" s="777"/>
      <c r="H609" s="777"/>
      <c r="I609" s="779"/>
      <c r="J609" s="778"/>
      <c r="K609" s="780"/>
      <c r="L609" s="420"/>
      <c r="M609" s="777"/>
      <c r="N609" s="785"/>
      <c r="O609" s="420"/>
      <c r="P609" s="420"/>
      <c r="Q609" s="420"/>
      <c r="R609" s="420"/>
      <c r="S609" s="420"/>
      <c r="T609" s="420"/>
      <c r="U609" s="420"/>
      <c r="V609" s="420"/>
      <c r="W609" s="420"/>
      <c r="X609" s="420"/>
      <c r="Y609" s="420"/>
      <c r="Z609" s="420"/>
      <c r="AA609" s="420"/>
      <c r="AB609" s="420"/>
      <c r="AC609" s="420"/>
      <c r="AD609" s="420"/>
      <c r="AE609" s="420"/>
    </row>
    <row r="610" spans="1:31">
      <c r="A610" s="420"/>
      <c r="B610" s="777"/>
      <c r="C610" s="777"/>
      <c r="D610" s="777"/>
      <c r="E610" s="777"/>
      <c r="F610" s="778"/>
      <c r="G610" s="777"/>
      <c r="H610" s="777"/>
      <c r="I610" s="779"/>
      <c r="J610" s="778"/>
      <c r="K610" s="780"/>
      <c r="L610" s="420"/>
      <c r="M610" s="777"/>
      <c r="N610" s="785"/>
      <c r="O610" s="420"/>
      <c r="P610" s="420"/>
      <c r="Q610" s="420"/>
      <c r="R610" s="420"/>
      <c r="S610" s="420"/>
      <c r="T610" s="420"/>
      <c r="U610" s="420"/>
      <c r="V610" s="420"/>
      <c r="W610" s="420"/>
      <c r="X610" s="420"/>
      <c r="Y610" s="420"/>
      <c r="Z610" s="420"/>
      <c r="AA610" s="420"/>
      <c r="AB610" s="420"/>
      <c r="AC610" s="420"/>
      <c r="AD610" s="420"/>
      <c r="AE610" s="420"/>
    </row>
    <row r="611" spans="1:31">
      <c r="A611" s="420"/>
      <c r="B611" s="777"/>
      <c r="C611" s="777"/>
      <c r="D611" s="777"/>
      <c r="E611" s="777"/>
      <c r="F611" s="778"/>
      <c r="G611" s="777"/>
      <c r="H611" s="777"/>
      <c r="I611" s="779"/>
      <c r="J611" s="778"/>
      <c r="K611" s="780"/>
      <c r="L611" s="420"/>
      <c r="M611" s="777"/>
      <c r="N611" s="785"/>
      <c r="O611" s="420"/>
      <c r="P611" s="420"/>
      <c r="Q611" s="420"/>
      <c r="R611" s="420"/>
      <c r="S611" s="420"/>
      <c r="T611" s="420"/>
      <c r="U611" s="420"/>
      <c r="V611" s="420"/>
      <c r="W611" s="420"/>
      <c r="X611" s="420"/>
      <c r="Y611" s="420"/>
      <c r="Z611" s="420"/>
      <c r="AA611" s="420"/>
      <c r="AB611" s="420"/>
      <c r="AC611" s="420"/>
      <c r="AD611" s="420"/>
      <c r="AE611" s="420"/>
    </row>
    <row r="612" spans="1:31">
      <c r="A612" s="420"/>
      <c r="B612" s="777"/>
      <c r="C612" s="777"/>
      <c r="D612" s="777"/>
      <c r="E612" s="777"/>
      <c r="F612" s="778"/>
      <c r="G612" s="777"/>
      <c r="H612" s="777"/>
      <c r="I612" s="779"/>
      <c r="J612" s="778"/>
      <c r="K612" s="780"/>
      <c r="L612" s="420"/>
      <c r="M612" s="777"/>
      <c r="N612" s="785"/>
      <c r="O612" s="420"/>
      <c r="P612" s="420"/>
      <c r="Q612" s="420"/>
      <c r="R612" s="420"/>
      <c r="S612" s="420"/>
      <c r="T612" s="420"/>
      <c r="U612" s="420"/>
      <c r="V612" s="420"/>
      <c r="W612" s="420"/>
      <c r="X612" s="420"/>
      <c r="Y612" s="420"/>
      <c r="Z612" s="420"/>
      <c r="AA612" s="420"/>
      <c r="AB612" s="420"/>
      <c r="AC612" s="420"/>
      <c r="AD612" s="420"/>
      <c r="AE612" s="420"/>
    </row>
    <row r="613" spans="1:31">
      <c r="A613" s="420"/>
      <c r="B613" s="777"/>
      <c r="C613" s="777"/>
      <c r="D613" s="777"/>
      <c r="E613" s="777"/>
      <c r="F613" s="778"/>
      <c r="G613" s="777"/>
      <c r="H613" s="777"/>
      <c r="I613" s="779"/>
      <c r="J613" s="778"/>
      <c r="K613" s="780"/>
      <c r="L613" s="420"/>
      <c r="M613" s="777"/>
      <c r="N613" s="785"/>
      <c r="O613" s="420"/>
      <c r="P613" s="420"/>
      <c r="Q613" s="420"/>
      <c r="R613" s="420"/>
      <c r="S613" s="420"/>
      <c r="T613" s="420"/>
      <c r="U613" s="420"/>
      <c r="V613" s="420"/>
      <c r="W613" s="420"/>
      <c r="X613" s="420"/>
      <c r="Y613" s="420"/>
      <c r="Z613" s="420"/>
      <c r="AA613" s="420"/>
      <c r="AB613" s="420"/>
      <c r="AC613" s="420"/>
      <c r="AD613" s="420"/>
      <c r="AE613" s="420"/>
    </row>
    <row r="614" spans="1:31">
      <c r="A614" s="420"/>
      <c r="B614" s="777"/>
      <c r="C614" s="777"/>
      <c r="D614" s="777"/>
      <c r="E614" s="777"/>
      <c r="F614" s="778"/>
      <c r="G614" s="777"/>
      <c r="H614" s="777"/>
      <c r="I614" s="779"/>
      <c r="J614" s="778"/>
      <c r="K614" s="780"/>
      <c r="L614" s="420"/>
      <c r="M614" s="777"/>
      <c r="N614" s="785"/>
      <c r="O614" s="420"/>
      <c r="P614" s="420"/>
      <c r="Q614" s="420"/>
      <c r="R614" s="420"/>
      <c r="S614" s="420"/>
      <c r="T614" s="420"/>
      <c r="U614" s="420"/>
      <c r="V614" s="420"/>
      <c r="W614" s="420"/>
      <c r="X614" s="420"/>
      <c r="Y614" s="420"/>
      <c r="Z614" s="420"/>
      <c r="AA614" s="420"/>
      <c r="AB614" s="420"/>
      <c r="AC614" s="420"/>
      <c r="AD614" s="420"/>
      <c r="AE614" s="420"/>
    </row>
    <row r="615" spans="1:31">
      <c r="A615" s="420"/>
      <c r="B615" s="777"/>
      <c r="C615" s="777"/>
      <c r="D615" s="777"/>
      <c r="E615" s="777"/>
      <c r="F615" s="778"/>
      <c r="G615" s="777"/>
      <c r="H615" s="777"/>
      <c r="I615" s="779"/>
      <c r="J615" s="778"/>
      <c r="K615" s="780"/>
      <c r="L615" s="420"/>
      <c r="M615" s="777"/>
      <c r="N615" s="785"/>
      <c r="O615" s="420"/>
      <c r="P615" s="420"/>
      <c r="Q615" s="420"/>
      <c r="R615" s="420"/>
      <c r="S615" s="420"/>
      <c r="T615" s="420"/>
      <c r="U615" s="420"/>
      <c r="V615" s="420"/>
      <c r="W615" s="420"/>
      <c r="X615" s="420"/>
      <c r="Y615" s="420"/>
      <c r="Z615" s="420"/>
      <c r="AA615" s="420"/>
      <c r="AB615" s="420"/>
      <c r="AC615" s="420"/>
      <c r="AD615" s="420"/>
      <c r="AE615" s="420"/>
    </row>
    <row r="616" spans="1:31">
      <c r="A616" s="420"/>
      <c r="B616" s="777"/>
      <c r="C616" s="777"/>
      <c r="D616" s="777"/>
      <c r="E616" s="777"/>
      <c r="F616" s="778"/>
      <c r="G616" s="777"/>
      <c r="H616" s="777"/>
      <c r="I616" s="779"/>
      <c r="J616" s="778"/>
      <c r="K616" s="780"/>
      <c r="L616" s="420"/>
      <c r="M616" s="777"/>
      <c r="N616" s="785"/>
      <c r="O616" s="420"/>
      <c r="P616" s="420"/>
      <c r="Q616" s="420"/>
      <c r="R616" s="420"/>
      <c r="S616" s="420"/>
      <c r="T616" s="420"/>
      <c r="U616" s="420"/>
      <c r="V616" s="420"/>
      <c r="W616" s="420"/>
      <c r="X616" s="420"/>
      <c r="Y616" s="420"/>
      <c r="Z616" s="420"/>
      <c r="AA616" s="420"/>
      <c r="AB616" s="420"/>
      <c r="AC616" s="420"/>
      <c r="AD616" s="420"/>
      <c r="AE616" s="420"/>
    </row>
    <row r="617" spans="1:31">
      <c r="A617" s="420"/>
      <c r="B617" s="777"/>
      <c r="C617" s="777"/>
      <c r="D617" s="777"/>
      <c r="E617" s="777"/>
      <c r="F617" s="778"/>
      <c r="G617" s="777"/>
      <c r="H617" s="777"/>
      <c r="I617" s="779"/>
      <c r="J617" s="778"/>
      <c r="K617" s="780"/>
      <c r="L617" s="420"/>
      <c r="M617" s="777"/>
      <c r="N617" s="785"/>
      <c r="O617" s="420"/>
      <c r="P617" s="420"/>
      <c r="Q617" s="420"/>
      <c r="R617" s="420"/>
      <c r="S617" s="420"/>
      <c r="T617" s="420"/>
      <c r="U617" s="420"/>
      <c r="V617" s="420"/>
      <c r="W617" s="420"/>
      <c r="X617" s="420"/>
      <c r="Y617" s="420"/>
      <c r="Z617" s="420"/>
      <c r="AA617" s="420"/>
      <c r="AB617" s="420"/>
      <c r="AC617" s="420"/>
      <c r="AD617" s="420"/>
      <c r="AE617" s="420"/>
    </row>
    <row r="618" spans="1:31">
      <c r="A618" s="420"/>
      <c r="B618" s="777"/>
      <c r="C618" s="777"/>
      <c r="D618" s="777"/>
      <c r="E618" s="777"/>
      <c r="F618" s="778"/>
      <c r="G618" s="777"/>
      <c r="H618" s="777"/>
      <c r="I618" s="779"/>
      <c r="J618" s="778"/>
      <c r="K618" s="780"/>
      <c r="L618" s="420"/>
      <c r="M618" s="777"/>
      <c r="N618" s="785"/>
      <c r="O618" s="420"/>
      <c r="P618" s="420"/>
      <c r="Q618" s="420"/>
      <c r="R618" s="420"/>
      <c r="S618" s="420"/>
      <c r="T618" s="420"/>
      <c r="U618" s="420"/>
      <c r="V618" s="420"/>
      <c r="W618" s="420"/>
      <c r="X618" s="420"/>
      <c r="Y618" s="420"/>
      <c r="Z618" s="420"/>
      <c r="AA618" s="420"/>
      <c r="AB618" s="420"/>
      <c r="AC618" s="420"/>
      <c r="AD618" s="420"/>
      <c r="AE618" s="420"/>
    </row>
    <row r="619" spans="1:31">
      <c r="A619" s="420"/>
      <c r="B619" s="777"/>
      <c r="C619" s="777"/>
      <c r="D619" s="777"/>
      <c r="E619" s="777"/>
      <c r="F619" s="778"/>
      <c r="G619" s="777"/>
      <c r="H619" s="777"/>
      <c r="I619" s="779"/>
      <c r="J619" s="778"/>
      <c r="K619" s="780"/>
      <c r="L619" s="420"/>
      <c r="M619" s="777"/>
      <c r="N619" s="785"/>
      <c r="O619" s="420"/>
      <c r="P619" s="420"/>
      <c r="Q619" s="420"/>
      <c r="R619" s="420"/>
      <c r="S619" s="420"/>
      <c r="T619" s="420"/>
      <c r="U619" s="420"/>
      <c r="V619" s="420"/>
      <c r="W619" s="420"/>
      <c r="X619" s="420"/>
      <c r="Y619" s="420"/>
      <c r="Z619" s="420"/>
      <c r="AA619" s="420"/>
      <c r="AB619" s="420"/>
      <c r="AC619" s="420"/>
      <c r="AD619" s="420"/>
      <c r="AE619" s="420"/>
    </row>
    <row r="620" spans="1:31">
      <c r="A620" s="420"/>
      <c r="B620" s="777"/>
      <c r="C620" s="777"/>
      <c r="D620" s="777"/>
      <c r="E620" s="777"/>
      <c r="F620" s="778"/>
      <c r="G620" s="777"/>
      <c r="H620" s="777"/>
      <c r="I620" s="779"/>
      <c r="J620" s="778"/>
      <c r="K620" s="780"/>
      <c r="L620" s="420"/>
      <c r="M620" s="777"/>
      <c r="N620" s="785"/>
      <c r="O620" s="420"/>
      <c r="P620" s="420"/>
      <c r="Q620" s="420"/>
      <c r="R620" s="420"/>
      <c r="S620" s="420"/>
      <c r="T620" s="420"/>
      <c r="U620" s="420"/>
      <c r="V620" s="420"/>
      <c r="W620" s="420"/>
      <c r="X620" s="420"/>
      <c r="Y620" s="420"/>
      <c r="Z620" s="420"/>
      <c r="AA620" s="420"/>
      <c r="AB620" s="420"/>
      <c r="AC620" s="420"/>
      <c r="AD620" s="420"/>
      <c r="AE620" s="420"/>
    </row>
    <row r="621" spans="1:31">
      <c r="A621" s="420"/>
      <c r="B621" s="777"/>
      <c r="C621" s="777"/>
      <c r="D621" s="777"/>
      <c r="E621" s="777"/>
      <c r="F621" s="778"/>
      <c r="G621" s="777"/>
      <c r="H621" s="777"/>
      <c r="I621" s="779"/>
      <c r="J621" s="778"/>
      <c r="K621" s="780"/>
      <c r="L621" s="420"/>
      <c r="M621" s="777"/>
      <c r="N621" s="785"/>
      <c r="O621" s="420"/>
      <c r="P621" s="420"/>
      <c r="Q621" s="420"/>
      <c r="R621" s="420"/>
      <c r="S621" s="420"/>
      <c r="T621" s="420"/>
      <c r="U621" s="420"/>
      <c r="V621" s="420"/>
      <c r="W621" s="420"/>
      <c r="X621" s="420"/>
      <c r="Y621" s="420"/>
      <c r="Z621" s="420"/>
      <c r="AA621" s="420"/>
      <c r="AB621" s="420"/>
      <c r="AC621" s="420"/>
      <c r="AD621" s="420"/>
      <c r="AE621" s="420"/>
    </row>
    <row r="622" spans="1:31">
      <c r="A622" s="420"/>
      <c r="B622" s="777"/>
      <c r="C622" s="777"/>
      <c r="D622" s="777"/>
      <c r="E622" s="777"/>
      <c r="F622" s="778"/>
      <c r="G622" s="777"/>
      <c r="H622" s="777"/>
      <c r="I622" s="779"/>
      <c r="J622" s="778"/>
      <c r="K622" s="780"/>
      <c r="L622" s="420"/>
      <c r="M622" s="777"/>
      <c r="N622" s="785"/>
      <c r="O622" s="420"/>
      <c r="P622" s="420"/>
      <c r="Q622" s="420"/>
      <c r="R622" s="420"/>
      <c r="S622" s="420"/>
      <c r="T622" s="420"/>
      <c r="U622" s="420"/>
      <c r="V622" s="420"/>
      <c r="W622" s="420"/>
      <c r="X622" s="420"/>
      <c r="Y622" s="420"/>
      <c r="Z622" s="420"/>
      <c r="AA622" s="420"/>
      <c r="AB622" s="420"/>
      <c r="AC622" s="420"/>
      <c r="AD622" s="420"/>
      <c r="AE622" s="420"/>
    </row>
    <row r="623" spans="1:31">
      <c r="A623" s="420"/>
      <c r="B623" s="777"/>
      <c r="C623" s="777"/>
      <c r="D623" s="777"/>
      <c r="E623" s="777"/>
      <c r="F623" s="778"/>
      <c r="G623" s="777"/>
      <c r="H623" s="777"/>
      <c r="I623" s="779"/>
      <c r="J623" s="778"/>
      <c r="K623" s="780"/>
      <c r="L623" s="420"/>
      <c r="M623" s="777"/>
      <c r="N623" s="785"/>
      <c r="O623" s="420"/>
      <c r="P623" s="420"/>
      <c r="Q623" s="420"/>
      <c r="R623" s="420"/>
      <c r="S623" s="420"/>
      <c r="T623" s="420"/>
      <c r="U623" s="420"/>
      <c r="V623" s="420"/>
      <c r="W623" s="420"/>
      <c r="X623" s="420"/>
      <c r="Y623" s="420"/>
      <c r="Z623" s="420"/>
      <c r="AA623" s="420"/>
      <c r="AB623" s="420"/>
      <c r="AC623" s="420"/>
      <c r="AD623" s="420"/>
      <c r="AE623" s="420"/>
    </row>
    <row r="624" spans="1:31">
      <c r="A624" s="420"/>
      <c r="B624" s="777"/>
      <c r="C624" s="777"/>
      <c r="D624" s="777"/>
      <c r="E624" s="777"/>
      <c r="F624" s="778"/>
      <c r="G624" s="777"/>
      <c r="H624" s="777"/>
      <c r="I624" s="779"/>
      <c r="J624" s="778"/>
      <c r="K624" s="780"/>
      <c r="L624" s="420"/>
      <c r="M624" s="777"/>
      <c r="N624" s="785"/>
      <c r="O624" s="420"/>
      <c r="P624" s="420"/>
      <c r="Q624" s="420"/>
      <c r="R624" s="420"/>
      <c r="S624" s="420"/>
      <c r="T624" s="420"/>
      <c r="U624" s="420"/>
      <c r="V624" s="420"/>
      <c r="W624" s="420"/>
      <c r="X624" s="420"/>
      <c r="Y624" s="420"/>
      <c r="Z624" s="420"/>
      <c r="AA624" s="420"/>
      <c r="AB624" s="420"/>
      <c r="AC624" s="420"/>
      <c r="AD624" s="420"/>
      <c r="AE624" s="420"/>
    </row>
    <row r="625" spans="1:31">
      <c r="A625" s="420"/>
      <c r="B625" s="777"/>
      <c r="C625" s="777"/>
      <c r="D625" s="777"/>
      <c r="E625" s="777"/>
      <c r="F625" s="778"/>
      <c r="G625" s="777"/>
      <c r="H625" s="777"/>
      <c r="I625" s="779"/>
      <c r="J625" s="778"/>
      <c r="K625" s="780"/>
      <c r="L625" s="420"/>
      <c r="M625" s="777"/>
      <c r="N625" s="785"/>
      <c r="O625" s="420"/>
      <c r="P625" s="420"/>
      <c r="Q625" s="420"/>
      <c r="R625" s="420"/>
      <c r="S625" s="420"/>
      <c r="T625" s="420"/>
      <c r="U625" s="420"/>
      <c r="V625" s="420"/>
      <c r="W625" s="420"/>
      <c r="X625" s="420"/>
      <c r="Y625" s="420"/>
      <c r="Z625" s="420"/>
      <c r="AA625" s="420"/>
      <c r="AB625" s="420"/>
      <c r="AC625" s="420"/>
      <c r="AD625" s="420"/>
      <c r="AE625" s="420"/>
    </row>
    <row r="626" spans="1:31">
      <c r="A626" s="420"/>
      <c r="B626" s="777"/>
      <c r="C626" s="777"/>
      <c r="D626" s="777"/>
      <c r="E626" s="777"/>
      <c r="F626" s="778"/>
      <c r="G626" s="777"/>
      <c r="H626" s="777"/>
      <c r="I626" s="779"/>
      <c r="J626" s="778"/>
      <c r="K626" s="780"/>
      <c r="L626" s="420"/>
      <c r="M626" s="777"/>
      <c r="N626" s="785"/>
      <c r="O626" s="420"/>
      <c r="P626" s="420"/>
      <c r="Q626" s="420"/>
      <c r="R626" s="420"/>
      <c r="S626" s="420"/>
      <c r="T626" s="420"/>
      <c r="U626" s="420"/>
      <c r="V626" s="420"/>
      <c r="W626" s="420"/>
      <c r="X626" s="420"/>
      <c r="Y626" s="420"/>
      <c r="Z626" s="420"/>
      <c r="AA626" s="420"/>
      <c r="AB626" s="420"/>
      <c r="AC626" s="420"/>
      <c r="AD626" s="420"/>
      <c r="AE626" s="420"/>
    </row>
    <row r="627" spans="1:31">
      <c r="A627" s="420"/>
      <c r="B627" s="777"/>
      <c r="C627" s="777"/>
      <c r="D627" s="777"/>
      <c r="E627" s="777"/>
      <c r="F627" s="778"/>
      <c r="G627" s="777"/>
      <c r="H627" s="777"/>
      <c r="I627" s="779"/>
      <c r="J627" s="778"/>
      <c r="K627" s="780"/>
      <c r="L627" s="420"/>
      <c r="M627" s="777"/>
      <c r="N627" s="785"/>
      <c r="O627" s="420"/>
      <c r="P627" s="420"/>
      <c r="Q627" s="420"/>
      <c r="R627" s="420"/>
      <c r="S627" s="420"/>
      <c r="T627" s="420"/>
      <c r="U627" s="420"/>
      <c r="V627" s="420"/>
      <c r="W627" s="420"/>
      <c r="X627" s="420"/>
      <c r="Y627" s="420"/>
      <c r="Z627" s="420"/>
      <c r="AA627" s="420"/>
      <c r="AB627" s="420"/>
      <c r="AC627" s="420"/>
      <c r="AD627" s="420"/>
      <c r="AE627" s="420"/>
    </row>
    <row r="628" spans="1:31">
      <c r="A628" s="420"/>
      <c r="B628" s="777"/>
      <c r="C628" s="777"/>
      <c r="D628" s="777"/>
      <c r="E628" s="777"/>
      <c r="F628" s="778"/>
      <c r="G628" s="777"/>
      <c r="H628" s="777"/>
      <c r="I628" s="779"/>
      <c r="J628" s="778"/>
      <c r="K628" s="780"/>
      <c r="L628" s="420"/>
      <c r="M628" s="777"/>
      <c r="N628" s="785"/>
      <c r="O628" s="420"/>
      <c r="P628" s="420"/>
      <c r="Q628" s="420"/>
      <c r="R628" s="420"/>
      <c r="S628" s="420"/>
      <c r="T628" s="420"/>
      <c r="U628" s="420"/>
      <c r="V628" s="420"/>
      <c r="W628" s="420"/>
      <c r="X628" s="420"/>
      <c r="Y628" s="420"/>
      <c r="Z628" s="420"/>
      <c r="AA628" s="420"/>
      <c r="AB628" s="420"/>
      <c r="AC628" s="420"/>
      <c r="AD628" s="420"/>
      <c r="AE628" s="420"/>
    </row>
    <row r="629" spans="1:31">
      <c r="A629" s="420"/>
      <c r="B629" s="777"/>
      <c r="C629" s="777"/>
      <c r="D629" s="777"/>
      <c r="E629" s="777"/>
      <c r="F629" s="778"/>
      <c r="G629" s="777"/>
      <c r="H629" s="777"/>
      <c r="I629" s="779"/>
      <c r="J629" s="778"/>
      <c r="K629" s="780"/>
      <c r="L629" s="420"/>
      <c r="M629" s="777"/>
      <c r="N629" s="785"/>
      <c r="O629" s="420"/>
      <c r="P629" s="420"/>
      <c r="Q629" s="420"/>
      <c r="R629" s="420"/>
      <c r="S629" s="420"/>
      <c r="T629" s="420"/>
      <c r="U629" s="420"/>
      <c r="V629" s="420"/>
      <c r="W629" s="420"/>
      <c r="X629" s="420"/>
      <c r="Y629" s="420"/>
      <c r="Z629" s="420"/>
      <c r="AA629" s="420"/>
      <c r="AB629" s="420"/>
      <c r="AC629" s="420"/>
      <c r="AD629" s="420"/>
      <c r="AE629" s="420"/>
    </row>
    <row r="630" spans="1:31">
      <c r="A630" s="420"/>
      <c r="B630" s="777"/>
      <c r="C630" s="777"/>
      <c r="D630" s="777"/>
      <c r="E630" s="777"/>
      <c r="F630" s="778"/>
      <c r="G630" s="777"/>
      <c r="H630" s="777"/>
      <c r="I630" s="779"/>
      <c r="J630" s="778"/>
      <c r="K630" s="780"/>
      <c r="L630" s="420"/>
      <c r="M630" s="777"/>
      <c r="N630" s="785"/>
      <c r="O630" s="420"/>
      <c r="P630" s="420"/>
      <c r="Q630" s="420"/>
      <c r="R630" s="420"/>
      <c r="S630" s="420"/>
      <c r="T630" s="420"/>
      <c r="U630" s="420"/>
      <c r="V630" s="420"/>
      <c r="W630" s="420"/>
      <c r="X630" s="420"/>
      <c r="Y630" s="420"/>
      <c r="Z630" s="420"/>
      <c r="AA630" s="420"/>
      <c r="AB630" s="420"/>
      <c r="AC630" s="420"/>
      <c r="AD630" s="420"/>
      <c r="AE630" s="420"/>
    </row>
    <row r="631" spans="1:31">
      <c r="A631" s="420"/>
      <c r="B631" s="777"/>
      <c r="C631" s="777"/>
      <c r="D631" s="777"/>
      <c r="E631" s="777"/>
      <c r="F631" s="778"/>
      <c r="G631" s="777"/>
      <c r="H631" s="777"/>
      <c r="I631" s="779"/>
      <c r="J631" s="778"/>
      <c r="K631" s="780"/>
      <c r="L631" s="420"/>
      <c r="M631" s="777"/>
      <c r="N631" s="785"/>
      <c r="O631" s="420"/>
      <c r="P631" s="420"/>
      <c r="Q631" s="420"/>
      <c r="R631" s="420"/>
      <c r="S631" s="420"/>
      <c r="T631" s="420"/>
      <c r="U631" s="420"/>
      <c r="V631" s="420"/>
      <c r="W631" s="420"/>
      <c r="X631" s="420"/>
      <c r="Y631" s="420"/>
      <c r="Z631" s="420"/>
      <c r="AA631" s="420"/>
      <c r="AB631" s="420"/>
      <c r="AC631" s="420"/>
      <c r="AD631" s="420"/>
      <c r="AE631" s="420"/>
    </row>
    <row r="632" spans="1:31">
      <c r="A632" s="420"/>
      <c r="B632" s="777"/>
      <c r="C632" s="777"/>
      <c r="D632" s="777"/>
      <c r="E632" s="777"/>
      <c r="F632" s="778"/>
      <c r="G632" s="777"/>
      <c r="H632" s="777"/>
      <c r="I632" s="779"/>
      <c r="J632" s="778"/>
      <c r="K632" s="780"/>
      <c r="L632" s="420"/>
      <c r="M632" s="777"/>
      <c r="N632" s="785"/>
      <c r="O632" s="420"/>
      <c r="P632" s="420"/>
      <c r="Q632" s="420"/>
      <c r="R632" s="420"/>
      <c r="S632" s="420"/>
      <c r="T632" s="420"/>
      <c r="U632" s="420"/>
      <c r="V632" s="420"/>
      <c r="W632" s="420"/>
      <c r="X632" s="420"/>
      <c r="Y632" s="420"/>
      <c r="Z632" s="420"/>
      <c r="AA632" s="420"/>
      <c r="AB632" s="420"/>
      <c r="AC632" s="420"/>
      <c r="AD632" s="420"/>
      <c r="AE632" s="420"/>
    </row>
    <row r="633" spans="1:31">
      <c r="A633" s="420"/>
      <c r="B633" s="777"/>
      <c r="C633" s="777"/>
      <c r="D633" s="777"/>
      <c r="E633" s="777"/>
      <c r="F633" s="778"/>
      <c r="G633" s="777"/>
      <c r="H633" s="777"/>
      <c r="I633" s="779"/>
      <c r="J633" s="778"/>
      <c r="K633" s="780"/>
      <c r="L633" s="420"/>
      <c r="M633" s="777"/>
      <c r="N633" s="785"/>
      <c r="O633" s="420"/>
      <c r="P633" s="420"/>
      <c r="Q633" s="420"/>
      <c r="R633" s="420"/>
      <c r="S633" s="420"/>
      <c r="T633" s="420"/>
      <c r="U633" s="420"/>
      <c r="V633" s="420"/>
      <c r="W633" s="420"/>
      <c r="X633" s="420"/>
      <c r="Y633" s="420"/>
      <c r="Z633" s="420"/>
      <c r="AA633" s="420"/>
      <c r="AB633" s="420"/>
      <c r="AC633" s="420"/>
      <c r="AD633" s="420"/>
      <c r="AE633" s="420"/>
    </row>
    <row r="634" spans="1:31">
      <c r="A634" s="420"/>
      <c r="B634" s="777"/>
      <c r="C634" s="777"/>
      <c r="D634" s="777"/>
      <c r="E634" s="777"/>
      <c r="F634" s="778"/>
      <c r="G634" s="777"/>
      <c r="H634" s="777"/>
      <c r="I634" s="779"/>
      <c r="J634" s="778"/>
      <c r="K634" s="780"/>
      <c r="L634" s="420"/>
      <c r="M634" s="777"/>
      <c r="N634" s="785"/>
      <c r="O634" s="420"/>
      <c r="P634" s="420"/>
      <c r="Q634" s="420"/>
      <c r="R634" s="420"/>
      <c r="S634" s="420"/>
      <c r="T634" s="420"/>
      <c r="U634" s="420"/>
      <c r="V634" s="420"/>
      <c r="W634" s="420"/>
      <c r="X634" s="420"/>
      <c r="Y634" s="420"/>
      <c r="Z634" s="420"/>
      <c r="AA634" s="420"/>
      <c r="AB634" s="420"/>
      <c r="AC634" s="420"/>
      <c r="AD634" s="420"/>
      <c r="AE634" s="420"/>
    </row>
    <row r="635" spans="1:31">
      <c r="A635" s="420"/>
      <c r="B635" s="777"/>
      <c r="C635" s="777"/>
      <c r="D635" s="777"/>
      <c r="E635" s="777"/>
      <c r="F635" s="778"/>
      <c r="G635" s="777"/>
      <c r="H635" s="777"/>
      <c r="I635" s="779"/>
      <c r="J635" s="778"/>
      <c r="K635" s="780"/>
      <c r="L635" s="420"/>
      <c r="M635" s="777"/>
      <c r="N635" s="785"/>
      <c r="O635" s="420"/>
      <c r="P635" s="420"/>
      <c r="Q635" s="420"/>
      <c r="R635" s="420"/>
      <c r="S635" s="420"/>
      <c r="T635" s="420"/>
      <c r="U635" s="420"/>
      <c r="V635" s="420"/>
      <c r="W635" s="420"/>
      <c r="X635" s="420"/>
      <c r="Y635" s="420"/>
      <c r="Z635" s="420"/>
      <c r="AA635" s="420"/>
      <c r="AB635" s="420"/>
      <c r="AC635" s="420"/>
      <c r="AD635" s="420"/>
      <c r="AE635" s="420"/>
    </row>
    <row r="636" spans="1:31">
      <c r="A636" s="420"/>
      <c r="B636" s="777"/>
      <c r="C636" s="777"/>
      <c r="D636" s="777"/>
      <c r="E636" s="777"/>
      <c r="F636" s="778"/>
      <c r="G636" s="777"/>
      <c r="H636" s="777"/>
      <c r="I636" s="779"/>
      <c r="J636" s="778"/>
      <c r="K636" s="780"/>
      <c r="L636" s="420"/>
      <c r="M636" s="777"/>
      <c r="N636" s="785"/>
      <c r="O636" s="420"/>
      <c r="P636" s="420"/>
      <c r="Q636" s="420"/>
      <c r="R636" s="420"/>
      <c r="S636" s="420"/>
      <c r="T636" s="420"/>
      <c r="U636" s="420"/>
      <c r="V636" s="420"/>
      <c r="W636" s="420"/>
      <c r="X636" s="420"/>
      <c r="Y636" s="420"/>
      <c r="Z636" s="420"/>
      <c r="AA636" s="420"/>
      <c r="AB636" s="420"/>
      <c r="AC636" s="420"/>
      <c r="AD636" s="420"/>
      <c r="AE636" s="420"/>
    </row>
    <row r="637" spans="1:31">
      <c r="A637" s="420"/>
      <c r="B637" s="777"/>
      <c r="C637" s="777"/>
      <c r="D637" s="777"/>
      <c r="E637" s="777"/>
      <c r="F637" s="778"/>
      <c r="G637" s="777"/>
      <c r="H637" s="777"/>
      <c r="I637" s="779"/>
      <c r="J637" s="778"/>
      <c r="K637" s="780"/>
      <c r="L637" s="420"/>
      <c r="M637" s="777"/>
      <c r="N637" s="785"/>
      <c r="O637" s="420"/>
      <c r="P637" s="420"/>
      <c r="Q637" s="420"/>
      <c r="R637" s="420"/>
      <c r="S637" s="420"/>
      <c r="T637" s="420"/>
      <c r="U637" s="420"/>
      <c r="V637" s="420"/>
      <c r="W637" s="420"/>
      <c r="X637" s="420"/>
      <c r="Y637" s="420"/>
      <c r="Z637" s="420"/>
      <c r="AA637" s="420"/>
      <c r="AB637" s="420"/>
      <c r="AC637" s="420"/>
      <c r="AD637" s="420"/>
      <c r="AE637" s="420"/>
    </row>
    <row r="638" spans="1:31">
      <c r="A638" s="420"/>
      <c r="B638" s="777"/>
      <c r="C638" s="777"/>
      <c r="D638" s="777"/>
      <c r="E638" s="777"/>
      <c r="F638" s="778"/>
      <c r="G638" s="777"/>
      <c r="H638" s="777"/>
      <c r="I638" s="779"/>
      <c r="J638" s="778"/>
      <c r="K638" s="780"/>
      <c r="L638" s="420"/>
      <c r="M638" s="777"/>
      <c r="N638" s="785"/>
      <c r="O638" s="420"/>
      <c r="P638" s="420"/>
      <c r="Q638" s="420"/>
      <c r="R638" s="420"/>
      <c r="S638" s="420"/>
      <c r="T638" s="420"/>
      <c r="U638" s="420"/>
      <c r="V638" s="420"/>
      <c r="W638" s="420"/>
      <c r="X638" s="420"/>
      <c r="Y638" s="420"/>
      <c r="Z638" s="420"/>
      <c r="AA638" s="420"/>
      <c r="AB638" s="420"/>
      <c r="AC638" s="420"/>
      <c r="AD638" s="420"/>
      <c r="AE638" s="420"/>
    </row>
    <row r="639" spans="1:31">
      <c r="A639" s="420"/>
      <c r="B639" s="777"/>
      <c r="C639" s="777"/>
      <c r="D639" s="777"/>
      <c r="E639" s="777"/>
      <c r="F639" s="778"/>
      <c r="G639" s="777"/>
      <c r="H639" s="777"/>
      <c r="I639" s="779"/>
      <c r="J639" s="778"/>
      <c r="K639" s="780"/>
      <c r="L639" s="420"/>
      <c r="M639" s="777"/>
      <c r="N639" s="785"/>
      <c r="O639" s="420"/>
      <c r="P639" s="420"/>
      <c r="Q639" s="420"/>
      <c r="R639" s="420"/>
      <c r="S639" s="420"/>
      <c r="T639" s="420"/>
      <c r="U639" s="420"/>
      <c r="V639" s="420"/>
      <c r="W639" s="420"/>
      <c r="X639" s="420"/>
      <c r="Y639" s="420"/>
      <c r="Z639" s="420"/>
      <c r="AA639" s="420"/>
      <c r="AB639" s="420"/>
      <c r="AC639" s="420"/>
      <c r="AD639" s="420"/>
      <c r="AE639" s="420"/>
    </row>
    <row r="640" spans="1:31">
      <c r="A640" s="420"/>
      <c r="B640" s="777"/>
      <c r="C640" s="777"/>
      <c r="D640" s="777"/>
      <c r="E640" s="777"/>
      <c r="F640" s="778"/>
      <c r="G640" s="777"/>
      <c r="H640" s="777"/>
      <c r="I640" s="779"/>
      <c r="J640" s="778"/>
      <c r="K640" s="780"/>
      <c r="L640" s="420"/>
      <c r="M640" s="777"/>
      <c r="N640" s="785"/>
      <c r="O640" s="420"/>
      <c r="P640" s="420"/>
      <c r="Q640" s="420"/>
      <c r="R640" s="420"/>
      <c r="S640" s="420"/>
      <c r="T640" s="420"/>
      <c r="U640" s="420"/>
      <c r="V640" s="420"/>
      <c r="W640" s="420"/>
      <c r="X640" s="420"/>
      <c r="Y640" s="420"/>
      <c r="Z640" s="420"/>
      <c r="AA640" s="420"/>
      <c r="AB640" s="420"/>
      <c r="AC640" s="420"/>
      <c r="AD640" s="420"/>
      <c r="AE640" s="420"/>
    </row>
    <row r="641" spans="1:31">
      <c r="A641" s="420"/>
      <c r="B641" s="777"/>
      <c r="C641" s="777"/>
      <c r="D641" s="777"/>
      <c r="E641" s="777"/>
      <c r="F641" s="778"/>
      <c r="G641" s="777"/>
      <c r="H641" s="777"/>
      <c r="I641" s="779"/>
      <c r="J641" s="778"/>
      <c r="K641" s="780"/>
      <c r="L641" s="420"/>
      <c r="M641" s="777"/>
      <c r="N641" s="785"/>
      <c r="O641" s="420"/>
      <c r="P641" s="420"/>
      <c r="Q641" s="420"/>
      <c r="R641" s="420"/>
      <c r="S641" s="420"/>
      <c r="T641" s="420"/>
      <c r="U641" s="420"/>
      <c r="V641" s="420"/>
      <c r="W641" s="420"/>
      <c r="X641" s="420"/>
      <c r="Y641" s="420"/>
      <c r="Z641" s="420"/>
      <c r="AA641" s="420"/>
      <c r="AB641" s="420"/>
      <c r="AC641" s="420"/>
      <c r="AD641" s="420"/>
      <c r="AE641" s="420"/>
    </row>
    <row r="642" spans="1:31">
      <c r="A642" s="420"/>
      <c r="B642" s="777"/>
      <c r="C642" s="777"/>
      <c r="D642" s="777"/>
      <c r="E642" s="777"/>
      <c r="F642" s="778"/>
      <c r="G642" s="777"/>
      <c r="H642" s="777"/>
      <c r="I642" s="779"/>
      <c r="J642" s="778"/>
      <c r="K642" s="780"/>
      <c r="L642" s="420"/>
      <c r="M642" s="777"/>
      <c r="N642" s="785"/>
      <c r="O642" s="420"/>
      <c r="P642" s="420"/>
      <c r="Q642" s="420"/>
      <c r="R642" s="420"/>
      <c r="S642" s="420"/>
      <c r="T642" s="420"/>
      <c r="U642" s="420"/>
      <c r="V642" s="420"/>
      <c r="W642" s="420"/>
      <c r="X642" s="420"/>
      <c r="Y642" s="420"/>
      <c r="Z642" s="420"/>
      <c r="AA642" s="420"/>
      <c r="AB642" s="420"/>
      <c r="AC642" s="420"/>
      <c r="AD642" s="420"/>
      <c r="AE642" s="420"/>
    </row>
    <row r="643" spans="1:31">
      <c r="A643" s="420"/>
      <c r="B643" s="777"/>
      <c r="C643" s="777"/>
      <c r="D643" s="777"/>
      <c r="E643" s="777"/>
      <c r="F643" s="778"/>
      <c r="G643" s="777"/>
      <c r="H643" s="777"/>
      <c r="I643" s="779"/>
      <c r="J643" s="778"/>
      <c r="K643" s="780"/>
      <c r="L643" s="420"/>
      <c r="M643" s="777"/>
      <c r="N643" s="785"/>
      <c r="O643" s="420"/>
      <c r="P643" s="420"/>
      <c r="Q643" s="420"/>
      <c r="R643" s="420"/>
      <c r="S643" s="420"/>
      <c r="T643" s="420"/>
      <c r="U643" s="420"/>
      <c r="V643" s="420"/>
      <c r="W643" s="420"/>
      <c r="X643" s="420"/>
      <c r="Y643" s="420"/>
      <c r="Z643" s="420"/>
      <c r="AA643" s="420"/>
      <c r="AB643" s="420"/>
      <c r="AC643" s="420"/>
      <c r="AD643" s="420"/>
      <c r="AE643" s="420"/>
    </row>
    <row r="644" spans="1:31">
      <c r="A644" s="420"/>
      <c r="B644" s="777"/>
      <c r="C644" s="777"/>
      <c r="D644" s="777"/>
      <c r="E644" s="777"/>
      <c r="F644" s="778"/>
      <c r="G644" s="777"/>
      <c r="H644" s="777"/>
      <c r="I644" s="779"/>
      <c r="J644" s="778"/>
      <c r="K644" s="780"/>
      <c r="L644" s="420"/>
      <c r="M644" s="777"/>
      <c r="N644" s="785"/>
      <c r="O644" s="420"/>
      <c r="P644" s="420"/>
      <c r="Q644" s="420"/>
      <c r="R644" s="420"/>
      <c r="S644" s="420"/>
      <c r="T644" s="420"/>
      <c r="U644" s="420"/>
      <c r="V644" s="420"/>
      <c r="W644" s="420"/>
      <c r="X644" s="420"/>
      <c r="Y644" s="420"/>
      <c r="Z644" s="420"/>
      <c r="AA644" s="420"/>
      <c r="AB644" s="420"/>
      <c r="AC644" s="420"/>
      <c r="AD644" s="420"/>
      <c r="AE644" s="420"/>
    </row>
    <row r="645" spans="1:31">
      <c r="A645" s="420"/>
      <c r="B645" s="777"/>
      <c r="C645" s="777"/>
      <c r="D645" s="777"/>
      <c r="E645" s="777"/>
      <c r="F645" s="778"/>
      <c r="G645" s="777"/>
      <c r="H645" s="777"/>
      <c r="I645" s="779"/>
      <c r="J645" s="778"/>
      <c r="K645" s="780"/>
      <c r="L645" s="420"/>
      <c r="M645" s="777"/>
      <c r="N645" s="785"/>
      <c r="O645" s="420"/>
      <c r="P645" s="420"/>
      <c r="Q645" s="420"/>
      <c r="R645" s="420"/>
      <c r="S645" s="420"/>
      <c r="T645" s="420"/>
      <c r="U645" s="420"/>
      <c r="V645" s="420"/>
      <c r="W645" s="420"/>
      <c r="X645" s="420"/>
      <c r="Y645" s="420"/>
      <c r="Z645" s="420"/>
      <c r="AA645" s="420"/>
      <c r="AB645" s="420"/>
      <c r="AC645" s="420"/>
      <c r="AD645" s="420"/>
      <c r="AE645" s="420"/>
    </row>
    <row r="646" spans="1:31">
      <c r="A646" s="420"/>
      <c r="B646" s="777"/>
      <c r="C646" s="777"/>
      <c r="D646" s="777"/>
      <c r="E646" s="777"/>
      <c r="F646" s="778"/>
      <c r="G646" s="777"/>
      <c r="H646" s="777"/>
      <c r="I646" s="779"/>
      <c r="J646" s="778"/>
      <c r="K646" s="780"/>
      <c r="L646" s="420"/>
      <c r="M646" s="777"/>
      <c r="N646" s="785"/>
      <c r="O646" s="420"/>
      <c r="P646" s="420"/>
      <c r="Q646" s="420"/>
      <c r="R646" s="420"/>
      <c r="S646" s="420"/>
      <c r="T646" s="420"/>
      <c r="U646" s="420"/>
      <c r="V646" s="420"/>
      <c r="W646" s="420"/>
      <c r="X646" s="420"/>
      <c r="Y646" s="420"/>
      <c r="Z646" s="420"/>
      <c r="AA646" s="420"/>
      <c r="AB646" s="420"/>
      <c r="AC646" s="420"/>
      <c r="AD646" s="420"/>
      <c r="AE646" s="420"/>
    </row>
    <row r="647" spans="1:31">
      <c r="A647" s="420"/>
      <c r="B647" s="777"/>
      <c r="C647" s="777"/>
      <c r="D647" s="777"/>
      <c r="E647" s="777"/>
      <c r="F647" s="778"/>
      <c r="G647" s="777"/>
      <c r="H647" s="777"/>
      <c r="I647" s="779"/>
      <c r="J647" s="778"/>
      <c r="K647" s="780"/>
      <c r="L647" s="420"/>
      <c r="M647" s="777"/>
      <c r="N647" s="785"/>
      <c r="O647" s="420"/>
      <c r="P647" s="420"/>
      <c r="Q647" s="420"/>
      <c r="R647" s="420"/>
      <c r="S647" s="420"/>
      <c r="T647" s="420"/>
      <c r="U647" s="420"/>
      <c r="V647" s="420"/>
      <c r="W647" s="420"/>
      <c r="X647" s="420"/>
      <c r="Y647" s="420"/>
      <c r="Z647" s="420"/>
      <c r="AA647" s="420"/>
      <c r="AB647" s="420"/>
      <c r="AC647" s="420"/>
      <c r="AD647" s="420"/>
      <c r="AE647" s="420"/>
    </row>
    <row r="648" spans="1:31">
      <c r="A648" s="420"/>
      <c r="B648" s="777"/>
      <c r="C648" s="777"/>
      <c r="D648" s="777"/>
      <c r="E648" s="777"/>
      <c r="F648" s="778"/>
      <c r="G648" s="777"/>
      <c r="H648" s="777"/>
      <c r="I648" s="779"/>
      <c r="J648" s="778"/>
      <c r="K648" s="780"/>
      <c r="L648" s="420"/>
      <c r="M648" s="777"/>
      <c r="N648" s="785"/>
      <c r="O648" s="420"/>
      <c r="P648" s="420"/>
      <c r="Q648" s="420"/>
      <c r="R648" s="420"/>
      <c r="S648" s="420"/>
      <c r="T648" s="420"/>
      <c r="U648" s="420"/>
      <c r="V648" s="420"/>
      <c r="W648" s="420"/>
      <c r="X648" s="420"/>
      <c r="Y648" s="420"/>
      <c r="Z648" s="420"/>
      <c r="AA648" s="420"/>
      <c r="AB648" s="420"/>
      <c r="AC648" s="420"/>
      <c r="AD648" s="420"/>
      <c r="AE648" s="420"/>
    </row>
    <row r="649" spans="1:31">
      <c r="A649" s="420"/>
      <c r="B649" s="777"/>
      <c r="C649" s="777"/>
      <c r="D649" s="777"/>
      <c r="E649" s="777"/>
      <c r="F649" s="778"/>
      <c r="G649" s="777"/>
      <c r="H649" s="777"/>
      <c r="I649" s="779"/>
      <c r="J649" s="778"/>
      <c r="K649" s="780"/>
      <c r="L649" s="420"/>
      <c r="M649" s="777"/>
      <c r="N649" s="785"/>
      <c r="O649" s="420"/>
      <c r="P649" s="420"/>
      <c r="Q649" s="420"/>
      <c r="R649" s="420"/>
      <c r="S649" s="420"/>
      <c r="T649" s="420"/>
      <c r="U649" s="420"/>
      <c r="V649" s="420"/>
      <c r="W649" s="420"/>
      <c r="X649" s="420"/>
      <c r="Y649" s="420"/>
      <c r="Z649" s="420"/>
      <c r="AA649" s="420"/>
      <c r="AB649" s="420"/>
      <c r="AC649" s="420"/>
      <c r="AD649" s="420"/>
      <c r="AE649" s="420"/>
    </row>
    <row r="650" spans="1:31">
      <c r="A650" s="420"/>
      <c r="B650" s="777"/>
      <c r="C650" s="777"/>
      <c r="D650" s="777"/>
      <c r="E650" s="777"/>
      <c r="F650" s="778"/>
      <c r="G650" s="777"/>
      <c r="H650" s="777"/>
      <c r="I650" s="779"/>
      <c r="J650" s="778"/>
      <c r="K650" s="780"/>
      <c r="L650" s="420"/>
      <c r="M650" s="777"/>
      <c r="N650" s="785"/>
      <c r="O650" s="420"/>
      <c r="P650" s="420"/>
      <c r="Q650" s="420"/>
      <c r="R650" s="420"/>
      <c r="S650" s="420"/>
      <c r="T650" s="420"/>
      <c r="U650" s="420"/>
      <c r="V650" s="420"/>
      <c r="W650" s="420"/>
      <c r="X650" s="420"/>
      <c r="Y650" s="420"/>
      <c r="Z650" s="420"/>
      <c r="AA650" s="420"/>
      <c r="AB650" s="420"/>
      <c r="AC650" s="420"/>
      <c r="AD650" s="420"/>
      <c r="AE650" s="420"/>
    </row>
    <row r="651" spans="1:31">
      <c r="A651" s="420"/>
      <c r="B651" s="777"/>
      <c r="C651" s="777"/>
      <c r="D651" s="777"/>
      <c r="E651" s="777"/>
      <c r="F651" s="778"/>
      <c r="G651" s="777"/>
      <c r="H651" s="777"/>
      <c r="I651" s="779"/>
      <c r="J651" s="778"/>
      <c r="K651" s="780"/>
      <c r="L651" s="420"/>
      <c r="M651" s="777"/>
      <c r="N651" s="785"/>
      <c r="O651" s="420"/>
      <c r="P651" s="420"/>
      <c r="Q651" s="420"/>
      <c r="R651" s="420"/>
      <c r="S651" s="420"/>
      <c r="T651" s="420"/>
      <c r="U651" s="420"/>
      <c r="V651" s="420"/>
      <c r="W651" s="420"/>
      <c r="X651" s="420"/>
      <c r="Y651" s="420"/>
      <c r="Z651" s="420"/>
      <c r="AA651" s="420"/>
      <c r="AB651" s="420"/>
      <c r="AC651" s="420"/>
      <c r="AD651" s="420"/>
      <c r="AE651" s="420"/>
    </row>
    <row r="652" spans="1:31">
      <c r="A652" s="420"/>
      <c r="B652" s="777"/>
      <c r="C652" s="777"/>
      <c r="D652" s="777"/>
      <c r="E652" s="777"/>
      <c r="F652" s="778"/>
      <c r="G652" s="777"/>
      <c r="H652" s="777"/>
      <c r="I652" s="779"/>
      <c r="J652" s="778"/>
      <c r="K652" s="780"/>
      <c r="L652" s="420"/>
      <c r="M652" s="777"/>
      <c r="N652" s="785"/>
      <c r="O652" s="420"/>
      <c r="P652" s="420"/>
      <c r="Q652" s="420"/>
      <c r="R652" s="420"/>
      <c r="S652" s="420"/>
      <c r="T652" s="420"/>
      <c r="U652" s="420"/>
      <c r="V652" s="420"/>
      <c r="W652" s="420"/>
      <c r="X652" s="420"/>
      <c r="Y652" s="420"/>
      <c r="Z652" s="420"/>
      <c r="AA652" s="420"/>
      <c r="AB652" s="420"/>
      <c r="AC652" s="420"/>
      <c r="AD652" s="420"/>
      <c r="AE652" s="420"/>
    </row>
    <row r="653" spans="1:31">
      <c r="A653" s="420"/>
      <c r="B653" s="777"/>
      <c r="C653" s="777"/>
      <c r="D653" s="777"/>
      <c r="E653" s="777"/>
      <c r="F653" s="778"/>
      <c r="G653" s="777"/>
      <c r="H653" s="777"/>
      <c r="I653" s="779"/>
      <c r="J653" s="778"/>
      <c r="K653" s="780"/>
      <c r="L653" s="420"/>
      <c r="M653" s="777"/>
      <c r="N653" s="785"/>
      <c r="O653" s="420"/>
      <c r="P653" s="420"/>
      <c r="Q653" s="420"/>
      <c r="R653" s="420"/>
      <c r="S653" s="420"/>
      <c r="T653" s="420"/>
      <c r="U653" s="420"/>
      <c r="V653" s="420"/>
      <c r="W653" s="420"/>
      <c r="X653" s="420"/>
      <c r="Y653" s="420"/>
      <c r="Z653" s="420"/>
      <c r="AA653" s="420"/>
      <c r="AB653" s="420"/>
      <c r="AC653" s="420"/>
      <c r="AD653" s="420"/>
      <c r="AE653" s="420"/>
    </row>
    <row r="654" spans="1:31">
      <c r="A654" s="420"/>
      <c r="B654" s="777"/>
      <c r="C654" s="777"/>
      <c r="D654" s="777"/>
      <c r="E654" s="777"/>
      <c r="F654" s="778"/>
      <c r="G654" s="777"/>
      <c r="H654" s="777"/>
      <c r="I654" s="779"/>
      <c r="J654" s="778"/>
      <c r="K654" s="780"/>
      <c r="L654" s="420"/>
      <c r="M654" s="777"/>
      <c r="N654" s="785"/>
      <c r="O654" s="420"/>
      <c r="P654" s="420"/>
      <c r="Q654" s="420"/>
      <c r="R654" s="420"/>
      <c r="S654" s="420"/>
      <c r="T654" s="420"/>
      <c r="U654" s="420"/>
      <c r="V654" s="420"/>
      <c r="W654" s="420"/>
      <c r="X654" s="420"/>
      <c r="Y654" s="420"/>
      <c r="Z654" s="420"/>
      <c r="AA654" s="420"/>
      <c r="AB654" s="420"/>
      <c r="AC654" s="420"/>
      <c r="AD654" s="420"/>
      <c r="AE654" s="420"/>
    </row>
    <row r="655" spans="1:31">
      <c r="A655" s="420"/>
      <c r="B655" s="777"/>
      <c r="C655" s="777"/>
      <c r="D655" s="777"/>
      <c r="E655" s="777"/>
      <c r="F655" s="778"/>
      <c r="G655" s="777"/>
      <c r="H655" s="777"/>
      <c r="I655" s="779"/>
      <c r="J655" s="778"/>
      <c r="K655" s="780"/>
      <c r="L655" s="420"/>
      <c r="M655" s="777"/>
      <c r="N655" s="785"/>
      <c r="O655" s="420"/>
      <c r="P655" s="420"/>
      <c r="Q655" s="420"/>
      <c r="R655" s="420"/>
      <c r="S655" s="420"/>
      <c r="T655" s="420"/>
      <c r="U655" s="420"/>
      <c r="V655" s="420"/>
      <c r="W655" s="420"/>
      <c r="X655" s="420"/>
      <c r="Y655" s="420"/>
      <c r="Z655" s="420"/>
      <c r="AA655" s="420"/>
      <c r="AB655" s="420"/>
      <c r="AC655" s="420"/>
      <c r="AD655" s="420"/>
      <c r="AE655" s="420"/>
    </row>
    <row r="656" spans="1:31">
      <c r="A656" s="420"/>
      <c r="B656" s="777"/>
      <c r="C656" s="777"/>
      <c r="D656" s="777"/>
      <c r="E656" s="777"/>
      <c r="F656" s="778"/>
      <c r="G656" s="777"/>
      <c r="H656" s="777"/>
      <c r="I656" s="779"/>
      <c r="J656" s="778"/>
      <c r="K656" s="780"/>
      <c r="L656" s="420"/>
      <c r="M656" s="777"/>
      <c r="N656" s="785"/>
      <c r="O656" s="420"/>
      <c r="P656" s="420"/>
      <c r="Q656" s="420"/>
      <c r="R656" s="420"/>
      <c r="S656" s="420"/>
      <c r="T656" s="420"/>
      <c r="U656" s="420"/>
      <c r="V656" s="420"/>
      <c r="W656" s="420"/>
      <c r="X656" s="420"/>
      <c r="Y656" s="420"/>
      <c r="Z656" s="420"/>
      <c r="AA656" s="420"/>
      <c r="AB656" s="420"/>
      <c r="AC656" s="420"/>
      <c r="AD656" s="420"/>
      <c r="AE656" s="420"/>
    </row>
    <row r="657" spans="1:31">
      <c r="A657" s="420"/>
      <c r="B657" s="777"/>
      <c r="C657" s="777"/>
      <c r="D657" s="777"/>
      <c r="E657" s="777"/>
      <c r="F657" s="778"/>
      <c r="G657" s="777"/>
      <c r="H657" s="777"/>
      <c r="I657" s="779"/>
      <c r="J657" s="778"/>
      <c r="K657" s="780"/>
      <c r="L657" s="420"/>
      <c r="M657" s="777"/>
      <c r="N657" s="785"/>
      <c r="O657" s="420"/>
      <c r="P657" s="420"/>
      <c r="Q657" s="420"/>
      <c r="R657" s="420"/>
      <c r="S657" s="420"/>
      <c r="T657" s="420"/>
      <c r="U657" s="420"/>
      <c r="V657" s="420"/>
      <c r="W657" s="420"/>
      <c r="X657" s="420"/>
      <c r="Y657" s="420"/>
      <c r="Z657" s="420"/>
      <c r="AA657" s="420"/>
      <c r="AB657" s="420"/>
      <c r="AC657" s="420"/>
      <c r="AD657" s="420"/>
      <c r="AE657" s="420"/>
    </row>
    <row r="658" spans="1:31">
      <c r="A658" s="420"/>
      <c r="B658" s="777"/>
      <c r="C658" s="777"/>
      <c r="D658" s="777"/>
      <c r="E658" s="777"/>
      <c r="F658" s="778"/>
      <c r="G658" s="777"/>
      <c r="H658" s="777"/>
      <c r="I658" s="779"/>
      <c r="J658" s="778"/>
      <c r="K658" s="780"/>
      <c r="L658" s="420"/>
      <c r="M658" s="777"/>
      <c r="N658" s="785"/>
      <c r="O658" s="420"/>
      <c r="P658" s="420"/>
      <c r="Q658" s="420"/>
      <c r="R658" s="420"/>
      <c r="S658" s="420"/>
      <c r="T658" s="420"/>
      <c r="U658" s="420"/>
      <c r="V658" s="420"/>
      <c r="W658" s="420"/>
      <c r="X658" s="420"/>
      <c r="Y658" s="420"/>
      <c r="Z658" s="420"/>
      <c r="AA658" s="420"/>
      <c r="AB658" s="420"/>
      <c r="AC658" s="420"/>
      <c r="AD658" s="420"/>
      <c r="AE658" s="420"/>
    </row>
    <row r="659" spans="1:31">
      <c r="A659" s="420"/>
      <c r="B659" s="777"/>
      <c r="C659" s="777"/>
      <c r="D659" s="777"/>
      <c r="E659" s="777"/>
      <c r="F659" s="778"/>
      <c r="G659" s="777"/>
      <c r="H659" s="777"/>
      <c r="I659" s="779"/>
      <c r="J659" s="778"/>
      <c r="K659" s="780"/>
      <c r="L659" s="420"/>
      <c r="M659" s="777"/>
      <c r="N659" s="785"/>
      <c r="O659" s="420"/>
      <c r="P659" s="420"/>
      <c r="Q659" s="420"/>
      <c r="R659" s="420"/>
      <c r="S659" s="420"/>
      <c r="T659" s="420"/>
      <c r="U659" s="420"/>
      <c r="V659" s="420"/>
      <c r="W659" s="420"/>
      <c r="X659" s="420"/>
      <c r="Y659" s="420"/>
      <c r="Z659" s="420"/>
      <c r="AA659" s="420"/>
      <c r="AB659" s="420"/>
      <c r="AC659" s="420"/>
      <c r="AD659" s="420"/>
      <c r="AE659" s="420"/>
    </row>
    <row r="660" spans="1:31">
      <c r="A660" s="420"/>
      <c r="B660" s="777"/>
      <c r="C660" s="777"/>
      <c r="D660" s="777"/>
      <c r="E660" s="777"/>
      <c r="F660" s="778"/>
      <c r="G660" s="777"/>
      <c r="H660" s="777"/>
      <c r="I660" s="779"/>
      <c r="J660" s="778"/>
      <c r="K660" s="780"/>
      <c r="L660" s="420"/>
      <c r="M660" s="777"/>
      <c r="N660" s="785"/>
      <c r="O660" s="420"/>
      <c r="P660" s="420"/>
      <c r="Q660" s="420"/>
      <c r="R660" s="420"/>
      <c r="S660" s="420"/>
      <c r="T660" s="420"/>
      <c r="U660" s="420"/>
      <c r="V660" s="420"/>
      <c r="W660" s="420"/>
      <c r="X660" s="420"/>
      <c r="Y660" s="420"/>
      <c r="Z660" s="420"/>
      <c r="AA660" s="420"/>
      <c r="AB660" s="420"/>
      <c r="AC660" s="420"/>
      <c r="AD660" s="420"/>
      <c r="AE660" s="420"/>
    </row>
    <row r="661" spans="1:31">
      <c r="A661" s="420"/>
      <c r="B661" s="777"/>
      <c r="C661" s="777"/>
      <c r="D661" s="777"/>
      <c r="E661" s="777"/>
      <c r="F661" s="778"/>
      <c r="G661" s="777"/>
      <c r="H661" s="777"/>
      <c r="I661" s="779"/>
      <c r="J661" s="778"/>
      <c r="K661" s="780"/>
      <c r="L661" s="420"/>
      <c r="M661" s="777"/>
      <c r="N661" s="785"/>
      <c r="O661" s="420"/>
      <c r="P661" s="420"/>
      <c r="Q661" s="420"/>
      <c r="R661" s="420"/>
      <c r="S661" s="420"/>
      <c r="T661" s="420"/>
      <c r="U661" s="420"/>
      <c r="V661" s="420"/>
      <c r="W661" s="420"/>
      <c r="X661" s="420"/>
      <c r="Y661" s="420"/>
      <c r="Z661" s="420"/>
      <c r="AA661" s="420"/>
      <c r="AB661" s="420"/>
      <c r="AC661" s="420"/>
      <c r="AD661" s="420"/>
      <c r="AE661" s="420"/>
    </row>
    <row r="662" spans="1:31">
      <c r="A662" s="420"/>
      <c r="B662" s="777"/>
      <c r="C662" s="777"/>
      <c r="D662" s="777"/>
      <c r="E662" s="777"/>
      <c r="F662" s="778"/>
      <c r="G662" s="777"/>
      <c r="H662" s="777"/>
      <c r="I662" s="779"/>
      <c r="J662" s="778"/>
      <c r="K662" s="780"/>
      <c r="L662" s="420"/>
      <c r="M662" s="777"/>
      <c r="N662" s="785"/>
      <c r="O662" s="420"/>
      <c r="P662" s="420"/>
      <c r="Q662" s="420"/>
      <c r="R662" s="420"/>
      <c r="S662" s="420"/>
      <c r="T662" s="420"/>
      <c r="U662" s="420"/>
      <c r="V662" s="420"/>
      <c r="W662" s="420"/>
      <c r="X662" s="420"/>
      <c r="Y662" s="420"/>
      <c r="Z662" s="420"/>
      <c r="AA662" s="420"/>
      <c r="AB662" s="420"/>
      <c r="AC662" s="420"/>
      <c r="AD662" s="420"/>
      <c r="AE662" s="420"/>
    </row>
    <row r="663" spans="1:31">
      <c r="A663" s="420"/>
      <c r="B663" s="777"/>
      <c r="C663" s="777"/>
      <c r="D663" s="777"/>
      <c r="E663" s="777"/>
      <c r="F663" s="778"/>
      <c r="G663" s="777"/>
      <c r="H663" s="777"/>
      <c r="I663" s="779"/>
      <c r="J663" s="778"/>
      <c r="K663" s="780"/>
      <c r="L663" s="420"/>
      <c r="M663" s="777"/>
      <c r="N663" s="785"/>
      <c r="O663" s="420"/>
      <c r="P663" s="420"/>
      <c r="Q663" s="420"/>
      <c r="R663" s="420"/>
      <c r="S663" s="420"/>
      <c r="T663" s="420"/>
      <c r="U663" s="420"/>
      <c r="V663" s="420"/>
      <c r="W663" s="420"/>
      <c r="X663" s="420"/>
      <c r="Y663" s="420"/>
      <c r="Z663" s="420"/>
      <c r="AA663" s="420"/>
      <c r="AB663" s="420"/>
      <c r="AC663" s="420"/>
      <c r="AD663" s="420"/>
      <c r="AE663" s="420"/>
    </row>
    <row r="664" spans="1:31">
      <c r="A664" s="420"/>
      <c r="B664" s="777"/>
      <c r="C664" s="777"/>
      <c r="D664" s="777"/>
      <c r="E664" s="777"/>
      <c r="F664" s="778"/>
      <c r="G664" s="777"/>
      <c r="H664" s="777"/>
      <c r="I664" s="779"/>
      <c r="J664" s="778"/>
      <c r="K664" s="780"/>
      <c r="L664" s="420"/>
      <c r="M664" s="777"/>
      <c r="N664" s="785"/>
      <c r="O664" s="420"/>
      <c r="P664" s="420"/>
      <c r="Q664" s="420"/>
      <c r="R664" s="420"/>
      <c r="S664" s="420"/>
      <c r="T664" s="420"/>
      <c r="U664" s="420"/>
      <c r="V664" s="420"/>
      <c r="W664" s="420"/>
      <c r="X664" s="420"/>
      <c r="Y664" s="420"/>
      <c r="Z664" s="420"/>
      <c r="AA664" s="420"/>
      <c r="AB664" s="420"/>
      <c r="AC664" s="420"/>
      <c r="AD664" s="420"/>
      <c r="AE664" s="420"/>
    </row>
    <row r="665" spans="1:31">
      <c r="A665" s="420"/>
      <c r="B665" s="777"/>
      <c r="C665" s="777"/>
      <c r="D665" s="777"/>
      <c r="E665" s="777"/>
      <c r="F665" s="778"/>
      <c r="G665" s="777"/>
      <c r="H665" s="777"/>
      <c r="I665" s="779"/>
      <c r="J665" s="778"/>
      <c r="K665" s="780"/>
      <c r="L665" s="420"/>
      <c r="M665" s="777"/>
      <c r="N665" s="785"/>
      <c r="O665" s="420"/>
      <c r="P665" s="420"/>
      <c r="Q665" s="420"/>
      <c r="R665" s="420"/>
      <c r="S665" s="420"/>
      <c r="T665" s="420"/>
      <c r="U665" s="420"/>
      <c r="V665" s="420"/>
      <c r="W665" s="420"/>
      <c r="X665" s="420"/>
      <c r="Y665" s="420"/>
      <c r="Z665" s="420"/>
      <c r="AA665" s="420"/>
      <c r="AB665" s="420"/>
      <c r="AC665" s="420"/>
      <c r="AD665" s="420"/>
      <c r="AE665" s="420"/>
    </row>
    <row r="666" spans="1:31">
      <c r="A666" s="420"/>
      <c r="B666" s="777"/>
      <c r="C666" s="777"/>
      <c r="D666" s="777"/>
      <c r="E666" s="777"/>
      <c r="F666" s="778"/>
      <c r="G666" s="777"/>
      <c r="H666" s="777"/>
      <c r="I666" s="779"/>
      <c r="J666" s="778"/>
      <c r="K666" s="780"/>
      <c r="L666" s="420"/>
      <c r="M666" s="777"/>
      <c r="N666" s="785"/>
      <c r="O666" s="420"/>
      <c r="P666" s="420"/>
      <c r="Q666" s="420"/>
      <c r="R666" s="420"/>
      <c r="S666" s="420"/>
      <c r="T666" s="420"/>
      <c r="U666" s="420"/>
      <c r="V666" s="420"/>
      <c r="W666" s="420"/>
      <c r="X666" s="420"/>
      <c r="Y666" s="420"/>
      <c r="Z666" s="420"/>
      <c r="AA666" s="420"/>
      <c r="AB666" s="420"/>
      <c r="AC666" s="420"/>
      <c r="AD666" s="420"/>
      <c r="AE666" s="420"/>
    </row>
    <row r="667" spans="1:31">
      <c r="A667" s="420"/>
      <c r="B667" s="777"/>
      <c r="C667" s="777"/>
      <c r="D667" s="777"/>
      <c r="E667" s="777"/>
      <c r="F667" s="778"/>
      <c r="G667" s="777"/>
      <c r="H667" s="777"/>
      <c r="I667" s="779"/>
      <c r="J667" s="778"/>
      <c r="K667" s="780"/>
      <c r="L667" s="420"/>
      <c r="M667" s="777"/>
      <c r="N667" s="785"/>
      <c r="O667" s="420"/>
      <c r="P667" s="420"/>
      <c r="Q667" s="420"/>
      <c r="R667" s="420"/>
      <c r="S667" s="420"/>
      <c r="T667" s="420"/>
      <c r="U667" s="420"/>
      <c r="V667" s="420"/>
      <c r="W667" s="420"/>
      <c r="X667" s="420"/>
      <c r="Y667" s="420"/>
      <c r="Z667" s="420"/>
      <c r="AA667" s="420"/>
      <c r="AB667" s="420"/>
      <c r="AC667" s="420"/>
      <c r="AD667" s="420"/>
      <c r="AE667" s="420"/>
    </row>
    <row r="668" spans="1:31">
      <c r="A668" s="420"/>
      <c r="B668" s="777"/>
      <c r="C668" s="777"/>
      <c r="D668" s="777"/>
      <c r="E668" s="777"/>
      <c r="F668" s="778"/>
      <c r="G668" s="777"/>
      <c r="H668" s="777"/>
      <c r="I668" s="779"/>
      <c r="J668" s="778"/>
      <c r="K668" s="780"/>
      <c r="L668" s="420"/>
      <c r="M668" s="777"/>
      <c r="N668" s="785"/>
      <c r="O668" s="420"/>
      <c r="P668" s="420"/>
      <c r="Q668" s="420"/>
      <c r="R668" s="420"/>
      <c r="S668" s="420"/>
      <c r="T668" s="420"/>
      <c r="U668" s="420"/>
      <c r="V668" s="420"/>
      <c r="W668" s="420"/>
      <c r="X668" s="420"/>
      <c r="Y668" s="420"/>
      <c r="Z668" s="420"/>
      <c r="AA668" s="420"/>
      <c r="AB668" s="420"/>
      <c r="AC668" s="420"/>
      <c r="AD668" s="420"/>
      <c r="AE668" s="420"/>
    </row>
    <row r="669" spans="1:31">
      <c r="A669" s="420"/>
      <c r="B669" s="777"/>
      <c r="C669" s="777"/>
      <c r="D669" s="777"/>
      <c r="E669" s="777"/>
      <c r="F669" s="778"/>
      <c r="G669" s="777"/>
      <c r="H669" s="777"/>
      <c r="I669" s="779"/>
      <c r="J669" s="778"/>
      <c r="K669" s="780"/>
      <c r="L669" s="420"/>
      <c r="M669" s="777"/>
      <c r="N669" s="785"/>
      <c r="O669" s="420"/>
      <c r="P669" s="420"/>
      <c r="Q669" s="420"/>
      <c r="R669" s="420"/>
      <c r="S669" s="420"/>
      <c r="T669" s="420"/>
      <c r="U669" s="420"/>
      <c r="V669" s="420"/>
      <c r="W669" s="420"/>
      <c r="X669" s="420"/>
      <c r="Y669" s="420"/>
      <c r="Z669" s="420"/>
      <c r="AA669" s="420"/>
      <c r="AB669" s="420"/>
      <c r="AC669" s="420"/>
      <c r="AD669" s="420"/>
      <c r="AE669" s="420"/>
    </row>
    <row r="670" spans="1:31">
      <c r="A670" s="420"/>
      <c r="B670" s="777"/>
      <c r="C670" s="777"/>
      <c r="D670" s="777"/>
      <c r="E670" s="777"/>
      <c r="F670" s="778"/>
      <c r="G670" s="777"/>
      <c r="H670" s="777"/>
      <c r="I670" s="779"/>
      <c r="J670" s="778"/>
      <c r="K670" s="780"/>
      <c r="L670" s="420"/>
      <c r="M670" s="777"/>
      <c r="N670" s="785"/>
      <c r="O670" s="420"/>
      <c r="P670" s="420"/>
      <c r="Q670" s="420"/>
      <c r="R670" s="420"/>
      <c r="S670" s="420"/>
      <c r="T670" s="420"/>
      <c r="U670" s="420"/>
      <c r="V670" s="420"/>
      <c r="W670" s="420"/>
      <c r="X670" s="420"/>
      <c r="Y670" s="420"/>
      <c r="Z670" s="420"/>
      <c r="AA670" s="420"/>
      <c r="AB670" s="420"/>
      <c r="AC670" s="420"/>
      <c r="AD670" s="420"/>
      <c r="AE670" s="420"/>
    </row>
    <row r="671" spans="1:31">
      <c r="A671" s="420"/>
      <c r="B671" s="777"/>
      <c r="C671" s="777"/>
      <c r="D671" s="777"/>
      <c r="E671" s="777"/>
      <c r="F671" s="778"/>
      <c r="G671" s="777"/>
      <c r="H671" s="777"/>
      <c r="I671" s="779"/>
      <c r="J671" s="778"/>
      <c r="K671" s="780"/>
      <c r="L671" s="420"/>
      <c r="M671" s="777"/>
      <c r="N671" s="785"/>
      <c r="O671" s="420"/>
      <c r="P671" s="420"/>
      <c r="Q671" s="420"/>
      <c r="R671" s="420"/>
      <c r="S671" s="420"/>
      <c r="T671" s="420"/>
      <c r="U671" s="420"/>
      <c r="V671" s="420"/>
      <c r="W671" s="420"/>
      <c r="X671" s="420"/>
      <c r="Y671" s="420"/>
      <c r="Z671" s="420"/>
      <c r="AA671" s="420"/>
      <c r="AB671" s="420"/>
      <c r="AC671" s="420"/>
      <c r="AD671" s="420"/>
      <c r="AE671" s="420"/>
    </row>
    <row r="672" spans="1:31">
      <c r="A672" s="420"/>
      <c r="B672" s="777"/>
      <c r="C672" s="777"/>
      <c r="D672" s="777"/>
      <c r="E672" s="777"/>
      <c r="F672" s="778"/>
      <c r="G672" s="777"/>
      <c r="H672" s="777"/>
      <c r="I672" s="779"/>
      <c r="J672" s="778"/>
      <c r="K672" s="780"/>
      <c r="L672" s="420"/>
      <c r="M672" s="777"/>
      <c r="N672" s="785"/>
      <c r="O672" s="420"/>
      <c r="P672" s="420"/>
      <c r="Q672" s="420"/>
      <c r="R672" s="420"/>
      <c r="S672" s="420"/>
      <c r="T672" s="420"/>
      <c r="U672" s="420"/>
      <c r="V672" s="420"/>
      <c r="W672" s="420"/>
      <c r="X672" s="420"/>
      <c r="Y672" s="420"/>
      <c r="Z672" s="420"/>
      <c r="AA672" s="420"/>
      <c r="AB672" s="420"/>
      <c r="AC672" s="420"/>
      <c r="AD672" s="420"/>
      <c r="AE672" s="420"/>
    </row>
    <row r="673" spans="1:31">
      <c r="A673" s="420"/>
      <c r="B673" s="777"/>
      <c r="C673" s="777"/>
      <c r="D673" s="777"/>
      <c r="E673" s="777"/>
      <c r="F673" s="778"/>
      <c r="G673" s="777"/>
      <c r="H673" s="777"/>
      <c r="I673" s="779"/>
      <c r="J673" s="778"/>
      <c r="K673" s="780"/>
      <c r="L673" s="420"/>
      <c r="M673" s="777"/>
      <c r="N673" s="785"/>
      <c r="O673" s="420"/>
      <c r="P673" s="420"/>
      <c r="Q673" s="420"/>
      <c r="R673" s="420"/>
      <c r="S673" s="420"/>
      <c r="T673" s="420"/>
      <c r="U673" s="420"/>
      <c r="V673" s="420"/>
      <c r="W673" s="420"/>
      <c r="X673" s="420"/>
      <c r="Y673" s="420"/>
      <c r="Z673" s="420"/>
      <c r="AA673" s="420"/>
      <c r="AB673" s="420"/>
      <c r="AC673" s="420"/>
      <c r="AD673" s="420"/>
      <c r="AE673" s="420"/>
    </row>
    <row r="674" spans="1:31">
      <c r="A674" s="420"/>
      <c r="B674" s="777"/>
      <c r="C674" s="777"/>
      <c r="D674" s="777"/>
      <c r="E674" s="777"/>
      <c r="F674" s="778"/>
      <c r="G674" s="777"/>
      <c r="H674" s="777"/>
      <c r="I674" s="779"/>
      <c r="J674" s="778"/>
      <c r="K674" s="780"/>
      <c r="L674" s="420"/>
      <c r="M674" s="777"/>
      <c r="N674" s="785"/>
      <c r="O674" s="420"/>
      <c r="P674" s="420"/>
      <c r="Q674" s="420"/>
      <c r="R674" s="420"/>
      <c r="S674" s="420"/>
      <c r="T674" s="420"/>
      <c r="U674" s="420"/>
      <c r="V674" s="420"/>
      <c r="W674" s="420"/>
      <c r="X674" s="420"/>
      <c r="Y674" s="420"/>
      <c r="Z674" s="420"/>
      <c r="AA674" s="420"/>
      <c r="AB674" s="420"/>
      <c r="AC674" s="420"/>
      <c r="AD674" s="420"/>
      <c r="AE674" s="420"/>
    </row>
    <row r="675" spans="1:31">
      <c r="A675" s="420"/>
      <c r="B675" s="777"/>
      <c r="C675" s="777"/>
      <c r="D675" s="777"/>
      <c r="E675" s="777"/>
      <c r="F675" s="778"/>
      <c r="G675" s="777"/>
      <c r="H675" s="777"/>
      <c r="I675" s="779"/>
      <c r="J675" s="778"/>
      <c r="K675" s="780"/>
      <c r="L675" s="420"/>
      <c r="M675" s="777"/>
      <c r="N675" s="785"/>
      <c r="O675" s="420"/>
      <c r="P675" s="420"/>
      <c r="Q675" s="420"/>
      <c r="R675" s="420"/>
      <c r="S675" s="420"/>
      <c r="T675" s="420"/>
      <c r="U675" s="420"/>
      <c r="V675" s="420"/>
      <c r="W675" s="420"/>
      <c r="X675" s="420"/>
      <c r="Y675" s="420"/>
      <c r="Z675" s="420"/>
      <c r="AA675" s="420"/>
      <c r="AB675" s="420"/>
      <c r="AC675" s="420"/>
      <c r="AD675" s="420"/>
      <c r="AE675" s="420"/>
    </row>
    <row r="676" spans="1:31">
      <c r="A676" s="420"/>
      <c r="B676" s="777"/>
      <c r="C676" s="777"/>
      <c r="D676" s="777"/>
      <c r="E676" s="777"/>
      <c r="F676" s="778"/>
      <c r="G676" s="777"/>
      <c r="H676" s="777"/>
      <c r="I676" s="779"/>
      <c r="J676" s="778"/>
      <c r="K676" s="780"/>
      <c r="L676" s="420"/>
      <c r="M676" s="777"/>
      <c r="N676" s="785"/>
      <c r="O676" s="420"/>
      <c r="P676" s="420"/>
      <c r="Q676" s="420"/>
      <c r="R676" s="420"/>
      <c r="S676" s="420"/>
      <c r="T676" s="420"/>
      <c r="U676" s="420"/>
      <c r="V676" s="420"/>
      <c r="W676" s="420"/>
      <c r="X676" s="420"/>
      <c r="Y676" s="420"/>
      <c r="Z676" s="420"/>
      <c r="AA676" s="420"/>
      <c r="AB676" s="420"/>
      <c r="AC676" s="420"/>
      <c r="AD676" s="420"/>
      <c r="AE676" s="420"/>
    </row>
    <row r="677" spans="1:31">
      <c r="A677" s="420"/>
      <c r="B677" s="777"/>
      <c r="C677" s="777"/>
      <c r="D677" s="777"/>
      <c r="E677" s="777"/>
      <c r="F677" s="778"/>
      <c r="G677" s="777"/>
      <c r="H677" s="777"/>
      <c r="I677" s="779"/>
      <c r="J677" s="778"/>
      <c r="K677" s="780"/>
      <c r="L677" s="420"/>
      <c r="M677" s="777"/>
      <c r="N677" s="785"/>
      <c r="O677" s="420"/>
      <c r="P677" s="420"/>
      <c r="Q677" s="420"/>
      <c r="R677" s="420"/>
      <c r="S677" s="420"/>
      <c r="T677" s="420"/>
      <c r="U677" s="420"/>
      <c r="V677" s="420"/>
      <c r="W677" s="420"/>
      <c r="X677" s="420"/>
      <c r="Y677" s="420"/>
      <c r="Z677" s="420"/>
      <c r="AA677" s="420"/>
      <c r="AB677" s="420"/>
      <c r="AC677" s="420"/>
      <c r="AD677" s="420"/>
      <c r="AE677" s="420"/>
    </row>
    <row r="678" spans="1:31">
      <c r="A678" s="420"/>
      <c r="B678" s="777"/>
      <c r="C678" s="777"/>
      <c r="D678" s="777"/>
      <c r="E678" s="777"/>
      <c r="F678" s="778"/>
      <c r="G678" s="777"/>
      <c r="H678" s="777"/>
      <c r="I678" s="779"/>
      <c r="J678" s="778"/>
      <c r="K678" s="780"/>
      <c r="L678" s="420"/>
      <c r="M678" s="777"/>
      <c r="N678" s="785"/>
      <c r="O678" s="420"/>
      <c r="P678" s="420"/>
      <c r="Q678" s="420"/>
      <c r="R678" s="420"/>
      <c r="S678" s="420"/>
      <c r="T678" s="420"/>
      <c r="U678" s="420"/>
      <c r="V678" s="420"/>
      <c r="W678" s="420"/>
      <c r="X678" s="420"/>
      <c r="Y678" s="420"/>
      <c r="Z678" s="420"/>
      <c r="AA678" s="420"/>
      <c r="AB678" s="420"/>
      <c r="AC678" s="420"/>
      <c r="AD678" s="420"/>
      <c r="AE678" s="420"/>
    </row>
    <row r="679" spans="1:31">
      <c r="A679" s="420"/>
      <c r="B679" s="777"/>
      <c r="C679" s="777"/>
      <c r="D679" s="777"/>
      <c r="E679" s="777"/>
      <c r="F679" s="778"/>
      <c r="G679" s="777"/>
      <c r="H679" s="777"/>
      <c r="I679" s="779"/>
      <c r="J679" s="778"/>
      <c r="K679" s="780"/>
      <c r="L679" s="420"/>
      <c r="M679" s="777"/>
      <c r="N679" s="785"/>
      <c r="O679" s="420"/>
      <c r="P679" s="420"/>
      <c r="Q679" s="420"/>
      <c r="R679" s="420"/>
      <c r="S679" s="420"/>
      <c r="T679" s="420"/>
      <c r="U679" s="420"/>
      <c r="V679" s="420"/>
      <c r="W679" s="420"/>
      <c r="X679" s="420"/>
      <c r="Y679" s="420"/>
      <c r="Z679" s="420"/>
      <c r="AA679" s="420"/>
      <c r="AB679" s="420"/>
      <c r="AC679" s="420"/>
      <c r="AD679" s="420"/>
      <c r="AE679" s="420"/>
    </row>
    <row r="680" spans="1:31">
      <c r="A680" s="420"/>
      <c r="B680" s="777"/>
      <c r="C680" s="777"/>
      <c r="D680" s="777"/>
      <c r="E680" s="777"/>
      <c r="F680" s="778"/>
      <c r="G680" s="777"/>
      <c r="H680" s="777"/>
      <c r="I680" s="779"/>
      <c r="J680" s="778"/>
      <c r="K680" s="780"/>
      <c r="L680" s="420"/>
      <c r="M680" s="777"/>
      <c r="N680" s="785"/>
      <c r="O680" s="420"/>
      <c r="P680" s="420"/>
      <c r="Q680" s="420"/>
      <c r="R680" s="420"/>
      <c r="S680" s="420"/>
      <c r="T680" s="420"/>
      <c r="U680" s="420"/>
      <c r="V680" s="420"/>
      <c r="W680" s="420"/>
      <c r="X680" s="420"/>
      <c r="Y680" s="420"/>
      <c r="Z680" s="420"/>
      <c r="AA680" s="420"/>
      <c r="AB680" s="420"/>
      <c r="AC680" s="420"/>
      <c r="AD680" s="420"/>
      <c r="AE680" s="420"/>
    </row>
    <row r="681" spans="1:31">
      <c r="A681" s="420"/>
      <c r="B681" s="777"/>
      <c r="C681" s="777"/>
      <c r="D681" s="777"/>
      <c r="E681" s="777"/>
      <c r="F681" s="778"/>
      <c r="G681" s="777"/>
      <c r="H681" s="777"/>
      <c r="I681" s="779"/>
      <c r="J681" s="778"/>
      <c r="K681" s="780"/>
      <c r="L681" s="420"/>
      <c r="M681" s="777"/>
      <c r="N681" s="785"/>
      <c r="O681" s="420"/>
      <c r="P681" s="420"/>
      <c r="Q681" s="420"/>
      <c r="R681" s="420"/>
      <c r="S681" s="420"/>
      <c r="T681" s="420"/>
      <c r="U681" s="420"/>
      <c r="V681" s="420"/>
      <c r="W681" s="420"/>
      <c r="X681" s="420"/>
      <c r="Y681" s="420"/>
      <c r="Z681" s="420"/>
      <c r="AA681" s="420"/>
      <c r="AB681" s="420"/>
      <c r="AC681" s="420"/>
      <c r="AD681" s="420"/>
      <c r="AE681" s="420"/>
    </row>
    <row r="682" spans="1:31">
      <c r="A682" s="420"/>
      <c r="B682" s="777"/>
      <c r="C682" s="777"/>
      <c r="D682" s="777"/>
      <c r="E682" s="777"/>
      <c r="F682" s="778"/>
      <c r="G682" s="777"/>
      <c r="H682" s="777"/>
      <c r="I682" s="779"/>
      <c r="J682" s="778"/>
      <c r="K682" s="780"/>
      <c r="L682" s="420"/>
      <c r="M682" s="777"/>
      <c r="N682" s="785"/>
      <c r="O682" s="420"/>
      <c r="P682" s="420"/>
      <c r="Q682" s="420"/>
      <c r="R682" s="420"/>
      <c r="S682" s="420"/>
      <c r="T682" s="420"/>
      <c r="U682" s="420"/>
      <c r="V682" s="420"/>
      <c r="W682" s="420"/>
      <c r="X682" s="420"/>
      <c r="Y682" s="420"/>
      <c r="Z682" s="420"/>
      <c r="AA682" s="420"/>
      <c r="AB682" s="420"/>
      <c r="AC682" s="420"/>
      <c r="AD682" s="420"/>
      <c r="AE682" s="420"/>
    </row>
    <row r="683" spans="1:31">
      <c r="A683" s="420"/>
      <c r="B683" s="777"/>
      <c r="C683" s="777"/>
      <c r="D683" s="777"/>
      <c r="E683" s="777"/>
      <c r="F683" s="778"/>
      <c r="G683" s="777"/>
      <c r="H683" s="777"/>
      <c r="I683" s="779"/>
      <c r="J683" s="778"/>
      <c r="K683" s="780"/>
      <c r="L683" s="420"/>
      <c r="M683" s="777"/>
      <c r="N683" s="785"/>
      <c r="O683" s="420"/>
      <c r="P683" s="420"/>
      <c r="Q683" s="420"/>
      <c r="R683" s="420"/>
      <c r="S683" s="420"/>
      <c r="T683" s="420"/>
      <c r="U683" s="420"/>
      <c r="V683" s="420"/>
      <c r="W683" s="420"/>
      <c r="X683" s="420"/>
      <c r="Y683" s="420"/>
      <c r="Z683" s="420"/>
      <c r="AA683" s="420"/>
      <c r="AB683" s="420"/>
      <c r="AC683" s="420"/>
      <c r="AD683" s="420"/>
      <c r="AE683" s="420"/>
    </row>
    <row r="684" spans="1:31">
      <c r="A684" s="420"/>
      <c r="B684" s="777"/>
      <c r="C684" s="777"/>
      <c r="D684" s="777"/>
      <c r="E684" s="777"/>
      <c r="F684" s="778"/>
      <c r="G684" s="777"/>
      <c r="H684" s="777"/>
      <c r="I684" s="779"/>
      <c r="J684" s="778"/>
      <c r="K684" s="780"/>
      <c r="L684" s="420"/>
      <c r="M684" s="777"/>
      <c r="N684" s="785"/>
      <c r="O684" s="420"/>
      <c r="P684" s="420"/>
      <c r="Q684" s="420"/>
      <c r="R684" s="420"/>
      <c r="S684" s="420"/>
      <c r="T684" s="420"/>
      <c r="U684" s="420"/>
      <c r="V684" s="420"/>
      <c r="W684" s="420"/>
      <c r="X684" s="420"/>
      <c r="Y684" s="420"/>
      <c r="Z684" s="420"/>
      <c r="AA684" s="420"/>
      <c r="AB684" s="420"/>
      <c r="AC684" s="420"/>
      <c r="AD684" s="420"/>
      <c r="AE684" s="420"/>
    </row>
    <row r="685" spans="1:31">
      <c r="A685" s="420"/>
      <c r="B685" s="777"/>
      <c r="C685" s="777"/>
      <c r="D685" s="777"/>
      <c r="E685" s="777"/>
      <c r="F685" s="778"/>
      <c r="G685" s="777"/>
      <c r="H685" s="777"/>
      <c r="I685" s="779"/>
      <c r="J685" s="778"/>
      <c r="K685" s="780"/>
      <c r="L685" s="420"/>
      <c r="M685" s="777"/>
      <c r="N685" s="785"/>
      <c r="O685" s="420"/>
      <c r="P685" s="420"/>
      <c r="Q685" s="420"/>
      <c r="R685" s="420"/>
      <c r="S685" s="420"/>
      <c r="T685" s="420"/>
      <c r="U685" s="420"/>
      <c r="V685" s="420"/>
      <c r="W685" s="420"/>
      <c r="X685" s="420"/>
      <c r="Y685" s="420"/>
      <c r="Z685" s="420"/>
      <c r="AA685" s="420"/>
      <c r="AB685" s="420"/>
      <c r="AC685" s="420"/>
      <c r="AD685" s="420"/>
      <c r="AE685" s="420"/>
    </row>
    <row r="686" spans="1:31">
      <c r="A686" s="420"/>
      <c r="B686" s="777"/>
      <c r="C686" s="777"/>
      <c r="D686" s="777"/>
      <c r="E686" s="777"/>
      <c r="F686" s="778"/>
      <c r="G686" s="777"/>
      <c r="H686" s="777"/>
      <c r="I686" s="779"/>
      <c r="J686" s="778"/>
      <c r="K686" s="780"/>
      <c r="L686" s="420"/>
      <c r="M686" s="777"/>
      <c r="N686" s="785"/>
      <c r="O686" s="420"/>
      <c r="P686" s="420"/>
      <c r="Q686" s="420"/>
      <c r="R686" s="420"/>
      <c r="S686" s="420"/>
      <c r="T686" s="420"/>
      <c r="U686" s="420"/>
      <c r="V686" s="420"/>
      <c r="W686" s="420"/>
      <c r="X686" s="420"/>
      <c r="Y686" s="420"/>
      <c r="Z686" s="420"/>
      <c r="AA686" s="420"/>
      <c r="AB686" s="420"/>
      <c r="AC686" s="420"/>
      <c r="AD686" s="420"/>
      <c r="AE686" s="420"/>
    </row>
    <row r="687" spans="1:31">
      <c r="A687" s="420"/>
      <c r="B687" s="777"/>
      <c r="C687" s="777"/>
      <c r="D687" s="777"/>
      <c r="E687" s="777"/>
      <c r="F687" s="778"/>
      <c r="G687" s="777"/>
      <c r="H687" s="777"/>
      <c r="I687" s="779"/>
      <c r="J687" s="778"/>
      <c r="K687" s="780"/>
      <c r="L687" s="420"/>
      <c r="M687" s="777"/>
      <c r="N687" s="785"/>
      <c r="O687" s="420"/>
      <c r="P687" s="420"/>
      <c r="Q687" s="420"/>
      <c r="R687" s="420"/>
      <c r="S687" s="420"/>
      <c r="T687" s="420"/>
      <c r="U687" s="420"/>
      <c r="V687" s="420"/>
      <c r="W687" s="420"/>
      <c r="X687" s="420"/>
      <c r="Y687" s="420"/>
      <c r="Z687" s="420"/>
      <c r="AA687" s="420"/>
      <c r="AB687" s="420"/>
      <c r="AC687" s="420"/>
      <c r="AD687" s="420"/>
      <c r="AE687" s="420"/>
    </row>
    <row r="688" spans="1:31">
      <c r="A688" s="420"/>
      <c r="B688" s="777"/>
      <c r="C688" s="777"/>
      <c r="D688" s="777"/>
      <c r="E688" s="777"/>
      <c r="F688" s="778"/>
      <c r="G688" s="777"/>
      <c r="H688" s="777"/>
      <c r="I688" s="779"/>
      <c r="J688" s="778"/>
      <c r="K688" s="780"/>
      <c r="L688" s="420"/>
      <c r="M688" s="777"/>
      <c r="N688" s="785"/>
      <c r="O688" s="420"/>
      <c r="P688" s="420"/>
      <c r="Q688" s="420"/>
      <c r="R688" s="420"/>
      <c r="S688" s="420"/>
      <c r="T688" s="420"/>
      <c r="U688" s="420"/>
      <c r="V688" s="420"/>
      <c r="W688" s="420"/>
      <c r="X688" s="420"/>
      <c r="Y688" s="420"/>
      <c r="Z688" s="420"/>
      <c r="AA688" s="420"/>
      <c r="AB688" s="420"/>
      <c r="AC688" s="420"/>
      <c r="AD688" s="420"/>
      <c r="AE688" s="420"/>
    </row>
    <row r="689" spans="1:31">
      <c r="A689" s="420"/>
      <c r="B689" s="777"/>
      <c r="C689" s="777"/>
      <c r="D689" s="777"/>
      <c r="E689" s="777"/>
      <c r="F689" s="778"/>
      <c r="G689" s="777"/>
      <c r="H689" s="777"/>
      <c r="I689" s="779"/>
      <c r="J689" s="778"/>
      <c r="K689" s="780"/>
      <c r="L689" s="420"/>
      <c r="M689" s="777"/>
      <c r="N689" s="785"/>
      <c r="O689" s="420"/>
      <c r="P689" s="420"/>
      <c r="Q689" s="420"/>
      <c r="R689" s="420"/>
      <c r="S689" s="420"/>
      <c r="T689" s="420"/>
      <c r="U689" s="420"/>
      <c r="V689" s="420"/>
      <c r="W689" s="420"/>
      <c r="X689" s="420"/>
      <c r="Y689" s="420"/>
      <c r="Z689" s="420"/>
      <c r="AA689" s="420"/>
      <c r="AB689" s="420"/>
      <c r="AC689" s="420"/>
      <c r="AD689" s="420"/>
      <c r="AE689" s="420"/>
    </row>
    <row r="690" spans="1:31">
      <c r="A690" s="420"/>
      <c r="B690" s="777"/>
      <c r="C690" s="777"/>
      <c r="D690" s="777"/>
      <c r="E690" s="777"/>
      <c r="F690" s="778"/>
      <c r="G690" s="777"/>
      <c r="H690" s="777"/>
      <c r="I690" s="779"/>
      <c r="J690" s="778"/>
      <c r="K690" s="780"/>
      <c r="L690" s="420"/>
      <c r="M690" s="777"/>
      <c r="N690" s="785"/>
      <c r="O690" s="420"/>
      <c r="P690" s="420"/>
      <c r="Q690" s="420"/>
      <c r="R690" s="420"/>
      <c r="S690" s="420"/>
      <c r="T690" s="420"/>
      <c r="U690" s="420"/>
      <c r="V690" s="420"/>
      <c r="W690" s="420"/>
      <c r="X690" s="420"/>
      <c r="Y690" s="420"/>
      <c r="Z690" s="420"/>
      <c r="AA690" s="420"/>
      <c r="AB690" s="420"/>
      <c r="AC690" s="420"/>
      <c r="AD690" s="420"/>
      <c r="AE690" s="420"/>
    </row>
    <row r="691" spans="1:31">
      <c r="A691" s="420"/>
      <c r="B691" s="777"/>
      <c r="C691" s="777"/>
      <c r="D691" s="777"/>
      <c r="E691" s="777"/>
      <c r="F691" s="778"/>
      <c r="G691" s="777"/>
      <c r="H691" s="777"/>
      <c r="I691" s="779"/>
      <c r="J691" s="778"/>
      <c r="K691" s="780"/>
      <c r="L691" s="420"/>
      <c r="M691" s="777"/>
      <c r="N691" s="785"/>
      <c r="O691" s="420"/>
      <c r="P691" s="420"/>
      <c r="Q691" s="420"/>
      <c r="R691" s="420"/>
      <c r="S691" s="420"/>
      <c r="T691" s="420"/>
      <c r="U691" s="420"/>
      <c r="V691" s="420"/>
      <c r="W691" s="420"/>
      <c r="X691" s="420"/>
      <c r="Y691" s="420"/>
      <c r="Z691" s="420"/>
      <c r="AA691" s="420"/>
      <c r="AB691" s="420"/>
      <c r="AC691" s="420"/>
      <c r="AD691" s="420"/>
      <c r="AE691" s="420"/>
    </row>
    <row r="692" spans="1:31">
      <c r="A692" s="420"/>
      <c r="B692" s="777"/>
      <c r="C692" s="777"/>
      <c r="D692" s="777"/>
      <c r="E692" s="777"/>
      <c r="F692" s="778"/>
      <c r="G692" s="777"/>
      <c r="H692" s="777"/>
      <c r="I692" s="779"/>
      <c r="J692" s="778"/>
      <c r="K692" s="780"/>
      <c r="L692" s="420"/>
      <c r="M692" s="777"/>
      <c r="N692" s="785"/>
      <c r="O692" s="420"/>
      <c r="P692" s="420"/>
      <c r="Q692" s="420"/>
      <c r="R692" s="420"/>
      <c r="S692" s="420"/>
      <c r="T692" s="420"/>
      <c r="U692" s="420"/>
      <c r="V692" s="420"/>
      <c r="W692" s="420"/>
      <c r="X692" s="420"/>
      <c r="Y692" s="420"/>
      <c r="Z692" s="420"/>
      <c r="AA692" s="420"/>
      <c r="AB692" s="420"/>
      <c r="AC692" s="420"/>
      <c r="AD692" s="420"/>
      <c r="AE692" s="420"/>
    </row>
    <row r="693" spans="1:31">
      <c r="A693" s="420"/>
      <c r="B693" s="777"/>
      <c r="C693" s="777"/>
      <c r="D693" s="777"/>
      <c r="E693" s="777"/>
      <c r="F693" s="778"/>
      <c r="G693" s="777"/>
      <c r="H693" s="777"/>
      <c r="I693" s="779"/>
      <c r="J693" s="778"/>
      <c r="K693" s="780"/>
      <c r="L693" s="420"/>
      <c r="M693" s="777"/>
      <c r="N693" s="785"/>
      <c r="O693" s="420"/>
      <c r="P693" s="420"/>
      <c r="Q693" s="420"/>
      <c r="R693" s="420"/>
      <c r="S693" s="420"/>
      <c r="T693" s="420"/>
      <c r="U693" s="420"/>
      <c r="V693" s="420"/>
      <c r="W693" s="420"/>
      <c r="X693" s="420"/>
      <c r="Y693" s="420"/>
      <c r="Z693" s="420"/>
      <c r="AA693" s="420"/>
      <c r="AB693" s="420"/>
      <c r="AC693" s="420"/>
      <c r="AD693" s="420"/>
      <c r="AE693" s="420"/>
    </row>
    <row r="694" spans="1:31">
      <c r="A694" s="420"/>
      <c r="B694" s="777"/>
      <c r="C694" s="777"/>
      <c r="D694" s="777"/>
      <c r="E694" s="777"/>
      <c r="F694" s="778"/>
      <c r="G694" s="777"/>
      <c r="H694" s="777"/>
      <c r="I694" s="779"/>
      <c r="J694" s="778"/>
      <c r="K694" s="780"/>
      <c r="L694" s="420"/>
      <c r="M694" s="777"/>
      <c r="N694" s="785"/>
      <c r="O694" s="420"/>
      <c r="P694" s="420"/>
      <c r="Q694" s="420"/>
      <c r="R694" s="420"/>
      <c r="S694" s="420"/>
      <c r="T694" s="420"/>
      <c r="U694" s="420"/>
      <c r="V694" s="420"/>
      <c r="W694" s="420"/>
      <c r="X694" s="420"/>
      <c r="Y694" s="420"/>
      <c r="Z694" s="420"/>
      <c r="AA694" s="420"/>
      <c r="AB694" s="420"/>
      <c r="AC694" s="420"/>
      <c r="AD694" s="420"/>
      <c r="AE694" s="420"/>
    </row>
  </sheetData>
  <autoFilter ref="B12:M511">
    <filterColumn colId="11">
      <customFilters>
        <customFilter operator="notEqual" val=" "/>
      </customFilters>
    </filterColumn>
  </autoFilter>
  <mergeCells count="25">
    <mergeCell ref="I514:K514"/>
    <mergeCell ref="I508:K508"/>
    <mergeCell ref="I507:K507"/>
    <mergeCell ref="B514:C514"/>
    <mergeCell ref="B508:C508"/>
    <mergeCell ref="B507:C507"/>
    <mergeCell ref="F514:G514"/>
    <mergeCell ref="F508:G508"/>
    <mergeCell ref="F507:G507"/>
    <mergeCell ref="H4:K4"/>
    <mergeCell ref="H6:K6"/>
    <mergeCell ref="K10:K11"/>
    <mergeCell ref="H505:K505"/>
    <mergeCell ref="B7:K7"/>
    <mergeCell ref="N5:P5"/>
    <mergeCell ref="N6:P6"/>
    <mergeCell ref="M10:M11"/>
    <mergeCell ref="B8:K8"/>
    <mergeCell ref="B10:B11"/>
    <mergeCell ref="F10:F11"/>
    <mergeCell ref="G10:G11"/>
    <mergeCell ref="H10:H11"/>
    <mergeCell ref="C10:E10"/>
    <mergeCell ref="I10:J10"/>
    <mergeCell ref="H5:K5"/>
  </mergeCells>
  <conditionalFormatting sqref="B5">
    <cfRule type="expression" dxfId="39" priority="1" stopIfTrue="1">
      <formula>#REF!="x"</formula>
    </cfRule>
  </conditionalFormatting>
  <printOptions horizontalCentered="1"/>
  <pageMargins left="0.23622047244094491" right="0.11811023622047245" top="0.31496062992125984" bottom="0.31496062992125984" header="0.31496062992125984" footer="0.31496062992125984"/>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filterMode="1">
    <tabColor theme="1" tint="0.499984740745262"/>
  </sheetPr>
  <dimension ref="A3:AI809"/>
  <sheetViews>
    <sheetView showGridLines="0" workbookViewId="0">
      <pane xSplit="12" ySplit="13" topLeftCell="M14" activePane="bottomRight" state="frozen"/>
      <selection pane="topRight" activeCell="N1" sqref="N1"/>
      <selection pane="bottomLeft" activeCell="A13" sqref="A13"/>
      <selection pane="bottomRight" activeCell="B8" sqref="B8:K8"/>
    </sheetView>
  </sheetViews>
  <sheetFormatPr defaultColWidth="9" defaultRowHeight="14.25"/>
  <cols>
    <col min="1" max="1" width="9" style="51"/>
    <col min="2" max="2" width="10.5703125" style="51" customWidth="1"/>
    <col min="3" max="3" width="8.42578125" style="51" bestFit="1" customWidth="1"/>
    <col min="4" max="4" width="8.42578125" style="51" customWidth="1"/>
    <col min="5" max="5" width="10.42578125" style="51" customWidth="1"/>
    <col min="6" max="6" width="25.85546875" style="51" customWidth="1"/>
    <col min="7" max="7" width="11.42578125" style="51" customWidth="1"/>
    <col min="8" max="8" width="10" style="51" customWidth="1"/>
    <col min="9" max="9" width="9" style="130" customWidth="1"/>
    <col min="10" max="10" width="12.85546875" style="51" customWidth="1"/>
    <col min="11" max="11" width="14.85546875" style="51" customWidth="1"/>
    <col min="12" max="12" width="11.42578125" style="67" customWidth="1"/>
    <col min="13" max="13" width="10.5703125" style="51" customWidth="1"/>
    <col min="14" max="16384" width="9" style="51"/>
  </cols>
  <sheetData>
    <row r="3" spans="1:35" ht="15" thickBot="1">
      <c r="A3" s="59"/>
      <c r="B3" s="46"/>
      <c r="C3" s="46"/>
      <c r="D3" s="46"/>
      <c r="E3" s="46"/>
      <c r="F3" s="46"/>
      <c r="G3" s="46"/>
      <c r="H3" s="46"/>
      <c r="I3" s="127"/>
      <c r="J3" s="46"/>
      <c r="K3" s="46"/>
      <c r="L3" s="60"/>
      <c r="M3" s="61"/>
      <c r="N3" s="62"/>
      <c r="O3" s="62"/>
      <c r="P3" s="46"/>
      <c r="Q3" s="46"/>
      <c r="R3" s="46"/>
      <c r="S3" s="46"/>
      <c r="T3" s="46"/>
      <c r="U3" s="46"/>
      <c r="V3" s="46"/>
      <c r="W3" s="46"/>
      <c r="X3" s="46"/>
      <c r="Y3" s="46"/>
      <c r="Z3" s="46"/>
      <c r="AA3" s="46"/>
      <c r="AB3" s="46"/>
      <c r="AC3" s="46"/>
      <c r="AD3" s="46"/>
      <c r="AE3" s="46"/>
      <c r="AF3" s="46"/>
      <c r="AG3" s="46"/>
      <c r="AH3" s="46"/>
      <c r="AI3" s="46"/>
    </row>
    <row r="4" spans="1:35" ht="16.5" thickTop="1" thickBot="1">
      <c r="A4" s="46"/>
      <c r="B4" s="274" t="str">
        <f>"Đơn vị: "&amp;TTDN!$B$6</f>
        <v>Đơn vị: Công ty TNHH mua nỗi buồn bán niềm vui</v>
      </c>
      <c r="C4" s="46"/>
      <c r="D4" s="46"/>
      <c r="E4" s="46"/>
      <c r="F4" s="46"/>
      <c r="G4" s="46"/>
      <c r="H4" s="46"/>
      <c r="I4" s="1313" t="s">
        <v>437</v>
      </c>
      <c r="J4" s="1314"/>
      <c r="K4" s="1314"/>
      <c r="L4" s="63" t="s">
        <v>139</v>
      </c>
      <c r="N4" s="62"/>
      <c r="O4" s="62"/>
      <c r="P4" s="46"/>
      <c r="Q4" s="46"/>
      <c r="R4" s="46"/>
      <c r="S4" s="46"/>
      <c r="T4" s="46"/>
      <c r="U4" s="46"/>
      <c r="V4" s="46"/>
      <c r="W4" s="46"/>
      <c r="X4" s="46"/>
      <c r="Y4" s="46"/>
      <c r="Z4" s="46"/>
      <c r="AA4" s="46"/>
      <c r="AB4" s="46"/>
      <c r="AC4" s="46"/>
      <c r="AD4" s="46"/>
      <c r="AE4" s="46"/>
      <c r="AF4" s="46"/>
      <c r="AG4" s="46"/>
      <c r="AH4" s="46"/>
      <c r="AI4" s="46"/>
    </row>
    <row r="5" spans="1:35" ht="15.75" customHeight="1" thickTop="1">
      <c r="A5" s="46"/>
      <c r="B5" s="274" t="str">
        <f>"Địa chỉ: "&amp;TTDN!$B$7</f>
        <v>Địa chỉ: Phây búc Nặng Thầm</v>
      </c>
      <c r="C5" s="46"/>
      <c r="D5" s="46"/>
      <c r="E5" s="46"/>
      <c r="F5" s="43" t="s">
        <v>1468</v>
      </c>
      <c r="G5" s="46"/>
      <c r="H5" s="46"/>
      <c r="I5" s="1267" t="s">
        <v>1105</v>
      </c>
      <c r="J5" s="1267"/>
      <c r="K5" s="1267"/>
      <c r="L5" s="64"/>
      <c r="M5" s="65"/>
      <c r="N5" s="62"/>
      <c r="O5" s="62"/>
      <c r="P5" s="46"/>
      <c r="Q5" s="46"/>
      <c r="R5" s="46"/>
      <c r="S5" s="46"/>
      <c r="T5" s="46"/>
      <c r="U5" s="46"/>
      <c r="V5" s="46"/>
      <c r="W5" s="46"/>
      <c r="X5" s="46"/>
      <c r="Y5" s="46"/>
      <c r="Z5" s="46"/>
      <c r="AA5" s="46"/>
      <c r="AB5" s="46"/>
      <c r="AC5" s="46"/>
      <c r="AD5" s="46"/>
      <c r="AE5" s="46"/>
      <c r="AF5" s="46"/>
      <c r="AG5" s="46"/>
      <c r="AH5" s="46"/>
      <c r="AI5" s="46"/>
    </row>
    <row r="6" spans="1:35" ht="14.25" customHeight="1">
      <c r="A6" s="46"/>
      <c r="B6" s="46"/>
      <c r="C6" s="46"/>
      <c r="D6" s="46"/>
      <c r="E6" s="46"/>
      <c r="F6" s="46"/>
      <c r="G6" s="46"/>
      <c r="H6" s="46"/>
      <c r="I6" s="1267" t="s">
        <v>1106</v>
      </c>
      <c r="J6" s="1267"/>
      <c r="K6" s="1267"/>
      <c r="L6" s="64"/>
      <c r="M6" s="65"/>
      <c r="N6" s="62"/>
      <c r="O6" s="62"/>
      <c r="P6" s="46"/>
      <c r="Q6" s="46"/>
      <c r="R6" s="46"/>
      <c r="S6" s="46"/>
      <c r="T6" s="46"/>
      <c r="U6" s="46"/>
      <c r="V6" s="46"/>
      <c r="W6" s="46"/>
      <c r="X6" s="46"/>
      <c r="Y6" s="46"/>
      <c r="Z6" s="46"/>
      <c r="AA6" s="46"/>
      <c r="AB6" s="46"/>
      <c r="AC6" s="46"/>
      <c r="AD6" s="46"/>
      <c r="AE6" s="46"/>
      <c r="AF6" s="46"/>
      <c r="AG6" s="46"/>
      <c r="AH6" s="46"/>
      <c r="AI6" s="46"/>
    </row>
    <row r="7" spans="1:35" ht="20.25">
      <c r="A7" s="46"/>
      <c r="B7" s="1273" t="s">
        <v>433</v>
      </c>
      <c r="C7" s="1273"/>
      <c r="D7" s="1273"/>
      <c r="E7" s="1273"/>
      <c r="F7" s="1273"/>
      <c r="G7" s="1273"/>
      <c r="H7" s="1273"/>
      <c r="I7" s="1317"/>
      <c r="J7" s="1273"/>
      <c r="K7" s="1273"/>
      <c r="L7" s="64"/>
      <c r="M7" s="62"/>
      <c r="N7" s="62"/>
      <c r="O7" s="62"/>
      <c r="P7" s="46"/>
      <c r="Q7" s="46"/>
      <c r="R7" s="46"/>
      <c r="S7" s="46"/>
      <c r="T7" s="46"/>
      <c r="U7" s="46"/>
      <c r="V7" s="46"/>
      <c r="W7" s="46"/>
      <c r="X7" s="46"/>
      <c r="Y7" s="46"/>
      <c r="Z7" s="46"/>
      <c r="AA7" s="46"/>
      <c r="AB7" s="46"/>
      <c r="AC7" s="46"/>
      <c r="AD7" s="46"/>
      <c r="AE7" s="46"/>
      <c r="AF7" s="46"/>
      <c r="AG7" s="46"/>
      <c r="AH7" s="46"/>
      <c r="AI7" s="46"/>
    </row>
    <row r="8" spans="1:35">
      <c r="A8" s="46"/>
      <c r="B8" s="1265" t="str">
        <f>TTDN!B17</f>
        <v>Năm 2015</v>
      </c>
      <c r="C8" s="1265"/>
      <c r="D8" s="1265"/>
      <c r="E8" s="1265"/>
      <c r="F8" s="1265"/>
      <c r="G8" s="1265"/>
      <c r="H8" s="1265"/>
      <c r="I8" s="1316"/>
      <c r="J8" s="1265"/>
      <c r="K8" s="1265"/>
      <c r="L8" s="64"/>
      <c r="M8" s="62"/>
      <c r="N8" s="62"/>
      <c r="O8" s="62"/>
      <c r="P8" s="46"/>
      <c r="Q8" s="46"/>
      <c r="R8" s="46"/>
      <c r="S8" s="46"/>
      <c r="T8" s="46"/>
      <c r="U8" s="46"/>
      <c r="V8" s="46"/>
      <c r="W8" s="46"/>
      <c r="X8" s="46"/>
      <c r="Y8" s="46"/>
      <c r="Z8" s="46"/>
      <c r="AA8" s="46"/>
      <c r="AB8" s="46"/>
      <c r="AC8" s="46"/>
      <c r="AD8" s="46"/>
      <c r="AE8" s="46"/>
      <c r="AF8" s="46"/>
      <c r="AG8" s="46"/>
      <c r="AH8" s="46"/>
      <c r="AI8" s="46"/>
    </row>
    <row r="9" spans="1:35">
      <c r="A9" s="46"/>
      <c r="B9" s="46"/>
      <c r="C9" s="46"/>
      <c r="D9" s="46"/>
      <c r="E9" s="46"/>
      <c r="F9" s="46"/>
      <c r="G9" s="46"/>
      <c r="H9" s="46"/>
      <c r="I9" s="127"/>
      <c r="J9" s="46"/>
      <c r="K9" s="46"/>
      <c r="L9" s="60"/>
      <c r="M9" s="46"/>
      <c r="N9" s="46"/>
      <c r="O9" s="46"/>
      <c r="P9" s="46"/>
      <c r="Q9" s="46"/>
      <c r="R9" s="46"/>
      <c r="S9" s="46"/>
      <c r="T9" s="46"/>
      <c r="U9" s="46"/>
      <c r="V9" s="46"/>
      <c r="W9" s="46"/>
      <c r="X9" s="46"/>
      <c r="Y9" s="46"/>
      <c r="Z9" s="46"/>
      <c r="AA9" s="46"/>
      <c r="AB9" s="46"/>
      <c r="AC9" s="46"/>
      <c r="AD9" s="46"/>
      <c r="AE9" s="46"/>
      <c r="AF9" s="46"/>
      <c r="AG9" s="46"/>
      <c r="AH9" s="46"/>
      <c r="AI9" s="46"/>
    </row>
    <row r="10" spans="1:35" s="50" customFormat="1" ht="21.75" customHeight="1">
      <c r="A10" s="45"/>
      <c r="B10" s="1315" t="s">
        <v>386</v>
      </c>
      <c r="C10" s="1315" t="s">
        <v>331</v>
      </c>
      <c r="D10" s="1315"/>
      <c r="E10" s="1315"/>
      <c r="F10" s="1315" t="s">
        <v>19</v>
      </c>
      <c r="G10" s="1315"/>
      <c r="H10" s="1315"/>
      <c r="I10" s="1323"/>
      <c r="J10" s="1315"/>
      <c r="K10" s="1315" t="s">
        <v>387</v>
      </c>
      <c r="L10" s="1320" t="s">
        <v>607</v>
      </c>
      <c r="M10" s="213"/>
      <c r="N10" s="45"/>
      <c r="O10" s="45"/>
      <c r="P10" s="45"/>
      <c r="Q10" s="45"/>
      <c r="R10" s="45"/>
      <c r="S10" s="45"/>
      <c r="T10" s="45"/>
      <c r="U10" s="45"/>
      <c r="V10" s="45"/>
      <c r="W10" s="45"/>
      <c r="X10" s="45"/>
      <c r="Y10" s="45"/>
      <c r="Z10" s="45"/>
      <c r="AA10" s="45"/>
      <c r="AB10" s="45"/>
      <c r="AC10" s="45"/>
      <c r="AD10" s="45"/>
      <c r="AE10" s="45"/>
      <c r="AF10" s="45"/>
      <c r="AG10" s="45"/>
      <c r="AH10" s="45"/>
      <c r="AI10" s="45"/>
    </row>
    <row r="11" spans="1:35" s="50" customFormat="1" ht="12.75">
      <c r="A11" s="45"/>
      <c r="B11" s="1315"/>
      <c r="C11" s="1315" t="s">
        <v>332</v>
      </c>
      <c r="D11" s="1318" t="s">
        <v>1444</v>
      </c>
      <c r="E11" s="1315" t="s">
        <v>378</v>
      </c>
      <c r="F11" s="1315"/>
      <c r="G11" s="1322" t="s">
        <v>76</v>
      </c>
      <c r="H11" s="1322" t="s">
        <v>92</v>
      </c>
      <c r="I11" s="1323" t="s">
        <v>379</v>
      </c>
      <c r="J11" s="1315"/>
      <c r="K11" s="1315"/>
      <c r="L11" s="1320"/>
      <c r="M11" s="118"/>
      <c r="N11" s="45"/>
      <c r="O11" s="45"/>
      <c r="P11" s="45"/>
      <c r="Q11" s="45"/>
      <c r="R11" s="45"/>
      <c r="S11" s="45"/>
      <c r="T11" s="45"/>
      <c r="U11" s="45"/>
      <c r="V11" s="45"/>
      <c r="W11" s="45"/>
      <c r="X11" s="45"/>
      <c r="Y11" s="45"/>
      <c r="Z11" s="45"/>
      <c r="AA11" s="45"/>
      <c r="AB11" s="45"/>
      <c r="AC11" s="45"/>
      <c r="AD11" s="45"/>
      <c r="AE11" s="45"/>
      <c r="AF11" s="45"/>
      <c r="AG11" s="45"/>
      <c r="AH11" s="45"/>
      <c r="AI11" s="45"/>
    </row>
    <row r="12" spans="1:35" s="50" customFormat="1" ht="12.75">
      <c r="A12" s="45"/>
      <c r="B12" s="1315"/>
      <c r="C12" s="1315"/>
      <c r="D12" s="1319"/>
      <c r="E12" s="1315"/>
      <c r="F12" s="1315"/>
      <c r="G12" s="1322"/>
      <c r="H12" s="1322"/>
      <c r="I12" s="252" t="s">
        <v>332</v>
      </c>
      <c r="J12" s="253" t="s">
        <v>380</v>
      </c>
      <c r="K12" s="1315"/>
      <c r="L12" s="1320"/>
      <c r="M12" s="118"/>
      <c r="N12" s="45"/>
      <c r="O12" s="45"/>
      <c r="P12" s="45"/>
      <c r="Q12" s="45"/>
      <c r="R12" s="45"/>
      <c r="S12" s="45"/>
      <c r="T12" s="45"/>
      <c r="U12" s="45"/>
      <c r="V12" s="45"/>
      <c r="W12" s="45"/>
      <c r="X12" s="45"/>
      <c r="Y12" s="45"/>
      <c r="Z12" s="45"/>
      <c r="AA12" s="45"/>
      <c r="AB12" s="45"/>
      <c r="AC12" s="45"/>
      <c r="AD12" s="45"/>
      <c r="AE12" s="45"/>
      <c r="AF12" s="45"/>
      <c r="AG12" s="45"/>
      <c r="AH12" s="45"/>
      <c r="AI12" s="45"/>
    </row>
    <row r="13" spans="1:35" s="50" customFormat="1" ht="12.75">
      <c r="A13" s="45"/>
      <c r="B13" s="254" t="s">
        <v>381</v>
      </c>
      <c r="C13" s="254" t="s">
        <v>382</v>
      </c>
      <c r="D13" s="254"/>
      <c r="E13" s="254" t="s">
        <v>383</v>
      </c>
      <c r="F13" s="254" t="s">
        <v>384</v>
      </c>
      <c r="G13" s="254">
        <v>2</v>
      </c>
      <c r="H13" s="254">
        <v>4</v>
      </c>
      <c r="I13" s="255" t="s">
        <v>385</v>
      </c>
      <c r="J13" s="254">
        <v>5</v>
      </c>
      <c r="K13" s="256">
        <v>6</v>
      </c>
      <c r="L13" s="251"/>
      <c r="M13" s="118"/>
      <c r="N13" s="45"/>
      <c r="O13" s="45"/>
      <c r="P13" s="45"/>
      <c r="Q13" s="45"/>
      <c r="R13" s="45"/>
      <c r="S13" s="45"/>
      <c r="T13" s="45"/>
      <c r="U13" s="45"/>
      <c r="V13" s="45"/>
      <c r="W13" s="45"/>
      <c r="X13" s="45"/>
      <c r="Y13" s="45"/>
      <c r="Z13" s="45"/>
      <c r="AA13" s="45"/>
      <c r="AB13" s="45"/>
      <c r="AC13" s="45"/>
      <c r="AD13" s="45"/>
      <c r="AE13" s="45"/>
      <c r="AF13" s="45"/>
      <c r="AG13" s="45"/>
      <c r="AH13" s="45"/>
      <c r="AI13" s="45"/>
    </row>
    <row r="14" spans="1:35" s="214" customFormat="1" ht="12.75">
      <c r="B14" s="123"/>
      <c r="C14" s="123"/>
      <c r="D14" s="292"/>
      <c r="E14" s="123"/>
      <c r="F14" s="122" t="s">
        <v>792</v>
      </c>
      <c r="G14" s="123"/>
      <c r="H14" s="123"/>
      <c r="I14" s="128"/>
      <c r="J14" s="123"/>
      <c r="K14" s="124"/>
      <c r="L14" s="212" t="str">
        <f>IF(F14="","","x")</f>
        <v>x</v>
      </c>
      <c r="M14" s="215"/>
    </row>
    <row r="15" spans="1:35" s="1" customFormat="1" ht="15.75" hidden="1" customHeight="1">
      <c r="A15" s="2"/>
      <c r="B15" s="38" t="str">
        <f>IF(LEFT(DULIEU!$W7,3)=$L$4,DULIEU!$D7,"")</f>
        <v/>
      </c>
      <c r="C15" s="39" t="str">
        <f>IF(LEFT(DULIEU!$W7,3)=$L$4,DULIEU!$H7,"")</f>
        <v/>
      </c>
      <c r="D15" s="39" t="str">
        <f>IF(LEFT(DULIEU!$W7,3)=$L$4,DULIEU!$J7,"")</f>
        <v/>
      </c>
      <c r="E15" s="38" t="str">
        <f>IF(LEFT(DULIEU!$W7,3)=$L$4,DULIEU!$E7,"")</f>
        <v/>
      </c>
      <c r="F15" s="34" t="str">
        <f>IF(LEFT(DULIEU!$W7,3)=$L$4,DULIEU!$O7,"")</f>
        <v/>
      </c>
      <c r="G15" s="35">
        <f>IF(AND(LEFT(DULIEU!$W7,3)=$L$4,LEFT(DULIEU!$V7,4)=$G$11),DULIEU!$X7,0)</f>
        <v>0</v>
      </c>
      <c r="H15" s="35">
        <f>IF(AND(LEFT(DULIEU!$W7,3)=$L$4,LEFT(DULIEU!$V7,3)=$H$11),DULIEU!$X7,0)</f>
        <v>0</v>
      </c>
      <c r="I15" s="36" t="str">
        <f>IF($J15&gt;0,DULIEU!V7,"")</f>
        <v/>
      </c>
      <c r="J15" s="35">
        <f>IF(SUM($G15:$H15)=0,$K15,0)</f>
        <v>0</v>
      </c>
      <c r="K15" s="35">
        <f>IF(LEFT(DULIEU!$W7,3)=L$4,DULIEU!$X7,0)</f>
        <v>0</v>
      </c>
      <c r="L15" s="41" t="str">
        <f>IF(F15="","","x")</f>
        <v/>
      </c>
      <c r="M15" s="29"/>
      <c r="N15" s="2"/>
      <c r="O15" s="2"/>
      <c r="P15" s="2"/>
      <c r="Q15" s="2"/>
      <c r="R15" s="2"/>
      <c r="S15" s="2"/>
      <c r="T15" s="2"/>
      <c r="U15" s="2"/>
      <c r="V15" s="2"/>
      <c r="W15" s="2"/>
      <c r="X15" s="2"/>
      <c r="Y15" s="2"/>
      <c r="Z15" s="2"/>
      <c r="AA15" s="2"/>
      <c r="AB15" s="2"/>
      <c r="AC15" s="2"/>
      <c r="AD15" s="2"/>
      <c r="AE15" s="2"/>
      <c r="AF15" s="2"/>
      <c r="AG15" s="2"/>
      <c r="AH15" s="2"/>
      <c r="AI15" s="2"/>
    </row>
    <row r="16" spans="1:35" s="1" customFormat="1" hidden="1">
      <c r="A16" s="2"/>
      <c r="B16" s="38" t="str">
        <f>IF(LEFT(DULIEU!$W8,3)=$L$4,DULIEU!$D8,"")</f>
        <v/>
      </c>
      <c r="C16" s="39" t="str">
        <f>IF(LEFT(DULIEU!$W8,3)=$L$4,DULIEU!$H8,"")</f>
        <v/>
      </c>
      <c r="D16" s="39" t="str">
        <f>IF(LEFT(DULIEU!$W8,3)=$L$4,DULIEU!$J8,"")</f>
        <v/>
      </c>
      <c r="E16" s="38" t="str">
        <f>IF(LEFT(DULIEU!$W8,3)=$L$4,DULIEU!$E8,"")</f>
        <v/>
      </c>
      <c r="F16" s="34" t="str">
        <f>IF(LEFT(DULIEU!$W8,3)=$L$4,DULIEU!$O8,"")</f>
        <v/>
      </c>
      <c r="G16" s="35">
        <f>IF(AND(LEFT(DULIEU!$W8,3)=$L$4,LEFT(DULIEU!$V8,4)=$G$11),DULIEU!$X8,0)</f>
        <v>0</v>
      </c>
      <c r="H16" s="35">
        <f>IF(AND(LEFT(DULIEU!$W8,3)=$L$4,LEFT(DULIEU!$V8,3)=$H$11),DULIEU!$X8,0)</f>
        <v>0</v>
      </c>
      <c r="I16" s="36" t="str">
        <f>IF($J16&gt;0,DULIEU!V8,"")</f>
        <v/>
      </c>
      <c r="J16" s="35">
        <f t="shared" ref="J16:J79" si="0">IF(SUM($G16:$H16)=0,$K16,0)</f>
        <v>0</v>
      </c>
      <c r="K16" s="35">
        <f>IF(LEFT(DULIEU!$W8,3)=L$4,DULIEU!$X8,0)</f>
        <v>0</v>
      </c>
      <c r="L16" s="41" t="str">
        <f t="shared" ref="L16:L79" si="1">IF(F16="","","x")</f>
        <v/>
      </c>
      <c r="M16" s="29"/>
      <c r="N16" s="2"/>
      <c r="O16" s="2"/>
      <c r="P16" s="2"/>
      <c r="Q16" s="2"/>
      <c r="R16" s="2"/>
      <c r="S16" s="2"/>
      <c r="T16" s="2"/>
      <c r="U16" s="2"/>
      <c r="V16" s="2"/>
      <c r="W16" s="2"/>
      <c r="X16" s="2"/>
      <c r="Y16" s="2"/>
      <c r="Z16" s="2"/>
      <c r="AA16" s="2"/>
      <c r="AB16" s="2"/>
      <c r="AC16" s="2"/>
      <c r="AD16" s="2"/>
      <c r="AE16" s="2"/>
      <c r="AF16" s="2"/>
      <c r="AG16" s="2"/>
      <c r="AH16" s="2"/>
      <c r="AI16" s="2"/>
    </row>
    <row r="17" spans="1:35" s="1" customFormat="1" hidden="1">
      <c r="A17" s="2"/>
      <c r="B17" s="38" t="str">
        <f>IF(LEFT(DULIEU!$W9,3)=$L$4,DULIEU!$D9,"")</f>
        <v/>
      </c>
      <c r="C17" s="39" t="str">
        <f>IF(LEFT(DULIEU!$W9,3)=$L$4,DULIEU!$H9,"")</f>
        <v/>
      </c>
      <c r="D17" s="39" t="str">
        <f>IF(LEFT(DULIEU!$W9,3)=$L$4,DULIEU!$J9,"")</f>
        <v/>
      </c>
      <c r="E17" s="38" t="str">
        <f>IF(LEFT(DULIEU!$W9,3)=$L$4,DULIEU!$E9,"")</f>
        <v/>
      </c>
      <c r="F17" s="34" t="str">
        <f>IF(LEFT(DULIEU!$W9,3)=$L$4,DULIEU!$O9,"")</f>
        <v/>
      </c>
      <c r="G17" s="35">
        <f>IF(AND(LEFT(DULIEU!$W9,3)=$L$4,LEFT(DULIEU!$V9,4)=$G$11),DULIEU!$X9,0)</f>
        <v>0</v>
      </c>
      <c r="H17" s="35">
        <f>IF(AND(LEFT(DULIEU!$W9,3)=$L$4,LEFT(DULIEU!$V9,3)=$H$11),DULIEU!$X9,0)</f>
        <v>0</v>
      </c>
      <c r="I17" s="36" t="str">
        <f>IF($J17&gt;0,DULIEU!V9,"")</f>
        <v/>
      </c>
      <c r="J17" s="35">
        <f t="shared" si="0"/>
        <v>0</v>
      </c>
      <c r="K17" s="35">
        <f>IF(LEFT(DULIEU!$W9,3)=L$4,DULIEU!$X9,0)</f>
        <v>0</v>
      </c>
      <c r="L17" s="41" t="str">
        <f t="shared" si="1"/>
        <v/>
      </c>
      <c r="M17" s="29"/>
      <c r="N17" s="2"/>
      <c r="O17" s="2"/>
      <c r="P17" s="2"/>
      <c r="Q17" s="2"/>
      <c r="R17" s="2"/>
      <c r="S17" s="2"/>
      <c r="T17" s="2"/>
      <c r="U17" s="2"/>
      <c r="V17" s="2"/>
      <c r="W17" s="2"/>
      <c r="X17" s="2"/>
      <c r="Y17" s="2"/>
      <c r="Z17" s="2"/>
      <c r="AA17" s="2"/>
      <c r="AB17" s="2"/>
      <c r="AC17" s="2"/>
      <c r="AD17" s="2"/>
      <c r="AE17" s="2"/>
      <c r="AF17" s="2"/>
      <c r="AG17" s="2"/>
      <c r="AH17" s="2"/>
      <c r="AI17" s="2"/>
    </row>
    <row r="18" spans="1:35" s="1" customFormat="1" hidden="1">
      <c r="A18" s="2"/>
      <c r="B18" s="38" t="str">
        <f>IF(LEFT(DULIEU!$W10,3)=$L$4,DULIEU!$D10,"")</f>
        <v/>
      </c>
      <c r="C18" s="39" t="str">
        <f>IF(LEFT(DULIEU!$W10,3)=$L$4,DULIEU!$H10,"")</f>
        <v/>
      </c>
      <c r="D18" s="39" t="str">
        <f>IF(LEFT(DULIEU!$W10,3)=$L$4,DULIEU!$J10,"")</f>
        <v/>
      </c>
      <c r="E18" s="38" t="str">
        <f>IF(LEFT(DULIEU!$W10,3)=$L$4,DULIEU!$E10,"")</f>
        <v/>
      </c>
      <c r="F18" s="34" t="str">
        <f>IF(LEFT(DULIEU!$W10,3)=$L$4,DULIEU!$O10,"")</f>
        <v/>
      </c>
      <c r="G18" s="35">
        <f>IF(AND(LEFT(DULIEU!$W10,3)=$L$4,LEFT(DULIEU!$V10,4)=$G$11),DULIEU!$X10,0)</f>
        <v>0</v>
      </c>
      <c r="H18" s="35">
        <f>IF(AND(LEFT(DULIEU!$W10,3)=$L$4,LEFT(DULIEU!$V10,3)=$H$11),DULIEU!$X10,0)</f>
        <v>0</v>
      </c>
      <c r="I18" s="36" t="str">
        <f>IF($J18&gt;0,DULIEU!V10,"")</f>
        <v/>
      </c>
      <c r="J18" s="35">
        <f t="shared" si="0"/>
        <v>0</v>
      </c>
      <c r="K18" s="35">
        <f>IF(LEFT(DULIEU!$W10,3)=L$4,DULIEU!$X10,0)</f>
        <v>0</v>
      </c>
      <c r="L18" s="41" t="str">
        <f t="shared" si="1"/>
        <v/>
      </c>
      <c r="M18" s="29"/>
      <c r="N18" s="2"/>
      <c r="O18" s="2"/>
      <c r="P18" s="2"/>
      <c r="Q18" s="2"/>
      <c r="R18" s="2"/>
      <c r="S18" s="2"/>
      <c r="T18" s="2"/>
      <c r="U18" s="2"/>
      <c r="V18" s="2"/>
      <c r="W18" s="2"/>
      <c r="X18" s="2"/>
      <c r="Y18" s="2"/>
      <c r="Z18" s="2"/>
      <c r="AA18" s="2"/>
      <c r="AB18" s="2"/>
      <c r="AC18" s="2"/>
      <c r="AD18" s="2"/>
      <c r="AE18" s="2"/>
      <c r="AF18" s="2"/>
      <c r="AG18" s="2"/>
      <c r="AH18" s="2"/>
      <c r="AI18" s="2"/>
    </row>
    <row r="19" spans="1:35" hidden="1">
      <c r="A19" s="46"/>
      <c r="B19" s="38" t="str">
        <f>IF(LEFT(DULIEU!$W11,3)=$L$4,DULIEU!$D11,"")</f>
        <v/>
      </c>
      <c r="C19" s="39" t="str">
        <f>IF(LEFT(DULIEU!$W11,3)=$L$4,DULIEU!$H11,"")</f>
        <v/>
      </c>
      <c r="D19" s="39" t="str">
        <f>IF(LEFT(DULIEU!$W11,3)=$L$4,DULIEU!$J11,"")</f>
        <v/>
      </c>
      <c r="E19" s="38" t="str">
        <f>IF(LEFT(DULIEU!$W11,3)=$L$4,DULIEU!$E11,"")</f>
        <v/>
      </c>
      <c r="F19" s="34" t="str">
        <f>IF(LEFT(DULIEU!$W11,3)=$L$4,DULIEU!$O11,"")</f>
        <v/>
      </c>
      <c r="G19" s="35">
        <f>IF(AND(LEFT(DULIEU!$W11,3)=$L$4,LEFT(DULIEU!$V11,4)=$G$11),DULIEU!$X11,0)</f>
        <v>0</v>
      </c>
      <c r="H19" s="35">
        <f>IF(AND(LEFT(DULIEU!$W11,3)=$L$4,LEFT(DULIEU!$V11,3)=$H$11),DULIEU!$X11,0)</f>
        <v>0</v>
      </c>
      <c r="I19" s="36" t="str">
        <f>IF($J19&gt;0,DULIEU!V11,"")</f>
        <v/>
      </c>
      <c r="J19" s="35">
        <f t="shared" si="0"/>
        <v>0</v>
      </c>
      <c r="K19" s="35">
        <f>IF(LEFT(DULIEU!$W11,3)=L$4,DULIEU!$X11,0)</f>
        <v>0</v>
      </c>
      <c r="L19" s="41" t="str">
        <f t="shared" si="1"/>
        <v/>
      </c>
      <c r="M19" s="43"/>
      <c r="N19" s="46"/>
      <c r="O19" s="46"/>
      <c r="P19" s="46"/>
      <c r="Q19" s="46"/>
      <c r="R19" s="46"/>
      <c r="S19" s="46"/>
      <c r="T19" s="46"/>
      <c r="U19" s="46"/>
      <c r="V19" s="46"/>
      <c r="W19" s="46"/>
      <c r="X19" s="46"/>
      <c r="Y19" s="46"/>
      <c r="Z19" s="46"/>
      <c r="AA19" s="46"/>
      <c r="AB19" s="46"/>
      <c r="AC19" s="46"/>
      <c r="AD19" s="46"/>
      <c r="AE19" s="46"/>
      <c r="AF19" s="46"/>
      <c r="AG19" s="46"/>
      <c r="AH19" s="46"/>
      <c r="AI19" s="46"/>
    </row>
    <row r="20" spans="1:35" hidden="1">
      <c r="A20" s="46"/>
      <c r="B20" s="38" t="str">
        <f>IF(LEFT(DULIEU!$W12,3)=$L$4,DULIEU!$D12,"")</f>
        <v/>
      </c>
      <c r="C20" s="39" t="str">
        <f>IF(LEFT(DULIEU!$W12,3)=$L$4,DULIEU!$H12,"")</f>
        <v/>
      </c>
      <c r="D20" s="39" t="str">
        <f>IF(LEFT(DULIEU!$W12,3)=$L$4,DULIEU!$J12,"")</f>
        <v/>
      </c>
      <c r="E20" s="38" t="str">
        <f>IF(LEFT(DULIEU!$W12,3)=$L$4,DULIEU!$E12,"")</f>
        <v/>
      </c>
      <c r="F20" s="34" t="str">
        <f>IF(LEFT(DULIEU!$W12,3)=$L$4,DULIEU!$O12,"")</f>
        <v/>
      </c>
      <c r="G20" s="35">
        <f>IF(AND(LEFT(DULIEU!$W12,3)=$L$4,LEFT(DULIEU!$V12,4)=$G$11),DULIEU!$X12,0)</f>
        <v>0</v>
      </c>
      <c r="H20" s="35">
        <f>IF(AND(LEFT(DULIEU!$W12,3)=$L$4,LEFT(DULIEU!$V12,3)=$H$11),DULIEU!$X12,0)</f>
        <v>0</v>
      </c>
      <c r="I20" s="36" t="str">
        <f>IF($J20&gt;0,DULIEU!V12,"")</f>
        <v/>
      </c>
      <c r="J20" s="35">
        <f t="shared" si="0"/>
        <v>0</v>
      </c>
      <c r="K20" s="35">
        <f>IF(LEFT(DULIEU!$W12,3)=L$4,DULIEU!$X12,0)</f>
        <v>0</v>
      </c>
      <c r="L20" s="41" t="str">
        <f t="shared" si="1"/>
        <v/>
      </c>
      <c r="M20" s="43"/>
      <c r="N20" s="46"/>
      <c r="O20" s="46"/>
      <c r="P20" s="46"/>
      <c r="Q20" s="46"/>
      <c r="R20" s="46"/>
      <c r="S20" s="46"/>
      <c r="T20" s="46"/>
      <c r="U20" s="46"/>
      <c r="V20" s="46"/>
      <c r="W20" s="46"/>
      <c r="X20" s="46"/>
      <c r="Y20" s="46"/>
      <c r="Z20" s="46"/>
      <c r="AA20" s="46"/>
      <c r="AB20" s="46"/>
      <c r="AC20" s="46"/>
      <c r="AD20" s="46"/>
      <c r="AE20" s="46"/>
      <c r="AF20" s="46"/>
      <c r="AG20" s="46"/>
      <c r="AH20" s="46"/>
      <c r="AI20" s="46"/>
    </row>
    <row r="21" spans="1:35" s="1" customFormat="1" hidden="1">
      <c r="A21" s="2"/>
      <c r="B21" s="38" t="str">
        <f>IF(LEFT(DULIEU!$W13,3)=$L$4,DULIEU!$D13,"")</f>
        <v/>
      </c>
      <c r="C21" s="39" t="str">
        <f>IF(LEFT(DULIEU!$W13,3)=$L$4,DULIEU!$H13,"")</f>
        <v/>
      </c>
      <c r="D21" s="39" t="str">
        <f>IF(LEFT(DULIEU!$W13,3)=$L$4,DULIEU!$J13,"")</f>
        <v/>
      </c>
      <c r="E21" s="38" t="str">
        <f>IF(LEFT(DULIEU!$W13,3)=$L$4,DULIEU!$E13,"")</f>
        <v/>
      </c>
      <c r="F21" s="34" t="str">
        <f>IF(LEFT(DULIEU!$W13,3)=$L$4,DULIEU!$O13,"")</f>
        <v/>
      </c>
      <c r="G21" s="35">
        <f>IF(AND(LEFT(DULIEU!$W13,3)=$L$4,LEFT(DULIEU!$V13,4)=$G$11),DULIEU!$X13,0)</f>
        <v>0</v>
      </c>
      <c r="H21" s="35">
        <f>IF(AND(LEFT(DULIEU!$W13,3)=$L$4,LEFT(DULIEU!$V13,3)=$H$11),DULIEU!$X13,0)</f>
        <v>0</v>
      </c>
      <c r="I21" s="36" t="str">
        <f>IF($J21&gt;0,DULIEU!V13,"")</f>
        <v/>
      </c>
      <c r="J21" s="35">
        <f t="shared" si="0"/>
        <v>0</v>
      </c>
      <c r="K21" s="35">
        <f>IF(LEFT(DULIEU!$W13,3)=L$4,DULIEU!$X13,0)</f>
        <v>0</v>
      </c>
      <c r="L21" s="41" t="str">
        <f t="shared" si="1"/>
        <v/>
      </c>
      <c r="M21" s="29"/>
      <c r="N21" s="2"/>
      <c r="O21" s="2"/>
      <c r="P21" s="2"/>
      <c r="Q21" s="2"/>
      <c r="R21" s="2"/>
      <c r="S21" s="2"/>
      <c r="T21" s="2"/>
      <c r="U21" s="2"/>
      <c r="V21" s="2"/>
      <c r="W21" s="2"/>
      <c r="X21" s="2"/>
      <c r="Y21" s="2"/>
      <c r="Z21" s="2"/>
      <c r="AA21" s="2"/>
      <c r="AB21" s="2"/>
      <c r="AC21" s="2"/>
      <c r="AD21" s="2"/>
      <c r="AE21" s="2"/>
      <c r="AF21" s="2"/>
      <c r="AG21" s="2"/>
      <c r="AH21" s="2"/>
      <c r="AI21" s="2"/>
    </row>
    <row r="22" spans="1:35" s="1" customFormat="1" hidden="1">
      <c r="A22" s="2"/>
      <c r="B22" s="38" t="str">
        <f>IF(LEFT(DULIEU!$W14,3)=$L$4,DULIEU!$D14,"")</f>
        <v/>
      </c>
      <c r="C22" s="39" t="str">
        <f>IF(LEFT(DULIEU!$W14,3)=$L$4,DULIEU!$H14,"")</f>
        <v/>
      </c>
      <c r="D22" s="39" t="str">
        <f>IF(LEFT(DULIEU!$W14,3)=$L$4,DULIEU!$J14,"")</f>
        <v/>
      </c>
      <c r="E22" s="38" t="str">
        <f>IF(LEFT(DULIEU!$W14,3)=$L$4,DULIEU!$E14,"")</f>
        <v/>
      </c>
      <c r="F22" s="34" t="str">
        <f>IF(LEFT(DULIEU!$W14,3)=$L$4,DULIEU!$O14,"")</f>
        <v/>
      </c>
      <c r="G22" s="35">
        <f>IF(AND(LEFT(DULIEU!$W14,3)=$L$4,LEFT(DULIEU!$V14,4)=$G$11),DULIEU!$X14,0)</f>
        <v>0</v>
      </c>
      <c r="H22" s="35">
        <f>IF(AND(LEFT(DULIEU!$W14,3)=$L$4,LEFT(DULIEU!$V14,3)=$H$11),DULIEU!$X14,0)</f>
        <v>0</v>
      </c>
      <c r="I22" s="36" t="str">
        <f>IF($J22&gt;0,DULIEU!V14,"")</f>
        <v/>
      </c>
      <c r="J22" s="35">
        <f t="shared" si="0"/>
        <v>0</v>
      </c>
      <c r="K22" s="35">
        <f>IF(LEFT(DULIEU!$W14,3)=L$4,DULIEU!$X14,0)</f>
        <v>0</v>
      </c>
      <c r="L22" s="41" t="str">
        <f t="shared" si="1"/>
        <v/>
      </c>
      <c r="M22" s="29"/>
      <c r="N22" s="2"/>
      <c r="O22" s="2"/>
      <c r="P22" s="2"/>
      <c r="Q22" s="2"/>
      <c r="R22" s="2"/>
      <c r="S22" s="2"/>
      <c r="T22" s="2"/>
      <c r="U22" s="2"/>
      <c r="V22" s="2"/>
      <c r="W22" s="2"/>
      <c r="X22" s="2"/>
      <c r="Y22" s="2"/>
      <c r="Z22" s="2"/>
      <c r="AA22" s="2"/>
      <c r="AB22" s="2"/>
      <c r="AC22" s="2"/>
      <c r="AD22" s="2"/>
      <c r="AE22" s="2"/>
      <c r="AF22" s="2"/>
      <c r="AG22" s="2"/>
      <c r="AH22" s="2"/>
      <c r="AI22" s="2"/>
    </row>
    <row r="23" spans="1:35" s="1" customFormat="1" hidden="1">
      <c r="A23" s="2"/>
      <c r="B23" s="38" t="str">
        <f>IF(LEFT(DULIEU!$W15,3)=$L$4,DULIEU!$D15,"")</f>
        <v/>
      </c>
      <c r="C23" s="39" t="str">
        <f>IF(LEFT(DULIEU!$W15,3)=$L$4,DULIEU!$H15,"")</f>
        <v/>
      </c>
      <c r="D23" s="39" t="str">
        <f>IF(LEFT(DULIEU!$W15,3)=$L$4,DULIEU!$J15,"")</f>
        <v/>
      </c>
      <c r="E23" s="38" t="str">
        <f>IF(LEFT(DULIEU!$W15,3)=$L$4,DULIEU!$E15,"")</f>
        <v/>
      </c>
      <c r="F23" s="34" t="str">
        <f>IF(LEFT(DULIEU!$W15,3)=$L$4,DULIEU!$O15,"")</f>
        <v/>
      </c>
      <c r="G23" s="35">
        <f>IF(AND(LEFT(DULIEU!$W15,3)=$L$4,LEFT(DULIEU!$V15,4)=$G$11),DULIEU!$X15,0)</f>
        <v>0</v>
      </c>
      <c r="H23" s="35">
        <f>IF(AND(LEFT(DULIEU!$W15,3)=$L$4,LEFT(DULIEU!$V15,3)=$H$11),DULIEU!$X15,0)</f>
        <v>0</v>
      </c>
      <c r="I23" s="36" t="str">
        <f>IF($J23&gt;0,DULIEU!V15,"")</f>
        <v/>
      </c>
      <c r="J23" s="35">
        <f t="shared" si="0"/>
        <v>0</v>
      </c>
      <c r="K23" s="35">
        <f>IF(LEFT(DULIEU!$W15,3)=L$4,DULIEU!$X15,0)</f>
        <v>0</v>
      </c>
      <c r="L23" s="41" t="str">
        <f t="shared" si="1"/>
        <v/>
      </c>
      <c r="M23" s="29"/>
      <c r="N23" s="2"/>
      <c r="O23" s="2"/>
      <c r="P23" s="2"/>
      <c r="Q23" s="2"/>
      <c r="R23" s="2"/>
      <c r="S23" s="2"/>
      <c r="T23" s="2"/>
      <c r="U23" s="2"/>
      <c r="V23" s="2"/>
      <c r="W23" s="2"/>
      <c r="X23" s="2"/>
      <c r="Y23" s="2"/>
      <c r="Z23" s="2"/>
      <c r="AA23" s="2"/>
      <c r="AB23" s="2"/>
      <c r="AC23" s="2"/>
      <c r="AD23" s="2"/>
      <c r="AE23" s="2"/>
      <c r="AF23" s="2"/>
      <c r="AG23" s="2"/>
      <c r="AH23" s="2"/>
      <c r="AI23" s="2"/>
    </row>
    <row r="24" spans="1:35" s="1" customFormat="1" hidden="1">
      <c r="A24" s="2"/>
      <c r="B24" s="38" t="str">
        <f>IF(LEFT(DULIEU!$W16,3)=$L$4,DULIEU!$D16,"")</f>
        <v/>
      </c>
      <c r="C24" s="39" t="str">
        <f>IF(LEFT(DULIEU!$W16,3)=$L$4,DULIEU!$H16,"")</f>
        <v/>
      </c>
      <c r="D24" s="39" t="str">
        <f>IF(LEFT(DULIEU!$W16,3)=$L$4,DULIEU!$J16,"")</f>
        <v/>
      </c>
      <c r="E24" s="38" t="str">
        <f>IF(LEFT(DULIEU!$W16,3)=$L$4,DULIEU!$E16,"")</f>
        <v/>
      </c>
      <c r="F24" s="34" t="str">
        <f>IF(LEFT(DULIEU!$W16,3)=$L$4,DULIEU!$O16,"")</f>
        <v/>
      </c>
      <c r="G24" s="35">
        <f>IF(AND(LEFT(DULIEU!$W16,3)=$L$4,LEFT(DULIEU!$V16,4)=$G$11),DULIEU!$X16,0)</f>
        <v>0</v>
      </c>
      <c r="H24" s="35">
        <f>IF(AND(LEFT(DULIEU!$W16,3)=$L$4,LEFT(DULIEU!$V16,3)=$H$11),DULIEU!$X16,0)</f>
        <v>0</v>
      </c>
      <c r="I24" s="36" t="str">
        <f>IF($J24&gt;0,DULIEU!V16,"")</f>
        <v/>
      </c>
      <c r="J24" s="35">
        <f t="shared" si="0"/>
        <v>0</v>
      </c>
      <c r="K24" s="35">
        <f>IF(LEFT(DULIEU!$W16,3)=L$4,DULIEU!$X16,0)</f>
        <v>0</v>
      </c>
      <c r="L24" s="41" t="str">
        <f t="shared" si="1"/>
        <v/>
      </c>
      <c r="M24" s="29"/>
      <c r="N24" s="2"/>
      <c r="O24" s="2"/>
      <c r="P24" s="2"/>
      <c r="Q24" s="2"/>
      <c r="R24" s="2"/>
      <c r="S24" s="2"/>
      <c r="T24" s="2"/>
      <c r="U24" s="2"/>
      <c r="V24" s="2"/>
      <c r="W24" s="2"/>
      <c r="X24" s="2"/>
      <c r="Y24" s="2"/>
      <c r="Z24" s="2"/>
      <c r="AA24" s="2"/>
      <c r="AB24" s="2"/>
      <c r="AC24" s="2"/>
      <c r="AD24" s="2"/>
      <c r="AE24" s="2"/>
      <c r="AF24" s="2"/>
      <c r="AG24" s="2"/>
      <c r="AH24" s="2"/>
      <c r="AI24" s="2"/>
    </row>
    <row r="25" spans="1:35" s="1" customFormat="1" hidden="1">
      <c r="A25" s="2"/>
      <c r="B25" s="38" t="str">
        <f>IF(LEFT(DULIEU!$W17,3)=$L$4,DULIEU!$D17,"")</f>
        <v/>
      </c>
      <c r="C25" s="39" t="str">
        <f>IF(LEFT(DULIEU!$W17,3)=$L$4,DULIEU!$H17,"")</f>
        <v/>
      </c>
      <c r="D25" s="39" t="str">
        <f>IF(LEFT(DULIEU!$W17,3)=$L$4,DULIEU!$J17,"")</f>
        <v/>
      </c>
      <c r="E25" s="38" t="str">
        <f>IF(LEFT(DULIEU!$W17,3)=$L$4,DULIEU!$E17,"")</f>
        <v/>
      </c>
      <c r="F25" s="34" t="str">
        <f>IF(LEFT(DULIEU!$W17,3)=$L$4,DULIEU!$O17,"")</f>
        <v/>
      </c>
      <c r="G25" s="35">
        <f>IF(AND(LEFT(DULIEU!$W17,3)=$L$4,LEFT(DULIEU!$V17,4)=$G$11),DULIEU!$X17,0)</f>
        <v>0</v>
      </c>
      <c r="H25" s="35">
        <f>IF(AND(LEFT(DULIEU!$W17,3)=$L$4,LEFT(DULIEU!$V17,3)=$H$11),DULIEU!$X17,0)</f>
        <v>0</v>
      </c>
      <c r="I25" s="36" t="str">
        <f>IF($J25&gt;0,DULIEU!V17,"")</f>
        <v/>
      </c>
      <c r="J25" s="35">
        <f t="shared" si="0"/>
        <v>0</v>
      </c>
      <c r="K25" s="35">
        <f>IF(LEFT(DULIEU!$W17,3)=L$4,DULIEU!$X17,0)</f>
        <v>0</v>
      </c>
      <c r="L25" s="41" t="str">
        <f t="shared" si="1"/>
        <v/>
      </c>
      <c r="M25" s="29"/>
      <c r="N25" s="2"/>
      <c r="O25" s="2"/>
      <c r="P25" s="2"/>
      <c r="Q25" s="2"/>
      <c r="R25" s="2"/>
      <c r="S25" s="2"/>
      <c r="T25" s="2"/>
      <c r="U25" s="2"/>
      <c r="V25" s="2"/>
      <c r="W25" s="2"/>
      <c r="X25" s="2"/>
      <c r="Y25" s="2"/>
      <c r="Z25" s="2"/>
      <c r="AA25" s="2"/>
      <c r="AB25" s="2"/>
      <c r="AC25" s="2"/>
      <c r="AD25" s="2"/>
      <c r="AE25" s="2"/>
      <c r="AF25" s="2"/>
      <c r="AG25" s="2"/>
      <c r="AH25" s="2"/>
      <c r="AI25" s="2"/>
    </row>
    <row r="26" spans="1:35" s="1" customFormat="1" hidden="1">
      <c r="A26" s="2"/>
      <c r="B26" s="38" t="str">
        <f>IF(LEFT(DULIEU!$W18,3)=$L$4,DULIEU!$D18,"")</f>
        <v/>
      </c>
      <c r="C26" s="39" t="str">
        <f>IF(LEFT(DULIEU!$W18,3)=$L$4,DULIEU!$H18,"")</f>
        <v/>
      </c>
      <c r="D26" s="39" t="str">
        <f>IF(LEFT(DULIEU!$W18,3)=$L$4,DULIEU!$J18,"")</f>
        <v/>
      </c>
      <c r="E26" s="38" t="str">
        <f>IF(LEFT(DULIEU!$W18,3)=$L$4,DULIEU!$E18,"")</f>
        <v/>
      </c>
      <c r="F26" s="34" t="str">
        <f>IF(LEFT(DULIEU!$W18,3)=$L$4,DULIEU!$O18,"")</f>
        <v/>
      </c>
      <c r="G26" s="35">
        <f>IF(AND(LEFT(DULIEU!$W18,3)=$L$4,LEFT(DULIEU!$V18,4)=$G$11),DULIEU!$X18,0)</f>
        <v>0</v>
      </c>
      <c r="H26" s="35">
        <f>IF(AND(LEFT(DULIEU!$W18,3)=$L$4,LEFT(DULIEU!$V18,3)=$H$11),DULIEU!$X18,0)</f>
        <v>0</v>
      </c>
      <c r="I26" s="36" t="str">
        <f>IF($J26&gt;0,DULIEU!V18,"")</f>
        <v/>
      </c>
      <c r="J26" s="35">
        <f t="shared" si="0"/>
        <v>0</v>
      </c>
      <c r="K26" s="35">
        <f>IF(LEFT(DULIEU!$W18,3)=L$4,DULIEU!$X18,0)</f>
        <v>0</v>
      </c>
      <c r="L26" s="41" t="str">
        <f t="shared" si="1"/>
        <v/>
      </c>
      <c r="M26" s="29"/>
      <c r="N26" s="2"/>
      <c r="O26" s="2"/>
      <c r="P26" s="2"/>
      <c r="Q26" s="2"/>
      <c r="R26" s="2"/>
      <c r="S26" s="2"/>
      <c r="T26" s="2"/>
      <c r="U26" s="2"/>
      <c r="V26" s="2"/>
      <c r="W26" s="2"/>
      <c r="X26" s="2"/>
      <c r="Y26" s="2"/>
      <c r="Z26" s="2"/>
      <c r="AA26" s="2"/>
      <c r="AB26" s="2"/>
      <c r="AC26" s="2"/>
      <c r="AD26" s="2"/>
      <c r="AE26" s="2"/>
      <c r="AF26" s="2"/>
      <c r="AG26" s="2"/>
      <c r="AH26" s="2"/>
      <c r="AI26" s="2"/>
    </row>
    <row r="27" spans="1:35" s="1" customFormat="1" hidden="1">
      <c r="A27" s="2"/>
      <c r="B27" s="38" t="str">
        <f>IF(LEFT(DULIEU!$W19,3)=$L$4,DULIEU!$D19,"")</f>
        <v/>
      </c>
      <c r="C27" s="39" t="str">
        <f>IF(LEFT(DULIEU!$W19,3)=$L$4,DULIEU!$H19,"")</f>
        <v/>
      </c>
      <c r="D27" s="39" t="str">
        <f>IF(LEFT(DULIEU!$W19,3)=$L$4,DULIEU!$J19,"")</f>
        <v/>
      </c>
      <c r="E27" s="38" t="str">
        <f>IF(LEFT(DULIEU!$W19,3)=$L$4,DULIEU!$E19,"")</f>
        <v/>
      </c>
      <c r="F27" s="34" t="str">
        <f>IF(LEFT(DULIEU!$W19,3)=$L$4,DULIEU!$O19,"")</f>
        <v/>
      </c>
      <c r="G27" s="35">
        <f>IF(AND(LEFT(DULIEU!$W19,3)=$L$4,LEFT(DULIEU!$V19,4)=$G$11),DULIEU!$X19,0)</f>
        <v>0</v>
      </c>
      <c r="H27" s="35">
        <f>IF(AND(LEFT(DULIEU!$W19,3)=$L$4,LEFT(DULIEU!$V19,3)=$H$11),DULIEU!$X19,0)</f>
        <v>0</v>
      </c>
      <c r="I27" s="36" t="str">
        <f>IF($J27&gt;0,DULIEU!V19,"")</f>
        <v/>
      </c>
      <c r="J27" s="35">
        <f t="shared" si="0"/>
        <v>0</v>
      </c>
      <c r="K27" s="35">
        <f>IF(LEFT(DULIEU!$W19,3)=L$4,DULIEU!$X19,0)</f>
        <v>0</v>
      </c>
      <c r="L27" s="41" t="str">
        <f t="shared" si="1"/>
        <v/>
      </c>
      <c r="M27" s="29"/>
      <c r="N27" s="2"/>
      <c r="O27" s="2"/>
      <c r="P27" s="2"/>
      <c r="Q27" s="2"/>
      <c r="R27" s="2"/>
      <c r="S27" s="2"/>
      <c r="T27" s="2"/>
      <c r="U27" s="2"/>
      <c r="V27" s="2"/>
      <c r="W27" s="2"/>
      <c r="X27" s="2"/>
      <c r="Y27" s="2"/>
      <c r="Z27" s="2"/>
      <c r="AA27" s="2"/>
      <c r="AB27" s="2"/>
      <c r="AC27" s="2"/>
      <c r="AD27" s="2"/>
      <c r="AE27" s="2"/>
      <c r="AF27" s="2"/>
      <c r="AG27" s="2"/>
      <c r="AH27" s="2"/>
      <c r="AI27" s="2"/>
    </row>
    <row r="28" spans="1:35" s="1" customFormat="1" hidden="1">
      <c r="A28" s="2"/>
      <c r="B28" s="38" t="str">
        <f>IF(LEFT(DULIEU!$W20,3)=$L$4,DULIEU!$D20,"")</f>
        <v/>
      </c>
      <c r="C28" s="39" t="str">
        <f>IF(LEFT(DULIEU!$W20,3)=$L$4,DULIEU!$H20,"")</f>
        <v/>
      </c>
      <c r="D28" s="39" t="str">
        <f>IF(LEFT(DULIEU!$W20,3)=$L$4,DULIEU!$J20,"")</f>
        <v/>
      </c>
      <c r="E28" s="38" t="str">
        <f>IF(LEFT(DULIEU!$W20,3)=$L$4,DULIEU!$E20,"")</f>
        <v/>
      </c>
      <c r="F28" s="34" t="str">
        <f>IF(LEFT(DULIEU!$W20,3)=$L$4,DULIEU!$O20,"")</f>
        <v/>
      </c>
      <c r="G28" s="35">
        <f>IF(AND(LEFT(DULIEU!$W20,3)=$L$4,LEFT(DULIEU!$V20,4)=$G$11),DULIEU!$X20,0)</f>
        <v>0</v>
      </c>
      <c r="H28" s="35">
        <f>IF(AND(LEFT(DULIEU!$W20,3)=$L$4,LEFT(DULIEU!$V20,3)=$H$11),DULIEU!$X20,0)</f>
        <v>0</v>
      </c>
      <c r="I28" s="36" t="str">
        <f>IF($J28&gt;0,DULIEU!V20,"")</f>
        <v/>
      </c>
      <c r="J28" s="35">
        <f t="shared" si="0"/>
        <v>0</v>
      </c>
      <c r="K28" s="35">
        <f>IF(LEFT(DULIEU!$W20,3)=L$4,DULIEU!$X20,0)</f>
        <v>0</v>
      </c>
      <c r="L28" s="41" t="str">
        <f t="shared" si="1"/>
        <v/>
      </c>
      <c r="M28" s="29"/>
      <c r="N28" s="2"/>
      <c r="O28" s="2"/>
      <c r="P28" s="2"/>
      <c r="Q28" s="2"/>
      <c r="R28" s="2"/>
      <c r="S28" s="2"/>
      <c r="T28" s="2"/>
      <c r="U28" s="2"/>
      <c r="V28" s="2"/>
      <c r="W28" s="2"/>
      <c r="X28" s="2"/>
      <c r="Y28" s="2"/>
      <c r="Z28" s="2"/>
      <c r="AA28" s="2"/>
      <c r="AB28" s="2"/>
      <c r="AC28" s="2"/>
      <c r="AD28" s="2"/>
      <c r="AE28" s="2"/>
      <c r="AF28" s="2"/>
      <c r="AG28" s="2"/>
      <c r="AH28" s="2"/>
      <c r="AI28" s="2"/>
    </row>
    <row r="29" spans="1:35" s="1" customFormat="1" hidden="1">
      <c r="A29" s="2"/>
      <c r="B29" s="38" t="str">
        <f>IF(LEFT(DULIEU!$W21,3)=$L$4,DULIEU!$D21,"")</f>
        <v/>
      </c>
      <c r="C29" s="39" t="str">
        <f>IF(LEFT(DULIEU!$W21,3)=$L$4,DULIEU!$H21,"")</f>
        <v/>
      </c>
      <c r="D29" s="39" t="str">
        <f>IF(LEFT(DULIEU!$W21,3)=$L$4,DULIEU!$J21,"")</f>
        <v/>
      </c>
      <c r="E29" s="38" t="str">
        <f>IF(LEFT(DULIEU!$W21,3)=$L$4,DULIEU!$E21,"")</f>
        <v/>
      </c>
      <c r="F29" s="34" t="str">
        <f>IF(LEFT(DULIEU!$W21,3)=$L$4,DULIEU!$O21,"")</f>
        <v/>
      </c>
      <c r="G29" s="35">
        <f>IF(AND(LEFT(DULIEU!$W21,3)=$L$4,LEFT(DULIEU!$V21,4)=$G$11),DULIEU!$X21,0)</f>
        <v>0</v>
      </c>
      <c r="H29" s="35">
        <f>IF(AND(LEFT(DULIEU!$W21,3)=$L$4,LEFT(DULIEU!$V21,3)=$H$11),DULIEU!$X21,0)</f>
        <v>0</v>
      </c>
      <c r="I29" s="36" t="str">
        <f>IF($J29&gt;0,DULIEU!V21,"")</f>
        <v/>
      </c>
      <c r="J29" s="35">
        <f t="shared" si="0"/>
        <v>0</v>
      </c>
      <c r="K29" s="35">
        <f>IF(LEFT(DULIEU!$W21,3)=L$4,DULIEU!$X21,0)</f>
        <v>0</v>
      </c>
      <c r="L29" s="41" t="str">
        <f t="shared" si="1"/>
        <v/>
      </c>
      <c r="M29" s="29"/>
      <c r="N29" s="2"/>
      <c r="O29" s="2"/>
      <c r="P29" s="2"/>
      <c r="Q29" s="2"/>
      <c r="R29" s="2"/>
      <c r="S29" s="2"/>
      <c r="T29" s="2"/>
      <c r="U29" s="2"/>
      <c r="V29" s="2"/>
      <c r="W29" s="2"/>
      <c r="X29" s="2"/>
      <c r="Y29" s="2"/>
      <c r="Z29" s="2"/>
      <c r="AA29" s="2"/>
      <c r="AB29" s="2"/>
      <c r="AC29" s="2"/>
      <c r="AD29" s="2"/>
      <c r="AE29" s="2"/>
      <c r="AF29" s="2"/>
      <c r="AG29" s="2"/>
      <c r="AH29" s="2"/>
      <c r="AI29" s="2"/>
    </row>
    <row r="30" spans="1:35" s="1" customFormat="1" hidden="1">
      <c r="A30" s="2"/>
      <c r="B30" s="38" t="str">
        <f>IF(LEFT(DULIEU!$W22,3)=$L$4,DULIEU!$D22,"")</f>
        <v/>
      </c>
      <c r="C30" s="39" t="str">
        <f>IF(LEFT(DULIEU!$W22,3)=$L$4,DULIEU!$H22,"")</f>
        <v/>
      </c>
      <c r="D30" s="39" t="str">
        <f>IF(LEFT(DULIEU!$W22,3)=$L$4,DULIEU!$J22,"")</f>
        <v/>
      </c>
      <c r="E30" s="38" t="str">
        <f>IF(LEFT(DULIEU!$W22,3)=$L$4,DULIEU!$E22,"")</f>
        <v/>
      </c>
      <c r="F30" s="34" t="str">
        <f>IF(LEFT(DULIEU!$W22,3)=$L$4,DULIEU!$O22,"")</f>
        <v/>
      </c>
      <c r="G30" s="35">
        <f>IF(AND(LEFT(DULIEU!$W22,3)=$L$4,LEFT(DULIEU!$V22,4)=$G$11),DULIEU!$X22,0)</f>
        <v>0</v>
      </c>
      <c r="H30" s="35">
        <f>IF(AND(LEFT(DULIEU!$W22,3)=$L$4,LEFT(DULIEU!$V22,3)=$H$11),DULIEU!$X22,0)</f>
        <v>0</v>
      </c>
      <c r="I30" s="36" t="str">
        <f>IF($J30&gt;0,DULIEU!V22,"")</f>
        <v/>
      </c>
      <c r="J30" s="35">
        <f t="shared" si="0"/>
        <v>0</v>
      </c>
      <c r="K30" s="35">
        <f>IF(LEFT(DULIEU!$W22,3)=L$4,DULIEU!$X22,0)</f>
        <v>0</v>
      </c>
      <c r="L30" s="41" t="str">
        <f t="shared" si="1"/>
        <v/>
      </c>
      <c r="M30" s="29"/>
      <c r="N30" s="2"/>
      <c r="O30" s="2"/>
      <c r="P30" s="2"/>
      <c r="Q30" s="2"/>
      <c r="R30" s="2"/>
      <c r="S30" s="2"/>
      <c r="T30" s="2"/>
      <c r="U30" s="2"/>
      <c r="V30" s="2"/>
      <c r="W30" s="2"/>
      <c r="X30" s="2"/>
      <c r="Y30" s="2"/>
      <c r="Z30" s="2"/>
      <c r="AA30" s="2"/>
      <c r="AB30" s="2"/>
      <c r="AC30" s="2"/>
      <c r="AD30" s="2"/>
      <c r="AE30" s="2"/>
      <c r="AF30" s="2"/>
      <c r="AG30" s="2"/>
      <c r="AH30" s="2"/>
      <c r="AI30" s="2"/>
    </row>
    <row r="31" spans="1:35" s="1" customFormat="1" hidden="1">
      <c r="A31" s="2"/>
      <c r="B31" s="38" t="str">
        <f>IF(LEFT(DULIEU!$W23,3)=$L$4,DULIEU!$D23,"")</f>
        <v/>
      </c>
      <c r="C31" s="39" t="str">
        <f>IF(LEFT(DULIEU!$W23,3)=$L$4,DULIEU!$H23,"")</f>
        <v/>
      </c>
      <c r="D31" s="39" t="str">
        <f>IF(LEFT(DULIEU!$W23,3)=$L$4,DULIEU!$J23,"")</f>
        <v/>
      </c>
      <c r="E31" s="38" t="str">
        <f>IF(LEFT(DULIEU!$W23,3)=$L$4,DULIEU!$E23,"")</f>
        <v/>
      </c>
      <c r="F31" s="34" t="str">
        <f>IF(LEFT(DULIEU!$W23,3)=$L$4,DULIEU!$O23,"")</f>
        <v/>
      </c>
      <c r="G31" s="35">
        <f>IF(AND(LEFT(DULIEU!$W23,3)=$L$4,LEFT(DULIEU!$V23,4)=$G$11),DULIEU!$X23,0)</f>
        <v>0</v>
      </c>
      <c r="H31" s="35">
        <f>IF(AND(LEFT(DULIEU!$W23,3)=$L$4,LEFT(DULIEU!$V23,3)=$H$11),DULIEU!$X23,0)</f>
        <v>0</v>
      </c>
      <c r="I31" s="36" t="str">
        <f>IF($J31&gt;0,DULIEU!V23,"")</f>
        <v/>
      </c>
      <c r="J31" s="35">
        <f t="shared" si="0"/>
        <v>0</v>
      </c>
      <c r="K31" s="35">
        <f>IF(LEFT(DULIEU!$W23,3)=L$4,DULIEU!$X23,0)</f>
        <v>0</v>
      </c>
      <c r="L31" s="41" t="str">
        <f t="shared" si="1"/>
        <v/>
      </c>
      <c r="M31" s="29"/>
      <c r="N31" s="2"/>
      <c r="O31" s="2"/>
      <c r="P31" s="2"/>
      <c r="Q31" s="2"/>
      <c r="R31" s="2"/>
      <c r="S31" s="2"/>
      <c r="T31" s="2"/>
      <c r="U31" s="2"/>
      <c r="V31" s="2"/>
      <c r="W31" s="2"/>
      <c r="X31" s="2"/>
      <c r="Y31" s="2"/>
      <c r="Z31" s="2"/>
      <c r="AA31" s="2"/>
      <c r="AB31" s="2"/>
      <c r="AC31" s="2"/>
      <c r="AD31" s="2"/>
      <c r="AE31" s="2"/>
      <c r="AF31" s="2"/>
      <c r="AG31" s="2"/>
      <c r="AH31" s="2"/>
      <c r="AI31" s="2"/>
    </row>
    <row r="32" spans="1:35" s="1" customFormat="1" hidden="1">
      <c r="A32" s="2"/>
      <c r="B32" s="38" t="str">
        <f>IF(LEFT(DULIEU!$W24,3)=$L$4,DULIEU!$D24,"")</f>
        <v/>
      </c>
      <c r="C32" s="39" t="str">
        <f>IF(LEFT(DULIEU!$W24,3)=$L$4,DULIEU!$H24,"")</f>
        <v/>
      </c>
      <c r="D32" s="39" t="str">
        <f>IF(LEFT(DULIEU!$W24,3)=$L$4,DULIEU!$J24,"")</f>
        <v/>
      </c>
      <c r="E32" s="38" t="str">
        <f>IF(LEFT(DULIEU!$W24,3)=$L$4,DULIEU!$E24,"")</f>
        <v/>
      </c>
      <c r="F32" s="34" t="str">
        <f>IF(LEFT(DULIEU!$W24,3)=$L$4,DULIEU!$O24,"")</f>
        <v/>
      </c>
      <c r="G32" s="35">
        <f>IF(AND(LEFT(DULIEU!$W24,3)=$L$4,LEFT(DULIEU!$V24,4)=$G$11),DULIEU!$X24,0)</f>
        <v>0</v>
      </c>
      <c r="H32" s="35">
        <f>IF(AND(LEFT(DULIEU!$W24,3)=$L$4,LEFT(DULIEU!$V24,3)=$H$11),DULIEU!$X24,0)</f>
        <v>0</v>
      </c>
      <c r="I32" s="36" t="str">
        <f>IF($J32&gt;0,DULIEU!V24,"")</f>
        <v/>
      </c>
      <c r="J32" s="35">
        <f t="shared" si="0"/>
        <v>0</v>
      </c>
      <c r="K32" s="35">
        <f>IF(LEFT(DULIEU!$W24,3)=L$4,DULIEU!$X24,0)</f>
        <v>0</v>
      </c>
      <c r="L32" s="41" t="str">
        <f t="shared" si="1"/>
        <v/>
      </c>
      <c r="M32" s="29"/>
      <c r="N32" s="2"/>
      <c r="O32" s="2"/>
      <c r="P32" s="2"/>
      <c r="Q32" s="2"/>
      <c r="R32" s="2"/>
      <c r="S32" s="2"/>
      <c r="T32" s="2"/>
      <c r="U32" s="2"/>
      <c r="V32" s="2"/>
      <c r="W32" s="2"/>
      <c r="X32" s="2"/>
      <c r="Y32" s="2"/>
      <c r="Z32" s="2"/>
      <c r="AA32" s="2"/>
      <c r="AB32" s="2"/>
      <c r="AC32" s="2"/>
      <c r="AD32" s="2"/>
      <c r="AE32" s="2"/>
      <c r="AF32" s="2"/>
      <c r="AG32" s="2"/>
      <c r="AH32" s="2"/>
      <c r="AI32" s="2"/>
    </row>
    <row r="33" spans="1:35" s="1" customFormat="1" hidden="1">
      <c r="A33" s="2"/>
      <c r="B33" s="38" t="str">
        <f>IF(LEFT(DULIEU!$W25,3)=$L$4,DULIEU!$D25,"")</f>
        <v/>
      </c>
      <c r="C33" s="39" t="str">
        <f>IF(LEFT(DULIEU!$W25,3)=$L$4,DULIEU!$H25,"")</f>
        <v/>
      </c>
      <c r="D33" s="39" t="str">
        <f>IF(LEFT(DULIEU!$W25,3)=$L$4,DULIEU!$J25,"")</f>
        <v/>
      </c>
      <c r="E33" s="38" t="str">
        <f>IF(LEFT(DULIEU!$W25,3)=$L$4,DULIEU!$E25,"")</f>
        <v/>
      </c>
      <c r="F33" s="34" t="str">
        <f>IF(LEFT(DULIEU!$W25,3)=$L$4,DULIEU!$O25,"")</f>
        <v/>
      </c>
      <c r="G33" s="35">
        <f>IF(AND(LEFT(DULIEU!$W25,3)=$L$4,LEFT(DULIEU!$V25,4)=$G$11),DULIEU!$X25,0)</f>
        <v>0</v>
      </c>
      <c r="H33" s="35">
        <f>IF(AND(LEFT(DULIEU!$W25,3)=$L$4,LEFT(DULIEU!$V25,3)=$H$11),DULIEU!$X25,0)</f>
        <v>0</v>
      </c>
      <c r="I33" s="36" t="str">
        <f>IF($J33&gt;0,DULIEU!V25,"")</f>
        <v/>
      </c>
      <c r="J33" s="35">
        <f t="shared" si="0"/>
        <v>0</v>
      </c>
      <c r="K33" s="35">
        <f>IF(LEFT(DULIEU!$W25,3)=L$4,DULIEU!$X25,0)</f>
        <v>0</v>
      </c>
      <c r="L33" s="41" t="str">
        <f t="shared" si="1"/>
        <v/>
      </c>
      <c r="M33" s="29"/>
      <c r="N33" s="2"/>
      <c r="O33" s="2"/>
      <c r="P33" s="2"/>
      <c r="Q33" s="2"/>
      <c r="R33" s="2"/>
      <c r="S33" s="2"/>
      <c r="T33" s="2"/>
      <c r="U33" s="2"/>
      <c r="V33" s="2"/>
      <c r="W33" s="2"/>
      <c r="X33" s="2"/>
      <c r="Y33" s="2"/>
      <c r="Z33" s="2"/>
      <c r="AA33" s="2"/>
      <c r="AB33" s="2"/>
      <c r="AC33" s="2"/>
      <c r="AD33" s="2"/>
      <c r="AE33" s="2"/>
      <c r="AF33" s="2"/>
      <c r="AG33" s="2"/>
      <c r="AH33" s="2"/>
      <c r="AI33" s="2"/>
    </row>
    <row r="34" spans="1:35" s="1" customFormat="1" hidden="1">
      <c r="A34" s="2"/>
      <c r="B34" s="38" t="str">
        <f>IF(LEFT(DULIEU!$W26,3)=$L$4,DULIEU!$D26,"")</f>
        <v/>
      </c>
      <c r="C34" s="39" t="str">
        <f>IF(LEFT(DULIEU!$W26,3)=$L$4,DULIEU!$H26,"")</f>
        <v/>
      </c>
      <c r="D34" s="39" t="str">
        <f>IF(LEFT(DULIEU!$W26,3)=$L$4,DULIEU!$J26,"")</f>
        <v/>
      </c>
      <c r="E34" s="38" t="str">
        <f>IF(LEFT(DULIEU!$W26,3)=$L$4,DULIEU!$E26,"")</f>
        <v/>
      </c>
      <c r="F34" s="34" t="str">
        <f>IF(LEFT(DULIEU!$W26,3)=$L$4,DULIEU!$O26,"")</f>
        <v/>
      </c>
      <c r="G34" s="35">
        <f>IF(AND(LEFT(DULIEU!$W26,3)=$L$4,LEFT(DULIEU!$V26,4)=$G$11),DULIEU!$X26,0)</f>
        <v>0</v>
      </c>
      <c r="H34" s="35">
        <f>IF(AND(LEFT(DULIEU!$W26,3)=$L$4,LEFT(DULIEU!$V26,3)=$H$11),DULIEU!$X26,0)</f>
        <v>0</v>
      </c>
      <c r="I34" s="36" t="str">
        <f>IF($J34&gt;0,DULIEU!V26,"")</f>
        <v/>
      </c>
      <c r="J34" s="35">
        <f t="shared" si="0"/>
        <v>0</v>
      </c>
      <c r="K34" s="35">
        <f>IF(LEFT(DULIEU!$W26,3)=L$4,DULIEU!$X26,0)</f>
        <v>0</v>
      </c>
      <c r="L34" s="41" t="str">
        <f t="shared" si="1"/>
        <v/>
      </c>
      <c r="M34" s="29"/>
      <c r="N34" s="2"/>
      <c r="O34" s="2"/>
      <c r="P34" s="2"/>
      <c r="Q34" s="2"/>
      <c r="R34" s="2"/>
      <c r="S34" s="2"/>
      <c r="T34" s="2"/>
      <c r="U34" s="2"/>
      <c r="V34" s="2"/>
      <c r="W34" s="2"/>
      <c r="X34" s="2"/>
      <c r="Y34" s="2"/>
      <c r="Z34" s="2"/>
      <c r="AA34" s="2"/>
      <c r="AB34" s="2"/>
      <c r="AC34" s="2"/>
      <c r="AD34" s="2"/>
      <c r="AE34" s="2"/>
      <c r="AF34" s="2"/>
      <c r="AG34" s="2"/>
      <c r="AH34" s="2"/>
      <c r="AI34" s="2"/>
    </row>
    <row r="35" spans="1:35" s="1" customFormat="1" hidden="1">
      <c r="A35" s="2"/>
      <c r="B35" s="38" t="str">
        <f>IF(LEFT(DULIEU!$W27,3)=$L$4,DULIEU!$D27,"")</f>
        <v/>
      </c>
      <c r="C35" s="39" t="str">
        <f>IF(LEFT(DULIEU!$W27,3)=$L$4,DULIEU!$H27,"")</f>
        <v/>
      </c>
      <c r="D35" s="39" t="str">
        <f>IF(LEFT(DULIEU!$W27,3)=$L$4,DULIEU!$J27,"")</f>
        <v/>
      </c>
      <c r="E35" s="38" t="str">
        <f>IF(LEFT(DULIEU!$W27,3)=$L$4,DULIEU!$E27,"")</f>
        <v/>
      </c>
      <c r="F35" s="34" t="str">
        <f>IF(LEFT(DULIEU!$W27,3)=$L$4,DULIEU!$O27,"")</f>
        <v/>
      </c>
      <c r="G35" s="35">
        <f>IF(AND(LEFT(DULIEU!$W27,3)=$L$4,LEFT(DULIEU!$V27,4)=$G$11),DULIEU!$X27,0)</f>
        <v>0</v>
      </c>
      <c r="H35" s="35">
        <f>IF(AND(LEFT(DULIEU!$W27,3)=$L$4,LEFT(DULIEU!$V27,3)=$H$11),DULIEU!$X27,0)</f>
        <v>0</v>
      </c>
      <c r="I35" s="36" t="str">
        <f>IF($J35&gt;0,DULIEU!V27,"")</f>
        <v/>
      </c>
      <c r="J35" s="35">
        <f t="shared" si="0"/>
        <v>0</v>
      </c>
      <c r="K35" s="35">
        <f>IF(LEFT(DULIEU!$W27,3)=L$4,DULIEU!$X27,0)</f>
        <v>0</v>
      </c>
      <c r="L35" s="41" t="str">
        <f t="shared" si="1"/>
        <v/>
      </c>
      <c r="M35" s="29"/>
      <c r="N35" s="2"/>
      <c r="O35" s="2"/>
      <c r="P35" s="2"/>
      <c r="Q35" s="2"/>
      <c r="R35" s="2"/>
      <c r="S35" s="2"/>
      <c r="T35" s="2"/>
      <c r="U35" s="2"/>
      <c r="V35" s="2"/>
      <c r="W35" s="2"/>
      <c r="X35" s="2"/>
      <c r="Y35" s="2"/>
      <c r="Z35" s="2"/>
      <c r="AA35" s="2"/>
      <c r="AB35" s="2"/>
      <c r="AC35" s="2"/>
      <c r="AD35" s="2"/>
      <c r="AE35" s="2"/>
      <c r="AF35" s="2"/>
      <c r="AG35" s="2"/>
      <c r="AH35" s="2"/>
      <c r="AI35" s="2"/>
    </row>
    <row r="36" spans="1:35" s="1" customFormat="1" hidden="1">
      <c r="A36" s="2"/>
      <c r="B36" s="38" t="str">
        <f>IF(LEFT(DULIEU!$W28,3)=$L$4,DULIEU!$D28,"")</f>
        <v/>
      </c>
      <c r="C36" s="39" t="str">
        <f>IF(LEFT(DULIEU!$W28,3)=$L$4,DULIEU!$H28,"")</f>
        <v/>
      </c>
      <c r="D36" s="39" t="str">
        <f>IF(LEFT(DULIEU!$W28,3)=$L$4,DULIEU!$J28,"")</f>
        <v/>
      </c>
      <c r="E36" s="38" t="str">
        <f>IF(LEFT(DULIEU!$W28,3)=$L$4,DULIEU!$E28,"")</f>
        <v/>
      </c>
      <c r="F36" s="34" t="str">
        <f>IF(LEFT(DULIEU!$W28,3)=$L$4,DULIEU!$O28,"")</f>
        <v/>
      </c>
      <c r="G36" s="35">
        <f>IF(AND(LEFT(DULIEU!$W28,3)=$L$4,LEFT(DULIEU!$V28,4)=$G$11),DULIEU!$X28,0)</f>
        <v>0</v>
      </c>
      <c r="H36" s="35">
        <f>IF(AND(LEFT(DULIEU!$W28,3)=$L$4,LEFT(DULIEU!$V28,3)=$H$11),DULIEU!$X28,0)</f>
        <v>0</v>
      </c>
      <c r="I36" s="36" t="str">
        <f>IF($J36&gt;0,DULIEU!V28,"")</f>
        <v/>
      </c>
      <c r="J36" s="35">
        <f t="shared" si="0"/>
        <v>0</v>
      </c>
      <c r="K36" s="35">
        <f>IF(LEFT(DULIEU!$W28,3)=L$4,DULIEU!$X28,0)</f>
        <v>0</v>
      </c>
      <c r="L36" s="41" t="str">
        <f t="shared" si="1"/>
        <v/>
      </c>
      <c r="M36" s="29"/>
      <c r="N36" s="2"/>
      <c r="O36" s="2"/>
      <c r="P36" s="2"/>
      <c r="Q36" s="2"/>
      <c r="R36" s="2"/>
      <c r="S36" s="2"/>
      <c r="T36" s="2"/>
      <c r="U36" s="2"/>
      <c r="V36" s="2"/>
      <c r="W36" s="2"/>
      <c r="X36" s="2"/>
      <c r="Y36" s="2"/>
      <c r="Z36" s="2"/>
      <c r="AA36" s="2"/>
      <c r="AB36" s="2"/>
      <c r="AC36" s="2"/>
      <c r="AD36" s="2"/>
      <c r="AE36" s="2"/>
      <c r="AF36" s="2"/>
      <c r="AG36" s="2"/>
      <c r="AH36" s="2"/>
      <c r="AI36" s="2"/>
    </row>
    <row r="37" spans="1:35" s="1" customFormat="1" hidden="1">
      <c r="A37" s="2"/>
      <c r="B37" s="38" t="str">
        <f>IF(LEFT(DULIEU!$W29,3)=$L$4,DULIEU!$D29,"")</f>
        <v/>
      </c>
      <c r="C37" s="39" t="str">
        <f>IF(LEFT(DULIEU!$W29,3)=$L$4,DULIEU!$H29,"")</f>
        <v/>
      </c>
      <c r="D37" s="39" t="str">
        <f>IF(LEFT(DULIEU!$W29,3)=$L$4,DULIEU!$J29,"")</f>
        <v/>
      </c>
      <c r="E37" s="38" t="str">
        <f>IF(LEFT(DULIEU!$W29,3)=$L$4,DULIEU!$E29,"")</f>
        <v/>
      </c>
      <c r="F37" s="34" t="str">
        <f>IF(LEFT(DULIEU!$W29,3)=$L$4,DULIEU!$O29,"")</f>
        <v/>
      </c>
      <c r="G37" s="35">
        <f>IF(AND(LEFT(DULIEU!$W29,3)=$L$4,LEFT(DULIEU!$V29,4)=$G$11),DULIEU!$X29,0)</f>
        <v>0</v>
      </c>
      <c r="H37" s="35">
        <f>IF(AND(LEFT(DULIEU!$W29,3)=$L$4,LEFT(DULIEU!$V29,3)=$H$11),DULIEU!$X29,0)</f>
        <v>0</v>
      </c>
      <c r="I37" s="36" t="str">
        <f>IF($J37&gt;0,DULIEU!V29,"")</f>
        <v/>
      </c>
      <c r="J37" s="35">
        <f t="shared" si="0"/>
        <v>0</v>
      </c>
      <c r="K37" s="35">
        <f>IF(LEFT(DULIEU!$W29,3)=L$4,DULIEU!$X29,0)</f>
        <v>0</v>
      </c>
      <c r="L37" s="41" t="str">
        <f t="shared" si="1"/>
        <v/>
      </c>
      <c r="M37" s="29"/>
      <c r="N37" s="2"/>
      <c r="O37" s="2"/>
      <c r="P37" s="2"/>
      <c r="Q37" s="2"/>
      <c r="R37" s="2"/>
      <c r="S37" s="2"/>
      <c r="T37" s="2"/>
      <c r="U37" s="2"/>
      <c r="V37" s="2"/>
      <c r="W37" s="2"/>
      <c r="X37" s="2"/>
      <c r="Y37" s="2"/>
      <c r="Z37" s="2"/>
      <c r="AA37" s="2"/>
      <c r="AB37" s="2"/>
      <c r="AC37" s="2"/>
      <c r="AD37" s="2"/>
      <c r="AE37" s="2"/>
      <c r="AF37" s="2"/>
      <c r="AG37" s="2"/>
      <c r="AH37" s="2"/>
      <c r="AI37" s="2"/>
    </row>
    <row r="38" spans="1:35" s="1" customFormat="1" hidden="1">
      <c r="A38" s="2"/>
      <c r="B38" s="38" t="str">
        <f>IF(LEFT(DULIEU!$W30,3)=$L$4,DULIEU!$D30,"")</f>
        <v/>
      </c>
      <c r="C38" s="39" t="str">
        <f>IF(LEFT(DULIEU!$W30,3)=$L$4,DULIEU!$H30,"")</f>
        <v/>
      </c>
      <c r="D38" s="39" t="str">
        <f>IF(LEFT(DULIEU!$W30,3)=$L$4,DULIEU!$J30,"")</f>
        <v/>
      </c>
      <c r="E38" s="38" t="str">
        <f>IF(LEFT(DULIEU!$W30,3)=$L$4,DULIEU!$E30,"")</f>
        <v/>
      </c>
      <c r="F38" s="34" t="str">
        <f>IF(LEFT(DULIEU!$W30,3)=$L$4,DULIEU!$O30,"")</f>
        <v/>
      </c>
      <c r="G38" s="35">
        <f>IF(AND(LEFT(DULIEU!$W30,3)=$L$4,LEFT(DULIEU!$V30,4)=$G$11),DULIEU!$X30,0)</f>
        <v>0</v>
      </c>
      <c r="H38" s="35">
        <f>IF(AND(LEFT(DULIEU!$W30,3)=$L$4,LEFT(DULIEU!$V30,3)=$H$11),DULIEU!$X30,0)</f>
        <v>0</v>
      </c>
      <c r="I38" s="36" t="str">
        <f>IF($J38&gt;0,DULIEU!V30,"")</f>
        <v/>
      </c>
      <c r="J38" s="35">
        <f t="shared" si="0"/>
        <v>0</v>
      </c>
      <c r="K38" s="35">
        <f>IF(LEFT(DULIEU!$W30,3)=L$4,DULIEU!$X30,0)</f>
        <v>0</v>
      </c>
      <c r="L38" s="41" t="str">
        <f t="shared" si="1"/>
        <v/>
      </c>
      <c r="M38" s="29"/>
      <c r="N38" s="2"/>
      <c r="O38" s="2"/>
      <c r="P38" s="2"/>
      <c r="Q38" s="2"/>
      <c r="R38" s="2"/>
      <c r="S38" s="2"/>
      <c r="T38" s="2"/>
      <c r="U38" s="2"/>
      <c r="V38" s="2"/>
      <c r="W38" s="2"/>
      <c r="X38" s="2"/>
      <c r="Y38" s="2"/>
      <c r="Z38" s="2"/>
      <c r="AA38" s="2"/>
      <c r="AB38" s="2"/>
      <c r="AC38" s="2"/>
      <c r="AD38" s="2"/>
      <c r="AE38" s="2"/>
      <c r="AF38" s="2"/>
      <c r="AG38" s="2"/>
      <c r="AH38" s="2"/>
      <c r="AI38" s="2"/>
    </row>
    <row r="39" spans="1:35" s="1" customFormat="1" hidden="1">
      <c r="A39" s="2"/>
      <c r="B39" s="38" t="str">
        <f>IF(LEFT(DULIEU!$W31,3)=$L$4,DULIEU!$D31,"")</f>
        <v/>
      </c>
      <c r="C39" s="39" t="str">
        <f>IF(LEFT(DULIEU!$W31,3)=$L$4,DULIEU!$H31,"")</f>
        <v/>
      </c>
      <c r="D39" s="39" t="str">
        <f>IF(LEFT(DULIEU!$W31,3)=$L$4,DULIEU!$J31,"")</f>
        <v/>
      </c>
      <c r="E39" s="38" t="str">
        <f>IF(LEFT(DULIEU!$W31,3)=$L$4,DULIEU!$E31,"")</f>
        <v/>
      </c>
      <c r="F39" s="34" t="str">
        <f>IF(LEFT(DULIEU!$W31,3)=$L$4,DULIEU!$O31,"")</f>
        <v/>
      </c>
      <c r="G39" s="35">
        <f>IF(AND(LEFT(DULIEU!$W31,3)=$L$4,LEFT(DULIEU!$V31,4)=$G$11),DULIEU!$X31,0)</f>
        <v>0</v>
      </c>
      <c r="H39" s="35">
        <f>IF(AND(LEFT(DULIEU!$W31,3)=$L$4,LEFT(DULIEU!$V31,3)=$H$11),DULIEU!$X31,0)</f>
        <v>0</v>
      </c>
      <c r="I39" s="36" t="str">
        <f>IF($J39&gt;0,DULIEU!V31,"")</f>
        <v/>
      </c>
      <c r="J39" s="35">
        <f t="shared" si="0"/>
        <v>0</v>
      </c>
      <c r="K39" s="35">
        <f>IF(LEFT(DULIEU!$W31,3)=L$4,DULIEU!$X31,0)</f>
        <v>0</v>
      </c>
      <c r="L39" s="41" t="str">
        <f t="shared" si="1"/>
        <v/>
      </c>
      <c r="M39" s="29"/>
      <c r="N39" s="2"/>
      <c r="O39" s="2"/>
      <c r="P39" s="2"/>
      <c r="Q39" s="2"/>
      <c r="R39" s="2"/>
      <c r="S39" s="2"/>
      <c r="T39" s="2"/>
      <c r="U39" s="2"/>
      <c r="V39" s="2"/>
      <c r="W39" s="2"/>
      <c r="X39" s="2"/>
      <c r="Y39" s="2"/>
      <c r="Z39" s="2"/>
      <c r="AA39" s="2"/>
      <c r="AB39" s="2"/>
      <c r="AC39" s="2"/>
      <c r="AD39" s="2"/>
      <c r="AE39" s="2"/>
      <c r="AF39" s="2"/>
      <c r="AG39" s="2"/>
      <c r="AH39" s="2"/>
      <c r="AI39" s="2"/>
    </row>
    <row r="40" spans="1:35" s="1" customFormat="1" hidden="1">
      <c r="A40" s="2"/>
      <c r="B40" s="38" t="str">
        <f>IF(LEFT(DULIEU!$W32,3)=$L$4,DULIEU!$D32,"")</f>
        <v/>
      </c>
      <c r="C40" s="39" t="str">
        <f>IF(LEFT(DULIEU!$W32,3)=$L$4,DULIEU!$H32,"")</f>
        <v/>
      </c>
      <c r="D40" s="39" t="str">
        <f>IF(LEFT(DULIEU!$W32,3)=$L$4,DULIEU!$J32,"")</f>
        <v/>
      </c>
      <c r="E40" s="38" t="str">
        <f>IF(LEFT(DULIEU!$W32,3)=$L$4,DULIEU!$E32,"")</f>
        <v/>
      </c>
      <c r="F40" s="34" t="str">
        <f>IF(LEFT(DULIEU!$W32,3)=$L$4,DULIEU!$O32,"")</f>
        <v/>
      </c>
      <c r="G40" s="35">
        <f>IF(AND(LEFT(DULIEU!$W32,3)=$L$4,LEFT(DULIEU!$V32,4)=$G$11),DULIEU!$X32,0)</f>
        <v>0</v>
      </c>
      <c r="H40" s="35">
        <f>IF(AND(LEFT(DULIEU!$W32,3)=$L$4,LEFT(DULIEU!$V32,3)=$H$11),DULIEU!$X32,0)</f>
        <v>0</v>
      </c>
      <c r="I40" s="36" t="str">
        <f>IF($J40&gt;0,DULIEU!V32,"")</f>
        <v/>
      </c>
      <c r="J40" s="35">
        <f t="shared" si="0"/>
        <v>0</v>
      </c>
      <c r="K40" s="35">
        <f>IF(LEFT(DULIEU!$W32,3)=L$4,DULIEU!$X32,0)</f>
        <v>0</v>
      </c>
      <c r="L40" s="41" t="str">
        <f t="shared" si="1"/>
        <v/>
      </c>
      <c r="M40" s="29"/>
      <c r="N40" s="2"/>
      <c r="O40" s="2"/>
      <c r="P40" s="2"/>
      <c r="Q40" s="2"/>
      <c r="R40" s="2"/>
      <c r="S40" s="2"/>
      <c r="T40" s="2"/>
      <c r="U40" s="2"/>
      <c r="V40" s="2"/>
      <c r="W40" s="2"/>
      <c r="X40" s="2"/>
      <c r="Y40" s="2"/>
      <c r="Z40" s="2"/>
      <c r="AA40" s="2"/>
      <c r="AB40" s="2"/>
      <c r="AC40" s="2"/>
      <c r="AD40" s="2"/>
      <c r="AE40" s="2"/>
      <c r="AF40" s="2"/>
      <c r="AG40" s="2"/>
      <c r="AH40" s="2"/>
      <c r="AI40" s="2"/>
    </row>
    <row r="41" spans="1:35" s="1" customFormat="1" hidden="1">
      <c r="A41" s="2"/>
      <c r="B41" s="38" t="str">
        <f>IF(LEFT(DULIEU!$W33,3)=$L$4,DULIEU!$D33,"")</f>
        <v/>
      </c>
      <c r="C41" s="39" t="str">
        <f>IF(LEFT(DULIEU!$W33,3)=$L$4,DULIEU!$H33,"")</f>
        <v/>
      </c>
      <c r="D41" s="39" t="str">
        <f>IF(LEFT(DULIEU!$W33,3)=$L$4,DULIEU!$J33,"")</f>
        <v/>
      </c>
      <c r="E41" s="38" t="str">
        <f>IF(LEFT(DULIEU!$W33,3)=$L$4,DULIEU!$E33,"")</f>
        <v/>
      </c>
      <c r="F41" s="34" t="str">
        <f>IF(LEFT(DULIEU!$W33,3)=$L$4,DULIEU!$O33,"")</f>
        <v/>
      </c>
      <c r="G41" s="35">
        <f>IF(AND(LEFT(DULIEU!$W33,3)=$L$4,LEFT(DULIEU!$V33,4)=$G$11),DULIEU!$X33,0)</f>
        <v>0</v>
      </c>
      <c r="H41" s="35">
        <f>IF(AND(LEFT(DULIEU!$W33,3)=$L$4,LEFT(DULIEU!$V33,3)=$H$11),DULIEU!$X33,0)</f>
        <v>0</v>
      </c>
      <c r="I41" s="36" t="str">
        <f>IF($J41&gt;0,DULIEU!V33,"")</f>
        <v/>
      </c>
      <c r="J41" s="35">
        <f t="shared" si="0"/>
        <v>0</v>
      </c>
      <c r="K41" s="35">
        <f>IF(LEFT(DULIEU!$W33,3)=L$4,DULIEU!$X33,0)</f>
        <v>0</v>
      </c>
      <c r="L41" s="41" t="str">
        <f t="shared" si="1"/>
        <v/>
      </c>
      <c r="M41" s="29"/>
      <c r="N41" s="2"/>
      <c r="O41" s="2"/>
      <c r="P41" s="2"/>
      <c r="Q41" s="2"/>
      <c r="R41" s="2"/>
      <c r="S41" s="2"/>
      <c r="T41" s="2"/>
      <c r="U41" s="2"/>
      <c r="V41" s="2"/>
      <c r="W41" s="2"/>
      <c r="X41" s="2"/>
      <c r="Y41" s="2"/>
      <c r="Z41" s="2"/>
      <c r="AA41" s="2"/>
      <c r="AB41" s="2"/>
      <c r="AC41" s="2"/>
      <c r="AD41" s="2"/>
      <c r="AE41" s="2"/>
      <c r="AF41" s="2"/>
      <c r="AG41" s="2"/>
      <c r="AH41" s="2"/>
      <c r="AI41" s="2"/>
    </row>
    <row r="42" spans="1:35" s="1" customFormat="1" hidden="1">
      <c r="A42" s="2"/>
      <c r="B42" s="38" t="str">
        <f>IF(LEFT(DULIEU!$W34,3)=$L$4,DULIEU!$D34,"")</f>
        <v/>
      </c>
      <c r="C42" s="39" t="str">
        <f>IF(LEFT(DULIEU!$W34,3)=$L$4,DULIEU!$H34,"")</f>
        <v/>
      </c>
      <c r="D42" s="39" t="str">
        <f>IF(LEFT(DULIEU!$W34,3)=$L$4,DULIEU!$J34,"")</f>
        <v/>
      </c>
      <c r="E42" s="38" t="str">
        <f>IF(LEFT(DULIEU!$W34,3)=$L$4,DULIEU!$E34,"")</f>
        <v/>
      </c>
      <c r="F42" s="34" t="str">
        <f>IF(LEFT(DULIEU!$W34,3)=$L$4,DULIEU!$O34,"")</f>
        <v/>
      </c>
      <c r="G42" s="35">
        <f>IF(AND(LEFT(DULIEU!$W34,3)=$L$4,LEFT(DULIEU!$V34,4)=$G$11),DULIEU!$X34,0)</f>
        <v>0</v>
      </c>
      <c r="H42" s="35">
        <f>IF(AND(LEFT(DULIEU!$W34,3)=$L$4,LEFT(DULIEU!$V34,3)=$H$11),DULIEU!$X34,0)</f>
        <v>0</v>
      </c>
      <c r="I42" s="36" t="str">
        <f>IF($J42&gt;0,DULIEU!V34,"")</f>
        <v/>
      </c>
      <c r="J42" s="35">
        <f t="shared" si="0"/>
        <v>0</v>
      </c>
      <c r="K42" s="35">
        <f>IF(LEFT(DULIEU!$W34,3)=L$4,DULIEU!$X34,0)</f>
        <v>0</v>
      </c>
      <c r="L42" s="41" t="str">
        <f t="shared" si="1"/>
        <v/>
      </c>
      <c r="M42" s="29"/>
      <c r="N42" s="2"/>
      <c r="O42" s="2"/>
      <c r="P42" s="2"/>
      <c r="Q42" s="2"/>
      <c r="R42" s="2"/>
      <c r="S42" s="2"/>
      <c r="T42" s="2"/>
      <c r="U42" s="2"/>
      <c r="V42" s="2"/>
      <c r="W42" s="2"/>
      <c r="X42" s="2"/>
      <c r="Y42" s="2"/>
      <c r="Z42" s="2"/>
      <c r="AA42" s="2"/>
      <c r="AB42" s="2"/>
      <c r="AC42" s="2"/>
      <c r="AD42" s="2"/>
      <c r="AE42" s="2"/>
      <c r="AF42" s="2"/>
      <c r="AG42" s="2"/>
      <c r="AH42" s="2"/>
      <c r="AI42" s="2"/>
    </row>
    <row r="43" spans="1:35" s="1" customFormat="1" hidden="1">
      <c r="A43" s="2"/>
      <c r="B43" s="38" t="str">
        <f>IF(LEFT(DULIEU!$W35,3)=$L$4,DULIEU!$D35,"")</f>
        <v/>
      </c>
      <c r="C43" s="39" t="str">
        <f>IF(LEFT(DULIEU!$W35,3)=$L$4,DULIEU!$H35,"")</f>
        <v/>
      </c>
      <c r="D43" s="39" t="str">
        <f>IF(LEFT(DULIEU!$W35,3)=$L$4,DULIEU!$J35,"")</f>
        <v/>
      </c>
      <c r="E43" s="38" t="str">
        <f>IF(LEFT(DULIEU!$W35,3)=$L$4,DULIEU!$E35,"")</f>
        <v/>
      </c>
      <c r="F43" s="34" t="str">
        <f>IF(LEFT(DULIEU!$W35,3)=$L$4,DULIEU!$O35,"")</f>
        <v/>
      </c>
      <c r="G43" s="35">
        <f>IF(AND(LEFT(DULIEU!$W35,3)=$L$4,LEFT(DULIEU!$V35,4)=$G$11),DULIEU!$X35,0)</f>
        <v>0</v>
      </c>
      <c r="H43" s="35">
        <f>IF(AND(LEFT(DULIEU!$W35,3)=$L$4,LEFT(DULIEU!$V35,3)=$H$11),DULIEU!$X35,0)</f>
        <v>0</v>
      </c>
      <c r="I43" s="36" t="str">
        <f>IF($J43&gt;0,DULIEU!V35,"")</f>
        <v/>
      </c>
      <c r="J43" s="35">
        <f t="shared" si="0"/>
        <v>0</v>
      </c>
      <c r="K43" s="35">
        <f>IF(LEFT(DULIEU!$W35,3)=L$4,DULIEU!$X35,0)</f>
        <v>0</v>
      </c>
      <c r="L43" s="41" t="str">
        <f t="shared" si="1"/>
        <v/>
      </c>
      <c r="M43" s="29"/>
      <c r="N43" s="2"/>
      <c r="O43" s="2"/>
      <c r="P43" s="2"/>
      <c r="Q43" s="2"/>
      <c r="R43" s="2"/>
      <c r="S43" s="2"/>
      <c r="T43" s="2"/>
      <c r="U43" s="2"/>
      <c r="V43" s="2"/>
      <c r="W43" s="2"/>
      <c r="X43" s="2"/>
      <c r="Y43" s="2"/>
      <c r="Z43" s="2"/>
      <c r="AA43" s="2"/>
      <c r="AB43" s="2"/>
      <c r="AC43" s="2"/>
      <c r="AD43" s="2"/>
      <c r="AE43" s="2"/>
      <c r="AF43" s="2"/>
      <c r="AG43" s="2"/>
      <c r="AH43" s="2"/>
      <c r="AI43" s="2"/>
    </row>
    <row r="44" spans="1:35" s="1" customFormat="1" hidden="1">
      <c r="A44" s="2"/>
      <c r="B44" s="38" t="str">
        <f>IF(LEFT(DULIEU!$W36,3)=$L$4,DULIEU!$D36,"")</f>
        <v/>
      </c>
      <c r="C44" s="39" t="str">
        <f>IF(LEFT(DULIEU!$W36,3)=$L$4,DULIEU!$H36,"")</f>
        <v/>
      </c>
      <c r="D44" s="39" t="str">
        <f>IF(LEFT(DULIEU!$W36,3)=$L$4,DULIEU!$J36,"")</f>
        <v/>
      </c>
      <c r="E44" s="38" t="str">
        <f>IF(LEFT(DULIEU!$W36,3)=$L$4,DULIEU!$E36,"")</f>
        <v/>
      </c>
      <c r="F44" s="34" t="str">
        <f>IF(LEFT(DULIEU!$W36,3)=$L$4,DULIEU!$O36,"")</f>
        <v/>
      </c>
      <c r="G44" s="35">
        <f>IF(AND(LEFT(DULIEU!$W36,3)=$L$4,LEFT(DULIEU!$V36,4)=$G$11),DULIEU!$X36,0)</f>
        <v>0</v>
      </c>
      <c r="H44" s="35">
        <f>IF(AND(LEFT(DULIEU!$W36,3)=$L$4,LEFT(DULIEU!$V36,3)=$H$11),DULIEU!$X36,0)</f>
        <v>0</v>
      </c>
      <c r="I44" s="36" t="str">
        <f>IF($J44&gt;0,DULIEU!V36,"")</f>
        <v/>
      </c>
      <c r="J44" s="35">
        <f t="shared" si="0"/>
        <v>0</v>
      </c>
      <c r="K44" s="35">
        <f>IF(LEFT(DULIEU!$W36,3)=L$4,DULIEU!$X36,0)</f>
        <v>0</v>
      </c>
      <c r="L44" s="41" t="str">
        <f t="shared" si="1"/>
        <v/>
      </c>
      <c r="M44" s="29"/>
      <c r="N44" s="2"/>
      <c r="O44" s="2"/>
      <c r="P44" s="2"/>
      <c r="Q44" s="2"/>
      <c r="R44" s="2"/>
      <c r="S44" s="2"/>
      <c r="T44" s="2"/>
      <c r="U44" s="2"/>
      <c r="V44" s="2"/>
      <c r="W44" s="2"/>
      <c r="X44" s="2"/>
      <c r="Y44" s="2"/>
      <c r="Z44" s="2"/>
      <c r="AA44" s="2"/>
      <c r="AB44" s="2"/>
      <c r="AC44" s="2"/>
      <c r="AD44" s="2"/>
      <c r="AE44" s="2"/>
      <c r="AF44" s="2"/>
      <c r="AG44" s="2"/>
      <c r="AH44" s="2"/>
      <c r="AI44" s="2"/>
    </row>
    <row r="45" spans="1:35" s="1" customFormat="1" hidden="1">
      <c r="A45" s="2"/>
      <c r="B45" s="38" t="str">
        <f>IF(LEFT(DULIEU!$W37,3)=$L$4,DULIEU!$D37,"")</f>
        <v/>
      </c>
      <c r="C45" s="39" t="str">
        <f>IF(LEFT(DULIEU!$W37,3)=$L$4,DULIEU!$H37,"")</f>
        <v/>
      </c>
      <c r="D45" s="39" t="str">
        <f>IF(LEFT(DULIEU!$W37,3)=$L$4,DULIEU!$J37,"")</f>
        <v/>
      </c>
      <c r="E45" s="38" t="str">
        <f>IF(LEFT(DULIEU!$W37,3)=$L$4,DULIEU!$E37,"")</f>
        <v/>
      </c>
      <c r="F45" s="34" t="str">
        <f>IF(LEFT(DULIEU!$W37,3)=$L$4,DULIEU!$O37,"")</f>
        <v/>
      </c>
      <c r="G45" s="35">
        <f>IF(AND(LEFT(DULIEU!$W37,3)=$L$4,LEFT(DULIEU!$V37,4)=$G$11),DULIEU!$X37,0)</f>
        <v>0</v>
      </c>
      <c r="H45" s="35">
        <f>IF(AND(LEFT(DULIEU!$W37,3)=$L$4,LEFT(DULIEU!$V37,3)=$H$11),DULIEU!$X37,0)</f>
        <v>0</v>
      </c>
      <c r="I45" s="36" t="str">
        <f>IF($J45&gt;0,DULIEU!V37,"")</f>
        <v/>
      </c>
      <c r="J45" s="35">
        <f t="shared" si="0"/>
        <v>0</v>
      </c>
      <c r="K45" s="35">
        <f>IF(LEFT(DULIEU!$W37,3)=L$4,DULIEU!$X37,0)</f>
        <v>0</v>
      </c>
      <c r="L45" s="41" t="str">
        <f t="shared" si="1"/>
        <v/>
      </c>
      <c r="M45" s="29"/>
      <c r="N45" s="2"/>
      <c r="O45" s="2"/>
      <c r="P45" s="2"/>
      <c r="Q45" s="2"/>
      <c r="R45" s="2"/>
      <c r="S45" s="2"/>
      <c r="T45" s="2"/>
      <c r="U45" s="2"/>
      <c r="V45" s="2"/>
      <c r="W45" s="2"/>
      <c r="X45" s="2"/>
      <c r="Y45" s="2"/>
      <c r="Z45" s="2"/>
      <c r="AA45" s="2"/>
      <c r="AB45" s="2"/>
      <c r="AC45" s="2"/>
      <c r="AD45" s="2"/>
      <c r="AE45" s="2"/>
      <c r="AF45" s="2"/>
      <c r="AG45" s="2"/>
      <c r="AH45" s="2"/>
      <c r="AI45" s="2"/>
    </row>
    <row r="46" spans="1:35" s="1" customFormat="1" hidden="1">
      <c r="A46" s="2"/>
      <c r="B46" s="38" t="str">
        <f>IF(LEFT(DULIEU!$W38,3)=$L$4,DULIEU!$D38,"")</f>
        <v/>
      </c>
      <c r="C46" s="39" t="str">
        <f>IF(LEFT(DULIEU!$W38,3)=$L$4,DULIEU!$H38,"")</f>
        <v/>
      </c>
      <c r="D46" s="39" t="str">
        <f>IF(LEFT(DULIEU!$W38,3)=$L$4,DULIEU!$J38,"")</f>
        <v/>
      </c>
      <c r="E46" s="38" t="str">
        <f>IF(LEFT(DULIEU!$W38,3)=$L$4,DULIEU!$E38,"")</f>
        <v/>
      </c>
      <c r="F46" s="34" t="str">
        <f>IF(LEFT(DULIEU!$W38,3)=$L$4,DULIEU!$O38,"")</f>
        <v/>
      </c>
      <c r="G46" s="35">
        <f>IF(AND(LEFT(DULIEU!$W38,3)=$L$4,LEFT(DULIEU!$V38,4)=$G$11),DULIEU!$X38,0)</f>
        <v>0</v>
      </c>
      <c r="H46" s="35">
        <f>IF(AND(LEFT(DULIEU!$W38,3)=$L$4,LEFT(DULIEU!$V38,3)=$H$11),DULIEU!$X38,0)</f>
        <v>0</v>
      </c>
      <c r="I46" s="36" t="str">
        <f>IF($J46&gt;0,DULIEU!V38,"")</f>
        <v/>
      </c>
      <c r="J46" s="35">
        <f t="shared" si="0"/>
        <v>0</v>
      </c>
      <c r="K46" s="35">
        <f>IF(LEFT(DULIEU!$W38,3)=L$4,DULIEU!$X38,0)</f>
        <v>0</v>
      </c>
      <c r="L46" s="41" t="str">
        <f t="shared" si="1"/>
        <v/>
      </c>
      <c r="M46" s="29"/>
      <c r="N46" s="2"/>
      <c r="O46" s="2"/>
      <c r="P46" s="2"/>
      <c r="Q46" s="2"/>
      <c r="R46" s="2"/>
      <c r="S46" s="2"/>
      <c r="T46" s="2"/>
      <c r="U46" s="2"/>
      <c r="V46" s="2"/>
      <c r="W46" s="2"/>
      <c r="X46" s="2"/>
      <c r="Y46" s="2"/>
      <c r="Z46" s="2"/>
      <c r="AA46" s="2"/>
      <c r="AB46" s="2"/>
      <c r="AC46" s="2"/>
      <c r="AD46" s="2"/>
      <c r="AE46" s="2"/>
      <c r="AF46" s="2"/>
      <c r="AG46" s="2"/>
      <c r="AH46" s="2"/>
      <c r="AI46" s="2"/>
    </row>
    <row r="47" spans="1:35" s="1" customFormat="1" hidden="1">
      <c r="A47" s="2"/>
      <c r="B47" s="38" t="str">
        <f>IF(LEFT(DULIEU!$W39,3)=$L$4,DULIEU!$D39,"")</f>
        <v/>
      </c>
      <c r="C47" s="39" t="str">
        <f>IF(LEFT(DULIEU!$W39,3)=$L$4,DULIEU!$H39,"")</f>
        <v/>
      </c>
      <c r="D47" s="39" t="str">
        <f>IF(LEFT(DULIEU!$W39,3)=$L$4,DULIEU!$J39,"")</f>
        <v/>
      </c>
      <c r="E47" s="38" t="str">
        <f>IF(LEFT(DULIEU!$W39,3)=$L$4,DULIEU!$E39,"")</f>
        <v/>
      </c>
      <c r="F47" s="34" t="str">
        <f>IF(LEFT(DULIEU!$W39,3)=$L$4,DULIEU!$O39,"")</f>
        <v/>
      </c>
      <c r="G47" s="35">
        <f>IF(AND(LEFT(DULIEU!$W39,3)=$L$4,LEFT(DULIEU!$V39,4)=$G$11),DULIEU!$X39,0)</f>
        <v>0</v>
      </c>
      <c r="H47" s="35">
        <f>IF(AND(LEFT(DULIEU!$W39,3)=$L$4,LEFT(DULIEU!$V39,3)=$H$11),DULIEU!$X39,0)</f>
        <v>0</v>
      </c>
      <c r="I47" s="36" t="str">
        <f>IF($J47&gt;0,DULIEU!V39,"")</f>
        <v/>
      </c>
      <c r="J47" s="35">
        <f t="shared" si="0"/>
        <v>0</v>
      </c>
      <c r="K47" s="35">
        <f>IF(LEFT(DULIEU!$W39,3)=L$4,DULIEU!$X39,0)</f>
        <v>0</v>
      </c>
      <c r="L47" s="41" t="str">
        <f t="shared" si="1"/>
        <v/>
      </c>
      <c r="M47" s="29"/>
      <c r="N47" s="2"/>
      <c r="O47" s="2"/>
      <c r="P47" s="2"/>
      <c r="Q47" s="2"/>
      <c r="R47" s="2"/>
      <c r="S47" s="2"/>
      <c r="T47" s="2"/>
      <c r="U47" s="2"/>
      <c r="V47" s="2"/>
      <c r="W47" s="2"/>
      <c r="X47" s="2"/>
      <c r="Y47" s="2"/>
      <c r="Z47" s="2"/>
      <c r="AA47" s="2"/>
      <c r="AB47" s="2"/>
      <c r="AC47" s="2"/>
      <c r="AD47" s="2"/>
      <c r="AE47" s="2"/>
      <c r="AF47" s="2"/>
      <c r="AG47" s="2"/>
      <c r="AH47" s="2"/>
      <c r="AI47" s="2"/>
    </row>
    <row r="48" spans="1:35" s="1" customFormat="1" hidden="1">
      <c r="A48" s="2"/>
      <c r="B48" s="38" t="str">
        <f>IF(LEFT(DULIEU!$W40,3)=$L$4,DULIEU!$D40,"")</f>
        <v/>
      </c>
      <c r="C48" s="39" t="str">
        <f>IF(LEFT(DULIEU!$W40,3)=$L$4,DULIEU!$H40,"")</f>
        <v/>
      </c>
      <c r="D48" s="39" t="str">
        <f>IF(LEFT(DULIEU!$W40,3)=$L$4,DULIEU!$J40,"")</f>
        <v/>
      </c>
      <c r="E48" s="38" t="str">
        <f>IF(LEFT(DULIEU!$W40,3)=$L$4,DULIEU!$E40,"")</f>
        <v/>
      </c>
      <c r="F48" s="34" t="str">
        <f>IF(LEFT(DULIEU!$W40,3)=$L$4,DULIEU!$O40,"")</f>
        <v/>
      </c>
      <c r="G48" s="35">
        <f>IF(AND(LEFT(DULIEU!$W40,3)=$L$4,LEFT(DULIEU!$V40,4)=$G$11),DULIEU!$X40,0)</f>
        <v>0</v>
      </c>
      <c r="H48" s="35">
        <f>IF(AND(LEFT(DULIEU!$W40,3)=$L$4,LEFT(DULIEU!$V40,3)=$H$11),DULIEU!$X40,0)</f>
        <v>0</v>
      </c>
      <c r="I48" s="36" t="str">
        <f>IF($J48&gt;0,DULIEU!V40,"")</f>
        <v/>
      </c>
      <c r="J48" s="35">
        <f t="shared" si="0"/>
        <v>0</v>
      </c>
      <c r="K48" s="35">
        <f>IF(LEFT(DULIEU!$W40,3)=L$4,DULIEU!$X40,0)</f>
        <v>0</v>
      </c>
      <c r="L48" s="41" t="str">
        <f t="shared" si="1"/>
        <v/>
      </c>
      <c r="M48" s="29"/>
      <c r="N48" s="2"/>
      <c r="O48" s="2"/>
      <c r="P48" s="2"/>
      <c r="Q48" s="2"/>
      <c r="R48" s="2"/>
      <c r="S48" s="2"/>
      <c r="T48" s="2"/>
      <c r="U48" s="2"/>
      <c r="V48" s="2"/>
      <c r="W48" s="2"/>
      <c r="X48" s="2"/>
      <c r="Y48" s="2"/>
      <c r="Z48" s="2"/>
      <c r="AA48" s="2"/>
      <c r="AB48" s="2"/>
      <c r="AC48" s="2"/>
      <c r="AD48" s="2"/>
      <c r="AE48" s="2"/>
      <c r="AF48" s="2"/>
      <c r="AG48" s="2"/>
      <c r="AH48" s="2"/>
      <c r="AI48" s="2"/>
    </row>
    <row r="49" spans="1:35" s="1" customFormat="1" hidden="1">
      <c r="A49" s="2"/>
      <c r="B49" s="38" t="str">
        <f>IF(LEFT(DULIEU!$W41,3)=$L$4,DULIEU!$D41,"")</f>
        <v/>
      </c>
      <c r="C49" s="39" t="str">
        <f>IF(LEFT(DULIEU!$W41,3)=$L$4,DULIEU!$H41,"")</f>
        <v/>
      </c>
      <c r="D49" s="39" t="str">
        <f>IF(LEFT(DULIEU!$W41,3)=$L$4,DULIEU!$J41,"")</f>
        <v/>
      </c>
      <c r="E49" s="38" t="str">
        <f>IF(LEFT(DULIEU!$W41,3)=$L$4,DULIEU!$E41,"")</f>
        <v/>
      </c>
      <c r="F49" s="34" t="str">
        <f>IF(LEFT(DULIEU!$W41,3)=$L$4,DULIEU!$O41,"")</f>
        <v/>
      </c>
      <c r="G49" s="35">
        <f>IF(AND(LEFT(DULIEU!$W41,3)=$L$4,LEFT(DULIEU!$V41,4)=$G$11),DULIEU!$X41,0)</f>
        <v>0</v>
      </c>
      <c r="H49" s="35">
        <f>IF(AND(LEFT(DULIEU!$W41,3)=$L$4,LEFT(DULIEU!$V41,3)=$H$11),DULIEU!$X41,0)</f>
        <v>0</v>
      </c>
      <c r="I49" s="36" t="str">
        <f>IF($J49&gt;0,DULIEU!V41,"")</f>
        <v/>
      </c>
      <c r="J49" s="35">
        <f t="shared" si="0"/>
        <v>0</v>
      </c>
      <c r="K49" s="35">
        <f>IF(LEFT(DULIEU!$W41,3)=L$4,DULIEU!$X41,0)</f>
        <v>0</v>
      </c>
      <c r="L49" s="41" t="str">
        <f t="shared" si="1"/>
        <v/>
      </c>
      <c r="M49" s="29"/>
      <c r="N49" s="2"/>
      <c r="O49" s="2"/>
      <c r="P49" s="2"/>
      <c r="Q49" s="2"/>
      <c r="R49" s="2"/>
      <c r="S49" s="2"/>
      <c r="T49" s="2"/>
      <c r="U49" s="2"/>
      <c r="V49" s="2"/>
      <c r="W49" s="2"/>
      <c r="X49" s="2"/>
      <c r="Y49" s="2"/>
      <c r="Z49" s="2"/>
      <c r="AA49" s="2"/>
      <c r="AB49" s="2"/>
      <c r="AC49" s="2"/>
      <c r="AD49" s="2"/>
      <c r="AE49" s="2"/>
      <c r="AF49" s="2"/>
      <c r="AG49" s="2"/>
      <c r="AH49" s="2"/>
      <c r="AI49" s="2"/>
    </row>
    <row r="50" spans="1:35" s="1" customFormat="1" hidden="1">
      <c r="A50" s="2"/>
      <c r="B50" s="38" t="str">
        <f>IF(LEFT(DULIEU!$W42,3)=$L$4,DULIEU!$D42,"")</f>
        <v/>
      </c>
      <c r="C50" s="39" t="str">
        <f>IF(LEFT(DULIEU!$W42,3)=$L$4,DULIEU!$H42,"")</f>
        <v/>
      </c>
      <c r="D50" s="39" t="str">
        <f>IF(LEFT(DULIEU!$W42,3)=$L$4,DULIEU!$J42,"")</f>
        <v/>
      </c>
      <c r="E50" s="38" t="str">
        <f>IF(LEFT(DULIEU!$W42,3)=$L$4,DULIEU!$E42,"")</f>
        <v/>
      </c>
      <c r="F50" s="34" t="str">
        <f>IF(LEFT(DULIEU!$W42,3)=$L$4,DULIEU!$O42,"")</f>
        <v/>
      </c>
      <c r="G50" s="35">
        <f>IF(AND(LEFT(DULIEU!$W42,3)=$L$4,LEFT(DULIEU!$V42,4)=$G$11),DULIEU!$X42,0)</f>
        <v>0</v>
      </c>
      <c r="H50" s="35">
        <f>IF(AND(LEFT(DULIEU!$W42,3)=$L$4,LEFT(DULIEU!$V42,3)=$H$11),DULIEU!$X42,0)</f>
        <v>0</v>
      </c>
      <c r="I50" s="36" t="str">
        <f>IF($J50&gt;0,DULIEU!V42,"")</f>
        <v/>
      </c>
      <c r="J50" s="35">
        <f t="shared" si="0"/>
        <v>0</v>
      </c>
      <c r="K50" s="35">
        <f>IF(LEFT(DULIEU!$W42,3)=L$4,DULIEU!$X42,0)</f>
        <v>0</v>
      </c>
      <c r="L50" s="41" t="str">
        <f t="shared" si="1"/>
        <v/>
      </c>
      <c r="M50" s="29"/>
      <c r="N50" s="2"/>
      <c r="O50" s="2"/>
      <c r="P50" s="2"/>
      <c r="Q50" s="2"/>
      <c r="R50" s="2"/>
      <c r="S50" s="2"/>
      <c r="T50" s="2"/>
      <c r="U50" s="2"/>
      <c r="V50" s="2"/>
      <c r="W50" s="2"/>
      <c r="X50" s="2"/>
      <c r="Y50" s="2"/>
      <c r="Z50" s="2"/>
      <c r="AA50" s="2"/>
      <c r="AB50" s="2"/>
      <c r="AC50" s="2"/>
      <c r="AD50" s="2"/>
      <c r="AE50" s="2"/>
      <c r="AF50" s="2"/>
      <c r="AG50" s="2"/>
      <c r="AH50" s="2"/>
      <c r="AI50" s="2"/>
    </row>
    <row r="51" spans="1:35" s="1" customFormat="1" hidden="1">
      <c r="A51" s="2"/>
      <c r="B51" s="38" t="str">
        <f>IF(LEFT(DULIEU!$W43,3)=$L$4,DULIEU!$D43,"")</f>
        <v/>
      </c>
      <c r="C51" s="39" t="str">
        <f>IF(LEFT(DULIEU!$W43,3)=$L$4,DULIEU!$H43,"")</f>
        <v/>
      </c>
      <c r="D51" s="39" t="str">
        <f>IF(LEFT(DULIEU!$W43,3)=$L$4,DULIEU!$J43,"")</f>
        <v/>
      </c>
      <c r="E51" s="38" t="str">
        <f>IF(LEFT(DULIEU!$W43,3)=$L$4,DULIEU!$E43,"")</f>
        <v/>
      </c>
      <c r="F51" s="34" t="str">
        <f>IF(LEFT(DULIEU!$W43,3)=$L$4,DULIEU!$O43,"")</f>
        <v/>
      </c>
      <c r="G51" s="35">
        <f>IF(AND(LEFT(DULIEU!$W43,3)=$L$4,LEFT(DULIEU!$V43,4)=$G$11),DULIEU!$X43,0)</f>
        <v>0</v>
      </c>
      <c r="H51" s="35">
        <f>IF(AND(LEFT(DULIEU!$W43,3)=$L$4,LEFT(DULIEU!$V43,3)=$H$11),DULIEU!$X43,0)</f>
        <v>0</v>
      </c>
      <c r="I51" s="36" t="str">
        <f>IF($J51&gt;0,DULIEU!V43,"")</f>
        <v/>
      </c>
      <c r="J51" s="35">
        <f t="shared" si="0"/>
        <v>0</v>
      </c>
      <c r="K51" s="35">
        <f>IF(LEFT(DULIEU!$W43,3)=L$4,DULIEU!$X43,0)</f>
        <v>0</v>
      </c>
      <c r="L51" s="41" t="str">
        <f t="shared" si="1"/>
        <v/>
      </c>
      <c r="M51" s="29"/>
      <c r="N51" s="2"/>
      <c r="O51" s="2"/>
      <c r="P51" s="2"/>
      <c r="Q51" s="2"/>
      <c r="R51" s="2"/>
      <c r="S51" s="2"/>
      <c r="T51" s="2"/>
      <c r="U51" s="2"/>
      <c r="V51" s="2"/>
      <c r="W51" s="2"/>
      <c r="X51" s="2"/>
      <c r="Y51" s="2"/>
      <c r="Z51" s="2"/>
      <c r="AA51" s="2"/>
      <c r="AB51" s="2"/>
      <c r="AC51" s="2"/>
      <c r="AD51" s="2"/>
      <c r="AE51" s="2"/>
      <c r="AF51" s="2"/>
      <c r="AG51" s="2"/>
      <c r="AH51" s="2"/>
      <c r="AI51" s="2"/>
    </row>
    <row r="52" spans="1:35" s="1" customFormat="1" hidden="1">
      <c r="A52" s="2"/>
      <c r="B52" s="38" t="str">
        <f>IF(LEFT(DULIEU!$W44,3)=$L$4,DULIEU!$D44,"")</f>
        <v/>
      </c>
      <c r="C52" s="39" t="str">
        <f>IF(LEFT(DULIEU!$W44,3)=$L$4,DULIEU!$H44,"")</f>
        <v/>
      </c>
      <c r="D52" s="39" t="str">
        <f>IF(LEFT(DULIEU!$W44,3)=$L$4,DULIEU!$J44,"")</f>
        <v/>
      </c>
      <c r="E52" s="38" t="str">
        <f>IF(LEFT(DULIEU!$W44,3)=$L$4,DULIEU!$E44,"")</f>
        <v/>
      </c>
      <c r="F52" s="34" t="str">
        <f>IF(LEFT(DULIEU!$W44,3)=$L$4,DULIEU!$O44,"")</f>
        <v/>
      </c>
      <c r="G52" s="35">
        <f>IF(AND(LEFT(DULIEU!$W44,3)=$L$4,LEFT(DULIEU!$V44,4)=$G$11),DULIEU!$X44,0)</f>
        <v>0</v>
      </c>
      <c r="H52" s="35">
        <f>IF(AND(LEFT(DULIEU!$W44,3)=$L$4,LEFT(DULIEU!$V44,3)=$H$11),DULIEU!$X44,0)</f>
        <v>0</v>
      </c>
      <c r="I52" s="36" t="str">
        <f>IF($J52&gt;0,DULIEU!V44,"")</f>
        <v/>
      </c>
      <c r="J52" s="35">
        <f t="shared" si="0"/>
        <v>0</v>
      </c>
      <c r="K52" s="35">
        <f>IF(LEFT(DULIEU!$W44,3)=L$4,DULIEU!$X44,0)</f>
        <v>0</v>
      </c>
      <c r="L52" s="41" t="str">
        <f t="shared" si="1"/>
        <v/>
      </c>
      <c r="M52" s="29"/>
      <c r="N52" s="2"/>
      <c r="O52" s="2"/>
      <c r="P52" s="2"/>
      <c r="Q52" s="2"/>
      <c r="R52" s="2"/>
      <c r="S52" s="2"/>
      <c r="T52" s="2"/>
      <c r="U52" s="2"/>
      <c r="V52" s="2"/>
      <c r="W52" s="2"/>
      <c r="X52" s="2"/>
      <c r="Y52" s="2"/>
      <c r="Z52" s="2"/>
      <c r="AA52" s="2"/>
      <c r="AB52" s="2"/>
      <c r="AC52" s="2"/>
      <c r="AD52" s="2"/>
      <c r="AE52" s="2"/>
      <c r="AF52" s="2"/>
      <c r="AG52" s="2"/>
      <c r="AH52" s="2"/>
      <c r="AI52" s="2"/>
    </row>
    <row r="53" spans="1:35" s="1" customFormat="1" hidden="1">
      <c r="A53" s="2"/>
      <c r="B53" s="38" t="str">
        <f>IF(LEFT(DULIEU!$W45,3)=$L$4,DULIEU!$D45,"")</f>
        <v/>
      </c>
      <c r="C53" s="39" t="str">
        <f>IF(LEFT(DULIEU!$W45,3)=$L$4,DULIEU!$H45,"")</f>
        <v/>
      </c>
      <c r="D53" s="39" t="str">
        <f>IF(LEFT(DULIEU!$W45,3)=$L$4,DULIEU!$J45,"")</f>
        <v/>
      </c>
      <c r="E53" s="38" t="str">
        <f>IF(LEFT(DULIEU!$W45,3)=$L$4,DULIEU!$E45,"")</f>
        <v/>
      </c>
      <c r="F53" s="34" t="str">
        <f>IF(LEFT(DULIEU!$W45,3)=$L$4,DULIEU!$O45,"")</f>
        <v/>
      </c>
      <c r="G53" s="35">
        <f>IF(AND(LEFT(DULIEU!$W45,3)=$L$4,LEFT(DULIEU!$V45,4)=$G$11),DULIEU!$X45,0)</f>
        <v>0</v>
      </c>
      <c r="H53" s="35">
        <f>IF(AND(LEFT(DULIEU!$W45,3)=$L$4,LEFT(DULIEU!$V45,3)=$H$11),DULIEU!$X45,0)</f>
        <v>0</v>
      </c>
      <c r="I53" s="36" t="str">
        <f>IF($J53&gt;0,DULIEU!V45,"")</f>
        <v/>
      </c>
      <c r="J53" s="35">
        <f t="shared" si="0"/>
        <v>0</v>
      </c>
      <c r="K53" s="35">
        <f>IF(LEFT(DULIEU!$W45,3)=L$4,DULIEU!$X45,0)</f>
        <v>0</v>
      </c>
      <c r="L53" s="41" t="str">
        <f t="shared" si="1"/>
        <v/>
      </c>
      <c r="M53" s="29"/>
      <c r="N53" s="2"/>
      <c r="O53" s="2"/>
      <c r="P53" s="2"/>
      <c r="Q53" s="2"/>
      <c r="R53" s="2"/>
      <c r="S53" s="2"/>
      <c r="T53" s="2"/>
      <c r="U53" s="2"/>
      <c r="V53" s="2"/>
      <c r="W53" s="2"/>
      <c r="X53" s="2"/>
      <c r="Y53" s="2"/>
      <c r="Z53" s="2"/>
      <c r="AA53" s="2"/>
      <c r="AB53" s="2"/>
      <c r="AC53" s="2"/>
      <c r="AD53" s="2"/>
      <c r="AE53" s="2"/>
      <c r="AF53" s="2"/>
      <c r="AG53" s="2"/>
      <c r="AH53" s="2"/>
      <c r="AI53" s="2"/>
    </row>
    <row r="54" spans="1:35" s="1" customFormat="1" hidden="1">
      <c r="A54" s="2"/>
      <c r="B54" s="38" t="str">
        <f>IF(LEFT(DULIEU!$W46,3)=$L$4,DULIEU!$D46,"")</f>
        <v/>
      </c>
      <c r="C54" s="39" t="str">
        <f>IF(LEFT(DULIEU!$W46,3)=$L$4,DULIEU!$H46,"")</f>
        <v/>
      </c>
      <c r="D54" s="39" t="str">
        <f>IF(LEFT(DULIEU!$W46,3)=$L$4,DULIEU!$J46,"")</f>
        <v/>
      </c>
      <c r="E54" s="38" t="str">
        <f>IF(LEFT(DULIEU!$W46,3)=$L$4,DULIEU!$E46,"")</f>
        <v/>
      </c>
      <c r="F54" s="34" t="str">
        <f>IF(LEFT(DULIEU!$W46,3)=$L$4,DULIEU!$O46,"")</f>
        <v/>
      </c>
      <c r="G54" s="35">
        <f>IF(AND(LEFT(DULIEU!$W46,3)=$L$4,LEFT(DULIEU!$V46,4)=$G$11),DULIEU!$X46,0)</f>
        <v>0</v>
      </c>
      <c r="H54" s="35">
        <f>IF(AND(LEFT(DULIEU!$W46,3)=$L$4,LEFT(DULIEU!$V46,3)=$H$11),DULIEU!$X46,0)</f>
        <v>0</v>
      </c>
      <c r="I54" s="36" t="str">
        <f>IF($J54&gt;0,DULIEU!V46,"")</f>
        <v/>
      </c>
      <c r="J54" s="35">
        <f t="shared" si="0"/>
        <v>0</v>
      </c>
      <c r="K54" s="35">
        <f>IF(LEFT(DULIEU!$W46,3)=L$4,DULIEU!$X46,0)</f>
        <v>0</v>
      </c>
      <c r="L54" s="41" t="str">
        <f t="shared" si="1"/>
        <v/>
      </c>
      <c r="M54" s="29"/>
      <c r="N54" s="2"/>
      <c r="O54" s="2"/>
      <c r="P54" s="2"/>
      <c r="Q54" s="2"/>
      <c r="R54" s="2"/>
      <c r="S54" s="2"/>
      <c r="T54" s="2"/>
      <c r="U54" s="2"/>
      <c r="V54" s="2"/>
      <c r="W54" s="2"/>
      <c r="X54" s="2"/>
      <c r="Y54" s="2"/>
      <c r="Z54" s="2"/>
      <c r="AA54" s="2"/>
      <c r="AB54" s="2"/>
      <c r="AC54" s="2"/>
      <c r="AD54" s="2"/>
      <c r="AE54" s="2"/>
      <c r="AF54" s="2"/>
      <c r="AG54" s="2"/>
      <c r="AH54" s="2"/>
      <c r="AI54" s="2"/>
    </row>
    <row r="55" spans="1:35" s="1" customFormat="1" hidden="1">
      <c r="A55" s="2"/>
      <c r="B55" s="38" t="str">
        <f>IF(LEFT(DULIEU!$W47,3)=$L$4,DULIEU!$D47,"")</f>
        <v/>
      </c>
      <c r="C55" s="39" t="str">
        <f>IF(LEFT(DULIEU!$W47,3)=$L$4,DULIEU!$H47,"")</f>
        <v/>
      </c>
      <c r="D55" s="39" t="str">
        <f>IF(LEFT(DULIEU!$W47,3)=$L$4,DULIEU!$J47,"")</f>
        <v/>
      </c>
      <c r="E55" s="38" t="str">
        <f>IF(LEFT(DULIEU!$W47,3)=$L$4,DULIEU!$E47,"")</f>
        <v/>
      </c>
      <c r="F55" s="34" t="str">
        <f>IF(LEFT(DULIEU!$W47,3)=$L$4,DULIEU!$O47,"")</f>
        <v/>
      </c>
      <c r="G55" s="35">
        <f>IF(AND(LEFT(DULIEU!$W47,3)=$L$4,LEFT(DULIEU!$V47,4)=$G$11),DULIEU!$X47,0)</f>
        <v>0</v>
      </c>
      <c r="H55" s="35">
        <f>IF(AND(LEFT(DULIEU!$W47,3)=$L$4,LEFT(DULIEU!$V47,3)=$H$11),DULIEU!$X47,0)</f>
        <v>0</v>
      </c>
      <c r="I55" s="36" t="str">
        <f>IF($J55&gt;0,DULIEU!V47,"")</f>
        <v/>
      </c>
      <c r="J55" s="35">
        <f t="shared" si="0"/>
        <v>0</v>
      </c>
      <c r="K55" s="35">
        <f>IF(LEFT(DULIEU!$W47,3)=L$4,DULIEU!$X47,0)</f>
        <v>0</v>
      </c>
      <c r="L55" s="41" t="str">
        <f t="shared" si="1"/>
        <v/>
      </c>
      <c r="M55" s="29"/>
      <c r="N55" s="2"/>
      <c r="O55" s="2"/>
      <c r="P55" s="2"/>
      <c r="Q55" s="2"/>
      <c r="R55" s="2"/>
      <c r="S55" s="2"/>
      <c r="T55" s="2"/>
      <c r="U55" s="2"/>
      <c r="V55" s="2"/>
      <c r="W55" s="2"/>
      <c r="X55" s="2"/>
      <c r="Y55" s="2"/>
      <c r="Z55" s="2"/>
      <c r="AA55" s="2"/>
      <c r="AB55" s="2"/>
      <c r="AC55" s="2"/>
      <c r="AD55" s="2"/>
      <c r="AE55" s="2"/>
      <c r="AF55" s="2"/>
      <c r="AG55" s="2"/>
      <c r="AH55" s="2"/>
      <c r="AI55" s="2"/>
    </row>
    <row r="56" spans="1:35" s="1" customFormat="1" hidden="1">
      <c r="A56" s="2"/>
      <c r="B56" s="38" t="str">
        <f>IF(LEFT(DULIEU!$W48,3)=$L$4,DULIEU!$D48,"")</f>
        <v/>
      </c>
      <c r="C56" s="39" t="str">
        <f>IF(LEFT(DULIEU!$W48,3)=$L$4,DULIEU!$H48,"")</f>
        <v/>
      </c>
      <c r="D56" s="39" t="str">
        <f>IF(LEFT(DULIEU!$W48,3)=$L$4,DULIEU!$J48,"")</f>
        <v/>
      </c>
      <c r="E56" s="38" t="str">
        <f>IF(LEFT(DULIEU!$W48,3)=$L$4,DULIEU!$E48,"")</f>
        <v/>
      </c>
      <c r="F56" s="34" t="str">
        <f>IF(LEFT(DULIEU!$W48,3)=$L$4,DULIEU!$O48,"")</f>
        <v/>
      </c>
      <c r="G56" s="35">
        <f>IF(AND(LEFT(DULIEU!$W48,3)=$L$4,LEFT(DULIEU!$V48,4)=$G$11),DULIEU!$X48,0)</f>
        <v>0</v>
      </c>
      <c r="H56" s="35">
        <f>IF(AND(LEFT(DULIEU!$W48,3)=$L$4,LEFT(DULIEU!$V48,3)=$H$11),DULIEU!$X48,0)</f>
        <v>0</v>
      </c>
      <c r="I56" s="36" t="str">
        <f>IF($J56&gt;0,DULIEU!V48,"")</f>
        <v/>
      </c>
      <c r="J56" s="35">
        <f t="shared" si="0"/>
        <v>0</v>
      </c>
      <c r="K56" s="35">
        <f>IF(LEFT(DULIEU!$W48,3)=L$4,DULIEU!$X48,0)</f>
        <v>0</v>
      </c>
      <c r="L56" s="41" t="str">
        <f t="shared" si="1"/>
        <v/>
      </c>
      <c r="M56" s="29"/>
      <c r="N56" s="2"/>
      <c r="O56" s="2"/>
      <c r="P56" s="2"/>
      <c r="Q56" s="2"/>
      <c r="R56" s="2"/>
      <c r="S56" s="2"/>
      <c r="T56" s="2"/>
      <c r="U56" s="2"/>
      <c r="V56" s="2"/>
      <c r="W56" s="2"/>
      <c r="X56" s="2"/>
      <c r="Y56" s="2"/>
      <c r="Z56" s="2"/>
      <c r="AA56" s="2"/>
      <c r="AB56" s="2"/>
      <c r="AC56" s="2"/>
      <c r="AD56" s="2"/>
      <c r="AE56" s="2"/>
      <c r="AF56" s="2"/>
      <c r="AG56" s="2"/>
      <c r="AH56" s="2"/>
      <c r="AI56" s="2"/>
    </row>
    <row r="57" spans="1:35" s="1" customFormat="1" hidden="1">
      <c r="A57" s="2"/>
      <c r="B57" s="38" t="str">
        <f>IF(LEFT(DULIEU!$W49,3)=$L$4,DULIEU!$D49,"")</f>
        <v/>
      </c>
      <c r="C57" s="39" t="str">
        <f>IF(LEFT(DULIEU!$W49,3)=$L$4,DULIEU!$H49,"")</f>
        <v/>
      </c>
      <c r="D57" s="39" t="str">
        <f>IF(LEFT(DULIEU!$W49,3)=$L$4,DULIEU!$J49,"")</f>
        <v/>
      </c>
      <c r="E57" s="38" t="str">
        <f>IF(LEFT(DULIEU!$W49,3)=$L$4,DULIEU!$E49,"")</f>
        <v/>
      </c>
      <c r="F57" s="34" t="str">
        <f>IF(LEFT(DULIEU!$W49,3)=$L$4,DULIEU!$O49,"")</f>
        <v/>
      </c>
      <c r="G57" s="35">
        <f>IF(AND(LEFT(DULIEU!$W49,3)=$L$4,LEFT(DULIEU!$V49,4)=$G$11),DULIEU!$X49,0)</f>
        <v>0</v>
      </c>
      <c r="H57" s="35">
        <f>IF(AND(LEFT(DULIEU!$W49,3)=$L$4,LEFT(DULIEU!$V49,3)=$H$11),DULIEU!$X49,0)</f>
        <v>0</v>
      </c>
      <c r="I57" s="36" t="str">
        <f>IF($J57&gt;0,DULIEU!V49,"")</f>
        <v/>
      </c>
      <c r="J57" s="35">
        <f t="shared" si="0"/>
        <v>0</v>
      </c>
      <c r="K57" s="35">
        <f>IF(LEFT(DULIEU!$W49,3)=L$4,DULIEU!$X49,0)</f>
        <v>0</v>
      </c>
      <c r="L57" s="41" t="str">
        <f t="shared" si="1"/>
        <v/>
      </c>
      <c r="M57" s="29"/>
      <c r="N57" s="2"/>
      <c r="O57" s="2"/>
      <c r="P57" s="2"/>
      <c r="Q57" s="2"/>
      <c r="R57" s="2"/>
      <c r="S57" s="2"/>
      <c r="T57" s="2"/>
      <c r="U57" s="2"/>
      <c r="V57" s="2"/>
      <c r="W57" s="2"/>
      <c r="X57" s="2"/>
      <c r="Y57" s="2"/>
      <c r="Z57" s="2"/>
      <c r="AA57" s="2"/>
      <c r="AB57" s="2"/>
      <c r="AC57" s="2"/>
      <c r="AD57" s="2"/>
      <c r="AE57" s="2"/>
      <c r="AF57" s="2"/>
      <c r="AG57" s="2"/>
      <c r="AH57" s="2"/>
      <c r="AI57" s="2"/>
    </row>
    <row r="58" spans="1:35" s="1" customFormat="1" hidden="1">
      <c r="A58" s="2"/>
      <c r="B58" s="38" t="str">
        <f>IF(LEFT(DULIEU!$W50,3)=$L$4,DULIEU!$D50,"")</f>
        <v/>
      </c>
      <c r="C58" s="39" t="str">
        <f>IF(LEFT(DULIEU!$W50,3)=$L$4,DULIEU!$H50,"")</f>
        <v/>
      </c>
      <c r="D58" s="39" t="str">
        <f>IF(LEFT(DULIEU!$W50,3)=$L$4,DULIEU!$J50,"")</f>
        <v/>
      </c>
      <c r="E58" s="38" t="str">
        <f>IF(LEFT(DULIEU!$W50,3)=$L$4,DULIEU!$E50,"")</f>
        <v/>
      </c>
      <c r="F58" s="34" t="str">
        <f>IF(LEFT(DULIEU!$W50,3)=$L$4,DULIEU!$O50,"")</f>
        <v/>
      </c>
      <c r="G58" s="35">
        <f>IF(AND(LEFT(DULIEU!$W50,3)=$L$4,LEFT(DULIEU!$V50,4)=$G$11),DULIEU!$X50,0)</f>
        <v>0</v>
      </c>
      <c r="H58" s="35">
        <f>IF(AND(LEFT(DULIEU!$W50,3)=$L$4,LEFT(DULIEU!$V50,3)=$H$11),DULIEU!$X50,0)</f>
        <v>0</v>
      </c>
      <c r="I58" s="36" t="str">
        <f>IF($J58&gt;0,DULIEU!V50,"")</f>
        <v/>
      </c>
      <c r="J58" s="35">
        <f t="shared" si="0"/>
        <v>0</v>
      </c>
      <c r="K58" s="35">
        <f>IF(LEFT(DULIEU!$W50,3)=L$4,DULIEU!$X50,0)</f>
        <v>0</v>
      </c>
      <c r="L58" s="41" t="str">
        <f t="shared" si="1"/>
        <v/>
      </c>
      <c r="M58" s="29"/>
      <c r="N58" s="2"/>
      <c r="O58" s="2"/>
      <c r="P58" s="2"/>
      <c r="Q58" s="2"/>
      <c r="R58" s="2"/>
      <c r="S58" s="2"/>
      <c r="T58" s="2"/>
      <c r="U58" s="2"/>
      <c r="V58" s="2"/>
      <c r="W58" s="2"/>
      <c r="X58" s="2"/>
      <c r="Y58" s="2"/>
      <c r="Z58" s="2"/>
      <c r="AA58" s="2"/>
      <c r="AB58" s="2"/>
      <c r="AC58" s="2"/>
      <c r="AD58" s="2"/>
      <c r="AE58" s="2"/>
      <c r="AF58" s="2"/>
      <c r="AG58" s="2"/>
      <c r="AH58" s="2"/>
      <c r="AI58" s="2"/>
    </row>
    <row r="59" spans="1:35" s="1" customFormat="1" hidden="1">
      <c r="A59" s="2"/>
      <c r="B59" s="38" t="str">
        <f>IF(LEFT(DULIEU!$W51,3)=$L$4,DULIEU!$D51,"")</f>
        <v/>
      </c>
      <c r="C59" s="39" t="str">
        <f>IF(LEFT(DULIEU!$W51,3)=$L$4,DULIEU!$H51,"")</f>
        <v/>
      </c>
      <c r="D59" s="39" t="str">
        <f>IF(LEFT(DULIEU!$W51,3)=$L$4,DULIEU!$J51,"")</f>
        <v/>
      </c>
      <c r="E59" s="38" t="str">
        <f>IF(LEFT(DULIEU!$W51,3)=$L$4,DULIEU!$E51,"")</f>
        <v/>
      </c>
      <c r="F59" s="34" t="str">
        <f>IF(LEFT(DULIEU!$W51,3)=$L$4,DULIEU!$O51,"")</f>
        <v/>
      </c>
      <c r="G59" s="35">
        <f>IF(AND(LEFT(DULIEU!$W51,3)=$L$4,LEFT(DULIEU!$V51,4)=$G$11),DULIEU!$X51,0)</f>
        <v>0</v>
      </c>
      <c r="H59" s="35">
        <f>IF(AND(LEFT(DULIEU!$W51,3)=$L$4,LEFT(DULIEU!$V51,3)=$H$11),DULIEU!$X51,0)</f>
        <v>0</v>
      </c>
      <c r="I59" s="36" t="str">
        <f>IF($J59&gt;0,DULIEU!V51,"")</f>
        <v/>
      </c>
      <c r="J59" s="35">
        <f t="shared" si="0"/>
        <v>0</v>
      </c>
      <c r="K59" s="35">
        <f>IF(LEFT(DULIEU!$W51,3)=L$4,DULIEU!$X51,0)</f>
        <v>0</v>
      </c>
      <c r="L59" s="41" t="str">
        <f t="shared" si="1"/>
        <v/>
      </c>
      <c r="M59" s="29"/>
      <c r="N59" s="2"/>
      <c r="O59" s="2"/>
      <c r="P59" s="2"/>
      <c r="Q59" s="2"/>
      <c r="R59" s="2"/>
      <c r="S59" s="2"/>
      <c r="T59" s="2"/>
      <c r="U59" s="2"/>
      <c r="V59" s="2"/>
      <c r="W59" s="2"/>
      <c r="X59" s="2"/>
      <c r="Y59" s="2"/>
      <c r="Z59" s="2"/>
      <c r="AA59" s="2"/>
      <c r="AB59" s="2"/>
      <c r="AC59" s="2"/>
      <c r="AD59" s="2"/>
      <c r="AE59" s="2"/>
      <c r="AF59" s="2"/>
      <c r="AG59" s="2"/>
      <c r="AH59" s="2"/>
      <c r="AI59" s="2"/>
    </row>
    <row r="60" spans="1:35" s="1" customFormat="1" hidden="1">
      <c r="A60" s="2"/>
      <c r="B60" s="38" t="str">
        <f>IF(LEFT(DULIEU!$W52,3)=$L$4,DULIEU!$D52,"")</f>
        <v/>
      </c>
      <c r="C60" s="39" t="str">
        <f>IF(LEFT(DULIEU!$W52,3)=$L$4,DULIEU!$H52,"")</f>
        <v/>
      </c>
      <c r="D60" s="39" t="str">
        <f>IF(LEFT(DULIEU!$W52,3)=$L$4,DULIEU!$J52,"")</f>
        <v/>
      </c>
      <c r="E60" s="38" t="str">
        <f>IF(LEFT(DULIEU!$W52,3)=$L$4,DULIEU!$E52,"")</f>
        <v/>
      </c>
      <c r="F60" s="34" t="str">
        <f>IF(LEFT(DULIEU!$W52,3)=$L$4,DULIEU!$O52,"")</f>
        <v/>
      </c>
      <c r="G60" s="35">
        <f>IF(AND(LEFT(DULIEU!$W52,3)=$L$4,LEFT(DULIEU!$V52,4)=$G$11),DULIEU!$X52,0)</f>
        <v>0</v>
      </c>
      <c r="H60" s="35">
        <f>IF(AND(LEFT(DULIEU!$W52,3)=$L$4,LEFT(DULIEU!$V52,3)=$H$11),DULIEU!$X52,0)</f>
        <v>0</v>
      </c>
      <c r="I60" s="36" t="str">
        <f>IF($J60&gt;0,DULIEU!V52,"")</f>
        <v/>
      </c>
      <c r="J60" s="35">
        <f t="shared" si="0"/>
        <v>0</v>
      </c>
      <c r="K60" s="35">
        <f>IF(LEFT(DULIEU!$W52,3)=L$4,DULIEU!$X52,0)</f>
        <v>0</v>
      </c>
      <c r="L60" s="41" t="str">
        <f t="shared" si="1"/>
        <v/>
      </c>
      <c r="M60" s="29"/>
      <c r="N60" s="2"/>
      <c r="O60" s="2"/>
      <c r="P60" s="2"/>
      <c r="Q60" s="2"/>
      <c r="R60" s="2"/>
      <c r="S60" s="2"/>
      <c r="T60" s="2"/>
      <c r="U60" s="2"/>
      <c r="V60" s="2"/>
      <c r="W60" s="2"/>
      <c r="X60" s="2"/>
      <c r="Y60" s="2"/>
      <c r="Z60" s="2"/>
      <c r="AA60" s="2"/>
      <c r="AB60" s="2"/>
      <c r="AC60" s="2"/>
      <c r="AD60" s="2"/>
      <c r="AE60" s="2"/>
      <c r="AF60" s="2"/>
      <c r="AG60" s="2"/>
      <c r="AH60" s="2"/>
      <c r="AI60" s="2"/>
    </row>
    <row r="61" spans="1:35" s="1" customFormat="1" hidden="1">
      <c r="A61" s="2"/>
      <c r="B61" s="38" t="str">
        <f>IF(LEFT(DULIEU!$W53,3)=$L$4,DULIEU!$D53,"")</f>
        <v/>
      </c>
      <c r="C61" s="39" t="str">
        <f>IF(LEFT(DULIEU!$W53,3)=$L$4,DULIEU!$H53,"")</f>
        <v/>
      </c>
      <c r="D61" s="39" t="str">
        <f>IF(LEFT(DULIEU!$W53,3)=$L$4,DULIEU!$J53,"")</f>
        <v/>
      </c>
      <c r="E61" s="38" t="str">
        <f>IF(LEFT(DULIEU!$W53,3)=$L$4,DULIEU!$E53,"")</f>
        <v/>
      </c>
      <c r="F61" s="34" t="str">
        <f>IF(LEFT(DULIEU!$W53,3)=$L$4,DULIEU!$O53,"")</f>
        <v/>
      </c>
      <c r="G61" s="35">
        <f>IF(AND(LEFT(DULIEU!$W53,3)=$L$4,LEFT(DULIEU!$V53,4)=$G$11),DULIEU!$X53,0)</f>
        <v>0</v>
      </c>
      <c r="H61" s="35">
        <f>IF(AND(LEFT(DULIEU!$W53,3)=$L$4,LEFT(DULIEU!$V53,3)=$H$11),DULIEU!$X53,0)</f>
        <v>0</v>
      </c>
      <c r="I61" s="36" t="str">
        <f>IF($J61&gt;0,DULIEU!V53,"")</f>
        <v/>
      </c>
      <c r="J61" s="35">
        <f t="shared" si="0"/>
        <v>0</v>
      </c>
      <c r="K61" s="35">
        <f>IF(LEFT(DULIEU!$W53,3)=L$4,DULIEU!$X53,0)</f>
        <v>0</v>
      </c>
      <c r="L61" s="41" t="str">
        <f t="shared" si="1"/>
        <v/>
      </c>
      <c r="M61" s="29"/>
      <c r="N61" s="2"/>
      <c r="O61" s="2"/>
      <c r="P61" s="2"/>
      <c r="Q61" s="2"/>
      <c r="R61" s="2"/>
      <c r="S61" s="2"/>
      <c r="T61" s="2"/>
      <c r="U61" s="2"/>
      <c r="V61" s="2"/>
      <c r="W61" s="2"/>
      <c r="X61" s="2"/>
      <c r="Y61" s="2"/>
      <c r="Z61" s="2"/>
      <c r="AA61" s="2"/>
      <c r="AB61" s="2"/>
      <c r="AC61" s="2"/>
      <c r="AD61" s="2"/>
      <c r="AE61" s="2"/>
      <c r="AF61" s="2"/>
      <c r="AG61" s="2"/>
      <c r="AH61" s="2"/>
      <c r="AI61" s="2"/>
    </row>
    <row r="62" spans="1:35" s="1" customFormat="1" hidden="1">
      <c r="A62" s="2"/>
      <c r="B62" s="38" t="str">
        <f>IF(LEFT(DULIEU!$W54,3)=$L$4,DULIEU!$D54,"")</f>
        <v/>
      </c>
      <c r="C62" s="39" t="str">
        <f>IF(LEFT(DULIEU!$W54,3)=$L$4,DULIEU!$H54,"")</f>
        <v/>
      </c>
      <c r="D62" s="39" t="str">
        <f>IF(LEFT(DULIEU!$W54,3)=$L$4,DULIEU!$J54,"")</f>
        <v/>
      </c>
      <c r="E62" s="38" t="str">
        <f>IF(LEFT(DULIEU!$W54,3)=$L$4,DULIEU!$E54,"")</f>
        <v/>
      </c>
      <c r="F62" s="34" t="str">
        <f>IF(LEFT(DULIEU!$W54,3)=$L$4,DULIEU!$O54,"")</f>
        <v/>
      </c>
      <c r="G62" s="35">
        <f>IF(AND(LEFT(DULIEU!$W54,3)=$L$4,LEFT(DULIEU!$V54,4)=$G$11),DULIEU!$X54,0)</f>
        <v>0</v>
      </c>
      <c r="H62" s="35">
        <f>IF(AND(LEFT(DULIEU!$W54,3)=$L$4,LEFT(DULIEU!$V54,3)=$H$11),DULIEU!$X54,0)</f>
        <v>0</v>
      </c>
      <c r="I62" s="36" t="str">
        <f>IF($J62&gt;0,DULIEU!V54,"")</f>
        <v/>
      </c>
      <c r="J62" s="35">
        <f t="shared" si="0"/>
        <v>0</v>
      </c>
      <c r="K62" s="35">
        <f>IF(LEFT(DULIEU!$W54,3)=L$4,DULIEU!$X54,0)</f>
        <v>0</v>
      </c>
      <c r="L62" s="41" t="str">
        <f t="shared" si="1"/>
        <v/>
      </c>
      <c r="M62" s="29"/>
      <c r="N62" s="2"/>
      <c r="O62" s="2"/>
      <c r="P62" s="2"/>
      <c r="Q62" s="2"/>
      <c r="R62" s="2"/>
      <c r="S62" s="2"/>
      <c r="T62" s="2"/>
      <c r="U62" s="2"/>
      <c r="V62" s="2"/>
      <c r="W62" s="2"/>
      <c r="X62" s="2"/>
      <c r="Y62" s="2"/>
      <c r="Z62" s="2"/>
      <c r="AA62" s="2"/>
      <c r="AB62" s="2"/>
      <c r="AC62" s="2"/>
      <c r="AD62" s="2"/>
      <c r="AE62" s="2"/>
      <c r="AF62" s="2"/>
      <c r="AG62" s="2"/>
      <c r="AH62" s="2"/>
      <c r="AI62" s="2"/>
    </row>
    <row r="63" spans="1:35" s="1" customFormat="1" hidden="1">
      <c r="A63" s="2"/>
      <c r="B63" s="38" t="str">
        <f>IF(LEFT(DULIEU!$W55,3)=$L$4,DULIEU!$D55,"")</f>
        <v/>
      </c>
      <c r="C63" s="39" t="str">
        <f>IF(LEFT(DULIEU!$W55,3)=$L$4,DULIEU!$H55,"")</f>
        <v/>
      </c>
      <c r="D63" s="39" t="str">
        <f>IF(LEFT(DULIEU!$W55,3)=$L$4,DULIEU!$J55,"")</f>
        <v/>
      </c>
      <c r="E63" s="38" t="str">
        <f>IF(LEFT(DULIEU!$W55,3)=$L$4,DULIEU!$E55,"")</f>
        <v/>
      </c>
      <c r="F63" s="34" t="str">
        <f>IF(LEFT(DULIEU!$W55,3)=$L$4,DULIEU!$O55,"")</f>
        <v/>
      </c>
      <c r="G63" s="35">
        <f>IF(AND(LEFT(DULIEU!$W55,3)=$L$4,LEFT(DULIEU!$V55,4)=$G$11),DULIEU!$X55,0)</f>
        <v>0</v>
      </c>
      <c r="H63" s="35">
        <f>IF(AND(LEFT(DULIEU!$W55,3)=$L$4,LEFT(DULIEU!$V55,3)=$H$11),DULIEU!$X55,0)</f>
        <v>0</v>
      </c>
      <c r="I63" s="36" t="str">
        <f>IF($J63&gt;0,DULIEU!V55,"")</f>
        <v/>
      </c>
      <c r="J63" s="35">
        <f t="shared" si="0"/>
        <v>0</v>
      </c>
      <c r="K63" s="35">
        <f>IF(LEFT(DULIEU!$W55,3)=L$4,DULIEU!$X55,0)</f>
        <v>0</v>
      </c>
      <c r="L63" s="41" t="str">
        <f t="shared" si="1"/>
        <v/>
      </c>
      <c r="M63" s="29"/>
      <c r="N63" s="2"/>
      <c r="O63" s="2"/>
      <c r="P63" s="2"/>
      <c r="Q63" s="2"/>
      <c r="R63" s="2"/>
      <c r="S63" s="2"/>
      <c r="T63" s="2"/>
      <c r="U63" s="2"/>
      <c r="V63" s="2"/>
      <c r="W63" s="2"/>
      <c r="X63" s="2"/>
      <c r="Y63" s="2"/>
      <c r="Z63" s="2"/>
      <c r="AA63" s="2"/>
      <c r="AB63" s="2"/>
      <c r="AC63" s="2"/>
      <c r="AD63" s="2"/>
      <c r="AE63" s="2"/>
      <c r="AF63" s="2"/>
      <c r="AG63" s="2"/>
      <c r="AH63" s="2"/>
      <c r="AI63" s="2"/>
    </row>
    <row r="64" spans="1:35" s="1" customFormat="1" hidden="1">
      <c r="A64" s="2"/>
      <c r="B64" s="38" t="str">
        <f>IF(LEFT(DULIEU!$W56,3)=$L$4,DULIEU!$D56,"")</f>
        <v/>
      </c>
      <c r="C64" s="39" t="str">
        <f>IF(LEFT(DULIEU!$W56,3)=$L$4,DULIEU!$H56,"")</f>
        <v/>
      </c>
      <c r="D64" s="39" t="str">
        <f>IF(LEFT(DULIEU!$W56,3)=$L$4,DULIEU!$J56,"")</f>
        <v/>
      </c>
      <c r="E64" s="38" t="str">
        <f>IF(LEFT(DULIEU!$W56,3)=$L$4,DULIEU!$E56,"")</f>
        <v/>
      </c>
      <c r="F64" s="34" t="str">
        <f>IF(LEFT(DULIEU!$W56,3)=$L$4,DULIEU!$O56,"")</f>
        <v/>
      </c>
      <c r="G64" s="35">
        <f>IF(AND(LEFT(DULIEU!$W56,3)=$L$4,LEFT(DULIEU!$V56,4)=$G$11),DULIEU!$X56,0)</f>
        <v>0</v>
      </c>
      <c r="H64" s="35">
        <f>IF(AND(LEFT(DULIEU!$W56,3)=$L$4,LEFT(DULIEU!$V56,3)=$H$11),DULIEU!$X56,0)</f>
        <v>0</v>
      </c>
      <c r="I64" s="36" t="str">
        <f>IF($J64&gt;0,DULIEU!V56,"")</f>
        <v/>
      </c>
      <c r="J64" s="35">
        <f t="shared" si="0"/>
        <v>0</v>
      </c>
      <c r="K64" s="35">
        <f>IF(LEFT(DULIEU!$W56,3)=L$4,DULIEU!$X56,0)</f>
        <v>0</v>
      </c>
      <c r="L64" s="41" t="str">
        <f t="shared" si="1"/>
        <v/>
      </c>
      <c r="M64" s="29"/>
      <c r="N64" s="2"/>
      <c r="O64" s="2"/>
      <c r="P64" s="2"/>
      <c r="Q64" s="2"/>
      <c r="R64" s="2"/>
      <c r="S64" s="2"/>
      <c r="T64" s="2"/>
      <c r="U64" s="2"/>
      <c r="V64" s="2"/>
      <c r="W64" s="2"/>
      <c r="X64" s="2"/>
      <c r="Y64" s="2"/>
      <c r="Z64" s="2"/>
      <c r="AA64" s="2"/>
      <c r="AB64" s="2"/>
      <c r="AC64" s="2"/>
      <c r="AD64" s="2"/>
      <c r="AE64" s="2"/>
      <c r="AF64" s="2"/>
      <c r="AG64" s="2"/>
      <c r="AH64" s="2"/>
      <c r="AI64" s="2"/>
    </row>
    <row r="65" spans="1:35" s="1" customFormat="1" hidden="1">
      <c r="A65" s="2"/>
      <c r="B65" s="38" t="str">
        <f>IF(LEFT(DULIEU!$W57,3)=$L$4,DULIEU!$D57,"")</f>
        <v/>
      </c>
      <c r="C65" s="39" t="str">
        <f>IF(LEFT(DULIEU!$W57,3)=$L$4,DULIEU!$H57,"")</f>
        <v/>
      </c>
      <c r="D65" s="39" t="str">
        <f>IF(LEFT(DULIEU!$W57,3)=$L$4,DULIEU!$J57,"")</f>
        <v/>
      </c>
      <c r="E65" s="38" t="str">
        <f>IF(LEFT(DULIEU!$W57,3)=$L$4,DULIEU!$E57,"")</f>
        <v/>
      </c>
      <c r="F65" s="34" t="str">
        <f>IF(LEFT(DULIEU!$W57,3)=$L$4,DULIEU!$O57,"")</f>
        <v/>
      </c>
      <c r="G65" s="35">
        <f>IF(AND(LEFT(DULIEU!$W57,3)=$L$4,LEFT(DULIEU!$V57,4)=$G$11),DULIEU!$X57,0)</f>
        <v>0</v>
      </c>
      <c r="H65" s="35">
        <f>IF(AND(LEFT(DULIEU!$W57,3)=$L$4,LEFT(DULIEU!$V57,3)=$H$11),DULIEU!$X57,0)</f>
        <v>0</v>
      </c>
      <c r="I65" s="36" t="str">
        <f>IF($J65&gt;0,DULIEU!V57,"")</f>
        <v/>
      </c>
      <c r="J65" s="35">
        <f t="shared" si="0"/>
        <v>0</v>
      </c>
      <c r="K65" s="35">
        <f>IF(LEFT(DULIEU!$W57,3)=L$4,DULIEU!$X57,0)</f>
        <v>0</v>
      </c>
      <c r="L65" s="41" t="str">
        <f t="shared" si="1"/>
        <v/>
      </c>
      <c r="M65" s="29"/>
      <c r="N65" s="2"/>
      <c r="O65" s="2"/>
      <c r="P65" s="2"/>
      <c r="Q65" s="2"/>
      <c r="R65" s="2"/>
      <c r="S65" s="2"/>
      <c r="T65" s="2"/>
      <c r="U65" s="2"/>
      <c r="V65" s="2"/>
      <c r="W65" s="2"/>
      <c r="X65" s="2"/>
      <c r="Y65" s="2"/>
      <c r="Z65" s="2"/>
      <c r="AA65" s="2"/>
      <c r="AB65" s="2"/>
      <c r="AC65" s="2"/>
      <c r="AD65" s="2"/>
      <c r="AE65" s="2"/>
      <c r="AF65" s="2"/>
      <c r="AG65" s="2"/>
      <c r="AH65" s="2"/>
      <c r="AI65" s="2"/>
    </row>
    <row r="66" spans="1:35" s="1" customFormat="1" hidden="1">
      <c r="A66" s="2"/>
      <c r="B66" s="38" t="str">
        <f>IF(LEFT(DULIEU!$W58,3)=$L$4,DULIEU!$D58,"")</f>
        <v/>
      </c>
      <c r="C66" s="39" t="str">
        <f>IF(LEFT(DULIEU!$W58,3)=$L$4,DULIEU!$H58,"")</f>
        <v/>
      </c>
      <c r="D66" s="39" t="str">
        <f>IF(LEFT(DULIEU!$W58,3)=$L$4,DULIEU!$J58,"")</f>
        <v/>
      </c>
      <c r="E66" s="38" t="str">
        <f>IF(LEFT(DULIEU!$W58,3)=$L$4,DULIEU!$E58,"")</f>
        <v/>
      </c>
      <c r="F66" s="34" t="str">
        <f>IF(LEFT(DULIEU!$W58,3)=$L$4,DULIEU!$O58,"")</f>
        <v/>
      </c>
      <c r="G66" s="35">
        <f>IF(AND(LEFT(DULIEU!$W58,3)=$L$4,LEFT(DULIEU!$V58,4)=$G$11),DULIEU!$X58,0)</f>
        <v>0</v>
      </c>
      <c r="H66" s="35">
        <f>IF(AND(LEFT(DULIEU!$W58,3)=$L$4,LEFT(DULIEU!$V58,3)=$H$11),DULIEU!$X58,0)</f>
        <v>0</v>
      </c>
      <c r="I66" s="36" t="str">
        <f>IF($J66&gt;0,DULIEU!V58,"")</f>
        <v/>
      </c>
      <c r="J66" s="35">
        <f t="shared" si="0"/>
        <v>0</v>
      </c>
      <c r="K66" s="35">
        <f>IF(LEFT(DULIEU!$W58,3)=L$4,DULIEU!$X58,0)</f>
        <v>0</v>
      </c>
      <c r="L66" s="41" t="str">
        <f t="shared" si="1"/>
        <v/>
      </c>
      <c r="M66" s="29"/>
      <c r="N66" s="2"/>
      <c r="O66" s="2"/>
      <c r="P66" s="2"/>
      <c r="Q66" s="2"/>
      <c r="R66" s="2"/>
      <c r="S66" s="2"/>
      <c r="T66" s="2"/>
      <c r="U66" s="2"/>
      <c r="V66" s="2"/>
      <c r="W66" s="2"/>
      <c r="X66" s="2"/>
      <c r="Y66" s="2"/>
      <c r="Z66" s="2"/>
      <c r="AA66" s="2"/>
      <c r="AB66" s="2"/>
      <c r="AC66" s="2"/>
      <c r="AD66" s="2"/>
      <c r="AE66" s="2"/>
      <c r="AF66" s="2"/>
      <c r="AG66" s="2"/>
      <c r="AH66" s="2"/>
      <c r="AI66" s="2"/>
    </row>
    <row r="67" spans="1:35" s="1" customFormat="1" hidden="1">
      <c r="A67" s="2"/>
      <c r="B67" s="38" t="str">
        <f>IF(LEFT(DULIEU!$W59,3)=$L$4,DULIEU!$D59,"")</f>
        <v/>
      </c>
      <c r="C67" s="39" t="str">
        <f>IF(LEFT(DULIEU!$W59,3)=$L$4,DULIEU!$H59,"")</f>
        <v/>
      </c>
      <c r="D67" s="39" t="str">
        <f>IF(LEFT(DULIEU!$W59,3)=$L$4,DULIEU!$J59,"")</f>
        <v/>
      </c>
      <c r="E67" s="38" t="str">
        <f>IF(LEFT(DULIEU!$W59,3)=$L$4,DULIEU!$E59,"")</f>
        <v/>
      </c>
      <c r="F67" s="34" t="str">
        <f>IF(LEFT(DULIEU!$W59,3)=$L$4,DULIEU!$O59,"")</f>
        <v/>
      </c>
      <c r="G67" s="35">
        <f>IF(AND(LEFT(DULIEU!$W59,3)=$L$4,LEFT(DULIEU!$V59,4)=$G$11),DULIEU!$X59,0)</f>
        <v>0</v>
      </c>
      <c r="H67" s="35">
        <f>IF(AND(LEFT(DULIEU!$W59,3)=$L$4,LEFT(DULIEU!$V59,3)=$H$11),DULIEU!$X59,0)</f>
        <v>0</v>
      </c>
      <c r="I67" s="36" t="str">
        <f>IF($J67&gt;0,DULIEU!V59,"")</f>
        <v/>
      </c>
      <c r="J67" s="35">
        <f t="shared" si="0"/>
        <v>0</v>
      </c>
      <c r="K67" s="35">
        <f>IF(LEFT(DULIEU!$W59,3)=L$4,DULIEU!$X59,0)</f>
        <v>0</v>
      </c>
      <c r="L67" s="41" t="str">
        <f t="shared" si="1"/>
        <v/>
      </c>
      <c r="M67" s="29"/>
      <c r="N67" s="2"/>
      <c r="O67" s="2"/>
      <c r="P67" s="2"/>
      <c r="Q67" s="2"/>
      <c r="R67" s="2"/>
      <c r="S67" s="2"/>
      <c r="T67" s="2"/>
      <c r="U67" s="2"/>
      <c r="V67" s="2"/>
      <c r="W67" s="2"/>
      <c r="X67" s="2"/>
      <c r="Y67" s="2"/>
      <c r="Z67" s="2"/>
      <c r="AA67" s="2"/>
      <c r="AB67" s="2"/>
      <c r="AC67" s="2"/>
      <c r="AD67" s="2"/>
      <c r="AE67" s="2"/>
      <c r="AF67" s="2"/>
      <c r="AG67" s="2"/>
      <c r="AH67" s="2"/>
      <c r="AI67" s="2"/>
    </row>
    <row r="68" spans="1:35" s="1" customFormat="1" hidden="1">
      <c r="A68" s="2"/>
      <c r="B68" s="38" t="str">
        <f>IF(LEFT(DULIEU!$W60,3)=$L$4,DULIEU!$D60,"")</f>
        <v/>
      </c>
      <c r="C68" s="39" t="str">
        <f>IF(LEFT(DULIEU!$W60,3)=$L$4,DULIEU!$H60,"")</f>
        <v/>
      </c>
      <c r="D68" s="39" t="str">
        <f>IF(LEFT(DULIEU!$W60,3)=$L$4,DULIEU!$J60,"")</f>
        <v/>
      </c>
      <c r="E68" s="38" t="str">
        <f>IF(LEFT(DULIEU!$W60,3)=$L$4,DULIEU!$E60,"")</f>
        <v/>
      </c>
      <c r="F68" s="34" t="str">
        <f>IF(LEFT(DULIEU!$W60,3)=$L$4,DULIEU!$O60,"")</f>
        <v/>
      </c>
      <c r="G68" s="35">
        <f>IF(AND(LEFT(DULIEU!$W60,3)=$L$4,LEFT(DULIEU!$V60,4)=$G$11),DULIEU!$X60,0)</f>
        <v>0</v>
      </c>
      <c r="H68" s="35">
        <f>IF(AND(LEFT(DULIEU!$W60,3)=$L$4,LEFT(DULIEU!$V60,3)=$H$11),DULIEU!$X60,0)</f>
        <v>0</v>
      </c>
      <c r="I68" s="36" t="str">
        <f>IF($J68&gt;0,DULIEU!V60,"")</f>
        <v/>
      </c>
      <c r="J68" s="35">
        <f t="shared" si="0"/>
        <v>0</v>
      </c>
      <c r="K68" s="35">
        <f>IF(LEFT(DULIEU!$W60,3)=L$4,DULIEU!$X60,0)</f>
        <v>0</v>
      </c>
      <c r="L68" s="41" t="str">
        <f t="shared" si="1"/>
        <v/>
      </c>
      <c r="M68" s="29"/>
      <c r="N68" s="2"/>
      <c r="O68" s="2"/>
      <c r="P68" s="2"/>
      <c r="Q68" s="2"/>
      <c r="R68" s="2"/>
      <c r="S68" s="2"/>
      <c r="T68" s="2"/>
      <c r="U68" s="2"/>
      <c r="V68" s="2"/>
      <c r="W68" s="2"/>
      <c r="X68" s="2"/>
      <c r="Y68" s="2"/>
      <c r="Z68" s="2"/>
      <c r="AA68" s="2"/>
      <c r="AB68" s="2"/>
      <c r="AC68" s="2"/>
      <c r="AD68" s="2"/>
      <c r="AE68" s="2"/>
      <c r="AF68" s="2"/>
      <c r="AG68" s="2"/>
      <c r="AH68" s="2"/>
      <c r="AI68" s="2"/>
    </row>
    <row r="69" spans="1:35" s="1" customFormat="1" hidden="1">
      <c r="A69" s="2"/>
      <c r="B69" s="38" t="str">
        <f>IF(LEFT(DULIEU!$W61,3)=$L$4,DULIEU!$D61,"")</f>
        <v/>
      </c>
      <c r="C69" s="39" t="str">
        <f>IF(LEFT(DULIEU!$W61,3)=$L$4,DULIEU!$H61,"")</f>
        <v/>
      </c>
      <c r="D69" s="39" t="str">
        <f>IF(LEFT(DULIEU!$W61,3)=$L$4,DULIEU!$J61,"")</f>
        <v/>
      </c>
      <c r="E69" s="38" t="str">
        <f>IF(LEFT(DULIEU!$W61,3)=$L$4,DULIEU!$E61,"")</f>
        <v/>
      </c>
      <c r="F69" s="34" t="str">
        <f>IF(LEFT(DULIEU!$W61,3)=$L$4,DULIEU!$O61,"")</f>
        <v/>
      </c>
      <c r="G69" s="35">
        <f>IF(AND(LEFT(DULIEU!$W61,3)=$L$4,LEFT(DULIEU!$V61,4)=$G$11),DULIEU!$X61,0)</f>
        <v>0</v>
      </c>
      <c r="H69" s="35">
        <f>IF(AND(LEFT(DULIEU!$W61,3)=$L$4,LEFT(DULIEU!$V61,3)=$H$11),DULIEU!$X61,0)</f>
        <v>0</v>
      </c>
      <c r="I69" s="36" t="str">
        <f>IF($J69&gt;0,DULIEU!V61,"")</f>
        <v/>
      </c>
      <c r="J69" s="35">
        <f t="shared" si="0"/>
        <v>0</v>
      </c>
      <c r="K69" s="35">
        <f>IF(LEFT(DULIEU!$W61,3)=L$4,DULIEU!$X61,0)</f>
        <v>0</v>
      </c>
      <c r="L69" s="41" t="str">
        <f t="shared" si="1"/>
        <v/>
      </c>
      <c r="M69" s="29"/>
      <c r="N69" s="2"/>
      <c r="O69" s="2"/>
      <c r="P69" s="2"/>
      <c r="Q69" s="2"/>
      <c r="R69" s="2"/>
      <c r="S69" s="2"/>
      <c r="T69" s="2"/>
      <c r="U69" s="2"/>
      <c r="V69" s="2"/>
      <c r="W69" s="2"/>
      <c r="X69" s="2"/>
      <c r="Y69" s="2"/>
      <c r="Z69" s="2"/>
      <c r="AA69" s="2"/>
      <c r="AB69" s="2"/>
      <c r="AC69" s="2"/>
      <c r="AD69" s="2"/>
      <c r="AE69" s="2"/>
      <c r="AF69" s="2"/>
      <c r="AG69" s="2"/>
      <c r="AH69" s="2"/>
      <c r="AI69" s="2"/>
    </row>
    <row r="70" spans="1:35" s="1" customFormat="1" hidden="1">
      <c r="A70" s="2"/>
      <c r="B70" s="38" t="str">
        <f>IF(LEFT(DULIEU!$W62,3)=$L$4,DULIEU!$D62,"")</f>
        <v/>
      </c>
      <c r="C70" s="39" t="str">
        <f>IF(LEFT(DULIEU!$W62,3)=$L$4,DULIEU!$H62,"")</f>
        <v/>
      </c>
      <c r="D70" s="39" t="str">
        <f>IF(LEFT(DULIEU!$W62,3)=$L$4,DULIEU!$J62,"")</f>
        <v/>
      </c>
      <c r="E70" s="38" t="str">
        <f>IF(LEFT(DULIEU!$W62,3)=$L$4,DULIEU!$E62,"")</f>
        <v/>
      </c>
      <c r="F70" s="34" t="str">
        <f>IF(LEFT(DULIEU!$W62,3)=$L$4,DULIEU!$O62,"")</f>
        <v/>
      </c>
      <c r="G70" s="35">
        <f>IF(AND(LEFT(DULIEU!$W62,3)=$L$4,LEFT(DULIEU!$V62,4)=$G$11),DULIEU!$X62,0)</f>
        <v>0</v>
      </c>
      <c r="H70" s="35">
        <f>IF(AND(LEFT(DULIEU!$W62,3)=$L$4,LEFT(DULIEU!$V62,3)=$H$11),DULIEU!$X62,0)</f>
        <v>0</v>
      </c>
      <c r="I70" s="36" t="str">
        <f>IF($J70&gt;0,DULIEU!V62,"")</f>
        <v/>
      </c>
      <c r="J70" s="35">
        <f t="shared" si="0"/>
        <v>0</v>
      </c>
      <c r="K70" s="35">
        <f>IF(LEFT(DULIEU!$W62,3)=L$4,DULIEU!$X62,0)</f>
        <v>0</v>
      </c>
      <c r="L70" s="41" t="str">
        <f t="shared" si="1"/>
        <v/>
      </c>
      <c r="M70" s="29"/>
      <c r="N70" s="2"/>
      <c r="O70" s="2"/>
      <c r="P70" s="2"/>
      <c r="Q70" s="2"/>
      <c r="R70" s="2"/>
      <c r="S70" s="2"/>
      <c r="T70" s="2"/>
      <c r="U70" s="2"/>
      <c r="V70" s="2"/>
      <c r="W70" s="2"/>
      <c r="X70" s="2"/>
      <c r="Y70" s="2"/>
      <c r="Z70" s="2"/>
      <c r="AA70" s="2"/>
      <c r="AB70" s="2"/>
      <c r="AC70" s="2"/>
      <c r="AD70" s="2"/>
      <c r="AE70" s="2"/>
      <c r="AF70" s="2"/>
      <c r="AG70" s="2"/>
      <c r="AH70" s="2"/>
      <c r="AI70" s="2"/>
    </row>
    <row r="71" spans="1:35" s="1" customFormat="1" hidden="1">
      <c r="A71" s="2"/>
      <c r="B71" s="38" t="str">
        <f>IF(LEFT(DULIEU!$W63,3)=$L$4,DULIEU!$D63,"")</f>
        <v/>
      </c>
      <c r="C71" s="39" t="str">
        <f>IF(LEFT(DULIEU!$W63,3)=$L$4,DULIEU!$H63,"")</f>
        <v/>
      </c>
      <c r="D71" s="39" t="str">
        <f>IF(LEFT(DULIEU!$W63,3)=$L$4,DULIEU!$J63,"")</f>
        <v/>
      </c>
      <c r="E71" s="38" t="str">
        <f>IF(LEFT(DULIEU!$W63,3)=$L$4,DULIEU!$E63,"")</f>
        <v/>
      </c>
      <c r="F71" s="34" t="str">
        <f>IF(LEFT(DULIEU!$W63,3)=$L$4,DULIEU!$O63,"")</f>
        <v/>
      </c>
      <c r="G71" s="35">
        <f>IF(AND(LEFT(DULIEU!$W63,3)=$L$4,LEFT(DULIEU!$V63,4)=$G$11),DULIEU!$X63,0)</f>
        <v>0</v>
      </c>
      <c r="H71" s="35">
        <f>IF(AND(LEFT(DULIEU!$W63,3)=$L$4,LEFT(DULIEU!$V63,3)=$H$11),DULIEU!$X63,0)</f>
        <v>0</v>
      </c>
      <c r="I71" s="36" t="str">
        <f>IF($J71&gt;0,DULIEU!V63,"")</f>
        <v/>
      </c>
      <c r="J71" s="35">
        <f t="shared" si="0"/>
        <v>0</v>
      </c>
      <c r="K71" s="35">
        <f>IF(LEFT(DULIEU!$W63,3)=L$4,DULIEU!$X63,0)</f>
        <v>0</v>
      </c>
      <c r="L71" s="41" t="str">
        <f t="shared" si="1"/>
        <v/>
      </c>
      <c r="M71" s="29"/>
      <c r="N71" s="2"/>
      <c r="O71" s="2"/>
      <c r="P71" s="2"/>
      <c r="Q71" s="2"/>
      <c r="R71" s="2"/>
      <c r="S71" s="2"/>
      <c r="T71" s="2"/>
      <c r="U71" s="2"/>
      <c r="V71" s="2"/>
      <c r="W71" s="2"/>
      <c r="X71" s="2"/>
      <c r="Y71" s="2"/>
      <c r="Z71" s="2"/>
      <c r="AA71" s="2"/>
      <c r="AB71" s="2"/>
      <c r="AC71" s="2"/>
      <c r="AD71" s="2"/>
      <c r="AE71" s="2"/>
      <c r="AF71" s="2"/>
      <c r="AG71" s="2"/>
      <c r="AH71" s="2"/>
      <c r="AI71" s="2"/>
    </row>
    <row r="72" spans="1:35" s="1" customFormat="1" hidden="1">
      <c r="A72" s="2"/>
      <c r="B72" s="38" t="str">
        <f>IF(LEFT(DULIEU!$W64,3)=$L$4,DULIEU!$D64,"")</f>
        <v/>
      </c>
      <c r="C72" s="39" t="str">
        <f>IF(LEFT(DULIEU!$W64,3)=$L$4,DULIEU!$H64,"")</f>
        <v/>
      </c>
      <c r="D72" s="39" t="str">
        <f>IF(LEFT(DULIEU!$W64,3)=$L$4,DULIEU!$J64,"")</f>
        <v/>
      </c>
      <c r="E72" s="38" t="str">
        <f>IF(LEFT(DULIEU!$W64,3)=$L$4,DULIEU!$E64,"")</f>
        <v/>
      </c>
      <c r="F72" s="34" t="str">
        <f>IF(LEFT(DULIEU!$W64,3)=$L$4,DULIEU!$O64,"")</f>
        <v/>
      </c>
      <c r="G72" s="35">
        <f>IF(AND(LEFT(DULIEU!$W64,3)=$L$4,LEFT(DULIEU!$V64,4)=$G$11),DULIEU!$X64,0)</f>
        <v>0</v>
      </c>
      <c r="H72" s="35">
        <f>IF(AND(LEFT(DULIEU!$W64,3)=$L$4,LEFT(DULIEU!$V64,3)=$H$11),DULIEU!$X64,0)</f>
        <v>0</v>
      </c>
      <c r="I72" s="36" t="str">
        <f>IF($J72&gt;0,DULIEU!V64,"")</f>
        <v/>
      </c>
      <c r="J72" s="35">
        <f t="shared" si="0"/>
        <v>0</v>
      </c>
      <c r="K72" s="35">
        <f>IF(LEFT(DULIEU!$W64,3)=L$4,DULIEU!$X64,0)</f>
        <v>0</v>
      </c>
      <c r="L72" s="41" t="str">
        <f t="shared" si="1"/>
        <v/>
      </c>
      <c r="M72" s="29"/>
      <c r="N72" s="2"/>
      <c r="O72" s="2"/>
      <c r="P72" s="2"/>
      <c r="Q72" s="2"/>
      <c r="R72" s="2"/>
      <c r="S72" s="2"/>
      <c r="T72" s="2"/>
      <c r="U72" s="2"/>
      <c r="V72" s="2"/>
      <c r="W72" s="2"/>
      <c r="X72" s="2"/>
      <c r="Y72" s="2"/>
      <c r="Z72" s="2"/>
      <c r="AA72" s="2"/>
      <c r="AB72" s="2"/>
      <c r="AC72" s="2"/>
      <c r="AD72" s="2"/>
      <c r="AE72" s="2"/>
      <c r="AF72" s="2"/>
      <c r="AG72" s="2"/>
      <c r="AH72" s="2"/>
      <c r="AI72" s="2"/>
    </row>
    <row r="73" spans="1:35" s="1" customFormat="1" hidden="1">
      <c r="A73" s="2"/>
      <c r="B73" s="38" t="str">
        <f>IF(LEFT(DULIEU!$W65,3)=$L$4,DULIEU!$D65,"")</f>
        <v/>
      </c>
      <c r="C73" s="39" t="str">
        <f>IF(LEFT(DULIEU!$W65,3)=$L$4,DULIEU!$H65,"")</f>
        <v/>
      </c>
      <c r="D73" s="39" t="str">
        <f>IF(LEFT(DULIEU!$W65,3)=$L$4,DULIEU!$J65,"")</f>
        <v/>
      </c>
      <c r="E73" s="38" t="str">
        <f>IF(LEFT(DULIEU!$W65,3)=$L$4,DULIEU!$E65,"")</f>
        <v/>
      </c>
      <c r="F73" s="34" t="str">
        <f>IF(LEFT(DULIEU!$W65,3)=$L$4,DULIEU!$O65,"")</f>
        <v/>
      </c>
      <c r="G73" s="35">
        <f>IF(AND(LEFT(DULIEU!$W65,3)=$L$4,LEFT(DULIEU!$V65,4)=$G$11),DULIEU!$X65,0)</f>
        <v>0</v>
      </c>
      <c r="H73" s="35">
        <f>IF(AND(LEFT(DULIEU!$W65,3)=$L$4,LEFT(DULIEU!$V65,3)=$H$11),DULIEU!$X65,0)</f>
        <v>0</v>
      </c>
      <c r="I73" s="36" t="str">
        <f>IF($J73&gt;0,DULIEU!V65,"")</f>
        <v/>
      </c>
      <c r="J73" s="35">
        <f t="shared" si="0"/>
        <v>0</v>
      </c>
      <c r="K73" s="35">
        <f>IF(LEFT(DULIEU!$W65,3)=L$4,DULIEU!$X65,0)</f>
        <v>0</v>
      </c>
      <c r="L73" s="41" t="str">
        <f t="shared" si="1"/>
        <v/>
      </c>
      <c r="M73" s="29"/>
      <c r="N73" s="2"/>
      <c r="O73" s="2"/>
      <c r="P73" s="2"/>
      <c r="Q73" s="2"/>
      <c r="R73" s="2"/>
      <c r="S73" s="2"/>
      <c r="T73" s="2"/>
      <c r="U73" s="2"/>
      <c r="V73" s="2"/>
      <c r="W73" s="2"/>
      <c r="X73" s="2"/>
      <c r="Y73" s="2"/>
      <c r="Z73" s="2"/>
      <c r="AA73" s="2"/>
      <c r="AB73" s="2"/>
      <c r="AC73" s="2"/>
      <c r="AD73" s="2"/>
      <c r="AE73" s="2"/>
      <c r="AF73" s="2"/>
      <c r="AG73" s="2"/>
      <c r="AH73" s="2"/>
      <c r="AI73" s="2"/>
    </row>
    <row r="74" spans="1:35" s="1" customFormat="1" hidden="1">
      <c r="A74" s="2"/>
      <c r="B74" s="38" t="str">
        <f>IF(LEFT(DULIEU!$W66,3)=$L$4,DULIEU!$D66,"")</f>
        <v/>
      </c>
      <c r="C74" s="39" t="str">
        <f>IF(LEFT(DULIEU!$W66,3)=$L$4,DULIEU!$H66,"")</f>
        <v/>
      </c>
      <c r="D74" s="39" t="str">
        <f>IF(LEFT(DULIEU!$W66,3)=$L$4,DULIEU!$J66,"")</f>
        <v/>
      </c>
      <c r="E74" s="38" t="str">
        <f>IF(LEFT(DULIEU!$W66,3)=$L$4,DULIEU!$E66,"")</f>
        <v/>
      </c>
      <c r="F74" s="34" t="str">
        <f>IF(LEFT(DULIEU!$W66,3)=$L$4,DULIEU!$O66,"")</f>
        <v/>
      </c>
      <c r="G74" s="35">
        <f>IF(AND(LEFT(DULIEU!$W66,3)=$L$4,LEFT(DULIEU!$V66,4)=$G$11),DULIEU!$X66,0)</f>
        <v>0</v>
      </c>
      <c r="H74" s="35">
        <f>IF(AND(LEFT(DULIEU!$W66,3)=$L$4,LEFT(DULIEU!$V66,3)=$H$11),DULIEU!$X66,0)</f>
        <v>0</v>
      </c>
      <c r="I74" s="36" t="str">
        <f>IF($J74&gt;0,DULIEU!V66,"")</f>
        <v/>
      </c>
      <c r="J74" s="35">
        <f t="shared" si="0"/>
        <v>0</v>
      </c>
      <c r="K74" s="35">
        <f>IF(LEFT(DULIEU!$W66,3)=L$4,DULIEU!$X66,0)</f>
        <v>0</v>
      </c>
      <c r="L74" s="41" t="str">
        <f t="shared" si="1"/>
        <v/>
      </c>
      <c r="M74" s="29"/>
      <c r="N74" s="2"/>
      <c r="O74" s="2"/>
      <c r="P74" s="2"/>
      <c r="Q74" s="2"/>
      <c r="R74" s="2"/>
      <c r="S74" s="2"/>
      <c r="T74" s="2"/>
      <c r="U74" s="2"/>
      <c r="V74" s="2"/>
      <c r="W74" s="2"/>
      <c r="X74" s="2"/>
      <c r="Y74" s="2"/>
      <c r="Z74" s="2"/>
      <c r="AA74" s="2"/>
      <c r="AB74" s="2"/>
      <c r="AC74" s="2"/>
      <c r="AD74" s="2"/>
      <c r="AE74" s="2"/>
      <c r="AF74" s="2"/>
      <c r="AG74" s="2"/>
      <c r="AH74" s="2"/>
      <c r="AI74" s="2"/>
    </row>
    <row r="75" spans="1:35" s="1" customFormat="1" hidden="1">
      <c r="A75" s="2"/>
      <c r="B75" s="38" t="str">
        <f>IF(LEFT(DULIEU!$W67,3)=$L$4,DULIEU!$D67,"")</f>
        <v/>
      </c>
      <c r="C75" s="39" t="str">
        <f>IF(LEFT(DULIEU!$W67,3)=$L$4,DULIEU!$H67,"")</f>
        <v/>
      </c>
      <c r="D75" s="39" t="str">
        <f>IF(LEFT(DULIEU!$W67,3)=$L$4,DULIEU!$J67,"")</f>
        <v/>
      </c>
      <c r="E75" s="38" t="str">
        <f>IF(LEFT(DULIEU!$W67,3)=$L$4,DULIEU!$E67,"")</f>
        <v/>
      </c>
      <c r="F75" s="34" t="str">
        <f>IF(LEFT(DULIEU!$W67,3)=$L$4,DULIEU!$O67,"")</f>
        <v/>
      </c>
      <c r="G75" s="35">
        <f>IF(AND(LEFT(DULIEU!$W67,3)=$L$4,LEFT(DULIEU!$V67,4)=$G$11),DULIEU!$X67,0)</f>
        <v>0</v>
      </c>
      <c r="H75" s="35">
        <f>IF(AND(LEFT(DULIEU!$W67,3)=$L$4,LEFT(DULIEU!$V67,3)=$H$11),DULIEU!$X67,0)</f>
        <v>0</v>
      </c>
      <c r="I75" s="36" t="str">
        <f>IF($J75&gt;0,DULIEU!V67,"")</f>
        <v/>
      </c>
      <c r="J75" s="35">
        <f t="shared" si="0"/>
        <v>0</v>
      </c>
      <c r="K75" s="35">
        <f>IF(LEFT(DULIEU!$W67,3)=L$4,DULIEU!$X67,0)</f>
        <v>0</v>
      </c>
      <c r="L75" s="41" t="str">
        <f t="shared" si="1"/>
        <v/>
      </c>
      <c r="M75" s="29"/>
      <c r="N75" s="2"/>
      <c r="O75" s="2"/>
      <c r="P75" s="2"/>
      <c r="Q75" s="2"/>
      <c r="R75" s="2"/>
      <c r="S75" s="2"/>
      <c r="T75" s="2"/>
      <c r="U75" s="2"/>
      <c r="V75" s="2"/>
      <c r="W75" s="2"/>
      <c r="X75" s="2"/>
      <c r="Y75" s="2"/>
      <c r="Z75" s="2"/>
      <c r="AA75" s="2"/>
      <c r="AB75" s="2"/>
      <c r="AC75" s="2"/>
      <c r="AD75" s="2"/>
      <c r="AE75" s="2"/>
      <c r="AF75" s="2"/>
      <c r="AG75" s="2"/>
      <c r="AH75" s="2"/>
      <c r="AI75" s="2"/>
    </row>
    <row r="76" spans="1:35" s="1" customFormat="1" hidden="1">
      <c r="A76" s="2"/>
      <c r="B76" s="38" t="str">
        <f>IF(LEFT(DULIEU!$W68,3)=$L$4,DULIEU!$D68,"")</f>
        <v/>
      </c>
      <c r="C76" s="39" t="str">
        <f>IF(LEFT(DULIEU!$W68,3)=$L$4,DULIEU!$H68,"")</f>
        <v/>
      </c>
      <c r="D76" s="39" t="str">
        <f>IF(LEFT(DULIEU!$W68,3)=$L$4,DULIEU!$J68,"")</f>
        <v/>
      </c>
      <c r="E76" s="38" t="str">
        <f>IF(LEFT(DULIEU!$W68,3)=$L$4,DULIEU!$E68,"")</f>
        <v/>
      </c>
      <c r="F76" s="34" t="str">
        <f>IF(LEFT(DULIEU!$W68,3)=$L$4,DULIEU!$O68,"")</f>
        <v/>
      </c>
      <c r="G76" s="35">
        <f>IF(AND(LEFT(DULIEU!$W68,3)=$L$4,LEFT(DULIEU!$V68,4)=$G$11),DULIEU!$X68,0)</f>
        <v>0</v>
      </c>
      <c r="H76" s="35">
        <f>IF(AND(LEFT(DULIEU!$W68,3)=$L$4,LEFT(DULIEU!$V68,3)=$H$11),DULIEU!$X68,0)</f>
        <v>0</v>
      </c>
      <c r="I76" s="36" t="str">
        <f>IF($J76&gt;0,DULIEU!V68,"")</f>
        <v/>
      </c>
      <c r="J76" s="35">
        <f t="shared" si="0"/>
        <v>0</v>
      </c>
      <c r="K76" s="35">
        <f>IF(LEFT(DULIEU!$W68,3)=L$4,DULIEU!$X68,0)</f>
        <v>0</v>
      </c>
      <c r="L76" s="41" t="str">
        <f t="shared" si="1"/>
        <v/>
      </c>
      <c r="M76" s="29"/>
      <c r="N76" s="2"/>
      <c r="O76" s="2"/>
      <c r="P76" s="2"/>
      <c r="Q76" s="2"/>
      <c r="R76" s="2"/>
      <c r="S76" s="2"/>
      <c r="T76" s="2"/>
      <c r="U76" s="2"/>
      <c r="V76" s="2"/>
      <c r="W76" s="2"/>
      <c r="X76" s="2"/>
      <c r="Y76" s="2"/>
      <c r="Z76" s="2"/>
      <c r="AA76" s="2"/>
      <c r="AB76" s="2"/>
      <c r="AC76" s="2"/>
      <c r="AD76" s="2"/>
      <c r="AE76" s="2"/>
      <c r="AF76" s="2"/>
      <c r="AG76" s="2"/>
      <c r="AH76" s="2"/>
      <c r="AI76" s="2"/>
    </row>
    <row r="77" spans="1:35" s="1" customFormat="1" hidden="1">
      <c r="A77" s="2"/>
      <c r="B77" s="38" t="str">
        <f>IF(LEFT(DULIEU!$W69,3)=$L$4,DULIEU!$D69,"")</f>
        <v/>
      </c>
      <c r="C77" s="39" t="str">
        <f>IF(LEFT(DULIEU!$W69,3)=$L$4,DULIEU!$H69,"")</f>
        <v/>
      </c>
      <c r="D77" s="39" t="str">
        <f>IF(LEFT(DULIEU!$W69,3)=$L$4,DULIEU!$J69,"")</f>
        <v/>
      </c>
      <c r="E77" s="38" t="str">
        <f>IF(LEFT(DULIEU!$W69,3)=$L$4,DULIEU!$E69,"")</f>
        <v/>
      </c>
      <c r="F77" s="34" t="str">
        <f>IF(LEFT(DULIEU!$W69,3)=$L$4,DULIEU!$O69,"")</f>
        <v/>
      </c>
      <c r="G77" s="35">
        <f>IF(AND(LEFT(DULIEU!$W69,3)=$L$4,LEFT(DULIEU!$V69,4)=$G$11),DULIEU!$X69,0)</f>
        <v>0</v>
      </c>
      <c r="H77" s="35">
        <f>IF(AND(LEFT(DULIEU!$W69,3)=$L$4,LEFT(DULIEU!$V69,3)=$H$11),DULIEU!$X69,0)</f>
        <v>0</v>
      </c>
      <c r="I77" s="36" t="str">
        <f>IF($J77&gt;0,DULIEU!V69,"")</f>
        <v/>
      </c>
      <c r="J77" s="35">
        <f t="shared" si="0"/>
        <v>0</v>
      </c>
      <c r="K77" s="35">
        <f>IF(LEFT(DULIEU!$W69,3)=L$4,DULIEU!$X69,0)</f>
        <v>0</v>
      </c>
      <c r="L77" s="41" t="str">
        <f t="shared" si="1"/>
        <v/>
      </c>
      <c r="M77" s="29"/>
      <c r="N77" s="2"/>
      <c r="O77" s="2"/>
      <c r="P77" s="2"/>
      <c r="Q77" s="2"/>
      <c r="R77" s="2"/>
      <c r="S77" s="2"/>
      <c r="T77" s="2"/>
      <c r="U77" s="2"/>
      <c r="V77" s="2"/>
      <c r="W77" s="2"/>
      <c r="X77" s="2"/>
      <c r="Y77" s="2"/>
      <c r="Z77" s="2"/>
      <c r="AA77" s="2"/>
      <c r="AB77" s="2"/>
      <c r="AC77" s="2"/>
      <c r="AD77" s="2"/>
      <c r="AE77" s="2"/>
      <c r="AF77" s="2"/>
      <c r="AG77" s="2"/>
      <c r="AH77" s="2"/>
      <c r="AI77" s="2"/>
    </row>
    <row r="78" spans="1:35" s="1" customFormat="1" hidden="1">
      <c r="A78" s="2"/>
      <c r="B78" s="38" t="str">
        <f>IF(LEFT(DULIEU!$W70,3)=$L$4,DULIEU!$D70,"")</f>
        <v/>
      </c>
      <c r="C78" s="39" t="str">
        <f>IF(LEFT(DULIEU!$W70,3)=$L$4,DULIEU!$H70,"")</f>
        <v/>
      </c>
      <c r="D78" s="39" t="str">
        <f>IF(LEFT(DULIEU!$W70,3)=$L$4,DULIEU!$J70,"")</f>
        <v/>
      </c>
      <c r="E78" s="38" t="str">
        <f>IF(LEFT(DULIEU!$W70,3)=$L$4,DULIEU!$E70,"")</f>
        <v/>
      </c>
      <c r="F78" s="34" t="str">
        <f>IF(LEFT(DULIEU!$W70,3)=$L$4,DULIEU!$O70,"")</f>
        <v/>
      </c>
      <c r="G78" s="35">
        <f>IF(AND(LEFT(DULIEU!$W70,3)=$L$4,LEFT(DULIEU!$V70,4)=$G$11),DULIEU!$X70,0)</f>
        <v>0</v>
      </c>
      <c r="H78" s="35">
        <f>IF(AND(LEFT(DULIEU!$W70,3)=$L$4,LEFT(DULIEU!$V70,3)=$H$11),DULIEU!$X70,0)</f>
        <v>0</v>
      </c>
      <c r="I78" s="36" t="str">
        <f>IF($J78&gt;0,DULIEU!V70,"")</f>
        <v/>
      </c>
      <c r="J78" s="35">
        <f t="shared" si="0"/>
        <v>0</v>
      </c>
      <c r="K78" s="35">
        <f>IF(LEFT(DULIEU!$W70,3)=L$4,DULIEU!$X70,0)</f>
        <v>0</v>
      </c>
      <c r="L78" s="41" t="str">
        <f t="shared" si="1"/>
        <v/>
      </c>
      <c r="M78" s="29"/>
      <c r="N78" s="2"/>
      <c r="O78" s="2"/>
      <c r="P78" s="2"/>
      <c r="Q78" s="2"/>
      <c r="R78" s="2"/>
      <c r="S78" s="2"/>
      <c r="T78" s="2"/>
      <c r="U78" s="2"/>
      <c r="V78" s="2"/>
      <c r="W78" s="2"/>
      <c r="X78" s="2"/>
      <c r="Y78" s="2"/>
      <c r="Z78" s="2"/>
      <c r="AA78" s="2"/>
      <c r="AB78" s="2"/>
      <c r="AC78" s="2"/>
      <c r="AD78" s="2"/>
      <c r="AE78" s="2"/>
      <c r="AF78" s="2"/>
      <c r="AG78" s="2"/>
      <c r="AH78" s="2"/>
      <c r="AI78" s="2"/>
    </row>
    <row r="79" spans="1:35" s="1" customFormat="1" hidden="1">
      <c r="A79" s="2"/>
      <c r="B79" s="38" t="str">
        <f>IF(LEFT(DULIEU!$W71,3)=$L$4,DULIEU!$D71,"")</f>
        <v/>
      </c>
      <c r="C79" s="39" t="str">
        <f>IF(LEFT(DULIEU!$W71,3)=$L$4,DULIEU!$H71,"")</f>
        <v/>
      </c>
      <c r="D79" s="39" t="str">
        <f>IF(LEFT(DULIEU!$W71,3)=$L$4,DULIEU!$J71,"")</f>
        <v/>
      </c>
      <c r="E79" s="38" t="str">
        <f>IF(LEFT(DULIEU!$W71,3)=$L$4,DULIEU!$E71,"")</f>
        <v/>
      </c>
      <c r="F79" s="34" t="str">
        <f>IF(LEFT(DULIEU!$W71,3)=$L$4,DULIEU!$O71,"")</f>
        <v/>
      </c>
      <c r="G79" s="35">
        <f>IF(AND(LEFT(DULIEU!$W71,3)=$L$4,LEFT(DULIEU!$V71,4)=$G$11),DULIEU!$X71,0)</f>
        <v>0</v>
      </c>
      <c r="H79" s="35">
        <f>IF(AND(LEFT(DULIEU!$W71,3)=$L$4,LEFT(DULIEU!$V71,3)=$H$11),DULIEU!$X71,0)</f>
        <v>0</v>
      </c>
      <c r="I79" s="36" t="str">
        <f>IF($J79&gt;0,DULIEU!V71,"")</f>
        <v/>
      </c>
      <c r="J79" s="35">
        <f t="shared" si="0"/>
        <v>0</v>
      </c>
      <c r="K79" s="35">
        <f>IF(LEFT(DULIEU!$W71,3)=L$4,DULIEU!$X71,0)</f>
        <v>0</v>
      </c>
      <c r="L79" s="41" t="str">
        <f t="shared" si="1"/>
        <v/>
      </c>
      <c r="M79" s="29"/>
      <c r="N79" s="2"/>
      <c r="O79" s="2"/>
      <c r="P79" s="2"/>
      <c r="Q79" s="2"/>
      <c r="R79" s="2"/>
      <c r="S79" s="2"/>
      <c r="T79" s="2"/>
      <c r="U79" s="2"/>
      <c r="V79" s="2"/>
      <c r="W79" s="2"/>
      <c r="X79" s="2"/>
      <c r="Y79" s="2"/>
      <c r="Z79" s="2"/>
      <c r="AA79" s="2"/>
      <c r="AB79" s="2"/>
      <c r="AC79" s="2"/>
      <c r="AD79" s="2"/>
      <c r="AE79" s="2"/>
      <c r="AF79" s="2"/>
      <c r="AG79" s="2"/>
      <c r="AH79" s="2"/>
      <c r="AI79" s="2"/>
    </row>
    <row r="80" spans="1:35" s="1" customFormat="1" hidden="1">
      <c r="A80" s="2"/>
      <c r="B80" s="38" t="str">
        <f>IF(LEFT(DULIEU!$W72,3)=$L$4,DULIEU!$D72,"")</f>
        <v/>
      </c>
      <c r="C80" s="39" t="str">
        <f>IF(LEFT(DULIEU!$W72,3)=$L$4,DULIEU!$H72,"")</f>
        <v/>
      </c>
      <c r="D80" s="39" t="str">
        <f>IF(LEFT(DULIEU!$W72,3)=$L$4,DULIEU!$J72,"")</f>
        <v/>
      </c>
      <c r="E80" s="38" t="str">
        <f>IF(LEFT(DULIEU!$W72,3)=$L$4,DULIEU!$E72,"")</f>
        <v/>
      </c>
      <c r="F80" s="34" t="str">
        <f>IF(LEFT(DULIEU!$W72,3)=$L$4,DULIEU!$O72,"")</f>
        <v/>
      </c>
      <c r="G80" s="35">
        <f>IF(AND(LEFT(DULIEU!$W72,3)=$L$4,LEFT(DULIEU!$V72,4)=$G$11),DULIEU!$X72,0)</f>
        <v>0</v>
      </c>
      <c r="H80" s="35">
        <f>IF(AND(LEFT(DULIEU!$W72,3)=$L$4,LEFT(DULIEU!$V72,3)=$H$11),DULIEU!$X72,0)</f>
        <v>0</v>
      </c>
      <c r="I80" s="36" t="str">
        <f>IF($J80&gt;0,DULIEU!V72,"")</f>
        <v/>
      </c>
      <c r="J80" s="35">
        <f t="shared" ref="J80:J143" si="2">IF(SUM($G80:$H80)=0,$K80,0)</f>
        <v>0</v>
      </c>
      <c r="K80" s="35">
        <f>IF(LEFT(DULIEU!$W72,3)=L$4,DULIEU!$X72,0)</f>
        <v>0</v>
      </c>
      <c r="L80" s="41" t="str">
        <f t="shared" ref="L80:L143" si="3">IF(F80="","","x")</f>
        <v/>
      </c>
      <c r="M80" s="29"/>
      <c r="N80" s="2"/>
      <c r="O80" s="2"/>
      <c r="P80" s="2"/>
      <c r="Q80" s="2"/>
      <c r="R80" s="2"/>
      <c r="S80" s="2"/>
      <c r="T80" s="2"/>
      <c r="U80" s="2"/>
      <c r="V80" s="2"/>
      <c r="W80" s="2"/>
      <c r="X80" s="2"/>
      <c r="Y80" s="2"/>
      <c r="Z80" s="2"/>
      <c r="AA80" s="2"/>
      <c r="AB80" s="2"/>
      <c r="AC80" s="2"/>
      <c r="AD80" s="2"/>
      <c r="AE80" s="2"/>
      <c r="AF80" s="2"/>
      <c r="AG80" s="2"/>
      <c r="AH80" s="2"/>
      <c r="AI80" s="2"/>
    </row>
    <row r="81" spans="1:35" s="1" customFormat="1" hidden="1">
      <c r="A81" s="2"/>
      <c r="B81" s="38" t="str">
        <f>IF(LEFT(DULIEU!$W73,3)=$L$4,DULIEU!$D73,"")</f>
        <v/>
      </c>
      <c r="C81" s="39" t="str">
        <f>IF(LEFT(DULIEU!$W73,3)=$L$4,DULIEU!$H73,"")</f>
        <v/>
      </c>
      <c r="D81" s="39" t="str">
        <f>IF(LEFT(DULIEU!$W73,3)=$L$4,DULIEU!$J73,"")</f>
        <v/>
      </c>
      <c r="E81" s="38" t="str">
        <f>IF(LEFT(DULIEU!$W73,3)=$L$4,DULIEU!$E73,"")</f>
        <v/>
      </c>
      <c r="F81" s="34" t="str">
        <f>IF(LEFT(DULIEU!$W73,3)=$L$4,DULIEU!$O73,"")</f>
        <v/>
      </c>
      <c r="G81" s="35">
        <f>IF(AND(LEFT(DULIEU!$W73,3)=$L$4,LEFT(DULIEU!$V73,4)=$G$11),DULIEU!$X73,0)</f>
        <v>0</v>
      </c>
      <c r="H81" s="35">
        <f>IF(AND(LEFT(DULIEU!$W73,3)=$L$4,LEFT(DULIEU!$V73,3)=$H$11),DULIEU!$X73,0)</f>
        <v>0</v>
      </c>
      <c r="I81" s="36" t="str">
        <f>IF($J81&gt;0,DULIEU!V73,"")</f>
        <v/>
      </c>
      <c r="J81" s="35">
        <f t="shared" si="2"/>
        <v>0</v>
      </c>
      <c r="K81" s="35">
        <f>IF(LEFT(DULIEU!$W73,3)=L$4,DULIEU!$X73,0)</f>
        <v>0</v>
      </c>
      <c r="L81" s="41" t="str">
        <f t="shared" si="3"/>
        <v/>
      </c>
      <c r="M81" s="29"/>
      <c r="N81" s="2"/>
      <c r="O81" s="2"/>
      <c r="P81" s="2"/>
      <c r="Q81" s="2"/>
      <c r="R81" s="2"/>
      <c r="S81" s="2"/>
      <c r="T81" s="2"/>
      <c r="U81" s="2"/>
      <c r="V81" s="2"/>
      <c r="W81" s="2"/>
      <c r="X81" s="2"/>
      <c r="Y81" s="2"/>
      <c r="Z81" s="2"/>
      <c r="AA81" s="2"/>
      <c r="AB81" s="2"/>
      <c r="AC81" s="2"/>
      <c r="AD81" s="2"/>
      <c r="AE81" s="2"/>
      <c r="AF81" s="2"/>
      <c r="AG81" s="2"/>
      <c r="AH81" s="2"/>
      <c r="AI81" s="2"/>
    </row>
    <row r="82" spans="1:35" s="1" customFormat="1" hidden="1">
      <c r="A82" s="2"/>
      <c r="B82" s="38" t="str">
        <f>IF(LEFT(DULIEU!$W74,3)=$L$4,DULIEU!$D74,"")</f>
        <v/>
      </c>
      <c r="C82" s="39" t="str">
        <f>IF(LEFT(DULIEU!$W74,3)=$L$4,DULIEU!$H74,"")</f>
        <v/>
      </c>
      <c r="D82" s="39" t="str">
        <f>IF(LEFT(DULIEU!$W74,3)=$L$4,DULIEU!$J74,"")</f>
        <v/>
      </c>
      <c r="E82" s="38" t="str">
        <f>IF(LEFT(DULIEU!$W74,3)=$L$4,DULIEU!$E74,"")</f>
        <v/>
      </c>
      <c r="F82" s="34" t="str">
        <f>IF(LEFT(DULIEU!$W74,3)=$L$4,DULIEU!$O74,"")</f>
        <v/>
      </c>
      <c r="G82" s="35">
        <f>IF(AND(LEFT(DULIEU!$W74,3)=$L$4,LEFT(DULIEU!$V74,4)=$G$11),DULIEU!$X74,0)</f>
        <v>0</v>
      </c>
      <c r="H82" s="35">
        <f>IF(AND(LEFT(DULIEU!$W74,3)=$L$4,LEFT(DULIEU!$V74,3)=$H$11),DULIEU!$X74,0)</f>
        <v>0</v>
      </c>
      <c r="I82" s="36" t="str">
        <f>IF($J82&gt;0,DULIEU!V74,"")</f>
        <v/>
      </c>
      <c r="J82" s="35">
        <f t="shared" si="2"/>
        <v>0</v>
      </c>
      <c r="K82" s="35">
        <f>IF(LEFT(DULIEU!$W74,3)=L$4,DULIEU!$X74,0)</f>
        <v>0</v>
      </c>
      <c r="L82" s="41" t="str">
        <f t="shared" si="3"/>
        <v/>
      </c>
      <c r="M82" s="29"/>
      <c r="N82" s="2"/>
      <c r="O82" s="2"/>
      <c r="P82" s="2"/>
      <c r="Q82" s="2"/>
      <c r="R82" s="2"/>
      <c r="S82" s="2"/>
      <c r="T82" s="2"/>
      <c r="U82" s="2"/>
      <c r="V82" s="2"/>
      <c r="W82" s="2"/>
      <c r="X82" s="2"/>
      <c r="Y82" s="2"/>
      <c r="Z82" s="2"/>
      <c r="AA82" s="2"/>
      <c r="AB82" s="2"/>
      <c r="AC82" s="2"/>
      <c r="AD82" s="2"/>
      <c r="AE82" s="2"/>
      <c r="AF82" s="2"/>
      <c r="AG82" s="2"/>
      <c r="AH82" s="2"/>
      <c r="AI82" s="2"/>
    </row>
    <row r="83" spans="1:35" s="1" customFormat="1" hidden="1">
      <c r="A83" s="2"/>
      <c r="B83" s="38" t="str">
        <f>IF(LEFT(DULIEU!$W75,3)=$L$4,DULIEU!$D75,"")</f>
        <v/>
      </c>
      <c r="C83" s="39" t="str">
        <f>IF(LEFT(DULIEU!$W75,3)=$L$4,DULIEU!$H75,"")</f>
        <v/>
      </c>
      <c r="D83" s="39" t="str">
        <f>IF(LEFT(DULIEU!$W75,3)=$L$4,DULIEU!$J75,"")</f>
        <v/>
      </c>
      <c r="E83" s="38" t="str">
        <f>IF(LEFT(DULIEU!$W75,3)=$L$4,DULIEU!$E75,"")</f>
        <v/>
      </c>
      <c r="F83" s="34" t="str">
        <f>IF(LEFT(DULIEU!$W75,3)=$L$4,DULIEU!$O75,"")</f>
        <v/>
      </c>
      <c r="G83" s="35">
        <f>IF(AND(LEFT(DULIEU!$W75,3)=$L$4,LEFT(DULIEU!$V75,4)=$G$11),DULIEU!$X75,0)</f>
        <v>0</v>
      </c>
      <c r="H83" s="35">
        <f>IF(AND(LEFT(DULIEU!$W75,3)=$L$4,LEFT(DULIEU!$V75,3)=$H$11),DULIEU!$X75,0)</f>
        <v>0</v>
      </c>
      <c r="I83" s="36" t="str">
        <f>IF($J83&gt;0,DULIEU!V75,"")</f>
        <v/>
      </c>
      <c r="J83" s="35">
        <f t="shared" si="2"/>
        <v>0</v>
      </c>
      <c r="K83" s="35">
        <f>IF(LEFT(DULIEU!$W75,3)=L$4,DULIEU!$X75,0)</f>
        <v>0</v>
      </c>
      <c r="L83" s="41" t="str">
        <f t="shared" si="3"/>
        <v/>
      </c>
      <c r="M83" s="29"/>
      <c r="N83" s="2"/>
      <c r="O83" s="2"/>
      <c r="P83" s="2"/>
      <c r="Q83" s="2"/>
      <c r="R83" s="2"/>
      <c r="S83" s="2"/>
      <c r="T83" s="2"/>
      <c r="U83" s="2"/>
      <c r="V83" s="2"/>
      <c r="W83" s="2"/>
      <c r="X83" s="2"/>
      <c r="Y83" s="2"/>
      <c r="Z83" s="2"/>
      <c r="AA83" s="2"/>
      <c r="AB83" s="2"/>
      <c r="AC83" s="2"/>
      <c r="AD83" s="2"/>
      <c r="AE83" s="2"/>
      <c r="AF83" s="2"/>
      <c r="AG83" s="2"/>
      <c r="AH83" s="2"/>
      <c r="AI83" s="2"/>
    </row>
    <row r="84" spans="1:35" s="1" customFormat="1" hidden="1">
      <c r="A84" s="2"/>
      <c r="B84" s="38" t="str">
        <f>IF(LEFT(DULIEU!$W76,3)=$L$4,DULIEU!$D76,"")</f>
        <v/>
      </c>
      <c r="C84" s="39" t="str">
        <f>IF(LEFT(DULIEU!$W76,3)=$L$4,DULIEU!$H76,"")</f>
        <v/>
      </c>
      <c r="D84" s="39" t="str">
        <f>IF(LEFT(DULIEU!$W76,3)=$L$4,DULIEU!$J76,"")</f>
        <v/>
      </c>
      <c r="E84" s="38" t="str">
        <f>IF(LEFT(DULIEU!$W76,3)=$L$4,DULIEU!$E76,"")</f>
        <v/>
      </c>
      <c r="F84" s="34" t="str">
        <f>IF(LEFT(DULIEU!$W76,3)=$L$4,DULIEU!$O76,"")</f>
        <v/>
      </c>
      <c r="G84" s="35">
        <f>IF(AND(LEFT(DULIEU!$W76,3)=$L$4,LEFT(DULIEU!$V76,4)=$G$11),DULIEU!$X76,0)</f>
        <v>0</v>
      </c>
      <c r="H84" s="35">
        <f>IF(AND(LEFT(DULIEU!$W76,3)=$L$4,LEFT(DULIEU!$V76,3)=$H$11),DULIEU!$X76,0)</f>
        <v>0</v>
      </c>
      <c r="I84" s="36" t="str">
        <f>IF($J84&gt;0,DULIEU!V76,"")</f>
        <v/>
      </c>
      <c r="J84" s="35">
        <f t="shared" si="2"/>
        <v>0</v>
      </c>
      <c r="K84" s="35">
        <f>IF(LEFT(DULIEU!$W76,3)=L$4,DULIEU!$X76,0)</f>
        <v>0</v>
      </c>
      <c r="L84" s="41" t="str">
        <f t="shared" si="3"/>
        <v/>
      </c>
      <c r="M84" s="29"/>
      <c r="N84" s="2"/>
      <c r="O84" s="2"/>
      <c r="P84" s="2"/>
      <c r="Q84" s="2"/>
      <c r="R84" s="2"/>
      <c r="S84" s="2"/>
      <c r="T84" s="2"/>
      <c r="U84" s="2"/>
      <c r="V84" s="2"/>
      <c r="W84" s="2"/>
      <c r="X84" s="2"/>
      <c r="Y84" s="2"/>
      <c r="Z84" s="2"/>
      <c r="AA84" s="2"/>
      <c r="AB84" s="2"/>
      <c r="AC84" s="2"/>
      <c r="AD84" s="2"/>
      <c r="AE84" s="2"/>
      <c r="AF84" s="2"/>
      <c r="AG84" s="2"/>
      <c r="AH84" s="2"/>
      <c r="AI84" s="2"/>
    </row>
    <row r="85" spans="1:35" s="1" customFormat="1" hidden="1">
      <c r="A85" s="2"/>
      <c r="B85" s="38" t="str">
        <f>IF(LEFT(DULIEU!$W77,3)=$L$4,DULIEU!$D77,"")</f>
        <v/>
      </c>
      <c r="C85" s="39" t="str">
        <f>IF(LEFT(DULIEU!$W77,3)=$L$4,DULIEU!$H77,"")</f>
        <v/>
      </c>
      <c r="D85" s="39" t="str">
        <f>IF(LEFT(DULIEU!$W77,3)=$L$4,DULIEU!$J77,"")</f>
        <v/>
      </c>
      <c r="E85" s="38" t="str">
        <f>IF(LEFT(DULIEU!$W77,3)=$L$4,DULIEU!$E77,"")</f>
        <v/>
      </c>
      <c r="F85" s="34" t="str">
        <f>IF(LEFT(DULIEU!$W77,3)=$L$4,DULIEU!$O77,"")</f>
        <v/>
      </c>
      <c r="G85" s="35">
        <f>IF(AND(LEFT(DULIEU!$W77,3)=$L$4,LEFT(DULIEU!$V77,4)=$G$11),DULIEU!$X77,0)</f>
        <v>0</v>
      </c>
      <c r="H85" s="35">
        <f>IF(AND(LEFT(DULIEU!$W77,3)=$L$4,LEFT(DULIEU!$V77,3)=$H$11),DULIEU!$X77,0)</f>
        <v>0</v>
      </c>
      <c r="I85" s="36" t="str">
        <f>IF($J85&gt;0,DULIEU!V77,"")</f>
        <v/>
      </c>
      <c r="J85" s="35">
        <f t="shared" si="2"/>
        <v>0</v>
      </c>
      <c r="K85" s="35">
        <f>IF(LEFT(DULIEU!$W77,3)=L$4,DULIEU!$X77,0)</f>
        <v>0</v>
      </c>
      <c r="L85" s="41" t="str">
        <f t="shared" si="3"/>
        <v/>
      </c>
      <c r="M85" s="29"/>
      <c r="N85" s="2"/>
      <c r="O85" s="2"/>
      <c r="P85" s="2"/>
      <c r="Q85" s="2"/>
      <c r="R85" s="2"/>
      <c r="S85" s="2"/>
      <c r="T85" s="2"/>
      <c r="U85" s="2"/>
      <c r="V85" s="2"/>
      <c r="W85" s="2"/>
      <c r="X85" s="2"/>
      <c r="Y85" s="2"/>
      <c r="Z85" s="2"/>
      <c r="AA85" s="2"/>
      <c r="AB85" s="2"/>
      <c r="AC85" s="2"/>
      <c r="AD85" s="2"/>
      <c r="AE85" s="2"/>
      <c r="AF85" s="2"/>
      <c r="AG85" s="2"/>
      <c r="AH85" s="2"/>
      <c r="AI85" s="2"/>
    </row>
    <row r="86" spans="1:35" s="1" customFormat="1" hidden="1">
      <c r="A86" s="2"/>
      <c r="B86" s="38" t="str">
        <f>IF(LEFT(DULIEU!$W78,3)=$L$4,DULIEU!$D78,"")</f>
        <v/>
      </c>
      <c r="C86" s="39" t="str">
        <f>IF(LEFT(DULIEU!$W78,3)=$L$4,DULIEU!$H78,"")</f>
        <v/>
      </c>
      <c r="D86" s="39" t="str">
        <f>IF(LEFT(DULIEU!$W78,3)=$L$4,DULIEU!$J78,"")</f>
        <v/>
      </c>
      <c r="E86" s="38" t="str">
        <f>IF(LEFT(DULIEU!$W78,3)=$L$4,DULIEU!$E78,"")</f>
        <v/>
      </c>
      <c r="F86" s="34" t="str">
        <f>IF(LEFT(DULIEU!$W78,3)=$L$4,DULIEU!$O78,"")</f>
        <v/>
      </c>
      <c r="G86" s="35">
        <f>IF(AND(LEFT(DULIEU!$W78,3)=$L$4,LEFT(DULIEU!$V78,4)=$G$11),DULIEU!$X78,0)</f>
        <v>0</v>
      </c>
      <c r="H86" s="35">
        <f>IF(AND(LEFT(DULIEU!$W78,3)=$L$4,LEFT(DULIEU!$V78,3)=$H$11),DULIEU!$X78,0)</f>
        <v>0</v>
      </c>
      <c r="I86" s="36" t="str">
        <f>IF($J86&gt;0,DULIEU!V78,"")</f>
        <v/>
      </c>
      <c r="J86" s="35">
        <f t="shared" si="2"/>
        <v>0</v>
      </c>
      <c r="K86" s="35">
        <f>IF(LEFT(DULIEU!$W78,3)=L$4,DULIEU!$X78,0)</f>
        <v>0</v>
      </c>
      <c r="L86" s="41" t="str">
        <f t="shared" si="3"/>
        <v/>
      </c>
      <c r="M86" s="29"/>
      <c r="N86" s="2"/>
      <c r="O86" s="2"/>
      <c r="P86" s="2"/>
      <c r="Q86" s="2"/>
      <c r="R86" s="2"/>
      <c r="S86" s="2"/>
      <c r="T86" s="2"/>
      <c r="U86" s="2"/>
      <c r="V86" s="2"/>
      <c r="W86" s="2"/>
      <c r="X86" s="2"/>
      <c r="Y86" s="2"/>
      <c r="Z86" s="2"/>
      <c r="AA86" s="2"/>
      <c r="AB86" s="2"/>
      <c r="AC86" s="2"/>
      <c r="AD86" s="2"/>
      <c r="AE86" s="2"/>
      <c r="AF86" s="2"/>
      <c r="AG86" s="2"/>
      <c r="AH86" s="2"/>
      <c r="AI86" s="2"/>
    </row>
    <row r="87" spans="1:35" s="1" customFormat="1" hidden="1">
      <c r="A87" s="2"/>
      <c r="B87" s="38" t="str">
        <f>IF(LEFT(DULIEU!$W79,3)=$L$4,DULIEU!$D79,"")</f>
        <v/>
      </c>
      <c r="C87" s="39" t="str">
        <f>IF(LEFT(DULIEU!$W79,3)=$L$4,DULIEU!$H79,"")</f>
        <v/>
      </c>
      <c r="D87" s="39" t="str">
        <f>IF(LEFT(DULIEU!$W79,3)=$L$4,DULIEU!$J79,"")</f>
        <v/>
      </c>
      <c r="E87" s="38" t="str">
        <f>IF(LEFT(DULIEU!$W79,3)=$L$4,DULIEU!$E79,"")</f>
        <v/>
      </c>
      <c r="F87" s="34" t="str">
        <f>IF(LEFT(DULIEU!$W79,3)=$L$4,DULIEU!$O79,"")</f>
        <v/>
      </c>
      <c r="G87" s="35">
        <f>IF(AND(LEFT(DULIEU!$W79,3)=$L$4,LEFT(DULIEU!$V79,4)=$G$11),DULIEU!$X79,0)</f>
        <v>0</v>
      </c>
      <c r="H87" s="35">
        <f>IF(AND(LEFT(DULIEU!$W79,3)=$L$4,LEFT(DULIEU!$V79,3)=$H$11),DULIEU!$X79,0)</f>
        <v>0</v>
      </c>
      <c r="I87" s="36" t="str">
        <f>IF($J87&gt;0,DULIEU!V79,"")</f>
        <v/>
      </c>
      <c r="J87" s="35">
        <f t="shared" si="2"/>
        <v>0</v>
      </c>
      <c r="K87" s="35">
        <f>IF(LEFT(DULIEU!$W79,3)=L$4,DULIEU!$X79,0)</f>
        <v>0</v>
      </c>
      <c r="L87" s="41" t="str">
        <f t="shared" si="3"/>
        <v/>
      </c>
      <c r="M87" s="29"/>
      <c r="N87" s="2"/>
      <c r="O87" s="2"/>
      <c r="P87" s="2"/>
      <c r="Q87" s="2"/>
      <c r="R87" s="2"/>
      <c r="S87" s="2"/>
      <c r="T87" s="2"/>
      <c r="U87" s="2"/>
      <c r="V87" s="2"/>
      <c r="W87" s="2"/>
      <c r="X87" s="2"/>
      <c r="Y87" s="2"/>
      <c r="Z87" s="2"/>
      <c r="AA87" s="2"/>
      <c r="AB87" s="2"/>
      <c r="AC87" s="2"/>
      <c r="AD87" s="2"/>
      <c r="AE87" s="2"/>
      <c r="AF87" s="2"/>
      <c r="AG87" s="2"/>
      <c r="AH87" s="2"/>
      <c r="AI87" s="2"/>
    </row>
    <row r="88" spans="1:35" s="1" customFormat="1" hidden="1">
      <c r="A88" s="2"/>
      <c r="B88" s="38" t="str">
        <f>IF(LEFT(DULIEU!$W80,3)=$L$4,DULIEU!$D80,"")</f>
        <v/>
      </c>
      <c r="C88" s="39" t="str">
        <f>IF(LEFT(DULIEU!$W80,3)=$L$4,DULIEU!$H80,"")</f>
        <v/>
      </c>
      <c r="D88" s="39" t="str">
        <f>IF(LEFT(DULIEU!$W80,3)=$L$4,DULIEU!$J80,"")</f>
        <v/>
      </c>
      <c r="E88" s="38" t="str">
        <f>IF(LEFT(DULIEU!$W80,3)=$L$4,DULIEU!$E80,"")</f>
        <v/>
      </c>
      <c r="F88" s="34" t="str">
        <f>IF(LEFT(DULIEU!$W80,3)=$L$4,DULIEU!$O80,"")</f>
        <v/>
      </c>
      <c r="G88" s="35">
        <f>IF(AND(LEFT(DULIEU!$W80,3)=$L$4,LEFT(DULIEU!$V80,4)=$G$11),DULIEU!$X80,0)</f>
        <v>0</v>
      </c>
      <c r="H88" s="35">
        <f>IF(AND(LEFT(DULIEU!$W80,3)=$L$4,LEFT(DULIEU!$V80,3)=$H$11),DULIEU!$X80,0)</f>
        <v>0</v>
      </c>
      <c r="I88" s="36" t="str">
        <f>IF($J88&gt;0,DULIEU!V80,"")</f>
        <v/>
      </c>
      <c r="J88" s="35">
        <f t="shared" si="2"/>
        <v>0</v>
      </c>
      <c r="K88" s="35">
        <f>IF(LEFT(DULIEU!$W80,3)=L$4,DULIEU!$X80,0)</f>
        <v>0</v>
      </c>
      <c r="L88" s="41" t="str">
        <f t="shared" si="3"/>
        <v/>
      </c>
      <c r="M88" s="29"/>
      <c r="N88" s="2"/>
      <c r="O88" s="2"/>
      <c r="P88" s="2"/>
      <c r="Q88" s="2"/>
      <c r="R88" s="2"/>
      <c r="S88" s="2"/>
      <c r="T88" s="2"/>
      <c r="U88" s="2"/>
      <c r="V88" s="2"/>
      <c r="W88" s="2"/>
      <c r="X88" s="2"/>
      <c r="Y88" s="2"/>
      <c r="Z88" s="2"/>
      <c r="AA88" s="2"/>
      <c r="AB88" s="2"/>
      <c r="AC88" s="2"/>
      <c r="AD88" s="2"/>
      <c r="AE88" s="2"/>
      <c r="AF88" s="2"/>
      <c r="AG88" s="2"/>
      <c r="AH88" s="2"/>
      <c r="AI88" s="2"/>
    </row>
    <row r="89" spans="1:35" s="1" customFormat="1" hidden="1">
      <c r="A89" s="2"/>
      <c r="B89" s="38" t="str">
        <f>IF(LEFT(DULIEU!$W81,3)=$L$4,DULIEU!$D81,"")</f>
        <v/>
      </c>
      <c r="C89" s="39" t="str">
        <f>IF(LEFT(DULIEU!$W81,3)=$L$4,DULIEU!$H81,"")</f>
        <v/>
      </c>
      <c r="D89" s="39" t="str">
        <f>IF(LEFT(DULIEU!$W81,3)=$L$4,DULIEU!$J81,"")</f>
        <v/>
      </c>
      <c r="E89" s="38" t="str">
        <f>IF(LEFT(DULIEU!$W81,3)=$L$4,DULIEU!$E81,"")</f>
        <v/>
      </c>
      <c r="F89" s="34" t="str">
        <f>IF(LEFT(DULIEU!$W81,3)=$L$4,DULIEU!$O81,"")</f>
        <v/>
      </c>
      <c r="G89" s="35">
        <f>IF(AND(LEFT(DULIEU!$W81,3)=$L$4,LEFT(DULIEU!$V81,4)=$G$11),DULIEU!$X81,0)</f>
        <v>0</v>
      </c>
      <c r="H89" s="35">
        <f>IF(AND(LEFT(DULIEU!$W81,3)=$L$4,LEFT(DULIEU!$V81,3)=$H$11),DULIEU!$X81,0)</f>
        <v>0</v>
      </c>
      <c r="I89" s="36" t="str">
        <f>IF($J89&gt;0,DULIEU!V81,"")</f>
        <v/>
      </c>
      <c r="J89" s="35">
        <f t="shared" si="2"/>
        <v>0</v>
      </c>
      <c r="K89" s="35">
        <f>IF(LEFT(DULIEU!$W81,3)=L$4,DULIEU!$X81,0)</f>
        <v>0</v>
      </c>
      <c r="L89" s="41" t="str">
        <f t="shared" si="3"/>
        <v/>
      </c>
      <c r="M89" s="29"/>
      <c r="N89" s="2"/>
      <c r="O89" s="2"/>
      <c r="P89" s="2"/>
      <c r="Q89" s="2"/>
      <c r="R89" s="2"/>
      <c r="S89" s="2"/>
      <c r="T89" s="2"/>
      <c r="U89" s="2"/>
      <c r="V89" s="2"/>
      <c r="W89" s="2"/>
      <c r="X89" s="2"/>
      <c r="Y89" s="2"/>
      <c r="Z89" s="2"/>
      <c r="AA89" s="2"/>
      <c r="AB89" s="2"/>
      <c r="AC89" s="2"/>
      <c r="AD89" s="2"/>
      <c r="AE89" s="2"/>
      <c r="AF89" s="2"/>
      <c r="AG89" s="2"/>
      <c r="AH89" s="2"/>
      <c r="AI89" s="2"/>
    </row>
    <row r="90" spans="1:35" s="1" customFormat="1" hidden="1">
      <c r="A90" s="2"/>
      <c r="B90" s="38" t="str">
        <f>IF(LEFT(DULIEU!$W82,3)=$L$4,DULIEU!$D82,"")</f>
        <v/>
      </c>
      <c r="C90" s="39" t="str">
        <f>IF(LEFT(DULIEU!$W82,3)=$L$4,DULIEU!$H82,"")</f>
        <v/>
      </c>
      <c r="D90" s="39" t="str">
        <f>IF(LEFT(DULIEU!$W82,3)=$L$4,DULIEU!$J82,"")</f>
        <v/>
      </c>
      <c r="E90" s="38" t="str">
        <f>IF(LEFT(DULIEU!$W82,3)=$L$4,DULIEU!$E82,"")</f>
        <v/>
      </c>
      <c r="F90" s="34" t="str">
        <f>IF(LEFT(DULIEU!$W82,3)=$L$4,DULIEU!$O82,"")</f>
        <v/>
      </c>
      <c r="G90" s="35">
        <f>IF(AND(LEFT(DULIEU!$W82,3)=$L$4,LEFT(DULIEU!$V82,4)=$G$11),DULIEU!$X82,0)</f>
        <v>0</v>
      </c>
      <c r="H90" s="35">
        <f>IF(AND(LEFT(DULIEU!$W82,3)=$L$4,LEFT(DULIEU!$V82,3)=$H$11),DULIEU!$X82,0)</f>
        <v>0</v>
      </c>
      <c r="I90" s="36" t="str">
        <f>IF($J90&gt;0,DULIEU!V82,"")</f>
        <v/>
      </c>
      <c r="J90" s="35">
        <f t="shared" si="2"/>
        <v>0</v>
      </c>
      <c r="K90" s="35">
        <f>IF(LEFT(DULIEU!$W82,3)=L$4,DULIEU!$X82,0)</f>
        <v>0</v>
      </c>
      <c r="L90" s="41" t="str">
        <f t="shared" si="3"/>
        <v/>
      </c>
      <c r="M90" s="29"/>
      <c r="N90" s="2"/>
      <c r="O90" s="2"/>
      <c r="P90" s="2"/>
      <c r="Q90" s="2"/>
      <c r="R90" s="2"/>
      <c r="S90" s="2"/>
      <c r="T90" s="2"/>
      <c r="U90" s="2"/>
      <c r="V90" s="2"/>
      <c r="W90" s="2"/>
      <c r="X90" s="2"/>
      <c r="Y90" s="2"/>
      <c r="Z90" s="2"/>
      <c r="AA90" s="2"/>
      <c r="AB90" s="2"/>
      <c r="AC90" s="2"/>
      <c r="AD90" s="2"/>
      <c r="AE90" s="2"/>
      <c r="AF90" s="2"/>
      <c r="AG90" s="2"/>
      <c r="AH90" s="2"/>
      <c r="AI90" s="2"/>
    </row>
    <row r="91" spans="1:35" s="1" customFormat="1" hidden="1">
      <c r="A91" s="2"/>
      <c r="B91" s="38" t="str">
        <f>IF(LEFT(DULIEU!$W83,3)=$L$4,DULIEU!$D83,"")</f>
        <v/>
      </c>
      <c r="C91" s="39" t="str">
        <f>IF(LEFT(DULIEU!$W83,3)=$L$4,DULIEU!$H83,"")</f>
        <v/>
      </c>
      <c r="D91" s="39" t="str">
        <f>IF(LEFT(DULIEU!$W83,3)=$L$4,DULIEU!$J83,"")</f>
        <v/>
      </c>
      <c r="E91" s="38" t="str">
        <f>IF(LEFT(DULIEU!$W83,3)=$L$4,DULIEU!$E83,"")</f>
        <v/>
      </c>
      <c r="F91" s="34" t="str">
        <f>IF(LEFT(DULIEU!$W83,3)=$L$4,DULIEU!$O83,"")</f>
        <v/>
      </c>
      <c r="G91" s="35">
        <f>IF(AND(LEFT(DULIEU!$W83,3)=$L$4,LEFT(DULIEU!$V83,4)=$G$11),DULIEU!$X83,0)</f>
        <v>0</v>
      </c>
      <c r="H91" s="35">
        <f>IF(AND(LEFT(DULIEU!$W83,3)=$L$4,LEFT(DULIEU!$V83,3)=$H$11),DULIEU!$X83,0)</f>
        <v>0</v>
      </c>
      <c r="I91" s="36" t="str">
        <f>IF($J91&gt;0,DULIEU!V83,"")</f>
        <v/>
      </c>
      <c r="J91" s="35">
        <f t="shared" si="2"/>
        <v>0</v>
      </c>
      <c r="K91" s="35">
        <f>IF(LEFT(DULIEU!$W83,3)=L$4,DULIEU!$X83,0)</f>
        <v>0</v>
      </c>
      <c r="L91" s="41" t="str">
        <f t="shared" si="3"/>
        <v/>
      </c>
      <c r="M91" s="29"/>
      <c r="N91" s="2"/>
      <c r="O91" s="2"/>
      <c r="P91" s="2"/>
      <c r="Q91" s="2"/>
      <c r="R91" s="2"/>
      <c r="S91" s="2"/>
      <c r="T91" s="2"/>
      <c r="U91" s="2"/>
      <c r="V91" s="2"/>
      <c r="W91" s="2"/>
      <c r="X91" s="2"/>
      <c r="Y91" s="2"/>
      <c r="Z91" s="2"/>
      <c r="AA91" s="2"/>
      <c r="AB91" s="2"/>
      <c r="AC91" s="2"/>
      <c r="AD91" s="2"/>
      <c r="AE91" s="2"/>
      <c r="AF91" s="2"/>
      <c r="AG91" s="2"/>
      <c r="AH91" s="2"/>
      <c r="AI91" s="2"/>
    </row>
    <row r="92" spans="1:35" s="1" customFormat="1" hidden="1">
      <c r="A92" s="2"/>
      <c r="B92" s="38" t="str">
        <f>IF(LEFT(DULIEU!$W84,3)=$L$4,DULIEU!$D84,"")</f>
        <v/>
      </c>
      <c r="C92" s="39" t="str">
        <f>IF(LEFT(DULIEU!$W84,3)=$L$4,DULIEU!$H84,"")</f>
        <v/>
      </c>
      <c r="D92" s="39" t="str">
        <f>IF(LEFT(DULIEU!$W84,3)=$L$4,DULIEU!$J84,"")</f>
        <v/>
      </c>
      <c r="E92" s="38" t="str">
        <f>IF(LEFT(DULIEU!$W84,3)=$L$4,DULIEU!$E84,"")</f>
        <v/>
      </c>
      <c r="F92" s="34" t="str">
        <f>IF(LEFT(DULIEU!$W84,3)=$L$4,DULIEU!$O84,"")</f>
        <v/>
      </c>
      <c r="G92" s="35">
        <f>IF(AND(LEFT(DULIEU!$W84,3)=$L$4,LEFT(DULIEU!$V84,4)=$G$11),DULIEU!$X84,0)</f>
        <v>0</v>
      </c>
      <c r="H92" s="35">
        <f>IF(AND(LEFT(DULIEU!$W84,3)=$L$4,LEFT(DULIEU!$V84,3)=$H$11),DULIEU!$X84,0)</f>
        <v>0</v>
      </c>
      <c r="I92" s="36" t="str">
        <f>IF($J92&gt;0,DULIEU!V84,"")</f>
        <v/>
      </c>
      <c r="J92" s="35">
        <f t="shared" si="2"/>
        <v>0</v>
      </c>
      <c r="K92" s="35">
        <f>IF(LEFT(DULIEU!$W84,3)=L$4,DULIEU!$X84,0)</f>
        <v>0</v>
      </c>
      <c r="L92" s="41" t="str">
        <f t="shared" si="3"/>
        <v/>
      </c>
      <c r="M92" s="29"/>
      <c r="N92" s="2"/>
      <c r="O92" s="2"/>
      <c r="P92" s="2"/>
      <c r="Q92" s="2"/>
      <c r="R92" s="2"/>
      <c r="S92" s="2"/>
      <c r="T92" s="2"/>
      <c r="U92" s="2"/>
      <c r="V92" s="2"/>
      <c r="W92" s="2"/>
      <c r="X92" s="2"/>
      <c r="Y92" s="2"/>
      <c r="Z92" s="2"/>
      <c r="AA92" s="2"/>
      <c r="AB92" s="2"/>
      <c r="AC92" s="2"/>
      <c r="AD92" s="2"/>
      <c r="AE92" s="2"/>
      <c r="AF92" s="2"/>
      <c r="AG92" s="2"/>
      <c r="AH92" s="2"/>
      <c r="AI92" s="2"/>
    </row>
    <row r="93" spans="1:35" s="1" customFormat="1" hidden="1">
      <c r="A93" s="2"/>
      <c r="B93" s="38" t="str">
        <f>IF(LEFT(DULIEU!$W85,3)=$L$4,DULIEU!$D85,"")</f>
        <v/>
      </c>
      <c r="C93" s="39" t="str">
        <f>IF(LEFT(DULIEU!$W85,3)=$L$4,DULIEU!$H85,"")</f>
        <v/>
      </c>
      <c r="D93" s="39" t="str">
        <f>IF(LEFT(DULIEU!$W85,3)=$L$4,DULIEU!$J85,"")</f>
        <v/>
      </c>
      <c r="E93" s="38" t="str">
        <f>IF(LEFT(DULIEU!$W85,3)=$L$4,DULIEU!$E85,"")</f>
        <v/>
      </c>
      <c r="F93" s="34" t="str">
        <f>IF(LEFT(DULIEU!$W85,3)=$L$4,DULIEU!$O85,"")</f>
        <v/>
      </c>
      <c r="G93" s="35">
        <f>IF(AND(LEFT(DULIEU!$W85,3)=$L$4,LEFT(DULIEU!$V85,4)=$G$11),DULIEU!$X85,0)</f>
        <v>0</v>
      </c>
      <c r="H93" s="35">
        <f>IF(AND(LEFT(DULIEU!$W85,3)=$L$4,LEFT(DULIEU!$V85,3)=$H$11),DULIEU!$X85,0)</f>
        <v>0</v>
      </c>
      <c r="I93" s="36" t="str">
        <f>IF($J93&gt;0,DULIEU!V85,"")</f>
        <v/>
      </c>
      <c r="J93" s="35">
        <f t="shared" si="2"/>
        <v>0</v>
      </c>
      <c r="K93" s="35">
        <f>IF(LEFT(DULIEU!$W85,3)=L$4,DULIEU!$X85,0)</f>
        <v>0</v>
      </c>
      <c r="L93" s="41" t="str">
        <f t="shared" si="3"/>
        <v/>
      </c>
      <c r="M93" s="29"/>
      <c r="N93" s="2"/>
      <c r="O93" s="2"/>
      <c r="P93" s="2"/>
      <c r="Q93" s="2"/>
      <c r="R93" s="2"/>
      <c r="S93" s="2"/>
      <c r="T93" s="2"/>
      <c r="U93" s="2"/>
      <c r="V93" s="2"/>
      <c r="W93" s="2"/>
      <c r="X93" s="2"/>
      <c r="Y93" s="2"/>
      <c r="Z93" s="2"/>
      <c r="AA93" s="2"/>
      <c r="AB93" s="2"/>
      <c r="AC93" s="2"/>
      <c r="AD93" s="2"/>
      <c r="AE93" s="2"/>
      <c r="AF93" s="2"/>
      <c r="AG93" s="2"/>
      <c r="AH93" s="2"/>
      <c r="AI93" s="2"/>
    </row>
    <row r="94" spans="1:35" s="1" customFormat="1" hidden="1">
      <c r="A94" s="2"/>
      <c r="B94" s="38" t="str">
        <f>IF(LEFT(DULIEU!$W86,3)=$L$4,DULIEU!$D86,"")</f>
        <v/>
      </c>
      <c r="C94" s="39" t="str">
        <f>IF(LEFT(DULIEU!$W86,3)=$L$4,DULIEU!$H86,"")</f>
        <v/>
      </c>
      <c r="D94" s="39" t="str">
        <f>IF(LEFT(DULIEU!$W86,3)=$L$4,DULIEU!$J86,"")</f>
        <v/>
      </c>
      <c r="E94" s="38" t="str">
        <f>IF(LEFT(DULIEU!$W86,3)=$L$4,DULIEU!$E86,"")</f>
        <v/>
      </c>
      <c r="F94" s="34" t="str">
        <f>IF(LEFT(DULIEU!$W86,3)=$L$4,DULIEU!$O86,"")</f>
        <v/>
      </c>
      <c r="G94" s="35">
        <f>IF(AND(LEFT(DULIEU!$W86,3)=$L$4,LEFT(DULIEU!$V86,4)=$G$11),DULIEU!$X86,0)</f>
        <v>0</v>
      </c>
      <c r="H94" s="35">
        <f>IF(AND(LEFT(DULIEU!$W86,3)=$L$4,LEFT(DULIEU!$V86,3)=$H$11),DULIEU!$X86,0)</f>
        <v>0</v>
      </c>
      <c r="I94" s="36" t="str">
        <f>IF($J94&gt;0,DULIEU!V86,"")</f>
        <v/>
      </c>
      <c r="J94" s="35">
        <f t="shared" si="2"/>
        <v>0</v>
      </c>
      <c r="K94" s="35">
        <f>IF(LEFT(DULIEU!$W86,3)=L$4,DULIEU!$X86,0)</f>
        <v>0</v>
      </c>
      <c r="L94" s="41" t="str">
        <f t="shared" si="3"/>
        <v/>
      </c>
      <c r="M94" s="29"/>
      <c r="N94" s="2"/>
      <c r="O94" s="2"/>
      <c r="P94" s="2"/>
      <c r="Q94" s="2"/>
      <c r="R94" s="2"/>
      <c r="S94" s="2"/>
      <c r="T94" s="2"/>
      <c r="U94" s="2"/>
      <c r="V94" s="2"/>
      <c r="W94" s="2"/>
      <c r="X94" s="2"/>
      <c r="Y94" s="2"/>
      <c r="Z94" s="2"/>
      <c r="AA94" s="2"/>
      <c r="AB94" s="2"/>
      <c r="AC94" s="2"/>
      <c r="AD94" s="2"/>
      <c r="AE94" s="2"/>
      <c r="AF94" s="2"/>
      <c r="AG94" s="2"/>
      <c r="AH94" s="2"/>
      <c r="AI94" s="2"/>
    </row>
    <row r="95" spans="1:35" s="1" customFormat="1" hidden="1">
      <c r="A95" s="2"/>
      <c r="B95" s="38" t="str">
        <f>IF(LEFT(DULIEU!$W87,3)=$L$4,DULIEU!$D87,"")</f>
        <v/>
      </c>
      <c r="C95" s="39" t="str">
        <f>IF(LEFT(DULIEU!$W87,3)=$L$4,DULIEU!$H87,"")</f>
        <v/>
      </c>
      <c r="D95" s="39" t="str">
        <f>IF(LEFT(DULIEU!$W87,3)=$L$4,DULIEU!$J87,"")</f>
        <v/>
      </c>
      <c r="E95" s="38" t="str">
        <f>IF(LEFT(DULIEU!$W87,3)=$L$4,DULIEU!$E87,"")</f>
        <v/>
      </c>
      <c r="F95" s="34" t="str">
        <f>IF(LEFT(DULIEU!$W87,3)=$L$4,DULIEU!$O87,"")</f>
        <v/>
      </c>
      <c r="G95" s="35">
        <f>IF(AND(LEFT(DULIEU!$W87,3)=$L$4,LEFT(DULIEU!$V87,4)=$G$11),DULIEU!$X87,0)</f>
        <v>0</v>
      </c>
      <c r="H95" s="35">
        <f>IF(AND(LEFT(DULIEU!$W87,3)=$L$4,LEFT(DULIEU!$V87,3)=$H$11),DULIEU!$X87,0)</f>
        <v>0</v>
      </c>
      <c r="I95" s="36" t="str">
        <f>IF($J95&gt;0,DULIEU!V87,"")</f>
        <v/>
      </c>
      <c r="J95" s="35">
        <f t="shared" si="2"/>
        <v>0</v>
      </c>
      <c r="K95" s="35">
        <f>IF(LEFT(DULIEU!$W87,3)=L$4,DULIEU!$X87,0)</f>
        <v>0</v>
      </c>
      <c r="L95" s="41" t="str">
        <f t="shared" si="3"/>
        <v/>
      </c>
      <c r="M95" s="29"/>
      <c r="N95" s="2"/>
      <c r="O95" s="2"/>
      <c r="P95" s="2"/>
      <c r="Q95" s="2"/>
      <c r="R95" s="2"/>
      <c r="S95" s="2"/>
      <c r="T95" s="2"/>
      <c r="U95" s="2"/>
      <c r="V95" s="2"/>
      <c r="W95" s="2"/>
      <c r="X95" s="2"/>
      <c r="Y95" s="2"/>
      <c r="Z95" s="2"/>
      <c r="AA95" s="2"/>
      <c r="AB95" s="2"/>
      <c r="AC95" s="2"/>
      <c r="AD95" s="2"/>
      <c r="AE95" s="2"/>
      <c r="AF95" s="2"/>
      <c r="AG95" s="2"/>
      <c r="AH95" s="2"/>
      <c r="AI95" s="2"/>
    </row>
    <row r="96" spans="1:35" s="1" customFormat="1" hidden="1">
      <c r="A96" s="2"/>
      <c r="B96" s="38" t="str">
        <f>IF(LEFT(DULIEU!$W88,3)=$L$4,DULIEU!$D88,"")</f>
        <v/>
      </c>
      <c r="C96" s="39" t="str">
        <f>IF(LEFT(DULIEU!$W88,3)=$L$4,DULIEU!$H88,"")</f>
        <v/>
      </c>
      <c r="D96" s="39" t="str">
        <f>IF(LEFT(DULIEU!$W88,3)=$L$4,DULIEU!$J88,"")</f>
        <v/>
      </c>
      <c r="E96" s="38" t="str">
        <f>IF(LEFT(DULIEU!$W88,3)=$L$4,DULIEU!$E88,"")</f>
        <v/>
      </c>
      <c r="F96" s="34" t="str">
        <f>IF(LEFT(DULIEU!$W88,3)=$L$4,DULIEU!$O88,"")</f>
        <v/>
      </c>
      <c r="G96" s="35">
        <f>IF(AND(LEFT(DULIEU!$W88,3)=$L$4,LEFT(DULIEU!$V88,4)=$G$11),DULIEU!$X88,0)</f>
        <v>0</v>
      </c>
      <c r="H96" s="35">
        <f>IF(AND(LEFT(DULIEU!$W88,3)=$L$4,LEFT(DULIEU!$V88,3)=$H$11),DULIEU!$X88,0)</f>
        <v>0</v>
      </c>
      <c r="I96" s="36" t="str">
        <f>IF($J96&gt;0,DULIEU!V88,"")</f>
        <v/>
      </c>
      <c r="J96" s="35">
        <f t="shared" si="2"/>
        <v>0</v>
      </c>
      <c r="K96" s="35">
        <f>IF(LEFT(DULIEU!$W88,3)=L$4,DULIEU!$X88,0)</f>
        <v>0</v>
      </c>
      <c r="L96" s="41" t="str">
        <f t="shared" si="3"/>
        <v/>
      </c>
      <c r="M96" s="29"/>
      <c r="N96" s="2"/>
      <c r="O96" s="2"/>
      <c r="P96" s="2"/>
      <c r="Q96" s="2"/>
      <c r="R96" s="2"/>
      <c r="S96" s="2"/>
      <c r="T96" s="2"/>
      <c r="U96" s="2"/>
      <c r="V96" s="2"/>
      <c r="W96" s="2"/>
      <c r="X96" s="2"/>
      <c r="Y96" s="2"/>
      <c r="Z96" s="2"/>
      <c r="AA96" s="2"/>
      <c r="AB96" s="2"/>
      <c r="AC96" s="2"/>
      <c r="AD96" s="2"/>
      <c r="AE96" s="2"/>
      <c r="AF96" s="2"/>
      <c r="AG96" s="2"/>
      <c r="AH96" s="2"/>
      <c r="AI96" s="2"/>
    </row>
    <row r="97" spans="1:35" s="1" customFormat="1" hidden="1">
      <c r="A97" s="2"/>
      <c r="B97" s="38" t="str">
        <f>IF(LEFT(DULIEU!$W89,3)=$L$4,DULIEU!$D89,"")</f>
        <v/>
      </c>
      <c r="C97" s="39" t="str">
        <f>IF(LEFT(DULIEU!$W89,3)=$L$4,DULIEU!$H89,"")</f>
        <v/>
      </c>
      <c r="D97" s="39" t="str">
        <f>IF(LEFT(DULIEU!$W89,3)=$L$4,DULIEU!$J89,"")</f>
        <v/>
      </c>
      <c r="E97" s="38" t="str">
        <f>IF(LEFT(DULIEU!$W89,3)=$L$4,DULIEU!$E89,"")</f>
        <v/>
      </c>
      <c r="F97" s="34" t="str">
        <f>IF(LEFT(DULIEU!$W89,3)=$L$4,DULIEU!$O89,"")</f>
        <v/>
      </c>
      <c r="G97" s="35">
        <f>IF(AND(LEFT(DULIEU!$W89,3)=$L$4,LEFT(DULIEU!$V89,4)=$G$11),DULIEU!$X89,0)</f>
        <v>0</v>
      </c>
      <c r="H97" s="35">
        <f>IF(AND(LEFT(DULIEU!$W89,3)=$L$4,LEFT(DULIEU!$V89,3)=$H$11),DULIEU!$X89,0)</f>
        <v>0</v>
      </c>
      <c r="I97" s="36" t="str">
        <f>IF($J97&gt;0,DULIEU!V89,"")</f>
        <v/>
      </c>
      <c r="J97" s="35">
        <f t="shared" si="2"/>
        <v>0</v>
      </c>
      <c r="K97" s="35">
        <f>IF(LEFT(DULIEU!$W89,3)=L$4,DULIEU!$X89,0)</f>
        <v>0</v>
      </c>
      <c r="L97" s="41" t="str">
        <f t="shared" si="3"/>
        <v/>
      </c>
      <c r="M97" s="29"/>
      <c r="N97" s="2"/>
      <c r="O97" s="2"/>
      <c r="P97" s="2"/>
      <c r="Q97" s="2"/>
      <c r="R97" s="2"/>
      <c r="S97" s="2"/>
      <c r="T97" s="2"/>
      <c r="U97" s="2"/>
      <c r="V97" s="2"/>
      <c r="W97" s="2"/>
      <c r="X97" s="2"/>
      <c r="Y97" s="2"/>
      <c r="Z97" s="2"/>
      <c r="AA97" s="2"/>
      <c r="AB97" s="2"/>
      <c r="AC97" s="2"/>
      <c r="AD97" s="2"/>
      <c r="AE97" s="2"/>
      <c r="AF97" s="2"/>
      <c r="AG97" s="2"/>
      <c r="AH97" s="2"/>
      <c r="AI97" s="2"/>
    </row>
    <row r="98" spans="1:35" s="1" customFormat="1" hidden="1">
      <c r="A98" s="2"/>
      <c r="B98" s="38" t="str">
        <f>IF(LEFT(DULIEU!$W90,3)=$L$4,DULIEU!$D90,"")</f>
        <v/>
      </c>
      <c r="C98" s="39" t="str">
        <f>IF(LEFT(DULIEU!$W90,3)=$L$4,DULIEU!$H90,"")</f>
        <v/>
      </c>
      <c r="D98" s="39" t="str">
        <f>IF(LEFT(DULIEU!$W90,3)=$L$4,DULIEU!$J90,"")</f>
        <v/>
      </c>
      <c r="E98" s="38" t="str">
        <f>IF(LEFT(DULIEU!$W90,3)=$L$4,DULIEU!$E90,"")</f>
        <v/>
      </c>
      <c r="F98" s="34" t="str">
        <f>IF(LEFT(DULIEU!$W90,3)=$L$4,DULIEU!$O90,"")</f>
        <v/>
      </c>
      <c r="G98" s="35">
        <f>IF(AND(LEFT(DULIEU!$W90,3)=$L$4,LEFT(DULIEU!$V90,4)=$G$11),DULIEU!$X90,0)</f>
        <v>0</v>
      </c>
      <c r="H98" s="35">
        <f>IF(AND(LEFT(DULIEU!$W90,3)=$L$4,LEFT(DULIEU!$V90,3)=$H$11),DULIEU!$X90,0)</f>
        <v>0</v>
      </c>
      <c r="I98" s="36" t="str">
        <f>IF($J98&gt;0,DULIEU!V90,"")</f>
        <v/>
      </c>
      <c r="J98" s="35">
        <f t="shared" si="2"/>
        <v>0</v>
      </c>
      <c r="K98" s="35">
        <f>IF(LEFT(DULIEU!$W90,3)=L$4,DULIEU!$X90,0)</f>
        <v>0</v>
      </c>
      <c r="L98" s="41" t="str">
        <f t="shared" si="3"/>
        <v/>
      </c>
      <c r="M98" s="29"/>
      <c r="N98" s="2"/>
      <c r="O98" s="2"/>
      <c r="P98" s="2"/>
      <c r="Q98" s="2"/>
      <c r="R98" s="2"/>
      <c r="S98" s="2"/>
      <c r="T98" s="2"/>
      <c r="U98" s="2"/>
      <c r="V98" s="2"/>
      <c r="W98" s="2"/>
      <c r="X98" s="2"/>
      <c r="Y98" s="2"/>
      <c r="Z98" s="2"/>
      <c r="AA98" s="2"/>
      <c r="AB98" s="2"/>
      <c r="AC98" s="2"/>
      <c r="AD98" s="2"/>
      <c r="AE98" s="2"/>
      <c r="AF98" s="2"/>
      <c r="AG98" s="2"/>
      <c r="AH98" s="2"/>
      <c r="AI98" s="2"/>
    </row>
    <row r="99" spans="1:35" s="1" customFormat="1" hidden="1">
      <c r="A99" s="2"/>
      <c r="B99" s="38" t="str">
        <f>IF(LEFT(DULIEU!$W91,3)=$L$4,DULIEU!$D91,"")</f>
        <v/>
      </c>
      <c r="C99" s="39" t="str">
        <f>IF(LEFT(DULIEU!$W91,3)=$L$4,DULIEU!$H91,"")</f>
        <v/>
      </c>
      <c r="D99" s="39" t="str">
        <f>IF(LEFT(DULIEU!$W91,3)=$L$4,DULIEU!$J91,"")</f>
        <v/>
      </c>
      <c r="E99" s="38" t="str">
        <f>IF(LEFT(DULIEU!$W91,3)=$L$4,DULIEU!$E91,"")</f>
        <v/>
      </c>
      <c r="F99" s="34" t="str">
        <f>IF(LEFT(DULIEU!$W91,3)=$L$4,DULIEU!$O91,"")</f>
        <v/>
      </c>
      <c r="G99" s="35">
        <f>IF(AND(LEFT(DULIEU!$W91,3)=$L$4,LEFT(DULIEU!$V91,4)=$G$11),DULIEU!$X91,0)</f>
        <v>0</v>
      </c>
      <c r="H99" s="35">
        <f>IF(AND(LEFT(DULIEU!$W91,3)=$L$4,LEFT(DULIEU!$V91,3)=$H$11),DULIEU!$X91,0)</f>
        <v>0</v>
      </c>
      <c r="I99" s="36" t="str">
        <f>IF($J99&gt;0,DULIEU!V91,"")</f>
        <v/>
      </c>
      <c r="J99" s="35">
        <f t="shared" si="2"/>
        <v>0</v>
      </c>
      <c r="K99" s="35">
        <f>IF(LEFT(DULIEU!$W91,3)=L$4,DULIEU!$X91,0)</f>
        <v>0</v>
      </c>
      <c r="L99" s="41" t="str">
        <f t="shared" si="3"/>
        <v/>
      </c>
      <c r="M99" s="29"/>
      <c r="N99" s="2"/>
      <c r="O99" s="2"/>
      <c r="P99" s="2"/>
      <c r="Q99" s="2"/>
      <c r="R99" s="2"/>
      <c r="S99" s="2"/>
      <c r="T99" s="2"/>
      <c r="U99" s="2"/>
      <c r="V99" s="2"/>
      <c r="W99" s="2"/>
      <c r="X99" s="2"/>
      <c r="Y99" s="2"/>
      <c r="Z99" s="2"/>
      <c r="AA99" s="2"/>
      <c r="AB99" s="2"/>
      <c r="AC99" s="2"/>
      <c r="AD99" s="2"/>
      <c r="AE99" s="2"/>
      <c r="AF99" s="2"/>
      <c r="AG99" s="2"/>
      <c r="AH99" s="2"/>
      <c r="AI99" s="2"/>
    </row>
    <row r="100" spans="1:35" s="1" customFormat="1" hidden="1">
      <c r="A100" s="2"/>
      <c r="B100" s="38" t="str">
        <f>IF(LEFT(DULIEU!$W92,3)=$L$4,DULIEU!$D92,"")</f>
        <v/>
      </c>
      <c r="C100" s="39" t="str">
        <f>IF(LEFT(DULIEU!$W92,3)=$L$4,DULIEU!$H92,"")</f>
        <v/>
      </c>
      <c r="D100" s="39" t="str">
        <f>IF(LEFT(DULIEU!$W92,3)=$L$4,DULIEU!$J92,"")</f>
        <v/>
      </c>
      <c r="E100" s="38" t="str">
        <f>IF(LEFT(DULIEU!$W92,3)=$L$4,DULIEU!$E92,"")</f>
        <v/>
      </c>
      <c r="F100" s="34" t="str">
        <f>IF(LEFT(DULIEU!$W92,3)=$L$4,DULIEU!$O92,"")</f>
        <v/>
      </c>
      <c r="G100" s="35">
        <f>IF(AND(LEFT(DULIEU!$W92,3)=$L$4,LEFT(DULIEU!$V92,4)=$G$11),DULIEU!$X92,0)</f>
        <v>0</v>
      </c>
      <c r="H100" s="35">
        <f>IF(AND(LEFT(DULIEU!$W92,3)=$L$4,LEFT(DULIEU!$V92,3)=$H$11),DULIEU!$X92,0)</f>
        <v>0</v>
      </c>
      <c r="I100" s="36" t="str">
        <f>IF($J100&gt;0,DULIEU!V92,"")</f>
        <v/>
      </c>
      <c r="J100" s="35">
        <f t="shared" si="2"/>
        <v>0</v>
      </c>
      <c r="K100" s="35">
        <f>IF(LEFT(DULIEU!$W92,3)=L$4,DULIEU!$X92,0)</f>
        <v>0</v>
      </c>
      <c r="L100" s="41" t="str">
        <f t="shared" si="3"/>
        <v/>
      </c>
      <c r="M100" s="29"/>
      <c r="N100" s="2"/>
      <c r="O100" s="2"/>
      <c r="P100" s="2"/>
      <c r="Q100" s="2"/>
      <c r="R100" s="2"/>
      <c r="S100" s="2"/>
      <c r="T100" s="2"/>
      <c r="U100" s="2"/>
      <c r="V100" s="2"/>
      <c r="W100" s="2"/>
      <c r="X100" s="2"/>
      <c r="Y100" s="2"/>
      <c r="Z100" s="2"/>
      <c r="AA100" s="2"/>
      <c r="AB100" s="2"/>
      <c r="AC100" s="2"/>
      <c r="AD100" s="2"/>
      <c r="AE100" s="2"/>
      <c r="AF100" s="2"/>
      <c r="AG100" s="2"/>
      <c r="AH100" s="2"/>
      <c r="AI100" s="2"/>
    </row>
    <row r="101" spans="1:35" s="1" customFormat="1" hidden="1">
      <c r="A101" s="2"/>
      <c r="B101" s="38" t="str">
        <f>IF(LEFT(DULIEU!$W93,3)=$L$4,DULIEU!$D93,"")</f>
        <v/>
      </c>
      <c r="C101" s="39" t="str">
        <f>IF(LEFT(DULIEU!$W93,3)=$L$4,DULIEU!$H93,"")</f>
        <v/>
      </c>
      <c r="D101" s="39" t="str">
        <f>IF(LEFT(DULIEU!$W93,3)=$L$4,DULIEU!$J93,"")</f>
        <v/>
      </c>
      <c r="E101" s="38" t="str">
        <f>IF(LEFT(DULIEU!$W93,3)=$L$4,DULIEU!$E93,"")</f>
        <v/>
      </c>
      <c r="F101" s="34" t="str">
        <f>IF(LEFT(DULIEU!$W93,3)=$L$4,DULIEU!$O93,"")</f>
        <v/>
      </c>
      <c r="G101" s="35">
        <f>IF(AND(LEFT(DULIEU!$W93,3)=$L$4,LEFT(DULIEU!$V93,4)=$G$11),DULIEU!$X93,0)</f>
        <v>0</v>
      </c>
      <c r="H101" s="35">
        <f>IF(AND(LEFT(DULIEU!$W93,3)=$L$4,LEFT(DULIEU!$V93,3)=$H$11),DULIEU!$X93,0)</f>
        <v>0</v>
      </c>
      <c r="I101" s="36" t="str">
        <f>IF($J101&gt;0,DULIEU!V93,"")</f>
        <v/>
      </c>
      <c r="J101" s="35">
        <f t="shared" si="2"/>
        <v>0</v>
      </c>
      <c r="K101" s="35">
        <f>IF(LEFT(DULIEU!$W93,3)=L$4,DULIEU!$X93,0)</f>
        <v>0</v>
      </c>
      <c r="L101" s="41" t="str">
        <f t="shared" si="3"/>
        <v/>
      </c>
      <c r="M101" s="29"/>
      <c r="N101" s="2"/>
      <c r="O101" s="2"/>
      <c r="P101" s="2"/>
      <c r="Q101" s="2"/>
      <c r="R101" s="2"/>
      <c r="S101" s="2"/>
      <c r="T101" s="2"/>
      <c r="U101" s="2"/>
      <c r="V101" s="2"/>
      <c r="W101" s="2"/>
      <c r="X101" s="2"/>
      <c r="Y101" s="2"/>
      <c r="Z101" s="2"/>
      <c r="AA101" s="2"/>
      <c r="AB101" s="2"/>
      <c r="AC101" s="2"/>
      <c r="AD101" s="2"/>
      <c r="AE101" s="2"/>
      <c r="AF101" s="2"/>
      <c r="AG101" s="2"/>
      <c r="AH101" s="2"/>
      <c r="AI101" s="2"/>
    </row>
    <row r="102" spans="1:35" s="1" customFormat="1" hidden="1">
      <c r="A102" s="2"/>
      <c r="B102" s="38" t="str">
        <f>IF(LEFT(DULIEU!$W94,3)=$L$4,DULIEU!$D94,"")</f>
        <v/>
      </c>
      <c r="C102" s="39" t="str">
        <f>IF(LEFT(DULIEU!$W94,3)=$L$4,DULIEU!$H94,"")</f>
        <v/>
      </c>
      <c r="D102" s="39" t="str">
        <f>IF(LEFT(DULIEU!$W94,3)=$L$4,DULIEU!$J94,"")</f>
        <v/>
      </c>
      <c r="E102" s="38" t="str">
        <f>IF(LEFT(DULIEU!$W94,3)=$L$4,DULIEU!$E94,"")</f>
        <v/>
      </c>
      <c r="F102" s="34" t="str">
        <f>IF(LEFT(DULIEU!$W94,3)=$L$4,DULIEU!$O94,"")</f>
        <v/>
      </c>
      <c r="G102" s="35">
        <f>IF(AND(LEFT(DULIEU!$W94,3)=$L$4,LEFT(DULIEU!$V94,4)=$G$11),DULIEU!$X94,0)</f>
        <v>0</v>
      </c>
      <c r="H102" s="35">
        <f>IF(AND(LEFT(DULIEU!$W94,3)=$L$4,LEFT(DULIEU!$V94,3)=$H$11),DULIEU!$X94,0)</f>
        <v>0</v>
      </c>
      <c r="I102" s="36" t="str">
        <f>IF($J102&gt;0,DULIEU!V94,"")</f>
        <v/>
      </c>
      <c r="J102" s="35">
        <f t="shared" si="2"/>
        <v>0</v>
      </c>
      <c r="K102" s="35">
        <f>IF(LEFT(DULIEU!$W94,3)=L$4,DULIEU!$X94,0)</f>
        <v>0</v>
      </c>
      <c r="L102" s="41" t="str">
        <f t="shared" si="3"/>
        <v/>
      </c>
      <c r="M102" s="29"/>
      <c r="N102" s="2"/>
      <c r="O102" s="2"/>
      <c r="P102" s="2"/>
      <c r="Q102" s="2"/>
      <c r="R102" s="2"/>
      <c r="S102" s="2"/>
      <c r="T102" s="2"/>
      <c r="U102" s="2"/>
      <c r="V102" s="2"/>
      <c r="W102" s="2"/>
      <c r="X102" s="2"/>
      <c r="Y102" s="2"/>
      <c r="Z102" s="2"/>
      <c r="AA102" s="2"/>
      <c r="AB102" s="2"/>
      <c r="AC102" s="2"/>
      <c r="AD102" s="2"/>
      <c r="AE102" s="2"/>
      <c r="AF102" s="2"/>
      <c r="AG102" s="2"/>
      <c r="AH102" s="2"/>
      <c r="AI102" s="2"/>
    </row>
    <row r="103" spans="1:35" s="1" customFormat="1" hidden="1">
      <c r="A103" s="2"/>
      <c r="B103" s="38" t="str">
        <f>IF(LEFT(DULIEU!$W95,3)=$L$4,DULIEU!$D95,"")</f>
        <v/>
      </c>
      <c r="C103" s="39" t="str">
        <f>IF(LEFT(DULIEU!$W95,3)=$L$4,DULIEU!$H95,"")</f>
        <v/>
      </c>
      <c r="D103" s="39" t="str">
        <f>IF(LEFT(DULIEU!$W95,3)=$L$4,DULIEU!$J95,"")</f>
        <v/>
      </c>
      <c r="E103" s="38" t="str">
        <f>IF(LEFT(DULIEU!$W95,3)=$L$4,DULIEU!$E95,"")</f>
        <v/>
      </c>
      <c r="F103" s="34" t="str">
        <f>IF(LEFT(DULIEU!$W95,3)=$L$4,DULIEU!$O95,"")</f>
        <v/>
      </c>
      <c r="G103" s="35">
        <f>IF(AND(LEFT(DULIEU!$W95,3)=$L$4,LEFT(DULIEU!$V95,4)=$G$11),DULIEU!$X95,0)</f>
        <v>0</v>
      </c>
      <c r="H103" s="35">
        <f>IF(AND(LEFT(DULIEU!$W95,3)=$L$4,LEFT(DULIEU!$V95,3)=$H$11),DULIEU!$X95,0)</f>
        <v>0</v>
      </c>
      <c r="I103" s="36" t="str">
        <f>IF($J103&gt;0,DULIEU!V95,"")</f>
        <v/>
      </c>
      <c r="J103" s="35">
        <f t="shared" si="2"/>
        <v>0</v>
      </c>
      <c r="K103" s="35">
        <f>IF(LEFT(DULIEU!$W95,3)=L$4,DULIEU!$X95,0)</f>
        <v>0</v>
      </c>
      <c r="L103" s="41" t="str">
        <f t="shared" si="3"/>
        <v/>
      </c>
      <c r="M103" s="29"/>
      <c r="N103" s="2"/>
      <c r="O103" s="2"/>
      <c r="P103" s="2"/>
      <c r="Q103" s="2"/>
      <c r="R103" s="2"/>
      <c r="S103" s="2"/>
      <c r="T103" s="2"/>
      <c r="U103" s="2"/>
      <c r="V103" s="2"/>
      <c r="W103" s="2"/>
      <c r="X103" s="2"/>
      <c r="Y103" s="2"/>
      <c r="Z103" s="2"/>
      <c r="AA103" s="2"/>
      <c r="AB103" s="2"/>
      <c r="AC103" s="2"/>
      <c r="AD103" s="2"/>
      <c r="AE103" s="2"/>
      <c r="AF103" s="2"/>
      <c r="AG103" s="2"/>
      <c r="AH103" s="2"/>
      <c r="AI103" s="2"/>
    </row>
    <row r="104" spans="1:35" s="1" customFormat="1" hidden="1">
      <c r="A104" s="2"/>
      <c r="B104" s="38" t="str">
        <f>IF(LEFT(DULIEU!$W96,3)=$L$4,DULIEU!$D96,"")</f>
        <v/>
      </c>
      <c r="C104" s="39" t="str">
        <f>IF(LEFT(DULIEU!$W96,3)=$L$4,DULIEU!$H96,"")</f>
        <v/>
      </c>
      <c r="D104" s="39" t="str">
        <f>IF(LEFT(DULIEU!$W96,3)=$L$4,DULIEU!$J96,"")</f>
        <v/>
      </c>
      <c r="E104" s="38" t="str">
        <f>IF(LEFT(DULIEU!$W96,3)=$L$4,DULIEU!$E96,"")</f>
        <v/>
      </c>
      <c r="F104" s="34" t="str">
        <f>IF(LEFT(DULIEU!$W96,3)=$L$4,DULIEU!$O96,"")</f>
        <v/>
      </c>
      <c r="G104" s="35">
        <f>IF(AND(LEFT(DULIEU!$W96,3)=$L$4,LEFT(DULIEU!$V96,4)=$G$11),DULIEU!$X96,0)</f>
        <v>0</v>
      </c>
      <c r="H104" s="35">
        <f>IF(AND(LEFT(DULIEU!$W96,3)=$L$4,LEFT(DULIEU!$V96,3)=$H$11),DULIEU!$X96,0)</f>
        <v>0</v>
      </c>
      <c r="I104" s="36" t="str">
        <f>IF($J104&gt;0,DULIEU!V96,"")</f>
        <v/>
      </c>
      <c r="J104" s="35">
        <f t="shared" si="2"/>
        <v>0</v>
      </c>
      <c r="K104" s="35">
        <f>IF(LEFT(DULIEU!$W96,3)=L$4,DULIEU!$X96,0)</f>
        <v>0</v>
      </c>
      <c r="L104" s="41" t="str">
        <f t="shared" si="3"/>
        <v/>
      </c>
      <c r="M104" s="29"/>
      <c r="N104" s="2"/>
      <c r="O104" s="2"/>
      <c r="P104" s="2"/>
      <c r="Q104" s="2"/>
      <c r="R104" s="2"/>
      <c r="S104" s="2"/>
      <c r="T104" s="2"/>
      <c r="U104" s="2"/>
      <c r="V104" s="2"/>
      <c r="W104" s="2"/>
      <c r="X104" s="2"/>
      <c r="Y104" s="2"/>
      <c r="Z104" s="2"/>
      <c r="AA104" s="2"/>
      <c r="AB104" s="2"/>
      <c r="AC104" s="2"/>
      <c r="AD104" s="2"/>
      <c r="AE104" s="2"/>
      <c r="AF104" s="2"/>
      <c r="AG104" s="2"/>
      <c r="AH104" s="2"/>
      <c r="AI104" s="2"/>
    </row>
    <row r="105" spans="1:35" s="1" customFormat="1" hidden="1">
      <c r="A105" s="2"/>
      <c r="B105" s="38" t="str">
        <f>IF(LEFT(DULIEU!$W97,3)=$L$4,DULIEU!$D97,"")</f>
        <v/>
      </c>
      <c r="C105" s="39" t="str">
        <f>IF(LEFT(DULIEU!$W97,3)=$L$4,DULIEU!$H97,"")</f>
        <v/>
      </c>
      <c r="D105" s="39" t="str">
        <f>IF(LEFT(DULIEU!$W97,3)=$L$4,DULIEU!$J97,"")</f>
        <v/>
      </c>
      <c r="E105" s="38" t="str">
        <f>IF(LEFT(DULIEU!$W97,3)=$L$4,DULIEU!$E97,"")</f>
        <v/>
      </c>
      <c r="F105" s="34" t="str">
        <f>IF(LEFT(DULIEU!$W97,3)=$L$4,DULIEU!$O97,"")</f>
        <v/>
      </c>
      <c r="G105" s="35">
        <f>IF(AND(LEFT(DULIEU!$W97,3)=$L$4,LEFT(DULIEU!$V97,4)=$G$11),DULIEU!$X97,0)</f>
        <v>0</v>
      </c>
      <c r="H105" s="35">
        <f>IF(AND(LEFT(DULIEU!$W97,3)=$L$4,LEFT(DULIEU!$V97,3)=$H$11),DULIEU!$X97,0)</f>
        <v>0</v>
      </c>
      <c r="I105" s="36" t="str">
        <f>IF($J105&gt;0,DULIEU!V97,"")</f>
        <v/>
      </c>
      <c r="J105" s="35">
        <f t="shared" si="2"/>
        <v>0</v>
      </c>
      <c r="K105" s="35">
        <f>IF(LEFT(DULIEU!$W97,3)=L$4,DULIEU!$X97,0)</f>
        <v>0</v>
      </c>
      <c r="L105" s="41" t="str">
        <f t="shared" si="3"/>
        <v/>
      </c>
      <c r="M105" s="29"/>
      <c r="N105" s="2"/>
      <c r="O105" s="2"/>
      <c r="P105" s="2"/>
      <c r="Q105" s="2"/>
      <c r="R105" s="2"/>
      <c r="S105" s="2"/>
      <c r="T105" s="2"/>
      <c r="U105" s="2"/>
      <c r="V105" s="2"/>
      <c r="W105" s="2"/>
      <c r="X105" s="2"/>
      <c r="Y105" s="2"/>
      <c r="Z105" s="2"/>
      <c r="AA105" s="2"/>
      <c r="AB105" s="2"/>
      <c r="AC105" s="2"/>
      <c r="AD105" s="2"/>
      <c r="AE105" s="2"/>
      <c r="AF105" s="2"/>
      <c r="AG105" s="2"/>
      <c r="AH105" s="2"/>
      <c r="AI105" s="2"/>
    </row>
    <row r="106" spans="1:35" s="1" customFormat="1" hidden="1">
      <c r="A106" s="2"/>
      <c r="B106" s="38" t="str">
        <f>IF(LEFT(DULIEU!$W98,3)=$L$4,DULIEU!$D98,"")</f>
        <v/>
      </c>
      <c r="C106" s="39" t="str">
        <f>IF(LEFT(DULIEU!$W98,3)=$L$4,DULIEU!$H98,"")</f>
        <v/>
      </c>
      <c r="D106" s="39" t="str">
        <f>IF(LEFT(DULIEU!$W98,3)=$L$4,DULIEU!$J98,"")</f>
        <v/>
      </c>
      <c r="E106" s="38" t="str">
        <f>IF(LEFT(DULIEU!$W98,3)=$L$4,DULIEU!$E98,"")</f>
        <v/>
      </c>
      <c r="F106" s="34" t="str">
        <f>IF(LEFT(DULIEU!$W98,3)=$L$4,DULIEU!$O98,"")</f>
        <v/>
      </c>
      <c r="G106" s="35">
        <f>IF(AND(LEFT(DULIEU!$W98,3)=$L$4,LEFT(DULIEU!$V98,4)=$G$11),DULIEU!$X98,0)</f>
        <v>0</v>
      </c>
      <c r="H106" s="35">
        <f>IF(AND(LEFT(DULIEU!$W98,3)=$L$4,LEFT(DULIEU!$V98,3)=$H$11),DULIEU!$X98,0)</f>
        <v>0</v>
      </c>
      <c r="I106" s="36" t="str">
        <f>IF($J106&gt;0,DULIEU!V98,"")</f>
        <v/>
      </c>
      <c r="J106" s="35">
        <f t="shared" si="2"/>
        <v>0</v>
      </c>
      <c r="K106" s="35">
        <f>IF(LEFT(DULIEU!$W98,3)=L$4,DULIEU!$X98,0)</f>
        <v>0</v>
      </c>
      <c r="L106" s="41" t="str">
        <f t="shared" si="3"/>
        <v/>
      </c>
      <c r="M106" s="29"/>
      <c r="N106" s="2"/>
      <c r="O106" s="2"/>
      <c r="P106" s="2"/>
      <c r="Q106" s="2"/>
      <c r="R106" s="2"/>
      <c r="S106" s="2"/>
      <c r="T106" s="2"/>
      <c r="U106" s="2"/>
      <c r="V106" s="2"/>
      <c r="W106" s="2"/>
      <c r="X106" s="2"/>
      <c r="Y106" s="2"/>
      <c r="Z106" s="2"/>
      <c r="AA106" s="2"/>
      <c r="AB106" s="2"/>
      <c r="AC106" s="2"/>
      <c r="AD106" s="2"/>
      <c r="AE106" s="2"/>
      <c r="AF106" s="2"/>
      <c r="AG106" s="2"/>
      <c r="AH106" s="2"/>
      <c r="AI106" s="2"/>
    </row>
    <row r="107" spans="1:35" s="1" customFormat="1" hidden="1">
      <c r="A107" s="2"/>
      <c r="B107" s="38" t="str">
        <f>IF(LEFT(DULIEU!$W99,3)=$L$4,DULIEU!$D99,"")</f>
        <v/>
      </c>
      <c r="C107" s="39" t="str">
        <f>IF(LEFT(DULIEU!$W99,3)=$L$4,DULIEU!$H99,"")</f>
        <v/>
      </c>
      <c r="D107" s="39" t="str">
        <f>IF(LEFT(DULIEU!$W99,3)=$L$4,DULIEU!$J99,"")</f>
        <v/>
      </c>
      <c r="E107" s="38" t="str">
        <f>IF(LEFT(DULIEU!$W99,3)=$L$4,DULIEU!$E99,"")</f>
        <v/>
      </c>
      <c r="F107" s="34" t="str">
        <f>IF(LEFT(DULIEU!$W99,3)=$L$4,DULIEU!$O99,"")</f>
        <v/>
      </c>
      <c r="G107" s="35">
        <f>IF(AND(LEFT(DULIEU!$W99,3)=$L$4,LEFT(DULIEU!$V99,4)=$G$11),DULIEU!$X99,0)</f>
        <v>0</v>
      </c>
      <c r="H107" s="35">
        <f>IF(AND(LEFT(DULIEU!$W99,3)=$L$4,LEFT(DULIEU!$V99,3)=$H$11),DULIEU!$X99,0)</f>
        <v>0</v>
      </c>
      <c r="I107" s="36" t="str">
        <f>IF($J107&gt;0,DULIEU!V99,"")</f>
        <v/>
      </c>
      <c r="J107" s="35">
        <f t="shared" si="2"/>
        <v>0</v>
      </c>
      <c r="K107" s="35">
        <f>IF(LEFT(DULIEU!$W99,3)=L$4,DULIEU!$X99,0)</f>
        <v>0</v>
      </c>
      <c r="L107" s="41" t="str">
        <f t="shared" si="3"/>
        <v/>
      </c>
      <c r="M107" s="29"/>
      <c r="N107" s="2"/>
      <c r="O107" s="2"/>
      <c r="P107" s="2"/>
      <c r="Q107" s="2"/>
      <c r="R107" s="2"/>
      <c r="S107" s="2"/>
      <c r="T107" s="2"/>
      <c r="U107" s="2"/>
      <c r="V107" s="2"/>
      <c r="W107" s="2"/>
      <c r="X107" s="2"/>
      <c r="Y107" s="2"/>
      <c r="Z107" s="2"/>
      <c r="AA107" s="2"/>
      <c r="AB107" s="2"/>
      <c r="AC107" s="2"/>
      <c r="AD107" s="2"/>
      <c r="AE107" s="2"/>
      <c r="AF107" s="2"/>
      <c r="AG107" s="2"/>
      <c r="AH107" s="2"/>
      <c r="AI107" s="2"/>
    </row>
    <row r="108" spans="1:35" s="1" customFormat="1" hidden="1">
      <c r="A108" s="2"/>
      <c r="B108" s="38" t="str">
        <f>IF(LEFT(DULIEU!$W100,3)=$L$4,DULIEU!$D100,"")</f>
        <v/>
      </c>
      <c r="C108" s="39" t="str">
        <f>IF(LEFT(DULIEU!$W100,3)=$L$4,DULIEU!$H100,"")</f>
        <v/>
      </c>
      <c r="D108" s="39" t="str">
        <f>IF(LEFT(DULIEU!$W100,3)=$L$4,DULIEU!$J100,"")</f>
        <v/>
      </c>
      <c r="E108" s="38" t="str">
        <f>IF(LEFT(DULIEU!$W100,3)=$L$4,DULIEU!$E100,"")</f>
        <v/>
      </c>
      <c r="F108" s="34" t="str">
        <f>IF(LEFT(DULIEU!$W100,3)=$L$4,DULIEU!$O100,"")</f>
        <v/>
      </c>
      <c r="G108" s="35">
        <f>IF(AND(LEFT(DULIEU!$W100,3)=$L$4,LEFT(DULIEU!$V100,4)=$G$11),DULIEU!$X100,0)</f>
        <v>0</v>
      </c>
      <c r="H108" s="35">
        <f>IF(AND(LEFT(DULIEU!$W100,3)=$L$4,LEFT(DULIEU!$V100,3)=$H$11),DULIEU!$X100,0)</f>
        <v>0</v>
      </c>
      <c r="I108" s="36" t="str">
        <f>IF($J108&gt;0,DULIEU!V100,"")</f>
        <v/>
      </c>
      <c r="J108" s="35">
        <f t="shared" si="2"/>
        <v>0</v>
      </c>
      <c r="K108" s="35">
        <f>IF(LEFT(DULIEU!$W100,3)=L$4,DULIEU!$X100,0)</f>
        <v>0</v>
      </c>
      <c r="L108" s="41" t="str">
        <f t="shared" si="3"/>
        <v/>
      </c>
      <c r="M108" s="29"/>
      <c r="N108" s="2"/>
      <c r="O108" s="2"/>
      <c r="P108" s="2"/>
      <c r="Q108" s="2"/>
      <c r="R108" s="2"/>
      <c r="S108" s="2"/>
      <c r="T108" s="2"/>
      <c r="U108" s="2"/>
      <c r="V108" s="2"/>
      <c r="W108" s="2"/>
      <c r="X108" s="2"/>
      <c r="Y108" s="2"/>
      <c r="Z108" s="2"/>
      <c r="AA108" s="2"/>
      <c r="AB108" s="2"/>
      <c r="AC108" s="2"/>
      <c r="AD108" s="2"/>
      <c r="AE108" s="2"/>
      <c r="AF108" s="2"/>
      <c r="AG108" s="2"/>
      <c r="AH108" s="2"/>
      <c r="AI108" s="2"/>
    </row>
    <row r="109" spans="1:35" s="1" customFormat="1" hidden="1">
      <c r="A109" s="2"/>
      <c r="B109" s="38" t="str">
        <f>IF(LEFT(DULIEU!$W101,3)=$L$4,DULIEU!$D101,"")</f>
        <v/>
      </c>
      <c r="C109" s="39" t="str">
        <f>IF(LEFT(DULIEU!$W101,3)=$L$4,DULIEU!$H101,"")</f>
        <v/>
      </c>
      <c r="D109" s="39" t="str">
        <f>IF(LEFT(DULIEU!$W101,3)=$L$4,DULIEU!$J101,"")</f>
        <v/>
      </c>
      <c r="E109" s="38" t="str">
        <f>IF(LEFT(DULIEU!$W101,3)=$L$4,DULIEU!$E101,"")</f>
        <v/>
      </c>
      <c r="F109" s="34" t="str">
        <f>IF(LEFT(DULIEU!$W101,3)=$L$4,DULIEU!$O101,"")</f>
        <v/>
      </c>
      <c r="G109" s="35">
        <f>IF(AND(LEFT(DULIEU!$W101,3)=$L$4,LEFT(DULIEU!$V101,4)=$G$11),DULIEU!$X101,0)</f>
        <v>0</v>
      </c>
      <c r="H109" s="35">
        <f>IF(AND(LEFT(DULIEU!$W101,3)=$L$4,LEFT(DULIEU!$V101,3)=$H$11),DULIEU!$X101,0)</f>
        <v>0</v>
      </c>
      <c r="I109" s="36" t="str">
        <f>IF($J109&gt;0,DULIEU!V101,"")</f>
        <v/>
      </c>
      <c r="J109" s="35">
        <f t="shared" si="2"/>
        <v>0</v>
      </c>
      <c r="K109" s="35">
        <f>IF(LEFT(DULIEU!$W101,3)=L$4,DULIEU!$X101,0)</f>
        <v>0</v>
      </c>
      <c r="L109" s="41" t="str">
        <f t="shared" si="3"/>
        <v/>
      </c>
      <c r="M109" s="29"/>
      <c r="N109" s="2"/>
      <c r="O109" s="2"/>
      <c r="P109" s="2"/>
      <c r="Q109" s="2"/>
      <c r="R109" s="2"/>
      <c r="S109" s="2"/>
      <c r="T109" s="2"/>
      <c r="U109" s="2"/>
      <c r="V109" s="2"/>
      <c r="W109" s="2"/>
      <c r="X109" s="2"/>
      <c r="Y109" s="2"/>
      <c r="Z109" s="2"/>
      <c r="AA109" s="2"/>
      <c r="AB109" s="2"/>
      <c r="AC109" s="2"/>
      <c r="AD109" s="2"/>
      <c r="AE109" s="2"/>
      <c r="AF109" s="2"/>
      <c r="AG109" s="2"/>
      <c r="AH109" s="2"/>
      <c r="AI109" s="2"/>
    </row>
    <row r="110" spans="1:35" s="1" customFormat="1" hidden="1">
      <c r="A110" s="2"/>
      <c r="B110" s="38" t="str">
        <f>IF(LEFT(DULIEU!$W102,3)=$L$4,DULIEU!$D102,"")</f>
        <v/>
      </c>
      <c r="C110" s="39" t="str">
        <f>IF(LEFT(DULIEU!$W102,3)=$L$4,DULIEU!$H102,"")</f>
        <v/>
      </c>
      <c r="D110" s="39" t="str">
        <f>IF(LEFT(DULIEU!$W102,3)=$L$4,DULIEU!$J102,"")</f>
        <v/>
      </c>
      <c r="E110" s="38" t="str">
        <f>IF(LEFT(DULIEU!$W102,3)=$L$4,DULIEU!$E102,"")</f>
        <v/>
      </c>
      <c r="F110" s="34" t="str">
        <f>IF(LEFT(DULIEU!$W102,3)=$L$4,DULIEU!$O102,"")</f>
        <v/>
      </c>
      <c r="G110" s="35">
        <f>IF(AND(LEFT(DULIEU!$W102,3)=$L$4,LEFT(DULIEU!$V102,4)=$G$11),DULIEU!$X102,0)</f>
        <v>0</v>
      </c>
      <c r="H110" s="35">
        <f>IF(AND(LEFT(DULIEU!$W102,3)=$L$4,LEFT(DULIEU!$V102,3)=$H$11),DULIEU!$X102,0)</f>
        <v>0</v>
      </c>
      <c r="I110" s="36" t="str">
        <f>IF($J110&gt;0,DULIEU!V102,"")</f>
        <v/>
      </c>
      <c r="J110" s="35">
        <f t="shared" si="2"/>
        <v>0</v>
      </c>
      <c r="K110" s="35">
        <f>IF(LEFT(DULIEU!$W102,3)=L$4,DULIEU!$X102,0)</f>
        <v>0</v>
      </c>
      <c r="L110" s="41" t="str">
        <f t="shared" si="3"/>
        <v/>
      </c>
      <c r="M110" s="29"/>
      <c r="N110" s="2"/>
      <c r="O110" s="2"/>
      <c r="P110" s="2"/>
      <c r="Q110" s="2"/>
      <c r="R110" s="2"/>
      <c r="S110" s="2"/>
      <c r="T110" s="2"/>
      <c r="U110" s="2"/>
      <c r="V110" s="2"/>
      <c r="W110" s="2"/>
      <c r="X110" s="2"/>
      <c r="Y110" s="2"/>
      <c r="Z110" s="2"/>
      <c r="AA110" s="2"/>
      <c r="AB110" s="2"/>
      <c r="AC110" s="2"/>
      <c r="AD110" s="2"/>
      <c r="AE110" s="2"/>
      <c r="AF110" s="2"/>
      <c r="AG110" s="2"/>
      <c r="AH110" s="2"/>
      <c r="AI110" s="2"/>
    </row>
    <row r="111" spans="1:35" s="1" customFormat="1" hidden="1">
      <c r="A111" s="2"/>
      <c r="B111" s="38" t="str">
        <f>IF(LEFT(DULIEU!$W103,3)=$L$4,DULIEU!$D103,"")</f>
        <v/>
      </c>
      <c r="C111" s="39" t="str">
        <f>IF(LEFT(DULIEU!$W103,3)=$L$4,DULIEU!$H103,"")</f>
        <v/>
      </c>
      <c r="D111" s="39" t="str">
        <f>IF(LEFT(DULIEU!$W103,3)=$L$4,DULIEU!$J103,"")</f>
        <v/>
      </c>
      <c r="E111" s="38" t="str">
        <f>IF(LEFT(DULIEU!$W103,3)=$L$4,DULIEU!$E103,"")</f>
        <v/>
      </c>
      <c r="F111" s="34" t="str">
        <f>IF(LEFT(DULIEU!$W103,3)=$L$4,DULIEU!$O103,"")</f>
        <v/>
      </c>
      <c r="G111" s="35">
        <f>IF(AND(LEFT(DULIEU!$W103,3)=$L$4,LEFT(DULIEU!$V103,4)=$G$11),DULIEU!$X103,0)</f>
        <v>0</v>
      </c>
      <c r="H111" s="35">
        <f>IF(AND(LEFT(DULIEU!$W103,3)=$L$4,LEFT(DULIEU!$V103,3)=$H$11),DULIEU!$X103,0)</f>
        <v>0</v>
      </c>
      <c r="I111" s="36" t="str">
        <f>IF($J111&gt;0,DULIEU!V103,"")</f>
        <v/>
      </c>
      <c r="J111" s="35">
        <f t="shared" si="2"/>
        <v>0</v>
      </c>
      <c r="K111" s="35">
        <f>IF(LEFT(DULIEU!$W103,3)=L$4,DULIEU!$X103,0)</f>
        <v>0</v>
      </c>
      <c r="L111" s="41" t="str">
        <f t="shared" si="3"/>
        <v/>
      </c>
      <c r="M111" s="29"/>
      <c r="N111" s="2"/>
      <c r="O111" s="2"/>
      <c r="P111" s="2"/>
      <c r="Q111" s="2"/>
      <c r="R111" s="2"/>
      <c r="S111" s="2"/>
      <c r="T111" s="2"/>
      <c r="U111" s="2"/>
      <c r="V111" s="2"/>
      <c r="W111" s="2"/>
      <c r="X111" s="2"/>
      <c r="Y111" s="2"/>
      <c r="Z111" s="2"/>
      <c r="AA111" s="2"/>
      <c r="AB111" s="2"/>
      <c r="AC111" s="2"/>
      <c r="AD111" s="2"/>
      <c r="AE111" s="2"/>
      <c r="AF111" s="2"/>
      <c r="AG111" s="2"/>
      <c r="AH111" s="2"/>
      <c r="AI111" s="2"/>
    </row>
    <row r="112" spans="1:35" s="1" customFormat="1" hidden="1">
      <c r="A112" s="2"/>
      <c r="B112" s="38" t="str">
        <f>IF(LEFT(DULIEU!$W104,3)=$L$4,DULIEU!$D104,"")</f>
        <v/>
      </c>
      <c r="C112" s="39" t="str">
        <f>IF(LEFT(DULIEU!$W104,3)=$L$4,DULIEU!$H104,"")</f>
        <v/>
      </c>
      <c r="D112" s="39" t="str">
        <f>IF(LEFT(DULIEU!$W104,3)=$L$4,DULIEU!$J104,"")</f>
        <v/>
      </c>
      <c r="E112" s="38" t="str">
        <f>IF(LEFT(DULIEU!$W104,3)=$L$4,DULIEU!$E104,"")</f>
        <v/>
      </c>
      <c r="F112" s="34" t="str">
        <f>IF(LEFT(DULIEU!$W104,3)=$L$4,DULIEU!$O104,"")</f>
        <v/>
      </c>
      <c r="G112" s="35">
        <f>IF(AND(LEFT(DULIEU!$W104,3)=$L$4,LEFT(DULIEU!$V104,4)=$G$11),DULIEU!$X104,0)</f>
        <v>0</v>
      </c>
      <c r="H112" s="35">
        <f>IF(AND(LEFT(DULIEU!$W104,3)=$L$4,LEFT(DULIEU!$V104,3)=$H$11),DULIEU!$X104,0)</f>
        <v>0</v>
      </c>
      <c r="I112" s="36" t="str">
        <f>IF($J112&gt;0,DULIEU!V104,"")</f>
        <v/>
      </c>
      <c r="J112" s="35">
        <f t="shared" si="2"/>
        <v>0</v>
      </c>
      <c r="K112" s="35">
        <f>IF(LEFT(DULIEU!$W104,3)=L$4,DULIEU!$X104,0)</f>
        <v>0</v>
      </c>
      <c r="L112" s="41" t="str">
        <f t="shared" si="3"/>
        <v/>
      </c>
      <c r="M112" s="29"/>
      <c r="N112" s="2"/>
      <c r="O112" s="2"/>
      <c r="P112" s="2"/>
      <c r="Q112" s="2"/>
      <c r="R112" s="2"/>
      <c r="S112" s="2"/>
      <c r="T112" s="2"/>
      <c r="U112" s="2"/>
      <c r="V112" s="2"/>
      <c r="W112" s="2"/>
      <c r="X112" s="2"/>
      <c r="Y112" s="2"/>
      <c r="Z112" s="2"/>
      <c r="AA112" s="2"/>
      <c r="AB112" s="2"/>
      <c r="AC112" s="2"/>
      <c r="AD112" s="2"/>
      <c r="AE112" s="2"/>
      <c r="AF112" s="2"/>
      <c r="AG112" s="2"/>
      <c r="AH112" s="2"/>
      <c r="AI112" s="2"/>
    </row>
    <row r="113" spans="1:35" s="1" customFormat="1" hidden="1">
      <c r="A113" s="2"/>
      <c r="B113" s="38" t="str">
        <f>IF(LEFT(DULIEU!$W105,3)=$L$4,DULIEU!$D105,"")</f>
        <v/>
      </c>
      <c r="C113" s="39" t="str">
        <f>IF(LEFT(DULIEU!$W105,3)=$L$4,DULIEU!$H105,"")</f>
        <v/>
      </c>
      <c r="D113" s="39" t="str">
        <f>IF(LEFT(DULIEU!$W105,3)=$L$4,DULIEU!$J105,"")</f>
        <v/>
      </c>
      <c r="E113" s="38" t="str">
        <f>IF(LEFT(DULIEU!$W105,3)=$L$4,DULIEU!$E105,"")</f>
        <v/>
      </c>
      <c r="F113" s="34" t="str">
        <f>IF(LEFT(DULIEU!$W105,3)=$L$4,DULIEU!$O105,"")</f>
        <v/>
      </c>
      <c r="G113" s="35">
        <f>IF(AND(LEFT(DULIEU!$W105,3)=$L$4,LEFT(DULIEU!$V105,4)=$G$11),DULIEU!$X105,0)</f>
        <v>0</v>
      </c>
      <c r="H113" s="35">
        <f>IF(AND(LEFT(DULIEU!$W105,3)=$L$4,LEFT(DULIEU!$V105,3)=$H$11),DULIEU!$X105,0)</f>
        <v>0</v>
      </c>
      <c r="I113" s="36" t="str">
        <f>IF($J113&gt;0,DULIEU!V105,"")</f>
        <v/>
      </c>
      <c r="J113" s="35">
        <f t="shared" si="2"/>
        <v>0</v>
      </c>
      <c r="K113" s="35">
        <f>IF(LEFT(DULIEU!$W105,3)=L$4,DULIEU!$X105,0)</f>
        <v>0</v>
      </c>
      <c r="L113" s="41" t="str">
        <f t="shared" si="3"/>
        <v/>
      </c>
      <c r="M113" s="29"/>
      <c r="N113" s="2"/>
      <c r="O113" s="2"/>
      <c r="P113" s="2"/>
      <c r="Q113" s="2"/>
      <c r="R113" s="2"/>
      <c r="S113" s="2"/>
      <c r="T113" s="2"/>
      <c r="U113" s="2"/>
      <c r="V113" s="2"/>
      <c r="W113" s="2"/>
      <c r="X113" s="2"/>
      <c r="Y113" s="2"/>
      <c r="Z113" s="2"/>
      <c r="AA113" s="2"/>
      <c r="AB113" s="2"/>
      <c r="AC113" s="2"/>
      <c r="AD113" s="2"/>
      <c r="AE113" s="2"/>
      <c r="AF113" s="2"/>
      <c r="AG113" s="2"/>
      <c r="AH113" s="2"/>
      <c r="AI113" s="2"/>
    </row>
    <row r="114" spans="1:35" s="1" customFormat="1" hidden="1">
      <c r="A114" s="2"/>
      <c r="B114" s="38" t="str">
        <f>IF(LEFT(DULIEU!$W106,3)=$L$4,DULIEU!$D106,"")</f>
        <v/>
      </c>
      <c r="C114" s="39" t="str">
        <f>IF(LEFT(DULIEU!$W106,3)=$L$4,DULIEU!$H106,"")</f>
        <v/>
      </c>
      <c r="D114" s="39" t="str">
        <f>IF(LEFT(DULIEU!$W106,3)=$L$4,DULIEU!$J106,"")</f>
        <v/>
      </c>
      <c r="E114" s="38" t="str">
        <f>IF(LEFT(DULIEU!$W106,3)=$L$4,DULIEU!$E106,"")</f>
        <v/>
      </c>
      <c r="F114" s="34" t="str">
        <f>IF(LEFT(DULIEU!$W106,3)=$L$4,DULIEU!$O106,"")</f>
        <v/>
      </c>
      <c r="G114" s="35">
        <f>IF(AND(LEFT(DULIEU!$W106,3)=$L$4,LEFT(DULIEU!$V106,4)=$G$11),DULIEU!$X106,0)</f>
        <v>0</v>
      </c>
      <c r="H114" s="35">
        <f>IF(AND(LEFT(DULIEU!$W106,3)=$L$4,LEFT(DULIEU!$V106,3)=$H$11),DULIEU!$X106,0)</f>
        <v>0</v>
      </c>
      <c r="I114" s="36" t="str">
        <f>IF($J114&gt;0,DULIEU!V106,"")</f>
        <v/>
      </c>
      <c r="J114" s="35">
        <f t="shared" si="2"/>
        <v>0</v>
      </c>
      <c r="K114" s="35">
        <f>IF(LEFT(DULIEU!$W106,3)=L$4,DULIEU!$X106,0)</f>
        <v>0</v>
      </c>
      <c r="L114" s="41" t="str">
        <f t="shared" si="3"/>
        <v/>
      </c>
      <c r="M114" s="29"/>
      <c r="N114" s="2"/>
      <c r="O114" s="2"/>
      <c r="P114" s="2"/>
      <c r="Q114" s="2"/>
      <c r="R114" s="2"/>
      <c r="S114" s="2"/>
      <c r="T114" s="2"/>
      <c r="U114" s="2"/>
      <c r="V114" s="2"/>
      <c r="W114" s="2"/>
      <c r="X114" s="2"/>
      <c r="Y114" s="2"/>
      <c r="Z114" s="2"/>
      <c r="AA114" s="2"/>
      <c r="AB114" s="2"/>
      <c r="AC114" s="2"/>
      <c r="AD114" s="2"/>
      <c r="AE114" s="2"/>
      <c r="AF114" s="2"/>
      <c r="AG114" s="2"/>
      <c r="AH114" s="2"/>
      <c r="AI114" s="2"/>
    </row>
    <row r="115" spans="1:35" s="1" customFormat="1" hidden="1">
      <c r="A115" s="2"/>
      <c r="B115" s="38" t="str">
        <f>IF(LEFT(DULIEU!$W107,3)=$L$4,DULIEU!$D107,"")</f>
        <v/>
      </c>
      <c r="C115" s="39" t="str">
        <f>IF(LEFT(DULIEU!$W107,3)=$L$4,DULIEU!$H107,"")</f>
        <v/>
      </c>
      <c r="D115" s="39" t="str">
        <f>IF(LEFT(DULIEU!$W107,3)=$L$4,DULIEU!$J107,"")</f>
        <v/>
      </c>
      <c r="E115" s="38" t="str">
        <f>IF(LEFT(DULIEU!$W107,3)=$L$4,DULIEU!$E107,"")</f>
        <v/>
      </c>
      <c r="F115" s="34" t="str">
        <f>IF(LEFT(DULIEU!$W107,3)=$L$4,DULIEU!$O107,"")</f>
        <v/>
      </c>
      <c r="G115" s="35">
        <f>IF(AND(LEFT(DULIEU!$W107,3)=$L$4,LEFT(DULIEU!$V107,4)=$G$11),DULIEU!$X107,0)</f>
        <v>0</v>
      </c>
      <c r="H115" s="35">
        <f>IF(AND(LEFT(DULIEU!$W107,3)=$L$4,LEFT(DULIEU!$V107,3)=$H$11),DULIEU!$X107,0)</f>
        <v>0</v>
      </c>
      <c r="I115" s="36" t="str">
        <f>IF($J115&gt;0,DULIEU!V107,"")</f>
        <v/>
      </c>
      <c r="J115" s="35">
        <f t="shared" si="2"/>
        <v>0</v>
      </c>
      <c r="K115" s="35">
        <f>IF(LEFT(DULIEU!$W107,3)=L$4,DULIEU!$X107,0)</f>
        <v>0</v>
      </c>
      <c r="L115" s="41" t="str">
        <f t="shared" si="3"/>
        <v/>
      </c>
      <c r="M115" s="29"/>
      <c r="N115" s="2"/>
      <c r="O115" s="2"/>
      <c r="P115" s="2"/>
      <c r="Q115" s="2"/>
      <c r="R115" s="2"/>
      <c r="S115" s="2"/>
      <c r="T115" s="2"/>
      <c r="U115" s="2"/>
      <c r="V115" s="2"/>
      <c r="W115" s="2"/>
      <c r="X115" s="2"/>
      <c r="Y115" s="2"/>
      <c r="Z115" s="2"/>
      <c r="AA115" s="2"/>
      <c r="AB115" s="2"/>
      <c r="AC115" s="2"/>
      <c r="AD115" s="2"/>
      <c r="AE115" s="2"/>
      <c r="AF115" s="2"/>
      <c r="AG115" s="2"/>
      <c r="AH115" s="2"/>
      <c r="AI115" s="2"/>
    </row>
    <row r="116" spans="1:35" s="1" customFormat="1" hidden="1">
      <c r="A116" s="2"/>
      <c r="B116" s="38" t="str">
        <f>IF(LEFT(DULIEU!$W108,3)=$L$4,DULIEU!$D108,"")</f>
        <v/>
      </c>
      <c r="C116" s="39" t="str">
        <f>IF(LEFT(DULIEU!$W108,3)=$L$4,DULIEU!$H108,"")</f>
        <v/>
      </c>
      <c r="D116" s="39" t="str">
        <f>IF(LEFT(DULIEU!$W108,3)=$L$4,DULIEU!$J108,"")</f>
        <v/>
      </c>
      <c r="E116" s="38" t="str">
        <f>IF(LEFT(DULIEU!$W108,3)=$L$4,DULIEU!$E108,"")</f>
        <v/>
      </c>
      <c r="F116" s="34" t="str">
        <f>IF(LEFT(DULIEU!$W108,3)=$L$4,DULIEU!$O108,"")</f>
        <v/>
      </c>
      <c r="G116" s="35">
        <f>IF(AND(LEFT(DULIEU!$W108,3)=$L$4,LEFT(DULIEU!$V108,4)=$G$11),DULIEU!$X108,0)</f>
        <v>0</v>
      </c>
      <c r="H116" s="35">
        <f>IF(AND(LEFT(DULIEU!$W108,3)=$L$4,LEFT(DULIEU!$V108,3)=$H$11),DULIEU!$X108,0)</f>
        <v>0</v>
      </c>
      <c r="I116" s="36" t="str">
        <f>IF($J116&gt;0,DULIEU!V108,"")</f>
        <v/>
      </c>
      <c r="J116" s="35">
        <f t="shared" si="2"/>
        <v>0</v>
      </c>
      <c r="K116" s="35">
        <f>IF(LEFT(DULIEU!$W108,3)=L$4,DULIEU!$X108,0)</f>
        <v>0</v>
      </c>
      <c r="L116" s="41" t="str">
        <f t="shared" si="3"/>
        <v/>
      </c>
      <c r="M116" s="29"/>
      <c r="N116" s="2"/>
      <c r="O116" s="2"/>
      <c r="P116" s="2"/>
      <c r="Q116" s="2"/>
      <c r="R116" s="2"/>
      <c r="S116" s="2"/>
      <c r="T116" s="2"/>
      <c r="U116" s="2"/>
      <c r="V116" s="2"/>
      <c r="W116" s="2"/>
      <c r="X116" s="2"/>
      <c r="Y116" s="2"/>
      <c r="Z116" s="2"/>
      <c r="AA116" s="2"/>
      <c r="AB116" s="2"/>
      <c r="AC116" s="2"/>
      <c r="AD116" s="2"/>
      <c r="AE116" s="2"/>
      <c r="AF116" s="2"/>
      <c r="AG116" s="2"/>
      <c r="AH116" s="2"/>
      <c r="AI116" s="2"/>
    </row>
    <row r="117" spans="1:35" s="1" customFormat="1" hidden="1">
      <c r="A117" s="2"/>
      <c r="B117" s="38" t="str">
        <f>IF(LEFT(DULIEU!$W109,3)=$L$4,DULIEU!$D109,"")</f>
        <v/>
      </c>
      <c r="C117" s="39" t="str">
        <f>IF(LEFT(DULIEU!$W109,3)=$L$4,DULIEU!$H109,"")</f>
        <v/>
      </c>
      <c r="D117" s="39" t="str">
        <f>IF(LEFT(DULIEU!$W109,3)=$L$4,DULIEU!$J109,"")</f>
        <v/>
      </c>
      <c r="E117" s="38" t="str">
        <f>IF(LEFT(DULIEU!$W109,3)=$L$4,DULIEU!$E109,"")</f>
        <v/>
      </c>
      <c r="F117" s="34" t="str">
        <f>IF(LEFT(DULIEU!$W109,3)=$L$4,DULIEU!$O109,"")</f>
        <v/>
      </c>
      <c r="G117" s="35">
        <f>IF(AND(LEFT(DULIEU!$W109,3)=$L$4,LEFT(DULIEU!$V109,4)=$G$11),DULIEU!$X109,0)</f>
        <v>0</v>
      </c>
      <c r="H117" s="35">
        <f>IF(AND(LEFT(DULIEU!$W109,3)=$L$4,LEFT(DULIEU!$V109,3)=$H$11),DULIEU!$X109,0)</f>
        <v>0</v>
      </c>
      <c r="I117" s="36" t="str">
        <f>IF($J117&gt;0,DULIEU!V109,"")</f>
        <v/>
      </c>
      <c r="J117" s="35">
        <f t="shared" si="2"/>
        <v>0</v>
      </c>
      <c r="K117" s="35">
        <f>IF(LEFT(DULIEU!$W109,3)=L$4,DULIEU!$X109,0)</f>
        <v>0</v>
      </c>
      <c r="L117" s="41" t="str">
        <f t="shared" si="3"/>
        <v/>
      </c>
      <c r="M117" s="29"/>
      <c r="N117" s="2"/>
      <c r="O117" s="2"/>
      <c r="P117" s="2"/>
      <c r="Q117" s="2"/>
      <c r="R117" s="2"/>
      <c r="S117" s="2"/>
      <c r="T117" s="2"/>
      <c r="U117" s="2"/>
      <c r="V117" s="2"/>
      <c r="W117" s="2"/>
      <c r="X117" s="2"/>
      <c r="Y117" s="2"/>
      <c r="Z117" s="2"/>
      <c r="AA117" s="2"/>
      <c r="AB117" s="2"/>
      <c r="AC117" s="2"/>
      <c r="AD117" s="2"/>
      <c r="AE117" s="2"/>
      <c r="AF117" s="2"/>
      <c r="AG117" s="2"/>
      <c r="AH117" s="2"/>
      <c r="AI117" s="2"/>
    </row>
    <row r="118" spans="1:35" s="1" customFormat="1">
      <c r="A118" s="2"/>
      <c r="B118" s="38" t="str">
        <f>IF(LEFT(DULIEU!$W110,3)=$L$4,DULIEU!$D110,"")</f>
        <v>31/12/2015</v>
      </c>
      <c r="C118" s="39" t="str">
        <f>IF(LEFT(DULIEU!$W110,3)=$L$4,DULIEU!$H110,"")</f>
        <v>mh001</v>
      </c>
      <c r="D118" s="39" t="str">
        <f>IF(LEFT(DULIEU!$W110,3)=$L$4,DULIEU!$J110,"")</f>
        <v>nvl005</v>
      </c>
      <c r="E118" s="38" t="str">
        <f>IF(LEFT(DULIEU!$W110,3)=$L$4,DULIEU!$E110,"")</f>
        <v>31/12/2015</v>
      </c>
      <c r="F118" s="34" t="str">
        <f>IF(LEFT(DULIEU!$W110,3)=$L$4,DULIEU!$O110,"")</f>
        <v>Nhập kho</v>
      </c>
      <c r="G118" s="35">
        <f>IF(AND(LEFT(DULIEU!$W110,3)=$L$4,LEFT(DULIEU!$V110,4)=$G$11),DULIEU!$X110,0)</f>
        <v>652000</v>
      </c>
      <c r="H118" s="35">
        <f>IF(AND(LEFT(DULIEU!$W110,3)=$L$4,LEFT(DULIEU!$V110,3)=$H$11),DULIEU!$X110,0)</f>
        <v>0</v>
      </c>
      <c r="I118" s="36" t="str">
        <f>IF($J118&gt;0,DULIEU!V110,"")</f>
        <v/>
      </c>
      <c r="J118" s="35">
        <f t="shared" si="2"/>
        <v>0</v>
      </c>
      <c r="K118" s="35">
        <f>IF(LEFT(DULIEU!$W110,3)=L$4,DULIEU!$X110,0)</f>
        <v>652000</v>
      </c>
      <c r="L118" s="41" t="str">
        <f t="shared" si="3"/>
        <v>x</v>
      </c>
      <c r="M118" s="29"/>
      <c r="N118" s="2"/>
      <c r="O118" s="2"/>
      <c r="P118" s="2"/>
      <c r="Q118" s="2"/>
      <c r="R118" s="2"/>
      <c r="S118" s="2"/>
      <c r="T118" s="2"/>
      <c r="U118" s="2"/>
      <c r="V118" s="2"/>
      <c r="W118" s="2"/>
      <c r="X118" s="2"/>
      <c r="Y118" s="2"/>
      <c r="Z118" s="2"/>
      <c r="AA118" s="2"/>
      <c r="AB118" s="2"/>
      <c r="AC118" s="2"/>
      <c r="AD118" s="2"/>
      <c r="AE118" s="2"/>
      <c r="AF118" s="2"/>
      <c r="AG118" s="2"/>
      <c r="AH118" s="2"/>
      <c r="AI118" s="2"/>
    </row>
    <row r="119" spans="1:35" s="1" customFormat="1">
      <c r="A119" s="2"/>
      <c r="B119" s="38" t="str">
        <f>IF(LEFT(DULIEU!$W111,3)=$L$4,DULIEU!$D111,"")</f>
        <v>31/12/2015</v>
      </c>
      <c r="C119" s="39" t="str">
        <f>IF(LEFT(DULIEU!$W111,3)=$L$4,DULIEU!$H111,"")</f>
        <v>mh001</v>
      </c>
      <c r="D119" s="39" t="str">
        <f>IF(LEFT(DULIEU!$W111,3)=$L$4,DULIEU!$J111,"")</f>
        <v/>
      </c>
      <c r="E119" s="38" t="str">
        <f>IF(LEFT(DULIEU!$W111,3)=$L$4,DULIEU!$E111,"")</f>
        <v>31/12/2015</v>
      </c>
      <c r="F119" s="34" t="str">
        <f>IF(LEFT(DULIEU!$W111,3)=$L$4,DULIEU!$O111,"")</f>
        <v>thuế</v>
      </c>
      <c r="G119" s="35">
        <f>IF(AND(LEFT(DULIEU!$W111,3)=$L$4,LEFT(DULIEU!$V111,4)=$G$11),DULIEU!$X111,0)</f>
        <v>0</v>
      </c>
      <c r="H119" s="35">
        <f>IF(AND(LEFT(DULIEU!$W111,3)=$L$4,LEFT(DULIEU!$V111,3)=$H$11),DULIEU!$X111,0)</f>
        <v>0</v>
      </c>
      <c r="I119" s="36" t="str">
        <f>IF($J119&gt;0,DULIEU!V111,"")</f>
        <v>1331</v>
      </c>
      <c r="J119" s="35">
        <f t="shared" si="2"/>
        <v>65200</v>
      </c>
      <c r="K119" s="35">
        <f>IF(LEFT(DULIEU!$W111,3)=L$4,DULIEU!$X111,0)</f>
        <v>65200</v>
      </c>
      <c r="L119" s="41" t="str">
        <f t="shared" si="3"/>
        <v>x</v>
      </c>
      <c r="M119" s="29"/>
      <c r="N119" s="2"/>
      <c r="O119" s="2"/>
      <c r="P119" s="2"/>
      <c r="Q119" s="2"/>
      <c r="R119" s="2"/>
      <c r="S119" s="2"/>
      <c r="T119" s="2"/>
      <c r="U119" s="2"/>
      <c r="V119" s="2"/>
      <c r="W119" s="2"/>
      <c r="X119" s="2"/>
      <c r="Y119" s="2"/>
      <c r="Z119" s="2"/>
      <c r="AA119" s="2"/>
      <c r="AB119" s="2"/>
      <c r="AC119" s="2"/>
      <c r="AD119" s="2"/>
      <c r="AE119" s="2"/>
      <c r="AF119" s="2"/>
      <c r="AG119" s="2"/>
      <c r="AH119" s="2"/>
      <c r="AI119" s="2"/>
    </row>
    <row r="120" spans="1:35" s="1" customFormat="1" hidden="1">
      <c r="A120" s="2"/>
      <c r="B120" s="38" t="str">
        <f>IF(LEFT(DULIEU!$W112,3)=$L$4,DULIEU!$D112,"")</f>
        <v/>
      </c>
      <c r="C120" s="39" t="str">
        <f>IF(LEFT(DULIEU!$W112,3)=$L$4,DULIEU!$H112,"")</f>
        <v/>
      </c>
      <c r="D120" s="39" t="str">
        <f>IF(LEFT(DULIEU!$W112,3)=$L$4,DULIEU!$J112,"")</f>
        <v/>
      </c>
      <c r="E120" s="38" t="str">
        <f>IF(LEFT(DULIEU!$W112,3)=$L$4,DULIEU!$E112,"")</f>
        <v/>
      </c>
      <c r="F120" s="34" t="str">
        <f>IF(LEFT(DULIEU!$W112,3)=$L$4,DULIEU!$O112,"")</f>
        <v/>
      </c>
      <c r="G120" s="35">
        <f>IF(AND(LEFT(DULIEU!$W112,3)=$L$4,LEFT(DULIEU!$V112,4)=$G$11),DULIEU!$X112,0)</f>
        <v>0</v>
      </c>
      <c r="H120" s="35">
        <f>IF(AND(LEFT(DULIEU!$W112,3)=$L$4,LEFT(DULIEU!$V112,3)=$H$11),DULIEU!$X112,0)</f>
        <v>0</v>
      </c>
      <c r="I120" s="36" t="str">
        <f>IF($J120&gt;0,DULIEU!V112,"")</f>
        <v/>
      </c>
      <c r="J120" s="35">
        <f t="shared" si="2"/>
        <v>0</v>
      </c>
      <c r="K120" s="35">
        <f>IF(LEFT(DULIEU!$W112,3)=L$4,DULIEU!$X112,0)</f>
        <v>0</v>
      </c>
      <c r="L120" s="41" t="str">
        <f t="shared" si="3"/>
        <v/>
      </c>
      <c r="M120" s="29"/>
      <c r="N120" s="2"/>
      <c r="O120" s="2"/>
      <c r="P120" s="2"/>
      <c r="Q120" s="2"/>
      <c r="R120" s="2"/>
      <c r="S120" s="2"/>
      <c r="T120" s="2"/>
      <c r="U120" s="2"/>
      <c r="V120" s="2"/>
      <c r="W120" s="2"/>
      <c r="X120" s="2"/>
      <c r="Y120" s="2"/>
      <c r="Z120" s="2"/>
      <c r="AA120" s="2"/>
      <c r="AB120" s="2"/>
      <c r="AC120" s="2"/>
      <c r="AD120" s="2"/>
      <c r="AE120" s="2"/>
      <c r="AF120" s="2"/>
      <c r="AG120" s="2"/>
      <c r="AH120" s="2"/>
      <c r="AI120" s="2"/>
    </row>
    <row r="121" spans="1:35" s="1" customFormat="1" hidden="1">
      <c r="A121" s="2"/>
      <c r="B121" s="38" t="str">
        <f>IF(LEFT(DULIEU!$W113,3)=$L$4,DULIEU!$D113,"")</f>
        <v/>
      </c>
      <c r="C121" s="39" t="str">
        <f>IF(LEFT(DULIEU!$W113,3)=$L$4,DULIEU!$H113,"")</f>
        <v/>
      </c>
      <c r="D121" s="39" t="str">
        <f>IF(LEFT(DULIEU!$W113,3)=$L$4,DULIEU!$J113,"")</f>
        <v/>
      </c>
      <c r="E121" s="38" t="str">
        <f>IF(LEFT(DULIEU!$W113,3)=$L$4,DULIEU!$E113,"")</f>
        <v/>
      </c>
      <c r="F121" s="34" t="str">
        <f>IF(LEFT(DULIEU!$W113,3)=$L$4,DULIEU!$O113,"")</f>
        <v/>
      </c>
      <c r="G121" s="35">
        <f>IF(AND(LEFT(DULIEU!$W113,3)=$L$4,LEFT(DULIEU!$V113,4)=$G$11),DULIEU!$X113,0)</f>
        <v>0</v>
      </c>
      <c r="H121" s="35">
        <f>IF(AND(LEFT(DULIEU!$W113,3)=$L$4,LEFT(DULIEU!$V113,3)=$H$11),DULIEU!$X113,0)</f>
        <v>0</v>
      </c>
      <c r="I121" s="36" t="str">
        <f>IF($J121&gt;0,DULIEU!V113,"")</f>
        <v/>
      </c>
      <c r="J121" s="35">
        <f t="shared" si="2"/>
        <v>0</v>
      </c>
      <c r="K121" s="35">
        <f>IF(LEFT(DULIEU!$W113,3)=L$4,DULIEU!$X113,0)</f>
        <v>0</v>
      </c>
      <c r="L121" s="41" t="str">
        <f t="shared" si="3"/>
        <v/>
      </c>
      <c r="M121" s="29"/>
      <c r="N121" s="2"/>
      <c r="O121" s="2"/>
      <c r="P121" s="2"/>
      <c r="Q121" s="2"/>
      <c r="R121" s="2"/>
      <c r="S121" s="2"/>
      <c r="T121" s="2"/>
      <c r="U121" s="2"/>
      <c r="V121" s="2"/>
      <c r="W121" s="2"/>
      <c r="X121" s="2"/>
      <c r="Y121" s="2"/>
      <c r="Z121" s="2"/>
      <c r="AA121" s="2"/>
      <c r="AB121" s="2"/>
      <c r="AC121" s="2"/>
      <c r="AD121" s="2"/>
      <c r="AE121" s="2"/>
      <c r="AF121" s="2"/>
      <c r="AG121" s="2"/>
      <c r="AH121" s="2"/>
      <c r="AI121" s="2"/>
    </row>
    <row r="122" spans="1:35" s="1" customFormat="1" hidden="1">
      <c r="A122" s="2"/>
      <c r="B122" s="38" t="str">
        <f>IF(LEFT(DULIEU!$W114,3)=$L$4,DULIEU!$D114,"")</f>
        <v/>
      </c>
      <c r="C122" s="39" t="str">
        <f>IF(LEFT(DULIEU!$W114,3)=$L$4,DULIEU!$H114,"")</f>
        <v/>
      </c>
      <c r="D122" s="39" t="str">
        <f>IF(LEFT(DULIEU!$W114,3)=$L$4,DULIEU!$J114,"")</f>
        <v/>
      </c>
      <c r="E122" s="38" t="str">
        <f>IF(LEFT(DULIEU!$W114,3)=$L$4,DULIEU!$E114,"")</f>
        <v/>
      </c>
      <c r="F122" s="34" t="str">
        <f>IF(LEFT(DULIEU!$W114,3)=$L$4,DULIEU!$O114,"")</f>
        <v/>
      </c>
      <c r="G122" s="35">
        <f>IF(AND(LEFT(DULIEU!$W114,3)=$L$4,LEFT(DULIEU!$V114,4)=$G$11),DULIEU!$X114,0)</f>
        <v>0</v>
      </c>
      <c r="H122" s="35">
        <f>IF(AND(LEFT(DULIEU!$W114,3)=$L$4,LEFT(DULIEU!$V114,3)=$H$11),DULIEU!$X114,0)</f>
        <v>0</v>
      </c>
      <c r="I122" s="36" t="str">
        <f>IF($J122&gt;0,DULIEU!V114,"")</f>
        <v/>
      </c>
      <c r="J122" s="35">
        <f t="shared" si="2"/>
        <v>0</v>
      </c>
      <c r="K122" s="35">
        <f>IF(LEFT(DULIEU!$W114,3)=L$4,DULIEU!$X114,0)</f>
        <v>0</v>
      </c>
      <c r="L122" s="41" t="str">
        <f t="shared" si="3"/>
        <v/>
      </c>
      <c r="M122" s="29"/>
      <c r="N122" s="2"/>
      <c r="O122" s="2"/>
      <c r="P122" s="2"/>
      <c r="Q122" s="2"/>
      <c r="R122" s="2"/>
      <c r="S122" s="2"/>
      <c r="T122" s="2"/>
      <c r="U122" s="2"/>
      <c r="V122" s="2"/>
      <c r="W122" s="2"/>
      <c r="X122" s="2"/>
      <c r="Y122" s="2"/>
      <c r="Z122" s="2"/>
      <c r="AA122" s="2"/>
      <c r="AB122" s="2"/>
      <c r="AC122" s="2"/>
      <c r="AD122" s="2"/>
      <c r="AE122" s="2"/>
      <c r="AF122" s="2"/>
      <c r="AG122" s="2"/>
      <c r="AH122" s="2"/>
      <c r="AI122" s="2"/>
    </row>
    <row r="123" spans="1:35" s="1" customFormat="1" hidden="1">
      <c r="A123" s="2"/>
      <c r="B123" s="38" t="str">
        <f>IF(LEFT(DULIEU!$W115,3)=$L$4,DULIEU!$D115,"")</f>
        <v/>
      </c>
      <c r="C123" s="39" t="str">
        <f>IF(LEFT(DULIEU!$W115,3)=$L$4,DULIEU!$H115,"")</f>
        <v/>
      </c>
      <c r="D123" s="39" t="str">
        <f>IF(LEFT(DULIEU!$W115,3)=$L$4,DULIEU!$J115,"")</f>
        <v/>
      </c>
      <c r="E123" s="38" t="str">
        <f>IF(LEFT(DULIEU!$W115,3)=$L$4,DULIEU!$E115,"")</f>
        <v/>
      </c>
      <c r="F123" s="34" t="str">
        <f>IF(LEFT(DULIEU!$W115,3)=$L$4,DULIEU!$O115,"")</f>
        <v/>
      </c>
      <c r="G123" s="35">
        <f>IF(AND(LEFT(DULIEU!$W115,3)=$L$4,LEFT(DULIEU!$V115,4)=$G$11),DULIEU!$X115,0)</f>
        <v>0</v>
      </c>
      <c r="H123" s="35">
        <f>IF(AND(LEFT(DULIEU!$W115,3)=$L$4,LEFT(DULIEU!$V115,3)=$H$11),DULIEU!$X115,0)</f>
        <v>0</v>
      </c>
      <c r="I123" s="36" t="str">
        <f>IF($J123&gt;0,DULIEU!V115,"")</f>
        <v/>
      </c>
      <c r="J123" s="35">
        <f t="shared" si="2"/>
        <v>0</v>
      </c>
      <c r="K123" s="35">
        <f>IF(LEFT(DULIEU!$W115,3)=L$4,DULIEU!$X115,0)</f>
        <v>0</v>
      </c>
      <c r="L123" s="41" t="str">
        <f t="shared" si="3"/>
        <v/>
      </c>
      <c r="M123" s="29"/>
      <c r="N123" s="2"/>
      <c r="O123" s="2"/>
      <c r="P123" s="2"/>
      <c r="Q123" s="2"/>
      <c r="R123" s="2"/>
      <c r="S123" s="2"/>
      <c r="T123" s="2"/>
      <c r="U123" s="2"/>
      <c r="V123" s="2"/>
      <c r="W123" s="2"/>
      <c r="X123" s="2"/>
      <c r="Y123" s="2"/>
      <c r="Z123" s="2"/>
      <c r="AA123" s="2"/>
      <c r="AB123" s="2"/>
      <c r="AC123" s="2"/>
      <c r="AD123" s="2"/>
      <c r="AE123" s="2"/>
      <c r="AF123" s="2"/>
      <c r="AG123" s="2"/>
      <c r="AH123" s="2"/>
      <c r="AI123" s="2"/>
    </row>
    <row r="124" spans="1:35" s="1" customFormat="1" hidden="1">
      <c r="A124" s="2"/>
      <c r="B124" s="38" t="str">
        <f>IF(LEFT(DULIEU!$W116,3)=$L$4,DULIEU!$D116,"")</f>
        <v/>
      </c>
      <c r="C124" s="39" t="str">
        <f>IF(LEFT(DULIEU!$W116,3)=$L$4,DULIEU!$H116,"")</f>
        <v/>
      </c>
      <c r="D124" s="39" t="str">
        <f>IF(LEFT(DULIEU!$W116,3)=$L$4,DULIEU!$J116,"")</f>
        <v/>
      </c>
      <c r="E124" s="38" t="str">
        <f>IF(LEFT(DULIEU!$W116,3)=$L$4,DULIEU!$E116,"")</f>
        <v/>
      </c>
      <c r="F124" s="34" t="str">
        <f>IF(LEFT(DULIEU!$W116,3)=$L$4,DULIEU!$O116,"")</f>
        <v/>
      </c>
      <c r="G124" s="35">
        <f>IF(AND(LEFT(DULIEU!$W116,3)=$L$4,LEFT(DULIEU!$V116,4)=$G$11),DULIEU!$X116,0)</f>
        <v>0</v>
      </c>
      <c r="H124" s="35">
        <f>IF(AND(LEFT(DULIEU!$W116,3)=$L$4,LEFT(DULIEU!$V116,3)=$H$11),DULIEU!$X116,0)</f>
        <v>0</v>
      </c>
      <c r="I124" s="36" t="str">
        <f>IF($J124&gt;0,DULIEU!V116,"")</f>
        <v/>
      </c>
      <c r="J124" s="35">
        <f t="shared" si="2"/>
        <v>0</v>
      </c>
      <c r="K124" s="35">
        <f>IF(LEFT(DULIEU!$W116,3)=L$4,DULIEU!$X116,0)</f>
        <v>0</v>
      </c>
      <c r="L124" s="41" t="str">
        <f t="shared" si="3"/>
        <v/>
      </c>
      <c r="M124" s="29"/>
      <c r="N124" s="2"/>
      <c r="O124" s="2"/>
      <c r="P124" s="2"/>
      <c r="Q124" s="2"/>
      <c r="R124" s="2"/>
      <c r="S124" s="2"/>
      <c r="T124" s="2"/>
      <c r="U124" s="2"/>
      <c r="V124" s="2"/>
      <c r="W124" s="2"/>
      <c r="X124" s="2"/>
      <c r="Y124" s="2"/>
      <c r="Z124" s="2"/>
      <c r="AA124" s="2"/>
      <c r="AB124" s="2"/>
      <c r="AC124" s="2"/>
      <c r="AD124" s="2"/>
      <c r="AE124" s="2"/>
      <c r="AF124" s="2"/>
      <c r="AG124" s="2"/>
      <c r="AH124" s="2"/>
      <c r="AI124" s="2"/>
    </row>
    <row r="125" spans="1:35" s="1" customFormat="1" hidden="1">
      <c r="A125" s="2"/>
      <c r="B125" s="38" t="str">
        <f>IF(LEFT(DULIEU!$W117,3)=$L$4,DULIEU!$D117,"")</f>
        <v/>
      </c>
      <c r="C125" s="39" t="str">
        <f>IF(LEFT(DULIEU!$W117,3)=$L$4,DULIEU!$H117,"")</f>
        <v/>
      </c>
      <c r="D125" s="39" t="str">
        <f>IF(LEFT(DULIEU!$W117,3)=$L$4,DULIEU!$J117,"")</f>
        <v/>
      </c>
      <c r="E125" s="38" t="str">
        <f>IF(LEFT(DULIEU!$W117,3)=$L$4,DULIEU!$E117,"")</f>
        <v/>
      </c>
      <c r="F125" s="34" t="str">
        <f>IF(LEFT(DULIEU!$W117,3)=$L$4,DULIEU!$O117,"")</f>
        <v/>
      </c>
      <c r="G125" s="35">
        <f>IF(AND(LEFT(DULIEU!$W117,3)=$L$4,LEFT(DULIEU!$V117,4)=$G$11),DULIEU!$X117,0)</f>
        <v>0</v>
      </c>
      <c r="H125" s="35">
        <f>IF(AND(LEFT(DULIEU!$W117,3)=$L$4,LEFT(DULIEU!$V117,3)=$H$11),DULIEU!$X117,0)</f>
        <v>0</v>
      </c>
      <c r="I125" s="36" t="str">
        <f>IF($J125&gt;0,DULIEU!V117,"")</f>
        <v/>
      </c>
      <c r="J125" s="35">
        <f t="shared" si="2"/>
        <v>0</v>
      </c>
      <c r="K125" s="35">
        <f>IF(LEFT(DULIEU!$W117,3)=L$4,DULIEU!$X117,0)</f>
        <v>0</v>
      </c>
      <c r="L125" s="41" t="str">
        <f t="shared" si="3"/>
        <v/>
      </c>
      <c r="M125" s="29"/>
      <c r="N125" s="2"/>
      <c r="O125" s="2"/>
      <c r="P125" s="2"/>
      <c r="Q125" s="2"/>
      <c r="R125" s="2"/>
      <c r="S125" s="2"/>
      <c r="T125" s="2"/>
      <c r="U125" s="2"/>
      <c r="V125" s="2"/>
      <c r="W125" s="2"/>
      <c r="X125" s="2"/>
      <c r="Y125" s="2"/>
      <c r="Z125" s="2"/>
      <c r="AA125" s="2"/>
      <c r="AB125" s="2"/>
      <c r="AC125" s="2"/>
      <c r="AD125" s="2"/>
      <c r="AE125" s="2"/>
      <c r="AF125" s="2"/>
      <c r="AG125" s="2"/>
      <c r="AH125" s="2"/>
      <c r="AI125" s="2"/>
    </row>
    <row r="126" spans="1:35" s="1" customFormat="1" hidden="1">
      <c r="A126" s="2"/>
      <c r="B126" s="38" t="str">
        <f>IF(LEFT(DULIEU!$W118,3)=$L$4,DULIEU!$D118,"")</f>
        <v/>
      </c>
      <c r="C126" s="39" t="str">
        <f>IF(LEFT(DULIEU!$W118,3)=$L$4,DULIEU!$H118,"")</f>
        <v/>
      </c>
      <c r="D126" s="39" t="str">
        <f>IF(LEFT(DULIEU!$W118,3)=$L$4,DULIEU!$J118,"")</f>
        <v/>
      </c>
      <c r="E126" s="38" t="str">
        <f>IF(LEFT(DULIEU!$W118,3)=$L$4,DULIEU!$E118,"")</f>
        <v/>
      </c>
      <c r="F126" s="34" t="str">
        <f>IF(LEFT(DULIEU!$W118,3)=$L$4,DULIEU!$O118,"")</f>
        <v/>
      </c>
      <c r="G126" s="35">
        <f>IF(AND(LEFT(DULIEU!$W118,3)=$L$4,LEFT(DULIEU!$V118,4)=$G$11),DULIEU!$X118,0)</f>
        <v>0</v>
      </c>
      <c r="H126" s="35">
        <f>IF(AND(LEFT(DULIEU!$W118,3)=$L$4,LEFT(DULIEU!$V118,3)=$H$11),DULIEU!$X118,0)</f>
        <v>0</v>
      </c>
      <c r="I126" s="36" t="str">
        <f>IF($J126&gt;0,DULIEU!V118,"")</f>
        <v/>
      </c>
      <c r="J126" s="35">
        <f t="shared" si="2"/>
        <v>0</v>
      </c>
      <c r="K126" s="35">
        <f>IF(LEFT(DULIEU!$W118,3)=L$4,DULIEU!$X118,0)</f>
        <v>0</v>
      </c>
      <c r="L126" s="41" t="str">
        <f t="shared" si="3"/>
        <v/>
      </c>
      <c r="M126" s="29"/>
      <c r="N126" s="2"/>
      <c r="O126" s="2"/>
      <c r="P126" s="2"/>
      <c r="Q126" s="2"/>
      <c r="R126" s="2"/>
      <c r="S126" s="2"/>
      <c r="T126" s="2"/>
      <c r="U126" s="2"/>
      <c r="V126" s="2"/>
      <c r="W126" s="2"/>
      <c r="X126" s="2"/>
      <c r="Y126" s="2"/>
      <c r="Z126" s="2"/>
      <c r="AA126" s="2"/>
      <c r="AB126" s="2"/>
      <c r="AC126" s="2"/>
      <c r="AD126" s="2"/>
      <c r="AE126" s="2"/>
      <c r="AF126" s="2"/>
      <c r="AG126" s="2"/>
      <c r="AH126" s="2"/>
      <c r="AI126" s="2"/>
    </row>
    <row r="127" spans="1:35" s="1" customFormat="1" hidden="1">
      <c r="A127" s="2"/>
      <c r="B127" s="38" t="str">
        <f>IF(LEFT(DULIEU!$W119,3)=$L$4,DULIEU!$D119,"")</f>
        <v/>
      </c>
      <c r="C127" s="39" t="str">
        <f>IF(LEFT(DULIEU!$W119,3)=$L$4,DULIEU!$H119,"")</f>
        <v/>
      </c>
      <c r="D127" s="39" t="str">
        <f>IF(LEFT(DULIEU!$W119,3)=$L$4,DULIEU!$J119,"")</f>
        <v/>
      </c>
      <c r="E127" s="38" t="str">
        <f>IF(LEFT(DULIEU!$W119,3)=$L$4,DULIEU!$E119,"")</f>
        <v/>
      </c>
      <c r="F127" s="34" t="str">
        <f>IF(LEFT(DULIEU!$W119,3)=$L$4,DULIEU!$O119,"")</f>
        <v/>
      </c>
      <c r="G127" s="35">
        <f>IF(AND(LEFT(DULIEU!$W119,3)=$L$4,LEFT(DULIEU!$V119,4)=$G$11),DULIEU!$X119,0)</f>
        <v>0</v>
      </c>
      <c r="H127" s="35">
        <f>IF(AND(LEFT(DULIEU!$W119,3)=$L$4,LEFT(DULIEU!$V119,3)=$H$11),DULIEU!$X119,0)</f>
        <v>0</v>
      </c>
      <c r="I127" s="36" t="str">
        <f>IF($J127&gt;0,DULIEU!V119,"")</f>
        <v/>
      </c>
      <c r="J127" s="35">
        <f t="shared" si="2"/>
        <v>0</v>
      </c>
      <c r="K127" s="35">
        <f>IF(LEFT(DULIEU!$W119,3)=L$4,DULIEU!$X119,0)</f>
        <v>0</v>
      </c>
      <c r="L127" s="41" t="str">
        <f t="shared" si="3"/>
        <v/>
      </c>
      <c r="M127" s="29"/>
      <c r="N127" s="2"/>
      <c r="O127" s="2"/>
      <c r="P127" s="2"/>
      <c r="Q127" s="2"/>
      <c r="R127" s="2"/>
      <c r="S127" s="2"/>
      <c r="T127" s="2"/>
      <c r="U127" s="2"/>
      <c r="V127" s="2"/>
      <c r="W127" s="2"/>
      <c r="X127" s="2"/>
      <c r="Y127" s="2"/>
      <c r="Z127" s="2"/>
      <c r="AA127" s="2"/>
      <c r="AB127" s="2"/>
      <c r="AC127" s="2"/>
      <c r="AD127" s="2"/>
      <c r="AE127" s="2"/>
      <c r="AF127" s="2"/>
      <c r="AG127" s="2"/>
      <c r="AH127" s="2"/>
      <c r="AI127" s="2"/>
    </row>
    <row r="128" spans="1:35" s="1" customFormat="1" hidden="1">
      <c r="A128" s="2"/>
      <c r="B128" s="38" t="str">
        <f>IF(LEFT(DULIEU!$W120,3)=$L$4,DULIEU!$D120,"")</f>
        <v/>
      </c>
      <c r="C128" s="39" t="str">
        <f>IF(LEFT(DULIEU!$W120,3)=$L$4,DULIEU!$H120,"")</f>
        <v/>
      </c>
      <c r="D128" s="39" t="str">
        <f>IF(LEFT(DULIEU!$W120,3)=$L$4,DULIEU!$J120,"")</f>
        <v/>
      </c>
      <c r="E128" s="38" t="str">
        <f>IF(LEFT(DULIEU!$W120,3)=$L$4,DULIEU!$E120,"")</f>
        <v/>
      </c>
      <c r="F128" s="34" t="str">
        <f>IF(LEFT(DULIEU!$W120,3)=$L$4,DULIEU!$O120,"")</f>
        <v/>
      </c>
      <c r="G128" s="35">
        <f>IF(AND(LEFT(DULIEU!$W120,3)=$L$4,LEFT(DULIEU!$V120,4)=$G$11),DULIEU!$X120,0)</f>
        <v>0</v>
      </c>
      <c r="H128" s="35">
        <f>IF(AND(LEFT(DULIEU!$W120,3)=$L$4,LEFT(DULIEU!$V120,3)=$H$11),DULIEU!$X120,0)</f>
        <v>0</v>
      </c>
      <c r="I128" s="36" t="str">
        <f>IF($J128&gt;0,DULIEU!V120,"")</f>
        <v/>
      </c>
      <c r="J128" s="35">
        <f t="shared" si="2"/>
        <v>0</v>
      </c>
      <c r="K128" s="35">
        <f>IF(LEFT(DULIEU!$W120,3)=L$4,DULIEU!$X120,0)</f>
        <v>0</v>
      </c>
      <c r="L128" s="41" t="str">
        <f t="shared" si="3"/>
        <v/>
      </c>
      <c r="M128" s="29"/>
      <c r="N128" s="2"/>
      <c r="O128" s="2"/>
      <c r="P128" s="2"/>
      <c r="Q128" s="2"/>
      <c r="R128" s="2"/>
      <c r="S128" s="2"/>
      <c r="T128" s="2"/>
      <c r="U128" s="2"/>
      <c r="V128" s="2"/>
      <c r="W128" s="2"/>
      <c r="X128" s="2"/>
      <c r="Y128" s="2"/>
      <c r="Z128" s="2"/>
      <c r="AA128" s="2"/>
      <c r="AB128" s="2"/>
      <c r="AC128" s="2"/>
      <c r="AD128" s="2"/>
      <c r="AE128" s="2"/>
      <c r="AF128" s="2"/>
      <c r="AG128" s="2"/>
      <c r="AH128" s="2"/>
      <c r="AI128" s="2"/>
    </row>
    <row r="129" spans="1:35" s="1" customFormat="1" hidden="1">
      <c r="A129" s="2"/>
      <c r="B129" s="38" t="str">
        <f>IF(LEFT(DULIEU!$W121,3)=$L$4,DULIEU!$D121,"")</f>
        <v/>
      </c>
      <c r="C129" s="39" t="str">
        <f>IF(LEFT(DULIEU!$W121,3)=$L$4,DULIEU!$H121,"")</f>
        <v/>
      </c>
      <c r="D129" s="39" t="str">
        <f>IF(LEFT(DULIEU!$W121,3)=$L$4,DULIEU!$J121,"")</f>
        <v/>
      </c>
      <c r="E129" s="38" t="str">
        <f>IF(LEFT(DULIEU!$W121,3)=$L$4,DULIEU!$E121,"")</f>
        <v/>
      </c>
      <c r="F129" s="34" t="str">
        <f>IF(LEFT(DULIEU!$W121,3)=$L$4,DULIEU!$O121,"")</f>
        <v/>
      </c>
      <c r="G129" s="35">
        <f>IF(AND(LEFT(DULIEU!$W121,3)=$L$4,LEFT(DULIEU!$V121,4)=$G$11),DULIEU!$X122,0)</f>
        <v>0</v>
      </c>
      <c r="H129" s="35">
        <f>IF(AND(LEFT(DULIEU!$W121,3)=$L$4,LEFT(DULIEU!$V121,3)=$H$11),DULIEU!$X122,0)</f>
        <v>0</v>
      </c>
      <c r="I129" s="36" t="str">
        <f>IF($J129&gt;0,DULIEU!V121,"")</f>
        <v/>
      </c>
      <c r="J129" s="35">
        <f t="shared" si="2"/>
        <v>0</v>
      </c>
      <c r="K129" s="35">
        <f>IF(LEFT(DULIEU!$W121,3)=L$4,DULIEU!$X122,0)</f>
        <v>0</v>
      </c>
      <c r="L129" s="41" t="str">
        <f t="shared" si="3"/>
        <v/>
      </c>
      <c r="M129" s="29"/>
      <c r="N129" s="2"/>
      <c r="O129" s="2"/>
      <c r="P129" s="2"/>
      <c r="Q129" s="2"/>
      <c r="R129" s="2"/>
      <c r="S129" s="2"/>
      <c r="T129" s="2"/>
      <c r="U129" s="2"/>
      <c r="V129" s="2"/>
      <c r="W129" s="2"/>
      <c r="X129" s="2"/>
      <c r="Y129" s="2"/>
      <c r="Z129" s="2"/>
      <c r="AA129" s="2"/>
      <c r="AB129" s="2"/>
      <c r="AC129" s="2"/>
      <c r="AD129" s="2"/>
      <c r="AE129" s="2"/>
      <c r="AF129" s="2"/>
      <c r="AG129" s="2"/>
      <c r="AH129" s="2"/>
      <c r="AI129" s="2"/>
    </row>
    <row r="130" spans="1:35" s="1" customFormat="1" hidden="1">
      <c r="A130" s="2"/>
      <c r="B130" s="38" t="str">
        <f>IF(LEFT(DULIEU!$W122,3)=$L$4,DULIEU!$D122,"")</f>
        <v/>
      </c>
      <c r="C130" s="39" t="str">
        <f>IF(LEFT(DULIEU!$W122,3)=$L$4,DULIEU!$H122,"")</f>
        <v/>
      </c>
      <c r="D130" s="39" t="str">
        <f>IF(LEFT(DULIEU!$W122,3)=$L$4,DULIEU!$J122,"")</f>
        <v/>
      </c>
      <c r="E130" s="38" t="str">
        <f>IF(LEFT(DULIEU!$W122,3)=$L$4,DULIEU!$E122,"")</f>
        <v/>
      </c>
      <c r="F130" s="34" t="str">
        <f>IF(LEFT(DULIEU!$W122,3)=$L$4,DULIEU!$O122,"")</f>
        <v/>
      </c>
      <c r="G130" s="35">
        <f>IF(AND(LEFT(DULIEU!$W122,3)=$L$4,LEFT(DULIEU!$V122,4)=$G$11),DULIEU!#REF!,0)</f>
        <v>0</v>
      </c>
      <c r="H130" s="35">
        <f>IF(AND(LEFT(DULIEU!$W122,3)=$L$4,LEFT(DULIEU!$V122,3)=$H$11),DULIEU!#REF!,0)</f>
        <v>0</v>
      </c>
      <c r="I130" s="36" t="str">
        <f>IF($J130&gt;0,DULIEU!V122,"")</f>
        <v/>
      </c>
      <c r="J130" s="35">
        <f t="shared" si="2"/>
        <v>0</v>
      </c>
      <c r="K130" s="35">
        <f>IF(LEFT(DULIEU!$W122,3)=L$4,DULIEU!#REF!,0)</f>
        <v>0</v>
      </c>
      <c r="L130" s="41" t="str">
        <f t="shared" si="3"/>
        <v/>
      </c>
      <c r="M130" s="29"/>
      <c r="N130" s="2"/>
      <c r="O130" s="2"/>
      <c r="P130" s="2"/>
      <c r="Q130" s="2"/>
      <c r="R130" s="2"/>
      <c r="S130" s="2"/>
      <c r="T130" s="2"/>
      <c r="U130" s="2"/>
      <c r="V130" s="2"/>
      <c r="W130" s="2"/>
      <c r="X130" s="2"/>
      <c r="Y130" s="2"/>
      <c r="Z130" s="2"/>
      <c r="AA130" s="2"/>
      <c r="AB130" s="2"/>
      <c r="AC130" s="2"/>
      <c r="AD130" s="2"/>
      <c r="AE130" s="2"/>
      <c r="AF130" s="2"/>
      <c r="AG130" s="2"/>
      <c r="AH130" s="2"/>
      <c r="AI130" s="2"/>
    </row>
    <row r="131" spans="1:35" s="1" customFormat="1" hidden="1">
      <c r="A131" s="2"/>
      <c r="B131" s="38" t="str">
        <f>IF(LEFT(DULIEU!$W123,3)=$L$4,DULIEU!$D123,"")</f>
        <v/>
      </c>
      <c r="C131" s="39" t="str">
        <f>IF(LEFT(DULIEU!$W123,3)=$L$4,DULIEU!$H123,"")</f>
        <v/>
      </c>
      <c r="D131" s="39" t="str">
        <f>IF(LEFT(DULIEU!$W123,3)=$L$4,DULIEU!$J123,"")</f>
        <v/>
      </c>
      <c r="E131" s="38" t="str">
        <f>IF(LEFT(DULIEU!$W123,3)=$L$4,DULIEU!$E123,"")</f>
        <v/>
      </c>
      <c r="F131" s="34" t="str">
        <f>IF(LEFT(DULIEU!$W123,3)=$L$4,DULIEU!$O123,"")</f>
        <v/>
      </c>
      <c r="G131" s="35">
        <f>IF(AND(LEFT(DULIEU!$W123,3)=$L$4,LEFT(DULIEU!$V123,4)=$G$11),DULIEU!$X123,0)</f>
        <v>0</v>
      </c>
      <c r="H131" s="35">
        <f>IF(AND(LEFT(DULIEU!$W123,3)=$L$4,LEFT(DULIEU!$V123,3)=$H$11),DULIEU!$X123,0)</f>
        <v>0</v>
      </c>
      <c r="I131" s="36" t="str">
        <f>IF($J131&gt;0,DULIEU!V123,"")</f>
        <v/>
      </c>
      <c r="J131" s="35">
        <f t="shared" si="2"/>
        <v>0</v>
      </c>
      <c r="K131" s="35">
        <f>IF(LEFT(DULIEU!$W123,3)=L$4,DULIEU!$X123,0)</f>
        <v>0</v>
      </c>
      <c r="L131" s="41" t="str">
        <f t="shared" si="3"/>
        <v/>
      </c>
      <c r="M131" s="29"/>
      <c r="N131" s="2"/>
      <c r="O131" s="2"/>
      <c r="P131" s="2"/>
      <c r="Q131" s="2"/>
      <c r="R131" s="2"/>
      <c r="S131" s="2"/>
      <c r="T131" s="2"/>
      <c r="U131" s="2"/>
      <c r="V131" s="2"/>
      <c r="W131" s="2"/>
      <c r="X131" s="2"/>
      <c r="Y131" s="2"/>
      <c r="Z131" s="2"/>
      <c r="AA131" s="2"/>
      <c r="AB131" s="2"/>
      <c r="AC131" s="2"/>
      <c r="AD131" s="2"/>
      <c r="AE131" s="2"/>
      <c r="AF131" s="2"/>
      <c r="AG131" s="2"/>
      <c r="AH131" s="2"/>
      <c r="AI131" s="2"/>
    </row>
    <row r="132" spans="1:35" s="1" customFormat="1" hidden="1">
      <c r="A132" s="2"/>
      <c r="B132" s="38" t="str">
        <f>IF(LEFT(DULIEU!$W124,3)=$L$4,DULIEU!$D124,"")</f>
        <v/>
      </c>
      <c r="C132" s="39" t="str">
        <f>IF(LEFT(DULIEU!$W124,3)=$L$4,DULIEU!$H124,"")</f>
        <v/>
      </c>
      <c r="D132" s="39" t="str">
        <f>IF(LEFT(DULIEU!$W124,3)=$L$4,DULIEU!$J124,"")</f>
        <v/>
      </c>
      <c r="E132" s="38" t="str">
        <f>IF(LEFT(DULIEU!$W124,3)=$L$4,DULIEU!$E124,"")</f>
        <v/>
      </c>
      <c r="F132" s="34" t="str">
        <f>IF(LEFT(DULIEU!$W124,3)=$L$4,DULIEU!$O124,"")</f>
        <v/>
      </c>
      <c r="G132" s="35">
        <f>IF(AND(LEFT(DULIEU!$W124,3)=$L$4,LEFT(DULIEU!$V124,4)=$G$11),DULIEU!$X124,0)</f>
        <v>0</v>
      </c>
      <c r="H132" s="35">
        <f>IF(AND(LEFT(DULIEU!$W124,3)=$L$4,LEFT(DULIEU!$V124,3)=$H$11),DULIEU!$X124,0)</f>
        <v>0</v>
      </c>
      <c r="I132" s="36" t="str">
        <f>IF($J132&gt;0,DULIEU!V124,"")</f>
        <v/>
      </c>
      <c r="J132" s="35">
        <f t="shared" si="2"/>
        <v>0</v>
      </c>
      <c r="K132" s="35">
        <f>IF(LEFT(DULIEU!$W124,3)=L$4,DULIEU!$X124,0)</f>
        <v>0</v>
      </c>
      <c r="L132" s="41" t="str">
        <f t="shared" si="3"/>
        <v/>
      </c>
      <c r="M132" s="29"/>
      <c r="N132" s="2"/>
      <c r="O132" s="2"/>
      <c r="P132" s="2"/>
      <c r="Q132" s="2"/>
      <c r="R132" s="2"/>
      <c r="S132" s="2"/>
      <c r="T132" s="2"/>
      <c r="U132" s="2"/>
      <c r="V132" s="2"/>
      <c r="W132" s="2"/>
      <c r="X132" s="2"/>
      <c r="Y132" s="2"/>
      <c r="Z132" s="2"/>
      <c r="AA132" s="2"/>
      <c r="AB132" s="2"/>
      <c r="AC132" s="2"/>
      <c r="AD132" s="2"/>
      <c r="AE132" s="2"/>
      <c r="AF132" s="2"/>
      <c r="AG132" s="2"/>
      <c r="AH132" s="2"/>
      <c r="AI132" s="2"/>
    </row>
    <row r="133" spans="1:35" s="1" customFormat="1" hidden="1">
      <c r="A133" s="2"/>
      <c r="B133" s="38" t="str">
        <f>IF(LEFT(DULIEU!$W125,3)=$L$4,DULIEU!$D125,"")</f>
        <v/>
      </c>
      <c r="C133" s="39" t="str">
        <f>IF(LEFT(DULIEU!$W125,3)=$L$4,DULIEU!$H125,"")</f>
        <v/>
      </c>
      <c r="D133" s="39" t="str">
        <f>IF(LEFT(DULIEU!$W125,3)=$L$4,DULIEU!$J125,"")</f>
        <v/>
      </c>
      <c r="E133" s="38" t="str">
        <f>IF(LEFT(DULIEU!$W125,3)=$L$4,DULIEU!$E125,"")</f>
        <v/>
      </c>
      <c r="F133" s="34" t="str">
        <f>IF(LEFT(DULIEU!$W125,3)=$L$4,DULIEU!$O125,"")</f>
        <v/>
      </c>
      <c r="G133" s="35">
        <f>IF(AND(LEFT(DULIEU!$W125,3)=$L$4,LEFT(DULIEU!$V125,4)=$G$11),DULIEU!$X125,0)</f>
        <v>0</v>
      </c>
      <c r="H133" s="35">
        <f>IF(AND(LEFT(DULIEU!$W125,3)=$L$4,LEFT(DULIEU!$V125,3)=$H$11),DULIEU!$X125,0)</f>
        <v>0</v>
      </c>
      <c r="I133" s="36" t="str">
        <f>IF($J133&gt;0,DULIEU!V125,"")</f>
        <v/>
      </c>
      <c r="J133" s="35">
        <f t="shared" si="2"/>
        <v>0</v>
      </c>
      <c r="K133" s="35">
        <f>IF(LEFT(DULIEU!$W125,3)=L$4,DULIEU!$X125,0)</f>
        <v>0</v>
      </c>
      <c r="L133" s="41" t="str">
        <f t="shared" si="3"/>
        <v/>
      </c>
      <c r="M133" s="29"/>
      <c r="N133" s="2"/>
      <c r="O133" s="2"/>
      <c r="P133" s="2"/>
      <c r="Q133" s="2"/>
      <c r="R133" s="2"/>
      <c r="S133" s="2"/>
      <c r="T133" s="2"/>
      <c r="U133" s="2"/>
      <c r="V133" s="2"/>
      <c r="W133" s="2"/>
      <c r="X133" s="2"/>
      <c r="Y133" s="2"/>
      <c r="Z133" s="2"/>
      <c r="AA133" s="2"/>
      <c r="AB133" s="2"/>
      <c r="AC133" s="2"/>
      <c r="AD133" s="2"/>
      <c r="AE133" s="2"/>
      <c r="AF133" s="2"/>
      <c r="AG133" s="2"/>
      <c r="AH133" s="2"/>
      <c r="AI133" s="2"/>
    </row>
    <row r="134" spans="1:35" s="1" customFormat="1" hidden="1">
      <c r="A134" s="2"/>
      <c r="B134" s="38" t="str">
        <f>IF(LEFT(DULIEU!$W126,3)=$L$4,DULIEU!$D126,"")</f>
        <v/>
      </c>
      <c r="C134" s="39" t="str">
        <f>IF(LEFT(DULIEU!$W126,3)=$L$4,DULIEU!$H126,"")</f>
        <v/>
      </c>
      <c r="D134" s="39" t="str">
        <f>IF(LEFT(DULIEU!$W126,3)=$L$4,DULIEU!$J126,"")</f>
        <v/>
      </c>
      <c r="E134" s="38" t="str">
        <f>IF(LEFT(DULIEU!$W126,3)=$L$4,DULIEU!$E126,"")</f>
        <v/>
      </c>
      <c r="F134" s="34" t="str">
        <f>IF(LEFT(DULIEU!$W126,3)=$L$4,DULIEU!$O126,"")</f>
        <v/>
      </c>
      <c r="G134" s="35">
        <f>IF(AND(LEFT(DULIEU!$W126,3)=$L$4,LEFT(DULIEU!$V126,4)=$G$11),DULIEU!$X126,0)</f>
        <v>0</v>
      </c>
      <c r="H134" s="35">
        <f>IF(AND(LEFT(DULIEU!$W126,3)=$L$4,LEFT(DULIEU!$V126,3)=$H$11),DULIEU!$X126,0)</f>
        <v>0</v>
      </c>
      <c r="I134" s="36" t="str">
        <f>IF($J134&gt;0,DULIEU!V126,"")</f>
        <v/>
      </c>
      <c r="J134" s="35">
        <f t="shared" si="2"/>
        <v>0</v>
      </c>
      <c r="K134" s="35">
        <f>IF(LEFT(DULIEU!$W126,3)=L$4,DULIEU!$X126,0)</f>
        <v>0</v>
      </c>
      <c r="L134" s="41" t="str">
        <f t="shared" si="3"/>
        <v/>
      </c>
      <c r="M134" s="29"/>
      <c r="N134" s="2"/>
      <c r="O134" s="2"/>
      <c r="P134" s="2"/>
      <c r="Q134" s="2"/>
      <c r="R134" s="2"/>
      <c r="S134" s="2"/>
      <c r="T134" s="2"/>
      <c r="U134" s="2"/>
      <c r="V134" s="2"/>
      <c r="W134" s="2"/>
      <c r="X134" s="2"/>
      <c r="Y134" s="2"/>
      <c r="Z134" s="2"/>
      <c r="AA134" s="2"/>
      <c r="AB134" s="2"/>
      <c r="AC134" s="2"/>
      <c r="AD134" s="2"/>
      <c r="AE134" s="2"/>
      <c r="AF134" s="2"/>
      <c r="AG134" s="2"/>
      <c r="AH134" s="2"/>
      <c r="AI134" s="2"/>
    </row>
    <row r="135" spans="1:35" s="1" customFormat="1" hidden="1">
      <c r="A135" s="2"/>
      <c r="B135" s="38" t="str">
        <f>IF(LEFT(DULIEU!$W127,3)=$L$4,DULIEU!$D127,"")</f>
        <v/>
      </c>
      <c r="C135" s="39" t="str">
        <f>IF(LEFT(DULIEU!$W127,3)=$L$4,DULIEU!$H127,"")</f>
        <v/>
      </c>
      <c r="D135" s="39" t="str">
        <f>IF(LEFT(DULIEU!$W127,3)=$L$4,DULIEU!$J127,"")</f>
        <v/>
      </c>
      <c r="E135" s="38" t="str">
        <f>IF(LEFT(DULIEU!$W127,3)=$L$4,DULIEU!$E127,"")</f>
        <v/>
      </c>
      <c r="F135" s="34" t="str">
        <f>IF(LEFT(DULIEU!$W127,3)=$L$4,DULIEU!$O127,"")</f>
        <v/>
      </c>
      <c r="G135" s="35">
        <f>IF(AND(LEFT(DULIEU!$W127,3)=$L$4,LEFT(DULIEU!$V127,4)=$G$11),DULIEU!$X127,0)</f>
        <v>0</v>
      </c>
      <c r="H135" s="35">
        <f>IF(AND(LEFT(DULIEU!$W127,3)=$L$4,LEFT(DULIEU!$V127,3)=$H$11),DULIEU!$X127,0)</f>
        <v>0</v>
      </c>
      <c r="I135" s="36" t="str">
        <f>IF($J135&gt;0,DULIEU!V127,"")</f>
        <v/>
      </c>
      <c r="J135" s="35">
        <f t="shared" si="2"/>
        <v>0</v>
      </c>
      <c r="K135" s="35">
        <f>IF(LEFT(DULIEU!$W127,3)=L$4,DULIEU!$X127,0)</f>
        <v>0</v>
      </c>
      <c r="L135" s="41" t="str">
        <f t="shared" si="3"/>
        <v/>
      </c>
      <c r="M135" s="29"/>
      <c r="N135" s="2"/>
      <c r="O135" s="2"/>
      <c r="P135" s="2"/>
      <c r="Q135" s="2"/>
      <c r="R135" s="2"/>
      <c r="S135" s="2"/>
      <c r="T135" s="2"/>
      <c r="U135" s="2"/>
      <c r="V135" s="2"/>
      <c r="W135" s="2"/>
      <c r="X135" s="2"/>
      <c r="Y135" s="2"/>
      <c r="Z135" s="2"/>
      <c r="AA135" s="2"/>
      <c r="AB135" s="2"/>
      <c r="AC135" s="2"/>
      <c r="AD135" s="2"/>
      <c r="AE135" s="2"/>
      <c r="AF135" s="2"/>
      <c r="AG135" s="2"/>
      <c r="AH135" s="2"/>
      <c r="AI135" s="2"/>
    </row>
    <row r="136" spans="1:35" s="1" customFormat="1" hidden="1">
      <c r="A136" s="2"/>
      <c r="B136" s="38" t="str">
        <f>IF(LEFT(DULIEU!$W128,3)=$L$4,DULIEU!$D128,"")</f>
        <v/>
      </c>
      <c r="C136" s="39" t="str">
        <f>IF(LEFT(DULIEU!$W128,3)=$L$4,DULIEU!$H128,"")</f>
        <v/>
      </c>
      <c r="D136" s="39" t="str">
        <f>IF(LEFT(DULIEU!$W128,3)=$L$4,DULIEU!$J128,"")</f>
        <v/>
      </c>
      <c r="E136" s="38" t="str">
        <f>IF(LEFT(DULIEU!$W128,3)=$L$4,DULIEU!$E128,"")</f>
        <v/>
      </c>
      <c r="F136" s="34" t="str">
        <f>IF(LEFT(DULIEU!$W128,3)=$L$4,DULIEU!$O128,"")</f>
        <v/>
      </c>
      <c r="G136" s="35">
        <f>IF(AND(LEFT(DULIEU!$W128,3)=$L$4,LEFT(DULIEU!$V128,4)=$G$11),DULIEU!$X128,0)</f>
        <v>0</v>
      </c>
      <c r="H136" s="35">
        <f>IF(AND(LEFT(DULIEU!$W128,3)=$L$4,LEFT(DULIEU!$V128,3)=$H$11),DULIEU!$X128,0)</f>
        <v>0</v>
      </c>
      <c r="I136" s="36" t="str">
        <f>IF($J136&gt;0,DULIEU!V128,"")</f>
        <v/>
      </c>
      <c r="J136" s="35">
        <f t="shared" si="2"/>
        <v>0</v>
      </c>
      <c r="K136" s="35">
        <f>IF(LEFT(DULIEU!$W128,3)=L$4,DULIEU!$X128,0)</f>
        <v>0</v>
      </c>
      <c r="L136" s="41" t="str">
        <f t="shared" si="3"/>
        <v/>
      </c>
      <c r="M136" s="29"/>
      <c r="N136" s="2"/>
      <c r="O136" s="2"/>
      <c r="P136" s="2"/>
      <c r="Q136" s="2"/>
      <c r="R136" s="2"/>
      <c r="S136" s="2"/>
      <c r="T136" s="2"/>
      <c r="U136" s="2"/>
      <c r="V136" s="2"/>
      <c r="W136" s="2"/>
      <c r="X136" s="2"/>
      <c r="Y136" s="2"/>
      <c r="Z136" s="2"/>
      <c r="AA136" s="2"/>
      <c r="AB136" s="2"/>
      <c r="AC136" s="2"/>
      <c r="AD136" s="2"/>
      <c r="AE136" s="2"/>
      <c r="AF136" s="2"/>
      <c r="AG136" s="2"/>
      <c r="AH136" s="2"/>
      <c r="AI136" s="2"/>
    </row>
    <row r="137" spans="1:35" s="1" customFormat="1" hidden="1">
      <c r="A137" s="2"/>
      <c r="B137" s="38" t="str">
        <f>IF(LEFT(DULIEU!$W129,3)=$L$4,DULIEU!$D129,"")</f>
        <v/>
      </c>
      <c r="C137" s="39" t="str">
        <f>IF(LEFT(DULIEU!$W129,3)=$L$4,DULIEU!$H129,"")</f>
        <v/>
      </c>
      <c r="D137" s="39" t="str">
        <f>IF(LEFT(DULIEU!$W129,3)=$L$4,DULIEU!$J129,"")</f>
        <v/>
      </c>
      <c r="E137" s="38" t="str">
        <f>IF(LEFT(DULIEU!$W129,3)=$L$4,DULIEU!$E129,"")</f>
        <v/>
      </c>
      <c r="F137" s="34" t="str">
        <f>IF(LEFT(DULIEU!$W129,3)=$L$4,DULIEU!$O129,"")</f>
        <v/>
      </c>
      <c r="G137" s="35">
        <f>IF(AND(LEFT(DULIEU!$W129,3)=$L$4,LEFT(DULIEU!$V129,4)=$G$11),DULIEU!$X129,0)</f>
        <v>0</v>
      </c>
      <c r="H137" s="35">
        <f>IF(AND(LEFT(DULIEU!$W129,3)=$L$4,LEFT(DULIEU!$V129,3)=$H$11),DULIEU!$X129,0)</f>
        <v>0</v>
      </c>
      <c r="I137" s="36" t="str">
        <f>IF($J137&gt;0,DULIEU!V129,"")</f>
        <v/>
      </c>
      <c r="J137" s="35">
        <f t="shared" si="2"/>
        <v>0</v>
      </c>
      <c r="K137" s="35">
        <f>IF(LEFT(DULIEU!$W129,3)=L$4,DULIEU!$X129,0)</f>
        <v>0</v>
      </c>
      <c r="L137" s="41" t="str">
        <f t="shared" si="3"/>
        <v/>
      </c>
      <c r="M137" s="29"/>
      <c r="N137" s="2"/>
      <c r="O137" s="2"/>
      <c r="P137" s="2"/>
      <c r="Q137" s="2"/>
      <c r="R137" s="2"/>
      <c r="S137" s="2"/>
      <c r="T137" s="2"/>
      <c r="U137" s="2"/>
      <c r="V137" s="2"/>
      <c r="W137" s="2"/>
      <c r="X137" s="2"/>
      <c r="Y137" s="2"/>
      <c r="Z137" s="2"/>
      <c r="AA137" s="2"/>
      <c r="AB137" s="2"/>
      <c r="AC137" s="2"/>
      <c r="AD137" s="2"/>
      <c r="AE137" s="2"/>
      <c r="AF137" s="2"/>
      <c r="AG137" s="2"/>
      <c r="AH137" s="2"/>
      <c r="AI137" s="2"/>
    </row>
    <row r="138" spans="1:35" s="1" customFormat="1" hidden="1">
      <c r="A138" s="2"/>
      <c r="B138" s="38" t="str">
        <f>IF(LEFT(DULIEU!$W130,3)=$L$4,DULIEU!$D130,"")</f>
        <v/>
      </c>
      <c r="C138" s="39" t="str">
        <f>IF(LEFT(DULIEU!$W130,3)=$L$4,DULIEU!$H130,"")</f>
        <v/>
      </c>
      <c r="D138" s="39" t="str">
        <f>IF(LEFT(DULIEU!$W130,3)=$L$4,DULIEU!$J130,"")</f>
        <v/>
      </c>
      <c r="E138" s="38" t="str">
        <f>IF(LEFT(DULIEU!$W130,3)=$L$4,DULIEU!$E130,"")</f>
        <v/>
      </c>
      <c r="F138" s="34" t="str">
        <f>IF(LEFT(DULIEU!$W130,3)=$L$4,DULIEU!$O130,"")</f>
        <v/>
      </c>
      <c r="G138" s="35">
        <f>IF(AND(LEFT(DULIEU!$W130,3)=$L$4,LEFT(DULIEU!$V130,4)=$G$11),DULIEU!$X130,0)</f>
        <v>0</v>
      </c>
      <c r="H138" s="35">
        <f>IF(AND(LEFT(DULIEU!$W130,3)=$L$4,LEFT(DULIEU!$V130,3)=$H$11),DULIEU!$X130,0)</f>
        <v>0</v>
      </c>
      <c r="I138" s="36" t="str">
        <f>IF($J138&gt;0,DULIEU!V130,"")</f>
        <v/>
      </c>
      <c r="J138" s="35">
        <f t="shared" si="2"/>
        <v>0</v>
      </c>
      <c r="K138" s="35">
        <f>IF(LEFT(DULIEU!$W130,3)=L$4,DULIEU!$X130,0)</f>
        <v>0</v>
      </c>
      <c r="L138" s="41" t="str">
        <f t="shared" si="3"/>
        <v/>
      </c>
      <c r="M138" s="29"/>
      <c r="N138" s="2"/>
      <c r="O138" s="2"/>
      <c r="P138" s="2"/>
      <c r="Q138" s="2"/>
      <c r="R138" s="2"/>
      <c r="S138" s="2"/>
      <c r="T138" s="2"/>
      <c r="U138" s="2"/>
      <c r="V138" s="2"/>
      <c r="W138" s="2"/>
      <c r="X138" s="2"/>
      <c r="Y138" s="2"/>
      <c r="Z138" s="2"/>
      <c r="AA138" s="2"/>
      <c r="AB138" s="2"/>
      <c r="AC138" s="2"/>
      <c r="AD138" s="2"/>
      <c r="AE138" s="2"/>
      <c r="AF138" s="2"/>
      <c r="AG138" s="2"/>
      <c r="AH138" s="2"/>
      <c r="AI138" s="2"/>
    </row>
    <row r="139" spans="1:35" s="1" customFormat="1" hidden="1">
      <c r="A139" s="2"/>
      <c r="B139" s="38" t="str">
        <f>IF(LEFT(DULIEU!$W131,3)=$L$4,DULIEU!$D131,"")</f>
        <v/>
      </c>
      <c r="C139" s="39" t="str">
        <f>IF(LEFT(DULIEU!$W131,3)=$L$4,DULIEU!$H131,"")</f>
        <v/>
      </c>
      <c r="D139" s="39" t="str">
        <f>IF(LEFT(DULIEU!$W131,3)=$L$4,DULIEU!$J131,"")</f>
        <v/>
      </c>
      <c r="E139" s="38" t="str">
        <f>IF(LEFT(DULIEU!$W131,3)=$L$4,DULIEU!$E131,"")</f>
        <v/>
      </c>
      <c r="F139" s="34" t="str">
        <f>IF(LEFT(DULIEU!$W131,3)=$L$4,DULIEU!$O131,"")</f>
        <v/>
      </c>
      <c r="G139" s="35">
        <f>IF(AND(LEFT(DULIEU!$W131,3)=$L$4,LEFT(DULIEU!$V131,4)=$G$11),DULIEU!$X131,0)</f>
        <v>0</v>
      </c>
      <c r="H139" s="35">
        <f>IF(AND(LEFT(DULIEU!$W131,3)=$L$4,LEFT(DULIEU!$V131,3)=$H$11),DULIEU!$X131,0)</f>
        <v>0</v>
      </c>
      <c r="I139" s="36" t="str">
        <f>IF($J139&gt;0,DULIEU!V131,"")</f>
        <v/>
      </c>
      <c r="J139" s="35">
        <f t="shared" si="2"/>
        <v>0</v>
      </c>
      <c r="K139" s="35">
        <f>IF(LEFT(DULIEU!$W131,3)=L$4,DULIEU!$X131,0)</f>
        <v>0</v>
      </c>
      <c r="L139" s="41" t="str">
        <f t="shared" si="3"/>
        <v/>
      </c>
      <c r="M139" s="29"/>
      <c r="N139" s="2"/>
      <c r="O139" s="2"/>
      <c r="P139" s="2"/>
      <c r="Q139" s="2"/>
      <c r="R139" s="2"/>
      <c r="S139" s="2"/>
      <c r="T139" s="2"/>
      <c r="U139" s="2"/>
      <c r="V139" s="2"/>
      <c r="W139" s="2"/>
      <c r="X139" s="2"/>
      <c r="Y139" s="2"/>
      <c r="Z139" s="2"/>
      <c r="AA139" s="2"/>
      <c r="AB139" s="2"/>
      <c r="AC139" s="2"/>
      <c r="AD139" s="2"/>
      <c r="AE139" s="2"/>
      <c r="AF139" s="2"/>
      <c r="AG139" s="2"/>
      <c r="AH139" s="2"/>
      <c r="AI139" s="2"/>
    </row>
    <row r="140" spans="1:35" s="1" customFormat="1" hidden="1">
      <c r="A140" s="2"/>
      <c r="B140" s="38" t="str">
        <f>IF(LEFT(DULIEU!$W132,3)=$L$4,DULIEU!$D132,"")</f>
        <v/>
      </c>
      <c r="C140" s="39" t="str">
        <f>IF(LEFT(DULIEU!$W132,3)=$L$4,DULIEU!$H132,"")</f>
        <v/>
      </c>
      <c r="D140" s="39" t="str">
        <f>IF(LEFT(DULIEU!$W132,3)=$L$4,DULIEU!$J132,"")</f>
        <v/>
      </c>
      <c r="E140" s="38" t="str">
        <f>IF(LEFT(DULIEU!$W132,3)=$L$4,DULIEU!$E132,"")</f>
        <v/>
      </c>
      <c r="F140" s="34" t="str">
        <f>IF(LEFT(DULIEU!$W132,3)=$L$4,DULIEU!$O132,"")</f>
        <v/>
      </c>
      <c r="G140" s="35">
        <f>IF(AND(LEFT(DULIEU!$W132,3)=$L$4,LEFT(DULIEU!$V132,4)=$G$11),DULIEU!$X132,0)</f>
        <v>0</v>
      </c>
      <c r="H140" s="35">
        <f>IF(AND(LEFT(DULIEU!$W132,3)=$L$4,LEFT(DULIEU!$V132,3)=$H$11),DULIEU!$X132,0)</f>
        <v>0</v>
      </c>
      <c r="I140" s="36" t="str">
        <f>IF($J140&gt;0,DULIEU!V132,"")</f>
        <v/>
      </c>
      <c r="J140" s="35">
        <f t="shared" si="2"/>
        <v>0</v>
      </c>
      <c r="K140" s="35">
        <f>IF(LEFT(DULIEU!$W132,3)=L$4,DULIEU!$X132,0)</f>
        <v>0</v>
      </c>
      <c r="L140" s="41" t="str">
        <f t="shared" si="3"/>
        <v/>
      </c>
      <c r="M140" s="29"/>
      <c r="N140" s="2"/>
      <c r="O140" s="2"/>
      <c r="P140" s="2"/>
      <c r="Q140" s="2"/>
      <c r="R140" s="2"/>
      <c r="S140" s="2"/>
      <c r="T140" s="2"/>
      <c r="U140" s="2"/>
      <c r="V140" s="2"/>
      <c r="W140" s="2"/>
      <c r="X140" s="2"/>
      <c r="Y140" s="2"/>
      <c r="Z140" s="2"/>
      <c r="AA140" s="2"/>
      <c r="AB140" s="2"/>
      <c r="AC140" s="2"/>
      <c r="AD140" s="2"/>
      <c r="AE140" s="2"/>
      <c r="AF140" s="2"/>
      <c r="AG140" s="2"/>
      <c r="AH140" s="2"/>
      <c r="AI140" s="2"/>
    </row>
    <row r="141" spans="1:35" s="1" customFormat="1" hidden="1">
      <c r="A141" s="2"/>
      <c r="B141" s="38" t="str">
        <f>IF(LEFT(DULIEU!$W133,3)=$L$4,DULIEU!$D133,"")</f>
        <v/>
      </c>
      <c r="C141" s="39" t="str">
        <f>IF(LEFT(DULIEU!$W133,3)=$L$4,DULIEU!$H133,"")</f>
        <v/>
      </c>
      <c r="D141" s="39" t="str">
        <f>IF(LEFT(DULIEU!$W133,3)=$L$4,DULIEU!$J133,"")</f>
        <v/>
      </c>
      <c r="E141" s="38" t="str">
        <f>IF(LEFT(DULIEU!$W133,3)=$L$4,DULIEU!$E133,"")</f>
        <v/>
      </c>
      <c r="F141" s="34" t="str">
        <f>IF(LEFT(DULIEU!$W133,3)=$L$4,DULIEU!$O133,"")</f>
        <v/>
      </c>
      <c r="G141" s="35">
        <f>IF(AND(LEFT(DULIEU!$W133,3)=$L$4,LEFT(DULIEU!$V133,4)=$G$11),DULIEU!$X133,0)</f>
        <v>0</v>
      </c>
      <c r="H141" s="35">
        <f>IF(AND(LEFT(DULIEU!$W133,3)=$L$4,LEFT(DULIEU!$V133,3)=$H$11),DULIEU!$X133,0)</f>
        <v>0</v>
      </c>
      <c r="I141" s="36" t="str">
        <f>IF($J141&gt;0,DULIEU!V133,"")</f>
        <v/>
      </c>
      <c r="J141" s="35">
        <f t="shared" si="2"/>
        <v>0</v>
      </c>
      <c r="K141" s="35">
        <f>IF(LEFT(DULIEU!$W133,3)=L$4,DULIEU!$X133,0)</f>
        <v>0</v>
      </c>
      <c r="L141" s="41" t="str">
        <f t="shared" si="3"/>
        <v/>
      </c>
      <c r="M141" s="29"/>
      <c r="N141" s="2"/>
      <c r="O141" s="2"/>
      <c r="P141" s="2"/>
      <c r="Q141" s="2"/>
      <c r="R141" s="2"/>
      <c r="S141" s="2"/>
      <c r="T141" s="2"/>
      <c r="U141" s="2"/>
      <c r="V141" s="2"/>
      <c r="W141" s="2"/>
      <c r="X141" s="2"/>
      <c r="Y141" s="2"/>
      <c r="Z141" s="2"/>
      <c r="AA141" s="2"/>
      <c r="AB141" s="2"/>
      <c r="AC141" s="2"/>
      <c r="AD141" s="2"/>
      <c r="AE141" s="2"/>
      <c r="AF141" s="2"/>
      <c r="AG141" s="2"/>
      <c r="AH141" s="2"/>
      <c r="AI141" s="2"/>
    </row>
    <row r="142" spans="1:35" s="1" customFormat="1" hidden="1">
      <c r="A142" s="2"/>
      <c r="B142" s="38" t="str">
        <f>IF(LEFT(DULIEU!$W134,3)=$L$4,DULIEU!$D134,"")</f>
        <v/>
      </c>
      <c r="C142" s="39" t="str">
        <f>IF(LEFT(DULIEU!$W134,3)=$L$4,DULIEU!$H134,"")</f>
        <v/>
      </c>
      <c r="D142" s="39" t="str">
        <f>IF(LEFT(DULIEU!$W134,3)=$L$4,DULIEU!$J134,"")</f>
        <v/>
      </c>
      <c r="E142" s="38" t="str">
        <f>IF(LEFT(DULIEU!$W134,3)=$L$4,DULIEU!$E134,"")</f>
        <v/>
      </c>
      <c r="F142" s="34" t="str">
        <f>IF(LEFT(DULIEU!$W134,3)=$L$4,DULIEU!$O134,"")</f>
        <v/>
      </c>
      <c r="G142" s="35">
        <f>IF(AND(LEFT(DULIEU!$W134,3)=$L$4,LEFT(DULIEU!$V134,4)=$G$11),DULIEU!$X134,0)</f>
        <v>0</v>
      </c>
      <c r="H142" s="35">
        <f>IF(AND(LEFT(DULIEU!$W134,3)=$L$4,LEFT(DULIEU!$V134,3)=$H$11),DULIEU!$X134,0)</f>
        <v>0</v>
      </c>
      <c r="I142" s="36" t="str">
        <f>IF($J142&gt;0,DULIEU!V134,"")</f>
        <v/>
      </c>
      <c r="J142" s="35">
        <f t="shared" si="2"/>
        <v>0</v>
      </c>
      <c r="K142" s="35">
        <f>IF(LEFT(DULIEU!$W134,3)=L$4,DULIEU!$X134,0)</f>
        <v>0</v>
      </c>
      <c r="L142" s="41" t="str">
        <f t="shared" si="3"/>
        <v/>
      </c>
      <c r="M142" s="29"/>
      <c r="N142" s="2"/>
      <c r="O142" s="2"/>
      <c r="P142" s="2"/>
      <c r="Q142" s="2"/>
      <c r="R142" s="2"/>
      <c r="S142" s="2"/>
      <c r="T142" s="2"/>
      <c r="U142" s="2"/>
      <c r="V142" s="2"/>
      <c r="W142" s="2"/>
      <c r="X142" s="2"/>
      <c r="Y142" s="2"/>
      <c r="Z142" s="2"/>
      <c r="AA142" s="2"/>
      <c r="AB142" s="2"/>
      <c r="AC142" s="2"/>
      <c r="AD142" s="2"/>
      <c r="AE142" s="2"/>
      <c r="AF142" s="2"/>
      <c r="AG142" s="2"/>
      <c r="AH142" s="2"/>
      <c r="AI142" s="2"/>
    </row>
    <row r="143" spans="1:35" s="1" customFormat="1" hidden="1">
      <c r="A143" s="2"/>
      <c r="B143" s="38" t="str">
        <f>IF(LEFT(DULIEU!$W135,3)=$L$4,DULIEU!$D135,"")</f>
        <v/>
      </c>
      <c r="C143" s="39" t="str">
        <f>IF(LEFT(DULIEU!$W135,3)=$L$4,DULIEU!$H135,"")</f>
        <v/>
      </c>
      <c r="D143" s="39" t="str">
        <f>IF(LEFT(DULIEU!$W135,3)=$L$4,DULIEU!$J135,"")</f>
        <v/>
      </c>
      <c r="E143" s="38" t="str">
        <f>IF(LEFT(DULIEU!$W135,3)=$L$4,DULIEU!$E135,"")</f>
        <v/>
      </c>
      <c r="F143" s="34" t="str">
        <f>IF(LEFT(DULIEU!$W135,3)=$L$4,DULIEU!$O135,"")</f>
        <v/>
      </c>
      <c r="G143" s="35">
        <f>IF(AND(LEFT(DULIEU!$W135,3)=$L$4,LEFT(DULIEU!$V135,4)=$G$11),DULIEU!$X135,0)</f>
        <v>0</v>
      </c>
      <c r="H143" s="35">
        <f>IF(AND(LEFT(DULIEU!$W135,3)=$L$4,LEFT(DULIEU!$V135,3)=$H$11),DULIEU!$X135,0)</f>
        <v>0</v>
      </c>
      <c r="I143" s="36" t="str">
        <f>IF($J143&gt;0,DULIEU!V135,"")</f>
        <v/>
      </c>
      <c r="J143" s="35">
        <f t="shared" si="2"/>
        <v>0</v>
      </c>
      <c r="K143" s="35">
        <f>IF(LEFT(DULIEU!$W135,3)=L$4,DULIEU!$X135,0)</f>
        <v>0</v>
      </c>
      <c r="L143" s="41" t="str">
        <f t="shared" si="3"/>
        <v/>
      </c>
      <c r="M143" s="29"/>
      <c r="N143" s="2"/>
      <c r="O143" s="2"/>
      <c r="P143" s="2"/>
      <c r="Q143" s="2"/>
      <c r="R143" s="2"/>
      <c r="S143" s="2"/>
      <c r="T143" s="2"/>
      <c r="U143" s="2"/>
      <c r="V143" s="2"/>
      <c r="W143" s="2"/>
      <c r="X143" s="2"/>
      <c r="Y143" s="2"/>
      <c r="Z143" s="2"/>
      <c r="AA143" s="2"/>
      <c r="AB143" s="2"/>
      <c r="AC143" s="2"/>
      <c r="AD143" s="2"/>
      <c r="AE143" s="2"/>
      <c r="AF143" s="2"/>
      <c r="AG143" s="2"/>
      <c r="AH143" s="2"/>
      <c r="AI143" s="2"/>
    </row>
    <row r="144" spans="1:35" s="1" customFormat="1" hidden="1">
      <c r="A144" s="2"/>
      <c r="B144" s="38" t="str">
        <f>IF(LEFT(DULIEU!$W136,3)=$L$4,DULIEU!$D136,"")</f>
        <v/>
      </c>
      <c r="C144" s="39" t="str">
        <f>IF(LEFT(DULIEU!$W136,3)=$L$4,DULIEU!$H136,"")</f>
        <v/>
      </c>
      <c r="D144" s="39" t="str">
        <f>IF(LEFT(DULIEU!$W136,3)=$L$4,DULIEU!$J136,"")</f>
        <v/>
      </c>
      <c r="E144" s="38" t="str">
        <f>IF(LEFT(DULIEU!$W136,3)=$L$4,DULIEU!$E136,"")</f>
        <v/>
      </c>
      <c r="F144" s="34" t="str">
        <f>IF(LEFT(DULIEU!$W136,3)=$L$4,DULIEU!$O136,"")</f>
        <v/>
      </c>
      <c r="G144" s="35">
        <f>IF(AND(LEFT(DULIEU!$W136,3)=$L$4,LEFT(DULIEU!$V136,4)=$G$11),DULIEU!$X136,0)</f>
        <v>0</v>
      </c>
      <c r="H144" s="35">
        <f>IF(AND(LEFT(DULIEU!$W136,3)=$L$4,LEFT(DULIEU!$V136,3)=$H$11),DULIEU!$X136,0)</f>
        <v>0</v>
      </c>
      <c r="I144" s="36" t="str">
        <f>IF($J144&gt;0,DULIEU!V136,"")</f>
        <v/>
      </c>
      <c r="J144" s="35">
        <f t="shared" ref="J144:J207" si="4">IF(SUM($G144:$H144)=0,$K144,0)</f>
        <v>0</v>
      </c>
      <c r="K144" s="35">
        <f>IF(LEFT(DULIEU!$W136,3)=L$4,DULIEU!$X136,0)</f>
        <v>0</v>
      </c>
      <c r="L144" s="41" t="str">
        <f t="shared" ref="L144:L207" si="5">IF(F144="","","x")</f>
        <v/>
      </c>
      <c r="M144" s="29"/>
      <c r="N144" s="2"/>
      <c r="O144" s="2"/>
      <c r="P144" s="2"/>
      <c r="Q144" s="2"/>
      <c r="R144" s="2"/>
      <c r="S144" s="2"/>
      <c r="T144" s="2"/>
      <c r="U144" s="2"/>
      <c r="V144" s="2"/>
      <c r="W144" s="2"/>
      <c r="X144" s="2"/>
      <c r="Y144" s="2"/>
      <c r="Z144" s="2"/>
      <c r="AA144" s="2"/>
      <c r="AB144" s="2"/>
      <c r="AC144" s="2"/>
      <c r="AD144" s="2"/>
      <c r="AE144" s="2"/>
      <c r="AF144" s="2"/>
      <c r="AG144" s="2"/>
      <c r="AH144" s="2"/>
      <c r="AI144" s="2"/>
    </row>
    <row r="145" spans="1:35" s="1" customFormat="1" hidden="1">
      <c r="A145" s="2"/>
      <c r="B145" s="38" t="str">
        <f>IF(LEFT(DULIEU!$W137,3)=$L$4,DULIEU!$D137,"")</f>
        <v/>
      </c>
      <c r="C145" s="39" t="str">
        <f>IF(LEFT(DULIEU!$W137,3)=$L$4,DULIEU!$H137,"")</f>
        <v/>
      </c>
      <c r="D145" s="39" t="str">
        <f>IF(LEFT(DULIEU!$W137,3)=$L$4,DULIEU!$J137,"")</f>
        <v/>
      </c>
      <c r="E145" s="38" t="str">
        <f>IF(LEFT(DULIEU!$W137,3)=$L$4,DULIEU!$E137,"")</f>
        <v/>
      </c>
      <c r="F145" s="34" t="str">
        <f>IF(LEFT(DULIEU!$W137,3)=$L$4,DULIEU!$O137,"")</f>
        <v/>
      </c>
      <c r="G145" s="35">
        <f>IF(AND(LEFT(DULIEU!$W137,3)=$L$4,LEFT(DULIEU!$V137,4)=$G$11),DULIEU!$X137,0)</f>
        <v>0</v>
      </c>
      <c r="H145" s="35">
        <f>IF(AND(LEFT(DULIEU!$W137,3)=$L$4,LEFT(DULIEU!$V137,3)=$H$11),DULIEU!$X137,0)</f>
        <v>0</v>
      </c>
      <c r="I145" s="36" t="str">
        <f>IF($J145&gt;0,DULIEU!V137,"")</f>
        <v/>
      </c>
      <c r="J145" s="35">
        <f t="shared" si="4"/>
        <v>0</v>
      </c>
      <c r="K145" s="35">
        <f>IF(LEFT(DULIEU!$W137,3)=L$4,DULIEU!$X137,0)</f>
        <v>0</v>
      </c>
      <c r="L145" s="41" t="str">
        <f t="shared" si="5"/>
        <v/>
      </c>
      <c r="M145" s="29"/>
      <c r="N145" s="2"/>
      <c r="O145" s="2"/>
      <c r="P145" s="2"/>
      <c r="Q145" s="2"/>
      <c r="R145" s="2"/>
      <c r="S145" s="2"/>
      <c r="T145" s="2"/>
      <c r="U145" s="2"/>
      <c r="V145" s="2"/>
      <c r="W145" s="2"/>
      <c r="X145" s="2"/>
      <c r="Y145" s="2"/>
      <c r="Z145" s="2"/>
      <c r="AA145" s="2"/>
      <c r="AB145" s="2"/>
      <c r="AC145" s="2"/>
      <c r="AD145" s="2"/>
      <c r="AE145" s="2"/>
      <c r="AF145" s="2"/>
      <c r="AG145" s="2"/>
      <c r="AH145" s="2"/>
      <c r="AI145" s="2"/>
    </row>
    <row r="146" spans="1:35" s="1" customFormat="1" hidden="1">
      <c r="A146" s="2"/>
      <c r="B146" s="38" t="str">
        <f>IF(LEFT(DULIEU!$W138,3)=$L$4,DULIEU!$D138,"")</f>
        <v/>
      </c>
      <c r="C146" s="39" t="str">
        <f>IF(LEFT(DULIEU!$W138,3)=$L$4,DULIEU!$H138,"")</f>
        <v/>
      </c>
      <c r="D146" s="39" t="str">
        <f>IF(LEFT(DULIEU!$W138,3)=$L$4,DULIEU!$J138,"")</f>
        <v/>
      </c>
      <c r="E146" s="38" t="str">
        <f>IF(LEFT(DULIEU!$W138,3)=$L$4,DULIEU!$E138,"")</f>
        <v/>
      </c>
      <c r="F146" s="34" t="str">
        <f>IF(LEFT(DULIEU!$W138,3)=$L$4,DULIEU!$O138,"")</f>
        <v/>
      </c>
      <c r="G146" s="35">
        <f>IF(AND(LEFT(DULIEU!$W138,3)=$L$4,LEFT(DULIEU!$V138,4)=$G$11),DULIEU!$X138,0)</f>
        <v>0</v>
      </c>
      <c r="H146" s="35">
        <f>IF(AND(LEFT(DULIEU!$W138,3)=$L$4,LEFT(DULIEU!$V138,3)=$H$11),DULIEU!$X138,0)</f>
        <v>0</v>
      </c>
      <c r="I146" s="36" t="str">
        <f>IF($J146&gt;0,DULIEU!V138,"")</f>
        <v/>
      </c>
      <c r="J146" s="35">
        <f t="shared" si="4"/>
        <v>0</v>
      </c>
      <c r="K146" s="35">
        <f>IF(LEFT(DULIEU!$W138,3)=L$4,DULIEU!$X138,0)</f>
        <v>0</v>
      </c>
      <c r="L146" s="41" t="str">
        <f t="shared" si="5"/>
        <v/>
      </c>
      <c r="M146" s="29"/>
      <c r="N146" s="2"/>
      <c r="O146" s="2"/>
      <c r="P146" s="2"/>
      <c r="Q146" s="2"/>
      <c r="R146" s="2"/>
      <c r="S146" s="2"/>
      <c r="T146" s="2"/>
      <c r="U146" s="2"/>
      <c r="V146" s="2"/>
      <c r="W146" s="2"/>
      <c r="X146" s="2"/>
      <c r="Y146" s="2"/>
      <c r="Z146" s="2"/>
      <c r="AA146" s="2"/>
      <c r="AB146" s="2"/>
      <c r="AC146" s="2"/>
      <c r="AD146" s="2"/>
      <c r="AE146" s="2"/>
      <c r="AF146" s="2"/>
      <c r="AG146" s="2"/>
      <c r="AH146" s="2"/>
      <c r="AI146" s="2"/>
    </row>
    <row r="147" spans="1:35" s="1" customFormat="1" hidden="1">
      <c r="A147" s="2"/>
      <c r="B147" s="38" t="str">
        <f>IF(LEFT(DULIEU!$W139,3)=$L$4,DULIEU!$D139,"")</f>
        <v/>
      </c>
      <c r="C147" s="39" t="str">
        <f>IF(LEFT(DULIEU!$W139,3)=$L$4,DULIEU!$H139,"")</f>
        <v/>
      </c>
      <c r="D147" s="39" t="str">
        <f>IF(LEFT(DULIEU!$W139,3)=$L$4,DULIEU!$J139,"")</f>
        <v/>
      </c>
      <c r="E147" s="38" t="str">
        <f>IF(LEFT(DULIEU!$W139,3)=$L$4,DULIEU!$E139,"")</f>
        <v/>
      </c>
      <c r="F147" s="34" t="str">
        <f>IF(LEFT(DULIEU!$W139,3)=$L$4,DULIEU!$O139,"")</f>
        <v/>
      </c>
      <c r="G147" s="35">
        <f>IF(AND(LEFT(DULIEU!$W139,3)=$L$4,LEFT(DULIEU!$V139,4)=$G$11),DULIEU!$X139,0)</f>
        <v>0</v>
      </c>
      <c r="H147" s="35">
        <f>IF(AND(LEFT(DULIEU!$W139,3)=$L$4,LEFT(DULIEU!$V139,3)=$H$11),DULIEU!$X139,0)</f>
        <v>0</v>
      </c>
      <c r="I147" s="36" t="str">
        <f>IF($J147&gt;0,DULIEU!V139,"")</f>
        <v/>
      </c>
      <c r="J147" s="35">
        <f t="shared" si="4"/>
        <v>0</v>
      </c>
      <c r="K147" s="35">
        <f>IF(LEFT(DULIEU!$W139,3)=L$4,DULIEU!$X139,0)</f>
        <v>0</v>
      </c>
      <c r="L147" s="41" t="str">
        <f t="shared" si="5"/>
        <v/>
      </c>
      <c r="M147" s="29"/>
      <c r="N147" s="2"/>
      <c r="O147" s="2"/>
      <c r="P147" s="2"/>
      <c r="Q147" s="2"/>
      <c r="R147" s="2"/>
      <c r="S147" s="2"/>
      <c r="T147" s="2"/>
      <c r="U147" s="2"/>
      <c r="V147" s="2"/>
      <c r="W147" s="2"/>
      <c r="X147" s="2"/>
      <c r="Y147" s="2"/>
      <c r="Z147" s="2"/>
      <c r="AA147" s="2"/>
      <c r="AB147" s="2"/>
      <c r="AC147" s="2"/>
      <c r="AD147" s="2"/>
      <c r="AE147" s="2"/>
      <c r="AF147" s="2"/>
      <c r="AG147" s="2"/>
      <c r="AH147" s="2"/>
      <c r="AI147" s="2"/>
    </row>
    <row r="148" spans="1:35" s="1" customFormat="1" hidden="1">
      <c r="A148" s="2"/>
      <c r="B148" s="38" t="str">
        <f>IF(LEFT(DULIEU!$W140,3)=$L$4,DULIEU!$D140,"")</f>
        <v/>
      </c>
      <c r="C148" s="39" t="str">
        <f>IF(LEFT(DULIEU!$W140,3)=$L$4,DULIEU!$H140,"")</f>
        <v/>
      </c>
      <c r="D148" s="39" t="str">
        <f>IF(LEFT(DULIEU!$W140,3)=$L$4,DULIEU!$J140,"")</f>
        <v/>
      </c>
      <c r="E148" s="38" t="str">
        <f>IF(LEFT(DULIEU!$W140,3)=$L$4,DULIEU!$E140,"")</f>
        <v/>
      </c>
      <c r="F148" s="34" t="str">
        <f>IF(LEFT(DULIEU!$W140,3)=$L$4,DULIEU!$O140,"")</f>
        <v/>
      </c>
      <c r="G148" s="35">
        <f>IF(AND(LEFT(DULIEU!$W140,3)=$L$4,LEFT(DULIEU!$V140,4)=$G$11),DULIEU!$X140,0)</f>
        <v>0</v>
      </c>
      <c r="H148" s="35">
        <f>IF(AND(LEFT(DULIEU!$W140,3)=$L$4,LEFT(DULIEU!$V140,3)=$H$11),DULIEU!$X140,0)</f>
        <v>0</v>
      </c>
      <c r="I148" s="36" t="str">
        <f>IF($J148&gt;0,DULIEU!V140,"")</f>
        <v/>
      </c>
      <c r="J148" s="35">
        <f t="shared" si="4"/>
        <v>0</v>
      </c>
      <c r="K148" s="35">
        <f>IF(LEFT(DULIEU!$W140,3)=L$4,DULIEU!$X140,0)</f>
        <v>0</v>
      </c>
      <c r="L148" s="41" t="str">
        <f t="shared" si="5"/>
        <v/>
      </c>
      <c r="M148" s="29"/>
      <c r="N148" s="2"/>
      <c r="O148" s="2"/>
      <c r="P148" s="2"/>
      <c r="Q148" s="2"/>
      <c r="R148" s="2"/>
      <c r="S148" s="2"/>
      <c r="T148" s="2"/>
      <c r="U148" s="2"/>
      <c r="V148" s="2"/>
      <c r="W148" s="2"/>
      <c r="X148" s="2"/>
      <c r="Y148" s="2"/>
      <c r="Z148" s="2"/>
      <c r="AA148" s="2"/>
      <c r="AB148" s="2"/>
      <c r="AC148" s="2"/>
      <c r="AD148" s="2"/>
      <c r="AE148" s="2"/>
      <c r="AF148" s="2"/>
      <c r="AG148" s="2"/>
      <c r="AH148" s="2"/>
      <c r="AI148" s="2"/>
    </row>
    <row r="149" spans="1:35" s="1" customFormat="1" hidden="1">
      <c r="A149" s="2"/>
      <c r="B149" s="38" t="str">
        <f>IF(LEFT(DULIEU!$W141,3)=$L$4,DULIEU!$D141,"")</f>
        <v/>
      </c>
      <c r="C149" s="39" t="str">
        <f>IF(LEFT(DULIEU!$W141,3)=$L$4,DULIEU!$H141,"")</f>
        <v/>
      </c>
      <c r="D149" s="39" t="str">
        <f>IF(LEFT(DULIEU!$W141,3)=$L$4,DULIEU!$J141,"")</f>
        <v/>
      </c>
      <c r="E149" s="38" t="str">
        <f>IF(LEFT(DULIEU!$W141,3)=$L$4,DULIEU!$E141,"")</f>
        <v/>
      </c>
      <c r="F149" s="34" t="str">
        <f>IF(LEFT(DULIEU!$W141,3)=$L$4,DULIEU!$O141,"")</f>
        <v/>
      </c>
      <c r="G149" s="35">
        <f>IF(AND(LEFT(DULIEU!$W141,3)=$L$4,LEFT(DULIEU!$V141,4)=$G$11),DULIEU!$X141,0)</f>
        <v>0</v>
      </c>
      <c r="H149" s="35">
        <f>IF(AND(LEFT(DULIEU!$W141,3)=$L$4,LEFT(DULIEU!$V141,3)=$H$11),DULIEU!$X141,0)</f>
        <v>0</v>
      </c>
      <c r="I149" s="36" t="str">
        <f>IF($J149&gt;0,DULIEU!V141,"")</f>
        <v/>
      </c>
      <c r="J149" s="35">
        <f t="shared" si="4"/>
        <v>0</v>
      </c>
      <c r="K149" s="35">
        <f>IF(LEFT(DULIEU!$W141,3)=L$4,DULIEU!$X141,0)</f>
        <v>0</v>
      </c>
      <c r="L149" s="41" t="str">
        <f t="shared" si="5"/>
        <v/>
      </c>
      <c r="M149" s="29"/>
      <c r="N149" s="2"/>
      <c r="O149" s="2"/>
      <c r="P149" s="2"/>
      <c r="Q149" s="2"/>
      <c r="R149" s="2"/>
      <c r="S149" s="2"/>
      <c r="T149" s="2"/>
      <c r="U149" s="2"/>
      <c r="V149" s="2"/>
      <c r="W149" s="2"/>
      <c r="X149" s="2"/>
      <c r="Y149" s="2"/>
      <c r="Z149" s="2"/>
      <c r="AA149" s="2"/>
      <c r="AB149" s="2"/>
      <c r="AC149" s="2"/>
      <c r="AD149" s="2"/>
      <c r="AE149" s="2"/>
      <c r="AF149" s="2"/>
      <c r="AG149" s="2"/>
      <c r="AH149" s="2"/>
      <c r="AI149" s="2"/>
    </row>
    <row r="150" spans="1:35" s="1" customFormat="1" hidden="1">
      <c r="A150" s="2"/>
      <c r="B150" s="38" t="str">
        <f>IF(LEFT(DULIEU!$W142,3)=$L$4,DULIEU!$D142,"")</f>
        <v/>
      </c>
      <c r="C150" s="39" t="str">
        <f>IF(LEFT(DULIEU!$W142,3)=$L$4,DULIEU!$H142,"")</f>
        <v/>
      </c>
      <c r="D150" s="39" t="str">
        <f>IF(LEFT(DULIEU!$W142,3)=$L$4,DULIEU!$J142,"")</f>
        <v/>
      </c>
      <c r="E150" s="38" t="str">
        <f>IF(LEFT(DULIEU!$W142,3)=$L$4,DULIEU!$E142,"")</f>
        <v/>
      </c>
      <c r="F150" s="34" t="str">
        <f>IF(LEFT(DULIEU!$W142,3)=$L$4,DULIEU!$O142,"")</f>
        <v/>
      </c>
      <c r="G150" s="35">
        <f>IF(AND(LEFT(DULIEU!$W142,3)=$L$4,LEFT(DULIEU!$V142,4)=$G$11),DULIEU!$X142,0)</f>
        <v>0</v>
      </c>
      <c r="H150" s="35">
        <f>IF(AND(LEFT(DULIEU!$W142,3)=$L$4,LEFT(DULIEU!$V142,3)=$H$11),DULIEU!$X142,0)</f>
        <v>0</v>
      </c>
      <c r="I150" s="36" t="str">
        <f>IF($J150&gt;0,DULIEU!V142,"")</f>
        <v/>
      </c>
      <c r="J150" s="35">
        <f t="shared" si="4"/>
        <v>0</v>
      </c>
      <c r="K150" s="35">
        <f>IF(LEFT(DULIEU!$W142,3)=L$4,DULIEU!$X142,0)</f>
        <v>0</v>
      </c>
      <c r="L150" s="41" t="str">
        <f t="shared" si="5"/>
        <v/>
      </c>
      <c r="M150" s="29"/>
      <c r="N150" s="2"/>
      <c r="O150" s="2"/>
      <c r="P150" s="2"/>
      <c r="Q150" s="2"/>
      <c r="R150" s="2"/>
      <c r="S150" s="2"/>
      <c r="T150" s="2"/>
      <c r="U150" s="2"/>
      <c r="V150" s="2"/>
      <c r="W150" s="2"/>
      <c r="X150" s="2"/>
      <c r="Y150" s="2"/>
      <c r="Z150" s="2"/>
      <c r="AA150" s="2"/>
      <c r="AB150" s="2"/>
      <c r="AC150" s="2"/>
      <c r="AD150" s="2"/>
      <c r="AE150" s="2"/>
      <c r="AF150" s="2"/>
      <c r="AG150" s="2"/>
      <c r="AH150" s="2"/>
      <c r="AI150" s="2"/>
    </row>
    <row r="151" spans="1:35" s="1" customFormat="1" hidden="1">
      <c r="A151" s="2"/>
      <c r="B151" s="38" t="str">
        <f>IF(LEFT(DULIEU!$W143,3)=$L$4,DULIEU!$D143,"")</f>
        <v/>
      </c>
      <c r="C151" s="39" t="str">
        <f>IF(LEFT(DULIEU!$W143,3)=$L$4,DULIEU!$H143,"")</f>
        <v/>
      </c>
      <c r="D151" s="39" t="str">
        <f>IF(LEFT(DULIEU!$W143,3)=$L$4,DULIEU!$J143,"")</f>
        <v/>
      </c>
      <c r="E151" s="38" t="str">
        <f>IF(LEFT(DULIEU!$W143,3)=$L$4,DULIEU!$E143,"")</f>
        <v/>
      </c>
      <c r="F151" s="34" t="str">
        <f>IF(LEFT(DULIEU!$W143,3)=$L$4,DULIEU!$O143,"")</f>
        <v/>
      </c>
      <c r="G151" s="35">
        <f>IF(AND(LEFT(DULIEU!$W143,3)=$L$4,LEFT(DULIEU!$V143,4)=$G$11),DULIEU!$X143,0)</f>
        <v>0</v>
      </c>
      <c r="H151" s="35">
        <f>IF(AND(LEFT(DULIEU!$W143,3)=$L$4,LEFT(DULIEU!$V143,3)=$H$11),DULIEU!$X143,0)</f>
        <v>0</v>
      </c>
      <c r="I151" s="36" t="str">
        <f>IF($J151&gt;0,DULIEU!V143,"")</f>
        <v/>
      </c>
      <c r="J151" s="35">
        <f t="shared" si="4"/>
        <v>0</v>
      </c>
      <c r="K151" s="35">
        <f>IF(LEFT(DULIEU!$W143,3)=L$4,DULIEU!$X143,0)</f>
        <v>0</v>
      </c>
      <c r="L151" s="41" t="str">
        <f t="shared" si="5"/>
        <v/>
      </c>
      <c r="M151" s="29"/>
      <c r="N151" s="2"/>
      <c r="O151" s="2"/>
      <c r="P151" s="2"/>
      <c r="Q151" s="2"/>
      <c r="R151" s="2"/>
      <c r="S151" s="2"/>
      <c r="T151" s="2"/>
      <c r="U151" s="2"/>
      <c r="V151" s="2"/>
      <c r="W151" s="2"/>
      <c r="X151" s="2"/>
      <c r="Y151" s="2"/>
      <c r="Z151" s="2"/>
      <c r="AA151" s="2"/>
      <c r="AB151" s="2"/>
      <c r="AC151" s="2"/>
      <c r="AD151" s="2"/>
      <c r="AE151" s="2"/>
      <c r="AF151" s="2"/>
      <c r="AG151" s="2"/>
      <c r="AH151" s="2"/>
      <c r="AI151" s="2"/>
    </row>
    <row r="152" spans="1:35" s="1" customFormat="1" hidden="1">
      <c r="A152" s="2"/>
      <c r="B152" s="38" t="str">
        <f>IF(LEFT(DULIEU!$W144,3)=$L$4,DULIEU!$D144,"")</f>
        <v/>
      </c>
      <c r="C152" s="39" t="str">
        <f>IF(LEFT(DULIEU!$W144,3)=$L$4,DULIEU!$H144,"")</f>
        <v/>
      </c>
      <c r="D152" s="39" t="str">
        <f>IF(LEFT(DULIEU!$W144,3)=$L$4,DULIEU!$J144,"")</f>
        <v/>
      </c>
      <c r="E152" s="38" t="str">
        <f>IF(LEFT(DULIEU!$W144,3)=$L$4,DULIEU!$E144,"")</f>
        <v/>
      </c>
      <c r="F152" s="34" t="str">
        <f>IF(LEFT(DULIEU!$W144,3)=$L$4,DULIEU!$O144,"")</f>
        <v/>
      </c>
      <c r="G152" s="35">
        <f>IF(AND(LEFT(DULIEU!$W144,3)=$L$4,LEFT(DULIEU!$V144,4)=$G$11),DULIEU!$X144,0)</f>
        <v>0</v>
      </c>
      <c r="H152" s="35">
        <f>IF(AND(LEFT(DULIEU!$W144,3)=$L$4,LEFT(DULIEU!$V144,3)=$H$11),DULIEU!$X144,0)</f>
        <v>0</v>
      </c>
      <c r="I152" s="36" t="str">
        <f>IF($J152&gt;0,DULIEU!V144,"")</f>
        <v/>
      </c>
      <c r="J152" s="35">
        <f t="shared" si="4"/>
        <v>0</v>
      </c>
      <c r="K152" s="35">
        <f>IF(LEFT(DULIEU!$W144,3)=L$4,DULIEU!$X144,0)</f>
        <v>0</v>
      </c>
      <c r="L152" s="41" t="str">
        <f t="shared" si="5"/>
        <v/>
      </c>
      <c r="M152" s="29"/>
      <c r="N152" s="2"/>
      <c r="O152" s="2"/>
      <c r="P152" s="2"/>
      <c r="Q152" s="2"/>
      <c r="R152" s="2"/>
      <c r="S152" s="2"/>
      <c r="T152" s="2"/>
      <c r="U152" s="2"/>
      <c r="V152" s="2"/>
      <c r="W152" s="2"/>
      <c r="X152" s="2"/>
      <c r="Y152" s="2"/>
      <c r="Z152" s="2"/>
      <c r="AA152" s="2"/>
      <c r="AB152" s="2"/>
      <c r="AC152" s="2"/>
      <c r="AD152" s="2"/>
      <c r="AE152" s="2"/>
      <c r="AF152" s="2"/>
      <c r="AG152" s="2"/>
      <c r="AH152" s="2"/>
      <c r="AI152" s="2"/>
    </row>
    <row r="153" spans="1:35" s="1" customFormat="1" hidden="1">
      <c r="A153" s="2"/>
      <c r="B153" s="38" t="str">
        <f>IF(LEFT(DULIEU!$W145,3)=$L$4,DULIEU!$D145,"")</f>
        <v/>
      </c>
      <c r="C153" s="39" t="str">
        <f>IF(LEFT(DULIEU!$W145,3)=$L$4,DULIEU!$H145,"")</f>
        <v/>
      </c>
      <c r="D153" s="39" t="str">
        <f>IF(LEFT(DULIEU!$W145,3)=$L$4,DULIEU!$J145,"")</f>
        <v/>
      </c>
      <c r="E153" s="38" t="str">
        <f>IF(LEFT(DULIEU!$W145,3)=$L$4,DULIEU!$E145,"")</f>
        <v/>
      </c>
      <c r="F153" s="34" t="str">
        <f>IF(LEFT(DULIEU!$W145,3)=$L$4,DULIEU!$O145,"")</f>
        <v/>
      </c>
      <c r="G153" s="35">
        <f>IF(AND(LEFT(DULIEU!$W145,3)=$L$4,LEFT(DULIEU!$V145,4)=$G$11),DULIEU!$X145,0)</f>
        <v>0</v>
      </c>
      <c r="H153" s="35">
        <f>IF(AND(LEFT(DULIEU!$W145,3)=$L$4,LEFT(DULIEU!$V145,3)=$H$11),DULIEU!$X145,0)</f>
        <v>0</v>
      </c>
      <c r="I153" s="36" t="str">
        <f>IF($J153&gt;0,DULIEU!V145,"")</f>
        <v/>
      </c>
      <c r="J153" s="35">
        <f t="shared" si="4"/>
        <v>0</v>
      </c>
      <c r="K153" s="35">
        <f>IF(LEFT(DULIEU!$W145,3)=L$4,DULIEU!$X145,0)</f>
        <v>0</v>
      </c>
      <c r="L153" s="41" t="str">
        <f t="shared" si="5"/>
        <v/>
      </c>
      <c r="M153" s="29"/>
      <c r="N153" s="2"/>
      <c r="O153" s="2"/>
      <c r="P153" s="2"/>
      <c r="Q153" s="2"/>
      <c r="R153" s="2"/>
      <c r="S153" s="2"/>
      <c r="T153" s="2"/>
      <c r="U153" s="2"/>
      <c r="V153" s="2"/>
      <c r="W153" s="2"/>
      <c r="X153" s="2"/>
      <c r="Y153" s="2"/>
      <c r="Z153" s="2"/>
      <c r="AA153" s="2"/>
      <c r="AB153" s="2"/>
      <c r="AC153" s="2"/>
      <c r="AD153" s="2"/>
      <c r="AE153" s="2"/>
      <c r="AF153" s="2"/>
      <c r="AG153" s="2"/>
      <c r="AH153" s="2"/>
      <c r="AI153" s="2"/>
    </row>
    <row r="154" spans="1:35" s="1" customFormat="1" hidden="1">
      <c r="A154" s="2"/>
      <c r="B154" s="38" t="str">
        <f>IF(LEFT(DULIEU!$W146,3)=$L$4,DULIEU!$D146,"")</f>
        <v/>
      </c>
      <c r="C154" s="39" t="str">
        <f>IF(LEFT(DULIEU!$W146,3)=$L$4,DULIEU!$H146,"")</f>
        <v/>
      </c>
      <c r="D154" s="39" t="str">
        <f>IF(LEFT(DULIEU!$W146,3)=$L$4,DULIEU!$J146,"")</f>
        <v/>
      </c>
      <c r="E154" s="38" t="str">
        <f>IF(LEFT(DULIEU!$W146,3)=$L$4,DULIEU!$E146,"")</f>
        <v/>
      </c>
      <c r="F154" s="34" t="str">
        <f>IF(LEFT(DULIEU!$W146,3)=$L$4,DULIEU!$O146,"")</f>
        <v/>
      </c>
      <c r="G154" s="35">
        <f>IF(AND(LEFT(DULIEU!$W146,3)=$L$4,LEFT(DULIEU!$V146,4)=$G$11),DULIEU!$X146,0)</f>
        <v>0</v>
      </c>
      <c r="H154" s="35">
        <f>IF(AND(LEFT(DULIEU!$W146,3)=$L$4,LEFT(DULIEU!$V146,3)=$H$11),DULIEU!$X146,0)</f>
        <v>0</v>
      </c>
      <c r="I154" s="36" t="str">
        <f>IF($J154&gt;0,DULIEU!V146,"")</f>
        <v/>
      </c>
      <c r="J154" s="35">
        <f t="shared" si="4"/>
        <v>0</v>
      </c>
      <c r="K154" s="35">
        <f>IF(LEFT(DULIEU!$W146,3)=L$4,DULIEU!$X146,0)</f>
        <v>0</v>
      </c>
      <c r="L154" s="41" t="str">
        <f t="shared" si="5"/>
        <v/>
      </c>
      <c r="M154" s="29"/>
      <c r="N154" s="2"/>
      <c r="O154" s="2"/>
      <c r="P154" s="2"/>
      <c r="Q154" s="2"/>
      <c r="R154" s="2"/>
      <c r="S154" s="2"/>
      <c r="T154" s="2"/>
      <c r="U154" s="2"/>
      <c r="V154" s="2"/>
      <c r="W154" s="2"/>
      <c r="X154" s="2"/>
      <c r="Y154" s="2"/>
      <c r="Z154" s="2"/>
      <c r="AA154" s="2"/>
      <c r="AB154" s="2"/>
      <c r="AC154" s="2"/>
      <c r="AD154" s="2"/>
      <c r="AE154" s="2"/>
      <c r="AF154" s="2"/>
      <c r="AG154" s="2"/>
      <c r="AH154" s="2"/>
      <c r="AI154" s="2"/>
    </row>
    <row r="155" spans="1:35" s="1" customFormat="1" hidden="1">
      <c r="A155" s="2"/>
      <c r="B155" s="38" t="str">
        <f>IF(LEFT(DULIEU!$W147,3)=$L$4,DULIEU!$D147,"")</f>
        <v/>
      </c>
      <c r="C155" s="39" t="str">
        <f>IF(LEFT(DULIEU!$W147,3)=$L$4,DULIEU!$H147,"")</f>
        <v/>
      </c>
      <c r="D155" s="39" t="str">
        <f>IF(LEFT(DULIEU!$W147,3)=$L$4,DULIEU!$J147,"")</f>
        <v/>
      </c>
      <c r="E155" s="38" t="str">
        <f>IF(LEFT(DULIEU!$W147,3)=$L$4,DULIEU!$E147,"")</f>
        <v/>
      </c>
      <c r="F155" s="34" t="str">
        <f>IF(LEFT(DULIEU!$W147,3)=$L$4,DULIEU!$O147,"")</f>
        <v/>
      </c>
      <c r="G155" s="35">
        <f>IF(AND(LEFT(DULIEU!$W147,3)=$L$4,LEFT(DULIEU!$V147,4)=$G$11),DULIEU!$X147,0)</f>
        <v>0</v>
      </c>
      <c r="H155" s="35">
        <f>IF(AND(LEFT(DULIEU!$W147,3)=$L$4,LEFT(DULIEU!$V147,3)=$H$11),DULIEU!$X147,0)</f>
        <v>0</v>
      </c>
      <c r="I155" s="36" t="str">
        <f>IF($J155&gt;0,DULIEU!V147,"")</f>
        <v/>
      </c>
      <c r="J155" s="35">
        <f t="shared" si="4"/>
        <v>0</v>
      </c>
      <c r="K155" s="35">
        <f>IF(LEFT(DULIEU!$W147,3)=L$4,DULIEU!$X147,0)</f>
        <v>0</v>
      </c>
      <c r="L155" s="41" t="str">
        <f t="shared" si="5"/>
        <v/>
      </c>
      <c r="M155" s="29"/>
      <c r="N155" s="2"/>
      <c r="O155" s="2"/>
      <c r="P155" s="2"/>
      <c r="Q155" s="2"/>
      <c r="R155" s="2"/>
      <c r="S155" s="2"/>
      <c r="T155" s="2"/>
      <c r="U155" s="2"/>
      <c r="V155" s="2"/>
      <c r="W155" s="2"/>
      <c r="X155" s="2"/>
      <c r="Y155" s="2"/>
      <c r="Z155" s="2"/>
      <c r="AA155" s="2"/>
      <c r="AB155" s="2"/>
      <c r="AC155" s="2"/>
      <c r="AD155" s="2"/>
      <c r="AE155" s="2"/>
      <c r="AF155" s="2"/>
      <c r="AG155" s="2"/>
      <c r="AH155" s="2"/>
      <c r="AI155" s="2"/>
    </row>
    <row r="156" spans="1:35" s="1" customFormat="1" hidden="1">
      <c r="A156" s="2"/>
      <c r="B156" s="38" t="str">
        <f>IF(LEFT(DULIEU!$W148,3)=$L$4,DULIEU!$D148,"")</f>
        <v/>
      </c>
      <c r="C156" s="39" t="str">
        <f>IF(LEFT(DULIEU!$W148,3)=$L$4,DULIEU!$H148,"")</f>
        <v/>
      </c>
      <c r="D156" s="39" t="str">
        <f>IF(LEFT(DULIEU!$W148,3)=$L$4,DULIEU!$J148,"")</f>
        <v/>
      </c>
      <c r="E156" s="38" t="str">
        <f>IF(LEFT(DULIEU!$W148,3)=$L$4,DULIEU!$E148,"")</f>
        <v/>
      </c>
      <c r="F156" s="34" t="str">
        <f>IF(LEFT(DULIEU!$W148,3)=$L$4,DULIEU!$O148,"")</f>
        <v/>
      </c>
      <c r="G156" s="35">
        <f>IF(AND(LEFT(DULIEU!$W148,3)=$L$4,LEFT(DULIEU!$V148,4)=$G$11),DULIEU!$X148,0)</f>
        <v>0</v>
      </c>
      <c r="H156" s="35">
        <f>IF(AND(LEFT(DULIEU!$W148,3)=$L$4,LEFT(DULIEU!$V148,3)=$H$11),DULIEU!$X148,0)</f>
        <v>0</v>
      </c>
      <c r="I156" s="36" t="str">
        <f>IF($J156&gt;0,DULIEU!V148,"")</f>
        <v/>
      </c>
      <c r="J156" s="35">
        <f t="shared" si="4"/>
        <v>0</v>
      </c>
      <c r="K156" s="35">
        <f>IF(LEFT(DULIEU!$W148,3)=L$4,DULIEU!$X148,0)</f>
        <v>0</v>
      </c>
      <c r="L156" s="41" t="str">
        <f t="shared" si="5"/>
        <v/>
      </c>
      <c r="M156" s="29"/>
      <c r="N156" s="2"/>
      <c r="O156" s="2"/>
      <c r="P156" s="2"/>
      <c r="Q156" s="2"/>
      <c r="R156" s="2"/>
      <c r="S156" s="2"/>
      <c r="T156" s="2"/>
      <c r="U156" s="2"/>
      <c r="V156" s="2"/>
      <c r="W156" s="2"/>
      <c r="X156" s="2"/>
      <c r="Y156" s="2"/>
      <c r="Z156" s="2"/>
      <c r="AA156" s="2"/>
      <c r="AB156" s="2"/>
      <c r="AC156" s="2"/>
      <c r="AD156" s="2"/>
      <c r="AE156" s="2"/>
      <c r="AF156" s="2"/>
      <c r="AG156" s="2"/>
      <c r="AH156" s="2"/>
      <c r="AI156" s="2"/>
    </row>
    <row r="157" spans="1:35" s="1" customFormat="1" hidden="1">
      <c r="A157" s="2"/>
      <c r="B157" s="38" t="str">
        <f>IF(LEFT(DULIEU!$W149,3)=$L$4,DULIEU!$D149,"")</f>
        <v/>
      </c>
      <c r="C157" s="39" t="str">
        <f>IF(LEFT(DULIEU!$W149,3)=$L$4,DULIEU!$H149,"")</f>
        <v/>
      </c>
      <c r="D157" s="39" t="str">
        <f>IF(LEFT(DULIEU!$W149,3)=$L$4,DULIEU!$J149,"")</f>
        <v/>
      </c>
      <c r="E157" s="38" t="str">
        <f>IF(LEFT(DULIEU!$W149,3)=$L$4,DULIEU!$E149,"")</f>
        <v/>
      </c>
      <c r="F157" s="34" t="str">
        <f>IF(LEFT(DULIEU!$W149,3)=$L$4,DULIEU!$O149,"")</f>
        <v/>
      </c>
      <c r="G157" s="35">
        <f>IF(AND(LEFT(DULIEU!$W149,3)=$L$4,LEFT(DULIEU!$V149,4)=$G$11),DULIEU!$X149,0)</f>
        <v>0</v>
      </c>
      <c r="H157" s="35">
        <f>IF(AND(LEFT(DULIEU!$W149,3)=$L$4,LEFT(DULIEU!$V149,3)=$H$11),DULIEU!$X149,0)</f>
        <v>0</v>
      </c>
      <c r="I157" s="36" t="str">
        <f>IF($J157&gt;0,DULIEU!V149,"")</f>
        <v/>
      </c>
      <c r="J157" s="35">
        <f t="shared" si="4"/>
        <v>0</v>
      </c>
      <c r="K157" s="35">
        <f>IF(LEFT(DULIEU!$W149,3)=L$4,DULIEU!$X149,0)</f>
        <v>0</v>
      </c>
      <c r="L157" s="41" t="str">
        <f t="shared" si="5"/>
        <v/>
      </c>
      <c r="M157" s="29"/>
      <c r="N157" s="2"/>
      <c r="O157" s="2"/>
      <c r="P157" s="2"/>
      <c r="Q157" s="2"/>
      <c r="R157" s="2"/>
      <c r="S157" s="2"/>
      <c r="T157" s="2"/>
      <c r="U157" s="2"/>
      <c r="V157" s="2"/>
      <c r="W157" s="2"/>
      <c r="X157" s="2"/>
      <c r="Y157" s="2"/>
      <c r="Z157" s="2"/>
      <c r="AA157" s="2"/>
      <c r="AB157" s="2"/>
      <c r="AC157" s="2"/>
      <c r="AD157" s="2"/>
      <c r="AE157" s="2"/>
      <c r="AF157" s="2"/>
      <c r="AG157" s="2"/>
      <c r="AH157" s="2"/>
      <c r="AI157" s="2"/>
    </row>
    <row r="158" spans="1:35" s="1" customFormat="1" hidden="1">
      <c r="A158" s="2"/>
      <c r="B158" s="38" t="str">
        <f>IF(LEFT(DULIEU!$W150,3)=$L$4,DULIEU!$D150,"")</f>
        <v/>
      </c>
      <c r="C158" s="39" t="str">
        <f>IF(LEFT(DULIEU!$W150,3)=$L$4,DULIEU!$H150,"")</f>
        <v/>
      </c>
      <c r="D158" s="39" t="str">
        <f>IF(LEFT(DULIEU!$W150,3)=$L$4,DULIEU!$J150,"")</f>
        <v/>
      </c>
      <c r="E158" s="38" t="str">
        <f>IF(LEFT(DULIEU!$W150,3)=$L$4,DULIEU!$E150,"")</f>
        <v/>
      </c>
      <c r="F158" s="34" t="str">
        <f>IF(LEFT(DULIEU!$W150,3)=$L$4,DULIEU!$O150,"")</f>
        <v/>
      </c>
      <c r="G158" s="35">
        <f>IF(AND(LEFT(DULIEU!$W150,3)=$L$4,LEFT(DULIEU!$V150,4)=$G$11),DULIEU!$X150,0)</f>
        <v>0</v>
      </c>
      <c r="H158" s="35">
        <f>IF(AND(LEFT(DULIEU!$W150,3)=$L$4,LEFT(DULIEU!$V150,3)=$H$11),DULIEU!$X150,0)</f>
        <v>0</v>
      </c>
      <c r="I158" s="36" t="str">
        <f>IF($J158&gt;0,DULIEU!V150,"")</f>
        <v/>
      </c>
      <c r="J158" s="35">
        <f t="shared" si="4"/>
        <v>0</v>
      </c>
      <c r="K158" s="35">
        <f>IF(LEFT(DULIEU!$W150,3)=L$4,DULIEU!$X150,0)</f>
        <v>0</v>
      </c>
      <c r="L158" s="41" t="str">
        <f t="shared" si="5"/>
        <v/>
      </c>
      <c r="M158" s="29"/>
      <c r="N158" s="2"/>
      <c r="O158" s="2"/>
      <c r="P158" s="2"/>
      <c r="Q158" s="2"/>
      <c r="R158" s="2"/>
      <c r="S158" s="2"/>
      <c r="T158" s="2"/>
      <c r="U158" s="2"/>
      <c r="V158" s="2"/>
      <c r="W158" s="2"/>
      <c r="X158" s="2"/>
      <c r="Y158" s="2"/>
      <c r="Z158" s="2"/>
      <c r="AA158" s="2"/>
      <c r="AB158" s="2"/>
      <c r="AC158" s="2"/>
      <c r="AD158" s="2"/>
      <c r="AE158" s="2"/>
      <c r="AF158" s="2"/>
      <c r="AG158" s="2"/>
      <c r="AH158" s="2"/>
      <c r="AI158" s="2"/>
    </row>
    <row r="159" spans="1:35" s="1" customFormat="1" hidden="1">
      <c r="A159" s="2"/>
      <c r="B159" s="38" t="str">
        <f>IF(LEFT(DULIEU!$W151,3)=$L$4,DULIEU!$D151,"")</f>
        <v/>
      </c>
      <c r="C159" s="39" t="str">
        <f>IF(LEFT(DULIEU!$W151,3)=$L$4,DULIEU!$H151,"")</f>
        <v/>
      </c>
      <c r="D159" s="39" t="str">
        <f>IF(LEFT(DULIEU!$W151,3)=$L$4,DULIEU!$J151,"")</f>
        <v/>
      </c>
      <c r="E159" s="38" t="str">
        <f>IF(LEFT(DULIEU!$W151,3)=$L$4,DULIEU!$E151,"")</f>
        <v/>
      </c>
      <c r="F159" s="34" t="str">
        <f>IF(LEFT(DULIEU!$W151,3)=$L$4,DULIEU!$O151,"")</f>
        <v/>
      </c>
      <c r="G159" s="35">
        <f>IF(AND(LEFT(DULIEU!$W151,3)=$L$4,LEFT(DULIEU!$V151,4)=$G$11),DULIEU!$X151,0)</f>
        <v>0</v>
      </c>
      <c r="H159" s="35">
        <f>IF(AND(LEFT(DULIEU!$W151,3)=$L$4,LEFT(DULIEU!$V151,3)=$H$11),DULIEU!$X151,0)</f>
        <v>0</v>
      </c>
      <c r="I159" s="36" t="str">
        <f>IF($J159&gt;0,DULIEU!V151,"")</f>
        <v/>
      </c>
      <c r="J159" s="35">
        <f t="shared" si="4"/>
        <v>0</v>
      </c>
      <c r="K159" s="35">
        <f>IF(LEFT(DULIEU!$W151,3)=L$4,DULIEU!$X151,0)</f>
        <v>0</v>
      </c>
      <c r="L159" s="41" t="str">
        <f t="shared" si="5"/>
        <v/>
      </c>
      <c r="M159" s="29"/>
      <c r="N159" s="2"/>
      <c r="O159" s="2"/>
      <c r="P159" s="2"/>
      <c r="Q159" s="2"/>
      <c r="R159" s="2"/>
      <c r="S159" s="2"/>
      <c r="T159" s="2"/>
      <c r="U159" s="2"/>
      <c r="V159" s="2"/>
      <c r="W159" s="2"/>
      <c r="X159" s="2"/>
      <c r="Y159" s="2"/>
      <c r="Z159" s="2"/>
      <c r="AA159" s="2"/>
      <c r="AB159" s="2"/>
      <c r="AC159" s="2"/>
      <c r="AD159" s="2"/>
      <c r="AE159" s="2"/>
      <c r="AF159" s="2"/>
      <c r="AG159" s="2"/>
      <c r="AH159" s="2"/>
      <c r="AI159" s="2"/>
    </row>
    <row r="160" spans="1:35" s="1" customFormat="1" hidden="1">
      <c r="A160" s="2"/>
      <c r="B160" s="38" t="str">
        <f>IF(LEFT(DULIEU!$W152,3)=$L$4,DULIEU!$D152,"")</f>
        <v/>
      </c>
      <c r="C160" s="39" t="str">
        <f>IF(LEFT(DULIEU!$W152,3)=$L$4,DULIEU!$H152,"")</f>
        <v/>
      </c>
      <c r="D160" s="39" t="str">
        <f>IF(LEFT(DULIEU!$W152,3)=$L$4,DULIEU!$J152,"")</f>
        <v/>
      </c>
      <c r="E160" s="38" t="str">
        <f>IF(LEFT(DULIEU!$W152,3)=$L$4,DULIEU!$E152,"")</f>
        <v/>
      </c>
      <c r="F160" s="34" t="str">
        <f>IF(LEFT(DULIEU!$W152,3)=$L$4,DULIEU!$O152,"")</f>
        <v/>
      </c>
      <c r="G160" s="35">
        <f>IF(AND(LEFT(DULIEU!$W152,3)=$L$4,LEFT(DULIEU!$V152,4)=$G$11),DULIEU!$X152,0)</f>
        <v>0</v>
      </c>
      <c r="H160" s="35">
        <f>IF(AND(LEFT(DULIEU!$W152,3)=$L$4,LEFT(DULIEU!$V152,3)=$H$11),DULIEU!$X152,0)</f>
        <v>0</v>
      </c>
      <c r="I160" s="36" t="str">
        <f>IF($J160&gt;0,DULIEU!V152,"")</f>
        <v/>
      </c>
      <c r="J160" s="35">
        <f t="shared" si="4"/>
        <v>0</v>
      </c>
      <c r="K160" s="35">
        <f>IF(LEFT(DULIEU!$W152,3)=L$4,DULIEU!$X152,0)</f>
        <v>0</v>
      </c>
      <c r="L160" s="41" t="str">
        <f t="shared" si="5"/>
        <v/>
      </c>
      <c r="M160" s="29"/>
      <c r="N160" s="2"/>
      <c r="O160" s="2"/>
      <c r="P160" s="2"/>
      <c r="Q160" s="2"/>
      <c r="R160" s="2"/>
      <c r="S160" s="2"/>
      <c r="T160" s="2"/>
      <c r="U160" s="2"/>
      <c r="V160" s="2"/>
      <c r="W160" s="2"/>
      <c r="X160" s="2"/>
      <c r="Y160" s="2"/>
      <c r="Z160" s="2"/>
      <c r="AA160" s="2"/>
      <c r="AB160" s="2"/>
      <c r="AC160" s="2"/>
      <c r="AD160" s="2"/>
      <c r="AE160" s="2"/>
      <c r="AF160" s="2"/>
      <c r="AG160" s="2"/>
      <c r="AH160" s="2"/>
      <c r="AI160" s="2"/>
    </row>
    <row r="161" spans="1:35" s="1" customFormat="1" hidden="1">
      <c r="A161" s="2"/>
      <c r="B161" s="38" t="str">
        <f>IF(LEFT(DULIEU!$W153,3)=$L$4,DULIEU!$D153,"")</f>
        <v/>
      </c>
      <c r="C161" s="39" t="str">
        <f>IF(LEFT(DULIEU!$W153,3)=$L$4,DULIEU!$H153,"")</f>
        <v/>
      </c>
      <c r="D161" s="39" t="str">
        <f>IF(LEFT(DULIEU!$W153,3)=$L$4,DULIEU!$J153,"")</f>
        <v/>
      </c>
      <c r="E161" s="38" t="str">
        <f>IF(LEFT(DULIEU!$W153,3)=$L$4,DULIEU!$E153,"")</f>
        <v/>
      </c>
      <c r="F161" s="34" t="str">
        <f>IF(LEFT(DULIEU!$W153,3)=$L$4,DULIEU!$O153,"")</f>
        <v/>
      </c>
      <c r="G161" s="35">
        <f>IF(AND(LEFT(DULIEU!$W153,3)=$L$4,LEFT(DULIEU!$V153,4)=$G$11),DULIEU!$X153,0)</f>
        <v>0</v>
      </c>
      <c r="H161" s="35">
        <f>IF(AND(LEFT(DULIEU!$W153,3)=$L$4,LEFT(DULIEU!$V153,3)=$H$11),DULIEU!$X153,0)</f>
        <v>0</v>
      </c>
      <c r="I161" s="36" t="str">
        <f>IF($J161&gt;0,DULIEU!V153,"")</f>
        <v/>
      </c>
      <c r="J161" s="35">
        <f t="shared" si="4"/>
        <v>0</v>
      </c>
      <c r="K161" s="35">
        <f>IF(LEFT(DULIEU!$W153,3)=L$4,DULIEU!$X153,0)</f>
        <v>0</v>
      </c>
      <c r="L161" s="41" t="str">
        <f t="shared" si="5"/>
        <v/>
      </c>
      <c r="M161" s="29"/>
      <c r="N161" s="2"/>
      <c r="O161" s="2"/>
      <c r="P161" s="2"/>
      <c r="Q161" s="2"/>
      <c r="R161" s="2"/>
      <c r="S161" s="2"/>
      <c r="T161" s="2"/>
      <c r="U161" s="2"/>
      <c r="V161" s="2"/>
      <c r="W161" s="2"/>
      <c r="X161" s="2"/>
      <c r="Y161" s="2"/>
      <c r="Z161" s="2"/>
      <c r="AA161" s="2"/>
      <c r="AB161" s="2"/>
      <c r="AC161" s="2"/>
      <c r="AD161" s="2"/>
      <c r="AE161" s="2"/>
      <c r="AF161" s="2"/>
      <c r="AG161" s="2"/>
      <c r="AH161" s="2"/>
      <c r="AI161" s="2"/>
    </row>
    <row r="162" spans="1:35" s="1" customFormat="1" hidden="1">
      <c r="A162" s="2"/>
      <c r="B162" s="38" t="str">
        <f>IF(LEFT(DULIEU!$W154,3)=$L$4,DULIEU!$D154,"")</f>
        <v/>
      </c>
      <c r="C162" s="39" t="str">
        <f>IF(LEFT(DULIEU!$W154,3)=$L$4,DULIEU!$H154,"")</f>
        <v/>
      </c>
      <c r="D162" s="39" t="str">
        <f>IF(LEFT(DULIEU!$W154,3)=$L$4,DULIEU!$J154,"")</f>
        <v/>
      </c>
      <c r="E162" s="38" t="str">
        <f>IF(LEFT(DULIEU!$W154,3)=$L$4,DULIEU!$E154,"")</f>
        <v/>
      </c>
      <c r="F162" s="34" t="str">
        <f>IF(LEFT(DULIEU!$W154,3)=$L$4,DULIEU!$O154,"")</f>
        <v/>
      </c>
      <c r="G162" s="35">
        <f>IF(AND(LEFT(DULIEU!$W154,3)=$L$4,LEFT(DULIEU!$V154,4)=$G$11),DULIEU!$X154,0)</f>
        <v>0</v>
      </c>
      <c r="H162" s="35">
        <f>IF(AND(LEFT(DULIEU!$W154,3)=$L$4,LEFT(DULIEU!$V154,3)=$H$11),DULIEU!$X154,0)</f>
        <v>0</v>
      </c>
      <c r="I162" s="36" t="str">
        <f>IF($J162&gt;0,DULIEU!V154,"")</f>
        <v/>
      </c>
      <c r="J162" s="35">
        <f t="shared" si="4"/>
        <v>0</v>
      </c>
      <c r="K162" s="35">
        <f>IF(LEFT(DULIEU!$W154,3)=L$4,DULIEU!$X154,0)</f>
        <v>0</v>
      </c>
      <c r="L162" s="41" t="str">
        <f t="shared" si="5"/>
        <v/>
      </c>
      <c r="M162" s="29"/>
      <c r="N162" s="2"/>
      <c r="O162" s="2"/>
      <c r="P162" s="2"/>
      <c r="Q162" s="2"/>
      <c r="R162" s="2"/>
      <c r="S162" s="2"/>
      <c r="T162" s="2"/>
      <c r="U162" s="2"/>
      <c r="V162" s="2"/>
      <c r="W162" s="2"/>
      <c r="X162" s="2"/>
      <c r="Y162" s="2"/>
      <c r="Z162" s="2"/>
      <c r="AA162" s="2"/>
      <c r="AB162" s="2"/>
      <c r="AC162" s="2"/>
      <c r="AD162" s="2"/>
      <c r="AE162" s="2"/>
      <c r="AF162" s="2"/>
      <c r="AG162" s="2"/>
      <c r="AH162" s="2"/>
      <c r="AI162" s="2"/>
    </row>
    <row r="163" spans="1:35" s="1" customFormat="1" hidden="1">
      <c r="A163" s="2"/>
      <c r="B163" s="38" t="str">
        <f>IF(LEFT(DULIEU!$W155,3)=$L$4,DULIEU!$D155,"")</f>
        <v/>
      </c>
      <c r="C163" s="39" t="str">
        <f>IF(LEFT(DULIEU!$W155,3)=$L$4,DULIEU!$H155,"")</f>
        <v/>
      </c>
      <c r="D163" s="39" t="str">
        <f>IF(LEFT(DULIEU!$W155,3)=$L$4,DULIEU!$J155,"")</f>
        <v/>
      </c>
      <c r="E163" s="38" t="str">
        <f>IF(LEFT(DULIEU!$W155,3)=$L$4,DULIEU!$E155,"")</f>
        <v/>
      </c>
      <c r="F163" s="34" t="str">
        <f>IF(LEFT(DULIEU!$W155,3)=$L$4,DULIEU!$O155,"")</f>
        <v/>
      </c>
      <c r="G163" s="35">
        <f>IF(AND(LEFT(DULIEU!$W155,3)=$L$4,LEFT(DULIEU!$V155,4)=$G$11),DULIEU!$X155,0)</f>
        <v>0</v>
      </c>
      <c r="H163" s="35">
        <f>IF(AND(LEFT(DULIEU!$W155,3)=$L$4,LEFT(DULIEU!$V155,3)=$H$11),DULIEU!$X155,0)</f>
        <v>0</v>
      </c>
      <c r="I163" s="36" t="str">
        <f>IF($J163&gt;0,DULIEU!V155,"")</f>
        <v/>
      </c>
      <c r="J163" s="35">
        <f t="shared" si="4"/>
        <v>0</v>
      </c>
      <c r="K163" s="35">
        <f>IF(LEFT(DULIEU!$W155,3)=L$4,DULIEU!$X155,0)</f>
        <v>0</v>
      </c>
      <c r="L163" s="41" t="str">
        <f t="shared" si="5"/>
        <v/>
      </c>
      <c r="M163" s="29"/>
      <c r="N163" s="2"/>
      <c r="O163" s="2"/>
      <c r="P163" s="2"/>
      <c r="Q163" s="2"/>
      <c r="R163" s="2"/>
      <c r="S163" s="2"/>
      <c r="T163" s="2"/>
      <c r="U163" s="2"/>
      <c r="V163" s="2"/>
      <c r="W163" s="2"/>
      <c r="X163" s="2"/>
      <c r="Y163" s="2"/>
      <c r="Z163" s="2"/>
      <c r="AA163" s="2"/>
      <c r="AB163" s="2"/>
      <c r="AC163" s="2"/>
      <c r="AD163" s="2"/>
      <c r="AE163" s="2"/>
      <c r="AF163" s="2"/>
      <c r="AG163" s="2"/>
      <c r="AH163" s="2"/>
      <c r="AI163" s="2"/>
    </row>
    <row r="164" spans="1:35" s="1" customFormat="1" hidden="1">
      <c r="A164" s="2"/>
      <c r="B164" s="38" t="str">
        <f>IF(LEFT(DULIEU!$W156,3)=$L$4,DULIEU!$D156,"")</f>
        <v/>
      </c>
      <c r="C164" s="39" t="str">
        <f>IF(LEFT(DULIEU!$W156,3)=$L$4,DULIEU!$H156,"")</f>
        <v/>
      </c>
      <c r="D164" s="39" t="str">
        <f>IF(LEFT(DULIEU!$W156,3)=$L$4,DULIEU!$J156,"")</f>
        <v/>
      </c>
      <c r="E164" s="38" t="str">
        <f>IF(LEFT(DULIEU!$W156,3)=$L$4,DULIEU!$E156,"")</f>
        <v/>
      </c>
      <c r="F164" s="34" t="str">
        <f>IF(LEFT(DULIEU!$W156,3)=$L$4,DULIEU!$O156,"")</f>
        <v/>
      </c>
      <c r="G164" s="35">
        <f>IF(AND(LEFT(DULIEU!$W156,3)=$L$4,LEFT(DULIEU!$V156,4)=$G$11),DULIEU!$X156,0)</f>
        <v>0</v>
      </c>
      <c r="H164" s="35">
        <f>IF(AND(LEFT(DULIEU!$W156,3)=$L$4,LEFT(DULIEU!$V156,3)=$H$11),DULIEU!$X156,0)</f>
        <v>0</v>
      </c>
      <c r="I164" s="36" t="str">
        <f>IF($J164&gt;0,DULIEU!V156,"")</f>
        <v/>
      </c>
      <c r="J164" s="35">
        <f t="shared" si="4"/>
        <v>0</v>
      </c>
      <c r="K164" s="35">
        <f>IF(LEFT(DULIEU!$W156,3)=L$4,DULIEU!$X156,0)</f>
        <v>0</v>
      </c>
      <c r="L164" s="41" t="str">
        <f t="shared" si="5"/>
        <v/>
      </c>
      <c r="M164" s="29"/>
      <c r="N164" s="2"/>
      <c r="O164" s="2"/>
      <c r="P164" s="2"/>
      <c r="Q164" s="2"/>
      <c r="R164" s="2"/>
      <c r="S164" s="2"/>
      <c r="T164" s="2"/>
      <c r="U164" s="2"/>
      <c r="V164" s="2"/>
      <c r="W164" s="2"/>
      <c r="X164" s="2"/>
      <c r="Y164" s="2"/>
      <c r="Z164" s="2"/>
      <c r="AA164" s="2"/>
      <c r="AB164" s="2"/>
      <c r="AC164" s="2"/>
      <c r="AD164" s="2"/>
      <c r="AE164" s="2"/>
      <c r="AF164" s="2"/>
      <c r="AG164" s="2"/>
      <c r="AH164" s="2"/>
      <c r="AI164" s="2"/>
    </row>
    <row r="165" spans="1:35" s="1" customFormat="1" hidden="1">
      <c r="A165" s="2"/>
      <c r="B165" s="38" t="str">
        <f>IF(LEFT(DULIEU!$W157,3)=$L$4,DULIEU!$D157,"")</f>
        <v/>
      </c>
      <c r="C165" s="39" t="str">
        <f>IF(LEFT(DULIEU!$W157,3)=$L$4,DULIEU!$H157,"")</f>
        <v/>
      </c>
      <c r="D165" s="39" t="str">
        <f>IF(LEFT(DULIEU!$W157,3)=$L$4,DULIEU!$J157,"")</f>
        <v/>
      </c>
      <c r="E165" s="38" t="str">
        <f>IF(LEFT(DULIEU!$W157,3)=$L$4,DULIEU!$E157,"")</f>
        <v/>
      </c>
      <c r="F165" s="34" t="str">
        <f>IF(LEFT(DULIEU!$W157,3)=$L$4,DULIEU!$O157,"")</f>
        <v/>
      </c>
      <c r="G165" s="35">
        <f>IF(AND(LEFT(DULIEU!$W157,3)=$L$4,LEFT(DULIEU!$V157,4)=$G$11),DULIEU!$X157,0)</f>
        <v>0</v>
      </c>
      <c r="H165" s="35">
        <f>IF(AND(LEFT(DULIEU!$W157,3)=$L$4,LEFT(DULIEU!$V157,3)=$H$11),DULIEU!$X157,0)</f>
        <v>0</v>
      </c>
      <c r="I165" s="36" t="str">
        <f>IF($J165&gt;0,DULIEU!V157,"")</f>
        <v/>
      </c>
      <c r="J165" s="35">
        <f t="shared" si="4"/>
        <v>0</v>
      </c>
      <c r="K165" s="35">
        <f>IF(LEFT(DULIEU!$W157,3)=L$4,DULIEU!$X157,0)</f>
        <v>0</v>
      </c>
      <c r="L165" s="41" t="str">
        <f t="shared" si="5"/>
        <v/>
      </c>
      <c r="M165" s="29"/>
      <c r="N165" s="2"/>
      <c r="O165" s="2"/>
      <c r="P165" s="2"/>
      <c r="Q165" s="2"/>
      <c r="R165" s="2"/>
      <c r="S165" s="2"/>
      <c r="T165" s="2"/>
      <c r="U165" s="2"/>
      <c r="V165" s="2"/>
      <c r="W165" s="2"/>
      <c r="X165" s="2"/>
      <c r="Y165" s="2"/>
      <c r="Z165" s="2"/>
      <c r="AA165" s="2"/>
      <c r="AB165" s="2"/>
      <c r="AC165" s="2"/>
      <c r="AD165" s="2"/>
      <c r="AE165" s="2"/>
      <c r="AF165" s="2"/>
      <c r="AG165" s="2"/>
      <c r="AH165" s="2"/>
      <c r="AI165" s="2"/>
    </row>
    <row r="166" spans="1:35" s="1" customFormat="1" hidden="1">
      <c r="A166" s="2"/>
      <c r="B166" s="38" t="str">
        <f>IF(LEFT(DULIEU!$W158,3)=$L$4,DULIEU!$D158,"")</f>
        <v/>
      </c>
      <c r="C166" s="39" t="str">
        <f>IF(LEFT(DULIEU!$W158,3)=$L$4,DULIEU!$H158,"")</f>
        <v/>
      </c>
      <c r="D166" s="39" t="str">
        <f>IF(LEFT(DULIEU!$W158,3)=$L$4,DULIEU!$J158,"")</f>
        <v/>
      </c>
      <c r="E166" s="38" t="str">
        <f>IF(LEFT(DULIEU!$W158,3)=$L$4,DULIEU!$E158,"")</f>
        <v/>
      </c>
      <c r="F166" s="34" t="str">
        <f>IF(LEFT(DULIEU!$W158,3)=$L$4,DULIEU!$O158,"")</f>
        <v/>
      </c>
      <c r="G166" s="35">
        <f>IF(AND(LEFT(DULIEU!$W158,3)=$L$4,LEFT(DULIEU!$V158,4)=$G$11),DULIEU!$X158,0)</f>
        <v>0</v>
      </c>
      <c r="H166" s="35">
        <f>IF(AND(LEFT(DULIEU!$W158,3)=$L$4,LEFT(DULIEU!$V158,3)=$H$11),DULIEU!$X158,0)</f>
        <v>0</v>
      </c>
      <c r="I166" s="36" t="str">
        <f>IF($J166&gt;0,DULIEU!V158,"")</f>
        <v/>
      </c>
      <c r="J166" s="35">
        <f t="shared" si="4"/>
        <v>0</v>
      </c>
      <c r="K166" s="35">
        <f>IF(LEFT(DULIEU!$W158,3)=L$4,DULIEU!$X158,0)</f>
        <v>0</v>
      </c>
      <c r="L166" s="41" t="str">
        <f t="shared" si="5"/>
        <v/>
      </c>
      <c r="M166" s="29"/>
      <c r="N166" s="2"/>
      <c r="O166" s="2"/>
      <c r="P166" s="2"/>
      <c r="Q166" s="2"/>
      <c r="R166" s="2"/>
      <c r="S166" s="2"/>
      <c r="T166" s="2"/>
      <c r="U166" s="2"/>
      <c r="V166" s="2"/>
      <c r="W166" s="2"/>
      <c r="X166" s="2"/>
      <c r="Y166" s="2"/>
      <c r="Z166" s="2"/>
      <c r="AA166" s="2"/>
      <c r="AB166" s="2"/>
      <c r="AC166" s="2"/>
      <c r="AD166" s="2"/>
      <c r="AE166" s="2"/>
      <c r="AF166" s="2"/>
      <c r="AG166" s="2"/>
      <c r="AH166" s="2"/>
      <c r="AI166" s="2"/>
    </row>
    <row r="167" spans="1:35" s="1" customFormat="1" hidden="1">
      <c r="A167" s="2"/>
      <c r="B167" s="38" t="str">
        <f>IF(LEFT(DULIEU!$W159,3)=$L$4,DULIEU!$D159,"")</f>
        <v/>
      </c>
      <c r="C167" s="39" t="str">
        <f>IF(LEFT(DULIEU!$W159,3)=$L$4,DULIEU!$H159,"")</f>
        <v/>
      </c>
      <c r="D167" s="39" t="str">
        <f>IF(LEFT(DULIEU!$W159,3)=$L$4,DULIEU!$J159,"")</f>
        <v/>
      </c>
      <c r="E167" s="38" t="str">
        <f>IF(LEFT(DULIEU!$W159,3)=$L$4,DULIEU!$E159,"")</f>
        <v/>
      </c>
      <c r="F167" s="34" t="str">
        <f>IF(LEFT(DULIEU!$W159,3)=$L$4,DULIEU!$O159,"")</f>
        <v/>
      </c>
      <c r="G167" s="35">
        <f>IF(AND(LEFT(DULIEU!$W159,3)=$L$4,LEFT(DULIEU!$V159,4)=$G$11),DULIEU!$X159,0)</f>
        <v>0</v>
      </c>
      <c r="H167" s="35">
        <f>IF(AND(LEFT(DULIEU!$W159,3)=$L$4,LEFT(DULIEU!$V159,3)=$H$11),DULIEU!$X159,0)</f>
        <v>0</v>
      </c>
      <c r="I167" s="36" t="str">
        <f>IF($J167&gt;0,DULIEU!V159,"")</f>
        <v/>
      </c>
      <c r="J167" s="35">
        <f t="shared" si="4"/>
        <v>0</v>
      </c>
      <c r="K167" s="35">
        <f>IF(LEFT(DULIEU!$W159,3)=L$4,DULIEU!$X159,0)</f>
        <v>0</v>
      </c>
      <c r="L167" s="41" t="str">
        <f t="shared" si="5"/>
        <v/>
      </c>
      <c r="M167" s="29"/>
      <c r="N167" s="2"/>
      <c r="O167" s="2"/>
      <c r="P167" s="2"/>
      <c r="Q167" s="2"/>
      <c r="R167" s="2"/>
      <c r="S167" s="2"/>
      <c r="T167" s="2"/>
      <c r="U167" s="2"/>
      <c r="V167" s="2"/>
      <c r="W167" s="2"/>
      <c r="X167" s="2"/>
      <c r="Y167" s="2"/>
      <c r="Z167" s="2"/>
      <c r="AA167" s="2"/>
      <c r="AB167" s="2"/>
      <c r="AC167" s="2"/>
      <c r="AD167" s="2"/>
      <c r="AE167" s="2"/>
      <c r="AF167" s="2"/>
      <c r="AG167" s="2"/>
      <c r="AH167" s="2"/>
      <c r="AI167" s="2"/>
    </row>
    <row r="168" spans="1:35" s="1" customFormat="1" hidden="1">
      <c r="A168" s="2"/>
      <c r="B168" s="38" t="str">
        <f>IF(LEFT(DULIEU!$W160,3)=$L$4,DULIEU!$D160,"")</f>
        <v/>
      </c>
      <c r="C168" s="39" t="str">
        <f>IF(LEFT(DULIEU!$W160,3)=$L$4,DULIEU!$H160,"")</f>
        <v/>
      </c>
      <c r="D168" s="39" t="str">
        <f>IF(LEFT(DULIEU!$W160,3)=$L$4,DULIEU!$J160,"")</f>
        <v/>
      </c>
      <c r="E168" s="38" t="str">
        <f>IF(LEFT(DULIEU!$W160,3)=$L$4,DULIEU!$E160,"")</f>
        <v/>
      </c>
      <c r="F168" s="34" t="str">
        <f>IF(LEFT(DULIEU!$W160,3)=$L$4,DULIEU!$O160,"")</f>
        <v/>
      </c>
      <c r="G168" s="35">
        <f>IF(AND(LEFT(DULIEU!$W160,3)=$L$4,LEFT(DULIEU!$V160,4)=$G$11),DULIEU!$X160,0)</f>
        <v>0</v>
      </c>
      <c r="H168" s="35">
        <f>IF(AND(LEFT(DULIEU!$W160,3)=$L$4,LEFT(DULIEU!$V160,3)=$H$11),DULIEU!$X160,0)</f>
        <v>0</v>
      </c>
      <c r="I168" s="36" t="str">
        <f>IF($J168&gt;0,DULIEU!V160,"")</f>
        <v/>
      </c>
      <c r="J168" s="35">
        <f t="shared" si="4"/>
        <v>0</v>
      </c>
      <c r="K168" s="35">
        <f>IF(LEFT(DULIEU!$W160,3)=L$4,DULIEU!$X160,0)</f>
        <v>0</v>
      </c>
      <c r="L168" s="41" t="str">
        <f t="shared" si="5"/>
        <v/>
      </c>
      <c r="M168" s="29"/>
      <c r="N168" s="2"/>
      <c r="O168" s="2"/>
      <c r="P168" s="2"/>
      <c r="Q168" s="2"/>
      <c r="R168" s="2"/>
      <c r="S168" s="2"/>
      <c r="T168" s="2"/>
      <c r="U168" s="2"/>
      <c r="V168" s="2"/>
      <c r="W168" s="2"/>
      <c r="X168" s="2"/>
      <c r="Y168" s="2"/>
      <c r="Z168" s="2"/>
      <c r="AA168" s="2"/>
      <c r="AB168" s="2"/>
      <c r="AC168" s="2"/>
      <c r="AD168" s="2"/>
      <c r="AE168" s="2"/>
      <c r="AF168" s="2"/>
      <c r="AG168" s="2"/>
      <c r="AH168" s="2"/>
      <c r="AI168" s="2"/>
    </row>
    <row r="169" spans="1:35" s="1" customFormat="1" hidden="1">
      <c r="A169" s="2"/>
      <c r="B169" s="38" t="str">
        <f>IF(LEFT(DULIEU!$W161,3)=$L$4,DULIEU!$D161,"")</f>
        <v/>
      </c>
      <c r="C169" s="39" t="str">
        <f>IF(LEFT(DULIEU!$W161,3)=$L$4,DULIEU!$H161,"")</f>
        <v/>
      </c>
      <c r="D169" s="39" t="str">
        <f>IF(LEFT(DULIEU!$W161,3)=$L$4,DULIEU!$J161,"")</f>
        <v/>
      </c>
      <c r="E169" s="38" t="str">
        <f>IF(LEFT(DULIEU!$W161,3)=$L$4,DULIEU!$E161,"")</f>
        <v/>
      </c>
      <c r="F169" s="34" t="str">
        <f>IF(LEFT(DULIEU!$W161,3)=$L$4,DULIEU!$O161,"")</f>
        <v/>
      </c>
      <c r="G169" s="35">
        <f>IF(AND(LEFT(DULIEU!$W161,3)=$L$4,LEFT(DULIEU!$V161,4)=$G$11),DULIEU!$X161,0)</f>
        <v>0</v>
      </c>
      <c r="H169" s="35">
        <f>IF(AND(LEFT(DULIEU!$W161,3)=$L$4,LEFT(DULIEU!$V161,3)=$H$11),DULIEU!$X161,0)</f>
        <v>0</v>
      </c>
      <c r="I169" s="36" t="str">
        <f>IF($J169&gt;0,DULIEU!V161,"")</f>
        <v/>
      </c>
      <c r="J169" s="35">
        <f t="shared" si="4"/>
        <v>0</v>
      </c>
      <c r="K169" s="35">
        <f>IF(LEFT(DULIEU!$W161,3)=L$4,DULIEU!$X161,0)</f>
        <v>0</v>
      </c>
      <c r="L169" s="41" t="str">
        <f t="shared" si="5"/>
        <v/>
      </c>
      <c r="M169" s="29"/>
      <c r="N169" s="2"/>
      <c r="O169" s="2"/>
      <c r="P169" s="2"/>
      <c r="Q169" s="2"/>
      <c r="R169" s="2"/>
      <c r="S169" s="2"/>
      <c r="T169" s="2"/>
      <c r="U169" s="2"/>
      <c r="V169" s="2"/>
      <c r="W169" s="2"/>
      <c r="X169" s="2"/>
      <c r="Y169" s="2"/>
      <c r="Z169" s="2"/>
      <c r="AA169" s="2"/>
      <c r="AB169" s="2"/>
      <c r="AC169" s="2"/>
      <c r="AD169" s="2"/>
      <c r="AE169" s="2"/>
      <c r="AF169" s="2"/>
      <c r="AG169" s="2"/>
      <c r="AH169" s="2"/>
      <c r="AI169" s="2"/>
    </row>
    <row r="170" spans="1:35" s="1" customFormat="1" hidden="1">
      <c r="A170" s="2"/>
      <c r="B170" s="38" t="str">
        <f>IF(LEFT(DULIEU!$W162,3)=$L$4,DULIEU!$D162,"")</f>
        <v/>
      </c>
      <c r="C170" s="39" t="str">
        <f>IF(LEFT(DULIEU!$W162,3)=$L$4,DULIEU!$H162,"")</f>
        <v/>
      </c>
      <c r="D170" s="39" t="str">
        <f>IF(LEFT(DULIEU!$W162,3)=$L$4,DULIEU!$J162,"")</f>
        <v/>
      </c>
      <c r="E170" s="38" t="str">
        <f>IF(LEFT(DULIEU!$W162,3)=$L$4,DULIEU!$E162,"")</f>
        <v/>
      </c>
      <c r="F170" s="34" t="str">
        <f>IF(LEFT(DULIEU!$W162,3)=$L$4,DULIEU!$O162,"")</f>
        <v/>
      </c>
      <c r="G170" s="35">
        <f>IF(AND(LEFT(DULIEU!$W162,3)=$L$4,LEFT(DULIEU!$V162,4)=$G$11),DULIEU!$X162,0)</f>
        <v>0</v>
      </c>
      <c r="H170" s="35">
        <f>IF(AND(LEFT(DULIEU!$W162,3)=$L$4,LEFT(DULIEU!$V162,3)=$H$11),DULIEU!$X162,0)</f>
        <v>0</v>
      </c>
      <c r="I170" s="36" t="str">
        <f>IF($J170&gt;0,DULIEU!V162,"")</f>
        <v/>
      </c>
      <c r="J170" s="35">
        <f t="shared" si="4"/>
        <v>0</v>
      </c>
      <c r="K170" s="35">
        <f>IF(LEFT(DULIEU!$W162,3)=L$4,DULIEU!$X162,0)</f>
        <v>0</v>
      </c>
      <c r="L170" s="41" t="str">
        <f t="shared" si="5"/>
        <v/>
      </c>
      <c r="M170" s="29"/>
      <c r="N170" s="2"/>
      <c r="O170" s="2"/>
      <c r="P170" s="2"/>
      <c r="Q170" s="2"/>
      <c r="R170" s="2"/>
      <c r="S170" s="2"/>
      <c r="T170" s="2"/>
      <c r="U170" s="2"/>
      <c r="V170" s="2"/>
      <c r="W170" s="2"/>
      <c r="X170" s="2"/>
      <c r="Y170" s="2"/>
      <c r="Z170" s="2"/>
      <c r="AA170" s="2"/>
      <c r="AB170" s="2"/>
      <c r="AC170" s="2"/>
      <c r="AD170" s="2"/>
      <c r="AE170" s="2"/>
      <c r="AF170" s="2"/>
      <c r="AG170" s="2"/>
      <c r="AH170" s="2"/>
      <c r="AI170" s="2"/>
    </row>
    <row r="171" spans="1:35" s="1" customFormat="1" hidden="1">
      <c r="A171" s="2"/>
      <c r="B171" s="38" t="str">
        <f>IF(LEFT(DULIEU!$W163,3)=$L$4,DULIEU!$D163,"")</f>
        <v/>
      </c>
      <c r="C171" s="39" t="str">
        <f>IF(LEFT(DULIEU!$W163,3)=$L$4,DULIEU!$H163,"")</f>
        <v/>
      </c>
      <c r="D171" s="39" t="str">
        <f>IF(LEFT(DULIEU!$W163,3)=$L$4,DULIEU!$J163,"")</f>
        <v/>
      </c>
      <c r="E171" s="38" t="str">
        <f>IF(LEFT(DULIEU!$W163,3)=$L$4,DULIEU!$E163,"")</f>
        <v/>
      </c>
      <c r="F171" s="34" t="str">
        <f>IF(LEFT(DULIEU!$W163,3)=$L$4,DULIEU!$O163,"")</f>
        <v/>
      </c>
      <c r="G171" s="35">
        <f>IF(AND(LEFT(DULIEU!$W163,3)=$L$4,LEFT(DULIEU!$V163,4)=$G$11),DULIEU!$X163,0)</f>
        <v>0</v>
      </c>
      <c r="H171" s="35">
        <f>IF(AND(LEFT(DULIEU!$W163,3)=$L$4,LEFT(DULIEU!$V163,3)=$H$11),DULIEU!$X163,0)</f>
        <v>0</v>
      </c>
      <c r="I171" s="36" t="str">
        <f>IF($J171&gt;0,DULIEU!V163,"")</f>
        <v/>
      </c>
      <c r="J171" s="35">
        <f t="shared" si="4"/>
        <v>0</v>
      </c>
      <c r="K171" s="35">
        <f>IF(LEFT(DULIEU!$W163,3)=L$4,DULIEU!$X163,0)</f>
        <v>0</v>
      </c>
      <c r="L171" s="41" t="str">
        <f t="shared" si="5"/>
        <v/>
      </c>
      <c r="M171" s="29"/>
      <c r="N171" s="2"/>
      <c r="O171" s="2"/>
      <c r="P171" s="2"/>
      <c r="Q171" s="2"/>
      <c r="R171" s="2"/>
      <c r="S171" s="2"/>
      <c r="T171" s="2"/>
      <c r="U171" s="2"/>
      <c r="V171" s="2"/>
      <c r="W171" s="2"/>
      <c r="X171" s="2"/>
      <c r="Y171" s="2"/>
      <c r="Z171" s="2"/>
      <c r="AA171" s="2"/>
      <c r="AB171" s="2"/>
      <c r="AC171" s="2"/>
      <c r="AD171" s="2"/>
      <c r="AE171" s="2"/>
      <c r="AF171" s="2"/>
      <c r="AG171" s="2"/>
      <c r="AH171" s="2"/>
      <c r="AI171" s="2"/>
    </row>
    <row r="172" spans="1:35" s="1" customFormat="1" hidden="1">
      <c r="A172" s="2"/>
      <c r="B172" s="38" t="str">
        <f>IF(LEFT(DULIEU!$W164,3)=$L$4,DULIEU!$D164,"")</f>
        <v/>
      </c>
      <c r="C172" s="39" t="str">
        <f>IF(LEFT(DULIEU!$W164,3)=$L$4,DULIEU!$H164,"")</f>
        <v/>
      </c>
      <c r="D172" s="39" t="str">
        <f>IF(LEFT(DULIEU!$W164,3)=$L$4,DULIEU!$J164,"")</f>
        <v/>
      </c>
      <c r="E172" s="38" t="str">
        <f>IF(LEFT(DULIEU!$W164,3)=$L$4,DULIEU!$E164,"")</f>
        <v/>
      </c>
      <c r="F172" s="34" t="str">
        <f>IF(LEFT(DULIEU!$W164,3)=$L$4,DULIEU!$O164,"")</f>
        <v/>
      </c>
      <c r="G172" s="35">
        <f>IF(AND(LEFT(DULIEU!$W164,3)=$L$4,LEFT(DULIEU!$V164,4)=$G$11),DULIEU!$X164,0)</f>
        <v>0</v>
      </c>
      <c r="H172" s="35">
        <f>IF(AND(LEFT(DULIEU!$W164,3)=$L$4,LEFT(DULIEU!$V164,3)=$H$11),DULIEU!$X164,0)</f>
        <v>0</v>
      </c>
      <c r="I172" s="36" t="str">
        <f>IF($J172&gt;0,DULIEU!V164,"")</f>
        <v/>
      </c>
      <c r="J172" s="35">
        <f t="shared" si="4"/>
        <v>0</v>
      </c>
      <c r="K172" s="35">
        <f>IF(LEFT(DULIEU!$W164,3)=L$4,DULIEU!$X164,0)</f>
        <v>0</v>
      </c>
      <c r="L172" s="41" t="str">
        <f t="shared" si="5"/>
        <v/>
      </c>
      <c r="M172" s="29"/>
      <c r="N172" s="2"/>
      <c r="O172" s="2"/>
      <c r="P172" s="2"/>
      <c r="Q172" s="2"/>
      <c r="R172" s="2"/>
      <c r="S172" s="2"/>
      <c r="T172" s="2"/>
      <c r="U172" s="2"/>
      <c r="V172" s="2"/>
      <c r="W172" s="2"/>
      <c r="X172" s="2"/>
      <c r="Y172" s="2"/>
      <c r="Z172" s="2"/>
      <c r="AA172" s="2"/>
      <c r="AB172" s="2"/>
      <c r="AC172" s="2"/>
      <c r="AD172" s="2"/>
      <c r="AE172" s="2"/>
      <c r="AF172" s="2"/>
      <c r="AG172" s="2"/>
      <c r="AH172" s="2"/>
      <c r="AI172" s="2"/>
    </row>
    <row r="173" spans="1:35" s="1" customFormat="1" hidden="1">
      <c r="A173" s="2"/>
      <c r="B173" s="38" t="str">
        <f>IF(LEFT(DULIEU!$W165,3)=$L$4,DULIEU!$D165,"")</f>
        <v/>
      </c>
      <c r="C173" s="39" t="str">
        <f>IF(LEFT(DULIEU!$W165,3)=$L$4,DULIEU!$H165,"")</f>
        <v/>
      </c>
      <c r="D173" s="39" t="str">
        <f>IF(LEFT(DULIEU!$W165,3)=$L$4,DULIEU!$J165,"")</f>
        <v/>
      </c>
      <c r="E173" s="38" t="str">
        <f>IF(LEFT(DULIEU!$W165,3)=$L$4,DULIEU!$E165,"")</f>
        <v/>
      </c>
      <c r="F173" s="34" t="str">
        <f>IF(LEFT(DULIEU!$W165,3)=$L$4,DULIEU!$O165,"")</f>
        <v/>
      </c>
      <c r="G173" s="35">
        <f>IF(AND(LEFT(DULIEU!$W165,3)=$L$4,LEFT(DULIEU!$V165,4)=$G$11),DULIEU!$X165,0)</f>
        <v>0</v>
      </c>
      <c r="H173" s="35">
        <f>IF(AND(LEFT(DULIEU!$W165,3)=$L$4,LEFT(DULIEU!$V165,3)=$H$11),DULIEU!$X165,0)</f>
        <v>0</v>
      </c>
      <c r="I173" s="36" t="str">
        <f>IF($J173&gt;0,DULIEU!V165,"")</f>
        <v/>
      </c>
      <c r="J173" s="35">
        <f t="shared" si="4"/>
        <v>0</v>
      </c>
      <c r="K173" s="35">
        <f>IF(LEFT(DULIEU!$W165,3)=L$4,DULIEU!$X165,0)</f>
        <v>0</v>
      </c>
      <c r="L173" s="41" t="str">
        <f t="shared" si="5"/>
        <v/>
      </c>
      <c r="M173" s="29"/>
      <c r="N173" s="2"/>
      <c r="O173" s="2"/>
      <c r="P173" s="2"/>
      <c r="Q173" s="2"/>
      <c r="R173" s="2"/>
      <c r="S173" s="2"/>
      <c r="T173" s="2"/>
      <c r="U173" s="2"/>
      <c r="V173" s="2"/>
      <c r="W173" s="2"/>
      <c r="X173" s="2"/>
      <c r="Y173" s="2"/>
      <c r="Z173" s="2"/>
      <c r="AA173" s="2"/>
      <c r="AB173" s="2"/>
      <c r="AC173" s="2"/>
      <c r="AD173" s="2"/>
      <c r="AE173" s="2"/>
      <c r="AF173" s="2"/>
      <c r="AG173" s="2"/>
      <c r="AH173" s="2"/>
      <c r="AI173" s="2"/>
    </row>
    <row r="174" spans="1:35" s="1" customFormat="1" hidden="1">
      <c r="A174" s="2"/>
      <c r="B174" s="38" t="str">
        <f>IF(LEFT(DULIEU!$W166,3)=$L$4,DULIEU!$D166,"")</f>
        <v/>
      </c>
      <c r="C174" s="39" t="str">
        <f>IF(LEFT(DULIEU!$W166,3)=$L$4,DULIEU!$H166,"")</f>
        <v/>
      </c>
      <c r="D174" s="39" t="str">
        <f>IF(LEFT(DULIEU!$W166,3)=$L$4,DULIEU!$J166,"")</f>
        <v/>
      </c>
      <c r="E174" s="38" t="str">
        <f>IF(LEFT(DULIEU!$W166,3)=$L$4,DULIEU!$E166,"")</f>
        <v/>
      </c>
      <c r="F174" s="34" t="str">
        <f>IF(LEFT(DULIEU!$W166,3)=$L$4,DULIEU!$O166,"")</f>
        <v/>
      </c>
      <c r="G174" s="35">
        <f>IF(AND(LEFT(DULIEU!$W166,3)=$L$4,LEFT(DULIEU!$V166,4)=$G$11),DULIEU!$X166,0)</f>
        <v>0</v>
      </c>
      <c r="H174" s="35">
        <f>IF(AND(LEFT(DULIEU!$W166,3)=$L$4,LEFT(DULIEU!$V166,3)=$H$11),DULIEU!$X166,0)</f>
        <v>0</v>
      </c>
      <c r="I174" s="36" t="str">
        <f>IF($J174&gt;0,DULIEU!V166,"")</f>
        <v/>
      </c>
      <c r="J174" s="35">
        <f t="shared" si="4"/>
        <v>0</v>
      </c>
      <c r="K174" s="35">
        <f>IF(LEFT(DULIEU!$W166,3)=L$4,DULIEU!$X166,0)</f>
        <v>0</v>
      </c>
      <c r="L174" s="41" t="str">
        <f t="shared" si="5"/>
        <v/>
      </c>
      <c r="M174" s="29"/>
      <c r="N174" s="2"/>
      <c r="O174" s="2"/>
      <c r="P174" s="2"/>
      <c r="Q174" s="2"/>
      <c r="R174" s="2"/>
      <c r="S174" s="2"/>
      <c r="T174" s="2"/>
      <c r="U174" s="2"/>
      <c r="V174" s="2"/>
      <c r="W174" s="2"/>
      <c r="X174" s="2"/>
      <c r="Y174" s="2"/>
      <c r="Z174" s="2"/>
      <c r="AA174" s="2"/>
      <c r="AB174" s="2"/>
      <c r="AC174" s="2"/>
      <c r="AD174" s="2"/>
      <c r="AE174" s="2"/>
      <c r="AF174" s="2"/>
      <c r="AG174" s="2"/>
      <c r="AH174" s="2"/>
      <c r="AI174" s="2"/>
    </row>
    <row r="175" spans="1:35" s="1" customFormat="1" hidden="1">
      <c r="A175" s="2"/>
      <c r="B175" s="38" t="str">
        <f>IF(LEFT(DULIEU!$W167,3)=$L$4,DULIEU!$D167,"")</f>
        <v/>
      </c>
      <c r="C175" s="39" t="str">
        <f>IF(LEFT(DULIEU!$W167,3)=$L$4,DULIEU!$H167,"")</f>
        <v/>
      </c>
      <c r="D175" s="39" t="str">
        <f>IF(LEFT(DULIEU!$W167,3)=$L$4,DULIEU!$J167,"")</f>
        <v/>
      </c>
      <c r="E175" s="38" t="str">
        <f>IF(LEFT(DULIEU!$W167,3)=$L$4,DULIEU!$E167,"")</f>
        <v/>
      </c>
      <c r="F175" s="34" t="str">
        <f>IF(LEFT(DULIEU!$W167,3)=$L$4,DULIEU!$O167,"")</f>
        <v/>
      </c>
      <c r="G175" s="35">
        <f>IF(AND(LEFT(DULIEU!$W167,3)=$L$4,LEFT(DULIEU!$V167,4)=$G$11),DULIEU!$X167,0)</f>
        <v>0</v>
      </c>
      <c r="H175" s="35">
        <f>IF(AND(LEFT(DULIEU!$W167,3)=$L$4,LEFT(DULIEU!$V167,3)=$H$11),DULIEU!$X167,0)</f>
        <v>0</v>
      </c>
      <c r="I175" s="36" t="str">
        <f>IF($J175&gt;0,DULIEU!V167,"")</f>
        <v/>
      </c>
      <c r="J175" s="35">
        <f t="shared" si="4"/>
        <v>0</v>
      </c>
      <c r="K175" s="35">
        <f>IF(LEFT(DULIEU!$W167,3)=L$4,DULIEU!$X167,0)</f>
        <v>0</v>
      </c>
      <c r="L175" s="41" t="str">
        <f t="shared" si="5"/>
        <v/>
      </c>
      <c r="M175" s="29"/>
      <c r="N175" s="2"/>
      <c r="O175" s="2"/>
      <c r="P175" s="2"/>
      <c r="Q175" s="2"/>
      <c r="R175" s="2"/>
      <c r="S175" s="2"/>
      <c r="T175" s="2"/>
      <c r="U175" s="2"/>
      <c r="V175" s="2"/>
      <c r="W175" s="2"/>
      <c r="X175" s="2"/>
      <c r="Y175" s="2"/>
      <c r="Z175" s="2"/>
      <c r="AA175" s="2"/>
      <c r="AB175" s="2"/>
      <c r="AC175" s="2"/>
      <c r="AD175" s="2"/>
      <c r="AE175" s="2"/>
      <c r="AF175" s="2"/>
      <c r="AG175" s="2"/>
      <c r="AH175" s="2"/>
      <c r="AI175" s="2"/>
    </row>
    <row r="176" spans="1:35" s="1" customFormat="1" hidden="1">
      <c r="A176" s="2"/>
      <c r="B176" s="38" t="str">
        <f>IF(LEFT(DULIEU!$W168,3)=$L$4,DULIEU!$D168,"")</f>
        <v/>
      </c>
      <c r="C176" s="39" t="str">
        <f>IF(LEFT(DULIEU!$W168,3)=$L$4,DULIEU!$H168,"")</f>
        <v/>
      </c>
      <c r="D176" s="39" t="str">
        <f>IF(LEFT(DULIEU!$W168,3)=$L$4,DULIEU!$J168,"")</f>
        <v/>
      </c>
      <c r="E176" s="38" t="str">
        <f>IF(LEFT(DULIEU!$W168,3)=$L$4,DULIEU!$E168,"")</f>
        <v/>
      </c>
      <c r="F176" s="34" t="str">
        <f>IF(LEFT(DULIEU!$W168,3)=$L$4,DULIEU!$O168,"")</f>
        <v/>
      </c>
      <c r="G176" s="35">
        <f>IF(AND(LEFT(DULIEU!$W168,3)=$L$4,LEFT(DULIEU!$V168,4)=$G$11),DULIEU!$X168,0)</f>
        <v>0</v>
      </c>
      <c r="H176" s="35">
        <f>IF(AND(LEFT(DULIEU!$W168,3)=$L$4,LEFT(DULIEU!$V168,3)=$H$11),DULIEU!$X168,0)</f>
        <v>0</v>
      </c>
      <c r="I176" s="36" t="str">
        <f>IF($J176&gt;0,DULIEU!V168,"")</f>
        <v/>
      </c>
      <c r="J176" s="35">
        <f t="shared" si="4"/>
        <v>0</v>
      </c>
      <c r="K176" s="35">
        <f>IF(LEFT(DULIEU!$W168,3)=L$4,DULIEU!$X168,0)</f>
        <v>0</v>
      </c>
      <c r="L176" s="41" t="str">
        <f t="shared" si="5"/>
        <v/>
      </c>
      <c r="M176" s="29"/>
      <c r="N176" s="2"/>
      <c r="O176" s="2"/>
      <c r="P176" s="2"/>
      <c r="Q176" s="2"/>
      <c r="R176" s="2"/>
      <c r="S176" s="2"/>
      <c r="T176" s="2"/>
      <c r="U176" s="2"/>
      <c r="V176" s="2"/>
      <c r="W176" s="2"/>
      <c r="X176" s="2"/>
      <c r="Y176" s="2"/>
      <c r="Z176" s="2"/>
      <c r="AA176" s="2"/>
      <c r="AB176" s="2"/>
      <c r="AC176" s="2"/>
      <c r="AD176" s="2"/>
      <c r="AE176" s="2"/>
      <c r="AF176" s="2"/>
      <c r="AG176" s="2"/>
      <c r="AH176" s="2"/>
      <c r="AI176" s="2"/>
    </row>
    <row r="177" spans="1:35" s="1" customFormat="1" hidden="1">
      <c r="A177" s="2"/>
      <c r="B177" s="38" t="str">
        <f>IF(LEFT(DULIEU!$W169,3)=$L$4,DULIEU!$D169,"")</f>
        <v/>
      </c>
      <c r="C177" s="39" t="str">
        <f>IF(LEFT(DULIEU!$W169,3)=$L$4,DULIEU!$H169,"")</f>
        <v/>
      </c>
      <c r="D177" s="39" t="str">
        <f>IF(LEFT(DULIEU!$W169,3)=$L$4,DULIEU!$J169,"")</f>
        <v/>
      </c>
      <c r="E177" s="38" t="str">
        <f>IF(LEFT(DULIEU!$W169,3)=$L$4,DULIEU!$E169,"")</f>
        <v/>
      </c>
      <c r="F177" s="34" t="str">
        <f>IF(LEFT(DULIEU!$W169,3)=$L$4,DULIEU!$O169,"")</f>
        <v/>
      </c>
      <c r="G177" s="35">
        <f>IF(AND(LEFT(DULIEU!$W169,3)=$L$4,LEFT(DULIEU!$V169,4)=$G$11),DULIEU!$X169,0)</f>
        <v>0</v>
      </c>
      <c r="H177" s="35">
        <f>IF(AND(LEFT(DULIEU!$W169,3)=$L$4,LEFT(DULIEU!$V169,3)=$H$11),DULIEU!$X169,0)</f>
        <v>0</v>
      </c>
      <c r="I177" s="36" t="str">
        <f>IF($J177&gt;0,DULIEU!V169,"")</f>
        <v/>
      </c>
      <c r="J177" s="35">
        <f t="shared" si="4"/>
        <v>0</v>
      </c>
      <c r="K177" s="35">
        <f>IF(LEFT(DULIEU!$W169,3)=L$4,DULIEU!$X169,0)</f>
        <v>0</v>
      </c>
      <c r="L177" s="41" t="str">
        <f t="shared" si="5"/>
        <v/>
      </c>
      <c r="M177" s="29"/>
      <c r="N177" s="2"/>
      <c r="O177" s="2"/>
      <c r="P177" s="2"/>
      <c r="Q177" s="2"/>
      <c r="R177" s="2"/>
      <c r="S177" s="2"/>
      <c r="T177" s="2"/>
      <c r="U177" s="2"/>
      <c r="V177" s="2"/>
      <c r="W177" s="2"/>
      <c r="X177" s="2"/>
      <c r="Y177" s="2"/>
      <c r="Z177" s="2"/>
      <c r="AA177" s="2"/>
      <c r="AB177" s="2"/>
      <c r="AC177" s="2"/>
      <c r="AD177" s="2"/>
      <c r="AE177" s="2"/>
      <c r="AF177" s="2"/>
      <c r="AG177" s="2"/>
      <c r="AH177" s="2"/>
      <c r="AI177" s="2"/>
    </row>
    <row r="178" spans="1:35" s="1" customFormat="1" hidden="1">
      <c r="A178" s="2"/>
      <c r="B178" s="38" t="str">
        <f>IF(LEFT(DULIEU!$W170,3)=$L$4,DULIEU!$D170,"")</f>
        <v/>
      </c>
      <c r="C178" s="39" t="str">
        <f>IF(LEFT(DULIEU!$W170,3)=$L$4,DULIEU!$H170,"")</f>
        <v/>
      </c>
      <c r="D178" s="39" t="str">
        <f>IF(LEFT(DULIEU!$W170,3)=$L$4,DULIEU!$J170,"")</f>
        <v/>
      </c>
      <c r="E178" s="38" t="str">
        <f>IF(LEFT(DULIEU!$W170,3)=$L$4,DULIEU!$E170,"")</f>
        <v/>
      </c>
      <c r="F178" s="34" t="str">
        <f>IF(LEFT(DULIEU!$W170,3)=$L$4,DULIEU!$O170,"")</f>
        <v/>
      </c>
      <c r="G178" s="35">
        <f>IF(AND(LEFT(DULIEU!$W170,3)=$L$4,LEFT(DULIEU!$V170,4)=$G$11),DULIEU!$X170,0)</f>
        <v>0</v>
      </c>
      <c r="H178" s="35">
        <f>IF(AND(LEFT(DULIEU!$W170,3)=$L$4,LEFT(DULIEU!$V170,3)=$H$11),DULIEU!$X170,0)</f>
        <v>0</v>
      </c>
      <c r="I178" s="36" t="str">
        <f>IF($J178&gt;0,DULIEU!V170,"")</f>
        <v/>
      </c>
      <c r="J178" s="35">
        <f t="shared" si="4"/>
        <v>0</v>
      </c>
      <c r="K178" s="35">
        <f>IF(LEFT(DULIEU!$W170,3)=L$4,DULIEU!$X170,0)</f>
        <v>0</v>
      </c>
      <c r="L178" s="41" t="str">
        <f t="shared" si="5"/>
        <v/>
      </c>
      <c r="M178" s="29"/>
      <c r="N178" s="2"/>
      <c r="O178" s="2"/>
      <c r="P178" s="2"/>
      <c r="Q178" s="2"/>
      <c r="R178" s="2"/>
      <c r="S178" s="2"/>
      <c r="T178" s="2"/>
      <c r="U178" s="2"/>
      <c r="V178" s="2"/>
      <c r="W178" s="2"/>
      <c r="X178" s="2"/>
      <c r="Y178" s="2"/>
      <c r="Z178" s="2"/>
      <c r="AA178" s="2"/>
      <c r="AB178" s="2"/>
      <c r="AC178" s="2"/>
      <c r="AD178" s="2"/>
      <c r="AE178" s="2"/>
      <c r="AF178" s="2"/>
      <c r="AG178" s="2"/>
      <c r="AH178" s="2"/>
      <c r="AI178" s="2"/>
    </row>
    <row r="179" spans="1:35" s="1" customFormat="1" hidden="1">
      <c r="A179" s="2"/>
      <c r="B179" s="38" t="str">
        <f>IF(LEFT(DULIEU!$W171,3)=$L$4,DULIEU!$D171,"")</f>
        <v/>
      </c>
      <c r="C179" s="39" t="str">
        <f>IF(LEFT(DULIEU!$W171,3)=$L$4,DULIEU!$H171,"")</f>
        <v/>
      </c>
      <c r="D179" s="39" t="str">
        <f>IF(LEFT(DULIEU!$W171,3)=$L$4,DULIEU!$J171,"")</f>
        <v/>
      </c>
      <c r="E179" s="38" t="str">
        <f>IF(LEFT(DULIEU!$W171,3)=$L$4,DULIEU!$E171,"")</f>
        <v/>
      </c>
      <c r="F179" s="34" t="str">
        <f>IF(LEFT(DULIEU!$W171,3)=$L$4,DULIEU!$O171,"")</f>
        <v/>
      </c>
      <c r="G179" s="35">
        <f>IF(AND(LEFT(DULIEU!$W171,3)=$L$4,LEFT(DULIEU!$V171,4)=$G$11),DULIEU!$X171,0)</f>
        <v>0</v>
      </c>
      <c r="H179" s="35">
        <f>IF(AND(LEFT(DULIEU!$W171,3)=$L$4,LEFT(DULIEU!$V171,3)=$H$11),DULIEU!$X171,0)</f>
        <v>0</v>
      </c>
      <c r="I179" s="36" t="str">
        <f>IF($J179&gt;0,DULIEU!V171,"")</f>
        <v/>
      </c>
      <c r="J179" s="35">
        <f t="shared" si="4"/>
        <v>0</v>
      </c>
      <c r="K179" s="35">
        <f>IF(LEFT(DULIEU!$W171,3)=L$4,DULIEU!$X171,0)</f>
        <v>0</v>
      </c>
      <c r="L179" s="41" t="str">
        <f t="shared" si="5"/>
        <v/>
      </c>
      <c r="M179" s="29"/>
      <c r="N179" s="2"/>
      <c r="O179" s="2"/>
      <c r="P179" s="2"/>
      <c r="Q179" s="2"/>
      <c r="R179" s="2"/>
      <c r="S179" s="2"/>
      <c r="T179" s="2"/>
      <c r="U179" s="2"/>
      <c r="V179" s="2"/>
      <c r="W179" s="2"/>
      <c r="X179" s="2"/>
      <c r="Y179" s="2"/>
      <c r="Z179" s="2"/>
      <c r="AA179" s="2"/>
      <c r="AB179" s="2"/>
      <c r="AC179" s="2"/>
      <c r="AD179" s="2"/>
      <c r="AE179" s="2"/>
      <c r="AF179" s="2"/>
      <c r="AG179" s="2"/>
      <c r="AH179" s="2"/>
      <c r="AI179" s="2"/>
    </row>
    <row r="180" spans="1:35" s="1" customFormat="1" hidden="1">
      <c r="A180" s="2"/>
      <c r="B180" s="38" t="str">
        <f>IF(LEFT(DULIEU!$W172,3)=$L$4,DULIEU!$D172,"")</f>
        <v/>
      </c>
      <c r="C180" s="39" t="str">
        <f>IF(LEFT(DULIEU!$W172,3)=$L$4,DULIEU!$H172,"")</f>
        <v/>
      </c>
      <c r="D180" s="39" t="str">
        <f>IF(LEFT(DULIEU!$W172,3)=$L$4,DULIEU!$J172,"")</f>
        <v/>
      </c>
      <c r="E180" s="38" t="str">
        <f>IF(LEFT(DULIEU!$W172,3)=$L$4,DULIEU!$E172,"")</f>
        <v/>
      </c>
      <c r="F180" s="34" t="str">
        <f>IF(LEFT(DULIEU!$W172,3)=$L$4,DULIEU!$O172,"")</f>
        <v/>
      </c>
      <c r="G180" s="35">
        <f>IF(AND(LEFT(DULIEU!$W172,3)=$L$4,LEFT(DULIEU!$V172,4)=$G$11),DULIEU!$X172,0)</f>
        <v>0</v>
      </c>
      <c r="H180" s="35">
        <f>IF(AND(LEFT(DULIEU!$W172,3)=$L$4,LEFT(DULIEU!$V172,3)=$H$11),DULIEU!$X172,0)</f>
        <v>0</v>
      </c>
      <c r="I180" s="36" t="str">
        <f>IF($J180&gt;0,DULIEU!V172,"")</f>
        <v/>
      </c>
      <c r="J180" s="35">
        <f t="shared" si="4"/>
        <v>0</v>
      </c>
      <c r="K180" s="35">
        <f>IF(LEFT(DULIEU!$W172,3)=L$4,DULIEU!$X172,0)</f>
        <v>0</v>
      </c>
      <c r="L180" s="41" t="str">
        <f t="shared" si="5"/>
        <v/>
      </c>
      <c r="M180" s="29"/>
      <c r="N180" s="2"/>
      <c r="O180" s="2"/>
      <c r="P180" s="2"/>
      <c r="Q180" s="2"/>
      <c r="R180" s="2"/>
      <c r="S180" s="2"/>
      <c r="T180" s="2"/>
      <c r="U180" s="2"/>
      <c r="V180" s="2"/>
      <c r="W180" s="2"/>
      <c r="X180" s="2"/>
      <c r="Y180" s="2"/>
      <c r="Z180" s="2"/>
      <c r="AA180" s="2"/>
      <c r="AB180" s="2"/>
      <c r="AC180" s="2"/>
      <c r="AD180" s="2"/>
      <c r="AE180" s="2"/>
      <c r="AF180" s="2"/>
      <c r="AG180" s="2"/>
      <c r="AH180" s="2"/>
      <c r="AI180" s="2"/>
    </row>
    <row r="181" spans="1:35" s="1" customFormat="1" hidden="1">
      <c r="A181" s="2"/>
      <c r="B181" s="38" t="str">
        <f>IF(LEFT(DULIEU!$W173,3)=$L$4,DULIEU!$D173,"")</f>
        <v/>
      </c>
      <c r="C181" s="39" t="str">
        <f>IF(LEFT(DULIEU!$W173,3)=$L$4,DULIEU!$H173,"")</f>
        <v/>
      </c>
      <c r="D181" s="39" t="str">
        <f>IF(LEFT(DULIEU!$W173,3)=$L$4,DULIEU!$J173,"")</f>
        <v/>
      </c>
      <c r="E181" s="38" t="str">
        <f>IF(LEFT(DULIEU!$W173,3)=$L$4,DULIEU!$E173,"")</f>
        <v/>
      </c>
      <c r="F181" s="34" t="str">
        <f>IF(LEFT(DULIEU!$W173,3)=$L$4,DULIEU!$O173,"")</f>
        <v/>
      </c>
      <c r="G181" s="35">
        <f>IF(AND(LEFT(DULIEU!$W173,3)=$L$4,LEFT(DULIEU!$V173,4)=$G$11),DULIEU!$X173,0)</f>
        <v>0</v>
      </c>
      <c r="H181" s="35">
        <f>IF(AND(LEFT(DULIEU!$W173,3)=$L$4,LEFT(DULIEU!$V173,3)=$H$11),DULIEU!$X173,0)</f>
        <v>0</v>
      </c>
      <c r="I181" s="36" t="str">
        <f>IF($J181&gt;0,DULIEU!V173,"")</f>
        <v/>
      </c>
      <c r="J181" s="35">
        <f t="shared" si="4"/>
        <v>0</v>
      </c>
      <c r="K181" s="35">
        <f>IF(LEFT(DULIEU!$W173,3)=L$4,DULIEU!$X173,0)</f>
        <v>0</v>
      </c>
      <c r="L181" s="41" t="str">
        <f t="shared" si="5"/>
        <v/>
      </c>
      <c r="M181" s="29"/>
      <c r="N181" s="2"/>
      <c r="O181" s="2"/>
      <c r="P181" s="2"/>
      <c r="Q181" s="2"/>
      <c r="R181" s="2"/>
      <c r="S181" s="2"/>
      <c r="T181" s="2"/>
      <c r="U181" s="2"/>
      <c r="V181" s="2"/>
      <c r="W181" s="2"/>
      <c r="X181" s="2"/>
      <c r="Y181" s="2"/>
      <c r="Z181" s="2"/>
      <c r="AA181" s="2"/>
      <c r="AB181" s="2"/>
      <c r="AC181" s="2"/>
      <c r="AD181" s="2"/>
      <c r="AE181" s="2"/>
      <c r="AF181" s="2"/>
      <c r="AG181" s="2"/>
      <c r="AH181" s="2"/>
      <c r="AI181" s="2"/>
    </row>
    <row r="182" spans="1:35" s="1" customFormat="1" hidden="1">
      <c r="A182" s="2"/>
      <c r="B182" s="38" t="str">
        <f>IF(LEFT(DULIEU!$W174,3)=$L$4,DULIEU!$D174,"")</f>
        <v/>
      </c>
      <c r="C182" s="39" t="str">
        <f>IF(LEFT(DULIEU!$W174,3)=$L$4,DULIEU!$H174,"")</f>
        <v/>
      </c>
      <c r="D182" s="39" t="str">
        <f>IF(LEFT(DULIEU!$W174,3)=$L$4,DULIEU!$J174,"")</f>
        <v/>
      </c>
      <c r="E182" s="38" t="str">
        <f>IF(LEFT(DULIEU!$W174,3)=$L$4,DULIEU!$E174,"")</f>
        <v/>
      </c>
      <c r="F182" s="34" t="str">
        <f>IF(LEFT(DULIEU!$W174,3)=$L$4,DULIEU!$O174,"")</f>
        <v/>
      </c>
      <c r="G182" s="35">
        <f>IF(AND(LEFT(DULIEU!$W174,3)=$L$4,LEFT(DULIEU!$V174,4)=$G$11),DULIEU!$X174,0)</f>
        <v>0</v>
      </c>
      <c r="H182" s="35">
        <f>IF(AND(LEFT(DULIEU!$W174,3)=$L$4,LEFT(DULIEU!$V174,3)=$H$11),DULIEU!$X174,0)</f>
        <v>0</v>
      </c>
      <c r="I182" s="36" t="str">
        <f>IF($J182&gt;0,DULIEU!V174,"")</f>
        <v/>
      </c>
      <c r="J182" s="35">
        <f t="shared" si="4"/>
        <v>0</v>
      </c>
      <c r="K182" s="35">
        <f>IF(LEFT(DULIEU!$W174,3)=L$4,DULIEU!$X174,0)</f>
        <v>0</v>
      </c>
      <c r="L182" s="41" t="str">
        <f t="shared" si="5"/>
        <v/>
      </c>
      <c r="M182" s="29"/>
      <c r="N182" s="2"/>
      <c r="O182" s="2"/>
      <c r="P182" s="2"/>
      <c r="Q182" s="2"/>
      <c r="R182" s="2"/>
      <c r="S182" s="2"/>
      <c r="T182" s="2"/>
      <c r="U182" s="2"/>
      <c r="V182" s="2"/>
      <c r="W182" s="2"/>
      <c r="X182" s="2"/>
      <c r="Y182" s="2"/>
      <c r="Z182" s="2"/>
      <c r="AA182" s="2"/>
      <c r="AB182" s="2"/>
      <c r="AC182" s="2"/>
      <c r="AD182" s="2"/>
      <c r="AE182" s="2"/>
      <c r="AF182" s="2"/>
      <c r="AG182" s="2"/>
      <c r="AH182" s="2"/>
      <c r="AI182" s="2"/>
    </row>
    <row r="183" spans="1:35" s="1" customFormat="1" hidden="1">
      <c r="A183" s="2"/>
      <c r="B183" s="38" t="str">
        <f>IF(LEFT(DULIEU!$W175,3)=$L$4,DULIEU!$D175,"")</f>
        <v/>
      </c>
      <c r="C183" s="39" t="str">
        <f>IF(LEFT(DULIEU!$W175,3)=$L$4,DULIEU!$H175,"")</f>
        <v/>
      </c>
      <c r="D183" s="39" t="str">
        <f>IF(LEFT(DULIEU!$W175,3)=$L$4,DULIEU!$J175,"")</f>
        <v/>
      </c>
      <c r="E183" s="38" t="str">
        <f>IF(LEFT(DULIEU!$W175,3)=$L$4,DULIEU!$E175,"")</f>
        <v/>
      </c>
      <c r="F183" s="34" t="str">
        <f>IF(LEFT(DULIEU!$W175,3)=$L$4,DULIEU!$O175,"")</f>
        <v/>
      </c>
      <c r="G183" s="35">
        <f>IF(AND(LEFT(DULIEU!$W175,3)=$L$4,LEFT(DULIEU!$V175,4)=$G$11),DULIEU!$X175,0)</f>
        <v>0</v>
      </c>
      <c r="H183" s="35">
        <f>IF(AND(LEFT(DULIEU!$W175,3)=$L$4,LEFT(DULIEU!$V175,3)=$H$11),DULIEU!$X175,0)</f>
        <v>0</v>
      </c>
      <c r="I183" s="36" t="str">
        <f>IF($J183&gt;0,DULIEU!V175,"")</f>
        <v/>
      </c>
      <c r="J183" s="35">
        <f t="shared" si="4"/>
        <v>0</v>
      </c>
      <c r="K183" s="35">
        <f>IF(LEFT(DULIEU!$W175,3)=L$4,DULIEU!$X175,0)</f>
        <v>0</v>
      </c>
      <c r="L183" s="41" t="str">
        <f t="shared" si="5"/>
        <v/>
      </c>
      <c r="M183" s="29"/>
      <c r="N183" s="2"/>
      <c r="O183" s="2"/>
      <c r="P183" s="2"/>
      <c r="Q183" s="2"/>
      <c r="R183" s="2"/>
      <c r="S183" s="2"/>
      <c r="T183" s="2"/>
      <c r="U183" s="2"/>
      <c r="V183" s="2"/>
      <c r="W183" s="2"/>
      <c r="X183" s="2"/>
      <c r="Y183" s="2"/>
      <c r="Z183" s="2"/>
      <c r="AA183" s="2"/>
      <c r="AB183" s="2"/>
      <c r="AC183" s="2"/>
      <c r="AD183" s="2"/>
      <c r="AE183" s="2"/>
      <c r="AF183" s="2"/>
      <c r="AG183" s="2"/>
      <c r="AH183" s="2"/>
      <c r="AI183" s="2"/>
    </row>
    <row r="184" spans="1:35" s="1" customFormat="1" hidden="1">
      <c r="A184" s="2"/>
      <c r="B184" s="38" t="str">
        <f>IF(LEFT(DULIEU!$W176,3)=$L$4,DULIEU!$D176,"")</f>
        <v/>
      </c>
      <c r="C184" s="39" t="str">
        <f>IF(LEFT(DULIEU!$W176,3)=$L$4,DULIEU!$H176,"")</f>
        <v/>
      </c>
      <c r="D184" s="39" t="str">
        <f>IF(LEFT(DULIEU!$W176,3)=$L$4,DULIEU!$J176,"")</f>
        <v/>
      </c>
      <c r="E184" s="38" t="str">
        <f>IF(LEFT(DULIEU!$W176,3)=$L$4,DULIEU!$E176,"")</f>
        <v/>
      </c>
      <c r="F184" s="34" t="str">
        <f>IF(LEFT(DULIEU!$W176,3)=$L$4,DULIEU!$O176,"")</f>
        <v/>
      </c>
      <c r="G184" s="35">
        <f>IF(AND(LEFT(DULIEU!$W176,3)=$L$4,LEFT(DULIEU!$V176,4)=$G$11),DULIEU!$X176,0)</f>
        <v>0</v>
      </c>
      <c r="H184" s="35">
        <f>IF(AND(LEFT(DULIEU!$W176,3)=$L$4,LEFT(DULIEU!$V176,3)=$H$11),DULIEU!$X176,0)</f>
        <v>0</v>
      </c>
      <c r="I184" s="36" t="str">
        <f>IF($J184&gt;0,DULIEU!V176,"")</f>
        <v/>
      </c>
      <c r="J184" s="35">
        <f t="shared" si="4"/>
        <v>0</v>
      </c>
      <c r="K184" s="35">
        <f>IF(LEFT(DULIEU!$W176,3)=L$4,DULIEU!$X176,0)</f>
        <v>0</v>
      </c>
      <c r="L184" s="41" t="str">
        <f t="shared" si="5"/>
        <v/>
      </c>
      <c r="M184" s="29"/>
      <c r="N184" s="2"/>
      <c r="O184" s="2"/>
      <c r="P184" s="2"/>
      <c r="Q184" s="2"/>
      <c r="R184" s="2"/>
      <c r="S184" s="2"/>
      <c r="T184" s="2"/>
      <c r="U184" s="2"/>
      <c r="V184" s="2"/>
      <c r="W184" s="2"/>
      <c r="X184" s="2"/>
      <c r="Y184" s="2"/>
      <c r="Z184" s="2"/>
      <c r="AA184" s="2"/>
      <c r="AB184" s="2"/>
      <c r="AC184" s="2"/>
      <c r="AD184" s="2"/>
      <c r="AE184" s="2"/>
      <c r="AF184" s="2"/>
      <c r="AG184" s="2"/>
      <c r="AH184" s="2"/>
      <c r="AI184" s="2"/>
    </row>
    <row r="185" spans="1:35" s="1" customFormat="1" hidden="1">
      <c r="A185" s="2"/>
      <c r="B185" s="38" t="str">
        <f>IF(LEFT(DULIEU!$W177,3)=$L$4,DULIEU!$D177,"")</f>
        <v/>
      </c>
      <c r="C185" s="39" t="str">
        <f>IF(LEFT(DULIEU!$W177,3)=$L$4,DULIEU!$H177,"")</f>
        <v/>
      </c>
      <c r="D185" s="39" t="str">
        <f>IF(LEFT(DULIEU!$W177,3)=$L$4,DULIEU!$J177,"")</f>
        <v/>
      </c>
      <c r="E185" s="38" t="str">
        <f>IF(LEFT(DULIEU!$W177,3)=$L$4,DULIEU!$E177,"")</f>
        <v/>
      </c>
      <c r="F185" s="34" t="str">
        <f>IF(LEFT(DULIEU!$W177,3)=$L$4,DULIEU!$O177,"")</f>
        <v/>
      </c>
      <c r="G185" s="35">
        <f>IF(AND(LEFT(DULIEU!$W177,3)=$L$4,LEFT(DULIEU!$V177,4)=$G$11),DULIEU!$X177,0)</f>
        <v>0</v>
      </c>
      <c r="H185" s="35">
        <f>IF(AND(LEFT(DULIEU!$W177,3)=$L$4,LEFT(DULIEU!$V177,3)=$H$11),DULIEU!$X177,0)</f>
        <v>0</v>
      </c>
      <c r="I185" s="36" t="str">
        <f>IF($J185&gt;0,DULIEU!V177,"")</f>
        <v/>
      </c>
      <c r="J185" s="35">
        <f t="shared" si="4"/>
        <v>0</v>
      </c>
      <c r="K185" s="35">
        <f>IF(LEFT(DULIEU!$W177,3)=L$4,DULIEU!$X177,0)</f>
        <v>0</v>
      </c>
      <c r="L185" s="41" t="str">
        <f t="shared" si="5"/>
        <v/>
      </c>
      <c r="M185" s="29"/>
      <c r="N185" s="2"/>
      <c r="O185" s="2"/>
      <c r="P185" s="2"/>
      <c r="Q185" s="2"/>
      <c r="R185" s="2"/>
      <c r="S185" s="2"/>
      <c r="T185" s="2"/>
      <c r="U185" s="2"/>
      <c r="V185" s="2"/>
      <c r="W185" s="2"/>
      <c r="X185" s="2"/>
      <c r="Y185" s="2"/>
      <c r="Z185" s="2"/>
      <c r="AA185" s="2"/>
      <c r="AB185" s="2"/>
      <c r="AC185" s="2"/>
      <c r="AD185" s="2"/>
      <c r="AE185" s="2"/>
      <c r="AF185" s="2"/>
      <c r="AG185" s="2"/>
      <c r="AH185" s="2"/>
      <c r="AI185" s="2"/>
    </row>
    <row r="186" spans="1:35" s="1" customFormat="1" hidden="1">
      <c r="A186" s="2"/>
      <c r="B186" s="38" t="str">
        <f>IF(LEFT(DULIEU!$W178,3)=$L$4,DULIEU!$D178,"")</f>
        <v/>
      </c>
      <c r="C186" s="39" t="str">
        <f>IF(LEFT(DULIEU!$W178,3)=$L$4,DULIEU!$H178,"")</f>
        <v/>
      </c>
      <c r="D186" s="39" t="str">
        <f>IF(LEFT(DULIEU!$W178,3)=$L$4,DULIEU!$J178,"")</f>
        <v/>
      </c>
      <c r="E186" s="38" t="str">
        <f>IF(LEFT(DULIEU!$W178,3)=$L$4,DULIEU!$E178,"")</f>
        <v/>
      </c>
      <c r="F186" s="34" t="str">
        <f>IF(LEFT(DULIEU!$W178,3)=$L$4,DULIEU!$O178,"")</f>
        <v/>
      </c>
      <c r="G186" s="35">
        <f>IF(AND(LEFT(DULIEU!$W178,3)=$L$4,LEFT(DULIEU!$V178,4)=$G$11),DULIEU!$X178,0)</f>
        <v>0</v>
      </c>
      <c r="H186" s="35">
        <f>IF(AND(LEFT(DULIEU!$W178,3)=$L$4,LEFT(DULIEU!$V178,3)=$H$11),DULIEU!$X178,0)</f>
        <v>0</v>
      </c>
      <c r="I186" s="36" t="str">
        <f>IF($J186&gt;0,DULIEU!V178,"")</f>
        <v/>
      </c>
      <c r="J186" s="35">
        <f t="shared" si="4"/>
        <v>0</v>
      </c>
      <c r="K186" s="35">
        <f>IF(LEFT(DULIEU!$W178,3)=L$4,DULIEU!$X178,0)</f>
        <v>0</v>
      </c>
      <c r="L186" s="41" t="str">
        <f t="shared" si="5"/>
        <v/>
      </c>
      <c r="M186" s="29"/>
      <c r="N186" s="2"/>
      <c r="O186" s="2"/>
      <c r="P186" s="2"/>
      <c r="Q186" s="2"/>
      <c r="R186" s="2"/>
      <c r="S186" s="2"/>
      <c r="T186" s="2"/>
      <c r="U186" s="2"/>
      <c r="V186" s="2"/>
      <c r="W186" s="2"/>
      <c r="X186" s="2"/>
      <c r="Y186" s="2"/>
      <c r="Z186" s="2"/>
      <c r="AA186" s="2"/>
      <c r="AB186" s="2"/>
      <c r="AC186" s="2"/>
      <c r="AD186" s="2"/>
      <c r="AE186" s="2"/>
      <c r="AF186" s="2"/>
      <c r="AG186" s="2"/>
      <c r="AH186" s="2"/>
      <c r="AI186" s="2"/>
    </row>
    <row r="187" spans="1:35" s="1" customFormat="1" hidden="1">
      <c r="A187" s="2"/>
      <c r="B187" s="38" t="str">
        <f>IF(LEFT(DULIEU!$W179,3)=$L$4,DULIEU!$D179,"")</f>
        <v/>
      </c>
      <c r="C187" s="39" t="str">
        <f>IF(LEFT(DULIEU!$W179,3)=$L$4,DULIEU!$H179,"")</f>
        <v/>
      </c>
      <c r="D187" s="39" t="str">
        <f>IF(LEFT(DULIEU!$W179,3)=$L$4,DULIEU!$J179,"")</f>
        <v/>
      </c>
      <c r="E187" s="38" t="str">
        <f>IF(LEFT(DULIEU!$W179,3)=$L$4,DULIEU!$E179,"")</f>
        <v/>
      </c>
      <c r="F187" s="34" t="str">
        <f>IF(LEFT(DULIEU!$W179,3)=$L$4,DULIEU!$O179,"")</f>
        <v/>
      </c>
      <c r="G187" s="35">
        <f>IF(AND(LEFT(DULIEU!$W179,3)=$L$4,LEFT(DULIEU!$V179,4)=$G$11),DULIEU!$X179,0)</f>
        <v>0</v>
      </c>
      <c r="H187" s="35">
        <f>IF(AND(LEFT(DULIEU!$W179,3)=$L$4,LEFT(DULIEU!$V179,3)=$H$11),DULIEU!$X179,0)</f>
        <v>0</v>
      </c>
      <c r="I187" s="36" t="str">
        <f>IF($J187&gt;0,DULIEU!V179,"")</f>
        <v/>
      </c>
      <c r="J187" s="35">
        <f t="shared" si="4"/>
        <v>0</v>
      </c>
      <c r="K187" s="35">
        <f>IF(LEFT(DULIEU!$W179,3)=L$4,DULIEU!$X179,0)</f>
        <v>0</v>
      </c>
      <c r="L187" s="41" t="str">
        <f t="shared" si="5"/>
        <v/>
      </c>
      <c r="M187" s="29"/>
      <c r="N187" s="2"/>
      <c r="O187" s="2"/>
      <c r="P187" s="2"/>
      <c r="Q187" s="2"/>
      <c r="R187" s="2"/>
      <c r="S187" s="2"/>
      <c r="T187" s="2"/>
      <c r="U187" s="2"/>
      <c r="V187" s="2"/>
      <c r="W187" s="2"/>
      <c r="X187" s="2"/>
      <c r="Y187" s="2"/>
      <c r="Z187" s="2"/>
      <c r="AA187" s="2"/>
      <c r="AB187" s="2"/>
      <c r="AC187" s="2"/>
      <c r="AD187" s="2"/>
      <c r="AE187" s="2"/>
      <c r="AF187" s="2"/>
      <c r="AG187" s="2"/>
      <c r="AH187" s="2"/>
      <c r="AI187" s="2"/>
    </row>
    <row r="188" spans="1:35" s="1" customFormat="1" hidden="1">
      <c r="A188" s="2"/>
      <c r="B188" s="38" t="str">
        <f>IF(LEFT(DULIEU!$W180,3)=$L$4,DULIEU!$D180,"")</f>
        <v/>
      </c>
      <c r="C188" s="39" t="str">
        <f>IF(LEFT(DULIEU!$W180,3)=$L$4,DULIEU!$H180,"")</f>
        <v/>
      </c>
      <c r="D188" s="39" t="str">
        <f>IF(LEFT(DULIEU!$W180,3)=$L$4,DULIEU!$J180,"")</f>
        <v/>
      </c>
      <c r="E188" s="38" t="str">
        <f>IF(LEFT(DULIEU!$W180,3)=$L$4,DULIEU!$E180,"")</f>
        <v/>
      </c>
      <c r="F188" s="34" t="str">
        <f>IF(LEFT(DULIEU!$W180,3)=$L$4,DULIEU!$O180,"")</f>
        <v/>
      </c>
      <c r="G188" s="35">
        <f>IF(AND(LEFT(DULIEU!$W180,3)=$L$4,LEFT(DULIEU!$V180,4)=$G$11),DULIEU!$X180,0)</f>
        <v>0</v>
      </c>
      <c r="H188" s="35">
        <f>IF(AND(LEFT(DULIEU!$W180,3)=$L$4,LEFT(DULIEU!$V180,3)=$H$11),DULIEU!$X180,0)</f>
        <v>0</v>
      </c>
      <c r="I188" s="36" t="str">
        <f>IF($J188&gt;0,DULIEU!V180,"")</f>
        <v/>
      </c>
      <c r="J188" s="35">
        <f t="shared" si="4"/>
        <v>0</v>
      </c>
      <c r="K188" s="35">
        <f>IF(LEFT(DULIEU!$W180,3)=L$4,DULIEU!$X180,0)</f>
        <v>0</v>
      </c>
      <c r="L188" s="41" t="str">
        <f t="shared" si="5"/>
        <v/>
      </c>
      <c r="M188" s="29"/>
      <c r="N188" s="2"/>
      <c r="O188" s="2"/>
      <c r="P188" s="2"/>
      <c r="Q188" s="2"/>
      <c r="R188" s="2"/>
      <c r="S188" s="2"/>
      <c r="T188" s="2"/>
      <c r="U188" s="2"/>
      <c r="V188" s="2"/>
      <c r="W188" s="2"/>
      <c r="X188" s="2"/>
      <c r="Y188" s="2"/>
      <c r="Z188" s="2"/>
      <c r="AA188" s="2"/>
      <c r="AB188" s="2"/>
      <c r="AC188" s="2"/>
      <c r="AD188" s="2"/>
      <c r="AE188" s="2"/>
      <c r="AF188" s="2"/>
      <c r="AG188" s="2"/>
      <c r="AH188" s="2"/>
      <c r="AI188" s="2"/>
    </row>
    <row r="189" spans="1:35" s="1" customFormat="1" hidden="1">
      <c r="A189" s="2"/>
      <c r="B189" s="38" t="str">
        <f>IF(LEFT(DULIEU!$W181,3)=$L$4,DULIEU!$D181,"")</f>
        <v/>
      </c>
      <c r="C189" s="39" t="str">
        <f>IF(LEFT(DULIEU!$W181,3)=$L$4,DULIEU!$H181,"")</f>
        <v/>
      </c>
      <c r="D189" s="39" t="str">
        <f>IF(LEFT(DULIEU!$W181,3)=$L$4,DULIEU!$J181,"")</f>
        <v/>
      </c>
      <c r="E189" s="38" t="str">
        <f>IF(LEFT(DULIEU!$W181,3)=$L$4,DULIEU!$E181,"")</f>
        <v/>
      </c>
      <c r="F189" s="34" t="str">
        <f>IF(LEFT(DULIEU!$W181,3)=$L$4,DULIEU!$O181,"")</f>
        <v/>
      </c>
      <c r="G189" s="35">
        <f>IF(AND(LEFT(DULIEU!$W181,3)=$L$4,LEFT(DULIEU!$V181,4)=$G$11),DULIEU!$X181,0)</f>
        <v>0</v>
      </c>
      <c r="H189" s="35">
        <f>IF(AND(LEFT(DULIEU!$W181,3)=$L$4,LEFT(DULIEU!$V181,3)=$H$11),DULIEU!$X181,0)</f>
        <v>0</v>
      </c>
      <c r="I189" s="36" t="str">
        <f>IF($J189&gt;0,DULIEU!V181,"")</f>
        <v/>
      </c>
      <c r="J189" s="35">
        <f t="shared" si="4"/>
        <v>0</v>
      </c>
      <c r="K189" s="35">
        <f>IF(LEFT(DULIEU!$W181,3)=L$4,DULIEU!$X181,0)</f>
        <v>0</v>
      </c>
      <c r="L189" s="41" t="str">
        <f t="shared" si="5"/>
        <v/>
      </c>
      <c r="M189" s="29"/>
      <c r="N189" s="2"/>
      <c r="O189" s="2"/>
      <c r="P189" s="2"/>
      <c r="Q189" s="2"/>
      <c r="R189" s="2"/>
      <c r="S189" s="2"/>
      <c r="T189" s="2"/>
      <c r="U189" s="2"/>
      <c r="V189" s="2"/>
      <c r="W189" s="2"/>
      <c r="X189" s="2"/>
      <c r="Y189" s="2"/>
      <c r="Z189" s="2"/>
      <c r="AA189" s="2"/>
      <c r="AB189" s="2"/>
      <c r="AC189" s="2"/>
      <c r="AD189" s="2"/>
      <c r="AE189" s="2"/>
      <c r="AF189" s="2"/>
      <c r="AG189" s="2"/>
      <c r="AH189" s="2"/>
      <c r="AI189" s="2"/>
    </row>
    <row r="190" spans="1:35" s="1" customFormat="1" hidden="1">
      <c r="A190" s="2"/>
      <c r="B190" s="38" t="str">
        <f>IF(LEFT(DULIEU!$W182,3)=$L$4,DULIEU!$D182,"")</f>
        <v/>
      </c>
      <c r="C190" s="39" t="str">
        <f>IF(LEFT(DULIEU!$W182,3)=$L$4,DULIEU!$H182,"")</f>
        <v/>
      </c>
      <c r="D190" s="39" t="str">
        <f>IF(LEFT(DULIEU!$W182,3)=$L$4,DULIEU!$J182,"")</f>
        <v/>
      </c>
      <c r="E190" s="38" t="str">
        <f>IF(LEFT(DULIEU!$W182,3)=$L$4,DULIEU!$E182,"")</f>
        <v/>
      </c>
      <c r="F190" s="34" t="str">
        <f>IF(LEFT(DULIEU!$W182,3)=$L$4,DULIEU!$O182,"")</f>
        <v/>
      </c>
      <c r="G190" s="35">
        <f>IF(AND(LEFT(DULIEU!$W182,3)=$L$4,LEFT(DULIEU!$V182,4)=$G$11),DULIEU!$X182,0)</f>
        <v>0</v>
      </c>
      <c r="H190" s="35">
        <f>IF(AND(LEFT(DULIEU!$W182,3)=$L$4,LEFT(DULIEU!$V182,3)=$H$11),DULIEU!$X182,0)</f>
        <v>0</v>
      </c>
      <c r="I190" s="36" t="str">
        <f>IF($J190&gt;0,DULIEU!V182,"")</f>
        <v/>
      </c>
      <c r="J190" s="35">
        <f t="shared" si="4"/>
        <v>0</v>
      </c>
      <c r="K190" s="35">
        <f>IF(LEFT(DULIEU!$W182,3)=L$4,DULIEU!$X182,0)</f>
        <v>0</v>
      </c>
      <c r="L190" s="41" t="str">
        <f t="shared" si="5"/>
        <v/>
      </c>
      <c r="M190" s="29"/>
      <c r="N190" s="2"/>
      <c r="O190" s="2"/>
      <c r="P190" s="2"/>
      <c r="Q190" s="2"/>
      <c r="R190" s="2"/>
      <c r="S190" s="2"/>
      <c r="T190" s="2"/>
      <c r="U190" s="2"/>
      <c r="V190" s="2"/>
      <c r="W190" s="2"/>
      <c r="X190" s="2"/>
      <c r="Y190" s="2"/>
      <c r="Z190" s="2"/>
      <c r="AA190" s="2"/>
      <c r="AB190" s="2"/>
      <c r="AC190" s="2"/>
      <c r="AD190" s="2"/>
      <c r="AE190" s="2"/>
      <c r="AF190" s="2"/>
      <c r="AG190" s="2"/>
      <c r="AH190" s="2"/>
      <c r="AI190" s="2"/>
    </row>
    <row r="191" spans="1:35" s="1" customFormat="1" hidden="1">
      <c r="A191" s="2"/>
      <c r="B191" s="38" t="str">
        <f>IF(LEFT(DULIEU!$W183,3)=$L$4,DULIEU!$D183,"")</f>
        <v/>
      </c>
      <c r="C191" s="39" t="str">
        <f>IF(LEFT(DULIEU!$W183,3)=$L$4,DULIEU!$H183,"")</f>
        <v/>
      </c>
      <c r="D191" s="39" t="str">
        <f>IF(LEFT(DULIEU!$W183,3)=$L$4,DULIEU!$J183,"")</f>
        <v/>
      </c>
      <c r="E191" s="38" t="str">
        <f>IF(LEFT(DULIEU!$W183,3)=$L$4,DULIEU!$E183,"")</f>
        <v/>
      </c>
      <c r="F191" s="34" t="str">
        <f>IF(LEFT(DULIEU!$W183,3)=$L$4,DULIEU!$O183,"")</f>
        <v/>
      </c>
      <c r="G191" s="35">
        <f>IF(AND(LEFT(DULIEU!$W183,3)=$L$4,LEFT(DULIEU!$V183,4)=$G$11),DULIEU!$X183,0)</f>
        <v>0</v>
      </c>
      <c r="H191" s="35">
        <f>IF(AND(LEFT(DULIEU!$W183,3)=$L$4,LEFT(DULIEU!$V183,3)=$H$11),DULIEU!$X183,0)</f>
        <v>0</v>
      </c>
      <c r="I191" s="36" t="str">
        <f>IF($J191&gt;0,DULIEU!V183,"")</f>
        <v/>
      </c>
      <c r="J191" s="35">
        <f t="shared" si="4"/>
        <v>0</v>
      </c>
      <c r="K191" s="35">
        <f>IF(LEFT(DULIEU!$W183,3)=L$4,DULIEU!$X183,0)</f>
        <v>0</v>
      </c>
      <c r="L191" s="41" t="str">
        <f t="shared" si="5"/>
        <v/>
      </c>
      <c r="M191" s="29"/>
      <c r="N191" s="2"/>
      <c r="O191" s="2"/>
      <c r="P191" s="2"/>
      <c r="Q191" s="2"/>
      <c r="R191" s="2"/>
      <c r="S191" s="2"/>
      <c r="T191" s="2"/>
      <c r="U191" s="2"/>
      <c r="V191" s="2"/>
      <c r="W191" s="2"/>
      <c r="X191" s="2"/>
      <c r="Y191" s="2"/>
      <c r="Z191" s="2"/>
      <c r="AA191" s="2"/>
      <c r="AB191" s="2"/>
      <c r="AC191" s="2"/>
      <c r="AD191" s="2"/>
      <c r="AE191" s="2"/>
      <c r="AF191" s="2"/>
      <c r="AG191" s="2"/>
      <c r="AH191" s="2"/>
      <c r="AI191" s="2"/>
    </row>
    <row r="192" spans="1:35" s="1" customFormat="1" hidden="1">
      <c r="A192" s="2"/>
      <c r="B192" s="38" t="str">
        <f>IF(LEFT(DULIEU!$W184,3)=$L$4,DULIEU!$D184,"")</f>
        <v/>
      </c>
      <c r="C192" s="39" t="str">
        <f>IF(LEFT(DULIEU!$W184,3)=$L$4,DULIEU!$H184,"")</f>
        <v/>
      </c>
      <c r="D192" s="39" t="str">
        <f>IF(LEFT(DULIEU!$W184,3)=$L$4,DULIEU!$J184,"")</f>
        <v/>
      </c>
      <c r="E192" s="38" t="str">
        <f>IF(LEFT(DULIEU!$W184,3)=$L$4,DULIEU!$E184,"")</f>
        <v/>
      </c>
      <c r="F192" s="34" t="str">
        <f>IF(LEFT(DULIEU!$W184,3)=$L$4,DULIEU!$O184,"")</f>
        <v/>
      </c>
      <c r="G192" s="35">
        <f>IF(AND(LEFT(DULIEU!$W184,3)=$L$4,LEFT(DULIEU!$V184,4)=$G$11),DULIEU!$X184,0)</f>
        <v>0</v>
      </c>
      <c r="H192" s="35">
        <f>IF(AND(LEFT(DULIEU!$W184,3)=$L$4,LEFT(DULIEU!$V184,3)=$H$11),DULIEU!$X184,0)</f>
        <v>0</v>
      </c>
      <c r="I192" s="36" t="str">
        <f>IF($J192&gt;0,DULIEU!V184,"")</f>
        <v/>
      </c>
      <c r="J192" s="35">
        <f t="shared" si="4"/>
        <v>0</v>
      </c>
      <c r="K192" s="35">
        <f>IF(LEFT(DULIEU!$W184,3)=L$4,DULIEU!$X184,0)</f>
        <v>0</v>
      </c>
      <c r="L192" s="41" t="str">
        <f t="shared" si="5"/>
        <v/>
      </c>
      <c r="M192" s="29"/>
      <c r="N192" s="2"/>
      <c r="O192" s="2"/>
      <c r="P192" s="2"/>
      <c r="Q192" s="2"/>
      <c r="R192" s="2"/>
      <c r="S192" s="2"/>
      <c r="T192" s="2"/>
      <c r="U192" s="2"/>
      <c r="V192" s="2"/>
      <c r="W192" s="2"/>
      <c r="X192" s="2"/>
      <c r="Y192" s="2"/>
      <c r="Z192" s="2"/>
      <c r="AA192" s="2"/>
      <c r="AB192" s="2"/>
      <c r="AC192" s="2"/>
      <c r="AD192" s="2"/>
      <c r="AE192" s="2"/>
      <c r="AF192" s="2"/>
      <c r="AG192" s="2"/>
      <c r="AH192" s="2"/>
      <c r="AI192" s="2"/>
    </row>
    <row r="193" spans="1:35" s="1" customFormat="1" hidden="1">
      <c r="A193" s="2"/>
      <c r="B193" s="38" t="str">
        <f>IF(LEFT(DULIEU!$W185,3)=$L$4,DULIEU!$D185,"")</f>
        <v/>
      </c>
      <c r="C193" s="39" t="str">
        <f>IF(LEFT(DULIEU!$W185,3)=$L$4,DULIEU!$H185,"")</f>
        <v/>
      </c>
      <c r="D193" s="39" t="str">
        <f>IF(LEFT(DULIEU!$W185,3)=$L$4,DULIEU!$J185,"")</f>
        <v/>
      </c>
      <c r="E193" s="38" t="str">
        <f>IF(LEFT(DULIEU!$W185,3)=$L$4,DULIEU!$E185,"")</f>
        <v/>
      </c>
      <c r="F193" s="34" t="str">
        <f>IF(LEFT(DULIEU!$W185,3)=$L$4,DULIEU!$O185,"")</f>
        <v/>
      </c>
      <c r="G193" s="35">
        <f>IF(AND(LEFT(DULIEU!$W185,3)=$L$4,LEFT(DULIEU!$V185,4)=$G$11),DULIEU!$X185,0)</f>
        <v>0</v>
      </c>
      <c r="H193" s="35">
        <f>IF(AND(LEFT(DULIEU!$W185,3)=$L$4,LEFT(DULIEU!$V185,3)=$H$11),DULIEU!$X185,0)</f>
        <v>0</v>
      </c>
      <c r="I193" s="36" t="str">
        <f>IF($J193&gt;0,DULIEU!V185,"")</f>
        <v/>
      </c>
      <c r="J193" s="35">
        <f t="shared" si="4"/>
        <v>0</v>
      </c>
      <c r="K193" s="35">
        <f>IF(LEFT(DULIEU!$W185,3)=L$4,DULIEU!$X185,0)</f>
        <v>0</v>
      </c>
      <c r="L193" s="41" t="str">
        <f t="shared" si="5"/>
        <v/>
      </c>
      <c r="M193" s="29"/>
      <c r="N193" s="2"/>
      <c r="O193" s="2"/>
      <c r="P193" s="2"/>
      <c r="Q193" s="2"/>
      <c r="R193" s="2"/>
      <c r="S193" s="2"/>
      <c r="T193" s="2"/>
      <c r="U193" s="2"/>
      <c r="V193" s="2"/>
      <c r="W193" s="2"/>
      <c r="X193" s="2"/>
      <c r="Y193" s="2"/>
      <c r="Z193" s="2"/>
      <c r="AA193" s="2"/>
      <c r="AB193" s="2"/>
      <c r="AC193" s="2"/>
      <c r="AD193" s="2"/>
      <c r="AE193" s="2"/>
      <c r="AF193" s="2"/>
      <c r="AG193" s="2"/>
      <c r="AH193" s="2"/>
      <c r="AI193" s="2"/>
    </row>
    <row r="194" spans="1:35" s="1" customFormat="1" hidden="1">
      <c r="A194" s="2"/>
      <c r="B194" s="38" t="str">
        <f>IF(LEFT(DULIEU!$W186,3)=$L$4,DULIEU!$D186,"")</f>
        <v/>
      </c>
      <c r="C194" s="39" t="str">
        <f>IF(LEFT(DULIEU!$W186,3)=$L$4,DULIEU!$H186,"")</f>
        <v/>
      </c>
      <c r="D194" s="39" t="str">
        <f>IF(LEFT(DULIEU!$W186,3)=$L$4,DULIEU!$J186,"")</f>
        <v/>
      </c>
      <c r="E194" s="38" t="str">
        <f>IF(LEFT(DULIEU!$W186,3)=$L$4,DULIEU!$E186,"")</f>
        <v/>
      </c>
      <c r="F194" s="34" t="str">
        <f>IF(LEFT(DULIEU!$W186,3)=$L$4,DULIEU!$O186,"")</f>
        <v/>
      </c>
      <c r="G194" s="35">
        <f>IF(AND(LEFT(DULIEU!$W186,3)=$L$4,LEFT(DULIEU!$V186,4)=$G$11),DULIEU!$X186,0)</f>
        <v>0</v>
      </c>
      <c r="H194" s="35">
        <f>IF(AND(LEFT(DULIEU!$W186,3)=$L$4,LEFT(DULIEU!$V186,3)=$H$11),DULIEU!$X186,0)</f>
        <v>0</v>
      </c>
      <c r="I194" s="36" t="str">
        <f>IF($J194&gt;0,DULIEU!V186,"")</f>
        <v/>
      </c>
      <c r="J194" s="35">
        <f t="shared" si="4"/>
        <v>0</v>
      </c>
      <c r="K194" s="35">
        <f>IF(LEFT(DULIEU!$W186,3)=L$4,DULIEU!$X186,0)</f>
        <v>0</v>
      </c>
      <c r="L194" s="41" t="str">
        <f t="shared" si="5"/>
        <v/>
      </c>
      <c r="M194" s="29"/>
      <c r="N194" s="2"/>
      <c r="O194" s="2"/>
      <c r="P194" s="2"/>
      <c r="Q194" s="2"/>
      <c r="R194" s="2"/>
      <c r="S194" s="2"/>
      <c r="T194" s="2"/>
      <c r="U194" s="2"/>
      <c r="V194" s="2"/>
      <c r="W194" s="2"/>
      <c r="X194" s="2"/>
      <c r="Y194" s="2"/>
      <c r="Z194" s="2"/>
      <c r="AA194" s="2"/>
      <c r="AB194" s="2"/>
      <c r="AC194" s="2"/>
      <c r="AD194" s="2"/>
      <c r="AE194" s="2"/>
      <c r="AF194" s="2"/>
      <c r="AG194" s="2"/>
      <c r="AH194" s="2"/>
      <c r="AI194" s="2"/>
    </row>
    <row r="195" spans="1:35" s="1" customFormat="1" hidden="1">
      <c r="A195" s="2"/>
      <c r="B195" s="38" t="str">
        <f>IF(LEFT(DULIEU!$W187,3)=$L$4,DULIEU!$D187,"")</f>
        <v/>
      </c>
      <c r="C195" s="39" t="str">
        <f>IF(LEFT(DULIEU!$W187,3)=$L$4,DULIEU!$H187,"")</f>
        <v/>
      </c>
      <c r="D195" s="39" t="str">
        <f>IF(LEFT(DULIEU!$W187,3)=$L$4,DULIEU!$J187,"")</f>
        <v/>
      </c>
      <c r="E195" s="38" t="str">
        <f>IF(LEFT(DULIEU!$W187,3)=$L$4,DULIEU!$E187,"")</f>
        <v/>
      </c>
      <c r="F195" s="34" t="str">
        <f>IF(LEFT(DULIEU!$W187,3)=$L$4,DULIEU!$O187,"")</f>
        <v/>
      </c>
      <c r="G195" s="35">
        <f>IF(AND(LEFT(DULIEU!$W187,3)=$L$4,LEFT(DULIEU!$V187,4)=$G$11),DULIEU!$X187,0)</f>
        <v>0</v>
      </c>
      <c r="H195" s="35">
        <f>IF(AND(LEFT(DULIEU!$W187,3)=$L$4,LEFT(DULIEU!$V187,3)=$H$11),DULIEU!$X187,0)</f>
        <v>0</v>
      </c>
      <c r="I195" s="36" t="str">
        <f>IF($J195&gt;0,DULIEU!V187,"")</f>
        <v/>
      </c>
      <c r="J195" s="35">
        <f t="shared" si="4"/>
        <v>0</v>
      </c>
      <c r="K195" s="35">
        <f>IF(LEFT(DULIEU!$W187,3)=L$4,DULIEU!$X187,0)</f>
        <v>0</v>
      </c>
      <c r="L195" s="41" t="str">
        <f t="shared" si="5"/>
        <v/>
      </c>
      <c r="M195" s="29"/>
      <c r="N195" s="2"/>
      <c r="O195" s="2"/>
      <c r="P195" s="2"/>
      <c r="Q195" s="2"/>
      <c r="R195" s="2"/>
      <c r="S195" s="2"/>
      <c r="T195" s="2"/>
      <c r="U195" s="2"/>
      <c r="V195" s="2"/>
      <c r="W195" s="2"/>
      <c r="X195" s="2"/>
      <c r="Y195" s="2"/>
      <c r="Z195" s="2"/>
      <c r="AA195" s="2"/>
      <c r="AB195" s="2"/>
      <c r="AC195" s="2"/>
      <c r="AD195" s="2"/>
      <c r="AE195" s="2"/>
      <c r="AF195" s="2"/>
      <c r="AG195" s="2"/>
      <c r="AH195" s="2"/>
      <c r="AI195" s="2"/>
    </row>
    <row r="196" spans="1:35" s="1" customFormat="1" hidden="1">
      <c r="A196" s="2"/>
      <c r="B196" s="38" t="str">
        <f>IF(LEFT(DULIEU!$W188,3)=$L$4,DULIEU!$D188,"")</f>
        <v/>
      </c>
      <c r="C196" s="39" t="str">
        <f>IF(LEFT(DULIEU!$W188,3)=$L$4,DULIEU!$H188,"")</f>
        <v/>
      </c>
      <c r="D196" s="39" t="str">
        <f>IF(LEFT(DULIEU!$W188,3)=$L$4,DULIEU!$J188,"")</f>
        <v/>
      </c>
      <c r="E196" s="38" t="str">
        <f>IF(LEFT(DULIEU!$W188,3)=$L$4,DULIEU!$E188,"")</f>
        <v/>
      </c>
      <c r="F196" s="34" t="str">
        <f>IF(LEFT(DULIEU!$W188,3)=$L$4,DULIEU!$O188,"")</f>
        <v/>
      </c>
      <c r="G196" s="35">
        <f>IF(AND(LEFT(DULIEU!$W188,3)=$L$4,LEFT(DULIEU!$V188,4)=$G$11),DULIEU!$X188,0)</f>
        <v>0</v>
      </c>
      <c r="H196" s="35">
        <f>IF(AND(LEFT(DULIEU!$W188,3)=$L$4,LEFT(DULIEU!$V188,3)=$H$11),DULIEU!$X188,0)</f>
        <v>0</v>
      </c>
      <c r="I196" s="36" t="str">
        <f>IF($J196&gt;0,DULIEU!V188,"")</f>
        <v/>
      </c>
      <c r="J196" s="35">
        <f t="shared" si="4"/>
        <v>0</v>
      </c>
      <c r="K196" s="35">
        <f>IF(LEFT(DULIEU!$W188,3)=L$4,DULIEU!$X188,0)</f>
        <v>0</v>
      </c>
      <c r="L196" s="41" t="str">
        <f t="shared" si="5"/>
        <v/>
      </c>
      <c r="M196" s="29"/>
      <c r="N196" s="2"/>
      <c r="O196" s="2"/>
      <c r="P196" s="2"/>
      <c r="Q196" s="2"/>
      <c r="R196" s="2"/>
      <c r="S196" s="2"/>
      <c r="T196" s="2"/>
      <c r="U196" s="2"/>
      <c r="V196" s="2"/>
      <c r="W196" s="2"/>
      <c r="X196" s="2"/>
      <c r="Y196" s="2"/>
      <c r="Z196" s="2"/>
      <c r="AA196" s="2"/>
      <c r="AB196" s="2"/>
      <c r="AC196" s="2"/>
      <c r="AD196" s="2"/>
      <c r="AE196" s="2"/>
      <c r="AF196" s="2"/>
      <c r="AG196" s="2"/>
      <c r="AH196" s="2"/>
      <c r="AI196" s="2"/>
    </row>
    <row r="197" spans="1:35" s="1" customFormat="1" hidden="1">
      <c r="A197" s="2"/>
      <c r="B197" s="38" t="str">
        <f>IF(LEFT(DULIEU!$W189,3)=$L$4,DULIEU!$D189,"")</f>
        <v/>
      </c>
      <c r="C197" s="39" t="str">
        <f>IF(LEFT(DULIEU!$W189,3)=$L$4,DULIEU!$H189,"")</f>
        <v/>
      </c>
      <c r="D197" s="39" t="str">
        <f>IF(LEFT(DULIEU!$W189,3)=$L$4,DULIEU!$J189,"")</f>
        <v/>
      </c>
      <c r="E197" s="38" t="str">
        <f>IF(LEFT(DULIEU!$W189,3)=$L$4,DULIEU!$E189,"")</f>
        <v/>
      </c>
      <c r="F197" s="34" t="str">
        <f>IF(LEFT(DULIEU!$W189,3)=$L$4,DULIEU!$O189,"")</f>
        <v/>
      </c>
      <c r="G197" s="35">
        <f>IF(AND(LEFT(DULIEU!$W189,3)=$L$4,LEFT(DULIEU!$V189,4)=$G$11),DULIEU!$X189,0)</f>
        <v>0</v>
      </c>
      <c r="H197" s="35">
        <f>IF(AND(LEFT(DULIEU!$W189,3)=$L$4,LEFT(DULIEU!$V189,3)=$H$11),DULIEU!$X189,0)</f>
        <v>0</v>
      </c>
      <c r="I197" s="36" t="str">
        <f>IF($J197&gt;0,DULIEU!V189,"")</f>
        <v/>
      </c>
      <c r="J197" s="35">
        <f t="shared" si="4"/>
        <v>0</v>
      </c>
      <c r="K197" s="35">
        <f>IF(LEFT(DULIEU!$W189,3)=L$4,DULIEU!$X189,0)</f>
        <v>0</v>
      </c>
      <c r="L197" s="41" t="str">
        <f t="shared" si="5"/>
        <v/>
      </c>
      <c r="M197" s="29"/>
      <c r="N197" s="2"/>
      <c r="O197" s="2"/>
      <c r="P197" s="2"/>
      <c r="Q197" s="2"/>
      <c r="R197" s="2"/>
      <c r="S197" s="2"/>
      <c r="T197" s="2"/>
      <c r="U197" s="2"/>
      <c r="V197" s="2"/>
      <c r="W197" s="2"/>
      <c r="X197" s="2"/>
      <c r="Y197" s="2"/>
      <c r="Z197" s="2"/>
      <c r="AA197" s="2"/>
      <c r="AB197" s="2"/>
      <c r="AC197" s="2"/>
      <c r="AD197" s="2"/>
      <c r="AE197" s="2"/>
      <c r="AF197" s="2"/>
      <c r="AG197" s="2"/>
      <c r="AH197" s="2"/>
      <c r="AI197" s="2"/>
    </row>
    <row r="198" spans="1:35" s="1" customFormat="1" hidden="1">
      <c r="A198" s="2"/>
      <c r="B198" s="38" t="str">
        <f>IF(LEFT(DULIEU!$W190,3)=$L$4,DULIEU!$D190,"")</f>
        <v/>
      </c>
      <c r="C198" s="39" t="str">
        <f>IF(LEFT(DULIEU!$W190,3)=$L$4,DULIEU!$H190,"")</f>
        <v/>
      </c>
      <c r="D198" s="39" t="str">
        <f>IF(LEFT(DULIEU!$W190,3)=$L$4,DULIEU!$J190,"")</f>
        <v/>
      </c>
      <c r="E198" s="38" t="str">
        <f>IF(LEFT(DULIEU!$W190,3)=$L$4,DULIEU!$E190,"")</f>
        <v/>
      </c>
      <c r="F198" s="34" t="str">
        <f>IF(LEFT(DULIEU!$W190,3)=$L$4,DULIEU!$O190,"")</f>
        <v/>
      </c>
      <c r="G198" s="35">
        <f>IF(AND(LEFT(DULIEU!$W190,3)=$L$4,LEFT(DULIEU!$V190,4)=$G$11),DULIEU!$X190,0)</f>
        <v>0</v>
      </c>
      <c r="H198" s="35">
        <f>IF(AND(LEFT(DULIEU!$W190,3)=$L$4,LEFT(DULIEU!$V190,3)=$H$11),DULIEU!$X190,0)</f>
        <v>0</v>
      </c>
      <c r="I198" s="36" t="str">
        <f>IF($J198&gt;0,DULIEU!V190,"")</f>
        <v/>
      </c>
      <c r="J198" s="35">
        <f t="shared" si="4"/>
        <v>0</v>
      </c>
      <c r="K198" s="35">
        <f>IF(LEFT(DULIEU!$W190,3)=L$4,DULIEU!$X190,0)</f>
        <v>0</v>
      </c>
      <c r="L198" s="41" t="str">
        <f t="shared" si="5"/>
        <v/>
      </c>
      <c r="M198" s="29"/>
      <c r="N198" s="2"/>
      <c r="O198" s="2"/>
      <c r="P198" s="2"/>
      <c r="Q198" s="2"/>
      <c r="R198" s="2"/>
      <c r="S198" s="2"/>
      <c r="T198" s="2"/>
      <c r="U198" s="2"/>
      <c r="V198" s="2"/>
      <c r="W198" s="2"/>
      <c r="X198" s="2"/>
      <c r="Y198" s="2"/>
      <c r="Z198" s="2"/>
      <c r="AA198" s="2"/>
      <c r="AB198" s="2"/>
      <c r="AC198" s="2"/>
      <c r="AD198" s="2"/>
      <c r="AE198" s="2"/>
      <c r="AF198" s="2"/>
      <c r="AG198" s="2"/>
      <c r="AH198" s="2"/>
      <c r="AI198" s="2"/>
    </row>
    <row r="199" spans="1:35" s="1" customFormat="1" hidden="1">
      <c r="A199" s="2"/>
      <c r="B199" s="38" t="str">
        <f>IF(LEFT(DULIEU!$W191,3)=$L$4,DULIEU!$D191,"")</f>
        <v/>
      </c>
      <c r="C199" s="39" t="str">
        <f>IF(LEFT(DULIEU!$W191,3)=$L$4,DULIEU!$H191,"")</f>
        <v/>
      </c>
      <c r="D199" s="39" t="str">
        <f>IF(LEFT(DULIEU!$W191,3)=$L$4,DULIEU!$J191,"")</f>
        <v/>
      </c>
      <c r="E199" s="38" t="str">
        <f>IF(LEFT(DULIEU!$W191,3)=$L$4,DULIEU!$E191,"")</f>
        <v/>
      </c>
      <c r="F199" s="34" t="str">
        <f>IF(LEFT(DULIEU!$W191,3)=$L$4,DULIEU!$O191,"")</f>
        <v/>
      </c>
      <c r="G199" s="35">
        <f>IF(AND(LEFT(DULIEU!$W191,3)=$L$4,LEFT(DULIEU!$V191,4)=$G$11),DULIEU!$X191,0)</f>
        <v>0</v>
      </c>
      <c r="H199" s="35">
        <f>IF(AND(LEFT(DULIEU!$W191,3)=$L$4,LEFT(DULIEU!$V191,3)=$H$11),DULIEU!$X191,0)</f>
        <v>0</v>
      </c>
      <c r="I199" s="36" t="str">
        <f>IF($J199&gt;0,DULIEU!V191,"")</f>
        <v/>
      </c>
      <c r="J199" s="35">
        <f t="shared" si="4"/>
        <v>0</v>
      </c>
      <c r="K199" s="35">
        <f>IF(LEFT(DULIEU!$W191,3)=L$4,DULIEU!$X191,0)</f>
        <v>0</v>
      </c>
      <c r="L199" s="41" t="str">
        <f t="shared" si="5"/>
        <v/>
      </c>
      <c r="M199" s="29"/>
      <c r="N199" s="2"/>
      <c r="O199" s="2"/>
      <c r="P199" s="2"/>
      <c r="Q199" s="2"/>
      <c r="R199" s="2"/>
      <c r="S199" s="2"/>
      <c r="T199" s="2"/>
      <c r="U199" s="2"/>
      <c r="V199" s="2"/>
      <c r="W199" s="2"/>
      <c r="X199" s="2"/>
      <c r="Y199" s="2"/>
      <c r="Z199" s="2"/>
      <c r="AA199" s="2"/>
      <c r="AB199" s="2"/>
      <c r="AC199" s="2"/>
      <c r="AD199" s="2"/>
      <c r="AE199" s="2"/>
      <c r="AF199" s="2"/>
      <c r="AG199" s="2"/>
      <c r="AH199" s="2"/>
      <c r="AI199" s="2"/>
    </row>
    <row r="200" spans="1:35" s="1" customFormat="1" hidden="1">
      <c r="A200" s="2"/>
      <c r="B200" s="38" t="str">
        <f>IF(LEFT(DULIEU!$W192,3)=$L$4,DULIEU!$D192,"")</f>
        <v/>
      </c>
      <c r="C200" s="39" t="str">
        <f>IF(LEFT(DULIEU!$W192,3)=$L$4,DULIEU!$H192,"")</f>
        <v/>
      </c>
      <c r="D200" s="39" t="str">
        <f>IF(LEFT(DULIEU!$W192,3)=$L$4,DULIEU!$J192,"")</f>
        <v/>
      </c>
      <c r="E200" s="38" t="str">
        <f>IF(LEFT(DULIEU!$W192,3)=$L$4,DULIEU!$E192,"")</f>
        <v/>
      </c>
      <c r="F200" s="34" t="str">
        <f>IF(LEFT(DULIEU!$W192,3)=$L$4,DULIEU!$O192,"")</f>
        <v/>
      </c>
      <c r="G200" s="35">
        <f>IF(AND(LEFT(DULIEU!$W192,3)=$L$4,LEFT(DULIEU!$V192,4)=$G$11),DULIEU!$X192,0)</f>
        <v>0</v>
      </c>
      <c r="H200" s="35">
        <f>IF(AND(LEFT(DULIEU!$W192,3)=$L$4,LEFT(DULIEU!$V192,3)=$H$11),DULIEU!$X192,0)</f>
        <v>0</v>
      </c>
      <c r="I200" s="36" t="str">
        <f>IF($J200&gt;0,DULIEU!V192,"")</f>
        <v/>
      </c>
      <c r="J200" s="35">
        <f t="shared" si="4"/>
        <v>0</v>
      </c>
      <c r="K200" s="35">
        <f>IF(LEFT(DULIEU!$W192,3)=L$4,DULIEU!$X192,0)</f>
        <v>0</v>
      </c>
      <c r="L200" s="41" t="str">
        <f t="shared" si="5"/>
        <v/>
      </c>
      <c r="M200" s="29"/>
      <c r="N200" s="2"/>
      <c r="O200" s="2"/>
      <c r="P200" s="2"/>
      <c r="Q200" s="2"/>
      <c r="R200" s="2"/>
      <c r="S200" s="2"/>
      <c r="T200" s="2"/>
      <c r="U200" s="2"/>
      <c r="V200" s="2"/>
      <c r="W200" s="2"/>
      <c r="X200" s="2"/>
      <c r="Y200" s="2"/>
      <c r="Z200" s="2"/>
      <c r="AA200" s="2"/>
      <c r="AB200" s="2"/>
      <c r="AC200" s="2"/>
      <c r="AD200" s="2"/>
      <c r="AE200" s="2"/>
      <c r="AF200" s="2"/>
      <c r="AG200" s="2"/>
      <c r="AH200" s="2"/>
      <c r="AI200" s="2"/>
    </row>
    <row r="201" spans="1:35" s="1" customFormat="1" hidden="1">
      <c r="A201" s="2"/>
      <c r="B201" s="38" t="str">
        <f>IF(LEFT(DULIEU!$W193,3)=$L$4,DULIEU!$D193,"")</f>
        <v/>
      </c>
      <c r="C201" s="39" t="str">
        <f>IF(LEFT(DULIEU!$W193,3)=$L$4,DULIEU!$H193,"")</f>
        <v/>
      </c>
      <c r="D201" s="39" t="str">
        <f>IF(LEFT(DULIEU!$W193,3)=$L$4,DULIEU!$J193,"")</f>
        <v/>
      </c>
      <c r="E201" s="38" t="str">
        <f>IF(LEFT(DULIEU!$W193,3)=$L$4,DULIEU!$E193,"")</f>
        <v/>
      </c>
      <c r="F201" s="34" t="str">
        <f>IF(LEFT(DULIEU!$W193,3)=$L$4,DULIEU!$O193,"")</f>
        <v/>
      </c>
      <c r="G201" s="35">
        <f>IF(AND(LEFT(DULIEU!$W193,3)=$L$4,LEFT(DULIEU!$V193,4)=$G$11),DULIEU!$X193,0)</f>
        <v>0</v>
      </c>
      <c r="H201" s="35">
        <f>IF(AND(LEFT(DULIEU!$W193,3)=$L$4,LEFT(DULIEU!$V193,3)=$H$11),DULIEU!$X193,0)</f>
        <v>0</v>
      </c>
      <c r="I201" s="36" t="str">
        <f>IF($J201&gt;0,DULIEU!V193,"")</f>
        <v/>
      </c>
      <c r="J201" s="35">
        <f t="shared" si="4"/>
        <v>0</v>
      </c>
      <c r="K201" s="35">
        <f>IF(LEFT(DULIEU!$W193,3)=L$4,DULIEU!$X193,0)</f>
        <v>0</v>
      </c>
      <c r="L201" s="41" t="str">
        <f t="shared" si="5"/>
        <v/>
      </c>
      <c r="M201" s="29"/>
      <c r="N201" s="2"/>
      <c r="O201" s="2"/>
      <c r="P201" s="2"/>
      <c r="Q201" s="2"/>
      <c r="R201" s="2"/>
      <c r="S201" s="2"/>
      <c r="T201" s="2"/>
      <c r="U201" s="2"/>
      <c r="V201" s="2"/>
      <c r="W201" s="2"/>
      <c r="X201" s="2"/>
      <c r="Y201" s="2"/>
      <c r="Z201" s="2"/>
      <c r="AA201" s="2"/>
      <c r="AB201" s="2"/>
      <c r="AC201" s="2"/>
      <c r="AD201" s="2"/>
      <c r="AE201" s="2"/>
      <c r="AF201" s="2"/>
      <c r="AG201" s="2"/>
      <c r="AH201" s="2"/>
      <c r="AI201" s="2"/>
    </row>
    <row r="202" spans="1:35" s="1" customFormat="1" hidden="1">
      <c r="A202" s="2"/>
      <c r="B202" s="38" t="str">
        <f>IF(LEFT(DULIEU!$W194,3)=$L$4,DULIEU!$D194,"")</f>
        <v/>
      </c>
      <c r="C202" s="39" t="str">
        <f>IF(LEFT(DULIEU!$W194,3)=$L$4,DULIEU!$H194,"")</f>
        <v/>
      </c>
      <c r="D202" s="39" t="str">
        <f>IF(LEFT(DULIEU!$W194,3)=$L$4,DULIEU!$J194,"")</f>
        <v/>
      </c>
      <c r="E202" s="38" t="str">
        <f>IF(LEFT(DULIEU!$W194,3)=$L$4,DULIEU!$E194,"")</f>
        <v/>
      </c>
      <c r="F202" s="34" t="str">
        <f>IF(LEFT(DULIEU!$W194,3)=$L$4,DULIEU!$O194,"")</f>
        <v/>
      </c>
      <c r="G202" s="35">
        <f>IF(AND(LEFT(DULIEU!$W194,3)=$L$4,LEFT(DULIEU!$V194,4)=$G$11),DULIEU!$X194,0)</f>
        <v>0</v>
      </c>
      <c r="H202" s="35">
        <f>IF(AND(LEFT(DULIEU!$W194,3)=$L$4,LEFT(DULIEU!$V194,3)=$H$11),DULIEU!$X194,0)</f>
        <v>0</v>
      </c>
      <c r="I202" s="36" t="str">
        <f>IF($J202&gt;0,DULIEU!V194,"")</f>
        <v/>
      </c>
      <c r="J202" s="35">
        <f t="shared" si="4"/>
        <v>0</v>
      </c>
      <c r="K202" s="35">
        <f>IF(LEFT(DULIEU!$W194,3)=L$4,DULIEU!$X194,0)</f>
        <v>0</v>
      </c>
      <c r="L202" s="41" t="str">
        <f t="shared" si="5"/>
        <v/>
      </c>
      <c r="M202" s="29"/>
      <c r="N202" s="2"/>
      <c r="O202" s="2"/>
      <c r="P202" s="2"/>
      <c r="Q202" s="2"/>
      <c r="R202" s="2"/>
      <c r="S202" s="2"/>
      <c r="T202" s="2"/>
      <c r="U202" s="2"/>
      <c r="V202" s="2"/>
      <c r="W202" s="2"/>
      <c r="X202" s="2"/>
      <c r="Y202" s="2"/>
      <c r="Z202" s="2"/>
      <c r="AA202" s="2"/>
      <c r="AB202" s="2"/>
      <c r="AC202" s="2"/>
      <c r="AD202" s="2"/>
      <c r="AE202" s="2"/>
      <c r="AF202" s="2"/>
      <c r="AG202" s="2"/>
      <c r="AH202" s="2"/>
      <c r="AI202" s="2"/>
    </row>
    <row r="203" spans="1:35" s="1" customFormat="1" hidden="1">
      <c r="A203" s="2"/>
      <c r="B203" s="38" t="str">
        <f>IF(LEFT(DULIEU!$W195,3)=$L$4,DULIEU!$D195,"")</f>
        <v/>
      </c>
      <c r="C203" s="39" t="str">
        <f>IF(LEFT(DULIEU!$W195,3)=$L$4,DULIEU!$H195,"")</f>
        <v/>
      </c>
      <c r="D203" s="39" t="str">
        <f>IF(LEFT(DULIEU!$W195,3)=$L$4,DULIEU!$J195,"")</f>
        <v/>
      </c>
      <c r="E203" s="38" t="str">
        <f>IF(LEFT(DULIEU!$W195,3)=$L$4,DULIEU!$E195,"")</f>
        <v/>
      </c>
      <c r="F203" s="34" t="str">
        <f>IF(LEFT(DULIEU!$W195,3)=$L$4,DULIEU!$O195,"")</f>
        <v/>
      </c>
      <c r="G203" s="35">
        <f>IF(AND(LEFT(DULIEU!$W195,3)=$L$4,LEFT(DULIEU!$V195,4)=$G$11),DULIEU!$X195,0)</f>
        <v>0</v>
      </c>
      <c r="H203" s="35">
        <f>IF(AND(LEFT(DULIEU!$W195,3)=$L$4,LEFT(DULIEU!$V195,3)=$H$11),DULIEU!$X195,0)</f>
        <v>0</v>
      </c>
      <c r="I203" s="36" t="str">
        <f>IF($J203&gt;0,DULIEU!V195,"")</f>
        <v/>
      </c>
      <c r="J203" s="35">
        <f t="shared" si="4"/>
        <v>0</v>
      </c>
      <c r="K203" s="35">
        <f>IF(LEFT(DULIEU!$W195,3)=L$4,DULIEU!$X195,0)</f>
        <v>0</v>
      </c>
      <c r="L203" s="41" t="str">
        <f t="shared" si="5"/>
        <v/>
      </c>
      <c r="M203" s="29"/>
      <c r="N203" s="2"/>
      <c r="O203" s="2"/>
      <c r="P203" s="2"/>
      <c r="Q203" s="2"/>
      <c r="R203" s="2"/>
      <c r="S203" s="2"/>
      <c r="T203" s="2"/>
      <c r="U203" s="2"/>
      <c r="V203" s="2"/>
      <c r="W203" s="2"/>
      <c r="X203" s="2"/>
      <c r="Y203" s="2"/>
      <c r="Z203" s="2"/>
      <c r="AA203" s="2"/>
      <c r="AB203" s="2"/>
      <c r="AC203" s="2"/>
      <c r="AD203" s="2"/>
      <c r="AE203" s="2"/>
      <c r="AF203" s="2"/>
      <c r="AG203" s="2"/>
      <c r="AH203" s="2"/>
      <c r="AI203" s="2"/>
    </row>
    <row r="204" spans="1:35" s="1" customFormat="1" hidden="1">
      <c r="A204" s="2"/>
      <c r="B204" s="38" t="str">
        <f>IF(LEFT(DULIEU!$W196,3)=$L$4,DULIEU!$D196,"")</f>
        <v/>
      </c>
      <c r="C204" s="39" t="str">
        <f>IF(LEFT(DULIEU!$W196,3)=$L$4,DULIEU!$H196,"")</f>
        <v/>
      </c>
      <c r="D204" s="39" t="str">
        <f>IF(LEFT(DULIEU!$W196,3)=$L$4,DULIEU!$J196,"")</f>
        <v/>
      </c>
      <c r="E204" s="38" t="str">
        <f>IF(LEFT(DULIEU!$W196,3)=$L$4,DULIEU!$E196,"")</f>
        <v/>
      </c>
      <c r="F204" s="34" t="str">
        <f>IF(LEFT(DULIEU!$W196,3)=$L$4,DULIEU!$O196,"")</f>
        <v/>
      </c>
      <c r="G204" s="35">
        <f>IF(AND(LEFT(DULIEU!$W196,3)=$L$4,LEFT(DULIEU!$V196,4)=$G$11),DULIEU!$X196,0)</f>
        <v>0</v>
      </c>
      <c r="H204" s="35">
        <f>IF(AND(LEFT(DULIEU!$W196,3)=$L$4,LEFT(DULIEU!$V196,3)=$H$11),DULIEU!$X196,0)</f>
        <v>0</v>
      </c>
      <c r="I204" s="36" t="str">
        <f>IF($J204&gt;0,DULIEU!V196,"")</f>
        <v/>
      </c>
      <c r="J204" s="35">
        <f t="shared" si="4"/>
        <v>0</v>
      </c>
      <c r="K204" s="35">
        <f>IF(LEFT(DULIEU!$W196,3)=L$4,DULIEU!$X196,0)</f>
        <v>0</v>
      </c>
      <c r="L204" s="41" t="str">
        <f t="shared" si="5"/>
        <v/>
      </c>
      <c r="M204" s="29"/>
      <c r="N204" s="2"/>
      <c r="O204" s="2"/>
      <c r="P204" s="2"/>
      <c r="Q204" s="2"/>
      <c r="R204" s="2"/>
      <c r="S204" s="2"/>
      <c r="T204" s="2"/>
      <c r="U204" s="2"/>
      <c r="V204" s="2"/>
      <c r="W204" s="2"/>
      <c r="X204" s="2"/>
      <c r="Y204" s="2"/>
      <c r="Z204" s="2"/>
      <c r="AA204" s="2"/>
      <c r="AB204" s="2"/>
      <c r="AC204" s="2"/>
      <c r="AD204" s="2"/>
      <c r="AE204" s="2"/>
      <c r="AF204" s="2"/>
      <c r="AG204" s="2"/>
      <c r="AH204" s="2"/>
      <c r="AI204" s="2"/>
    </row>
    <row r="205" spans="1:35" s="1" customFormat="1" hidden="1">
      <c r="A205" s="2"/>
      <c r="B205" s="38" t="str">
        <f>IF(LEFT(DULIEU!$W197,3)=$L$4,DULIEU!$D197,"")</f>
        <v/>
      </c>
      <c r="C205" s="39" t="str">
        <f>IF(LEFT(DULIEU!$W197,3)=$L$4,DULIEU!$H197,"")</f>
        <v/>
      </c>
      <c r="D205" s="39" t="str">
        <f>IF(LEFT(DULIEU!$W197,3)=$L$4,DULIEU!$J197,"")</f>
        <v/>
      </c>
      <c r="E205" s="38" t="str">
        <f>IF(LEFT(DULIEU!$W197,3)=$L$4,DULIEU!$E197,"")</f>
        <v/>
      </c>
      <c r="F205" s="34" t="str">
        <f>IF(LEFT(DULIEU!$W197,3)=$L$4,DULIEU!$O197,"")</f>
        <v/>
      </c>
      <c r="G205" s="35">
        <f>IF(AND(LEFT(DULIEU!$W197,3)=$L$4,LEFT(DULIEU!$V197,4)=$G$11),DULIEU!$X197,0)</f>
        <v>0</v>
      </c>
      <c r="H205" s="35">
        <f>IF(AND(LEFT(DULIEU!$W197,3)=$L$4,LEFT(DULIEU!$V197,3)=$H$11),DULIEU!$X197,0)</f>
        <v>0</v>
      </c>
      <c r="I205" s="36" t="str">
        <f>IF($J205&gt;0,DULIEU!V197,"")</f>
        <v/>
      </c>
      <c r="J205" s="35">
        <f t="shared" si="4"/>
        <v>0</v>
      </c>
      <c r="K205" s="35">
        <f>IF(LEFT(DULIEU!$W197,3)=L$4,DULIEU!$X197,0)</f>
        <v>0</v>
      </c>
      <c r="L205" s="41" t="str">
        <f t="shared" si="5"/>
        <v/>
      </c>
      <c r="M205" s="29"/>
      <c r="N205" s="2"/>
      <c r="O205" s="2"/>
      <c r="P205" s="2"/>
      <c r="Q205" s="2"/>
      <c r="R205" s="2"/>
      <c r="S205" s="2"/>
      <c r="T205" s="2"/>
      <c r="U205" s="2"/>
      <c r="V205" s="2"/>
      <c r="W205" s="2"/>
      <c r="X205" s="2"/>
      <c r="Y205" s="2"/>
      <c r="Z205" s="2"/>
      <c r="AA205" s="2"/>
      <c r="AB205" s="2"/>
      <c r="AC205" s="2"/>
      <c r="AD205" s="2"/>
      <c r="AE205" s="2"/>
      <c r="AF205" s="2"/>
      <c r="AG205" s="2"/>
      <c r="AH205" s="2"/>
      <c r="AI205" s="2"/>
    </row>
    <row r="206" spans="1:35" s="1" customFormat="1" hidden="1">
      <c r="A206" s="2"/>
      <c r="B206" s="38" t="str">
        <f>IF(LEFT(DULIEU!$W198,3)=$L$4,DULIEU!$D198,"")</f>
        <v/>
      </c>
      <c r="C206" s="39" t="str">
        <f>IF(LEFT(DULIEU!$W198,3)=$L$4,DULIEU!$H198,"")</f>
        <v/>
      </c>
      <c r="D206" s="39" t="str">
        <f>IF(LEFT(DULIEU!$W198,3)=$L$4,DULIEU!$J198,"")</f>
        <v/>
      </c>
      <c r="E206" s="38" t="str">
        <f>IF(LEFT(DULIEU!$W198,3)=$L$4,DULIEU!$E198,"")</f>
        <v/>
      </c>
      <c r="F206" s="34" t="str">
        <f>IF(LEFT(DULIEU!$W198,3)=$L$4,DULIEU!$O198,"")</f>
        <v/>
      </c>
      <c r="G206" s="35">
        <f>IF(AND(LEFT(DULIEU!$W198,3)=$L$4,LEFT(DULIEU!$V198,4)=$G$11),DULIEU!$X198,0)</f>
        <v>0</v>
      </c>
      <c r="H206" s="35">
        <f>IF(AND(LEFT(DULIEU!$W198,3)=$L$4,LEFT(DULIEU!$V198,3)=$H$11),DULIEU!$X198,0)</f>
        <v>0</v>
      </c>
      <c r="I206" s="36" t="str">
        <f>IF($J206&gt;0,DULIEU!V198,"")</f>
        <v/>
      </c>
      <c r="J206" s="35">
        <f t="shared" si="4"/>
        <v>0</v>
      </c>
      <c r="K206" s="35">
        <f>IF(LEFT(DULIEU!$W198,3)=L$4,DULIEU!$X198,0)</f>
        <v>0</v>
      </c>
      <c r="L206" s="41" t="str">
        <f t="shared" si="5"/>
        <v/>
      </c>
      <c r="M206" s="29"/>
      <c r="N206" s="2"/>
      <c r="O206" s="2"/>
      <c r="P206" s="2"/>
      <c r="Q206" s="2"/>
      <c r="R206" s="2"/>
      <c r="S206" s="2"/>
      <c r="T206" s="2"/>
      <c r="U206" s="2"/>
      <c r="V206" s="2"/>
      <c r="W206" s="2"/>
      <c r="X206" s="2"/>
      <c r="Y206" s="2"/>
      <c r="Z206" s="2"/>
      <c r="AA206" s="2"/>
      <c r="AB206" s="2"/>
      <c r="AC206" s="2"/>
      <c r="AD206" s="2"/>
      <c r="AE206" s="2"/>
      <c r="AF206" s="2"/>
      <c r="AG206" s="2"/>
      <c r="AH206" s="2"/>
      <c r="AI206" s="2"/>
    </row>
    <row r="207" spans="1:35" s="1" customFormat="1" hidden="1">
      <c r="A207" s="2"/>
      <c r="B207" s="38" t="str">
        <f>IF(LEFT(DULIEU!$W199,3)=$L$4,DULIEU!$D199,"")</f>
        <v/>
      </c>
      <c r="C207" s="39" t="str">
        <f>IF(LEFT(DULIEU!$W199,3)=$L$4,DULIEU!$H199,"")</f>
        <v/>
      </c>
      <c r="D207" s="39" t="str">
        <f>IF(LEFT(DULIEU!$W199,3)=$L$4,DULIEU!$J199,"")</f>
        <v/>
      </c>
      <c r="E207" s="38" t="str">
        <f>IF(LEFT(DULIEU!$W199,3)=$L$4,DULIEU!$E199,"")</f>
        <v/>
      </c>
      <c r="F207" s="34" t="str">
        <f>IF(LEFT(DULIEU!$W199,3)=$L$4,DULIEU!$O199,"")</f>
        <v/>
      </c>
      <c r="G207" s="35">
        <f>IF(AND(LEFT(DULIEU!$W199,3)=$L$4,LEFT(DULIEU!$V199,4)=$G$11),DULIEU!$X199,0)</f>
        <v>0</v>
      </c>
      <c r="H207" s="35">
        <f>IF(AND(LEFT(DULIEU!$W199,3)=$L$4,LEFT(DULIEU!$V199,3)=$H$11),DULIEU!$X199,0)</f>
        <v>0</v>
      </c>
      <c r="I207" s="36" t="str">
        <f>IF($J207&gt;0,DULIEU!V199,"")</f>
        <v/>
      </c>
      <c r="J207" s="35">
        <f t="shared" si="4"/>
        <v>0</v>
      </c>
      <c r="K207" s="35">
        <f>IF(LEFT(DULIEU!$W199,3)=L$4,DULIEU!$X199,0)</f>
        <v>0</v>
      </c>
      <c r="L207" s="41" t="str">
        <f t="shared" si="5"/>
        <v/>
      </c>
      <c r="M207" s="29"/>
      <c r="N207" s="2"/>
      <c r="O207" s="2"/>
      <c r="P207" s="2"/>
      <c r="Q207" s="2"/>
      <c r="R207" s="2"/>
      <c r="S207" s="2"/>
      <c r="T207" s="2"/>
      <c r="U207" s="2"/>
      <c r="V207" s="2"/>
      <c r="W207" s="2"/>
      <c r="X207" s="2"/>
      <c r="Y207" s="2"/>
      <c r="Z207" s="2"/>
      <c r="AA207" s="2"/>
      <c r="AB207" s="2"/>
      <c r="AC207" s="2"/>
      <c r="AD207" s="2"/>
      <c r="AE207" s="2"/>
      <c r="AF207" s="2"/>
      <c r="AG207" s="2"/>
      <c r="AH207" s="2"/>
      <c r="AI207" s="2"/>
    </row>
    <row r="208" spans="1:35" s="1" customFormat="1" hidden="1">
      <c r="A208" s="2"/>
      <c r="B208" s="38" t="str">
        <f>IF(LEFT(DULIEU!$W200,3)=$L$4,DULIEU!$D200,"")</f>
        <v/>
      </c>
      <c r="C208" s="39" t="str">
        <f>IF(LEFT(DULIEU!$W200,3)=$L$4,DULIEU!$H200,"")</f>
        <v/>
      </c>
      <c r="D208" s="39" t="str">
        <f>IF(LEFT(DULIEU!$W200,3)=$L$4,DULIEU!$J200,"")</f>
        <v/>
      </c>
      <c r="E208" s="38" t="str">
        <f>IF(LEFT(DULIEU!$W200,3)=$L$4,DULIEU!$E200,"")</f>
        <v/>
      </c>
      <c r="F208" s="34" t="str">
        <f>IF(LEFT(DULIEU!$W200,3)=$L$4,DULIEU!$O200,"")</f>
        <v/>
      </c>
      <c r="G208" s="35">
        <f>IF(AND(LEFT(DULIEU!$W200,3)=$L$4,LEFT(DULIEU!$V200,4)=$G$11),DULIEU!$X200,0)</f>
        <v>0</v>
      </c>
      <c r="H208" s="35">
        <f>IF(AND(LEFT(DULIEU!$W200,3)=$L$4,LEFT(DULIEU!$V200,3)=$H$11),DULIEU!$X200,0)</f>
        <v>0</v>
      </c>
      <c r="I208" s="36" t="str">
        <f>IF($J208&gt;0,DULIEU!V200,"")</f>
        <v/>
      </c>
      <c r="J208" s="35">
        <f t="shared" ref="J208:J271" si="6">IF(SUM($G208:$H208)=0,$K208,0)</f>
        <v>0</v>
      </c>
      <c r="K208" s="35">
        <f>IF(LEFT(DULIEU!$W200,3)=L$4,DULIEU!$X200,0)</f>
        <v>0</v>
      </c>
      <c r="L208" s="41" t="str">
        <f t="shared" ref="L208:L271" si="7">IF(F208="","","x")</f>
        <v/>
      </c>
      <c r="M208" s="29"/>
      <c r="N208" s="2"/>
      <c r="O208" s="2"/>
      <c r="P208" s="2"/>
      <c r="Q208" s="2"/>
      <c r="R208" s="2"/>
      <c r="S208" s="2"/>
      <c r="T208" s="2"/>
      <c r="U208" s="2"/>
      <c r="V208" s="2"/>
      <c r="W208" s="2"/>
      <c r="X208" s="2"/>
      <c r="Y208" s="2"/>
      <c r="Z208" s="2"/>
      <c r="AA208" s="2"/>
      <c r="AB208" s="2"/>
      <c r="AC208" s="2"/>
      <c r="AD208" s="2"/>
      <c r="AE208" s="2"/>
      <c r="AF208" s="2"/>
      <c r="AG208" s="2"/>
      <c r="AH208" s="2"/>
      <c r="AI208" s="2"/>
    </row>
    <row r="209" spans="1:35" s="1" customFormat="1" hidden="1">
      <c r="A209" s="2"/>
      <c r="B209" s="38" t="str">
        <f>IF(LEFT(DULIEU!$W201,3)=$L$4,DULIEU!$D201,"")</f>
        <v/>
      </c>
      <c r="C209" s="39" t="str">
        <f>IF(LEFT(DULIEU!$W201,3)=$L$4,DULIEU!$H201,"")</f>
        <v/>
      </c>
      <c r="D209" s="39" t="str">
        <f>IF(LEFT(DULIEU!$W201,3)=$L$4,DULIEU!$J201,"")</f>
        <v/>
      </c>
      <c r="E209" s="38" t="str">
        <f>IF(LEFT(DULIEU!$W201,3)=$L$4,DULIEU!$E201,"")</f>
        <v/>
      </c>
      <c r="F209" s="34" t="str">
        <f>IF(LEFT(DULIEU!$W201,3)=$L$4,DULIEU!$O201,"")</f>
        <v/>
      </c>
      <c r="G209" s="35">
        <f>IF(AND(LEFT(DULIEU!$W201,3)=$L$4,LEFT(DULIEU!$V201,4)=$G$11),DULIEU!$X201,0)</f>
        <v>0</v>
      </c>
      <c r="H209" s="35">
        <f>IF(AND(LEFT(DULIEU!$W201,3)=$L$4,LEFT(DULIEU!$V201,3)=$H$11),DULIEU!$X201,0)</f>
        <v>0</v>
      </c>
      <c r="I209" s="36" t="str">
        <f>IF($J209&gt;0,DULIEU!V201,"")</f>
        <v/>
      </c>
      <c r="J209" s="35">
        <f t="shared" si="6"/>
        <v>0</v>
      </c>
      <c r="K209" s="35">
        <f>IF(LEFT(DULIEU!$W201,3)=L$4,DULIEU!$X201,0)</f>
        <v>0</v>
      </c>
      <c r="L209" s="41" t="str">
        <f t="shared" si="7"/>
        <v/>
      </c>
      <c r="M209" s="29"/>
      <c r="N209" s="2"/>
      <c r="O209" s="2"/>
      <c r="P209" s="2"/>
      <c r="Q209" s="2"/>
      <c r="R209" s="2"/>
      <c r="S209" s="2"/>
      <c r="T209" s="2"/>
      <c r="U209" s="2"/>
      <c r="V209" s="2"/>
      <c r="W209" s="2"/>
      <c r="X209" s="2"/>
      <c r="Y209" s="2"/>
      <c r="Z209" s="2"/>
      <c r="AA209" s="2"/>
      <c r="AB209" s="2"/>
      <c r="AC209" s="2"/>
      <c r="AD209" s="2"/>
      <c r="AE209" s="2"/>
      <c r="AF209" s="2"/>
      <c r="AG209" s="2"/>
      <c r="AH209" s="2"/>
      <c r="AI209" s="2"/>
    </row>
    <row r="210" spans="1:35" s="1" customFormat="1" hidden="1">
      <c r="A210" s="2"/>
      <c r="B210" s="38" t="str">
        <f>IF(LEFT(DULIEU!$W202,3)=$L$4,DULIEU!$D202,"")</f>
        <v/>
      </c>
      <c r="C210" s="39" t="str">
        <f>IF(LEFT(DULIEU!$W202,3)=$L$4,DULIEU!$H202,"")</f>
        <v/>
      </c>
      <c r="D210" s="39" t="str">
        <f>IF(LEFT(DULIEU!$W202,3)=$L$4,DULIEU!$J202,"")</f>
        <v/>
      </c>
      <c r="E210" s="38" t="str">
        <f>IF(LEFT(DULIEU!$W202,3)=$L$4,DULIEU!$E202,"")</f>
        <v/>
      </c>
      <c r="F210" s="34" t="str">
        <f>IF(LEFT(DULIEU!$W202,3)=$L$4,DULIEU!$O202,"")</f>
        <v/>
      </c>
      <c r="G210" s="35">
        <f>IF(AND(LEFT(DULIEU!$W202,3)=$L$4,LEFT(DULIEU!$V202,4)=$G$11),DULIEU!$X202,0)</f>
        <v>0</v>
      </c>
      <c r="H210" s="35">
        <f>IF(AND(LEFT(DULIEU!$W202,3)=$L$4,LEFT(DULIEU!$V202,3)=$H$11),DULIEU!$X202,0)</f>
        <v>0</v>
      </c>
      <c r="I210" s="36" t="str">
        <f>IF($J210&gt;0,DULIEU!V202,"")</f>
        <v/>
      </c>
      <c r="J210" s="35">
        <f t="shared" si="6"/>
        <v>0</v>
      </c>
      <c r="K210" s="35">
        <f>IF(LEFT(DULIEU!$W202,3)=L$4,DULIEU!$X202,0)</f>
        <v>0</v>
      </c>
      <c r="L210" s="41" t="str">
        <f t="shared" si="7"/>
        <v/>
      </c>
      <c r="M210" s="29"/>
      <c r="N210" s="2"/>
      <c r="O210" s="2"/>
      <c r="P210" s="2"/>
      <c r="Q210" s="2"/>
      <c r="R210" s="2"/>
      <c r="S210" s="2"/>
      <c r="T210" s="2"/>
      <c r="U210" s="2"/>
      <c r="V210" s="2"/>
      <c r="W210" s="2"/>
      <c r="X210" s="2"/>
      <c r="Y210" s="2"/>
      <c r="Z210" s="2"/>
      <c r="AA210" s="2"/>
      <c r="AB210" s="2"/>
      <c r="AC210" s="2"/>
      <c r="AD210" s="2"/>
      <c r="AE210" s="2"/>
      <c r="AF210" s="2"/>
      <c r="AG210" s="2"/>
      <c r="AH210" s="2"/>
      <c r="AI210" s="2"/>
    </row>
    <row r="211" spans="1:35" s="1" customFormat="1" hidden="1">
      <c r="A211" s="2"/>
      <c r="B211" s="38" t="str">
        <f>IF(LEFT(DULIEU!$W203,3)=$L$4,DULIEU!$D203,"")</f>
        <v/>
      </c>
      <c r="C211" s="39" t="str">
        <f>IF(LEFT(DULIEU!$W203,3)=$L$4,DULIEU!$H203,"")</f>
        <v/>
      </c>
      <c r="D211" s="39" t="str">
        <f>IF(LEFT(DULIEU!$W203,3)=$L$4,DULIEU!$J203,"")</f>
        <v/>
      </c>
      <c r="E211" s="38" t="str">
        <f>IF(LEFT(DULIEU!$W203,3)=$L$4,DULIEU!$E203,"")</f>
        <v/>
      </c>
      <c r="F211" s="34" t="str">
        <f>IF(LEFT(DULIEU!$W203,3)=$L$4,DULIEU!$O203,"")</f>
        <v/>
      </c>
      <c r="G211" s="35">
        <f>IF(AND(LEFT(DULIEU!$W203,3)=$L$4,LEFT(DULIEU!$V203,4)=$G$11),DULIEU!$X203,0)</f>
        <v>0</v>
      </c>
      <c r="H211" s="35">
        <f>IF(AND(LEFT(DULIEU!$W203,3)=$L$4,LEFT(DULIEU!$V203,3)=$H$11),DULIEU!$X203,0)</f>
        <v>0</v>
      </c>
      <c r="I211" s="36" t="str">
        <f>IF($J211&gt;0,DULIEU!V203,"")</f>
        <v/>
      </c>
      <c r="J211" s="35">
        <f t="shared" si="6"/>
        <v>0</v>
      </c>
      <c r="K211" s="35">
        <f>IF(LEFT(DULIEU!$W203,3)=L$4,DULIEU!$X203,0)</f>
        <v>0</v>
      </c>
      <c r="L211" s="41" t="str">
        <f t="shared" si="7"/>
        <v/>
      </c>
      <c r="M211" s="29"/>
      <c r="N211" s="2"/>
      <c r="O211" s="2"/>
      <c r="P211" s="2"/>
      <c r="Q211" s="2"/>
      <c r="R211" s="2"/>
      <c r="S211" s="2"/>
      <c r="T211" s="2"/>
      <c r="U211" s="2"/>
      <c r="V211" s="2"/>
      <c r="W211" s="2"/>
      <c r="X211" s="2"/>
      <c r="Y211" s="2"/>
      <c r="Z211" s="2"/>
      <c r="AA211" s="2"/>
      <c r="AB211" s="2"/>
      <c r="AC211" s="2"/>
      <c r="AD211" s="2"/>
      <c r="AE211" s="2"/>
      <c r="AF211" s="2"/>
      <c r="AG211" s="2"/>
      <c r="AH211" s="2"/>
      <c r="AI211" s="2"/>
    </row>
    <row r="212" spans="1:35" s="1" customFormat="1" hidden="1">
      <c r="A212" s="2"/>
      <c r="B212" s="38" t="str">
        <f>IF(LEFT(DULIEU!$W204,3)=$L$4,DULIEU!$D204,"")</f>
        <v/>
      </c>
      <c r="C212" s="39" t="str">
        <f>IF(LEFT(DULIEU!$W204,3)=$L$4,DULIEU!$H204,"")</f>
        <v/>
      </c>
      <c r="D212" s="39" t="str">
        <f>IF(LEFT(DULIEU!$W204,3)=$L$4,DULIEU!$J204,"")</f>
        <v/>
      </c>
      <c r="E212" s="38" t="str">
        <f>IF(LEFT(DULIEU!$W204,3)=$L$4,DULIEU!$E204,"")</f>
        <v/>
      </c>
      <c r="F212" s="34" t="str">
        <f>IF(LEFT(DULIEU!$W204,3)=$L$4,DULIEU!$O204,"")</f>
        <v/>
      </c>
      <c r="G212" s="35">
        <f>IF(AND(LEFT(DULIEU!$W204,3)=$L$4,LEFT(DULIEU!$V204,4)=$G$11),DULIEU!$X204,0)</f>
        <v>0</v>
      </c>
      <c r="H212" s="35">
        <f>IF(AND(LEFT(DULIEU!$W204,3)=$L$4,LEFT(DULIEU!$V204,3)=$H$11),DULIEU!$X204,0)</f>
        <v>0</v>
      </c>
      <c r="I212" s="36" t="str">
        <f>IF($J212&gt;0,DULIEU!V204,"")</f>
        <v/>
      </c>
      <c r="J212" s="35">
        <f t="shared" si="6"/>
        <v>0</v>
      </c>
      <c r="K212" s="35">
        <f>IF(LEFT(DULIEU!$W204,3)=L$4,DULIEU!$X204,0)</f>
        <v>0</v>
      </c>
      <c r="L212" s="41" t="str">
        <f t="shared" si="7"/>
        <v/>
      </c>
      <c r="M212" s="29"/>
      <c r="N212" s="2"/>
      <c r="O212" s="2"/>
      <c r="P212" s="2"/>
      <c r="Q212" s="2"/>
      <c r="R212" s="2"/>
      <c r="S212" s="2"/>
      <c r="T212" s="2"/>
      <c r="U212" s="2"/>
      <c r="V212" s="2"/>
      <c r="W212" s="2"/>
      <c r="X212" s="2"/>
      <c r="Y212" s="2"/>
      <c r="Z212" s="2"/>
      <c r="AA212" s="2"/>
      <c r="AB212" s="2"/>
      <c r="AC212" s="2"/>
      <c r="AD212" s="2"/>
      <c r="AE212" s="2"/>
      <c r="AF212" s="2"/>
      <c r="AG212" s="2"/>
      <c r="AH212" s="2"/>
      <c r="AI212" s="2"/>
    </row>
    <row r="213" spans="1:35" s="1" customFormat="1" hidden="1">
      <c r="A213" s="2"/>
      <c r="B213" s="38" t="str">
        <f>IF(LEFT(DULIEU!$W205,3)=$L$4,DULIEU!$D205,"")</f>
        <v/>
      </c>
      <c r="C213" s="39" t="str">
        <f>IF(LEFT(DULIEU!$W205,3)=$L$4,DULIEU!$H205,"")</f>
        <v/>
      </c>
      <c r="D213" s="39" t="str">
        <f>IF(LEFT(DULIEU!$W205,3)=$L$4,DULIEU!$J205,"")</f>
        <v/>
      </c>
      <c r="E213" s="38" t="str">
        <f>IF(LEFT(DULIEU!$W205,3)=$L$4,DULIEU!$E205,"")</f>
        <v/>
      </c>
      <c r="F213" s="34" t="str">
        <f>IF(LEFT(DULIEU!$W205,3)=$L$4,DULIEU!$O205,"")</f>
        <v/>
      </c>
      <c r="G213" s="35">
        <f>IF(AND(LEFT(DULIEU!$W205,3)=$L$4,LEFT(DULIEU!$V205,4)=$G$11),DULIEU!$X205,0)</f>
        <v>0</v>
      </c>
      <c r="H213" s="35">
        <f>IF(AND(LEFT(DULIEU!$W205,3)=$L$4,LEFT(DULIEU!$V205,3)=$H$11),DULIEU!$X205,0)</f>
        <v>0</v>
      </c>
      <c r="I213" s="36" t="str">
        <f>IF($J213&gt;0,DULIEU!V205,"")</f>
        <v/>
      </c>
      <c r="J213" s="35">
        <f t="shared" si="6"/>
        <v>0</v>
      </c>
      <c r="K213" s="35">
        <f>IF(LEFT(DULIEU!$W205,3)=L$4,DULIEU!$X205,0)</f>
        <v>0</v>
      </c>
      <c r="L213" s="41" t="str">
        <f t="shared" si="7"/>
        <v/>
      </c>
      <c r="M213" s="29"/>
      <c r="N213" s="2"/>
      <c r="O213" s="2"/>
      <c r="P213" s="2"/>
      <c r="Q213" s="2"/>
      <c r="R213" s="2"/>
      <c r="S213" s="2"/>
      <c r="T213" s="2"/>
      <c r="U213" s="2"/>
      <c r="V213" s="2"/>
      <c r="W213" s="2"/>
      <c r="X213" s="2"/>
      <c r="Y213" s="2"/>
      <c r="Z213" s="2"/>
      <c r="AA213" s="2"/>
      <c r="AB213" s="2"/>
      <c r="AC213" s="2"/>
      <c r="AD213" s="2"/>
      <c r="AE213" s="2"/>
      <c r="AF213" s="2"/>
      <c r="AG213" s="2"/>
      <c r="AH213" s="2"/>
      <c r="AI213" s="2"/>
    </row>
    <row r="214" spans="1:35" s="1" customFormat="1" hidden="1">
      <c r="A214" s="2"/>
      <c r="B214" s="38" t="str">
        <f>IF(LEFT(DULIEU!$W206,3)=$L$4,DULIEU!$D206,"")</f>
        <v/>
      </c>
      <c r="C214" s="39" t="str">
        <f>IF(LEFT(DULIEU!$W206,3)=$L$4,DULIEU!$H206,"")</f>
        <v/>
      </c>
      <c r="D214" s="39" t="str">
        <f>IF(LEFT(DULIEU!$W206,3)=$L$4,DULIEU!$J206,"")</f>
        <v/>
      </c>
      <c r="E214" s="38" t="str">
        <f>IF(LEFT(DULIEU!$W206,3)=$L$4,DULIEU!$E206,"")</f>
        <v/>
      </c>
      <c r="F214" s="34" t="str">
        <f>IF(LEFT(DULIEU!$W206,3)=$L$4,DULIEU!$O206,"")</f>
        <v/>
      </c>
      <c r="G214" s="35">
        <f>IF(AND(LEFT(DULIEU!$W206,3)=$L$4,LEFT(DULIEU!$V206,4)=$G$11),DULIEU!$X206,0)</f>
        <v>0</v>
      </c>
      <c r="H214" s="35">
        <f>IF(AND(LEFT(DULIEU!$W206,3)=$L$4,LEFT(DULIEU!$V206,3)=$H$11),DULIEU!$X206,0)</f>
        <v>0</v>
      </c>
      <c r="I214" s="36" t="str">
        <f>IF($J214&gt;0,DULIEU!V206,"")</f>
        <v/>
      </c>
      <c r="J214" s="35">
        <f t="shared" si="6"/>
        <v>0</v>
      </c>
      <c r="K214" s="35">
        <f>IF(LEFT(DULIEU!$W206,3)=L$4,DULIEU!$X206,0)</f>
        <v>0</v>
      </c>
      <c r="L214" s="41" t="str">
        <f t="shared" si="7"/>
        <v/>
      </c>
      <c r="M214" s="29"/>
      <c r="N214" s="2"/>
      <c r="O214" s="2"/>
      <c r="P214" s="2"/>
      <c r="Q214" s="2"/>
      <c r="R214" s="2"/>
      <c r="S214" s="2"/>
      <c r="T214" s="2"/>
      <c r="U214" s="2"/>
      <c r="V214" s="2"/>
      <c r="W214" s="2"/>
      <c r="X214" s="2"/>
      <c r="Y214" s="2"/>
      <c r="Z214" s="2"/>
      <c r="AA214" s="2"/>
      <c r="AB214" s="2"/>
      <c r="AC214" s="2"/>
      <c r="AD214" s="2"/>
      <c r="AE214" s="2"/>
      <c r="AF214" s="2"/>
      <c r="AG214" s="2"/>
      <c r="AH214" s="2"/>
      <c r="AI214" s="2"/>
    </row>
    <row r="215" spans="1:35" s="1" customFormat="1" hidden="1">
      <c r="A215" s="2"/>
      <c r="B215" s="38" t="str">
        <f>IF(LEFT(DULIEU!$W207,3)=$L$4,DULIEU!$D207,"")</f>
        <v/>
      </c>
      <c r="C215" s="39" t="str">
        <f>IF(LEFT(DULIEU!$W207,3)=$L$4,DULIEU!$H207,"")</f>
        <v/>
      </c>
      <c r="D215" s="39" t="str">
        <f>IF(LEFT(DULIEU!$W207,3)=$L$4,DULIEU!$J207,"")</f>
        <v/>
      </c>
      <c r="E215" s="38" t="str">
        <f>IF(LEFT(DULIEU!$W207,3)=$L$4,DULIEU!$E207,"")</f>
        <v/>
      </c>
      <c r="F215" s="34" t="str">
        <f>IF(LEFT(DULIEU!$W207,3)=$L$4,DULIEU!$O207,"")</f>
        <v/>
      </c>
      <c r="G215" s="35">
        <f>IF(AND(LEFT(DULIEU!$W207,3)=$L$4,LEFT(DULIEU!$V207,4)=$G$11),DULIEU!$X207,0)</f>
        <v>0</v>
      </c>
      <c r="H215" s="35">
        <f>IF(AND(LEFT(DULIEU!$W207,3)=$L$4,LEFT(DULIEU!$V207,3)=$H$11),DULIEU!$X207,0)</f>
        <v>0</v>
      </c>
      <c r="I215" s="36" t="str">
        <f>IF($J215&gt;0,DULIEU!V207,"")</f>
        <v/>
      </c>
      <c r="J215" s="35">
        <f t="shared" si="6"/>
        <v>0</v>
      </c>
      <c r="K215" s="35">
        <f>IF(LEFT(DULIEU!$W207,3)=L$4,DULIEU!$X207,0)</f>
        <v>0</v>
      </c>
      <c r="L215" s="41" t="str">
        <f t="shared" si="7"/>
        <v/>
      </c>
      <c r="M215" s="29"/>
      <c r="N215" s="2"/>
      <c r="O215" s="2"/>
      <c r="P215" s="2"/>
      <c r="Q215" s="2"/>
      <c r="R215" s="2"/>
      <c r="S215" s="2"/>
      <c r="T215" s="2"/>
      <c r="U215" s="2"/>
      <c r="V215" s="2"/>
      <c r="W215" s="2"/>
      <c r="X215" s="2"/>
      <c r="Y215" s="2"/>
      <c r="Z215" s="2"/>
      <c r="AA215" s="2"/>
      <c r="AB215" s="2"/>
      <c r="AC215" s="2"/>
      <c r="AD215" s="2"/>
      <c r="AE215" s="2"/>
      <c r="AF215" s="2"/>
      <c r="AG215" s="2"/>
      <c r="AH215" s="2"/>
      <c r="AI215" s="2"/>
    </row>
    <row r="216" spans="1:35" s="1" customFormat="1" hidden="1">
      <c r="A216" s="2"/>
      <c r="B216" s="38" t="str">
        <f>IF(LEFT(DULIEU!$W208,3)=$L$4,DULIEU!$D208,"")</f>
        <v/>
      </c>
      <c r="C216" s="39" t="str">
        <f>IF(LEFT(DULIEU!$W208,3)=$L$4,DULIEU!$H208,"")</f>
        <v/>
      </c>
      <c r="D216" s="39" t="str">
        <f>IF(LEFT(DULIEU!$W208,3)=$L$4,DULIEU!$J208,"")</f>
        <v/>
      </c>
      <c r="E216" s="38" t="str">
        <f>IF(LEFT(DULIEU!$W208,3)=$L$4,DULIEU!$E208,"")</f>
        <v/>
      </c>
      <c r="F216" s="34" t="str">
        <f>IF(LEFT(DULIEU!$W208,3)=$L$4,DULIEU!$O208,"")</f>
        <v/>
      </c>
      <c r="G216" s="35">
        <f>IF(AND(LEFT(DULIEU!$W208,3)=$L$4,LEFT(DULIEU!$V208,4)=$G$11),DULIEU!$X208,0)</f>
        <v>0</v>
      </c>
      <c r="H216" s="35">
        <f>IF(AND(LEFT(DULIEU!$W208,3)=$L$4,LEFT(DULIEU!$V208,3)=$H$11),DULIEU!$X208,0)</f>
        <v>0</v>
      </c>
      <c r="I216" s="36" t="str">
        <f>IF($J216&gt;0,DULIEU!V208,"")</f>
        <v/>
      </c>
      <c r="J216" s="35">
        <f t="shared" si="6"/>
        <v>0</v>
      </c>
      <c r="K216" s="35">
        <f>IF(LEFT(DULIEU!$W208,3)=L$4,DULIEU!$X208,0)</f>
        <v>0</v>
      </c>
      <c r="L216" s="41" t="str">
        <f t="shared" si="7"/>
        <v/>
      </c>
      <c r="M216" s="29"/>
      <c r="N216" s="2"/>
      <c r="O216" s="2"/>
      <c r="P216" s="2"/>
      <c r="Q216" s="2"/>
      <c r="R216" s="2"/>
      <c r="S216" s="2"/>
      <c r="T216" s="2"/>
      <c r="U216" s="2"/>
      <c r="V216" s="2"/>
      <c r="W216" s="2"/>
      <c r="X216" s="2"/>
      <c r="Y216" s="2"/>
      <c r="Z216" s="2"/>
      <c r="AA216" s="2"/>
      <c r="AB216" s="2"/>
      <c r="AC216" s="2"/>
      <c r="AD216" s="2"/>
      <c r="AE216" s="2"/>
      <c r="AF216" s="2"/>
      <c r="AG216" s="2"/>
      <c r="AH216" s="2"/>
      <c r="AI216" s="2"/>
    </row>
    <row r="217" spans="1:35" s="1" customFormat="1" hidden="1">
      <c r="A217" s="2"/>
      <c r="B217" s="38" t="str">
        <f>IF(LEFT(DULIEU!$W209,3)=$L$4,DULIEU!$D209,"")</f>
        <v/>
      </c>
      <c r="C217" s="39" t="str">
        <f>IF(LEFT(DULIEU!$W209,3)=$L$4,DULIEU!$H209,"")</f>
        <v/>
      </c>
      <c r="D217" s="39" t="str">
        <f>IF(LEFT(DULIEU!$W209,3)=$L$4,DULIEU!$J209,"")</f>
        <v/>
      </c>
      <c r="E217" s="38" t="str">
        <f>IF(LEFT(DULIEU!$W209,3)=$L$4,DULIEU!$E209,"")</f>
        <v/>
      </c>
      <c r="F217" s="34" t="str">
        <f>IF(LEFT(DULIEU!$W209,3)=$L$4,DULIEU!$O209,"")</f>
        <v/>
      </c>
      <c r="G217" s="35">
        <f>IF(AND(LEFT(DULIEU!$W209,3)=$L$4,LEFT(DULIEU!$V209,4)=$G$11),DULIEU!$X209,0)</f>
        <v>0</v>
      </c>
      <c r="H217" s="35">
        <f>IF(AND(LEFT(DULIEU!$W209,3)=$L$4,LEFT(DULIEU!$V209,3)=$H$11),DULIEU!$X209,0)</f>
        <v>0</v>
      </c>
      <c r="I217" s="36" t="str">
        <f>IF($J217&gt;0,DULIEU!V209,"")</f>
        <v/>
      </c>
      <c r="J217" s="35">
        <f t="shared" si="6"/>
        <v>0</v>
      </c>
      <c r="K217" s="35">
        <f>IF(LEFT(DULIEU!$W209,3)=L$4,DULIEU!$X209,0)</f>
        <v>0</v>
      </c>
      <c r="L217" s="41" t="str">
        <f t="shared" si="7"/>
        <v/>
      </c>
      <c r="M217" s="29"/>
      <c r="N217" s="2"/>
      <c r="O217" s="2"/>
      <c r="P217" s="2"/>
      <c r="Q217" s="2"/>
      <c r="R217" s="2"/>
      <c r="S217" s="2"/>
      <c r="T217" s="2"/>
      <c r="U217" s="2"/>
      <c r="V217" s="2"/>
      <c r="W217" s="2"/>
      <c r="X217" s="2"/>
      <c r="Y217" s="2"/>
      <c r="Z217" s="2"/>
      <c r="AA217" s="2"/>
      <c r="AB217" s="2"/>
      <c r="AC217" s="2"/>
      <c r="AD217" s="2"/>
      <c r="AE217" s="2"/>
      <c r="AF217" s="2"/>
      <c r="AG217" s="2"/>
      <c r="AH217" s="2"/>
      <c r="AI217" s="2"/>
    </row>
    <row r="218" spans="1:35" s="1" customFormat="1" hidden="1">
      <c r="A218" s="2"/>
      <c r="B218" s="38" t="str">
        <f>IF(LEFT(DULIEU!$W210,3)=$L$4,DULIEU!$D210,"")</f>
        <v/>
      </c>
      <c r="C218" s="39" t="str">
        <f>IF(LEFT(DULIEU!$W210,3)=$L$4,DULIEU!$H210,"")</f>
        <v/>
      </c>
      <c r="D218" s="39" t="str">
        <f>IF(LEFT(DULIEU!$W210,3)=$L$4,DULIEU!$J210,"")</f>
        <v/>
      </c>
      <c r="E218" s="38" t="str">
        <f>IF(LEFT(DULIEU!$W210,3)=$L$4,DULIEU!$E210,"")</f>
        <v/>
      </c>
      <c r="F218" s="34" t="str">
        <f>IF(LEFT(DULIEU!$W210,3)=$L$4,DULIEU!$O210,"")</f>
        <v/>
      </c>
      <c r="G218" s="35">
        <f>IF(AND(LEFT(DULIEU!$W210,3)=$L$4,LEFT(DULIEU!$V210,4)=$G$11),DULIEU!$X210,0)</f>
        <v>0</v>
      </c>
      <c r="H218" s="35">
        <f>IF(AND(LEFT(DULIEU!$W210,3)=$L$4,LEFT(DULIEU!$V210,3)=$H$11),DULIEU!$X210,0)</f>
        <v>0</v>
      </c>
      <c r="I218" s="36" t="str">
        <f>IF($J218&gt;0,DULIEU!V210,"")</f>
        <v/>
      </c>
      <c r="J218" s="35">
        <f t="shared" si="6"/>
        <v>0</v>
      </c>
      <c r="K218" s="35">
        <f>IF(LEFT(DULIEU!$W210,3)=L$4,DULIEU!$X210,0)</f>
        <v>0</v>
      </c>
      <c r="L218" s="41" t="str">
        <f t="shared" si="7"/>
        <v/>
      </c>
      <c r="M218" s="29"/>
      <c r="N218" s="2"/>
      <c r="O218" s="2"/>
      <c r="P218" s="2"/>
      <c r="Q218" s="2"/>
      <c r="R218" s="2"/>
      <c r="S218" s="2"/>
      <c r="T218" s="2"/>
      <c r="U218" s="2"/>
      <c r="V218" s="2"/>
      <c r="W218" s="2"/>
      <c r="X218" s="2"/>
      <c r="Y218" s="2"/>
      <c r="Z218" s="2"/>
      <c r="AA218" s="2"/>
      <c r="AB218" s="2"/>
      <c r="AC218" s="2"/>
      <c r="AD218" s="2"/>
      <c r="AE218" s="2"/>
      <c r="AF218" s="2"/>
      <c r="AG218" s="2"/>
      <c r="AH218" s="2"/>
      <c r="AI218" s="2"/>
    </row>
    <row r="219" spans="1:35" s="1" customFormat="1" hidden="1">
      <c r="A219" s="2"/>
      <c r="B219" s="38" t="str">
        <f>IF(LEFT(DULIEU!$W211,3)=$L$4,DULIEU!$D211,"")</f>
        <v/>
      </c>
      <c r="C219" s="39" t="str">
        <f>IF(LEFT(DULIEU!$W211,3)=$L$4,DULIEU!$H211,"")</f>
        <v/>
      </c>
      <c r="D219" s="39" t="str">
        <f>IF(LEFT(DULIEU!$W211,3)=$L$4,DULIEU!$J211,"")</f>
        <v/>
      </c>
      <c r="E219" s="38" t="str">
        <f>IF(LEFT(DULIEU!$W211,3)=$L$4,DULIEU!$E211,"")</f>
        <v/>
      </c>
      <c r="F219" s="34" t="str">
        <f>IF(LEFT(DULIEU!$W211,3)=$L$4,DULIEU!$O211,"")</f>
        <v/>
      </c>
      <c r="G219" s="35">
        <f>IF(AND(LEFT(DULIEU!$W211,3)=$L$4,LEFT(DULIEU!$V211,4)=$G$11),DULIEU!$X211,0)</f>
        <v>0</v>
      </c>
      <c r="H219" s="35">
        <f>IF(AND(LEFT(DULIEU!$W211,3)=$L$4,LEFT(DULIEU!$V211,3)=$H$11),DULIEU!$X211,0)</f>
        <v>0</v>
      </c>
      <c r="I219" s="36" t="str">
        <f>IF($J219&gt;0,DULIEU!V211,"")</f>
        <v/>
      </c>
      <c r="J219" s="35">
        <f t="shared" si="6"/>
        <v>0</v>
      </c>
      <c r="K219" s="35">
        <f>IF(LEFT(DULIEU!$W211,3)=L$4,DULIEU!$X211,0)</f>
        <v>0</v>
      </c>
      <c r="L219" s="41" t="str">
        <f t="shared" si="7"/>
        <v/>
      </c>
      <c r="M219" s="29"/>
      <c r="N219" s="2"/>
      <c r="O219" s="2"/>
      <c r="P219" s="2"/>
      <c r="Q219" s="2"/>
      <c r="R219" s="2"/>
      <c r="S219" s="2"/>
      <c r="T219" s="2"/>
      <c r="U219" s="2"/>
      <c r="V219" s="2"/>
      <c r="W219" s="2"/>
      <c r="X219" s="2"/>
      <c r="Y219" s="2"/>
      <c r="Z219" s="2"/>
      <c r="AA219" s="2"/>
      <c r="AB219" s="2"/>
      <c r="AC219" s="2"/>
      <c r="AD219" s="2"/>
      <c r="AE219" s="2"/>
      <c r="AF219" s="2"/>
      <c r="AG219" s="2"/>
      <c r="AH219" s="2"/>
      <c r="AI219" s="2"/>
    </row>
    <row r="220" spans="1:35" s="1" customFormat="1" hidden="1">
      <c r="A220" s="2"/>
      <c r="B220" s="38" t="str">
        <f>IF(LEFT(DULIEU!$W212,3)=$L$4,DULIEU!$D212,"")</f>
        <v/>
      </c>
      <c r="C220" s="39" t="str">
        <f>IF(LEFT(DULIEU!$W212,3)=$L$4,DULIEU!$H212,"")</f>
        <v/>
      </c>
      <c r="D220" s="39" t="str">
        <f>IF(LEFT(DULIEU!$W212,3)=$L$4,DULIEU!$J212,"")</f>
        <v/>
      </c>
      <c r="E220" s="38" t="str">
        <f>IF(LEFT(DULIEU!$W212,3)=$L$4,DULIEU!$E212,"")</f>
        <v/>
      </c>
      <c r="F220" s="34" t="str">
        <f>IF(LEFT(DULIEU!$W212,3)=$L$4,DULIEU!$O212,"")</f>
        <v/>
      </c>
      <c r="G220" s="35">
        <f>IF(AND(LEFT(DULIEU!$W212,3)=$L$4,LEFT(DULIEU!$V212,4)=$G$11),DULIEU!$X212,0)</f>
        <v>0</v>
      </c>
      <c r="H220" s="35">
        <f>IF(AND(LEFT(DULIEU!$W212,3)=$L$4,LEFT(DULIEU!$V212,3)=$H$11),DULIEU!$X212,0)</f>
        <v>0</v>
      </c>
      <c r="I220" s="36" t="str">
        <f>IF($J220&gt;0,DULIEU!V212,"")</f>
        <v/>
      </c>
      <c r="J220" s="35">
        <f t="shared" si="6"/>
        <v>0</v>
      </c>
      <c r="K220" s="35">
        <f>IF(LEFT(DULIEU!$W212,3)=L$4,DULIEU!$X212,0)</f>
        <v>0</v>
      </c>
      <c r="L220" s="41" t="str">
        <f t="shared" si="7"/>
        <v/>
      </c>
      <c r="M220" s="29"/>
      <c r="N220" s="2"/>
      <c r="O220" s="2"/>
      <c r="P220" s="2"/>
      <c r="Q220" s="2"/>
      <c r="R220" s="2"/>
      <c r="S220" s="2"/>
      <c r="T220" s="2"/>
      <c r="U220" s="2"/>
      <c r="V220" s="2"/>
      <c r="W220" s="2"/>
      <c r="X220" s="2"/>
      <c r="Y220" s="2"/>
      <c r="Z220" s="2"/>
      <c r="AA220" s="2"/>
      <c r="AB220" s="2"/>
      <c r="AC220" s="2"/>
      <c r="AD220" s="2"/>
      <c r="AE220" s="2"/>
      <c r="AF220" s="2"/>
      <c r="AG220" s="2"/>
      <c r="AH220" s="2"/>
      <c r="AI220" s="2"/>
    </row>
    <row r="221" spans="1:35" s="1" customFormat="1" hidden="1">
      <c r="A221" s="2"/>
      <c r="B221" s="38" t="str">
        <f>IF(LEFT(DULIEU!$W213,3)=$L$4,DULIEU!$D213,"")</f>
        <v/>
      </c>
      <c r="C221" s="39" t="str">
        <f>IF(LEFT(DULIEU!$W213,3)=$L$4,DULIEU!$H213,"")</f>
        <v/>
      </c>
      <c r="D221" s="39" t="str">
        <f>IF(LEFT(DULIEU!$W213,3)=$L$4,DULIEU!$J213,"")</f>
        <v/>
      </c>
      <c r="E221" s="38" t="str">
        <f>IF(LEFT(DULIEU!$W213,3)=$L$4,DULIEU!$E213,"")</f>
        <v/>
      </c>
      <c r="F221" s="34" t="str">
        <f>IF(LEFT(DULIEU!$W213,3)=$L$4,DULIEU!$O213,"")</f>
        <v/>
      </c>
      <c r="G221" s="35">
        <f>IF(AND(LEFT(DULIEU!$W213,3)=$L$4,LEFT(DULIEU!$V213,4)=$G$11),DULIEU!$X213,0)</f>
        <v>0</v>
      </c>
      <c r="H221" s="35">
        <f>IF(AND(LEFT(DULIEU!$W213,3)=$L$4,LEFT(DULIEU!$V213,3)=$H$11),DULIEU!$X213,0)</f>
        <v>0</v>
      </c>
      <c r="I221" s="36" t="str">
        <f>IF($J221&gt;0,DULIEU!V213,"")</f>
        <v/>
      </c>
      <c r="J221" s="35">
        <f t="shared" si="6"/>
        <v>0</v>
      </c>
      <c r="K221" s="35">
        <f>IF(LEFT(DULIEU!$W213,3)=L$4,DULIEU!$X213,0)</f>
        <v>0</v>
      </c>
      <c r="L221" s="41" t="str">
        <f t="shared" si="7"/>
        <v/>
      </c>
      <c r="M221" s="29"/>
      <c r="N221" s="2"/>
      <c r="O221" s="2"/>
      <c r="P221" s="2"/>
      <c r="Q221" s="2"/>
      <c r="R221" s="2"/>
      <c r="S221" s="2"/>
      <c r="T221" s="2"/>
      <c r="U221" s="2"/>
      <c r="V221" s="2"/>
      <c r="W221" s="2"/>
      <c r="X221" s="2"/>
      <c r="Y221" s="2"/>
      <c r="Z221" s="2"/>
      <c r="AA221" s="2"/>
      <c r="AB221" s="2"/>
      <c r="AC221" s="2"/>
      <c r="AD221" s="2"/>
      <c r="AE221" s="2"/>
      <c r="AF221" s="2"/>
      <c r="AG221" s="2"/>
      <c r="AH221" s="2"/>
      <c r="AI221" s="2"/>
    </row>
    <row r="222" spans="1:35" s="1" customFormat="1" hidden="1">
      <c r="A222" s="2"/>
      <c r="B222" s="38" t="str">
        <f>IF(LEFT(DULIEU!$W214,3)=$L$4,DULIEU!$D214,"")</f>
        <v/>
      </c>
      <c r="C222" s="39" t="str">
        <f>IF(LEFT(DULIEU!$W214,3)=$L$4,DULIEU!$H214,"")</f>
        <v/>
      </c>
      <c r="D222" s="39" t="str">
        <f>IF(LEFT(DULIEU!$W214,3)=$L$4,DULIEU!$J214,"")</f>
        <v/>
      </c>
      <c r="E222" s="38" t="str">
        <f>IF(LEFT(DULIEU!$W214,3)=$L$4,DULIEU!$E214,"")</f>
        <v/>
      </c>
      <c r="F222" s="34" t="str">
        <f>IF(LEFT(DULIEU!$W214,3)=$L$4,DULIEU!$O214,"")</f>
        <v/>
      </c>
      <c r="G222" s="35">
        <f>IF(AND(LEFT(DULIEU!$W214,3)=$L$4,LEFT(DULIEU!$V214,4)=$G$11),DULIEU!$X214,0)</f>
        <v>0</v>
      </c>
      <c r="H222" s="35">
        <f>IF(AND(LEFT(DULIEU!$W214,3)=$L$4,LEFT(DULIEU!$V214,3)=$H$11),DULIEU!$X214,0)</f>
        <v>0</v>
      </c>
      <c r="I222" s="36" t="str">
        <f>IF($J222&gt;0,DULIEU!V214,"")</f>
        <v/>
      </c>
      <c r="J222" s="35">
        <f t="shared" si="6"/>
        <v>0</v>
      </c>
      <c r="K222" s="35">
        <f>IF(LEFT(DULIEU!$W214,3)=L$4,DULIEU!$X214,0)</f>
        <v>0</v>
      </c>
      <c r="L222" s="41" t="str">
        <f t="shared" si="7"/>
        <v/>
      </c>
      <c r="M222" s="29"/>
      <c r="N222" s="2"/>
      <c r="O222" s="2"/>
      <c r="P222" s="2"/>
      <c r="Q222" s="2"/>
      <c r="R222" s="2"/>
      <c r="S222" s="2"/>
      <c r="T222" s="2"/>
      <c r="U222" s="2"/>
      <c r="V222" s="2"/>
      <c r="W222" s="2"/>
      <c r="X222" s="2"/>
      <c r="Y222" s="2"/>
      <c r="Z222" s="2"/>
      <c r="AA222" s="2"/>
      <c r="AB222" s="2"/>
      <c r="AC222" s="2"/>
      <c r="AD222" s="2"/>
      <c r="AE222" s="2"/>
      <c r="AF222" s="2"/>
      <c r="AG222" s="2"/>
      <c r="AH222" s="2"/>
      <c r="AI222" s="2"/>
    </row>
    <row r="223" spans="1:35" s="1" customFormat="1" hidden="1">
      <c r="A223" s="2"/>
      <c r="B223" s="38" t="str">
        <f>IF(LEFT(DULIEU!$W215,3)=$L$4,DULIEU!$D215,"")</f>
        <v/>
      </c>
      <c r="C223" s="39" t="str">
        <f>IF(LEFT(DULIEU!$W215,3)=$L$4,DULIEU!$H215,"")</f>
        <v/>
      </c>
      <c r="D223" s="39" t="str">
        <f>IF(LEFT(DULIEU!$W215,3)=$L$4,DULIEU!$J215,"")</f>
        <v/>
      </c>
      <c r="E223" s="38" t="str">
        <f>IF(LEFT(DULIEU!$W215,3)=$L$4,DULIEU!$E215,"")</f>
        <v/>
      </c>
      <c r="F223" s="34" t="str">
        <f>IF(LEFT(DULIEU!$W215,3)=$L$4,DULIEU!$O215,"")</f>
        <v/>
      </c>
      <c r="G223" s="35">
        <f>IF(AND(LEFT(DULIEU!$W215,3)=$L$4,LEFT(DULIEU!$V215,4)=$G$11),DULIEU!$X215,0)</f>
        <v>0</v>
      </c>
      <c r="H223" s="35">
        <f>IF(AND(LEFT(DULIEU!$W215,3)=$L$4,LEFT(DULIEU!$V215,3)=$H$11),DULIEU!$X215,0)</f>
        <v>0</v>
      </c>
      <c r="I223" s="36" t="str">
        <f>IF($J223&gt;0,DULIEU!V215,"")</f>
        <v/>
      </c>
      <c r="J223" s="35">
        <f t="shared" si="6"/>
        <v>0</v>
      </c>
      <c r="K223" s="35">
        <f>IF(LEFT(DULIEU!$W215,3)=L$4,DULIEU!$X215,0)</f>
        <v>0</v>
      </c>
      <c r="L223" s="41" t="str">
        <f t="shared" si="7"/>
        <v/>
      </c>
      <c r="M223" s="29"/>
      <c r="N223" s="2"/>
      <c r="O223" s="2"/>
      <c r="P223" s="2"/>
      <c r="Q223" s="2"/>
      <c r="R223" s="2"/>
      <c r="S223" s="2"/>
      <c r="T223" s="2"/>
      <c r="U223" s="2"/>
      <c r="V223" s="2"/>
      <c r="W223" s="2"/>
      <c r="X223" s="2"/>
      <c r="Y223" s="2"/>
      <c r="Z223" s="2"/>
      <c r="AA223" s="2"/>
      <c r="AB223" s="2"/>
      <c r="AC223" s="2"/>
      <c r="AD223" s="2"/>
      <c r="AE223" s="2"/>
      <c r="AF223" s="2"/>
      <c r="AG223" s="2"/>
      <c r="AH223" s="2"/>
      <c r="AI223" s="2"/>
    </row>
    <row r="224" spans="1:35" s="1" customFormat="1" hidden="1">
      <c r="A224" s="2"/>
      <c r="B224" s="38" t="str">
        <f>IF(LEFT(DULIEU!$W216,3)=$L$4,DULIEU!$D216,"")</f>
        <v/>
      </c>
      <c r="C224" s="39" t="str">
        <f>IF(LEFT(DULIEU!$W216,3)=$L$4,DULIEU!$H216,"")</f>
        <v/>
      </c>
      <c r="D224" s="39" t="str">
        <f>IF(LEFT(DULIEU!$W216,3)=$L$4,DULIEU!$J216,"")</f>
        <v/>
      </c>
      <c r="E224" s="38" t="str">
        <f>IF(LEFT(DULIEU!$W216,3)=$L$4,DULIEU!$E216,"")</f>
        <v/>
      </c>
      <c r="F224" s="34" t="str">
        <f>IF(LEFT(DULIEU!$W216,3)=$L$4,DULIEU!$O216,"")</f>
        <v/>
      </c>
      <c r="G224" s="35">
        <f>IF(AND(LEFT(DULIEU!$W216,3)=$L$4,LEFT(DULIEU!$V216,4)=$G$11),DULIEU!$X216,0)</f>
        <v>0</v>
      </c>
      <c r="H224" s="35">
        <f>IF(AND(LEFT(DULIEU!$W216,3)=$L$4,LEFT(DULIEU!$V216,3)=$H$11),DULIEU!$X216,0)</f>
        <v>0</v>
      </c>
      <c r="I224" s="36" t="str">
        <f>IF($J224&gt;0,DULIEU!V216,"")</f>
        <v/>
      </c>
      <c r="J224" s="35">
        <f t="shared" si="6"/>
        <v>0</v>
      </c>
      <c r="K224" s="35">
        <f>IF(LEFT(DULIEU!$W216,3)=L$4,DULIEU!$X216,0)</f>
        <v>0</v>
      </c>
      <c r="L224" s="41" t="str">
        <f t="shared" si="7"/>
        <v/>
      </c>
      <c r="M224" s="29"/>
      <c r="N224" s="2"/>
      <c r="O224" s="2"/>
      <c r="P224" s="2"/>
      <c r="Q224" s="2"/>
      <c r="R224" s="2"/>
      <c r="S224" s="2"/>
      <c r="T224" s="2"/>
      <c r="U224" s="2"/>
      <c r="V224" s="2"/>
      <c r="W224" s="2"/>
      <c r="X224" s="2"/>
      <c r="Y224" s="2"/>
      <c r="Z224" s="2"/>
      <c r="AA224" s="2"/>
      <c r="AB224" s="2"/>
      <c r="AC224" s="2"/>
      <c r="AD224" s="2"/>
      <c r="AE224" s="2"/>
      <c r="AF224" s="2"/>
      <c r="AG224" s="2"/>
      <c r="AH224" s="2"/>
      <c r="AI224" s="2"/>
    </row>
    <row r="225" spans="1:35" s="1" customFormat="1" hidden="1">
      <c r="A225" s="2"/>
      <c r="B225" s="38" t="str">
        <f>IF(LEFT(DULIEU!$W217,3)=$L$4,DULIEU!$D217,"")</f>
        <v/>
      </c>
      <c r="C225" s="39" t="str">
        <f>IF(LEFT(DULIEU!$W217,3)=$L$4,DULIEU!$H217,"")</f>
        <v/>
      </c>
      <c r="D225" s="39" t="str">
        <f>IF(LEFT(DULIEU!$W217,3)=$L$4,DULIEU!$J217,"")</f>
        <v/>
      </c>
      <c r="E225" s="38" t="str">
        <f>IF(LEFT(DULIEU!$W217,3)=$L$4,DULIEU!$E217,"")</f>
        <v/>
      </c>
      <c r="F225" s="34" t="str">
        <f>IF(LEFT(DULIEU!$W217,3)=$L$4,DULIEU!$O217,"")</f>
        <v/>
      </c>
      <c r="G225" s="35">
        <f>IF(AND(LEFT(DULIEU!$W217,3)=$L$4,LEFT(DULIEU!$V217,4)=$G$11),DULIEU!$X217,0)</f>
        <v>0</v>
      </c>
      <c r="H225" s="35">
        <f>IF(AND(LEFT(DULIEU!$W217,3)=$L$4,LEFT(DULIEU!$V217,3)=$H$11),DULIEU!$X217,0)</f>
        <v>0</v>
      </c>
      <c r="I225" s="36" t="str">
        <f>IF($J225&gt;0,DULIEU!V217,"")</f>
        <v/>
      </c>
      <c r="J225" s="35">
        <f t="shared" si="6"/>
        <v>0</v>
      </c>
      <c r="K225" s="35">
        <f>IF(LEFT(DULIEU!$W217,3)=L$4,DULIEU!$X217,0)</f>
        <v>0</v>
      </c>
      <c r="L225" s="41" t="str">
        <f t="shared" si="7"/>
        <v/>
      </c>
      <c r="M225" s="29"/>
      <c r="N225" s="2"/>
      <c r="O225" s="2"/>
      <c r="P225" s="2"/>
      <c r="Q225" s="2"/>
      <c r="R225" s="2"/>
      <c r="S225" s="2"/>
      <c r="T225" s="2"/>
      <c r="U225" s="2"/>
      <c r="V225" s="2"/>
      <c r="W225" s="2"/>
      <c r="X225" s="2"/>
      <c r="Y225" s="2"/>
      <c r="Z225" s="2"/>
      <c r="AA225" s="2"/>
      <c r="AB225" s="2"/>
      <c r="AC225" s="2"/>
      <c r="AD225" s="2"/>
      <c r="AE225" s="2"/>
      <c r="AF225" s="2"/>
      <c r="AG225" s="2"/>
      <c r="AH225" s="2"/>
      <c r="AI225" s="2"/>
    </row>
    <row r="226" spans="1:35" s="1" customFormat="1" hidden="1">
      <c r="A226" s="2"/>
      <c r="B226" s="38" t="str">
        <f>IF(LEFT(DULIEU!$W218,3)=$L$4,DULIEU!$D218,"")</f>
        <v/>
      </c>
      <c r="C226" s="39" t="str">
        <f>IF(LEFT(DULIEU!$W218,3)=$L$4,DULIEU!$H218,"")</f>
        <v/>
      </c>
      <c r="D226" s="39" t="str">
        <f>IF(LEFT(DULIEU!$W218,3)=$L$4,DULIEU!$J218,"")</f>
        <v/>
      </c>
      <c r="E226" s="38" t="str">
        <f>IF(LEFT(DULIEU!$W218,3)=$L$4,DULIEU!$E218,"")</f>
        <v/>
      </c>
      <c r="F226" s="34" t="str">
        <f>IF(LEFT(DULIEU!$W218,3)=$L$4,DULIEU!$O218,"")</f>
        <v/>
      </c>
      <c r="G226" s="35">
        <f>IF(AND(LEFT(DULIEU!$W218,3)=$L$4,LEFT(DULIEU!$V218,4)=$G$11),DULIEU!$X218,0)</f>
        <v>0</v>
      </c>
      <c r="H226" s="35">
        <f>IF(AND(LEFT(DULIEU!$W218,3)=$L$4,LEFT(DULIEU!$V218,3)=$H$11),DULIEU!$X218,0)</f>
        <v>0</v>
      </c>
      <c r="I226" s="36" t="str">
        <f>IF($J226&gt;0,DULIEU!V218,"")</f>
        <v/>
      </c>
      <c r="J226" s="35">
        <f t="shared" si="6"/>
        <v>0</v>
      </c>
      <c r="K226" s="35">
        <f>IF(LEFT(DULIEU!$W218,3)=L$4,DULIEU!$X218,0)</f>
        <v>0</v>
      </c>
      <c r="L226" s="41" t="str">
        <f t="shared" si="7"/>
        <v/>
      </c>
      <c r="M226" s="29"/>
      <c r="N226" s="2"/>
      <c r="O226" s="2"/>
      <c r="P226" s="2"/>
      <c r="Q226" s="2"/>
      <c r="R226" s="2"/>
      <c r="S226" s="2"/>
      <c r="T226" s="2"/>
      <c r="U226" s="2"/>
      <c r="V226" s="2"/>
      <c r="W226" s="2"/>
      <c r="X226" s="2"/>
      <c r="Y226" s="2"/>
      <c r="Z226" s="2"/>
      <c r="AA226" s="2"/>
      <c r="AB226" s="2"/>
      <c r="AC226" s="2"/>
      <c r="AD226" s="2"/>
      <c r="AE226" s="2"/>
      <c r="AF226" s="2"/>
      <c r="AG226" s="2"/>
      <c r="AH226" s="2"/>
      <c r="AI226" s="2"/>
    </row>
    <row r="227" spans="1:35" s="1" customFormat="1" hidden="1">
      <c r="A227" s="2"/>
      <c r="B227" s="38" t="str">
        <f>IF(LEFT(DULIEU!$W219,3)=$L$4,DULIEU!$D219,"")</f>
        <v/>
      </c>
      <c r="C227" s="39" t="str">
        <f>IF(LEFT(DULIEU!$W219,3)=$L$4,DULIEU!$H219,"")</f>
        <v/>
      </c>
      <c r="D227" s="39" t="str">
        <f>IF(LEFT(DULIEU!$W219,3)=$L$4,DULIEU!$J219,"")</f>
        <v/>
      </c>
      <c r="E227" s="38" t="str">
        <f>IF(LEFT(DULIEU!$W219,3)=$L$4,DULIEU!$E219,"")</f>
        <v/>
      </c>
      <c r="F227" s="34" t="str">
        <f>IF(LEFT(DULIEU!$W219,3)=$L$4,DULIEU!$O219,"")</f>
        <v/>
      </c>
      <c r="G227" s="35">
        <f>IF(AND(LEFT(DULIEU!$W219,3)=$L$4,LEFT(DULIEU!$V219,4)=$G$11),DULIEU!$X219,0)</f>
        <v>0</v>
      </c>
      <c r="H227" s="35">
        <f>IF(AND(LEFT(DULIEU!$W219,3)=$L$4,LEFT(DULIEU!$V219,3)=$H$11),DULIEU!$X219,0)</f>
        <v>0</v>
      </c>
      <c r="I227" s="36" t="str">
        <f>IF($J227&gt;0,DULIEU!V219,"")</f>
        <v/>
      </c>
      <c r="J227" s="35">
        <f t="shared" si="6"/>
        <v>0</v>
      </c>
      <c r="K227" s="35">
        <f>IF(LEFT(DULIEU!$W219,3)=L$4,DULIEU!$X219,0)</f>
        <v>0</v>
      </c>
      <c r="L227" s="41" t="str">
        <f t="shared" si="7"/>
        <v/>
      </c>
      <c r="M227" s="29"/>
      <c r="N227" s="2"/>
      <c r="O227" s="2"/>
      <c r="P227" s="2"/>
      <c r="Q227" s="2"/>
      <c r="R227" s="2"/>
      <c r="S227" s="2"/>
      <c r="T227" s="2"/>
      <c r="U227" s="2"/>
      <c r="V227" s="2"/>
      <c r="W227" s="2"/>
      <c r="X227" s="2"/>
      <c r="Y227" s="2"/>
      <c r="Z227" s="2"/>
      <c r="AA227" s="2"/>
      <c r="AB227" s="2"/>
      <c r="AC227" s="2"/>
      <c r="AD227" s="2"/>
      <c r="AE227" s="2"/>
      <c r="AF227" s="2"/>
      <c r="AG227" s="2"/>
      <c r="AH227" s="2"/>
      <c r="AI227" s="2"/>
    </row>
    <row r="228" spans="1:35" s="1" customFormat="1" hidden="1">
      <c r="A228" s="2"/>
      <c r="B228" s="38" t="str">
        <f>IF(LEFT(DULIEU!$W220,3)=$L$4,DULIEU!$D220,"")</f>
        <v/>
      </c>
      <c r="C228" s="39" t="str">
        <f>IF(LEFT(DULIEU!$W220,3)=$L$4,DULIEU!$H220,"")</f>
        <v/>
      </c>
      <c r="D228" s="39" t="str">
        <f>IF(LEFT(DULIEU!$W220,3)=$L$4,DULIEU!$J220,"")</f>
        <v/>
      </c>
      <c r="E228" s="38" t="str">
        <f>IF(LEFT(DULIEU!$W220,3)=$L$4,DULIEU!$E220,"")</f>
        <v/>
      </c>
      <c r="F228" s="34" t="str">
        <f>IF(LEFT(DULIEU!$W220,3)=$L$4,DULIEU!$O220,"")</f>
        <v/>
      </c>
      <c r="G228" s="35">
        <f>IF(AND(LEFT(DULIEU!$W220,3)=$L$4,LEFT(DULIEU!$V220,4)=$G$11),DULIEU!$X220,0)</f>
        <v>0</v>
      </c>
      <c r="H228" s="35">
        <f>IF(AND(LEFT(DULIEU!$W220,3)=$L$4,LEFT(DULIEU!$V220,3)=$H$11),DULIEU!$X220,0)</f>
        <v>0</v>
      </c>
      <c r="I228" s="36" t="str">
        <f>IF($J228&gt;0,DULIEU!V220,"")</f>
        <v/>
      </c>
      <c r="J228" s="35">
        <f t="shared" si="6"/>
        <v>0</v>
      </c>
      <c r="K228" s="35">
        <f>IF(LEFT(DULIEU!$W220,3)=L$4,DULIEU!$X220,0)</f>
        <v>0</v>
      </c>
      <c r="L228" s="41" t="str">
        <f t="shared" si="7"/>
        <v/>
      </c>
      <c r="M228" s="29"/>
      <c r="N228" s="2"/>
      <c r="O228" s="2"/>
      <c r="P228" s="2"/>
      <c r="Q228" s="2"/>
      <c r="R228" s="2"/>
      <c r="S228" s="2"/>
      <c r="T228" s="2"/>
      <c r="U228" s="2"/>
      <c r="V228" s="2"/>
      <c r="W228" s="2"/>
      <c r="X228" s="2"/>
      <c r="Y228" s="2"/>
      <c r="Z228" s="2"/>
      <c r="AA228" s="2"/>
      <c r="AB228" s="2"/>
      <c r="AC228" s="2"/>
      <c r="AD228" s="2"/>
      <c r="AE228" s="2"/>
      <c r="AF228" s="2"/>
      <c r="AG228" s="2"/>
      <c r="AH228" s="2"/>
      <c r="AI228" s="2"/>
    </row>
    <row r="229" spans="1:35" s="1" customFormat="1" hidden="1">
      <c r="A229" s="2"/>
      <c r="B229" s="38" t="str">
        <f>IF(LEFT(DULIEU!$W221,3)=$L$4,DULIEU!$D221,"")</f>
        <v/>
      </c>
      <c r="C229" s="39" t="str">
        <f>IF(LEFT(DULIEU!$W221,3)=$L$4,DULIEU!$H221,"")</f>
        <v/>
      </c>
      <c r="D229" s="39" t="str">
        <f>IF(LEFT(DULIEU!$W221,3)=$L$4,DULIEU!$J221,"")</f>
        <v/>
      </c>
      <c r="E229" s="38" t="str">
        <f>IF(LEFT(DULIEU!$W221,3)=$L$4,DULIEU!$E221,"")</f>
        <v/>
      </c>
      <c r="F229" s="34" t="str">
        <f>IF(LEFT(DULIEU!$W221,3)=$L$4,DULIEU!$O221,"")</f>
        <v/>
      </c>
      <c r="G229" s="35">
        <f>IF(AND(LEFT(DULIEU!$W221,3)=$L$4,LEFT(DULIEU!$V221,4)=$G$11),DULIEU!$X221,0)</f>
        <v>0</v>
      </c>
      <c r="H229" s="35">
        <f>IF(AND(LEFT(DULIEU!$W221,3)=$L$4,LEFT(DULIEU!$V221,3)=$H$11),DULIEU!$X221,0)</f>
        <v>0</v>
      </c>
      <c r="I229" s="36" t="str">
        <f>IF($J229&gt;0,DULIEU!V221,"")</f>
        <v/>
      </c>
      <c r="J229" s="35">
        <f t="shared" si="6"/>
        <v>0</v>
      </c>
      <c r="K229" s="35">
        <f>IF(LEFT(DULIEU!$W221,3)=L$4,DULIEU!$X221,0)</f>
        <v>0</v>
      </c>
      <c r="L229" s="41" t="str">
        <f t="shared" si="7"/>
        <v/>
      </c>
      <c r="M229" s="29"/>
      <c r="N229" s="2"/>
      <c r="O229" s="2"/>
      <c r="P229" s="2"/>
      <c r="Q229" s="2"/>
      <c r="R229" s="2"/>
      <c r="S229" s="2"/>
      <c r="T229" s="2"/>
      <c r="U229" s="2"/>
      <c r="V229" s="2"/>
      <c r="W229" s="2"/>
      <c r="X229" s="2"/>
      <c r="Y229" s="2"/>
      <c r="Z229" s="2"/>
      <c r="AA229" s="2"/>
      <c r="AB229" s="2"/>
      <c r="AC229" s="2"/>
      <c r="AD229" s="2"/>
      <c r="AE229" s="2"/>
      <c r="AF229" s="2"/>
      <c r="AG229" s="2"/>
      <c r="AH229" s="2"/>
      <c r="AI229" s="2"/>
    </row>
    <row r="230" spans="1:35" s="1" customFormat="1" hidden="1">
      <c r="A230" s="2"/>
      <c r="B230" s="38" t="str">
        <f>IF(LEFT(DULIEU!$W222,3)=$L$4,DULIEU!$D222,"")</f>
        <v/>
      </c>
      <c r="C230" s="39" t="str">
        <f>IF(LEFT(DULIEU!$W222,3)=$L$4,DULIEU!$H222,"")</f>
        <v/>
      </c>
      <c r="D230" s="39" t="str">
        <f>IF(LEFT(DULIEU!$W222,3)=$L$4,DULIEU!$J222,"")</f>
        <v/>
      </c>
      <c r="E230" s="38" t="str">
        <f>IF(LEFT(DULIEU!$W222,3)=$L$4,DULIEU!$E222,"")</f>
        <v/>
      </c>
      <c r="F230" s="34" t="str">
        <f>IF(LEFT(DULIEU!$W222,3)=$L$4,DULIEU!$O222,"")</f>
        <v/>
      </c>
      <c r="G230" s="35">
        <f>IF(AND(LEFT(DULIEU!$W222,3)=$L$4,LEFT(DULIEU!$V222,4)=$G$11),DULIEU!$X222,0)</f>
        <v>0</v>
      </c>
      <c r="H230" s="35">
        <f>IF(AND(LEFT(DULIEU!$W222,3)=$L$4,LEFT(DULIEU!$V222,3)=$H$11),DULIEU!$X222,0)</f>
        <v>0</v>
      </c>
      <c r="I230" s="36" t="str">
        <f>IF($J230&gt;0,DULIEU!V222,"")</f>
        <v/>
      </c>
      <c r="J230" s="35">
        <f t="shared" si="6"/>
        <v>0</v>
      </c>
      <c r="K230" s="35">
        <f>IF(LEFT(DULIEU!$W222,3)=L$4,DULIEU!$X222,0)</f>
        <v>0</v>
      </c>
      <c r="L230" s="41" t="str">
        <f t="shared" si="7"/>
        <v/>
      </c>
      <c r="M230" s="29"/>
      <c r="N230" s="2"/>
      <c r="O230" s="2"/>
      <c r="P230" s="2"/>
      <c r="Q230" s="2"/>
      <c r="R230" s="2"/>
      <c r="S230" s="2"/>
      <c r="T230" s="2"/>
      <c r="U230" s="2"/>
      <c r="V230" s="2"/>
      <c r="W230" s="2"/>
      <c r="X230" s="2"/>
      <c r="Y230" s="2"/>
      <c r="Z230" s="2"/>
      <c r="AA230" s="2"/>
      <c r="AB230" s="2"/>
      <c r="AC230" s="2"/>
      <c r="AD230" s="2"/>
      <c r="AE230" s="2"/>
      <c r="AF230" s="2"/>
      <c r="AG230" s="2"/>
      <c r="AH230" s="2"/>
      <c r="AI230" s="2"/>
    </row>
    <row r="231" spans="1:35" s="1" customFormat="1" hidden="1">
      <c r="A231" s="2"/>
      <c r="B231" s="38" t="str">
        <f>IF(LEFT(DULIEU!$W223,3)=$L$4,DULIEU!$D223,"")</f>
        <v/>
      </c>
      <c r="C231" s="39" t="str">
        <f>IF(LEFT(DULIEU!$W223,3)=$L$4,DULIEU!$H223,"")</f>
        <v/>
      </c>
      <c r="D231" s="39" t="str">
        <f>IF(LEFT(DULIEU!$W223,3)=$L$4,DULIEU!$J223,"")</f>
        <v/>
      </c>
      <c r="E231" s="38" t="str">
        <f>IF(LEFT(DULIEU!$W223,3)=$L$4,DULIEU!$E223,"")</f>
        <v/>
      </c>
      <c r="F231" s="34" t="str">
        <f>IF(LEFT(DULIEU!$W223,3)=$L$4,DULIEU!$O223,"")</f>
        <v/>
      </c>
      <c r="G231" s="35">
        <f>IF(AND(LEFT(DULIEU!$W223,3)=$L$4,LEFT(DULIEU!$V223,4)=$G$11),DULIEU!$X223,0)</f>
        <v>0</v>
      </c>
      <c r="H231" s="35">
        <f>IF(AND(LEFT(DULIEU!$W223,3)=$L$4,LEFT(DULIEU!$V223,3)=$H$11),DULIEU!$X223,0)</f>
        <v>0</v>
      </c>
      <c r="I231" s="36" t="str">
        <f>IF($J231&gt;0,DULIEU!V223,"")</f>
        <v/>
      </c>
      <c r="J231" s="35">
        <f t="shared" si="6"/>
        <v>0</v>
      </c>
      <c r="K231" s="35">
        <f>IF(LEFT(DULIEU!$W223,3)=L$4,DULIEU!$X223,0)</f>
        <v>0</v>
      </c>
      <c r="L231" s="41" t="str">
        <f t="shared" si="7"/>
        <v/>
      </c>
      <c r="M231" s="29"/>
      <c r="N231" s="2"/>
      <c r="O231" s="2"/>
      <c r="P231" s="2"/>
      <c r="Q231" s="2"/>
      <c r="R231" s="2"/>
      <c r="S231" s="2"/>
      <c r="T231" s="2"/>
      <c r="U231" s="2"/>
      <c r="V231" s="2"/>
      <c r="W231" s="2"/>
      <c r="X231" s="2"/>
      <c r="Y231" s="2"/>
      <c r="Z231" s="2"/>
      <c r="AA231" s="2"/>
      <c r="AB231" s="2"/>
      <c r="AC231" s="2"/>
      <c r="AD231" s="2"/>
      <c r="AE231" s="2"/>
      <c r="AF231" s="2"/>
      <c r="AG231" s="2"/>
      <c r="AH231" s="2"/>
      <c r="AI231" s="2"/>
    </row>
    <row r="232" spans="1:35" s="1" customFormat="1" hidden="1">
      <c r="A232" s="2"/>
      <c r="B232" s="38" t="str">
        <f>IF(LEFT(DULIEU!$W224,3)=$L$4,DULIEU!$D224,"")</f>
        <v/>
      </c>
      <c r="C232" s="39" t="str">
        <f>IF(LEFT(DULIEU!$W224,3)=$L$4,DULIEU!$H224,"")</f>
        <v/>
      </c>
      <c r="D232" s="39" t="str">
        <f>IF(LEFT(DULIEU!$W224,3)=$L$4,DULIEU!$J224,"")</f>
        <v/>
      </c>
      <c r="E232" s="38" t="str">
        <f>IF(LEFT(DULIEU!$W224,3)=$L$4,DULIEU!$E224,"")</f>
        <v/>
      </c>
      <c r="F232" s="34" t="str">
        <f>IF(LEFT(DULIEU!$W224,3)=$L$4,DULIEU!$O224,"")</f>
        <v/>
      </c>
      <c r="G232" s="35">
        <f>IF(AND(LEFT(DULIEU!$W224,3)=$L$4,LEFT(DULIEU!$V224,4)=$G$11),DULIEU!$X224,0)</f>
        <v>0</v>
      </c>
      <c r="H232" s="35">
        <f>IF(AND(LEFT(DULIEU!$W224,3)=$L$4,LEFT(DULIEU!$V224,3)=$H$11),DULIEU!$X224,0)</f>
        <v>0</v>
      </c>
      <c r="I232" s="36" t="str">
        <f>IF($J232&gt;0,DULIEU!V224,"")</f>
        <v/>
      </c>
      <c r="J232" s="35">
        <f t="shared" si="6"/>
        <v>0</v>
      </c>
      <c r="K232" s="35">
        <f>IF(LEFT(DULIEU!$W224,3)=L$4,DULIEU!$X224,0)</f>
        <v>0</v>
      </c>
      <c r="L232" s="41" t="str">
        <f t="shared" si="7"/>
        <v/>
      </c>
      <c r="M232" s="29"/>
      <c r="N232" s="2"/>
      <c r="O232" s="2"/>
      <c r="P232" s="2"/>
      <c r="Q232" s="2"/>
      <c r="R232" s="2"/>
      <c r="S232" s="2"/>
      <c r="T232" s="2"/>
      <c r="U232" s="2"/>
      <c r="V232" s="2"/>
      <c r="W232" s="2"/>
      <c r="X232" s="2"/>
      <c r="Y232" s="2"/>
      <c r="Z232" s="2"/>
      <c r="AA232" s="2"/>
      <c r="AB232" s="2"/>
      <c r="AC232" s="2"/>
      <c r="AD232" s="2"/>
      <c r="AE232" s="2"/>
      <c r="AF232" s="2"/>
      <c r="AG232" s="2"/>
      <c r="AH232" s="2"/>
      <c r="AI232" s="2"/>
    </row>
    <row r="233" spans="1:35" s="1" customFormat="1" hidden="1">
      <c r="A233" s="2"/>
      <c r="B233" s="38" t="str">
        <f>IF(LEFT(DULIEU!$W225,3)=$L$4,DULIEU!$D225,"")</f>
        <v/>
      </c>
      <c r="C233" s="39" t="str">
        <f>IF(LEFT(DULIEU!$W225,3)=$L$4,DULIEU!$H225,"")</f>
        <v/>
      </c>
      <c r="D233" s="39" t="str">
        <f>IF(LEFT(DULIEU!$W225,3)=$L$4,DULIEU!$J225,"")</f>
        <v/>
      </c>
      <c r="E233" s="38" t="str">
        <f>IF(LEFT(DULIEU!$W225,3)=$L$4,DULIEU!$E225,"")</f>
        <v/>
      </c>
      <c r="F233" s="34" t="str">
        <f>IF(LEFT(DULIEU!$W225,3)=$L$4,DULIEU!$O225,"")</f>
        <v/>
      </c>
      <c r="G233" s="35">
        <f>IF(AND(LEFT(DULIEU!$W225,3)=$L$4,LEFT(DULIEU!$V225,4)=$G$11),DULIEU!$X225,0)</f>
        <v>0</v>
      </c>
      <c r="H233" s="35">
        <f>IF(AND(LEFT(DULIEU!$W225,3)=$L$4,LEFT(DULIEU!$V225,3)=$H$11),DULIEU!$X225,0)</f>
        <v>0</v>
      </c>
      <c r="I233" s="36" t="str">
        <f>IF($J233&gt;0,DULIEU!V225,"")</f>
        <v/>
      </c>
      <c r="J233" s="35">
        <f t="shared" si="6"/>
        <v>0</v>
      </c>
      <c r="K233" s="35">
        <f>IF(LEFT(DULIEU!$W225,3)=L$4,DULIEU!$X225,0)</f>
        <v>0</v>
      </c>
      <c r="L233" s="41" t="str">
        <f t="shared" si="7"/>
        <v/>
      </c>
      <c r="M233" s="29"/>
      <c r="N233" s="2"/>
      <c r="O233" s="2"/>
      <c r="P233" s="2"/>
      <c r="Q233" s="2"/>
      <c r="R233" s="2"/>
      <c r="S233" s="2"/>
      <c r="T233" s="2"/>
      <c r="U233" s="2"/>
      <c r="V233" s="2"/>
      <c r="W233" s="2"/>
      <c r="X233" s="2"/>
      <c r="Y233" s="2"/>
      <c r="Z233" s="2"/>
      <c r="AA233" s="2"/>
      <c r="AB233" s="2"/>
      <c r="AC233" s="2"/>
      <c r="AD233" s="2"/>
      <c r="AE233" s="2"/>
      <c r="AF233" s="2"/>
      <c r="AG233" s="2"/>
      <c r="AH233" s="2"/>
      <c r="AI233" s="2"/>
    </row>
    <row r="234" spans="1:35" s="1" customFormat="1" hidden="1">
      <c r="A234" s="2"/>
      <c r="B234" s="38" t="str">
        <f>IF(LEFT(DULIEU!$W226,3)=$L$4,DULIEU!$D226,"")</f>
        <v/>
      </c>
      <c r="C234" s="39" t="str">
        <f>IF(LEFT(DULIEU!$W226,3)=$L$4,DULIEU!$H226,"")</f>
        <v/>
      </c>
      <c r="D234" s="39" t="str">
        <f>IF(LEFT(DULIEU!$W226,3)=$L$4,DULIEU!$J226,"")</f>
        <v/>
      </c>
      <c r="E234" s="38" t="str">
        <f>IF(LEFT(DULIEU!$W226,3)=$L$4,DULIEU!$E226,"")</f>
        <v/>
      </c>
      <c r="F234" s="34" t="str">
        <f>IF(LEFT(DULIEU!$W226,3)=$L$4,DULIEU!$O226,"")</f>
        <v/>
      </c>
      <c r="G234" s="35">
        <f>IF(AND(LEFT(DULIEU!$W226,3)=$L$4,LEFT(DULIEU!$V226,4)=$G$11),DULIEU!$X226,0)</f>
        <v>0</v>
      </c>
      <c r="H234" s="35">
        <f>IF(AND(LEFT(DULIEU!$W226,3)=$L$4,LEFT(DULIEU!$V226,3)=$H$11),DULIEU!$X226,0)</f>
        <v>0</v>
      </c>
      <c r="I234" s="36" t="str">
        <f>IF($J234&gt;0,DULIEU!V226,"")</f>
        <v/>
      </c>
      <c r="J234" s="35">
        <f t="shared" si="6"/>
        <v>0</v>
      </c>
      <c r="K234" s="35">
        <f>IF(LEFT(DULIEU!$W226,3)=L$4,DULIEU!$X226,0)</f>
        <v>0</v>
      </c>
      <c r="L234" s="41" t="str">
        <f t="shared" si="7"/>
        <v/>
      </c>
      <c r="M234" s="29"/>
      <c r="N234" s="2"/>
      <c r="O234" s="2"/>
      <c r="P234" s="2"/>
      <c r="Q234" s="2"/>
      <c r="R234" s="2"/>
      <c r="S234" s="2"/>
      <c r="T234" s="2"/>
      <c r="U234" s="2"/>
      <c r="V234" s="2"/>
      <c r="W234" s="2"/>
      <c r="X234" s="2"/>
      <c r="Y234" s="2"/>
      <c r="Z234" s="2"/>
      <c r="AA234" s="2"/>
      <c r="AB234" s="2"/>
      <c r="AC234" s="2"/>
      <c r="AD234" s="2"/>
      <c r="AE234" s="2"/>
      <c r="AF234" s="2"/>
      <c r="AG234" s="2"/>
      <c r="AH234" s="2"/>
      <c r="AI234" s="2"/>
    </row>
    <row r="235" spans="1:35" s="1" customFormat="1" hidden="1">
      <c r="A235" s="2"/>
      <c r="B235" s="38" t="str">
        <f>IF(LEFT(DULIEU!$W227,3)=$L$4,DULIEU!$D227,"")</f>
        <v/>
      </c>
      <c r="C235" s="39" t="str">
        <f>IF(LEFT(DULIEU!$W227,3)=$L$4,DULIEU!$H227,"")</f>
        <v/>
      </c>
      <c r="D235" s="39" t="str">
        <f>IF(LEFT(DULIEU!$W227,3)=$L$4,DULIEU!$J227,"")</f>
        <v/>
      </c>
      <c r="E235" s="38" t="str">
        <f>IF(LEFT(DULIEU!$W227,3)=$L$4,DULIEU!$E227,"")</f>
        <v/>
      </c>
      <c r="F235" s="34" t="str">
        <f>IF(LEFT(DULIEU!$W227,3)=$L$4,DULIEU!$O227,"")</f>
        <v/>
      </c>
      <c r="G235" s="35">
        <f>IF(AND(LEFT(DULIEU!$W227,3)=$L$4,LEFT(DULIEU!$V227,4)=$G$11),DULIEU!$X227,0)</f>
        <v>0</v>
      </c>
      <c r="H235" s="35">
        <f>IF(AND(LEFT(DULIEU!$W227,3)=$L$4,LEFT(DULIEU!$V227,3)=$H$11),DULIEU!$X227,0)</f>
        <v>0</v>
      </c>
      <c r="I235" s="36" t="str">
        <f>IF($J235&gt;0,DULIEU!V227,"")</f>
        <v/>
      </c>
      <c r="J235" s="35">
        <f t="shared" si="6"/>
        <v>0</v>
      </c>
      <c r="K235" s="35">
        <f>IF(LEFT(DULIEU!$W227,3)=L$4,DULIEU!$X227,0)</f>
        <v>0</v>
      </c>
      <c r="L235" s="41" t="str">
        <f t="shared" si="7"/>
        <v/>
      </c>
      <c r="M235" s="29"/>
      <c r="N235" s="2"/>
      <c r="O235" s="2"/>
      <c r="P235" s="2"/>
      <c r="Q235" s="2"/>
      <c r="R235" s="2"/>
      <c r="S235" s="2"/>
      <c r="T235" s="2"/>
      <c r="U235" s="2"/>
      <c r="V235" s="2"/>
      <c r="W235" s="2"/>
      <c r="X235" s="2"/>
      <c r="Y235" s="2"/>
      <c r="Z235" s="2"/>
      <c r="AA235" s="2"/>
      <c r="AB235" s="2"/>
      <c r="AC235" s="2"/>
      <c r="AD235" s="2"/>
      <c r="AE235" s="2"/>
      <c r="AF235" s="2"/>
      <c r="AG235" s="2"/>
      <c r="AH235" s="2"/>
      <c r="AI235" s="2"/>
    </row>
    <row r="236" spans="1:35" s="1" customFormat="1" hidden="1">
      <c r="A236" s="2"/>
      <c r="B236" s="38" t="str">
        <f>IF(LEFT(DULIEU!$W228,3)=$L$4,DULIEU!$D228,"")</f>
        <v/>
      </c>
      <c r="C236" s="39" t="str">
        <f>IF(LEFT(DULIEU!$W228,3)=$L$4,DULIEU!$H228,"")</f>
        <v/>
      </c>
      <c r="D236" s="39" t="str">
        <f>IF(LEFT(DULIEU!$W228,3)=$L$4,DULIEU!$J228,"")</f>
        <v/>
      </c>
      <c r="E236" s="38" t="str">
        <f>IF(LEFT(DULIEU!$W228,3)=$L$4,DULIEU!$E228,"")</f>
        <v/>
      </c>
      <c r="F236" s="34" t="str">
        <f>IF(LEFT(DULIEU!$W228,3)=$L$4,DULIEU!$O228,"")</f>
        <v/>
      </c>
      <c r="G236" s="35">
        <f>IF(AND(LEFT(DULIEU!$W228,3)=$L$4,LEFT(DULIEU!$V228,4)=$G$11),DULIEU!$X228,0)</f>
        <v>0</v>
      </c>
      <c r="H236" s="35">
        <f>IF(AND(LEFT(DULIEU!$W228,3)=$L$4,LEFT(DULIEU!$V228,3)=$H$11),DULIEU!$X228,0)</f>
        <v>0</v>
      </c>
      <c r="I236" s="36" t="str">
        <f>IF($J236&gt;0,DULIEU!V228,"")</f>
        <v/>
      </c>
      <c r="J236" s="35">
        <f t="shared" si="6"/>
        <v>0</v>
      </c>
      <c r="K236" s="35">
        <f>IF(LEFT(DULIEU!$W228,3)=L$4,DULIEU!$X228,0)</f>
        <v>0</v>
      </c>
      <c r="L236" s="41" t="str">
        <f t="shared" si="7"/>
        <v/>
      </c>
      <c r="M236" s="29"/>
      <c r="N236" s="2"/>
      <c r="O236" s="2"/>
      <c r="P236" s="2"/>
      <c r="Q236" s="2"/>
      <c r="R236" s="2"/>
      <c r="S236" s="2"/>
      <c r="T236" s="2"/>
      <c r="U236" s="2"/>
      <c r="V236" s="2"/>
      <c r="W236" s="2"/>
      <c r="X236" s="2"/>
      <c r="Y236" s="2"/>
      <c r="Z236" s="2"/>
      <c r="AA236" s="2"/>
      <c r="AB236" s="2"/>
      <c r="AC236" s="2"/>
      <c r="AD236" s="2"/>
      <c r="AE236" s="2"/>
      <c r="AF236" s="2"/>
      <c r="AG236" s="2"/>
      <c r="AH236" s="2"/>
      <c r="AI236" s="2"/>
    </row>
    <row r="237" spans="1:35" s="1" customFormat="1" hidden="1">
      <c r="A237" s="2"/>
      <c r="B237" s="38" t="str">
        <f>IF(LEFT(DULIEU!$W229,3)=$L$4,DULIEU!$D229,"")</f>
        <v/>
      </c>
      <c r="C237" s="39" t="str">
        <f>IF(LEFT(DULIEU!$W229,3)=$L$4,DULIEU!$H229,"")</f>
        <v/>
      </c>
      <c r="D237" s="39" t="str">
        <f>IF(LEFT(DULIEU!$W229,3)=$L$4,DULIEU!$J229,"")</f>
        <v/>
      </c>
      <c r="E237" s="38" t="str">
        <f>IF(LEFT(DULIEU!$W229,3)=$L$4,DULIEU!$E229,"")</f>
        <v/>
      </c>
      <c r="F237" s="34" t="str">
        <f>IF(LEFT(DULIEU!$W229,3)=$L$4,DULIEU!$O229,"")</f>
        <v/>
      </c>
      <c r="G237" s="35">
        <f>IF(AND(LEFT(DULIEU!$W229,3)=$L$4,LEFT(DULIEU!$V229,4)=$G$11),DULIEU!$X229,0)</f>
        <v>0</v>
      </c>
      <c r="H237" s="35">
        <f>IF(AND(LEFT(DULIEU!$W229,3)=$L$4,LEFT(DULIEU!$V229,3)=$H$11),DULIEU!$X229,0)</f>
        <v>0</v>
      </c>
      <c r="I237" s="36" t="str">
        <f>IF($J237&gt;0,DULIEU!V229,"")</f>
        <v/>
      </c>
      <c r="J237" s="35">
        <f t="shared" si="6"/>
        <v>0</v>
      </c>
      <c r="K237" s="35">
        <f>IF(LEFT(DULIEU!$W229,3)=L$4,DULIEU!$X229,0)</f>
        <v>0</v>
      </c>
      <c r="L237" s="41" t="str">
        <f t="shared" si="7"/>
        <v/>
      </c>
      <c r="M237" s="29"/>
      <c r="N237" s="2"/>
      <c r="O237" s="2"/>
      <c r="P237" s="2"/>
      <c r="Q237" s="2"/>
      <c r="R237" s="2"/>
      <c r="S237" s="2"/>
      <c r="T237" s="2"/>
      <c r="U237" s="2"/>
      <c r="V237" s="2"/>
      <c r="W237" s="2"/>
      <c r="X237" s="2"/>
      <c r="Y237" s="2"/>
      <c r="Z237" s="2"/>
      <c r="AA237" s="2"/>
      <c r="AB237" s="2"/>
      <c r="AC237" s="2"/>
      <c r="AD237" s="2"/>
      <c r="AE237" s="2"/>
      <c r="AF237" s="2"/>
      <c r="AG237" s="2"/>
      <c r="AH237" s="2"/>
      <c r="AI237" s="2"/>
    </row>
    <row r="238" spans="1:35" s="1" customFormat="1" hidden="1">
      <c r="A238" s="2"/>
      <c r="B238" s="38" t="str">
        <f>IF(LEFT(DULIEU!$W230,3)=$L$4,DULIEU!$D230,"")</f>
        <v/>
      </c>
      <c r="C238" s="39" t="str">
        <f>IF(LEFT(DULIEU!$W230,3)=$L$4,DULIEU!$H230,"")</f>
        <v/>
      </c>
      <c r="D238" s="39" t="str">
        <f>IF(LEFT(DULIEU!$W230,3)=$L$4,DULIEU!$J230,"")</f>
        <v/>
      </c>
      <c r="E238" s="38" t="str">
        <f>IF(LEFT(DULIEU!$W230,3)=$L$4,DULIEU!$E230,"")</f>
        <v/>
      </c>
      <c r="F238" s="34" t="str">
        <f>IF(LEFT(DULIEU!$W230,3)=$L$4,DULIEU!$O230,"")</f>
        <v/>
      </c>
      <c r="G238" s="35">
        <f>IF(AND(LEFT(DULIEU!$W230,3)=$L$4,LEFT(DULIEU!$V230,4)=$G$11),DULIEU!$X230,0)</f>
        <v>0</v>
      </c>
      <c r="H238" s="35">
        <f>IF(AND(LEFT(DULIEU!$W230,3)=$L$4,LEFT(DULIEU!$V230,3)=$H$11),DULIEU!$X230,0)</f>
        <v>0</v>
      </c>
      <c r="I238" s="36" t="str">
        <f>IF($J238&gt;0,DULIEU!V230,"")</f>
        <v/>
      </c>
      <c r="J238" s="35">
        <f t="shared" si="6"/>
        <v>0</v>
      </c>
      <c r="K238" s="35">
        <f>IF(LEFT(DULIEU!$W230,3)=L$4,DULIEU!$X230,0)</f>
        <v>0</v>
      </c>
      <c r="L238" s="41" t="str">
        <f t="shared" si="7"/>
        <v/>
      </c>
      <c r="M238" s="29"/>
      <c r="N238" s="2"/>
      <c r="O238" s="2"/>
      <c r="P238" s="2"/>
      <c r="Q238" s="2"/>
      <c r="R238" s="2"/>
      <c r="S238" s="2"/>
      <c r="T238" s="2"/>
      <c r="U238" s="2"/>
      <c r="V238" s="2"/>
      <c r="W238" s="2"/>
      <c r="X238" s="2"/>
      <c r="Y238" s="2"/>
      <c r="Z238" s="2"/>
      <c r="AA238" s="2"/>
      <c r="AB238" s="2"/>
      <c r="AC238" s="2"/>
      <c r="AD238" s="2"/>
      <c r="AE238" s="2"/>
      <c r="AF238" s="2"/>
      <c r="AG238" s="2"/>
      <c r="AH238" s="2"/>
      <c r="AI238" s="2"/>
    </row>
    <row r="239" spans="1:35" s="1" customFormat="1" hidden="1">
      <c r="A239" s="2"/>
      <c r="B239" s="38" t="str">
        <f>IF(LEFT(DULIEU!$W231,3)=$L$4,DULIEU!$D231,"")</f>
        <v/>
      </c>
      <c r="C239" s="39" t="str">
        <f>IF(LEFT(DULIEU!$W231,3)=$L$4,DULIEU!$H231,"")</f>
        <v/>
      </c>
      <c r="D239" s="39" t="str">
        <f>IF(LEFT(DULIEU!$W231,3)=$L$4,DULIEU!$J231,"")</f>
        <v/>
      </c>
      <c r="E239" s="38" t="str">
        <f>IF(LEFT(DULIEU!$W231,3)=$L$4,DULIEU!$E231,"")</f>
        <v/>
      </c>
      <c r="F239" s="34" t="str">
        <f>IF(LEFT(DULIEU!$W231,3)=$L$4,DULIEU!$O231,"")</f>
        <v/>
      </c>
      <c r="G239" s="35">
        <f>IF(AND(LEFT(DULIEU!$W231,3)=$L$4,LEFT(DULIEU!$V231,4)=$G$11),DULIEU!$X231,0)</f>
        <v>0</v>
      </c>
      <c r="H239" s="35">
        <f>IF(AND(LEFT(DULIEU!$W231,3)=$L$4,LEFT(DULIEU!$V231,3)=$H$11),DULIEU!$X231,0)</f>
        <v>0</v>
      </c>
      <c r="I239" s="36" t="str">
        <f>IF($J239&gt;0,DULIEU!V231,"")</f>
        <v/>
      </c>
      <c r="J239" s="35">
        <f t="shared" si="6"/>
        <v>0</v>
      </c>
      <c r="K239" s="35">
        <f>IF(LEFT(DULIEU!$W231,3)=L$4,DULIEU!$X231,0)</f>
        <v>0</v>
      </c>
      <c r="L239" s="41" t="str">
        <f t="shared" si="7"/>
        <v/>
      </c>
      <c r="M239" s="29"/>
      <c r="N239" s="2"/>
      <c r="O239" s="2"/>
      <c r="P239" s="2"/>
      <c r="Q239" s="2"/>
      <c r="R239" s="2"/>
      <c r="S239" s="2"/>
      <c r="T239" s="2"/>
      <c r="U239" s="2"/>
      <c r="V239" s="2"/>
      <c r="W239" s="2"/>
      <c r="X239" s="2"/>
      <c r="Y239" s="2"/>
      <c r="Z239" s="2"/>
      <c r="AA239" s="2"/>
      <c r="AB239" s="2"/>
      <c r="AC239" s="2"/>
      <c r="AD239" s="2"/>
      <c r="AE239" s="2"/>
      <c r="AF239" s="2"/>
      <c r="AG239" s="2"/>
      <c r="AH239" s="2"/>
      <c r="AI239" s="2"/>
    </row>
    <row r="240" spans="1:35" s="1" customFormat="1" hidden="1">
      <c r="A240" s="2"/>
      <c r="B240" s="38" t="str">
        <f>IF(LEFT(DULIEU!$W232,3)=$L$4,DULIEU!$D232,"")</f>
        <v/>
      </c>
      <c r="C240" s="39" t="str">
        <f>IF(LEFT(DULIEU!$W232,3)=$L$4,DULIEU!$H232,"")</f>
        <v/>
      </c>
      <c r="D240" s="39" t="str">
        <f>IF(LEFT(DULIEU!$W232,3)=$L$4,DULIEU!$J232,"")</f>
        <v/>
      </c>
      <c r="E240" s="38" t="str">
        <f>IF(LEFT(DULIEU!$W232,3)=$L$4,DULIEU!$E232,"")</f>
        <v/>
      </c>
      <c r="F240" s="34" t="str">
        <f>IF(LEFT(DULIEU!$W232,3)=$L$4,DULIEU!$O232,"")</f>
        <v/>
      </c>
      <c r="G240" s="35">
        <f>IF(AND(LEFT(DULIEU!$W232,3)=$L$4,LEFT(DULIEU!$V232,4)=$G$11),DULIEU!$X232,0)</f>
        <v>0</v>
      </c>
      <c r="H240" s="35">
        <f>IF(AND(LEFT(DULIEU!$W232,3)=$L$4,LEFT(DULIEU!$V232,3)=$H$11),DULIEU!$X232,0)</f>
        <v>0</v>
      </c>
      <c r="I240" s="36" t="str">
        <f>IF($J240&gt;0,DULIEU!V232,"")</f>
        <v/>
      </c>
      <c r="J240" s="35">
        <f t="shared" si="6"/>
        <v>0</v>
      </c>
      <c r="K240" s="35">
        <f>IF(LEFT(DULIEU!$W232,3)=L$4,DULIEU!$X232,0)</f>
        <v>0</v>
      </c>
      <c r="L240" s="41" t="str">
        <f t="shared" si="7"/>
        <v/>
      </c>
      <c r="M240" s="29"/>
      <c r="N240" s="2"/>
      <c r="O240" s="2"/>
      <c r="P240" s="2"/>
      <c r="Q240" s="2"/>
      <c r="R240" s="2"/>
      <c r="S240" s="2"/>
      <c r="T240" s="2"/>
      <c r="U240" s="2"/>
      <c r="V240" s="2"/>
      <c r="W240" s="2"/>
      <c r="X240" s="2"/>
      <c r="Y240" s="2"/>
      <c r="Z240" s="2"/>
      <c r="AA240" s="2"/>
      <c r="AB240" s="2"/>
      <c r="AC240" s="2"/>
      <c r="AD240" s="2"/>
      <c r="AE240" s="2"/>
      <c r="AF240" s="2"/>
      <c r="AG240" s="2"/>
      <c r="AH240" s="2"/>
      <c r="AI240" s="2"/>
    </row>
    <row r="241" spans="1:35" s="1" customFormat="1" hidden="1">
      <c r="A241" s="2"/>
      <c r="B241" s="38" t="str">
        <f>IF(LEFT(DULIEU!$W233,3)=$L$4,DULIEU!$D233,"")</f>
        <v/>
      </c>
      <c r="C241" s="39" t="str">
        <f>IF(LEFT(DULIEU!$W233,3)=$L$4,DULIEU!$H233,"")</f>
        <v/>
      </c>
      <c r="D241" s="39" t="str">
        <f>IF(LEFT(DULIEU!$W233,3)=$L$4,DULIEU!$J233,"")</f>
        <v/>
      </c>
      <c r="E241" s="38" t="str">
        <f>IF(LEFT(DULIEU!$W233,3)=$L$4,DULIEU!$E233,"")</f>
        <v/>
      </c>
      <c r="F241" s="34" t="str">
        <f>IF(LEFT(DULIEU!$W233,3)=$L$4,DULIEU!$O233,"")</f>
        <v/>
      </c>
      <c r="G241" s="35">
        <f>IF(AND(LEFT(DULIEU!$W233,3)=$L$4,LEFT(DULIEU!$V233,4)=$G$11),DULIEU!$X233,0)</f>
        <v>0</v>
      </c>
      <c r="H241" s="35">
        <f>IF(AND(LEFT(DULIEU!$W233,3)=$L$4,LEFT(DULIEU!$V233,3)=$H$11),DULIEU!$X233,0)</f>
        <v>0</v>
      </c>
      <c r="I241" s="36" t="str">
        <f>IF($J241&gt;0,DULIEU!V233,"")</f>
        <v/>
      </c>
      <c r="J241" s="35">
        <f t="shared" si="6"/>
        <v>0</v>
      </c>
      <c r="K241" s="35">
        <f>IF(LEFT(DULIEU!$W233,3)=L$4,DULIEU!$X233,0)</f>
        <v>0</v>
      </c>
      <c r="L241" s="41" t="str">
        <f t="shared" si="7"/>
        <v/>
      </c>
      <c r="M241" s="29"/>
      <c r="N241" s="2"/>
      <c r="O241" s="2"/>
      <c r="P241" s="2"/>
      <c r="Q241" s="2"/>
      <c r="R241" s="2"/>
      <c r="S241" s="2"/>
      <c r="T241" s="2"/>
      <c r="U241" s="2"/>
      <c r="V241" s="2"/>
      <c r="W241" s="2"/>
      <c r="X241" s="2"/>
      <c r="Y241" s="2"/>
      <c r="Z241" s="2"/>
      <c r="AA241" s="2"/>
      <c r="AB241" s="2"/>
      <c r="AC241" s="2"/>
      <c r="AD241" s="2"/>
      <c r="AE241" s="2"/>
      <c r="AF241" s="2"/>
      <c r="AG241" s="2"/>
      <c r="AH241" s="2"/>
      <c r="AI241" s="2"/>
    </row>
    <row r="242" spans="1:35" s="1" customFormat="1" hidden="1">
      <c r="A242" s="2"/>
      <c r="B242" s="38" t="str">
        <f>IF(LEFT(DULIEU!$W234,3)=$L$4,DULIEU!$D234,"")</f>
        <v/>
      </c>
      <c r="C242" s="39" t="str">
        <f>IF(LEFT(DULIEU!$W234,3)=$L$4,DULIEU!$H234,"")</f>
        <v/>
      </c>
      <c r="D242" s="39" t="str">
        <f>IF(LEFT(DULIEU!$W234,3)=$L$4,DULIEU!$J234,"")</f>
        <v/>
      </c>
      <c r="E242" s="38" t="str">
        <f>IF(LEFT(DULIEU!$W234,3)=$L$4,DULIEU!$E234,"")</f>
        <v/>
      </c>
      <c r="F242" s="34" t="str">
        <f>IF(LEFT(DULIEU!$W234,3)=$L$4,DULIEU!$O234,"")</f>
        <v/>
      </c>
      <c r="G242" s="35">
        <f>IF(AND(LEFT(DULIEU!$W234,3)=$L$4,LEFT(DULIEU!$V234,4)=$G$11),DULIEU!$X234,0)</f>
        <v>0</v>
      </c>
      <c r="H242" s="35">
        <f>IF(AND(LEFT(DULIEU!$W234,3)=$L$4,LEFT(DULIEU!$V234,3)=$H$11),DULIEU!$X234,0)</f>
        <v>0</v>
      </c>
      <c r="I242" s="36" t="str">
        <f>IF($J242&gt;0,DULIEU!V234,"")</f>
        <v/>
      </c>
      <c r="J242" s="35">
        <f t="shared" si="6"/>
        <v>0</v>
      </c>
      <c r="K242" s="35">
        <f>IF(LEFT(DULIEU!$W234,3)=L$4,DULIEU!$X234,0)</f>
        <v>0</v>
      </c>
      <c r="L242" s="41" t="str">
        <f t="shared" si="7"/>
        <v/>
      </c>
      <c r="M242" s="29"/>
      <c r="N242" s="2"/>
      <c r="O242" s="2"/>
      <c r="P242" s="2"/>
      <c r="Q242" s="2"/>
      <c r="R242" s="2"/>
      <c r="S242" s="2"/>
      <c r="T242" s="2"/>
      <c r="U242" s="2"/>
      <c r="V242" s="2"/>
      <c r="W242" s="2"/>
      <c r="X242" s="2"/>
      <c r="Y242" s="2"/>
      <c r="Z242" s="2"/>
      <c r="AA242" s="2"/>
      <c r="AB242" s="2"/>
      <c r="AC242" s="2"/>
      <c r="AD242" s="2"/>
      <c r="AE242" s="2"/>
      <c r="AF242" s="2"/>
      <c r="AG242" s="2"/>
      <c r="AH242" s="2"/>
      <c r="AI242" s="2"/>
    </row>
    <row r="243" spans="1:35" s="1" customFormat="1" hidden="1">
      <c r="A243" s="2"/>
      <c r="B243" s="38" t="str">
        <f>IF(LEFT(DULIEU!$W235,3)=$L$4,DULIEU!$D235,"")</f>
        <v/>
      </c>
      <c r="C243" s="39" t="str">
        <f>IF(LEFT(DULIEU!$W235,3)=$L$4,DULIEU!$H235,"")</f>
        <v/>
      </c>
      <c r="D243" s="39" t="str">
        <f>IF(LEFT(DULIEU!$W235,3)=$L$4,DULIEU!$J235,"")</f>
        <v/>
      </c>
      <c r="E243" s="38" t="str">
        <f>IF(LEFT(DULIEU!$W235,3)=$L$4,DULIEU!$E235,"")</f>
        <v/>
      </c>
      <c r="F243" s="34" t="str">
        <f>IF(LEFT(DULIEU!$W235,3)=$L$4,DULIEU!$O235,"")</f>
        <v/>
      </c>
      <c r="G243" s="35">
        <f>IF(AND(LEFT(DULIEU!$W235,3)=$L$4,LEFT(DULIEU!$V235,4)=$G$11),DULIEU!$X235,0)</f>
        <v>0</v>
      </c>
      <c r="H243" s="35">
        <f>IF(AND(LEFT(DULIEU!$W235,3)=$L$4,LEFT(DULIEU!$V235,3)=$H$11),DULIEU!$X235,0)</f>
        <v>0</v>
      </c>
      <c r="I243" s="36" t="str">
        <f>IF($J243&gt;0,DULIEU!V235,"")</f>
        <v/>
      </c>
      <c r="J243" s="35">
        <f t="shared" si="6"/>
        <v>0</v>
      </c>
      <c r="K243" s="35">
        <f>IF(LEFT(DULIEU!$W235,3)=L$4,DULIEU!$X235,0)</f>
        <v>0</v>
      </c>
      <c r="L243" s="41" t="str">
        <f t="shared" si="7"/>
        <v/>
      </c>
      <c r="M243" s="29"/>
      <c r="N243" s="2"/>
      <c r="O243" s="2"/>
      <c r="P243" s="2"/>
      <c r="Q243" s="2"/>
      <c r="R243" s="2"/>
      <c r="S243" s="2"/>
      <c r="T243" s="2"/>
      <c r="U243" s="2"/>
      <c r="V243" s="2"/>
      <c r="W243" s="2"/>
      <c r="X243" s="2"/>
      <c r="Y243" s="2"/>
      <c r="Z243" s="2"/>
      <c r="AA243" s="2"/>
      <c r="AB243" s="2"/>
      <c r="AC243" s="2"/>
      <c r="AD243" s="2"/>
      <c r="AE243" s="2"/>
      <c r="AF243" s="2"/>
      <c r="AG243" s="2"/>
      <c r="AH243" s="2"/>
      <c r="AI243" s="2"/>
    </row>
    <row r="244" spans="1:35" s="1" customFormat="1" hidden="1">
      <c r="A244" s="2"/>
      <c r="B244" s="38" t="str">
        <f>IF(LEFT(DULIEU!$W236,3)=$L$4,DULIEU!$D236,"")</f>
        <v/>
      </c>
      <c r="C244" s="39" t="str">
        <f>IF(LEFT(DULIEU!$W236,3)=$L$4,DULIEU!$H236,"")</f>
        <v/>
      </c>
      <c r="D244" s="39" t="str">
        <f>IF(LEFT(DULIEU!$W236,3)=$L$4,DULIEU!$J236,"")</f>
        <v/>
      </c>
      <c r="E244" s="38" t="str">
        <f>IF(LEFT(DULIEU!$W236,3)=$L$4,DULIEU!$E236,"")</f>
        <v/>
      </c>
      <c r="F244" s="34" t="str">
        <f>IF(LEFT(DULIEU!$W236,3)=$L$4,DULIEU!$O236,"")</f>
        <v/>
      </c>
      <c r="G244" s="35">
        <f>IF(AND(LEFT(DULIEU!$W236,3)=$L$4,LEFT(DULIEU!$V236,4)=$G$11),DULIEU!$X236,0)</f>
        <v>0</v>
      </c>
      <c r="H244" s="35">
        <f>IF(AND(LEFT(DULIEU!$W236,3)=$L$4,LEFT(DULIEU!$V236,3)=$H$11),DULIEU!$X236,0)</f>
        <v>0</v>
      </c>
      <c r="I244" s="36" t="str">
        <f>IF($J244&gt;0,DULIEU!V236,"")</f>
        <v/>
      </c>
      <c r="J244" s="35">
        <f t="shared" si="6"/>
        <v>0</v>
      </c>
      <c r="K244" s="35">
        <f>IF(LEFT(DULIEU!$W236,3)=L$4,DULIEU!$X236,0)</f>
        <v>0</v>
      </c>
      <c r="L244" s="41" t="str">
        <f t="shared" si="7"/>
        <v/>
      </c>
      <c r="M244" s="29"/>
      <c r="N244" s="2"/>
      <c r="O244" s="2"/>
      <c r="P244" s="2"/>
      <c r="Q244" s="2"/>
      <c r="R244" s="2"/>
      <c r="S244" s="2"/>
      <c r="T244" s="2"/>
      <c r="U244" s="2"/>
      <c r="V244" s="2"/>
      <c r="W244" s="2"/>
      <c r="X244" s="2"/>
      <c r="Y244" s="2"/>
      <c r="Z244" s="2"/>
      <c r="AA244" s="2"/>
      <c r="AB244" s="2"/>
      <c r="AC244" s="2"/>
      <c r="AD244" s="2"/>
      <c r="AE244" s="2"/>
      <c r="AF244" s="2"/>
      <c r="AG244" s="2"/>
      <c r="AH244" s="2"/>
      <c r="AI244" s="2"/>
    </row>
    <row r="245" spans="1:35" s="1" customFormat="1" hidden="1">
      <c r="A245" s="2"/>
      <c r="B245" s="38" t="str">
        <f>IF(LEFT(DULIEU!$W237,3)=$L$4,DULIEU!$D237,"")</f>
        <v/>
      </c>
      <c r="C245" s="39" t="str">
        <f>IF(LEFT(DULIEU!$W237,3)=$L$4,DULIEU!$H237,"")</f>
        <v/>
      </c>
      <c r="D245" s="39" t="str">
        <f>IF(LEFT(DULIEU!$W237,3)=$L$4,DULIEU!$J237,"")</f>
        <v/>
      </c>
      <c r="E245" s="38" t="str">
        <f>IF(LEFT(DULIEU!$W237,3)=$L$4,DULIEU!$E237,"")</f>
        <v/>
      </c>
      <c r="F245" s="34" t="str">
        <f>IF(LEFT(DULIEU!$W237,3)=$L$4,DULIEU!$O237,"")</f>
        <v/>
      </c>
      <c r="G245" s="35">
        <f>IF(AND(LEFT(DULIEU!$W237,3)=$L$4,LEFT(DULIEU!$V237,4)=$G$11),DULIEU!$X237,0)</f>
        <v>0</v>
      </c>
      <c r="H245" s="35">
        <f>IF(AND(LEFT(DULIEU!$W237,3)=$L$4,LEFT(DULIEU!$V237,3)=$H$11),DULIEU!$X237,0)</f>
        <v>0</v>
      </c>
      <c r="I245" s="36" t="str">
        <f>IF($J245&gt;0,DULIEU!V237,"")</f>
        <v/>
      </c>
      <c r="J245" s="35">
        <f t="shared" si="6"/>
        <v>0</v>
      </c>
      <c r="K245" s="35">
        <f>IF(LEFT(DULIEU!$W237,3)=L$4,DULIEU!$X237,0)</f>
        <v>0</v>
      </c>
      <c r="L245" s="41" t="str">
        <f t="shared" si="7"/>
        <v/>
      </c>
      <c r="M245" s="29"/>
      <c r="N245" s="2"/>
      <c r="O245" s="2"/>
      <c r="P245" s="2"/>
      <c r="Q245" s="2"/>
      <c r="R245" s="2"/>
      <c r="S245" s="2"/>
      <c r="T245" s="2"/>
      <c r="U245" s="2"/>
      <c r="V245" s="2"/>
      <c r="W245" s="2"/>
      <c r="X245" s="2"/>
      <c r="Y245" s="2"/>
      <c r="Z245" s="2"/>
      <c r="AA245" s="2"/>
      <c r="AB245" s="2"/>
      <c r="AC245" s="2"/>
      <c r="AD245" s="2"/>
      <c r="AE245" s="2"/>
      <c r="AF245" s="2"/>
      <c r="AG245" s="2"/>
      <c r="AH245" s="2"/>
      <c r="AI245" s="2"/>
    </row>
    <row r="246" spans="1:35" s="1" customFormat="1" hidden="1">
      <c r="A246" s="2"/>
      <c r="B246" s="38" t="str">
        <f>IF(LEFT(DULIEU!$W238,3)=$L$4,DULIEU!$D238,"")</f>
        <v/>
      </c>
      <c r="C246" s="39" t="str">
        <f>IF(LEFT(DULIEU!$W238,3)=$L$4,DULIEU!$H238,"")</f>
        <v/>
      </c>
      <c r="D246" s="39" t="str">
        <f>IF(LEFT(DULIEU!$W238,3)=$L$4,DULIEU!$J238,"")</f>
        <v/>
      </c>
      <c r="E246" s="38" t="str">
        <f>IF(LEFT(DULIEU!$W238,3)=$L$4,DULIEU!$E238,"")</f>
        <v/>
      </c>
      <c r="F246" s="34" t="str">
        <f>IF(LEFT(DULIEU!$W238,3)=$L$4,DULIEU!$O238,"")</f>
        <v/>
      </c>
      <c r="G246" s="35">
        <f>IF(AND(LEFT(DULIEU!$W238,3)=$L$4,LEFT(DULIEU!$V238,4)=$G$11),DULIEU!$X238,0)</f>
        <v>0</v>
      </c>
      <c r="H246" s="35">
        <f>IF(AND(LEFT(DULIEU!$W238,3)=$L$4,LEFT(DULIEU!$V238,3)=$H$11),DULIEU!$X238,0)</f>
        <v>0</v>
      </c>
      <c r="I246" s="36" t="str">
        <f>IF($J246&gt;0,DULIEU!V238,"")</f>
        <v/>
      </c>
      <c r="J246" s="35">
        <f t="shared" si="6"/>
        <v>0</v>
      </c>
      <c r="K246" s="35">
        <f>IF(LEFT(DULIEU!$W238,3)=L$4,DULIEU!$X238,0)</f>
        <v>0</v>
      </c>
      <c r="L246" s="41" t="str">
        <f t="shared" si="7"/>
        <v/>
      </c>
      <c r="M246" s="29"/>
      <c r="N246" s="2"/>
      <c r="O246" s="2"/>
      <c r="P246" s="2"/>
      <c r="Q246" s="2"/>
      <c r="R246" s="2"/>
      <c r="S246" s="2"/>
      <c r="T246" s="2"/>
      <c r="U246" s="2"/>
      <c r="V246" s="2"/>
      <c r="W246" s="2"/>
      <c r="X246" s="2"/>
      <c r="Y246" s="2"/>
      <c r="Z246" s="2"/>
      <c r="AA246" s="2"/>
      <c r="AB246" s="2"/>
      <c r="AC246" s="2"/>
      <c r="AD246" s="2"/>
      <c r="AE246" s="2"/>
      <c r="AF246" s="2"/>
      <c r="AG246" s="2"/>
      <c r="AH246" s="2"/>
      <c r="AI246" s="2"/>
    </row>
    <row r="247" spans="1:35" s="1" customFormat="1" hidden="1">
      <c r="A247" s="2"/>
      <c r="B247" s="38" t="str">
        <f>IF(LEFT(DULIEU!$W239,3)=$L$4,DULIEU!$D239,"")</f>
        <v/>
      </c>
      <c r="C247" s="39" t="str">
        <f>IF(LEFT(DULIEU!$W239,3)=$L$4,DULIEU!$H239,"")</f>
        <v/>
      </c>
      <c r="D247" s="39" t="str">
        <f>IF(LEFT(DULIEU!$W239,3)=$L$4,DULIEU!$J239,"")</f>
        <v/>
      </c>
      <c r="E247" s="38" t="str">
        <f>IF(LEFT(DULIEU!$W239,3)=$L$4,DULIEU!$E239,"")</f>
        <v/>
      </c>
      <c r="F247" s="34" t="str">
        <f>IF(LEFT(DULIEU!$W239,3)=$L$4,DULIEU!$O239,"")</f>
        <v/>
      </c>
      <c r="G247" s="35">
        <f>IF(AND(LEFT(DULIEU!$W239,3)=$L$4,LEFT(DULIEU!$V239,4)=$G$11),DULIEU!$X239,0)</f>
        <v>0</v>
      </c>
      <c r="H247" s="35">
        <f>IF(AND(LEFT(DULIEU!$W239,3)=$L$4,LEFT(DULIEU!$V239,3)=$H$11),DULIEU!$X239,0)</f>
        <v>0</v>
      </c>
      <c r="I247" s="36" t="str">
        <f>IF($J247&gt;0,DULIEU!V239,"")</f>
        <v/>
      </c>
      <c r="J247" s="35">
        <f t="shared" si="6"/>
        <v>0</v>
      </c>
      <c r="K247" s="35">
        <f>IF(LEFT(DULIEU!$W239,3)=L$4,DULIEU!$X239,0)</f>
        <v>0</v>
      </c>
      <c r="L247" s="41" t="str">
        <f t="shared" si="7"/>
        <v/>
      </c>
      <c r="M247" s="29"/>
      <c r="N247" s="2"/>
      <c r="O247" s="2"/>
      <c r="P247" s="2"/>
      <c r="Q247" s="2"/>
      <c r="R247" s="2"/>
      <c r="S247" s="2"/>
      <c r="T247" s="2"/>
      <c r="U247" s="2"/>
      <c r="V247" s="2"/>
      <c r="W247" s="2"/>
      <c r="X247" s="2"/>
      <c r="Y247" s="2"/>
      <c r="Z247" s="2"/>
      <c r="AA247" s="2"/>
      <c r="AB247" s="2"/>
      <c r="AC247" s="2"/>
      <c r="AD247" s="2"/>
      <c r="AE247" s="2"/>
      <c r="AF247" s="2"/>
      <c r="AG247" s="2"/>
      <c r="AH247" s="2"/>
      <c r="AI247" s="2"/>
    </row>
    <row r="248" spans="1:35" s="1" customFormat="1" hidden="1">
      <c r="A248" s="2"/>
      <c r="B248" s="38" t="str">
        <f>IF(LEFT(DULIEU!$W240,3)=$L$4,DULIEU!$D240,"")</f>
        <v/>
      </c>
      <c r="C248" s="39" t="str">
        <f>IF(LEFT(DULIEU!$W240,3)=$L$4,DULIEU!$H240,"")</f>
        <v/>
      </c>
      <c r="D248" s="39" t="str">
        <f>IF(LEFT(DULIEU!$W240,3)=$L$4,DULIEU!$J240,"")</f>
        <v/>
      </c>
      <c r="E248" s="38" t="str">
        <f>IF(LEFT(DULIEU!$W240,3)=$L$4,DULIEU!$E240,"")</f>
        <v/>
      </c>
      <c r="F248" s="34" t="str">
        <f>IF(LEFT(DULIEU!$W240,3)=$L$4,DULIEU!$O240,"")</f>
        <v/>
      </c>
      <c r="G248" s="35">
        <f>IF(AND(LEFT(DULIEU!$W240,3)=$L$4,LEFT(DULIEU!$V240,4)=$G$11),DULIEU!$X240,0)</f>
        <v>0</v>
      </c>
      <c r="H248" s="35">
        <f>IF(AND(LEFT(DULIEU!$W240,3)=$L$4,LEFT(DULIEU!$V240,3)=$H$11),DULIEU!$X240,0)</f>
        <v>0</v>
      </c>
      <c r="I248" s="36" t="str">
        <f>IF($J248&gt;0,DULIEU!V240,"")</f>
        <v/>
      </c>
      <c r="J248" s="35">
        <f t="shared" si="6"/>
        <v>0</v>
      </c>
      <c r="K248" s="35">
        <f>IF(LEFT(DULIEU!$W240,3)=L$4,DULIEU!$X240,0)</f>
        <v>0</v>
      </c>
      <c r="L248" s="41" t="str">
        <f t="shared" si="7"/>
        <v/>
      </c>
      <c r="M248" s="29"/>
      <c r="N248" s="2"/>
      <c r="O248" s="2"/>
      <c r="P248" s="2"/>
      <c r="Q248" s="2"/>
      <c r="R248" s="2"/>
      <c r="S248" s="2"/>
      <c r="T248" s="2"/>
      <c r="U248" s="2"/>
      <c r="V248" s="2"/>
      <c r="W248" s="2"/>
      <c r="X248" s="2"/>
      <c r="Y248" s="2"/>
      <c r="Z248" s="2"/>
      <c r="AA248" s="2"/>
      <c r="AB248" s="2"/>
      <c r="AC248" s="2"/>
      <c r="AD248" s="2"/>
      <c r="AE248" s="2"/>
      <c r="AF248" s="2"/>
      <c r="AG248" s="2"/>
      <c r="AH248" s="2"/>
      <c r="AI248" s="2"/>
    </row>
    <row r="249" spans="1:35" s="1" customFormat="1" hidden="1">
      <c r="A249" s="2"/>
      <c r="B249" s="38" t="str">
        <f>IF(LEFT(DULIEU!$W241,3)=$L$4,DULIEU!$D241,"")</f>
        <v/>
      </c>
      <c r="C249" s="39" t="str">
        <f>IF(LEFT(DULIEU!$W241,3)=$L$4,DULIEU!$H241,"")</f>
        <v/>
      </c>
      <c r="D249" s="39" t="str">
        <f>IF(LEFT(DULIEU!$W241,3)=$L$4,DULIEU!$J241,"")</f>
        <v/>
      </c>
      <c r="E249" s="38" t="str">
        <f>IF(LEFT(DULIEU!$W241,3)=$L$4,DULIEU!$E241,"")</f>
        <v/>
      </c>
      <c r="F249" s="34" t="str">
        <f>IF(LEFT(DULIEU!$W241,3)=$L$4,DULIEU!$O241,"")</f>
        <v/>
      </c>
      <c r="G249" s="35">
        <f>IF(AND(LEFT(DULIEU!$W241,3)=$L$4,LEFT(DULIEU!$V241,4)=$G$11),DULIEU!$X241,0)</f>
        <v>0</v>
      </c>
      <c r="H249" s="35">
        <f>IF(AND(LEFT(DULIEU!$W241,3)=$L$4,LEFT(DULIEU!$V241,3)=$H$11),DULIEU!$X241,0)</f>
        <v>0</v>
      </c>
      <c r="I249" s="36" t="str">
        <f>IF($J249&gt;0,DULIEU!V241,"")</f>
        <v/>
      </c>
      <c r="J249" s="35">
        <f t="shared" si="6"/>
        <v>0</v>
      </c>
      <c r="K249" s="35">
        <f>IF(LEFT(DULIEU!$W241,3)=L$4,DULIEU!$X241,0)</f>
        <v>0</v>
      </c>
      <c r="L249" s="41" t="str">
        <f t="shared" si="7"/>
        <v/>
      </c>
      <c r="M249" s="29"/>
      <c r="N249" s="2"/>
      <c r="O249" s="2"/>
      <c r="P249" s="2"/>
      <c r="Q249" s="2"/>
      <c r="R249" s="2"/>
      <c r="S249" s="2"/>
      <c r="T249" s="2"/>
      <c r="U249" s="2"/>
      <c r="V249" s="2"/>
      <c r="W249" s="2"/>
      <c r="X249" s="2"/>
      <c r="Y249" s="2"/>
      <c r="Z249" s="2"/>
      <c r="AA249" s="2"/>
      <c r="AB249" s="2"/>
      <c r="AC249" s="2"/>
      <c r="AD249" s="2"/>
      <c r="AE249" s="2"/>
      <c r="AF249" s="2"/>
      <c r="AG249" s="2"/>
      <c r="AH249" s="2"/>
      <c r="AI249" s="2"/>
    </row>
    <row r="250" spans="1:35" s="1" customFormat="1" hidden="1">
      <c r="A250" s="2"/>
      <c r="B250" s="38" t="str">
        <f>IF(LEFT(DULIEU!$W242,3)=$L$4,DULIEU!$D242,"")</f>
        <v/>
      </c>
      <c r="C250" s="39" t="str">
        <f>IF(LEFT(DULIEU!$W242,3)=$L$4,DULIEU!$H242,"")</f>
        <v/>
      </c>
      <c r="D250" s="39" t="str">
        <f>IF(LEFT(DULIEU!$W242,3)=$L$4,DULIEU!$J242,"")</f>
        <v/>
      </c>
      <c r="E250" s="38" t="str">
        <f>IF(LEFT(DULIEU!$W242,3)=$L$4,DULIEU!$E242,"")</f>
        <v/>
      </c>
      <c r="F250" s="34" t="str">
        <f>IF(LEFT(DULIEU!$W242,3)=$L$4,DULIEU!$O242,"")</f>
        <v/>
      </c>
      <c r="G250" s="35">
        <f>IF(AND(LEFT(DULIEU!$W242,3)=$L$4,LEFT(DULIEU!$V242,4)=$G$11),DULIEU!$X242,0)</f>
        <v>0</v>
      </c>
      <c r="H250" s="35">
        <f>IF(AND(LEFT(DULIEU!$W242,3)=$L$4,LEFT(DULIEU!$V242,3)=$H$11),DULIEU!$X242,0)</f>
        <v>0</v>
      </c>
      <c r="I250" s="36" t="str">
        <f>IF($J250&gt;0,DULIEU!V242,"")</f>
        <v/>
      </c>
      <c r="J250" s="35">
        <f t="shared" si="6"/>
        <v>0</v>
      </c>
      <c r="K250" s="35">
        <f>IF(LEFT(DULIEU!$W242,3)=L$4,DULIEU!$X242,0)</f>
        <v>0</v>
      </c>
      <c r="L250" s="41" t="str">
        <f t="shared" si="7"/>
        <v/>
      </c>
      <c r="M250" s="29"/>
      <c r="N250" s="2"/>
      <c r="O250" s="2"/>
      <c r="P250" s="2"/>
      <c r="Q250" s="2"/>
      <c r="R250" s="2"/>
      <c r="S250" s="2"/>
      <c r="T250" s="2"/>
      <c r="U250" s="2"/>
      <c r="V250" s="2"/>
      <c r="W250" s="2"/>
      <c r="X250" s="2"/>
      <c r="Y250" s="2"/>
      <c r="Z250" s="2"/>
      <c r="AA250" s="2"/>
      <c r="AB250" s="2"/>
      <c r="AC250" s="2"/>
      <c r="AD250" s="2"/>
      <c r="AE250" s="2"/>
      <c r="AF250" s="2"/>
      <c r="AG250" s="2"/>
      <c r="AH250" s="2"/>
      <c r="AI250" s="2"/>
    </row>
    <row r="251" spans="1:35" s="1" customFormat="1" hidden="1">
      <c r="A251" s="2"/>
      <c r="B251" s="38" t="str">
        <f>IF(LEFT(DULIEU!$W243,3)=$L$4,DULIEU!$D243,"")</f>
        <v/>
      </c>
      <c r="C251" s="39" t="str">
        <f>IF(LEFT(DULIEU!$W243,3)=$L$4,DULIEU!$H243,"")</f>
        <v/>
      </c>
      <c r="D251" s="39" t="str">
        <f>IF(LEFT(DULIEU!$W243,3)=$L$4,DULIEU!$J243,"")</f>
        <v/>
      </c>
      <c r="E251" s="38" t="str">
        <f>IF(LEFT(DULIEU!$W243,3)=$L$4,DULIEU!$E243,"")</f>
        <v/>
      </c>
      <c r="F251" s="34" t="str">
        <f>IF(LEFT(DULIEU!$W243,3)=$L$4,DULIEU!$O243,"")</f>
        <v/>
      </c>
      <c r="G251" s="35">
        <f>IF(AND(LEFT(DULIEU!$W243,3)=$L$4,LEFT(DULIEU!$V243,4)=$G$11),DULIEU!$X243,0)</f>
        <v>0</v>
      </c>
      <c r="H251" s="35">
        <f>IF(AND(LEFT(DULIEU!$W243,3)=$L$4,LEFT(DULIEU!$V243,3)=$H$11),DULIEU!$X243,0)</f>
        <v>0</v>
      </c>
      <c r="I251" s="36" t="str">
        <f>IF($J251&gt;0,DULIEU!V243,"")</f>
        <v/>
      </c>
      <c r="J251" s="35">
        <f t="shared" si="6"/>
        <v>0</v>
      </c>
      <c r="K251" s="35">
        <f>IF(LEFT(DULIEU!$W243,3)=L$4,DULIEU!$X243,0)</f>
        <v>0</v>
      </c>
      <c r="L251" s="41" t="str">
        <f t="shared" si="7"/>
        <v/>
      </c>
      <c r="M251" s="29"/>
      <c r="N251" s="2"/>
      <c r="O251" s="2"/>
      <c r="P251" s="2"/>
      <c r="Q251" s="2"/>
      <c r="R251" s="2"/>
      <c r="S251" s="2"/>
      <c r="T251" s="2"/>
      <c r="U251" s="2"/>
      <c r="V251" s="2"/>
      <c r="W251" s="2"/>
      <c r="X251" s="2"/>
      <c r="Y251" s="2"/>
      <c r="Z251" s="2"/>
      <c r="AA251" s="2"/>
      <c r="AB251" s="2"/>
      <c r="AC251" s="2"/>
      <c r="AD251" s="2"/>
      <c r="AE251" s="2"/>
      <c r="AF251" s="2"/>
      <c r="AG251" s="2"/>
      <c r="AH251" s="2"/>
      <c r="AI251" s="2"/>
    </row>
    <row r="252" spans="1:35" s="1" customFormat="1" hidden="1">
      <c r="A252" s="2"/>
      <c r="B252" s="38" t="str">
        <f>IF(LEFT(DULIEU!$W244,3)=$L$4,DULIEU!$D244,"")</f>
        <v/>
      </c>
      <c r="C252" s="39" t="str">
        <f>IF(LEFT(DULIEU!$W244,3)=$L$4,DULIEU!$H244,"")</f>
        <v/>
      </c>
      <c r="D252" s="39" t="str">
        <f>IF(LEFT(DULIEU!$W244,3)=$L$4,DULIEU!$J244,"")</f>
        <v/>
      </c>
      <c r="E252" s="38" t="str">
        <f>IF(LEFT(DULIEU!$W244,3)=$L$4,DULIEU!$E244,"")</f>
        <v/>
      </c>
      <c r="F252" s="34" t="str">
        <f>IF(LEFT(DULIEU!$W244,3)=$L$4,DULIEU!$O244,"")</f>
        <v/>
      </c>
      <c r="G252" s="35">
        <f>IF(AND(LEFT(DULIEU!$W244,3)=$L$4,LEFT(DULIEU!$V244,4)=$G$11),DULIEU!$X244,0)</f>
        <v>0</v>
      </c>
      <c r="H252" s="35">
        <f>IF(AND(LEFT(DULIEU!$W244,3)=$L$4,LEFT(DULIEU!$V244,3)=$H$11),DULIEU!$X244,0)</f>
        <v>0</v>
      </c>
      <c r="I252" s="36" t="str">
        <f>IF($J252&gt;0,DULIEU!V244,"")</f>
        <v/>
      </c>
      <c r="J252" s="35">
        <f t="shared" si="6"/>
        <v>0</v>
      </c>
      <c r="K252" s="35">
        <f>IF(LEFT(DULIEU!$W244,3)=L$4,DULIEU!$X244,0)</f>
        <v>0</v>
      </c>
      <c r="L252" s="41" t="str">
        <f t="shared" si="7"/>
        <v/>
      </c>
      <c r="M252" s="29"/>
      <c r="N252" s="2"/>
      <c r="O252" s="2"/>
      <c r="P252" s="2"/>
      <c r="Q252" s="2"/>
      <c r="R252" s="2"/>
      <c r="S252" s="2"/>
      <c r="T252" s="2"/>
      <c r="U252" s="2"/>
      <c r="V252" s="2"/>
      <c r="W252" s="2"/>
      <c r="X252" s="2"/>
      <c r="Y252" s="2"/>
      <c r="Z252" s="2"/>
      <c r="AA252" s="2"/>
      <c r="AB252" s="2"/>
      <c r="AC252" s="2"/>
      <c r="AD252" s="2"/>
      <c r="AE252" s="2"/>
      <c r="AF252" s="2"/>
      <c r="AG252" s="2"/>
      <c r="AH252" s="2"/>
      <c r="AI252" s="2"/>
    </row>
    <row r="253" spans="1:35" s="1" customFormat="1" hidden="1">
      <c r="A253" s="2"/>
      <c r="B253" s="38" t="str">
        <f>IF(LEFT(DULIEU!$W245,3)=$L$4,DULIEU!$D245,"")</f>
        <v/>
      </c>
      <c r="C253" s="39" t="str">
        <f>IF(LEFT(DULIEU!$W245,3)=$L$4,DULIEU!$H245,"")</f>
        <v/>
      </c>
      <c r="D253" s="39" t="str">
        <f>IF(LEFT(DULIEU!$W245,3)=$L$4,DULIEU!$J245,"")</f>
        <v/>
      </c>
      <c r="E253" s="38" t="str">
        <f>IF(LEFT(DULIEU!$W245,3)=$L$4,DULIEU!$E245,"")</f>
        <v/>
      </c>
      <c r="F253" s="34" t="str">
        <f>IF(LEFT(DULIEU!$W245,3)=$L$4,DULIEU!$O245,"")</f>
        <v/>
      </c>
      <c r="G253" s="35">
        <f>IF(AND(LEFT(DULIEU!$W245,3)=$L$4,LEFT(DULIEU!$V245,4)=$G$11),DULIEU!$X245,0)</f>
        <v>0</v>
      </c>
      <c r="H253" s="35">
        <f>IF(AND(LEFT(DULIEU!$W245,3)=$L$4,LEFT(DULIEU!$V245,3)=$H$11),DULIEU!$X245,0)</f>
        <v>0</v>
      </c>
      <c r="I253" s="36" t="str">
        <f>IF($J253&gt;0,DULIEU!V245,"")</f>
        <v/>
      </c>
      <c r="J253" s="35">
        <f t="shared" si="6"/>
        <v>0</v>
      </c>
      <c r="K253" s="35">
        <f>IF(LEFT(DULIEU!$W245,3)=L$4,DULIEU!$X245,0)</f>
        <v>0</v>
      </c>
      <c r="L253" s="41" t="str">
        <f t="shared" si="7"/>
        <v/>
      </c>
      <c r="M253" s="29"/>
      <c r="N253" s="2"/>
      <c r="O253" s="2"/>
      <c r="P253" s="2"/>
      <c r="Q253" s="2"/>
      <c r="R253" s="2"/>
      <c r="S253" s="2"/>
      <c r="T253" s="2"/>
      <c r="U253" s="2"/>
      <c r="V253" s="2"/>
      <c r="W253" s="2"/>
      <c r="X253" s="2"/>
      <c r="Y253" s="2"/>
      <c r="Z253" s="2"/>
      <c r="AA253" s="2"/>
      <c r="AB253" s="2"/>
      <c r="AC253" s="2"/>
      <c r="AD253" s="2"/>
      <c r="AE253" s="2"/>
      <c r="AF253" s="2"/>
      <c r="AG253" s="2"/>
      <c r="AH253" s="2"/>
      <c r="AI253" s="2"/>
    </row>
    <row r="254" spans="1:35" s="1" customFormat="1" hidden="1">
      <c r="A254" s="2"/>
      <c r="B254" s="38" t="str">
        <f>IF(LEFT(DULIEU!$W246,3)=$L$4,DULIEU!$D246,"")</f>
        <v/>
      </c>
      <c r="C254" s="39" t="str">
        <f>IF(LEFT(DULIEU!$W246,3)=$L$4,DULIEU!$H246,"")</f>
        <v/>
      </c>
      <c r="D254" s="39" t="str">
        <f>IF(LEFT(DULIEU!$W246,3)=$L$4,DULIEU!$J246,"")</f>
        <v/>
      </c>
      <c r="E254" s="38" t="str">
        <f>IF(LEFT(DULIEU!$W246,3)=$L$4,DULIEU!$E246,"")</f>
        <v/>
      </c>
      <c r="F254" s="34" t="str">
        <f>IF(LEFT(DULIEU!$W246,3)=$L$4,DULIEU!$O246,"")</f>
        <v/>
      </c>
      <c r="G254" s="35">
        <f>IF(AND(LEFT(DULIEU!$W246,3)=$L$4,LEFT(DULIEU!$V246,4)=$G$11),DULIEU!$X246,0)</f>
        <v>0</v>
      </c>
      <c r="H254" s="35">
        <f>IF(AND(LEFT(DULIEU!$W246,3)=$L$4,LEFT(DULIEU!$V246,3)=$H$11),DULIEU!$X246,0)</f>
        <v>0</v>
      </c>
      <c r="I254" s="36" t="str">
        <f>IF($J254&gt;0,DULIEU!V246,"")</f>
        <v/>
      </c>
      <c r="J254" s="35">
        <f t="shared" si="6"/>
        <v>0</v>
      </c>
      <c r="K254" s="35">
        <f>IF(LEFT(DULIEU!$W246,3)=L$4,DULIEU!$X246,0)</f>
        <v>0</v>
      </c>
      <c r="L254" s="41" t="str">
        <f t="shared" si="7"/>
        <v/>
      </c>
      <c r="M254" s="29"/>
      <c r="N254" s="2"/>
      <c r="O254" s="2"/>
      <c r="P254" s="2"/>
      <c r="Q254" s="2"/>
      <c r="R254" s="2"/>
      <c r="S254" s="2"/>
      <c r="T254" s="2"/>
      <c r="U254" s="2"/>
      <c r="V254" s="2"/>
      <c r="W254" s="2"/>
      <c r="X254" s="2"/>
      <c r="Y254" s="2"/>
      <c r="Z254" s="2"/>
      <c r="AA254" s="2"/>
      <c r="AB254" s="2"/>
      <c r="AC254" s="2"/>
      <c r="AD254" s="2"/>
      <c r="AE254" s="2"/>
      <c r="AF254" s="2"/>
      <c r="AG254" s="2"/>
      <c r="AH254" s="2"/>
      <c r="AI254" s="2"/>
    </row>
    <row r="255" spans="1:35" s="1" customFormat="1" hidden="1">
      <c r="A255" s="2"/>
      <c r="B255" s="38" t="str">
        <f>IF(LEFT(DULIEU!$W247,3)=$L$4,DULIEU!$D247,"")</f>
        <v/>
      </c>
      <c r="C255" s="39" t="str">
        <f>IF(LEFT(DULIEU!$W247,3)=$L$4,DULIEU!$H247,"")</f>
        <v/>
      </c>
      <c r="D255" s="39" t="str">
        <f>IF(LEFT(DULIEU!$W247,3)=$L$4,DULIEU!$J247,"")</f>
        <v/>
      </c>
      <c r="E255" s="38" t="str">
        <f>IF(LEFT(DULIEU!$W247,3)=$L$4,DULIEU!$E247,"")</f>
        <v/>
      </c>
      <c r="F255" s="34" t="str">
        <f>IF(LEFT(DULIEU!$W247,3)=$L$4,DULIEU!$O247,"")</f>
        <v/>
      </c>
      <c r="G255" s="35">
        <f>IF(AND(LEFT(DULIEU!$W247,3)=$L$4,LEFT(DULIEU!$V247,4)=$G$11),DULIEU!$X247,0)</f>
        <v>0</v>
      </c>
      <c r="H255" s="35">
        <f>IF(AND(LEFT(DULIEU!$W247,3)=$L$4,LEFT(DULIEU!$V247,3)=$H$11),DULIEU!$X247,0)</f>
        <v>0</v>
      </c>
      <c r="I255" s="36" t="str">
        <f>IF($J255&gt;0,DULIEU!V247,"")</f>
        <v/>
      </c>
      <c r="J255" s="35">
        <f t="shared" si="6"/>
        <v>0</v>
      </c>
      <c r="K255" s="35">
        <f>IF(LEFT(DULIEU!$W247,3)=L$4,DULIEU!$X247,0)</f>
        <v>0</v>
      </c>
      <c r="L255" s="41" t="str">
        <f t="shared" si="7"/>
        <v/>
      </c>
      <c r="M255" s="29"/>
      <c r="N255" s="2"/>
      <c r="O255" s="2"/>
      <c r="P255" s="2"/>
      <c r="Q255" s="2"/>
      <c r="R255" s="2"/>
      <c r="S255" s="2"/>
      <c r="T255" s="2"/>
      <c r="U255" s="2"/>
      <c r="V255" s="2"/>
      <c r="W255" s="2"/>
      <c r="X255" s="2"/>
      <c r="Y255" s="2"/>
      <c r="Z255" s="2"/>
      <c r="AA255" s="2"/>
      <c r="AB255" s="2"/>
      <c r="AC255" s="2"/>
      <c r="AD255" s="2"/>
      <c r="AE255" s="2"/>
      <c r="AF255" s="2"/>
      <c r="AG255" s="2"/>
      <c r="AH255" s="2"/>
      <c r="AI255" s="2"/>
    </row>
    <row r="256" spans="1:35" s="1" customFormat="1" hidden="1">
      <c r="A256" s="2"/>
      <c r="B256" s="38" t="str">
        <f>IF(LEFT(DULIEU!$W248,3)=$L$4,DULIEU!$D248,"")</f>
        <v/>
      </c>
      <c r="C256" s="39" t="str">
        <f>IF(LEFT(DULIEU!$W248,3)=$L$4,DULIEU!$H248,"")</f>
        <v/>
      </c>
      <c r="D256" s="39" t="str">
        <f>IF(LEFT(DULIEU!$W248,3)=$L$4,DULIEU!$J248,"")</f>
        <v/>
      </c>
      <c r="E256" s="38" t="str">
        <f>IF(LEFT(DULIEU!$W248,3)=$L$4,DULIEU!$E248,"")</f>
        <v/>
      </c>
      <c r="F256" s="34" t="str">
        <f>IF(LEFT(DULIEU!$W248,3)=$L$4,DULIEU!$O248,"")</f>
        <v/>
      </c>
      <c r="G256" s="35">
        <f>IF(AND(LEFT(DULIEU!$W248,3)=$L$4,LEFT(DULIEU!$V248,4)=$G$11),DULIEU!$X248,0)</f>
        <v>0</v>
      </c>
      <c r="H256" s="35">
        <f>IF(AND(LEFT(DULIEU!$W248,3)=$L$4,LEFT(DULIEU!$V248,3)=$H$11),DULIEU!$X248,0)</f>
        <v>0</v>
      </c>
      <c r="I256" s="36" t="str">
        <f>IF($J256&gt;0,DULIEU!V248,"")</f>
        <v/>
      </c>
      <c r="J256" s="35">
        <f t="shared" si="6"/>
        <v>0</v>
      </c>
      <c r="K256" s="35">
        <f>IF(LEFT(DULIEU!$W248,3)=L$4,DULIEU!$X248,0)</f>
        <v>0</v>
      </c>
      <c r="L256" s="41" t="str">
        <f t="shared" si="7"/>
        <v/>
      </c>
      <c r="M256" s="29"/>
      <c r="N256" s="2"/>
      <c r="O256" s="2"/>
      <c r="P256" s="2"/>
      <c r="Q256" s="2"/>
      <c r="R256" s="2"/>
      <c r="S256" s="2"/>
      <c r="T256" s="2"/>
      <c r="U256" s="2"/>
      <c r="V256" s="2"/>
      <c r="W256" s="2"/>
      <c r="X256" s="2"/>
      <c r="Y256" s="2"/>
      <c r="Z256" s="2"/>
      <c r="AA256" s="2"/>
      <c r="AB256" s="2"/>
      <c r="AC256" s="2"/>
      <c r="AD256" s="2"/>
      <c r="AE256" s="2"/>
      <c r="AF256" s="2"/>
      <c r="AG256" s="2"/>
      <c r="AH256" s="2"/>
      <c r="AI256" s="2"/>
    </row>
    <row r="257" spans="1:35" s="1" customFormat="1" hidden="1">
      <c r="A257" s="2"/>
      <c r="B257" s="38" t="str">
        <f>IF(LEFT(DULIEU!$W249,3)=$L$4,DULIEU!$D249,"")</f>
        <v/>
      </c>
      <c r="C257" s="39" t="str">
        <f>IF(LEFT(DULIEU!$W249,3)=$L$4,DULIEU!$H249,"")</f>
        <v/>
      </c>
      <c r="D257" s="39" t="str">
        <f>IF(LEFT(DULIEU!$W249,3)=$L$4,DULIEU!$J249,"")</f>
        <v/>
      </c>
      <c r="E257" s="38" t="str">
        <f>IF(LEFT(DULIEU!$W249,3)=$L$4,DULIEU!$E249,"")</f>
        <v/>
      </c>
      <c r="F257" s="34" t="str">
        <f>IF(LEFT(DULIEU!$W249,3)=$L$4,DULIEU!$O249,"")</f>
        <v/>
      </c>
      <c r="G257" s="35">
        <f>IF(AND(LEFT(DULIEU!$W249,3)=$L$4,LEFT(DULIEU!$V249,4)=$G$11),DULIEU!$X249,0)</f>
        <v>0</v>
      </c>
      <c r="H257" s="35">
        <f>IF(AND(LEFT(DULIEU!$W249,3)=$L$4,LEFT(DULIEU!$V249,3)=$H$11),DULIEU!$X249,0)</f>
        <v>0</v>
      </c>
      <c r="I257" s="36" t="str">
        <f>IF($J257&gt;0,DULIEU!V249,"")</f>
        <v/>
      </c>
      <c r="J257" s="35">
        <f t="shared" si="6"/>
        <v>0</v>
      </c>
      <c r="K257" s="35">
        <f>IF(LEFT(DULIEU!$W249,3)=L$4,DULIEU!$X249,0)</f>
        <v>0</v>
      </c>
      <c r="L257" s="41" t="str">
        <f t="shared" si="7"/>
        <v/>
      </c>
      <c r="M257" s="29"/>
      <c r="N257" s="2"/>
      <c r="O257" s="2"/>
      <c r="P257" s="2"/>
      <c r="Q257" s="2"/>
      <c r="R257" s="2"/>
      <c r="S257" s="2"/>
      <c r="T257" s="2"/>
      <c r="U257" s="2"/>
      <c r="V257" s="2"/>
      <c r="W257" s="2"/>
      <c r="X257" s="2"/>
      <c r="Y257" s="2"/>
      <c r="Z257" s="2"/>
      <c r="AA257" s="2"/>
      <c r="AB257" s="2"/>
      <c r="AC257" s="2"/>
      <c r="AD257" s="2"/>
      <c r="AE257" s="2"/>
      <c r="AF257" s="2"/>
      <c r="AG257" s="2"/>
      <c r="AH257" s="2"/>
      <c r="AI257" s="2"/>
    </row>
    <row r="258" spans="1:35" s="1" customFormat="1" hidden="1">
      <c r="A258" s="2"/>
      <c r="B258" s="38" t="str">
        <f>IF(LEFT(DULIEU!$W250,3)=$L$4,DULIEU!$D250,"")</f>
        <v/>
      </c>
      <c r="C258" s="39" t="str">
        <f>IF(LEFT(DULIEU!$W250,3)=$L$4,DULIEU!$H250,"")</f>
        <v/>
      </c>
      <c r="D258" s="39" t="str">
        <f>IF(LEFT(DULIEU!$W250,3)=$L$4,DULIEU!$J250,"")</f>
        <v/>
      </c>
      <c r="E258" s="38" t="str">
        <f>IF(LEFT(DULIEU!$W250,3)=$L$4,DULIEU!$E250,"")</f>
        <v/>
      </c>
      <c r="F258" s="34" t="str">
        <f>IF(LEFT(DULIEU!$W250,3)=$L$4,DULIEU!$O250,"")</f>
        <v/>
      </c>
      <c r="G258" s="35">
        <f>IF(AND(LEFT(DULIEU!$W250,3)=$L$4,LEFT(DULIEU!$V250,4)=$G$11),DULIEU!$X250,0)</f>
        <v>0</v>
      </c>
      <c r="H258" s="35">
        <f>IF(AND(LEFT(DULIEU!$W250,3)=$L$4,LEFT(DULIEU!$V250,3)=$H$11),DULIEU!$X250,0)</f>
        <v>0</v>
      </c>
      <c r="I258" s="36" t="str">
        <f>IF($J258&gt;0,DULIEU!V250,"")</f>
        <v/>
      </c>
      <c r="J258" s="35">
        <f t="shared" si="6"/>
        <v>0</v>
      </c>
      <c r="K258" s="35">
        <f>IF(LEFT(DULIEU!$W250,3)=L$4,DULIEU!$X250,0)</f>
        <v>0</v>
      </c>
      <c r="L258" s="41" t="str">
        <f t="shared" si="7"/>
        <v/>
      </c>
      <c r="M258" s="29"/>
      <c r="N258" s="2"/>
      <c r="O258" s="2"/>
      <c r="P258" s="2"/>
      <c r="Q258" s="2"/>
      <c r="R258" s="2"/>
      <c r="S258" s="2"/>
      <c r="T258" s="2"/>
      <c r="U258" s="2"/>
      <c r="V258" s="2"/>
      <c r="W258" s="2"/>
      <c r="X258" s="2"/>
      <c r="Y258" s="2"/>
      <c r="Z258" s="2"/>
      <c r="AA258" s="2"/>
      <c r="AB258" s="2"/>
      <c r="AC258" s="2"/>
      <c r="AD258" s="2"/>
      <c r="AE258" s="2"/>
      <c r="AF258" s="2"/>
      <c r="AG258" s="2"/>
      <c r="AH258" s="2"/>
      <c r="AI258" s="2"/>
    </row>
    <row r="259" spans="1:35" s="1" customFormat="1" hidden="1">
      <c r="A259" s="2"/>
      <c r="B259" s="38" t="str">
        <f>IF(LEFT(DULIEU!$W251,3)=$L$4,DULIEU!$D251,"")</f>
        <v/>
      </c>
      <c r="C259" s="39" t="str">
        <f>IF(LEFT(DULIEU!$W251,3)=$L$4,DULIEU!$H251,"")</f>
        <v/>
      </c>
      <c r="D259" s="39" t="str">
        <f>IF(LEFT(DULIEU!$W251,3)=$L$4,DULIEU!$J251,"")</f>
        <v/>
      </c>
      <c r="E259" s="38" t="str">
        <f>IF(LEFT(DULIEU!$W251,3)=$L$4,DULIEU!$E251,"")</f>
        <v/>
      </c>
      <c r="F259" s="34" t="str">
        <f>IF(LEFT(DULIEU!$W251,3)=$L$4,DULIEU!$O251,"")</f>
        <v/>
      </c>
      <c r="G259" s="35">
        <f>IF(AND(LEFT(DULIEU!$W251,3)=$L$4,LEFT(DULIEU!$V251,4)=$G$11),DULIEU!$X251,0)</f>
        <v>0</v>
      </c>
      <c r="H259" s="35">
        <f>IF(AND(LEFT(DULIEU!$W251,3)=$L$4,LEFT(DULIEU!$V251,3)=$H$11),DULIEU!$X251,0)</f>
        <v>0</v>
      </c>
      <c r="I259" s="36" t="str">
        <f>IF($J259&gt;0,DULIEU!V251,"")</f>
        <v/>
      </c>
      <c r="J259" s="35">
        <f t="shared" si="6"/>
        <v>0</v>
      </c>
      <c r="K259" s="35">
        <f>IF(LEFT(DULIEU!$W251,3)=L$4,DULIEU!$X251,0)</f>
        <v>0</v>
      </c>
      <c r="L259" s="41" t="str">
        <f t="shared" si="7"/>
        <v/>
      </c>
      <c r="M259" s="29"/>
      <c r="N259" s="2"/>
      <c r="O259" s="2"/>
      <c r="P259" s="2"/>
      <c r="Q259" s="2"/>
      <c r="R259" s="2"/>
      <c r="S259" s="2"/>
      <c r="T259" s="2"/>
      <c r="U259" s="2"/>
      <c r="V259" s="2"/>
      <c r="W259" s="2"/>
      <c r="X259" s="2"/>
      <c r="Y259" s="2"/>
      <c r="Z259" s="2"/>
      <c r="AA259" s="2"/>
      <c r="AB259" s="2"/>
      <c r="AC259" s="2"/>
      <c r="AD259" s="2"/>
      <c r="AE259" s="2"/>
      <c r="AF259" s="2"/>
      <c r="AG259" s="2"/>
      <c r="AH259" s="2"/>
      <c r="AI259" s="2"/>
    </row>
    <row r="260" spans="1:35" s="1" customFormat="1" hidden="1">
      <c r="A260" s="2"/>
      <c r="B260" s="38" t="str">
        <f>IF(LEFT(DULIEU!$W252,3)=$L$4,DULIEU!$D252,"")</f>
        <v/>
      </c>
      <c r="C260" s="39" t="str">
        <f>IF(LEFT(DULIEU!$W252,3)=$L$4,DULIEU!$H252,"")</f>
        <v/>
      </c>
      <c r="D260" s="39" t="str">
        <f>IF(LEFT(DULIEU!$W252,3)=$L$4,DULIEU!$J252,"")</f>
        <v/>
      </c>
      <c r="E260" s="38" t="str">
        <f>IF(LEFT(DULIEU!$W252,3)=$L$4,DULIEU!$E252,"")</f>
        <v/>
      </c>
      <c r="F260" s="34" t="str">
        <f>IF(LEFT(DULIEU!$W252,3)=$L$4,DULIEU!$O252,"")</f>
        <v/>
      </c>
      <c r="G260" s="35">
        <f>IF(AND(LEFT(DULIEU!$W252,3)=$L$4,LEFT(DULIEU!$V252,4)=$G$11),DULIEU!$X252,0)</f>
        <v>0</v>
      </c>
      <c r="H260" s="35">
        <f>IF(AND(LEFT(DULIEU!$W252,3)=$L$4,LEFT(DULIEU!$V252,3)=$H$11),DULIEU!$X252,0)</f>
        <v>0</v>
      </c>
      <c r="I260" s="36" t="str">
        <f>IF($J260&gt;0,DULIEU!V252,"")</f>
        <v/>
      </c>
      <c r="J260" s="35">
        <f t="shared" si="6"/>
        <v>0</v>
      </c>
      <c r="K260" s="35">
        <f>IF(LEFT(DULIEU!$W252,3)=L$4,DULIEU!$X252,0)</f>
        <v>0</v>
      </c>
      <c r="L260" s="41" t="str">
        <f t="shared" si="7"/>
        <v/>
      </c>
      <c r="M260" s="29"/>
      <c r="N260" s="2"/>
      <c r="O260" s="2"/>
      <c r="P260" s="2"/>
      <c r="Q260" s="2"/>
      <c r="R260" s="2"/>
      <c r="S260" s="2"/>
      <c r="T260" s="2"/>
      <c r="U260" s="2"/>
      <c r="V260" s="2"/>
      <c r="W260" s="2"/>
      <c r="X260" s="2"/>
      <c r="Y260" s="2"/>
      <c r="Z260" s="2"/>
      <c r="AA260" s="2"/>
      <c r="AB260" s="2"/>
      <c r="AC260" s="2"/>
      <c r="AD260" s="2"/>
      <c r="AE260" s="2"/>
      <c r="AF260" s="2"/>
      <c r="AG260" s="2"/>
      <c r="AH260" s="2"/>
      <c r="AI260" s="2"/>
    </row>
    <row r="261" spans="1:35" s="1" customFormat="1" hidden="1">
      <c r="A261" s="2"/>
      <c r="B261" s="38" t="str">
        <f>IF(LEFT(DULIEU!$W253,3)=$L$4,DULIEU!$D253,"")</f>
        <v/>
      </c>
      <c r="C261" s="39" t="str">
        <f>IF(LEFT(DULIEU!$W253,3)=$L$4,DULIEU!$H253,"")</f>
        <v/>
      </c>
      <c r="D261" s="39" t="str">
        <f>IF(LEFT(DULIEU!$W253,3)=$L$4,DULIEU!$J253,"")</f>
        <v/>
      </c>
      <c r="E261" s="38" t="str">
        <f>IF(LEFT(DULIEU!$W253,3)=$L$4,DULIEU!$E253,"")</f>
        <v/>
      </c>
      <c r="F261" s="34" t="str">
        <f>IF(LEFT(DULIEU!$W253,3)=$L$4,DULIEU!$O253,"")</f>
        <v/>
      </c>
      <c r="G261" s="35">
        <f>IF(AND(LEFT(DULIEU!$W253,3)=$L$4,LEFT(DULIEU!$V253,4)=$G$11),DULIEU!$X253,0)</f>
        <v>0</v>
      </c>
      <c r="H261" s="35">
        <f>IF(AND(LEFT(DULIEU!$W253,3)=$L$4,LEFT(DULIEU!$V253,3)=$H$11),DULIEU!$X253,0)</f>
        <v>0</v>
      </c>
      <c r="I261" s="36" t="str">
        <f>IF($J261&gt;0,DULIEU!V253,"")</f>
        <v/>
      </c>
      <c r="J261" s="35">
        <f t="shared" si="6"/>
        <v>0</v>
      </c>
      <c r="K261" s="35">
        <f>IF(LEFT(DULIEU!$W253,3)=L$4,DULIEU!$X253,0)</f>
        <v>0</v>
      </c>
      <c r="L261" s="41" t="str">
        <f t="shared" si="7"/>
        <v/>
      </c>
      <c r="M261" s="29"/>
      <c r="N261" s="2"/>
      <c r="O261" s="2"/>
      <c r="P261" s="2"/>
      <c r="Q261" s="2"/>
      <c r="R261" s="2"/>
      <c r="S261" s="2"/>
      <c r="T261" s="2"/>
      <c r="U261" s="2"/>
      <c r="V261" s="2"/>
      <c r="W261" s="2"/>
      <c r="X261" s="2"/>
      <c r="Y261" s="2"/>
      <c r="Z261" s="2"/>
      <c r="AA261" s="2"/>
      <c r="AB261" s="2"/>
      <c r="AC261" s="2"/>
      <c r="AD261" s="2"/>
      <c r="AE261" s="2"/>
      <c r="AF261" s="2"/>
      <c r="AG261" s="2"/>
      <c r="AH261" s="2"/>
      <c r="AI261" s="2"/>
    </row>
    <row r="262" spans="1:35" s="1" customFormat="1" hidden="1">
      <c r="A262" s="2"/>
      <c r="B262" s="38" t="str">
        <f>IF(LEFT(DULIEU!$W254,3)=$L$4,DULIEU!$D254,"")</f>
        <v/>
      </c>
      <c r="C262" s="39" t="str">
        <f>IF(LEFT(DULIEU!$W254,3)=$L$4,DULIEU!$H254,"")</f>
        <v/>
      </c>
      <c r="D262" s="39" t="str">
        <f>IF(LEFT(DULIEU!$W254,3)=$L$4,DULIEU!$J254,"")</f>
        <v/>
      </c>
      <c r="E262" s="38" t="str">
        <f>IF(LEFT(DULIEU!$W254,3)=$L$4,DULIEU!$E254,"")</f>
        <v/>
      </c>
      <c r="F262" s="34" t="str">
        <f>IF(LEFT(DULIEU!$W254,3)=$L$4,DULIEU!$O254,"")</f>
        <v/>
      </c>
      <c r="G262" s="35">
        <f>IF(AND(LEFT(DULIEU!$W254,3)=$L$4,LEFT(DULIEU!$V254,4)=$G$11),DULIEU!$X254,0)</f>
        <v>0</v>
      </c>
      <c r="H262" s="35">
        <f>IF(AND(LEFT(DULIEU!$W254,3)=$L$4,LEFT(DULIEU!$V254,3)=$H$11),DULIEU!$X254,0)</f>
        <v>0</v>
      </c>
      <c r="I262" s="36" t="str">
        <f>IF($J262&gt;0,DULIEU!V254,"")</f>
        <v/>
      </c>
      <c r="J262" s="35">
        <f t="shared" si="6"/>
        <v>0</v>
      </c>
      <c r="K262" s="35">
        <f>IF(LEFT(DULIEU!$W254,3)=L$4,DULIEU!$X254,0)</f>
        <v>0</v>
      </c>
      <c r="L262" s="41" t="str">
        <f t="shared" si="7"/>
        <v/>
      </c>
      <c r="M262" s="29"/>
      <c r="N262" s="2"/>
      <c r="O262" s="2"/>
      <c r="P262" s="2"/>
      <c r="Q262" s="2"/>
      <c r="R262" s="2"/>
      <c r="S262" s="2"/>
      <c r="T262" s="2"/>
      <c r="U262" s="2"/>
      <c r="V262" s="2"/>
      <c r="W262" s="2"/>
      <c r="X262" s="2"/>
      <c r="Y262" s="2"/>
      <c r="Z262" s="2"/>
      <c r="AA262" s="2"/>
      <c r="AB262" s="2"/>
      <c r="AC262" s="2"/>
      <c r="AD262" s="2"/>
      <c r="AE262" s="2"/>
      <c r="AF262" s="2"/>
      <c r="AG262" s="2"/>
      <c r="AH262" s="2"/>
      <c r="AI262" s="2"/>
    </row>
    <row r="263" spans="1:35" s="1" customFormat="1" hidden="1">
      <c r="A263" s="2"/>
      <c r="B263" s="38" t="str">
        <f>IF(LEFT(DULIEU!$W255,3)=$L$4,DULIEU!$D255,"")</f>
        <v/>
      </c>
      <c r="C263" s="39" t="str">
        <f>IF(LEFT(DULIEU!$W255,3)=$L$4,DULIEU!$H255,"")</f>
        <v/>
      </c>
      <c r="D263" s="39" t="str">
        <f>IF(LEFT(DULIEU!$W255,3)=$L$4,DULIEU!$J255,"")</f>
        <v/>
      </c>
      <c r="E263" s="38" t="str">
        <f>IF(LEFT(DULIEU!$W255,3)=$L$4,DULIEU!$E255,"")</f>
        <v/>
      </c>
      <c r="F263" s="34" t="str">
        <f>IF(LEFT(DULIEU!$W255,3)=$L$4,DULIEU!$O255,"")</f>
        <v/>
      </c>
      <c r="G263" s="35">
        <f>IF(AND(LEFT(DULIEU!$W255,3)=$L$4,LEFT(DULIEU!$V255,4)=$G$11),DULIEU!$X255,0)</f>
        <v>0</v>
      </c>
      <c r="H263" s="35">
        <f>IF(AND(LEFT(DULIEU!$W255,3)=$L$4,LEFT(DULIEU!$V255,3)=$H$11),DULIEU!$X255,0)</f>
        <v>0</v>
      </c>
      <c r="I263" s="36" t="str">
        <f>IF($J263&gt;0,DULIEU!V255,"")</f>
        <v/>
      </c>
      <c r="J263" s="35">
        <f t="shared" si="6"/>
        <v>0</v>
      </c>
      <c r="K263" s="35">
        <f>IF(LEFT(DULIEU!$W255,3)=L$4,DULIEU!$X255,0)</f>
        <v>0</v>
      </c>
      <c r="L263" s="41" t="str">
        <f t="shared" si="7"/>
        <v/>
      </c>
      <c r="M263" s="29"/>
      <c r="N263" s="2"/>
      <c r="O263" s="2"/>
      <c r="P263" s="2"/>
      <c r="Q263" s="2"/>
      <c r="R263" s="2"/>
      <c r="S263" s="2"/>
      <c r="T263" s="2"/>
      <c r="U263" s="2"/>
      <c r="V263" s="2"/>
      <c r="W263" s="2"/>
      <c r="X263" s="2"/>
      <c r="Y263" s="2"/>
      <c r="Z263" s="2"/>
      <c r="AA263" s="2"/>
      <c r="AB263" s="2"/>
      <c r="AC263" s="2"/>
      <c r="AD263" s="2"/>
      <c r="AE263" s="2"/>
      <c r="AF263" s="2"/>
      <c r="AG263" s="2"/>
      <c r="AH263" s="2"/>
      <c r="AI263" s="2"/>
    </row>
    <row r="264" spans="1:35" s="1" customFormat="1" hidden="1">
      <c r="A264" s="2"/>
      <c r="B264" s="38" t="str">
        <f>IF(LEFT(DULIEU!$W256,3)=$L$4,DULIEU!$D256,"")</f>
        <v/>
      </c>
      <c r="C264" s="39" t="str">
        <f>IF(LEFT(DULIEU!$W256,3)=$L$4,DULIEU!$H256,"")</f>
        <v/>
      </c>
      <c r="D264" s="39" t="str">
        <f>IF(LEFT(DULIEU!$W256,3)=$L$4,DULIEU!$J256,"")</f>
        <v/>
      </c>
      <c r="E264" s="38" t="str">
        <f>IF(LEFT(DULIEU!$W256,3)=$L$4,DULIEU!$E256,"")</f>
        <v/>
      </c>
      <c r="F264" s="34" t="str">
        <f>IF(LEFT(DULIEU!$W256,3)=$L$4,DULIEU!$O256,"")</f>
        <v/>
      </c>
      <c r="G264" s="35">
        <f>IF(AND(LEFT(DULIEU!$W256,3)=$L$4,LEFT(DULIEU!$V256,4)=$G$11),DULIEU!$X256,0)</f>
        <v>0</v>
      </c>
      <c r="H264" s="35">
        <f>IF(AND(LEFT(DULIEU!$W256,3)=$L$4,LEFT(DULIEU!$V256,3)=$H$11),DULIEU!$X256,0)</f>
        <v>0</v>
      </c>
      <c r="I264" s="36" t="str">
        <f>IF($J264&gt;0,DULIEU!V256,"")</f>
        <v/>
      </c>
      <c r="J264" s="35">
        <f t="shared" si="6"/>
        <v>0</v>
      </c>
      <c r="K264" s="35">
        <f>IF(LEFT(DULIEU!$W256,3)=L$4,DULIEU!$X256,0)</f>
        <v>0</v>
      </c>
      <c r="L264" s="41" t="str">
        <f t="shared" si="7"/>
        <v/>
      </c>
      <c r="M264" s="29"/>
      <c r="N264" s="2"/>
      <c r="O264" s="2"/>
      <c r="P264" s="2"/>
      <c r="Q264" s="2"/>
      <c r="R264" s="2"/>
      <c r="S264" s="2"/>
      <c r="T264" s="2"/>
      <c r="U264" s="2"/>
      <c r="V264" s="2"/>
      <c r="W264" s="2"/>
      <c r="X264" s="2"/>
      <c r="Y264" s="2"/>
      <c r="Z264" s="2"/>
      <c r="AA264" s="2"/>
      <c r="AB264" s="2"/>
      <c r="AC264" s="2"/>
      <c r="AD264" s="2"/>
      <c r="AE264" s="2"/>
      <c r="AF264" s="2"/>
      <c r="AG264" s="2"/>
      <c r="AH264" s="2"/>
      <c r="AI264" s="2"/>
    </row>
    <row r="265" spans="1:35" s="1" customFormat="1" hidden="1">
      <c r="A265" s="2"/>
      <c r="B265" s="38" t="str">
        <f>IF(LEFT(DULIEU!$W257,3)=$L$4,DULIEU!$D257,"")</f>
        <v/>
      </c>
      <c r="C265" s="39" t="str">
        <f>IF(LEFT(DULIEU!$W257,3)=$L$4,DULIEU!$H257,"")</f>
        <v/>
      </c>
      <c r="D265" s="39" t="str">
        <f>IF(LEFT(DULIEU!$W257,3)=$L$4,DULIEU!$J257,"")</f>
        <v/>
      </c>
      <c r="E265" s="38" t="str">
        <f>IF(LEFT(DULIEU!$W257,3)=$L$4,DULIEU!$E257,"")</f>
        <v/>
      </c>
      <c r="F265" s="34" t="str">
        <f>IF(LEFT(DULIEU!$W257,3)=$L$4,DULIEU!$O257,"")</f>
        <v/>
      </c>
      <c r="G265" s="35">
        <f>IF(AND(LEFT(DULIEU!$W257,3)=$L$4,LEFT(DULIEU!$V257,4)=$G$11),DULIEU!$X257,0)</f>
        <v>0</v>
      </c>
      <c r="H265" s="35">
        <f>IF(AND(LEFT(DULIEU!$W257,3)=$L$4,LEFT(DULIEU!$V257,3)=$H$11),DULIEU!$X257,0)</f>
        <v>0</v>
      </c>
      <c r="I265" s="36" t="str">
        <f>IF($J265&gt;0,DULIEU!V257,"")</f>
        <v/>
      </c>
      <c r="J265" s="35">
        <f t="shared" si="6"/>
        <v>0</v>
      </c>
      <c r="K265" s="35">
        <f>IF(LEFT(DULIEU!$W257,3)=L$4,DULIEU!$X257,0)</f>
        <v>0</v>
      </c>
      <c r="L265" s="41" t="str">
        <f t="shared" si="7"/>
        <v/>
      </c>
      <c r="M265" s="29"/>
      <c r="N265" s="2"/>
      <c r="O265" s="2"/>
      <c r="P265" s="2"/>
      <c r="Q265" s="2"/>
      <c r="R265" s="2"/>
      <c r="S265" s="2"/>
      <c r="T265" s="2"/>
      <c r="U265" s="2"/>
      <c r="V265" s="2"/>
      <c r="W265" s="2"/>
      <c r="X265" s="2"/>
      <c r="Y265" s="2"/>
      <c r="Z265" s="2"/>
      <c r="AA265" s="2"/>
      <c r="AB265" s="2"/>
      <c r="AC265" s="2"/>
      <c r="AD265" s="2"/>
      <c r="AE265" s="2"/>
      <c r="AF265" s="2"/>
      <c r="AG265" s="2"/>
      <c r="AH265" s="2"/>
      <c r="AI265" s="2"/>
    </row>
    <row r="266" spans="1:35" s="1" customFormat="1" hidden="1">
      <c r="A266" s="2"/>
      <c r="B266" s="38" t="str">
        <f>IF(LEFT(DULIEU!$W258,3)=$L$4,DULIEU!$D258,"")</f>
        <v/>
      </c>
      <c r="C266" s="39" t="str">
        <f>IF(LEFT(DULIEU!$W258,3)=$L$4,DULIEU!$H258,"")</f>
        <v/>
      </c>
      <c r="D266" s="39" t="str">
        <f>IF(LEFT(DULIEU!$W258,3)=$L$4,DULIEU!$J258,"")</f>
        <v/>
      </c>
      <c r="E266" s="38" t="str">
        <f>IF(LEFT(DULIEU!$W258,3)=$L$4,DULIEU!$E258,"")</f>
        <v/>
      </c>
      <c r="F266" s="34" t="str">
        <f>IF(LEFT(DULIEU!$W258,3)=$L$4,DULIEU!$O258,"")</f>
        <v/>
      </c>
      <c r="G266" s="35">
        <f>IF(AND(LEFT(DULIEU!$W258,3)=$L$4,LEFT(DULIEU!$V258,4)=$G$11),DULIEU!$X258,0)</f>
        <v>0</v>
      </c>
      <c r="H266" s="35">
        <f>IF(AND(LEFT(DULIEU!$W258,3)=$L$4,LEFT(DULIEU!$V258,3)=$H$11),DULIEU!$X258,0)</f>
        <v>0</v>
      </c>
      <c r="I266" s="36" t="str">
        <f>IF($J266&gt;0,DULIEU!V258,"")</f>
        <v/>
      </c>
      <c r="J266" s="35">
        <f t="shared" si="6"/>
        <v>0</v>
      </c>
      <c r="K266" s="35">
        <f>IF(LEFT(DULIEU!$W258,3)=L$4,DULIEU!$X258,0)</f>
        <v>0</v>
      </c>
      <c r="L266" s="41" t="str">
        <f t="shared" si="7"/>
        <v/>
      </c>
      <c r="M266" s="29"/>
      <c r="N266" s="2"/>
      <c r="O266" s="2"/>
      <c r="P266" s="2"/>
      <c r="Q266" s="2"/>
      <c r="R266" s="2"/>
      <c r="S266" s="2"/>
      <c r="T266" s="2"/>
      <c r="U266" s="2"/>
      <c r="V266" s="2"/>
      <c r="W266" s="2"/>
      <c r="X266" s="2"/>
      <c r="Y266" s="2"/>
      <c r="Z266" s="2"/>
      <c r="AA266" s="2"/>
      <c r="AB266" s="2"/>
      <c r="AC266" s="2"/>
      <c r="AD266" s="2"/>
      <c r="AE266" s="2"/>
      <c r="AF266" s="2"/>
      <c r="AG266" s="2"/>
      <c r="AH266" s="2"/>
      <c r="AI266" s="2"/>
    </row>
    <row r="267" spans="1:35" s="1" customFormat="1" hidden="1">
      <c r="A267" s="2"/>
      <c r="B267" s="38" t="str">
        <f>IF(LEFT(DULIEU!$W259,3)=$L$4,DULIEU!$D259,"")</f>
        <v/>
      </c>
      <c r="C267" s="39" t="str">
        <f>IF(LEFT(DULIEU!$W259,3)=$L$4,DULIEU!$H259,"")</f>
        <v/>
      </c>
      <c r="D267" s="39" t="str">
        <f>IF(LEFT(DULIEU!$W259,3)=$L$4,DULIEU!$J259,"")</f>
        <v/>
      </c>
      <c r="E267" s="38" t="str">
        <f>IF(LEFT(DULIEU!$W259,3)=$L$4,DULIEU!$E259,"")</f>
        <v/>
      </c>
      <c r="F267" s="34" t="str">
        <f>IF(LEFT(DULIEU!$W259,3)=$L$4,DULIEU!$O259,"")</f>
        <v/>
      </c>
      <c r="G267" s="35">
        <f>IF(AND(LEFT(DULIEU!$W259,3)=$L$4,LEFT(DULIEU!$V259,4)=$G$11),DULIEU!$X259,0)</f>
        <v>0</v>
      </c>
      <c r="H267" s="35">
        <f>IF(AND(LEFT(DULIEU!$W259,3)=$L$4,LEFT(DULIEU!$V259,3)=$H$11),DULIEU!$X259,0)</f>
        <v>0</v>
      </c>
      <c r="I267" s="36" t="str">
        <f>IF($J267&gt;0,DULIEU!V259,"")</f>
        <v/>
      </c>
      <c r="J267" s="35">
        <f t="shared" si="6"/>
        <v>0</v>
      </c>
      <c r="K267" s="35">
        <f>IF(LEFT(DULIEU!$W259,3)=L$4,DULIEU!$X259,0)</f>
        <v>0</v>
      </c>
      <c r="L267" s="41" t="str">
        <f t="shared" si="7"/>
        <v/>
      </c>
      <c r="M267" s="29"/>
      <c r="N267" s="2"/>
      <c r="O267" s="2"/>
      <c r="P267" s="2"/>
      <c r="Q267" s="2"/>
      <c r="R267" s="2"/>
      <c r="S267" s="2"/>
      <c r="T267" s="2"/>
      <c r="U267" s="2"/>
      <c r="V267" s="2"/>
      <c r="W267" s="2"/>
      <c r="X267" s="2"/>
      <c r="Y267" s="2"/>
      <c r="Z267" s="2"/>
      <c r="AA267" s="2"/>
      <c r="AB267" s="2"/>
      <c r="AC267" s="2"/>
      <c r="AD267" s="2"/>
      <c r="AE267" s="2"/>
      <c r="AF267" s="2"/>
      <c r="AG267" s="2"/>
      <c r="AH267" s="2"/>
      <c r="AI267" s="2"/>
    </row>
    <row r="268" spans="1:35" s="1" customFormat="1" hidden="1">
      <c r="A268" s="2"/>
      <c r="B268" s="38" t="str">
        <f>IF(LEFT(DULIEU!$W260,3)=$L$4,DULIEU!$D260,"")</f>
        <v/>
      </c>
      <c r="C268" s="39" t="str">
        <f>IF(LEFT(DULIEU!$W260,3)=$L$4,DULIEU!$H260,"")</f>
        <v/>
      </c>
      <c r="D268" s="39" t="str">
        <f>IF(LEFT(DULIEU!$W260,3)=$L$4,DULIEU!$J260,"")</f>
        <v/>
      </c>
      <c r="E268" s="38" t="str">
        <f>IF(LEFT(DULIEU!$W260,3)=$L$4,DULIEU!$E260,"")</f>
        <v/>
      </c>
      <c r="F268" s="34" t="str">
        <f>IF(LEFT(DULIEU!$W260,3)=$L$4,DULIEU!$O260,"")</f>
        <v/>
      </c>
      <c r="G268" s="35">
        <f>IF(AND(LEFT(DULIEU!$W260,3)=$L$4,LEFT(DULIEU!$V260,4)=$G$11),DULIEU!$X260,0)</f>
        <v>0</v>
      </c>
      <c r="H268" s="35">
        <f>IF(AND(LEFT(DULIEU!$W260,3)=$L$4,LEFT(DULIEU!$V260,3)=$H$11),DULIEU!$X260,0)</f>
        <v>0</v>
      </c>
      <c r="I268" s="36" t="str">
        <f>IF($J268&gt;0,DULIEU!V260,"")</f>
        <v/>
      </c>
      <c r="J268" s="35">
        <f t="shared" si="6"/>
        <v>0</v>
      </c>
      <c r="K268" s="35">
        <f>IF(LEFT(DULIEU!$W260,3)=L$4,DULIEU!$X260,0)</f>
        <v>0</v>
      </c>
      <c r="L268" s="41" t="str">
        <f t="shared" si="7"/>
        <v/>
      </c>
      <c r="M268" s="29"/>
      <c r="N268" s="2"/>
      <c r="O268" s="2"/>
      <c r="P268" s="2"/>
      <c r="Q268" s="2"/>
      <c r="R268" s="2"/>
      <c r="S268" s="2"/>
      <c r="T268" s="2"/>
      <c r="U268" s="2"/>
      <c r="V268" s="2"/>
      <c r="W268" s="2"/>
      <c r="X268" s="2"/>
      <c r="Y268" s="2"/>
      <c r="Z268" s="2"/>
      <c r="AA268" s="2"/>
      <c r="AB268" s="2"/>
      <c r="AC268" s="2"/>
      <c r="AD268" s="2"/>
      <c r="AE268" s="2"/>
      <c r="AF268" s="2"/>
      <c r="AG268" s="2"/>
      <c r="AH268" s="2"/>
      <c r="AI268" s="2"/>
    </row>
    <row r="269" spans="1:35" s="1" customFormat="1" hidden="1">
      <c r="A269" s="2"/>
      <c r="B269" s="38" t="str">
        <f>IF(LEFT(DULIEU!$W261,3)=$L$4,DULIEU!$D261,"")</f>
        <v/>
      </c>
      <c r="C269" s="39" t="str">
        <f>IF(LEFT(DULIEU!$W261,3)=$L$4,DULIEU!$H261,"")</f>
        <v/>
      </c>
      <c r="D269" s="39" t="str">
        <f>IF(LEFT(DULIEU!$W261,3)=$L$4,DULIEU!$J261,"")</f>
        <v/>
      </c>
      <c r="E269" s="38" t="str">
        <f>IF(LEFT(DULIEU!$W261,3)=$L$4,DULIEU!$E261,"")</f>
        <v/>
      </c>
      <c r="F269" s="34" t="str">
        <f>IF(LEFT(DULIEU!$W261,3)=$L$4,DULIEU!$O261,"")</f>
        <v/>
      </c>
      <c r="G269" s="35">
        <f>IF(AND(LEFT(DULIEU!$W261,3)=$L$4,LEFT(DULIEU!$V261,4)=$G$11),DULIEU!$X261,0)</f>
        <v>0</v>
      </c>
      <c r="H269" s="35">
        <f>IF(AND(LEFT(DULIEU!$W261,3)=$L$4,LEFT(DULIEU!$V261,3)=$H$11),DULIEU!$X261,0)</f>
        <v>0</v>
      </c>
      <c r="I269" s="36" t="str">
        <f>IF($J269&gt;0,DULIEU!V261,"")</f>
        <v/>
      </c>
      <c r="J269" s="35">
        <f t="shared" si="6"/>
        <v>0</v>
      </c>
      <c r="K269" s="35">
        <f>IF(LEFT(DULIEU!$W261,3)=L$4,DULIEU!$X261,0)</f>
        <v>0</v>
      </c>
      <c r="L269" s="41" t="str">
        <f t="shared" si="7"/>
        <v/>
      </c>
      <c r="M269" s="29"/>
      <c r="N269" s="2"/>
      <c r="O269" s="2"/>
      <c r="P269" s="2"/>
      <c r="Q269" s="2"/>
      <c r="R269" s="2"/>
      <c r="S269" s="2"/>
      <c r="T269" s="2"/>
      <c r="U269" s="2"/>
      <c r="V269" s="2"/>
      <c r="W269" s="2"/>
      <c r="X269" s="2"/>
      <c r="Y269" s="2"/>
      <c r="Z269" s="2"/>
      <c r="AA269" s="2"/>
      <c r="AB269" s="2"/>
      <c r="AC269" s="2"/>
      <c r="AD269" s="2"/>
      <c r="AE269" s="2"/>
      <c r="AF269" s="2"/>
      <c r="AG269" s="2"/>
      <c r="AH269" s="2"/>
      <c r="AI269" s="2"/>
    </row>
    <row r="270" spans="1:35" s="1" customFormat="1" hidden="1">
      <c r="A270" s="2"/>
      <c r="B270" s="38" t="str">
        <f>IF(LEFT(DULIEU!$W262,3)=$L$4,DULIEU!$D262,"")</f>
        <v/>
      </c>
      <c r="C270" s="39" t="str">
        <f>IF(LEFT(DULIEU!$W262,3)=$L$4,DULIEU!$H262,"")</f>
        <v/>
      </c>
      <c r="D270" s="39" t="str">
        <f>IF(LEFT(DULIEU!$W262,3)=$L$4,DULIEU!$J262,"")</f>
        <v/>
      </c>
      <c r="E270" s="38" t="str">
        <f>IF(LEFT(DULIEU!$W262,3)=$L$4,DULIEU!$E262,"")</f>
        <v/>
      </c>
      <c r="F270" s="34" t="str">
        <f>IF(LEFT(DULIEU!$W262,3)=$L$4,DULIEU!$O262,"")</f>
        <v/>
      </c>
      <c r="G270" s="35">
        <f>IF(AND(LEFT(DULIEU!$W262,3)=$L$4,LEFT(DULIEU!$V262,4)=$G$11),DULIEU!$X262,0)</f>
        <v>0</v>
      </c>
      <c r="H270" s="35">
        <f>IF(AND(LEFT(DULIEU!$W262,3)=$L$4,LEFT(DULIEU!$V262,3)=$H$11),DULIEU!$X262,0)</f>
        <v>0</v>
      </c>
      <c r="I270" s="36" t="str">
        <f>IF($J270&gt;0,DULIEU!V262,"")</f>
        <v/>
      </c>
      <c r="J270" s="35">
        <f t="shared" si="6"/>
        <v>0</v>
      </c>
      <c r="K270" s="35">
        <f>IF(LEFT(DULIEU!$W262,3)=L$4,DULIEU!$X262,0)</f>
        <v>0</v>
      </c>
      <c r="L270" s="41" t="str">
        <f t="shared" si="7"/>
        <v/>
      </c>
      <c r="M270" s="29"/>
      <c r="N270" s="2"/>
      <c r="O270" s="2"/>
      <c r="P270" s="2"/>
      <c r="Q270" s="2"/>
      <c r="R270" s="2"/>
      <c r="S270" s="2"/>
      <c r="T270" s="2"/>
      <c r="U270" s="2"/>
      <c r="V270" s="2"/>
      <c r="W270" s="2"/>
      <c r="X270" s="2"/>
      <c r="Y270" s="2"/>
      <c r="Z270" s="2"/>
      <c r="AA270" s="2"/>
      <c r="AB270" s="2"/>
      <c r="AC270" s="2"/>
      <c r="AD270" s="2"/>
      <c r="AE270" s="2"/>
      <c r="AF270" s="2"/>
      <c r="AG270" s="2"/>
      <c r="AH270" s="2"/>
      <c r="AI270" s="2"/>
    </row>
    <row r="271" spans="1:35" s="1" customFormat="1" hidden="1">
      <c r="A271" s="2"/>
      <c r="B271" s="38" t="str">
        <f>IF(LEFT(DULIEU!$W263,3)=$L$4,DULIEU!$D263,"")</f>
        <v/>
      </c>
      <c r="C271" s="39" t="str">
        <f>IF(LEFT(DULIEU!$W263,3)=$L$4,DULIEU!$H263,"")</f>
        <v/>
      </c>
      <c r="D271" s="39" t="str">
        <f>IF(LEFT(DULIEU!$W263,3)=$L$4,DULIEU!$J263,"")</f>
        <v/>
      </c>
      <c r="E271" s="38" t="str">
        <f>IF(LEFT(DULIEU!$W263,3)=$L$4,DULIEU!$E263,"")</f>
        <v/>
      </c>
      <c r="F271" s="34" t="str">
        <f>IF(LEFT(DULIEU!$W263,3)=$L$4,DULIEU!$O263,"")</f>
        <v/>
      </c>
      <c r="G271" s="35">
        <f>IF(AND(LEFT(DULIEU!$W263,3)=$L$4,LEFT(DULIEU!$V263,4)=$G$11),DULIEU!$X263,0)</f>
        <v>0</v>
      </c>
      <c r="H271" s="35">
        <f>IF(AND(LEFT(DULIEU!$W263,3)=$L$4,LEFT(DULIEU!$V263,3)=$H$11),DULIEU!$X263,0)</f>
        <v>0</v>
      </c>
      <c r="I271" s="36" t="str">
        <f>IF($J271&gt;0,DULIEU!V263,"")</f>
        <v/>
      </c>
      <c r="J271" s="35">
        <f t="shared" si="6"/>
        <v>0</v>
      </c>
      <c r="K271" s="35">
        <f>IF(LEFT(DULIEU!$W263,3)=L$4,DULIEU!$X263,0)</f>
        <v>0</v>
      </c>
      <c r="L271" s="41" t="str">
        <f t="shared" si="7"/>
        <v/>
      </c>
      <c r="M271" s="29"/>
      <c r="N271" s="2"/>
      <c r="O271" s="2"/>
      <c r="P271" s="2"/>
      <c r="Q271" s="2"/>
      <c r="R271" s="2"/>
      <c r="S271" s="2"/>
      <c r="T271" s="2"/>
      <c r="U271" s="2"/>
      <c r="V271" s="2"/>
      <c r="W271" s="2"/>
      <c r="X271" s="2"/>
      <c r="Y271" s="2"/>
      <c r="Z271" s="2"/>
      <c r="AA271" s="2"/>
      <c r="AB271" s="2"/>
      <c r="AC271" s="2"/>
      <c r="AD271" s="2"/>
      <c r="AE271" s="2"/>
      <c r="AF271" s="2"/>
      <c r="AG271" s="2"/>
      <c r="AH271" s="2"/>
      <c r="AI271" s="2"/>
    </row>
    <row r="272" spans="1:35" s="1" customFormat="1" hidden="1">
      <c r="A272" s="2"/>
      <c r="B272" s="38" t="str">
        <f>IF(LEFT(DULIEU!$W264,3)=$L$4,DULIEU!$D264,"")</f>
        <v/>
      </c>
      <c r="C272" s="39" t="str">
        <f>IF(LEFT(DULIEU!$W264,3)=$L$4,DULIEU!$H264,"")</f>
        <v/>
      </c>
      <c r="D272" s="39" t="str">
        <f>IF(LEFT(DULIEU!$W264,3)=$L$4,DULIEU!$J264,"")</f>
        <v/>
      </c>
      <c r="E272" s="38" t="str">
        <f>IF(LEFT(DULIEU!$W264,3)=$L$4,DULIEU!$E264,"")</f>
        <v/>
      </c>
      <c r="F272" s="34" t="str">
        <f>IF(LEFT(DULIEU!$W264,3)=$L$4,DULIEU!$O264,"")</f>
        <v/>
      </c>
      <c r="G272" s="35">
        <f>IF(AND(LEFT(DULIEU!$W264,3)=$L$4,LEFT(DULIEU!$V264,4)=$G$11),DULIEU!$X264,0)</f>
        <v>0</v>
      </c>
      <c r="H272" s="35">
        <f>IF(AND(LEFT(DULIEU!$W264,3)=$L$4,LEFT(DULIEU!$V264,3)=$H$11),DULIEU!$X264,0)</f>
        <v>0</v>
      </c>
      <c r="I272" s="36" t="str">
        <f>IF($J272&gt;0,DULIEU!V264,"")</f>
        <v/>
      </c>
      <c r="J272" s="35">
        <f t="shared" ref="J272:J335" si="8">IF(SUM($G272:$H272)=0,$K272,0)</f>
        <v>0</v>
      </c>
      <c r="K272" s="35">
        <f>IF(LEFT(DULIEU!$W264,3)=L$4,DULIEU!$X264,0)</f>
        <v>0</v>
      </c>
      <c r="L272" s="41" t="str">
        <f t="shared" ref="L272:L335" si="9">IF(F272="","","x")</f>
        <v/>
      </c>
      <c r="M272" s="29"/>
      <c r="N272" s="2"/>
      <c r="O272" s="2"/>
      <c r="P272" s="2"/>
      <c r="Q272" s="2"/>
      <c r="R272" s="2"/>
      <c r="S272" s="2"/>
      <c r="T272" s="2"/>
      <c r="U272" s="2"/>
      <c r="V272" s="2"/>
      <c r="W272" s="2"/>
      <c r="X272" s="2"/>
      <c r="Y272" s="2"/>
      <c r="Z272" s="2"/>
      <c r="AA272" s="2"/>
      <c r="AB272" s="2"/>
      <c r="AC272" s="2"/>
      <c r="AD272" s="2"/>
      <c r="AE272" s="2"/>
      <c r="AF272" s="2"/>
      <c r="AG272" s="2"/>
      <c r="AH272" s="2"/>
      <c r="AI272" s="2"/>
    </row>
    <row r="273" spans="1:35" s="1" customFormat="1" hidden="1">
      <c r="A273" s="2"/>
      <c r="B273" s="38" t="str">
        <f>IF(LEFT(DULIEU!$W265,3)=$L$4,DULIEU!$D265,"")</f>
        <v/>
      </c>
      <c r="C273" s="39" t="str">
        <f>IF(LEFT(DULIEU!$W265,3)=$L$4,DULIEU!$H265,"")</f>
        <v/>
      </c>
      <c r="D273" s="39" t="str">
        <f>IF(LEFT(DULIEU!$W265,3)=$L$4,DULIEU!$J265,"")</f>
        <v/>
      </c>
      <c r="E273" s="38" t="str">
        <f>IF(LEFT(DULIEU!$W265,3)=$L$4,DULIEU!$E265,"")</f>
        <v/>
      </c>
      <c r="F273" s="34" t="str">
        <f>IF(LEFT(DULIEU!$W265,3)=$L$4,DULIEU!$O265,"")</f>
        <v/>
      </c>
      <c r="G273" s="35">
        <f>IF(AND(LEFT(DULIEU!$W265,3)=$L$4,LEFT(DULIEU!$V265,4)=$G$11),DULIEU!$X265,0)</f>
        <v>0</v>
      </c>
      <c r="H273" s="35">
        <f>IF(AND(LEFT(DULIEU!$W265,3)=$L$4,LEFT(DULIEU!$V265,3)=$H$11),DULIEU!$X265,0)</f>
        <v>0</v>
      </c>
      <c r="I273" s="36" t="str">
        <f>IF($J273&gt;0,DULIEU!V265,"")</f>
        <v/>
      </c>
      <c r="J273" s="35">
        <f t="shared" si="8"/>
        <v>0</v>
      </c>
      <c r="K273" s="35">
        <f>IF(LEFT(DULIEU!$W265,3)=L$4,DULIEU!$X265,0)</f>
        <v>0</v>
      </c>
      <c r="L273" s="41" t="str">
        <f t="shared" si="9"/>
        <v/>
      </c>
      <c r="M273" s="29"/>
      <c r="N273" s="2"/>
      <c r="O273" s="2"/>
      <c r="P273" s="2"/>
      <c r="Q273" s="2"/>
      <c r="R273" s="2"/>
      <c r="S273" s="2"/>
      <c r="T273" s="2"/>
      <c r="U273" s="2"/>
      <c r="V273" s="2"/>
      <c r="W273" s="2"/>
      <c r="X273" s="2"/>
      <c r="Y273" s="2"/>
      <c r="Z273" s="2"/>
      <c r="AA273" s="2"/>
      <c r="AB273" s="2"/>
      <c r="AC273" s="2"/>
      <c r="AD273" s="2"/>
      <c r="AE273" s="2"/>
      <c r="AF273" s="2"/>
      <c r="AG273" s="2"/>
      <c r="AH273" s="2"/>
      <c r="AI273" s="2"/>
    </row>
    <row r="274" spans="1:35" s="1" customFormat="1" hidden="1">
      <c r="A274" s="2"/>
      <c r="B274" s="38" t="str">
        <f>IF(LEFT(DULIEU!$W266,3)=$L$4,DULIEU!$D266,"")</f>
        <v/>
      </c>
      <c r="C274" s="39" t="str">
        <f>IF(LEFT(DULIEU!$W266,3)=$L$4,DULIEU!$H266,"")</f>
        <v/>
      </c>
      <c r="D274" s="39" t="str">
        <f>IF(LEFT(DULIEU!$W266,3)=$L$4,DULIEU!$J266,"")</f>
        <v/>
      </c>
      <c r="E274" s="38" t="str">
        <f>IF(LEFT(DULIEU!$W266,3)=$L$4,DULIEU!$E266,"")</f>
        <v/>
      </c>
      <c r="F274" s="34" t="str">
        <f>IF(LEFT(DULIEU!$W266,3)=$L$4,DULIEU!$O266,"")</f>
        <v/>
      </c>
      <c r="G274" s="35">
        <f>IF(AND(LEFT(DULIEU!$W266,3)=$L$4,LEFT(DULIEU!$V266,4)=$G$11),DULIEU!$X266,0)</f>
        <v>0</v>
      </c>
      <c r="H274" s="35">
        <f>IF(AND(LEFT(DULIEU!$W266,3)=$L$4,LEFT(DULIEU!$V266,3)=$H$11),DULIEU!$X266,0)</f>
        <v>0</v>
      </c>
      <c r="I274" s="36" t="str">
        <f>IF($J274&gt;0,DULIEU!V266,"")</f>
        <v/>
      </c>
      <c r="J274" s="35">
        <f t="shared" si="8"/>
        <v>0</v>
      </c>
      <c r="K274" s="35">
        <f>IF(LEFT(DULIEU!$W266,3)=L$4,DULIEU!$X266,0)</f>
        <v>0</v>
      </c>
      <c r="L274" s="41" t="str">
        <f t="shared" si="9"/>
        <v/>
      </c>
      <c r="M274" s="29"/>
      <c r="N274" s="2"/>
      <c r="O274" s="2"/>
      <c r="P274" s="2"/>
      <c r="Q274" s="2"/>
      <c r="R274" s="2"/>
      <c r="S274" s="2"/>
      <c r="T274" s="2"/>
      <c r="U274" s="2"/>
      <c r="V274" s="2"/>
      <c r="W274" s="2"/>
      <c r="X274" s="2"/>
      <c r="Y274" s="2"/>
      <c r="Z274" s="2"/>
      <c r="AA274" s="2"/>
      <c r="AB274" s="2"/>
      <c r="AC274" s="2"/>
      <c r="AD274" s="2"/>
      <c r="AE274" s="2"/>
      <c r="AF274" s="2"/>
      <c r="AG274" s="2"/>
      <c r="AH274" s="2"/>
      <c r="AI274" s="2"/>
    </row>
    <row r="275" spans="1:35" s="1" customFormat="1" hidden="1">
      <c r="A275" s="2"/>
      <c r="B275" s="38" t="str">
        <f>IF(LEFT(DULIEU!$W267,3)=$L$4,DULIEU!$D267,"")</f>
        <v/>
      </c>
      <c r="C275" s="39" t="str">
        <f>IF(LEFT(DULIEU!$W267,3)=$L$4,DULIEU!$H267,"")</f>
        <v/>
      </c>
      <c r="D275" s="39" t="str">
        <f>IF(LEFT(DULIEU!$W267,3)=$L$4,DULIEU!$J267,"")</f>
        <v/>
      </c>
      <c r="E275" s="38" t="str">
        <f>IF(LEFT(DULIEU!$W267,3)=$L$4,DULIEU!$E267,"")</f>
        <v/>
      </c>
      <c r="F275" s="34" t="str">
        <f>IF(LEFT(DULIEU!$W267,3)=$L$4,DULIEU!$O267,"")</f>
        <v/>
      </c>
      <c r="G275" s="35">
        <f>IF(AND(LEFT(DULIEU!$W267,3)=$L$4,LEFT(DULIEU!$V267,4)=$G$11),DULIEU!$X267,0)</f>
        <v>0</v>
      </c>
      <c r="H275" s="35">
        <f>IF(AND(LEFT(DULIEU!$W267,3)=$L$4,LEFT(DULIEU!$V267,3)=$H$11),DULIEU!$X267,0)</f>
        <v>0</v>
      </c>
      <c r="I275" s="36" t="str">
        <f>IF($J275&gt;0,DULIEU!V267,"")</f>
        <v/>
      </c>
      <c r="J275" s="35">
        <f t="shared" si="8"/>
        <v>0</v>
      </c>
      <c r="K275" s="35">
        <f>IF(LEFT(DULIEU!$W267,3)=L$4,DULIEU!$X267,0)</f>
        <v>0</v>
      </c>
      <c r="L275" s="41" t="str">
        <f t="shared" si="9"/>
        <v/>
      </c>
      <c r="M275" s="29"/>
      <c r="N275" s="2"/>
      <c r="O275" s="2"/>
      <c r="P275" s="2"/>
      <c r="Q275" s="2"/>
      <c r="R275" s="2"/>
      <c r="S275" s="2"/>
      <c r="T275" s="2"/>
      <c r="U275" s="2"/>
      <c r="V275" s="2"/>
      <c r="W275" s="2"/>
      <c r="X275" s="2"/>
      <c r="Y275" s="2"/>
      <c r="Z275" s="2"/>
      <c r="AA275" s="2"/>
      <c r="AB275" s="2"/>
      <c r="AC275" s="2"/>
      <c r="AD275" s="2"/>
      <c r="AE275" s="2"/>
      <c r="AF275" s="2"/>
      <c r="AG275" s="2"/>
      <c r="AH275" s="2"/>
      <c r="AI275" s="2"/>
    </row>
    <row r="276" spans="1:35" s="1" customFormat="1" hidden="1">
      <c r="A276" s="2"/>
      <c r="B276" s="38" t="str">
        <f>IF(LEFT(DULIEU!$W268,3)=$L$4,DULIEU!$D268,"")</f>
        <v/>
      </c>
      <c r="C276" s="39" t="str">
        <f>IF(LEFT(DULIEU!$W268,3)=$L$4,DULIEU!$H268,"")</f>
        <v/>
      </c>
      <c r="D276" s="39" t="str">
        <f>IF(LEFT(DULIEU!$W268,3)=$L$4,DULIEU!$J268,"")</f>
        <v/>
      </c>
      <c r="E276" s="38" t="str">
        <f>IF(LEFT(DULIEU!$W268,3)=$L$4,DULIEU!$E268,"")</f>
        <v/>
      </c>
      <c r="F276" s="34" t="str">
        <f>IF(LEFT(DULIEU!$W268,3)=$L$4,DULIEU!$O268,"")</f>
        <v/>
      </c>
      <c r="G276" s="35">
        <f>IF(AND(LEFT(DULIEU!$W268,3)=$L$4,LEFT(DULIEU!$V268,4)=$G$11),DULIEU!$X268,0)</f>
        <v>0</v>
      </c>
      <c r="H276" s="35">
        <f>IF(AND(LEFT(DULIEU!$W268,3)=$L$4,LEFT(DULIEU!$V268,3)=$H$11),DULIEU!$X268,0)</f>
        <v>0</v>
      </c>
      <c r="I276" s="36" t="str">
        <f>IF($J276&gt;0,DULIEU!V268,"")</f>
        <v/>
      </c>
      <c r="J276" s="35">
        <f t="shared" si="8"/>
        <v>0</v>
      </c>
      <c r="K276" s="35">
        <f>IF(LEFT(DULIEU!$W268,3)=L$4,DULIEU!$X268,0)</f>
        <v>0</v>
      </c>
      <c r="L276" s="41" t="str">
        <f t="shared" si="9"/>
        <v/>
      </c>
      <c r="M276" s="29"/>
      <c r="N276" s="2"/>
      <c r="O276" s="2"/>
      <c r="P276" s="2"/>
      <c r="Q276" s="2"/>
      <c r="R276" s="2"/>
      <c r="S276" s="2"/>
      <c r="T276" s="2"/>
      <c r="U276" s="2"/>
      <c r="V276" s="2"/>
      <c r="W276" s="2"/>
      <c r="X276" s="2"/>
      <c r="Y276" s="2"/>
      <c r="Z276" s="2"/>
      <c r="AA276" s="2"/>
      <c r="AB276" s="2"/>
      <c r="AC276" s="2"/>
      <c r="AD276" s="2"/>
      <c r="AE276" s="2"/>
      <c r="AF276" s="2"/>
      <c r="AG276" s="2"/>
      <c r="AH276" s="2"/>
      <c r="AI276" s="2"/>
    </row>
    <row r="277" spans="1:35" s="1" customFormat="1" hidden="1">
      <c r="A277" s="2"/>
      <c r="B277" s="38" t="str">
        <f>IF(LEFT(DULIEU!$W269,3)=$L$4,DULIEU!$D269,"")</f>
        <v/>
      </c>
      <c r="C277" s="39" t="str">
        <f>IF(LEFT(DULIEU!$W269,3)=$L$4,DULIEU!$H269,"")</f>
        <v/>
      </c>
      <c r="D277" s="39" t="str">
        <f>IF(LEFT(DULIEU!$W269,3)=$L$4,DULIEU!$J269,"")</f>
        <v/>
      </c>
      <c r="E277" s="38" t="str">
        <f>IF(LEFT(DULIEU!$W269,3)=$L$4,DULIEU!$E269,"")</f>
        <v/>
      </c>
      <c r="F277" s="34" t="str">
        <f>IF(LEFT(DULIEU!$W269,3)=$L$4,DULIEU!$O269,"")</f>
        <v/>
      </c>
      <c r="G277" s="35">
        <f>IF(AND(LEFT(DULIEU!$W269,3)=$L$4,LEFT(DULIEU!$V269,4)=$G$11),DULIEU!$X269,0)</f>
        <v>0</v>
      </c>
      <c r="H277" s="35">
        <f>IF(AND(LEFT(DULIEU!$W269,3)=$L$4,LEFT(DULIEU!$V269,3)=$H$11),DULIEU!$X269,0)</f>
        <v>0</v>
      </c>
      <c r="I277" s="36" t="str">
        <f>IF($J277&gt;0,DULIEU!V269,"")</f>
        <v/>
      </c>
      <c r="J277" s="35">
        <f t="shared" si="8"/>
        <v>0</v>
      </c>
      <c r="K277" s="35">
        <f>IF(LEFT(DULIEU!$W269,3)=L$4,DULIEU!$X269,0)</f>
        <v>0</v>
      </c>
      <c r="L277" s="41" t="str">
        <f t="shared" si="9"/>
        <v/>
      </c>
      <c r="M277" s="29"/>
      <c r="N277" s="2"/>
      <c r="O277" s="2"/>
      <c r="P277" s="2"/>
      <c r="Q277" s="2"/>
      <c r="R277" s="2"/>
      <c r="S277" s="2"/>
      <c r="T277" s="2"/>
      <c r="U277" s="2"/>
      <c r="V277" s="2"/>
      <c r="W277" s="2"/>
      <c r="X277" s="2"/>
      <c r="Y277" s="2"/>
      <c r="Z277" s="2"/>
      <c r="AA277" s="2"/>
      <c r="AB277" s="2"/>
      <c r="AC277" s="2"/>
      <c r="AD277" s="2"/>
      <c r="AE277" s="2"/>
      <c r="AF277" s="2"/>
      <c r="AG277" s="2"/>
      <c r="AH277" s="2"/>
      <c r="AI277" s="2"/>
    </row>
    <row r="278" spans="1:35" s="1" customFormat="1" hidden="1">
      <c r="A278" s="2"/>
      <c r="B278" s="38" t="str">
        <f>IF(LEFT(DULIEU!$W270,3)=$L$4,DULIEU!$D270,"")</f>
        <v/>
      </c>
      <c r="C278" s="39" t="str">
        <f>IF(LEFT(DULIEU!$W270,3)=$L$4,DULIEU!$H270,"")</f>
        <v/>
      </c>
      <c r="D278" s="39" t="str">
        <f>IF(LEFT(DULIEU!$W270,3)=$L$4,DULIEU!$J270,"")</f>
        <v/>
      </c>
      <c r="E278" s="38" t="str">
        <f>IF(LEFT(DULIEU!$W270,3)=$L$4,DULIEU!$E270,"")</f>
        <v/>
      </c>
      <c r="F278" s="34" t="str">
        <f>IF(LEFT(DULIEU!$W270,3)=$L$4,DULIEU!$O270,"")</f>
        <v/>
      </c>
      <c r="G278" s="35">
        <f>IF(AND(LEFT(DULIEU!$W270,3)=$L$4,LEFT(DULIEU!$V270,4)=$G$11),DULIEU!$X270,0)</f>
        <v>0</v>
      </c>
      <c r="H278" s="35">
        <f>IF(AND(LEFT(DULIEU!$W270,3)=$L$4,LEFT(DULIEU!$V270,3)=$H$11),DULIEU!$X270,0)</f>
        <v>0</v>
      </c>
      <c r="I278" s="36" t="str">
        <f>IF($J278&gt;0,DULIEU!V270,"")</f>
        <v/>
      </c>
      <c r="J278" s="35">
        <f t="shared" si="8"/>
        <v>0</v>
      </c>
      <c r="K278" s="35">
        <f>IF(LEFT(DULIEU!$W270,3)=L$4,DULIEU!$X270,0)</f>
        <v>0</v>
      </c>
      <c r="L278" s="41" t="str">
        <f t="shared" si="9"/>
        <v/>
      </c>
      <c r="M278" s="29"/>
      <c r="N278" s="2"/>
      <c r="O278" s="2"/>
      <c r="P278" s="2"/>
      <c r="Q278" s="2"/>
      <c r="R278" s="2"/>
      <c r="S278" s="2"/>
      <c r="T278" s="2"/>
      <c r="U278" s="2"/>
      <c r="V278" s="2"/>
      <c r="W278" s="2"/>
      <c r="X278" s="2"/>
      <c r="Y278" s="2"/>
      <c r="Z278" s="2"/>
      <c r="AA278" s="2"/>
      <c r="AB278" s="2"/>
      <c r="AC278" s="2"/>
      <c r="AD278" s="2"/>
      <c r="AE278" s="2"/>
      <c r="AF278" s="2"/>
      <c r="AG278" s="2"/>
      <c r="AH278" s="2"/>
      <c r="AI278" s="2"/>
    </row>
    <row r="279" spans="1:35" s="1" customFormat="1" hidden="1">
      <c r="A279" s="2"/>
      <c r="B279" s="38" t="str">
        <f>IF(LEFT(DULIEU!$W271,3)=$L$4,DULIEU!$D271,"")</f>
        <v/>
      </c>
      <c r="C279" s="39" t="str">
        <f>IF(LEFT(DULIEU!$W271,3)=$L$4,DULIEU!$H271,"")</f>
        <v/>
      </c>
      <c r="D279" s="39" t="str">
        <f>IF(LEFT(DULIEU!$W271,3)=$L$4,DULIEU!$J271,"")</f>
        <v/>
      </c>
      <c r="E279" s="38" t="str">
        <f>IF(LEFT(DULIEU!$W271,3)=$L$4,DULIEU!$E271,"")</f>
        <v/>
      </c>
      <c r="F279" s="34" t="str">
        <f>IF(LEFT(DULIEU!$W271,3)=$L$4,DULIEU!$O271,"")</f>
        <v/>
      </c>
      <c r="G279" s="35">
        <f>IF(AND(LEFT(DULIEU!$W271,3)=$L$4,LEFT(DULIEU!$V271,4)=$G$11),DULIEU!$X271,0)</f>
        <v>0</v>
      </c>
      <c r="H279" s="35">
        <f>IF(AND(LEFT(DULIEU!$W271,3)=$L$4,LEFT(DULIEU!$V271,3)=$H$11),DULIEU!$X271,0)</f>
        <v>0</v>
      </c>
      <c r="I279" s="36" t="str">
        <f>IF($J279&gt;0,DULIEU!V271,"")</f>
        <v/>
      </c>
      <c r="J279" s="35">
        <f t="shared" si="8"/>
        <v>0</v>
      </c>
      <c r="K279" s="35">
        <f>IF(LEFT(DULIEU!$W271,3)=L$4,DULIEU!$X271,0)</f>
        <v>0</v>
      </c>
      <c r="L279" s="41" t="str">
        <f t="shared" si="9"/>
        <v/>
      </c>
      <c r="M279" s="29"/>
      <c r="N279" s="2"/>
      <c r="O279" s="2"/>
      <c r="P279" s="2"/>
      <c r="Q279" s="2"/>
      <c r="R279" s="2"/>
      <c r="S279" s="2"/>
      <c r="T279" s="2"/>
      <c r="U279" s="2"/>
      <c r="V279" s="2"/>
      <c r="W279" s="2"/>
      <c r="X279" s="2"/>
      <c r="Y279" s="2"/>
      <c r="Z279" s="2"/>
      <c r="AA279" s="2"/>
      <c r="AB279" s="2"/>
      <c r="AC279" s="2"/>
      <c r="AD279" s="2"/>
      <c r="AE279" s="2"/>
      <c r="AF279" s="2"/>
      <c r="AG279" s="2"/>
      <c r="AH279" s="2"/>
      <c r="AI279" s="2"/>
    </row>
    <row r="280" spans="1:35" s="1" customFormat="1" hidden="1">
      <c r="A280" s="2"/>
      <c r="B280" s="38" t="str">
        <f>IF(LEFT(DULIEU!$W272,3)=$L$4,DULIEU!$D272,"")</f>
        <v/>
      </c>
      <c r="C280" s="39" t="str">
        <f>IF(LEFT(DULIEU!$W272,3)=$L$4,DULIEU!$H272,"")</f>
        <v/>
      </c>
      <c r="D280" s="39" t="str">
        <f>IF(LEFT(DULIEU!$W272,3)=$L$4,DULIEU!$J272,"")</f>
        <v/>
      </c>
      <c r="E280" s="38" t="str">
        <f>IF(LEFT(DULIEU!$W272,3)=$L$4,DULIEU!$E272,"")</f>
        <v/>
      </c>
      <c r="F280" s="34" t="str">
        <f>IF(LEFT(DULIEU!$W272,3)=$L$4,DULIEU!$O272,"")</f>
        <v/>
      </c>
      <c r="G280" s="35">
        <f>IF(AND(LEFT(DULIEU!$W272,3)=$L$4,LEFT(DULIEU!$V272,4)=$G$11),DULIEU!$X272,0)</f>
        <v>0</v>
      </c>
      <c r="H280" s="35">
        <f>IF(AND(LEFT(DULIEU!$W272,3)=$L$4,LEFT(DULIEU!$V272,3)=$H$11),DULIEU!$X272,0)</f>
        <v>0</v>
      </c>
      <c r="I280" s="36" t="str">
        <f>IF($J280&gt;0,DULIEU!V272,"")</f>
        <v/>
      </c>
      <c r="J280" s="35">
        <f t="shared" si="8"/>
        <v>0</v>
      </c>
      <c r="K280" s="35">
        <f>IF(LEFT(DULIEU!$W272,3)=L$4,DULIEU!$X272,0)</f>
        <v>0</v>
      </c>
      <c r="L280" s="41" t="str">
        <f t="shared" si="9"/>
        <v/>
      </c>
      <c r="M280" s="29"/>
      <c r="N280" s="2"/>
      <c r="O280" s="2"/>
      <c r="P280" s="2"/>
      <c r="Q280" s="2"/>
      <c r="R280" s="2"/>
      <c r="S280" s="2"/>
      <c r="T280" s="2"/>
      <c r="U280" s="2"/>
      <c r="V280" s="2"/>
      <c r="W280" s="2"/>
      <c r="X280" s="2"/>
      <c r="Y280" s="2"/>
      <c r="Z280" s="2"/>
      <c r="AA280" s="2"/>
      <c r="AB280" s="2"/>
      <c r="AC280" s="2"/>
      <c r="AD280" s="2"/>
      <c r="AE280" s="2"/>
      <c r="AF280" s="2"/>
      <c r="AG280" s="2"/>
      <c r="AH280" s="2"/>
      <c r="AI280" s="2"/>
    </row>
    <row r="281" spans="1:35" s="1" customFormat="1" hidden="1">
      <c r="A281" s="2"/>
      <c r="B281" s="38" t="str">
        <f>IF(LEFT(DULIEU!$W273,3)=$L$4,DULIEU!$D273,"")</f>
        <v/>
      </c>
      <c r="C281" s="39" t="str">
        <f>IF(LEFT(DULIEU!$W273,3)=$L$4,DULIEU!$H273,"")</f>
        <v/>
      </c>
      <c r="D281" s="39" t="str">
        <f>IF(LEFT(DULIEU!$W273,3)=$L$4,DULIEU!$J273,"")</f>
        <v/>
      </c>
      <c r="E281" s="38" t="str">
        <f>IF(LEFT(DULIEU!$W273,3)=$L$4,DULIEU!$E273,"")</f>
        <v/>
      </c>
      <c r="F281" s="34" t="str">
        <f>IF(LEFT(DULIEU!$W273,3)=$L$4,DULIEU!$O273,"")</f>
        <v/>
      </c>
      <c r="G281" s="35">
        <f>IF(AND(LEFT(DULIEU!$W273,3)=$L$4,LEFT(DULIEU!$V273,4)=$G$11),DULIEU!$X273,0)</f>
        <v>0</v>
      </c>
      <c r="H281" s="35">
        <f>IF(AND(LEFT(DULIEU!$W273,3)=$L$4,LEFT(DULIEU!$V273,3)=$H$11),DULIEU!$X273,0)</f>
        <v>0</v>
      </c>
      <c r="I281" s="36" t="str">
        <f>IF($J281&gt;0,DULIEU!V273,"")</f>
        <v/>
      </c>
      <c r="J281" s="35">
        <f t="shared" si="8"/>
        <v>0</v>
      </c>
      <c r="K281" s="35">
        <f>IF(LEFT(DULIEU!$W273,3)=L$4,DULIEU!$X273,0)</f>
        <v>0</v>
      </c>
      <c r="L281" s="41" t="str">
        <f t="shared" si="9"/>
        <v/>
      </c>
      <c r="M281" s="29"/>
      <c r="N281" s="2"/>
      <c r="O281" s="2"/>
      <c r="P281" s="2"/>
      <c r="Q281" s="2"/>
      <c r="R281" s="2"/>
      <c r="S281" s="2"/>
      <c r="T281" s="2"/>
      <c r="U281" s="2"/>
      <c r="V281" s="2"/>
      <c r="W281" s="2"/>
      <c r="X281" s="2"/>
      <c r="Y281" s="2"/>
      <c r="Z281" s="2"/>
      <c r="AA281" s="2"/>
      <c r="AB281" s="2"/>
      <c r="AC281" s="2"/>
      <c r="AD281" s="2"/>
      <c r="AE281" s="2"/>
      <c r="AF281" s="2"/>
      <c r="AG281" s="2"/>
      <c r="AH281" s="2"/>
      <c r="AI281" s="2"/>
    </row>
    <row r="282" spans="1:35" s="1" customFormat="1" hidden="1">
      <c r="A282" s="2"/>
      <c r="B282" s="38" t="str">
        <f>IF(LEFT(DULIEU!$W274,3)=$L$4,DULIEU!$D274,"")</f>
        <v/>
      </c>
      <c r="C282" s="39" t="str">
        <f>IF(LEFT(DULIEU!$W274,3)=$L$4,DULIEU!$H274,"")</f>
        <v/>
      </c>
      <c r="D282" s="39" t="str">
        <f>IF(LEFT(DULIEU!$W274,3)=$L$4,DULIEU!$J274,"")</f>
        <v/>
      </c>
      <c r="E282" s="38" t="str">
        <f>IF(LEFT(DULIEU!$W274,3)=$L$4,DULIEU!$E274,"")</f>
        <v/>
      </c>
      <c r="F282" s="34" t="str">
        <f>IF(LEFT(DULIEU!$W274,3)=$L$4,DULIEU!$O274,"")</f>
        <v/>
      </c>
      <c r="G282" s="35">
        <f>IF(AND(LEFT(DULIEU!$W274,3)=$L$4,LEFT(DULIEU!$V274,4)=$G$11),DULIEU!$X274,0)</f>
        <v>0</v>
      </c>
      <c r="H282" s="35">
        <f>IF(AND(LEFT(DULIEU!$W274,3)=$L$4,LEFT(DULIEU!$V274,3)=$H$11),DULIEU!$X274,0)</f>
        <v>0</v>
      </c>
      <c r="I282" s="36" t="str">
        <f>IF($J282&gt;0,DULIEU!V274,"")</f>
        <v/>
      </c>
      <c r="J282" s="35">
        <f t="shared" si="8"/>
        <v>0</v>
      </c>
      <c r="K282" s="35">
        <f>IF(LEFT(DULIEU!$W274,3)=L$4,DULIEU!$X274,0)</f>
        <v>0</v>
      </c>
      <c r="L282" s="41" t="str">
        <f t="shared" si="9"/>
        <v/>
      </c>
      <c r="M282" s="29"/>
      <c r="N282" s="2"/>
      <c r="O282" s="2"/>
      <c r="P282" s="2"/>
      <c r="Q282" s="2"/>
      <c r="R282" s="2"/>
      <c r="S282" s="2"/>
      <c r="T282" s="2"/>
      <c r="U282" s="2"/>
      <c r="V282" s="2"/>
      <c r="W282" s="2"/>
      <c r="X282" s="2"/>
      <c r="Y282" s="2"/>
      <c r="Z282" s="2"/>
      <c r="AA282" s="2"/>
      <c r="AB282" s="2"/>
      <c r="AC282" s="2"/>
      <c r="AD282" s="2"/>
      <c r="AE282" s="2"/>
      <c r="AF282" s="2"/>
      <c r="AG282" s="2"/>
      <c r="AH282" s="2"/>
      <c r="AI282" s="2"/>
    </row>
    <row r="283" spans="1:35" s="1" customFormat="1" hidden="1">
      <c r="A283" s="2"/>
      <c r="B283" s="38" t="str">
        <f>IF(LEFT(DULIEU!$W275,3)=$L$4,DULIEU!$D275,"")</f>
        <v/>
      </c>
      <c r="C283" s="39" t="str">
        <f>IF(LEFT(DULIEU!$W275,3)=$L$4,DULIEU!$H275,"")</f>
        <v/>
      </c>
      <c r="D283" s="39" t="str">
        <f>IF(LEFT(DULIEU!$W275,3)=$L$4,DULIEU!$J275,"")</f>
        <v/>
      </c>
      <c r="E283" s="38" t="str">
        <f>IF(LEFT(DULIEU!$W275,3)=$L$4,DULIEU!$E275,"")</f>
        <v/>
      </c>
      <c r="F283" s="34" t="str">
        <f>IF(LEFT(DULIEU!$W275,3)=$L$4,DULIEU!$O275,"")</f>
        <v/>
      </c>
      <c r="G283" s="35">
        <f>IF(AND(LEFT(DULIEU!$W275,3)=$L$4,LEFT(DULIEU!$V275,4)=$G$11),DULIEU!$X275,0)</f>
        <v>0</v>
      </c>
      <c r="H283" s="35">
        <f>IF(AND(LEFT(DULIEU!$W275,3)=$L$4,LEFT(DULIEU!$V275,3)=$H$11),DULIEU!$X275,0)</f>
        <v>0</v>
      </c>
      <c r="I283" s="36" t="str">
        <f>IF($J283&gt;0,DULIEU!V275,"")</f>
        <v/>
      </c>
      <c r="J283" s="35">
        <f t="shared" si="8"/>
        <v>0</v>
      </c>
      <c r="K283" s="35">
        <f>IF(LEFT(DULIEU!$W275,3)=L$4,DULIEU!$X275,0)</f>
        <v>0</v>
      </c>
      <c r="L283" s="41" t="str">
        <f t="shared" si="9"/>
        <v/>
      </c>
      <c r="M283" s="29"/>
      <c r="N283" s="2"/>
      <c r="O283" s="2"/>
      <c r="P283" s="2"/>
      <c r="Q283" s="2"/>
      <c r="R283" s="2"/>
      <c r="S283" s="2"/>
      <c r="T283" s="2"/>
      <c r="U283" s="2"/>
      <c r="V283" s="2"/>
      <c r="W283" s="2"/>
      <c r="X283" s="2"/>
      <c r="Y283" s="2"/>
      <c r="Z283" s="2"/>
      <c r="AA283" s="2"/>
      <c r="AB283" s="2"/>
      <c r="AC283" s="2"/>
      <c r="AD283" s="2"/>
      <c r="AE283" s="2"/>
      <c r="AF283" s="2"/>
      <c r="AG283" s="2"/>
      <c r="AH283" s="2"/>
      <c r="AI283" s="2"/>
    </row>
    <row r="284" spans="1:35" s="1" customFormat="1" hidden="1">
      <c r="A284" s="2"/>
      <c r="B284" s="38" t="str">
        <f>IF(LEFT(DULIEU!$W276,3)=$L$4,DULIEU!$D276,"")</f>
        <v/>
      </c>
      <c r="C284" s="39" t="str">
        <f>IF(LEFT(DULIEU!$W276,3)=$L$4,DULIEU!$H276,"")</f>
        <v/>
      </c>
      <c r="D284" s="39" t="str">
        <f>IF(LEFT(DULIEU!$W276,3)=$L$4,DULIEU!$J276,"")</f>
        <v/>
      </c>
      <c r="E284" s="38" t="str">
        <f>IF(LEFT(DULIEU!$W276,3)=$L$4,DULIEU!$E276,"")</f>
        <v/>
      </c>
      <c r="F284" s="34" t="str">
        <f>IF(LEFT(DULIEU!$W276,3)=$L$4,DULIEU!$O276,"")</f>
        <v/>
      </c>
      <c r="G284" s="35">
        <f>IF(AND(LEFT(DULIEU!$W276,3)=$L$4,LEFT(DULIEU!$V276,4)=$G$11),DULIEU!$X276,0)</f>
        <v>0</v>
      </c>
      <c r="H284" s="35">
        <f>IF(AND(LEFT(DULIEU!$W276,3)=$L$4,LEFT(DULIEU!$V276,3)=$H$11),DULIEU!$X276,0)</f>
        <v>0</v>
      </c>
      <c r="I284" s="36" t="str">
        <f>IF($J284&gt;0,DULIEU!V276,"")</f>
        <v/>
      </c>
      <c r="J284" s="35">
        <f t="shared" si="8"/>
        <v>0</v>
      </c>
      <c r="K284" s="35">
        <f>IF(LEFT(DULIEU!$W276,3)=L$4,DULIEU!$X276,0)</f>
        <v>0</v>
      </c>
      <c r="L284" s="41" t="str">
        <f t="shared" si="9"/>
        <v/>
      </c>
      <c r="M284" s="29"/>
      <c r="N284" s="2"/>
      <c r="O284" s="2"/>
      <c r="P284" s="2"/>
      <c r="Q284" s="2"/>
      <c r="R284" s="2"/>
      <c r="S284" s="2"/>
      <c r="T284" s="2"/>
      <c r="U284" s="2"/>
      <c r="V284" s="2"/>
      <c r="W284" s="2"/>
      <c r="X284" s="2"/>
      <c r="Y284" s="2"/>
      <c r="Z284" s="2"/>
      <c r="AA284" s="2"/>
      <c r="AB284" s="2"/>
      <c r="AC284" s="2"/>
      <c r="AD284" s="2"/>
      <c r="AE284" s="2"/>
      <c r="AF284" s="2"/>
      <c r="AG284" s="2"/>
      <c r="AH284" s="2"/>
      <c r="AI284" s="2"/>
    </row>
    <row r="285" spans="1:35" s="1" customFormat="1" hidden="1">
      <c r="A285" s="2"/>
      <c r="B285" s="38" t="str">
        <f>IF(LEFT(DULIEU!$W277,3)=$L$4,DULIEU!$D277,"")</f>
        <v/>
      </c>
      <c r="C285" s="39" t="str">
        <f>IF(LEFT(DULIEU!$W277,3)=$L$4,DULIEU!$H277,"")</f>
        <v/>
      </c>
      <c r="D285" s="39" t="str">
        <f>IF(LEFT(DULIEU!$W277,3)=$L$4,DULIEU!$J277,"")</f>
        <v/>
      </c>
      <c r="E285" s="38" t="str">
        <f>IF(LEFT(DULIEU!$W277,3)=$L$4,DULIEU!$E277,"")</f>
        <v/>
      </c>
      <c r="F285" s="34" t="str">
        <f>IF(LEFT(DULIEU!$W277,3)=$L$4,DULIEU!$O277,"")</f>
        <v/>
      </c>
      <c r="G285" s="35">
        <f>IF(AND(LEFT(DULIEU!$W277,3)=$L$4,LEFT(DULIEU!$V277,4)=$G$11),DULIEU!$X277,0)</f>
        <v>0</v>
      </c>
      <c r="H285" s="35">
        <f>IF(AND(LEFT(DULIEU!$W277,3)=$L$4,LEFT(DULIEU!$V277,3)=$H$11),DULIEU!$X277,0)</f>
        <v>0</v>
      </c>
      <c r="I285" s="36" t="str">
        <f>IF($J285&gt;0,DULIEU!V277,"")</f>
        <v/>
      </c>
      <c r="J285" s="35">
        <f t="shared" si="8"/>
        <v>0</v>
      </c>
      <c r="K285" s="35">
        <f>IF(LEFT(DULIEU!$W277,3)=L$4,DULIEU!$X277,0)</f>
        <v>0</v>
      </c>
      <c r="L285" s="41" t="str">
        <f t="shared" si="9"/>
        <v/>
      </c>
      <c r="M285" s="29"/>
      <c r="N285" s="2"/>
      <c r="O285" s="2"/>
      <c r="P285" s="2"/>
      <c r="Q285" s="2"/>
      <c r="R285" s="2"/>
      <c r="S285" s="2"/>
      <c r="T285" s="2"/>
      <c r="U285" s="2"/>
      <c r="V285" s="2"/>
      <c r="W285" s="2"/>
      <c r="X285" s="2"/>
      <c r="Y285" s="2"/>
      <c r="Z285" s="2"/>
      <c r="AA285" s="2"/>
      <c r="AB285" s="2"/>
      <c r="AC285" s="2"/>
      <c r="AD285" s="2"/>
      <c r="AE285" s="2"/>
      <c r="AF285" s="2"/>
      <c r="AG285" s="2"/>
      <c r="AH285" s="2"/>
      <c r="AI285" s="2"/>
    </row>
    <row r="286" spans="1:35" s="1" customFormat="1" hidden="1">
      <c r="A286" s="2"/>
      <c r="B286" s="38" t="str">
        <f>IF(LEFT(DULIEU!$W278,3)=$L$4,DULIEU!$D278,"")</f>
        <v/>
      </c>
      <c r="C286" s="39" t="str">
        <f>IF(LEFT(DULIEU!$W278,3)=$L$4,DULIEU!$H278,"")</f>
        <v/>
      </c>
      <c r="D286" s="39" t="str">
        <f>IF(LEFT(DULIEU!$W278,3)=$L$4,DULIEU!$J278,"")</f>
        <v/>
      </c>
      <c r="E286" s="38" t="str">
        <f>IF(LEFT(DULIEU!$W278,3)=$L$4,DULIEU!$E278,"")</f>
        <v/>
      </c>
      <c r="F286" s="34" t="str">
        <f>IF(LEFT(DULIEU!$W278,3)=$L$4,DULIEU!$O278,"")</f>
        <v/>
      </c>
      <c r="G286" s="35">
        <f>IF(AND(LEFT(DULIEU!$W278,3)=$L$4,LEFT(DULIEU!$V278,4)=$G$11),DULIEU!$X278,0)</f>
        <v>0</v>
      </c>
      <c r="H286" s="35">
        <f>IF(AND(LEFT(DULIEU!$W278,3)=$L$4,LEFT(DULIEU!$V278,3)=$H$11),DULIEU!$X278,0)</f>
        <v>0</v>
      </c>
      <c r="I286" s="36" t="str">
        <f>IF($J286&gt;0,DULIEU!V278,"")</f>
        <v/>
      </c>
      <c r="J286" s="35">
        <f t="shared" si="8"/>
        <v>0</v>
      </c>
      <c r="K286" s="35">
        <f>IF(LEFT(DULIEU!$W278,3)=L$4,DULIEU!$X278,0)</f>
        <v>0</v>
      </c>
      <c r="L286" s="41" t="str">
        <f t="shared" si="9"/>
        <v/>
      </c>
      <c r="M286" s="29"/>
      <c r="N286" s="2"/>
      <c r="O286" s="2"/>
      <c r="P286" s="2"/>
      <c r="Q286" s="2"/>
      <c r="R286" s="2"/>
      <c r="S286" s="2"/>
      <c r="T286" s="2"/>
      <c r="U286" s="2"/>
      <c r="V286" s="2"/>
      <c r="W286" s="2"/>
      <c r="X286" s="2"/>
      <c r="Y286" s="2"/>
      <c r="Z286" s="2"/>
      <c r="AA286" s="2"/>
      <c r="AB286" s="2"/>
      <c r="AC286" s="2"/>
      <c r="AD286" s="2"/>
      <c r="AE286" s="2"/>
      <c r="AF286" s="2"/>
      <c r="AG286" s="2"/>
      <c r="AH286" s="2"/>
      <c r="AI286" s="2"/>
    </row>
    <row r="287" spans="1:35" s="1" customFormat="1" hidden="1">
      <c r="A287" s="2"/>
      <c r="B287" s="38" t="str">
        <f>IF(LEFT(DULIEU!$W279,3)=$L$4,DULIEU!$D279,"")</f>
        <v/>
      </c>
      <c r="C287" s="39" t="str">
        <f>IF(LEFT(DULIEU!$W279,3)=$L$4,DULIEU!$H279,"")</f>
        <v/>
      </c>
      <c r="D287" s="39" t="str">
        <f>IF(LEFT(DULIEU!$W279,3)=$L$4,DULIEU!$J279,"")</f>
        <v/>
      </c>
      <c r="E287" s="38" t="str">
        <f>IF(LEFT(DULIEU!$W279,3)=$L$4,DULIEU!$E279,"")</f>
        <v/>
      </c>
      <c r="F287" s="34" t="str">
        <f>IF(LEFT(DULIEU!$W279,3)=$L$4,DULIEU!$O279,"")</f>
        <v/>
      </c>
      <c r="G287" s="35">
        <f>IF(AND(LEFT(DULIEU!$W279,3)=$L$4,LEFT(DULIEU!$V279,4)=$G$11),DULIEU!$X279,0)</f>
        <v>0</v>
      </c>
      <c r="H287" s="35">
        <f>IF(AND(LEFT(DULIEU!$W279,3)=$L$4,LEFT(DULIEU!$V279,3)=$H$11),DULIEU!$X279,0)</f>
        <v>0</v>
      </c>
      <c r="I287" s="36" t="str">
        <f>IF($J287&gt;0,DULIEU!V279,"")</f>
        <v/>
      </c>
      <c r="J287" s="35">
        <f t="shared" si="8"/>
        <v>0</v>
      </c>
      <c r="K287" s="35">
        <f>IF(LEFT(DULIEU!$W279,3)=L$4,DULIEU!$X279,0)</f>
        <v>0</v>
      </c>
      <c r="L287" s="41" t="str">
        <f t="shared" si="9"/>
        <v/>
      </c>
      <c r="M287" s="29"/>
      <c r="N287" s="2"/>
      <c r="O287" s="2"/>
      <c r="P287" s="2"/>
      <c r="Q287" s="2"/>
      <c r="R287" s="2"/>
      <c r="S287" s="2"/>
      <c r="T287" s="2"/>
      <c r="U287" s="2"/>
      <c r="V287" s="2"/>
      <c r="W287" s="2"/>
      <c r="X287" s="2"/>
      <c r="Y287" s="2"/>
      <c r="Z287" s="2"/>
      <c r="AA287" s="2"/>
      <c r="AB287" s="2"/>
      <c r="AC287" s="2"/>
      <c r="AD287" s="2"/>
      <c r="AE287" s="2"/>
      <c r="AF287" s="2"/>
      <c r="AG287" s="2"/>
      <c r="AH287" s="2"/>
      <c r="AI287" s="2"/>
    </row>
    <row r="288" spans="1:35" s="1" customFormat="1" hidden="1">
      <c r="A288" s="2"/>
      <c r="B288" s="38" t="str">
        <f>IF(LEFT(DULIEU!$W280,3)=$L$4,DULIEU!$D280,"")</f>
        <v/>
      </c>
      <c r="C288" s="39" t="str">
        <f>IF(LEFT(DULIEU!$W280,3)=$L$4,DULIEU!$H280,"")</f>
        <v/>
      </c>
      <c r="D288" s="39" t="str">
        <f>IF(LEFT(DULIEU!$W280,3)=$L$4,DULIEU!$J280,"")</f>
        <v/>
      </c>
      <c r="E288" s="38" t="str">
        <f>IF(LEFT(DULIEU!$W280,3)=$L$4,DULIEU!$E280,"")</f>
        <v/>
      </c>
      <c r="F288" s="34" t="str">
        <f>IF(LEFT(DULIEU!$W280,3)=$L$4,DULIEU!$O280,"")</f>
        <v/>
      </c>
      <c r="G288" s="35">
        <f>IF(AND(LEFT(DULIEU!$W280,3)=$L$4,LEFT(DULIEU!$V280,4)=$G$11),DULIEU!$X280,0)</f>
        <v>0</v>
      </c>
      <c r="H288" s="35">
        <f>IF(AND(LEFT(DULIEU!$W280,3)=$L$4,LEFT(DULIEU!$V280,3)=$H$11),DULIEU!$X280,0)</f>
        <v>0</v>
      </c>
      <c r="I288" s="36" t="str">
        <f>IF($J288&gt;0,DULIEU!V280,"")</f>
        <v/>
      </c>
      <c r="J288" s="35">
        <f t="shared" si="8"/>
        <v>0</v>
      </c>
      <c r="K288" s="35">
        <f>IF(LEFT(DULIEU!$W280,3)=L$4,DULIEU!$X280,0)</f>
        <v>0</v>
      </c>
      <c r="L288" s="41" t="str">
        <f t="shared" si="9"/>
        <v/>
      </c>
      <c r="M288" s="29"/>
      <c r="N288" s="2"/>
      <c r="O288" s="2"/>
      <c r="P288" s="2"/>
      <c r="Q288" s="2"/>
      <c r="R288" s="2"/>
      <c r="S288" s="2"/>
      <c r="T288" s="2"/>
      <c r="U288" s="2"/>
      <c r="V288" s="2"/>
      <c r="W288" s="2"/>
      <c r="X288" s="2"/>
      <c r="Y288" s="2"/>
      <c r="Z288" s="2"/>
      <c r="AA288" s="2"/>
      <c r="AB288" s="2"/>
      <c r="AC288" s="2"/>
      <c r="AD288" s="2"/>
      <c r="AE288" s="2"/>
      <c r="AF288" s="2"/>
      <c r="AG288" s="2"/>
      <c r="AH288" s="2"/>
      <c r="AI288" s="2"/>
    </row>
    <row r="289" spans="1:35" s="1" customFormat="1" hidden="1">
      <c r="A289" s="2"/>
      <c r="B289" s="38" t="str">
        <f>IF(LEFT(DULIEU!$W281,3)=$L$4,DULIEU!$D281,"")</f>
        <v/>
      </c>
      <c r="C289" s="39" t="str">
        <f>IF(LEFT(DULIEU!$W281,3)=$L$4,DULIEU!$H281,"")</f>
        <v/>
      </c>
      <c r="D289" s="39" t="str">
        <f>IF(LEFT(DULIEU!$W281,3)=$L$4,DULIEU!$J281,"")</f>
        <v/>
      </c>
      <c r="E289" s="38" t="str">
        <f>IF(LEFT(DULIEU!$W281,3)=$L$4,DULIEU!$E281,"")</f>
        <v/>
      </c>
      <c r="F289" s="34" t="str">
        <f>IF(LEFT(DULIEU!$W281,3)=$L$4,DULIEU!$O281,"")</f>
        <v/>
      </c>
      <c r="G289" s="35">
        <f>IF(AND(LEFT(DULIEU!$W281,3)=$L$4,LEFT(DULIEU!$V281,4)=$G$11),DULIEU!$X281,0)</f>
        <v>0</v>
      </c>
      <c r="H289" s="35">
        <f>IF(AND(LEFT(DULIEU!$W281,3)=$L$4,LEFT(DULIEU!$V281,3)=$H$11),DULIEU!$X281,0)</f>
        <v>0</v>
      </c>
      <c r="I289" s="36" t="str">
        <f>IF($J289&gt;0,DULIEU!V281,"")</f>
        <v/>
      </c>
      <c r="J289" s="35">
        <f t="shared" si="8"/>
        <v>0</v>
      </c>
      <c r="K289" s="35">
        <f>IF(LEFT(DULIEU!$W281,3)=L$4,DULIEU!$X281,0)</f>
        <v>0</v>
      </c>
      <c r="L289" s="41" t="str">
        <f t="shared" si="9"/>
        <v/>
      </c>
      <c r="M289" s="29"/>
      <c r="N289" s="2"/>
      <c r="O289" s="2"/>
      <c r="P289" s="2"/>
      <c r="Q289" s="2"/>
      <c r="R289" s="2"/>
      <c r="S289" s="2"/>
      <c r="T289" s="2"/>
      <c r="U289" s="2"/>
      <c r="V289" s="2"/>
      <c r="W289" s="2"/>
      <c r="X289" s="2"/>
      <c r="Y289" s="2"/>
      <c r="Z289" s="2"/>
      <c r="AA289" s="2"/>
      <c r="AB289" s="2"/>
      <c r="AC289" s="2"/>
      <c r="AD289" s="2"/>
      <c r="AE289" s="2"/>
      <c r="AF289" s="2"/>
      <c r="AG289" s="2"/>
      <c r="AH289" s="2"/>
      <c r="AI289" s="2"/>
    </row>
    <row r="290" spans="1:35" s="1" customFormat="1" hidden="1">
      <c r="A290" s="2"/>
      <c r="B290" s="38" t="str">
        <f>IF(LEFT(DULIEU!$W282,3)=$L$4,DULIEU!$D282,"")</f>
        <v/>
      </c>
      <c r="C290" s="39" t="str">
        <f>IF(LEFT(DULIEU!$W282,3)=$L$4,DULIEU!$H282,"")</f>
        <v/>
      </c>
      <c r="D290" s="39" t="str">
        <f>IF(LEFT(DULIEU!$W282,3)=$L$4,DULIEU!$J282,"")</f>
        <v/>
      </c>
      <c r="E290" s="38" t="str">
        <f>IF(LEFT(DULIEU!$W282,3)=$L$4,DULIEU!$E282,"")</f>
        <v/>
      </c>
      <c r="F290" s="34" t="str">
        <f>IF(LEFT(DULIEU!$W282,3)=$L$4,DULIEU!$O282,"")</f>
        <v/>
      </c>
      <c r="G290" s="35">
        <f>IF(AND(LEFT(DULIEU!$W282,3)=$L$4,LEFT(DULIEU!$V282,4)=$G$11),DULIEU!$X282,0)</f>
        <v>0</v>
      </c>
      <c r="H290" s="35">
        <f>IF(AND(LEFT(DULIEU!$W282,3)=$L$4,LEFT(DULIEU!$V282,3)=$H$11),DULIEU!$X282,0)</f>
        <v>0</v>
      </c>
      <c r="I290" s="36" t="str">
        <f>IF($J290&gt;0,DULIEU!V282,"")</f>
        <v/>
      </c>
      <c r="J290" s="35">
        <f t="shared" si="8"/>
        <v>0</v>
      </c>
      <c r="K290" s="35">
        <f>IF(LEFT(DULIEU!$W282,3)=L$4,DULIEU!$X282,0)</f>
        <v>0</v>
      </c>
      <c r="L290" s="41" t="str">
        <f t="shared" si="9"/>
        <v/>
      </c>
      <c r="M290" s="29"/>
      <c r="N290" s="2"/>
      <c r="O290" s="2"/>
      <c r="P290" s="2"/>
      <c r="Q290" s="2"/>
      <c r="R290" s="2"/>
      <c r="S290" s="2"/>
      <c r="T290" s="2"/>
      <c r="U290" s="2"/>
      <c r="V290" s="2"/>
      <c r="W290" s="2"/>
      <c r="X290" s="2"/>
      <c r="Y290" s="2"/>
      <c r="Z290" s="2"/>
      <c r="AA290" s="2"/>
      <c r="AB290" s="2"/>
      <c r="AC290" s="2"/>
      <c r="AD290" s="2"/>
      <c r="AE290" s="2"/>
      <c r="AF290" s="2"/>
      <c r="AG290" s="2"/>
      <c r="AH290" s="2"/>
      <c r="AI290" s="2"/>
    </row>
    <row r="291" spans="1:35" s="1" customFormat="1" hidden="1">
      <c r="A291" s="2"/>
      <c r="B291" s="38" t="str">
        <f>IF(LEFT(DULIEU!$W283,3)=$L$4,DULIEU!$D283,"")</f>
        <v/>
      </c>
      <c r="C291" s="39" t="str">
        <f>IF(LEFT(DULIEU!$W283,3)=$L$4,DULIEU!$H283,"")</f>
        <v/>
      </c>
      <c r="D291" s="39" t="str">
        <f>IF(LEFT(DULIEU!$W283,3)=$L$4,DULIEU!$J283,"")</f>
        <v/>
      </c>
      <c r="E291" s="38" t="str">
        <f>IF(LEFT(DULIEU!$W283,3)=$L$4,DULIEU!$E283,"")</f>
        <v/>
      </c>
      <c r="F291" s="34" t="str">
        <f>IF(LEFT(DULIEU!$W283,3)=$L$4,DULIEU!$O283,"")</f>
        <v/>
      </c>
      <c r="G291" s="35">
        <f>IF(AND(LEFT(DULIEU!$W283,3)=$L$4,LEFT(DULIEU!$V283,4)=$G$11),DULIEU!$X283,0)</f>
        <v>0</v>
      </c>
      <c r="H291" s="35">
        <f>IF(AND(LEFT(DULIEU!$W283,3)=$L$4,LEFT(DULIEU!$V283,3)=$H$11),DULIEU!$X283,0)</f>
        <v>0</v>
      </c>
      <c r="I291" s="36" t="str">
        <f>IF($J291&gt;0,DULIEU!V283,"")</f>
        <v/>
      </c>
      <c r="J291" s="35">
        <f t="shared" si="8"/>
        <v>0</v>
      </c>
      <c r="K291" s="35">
        <f>IF(LEFT(DULIEU!$W283,3)=L$4,DULIEU!$X283,0)</f>
        <v>0</v>
      </c>
      <c r="L291" s="41" t="str">
        <f t="shared" si="9"/>
        <v/>
      </c>
      <c r="M291" s="29"/>
      <c r="N291" s="2"/>
      <c r="O291" s="2"/>
      <c r="P291" s="2"/>
      <c r="Q291" s="2"/>
      <c r="R291" s="2"/>
      <c r="S291" s="2"/>
      <c r="T291" s="2"/>
      <c r="U291" s="2"/>
      <c r="V291" s="2"/>
      <c r="W291" s="2"/>
      <c r="X291" s="2"/>
      <c r="Y291" s="2"/>
      <c r="Z291" s="2"/>
      <c r="AA291" s="2"/>
      <c r="AB291" s="2"/>
      <c r="AC291" s="2"/>
      <c r="AD291" s="2"/>
      <c r="AE291" s="2"/>
      <c r="AF291" s="2"/>
      <c r="AG291" s="2"/>
      <c r="AH291" s="2"/>
      <c r="AI291" s="2"/>
    </row>
    <row r="292" spans="1:35" s="1" customFormat="1" hidden="1">
      <c r="A292" s="2"/>
      <c r="B292" s="38" t="str">
        <f>IF(LEFT(DULIEU!$W284,3)=$L$4,DULIEU!$D284,"")</f>
        <v/>
      </c>
      <c r="C292" s="39" t="str">
        <f>IF(LEFT(DULIEU!$W284,3)=$L$4,DULIEU!$H284,"")</f>
        <v/>
      </c>
      <c r="D292" s="39" t="str">
        <f>IF(LEFT(DULIEU!$W284,3)=$L$4,DULIEU!$J284,"")</f>
        <v/>
      </c>
      <c r="E292" s="38" t="str">
        <f>IF(LEFT(DULIEU!$W284,3)=$L$4,DULIEU!$E284,"")</f>
        <v/>
      </c>
      <c r="F292" s="34" t="str">
        <f>IF(LEFT(DULIEU!$W284,3)=$L$4,DULIEU!$O284,"")</f>
        <v/>
      </c>
      <c r="G292" s="35">
        <f>IF(AND(LEFT(DULIEU!$W284,3)=$L$4,LEFT(DULIEU!$V284,4)=$G$11),DULIEU!$X284,0)</f>
        <v>0</v>
      </c>
      <c r="H292" s="35">
        <f>IF(AND(LEFT(DULIEU!$W284,3)=$L$4,LEFT(DULIEU!$V284,3)=$H$11),DULIEU!$X284,0)</f>
        <v>0</v>
      </c>
      <c r="I292" s="36" t="str">
        <f>IF($J292&gt;0,DULIEU!V284,"")</f>
        <v/>
      </c>
      <c r="J292" s="35">
        <f t="shared" si="8"/>
        <v>0</v>
      </c>
      <c r="K292" s="35">
        <f>IF(LEFT(DULIEU!$W284,3)=L$4,DULIEU!$X284,0)</f>
        <v>0</v>
      </c>
      <c r="L292" s="41" t="str">
        <f t="shared" si="9"/>
        <v/>
      </c>
      <c r="M292" s="29"/>
      <c r="N292" s="2"/>
      <c r="O292" s="2"/>
      <c r="P292" s="2"/>
      <c r="Q292" s="2"/>
      <c r="R292" s="2"/>
      <c r="S292" s="2"/>
      <c r="T292" s="2"/>
      <c r="U292" s="2"/>
      <c r="V292" s="2"/>
      <c r="W292" s="2"/>
      <c r="X292" s="2"/>
      <c r="Y292" s="2"/>
      <c r="Z292" s="2"/>
      <c r="AA292" s="2"/>
      <c r="AB292" s="2"/>
      <c r="AC292" s="2"/>
      <c r="AD292" s="2"/>
      <c r="AE292" s="2"/>
      <c r="AF292" s="2"/>
      <c r="AG292" s="2"/>
      <c r="AH292" s="2"/>
      <c r="AI292" s="2"/>
    </row>
    <row r="293" spans="1:35" s="1" customFormat="1" hidden="1">
      <c r="A293" s="2"/>
      <c r="B293" s="38" t="str">
        <f>IF(LEFT(DULIEU!$W285,3)=$L$4,DULIEU!$D285,"")</f>
        <v/>
      </c>
      <c r="C293" s="39" t="str">
        <f>IF(LEFT(DULIEU!$W285,3)=$L$4,DULIEU!$H285,"")</f>
        <v/>
      </c>
      <c r="D293" s="39" t="str">
        <f>IF(LEFT(DULIEU!$W285,3)=$L$4,DULIEU!$J285,"")</f>
        <v/>
      </c>
      <c r="E293" s="38" t="str">
        <f>IF(LEFT(DULIEU!$W285,3)=$L$4,DULIEU!$E285,"")</f>
        <v/>
      </c>
      <c r="F293" s="34" t="str">
        <f>IF(LEFT(DULIEU!$W285,3)=$L$4,DULIEU!$O285,"")</f>
        <v/>
      </c>
      <c r="G293" s="35">
        <f>IF(AND(LEFT(DULIEU!$W285,3)=$L$4,LEFT(DULIEU!$V285,4)=$G$11),DULIEU!$X285,0)</f>
        <v>0</v>
      </c>
      <c r="H293" s="35">
        <f>IF(AND(LEFT(DULIEU!$W285,3)=$L$4,LEFT(DULIEU!$V285,3)=$H$11),DULIEU!$X285,0)</f>
        <v>0</v>
      </c>
      <c r="I293" s="36" t="str">
        <f>IF($J293&gt;0,DULIEU!V285,"")</f>
        <v/>
      </c>
      <c r="J293" s="35">
        <f t="shared" si="8"/>
        <v>0</v>
      </c>
      <c r="K293" s="35">
        <f>IF(LEFT(DULIEU!$W285,3)=L$4,DULIEU!$X285,0)</f>
        <v>0</v>
      </c>
      <c r="L293" s="41" t="str">
        <f t="shared" si="9"/>
        <v/>
      </c>
      <c r="M293" s="29"/>
      <c r="N293" s="2"/>
      <c r="O293" s="2"/>
      <c r="P293" s="2"/>
      <c r="Q293" s="2"/>
      <c r="R293" s="2"/>
      <c r="S293" s="2"/>
      <c r="T293" s="2"/>
      <c r="U293" s="2"/>
      <c r="V293" s="2"/>
      <c r="W293" s="2"/>
      <c r="X293" s="2"/>
      <c r="Y293" s="2"/>
      <c r="Z293" s="2"/>
      <c r="AA293" s="2"/>
      <c r="AB293" s="2"/>
      <c r="AC293" s="2"/>
      <c r="AD293" s="2"/>
      <c r="AE293" s="2"/>
      <c r="AF293" s="2"/>
      <c r="AG293" s="2"/>
      <c r="AH293" s="2"/>
      <c r="AI293" s="2"/>
    </row>
    <row r="294" spans="1:35" s="1" customFormat="1" hidden="1">
      <c r="A294" s="2"/>
      <c r="B294" s="38" t="str">
        <f>IF(LEFT(DULIEU!$W286,3)=$L$4,DULIEU!$D286,"")</f>
        <v/>
      </c>
      <c r="C294" s="39" t="str">
        <f>IF(LEFT(DULIEU!$W286,3)=$L$4,DULIEU!$H286,"")</f>
        <v/>
      </c>
      <c r="D294" s="39" t="str">
        <f>IF(LEFT(DULIEU!$W286,3)=$L$4,DULIEU!$J286,"")</f>
        <v/>
      </c>
      <c r="E294" s="38" t="str">
        <f>IF(LEFT(DULIEU!$W286,3)=$L$4,DULIEU!$E286,"")</f>
        <v/>
      </c>
      <c r="F294" s="34" t="str">
        <f>IF(LEFT(DULIEU!$W286,3)=$L$4,DULIEU!$O286,"")</f>
        <v/>
      </c>
      <c r="G294" s="35">
        <f>IF(AND(LEFT(DULIEU!$W286,3)=$L$4,LEFT(DULIEU!$V286,4)=$G$11),DULIEU!$X286,0)</f>
        <v>0</v>
      </c>
      <c r="H294" s="35">
        <f>IF(AND(LEFT(DULIEU!$W286,3)=$L$4,LEFT(DULIEU!$V286,3)=$H$11),DULIEU!$X286,0)</f>
        <v>0</v>
      </c>
      <c r="I294" s="36" t="str">
        <f>IF($J294&gt;0,DULIEU!V286,"")</f>
        <v/>
      </c>
      <c r="J294" s="35">
        <f t="shared" si="8"/>
        <v>0</v>
      </c>
      <c r="K294" s="35">
        <f>IF(LEFT(DULIEU!$W286,3)=L$4,DULIEU!$X286,0)</f>
        <v>0</v>
      </c>
      <c r="L294" s="41" t="str">
        <f t="shared" si="9"/>
        <v/>
      </c>
      <c r="M294" s="29"/>
      <c r="N294" s="2"/>
      <c r="O294" s="2"/>
      <c r="P294" s="2"/>
      <c r="Q294" s="2"/>
      <c r="R294" s="2"/>
      <c r="S294" s="2"/>
      <c r="T294" s="2"/>
      <c r="U294" s="2"/>
      <c r="V294" s="2"/>
      <c r="W294" s="2"/>
      <c r="X294" s="2"/>
      <c r="Y294" s="2"/>
      <c r="Z294" s="2"/>
      <c r="AA294" s="2"/>
      <c r="AB294" s="2"/>
      <c r="AC294" s="2"/>
      <c r="AD294" s="2"/>
      <c r="AE294" s="2"/>
      <c r="AF294" s="2"/>
      <c r="AG294" s="2"/>
      <c r="AH294" s="2"/>
      <c r="AI294" s="2"/>
    </row>
    <row r="295" spans="1:35" s="1" customFormat="1" hidden="1">
      <c r="A295" s="2"/>
      <c r="B295" s="38" t="str">
        <f>IF(LEFT(DULIEU!$W287,3)=$L$4,DULIEU!$D287,"")</f>
        <v/>
      </c>
      <c r="C295" s="39" t="str">
        <f>IF(LEFT(DULIEU!$W287,3)=$L$4,DULIEU!$H287,"")</f>
        <v/>
      </c>
      <c r="D295" s="39" t="str">
        <f>IF(LEFT(DULIEU!$W287,3)=$L$4,DULIEU!$J287,"")</f>
        <v/>
      </c>
      <c r="E295" s="38" t="str">
        <f>IF(LEFT(DULIEU!$W287,3)=$L$4,DULIEU!$E287,"")</f>
        <v/>
      </c>
      <c r="F295" s="34" t="str">
        <f>IF(LEFT(DULIEU!$W287,3)=$L$4,DULIEU!$O287,"")</f>
        <v/>
      </c>
      <c r="G295" s="35">
        <f>IF(AND(LEFT(DULIEU!$W287,3)=$L$4,LEFT(DULIEU!$V287,4)=$G$11),DULIEU!$X287,0)</f>
        <v>0</v>
      </c>
      <c r="H295" s="35">
        <f>IF(AND(LEFT(DULIEU!$W287,3)=$L$4,LEFT(DULIEU!$V287,3)=$H$11),DULIEU!$X287,0)</f>
        <v>0</v>
      </c>
      <c r="I295" s="36" t="str">
        <f>IF($J295&gt;0,DULIEU!V287,"")</f>
        <v/>
      </c>
      <c r="J295" s="35">
        <f t="shared" si="8"/>
        <v>0</v>
      </c>
      <c r="K295" s="35">
        <f>IF(LEFT(DULIEU!$W287,3)=L$4,DULIEU!$X287,0)</f>
        <v>0</v>
      </c>
      <c r="L295" s="41" t="str">
        <f t="shared" si="9"/>
        <v/>
      </c>
      <c r="M295" s="29"/>
      <c r="N295" s="2"/>
      <c r="O295" s="2"/>
      <c r="P295" s="2"/>
      <c r="Q295" s="2"/>
      <c r="R295" s="2"/>
      <c r="S295" s="2"/>
      <c r="T295" s="2"/>
      <c r="U295" s="2"/>
      <c r="V295" s="2"/>
      <c r="W295" s="2"/>
      <c r="X295" s="2"/>
      <c r="Y295" s="2"/>
      <c r="Z295" s="2"/>
      <c r="AA295" s="2"/>
      <c r="AB295" s="2"/>
      <c r="AC295" s="2"/>
      <c r="AD295" s="2"/>
      <c r="AE295" s="2"/>
      <c r="AF295" s="2"/>
      <c r="AG295" s="2"/>
      <c r="AH295" s="2"/>
      <c r="AI295" s="2"/>
    </row>
    <row r="296" spans="1:35" s="1" customFormat="1" hidden="1">
      <c r="A296" s="2"/>
      <c r="B296" s="38" t="str">
        <f>IF(LEFT(DULIEU!$W288,3)=$L$4,DULIEU!$D288,"")</f>
        <v/>
      </c>
      <c r="C296" s="39" t="str">
        <f>IF(LEFT(DULIEU!$W288,3)=$L$4,DULIEU!$H288,"")</f>
        <v/>
      </c>
      <c r="D296" s="39" t="str">
        <f>IF(LEFT(DULIEU!$W288,3)=$L$4,DULIEU!$J288,"")</f>
        <v/>
      </c>
      <c r="E296" s="38" t="str">
        <f>IF(LEFT(DULIEU!$W288,3)=$L$4,DULIEU!$E288,"")</f>
        <v/>
      </c>
      <c r="F296" s="34" t="str">
        <f>IF(LEFT(DULIEU!$W288,3)=$L$4,DULIEU!$O288,"")</f>
        <v/>
      </c>
      <c r="G296" s="35">
        <f>IF(AND(LEFT(DULIEU!$W288,3)=$L$4,LEFT(DULIEU!$V288,4)=$G$11),DULIEU!$X288,0)</f>
        <v>0</v>
      </c>
      <c r="H296" s="35">
        <f>IF(AND(LEFT(DULIEU!$W288,3)=$L$4,LEFT(DULIEU!$V288,3)=$H$11),DULIEU!$X288,0)</f>
        <v>0</v>
      </c>
      <c r="I296" s="36" t="str">
        <f>IF($J296&gt;0,DULIEU!V288,"")</f>
        <v/>
      </c>
      <c r="J296" s="35">
        <f t="shared" si="8"/>
        <v>0</v>
      </c>
      <c r="K296" s="35">
        <f>IF(LEFT(DULIEU!$W288,3)=L$4,DULIEU!$X288,0)</f>
        <v>0</v>
      </c>
      <c r="L296" s="41" t="str">
        <f t="shared" si="9"/>
        <v/>
      </c>
      <c r="M296" s="29"/>
      <c r="N296" s="2"/>
      <c r="O296" s="2"/>
      <c r="P296" s="2"/>
      <c r="Q296" s="2"/>
      <c r="R296" s="2"/>
      <c r="S296" s="2"/>
      <c r="T296" s="2"/>
      <c r="U296" s="2"/>
      <c r="V296" s="2"/>
      <c r="W296" s="2"/>
      <c r="X296" s="2"/>
      <c r="Y296" s="2"/>
      <c r="Z296" s="2"/>
      <c r="AA296" s="2"/>
      <c r="AB296" s="2"/>
      <c r="AC296" s="2"/>
      <c r="AD296" s="2"/>
      <c r="AE296" s="2"/>
      <c r="AF296" s="2"/>
      <c r="AG296" s="2"/>
      <c r="AH296" s="2"/>
      <c r="AI296" s="2"/>
    </row>
    <row r="297" spans="1:35" s="1" customFormat="1" hidden="1">
      <c r="A297" s="2"/>
      <c r="B297" s="38" t="str">
        <f>IF(LEFT(DULIEU!$W289,3)=$L$4,DULIEU!$D289,"")</f>
        <v/>
      </c>
      <c r="C297" s="39" t="str">
        <f>IF(LEFT(DULIEU!$W289,3)=$L$4,DULIEU!$H289,"")</f>
        <v/>
      </c>
      <c r="D297" s="39" t="str">
        <f>IF(LEFT(DULIEU!$W289,3)=$L$4,DULIEU!$J289,"")</f>
        <v/>
      </c>
      <c r="E297" s="38" t="str">
        <f>IF(LEFT(DULIEU!$W289,3)=$L$4,DULIEU!$E289,"")</f>
        <v/>
      </c>
      <c r="F297" s="34" t="str">
        <f>IF(LEFT(DULIEU!$W289,3)=$L$4,DULIEU!$O289,"")</f>
        <v/>
      </c>
      <c r="G297" s="35">
        <f>IF(AND(LEFT(DULIEU!$W289,3)=$L$4,LEFT(DULIEU!$V289,4)=$G$11),DULIEU!$X289,0)</f>
        <v>0</v>
      </c>
      <c r="H297" s="35">
        <f>IF(AND(LEFT(DULIEU!$W289,3)=$L$4,LEFT(DULIEU!$V289,3)=$H$11),DULIEU!$X289,0)</f>
        <v>0</v>
      </c>
      <c r="I297" s="36" t="str">
        <f>IF($J297&gt;0,DULIEU!V289,"")</f>
        <v/>
      </c>
      <c r="J297" s="35">
        <f t="shared" si="8"/>
        <v>0</v>
      </c>
      <c r="K297" s="35">
        <f>IF(LEFT(DULIEU!$W289,3)=L$4,DULIEU!$X289,0)</f>
        <v>0</v>
      </c>
      <c r="L297" s="41" t="str">
        <f t="shared" si="9"/>
        <v/>
      </c>
      <c r="M297" s="29"/>
      <c r="N297" s="2"/>
      <c r="O297" s="2"/>
      <c r="P297" s="2"/>
      <c r="Q297" s="2"/>
      <c r="R297" s="2"/>
      <c r="S297" s="2"/>
      <c r="T297" s="2"/>
      <c r="U297" s="2"/>
      <c r="V297" s="2"/>
      <c r="W297" s="2"/>
      <c r="X297" s="2"/>
      <c r="Y297" s="2"/>
      <c r="Z297" s="2"/>
      <c r="AA297" s="2"/>
      <c r="AB297" s="2"/>
      <c r="AC297" s="2"/>
      <c r="AD297" s="2"/>
      <c r="AE297" s="2"/>
      <c r="AF297" s="2"/>
      <c r="AG297" s="2"/>
      <c r="AH297" s="2"/>
      <c r="AI297" s="2"/>
    </row>
    <row r="298" spans="1:35" s="1" customFormat="1" hidden="1">
      <c r="A298" s="2"/>
      <c r="B298" s="38" t="str">
        <f>IF(LEFT(DULIEU!$W290,3)=$L$4,DULIEU!$D290,"")</f>
        <v/>
      </c>
      <c r="C298" s="39" t="str">
        <f>IF(LEFT(DULIEU!$W290,3)=$L$4,DULIEU!$H290,"")</f>
        <v/>
      </c>
      <c r="D298" s="39" t="str">
        <f>IF(LEFT(DULIEU!$W290,3)=$L$4,DULIEU!$J290,"")</f>
        <v/>
      </c>
      <c r="E298" s="38" t="str">
        <f>IF(LEFT(DULIEU!$W290,3)=$L$4,DULIEU!$E290,"")</f>
        <v/>
      </c>
      <c r="F298" s="34" t="str">
        <f>IF(LEFT(DULIEU!$W290,3)=$L$4,DULIEU!$O290,"")</f>
        <v/>
      </c>
      <c r="G298" s="35">
        <f>IF(AND(LEFT(DULIEU!$W290,3)=$L$4,LEFT(DULIEU!$V290,4)=$G$11),DULIEU!$X290,0)</f>
        <v>0</v>
      </c>
      <c r="H298" s="35">
        <f>IF(AND(LEFT(DULIEU!$W290,3)=$L$4,LEFT(DULIEU!$V290,3)=$H$11),DULIEU!$X290,0)</f>
        <v>0</v>
      </c>
      <c r="I298" s="36" t="str">
        <f>IF($J298&gt;0,DULIEU!V290,"")</f>
        <v/>
      </c>
      <c r="J298" s="35">
        <f t="shared" si="8"/>
        <v>0</v>
      </c>
      <c r="K298" s="35">
        <f>IF(LEFT(DULIEU!$W290,3)=L$4,DULIEU!$X290,0)</f>
        <v>0</v>
      </c>
      <c r="L298" s="41" t="str">
        <f t="shared" si="9"/>
        <v/>
      </c>
      <c r="M298" s="29"/>
      <c r="N298" s="2"/>
      <c r="O298" s="2"/>
      <c r="P298" s="2"/>
      <c r="Q298" s="2"/>
      <c r="R298" s="2"/>
      <c r="S298" s="2"/>
      <c r="T298" s="2"/>
      <c r="U298" s="2"/>
      <c r="V298" s="2"/>
      <c r="W298" s="2"/>
      <c r="X298" s="2"/>
      <c r="Y298" s="2"/>
      <c r="Z298" s="2"/>
      <c r="AA298" s="2"/>
      <c r="AB298" s="2"/>
      <c r="AC298" s="2"/>
      <c r="AD298" s="2"/>
      <c r="AE298" s="2"/>
      <c r="AF298" s="2"/>
      <c r="AG298" s="2"/>
      <c r="AH298" s="2"/>
      <c r="AI298" s="2"/>
    </row>
    <row r="299" spans="1:35" s="1" customFormat="1" hidden="1">
      <c r="A299" s="2"/>
      <c r="B299" s="38" t="str">
        <f>IF(LEFT(DULIEU!$W291,3)=$L$4,DULIEU!$D291,"")</f>
        <v/>
      </c>
      <c r="C299" s="39" t="str">
        <f>IF(LEFT(DULIEU!$W291,3)=$L$4,DULIEU!$H291,"")</f>
        <v/>
      </c>
      <c r="D299" s="39" t="str">
        <f>IF(LEFT(DULIEU!$W291,3)=$L$4,DULIEU!$J291,"")</f>
        <v/>
      </c>
      <c r="E299" s="38" t="str">
        <f>IF(LEFT(DULIEU!$W291,3)=$L$4,DULIEU!$E291,"")</f>
        <v/>
      </c>
      <c r="F299" s="34" t="str">
        <f>IF(LEFT(DULIEU!$W291,3)=$L$4,DULIEU!$O291,"")</f>
        <v/>
      </c>
      <c r="G299" s="35">
        <f>IF(AND(LEFT(DULIEU!$W291,3)=$L$4,LEFT(DULIEU!$V291,4)=$G$11),DULIEU!$X291,0)</f>
        <v>0</v>
      </c>
      <c r="H299" s="35">
        <f>IF(AND(LEFT(DULIEU!$W291,3)=$L$4,LEFT(DULIEU!$V291,3)=$H$11),DULIEU!$X291,0)</f>
        <v>0</v>
      </c>
      <c r="I299" s="36" t="str">
        <f>IF($J299&gt;0,DULIEU!V291,"")</f>
        <v/>
      </c>
      <c r="J299" s="35">
        <f t="shared" si="8"/>
        <v>0</v>
      </c>
      <c r="K299" s="35">
        <f>IF(LEFT(DULIEU!$W291,3)=L$4,DULIEU!$X291,0)</f>
        <v>0</v>
      </c>
      <c r="L299" s="41" t="str">
        <f t="shared" si="9"/>
        <v/>
      </c>
      <c r="M299" s="29"/>
      <c r="N299" s="2"/>
      <c r="O299" s="2"/>
      <c r="P299" s="2"/>
      <c r="Q299" s="2"/>
      <c r="R299" s="2"/>
      <c r="S299" s="2"/>
      <c r="T299" s="2"/>
      <c r="U299" s="2"/>
      <c r="V299" s="2"/>
      <c r="W299" s="2"/>
      <c r="X299" s="2"/>
      <c r="Y299" s="2"/>
      <c r="Z299" s="2"/>
      <c r="AA299" s="2"/>
      <c r="AB299" s="2"/>
      <c r="AC299" s="2"/>
      <c r="AD299" s="2"/>
      <c r="AE299" s="2"/>
      <c r="AF299" s="2"/>
      <c r="AG299" s="2"/>
      <c r="AH299" s="2"/>
      <c r="AI299" s="2"/>
    </row>
    <row r="300" spans="1:35" s="1" customFormat="1" hidden="1">
      <c r="A300" s="2"/>
      <c r="B300" s="38" t="str">
        <f>IF(LEFT(DULIEU!$W292,3)=$L$4,DULIEU!$D292,"")</f>
        <v/>
      </c>
      <c r="C300" s="39" t="str">
        <f>IF(LEFT(DULIEU!$W292,3)=$L$4,DULIEU!$H292,"")</f>
        <v/>
      </c>
      <c r="D300" s="39" t="str">
        <f>IF(LEFT(DULIEU!$W292,3)=$L$4,DULIEU!$J292,"")</f>
        <v/>
      </c>
      <c r="E300" s="38" t="str">
        <f>IF(LEFT(DULIEU!$W292,3)=$L$4,DULIEU!$E292,"")</f>
        <v/>
      </c>
      <c r="F300" s="34" t="str">
        <f>IF(LEFT(DULIEU!$W292,3)=$L$4,DULIEU!$O292,"")</f>
        <v/>
      </c>
      <c r="G300" s="35">
        <f>IF(AND(LEFT(DULIEU!$W292,3)=$L$4,LEFT(DULIEU!$V292,4)=$G$11),DULIEU!$X292,0)</f>
        <v>0</v>
      </c>
      <c r="H300" s="35">
        <f>IF(AND(LEFT(DULIEU!$W292,3)=$L$4,LEFT(DULIEU!$V292,3)=$H$11),DULIEU!$X292,0)</f>
        <v>0</v>
      </c>
      <c r="I300" s="36" t="str">
        <f>IF($J300&gt;0,DULIEU!V292,"")</f>
        <v/>
      </c>
      <c r="J300" s="35">
        <f t="shared" si="8"/>
        <v>0</v>
      </c>
      <c r="K300" s="35">
        <f>IF(LEFT(DULIEU!$W292,3)=L$4,DULIEU!$X292,0)</f>
        <v>0</v>
      </c>
      <c r="L300" s="41" t="str">
        <f t="shared" si="9"/>
        <v/>
      </c>
      <c r="M300" s="29"/>
      <c r="N300" s="2"/>
      <c r="O300" s="2"/>
      <c r="P300" s="2"/>
      <c r="Q300" s="2"/>
      <c r="R300" s="2"/>
      <c r="S300" s="2"/>
      <c r="T300" s="2"/>
      <c r="U300" s="2"/>
      <c r="V300" s="2"/>
      <c r="W300" s="2"/>
      <c r="X300" s="2"/>
      <c r="Y300" s="2"/>
      <c r="Z300" s="2"/>
      <c r="AA300" s="2"/>
      <c r="AB300" s="2"/>
      <c r="AC300" s="2"/>
      <c r="AD300" s="2"/>
      <c r="AE300" s="2"/>
      <c r="AF300" s="2"/>
      <c r="AG300" s="2"/>
      <c r="AH300" s="2"/>
      <c r="AI300" s="2"/>
    </row>
    <row r="301" spans="1:35" s="1" customFormat="1" hidden="1">
      <c r="A301" s="2"/>
      <c r="B301" s="38" t="str">
        <f>IF(LEFT(DULIEU!$W293,3)=$L$4,DULIEU!$D293,"")</f>
        <v/>
      </c>
      <c r="C301" s="39" t="str">
        <f>IF(LEFT(DULIEU!$W293,3)=$L$4,DULIEU!$H293,"")</f>
        <v/>
      </c>
      <c r="D301" s="39" t="str">
        <f>IF(LEFT(DULIEU!$W293,3)=$L$4,DULIEU!$J293,"")</f>
        <v/>
      </c>
      <c r="E301" s="38" t="str">
        <f>IF(LEFT(DULIEU!$W293,3)=$L$4,DULIEU!$E293,"")</f>
        <v/>
      </c>
      <c r="F301" s="34" t="str">
        <f>IF(LEFT(DULIEU!$W293,3)=$L$4,DULIEU!$O293,"")</f>
        <v/>
      </c>
      <c r="G301" s="35">
        <f>IF(AND(LEFT(DULIEU!$W293,3)=$L$4,LEFT(DULIEU!$V293,4)=$G$11),DULIEU!$X293,0)</f>
        <v>0</v>
      </c>
      <c r="H301" s="35">
        <f>IF(AND(LEFT(DULIEU!$W293,3)=$L$4,LEFT(DULIEU!$V293,3)=$H$11),DULIEU!$X293,0)</f>
        <v>0</v>
      </c>
      <c r="I301" s="36" t="str">
        <f>IF($J301&gt;0,DULIEU!V293,"")</f>
        <v/>
      </c>
      <c r="J301" s="35">
        <f t="shared" si="8"/>
        <v>0</v>
      </c>
      <c r="K301" s="35">
        <f>IF(LEFT(DULIEU!$W293,3)=L$4,DULIEU!$X293,0)</f>
        <v>0</v>
      </c>
      <c r="L301" s="41" t="str">
        <f t="shared" si="9"/>
        <v/>
      </c>
      <c r="M301" s="29"/>
      <c r="N301" s="2"/>
      <c r="O301" s="2"/>
      <c r="P301" s="2"/>
      <c r="Q301" s="2"/>
      <c r="R301" s="2"/>
      <c r="S301" s="2"/>
      <c r="T301" s="2"/>
      <c r="U301" s="2"/>
      <c r="V301" s="2"/>
      <c r="W301" s="2"/>
      <c r="X301" s="2"/>
      <c r="Y301" s="2"/>
      <c r="Z301" s="2"/>
      <c r="AA301" s="2"/>
      <c r="AB301" s="2"/>
      <c r="AC301" s="2"/>
      <c r="AD301" s="2"/>
      <c r="AE301" s="2"/>
      <c r="AF301" s="2"/>
      <c r="AG301" s="2"/>
      <c r="AH301" s="2"/>
      <c r="AI301" s="2"/>
    </row>
    <row r="302" spans="1:35" s="1" customFormat="1" hidden="1">
      <c r="A302" s="2"/>
      <c r="B302" s="38" t="str">
        <f>IF(LEFT(DULIEU!$W294,3)=$L$4,DULIEU!$D294,"")</f>
        <v/>
      </c>
      <c r="C302" s="39" t="str">
        <f>IF(LEFT(DULIEU!$W294,3)=$L$4,DULIEU!$H294,"")</f>
        <v/>
      </c>
      <c r="D302" s="39" t="str">
        <f>IF(LEFT(DULIEU!$W294,3)=$L$4,DULIEU!$J294,"")</f>
        <v/>
      </c>
      <c r="E302" s="38" t="str">
        <f>IF(LEFT(DULIEU!$W294,3)=$L$4,DULIEU!$E294,"")</f>
        <v/>
      </c>
      <c r="F302" s="34" t="str">
        <f>IF(LEFT(DULIEU!$W294,3)=$L$4,DULIEU!$O294,"")</f>
        <v/>
      </c>
      <c r="G302" s="35">
        <f>IF(AND(LEFT(DULIEU!$W294,3)=$L$4,LEFT(DULIEU!$V294,4)=$G$11),DULIEU!$X294,0)</f>
        <v>0</v>
      </c>
      <c r="H302" s="35">
        <f>IF(AND(LEFT(DULIEU!$W294,3)=$L$4,LEFT(DULIEU!$V294,3)=$H$11),DULIEU!$X294,0)</f>
        <v>0</v>
      </c>
      <c r="I302" s="36" t="str">
        <f>IF($J302&gt;0,DULIEU!V294,"")</f>
        <v/>
      </c>
      <c r="J302" s="35">
        <f t="shared" si="8"/>
        <v>0</v>
      </c>
      <c r="K302" s="35">
        <f>IF(LEFT(DULIEU!$W294,3)=L$4,DULIEU!$X294,0)</f>
        <v>0</v>
      </c>
      <c r="L302" s="41" t="str">
        <f t="shared" si="9"/>
        <v/>
      </c>
      <c r="M302" s="29"/>
      <c r="N302" s="2"/>
      <c r="O302" s="2"/>
      <c r="P302" s="2"/>
      <c r="Q302" s="2"/>
      <c r="R302" s="2"/>
      <c r="S302" s="2"/>
      <c r="T302" s="2"/>
      <c r="U302" s="2"/>
      <c r="V302" s="2"/>
      <c r="W302" s="2"/>
      <c r="X302" s="2"/>
      <c r="Y302" s="2"/>
      <c r="Z302" s="2"/>
      <c r="AA302" s="2"/>
      <c r="AB302" s="2"/>
      <c r="AC302" s="2"/>
      <c r="AD302" s="2"/>
      <c r="AE302" s="2"/>
      <c r="AF302" s="2"/>
      <c r="AG302" s="2"/>
      <c r="AH302" s="2"/>
      <c r="AI302" s="2"/>
    </row>
    <row r="303" spans="1:35" s="1" customFormat="1" hidden="1">
      <c r="A303" s="2"/>
      <c r="B303" s="38" t="str">
        <f>IF(LEFT(DULIEU!$W295,3)=$L$4,DULIEU!$D295,"")</f>
        <v/>
      </c>
      <c r="C303" s="39" t="str">
        <f>IF(LEFT(DULIEU!$W295,3)=$L$4,DULIEU!$H295,"")</f>
        <v/>
      </c>
      <c r="D303" s="39" t="str">
        <f>IF(LEFT(DULIEU!$W295,3)=$L$4,DULIEU!$J295,"")</f>
        <v/>
      </c>
      <c r="E303" s="38" t="str">
        <f>IF(LEFT(DULIEU!$W295,3)=$L$4,DULIEU!$E295,"")</f>
        <v/>
      </c>
      <c r="F303" s="34" t="str">
        <f>IF(LEFT(DULIEU!$W295,3)=$L$4,DULIEU!$O295,"")</f>
        <v/>
      </c>
      <c r="G303" s="35">
        <f>IF(AND(LEFT(DULIEU!$W295,3)=$L$4,LEFT(DULIEU!$V295,4)=$G$11),DULIEU!$X295,0)</f>
        <v>0</v>
      </c>
      <c r="H303" s="35">
        <f>IF(AND(LEFT(DULIEU!$W295,3)=$L$4,LEFT(DULIEU!$V295,3)=$H$11),DULIEU!$X295,0)</f>
        <v>0</v>
      </c>
      <c r="I303" s="36" t="str">
        <f>IF($J303&gt;0,DULIEU!V295,"")</f>
        <v/>
      </c>
      <c r="J303" s="35">
        <f t="shared" si="8"/>
        <v>0</v>
      </c>
      <c r="K303" s="35">
        <f>IF(LEFT(DULIEU!$W295,3)=L$4,DULIEU!$X295,0)</f>
        <v>0</v>
      </c>
      <c r="L303" s="41" t="str">
        <f t="shared" si="9"/>
        <v/>
      </c>
      <c r="M303" s="29"/>
      <c r="N303" s="2"/>
      <c r="O303" s="2"/>
      <c r="P303" s="2"/>
      <c r="Q303" s="2"/>
      <c r="R303" s="2"/>
      <c r="S303" s="2"/>
      <c r="T303" s="2"/>
      <c r="U303" s="2"/>
      <c r="V303" s="2"/>
      <c r="W303" s="2"/>
      <c r="X303" s="2"/>
      <c r="Y303" s="2"/>
      <c r="Z303" s="2"/>
      <c r="AA303" s="2"/>
      <c r="AB303" s="2"/>
      <c r="AC303" s="2"/>
      <c r="AD303" s="2"/>
      <c r="AE303" s="2"/>
      <c r="AF303" s="2"/>
      <c r="AG303" s="2"/>
      <c r="AH303" s="2"/>
      <c r="AI303" s="2"/>
    </row>
    <row r="304" spans="1:35" s="1" customFormat="1" hidden="1">
      <c r="A304" s="2"/>
      <c r="B304" s="38" t="str">
        <f>IF(LEFT(DULIEU!$W296,3)=$L$4,DULIEU!$D296,"")</f>
        <v/>
      </c>
      <c r="C304" s="39" t="str">
        <f>IF(LEFT(DULIEU!$W296,3)=$L$4,DULIEU!$H296,"")</f>
        <v/>
      </c>
      <c r="D304" s="39" t="str">
        <f>IF(LEFT(DULIEU!$W296,3)=$L$4,DULIEU!$J296,"")</f>
        <v/>
      </c>
      <c r="E304" s="38" t="str">
        <f>IF(LEFT(DULIEU!$W296,3)=$L$4,DULIEU!$E296,"")</f>
        <v/>
      </c>
      <c r="F304" s="34" t="str">
        <f>IF(LEFT(DULIEU!$W296,3)=$L$4,DULIEU!$O296,"")</f>
        <v/>
      </c>
      <c r="G304" s="35">
        <f>IF(AND(LEFT(DULIEU!$W296,3)=$L$4,LEFT(DULIEU!$V296,4)=$G$11),DULIEU!$X296,0)</f>
        <v>0</v>
      </c>
      <c r="H304" s="35">
        <f>IF(AND(LEFT(DULIEU!$W296,3)=$L$4,LEFT(DULIEU!$V296,3)=$H$11),DULIEU!$X296,0)</f>
        <v>0</v>
      </c>
      <c r="I304" s="36" t="str">
        <f>IF($J304&gt;0,DULIEU!V296,"")</f>
        <v/>
      </c>
      <c r="J304" s="35">
        <f t="shared" si="8"/>
        <v>0</v>
      </c>
      <c r="K304" s="35">
        <f>IF(LEFT(DULIEU!$W296,3)=L$4,DULIEU!$X296,0)</f>
        <v>0</v>
      </c>
      <c r="L304" s="41" t="str">
        <f t="shared" si="9"/>
        <v/>
      </c>
      <c r="M304" s="29"/>
      <c r="N304" s="2"/>
      <c r="O304" s="2"/>
      <c r="P304" s="2"/>
      <c r="Q304" s="2"/>
      <c r="R304" s="2"/>
      <c r="S304" s="2"/>
      <c r="T304" s="2"/>
      <c r="U304" s="2"/>
      <c r="V304" s="2"/>
      <c r="W304" s="2"/>
      <c r="X304" s="2"/>
      <c r="Y304" s="2"/>
      <c r="Z304" s="2"/>
      <c r="AA304" s="2"/>
      <c r="AB304" s="2"/>
      <c r="AC304" s="2"/>
      <c r="AD304" s="2"/>
      <c r="AE304" s="2"/>
      <c r="AF304" s="2"/>
      <c r="AG304" s="2"/>
      <c r="AH304" s="2"/>
      <c r="AI304" s="2"/>
    </row>
    <row r="305" spans="1:35" s="1" customFormat="1" hidden="1">
      <c r="A305" s="2"/>
      <c r="B305" s="38" t="str">
        <f>IF(LEFT(DULIEU!$W297,3)=$L$4,DULIEU!$D297,"")</f>
        <v/>
      </c>
      <c r="C305" s="39" t="str">
        <f>IF(LEFT(DULIEU!$W297,3)=$L$4,DULIEU!$H297,"")</f>
        <v/>
      </c>
      <c r="D305" s="39" t="str">
        <f>IF(LEFT(DULIEU!$W297,3)=$L$4,DULIEU!$J297,"")</f>
        <v/>
      </c>
      <c r="E305" s="38" t="str">
        <f>IF(LEFT(DULIEU!$W297,3)=$L$4,DULIEU!$E297,"")</f>
        <v/>
      </c>
      <c r="F305" s="34" t="str">
        <f>IF(LEFT(DULIEU!$W297,3)=$L$4,DULIEU!$O297,"")</f>
        <v/>
      </c>
      <c r="G305" s="35">
        <f>IF(AND(LEFT(DULIEU!$W297,3)=$L$4,LEFT(DULIEU!$V297,4)=$G$11),DULIEU!$X297,0)</f>
        <v>0</v>
      </c>
      <c r="H305" s="35">
        <f>IF(AND(LEFT(DULIEU!$W297,3)=$L$4,LEFT(DULIEU!$V297,3)=$H$11),DULIEU!$X297,0)</f>
        <v>0</v>
      </c>
      <c r="I305" s="36" t="str">
        <f>IF($J305&gt;0,DULIEU!V297,"")</f>
        <v/>
      </c>
      <c r="J305" s="35">
        <f t="shared" si="8"/>
        <v>0</v>
      </c>
      <c r="K305" s="35">
        <f>IF(LEFT(DULIEU!$W297,3)=L$4,DULIEU!$X297,0)</f>
        <v>0</v>
      </c>
      <c r="L305" s="41" t="str">
        <f t="shared" si="9"/>
        <v/>
      </c>
      <c r="M305" s="29"/>
      <c r="N305" s="2"/>
      <c r="O305" s="2"/>
      <c r="P305" s="2"/>
      <c r="Q305" s="2"/>
      <c r="R305" s="2"/>
      <c r="S305" s="2"/>
      <c r="T305" s="2"/>
      <c r="U305" s="2"/>
      <c r="V305" s="2"/>
      <c r="W305" s="2"/>
      <c r="X305" s="2"/>
      <c r="Y305" s="2"/>
      <c r="Z305" s="2"/>
      <c r="AA305" s="2"/>
      <c r="AB305" s="2"/>
      <c r="AC305" s="2"/>
      <c r="AD305" s="2"/>
      <c r="AE305" s="2"/>
      <c r="AF305" s="2"/>
      <c r="AG305" s="2"/>
      <c r="AH305" s="2"/>
      <c r="AI305" s="2"/>
    </row>
    <row r="306" spans="1:35" s="1" customFormat="1" hidden="1">
      <c r="A306" s="2"/>
      <c r="B306" s="38" t="str">
        <f>IF(LEFT(DULIEU!$W298,3)=$L$4,DULIEU!$D298,"")</f>
        <v/>
      </c>
      <c r="C306" s="39" t="str">
        <f>IF(LEFT(DULIEU!$W298,3)=$L$4,DULIEU!$H298,"")</f>
        <v/>
      </c>
      <c r="D306" s="39" t="str">
        <f>IF(LEFT(DULIEU!$W298,3)=$L$4,DULIEU!$J298,"")</f>
        <v/>
      </c>
      <c r="E306" s="38" t="str">
        <f>IF(LEFT(DULIEU!$W298,3)=$L$4,DULIEU!$E298,"")</f>
        <v/>
      </c>
      <c r="F306" s="34" t="str">
        <f>IF(LEFT(DULIEU!$W298,3)=$L$4,DULIEU!$O298,"")</f>
        <v/>
      </c>
      <c r="G306" s="35">
        <f>IF(AND(LEFT(DULIEU!$W298,3)=$L$4,LEFT(DULIEU!$V298,4)=$G$11),DULIEU!$X298,0)</f>
        <v>0</v>
      </c>
      <c r="H306" s="35">
        <f>IF(AND(LEFT(DULIEU!$W298,3)=$L$4,LEFT(DULIEU!$V298,3)=$H$11),DULIEU!$X298,0)</f>
        <v>0</v>
      </c>
      <c r="I306" s="36" t="str">
        <f>IF($J306&gt;0,DULIEU!V298,"")</f>
        <v/>
      </c>
      <c r="J306" s="35">
        <f t="shared" si="8"/>
        <v>0</v>
      </c>
      <c r="K306" s="35">
        <f>IF(LEFT(DULIEU!$W298,3)=L$4,DULIEU!$X298,0)</f>
        <v>0</v>
      </c>
      <c r="L306" s="41" t="str">
        <f t="shared" si="9"/>
        <v/>
      </c>
      <c r="M306" s="29"/>
      <c r="N306" s="2"/>
      <c r="O306" s="2"/>
      <c r="P306" s="2"/>
      <c r="Q306" s="2"/>
      <c r="R306" s="2"/>
      <c r="S306" s="2"/>
      <c r="T306" s="2"/>
      <c r="U306" s="2"/>
      <c r="V306" s="2"/>
      <c r="W306" s="2"/>
      <c r="X306" s="2"/>
      <c r="Y306" s="2"/>
      <c r="Z306" s="2"/>
      <c r="AA306" s="2"/>
      <c r="AB306" s="2"/>
      <c r="AC306" s="2"/>
      <c r="AD306" s="2"/>
      <c r="AE306" s="2"/>
      <c r="AF306" s="2"/>
      <c r="AG306" s="2"/>
      <c r="AH306" s="2"/>
      <c r="AI306" s="2"/>
    </row>
    <row r="307" spans="1:35" s="1" customFormat="1" hidden="1">
      <c r="A307" s="2"/>
      <c r="B307" s="38" t="str">
        <f>IF(LEFT(DULIEU!$W299,3)=$L$4,DULIEU!$D299,"")</f>
        <v/>
      </c>
      <c r="C307" s="39" t="str">
        <f>IF(LEFT(DULIEU!$W299,3)=$L$4,DULIEU!$H299,"")</f>
        <v/>
      </c>
      <c r="D307" s="39" t="str">
        <f>IF(LEFT(DULIEU!$W299,3)=$L$4,DULIEU!$J299,"")</f>
        <v/>
      </c>
      <c r="E307" s="38" t="str">
        <f>IF(LEFT(DULIEU!$W299,3)=$L$4,DULIEU!$E299,"")</f>
        <v/>
      </c>
      <c r="F307" s="34" t="str">
        <f>IF(LEFT(DULIEU!$W299,3)=$L$4,DULIEU!$O299,"")</f>
        <v/>
      </c>
      <c r="G307" s="35">
        <f>IF(AND(LEFT(DULIEU!$W299,3)=$L$4,LEFT(DULIEU!$V299,4)=$G$11),DULIEU!$X299,0)</f>
        <v>0</v>
      </c>
      <c r="H307" s="35">
        <f>IF(AND(LEFT(DULIEU!$W299,3)=$L$4,LEFT(DULIEU!$V299,3)=$H$11),DULIEU!$X299,0)</f>
        <v>0</v>
      </c>
      <c r="I307" s="36" t="str">
        <f>IF($J307&gt;0,DULIEU!V299,"")</f>
        <v/>
      </c>
      <c r="J307" s="35">
        <f t="shared" si="8"/>
        <v>0</v>
      </c>
      <c r="K307" s="35">
        <f>IF(LEFT(DULIEU!$W299,3)=L$4,DULIEU!$X299,0)</f>
        <v>0</v>
      </c>
      <c r="L307" s="41" t="str">
        <f t="shared" si="9"/>
        <v/>
      </c>
      <c r="M307" s="29"/>
      <c r="N307" s="2"/>
      <c r="O307" s="2"/>
      <c r="P307" s="2"/>
      <c r="Q307" s="2"/>
      <c r="R307" s="2"/>
      <c r="S307" s="2"/>
      <c r="T307" s="2"/>
      <c r="U307" s="2"/>
      <c r="V307" s="2"/>
      <c r="W307" s="2"/>
      <c r="X307" s="2"/>
      <c r="Y307" s="2"/>
      <c r="Z307" s="2"/>
      <c r="AA307" s="2"/>
      <c r="AB307" s="2"/>
      <c r="AC307" s="2"/>
      <c r="AD307" s="2"/>
      <c r="AE307" s="2"/>
      <c r="AF307" s="2"/>
      <c r="AG307" s="2"/>
      <c r="AH307" s="2"/>
      <c r="AI307" s="2"/>
    </row>
    <row r="308" spans="1:35" s="1" customFormat="1" hidden="1">
      <c r="A308" s="2"/>
      <c r="B308" s="38" t="str">
        <f>IF(LEFT(DULIEU!$W300,3)=$L$4,DULIEU!$D300,"")</f>
        <v/>
      </c>
      <c r="C308" s="39" t="str">
        <f>IF(LEFT(DULIEU!$W300,3)=$L$4,DULIEU!$H300,"")</f>
        <v/>
      </c>
      <c r="D308" s="39" t="str">
        <f>IF(LEFT(DULIEU!$W300,3)=$L$4,DULIEU!$J300,"")</f>
        <v/>
      </c>
      <c r="E308" s="38" t="str">
        <f>IF(LEFT(DULIEU!$W300,3)=$L$4,DULIEU!$E300,"")</f>
        <v/>
      </c>
      <c r="F308" s="34" t="str">
        <f>IF(LEFT(DULIEU!$W300,3)=$L$4,DULIEU!$O300,"")</f>
        <v/>
      </c>
      <c r="G308" s="35">
        <f>IF(AND(LEFT(DULIEU!$W300,3)=$L$4,LEFT(DULIEU!$V300,4)=$G$11),DULIEU!$X300,0)</f>
        <v>0</v>
      </c>
      <c r="H308" s="35">
        <f>IF(AND(LEFT(DULIEU!$W300,3)=$L$4,LEFT(DULIEU!$V300,3)=$H$11),DULIEU!$X300,0)</f>
        <v>0</v>
      </c>
      <c r="I308" s="36" t="str">
        <f>IF($J308&gt;0,DULIEU!V300,"")</f>
        <v/>
      </c>
      <c r="J308" s="35">
        <f t="shared" si="8"/>
        <v>0</v>
      </c>
      <c r="K308" s="35">
        <f>IF(LEFT(DULIEU!$W300,3)=L$4,DULIEU!$X300,0)</f>
        <v>0</v>
      </c>
      <c r="L308" s="41" t="str">
        <f t="shared" si="9"/>
        <v/>
      </c>
      <c r="M308" s="29"/>
      <c r="N308" s="2"/>
      <c r="O308" s="2"/>
      <c r="P308" s="2"/>
      <c r="Q308" s="2"/>
      <c r="R308" s="2"/>
      <c r="S308" s="2"/>
      <c r="T308" s="2"/>
      <c r="U308" s="2"/>
      <c r="V308" s="2"/>
      <c r="W308" s="2"/>
      <c r="X308" s="2"/>
      <c r="Y308" s="2"/>
      <c r="Z308" s="2"/>
      <c r="AA308" s="2"/>
      <c r="AB308" s="2"/>
      <c r="AC308" s="2"/>
      <c r="AD308" s="2"/>
      <c r="AE308" s="2"/>
      <c r="AF308" s="2"/>
      <c r="AG308" s="2"/>
      <c r="AH308" s="2"/>
      <c r="AI308" s="2"/>
    </row>
    <row r="309" spans="1:35" s="1" customFormat="1" hidden="1">
      <c r="A309" s="2"/>
      <c r="B309" s="38" t="str">
        <f>IF(LEFT(DULIEU!$W301,3)=$L$4,DULIEU!$D301,"")</f>
        <v/>
      </c>
      <c r="C309" s="39" t="str">
        <f>IF(LEFT(DULIEU!$W301,3)=$L$4,DULIEU!$H301,"")</f>
        <v/>
      </c>
      <c r="D309" s="39" t="str">
        <f>IF(LEFT(DULIEU!$W301,3)=$L$4,DULIEU!$J301,"")</f>
        <v/>
      </c>
      <c r="E309" s="38" t="str">
        <f>IF(LEFT(DULIEU!$W301,3)=$L$4,DULIEU!$E301,"")</f>
        <v/>
      </c>
      <c r="F309" s="34" t="str">
        <f>IF(LEFT(DULIEU!$W301,3)=$L$4,DULIEU!$O301,"")</f>
        <v/>
      </c>
      <c r="G309" s="35">
        <f>IF(AND(LEFT(DULIEU!$W301,3)=$L$4,LEFT(DULIEU!$V301,4)=$G$11),DULIEU!$X301,0)</f>
        <v>0</v>
      </c>
      <c r="H309" s="35">
        <f>IF(AND(LEFT(DULIEU!$W301,3)=$L$4,LEFT(DULIEU!$V301,3)=$H$11),DULIEU!$X301,0)</f>
        <v>0</v>
      </c>
      <c r="I309" s="36" t="str">
        <f>IF($J309&gt;0,DULIEU!V301,"")</f>
        <v/>
      </c>
      <c r="J309" s="35">
        <f t="shared" si="8"/>
        <v>0</v>
      </c>
      <c r="K309" s="35">
        <f>IF(LEFT(DULIEU!$W301,3)=L$4,DULIEU!$X301,0)</f>
        <v>0</v>
      </c>
      <c r="L309" s="41" t="str">
        <f t="shared" si="9"/>
        <v/>
      </c>
      <c r="M309" s="29"/>
      <c r="N309" s="2"/>
      <c r="O309" s="2"/>
      <c r="P309" s="2"/>
      <c r="Q309" s="2"/>
      <c r="R309" s="2"/>
      <c r="S309" s="2"/>
      <c r="T309" s="2"/>
      <c r="U309" s="2"/>
      <c r="V309" s="2"/>
      <c r="W309" s="2"/>
      <c r="X309" s="2"/>
      <c r="Y309" s="2"/>
      <c r="Z309" s="2"/>
      <c r="AA309" s="2"/>
      <c r="AB309" s="2"/>
      <c r="AC309" s="2"/>
      <c r="AD309" s="2"/>
      <c r="AE309" s="2"/>
      <c r="AF309" s="2"/>
      <c r="AG309" s="2"/>
      <c r="AH309" s="2"/>
      <c r="AI309" s="2"/>
    </row>
    <row r="310" spans="1:35" s="1" customFormat="1" hidden="1">
      <c r="A310" s="2"/>
      <c r="B310" s="38" t="str">
        <f>IF(LEFT(DULIEU!$W302,3)=$L$4,DULIEU!$D302,"")</f>
        <v/>
      </c>
      <c r="C310" s="39" t="str">
        <f>IF(LEFT(DULIEU!$W302,3)=$L$4,DULIEU!$H302,"")</f>
        <v/>
      </c>
      <c r="D310" s="39" t="str">
        <f>IF(LEFT(DULIEU!$W302,3)=$L$4,DULIEU!$J302,"")</f>
        <v/>
      </c>
      <c r="E310" s="38" t="str">
        <f>IF(LEFT(DULIEU!$W302,3)=$L$4,DULIEU!$E302,"")</f>
        <v/>
      </c>
      <c r="F310" s="34" t="str">
        <f>IF(LEFT(DULIEU!$W302,3)=$L$4,DULIEU!$O302,"")</f>
        <v/>
      </c>
      <c r="G310" s="35">
        <f>IF(AND(LEFT(DULIEU!$W302,3)=$L$4,LEFT(DULIEU!$V302,4)=$G$11),DULIEU!$X302,0)</f>
        <v>0</v>
      </c>
      <c r="H310" s="35">
        <f>IF(AND(LEFT(DULIEU!$W302,3)=$L$4,LEFT(DULIEU!$V302,3)=$H$11),DULIEU!$X302,0)</f>
        <v>0</v>
      </c>
      <c r="I310" s="36" t="str">
        <f>IF($J310&gt;0,DULIEU!V302,"")</f>
        <v/>
      </c>
      <c r="J310" s="35">
        <f t="shared" si="8"/>
        <v>0</v>
      </c>
      <c r="K310" s="35">
        <f>IF(LEFT(DULIEU!$W302,3)=L$4,DULIEU!$X302,0)</f>
        <v>0</v>
      </c>
      <c r="L310" s="41" t="str">
        <f t="shared" si="9"/>
        <v/>
      </c>
      <c r="M310" s="29"/>
      <c r="N310" s="2"/>
      <c r="O310" s="2"/>
      <c r="P310" s="2"/>
      <c r="Q310" s="2"/>
      <c r="R310" s="2"/>
      <c r="S310" s="2"/>
      <c r="T310" s="2"/>
      <c r="U310" s="2"/>
      <c r="V310" s="2"/>
      <c r="W310" s="2"/>
      <c r="X310" s="2"/>
      <c r="Y310" s="2"/>
      <c r="Z310" s="2"/>
      <c r="AA310" s="2"/>
      <c r="AB310" s="2"/>
      <c r="AC310" s="2"/>
      <c r="AD310" s="2"/>
      <c r="AE310" s="2"/>
      <c r="AF310" s="2"/>
      <c r="AG310" s="2"/>
      <c r="AH310" s="2"/>
      <c r="AI310" s="2"/>
    </row>
    <row r="311" spans="1:35" s="1" customFormat="1" hidden="1">
      <c r="A311" s="2"/>
      <c r="B311" s="38" t="str">
        <f>IF(LEFT(DULIEU!$W303,3)=$L$4,DULIEU!$D303,"")</f>
        <v/>
      </c>
      <c r="C311" s="39" t="str">
        <f>IF(LEFT(DULIEU!$W303,3)=$L$4,DULIEU!$H303,"")</f>
        <v/>
      </c>
      <c r="D311" s="39" t="str">
        <f>IF(LEFT(DULIEU!$W303,3)=$L$4,DULIEU!$J303,"")</f>
        <v/>
      </c>
      <c r="E311" s="38" t="str">
        <f>IF(LEFT(DULIEU!$W303,3)=$L$4,DULIEU!$E303,"")</f>
        <v/>
      </c>
      <c r="F311" s="34" t="str">
        <f>IF(LEFT(DULIEU!$W303,3)=$L$4,DULIEU!$O303,"")</f>
        <v/>
      </c>
      <c r="G311" s="35">
        <f>IF(AND(LEFT(DULIEU!$W303,3)=$L$4,LEFT(DULIEU!$V303,4)=$G$11),DULIEU!$X303,0)</f>
        <v>0</v>
      </c>
      <c r="H311" s="35">
        <f>IF(AND(LEFT(DULIEU!$W303,3)=$L$4,LEFT(DULIEU!$V303,3)=$H$11),DULIEU!$X303,0)</f>
        <v>0</v>
      </c>
      <c r="I311" s="36" t="str">
        <f>IF($J311&gt;0,DULIEU!V303,"")</f>
        <v/>
      </c>
      <c r="J311" s="35">
        <f t="shared" si="8"/>
        <v>0</v>
      </c>
      <c r="K311" s="35">
        <f>IF(LEFT(DULIEU!$W303,3)=L$4,DULIEU!$X303,0)</f>
        <v>0</v>
      </c>
      <c r="L311" s="41" t="str">
        <f t="shared" si="9"/>
        <v/>
      </c>
      <c r="M311" s="29"/>
      <c r="N311" s="2"/>
      <c r="O311" s="2"/>
      <c r="P311" s="2"/>
      <c r="Q311" s="2"/>
      <c r="R311" s="2"/>
      <c r="S311" s="2"/>
      <c r="T311" s="2"/>
      <c r="U311" s="2"/>
      <c r="V311" s="2"/>
      <c r="W311" s="2"/>
      <c r="X311" s="2"/>
      <c r="Y311" s="2"/>
      <c r="Z311" s="2"/>
      <c r="AA311" s="2"/>
      <c r="AB311" s="2"/>
      <c r="AC311" s="2"/>
      <c r="AD311" s="2"/>
      <c r="AE311" s="2"/>
      <c r="AF311" s="2"/>
      <c r="AG311" s="2"/>
      <c r="AH311" s="2"/>
      <c r="AI311" s="2"/>
    </row>
    <row r="312" spans="1:35" s="1" customFormat="1" hidden="1">
      <c r="A312" s="2"/>
      <c r="B312" s="38" t="str">
        <f>IF(LEFT(DULIEU!$W304,3)=$L$4,DULIEU!$D304,"")</f>
        <v/>
      </c>
      <c r="C312" s="39" t="str">
        <f>IF(LEFT(DULIEU!$W304,3)=$L$4,DULIEU!$H304,"")</f>
        <v/>
      </c>
      <c r="D312" s="39" t="str">
        <f>IF(LEFT(DULIEU!$W304,3)=$L$4,DULIEU!$J304,"")</f>
        <v/>
      </c>
      <c r="E312" s="38" t="str">
        <f>IF(LEFT(DULIEU!$W304,3)=$L$4,DULIEU!$E304,"")</f>
        <v/>
      </c>
      <c r="F312" s="34" t="str">
        <f>IF(LEFT(DULIEU!$W304,3)=$L$4,DULIEU!$O304,"")</f>
        <v/>
      </c>
      <c r="G312" s="35">
        <f>IF(AND(LEFT(DULIEU!$W304,3)=$L$4,LEFT(DULIEU!$V304,4)=$G$11),DULIEU!$X304,0)</f>
        <v>0</v>
      </c>
      <c r="H312" s="35">
        <f>IF(AND(LEFT(DULIEU!$W304,3)=$L$4,LEFT(DULIEU!$V304,3)=$H$11),DULIEU!$X304,0)</f>
        <v>0</v>
      </c>
      <c r="I312" s="36" t="str">
        <f>IF($J312&gt;0,DULIEU!V304,"")</f>
        <v/>
      </c>
      <c r="J312" s="35">
        <f t="shared" si="8"/>
        <v>0</v>
      </c>
      <c r="K312" s="35">
        <f>IF(LEFT(DULIEU!$W304,3)=L$4,DULIEU!$X304,0)</f>
        <v>0</v>
      </c>
      <c r="L312" s="41" t="str">
        <f t="shared" si="9"/>
        <v/>
      </c>
      <c r="M312" s="29"/>
      <c r="N312" s="2"/>
      <c r="O312" s="2"/>
      <c r="P312" s="2"/>
      <c r="Q312" s="2"/>
      <c r="R312" s="2"/>
      <c r="S312" s="2"/>
      <c r="T312" s="2"/>
      <c r="U312" s="2"/>
      <c r="V312" s="2"/>
      <c r="W312" s="2"/>
      <c r="X312" s="2"/>
      <c r="Y312" s="2"/>
      <c r="Z312" s="2"/>
      <c r="AA312" s="2"/>
      <c r="AB312" s="2"/>
      <c r="AC312" s="2"/>
      <c r="AD312" s="2"/>
      <c r="AE312" s="2"/>
      <c r="AF312" s="2"/>
      <c r="AG312" s="2"/>
      <c r="AH312" s="2"/>
      <c r="AI312" s="2"/>
    </row>
    <row r="313" spans="1:35" s="1" customFormat="1" hidden="1">
      <c r="A313" s="2"/>
      <c r="B313" s="38" t="str">
        <f>IF(LEFT(DULIEU!$W305,3)=$L$4,DULIEU!$D305,"")</f>
        <v/>
      </c>
      <c r="C313" s="39" t="str">
        <f>IF(LEFT(DULIEU!$W305,3)=$L$4,DULIEU!$H305,"")</f>
        <v/>
      </c>
      <c r="D313" s="39" t="str">
        <f>IF(LEFT(DULIEU!$W305,3)=$L$4,DULIEU!$J305,"")</f>
        <v/>
      </c>
      <c r="E313" s="38" t="str">
        <f>IF(LEFT(DULIEU!$W305,3)=$L$4,DULIEU!$E305,"")</f>
        <v/>
      </c>
      <c r="F313" s="34" t="str">
        <f>IF(LEFT(DULIEU!$W305,3)=$L$4,DULIEU!$O305,"")</f>
        <v/>
      </c>
      <c r="G313" s="35">
        <f>IF(AND(LEFT(DULIEU!$W305,3)=$L$4,LEFT(DULIEU!$V305,4)=$G$11),DULIEU!$X305,0)</f>
        <v>0</v>
      </c>
      <c r="H313" s="35">
        <f>IF(AND(LEFT(DULIEU!$W305,3)=$L$4,LEFT(DULIEU!$V305,3)=$H$11),DULIEU!$X305,0)</f>
        <v>0</v>
      </c>
      <c r="I313" s="36" t="str">
        <f>IF($J313&gt;0,DULIEU!V305,"")</f>
        <v/>
      </c>
      <c r="J313" s="35">
        <f t="shared" si="8"/>
        <v>0</v>
      </c>
      <c r="K313" s="35">
        <f>IF(LEFT(DULIEU!$W305,3)=L$4,DULIEU!$X305,0)</f>
        <v>0</v>
      </c>
      <c r="L313" s="41" t="str">
        <f t="shared" si="9"/>
        <v/>
      </c>
      <c r="M313" s="29"/>
      <c r="N313" s="2"/>
      <c r="O313" s="2"/>
      <c r="P313" s="2"/>
      <c r="Q313" s="2"/>
      <c r="R313" s="2"/>
      <c r="S313" s="2"/>
      <c r="T313" s="2"/>
      <c r="U313" s="2"/>
      <c r="V313" s="2"/>
      <c r="W313" s="2"/>
      <c r="X313" s="2"/>
      <c r="Y313" s="2"/>
      <c r="Z313" s="2"/>
      <c r="AA313" s="2"/>
      <c r="AB313" s="2"/>
      <c r="AC313" s="2"/>
      <c r="AD313" s="2"/>
      <c r="AE313" s="2"/>
      <c r="AF313" s="2"/>
      <c r="AG313" s="2"/>
      <c r="AH313" s="2"/>
      <c r="AI313" s="2"/>
    </row>
    <row r="314" spans="1:35" s="1" customFormat="1" hidden="1">
      <c r="A314" s="2"/>
      <c r="B314" s="38" t="str">
        <f>IF(LEFT(DULIEU!$W306,3)=$L$4,DULIEU!$D306,"")</f>
        <v/>
      </c>
      <c r="C314" s="39" t="str">
        <f>IF(LEFT(DULIEU!$W306,3)=$L$4,DULIEU!$H306,"")</f>
        <v/>
      </c>
      <c r="D314" s="39" t="str">
        <f>IF(LEFT(DULIEU!$W306,3)=$L$4,DULIEU!$J306,"")</f>
        <v/>
      </c>
      <c r="E314" s="38" t="str">
        <f>IF(LEFT(DULIEU!$W306,3)=$L$4,DULIEU!$E306,"")</f>
        <v/>
      </c>
      <c r="F314" s="34" t="str">
        <f>IF(LEFT(DULIEU!$W306,3)=$L$4,DULIEU!$O306,"")</f>
        <v/>
      </c>
      <c r="G314" s="35">
        <f>IF(AND(LEFT(DULIEU!$W306,3)=$L$4,LEFT(DULIEU!$V306,4)=$G$11),DULIEU!$X306,0)</f>
        <v>0</v>
      </c>
      <c r="H314" s="35">
        <f>IF(AND(LEFT(DULIEU!$W306,3)=$L$4,LEFT(DULIEU!$V306,3)=$H$11),DULIEU!$X306,0)</f>
        <v>0</v>
      </c>
      <c r="I314" s="36" t="str">
        <f>IF($J314&gt;0,DULIEU!V306,"")</f>
        <v/>
      </c>
      <c r="J314" s="35">
        <f t="shared" si="8"/>
        <v>0</v>
      </c>
      <c r="K314" s="35">
        <f>IF(LEFT(DULIEU!$W306,3)=L$4,DULIEU!$X306,0)</f>
        <v>0</v>
      </c>
      <c r="L314" s="41" t="str">
        <f t="shared" si="9"/>
        <v/>
      </c>
      <c r="M314" s="29"/>
      <c r="N314" s="2"/>
      <c r="O314" s="2"/>
      <c r="P314" s="2"/>
      <c r="Q314" s="2"/>
      <c r="R314" s="2"/>
      <c r="S314" s="2"/>
      <c r="T314" s="2"/>
      <c r="U314" s="2"/>
      <c r="V314" s="2"/>
      <c r="W314" s="2"/>
      <c r="X314" s="2"/>
      <c r="Y314" s="2"/>
      <c r="Z314" s="2"/>
      <c r="AA314" s="2"/>
      <c r="AB314" s="2"/>
      <c r="AC314" s="2"/>
      <c r="AD314" s="2"/>
      <c r="AE314" s="2"/>
      <c r="AF314" s="2"/>
      <c r="AG314" s="2"/>
      <c r="AH314" s="2"/>
      <c r="AI314" s="2"/>
    </row>
    <row r="315" spans="1:35" s="1" customFormat="1" hidden="1">
      <c r="A315" s="2"/>
      <c r="B315" s="38" t="str">
        <f>IF(LEFT(DULIEU!$W307,3)=$L$4,DULIEU!$D307,"")</f>
        <v/>
      </c>
      <c r="C315" s="39" t="str">
        <f>IF(LEFT(DULIEU!$W307,3)=$L$4,DULIEU!$H307,"")</f>
        <v/>
      </c>
      <c r="D315" s="39" t="str">
        <f>IF(LEFT(DULIEU!$W307,3)=$L$4,DULIEU!$J307,"")</f>
        <v/>
      </c>
      <c r="E315" s="38" t="str">
        <f>IF(LEFT(DULIEU!$W307,3)=$L$4,DULIEU!$E307,"")</f>
        <v/>
      </c>
      <c r="F315" s="34" t="str">
        <f>IF(LEFT(DULIEU!$W307,3)=$L$4,DULIEU!$O307,"")</f>
        <v/>
      </c>
      <c r="G315" s="35">
        <f>IF(AND(LEFT(DULIEU!$W307,3)=$L$4,LEFT(DULIEU!$V307,4)=$G$11),DULIEU!$X307,0)</f>
        <v>0</v>
      </c>
      <c r="H315" s="35">
        <f>IF(AND(LEFT(DULIEU!$W307,3)=$L$4,LEFT(DULIEU!$V307,3)=$H$11),DULIEU!$X307,0)</f>
        <v>0</v>
      </c>
      <c r="I315" s="36" t="str">
        <f>IF($J315&gt;0,DULIEU!V307,"")</f>
        <v/>
      </c>
      <c r="J315" s="35">
        <f t="shared" si="8"/>
        <v>0</v>
      </c>
      <c r="K315" s="35">
        <f>IF(LEFT(DULIEU!$W307,3)=L$4,DULIEU!$X307,0)</f>
        <v>0</v>
      </c>
      <c r="L315" s="41" t="str">
        <f t="shared" si="9"/>
        <v/>
      </c>
      <c r="M315" s="29"/>
      <c r="N315" s="2"/>
      <c r="O315" s="2"/>
      <c r="P315" s="2"/>
      <c r="Q315" s="2"/>
      <c r="R315" s="2"/>
      <c r="S315" s="2"/>
      <c r="T315" s="2"/>
      <c r="U315" s="2"/>
      <c r="V315" s="2"/>
      <c r="W315" s="2"/>
      <c r="X315" s="2"/>
      <c r="Y315" s="2"/>
      <c r="Z315" s="2"/>
      <c r="AA315" s="2"/>
      <c r="AB315" s="2"/>
      <c r="AC315" s="2"/>
      <c r="AD315" s="2"/>
      <c r="AE315" s="2"/>
      <c r="AF315" s="2"/>
      <c r="AG315" s="2"/>
      <c r="AH315" s="2"/>
      <c r="AI315" s="2"/>
    </row>
    <row r="316" spans="1:35" s="1" customFormat="1" hidden="1">
      <c r="A316" s="2"/>
      <c r="B316" s="38" t="str">
        <f>IF(LEFT(DULIEU!$W308,3)=$L$4,DULIEU!$D308,"")</f>
        <v/>
      </c>
      <c r="C316" s="39" t="str">
        <f>IF(LEFT(DULIEU!$W308,3)=$L$4,DULIEU!$H308,"")</f>
        <v/>
      </c>
      <c r="D316" s="39" t="str">
        <f>IF(LEFT(DULIEU!$W308,3)=$L$4,DULIEU!$J308,"")</f>
        <v/>
      </c>
      <c r="E316" s="38" t="str">
        <f>IF(LEFT(DULIEU!$W308,3)=$L$4,DULIEU!$E308,"")</f>
        <v/>
      </c>
      <c r="F316" s="34" t="str">
        <f>IF(LEFT(DULIEU!$W308,3)=$L$4,DULIEU!$O308,"")</f>
        <v/>
      </c>
      <c r="G316" s="35">
        <f>IF(AND(LEFT(DULIEU!$W308,3)=$L$4,LEFT(DULIEU!$V308,4)=$G$11),DULIEU!$X308,0)</f>
        <v>0</v>
      </c>
      <c r="H316" s="35">
        <f>IF(AND(LEFT(DULIEU!$W308,3)=$L$4,LEFT(DULIEU!$V308,3)=$H$11),DULIEU!$X308,0)</f>
        <v>0</v>
      </c>
      <c r="I316" s="36" t="str">
        <f>IF($J316&gt;0,DULIEU!V308,"")</f>
        <v/>
      </c>
      <c r="J316" s="35">
        <f t="shared" si="8"/>
        <v>0</v>
      </c>
      <c r="K316" s="35">
        <f>IF(LEFT(DULIEU!$W308,3)=L$4,DULIEU!$X308,0)</f>
        <v>0</v>
      </c>
      <c r="L316" s="41" t="str">
        <f t="shared" si="9"/>
        <v/>
      </c>
      <c r="M316" s="29"/>
      <c r="N316" s="2"/>
      <c r="O316" s="2"/>
      <c r="P316" s="2"/>
      <c r="Q316" s="2"/>
      <c r="R316" s="2"/>
      <c r="S316" s="2"/>
      <c r="T316" s="2"/>
      <c r="U316" s="2"/>
      <c r="V316" s="2"/>
      <c r="W316" s="2"/>
      <c r="X316" s="2"/>
      <c r="Y316" s="2"/>
      <c r="Z316" s="2"/>
      <c r="AA316" s="2"/>
      <c r="AB316" s="2"/>
      <c r="AC316" s="2"/>
      <c r="AD316" s="2"/>
      <c r="AE316" s="2"/>
      <c r="AF316" s="2"/>
      <c r="AG316" s="2"/>
      <c r="AH316" s="2"/>
      <c r="AI316" s="2"/>
    </row>
    <row r="317" spans="1:35" s="1" customFormat="1" hidden="1">
      <c r="A317" s="2"/>
      <c r="B317" s="38" t="str">
        <f>IF(LEFT(DULIEU!$W309,3)=$L$4,DULIEU!$D309,"")</f>
        <v/>
      </c>
      <c r="C317" s="39" t="str">
        <f>IF(LEFT(DULIEU!$W309,3)=$L$4,DULIEU!$H309,"")</f>
        <v/>
      </c>
      <c r="D317" s="39" t="str">
        <f>IF(LEFT(DULIEU!$W309,3)=$L$4,DULIEU!$J309,"")</f>
        <v/>
      </c>
      <c r="E317" s="38" t="str">
        <f>IF(LEFT(DULIEU!$W309,3)=$L$4,DULIEU!$E309,"")</f>
        <v/>
      </c>
      <c r="F317" s="34" t="str">
        <f>IF(LEFT(DULIEU!$W309,3)=$L$4,DULIEU!$O309,"")</f>
        <v/>
      </c>
      <c r="G317" s="35">
        <f>IF(AND(LEFT(DULIEU!$W309,3)=$L$4,LEFT(DULIEU!$V309,4)=$G$11),DULIEU!$X309,0)</f>
        <v>0</v>
      </c>
      <c r="H317" s="35">
        <f>IF(AND(LEFT(DULIEU!$W309,3)=$L$4,LEFT(DULIEU!$V309,3)=$H$11),DULIEU!$X309,0)</f>
        <v>0</v>
      </c>
      <c r="I317" s="36" t="str">
        <f>IF($J317&gt;0,DULIEU!V309,"")</f>
        <v/>
      </c>
      <c r="J317" s="35">
        <f t="shared" si="8"/>
        <v>0</v>
      </c>
      <c r="K317" s="35">
        <f>IF(LEFT(DULIEU!$W309,3)=L$4,DULIEU!$X309,0)</f>
        <v>0</v>
      </c>
      <c r="L317" s="41" t="str">
        <f t="shared" si="9"/>
        <v/>
      </c>
      <c r="M317" s="29"/>
      <c r="N317" s="2"/>
      <c r="O317" s="2"/>
      <c r="P317" s="2"/>
      <c r="Q317" s="2"/>
      <c r="R317" s="2"/>
      <c r="S317" s="2"/>
      <c r="T317" s="2"/>
      <c r="U317" s="2"/>
      <c r="V317" s="2"/>
      <c r="W317" s="2"/>
      <c r="X317" s="2"/>
      <c r="Y317" s="2"/>
      <c r="Z317" s="2"/>
      <c r="AA317" s="2"/>
      <c r="AB317" s="2"/>
      <c r="AC317" s="2"/>
      <c r="AD317" s="2"/>
      <c r="AE317" s="2"/>
      <c r="AF317" s="2"/>
      <c r="AG317" s="2"/>
      <c r="AH317" s="2"/>
      <c r="AI317" s="2"/>
    </row>
    <row r="318" spans="1:35" s="1" customFormat="1" hidden="1">
      <c r="A318" s="2"/>
      <c r="B318" s="38" t="str">
        <f>IF(LEFT(DULIEU!$W310,3)=$L$4,DULIEU!$D310,"")</f>
        <v/>
      </c>
      <c r="C318" s="39" t="str">
        <f>IF(LEFT(DULIEU!$W310,3)=$L$4,DULIEU!$H310,"")</f>
        <v/>
      </c>
      <c r="D318" s="39" t="str">
        <f>IF(LEFT(DULIEU!$W310,3)=$L$4,DULIEU!$J310,"")</f>
        <v/>
      </c>
      <c r="E318" s="38" t="str">
        <f>IF(LEFT(DULIEU!$W310,3)=$L$4,DULIEU!$E310,"")</f>
        <v/>
      </c>
      <c r="F318" s="34" t="str">
        <f>IF(LEFT(DULIEU!$W310,3)=$L$4,DULIEU!$O310,"")</f>
        <v/>
      </c>
      <c r="G318" s="35">
        <f>IF(AND(LEFT(DULIEU!$W310,3)=$L$4,LEFT(DULIEU!$V310,4)=$G$11),DULIEU!$X310,0)</f>
        <v>0</v>
      </c>
      <c r="H318" s="35">
        <f>IF(AND(LEFT(DULIEU!$W310,3)=$L$4,LEFT(DULIEU!$V310,3)=$H$11),DULIEU!$X310,0)</f>
        <v>0</v>
      </c>
      <c r="I318" s="36" t="str">
        <f>IF($J318&gt;0,DULIEU!V310,"")</f>
        <v/>
      </c>
      <c r="J318" s="35">
        <f t="shared" si="8"/>
        <v>0</v>
      </c>
      <c r="K318" s="35">
        <f>IF(LEFT(DULIEU!$W310,3)=L$4,DULIEU!$X310,0)</f>
        <v>0</v>
      </c>
      <c r="L318" s="41" t="str">
        <f t="shared" si="9"/>
        <v/>
      </c>
      <c r="M318" s="29"/>
      <c r="N318" s="2"/>
      <c r="O318" s="2"/>
      <c r="P318" s="2"/>
      <c r="Q318" s="2"/>
      <c r="R318" s="2"/>
      <c r="S318" s="2"/>
      <c r="T318" s="2"/>
      <c r="U318" s="2"/>
      <c r="V318" s="2"/>
      <c r="W318" s="2"/>
      <c r="X318" s="2"/>
      <c r="Y318" s="2"/>
      <c r="Z318" s="2"/>
      <c r="AA318" s="2"/>
      <c r="AB318" s="2"/>
      <c r="AC318" s="2"/>
      <c r="AD318" s="2"/>
      <c r="AE318" s="2"/>
      <c r="AF318" s="2"/>
      <c r="AG318" s="2"/>
      <c r="AH318" s="2"/>
      <c r="AI318" s="2"/>
    </row>
    <row r="319" spans="1:35" s="1" customFormat="1" hidden="1">
      <c r="A319" s="2"/>
      <c r="B319" s="38" t="str">
        <f>IF(LEFT(DULIEU!$W311,3)=$L$4,DULIEU!$D311,"")</f>
        <v/>
      </c>
      <c r="C319" s="39" t="str">
        <f>IF(LEFT(DULIEU!$W311,3)=$L$4,DULIEU!$H311,"")</f>
        <v/>
      </c>
      <c r="D319" s="39" t="str">
        <f>IF(LEFT(DULIEU!$W311,3)=$L$4,DULIEU!$J311,"")</f>
        <v/>
      </c>
      <c r="E319" s="38" t="str">
        <f>IF(LEFT(DULIEU!$W311,3)=$L$4,DULIEU!$E311,"")</f>
        <v/>
      </c>
      <c r="F319" s="34" t="str">
        <f>IF(LEFT(DULIEU!$W311,3)=$L$4,DULIEU!$O311,"")</f>
        <v/>
      </c>
      <c r="G319" s="35">
        <f>IF(AND(LEFT(DULIEU!$W311,3)=$L$4,LEFT(DULIEU!$V311,4)=$G$11),DULIEU!$X311,0)</f>
        <v>0</v>
      </c>
      <c r="H319" s="35">
        <f>IF(AND(LEFT(DULIEU!$W311,3)=$L$4,LEFT(DULIEU!$V311,3)=$H$11),DULIEU!$X311,0)</f>
        <v>0</v>
      </c>
      <c r="I319" s="36" t="str">
        <f>IF($J319&gt;0,DULIEU!V311,"")</f>
        <v/>
      </c>
      <c r="J319" s="35">
        <f t="shared" si="8"/>
        <v>0</v>
      </c>
      <c r="K319" s="35">
        <f>IF(LEFT(DULIEU!$W311,3)=L$4,DULIEU!$X311,0)</f>
        <v>0</v>
      </c>
      <c r="L319" s="41" t="str">
        <f t="shared" si="9"/>
        <v/>
      </c>
      <c r="M319" s="29"/>
      <c r="N319" s="2"/>
      <c r="O319" s="2"/>
      <c r="P319" s="2"/>
      <c r="Q319" s="2"/>
      <c r="R319" s="2"/>
      <c r="S319" s="2"/>
      <c r="T319" s="2"/>
      <c r="U319" s="2"/>
      <c r="V319" s="2"/>
      <c r="W319" s="2"/>
      <c r="X319" s="2"/>
      <c r="Y319" s="2"/>
      <c r="Z319" s="2"/>
      <c r="AA319" s="2"/>
      <c r="AB319" s="2"/>
      <c r="AC319" s="2"/>
      <c r="AD319" s="2"/>
      <c r="AE319" s="2"/>
      <c r="AF319" s="2"/>
      <c r="AG319" s="2"/>
      <c r="AH319" s="2"/>
      <c r="AI319" s="2"/>
    </row>
    <row r="320" spans="1:35" s="1" customFormat="1" hidden="1">
      <c r="A320" s="2"/>
      <c r="B320" s="38" t="str">
        <f>IF(LEFT(DULIEU!$W312,3)=$L$4,DULIEU!$D312,"")</f>
        <v/>
      </c>
      <c r="C320" s="39" t="str">
        <f>IF(LEFT(DULIEU!$W312,3)=$L$4,DULIEU!$H312,"")</f>
        <v/>
      </c>
      <c r="D320" s="39" t="str">
        <f>IF(LEFT(DULIEU!$W312,3)=$L$4,DULIEU!$J312,"")</f>
        <v/>
      </c>
      <c r="E320" s="38" t="str">
        <f>IF(LEFT(DULIEU!$W312,3)=$L$4,DULIEU!$E312,"")</f>
        <v/>
      </c>
      <c r="F320" s="34" t="str">
        <f>IF(LEFT(DULIEU!$W312,3)=$L$4,DULIEU!$O312,"")</f>
        <v/>
      </c>
      <c r="G320" s="35">
        <f>IF(AND(LEFT(DULIEU!$W312,3)=$L$4,LEFT(DULIEU!$V312,4)=$G$11),DULIEU!$X312,0)</f>
        <v>0</v>
      </c>
      <c r="H320" s="35">
        <f>IF(AND(LEFT(DULIEU!$W312,3)=$L$4,LEFT(DULIEU!$V312,3)=$H$11),DULIEU!$X312,0)</f>
        <v>0</v>
      </c>
      <c r="I320" s="36" t="str">
        <f>IF($J320&gt;0,DULIEU!V312,"")</f>
        <v/>
      </c>
      <c r="J320" s="35">
        <f t="shared" si="8"/>
        <v>0</v>
      </c>
      <c r="K320" s="35">
        <f>IF(LEFT(DULIEU!$W312,3)=L$4,DULIEU!$X312,0)</f>
        <v>0</v>
      </c>
      <c r="L320" s="41" t="str">
        <f t="shared" si="9"/>
        <v/>
      </c>
      <c r="M320" s="29"/>
      <c r="N320" s="2"/>
      <c r="O320" s="2"/>
      <c r="P320" s="2"/>
      <c r="Q320" s="2"/>
      <c r="R320" s="2"/>
      <c r="S320" s="2"/>
      <c r="T320" s="2"/>
      <c r="U320" s="2"/>
      <c r="V320" s="2"/>
      <c r="W320" s="2"/>
      <c r="X320" s="2"/>
      <c r="Y320" s="2"/>
      <c r="Z320" s="2"/>
      <c r="AA320" s="2"/>
      <c r="AB320" s="2"/>
      <c r="AC320" s="2"/>
      <c r="AD320" s="2"/>
      <c r="AE320" s="2"/>
      <c r="AF320" s="2"/>
      <c r="AG320" s="2"/>
      <c r="AH320" s="2"/>
      <c r="AI320" s="2"/>
    </row>
    <row r="321" spans="1:35" s="1" customFormat="1" hidden="1">
      <c r="A321" s="2"/>
      <c r="B321" s="38" t="str">
        <f>IF(LEFT(DULIEU!$W313,3)=$L$4,DULIEU!$D313,"")</f>
        <v/>
      </c>
      <c r="C321" s="39" t="str">
        <f>IF(LEFT(DULIEU!$W313,3)=$L$4,DULIEU!$H313,"")</f>
        <v/>
      </c>
      <c r="D321" s="39" t="str">
        <f>IF(LEFT(DULIEU!$W313,3)=$L$4,DULIEU!$J313,"")</f>
        <v/>
      </c>
      <c r="E321" s="38" t="str">
        <f>IF(LEFT(DULIEU!$W313,3)=$L$4,DULIEU!$E313,"")</f>
        <v/>
      </c>
      <c r="F321" s="34" t="str">
        <f>IF(LEFT(DULIEU!$W313,3)=$L$4,DULIEU!$O313,"")</f>
        <v/>
      </c>
      <c r="G321" s="35">
        <f>IF(AND(LEFT(DULIEU!$W313,3)=$L$4,LEFT(DULIEU!$V313,4)=$G$11),DULIEU!$X313,0)</f>
        <v>0</v>
      </c>
      <c r="H321" s="35">
        <f>IF(AND(LEFT(DULIEU!$W313,3)=$L$4,LEFT(DULIEU!$V313,3)=$H$11),DULIEU!$X313,0)</f>
        <v>0</v>
      </c>
      <c r="I321" s="36" t="str">
        <f>IF($J321&gt;0,DULIEU!V313,"")</f>
        <v/>
      </c>
      <c r="J321" s="35">
        <f t="shared" si="8"/>
        <v>0</v>
      </c>
      <c r="K321" s="35">
        <f>IF(LEFT(DULIEU!$W313,3)=L$4,DULIEU!$X313,0)</f>
        <v>0</v>
      </c>
      <c r="L321" s="41" t="str">
        <f t="shared" si="9"/>
        <v/>
      </c>
      <c r="M321" s="29"/>
      <c r="N321" s="2"/>
      <c r="O321" s="2"/>
      <c r="P321" s="2"/>
      <c r="Q321" s="2"/>
      <c r="R321" s="2"/>
      <c r="S321" s="2"/>
      <c r="T321" s="2"/>
      <c r="U321" s="2"/>
      <c r="V321" s="2"/>
      <c r="W321" s="2"/>
      <c r="X321" s="2"/>
      <c r="Y321" s="2"/>
      <c r="Z321" s="2"/>
      <c r="AA321" s="2"/>
      <c r="AB321" s="2"/>
      <c r="AC321" s="2"/>
      <c r="AD321" s="2"/>
      <c r="AE321" s="2"/>
      <c r="AF321" s="2"/>
      <c r="AG321" s="2"/>
      <c r="AH321" s="2"/>
      <c r="AI321" s="2"/>
    </row>
    <row r="322" spans="1:35" s="1" customFormat="1" hidden="1">
      <c r="A322" s="2"/>
      <c r="B322" s="38" t="str">
        <f>IF(LEFT(DULIEU!$W314,3)=$L$4,DULIEU!$D314,"")</f>
        <v/>
      </c>
      <c r="C322" s="39" t="str">
        <f>IF(LEFT(DULIEU!$W314,3)=$L$4,DULIEU!$H314,"")</f>
        <v/>
      </c>
      <c r="D322" s="39" t="str">
        <f>IF(LEFT(DULIEU!$W314,3)=$L$4,DULIEU!$J314,"")</f>
        <v/>
      </c>
      <c r="E322" s="38" t="str">
        <f>IF(LEFT(DULIEU!$W314,3)=$L$4,DULIEU!$E314,"")</f>
        <v/>
      </c>
      <c r="F322" s="34" t="str">
        <f>IF(LEFT(DULIEU!$W314,3)=$L$4,DULIEU!$O314,"")</f>
        <v/>
      </c>
      <c r="G322" s="35">
        <f>IF(AND(LEFT(DULIEU!$W314,3)=$L$4,LEFT(DULIEU!$V314,4)=$G$11),DULIEU!$X314,0)</f>
        <v>0</v>
      </c>
      <c r="H322" s="35">
        <f>IF(AND(LEFT(DULIEU!$W314,3)=$L$4,LEFT(DULIEU!$V314,3)=$H$11),DULIEU!$X314,0)</f>
        <v>0</v>
      </c>
      <c r="I322" s="36" t="str">
        <f>IF($J322&gt;0,DULIEU!V314,"")</f>
        <v/>
      </c>
      <c r="J322" s="35">
        <f t="shared" si="8"/>
        <v>0</v>
      </c>
      <c r="K322" s="35">
        <f>IF(LEFT(DULIEU!$W314,3)=L$4,DULIEU!$X314,0)</f>
        <v>0</v>
      </c>
      <c r="L322" s="41" t="str">
        <f t="shared" si="9"/>
        <v/>
      </c>
      <c r="M322" s="29"/>
      <c r="N322" s="2"/>
      <c r="O322" s="2"/>
      <c r="P322" s="2"/>
      <c r="Q322" s="2"/>
      <c r="R322" s="2"/>
      <c r="S322" s="2"/>
      <c r="T322" s="2"/>
      <c r="U322" s="2"/>
      <c r="V322" s="2"/>
      <c r="W322" s="2"/>
      <c r="X322" s="2"/>
      <c r="Y322" s="2"/>
      <c r="Z322" s="2"/>
      <c r="AA322" s="2"/>
      <c r="AB322" s="2"/>
      <c r="AC322" s="2"/>
      <c r="AD322" s="2"/>
      <c r="AE322" s="2"/>
      <c r="AF322" s="2"/>
      <c r="AG322" s="2"/>
      <c r="AH322" s="2"/>
      <c r="AI322" s="2"/>
    </row>
    <row r="323" spans="1:35" s="1" customFormat="1" hidden="1">
      <c r="A323" s="2"/>
      <c r="B323" s="38" t="str">
        <f>IF(LEFT(DULIEU!$W315,3)=$L$4,DULIEU!$D315,"")</f>
        <v/>
      </c>
      <c r="C323" s="39" t="str">
        <f>IF(LEFT(DULIEU!$W315,3)=$L$4,DULIEU!$H315,"")</f>
        <v/>
      </c>
      <c r="D323" s="39" t="str">
        <f>IF(LEFT(DULIEU!$W315,3)=$L$4,DULIEU!$J315,"")</f>
        <v/>
      </c>
      <c r="E323" s="38" t="str">
        <f>IF(LEFT(DULIEU!$W315,3)=$L$4,DULIEU!$E315,"")</f>
        <v/>
      </c>
      <c r="F323" s="34" t="str">
        <f>IF(LEFT(DULIEU!$W315,3)=$L$4,DULIEU!$O315,"")</f>
        <v/>
      </c>
      <c r="G323" s="35">
        <f>IF(AND(LEFT(DULIEU!$W315,3)=$L$4,LEFT(DULIEU!$V315,4)=$G$11),DULIEU!$X315,0)</f>
        <v>0</v>
      </c>
      <c r="H323" s="35">
        <f>IF(AND(LEFT(DULIEU!$W315,3)=$L$4,LEFT(DULIEU!$V315,3)=$H$11),DULIEU!$X315,0)</f>
        <v>0</v>
      </c>
      <c r="I323" s="36" t="str">
        <f>IF($J323&gt;0,DULIEU!V315,"")</f>
        <v/>
      </c>
      <c r="J323" s="35">
        <f t="shared" si="8"/>
        <v>0</v>
      </c>
      <c r="K323" s="35">
        <f>IF(LEFT(DULIEU!$W315,3)=L$4,DULIEU!$X315,0)</f>
        <v>0</v>
      </c>
      <c r="L323" s="41" t="str">
        <f t="shared" si="9"/>
        <v/>
      </c>
      <c r="M323" s="29"/>
      <c r="N323" s="2"/>
      <c r="O323" s="2"/>
      <c r="P323" s="2"/>
      <c r="Q323" s="2"/>
      <c r="R323" s="2"/>
      <c r="S323" s="2"/>
      <c r="T323" s="2"/>
      <c r="U323" s="2"/>
      <c r="V323" s="2"/>
      <c r="W323" s="2"/>
      <c r="X323" s="2"/>
      <c r="Y323" s="2"/>
      <c r="Z323" s="2"/>
      <c r="AA323" s="2"/>
      <c r="AB323" s="2"/>
      <c r="AC323" s="2"/>
      <c r="AD323" s="2"/>
      <c r="AE323" s="2"/>
      <c r="AF323" s="2"/>
      <c r="AG323" s="2"/>
      <c r="AH323" s="2"/>
      <c r="AI323" s="2"/>
    </row>
    <row r="324" spans="1:35" s="1" customFormat="1" hidden="1">
      <c r="A324" s="2"/>
      <c r="B324" s="38" t="str">
        <f>IF(LEFT(DULIEU!$W316,3)=$L$4,DULIEU!$D316,"")</f>
        <v/>
      </c>
      <c r="C324" s="39" t="str">
        <f>IF(LEFT(DULIEU!$W316,3)=$L$4,DULIEU!$H316,"")</f>
        <v/>
      </c>
      <c r="D324" s="39" t="str">
        <f>IF(LEFT(DULIEU!$W316,3)=$L$4,DULIEU!$J316,"")</f>
        <v/>
      </c>
      <c r="E324" s="38" t="str">
        <f>IF(LEFT(DULIEU!$W316,3)=$L$4,DULIEU!$E316,"")</f>
        <v/>
      </c>
      <c r="F324" s="34" t="str">
        <f>IF(LEFT(DULIEU!$W316,3)=$L$4,DULIEU!$O316,"")</f>
        <v/>
      </c>
      <c r="G324" s="35">
        <f>IF(AND(LEFT(DULIEU!$W316,3)=$L$4,LEFT(DULIEU!$V316,4)=$G$11),DULIEU!$X316,0)</f>
        <v>0</v>
      </c>
      <c r="H324" s="35">
        <f>IF(AND(LEFT(DULIEU!$W316,3)=$L$4,LEFT(DULIEU!$V316,3)=$H$11),DULIEU!$X316,0)</f>
        <v>0</v>
      </c>
      <c r="I324" s="36" t="str">
        <f>IF($J324&gt;0,DULIEU!V316,"")</f>
        <v/>
      </c>
      <c r="J324" s="35">
        <f t="shared" si="8"/>
        <v>0</v>
      </c>
      <c r="K324" s="35">
        <f>IF(LEFT(DULIEU!$W316,3)=L$4,DULIEU!$X316,0)</f>
        <v>0</v>
      </c>
      <c r="L324" s="41" t="str">
        <f t="shared" si="9"/>
        <v/>
      </c>
      <c r="M324" s="29"/>
      <c r="N324" s="2"/>
      <c r="O324" s="2"/>
      <c r="P324" s="2"/>
      <c r="Q324" s="2"/>
      <c r="R324" s="2"/>
      <c r="S324" s="2"/>
      <c r="T324" s="2"/>
      <c r="U324" s="2"/>
      <c r="V324" s="2"/>
      <c r="W324" s="2"/>
      <c r="X324" s="2"/>
      <c r="Y324" s="2"/>
      <c r="Z324" s="2"/>
      <c r="AA324" s="2"/>
      <c r="AB324" s="2"/>
      <c r="AC324" s="2"/>
      <c r="AD324" s="2"/>
      <c r="AE324" s="2"/>
      <c r="AF324" s="2"/>
      <c r="AG324" s="2"/>
      <c r="AH324" s="2"/>
      <c r="AI324" s="2"/>
    </row>
    <row r="325" spans="1:35" s="1" customFormat="1" hidden="1">
      <c r="A325" s="2"/>
      <c r="B325" s="38" t="str">
        <f>IF(LEFT(DULIEU!$W317,3)=$L$4,DULIEU!$D317,"")</f>
        <v/>
      </c>
      <c r="C325" s="39" t="str">
        <f>IF(LEFT(DULIEU!$W317,3)=$L$4,DULIEU!$H317,"")</f>
        <v/>
      </c>
      <c r="D325" s="39" t="str">
        <f>IF(LEFT(DULIEU!$W317,3)=$L$4,DULIEU!$J317,"")</f>
        <v/>
      </c>
      <c r="E325" s="38" t="str">
        <f>IF(LEFT(DULIEU!$W317,3)=$L$4,DULIEU!$E317,"")</f>
        <v/>
      </c>
      <c r="F325" s="34" t="str">
        <f>IF(LEFT(DULIEU!$W317,3)=$L$4,DULIEU!$O317,"")</f>
        <v/>
      </c>
      <c r="G325" s="35">
        <f>IF(AND(LEFT(DULIEU!$W317,3)=$L$4,LEFT(DULIEU!$V317,4)=$G$11),DULIEU!$X317,0)</f>
        <v>0</v>
      </c>
      <c r="H325" s="35">
        <f>IF(AND(LEFT(DULIEU!$W317,3)=$L$4,LEFT(DULIEU!$V317,3)=$H$11),DULIEU!$X317,0)</f>
        <v>0</v>
      </c>
      <c r="I325" s="36" t="str">
        <f>IF($J325&gt;0,DULIEU!V317,"")</f>
        <v/>
      </c>
      <c r="J325" s="35">
        <f t="shared" si="8"/>
        <v>0</v>
      </c>
      <c r="K325" s="35">
        <f>IF(LEFT(DULIEU!$W317,3)=L$4,DULIEU!$X317,0)</f>
        <v>0</v>
      </c>
      <c r="L325" s="41" t="str">
        <f t="shared" si="9"/>
        <v/>
      </c>
      <c r="M325" s="29"/>
      <c r="N325" s="2"/>
      <c r="O325" s="2"/>
      <c r="P325" s="2"/>
      <c r="Q325" s="2"/>
      <c r="R325" s="2"/>
      <c r="S325" s="2"/>
      <c r="T325" s="2"/>
      <c r="U325" s="2"/>
      <c r="V325" s="2"/>
      <c r="W325" s="2"/>
      <c r="X325" s="2"/>
      <c r="Y325" s="2"/>
      <c r="Z325" s="2"/>
      <c r="AA325" s="2"/>
      <c r="AB325" s="2"/>
      <c r="AC325" s="2"/>
      <c r="AD325" s="2"/>
      <c r="AE325" s="2"/>
      <c r="AF325" s="2"/>
      <c r="AG325" s="2"/>
      <c r="AH325" s="2"/>
      <c r="AI325" s="2"/>
    </row>
    <row r="326" spans="1:35" s="1" customFormat="1" hidden="1">
      <c r="A326" s="2"/>
      <c r="B326" s="38" t="str">
        <f>IF(LEFT(DULIEU!$W318,3)=$L$4,DULIEU!$D318,"")</f>
        <v/>
      </c>
      <c r="C326" s="39" t="str">
        <f>IF(LEFT(DULIEU!$W318,3)=$L$4,DULIEU!$H318,"")</f>
        <v/>
      </c>
      <c r="D326" s="39" t="str">
        <f>IF(LEFT(DULIEU!$W318,3)=$L$4,DULIEU!$J318,"")</f>
        <v/>
      </c>
      <c r="E326" s="38" t="str">
        <f>IF(LEFT(DULIEU!$W318,3)=$L$4,DULIEU!$E318,"")</f>
        <v/>
      </c>
      <c r="F326" s="34" t="str">
        <f>IF(LEFT(DULIEU!$W318,3)=$L$4,DULIEU!$O318,"")</f>
        <v/>
      </c>
      <c r="G326" s="35">
        <f>IF(AND(LEFT(DULIEU!$W318,3)=$L$4,LEFT(DULIEU!$V318,4)=$G$11),DULIEU!$X318,0)</f>
        <v>0</v>
      </c>
      <c r="H326" s="35">
        <f>IF(AND(LEFT(DULIEU!$W318,3)=$L$4,LEFT(DULIEU!$V318,3)=$H$11),DULIEU!$X318,0)</f>
        <v>0</v>
      </c>
      <c r="I326" s="36" t="str">
        <f>IF($J326&gt;0,DULIEU!V318,"")</f>
        <v/>
      </c>
      <c r="J326" s="35">
        <f t="shared" si="8"/>
        <v>0</v>
      </c>
      <c r="K326" s="35">
        <f>IF(LEFT(DULIEU!$W318,3)=L$4,DULIEU!$X318,0)</f>
        <v>0</v>
      </c>
      <c r="L326" s="41" t="str">
        <f t="shared" si="9"/>
        <v/>
      </c>
      <c r="M326" s="29"/>
      <c r="N326" s="2"/>
      <c r="O326" s="2"/>
      <c r="P326" s="2"/>
      <c r="Q326" s="2"/>
      <c r="R326" s="2"/>
      <c r="S326" s="2"/>
      <c r="T326" s="2"/>
      <c r="U326" s="2"/>
      <c r="V326" s="2"/>
      <c r="W326" s="2"/>
      <c r="X326" s="2"/>
      <c r="Y326" s="2"/>
      <c r="Z326" s="2"/>
      <c r="AA326" s="2"/>
      <c r="AB326" s="2"/>
      <c r="AC326" s="2"/>
      <c r="AD326" s="2"/>
      <c r="AE326" s="2"/>
      <c r="AF326" s="2"/>
      <c r="AG326" s="2"/>
      <c r="AH326" s="2"/>
      <c r="AI326" s="2"/>
    </row>
    <row r="327" spans="1:35" s="1" customFormat="1" hidden="1">
      <c r="A327" s="2"/>
      <c r="B327" s="38" t="str">
        <f>IF(LEFT(DULIEU!$W319,3)=$L$4,DULIEU!$D319,"")</f>
        <v/>
      </c>
      <c r="C327" s="39" t="str">
        <f>IF(LEFT(DULIEU!$W319,3)=$L$4,DULIEU!$H319,"")</f>
        <v/>
      </c>
      <c r="D327" s="39" t="str">
        <f>IF(LEFT(DULIEU!$W319,3)=$L$4,DULIEU!$J319,"")</f>
        <v/>
      </c>
      <c r="E327" s="38" t="str">
        <f>IF(LEFT(DULIEU!$W319,3)=$L$4,DULIEU!$E319,"")</f>
        <v/>
      </c>
      <c r="F327" s="34" t="str">
        <f>IF(LEFT(DULIEU!$W319,3)=$L$4,DULIEU!$O319,"")</f>
        <v/>
      </c>
      <c r="G327" s="35">
        <f>IF(AND(LEFT(DULIEU!$W319,3)=$L$4,LEFT(DULIEU!$V319,4)=$G$11),DULIEU!$X319,0)</f>
        <v>0</v>
      </c>
      <c r="H327" s="35">
        <f>IF(AND(LEFT(DULIEU!$W319,3)=$L$4,LEFT(DULIEU!$V319,3)=$H$11),DULIEU!$X319,0)</f>
        <v>0</v>
      </c>
      <c r="I327" s="36" t="str">
        <f>IF($J327&gt;0,DULIEU!V319,"")</f>
        <v/>
      </c>
      <c r="J327" s="35">
        <f t="shared" si="8"/>
        <v>0</v>
      </c>
      <c r="K327" s="35">
        <f>IF(LEFT(DULIEU!$W319,3)=L$4,DULIEU!$X319,0)</f>
        <v>0</v>
      </c>
      <c r="L327" s="41" t="str">
        <f t="shared" si="9"/>
        <v/>
      </c>
      <c r="M327" s="29"/>
      <c r="N327" s="2"/>
      <c r="O327" s="2"/>
      <c r="P327" s="2"/>
      <c r="Q327" s="2"/>
      <c r="R327" s="2"/>
      <c r="S327" s="2"/>
      <c r="T327" s="2"/>
      <c r="U327" s="2"/>
      <c r="V327" s="2"/>
      <c r="W327" s="2"/>
      <c r="X327" s="2"/>
      <c r="Y327" s="2"/>
      <c r="Z327" s="2"/>
      <c r="AA327" s="2"/>
      <c r="AB327" s="2"/>
      <c r="AC327" s="2"/>
      <c r="AD327" s="2"/>
      <c r="AE327" s="2"/>
      <c r="AF327" s="2"/>
      <c r="AG327" s="2"/>
      <c r="AH327" s="2"/>
      <c r="AI327" s="2"/>
    </row>
    <row r="328" spans="1:35" s="1" customFormat="1" hidden="1">
      <c r="A328" s="2"/>
      <c r="B328" s="38" t="str">
        <f>IF(LEFT(DULIEU!$W320,3)=$L$4,DULIEU!$D320,"")</f>
        <v/>
      </c>
      <c r="C328" s="39" t="str">
        <f>IF(LEFT(DULIEU!$W320,3)=$L$4,DULIEU!$H320,"")</f>
        <v/>
      </c>
      <c r="D328" s="39" t="str">
        <f>IF(LEFT(DULIEU!$W320,3)=$L$4,DULIEU!$J320,"")</f>
        <v/>
      </c>
      <c r="E328" s="38" t="str">
        <f>IF(LEFT(DULIEU!$W320,3)=$L$4,DULIEU!$E320,"")</f>
        <v/>
      </c>
      <c r="F328" s="34" t="str">
        <f>IF(LEFT(DULIEU!$W320,3)=$L$4,DULIEU!$O320,"")</f>
        <v/>
      </c>
      <c r="G328" s="35">
        <f>IF(AND(LEFT(DULIEU!$W320,3)=$L$4,LEFT(DULIEU!$V320,4)=$G$11),DULIEU!$X320,0)</f>
        <v>0</v>
      </c>
      <c r="H328" s="35">
        <f>IF(AND(LEFT(DULIEU!$W320,3)=$L$4,LEFT(DULIEU!$V320,3)=$H$11),DULIEU!$X320,0)</f>
        <v>0</v>
      </c>
      <c r="I328" s="36" t="str">
        <f>IF($J328&gt;0,DULIEU!V320,"")</f>
        <v/>
      </c>
      <c r="J328" s="35">
        <f t="shared" si="8"/>
        <v>0</v>
      </c>
      <c r="K328" s="35">
        <f>IF(LEFT(DULIEU!$W320,3)=L$4,DULIEU!$X320,0)</f>
        <v>0</v>
      </c>
      <c r="L328" s="41" t="str">
        <f t="shared" si="9"/>
        <v/>
      </c>
      <c r="M328" s="29"/>
      <c r="N328" s="2"/>
      <c r="O328" s="2"/>
      <c r="P328" s="2"/>
      <c r="Q328" s="2"/>
      <c r="R328" s="2"/>
      <c r="S328" s="2"/>
      <c r="T328" s="2"/>
      <c r="U328" s="2"/>
      <c r="V328" s="2"/>
      <c r="W328" s="2"/>
      <c r="X328" s="2"/>
      <c r="Y328" s="2"/>
      <c r="Z328" s="2"/>
      <c r="AA328" s="2"/>
      <c r="AB328" s="2"/>
      <c r="AC328" s="2"/>
      <c r="AD328" s="2"/>
      <c r="AE328" s="2"/>
      <c r="AF328" s="2"/>
      <c r="AG328" s="2"/>
      <c r="AH328" s="2"/>
      <c r="AI328" s="2"/>
    </row>
    <row r="329" spans="1:35" s="1" customFormat="1" hidden="1">
      <c r="A329" s="2"/>
      <c r="B329" s="38" t="str">
        <f>IF(LEFT(DULIEU!$W321,3)=$L$4,DULIEU!$D321,"")</f>
        <v/>
      </c>
      <c r="C329" s="39" t="str">
        <f>IF(LEFT(DULIEU!$W321,3)=$L$4,DULIEU!$H321,"")</f>
        <v/>
      </c>
      <c r="D329" s="39" t="str">
        <f>IF(LEFT(DULIEU!$W321,3)=$L$4,DULIEU!$J321,"")</f>
        <v/>
      </c>
      <c r="E329" s="38" t="str">
        <f>IF(LEFT(DULIEU!$W321,3)=$L$4,DULIEU!$E321,"")</f>
        <v/>
      </c>
      <c r="F329" s="34" t="str">
        <f>IF(LEFT(DULIEU!$W321,3)=$L$4,DULIEU!$O321,"")</f>
        <v/>
      </c>
      <c r="G329" s="35">
        <f>IF(AND(LEFT(DULIEU!$W321,3)=$L$4,LEFT(DULIEU!$V321,4)=$G$11),DULIEU!$X321,0)</f>
        <v>0</v>
      </c>
      <c r="H329" s="35">
        <f>IF(AND(LEFT(DULIEU!$W321,3)=$L$4,LEFT(DULIEU!$V321,3)=$H$11),DULIEU!$X321,0)</f>
        <v>0</v>
      </c>
      <c r="I329" s="36" t="str">
        <f>IF($J329&gt;0,DULIEU!V321,"")</f>
        <v/>
      </c>
      <c r="J329" s="35">
        <f t="shared" si="8"/>
        <v>0</v>
      </c>
      <c r="K329" s="35">
        <f>IF(LEFT(DULIEU!$W321,3)=L$4,DULIEU!$X321,0)</f>
        <v>0</v>
      </c>
      <c r="L329" s="41" t="str">
        <f t="shared" si="9"/>
        <v/>
      </c>
      <c r="M329" s="29"/>
      <c r="N329" s="2"/>
      <c r="O329" s="2"/>
      <c r="P329" s="2"/>
      <c r="Q329" s="2"/>
      <c r="R329" s="2"/>
      <c r="S329" s="2"/>
      <c r="T329" s="2"/>
      <c r="U329" s="2"/>
      <c r="V329" s="2"/>
      <c r="W329" s="2"/>
      <c r="X329" s="2"/>
      <c r="Y329" s="2"/>
      <c r="Z329" s="2"/>
      <c r="AA329" s="2"/>
      <c r="AB329" s="2"/>
      <c r="AC329" s="2"/>
      <c r="AD329" s="2"/>
      <c r="AE329" s="2"/>
      <c r="AF329" s="2"/>
      <c r="AG329" s="2"/>
      <c r="AH329" s="2"/>
      <c r="AI329" s="2"/>
    </row>
    <row r="330" spans="1:35" s="1" customFormat="1" hidden="1">
      <c r="A330" s="2"/>
      <c r="B330" s="38" t="str">
        <f>IF(LEFT(DULIEU!$W322,3)=$L$4,DULIEU!$D322,"")</f>
        <v/>
      </c>
      <c r="C330" s="39" t="str">
        <f>IF(LEFT(DULIEU!$W322,3)=$L$4,DULIEU!$H322,"")</f>
        <v/>
      </c>
      <c r="D330" s="39" t="str">
        <f>IF(LEFT(DULIEU!$W322,3)=$L$4,DULIEU!$J322,"")</f>
        <v/>
      </c>
      <c r="E330" s="38" t="str">
        <f>IF(LEFT(DULIEU!$W322,3)=$L$4,DULIEU!$E322,"")</f>
        <v/>
      </c>
      <c r="F330" s="34" t="str">
        <f>IF(LEFT(DULIEU!$W322,3)=$L$4,DULIEU!$O322,"")</f>
        <v/>
      </c>
      <c r="G330" s="35">
        <f>IF(AND(LEFT(DULIEU!$W322,3)=$L$4,LEFT(DULIEU!$V322,4)=$G$11),DULIEU!$X322,0)</f>
        <v>0</v>
      </c>
      <c r="H330" s="35">
        <f>IF(AND(LEFT(DULIEU!$W322,3)=$L$4,LEFT(DULIEU!$V322,3)=$H$11),DULIEU!$X322,0)</f>
        <v>0</v>
      </c>
      <c r="I330" s="36" t="str">
        <f>IF($J330&gt;0,DULIEU!V322,"")</f>
        <v/>
      </c>
      <c r="J330" s="35">
        <f t="shared" si="8"/>
        <v>0</v>
      </c>
      <c r="K330" s="35">
        <f>IF(LEFT(DULIEU!$W322,3)=L$4,DULIEU!$X322,0)</f>
        <v>0</v>
      </c>
      <c r="L330" s="41" t="str">
        <f t="shared" si="9"/>
        <v/>
      </c>
      <c r="M330" s="29"/>
      <c r="N330" s="2"/>
      <c r="O330" s="2"/>
      <c r="P330" s="2"/>
      <c r="Q330" s="2"/>
      <c r="R330" s="2"/>
      <c r="S330" s="2"/>
      <c r="T330" s="2"/>
      <c r="U330" s="2"/>
      <c r="V330" s="2"/>
      <c r="W330" s="2"/>
      <c r="X330" s="2"/>
      <c r="Y330" s="2"/>
      <c r="Z330" s="2"/>
      <c r="AA330" s="2"/>
      <c r="AB330" s="2"/>
      <c r="AC330" s="2"/>
      <c r="AD330" s="2"/>
      <c r="AE330" s="2"/>
      <c r="AF330" s="2"/>
      <c r="AG330" s="2"/>
      <c r="AH330" s="2"/>
      <c r="AI330" s="2"/>
    </row>
    <row r="331" spans="1:35" s="1" customFormat="1" hidden="1">
      <c r="A331" s="2"/>
      <c r="B331" s="38" t="str">
        <f>IF(LEFT(DULIEU!$W323,3)=$L$4,DULIEU!$D323,"")</f>
        <v/>
      </c>
      <c r="C331" s="39" t="str">
        <f>IF(LEFT(DULIEU!$W323,3)=$L$4,DULIEU!$H323,"")</f>
        <v/>
      </c>
      <c r="D331" s="39" t="str">
        <f>IF(LEFT(DULIEU!$W323,3)=$L$4,DULIEU!$J323,"")</f>
        <v/>
      </c>
      <c r="E331" s="38" t="str">
        <f>IF(LEFT(DULIEU!$W323,3)=$L$4,DULIEU!$E323,"")</f>
        <v/>
      </c>
      <c r="F331" s="34" t="str">
        <f>IF(LEFT(DULIEU!$W323,3)=$L$4,DULIEU!$O323,"")</f>
        <v/>
      </c>
      <c r="G331" s="35">
        <f>IF(AND(LEFT(DULIEU!$W323,3)=$L$4,LEFT(DULIEU!$V323,4)=$G$11),DULIEU!$X323,0)</f>
        <v>0</v>
      </c>
      <c r="H331" s="35">
        <f>IF(AND(LEFT(DULIEU!$W323,3)=$L$4,LEFT(DULIEU!$V323,3)=$H$11),DULIEU!$X323,0)</f>
        <v>0</v>
      </c>
      <c r="I331" s="36" t="str">
        <f>IF($J331&gt;0,DULIEU!V323,"")</f>
        <v/>
      </c>
      <c r="J331" s="35">
        <f t="shared" si="8"/>
        <v>0</v>
      </c>
      <c r="K331" s="35">
        <f>IF(LEFT(DULIEU!$W323,3)=L$4,DULIEU!$X323,0)</f>
        <v>0</v>
      </c>
      <c r="L331" s="41" t="str">
        <f t="shared" si="9"/>
        <v/>
      </c>
      <c r="M331" s="29"/>
      <c r="N331" s="2"/>
      <c r="O331" s="2"/>
      <c r="P331" s="2"/>
      <c r="Q331" s="2"/>
      <c r="R331" s="2"/>
      <c r="S331" s="2"/>
      <c r="T331" s="2"/>
      <c r="U331" s="2"/>
      <c r="V331" s="2"/>
      <c r="W331" s="2"/>
      <c r="X331" s="2"/>
      <c r="Y331" s="2"/>
      <c r="Z331" s="2"/>
      <c r="AA331" s="2"/>
      <c r="AB331" s="2"/>
      <c r="AC331" s="2"/>
      <c r="AD331" s="2"/>
      <c r="AE331" s="2"/>
      <c r="AF331" s="2"/>
      <c r="AG331" s="2"/>
      <c r="AH331" s="2"/>
      <c r="AI331" s="2"/>
    </row>
    <row r="332" spans="1:35" s="1" customFormat="1" hidden="1">
      <c r="A332" s="2"/>
      <c r="B332" s="38" t="str">
        <f>IF(LEFT(DULIEU!$W324,3)=$L$4,DULIEU!$D324,"")</f>
        <v/>
      </c>
      <c r="C332" s="39" t="str">
        <f>IF(LEFT(DULIEU!$W324,3)=$L$4,DULIEU!$H324,"")</f>
        <v/>
      </c>
      <c r="D332" s="39" t="str">
        <f>IF(LEFT(DULIEU!$W324,3)=$L$4,DULIEU!$J324,"")</f>
        <v/>
      </c>
      <c r="E332" s="38" t="str">
        <f>IF(LEFT(DULIEU!$W324,3)=$L$4,DULIEU!$E324,"")</f>
        <v/>
      </c>
      <c r="F332" s="34" t="str">
        <f>IF(LEFT(DULIEU!$W324,3)=$L$4,DULIEU!$O324,"")</f>
        <v/>
      </c>
      <c r="G332" s="35">
        <f>IF(AND(LEFT(DULIEU!$W324,3)=$L$4,LEFT(DULIEU!$V324,4)=$G$11),DULIEU!$X324,0)</f>
        <v>0</v>
      </c>
      <c r="H332" s="35">
        <f>IF(AND(LEFT(DULIEU!$W324,3)=$L$4,LEFT(DULIEU!$V324,3)=$H$11),DULIEU!$X324,0)</f>
        <v>0</v>
      </c>
      <c r="I332" s="36" t="str">
        <f>IF($J332&gt;0,DULIEU!V324,"")</f>
        <v/>
      </c>
      <c r="J332" s="35">
        <f t="shared" si="8"/>
        <v>0</v>
      </c>
      <c r="K332" s="35">
        <f>IF(LEFT(DULIEU!$W324,3)=L$4,DULIEU!$X324,0)</f>
        <v>0</v>
      </c>
      <c r="L332" s="41" t="str">
        <f t="shared" si="9"/>
        <v/>
      </c>
      <c r="M332" s="29"/>
      <c r="N332" s="2"/>
      <c r="O332" s="2"/>
      <c r="P332" s="2"/>
      <c r="Q332" s="2"/>
      <c r="R332" s="2"/>
      <c r="S332" s="2"/>
      <c r="T332" s="2"/>
      <c r="U332" s="2"/>
      <c r="V332" s="2"/>
      <c r="W332" s="2"/>
      <c r="X332" s="2"/>
      <c r="Y332" s="2"/>
      <c r="Z332" s="2"/>
      <c r="AA332" s="2"/>
      <c r="AB332" s="2"/>
      <c r="AC332" s="2"/>
      <c r="AD332" s="2"/>
      <c r="AE332" s="2"/>
      <c r="AF332" s="2"/>
      <c r="AG332" s="2"/>
      <c r="AH332" s="2"/>
      <c r="AI332" s="2"/>
    </row>
    <row r="333" spans="1:35" s="1" customFormat="1" hidden="1">
      <c r="A333" s="2"/>
      <c r="B333" s="38" t="str">
        <f>IF(LEFT(DULIEU!$W325,3)=$L$4,DULIEU!$D325,"")</f>
        <v/>
      </c>
      <c r="C333" s="39" t="str">
        <f>IF(LEFT(DULIEU!$W325,3)=$L$4,DULIEU!$H325,"")</f>
        <v/>
      </c>
      <c r="D333" s="39" t="str">
        <f>IF(LEFT(DULIEU!$W325,3)=$L$4,DULIEU!$J325,"")</f>
        <v/>
      </c>
      <c r="E333" s="38" t="str">
        <f>IF(LEFT(DULIEU!$W325,3)=$L$4,DULIEU!$E325,"")</f>
        <v/>
      </c>
      <c r="F333" s="34" t="str">
        <f>IF(LEFT(DULIEU!$W325,3)=$L$4,DULIEU!$O325,"")</f>
        <v/>
      </c>
      <c r="G333" s="35">
        <f>IF(AND(LEFT(DULIEU!$W325,3)=$L$4,LEFT(DULIEU!$V325,4)=$G$11),DULIEU!$X325,0)</f>
        <v>0</v>
      </c>
      <c r="H333" s="35">
        <f>IF(AND(LEFT(DULIEU!$W325,3)=$L$4,LEFT(DULIEU!$V325,3)=$H$11),DULIEU!$X325,0)</f>
        <v>0</v>
      </c>
      <c r="I333" s="36" t="str">
        <f>IF($J333&gt;0,DULIEU!V325,"")</f>
        <v/>
      </c>
      <c r="J333" s="35">
        <f t="shared" si="8"/>
        <v>0</v>
      </c>
      <c r="K333" s="35">
        <f>IF(LEFT(DULIEU!$W325,3)=L$4,DULIEU!$X325,0)</f>
        <v>0</v>
      </c>
      <c r="L333" s="41" t="str">
        <f t="shared" si="9"/>
        <v/>
      </c>
      <c r="M333" s="29"/>
      <c r="N333" s="2"/>
      <c r="O333" s="2"/>
      <c r="P333" s="2"/>
      <c r="Q333" s="2"/>
      <c r="R333" s="2"/>
      <c r="S333" s="2"/>
      <c r="T333" s="2"/>
      <c r="U333" s="2"/>
      <c r="V333" s="2"/>
      <c r="W333" s="2"/>
      <c r="X333" s="2"/>
      <c r="Y333" s="2"/>
      <c r="Z333" s="2"/>
      <c r="AA333" s="2"/>
      <c r="AB333" s="2"/>
      <c r="AC333" s="2"/>
      <c r="AD333" s="2"/>
      <c r="AE333" s="2"/>
      <c r="AF333" s="2"/>
      <c r="AG333" s="2"/>
      <c r="AH333" s="2"/>
      <c r="AI333" s="2"/>
    </row>
    <row r="334" spans="1:35" s="1" customFormat="1" hidden="1">
      <c r="A334" s="2"/>
      <c r="B334" s="38" t="str">
        <f>IF(LEFT(DULIEU!$W326,3)=$L$4,DULIEU!$D326,"")</f>
        <v/>
      </c>
      <c r="C334" s="39" t="str">
        <f>IF(LEFT(DULIEU!$W326,3)=$L$4,DULIEU!$H326,"")</f>
        <v/>
      </c>
      <c r="D334" s="39" t="str">
        <f>IF(LEFT(DULIEU!$W326,3)=$L$4,DULIEU!$J326,"")</f>
        <v/>
      </c>
      <c r="E334" s="38" t="str">
        <f>IF(LEFT(DULIEU!$W326,3)=$L$4,DULIEU!$E326,"")</f>
        <v/>
      </c>
      <c r="F334" s="34" t="str">
        <f>IF(LEFT(DULIEU!$W326,3)=$L$4,DULIEU!$O326,"")</f>
        <v/>
      </c>
      <c r="G334" s="35">
        <f>IF(AND(LEFT(DULIEU!$W326,3)=$L$4,LEFT(DULIEU!$V326,4)=$G$11),DULIEU!$X326,0)</f>
        <v>0</v>
      </c>
      <c r="H334" s="35">
        <f>IF(AND(LEFT(DULIEU!$W326,3)=$L$4,LEFT(DULIEU!$V326,3)=$H$11),DULIEU!$X326,0)</f>
        <v>0</v>
      </c>
      <c r="I334" s="36" t="str">
        <f>IF($J334&gt;0,DULIEU!V326,"")</f>
        <v/>
      </c>
      <c r="J334" s="35">
        <f t="shared" si="8"/>
        <v>0</v>
      </c>
      <c r="K334" s="35">
        <f>IF(LEFT(DULIEU!$W326,3)=L$4,DULIEU!$X326,0)</f>
        <v>0</v>
      </c>
      <c r="L334" s="41" t="str">
        <f t="shared" si="9"/>
        <v/>
      </c>
      <c r="M334" s="29"/>
      <c r="N334" s="2"/>
      <c r="O334" s="2"/>
      <c r="P334" s="2"/>
      <c r="Q334" s="2"/>
      <c r="R334" s="2"/>
      <c r="S334" s="2"/>
      <c r="T334" s="2"/>
      <c r="U334" s="2"/>
      <c r="V334" s="2"/>
      <c r="W334" s="2"/>
      <c r="X334" s="2"/>
      <c r="Y334" s="2"/>
      <c r="Z334" s="2"/>
      <c r="AA334" s="2"/>
      <c r="AB334" s="2"/>
      <c r="AC334" s="2"/>
      <c r="AD334" s="2"/>
      <c r="AE334" s="2"/>
      <c r="AF334" s="2"/>
      <c r="AG334" s="2"/>
      <c r="AH334" s="2"/>
      <c r="AI334" s="2"/>
    </row>
    <row r="335" spans="1:35" s="1" customFormat="1" hidden="1">
      <c r="A335" s="2"/>
      <c r="B335" s="38" t="str">
        <f>IF(LEFT(DULIEU!$W327,3)=$L$4,DULIEU!$D327,"")</f>
        <v/>
      </c>
      <c r="C335" s="39" t="str">
        <f>IF(LEFT(DULIEU!$W327,3)=$L$4,DULIEU!$H327,"")</f>
        <v/>
      </c>
      <c r="D335" s="39" t="str">
        <f>IF(LEFT(DULIEU!$W327,3)=$L$4,DULIEU!$J327,"")</f>
        <v/>
      </c>
      <c r="E335" s="38" t="str">
        <f>IF(LEFT(DULIEU!$W327,3)=$L$4,DULIEU!$E327,"")</f>
        <v/>
      </c>
      <c r="F335" s="34" t="str">
        <f>IF(LEFT(DULIEU!$W327,3)=$L$4,DULIEU!$O327,"")</f>
        <v/>
      </c>
      <c r="G335" s="35">
        <f>IF(AND(LEFT(DULIEU!$W327,3)=$L$4,LEFT(DULIEU!$V327,4)=$G$11),DULIEU!$X327,0)</f>
        <v>0</v>
      </c>
      <c r="H335" s="35">
        <f>IF(AND(LEFT(DULIEU!$W327,3)=$L$4,LEFT(DULIEU!$V327,3)=$H$11),DULIEU!$X327,0)</f>
        <v>0</v>
      </c>
      <c r="I335" s="36" t="str">
        <f>IF($J335&gt;0,DULIEU!V327,"")</f>
        <v/>
      </c>
      <c r="J335" s="35">
        <f t="shared" si="8"/>
        <v>0</v>
      </c>
      <c r="K335" s="35">
        <f>IF(LEFT(DULIEU!$W327,3)=L$4,DULIEU!$X327,0)</f>
        <v>0</v>
      </c>
      <c r="L335" s="41" t="str">
        <f t="shared" si="9"/>
        <v/>
      </c>
      <c r="M335" s="29"/>
      <c r="N335" s="2"/>
      <c r="O335" s="2"/>
      <c r="P335" s="2"/>
      <c r="Q335" s="2"/>
      <c r="R335" s="2"/>
      <c r="S335" s="2"/>
      <c r="T335" s="2"/>
      <c r="U335" s="2"/>
      <c r="V335" s="2"/>
      <c r="W335" s="2"/>
      <c r="X335" s="2"/>
      <c r="Y335" s="2"/>
      <c r="Z335" s="2"/>
      <c r="AA335" s="2"/>
      <c r="AB335" s="2"/>
      <c r="AC335" s="2"/>
      <c r="AD335" s="2"/>
      <c r="AE335" s="2"/>
      <c r="AF335" s="2"/>
      <c r="AG335" s="2"/>
      <c r="AH335" s="2"/>
      <c r="AI335" s="2"/>
    </row>
    <row r="336" spans="1:35" s="1" customFormat="1" hidden="1">
      <c r="A336" s="2"/>
      <c r="B336" s="38" t="str">
        <f>IF(LEFT(DULIEU!$W328,3)=$L$4,DULIEU!$D328,"")</f>
        <v/>
      </c>
      <c r="C336" s="39" t="str">
        <f>IF(LEFT(DULIEU!$W328,3)=$L$4,DULIEU!$H328,"")</f>
        <v/>
      </c>
      <c r="D336" s="39" t="str">
        <f>IF(LEFT(DULIEU!$W328,3)=$L$4,DULIEU!$J328,"")</f>
        <v/>
      </c>
      <c r="E336" s="38" t="str">
        <f>IF(LEFT(DULIEU!$W328,3)=$L$4,DULIEU!$E328,"")</f>
        <v/>
      </c>
      <c r="F336" s="34" t="str">
        <f>IF(LEFT(DULIEU!$W328,3)=$L$4,DULIEU!$O328,"")</f>
        <v/>
      </c>
      <c r="G336" s="35">
        <f>IF(AND(LEFT(DULIEU!$W328,3)=$L$4,LEFT(DULIEU!$V328,4)=$G$11),DULIEU!$X328,0)</f>
        <v>0</v>
      </c>
      <c r="H336" s="35">
        <f>IF(AND(LEFT(DULIEU!$W328,3)=$L$4,LEFT(DULIEU!$V328,3)=$H$11),DULIEU!$X328,0)</f>
        <v>0</v>
      </c>
      <c r="I336" s="36" t="str">
        <f>IF($J336&gt;0,DULIEU!V328,"")</f>
        <v/>
      </c>
      <c r="J336" s="35">
        <f t="shared" ref="J336:J399" si="10">IF(SUM($G336:$H336)=0,$K336,0)</f>
        <v>0</v>
      </c>
      <c r="K336" s="35">
        <f>IF(LEFT(DULIEU!$W328,3)=L$4,DULIEU!$X328,0)</f>
        <v>0</v>
      </c>
      <c r="L336" s="41" t="str">
        <f t="shared" ref="L336:L399" si="11">IF(F336="","","x")</f>
        <v/>
      </c>
      <c r="M336" s="29"/>
      <c r="N336" s="2"/>
      <c r="O336" s="2"/>
      <c r="P336" s="2"/>
      <c r="Q336" s="2"/>
      <c r="R336" s="2"/>
      <c r="S336" s="2"/>
      <c r="T336" s="2"/>
      <c r="U336" s="2"/>
      <c r="V336" s="2"/>
      <c r="W336" s="2"/>
      <c r="X336" s="2"/>
      <c r="Y336" s="2"/>
      <c r="Z336" s="2"/>
      <c r="AA336" s="2"/>
      <c r="AB336" s="2"/>
      <c r="AC336" s="2"/>
      <c r="AD336" s="2"/>
      <c r="AE336" s="2"/>
      <c r="AF336" s="2"/>
      <c r="AG336" s="2"/>
      <c r="AH336" s="2"/>
      <c r="AI336" s="2"/>
    </row>
    <row r="337" spans="1:35" s="1" customFormat="1" hidden="1">
      <c r="A337" s="2"/>
      <c r="B337" s="38" t="str">
        <f>IF(LEFT(DULIEU!$W329,3)=$L$4,DULIEU!$D329,"")</f>
        <v/>
      </c>
      <c r="C337" s="39" t="str">
        <f>IF(LEFT(DULIEU!$W329,3)=$L$4,DULIEU!$H329,"")</f>
        <v/>
      </c>
      <c r="D337" s="39" t="str">
        <f>IF(LEFT(DULIEU!$W329,3)=$L$4,DULIEU!$J329,"")</f>
        <v/>
      </c>
      <c r="E337" s="38" t="str">
        <f>IF(LEFT(DULIEU!$W329,3)=$L$4,DULIEU!$E329,"")</f>
        <v/>
      </c>
      <c r="F337" s="34" t="str">
        <f>IF(LEFT(DULIEU!$W329,3)=$L$4,DULIEU!$O329,"")</f>
        <v/>
      </c>
      <c r="G337" s="35">
        <f>IF(AND(LEFT(DULIEU!$W329,3)=$L$4,LEFT(DULIEU!$V329,4)=$G$11),DULIEU!$X329,0)</f>
        <v>0</v>
      </c>
      <c r="H337" s="35">
        <f>IF(AND(LEFT(DULIEU!$W329,3)=$L$4,LEFT(DULIEU!$V329,3)=$H$11),DULIEU!$X329,0)</f>
        <v>0</v>
      </c>
      <c r="I337" s="36" t="str">
        <f>IF($J337&gt;0,DULIEU!V329,"")</f>
        <v/>
      </c>
      <c r="J337" s="35">
        <f t="shared" si="10"/>
        <v>0</v>
      </c>
      <c r="K337" s="35">
        <f>IF(LEFT(DULIEU!$W329,3)=L$4,DULIEU!$X329,0)</f>
        <v>0</v>
      </c>
      <c r="L337" s="41" t="str">
        <f t="shared" si="11"/>
        <v/>
      </c>
      <c r="M337" s="29"/>
      <c r="N337" s="2"/>
      <c r="O337" s="2"/>
      <c r="P337" s="2"/>
      <c r="Q337" s="2"/>
      <c r="R337" s="2"/>
      <c r="S337" s="2"/>
      <c r="T337" s="2"/>
      <c r="U337" s="2"/>
      <c r="V337" s="2"/>
      <c r="W337" s="2"/>
      <c r="X337" s="2"/>
      <c r="Y337" s="2"/>
      <c r="Z337" s="2"/>
      <c r="AA337" s="2"/>
      <c r="AB337" s="2"/>
      <c r="AC337" s="2"/>
      <c r="AD337" s="2"/>
      <c r="AE337" s="2"/>
      <c r="AF337" s="2"/>
      <c r="AG337" s="2"/>
      <c r="AH337" s="2"/>
      <c r="AI337" s="2"/>
    </row>
    <row r="338" spans="1:35" s="1" customFormat="1" hidden="1">
      <c r="A338" s="2"/>
      <c r="B338" s="38" t="str">
        <f>IF(LEFT(DULIEU!$W330,3)=$L$4,DULIEU!$D330,"")</f>
        <v/>
      </c>
      <c r="C338" s="39" t="str">
        <f>IF(LEFT(DULIEU!$W330,3)=$L$4,DULIEU!$H330,"")</f>
        <v/>
      </c>
      <c r="D338" s="39" t="str">
        <f>IF(LEFT(DULIEU!$W330,3)=$L$4,DULIEU!$J330,"")</f>
        <v/>
      </c>
      <c r="E338" s="38" t="str">
        <f>IF(LEFT(DULIEU!$W330,3)=$L$4,DULIEU!$E330,"")</f>
        <v/>
      </c>
      <c r="F338" s="34" t="str">
        <f>IF(LEFT(DULIEU!$W330,3)=$L$4,DULIEU!$O330,"")</f>
        <v/>
      </c>
      <c r="G338" s="35">
        <f>IF(AND(LEFT(DULIEU!$W330,3)=$L$4,LEFT(DULIEU!$V330,4)=$G$11),DULIEU!$X330,0)</f>
        <v>0</v>
      </c>
      <c r="H338" s="35">
        <f>IF(AND(LEFT(DULIEU!$W330,3)=$L$4,LEFT(DULIEU!$V330,3)=$H$11),DULIEU!$X330,0)</f>
        <v>0</v>
      </c>
      <c r="I338" s="36" t="str">
        <f>IF($J338&gt;0,DULIEU!V330,"")</f>
        <v/>
      </c>
      <c r="J338" s="35">
        <f t="shared" si="10"/>
        <v>0</v>
      </c>
      <c r="K338" s="35">
        <f>IF(LEFT(DULIEU!$W330,3)=L$4,DULIEU!$X330,0)</f>
        <v>0</v>
      </c>
      <c r="L338" s="41" t="str">
        <f t="shared" si="11"/>
        <v/>
      </c>
      <c r="M338" s="29"/>
      <c r="N338" s="2"/>
      <c r="O338" s="2"/>
      <c r="P338" s="2"/>
      <c r="Q338" s="2"/>
      <c r="R338" s="2"/>
      <c r="S338" s="2"/>
      <c r="T338" s="2"/>
      <c r="U338" s="2"/>
      <c r="V338" s="2"/>
      <c r="W338" s="2"/>
      <c r="X338" s="2"/>
      <c r="Y338" s="2"/>
      <c r="Z338" s="2"/>
      <c r="AA338" s="2"/>
      <c r="AB338" s="2"/>
      <c r="AC338" s="2"/>
      <c r="AD338" s="2"/>
      <c r="AE338" s="2"/>
      <c r="AF338" s="2"/>
      <c r="AG338" s="2"/>
      <c r="AH338" s="2"/>
      <c r="AI338" s="2"/>
    </row>
    <row r="339" spans="1:35" s="1" customFormat="1" hidden="1">
      <c r="A339" s="2"/>
      <c r="B339" s="38" t="str">
        <f>IF(LEFT(DULIEU!$W331,3)=$L$4,DULIEU!$D331,"")</f>
        <v/>
      </c>
      <c r="C339" s="39" t="str">
        <f>IF(LEFT(DULIEU!$W331,3)=$L$4,DULIEU!$H331,"")</f>
        <v/>
      </c>
      <c r="D339" s="39" t="str">
        <f>IF(LEFT(DULIEU!$W331,3)=$L$4,DULIEU!$J331,"")</f>
        <v/>
      </c>
      <c r="E339" s="38" t="str">
        <f>IF(LEFT(DULIEU!$W331,3)=$L$4,DULIEU!$E331,"")</f>
        <v/>
      </c>
      <c r="F339" s="34" t="str">
        <f>IF(LEFT(DULIEU!$W331,3)=$L$4,DULIEU!$O331,"")</f>
        <v/>
      </c>
      <c r="G339" s="35">
        <f>IF(AND(LEFT(DULIEU!$W331,3)=$L$4,LEFT(DULIEU!$V331,4)=$G$11),DULIEU!$X331,0)</f>
        <v>0</v>
      </c>
      <c r="H339" s="35">
        <f>IF(AND(LEFT(DULIEU!$W331,3)=$L$4,LEFT(DULIEU!$V331,3)=$H$11),DULIEU!$X331,0)</f>
        <v>0</v>
      </c>
      <c r="I339" s="36" t="str">
        <f>IF($J339&gt;0,DULIEU!V331,"")</f>
        <v/>
      </c>
      <c r="J339" s="35">
        <f t="shared" si="10"/>
        <v>0</v>
      </c>
      <c r="K339" s="35">
        <f>IF(LEFT(DULIEU!$W331,3)=L$4,DULIEU!$X331,0)</f>
        <v>0</v>
      </c>
      <c r="L339" s="41" t="str">
        <f t="shared" si="11"/>
        <v/>
      </c>
      <c r="M339" s="29"/>
      <c r="N339" s="2"/>
      <c r="O339" s="2"/>
      <c r="P339" s="2"/>
      <c r="Q339" s="2"/>
      <c r="R339" s="2"/>
      <c r="S339" s="2"/>
      <c r="T339" s="2"/>
      <c r="U339" s="2"/>
      <c r="V339" s="2"/>
      <c r="W339" s="2"/>
      <c r="X339" s="2"/>
      <c r="Y339" s="2"/>
      <c r="Z339" s="2"/>
      <c r="AA339" s="2"/>
      <c r="AB339" s="2"/>
      <c r="AC339" s="2"/>
      <c r="AD339" s="2"/>
      <c r="AE339" s="2"/>
      <c r="AF339" s="2"/>
      <c r="AG339" s="2"/>
      <c r="AH339" s="2"/>
      <c r="AI339" s="2"/>
    </row>
    <row r="340" spans="1:35" s="1" customFormat="1" hidden="1">
      <c r="A340" s="2"/>
      <c r="B340" s="38" t="str">
        <f>IF(LEFT(DULIEU!$W332,3)=$L$4,DULIEU!$D332,"")</f>
        <v/>
      </c>
      <c r="C340" s="39" t="str">
        <f>IF(LEFT(DULIEU!$W332,3)=$L$4,DULIEU!$H332,"")</f>
        <v/>
      </c>
      <c r="D340" s="39" t="str">
        <f>IF(LEFT(DULIEU!$W332,3)=$L$4,DULIEU!$J332,"")</f>
        <v/>
      </c>
      <c r="E340" s="38" t="str">
        <f>IF(LEFT(DULIEU!$W332,3)=$L$4,DULIEU!$E332,"")</f>
        <v/>
      </c>
      <c r="F340" s="34" t="str">
        <f>IF(LEFT(DULIEU!$W332,3)=$L$4,DULIEU!$O332,"")</f>
        <v/>
      </c>
      <c r="G340" s="35">
        <f>IF(AND(LEFT(DULIEU!$W332,3)=$L$4,LEFT(DULIEU!$V332,4)=$G$11),DULIEU!$X332,0)</f>
        <v>0</v>
      </c>
      <c r="H340" s="35">
        <f>IF(AND(LEFT(DULIEU!$W332,3)=$L$4,LEFT(DULIEU!$V332,3)=$H$11),DULIEU!$X332,0)</f>
        <v>0</v>
      </c>
      <c r="I340" s="36" t="str">
        <f>IF($J340&gt;0,DULIEU!V332,"")</f>
        <v/>
      </c>
      <c r="J340" s="35">
        <f t="shared" si="10"/>
        <v>0</v>
      </c>
      <c r="K340" s="35">
        <f>IF(LEFT(DULIEU!$W332,3)=L$4,DULIEU!$X332,0)</f>
        <v>0</v>
      </c>
      <c r="L340" s="41" t="str">
        <f t="shared" si="11"/>
        <v/>
      </c>
      <c r="M340" s="29"/>
      <c r="N340" s="2"/>
      <c r="O340" s="2"/>
      <c r="P340" s="2"/>
      <c r="Q340" s="2"/>
      <c r="R340" s="2"/>
      <c r="S340" s="2"/>
      <c r="T340" s="2"/>
      <c r="U340" s="2"/>
      <c r="V340" s="2"/>
      <c r="W340" s="2"/>
      <c r="X340" s="2"/>
      <c r="Y340" s="2"/>
      <c r="Z340" s="2"/>
      <c r="AA340" s="2"/>
      <c r="AB340" s="2"/>
      <c r="AC340" s="2"/>
      <c r="AD340" s="2"/>
      <c r="AE340" s="2"/>
      <c r="AF340" s="2"/>
      <c r="AG340" s="2"/>
      <c r="AH340" s="2"/>
      <c r="AI340" s="2"/>
    </row>
    <row r="341" spans="1:35" s="1" customFormat="1" hidden="1">
      <c r="A341" s="2"/>
      <c r="B341" s="38" t="str">
        <f>IF(LEFT(DULIEU!$W333,3)=$L$4,DULIEU!$D333,"")</f>
        <v/>
      </c>
      <c r="C341" s="39" t="str">
        <f>IF(LEFT(DULIEU!$W333,3)=$L$4,DULIEU!$H333,"")</f>
        <v/>
      </c>
      <c r="D341" s="39" t="str">
        <f>IF(LEFT(DULIEU!$W333,3)=$L$4,DULIEU!$J333,"")</f>
        <v/>
      </c>
      <c r="E341" s="38" t="str">
        <f>IF(LEFT(DULIEU!$W333,3)=$L$4,DULIEU!$E333,"")</f>
        <v/>
      </c>
      <c r="F341" s="34" t="str">
        <f>IF(LEFT(DULIEU!$W333,3)=$L$4,DULIEU!$O333,"")</f>
        <v/>
      </c>
      <c r="G341" s="35">
        <f>IF(AND(LEFT(DULIEU!$W333,3)=$L$4,LEFT(DULIEU!$V333,4)=$G$11),DULIEU!$X333,0)</f>
        <v>0</v>
      </c>
      <c r="H341" s="35">
        <f>IF(AND(LEFT(DULIEU!$W333,3)=$L$4,LEFT(DULIEU!$V333,3)=$H$11),DULIEU!$X333,0)</f>
        <v>0</v>
      </c>
      <c r="I341" s="36" t="str">
        <f>IF($J341&gt;0,DULIEU!V333,"")</f>
        <v/>
      </c>
      <c r="J341" s="35">
        <f t="shared" si="10"/>
        <v>0</v>
      </c>
      <c r="K341" s="35">
        <f>IF(LEFT(DULIEU!$W333,3)=L$4,DULIEU!$X333,0)</f>
        <v>0</v>
      </c>
      <c r="L341" s="41" t="str">
        <f t="shared" si="11"/>
        <v/>
      </c>
      <c r="M341" s="29"/>
      <c r="N341" s="2"/>
      <c r="O341" s="2"/>
      <c r="P341" s="2"/>
      <c r="Q341" s="2"/>
      <c r="R341" s="2"/>
      <c r="S341" s="2"/>
      <c r="T341" s="2"/>
      <c r="U341" s="2"/>
      <c r="V341" s="2"/>
      <c r="W341" s="2"/>
      <c r="X341" s="2"/>
      <c r="Y341" s="2"/>
      <c r="Z341" s="2"/>
      <c r="AA341" s="2"/>
      <c r="AB341" s="2"/>
      <c r="AC341" s="2"/>
      <c r="AD341" s="2"/>
      <c r="AE341" s="2"/>
      <c r="AF341" s="2"/>
      <c r="AG341" s="2"/>
      <c r="AH341" s="2"/>
      <c r="AI341" s="2"/>
    </row>
    <row r="342" spans="1:35" s="1" customFormat="1" hidden="1">
      <c r="A342" s="2"/>
      <c r="B342" s="38" t="str">
        <f>IF(LEFT(DULIEU!$W334,3)=$L$4,DULIEU!$D334,"")</f>
        <v/>
      </c>
      <c r="C342" s="39" t="str">
        <f>IF(LEFT(DULIEU!$W334,3)=$L$4,DULIEU!$H334,"")</f>
        <v/>
      </c>
      <c r="D342" s="39" t="str">
        <f>IF(LEFT(DULIEU!$W334,3)=$L$4,DULIEU!$J334,"")</f>
        <v/>
      </c>
      <c r="E342" s="38" t="str">
        <f>IF(LEFT(DULIEU!$W334,3)=$L$4,DULIEU!$E334,"")</f>
        <v/>
      </c>
      <c r="F342" s="34" t="str">
        <f>IF(LEFT(DULIEU!$W334,3)=$L$4,DULIEU!$O334,"")</f>
        <v/>
      </c>
      <c r="G342" s="35">
        <f>IF(AND(LEFT(DULIEU!$W334,3)=$L$4,LEFT(DULIEU!$V334,4)=$G$11),DULIEU!$X334,0)</f>
        <v>0</v>
      </c>
      <c r="H342" s="35">
        <f>IF(AND(LEFT(DULIEU!$W334,3)=$L$4,LEFT(DULIEU!$V334,3)=$H$11),DULIEU!$X334,0)</f>
        <v>0</v>
      </c>
      <c r="I342" s="36" t="str">
        <f>IF($J342&gt;0,DULIEU!V334,"")</f>
        <v/>
      </c>
      <c r="J342" s="35">
        <f t="shared" si="10"/>
        <v>0</v>
      </c>
      <c r="K342" s="35">
        <f>IF(LEFT(DULIEU!$W334,3)=L$4,DULIEU!$X334,0)</f>
        <v>0</v>
      </c>
      <c r="L342" s="41" t="str">
        <f t="shared" si="11"/>
        <v/>
      </c>
      <c r="M342" s="29"/>
      <c r="N342" s="2"/>
      <c r="O342" s="2"/>
      <c r="P342" s="2"/>
      <c r="Q342" s="2"/>
      <c r="R342" s="2"/>
      <c r="S342" s="2"/>
      <c r="T342" s="2"/>
      <c r="U342" s="2"/>
      <c r="V342" s="2"/>
      <c r="W342" s="2"/>
      <c r="X342" s="2"/>
      <c r="Y342" s="2"/>
      <c r="Z342" s="2"/>
      <c r="AA342" s="2"/>
      <c r="AB342" s="2"/>
      <c r="AC342" s="2"/>
      <c r="AD342" s="2"/>
      <c r="AE342" s="2"/>
      <c r="AF342" s="2"/>
      <c r="AG342" s="2"/>
      <c r="AH342" s="2"/>
      <c r="AI342" s="2"/>
    </row>
    <row r="343" spans="1:35" s="1" customFormat="1" hidden="1">
      <c r="A343" s="2"/>
      <c r="B343" s="38" t="str">
        <f>IF(LEFT(DULIEU!$W335,3)=$L$4,DULIEU!$D335,"")</f>
        <v/>
      </c>
      <c r="C343" s="39" t="str">
        <f>IF(LEFT(DULIEU!$W335,3)=$L$4,DULIEU!$H335,"")</f>
        <v/>
      </c>
      <c r="D343" s="39" t="str">
        <f>IF(LEFT(DULIEU!$W335,3)=$L$4,DULIEU!$J335,"")</f>
        <v/>
      </c>
      <c r="E343" s="38" t="str">
        <f>IF(LEFT(DULIEU!$W335,3)=$L$4,DULIEU!$E335,"")</f>
        <v/>
      </c>
      <c r="F343" s="34" t="str">
        <f>IF(LEFT(DULIEU!$W335,3)=$L$4,DULIEU!$O335,"")</f>
        <v/>
      </c>
      <c r="G343" s="35">
        <f>IF(AND(LEFT(DULIEU!$W335,3)=$L$4,LEFT(DULIEU!$V335,4)=$G$11),DULIEU!$X335,0)</f>
        <v>0</v>
      </c>
      <c r="H343" s="35">
        <f>IF(AND(LEFT(DULIEU!$W335,3)=$L$4,LEFT(DULIEU!$V335,3)=$H$11),DULIEU!$X335,0)</f>
        <v>0</v>
      </c>
      <c r="I343" s="36" t="str">
        <f>IF($J343&gt;0,DULIEU!V335,"")</f>
        <v/>
      </c>
      <c r="J343" s="35">
        <f t="shared" si="10"/>
        <v>0</v>
      </c>
      <c r="K343" s="35">
        <f>IF(LEFT(DULIEU!$W335,3)=L$4,DULIEU!$X335,0)</f>
        <v>0</v>
      </c>
      <c r="L343" s="41" t="str">
        <f t="shared" si="11"/>
        <v/>
      </c>
      <c r="M343" s="29"/>
      <c r="N343" s="2"/>
      <c r="O343" s="2"/>
      <c r="P343" s="2"/>
      <c r="Q343" s="2"/>
      <c r="R343" s="2"/>
      <c r="S343" s="2"/>
      <c r="T343" s="2"/>
      <c r="U343" s="2"/>
      <c r="V343" s="2"/>
      <c r="W343" s="2"/>
      <c r="X343" s="2"/>
      <c r="Y343" s="2"/>
      <c r="Z343" s="2"/>
      <c r="AA343" s="2"/>
      <c r="AB343" s="2"/>
      <c r="AC343" s="2"/>
      <c r="AD343" s="2"/>
      <c r="AE343" s="2"/>
      <c r="AF343" s="2"/>
      <c r="AG343" s="2"/>
      <c r="AH343" s="2"/>
      <c r="AI343" s="2"/>
    </row>
    <row r="344" spans="1:35" s="1" customFormat="1" hidden="1">
      <c r="A344" s="2"/>
      <c r="B344" s="38" t="str">
        <f>IF(LEFT(DULIEU!$W336,3)=$L$4,DULIEU!$D336,"")</f>
        <v/>
      </c>
      <c r="C344" s="39" t="str">
        <f>IF(LEFT(DULIEU!$W336,3)=$L$4,DULIEU!$H336,"")</f>
        <v/>
      </c>
      <c r="D344" s="39" t="str">
        <f>IF(LEFT(DULIEU!$W336,3)=$L$4,DULIEU!$J336,"")</f>
        <v/>
      </c>
      <c r="E344" s="38" t="str">
        <f>IF(LEFT(DULIEU!$W336,3)=$L$4,DULIEU!$E336,"")</f>
        <v/>
      </c>
      <c r="F344" s="34" t="str">
        <f>IF(LEFT(DULIEU!$W336,3)=$L$4,DULIEU!$O336,"")</f>
        <v/>
      </c>
      <c r="G344" s="35">
        <f>IF(AND(LEFT(DULIEU!$W336,3)=$L$4,LEFT(DULIEU!$V336,4)=$G$11),DULIEU!$X336,0)</f>
        <v>0</v>
      </c>
      <c r="H344" s="35">
        <f>IF(AND(LEFT(DULIEU!$W336,3)=$L$4,LEFT(DULIEU!$V336,3)=$H$11),DULIEU!$X336,0)</f>
        <v>0</v>
      </c>
      <c r="I344" s="36" t="str">
        <f>IF($J344&gt;0,DULIEU!V336,"")</f>
        <v/>
      </c>
      <c r="J344" s="35">
        <f t="shared" si="10"/>
        <v>0</v>
      </c>
      <c r="K344" s="35">
        <f>IF(LEFT(DULIEU!$W336,3)=L$4,DULIEU!$X336,0)</f>
        <v>0</v>
      </c>
      <c r="L344" s="41" t="str">
        <f t="shared" si="11"/>
        <v/>
      </c>
      <c r="M344" s="29"/>
      <c r="N344" s="2"/>
      <c r="O344" s="2"/>
      <c r="P344" s="2"/>
      <c r="Q344" s="2"/>
      <c r="R344" s="2"/>
      <c r="S344" s="2"/>
      <c r="T344" s="2"/>
      <c r="U344" s="2"/>
      <c r="V344" s="2"/>
      <c r="W344" s="2"/>
      <c r="X344" s="2"/>
      <c r="Y344" s="2"/>
      <c r="Z344" s="2"/>
      <c r="AA344" s="2"/>
      <c r="AB344" s="2"/>
      <c r="AC344" s="2"/>
      <c r="AD344" s="2"/>
      <c r="AE344" s="2"/>
      <c r="AF344" s="2"/>
      <c r="AG344" s="2"/>
      <c r="AH344" s="2"/>
      <c r="AI344" s="2"/>
    </row>
    <row r="345" spans="1:35" s="1" customFormat="1" hidden="1">
      <c r="A345" s="2"/>
      <c r="B345" s="38" t="str">
        <f>IF(LEFT(DULIEU!$W337,3)=$L$4,DULIEU!$D337,"")</f>
        <v/>
      </c>
      <c r="C345" s="39" t="str">
        <f>IF(LEFT(DULIEU!$W337,3)=$L$4,DULIEU!$H337,"")</f>
        <v/>
      </c>
      <c r="D345" s="39" t="str">
        <f>IF(LEFT(DULIEU!$W337,3)=$L$4,DULIEU!$J337,"")</f>
        <v/>
      </c>
      <c r="E345" s="38" t="str">
        <f>IF(LEFT(DULIEU!$W337,3)=$L$4,DULIEU!$E337,"")</f>
        <v/>
      </c>
      <c r="F345" s="34" t="str">
        <f>IF(LEFT(DULIEU!$W337,3)=$L$4,DULIEU!$O337,"")</f>
        <v/>
      </c>
      <c r="G345" s="35">
        <f>IF(AND(LEFT(DULIEU!$W337,3)=$L$4,LEFT(DULIEU!$V337,4)=$G$11),DULIEU!$X337,0)</f>
        <v>0</v>
      </c>
      <c r="H345" s="35">
        <f>IF(AND(LEFT(DULIEU!$W337,3)=$L$4,LEFT(DULIEU!$V337,3)=$H$11),DULIEU!$X337,0)</f>
        <v>0</v>
      </c>
      <c r="I345" s="36" t="str">
        <f>IF($J345&gt;0,DULIEU!V337,"")</f>
        <v/>
      </c>
      <c r="J345" s="35">
        <f t="shared" si="10"/>
        <v>0</v>
      </c>
      <c r="K345" s="35">
        <f>IF(LEFT(DULIEU!$W337,3)=L$4,DULIEU!$X337,0)</f>
        <v>0</v>
      </c>
      <c r="L345" s="41" t="str">
        <f t="shared" si="11"/>
        <v/>
      </c>
      <c r="M345" s="29"/>
      <c r="N345" s="2"/>
      <c r="O345" s="2"/>
      <c r="P345" s="2"/>
      <c r="Q345" s="2"/>
      <c r="R345" s="2"/>
      <c r="S345" s="2"/>
      <c r="T345" s="2"/>
      <c r="U345" s="2"/>
      <c r="V345" s="2"/>
      <c r="W345" s="2"/>
      <c r="X345" s="2"/>
      <c r="Y345" s="2"/>
      <c r="Z345" s="2"/>
      <c r="AA345" s="2"/>
      <c r="AB345" s="2"/>
      <c r="AC345" s="2"/>
      <c r="AD345" s="2"/>
      <c r="AE345" s="2"/>
      <c r="AF345" s="2"/>
      <c r="AG345" s="2"/>
      <c r="AH345" s="2"/>
      <c r="AI345" s="2"/>
    </row>
    <row r="346" spans="1:35" s="1" customFormat="1" hidden="1">
      <c r="A346" s="2"/>
      <c r="B346" s="38" t="str">
        <f>IF(LEFT(DULIEU!$W338,3)=$L$4,DULIEU!$D338,"")</f>
        <v/>
      </c>
      <c r="C346" s="39" t="str">
        <f>IF(LEFT(DULIEU!$W338,3)=$L$4,DULIEU!$H338,"")</f>
        <v/>
      </c>
      <c r="D346" s="39" t="str">
        <f>IF(LEFT(DULIEU!$W338,3)=$L$4,DULIEU!$J338,"")</f>
        <v/>
      </c>
      <c r="E346" s="38" t="str">
        <f>IF(LEFT(DULIEU!$W338,3)=$L$4,DULIEU!$E338,"")</f>
        <v/>
      </c>
      <c r="F346" s="34" t="str">
        <f>IF(LEFT(DULIEU!$W338,3)=$L$4,DULIEU!$O338,"")</f>
        <v/>
      </c>
      <c r="G346" s="35">
        <f>IF(AND(LEFT(DULIEU!$W338,3)=$L$4,LEFT(DULIEU!$V338,4)=$G$11),DULIEU!$X338,0)</f>
        <v>0</v>
      </c>
      <c r="H346" s="35">
        <f>IF(AND(LEFT(DULIEU!$W338,3)=$L$4,LEFT(DULIEU!$V338,3)=$H$11),DULIEU!$X338,0)</f>
        <v>0</v>
      </c>
      <c r="I346" s="36" t="str">
        <f>IF($J346&gt;0,DULIEU!V338,"")</f>
        <v/>
      </c>
      <c r="J346" s="35">
        <f t="shared" si="10"/>
        <v>0</v>
      </c>
      <c r="K346" s="35">
        <f>IF(LEFT(DULIEU!$W338,3)=L$4,DULIEU!$X338,0)</f>
        <v>0</v>
      </c>
      <c r="L346" s="41" t="str">
        <f t="shared" si="11"/>
        <v/>
      </c>
      <c r="M346" s="29"/>
      <c r="N346" s="2"/>
      <c r="O346" s="2"/>
      <c r="P346" s="2"/>
      <c r="Q346" s="2"/>
      <c r="R346" s="2"/>
      <c r="S346" s="2"/>
      <c r="T346" s="2"/>
      <c r="U346" s="2"/>
      <c r="V346" s="2"/>
      <c r="W346" s="2"/>
      <c r="X346" s="2"/>
      <c r="Y346" s="2"/>
      <c r="Z346" s="2"/>
      <c r="AA346" s="2"/>
      <c r="AB346" s="2"/>
      <c r="AC346" s="2"/>
      <c r="AD346" s="2"/>
      <c r="AE346" s="2"/>
      <c r="AF346" s="2"/>
      <c r="AG346" s="2"/>
      <c r="AH346" s="2"/>
      <c r="AI346" s="2"/>
    </row>
    <row r="347" spans="1:35" s="1" customFormat="1" hidden="1">
      <c r="A347" s="2"/>
      <c r="B347" s="38" t="str">
        <f>IF(LEFT(DULIEU!$W339,3)=$L$4,DULIEU!$D339,"")</f>
        <v/>
      </c>
      <c r="C347" s="39" t="str">
        <f>IF(LEFT(DULIEU!$W339,3)=$L$4,DULIEU!$H339,"")</f>
        <v/>
      </c>
      <c r="D347" s="39" t="str">
        <f>IF(LEFT(DULIEU!$W339,3)=$L$4,DULIEU!$J339,"")</f>
        <v/>
      </c>
      <c r="E347" s="38" t="str">
        <f>IF(LEFT(DULIEU!$W339,3)=$L$4,DULIEU!$E339,"")</f>
        <v/>
      </c>
      <c r="F347" s="34" t="str">
        <f>IF(LEFT(DULIEU!$W339,3)=$L$4,DULIEU!$O339,"")</f>
        <v/>
      </c>
      <c r="G347" s="35">
        <f>IF(AND(LEFT(DULIEU!$W339,3)=$L$4,LEFT(DULIEU!$V339,4)=$G$11),DULIEU!$X339,0)</f>
        <v>0</v>
      </c>
      <c r="H347" s="35">
        <f>IF(AND(LEFT(DULIEU!$W339,3)=$L$4,LEFT(DULIEU!$V339,3)=$H$11),DULIEU!$X339,0)</f>
        <v>0</v>
      </c>
      <c r="I347" s="36" t="str">
        <f>IF($J347&gt;0,DULIEU!V339,"")</f>
        <v/>
      </c>
      <c r="J347" s="35">
        <f t="shared" si="10"/>
        <v>0</v>
      </c>
      <c r="K347" s="35">
        <f>IF(LEFT(DULIEU!$W339,3)=L$4,DULIEU!$X339,0)</f>
        <v>0</v>
      </c>
      <c r="L347" s="41" t="str">
        <f t="shared" si="11"/>
        <v/>
      </c>
      <c r="M347" s="29"/>
      <c r="N347" s="2"/>
      <c r="O347" s="2"/>
      <c r="P347" s="2"/>
      <c r="Q347" s="2"/>
      <c r="R347" s="2"/>
      <c r="S347" s="2"/>
      <c r="T347" s="2"/>
      <c r="U347" s="2"/>
      <c r="V347" s="2"/>
      <c r="W347" s="2"/>
      <c r="X347" s="2"/>
      <c r="Y347" s="2"/>
      <c r="Z347" s="2"/>
      <c r="AA347" s="2"/>
      <c r="AB347" s="2"/>
      <c r="AC347" s="2"/>
      <c r="AD347" s="2"/>
      <c r="AE347" s="2"/>
      <c r="AF347" s="2"/>
      <c r="AG347" s="2"/>
      <c r="AH347" s="2"/>
      <c r="AI347" s="2"/>
    </row>
    <row r="348" spans="1:35" s="1" customFormat="1" hidden="1">
      <c r="A348" s="2"/>
      <c r="B348" s="38" t="str">
        <f>IF(LEFT(DULIEU!$W340,3)=$L$4,DULIEU!$D340,"")</f>
        <v/>
      </c>
      <c r="C348" s="39" t="str">
        <f>IF(LEFT(DULIEU!$W340,3)=$L$4,DULIEU!$H340,"")</f>
        <v/>
      </c>
      <c r="D348" s="39" t="str">
        <f>IF(LEFT(DULIEU!$W340,3)=$L$4,DULIEU!$J340,"")</f>
        <v/>
      </c>
      <c r="E348" s="38" t="str">
        <f>IF(LEFT(DULIEU!$W340,3)=$L$4,DULIEU!$E340,"")</f>
        <v/>
      </c>
      <c r="F348" s="34" t="str">
        <f>IF(LEFT(DULIEU!$W340,3)=$L$4,DULIEU!$O340,"")</f>
        <v/>
      </c>
      <c r="G348" s="35">
        <f>IF(AND(LEFT(DULIEU!$W340,3)=$L$4,LEFT(DULIEU!$V340,4)=$G$11),DULIEU!$X340,0)</f>
        <v>0</v>
      </c>
      <c r="H348" s="35">
        <f>IF(AND(LEFT(DULIEU!$W340,3)=$L$4,LEFT(DULIEU!$V340,3)=$H$11),DULIEU!$X340,0)</f>
        <v>0</v>
      </c>
      <c r="I348" s="36" t="str">
        <f>IF($J348&gt;0,DULIEU!V340,"")</f>
        <v/>
      </c>
      <c r="J348" s="35">
        <f t="shared" si="10"/>
        <v>0</v>
      </c>
      <c r="K348" s="35">
        <f>IF(LEFT(DULIEU!$W340,3)=L$4,DULIEU!$X340,0)</f>
        <v>0</v>
      </c>
      <c r="L348" s="41" t="str">
        <f t="shared" si="11"/>
        <v/>
      </c>
      <c r="M348" s="29"/>
      <c r="N348" s="2"/>
      <c r="O348" s="2"/>
      <c r="P348" s="2"/>
      <c r="Q348" s="2"/>
      <c r="R348" s="2"/>
      <c r="S348" s="2"/>
      <c r="T348" s="2"/>
      <c r="U348" s="2"/>
      <c r="V348" s="2"/>
      <c r="W348" s="2"/>
      <c r="X348" s="2"/>
      <c r="Y348" s="2"/>
      <c r="Z348" s="2"/>
      <c r="AA348" s="2"/>
      <c r="AB348" s="2"/>
      <c r="AC348" s="2"/>
      <c r="AD348" s="2"/>
      <c r="AE348" s="2"/>
      <c r="AF348" s="2"/>
      <c r="AG348" s="2"/>
      <c r="AH348" s="2"/>
      <c r="AI348" s="2"/>
    </row>
    <row r="349" spans="1:35" s="1" customFormat="1" hidden="1">
      <c r="A349" s="2"/>
      <c r="B349" s="38" t="str">
        <f>IF(LEFT(DULIEU!$W341,3)=$L$4,DULIEU!$D341,"")</f>
        <v/>
      </c>
      <c r="C349" s="39" t="str">
        <f>IF(LEFT(DULIEU!$W341,3)=$L$4,DULIEU!$H341,"")</f>
        <v/>
      </c>
      <c r="D349" s="39" t="str">
        <f>IF(LEFT(DULIEU!$W341,3)=$L$4,DULIEU!$J341,"")</f>
        <v/>
      </c>
      <c r="E349" s="38" t="str">
        <f>IF(LEFT(DULIEU!$W341,3)=$L$4,DULIEU!$E341,"")</f>
        <v/>
      </c>
      <c r="F349" s="34" t="str">
        <f>IF(LEFT(DULIEU!$W341,3)=$L$4,DULIEU!$O341,"")</f>
        <v/>
      </c>
      <c r="G349" s="35">
        <f>IF(AND(LEFT(DULIEU!$W341,3)=$L$4,LEFT(DULIEU!$V341,4)=$G$11),DULIEU!$X341,0)</f>
        <v>0</v>
      </c>
      <c r="H349" s="35">
        <f>IF(AND(LEFT(DULIEU!$W341,3)=$L$4,LEFT(DULIEU!$V341,3)=$H$11),DULIEU!$X341,0)</f>
        <v>0</v>
      </c>
      <c r="I349" s="36" t="str">
        <f>IF($J349&gt;0,DULIEU!V341,"")</f>
        <v/>
      </c>
      <c r="J349" s="35">
        <f t="shared" si="10"/>
        <v>0</v>
      </c>
      <c r="K349" s="35">
        <f>IF(LEFT(DULIEU!$W341,3)=L$4,DULIEU!$X341,0)</f>
        <v>0</v>
      </c>
      <c r="L349" s="41" t="str">
        <f t="shared" si="11"/>
        <v/>
      </c>
      <c r="M349" s="29"/>
      <c r="N349" s="2"/>
      <c r="O349" s="2"/>
      <c r="P349" s="2"/>
      <c r="Q349" s="2"/>
      <c r="R349" s="2"/>
      <c r="S349" s="2"/>
      <c r="T349" s="2"/>
      <c r="U349" s="2"/>
      <c r="V349" s="2"/>
      <c r="W349" s="2"/>
      <c r="X349" s="2"/>
      <c r="Y349" s="2"/>
      <c r="Z349" s="2"/>
      <c r="AA349" s="2"/>
      <c r="AB349" s="2"/>
      <c r="AC349" s="2"/>
      <c r="AD349" s="2"/>
      <c r="AE349" s="2"/>
      <c r="AF349" s="2"/>
      <c r="AG349" s="2"/>
      <c r="AH349" s="2"/>
      <c r="AI349" s="2"/>
    </row>
    <row r="350" spans="1:35" s="1" customFormat="1" hidden="1">
      <c r="A350" s="2"/>
      <c r="B350" s="38" t="str">
        <f>IF(LEFT(DULIEU!$W342,3)=$L$4,DULIEU!$D342,"")</f>
        <v/>
      </c>
      <c r="C350" s="39" t="str">
        <f>IF(LEFT(DULIEU!$W342,3)=$L$4,DULIEU!$H342,"")</f>
        <v/>
      </c>
      <c r="D350" s="39" t="str">
        <f>IF(LEFT(DULIEU!$W342,3)=$L$4,DULIEU!$J342,"")</f>
        <v/>
      </c>
      <c r="E350" s="38" t="str">
        <f>IF(LEFT(DULIEU!$W342,3)=$L$4,DULIEU!$E342,"")</f>
        <v/>
      </c>
      <c r="F350" s="34" t="str">
        <f>IF(LEFT(DULIEU!$W342,3)=$L$4,DULIEU!$O342,"")</f>
        <v/>
      </c>
      <c r="G350" s="35">
        <f>IF(AND(LEFT(DULIEU!$W342,3)=$L$4,LEFT(DULIEU!$V342,4)=$G$11),DULIEU!$X342,0)</f>
        <v>0</v>
      </c>
      <c r="H350" s="35">
        <f>IF(AND(LEFT(DULIEU!$W342,3)=$L$4,LEFT(DULIEU!$V342,3)=$H$11),DULIEU!$X342,0)</f>
        <v>0</v>
      </c>
      <c r="I350" s="36" t="str">
        <f>IF($J350&gt;0,DULIEU!V342,"")</f>
        <v/>
      </c>
      <c r="J350" s="35">
        <f t="shared" si="10"/>
        <v>0</v>
      </c>
      <c r="K350" s="35">
        <f>IF(LEFT(DULIEU!$W342,3)=L$4,DULIEU!$X342,0)</f>
        <v>0</v>
      </c>
      <c r="L350" s="41" t="str">
        <f t="shared" si="11"/>
        <v/>
      </c>
      <c r="M350" s="29"/>
      <c r="N350" s="2"/>
      <c r="O350" s="2"/>
      <c r="P350" s="2"/>
      <c r="Q350" s="2"/>
      <c r="R350" s="2"/>
      <c r="S350" s="2"/>
      <c r="T350" s="2"/>
      <c r="U350" s="2"/>
      <c r="V350" s="2"/>
      <c r="W350" s="2"/>
      <c r="X350" s="2"/>
      <c r="Y350" s="2"/>
      <c r="Z350" s="2"/>
      <c r="AA350" s="2"/>
      <c r="AB350" s="2"/>
      <c r="AC350" s="2"/>
      <c r="AD350" s="2"/>
      <c r="AE350" s="2"/>
      <c r="AF350" s="2"/>
      <c r="AG350" s="2"/>
      <c r="AH350" s="2"/>
      <c r="AI350" s="2"/>
    </row>
    <row r="351" spans="1:35" s="1" customFormat="1" hidden="1">
      <c r="A351" s="2"/>
      <c r="B351" s="38" t="str">
        <f>IF(LEFT(DULIEU!$W343,3)=$L$4,DULIEU!$D343,"")</f>
        <v/>
      </c>
      <c r="C351" s="39" t="str">
        <f>IF(LEFT(DULIEU!$W343,3)=$L$4,DULIEU!$H343,"")</f>
        <v/>
      </c>
      <c r="D351" s="39" t="str">
        <f>IF(LEFT(DULIEU!$W343,3)=$L$4,DULIEU!$J343,"")</f>
        <v/>
      </c>
      <c r="E351" s="38" t="str">
        <f>IF(LEFT(DULIEU!$W343,3)=$L$4,DULIEU!$E343,"")</f>
        <v/>
      </c>
      <c r="F351" s="34" t="str">
        <f>IF(LEFT(DULIEU!$W343,3)=$L$4,DULIEU!$O343,"")</f>
        <v/>
      </c>
      <c r="G351" s="35">
        <f>IF(AND(LEFT(DULIEU!$W343,3)=$L$4,LEFT(DULIEU!$V343,4)=$G$11),DULIEU!$X343,0)</f>
        <v>0</v>
      </c>
      <c r="H351" s="35">
        <f>IF(AND(LEFT(DULIEU!$W343,3)=$L$4,LEFT(DULIEU!$V343,3)=$H$11),DULIEU!$X343,0)</f>
        <v>0</v>
      </c>
      <c r="I351" s="36" t="str">
        <f>IF($J351&gt;0,DULIEU!V343,"")</f>
        <v/>
      </c>
      <c r="J351" s="35">
        <f t="shared" si="10"/>
        <v>0</v>
      </c>
      <c r="K351" s="35">
        <f>IF(LEFT(DULIEU!$W343,3)=L$4,DULIEU!$X343,0)</f>
        <v>0</v>
      </c>
      <c r="L351" s="41" t="str">
        <f t="shared" si="11"/>
        <v/>
      </c>
      <c r="M351" s="29"/>
      <c r="N351" s="2"/>
      <c r="O351" s="2"/>
      <c r="P351" s="2"/>
      <c r="Q351" s="2"/>
      <c r="R351" s="2"/>
      <c r="S351" s="2"/>
      <c r="T351" s="2"/>
      <c r="U351" s="2"/>
      <c r="V351" s="2"/>
      <c r="W351" s="2"/>
      <c r="X351" s="2"/>
      <c r="Y351" s="2"/>
      <c r="Z351" s="2"/>
      <c r="AA351" s="2"/>
      <c r="AB351" s="2"/>
      <c r="AC351" s="2"/>
      <c r="AD351" s="2"/>
      <c r="AE351" s="2"/>
      <c r="AF351" s="2"/>
      <c r="AG351" s="2"/>
      <c r="AH351" s="2"/>
      <c r="AI351" s="2"/>
    </row>
    <row r="352" spans="1:35" s="1" customFormat="1" hidden="1">
      <c r="A352" s="2"/>
      <c r="B352" s="38" t="str">
        <f>IF(LEFT(DULIEU!$W344,3)=$L$4,DULIEU!$D344,"")</f>
        <v/>
      </c>
      <c r="C352" s="39" t="str">
        <f>IF(LEFT(DULIEU!$W344,3)=$L$4,DULIEU!$H344,"")</f>
        <v/>
      </c>
      <c r="D352" s="39" t="str">
        <f>IF(LEFT(DULIEU!$W344,3)=$L$4,DULIEU!$J344,"")</f>
        <v/>
      </c>
      <c r="E352" s="38" t="str">
        <f>IF(LEFT(DULIEU!$W344,3)=$L$4,DULIEU!$E344,"")</f>
        <v/>
      </c>
      <c r="F352" s="34" t="str">
        <f>IF(LEFT(DULIEU!$W344,3)=$L$4,DULIEU!$O344,"")</f>
        <v/>
      </c>
      <c r="G352" s="35">
        <f>IF(AND(LEFT(DULIEU!$W344,3)=$L$4,LEFT(DULIEU!$V344,4)=$G$11),DULIEU!$X344,0)</f>
        <v>0</v>
      </c>
      <c r="H352" s="35">
        <f>IF(AND(LEFT(DULIEU!$W344,3)=$L$4,LEFT(DULIEU!$V344,3)=$H$11),DULIEU!$X344,0)</f>
        <v>0</v>
      </c>
      <c r="I352" s="36" t="str">
        <f>IF($J352&gt;0,DULIEU!V344,"")</f>
        <v/>
      </c>
      <c r="J352" s="35">
        <f t="shared" si="10"/>
        <v>0</v>
      </c>
      <c r="K352" s="35">
        <f>IF(LEFT(DULIEU!$W344,3)=L$4,DULIEU!$X344,0)</f>
        <v>0</v>
      </c>
      <c r="L352" s="41" t="str">
        <f t="shared" si="11"/>
        <v/>
      </c>
      <c r="M352" s="29"/>
      <c r="N352" s="2"/>
      <c r="O352" s="2"/>
      <c r="P352" s="2"/>
      <c r="Q352" s="2"/>
      <c r="R352" s="2"/>
      <c r="S352" s="2"/>
      <c r="T352" s="2"/>
      <c r="U352" s="2"/>
      <c r="V352" s="2"/>
      <c r="W352" s="2"/>
      <c r="X352" s="2"/>
      <c r="Y352" s="2"/>
      <c r="Z352" s="2"/>
      <c r="AA352" s="2"/>
      <c r="AB352" s="2"/>
      <c r="AC352" s="2"/>
      <c r="AD352" s="2"/>
      <c r="AE352" s="2"/>
      <c r="AF352" s="2"/>
      <c r="AG352" s="2"/>
      <c r="AH352" s="2"/>
      <c r="AI352" s="2"/>
    </row>
    <row r="353" spans="1:35" s="1" customFormat="1" hidden="1">
      <c r="A353" s="2"/>
      <c r="B353" s="38" t="str">
        <f>IF(LEFT(DULIEU!$W345,3)=$L$4,DULIEU!$D345,"")</f>
        <v/>
      </c>
      <c r="C353" s="39" t="str">
        <f>IF(LEFT(DULIEU!$W345,3)=$L$4,DULIEU!$H345,"")</f>
        <v/>
      </c>
      <c r="D353" s="39" t="str">
        <f>IF(LEFT(DULIEU!$W345,3)=$L$4,DULIEU!$J345,"")</f>
        <v/>
      </c>
      <c r="E353" s="38" t="str">
        <f>IF(LEFT(DULIEU!$W345,3)=$L$4,DULIEU!$E345,"")</f>
        <v/>
      </c>
      <c r="F353" s="34" t="str">
        <f>IF(LEFT(DULIEU!$W345,3)=$L$4,DULIEU!$O345,"")</f>
        <v/>
      </c>
      <c r="G353" s="35">
        <f>IF(AND(LEFT(DULIEU!$W345,3)=$L$4,LEFT(DULIEU!$V345,4)=$G$11),DULIEU!$X345,0)</f>
        <v>0</v>
      </c>
      <c r="H353" s="35">
        <f>IF(AND(LEFT(DULIEU!$W345,3)=$L$4,LEFT(DULIEU!$V345,3)=$H$11),DULIEU!$X345,0)</f>
        <v>0</v>
      </c>
      <c r="I353" s="36" t="str">
        <f>IF($J353&gt;0,DULIEU!V345,"")</f>
        <v/>
      </c>
      <c r="J353" s="35">
        <f t="shared" si="10"/>
        <v>0</v>
      </c>
      <c r="K353" s="35">
        <f>IF(LEFT(DULIEU!$W345,3)=L$4,DULIEU!$X345,0)</f>
        <v>0</v>
      </c>
      <c r="L353" s="41" t="str">
        <f t="shared" si="11"/>
        <v/>
      </c>
      <c r="M353" s="29"/>
      <c r="N353" s="2"/>
      <c r="O353" s="2"/>
      <c r="P353" s="2"/>
      <c r="Q353" s="2"/>
      <c r="R353" s="2"/>
      <c r="S353" s="2"/>
      <c r="T353" s="2"/>
      <c r="U353" s="2"/>
      <c r="V353" s="2"/>
      <c r="W353" s="2"/>
      <c r="X353" s="2"/>
      <c r="Y353" s="2"/>
      <c r="Z353" s="2"/>
      <c r="AA353" s="2"/>
      <c r="AB353" s="2"/>
      <c r="AC353" s="2"/>
      <c r="AD353" s="2"/>
      <c r="AE353" s="2"/>
      <c r="AF353" s="2"/>
      <c r="AG353" s="2"/>
      <c r="AH353" s="2"/>
      <c r="AI353" s="2"/>
    </row>
    <row r="354" spans="1:35" s="1" customFormat="1" hidden="1">
      <c r="A354" s="2"/>
      <c r="B354" s="38" t="str">
        <f>IF(LEFT(DULIEU!$W346,3)=$L$4,DULIEU!$D346,"")</f>
        <v/>
      </c>
      <c r="C354" s="39" t="str">
        <f>IF(LEFT(DULIEU!$W346,3)=$L$4,DULIEU!$H346,"")</f>
        <v/>
      </c>
      <c r="D354" s="39" t="str">
        <f>IF(LEFT(DULIEU!$W346,3)=$L$4,DULIEU!$J346,"")</f>
        <v/>
      </c>
      <c r="E354" s="38" t="str">
        <f>IF(LEFT(DULIEU!$W346,3)=$L$4,DULIEU!$E346,"")</f>
        <v/>
      </c>
      <c r="F354" s="34" t="str">
        <f>IF(LEFT(DULIEU!$W346,3)=$L$4,DULIEU!$O346,"")</f>
        <v/>
      </c>
      <c r="G354" s="35">
        <f>IF(AND(LEFT(DULIEU!$W346,3)=$L$4,LEFT(DULIEU!$V346,4)=$G$11),DULIEU!$X346,0)</f>
        <v>0</v>
      </c>
      <c r="H354" s="35">
        <f>IF(AND(LEFT(DULIEU!$W346,3)=$L$4,LEFT(DULIEU!$V346,3)=$H$11),DULIEU!$X346,0)</f>
        <v>0</v>
      </c>
      <c r="I354" s="36" t="str">
        <f>IF($J354&gt;0,DULIEU!V346,"")</f>
        <v/>
      </c>
      <c r="J354" s="35">
        <f t="shared" si="10"/>
        <v>0</v>
      </c>
      <c r="K354" s="35">
        <f>IF(LEFT(DULIEU!$W346,3)=L$4,DULIEU!$X346,0)</f>
        <v>0</v>
      </c>
      <c r="L354" s="41" t="str">
        <f t="shared" si="11"/>
        <v/>
      </c>
      <c r="M354" s="29"/>
      <c r="N354" s="2"/>
      <c r="O354" s="2"/>
      <c r="P354" s="2"/>
      <c r="Q354" s="2"/>
      <c r="R354" s="2"/>
      <c r="S354" s="2"/>
      <c r="T354" s="2"/>
      <c r="U354" s="2"/>
      <c r="V354" s="2"/>
      <c r="W354" s="2"/>
      <c r="X354" s="2"/>
      <c r="Y354" s="2"/>
      <c r="Z354" s="2"/>
      <c r="AA354" s="2"/>
      <c r="AB354" s="2"/>
      <c r="AC354" s="2"/>
      <c r="AD354" s="2"/>
      <c r="AE354" s="2"/>
      <c r="AF354" s="2"/>
      <c r="AG354" s="2"/>
      <c r="AH354" s="2"/>
      <c r="AI354" s="2"/>
    </row>
    <row r="355" spans="1:35" s="1" customFormat="1" hidden="1">
      <c r="A355" s="2"/>
      <c r="B355" s="38" t="str">
        <f>IF(LEFT(DULIEU!$W347,3)=$L$4,DULIEU!$D347,"")</f>
        <v/>
      </c>
      <c r="C355" s="39" t="str">
        <f>IF(LEFT(DULIEU!$W347,3)=$L$4,DULIEU!$H347,"")</f>
        <v/>
      </c>
      <c r="D355" s="39" t="str">
        <f>IF(LEFT(DULIEU!$W347,3)=$L$4,DULIEU!$J347,"")</f>
        <v/>
      </c>
      <c r="E355" s="38" t="str">
        <f>IF(LEFT(DULIEU!$W347,3)=$L$4,DULIEU!$E347,"")</f>
        <v/>
      </c>
      <c r="F355" s="34" t="str">
        <f>IF(LEFT(DULIEU!$W347,3)=$L$4,DULIEU!$O347,"")</f>
        <v/>
      </c>
      <c r="G355" s="35">
        <f>IF(AND(LEFT(DULIEU!$W347,3)=$L$4,LEFT(DULIEU!$V347,4)=$G$11),DULIEU!$X347,0)</f>
        <v>0</v>
      </c>
      <c r="H355" s="35">
        <f>IF(AND(LEFT(DULIEU!$W347,3)=$L$4,LEFT(DULIEU!$V347,3)=$H$11),DULIEU!$X347,0)</f>
        <v>0</v>
      </c>
      <c r="I355" s="36" t="str">
        <f>IF($J355&gt;0,DULIEU!V347,"")</f>
        <v/>
      </c>
      <c r="J355" s="35">
        <f t="shared" si="10"/>
        <v>0</v>
      </c>
      <c r="K355" s="35">
        <f>IF(LEFT(DULIEU!$W347,3)=L$4,DULIEU!$X347,0)</f>
        <v>0</v>
      </c>
      <c r="L355" s="41" t="str">
        <f t="shared" si="11"/>
        <v/>
      </c>
      <c r="M355" s="29"/>
      <c r="N355" s="2"/>
      <c r="O355" s="2"/>
      <c r="P355" s="2"/>
      <c r="Q355" s="2"/>
      <c r="R355" s="2"/>
      <c r="S355" s="2"/>
      <c r="T355" s="2"/>
      <c r="U355" s="2"/>
      <c r="V355" s="2"/>
      <c r="W355" s="2"/>
      <c r="X355" s="2"/>
      <c r="Y355" s="2"/>
      <c r="Z355" s="2"/>
      <c r="AA355" s="2"/>
      <c r="AB355" s="2"/>
      <c r="AC355" s="2"/>
      <c r="AD355" s="2"/>
      <c r="AE355" s="2"/>
      <c r="AF355" s="2"/>
      <c r="AG355" s="2"/>
      <c r="AH355" s="2"/>
      <c r="AI355" s="2"/>
    </row>
    <row r="356" spans="1:35" s="1" customFormat="1" hidden="1">
      <c r="A356" s="2"/>
      <c r="B356" s="38" t="str">
        <f>IF(LEFT(DULIEU!$W348,3)=$L$4,DULIEU!$D348,"")</f>
        <v/>
      </c>
      <c r="C356" s="39" t="str">
        <f>IF(LEFT(DULIEU!$W348,3)=$L$4,DULIEU!$H348,"")</f>
        <v/>
      </c>
      <c r="D356" s="39" t="str">
        <f>IF(LEFT(DULIEU!$W348,3)=$L$4,DULIEU!$J348,"")</f>
        <v/>
      </c>
      <c r="E356" s="38" t="str">
        <f>IF(LEFT(DULIEU!$W348,3)=$L$4,DULIEU!$E348,"")</f>
        <v/>
      </c>
      <c r="F356" s="34" t="str">
        <f>IF(LEFT(DULIEU!$W348,3)=$L$4,DULIEU!$O348,"")</f>
        <v/>
      </c>
      <c r="G356" s="35">
        <f>IF(AND(LEFT(DULIEU!$W348,3)=$L$4,LEFT(DULIEU!$V348,4)=$G$11),DULIEU!$X348,0)</f>
        <v>0</v>
      </c>
      <c r="H356" s="35">
        <f>IF(AND(LEFT(DULIEU!$W348,3)=$L$4,LEFT(DULIEU!$V348,3)=$H$11),DULIEU!$X348,0)</f>
        <v>0</v>
      </c>
      <c r="I356" s="36" t="str">
        <f>IF($J356&gt;0,DULIEU!V348,"")</f>
        <v/>
      </c>
      <c r="J356" s="35">
        <f t="shared" si="10"/>
        <v>0</v>
      </c>
      <c r="K356" s="35">
        <f>IF(LEFT(DULIEU!$W348,3)=L$4,DULIEU!$X348,0)</f>
        <v>0</v>
      </c>
      <c r="L356" s="41" t="str">
        <f t="shared" si="11"/>
        <v/>
      </c>
      <c r="M356" s="29"/>
      <c r="N356" s="2"/>
      <c r="O356" s="2"/>
      <c r="P356" s="2"/>
      <c r="Q356" s="2"/>
      <c r="R356" s="2"/>
      <c r="S356" s="2"/>
      <c r="T356" s="2"/>
      <c r="U356" s="2"/>
      <c r="V356" s="2"/>
      <c r="W356" s="2"/>
      <c r="X356" s="2"/>
      <c r="Y356" s="2"/>
      <c r="Z356" s="2"/>
      <c r="AA356" s="2"/>
      <c r="AB356" s="2"/>
      <c r="AC356" s="2"/>
      <c r="AD356" s="2"/>
      <c r="AE356" s="2"/>
      <c r="AF356" s="2"/>
      <c r="AG356" s="2"/>
      <c r="AH356" s="2"/>
      <c r="AI356" s="2"/>
    </row>
    <row r="357" spans="1:35" s="1" customFormat="1" hidden="1">
      <c r="A357" s="2"/>
      <c r="B357" s="38" t="str">
        <f>IF(LEFT(DULIEU!$W349,3)=$L$4,DULIEU!$D349,"")</f>
        <v/>
      </c>
      <c r="C357" s="39" t="str">
        <f>IF(LEFT(DULIEU!$W349,3)=$L$4,DULIEU!$H349,"")</f>
        <v/>
      </c>
      <c r="D357" s="39" t="str">
        <f>IF(LEFT(DULIEU!$W349,3)=$L$4,DULIEU!$J349,"")</f>
        <v/>
      </c>
      <c r="E357" s="38" t="str">
        <f>IF(LEFT(DULIEU!$W349,3)=$L$4,DULIEU!$E349,"")</f>
        <v/>
      </c>
      <c r="F357" s="34" t="str">
        <f>IF(LEFT(DULIEU!$W349,3)=$L$4,DULIEU!$O349,"")</f>
        <v/>
      </c>
      <c r="G357" s="35">
        <f>IF(AND(LEFT(DULIEU!$W349,3)=$L$4,LEFT(DULIEU!$V349,4)=$G$11),DULIEU!$X349,0)</f>
        <v>0</v>
      </c>
      <c r="H357" s="35">
        <f>IF(AND(LEFT(DULIEU!$W349,3)=$L$4,LEFT(DULIEU!$V349,3)=$H$11),DULIEU!$X349,0)</f>
        <v>0</v>
      </c>
      <c r="I357" s="36" t="str">
        <f>IF($J357&gt;0,DULIEU!V349,"")</f>
        <v/>
      </c>
      <c r="J357" s="35">
        <f t="shared" si="10"/>
        <v>0</v>
      </c>
      <c r="K357" s="35">
        <f>IF(LEFT(DULIEU!$W349,3)=L$4,DULIEU!$X349,0)</f>
        <v>0</v>
      </c>
      <c r="L357" s="41" t="str">
        <f t="shared" si="11"/>
        <v/>
      </c>
      <c r="M357" s="29"/>
      <c r="N357" s="2"/>
      <c r="O357" s="2"/>
      <c r="P357" s="2"/>
      <c r="Q357" s="2"/>
      <c r="R357" s="2"/>
      <c r="S357" s="2"/>
      <c r="T357" s="2"/>
      <c r="U357" s="2"/>
      <c r="V357" s="2"/>
      <c r="W357" s="2"/>
      <c r="X357" s="2"/>
      <c r="Y357" s="2"/>
      <c r="Z357" s="2"/>
      <c r="AA357" s="2"/>
      <c r="AB357" s="2"/>
      <c r="AC357" s="2"/>
      <c r="AD357" s="2"/>
      <c r="AE357" s="2"/>
      <c r="AF357" s="2"/>
      <c r="AG357" s="2"/>
      <c r="AH357" s="2"/>
      <c r="AI357" s="2"/>
    </row>
    <row r="358" spans="1:35" s="1" customFormat="1" hidden="1">
      <c r="A358" s="2"/>
      <c r="B358" s="38" t="str">
        <f>IF(LEFT(DULIEU!$W350,3)=$L$4,DULIEU!$D350,"")</f>
        <v/>
      </c>
      <c r="C358" s="39" t="str">
        <f>IF(LEFT(DULIEU!$W350,3)=$L$4,DULIEU!$H350,"")</f>
        <v/>
      </c>
      <c r="D358" s="39" t="str">
        <f>IF(LEFT(DULIEU!$W350,3)=$L$4,DULIEU!$J350,"")</f>
        <v/>
      </c>
      <c r="E358" s="38" t="str">
        <f>IF(LEFT(DULIEU!$W350,3)=$L$4,DULIEU!$E350,"")</f>
        <v/>
      </c>
      <c r="F358" s="34" t="str">
        <f>IF(LEFT(DULIEU!$W350,3)=$L$4,DULIEU!$O350,"")</f>
        <v/>
      </c>
      <c r="G358" s="35">
        <f>IF(AND(LEFT(DULIEU!$W350,3)=$L$4,LEFT(DULIEU!$V350,4)=$G$11),DULIEU!$X350,0)</f>
        <v>0</v>
      </c>
      <c r="H358" s="35">
        <f>IF(AND(LEFT(DULIEU!$W350,3)=$L$4,LEFT(DULIEU!$V350,3)=$H$11),DULIEU!$X350,0)</f>
        <v>0</v>
      </c>
      <c r="I358" s="36" t="str">
        <f>IF($J358&gt;0,DULIEU!V350,"")</f>
        <v/>
      </c>
      <c r="J358" s="35">
        <f t="shared" si="10"/>
        <v>0</v>
      </c>
      <c r="K358" s="35">
        <f>IF(LEFT(DULIEU!$W350,3)=L$4,DULIEU!$X350,0)</f>
        <v>0</v>
      </c>
      <c r="L358" s="41" t="str">
        <f t="shared" si="11"/>
        <v/>
      </c>
      <c r="M358" s="29"/>
      <c r="N358" s="2"/>
      <c r="O358" s="2"/>
      <c r="P358" s="2"/>
      <c r="Q358" s="2"/>
      <c r="R358" s="2"/>
      <c r="S358" s="2"/>
      <c r="T358" s="2"/>
      <c r="U358" s="2"/>
      <c r="V358" s="2"/>
      <c r="W358" s="2"/>
      <c r="X358" s="2"/>
      <c r="Y358" s="2"/>
      <c r="Z358" s="2"/>
      <c r="AA358" s="2"/>
      <c r="AB358" s="2"/>
      <c r="AC358" s="2"/>
      <c r="AD358" s="2"/>
      <c r="AE358" s="2"/>
      <c r="AF358" s="2"/>
      <c r="AG358" s="2"/>
      <c r="AH358" s="2"/>
      <c r="AI358" s="2"/>
    </row>
    <row r="359" spans="1:35" s="1" customFormat="1" hidden="1">
      <c r="A359" s="2"/>
      <c r="B359" s="38" t="str">
        <f>IF(LEFT(DULIEU!$W351,3)=$L$4,DULIEU!$D351,"")</f>
        <v/>
      </c>
      <c r="C359" s="39" t="str">
        <f>IF(LEFT(DULIEU!$W351,3)=$L$4,DULIEU!$H351,"")</f>
        <v/>
      </c>
      <c r="D359" s="39" t="str">
        <f>IF(LEFT(DULIEU!$W351,3)=$L$4,DULIEU!$J351,"")</f>
        <v/>
      </c>
      <c r="E359" s="38" t="str">
        <f>IF(LEFT(DULIEU!$W351,3)=$L$4,DULIEU!$E351,"")</f>
        <v/>
      </c>
      <c r="F359" s="34" t="str">
        <f>IF(LEFT(DULIEU!$W351,3)=$L$4,DULIEU!$O351,"")</f>
        <v/>
      </c>
      <c r="G359" s="35">
        <f>IF(AND(LEFT(DULIEU!$W351,3)=$L$4,LEFT(DULIEU!$V351,4)=$G$11),DULIEU!$X351,0)</f>
        <v>0</v>
      </c>
      <c r="H359" s="35">
        <f>IF(AND(LEFT(DULIEU!$W351,3)=$L$4,LEFT(DULIEU!$V351,3)=$H$11),DULIEU!$X351,0)</f>
        <v>0</v>
      </c>
      <c r="I359" s="36" t="str">
        <f>IF($J359&gt;0,DULIEU!V351,"")</f>
        <v/>
      </c>
      <c r="J359" s="35">
        <f t="shared" si="10"/>
        <v>0</v>
      </c>
      <c r="K359" s="35">
        <f>IF(LEFT(DULIEU!$W351,3)=L$4,DULIEU!$X351,0)</f>
        <v>0</v>
      </c>
      <c r="L359" s="41" t="str">
        <f t="shared" si="11"/>
        <v/>
      </c>
      <c r="M359" s="29"/>
      <c r="N359" s="2"/>
      <c r="O359" s="2"/>
      <c r="P359" s="2"/>
      <c r="Q359" s="2"/>
      <c r="R359" s="2"/>
      <c r="S359" s="2"/>
      <c r="T359" s="2"/>
      <c r="U359" s="2"/>
      <c r="V359" s="2"/>
      <c r="W359" s="2"/>
      <c r="X359" s="2"/>
      <c r="Y359" s="2"/>
      <c r="Z359" s="2"/>
      <c r="AA359" s="2"/>
      <c r="AB359" s="2"/>
      <c r="AC359" s="2"/>
      <c r="AD359" s="2"/>
      <c r="AE359" s="2"/>
      <c r="AF359" s="2"/>
      <c r="AG359" s="2"/>
      <c r="AH359" s="2"/>
      <c r="AI359" s="2"/>
    </row>
    <row r="360" spans="1:35" s="1" customFormat="1" hidden="1">
      <c r="A360" s="2"/>
      <c r="B360" s="38" t="str">
        <f>IF(LEFT(DULIEU!$W352,3)=$L$4,DULIEU!$D352,"")</f>
        <v/>
      </c>
      <c r="C360" s="39" t="str">
        <f>IF(LEFT(DULIEU!$W352,3)=$L$4,DULIEU!$H352,"")</f>
        <v/>
      </c>
      <c r="D360" s="39" t="str">
        <f>IF(LEFT(DULIEU!$W352,3)=$L$4,DULIEU!$J352,"")</f>
        <v/>
      </c>
      <c r="E360" s="38" t="str">
        <f>IF(LEFT(DULIEU!$W352,3)=$L$4,DULIEU!$E352,"")</f>
        <v/>
      </c>
      <c r="F360" s="34" t="str">
        <f>IF(LEFT(DULIEU!$W352,3)=$L$4,DULIEU!$O352,"")</f>
        <v/>
      </c>
      <c r="G360" s="35">
        <f>IF(AND(LEFT(DULIEU!$W352,3)=$L$4,LEFT(DULIEU!$V352,4)=$G$11),DULIEU!$X352,0)</f>
        <v>0</v>
      </c>
      <c r="H360" s="35">
        <f>IF(AND(LEFT(DULIEU!$W352,3)=$L$4,LEFT(DULIEU!$V352,3)=$H$11),DULIEU!$X352,0)</f>
        <v>0</v>
      </c>
      <c r="I360" s="36" t="str">
        <f>IF($J360&gt;0,DULIEU!V352,"")</f>
        <v/>
      </c>
      <c r="J360" s="35">
        <f t="shared" si="10"/>
        <v>0</v>
      </c>
      <c r="K360" s="35">
        <f>IF(LEFT(DULIEU!$W352,3)=L$4,DULIEU!$X352,0)</f>
        <v>0</v>
      </c>
      <c r="L360" s="41" t="str">
        <f t="shared" si="11"/>
        <v/>
      </c>
      <c r="M360" s="29"/>
      <c r="N360" s="2"/>
      <c r="O360" s="2"/>
      <c r="P360" s="2"/>
      <c r="Q360" s="2"/>
      <c r="R360" s="2"/>
      <c r="S360" s="2"/>
      <c r="T360" s="2"/>
      <c r="U360" s="2"/>
      <c r="V360" s="2"/>
      <c r="W360" s="2"/>
      <c r="X360" s="2"/>
      <c r="Y360" s="2"/>
      <c r="Z360" s="2"/>
      <c r="AA360" s="2"/>
      <c r="AB360" s="2"/>
      <c r="AC360" s="2"/>
      <c r="AD360" s="2"/>
      <c r="AE360" s="2"/>
      <c r="AF360" s="2"/>
      <c r="AG360" s="2"/>
      <c r="AH360" s="2"/>
      <c r="AI360" s="2"/>
    </row>
    <row r="361" spans="1:35" s="1" customFormat="1" hidden="1">
      <c r="A361" s="2"/>
      <c r="B361" s="38" t="str">
        <f>IF(LEFT(DULIEU!$W353,3)=$L$4,DULIEU!$D353,"")</f>
        <v/>
      </c>
      <c r="C361" s="39" t="str">
        <f>IF(LEFT(DULIEU!$W353,3)=$L$4,DULIEU!$H353,"")</f>
        <v/>
      </c>
      <c r="D361" s="39" t="str">
        <f>IF(LEFT(DULIEU!$W353,3)=$L$4,DULIEU!$J353,"")</f>
        <v/>
      </c>
      <c r="E361" s="38" t="str">
        <f>IF(LEFT(DULIEU!$W353,3)=$L$4,DULIEU!$E353,"")</f>
        <v/>
      </c>
      <c r="F361" s="34" t="str">
        <f>IF(LEFT(DULIEU!$W353,3)=$L$4,DULIEU!$O353,"")</f>
        <v/>
      </c>
      <c r="G361" s="35">
        <f>IF(AND(LEFT(DULIEU!$W353,3)=$L$4,LEFT(DULIEU!$V353,4)=$G$11),DULIEU!$X353,0)</f>
        <v>0</v>
      </c>
      <c r="H361" s="35">
        <f>IF(AND(LEFT(DULIEU!$W353,3)=$L$4,LEFT(DULIEU!$V353,3)=$H$11),DULIEU!$X353,0)</f>
        <v>0</v>
      </c>
      <c r="I361" s="36" t="str">
        <f>IF($J361&gt;0,DULIEU!V353,"")</f>
        <v/>
      </c>
      <c r="J361" s="35">
        <f t="shared" si="10"/>
        <v>0</v>
      </c>
      <c r="K361" s="35">
        <f>IF(LEFT(DULIEU!$W353,3)=L$4,DULIEU!$X353,0)</f>
        <v>0</v>
      </c>
      <c r="L361" s="41" t="str">
        <f t="shared" si="11"/>
        <v/>
      </c>
      <c r="M361" s="29"/>
      <c r="N361" s="2"/>
      <c r="O361" s="2"/>
      <c r="P361" s="2"/>
      <c r="Q361" s="2"/>
      <c r="R361" s="2"/>
      <c r="S361" s="2"/>
      <c r="T361" s="2"/>
      <c r="U361" s="2"/>
      <c r="V361" s="2"/>
      <c r="W361" s="2"/>
      <c r="X361" s="2"/>
      <c r="Y361" s="2"/>
      <c r="Z361" s="2"/>
      <c r="AA361" s="2"/>
      <c r="AB361" s="2"/>
      <c r="AC361" s="2"/>
      <c r="AD361" s="2"/>
      <c r="AE361" s="2"/>
      <c r="AF361" s="2"/>
      <c r="AG361" s="2"/>
      <c r="AH361" s="2"/>
      <c r="AI361" s="2"/>
    </row>
    <row r="362" spans="1:35" s="1" customFormat="1" hidden="1">
      <c r="A362" s="2"/>
      <c r="B362" s="38" t="str">
        <f>IF(LEFT(DULIEU!$W354,3)=$L$4,DULIEU!$D354,"")</f>
        <v/>
      </c>
      <c r="C362" s="39" t="str">
        <f>IF(LEFT(DULIEU!$W354,3)=$L$4,DULIEU!$H354,"")</f>
        <v/>
      </c>
      <c r="D362" s="39" t="str">
        <f>IF(LEFT(DULIEU!$W354,3)=$L$4,DULIEU!$J354,"")</f>
        <v/>
      </c>
      <c r="E362" s="38" t="str">
        <f>IF(LEFT(DULIEU!$W354,3)=$L$4,DULIEU!$E354,"")</f>
        <v/>
      </c>
      <c r="F362" s="34" t="str">
        <f>IF(LEFT(DULIEU!$W354,3)=$L$4,DULIEU!$O354,"")</f>
        <v/>
      </c>
      <c r="G362" s="35">
        <f>IF(AND(LEFT(DULIEU!$W354,3)=$L$4,LEFT(DULIEU!$V354,4)=$G$11),DULIEU!$X354,0)</f>
        <v>0</v>
      </c>
      <c r="H362" s="35">
        <f>IF(AND(LEFT(DULIEU!$W354,3)=$L$4,LEFT(DULIEU!$V354,3)=$H$11),DULIEU!$X354,0)</f>
        <v>0</v>
      </c>
      <c r="I362" s="36" t="str">
        <f>IF($J362&gt;0,DULIEU!V354,"")</f>
        <v/>
      </c>
      <c r="J362" s="35">
        <f t="shared" si="10"/>
        <v>0</v>
      </c>
      <c r="K362" s="35">
        <f>IF(LEFT(DULIEU!$W354,3)=L$4,DULIEU!$X354,0)</f>
        <v>0</v>
      </c>
      <c r="L362" s="41" t="str">
        <f t="shared" si="11"/>
        <v/>
      </c>
      <c r="M362" s="29"/>
      <c r="N362" s="2"/>
      <c r="O362" s="2"/>
      <c r="P362" s="2"/>
      <c r="Q362" s="2"/>
      <c r="R362" s="2"/>
      <c r="S362" s="2"/>
      <c r="T362" s="2"/>
      <c r="U362" s="2"/>
      <c r="V362" s="2"/>
      <c r="W362" s="2"/>
      <c r="X362" s="2"/>
      <c r="Y362" s="2"/>
      <c r="Z362" s="2"/>
      <c r="AA362" s="2"/>
      <c r="AB362" s="2"/>
      <c r="AC362" s="2"/>
      <c r="AD362" s="2"/>
      <c r="AE362" s="2"/>
      <c r="AF362" s="2"/>
      <c r="AG362" s="2"/>
      <c r="AH362" s="2"/>
      <c r="AI362" s="2"/>
    </row>
    <row r="363" spans="1:35" s="1" customFormat="1" hidden="1">
      <c r="A363" s="2"/>
      <c r="B363" s="38" t="str">
        <f>IF(LEFT(DULIEU!$W355,3)=$L$4,DULIEU!$D355,"")</f>
        <v/>
      </c>
      <c r="C363" s="39" t="str">
        <f>IF(LEFT(DULIEU!$W355,3)=$L$4,DULIEU!$H355,"")</f>
        <v/>
      </c>
      <c r="D363" s="39" t="str">
        <f>IF(LEFT(DULIEU!$W355,3)=$L$4,DULIEU!$J355,"")</f>
        <v/>
      </c>
      <c r="E363" s="38" t="str">
        <f>IF(LEFT(DULIEU!$W355,3)=$L$4,DULIEU!$E355,"")</f>
        <v/>
      </c>
      <c r="F363" s="34" t="str">
        <f>IF(LEFT(DULIEU!$W355,3)=$L$4,DULIEU!$O355,"")</f>
        <v/>
      </c>
      <c r="G363" s="35">
        <f>IF(AND(LEFT(DULIEU!$W355,3)=$L$4,LEFT(DULIEU!$V355,4)=$G$11),DULIEU!$X355,0)</f>
        <v>0</v>
      </c>
      <c r="H363" s="35">
        <f>IF(AND(LEFT(DULIEU!$W355,3)=$L$4,LEFT(DULIEU!$V355,3)=$H$11),DULIEU!$X355,0)</f>
        <v>0</v>
      </c>
      <c r="I363" s="36" t="str">
        <f>IF($J363&gt;0,DULIEU!V355,"")</f>
        <v/>
      </c>
      <c r="J363" s="35">
        <f t="shared" si="10"/>
        <v>0</v>
      </c>
      <c r="K363" s="35">
        <f>IF(LEFT(DULIEU!$W355,3)=L$4,DULIEU!$X355,0)</f>
        <v>0</v>
      </c>
      <c r="L363" s="41" t="str">
        <f t="shared" si="11"/>
        <v/>
      </c>
      <c r="M363" s="29"/>
      <c r="N363" s="2"/>
      <c r="O363" s="2"/>
      <c r="P363" s="2"/>
      <c r="Q363" s="2"/>
      <c r="R363" s="2"/>
      <c r="S363" s="2"/>
      <c r="T363" s="2"/>
      <c r="U363" s="2"/>
      <c r="V363" s="2"/>
      <c r="W363" s="2"/>
      <c r="X363" s="2"/>
      <c r="Y363" s="2"/>
      <c r="Z363" s="2"/>
      <c r="AA363" s="2"/>
      <c r="AB363" s="2"/>
      <c r="AC363" s="2"/>
      <c r="AD363" s="2"/>
      <c r="AE363" s="2"/>
      <c r="AF363" s="2"/>
      <c r="AG363" s="2"/>
      <c r="AH363" s="2"/>
      <c r="AI363" s="2"/>
    </row>
    <row r="364" spans="1:35" s="1" customFormat="1" hidden="1">
      <c r="A364" s="2"/>
      <c r="B364" s="38" t="str">
        <f>IF(LEFT(DULIEU!$W356,3)=$L$4,DULIEU!$D356,"")</f>
        <v/>
      </c>
      <c r="C364" s="39" t="str">
        <f>IF(LEFT(DULIEU!$W356,3)=$L$4,DULIEU!$H356,"")</f>
        <v/>
      </c>
      <c r="D364" s="39" t="str">
        <f>IF(LEFT(DULIEU!$W356,3)=$L$4,DULIEU!$J356,"")</f>
        <v/>
      </c>
      <c r="E364" s="38" t="str">
        <f>IF(LEFT(DULIEU!$W356,3)=$L$4,DULIEU!$E356,"")</f>
        <v/>
      </c>
      <c r="F364" s="34" t="str">
        <f>IF(LEFT(DULIEU!$W356,3)=$L$4,DULIEU!$O356,"")</f>
        <v/>
      </c>
      <c r="G364" s="35">
        <f>IF(AND(LEFT(DULIEU!$W356,3)=$L$4,LEFT(DULIEU!$V356,4)=$G$11),DULIEU!$X356,0)</f>
        <v>0</v>
      </c>
      <c r="H364" s="35">
        <f>IF(AND(LEFT(DULIEU!$W356,3)=$L$4,LEFT(DULIEU!$V356,3)=$H$11),DULIEU!$X356,0)</f>
        <v>0</v>
      </c>
      <c r="I364" s="36" t="str">
        <f>IF($J364&gt;0,DULIEU!V356,"")</f>
        <v/>
      </c>
      <c r="J364" s="35">
        <f t="shared" si="10"/>
        <v>0</v>
      </c>
      <c r="K364" s="35">
        <f>IF(LEFT(DULIEU!$W356,3)=L$4,DULIEU!$X356,0)</f>
        <v>0</v>
      </c>
      <c r="L364" s="41" t="str">
        <f t="shared" si="11"/>
        <v/>
      </c>
      <c r="M364" s="29"/>
      <c r="N364" s="2"/>
      <c r="O364" s="2"/>
      <c r="P364" s="2"/>
      <c r="Q364" s="2"/>
      <c r="R364" s="2"/>
      <c r="S364" s="2"/>
      <c r="T364" s="2"/>
      <c r="U364" s="2"/>
      <c r="V364" s="2"/>
      <c r="W364" s="2"/>
      <c r="X364" s="2"/>
      <c r="Y364" s="2"/>
      <c r="Z364" s="2"/>
      <c r="AA364" s="2"/>
      <c r="AB364" s="2"/>
      <c r="AC364" s="2"/>
      <c r="AD364" s="2"/>
      <c r="AE364" s="2"/>
      <c r="AF364" s="2"/>
      <c r="AG364" s="2"/>
      <c r="AH364" s="2"/>
      <c r="AI364" s="2"/>
    </row>
    <row r="365" spans="1:35" s="1" customFormat="1" hidden="1">
      <c r="A365" s="2"/>
      <c r="B365" s="38" t="str">
        <f>IF(LEFT(DULIEU!$W357,3)=$L$4,DULIEU!$D357,"")</f>
        <v/>
      </c>
      <c r="C365" s="39" t="str">
        <f>IF(LEFT(DULIEU!$W357,3)=$L$4,DULIEU!$H357,"")</f>
        <v/>
      </c>
      <c r="D365" s="39" t="str">
        <f>IF(LEFT(DULIEU!$W357,3)=$L$4,DULIEU!$J357,"")</f>
        <v/>
      </c>
      <c r="E365" s="38" t="str">
        <f>IF(LEFT(DULIEU!$W357,3)=$L$4,DULIEU!$E357,"")</f>
        <v/>
      </c>
      <c r="F365" s="34" t="str">
        <f>IF(LEFT(DULIEU!$W357,3)=$L$4,DULIEU!$O357,"")</f>
        <v/>
      </c>
      <c r="G365" s="35">
        <f>IF(AND(LEFT(DULIEU!$W357,3)=$L$4,LEFT(DULIEU!$V357,4)=$G$11),DULIEU!$X357,0)</f>
        <v>0</v>
      </c>
      <c r="H365" s="35">
        <f>IF(AND(LEFT(DULIEU!$W357,3)=$L$4,LEFT(DULIEU!$V357,3)=$H$11),DULIEU!$X357,0)</f>
        <v>0</v>
      </c>
      <c r="I365" s="36" t="str">
        <f>IF($J365&gt;0,DULIEU!V357,"")</f>
        <v/>
      </c>
      <c r="J365" s="35">
        <f t="shared" si="10"/>
        <v>0</v>
      </c>
      <c r="K365" s="35">
        <f>IF(LEFT(DULIEU!$W357,3)=L$4,DULIEU!$X357,0)</f>
        <v>0</v>
      </c>
      <c r="L365" s="41" t="str">
        <f t="shared" si="11"/>
        <v/>
      </c>
      <c r="M365" s="29"/>
      <c r="N365" s="2"/>
      <c r="O365" s="2"/>
      <c r="P365" s="2"/>
      <c r="Q365" s="2"/>
      <c r="R365" s="2"/>
      <c r="S365" s="2"/>
      <c r="T365" s="2"/>
      <c r="U365" s="2"/>
      <c r="V365" s="2"/>
      <c r="W365" s="2"/>
      <c r="X365" s="2"/>
      <c r="Y365" s="2"/>
      <c r="Z365" s="2"/>
      <c r="AA365" s="2"/>
      <c r="AB365" s="2"/>
      <c r="AC365" s="2"/>
      <c r="AD365" s="2"/>
      <c r="AE365" s="2"/>
      <c r="AF365" s="2"/>
      <c r="AG365" s="2"/>
      <c r="AH365" s="2"/>
      <c r="AI365" s="2"/>
    </row>
    <row r="366" spans="1:35" s="1" customFormat="1" hidden="1">
      <c r="A366" s="2"/>
      <c r="B366" s="38" t="str">
        <f>IF(LEFT(DULIEU!$W358,3)=$L$4,DULIEU!$D358,"")</f>
        <v/>
      </c>
      <c r="C366" s="39" t="str">
        <f>IF(LEFT(DULIEU!$W358,3)=$L$4,DULIEU!$H358,"")</f>
        <v/>
      </c>
      <c r="D366" s="39" t="str">
        <f>IF(LEFT(DULIEU!$W358,3)=$L$4,DULIEU!$J358,"")</f>
        <v/>
      </c>
      <c r="E366" s="38" t="str">
        <f>IF(LEFT(DULIEU!$W358,3)=$L$4,DULIEU!$E358,"")</f>
        <v/>
      </c>
      <c r="F366" s="34" t="str">
        <f>IF(LEFT(DULIEU!$W358,3)=$L$4,DULIEU!$O358,"")</f>
        <v/>
      </c>
      <c r="G366" s="35">
        <f>IF(AND(LEFT(DULIEU!$W358,3)=$L$4,LEFT(DULIEU!$V358,4)=$G$11),DULIEU!$X358,0)</f>
        <v>0</v>
      </c>
      <c r="H366" s="35">
        <f>IF(AND(LEFT(DULIEU!$W358,3)=$L$4,LEFT(DULIEU!$V358,3)=$H$11),DULIEU!$X358,0)</f>
        <v>0</v>
      </c>
      <c r="I366" s="36" t="str">
        <f>IF($J366&gt;0,DULIEU!V358,"")</f>
        <v/>
      </c>
      <c r="J366" s="35">
        <f t="shared" si="10"/>
        <v>0</v>
      </c>
      <c r="K366" s="35">
        <f>IF(LEFT(DULIEU!$W358,3)=L$4,DULIEU!$X358,0)</f>
        <v>0</v>
      </c>
      <c r="L366" s="41" t="str">
        <f t="shared" si="11"/>
        <v/>
      </c>
      <c r="M366" s="29"/>
      <c r="N366" s="2"/>
      <c r="O366" s="2"/>
      <c r="P366" s="2"/>
      <c r="Q366" s="2"/>
      <c r="R366" s="2"/>
      <c r="S366" s="2"/>
      <c r="T366" s="2"/>
      <c r="U366" s="2"/>
      <c r="V366" s="2"/>
      <c r="W366" s="2"/>
      <c r="X366" s="2"/>
      <c r="Y366" s="2"/>
      <c r="Z366" s="2"/>
      <c r="AA366" s="2"/>
      <c r="AB366" s="2"/>
      <c r="AC366" s="2"/>
      <c r="AD366" s="2"/>
      <c r="AE366" s="2"/>
      <c r="AF366" s="2"/>
      <c r="AG366" s="2"/>
      <c r="AH366" s="2"/>
      <c r="AI366" s="2"/>
    </row>
    <row r="367" spans="1:35" s="1" customFormat="1" hidden="1">
      <c r="A367" s="2"/>
      <c r="B367" s="38" t="str">
        <f>IF(LEFT(DULIEU!$W359,3)=$L$4,DULIEU!$D359,"")</f>
        <v/>
      </c>
      <c r="C367" s="39" t="str">
        <f>IF(LEFT(DULIEU!$W359,3)=$L$4,DULIEU!$H359,"")</f>
        <v/>
      </c>
      <c r="D367" s="39" t="str">
        <f>IF(LEFT(DULIEU!$W359,3)=$L$4,DULIEU!$J359,"")</f>
        <v/>
      </c>
      <c r="E367" s="38" t="str">
        <f>IF(LEFT(DULIEU!$W359,3)=$L$4,DULIEU!$E359,"")</f>
        <v/>
      </c>
      <c r="F367" s="34" t="str">
        <f>IF(LEFT(DULIEU!$W359,3)=$L$4,DULIEU!$O359,"")</f>
        <v/>
      </c>
      <c r="G367" s="35">
        <f>IF(AND(LEFT(DULIEU!$W359,3)=$L$4,LEFT(DULIEU!$V359,4)=$G$11),DULIEU!$X359,0)</f>
        <v>0</v>
      </c>
      <c r="H367" s="35">
        <f>IF(AND(LEFT(DULIEU!$W359,3)=$L$4,LEFT(DULIEU!$V359,3)=$H$11),DULIEU!$X359,0)</f>
        <v>0</v>
      </c>
      <c r="I367" s="36" t="str">
        <f>IF($J367&gt;0,DULIEU!V359,"")</f>
        <v/>
      </c>
      <c r="J367" s="35">
        <f t="shared" si="10"/>
        <v>0</v>
      </c>
      <c r="K367" s="35">
        <f>IF(LEFT(DULIEU!$W359,3)=L$4,DULIEU!$X359,0)</f>
        <v>0</v>
      </c>
      <c r="L367" s="41" t="str">
        <f t="shared" si="11"/>
        <v/>
      </c>
      <c r="M367" s="29"/>
      <c r="N367" s="2"/>
      <c r="O367" s="2"/>
      <c r="P367" s="2"/>
      <c r="Q367" s="2"/>
      <c r="R367" s="2"/>
      <c r="S367" s="2"/>
      <c r="T367" s="2"/>
      <c r="U367" s="2"/>
      <c r="V367" s="2"/>
      <c r="W367" s="2"/>
      <c r="X367" s="2"/>
      <c r="Y367" s="2"/>
      <c r="Z367" s="2"/>
      <c r="AA367" s="2"/>
      <c r="AB367" s="2"/>
      <c r="AC367" s="2"/>
      <c r="AD367" s="2"/>
      <c r="AE367" s="2"/>
      <c r="AF367" s="2"/>
      <c r="AG367" s="2"/>
      <c r="AH367" s="2"/>
      <c r="AI367" s="2"/>
    </row>
    <row r="368" spans="1:35" s="1" customFormat="1" hidden="1">
      <c r="A368" s="2"/>
      <c r="B368" s="38" t="str">
        <f>IF(LEFT(DULIEU!$W360,3)=$L$4,DULIEU!$D360,"")</f>
        <v/>
      </c>
      <c r="C368" s="39" t="str">
        <f>IF(LEFT(DULIEU!$W360,3)=$L$4,DULIEU!$H360,"")</f>
        <v/>
      </c>
      <c r="D368" s="39" t="str">
        <f>IF(LEFT(DULIEU!$W360,3)=$L$4,DULIEU!$J360,"")</f>
        <v/>
      </c>
      <c r="E368" s="38" t="str">
        <f>IF(LEFT(DULIEU!$W360,3)=$L$4,DULIEU!$E360,"")</f>
        <v/>
      </c>
      <c r="F368" s="34" t="str">
        <f>IF(LEFT(DULIEU!$W360,3)=$L$4,DULIEU!$O360,"")</f>
        <v/>
      </c>
      <c r="G368" s="35">
        <f>IF(AND(LEFT(DULIEU!$W360,3)=$L$4,LEFT(DULIEU!$V360,4)=$G$11),DULIEU!$X360,0)</f>
        <v>0</v>
      </c>
      <c r="H368" s="35">
        <f>IF(AND(LEFT(DULIEU!$W360,3)=$L$4,LEFT(DULIEU!$V360,3)=$H$11),DULIEU!$X360,0)</f>
        <v>0</v>
      </c>
      <c r="I368" s="36" t="str">
        <f>IF($J368&gt;0,DULIEU!V360,"")</f>
        <v/>
      </c>
      <c r="J368" s="35">
        <f t="shared" si="10"/>
        <v>0</v>
      </c>
      <c r="K368" s="35">
        <f>IF(LEFT(DULIEU!$W360,3)=L$4,DULIEU!$X360,0)</f>
        <v>0</v>
      </c>
      <c r="L368" s="41" t="str">
        <f t="shared" si="11"/>
        <v/>
      </c>
      <c r="M368" s="29"/>
      <c r="N368" s="2"/>
      <c r="O368" s="2"/>
      <c r="P368" s="2"/>
      <c r="Q368" s="2"/>
      <c r="R368" s="2"/>
      <c r="S368" s="2"/>
      <c r="T368" s="2"/>
      <c r="U368" s="2"/>
      <c r="V368" s="2"/>
      <c r="W368" s="2"/>
      <c r="X368" s="2"/>
      <c r="Y368" s="2"/>
      <c r="Z368" s="2"/>
      <c r="AA368" s="2"/>
      <c r="AB368" s="2"/>
      <c r="AC368" s="2"/>
      <c r="AD368" s="2"/>
      <c r="AE368" s="2"/>
      <c r="AF368" s="2"/>
      <c r="AG368" s="2"/>
      <c r="AH368" s="2"/>
      <c r="AI368" s="2"/>
    </row>
    <row r="369" spans="1:35" s="1" customFormat="1" hidden="1">
      <c r="A369" s="2"/>
      <c r="B369" s="38" t="str">
        <f>IF(LEFT(DULIEU!$W361,3)=$L$4,DULIEU!$D361,"")</f>
        <v/>
      </c>
      <c r="C369" s="39" t="str">
        <f>IF(LEFT(DULIEU!$W361,3)=$L$4,DULIEU!$H361,"")</f>
        <v/>
      </c>
      <c r="D369" s="39" t="str">
        <f>IF(LEFT(DULIEU!$W361,3)=$L$4,DULIEU!$J361,"")</f>
        <v/>
      </c>
      <c r="E369" s="38" t="str">
        <f>IF(LEFT(DULIEU!$W361,3)=$L$4,DULIEU!$E361,"")</f>
        <v/>
      </c>
      <c r="F369" s="34" t="str">
        <f>IF(LEFT(DULIEU!$W361,3)=$L$4,DULIEU!$O361,"")</f>
        <v/>
      </c>
      <c r="G369" s="35">
        <f>IF(AND(LEFT(DULIEU!$W361,3)=$L$4,LEFT(DULIEU!$V361,4)=$G$11),DULIEU!$X361,0)</f>
        <v>0</v>
      </c>
      <c r="H369" s="35">
        <f>IF(AND(LEFT(DULIEU!$W361,3)=$L$4,LEFT(DULIEU!$V361,3)=$H$11),DULIEU!$X361,0)</f>
        <v>0</v>
      </c>
      <c r="I369" s="36" t="str">
        <f>IF($J369&gt;0,DULIEU!V361,"")</f>
        <v/>
      </c>
      <c r="J369" s="35">
        <f t="shared" si="10"/>
        <v>0</v>
      </c>
      <c r="K369" s="35">
        <f>IF(LEFT(DULIEU!$W361,3)=L$4,DULIEU!$X361,0)</f>
        <v>0</v>
      </c>
      <c r="L369" s="41" t="str">
        <f t="shared" si="11"/>
        <v/>
      </c>
      <c r="M369" s="29"/>
      <c r="N369" s="2"/>
      <c r="O369" s="2"/>
      <c r="P369" s="2"/>
      <c r="Q369" s="2"/>
      <c r="R369" s="2"/>
      <c r="S369" s="2"/>
      <c r="T369" s="2"/>
      <c r="U369" s="2"/>
      <c r="V369" s="2"/>
      <c r="W369" s="2"/>
      <c r="X369" s="2"/>
      <c r="Y369" s="2"/>
      <c r="Z369" s="2"/>
      <c r="AA369" s="2"/>
      <c r="AB369" s="2"/>
      <c r="AC369" s="2"/>
      <c r="AD369" s="2"/>
      <c r="AE369" s="2"/>
      <c r="AF369" s="2"/>
      <c r="AG369" s="2"/>
      <c r="AH369" s="2"/>
      <c r="AI369" s="2"/>
    </row>
    <row r="370" spans="1:35" s="1" customFormat="1" hidden="1">
      <c r="A370" s="2"/>
      <c r="B370" s="38" t="str">
        <f>IF(LEFT(DULIEU!$W362,3)=$L$4,DULIEU!$D362,"")</f>
        <v/>
      </c>
      <c r="C370" s="39" t="str">
        <f>IF(LEFT(DULIEU!$W362,3)=$L$4,DULIEU!$H362,"")</f>
        <v/>
      </c>
      <c r="D370" s="39" t="str">
        <f>IF(LEFT(DULIEU!$W362,3)=$L$4,DULIEU!$J362,"")</f>
        <v/>
      </c>
      <c r="E370" s="38" t="str">
        <f>IF(LEFT(DULIEU!$W362,3)=$L$4,DULIEU!$E362,"")</f>
        <v/>
      </c>
      <c r="F370" s="34" t="str">
        <f>IF(LEFT(DULIEU!$W362,3)=$L$4,DULIEU!$O362,"")</f>
        <v/>
      </c>
      <c r="G370" s="35">
        <f>IF(AND(LEFT(DULIEU!$W362,3)=$L$4,LEFT(DULIEU!$V362,4)=$G$11),DULIEU!$X362,0)</f>
        <v>0</v>
      </c>
      <c r="H370" s="35">
        <f>IF(AND(LEFT(DULIEU!$W362,3)=$L$4,LEFT(DULIEU!$V362,3)=$H$11),DULIEU!$X362,0)</f>
        <v>0</v>
      </c>
      <c r="I370" s="36" t="str">
        <f>IF($J370&gt;0,DULIEU!V362,"")</f>
        <v/>
      </c>
      <c r="J370" s="35">
        <f t="shared" si="10"/>
        <v>0</v>
      </c>
      <c r="K370" s="35">
        <f>IF(LEFT(DULIEU!$W362,3)=L$4,DULIEU!$X362,0)</f>
        <v>0</v>
      </c>
      <c r="L370" s="41" t="str">
        <f t="shared" si="11"/>
        <v/>
      </c>
      <c r="M370" s="29"/>
      <c r="N370" s="2"/>
      <c r="O370" s="2"/>
      <c r="P370" s="2"/>
      <c r="Q370" s="2"/>
      <c r="R370" s="2"/>
      <c r="S370" s="2"/>
      <c r="T370" s="2"/>
      <c r="U370" s="2"/>
      <c r="V370" s="2"/>
      <c r="W370" s="2"/>
      <c r="X370" s="2"/>
      <c r="Y370" s="2"/>
      <c r="Z370" s="2"/>
      <c r="AA370" s="2"/>
      <c r="AB370" s="2"/>
      <c r="AC370" s="2"/>
      <c r="AD370" s="2"/>
      <c r="AE370" s="2"/>
      <c r="AF370" s="2"/>
      <c r="AG370" s="2"/>
      <c r="AH370" s="2"/>
      <c r="AI370" s="2"/>
    </row>
    <row r="371" spans="1:35" s="1" customFormat="1" hidden="1">
      <c r="A371" s="2"/>
      <c r="B371" s="38" t="str">
        <f>IF(LEFT(DULIEU!$W363,3)=$L$4,DULIEU!$D363,"")</f>
        <v/>
      </c>
      <c r="C371" s="39" t="str">
        <f>IF(LEFT(DULIEU!$W363,3)=$L$4,DULIEU!$H363,"")</f>
        <v/>
      </c>
      <c r="D371" s="39" t="str">
        <f>IF(LEFT(DULIEU!$W363,3)=$L$4,DULIEU!$J363,"")</f>
        <v/>
      </c>
      <c r="E371" s="38" t="str">
        <f>IF(LEFT(DULIEU!$W363,3)=$L$4,DULIEU!$E363,"")</f>
        <v/>
      </c>
      <c r="F371" s="34" t="str">
        <f>IF(LEFT(DULIEU!$W363,3)=$L$4,DULIEU!$O363,"")</f>
        <v/>
      </c>
      <c r="G371" s="35">
        <f>IF(AND(LEFT(DULIEU!$W363,3)=$L$4,LEFT(DULIEU!$V363,4)=$G$11),DULIEU!$X363,0)</f>
        <v>0</v>
      </c>
      <c r="H371" s="35">
        <f>IF(AND(LEFT(DULIEU!$W363,3)=$L$4,LEFT(DULIEU!$V363,3)=$H$11),DULIEU!$X363,0)</f>
        <v>0</v>
      </c>
      <c r="I371" s="36" t="str">
        <f>IF($J371&gt;0,DULIEU!V363,"")</f>
        <v/>
      </c>
      <c r="J371" s="35">
        <f t="shared" si="10"/>
        <v>0</v>
      </c>
      <c r="K371" s="35">
        <f>IF(LEFT(DULIEU!$W363,3)=L$4,DULIEU!$X363,0)</f>
        <v>0</v>
      </c>
      <c r="L371" s="41" t="str">
        <f t="shared" si="11"/>
        <v/>
      </c>
      <c r="M371" s="29"/>
      <c r="N371" s="2"/>
      <c r="O371" s="2"/>
      <c r="P371" s="2"/>
      <c r="Q371" s="2"/>
      <c r="R371" s="2"/>
      <c r="S371" s="2"/>
      <c r="T371" s="2"/>
      <c r="U371" s="2"/>
      <c r="V371" s="2"/>
      <c r="W371" s="2"/>
      <c r="X371" s="2"/>
      <c r="Y371" s="2"/>
      <c r="Z371" s="2"/>
      <c r="AA371" s="2"/>
      <c r="AB371" s="2"/>
      <c r="AC371" s="2"/>
      <c r="AD371" s="2"/>
      <c r="AE371" s="2"/>
      <c r="AF371" s="2"/>
      <c r="AG371" s="2"/>
      <c r="AH371" s="2"/>
      <c r="AI371" s="2"/>
    </row>
    <row r="372" spans="1:35" s="1" customFormat="1" hidden="1">
      <c r="A372" s="2"/>
      <c r="B372" s="38" t="str">
        <f>IF(LEFT(DULIEU!$W364,3)=$L$4,DULIEU!$D364,"")</f>
        <v/>
      </c>
      <c r="C372" s="39" t="str">
        <f>IF(LEFT(DULIEU!$W364,3)=$L$4,DULIEU!$H364,"")</f>
        <v/>
      </c>
      <c r="D372" s="39" t="str">
        <f>IF(LEFT(DULIEU!$W364,3)=$L$4,DULIEU!$J364,"")</f>
        <v/>
      </c>
      <c r="E372" s="38" t="str">
        <f>IF(LEFT(DULIEU!$W364,3)=$L$4,DULIEU!$E364,"")</f>
        <v/>
      </c>
      <c r="F372" s="34" t="str">
        <f>IF(LEFT(DULIEU!$W364,3)=$L$4,DULIEU!$O364,"")</f>
        <v/>
      </c>
      <c r="G372" s="35">
        <f>IF(AND(LEFT(DULIEU!$W364,3)=$L$4,LEFT(DULIEU!$V364,4)=$G$11),DULIEU!$X364,0)</f>
        <v>0</v>
      </c>
      <c r="H372" s="35">
        <f>IF(AND(LEFT(DULIEU!$W364,3)=$L$4,LEFT(DULIEU!$V364,3)=$H$11),DULIEU!$X364,0)</f>
        <v>0</v>
      </c>
      <c r="I372" s="36" t="str">
        <f>IF($J372&gt;0,DULIEU!V364,"")</f>
        <v/>
      </c>
      <c r="J372" s="35">
        <f t="shared" si="10"/>
        <v>0</v>
      </c>
      <c r="K372" s="35">
        <f>IF(LEFT(DULIEU!$W364,3)=L$4,DULIEU!$X364,0)</f>
        <v>0</v>
      </c>
      <c r="L372" s="41" t="str">
        <f t="shared" si="11"/>
        <v/>
      </c>
      <c r="M372" s="29"/>
      <c r="N372" s="2"/>
      <c r="O372" s="2"/>
      <c r="P372" s="2"/>
      <c r="Q372" s="2"/>
      <c r="R372" s="2"/>
      <c r="S372" s="2"/>
      <c r="T372" s="2"/>
      <c r="U372" s="2"/>
      <c r="V372" s="2"/>
      <c r="W372" s="2"/>
      <c r="X372" s="2"/>
      <c r="Y372" s="2"/>
      <c r="Z372" s="2"/>
      <c r="AA372" s="2"/>
      <c r="AB372" s="2"/>
      <c r="AC372" s="2"/>
      <c r="AD372" s="2"/>
      <c r="AE372" s="2"/>
      <c r="AF372" s="2"/>
      <c r="AG372" s="2"/>
      <c r="AH372" s="2"/>
      <c r="AI372" s="2"/>
    </row>
    <row r="373" spans="1:35" s="1" customFormat="1" hidden="1">
      <c r="A373" s="2"/>
      <c r="B373" s="38" t="str">
        <f>IF(LEFT(DULIEU!$W365,3)=$L$4,DULIEU!$D365,"")</f>
        <v/>
      </c>
      <c r="C373" s="39" t="str">
        <f>IF(LEFT(DULIEU!$W365,3)=$L$4,DULIEU!$H365,"")</f>
        <v/>
      </c>
      <c r="D373" s="39" t="str">
        <f>IF(LEFT(DULIEU!$W365,3)=$L$4,DULIEU!$J365,"")</f>
        <v/>
      </c>
      <c r="E373" s="38" t="str">
        <f>IF(LEFT(DULIEU!$W365,3)=$L$4,DULIEU!$E365,"")</f>
        <v/>
      </c>
      <c r="F373" s="34" t="str">
        <f>IF(LEFT(DULIEU!$W365,3)=$L$4,DULIEU!$O365,"")</f>
        <v/>
      </c>
      <c r="G373" s="35">
        <f>IF(AND(LEFT(DULIEU!$W365,3)=$L$4,LEFT(DULIEU!$V365,4)=$G$11),DULIEU!$X365,0)</f>
        <v>0</v>
      </c>
      <c r="H373" s="35">
        <f>IF(AND(LEFT(DULIEU!$W365,3)=$L$4,LEFT(DULIEU!$V365,3)=$H$11),DULIEU!$X365,0)</f>
        <v>0</v>
      </c>
      <c r="I373" s="36" t="str">
        <f>IF($J373&gt;0,DULIEU!V365,"")</f>
        <v/>
      </c>
      <c r="J373" s="35">
        <f t="shared" si="10"/>
        <v>0</v>
      </c>
      <c r="K373" s="35">
        <f>IF(LEFT(DULIEU!$W365,3)=L$4,DULIEU!$X365,0)</f>
        <v>0</v>
      </c>
      <c r="L373" s="41" t="str">
        <f t="shared" si="11"/>
        <v/>
      </c>
      <c r="M373" s="29"/>
      <c r="N373" s="2"/>
      <c r="O373" s="2"/>
      <c r="P373" s="2"/>
      <c r="Q373" s="2"/>
      <c r="R373" s="2"/>
      <c r="S373" s="2"/>
      <c r="T373" s="2"/>
      <c r="U373" s="2"/>
      <c r="V373" s="2"/>
      <c r="W373" s="2"/>
      <c r="X373" s="2"/>
      <c r="Y373" s="2"/>
      <c r="Z373" s="2"/>
      <c r="AA373" s="2"/>
      <c r="AB373" s="2"/>
      <c r="AC373" s="2"/>
      <c r="AD373" s="2"/>
      <c r="AE373" s="2"/>
      <c r="AF373" s="2"/>
      <c r="AG373" s="2"/>
      <c r="AH373" s="2"/>
      <c r="AI373" s="2"/>
    </row>
    <row r="374" spans="1:35" s="1" customFormat="1" hidden="1">
      <c r="A374" s="2"/>
      <c r="B374" s="38" t="str">
        <f>IF(LEFT(DULIEU!$W366,3)=$L$4,DULIEU!$D366,"")</f>
        <v/>
      </c>
      <c r="C374" s="39" t="str">
        <f>IF(LEFT(DULIEU!$W366,3)=$L$4,DULIEU!$H366,"")</f>
        <v/>
      </c>
      <c r="D374" s="39" t="str">
        <f>IF(LEFT(DULIEU!$W366,3)=$L$4,DULIEU!$J366,"")</f>
        <v/>
      </c>
      <c r="E374" s="38" t="str">
        <f>IF(LEFT(DULIEU!$W366,3)=$L$4,DULIEU!$E366,"")</f>
        <v/>
      </c>
      <c r="F374" s="34" t="str">
        <f>IF(LEFT(DULIEU!$W366,3)=$L$4,DULIEU!$O366,"")</f>
        <v/>
      </c>
      <c r="G374" s="35">
        <f>IF(AND(LEFT(DULIEU!$W366,3)=$L$4,LEFT(DULIEU!$V366,4)=$G$11),DULIEU!$X366,0)</f>
        <v>0</v>
      </c>
      <c r="H374" s="35">
        <f>IF(AND(LEFT(DULIEU!$W366,3)=$L$4,LEFT(DULIEU!$V366,3)=$H$11),DULIEU!$X366,0)</f>
        <v>0</v>
      </c>
      <c r="I374" s="36" t="str">
        <f>IF($J374&gt;0,DULIEU!V366,"")</f>
        <v/>
      </c>
      <c r="J374" s="35">
        <f t="shared" si="10"/>
        <v>0</v>
      </c>
      <c r="K374" s="35">
        <f>IF(LEFT(DULIEU!$W366,3)=L$4,DULIEU!$X366,0)</f>
        <v>0</v>
      </c>
      <c r="L374" s="41" t="str">
        <f t="shared" si="11"/>
        <v/>
      </c>
      <c r="M374" s="29"/>
      <c r="N374" s="2"/>
      <c r="O374" s="2"/>
      <c r="P374" s="2"/>
      <c r="Q374" s="2"/>
      <c r="R374" s="2"/>
      <c r="S374" s="2"/>
      <c r="T374" s="2"/>
      <c r="U374" s="2"/>
      <c r="V374" s="2"/>
      <c r="W374" s="2"/>
      <c r="X374" s="2"/>
      <c r="Y374" s="2"/>
      <c r="Z374" s="2"/>
      <c r="AA374" s="2"/>
      <c r="AB374" s="2"/>
      <c r="AC374" s="2"/>
      <c r="AD374" s="2"/>
      <c r="AE374" s="2"/>
      <c r="AF374" s="2"/>
      <c r="AG374" s="2"/>
      <c r="AH374" s="2"/>
      <c r="AI374" s="2"/>
    </row>
    <row r="375" spans="1:35" s="1" customFormat="1" hidden="1">
      <c r="A375" s="2"/>
      <c r="B375" s="38" t="str">
        <f>IF(LEFT(DULIEU!$W367,3)=$L$4,DULIEU!$D367,"")</f>
        <v/>
      </c>
      <c r="C375" s="39" t="str">
        <f>IF(LEFT(DULIEU!$W367,3)=$L$4,DULIEU!$H367,"")</f>
        <v/>
      </c>
      <c r="D375" s="39" t="str">
        <f>IF(LEFT(DULIEU!$W367,3)=$L$4,DULIEU!$J367,"")</f>
        <v/>
      </c>
      <c r="E375" s="38" t="str">
        <f>IF(LEFT(DULIEU!$W367,3)=$L$4,DULIEU!$E367,"")</f>
        <v/>
      </c>
      <c r="F375" s="34" t="str">
        <f>IF(LEFT(DULIEU!$W367,3)=$L$4,DULIEU!$O367,"")</f>
        <v/>
      </c>
      <c r="G375" s="35">
        <f>IF(AND(LEFT(DULIEU!$W367,3)=$L$4,LEFT(DULIEU!$V367,4)=$G$11),DULIEU!$X367,0)</f>
        <v>0</v>
      </c>
      <c r="H375" s="35">
        <f>IF(AND(LEFT(DULIEU!$W367,3)=$L$4,LEFT(DULIEU!$V367,3)=$H$11),DULIEU!$X367,0)</f>
        <v>0</v>
      </c>
      <c r="I375" s="36" t="str">
        <f>IF($J375&gt;0,DULIEU!V367,"")</f>
        <v/>
      </c>
      <c r="J375" s="35">
        <f t="shared" si="10"/>
        <v>0</v>
      </c>
      <c r="K375" s="35">
        <f>IF(LEFT(DULIEU!$W367,3)=L$4,DULIEU!$X367,0)</f>
        <v>0</v>
      </c>
      <c r="L375" s="41" t="str">
        <f t="shared" si="11"/>
        <v/>
      </c>
      <c r="M375" s="29"/>
      <c r="N375" s="2"/>
      <c r="O375" s="2"/>
      <c r="P375" s="2"/>
      <c r="Q375" s="2"/>
      <c r="R375" s="2"/>
      <c r="S375" s="2"/>
      <c r="T375" s="2"/>
      <c r="U375" s="2"/>
      <c r="V375" s="2"/>
      <c r="W375" s="2"/>
      <c r="X375" s="2"/>
      <c r="Y375" s="2"/>
      <c r="Z375" s="2"/>
      <c r="AA375" s="2"/>
      <c r="AB375" s="2"/>
      <c r="AC375" s="2"/>
      <c r="AD375" s="2"/>
      <c r="AE375" s="2"/>
      <c r="AF375" s="2"/>
      <c r="AG375" s="2"/>
      <c r="AH375" s="2"/>
      <c r="AI375" s="2"/>
    </row>
    <row r="376" spans="1:35" s="1" customFormat="1" hidden="1">
      <c r="A376" s="2"/>
      <c r="B376" s="38" t="str">
        <f>IF(LEFT(DULIEU!$W368,3)=$L$4,DULIEU!$D368,"")</f>
        <v/>
      </c>
      <c r="C376" s="39" t="str">
        <f>IF(LEFT(DULIEU!$W368,3)=$L$4,DULIEU!$H368,"")</f>
        <v/>
      </c>
      <c r="D376" s="39" t="str">
        <f>IF(LEFT(DULIEU!$W368,3)=$L$4,DULIEU!$J368,"")</f>
        <v/>
      </c>
      <c r="E376" s="38" t="str">
        <f>IF(LEFT(DULIEU!$W368,3)=$L$4,DULIEU!$E368,"")</f>
        <v/>
      </c>
      <c r="F376" s="34" t="str">
        <f>IF(LEFT(DULIEU!$W368,3)=$L$4,DULIEU!$O368,"")</f>
        <v/>
      </c>
      <c r="G376" s="35">
        <f>IF(AND(LEFT(DULIEU!$W368,3)=$L$4,LEFT(DULIEU!$V368,4)=$G$11),DULIEU!$X368,0)</f>
        <v>0</v>
      </c>
      <c r="H376" s="35">
        <f>IF(AND(LEFT(DULIEU!$W368,3)=$L$4,LEFT(DULIEU!$V368,3)=$H$11),DULIEU!$X368,0)</f>
        <v>0</v>
      </c>
      <c r="I376" s="36" t="str">
        <f>IF($J376&gt;0,DULIEU!V368,"")</f>
        <v/>
      </c>
      <c r="J376" s="35">
        <f t="shared" si="10"/>
        <v>0</v>
      </c>
      <c r="K376" s="35">
        <f>IF(LEFT(DULIEU!$W368,3)=L$4,DULIEU!$X368,0)</f>
        <v>0</v>
      </c>
      <c r="L376" s="41" t="str">
        <f t="shared" si="11"/>
        <v/>
      </c>
      <c r="M376" s="29"/>
      <c r="N376" s="2"/>
      <c r="O376" s="2"/>
      <c r="P376" s="2"/>
      <c r="Q376" s="2"/>
      <c r="R376" s="2"/>
      <c r="S376" s="2"/>
      <c r="T376" s="2"/>
      <c r="U376" s="2"/>
      <c r="V376" s="2"/>
      <c r="W376" s="2"/>
      <c r="X376" s="2"/>
      <c r="Y376" s="2"/>
      <c r="Z376" s="2"/>
      <c r="AA376" s="2"/>
      <c r="AB376" s="2"/>
      <c r="AC376" s="2"/>
      <c r="AD376" s="2"/>
      <c r="AE376" s="2"/>
      <c r="AF376" s="2"/>
      <c r="AG376" s="2"/>
      <c r="AH376" s="2"/>
      <c r="AI376" s="2"/>
    </row>
    <row r="377" spans="1:35" s="1" customFormat="1" hidden="1">
      <c r="A377" s="2"/>
      <c r="B377" s="38" t="str">
        <f>IF(LEFT(DULIEU!$W369,3)=$L$4,DULIEU!$D369,"")</f>
        <v/>
      </c>
      <c r="C377" s="39" t="str">
        <f>IF(LEFT(DULIEU!$W369,3)=$L$4,DULIEU!$H369,"")</f>
        <v/>
      </c>
      <c r="D377" s="39" t="str">
        <f>IF(LEFT(DULIEU!$W369,3)=$L$4,DULIEU!$J369,"")</f>
        <v/>
      </c>
      <c r="E377" s="38" t="str">
        <f>IF(LEFT(DULIEU!$W369,3)=$L$4,DULIEU!$E369,"")</f>
        <v/>
      </c>
      <c r="F377" s="34" t="str">
        <f>IF(LEFT(DULIEU!$W369,3)=$L$4,DULIEU!$O369,"")</f>
        <v/>
      </c>
      <c r="G377" s="35">
        <f>IF(AND(LEFT(DULIEU!$W369,3)=$L$4,LEFT(DULIEU!$V369,4)=$G$11),DULIEU!$X369,0)</f>
        <v>0</v>
      </c>
      <c r="H377" s="35">
        <f>IF(AND(LEFT(DULIEU!$W369,3)=$L$4,LEFT(DULIEU!$V369,3)=$H$11),DULIEU!$X369,0)</f>
        <v>0</v>
      </c>
      <c r="I377" s="36" t="str">
        <f>IF($J377&gt;0,DULIEU!V369,"")</f>
        <v/>
      </c>
      <c r="J377" s="35">
        <f t="shared" si="10"/>
        <v>0</v>
      </c>
      <c r="K377" s="35">
        <f>IF(LEFT(DULIEU!$W369,3)=L$4,DULIEU!$X369,0)</f>
        <v>0</v>
      </c>
      <c r="L377" s="41" t="str">
        <f t="shared" si="11"/>
        <v/>
      </c>
      <c r="M377" s="29"/>
      <c r="N377" s="2"/>
      <c r="O377" s="2"/>
      <c r="P377" s="2"/>
      <c r="Q377" s="2"/>
      <c r="R377" s="2"/>
      <c r="S377" s="2"/>
      <c r="T377" s="2"/>
      <c r="U377" s="2"/>
      <c r="V377" s="2"/>
      <c r="W377" s="2"/>
      <c r="X377" s="2"/>
      <c r="Y377" s="2"/>
      <c r="Z377" s="2"/>
      <c r="AA377" s="2"/>
      <c r="AB377" s="2"/>
      <c r="AC377" s="2"/>
      <c r="AD377" s="2"/>
      <c r="AE377" s="2"/>
      <c r="AF377" s="2"/>
      <c r="AG377" s="2"/>
      <c r="AH377" s="2"/>
      <c r="AI377" s="2"/>
    </row>
    <row r="378" spans="1:35" s="1" customFormat="1" hidden="1">
      <c r="A378" s="2"/>
      <c r="B378" s="38" t="str">
        <f>IF(LEFT(DULIEU!$W370,3)=$L$4,DULIEU!$D370,"")</f>
        <v/>
      </c>
      <c r="C378" s="39" t="str">
        <f>IF(LEFT(DULIEU!$W370,3)=$L$4,DULIEU!$H370,"")</f>
        <v/>
      </c>
      <c r="D378" s="39" t="str">
        <f>IF(LEFT(DULIEU!$W370,3)=$L$4,DULIEU!$J370,"")</f>
        <v/>
      </c>
      <c r="E378" s="38" t="str">
        <f>IF(LEFT(DULIEU!$W370,3)=$L$4,DULIEU!$E370,"")</f>
        <v/>
      </c>
      <c r="F378" s="34" t="str">
        <f>IF(LEFT(DULIEU!$W370,3)=$L$4,DULIEU!$O370,"")</f>
        <v/>
      </c>
      <c r="G378" s="35">
        <f>IF(AND(LEFT(DULIEU!$W370,3)=$L$4,LEFT(DULIEU!$V370,4)=$G$11),DULIEU!$X370,0)</f>
        <v>0</v>
      </c>
      <c r="H378" s="35">
        <f>IF(AND(LEFT(DULIEU!$W370,3)=$L$4,LEFT(DULIEU!$V370,3)=$H$11),DULIEU!$X370,0)</f>
        <v>0</v>
      </c>
      <c r="I378" s="36" t="str">
        <f>IF($J378&gt;0,DULIEU!V370,"")</f>
        <v/>
      </c>
      <c r="J378" s="35">
        <f t="shared" si="10"/>
        <v>0</v>
      </c>
      <c r="K378" s="35">
        <f>IF(LEFT(DULIEU!$W370,3)=L$4,DULIEU!$X370,0)</f>
        <v>0</v>
      </c>
      <c r="L378" s="41" t="str">
        <f t="shared" si="11"/>
        <v/>
      </c>
      <c r="M378" s="29"/>
      <c r="N378" s="2"/>
      <c r="O378" s="2"/>
      <c r="P378" s="2"/>
      <c r="Q378" s="2"/>
      <c r="R378" s="2"/>
      <c r="S378" s="2"/>
      <c r="T378" s="2"/>
      <c r="U378" s="2"/>
      <c r="V378" s="2"/>
      <c r="W378" s="2"/>
      <c r="X378" s="2"/>
      <c r="Y378" s="2"/>
      <c r="Z378" s="2"/>
      <c r="AA378" s="2"/>
      <c r="AB378" s="2"/>
      <c r="AC378" s="2"/>
      <c r="AD378" s="2"/>
      <c r="AE378" s="2"/>
      <c r="AF378" s="2"/>
      <c r="AG378" s="2"/>
      <c r="AH378" s="2"/>
      <c r="AI378" s="2"/>
    </row>
    <row r="379" spans="1:35" s="1" customFormat="1" hidden="1">
      <c r="A379" s="2"/>
      <c r="B379" s="38" t="str">
        <f>IF(LEFT(DULIEU!$W371,3)=$L$4,DULIEU!$D371,"")</f>
        <v/>
      </c>
      <c r="C379" s="39" t="str">
        <f>IF(LEFT(DULIEU!$W371,3)=$L$4,DULIEU!$H371,"")</f>
        <v/>
      </c>
      <c r="D379" s="39" t="str">
        <f>IF(LEFT(DULIEU!$W371,3)=$L$4,DULIEU!$J371,"")</f>
        <v/>
      </c>
      <c r="E379" s="38" t="str">
        <f>IF(LEFT(DULIEU!$W371,3)=$L$4,DULIEU!$E371,"")</f>
        <v/>
      </c>
      <c r="F379" s="34" t="str">
        <f>IF(LEFT(DULIEU!$W371,3)=$L$4,DULIEU!$O371,"")</f>
        <v/>
      </c>
      <c r="G379" s="35">
        <f>IF(AND(LEFT(DULIEU!$W371,3)=$L$4,LEFT(DULIEU!$V371,4)=$G$11),DULIEU!$X371,0)</f>
        <v>0</v>
      </c>
      <c r="H379" s="35">
        <f>IF(AND(LEFT(DULIEU!$W371,3)=$L$4,LEFT(DULIEU!$V371,3)=$H$11),DULIEU!$X371,0)</f>
        <v>0</v>
      </c>
      <c r="I379" s="36" t="str">
        <f>IF($J379&gt;0,DULIEU!V371,"")</f>
        <v/>
      </c>
      <c r="J379" s="35">
        <f t="shared" si="10"/>
        <v>0</v>
      </c>
      <c r="K379" s="35">
        <f>IF(LEFT(DULIEU!$W371,3)=L$4,DULIEU!$X371,0)</f>
        <v>0</v>
      </c>
      <c r="L379" s="41" t="str">
        <f t="shared" si="11"/>
        <v/>
      </c>
      <c r="M379" s="29"/>
      <c r="N379" s="2"/>
      <c r="O379" s="2"/>
      <c r="P379" s="2"/>
      <c r="Q379" s="2"/>
      <c r="R379" s="2"/>
      <c r="S379" s="2"/>
      <c r="T379" s="2"/>
      <c r="U379" s="2"/>
      <c r="V379" s="2"/>
      <c r="W379" s="2"/>
      <c r="X379" s="2"/>
      <c r="Y379" s="2"/>
      <c r="Z379" s="2"/>
      <c r="AA379" s="2"/>
      <c r="AB379" s="2"/>
      <c r="AC379" s="2"/>
      <c r="AD379" s="2"/>
      <c r="AE379" s="2"/>
      <c r="AF379" s="2"/>
      <c r="AG379" s="2"/>
      <c r="AH379" s="2"/>
      <c r="AI379" s="2"/>
    </row>
    <row r="380" spans="1:35" s="1" customFormat="1" hidden="1">
      <c r="A380" s="2"/>
      <c r="B380" s="38" t="str">
        <f>IF(LEFT(DULIEU!$W372,3)=$L$4,DULIEU!$D372,"")</f>
        <v/>
      </c>
      <c r="C380" s="39" t="str">
        <f>IF(LEFT(DULIEU!$W372,3)=$L$4,DULIEU!$H372,"")</f>
        <v/>
      </c>
      <c r="D380" s="39" t="str">
        <f>IF(LEFT(DULIEU!$W372,3)=$L$4,DULIEU!$J372,"")</f>
        <v/>
      </c>
      <c r="E380" s="38" t="str">
        <f>IF(LEFT(DULIEU!$W372,3)=$L$4,DULIEU!$E372,"")</f>
        <v/>
      </c>
      <c r="F380" s="34" t="str">
        <f>IF(LEFT(DULIEU!$W372,3)=$L$4,DULIEU!$O372,"")</f>
        <v/>
      </c>
      <c r="G380" s="35">
        <f>IF(AND(LEFT(DULIEU!$W372,3)=$L$4,LEFT(DULIEU!$V372,4)=$G$11),DULIEU!$X372,0)</f>
        <v>0</v>
      </c>
      <c r="H380" s="35">
        <f>IF(AND(LEFT(DULIEU!$W372,3)=$L$4,LEFT(DULIEU!$V372,3)=$H$11),DULIEU!$X372,0)</f>
        <v>0</v>
      </c>
      <c r="I380" s="36" t="str">
        <f>IF($J380&gt;0,DULIEU!V372,"")</f>
        <v/>
      </c>
      <c r="J380" s="35">
        <f t="shared" si="10"/>
        <v>0</v>
      </c>
      <c r="K380" s="35">
        <f>IF(LEFT(DULIEU!$W372,3)=L$4,DULIEU!$X372,0)</f>
        <v>0</v>
      </c>
      <c r="L380" s="41" t="str">
        <f t="shared" si="11"/>
        <v/>
      </c>
      <c r="M380" s="29"/>
      <c r="N380" s="2"/>
      <c r="O380" s="2"/>
      <c r="P380" s="2"/>
      <c r="Q380" s="2"/>
      <c r="R380" s="2"/>
      <c r="S380" s="2"/>
      <c r="T380" s="2"/>
      <c r="U380" s="2"/>
      <c r="V380" s="2"/>
      <c r="W380" s="2"/>
      <c r="X380" s="2"/>
      <c r="Y380" s="2"/>
      <c r="Z380" s="2"/>
      <c r="AA380" s="2"/>
      <c r="AB380" s="2"/>
      <c r="AC380" s="2"/>
      <c r="AD380" s="2"/>
      <c r="AE380" s="2"/>
      <c r="AF380" s="2"/>
      <c r="AG380" s="2"/>
      <c r="AH380" s="2"/>
      <c r="AI380" s="2"/>
    </row>
    <row r="381" spans="1:35" s="1" customFormat="1" hidden="1">
      <c r="A381" s="2"/>
      <c r="B381" s="38" t="str">
        <f>IF(LEFT(DULIEU!$W373,3)=$L$4,DULIEU!$D373,"")</f>
        <v/>
      </c>
      <c r="C381" s="39" t="str">
        <f>IF(LEFT(DULIEU!$W373,3)=$L$4,DULIEU!$H373,"")</f>
        <v/>
      </c>
      <c r="D381" s="39" t="str">
        <f>IF(LEFT(DULIEU!$W373,3)=$L$4,DULIEU!$J373,"")</f>
        <v/>
      </c>
      <c r="E381" s="38" t="str">
        <f>IF(LEFT(DULIEU!$W373,3)=$L$4,DULIEU!$E373,"")</f>
        <v/>
      </c>
      <c r="F381" s="34" t="str">
        <f>IF(LEFT(DULIEU!$W373,3)=$L$4,DULIEU!$O373,"")</f>
        <v/>
      </c>
      <c r="G381" s="35">
        <f>IF(AND(LEFT(DULIEU!$W373,3)=$L$4,LEFT(DULIEU!$V373,4)=$G$11),DULIEU!$X373,0)</f>
        <v>0</v>
      </c>
      <c r="H381" s="35">
        <f>IF(AND(LEFT(DULIEU!$W373,3)=$L$4,LEFT(DULIEU!$V373,3)=$H$11),DULIEU!$X373,0)</f>
        <v>0</v>
      </c>
      <c r="I381" s="36" t="str">
        <f>IF($J381&gt;0,DULIEU!V373,"")</f>
        <v/>
      </c>
      <c r="J381" s="35">
        <f t="shared" si="10"/>
        <v>0</v>
      </c>
      <c r="K381" s="35">
        <f>IF(LEFT(DULIEU!$W373,3)=L$4,DULIEU!$X373,0)</f>
        <v>0</v>
      </c>
      <c r="L381" s="41" t="str">
        <f t="shared" si="11"/>
        <v/>
      </c>
      <c r="M381" s="29"/>
      <c r="N381" s="2"/>
      <c r="O381" s="2"/>
      <c r="P381" s="2"/>
      <c r="Q381" s="2"/>
      <c r="R381" s="2"/>
      <c r="S381" s="2"/>
      <c r="T381" s="2"/>
      <c r="U381" s="2"/>
      <c r="V381" s="2"/>
      <c r="W381" s="2"/>
      <c r="X381" s="2"/>
      <c r="Y381" s="2"/>
      <c r="Z381" s="2"/>
      <c r="AA381" s="2"/>
      <c r="AB381" s="2"/>
      <c r="AC381" s="2"/>
      <c r="AD381" s="2"/>
      <c r="AE381" s="2"/>
      <c r="AF381" s="2"/>
      <c r="AG381" s="2"/>
      <c r="AH381" s="2"/>
      <c r="AI381" s="2"/>
    </row>
    <row r="382" spans="1:35" s="1" customFormat="1" hidden="1">
      <c r="A382" s="2"/>
      <c r="B382" s="38" t="str">
        <f>IF(LEFT(DULIEU!$W374,3)=$L$4,DULIEU!$D374,"")</f>
        <v/>
      </c>
      <c r="C382" s="39" t="str">
        <f>IF(LEFT(DULIEU!$W374,3)=$L$4,DULIEU!$H374,"")</f>
        <v/>
      </c>
      <c r="D382" s="39" t="str">
        <f>IF(LEFT(DULIEU!$W374,3)=$L$4,DULIEU!$J374,"")</f>
        <v/>
      </c>
      <c r="E382" s="38" t="str">
        <f>IF(LEFT(DULIEU!$W374,3)=$L$4,DULIEU!$E374,"")</f>
        <v/>
      </c>
      <c r="F382" s="34" t="str">
        <f>IF(LEFT(DULIEU!$W374,3)=$L$4,DULIEU!$O374,"")</f>
        <v/>
      </c>
      <c r="G382" s="35">
        <f>IF(AND(LEFT(DULIEU!$W374,3)=$L$4,LEFT(DULIEU!$V374,4)=$G$11),DULIEU!$X374,0)</f>
        <v>0</v>
      </c>
      <c r="H382" s="35">
        <f>IF(AND(LEFT(DULIEU!$W374,3)=$L$4,LEFT(DULIEU!$V374,3)=$H$11),DULIEU!$X374,0)</f>
        <v>0</v>
      </c>
      <c r="I382" s="36" t="str">
        <f>IF($J382&gt;0,DULIEU!V374,"")</f>
        <v/>
      </c>
      <c r="J382" s="35">
        <f t="shared" si="10"/>
        <v>0</v>
      </c>
      <c r="K382" s="35">
        <f>IF(LEFT(DULIEU!$W374,3)=L$4,DULIEU!$X374,0)</f>
        <v>0</v>
      </c>
      <c r="L382" s="41" t="str">
        <f t="shared" si="11"/>
        <v/>
      </c>
      <c r="M382" s="29"/>
      <c r="N382" s="2"/>
      <c r="O382" s="2"/>
      <c r="P382" s="2"/>
      <c r="Q382" s="2"/>
      <c r="R382" s="2"/>
      <c r="S382" s="2"/>
      <c r="T382" s="2"/>
      <c r="U382" s="2"/>
      <c r="V382" s="2"/>
      <c r="W382" s="2"/>
      <c r="X382" s="2"/>
      <c r="Y382" s="2"/>
      <c r="Z382" s="2"/>
      <c r="AA382" s="2"/>
      <c r="AB382" s="2"/>
      <c r="AC382" s="2"/>
      <c r="AD382" s="2"/>
      <c r="AE382" s="2"/>
      <c r="AF382" s="2"/>
      <c r="AG382" s="2"/>
      <c r="AH382" s="2"/>
      <c r="AI382" s="2"/>
    </row>
    <row r="383" spans="1:35" s="1" customFormat="1" hidden="1">
      <c r="A383" s="2"/>
      <c r="B383" s="38" t="str">
        <f>IF(LEFT(DULIEU!$W375,3)=$L$4,DULIEU!$D375,"")</f>
        <v/>
      </c>
      <c r="C383" s="39" t="str">
        <f>IF(LEFT(DULIEU!$W375,3)=$L$4,DULIEU!$H375,"")</f>
        <v/>
      </c>
      <c r="D383" s="39" t="str">
        <f>IF(LEFT(DULIEU!$W375,3)=$L$4,DULIEU!$J375,"")</f>
        <v/>
      </c>
      <c r="E383" s="38" t="str">
        <f>IF(LEFT(DULIEU!$W375,3)=$L$4,DULIEU!$E375,"")</f>
        <v/>
      </c>
      <c r="F383" s="34" t="str">
        <f>IF(LEFT(DULIEU!$W375,3)=$L$4,DULIEU!$O375,"")</f>
        <v/>
      </c>
      <c r="G383" s="35">
        <f>IF(AND(LEFT(DULIEU!$W375,3)=$L$4,LEFT(DULIEU!$V375,4)=$G$11),DULIEU!$X375,0)</f>
        <v>0</v>
      </c>
      <c r="H383" s="35">
        <f>IF(AND(LEFT(DULIEU!$W375,3)=$L$4,LEFT(DULIEU!$V375,3)=$H$11),DULIEU!$X375,0)</f>
        <v>0</v>
      </c>
      <c r="I383" s="36" t="str">
        <f>IF($J383&gt;0,DULIEU!V375,"")</f>
        <v/>
      </c>
      <c r="J383" s="35">
        <f t="shared" si="10"/>
        <v>0</v>
      </c>
      <c r="K383" s="35">
        <f>IF(LEFT(DULIEU!$W375,3)=L$4,DULIEU!$X375,0)</f>
        <v>0</v>
      </c>
      <c r="L383" s="41" t="str">
        <f t="shared" si="11"/>
        <v/>
      </c>
      <c r="M383" s="29"/>
      <c r="N383" s="2"/>
      <c r="O383" s="2"/>
      <c r="P383" s="2"/>
      <c r="Q383" s="2"/>
      <c r="R383" s="2"/>
      <c r="S383" s="2"/>
      <c r="T383" s="2"/>
      <c r="U383" s="2"/>
      <c r="V383" s="2"/>
      <c r="W383" s="2"/>
      <c r="X383" s="2"/>
      <c r="Y383" s="2"/>
      <c r="Z383" s="2"/>
      <c r="AA383" s="2"/>
      <c r="AB383" s="2"/>
      <c r="AC383" s="2"/>
      <c r="AD383" s="2"/>
      <c r="AE383" s="2"/>
      <c r="AF383" s="2"/>
      <c r="AG383" s="2"/>
      <c r="AH383" s="2"/>
      <c r="AI383" s="2"/>
    </row>
    <row r="384" spans="1:35" s="1" customFormat="1" hidden="1">
      <c r="A384" s="2"/>
      <c r="B384" s="38" t="str">
        <f>IF(LEFT(DULIEU!$W376,3)=$L$4,DULIEU!$D376,"")</f>
        <v/>
      </c>
      <c r="C384" s="39" t="str">
        <f>IF(LEFT(DULIEU!$W376,3)=$L$4,DULIEU!$H376,"")</f>
        <v/>
      </c>
      <c r="D384" s="39" t="str">
        <f>IF(LEFT(DULIEU!$W376,3)=$L$4,DULIEU!$J376,"")</f>
        <v/>
      </c>
      <c r="E384" s="38" t="str">
        <f>IF(LEFT(DULIEU!$W376,3)=$L$4,DULIEU!$E376,"")</f>
        <v/>
      </c>
      <c r="F384" s="34" t="str">
        <f>IF(LEFT(DULIEU!$W376,3)=$L$4,DULIEU!$O376,"")</f>
        <v/>
      </c>
      <c r="G384" s="35">
        <f>IF(AND(LEFT(DULIEU!$W376,3)=$L$4,LEFT(DULIEU!$V376,4)=$G$11),DULIEU!$X376,0)</f>
        <v>0</v>
      </c>
      <c r="H384" s="35">
        <f>IF(AND(LEFT(DULIEU!$W376,3)=$L$4,LEFT(DULIEU!$V376,3)=$H$11),DULIEU!$X376,0)</f>
        <v>0</v>
      </c>
      <c r="I384" s="36" t="str">
        <f>IF($J384&gt;0,DULIEU!V376,"")</f>
        <v/>
      </c>
      <c r="J384" s="35">
        <f t="shared" si="10"/>
        <v>0</v>
      </c>
      <c r="K384" s="35">
        <f>IF(LEFT(DULIEU!$W376,3)=L$4,DULIEU!$X376,0)</f>
        <v>0</v>
      </c>
      <c r="L384" s="41" t="str">
        <f t="shared" si="11"/>
        <v/>
      </c>
      <c r="M384" s="29"/>
      <c r="N384" s="2"/>
      <c r="O384" s="2"/>
      <c r="P384" s="2"/>
      <c r="Q384" s="2"/>
      <c r="R384" s="2"/>
      <c r="S384" s="2"/>
      <c r="T384" s="2"/>
      <c r="U384" s="2"/>
      <c r="V384" s="2"/>
      <c r="W384" s="2"/>
      <c r="X384" s="2"/>
      <c r="Y384" s="2"/>
      <c r="Z384" s="2"/>
      <c r="AA384" s="2"/>
      <c r="AB384" s="2"/>
      <c r="AC384" s="2"/>
      <c r="AD384" s="2"/>
      <c r="AE384" s="2"/>
      <c r="AF384" s="2"/>
      <c r="AG384" s="2"/>
      <c r="AH384" s="2"/>
      <c r="AI384" s="2"/>
    </row>
    <row r="385" spans="1:35" s="1" customFormat="1" hidden="1">
      <c r="A385" s="2"/>
      <c r="B385" s="38" t="str">
        <f>IF(LEFT(DULIEU!$W377,3)=$L$4,DULIEU!$D377,"")</f>
        <v/>
      </c>
      <c r="C385" s="39" t="str">
        <f>IF(LEFT(DULIEU!$W377,3)=$L$4,DULIEU!$H377,"")</f>
        <v/>
      </c>
      <c r="D385" s="39" t="str">
        <f>IF(LEFT(DULIEU!$W377,3)=$L$4,DULIEU!$J377,"")</f>
        <v/>
      </c>
      <c r="E385" s="38" t="str">
        <f>IF(LEFT(DULIEU!$W377,3)=$L$4,DULIEU!$E377,"")</f>
        <v/>
      </c>
      <c r="F385" s="34" t="str">
        <f>IF(LEFT(DULIEU!$W377,3)=$L$4,DULIEU!$O377,"")</f>
        <v/>
      </c>
      <c r="G385" s="35">
        <f>IF(AND(LEFT(DULIEU!$W377,3)=$L$4,LEFT(DULIEU!$V377,4)=$G$11),DULIEU!$X377,0)</f>
        <v>0</v>
      </c>
      <c r="H385" s="35">
        <f>IF(AND(LEFT(DULIEU!$W377,3)=$L$4,LEFT(DULIEU!$V377,3)=$H$11),DULIEU!$X377,0)</f>
        <v>0</v>
      </c>
      <c r="I385" s="36" t="str">
        <f>IF($J385&gt;0,DULIEU!V377,"")</f>
        <v/>
      </c>
      <c r="J385" s="35">
        <f t="shared" si="10"/>
        <v>0</v>
      </c>
      <c r="K385" s="35">
        <f>IF(LEFT(DULIEU!$W377,3)=L$4,DULIEU!$X377,0)</f>
        <v>0</v>
      </c>
      <c r="L385" s="41" t="str">
        <f t="shared" si="11"/>
        <v/>
      </c>
      <c r="M385" s="29"/>
      <c r="N385" s="2"/>
      <c r="O385" s="2"/>
      <c r="P385" s="2"/>
      <c r="Q385" s="2"/>
      <c r="R385" s="2"/>
      <c r="S385" s="2"/>
      <c r="T385" s="2"/>
      <c r="U385" s="2"/>
      <c r="V385" s="2"/>
      <c r="W385" s="2"/>
      <c r="X385" s="2"/>
      <c r="Y385" s="2"/>
      <c r="Z385" s="2"/>
      <c r="AA385" s="2"/>
      <c r="AB385" s="2"/>
      <c r="AC385" s="2"/>
      <c r="AD385" s="2"/>
      <c r="AE385" s="2"/>
      <c r="AF385" s="2"/>
      <c r="AG385" s="2"/>
      <c r="AH385" s="2"/>
      <c r="AI385" s="2"/>
    </row>
    <row r="386" spans="1:35" s="1" customFormat="1" hidden="1">
      <c r="A386" s="2"/>
      <c r="B386" s="38" t="str">
        <f>IF(LEFT(DULIEU!$W378,3)=$L$4,DULIEU!$D378,"")</f>
        <v/>
      </c>
      <c r="C386" s="39" t="str">
        <f>IF(LEFT(DULIEU!$W378,3)=$L$4,DULIEU!$H378,"")</f>
        <v/>
      </c>
      <c r="D386" s="39" t="str">
        <f>IF(LEFT(DULIEU!$W378,3)=$L$4,DULIEU!$J378,"")</f>
        <v/>
      </c>
      <c r="E386" s="38" t="str">
        <f>IF(LEFT(DULIEU!$W378,3)=$L$4,DULIEU!$E378,"")</f>
        <v/>
      </c>
      <c r="F386" s="34" t="str">
        <f>IF(LEFT(DULIEU!$W378,3)=$L$4,DULIEU!$O378,"")</f>
        <v/>
      </c>
      <c r="G386" s="35">
        <f>IF(AND(LEFT(DULIEU!$W378,3)=$L$4,LEFT(DULIEU!$V378,4)=$G$11),DULIEU!$X378,0)</f>
        <v>0</v>
      </c>
      <c r="H386" s="35">
        <f>IF(AND(LEFT(DULIEU!$W378,3)=$L$4,LEFT(DULIEU!$V378,3)=$H$11),DULIEU!$X378,0)</f>
        <v>0</v>
      </c>
      <c r="I386" s="36" t="str">
        <f>IF($J386&gt;0,DULIEU!V378,"")</f>
        <v/>
      </c>
      <c r="J386" s="35">
        <f t="shared" si="10"/>
        <v>0</v>
      </c>
      <c r="K386" s="35">
        <f>IF(LEFT(DULIEU!$W378,3)=L$4,DULIEU!$X378,0)</f>
        <v>0</v>
      </c>
      <c r="L386" s="41" t="str">
        <f t="shared" si="11"/>
        <v/>
      </c>
      <c r="M386" s="29"/>
      <c r="N386" s="2"/>
      <c r="O386" s="2"/>
      <c r="P386" s="2"/>
      <c r="Q386" s="2"/>
      <c r="R386" s="2"/>
      <c r="S386" s="2"/>
      <c r="T386" s="2"/>
      <c r="U386" s="2"/>
      <c r="V386" s="2"/>
      <c r="W386" s="2"/>
      <c r="X386" s="2"/>
      <c r="Y386" s="2"/>
      <c r="Z386" s="2"/>
      <c r="AA386" s="2"/>
      <c r="AB386" s="2"/>
      <c r="AC386" s="2"/>
      <c r="AD386" s="2"/>
      <c r="AE386" s="2"/>
      <c r="AF386" s="2"/>
      <c r="AG386" s="2"/>
      <c r="AH386" s="2"/>
      <c r="AI386" s="2"/>
    </row>
    <row r="387" spans="1:35" s="1" customFormat="1" hidden="1">
      <c r="A387" s="2"/>
      <c r="B387" s="38" t="str">
        <f>IF(LEFT(DULIEU!$W379,3)=$L$4,DULIEU!$D379,"")</f>
        <v/>
      </c>
      <c r="C387" s="39" t="str">
        <f>IF(LEFT(DULIEU!$W379,3)=$L$4,DULIEU!$H379,"")</f>
        <v/>
      </c>
      <c r="D387" s="39" t="str">
        <f>IF(LEFT(DULIEU!$W379,3)=$L$4,DULIEU!$J379,"")</f>
        <v/>
      </c>
      <c r="E387" s="38" t="str">
        <f>IF(LEFT(DULIEU!$W379,3)=$L$4,DULIEU!$E379,"")</f>
        <v/>
      </c>
      <c r="F387" s="34" t="str">
        <f>IF(LEFT(DULIEU!$W379,3)=$L$4,DULIEU!$O379,"")</f>
        <v/>
      </c>
      <c r="G387" s="35">
        <f>IF(AND(LEFT(DULIEU!$W379,3)=$L$4,LEFT(DULIEU!$V379,4)=$G$11),DULIEU!$X379,0)</f>
        <v>0</v>
      </c>
      <c r="H387" s="35">
        <f>IF(AND(LEFT(DULIEU!$W379,3)=$L$4,LEFT(DULIEU!$V379,3)=$H$11),DULIEU!$X379,0)</f>
        <v>0</v>
      </c>
      <c r="I387" s="36" t="str">
        <f>IF($J387&gt;0,DULIEU!V379,"")</f>
        <v/>
      </c>
      <c r="J387" s="35">
        <f t="shared" si="10"/>
        <v>0</v>
      </c>
      <c r="K387" s="35">
        <f>IF(LEFT(DULIEU!$W379,3)=L$4,DULIEU!$X379,0)</f>
        <v>0</v>
      </c>
      <c r="L387" s="41" t="str">
        <f t="shared" si="11"/>
        <v/>
      </c>
      <c r="M387" s="29"/>
      <c r="N387" s="2"/>
      <c r="O387" s="2"/>
      <c r="P387" s="2"/>
      <c r="Q387" s="2"/>
      <c r="R387" s="2"/>
      <c r="S387" s="2"/>
      <c r="T387" s="2"/>
      <c r="U387" s="2"/>
      <c r="V387" s="2"/>
      <c r="W387" s="2"/>
      <c r="X387" s="2"/>
      <c r="Y387" s="2"/>
      <c r="Z387" s="2"/>
      <c r="AA387" s="2"/>
      <c r="AB387" s="2"/>
      <c r="AC387" s="2"/>
      <c r="AD387" s="2"/>
      <c r="AE387" s="2"/>
      <c r="AF387" s="2"/>
      <c r="AG387" s="2"/>
      <c r="AH387" s="2"/>
      <c r="AI387" s="2"/>
    </row>
    <row r="388" spans="1:35" s="1" customFormat="1" hidden="1">
      <c r="A388" s="2"/>
      <c r="B388" s="38" t="str">
        <f>IF(LEFT(DULIEU!$W380,3)=$L$4,DULIEU!$D380,"")</f>
        <v/>
      </c>
      <c r="C388" s="39" t="str">
        <f>IF(LEFT(DULIEU!$W380,3)=$L$4,DULIEU!$H380,"")</f>
        <v/>
      </c>
      <c r="D388" s="39" t="str">
        <f>IF(LEFT(DULIEU!$W380,3)=$L$4,DULIEU!$J380,"")</f>
        <v/>
      </c>
      <c r="E388" s="38" t="str">
        <f>IF(LEFT(DULIEU!$W380,3)=$L$4,DULIEU!$E380,"")</f>
        <v/>
      </c>
      <c r="F388" s="34" t="str">
        <f>IF(LEFT(DULIEU!$W380,3)=$L$4,DULIEU!$O380,"")</f>
        <v/>
      </c>
      <c r="G388" s="35">
        <f>IF(AND(LEFT(DULIEU!$W380,3)=$L$4,LEFT(DULIEU!$V380,4)=$G$11),DULIEU!$X380,0)</f>
        <v>0</v>
      </c>
      <c r="H388" s="35">
        <f>IF(AND(LEFT(DULIEU!$W380,3)=$L$4,LEFT(DULIEU!$V380,3)=$H$11),DULIEU!$X380,0)</f>
        <v>0</v>
      </c>
      <c r="I388" s="36" t="str">
        <f>IF($J388&gt;0,DULIEU!V380,"")</f>
        <v/>
      </c>
      <c r="J388" s="35">
        <f t="shared" si="10"/>
        <v>0</v>
      </c>
      <c r="K388" s="35">
        <f>IF(LEFT(DULIEU!$W380,3)=L$4,DULIEU!$X380,0)</f>
        <v>0</v>
      </c>
      <c r="L388" s="41" t="str">
        <f t="shared" si="11"/>
        <v/>
      </c>
      <c r="M388" s="29"/>
      <c r="N388" s="2"/>
      <c r="O388" s="2"/>
      <c r="P388" s="2"/>
      <c r="Q388" s="2"/>
      <c r="R388" s="2"/>
      <c r="S388" s="2"/>
      <c r="T388" s="2"/>
      <c r="U388" s="2"/>
      <c r="V388" s="2"/>
      <c r="W388" s="2"/>
      <c r="X388" s="2"/>
      <c r="Y388" s="2"/>
      <c r="Z388" s="2"/>
      <c r="AA388" s="2"/>
      <c r="AB388" s="2"/>
      <c r="AC388" s="2"/>
      <c r="AD388" s="2"/>
      <c r="AE388" s="2"/>
      <c r="AF388" s="2"/>
      <c r="AG388" s="2"/>
      <c r="AH388" s="2"/>
      <c r="AI388" s="2"/>
    </row>
    <row r="389" spans="1:35" s="1" customFormat="1" hidden="1">
      <c r="A389" s="2"/>
      <c r="B389" s="38" t="str">
        <f>IF(LEFT(DULIEU!$W381,3)=$L$4,DULIEU!$D381,"")</f>
        <v/>
      </c>
      <c r="C389" s="39" t="str">
        <f>IF(LEFT(DULIEU!$W381,3)=$L$4,DULIEU!$H381,"")</f>
        <v/>
      </c>
      <c r="D389" s="39" t="str">
        <f>IF(LEFT(DULIEU!$W381,3)=$L$4,DULIEU!$J381,"")</f>
        <v/>
      </c>
      <c r="E389" s="38" t="str">
        <f>IF(LEFT(DULIEU!$W381,3)=$L$4,DULIEU!$E381,"")</f>
        <v/>
      </c>
      <c r="F389" s="34" t="str">
        <f>IF(LEFT(DULIEU!$W381,3)=$L$4,DULIEU!$O381,"")</f>
        <v/>
      </c>
      <c r="G389" s="35">
        <f>IF(AND(LEFT(DULIEU!$W381,3)=$L$4,LEFT(DULIEU!$V381,4)=$G$11),DULIEU!$X381,0)</f>
        <v>0</v>
      </c>
      <c r="H389" s="35">
        <f>IF(AND(LEFT(DULIEU!$W381,3)=$L$4,LEFT(DULIEU!$V381,3)=$H$11),DULIEU!$X381,0)</f>
        <v>0</v>
      </c>
      <c r="I389" s="36" t="str">
        <f>IF($J389&gt;0,DULIEU!V381,"")</f>
        <v/>
      </c>
      <c r="J389" s="35">
        <f t="shared" si="10"/>
        <v>0</v>
      </c>
      <c r="K389" s="35">
        <f>IF(LEFT(DULIEU!$W381,3)=L$4,DULIEU!$X381,0)</f>
        <v>0</v>
      </c>
      <c r="L389" s="41" t="str">
        <f t="shared" si="11"/>
        <v/>
      </c>
      <c r="M389" s="29"/>
      <c r="N389" s="2"/>
      <c r="O389" s="2"/>
      <c r="P389" s="2"/>
      <c r="Q389" s="2"/>
      <c r="R389" s="2"/>
      <c r="S389" s="2"/>
      <c r="T389" s="2"/>
      <c r="U389" s="2"/>
      <c r="V389" s="2"/>
      <c r="W389" s="2"/>
      <c r="X389" s="2"/>
      <c r="Y389" s="2"/>
      <c r="Z389" s="2"/>
      <c r="AA389" s="2"/>
      <c r="AB389" s="2"/>
      <c r="AC389" s="2"/>
      <c r="AD389" s="2"/>
      <c r="AE389" s="2"/>
      <c r="AF389" s="2"/>
      <c r="AG389" s="2"/>
      <c r="AH389" s="2"/>
      <c r="AI389" s="2"/>
    </row>
    <row r="390" spans="1:35" s="1" customFormat="1" hidden="1">
      <c r="A390" s="2"/>
      <c r="B390" s="38" t="str">
        <f>IF(LEFT(DULIEU!$W382,3)=$L$4,DULIEU!$D382,"")</f>
        <v/>
      </c>
      <c r="C390" s="39" t="str">
        <f>IF(LEFT(DULIEU!$W382,3)=$L$4,DULIEU!$H382,"")</f>
        <v/>
      </c>
      <c r="D390" s="39" t="str">
        <f>IF(LEFT(DULIEU!$W382,3)=$L$4,DULIEU!$J382,"")</f>
        <v/>
      </c>
      <c r="E390" s="38" t="str">
        <f>IF(LEFT(DULIEU!$W382,3)=$L$4,DULIEU!$E382,"")</f>
        <v/>
      </c>
      <c r="F390" s="34" t="str">
        <f>IF(LEFT(DULIEU!$W382,3)=$L$4,DULIEU!$O382,"")</f>
        <v/>
      </c>
      <c r="G390" s="35">
        <f>IF(AND(LEFT(DULIEU!$W382,3)=$L$4,LEFT(DULIEU!$V382,4)=$G$11),DULIEU!$X382,0)</f>
        <v>0</v>
      </c>
      <c r="H390" s="35">
        <f>IF(AND(LEFT(DULIEU!$W382,3)=$L$4,LEFT(DULIEU!$V382,3)=$H$11),DULIEU!$X382,0)</f>
        <v>0</v>
      </c>
      <c r="I390" s="36" t="str">
        <f>IF($J390&gt;0,DULIEU!V382,"")</f>
        <v/>
      </c>
      <c r="J390" s="35">
        <f t="shared" si="10"/>
        <v>0</v>
      </c>
      <c r="K390" s="35">
        <f>IF(LEFT(DULIEU!$W382,3)=L$4,DULIEU!$X382,0)</f>
        <v>0</v>
      </c>
      <c r="L390" s="41" t="str">
        <f t="shared" si="11"/>
        <v/>
      </c>
      <c r="M390" s="29"/>
      <c r="N390" s="2"/>
      <c r="O390" s="2"/>
      <c r="P390" s="2"/>
      <c r="Q390" s="2"/>
      <c r="R390" s="2"/>
      <c r="S390" s="2"/>
      <c r="T390" s="2"/>
      <c r="U390" s="2"/>
      <c r="V390" s="2"/>
      <c r="W390" s="2"/>
      <c r="X390" s="2"/>
      <c r="Y390" s="2"/>
      <c r="Z390" s="2"/>
      <c r="AA390" s="2"/>
      <c r="AB390" s="2"/>
      <c r="AC390" s="2"/>
      <c r="AD390" s="2"/>
      <c r="AE390" s="2"/>
      <c r="AF390" s="2"/>
      <c r="AG390" s="2"/>
      <c r="AH390" s="2"/>
      <c r="AI390" s="2"/>
    </row>
    <row r="391" spans="1:35" s="1" customFormat="1" hidden="1">
      <c r="A391" s="2"/>
      <c r="B391" s="38" t="str">
        <f>IF(LEFT(DULIEU!$W383,3)=$L$4,DULIEU!$D383,"")</f>
        <v/>
      </c>
      <c r="C391" s="39" t="str">
        <f>IF(LEFT(DULIEU!$W383,3)=$L$4,DULIEU!$H383,"")</f>
        <v/>
      </c>
      <c r="D391" s="39" t="str">
        <f>IF(LEFT(DULIEU!$W383,3)=$L$4,DULIEU!$J383,"")</f>
        <v/>
      </c>
      <c r="E391" s="38" t="str">
        <f>IF(LEFT(DULIEU!$W383,3)=$L$4,DULIEU!$E383,"")</f>
        <v/>
      </c>
      <c r="F391" s="34" t="str">
        <f>IF(LEFT(DULIEU!$W383,3)=$L$4,DULIEU!$O383,"")</f>
        <v/>
      </c>
      <c r="G391" s="35">
        <f>IF(AND(LEFT(DULIEU!$W383,3)=$L$4,LEFT(DULIEU!$V383,4)=$G$11),DULIEU!$X383,0)</f>
        <v>0</v>
      </c>
      <c r="H391" s="35">
        <f>IF(AND(LEFT(DULIEU!$W383,3)=$L$4,LEFT(DULIEU!$V383,3)=$H$11),DULIEU!$X383,0)</f>
        <v>0</v>
      </c>
      <c r="I391" s="36" t="str">
        <f>IF($J391&gt;0,DULIEU!V383,"")</f>
        <v/>
      </c>
      <c r="J391" s="35">
        <f t="shared" si="10"/>
        <v>0</v>
      </c>
      <c r="K391" s="35">
        <f>IF(LEFT(DULIEU!$W383,3)=L$4,DULIEU!$X383,0)</f>
        <v>0</v>
      </c>
      <c r="L391" s="41" t="str">
        <f t="shared" si="11"/>
        <v/>
      </c>
      <c r="M391" s="29"/>
      <c r="N391" s="2"/>
      <c r="O391" s="2"/>
      <c r="P391" s="2"/>
      <c r="Q391" s="2"/>
      <c r="R391" s="2"/>
      <c r="S391" s="2"/>
      <c r="T391" s="2"/>
      <c r="U391" s="2"/>
      <c r="V391" s="2"/>
      <c r="W391" s="2"/>
      <c r="X391" s="2"/>
      <c r="Y391" s="2"/>
      <c r="Z391" s="2"/>
      <c r="AA391" s="2"/>
      <c r="AB391" s="2"/>
      <c r="AC391" s="2"/>
      <c r="AD391" s="2"/>
      <c r="AE391" s="2"/>
      <c r="AF391" s="2"/>
      <c r="AG391" s="2"/>
      <c r="AH391" s="2"/>
      <c r="AI391" s="2"/>
    </row>
    <row r="392" spans="1:35" s="1" customFormat="1" hidden="1">
      <c r="A392" s="2"/>
      <c r="B392" s="38" t="str">
        <f>IF(LEFT(DULIEU!$W384,3)=$L$4,DULIEU!$D384,"")</f>
        <v/>
      </c>
      <c r="C392" s="39" t="str">
        <f>IF(LEFT(DULIEU!$W384,3)=$L$4,DULIEU!$H384,"")</f>
        <v/>
      </c>
      <c r="D392" s="39" t="str">
        <f>IF(LEFT(DULIEU!$W384,3)=$L$4,DULIEU!$J384,"")</f>
        <v/>
      </c>
      <c r="E392" s="38" t="str">
        <f>IF(LEFT(DULIEU!$W384,3)=$L$4,DULIEU!$E384,"")</f>
        <v/>
      </c>
      <c r="F392" s="34" t="str">
        <f>IF(LEFT(DULIEU!$W384,3)=$L$4,DULIEU!$O384,"")</f>
        <v/>
      </c>
      <c r="G392" s="35">
        <f>IF(AND(LEFT(DULIEU!$W384,3)=$L$4,LEFT(DULIEU!$V384,4)=$G$11),DULIEU!$X384,0)</f>
        <v>0</v>
      </c>
      <c r="H392" s="35">
        <f>IF(AND(LEFT(DULIEU!$W384,3)=$L$4,LEFT(DULIEU!$V384,3)=$H$11),DULIEU!$X384,0)</f>
        <v>0</v>
      </c>
      <c r="I392" s="36" t="str">
        <f>IF($J392&gt;0,DULIEU!V384,"")</f>
        <v/>
      </c>
      <c r="J392" s="35">
        <f t="shared" si="10"/>
        <v>0</v>
      </c>
      <c r="K392" s="35">
        <f>IF(LEFT(DULIEU!$W384,3)=L$4,DULIEU!$X384,0)</f>
        <v>0</v>
      </c>
      <c r="L392" s="41" t="str">
        <f t="shared" si="11"/>
        <v/>
      </c>
      <c r="M392" s="29"/>
      <c r="N392" s="2"/>
      <c r="O392" s="2"/>
      <c r="P392" s="2"/>
      <c r="Q392" s="2"/>
      <c r="R392" s="2"/>
      <c r="S392" s="2"/>
      <c r="T392" s="2"/>
      <c r="U392" s="2"/>
      <c r="V392" s="2"/>
      <c r="W392" s="2"/>
      <c r="X392" s="2"/>
      <c r="Y392" s="2"/>
      <c r="Z392" s="2"/>
      <c r="AA392" s="2"/>
      <c r="AB392" s="2"/>
      <c r="AC392" s="2"/>
      <c r="AD392" s="2"/>
      <c r="AE392" s="2"/>
      <c r="AF392" s="2"/>
      <c r="AG392" s="2"/>
      <c r="AH392" s="2"/>
      <c r="AI392" s="2"/>
    </row>
    <row r="393" spans="1:35" s="1" customFormat="1" hidden="1">
      <c r="A393" s="2"/>
      <c r="B393" s="38" t="str">
        <f>IF(LEFT(DULIEU!$W385,3)=$L$4,DULIEU!$D385,"")</f>
        <v/>
      </c>
      <c r="C393" s="39" t="str">
        <f>IF(LEFT(DULIEU!$W385,3)=$L$4,DULIEU!$H385,"")</f>
        <v/>
      </c>
      <c r="D393" s="39" t="str">
        <f>IF(LEFT(DULIEU!$W385,3)=$L$4,DULIEU!$J385,"")</f>
        <v/>
      </c>
      <c r="E393" s="38" t="str">
        <f>IF(LEFT(DULIEU!$W385,3)=$L$4,DULIEU!$E385,"")</f>
        <v/>
      </c>
      <c r="F393" s="34" t="str">
        <f>IF(LEFT(DULIEU!$W385,3)=$L$4,DULIEU!$O385,"")</f>
        <v/>
      </c>
      <c r="G393" s="35">
        <f>IF(AND(LEFT(DULIEU!$W385,3)=$L$4,LEFT(DULIEU!$V385,4)=$G$11),DULIEU!$X385,0)</f>
        <v>0</v>
      </c>
      <c r="H393" s="35">
        <f>IF(AND(LEFT(DULIEU!$W385,3)=$L$4,LEFT(DULIEU!$V385,3)=$H$11),DULIEU!$X385,0)</f>
        <v>0</v>
      </c>
      <c r="I393" s="36" t="str">
        <f>IF($J393&gt;0,DULIEU!V385,"")</f>
        <v/>
      </c>
      <c r="J393" s="35">
        <f t="shared" si="10"/>
        <v>0</v>
      </c>
      <c r="K393" s="35">
        <f>IF(LEFT(DULIEU!$W385,3)=L$4,DULIEU!$X385,0)</f>
        <v>0</v>
      </c>
      <c r="L393" s="41" t="str">
        <f t="shared" si="11"/>
        <v/>
      </c>
      <c r="M393" s="29"/>
      <c r="N393" s="2"/>
      <c r="O393" s="2"/>
      <c r="P393" s="2"/>
      <c r="Q393" s="2"/>
      <c r="R393" s="2"/>
      <c r="S393" s="2"/>
      <c r="T393" s="2"/>
      <c r="U393" s="2"/>
      <c r="V393" s="2"/>
      <c r="W393" s="2"/>
      <c r="X393" s="2"/>
      <c r="Y393" s="2"/>
      <c r="Z393" s="2"/>
      <c r="AA393" s="2"/>
      <c r="AB393" s="2"/>
      <c r="AC393" s="2"/>
      <c r="AD393" s="2"/>
      <c r="AE393" s="2"/>
      <c r="AF393" s="2"/>
      <c r="AG393" s="2"/>
      <c r="AH393" s="2"/>
      <c r="AI393" s="2"/>
    </row>
    <row r="394" spans="1:35" s="1" customFormat="1" hidden="1">
      <c r="A394" s="2"/>
      <c r="B394" s="38" t="str">
        <f>IF(LEFT(DULIEU!$W386,3)=$L$4,DULIEU!$D386,"")</f>
        <v/>
      </c>
      <c r="C394" s="39" t="str">
        <f>IF(LEFT(DULIEU!$W386,3)=$L$4,DULIEU!$H386,"")</f>
        <v/>
      </c>
      <c r="D394" s="39" t="str">
        <f>IF(LEFT(DULIEU!$W386,3)=$L$4,DULIEU!$J386,"")</f>
        <v/>
      </c>
      <c r="E394" s="38" t="str">
        <f>IF(LEFT(DULIEU!$W386,3)=$L$4,DULIEU!$E386,"")</f>
        <v/>
      </c>
      <c r="F394" s="34" t="str">
        <f>IF(LEFT(DULIEU!$W386,3)=$L$4,DULIEU!$O386,"")</f>
        <v/>
      </c>
      <c r="G394" s="35">
        <f>IF(AND(LEFT(DULIEU!$W386,3)=$L$4,LEFT(DULIEU!$V386,4)=$G$11),DULIEU!$X386,0)</f>
        <v>0</v>
      </c>
      <c r="H394" s="35">
        <f>IF(AND(LEFT(DULIEU!$W386,3)=$L$4,LEFT(DULIEU!$V386,3)=$H$11),DULIEU!$X386,0)</f>
        <v>0</v>
      </c>
      <c r="I394" s="36" t="str">
        <f>IF($J394&gt;0,DULIEU!V386,"")</f>
        <v/>
      </c>
      <c r="J394" s="35">
        <f t="shared" si="10"/>
        <v>0</v>
      </c>
      <c r="K394" s="35">
        <f>IF(LEFT(DULIEU!$W386,3)=L$4,DULIEU!$X386,0)</f>
        <v>0</v>
      </c>
      <c r="L394" s="41" t="str">
        <f t="shared" si="11"/>
        <v/>
      </c>
      <c r="M394" s="29"/>
      <c r="N394" s="2"/>
      <c r="O394" s="2"/>
      <c r="P394" s="2"/>
      <c r="Q394" s="2"/>
      <c r="R394" s="2"/>
      <c r="S394" s="2"/>
      <c r="T394" s="2"/>
      <c r="U394" s="2"/>
      <c r="V394" s="2"/>
      <c r="W394" s="2"/>
      <c r="X394" s="2"/>
      <c r="Y394" s="2"/>
      <c r="Z394" s="2"/>
      <c r="AA394" s="2"/>
      <c r="AB394" s="2"/>
      <c r="AC394" s="2"/>
      <c r="AD394" s="2"/>
      <c r="AE394" s="2"/>
      <c r="AF394" s="2"/>
      <c r="AG394" s="2"/>
      <c r="AH394" s="2"/>
      <c r="AI394" s="2"/>
    </row>
    <row r="395" spans="1:35" s="1" customFormat="1" hidden="1">
      <c r="A395" s="2"/>
      <c r="B395" s="38" t="str">
        <f>IF(LEFT(DULIEU!$W387,3)=$L$4,DULIEU!$D387,"")</f>
        <v/>
      </c>
      <c r="C395" s="39" t="str">
        <f>IF(LEFT(DULIEU!$W387,3)=$L$4,DULIEU!$H387,"")</f>
        <v/>
      </c>
      <c r="D395" s="39" t="str">
        <f>IF(LEFT(DULIEU!$W387,3)=$L$4,DULIEU!$J387,"")</f>
        <v/>
      </c>
      <c r="E395" s="38" t="str">
        <f>IF(LEFT(DULIEU!$W387,3)=$L$4,DULIEU!$E387,"")</f>
        <v/>
      </c>
      <c r="F395" s="34" t="str">
        <f>IF(LEFT(DULIEU!$W387,3)=$L$4,DULIEU!$O387,"")</f>
        <v/>
      </c>
      <c r="G395" s="35">
        <f>IF(AND(LEFT(DULIEU!$W387,3)=$L$4,LEFT(DULIEU!$V387,4)=$G$11),DULIEU!$X387,0)</f>
        <v>0</v>
      </c>
      <c r="H395" s="35">
        <f>IF(AND(LEFT(DULIEU!$W387,3)=$L$4,LEFT(DULIEU!$V387,3)=$H$11),DULIEU!$X387,0)</f>
        <v>0</v>
      </c>
      <c r="I395" s="36" t="str">
        <f>IF($J395&gt;0,DULIEU!V387,"")</f>
        <v/>
      </c>
      <c r="J395" s="35">
        <f t="shared" si="10"/>
        <v>0</v>
      </c>
      <c r="K395" s="35">
        <f>IF(LEFT(DULIEU!$W387,3)=L$4,DULIEU!$X387,0)</f>
        <v>0</v>
      </c>
      <c r="L395" s="41" t="str">
        <f t="shared" si="11"/>
        <v/>
      </c>
      <c r="M395" s="29"/>
      <c r="N395" s="2"/>
      <c r="O395" s="2"/>
      <c r="P395" s="2"/>
      <c r="Q395" s="2"/>
      <c r="R395" s="2"/>
      <c r="S395" s="2"/>
      <c r="T395" s="2"/>
      <c r="U395" s="2"/>
      <c r="V395" s="2"/>
      <c r="W395" s="2"/>
      <c r="X395" s="2"/>
      <c r="Y395" s="2"/>
      <c r="Z395" s="2"/>
      <c r="AA395" s="2"/>
      <c r="AB395" s="2"/>
      <c r="AC395" s="2"/>
      <c r="AD395" s="2"/>
      <c r="AE395" s="2"/>
      <c r="AF395" s="2"/>
      <c r="AG395" s="2"/>
      <c r="AH395" s="2"/>
      <c r="AI395" s="2"/>
    </row>
    <row r="396" spans="1:35" s="1" customFormat="1" hidden="1">
      <c r="A396" s="2"/>
      <c r="B396" s="38" t="str">
        <f>IF(LEFT(DULIEU!$W388,3)=$L$4,DULIEU!$D388,"")</f>
        <v/>
      </c>
      <c r="C396" s="39" t="str">
        <f>IF(LEFT(DULIEU!$W388,3)=$L$4,DULIEU!$H388,"")</f>
        <v/>
      </c>
      <c r="D396" s="39" t="str">
        <f>IF(LEFT(DULIEU!$W388,3)=$L$4,DULIEU!$J388,"")</f>
        <v/>
      </c>
      <c r="E396" s="38" t="str">
        <f>IF(LEFT(DULIEU!$W388,3)=$L$4,DULIEU!$E388,"")</f>
        <v/>
      </c>
      <c r="F396" s="34" t="str">
        <f>IF(LEFT(DULIEU!$W388,3)=$L$4,DULIEU!$O388,"")</f>
        <v/>
      </c>
      <c r="G396" s="35">
        <f>IF(AND(LEFT(DULIEU!$W388,3)=$L$4,LEFT(DULIEU!$V388,4)=$G$11),DULIEU!$X388,0)</f>
        <v>0</v>
      </c>
      <c r="H396" s="35">
        <f>IF(AND(LEFT(DULIEU!$W388,3)=$L$4,LEFT(DULIEU!$V388,3)=$H$11),DULIEU!$X388,0)</f>
        <v>0</v>
      </c>
      <c r="I396" s="36" t="str">
        <f>IF($J396&gt;0,DULIEU!V388,"")</f>
        <v/>
      </c>
      <c r="J396" s="35">
        <f t="shared" si="10"/>
        <v>0</v>
      </c>
      <c r="K396" s="35">
        <f>IF(LEFT(DULIEU!$W388,3)=L$4,DULIEU!$X388,0)</f>
        <v>0</v>
      </c>
      <c r="L396" s="41" t="str">
        <f t="shared" si="11"/>
        <v/>
      </c>
      <c r="M396" s="29"/>
      <c r="N396" s="2"/>
      <c r="O396" s="2"/>
      <c r="P396" s="2"/>
      <c r="Q396" s="2"/>
      <c r="R396" s="2"/>
      <c r="S396" s="2"/>
      <c r="T396" s="2"/>
      <c r="U396" s="2"/>
      <c r="V396" s="2"/>
      <c r="W396" s="2"/>
      <c r="X396" s="2"/>
      <c r="Y396" s="2"/>
      <c r="Z396" s="2"/>
      <c r="AA396" s="2"/>
      <c r="AB396" s="2"/>
      <c r="AC396" s="2"/>
      <c r="AD396" s="2"/>
      <c r="AE396" s="2"/>
      <c r="AF396" s="2"/>
      <c r="AG396" s="2"/>
      <c r="AH396" s="2"/>
      <c r="AI396" s="2"/>
    </row>
    <row r="397" spans="1:35" s="1" customFormat="1" hidden="1">
      <c r="A397" s="2"/>
      <c r="B397" s="38" t="str">
        <f>IF(LEFT(DULIEU!$W389,3)=$L$4,DULIEU!$D389,"")</f>
        <v/>
      </c>
      <c r="C397" s="39" t="str">
        <f>IF(LEFT(DULIEU!$W389,3)=$L$4,DULIEU!$H389,"")</f>
        <v/>
      </c>
      <c r="D397" s="39" t="str">
        <f>IF(LEFT(DULIEU!$W389,3)=$L$4,DULIEU!$J389,"")</f>
        <v/>
      </c>
      <c r="E397" s="38" t="str">
        <f>IF(LEFT(DULIEU!$W389,3)=$L$4,DULIEU!$E389,"")</f>
        <v/>
      </c>
      <c r="F397" s="34" t="str">
        <f>IF(LEFT(DULIEU!$W389,3)=$L$4,DULIEU!$O389,"")</f>
        <v/>
      </c>
      <c r="G397" s="35">
        <f>IF(AND(LEFT(DULIEU!$W389,3)=$L$4,LEFT(DULIEU!$V389,4)=$G$11),DULIEU!$X389,0)</f>
        <v>0</v>
      </c>
      <c r="H397" s="35">
        <f>IF(AND(LEFT(DULIEU!$W389,3)=$L$4,LEFT(DULIEU!$V389,3)=$H$11),DULIEU!$X389,0)</f>
        <v>0</v>
      </c>
      <c r="I397" s="36" t="str">
        <f>IF($J397&gt;0,DULIEU!V389,"")</f>
        <v/>
      </c>
      <c r="J397" s="35">
        <f t="shared" si="10"/>
        <v>0</v>
      </c>
      <c r="K397" s="35">
        <f>IF(LEFT(DULIEU!$W389,3)=L$4,DULIEU!$X389,0)</f>
        <v>0</v>
      </c>
      <c r="L397" s="41" t="str">
        <f t="shared" si="11"/>
        <v/>
      </c>
      <c r="M397" s="29"/>
      <c r="N397" s="2"/>
      <c r="O397" s="2"/>
      <c r="P397" s="2"/>
      <c r="Q397" s="2"/>
      <c r="R397" s="2"/>
      <c r="S397" s="2"/>
      <c r="T397" s="2"/>
      <c r="U397" s="2"/>
      <c r="V397" s="2"/>
      <c r="W397" s="2"/>
      <c r="X397" s="2"/>
      <c r="Y397" s="2"/>
      <c r="Z397" s="2"/>
      <c r="AA397" s="2"/>
      <c r="AB397" s="2"/>
      <c r="AC397" s="2"/>
      <c r="AD397" s="2"/>
      <c r="AE397" s="2"/>
      <c r="AF397" s="2"/>
      <c r="AG397" s="2"/>
      <c r="AH397" s="2"/>
      <c r="AI397" s="2"/>
    </row>
    <row r="398" spans="1:35" s="1" customFormat="1" hidden="1">
      <c r="A398" s="2"/>
      <c r="B398" s="38" t="str">
        <f>IF(LEFT(DULIEU!$W390,3)=$L$4,DULIEU!$D390,"")</f>
        <v/>
      </c>
      <c r="C398" s="39" t="str">
        <f>IF(LEFT(DULIEU!$W390,3)=$L$4,DULIEU!$H390,"")</f>
        <v/>
      </c>
      <c r="D398" s="39" t="str">
        <f>IF(LEFT(DULIEU!$W390,3)=$L$4,DULIEU!$J390,"")</f>
        <v/>
      </c>
      <c r="E398" s="38" t="str">
        <f>IF(LEFT(DULIEU!$W390,3)=$L$4,DULIEU!$E390,"")</f>
        <v/>
      </c>
      <c r="F398" s="34" t="str">
        <f>IF(LEFT(DULIEU!$W390,3)=$L$4,DULIEU!$O390,"")</f>
        <v/>
      </c>
      <c r="G398" s="35">
        <f>IF(AND(LEFT(DULIEU!$W390,3)=$L$4,LEFT(DULIEU!$V390,4)=$G$11),DULIEU!$X390,0)</f>
        <v>0</v>
      </c>
      <c r="H398" s="35">
        <f>IF(AND(LEFT(DULIEU!$W390,3)=$L$4,LEFT(DULIEU!$V390,3)=$H$11),DULIEU!$X390,0)</f>
        <v>0</v>
      </c>
      <c r="I398" s="36" t="str">
        <f>IF($J398&gt;0,DULIEU!V390,"")</f>
        <v/>
      </c>
      <c r="J398" s="35">
        <f t="shared" si="10"/>
        <v>0</v>
      </c>
      <c r="K398" s="35">
        <f>IF(LEFT(DULIEU!$W390,3)=L$4,DULIEU!$X390,0)</f>
        <v>0</v>
      </c>
      <c r="L398" s="41" t="str">
        <f t="shared" si="11"/>
        <v/>
      </c>
      <c r="M398" s="29"/>
      <c r="N398" s="2"/>
      <c r="O398" s="2"/>
      <c r="P398" s="2"/>
      <c r="Q398" s="2"/>
      <c r="R398" s="2"/>
      <c r="S398" s="2"/>
      <c r="T398" s="2"/>
      <c r="U398" s="2"/>
      <c r="V398" s="2"/>
      <c r="W398" s="2"/>
      <c r="X398" s="2"/>
      <c r="Y398" s="2"/>
      <c r="Z398" s="2"/>
      <c r="AA398" s="2"/>
      <c r="AB398" s="2"/>
      <c r="AC398" s="2"/>
      <c r="AD398" s="2"/>
      <c r="AE398" s="2"/>
      <c r="AF398" s="2"/>
      <c r="AG398" s="2"/>
      <c r="AH398" s="2"/>
      <c r="AI398" s="2"/>
    </row>
    <row r="399" spans="1:35" s="1" customFormat="1" hidden="1">
      <c r="A399" s="2"/>
      <c r="B399" s="38" t="str">
        <f>IF(LEFT(DULIEU!$W391,3)=$L$4,DULIEU!$D391,"")</f>
        <v/>
      </c>
      <c r="C399" s="39" t="str">
        <f>IF(LEFT(DULIEU!$W391,3)=$L$4,DULIEU!$H391,"")</f>
        <v/>
      </c>
      <c r="D399" s="39" t="str">
        <f>IF(LEFT(DULIEU!$W391,3)=$L$4,DULIEU!$J391,"")</f>
        <v/>
      </c>
      <c r="E399" s="38" t="str">
        <f>IF(LEFT(DULIEU!$W391,3)=$L$4,DULIEU!$E391,"")</f>
        <v/>
      </c>
      <c r="F399" s="34" t="str">
        <f>IF(LEFT(DULIEU!$W391,3)=$L$4,DULIEU!$O391,"")</f>
        <v/>
      </c>
      <c r="G399" s="35">
        <f>IF(AND(LEFT(DULIEU!$W391,3)=$L$4,LEFT(DULIEU!$V391,4)=$G$11),DULIEU!$X391,0)</f>
        <v>0</v>
      </c>
      <c r="H399" s="35">
        <f>IF(AND(LEFT(DULIEU!$W391,3)=$L$4,LEFT(DULIEU!$V391,3)=$H$11),DULIEU!$X391,0)</f>
        <v>0</v>
      </c>
      <c r="I399" s="36" t="str">
        <f>IF($J399&gt;0,DULIEU!V391,"")</f>
        <v/>
      </c>
      <c r="J399" s="35">
        <f t="shared" si="10"/>
        <v>0</v>
      </c>
      <c r="K399" s="35">
        <f>IF(LEFT(DULIEU!$W391,3)=L$4,DULIEU!$X391,0)</f>
        <v>0</v>
      </c>
      <c r="L399" s="41" t="str">
        <f t="shared" si="11"/>
        <v/>
      </c>
      <c r="M399" s="29"/>
      <c r="N399" s="2"/>
      <c r="O399" s="2"/>
      <c r="P399" s="2"/>
      <c r="Q399" s="2"/>
      <c r="R399" s="2"/>
      <c r="S399" s="2"/>
      <c r="T399" s="2"/>
      <c r="U399" s="2"/>
      <c r="V399" s="2"/>
      <c r="W399" s="2"/>
      <c r="X399" s="2"/>
      <c r="Y399" s="2"/>
      <c r="Z399" s="2"/>
      <c r="AA399" s="2"/>
      <c r="AB399" s="2"/>
      <c r="AC399" s="2"/>
      <c r="AD399" s="2"/>
      <c r="AE399" s="2"/>
      <c r="AF399" s="2"/>
      <c r="AG399" s="2"/>
      <c r="AH399" s="2"/>
      <c r="AI399" s="2"/>
    </row>
    <row r="400" spans="1:35" s="1" customFormat="1" hidden="1">
      <c r="A400" s="2"/>
      <c r="B400" s="38" t="str">
        <f>IF(LEFT(DULIEU!$W392,3)=$L$4,DULIEU!$D392,"")</f>
        <v/>
      </c>
      <c r="C400" s="39" t="str">
        <f>IF(LEFT(DULIEU!$W392,3)=$L$4,DULIEU!$H392,"")</f>
        <v/>
      </c>
      <c r="D400" s="39" t="str">
        <f>IF(LEFT(DULIEU!$W392,3)=$L$4,DULIEU!$J392,"")</f>
        <v/>
      </c>
      <c r="E400" s="38" t="str">
        <f>IF(LEFT(DULIEU!$W392,3)=$L$4,DULIEU!$E392,"")</f>
        <v/>
      </c>
      <c r="F400" s="34" t="str">
        <f>IF(LEFT(DULIEU!$W392,3)=$L$4,DULIEU!$O392,"")</f>
        <v/>
      </c>
      <c r="G400" s="35">
        <f>IF(AND(LEFT(DULIEU!$W392,3)=$L$4,LEFT(DULIEU!$V392,4)=$G$11),DULIEU!$X392,0)</f>
        <v>0</v>
      </c>
      <c r="H400" s="35">
        <f>IF(AND(LEFT(DULIEU!$W392,3)=$L$4,LEFT(DULIEU!$V392,3)=$H$11),DULIEU!$X392,0)</f>
        <v>0</v>
      </c>
      <c r="I400" s="36" t="str">
        <f>IF($J400&gt;0,DULIEU!V392,"")</f>
        <v/>
      </c>
      <c r="J400" s="35">
        <f t="shared" ref="J400:J463" si="12">IF(SUM($G400:$H400)=0,$K400,0)</f>
        <v>0</v>
      </c>
      <c r="K400" s="35">
        <f>IF(LEFT(DULIEU!$W392,3)=L$4,DULIEU!$X392,0)</f>
        <v>0</v>
      </c>
      <c r="L400" s="41" t="str">
        <f t="shared" ref="L400:L463" si="13">IF(F400="","","x")</f>
        <v/>
      </c>
      <c r="M400" s="29"/>
      <c r="N400" s="2"/>
      <c r="O400" s="2"/>
      <c r="P400" s="2"/>
      <c r="Q400" s="2"/>
      <c r="R400" s="2"/>
      <c r="S400" s="2"/>
      <c r="T400" s="2"/>
      <c r="U400" s="2"/>
      <c r="V400" s="2"/>
      <c r="W400" s="2"/>
      <c r="X400" s="2"/>
      <c r="Y400" s="2"/>
      <c r="Z400" s="2"/>
      <c r="AA400" s="2"/>
      <c r="AB400" s="2"/>
      <c r="AC400" s="2"/>
      <c r="AD400" s="2"/>
      <c r="AE400" s="2"/>
      <c r="AF400" s="2"/>
      <c r="AG400" s="2"/>
      <c r="AH400" s="2"/>
      <c r="AI400" s="2"/>
    </row>
    <row r="401" spans="1:35" s="1" customFormat="1" hidden="1">
      <c r="A401" s="2"/>
      <c r="B401" s="38" t="str">
        <f>IF(LEFT(DULIEU!$W393,3)=$L$4,DULIEU!$D393,"")</f>
        <v/>
      </c>
      <c r="C401" s="39" t="str">
        <f>IF(LEFT(DULIEU!$W393,3)=$L$4,DULIEU!$H393,"")</f>
        <v/>
      </c>
      <c r="D401" s="39" t="str">
        <f>IF(LEFT(DULIEU!$W393,3)=$L$4,DULIEU!$J393,"")</f>
        <v/>
      </c>
      <c r="E401" s="38" t="str">
        <f>IF(LEFT(DULIEU!$W393,3)=$L$4,DULIEU!$E393,"")</f>
        <v/>
      </c>
      <c r="F401" s="34" t="str">
        <f>IF(LEFT(DULIEU!$W393,3)=$L$4,DULIEU!$O393,"")</f>
        <v/>
      </c>
      <c r="G401" s="35">
        <f>IF(AND(LEFT(DULIEU!$W393,3)=$L$4,LEFT(DULIEU!$V393,4)=$G$11),DULIEU!$X393,0)</f>
        <v>0</v>
      </c>
      <c r="H401" s="35">
        <f>IF(AND(LEFT(DULIEU!$W393,3)=$L$4,LEFT(DULIEU!$V393,3)=$H$11),DULIEU!$X393,0)</f>
        <v>0</v>
      </c>
      <c r="I401" s="36" t="str">
        <f>IF($J401&gt;0,DULIEU!V393,"")</f>
        <v/>
      </c>
      <c r="J401" s="35">
        <f t="shared" si="12"/>
        <v>0</v>
      </c>
      <c r="K401" s="35">
        <f>IF(LEFT(DULIEU!$W393,3)=L$4,DULIEU!$X393,0)</f>
        <v>0</v>
      </c>
      <c r="L401" s="41" t="str">
        <f t="shared" si="13"/>
        <v/>
      </c>
      <c r="M401" s="29"/>
      <c r="N401" s="2"/>
      <c r="O401" s="2"/>
      <c r="P401" s="2"/>
      <c r="Q401" s="2"/>
      <c r="R401" s="2"/>
      <c r="S401" s="2"/>
      <c r="T401" s="2"/>
      <c r="U401" s="2"/>
      <c r="V401" s="2"/>
      <c r="W401" s="2"/>
      <c r="X401" s="2"/>
      <c r="Y401" s="2"/>
      <c r="Z401" s="2"/>
      <c r="AA401" s="2"/>
      <c r="AB401" s="2"/>
      <c r="AC401" s="2"/>
      <c r="AD401" s="2"/>
      <c r="AE401" s="2"/>
      <c r="AF401" s="2"/>
      <c r="AG401" s="2"/>
      <c r="AH401" s="2"/>
      <c r="AI401" s="2"/>
    </row>
    <row r="402" spans="1:35" s="1" customFormat="1" hidden="1">
      <c r="A402" s="2"/>
      <c r="B402" s="38" t="str">
        <f>IF(LEFT(DULIEU!$W394,3)=$L$4,DULIEU!$D394,"")</f>
        <v/>
      </c>
      <c r="C402" s="39" t="str">
        <f>IF(LEFT(DULIEU!$W394,3)=$L$4,DULIEU!$H394,"")</f>
        <v/>
      </c>
      <c r="D402" s="39" t="str">
        <f>IF(LEFT(DULIEU!$W394,3)=$L$4,DULIEU!$J394,"")</f>
        <v/>
      </c>
      <c r="E402" s="38" t="str">
        <f>IF(LEFT(DULIEU!$W394,3)=$L$4,DULIEU!$E394,"")</f>
        <v/>
      </c>
      <c r="F402" s="34" t="str">
        <f>IF(LEFT(DULIEU!$W394,3)=$L$4,DULIEU!$O394,"")</f>
        <v/>
      </c>
      <c r="G402" s="35">
        <f>IF(AND(LEFT(DULIEU!$W394,3)=$L$4,LEFT(DULIEU!$V394,4)=$G$11),DULIEU!$X394,0)</f>
        <v>0</v>
      </c>
      <c r="H402" s="35">
        <f>IF(AND(LEFT(DULIEU!$W394,3)=$L$4,LEFT(DULIEU!$V394,3)=$H$11),DULIEU!$X394,0)</f>
        <v>0</v>
      </c>
      <c r="I402" s="36" t="str">
        <f>IF($J402&gt;0,DULIEU!V394,"")</f>
        <v/>
      </c>
      <c r="J402" s="35">
        <f t="shared" si="12"/>
        <v>0</v>
      </c>
      <c r="K402" s="35">
        <f>IF(LEFT(DULIEU!$W394,3)=L$4,DULIEU!$X394,0)</f>
        <v>0</v>
      </c>
      <c r="L402" s="41" t="str">
        <f t="shared" si="13"/>
        <v/>
      </c>
      <c r="M402" s="29"/>
      <c r="N402" s="2"/>
      <c r="O402" s="2"/>
      <c r="P402" s="2"/>
      <c r="Q402" s="2"/>
      <c r="R402" s="2"/>
      <c r="S402" s="2"/>
      <c r="T402" s="2"/>
      <c r="U402" s="2"/>
      <c r="V402" s="2"/>
      <c r="W402" s="2"/>
      <c r="X402" s="2"/>
      <c r="Y402" s="2"/>
      <c r="Z402" s="2"/>
      <c r="AA402" s="2"/>
      <c r="AB402" s="2"/>
      <c r="AC402" s="2"/>
      <c r="AD402" s="2"/>
      <c r="AE402" s="2"/>
      <c r="AF402" s="2"/>
      <c r="AG402" s="2"/>
      <c r="AH402" s="2"/>
      <c r="AI402" s="2"/>
    </row>
    <row r="403" spans="1:35" s="1" customFormat="1" hidden="1">
      <c r="A403" s="2"/>
      <c r="B403" s="38" t="str">
        <f>IF(LEFT(DULIEU!$W395,3)=$L$4,DULIEU!$D395,"")</f>
        <v/>
      </c>
      <c r="C403" s="39" t="str">
        <f>IF(LEFT(DULIEU!$W395,3)=$L$4,DULIEU!$H395,"")</f>
        <v/>
      </c>
      <c r="D403" s="39" t="str">
        <f>IF(LEFT(DULIEU!$W395,3)=$L$4,DULIEU!$J395,"")</f>
        <v/>
      </c>
      <c r="E403" s="38" t="str">
        <f>IF(LEFT(DULIEU!$W395,3)=$L$4,DULIEU!$E395,"")</f>
        <v/>
      </c>
      <c r="F403" s="34" t="str">
        <f>IF(LEFT(DULIEU!$W395,3)=$L$4,DULIEU!$O395,"")</f>
        <v/>
      </c>
      <c r="G403" s="35">
        <f>IF(AND(LEFT(DULIEU!$W395,3)=$L$4,LEFT(DULIEU!$V395,4)=$G$11),DULIEU!$X395,0)</f>
        <v>0</v>
      </c>
      <c r="H403" s="35">
        <f>IF(AND(LEFT(DULIEU!$W395,3)=$L$4,LEFT(DULIEU!$V395,3)=$H$11),DULIEU!$X395,0)</f>
        <v>0</v>
      </c>
      <c r="I403" s="36" t="str">
        <f>IF($J403&gt;0,DULIEU!V395,"")</f>
        <v/>
      </c>
      <c r="J403" s="35">
        <f t="shared" si="12"/>
        <v>0</v>
      </c>
      <c r="K403" s="35">
        <f>IF(LEFT(DULIEU!$W395,3)=L$4,DULIEU!$X395,0)</f>
        <v>0</v>
      </c>
      <c r="L403" s="41" t="str">
        <f t="shared" si="13"/>
        <v/>
      </c>
      <c r="M403" s="29"/>
      <c r="N403" s="2"/>
      <c r="O403" s="2"/>
      <c r="P403" s="2"/>
      <c r="Q403" s="2"/>
      <c r="R403" s="2"/>
      <c r="S403" s="2"/>
      <c r="T403" s="2"/>
      <c r="U403" s="2"/>
      <c r="V403" s="2"/>
      <c r="W403" s="2"/>
      <c r="X403" s="2"/>
      <c r="Y403" s="2"/>
      <c r="Z403" s="2"/>
      <c r="AA403" s="2"/>
      <c r="AB403" s="2"/>
      <c r="AC403" s="2"/>
      <c r="AD403" s="2"/>
      <c r="AE403" s="2"/>
      <c r="AF403" s="2"/>
      <c r="AG403" s="2"/>
      <c r="AH403" s="2"/>
      <c r="AI403" s="2"/>
    </row>
    <row r="404" spans="1:35" s="1" customFormat="1" hidden="1">
      <c r="A404" s="2"/>
      <c r="B404" s="38" t="str">
        <f>IF(LEFT(DULIEU!$W396,3)=$L$4,DULIEU!$D396,"")</f>
        <v/>
      </c>
      <c r="C404" s="39" t="str">
        <f>IF(LEFT(DULIEU!$W396,3)=$L$4,DULIEU!$H396,"")</f>
        <v/>
      </c>
      <c r="D404" s="39" t="str">
        <f>IF(LEFT(DULIEU!$W396,3)=$L$4,DULIEU!$J396,"")</f>
        <v/>
      </c>
      <c r="E404" s="38" t="str">
        <f>IF(LEFT(DULIEU!$W396,3)=$L$4,DULIEU!$E396,"")</f>
        <v/>
      </c>
      <c r="F404" s="34" t="str">
        <f>IF(LEFT(DULIEU!$W396,3)=$L$4,DULIEU!$O396,"")</f>
        <v/>
      </c>
      <c r="G404" s="35">
        <f>IF(AND(LEFT(DULIEU!$W396,3)=$L$4,LEFT(DULIEU!$V396,4)=$G$11),DULIEU!$X396,0)</f>
        <v>0</v>
      </c>
      <c r="H404" s="35">
        <f>IF(AND(LEFT(DULIEU!$W396,3)=$L$4,LEFT(DULIEU!$V396,3)=$H$11),DULIEU!$X396,0)</f>
        <v>0</v>
      </c>
      <c r="I404" s="36" t="str">
        <f>IF($J404&gt;0,DULIEU!V396,"")</f>
        <v/>
      </c>
      <c r="J404" s="35">
        <f t="shared" si="12"/>
        <v>0</v>
      </c>
      <c r="K404" s="35">
        <f>IF(LEFT(DULIEU!$W396,3)=L$4,DULIEU!$X396,0)</f>
        <v>0</v>
      </c>
      <c r="L404" s="41" t="str">
        <f t="shared" si="13"/>
        <v/>
      </c>
      <c r="M404" s="29"/>
      <c r="N404" s="2"/>
      <c r="O404" s="2"/>
      <c r="P404" s="2"/>
      <c r="Q404" s="2"/>
      <c r="R404" s="2"/>
      <c r="S404" s="2"/>
      <c r="T404" s="2"/>
      <c r="U404" s="2"/>
      <c r="V404" s="2"/>
      <c r="W404" s="2"/>
      <c r="X404" s="2"/>
      <c r="Y404" s="2"/>
      <c r="Z404" s="2"/>
      <c r="AA404" s="2"/>
      <c r="AB404" s="2"/>
      <c r="AC404" s="2"/>
      <c r="AD404" s="2"/>
      <c r="AE404" s="2"/>
      <c r="AF404" s="2"/>
      <c r="AG404" s="2"/>
      <c r="AH404" s="2"/>
      <c r="AI404" s="2"/>
    </row>
    <row r="405" spans="1:35" s="1" customFormat="1" hidden="1">
      <c r="A405" s="2"/>
      <c r="B405" s="38" t="str">
        <f>IF(LEFT(DULIEU!$W397,3)=$L$4,DULIEU!$D397,"")</f>
        <v/>
      </c>
      <c r="C405" s="39" t="str">
        <f>IF(LEFT(DULIEU!$W397,3)=$L$4,DULIEU!$H397,"")</f>
        <v/>
      </c>
      <c r="D405" s="39" t="str">
        <f>IF(LEFT(DULIEU!$W397,3)=$L$4,DULIEU!$J397,"")</f>
        <v/>
      </c>
      <c r="E405" s="38" t="str">
        <f>IF(LEFT(DULIEU!$W397,3)=$L$4,DULIEU!$E397,"")</f>
        <v/>
      </c>
      <c r="F405" s="34" t="str">
        <f>IF(LEFT(DULIEU!$W397,3)=$L$4,DULIEU!$O397,"")</f>
        <v/>
      </c>
      <c r="G405" s="35">
        <f>IF(AND(LEFT(DULIEU!$W397,3)=$L$4,LEFT(DULIEU!$V397,4)=$G$11),DULIEU!$X397,0)</f>
        <v>0</v>
      </c>
      <c r="H405" s="35">
        <f>IF(AND(LEFT(DULIEU!$W397,3)=$L$4,LEFT(DULIEU!$V397,3)=$H$11),DULIEU!$X397,0)</f>
        <v>0</v>
      </c>
      <c r="I405" s="36" t="str">
        <f>IF($J405&gt;0,DULIEU!V397,"")</f>
        <v/>
      </c>
      <c r="J405" s="35">
        <f t="shared" si="12"/>
        <v>0</v>
      </c>
      <c r="K405" s="35">
        <f>IF(LEFT(DULIEU!$W397,3)=L$4,DULIEU!$X397,0)</f>
        <v>0</v>
      </c>
      <c r="L405" s="41" t="str">
        <f t="shared" si="13"/>
        <v/>
      </c>
      <c r="M405" s="29"/>
      <c r="N405" s="2"/>
      <c r="O405" s="2"/>
      <c r="P405" s="2"/>
      <c r="Q405" s="2"/>
      <c r="R405" s="2"/>
      <c r="S405" s="2"/>
      <c r="T405" s="2"/>
      <c r="U405" s="2"/>
      <c r="V405" s="2"/>
      <c r="W405" s="2"/>
      <c r="X405" s="2"/>
      <c r="Y405" s="2"/>
      <c r="Z405" s="2"/>
      <c r="AA405" s="2"/>
      <c r="AB405" s="2"/>
      <c r="AC405" s="2"/>
      <c r="AD405" s="2"/>
      <c r="AE405" s="2"/>
      <c r="AF405" s="2"/>
      <c r="AG405" s="2"/>
      <c r="AH405" s="2"/>
      <c r="AI405" s="2"/>
    </row>
    <row r="406" spans="1:35" s="1" customFormat="1" hidden="1">
      <c r="A406" s="2"/>
      <c r="B406" s="38" t="str">
        <f>IF(LEFT(DULIEU!$W398,3)=$L$4,DULIEU!$D398,"")</f>
        <v/>
      </c>
      <c r="C406" s="39" t="str">
        <f>IF(LEFT(DULIEU!$W398,3)=$L$4,DULIEU!$H398,"")</f>
        <v/>
      </c>
      <c r="D406" s="39" t="str">
        <f>IF(LEFT(DULIEU!$W398,3)=$L$4,DULIEU!$J398,"")</f>
        <v/>
      </c>
      <c r="E406" s="38" t="str">
        <f>IF(LEFT(DULIEU!$W398,3)=$L$4,DULIEU!$E398,"")</f>
        <v/>
      </c>
      <c r="F406" s="34" t="str">
        <f>IF(LEFT(DULIEU!$W398,3)=$L$4,DULIEU!$O398,"")</f>
        <v/>
      </c>
      <c r="G406" s="35">
        <f>IF(AND(LEFT(DULIEU!$W398,3)=$L$4,LEFT(DULIEU!$V398,4)=$G$11),DULIEU!$X398,0)</f>
        <v>0</v>
      </c>
      <c r="H406" s="35">
        <f>IF(AND(LEFT(DULIEU!$W398,3)=$L$4,LEFT(DULIEU!$V398,3)=$H$11),DULIEU!$X398,0)</f>
        <v>0</v>
      </c>
      <c r="I406" s="36" t="str">
        <f>IF($J406&gt;0,DULIEU!V398,"")</f>
        <v/>
      </c>
      <c r="J406" s="35">
        <f t="shared" si="12"/>
        <v>0</v>
      </c>
      <c r="K406" s="35">
        <f>IF(LEFT(DULIEU!$W398,3)=L$4,DULIEU!$X398,0)</f>
        <v>0</v>
      </c>
      <c r="L406" s="41" t="str">
        <f t="shared" si="13"/>
        <v/>
      </c>
      <c r="M406" s="29"/>
      <c r="N406" s="2"/>
      <c r="O406" s="2"/>
      <c r="P406" s="2"/>
      <c r="Q406" s="2"/>
      <c r="R406" s="2"/>
      <c r="S406" s="2"/>
      <c r="T406" s="2"/>
      <c r="U406" s="2"/>
      <c r="V406" s="2"/>
      <c r="W406" s="2"/>
      <c r="X406" s="2"/>
      <c r="Y406" s="2"/>
      <c r="Z406" s="2"/>
      <c r="AA406" s="2"/>
      <c r="AB406" s="2"/>
      <c r="AC406" s="2"/>
      <c r="AD406" s="2"/>
      <c r="AE406" s="2"/>
      <c r="AF406" s="2"/>
      <c r="AG406" s="2"/>
      <c r="AH406" s="2"/>
      <c r="AI406" s="2"/>
    </row>
    <row r="407" spans="1:35" s="1" customFormat="1" hidden="1">
      <c r="A407" s="2"/>
      <c r="B407" s="38" t="str">
        <f>IF(LEFT(DULIEU!$W399,3)=$L$4,DULIEU!$D399,"")</f>
        <v/>
      </c>
      <c r="C407" s="39" t="str">
        <f>IF(LEFT(DULIEU!$W399,3)=$L$4,DULIEU!$H399,"")</f>
        <v/>
      </c>
      <c r="D407" s="39" t="str">
        <f>IF(LEFT(DULIEU!$W399,3)=$L$4,DULIEU!$J399,"")</f>
        <v/>
      </c>
      <c r="E407" s="38" t="str">
        <f>IF(LEFT(DULIEU!$W399,3)=$L$4,DULIEU!$E399,"")</f>
        <v/>
      </c>
      <c r="F407" s="34" t="str">
        <f>IF(LEFT(DULIEU!$W399,3)=$L$4,DULIEU!$O399,"")</f>
        <v/>
      </c>
      <c r="G407" s="35">
        <f>IF(AND(LEFT(DULIEU!$W399,3)=$L$4,LEFT(DULIEU!$V399,4)=$G$11),DULIEU!$X399,0)</f>
        <v>0</v>
      </c>
      <c r="H407" s="35">
        <f>IF(AND(LEFT(DULIEU!$W399,3)=$L$4,LEFT(DULIEU!$V399,3)=$H$11),DULIEU!$X399,0)</f>
        <v>0</v>
      </c>
      <c r="I407" s="36" t="str">
        <f>IF($J407&gt;0,DULIEU!V399,"")</f>
        <v/>
      </c>
      <c r="J407" s="35">
        <f t="shared" si="12"/>
        <v>0</v>
      </c>
      <c r="K407" s="35">
        <f>IF(LEFT(DULIEU!$W399,3)=L$4,DULIEU!$X399,0)</f>
        <v>0</v>
      </c>
      <c r="L407" s="41" t="str">
        <f t="shared" si="13"/>
        <v/>
      </c>
      <c r="M407" s="29"/>
      <c r="N407" s="2"/>
      <c r="O407" s="2"/>
      <c r="P407" s="2"/>
      <c r="Q407" s="2"/>
      <c r="R407" s="2"/>
      <c r="S407" s="2"/>
      <c r="T407" s="2"/>
      <c r="U407" s="2"/>
      <c r="V407" s="2"/>
      <c r="W407" s="2"/>
      <c r="X407" s="2"/>
      <c r="Y407" s="2"/>
      <c r="Z407" s="2"/>
      <c r="AA407" s="2"/>
      <c r="AB407" s="2"/>
      <c r="AC407" s="2"/>
      <c r="AD407" s="2"/>
      <c r="AE407" s="2"/>
      <c r="AF407" s="2"/>
      <c r="AG407" s="2"/>
      <c r="AH407" s="2"/>
      <c r="AI407" s="2"/>
    </row>
    <row r="408" spans="1:35" s="1" customFormat="1" hidden="1">
      <c r="A408" s="2"/>
      <c r="B408" s="38" t="str">
        <f>IF(LEFT(DULIEU!$W400,3)=$L$4,DULIEU!$D400,"")</f>
        <v/>
      </c>
      <c r="C408" s="39" t="str">
        <f>IF(LEFT(DULIEU!$W400,3)=$L$4,DULIEU!$H400,"")</f>
        <v/>
      </c>
      <c r="D408" s="39" t="str">
        <f>IF(LEFT(DULIEU!$W400,3)=$L$4,DULIEU!$J400,"")</f>
        <v/>
      </c>
      <c r="E408" s="38" t="str">
        <f>IF(LEFT(DULIEU!$W400,3)=$L$4,DULIEU!$E400,"")</f>
        <v/>
      </c>
      <c r="F408" s="34" t="str">
        <f>IF(LEFT(DULIEU!$W400,3)=$L$4,DULIEU!$O400,"")</f>
        <v/>
      </c>
      <c r="G408" s="35">
        <f>IF(AND(LEFT(DULIEU!$W400,3)=$L$4,LEFT(DULIEU!$V400,4)=$G$11),DULIEU!$X400,0)</f>
        <v>0</v>
      </c>
      <c r="H408" s="35">
        <f>IF(AND(LEFT(DULIEU!$W400,3)=$L$4,LEFT(DULIEU!$V400,3)=$H$11),DULIEU!$X400,0)</f>
        <v>0</v>
      </c>
      <c r="I408" s="36" t="str">
        <f>IF($J408&gt;0,DULIEU!V400,"")</f>
        <v/>
      </c>
      <c r="J408" s="35">
        <f t="shared" si="12"/>
        <v>0</v>
      </c>
      <c r="K408" s="35">
        <f>IF(LEFT(DULIEU!$W400,3)=L$4,DULIEU!$X400,0)</f>
        <v>0</v>
      </c>
      <c r="L408" s="41" t="str">
        <f t="shared" si="13"/>
        <v/>
      </c>
      <c r="M408" s="29"/>
      <c r="N408" s="2"/>
      <c r="O408" s="2"/>
      <c r="P408" s="2"/>
      <c r="Q408" s="2"/>
      <c r="R408" s="2"/>
      <c r="S408" s="2"/>
      <c r="T408" s="2"/>
      <c r="U408" s="2"/>
      <c r="V408" s="2"/>
      <c r="W408" s="2"/>
      <c r="X408" s="2"/>
      <c r="Y408" s="2"/>
      <c r="Z408" s="2"/>
      <c r="AA408" s="2"/>
      <c r="AB408" s="2"/>
      <c r="AC408" s="2"/>
      <c r="AD408" s="2"/>
      <c r="AE408" s="2"/>
      <c r="AF408" s="2"/>
      <c r="AG408" s="2"/>
      <c r="AH408" s="2"/>
      <c r="AI408" s="2"/>
    </row>
    <row r="409" spans="1:35" s="1" customFormat="1" hidden="1">
      <c r="A409" s="2"/>
      <c r="B409" s="38" t="str">
        <f>IF(LEFT(DULIEU!$W401,3)=$L$4,DULIEU!$D401,"")</f>
        <v/>
      </c>
      <c r="C409" s="39" t="str">
        <f>IF(LEFT(DULIEU!$W401,3)=$L$4,DULIEU!$H401,"")</f>
        <v/>
      </c>
      <c r="D409" s="39" t="str">
        <f>IF(LEFT(DULIEU!$W401,3)=$L$4,DULIEU!$J401,"")</f>
        <v/>
      </c>
      <c r="E409" s="38" t="str">
        <f>IF(LEFT(DULIEU!$W401,3)=$L$4,DULIEU!$E401,"")</f>
        <v/>
      </c>
      <c r="F409" s="34" t="str">
        <f>IF(LEFT(DULIEU!$W401,3)=$L$4,DULIEU!$O401,"")</f>
        <v/>
      </c>
      <c r="G409" s="35">
        <f>IF(AND(LEFT(DULIEU!$W401,3)=$L$4,LEFT(DULIEU!$V401,4)=$G$11),DULIEU!$X401,0)</f>
        <v>0</v>
      </c>
      <c r="H409" s="35">
        <f>IF(AND(LEFT(DULIEU!$W401,3)=$L$4,LEFT(DULIEU!$V401,3)=$H$11),DULIEU!$X401,0)</f>
        <v>0</v>
      </c>
      <c r="I409" s="36" t="str">
        <f>IF($J409&gt;0,DULIEU!V401,"")</f>
        <v/>
      </c>
      <c r="J409" s="35">
        <f t="shared" si="12"/>
        <v>0</v>
      </c>
      <c r="K409" s="35">
        <f>IF(LEFT(DULIEU!$W401,3)=L$4,DULIEU!$X401,0)</f>
        <v>0</v>
      </c>
      <c r="L409" s="41" t="str">
        <f t="shared" si="13"/>
        <v/>
      </c>
      <c r="M409" s="29"/>
      <c r="N409" s="2"/>
      <c r="O409" s="2"/>
      <c r="P409" s="2"/>
      <c r="Q409" s="2"/>
      <c r="R409" s="2"/>
      <c r="S409" s="2"/>
      <c r="T409" s="2"/>
      <c r="U409" s="2"/>
      <c r="V409" s="2"/>
      <c r="W409" s="2"/>
      <c r="X409" s="2"/>
      <c r="Y409" s="2"/>
      <c r="Z409" s="2"/>
      <c r="AA409" s="2"/>
      <c r="AB409" s="2"/>
      <c r="AC409" s="2"/>
      <c r="AD409" s="2"/>
      <c r="AE409" s="2"/>
      <c r="AF409" s="2"/>
      <c r="AG409" s="2"/>
      <c r="AH409" s="2"/>
      <c r="AI409" s="2"/>
    </row>
    <row r="410" spans="1:35" s="1" customFormat="1" hidden="1">
      <c r="A410" s="2"/>
      <c r="B410" s="38" t="str">
        <f>IF(LEFT(DULIEU!$W402,3)=$L$4,DULIEU!$D402,"")</f>
        <v/>
      </c>
      <c r="C410" s="39" t="str">
        <f>IF(LEFT(DULIEU!$W402,3)=$L$4,DULIEU!$H402,"")</f>
        <v/>
      </c>
      <c r="D410" s="39" t="str">
        <f>IF(LEFT(DULIEU!$W402,3)=$L$4,DULIEU!$J402,"")</f>
        <v/>
      </c>
      <c r="E410" s="38" t="str">
        <f>IF(LEFT(DULIEU!$W402,3)=$L$4,DULIEU!$E402,"")</f>
        <v/>
      </c>
      <c r="F410" s="34" t="str">
        <f>IF(LEFT(DULIEU!$W402,3)=$L$4,DULIEU!$O402,"")</f>
        <v/>
      </c>
      <c r="G410" s="35">
        <f>IF(AND(LEFT(DULIEU!$W402,3)=$L$4,LEFT(DULIEU!$V402,4)=$G$11),DULIEU!$X402,0)</f>
        <v>0</v>
      </c>
      <c r="H410" s="35">
        <f>IF(AND(LEFT(DULIEU!$W402,3)=$L$4,LEFT(DULIEU!$V402,3)=$H$11),DULIEU!$X402,0)</f>
        <v>0</v>
      </c>
      <c r="I410" s="36" t="str">
        <f>IF($J410&gt;0,DULIEU!V402,"")</f>
        <v/>
      </c>
      <c r="J410" s="35">
        <f t="shared" si="12"/>
        <v>0</v>
      </c>
      <c r="K410" s="35">
        <f>IF(LEFT(DULIEU!$W402,3)=L$4,DULIEU!$X402,0)</f>
        <v>0</v>
      </c>
      <c r="L410" s="41" t="str">
        <f t="shared" si="13"/>
        <v/>
      </c>
      <c r="M410" s="29"/>
      <c r="N410" s="2"/>
      <c r="O410" s="2"/>
      <c r="P410" s="2"/>
      <c r="Q410" s="2"/>
      <c r="R410" s="2"/>
      <c r="S410" s="2"/>
      <c r="T410" s="2"/>
      <c r="U410" s="2"/>
      <c r="V410" s="2"/>
      <c r="W410" s="2"/>
      <c r="X410" s="2"/>
      <c r="Y410" s="2"/>
      <c r="Z410" s="2"/>
      <c r="AA410" s="2"/>
      <c r="AB410" s="2"/>
      <c r="AC410" s="2"/>
      <c r="AD410" s="2"/>
      <c r="AE410" s="2"/>
      <c r="AF410" s="2"/>
      <c r="AG410" s="2"/>
      <c r="AH410" s="2"/>
      <c r="AI410" s="2"/>
    </row>
    <row r="411" spans="1:35" s="1" customFormat="1" hidden="1">
      <c r="A411" s="2"/>
      <c r="B411" s="38" t="str">
        <f>IF(LEFT(DULIEU!$W403,3)=$L$4,DULIEU!$D403,"")</f>
        <v/>
      </c>
      <c r="C411" s="39" t="str">
        <f>IF(LEFT(DULIEU!$W403,3)=$L$4,DULIEU!$H403,"")</f>
        <v/>
      </c>
      <c r="D411" s="39" t="str">
        <f>IF(LEFT(DULIEU!$W403,3)=$L$4,DULIEU!$J403,"")</f>
        <v/>
      </c>
      <c r="E411" s="38" t="str">
        <f>IF(LEFT(DULIEU!$W403,3)=$L$4,DULIEU!$E403,"")</f>
        <v/>
      </c>
      <c r="F411" s="34" t="str">
        <f>IF(LEFT(DULIEU!$W403,3)=$L$4,DULIEU!$O403,"")</f>
        <v/>
      </c>
      <c r="G411" s="35">
        <f>IF(AND(LEFT(DULIEU!$W403,3)=$L$4,LEFT(DULIEU!$V403,4)=$G$11),DULIEU!$X403,0)</f>
        <v>0</v>
      </c>
      <c r="H411" s="35">
        <f>IF(AND(LEFT(DULIEU!$W403,3)=$L$4,LEFT(DULIEU!$V403,3)=$H$11),DULIEU!$X403,0)</f>
        <v>0</v>
      </c>
      <c r="I411" s="36" t="str">
        <f>IF($J411&gt;0,DULIEU!V403,"")</f>
        <v/>
      </c>
      <c r="J411" s="35">
        <f t="shared" si="12"/>
        <v>0</v>
      </c>
      <c r="K411" s="35">
        <f>IF(LEFT(DULIEU!$W403,3)=L$4,DULIEU!$X403,0)</f>
        <v>0</v>
      </c>
      <c r="L411" s="41" t="str">
        <f t="shared" si="13"/>
        <v/>
      </c>
      <c r="M411" s="29"/>
      <c r="N411" s="2"/>
      <c r="O411" s="2"/>
      <c r="P411" s="2"/>
      <c r="Q411" s="2"/>
      <c r="R411" s="2"/>
      <c r="S411" s="2"/>
      <c r="T411" s="2"/>
      <c r="U411" s="2"/>
      <c r="V411" s="2"/>
      <c r="W411" s="2"/>
      <c r="X411" s="2"/>
      <c r="Y411" s="2"/>
      <c r="Z411" s="2"/>
      <c r="AA411" s="2"/>
      <c r="AB411" s="2"/>
      <c r="AC411" s="2"/>
      <c r="AD411" s="2"/>
      <c r="AE411" s="2"/>
      <c r="AF411" s="2"/>
      <c r="AG411" s="2"/>
      <c r="AH411" s="2"/>
      <c r="AI411" s="2"/>
    </row>
    <row r="412" spans="1:35" s="1" customFormat="1" hidden="1">
      <c r="A412" s="2"/>
      <c r="B412" s="38" t="str">
        <f>IF(LEFT(DULIEU!$W404,3)=$L$4,DULIEU!$D404,"")</f>
        <v/>
      </c>
      <c r="C412" s="39" t="str">
        <f>IF(LEFT(DULIEU!$W404,3)=$L$4,DULIEU!$H404,"")</f>
        <v/>
      </c>
      <c r="D412" s="39" t="str">
        <f>IF(LEFT(DULIEU!$W404,3)=$L$4,DULIEU!$J404,"")</f>
        <v/>
      </c>
      <c r="E412" s="38" t="str">
        <f>IF(LEFT(DULIEU!$W404,3)=$L$4,DULIEU!$E404,"")</f>
        <v/>
      </c>
      <c r="F412" s="34" t="str">
        <f>IF(LEFT(DULIEU!$W404,3)=$L$4,DULIEU!$O404,"")</f>
        <v/>
      </c>
      <c r="G412" s="35">
        <f>IF(AND(LEFT(DULIEU!$W404,3)=$L$4,LEFT(DULIEU!$V404,4)=$G$11),DULIEU!$X404,0)</f>
        <v>0</v>
      </c>
      <c r="H412" s="35">
        <f>IF(AND(LEFT(DULIEU!$W404,3)=$L$4,LEFT(DULIEU!$V404,3)=$H$11),DULIEU!$X404,0)</f>
        <v>0</v>
      </c>
      <c r="I412" s="36" t="str">
        <f>IF($J412&gt;0,DULIEU!V404,"")</f>
        <v/>
      </c>
      <c r="J412" s="35">
        <f t="shared" si="12"/>
        <v>0</v>
      </c>
      <c r="K412" s="35">
        <f>IF(LEFT(DULIEU!$W404,3)=L$4,DULIEU!$X404,0)</f>
        <v>0</v>
      </c>
      <c r="L412" s="41" t="str">
        <f t="shared" si="13"/>
        <v/>
      </c>
      <c r="M412" s="29"/>
      <c r="N412" s="2"/>
      <c r="O412" s="2"/>
      <c r="P412" s="2"/>
      <c r="Q412" s="2"/>
      <c r="R412" s="2"/>
      <c r="S412" s="2"/>
      <c r="T412" s="2"/>
      <c r="U412" s="2"/>
      <c r="V412" s="2"/>
      <c r="W412" s="2"/>
      <c r="X412" s="2"/>
      <c r="Y412" s="2"/>
      <c r="Z412" s="2"/>
      <c r="AA412" s="2"/>
      <c r="AB412" s="2"/>
      <c r="AC412" s="2"/>
      <c r="AD412" s="2"/>
      <c r="AE412" s="2"/>
      <c r="AF412" s="2"/>
      <c r="AG412" s="2"/>
      <c r="AH412" s="2"/>
      <c r="AI412" s="2"/>
    </row>
    <row r="413" spans="1:35" s="1" customFormat="1" hidden="1">
      <c r="A413" s="2"/>
      <c r="B413" s="38" t="str">
        <f>IF(LEFT(DULIEU!$W405,3)=$L$4,DULIEU!$D405,"")</f>
        <v/>
      </c>
      <c r="C413" s="39" t="str">
        <f>IF(LEFT(DULIEU!$W405,3)=$L$4,DULIEU!$H405,"")</f>
        <v/>
      </c>
      <c r="D413" s="39" t="str">
        <f>IF(LEFT(DULIEU!$W405,3)=$L$4,DULIEU!$J405,"")</f>
        <v/>
      </c>
      <c r="E413" s="38" t="str">
        <f>IF(LEFT(DULIEU!$W405,3)=$L$4,DULIEU!$E405,"")</f>
        <v/>
      </c>
      <c r="F413" s="34" t="str">
        <f>IF(LEFT(DULIEU!$W405,3)=$L$4,DULIEU!$O405,"")</f>
        <v/>
      </c>
      <c r="G413" s="35">
        <f>IF(AND(LEFT(DULIEU!$W405,3)=$L$4,LEFT(DULIEU!$V405,4)=$G$11),DULIEU!$X405,0)</f>
        <v>0</v>
      </c>
      <c r="H413" s="35">
        <f>IF(AND(LEFT(DULIEU!$W405,3)=$L$4,LEFT(DULIEU!$V405,3)=$H$11),DULIEU!$X405,0)</f>
        <v>0</v>
      </c>
      <c r="I413" s="36" t="str">
        <f>IF($J413&gt;0,DULIEU!V405,"")</f>
        <v/>
      </c>
      <c r="J413" s="35">
        <f t="shared" si="12"/>
        <v>0</v>
      </c>
      <c r="K413" s="35">
        <f>IF(LEFT(DULIEU!$W405,3)=L$4,DULIEU!$X405,0)</f>
        <v>0</v>
      </c>
      <c r="L413" s="41" t="str">
        <f t="shared" si="13"/>
        <v/>
      </c>
      <c r="M413" s="29"/>
      <c r="N413" s="2"/>
      <c r="O413" s="2"/>
      <c r="P413" s="2"/>
      <c r="Q413" s="2"/>
      <c r="R413" s="2"/>
      <c r="S413" s="2"/>
      <c r="T413" s="2"/>
      <c r="U413" s="2"/>
      <c r="V413" s="2"/>
      <c r="W413" s="2"/>
      <c r="X413" s="2"/>
      <c r="Y413" s="2"/>
      <c r="Z413" s="2"/>
      <c r="AA413" s="2"/>
      <c r="AB413" s="2"/>
      <c r="AC413" s="2"/>
      <c r="AD413" s="2"/>
      <c r="AE413" s="2"/>
      <c r="AF413" s="2"/>
      <c r="AG413" s="2"/>
      <c r="AH413" s="2"/>
      <c r="AI413" s="2"/>
    </row>
    <row r="414" spans="1:35" s="1" customFormat="1" hidden="1">
      <c r="A414" s="2"/>
      <c r="B414" s="38" t="str">
        <f>IF(LEFT(DULIEU!$W406,3)=$L$4,DULIEU!$D406,"")</f>
        <v/>
      </c>
      <c r="C414" s="39" t="str">
        <f>IF(LEFT(DULIEU!$W406,3)=$L$4,DULIEU!$H406,"")</f>
        <v/>
      </c>
      <c r="D414" s="39" t="str">
        <f>IF(LEFT(DULIEU!$W406,3)=$L$4,DULIEU!$J406,"")</f>
        <v/>
      </c>
      <c r="E414" s="38" t="str">
        <f>IF(LEFT(DULIEU!$W406,3)=$L$4,DULIEU!$E406,"")</f>
        <v/>
      </c>
      <c r="F414" s="34" t="str">
        <f>IF(LEFT(DULIEU!$W406,3)=$L$4,DULIEU!$O406,"")</f>
        <v/>
      </c>
      <c r="G414" s="35">
        <f>IF(AND(LEFT(DULIEU!$W406,3)=$L$4,LEFT(DULIEU!$V406,4)=$G$11),DULIEU!$X406,0)</f>
        <v>0</v>
      </c>
      <c r="H414" s="35">
        <f>IF(AND(LEFT(DULIEU!$W406,3)=$L$4,LEFT(DULIEU!$V406,3)=$H$11),DULIEU!$X406,0)</f>
        <v>0</v>
      </c>
      <c r="I414" s="36" t="str">
        <f>IF($J414&gt;0,DULIEU!V406,"")</f>
        <v/>
      </c>
      <c r="J414" s="35">
        <f t="shared" si="12"/>
        <v>0</v>
      </c>
      <c r="K414" s="35">
        <f>IF(LEFT(DULIEU!$W406,3)=L$4,DULIEU!$X406,0)</f>
        <v>0</v>
      </c>
      <c r="L414" s="41" t="str">
        <f t="shared" si="13"/>
        <v/>
      </c>
      <c r="M414" s="29"/>
      <c r="N414" s="2"/>
      <c r="O414" s="2"/>
      <c r="P414" s="2"/>
      <c r="Q414" s="2"/>
      <c r="R414" s="2"/>
      <c r="S414" s="2"/>
      <c r="T414" s="2"/>
      <c r="U414" s="2"/>
      <c r="V414" s="2"/>
      <c r="W414" s="2"/>
      <c r="X414" s="2"/>
      <c r="Y414" s="2"/>
      <c r="Z414" s="2"/>
      <c r="AA414" s="2"/>
      <c r="AB414" s="2"/>
      <c r="AC414" s="2"/>
      <c r="AD414" s="2"/>
      <c r="AE414" s="2"/>
      <c r="AF414" s="2"/>
      <c r="AG414" s="2"/>
      <c r="AH414" s="2"/>
      <c r="AI414" s="2"/>
    </row>
    <row r="415" spans="1:35" s="1" customFormat="1" hidden="1">
      <c r="A415" s="2"/>
      <c r="B415" s="38" t="str">
        <f>IF(LEFT(DULIEU!$W407,3)=$L$4,DULIEU!$D407,"")</f>
        <v/>
      </c>
      <c r="C415" s="39" t="str">
        <f>IF(LEFT(DULIEU!$W407,3)=$L$4,DULIEU!$H407,"")</f>
        <v/>
      </c>
      <c r="D415" s="39" t="str">
        <f>IF(LEFT(DULIEU!$W407,3)=$L$4,DULIEU!$J407,"")</f>
        <v/>
      </c>
      <c r="E415" s="38" t="str">
        <f>IF(LEFT(DULIEU!$W407,3)=$L$4,DULIEU!$E407,"")</f>
        <v/>
      </c>
      <c r="F415" s="34" t="str">
        <f>IF(LEFT(DULIEU!$W407,3)=$L$4,DULIEU!$O407,"")</f>
        <v/>
      </c>
      <c r="G415" s="35">
        <f>IF(AND(LEFT(DULIEU!$W407,3)=$L$4,LEFT(DULIEU!$V407,4)=$G$11),DULIEU!$X407,0)</f>
        <v>0</v>
      </c>
      <c r="H415" s="35">
        <f>IF(AND(LEFT(DULIEU!$W407,3)=$L$4,LEFT(DULIEU!$V407,3)=$H$11),DULIEU!$X407,0)</f>
        <v>0</v>
      </c>
      <c r="I415" s="36" t="str">
        <f>IF($J415&gt;0,DULIEU!V407,"")</f>
        <v/>
      </c>
      <c r="J415" s="35">
        <f t="shared" si="12"/>
        <v>0</v>
      </c>
      <c r="K415" s="35">
        <f>IF(LEFT(DULIEU!$W407,3)=L$4,DULIEU!$X407,0)</f>
        <v>0</v>
      </c>
      <c r="L415" s="41" t="str">
        <f t="shared" si="13"/>
        <v/>
      </c>
      <c r="M415" s="29"/>
      <c r="N415" s="2"/>
      <c r="O415" s="2"/>
      <c r="P415" s="2"/>
      <c r="Q415" s="2"/>
      <c r="R415" s="2"/>
      <c r="S415" s="2"/>
      <c r="T415" s="2"/>
      <c r="U415" s="2"/>
      <c r="V415" s="2"/>
      <c r="W415" s="2"/>
      <c r="X415" s="2"/>
      <c r="Y415" s="2"/>
      <c r="Z415" s="2"/>
      <c r="AA415" s="2"/>
      <c r="AB415" s="2"/>
      <c r="AC415" s="2"/>
      <c r="AD415" s="2"/>
      <c r="AE415" s="2"/>
      <c r="AF415" s="2"/>
      <c r="AG415" s="2"/>
      <c r="AH415" s="2"/>
      <c r="AI415" s="2"/>
    </row>
    <row r="416" spans="1:35" s="1" customFormat="1" hidden="1">
      <c r="A416" s="2"/>
      <c r="B416" s="38" t="str">
        <f>IF(LEFT(DULIEU!$W408,3)=$L$4,DULIEU!$D408,"")</f>
        <v/>
      </c>
      <c r="C416" s="39" t="str">
        <f>IF(LEFT(DULIEU!$W408,3)=$L$4,DULIEU!$H408,"")</f>
        <v/>
      </c>
      <c r="D416" s="39" t="str">
        <f>IF(LEFT(DULIEU!$W408,3)=$L$4,DULIEU!$J408,"")</f>
        <v/>
      </c>
      <c r="E416" s="38" t="str">
        <f>IF(LEFT(DULIEU!$W408,3)=$L$4,DULIEU!$E408,"")</f>
        <v/>
      </c>
      <c r="F416" s="34" t="str">
        <f>IF(LEFT(DULIEU!$W408,3)=$L$4,DULIEU!$O408,"")</f>
        <v/>
      </c>
      <c r="G416" s="35">
        <f>IF(AND(LEFT(DULIEU!$W408,3)=$L$4,LEFT(DULIEU!$V408,4)=$G$11),DULIEU!$X408,0)</f>
        <v>0</v>
      </c>
      <c r="H416" s="35">
        <f>IF(AND(LEFT(DULIEU!$W408,3)=$L$4,LEFT(DULIEU!$V408,3)=$H$11),DULIEU!$X408,0)</f>
        <v>0</v>
      </c>
      <c r="I416" s="36" t="str">
        <f>IF($J416&gt;0,DULIEU!V408,"")</f>
        <v/>
      </c>
      <c r="J416" s="35">
        <f t="shared" si="12"/>
        <v>0</v>
      </c>
      <c r="K416" s="35">
        <f>IF(LEFT(DULIEU!$W408,3)=L$4,DULIEU!$X408,0)</f>
        <v>0</v>
      </c>
      <c r="L416" s="41" t="str">
        <f t="shared" si="13"/>
        <v/>
      </c>
      <c r="M416" s="29"/>
      <c r="N416" s="2"/>
      <c r="O416" s="2"/>
      <c r="P416" s="2"/>
      <c r="Q416" s="2"/>
      <c r="R416" s="2"/>
      <c r="S416" s="2"/>
      <c r="T416" s="2"/>
      <c r="U416" s="2"/>
      <c r="V416" s="2"/>
      <c r="W416" s="2"/>
      <c r="X416" s="2"/>
      <c r="Y416" s="2"/>
      <c r="Z416" s="2"/>
      <c r="AA416" s="2"/>
      <c r="AB416" s="2"/>
      <c r="AC416" s="2"/>
      <c r="AD416" s="2"/>
      <c r="AE416" s="2"/>
      <c r="AF416" s="2"/>
      <c r="AG416" s="2"/>
      <c r="AH416" s="2"/>
      <c r="AI416" s="2"/>
    </row>
    <row r="417" spans="1:35" s="1" customFormat="1" hidden="1">
      <c r="A417" s="2"/>
      <c r="B417" s="38" t="str">
        <f>IF(LEFT(DULIEU!$W409,3)=$L$4,DULIEU!$D409,"")</f>
        <v/>
      </c>
      <c r="C417" s="39" t="str">
        <f>IF(LEFT(DULIEU!$W409,3)=$L$4,DULIEU!$H409,"")</f>
        <v/>
      </c>
      <c r="D417" s="39" t="str">
        <f>IF(LEFT(DULIEU!$W409,3)=$L$4,DULIEU!$J409,"")</f>
        <v/>
      </c>
      <c r="E417" s="38" t="str">
        <f>IF(LEFT(DULIEU!$W409,3)=$L$4,DULIEU!$E409,"")</f>
        <v/>
      </c>
      <c r="F417" s="34" t="str">
        <f>IF(LEFT(DULIEU!$W409,3)=$L$4,DULIEU!$O409,"")</f>
        <v/>
      </c>
      <c r="G417" s="35">
        <f>IF(AND(LEFT(DULIEU!$W409,3)=$L$4,LEFT(DULIEU!$V409,4)=$G$11),DULIEU!$X409,0)</f>
        <v>0</v>
      </c>
      <c r="H417" s="35">
        <f>IF(AND(LEFT(DULIEU!$W409,3)=$L$4,LEFT(DULIEU!$V409,3)=$H$11),DULIEU!$X409,0)</f>
        <v>0</v>
      </c>
      <c r="I417" s="36" t="str">
        <f>IF($J417&gt;0,DULIEU!V409,"")</f>
        <v/>
      </c>
      <c r="J417" s="35">
        <f t="shared" si="12"/>
        <v>0</v>
      </c>
      <c r="K417" s="35">
        <f>IF(LEFT(DULIEU!$W409,3)=L$4,DULIEU!$X409,0)</f>
        <v>0</v>
      </c>
      <c r="L417" s="41" t="str">
        <f t="shared" si="13"/>
        <v/>
      </c>
      <c r="M417" s="29"/>
      <c r="N417" s="2"/>
      <c r="O417" s="2"/>
      <c r="P417" s="2"/>
      <c r="Q417" s="2"/>
      <c r="R417" s="2"/>
      <c r="S417" s="2"/>
      <c r="T417" s="2"/>
      <c r="U417" s="2"/>
      <c r="V417" s="2"/>
      <c r="W417" s="2"/>
      <c r="X417" s="2"/>
      <c r="Y417" s="2"/>
      <c r="Z417" s="2"/>
      <c r="AA417" s="2"/>
      <c r="AB417" s="2"/>
      <c r="AC417" s="2"/>
      <c r="AD417" s="2"/>
      <c r="AE417" s="2"/>
      <c r="AF417" s="2"/>
      <c r="AG417" s="2"/>
      <c r="AH417" s="2"/>
      <c r="AI417" s="2"/>
    </row>
    <row r="418" spans="1:35" s="1" customFormat="1" hidden="1">
      <c r="A418" s="2"/>
      <c r="B418" s="38" t="str">
        <f>IF(LEFT(DULIEU!$W410,3)=$L$4,DULIEU!$D410,"")</f>
        <v/>
      </c>
      <c r="C418" s="39" t="str">
        <f>IF(LEFT(DULIEU!$W410,3)=$L$4,DULIEU!$H410,"")</f>
        <v/>
      </c>
      <c r="D418" s="39" t="str">
        <f>IF(LEFT(DULIEU!$W410,3)=$L$4,DULIEU!$J410,"")</f>
        <v/>
      </c>
      <c r="E418" s="38" t="str">
        <f>IF(LEFT(DULIEU!$W410,3)=$L$4,DULIEU!$E410,"")</f>
        <v/>
      </c>
      <c r="F418" s="34" t="str">
        <f>IF(LEFT(DULIEU!$W410,3)=$L$4,DULIEU!$O410,"")</f>
        <v/>
      </c>
      <c r="G418" s="35">
        <f>IF(AND(LEFT(DULIEU!$W410,3)=$L$4,LEFT(DULIEU!$V410,4)=$G$11),DULIEU!$X410,0)</f>
        <v>0</v>
      </c>
      <c r="H418" s="35">
        <f>IF(AND(LEFT(DULIEU!$W410,3)=$L$4,LEFT(DULIEU!$V410,3)=$H$11),DULIEU!$X410,0)</f>
        <v>0</v>
      </c>
      <c r="I418" s="36" t="str">
        <f>IF($J418&gt;0,DULIEU!V410,"")</f>
        <v/>
      </c>
      <c r="J418" s="35">
        <f t="shared" si="12"/>
        <v>0</v>
      </c>
      <c r="K418" s="35">
        <f>IF(LEFT(DULIEU!$W410,3)=L$4,DULIEU!$X410,0)</f>
        <v>0</v>
      </c>
      <c r="L418" s="41" t="str">
        <f t="shared" si="13"/>
        <v/>
      </c>
      <c r="M418" s="29"/>
      <c r="N418" s="2"/>
      <c r="O418" s="2"/>
      <c r="P418" s="2"/>
      <c r="Q418" s="2"/>
      <c r="R418" s="2"/>
      <c r="S418" s="2"/>
      <c r="T418" s="2"/>
      <c r="U418" s="2"/>
      <c r="V418" s="2"/>
      <c r="W418" s="2"/>
      <c r="X418" s="2"/>
      <c r="Y418" s="2"/>
      <c r="Z418" s="2"/>
      <c r="AA418" s="2"/>
      <c r="AB418" s="2"/>
      <c r="AC418" s="2"/>
      <c r="AD418" s="2"/>
      <c r="AE418" s="2"/>
      <c r="AF418" s="2"/>
      <c r="AG418" s="2"/>
      <c r="AH418" s="2"/>
      <c r="AI418" s="2"/>
    </row>
    <row r="419" spans="1:35" s="1" customFormat="1" hidden="1">
      <c r="A419" s="2"/>
      <c r="B419" s="38" t="str">
        <f>IF(LEFT(DULIEU!$W411,3)=$L$4,DULIEU!$D411,"")</f>
        <v/>
      </c>
      <c r="C419" s="39" t="str">
        <f>IF(LEFT(DULIEU!$W411,3)=$L$4,DULIEU!$H411,"")</f>
        <v/>
      </c>
      <c r="D419" s="39" t="str">
        <f>IF(LEFT(DULIEU!$W411,3)=$L$4,DULIEU!$J411,"")</f>
        <v/>
      </c>
      <c r="E419" s="38" t="str">
        <f>IF(LEFT(DULIEU!$W411,3)=$L$4,DULIEU!$E411,"")</f>
        <v/>
      </c>
      <c r="F419" s="34" t="str">
        <f>IF(LEFT(DULIEU!$W411,3)=$L$4,DULIEU!$O411,"")</f>
        <v/>
      </c>
      <c r="G419" s="35">
        <f>IF(AND(LEFT(DULIEU!$W411,3)=$L$4,LEFT(DULIEU!$V411,4)=$G$11),DULIEU!$X411,0)</f>
        <v>0</v>
      </c>
      <c r="H419" s="35">
        <f>IF(AND(LEFT(DULIEU!$W411,3)=$L$4,LEFT(DULIEU!$V411,3)=$H$11),DULIEU!$X411,0)</f>
        <v>0</v>
      </c>
      <c r="I419" s="36" t="str">
        <f>IF($J419&gt;0,DULIEU!V411,"")</f>
        <v/>
      </c>
      <c r="J419" s="35">
        <f t="shared" si="12"/>
        <v>0</v>
      </c>
      <c r="K419" s="35">
        <f>IF(LEFT(DULIEU!$W411,3)=L$4,DULIEU!$X411,0)</f>
        <v>0</v>
      </c>
      <c r="L419" s="41" t="str">
        <f t="shared" si="13"/>
        <v/>
      </c>
      <c r="M419" s="29"/>
      <c r="N419" s="2"/>
      <c r="O419" s="2"/>
      <c r="P419" s="2"/>
      <c r="Q419" s="2"/>
      <c r="R419" s="2"/>
      <c r="S419" s="2"/>
      <c r="T419" s="2"/>
      <c r="U419" s="2"/>
      <c r="V419" s="2"/>
      <c r="W419" s="2"/>
      <c r="X419" s="2"/>
      <c r="Y419" s="2"/>
      <c r="Z419" s="2"/>
      <c r="AA419" s="2"/>
      <c r="AB419" s="2"/>
      <c r="AC419" s="2"/>
      <c r="AD419" s="2"/>
      <c r="AE419" s="2"/>
      <c r="AF419" s="2"/>
      <c r="AG419" s="2"/>
      <c r="AH419" s="2"/>
      <c r="AI419" s="2"/>
    </row>
    <row r="420" spans="1:35" s="1" customFormat="1" hidden="1">
      <c r="A420" s="2"/>
      <c r="B420" s="38" t="str">
        <f>IF(LEFT(DULIEU!$W412,3)=$L$4,DULIEU!$D412,"")</f>
        <v/>
      </c>
      <c r="C420" s="39" t="str">
        <f>IF(LEFT(DULIEU!$W412,3)=$L$4,DULIEU!$H412,"")</f>
        <v/>
      </c>
      <c r="D420" s="39" t="str">
        <f>IF(LEFT(DULIEU!$W412,3)=$L$4,DULIEU!$J412,"")</f>
        <v/>
      </c>
      <c r="E420" s="38" t="str">
        <f>IF(LEFT(DULIEU!$W412,3)=$L$4,DULIEU!$E412,"")</f>
        <v/>
      </c>
      <c r="F420" s="34" t="str">
        <f>IF(LEFT(DULIEU!$W412,3)=$L$4,DULIEU!$O412,"")</f>
        <v/>
      </c>
      <c r="G420" s="35">
        <f>IF(AND(LEFT(DULIEU!$W412,3)=$L$4,LEFT(DULIEU!$V412,4)=$G$11),DULIEU!$X412,0)</f>
        <v>0</v>
      </c>
      <c r="H420" s="35">
        <f>IF(AND(LEFT(DULIEU!$W412,3)=$L$4,LEFT(DULIEU!$V412,3)=$H$11),DULIEU!$X412,0)</f>
        <v>0</v>
      </c>
      <c r="I420" s="36" t="str">
        <f>IF($J420&gt;0,DULIEU!V412,"")</f>
        <v/>
      </c>
      <c r="J420" s="35">
        <f t="shared" si="12"/>
        <v>0</v>
      </c>
      <c r="K420" s="35">
        <f>IF(LEFT(DULIEU!$W412,3)=L$4,DULIEU!$X412,0)</f>
        <v>0</v>
      </c>
      <c r="L420" s="41" t="str">
        <f t="shared" si="13"/>
        <v/>
      </c>
      <c r="M420" s="29"/>
      <c r="N420" s="2"/>
      <c r="O420" s="2"/>
      <c r="P420" s="2"/>
      <c r="Q420" s="2"/>
      <c r="R420" s="2"/>
      <c r="S420" s="2"/>
      <c r="T420" s="2"/>
      <c r="U420" s="2"/>
      <c r="V420" s="2"/>
      <c r="W420" s="2"/>
      <c r="X420" s="2"/>
      <c r="Y420" s="2"/>
      <c r="Z420" s="2"/>
      <c r="AA420" s="2"/>
      <c r="AB420" s="2"/>
      <c r="AC420" s="2"/>
      <c r="AD420" s="2"/>
      <c r="AE420" s="2"/>
      <c r="AF420" s="2"/>
      <c r="AG420" s="2"/>
      <c r="AH420" s="2"/>
      <c r="AI420" s="2"/>
    </row>
    <row r="421" spans="1:35" s="1" customFormat="1" hidden="1">
      <c r="A421" s="2"/>
      <c r="B421" s="38" t="str">
        <f>IF(LEFT(DULIEU!$W413,3)=$L$4,DULIEU!$D413,"")</f>
        <v/>
      </c>
      <c r="C421" s="39" t="str">
        <f>IF(LEFT(DULIEU!$W413,3)=$L$4,DULIEU!$H413,"")</f>
        <v/>
      </c>
      <c r="D421" s="39" t="str">
        <f>IF(LEFT(DULIEU!$W413,3)=$L$4,DULIEU!$J413,"")</f>
        <v/>
      </c>
      <c r="E421" s="38" t="str">
        <f>IF(LEFT(DULIEU!$W413,3)=$L$4,DULIEU!$E413,"")</f>
        <v/>
      </c>
      <c r="F421" s="34" t="str">
        <f>IF(LEFT(DULIEU!$W413,3)=$L$4,DULIEU!$O413,"")</f>
        <v/>
      </c>
      <c r="G421" s="35">
        <f>IF(AND(LEFT(DULIEU!$W413,3)=$L$4,LEFT(DULIEU!$V413,4)=$G$11),DULIEU!$X413,0)</f>
        <v>0</v>
      </c>
      <c r="H421" s="35">
        <f>IF(AND(LEFT(DULIEU!$W413,3)=$L$4,LEFT(DULIEU!$V413,3)=$H$11),DULIEU!$X413,0)</f>
        <v>0</v>
      </c>
      <c r="I421" s="36" t="str">
        <f>IF($J421&gt;0,DULIEU!V413,"")</f>
        <v/>
      </c>
      <c r="J421" s="35">
        <f t="shared" si="12"/>
        <v>0</v>
      </c>
      <c r="K421" s="35">
        <f>IF(LEFT(DULIEU!$W413,3)=L$4,DULIEU!$X413,0)</f>
        <v>0</v>
      </c>
      <c r="L421" s="41" t="str">
        <f t="shared" si="13"/>
        <v/>
      </c>
      <c r="M421" s="29"/>
      <c r="N421" s="2"/>
      <c r="O421" s="2"/>
      <c r="P421" s="2"/>
      <c r="Q421" s="2"/>
      <c r="R421" s="2"/>
      <c r="S421" s="2"/>
      <c r="T421" s="2"/>
      <c r="U421" s="2"/>
      <c r="V421" s="2"/>
      <c r="W421" s="2"/>
      <c r="X421" s="2"/>
      <c r="Y421" s="2"/>
      <c r="Z421" s="2"/>
      <c r="AA421" s="2"/>
      <c r="AB421" s="2"/>
      <c r="AC421" s="2"/>
      <c r="AD421" s="2"/>
      <c r="AE421" s="2"/>
      <c r="AF421" s="2"/>
      <c r="AG421" s="2"/>
      <c r="AH421" s="2"/>
      <c r="AI421" s="2"/>
    </row>
    <row r="422" spans="1:35" s="1" customFormat="1" hidden="1">
      <c r="A422" s="2"/>
      <c r="B422" s="38" t="str">
        <f>IF(LEFT(DULIEU!$W414,3)=$L$4,DULIEU!$D414,"")</f>
        <v/>
      </c>
      <c r="C422" s="39" t="str">
        <f>IF(LEFT(DULIEU!$W414,3)=$L$4,DULIEU!$H414,"")</f>
        <v/>
      </c>
      <c r="D422" s="39" t="str">
        <f>IF(LEFT(DULIEU!$W414,3)=$L$4,DULIEU!$J414,"")</f>
        <v/>
      </c>
      <c r="E422" s="38" t="str">
        <f>IF(LEFT(DULIEU!$W414,3)=$L$4,DULIEU!$E414,"")</f>
        <v/>
      </c>
      <c r="F422" s="34" t="str">
        <f>IF(LEFT(DULIEU!$W414,3)=$L$4,DULIEU!$O414,"")</f>
        <v/>
      </c>
      <c r="G422" s="35">
        <f>IF(AND(LEFT(DULIEU!$W414,3)=$L$4,LEFT(DULIEU!$V414,4)=$G$11),DULIEU!$X414,0)</f>
        <v>0</v>
      </c>
      <c r="H422" s="35">
        <f>IF(AND(LEFT(DULIEU!$W414,3)=$L$4,LEFT(DULIEU!$V414,3)=$H$11),DULIEU!$X414,0)</f>
        <v>0</v>
      </c>
      <c r="I422" s="36" t="str">
        <f>IF($J422&gt;0,DULIEU!V414,"")</f>
        <v/>
      </c>
      <c r="J422" s="35">
        <f t="shared" si="12"/>
        <v>0</v>
      </c>
      <c r="K422" s="35">
        <f>IF(LEFT(DULIEU!$W414,3)=L$4,DULIEU!$X414,0)</f>
        <v>0</v>
      </c>
      <c r="L422" s="41" t="str">
        <f t="shared" si="13"/>
        <v/>
      </c>
      <c r="M422" s="29"/>
      <c r="N422" s="2"/>
      <c r="O422" s="2"/>
      <c r="P422" s="2"/>
      <c r="Q422" s="2"/>
      <c r="R422" s="2"/>
      <c r="S422" s="2"/>
      <c r="T422" s="2"/>
      <c r="U422" s="2"/>
      <c r="V422" s="2"/>
      <c r="W422" s="2"/>
      <c r="X422" s="2"/>
      <c r="Y422" s="2"/>
      <c r="Z422" s="2"/>
      <c r="AA422" s="2"/>
      <c r="AB422" s="2"/>
      <c r="AC422" s="2"/>
      <c r="AD422" s="2"/>
      <c r="AE422" s="2"/>
      <c r="AF422" s="2"/>
      <c r="AG422" s="2"/>
      <c r="AH422" s="2"/>
      <c r="AI422" s="2"/>
    </row>
    <row r="423" spans="1:35" s="1" customFormat="1" hidden="1">
      <c r="A423" s="2"/>
      <c r="B423" s="38" t="str">
        <f>IF(LEFT(DULIEU!$W415,3)=$L$4,DULIEU!$D415,"")</f>
        <v/>
      </c>
      <c r="C423" s="39" t="str">
        <f>IF(LEFT(DULIEU!$W415,3)=$L$4,DULIEU!$H415,"")</f>
        <v/>
      </c>
      <c r="D423" s="39" t="str">
        <f>IF(LEFT(DULIEU!$W415,3)=$L$4,DULIEU!$J415,"")</f>
        <v/>
      </c>
      <c r="E423" s="38" t="str">
        <f>IF(LEFT(DULIEU!$W415,3)=$L$4,DULIEU!$E415,"")</f>
        <v/>
      </c>
      <c r="F423" s="34" t="str">
        <f>IF(LEFT(DULIEU!$W415,3)=$L$4,DULIEU!$O415,"")</f>
        <v/>
      </c>
      <c r="G423" s="35">
        <f>IF(AND(LEFT(DULIEU!$W415,3)=$L$4,LEFT(DULIEU!$V415,4)=$G$11),DULIEU!$X415,0)</f>
        <v>0</v>
      </c>
      <c r="H423" s="35">
        <f>IF(AND(LEFT(DULIEU!$W415,3)=$L$4,LEFT(DULIEU!$V415,3)=$H$11),DULIEU!$X415,0)</f>
        <v>0</v>
      </c>
      <c r="I423" s="36" t="str">
        <f>IF($J423&gt;0,DULIEU!V415,"")</f>
        <v/>
      </c>
      <c r="J423" s="35">
        <f t="shared" si="12"/>
        <v>0</v>
      </c>
      <c r="K423" s="35">
        <f>IF(LEFT(DULIEU!$W415,3)=L$4,DULIEU!$X415,0)</f>
        <v>0</v>
      </c>
      <c r="L423" s="41" t="str">
        <f t="shared" si="13"/>
        <v/>
      </c>
      <c r="M423" s="29"/>
      <c r="N423" s="2"/>
      <c r="O423" s="2"/>
      <c r="P423" s="2"/>
      <c r="Q423" s="2"/>
      <c r="R423" s="2"/>
      <c r="S423" s="2"/>
      <c r="T423" s="2"/>
      <c r="U423" s="2"/>
      <c r="V423" s="2"/>
      <c r="W423" s="2"/>
      <c r="X423" s="2"/>
      <c r="Y423" s="2"/>
      <c r="Z423" s="2"/>
      <c r="AA423" s="2"/>
      <c r="AB423" s="2"/>
      <c r="AC423" s="2"/>
      <c r="AD423" s="2"/>
      <c r="AE423" s="2"/>
      <c r="AF423" s="2"/>
      <c r="AG423" s="2"/>
      <c r="AH423" s="2"/>
      <c r="AI423" s="2"/>
    </row>
    <row r="424" spans="1:35" s="1" customFormat="1" hidden="1">
      <c r="A424" s="2"/>
      <c r="B424" s="38" t="str">
        <f>IF(LEFT(DULIEU!$W416,3)=$L$4,DULIEU!$D416,"")</f>
        <v/>
      </c>
      <c r="C424" s="39" t="str">
        <f>IF(LEFT(DULIEU!$W416,3)=$L$4,DULIEU!$H416,"")</f>
        <v/>
      </c>
      <c r="D424" s="39" t="str">
        <f>IF(LEFT(DULIEU!$W416,3)=$L$4,DULIEU!$J416,"")</f>
        <v/>
      </c>
      <c r="E424" s="38" t="str">
        <f>IF(LEFT(DULIEU!$W416,3)=$L$4,DULIEU!$E416,"")</f>
        <v/>
      </c>
      <c r="F424" s="34" t="str">
        <f>IF(LEFT(DULIEU!$W416,3)=$L$4,DULIEU!$O416,"")</f>
        <v/>
      </c>
      <c r="G424" s="35">
        <f>IF(AND(LEFT(DULIEU!$W416,3)=$L$4,LEFT(DULIEU!$V416,4)=$G$11),DULIEU!$X416,0)</f>
        <v>0</v>
      </c>
      <c r="H424" s="35">
        <f>IF(AND(LEFT(DULIEU!$W416,3)=$L$4,LEFT(DULIEU!$V416,3)=$H$11),DULIEU!$X416,0)</f>
        <v>0</v>
      </c>
      <c r="I424" s="36" t="str">
        <f>IF($J424&gt;0,DULIEU!V416,"")</f>
        <v/>
      </c>
      <c r="J424" s="35">
        <f t="shared" si="12"/>
        <v>0</v>
      </c>
      <c r="K424" s="35">
        <f>IF(LEFT(DULIEU!$W416,3)=L$4,DULIEU!$X416,0)</f>
        <v>0</v>
      </c>
      <c r="L424" s="41" t="str">
        <f t="shared" si="13"/>
        <v/>
      </c>
      <c r="M424" s="29"/>
      <c r="N424" s="2"/>
      <c r="O424" s="2"/>
      <c r="P424" s="2"/>
      <c r="Q424" s="2"/>
      <c r="R424" s="2"/>
      <c r="S424" s="2"/>
      <c r="T424" s="2"/>
      <c r="U424" s="2"/>
      <c r="V424" s="2"/>
      <c r="W424" s="2"/>
      <c r="X424" s="2"/>
      <c r="Y424" s="2"/>
      <c r="Z424" s="2"/>
      <c r="AA424" s="2"/>
      <c r="AB424" s="2"/>
      <c r="AC424" s="2"/>
      <c r="AD424" s="2"/>
      <c r="AE424" s="2"/>
      <c r="AF424" s="2"/>
      <c r="AG424" s="2"/>
      <c r="AH424" s="2"/>
      <c r="AI424" s="2"/>
    </row>
    <row r="425" spans="1:35" s="1" customFormat="1" hidden="1">
      <c r="A425" s="2"/>
      <c r="B425" s="38" t="str">
        <f>IF(LEFT(DULIEU!$W417,3)=$L$4,DULIEU!$D417,"")</f>
        <v/>
      </c>
      <c r="C425" s="39" t="str">
        <f>IF(LEFT(DULIEU!$W417,3)=$L$4,DULIEU!$H417,"")</f>
        <v/>
      </c>
      <c r="D425" s="39" t="str">
        <f>IF(LEFT(DULIEU!$W417,3)=$L$4,DULIEU!$J417,"")</f>
        <v/>
      </c>
      <c r="E425" s="38" t="str">
        <f>IF(LEFT(DULIEU!$W417,3)=$L$4,DULIEU!$E417,"")</f>
        <v/>
      </c>
      <c r="F425" s="34" t="str">
        <f>IF(LEFT(DULIEU!$W417,3)=$L$4,DULIEU!$O417,"")</f>
        <v/>
      </c>
      <c r="G425" s="35">
        <f>IF(AND(LEFT(DULIEU!$W417,3)=$L$4,LEFT(DULIEU!$V417,4)=$G$11),DULIEU!$X417,0)</f>
        <v>0</v>
      </c>
      <c r="H425" s="35">
        <f>IF(AND(LEFT(DULIEU!$W417,3)=$L$4,LEFT(DULIEU!$V417,3)=$H$11),DULIEU!$X417,0)</f>
        <v>0</v>
      </c>
      <c r="I425" s="36" t="str">
        <f>IF($J425&gt;0,DULIEU!V417,"")</f>
        <v/>
      </c>
      <c r="J425" s="35">
        <f t="shared" si="12"/>
        <v>0</v>
      </c>
      <c r="K425" s="35">
        <f>IF(LEFT(DULIEU!$W417,3)=L$4,DULIEU!$X417,0)</f>
        <v>0</v>
      </c>
      <c r="L425" s="41" t="str">
        <f t="shared" si="13"/>
        <v/>
      </c>
      <c r="M425" s="29"/>
      <c r="N425" s="2"/>
      <c r="O425" s="2"/>
      <c r="P425" s="2"/>
      <c r="Q425" s="2"/>
      <c r="R425" s="2"/>
      <c r="S425" s="2"/>
      <c r="T425" s="2"/>
      <c r="U425" s="2"/>
      <c r="V425" s="2"/>
      <c r="W425" s="2"/>
      <c r="X425" s="2"/>
      <c r="Y425" s="2"/>
      <c r="Z425" s="2"/>
      <c r="AA425" s="2"/>
      <c r="AB425" s="2"/>
      <c r="AC425" s="2"/>
      <c r="AD425" s="2"/>
      <c r="AE425" s="2"/>
      <c r="AF425" s="2"/>
      <c r="AG425" s="2"/>
      <c r="AH425" s="2"/>
      <c r="AI425" s="2"/>
    </row>
    <row r="426" spans="1:35" s="1" customFormat="1" hidden="1">
      <c r="A426" s="2"/>
      <c r="B426" s="38" t="str">
        <f>IF(LEFT(DULIEU!$W418,3)=$L$4,DULIEU!$D418,"")</f>
        <v/>
      </c>
      <c r="C426" s="39" t="str">
        <f>IF(LEFT(DULIEU!$W418,3)=$L$4,DULIEU!$H418,"")</f>
        <v/>
      </c>
      <c r="D426" s="39" t="str">
        <f>IF(LEFT(DULIEU!$W418,3)=$L$4,DULIEU!$J418,"")</f>
        <v/>
      </c>
      <c r="E426" s="38" t="str">
        <f>IF(LEFT(DULIEU!$W418,3)=$L$4,DULIEU!$E418,"")</f>
        <v/>
      </c>
      <c r="F426" s="34" t="str">
        <f>IF(LEFT(DULIEU!$W418,3)=$L$4,DULIEU!$O418,"")</f>
        <v/>
      </c>
      <c r="G426" s="35">
        <f>IF(AND(LEFT(DULIEU!$W418,3)=$L$4,LEFT(DULIEU!$V418,4)=$G$11),DULIEU!$X418,0)</f>
        <v>0</v>
      </c>
      <c r="H426" s="35">
        <f>IF(AND(LEFT(DULIEU!$W418,3)=$L$4,LEFT(DULIEU!$V418,3)=$H$11),DULIEU!$X418,0)</f>
        <v>0</v>
      </c>
      <c r="I426" s="36" t="str">
        <f>IF($J426&gt;0,DULIEU!V418,"")</f>
        <v/>
      </c>
      <c r="J426" s="35">
        <f t="shared" si="12"/>
        <v>0</v>
      </c>
      <c r="K426" s="35">
        <f>IF(LEFT(DULIEU!$W418,3)=L$4,DULIEU!$X418,0)</f>
        <v>0</v>
      </c>
      <c r="L426" s="41" t="str">
        <f t="shared" si="13"/>
        <v/>
      </c>
      <c r="M426" s="29"/>
      <c r="N426" s="2"/>
      <c r="O426" s="2"/>
      <c r="P426" s="2"/>
      <c r="Q426" s="2"/>
      <c r="R426" s="2"/>
      <c r="S426" s="2"/>
      <c r="T426" s="2"/>
      <c r="U426" s="2"/>
      <c r="V426" s="2"/>
      <c r="W426" s="2"/>
      <c r="X426" s="2"/>
      <c r="Y426" s="2"/>
      <c r="Z426" s="2"/>
      <c r="AA426" s="2"/>
      <c r="AB426" s="2"/>
      <c r="AC426" s="2"/>
      <c r="AD426" s="2"/>
      <c r="AE426" s="2"/>
      <c r="AF426" s="2"/>
      <c r="AG426" s="2"/>
      <c r="AH426" s="2"/>
      <c r="AI426" s="2"/>
    </row>
    <row r="427" spans="1:35" s="1" customFormat="1" hidden="1">
      <c r="A427" s="2"/>
      <c r="B427" s="38" t="str">
        <f>IF(LEFT(DULIEU!$W419,3)=$L$4,DULIEU!$D419,"")</f>
        <v/>
      </c>
      <c r="C427" s="39" t="str">
        <f>IF(LEFT(DULIEU!$W419,3)=$L$4,DULIEU!$H419,"")</f>
        <v/>
      </c>
      <c r="D427" s="39" t="str">
        <f>IF(LEFT(DULIEU!$W419,3)=$L$4,DULIEU!$J419,"")</f>
        <v/>
      </c>
      <c r="E427" s="38" t="str">
        <f>IF(LEFT(DULIEU!$W419,3)=$L$4,DULIEU!$E419,"")</f>
        <v/>
      </c>
      <c r="F427" s="34" t="str">
        <f>IF(LEFT(DULIEU!$W419,3)=$L$4,DULIEU!$O419,"")</f>
        <v/>
      </c>
      <c r="G427" s="35">
        <f>IF(AND(LEFT(DULIEU!$W419,3)=$L$4,LEFT(DULIEU!$V419,4)=$G$11),DULIEU!$X419,0)</f>
        <v>0</v>
      </c>
      <c r="H427" s="35">
        <f>IF(AND(LEFT(DULIEU!$W419,3)=$L$4,LEFT(DULIEU!$V419,3)=$H$11),DULIEU!$X419,0)</f>
        <v>0</v>
      </c>
      <c r="I427" s="36" t="str">
        <f>IF($J427&gt;0,DULIEU!V419,"")</f>
        <v/>
      </c>
      <c r="J427" s="35">
        <f t="shared" si="12"/>
        <v>0</v>
      </c>
      <c r="K427" s="35">
        <f>IF(LEFT(DULIEU!$W419,3)=L$4,DULIEU!$X419,0)</f>
        <v>0</v>
      </c>
      <c r="L427" s="41" t="str">
        <f t="shared" si="13"/>
        <v/>
      </c>
      <c r="M427" s="29"/>
      <c r="N427" s="2"/>
      <c r="O427" s="2"/>
      <c r="P427" s="2"/>
      <c r="Q427" s="2"/>
      <c r="R427" s="2"/>
      <c r="S427" s="2"/>
      <c r="T427" s="2"/>
      <c r="U427" s="2"/>
      <c r="V427" s="2"/>
      <c r="W427" s="2"/>
      <c r="X427" s="2"/>
      <c r="Y427" s="2"/>
      <c r="Z427" s="2"/>
      <c r="AA427" s="2"/>
      <c r="AB427" s="2"/>
      <c r="AC427" s="2"/>
      <c r="AD427" s="2"/>
      <c r="AE427" s="2"/>
      <c r="AF427" s="2"/>
      <c r="AG427" s="2"/>
      <c r="AH427" s="2"/>
      <c r="AI427" s="2"/>
    </row>
    <row r="428" spans="1:35" s="1" customFormat="1" hidden="1">
      <c r="A428" s="2"/>
      <c r="B428" s="38" t="str">
        <f>IF(LEFT(DULIEU!$W420,3)=$L$4,DULIEU!$D420,"")</f>
        <v/>
      </c>
      <c r="C428" s="39" t="str">
        <f>IF(LEFT(DULIEU!$W420,3)=$L$4,DULIEU!$H420,"")</f>
        <v/>
      </c>
      <c r="D428" s="39" t="str">
        <f>IF(LEFT(DULIEU!$W420,3)=$L$4,DULIEU!$J420,"")</f>
        <v/>
      </c>
      <c r="E428" s="38" t="str">
        <f>IF(LEFT(DULIEU!$W420,3)=$L$4,DULIEU!$E420,"")</f>
        <v/>
      </c>
      <c r="F428" s="34" t="str">
        <f>IF(LEFT(DULIEU!$W420,3)=$L$4,DULIEU!$O420,"")</f>
        <v/>
      </c>
      <c r="G428" s="35">
        <f>IF(AND(LEFT(DULIEU!$W420,3)=$L$4,LEFT(DULIEU!$V420,4)=$G$11),DULIEU!$X420,0)</f>
        <v>0</v>
      </c>
      <c r="H428" s="35">
        <f>IF(AND(LEFT(DULIEU!$W420,3)=$L$4,LEFT(DULIEU!$V420,3)=$H$11),DULIEU!$X420,0)</f>
        <v>0</v>
      </c>
      <c r="I428" s="36" t="str">
        <f>IF($J428&gt;0,DULIEU!V420,"")</f>
        <v/>
      </c>
      <c r="J428" s="35">
        <f t="shared" si="12"/>
        <v>0</v>
      </c>
      <c r="K428" s="35">
        <f>IF(LEFT(DULIEU!$W420,3)=L$4,DULIEU!$X420,0)</f>
        <v>0</v>
      </c>
      <c r="L428" s="41" t="str">
        <f t="shared" si="13"/>
        <v/>
      </c>
      <c r="M428" s="29"/>
      <c r="N428" s="2"/>
      <c r="O428" s="2"/>
      <c r="P428" s="2"/>
      <c r="Q428" s="2"/>
      <c r="R428" s="2"/>
      <c r="S428" s="2"/>
      <c r="T428" s="2"/>
      <c r="U428" s="2"/>
      <c r="V428" s="2"/>
      <c r="W428" s="2"/>
      <c r="X428" s="2"/>
      <c r="Y428" s="2"/>
      <c r="Z428" s="2"/>
      <c r="AA428" s="2"/>
      <c r="AB428" s="2"/>
      <c r="AC428" s="2"/>
      <c r="AD428" s="2"/>
      <c r="AE428" s="2"/>
      <c r="AF428" s="2"/>
      <c r="AG428" s="2"/>
      <c r="AH428" s="2"/>
      <c r="AI428" s="2"/>
    </row>
    <row r="429" spans="1:35" s="1" customFormat="1" hidden="1">
      <c r="A429" s="2"/>
      <c r="B429" s="38" t="str">
        <f>IF(LEFT(DULIEU!$W421,3)=$L$4,DULIEU!$D421,"")</f>
        <v/>
      </c>
      <c r="C429" s="39" t="str">
        <f>IF(LEFT(DULIEU!$W421,3)=$L$4,DULIEU!$H421,"")</f>
        <v/>
      </c>
      <c r="D429" s="39" t="str">
        <f>IF(LEFT(DULIEU!$W421,3)=$L$4,DULIEU!$J421,"")</f>
        <v/>
      </c>
      <c r="E429" s="38" t="str">
        <f>IF(LEFT(DULIEU!$W421,3)=$L$4,DULIEU!$E421,"")</f>
        <v/>
      </c>
      <c r="F429" s="34" t="str">
        <f>IF(LEFT(DULIEU!$W421,3)=$L$4,DULIEU!$O421,"")</f>
        <v/>
      </c>
      <c r="G429" s="35">
        <f>IF(AND(LEFT(DULIEU!$W421,3)=$L$4,LEFT(DULIEU!$V421,4)=$G$11),DULIEU!$X421,0)</f>
        <v>0</v>
      </c>
      <c r="H429" s="35">
        <f>IF(AND(LEFT(DULIEU!$W421,3)=$L$4,LEFT(DULIEU!$V421,3)=$H$11),DULIEU!$X421,0)</f>
        <v>0</v>
      </c>
      <c r="I429" s="36" t="str">
        <f>IF($J429&gt;0,DULIEU!V421,"")</f>
        <v/>
      </c>
      <c r="J429" s="35">
        <f t="shared" si="12"/>
        <v>0</v>
      </c>
      <c r="K429" s="35">
        <f>IF(LEFT(DULIEU!$W421,3)=L$4,DULIEU!$X421,0)</f>
        <v>0</v>
      </c>
      <c r="L429" s="41" t="str">
        <f t="shared" si="13"/>
        <v/>
      </c>
      <c r="M429" s="29"/>
      <c r="N429" s="2"/>
      <c r="O429" s="2"/>
      <c r="P429" s="2"/>
      <c r="Q429" s="2"/>
      <c r="R429" s="2"/>
      <c r="S429" s="2"/>
      <c r="T429" s="2"/>
      <c r="U429" s="2"/>
      <c r="V429" s="2"/>
      <c r="W429" s="2"/>
      <c r="X429" s="2"/>
      <c r="Y429" s="2"/>
      <c r="Z429" s="2"/>
      <c r="AA429" s="2"/>
      <c r="AB429" s="2"/>
      <c r="AC429" s="2"/>
      <c r="AD429" s="2"/>
      <c r="AE429" s="2"/>
      <c r="AF429" s="2"/>
      <c r="AG429" s="2"/>
      <c r="AH429" s="2"/>
      <c r="AI429" s="2"/>
    </row>
    <row r="430" spans="1:35" s="1" customFormat="1" hidden="1">
      <c r="A430" s="2"/>
      <c r="B430" s="38" t="str">
        <f>IF(LEFT(DULIEU!$W422,3)=$L$4,DULIEU!$D422,"")</f>
        <v/>
      </c>
      <c r="C430" s="39" t="str">
        <f>IF(LEFT(DULIEU!$W422,3)=$L$4,DULIEU!$H422,"")</f>
        <v/>
      </c>
      <c r="D430" s="39" t="str">
        <f>IF(LEFT(DULIEU!$W422,3)=$L$4,DULIEU!$J422,"")</f>
        <v/>
      </c>
      <c r="E430" s="38" t="str">
        <f>IF(LEFT(DULIEU!$W422,3)=$L$4,DULIEU!$E422,"")</f>
        <v/>
      </c>
      <c r="F430" s="34" t="str">
        <f>IF(LEFT(DULIEU!$W422,3)=$L$4,DULIEU!$O422,"")</f>
        <v/>
      </c>
      <c r="G430" s="35">
        <f>IF(AND(LEFT(DULIEU!$W422,3)=$L$4,LEFT(DULIEU!$V422,4)=$G$11),DULIEU!$X422,0)</f>
        <v>0</v>
      </c>
      <c r="H430" s="35">
        <f>IF(AND(LEFT(DULIEU!$W422,3)=$L$4,LEFT(DULIEU!$V422,3)=$H$11),DULIEU!$X422,0)</f>
        <v>0</v>
      </c>
      <c r="I430" s="36" t="str">
        <f>IF($J430&gt;0,DULIEU!V422,"")</f>
        <v/>
      </c>
      <c r="J430" s="35">
        <f t="shared" si="12"/>
        <v>0</v>
      </c>
      <c r="K430" s="35">
        <f>IF(LEFT(DULIEU!$W422,3)=L$4,DULIEU!$X422,0)</f>
        <v>0</v>
      </c>
      <c r="L430" s="41" t="str">
        <f t="shared" si="13"/>
        <v/>
      </c>
      <c r="M430" s="29"/>
      <c r="N430" s="2"/>
      <c r="O430" s="2"/>
      <c r="P430" s="2"/>
      <c r="Q430" s="2"/>
      <c r="R430" s="2"/>
      <c r="S430" s="2"/>
      <c r="T430" s="2"/>
      <c r="U430" s="2"/>
      <c r="V430" s="2"/>
      <c r="W430" s="2"/>
      <c r="X430" s="2"/>
      <c r="Y430" s="2"/>
      <c r="Z430" s="2"/>
      <c r="AA430" s="2"/>
      <c r="AB430" s="2"/>
      <c r="AC430" s="2"/>
      <c r="AD430" s="2"/>
      <c r="AE430" s="2"/>
      <c r="AF430" s="2"/>
      <c r="AG430" s="2"/>
      <c r="AH430" s="2"/>
      <c r="AI430" s="2"/>
    </row>
    <row r="431" spans="1:35" s="1" customFormat="1" hidden="1">
      <c r="A431" s="2"/>
      <c r="B431" s="38" t="str">
        <f>IF(LEFT(DULIEU!$W423,3)=$L$4,DULIEU!$D423,"")</f>
        <v/>
      </c>
      <c r="C431" s="39" t="str">
        <f>IF(LEFT(DULIEU!$W423,3)=$L$4,DULIEU!$H423,"")</f>
        <v/>
      </c>
      <c r="D431" s="39" t="str">
        <f>IF(LEFT(DULIEU!$W423,3)=$L$4,DULIEU!$J423,"")</f>
        <v/>
      </c>
      <c r="E431" s="38" t="str">
        <f>IF(LEFT(DULIEU!$W423,3)=$L$4,DULIEU!$E423,"")</f>
        <v/>
      </c>
      <c r="F431" s="34" t="str">
        <f>IF(LEFT(DULIEU!$W423,3)=$L$4,DULIEU!$O423,"")</f>
        <v/>
      </c>
      <c r="G431" s="35">
        <f>IF(AND(LEFT(DULIEU!$W423,3)=$L$4,LEFT(DULIEU!$V423,4)=$G$11),DULIEU!$X423,0)</f>
        <v>0</v>
      </c>
      <c r="H431" s="35">
        <f>IF(AND(LEFT(DULIEU!$W423,3)=$L$4,LEFT(DULIEU!$V423,3)=$H$11),DULIEU!$X423,0)</f>
        <v>0</v>
      </c>
      <c r="I431" s="36" t="str">
        <f>IF($J431&gt;0,DULIEU!V423,"")</f>
        <v/>
      </c>
      <c r="J431" s="35">
        <f t="shared" si="12"/>
        <v>0</v>
      </c>
      <c r="K431" s="35">
        <f>IF(LEFT(DULIEU!$W423,3)=L$4,DULIEU!$X423,0)</f>
        <v>0</v>
      </c>
      <c r="L431" s="41" t="str">
        <f t="shared" si="13"/>
        <v/>
      </c>
      <c r="M431" s="29"/>
      <c r="N431" s="2"/>
      <c r="O431" s="2"/>
      <c r="P431" s="2"/>
      <c r="Q431" s="2"/>
      <c r="R431" s="2"/>
      <c r="S431" s="2"/>
      <c r="T431" s="2"/>
      <c r="U431" s="2"/>
      <c r="V431" s="2"/>
      <c r="W431" s="2"/>
      <c r="X431" s="2"/>
      <c r="Y431" s="2"/>
      <c r="Z431" s="2"/>
      <c r="AA431" s="2"/>
      <c r="AB431" s="2"/>
      <c r="AC431" s="2"/>
      <c r="AD431" s="2"/>
      <c r="AE431" s="2"/>
      <c r="AF431" s="2"/>
      <c r="AG431" s="2"/>
      <c r="AH431" s="2"/>
      <c r="AI431" s="2"/>
    </row>
    <row r="432" spans="1:35" s="1" customFormat="1" hidden="1">
      <c r="A432" s="2"/>
      <c r="B432" s="38" t="str">
        <f>IF(LEFT(DULIEU!$W424,3)=$L$4,DULIEU!$D424,"")</f>
        <v/>
      </c>
      <c r="C432" s="39" t="str">
        <f>IF(LEFT(DULIEU!$W424,3)=$L$4,DULIEU!$H424,"")</f>
        <v/>
      </c>
      <c r="D432" s="39" t="str">
        <f>IF(LEFT(DULIEU!$W424,3)=$L$4,DULIEU!$J424,"")</f>
        <v/>
      </c>
      <c r="E432" s="38" t="str">
        <f>IF(LEFT(DULIEU!$W424,3)=$L$4,DULIEU!$E424,"")</f>
        <v/>
      </c>
      <c r="F432" s="34" t="str">
        <f>IF(LEFT(DULIEU!$W424,3)=$L$4,DULIEU!$O424,"")</f>
        <v/>
      </c>
      <c r="G432" s="35">
        <f>IF(AND(LEFT(DULIEU!$W424,3)=$L$4,LEFT(DULIEU!$V424,4)=$G$11),DULIEU!$X424,0)</f>
        <v>0</v>
      </c>
      <c r="H432" s="35">
        <f>IF(AND(LEFT(DULIEU!$W424,3)=$L$4,LEFT(DULIEU!$V424,3)=$H$11),DULIEU!$X424,0)</f>
        <v>0</v>
      </c>
      <c r="I432" s="36" t="str">
        <f>IF($J432&gt;0,DULIEU!V424,"")</f>
        <v/>
      </c>
      <c r="J432" s="35">
        <f t="shared" si="12"/>
        <v>0</v>
      </c>
      <c r="K432" s="35">
        <f>IF(LEFT(DULIEU!$W424,3)=L$4,DULIEU!$X424,0)</f>
        <v>0</v>
      </c>
      <c r="L432" s="41" t="str">
        <f t="shared" si="13"/>
        <v/>
      </c>
      <c r="M432" s="29"/>
      <c r="N432" s="2"/>
      <c r="O432" s="2"/>
      <c r="P432" s="2"/>
      <c r="Q432" s="2"/>
      <c r="R432" s="2"/>
      <c r="S432" s="2"/>
      <c r="T432" s="2"/>
      <c r="U432" s="2"/>
      <c r="V432" s="2"/>
      <c r="W432" s="2"/>
      <c r="X432" s="2"/>
      <c r="Y432" s="2"/>
      <c r="Z432" s="2"/>
      <c r="AA432" s="2"/>
      <c r="AB432" s="2"/>
      <c r="AC432" s="2"/>
      <c r="AD432" s="2"/>
      <c r="AE432" s="2"/>
      <c r="AF432" s="2"/>
      <c r="AG432" s="2"/>
      <c r="AH432" s="2"/>
      <c r="AI432" s="2"/>
    </row>
    <row r="433" spans="1:35" s="1" customFormat="1" hidden="1">
      <c r="A433" s="2"/>
      <c r="B433" s="38" t="str">
        <f>IF(LEFT(DULIEU!$W425,3)=$L$4,DULIEU!$D425,"")</f>
        <v/>
      </c>
      <c r="C433" s="39" t="str">
        <f>IF(LEFT(DULIEU!$W425,3)=$L$4,DULIEU!$H425,"")</f>
        <v/>
      </c>
      <c r="D433" s="39" t="str">
        <f>IF(LEFT(DULIEU!$W425,3)=$L$4,DULIEU!$J425,"")</f>
        <v/>
      </c>
      <c r="E433" s="38" t="str">
        <f>IF(LEFT(DULIEU!$W425,3)=$L$4,DULIEU!$E425,"")</f>
        <v/>
      </c>
      <c r="F433" s="34" t="str">
        <f>IF(LEFT(DULIEU!$W425,3)=$L$4,DULIEU!$O425,"")</f>
        <v/>
      </c>
      <c r="G433" s="35">
        <f>IF(AND(LEFT(DULIEU!$W425,3)=$L$4,LEFT(DULIEU!$V425,4)=$G$11),DULIEU!$X425,0)</f>
        <v>0</v>
      </c>
      <c r="H433" s="35">
        <f>IF(AND(LEFT(DULIEU!$W425,3)=$L$4,LEFT(DULIEU!$V425,3)=$H$11),DULIEU!$X425,0)</f>
        <v>0</v>
      </c>
      <c r="I433" s="36" t="str">
        <f>IF($J433&gt;0,DULIEU!V425,"")</f>
        <v/>
      </c>
      <c r="J433" s="35">
        <f t="shared" si="12"/>
        <v>0</v>
      </c>
      <c r="K433" s="35">
        <f>IF(LEFT(DULIEU!$W425,3)=L$4,DULIEU!$X425,0)</f>
        <v>0</v>
      </c>
      <c r="L433" s="41" t="str">
        <f t="shared" si="13"/>
        <v/>
      </c>
      <c r="M433" s="29"/>
      <c r="N433" s="2"/>
      <c r="O433" s="2"/>
      <c r="P433" s="2"/>
      <c r="Q433" s="2"/>
      <c r="R433" s="2"/>
      <c r="S433" s="2"/>
      <c r="T433" s="2"/>
      <c r="U433" s="2"/>
      <c r="V433" s="2"/>
      <c r="W433" s="2"/>
      <c r="X433" s="2"/>
      <c r="Y433" s="2"/>
      <c r="Z433" s="2"/>
      <c r="AA433" s="2"/>
      <c r="AB433" s="2"/>
      <c r="AC433" s="2"/>
      <c r="AD433" s="2"/>
      <c r="AE433" s="2"/>
      <c r="AF433" s="2"/>
      <c r="AG433" s="2"/>
      <c r="AH433" s="2"/>
      <c r="AI433" s="2"/>
    </row>
    <row r="434" spans="1:35" s="1" customFormat="1" hidden="1">
      <c r="A434" s="2"/>
      <c r="B434" s="38" t="str">
        <f>IF(LEFT(DULIEU!$W426,3)=$L$4,DULIEU!$D426,"")</f>
        <v/>
      </c>
      <c r="C434" s="39" t="str">
        <f>IF(LEFT(DULIEU!$W426,3)=$L$4,DULIEU!$H426,"")</f>
        <v/>
      </c>
      <c r="D434" s="39" t="str">
        <f>IF(LEFT(DULIEU!$W426,3)=$L$4,DULIEU!$J426,"")</f>
        <v/>
      </c>
      <c r="E434" s="38" t="str">
        <f>IF(LEFT(DULIEU!$W426,3)=$L$4,DULIEU!$E426,"")</f>
        <v/>
      </c>
      <c r="F434" s="34" t="str">
        <f>IF(LEFT(DULIEU!$W426,3)=$L$4,DULIEU!$O426,"")</f>
        <v/>
      </c>
      <c r="G434" s="35">
        <f>IF(AND(LEFT(DULIEU!$W426,3)=$L$4,LEFT(DULIEU!$V426,4)=$G$11),DULIEU!$X426,0)</f>
        <v>0</v>
      </c>
      <c r="H434" s="35">
        <f>IF(AND(LEFT(DULIEU!$W426,3)=$L$4,LEFT(DULIEU!$V426,3)=$H$11),DULIEU!$X426,0)</f>
        <v>0</v>
      </c>
      <c r="I434" s="36" t="str">
        <f>IF($J434&gt;0,DULIEU!V426,"")</f>
        <v/>
      </c>
      <c r="J434" s="35">
        <f t="shared" si="12"/>
        <v>0</v>
      </c>
      <c r="K434" s="35">
        <f>IF(LEFT(DULIEU!$W426,3)=L$4,DULIEU!$X426,0)</f>
        <v>0</v>
      </c>
      <c r="L434" s="41" t="str">
        <f t="shared" si="13"/>
        <v/>
      </c>
      <c r="M434" s="29"/>
      <c r="N434" s="2"/>
      <c r="O434" s="2"/>
      <c r="P434" s="2"/>
      <c r="Q434" s="2"/>
      <c r="R434" s="2"/>
      <c r="S434" s="2"/>
      <c r="T434" s="2"/>
      <c r="U434" s="2"/>
      <c r="V434" s="2"/>
      <c r="W434" s="2"/>
      <c r="X434" s="2"/>
      <c r="Y434" s="2"/>
      <c r="Z434" s="2"/>
      <c r="AA434" s="2"/>
      <c r="AB434" s="2"/>
      <c r="AC434" s="2"/>
      <c r="AD434" s="2"/>
      <c r="AE434" s="2"/>
      <c r="AF434" s="2"/>
      <c r="AG434" s="2"/>
      <c r="AH434" s="2"/>
      <c r="AI434" s="2"/>
    </row>
    <row r="435" spans="1:35" s="1" customFormat="1" hidden="1">
      <c r="A435" s="2"/>
      <c r="B435" s="38" t="str">
        <f>IF(LEFT(DULIEU!$W427,3)=$L$4,DULIEU!$D427,"")</f>
        <v/>
      </c>
      <c r="C435" s="39" t="str">
        <f>IF(LEFT(DULIEU!$W427,3)=$L$4,DULIEU!$H427,"")</f>
        <v/>
      </c>
      <c r="D435" s="39" t="str">
        <f>IF(LEFT(DULIEU!$W427,3)=$L$4,DULIEU!$J427,"")</f>
        <v/>
      </c>
      <c r="E435" s="38" t="str">
        <f>IF(LEFT(DULIEU!$W427,3)=$L$4,DULIEU!$E427,"")</f>
        <v/>
      </c>
      <c r="F435" s="34" t="str">
        <f>IF(LEFT(DULIEU!$W427,3)=$L$4,DULIEU!$O427,"")</f>
        <v/>
      </c>
      <c r="G435" s="35">
        <f>IF(AND(LEFT(DULIEU!$W427,3)=$L$4,LEFT(DULIEU!$V427,4)=$G$11),DULIEU!$X427,0)</f>
        <v>0</v>
      </c>
      <c r="H435" s="35">
        <f>IF(AND(LEFT(DULIEU!$W427,3)=$L$4,LEFT(DULIEU!$V427,3)=$H$11),DULIEU!$X427,0)</f>
        <v>0</v>
      </c>
      <c r="I435" s="36" t="str">
        <f>IF($J435&gt;0,DULIEU!V427,"")</f>
        <v/>
      </c>
      <c r="J435" s="35">
        <f t="shared" si="12"/>
        <v>0</v>
      </c>
      <c r="K435" s="35">
        <f>IF(LEFT(DULIEU!$W427,3)=L$4,DULIEU!$X427,0)</f>
        <v>0</v>
      </c>
      <c r="L435" s="41" t="str">
        <f t="shared" si="13"/>
        <v/>
      </c>
      <c r="M435" s="29"/>
      <c r="N435" s="2"/>
      <c r="O435" s="2"/>
      <c r="P435" s="2"/>
      <c r="Q435" s="2"/>
      <c r="R435" s="2"/>
      <c r="S435" s="2"/>
      <c r="T435" s="2"/>
      <c r="U435" s="2"/>
      <c r="V435" s="2"/>
      <c r="W435" s="2"/>
      <c r="X435" s="2"/>
      <c r="Y435" s="2"/>
      <c r="Z435" s="2"/>
      <c r="AA435" s="2"/>
      <c r="AB435" s="2"/>
      <c r="AC435" s="2"/>
      <c r="AD435" s="2"/>
      <c r="AE435" s="2"/>
      <c r="AF435" s="2"/>
      <c r="AG435" s="2"/>
      <c r="AH435" s="2"/>
      <c r="AI435" s="2"/>
    </row>
    <row r="436" spans="1:35" s="1" customFormat="1" hidden="1">
      <c r="A436" s="2"/>
      <c r="B436" s="38" t="str">
        <f>IF(LEFT(DULIEU!$W428,3)=$L$4,DULIEU!$D428,"")</f>
        <v/>
      </c>
      <c r="C436" s="39" t="str">
        <f>IF(LEFT(DULIEU!$W428,3)=$L$4,DULIEU!$H428,"")</f>
        <v/>
      </c>
      <c r="D436" s="39" t="str">
        <f>IF(LEFT(DULIEU!$W428,3)=$L$4,DULIEU!$J428,"")</f>
        <v/>
      </c>
      <c r="E436" s="38" t="str">
        <f>IF(LEFT(DULIEU!$W428,3)=$L$4,DULIEU!$E428,"")</f>
        <v/>
      </c>
      <c r="F436" s="34" t="str">
        <f>IF(LEFT(DULIEU!$W428,3)=$L$4,DULIEU!$O428,"")</f>
        <v/>
      </c>
      <c r="G436" s="35">
        <f>IF(AND(LEFT(DULIEU!$W428,3)=$L$4,LEFT(DULIEU!$V428,4)=$G$11),DULIEU!$X428,0)</f>
        <v>0</v>
      </c>
      <c r="H436" s="35">
        <f>IF(AND(LEFT(DULIEU!$W428,3)=$L$4,LEFT(DULIEU!$V428,3)=$H$11),DULIEU!$X428,0)</f>
        <v>0</v>
      </c>
      <c r="I436" s="36" t="str">
        <f>IF($J436&gt;0,DULIEU!V428,"")</f>
        <v/>
      </c>
      <c r="J436" s="35">
        <f t="shared" si="12"/>
        <v>0</v>
      </c>
      <c r="K436" s="35">
        <f>IF(LEFT(DULIEU!$W428,3)=L$4,DULIEU!$X428,0)</f>
        <v>0</v>
      </c>
      <c r="L436" s="41" t="str">
        <f t="shared" si="13"/>
        <v/>
      </c>
      <c r="M436" s="29"/>
      <c r="N436" s="2"/>
      <c r="O436" s="2"/>
      <c r="P436" s="2"/>
      <c r="Q436" s="2"/>
      <c r="R436" s="2"/>
      <c r="S436" s="2"/>
      <c r="T436" s="2"/>
      <c r="U436" s="2"/>
      <c r="V436" s="2"/>
      <c r="W436" s="2"/>
      <c r="X436" s="2"/>
      <c r="Y436" s="2"/>
      <c r="Z436" s="2"/>
      <c r="AA436" s="2"/>
      <c r="AB436" s="2"/>
      <c r="AC436" s="2"/>
      <c r="AD436" s="2"/>
      <c r="AE436" s="2"/>
      <c r="AF436" s="2"/>
      <c r="AG436" s="2"/>
      <c r="AH436" s="2"/>
      <c r="AI436" s="2"/>
    </row>
    <row r="437" spans="1:35" s="1" customFormat="1" hidden="1">
      <c r="A437" s="2"/>
      <c r="B437" s="38" t="str">
        <f>IF(LEFT(DULIEU!$W429,3)=$L$4,DULIEU!$D429,"")</f>
        <v/>
      </c>
      <c r="C437" s="39" t="str">
        <f>IF(LEFT(DULIEU!$W429,3)=$L$4,DULIEU!$H429,"")</f>
        <v/>
      </c>
      <c r="D437" s="39" t="str">
        <f>IF(LEFT(DULIEU!$W429,3)=$L$4,DULIEU!$J429,"")</f>
        <v/>
      </c>
      <c r="E437" s="38" t="str">
        <f>IF(LEFT(DULIEU!$W429,3)=$L$4,DULIEU!$E429,"")</f>
        <v/>
      </c>
      <c r="F437" s="34" t="str">
        <f>IF(LEFT(DULIEU!$W429,3)=$L$4,DULIEU!$O429,"")</f>
        <v/>
      </c>
      <c r="G437" s="35">
        <f>IF(AND(LEFT(DULIEU!$W429,3)=$L$4,LEFT(DULIEU!$V429,4)=$G$11),DULIEU!$X429,0)</f>
        <v>0</v>
      </c>
      <c r="H437" s="35">
        <f>IF(AND(LEFT(DULIEU!$W429,3)=$L$4,LEFT(DULIEU!$V429,3)=$H$11),DULIEU!$X429,0)</f>
        <v>0</v>
      </c>
      <c r="I437" s="36" t="str">
        <f>IF($J437&gt;0,DULIEU!V429,"")</f>
        <v/>
      </c>
      <c r="J437" s="35">
        <f t="shared" si="12"/>
        <v>0</v>
      </c>
      <c r="K437" s="35">
        <f>IF(LEFT(DULIEU!$W429,3)=L$4,DULIEU!$X429,0)</f>
        <v>0</v>
      </c>
      <c r="L437" s="41" t="str">
        <f t="shared" si="13"/>
        <v/>
      </c>
      <c r="M437" s="29"/>
      <c r="N437" s="2"/>
      <c r="O437" s="2"/>
      <c r="P437" s="2"/>
      <c r="Q437" s="2"/>
      <c r="R437" s="2"/>
      <c r="S437" s="2"/>
      <c r="T437" s="2"/>
      <c r="U437" s="2"/>
      <c r="V437" s="2"/>
      <c r="W437" s="2"/>
      <c r="X437" s="2"/>
      <c r="Y437" s="2"/>
      <c r="Z437" s="2"/>
      <c r="AA437" s="2"/>
      <c r="AB437" s="2"/>
      <c r="AC437" s="2"/>
      <c r="AD437" s="2"/>
      <c r="AE437" s="2"/>
      <c r="AF437" s="2"/>
      <c r="AG437" s="2"/>
      <c r="AH437" s="2"/>
      <c r="AI437" s="2"/>
    </row>
    <row r="438" spans="1:35" s="1" customFormat="1" hidden="1">
      <c r="A438" s="2"/>
      <c r="B438" s="38" t="str">
        <f>IF(LEFT(DULIEU!$W430,3)=$L$4,DULIEU!$D430,"")</f>
        <v/>
      </c>
      <c r="C438" s="39" t="str">
        <f>IF(LEFT(DULIEU!$W430,3)=$L$4,DULIEU!$H430,"")</f>
        <v/>
      </c>
      <c r="D438" s="39" t="str">
        <f>IF(LEFT(DULIEU!$W430,3)=$L$4,DULIEU!$J430,"")</f>
        <v/>
      </c>
      <c r="E438" s="38" t="str">
        <f>IF(LEFT(DULIEU!$W430,3)=$L$4,DULIEU!$E430,"")</f>
        <v/>
      </c>
      <c r="F438" s="34" t="str">
        <f>IF(LEFT(DULIEU!$W430,3)=$L$4,DULIEU!$O430,"")</f>
        <v/>
      </c>
      <c r="G438" s="35">
        <f>IF(AND(LEFT(DULIEU!$W430,3)=$L$4,LEFT(DULIEU!$V430,4)=$G$11),DULIEU!$X430,0)</f>
        <v>0</v>
      </c>
      <c r="H438" s="35">
        <f>IF(AND(LEFT(DULIEU!$W430,3)=$L$4,LEFT(DULIEU!$V430,3)=$H$11),DULIEU!$X430,0)</f>
        <v>0</v>
      </c>
      <c r="I438" s="36" t="str">
        <f>IF($J438&gt;0,DULIEU!V430,"")</f>
        <v/>
      </c>
      <c r="J438" s="35">
        <f t="shared" si="12"/>
        <v>0</v>
      </c>
      <c r="K438" s="35">
        <f>IF(LEFT(DULIEU!$W430,3)=L$4,DULIEU!$X430,0)</f>
        <v>0</v>
      </c>
      <c r="L438" s="41" t="str">
        <f t="shared" si="13"/>
        <v/>
      </c>
      <c r="M438" s="29"/>
      <c r="N438" s="2"/>
      <c r="O438" s="2"/>
      <c r="P438" s="2"/>
      <c r="Q438" s="2"/>
      <c r="R438" s="2"/>
      <c r="S438" s="2"/>
      <c r="T438" s="2"/>
      <c r="U438" s="2"/>
      <c r="V438" s="2"/>
      <c r="W438" s="2"/>
      <c r="X438" s="2"/>
      <c r="Y438" s="2"/>
      <c r="Z438" s="2"/>
      <c r="AA438" s="2"/>
      <c r="AB438" s="2"/>
      <c r="AC438" s="2"/>
      <c r="AD438" s="2"/>
      <c r="AE438" s="2"/>
      <c r="AF438" s="2"/>
      <c r="AG438" s="2"/>
      <c r="AH438" s="2"/>
      <c r="AI438" s="2"/>
    </row>
    <row r="439" spans="1:35" s="1" customFormat="1" hidden="1">
      <c r="A439" s="2"/>
      <c r="B439" s="38" t="str">
        <f>IF(LEFT(DULIEU!$W431,3)=$L$4,DULIEU!$D431,"")</f>
        <v/>
      </c>
      <c r="C439" s="39" t="str">
        <f>IF(LEFT(DULIEU!$W431,3)=$L$4,DULIEU!$H431,"")</f>
        <v/>
      </c>
      <c r="D439" s="39" t="str">
        <f>IF(LEFT(DULIEU!$W431,3)=$L$4,DULIEU!$J431,"")</f>
        <v/>
      </c>
      <c r="E439" s="38" t="str">
        <f>IF(LEFT(DULIEU!$W431,3)=$L$4,DULIEU!$E431,"")</f>
        <v/>
      </c>
      <c r="F439" s="34" t="str">
        <f>IF(LEFT(DULIEU!$W431,3)=$L$4,DULIEU!$O431,"")</f>
        <v/>
      </c>
      <c r="G439" s="35">
        <f>IF(AND(LEFT(DULIEU!$W431,3)=$L$4,LEFT(DULIEU!$V431,4)=$G$11),DULIEU!$X431,0)</f>
        <v>0</v>
      </c>
      <c r="H439" s="35">
        <f>IF(AND(LEFT(DULIEU!$W431,3)=$L$4,LEFT(DULIEU!$V431,3)=$H$11),DULIEU!$X431,0)</f>
        <v>0</v>
      </c>
      <c r="I439" s="36" t="str">
        <f>IF($J439&gt;0,DULIEU!V431,"")</f>
        <v/>
      </c>
      <c r="J439" s="35">
        <f t="shared" si="12"/>
        <v>0</v>
      </c>
      <c r="K439" s="35">
        <f>IF(LEFT(DULIEU!$W431,3)=L$4,DULIEU!$X431,0)</f>
        <v>0</v>
      </c>
      <c r="L439" s="41" t="str">
        <f t="shared" si="13"/>
        <v/>
      </c>
      <c r="M439" s="29"/>
      <c r="N439" s="2"/>
      <c r="O439" s="2"/>
      <c r="P439" s="2"/>
      <c r="Q439" s="2"/>
      <c r="R439" s="2"/>
      <c r="S439" s="2"/>
      <c r="T439" s="2"/>
      <c r="U439" s="2"/>
      <c r="V439" s="2"/>
      <c r="W439" s="2"/>
      <c r="X439" s="2"/>
      <c r="Y439" s="2"/>
      <c r="Z439" s="2"/>
      <c r="AA439" s="2"/>
      <c r="AB439" s="2"/>
      <c r="AC439" s="2"/>
      <c r="AD439" s="2"/>
      <c r="AE439" s="2"/>
      <c r="AF439" s="2"/>
      <c r="AG439" s="2"/>
      <c r="AH439" s="2"/>
      <c r="AI439" s="2"/>
    </row>
    <row r="440" spans="1:35" s="1" customFormat="1" hidden="1">
      <c r="A440" s="2"/>
      <c r="B440" s="38" t="str">
        <f>IF(LEFT(DULIEU!$W432,3)=$L$4,DULIEU!$D432,"")</f>
        <v/>
      </c>
      <c r="C440" s="39" t="str">
        <f>IF(LEFT(DULIEU!$W432,3)=$L$4,DULIEU!$H432,"")</f>
        <v/>
      </c>
      <c r="D440" s="39" t="str">
        <f>IF(LEFT(DULIEU!$W432,3)=$L$4,DULIEU!$J432,"")</f>
        <v/>
      </c>
      <c r="E440" s="38" t="str">
        <f>IF(LEFT(DULIEU!$W432,3)=$L$4,DULIEU!$E432,"")</f>
        <v/>
      </c>
      <c r="F440" s="34" t="str">
        <f>IF(LEFT(DULIEU!$W432,3)=$L$4,DULIEU!$O432,"")</f>
        <v/>
      </c>
      <c r="G440" s="35">
        <f>IF(AND(LEFT(DULIEU!$W432,3)=$L$4,LEFT(DULIEU!$V432,4)=$G$11),DULIEU!$X432,0)</f>
        <v>0</v>
      </c>
      <c r="H440" s="35">
        <f>IF(AND(LEFT(DULIEU!$W432,3)=$L$4,LEFT(DULIEU!$V432,3)=$H$11),DULIEU!$X432,0)</f>
        <v>0</v>
      </c>
      <c r="I440" s="36" t="str">
        <f>IF($J440&gt;0,DULIEU!V432,"")</f>
        <v/>
      </c>
      <c r="J440" s="35">
        <f t="shared" si="12"/>
        <v>0</v>
      </c>
      <c r="K440" s="35">
        <f>IF(LEFT(DULIEU!$W432,3)=L$4,DULIEU!$X432,0)</f>
        <v>0</v>
      </c>
      <c r="L440" s="41" t="str">
        <f t="shared" si="13"/>
        <v/>
      </c>
      <c r="M440" s="29"/>
      <c r="N440" s="2"/>
      <c r="O440" s="2"/>
      <c r="P440" s="2"/>
      <c r="Q440" s="2"/>
      <c r="R440" s="2"/>
      <c r="S440" s="2"/>
      <c r="T440" s="2"/>
      <c r="U440" s="2"/>
      <c r="V440" s="2"/>
      <c r="W440" s="2"/>
      <c r="X440" s="2"/>
      <c r="Y440" s="2"/>
      <c r="Z440" s="2"/>
      <c r="AA440" s="2"/>
      <c r="AB440" s="2"/>
      <c r="AC440" s="2"/>
      <c r="AD440" s="2"/>
      <c r="AE440" s="2"/>
      <c r="AF440" s="2"/>
      <c r="AG440" s="2"/>
      <c r="AH440" s="2"/>
      <c r="AI440" s="2"/>
    </row>
    <row r="441" spans="1:35" s="1" customFormat="1" hidden="1">
      <c r="A441" s="2"/>
      <c r="B441" s="38" t="str">
        <f>IF(LEFT(DULIEU!$W433,3)=$L$4,DULIEU!$D433,"")</f>
        <v/>
      </c>
      <c r="C441" s="39" t="str">
        <f>IF(LEFT(DULIEU!$W433,3)=$L$4,DULIEU!$H433,"")</f>
        <v/>
      </c>
      <c r="D441" s="39" t="str">
        <f>IF(LEFT(DULIEU!$W433,3)=$L$4,DULIEU!$J433,"")</f>
        <v/>
      </c>
      <c r="E441" s="38" t="str">
        <f>IF(LEFT(DULIEU!$W433,3)=$L$4,DULIEU!$E433,"")</f>
        <v/>
      </c>
      <c r="F441" s="34" t="str">
        <f>IF(LEFT(DULIEU!$W433,3)=$L$4,DULIEU!$O433,"")</f>
        <v/>
      </c>
      <c r="G441" s="35">
        <f>IF(AND(LEFT(DULIEU!$W433,3)=$L$4,LEFT(DULIEU!$V433,4)=$G$11),DULIEU!$X433,0)</f>
        <v>0</v>
      </c>
      <c r="H441" s="35">
        <f>IF(AND(LEFT(DULIEU!$W433,3)=$L$4,LEFT(DULIEU!$V433,3)=$H$11),DULIEU!$X433,0)</f>
        <v>0</v>
      </c>
      <c r="I441" s="36" t="str">
        <f>IF($J441&gt;0,DULIEU!V433,"")</f>
        <v/>
      </c>
      <c r="J441" s="35">
        <f t="shared" si="12"/>
        <v>0</v>
      </c>
      <c r="K441" s="35">
        <f>IF(LEFT(DULIEU!$W433,3)=L$4,DULIEU!$X433,0)</f>
        <v>0</v>
      </c>
      <c r="L441" s="41" t="str">
        <f t="shared" si="13"/>
        <v/>
      </c>
      <c r="M441" s="29"/>
      <c r="N441" s="2"/>
      <c r="O441" s="2"/>
      <c r="P441" s="2"/>
      <c r="Q441" s="2"/>
      <c r="R441" s="2"/>
      <c r="S441" s="2"/>
      <c r="T441" s="2"/>
      <c r="U441" s="2"/>
      <c r="V441" s="2"/>
      <c r="W441" s="2"/>
      <c r="X441" s="2"/>
      <c r="Y441" s="2"/>
      <c r="Z441" s="2"/>
      <c r="AA441" s="2"/>
      <c r="AB441" s="2"/>
      <c r="AC441" s="2"/>
      <c r="AD441" s="2"/>
      <c r="AE441" s="2"/>
      <c r="AF441" s="2"/>
      <c r="AG441" s="2"/>
      <c r="AH441" s="2"/>
      <c r="AI441" s="2"/>
    </row>
    <row r="442" spans="1:35" s="1" customFormat="1" hidden="1">
      <c r="A442" s="2"/>
      <c r="B442" s="38" t="str">
        <f>IF(LEFT(DULIEU!$W434,3)=$L$4,DULIEU!$D434,"")</f>
        <v/>
      </c>
      <c r="C442" s="39" t="str">
        <f>IF(LEFT(DULIEU!$W434,3)=$L$4,DULIEU!$H434,"")</f>
        <v/>
      </c>
      <c r="D442" s="39" t="str">
        <f>IF(LEFT(DULIEU!$W434,3)=$L$4,DULIEU!$J434,"")</f>
        <v/>
      </c>
      <c r="E442" s="38" t="str">
        <f>IF(LEFT(DULIEU!$W434,3)=$L$4,DULIEU!$E434,"")</f>
        <v/>
      </c>
      <c r="F442" s="34" t="str">
        <f>IF(LEFT(DULIEU!$W434,3)=$L$4,DULIEU!$O434,"")</f>
        <v/>
      </c>
      <c r="G442" s="35">
        <f>IF(AND(LEFT(DULIEU!$W434,3)=$L$4,LEFT(DULIEU!$V434,4)=$G$11),DULIEU!$X434,0)</f>
        <v>0</v>
      </c>
      <c r="H442" s="35">
        <f>IF(AND(LEFT(DULIEU!$W434,3)=$L$4,LEFT(DULIEU!$V434,3)=$H$11),DULIEU!$X434,0)</f>
        <v>0</v>
      </c>
      <c r="I442" s="36" t="str">
        <f>IF($J442&gt;0,DULIEU!V434,"")</f>
        <v/>
      </c>
      <c r="J442" s="35">
        <f t="shared" si="12"/>
        <v>0</v>
      </c>
      <c r="K442" s="35">
        <f>IF(LEFT(DULIEU!$W434,3)=L$4,DULIEU!$X434,0)</f>
        <v>0</v>
      </c>
      <c r="L442" s="41" t="str">
        <f t="shared" si="13"/>
        <v/>
      </c>
      <c r="M442" s="29"/>
      <c r="N442" s="2"/>
      <c r="O442" s="2"/>
      <c r="P442" s="2"/>
      <c r="Q442" s="2"/>
      <c r="R442" s="2"/>
      <c r="S442" s="2"/>
      <c r="T442" s="2"/>
      <c r="U442" s="2"/>
      <c r="V442" s="2"/>
      <c r="W442" s="2"/>
      <c r="X442" s="2"/>
      <c r="Y442" s="2"/>
      <c r="Z442" s="2"/>
      <c r="AA442" s="2"/>
      <c r="AB442" s="2"/>
      <c r="AC442" s="2"/>
      <c r="AD442" s="2"/>
      <c r="AE442" s="2"/>
      <c r="AF442" s="2"/>
      <c r="AG442" s="2"/>
      <c r="AH442" s="2"/>
      <c r="AI442" s="2"/>
    </row>
    <row r="443" spans="1:35" s="1" customFormat="1" hidden="1">
      <c r="A443" s="2"/>
      <c r="B443" s="38" t="str">
        <f>IF(LEFT(DULIEU!$W435,3)=$L$4,DULIEU!$D435,"")</f>
        <v/>
      </c>
      <c r="C443" s="39" t="str">
        <f>IF(LEFT(DULIEU!$W435,3)=$L$4,DULIEU!$H435,"")</f>
        <v/>
      </c>
      <c r="D443" s="39" t="str">
        <f>IF(LEFT(DULIEU!$W435,3)=$L$4,DULIEU!$J435,"")</f>
        <v/>
      </c>
      <c r="E443" s="38" t="str">
        <f>IF(LEFT(DULIEU!$W435,3)=$L$4,DULIEU!$E435,"")</f>
        <v/>
      </c>
      <c r="F443" s="34" t="str">
        <f>IF(LEFT(DULIEU!$W435,3)=$L$4,DULIEU!$O435,"")</f>
        <v/>
      </c>
      <c r="G443" s="35">
        <f>IF(AND(LEFT(DULIEU!$W435,3)=$L$4,LEFT(DULIEU!$V435,4)=$G$11),DULIEU!$X435,0)</f>
        <v>0</v>
      </c>
      <c r="H443" s="35">
        <f>IF(AND(LEFT(DULIEU!$W435,3)=$L$4,LEFT(DULIEU!$V435,3)=$H$11),DULIEU!$X435,0)</f>
        <v>0</v>
      </c>
      <c r="I443" s="36" t="str">
        <f>IF($J443&gt;0,DULIEU!V435,"")</f>
        <v/>
      </c>
      <c r="J443" s="35">
        <f t="shared" si="12"/>
        <v>0</v>
      </c>
      <c r="K443" s="35">
        <f>IF(LEFT(DULIEU!$W435,3)=L$4,DULIEU!$X435,0)</f>
        <v>0</v>
      </c>
      <c r="L443" s="41" t="str">
        <f t="shared" si="13"/>
        <v/>
      </c>
      <c r="M443" s="29"/>
      <c r="N443" s="2"/>
      <c r="O443" s="2"/>
      <c r="P443" s="2"/>
      <c r="Q443" s="2"/>
      <c r="R443" s="2"/>
      <c r="S443" s="2"/>
      <c r="T443" s="2"/>
      <c r="U443" s="2"/>
      <c r="V443" s="2"/>
      <c r="W443" s="2"/>
      <c r="X443" s="2"/>
      <c r="Y443" s="2"/>
      <c r="Z443" s="2"/>
      <c r="AA443" s="2"/>
      <c r="AB443" s="2"/>
      <c r="AC443" s="2"/>
      <c r="AD443" s="2"/>
      <c r="AE443" s="2"/>
      <c r="AF443" s="2"/>
      <c r="AG443" s="2"/>
      <c r="AH443" s="2"/>
      <c r="AI443" s="2"/>
    </row>
    <row r="444" spans="1:35" s="1" customFormat="1" hidden="1">
      <c r="A444" s="2"/>
      <c r="B444" s="38" t="str">
        <f>IF(LEFT(DULIEU!$W436,3)=$L$4,DULIEU!$D436,"")</f>
        <v/>
      </c>
      <c r="C444" s="39" t="str">
        <f>IF(LEFT(DULIEU!$W436,3)=$L$4,DULIEU!$H436,"")</f>
        <v/>
      </c>
      <c r="D444" s="39" t="str">
        <f>IF(LEFT(DULIEU!$W436,3)=$L$4,DULIEU!$J436,"")</f>
        <v/>
      </c>
      <c r="E444" s="38" t="str">
        <f>IF(LEFT(DULIEU!$W436,3)=$L$4,DULIEU!$E436,"")</f>
        <v/>
      </c>
      <c r="F444" s="34" t="str">
        <f>IF(LEFT(DULIEU!$W436,3)=$L$4,DULIEU!$O436,"")</f>
        <v/>
      </c>
      <c r="G444" s="35">
        <f>IF(AND(LEFT(DULIEU!$W436,3)=$L$4,LEFT(DULIEU!$V436,4)=$G$11),DULIEU!$X436,0)</f>
        <v>0</v>
      </c>
      <c r="H444" s="35">
        <f>IF(AND(LEFT(DULIEU!$W436,3)=$L$4,LEFT(DULIEU!$V436,3)=$H$11),DULIEU!$X436,0)</f>
        <v>0</v>
      </c>
      <c r="I444" s="36" t="str">
        <f>IF($J444&gt;0,DULIEU!V436,"")</f>
        <v/>
      </c>
      <c r="J444" s="35">
        <f t="shared" si="12"/>
        <v>0</v>
      </c>
      <c r="K444" s="35">
        <f>IF(LEFT(DULIEU!$W436,3)=L$4,DULIEU!$X436,0)</f>
        <v>0</v>
      </c>
      <c r="L444" s="41" t="str">
        <f t="shared" si="13"/>
        <v/>
      </c>
      <c r="M444" s="29"/>
      <c r="N444" s="2"/>
      <c r="O444" s="2"/>
      <c r="P444" s="2"/>
      <c r="Q444" s="2"/>
      <c r="R444" s="2"/>
      <c r="S444" s="2"/>
      <c r="T444" s="2"/>
      <c r="U444" s="2"/>
      <c r="V444" s="2"/>
      <c r="W444" s="2"/>
      <c r="X444" s="2"/>
      <c r="Y444" s="2"/>
      <c r="Z444" s="2"/>
      <c r="AA444" s="2"/>
      <c r="AB444" s="2"/>
      <c r="AC444" s="2"/>
      <c r="AD444" s="2"/>
      <c r="AE444" s="2"/>
      <c r="AF444" s="2"/>
      <c r="AG444" s="2"/>
      <c r="AH444" s="2"/>
      <c r="AI444" s="2"/>
    </row>
    <row r="445" spans="1:35" s="1" customFormat="1" hidden="1">
      <c r="A445" s="2"/>
      <c r="B445" s="38" t="str">
        <f>IF(LEFT(DULIEU!$W437,3)=$L$4,DULIEU!$D437,"")</f>
        <v/>
      </c>
      <c r="C445" s="39" t="str">
        <f>IF(LEFT(DULIEU!$W437,3)=$L$4,DULIEU!$H437,"")</f>
        <v/>
      </c>
      <c r="D445" s="39" t="str">
        <f>IF(LEFT(DULIEU!$W437,3)=$L$4,DULIEU!$J437,"")</f>
        <v/>
      </c>
      <c r="E445" s="38" t="str">
        <f>IF(LEFT(DULIEU!$W437,3)=$L$4,DULIEU!$E437,"")</f>
        <v/>
      </c>
      <c r="F445" s="34" t="str">
        <f>IF(LEFT(DULIEU!$W437,3)=$L$4,DULIEU!$O437,"")</f>
        <v/>
      </c>
      <c r="G445" s="35">
        <f>IF(AND(LEFT(DULIEU!$W437,3)=$L$4,LEFT(DULIEU!$V437,4)=$G$11),DULIEU!$X437,0)</f>
        <v>0</v>
      </c>
      <c r="H445" s="35">
        <f>IF(AND(LEFT(DULIEU!$W437,3)=$L$4,LEFT(DULIEU!$V437,3)=$H$11),DULIEU!$X437,0)</f>
        <v>0</v>
      </c>
      <c r="I445" s="36" t="str">
        <f>IF($J445&gt;0,DULIEU!V437,"")</f>
        <v/>
      </c>
      <c r="J445" s="35">
        <f t="shared" si="12"/>
        <v>0</v>
      </c>
      <c r="K445" s="35">
        <f>IF(LEFT(DULIEU!$W437,3)=L$4,DULIEU!$X437,0)</f>
        <v>0</v>
      </c>
      <c r="L445" s="41" t="str">
        <f t="shared" si="13"/>
        <v/>
      </c>
      <c r="M445" s="29"/>
      <c r="N445" s="2"/>
      <c r="O445" s="2"/>
      <c r="P445" s="2"/>
      <c r="Q445" s="2"/>
      <c r="R445" s="2"/>
      <c r="S445" s="2"/>
      <c r="T445" s="2"/>
      <c r="U445" s="2"/>
      <c r="V445" s="2"/>
      <c r="W445" s="2"/>
      <c r="X445" s="2"/>
      <c r="Y445" s="2"/>
      <c r="Z445" s="2"/>
      <c r="AA445" s="2"/>
      <c r="AB445" s="2"/>
      <c r="AC445" s="2"/>
      <c r="AD445" s="2"/>
      <c r="AE445" s="2"/>
      <c r="AF445" s="2"/>
      <c r="AG445" s="2"/>
      <c r="AH445" s="2"/>
      <c r="AI445" s="2"/>
    </row>
    <row r="446" spans="1:35" s="1" customFormat="1" hidden="1">
      <c r="A446" s="2"/>
      <c r="B446" s="38" t="str">
        <f>IF(LEFT(DULIEU!$W438,3)=$L$4,DULIEU!$D438,"")</f>
        <v/>
      </c>
      <c r="C446" s="39" t="str">
        <f>IF(LEFT(DULIEU!$W438,3)=$L$4,DULIEU!$H438,"")</f>
        <v/>
      </c>
      <c r="D446" s="39" t="str">
        <f>IF(LEFT(DULIEU!$W438,3)=$L$4,DULIEU!$J438,"")</f>
        <v/>
      </c>
      <c r="E446" s="38" t="str">
        <f>IF(LEFT(DULIEU!$W438,3)=$L$4,DULIEU!$E438,"")</f>
        <v/>
      </c>
      <c r="F446" s="34" t="str">
        <f>IF(LEFT(DULIEU!$W438,3)=$L$4,DULIEU!$O438,"")</f>
        <v/>
      </c>
      <c r="G446" s="35">
        <f>IF(AND(LEFT(DULIEU!$W438,3)=$L$4,LEFT(DULIEU!$V438,4)=$G$11),DULIEU!$X438,0)</f>
        <v>0</v>
      </c>
      <c r="H446" s="35">
        <f>IF(AND(LEFT(DULIEU!$W438,3)=$L$4,LEFT(DULIEU!$V438,3)=$H$11),DULIEU!$X438,0)</f>
        <v>0</v>
      </c>
      <c r="I446" s="36" t="str">
        <f>IF($J446&gt;0,DULIEU!V438,"")</f>
        <v/>
      </c>
      <c r="J446" s="35">
        <f t="shared" si="12"/>
        <v>0</v>
      </c>
      <c r="K446" s="35">
        <f>IF(LEFT(DULIEU!$W438,3)=L$4,DULIEU!$X438,0)</f>
        <v>0</v>
      </c>
      <c r="L446" s="41" t="str">
        <f t="shared" si="13"/>
        <v/>
      </c>
      <c r="M446" s="29"/>
      <c r="N446" s="2"/>
      <c r="O446" s="2"/>
      <c r="P446" s="2"/>
      <c r="Q446" s="2"/>
      <c r="R446" s="2"/>
      <c r="S446" s="2"/>
      <c r="T446" s="2"/>
      <c r="U446" s="2"/>
      <c r="V446" s="2"/>
      <c r="W446" s="2"/>
      <c r="X446" s="2"/>
      <c r="Y446" s="2"/>
      <c r="Z446" s="2"/>
      <c r="AA446" s="2"/>
      <c r="AB446" s="2"/>
      <c r="AC446" s="2"/>
      <c r="AD446" s="2"/>
      <c r="AE446" s="2"/>
      <c r="AF446" s="2"/>
      <c r="AG446" s="2"/>
      <c r="AH446" s="2"/>
      <c r="AI446" s="2"/>
    </row>
    <row r="447" spans="1:35" s="1" customFormat="1" hidden="1">
      <c r="A447" s="2"/>
      <c r="B447" s="38" t="str">
        <f>IF(LEFT(DULIEU!$W439,3)=$L$4,DULIEU!$D439,"")</f>
        <v/>
      </c>
      <c r="C447" s="39" t="str">
        <f>IF(LEFT(DULIEU!$W439,3)=$L$4,DULIEU!$H439,"")</f>
        <v/>
      </c>
      <c r="D447" s="39" t="str">
        <f>IF(LEFT(DULIEU!$W439,3)=$L$4,DULIEU!$J439,"")</f>
        <v/>
      </c>
      <c r="E447" s="38" t="str">
        <f>IF(LEFT(DULIEU!$W439,3)=$L$4,DULIEU!$E439,"")</f>
        <v/>
      </c>
      <c r="F447" s="34" t="str">
        <f>IF(LEFT(DULIEU!$W439,3)=$L$4,DULIEU!$O439,"")</f>
        <v/>
      </c>
      <c r="G447" s="35">
        <f>IF(AND(LEFT(DULIEU!$W439,3)=$L$4,LEFT(DULIEU!$V439,4)=$G$11),DULIEU!$X439,0)</f>
        <v>0</v>
      </c>
      <c r="H447" s="35">
        <f>IF(AND(LEFT(DULIEU!$W439,3)=$L$4,LEFT(DULIEU!$V439,3)=$H$11),DULIEU!$X439,0)</f>
        <v>0</v>
      </c>
      <c r="I447" s="36" t="str">
        <f>IF($J447&gt;0,DULIEU!V439,"")</f>
        <v/>
      </c>
      <c r="J447" s="35">
        <f t="shared" si="12"/>
        <v>0</v>
      </c>
      <c r="K447" s="35">
        <f>IF(LEFT(DULIEU!$W439,3)=L$4,DULIEU!$X439,0)</f>
        <v>0</v>
      </c>
      <c r="L447" s="41" t="str">
        <f t="shared" si="13"/>
        <v/>
      </c>
      <c r="M447" s="29"/>
      <c r="N447" s="2"/>
      <c r="O447" s="2"/>
      <c r="P447" s="2"/>
      <c r="Q447" s="2"/>
      <c r="R447" s="2"/>
      <c r="S447" s="2"/>
      <c r="T447" s="2"/>
      <c r="U447" s="2"/>
      <c r="V447" s="2"/>
      <c r="W447" s="2"/>
      <c r="X447" s="2"/>
      <c r="Y447" s="2"/>
      <c r="Z447" s="2"/>
      <c r="AA447" s="2"/>
      <c r="AB447" s="2"/>
      <c r="AC447" s="2"/>
      <c r="AD447" s="2"/>
      <c r="AE447" s="2"/>
      <c r="AF447" s="2"/>
      <c r="AG447" s="2"/>
      <c r="AH447" s="2"/>
      <c r="AI447" s="2"/>
    </row>
    <row r="448" spans="1:35" s="1" customFormat="1" hidden="1">
      <c r="A448" s="2"/>
      <c r="B448" s="38" t="str">
        <f>IF(LEFT(DULIEU!$W440,3)=$L$4,DULIEU!$D440,"")</f>
        <v/>
      </c>
      <c r="C448" s="39" t="str">
        <f>IF(LEFT(DULIEU!$W440,3)=$L$4,DULIEU!$H440,"")</f>
        <v/>
      </c>
      <c r="D448" s="39" t="str">
        <f>IF(LEFT(DULIEU!$W440,3)=$L$4,DULIEU!$J440,"")</f>
        <v/>
      </c>
      <c r="E448" s="38" t="str">
        <f>IF(LEFT(DULIEU!$W440,3)=$L$4,DULIEU!$E440,"")</f>
        <v/>
      </c>
      <c r="F448" s="34" t="str">
        <f>IF(LEFT(DULIEU!$W440,3)=$L$4,DULIEU!$O440,"")</f>
        <v/>
      </c>
      <c r="G448" s="35">
        <f>IF(AND(LEFT(DULIEU!$W440,3)=$L$4,LEFT(DULIEU!$V440,4)=$G$11),DULIEU!$X440,0)</f>
        <v>0</v>
      </c>
      <c r="H448" s="35">
        <f>IF(AND(LEFT(DULIEU!$W440,3)=$L$4,LEFT(DULIEU!$V440,3)=$H$11),DULIEU!$X440,0)</f>
        <v>0</v>
      </c>
      <c r="I448" s="36" t="str">
        <f>IF($J448&gt;0,DULIEU!V440,"")</f>
        <v/>
      </c>
      <c r="J448" s="35">
        <f t="shared" si="12"/>
        <v>0</v>
      </c>
      <c r="K448" s="35">
        <f>IF(LEFT(DULIEU!$W440,3)=L$4,DULIEU!$X440,0)</f>
        <v>0</v>
      </c>
      <c r="L448" s="41" t="str">
        <f t="shared" si="13"/>
        <v/>
      </c>
      <c r="M448" s="29"/>
      <c r="N448" s="2"/>
      <c r="O448" s="2"/>
      <c r="P448" s="2"/>
      <c r="Q448" s="2"/>
      <c r="R448" s="2"/>
      <c r="S448" s="2"/>
      <c r="T448" s="2"/>
      <c r="U448" s="2"/>
      <c r="V448" s="2"/>
      <c r="W448" s="2"/>
      <c r="X448" s="2"/>
      <c r="Y448" s="2"/>
      <c r="Z448" s="2"/>
      <c r="AA448" s="2"/>
      <c r="AB448" s="2"/>
      <c r="AC448" s="2"/>
      <c r="AD448" s="2"/>
      <c r="AE448" s="2"/>
      <c r="AF448" s="2"/>
      <c r="AG448" s="2"/>
      <c r="AH448" s="2"/>
      <c r="AI448" s="2"/>
    </row>
    <row r="449" spans="1:35" s="1" customFormat="1" hidden="1">
      <c r="A449" s="2"/>
      <c r="B449" s="38" t="str">
        <f>IF(LEFT(DULIEU!$W441,3)=$L$4,DULIEU!$D441,"")</f>
        <v/>
      </c>
      <c r="C449" s="39" t="str">
        <f>IF(LEFT(DULIEU!$W441,3)=$L$4,DULIEU!$H441,"")</f>
        <v/>
      </c>
      <c r="D449" s="39" t="str">
        <f>IF(LEFT(DULIEU!$W441,3)=$L$4,DULIEU!$J441,"")</f>
        <v/>
      </c>
      <c r="E449" s="38" t="str">
        <f>IF(LEFT(DULIEU!$W441,3)=$L$4,DULIEU!$E441,"")</f>
        <v/>
      </c>
      <c r="F449" s="34" t="str">
        <f>IF(LEFT(DULIEU!$W441,3)=$L$4,DULIEU!$O441,"")</f>
        <v/>
      </c>
      <c r="G449" s="35">
        <f>IF(AND(LEFT(DULIEU!$W441,3)=$L$4,LEFT(DULIEU!$V441,4)=$G$11),DULIEU!$X441,0)</f>
        <v>0</v>
      </c>
      <c r="H449" s="35">
        <f>IF(AND(LEFT(DULIEU!$W441,3)=$L$4,LEFT(DULIEU!$V441,3)=$H$11),DULIEU!$X441,0)</f>
        <v>0</v>
      </c>
      <c r="I449" s="36" t="str">
        <f>IF($J449&gt;0,DULIEU!V441,"")</f>
        <v/>
      </c>
      <c r="J449" s="35">
        <f t="shared" si="12"/>
        <v>0</v>
      </c>
      <c r="K449" s="35">
        <f>IF(LEFT(DULIEU!$W441,3)=L$4,DULIEU!$X441,0)</f>
        <v>0</v>
      </c>
      <c r="L449" s="41" t="str">
        <f t="shared" si="13"/>
        <v/>
      </c>
      <c r="M449" s="29"/>
      <c r="N449" s="2"/>
      <c r="O449" s="2"/>
      <c r="P449" s="2"/>
      <c r="Q449" s="2"/>
      <c r="R449" s="2"/>
      <c r="S449" s="2"/>
      <c r="T449" s="2"/>
      <c r="U449" s="2"/>
      <c r="V449" s="2"/>
      <c r="W449" s="2"/>
      <c r="X449" s="2"/>
      <c r="Y449" s="2"/>
      <c r="Z449" s="2"/>
      <c r="AA449" s="2"/>
      <c r="AB449" s="2"/>
      <c r="AC449" s="2"/>
      <c r="AD449" s="2"/>
      <c r="AE449" s="2"/>
      <c r="AF449" s="2"/>
      <c r="AG449" s="2"/>
      <c r="AH449" s="2"/>
      <c r="AI449" s="2"/>
    </row>
    <row r="450" spans="1:35" s="1" customFormat="1" hidden="1">
      <c r="A450" s="2"/>
      <c r="B450" s="38" t="str">
        <f>IF(LEFT(DULIEU!$W442,3)=$L$4,DULIEU!$D442,"")</f>
        <v/>
      </c>
      <c r="C450" s="39" t="str">
        <f>IF(LEFT(DULIEU!$W442,3)=$L$4,DULIEU!$H442,"")</f>
        <v/>
      </c>
      <c r="D450" s="39" t="str">
        <f>IF(LEFT(DULIEU!$W442,3)=$L$4,DULIEU!$J442,"")</f>
        <v/>
      </c>
      <c r="E450" s="38" t="str">
        <f>IF(LEFT(DULIEU!$W442,3)=$L$4,DULIEU!$E442,"")</f>
        <v/>
      </c>
      <c r="F450" s="34" t="str">
        <f>IF(LEFT(DULIEU!$W442,3)=$L$4,DULIEU!$O442,"")</f>
        <v/>
      </c>
      <c r="G450" s="35">
        <f>IF(AND(LEFT(DULIEU!$W442,3)=$L$4,LEFT(DULIEU!$V442,4)=$G$11),DULIEU!$X442,0)</f>
        <v>0</v>
      </c>
      <c r="H450" s="35">
        <f>IF(AND(LEFT(DULIEU!$W442,3)=$L$4,LEFT(DULIEU!$V442,3)=$H$11),DULIEU!$X442,0)</f>
        <v>0</v>
      </c>
      <c r="I450" s="36" t="str">
        <f>IF($J450&gt;0,DULIEU!V442,"")</f>
        <v/>
      </c>
      <c r="J450" s="35">
        <f t="shared" si="12"/>
        <v>0</v>
      </c>
      <c r="K450" s="35">
        <f>IF(LEFT(DULIEU!$W442,3)=L$4,DULIEU!$X442,0)</f>
        <v>0</v>
      </c>
      <c r="L450" s="41" t="str">
        <f t="shared" si="13"/>
        <v/>
      </c>
      <c r="M450" s="29"/>
      <c r="N450" s="2"/>
      <c r="O450" s="2"/>
      <c r="P450" s="2"/>
      <c r="Q450" s="2"/>
      <c r="R450" s="2"/>
      <c r="S450" s="2"/>
      <c r="T450" s="2"/>
      <c r="U450" s="2"/>
      <c r="V450" s="2"/>
      <c r="W450" s="2"/>
      <c r="X450" s="2"/>
      <c r="Y450" s="2"/>
      <c r="Z450" s="2"/>
      <c r="AA450" s="2"/>
      <c r="AB450" s="2"/>
      <c r="AC450" s="2"/>
      <c r="AD450" s="2"/>
      <c r="AE450" s="2"/>
      <c r="AF450" s="2"/>
      <c r="AG450" s="2"/>
      <c r="AH450" s="2"/>
      <c r="AI450" s="2"/>
    </row>
    <row r="451" spans="1:35" s="1" customFormat="1" hidden="1">
      <c r="A451" s="2"/>
      <c r="B451" s="38" t="str">
        <f>IF(LEFT(DULIEU!$W443,3)=$L$4,DULIEU!$D443,"")</f>
        <v/>
      </c>
      <c r="C451" s="39" t="str">
        <f>IF(LEFT(DULIEU!$W443,3)=$L$4,DULIEU!$H443,"")</f>
        <v/>
      </c>
      <c r="D451" s="39" t="str">
        <f>IF(LEFT(DULIEU!$W443,3)=$L$4,DULIEU!$J443,"")</f>
        <v/>
      </c>
      <c r="E451" s="38" t="str">
        <f>IF(LEFT(DULIEU!$W443,3)=$L$4,DULIEU!$E443,"")</f>
        <v/>
      </c>
      <c r="F451" s="34" t="str">
        <f>IF(LEFT(DULIEU!$W443,3)=$L$4,DULIEU!$O443,"")</f>
        <v/>
      </c>
      <c r="G451" s="35">
        <f>IF(AND(LEFT(DULIEU!$W443,3)=$L$4,LEFT(DULIEU!$V443,4)=$G$11),DULIEU!$X443,0)</f>
        <v>0</v>
      </c>
      <c r="H451" s="35">
        <f>IF(AND(LEFT(DULIEU!$W443,3)=$L$4,LEFT(DULIEU!$V443,3)=$H$11),DULIEU!$X443,0)</f>
        <v>0</v>
      </c>
      <c r="I451" s="36" t="str">
        <f>IF($J451&gt;0,DULIEU!V443,"")</f>
        <v/>
      </c>
      <c r="J451" s="35">
        <f t="shared" si="12"/>
        <v>0</v>
      </c>
      <c r="K451" s="35">
        <f>IF(LEFT(DULIEU!$W443,3)=L$4,DULIEU!$X443,0)</f>
        <v>0</v>
      </c>
      <c r="L451" s="41" t="str">
        <f t="shared" si="13"/>
        <v/>
      </c>
      <c r="M451" s="29"/>
      <c r="N451" s="2"/>
      <c r="O451" s="2"/>
      <c r="P451" s="2"/>
      <c r="Q451" s="2"/>
      <c r="R451" s="2"/>
      <c r="S451" s="2"/>
      <c r="T451" s="2"/>
      <c r="U451" s="2"/>
      <c r="V451" s="2"/>
      <c r="W451" s="2"/>
      <c r="X451" s="2"/>
      <c r="Y451" s="2"/>
      <c r="Z451" s="2"/>
      <c r="AA451" s="2"/>
      <c r="AB451" s="2"/>
      <c r="AC451" s="2"/>
      <c r="AD451" s="2"/>
      <c r="AE451" s="2"/>
      <c r="AF451" s="2"/>
      <c r="AG451" s="2"/>
      <c r="AH451" s="2"/>
      <c r="AI451" s="2"/>
    </row>
    <row r="452" spans="1:35" s="1" customFormat="1" hidden="1">
      <c r="A452" s="2"/>
      <c r="B452" s="38" t="str">
        <f>IF(LEFT(DULIEU!$W444,3)=$L$4,DULIEU!$D444,"")</f>
        <v/>
      </c>
      <c r="C452" s="39" t="str">
        <f>IF(LEFT(DULIEU!$W444,3)=$L$4,DULIEU!$H444,"")</f>
        <v/>
      </c>
      <c r="D452" s="39" t="str">
        <f>IF(LEFT(DULIEU!$W444,3)=$L$4,DULIEU!$J444,"")</f>
        <v/>
      </c>
      <c r="E452" s="38" t="str">
        <f>IF(LEFT(DULIEU!$W444,3)=$L$4,DULIEU!$E444,"")</f>
        <v/>
      </c>
      <c r="F452" s="34" t="str">
        <f>IF(LEFT(DULIEU!$W444,3)=$L$4,DULIEU!$O444,"")</f>
        <v/>
      </c>
      <c r="G452" s="35">
        <f>IF(AND(LEFT(DULIEU!$W444,3)=$L$4,LEFT(DULIEU!$V444,4)=$G$11),DULIEU!$X444,0)</f>
        <v>0</v>
      </c>
      <c r="H452" s="35">
        <f>IF(AND(LEFT(DULIEU!$W444,3)=$L$4,LEFT(DULIEU!$V444,3)=$H$11),DULIEU!$X444,0)</f>
        <v>0</v>
      </c>
      <c r="I452" s="36" t="str">
        <f>IF($J452&gt;0,DULIEU!V444,"")</f>
        <v/>
      </c>
      <c r="J452" s="35">
        <f t="shared" si="12"/>
        <v>0</v>
      </c>
      <c r="K452" s="35">
        <f>IF(LEFT(DULIEU!$W444,3)=L$4,DULIEU!$X444,0)</f>
        <v>0</v>
      </c>
      <c r="L452" s="41" t="str">
        <f t="shared" si="13"/>
        <v/>
      </c>
      <c r="M452" s="29"/>
      <c r="N452" s="2"/>
      <c r="O452" s="2"/>
      <c r="P452" s="2"/>
      <c r="Q452" s="2"/>
      <c r="R452" s="2"/>
      <c r="S452" s="2"/>
      <c r="T452" s="2"/>
      <c r="U452" s="2"/>
      <c r="V452" s="2"/>
      <c r="W452" s="2"/>
      <c r="X452" s="2"/>
      <c r="Y452" s="2"/>
      <c r="Z452" s="2"/>
      <c r="AA452" s="2"/>
      <c r="AB452" s="2"/>
      <c r="AC452" s="2"/>
      <c r="AD452" s="2"/>
      <c r="AE452" s="2"/>
      <c r="AF452" s="2"/>
      <c r="AG452" s="2"/>
      <c r="AH452" s="2"/>
      <c r="AI452" s="2"/>
    </row>
    <row r="453" spans="1:35" s="1" customFormat="1" hidden="1">
      <c r="A453" s="2"/>
      <c r="B453" s="38" t="str">
        <f>IF(LEFT(DULIEU!$W445,3)=$L$4,DULIEU!$D445,"")</f>
        <v/>
      </c>
      <c r="C453" s="39" t="str">
        <f>IF(LEFT(DULIEU!$W445,3)=$L$4,DULIEU!$H445,"")</f>
        <v/>
      </c>
      <c r="D453" s="39" t="str">
        <f>IF(LEFT(DULIEU!$W445,3)=$L$4,DULIEU!$J445,"")</f>
        <v/>
      </c>
      <c r="E453" s="38" t="str">
        <f>IF(LEFT(DULIEU!$W445,3)=$L$4,DULIEU!$E445,"")</f>
        <v/>
      </c>
      <c r="F453" s="34" t="str">
        <f>IF(LEFT(DULIEU!$W445,3)=$L$4,DULIEU!$O445,"")</f>
        <v/>
      </c>
      <c r="G453" s="35">
        <f>IF(AND(LEFT(DULIEU!$W445,3)=$L$4,LEFT(DULIEU!$V445,4)=$G$11),DULIEU!$X445,0)</f>
        <v>0</v>
      </c>
      <c r="H453" s="35">
        <f>IF(AND(LEFT(DULIEU!$W445,3)=$L$4,LEFT(DULIEU!$V445,3)=$H$11),DULIEU!$X445,0)</f>
        <v>0</v>
      </c>
      <c r="I453" s="36" t="str">
        <f>IF($J453&gt;0,DULIEU!V445,"")</f>
        <v/>
      </c>
      <c r="J453" s="35">
        <f t="shared" si="12"/>
        <v>0</v>
      </c>
      <c r="K453" s="35">
        <f>IF(LEFT(DULIEU!$W445,3)=L$4,DULIEU!$X445,0)</f>
        <v>0</v>
      </c>
      <c r="L453" s="41" t="str">
        <f t="shared" si="13"/>
        <v/>
      </c>
      <c r="M453" s="29"/>
      <c r="N453" s="2"/>
      <c r="O453" s="2"/>
      <c r="P453" s="2"/>
      <c r="Q453" s="2"/>
      <c r="R453" s="2"/>
      <c r="S453" s="2"/>
      <c r="T453" s="2"/>
      <c r="U453" s="2"/>
      <c r="V453" s="2"/>
      <c r="W453" s="2"/>
      <c r="X453" s="2"/>
      <c r="Y453" s="2"/>
      <c r="Z453" s="2"/>
      <c r="AA453" s="2"/>
      <c r="AB453" s="2"/>
      <c r="AC453" s="2"/>
      <c r="AD453" s="2"/>
      <c r="AE453" s="2"/>
      <c r="AF453" s="2"/>
      <c r="AG453" s="2"/>
      <c r="AH453" s="2"/>
      <c r="AI453" s="2"/>
    </row>
    <row r="454" spans="1:35" s="1" customFormat="1" hidden="1">
      <c r="A454" s="2"/>
      <c r="B454" s="38" t="str">
        <f>IF(LEFT(DULIEU!$W446,3)=$L$4,DULIEU!$D446,"")</f>
        <v/>
      </c>
      <c r="C454" s="39" t="str">
        <f>IF(LEFT(DULIEU!$W446,3)=$L$4,DULIEU!$H446,"")</f>
        <v/>
      </c>
      <c r="D454" s="39" t="str">
        <f>IF(LEFT(DULIEU!$W446,3)=$L$4,DULIEU!$J446,"")</f>
        <v/>
      </c>
      <c r="E454" s="38" t="str">
        <f>IF(LEFT(DULIEU!$W446,3)=$L$4,DULIEU!$E446,"")</f>
        <v/>
      </c>
      <c r="F454" s="34" t="str">
        <f>IF(LEFT(DULIEU!$W446,3)=$L$4,DULIEU!$O446,"")</f>
        <v/>
      </c>
      <c r="G454" s="35">
        <f>IF(AND(LEFT(DULIEU!$W446,3)=$L$4,LEFT(DULIEU!$V446,4)=$G$11),DULIEU!$X446,0)</f>
        <v>0</v>
      </c>
      <c r="H454" s="35">
        <f>IF(AND(LEFT(DULIEU!$W446,3)=$L$4,LEFT(DULIEU!$V446,3)=$H$11),DULIEU!$X446,0)</f>
        <v>0</v>
      </c>
      <c r="I454" s="36" t="str">
        <f>IF($J454&gt;0,DULIEU!V446,"")</f>
        <v/>
      </c>
      <c r="J454" s="35">
        <f t="shared" si="12"/>
        <v>0</v>
      </c>
      <c r="K454" s="35">
        <f>IF(LEFT(DULIEU!$W446,3)=L$4,DULIEU!$X446,0)</f>
        <v>0</v>
      </c>
      <c r="L454" s="41" t="str">
        <f t="shared" si="13"/>
        <v/>
      </c>
      <c r="M454" s="29"/>
      <c r="N454" s="2"/>
      <c r="O454" s="2"/>
      <c r="P454" s="2"/>
      <c r="Q454" s="2"/>
      <c r="R454" s="2"/>
      <c r="S454" s="2"/>
      <c r="T454" s="2"/>
      <c r="U454" s="2"/>
      <c r="V454" s="2"/>
      <c r="W454" s="2"/>
      <c r="X454" s="2"/>
      <c r="Y454" s="2"/>
      <c r="Z454" s="2"/>
      <c r="AA454" s="2"/>
      <c r="AB454" s="2"/>
      <c r="AC454" s="2"/>
      <c r="AD454" s="2"/>
      <c r="AE454" s="2"/>
      <c r="AF454" s="2"/>
      <c r="AG454" s="2"/>
      <c r="AH454" s="2"/>
      <c r="AI454" s="2"/>
    </row>
    <row r="455" spans="1:35" s="1" customFormat="1" hidden="1">
      <c r="A455" s="2"/>
      <c r="B455" s="38" t="str">
        <f>IF(LEFT(DULIEU!$W447,3)=$L$4,DULIEU!$D447,"")</f>
        <v/>
      </c>
      <c r="C455" s="39" t="str">
        <f>IF(LEFT(DULIEU!$W447,3)=$L$4,DULIEU!$H447,"")</f>
        <v/>
      </c>
      <c r="D455" s="39" t="str">
        <f>IF(LEFT(DULIEU!$W447,3)=$L$4,DULIEU!$J447,"")</f>
        <v/>
      </c>
      <c r="E455" s="38" t="str">
        <f>IF(LEFT(DULIEU!$W447,3)=$L$4,DULIEU!$E447,"")</f>
        <v/>
      </c>
      <c r="F455" s="34" t="str">
        <f>IF(LEFT(DULIEU!$W447,3)=$L$4,DULIEU!$O447,"")</f>
        <v/>
      </c>
      <c r="G455" s="35">
        <f>IF(AND(LEFT(DULIEU!$W447,3)=$L$4,LEFT(DULIEU!$V447,4)=$G$11),DULIEU!$X447,0)</f>
        <v>0</v>
      </c>
      <c r="H455" s="35">
        <f>IF(AND(LEFT(DULIEU!$W447,3)=$L$4,LEFT(DULIEU!$V447,3)=$H$11),DULIEU!$X447,0)</f>
        <v>0</v>
      </c>
      <c r="I455" s="36" t="str">
        <f>IF($J455&gt;0,DULIEU!V447,"")</f>
        <v/>
      </c>
      <c r="J455" s="35">
        <f t="shared" si="12"/>
        <v>0</v>
      </c>
      <c r="K455" s="35">
        <f>IF(LEFT(DULIEU!$W447,3)=L$4,DULIEU!$X447,0)</f>
        <v>0</v>
      </c>
      <c r="L455" s="41" t="str">
        <f t="shared" si="13"/>
        <v/>
      </c>
      <c r="M455" s="29"/>
      <c r="N455" s="2"/>
      <c r="O455" s="2"/>
      <c r="P455" s="2"/>
      <c r="Q455" s="2"/>
      <c r="R455" s="2"/>
      <c r="S455" s="2"/>
      <c r="T455" s="2"/>
      <c r="U455" s="2"/>
      <c r="V455" s="2"/>
      <c r="W455" s="2"/>
      <c r="X455" s="2"/>
      <c r="Y455" s="2"/>
      <c r="Z455" s="2"/>
      <c r="AA455" s="2"/>
      <c r="AB455" s="2"/>
      <c r="AC455" s="2"/>
      <c r="AD455" s="2"/>
      <c r="AE455" s="2"/>
      <c r="AF455" s="2"/>
      <c r="AG455" s="2"/>
      <c r="AH455" s="2"/>
      <c r="AI455" s="2"/>
    </row>
    <row r="456" spans="1:35" s="1" customFormat="1" hidden="1">
      <c r="A456" s="2"/>
      <c r="B456" s="38" t="str">
        <f>IF(LEFT(DULIEU!$W448,3)=$L$4,DULIEU!$D448,"")</f>
        <v/>
      </c>
      <c r="C456" s="39" t="str">
        <f>IF(LEFT(DULIEU!$W448,3)=$L$4,DULIEU!$H448,"")</f>
        <v/>
      </c>
      <c r="D456" s="39" t="str">
        <f>IF(LEFT(DULIEU!$W448,3)=$L$4,DULIEU!$J448,"")</f>
        <v/>
      </c>
      <c r="E456" s="38" t="str">
        <f>IF(LEFT(DULIEU!$W448,3)=$L$4,DULIEU!$E448,"")</f>
        <v/>
      </c>
      <c r="F456" s="34" t="str">
        <f>IF(LEFT(DULIEU!$W448,3)=$L$4,DULIEU!$O448,"")</f>
        <v/>
      </c>
      <c r="G456" s="35">
        <f>IF(AND(LEFT(DULIEU!$W448,3)=$L$4,LEFT(DULIEU!$V448,4)=$G$11),DULIEU!$X448,0)</f>
        <v>0</v>
      </c>
      <c r="H456" s="35">
        <f>IF(AND(LEFT(DULIEU!$W448,3)=$L$4,LEFT(DULIEU!$V448,3)=$H$11),DULIEU!$X448,0)</f>
        <v>0</v>
      </c>
      <c r="I456" s="36" t="str">
        <f>IF($J456&gt;0,DULIEU!V448,"")</f>
        <v/>
      </c>
      <c r="J456" s="35">
        <f t="shared" si="12"/>
        <v>0</v>
      </c>
      <c r="K456" s="35">
        <f>IF(LEFT(DULIEU!$W448,3)=L$4,DULIEU!$X448,0)</f>
        <v>0</v>
      </c>
      <c r="L456" s="41" t="str">
        <f t="shared" si="13"/>
        <v/>
      </c>
      <c r="M456" s="29"/>
      <c r="N456" s="2"/>
      <c r="O456" s="2"/>
      <c r="P456" s="2"/>
      <c r="Q456" s="2"/>
      <c r="R456" s="2"/>
      <c r="S456" s="2"/>
      <c r="T456" s="2"/>
      <c r="U456" s="2"/>
      <c r="V456" s="2"/>
      <c r="W456" s="2"/>
      <c r="X456" s="2"/>
      <c r="Y456" s="2"/>
      <c r="Z456" s="2"/>
      <c r="AA456" s="2"/>
      <c r="AB456" s="2"/>
      <c r="AC456" s="2"/>
      <c r="AD456" s="2"/>
      <c r="AE456" s="2"/>
      <c r="AF456" s="2"/>
      <c r="AG456" s="2"/>
      <c r="AH456" s="2"/>
      <c r="AI456" s="2"/>
    </row>
    <row r="457" spans="1:35" s="1" customFormat="1" hidden="1">
      <c r="A457" s="2"/>
      <c r="B457" s="38" t="str">
        <f>IF(LEFT(DULIEU!$W449,3)=$L$4,DULIEU!$D449,"")</f>
        <v/>
      </c>
      <c r="C457" s="39" t="str">
        <f>IF(LEFT(DULIEU!$W449,3)=$L$4,DULIEU!$H449,"")</f>
        <v/>
      </c>
      <c r="D457" s="39" t="str">
        <f>IF(LEFT(DULIEU!$W449,3)=$L$4,DULIEU!$J449,"")</f>
        <v/>
      </c>
      <c r="E457" s="38" t="str">
        <f>IF(LEFT(DULIEU!$W449,3)=$L$4,DULIEU!$E449,"")</f>
        <v/>
      </c>
      <c r="F457" s="34" t="str">
        <f>IF(LEFT(DULIEU!$W449,3)=$L$4,DULIEU!$O449,"")</f>
        <v/>
      </c>
      <c r="G457" s="35">
        <f>IF(AND(LEFT(DULIEU!$W449,3)=$L$4,LEFT(DULIEU!$V449,4)=$G$11),DULIEU!$X449,0)</f>
        <v>0</v>
      </c>
      <c r="H457" s="35">
        <f>IF(AND(LEFT(DULIEU!$W449,3)=$L$4,LEFT(DULIEU!$V449,3)=$H$11),DULIEU!$X449,0)</f>
        <v>0</v>
      </c>
      <c r="I457" s="36" t="str">
        <f>IF($J457&gt;0,DULIEU!V449,"")</f>
        <v/>
      </c>
      <c r="J457" s="35">
        <f t="shared" si="12"/>
        <v>0</v>
      </c>
      <c r="K457" s="35">
        <f>IF(LEFT(DULIEU!$W449,3)=L$4,DULIEU!$X449,0)</f>
        <v>0</v>
      </c>
      <c r="L457" s="41" t="str">
        <f t="shared" si="13"/>
        <v/>
      </c>
      <c r="M457" s="29"/>
      <c r="N457" s="2"/>
      <c r="O457" s="2"/>
      <c r="P457" s="2"/>
      <c r="Q457" s="2"/>
      <c r="R457" s="2"/>
      <c r="S457" s="2"/>
      <c r="T457" s="2"/>
      <c r="U457" s="2"/>
      <c r="V457" s="2"/>
      <c r="W457" s="2"/>
      <c r="X457" s="2"/>
      <c r="Y457" s="2"/>
      <c r="Z457" s="2"/>
      <c r="AA457" s="2"/>
      <c r="AB457" s="2"/>
      <c r="AC457" s="2"/>
      <c r="AD457" s="2"/>
      <c r="AE457" s="2"/>
      <c r="AF457" s="2"/>
      <c r="AG457" s="2"/>
      <c r="AH457" s="2"/>
      <c r="AI457" s="2"/>
    </row>
    <row r="458" spans="1:35" s="1" customFormat="1" hidden="1">
      <c r="A458" s="2"/>
      <c r="B458" s="38" t="str">
        <f>IF(LEFT(DULIEU!$W450,3)=$L$4,DULIEU!$D450,"")</f>
        <v/>
      </c>
      <c r="C458" s="39" t="str">
        <f>IF(LEFT(DULIEU!$W450,3)=$L$4,DULIEU!$H450,"")</f>
        <v/>
      </c>
      <c r="D458" s="39" t="str">
        <f>IF(LEFT(DULIEU!$W450,3)=$L$4,DULIEU!$J450,"")</f>
        <v/>
      </c>
      <c r="E458" s="38" t="str">
        <f>IF(LEFT(DULIEU!$W450,3)=$L$4,DULIEU!$E450,"")</f>
        <v/>
      </c>
      <c r="F458" s="34" t="str">
        <f>IF(LEFT(DULIEU!$W450,3)=$L$4,DULIEU!$O450,"")</f>
        <v/>
      </c>
      <c r="G458" s="35">
        <f>IF(AND(LEFT(DULIEU!$W450,3)=$L$4,LEFT(DULIEU!$V450,4)=$G$11),DULIEU!$X450,0)</f>
        <v>0</v>
      </c>
      <c r="H458" s="35">
        <f>IF(AND(LEFT(DULIEU!$W450,3)=$L$4,LEFT(DULIEU!$V450,3)=$H$11),DULIEU!$X450,0)</f>
        <v>0</v>
      </c>
      <c r="I458" s="36" t="str">
        <f>IF($J458&gt;0,DULIEU!V450,"")</f>
        <v/>
      </c>
      <c r="J458" s="35">
        <f t="shared" si="12"/>
        <v>0</v>
      </c>
      <c r="K458" s="35">
        <f>IF(LEFT(DULIEU!$W450,3)=L$4,DULIEU!$X450,0)</f>
        <v>0</v>
      </c>
      <c r="L458" s="41" t="str">
        <f t="shared" si="13"/>
        <v/>
      </c>
      <c r="M458" s="29"/>
      <c r="N458" s="2"/>
      <c r="O458" s="2"/>
      <c r="P458" s="2"/>
      <c r="Q458" s="2"/>
      <c r="R458" s="2"/>
      <c r="S458" s="2"/>
      <c r="T458" s="2"/>
      <c r="U458" s="2"/>
      <c r="V458" s="2"/>
      <c r="W458" s="2"/>
      <c r="X458" s="2"/>
      <c r="Y458" s="2"/>
      <c r="Z458" s="2"/>
      <c r="AA458" s="2"/>
      <c r="AB458" s="2"/>
      <c r="AC458" s="2"/>
      <c r="AD458" s="2"/>
      <c r="AE458" s="2"/>
      <c r="AF458" s="2"/>
      <c r="AG458" s="2"/>
      <c r="AH458" s="2"/>
      <c r="AI458" s="2"/>
    </row>
    <row r="459" spans="1:35" s="1" customFormat="1" hidden="1">
      <c r="A459" s="2"/>
      <c r="B459" s="38" t="str">
        <f>IF(LEFT(DULIEU!$W451,3)=$L$4,DULIEU!$D451,"")</f>
        <v/>
      </c>
      <c r="C459" s="39" t="str">
        <f>IF(LEFT(DULIEU!$W451,3)=$L$4,DULIEU!$H451,"")</f>
        <v/>
      </c>
      <c r="D459" s="39" t="str">
        <f>IF(LEFT(DULIEU!$W451,3)=$L$4,DULIEU!$J451,"")</f>
        <v/>
      </c>
      <c r="E459" s="38" t="str">
        <f>IF(LEFT(DULIEU!$W451,3)=$L$4,DULIEU!$E451,"")</f>
        <v/>
      </c>
      <c r="F459" s="34" t="str">
        <f>IF(LEFT(DULIEU!$W451,3)=$L$4,DULIEU!$O451,"")</f>
        <v/>
      </c>
      <c r="G459" s="35">
        <f>IF(AND(LEFT(DULIEU!$W451,3)=$L$4,LEFT(DULIEU!$V451,4)=$G$11),DULIEU!$X451,0)</f>
        <v>0</v>
      </c>
      <c r="H459" s="35">
        <f>IF(AND(LEFT(DULIEU!$W451,3)=$L$4,LEFT(DULIEU!$V451,3)=$H$11),DULIEU!$X451,0)</f>
        <v>0</v>
      </c>
      <c r="I459" s="36" t="str">
        <f>IF($J459&gt;0,DULIEU!V451,"")</f>
        <v/>
      </c>
      <c r="J459" s="35">
        <f t="shared" si="12"/>
        <v>0</v>
      </c>
      <c r="K459" s="35">
        <f>IF(LEFT(DULIEU!$W451,3)=L$4,DULIEU!$X451,0)</f>
        <v>0</v>
      </c>
      <c r="L459" s="41" t="str">
        <f t="shared" si="13"/>
        <v/>
      </c>
      <c r="M459" s="29"/>
      <c r="N459" s="2"/>
      <c r="O459" s="2"/>
      <c r="P459" s="2"/>
      <c r="Q459" s="2"/>
      <c r="R459" s="2"/>
      <c r="S459" s="2"/>
      <c r="T459" s="2"/>
      <c r="U459" s="2"/>
      <c r="V459" s="2"/>
      <c r="W459" s="2"/>
      <c r="X459" s="2"/>
      <c r="Y459" s="2"/>
      <c r="Z459" s="2"/>
      <c r="AA459" s="2"/>
      <c r="AB459" s="2"/>
      <c r="AC459" s="2"/>
      <c r="AD459" s="2"/>
      <c r="AE459" s="2"/>
      <c r="AF459" s="2"/>
      <c r="AG459" s="2"/>
      <c r="AH459" s="2"/>
      <c r="AI459" s="2"/>
    </row>
    <row r="460" spans="1:35" s="1" customFormat="1" hidden="1">
      <c r="A460" s="2"/>
      <c r="B460" s="38" t="str">
        <f>IF(LEFT(DULIEU!$W452,3)=$L$4,DULIEU!$D452,"")</f>
        <v/>
      </c>
      <c r="C460" s="39" t="str">
        <f>IF(LEFT(DULIEU!$W452,3)=$L$4,DULIEU!$H452,"")</f>
        <v/>
      </c>
      <c r="D460" s="39" t="str">
        <f>IF(LEFT(DULIEU!$W452,3)=$L$4,DULIEU!$J452,"")</f>
        <v/>
      </c>
      <c r="E460" s="38" t="str">
        <f>IF(LEFT(DULIEU!$W452,3)=$L$4,DULIEU!$E452,"")</f>
        <v/>
      </c>
      <c r="F460" s="34" t="str">
        <f>IF(LEFT(DULIEU!$W452,3)=$L$4,DULIEU!$O452,"")</f>
        <v/>
      </c>
      <c r="G460" s="35">
        <f>IF(AND(LEFT(DULIEU!$W452,3)=$L$4,LEFT(DULIEU!$V452,4)=$G$11),DULIEU!$X452,0)</f>
        <v>0</v>
      </c>
      <c r="H460" s="35">
        <f>IF(AND(LEFT(DULIEU!$W452,3)=$L$4,LEFT(DULIEU!$V452,3)=$H$11),DULIEU!$X452,0)</f>
        <v>0</v>
      </c>
      <c r="I460" s="36" t="str">
        <f>IF($J460&gt;0,DULIEU!V452,"")</f>
        <v/>
      </c>
      <c r="J460" s="35">
        <f t="shared" si="12"/>
        <v>0</v>
      </c>
      <c r="K460" s="35">
        <f>IF(LEFT(DULIEU!$W452,3)=L$4,DULIEU!$X452,0)</f>
        <v>0</v>
      </c>
      <c r="L460" s="41" t="str">
        <f t="shared" si="13"/>
        <v/>
      </c>
      <c r="M460" s="29"/>
      <c r="N460" s="2"/>
      <c r="O460" s="2"/>
      <c r="P460" s="2"/>
      <c r="Q460" s="2"/>
      <c r="R460" s="2"/>
      <c r="S460" s="2"/>
      <c r="T460" s="2"/>
      <c r="U460" s="2"/>
      <c r="V460" s="2"/>
      <c r="W460" s="2"/>
      <c r="X460" s="2"/>
      <c r="Y460" s="2"/>
      <c r="Z460" s="2"/>
      <c r="AA460" s="2"/>
      <c r="AB460" s="2"/>
      <c r="AC460" s="2"/>
      <c r="AD460" s="2"/>
      <c r="AE460" s="2"/>
      <c r="AF460" s="2"/>
      <c r="AG460" s="2"/>
      <c r="AH460" s="2"/>
      <c r="AI460" s="2"/>
    </row>
    <row r="461" spans="1:35" s="1" customFormat="1" hidden="1">
      <c r="A461" s="2"/>
      <c r="B461" s="38" t="str">
        <f>IF(LEFT(DULIEU!$W453,3)=$L$4,DULIEU!$D453,"")</f>
        <v/>
      </c>
      <c r="C461" s="39" t="str">
        <f>IF(LEFT(DULIEU!$W453,3)=$L$4,DULIEU!$H453,"")</f>
        <v/>
      </c>
      <c r="D461" s="39" t="str">
        <f>IF(LEFT(DULIEU!$W453,3)=$L$4,DULIEU!$J453,"")</f>
        <v/>
      </c>
      <c r="E461" s="38" t="str">
        <f>IF(LEFT(DULIEU!$W453,3)=$L$4,DULIEU!$E453,"")</f>
        <v/>
      </c>
      <c r="F461" s="34" t="str">
        <f>IF(LEFT(DULIEU!$W453,3)=$L$4,DULIEU!$O453,"")</f>
        <v/>
      </c>
      <c r="G461" s="35">
        <f>IF(AND(LEFT(DULIEU!$W453,3)=$L$4,LEFT(DULIEU!$V453,4)=$G$11),DULIEU!$X453,0)</f>
        <v>0</v>
      </c>
      <c r="H461" s="35">
        <f>IF(AND(LEFT(DULIEU!$W453,3)=$L$4,LEFT(DULIEU!$V453,3)=$H$11),DULIEU!$X453,0)</f>
        <v>0</v>
      </c>
      <c r="I461" s="36" t="str">
        <f>IF($J461&gt;0,DULIEU!V453,"")</f>
        <v/>
      </c>
      <c r="J461" s="35">
        <f t="shared" si="12"/>
        <v>0</v>
      </c>
      <c r="K461" s="35">
        <f>IF(LEFT(DULIEU!$W453,3)=L$4,DULIEU!$X453,0)</f>
        <v>0</v>
      </c>
      <c r="L461" s="41" t="str">
        <f t="shared" si="13"/>
        <v/>
      </c>
      <c r="M461" s="29"/>
      <c r="N461" s="2"/>
      <c r="O461" s="2"/>
      <c r="P461" s="2"/>
      <c r="Q461" s="2"/>
      <c r="R461" s="2"/>
      <c r="S461" s="2"/>
      <c r="T461" s="2"/>
      <c r="U461" s="2"/>
      <c r="V461" s="2"/>
      <c r="W461" s="2"/>
      <c r="X461" s="2"/>
      <c r="Y461" s="2"/>
      <c r="Z461" s="2"/>
      <c r="AA461" s="2"/>
      <c r="AB461" s="2"/>
      <c r="AC461" s="2"/>
      <c r="AD461" s="2"/>
      <c r="AE461" s="2"/>
      <c r="AF461" s="2"/>
      <c r="AG461" s="2"/>
      <c r="AH461" s="2"/>
      <c r="AI461" s="2"/>
    </row>
    <row r="462" spans="1:35" s="1" customFormat="1" hidden="1">
      <c r="A462" s="2"/>
      <c r="B462" s="38" t="str">
        <f>IF(LEFT(DULIEU!$W454,3)=$L$4,DULIEU!$D454,"")</f>
        <v/>
      </c>
      <c r="C462" s="39" t="str">
        <f>IF(LEFT(DULIEU!$W454,3)=$L$4,DULIEU!$H454,"")</f>
        <v/>
      </c>
      <c r="D462" s="39" t="str">
        <f>IF(LEFT(DULIEU!$W454,3)=$L$4,DULIEU!$J454,"")</f>
        <v/>
      </c>
      <c r="E462" s="38" t="str">
        <f>IF(LEFT(DULIEU!$W454,3)=$L$4,DULIEU!$E454,"")</f>
        <v/>
      </c>
      <c r="F462" s="34" t="str">
        <f>IF(LEFT(DULIEU!$W454,3)=$L$4,DULIEU!$O454,"")</f>
        <v/>
      </c>
      <c r="G462" s="35">
        <f>IF(AND(LEFT(DULIEU!$W454,3)=$L$4,LEFT(DULIEU!$V454,4)=$G$11),DULIEU!$X454,0)</f>
        <v>0</v>
      </c>
      <c r="H462" s="35">
        <f>IF(AND(LEFT(DULIEU!$W454,3)=$L$4,LEFT(DULIEU!$V454,3)=$H$11),DULIEU!$X454,0)</f>
        <v>0</v>
      </c>
      <c r="I462" s="36" t="str">
        <f>IF($J462&gt;0,DULIEU!V454,"")</f>
        <v/>
      </c>
      <c r="J462" s="35">
        <f t="shared" si="12"/>
        <v>0</v>
      </c>
      <c r="K462" s="35">
        <f>IF(LEFT(DULIEU!$W454,3)=L$4,DULIEU!$X454,0)</f>
        <v>0</v>
      </c>
      <c r="L462" s="41" t="str">
        <f t="shared" si="13"/>
        <v/>
      </c>
      <c r="M462" s="29"/>
      <c r="N462" s="2"/>
      <c r="O462" s="2"/>
      <c r="P462" s="2"/>
      <c r="Q462" s="2"/>
      <c r="R462" s="2"/>
      <c r="S462" s="2"/>
      <c r="T462" s="2"/>
      <c r="U462" s="2"/>
      <c r="V462" s="2"/>
      <c r="W462" s="2"/>
      <c r="X462" s="2"/>
      <c r="Y462" s="2"/>
      <c r="Z462" s="2"/>
      <c r="AA462" s="2"/>
      <c r="AB462" s="2"/>
      <c r="AC462" s="2"/>
      <c r="AD462" s="2"/>
      <c r="AE462" s="2"/>
      <c r="AF462" s="2"/>
      <c r="AG462" s="2"/>
      <c r="AH462" s="2"/>
      <c r="AI462" s="2"/>
    </row>
    <row r="463" spans="1:35" s="1" customFormat="1" hidden="1">
      <c r="A463" s="2"/>
      <c r="B463" s="38" t="str">
        <f>IF(LEFT(DULIEU!$W455,3)=$L$4,DULIEU!$D455,"")</f>
        <v/>
      </c>
      <c r="C463" s="39" t="str">
        <f>IF(LEFT(DULIEU!$W455,3)=$L$4,DULIEU!$H455,"")</f>
        <v/>
      </c>
      <c r="D463" s="39" t="str">
        <f>IF(LEFT(DULIEU!$W455,3)=$L$4,DULIEU!$J455,"")</f>
        <v/>
      </c>
      <c r="E463" s="38" t="str">
        <f>IF(LEFT(DULIEU!$W455,3)=$L$4,DULIEU!$E455,"")</f>
        <v/>
      </c>
      <c r="F463" s="34" t="str">
        <f>IF(LEFT(DULIEU!$W455,3)=$L$4,DULIEU!$O455,"")</f>
        <v/>
      </c>
      <c r="G463" s="35">
        <f>IF(AND(LEFT(DULIEU!$W455,3)=$L$4,LEFT(DULIEU!$V455,4)=$G$11),DULIEU!$X455,0)</f>
        <v>0</v>
      </c>
      <c r="H463" s="35">
        <f>IF(AND(LEFT(DULIEU!$W455,3)=$L$4,LEFT(DULIEU!$V455,3)=$H$11),DULIEU!$X455,0)</f>
        <v>0</v>
      </c>
      <c r="I463" s="36" t="str">
        <f>IF($J463&gt;0,DULIEU!V455,"")</f>
        <v/>
      </c>
      <c r="J463" s="35">
        <f t="shared" si="12"/>
        <v>0</v>
      </c>
      <c r="K463" s="35">
        <f>IF(LEFT(DULIEU!$W455,3)=L$4,DULIEU!$X455,0)</f>
        <v>0</v>
      </c>
      <c r="L463" s="41" t="str">
        <f t="shared" si="13"/>
        <v/>
      </c>
      <c r="M463" s="29"/>
      <c r="N463" s="2"/>
      <c r="O463" s="2"/>
      <c r="P463" s="2"/>
      <c r="Q463" s="2"/>
      <c r="R463" s="2"/>
      <c r="S463" s="2"/>
      <c r="T463" s="2"/>
      <c r="U463" s="2"/>
      <c r="V463" s="2"/>
      <c r="W463" s="2"/>
      <c r="X463" s="2"/>
      <c r="Y463" s="2"/>
      <c r="Z463" s="2"/>
      <c r="AA463" s="2"/>
      <c r="AB463" s="2"/>
      <c r="AC463" s="2"/>
      <c r="AD463" s="2"/>
      <c r="AE463" s="2"/>
      <c r="AF463" s="2"/>
      <c r="AG463" s="2"/>
      <c r="AH463" s="2"/>
      <c r="AI463" s="2"/>
    </row>
    <row r="464" spans="1:35" s="1" customFormat="1" hidden="1">
      <c r="A464" s="2"/>
      <c r="B464" s="38" t="str">
        <f>IF(LEFT(DULIEU!$W456,3)=$L$4,DULIEU!$D456,"")</f>
        <v/>
      </c>
      <c r="C464" s="39" t="str">
        <f>IF(LEFT(DULIEU!$W456,3)=$L$4,DULIEU!$H456,"")</f>
        <v/>
      </c>
      <c r="D464" s="39" t="str">
        <f>IF(LEFT(DULIEU!$W456,3)=$L$4,DULIEU!$J456,"")</f>
        <v/>
      </c>
      <c r="E464" s="38" t="str">
        <f>IF(LEFT(DULIEU!$W456,3)=$L$4,DULIEU!$E456,"")</f>
        <v/>
      </c>
      <c r="F464" s="34" t="str">
        <f>IF(LEFT(DULIEU!$W456,3)=$L$4,DULIEU!$O456,"")</f>
        <v/>
      </c>
      <c r="G464" s="35">
        <f>IF(AND(LEFT(DULIEU!$W456,3)=$L$4,LEFT(DULIEU!$V456,4)=$G$11),DULIEU!$X456,0)</f>
        <v>0</v>
      </c>
      <c r="H464" s="35">
        <f>IF(AND(LEFT(DULIEU!$W456,3)=$L$4,LEFT(DULIEU!$V456,3)=$H$11),DULIEU!$X456,0)</f>
        <v>0</v>
      </c>
      <c r="I464" s="36" t="str">
        <f>IF($J464&gt;0,DULIEU!V456,"")</f>
        <v/>
      </c>
      <c r="J464" s="35">
        <f t="shared" ref="J464:J502" si="14">IF(SUM($G464:$H464)=0,$K464,0)</f>
        <v>0</v>
      </c>
      <c r="K464" s="35">
        <f>IF(LEFT(DULIEU!$W456,3)=L$4,DULIEU!$X456,0)</f>
        <v>0</v>
      </c>
      <c r="L464" s="41" t="str">
        <f t="shared" ref="L464:L502" si="15">IF(F464="","","x")</f>
        <v/>
      </c>
      <c r="M464" s="29"/>
      <c r="N464" s="2"/>
      <c r="O464" s="2"/>
      <c r="P464" s="2"/>
      <c r="Q464" s="2"/>
      <c r="R464" s="2"/>
      <c r="S464" s="2"/>
      <c r="T464" s="2"/>
      <c r="U464" s="2"/>
      <c r="V464" s="2"/>
      <c r="W464" s="2"/>
      <c r="X464" s="2"/>
      <c r="Y464" s="2"/>
      <c r="Z464" s="2"/>
      <c r="AA464" s="2"/>
      <c r="AB464" s="2"/>
      <c r="AC464" s="2"/>
      <c r="AD464" s="2"/>
      <c r="AE464" s="2"/>
      <c r="AF464" s="2"/>
      <c r="AG464" s="2"/>
      <c r="AH464" s="2"/>
      <c r="AI464" s="2"/>
    </row>
    <row r="465" spans="1:35" s="1" customFormat="1" hidden="1">
      <c r="A465" s="2"/>
      <c r="B465" s="38" t="str">
        <f>IF(LEFT(DULIEU!$W457,3)=$L$4,DULIEU!$D457,"")</f>
        <v/>
      </c>
      <c r="C465" s="39" t="str">
        <f>IF(LEFT(DULIEU!$W457,3)=$L$4,DULIEU!$H457,"")</f>
        <v/>
      </c>
      <c r="D465" s="39" t="str">
        <f>IF(LEFT(DULIEU!$W457,3)=$L$4,DULIEU!$J457,"")</f>
        <v/>
      </c>
      <c r="E465" s="38" t="str">
        <f>IF(LEFT(DULIEU!$W457,3)=$L$4,DULIEU!$E457,"")</f>
        <v/>
      </c>
      <c r="F465" s="34" t="str">
        <f>IF(LEFT(DULIEU!$W457,3)=$L$4,DULIEU!$O457,"")</f>
        <v/>
      </c>
      <c r="G465" s="35">
        <f>IF(AND(LEFT(DULIEU!$W457,3)=$L$4,LEFT(DULIEU!$V457,4)=$G$11),DULIEU!$X457,0)</f>
        <v>0</v>
      </c>
      <c r="H465" s="35">
        <f>IF(AND(LEFT(DULIEU!$W457,3)=$L$4,LEFT(DULIEU!$V457,3)=$H$11),DULIEU!$X457,0)</f>
        <v>0</v>
      </c>
      <c r="I465" s="36" t="str">
        <f>IF($J465&gt;0,DULIEU!V457,"")</f>
        <v/>
      </c>
      <c r="J465" s="35">
        <f t="shared" si="14"/>
        <v>0</v>
      </c>
      <c r="K465" s="35">
        <f>IF(LEFT(DULIEU!$W457,3)=L$4,DULIEU!$X457,0)</f>
        <v>0</v>
      </c>
      <c r="L465" s="41" t="str">
        <f t="shared" si="15"/>
        <v/>
      </c>
      <c r="M465" s="29"/>
      <c r="N465" s="2"/>
      <c r="O465" s="2"/>
      <c r="P465" s="2"/>
      <c r="Q465" s="2"/>
      <c r="R465" s="2"/>
      <c r="S465" s="2"/>
      <c r="T465" s="2"/>
      <c r="U465" s="2"/>
      <c r="V465" s="2"/>
      <c r="W465" s="2"/>
      <c r="X465" s="2"/>
      <c r="Y465" s="2"/>
      <c r="Z465" s="2"/>
      <c r="AA465" s="2"/>
      <c r="AB465" s="2"/>
      <c r="AC465" s="2"/>
      <c r="AD465" s="2"/>
      <c r="AE465" s="2"/>
      <c r="AF465" s="2"/>
      <c r="AG465" s="2"/>
      <c r="AH465" s="2"/>
      <c r="AI465" s="2"/>
    </row>
    <row r="466" spans="1:35" s="1" customFormat="1" hidden="1">
      <c r="A466" s="2"/>
      <c r="B466" s="38" t="str">
        <f>IF(LEFT(DULIEU!$W458,3)=$L$4,DULIEU!$D458,"")</f>
        <v/>
      </c>
      <c r="C466" s="39" t="str">
        <f>IF(LEFT(DULIEU!$W458,3)=$L$4,DULIEU!$H458,"")</f>
        <v/>
      </c>
      <c r="D466" s="39" t="str">
        <f>IF(LEFT(DULIEU!$W458,3)=$L$4,DULIEU!$J458,"")</f>
        <v/>
      </c>
      <c r="E466" s="38" t="str">
        <f>IF(LEFT(DULIEU!$W458,3)=$L$4,DULIEU!$E458,"")</f>
        <v/>
      </c>
      <c r="F466" s="34" t="str">
        <f>IF(LEFT(DULIEU!$W458,3)=$L$4,DULIEU!$O458,"")</f>
        <v/>
      </c>
      <c r="G466" s="35">
        <f>IF(AND(LEFT(DULIEU!$W458,3)=$L$4,LEFT(DULIEU!$V458,4)=$G$11),DULIEU!$X458,0)</f>
        <v>0</v>
      </c>
      <c r="H466" s="35">
        <f>IF(AND(LEFT(DULIEU!$W458,3)=$L$4,LEFT(DULIEU!$V458,3)=$H$11),DULIEU!$X458,0)</f>
        <v>0</v>
      </c>
      <c r="I466" s="36" t="str">
        <f>IF($J466&gt;0,DULIEU!V458,"")</f>
        <v/>
      </c>
      <c r="J466" s="35">
        <f t="shared" si="14"/>
        <v>0</v>
      </c>
      <c r="K466" s="35">
        <f>IF(LEFT(DULIEU!$W458,3)=L$4,DULIEU!$X458,0)</f>
        <v>0</v>
      </c>
      <c r="L466" s="41" t="str">
        <f t="shared" si="15"/>
        <v/>
      </c>
      <c r="M466" s="29"/>
      <c r="N466" s="2"/>
      <c r="O466" s="2"/>
      <c r="P466" s="2"/>
      <c r="Q466" s="2"/>
      <c r="R466" s="2"/>
      <c r="S466" s="2"/>
      <c r="T466" s="2"/>
      <c r="U466" s="2"/>
      <c r="V466" s="2"/>
      <c r="W466" s="2"/>
      <c r="X466" s="2"/>
      <c r="Y466" s="2"/>
      <c r="Z466" s="2"/>
      <c r="AA466" s="2"/>
      <c r="AB466" s="2"/>
      <c r="AC466" s="2"/>
      <c r="AD466" s="2"/>
      <c r="AE466" s="2"/>
      <c r="AF466" s="2"/>
      <c r="AG466" s="2"/>
      <c r="AH466" s="2"/>
      <c r="AI466" s="2"/>
    </row>
    <row r="467" spans="1:35" s="1" customFormat="1" hidden="1">
      <c r="A467" s="2"/>
      <c r="B467" s="38" t="str">
        <f>IF(LEFT(DULIEU!$W459,3)=$L$4,DULIEU!$D459,"")</f>
        <v/>
      </c>
      <c r="C467" s="39" t="str">
        <f>IF(LEFT(DULIEU!$W459,3)=$L$4,DULIEU!$H459,"")</f>
        <v/>
      </c>
      <c r="D467" s="39" t="str">
        <f>IF(LEFT(DULIEU!$W459,3)=$L$4,DULIEU!$J459,"")</f>
        <v/>
      </c>
      <c r="E467" s="38" t="str">
        <f>IF(LEFT(DULIEU!$W459,3)=$L$4,DULIEU!$E459,"")</f>
        <v/>
      </c>
      <c r="F467" s="34" t="str">
        <f>IF(LEFT(DULIEU!$W459,3)=$L$4,DULIEU!$O459,"")</f>
        <v/>
      </c>
      <c r="G467" s="35">
        <f>IF(AND(LEFT(DULIEU!$W459,3)=$L$4,LEFT(DULIEU!$V459,4)=$G$11),DULIEU!$X459,0)</f>
        <v>0</v>
      </c>
      <c r="H467" s="35">
        <f>IF(AND(LEFT(DULIEU!$W459,3)=$L$4,LEFT(DULIEU!$V459,3)=$H$11),DULIEU!$X459,0)</f>
        <v>0</v>
      </c>
      <c r="I467" s="36" t="str">
        <f>IF($J467&gt;0,DULIEU!V459,"")</f>
        <v/>
      </c>
      <c r="J467" s="35">
        <f t="shared" si="14"/>
        <v>0</v>
      </c>
      <c r="K467" s="35">
        <f>IF(LEFT(DULIEU!$W459,3)=L$4,DULIEU!$X459,0)</f>
        <v>0</v>
      </c>
      <c r="L467" s="41" t="str">
        <f t="shared" si="15"/>
        <v/>
      </c>
      <c r="M467" s="29"/>
      <c r="N467" s="2"/>
      <c r="O467" s="2"/>
      <c r="P467" s="2"/>
      <c r="Q467" s="2"/>
      <c r="R467" s="2"/>
      <c r="S467" s="2"/>
      <c r="T467" s="2"/>
      <c r="U467" s="2"/>
      <c r="V467" s="2"/>
      <c r="W467" s="2"/>
      <c r="X467" s="2"/>
      <c r="Y467" s="2"/>
      <c r="Z467" s="2"/>
      <c r="AA467" s="2"/>
      <c r="AB467" s="2"/>
      <c r="AC467" s="2"/>
      <c r="AD467" s="2"/>
      <c r="AE467" s="2"/>
      <c r="AF467" s="2"/>
      <c r="AG467" s="2"/>
      <c r="AH467" s="2"/>
      <c r="AI467" s="2"/>
    </row>
    <row r="468" spans="1:35" s="1" customFormat="1" hidden="1">
      <c r="A468" s="2"/>
      <c r="B468" s="38" t="str">
        <f>IF(LEFT(DULIEU!$W460,3)=$L$4,DULIEU!$D460,"")</f>
        <v/>
      </c>
      <c r="C468" s="39" t="str">
        <f>IF(LEFT(DULIEU!$W460,3)=$L$4,DULIEU!$H460,"")</f>
        <v/>
      </c>
      <c r="D468" s="39" t="str">
        <f>IF(LEFT(DULIEU!$W460,3)=$L$4,DULIEU!$J460,"")</f>
        <v/>
      </c>
      <c r="E468" s="38" t="str">
        <f>IF(LEFT(DULIEU!$W460,3)=$L$4,DULIEU!$E460,"")</f>
        <v/>
      </c>
      <c r="F468" s="34" t="str">
        <f>IF(LEFT(DULIEU!$W460,3)=$L$4,DULIEU!$O460,"")</f>
        <v/>
      </c>
      <c r="G468" s="35">
        <f>IF(AND(LEFT(DULIEU!$W460,3)=$L$4,LEFT(DULIEU!$V460,4)=$G$11),DULIEU!$X460,0)</f>
        <v>0</v>
      </c>
      <c r="H468" s="35">
        <f>IF(AND(LEFT(DULIEU!$W460,3)=$L$4,LEFT(DULIEU!$V460,3)=$H$11),DULIEU!$X460,0)</f>
        <v>0</v>
      </c>
      <c r="I468" s="36" t="str">
        <f>IF($J468&gt;0,DULIEU!V460,"")</f>
        <v/>
      </c>
      <c r="J468" s="35">
        <f t="shared" si="14"/>
        <v>0</v>
      </c>
      <c r="K468" s="35">
        <f>IF(LEFT(DULIEU!$W460,3)=L$4,DULIEU!$X460,0)</f>
        <v>0</v>
      </c>
      <c r="L468" s="41" t="str">
        <f t="shared" si="15"/>
        <v/>
      </c>
      <c r="M468" s="29"/>
      <c r="N468" s="2"/>
      <c r="O468" s="2"/>
      <c r="P468" s="2"/>
      <c r="Q468" s="2"/>
      <c r="R468" s="2"/>
      <c r="S468" s="2"/>
      <c r="T468" s="2"/>
      <c r="U468" s="2"/>
      <c r="V468" s="2"/>
      <c r="W468" s="2"/>
      <c r="X468" s="2"/>
      <c r="Y468" s="2"/>
      <c r="Z468" s="2"/>
      <c r="AA468" s="2"/>
      <c r="AB468" s="2"/>
      <c r="AC468" s="2"/>
      <c r="AD468" s="2"/>
      <c r="AE468" s="2"/>
      <c r="AF468" s="2"/>
      <c r="AG468" s="2"/>
      <c r="AH468" s="2"/>
      <c r="AI468" s="2"/>
    </row>
    <row r="469" spans="1:35" s="1" customFormat="1" hidden="1">
      <c r="A469" s="2"/>
      <c r="B469" s="38" t="str">
        <f>IF(LEFT(DULIEU!$W461,3)=$L$4,DULIEU!$D461,"")</f>
        <v/>
      </c>
      <c r="C469" s="39" t="str">
        <f>IF(LEFT(DULIEU!$W461,3)=$L$4,DULIEU!$H461,"")</f>
        <v/>
      </c>
      <c r="D469" s="39" t="str">
        <f>IF(LEFT(DULIEU!$W461,3)=$L$4,DULIEU!$J461,"")</f>
        <v/>
      </c>
      <c r="E469" s="38" t="str">
        <f>IF(LEFT(DULIEU!$W461,3)=$L$4,DULIEU!$E461,"")</f>
        <v/>
      </c>
      <c r="F469" s="34" t="str">
        <f>IF(LEFT(DULIEU!$W461,3)=$L$4,DULIEU!$O461,"")</f>
        <v/>
      </c>
      <c r="G469" s="35">
        <f>IF(AND(LEFT(DULIEU!$W461,3)=$L$4,LEFT(DULIEU!$V461,4)=$G$11),DULIEU!$X461,0)</f>
        <v>0</v>
      </c>
      <c r="H469" s="35">
        <f>IF(AND(LEFT(DULIEU!$W461,3)=$L$4,LEFT(DULIEU!$V461,3)=$H$11),DULIEU!$X461,0)</f>
        <v>0</v>
      </c>
      <c r="I469" s="36" t="str">
        <f>IF($J469&gt;0,DULIEU!V461,"")</f>
        <v/>
      </c>
      <c r="J469" s="35">
        <f t="shared" si="14"/>
        <v>0</v>
      </c>
      <c r="K469" s="35">
        <f>IF(LEFT(DULIEU!$W461,3)=L$4,DULIEU!$X461,0)</f>
        <v>0</v>
      </c>
      <c r="L469" s="41" t="str">
        <f t="shared" si="15"/>
        <v/>
      </c>
      <c r="M469" s="29"/>
      <c r="N469" s="2"/>
      <c r="O469" s="2"/>
      <c r="P469" s="2"/>
      <c r="Q469" s="2"/>
      <c r="R469" s="2"/>
      <c r="S469" s="2"/>
      <c r="T469" s="2"/>
      <c r="U469" s="2"/>
      <c r="V469" s="2"/>
      <c r="W469" s="2"/>
      <c r="X469" s="2"/>
      <c r="Y469" s="2"/>
      <c r="Z469" s="2"/>
      <c r="AA469" s="2"/>
      <c r="AB469" s="2"/>
      <c r="AC469" s="2"/>
      <c r="AD469" s="2"/>
      <c r="AE469" s="2"/>
      <c r="AF469" s="2"/>
      <c r="AG469" s="2"/>
      <c r="AH469" s="2"/>
      <c r="AI469" s="2"/>
    </row>
    <row r="470" spans="1:35" s="1" customFormat="1" hidden="1">
      <c r="A470" s="2"/>
      <c r="B470" s="38" t="str">
        <f>IF(LEFT(DULIEU!$W462,3)=$L$4,DULIEU!$D462,"")</f>
        <v/>
      </c>
      <c r="C470" s="39" t="str">
        <f>IF(LEFT(DULIEU!$W462,3)=$L$4,DULIEU!$H462,"")</f>
        <v/>
      </c>
      <c r="D470" s="39" t="str">
        <f>IF(LEFT(DULIEU!$W462,3)=$L$4,DULIEU!$J462,"")</f>
        <v/>
      </c>
      <c r="E470" s="38" t="str">
        <f>IF(LEFT(DULIEU!$W462,3)=$L$4,DULIEU!$E462,"")</f>
        <v/>
      </c>
      <c r="F470" s="34" t="str">
        <f>IF(LEFT(DULIEU!$W462,3)=$L$4,DULIEU!$O462,"")</f>
        <v/>
      </c>
      <c r="G470" s="35">
        <f>IF(AND(LEFT(DULIEU!$W462,3)=$L$4,LEFT(DULIEU!$V462,4)=$G$11),DULIEU!$X462,0)</f>
        <v>0</v>
      </c>
      <c r="H470" s="35">
        <f>IF(AND(LEFT(DULIEU!$W462,3)=$L$4,LEFT(DULIEU!$V462,3)=$H$11),DULIEU!$X462,0)</f>
        <v>0</v>
      </c>
      <c r="I470" s="36" t="str">
        <f>IF($J470&gt;0,DULIEU!V462,"")</f>
        <v/>
      </c>
      <c r="J470" s="35">
        <f t="shared" si="14"/>
        <v>0</v>
      </c>
      <c r="K470" s="35">
        <f>IF(LEFT(DULIEU!$W462,3)=L$4,DULIEU!$X462,0)</f>
        <v>0</v>
      </c>
      <c r="L470" s="41" t="str">
        <f t="shared" si="15"/>
        <v/>
      </c>
      <c r="M470" s="29"/>
      <c r="N470" s="2"/>
      <c r="O470" s="2"/>
      <c r="P470" s="2"/>
      <c r="Q470" s="2"/>
      <c r="R470" s="2"/>
      <c r="S470" s="2"/>
      <c r="T470" s="2"/>
      <c r="U470" s="2"/>
      <c r="V470" s="2"/>
      <c r="W470" s="2"/>
      <c r="X470" s="2"/>
      <c r="Y470" s="2"/>
      <c r="Z470" s="2"/>
      <c r="AA470" s="2"/>
      <c r="AB470" s="2"/>
      <c r="AC470" s="2"/>
      <c r="AD470" s="2"/>
      <c r="AE470" s="2"/>
      <c r="AF470" s="2"/>
      <c r="AG470" s="2"/>
      <c r="AH470" s="2"/>
      <c r="AI470" s="2"/>
    </row>
    <row r="471" spans="1:35" s="1" customFormat="1" hidden="1">
      <c r="A471" s="2"/>
      <c r="B471" s="38" t="str">
        <f>IF(LEFT(DULIEU!$W463,3)=$L$4,DULIEU!$D463,"")</f>
        <v/>
      </c>
      <c r="C471" s="39" t="str">
        <f>IF(LEFT(DULIEU!$W463,3)=$L$4,DULIEU!$H463,"")</f>
        <v/>
      </c>
      <c r="D471" s="39" t="str">
        <f>IF(LEFT(DULIEU!$W463,3)=$L$4,DULIEU!$J463,"")</f>
        <v/>
      </c>
      <c r="E471" s="38" t="str">
        <f>IF(LEFT(DULIEU!$W463,3)=$L$4,DULIEU!$E463,"")</f>
        <v/>
      </c>
      <c r="F471" s="34" t="str">
        <f>IF(LEFT(DULIEU!$W463,3)=$L$4,DULIEU!$O463,"")</f>
        <v/>
      </c>
      <c r="G471" s="35">
        <f>IF(AND(LEFT(DULIEU!$W463,3)=$L$4,LEFT(DULIEU!$V463,4)=$G$11),DULIEU!$X463,0)</f>
        <v>0</v>
      </c>
      <c r="H471" s="35">
        <f>IF(AND(LEFT(DULIEU!$W463,3)=$L$4,LEFT(DULIEU!$V463,3)=$H$11),DULIEU!$X463,0)</f>
        <v>0</v>
      </c>
      <c r="I471" s="36" t="str">
        <f>IF($J471&gt;0,DULIEU!V463,"")</f>
        <v/>
      </c>
      <c r="J471" s="35">
        <f t="shared" si="14"/>
        <v>0</v>
      </c>
      <c r="K471" s="35">
        <f>IF(LEFT(DULIEU!$W463,3)=L$4,DULIEU!$X463,0)</f>
        <v>0</v>
      </c>
      <c r="L471" s="41" t="str">
        <f t="shared" si="15"/>
        <v/>
      </c>
      <c r="M471" s="29"/>
      <c r="N471" s="2"/>
      <c r="O471" s="2"/>
      <c r="P471" s="2"/>
      <c r="Q471" s="2"/>
      <c r="R471" s="2"/>
      <c r="S471" s="2"/>
      <c r="T471" s="2"/>
      <c r="U471" s="2"/>
      <c r="V471" s="2"/>
      <c r="W471" s="2"/>
      <c r="X471" s="2"/>
      <c r="Y471" s="2"/>
      <c r="Z471" s="2"/>
      <c r="AA471" s="2"/>
      <c r="AB471" s="2"/>
      <c r="AC471" s="2"/>
      <c r="AD471" s="2"/>
      <c r="AE471" s="2"/>
      <c r="AF471" s="2"/>
      <c r="AG471" s="2"/>
      <c r="AH471" s="2"/>
      <c r="AI471" s="2"/>
    </row>
    <row r="472" spans="1:35" s="1" customFormat="1" hidden="1">
      <c r="A472" s="2"/>
      <c r="B472" s="38" t="str">
        <f>IF(LEFT(DULIEU!$W464,3)=$L$4,DULIEU!$D464,"")</f>
        <v/>
      </c>
      <c r="C472" s="39" t="str">
        <f>IF(LEFT(DULIEU!$W464,3)=$L$4,DULIEU!$H464,"")</f>
        <v/>
      </c>
      <c r="D472" s="39" t="str">
        <f>IF(LEFT(DULIEU!$W464,3)=$L$4,DULIEU!$J464,"")</f>
        <v/>
      </c>
      <c r="E472" s="38" t="str">
        <f>IF(LEFT(DULIEU!$W464,3)=$L$4,DULIEU!$E464,"")</f>
        <v/>
      </c>
      <c r="F472" s="34" t="str">
        <f>IF(LEFT(DULIEU!$W464,3)=$L$4,DULIEU!$O464,"")</f>
        <v/>
      </c>
      <c r="G472" s="35">
        <f>IF(AND(LEFT(DULIEU!$W464,3)=$L$4,LEFT(DULIEU!$V464,4)=$G$11),DULIEU!$X464,0)</f>
        <v>0</v>
      </c>
      <c r="H472" s="35">
        <f>IF(AND(LEFT(DULIEU!$W464,3)=$L$4,LEFT(DULIEU!$V464,3)=$H$11),DULIEU!$X464,0)</f>
        <v>0</v>
      </c>
      <c r="I472" s="36" t="str">
        <f>IF($J472&gt;0,DULIEU!V464,"")</f>
        <v/>
      </c>
      <c r="J472" s="35">
        <f t="shared" si="14"/>
        <v>0</v>
      </c>
      <c r="K472" s="35">
        <f>IF(LEFT(DULIEU!$W464,3)=L$4,DULIEU!$X464,0)</f>
        <v>0</v>
      </c>
      <c r="L472" s="41" t="str">
        <f t="shared" si="15"/>
        <v/>
      </c>
      <c r="M472" s="29"/>
      <c r="N472" s="2"/>
      <c r="O472" s="2"/>
      <c r="P472" s="2"/>
      <c r="Q472" s="2"/>
      <c r="R472" s="2"/>
      <c r="S472" s="2"/>
      <c r="T472" s="2"/>
      <c r="U472" s="2"/>
      <c r="V472" s="2"/>
      <c r="W472" s="2"/>
      <c r="X472" s="2"/>
      <c r="Y472" s="2"/>
      <c r="Z472" s="2"/>
      <c r="AA472" s="2"/>
      <c r="AB472" s="2"/>
      <c r="AC472" s="2"/>
      <c r="AD472" s="2"/>
      <c r="AE472" s="2"/>
      <c r="AF472" s="2"/>
      <c r="AG472" s="2"/>
      <c r="AH472" s="2"/>
      <c r="AI472" s="2"/>
    </row>
    <row r="473" spans="1:35" s="1" customFormat="1" hidden="1">
      <c r="A473" s="2"/>
      <c r="B473" s="38" t="str">
        <f>IF(LEFT(DULIEU!$W465,3)=$L$4,DULIEU!$D465,"")</f>
        <v/>
      </c>
      <c r="C473" s="39" t="str">
        <f>IF(LEFT(DULIEU!$W465,3)=$L$4,DULIEU!$H465,"")</f>
        <v/>
      </c>
      <c r="D473" s="39" t="str">
        <f>IF(LEFT(DULIEU!$W465,3)=$L$4,DULIEU!$J465,"")</f>
        <v/>
      </c>
      <c r="E473" s="38" t="str">
        <f>IF(LEFT(DULIEU!$W465,3)=$L$4,DULIEU!$E465,"")</f>
        <v/>
      </c>
      <c r="F473" s="34" t="str">
        <f>IF(LEFT(DULIEU!$W465,3)=$L$4,DULIEU!$O465,"")</f>
        <v/>
      </c>
      <c r="G473" s="35">
        <f>IF(AND(LEFT(DULIEU!$W465,3)=$L$4,LEFT(DULIEU!$V465,4)=$G$11),DULIEU!$X465,0)</f>
        <v>0</v>
      </c>
      <c r="H473" s="35">
        <f>IF(AND(LEFT(DULIEU!$W465,3)=$L$4,LEFT(DULIEU!$V465,3)=$H$11),DULIEU!$X465,0)</f>
        <v>0</v>
      </c>
      <c r="I473" s="36" t="str">
        <f>IF($J473&gt;0,DULIEU!V465,"")</f>
        <v/>
      </c>
      <c r="J473" s="35">
        <f t="shared" si="14"/>
        <v>0</v>
      </c>
      <c r="K473" s="35">
        <f>IF(LEFT(DULIEU!$W465,3)=L$4,DULIEU!$X465,0)</f>
        <v>0</v>
      </c>
      <c r="L473" s="41" t="str">
        <f t="shared" si="15"/>
        <v/>
      </c>
      <c r="M473" s="29"/>
      <c r="N473" s="2"/>
      <c r="O473" s="2"/>
      <c r="P473" s="2"/>
      <c r="Q473" s="2"/>
      <c r="R473" s="2"/>
      <c r="S473" s="2"/>
      <c r="T473" s="2"/>
      <c r="U473" s="2"/>
      <c r="V473" s="2"/>
      <c r="W473" s="2"/>
      <c r="X473" s="2"/>
      <c r="Y473" s="2"/>
      <c r="Z473" s="2"/>
      <c r="AA473" s="2"/>
      <c r="AB473" s="2"/>
      <c r="AC473" s="2"/>
      <c r="AD473" s="2"/>
      <c r="AE473" s="2"/>
      <c r="AF473" s="2"/>
      <c r="AG473" s="2"/>
      <c r="AH473" s="2"/>
      <c r="AI473" s="2"/>
    </row>
    <row r="474" spans="1:35" s="1" customFormat="1" hidden="1">
      <c r="A474" s="2"/>
      <c r="B474" s="38" t="str">
        <f>IF(LEFT(DULIEU!$W466,3)=$L$4,DULIEU!$D466,"")</f>
        <v/>
      </c>
      <c r="C474" s="39" t="str">
        <f>IF(LEFT(DULIEU!$W466,3)=$L$4,DULIEU!$H466,"")</f>
        <v/>
      </c>
      <c r="D474" s="39" t="str">
        <f>IF(LEFT(DULIEU!$W466,3)=$L$4,DULIEU!$J466,"")</f>
        <v/>
      </c>
      <c r="E474" s="38" t="str">
        <f>IF(LEFT(DULIEU!$W466,3)=$L$4,DULIEU!$E466,"")</f>
        <v/>
      </c>
      <c r="F474" s="34" t="str">
        <f>IF(LEFT(DULIEU!$W466,3)=$L$4,DULIEU!$O466,"")</f>
        <v/>
      </c>
      <c r="G474" s="35">
        <f>IF(AND(LEFT(DULIEU!$W466,3)=$L$4,LEFT(DULIEU!$V466,4)=$G$11),DULIEU!$X466,0)</f>
        <v>0</v>
      </c>
      <c r="H474" s="35">
        <f>IF(AND(LEFT(DULIEU!$W466,3)=$L$4,LEFT(DULIEU!$V466,3)=$H$11),DULIEU!$X466,0)</f>
        <v>0</v>
      </c>
      <c r="I474" s="36" t="str">
        <f>IF($J474&gt;0,DULIEU!V466,"")</f>
        <v/>
      </c>
      <c r="J474" s="35">
        <f t="shared" si="14"/>
        <v>0</v>
      </c>
      <c r="K474" s="35">
        <f>IF(LEFT(DULIEU!$W466,3)=L$4,DULIEU!$X466,0)</f>
        <v>0</v>
      </c>
      <c r="L474" s="41" t="str">
        <f t="shared" si="15"/>
        <v/>
      </c>
      <c r="M474" s="29"/>
      <c r="N474" s="2"/>
      <c r="O474" s="2"/>
      <c r="P474" s="2"/>
      <c r="Q474" s="2"/>
      <c r="R474" s="2"/>
      <c r="S474" s="2"/>
      <c r="T474" s="2"/>
      <c r="U474" s="2"/>
      <c r="V474" s="2"/>
      <c r="W474" s="2"/>
      <c r="X474" s="2"/>
      <c r="Y474" s="2"/>
      <c r="Z474" s="2"/>
      <c r="AA474" s="2"/>
      <c r="AB474" s="2"/>
      <c r="AC474" s="2"/>
      <c r="AD474" s="2"/>
      <c r="AE474" s="2"/>
      <c r="AF474" s="2"/>
      <c r="AG474" s="2"/>
      <c r="AH474" s="2"/>
      <c r="AI474" s="2"/>
    </row>
    <row r="475" spans="1:35" s="1" customFormat="1" hidden="1">
      <c r="A475" s="2"/>
      <c r="B475" s="38" t="str">
        <f>IF(LEFT(DULIEU!$W467,3)=$L$4,DULIEU!$D467,"")</f>
        <v/>
      </c>
      <c r="C475" s="39" t="str">
        <f>IF(LEFT(DULIEU!$W467,3)=$L$4,DULIEU!$H467,"")</f>
        <v/>
      </c>
      <c r="D475" s="39" t="str">
        <f>IF(LEFT(DULIEU!$W467,3)=$L$4,DULIEU!$J467,"")</f>
        <v/>
      </c>
      <c r="E475" s="38" t="str">
        <f>IF(LEFT(DULIEU!$W467,3)=$L$4,DULIEU!$E467,"")</f>
        <v/>
      </c>
      <c r="F475" s="34" t="str">
        <f>IF(LEFT(DULIEU!$W467,3)=$L$4,DULIEU!$O467,"")</f>
        <v/>
      </c>
      <c r="G475" s="35">
        <f>IF(AND(LEFT(DULIEU!$W467,3)=$L$4,LEFT(DULIEU!$V467,4)=$G$11),DULIEU!$X467,0)</f>
        <v>0</v>
      </c>
      <c r="H475" s="35">
        <f>IF(AND(LEFT(DULIEU!$W467,3)=$L$4,LEFT(DULIEU!$V467,3)=$H$11),DULIEU!$X467,0)</f>
        <v>0</v>
      </c>
      <c r="I475" s="36" t="str">
        <f>IF($J475&gt;0,DULIEU!V467,"")</f>
        <v/>
      </c>
      <c r="J475" s="35">
        <f t="shared" si="14"/>
        <v>0</v>
      </c>
      <c r="K475" s="35">
        <f>IF(LEFT(DULIEU!$W467,3)=L$4,DULIEU!$X467,0)</f>
        <v>0</v>
      </c>
      <c r="L475" s="41" t="str">
        <f t="shared" si="15"/>
        <v/>
      </c>
      <c r="M475" s="29"/>
      <c r="N475" s="2"/>
      <c r="O475" s="2"/>
      <c r="P475" s="2"/>
      <c r="Q475" s="2"/>
      <c r="R475" s="2"/>
      <c r="S475" s="2"/>
      <c r="T475" s="2"/>
      <c r="U475" s="2"/>
      <c r="V475" s="2"/>
      <c r="W475" s="2"/>
      <c r="X475" s="2"/>
      <c r="Y475" s="2"/>
      <c r="Z475" s="2"/>
      <c r="AA475" s="2"/>
      <c r="AB475" s="2"/>
      <c r="AC475" s="2"/>
      <c r="AD475" s="2"/>
      <c r="AE475" s="2"/>
      <c r="AF475" s="2"/>
      <c r="AG475" s="2"/>
      <c r="AH475" s="2"/>
      <c r="AI475" s="2"/>
    </row>
    <row r="476" spans="1:35" s="1" customFormat="1" hidden="1">
      <c r="A476" s="2"/>
      <c r="B476" s="38" t="str">
        <f>IF(LEFT(DULIEU!$W468,3)=$L$4,DULIEU!$D468,"")</f>
        <v/>
      </c>
      <c r="C476" s="39" t="str">
        <f>IF(LEFT(DULIEU!$W468,3)=$L$4,DULIEU!$H468,"")</f>
        <v/>
      </c>
      <c r="D476" s="39" t="str">
        <f>IF(LEFT(DULIEU!$W468,3)=$L$4,DULIEU!$J468,"")</f>
        <v/>
      </c>
      <c r="E476" s="38" t="str">
        <f>IF(LEFT(DULIEU!$W468,3)=$L$4,DULIEU!$E468,"")</f>
        <v/>
      </c>
      <c r="F476" s="34" t="str">
        <f>IF(LEFT(DULIEU!$W468,3)=$L$4,DULIEU!$O468,"")</f>
        <v/>
      </c>
      <c r="G476" s="35">
        <f>IF(AND(LEFT(DULIEU!$W468,3)=$L$4,LEFT(DULIEU!$V468,4)=$G$11),DULIEU!$X468,0)</f>
        <v>0</v>
      </c>
      <c r="H476" s="35">
        <f>IF(AND(LEFT(DULIEU!$W468,3)=$L$4,LEFT(DULIEU!$V468,3)=$H$11),DULIEU!$X468,0)</f>
        <v>0</v>
      </c>
      <c r="I476" s="36" t="str">
        <f>IF($J476&gt;0,DULIEU!V468,"")</f>
        <v/>
      </c>
      <c r="J476" s="35">
        <f t="shared" si="14"/>
        <v>0</v>
      </c>
      <c r="K476" s="35">
        <f>IF(LEFT(DULIEU!$W468,3)=L$4,DULIEU!$X468,0)</f>
        <v>0</v>
      </c>
      <c r="L476" s="41" t="str">
        <f t="shared" si="15"/>
        <v/>
      </c>
      <c r="M476" s="29"/>
      <c r="N476" s="2"/>
      <c r="O476" s="2"/>
      <c r="P476" s="2"/>
      <c r="Q476" s="2"/>
      <c r="R476" s="2"/>
      <c r="S476" s="2"/>
      <c r="T476" s="2"/>
      <c r="U476" s="2"/>
      <c r="V476" s="2"/>
      <c r="W476" s="2"/>
      <c r="X476" s="2"/>
      <c r="Y476" s="2"/>
      <c r="Z476" s="2"/>
      <c r="AA476" s="2"/>
      <c r="AB476" s="2"/>
      <c r="AC476" s="2"/>
      <c r="AD476" s="2"/>
      <c r="AE476" s="2"/>
      <c r="AF476" s="2"/>
      <c r="AG476" s="2"/>
      <c r="AH476" s="2"/>
      <c r="AI476" s="2"/>
    </row>
    <row r="477" spans="1:35" s="1" customFormat="1" hidden="1">
      <c r="A477" s="2"/>
      <c r="B477" s="38" t="str">
        <f>IF(LEFT(DULIEU!$W469,3)=$L$4,DULIEU!$D469,"")</f>
        <v/>
      </c>
      <c r="C477" s="39" t="str">
        <f>IF(LEFT(DULIEU!$W469,3)=$L$4,DULIEU!$H469,"")</f>
        <v/>
      </c>
      <c r="D477" s="39" t="str">
        <f>IF(LEFT(DULIEU!$W469,3)=$L$4,DULIEU!$J469,"")</f>
        <v/>
      </c>
      <c r="E477" s="38" t="str">
        <f>IF(LEFT(DULIEU!$W469,3)=$L$4,DULIEU!$E469,"")</f>
        <v/>
      </c>
      <c r="F477" s="34" t="str">
        <f>IF(LEFT(DULIEU!$W469,3)=$L$4,DULIEU!$O469,"")</f>
        <v/>
      </c>
      <c r="G477" s="35">
        <f>IF(AND(LEFT(DULIEU!$W469,3)=$L$4,LEFT(DULIEU!$V469,4)=$G$11),DULIEU!$X469,0)</f>
        <v>0</v>
      </c>
      <c r="H477" s="35">
        <f>IF(AND(LEFT(DULIEU!$W469,3)=$L$4,LEFT(DULIEU!$V469,3)=$H$11),DULIEU!$X469,0)</f>
        <v>0</v>
      </c>
      <c r="I477" s="36" t="str">
        <f>IF($J477&gt;0,DULIEU!V469,"")</f>
        <v/>
      </c>
      <c r="J477" s="35">
        <f t="shared" si="14"/>
        <v>0</v>
      </c>
      <c r="K477" s="35">
        <f>IF(LEFT(DULIEU!$W469,3)=L$4,DULIEU!$X469,0)</f>
        <v>0</v>
      </c>
      <c r="L477" s="41" t="str">
        <f t="shared" si="15"/>
        <v/>
      </c>
      <c r="M477" s="29"/>
      <c r="N477" s="2"/>
      <c r="O477" s="2"/>
      <c r="P477" s="2"/>
      <c r="Q477" s="2"/>
      <c r="R477" s="2"/>
      <c r="S477" s="2"/>
      <c r="T477" s="2"/>
      <c r="U477" s="2"/>
      <c r="V477" s="2"/>
      <c r="W477" s="2"/>
      <c r="X477" s="2"/>
      <c r="Y477" s="2"/>
      <c r="Z477" s="2"/>
      <c r="AA477" s="2"/>
      <c r="AB477" s="2"/>
      <c r="AC477" s="2"/>
      <c r="AD477" s="2"/>
      <c r="AE477" s="2"/>
      <c r="AF477" s="2"/>
      <c r="AG477" s="2"/>
      <c r="AH477" s="2"/>
      <c r="AI477" s="2"/>
    </row>
    <row r="478" spans="1:35" s="1" customFormat="1" hidden="1">
      <c r="A478" s="2"/>
      <c r="B478" s="38" t="str">
        <f>IF(LEFT(DULIEU!$W470,3)=$L$4,DULIEU!$D470,"")</f>
        <v/>
      </c>
      <c r="C478" s="39" t="str">
        <f>IF(LEFT(DULIEU!$W470,3)=$L$4,DULIEU!$H470,"")</f>
        <v/>
      </c>
      <c r="D478" s="39" t="str">
        <f>IF(LEFT(DULIEU!$W470,3)=$L$4,DULIEU!$J470,"")</f>
        <v/>
      </c>
      <c r="E478" s="38" t="str">
        <f>IF(LEFT(DULIEU!$W470,3)=$L$4,DULIEU!$E470,"")</f>
        <v/>
      </c>
      <c r="F478" s="34" t="str">
        <f>IF(LEFT(DULIEU!$W470,3)=$L$4,DULIEU!$O470,"")</f>
        <v/>
      </c>
      <c r="G478" s="35">
        <f>IF(AND(LEFT(DULIEU!$W470,3)=$L$4,LEFT(DULIEU!$V470,4)=$G$11),DULIEU!$X470,0)</f>
        <v>0</v>
      </c>
      <c r="H478" s="35">
        <f>IF(AND(LEFT(DULIEU!$W470,3)=$L$4,LEFT(DULIEU!$V470,3)=$H$11),DULIEU!$X470,0)</f>
        <v>0</v>
      </c>
      <c r="I478" s="36" t="str">
        <f>IF($J478&gt;0,DULIEU!V470,"")</f>
        <v/>
      </c>
      <c r="J478" s="35">
        <f t="shared" si="14"/>
        <v>0</v>
      </c>
      <c r="K478" s="35">
        <f>IF(LEFT(DULIEU!$W470,3)=L$4,DULIEU!$X470,0)</f>
        <v>0</v>
      </c>
      <c r="L478" s="41" t="str">
        <f t="shared" si="15"/>
        <v/>
      </c>
      <c r="M478" s="29"/>
      <c r="N478" s="2"/>
      <c r="O478" s="2"/>
      <c r="P478" s="2"/>
      <c r="Q478" s="2"/>
      <c r="R478" s="2"/>
      <c r="S478" s="2"/>
      <c r="T478" s="2"/>
      <c r="U478" s="2"/>
      <c r="V478" s="2"/>
      <c r="W478" s="2"/>
      <c r="X478" s="2"/>
      <c r="Y478" s="2"/>
      <c r="Z478" s="2"/>
      <c r="AA478" s="2"/>
      <c r="AB478" s="2"/>
      <c r="AC478" s="2"/>
      <c r="AD478" s="2"/>
      <c r="AE478" s="2"/>
      <c r="AF478" s="2"/>
      <c r="AG478" s="2"/>
      <c r="AH478" s="2"/>
      <c r="AI478" s="2"/>
    </row>
    <row r="479" spans="1:35" s="1" customFormat="1" hidden="1">
      <c r="A479" s="2"/>
      <c r="B479" s="38" t="str">
        <f>IF(LEFT(DULIEU!$W471,3)=$L$4,DULIEU!$D471,"")</f>
        <v/>
      </c>
      <c r="C479" s="39" t="str">
        <f>IF(LEFT(DULIEU!$W471,3)=$L$4,DULIEU!$H471,"")</f>
        <v/>
      </c>
      <c r="D479" s="39" t="str">
        <f>IF(LEFT(DULIEU!$W471,3)=$L$4,DULIEU!$J471,"")</f>
        <v/>
      </c>
      <c r="E479" s="38" t="str">
        <f>IF(LEFT(DULIEU!$W471,3)=$L$4,DULIEU!$E471,"")</f>
        <v/>
      </c>
      <c r="F479" s="34" t="str">
        <f>IF(LEFT(DULIEU!$W471,3)=$L$4,DULIEU!$O471,"")</f>
        <v/>
      </c>
      <c r="G479" s="35">
        <f>IF(AND(LEFT(DULIEU!$W471,3)=$L$4,LEFT(DULIEU!$V471,4)=$G$11),DULIEU!$X471,0)</f>
        <v>0</v>
      </c>
      <c r="H479" s="35">
        <f>IF(AND(LEFT(DULIEU!$W471,3)=$L$4,LEFT(DULIEU!$V471,3)=$H$11),DULIEU!$X471,0)</f>
        <v>0</v>
      </c>
      <c r="I479" s="36" t="str">
        <f>IF($J479&gt;0,DULIEU!V471,"")</f>
        <v/>
      </c>
      <c r="J479" s="35">
        <f t="shared" si="14"/>
        <v>0</v>
      </c>
      <c r="K479" s="35">
        <f>IF(LEFT(DULIEU!$W471,3)=L$4,DULIEU!$X471,0)</f>
        <v>0</v>
      </c>
      <c r="L479" s="41" t="str">
        <f t="shared" si="15"/>
        <v/>
      </c>
      <c r="M479" s="29"/>
      <c r="N479" s="2"/>
      <c r="O479" s="2"/>
      <c r="P479" s="2"/>
      <c r="Q479" s="2"/>
      <c r="R479" s="2"/>
      <c r="S479" s="2"/>
      <c r="T479" s="2"/>
      <c r="U479" s="2"/>
      <c r="V479" s="2"/>
      <c r="W479" s="2"/>
      <c r="X479" s="2"/>
      <c r="Y479" s="2"/>
      <c r="Z479" s="2"/>
      <c r="AA479" s="2"/>
      <c r="AB479" s="2"/>
      <c r="AC479" s="2"/>
      <c r="AD479" s="2"/>
      <c r="AE479" s="2"/>
      <c r="AF479" s="2"/>
      <c r="AG479" s="2"/>
      <c r="AH479" s="2"/>
      <c r="AI479" s="2"/>
    </row>
    <row r="480" spans="1:35" s="1" customFormat="1" hidden="1">
      <c r="A480" s="2"/>
      <c r="B480" s="38" t="str">
        <f>IF(LEFT(DULIEU!$W472,3)=$L$4,DULIEU!$D472,"")</f>
        <v/>
      </c>
      <c r="C480" s="39" t="str">
        <f>IF(LEFT(DULIEU!$W472,3)=$L$4,DULIEU!$H472,"")</f>
        <v/>
      </c>
      <c r="D480" s="39" t="str">
        <f>IF(LEFT(DULIEU!$W472,3)=$L$4,DULIEU!$J472,"")</f>
        <v/>
      </c>
      <c r="E480" s="38" t="str">
        <f>IF(LEFT(DULIEU!$W472,3)=$L$4,DULIEU!$E472,"")</f>
        <v/>
      </c>
      <c r="F480" s="34" t="str">
        <f>IF(LEFT(DULIEU!$W472,3)=$L$4,DULIEU!$O472,"")</f>
        <v/>
      </c>
      <c r="G480" s="35">
        <f>IF(AND(LEFT(DULIEU!$W472,3)=$L$4,LEFT(DULIEU!$V472,4)=$G$11),DULIEU!$X472,0)</f>
        <v>0</v>
      </c>
      <c r="H480" s="35">
        <f>IF(AND(LEFT(DULIEU!$W472,3)=$L$4,LEFT(DULIEU!$V472,3)=$H$11),DULIEU!$X472,0)</f>
        <v>0</v>
      </c>
      <c r="I480" s="36" t="str">
        <f>IF($J480&gt;0,DULIEU!V472,"")</f>
        <v/>
      </c>
      <c r="J480" s="35">
        <f t="shared" si="14"/>
        <v>0</v>
      </c>
      <c r="K480" s="35">
        <f>IF(LEFT(DULIEU!$W472,3)=L$4,DULIEU!$X472,0)</f>
        <v>0</v>
      </c>
      <c r="L480" s="41" t="str">
        <f t="shared" si="15"/>
        <v/>
      </c>
      <c r="M480" s="29"/>
      <c r="N480" s="2"/>
      <c r="O480" s="2"/>
      <c r="P480" s="2"/>
      <c r="Q480" s="2"/>
      <c r="R480" s="2"/>
      <c r="S480" s="2"/>
      <c r="T480" s="2"/>
      <c r="U480" s="2"/>
      <c r="V480" s="2"/>
      <c r="W480" s="2"/>
      <c r="X480" s="2"/>
      <c r="Y480" s="2"/>
      <c r="Z480" s="2"/>
      <c r="AA480" s="2"/>
      <c r="AB480" s="2"/>
      <c r="AC480" s="2"/>
      <c r="AD480" s="2"/>
      <c r="AE480" s="2"/>
      <c r="AF480" s="2"/>
      <c r="AG480" s="2"/>
      <c r="AH480" s="2"/>
      <c r="AI480" s="2"/>
    </row>
    <row r="481" spans="1:35" s="1" customFormat="1" hidden="1">
      <c r="A481" s="2"/>
      <c r="B481" s="38" t="str">
        <f>IF(LEFT(DULIEU!$W473,3)=$L$4,DULIEU!$D473,"")</f>
        <v/>
      </c>
      <c r="C481" s="39" t="str">
        <f>IF(LEFT(DULIEU!$W473,3)=$L$4,DULIEU!$H473,"")</f>
        <v/>
      </c>
      <c r="D481" s="39" t="str">
        <f>IF(LEFT(DULIEU!$W473,3)=$L$4,DULIEU!$J473,"")</f>
        <v/>
      </c>
      <c r="E481" s="38" t="str">
        <f>IF(LEFT(DULIEU!$W473,3)=$L$4,DULIEU!$E473,"")</f>
        <v/>
      </c>
      <c r="F481" s="34" t="str">
        <f>IF(LEFT(DULIEU!$W473,3)=$L$4,DULIEU!$O473,"")</f>
        <v/>
      </c>
      <c r="G481" s="35">
        <f>IF(AND(LEFT(DULIEU!$W473,3)=$L$4,LEFT(DULIEU!$V473,4)=$G$11),DULIEU!$X473,0)</f>
        <v>0</v>
      </c>
      <c r="H481" s="35">
        <f>IF(AND(LEFT(DULIEU!$W473,3)=$L$4,LEFT(DULIEU!$V473,3)=$H$11),DULIEU!$X473,0)</f>
        <v>0</v>
      </c>
      <c r="I481" s="36" t="str">
        <f>IF($J481&gt;0,DULIEU!V473,"")</f>
        <v/>
      </c>
      <c r="J481" s="35">
        <f t="shared" si="14"/>
        <v>0</v>
      </c>
      <c r="K481" s="35">
        <f>IF(LEFT(DULIEU!$W473,3)=L$4,DULIEU!$X473,0)</f>
        <v>0</v>
      </c>
      <c r="L481" s="41" t="str">
        <f t="shared" si="15"/>
        <v/>
      </c>
      <c r="M481" s="29"/>
      <c r="N481" s="2"/>
      <c r="O481" s="2"/>
      <c r="P481" s="2"/>
      <c r="Q481" s="2"/>
      <c r="R481" s="2"/>
      <c r="S481" s="2"/>
      <c r="T481" s="2"/>
      <c r="U481" s="2"/>
      <c r="V481" s="2"/>
      <c r="W481" s="2"/>
      <c r="X481" s="2"/>
      <c r="Y481" s="2"/>
      <c r="Z481" s="2"/>
      <c r="AA481" s="2"/>
      <c r="AB481" s="2"/>
      <c r="AC481" s="2"/>
      <c r="AD481" s="2"/>
      <c r="AE481" s="2"/>
      <c r="AF481" s="2"/>
      <c r="AG481" s="2"/>
      <c r="AH481" s="2"/>
      <c r="AI481" s="2"/>
    </row>
    <row r="482" spans="1:35" s="1" customFormat="1" hidden="1">
      <c r="A482" s="2"/>
      <c r="B482" s="38" t="str">
        <f>IF(LEFT(DULIEU!$W474,3)=$L$4,DULIEU!$D474,"")</f>
        <v/>
      </c>
      <c r="C482" s="39" t="str">
        <f>IF(LEFT(DULIEU!$W474,3)=$L$4,DULIEU!$H474,"")</f>
        <v/>
      </c>
      <c r="D482" s="39" t="str">
        <f>IF(LEFT(DULIEU!$W474,3)=$L$4,DULIEU!$J474,"")</f>
        <v/>
      </c>
      <c r="E482" s="38" t="str">
        <f>IF(LEFT(DULIEU!$W474,3)=$L$4,DULIEU!$E474,"")</f>
        <v/>
      </c>
      <c r="F482" s="34" t="str">
        <f>IF(LEFT(DULIEU!$W474,3)=$L$4,DULIEU!$O474,"")</f>
        <v/>
      </c>
      <c r="G482" s="35">
        <f>IF(AND(LEFT(DULIEU!$W474,3)=$L$4,LEFT(DULIEU!$V474,4)=$G$11),DULIEU!$X474,0)</f>
        <v>0</v>
      </c>
      <c r="H482" s="35">
        <f>IF(AND(LEFT(DULIEU!$W474,3)=$L$4,LEFT(DULIEU!$V474,3)=$H$11),DULIEU!$X474,0)</f>
        <v>0</v>
      </c>
      <c r="I482" s="36" t="str">
        <f>IF($J482&gt;0,DULIEU!V474,"")</f>
        <v/>
      </c>
      <c r="J482" s="35">
        <f t="shared" si="14"/>
        <v>0</v>
      </c>
      <c r="K482" s="35">
        <f>IF(LEFT(DULIEU!$W474,3)=L$4,DULIEU!$X474,0)</f>
        <v>0</v>
      </c>
      <c r="L482" s="41" t="str">
        <f t="shared" si="15"/>
        <v/>
      </c>
      <c r="M482" s="29"/>
      <c r="N482" s="2"/>
      <c r="O482" s="2"/>
      <c r="P482" s="2"/>
      <c r="Q482" s="2"/>
      <c r="R482" s="2"/>
      <c r="S482" s="2"/>
      <c r="T482" s="2"/>
      <c r="U482" s="2"/>
      <c r="V482" s="2"/>
      <c r="W482" s="2"/>
      <c r="X482" s="2"/>
      <c r="Y482" s="2"/>
      <c r="Z482" s="2"/>
      <c r="AA482" s="2"/>
      <c r="AB482" s="2"/>
      <c r="AC482" s="2"/>
      <c r="AD482" s="2"/>
      <c r="AE482" s="2"/>
      <c r="AF482" s="2"/>
      <c r="AG482" s="2"/>
      <c r="AH482" s="2"/>
      <c r="AI482" s="2"/>
    </row>
    <row r="483" spans="1:35" s="1" customFormat="1" hidden="1">
      <c r="A483" s="2"/>
      <c r="B483" s="38" t="str">
        <f>IF(LEFT(DULIEU!$W475,3)=$L$4,DULIEU!$D475,"")</f>
        <v/>
      </c>
      <c r="C483" s="39" t="str">
        <f>IF(LEFT(DULIEU!$W475,3)=$L$4,DULIEU!$H475,"")</f>
        <v/>
      </c>
      <c r="D483" s="39" t="str">
        <f>IF(LEFT(DULIEU!$W475,3)=$L$4,DULIEU!$J475,"")</f>
        <v/>
      </c>
      <c r="E483" s="38" t="str">
        <f>IF(LEFT(DULIEU!$W475,3)=$L$4,DULIEU!$E475,"")</f>
        <v/>
      </c>
      <c r="F483" s="34" t="str">
        <f>IF(LEFT(DULIEU!$W475,3)=$L$4,DULIEU!$O475,"")</f>
        <v/>
      </c>
      <c r="G483" s="35">
        <f>IF(AND(LEFT(DULIEU!$W475,3)=$L$4,LEFT(DULIEU!$V475,4)=$G$11),DULIEU!$X475,0)</f>
        <v>0</v>
      </c>
      <c r="H483" s="35">
        <f>IF(AND(LEFT(DULIEU!$W475,3)=$L$4,LEFT(DULIEU!$V475,3)=$H$11),DULIEU!$X475,0)</f>
        <v>0</v>
      </c>
      <c r="I483" s="36" t="str">
        <f>IF($J483&gt;0,DULIEU!V475,"")</f>
        <v/>
      </c>
      <c r="J483" s="35">
        <f t="shared" si="14"/>
        <v>0</v>
      </c>
      <c r="K483" s="35">
        <f>IF(LEFT(DULIEU!$W475,3)=L$4,DULIEU!$X475,0)</f>
        <v>0</v>
      </c>
      <c r="L483" s="41" t="str">
        <f t="shared" si="15"/>
        <v/>
      </c>
      <c r="M483" s="29"/>
      <c r="N483" s="2"/>
      <c r="O483" s="2"/>
      <c r="P483" s="2"/>
      <c r="Q483" s="2"/>
      <c r="R483" s="2"/>
      <c r="S483" s="2"/>
      <c r="T483" s="2"/>
      <c r="U483" s="2"/>
      <c r="V483" s="2"/>
      <c r="W483" s="2"/>
      <c r="X483" s="2"/>
      <c r="Y483" s="2"/>
      <c r="Z483" s="2"/>
      <c r="AA483" s="2"/>
      <c r="AB483" s="2"/>
      <c r="AC483" s="2"/>
      <c r="AD483" s="2"/>
      <c r="AE483" s="2"/>
      <c r="AF483" s="2"/>
      <c r="AG483" s="2"/>
      <c r="AH483" s="2"/>
      <c r="AI483" s="2"/>
    </row>
    <row r="484" spans="1:35" s="1" customFormat="1" hidden="1">
      <c r="A484" s="2"/>
      <c r="B484" s="38" t="str">
        <f>IF(LEFT(DULIEU!$W476,3)=$L$4,DULIEU!$D476,"")</f>
        <v/>
      </c>
      <c r="C484" s="39" t="str">
        <f>IF(LEFT(DULIEU!$W476,3)=$L$4,DULIEU!$H476,"")</f>
        <v/>
      </c>
      <c r="D484" s="39" t="str">
        <f>IF(LEFT(DULIEU!$W476,3)=$L$4,DULIEU!$J476,"")</f>
        <v/>
      </c>
      <c r="E484" s="38" t="str">
        <f>IF(LEFT(DULIEU!$W476,3)=$L$4,DULIEU!$E476,"")</f>
        <v/>
      </c>
      <c r="F484" s="34" t="str">
        <f>IF(LEFT(DULIEU!$W476,3)=$L$4,DULIEU!$O476,"")</f>
        <v/>
      </c>
      <c r="G484" s="35">
        <f>IF(AND(LEFT(DULIEU!$W476,3)=$L$4,LEFT(DULIEU!$V476,4)=$G$11),DULIEU!$X476,0)</f>
        <v>0</v>
      </c>
      <c r="H484" s="35">
        <f>IF(AND(LEFT(DULIEU!$W476,3)=$L$4,LEFT(DULIEU!$V476,3)=$H$11),DULIEU!$X476,0)</f>
        <v>0</v>
      </c>
      <c r="I484" s="36" t="str">
        <f>IF($J484&gt;0,DULIEU!V476,"")</f>
        <v/>
      </c>
      <c r="J484" s="35">
        <f t="shared" si="14"/>
        <v>0</v>
      </c>
      <c r="K484" s="35">
        <f>IF(LEFT(DULIEU!$W476,3)=L$4,DULIEU!$X476,0)</f>
        <v>0</v>
      </c>
      <c r="L484" s="41" t="str">
        <f t="shared" si="15"/>
        <v/>
      </c>
      <c r="M484" s="29"/>
      <c r="N484" s="2"/>
      <c r="O484" s="2"/>
      <c r="P484" s="2"/>
      <c r="Q484" s="2"/>
      <c r="R484" s="2"/>
      <c r="S484" s="2"/>
      <c r="T484" s="2"/>
      <c r="U484" s="2"/>
      <c r="V484" s="2"/>
      <c r="W484" s="2"/>
      <c r="X484" s="2"/>
      <c r="Y484" s="2"/>
      <c r="Z484" s="2"/>
      <c r="AA484" s="2"/>
      <c r="AB484" s="2"/>
      <c r="AC484" s="2"/>
      <c r="AD484" s="2"/>
      <c r="AE484" s="2"/>
      <c r="AF484" s="2"/>
      <c r="AG484" s="2"/>
      <c r="AH484" s="2"/>
      <c r="AI484" s="2"/>
    </row>
    <row r="485" spans="1:35" s="1" customFormat="1" hidden="1">
      <c r="A485" s="2"/>
      <c r="B485" s="38" t="str">
        <f>IF(LEFT(DULIEU!$W477,3)=$L$4,DULIEU!$D477,"")</f>
        <v/>
      </c>
      <c r="C485" s="39" t="str">
        <f>IF(LEFT(DULIEU!$W477,3)=$L$4,DULIEU!$H477,"")</f>
        <v/>
      </c>
      <c r="D485" s="39" t="str">
        <f>IF(LEFT(DULIEU!$W477,3)=$L$4,DULIEU!$J477,"")</f>
        <v/>
      </c>
      <c r="E485" s="38" t="str">
        <f>IF(LEFT(DULIEU!$W477,3)=$L$4,DULIEU!$E477,"")</f>
        <v/>
      </c>
      <c r="F485" s="34" t="str">
        <f>IF(LEFT(DULIEU!$W477,3)=$L$4,DULIEU!$O477,"")</f>
        <v/>
      </c>
      <c r="G485" s="35">
        <f>IF(AND(LEFT(DULIEU!$W477,3)=$L$4,LEFT(DULIEU!$V477,4)=$G$11),DULIEU!$X477,0)</f>
        <v>0</v>
      </c>
      <c r="H485" s="35">
        <f>IF(AND(LEFT(DULIEU!$W477,3)=$L$4,LEFT(DULIEU!$V477,3)=$H$11),DULIEU!$X477,0)</f>
        <v>0</v>
      </c>
      <c r="I485" s="36" t="str">
        <f>IF($J485&gt;0,DULIEU!V477,"")</f>
        <v/>
      </c>
      <c r="J485" s="35">
        <f t="shared" si="14"/>
        <v>0</v>
      </c>
      <c r="K485" s="35">
        <f>IF(LEFT(DULIEU!$W477,3)=L$4,DULIEU!$X477,0)</f>
        <v>0</v>
      </c>
      <c r="L485" s="41" t="str">
        <f t="shared" si="15"/>
        <v/>
      </c>
      <c r="M485" s="29"/>
      <c r="N485" s="2"/>
      <c r="O485" s="2"/>
      <c r="P485" s="2"/>
      <c r="Q485" s="2"/>
      <c r="R485" s="2"/>
      <c r="S485" s="2"/>
      <c r="T485" s="2"/>
      <c r="U485" s="2"/>
      <c r="V485" s="2"/>
      <c r="W485" s="2"/>
      <c r="X485" s="2"/>
      <c r="Y485" s="2"/>
      <c r="Z485" s="2"/>
      <c r="AA485" s="2"/>
      <c r="AB485" s="2"/>
      <c r="AC485" s="2"/>
      <c r="AD485" s="2"/>
      <c r="AE485" s="2"/>
      <c r="AF485" s="2"/>
      <c r="AG485" s="2"/>
      <c r="AH485" s="2"/>
      <c r="AI485" s="2"/>
    </row>
    <row r="486" spans="1:35" s="1" customFormat="1" hidden="1">
      <c r="A486" s="2"/>
      <c r="B486" s="38" t="str">
        <f>IF(LEFT(DULIEU!$W478,3)=$L$4,DULIEU!$D478,"")</f>
        <v/>
      </c>
      <c r="C486" s="39" t="str">
        <f>IF(LEFT(DULIEU!$W478,3)=$L$4,DULIEU!$H478,"")</f>
        <v/>
      </c>
      <c r="D486" s="39" t="str">
        <f>IF(LEFT(DULIEU!$W478,3)=$L$4,DULIEU!$J478,"")</f>
        <v/>
      </c>
      <c r="E486" s="38" t="str">
        <f>IF(LEFT(DULIEU!$W478,3)=$L$4,DULIEU!$E478,"")</f>
        <v/>
      </c>
      <c r="F486" s="34" t="str">
        <f>IF(LEFT(DULIEU!$W478,3)=$L$4,DULIEU!$O478,"")</f>
        <v/>
      </c>
      <c r="G486" s="35">
        <f>IF(AND(LEFT(DULIEU!$W478,3)=$L$4,LEFT(DULIEU!$V478,4)=$G$11),DULIEU!$X478,0)</f>
        <v>0</v>
      </c>
      <c r="H486" s="35">
        <f>IF(AND(LEFT(DULIEU!$W478,3)=$L$4,LEFT(DULIEU!$V478,3)=$H$11),DULIEU!$X478,0)</f>
        <v>0</v>
      </c>
      <c r="I486" s="36" t="str">
        <f>IF($J486&gt;0,DULIEU!V478,"")</f>
        <v/>
      </c>
      <c r="J486" s="35">
        <f t="shared" si="14"/>
        <v>0</v>
      </c>
      <c r="K486" s="35">
        <f>IF(LEFT(DULIEU!$W478,3)=L$4,DULIEU!$X478,0)</f>
        <v>0</v>
      </c>
      <c r="L486" s="41" t="str">
        <f t="shared" si="15"/>
        <v/>
      </c>
      <c r="M486" s="29"/>
      <c r="N486" s="2"/>
      <c r="O486" s="2"/>
      <c r="P486" s="2"/>
      <c r="Q486" s="2"/>
      <c r="R486" s="2"/>
      <c r="S486" s="2"/>
      <c r="T486" s="2"/>
      <c r="U486" s="2"/>
      <c r="V486" s="2"/>
      <c r="W486" s="2"/>
      <c r="X486" s="2"/>
      <c r="Y486" s="2"/>
      <c r="Z486" s="2"/>
      <c r="AA486" s="2"/>
      <c r="AB486" s="2"/>
      <c r="AC486" s="2"/>
      <c r="AD486" s="2"/>
      <c r="AE486" s="2"/>
      <c r="AF486" s="2"/>
      <c r="AG486" s="2"/>
      <c r="AH486" s="2"/>
      <c r="AI486" s="2"/>
    </row>
    <row r="487" spans="1:35" s="1" customFormat="1" hidden="1">
      <c r="A487" s="2"/>
      <c r="B487" s="38" t="str">
        <f>IF(LEFT(DULIEU!$W479,3)=$L$4,DULIEU!$D479,"")</f>
        <v/>
      </c>
      <c r="C487" s="39" t="str">
        <f>IF(LEFT(DULIEU!$W479,3)=$L$4,DULIEU!$H479,"")</f>
        <v/>
      </c>
      <c r="D487" s="39" t="str">
        <f>IF(LEFT(DULIEU!$W479,3)=$L$4,DULIEU!$J479,"")</f>
        <v/>
      </c>
      <c r="E487" s="38" t="str">
        <f>IF(LEFT(DULIEU!$W479,3)=$L$4,DULIEU!$E479,"")</f>
        <v/>
      </c>
      <c r="F487" s="34" t="str">
        <f>IF(LEFT(DULIEU!$W479,3)=$L$4,DULIEU!$O479,"")</f>
        <v/>
      </c>
      <c r="G487" s="35">
        <f>IF(AND(LEFT(DULIEU!$W479,3)=$L$4,LEFT(DULIEU!$V479,4)=$G$11),DULIEU!$X479,0)</f>
        <v>0</v>
      </c>
      <c r="H487" s="35">
        <f>IF(AND(LEFT(DULIEU!$W479,3)=$L$4,LEFT(DULIEU!$V479,3)=$H$11),DULIEU!$X479,0)</f>
        <v>0</v>
      </c>
      <c r="I487" s="36" t="str">
        <f>IF($J487&gt;0,DULIEU!V479,"")</f>
        <v/>
      </c>
      <c r="J487" s="35">
        <f t="shared" si="14"/>
        <v>0</v>
      </c>
      <c r="K487" s="35">
        <f>IF(LEFT(DULIEU!$W479,3)=L$4,DULIEU!$X479,0)</f>
        <v>0</v>
      </c>
      <c r="L487" s="41" t="str">
        <f t="shared" si="15"/>
        <v/>
      </c>
      <c r="M487" s="29"/>
      <c r="N487" s="2"/>
      <c r="O487" s="2"/>
      <c r="P487" s="2"/>
      <c r="Q487" s="2"/>
      <c r="R487" s="2"/>
      <c r="S487" s="2"/>
      <c r="T487" s="2"/>
      <c r="U487" s="2"/>
      <c r="V487" s="2"/>
      <c r="W487" s="2"/>
      <c r="X487" s="2"/>
      <c r="Y487" s="2"/>
      <c r="Z487" s="2"/>
      <c r="AA487" s="2"/>
      <c r="AB487" s="2"/>
      <c r="AC487" s="2"/>
      <c r="AD487" s="2"/>
      <c r="AE487" s="2"/>
      <c r="AF487" s="2"/>
      <c r="AG487" s="2"/>
      <c r="AH487" s="2"/>
      <c r="AI487" s="2"/>
    </row>
    <row r="488" spans="1:35" s="1" customFormat="1" hidden="1">
      <c r="A488" s="2"/>
      <c r="B488" s="38" t="str">
        <f>IF(LEFT(DULIEU!$W480,3)=$L$4,DULIEU!$D480,"")</f>
        <v/>
      </c>
      <c r="C488" s="39" t="str">
        <f>IF(LEFT(DULIEU!$W480,3)=$L$4,DULIEU!$H480,"")</f>
        <v/>
      </c>
      <c r="D488" s="39" t="str">
        <f>IF(LEFT(DULIEU!$W480,3)=$L$4,DULIEU!$J480,"")</f>
        <v/>
      </c>
      <c r="E488" s="38" t="str">
        <f>IF(LEFT(DULIEU!$W480,3)=$L$4,DULIEU!$E480,"")</f>
        <v/>
      </c>
      <c r="F488" s="34" t="str">
        <f>IF(LEFT(DULIEU!$W480,3)=$L$4,DULIEU!$O480,"")</f>
        <v/>
      </c>
      <c r="G488" s="35">
        <f>IF(AND(LEFT(DULIEU!$W480,3)=$L$4,LEFT(DULIEU!$V480,4)=$G$11),DULIEU!$X480,0)</f>
        <v>0</v>
      </c>
      <c r="H488" s="35">
        <f>IF(AND(LEFT(DULIEU!$W480,3)=$L$4,LEFT(DULIEU!$V480,3)=$H$11),DULIEU!$X480,0)</f>
        <v>0</v>
      </c>
      <c r="I488" s="36" t="str">
        <f>IF($J488&gt;0,DULIEU!V480,"")</f>
        <v/>
      </c>
      <c r="J488" s="35">
        <f t="shared" si="14"/>
        <v>0</v>
      </c>
      <c r="K488" s="35">
        <f>IF(LEFT(DULIEU!$W480,3)=L$4,DULIEU!$X480,0)</f>
        <v>0</v>
      </c>
      <c r="L488" s="41" t="str">
        <f t="shared" si="15"/>
        <v/>
      </c>
      <c r="M488" s="29"/>
      <c r="N488" s="2"/>
      <c r="O488" s="2"/>
      <c r="P488" s="2"/>
      <c r="Q488" s="2"/>
      <c r="R488" s="2"/>
      <c r="S488" s="2"/>
      <c r="T488" s="2"/>
      <c r="U488" s="2"/>
      <c r="V488" s="2"/>
      <c r="W488" s="2"/>
      <c r="X488" s="2"/>
      <c r="Y488" s="2"/>
      <c r="Z488" s="2"/>
      <c r="AA488" s="2"/>
      <c r="AB488" s="2"/>
      <c r="AC488" s="2"/>
      <c r="AD488" s="2"/>
      <c r="AE488" s="2"/>
      <c r="AF488" s="2"/>
      <c r="AG488" s="2"/>
      <c r="AH488" s="2"/>
      <c r="AI488" s="2"/>
    </row>
    <row r="489" spans="1:35" s="1" customFormat="1" hidden="1">
      <c r="A489" s="2"/>
      <c r="B489" s="38" t="str">
        <f>IF(LEFT(DULIEU!$W481,3)=$L$4,DULIEU!$D481,"")</f>
        <v/>
      </c>
      <c r="C489" s="39" t="str">
        <f>IF(LEFT(DULIEU!$W481,3)=$L$4,DULIEU!$H481,"")</f>
        <v/>
      </c>
      <c r="D489" s="39" t="str">
        <f>IF(LEFT(DULIEU!$W481,3)=$L$4,DULIEU!$J481,"")</f>
        <v/>
      </c>
      <c r="E489" s="38" t="str">
        <f>IF(LEFT(DULIEU!$W481,3)=$L$4,DULIEU!$E481,"")</f>
        <v/>
      </c>
      <c r="F489" s="34" t="str">
        <f>IF(LEFT(DULIEU!$W481,3)=$L$4,DULIEU!$O481,"")</f>
        <v/>
      </c>
      <c r="G489" s="35">
        <f>IF(AND(LEFT(DULIEU!$W481,3)=$L$4,LEFT(DULIEU!$V481,4)=$G$11),DULIEU!$X481,0)</f>
        <v>0</v>
      </c>
      <c r="H489" s="35">
        <f>IF(AND(LEFT(DULIEU!$W481,3)=$L$4,LEFT(DULIEU!$V481,3)=$H$11),DULIEU!$X481,0)</f>
        <v>0</v>
      </c>
      <c r="I489" s="36" t="str">
        <f>IF($J489&gt;0,DULIEU!V481,"")</f>
        <v/>
      </c>
      <c r="J489" s="35">
        <f t="shared" si="14"/>
        <v>0</v>
      </c>
      <c r="K489" s="35">
        <f>IF(LEFT(DULIEU!$W481,3)=L$4,DULIEU!$X481,0)</f>
        <v>0</v>
      </c>
      <c r="L489" s="41" t="str">
        <f t="shared" si="15"/>
        <v/>
      </c>
      <c r="M489" s="29"/>
      <c r="N489" s="2"/>
      <c r="O489" s="2"/>
      <c r="P489" s="2"/>
      <c r="Q489" s="2"/>
      <c r="R489" s="2"/>
      <c r="S489" s="2"/>
      <c r="T489" s="2"/>
      <c r="U489" s="2"/>
      <c r="V489" s="2"/>
      <c r="W489" s="2"/>
      <c r="X489" s="2"/>
      <c r="Y489" s="2"/>
      <c r="Z489" s="2"/>
      <c r="AA489" s="2"/>
      <c r="AB489" s="2"/>
      <c r="AC489" s="2"/>
      <c r="AD489" s="2"/>
      <c r="AE489" s="2"/>
      <c r="AF489" s="2"/>
      <c r="AG489" s="2"/>
      <c r="AH489" s="2"/>
      <c r="AI489" s="2"/>
    </row>
    <row r="490" spans="1:35" s="1" customFormat="1" hidden="1">
      <c r="A490" s="2"/>
      <c r="B490" s="38" t="str">
        <f>IF(LEFT(DULIEU!$W482,3)=$L$4,DULIEU!$D482,"")</f>
        <v/>
      </c>
      <c r="C490" s="39" t="str">
        <f>IF(LEFT(DULIEU!$W482,3)=$L$4,DULIEU!$H482,"")</f>
        <v/>
      </c>
      <c r="D490" s="39" t="str">
        <f>IF(LEFT(DULIEU!$W482,3)=$L$4,DULIEU!$J482,"")</f>
        <v/>
      </c>
      <c r="E490" s="38" t="str">
        <f>IF(LEFT(DULIEU!$W482,3)=$L$4,DULIEU!$E482,"")</f>
        <v/>
      </c>
      <c r="F490" s="34" t="str">
        <f>IF(LEFT(DULIEU!$W482,3)=$L$4,DULIEU!$O482,"")</f>
        <v/>
      </c>
      <c r="G490" s="35">
        <f>IF(AND(LEFT(DULIEU!$W482,3)=$L$4,LEFT(DULIEU!$V482,4)=$G$11),DULIEU!$X482,0)</f>
        <v>0</v>
      </c>
      <c r="H490" s="35">
        <f>IF(AND(LEFT(DULIEU!$W482,3)=$L$4,LEFT(DULIEU!$V482,3)=$H$11),DULIEU!$X482,0)</f>
        <v>0</v>
      </c>
      <c r="I490" s="36" t="str">
        <f>IF($J490&gt;0,DULIEU!V482,"")</f>
        <v/>
      </c>
      <c r="J490" s="35">
        <f t="shared" si="14"/>
        <v>0</v>
      </c>
      <c r="K490" s="35">
        <f>IF(LEFT(DULIEU!$W482,3)=L$4,DULIEU!$X482,0)</f>
        <v>0</v>
      </c>
      <c r="L490" s="41" t="str">
        <f t="shared" si="15"/>
        <v/>
      </c>
      <c r="M490" s="29"/>
      <c r="N490" s="2"/>
      <c r="O490" s="2"/>
      <c r="P490" s="2"/>
      <c r="Q490" s="2"/>
      <c r="R490" s="2"/>
      <c r="S490" s="2"/>
      <c r="T490" s="2"/>
      <c r="U490" s="2"/>
      <c r="V490" s="2"/>
      <c r="W490" s="2"/>
      <c r="X490" s="2"/>
      <c r="Y490" s="2"/>
      <c r="Z490" s="2"/>
      <c r="AA490" s="2"/>
      <c r="AB490" s="2"/>
      <c r="AC490" s="2"/>
      <c r="AD490" s="2"/>
      <c r="AE490" s="2"/>
      <c r="AF490" s="2"/>
      <c r="AG490" s="2"/>
      <c r="AH490" s="2"/>
      <c r="AI490" s="2"/>
    </row>
    <row r="491" spans="1:35" s="1" customFormat="1" hidden="1">
      <c r="A491" s="2"/>
      <c r="B491" s="38" t="str">
        <f>IF(LEFT(DULIEU!$W483,3)=$L$4,DULIEU!$D483,"")</f>
        <v/>
      </c>
      <c r="C491" s="39" t="str">
        <f>IF(LEFT(DULIEU!$W483,3)=$L$4,DULIEU!$H483,"")</f>
        <v/>
      </c>
      <c r="D491" s="39" t="str">
        <f>IF(LEFT(DULIEU!$W483,3)=$L$4,DULIEU!$J483,"")</f>
        <v/>
      </c>
      <c r="E491" s="38" t="str">
        <f>IF(LEFT(DULIEU!$W483,3)=$L$4,DULIEU!$E483,"")</f>
        <v/>
      </c>
      <c r="F491" s="34" t="str">
        <f>IF(LEFT(DULIEU!$W483,3)=$L$4,DULIEU!$O483,"")</f>
        <v/>
      </c>
      <c r="G491" s="35">
        <f>IF(AND(LEFT(DULIEU!$W483,3)=$L$4,LEFT(DULIEU!$V483,4)=$G$11),DULIEU!$X483,0)</f>
        <v>0</v>
      </c>
      <c r="H491" s="35">
        <f>IF(AND(LEFT(DULIEU!$W483,3)=$L$4,LEFT(DULIEU!$V483,3)=$H$11),DULIEU!$X483,0)</f>
        <v>0</v>
      </c>
      <c r="I491" s="36" t="str">
        <f>IF($J491&gt;0,DULIEU!V483,"")</f>
        <v/>
      </c>
      <c r="J491" s="35">
        <f t="shared" si="14"/>
        <v>0</v>
      </c>
      <c r="K491" s="35">
        <f>IF(LEFT(DULIEU!$W483,3)=L$4,DULIEU!$X483,0)</f>
        <v>0</v>
      </c>
      <c r="L491" s="41" t="str">
        <f t="shared" si="15"/>
        <v/>
      </c>
      <c r="M491" s="29"/>
      <c r="N491" s="2"/>
      <c r="O491" s="2"/>
      <c r="P491" s="2"/>
      <c r="Q491" s="2"/>
      <c r="R491" s="2"/>
      <c r="S491" s="2"/>
      <c r="T491" s="2"/>
      <c r="U491" s="2"/>
      <c r="V491" s="2"/>
      <c r="W491" s="2"/>
      <c r="X491" s="2"/>
      <c r="Y491" s="2"/>
      <c r="Z491" s="2"/>
      <c r="AA491" s="2"/>
      <c r="AB491" s="2"/>
      <c r="AC491" s="2"/>
      <c r="AD491" s="2"/>
      <c r="AE491" s="2"/>
      <c r="AF491" s="2"/>
      <c r="AG491" s="2"/>
      <c r="AH491" s="2"/>
      <c r="AI491" s="2"/>
    </row>
    <row r="492" spans="1:35" s="1" customFormat="1" hidden="1">
      <c r="A492" s="2"/>
      <c r="B492" s="38" t="str">
        <f>IF(LEFT(DULIEU!$W484,3)=$L$4,DULIEU!$D484,"")</f>
        <v/>
      </c>
      <c r="C492" s="39" t="str">
        <f>IF(LEFT(DULIEU!$W484,3)=$L$4,DULIEU!$H484,"")</f>
        <v/>
      </c>
      <c r="D492" s="39" t="str">
        <f>IF(LEFT(DULIEU!$W484,3)=$L$4,DULIEU!$J484,"")</f>
        <v/>
      </c>
      <c r="E492" s="38" t="str">
        <f>IF(LEFT(DULIEU!$W484,3)=$L$4,DULIEU!$E484,"")</f>
        <v/>
      </c>
      <c r="F492" s="34" t="str">
        <f>IF(LEFT(DULIEU!$W484,3)=$L$4,DULIEU!$O484,"")</f>
        <v/>
      </c>
      <c r="G492" s="35">
        <f>IF(AND(LEFT(DULIEU!$W484,3)=$L$4,LEFT(DULIEU!$V484,4)=$G$11),DULIEU!$X484,0)</f>
        <v>0</v>
      </c>
      <c r="H492" s="35">
        <f>IF(AND(LEFT(DULIEU!$W484,3)=$L$4,LEFT(DULIEU!$V484,3)=$H$11),DULIEU!$X484,0)</f>
        <v>0</v>
      </c>
      <c r="I492" s="36" t="str">
        <f>IF($J492&gt;0,DULIEU!V484,"")</f>
        <v/>
      </c>
      <c r="J492" s="35">
        <f t="shared" si="14"/>
        <v>0</v>
      </c>
      <c r="K492" s="35">
        <f>IF(LEFT(DULIEU!$W484,3)=L$4,DULIEU!$X484,0)</f>
        <v>0</v>
      </c>
      <c r="L492" s="41" t="str">
        <f t="shared" si="15"/>
        <v/>
      </c>
      <c r="M492" s="29"/>
      <c r="N492" s="2"/>
      <c r="O492" s="2"/>
      <c r="P492" s="2"/>
      <c r="Q492" s="2"/>
      <c r="R492" s="2"/>
      <c r="S492" s="2"/>
      <c r="T492" s="2"/>
      <c r="U492" s="2"/>
      <c r="V492" s="2"/>
      <c r="W492" s="2"/>
      <c r="X492" s="2"/>
      <c r="Y492" s="2"/>
      <c r="Z492" s="2"/>
      <c r="AA492" s="2"/>
      <c r="AB492" s="2"/>
      <c r="AC492" s="2"/>
      <c r="AD492" s="2"/>
      <c r="AE492" s="2"/>
      <c r="AF492" s="2"/>
      <c r="AG492" s="2"/>
      <c r="AH492" s="2"/>
      <c r="AI492" s="2"/>
    </row>
    <row r="493" spans="1:35" s="1" customFormat="1" hidden="1">
      <c r="A493" s="2"/>
      <c r="B493" s="38" t="str">
        <f>IF(LEFT(DULIEU!$W485,3)=$L$4,DULIEU!$D485,"")</f>
        <v/>
      </c>
      <c r="C493" s="39" t="str">
        <f>IF(LEFT(DULIEU!$W485,3)=$L$4,DULIEU!$H485,"")</f>
        <v/>
      </c>
      <c r="D493" s="39" t="str">
        <f>IF(LEFT(DULIEU!$W485,3)=$L$4,DULIEU!$J485,"")</f>
        <v/>
      </c>
      <c r="E493" s="38" t="str">
        <f>IF(LEFT(DULIEU!$W485,3)=$L$4,DULIEU!$E485,"")</f>
        <v/>
      </c>
      <c r="F493" s="34" t="str">
        <f>IF(LEFT(DULIEU!$W485,3)=$L$4,DULIEU!$O485,"")</f>
        <v/>
      </c>
      <c r="G493" s="35">
        <f>IF(AND(LEFT(DULIEU!$W485,3)=$L$4,LEFT(DULIEU!$V485,4)=$G$11),DULIEU!$X485,0)</f>
        <v>0</v>
      </c>
      <c r="H493" s="35">
        <f>IF(AND(LEFT(DULIEU!$W485,3)=$L$4,LEFT(DULIEU!$V485,3)=$H$11),DULIEU!$X485,0)</f>
        <v>0</v>
      </c>
      <c r="I493" s="36" t="str">
        <f>IF($J493&gt;0,DULIEU!V485,"")</f>
        <v/>
      </c>
      <c r="J493" s="35">
        <f t="shared" si="14"/>
        <v>0</v>
      </c>
      <c r="K493" s="35">
        <f>IF(LEFT(DULIEU!$W485,3)=L$4,DULIEU!$X485,0)</f>
        <v>0</v>
      </c>
      <c r="L493" s="41" t="str">
        <f t="shared" si="15"/>
        <v/>
      </c>
      <c r="M493" s="29"/>
      <c r="N493" s="2"/>
      <c r="O493" s="2"/>
      <c r="P493" s="2"/>
      <c r="Q493" s="2"/>
      <c r="R493" s="2"/>
      <c r="S493" s="2"/>
      <c r="T493" s="2"/>
      <c r="U493" s="2"/>
      <c r="V493" s="2"/>
      <c r="W493" s="2"/>
      <c r="X493" s="2"/>
      <c r="Y493" s="2"/>
      <c r="Z493" s="2"/>
      <c r="AA493" s="2"/>
      <c r="AB493" s="2"/>
      <c r="AC493" s="2"/>
      <c r="AD493" s="2"/>
      <c r="AE493" s="2"/>
      <c r="AF493" s="2"/>
      <c r="AG493" s="2"/>
      <c r="AH493" s="2"/>
      <c r="AI493" s="2"/>
    </row>
    <row r="494" spans="1:35" s="1" customFormat="1" hidden="1">
      <c r="A494" s="2"/>
      <c r="B494" s="38" t="str">
        <f>IF(LEFT(DULIEU!$W486,3)=$L$4,DULIEU!$D486,"")</f>
        <v/>
      </c>
      <c r="C494" s="39" t="str">
        <f>IF(LEFT(DULIEU!$W486,3)=$L$4,DULIEU!$H486,"")</f>
        <v/>
      </c>
      <c r="D494" s="39" t="str">
        <f>IF(LEFT(DULIEU!$W486,3)=$L$4,DULIEU!$J486,"")</f>
        <v/>
      </c>
      <c r="E494" s="38" t="str">
        <f>IF(LEFT(DULIEU!$W486,3)=$L$4,DULIEU!$E486,"")</f>
        <v/>
      </c>
      <c r="F494" s="34" t="str">
        <f>IF(LEFT(DULIEU!$W486,3)=$L$4,DULIEU!$O486,"")</f>
        <v/>
      </c>
      <c r="G494" s="35">
        <f>IF(AND(LEFT(DULIEU!$W486,3)=$L$4,LEFT(DULIEU!$V486,4)=$G$11),DULIEU!$X486,0)</f>
        <v>0</v>
      </c>
      <c r="H494" s="35">
        <f>IF(AND(LEFT(DULIEU!$W486,3)=$L$4,LEFT(DULIEU!$V486,3)=$H$11),DULIEU!$X486,0)</f>
        <v>0</v>
      </c>
      <c r="I494" s="36" t="str">
        <f>IF($J494&gt;0,DULIEU!V486,"")</f>
        <v/>
      </c>
      <c r="J494" s="35">
        <f t="shared" si="14"/>
        <v>0</v>
      </c>
      <c r="K494" s="35">
        <f>IF(LEFT(DULIEU!$W486,3)=L$4,DULIEU!$X486,0)</f>
        <v>0</v>
      </c>
      <c r="L494" s="41" t="str">
        <f t="shared" si="15"/>
        <v/>
      </c>
      <c r="M494" s="29"/>
      <c r="N494" s="2"/>
      <c r="O494" s="2"/>
      <c r="P494" s="2"/>
      <c r="Q494" s="2"/>
      <c r="R494" s="2"/>
      <c r="S494" s="2"/>
      <c r="T494" s="2"/>
      <c r="U494" s="2"/>
      <c r="V494" s="2"/>
      <c r="W494" s="2"/>
      <c r="X494" s="2"/>
      <c r="Y494" s="2"/>
      <c r="Z494" s="2"/>
      <c r="AA494" s="2"/>
      <c r="AB494" s="2"/>
      <c r="AC494" s="2"/>
      <c r="AD494" s="2"/>
      <c r="AE494" s="2"/>
      <c r="AF494" s="2"/>
      <c r="AG494" s="2"/>
      <c r="AH494" s="2"/>
      <c r="AI494" s="2"/>
    </row>
    <row r="495" spans="1:35" s="1" customFormat="1" hidden="1">
      <c r="A495" s="2"/>
      <c r="B495" s="38" t="str">
        <f>IF(LEFT(DULIEU!$W487,3)=$L$4,DULIEU!$D487,"")</f>
        <v/>
      </c>
      <c r="C495" s="39" t="str">
        <f>IF(LEFT(DULIEU!$W487,3)=$L$4,DULIEU!$H487,"")</f>
        <v/>
      </c>
      <c r="D495" s="39" t="str">
        <f>IF(LEFT(DULIEU!$W487,3)=$L$4,DULIEU!$J487,"")</f>
        <v/>
      </c>
      <c r="E495" s="38" t="str">
        <f>IF(LEFT(DULIEU!$W487,3)=$L$4,DULIEU!$E487,"")</f>
        <v/>
      </c>
      <c r="F495" s="34" t="str">
        <f>IF(LEFT(DULIEU!$W487,3)=$L$4,DULIEU!$O487,"")</f>
        <v/>
      </c>
      <c r="G495" s="35">
        <f>IF(AND(LEFT(DULIEU!$W487,3)=$L$4,LEFT(DULIEU!$V487,4)=$G$11),DULIEU!$X487,0)</f>
        <v>0</v>
      </c>
      <c r="H495" s="35">
        <f>IF(AND(LEFT(DULIEU!$W487,3)=$L$4,LEFT(DULIEU!$V487,3)=$H$11),DULIEU!$X487,0)</f>
        <v>0</v>
      </c>
      <c r="I495" s="36" t="str">
        <f>IF($J495&gt;0,DULIEU!V487,"")</f>
        <v/>
      </c>
      <c r="J495" s="35">
        <f t="shared" si="14"/>
        <v>0</v>
      </c>
      <c r="K495" s="35">
        <f>IF(LEFT(DULIEU!$W487,3)=L$4,DULIEU!$X487,0)</f>
        <v>0</v>
      </c>
      <c r="L495" s="41" t="str">
        <f t="shared" si="15"/>
        <v/>
      </c>
      <c r="M495" s="29"/>
      <c r="N495" s="2"/>
      <c r="O495" s="2"/>
      <c r="P495" s="2"/>
      <c r="Q495" s="2"/>
      <c r="R495" s="2"/>
      <c r="S495" s="2"/>
      <c r="T495" s="2"/>
      <c r="U495" s="2"/>
      <c r="V495" s="2"/>
      <c r="W495" s="2"/>
      <c r="X495" s="2"/>
      <c r="Y495" s="2"/>
      <c r="Z495" s="2"/>
      <c r="AA495" s="2"/>
      <c r="AB495" s="2"/>
      <c r="AC495" s="2"/>
      <c r="AD495" s="2"/>
      <c r="AE495" s="2"/>
      <c r="AF495" s="2"/>
      <c r="AG495" s="2"/>
      <c r="AH495" s="2"/>
      <c r="AI495" s="2"/>
    </row>
    <row r="496" spans="1:35" s="1" customFormat="1" hidden="1">
      <c r="A496" s="2"/>
      <c r="B496" s="38" t="str">
        <f>IF(LEFT(DULIEU!$W488,3)=$L$4,DULIEU!$D488,"")</f>
        <v/>
      </c>
      <c r="C496" s="39" t="str">
        <f>IF(LEFT(DULIEU!$W488,3)=$L$4,DULIEU!$H488,"")</f>
        <v/>
      </c>
      <c r="D496" s="39" t="str">
        <f>IF(LEFT(DULIEU!$W488,3)=$L$4,DULIEU!$J488,"")</f>
        <v/>
      </c>
      <c r="E496" s="38" t="str">
        <f>IF(LEFT(DULIEU!$W488,3)=$L$4,DULIEU!$E488,"")</f>
        <v/>
      </c>
      <c r="F496" s="34" t="str">
        <f>IF(LEFT(DULIEU!$W488,3)=$L$4,DULIEU!$O488,"")</f>
        <v/>
      </c>
      <c r="G496" s="35">
        <f>IF(AND(LEFT(DULIEU!$W488,3)=$L$4,LEFT(DULIEU!$V488,4)=$G$11),DULIEU!$X488,0)</f>
        <v>0</v>
      </c>
      <c r="H496" s="35">
        <f>IF(AND(LEFT(DULIEU!$W488,3)=$L$4,LEFT(DULIEU!$V488,3)=$H$11),DULIEU!$X488,0)</f>
        <v>0</v>
      </c>
      <c r="I496" s="36" t="str">
        <f>IF($J496&gt;0,DULIEU!V488,"")</f>
        <v/>
      </c>
      <c r="J496" s="35">
        <f t="shared" si="14"/>
        <v>0</v>
      </c>
      <c r="K496" s="35">
        <f>IF(LEFT(DULIEU!$W488,3)=L$4,DULIEU!$X488,0)</f>
        <v>0</v>
      </c>
      <c r="L496" s="41" t="str">
        <f t="shared" si="15"/>
        <v/>
      </c>
      <c r="M496" s="29"/>
      <c r="N496" s="2"/>
      <c r="O496" s="2"/>
      <c r="P496" s="2"/>
      <c r="Q496" s="2"/>
      <c r="R496" s="2"/>
      <c r="S496" s="2"/>
      <c r="T496" s="2"/>
      <c r="U496" s="2"/>
      <c r="V496" s="2"/>
      <c r="W496" s="2"/>
      <c r="X496" s="2"/>
      <c r="Y496" s="2"/>
      <c r="Z496" s="2"/>
      <c r="AA496" s="2"/>
      <c r="AB496" s="2"/>
      <c r="AC496" s="2"/>
      <c r="AD496" s="2"/>
      <c r="AE496" s="2"/>
      <c r="AF496" s="2"/>
      <c r="AG496" s="2"/>
      <c r="AH496" s="2"/>
      <c r="AI496" s="2"/>
    </row>
    <row r="497" spans="1:35" s="1" customFormat="1" hidden="1">
      <c r="A497" s="2"/>
      <c r="B497" s="38" t="str">
        <f>IF(LEFT(DULIEU!$W489,3)=$L$4,DULIEU!$D489,"")</f>
        <v/>
      </c>
      <c r="C497" s="39" t="str">
        <f>IF(LEFT(DULIEU!$W489,3)=$L$4,DULIEU!$H489,"")</f>
        <v/>
      </c>
      <c r="D497" s="39" t="str">
        <f>IF(LEFT(DULIEU!$W489,3)=$L$4,DULIEU!$J489,"")</f>
        <v/>
      </c>
      <c r="E497" s="38" t="str">
        <f>IF(LEFT(DULIEU!$W489,3)=$L$4,DULIEU!$E489,"")</f>
        <v/>
      </c>
      <c r="F497" s="34" t="str">
        <f>IF(LEFT(DULIEU!$W489,3)=$L$4,DULIEU!$O489,"")</f>
        <v/>
      </c>
      <c r="G497" s="35">
        <f>IF(AND(LEFT(DULIEU!$W489,3)=$L$4,LEFT(DULIEU!$V489,4)=$G$11),DULIEU!$X489,0)</f>
        <v>0</v>
      </c>
      <c r="H497" s="35">
        <f>IF(AND(LEFT(DULIEU!$W489,3)=$L$4,LEFT(DULIEU!$V489,3)=$H$11),DULIEU!$X489,0)</f>
        <v>0</v>
      </c>
      <c r="I497" s="36" t="str">
        <f>IF($J497&gt;0,DULIEU!V489,"")</f>
        <v/>
      </c>
      <c r="J497" s="35">
        <f t="shared" si="14"/>
        <v>0</v>
      </c>
      <c r="K497" s="35">
        <f>IF(LEFT(DULIEU!$W489,3)=L$4,DULIEU!$X489,0)</f>
        <v>0</v>
      </c>
      <c r="L497" s="41" t="str">
        <f t="shared" si="15"/>
        <v/>
      </c>
      <c r="M497" s="29"/>
      <c r="N497" s="2"/>
      <c r="O497" s="2"/>
      <c r="P497" s="2"/>
      <c r="Q497" s="2"/>
      <c r="R497" s="2"/>
      <c r="S497" s="2"/>
      <c r="T497" s="2"/>
      <c r="U497" s="2"/>
      <c r="V497" s="2"/>
      <c r="W497" s="2"/>
      <c r="X497" s="2"/>
      <c r="Y497" s="2"/>
      <c r="Z497" s="2"/>
      <c r="AA497" s="2"/>
      <c r="AB497" s="2"/>
      <c r="AC497" s="2"/>
      <c r="AD497" s="2"/>
      <c r="AE497" s="2"/>
      <c r="AF497" s="2"/>
      <c r="AG497" s="2"/>
      <c r="AH497" s="2"/>
      <c r="AI497" s="2"/>
    </row>
    <row r="498" spans="1:35" s="1" customFormat="1" hidden="1">
      <c r="A498" s="2"/>
      <c r="B498" s="38" t="str">
        <f>IF(LEFT(DULIEU!$W490,3)=$L$4,DULIEU!$D490,"")</f>
        <v/>
      </c>
      <c r="C498" s="39" t="str">
        <f>IF(LEFT(DULIEU!$W490,3)=$L$4,DULIEU!$H490,"")</f>
        <v/>
      </c>
      <c r="D498" s="39" t="str">
        <f>IF(LEFT(DULIEU!$W490,3)=$L$4,DULIEU!$J490,"")</f>
        <v/>
      </c>
      <c r="E498" s="38" t="str">
        <f>IF(LEFT(DULIEU!$W490,3)=$L$4,DULIEU!$E490,"")</f>
        <v/>
      </c>
      <c r="F498" s="34" t="str">
        <f>IF(LEFT(DULIEU!$W490,3)=$L$4,DULIEU!$O490,"")</f>
        <v/>
      </c>
      <c r="G498" s="35">
        <f>IF(AND(LEFT(DULIEU!$W490,3)=$L$4,LEFT(DULIEU!$V490,4)=$G$11),DULIEU!$X490,0)</f>
        <v>0</v>
      </c>
      <c r="H498" s="35">
        <f>IF(AND(LEFT(DULIEU!$W490,3)=$L$4,LEFT(DULIEU!$V490,3)=$H$11),DULIEU!$X490,0)</f>
        <v>0</v>
      </c>
      <c r="I498" s="36" t="str">
        <f>IF($J498&gt;0,DULIEU!V490,"")</f>
        <v/>
      </c>
      <c r="J498" s="35">
        <f t="shared" si="14"/>
        <v>0</v>
      </c>
      <c r="K498" s="35">
        <f>IF(LEFT(DULIEU!$W490,3)=L$4,DULIEU!$X490,0)</f>
        <v>0</v>
      </c>
      <c r="L498" s="41" t="str">
        <f t="shared" si="15"/>
        <v/>
      </c>
      <c r="M498" s="29"/>
      <c r="N498" s="2"/>
      <c r="O498" s="2"/>
      <c r="P498" s="2"/>
      <c r="Q498" s="2"/>
      <c r="R498" s="2"/>
      <c r="S498" s="2"/>
      <c r="T498" s="2"/>
      <c r="U498" s="2"/>
      <c r="V498" s="2"/>
      <c r="W498" s="2"/>
      <c r="X498" s="2"/>
      <c r="Y498" s="2"/>
      <c r="Z498" s="2"/>
      <c r="AA498" s="2"/>
      <c r="AB498" s="2"/>
      <c r="AC498" s="2"/>
      <c r="AD498" s="2"/>
      <c r="AE498" s="2"/>
      <c r="AF498" s="2"/>
      <c r="AG498" s="2"/>
      <c r="AH498" s="2"/>
      <c r="AI498" s="2"/>
    </row>
    <row r="499" spans="1:35" hidden="1">
      <c r="A499" s="46"/>
      <c r="B499" s="38" t="str">
        <f>IF(LEFT(DULIEU!$W491,3)=$L$4,DULIEU!$D491,"")</f>
        <v/>
      </c>
      <c r="C499" s="39" t="str">
        <f>IF(LEFT(DULIEU!$W491,3)=$L$4,DULIEU!$H491,"")</f>
        <v/>
      </c>
      <c r="D499" s="39" t="str">
        <f>IF(LEFT(DULIEU!$W491,3)=$L$4,DULIEU!$J491,"")</f>
        <v/>
      </c>
      <c r="E499" s="38" t="str">
        <f>IF(LEFT(DULIEU!$W491,3)=$L$4,DULIEU!$E491,"")</f>
        <v/>
      </c>
      <c r="F499" s="34" t="str">
        <f>IF(LEFT(DULIEU!$W491,3)=$L$4,DULIEU!$O491,"")</f>
        <v/>
      </c>
      <c r="G499" s="35">
        <f>IF(AND(LEFT(DULIEU!$W491,3)=$L$4,LEFT(DULIEU!$V491,4)=$G$11),DULIEU!$X491,0)</f>
        <v>0</v>
      </c>
      <c r="H499" s="35">
        <f>IF(AND(LEFT(DULIEU!$W491,3)=$L$4,LEFT(DULIEU!$V491,3)=$H$11),DULIEU!$X491,0)</f>
        <v>0</v>
      </c>
      <c r="I499" s="36" t="str">
        <f>IF($J499&gt;0,DULIEU!V491,"")</f>
        <v/>
      </c>
      <c r="J499" s="35">
        <f t="shared" si="14"/>
        <v>0</v>
      </c>
      <c r="K499" s="35">
        <f>IF(LEFT(DULIEU!$W491,3)=L$4,DULIEU!$X491,0)</f>
        <v>0</v>
      </c>
      <c r="L499" s="41" t="str">
        <f t="shared" si="15"/>
        <v/>
      </c>
      <c r="M499" s="43"/>
      <c r="N499" s="46"/>
      <c r="O499" s="46"/>
      <c r="P499" s="46"/>
      <c r="Q499" s="46"/>
      <c r="R499" s="46"/>
      <c r="S499" s="46"/>
      <c r="T499" s="46"/>
      <c r="U499" s="46"/>
      <c r="V499" s="46"/>
      <c r="W499" s="46"/>
      <c r="X499" s="46"/>
      <c r="Y499" s="46"/>
      <c r="Z499" s="46"/>
      <c r="AA499" s="46"/>
      <c r="AB499" s="46"/>
      <c r="AC499" s="46"/>
      <c r="AD499" s="46"/>
      <c r="AE499" s="46"/>
      <c r="AF499" s="46"/>
      <c r="AG499" s="46"/>
      <c r="AH499" s="46"/>
      <c r="AI499" s="46"/>
    </row>
    <row r="500" spans="1:35" hidden="1">
      <c r="A500" s="46"/>
      <c r="B500" s="38" t="str">
        <f>IF(LEFT(DULIEU!$W492,3)=$L$4,DULIEU!$D492,"")</f>
        <v/>
      </c>
      <c r="C500" s="39" t="str">
        <f>IF(LEFT(DULIEU!$W492,3)=$L$4,DULIEU!$H492,"")</f>
        <v/>
      </c>
      <c r="D500" s="39" t="str">
        <f>IF(LEFT(DULIEU!$W492,3)=$L$4,DULIEU!$J492,"")</f>
        <v/>
      </c>
      <c r="E500" s="38" t="str">
        <f>IF(LEFT(DULIEU!$W492,3)=$L$4,DULIEU!$E492,"")</f>
        <v/>
      </c>
      <c r="F500" s="34" t="str">
        <f>IF(LEFT(DULIEU!$W492,3)=$L$4,DULIEU!$O492,"")</f>
        <v/>
      </c>
      <c r="G500" s="35">
        <f>IF(AND(LEFT(DULIEU!$W492,3)=$L$4,LEFT(DULIEU!$V492,4)=$G$11),DULIEU!$X492,0)</f>
        <v>0</v>
      </c>
      <c r="H500" s="35">
        <f>IF(AND(LEFT(DULIEU!$W492,3)=$L$4,LEFT(DULIEU!$V492,3)=$H$11),DULIEU!$X492,0)</f>
        <v>0</v>
      </c>
      <c r="I500" s="36" t="str">
        <f>IF($J500&gt;0,DULIEU!V492,"")</f>
        <v/>
      </c>
      <c r="J500" s="35">
        <f t="shared" si="14"/>
        <v>0</v>
      </c>
      <c r="K500" s="35">
        <f>IF(LEFT(DULIEU!$W492,3)=L$4,DULIEU!$X492,0)</f>
        <v>0</v>
      </c>
      <c r="L500" s="41" t="str">
        <f t="shared" si="15"/>
        <v/>
      </c>
      <c r="M500" s="43"/>
      <c r="N500" s="46"/>
      <c r="O500" s="46"/>
      <c r="P500" s="46"/>
      <c r="Q500" s="46"/>
      <c r="R500" s="46"/>
      <c r="S500" s="46"/>
      <c r="T500" s="46"/>
      <c r="U500" s="46"/>
      <c r="V500" s="46"/>
      <c r="W500" s="46"/>
      <c r="X500" s="46"/>
      <c r="Y500" s="46"/>
      <c r="Z500" s="46"/>
      <c r="AA500" s="46"/>
      <c r="AB500" s="46"/>
      <c r="AC500" s="46"/>
      <c r="AD500" s="46"/>
      <c r="AE500" s="46"/>
      <c r="AF500" s="46"/>
      <c r="AG500" s="46"/>
      <c r="AH500" s="46"/>
      <c r="AI500" s="46"/>
    </row>
    <row r="501" spans="1:35" hidden="1">
      <c r="A501" s="46"/>
      <c r="B501" s="38" t="str">
        <f>IF(LEFT(DULIEU!$W493,3)=$L$4,DULIEU!$D493,"")</f>
        <v/>
      </c>
      <c r="C501" s="39" t="str">
        <f>IF(LEFT(DULIEU!$W493,3)=$L$4,DULIEU!$H493,"")</f>
        <v/>
      </c>
      <c r="D501" s="39" t="str">
        <f>IF(LEFT(DULIEU!$W493,3)=$L$4,DULIEU!$J493,"")</f>
        <v/>
      </c>
      <c r="E501" s="38" t="str">
        <f>IF(LEFT(DULIEU!$W493,3)=$L$4,DULIEU!$E493,"")</f>
        <v/>
      </c>
      <c r="F501" s="34" t="str">
        <f>IF(LEFT(DULIEU!$W493,3)=$L$4,DULIEU!$O493,"")</f>
        <v/>
      </c>
      <c r="G501" s="35">
        <f>IF(AND(LEFT(DULIEU!$W493,3)=$L$4,LEFT(DULIEU!$V493,4)=$G$11),DULIEU!$X493,0)</f>
        <v>0</v>
      </c>
      <c r="H501" s="35">
        <f>IF(AND(LEFT(DULIEU!$W493,3)=$L$4,LEFT(DULIEU!$V493,3)=$H$11),DULIEU!$X493,0)</f>
        <v>0</v>
      </c>
      <c r="I501" s="36" t="str">
        <f>IF($J501&gt;0,DULIEU!V493,"")</f>
        <v/>
      </c>
      <c r="J501" s="35">
        <f t="shared" si="14"/>
        <v>0</v>
      </c>
      <c r="K501" s="35">
        <f>IF(LEFT(DULIEU!$W493,3)=L$4,DULIEU!$X493,0)</f>
        <v>0</v>
      </c>
      <c r="L501" s="41" t="str">
        <f t="shared" si="15"/>
        <v/>
      </c>
      <c r="M501" s="43"/>
      <c r="N501" s="46"/>
      <c r="O501" s="46"/>
      <c r="P501" s="46"/>
      <c r="Q501" s="46"/>
      <c r="R501" s="46"/>
      <c r="S501" s="46"/>
      <c r="T501" s="46"/>
      <c r="U501" s="46"/>
      <c r="V501" s="46"/>
      <c r="W501" s="46"/>
      <c r="X501" s="46"/>
      <c r="Y501" s="46"/>
      <c r="Z501" s="46"/>
      <c r="AA501" s="46"/>
      <c r="AB501" s="46"/>
      <c r="AC501" s="46"/>
      <c r="AD501" s="46"/>
      <c r="AE501" s="46"/>
      <c r="AF501" s="46"/>
      <c r="AG501" s="46"/>
      <c r="AH501" s="46"/>
      <c r="AI501" s="46"/>
    </row>
    <row r="502" spans="1:35" hidden="1">
      <c r="A502" s="46"/>
      <c r="B502" s="38" t="str">
        <f>IF(LEFT(DULIEU!$W494,3)=$L$4,DULIEU!$D494,"")</f>
        <v/>
      </c>
      <c r="C502" s="39" t="str">
        <f>IF(LEFT(DULIEU!$W494,3)=$L$4,DULIEU!$H494,"")</f>
        <v/>
      </c>
      <c r="D502" s="39" t="str">
        <f>IF(LEFT(DULIEU!$W494,3)=$L$4,DULIEU!$J494,"")</f>
        <v/>
      </c>
      <c r="E502" s="38" t="str">
        <f>IF(LEFT(DULIEU!$W494,3)=$L$4,DULIEU!$E494,"")</f>
        <v/>
      </c>
      <c r="F502" s="34" t="str">
        <f>IF(LEFT(DULIEU!$W494,3)=$L$4,DULIEU!$O494,"")</f>
        <v/>
      </c>
      <c r="G502" s="35">
        <f>IF(AND(LEFT(DULIEU!$W494,3)=$L$4,LEFT(DULIEU!$V494,4)=$G$11),DULIEU!$X494,0)</f>
        <v>0</v>
      </c>
      <c r="H502" s="35">
        <f>IF(AND(LEFT(DULIEU!$W494,3)=$L$4,LEFT(DULIEU!$V494,3)=$H$11),DULIEU!$X494,0)</f>
        <v>0</v>
      </c>
      <c r="I502" s="36" t="str">
        <f>IF($J502&gt;0,DULIEU!V494,"")</f>
        <v/>
      </c>
      <c r="J502" s="35">
        <f t="shared" si="14"/>
        <v>0</v>
      </c>
      <c r="K502" s="35">
        <f>IF(LEFT(DULIEU!$W494,3)=L$4,DULIEU!$X494,0)</f>
        <v>0</v>
      </c>
      <c r="L502" s="41" t="str">
        <f t="shared" si="15"/>
        <v/>
      </c>
      <c r="M502" s="43"/>
      <c r="N502" s="46"/>
      <c r="O502" s="46"/>
      <c r="P502" s="46"/>
      <c r="Q502" s="46"/>
      <c r="R502" s="46"/>
      <c r="S502" s="46"/>
      <c r="T502" s="46"/>
      <c r="U502" s="46"/>
      <c r="V502" s="46"/>
      <c r="W502" s="46"/>
      <c r="X502" s="46"/>
      <c r="Y502" s="46"/>
      <c r="Z502" s="46"/>
      <c r="AA502" s="46"/>
      <c r="AB502" s="46"/>
      <c r="AC502" s="46"/>
      <c r="AD502" s="46"/>
      <c r="AE502" s="46"/>
      <c r="AF502" s="46"/>
      <c r="AG502" s="46"/>
      <c r="AH502" s="46"/>
      <c r="AI502" s="46"/>
    </row>
    <row r="503" spans="1:35" s="50" customFormat="1" ht="12.75">
      <c r="A503" s="45"/>
      <c r="B503" s="257"/>
      <c r="C503" s="257"/>
      <c r="D503" s="257"/>
      <c r="E503" s="257"/>
      <c r="F503" s="258" t="s">
        <v>793</v>
      </c>
      <c r="G503" s="259">
        <f t="shared" ref="G503:K503" si="16">SUBTOTAL(9,G14:G502)</f>
        <v>652000</v>
      </c>
      <c r="H503" s="259">
        <f t="shared" si="16"/>
        <v>0</v>
      </c>
      <c r="I503" s="260"/>
      <c r="J503" s="259">
        <f t="shared" si="16"/>
        <v>65200</v>
      </c>
      <c r="K503" s="259">
        <f t="shared" si="16"/>
        <v>717200</v>
      </c>
      <c r="L503" s="261" t="str">
        <f t="shared" ref="L503" si="17">IF(F503="","","x")</f>
        <v>x</v>
      </c>
      <c r="M503" s="118"/>
      <c r="N503" s="45"/>
      <c r="O503" s="45"/>
      <c r="P503" s="45"/>
      <c r="Q503" s="45"/>
      <c r="R503" s="45"/>
      <c r="S503" s="45"/>
      <c r="T503" s="45"/>
      <c r="U503" s="45"/>
      <c r="V503" s="45"/>
      <c r="W503" s="45"/>
      <c r="X503" s="45"/>
      <c r="Y503" s="45"/>
      <c r="Z503" s="45"/>
      <c r="AA503" s="45"/>
      <c r="AB503" s="45"/>
      <c r="AC503" s="45"/>
      <c r="AD503" s="45"/>
      <c r="AE503" s="45"/>
      <c r="AF503" s="45"/>
      <c r="AG503" s="45"/>
      <c r="AH503" s="45"/>
      <c r="AI503" s="45"/>
    </row>
    <row r="504" spans="1:35">
      <c r="A504" s="46"/>
      <c r="B504" s="46"/>
      <c r="C504" s="46"/>
      <c r="D504" s="46"/>
      <c r="E504" s="46"/>
      <c r="F504" s="46"/>
      <c r="G504" s="46"/>
      <c r="H504" s="46"/>
      <c r="I504" s="127"/>
      <c r="J504" s="46"/>
      <c r="K504" s="46"/>
      <c r="L504" s="44" t="s">
        <v>388</v>
      </c>
      <c r="M504" s="43"/>
      <c r="N504" s="46"/>
      <c r="O504" s="46"/>
      <c r="P504" s="46"/>
      <c r="Q504" s="46"/>
      <c r="R504" s="46"/>
      <c r="S504" s="46"/>
      <c r="T504" s="46"/>
      <c r="U504" s="46"/>
      <c r="V504" s="46"/>
      <c r="W504" s="46"/>
      <c r="X504" s="46"/>
      <c r="Y504" s="46"/>
      <c r="Z504" s="46"/>
      <c r="AA504" s="46"/>
      <c r="AB504" s="46"/>
      <c r="AC504" s="46"/>
      <c r="AD504" s="46"/>
      <c r="AE504" s="46"/>
      <c r="AF504" s="46"/>
      <c r="AG504" s="46"/>
      <c r="AH504" s="46"/>
      <c r="AI504" s="46"/>
    </row>
    <row r="505" spans="1:35" s="4" customFormat="1" ht="12.75">
      <c r="A505" s="28"/>
      <c r="B505" s="33" t="s">
        <v>364</v>
      </c>
      <c r="C505" s="28"/>
      <c r="D505" s="28"/>
      <c r="E505" s="28"/>
      <c r="F505" s="28"/>
      <c r="G505" s="28"/>
      <c r="H505" s="28"/>
      <c r="I505" s="129"/>
      <c r="J505" s="121"/>
      <c r="K505" s="42"/>
      <c r="L505" s="32" t="s">
        <v>388</v>
      </c>
      <c r="M505" s="28"/>
      <c r="N505" s="28"/>
      <c r="O505" s="28"/>
      <c r="P505" s="28"/>
      <c r="Q505" s="28"/>
      <c r="R505" s="28"/>
      <c r="S505" s="28"/>
      <c r="T505" s="28"/>
    </row>
    <row r="506" spans="1:35" s="4" customFormat="1" ht="12.75">
      <c r="A506" s="28"/>
      <c r="B506" s="33" t="s">
        <v>365</v>
      </c>
      <c r="C506" s="28"/>
      <c r="D506" s="28"/>
      <c r="E506" s="28"/>
      <c r="F506" s="28"/>
      <c r="G506" s="28"/>
      <c r="H506" s="28"/>
      <c r="I506" s="129"/>
      <c r="J506" s="121"/>
      <c r="K506" s="42"/>
      <c r="L506" s="32" t="s">
        <v>388</v>
      </c>
      <c r="M506" s="28"/>
      <c r="N506" s="28"/>
      <c r="O506" s="28"/>
      <c r="P506" s="28"/>
      <c r="Q506" s="28"/>
      <c r="R506" s="28"/>
      <c r="S506" s="28"/>
      <c r="T506" s="28"/>
    </row>
    <row r="507" spans="1:35" s="4" customFormat="1" ht="15" customHeight="1">
      <c r="A507" s="28"/>
      <c r="B507" s="28"/>
      <c r="C507" s="28"/>
      <c r="D507" s="28"/>
      <c r="E507" s="28"/>
      <c r="F507" s="28"/>
      <c r="G507" s="28"/>
      <c r="I507" s="1327" t="str">
        <f>TTDN!$B$16</f>
        <v>Hà Nội, ngày 31 tháng 12 năm 2015</v>
      </c>
      <c r="J507" s="1328"/>
      <c r="K507" s="1328"/>
      <c r="L507" s="42" t="s">
        <v>388</v>
      </c>
      <c r="M507" s="28"/>
      <c r="N507" s="28"/>
      <c r="O507" s="28"/>
      <c r="P507" s="28"/>
      <c r="Q507" s="28"/>
      <c r="R507" s="28"/>
      <c r="S507" s="28"/>
      <c r="T507" s="28"/>
    </row>
    <row r="508" spans="1:35" s="4" customFormat="1" ht="12.75">
      <c r="A508" s="28"/>
      <c r="B508" s="28"/>
      <c r="C508" s="28"/>
      <c r="D508" s="28"/>
      <c r="E508" s="28"/>
      <c r="F508" s="28"/>
      <c r="G508" s="28"/>
      <c r="I508" s="129"/>
      <c r="J508" s="28"/>
      <c r="L508" s="42" t="s">
        <v>388</v>
      </c>
      <c r="M508" s="28"/>
      <c r="N508" s="28"/>
      <c r="O508" s="28"/>
      <c r="P508" s="28"/>
      <c r="Q508" s="28"/>
      <c r="R508" s="28"/>
      <c r="S508" s="28"/>
      <c r="T508" s="28"/>
    </row>
    <row r="509" spans="1:35" s="4" customFormat="1" ht="15" customHeight="1">
      <c r="A509" s="28"/>
      <c r="B509" s="28"/>
      <c r="C509" s="1321" t="s">
        <v>366</v>
      </c>
      <c r="D509" s="1321"/>
      <c r="E509" s="1321"/>
      <c r="F509" s="28"/>
      <c r="G509" s="119" t="s">
        <v>345</v>
      </c>
      <c r="I509" s="1326" t="s">
        <v>367</v>
      </c>
      <c r="J509" s="1321"/>
      <c r="K509" s="1321"/>
      <c r="L509" s="42" t="s">
        <v>388</v>
      </c>
      <c r="M509" s="28"/>
      <c r="N509" s="28"/>
      <c r="O509" s="28"/>
      <c r="P509" s="28"/>
      <c r="Q509" s="28"/>
      <c r="R509" s="28"/>
      <c r="S509" s="28"/>
      <c r="T509" s="28"/>
    </row>
    <row r="510" spans="1:35" s="4" customFormat="1" ht="15" customHeight="1">
      <c r="A510" s="28"/>
      <c r="B510" s="28"/>
      <c r="C510" s="1321" t="s">
        <v>344</v>
      </c>
      <c r="D510" s="1321"/>
      <c r="E510" s="1321"/>
      <c r="F510" s="28"/>
      <c r="G510" s="119" t="s">
        <v>344</v>
      </c>
      <c r="I510" s="1326" t="s">
        <v>344</v>
      </c>
      <c r="J510" s="1321"/>
      <c r="K510" s="1321"/>
      <c r="L510" s="42" t="s">
        <v>388</v>
      </c>
      <c r="M510" s="28"/>
      <c r="N510" s="28"/>
      <c r="O510" s="28"/>
      <c r="P510" s="28"/>
      <c r="Q510" s="28"/>
      <c r="R510" s="28"/>
      <c r="S510" s="28"/>
      <c r="T510" s="28"/>
    </row>
    <row r="511" spans="1:35" s="4" customFormat="1" ht="12.75">
      <c r="A511" s="28"/>
      <c r="B511" s="28"/>
      <c r="C511" s="28"/>
      <c r="D511" s="28"/>
      <c r="E511" s="28"/>
      <c r="F511" s="28"/>
      <c r="G511" s="28"/>
      <c r="I511" s="129"/>
      <c r="J511" s="28"/>
      <c r="L511" s="42" t="s">
        <v>388</v>
      </c>
      <c r="M511" s="28"/>
      <c r="N511" s="28"/>
      <c r="O511" s="28"/>
      <c r="P511" s="28"/>
      <c r="Q511" s="28"/>
      <c r="R511" s="28"/>
      <c r="S511" s="28"/>
      <c r="T511" s="28"/>
    </row>
    <row r="512" spans="1:35" s="4" customFormat="1" ht="12.75">
      <c r="A512" s="28"/>
      <c r="B512" s="28"/>
      <c r="C512" s="28"/>
      <c r="D512" s="28"/>
      <c r="E512" s="28"/>
      <c r="F512" s="28"/>
      <c r="G512" s="28"/>
      <c r="I512" s="129"/>
      <c r="J512" s="28"/>
      <c r="L512" s="42" t="s">
        <v>388</v>
      </c>
      <c r="M512" s="28"/>
      <c r="N512" s="28"/>
      <c r="O512" s="28"/>
      <c r="P512" s="28"/>
      <c r="Q512" s="28"/>
      <c r="R512" s="28"/>
      <c r="S512" s="28"/>
      <c r="T512" s="28"/>
    </row>
    <row r="513" spans="1:35" s="4" customFormat="1" ht="12.75">
      <c r="A513" s="28"/>
      <c r="B513" s="28"/>
      <c r="C513" s="28"/>
      <c r="D513" s="28"/>
      <c r="E513" s="28"/>
      <c r="F513" s="28"/>
      <c r="G513" s="28"/>
      <c r="I513" s="129"/>
      <c r="J513" s="28"/>
      <c r="L513" s="42" t="s">
        <v>388</v>
      </c>
      <c r="M513" s="28"/>
      <c r="N513" s="28"/>
      <c r="O513" s="28"/>
      <c r="P513" s="28"/>
      <c r="Q513" s="28"/>
      <c r="R513" s="28"/>
      <c r="S513" s="28"/>
      <c r="T513" s="28"/>
    </row>
    <row r="514" spans="1:35" s="4" customFormat="1" ht="12.75">
      <c r="A514" s="28"/>
      <c r="B514" s="28"/>
      <c r="C514" s="28"/>
      <c r="D514" s="28"/>
      <c r="E514" s="28"/>
      <c r="F514" s="28"/>
      <c r="G514" s="28"/>
      <c r="I514" s="129"/>
      <c r="J514" s="28"/>
      <c r="L514" s="42" t="s">
        <v>388</v>
      </c>
      <c r="M514" s="28"/>
      <c r="N514" s="28"/>
      <c r="O514" s="28"/>
      <c r="P514" s="28"/>
      <c r="Q514" s="28"/>
      <c r="R514" s="28"/>
      <c r="S514" s="28"/>
      <c r="T514" s="28"/>
    </row>
    <row r="515" spans="1:35" s="4" customFormat="1" ht="12.75">
      <c r="A515" s="28"/>
      <c r="B515" s="28"/>
      <c r="C515" s="28"/>
      <c r="D515" s="28"/>
      <c r="E515" s="28"/>
      <c r="F515" s="28"/>
      <c r="G515" s="28"/>
      <c r="I515" s="129"/>
      <c r="J515" s="28"/>
      <c r="L515" s="42" t="s">
        <v>388</v>
      </c>
      <c r="M515" s="28"/>
      <c r="N515" s="28"/>
      <c r="O515" s="28"/>
      <c r="P515" s="28"/>
      <c r="Q515" s="28"/>
      <c r="R515" s="28"/>
      <c r="S515" s="28"/>
      <c r="T515" s="28"/>
    </row>
    <row r="516" spans="1:35" s="4" customFormat="1" ht="15" customHeight="1">
      <c r="A516" s="28"/>
      <c r="B516" s="28"/>
      <c r="C516" s="1329" t="str">
        <f>TTDN!$B$13</f>
        <v>Sơn Tùng MTP</v>
      </c>
      <c r="D516" s="1329"/>
      <c r="E516" s="1329"/>
      <c r="F516" s="28"/>
      <c r="G516" s="120" t="str">
        <f>TTDN!$B$12</f>
        <v>Đàm Vĩnh Hưng</v>
      </c>
      <c r="I516" s="1324" t="str">
        <f>TTDN!$B$11</f>
        <v>Đàm Văn Đức</v>
      </c>
      <c r="J516" s="1325"/>
      <c r="K516" s="1325"/>
      <c r="L516" s="42" t="s">
        <v>388</v>
      </c>
      <c r="M516" s="28"/>
      <c r="N516" s="28"/>
      <c r="O516" s="28"/>
      <c r="P516" s="28"/>
      <c r="Q516" s="28"/>
      <c r="R516" s="28"/>
      <c r="S516" s="28"/>
      <c r="T516" s="28"/>
    </row>
    <row r="517" spans="1:35">
      <c r="A517" s="46"/>
      <c r="B517" s="46"/>
      <c r="C517" s="46"/>
      <c r="D517" s="46"/>
      <c r="E517" s="46"/>
      <c r="F517" s="46"/>
      <c r="G517" s="46"/>
      <c r="H517" s="46"/>
      <c r="I517" s="127"/>
      <c r="J517" s="46"/>
      <c r="K517" s="46"/>
      <c r="L517" s="60"/>
      <c r="M517" s="46"/>
      <c r="N517" s="46"/>
      <c r="O517" s="46"/>
      <c r="P517" s="46"/>
      <c r="Q517" s="46"/>
      <c r="R517" s="46"/>
      <c r="S517" s="46"/>
      <c r="T517" s="46"/>
      <c r="U517" s="46"/>
      <c r="V517" s="46"/>
      <c r="W517" s="46"/>
      <c r="X517" s="46"/>
      <c r="Y517" s="46"/>
      <c r="Z517" s="46"/>
      <c r="AA517" s="46"/>
      <c r="AB517" s="46"/>
      <c r="AC517" s="46"/>
      <c r="AD517" s="46"/>
      <c r="AE517" s="46"/>
      <c r="AF517" s="46"/>
      <c r="AG517" s="46"/>
      <c r="AH517" s="46"/>
      <c r="AI517" s="46"/>
    </row>
    <row r="518" spans="1:35">
      <c r="A518" s="46"/>
      <c r="B518" s="46"/>
      <c r="C518" s="46"/>
      <c r="D518" s="46"/>
      <c r="E518" s="46"/>
      <c r="F518" s="46"/>
      <c r="G518" s="46"/>
      <c r="H518" s="46"/>
      <c r="I518" s="127"/>
      <c r="J518" s="46"/>
      <c r="K518" s="46"/>
      <c r="L518" s="60"/>
      <c r="M518" s="46"/>
      <c r="N518" s="46"/>
      <c r="O518" s="46"/>
      <c r="P518" s="46"/>
      <c r="Q518" s="46"/>
      <c r="R518" s="46"/>
      <c r="S518" s="46"/>
      <c r="T518" s="46"/>
      <c r="U518" s="46"/>
      <c r="V518" s="46"/>
      <c r="W518" s="46"/>
      <c r="X518" s="46"/>
      <c r="Y518" s="46"/>
      <c r="Z518" s="46"/>
      <c r="AA518" s="46"/>
      <c r="AB518" s="46"/>
      <c r="AC518" s="46"/>
      <c r="AD518" s="46"/>
      <c r="AE518" s="46"/>
      <c r="AF518" s="46"/>
      <c r="AG518" s="46"/>
      <c r="AH518" s="46"/>
      <c r="AI518" s="46"/>
    </row>
    <row r="519" spans="1:35">
      <c r="A519" s="46"/>
      <c r="B519" s="46"/>
      <c r="C519" s="46"/>
      <c r="D519" s="46"/>
      <c r="E519" s="46"/>
      <c r="F519" s="46"/>
      <c r="G519" s="46"/>
      <c r="H519" s="46"/>
      <c r="I519" s="127"/>
      <c r="J519" s="46"/>
      <c r="K519" s="46"/>
      <c r="L519" s="60"/>
      <c r="M519" s="46"/>
      <c r="N519" s="46"/>
      <c r="O519" s="46"/>
      <c r="P519" s="46"/>
      <c r="Q519" s="46"/>
      <c r="R519" s="46"/>
      <c r="S519" s="46"/>
      <c r="T519" s="46"/>
      <c r="U519" s="46"/>
      <c r="V519" s="46"/>
      <c r="W519" s="46"/>
      <c r="X519" s="46"/>
      <c r="Y519" s="46"/>
      <c r="Z519" s="46"/>
      <c r="AA519" s="46"/>
      <c r="AB519" s="46"/>
      <c r="AC519" s="46"/>
      <c r="AD519" s="46"/>
      <c r="AE519" s="46"/>
      <c r="AF519" s="46"/>
      <c r="AG519" s="46"/>
      <c r="AH519" s="46"/>
      <c r="AI519" s="46"/>
    </row>
    <row r="520" spans="1:35">
      <c r="A520" s="46"/>
      <c r="B520" s="46"/>
      <c r="C520" s="46"/>
      <c r="D520" s="46"/>
      <c r="E520" s="46"/>
      <c r="F520" s="46"/>
      <c r="G520" s="46"/>
      <c r="H520" s="46"/>
      <c r="I520" s="127"/>
      <c r="J520" s="46"/>
      <c r="K520" s="46"/>
      <c r="L520" s="60"/>
      <c r="M520" s="46"/>
      <c r="N520" s="46"/>
      <c r="O520" s="46"/>
      <c r="P520" s="46"/>
      <c r="Q520" s="46"/>
      <c r="R520" s="46"/>
      <c r="S520" s="46"/>
      <c r="T520" s="46"/>
      <c r="U520" s="46"/>
      <c r="V520" s="46"/>
      <c r="W520" s="46"/>
      <c r="X520" s="46"/>
      <c r="Y520" s="46"/>
      <c r="Z520" s="46"/>
      <c r="AA520" s="46"/>
      <c r="AB520" s="46"/>
      <c r="AC520" s="46"/>
      <c r="AD520" s="46"/>
      <c r="AE520" s="46"/>
      <c r="AF520" s="46"/>
      <c r="AG520" s="46"/>
      <c r="AH520" s="46"/>
      <c r="AI520" s="46"/>
    </row>
    <row r="521" spans="1:35">
      <c r="A521" s="46"/>
      <c r="B521" s="46"/>
      <c r="C521" s="46"/>
      <c r="D521" s="46"/>
      <c r="E521" s="46"/>
      <c r="F521" s="46"/>
      <c r="G521" s="46"/>
      <c r="H521" s="46"/>
      <c r="I521" s="127"/>
      <c r="J521" s="46"/>
      <c r="K521" s="46"/>
      <c r="L521" s="60"/>
      <c r="M521" s="46"/>
      <c r="N521" s="46"/>
      <c r="O521" s="46"/>
      <c r="P521" s="46"/>
      <c r="Q521" s="46"/>
      <c r="R521" s="46"/>
      <c r="S521" s="46"/>
      <c r="T521" s="46"/>
      <c r="U521" s="46"/>
      <c r="V521" s="46"/>
      <c r="W521" s="46"/>
      <c r="X521" s="46"/>
      <c r="Y521" s="46"/>
      <c r="Z521" s="46"/>
      <c r="AA521" s="46"/>
      <c r="AB521" s="46"/>
      <c r="AC521" s="46"/>
      <c r="AD521" s="46"/>
      <c r="AE521" s="46"/>
      <c r="AF521" s="46"/>
      <c r="AG521" s="46"/>
      <c r="AH521" s="46"/>
      <c r="AI521" s="46"/>
    </row>
    <row r="522" spans="1:35">
      <c r="A522" s="46"/>
      <c r="B522" s="46"/>
      <c r="C522" s="46"/>
      <c r="D522" s="46"/>
      <c r="E522" s="46"/>
      <c r="F522" s="46"/>
      <c r="G522" s="46"/>
      <c r="H522" s="46"/>
      <c r="I522" s="127"/>
      <c r="J522" s="46"/>
      <c r="K522" s="46"/>
      <c r="L522" s="60"/>
      <c r="M522" s="46"/>
      <c r="N522" s="46"/>
      <c r="O522" s="46"/>
      <c r="P522" s="46"/>
      <c r="Q522" s="46"/>
      <c r="R522" s="46"/>
      <c r="S522" s="46"/>
      <c r="T522" s="46"/>
      <c r="U522" s="46"/>
      <c r="V522" s="46"/>
      <c r="W522" s="46"/>
      <c r="X522" s="46"/>
      <c r="Y522" s="46"/>
      <c r="Z522" s="46"/>
      <c r="AA522" s="46"/>
      <c r="AB522" s="46"/>
      <c r="AC522" s="46"/>
      <c r="AD522" s="46"/>
      <c r="AE522" s="46"/>
      <c r="AF522" s="46"/>
      <c r="AG522" s="46"/>
      <c r="AH522" s="46"/>
      <c r="AI522" s="46"/>
    </row>
    <row r="523" spans="1:35">
      <c r="A523" s="46"/>
      <c r="B523" s="46"/>
      <c r="C523" s="46"/>
      <c r="D523" s="46"/>
      <c r="E523" s="46"/>
      <c r="F523" s="46"/>
      <c r="G523" s="46"/>
      <c r="H523" s="46"/>
      <c r="I523" s="127"/>
      <c r="J523" s="46"/>
      <c r="K523" s="46"/>
      <c r="L523" s="60"/>
      <c r="M523" s="46"/>
      <c r="N523" s="46"/>
      <c r="O523" s="46"/>
      <c r="P523" s="46"/>
      <c r="Q523" s="46"/>
      <c r="R523" s="46"/>
      <c r="S523" s="46"/>
      <c r="T523" s="46"/>
      <c r="U523" s="46"/>
      <c r="V523" s="46"/>
      <c r="W523" s="46"/>
      <c r="X523" s="46"/>
      <c r="Y523" s="46"/>
      <c r="Z523" s="46"/>
      <c r="AA523" s="46"/>
      <c r="AB523" s="46"/>
      <c r="AC523" s="46"/>
      <c r="AD523" s="46"/>
      <c r="AE523" s="46"/>
      <c r="AF523" s="46"/>
      <c r="AG523" s="46"/>
      <c r="AH523" s="46"/>
      <c r="AI523" s="46"/>
    </row>
    <row r="524" spans="1:35">
      <c r="A524" s="46"/>
      <c r="B524" s="46"/>
      <c r="C524" s="46"/>
      <c r="D524" s="46"/>
      <c r="E524" s="46"/>
      <c r="F524" s="46"/>
      <c r="G524" s="46"/>
      <c r="H524" s="46"/>
      <c r="I524" s="127"/>
      <c r="J524" s="46"/>
      <c r="K524" s="46"/>
      <c r="L524" s="60"/>
      <c r="M524" s="46"/>
      <c r="N524" s="46"/>
      <c r="O524" s="46"/>
      <c r="P524" s="46"/>
      <c r="Q524" s="46"/>
      <c r="R524" s="46"/>
      <c r="S524" s="46"/>
      <c r="T524" s="46"/>
      <c r="U524" s="46"/>
      <c r="V524" s="46"/>
      <c r="W524" s="46"/>
      <c r="X524" s="46"/>
      <c r="Y524" s="46"/>
      <c r="Z524" s="46"/>
      <c r="AA524" s="46"/>
      <c r="AB524" s="46"/>
      <c r="AC524" s="46"/>
      <c r="AD524" s="46"/>
      <c r="AE524" s="46"/>
      <c r="AF524" s="46"/>
      <c r="AG524" s="46"/>
      <c r="AH524" s="46"/>
      <c r="AI524" s="46"/>
    </row>
    <row r="525" spans="1:35">
      <c r="A525" s="46"/>
      <c r="B525" s="46"/>
      <c r="C525" s="46"/>
      <c r="D525" s="46"/>
      <c r="E525" s="46"/>
      <c r="F525" s="46"/>
      <c r="G525" s="46"/>
      <c r="H525" s="46"/>
      <c r="I525" s="127"/>
      <c r="J525" s="46"/>
      <c r="K525" s="46"/>
      <c r="L525" s="60"/>
      <c r="M525" s="46"/>
      <c r="N525" s="46"/>
      <c r="O525" s="46"/>
      <c r="P525" s="46"/>
      <c r="Q525" s="46"/>
      <c r="R525" s="46"/>
      <c r="S525" s="46"/>
      <c r="T525" s="46"/>
      <c r="U525" s="46"/>
      <c r="V525" s="46"/>
      <c r="W525" s="46"/>
      <c r="X525" s="46"/>
      <c r="Y525" s="46"/>
      <c r="Z525" s="46"/>
      <c r="AA525" s="46"/>
      <c r="AB525" s="46"/>
      <c r="AC525" s="46"/>
      <c r="AD525" s="46"/>
      <c r="AE525" s="46"/>
      <c r="AF525" s="46"/>
      <c r="AG525" s="46"/>
      <c r="AH525" s="46"/>
      <c r="AI525" s="46"/>
    </row>
    <row r="526" spans="1:35">
      <c r="A526" s="46"/>
      <c r="B526" s="46"/>
      <c r="C526" s="46"/>
      <c r="D526" s="46"/>
      <c r="E526" s="46"/>
      <c r="F526" s="46"/>
      <c r="G526" s="46"/>
      <c r="H526" s="46"/>
      <c r="I526" s="127"/>
      <c r="J526" s="46"/>
      <c r="K526" s="46"/>
      <c r="L526" s="60"/>
      <c r="M526" s="46"/>
      <c r="N526" s="46"/>
      <c r="O526" s="46"/>
      <c r="P526" s="46"/>
      <c r="Q526" s="46"/>
      <c r="R526" s="46"/>
      <c r="S526" s="46"/>
      <c r="T526" s="46"/>
      <c r="U526" s="46"/>
      <c r="V526" s="46"/>
      <c r="W526" s="46"/>
      <c r="X526" s="46"/>
      <c r="Y526" s="46"/>
      <c r="Z526" s="46"/>
      <c r="AA526" s="46"/>
      <c r="AB526" s="46"/>
      <c r="AC526" s="46"/>
      <c r="AD526" s="46"/>
      <c r="AE526" s="46"/>
      <c r="AF526" s="46"/>
      <c r="AG526" s="46"/>
      <c r="AH526" s="46"/>
      <c r="AI526" s="46"/>
    </row>
    <row r="527" spans="1:35">
      <c r="A527" s="46"/>
      <c r="B527" s="46"/>
      <c r="C527" s="46"/>
      <c r="D527" s="46"/>
      <c r="E527" s="46"/>
      <c r="F527" s="46"/>
      <c r="G527" s="46"/>
      <c r="H527" s="46"/>
      <c r="I527" s="127"/>
      <c r="J527" s="46"/>
      <c r="K527" s="46"/>
      <c r="L527" s="60"/>
      <c r="M527" s="46"/>
      <c r="N527" s="46"/>
      <c r="O527" s="46"/>
      <c r="P527" s="46"/>
      <c r="Q527" s="46"/>
      <c r="R527" s="46"/>
      <c r="S527" s="46"/>
      <c r="T527" s="46"/>
      <c r="U527" s="46"/>
      <c r="V527" s="46"/>
      <c r="W527" s="46"/>
      <c r="X527" s="46"/>
      <c r="Y527" s="46"/>
      <c r="Z527" s="46"/>
      <c r="AA527" s="46"/>
      <c r="AB527" s="46"/>
      <c r="AC527" s="46"/>
      <c r="AD527" s="46"/>
      <c r="AE527" s="46"/>
      <c r="AF527" s="46"/>
      <c r="AG527" s="46"/>
      <c r="AH527" s="46"/>
      <c r="AI527" s="46"/>
    </row>
    <row r="528" spans="1:35">
      <c r="A528" s="46"/>
      <c r="B528" s="46"/>
      <c r="C528" s="46"/>
      <c r="D528" s="46"/>
      <c r="E528" s="46"/>
      <c r="F528" s="46"/>
      <c r="G528" s="46"/>
      <c r="H528" s="46"/>
      <c r="I528" s="127"/>
      <c r="J528" s="46"/>
      <c r="K528" s="46"/>
      <c r="L528" s="60"/>
      <c r="M528" s="46"/>
      <c r="N528" s="46"/>
      <c r="O528" s="46"/>
      <c r="P528" s="46"/>
      <c r="Q528" s="46"/>
      <c r="R528" s="46"/>
      <c r="S528" s="46"/>
      <c r="T528" s="46"/>
      <c r="U528" s="46"/>
      <c r="V528" s="46"/>
      <c r="W528" s="46"/>
      <c r="X528" s="46"/>
      <c r="Y528" s="46"/>
      <c r="Z528" s="46"/>
      <c r="AA528" s="46"/>
      <c r="AB528" s="46"/>
      <c r="AC528" s="46"/>
      <c r="AD528" s="46"/>
      <c r="AE528" s="46"/>
      <c r="AF528" s="46"/>
      <c r="AG528" s="46"/>
      <c r="AH528" s="46"/>
      <c r="AI528" s="46"/>
    </row>
    <row r="529" spans="1:35">
      <c r="A529" s="46"/>
      <c r="B529" s="46"/>
      <c r="C529" s="46"/>
      <c r="D529" s="46"/>
      <c r="E529" s="46"/>
      <c r="F529" s="46"/>
      <c r="G529" s="46"/>
      <c r="H529" s="46"/>
      <c r="I529" s="127"/>
      <c r="J529" s="46"/>
      <c r="K529" s="46"/>
      <c r="L529" s="60"/>
      <c r="M529" s="46"/>
      <c r="N529" s="46"/>
      <c r="O529" s="46"/>
      <c r="P529" s="46"/>
      <c r="Q529" s="46"/>
      <c r="R529" s="46"/>
      <c r="S529" s="46"/>
      <c r="T529" s="46"/>
      <c r="U529" s="46"/>
      <c r="V529" s="46"/>
      <c r="W529" s="46"/>
      <c r="X529" s="46"/>
      <c r="Y529" s="46"/>
      <c r="Z529" s="46"/>
      <c r="AA529" s="46"/>
      <c r="AB529" s="46"/>
      <c r="AC529" s="46"/>
      <c r="AD529" s="46"/>
      <c r="AE529" s="46"/>
      <c r="AF529" s="46"/>
      <c r="AG529" s="46"/>
      <c r="AH529" s="46"/>
      <c r="AI529" s="46"/>
    </row>
    <row r="530" spans="1:35">
      <c r="A530" s="46"/>
      <c r="B530" s="46"/>
      <c r="C530" s="46"/>
      <c r="D530" s="46"/>
      <c r="E530" s="46"/>
      <c r="F530" s="46"/>
      <c r="G530" s="46"/>
      <c r="H530" s="46"/>
      <c r="I530" s="127"/>
      <c r="J530" s="46"/>
      <c r="K530" s="46"/>
      <c r="L530" s="60"/>
      <c r="M530" s="46"/>
      <c r="N530" s="46"/>
      <c r="O530" s="46"/>
      <c r="P530" s="46"/>
      <c r="Q530" s="46"/>
      <c r="R530" s="46"/>
      <c r="S530" s="46"/>
      <c r="T530" s="46"/>
      <c r="U530" s="46"/>
      <c r="V530" s="46"/>
      <c r="W530" s="46"/>
      <c r="X530" s="46"/>
      <c r="Y530" s="46"/>
      <c r="Z530" s="46"/>
      <c r="AA530" s="46"/>
      <c r="AB530" s="46"/>
      <c r="AC530" s="46"/>
      <c r="AD530" s="46"/>
      <c r="AE530" s="46"/>
      <c r="AF530" s="46"/>
      <c r="AG530" s="46"/>
      <c r="AH530" s="46"/>
      <c r="AI530" s="46"/>
    </row>
    <row r="531" spans="1:35">
      <c r="A531" s="46"/>
      <c r="B531" s="46"/>
      <c r="C531" s="46"/>
      <c r="D531" s="46"/>
      <c r="E531" s="46"/>
      <c r="F531" s="46"/>
      <c r="G531" s="46"/>
      <c r="H531" s="46"/>
      <c r="I531" s="127"/>
      <c r="J531" s="46"/>
      <c r="K531" s="46"/>
      <c r="L531" s="60"/>
      <c r="M531" s="46"/>
      <c r="N531" s="46"/>
      <c r="O531" s="46"/>
      <c r="P531" s="46"/>
      <c r="Q531" s="46"/>
      <c r="R531" s="46"/>
      <c r="S531" s="46"/>
      <c r="T531" s="46"/>
      <c r="U531" s="46"/>
      <c r="V531" s="46"/>
      <c r="W531" s="46"/>
      <c r="X531" s="46"/>
      <c r="Y531" s="46"/>
      <c r="Z531" s="46"/>
      <c r="AA531" s="46"/>
      <c r="AB531" s="46"/>
      <c r="AC531" s="46"/>
      <c r="AD531" s="46"/>
      <c r="AE531" s="46"/>
      <c r="AF531" s="46"/>
      <c r="AG531" s="46"/>
      <c r="AH531" s="46"/>
      <c r="AI531" s="46"/>
    </row>
    <row r="532" spans="1:35">
      <c r="A532" s="46"/>
      <c r="B532" s="46"/>
      <c r="C532" s="46"/>
      <c r="D532" s="46"/>
      <c r="E532" s="46"/>
      <c r="F532" s="46"/>
      <c r="G532" s="46"/>
      <c r="H532" s="46"/>
      <c r="I532" s="127"/>
      <c r="J532" s="46"/>
      <c r="K532" s="46"/>
      <c r="L532" s="60"/>
      <c r="M532" s="46"/>
      <c r="N532" s="46"/>
      <c r="O532" s="46"/>
      <c r="P532" s="46"/>
      <c r="Q532" s="46"/>
      <c r="R532" s="46"/>
      <c r="S532" s="46"/>
      <c r="T532" s="46"/>
      <c r="U532" s="46"/>
      <c r="V532" s="46"/>
      <c r="W532" s="46"/>
      <c r="X532" s="46"/>
      <c r="Y532" s="46"/>
      <c r="Z532" s="46"/>
      <c r="AA532" s="46"/>
      <c r="AB532" s="46"/>
      <c r="AC532" s="46"/>
      <c r="AD532" s="46"/>
      <c r="AE532" s="46"/>
      <c r="AF532" s="46"/>
      <c r="AG532" s="46"/>
      <c r="AH532" s="46"/>
      <c r="AI532" s="46"/>
    </row>
    <row r="533" spans="1:35">
      <c r="A533" s="46"/>
      <c r="B533" s="46"/>
      <c r="C533" s="46"/>
      <c r="D533" s="46"/>
      <c r="E533" s="46"/>
      <c r="F533" s="46"/>
      <c r="G533" s="46"/>
      <c r="H533" s="46"/>
      <c r="I533" s="127"/>
      <c r="J533" s="46"/>
      <c r="K533" s="46"/>
      <c r="L533" s="60"/>
      <c r="M533" s="46"/>
      <c r="N533" s="46"/>
      <c r="O533" s="46"/>
      <c r="P533" s="46"/>
      <c r="Q533" s="46"/>
      <c r="R533" s="46"/>
      <c r="S533" s="46"/>
      <c r="T533" s="46"/>
      <c r="U533" s="46"/>
      <c r="V533" s="46"/>
      <c r="W533" s="46"/>
      <c r="X533" s="46"/>
      <c r="Y533" s="46"/>
      <c r="Z533" s="46"/>
      <c r="AA533" s="46"/>
      <c r="AB533" s="46"/>
      <c r="AC533" s="46"/>
      <c r="AD533" s="46"/>
      <c r="AE533" s="46"/>
      <c r="AF533" s="46"/>
      <c r="AG533" s="46"/>
      <c r="AH533" s="46"/>
      <c r="AI533" s="46"/>
    </row>
    <row r="534" spans="1:35">
      <c r="A534" s="46"/>
      <c r="B534" s="46"/>
      <c r="C534" s="46"/>
      <c r="D534" s="46"/>
      <c r="E534" s="46"/>
      <c r="F534" s="46"/>
      <c r="G534" s="46"/>
      <c r="H534" s="46"/>
      <c r="I534" s="127"/>
      <c r="J534" s="46"/>
      <c r="K534" s="46"/>
      <c r="L534" s="60"/>
      <c r="M534" s="46"/>
      <c r="N534" s="46"/>
      <c r="O534" s="46"/>
      <c r="P534" s="46"/>
      <c r="Q534" s="46"/>
      <c r="R534" s="46"/>
      <c r="S534" s="46"/>
      <c r="T534" s="46"/>
      <c r="U534" s="46"/>
      <c r="V534" s="46"/>
      <c r="W534" s="46"/>
      <c r="X534" s="46"/>
      <c r="Y534" s="46"/>
      <c r="Z534" s="46"/>
      <c r="AA534" s="46"/>
      <c r="AB534" s="46"/>
      <c r="AC534" s="46"/>
      <c r="AD534" s="46"/>
      <c r="AE534" s="46"/>
      <c r="AF534" s="46"/>
      <c r="AG534" s="46"/>
      <c r="AH534" s="46"/>
      <c r="AI534" s="46"/>
    </row>
    <row r="535" spans="1:35">
      <c r="A535" s="46"/>
      <c r="B535" s="46"/>
      <c r="C535" s="46"/>
      <c r="D535" s="46"/>
      <c r="E535" s="46"/>
      <c r="F535" s="46"/>
      <c r="G535" s="46"/>
      <c r="H535" s="46"/>
      <c r="I535" s="127"/>
      <c r="J535" s="46"/>
      <c r="K535" s="46"/>
      <c r="L535" s="60"/>
      <c r="M535" s="46"/>
      <c r="N535" s="46"/>
      <c r="O535" s="46"/>
      <c r="P535" s="46"/>
      <c r="Q535" s="46"/>
      <c r="R535" s="46"/>
      <c r="S535" s="46"/>
      <c r="T535" s="46"/>
      <c r="U535" s="46"/>
      <c r="V535" s="46"/>
      <c r="W535" s="46"/>
      <c r="X535" s="46"/>
      <c r="Y535" s="46"/>
      <c r="Z535" s="46"/>
      <c r="AA535" s="46"/>
      <c r="AB535" s="46"/>
      <c r="AC535" s="46"/>
      <c r="AD535" s="46"/>
      <c r="AE535" s="46"/>
      <c r="AF535" s="46"/>
      <c r="AG535" s="46"/>
      <c r="AH535" s="46"/>
      <c r="AI535" s="46"/>
    </row>
    <row r="536" spans="1:35">
      <c r="A536" s="46"/>
      <c r="B536" s="46"/>
      <c r="C536" s="46"/>
      <c r="D536" s="46"/>
      <c r="E536" s="46"/>
      <c r="F536" s="46"/>
      <c r="G536" s="46"/>
      <c r="H536" s="46"/>
      <c r="I536" s="127"/>
      <c r="J536" s="46"/>
      <c r="K536" s="46"/>
      <c r="L536" s="60"/>
      <c r="M536" s="46"/>
      <c r="N536" s="46"/>
      <c r="O536" s="46"/>
      <c r="P536" s="46"/>
      <c r="Q536" s="46"/>
      <c r="R536" s="46"/>
      <c r="S536" s="46"/>
      <c r="T536" s="46"/>
      <c r="U536" s="46"/>
      <c r="V536" s="46"/>
      <c r="W536" s="46"/>
      <c r="X536" s="46"/>
      <c r="Y536" s="46"/>
      <c r="Z536" s="46"/>
      <c r="AA536" s="46"/>
      <c r="AB536" s="46"/>
      <c r="AC536" s="46"/>
      <c r="AD536" s="46"/>
      <c r="AE536" s="46"/>
      <c r="AF536" s="46"/>
      <c r="AG536" s="46"/>
      <c r="AH536" s="46"/>
      <c r="AI536" s="46"/>
    </row>
    <row r="537" spans="1:35">
      <c r="A537" s="46"/>
      <c r="B537" s="46"/>
      <c r="C537" s="46"/>
      <c r="D537" s="46"/>
      <c r="E537" s="46"/>
      <c r="F537" s="46"/>
      <c r="G537" s="46"/>
      <c r="H537" s="46"/>
      <c r="I537" s="127"/>
      <c r="J537" s="46"/>
      <c r="K537" s="46"/>
      <c r="L537" s="60"/>
      <c r="M537" s="46"/>
      <c r="N537" s="46"/>
      <c r="O537" s="46"/>
      <c r="P537" s="46"/>
      <c r="Q537" s="46"/>
      <c r="R537" s="46"/>
      <c r="S537" s="46"/>
      <c r="T537" s="46"/>
      <c r="U537" s="46"/>
      <c r="V537" s="46"/>
      <c r="W537" s="46"/>
      <c r="X537" s="46"/>
      <c r="Y537" s="46"/>
      <c r="Z537" s="46"/>
      <c r="AA537" s="46"/>
      <c r="AB537" s="46"/>
      <c r="AC537" s="46"/>
      <c r="AD537" s="46"/>
      <c r="AE537" s="46"/>
      <c r="AF537" s="46"/>
      <c r="AG537" s="46"/>
      <c r="AH537" s="46"/>
      <c r="AI537" s="46"/>
    </row>
    <row r="538" spans="1:35">
      <c r="A538" s="46"/>
      <c r="B538" s="46"/>
      <c r="C538" s="46"/>
      <c r="D538" s="46"/>
      <c r="E538" s="46"/>
      <c r="F538" s="46"/>
      <c r="G538" s="46"/>
      <c r="H538" s="46"/>
      <c r="I538" s="127"/>
      <c r="J538" s="46"/>
      <c r="K538" s="46"/>
      <c r="L538" s="60"/>
      <c r="M538" s="46"/>
      <c r="N538" s="46"/>
      <c r="O538" s="46"/>
      <c r="P538" s="46"/>
      <c r="Q538" s="46"/>
      <c r="R538" s="46"/>
      <c r="S538" s="46"/>
      <c r="T538" s="46"/>
      <c r="U538" s="46"/>
      <c r="V538" s="46"/>
      <c r="W538" s="46"/>
      <c r="X538" s="46"/>
      <c r="Y538" s="46"/>
      <c r="Z538" s="46"/>
      <c r="AA538" s="46"/>
      <c r="AB538" s="46"/>
      <c r="AC538" s="46"/>
      <c r="AD538" s="46"/>
      <c r="AE538" s="46"/>
      <c r="AF538" s="46"/>
      <c r="AG538" s="46"/>
      <c r="AH538" s="46"/>
      <c r="AI538" s="46"/>
    </row>
    <row r="539" spans="1:35">
      <c r="A539" s="46"/>
      <c r="B539" s="46"/>
      <c r="C539" s="46"/>
      <c r="D539" s="46"/>
      <c r="E539" s="46"/>
      <c r="F539" s="46"/>
      <c r="G539" s="46"/>
      <c r="H539" s="46"/>
      <c r="I539" s="127"/>
      <c r="J539" s="46"/>
      <c r="K539" s="46"/>
      <c r="L539" s="60"/>
      <c r="M539" s="46"/>
      <c r="N539" s="46"/>
      <c r="O539" s="46"/>
      <c r="P539" s="46"/>
      <c r="Q539" s="46"/>
      <c r="R539" s="46"/>
      <c r="S539" s="46"/>
      <c r="T539" s="46"/>
      <c r="U539" s="46"/>
      <c r="V539" s="46"/>
      <c r="W539" s="46"/>
      <c r="X539" s="46"/>
      <c r="Y539" s="46"/>
      <c r="Z539" s="46"/>
      <c r="AA539" s="46"/>
      <c r="AB539" s="46"/>
      <c r="AC539" s="46"/>
      <c r="AD539" s="46"/>
      <c r="AE539" s="46"/>
      <c r="AF539" s="46"/>
      <c r="AG539" s="46"/>
      <c r="AH539" s="46"/>
      <c r="AI539" s="46"/>
    </row>
    <row r="540" spans="1:35">
      <c r="A540" s="46"/>
      <c r="B540" s="46"/>
      <c r="C540" s="46"/>
      <c r="D540" s="46"/>
      <c r="E540" s="46"/>
      <c r="F540" s="46"/>
      <c r="G540" s="46"/>
      <c r="H540" s="46"/>
      <c r="I540" s="127"/>
      <c r="J540" s="46"/>
      <c r="K540" s="46"/>
      <c r="L540" s="60"/>
      <c r="M540" s="46"/>
      <c r="N540" s="46"/>
      <c r="O540" s="46"/>
      <c r="P540" s="46"/>
      <c r="Q540" s="46"/>
      <c r="R540" s="46"/>
      <c r="S540" s="46"/>
      <c r="T540" s="46"/>
      <c r="U540" s="46"/>
      <c r="V540" s="46"/>
      <c r="W540" s="46"/>
      <c r="X540" s="46"/>
      <c r="Y540" s="46"/>
      <c r="Z540" s="46"/>
      <c r="AA540" s="46"/>
      <c r="AB540" s="46"/>
      <c r="AC540" s="46"/>
      <c r="AD540" s="46"/>
      <c r="AE540" s="46"/>
      <c r="AF540" s="46"/>
      <c r="AG540" s="46"/>
      <c r="AH540" s="46"/>
      <c r="AI540" s="46"/>
    </row>
    <row r="541" spans="1:35">
      <c r="A541" s="46"/>
      <c r="B541" s="46"/>
      <c r="C541" s="46"/>
      <c r="D541" s="46"/>
      <c r="E541" s="46"/>
      <c r="F541" s="46"/>
      <c r="G541" s="46"/>
      <c r="H541" s="46"/>
      <c r="I541" s="127"/>
      <c r="J541" s="46"/>
      <c r="K541" s="46"/>
      <c r="L541" s="60"/>
      <c r="M541" s="46"/>
      <c r="N541" s="46"/>
      <c r="O541" s="46"/>
      <c r="P541" s="46"/>
      <c r="Q541" s="46"/>
      <c r="R541" s="46"/>
      <c r="S541" s="46"/>
      <c r="T541" s="46"/>
      <c r="U541" s="46"/>
      <c r="V541" s="46"/>
      <c r="W541" s="46"/>
      <c r="X541" s="46"/>
      <c r="Y541" s="46"/>
      <c r="Z541" s="46"/>
      <c r="AA541" s="46"/>
      <c r="AB541" s="46"/>
      <c r="AC541" s="46"/>
      <c r="AD541" s="46"/>
      <c r="AE541" s="46"/>
      <c r="AF541" s="46"/>
      <c r="AG541" s="46"/>
      <c r="AH541" s="46"/>
      <c r="AI541" s="46"/>
    </row>
    <row r="542" spans="1:35">
      <c r="A542" s="46"/>
      <c r="B542" s="46"/>
      <c r="C542" s="46"/>
      <c r="D542" s="46"/>
      <c r="E542" s="46"/>
      <c r="F542" s="46"/>
      <c r="G542" s="46"/>
      <c r="H542" s="46"/>
      <c r="I542" s="127"/>
      <c r="J542" s="46"/>
      <c r="K542" s="46"/>
      <c r="L542" s="60"/>
      <c r="M542" s="46"/>
      <c r="N542" s="46"/>
      <c r="O542" s="46"/>
      <c r="P542" s="46"/>
      <c r="Q542" s="46"/>
      <c r="R542" s="46"/>
      <c r="S542" s="46"/>
      <c r="T542" s="46"/>
      <c r="U542" s="46"/>
      <c r="V542" s="46"/>
      <c r="W542" s="46"/>
      <c r="X542" s="46"/>
      <c r="Y542" s="46"/>
      <c r="Z542" s="46"/>
      <c r="AA542" s="46"/>
      <c r="AB542" s="46"/>
      <c r="AC542" s="46"/>
      <c r="AD542" s="46"/>
      <c r="AE542" s="46"/>
      <c r="AF542" s="46"/>
      <c r="AG542" s="46"/>
      <c r="AH542" s="46"/>
      <c r="AI542" s="46"/>
    </row>
    <row r="543" spans="1:35">
      <c r="A543" s="46"/>
      <c r="B543" s="46"/>
      <c r="C543" s="46"/>
      <c r="D543" s="46"/>
      <c r="E543" s="46"/>
      <c r="F543" s="46"/>
      <c r="G543" s="46"/>
      <c r="H543" s="46"/>
      <c r="I543" s="127"/>
      <c r="J543" s="46"/>
      <c r="K543" s="46"/>
      <c r="L543" s="60"/>
      <c r="M543" s="46"/>
      <c r="N543" s="46"/>
      <c r="O543" s="46"/>
      <c r="P543" s="46"/>
      <c r="Q543" s="46"/>
      <c r="R543" s="46"/>
      <c r="S543" s="46"/>
      <c r="T543" s="46"/>
      <c r="U543" s="46"/>
      <c r="V543" s="46"/>
      <c r="W543" s="46"/>
      <c r="X543" s="46"/>
      <c r="Y543" s="46"/>
      <c r="Z543" s="46"/>
      <c r="AA543" s="46"/>
      <c r="AB543" s="46"/>
      <c r="AC543" s="46"/>
      <c r="AD543" s="46"/>
      <c r="AE543" s="46"/>
      <c r="AF543" s="46"/>
      <c r="AG543" s="46"/>
      <c r="AH543" s="46"/>
      <c r="AI543" s="46"/>
    </row>
    <row r="544" spans="1:35">
      <c r="A544" s="46"/>
      <c r="B544" s="46"/>
      <c r="C544" s="46"/>
      <c r="D544" s="46"/>
      <c r="E544" s="46"/>
      <c r="F544" s="46"/>
      <c r="G544" s="46"/>
      <c r="H544" s="46"/>
      <c r="I544" s="127"/>
      <c r="J544" s="46"/>
      <c r="K544" s="46"/>
      <c r="L544" s="60"/>
      <c r="M544" s="46"/>
      <c r="N544" s="46"/>
      <c r="O544" s="46"/>
      <c r="P544" s="46"/>
      <c r="Q544" s="46"/>
      <c r="R544" s="46"/>
      <c r="S544" s="46"/>
      <c r="T544" s="46"/>
      <c r="U544" s="46"/>
      <c r="V544" s="46"/>
      <c r="W544" s="46"/>
      <c r="X544" s="46"/>
      <c r="Y544" s="46"/>
      <c r="Z544" s="46"/>
      <c r="AA544" s="46"/>
      <c r="AB544" s="46"/>
      <c r="AC544" s="46"/>
      <c r="AD544" s="46"/>
      <c r="AE544" s="46"/>
      <c r="AF544" s="46"/>
      <c r="AG544" s="46"/>
      <c r="AH544" s="46"/>
      <c r="AI544" s="46"/>
    </row>
    <row r="545" spans="1:35">
      <c r="A545" s="46"/>
      <c r="B545" s="46"/>
      <c r="C545" s="46"/>
      <c r="D545" s="46"/>
      <c r="E545" s="46"/>
      <c r="F545" s="46"/>
      <c r="G545" s="46"/>
      <c r="H545" s="46"/>
      <c r="I545" s="127"/>
      <c r="J545" s="46"/>
      <c r="K545" s="46"/>
      <c r="L545" s="60"/>
      <c r="M545" s="46"/>
      <c r="N545" s="46"/>
      <c r="O545" s="46"/>
      <c r="P545" s="46"/>
      <c r="Q545" s="46"/>
      <c r="R545" s="46"/>
      <c r="S545" s="46"/>
      <c r="T545" s="46"/>
      <c r="U545" s="46"/>
      <c r="V545" s="46"/>
      <c r="W545" s="46"/>
      <c r="X545" s="46"/>
      <c r="Y545" s="46"/>
      <c r="Z545" s="46"/>
      <c r="AA545" s="46"/>
      <c r="AB545" s="46"/>
      <c r="AC545" s="46"/>
      <c r="AD545" s="46"/>
      <c r="AE545" s="46"/>
      <c r="AF545" s="46"/>
      <c r="AG545" s="46"/>
      <c r="AH545" s="46"/>
      <c r="AI545" s="46"/>
    </row>
    <row r="546" spans="1:35">
      <c r="A546" s="46"/>
      <c r="B546" s="46"/>
      <c r="C546" s="46"/>
      <c r="D546" s="46"/>
      <c r="E546" s="46"/>
      <c r="F546" s="46"/>
      <c r="G546" s="46"/>
      <c r="H546" s="46"/>
      <c r="I546" s="127"/>
      <c r="J546" s="46"/>
      <c r="K546" s="46"/>
      <c r="L546" s="60"/>
      <c r="M546" s="46"/>
      <c r="N546" s="46"/>
      <c r="O546" s="46"/>
      <c r="P546" s="46"/>
      <c r="Q546" s="46"/>
      <c r="R546" s="46"/>
      <c r="S546" s="46"/>
      <c r="T546" s="46"/>
      <c r="U546" s="46"/>
      <c r="V546" s="46"/>
      <c r="W546" s="46"/>
      <c r="X546" s="46"/>
      <c r="Y546" s="46"/>
      <c r="Z546" s="46"/>
      <c r="AA546" s="46"/>
      <c r="AB546" s="46"/>
      <c r="AC546" s="46"/>
      <c r="AD546" s="46"/>
      <c r="AE546" s="46"/>
      <c r="AF546" s="46"/>
      <c r="AG546" s="46"/>
      <c r="AH546" s="46"/>
      <c r="AI546" s="46"/>
    </row>
    <row r="547" spans="1:35">
      <c r="A547" s="46"/>
      <c r="B547" s="46"/>
      <c r="C547" s="46"/>
      <c r="D547" s="46"/>
      <c r="E547" s="46"/>
      <c r="F547" s="46"/>
      <c r="G547" s="46"/>
      <c r="H547" s="46"/>
      <c r="I547" s="127"/>
      <c r="J547" s="46"/>
      <c r="K547" s="46"/>
      <c r="L547" s="60"/>
      <c r="M547" s="46"/>
      <c r="N547" s="46"/>
      <c r="O547" s="46"/>
      <c r="P547" s="46"/>
      <c r="Q547" s="46"/>
      <c r="R547" s="46"/>
      <c r="S547" s="46"/>
      <c r="T547" s="46"/>
      <c r="U547" s="46"/>
      <c r="V547" s="46"/>
      <c r="W547" s="46"/>
      <c r="X547" s="46"/>
      <c r="Y547" s="46"/>
      <c r="Z547" s="46"/>
      <c r="AA547" s="46"/>
      <c r="AB547" s="46"/>
      <c r="AC547" s="46"/>
      <c r="AD547" s="46"/>
      <c r="AE547" s="46"/>
      <c r="AF547" s="46"/>
      <c r="AG547" s="46"/>
      <c r="AH547" s="46"/>
      <c r="AI547" s="46"/>
    </row>
    <row r="548" spans="1:35">
      <c r="A548" s="46"/>
      <c r="B548" s="46"/>
      <c r="C548" s="46"/>
      <c r="D548" s="46"/>
      <c r="E548" s="46"/>
      <c r="F548" s="46"/>
      <c r="G548" s="46"/>
      <c r="H548" s="46"/>
      <c r="I548" s="127"/>
      <c r="J548" s="46"/>
      <c r="K548" s="46"/>
      <c r="L548" s="60"/>
      <c r="M548" s="46"/>
      <c r="N548" s="46"/>
      <c r="O548" s="46"/>
      <c r="P548" s="46"/>
      <c r="Q548" s="46"/>
      <c r="R548" s="46"/>
      <c r="S548" s="46"/>
      <c r="T548" s="46"/>
      <c r="U548" s="46"/>
      <c r="V548" s="46"/>
      <c r="W548" s="46"/>
      <c r="X548" s="46"/>
      <c r="Y548" s="46"/>
      <c r="Z548" s="46"/>
      <c r="AA548" s="46"/>
      <c r="AB548" s="46"/>
      <c r="AC548" s="46"/>
      <c r="AD548" s="46"/>
      <c r="AE548" s="46"/>
      <c r="AF548" s="46"/>
      <c r="AG548" s="46"/>
      <c r="AH548" s="46"/>
      <c r="AI548" s="46"/>
    </row>
    <row r="549" spans="1:35">
      <c r="A549" s="46"/>
      <c r="B549" s="46"/>
      <c r="C549" s="46"/>
      <c r="D549" s="46"/>
      <c r="E549" s="46"/>
      <c r="F549" s="46"/>
      <c r="G549" s="46"/>
      <c r="H549" s="46"/>
      <c r="I549" s="127"/>
      <c r="J549" s="46"/>
      <c r="K549" s="46"/>
      <c r="L549" s="60"/>
      <c r="M549" s="46"/>
      <c r="N549" s="46"/>
      <c r="O549" s="46"/>
      <c r="P549" s="46"/>
      <c r="Q549" s="46"/>
      <c r="R549" s="46"/>
      <c r="S549" s="46"/>
      <c r="T549" s="46"/>
      <c r="U549" s="46"/>
      <c r="V549" s="46"/>
      <c r="W549" s="46"/>
      <c r="X549" s="46"/>
      <c r="Y549" s="46"/>
      <c r="Z549" s="46"/>
      <c r="AA549" s="46"/>
      <c r="AB549" s="46"/>
      <c r="AC549" s="46"/>
      <c r="AD549" s="46"/>
      <c r="AE549" s="46"/>
      <c r="AF549" s="46"/>
      <c r="AG549" s="46"/>
      <c r="AH549" s="46"/>
      <c r="AI549" s="46"/>
    </row>
    <row r="550" spans="1:35">
      <c r="A550" s="46"/>
      <c r="B550" s="46"/>
      <c r="C550" s="46"/>
      <c r="D550" s="46"/>
      <c r="E550" s="46"/>
      <c r="F550" s="46"/>
      <c r="G550" s="46"/>
      <c r="H550" s="46"/>
      <c r="I550" s="127"/>
      <c r="J550" s="46"/>
      <c r="K550" s="46"/>
      <c r="L550" s="60"/>
      <c r="M550" s="46"/>
      <c r="N550" s="46"/>
      <c r="O550" s="46"/>
      <c r="P550" s="46"/>
      <c r="Q550" s="46"/>
      <c r="R550" s="46"/>
      <c r="S550" s="46"/>
      <c r="T550" s="46"/>
      <c r="U550" s="46"/>
      <c r="V550" s="46"/>
      <c r="W550" s="46"/>
      <c r="X550" s="46"/>
      <c r="Y550" s="46"/>
      <c r="Z550" s="46"/>
      <c r="AA550" s="46"/>
      <c r="AB550" s="46"/>
      <c r="AC550" s="46"/>
      <c r="AD550" s="46"/>
      <c r="AE550" s="46"/>
      <c r="AF550" s="46"/>
      <c r="AG550" s="46"/>
      <c r="AH550" s="46"/>
      <c r="AI550" s="46"/>
    </row>
    <row r="551" spans="1:35">
      <c r="A551" s="46"/>
      <c r="B551" s="46"/>
      <c r="C551" s="46"/>
      <c r="D551" s="46"/>
      <c r="E551" s="46"/>
      <c r="F551" s="46"/>
      <c r="G551" s="46"/>
      <c r="H551" s="46"/>
      <c r="I551" s="127"/>
      <c r="J551" s="46"/>
      <c r="K551" s="46"/>
      <c r="L551" s="60"/>
      <c r="M551" s="46"/>
      <c r="N551" s="46"/>
      <c r="O551" s="46"/>
      <c r="P551" s="46"/>
      <c r="Q551" s="46"/>
      <c r="R551" s="46"/>
      <c r="S551" s="46"/>
      <c r="T551" s="46"/>
      <c r="U551" s="46"/>
      <c r="V551" s="46"/>
      <c r="W551" s="46"/>
      <c r="X551" s="46"/>
      <c r="Y551" s="46"/>
      <c r="Z551" s="46"/>
      <c r="AA551" s="46"/>
      <c r="AB551" s="46"/>
      <c r="AC551" s="46"/>
      <c r="AD551" s="46"/>
      <c r="AE551" s="46"/>
      <c r="AF551" s="46"/>
      <c r="AG551" s="46"/>
      <c r="AH551" s="46"/>
      <c r="AI551" s="46"/>
    </row>
    <row r="552" spans="1:35">
      <c r="A552" s="46"/>
      <c r="B552" s="46"/>
      <c r="C552" s="46"/>
      <c r="D552" s="46"/>
      <c r="E552" s="46"/>
      <c r="F552" s="46"/>
      <c r="G552" s="46"/>
      <c r="H552" s="46"/>
      <c r="I552" s="127"/>
      <c r="J552" s="46"/>
      <c r="K552" s="46"/>
      <c r="L552" s="60"/>
      <c r="M552" s="46"/>
      <c r="N552" s="46"/>
      <c r="O552" s="46"/>
      <c r="P552" s="46"/>
      <c r="Q552" s="46"/>
      <c r="R552" s="46"/>
      <c r="S552" s="46"/>
      <c r="T552" s="46"/>
      <c r="U552" s="46"/>
      <c r="V552" s="46"/>
      <c r="W552" s="46"/>
      <c r="X552" s="46"/>
      <c r="Y552" s="46"/>
      <c r="Z552" s="46"/>
      <c r="AA552" s="46"/>
      <c r="AB552" s="46"/>
      <c r="AC552" s="46"/>
      <c r="AD552" s="46"/>
      <c r="AE552" s="46"/>
      <c r="AF552" s="46"/>
      <c r="AG552" s="46"/>
      <c r="AH552" s="46"/>
      <c r="AI552" s="46"/>
    </row>
    <row r="553" spans="1:35">
      <c r="A553" s="46"/>
      <c r="B553" s="46"/>
      <c r="C553" s="46"/>
      <c r="D553" s="46"/>
      <c r="E553" s="46"/>
      <c r="F553" s="46"/>
      <c r="G553" s="46"/>
      <c r="H553" s="46"/>
      <c r="I553" s="127"/>
      <c r="J553" s="46"/>
      <c r="K553" s="46"/>
      <c r="L553" s="60"/>
      <c r="M553" s="46"/>
      <c r="N553" s="46"/>
      <c r="O553" s="46"/>
      <c r="P553" s="46"/>
      <c r="Q553" s="46"/>
      <c r="R553" s="46"/>
      <c r="S553" s="46"/>
      <c r="T553" s="46"/>
      <c r="U553" s="46"/>
      <c r="V553" s="46"/>
      <c r="W553" s="46"/>
      <c r="X553" s="46"/>
      <c r="Y553" s="46"/>
      <c r="Z553" s="46"/>
      <c r="AA553" s="46"/>
      <c r="AB553" s="46"/>
      <c r="AC553" s="46"/>
      <c r="AD553" s="46"/>
      <c r="AE553" s="46"/>
      <c r="AF553" s="46"/>
      <c r="AG553" s="46"/>
      <c r="AH553" s="46"/>
      <c r="AI553" s="46"/>
    </row>
    <row r="554" spans="1:35">
      <c r="A554" s="46"/>
      <c r="B554" s="46"/>
      <c r="C554" s="46"/>
      <c r="D554" s="46"/>
      <c r="E554" s="46"/>
      <c r="F554" s="46"/>
      <c r="G554" s="46"/>
      <c r="H554" s="46"/>
      <c r="I554" s="127"/>
      <c r="J554" s="46"/>
      <c r="K554" s="46"/>
      <c r="L554" s="60"/>
      <c r="M554" s="46"/>
      <c r="N554" s="46"/>
      <c r="O554" s="46"/>
      <c r="P554" s="46"/>
      <c r="Q554" s="46"/>
      <c r="R554" s="46"/>
      <c r="S554" s="46"/>
      <c r="T554" s="46"/>
      <c r="U554" s="46"/>
      <c r="V554" s="46"/>
      <c r="W554" s="46"/>
      <c r="X554" s="46"/>
      <c r="Y554" s="46"/>
      <c r="Z554" s="46"/>
      <c r="AA554" s="46"/>
      <c r="AB554" s="46"/>
      <c r="AC554" s="46"/>
      <c r="AD554" s="46"/>
      <c r="AE554" s="46"/>
      <c r="AF554" s="46"/>
      <c r="AG554" s="46"/>
      <c r="AH554" s="46"/>
      <c r="AI554" s="46"/>
    </row>
    <row r="555" spans="1:35">
      <c r="A555" s="46"/>
      <c r="B555" s="46"/>
      <c r="C555" s="46"/>
      <c r="D555" s="46"/>
      <c r="E555" s="46"/>
      <c r="F555" s="46"/>
      <c r="G555" s="46"/>
      <c r="H555" s="46"/>
      <c r="I555" s="127"/>
      <c r="J555" s="46"/>
      <c r="K555" s="46"/>
      <c r="L555" s="60"/>
      <c r="M555" s="46"/>
      <c r="N555" s="46"/>
      <c r="O555" s="46"/>
      <c r="P555" s="46"/>
      <c r="Q555" s="46"/>
      <c r="R555" s="46"/>
      <c r="S555" s="46"/>
      <c r="T555" s="46"/>
      <c r="U555" s="46"/>
      <c r="V555" s="46"/>
      <c r="W555" s="46"/>
      <c r="X555" s="46"/>
      <c r="Y555" s="46"/>
      <c r="Z555" s="46"/>
      <c r="AA555" s="46"/>
      <c r="AB555" s="46"/>
      <c r="AC555" s="46"/>
      <c r="AD555" s="46"/>
      <c r="AE555" s="46"/>
      <c r="AF555" s="46"/>
      <c r="AG555" s="46"/>
      <c r="AH555" s="46"/>
      <c r="AI555" s="46"/>
    </row>
    <row r="556" spans="1:35">
      <c r="A556" s="46"/>
      <c r="B556" s="46"/>
      <c r="C556" s="46"/>
      <c r="D556" s="46"/>
      <c r="E556" s="46"/>
      <c r="F556" s="46"/>
      <c r="G556" s="46"/>
      <c r="H556" s="46"/>
      <c r="I556" s="127"/>
      <c r="J556" s="46"/>
      <c r="K556" s="46"/>
      <c r="L556" s="60"/>
      <c r="M556" s="46"/>
      <c r="N556" s="46"/>
      <c r="O556" s="46"/>
      <c r="P556" s="46"/>
      <c r="Q556" s="46"/>
      <c r="R556" s="46"/>
      <c r="S556" s="46"/>
      <c r="T556" s="46"/>
      <c r="U556" s="46"/>
      <c r="V556" s="46"/>
      <c r="W556" s="46"/>
      <c r="X556" s="46"/>
      <c r="Y556" s="46"/>
      <c r="Z556" s="46"/>
      <c r="AA556" s="46"/>
      <c r="AB556" s="46"/>
      <c r="AC556" s="46"/>
      <c r="AD556" s="46"/>
      <c r="AE556" s="46"/>
      <c r="AF556" s="46"/>
      <c r="AG556" s="46"/>
      <c r="AH556" s="46"/>
      <c r="AI556" s="46"/>
    </row>
    <row r="557" spans="1:35">
      <c r="A557" s="46"/>
      <c r="B557" s="46"/>
      <c r="C557" s="46"/>
      <c r="D557" s="46"/>
      <c r="E557" s="46"/>
      <c r="F557" s="46"/>
      <c r="G557" s="46"/>
      <c r="H557" s="46"/>
      <c r="I557" s="127"/>
      <c r="J557" s="46"/>
      <c r="K557" s="46"/>
      <c r="L557" s="60"/>
      <c r="M557" s="46"/>
      <c r="N557" s="46"/>
      <c r="O557" s="46"/>
      <c r="P557" s="46"/>
      <c r="Q557" s="46"/>
      <c r="R557" s="46"/>
      <c r="S557" s="46"/>
      <c r="T557" s="46"/>
      <c r="U557" s="46"/>
      <c r="V557" s="46"/>
      <c r="W557" s="46"/>
      <c r="X557" s="46"/>
      <c r="Y557" s="46"/>
      <c r="Z557" s="46"/>
      <c r="AA557" s="46"/>
      <c r="AB557" s="46"/>
      <c r="AC557" s="46"/>
      <c r="AD557" s="46"/>
      <c r="AE557" s="46"/>
      <c r="AF557" s="46"/>
      <c r="AG557" s="46"/>
      <c r="AH557" s="46"/>
      <c r="AI557" s="46"/>
    </row>
    <row r="558" spans="1:35">
      <c r="A558" s="46"/>
      <c r="B558" s="46"/>
      <c r="C558" s="46"/>
      <c r="D558" s="46"/>
      <c r="E558" s="46"/>
      <c r="F558" s="46"/>
      <c r="G558" s="46"/>
      <c r="H558" s="46"/>
      <c r="I558" s="127"/>
      <c r="J558" s="46"/>
      <c r="K558" s="46"/>
      <c r="L558" s="60"/>
      <c r="M558" s="46"/>
      <c r="N558" s="46"/>
      <c r="O558" s="46"/>
      <c r="P558" s="46"/>
      <c r="Q558" s="46"/>
      <c r="R558" s="46"/>
      <c r="S558" s="46"/>
      <c r="T558" s="46"/>
      <c r="U558" s="46"/>
      <c r="V558" s="46"/>
      <c r="W558" s="46"/>
      <c r="X558" s="46"/>
      <c r="Y558" s="46"/>
      <c r="Z558" s="46"/>
      <c r="AA558" s="46"/>
      <c r="AB558" s="46"/>
      <c r="AC558" s="46"/>
      <c r="AD558" s="46"/>
      <c r="AE558" s="46"/>
      <c r="AF558" s="46"/>
      <c r="AG558" s="46"/>
      <c r="AH558" s="46"/>
      <c r="AI558" s="46"/>
    </row>
    <row r="559" spans="1:35">
      <c r="A559" s="46"/>
      <c r="B559" s="46"/>
      <c r="C559" s="46"/>
      <c r="D559" s="46"/>
      <c r="E559" s="46"/>
      <c r="F559" s="46"/>
      <c r="G559" s="46"/>
      <c r="H559" s="46"/>
      <c r="I559" s="127"/>
      <c r="J559" s="46"/>
      <c r="K559" s="46"/>
      <c r="L559" s="60"/>
      <c r="M559" s="46"/>
      <c r="N559" s="46"/>
      <c r="O559" s="46"/>
      <c r="P559" s="46"/>
      <c r="Q559" s="46"/>
      <c r="R559" s="46"/>
      <c r="S559" s="46"/>
      <c r="T559" s="46"/>
      <c r="U559" s="46"/>
      <c r="V559" s="46"/>
      <c r="W559" s="46"/>
      <c r="X559" s="46"/>
      <c r="Y559" s="46"/>
      <c r="Z559" s="46"/>
      <c r="AA559" s="46"/>
      <c r="AB559" s="46"/>
      <c r="AC559" s="46"/>
      <c r="AD559" s="46"/>
      <c r="AE559" s="46"/>
      <c r="AF559" s="46"/>
      <c r="AG559" s="46"/>
      <c r="AH559" s="46"/>
      <c r="AI559" s="46"/>
    </row>
    <row r="560" spans="1:35">
      <c r="A560" s="46"/>
      <c r="B560" s="46"/>
      <c r="C560" s="46"/>
      <c r="D560" s="46"/>
      <c r="E560" s="46"/>
      <c r="F560" s="46"/>
      <c r="G560" s="46"/>
      <c r="H560" s="46"/>
      <c r="I560" s="127"/>
      <c r="J560" s="46"/>
      <c r="K560" s="46"/>
      <c r="L560" s="60"/>
      <c r="M560" s="46"/>
      <c r="N560" s="46"/>
      <c r="O560" s="46"/>
      <c r="P560" s="46"/>
      <c r="Q560" s="46"/>
      <c r="R560" s="46"/>
      <c r="S560" s="46"/>
      <c r="T560" s="46"/>
      <c r="U560" s="46"/>
      <c r="V560" s="46"/>
      <c r="W560" s="46"/>
      <c r="X560" s="46"/>
      <c r="Y560" s="46"/>
      <c r="Z560" s="46"/>
      <c r="AA560" s="46"/>
      <c r="AB560" s="46"/>
      <c r="AC560" s="46"/>
      <c r="AD560" s="46"/>
      <c r="AE560" s="46"/>
      <c r="AF560" s="46"/>
      <c r="AG560" s="46"/>
      <c r="AH560" s="46"/>
      <c r="AI560" s="46"/>
    </row>
    <row r="561" spans="1:35">
      <c r="A561" s="46"/>
      <c r="B561" s="46"/>
      <c r="C561" s="46"/>
      <c r="D561" s="46"/>
      <c r="E561" s="46"/>
      <c r="F561" s="46"/>
      <c r="G561" s="46"/>
      <c r="H561" s="46"/>
      <c r="I561" s="127"/>
      <c r="J561" s="46"/>
      <c r="K561" s="46"/>
      <c r="L561" s="60"/>
      <c r="M561" s="46"/>
      <c r="N561" s="46"/>
      <c r="O561" s="46"/>
      <c r="P561" s="46"/>
      <c r="Q561" s="46"/>
      <c r="R561" s="46"/>
      <c r="S561" s="46"/>
      <c r="T561" s="46"/>
      <c r="U561" s="46"/>
      <c r="V561" s="46"/>
      <c r="W561" s="46"/>
      <c r="X561" s="46"/>
      <c r="Y561" s="46"/>
      <c r="Z561" s="46"/>
      <c r="AA561" s="46"/>
      <c r="AB561" s="46"/>
      <c r="AC561" s="46"/>
      <c r="AD561" s="46"/>
      <c r="AE561" s="46"/>
      <c r="AF561" s="46"/>
      <c r="AG561" s="46"/>
      <c r="AH561" s="46"/>
      <c r="AI561" s="46"/>
    </row>
    <row r="562" spans="1:35">
      <c r="A562" s="46"/>
      <c r="B562" s="46"/>
      <c r="C562" s="46"/>
      <c r="D562" s="46"/>
      <c r="E562" s="46"/>
      <c r="F562" s="46"/>
      <c r="G562" s="46"/>
      <c r="H562" s="46"/>
      <c r="I562" s="127"/>
      <c r="J562" s="46"/>
      <c r="K562" s="46"/>
      <c r="L562" s="60"/>
      <c r="M562" s="46"/>
      <c r="N562" s="46"/>
      <c r="O562" s="46"/>
      <c r="P562" s="46"/>
      <c r="Q562" s="46"/>
      <c r="R562" s="46"/>
      <c r="S562" s="46"/>
      <c r="T562" s="46"/>
      <c r="U562" s="46"/>
      <c r="V562" s="46"/>
      <c r="W562" s="46"/>
      <c r="X562" s="46"/>
      <c r="Y562" s="46"/>
      <c r="Z562" s="46"/>
      <c r="AA562" s="46"/>
      <c r="AB562" s="46"/>
      <c r="AC562" s="46"/>
      <c r="AD562" s="46"/>
      <c r="AE562" s="46"/>
      <c r="AF562" s="46"/>
      <c r="AG562" s="46"/>
      <c r="AH562" s="46"/>
      <c r="AI562" s="46"/>
    </row>
    <row r="563" spans="1:35">
      <c r="A563" s="46"/>
      <c r="B563" s="46"/>
      <c r="C563" s="46"/>
      <c r="D563" s="46"/>
      <c r="E563" s="46"/>
      <c r="F563" s="46"/>
      <c r="G563" s="46"/>
      <c r="H563" s="46"/>
      <c r="I563" s="127"/>
      <c r="J563" s="46"/>
      <c r="K563" s="46"/>
      <c r="L563" s="60"/>
      <c r="M563" s="46"/>
      <c r="N563" s="46"/>
      <c r="O563" s="46"/>
      <c r="P563" s="46"/>
      <c r="Q563" s="46"/>
      <c r="R563" s="46"/>
      <c r="S563" s="46"/>
      <c r="T563" s="46"/>
      <c r="U563" s="46"/>
      <c r="V563" s="46"/>
      <c r="W563" s="46"/>
      <c r="X563" s="46"/>
      <c r="Y563" s="46"/>
      <c r="Z563" s="46"/>
      <c r="AA563" s="46"/>
      <c r="AB563" s="46"/>
      <c r="AC563" s="46"/>
      <c r="AD563" s="46"/>
      <c r="AE563" s="46"/>
      <c r="AF563" s="46"/>
      <c r="AG563" s="46"/>
      <c r="AH563" s="46"/>
      <c r="AI563" s="46"/>
    </row>
    <row r="564" spans="1:35">
      <c r="A564" s="46"/>
      <c r="B564" s="46"/>
      <c r="C564" s="46"/>
      <c r="D564" s="46"/>
      <c r="E564" s="46"/>
      <c r="F564" s="46"/>
      <c r="G564" s="46"/>
      <c r="H564" s="46"/>
      <c r="I564" s="127"/>
      <c r="J564" s="46"/>
      <c r="K564" s="46"/>
      <c r="L564" s="60"/>
      <c r="M564" s="46"/>
      <c r="N564" s="46"/>
      <c r="O564" s="46"/>
      <c r="P564" s="46"/>
      <c r="Q564" s="46"/>
      <c r="R564" s="46"/>
      <c r="S564" s="46"/>
      <c r="T564" s="46"/>
      <c r="U564" s="46"/>
      <c r="V564" s="46"/>
      <c r="W564" s="46"/>
      <c r="X564" s="46"/>
      <c r="Y564" s="46"/>
      <c r="Z564" s="46"/>
      <c r="AA564" s="46"/>
      <c r="AB564" s="46"/>
      <c r="AC564" s="46"/>
      <c r="AD564" s="46"/>
      <c r="AE564" s="46"/>
      <c r="AF564" s="46"/>
      <c r="AG564" s="46"/>
      <c r="AH564" s="46"/>
      <c r="AI564" s="46"/>
    </row>
    <row r="565" spans="1:35">
      <c r="A565" s="46"/>
      <c r="B565" s="46"/>
      <c r="C565" s="46"/>
      <c r="D565" s="46"/>
      <c r="E565" s="46"/>
      <c r="F565" s="46"/>
      <c r="G565" s="46"/>
      <c r="H565" s="46"/>
      <c r="I565" s="127"/>
      <c r="J565" s="46"/>
      <c r="K565" s="46"/>
      <c r="L565" s="60"/>
      <c r="M565" s="46"/>
      <c r="N565" s="46"/>
      <c r="O565" s="46"/>
      <c r="P565" s="46"/>
      <c r="Q565" s="46"/>
      <c r="R565" s="46"/>
      <c r="S565" s="46"/>
      <c r="T565" s="46"/>
      <c r="U565" s="46"/>
      <c r="V565" s="46"/>
      <c r="W565" s="46"/>
      <c r="X565" s="46"/>
      <c r="Y565" s="46"/>
      <c r="Z565" s="46"/>
      <c r="AA565" s="46"/>
      <c r="AB565" s="46"/>
      <c r="AC565" s="46"/>
      <c r="AD565" s="46"/>
      <c r="AE565" s="46"/>
      <c r="AF565" s="46"/>
      <c r="AG565" s="46"/>
      <c r="AH565" s="46"/>
      <c r="AI565" s="46"/>
    </row>
    <row r="566" spans="1:35">
      <c r="A566" s="46"/>
      <c r="B566" s="46"/>
      <c r="C566" s="46"/>
      <c r="D566" s="46"/>
      <c r="E566" s="46"/>
      <c r="F566" s="46"/>
      <c r="G566" s="46"/>
      <c r="H566" s="46"/>
      <c r="I566" s="127"/>
      <c r="J566" s="46"/>
      <c r="K566" s="46"/>
      <c r="L566" s="60"/>
      <c r="M566" s="46"/>
      <c r="N566" s="46"/>
      <c r="O566" s="46"/>
      <c r="P566" s="46"/>
      <c r="Q566" s="46"/>
      <c r="R566" s="46"/>
      <c r="S566" s="46"/>
      <c r="T566" s="46"/>
      <c r="U566" s="46"/>
      <c r="V566" s="46"/>
      <c r="W566" s="46"/>
      <c r="X566" s="46"/>
      <c r="Y566" s="46"/>
      <c r="Z566" s="46"/>
      <c r="AA566" s="46"/>
      <c r="AB566" s="46"/>
      <c r="AC566" s="46"/>
      <c r="AD566" s="46"/>
      <c r="AE566" s="46"/>
      <c r="AF566" s="46"/>
      <c r="AG566" s="46"/>
      <c r="AH566" s="46"/>
      <c r="AI566" s="46"/>
    </row>
    <row r="567" spans="1:35">
      <c r="A567" s="46"/>
      <c r="B567" s="46"/>
      <c r="C567" s="46"/>
      <c r="D567" s="46"/>
      <c r="E567" s="46"/>
      <c r="F567" s="46"/>
      <c r="G567" s="46"/>
      <c r="H567" s="46"/>
      <c r="I567" s="127"/>
      <c r="J567" s="46"/>
      <c r="K567" s="46"/>
      <c r="L567" s="60"/>
      <c r="M567" s="46"/>
      <c r="N567" s="46"/>
      <c r="O567" s="46"/>
      <c r="P567" s="46"/>
      <c r="Q567" s="46"/>
      <c r="R567" s="46"/>
      <c r="S567" s="46"/>
      <c r="T567" s="46"/>
      <c r="U567" s="46"/>
      <c r="V567" s="46"/>
      <c r="W567" s="46"/>
      <c r="X567" s="46"/>
      <c r="Y567" s="46"/>
      <c r="Z567" s="46"/>
      <c r="AA567" s="46"/>
      <c r="AB567" s="46"/>
      <c r="AC567" s="46"/>
      <c r="AD567" s="46"/>
      <c r="AE567" s="46"/>
      <c r="AF567" s="46"/>
      <c r="AG567" s="46"/>
      <c r="AH567" s="46"/>
      <c r="AI567" s="46"/>
    </row>
    <row r="568" spans="1:35">
      <c r="A568" s="46"/>
      <c r="B568" s="46"/>
      <c r="C568" s="46"/>
      <c r="D568" s="46"/>
      <c r="E568" s="46"/>
      <c r="F568" s="46"/>
      <c r="G568" s="46"/>
      <c r="H568" s="46"/>
      <c r="I568" s="127"/>
      <c r="J568" s="46"/>
      <c r="K568" s="46"/>
      <c r="L568" s="60"/>
      <c r="M568" s="46"/>
      <c r="N568" s="46"/>
      <c r="O568" s="46"/>
      <c r="P568" s="46"/>
      <c r="Q568" s="46"/>
      <c r="R568" s="46"/>
      <c r="S568" s="46"/>
      <c r="T568" s="46"/>
      <c r="U568" s="46"/>
      <c r="V568" s="46"/>
      <c r="W568" s="46"/>
      <c r="X568" s="46"/>
      <c r="Y568" s="46"/>
      <c r="Z568" s="46"/>
      <c r="AA568" s="46"/>
      <c r="AB568" s="46"/>
      <c r="AC568" s="46"/>
      <c r="AD568" s="46"/>
      <c r="AE568" s="46"/>
      <c r="AF568" s="46"/>
      <c r="AG568" s="46"/>
      <c r="AH568" s="46"/>
      <c r="AI568" s="46"/>
    </row>
    <row r="569" spans="1:35">
      <c r="A569" s="46"/>
      <c r="B569" s="46"/>
      <c r="C569" s="46"/>
      <c r="D569" s="46"/>
      <c r="E569" s="46"/>
      <c r="F569" s="46"/>
      <c r="G569" s="46"/>
      <c r="H569" s="46"/>
      <c r="I569" s="127"/>
      <c r="J569" s="46"/>
      <c r="K569" s="46"/>
      <c r="L569" s="60"/>
      <c r="M569" s="46"/>
      <c r="N569" s="46"/>
      <c r="O569" s="46"/>
      <c r="P569" s="46"/>
      <c r="Q569" s="46"/>
      <c r="R569" s="46"/>
      <c r="S569" s="46"/>
      <c r="T569" s="46"/>
      <c r="U569" s="46"/>
      <c r="V569" s="46"/>
      <c r="W569" s="46"/>
      <c r="X569" s="46"/>
      <c r="Y569" s="46"/>
      <c r="Z569" s="46"/>
      <c r="AA569" s="46"/>
      <c r="AB569" s="46"/>
      <c r="AC569" s="46"/>
      <c r="AD569" s="46"/>
      <c r="AE569" s="46"/>
      <c r="AF569" s="46"/>
      <c r="AG569" s="46"/>
      <c r="AH569" s="46"/>
      <c r="AI569" s="46"/>
    </row>
    <row r="570" spans="1:35">
      <c r="A570" s="46"/>
      <c r="B570" s="46"/>
      <c r="C570" s="46"/>
      <c r="D570" s="46"/>
      <c r="E570" s="46"/>
      <c r="F570" s="46"/>
      <c r="G570" s="46"/>
      <c r="H570" s="46"/>
      <c r="I570" s="127"/>
      <c r="J570" s="46"/>
      <c r="K570" s="46"/>
      <c r="L570" s="60"/>
      <c r="M570" s="46"/>
      <c r="N570" s="46"/>
      <c r="O570" s="46"/>
      <c r="P570" s="46"/>
      <c r="Q570" s="46"/>
      <c r="R570" s="46"/>
      <c r="S570" s="46"/>
      <c r="T570" s="46"/>
      <c r="U570" s="46"/>
      <c r="V570" s="46"/>
      <c r="W570" s="46"/>
      <c r="X570" s="46"/>
      <c r="Y570" s="46"/>
      <c r="Z570" s="46"/>
      <c r="AA570" s="46"/>
      <c r="AB570" s="46"/>
      <c r="AC570" s="46"/>
      <c r="AD570" s="46"/>
      <c r="AE570" s="46"/>
      <c r="AF570" s="46"/>
      <c r="AG570" s="46"/>
      <c r="AH570" s="46"/>
      <c r="AI570" s="46"/>
    </row>
    <row r="571" spans="1:35">
      <c r="A571" s="46"/>
      <c r="B571" s="46"/>
      <c r="C571" s="46"/>
      <c r="D571" s="46"/>
      <c r="E571" s="46"/>
      <c r="F571" s="46"/>
      <c r="G571" s="46"/>
      <c r="H571" s="46"/>
      <c r="I571" s="127"/>
      <c r="J571" s="46"/>
      <c r="K571" s="46"/>
      <c r="L571" s="60"/>
      <c r="M571" s="46"/>
      <c r="N571" s="46"/>
      <c r="O571" s="46"/>
      <c r="P571" s="46"/>
      <c r="Q571" s="46"/>
      <c r="R571" s="46"/>
      <c r="S571" s="46"/>
      <c r="T571" s="46"/>
      <c r="U571" s="46"/>
      <c r="V571" s="46"/>
      <c r="W571" s="46"/>
      <c r="X571" s="46"/>
      <c r="Y571" s="46"/>
      <c r="Z571" s="46"/>
      <c r="AA571" s="46"/>
      <c r="AB571" s="46"/>
      <c r="AC571" s="46"/>
      <c r="AD571" s="46"/>
      <c r="AE571" s="46"/>
      <c r="AF571" s="46"/>
      <c r="AG571" s="46"/>
      <c r="AH571" s="46"/>
      <c r="AI571" s="46"/>
    </row>
    <row r="572" spans="1:35">
      <c r="A572" s="46"/>
      <c r="B572" s="46"/>
      <c r="C572" s="46"/>
      <c r="D572" s="46"/>
      <c r="E572" s="46"/>
      <c r="F572" s="46"/>
      <c r="G572" s="46"/>
      <c r="H572" s="46"/>
      <c r="I572" s="127"/>
      <c r="J572" s="46"/>
      <c r="K572" s="46"/>
      <c r="L572" s="60"/>
      <c r="M572" s="46"/>
      <c r="N572" s="46"/>
      <c r="O572" s="46"/>
      <c r="P572" s="46"/>
      <c r="Q572" s="46"/>
      <c r="R572" s="46"/>
      <c r="S572" s="46"/>
      <c r="T572" s="46"/>
      <c r="U572" s="46"/>
      <c r="V572" s="46"/>
      <c r="W572" s="46"/>
      <c r="X572" s="46"/>
      <c r="Y572" s="46"/>
      <c r="Z572" s="46"/>
      <c r="AA572" s="46"/>
      <c r="AB572" s="46"/>
      <c r="AC572" s="46"/>
      <c r="AD572" s="46"/>
      <c r="AE572" s="46"/>
      <c r="AF572" s="46"/>
      <c r="AG572" s="46"/>
      <c r="AH572" s="46"/>
      <c r="AI572" s="46"/>
    </row>
    <row r="573" spans="1:35">
      <c r="A573" s="46"/>
      <c r="B573" s="46"/>
      <c r="C573" s="46"/>
      <c r="D573" s="46"/>
      <c r="E573" s="46"/>
      <c r="F573" s="46"/>
      <c r="G573" s="46"/>
      <c r="H573" s="46"/>
      <c r="I573" s="127"/>
      <c r="J573" s="46"/>
      <c r="K573" s="46"/>
      <c r="L573" s="60"/>
      <c r="M573" s="46"/>
      <c r="N573" s="46"/>
      <c r="O573" s="46"/>
      <c r="P573" s="46"/>
      <c r="Q573" s="46"/>
      <c r="R573" s="46"/>
      <c r="S573" s="46"/>
      <c r="T573" s="46"/>
      <c r="U573" s="46"/>
      <c r="V573" s="46"/>
      <c r="W573" s="46"/>
      <c r="X573" s="46"/>
      <c r="Y573" s="46"/>
      <c r="Z573" s="46"/>
      <c r="AA573" s="46"/>
      <c r="AB573" s="46"/>
      <c r="AC573" s="46"/>
      <c r="AD573" s="46"/>
      <c r="AE573" s="46"/>
      <c r="AF573" s="46"/>
      <c r="AG573" s="46"/>
      <c r="AH573" s="46"/>
      <c r="AI573" s="46"/>
    </row>
    <row r="574" spans="1:35">
      <c r="A574" s="46"/>
      <c r="B574" s="46"/>
      <c r="C574" s="46"/>
      <c r="D574" s="46"/>
      <c r="E574" s="46"/>
      <c r="F574" s="46"/>
      <c r="G574" s="46"/>
      <c r="H574" s="46"/>
      <c r="I574" s="127"/>
      <c r="J574" s="46"/>
      <c r="K574" s="46"/>
      <c r="L574" s="60"/>
      <c r="M574" s="46"/>
      <c r="N574" s="46"/>
      <c r="O574" s="46"/>
      <c r="P574" s="46"/>
      <c r="Q574" s="46"/>
      <c r="R574" s="46"/>
      <c r="S574" s="46"/>
      <c r="T574" s="46"/>
      <c r="U574" s="46"/>
      <c r="V574" s="46"/>
      <c r="W574" s="46"/>
      <c r="X574" s="46"/>
      <c r="Y574" s="46"/>
      <c r="Z574" s="46"/>
      <c r="AA574" s="46"/>
      <c r="AB574" s="46"/>
      <c r="AC574" s="46"/>
      <c r="AD574" s="46"/>
      <c r="AE574" s="46"/>
      <c r="AF574" s="46"/>
      <c r="AG574" s="46"/>
      <c r="AH574" s="46"/>
      <c r="AI574" s="46"/>
    </row>
    <row r="575" spans="1:35">
      <c r="A575" s="46"/>
      <c r="B575" s="46"/>
      <c r="C575" s="46"/>
      <c r="D575" s="46"/>
      <c r="E575" s="46"/>
      <c r="F575" s="46"/>
      <c r="G575" s="46"/>
      <c r="H575" s="46"/>
      <c r="I575" s="127"/>
      <c r="J575" s="46"/>
      <c r="K575" s="46"/>
      <c r="L575" s="60"/>
      <c r="M575" s="46"/>
      <c r="N575" s="46"/>
      <c r="O575" s="46"/>
      <c r="P575" s="46"/>
      <c r="Q575" s="46"/>
      <c r="R575" s="46"/>
      <c r="S575" s="46"/>
      <c r="T575" s="46"/>
      <c r="U575" s="46"/>
      <c r="V575" s="46"/>
      <c r="W575" s="46"/>
      <c r="X575" s="46"/>
      <c r="Y575" s="46"/>
      <c r="Z575" s="46"/>
      <c r="AA575" s="46"/>
      <c r="AB575" s="46"/>
      <c r="AC575" s="46"/>
      <c r="AD575" s="46"/>
      <c r="AE575" s="46"/>
      <c r="AF575" s="46"/>
      <c r="AG575" s="46"/>
      <c r="AH575" s="46"/>
      <c r="AI575" s="46"/>
    </row>
    <row r="576" spans="1:35">
      <c r="A576" s="46"/>
      <c r="B576" s="46"/>
      <c r="C576" s="46"/>
      <c r="D576" s="46"/>
      <c r="E576" s="46"/>
      <c r="F576" s="46"/>
      <c r="G576" s="46"/>
      <c r="H576" s="46"/>
      <c r="I576" s="127"/>
      <c r="J576" s="46"/>
      <c r="K576" s="46"/>
      <c r="L576" s="60"/>
      <c r="M576" s="46"/>
      <c r="N576" s="46"/>
      <c r="O576" s="46"/>
      <c r="P576" s="46"/>
      <c r="Q576" s="46"/>
      <c r="R576" s="46"/>
      <c r="S576" s="46"/>
      <c r="T576" s="46"/>
      <c r="U576" s="46"/>
      <c r="V576" s="46"/>
      <c r="W576" s="46"/>
      <c r="X576" s="46"/>
      <c r="Y576" s="46"/>
      <c r="Z576" s="46"/>
      <c r="AA576" s="46"/>
      <c r="AB576" s="46"/>
      <c r="AC576" s="46"/>
      <c r="AD576" s="46"/>
      <c r="AE576" s="46"/>
      <c r="AF576" s="46"/>
      <c r="AG576" s="46"/>
      <c r="AH576" s="46"/>
      <c r="AI576" s="46"/>
    </row>
    <row r="577" spans="1:35">
      <c r="A577" s="46"/>
      <c r="B577" s="46"/>
      <c r="C577" s="46"/>
      <c r="D577" s="46"/>
      <c r="E577" s="46"/>
      <c r="F577" s="46"/>
      <c r="G577" s="46"/>
      <c r="H577" s="46"/>
      <c r="I577" s="127"/>
      <c r="J577" s="46"/>
      <c r="K577" s="46"/>
      <c r="L577" s="60"/>
      <c r="M577" s="46"/>
      <c r="N577" s="46"/>
      <c r="O577" s="46"/>
      <c r="P577" s="46"/>
      <c r="Q577" s="46"/>
      <c r="R577" s="46"/>
      <c r="S577" s="46"/>
      <c r="T577" s="46"/>
      <c r="U577" s="46"/>
      <c r="V577" s="46"/>
      <c r="W577" s="46"/>
      <c r="X577" s="46"/>
      <c r="Y577" s="46"/>
      <c r="Z577" s="46"/>
      <c r="AA577" s="46"/>
      <c r="AB577" s="46"/>
      <c r="AC577" s="46"/>
      <c r="AD577" s="46"/>
      <c r="AE577" s="46"/>
      <c r="AF577" s="46"/>
      <c r="AG577" s="46"/>
      <c r="AH577" s="46"/>
      <c r="AI577" s="46"/>
    </row>
    <row r="578" spans="1:35">
      <c r="A578" s="46"/>
      <c r="B578" s="46"/>
      <c r="C578" s="46"/>
      <c r="D578" s="46"/>
      <c r="E578" s="46"/>
      <c r="F578" s="46"/>
      <c r="G578" s="46"/>
      <c r="H578" s="46"/>
      <c r="I578" s="127"/>
      <c r="J578" s="46"/>
      <c r="K578" s="46"/>
      <c r="L578" s="60"/>
      <c r="M578" s="46"/>
      <c r="N578" s="46"/>
      <c r="O578" s="46"/>
      <c r="P578" s="46"/>
      <c r="Q578" s="46"/>
      <c r="R578" s="46"/>
      <c r="S578" s="46"/>
      <c r="T578" s="46"/>
      <c r="U578" s="46"/>
      <c r="V578" s="46"/>
      <c r="W578" s="46"/>
      <c r="X578" s="46"/>
      <c r="Y578" s="46"/>
      <c r="Z578" s="46"/>
      <c r="AA578" s="46"/>
      <c r="AB578" s="46"/>
      <c r="AC578" s="46"/>
      <c r="AD578" s="46"/>
      <c r="AE578" s="46"/>
      <c r="AF578" s="46"/>
      <c r="AG578" s="46"/>
      <c r="AH578" s="46"/>
      <c r="AI578" s="46"/>
    </row>
    <row r="579" spans="1:35">
      <c r="A579" s="46"/>
      <c r="B579" s="46"/>
      <c r="C579" s="46"/>
      <c r="D579" s="46"/>
      <c r="E579" s="46"/>
      <c r="F579" s="46"/>
      <c r="G579" s="46"/>
      <c r="H579" s="46"/>
      <c r="I579" s="127"/>
      <c r="J579" s="46"/>
      <c r="K579" s="46"/>
      <c r="L579" s="60"/>
      <c r="M579" s="46"/>
      <c r="N579" s="46"/>
      <c r="O579" s="46"/>
      <c r="P579" s="46"/>
      <c r="Q579" s="46"/>
      <c r="R579" s="46"/>
      <c r="S579" s="46"/>
      <c r="T579" s="46"/>
      <c r="U579" s="46"/>
      <c r="V579" s="46"/>
      <c r="W579" s="46"/>
      <c r="X579" s="46"/>
      <c r="Y579" s="46"/>
      <c r="Z579" s="46"/>
      <c r="AA579" s="46"/>
      <c r="AB579" s="46"/>
      <c r="AC579" s="46"/>
      <c r="AD579" s="46"/>
      <c r="AE579" s="46"/>
      <c r="AF579" s="46"/>
      <c r="AG579" s="46"/>
      <c r="AH579" s="46"/>
      <c r="AI579" s="46"/>
    </row>
    <row r="580" spans="1:35">
      <c r="A580" s="46"/>
      <c r="B580" s="46"/>
      <c r="C580" s="46"/>
      <c r="D580" s="46"/>
      <c r="E580" s="46"/>
      <c r="F580" s="46"/>
      <c r="G580" s="46"/>
      <c r="H580" s="46"/>
      <c r="I580" s="127"/>
      <c r="J580" s="46"/>
      <c r="K580" s="46"/>
      <c r="L580" s="60"/>
      <c r="M580" s="46"/>
      <c r="N580" s="46"/>
      <c r="O580" s="46"/>
      <c r="P580" s="46"/>
      <c r="Q580" s="46"/>
      <c r="R580" s="46"/>
      <c r="S580" s="46"/>
      <c r="T580" s="46"/>
      <c r="U580" s="46"/>
      <c r="V580" s="46"/>
      <c r="W580" s="46"/>
      <c r="X580" s="46"/>
      <c r="Y580" s="46"/>
      <c r="Z580" s="46"/>
      <c r="AA580" s="46"/>
      <c r="AB580" s="46"/>
      <c r="AC580" s="46"/>
      <c r="AD580" s="46"/>
      <c r="AE580" s="46"/>
      <c r="AF580" s="46"/>
      <c r="AG580" s="46"/>
      <c r="AH580" s="46"/>
      <c r="AI580" s="46"/>
    </row>
    <row r="581" spans="1:35">
      <c r="A581" s="46"/>
      <c r="B581" s="46"/>
      <c r="C581" s="46"/>
      <c r="D581" s="46"/>
      <c r="E581" s="46"/>
      <c r="F581" s="46"/>
      <c r="G581" s="46"/>
      <c r="H581" s="46"/>
      <c r="I581" s="127"/>
      <c r="J581" s="46"/>
      <c r="K581" s="46"/>
      <c r="L581" s="60"/>
      <c r="M581" s="46"/>
      <c r="N581" s="46"/>
      <c r="O581" s="46"/>
      <c r="P581" s="46"/>
      <c r="Q581" s="46"/>
      <c r="R581" s="46"/>
      <c r="S581" s="46"/>
      <c r="T581" s="46"/>
      <c r="U581" s="46"/>
      <c r="V581" s="46"/>
      <c r="W581" s="46"/>
      <c r="X581" s="46"/>
      <c r="Y581" s="46"/>
      <c r="Z581" s="46"/>
      <c r="AA581" s="46"/>
      <c r="AB581" s="46"/>
      <c r="AC581" s="46"/>
      <c r="AD581" s="46"/>
      <c r="AE581" s="46"/>
      <c r="AF581" s="46"/>
      <c r="AG581" s="46"/>
      <c r="AH581" s="46"/>
      <c r="AI581" s="46"/>
    </row>
    <row r="582" spans="1:35">
      <c r="A582" s="46"/>
      <c r="B582" s="46"/>
      <c r="C582" s="46"/>
      <c r="D582" s="46"/>
      <c r="E582" s="46"/>
      <c r="F582" s="46"/>
      <c r="G582" s="46"/>
      <c r="H582" s="46"/>
      <c r="I582" s="127"/>
      <c r="J582" s="46"/>
      <c r="K582" s="46"/>
      <c r="L582" s="60"/>
      <c r="M582" s="46"/>
      <c r="N582" s="46"/>
      <c r="O582" s="46"/>
      <c r="P582" s="46"/>
      <c r="Q582" s="46"/>
      <c r="R582" s="46"/>
      <c r="S582" s="46"/>
      <c r="T582" s="46"/>
      <c r="U582" s="46"/>
      <c r="V582" s="46"/>
      <c r="W582" s="46"/>
      <c r="X582" s="46"/>
      <c r="Y582" s="46"/>
      <c r="Z582" s="46"/>
      <c r="AA582" s="46"/>
      <c r="AB582" s="46"/>
      <c r="AC582" s="46"/>
      <c r="AD582" s="46"/>
      <c r="AE582" s="46"/>
      <c r="AF582" s="46"/>
      <c r="AG582" s="46"/>
      <c r="AH582" s="46"/>
      <c r="AI582" s="46"/>
    </row>
    <row r="583" spans="1:35">
      <c r="A583" s="46"/>
      <c r="B583" s="46"/>
      <c r="C583" s="46"/>
      <c r="D583" s="46"/>
      <c r="E583" s="46"/>
      <c r="F583" s="46"/>
      <c r="G583" s="46"/>
      <c r="H583" s="46"/>
      <c r="I583" s="127"/>
      <c r="J583" s="46"/>
      <c r="K583" s="46"/>
      <c r="L583" s="60"/>
      <c r="M583" s="46"/>
      <c r="N583" s="46"/>
      <c r="O583" s="46"/>
      <c r="P583" s="46"/>
      <c r="Q583" s="46"/>
      <c r="R583" s="46"/>
      <c r="S583" s="46"/>
      <c r="T583" s="46"/>
      <c r="U583" s="46"/>
      <c r="V583" s="46"/>
      <c r="W583" s="46"/>
      <c r="X583" s="46"/>
      <c r="Y583" s="46"/>
      <c r="Z583" s="46"/>
      <c r="AA583" s="46"/>
      <c r="AB583" s="46"/>
      <c r="AC583" s="46"/>
      <c r="AD583" s="46"/>
      <c r="AE583" s="46"/>
      <c r="AF583" s="46"/>
      <c r="AG583" s="46"/>
      <c r="AH583" s="46"/>
      <c r="AI583" s="46"/>
    </row>
    <row r="584" spans="1:35">
      <c r="A584" s="46"/>
      <c r="B584" s="46"/>
      <c r="C584" s="46"/>
      <c r="D584" s="46"/>
      <c r="E584" s="46"/>
      <c r="F584" s="46"/>
      <c r="G584" s="46"/>
      <c r="H584" s="46"/>
      <c r="I584" s="127"/>
      <c r="J584" s="46"/>
      <c r="K584" s="46"/>
      <c r="L584" s="60"/>
      <c r="M584" s="46"/>
      <c r="N584" s="46"/>
      <c r="O584" s="46"/>
      <c r="P584" s="46"/>
      <c r="Q584" s="46"/>
      <c r="R584" s="46"/>
      <c r="S584" s="46"/>
      <c r="T584" s="46"/>
      <c r="U584" s="46"/>
      <c r="V584" s="46"/>
      <c r="W584" s="46"/>
      <c r="X584" s="46"/>
      <c r="Y584" s="46"/>
      <c r="Z584" s="46"/>
      <c r="AA584" s="46"/>
      <c r="AB584" s="46"/>
      <c r="AC584" s="46"/>
      <c r="AD584" s="46"/>
      <c r="AE584" s="46"/>
      <c r="AF584" s="46"/>
      <c r="AG584" s="46"/>
      <c r="AH584" s="46"/>
      <c r="AI584" s="46"/>
    </row>
    <row r="585" spans="1:35">
      <c r="A585" s="46"/>
      <c r="B585" s="46"/>
      <c r="C585" s="46"/>
      <c r="D585" s="46"/>
      <c r="E585" s="46"/>
      <c r="F585" s="46"/>
      <c r="G585" s="46"/>
      <c r="H585" s="46"/>
      <c r="I585" s="127"/>
      <c r="J585" s="46"/>
      <c r="K585" s="46"/>
      <c r="L585" s="60"/>
      <c r="M585" s="46"/>
      <c r="N585" s="46"/>
      <c r="O585" s="46"/>
      <c r="P585" s="46"/>
      <c r="Q585" s="46"/>
      <c r="R585" s="46"/>
      <c r="S585" s="46"/>
      <c r="T585" s="46"/>
      <c r="U585" s="46"/>
      <c r="V585" s="46"/>
      <c r="W585" s="46"/>
      <c r="X585" s="46"/>
      <c r="Y585" s="46"/>
      <c r="Z585" s="46"/>
      <c r="AA585" s="46"/>
      <c r="AB585" s="46"/>
      <c r="AC585" s="46"/>
      <c r="AD585" s="46"/>
      <c r="AE585" s="46"/>
      <c r="AF585" s="46"/>
      <c r="AG585" s="46"/>
      <c r="AH585" s="46"/>
      <c r="AI585" s="46"/>
    </row>
    <row r="586" spans="1:35">
      <c r="A586" s="46"/>
      <c r="B586" s="46"/>
      <c r="C586" s="46"/>
      <c r="D586" s="46"/>
      <c r="E586" s="46"/>
      <c r="F586" s="46"/>
      <c r="G586" s="46"/>
      <c r="H586" s="46"/>
      <c r="I586" s="127"/>
      <c r="J586" s="46"/>
      <c r="K586" s="46"/>
      <c r="L586" s="60"/>
      <c r="M586" s="46"/>
      <c r="N586" s="46"/>
      <c r="O586" s="46"/>
      <c r="P586" s="46"/>
      <c r="Q586" s="46"/>
      <c r="R586" s="46"/>
      <c r="S586" s="46"/>
      <c r="T586" s="46"/>
      <c r="U586" s="46"/>
      <c r="V586" s="46"/>
      <c r="W586" s="46"/>
      <c r="X586" s="46"/>
      <c r="Y586" s="46"/>
      <c r="Z586" s="46"/>
      <c r="AA586" s="46"/>
      <c r="AB586" s="46"/>
      <c r="AC586" s="46"/>
      <c r="AD586" s="46"/>
      <c r="AE586" s="46"/>
      <c r="AF586" s="46"/>
      <c r="AG586" s="46"/>
      <c r="AH586" s="46"/>
      <c r="AI586" s="46"/>
    </row>
    <row r="587" spans="1:35">
      <c r="A587" s="46"/>
      <c r="B587" s="46"/>
      <c r="C587" s="46"/>
      <c r="D587" s="46"/>
      <c r="E587" s="46"/>
      <c r="F587" s="46"/>
      <c r="G587" s="46"/>
      <c r="H587" s="46"/>
      <c r="I587" s="127"/>
      <c r="J587" s="46"/>
      <c r="K587" s="46"/>
      <c r="L587" s="60"/>
      <c r="M587" s="46"/>
      <c r="N587" s="46"/>
      <c r="O587" s="46"/>
      <c r="P587" s="46"/>
      <c r="Q587" s="46"/>
      <c r="R587" s="46"/>
      <c r="S587" s="46"/>
      <c r="T587" s="46"/>
      <c r="U587" s="46"/>
      <c r="V587" s="46"/>
      <c r="W587" s="46"/>
      <c r="X587" s="46"/>
      <c r="Y587" s="46"/>
      <c r="Z587" s="46"/>
      <c r="AA587" s="46"/>
      <c r="AB587" s="46"/>
      <c r="AC587" s="46"/>
      <c r="AD587" s="46"/>
      <c r="AE587" s="46"/>
      <c r="AF587" s="46"/>
      <c r="AG587" s="46"/>
      <c r="AH587" s="46"/>
      <c r="AI587" s="46"/>
    </row>
    <row r="588" spans="1:35">
      <c r="A588" s="46"/>
      <c r="B588" s="46"/>
      <c r="C588" s="46"/>
      <c r="D588" s="46"/>
      <c r="E588" s="46"/>
      <c r="F588" s="46"/>
      <c r="G588" s="46"/>
      <c r="H588" s="46"/>
      <c r="I588" s="127"/>
      <c r="J588" s="46"/>
      <c r="K588" s="46"/>
      <c r="L588" s="60"/>
      <c r="M588" s="46"/>
      <c r="N588" s="46"/>
      <c r="O588" s="46"/>
      <c r="P588" s="46"/>
      <c r="Q588" s="46"/>
      <c r="R588" s="46"/>
      <c r="S588" s="46"/>
      <c r="T588" s="46"/>
      <c r="U588" s="46"/>
      <c r="V588" s="46"/>
      <c r="W588" s="46"/>
      <c r="X588" s="46"/>
      <c r="Y588" s="46"/>
      <c r="Z588" s="46"/>
      <c r="AA588" s="46"/>
      <c r="AB588" s="46"/>
      <c r="AC588" s="46"/>
      <c r="AD588" s="46"/>
      <c r="AE588" s="46"/>
      <c r="AF588" s="46"/>
      <c r="AG588" s="46"/>
      <c r="AH588" s="46"/>
      <c r="AI588" s="46"/>
    </row>
    <row r="589" spans="1:35">
      <c r="A589" s="46"/>
      <c r="B589" s="46"/>
      <c r="C589" s="46"/>
      <c r="D589" s="46"/>
      <c r="E589" s="46"/>
      <c r="F589" s="46"/>
      <c r="G589" s="46"/>
      <c r="H589" s="46"/>
      <c r="I589" s="127"/>
      <c r="J589" s="46"/>
      <c r="K589" s="46"/>
      <c r="L589" s="60"/>
      <c r="M589" s="46"/>
      <c r="N589" s="46"/>
      <c r="O589" s="46"/>
      <c r="P589" s="46"/>
      <c r="Q589" s="46"/>
      <c r="R589" s="46"/>
      <c r="S589" s="46"/>
      <c r="T589" s="46"/>
      <c r="U589" s="46"/>
      <c r="V589" s="46"/>
      <c r="W589" s="46"/>
      <c r="X589" s="46"/>
      <c r="Y589" s="46"/>
      <c r="Z589" s="46"/>
      <c r="AA589" s="46"/>
      <c r="AB589" s="46"/>
      <c r="AC589" s="46"/>
      <c r="AD589" s="46"/>
      <c r="AE589" s="46"/>
      <c r="AF589" s="46"/>
      <c r="AG589" s="46"/>
      <c r="AH589" s="46"/>
      <c r="AI589" s="46"/>
    </row>
    <row r="590" spans="1:35">
      <c r="A590" s="46"/>
      <c r="B590" s="46"/>
      <c r="C590" s="46"/>
      <c r="D590" s="46"/>
      <c r="E590" s="46"/>
      <c r="F590" s="46"/>
      <c r="G590" s="46"/>
      <c r="H590" s="46"/>
      <c r="I590" s="127"/>
      <c r="J590" s="46"/>
      <c r="K590" s="46"/>
      <c r="L590" s="60"/>
      <c r="M590" s="46"/>
      <c r="N590" s="46"/>
      <c r="O590" s="46"/>
      <c r="P590" s="46"/>
      <c r="Q590" s="46"/>
      <c r="R590" s="46"/>
      <c r="S590" s="46"/>
      <c r="T590" s="46"/>
      <c r="U590" s="46"/>
      <c r="V590" s="46"/>
      <c r="W590" s="46"/>
      <c r="X590" s="46"/>
      <c r="Y590" s="46"/>
      <c r="Z590" s="46"/>
      <c r="AA590" s="46"/>
      <c r="AB590" s="46"/>
      <c r="AC590" s="46"/>
      <c r="AD590" s="46"/>
      <c r="AE590" s="46"/>
      <c r="AF590" s="46"/>
      <c r="AG590" s="46"/>
      <c r="AH590" s="46"/>
      <c r="AI590" s="46"/>
    </row>
    <row r="591" spans="1:35">
      <c r="A591" s="46"/>
      <c r="B591" s="46"/>
      <c r="C591" s="46"/>
      <c r="D591" s="46"/>
      <c r="E591" s="46"/>
      <c r="F591" s="46"/>
      <c r="G591" s="46"/>
      <c r="H591" s="46"/>
      <c r="I591" s="127"/>
      <c r="J591" s="46"/>
      <c r="K591" s="46"/>
      <c r="L591" s="60"/>
      <c r="M591" s="46"/>
      <c r="N591" s="46"/>
      <c r="O591" s="46"/>
      <c r="P591" s="46"/>
      <c r="Q591" s="46"/>
      <c r="R591" s="46"/>
      <c r="S591" s="46"/>
      <c r="T591" s="46"/>
      <c r="U591" s="46"/>
      <c r="V591" s="46"/>
      <c r="W591" s="46"/>
      <c r="X591" s="46"/>
      <c r="Y591" s="46"/>
      <c r="Z591" s="46"/>
      <c r="AA591" s="46"/>
      <c r="AB591" s="46"/>
      <c r="AC591" s="46"/>
      <c r="AD591" s="46"/>
      <c r="AE591" s="46"/>
      <c r="AF591" s="46"/>
      <c r="AG591" s="46"/>
      <c r="AH591" s="46"/>
      <c r="AI591" s="46"/>
    </row>
    <row r="592" spans="1:35">
      <c r="A592" s="46"/>
      <c r="B592" s="46"/>
      <c r="C592" s="46"/>
      <c r="D592" s="46"/>
      <c r="E592" s="46"/>
      <c r="F592" s="46"/>
      <c r="G592" s="46"/>
      <c r="H592" s="46"/>
      <c r="I592" s="127"/>
      <c r="J592" s="46"/>
      <c r="K592" s="46"/>
      <c r="L592" s="60"/>
      <c r="M592" s="46"/>
      <c r="N592" s="46"/>
      <c r="O592" s="46"/>
      <c r="P592" s="46"/>
      <c r="Q592" s="46"/>
      <c r="R592" s="46"/>
      <c r="S592" s="46"/>
      <c r="T592" s="46"/>
      <c r="U592" s="46"/>
      <c r="V592" s="46"/>
      <c r="W592" s="46"/>
      <c r="X592" s="46"/>
      <c r="Y592" s="46"/>
      <c r="Z592" s="46"/>
      <c r="AA592" s="46"/>
      <c r="AB592" s="46"/>
      <c r="AC592" s="46"/>
      <c r="AD592" s="46"/>
      <c r="AE592" s="46"/>
      <c r="AF592" s="46"/>
      <c r="AG592" s="46"/>
      <c r="AH592" s="46"/>
      <c r="AI592" s="46"/>
    </row>
    <row r="593" spans="1:35">
      <c r="A593" s="46"/>
      <c r="B593" s="46"/>
      <c r="C593" s="46"/>
      <c r="D593" s="46"/>
      <c r="E593" s="46"/>
      <c r="F593" s="46"/>
      <c r="G593" s="46"/>
      <c r="H593" s="46"/>
      <c r="I593" s="127"/>
      <c r="J593" s="46"/>
      <c r="K593" s="46"/>
      <c r="L593" s="60"/>
      <c r="M593" s="46"/>
      <c r="N593" s="46"/>
      <c r="O593" s="46"/>
      <c r="P593" s="46"/>
      <c r="Q593" s="46"/>
      <c r="R593" s="46"/>
      <c r="S593" s="46"/>
      <c r="T593" s="46"/>
      <c r="U593" s="46"/>
      <c r="V593" s="46"/>
      <c r="W593" s="46"/>
      <c r="X593" s="46"/>
      <c r="Y593" s="46"/>
      <c r="Z593" s="46"/>
      <c r="AA593" s="46"/>
      <c r="AB593" s="46"/>
      <c r="AC593" s="46"/>
      <c r="AD593" s="46"/>
      <c r="AE593" s="46"/>
      <c r="AF593" s="46"/>
      <c r="AG593" s="46"/>
      <c r="AH593" s="46"/>
      <c r="AI593" s="46"/>
    </row>
    <row r="594" spans="1:35">
      <c r="A594" s="46"/>
      <c r="B594" s="46"/>
      <c r="C594" s="46"/>
      <c r="D594" s="46"/>
      <c r="E594" s="46"/>
      <c r="F594" s="46"/>
      <c r="G594" s="46"/>
      <c r="H594" s="46"/>
      <c r="I594" s="127"/>
      <c r="J594" s="46"/>
      <c r="K594" s="46"/>
      <c r="L594" s="60"/>
      <c r="M594" s="46"/>
      <c r="N594" s="46"/>
      <c r="O594" s="46"/>
      <c r="P594" s="46"/>
      <c r="Q594" s="46"/>
      <c r="R594" s="46"/>
      <c r="S594" s="46"/>
      <c r="T594" s="46"/>
      <c r="U594" s="46"/>
      <c r="V594" s="46"/>
      <c r="W594" s="46"/>
      <c r="X594" s="46"/>
      <c r="Y594" s="46"/>
      <c r="Z594" s="46"/>
      <c r="AA594" s="46"/>
      <c r="AB594" s="46"/>
      <c r="AC594" s="46"/>
      <c r="AD594" s="46"/>
      <c r="AE594" s="46"/>
      <c r="AF594" s="46"/>
      <c r="AG594" s="46"/>
      <c r="AH594" s="46"/>
      <c r="AI594" s="46"/>
    </row>
    <row r="595" spans="1:35">
      <c r="A595" s="46"/>
      <c r="B595" s="46"/>
      <c r="C595" s="46"/>
      <c r="D595" s="46"/>
      <c r="E595" s="46"/>
      <c r="F595" s="46"/>
      <c r="G595" s="46"/>
      <c r="H595" s="46"/>
      <c r="I595" s="127"/>
      <c r="J595" s="46"/>
      <c r="K595" s="46"/>
      <c r="L595" s="60"/>
      <c r="M595" s="46"/>
      <c r="N595" s="46"/>
      <c r="O595" s="46"/>
      <c r="P595" s="46"/>
      <c r="Q595" s="46"/>
      <c r="R595" s="46"/>
      <c r="S595" s="46"/>
      <c r="T595" s="46"/>
      <c r="U595" s="46"/>
      <c r="V595" s="46"/>
      <c r="W595" s="46"/>
      <c r="X595" s="46"/>
      <c r="Y595" s="46"/>
      <c r="Z595" s="46"/>
      <c r="AA595" s="46"/>
      <c r="AB595" s="46"/>
      <c r="AC595" s="46"/>
      <c r="AD595" s="46"/>
      <c r="AE595" s="46"/>
      <c r="AF595" s="46"/>
      <c r="AG595" s="46"/>
      <c r="AH595" s="46"/>
      <c r="AI595" s="46"/>
    </row>
    <row r="596" spans="1:35">
      <c r="A596" s="46"/>
      <c r="B596" s="46"/>
      <c r="C596" s="46"/>
      <c r="D596" s="46"/>
      <c r="E596" s="46"/>
      <c r="F596" s="46"/>
      <c r="G596" s="46"/>
      <c r="H596" s="46"/>
      <c r="I596" s="127"/>
      <c r="J596" s="46"/>
      <c r="K596" s="46"/>
      <c r="L596" s="60"/>
      <c r="M596" s="46"/>
      <c r="N596" s="46"/>
      <c r="O596" s="46"/>
      <c r="P596" s="46"/>
      <c r="Q596" s="46"/>
      <c r="R596" s="46"/>
      <c r="S596" s="46"/>
      <c r="T596" s="46"/>
      <c r="U596" s="46"/>
      <c r="V596" s="46"/>
      <c r="W596" s="46"/>
      <c r="X596" s="46"/>
      <c r="Y596" s="46"/>
      <c r="Z596" s="46"/>
      <c r="AA596" s="46"/>
      <c r="AB596" s="46"/>
      <c r="AC596" s="46"/>
      <c r="AD596" s="46"/>
      <c r="AE596" s="46"/>
      <c r="AF596" s="46"/>
      <c r="AG596" s="46"/>
      <c r="AH596" s="46"/>
      <c r="AI596" s="46"/>
    </row>
    <row r="597" spans="1:35">
      <c r="A597" s="46"/>
      <c r="B597" s="46"/>
      <c r="C597" s="46"/>
      <c r="D597" s="46"/>
      <c r="E597" s="46"/>
      <c r="F597" s="46"/>
      <c r="G597" s="46"/>
      <c r="H597" s="46"/>
      <c r="I597" s="127"/>
      <c r="J597" s="46"/>
      <c r="K597" s="46"/>
      <c r="L597" s="60"/>
      <c r="M597" s="46"/>
      <c r="N597" s="46"/>
      <c r="O597" s="46"/>
      <c r="P597" s="46"/>
      <c r="Q597" s="46"/>
      <c r="R597" s="46"/>
      <c r="S597" s="46"/>
      <c r="T597" s="46"/>
      <c r="U597" s="46"/>
      <c r="V597" s="46"/>
      <c r="W597" s="46"/>
      <c r="X597" s="46"/>
      <c r="Y597" s="46"/>
      <c r="Z597" s="46"/>
      <c r="AA597" s="46"/>
      <c r="AB597" s="46"/>
      <c r="AC597" s="46"/>
      <c r="AD597" s="46"/>
      <c r="AE597" s="46"/>
      <c r="AF597" s="46"/>
      <c r="AG597" s="46"/>
      <c r="AH597" s="46"/>
      <c r="AI597" s="46"/>
    </row>
    <row r="598" spans="1:35">
      <c r="A598" s="46"/>
      <c r="B598" s="46"/>
      <c r="C598" s="46"/>
      <c r="D598" s="46"/>
      <c r="E598" s="46"/>
      <c r="F598" s="46"/>
      <c r="G598" s="46"/>
      <c r="H598" s="46"/>
      <c r="I598" s="127"/>
      <c r="J598" s="46"/>
      <c r="K598" s="46"/>
      <c r="L598" s="60"/>
      <c r="M598" s="46"/>
      <c r="N598" s="46"/>
      <c r="O598" s="46"/>
      <c r="P598" s="46"/>
      <c r="Q598" s="46"/>
      <c r="R598" s="46"/>
      <c r="S598" s="46"/>
      <c r="T598" s="46"/>
      <c r="U598" s="46"/>
      <c r="V598" s="46"/>
      <c r="W598" s="46"/>
      <c r="X598" s="46"/>
      <c r="Y598" s="46"/>
      <c r="Z598" s="46"/>
      <c r="AA598" s="46"/>
      <c r="AB598" s="46"/>
      <c r="AC598" s="46"/>
      <c r="AD598" s="46"/>
      <c r="AE598" s="46"/>
      <c r="AF598" s="46"/>
      <c r="AG598" s="46"/>
      <c r="AH598" s="46"/>
      <c r="AI598" s="46"/>
    </row>
    <row r="599" spans="1:35">
      <c r="A599" s="46"/>
      <c r="B599" s="46"/>
      <c r="C599" s="46"/>
      <c r="D599" s="46"/>
      <c r="E599" s="46"/>
      <c r="F599" s="46"/>
      <c r="G599" s="46"/>
      <c r="H599" s="46"/>
      <c r="I599" s="127"/>
      <c r="J599" s="46"/>
      <c r="K599" s="46"/>
      <c r="L599" s="60"/>
      <c r="M599" s="46"/>
      <c r="N599" s="46"/>
      <c r="O599" s="46"/>
      <c r="P599" s="46"/>
      <c r="Q599" s="46"/>
      <c r="R599" s="46"/>
      <c r="S599" s="46"/>
      <c r="T599" s="46"/>
      <c r="U599" s="46"/>
      <c r="V599" s="46"/>
      <c r="W599" s="46"/>
      <c r="X599" s="46"/>
      <c r="Y599" s="46"/>
      <c r="Z599" s="46"/>
      <c r="AA599" s="46"/>
      <c r="AB599" s="46"/>
      <c r="AC599" s="46"/>
      <c r="AD599" s="46"/>
      <c r="AE599" s="46"/>
      <c r="AF599" s="46"/>
      <c r="AG599" s="46"/>
      <c r="AH599" s="46"/>
      <c r="AI599" s="46"/>
    </row>
    <row r="600" spans="1:35">
      <c r="A600" s="46"/>
      <c r="B600" s="46"/>
      <c r="C600" s="46"/>
      <c r="D600" s="46"/>
      <c r="E600" s="46"/>
      <c r="F600" s="46"/>
      <c r="G600" s="46"/>
      <c r="H600" s="46"/>
      <c r="I600" s="127"/>
      <c r="J600" s="46"/>
      <c r="K600" s="46"/>
      <c r="L600" s="60"/>
      <c r="M600" s="46"/>
      <c r="N600" s="46"/>
      <c r="O600" s="46"/>
      <c r="P600" s="46"/>
      <c r="Q600" s="46"/>
      <c r="R600" s="46"/>
      <c r="S600" s="46"/>
      <c r="T600" s="46"/>
      <c r="U600" s="46"/>
      <c r="V600" s="46"/>
      <c r="W600" s="46"/>
      <c r="X600" s="46"/>
      <c r="Y600" s="46"/>
      <c r="Z600" s="46"/>
      <c r="AA600" s="46"/>
      <c r="AB600" s="46"/>
      <c r="AC600" s="46"/>
      <c r="AD600" s="46"/>
      <c r="AE600" s="46"/>
      <c r="AF600" s="46"/>
      <c r="AG600" s="46"/>
      <c r="AH600" s="46"/>
      <c r="AI600" s="46"/>
    </row>
    <row r="601" spans="1:35">
      <c r="A601" s="46"/>
      <c r="B601" s="46"/>
      <c r="C601" s="46"/>
      <c r="D601" s="46"/>
      <c r="E601" s="46"/>
      <c r="F601" s="46"/>
      <c r="G601" s="46"/>
      <c r="H601" s="46"/>
      <c r="I601" s="127"/>
      <c r="J601" s="46"/>
      <c r="K601" s="46"/>
      <c r="L601" s="60"/>
      <c r="M601" s="46"/>
      <c r="N601" s="46"/>
      <c r="O601" s="46"/>
      <c r="P601" s="46"/>
      <c r="Q601" s="46"/>
      <c r="R601" s="46"/>
      <c r="S601" s="46"/>
      <c r="T601" s="46"/>
      <c r="U601" s="46"/>
      <c r="V601" s="46"/>
      <c r="W601" s="46"/>
      <c r="X601" s="46"/>
      <c r="Y601" s="46"/>
      <c r="Z601" s="46"/>
      <c r="AA601" s="46"/>
      <c r="AB601" s="46"/>
      <c r="AC601" s="46"/>
      <c r="AD601" s="46"/>
      <c r="AE601" s="46"/>
      <c r="AF601" s="46"/>
      <c r="AG601" s="46"/>
      <c r="AH601" s="46"/>
      <c r="AI601" s="46"/>
    </row>
    <row r="602" spans="1:35">
      <c r="A602" s="46"/>
      <c r="B602" s="46"/>
      <c r="C602" s="46"/>
      <c r="D602" s="46"/>
      <c r="E602" s="46"/>
      <c r="F602" s="46"/>
      <c r="G602" s="46"/>
      <c r="H602" s="46"/>
      <c r="I602" s="127"/>
      <c r="J602" s="46"/>
      <c r="K602" s="46"/>
      <c r="L602" s="60"/>
      <c r="M602" s="46"/>
      <c r="N602" s="46"/>
      <c r="O602" s="46"/>
      <c r="P602" s="46"/>
      <c r="Q602" s="46"/>
      <c r="R602" s="46"/>
      <c r="S602" s="46"/>
      <c r="T602" s="46"/>
      <c r="U602" s="46"/>
      <c r="V602" s="46"/>
      <c r="W602" s="46"/>
      <c r="X602" s="46"/>
      <c r="Y602" s="46"/>
      <c r="Z602" s="46"/>
      <c r="AA602" s="46"/>
      <c r="AB602" s="46"/>
      <c r="AC602" s="46"/>
      <c r="AD602" s="46"/>
      <c r="AE602" s="46"/>
      <c r="AF602" s="46"/>
      <c r="AG602" s="46"/>
      <c r="AH602" s="46"/>
      <c r="AI602" s="46"/>
    </row>
    <row r="603" spans="1:35">
      <c r="A603" s="46"/>
      <c r="B603" s="46"/>
      <c r="C603" s="46"/>
      <c r="D603" s="46"/>
      <c r="E603" s="46"/>
      <c r="F603" s="46"/>
      <c r="G603" s="46"/>
      <c r="H603" s="46"/>
      <c r="I603" s="127"/>
      <c r="J603" s="46"/>
      <c r="K603" s="46"/>
      <c r="L603" s="60"/>
      <c r="M603" s="46"/>
      <c r="N603" s="46"/>
      <c r="O603" s="46"/>
      <c r="P603" s="46"/>
      <c r="Q603" s="46"/>
      <c r="R603" s="46"/>
      <c r="S603" s="46"/>
      <c r="T603" s="46"/>
      <c r="U603" s="46"/>
      <c r="V603" s="46"/>
      <c r="W603" s="46"/>
      <c r="X603" s="46"/>
      <c r="Y603" s="46"/>
      <c r="Z603" s="46"/>
      <c r="AA603" s="46"/>
      <c r="AB603" s="46"/>
      <c r="AC603" s="46"/>
      <c r="AD603" s="46"/>
      <c r="AE603" s="46"/>
      <c r="AF603" s="46"/>
      <c r="AG603" s="46"/>
      <c r="AH603" s="46"/>
      <c r="AI603" s="46"/>
    </row>
    <row r="604" spans="1:35">
      <c r="A604" s="46"/>
      <c r="B604" s="46"/>
      <c r="C604" s="46"/>
      <c r="D604" s="46"/>
      <c r="E604" s="46"/>
      <c r="F604" s="46"/>
      <c r="G604" s="46"/>
      <c r="H604" s="46"/>
      <c r="I604" s="127"/>
      <c r="J604" s="46"/>
      <c r="K604" s="46"/>
      <c r="L604" s="60"/>
      <c r="M604" s="46"/>
      <c r="N604" s="46"/>
      <c r="O604" s="46"/>
      <c r="P604" s="46"/>
      <c r="Q604" s="46"/>
      <c r="R604" s="46"/>
      <c r="S604" s="46"/>
      <c r="T604" s="46"/>
      <c r="U604" s="46"/>
      <c r="V604" s="46"/>
      <c r="W604" s="46"/>
      <c r="X604" s="46"/>
      <c r="Y604" s="46"/>
      <c r="Z604" s="46"/>
      <c r="AA604" s="46"/>
      <c r="AB604" s="46"/>
      <c r="AC604" s="46"/>
      <c r="AD604" s="46"/>
      <c r="AE604" s="46"/>
      <c r="AF604" s="46"/>
      <c r="AG604" s="46"/>
      <c r="AH604" s="46"/>
      <c r="AI604" s="46"/>
    </row>
    <row r="605" spans="1:35">
      <c r="A605" s="46"/>
      <c r="B605" s="46"/>
      <c r="C605" s="46"/>
      <c r="D605" s="46"/>
      <c r="E605" s="46"/>
      <c r="F605" s="46"/>
      <c r="G605" s="46"/>
      <c r="H605" s="46"/>
      <c r="I605" s="127"/>
      <c r="J605" s="46"/>
      <c r="K605" s="46"/>
      <c r="L605" s="60"/>
      <c r="M605" s="46"/>
      <c r="N605" s="46"/>
      <c r="O605" s="46"/>
      <c r="P605" s="46"/>
      <c r="Q605" s="46"/>
      <c r="R605" s="46"/>
      <c r="S605" s="46"/>
      <c r="T605" s="46"/>
      <c r="U605" s="46"/>
      <c r="V605" s="46"/>
      <c r="W605" s="46"/>
      <c r="X605" s="46"/>
      <c r="Y605" s="46"/>
      <c r="Z605" s="46"/>
      <c r="AA605" s="46"/>
      <c r="AB605" s="46"/>
      <c r="AC605" s="46"/>
      <c r="AD605" s="46"/>
      <c r="AE605" s="46"/>
      <c r="AF605" s="46"/>
      <c r="AG605" s="46"/>
      <c r="AH605" s="46"/>
      <c r="AI605" s="46"/>
    </row>
    <row r="606" spans="1:35">
      <c r="A606" s="46"/>
      <c r="B606" s="46"/>
      <c r="C606" s="46"/>
      <c r="D606" s="46"/>
      <c r="E606" s="46"/>
      <c r="F606" s="46"/>
      <c r="G606" s="46"/>
      <c r="H606" s="46"/>
      <c r="I606" s="127"/>
      <c r="J606" s="46"/>
      <c r="K606" s="46"/>
      <c r="L606" s="60"/>
      <c r="M606" s="46"/>
      <c r="N606" s="46"/>
      <c r="O606" s="46"/>
      <c r="P606" s="46"/>
      <c r="Q606" s="46"/>
      <c r="R606" s="46"/>
      <c r="S606" s="46"/>
      <c r="T606" s="46"/>
      <c r="U606" s="46"/>
      <c r="V606" s="46"/>
      <c r="W606" s="46"/>
      <c r="X606" s="46"/>
      <c r="Y606" s="46"/>
      <c r="Z606" s="46"/>
      <c r="AA606" s="46"/>
      <c r="AB606" s="46"/>
      <c r="AC606" s="46"/>
      <c r="AD606" s="46"/>
      <c r="AE606" s="46"/>
      <c r="AF606" s="46"/>
      <c r="AG606" s="46"/>
      <c r="AH606" s="46"/>
      <c r="AI606" s="46"/>
    </row>
    <row r="607" spans="1:35">
      <c r="A607" s="46"/>
      <c r="B607" s="46"/>
      <c r="C607" s="46"/>
      <c r="D607" s="46"/>
      <c r="E607" s="46"/>
      <c r="F607" s="46"/>
      <c r="G607" s="46"/>
      <c r="H607" s="46"/>
      <c r="I607" s="127"/>
      <c r="J607" s="46"/>
      <c r="K607" s="46"/>
      <c r="L607" s="60"/>
      <c r="M607" s="46"/>
      <c r="N607" s="46"/>
      <c r="O607" s="46"/>
      <c r="P607" s="46"/>
      <c r="Q607" s="46"/>
      <c r="R607" s="46"/>
      <c r="S607" s="46"/>
      <c r="T607" s="46"/>
      <c r="U607" s="46"/>
      <c r="V607" s="46"/>
      <c r="W607" s="46"/>
      <c r="X607" s="46"/>
      <c r="Y607" s="46"/>
      <c r="Z607" s="46"/>
      <c r="AA607" s="46"/>
      <c r="AB607" s="46"/>
      <c r="AC607" s="46"/>
      <c r="AD607" s="46"/>
      <c r="AE607" s="46"/>
      <c r="AF607" s="46"/>
      <c r="AG607" s="46"/>
      <c r="AH607" s="46"/>
      <c r="AI607" s="46"/>
    </row>
    <row r="608" spans="1:35">
      <c r="A608" s="46"/>
      <c r="B608" s="46"/>
      <c r="C608" s="46"/>
      <c r="D608" s="46"/>
      <c r="E608" s="46"/>
      <c r="F608" s="46"/>
      <c r="G608" s="46"/>
      <c r="H608" s="46"/>
      <c r="I608" s="127"/>
      <c r="J608" s="46"/>
      <c r="K608" s="46"/>
      <c r="L608" s="60"/>
      <c r="M608" s="46"/>
      <c r="N608" s="46"/>
      <c r="O608" s="46"/>
      <c r="P608" s="46"/>
      <c r="Q608" s="46"/>
      <c r="R608" s="46"/>
      <c r="S608" s="46"/>
      <c r="T608" s="46"/>
      <c r="U608" s="46"/>
      <c r="V608" s="46"/>
      <c r="W608" s="46"/>
      <c r="X608" s="46"/>
      <c r="Y608" s="46"/>
      <c r="Z608" s="46"/>
      <c r="AA608" s="46"/>
      <c r="AB608" s="46"/>
      <c r="AC608" s="46"/>
      <c r="AD608" s="46"/>
      <c r="AE608" s="46"/>
      <c r="AF608" s="46"/>
      <c r="AG608" s="46"/>
      <c r="AH608" s="46"/>
      <c r="AI608" s="46"/>
    </row>
    <row r="609" spans="1:35">
      <c r="A609" s="46"/>
      <c r="B609" s="46"/>
      <c r="C609" s="46"/>
      <c r="D609" s="46"/>
      <c r="E609" s="46"/>
      <c r="F609" s="46"/>
      <c r="G609" s="46"/>
      <c r="H609" s="46"/>
      <c r="I609" s="127"/>
      <c r="J609" s="46"/>
      <c r="K609" s="46"/>
      <c r="L609" s="60"/>
      <c r="M609" s="46"/>
      <c r="N609" s="46"/>
      <c r="O609" s="46"/>
      <c r="P609" s="46"/>
      <c r="Q609" s="46"/>
      <c r="R609" s="46"/>
      <c r="S609" s="46"/>
      <c r="T609" s="46"/>
      <c r="U609" s="46"/>
      <c r="V609" s="46"/>
      <c r="W609" s="46"/>
      <c r="X609" s="46"/>
      <c r="Y609" s="46"/>
      <c r="Z609" s="46"/>
      <c r="AA609" s="46"/>
      <c r="AB609" s="46"/>
      <c r="AC609" s="46"/>
      <c r="AD609" s="46"/>
      <c r="AE609" s="46"/>
      <c r="AF609" s="46"/>
      <c r="AG609" s="46"/>
      <c r="AH609" s="46"/>
      <c r="AI609" s="46"/>
    </row>
    <row r="610" spans="1:35">
      <c r="A610" s="46"/>
      <c r="B610" s="46"/>
      <c r="C610" s="46"/>
      <c r="D610" s="46"/>
      <c r="E610" s="46"/>
      <c r="F610" s="46"/>
      <c r="G610" s="46"/>
      <c r="H610" s="46"/>
      <c r="I610" s="127"/>
      <c r="J610" s="46"/>
      <c r="K610" s="46"/>
      <c r="L610" s="60"/>
      <c r="M610" s="46"/>
      <c r="N610" s="46"/>
      <c r="O610" s="46"/>
      <c r="P610" s="46"/>
      <c r="Q610" s="46"/>
      <c r="R610" s="46"/>
      <c r="S610" s="46"/>
      <c r="T610" s="46"/>
      <c r="U610" s="46"/>
      <c r="V610" s="46"/>
      <c r="W610" s="46"/>
      <c r="X610" s="46"/>
      <c r="Y610" s="46"/>
      <c r="Z610" s="46"/>
      <c r="AA610" s="46"/>
      <c r="AB610" s="46"/>
      <c r="AC610" s="46"/>
      <c r="AD610" s="46"/>
      <c r="AE610" s="46"/>
      <c r="AF610" s="46"/>
      <c r="AG610" s="46"/>
      <c r="AH610" s="46"/>
      <c r="AI610" s="46"/>
    </row>
    <row r="611" spans="1:35">
      <c r="A611" s="46"/>
      <c r="B611" s="46"/>
      <c r="C611" s="46"/>
      <c r="D611" s="46"/>
      <c r="E611" s="46"/>
      <c r="F611" s="46"/>
      <c r="G611" s="46"/>
      <c r="H611" s="46"/>
      <c r="I611" s="127"/>
      <c r="J611" s="46"/>
      <c r="K611" s="46"/>
      <c r="L611" s="60"/>
      <c r="M611" s="46"/>
      <c r="N611" s="46"/>
      <c r="O611" s="46"/>
      <c r="P611" s="46"/>
      <c r="Q611" s="46"/>
      <c r="R611" s="46"/>
      <c r="S611" s="46"/>
      <c r="T611" s="46"/>
      <c r="U611" s="46"/>
      <c r="V611" s="46"/>
      <c r="W611" s="46"/>
      <c r="X611" s="46"/>
      <c r="Y611" s="46"/>
      <c r="Z611" s="46"/>
      <c r="AA611" s="46"/>
      <c r="AB611" s="46"/>
      <c r="AC611" s="46"/>
      <c r="AD611" s="46"/>
      <c r="AE611" s="46"/>
      <c r="AF611" s="46"/>
      <c r="AG611" s="46"/>
      <c r="AH611" s="46"/>
      <c r="AI611" s="46"/>
    </row>
    <row r="612" spans="1:35">
      <c r="A612" s="46"/>
      <c r="B612" s="46"/>
      <c r="C612" s="46"/>
      <c r="D612" s="46"/>
      <c r="E612" s="46"/>
      <c r="F612" s="46"/>
      <c r="G612" s="46"/>
      <c r="H612" s="46"/>
      <c r="I612" s="127"/>
      <c r="J612" s="46"/>
      <c r="K612" s="46"/>
      <c r="L612" s="60"/>
      <c r="M612" s="46"/>
      <c r="N612" s="46"/>
      <c r="O612" s="46"/>
      <c r="P612" s="46"/>
      <c r="Q612" s="46"/>
      <c r="R612" s="46"/>
      <c r="S612" s="46"/>
      <c r="T612" s="46"/>
      <c r="U612" s="46"/>
      <c r="V612" s="46"/>
      <c r="W612" s="46"/>
      <c r="X612" s="46"/>
      <c r="Y612" s="46"/>
      <c r="Z612" s="46"/>
      <c r="AA612" s="46"/>
      <c r="AB612" s="46"/>
      <c r="AC612" s="46"/>
      <c r="AD612" s="46"/>
      <c r="AE612" s="46"/>
      <c r="AF612" s="46"/>
      <c r="AG612" s="46"/>
      <c r="AH612" s="46"/>
      <c r="AI612" s="46"/>
    </row>
    <row r="613" spans="1:35">
      <c r="A613" s="46"/>
      <c r="B613" s="46"/>
      <c r="C613" s="46"/>
      <c r="D613" s="46"/>
      <c r="E613" s="46"/>
      <c r="F613" s="46"/>
      <c r="G613" s="46"/>
      <c r="H613" s="46"/>
      <c r="I613" s="127"/>
      <c r="J613" s="46"/>
      <c r="K613" s="46"/>
      <c r="L613" s="60"/>
      <c r="M613" s="46"/>
      <c r="N613" s="46"/>
      <c r="O613" s="46"/>
      <c r="P613" s="46"/>
      <c r="Q613" s="46"/>
      <c r="R613" s="46"/>
      <c r="S613" s="46"/>
      <c r="T613" s="46"/>
      <c r="U613" s="46"/>
      <c r="V613" s="46"/>
      <c r="W613" s="46"/>
      <c r="X613" s="46"/>
      <c r="Y613" s="46"/>
      <c r="Z613" s="46"/>
      <c r="AA613" s="46"/>
      <c r="AB613" s="46"/>
      <c r="AC613" s="46"/>
      <c r="AD613" s="46"/>
      <c r="AE613" s="46"/>
      <c r="AF613" s="46"/>
      <c r="AG613" s="46"/>
      <c r="AH613" s="46"/>
      <c r="AI613" s="46"/>
    </row>
    <row r="614" spans="1:35">
      <c r="A614" s="46"/>
      <c r="B614" s="46"/>
      <c r="C614" s="46"/>
      <c r="D614" s="46"/>
      <c r="E614" s="46"/>
      <c r="F614" s="46"/>
      <c r="G614" s="46"/>
      <c r="H614" s="46"/>
      <c r="I614" s="127"/>
      <c r="J614" s="46"/>
      <c r="K614" s="46"/>
      <c r="L614" s="60"/>
      <c r="M614" s="46"/>
      <c r="N614" s="46"/>
      <c r="O614" s="46"/>
      <c r="P614" s="46"/>
      <c r="Q614" s="46"/>
      <c r="R614" s="46"/>
      <c r="S614" s="46"/>
      <c r="T614" s="46"/>
      <c r="U614" s="46"/>
      <c r="V614" s="46"/>
      <c r="W614" s="46"/>
      <c r="X614" s="46"/>
      <c r="Y614" s="46"/>
      <c r="Z614" s="46"/>
      <c r="AA614" s="46"/>
      <c r="AB614" s="46"/>
      <c r="AC614" s="46"/>
      <c r="AD614" s="46"/>
      <c r="AE614" s="46"/>
      <c r="AF614" s="46"/>
      <c r="AG614" s="46"/>
      <c r="AH614" s="46"/>
      <c r="AI614" s="46"/>
    </row>
    <row r="615" spans="1:35">
      <c r="A615" s="46"/>
      <c r="B615" s="46"/>
      <c r="C615" s="46"/>
      <c r="D615" s="46"/>
      <c r="E615" s="46"/>
      <c r="F615" s="46"/>
      <c r="G615" s="46"/>
      <c r="H615" s="46"/>
      <c r="I615" s="127"/>
      <c r="J615" s="46"/>
      <c r="K615" s="46"/>
      <c r="L615" s="60"/>
      <c r="M615" s="46"/>
      <c r="N615" s="46"/>
      <c r="O615" s="46"/>
      <c r="P615" s="46"/>
      <c r="Q615" s="46"/>
      <c r="R615" s="46"/>
      <c r="S615" s="46"/>
      <c r="T615" s="46"/>
      <c r="U615" s="46"/>
      <c r="V615" s="46"/>
      <c r="W615" s="46"/>
      <c r="X615" s="46"/>
      <c r="Y615" s="46"/>
      <c r="Z615" s="46"/>
      <c r="AA615" s="46"/>
      <c r="AB615" s="46"/>
      <c r="AC615" s="46"/>
      <c r="AD615" s="46"/>
      <c r="AE615" s="46"/>
      <c r="AF615" s="46"/>
      <c r="AG615" s="46"/>
      <c r="AH615" s="46"/>
      <c r="AI615" s="46"/>
    </row>
    <row r="616" spans="1:35">
      <c r="A616" s="46"/>
      <c r="B616" s="46"/>
      <c r="C616" s="46"/>
      <c r="D616" s="46"/>
      <c r="E616" s="46"/>
      <c r="F616" s="46"/>
      <c r="G616" s="46"/>
      <c r="H616" s="46"/>
      <c r="I616" s="127"/>
      <c r="J616" s="46"/>
      <c r="K616" s="46"/>
      <c r="L616" s="60"/>
      <c r="M616" s="46"/>
      <c r="N616" s="46"/>
      <c r="O616" s="46"/>
      <c r="P616" s="46"/>
      <c r="Q616" s="46"/>
      <c r="R616" s="46"/>
      <c r="S616" s="46"/>
      <c r="T616" s="46"/>
      <c r="U616" s="46"/>
      <c r="V616" s="46"/>
      <c r="W616" s="46"/>
      <c r="X616" s="46"/>
      <c r="Y616" s="46"/>
      <c r="Z616" s="46"/>
      <c r="AA616" s="46"/>
      <c r="AB616" s="46"/>
      <c r="AC616" s="46"/>
      <c r="AD616" s="46"/>
      <c r="AE616" s="46"/>
      <c r="AF616" s="46"/>
      <c r="AG616" s="46"/>
      <c r="AH616" s="46"/>
      <c r="AI616" s="46"/>
    </row>
    <row r="617" spans="1:35">
      <c r="A617" s="46"/>
      <c r="B617" s="46"/>
      <c r="C617" s="46"/>
      <c r="D617" s="46"/>
      <c r="E617" s="46"/>
      <c r="F617" s="46"/>
      <c r="G617" s="46"/>
      <c r="H617" s="46"/>
      <c r="I617" s="127"/>
      <c r="J617" s="46"/>
      <c r="K617" s="46"/>
      <c r="L617" s="60"/>
      <c r="M617" s="46"/>
      <c r="N617" s="46"/>
      <c r="O617" s="46"/>
      <c r="P617" s="46"/>
      <c r="Q617" s="46"/>
      <c r="R617" s="46"/>
      <c r="S617" s="46"/>
      <c r="T617" s="46"/>
      <c r="U617" s="46"/>
      <c r="V617" s="46"/>
      <c r="W617" s="46"/>
      <c r="X617" s="46"/>
      <c r="Y617" s="46"/>
      <c r="Z617" s="46"/>
      <c r="AA617" s="46"/>
      <c r="AB617" s="46"/>
      <c r="AC617" s="46"/>
      <c r="AD617" s="46"/>
      <c r="AE617" s="46"/>
      <c r="AF617" s="46"/>
      <c r="AG617" s="46"/>
      <c r="AH617" s="46"/>
      <c r="AI617" s="46"/>
    </row>
    <row r="618" spans="1:35">
      <c r="A618" s="46"/>
      <c r="B618" s="46"/>
      <c r="C618" s="46"/>
      <c r="D618" s="46"/>
      <c r="E618" s="46"/>
      <c r="F618" s="46"/>
      <c r="G618" s="46"/>
      <c r="H618" s="46"/>
      <c r="I618" s="127"/>
      <c r="J618" s="46"/>
      <c r="K618" s="46"/>
      <c r="L618" s="60"/>
      <c r="M618" s="46"/>
      <c r="N618" s="46"/>
      <c r="O618" s="46"/>
      <c r="P618" s="46"/>
      <c r="Q618" s="46"/>
      <c r="R618" s="46"/>
      <c r="S618" s="46"/>
      <c r="T618" s="46"/>
      <c r="U618" s="46"/>
      <c r="V618" s="46"/>
      <c r="W618" s="46"/>
      <c r="X618" s="46"/>
      <c r="Y618" s="46"/>
      <c r="Z618" s="46"/>
      <c r="AA618" s="46"/>
      <c r="AB618" s="46"/>
      <c r="AC618" s="46"/>
      <c r="AD618" s="46"/>
      <c r="AE618" s="46"/>
      <c r="AF618" s="46"/>
      <c r="AG618" s="46"/>
      <c r="AH618" s="46"/>
      <c r="AI618" s="46"/>
    </row>
    <row r="619" spans="1:35">
      <c r="A619" s="46"/>
      <c r="B619" s="46"/>
      <c r="C619" s="46"/>
      <c r="D619" s="46"/>
      <c r="E619" s="46"/>
      <c r="F619" s="46"/>
      <c r="G619" s="46"/>
      <c r="H619" s="46"/>
      <c r="I619" s="127"/>
      <c r="J619" s="46"/>
      <c r="K619" s="46"/>
      <c r="L619" s="60"/>
      <c r="M619" s="46"/>
      <c r="N619" s="46"/>
      <c r="O619" s="46"/>
      <c r="P619" s="46"/>
      <c r="Q619" s="46"/>
      <c r="R619" s="46"/>
      <c r="S619" s="46"/>
      <c r="T619" s="46"/>
      <c r="U619" s="46"/>
      <c r="V619" s="46"/>
      <c r="W619" s="46"/>
      <c r="X619" s="46"/>
      <c r="Y619" s="46"/>
      <c r="Z619" s="46"/>
      <c r="AA619" s="46"/>
      <c r="AB619" s="46"/>
      <c r="AC619" s="46"/>
      <c r="AD619" s="46"/>
      <c r="AE619" s="46"/>
      <c r="AF619" s="46"/>
      <c r="AG619" s="46"/>
      <c r="AH619" s="46"/>
      <c r="AI619" s="46"/>
    </row>
    <row r="620" spans="1:35">
      <c r="A620" s="46"/>
      <c r="B620" s="46"/>
      <c r="C620" s="46"/>
      <c r="D620" s="46"/>
      <c r="E620" s="46"/>
      <c r="F620" s="46"/>
      <c r="G620" s="46"/>
      <c r="H620" s="46"/>
      <c r="I620" s="127"/>
      <c r="J620" s="46"/>
      <c r="K620" s="46"/>
      <c r="L620" s="60"/>
      <c r="M620" s="46"/>
      <c r="N620" s="46"/>
      <c r="O620" s="46"/>
      <c r="P620" s="46"/>
      <c r="Q620" s="46"/>
      <c r="R620" s="46"/>
      <c r="S620" s="46"/>
      <c r="T620" s="46"/>
      <c r="U620" s="46"/>
      <c r="V620" s="46"/>
      <c r="W620" s="46"/>
      <c r="X620" s="46"/>
      <c r="Y620" s="46"/>
      <c r="Z620" s="46"/>
      <c r="AA620" s="46"/>
      <c r="AB620" s="46"/>
      <c r="AC620" s="46"/>
      <c r="AD620" s="46"/>
      <c r="AE620" s="46"/>
      <c r="AF620" s="46"/>
      <c r="AG620" s="46"/>
      <c r="AH620" s="46"/>
      <c r="AI620" s="46"/>
    </row>
    <row r="621" spans="1:35">
      <c r="A621" s="46"/>
      <c r="B621" s="46"/>
      <c r="C621" s="46"/>
      <c r="D621" s="46"/>
      <c r="E621" s="46"/>
      <c r="F621" s="46"/>
      <c r="G621" s="46"/>
      <c r="H621" s="46"/>
      <c r="I621" s="127"/>
      <c r="J621" s="46"/>
      <c r="K621" s="46"/>
      <c r="L621" s="60"/>
      <c r="M621" s="46"/>
      <c r="N621" s="46"/>
      <c r="O621" s="46"/>
      <c r="P621" s="46"/>
      <c r="Q621" s="46"/>
      <c r="R621" s="46"/>
      <c r="S621" s="46"/>
      <c r="T621" s="46"/>
      <c r="U621" s="46"/>
      <c r="V621" s="46"/>
      <c r="W621" s="46"/>
      <c r="X621" s="46"/>
      <c r="Y621" s="46"/>
      <c r="Z621" s="46"/>
      <c r="AA621" s="46"/>
      <c r="AB621" s="46"/>
      <c r="AC621" s="46"/>
      <c r="AD621" s="46"/>
      <c r="AE621" s="46"/>
      <c r="AF621" s="46"/>
      <c r="AG621" s="46"/>
      <c r="AH621" s="46"/>
      <c r="AI621" s="46"/>
    </row>
    <row r="622" spans="1:35">
      <c r="A622" s="46"/>
      <c r="B622" s="46"/>
      <c r="C622" s="46"/>
      <c r="D622" s="46"/>
      <c r="E622" s="46"/>
      <c r="F622" s="46"/>
      <c r="G622" s="46"/>
      <c r="H622" s="46"/>
      <c r="I622" s="127"/>
      <c r="J622" s="46"/>
      <c r="K622" s="46"/>
      <c r="L622" s="60"/>
      <c r="M622" s="46"/>
      <c r="N622" s="46"/>
      <c r="O622" s="46"/>
      <c r="P622" s="46"/>
      <c r="Q622" s="46"/>
      <c r="R622" s="46"/>
      <c r="S622" s="46"/>
      <c r="T622" s="46"/>
      <c r="U622" s="46"/>
      <c r="V622" s="46"/>
      <c r="W622" s="46"/>
      <c r="X622" s="46"/>
      <c r="Y622" s="46"/>
      <c r="Z622" s="46"/>
      <c r="AA622" s="46"/>
      <c r="AB622" s="46"/>
      <c r="AC622" s="46"/>
      <c r="AD622" s="46"/>
      <c r="AE622" s="46"/>
      <c r="AF622" s="46"/>
      <c r="AG622" s="46"/>
      <c r="AH622" s="46"/>
      <c r="AI622" s="46"/>
    </row>
    <row r="623" spans="1:35">
      <c r="A623" s="46"/>
      <c r="B623" s="46"/>
      <c r="C623" s="46"/>
      <c r="D623" s="46"/>
      <c r="E623" s="46"/>
      <c r="F623" s="46"/>
      <c r="G623" s="46"/>
      <c r="H623" s="46"/>
      <c r="I623" s="127"/>
      <c r="J623" s="46"/>
      <c r="K623" s="46"/>
      <c r="L623" s="60"/>
      <c r="M623" s="46"/>
      <c r="N623" s="46"/>
      <c r="O623" s="46"/>
      <c r="P623" s="46"/>
      <c r="Q623" s="46"/>
      <c r="R623" s="46"/>
      <c r="S623" s="46"/>
      <c r="T623" s="46"/>
      <c r="U623" s="46"/>
      <c r="V623" s="46"/>
      <c r="W623" s="46"/>
      <c r="X623" s="46"/>
      <c r="Y623" s="46"/>
      <c r="Z623" s="46"/>
      <c r="AA623" s="46"/>
      <c r="AB623" s="46"/>
      <c r="AC623" s="46"/>
      <c r="AD623" s="46"/>
      <c r="AE623" s="46"/>
      <c r="AF623" s="46"/>
      <c r="AG623" s="46"/>
      <c r="AH623" s="46"/>
      <c r="AI623" s="46"/>
    </row>
    <row r="624" spans="1:35">
      <c r="A624" s="46"/>
      <c r="B624" s="46"/>
      <c r="C624" s="46"/>
      <c r="D624" s="46"/>
      <c r="E624" s="46"/>
      <c r="F624" s="46"/>
      <c r="G624" s="46"/>
      <c r="H624" s="46"/>
      <c r="I624" s="127"/>
      <c r="J624" s="46"/>
      <c r="K624" s="46"/>
      <c r="L624" s="60"/>
      <c r="M624" s="46"/>
      <c r="N624" s="46"/>
      <c r="O624" s="46"/>
      <c r="P624" s="46"/>
      <c r="Q624" s="46"/>
      <c r="R624" s="46"/>
      <c r="S624" s="46"/>
      <c r="T624" s="46"/>
      <c r="U624" s="46"/>
      <c r="V624" s="46"/>
      <c r="W624" s="46"/>
      <c r="X624" s="46"/>
      <c r="Y624" s="46"/>
      <c r="Z624" s="46"/>
      <c r="AA624" s="46"/>
      <c r="AB624" s="46"/>
      <c r="AC624" s="46"/>
      <c r="AD624" s="46"/>
      <c r="AE624" s="46"/>
      <c r="AF624" s="46"/>
      <c r="AG624" s="46"/>
      <c r="AH624" s="46"/>
      <c r="AI624" s="46"/>
    </row>
    <row r="625" spans="1:35">
      <c r="A625" s="46"/>
      <c r="B625" s="46"/>
      <c r="C625" s="46"/>
      <c r="D625" s="46"/>
      <c r="E625" s="46"/>
      <c r="F625" s="46"/>
      <c r="G625" s="46"/>
      <c r="H625" s="46"/>
      <c r="I625" s="127"/>
      <c r="J625" s="46"/>
      <c r="K625" s="46"/>
      <c r="L625" s="60"/>
      <c r="M625" s="46"/>
      <c r="N625" s="46"/>
      <c r="O625" s="46"/>
      <c r="P625" s="46"/>
      <c r="Q625" s="46"/>
      <c r="R625" s="46"/>
      <c r="S625" s="46"/>
      <c r="T625" s="46"/>
      <c r="U625" s="46"/>
      <c r="V625" s="46"/>
      <c r="W625" s="46"/>
      <c r="X625" s="46"/>
      <c r="Y625" s="46"/>
      <c r="Z625" s="46"/>
      <c r="AA625" s="46"/>
      <c r="AB625" s="46"/>
      <c r="AC625" s="46"/>
      <c r="AD625" s="46"/>
      <c r="AE625" s="46"/>
      <c r="AF625" s="46"/>
      <c r="AG625" s="46"/>
      <c r="AH625" s="46"/>
      <c r="AI625" s="46"/>
    </row>
    <row r="626" spans="1:35">
      <c r="A626" s="46"/>
      <c r="B626" s="46"/>
      <c r="C626" s="46"/>
      <c r="D626" s="46"/>
      <c r="E626" s="46"/>
      <c r="F626" s="46"/>
      <c r="G626" s="46"/>
      <c r="H626" s="46"/>
      <c r="I626" s="127"/>
      <c r="J626" s="46"/>
      <c r="K626" s="46"/>
      <c r="L626" s="60"/>
      <c r="M626" s="46"/>
      <c r="N626" s="46"/>
      <c r="O626" s="46"/>
      <c r="P626" s="46"/>
      <c r="Q626" s="46"/>
      <c r="R626" s="46"/>
      <c r="S626" s="46"/>
      <c r="T626" s="46"/>
      <c r="U626" s="46"/>
      <c r="V626" s="46"/>
      <c r="W626" s="46"/>
      <c r="X626" s="46"/>
      <c r="Y626" s="46"/>
      <c r="Z626" s="46"/>
      <c r="AA626" s="46"/>
      <c r="AB626" s="46"/>
      <c r="AC626" s="46"/>
      <c r="AD626" s="46"/>
      <c r="AE626" s="46"/>
      <c r="AF626" s="46"/>
      <c r="AG626" s="46"/>
      <c r="AH626" s="46"/>
      <c r="AI626" s="46"/>
    </row>
    <row r="627" spans="1:35">
      <c r="A627" s="46"/>
      <c r="B627" s="46"/>
      <c r="C627" s="46"/>
      <c r="D627" s="46"/>
      <c r="E627" s="46"/>
      <c r="F627" s="46"/>
      <c r="G627" s="46"/>
      <c r="H627" s="46"/>
      <c r="I627" s="127"/>
      <c r="J627" s="46"/>
      <c r="K627" s="46"/>
      <c r="L627" s="60"/>
      <c r="M627" s="46"/>
      <c r="N627" s="46"/>
      <c r="O627" s="46"/>
      <c r="P627" s="46"/>
      <c r="Q627" s="46"/>
      <c r="R627" s="46"/>
      <c r="S627" s="46"/>
      <c r="T627" s="46"/>
      <c r="U627" s="46"/>
      <c r="V627" s="46"/>
      <c r="W627" s="46"/>
      <c r="X627" s="46"/>
      <c r="Y627" s="46"/>
      <c r="Z627" s="46"/>
      <c r="AA627" s="46"/>
      <c r="AB627" s="46"/>
      <c r="AC627" s="46"/>
      <c r="AD627" s="46"/>
      <c r="AE627" s="46"/>
      <c r="AF627" s="46"/>
      <c r="AG627" s="46"/>
      <c r="AH627" s="46"/>
      <c r="AI627" s="46"/>
    </row>
    <row r="628" spans="1:35">
      <c r="A628" s="46"/>
      <c r="B628" s="46"/>
      <c r="C628" s="46"/>
      <c r="D628" s="46"/>
      <c r="E628" s="46"/>
      <c r="F628" s="46"/>
      <c r="G628" s="46"/>
      <c r="H628" s="46"/>
      <c r="I628" s="127"/>
      <c r="J628" s="46"/>
      <c r="K628" s="46"/>
      <c r="L628" s="60"/>
      <c r="M628" s="46"/>
      <c r="N628" s="46"/>
      <c r="O628" s="46"/>
      <c r="P628" s="46"/>
      <c r="Q628" s="46"/>
      <c r="R628" s="46"/>
      <c r="S628" s="46"/>
      <c r="T628" s="46"/>
      <c r="U628" s="46"/>
      <c r="V628" s="46"/>
      <c r="W628" s="46"/>
      <c r="X628" s="46"/>
      <c r="Y628" s="46"/>
      <c r="Z628" s="46"/>
      <c r="AA628" s="46"/>
      <c r="AB628" s="46"/>
      <c r="AC628" s="46"/>
      <c r="AD628" s="46"/>
      <c r="AE628" s="46"/>
      <c r="AF628" s="46"/>
      <c r="AG628" s="46"/>
      <c r="AH628" s="46"/>
      <c r="AI628" s="46"/>
    </row>
    <row r="629" spans="1:35">
      <c r="A629" s="46"/>
      <c r="B629" s="46"/>
      <c r="C629" s="46"/>
      <c r="D629" s="46"/>
      <c r="E629" s="46"/>
      <c r="F629" s="46"/>
      <c r="G629" s="46"/>
      <c r="H629" s="46"/>
      <c r="I629" s="127"/>
      <c r="J629" s="46"/>
      <c r="K629" s="46"/>
      <c r="L629" s="60"/>
      <c r="M629" s="46"/>
      <c r="N629" s="46"/>
      <c r="O629" s="46"/>
      <c r="P629" s="46"/>
      <c r="Q629" s="46"/>
      <c r="R629" s="46"/>
      <c r="S629" s="46"/>
      <c r="T629" s="46"/>
      <c r="U629" s="46"/>
      <c r="V629" s="46"/>
      <c r="W629" s="46"/>
      <c r="X629" s="46"/>
      <c r="Y629" s="46"/>
      <c r="Z629" s="46"/>
      <c r="AA629" s="46"/>
      <c r="AB629" s="46"/>
      <c r="AC629" s="46"/>
      <c r="AD629" s="46"/>
      <c r="AE629" s="46"/>
      <c r="AF629" s="46"/>
      <c r="AG629" s="46"/>
      <c r="AH629" s="46"/>
      <c r="AI629" s="46"/>
    </row>
    <row r="630" spans="1:35">
      <c r="A630" s="46"/>
      <c r="B630" s="46"/>
      <c r="C630" s="46"/>
      <c r="D630" s="46"/>
      <c r="E630" s="46"/>
      <c r="F630" s="46"/>
      <c r="G630" s="46"/>
      <c r="H630" s="46"/>
      <c r="I630" s="127"/>
      <c r="J630" s="46"/>
      <c r="K630" s="46"/>
      <c r="L630" s="60"/>
      <c r="M630" s="46"/>
      <c r="N630" s="46"/>
      <c r="O630" s="46"/>
      <c r="P630" s="46"/>
      <c r="Q630" s="46"/>
      <c r="R630" s="46"/>
      <c r="S630" s="46"/>
      <c r="T630" s="46"/>
      <c r="U630" s="46"/>
      <c r="V630" s="46"/>
      <c r="W630" s="46"/>
      <c r="X630" s="46"/>
      <c r="Y630" s="46"/>
      <c r="Z630" s="46"/>
      <c r="AA630" s="46"/>
      <c r="AB630" s="46"/>
      <c r="AC630" s="46"/>
      <c r="AD630" s="46"/>
      <c r="AE630" s="46"/>
      <c r="AF630" s="46"/>
      <c r="AG630" s="46"/>
      <c r="AH630" s="46"/>
      <c r="AI630" s="46"/>
    </row>
    <row r="631" spans="1:35">
      <c r="A631" s="46"/>
      <c r="B631" s="46"/>
      <c r="C631" s="46"/>
      <c r="D631" s="46"/>
      <c r="E631" s="46"/>
      <c r="F631" s="46"/>
      <c r="G631" s="46"/>
      <c r="H631" s="46"/>
      <c r="I631" s="127"/>
      <c r="J631" s="46"/>
      <c r="K631" s="46"/>
      <c r="L631" s="60"/>
      <c r="M631" s="46"/>
      <c r="N631" s="46"/>
      <c r="O631" s="46"/>
      <c r="P631" s="46"/>
      <c r="Q631" s="46"/>
      <c r="R631" s="46"/>
      <c r="S631" s="46"/>
      <c r="T631" s="46"/>
      <c r="U631" s="46"/>
      <c r="V631" s="46"/>
      <c r="W631" s="46"/>
      <c r="X631" s="46"/>
      <c r="Y631" s="46"/>
      <c r="Z631" s="46"/>
      <c r="AA631" s="46"/>
      <c r="AB631" s="46"/>
      <c r="AC631" s="46"/>
      <c r="AD631" s="46"/>
      <c r="AE631" s="46"/>
      <c r="AF631" s="46"/>
      <c r="AG631" s="46"/>
      <c r="AH631" s="46"/>
      <c r="AI631" s="46"/>
    </row>
    <row r="632" spans="1:35">
      <c r="A632" s="46"/>
      <c r="B632" s="46"/>
      <c r="C632" s="46"/>
      <c r="D632" s="46"/>
      <c r="E632" s="46"/>
      <c r="F632" s="46"/>
      <c r="G632" s="46"/>
      <c r="H632" s="46"/>
      <c r="I632" s="127"/>
      <c r="J632" s="46"/>
      <c r="K632" s="46"/>
      <c r="L632" s="60"/>
      <c r="M632" s="46"/>
      <c r="N632" s="46"/>
      <c r="O632" s="46"/>
      <c r="P632" s="46"/>
      <c r="Q632" s="46"/>
      <c r="R632" s="46"/>
      <c r="S632" s="46"/>
      <c r="T632" s="46"/>
      <c r="U632" s="46"/>
      <c r="V632" s="46"/>
      <c r="W632" s="46"/>
      <c r="X632" s="46"/>
      <c r="Y632" s="46"/>
      <c r="Z632" s="46"/>
      <c r="AA632" s="46"/>
      <c r="AB632" s="46"/>
      <c r="AC632" s="46"/>
      <c r="AD632" s="46"/>
      <c r="AE632" s="46"/>
      <c r="AF632" s="46"/>
      <c r="AG632" s="46"/>
      <c r="AH632" s="46"/>
      <c r="AI632" s="46"/>
    </row>
    <row r="633" spans="1:35">
      <c r="A633" s="46"/>
      <c r="B633" s="46"/>
      <c r="C633" s="46"/>
      <c r="D633" s="46"/>
      <c r="E633" s="46"/>
      <c r="F633" s="46"/>
      <c r="G633" s="46"/>
      <c r="H633" s="46"/>
      <c r="I633" s="127"/>
      <c r="J633" s="46"/>
      <c r="K633" s="46"/>
      <c r="L633" s="60"/>
      <c r="M633" s="46"/>
      <c r="N633" s="46"/>
      <c r="O633" s="46"/>
      <c r="P633" s="46"/>
      <c r="Q633" s="46"/>
      <c r="R633" s="46"/>
      <c r="S633" s="46"/>
      <c r="T633" s="46"/>
      <c r="U633" s="46"/>
      <c r="V633" s="46"/>
      <c r="W633" s="46"/>
      <c r="X633" s="46"/>
      <c r="Y633" s="46"/>
      <c r="Z633" s="46"/>
      <c r="AA633" s="46"/>
      <c r="AB633" s="46"/>
      <c r="AC633" s="46"/>
      <c r="AD633" s="46"/>
      <c r="AE633" s="46"/>
      <c r="AF633" s="46"/>
      <c r="AG633" s="46"/>
      <c r="AH633" s="46"/>
      <c r="AI633" s="46"/>
    </row>
    <row r="634" spans="1:35">
      <c r="A634" s="46"/>
      <c r="B634" s="46"/>
      <c r="C634" s="46"/>
      <c r="D634" s="46"/>
      <c r="E634" s="46"/>
      <c r="F634" s="46"/>
      <c r="G634" s="46"/>
      <c r="H634" s="46"/>
      <c r="I634" s="127"/>
      <c r="J634" s="46"/>
      <c r="K634" s="46"/>
      <c r="L634" s="60"/>
      <c r="M634" s="46"/>
      <c r="N634" s="46"/>
      <c r="O634" s="46"/>
      <c r="P634" s="46"/>
      <c r="Q634" s="46"/>
      <c r="R634" s="46"/>
      <c r="S634" s="46"/>
      <c r="T634" s="46"/>
      <c r="U634" s="46"/>
      <c r="V634" s="46"/>
      <c r="W634" s="46"/>
      <c r="X634" s="46"/>
      <c r="Y634" s="46"/>
      <c r="Z634" s="46"/>
      <c r="AA634" s="46"/>
      <c r="AB634" s="46"/>
      <c r="AC634" s="46"/>
      <c r="AD634" s="46"/>
      <c r="AE634" s="46"/>
      <c r="AF634" s="46"/>
      <c r="AG634" s="46"/>
      <c r="AH634" s="46"/>
      <c r="AI634" s="46"/>
    </row>
    <row r="635" spans="1:35">
      <c r="A635" s="46"/>
      <c r="B635" s="46"/>
      <c r="C635" s="46"/>
      <c r="D635" s="46"/>
      <c r="E635" s="46"/>
      <c r="F635" s="46"/>
      <c r="G635" s="46"/>
      <c r="H635" s="46"/>
      <c r="I635" s="127"/>
      <c r="J635" s="46"/>
      <c r="K635" s="46"/>
      <c r="L635" s="60"/>
      <c r="M635" s="46"/>
      <c r="N635" s="46"/>
      <c r="O635" s="46"/>
      <c r="P635" s="46"/>
      <c r="Q635" s="46"/>
      <c r="R635" s="46"/>
      <c r="S635" s="46"/>
      <c r="T635" s="46"/>
      <c r="U635" s="46"/>
      <c r="V635" s="46"/>
      <c r="W635" s="46"/>
      <c r="X635" s="46"/>
      <c r="Y635" s="46"/>
      <c r="Z635" s="46"/>
      <c r="AA635" s="46"/>
      <c r="AB635" s="46"/>
      <c r="AC635" s="46"/>
      <c r="AD635" s="46"/>
      <c r="AE635" s="46"/>
      <c r="AF635" s="46"/>
      <c r="AG635" s="46"/>
      <c r="AH635" s="46"/>
      <c r="AI635" s="46"/>
    </row>
    <row r="636" spans="1:35">
      <c r="A636" s="46"/>
      <c r="B636" s="46"/>
      <c r="C636" s="46"/>
      <c r="D636" s="46"/>
      <c r="E636" s="46"/>
      <c r="F636" s="46"/>
      <c r="G636" s="46"/>
      <c r="H636" s="46"/>
      <c r="I636" s="127"/>
      <c r="J636" s="46"/>
      <c r="K636" s="46"/>
      <c r="L636" s="60"/>
      <c r="M636" s="46"/>
      <c r="N636" s="46"/>
      <c r="O636" s="46"/>
      <c r="P636" s="46"/>
      <c r="Q636" s="46"/>
      <c r="R636" s="46"/>
      <c r="S636" s="46"/>
      <c r="T636" s="46"/>
      <c r="U636" s="46"/>
      <c r="V636" s="46"/>
      <c r="W636" s="46"/>
      <c r="X636" s="46"/>
      <c r="Y636" s="46"/>
      <c r="Z636" s="46"/>
      <c r="AA636" s="46"/>
      <c r="AB636" s="46"/>
      <c r="AC636" s="46"/>
      <c r="AD636" s="46"/>
      <c r="AE636" s="46"/>
      <c r="AF636" s="46"/>
      <c r="AG636" s="46"/>
      <c r="AH636" s="46"/>
      <c r="AI636" s="46"/>
    </row>
    <row r="637" spans="1:35">
      <c r="A637" s="46"/>
      <c r="B637" s="46"/>
      <c r="C637" s="46"/>
      <c r="D637" s="46"/>
      <c r="E637" s="46"/>
      <c r="F637" s="46"/>
      <c r="G637" s="46"/>
      <c r="H637" s="46"/>
      <c r="I637" s="127"/>
      <c r="J637" s="46"/>
      <c r="K637" s="46"/>
      <c r="L637" s="60"/>
      <c r="M637" s="46"/>
      <c r="N637" s="46"/>
      <c r="O637" s="46"/>
      <c r="P637" s="46"/>
      <c r="Q637" s="46"/>
      <c r="R637" s="46"/>
      <c r="S637" s="46"/>
      <c r="T637" s="46"/>
      <c r="U637" s="46"/>
      <c r="V637" s="46"/>
      <c r="W637" s="46"/>
      <c r="X637" s="46"/>
      <c r="Y637" s="46"/>
      <c r="Z637" s="46"/>
      <c r="AA637" s="46"/>
      <c r="AB637" s="46"/>
      <c r="AC637" s="46"/>
      <c r="AD637" s="46"/>
      <c r="AE637" s="46"/>
      <c r="AF637" s="46"/>
      <c r="AG637" s="46"/>
      <c r="AH637" s="46"/>
      <c r="AI637" s="46"/>
    </row>
    <row r="638" spans="1:35">
      <c r="A638" s="46"/>
      <c r="B638" s="46"/>
      <c r="C638" s="46"/>
      <c r="D638" s="46"/>
      <c r="E638" s="46"/>
      <c r="F638" s="46"/>
      <c r="G638" s="46"/>
      <c r="H638" s="46"/>
      <c r="I638" s="127"/>
      <c r="J638" s="46"/>
      <c r="K638" s="46"/>
      <c r="L638" s="60"/>
      <c r="M638" s="46"/>
      <c r="N638" s="46"/>
      <c r="O638" s="46"/>
      <c r="P638" s="46"/>
      <c r="Q638" s="46"/>
      <c r="R638" s="46"/>
      <c r="S638" s="46"/>
      <c r="T638" s="46"/>
      <c r="U638" s="46"/>
      <c r="V638" s="46"/>
      <c r="W638" s="46"/>
      <c r="X638" s="46"/>
      <c r="Y638" s="46"/>
      <c r="Z638" s="46"/>
      <c r="AA638" s="46"/>
      <c r="AB638" s="46"/>
      <c r="AC638" s="46"/>
      <c r="AD638" s="46"/>
      <c r="AE638" s="46"/>
      <c r="AF638" s="46"/>
      <c r="AG638" s="46"/>
      <c r="AH638" s="46"/>
      <c r="AI638" s="46"/>
    </row>
    <row r="639" spans="1:35">
      <c r="A639" s="46"/>
      <c r="B639" s="46"/>
      <c r="C639" s="46"/>
      <c r="D639" s="46"/>
      <c r="E639" s="46"/>
      <c r="F639" s="46"/>
      <c r="G639" s="46"/>
      <c r="H639" s="46"/>
      <c r="I639" s="127"/>
      <c r="J639" s="46"/>
      <c r="K639" s="46"/>
      <c r="L639" s="60"/>
      <c r="M639" s="46"/>
      <c r="N639" s="46"/>
      <c r="O639" s="46"/>
      <c r="P639" s="46"/>
      <c r="Q639" s="46"/>
      <c r="R639" s="46"/>
      <c r="S639" s="46"/>
      <c r="T639" s="46"/>
      <c r="U639" s="46"/>
      <c r="V639" s="46"/>
      <c r="W639" s="46"/>
      <c r="X639" s="46"/>
      <c r="Y639" s="46"/>
      <c r="Z639" s="46"/>
      <c r="AA639" s="46"/>
      <c r="AB639" s="46"/>
      <c r="AC639" s="46"/>
      <c r="AD639" s="46"/>
      <c r="AE639" s="46"/>
      <c r="AF639" s="46"/>
      <c r="AG639" s="46"/>
      <c r="AH639" s="46"/>
      <c r="AI639" s="46"/>
    </row>
    <row r="640" spans="1:35">
      <c r="A640" s="46"/>
      <c r="B640" s="46"/>
      <c r="C640" s="46"/>
      <c r="D640" s="46"/>
      <c r="E640" s="46"/>
      <c r="F640" s="46"/>
      <c r="G640" s="46"/>
      <c r="H640" s="46"/>
      <c r="I640" s="127"/>
      <c r="J640" s="46"/>
      <c r="K640" s="46"/>
      <c r="L640" s="60"/>
      <c r="M640" s="46"/>
      <c r="N640" s="46"/>
      <c r="O640" s="46"/>
      <c r="P640" s="46"/>
      <c r="Q640" s="46"/>
      <c r="R640" s="46"/>
      <c r="S640" s="46"/>
      <c r="T640" s="46"/>
      <c r="U640" s="46"/>
      <c r="V640" s="46"/>
      <c r="W640" s="46"/>
      <c r="X640" s="46"/>
      <c r="Y640" s="46"/>
      <c r="Z640" s="46"/>
      <c r="AA640" s="46"/>
      <c r="AB640" s="46"/>
      <c r="AC640" s="46"/>
      <c r="AD640" s="46"/>
      <c r="AE640" s="46"/>
      <c r="AF640" s="46"/>
      <c r="AG640" s="46"/>
      <c r="AH640" s="46"/>
      <c r="AI640" s="46"/>
    </row>
    <row r="641" spans="1:35">
      <c r="A641" s="46"/>
      <c r="B641" s="46"/>
      <c r="C641" s="46"/>
      <c r="D641" s="46"/>
      <c r="E641" s="46"/>
      <c r="F641" s="46"/>
      <c r="G641" s="46"/>
      <c r="H641" s="46"/>
      <c r="I641" s="127"/>
      <c r="J641" s="46"/>
      <c r="K641" s="46"/>
      <c r="L641" s="60"/>
      <c r="M641" s="46"/>
      <c r="N641" s="46"/>
      <c r="O641" s="46"/>
      <c r="P641" s="46"/>
      <c r="Q641" s="46"/>
      <c r="R641" s="46"/>
      <c r="S641" s="46"/>
      <c r="T641" s="46"/>
      <c r="U641" s="46"/>
      <c r="V641" s="46"/>
      <c r="W641" s="46"/>
      <c r="X641" s="46"/>
      <c r="Y641" s="46"/>
      <c r="Z641" s="46"/>
      <c r="AA641" s="46"/>
      <c r="AB641" s="46"/>
      <c r="AC641" s="46"/>
      <c r="AD641" s="46"/>
      <c r="AE641" s="46"/>
      <c r="AF641" s="46"/>
      <c r="AG641" s="46"/>
      <c r="AH641" s="46"/>
      <c r="AI641" s="46"/>
    </row>
    <row r="642" spans="1:35">
      <c r="A642" s="46"/>
      <c r="B642" s="46"/>
      <c r="C642" s="46"/>
      <c r="D642" s="46"/>
      <c r="E642" s="46"/>
      <c r="F642" s="46"/>
      <c r="G642" s="46"/>
      <c r="H642" s="46"/>
      <c r="I642" s="127"/>
      <c r="J642" s="46"/>
      <c r="K642" s="46"/>
      <c r="L642" s="60"/>
      <c r="M642" s="46"/>
      <c r="N642" s="46"/>
      <c r="O642" s="46"/>
      <c r="P642" s="46"/>
      <c r="Q642" s="46"/>
      <c r="R642" s="46"/>
      <c r="S642" s="46"/>
      <c r="T642" s="46"/>
      <c r="U642" s="46"/>
      <c r="V642" s="46"/>
      <c r="W642" s="46"/>
      <c r="X642" s="46"/>
      <c r="Y642" s="46"/>
      <c r="Z642" s="46"/>
      <c r="AA642" s="46"/>
      <c r="AB642" s="46"/>
      <c r="AC642" s="46"/>
      <c r="AD642" s="46"/>
      <c r="AE642" s="46"/>
      <c r="AF642" s="46"/>
      <c r="AG642" s="46"/>
      <c r="AH642" s="46"/>
      <c r="AI642" s="46"/>
    </row>
    <row r="643" spans="1:35">
      <c r="A643" s="46"/>
      <c r="B643" s="46"/>
      <c r="C643" s="46"/>
      <c r="D643" s="46"/>
      <c r="E643" s="46"/>
      <c r="F643" s="46"/>
      <c r="G643" s="46"/>
      <c r="H643" s="46"/>
      <c r="I643" s="127"/>
      <c r="J643" s="46"/>
      <c r="K643" s="46"/>
      <c r="L643" s="60"/>
      <c r="M643" s="46"/>
      <c r="N643" s="46"/>
      <c r="O643" s="46"/>
      <c r="P643" s="46"/>
      <c r="Q643" s="46"/>
      <c r="R643" s="46"/>
      <c r="S643" s="46"/>
      <c r="T643" s="46"/>
      <c r="U643" s="46"/>
      <c r="V643" s="46"/>
      <c r="W643" s="46"/>
      <c r="X643" s="46"/>
      <c r="Y643" s="46"/>
      <c r="Z643" s="46"/>
      <c r="AA643" s="46"/>
      <c r="AB643" s="46"/>
      <c r="AC643" s="46"/>
      <c r="AD643" s="46"/>
      <c r="AE643" s="46"/>
      <c r="AF643" s="46"/>
      <c r="AG643" s="46"/>
      <c r="AH643" s="46"/>
      <c r="AI643" s="46"/>
    </row>
    <row r="644" spans="1:35">
      <c r="A644" s="46"/>
      <c r="B644" s="46"/>
      <c r="C644" s="46"/>
      <c r="D644" s="46"/>
      <c r="E644" s="46"/>
      <c r="F644" s="46"/>
      <c r="G644" s="46"/>
      <c r="H644" s="46"/>
      <c r="I644" s="127"/>
      <c r="J644" s="46"/>
      <c r="K644" s="46"/>
      <c r="L644" s="60"/>
      <c r="M644" s="46"/>
      <c r="N644" s="46"/>
      <c r="O644" s="46"/>
      <c r="P644" s="46"/>
      <c r="Q644" s="46"/>
      <c r="R644" s="46"/>
      <c r="S644" s="46"/>
      <c r="T644" s="46"/>
      <c r="U644" s="46"/>
      <c r="V644" s="46"/>
      <c r="W644" s="46"/>
      <c r="X644" s="46"/>
      <c r="Y644" s="46"/>
      <c r="Z644" s="46"/>
      <c r="AA644" s="46"/>
      <c r="AB644" s="46"/>
      <c r="AC644" s="46"/>
      <c r="AD644" s="46"/>
      <c r="AE644" s="46"/>
      <c r="AF644" s="46"/>
      <c r="AG644" s="46"/>
      <c r="AH644" s="46"/>
      <c r="AI644" s="46"/>
    </row>
    <row r="645" spans="1:35">
      <c r="A645" s="46"/>
      <c r="B645" s="46"/>
      <c r="C645" s="46"/>
      <c r="D645" s="46"/>
      <c r="E645" s="46"/>
      <c r="F645" s="46"/>
      <c r="G645" s="46"/>
      <c r="H645" s="46"/>
      <c r="I645" s="127"/>
      <c r="J645" s="46"/>
      <c r="K645" s="46"/>
      <c r="L645" s="60"/>
      <c r="M645" s="46"/>
      <c r="N645" s="46"/>
      <c r="O645" s="46"/>
      <c r="P645" s="46"/>
      <c r="Q645" s="46"/>
      <c r="R645" s="46"/>
      <c r="S645" s="46"/>
      <c r="T645" s="46"/>
      <c r="U645" s="46"/>
      <c r="V645" s="46"/>
      <c r="W645" s="46"/>
      <c r="X645" s="46"/>
      <c r="Y645" s="46"/>
      <c r="Z645" s="46"/>
      <c r="AA645" s="46"/>
      <c r="AB645" s="46"/>
      <c r="AC645" s="46"/>
      <c r="AD645" s="46"/>
      <c r="AE645" s="46"/>
      <c r="AF645" s="46"/>
      <c r="AG645" s="46"/>
      <c r="AH645" s="46"/>
      <c r="AI645" s="46"/>
    </row>
    <row r="646" spans="1:35">
      <c r="A646" s="46"/>
      <c r="B646" s="46"/>
      <c r="C646" s="46"/>
      <c r="D646" s="46"/>
      <c r="E646" s="46"/>
      <c r="F646" s="46"/>
      <c r="G646" s="46"/>
      <c r="H646" s="46"/>
      <c r="I646" s="127"/>
      <c r="J646" s="46"/>
      <c r="K646" s="46"/>
      <c r="L646" s="60"/>
      <c r="M646" s="46"/>
      <c r="N646" s="46"/>
      <c r="O646" s="46"/>
      <c r="P646" s="46"/>
      <c r="Q646" s="46"/>
      <c r="R646" s="46"/>
      <c r="S646" s="46"/>
      <c r="T646" s="46"/>
      <c r="U646" s="46"/>
      <c r="V646" s="46"/>
      <c r="W646" s="46"/>
      <c r="X646" s="46"/>
      <c r="Y646" s="46"/>
      <c r="Z646" s="46"/>
      <c r="AA646" s="46"/>
      <c r="AB646" s="46"/>
      <c r="AC646" s="46"/>
      <c r="AD646" s="46"/>
      <c r="AE646" s="46"/>
      <c r="AF646" s="46"/>
      <c r="AG646" s="46"/>
      <c r="AH646" s="46"/>
      <c r="AI646" s="46"/>
    </row>
    <row r="647" spans="1:35">
      <c r="A647" s="46"/>
      <c r="B647" s="46"/>
      <c r="C647" s="46"/>
      <c r="D647" s="46"/>
      <c r="E647" s="46"/>
      <c r="F647" s="46"/>
      <c r="G647" s="46"/>
      <c r="H647" s="46"/>
      <c r="I647" s="127"/>
      <c r="J647" s="46"/>
      <c r="K647" s="46"/>
      <c r="L647" s="60"/>
      <c r="M647" s="46"/>
      <c r="N647" s="46"/>
      <c r="O647" s="46"/>
      <c r="P647" s="46"/>
      <c r="Q647" s="46"/>
      <c r="R647" s="46"/>
      <c r="S647" s="46"/>
      <c r="T647" s="46"/>
      <c r="U647" s="46"/>
      <c r="V647" s="46"/>
      <c r="W647" s="46"/>
      <c r="X647" s="46"/>
      <c r="Y647" s="46"/>
      <c r="Z647" s="46"/>
      <c r="AA647" s="46"/>
      <c r="AB647" s="46"/>
      <c r="AC647" s="46"/>
      <c r="AD647" s="46"/>
      <c r="AE647" s="46"/>
      <c r="AF647" s="46"/>
      <c r="AG647" s="46"/>
      <c r="AH647" s="46"/>
      <c r="AI647" s="46"/>
    </row>
    <row r="648" spans="1:35">
      <c r="A648" s="46"/>
      <c r="B648" s="46"/>
      <c r="C648" s="46"/>
      <c r="D648" s="46"/>
      <c r="E648" s="46"/>
      <c r="F648" s="46"/>
      <c r="G648" s="46"/>
      <c r="H648" s="46"/>
      <c r="I648" s="127"/>
      <c r="J648" s="46"/>
      <c r="K648" s="46"/>
      <c r="L648" s="60"/>
      <c r="M648" s="46"/>
      <c r="N648" s="46"/>
      <c r="O648" s="46"/>
      <c r="P648" s="46"/>
      <c r="Q648" s="46"/>
      <c r="R648" s="46"/>
      <c r="S648" s="46"/>
      <c r="T648" s="46"/>
      <c r="U648" s="46"/>
      <c r="V648" s="46"/>
      <c r="W648" s="46"/>
      <c r="X648" s="46"/>
      <c r="Y648" s="46"/>
      <c r="Z648" s="46"/>
      <c r="AA648" s="46"/>
      <c r="AB648" s="46"/>
      <c r="AC648" s="46"/>
      <c r="AD648" s="46"/>
      <c r="AE648" s="46"/>
      <c r="AF648" s="46"/>
      <c r="AG648" s="46"/>
      <c r="AH648" s="46"/>
      <c r="AI648" s="46"/>
    </row>
    <row r="649" spans="1:35">
      <c r="A649" s="46"/>
      <c r="B649" s="46"/>
      <c r="C649" s="46"/>
      <c r="D649" s="46"/>
      <c r="E649" s="46"/>
      <c r="F649" s="46"/>
      <c r="G649" s="46"/>
      <c r="H649" s="46"/>
      <c r="I649" s="127"/>
      <c r="J649" s="46"/>
      <c r="K649" s="46"/>
      <c r="L649" s="60"/>
      <c r="M649" s="46"/>
      <c r="N649" s="46"/>
      <c r="O649" s="46"/>
      <c r="P649" s="46"/>
      <c r="Q649" s="46"/>
      <c r="R649" s="46"/>
      <c r="S649" s="46"/>
      <c r="T649" s="46"/>
      <c r="U649" s="46"/>
      <c r="V649" s="46"/>
      <c r="W649" s="46"/>
      <c r="X649" s="46"/>
      <c r="Y649" s="46"/>
      <c r="Z649" s="46"/>
      <c r="AA649" s="46"/>
      <c r="AB649" s="46"/>
      <c r="AC649" s="46"/>
      <c r="AD649" s="46"/>
      <c r="AE649" s="46"/>
      <c r="AF649" s="46"/>
      <c r="AG649" s="46"/>
      <c r="AH649" s="46"/>
      <c r="AI649" s="46"/>
    </row>
    <row r="650" spans="1:35">
      <c r="A650" s="46"/>
      <c r="B650" s="46"/>
      <c r="C650" s="46"/>
      <c r="D650" s="46"/>
      <c r="E650" s="46"/>
      <c r="F650" s="46"/>
      <c r="G650" s="46"/>
      <c r="H650" s="46"/>
      <c r="I650" s="127"/>
      <c r="J650" s="46"/>
      <c r="K650" s="46"/>
      <c r="L650" s="60"/>
      <c r="M650" s="46"/>
      <c r="N650" s="46"/>
      <c r="O650" s="46"/>
      <c r="P650" s="46"/>
      <c r="Q650" s="46"/>
      <c r="R650" s="46"/>
      <c r="S650" s="46"/>
      <c r="T650" s="46"/>
      <c r="U650" s="46"/>
      <c r="V650" s="46"/>
      <c r="W650" s="46"/>
      <c r="X650" s="46"/>
      <c r="Y650" s="46"/>
      <c r="Z650" s="46"/>
      <c r="AA650" s="46"/>
      <c r="AB650" s="46"/>
      <c r="AC650" s="46"/>
      <c r="AD650" s="46"/>
      <c r="AE650" s="46"/>
      <c r="AF650" s="46"/>
      <c r="AG650" s="46"/>
      <c r="AH650" s="46"/>
      <c r="AI650" s="46"/>
    </row>
    <row r="651" spans="1:35">
      <c r="A651" s="46"/>
      <c r="B651" s="46"/>
      <c r="C651" s="46"/>
      <c r="D651" s="46"/>
      <c r="E651" s="46"/>
      <c r="F651" s="46"/>
      <c r="G651" s="46"/>
      <c r="H651" s="46"/>
      <c r="I651" s="127"/>
      <c r="J651" s="46"/>
      <c r="K651" s="46"/>
      <c r="L651" s="60"/>
      <c r="M651" s="46"/>
      <c r="N651" s="46"/>
      <c r="O651" s="46"/>
      <c r="P651" s="46"/>
      <c r="Q651" s="46"/>
      <c r="R651" s="46"/>
      <c r="S651" s="46"/>
      <c r="T651" s="46"/>
      <c r="U651" s="46"/>
      <c r="V651" s="46"/>
      <c r="W651" s="46"/>
      <c r="X651" s="46"/>
      <c r="Y651" s="46"/>
      <c r="Z651" s="46"/>
      <c r="AA651" s="46"/>
      <c r="AB651" s="46"/>
      <c r="AC651" s="46"/>
      <c r="AD651" s="46"/>
      <c r="AE651" s="46"/>
      <c r="AF651" s="46"/>
      <c r="AG651" s="46"/>
      <c r="AH651" s="46"/>
      <c r="AI651" s="46"/>
    </row>
    <row r="652" spans="1:35">
      <c r="A652" s="46"/>
      <c r="B652" s="46"/>
      <c r="C652" s="46"/>
      <c r="D652" s="46"/>
      <c r="E652" s="46"/>
      <c r="F652" s="46"/>
      <c r="G652" s="46"/>
      <c r="H652" s="46"/>
      <c r="I652" s="127"/>
      <c r="J652" s="46"/>
      <c r="K652" s="46"/>
      <c r="L652" s="60"/>
      <c r="M652" s="46"/>
      <c r="N652" s="46"/>
      <c r="O652" s="46"/>
      <c r="P652" s="46"/>
      <c r="Q652" s="46"/>
      <c r="R652" s="46"/>
      <c r="S652" s="46"/>
      <c r="T652" s="46"/>
      <c r="U652" s="46"/>
      <c r="V652" s="46"/>
      <c r="W652" s="46"/>
      <c r="X652" s="46"/>
      <c r="Y652" s="46"/>
      <c r="Z652" s="46"/>
      <c r="AA652" s="46"/>
      <c r="AB652" s="46"/>
      <c r="AC652" s="46"/>
      <c r="AD652" s="46"/>
      <c r="AE652" s="46"/>
      <c r="AF652" s="46"/>
      <c r="AG652" s="46"/>
      <c r="AH652" s="46"/>
      <c r="AI652" s="46"/>
    </row>
    <row r="653" spans="1:35">
      <c r="A653" s="46"/>
      <c r="B653" s="46"/>
      <c r="C653" s="46"/>
      <c r="D653" s="46"/>
      <c r="E653" s="46"/>
      <c r="F653" s="46"/>
      <c r="G653" s="46"/>
      <c r="H653" s="46"/>
      <c r="I653" s="127"/>
      <c r="J653" s="46"/>
      <c r="K653" s="46"/>
      <c r="L653" s="60"/>
      <c r="M653" s="46"/>
      <c r="N653" s="46"/>
      <c r="O653" s="46"/>
      <c r="P653" s="46"/>
      <c r="Q653" s="46"/>
      <c r="R653" s="46"/>
      <c r="S653" s="46"/>
      <c r="T653" s="46"/>
      <c r="U653" s="46"/>
      <c r="V653" s="46"/>
      <c r="W653" s="46"/>
      <c r="X653" s="46"/>
      <c r="Y653" s="46"/>
      <c r="Z653" s="46"/>
      <c r="AA653" s="46"/>
      <c r="AB653" s="46"/>
      <c r="AC653" s="46"/>
      <c r="AD653" s="46"/>
      <c r="AE653" s="46"/>
      <c r="AF653" s="46"/>
      <c r="AG653" s="46"/>
      <c r="AH653" s="46"/>
      <c r="AI653" s="46"/>
    </row>
    <row r="654" spans="1:35">
      <c r="A654" s="46"/>
      <c r="B654" s="46"/>
      <c r="C654" s="46"/>
      <c r="D654" s="46"/>
      <c r="E654" s="46"/>
      <c r="F654" s="46"/>
      <c r="G654" s="46"/>
      <c r="H654" s="46"/>
      <c r="I654" s="127"/>
      <c r="J654" s="46"/>
      <c r="K654" s="46"/>
      <c r="L654" s="60"/>
      <c r="M654" s="46"/>
      <c r="N654" s="46"/>
      <c r="O654" s="46"/>
      <c r="P654" s="46"/>
      <c r="Q654" s="46"/>
      <c r="R654" s="46"/>
      <c r="S654" s="46"/>
      <c r="T654" s="46"/>
      <c r="U654" s="46"/>
      <c r="V654" s="46"/>
      <c r="W654" s="46"/>
      <c r="X654" s="46"/>
      <c r="Y654" s="46"/>
      <c r="Z654" s="46"/>
      <c r="AA654" s="46"/>
      <c r="AB654" s="46"/>
      <c r="AC654" s="46"/>
      <c r="AD654" s="46"/>
      <c r="AE654" s="46"/>
      <c r="AF654" s="46"/>
      <c r="AG654" s="46"/>
      <c r="AH654" s="46"/>
      <c r="AI654" s="46"/>
    </row>
    <row r="655" spans="1:35">
      <c r="A655" s="46"/>
      <c r="B655" s="46"/>
      <c r="C655" s="46"/>
      <c r="D655" s="46"/>
      <c r="E655" s="46"/>
      <c r="F655" s="46"/>
      <c r="G655" s="46"/>
      <c r="H655" s="46"/>
      <c r="I655" s="127"/>
      <c r="J655" s="46"/>
      <c r="K655" s="46"/>
      <c r="L655" s="60"/>
      <c r="M655" s="46"/>
      <c r="N655" s="46"/>
      <c r="O655" s="46"/>
      <c r="P655" s="46"/>
      <c r="Q655" s="46"/>
      <c r="R655" s="46"/>
      <c r="S655" s="46"/>
      <c r="T655" s="46"/>
      <c r="U655" s="46"/>
      <c r="V655" s="46"/>
      <c r="W655" s="46"/>
      <c r="X655" s="46"/>
      <c r="Y655" s="46"/>
      <c r="Z655" s="46"/>
      <c r="AA655" s="46"/>
      <c r="AB655" s="46"/>
      <c r="AC655" s="46"/>
      <c r="AD655" s="46"/>
      <c r="AE655" s="46"/>
      <c r="AF655" s="46"/>
      <c r="AG655" s="46"/>
      <c r="AH655" s="46"/>
      <c r="AI655" s="46"/>
    </row>
    <row r="656" spans="1:35">
      <c r="A656" s="46"/>
      <c r="B656" s="46"/>
      <c r="C656" s="46"/>
      <c r="D656" s="46"/>
      <c r="E656" s="46"/>
      <c r="F656" s="46"/>
      <c r="G656" s="46"/>
      <c r="H656" s="46"/>
      <c r="I656" s="127"/>
      <c r="J656" s="46"/>
      <c r="K656" s="46"/>
      <c r="L656" s="60"/>
      <c r="M656" s="46"/>
      <c r="N656" s="46"/>
      <c r="O656" s="46"/>
      <c r="P656" s="46"/>
      <c r="Q656" s="46"/>
      <c r="R656" s="46"/>
      <c r="S656" s="46"/>
      <c r="T656" s="46"/>
      <c r="U656" s="46"/>
      <c r="V656" s="46"/>
      <c r="W656" s="46"/>
      <c r="X656" s="46"/>
      <c r="Y656" s="46"/>
      <c r="Z656" s="46"/>
      <c r="AA656" s="46"/>
      <c r="AB656" s="46"/>
      <c r="AC656" s="46"/>
      <c r="AD656" s="46"/>
      <c r="AE656" s="46"/>
      <c r="AF656" s="46"/>
      <c r="AG656" s="46"/>
      <c r="AH656" s="46"/>
      <c r="AI656" s="46"/>
    </row>
    <row r="657" spans="1:35">
      <c r="A657" s="46"/>
      <c r="B657" s="46"/>
      <c r="C657" s="46"/>
      <c r="D657" s="46"/>
      <c r="E657" s="46"/>
      <c r="F657" s="46"/>
      <c r="G657" s="46"/>
      <c r="H657" s="46"/>
      <c r="I657" s="127"/>
      <c r="J657" s="46"/>
      <c r="K657" s="46"/>
      <c r="L657" s="60"/>
      <c r="M657" s="46"/>
      <c r="N657" s="46"/>
      <c r="O657" s="46"/>
      <c r="P657" s="46"/>
      <c r="Q657" s="46"/>
      <c r="R657" s="46"/>
      <c r="S657" s="46"/>
      <c r="T657" s="46"/>
      <c r="U657" s="46"/>
      <c r="V657" s="46"/>
      <c r="W657" s="46"/>
      <c r="X657" s="46"/>
      <c r="Y657" s="46"/>
      <c r="Z657" s="46"/>
      <c r="AA657" s="46"/>
      <c r="AB657" s="46"/>
      <c r="AC657" s="46"/>
      <c r="AD657" s="46"/>
      <c r="AE657" s="46"/>
      <c r="AF657" s="46"/>
      <c r="AG657" s="46"/>
      <c r="AH657" s="46"/>
      <c r="AI657" s="46"/>
    </row>
    <row r="658" spans="1:35">
      <c r="A658" s="46"/>
      <c r="B658" s="46"/>
      <c r="C658" s="46"/>
      <c r="D658" s="46"/>
      <c r="E658" s="46"/>
      <c r="F658" s="46"/>
      <c r="G658" s="46"/>
      <c r="H658" s="46"/>
      <c r="I658" s="127"/>
      <c r="J658" s="46"/>
      <c r="K658" s="46"/>
      <c r="L658" s="60"/>
      <c r="M658" s="46"/>
      <c r="N658" s="46"/>
      <c r="O658" s="46"/>
      <c r="P658" s="46"/>
      <c r="Q658" s="46"/>
      <c r="R658" s="46"/>
      <c r="S658" s="46"/>
      <c r="T658" s="46"/>
      <c r="U658" s="46"/>
      <c r="V658" s="46"/>
      <c r="W658" s="46"/>
      <c r="X658" s="46"/>
      <c r="Y658" s="46"/>
      <c r="Z658" s="46"/>
      <c r="AA658" s="46"/>
      <c r="AB658" s="46"/>
      <c r="AC658" s="46"/>
      <c r="AD658" s="46"/>
      <c r="AE658" s="46"/>
      <c r="AF658" s="46"/>
      <c r="AG658" s="46"/>
      <c r="AH658" s="46"/>
      <c r="AI658" s="46"/>
    </row>
    <row r="659" spans="1:35">
      <c r="A659" s="46"/>
      <c r="B659" s="46"/>
      <c r="C659" s="46"/>
      <c r="D659" s="46"/>
      <c r="E659" s="46"/>
      <c r="F659" s="46"/>
      <c r="G659" s="46"/>
      <c r="H659" s="46"/>
      <c r="I659" s="127"/>
      <c r="J659" s="46"/>
      <c r="K659" s="46"/>
      <c r="L659" s="60"/>
      <c r="M659" s="46"/>
      <c r="N659" s="46"/>
      <c r="O659" s="46"/>
      <c r="P659" s="46"/>
      <c r="Q659" s="46"/>
      <c r="R659" s="46"/>
      <c r="S659" s="46"/>
      <c r="T659" s="46"/>
      <c r="U659" s="46"/>
      <c r="V659" s="46"/>
      <c r="W659" s="46"/>
      <c r="X659" s="46"/>
      <c r="Y659" s="46"/>
      <c r="Z659" s="46"/>
      <c r="AA659" s="46"/>
      <c r="AB659" s="46"/>
      <c r="AC659" s="46"/>
      <c r="AD659" s="46"/>
      <c r="AE659" s="46"/>
      <c r="AF659" s="46"/>
      <c r="AG659" s="46"/>
      <c r="AH659" s="46"/>
      <c r="AI659" s="46"/>
    </row>
    <row r="660" spans="1:35">
      <c r="A660" s="46"/>
      <c r="B660" s="46"/>
      <c r="C660" s="46"/>
      <c r="D660" s="46"/>
      <c r="E660" s="46"/>
      <c r="F660" s="46"/>
      <c r="G660" s="46"/>
      <c r="H660" s="46"/>
      <c r="I660" s="127"/>
      <c r="J660" s="46"/>
      <c r="K660" s="46"/>
      <c r="L660" s="60"/>
      <c r="M660" s="46"/>
      <c r="N660" s="46"/>
      <c r="O660" s="46"/>
      <c r="P660" s="46"/>
      <c r="Q660" s="46"/>
      <c r="R660" s="46"/>
      <c r="S660" s="46"/>
      <c r="T660" s="46"/>
      <c r="U660" s="46"/>
      <c r="V660" s="46"/>
      <c r="W660" s="46"/>
      <c r="X660" s="46"/>
      <c r="Y660" s="46"/>
      <c r="Z660" s="46"/>
      <c r="AA660" s="46"/>
      <c r="AB660" s="46"/>
      <c r="AC660" s="46"/>
      <c r="AD660" s="46"/>
      <c r="AE660" s="46"/>
      <c r="AF660" s="46"/>
      <c r="AG660" s="46"/>
      <c r="AH660" s="46"/>
      <c r="AI660" s="46"/>
    </row>
    <row r="661" spans="1:35">
      <c r="A661" s="46"/>
      <c r="B661" s="46"/>
      <c r="C661" s="46"/>
      <c r="D661" s="46"/>
      <c r="E661" s="46"/>
      <c r="F661" s="46"/>
      <c r="G661" s="46"/>
      <c r="H661" s="46"/>
      <c r="I661" s="127"/>
      <c r="J661" s="46"/>
      <c r="K661" s="46"/>
      <c r="L661" s="60"/>
      <c r="M661" s="46"/>
      <c r="N661" s="46"/>
      <c r="O661" s="46"/>
      <c r="P661" s="46"/>
      <c r="Q661" s="46"/>
      <c r="R661" s="46"/>
      <c r="S661" s="46"/>
      <c r="T661" s="46"/>
      <c r="U661" s="46"/>
      <c r="V661" s="46"/>
      <c r="W661" s="46"/>
      <c r="X661" s="46"/>
      <c r="Y661" s="46"/>
      <c r="Z661" s="46"/>
      <c r="AA661" s="46"/>
      <c r="AB661" s="46"/>
      <c r="AC661" s="46"/>
      <c r="AD661" s="46"/>
      <c r="AE661" s="46"/>
      <c r="AF661" s="46"/>
      <c r="AG661" s="46"/>
      <c r="AH661" s="46"/>
      <c r="AI661" s="46"/>
    </row>
    <row r="662" spans="1:35">
      <c r="A662" s="46"/>
      <c r="B662" s="46"/>
      <c r="C662" s="46"/>
      <c r="D662" s="46"/>
      <c r="E662" s="46"/>
      <c r="F662" s="46"/>
      <c r="G662" s="46"/>
      <c r="H662" s="46"/>
      <c r="I662" s="127"/>
      <c r="J662" s="46"/>
      <c r="K662" s="46"/>
      <c r="L662" s="60"/>
      <c r="M662" s="46"/>
      <c r="N662" s="46"/>
      <c r="O662" s="46"/>
      <c r="P662" s="46"/>
      <c r="Q662" s="46"/>
      <c r="R662" s="46"/>
      <c r="S662" s="46"/>
      <c r="T662" s="46"/>
      <c r="U662" s="46"/>
      <c r="V662" s="46"/>
      <c r="W662" s="46"/>
      <c r="X662" s="46"/>
      <c r="Y662" s="46"/>
      <c r="Z662" s="46"/>
      <c r="AA662" s="46"/>
      <c r="AB662" s="46"/>
      <c r="AC662" s="46"/>
      <c r="AD662" s="46"/>
      <c r="AE662" s="46"/>
      <c r="AF662" s="46"/>
      <c r="AG662" s="46"/>
      <c r="AH662" s="46"/>
      <c r="AI662" s="46"/>
    </row>
    <row r="663" spans="1:35">
      <c r="A663" s="46"/>
      <c r="B663" s="46"/>
      <c r="C663" s="46"/>
      <c r="D663" s="46"/>
      <c r="E663" s="46"/>
      <c r="F663" s="46"/>
      <c r="G663" s="46"/>
      <c r="H663" s="46"/>
      <c r="I663" s="127"/>
      <c r="J663" s="46"/>
      <c r="K663" s="46"/>
      <c r="L663" s="60"/>
      <c r="M663" s="46"/>
      <c r="N663" s="46"/>
      <c r="O663" s="46"/>
      <c r="P663" s="46"/>
      <c r="Q663" s="46"/>
      <c r="R663" s="46"/>
      <c r="S663" s="46"/>
      <c r="T663" s="46"/>
      <c r="U663" s="46"/>
      <c r="V663" s="46"/>
      <c r="W663" s="46"/>
      <c r="X663" s="46"/>
      <c r="Y663" s="46"/>
      <c r="Z663" s="46"/>
      <c r="AA663" s="46"/>
      <c r="AB663" s="46"/>
      <c r="AC663" s="46"/>
      <c r="AD663" s="46"/>
      <c r="AE663" s="46"/>
      <c r="AF663" s="46"/>
      <c r="AG663" s="46"/>
      <c r="AH663" s="46"/>
      <c r="AI663" s="46"/>
    </row>
    <row r="664" spans="1:35">
      <c r="A664" s="46"/>
      <c r="B664" s="46"/>
      <c r="C664" s="46"/>
      <c r="D664" s="46"/>
      <c r="E664" s="46"/>
      <c r="F664" s="46"/>
      <c r="G664" s="46"/>
      <c r="H664" s="46"/>
      <c r="I664" s="127"/>
      <c r="J664" s="46"/>
      <c r="K664" s="46"/>
      <c r="L664" s="60"/>
      <c r="M664" s="46"/>
      <c r="N664" s="46"/>
      <c r="O664" s="46"/>
      <c r="P664" s="46"/>
      <c r="Q664" s="46"/>
      <c r="R664" s="46"/>
      <c r="S664" s="46"/>
      <c r="T664" s="46"/>
      <c r="U664" s="46"/>
      <c r="V664" s="46"/>
      <c r="W664" s="46"/>
      <c r="X664" s="46"/>
      <c r="Y664" s="46"/>
      <c r="Z664" s="46"/>
      <c r="AA664" s="46"/>
      <c r="AB664" s="46"/>
      <c r="AC664" s="46"/>
      <c r="AD664" s="46"/>
      <c r="AE664" s="46"/>
      <c r="AF664" s="46"/>
      <c r="AG664" s="46"/>
      <c r="AH664" s="46"/>
      <c r="AI664" s="46"/>
    </row>
    <row r="665" spans="1:35">
      <c r="A665" s="46"/>
      <c r="B665" s="46"/>
      <c r="C665" s="46"/>
      <c r="D665" s="46"/>
      <c r="E665" s="46"/>
      <c r="F665" s="46"/>
      <c r="G665" s="46"/>
      <c r="H665" s="46"/>
      <c r="I665" s="127"/>
      <c r="J665" s="46"/>
      <c r="K665" s="46"/>
      <c r="L665" s="60"/>
      <c r="M665" s="46"/>
      <c r="N665" s="46"/>
      <c r="O665" s="46"/>
      <c r="P665" s="46"/>
      <c r="Q665" s="46"/>
      <c r="R665" s="46"/>
      <c r="S665" s="46"/>
      <c r="T665" s="46"/>
      <c r="U665" s="46"/>
      <c r="V665" s="46"/>
      <c r="W665" s="46"/>
      <c r="X665" s="46"/>
      <c r="Y665" s="46"/>
      <c r="Z665" s="46"/>
      <c r="AA665" s="46"/>
      <c r="AB665" s="46"/>
      <c r="AC665" s="46"/>
      <c r="AD665" s="46"/>
      <c r="AE665" s="46"/>
      <c r="AF665" s="46"/>
      <c r="AG665" s="46"/>
      <c r="AH665" s="46"/>
      <c r="AI665" s="46"/>
    </row>
    <row r="666" spans="1:35">
      <c r="A666" s="46"/>
      <c r="B666" s="46"/>
      <c r="C666" s="46"/>
      <c r="D666" s="46"/>
      <c r="E666" s="46"/>
      <c r="F666" s="46"/>
      <c r="G666" s="46"/>
      <c r="H666" s="46"/>
      <c r="I666" s="127"/>
      <c r="J666" s="46"/>
      <c r="K666" s="46"/>
      <c r="L666" s="60"/>
      <c r="M666" s="46"/>
      <c r="N666" s="46"/>
      <c r="O666" s="46"/>
      <c r="P666" s="46"/>
      <c r="Q666" s="46"/>
      <c r="R666" s="46"/>
      <c r="S666" s="46"/>
      <c r="T666" s="46"/>
      <c r="U666" s="46"/>
      <c r="V666" s="46"/>
      <c r="W666" s="46"/>
      <c r="X666" s="46"/>
      <c r="Y666" s="46"/>
      <c r="Z666" s="46"/>
      <c r="AA666" s="46"/>
      <c r="AB666" s="46"/>
      <c r="AC666" s="46"/>
      <c r="AD666" s="46"/>
      <c r="AE666" s="46"/>
      <c r="AF666" s="46"/>
      <c r="AG666" s="46"/>
      <c r="AH666" s="46"/>
      <c r="AI666" s="46"/>
    </row>
    <row r="667" spans="1:35">
      <c r="A667" s="46"/>
      <c r="B667" s="46"/>
      <c r="C667" s="46"/>
      <c r="D667" s="46"/>
      <c r="E667" s="46"/>
      <c r="F667" s="46"/>
      <c r="G667" s="46"/>
      <c r="H667" s="46"/>
      <c r="I667" s="127"/>
      <c r="J667" s="46"/>
      <c r="K667" s="46"/>
      <c r="L667" s="60"/>
      <c r="M667" s="46"/>
      <c r="N667" s="46"/>
      <c r="O667" s="46"/>
      <c r="P667" s="46"/>
      <c r="Q667" s="46"/>
      <c r="R667" s="46"/>
      <c r="S667" s="46"/>
      <c r="T667" s="46"/>
      <c r="U667" s="46"/>
      <c r="V667" s="46"/>
      <c r="W667" s="46"/>
      <c r="X667" s="46"/>
      <c r="Y667" s="46"/>
      <c r="Z667" s="46"/>
      <c r="AA667" s="46"/>
      <c r="AB667" s="46"/>
      <c r="AC667" s="46"/>
      <c r="AD667" s="46"/>
      <c r="AE667" s="46"/>
      <c r="AF667" s="46"/>
      <c r="AG667" s="46"/>
      <c r="AH667" s="46"/>
      <c r="AI667" s="46"/>
    </row>
    <row r="668" spans="1:35">
      <c r="A668" s="46"/>
      <c r="B668" s="46"/>
      <c r="C668" s="46"/>
      <c r="D668" s="46"/>
      <c r="E668" s="46"/>
      <c r="F668" s="46"/>
      <c r="G668" s="46"/>
      <c r="H668" s="46"/>
      <c r="I668" s="127"/>
      <c r="J668" s="46"/>
      <c r="K668" s="46"/>
      <c r="L668" s="60"/>
      <c r="M668" s="46"/>
      <c r="N668" s="46"/>
      <c r="O668" s="46"/>
      <c r="P668" s="46"/>
      <c r="Q668" s="46"/>
      <c r="R668" s="46"/>
      <c r="S668" s="46"/>
      <c r="T668" s="46"/>
      <c r="U668" s="46"/>
      <c r="V668" s="46"/>
      <c r="W668" s="46"/>
      <c r="X668" s="46"/>
      <c r="Y668" s="46"/>
      <c r="Z668" s="46"/>
      <c r="AA668" s="46"/>
      <c r="AB668" s="46"/>
      <c r="AC668" s="46"/>
      <c r="AD668" s="46"/>
      <c r="AE668" s="46"/>
      <c r="AF668" s="46"/>
      <c r="AG668" s="46"/>
      <c r="AH668" s="46"/>
      <c r="AI668" s="46"/>
    </row>
    <row r="669" spans="1:35">
      <c r="A669" s="46"/>
      <c r="B669" s="46"/>
      <c r="C669" s="46"/>
      <c r="D669" s="46"/>
      <c r="E669" s="46"/>
      <c r="F669" s="46"/>
      <c r="G669" s="46"/>
      <c r="H669" s="46"/>
      <c r="I669" s="127"/>
      <c r="J669" s="46"/>
      <c r="K669" s="46"/>
      <c r="L669" s="60"/>
      <c r="M669" s="46"/>
      <c r="N669" s="46"/>
      <c r="O669" s="46"/>
      <c r="P669" s="46"/>
      <c r="Q669" s="46"/>
      <c r="R669" s="46"/>
      <c r="S669" s="46"/>
      <c r="T669" s="46"/>
      <c r="U669" s="46"/>
      <c r="V669" s="46"/>
      <c r="W669" s="46"/>
      <c r="X669" s="46"/>
      <c r="Y669" s="46"/>
      <c r="Z669" s="46"/>
      <c r="AA669" s="46"/>
      <c r="AB669" s="46"/>
      <c r="AC669" s="46"/>
      <c r="AD669" s="46"/>
      <c r="AE669" s="46"/>
      <c r="AF669" s="46"/>
      <c r="AG669" s="46"/>
      <c r="AH669" s="46"/>
      <c r="AI669" s="46"/>
    </row>
    <row r="670" spans="1:35">
      <c r="A670" s="46"/>
      <c r="B670" s="46"/>
      <c r="C670" s="46"/>
      <c r="D670" s="46"/>
      <c r="E670" s="46"/>
      <c r="F670" s="46"/>
      <c r="G670" s="46"/>
      <c r="H670" s="46"/>
      <c r="I670" s="127"/>
      <c r="J670" s="46"/>
      <c r="K670" s="46"/>
      <c r="L670" s="60"/>
      <c r="M670" s="46"/>
      <c r="N670" s="46"/>
      <c r="O670" s="46"/>
      <c r="P670" s="46"/>
      <c r="Q670" s="46"/>
      <c r="R670" s="46"/>
      <c r="S670" s="46"/>
      <c r="T670" s="46"/>
      <c r="U670" s="46"/>
      <c r="V670" s="46"/>
      <c r="W670" s="46"/>
      <c r="X670" s="46"/>
      <c r="Y670" s="46"/>
      <c r="Z670" s="46"/>
      <c r="AA670" s="46"/>
      <c r="AB670" s="46"/>
      <c r="AC670" s="46"/>
      <c r="AD670" s="46"/>
      <c r="AE670" s="46"/>
      <c r="AF670" s="46"/>
      <c r="AG670" s="46"/>
      <c r="AH670" s="46"/>
      <c r="AI670" s="46"/>
    </row>
    <row r="671" spans="1:35">
      <c r="A671" s="46"/>
      <c r="B671" s="46"/>
      <c r="C671" s="46"/>
      <c r="D671" s="46"/>
      <c r="E671" s="46"/>
      <c r="F671" s="46"/>
      <c r="G671" s="46"/>
      <c r="H671" s="46"/>
      <c r="I671" s="127"/>
      <c r="J671" s="46"/>
      <c r="K671" s="46"/>
      <c r="L671" s="60"/>
      <c r="M671" s="46"/>
      <c r="N671" s="46"/>
      <c r="O671" s="46"/>
      <c r="P671" s="46"/>
      <c r="Q671" s="46"/>
      <c r="R671" s="46"/>
      <c r="S671" s="46"/>
      <c r="T671" s="46"/>
      <c r="U671" s="46"/>
      <c r="V671" s="46"/>
      <c r="W671" s="46"/>
      <c r="X671" s="46"/>
      <c r="Y671" s="46"/>
      <c r="Z671" s="46"/>
      <c r="AA671" s="46"/>
      <c r="AB671" s="46"/>
      <c r="AC671" s="46"/>
      <c r="AD671" s="46"/>
      <c r="AE671" s="46"/>
      <c r="AF671" s="46"/>
      <c r="AG671" s="46"/>
      <c r="AH671" s="46"/>
      <c r="AI671" s="46"/>
    </row>
    <row r="672" spans="1:35">
      <c r="A672" s="46"/>
      <c r="B672" s="46"/>
      <c r="C672" s="46"/>
      <c r="D672" s="46"/>
      <c r="E672" s="46"/>
      <c r="F672" s="46"/>
      <c r="G672" s="46"/>
      <c r="H672" s="46"/>
      <c r="I672" s="127"/>
      <c r="J672" s="46"/>
      <c r="K672" s="46"/>
      <c r="L672" s="60"/>
      <c r="M672" s="46"/>
      <c r="N672" s="46"/>
      <c r="O672" s="46"/>
      <c r="P672" s="46"/>
      <c r="Q672" s="46"/>
      <c r="R672" s="46"/>
      <c r="S672" s="46"/>
      <c r="T672" s="46"/>
      <c r="U672" s="46"/>
      <c r="V672" s="46"/>
      <c r="W672" s="46"/>
      <c r="X672" s="46"/>
      <c r="Y672" s="46"/>
      <c r="Z672" s="46"/>
      <c r="AA672" s="46"/>
      <c r="AB672" s="46"/>
      <c r="AC672" s="46"/>
      <c r="AD672" s="46"/>
      <c r="AE672" s="46"/>
      <c r="AF672" s="46"/>
      <c r="AG672" s="46"/>
      <c r="AH672" s="46"/>
      <c r="AI672" s="46"/>
    </row>
    <row r="673" spans="1:35">
      <c r="A673" s="46"/>
      <c r="B673" s="46"/>
      <c r="C673" s="46"/>
      <c r="D673" s="46"/>
      <c r="E673" s="46"/>
      <c r="F673" s="46"/>
      <c r="G673" s="46"/>
      <c r="H673" s="46"/>
      <c r="I673" s="127"/>
      <c r="J673" s="46"/>
      <c r="K673" s="46"/>
      <c r="L673" s="60"/>
      <c r="M673" s="46"/>
      <c r="N673" s="46"/>
      <c r="O673" s="46"/>
      <c r="P673" s="46"/>
      <c r="Q673" s="46"/>
      <c r="R673" s="46"/>
      <c r="S673" s="46"/>
      <c r="T673" s="46"/>
      <c r="U673" s="46"/>
      <c r="V673" s="46"/>
      <c r="W673" s="46"/>
      <c r="X673" s="46"/>
      <c r="Y673" s="46"/>
      <c r="Z673" s="46"/>
      <c r="AA673" s="46"/>
      <c r="AB673" s="46"/>
      <c r="AC673" s="46"/>
      <c r="AD673" s="46"/>
      <c r="AE673" s="46"/>
      <c r="AF673" s="46"/>
      <c r="AG673" s="46"/>
      <c r="AH673" s="46"/>
      <c r="AI673" s="46"/>
    </row>
    <row r="674" spans="1:35">
      <c r="A674" s="46"/>
      <c r="B674" s="46"/>
      <c r="C674" s="46"/>
      <c r="D674" s="46"/>
      <c r="E674" s="46"/>
      <c r="F674" s="46"/>
      <c r="G674" s="46"/>
      <c r="H674" s="46"/>
      <c r="I674" s="127"/>
      <c r="J674" s="46"/>
      <c r="K674" s="46"/>
      <c r="L674" s="60"/>
      <c r="M674" s="46"/>
      <c r="N674" s="46"/>
      <c r="O674" s="46"/>
      <c r="P674" s="46"/>
      <c r="Q674" s="46"/>
      <c r="R674" s="46"/>
      <c r="S674" s="46"/>
      <c r="T674" s="46"/>
      <c r="U674" s="46"/>
      <c r="V674" s="46"/>
      <c r="W674" s="46"/>
      <c r="X674" s="46"/>
      <c r="Y674" s="46"/>
      <c r="Z674" s="46"/>
      <c r="AA674" s="46"/>
      <c r="AB674" s="46"/>
      <c r="AC674" s="46"/>
      <c r="AD674" s="46"/>
      <c r="AE674" s="46"/>
      <c r="AF674" s="46"/>
      <c r="AG674" s="46"/>
      <c r="AH674" s="46"/>
      <c r="AI674" s="46"/>
    </row>
    <row r="675" spans="1:35">
      <c r="A675" s="46"/>
      <c r="B675" s="46"/>
      <c r="C675" s="46"/>
      <c r="D675" s="46"/>
      <c r="E675" s="46"/>
      <c r="F675" s="46"/>
      <c r="G675" s="46"/>
      <c r="H675" s="46"/>
      <c r="I675" s="127"/>
      <c r="J675" s="46"/>
      <c r="K675" s="46"/>
      <c r="L675" s="60"/>
      <c r="M675" s="46"/>
      <c r="N675" s="46"/>
      <c r="O675" s="46"/>
      <c r="P675" s="46"/>
      <c r="Q675" s="46"/>
      <c r="R675" s="46"/>
      <c r="S675" s="46"/>
      <c r="T675" s="46"/>
      <c r="U675" s="46"/>
      <c r="V675" s="46"/>
      <c r="W675" s="46"/>
      <c r="X675" s="46"/>
      <c r="Y675" s="46"/>
      <c r="Z675" s="46"/>
      <c r="AA675" s="46"/>
      <c r="AB675" s="46"/>
      <c r="AC675" s="46"/>
      <c r="AD675" s="46"/>
      <c r="AE675" s="46"/>
      <c r="AF675" s="46"/>
      <c r="AG675" s="46"/>
      <c r="AH675" s="46"/>
      <c r="AI675" s="46"/>
    </row>
    <row r="676" spans="1:35">
      <c r="A676" s="46"/>
      <c r="B676" s="46"/>
      <c r="C676" s="46"/>
      <c r="D676" s="46"/>
      <c r="E676" s="46"/>
      <c r="F676" s="46"/>
      <c r="G676" s="46"/>
      <c r="H676" s="46"/>
      <c r="I676" s="127"/>
      <c r="J676" s="46"/>
      <c r="K676" s="46"/>
      <c r="L676" s="60"/>
      <c r="M676" s="46"/>
      <c r="N676" s="46"/>
      <c r="O676" s="46"/>
      <c r="P676" s="46"/>
      <c r="Q676" s="46"/>
      <c r="R676" s="46"/>
      <c r="S676" s="46"/>
      <c r="T676" s="46"/>
      <c r="U676" s="46"/>
      <c r="V676" s="46"/>
      <c r="W676" s="46"/>
      <c r="X676" s="46"/>
      <c r="Y676" s="46"/>
      <c r="Z676" s="46"/>
      <c r="AA676" s="46"/>
      <c r="AB676" s="46"/>
      <c r="AC676" s="46"/>
      <c r="AD676" s="46"/>
      <c r="AE676" s="46"/>
      <c r="AF676" s="46"/>
      <c r="AG676" s="46"/>
      <c r="AH676" s="46"/>
      <c r="AI676" s="46"/>
    </row>
    <row r="677" spans="1:35">
      <c r="A677" s="46"/>
      <c r="B677" s="46"/>
      <c r="C677" s="46"/>
      <c r="D677" s="46"/>
      <c r="E677" s="46"/>
      <c r="F677" s="46"/>
      <c r="G677" s="46"/>
      <c r="H677" s="46"/>
      <c r="I677" s="127"/>
      <c r="J677" s="46"/>
      <c r="K677" s="46"/>
      <c r="L677" s="60"/>
      <c r="M677" s="46"/>
      <c r="N677" s="46"/>
      <c r="O677" s="46"/>
      <c r="P677" s="46"/>
      <c r="Q677" s="46"/>
      <c r="R677" s="46"/>
      <c r="S677" s="46"/>
      <c r="T677" s="46"/>
      <c r="U677" s="46"/>
      <c r="V677" s="46"/>
      <c r="W677" s="46"/>
      <c r="X677" s="46"/>
      <c r="Y677" s="46"/>
      <c r="Z677" s="46"/>
      <c r="AA677" s="46"/>
      <c r="AB677" s="46"/>
      <c r="AC677" s="46"/>
      <c r="AD677" s="46"/>
      <c r="AE677" s="46"/>
      <c r="AF677" s="46"/>
      <c r="AG677" s="46"/>
      <c r="AH677" s="46"/>
      <c r="AI677" s="46"/>
    </row>
    <row r="678" spans="1:35">
      <c r="A678" s="46"/>
      <c r="B678" s="46"/>
      <c r="C678" s="46"/>
      <c r="D678" s="46"/>
      <c r="E678" s="46"/>
      <c r="F678" s="46"/>
      <c r="G678" s="46"/>
      <c r="H678" s="46"/>
      <c r="I678" s="127"/>
      <c r="J678" s="46"/>
      <c r="K678" s="46"/>
      <c r="L678" s="60"/>
      <c r="M678" s="46"/>
      <c r="N678" s="46"/>
      <c r="O678" s="46"/>
      <c r="P678" s="46"/>
      <c r="Q678" s="46"/>
      <c r="R678" s="46"/>
      <c r="S678" s="46"/>
      <c r="T678" s="46"/>
      <c r="U678" s="46"/>
      <c r="V678" s="46"/>
      <c r="W678" s="46"/>
      <c r="X678" s="46"/>
      <c r="Y678" s="46"/>
      <c r="Z678" s="46"/>
      <c r="AA678" s="46"/>
      <c r="AB678" s="46"/>
      <c r="AC678" s="46"/>
      <c r="AD678" s="46"/>
      <c r="AE678" s="46"/>
      <c r="AF678" s="46"/>
      <c r="AG678" s="46"/>
      <c r="AH678" s="46"/>
      <c r="AI678" s="46"/>
    </row>
    <row r="679" spans="1:35">
      <c r="A679" s="46"/>
      <c r="B679" s="46"/>
      <c r="C679" s="46"/>
      <c r="D679" s="46"/>
      <c r="E679" s="46"/>
      <c r="F679" s="46"/>
      <c r="G679" s="46"/>
      <c r="H679" s="46"/>
      <c r="I679" s="127"/>
      <c r="J679" s="46"/>
      <c r="K679" s="46"/>
      <c r="L679" s="60"/>
      <c r="M679" s="46"/>
      <c r="N679" s="46"/>
      <c r="O679" s="46"/>
      <c r="P679" s="46"/>
      <c r="Q679" s="46"/>
      <c r="R679" s="46"/>
      <c r="S679" s="46"/>
      <c r="T679" s="46"/>
      <c r="U679" s="46"/>
      <c r="V679" s="46"/>
      <c r="W679" s="46"/>
      <c r="X679" s="46"/>
      <c r="Y679" s="46"/>
      <c r="Z679" s="46"/>
      <c r="AA679" s="46"/>
      <c r="AB679" s="46"/>
      <c r="AC679" s="46"/>
      <c r="AD679" s="46"/>
      <c r="AE679" s="46"/>
      <c r="AF679" s="46"/>
      <c r="AG679" s="46"/>
      <c r="AH679" s="46"/>
      <c r="AI679" s="46"/>
    </row>
    <row r="680" spans="1:35">
      <c r="A680" s="46"/>
      <c r="B680" s="46"/>
      <c r="C680" s="46"/>
      <c r="D680" s="46"/>
      <c r="E680" s="46"/>
      <c r="F680" s="46"/>
      <c r="G680" s="46"/>
      <c r="H680" s="46"/>
      <c r="I680" s="127"/>
      <c r="J680" s="46"/>
      <c r="K680" s="46"/>
      <c r="L680" s="60"/>
      <c r="M680" s="46"/>
      <c r="N680" s="46"/>
      <c r="O680" s="46"/>
      <c r="P680" s="46"/>
      <c r="Q680" s="46"/>
      <c r="R680" s="46"/>
      <c r="S680" s="46"/>
      <c r="T680" s="46"/>
      <c r="U680" s="46"/>
      <c r="V680" s="46"/>
      <c r="W680" s="46"/>
      <c r="X680" s="46"/>
      <c r="Y680" s="46"/>
      <c r="Z680" s="46"/>
      <c r="AA680" s="46"/>
      <c r="AB680" s="46"/>
      <c r="AC680" s="46"/>
      <c r="AD680" s="46"/>
      <c r="AE680" s="46"/>
      <c r="AF680" s="46"/>
      <c r="AG680" s="46"/>
      <c r="AH680" s="46"/>
      <c r="AI680" s="46"/>
    </row>
    <row r="681" spans="1:35">
      <c r="A681" s="46"/>
      <c r="B681" s="46"/>
      <c r="C681" s="46"/>
      <c r="D681" s="46"/>
      <c r="E681" s="46"/>
      <c r="F681" s="46"/>
      <c r="G681" s="46"/>
      <c r="H681" s="46"/>
      <c r="I681" s="127"/>
      <c r="J681" s="46"/>
      <c r="K681" s="46"/>
      <c r="L681" s="60"/>
      <c r="M681" s="46"/>
      <c r="N681" s="46"/>
      <c r="O681" s="46"/>
      <c r="P681" s="46"/>
      <c r="Q681" s="46"/>
      <c r="R681" s="46"/>
      <c r="S681" s="46"/>
      <c r="T681" s="46"/>
      <c r="U681" s="46"/>
      <c r="V681" s="46"/>
      <c r="W681" s="46"/>
      <c r="X681" s="46"/>
      <c r="Y681" s="46"/>
      <c r="Z681" s="46"/>
      <c r="AA681" s="46"/>
      <c r="AB681" s="46"/>
      <c r="AC681" s="46"/>
      <c r="AD681" s="46"/>
      <c r="AE681" s="46"/>
      <c r="AF681" s="46"/>
      <c r="AG681" s="46"/>
      <c r="AH681" s="46"/>
      <c r="AI681" s="46"/>
    </row>
    <row r="682" spans="1:35">
      <c r="A682" s="46"/>
      <c r="B682" s="46"/>
      <c r="C682" s="46"/>
      <c r="D682" s="46"/>
      <c r="E682" s="46"/>
      <c r="F682" s="46"/>
      <c r="G682" s="46"/>
      <c r="H682" s="46"/>
      <c r="I682" s="127"/>
      <c r="J682" s="46"/>
      <c r="K682" s="46"/>
      <c r="L682" s="60"/>
      <c r="M682" s="46"/>
      <c r="N682" s="46"/>
      <c r="O682" s="46"/>
      <c r="P682" s="46"/>
      <c r="Q682" s="46"/>
      <c r="R682" s="46"/>
      <c r="S682" s="46"/>
      <c r="T682" s="46"/>
      <c r="U682" s="46"/>
      <c r="V682" s="46"/>
      <c r="W682" s="46"/>
      <c r="X682" s="46"/>
      <c r="Y682" s="46"/>
      <c r="Z682" s="46"/>
      <c r="AA682" s="46"/>
      <c r="AB682" s="46"/>
      <c r="AC682" s="46"/>
      <c r="AD682" s="46"/>
      <c r="AE682" s="46"/>
      <c r="AF682" s="46"/>
      <c r="AG682" s="46"/>
      <c r="AH682" s="46"/>
      <c r="AI682" s="46"/>
    </row>
    <row r="683" spans="1:35">
      <c r="A683" s="46"/>
      <c r="B683" s="46"/>
      <c r="C683" s="46"/>
      <c r="D683" s="46"/>
      <c r="E683" s="46"/>
      <c r="F683" s="46"/>
      <c r="G683" s="46"/>
      <c r="H683" s="46"/>
      <c r="I683" s="127"/>
      <c r="J683" s="46"/>
      <c r="K683" s="46"/>
      <c r="L683" s="60"/>
      <c r="M683" s="46"/>
      <c r="N683" s="46"/>
      <c r="O683" s="46"/>
      <c r="P683" s="46"/>
      <c r="Q683" s="46"/>
      <c r="R683" s="46"/>
      <c r="S683" s="46"/>
      <c r="T683" s="46"/>
      <c r="U683" s="46"/>
      <c r="V683" s="46"/>
      <c r="W683" s="46"/>
      <c r="X683" s="46"/>
      <c r="Y683" s="46"/>
      <c r="Z683" s="46"/>
      <c r="AA683" s="46"/>
      <c r="AB683" s="46"/>
      <c r="AC683" s="46"/>
      <c r="AD683" s="46"/>
      <c r="AE683" s="46"/>
      <c r="AF683" s="46"/>
      <c r="AG683" s="46"/>
      <c r="AH683" s="46"/>
      <c r="AI683" s="46"/>
    </row>
    <row r="684" spans="1:35">
      <c r="A684" s="46"/>
      <c r="B684" s="46"/>
      <c r="C684" s="46"/>
      <c r="D684" s="46"/>
      <c r="E684" s="46"/>
      <c r="F684" s="46"/>
      <c r="G684" s="46"/>
      <c r="H684" s="46"/>
      <c r="I684" s="127"/>
      <c r="J684" s="46"/>
      <c r="K684" s="46"/>
      <c r="L684" s="60"/>
      <c r="M684" s="46"/>
      <c r="N684" s="46"/>
      <c r="O684" s="46"/>
      <c r="P684" s="46"/>
      <c r="Q684" s="46"/>
      <c r="R684" s="46"/>
      <c r="S684" s="46"/>
      <c r="T684" s="46"/>
      <c r="U684" s="46"/>
      <c r="V684" s="46"/>
      <c r="W684" s="46"/>
      <c r="X684" s="46"/>
      <c r="Y684" s="46"/>
      <c r="Z684" s="46"/>
      <c r="AA684" s="46"/>
      <c r="AB684" s="46"/>
      <c r="AC684" s="46"/>
      <c r="AD684" s="46"/>
      <c r="AE684" s="46"/>
      <c r="AF684" s="46"/>
      <c r="AG684" s="46"/>
      <c r="AH684" s="46"/>
      <c r="AI684" s="46"/>
    </row>
    <row r="685" spans="1:35">
      <c r="A685" s="46"/>
      <c r="B685" s="46"/>
      <c r="C685" s="46"/>
      <c r="D685" s="46"/>
      <c r="E685" s="46"/>
      <c r="F685" s="46"/>
      <c r="G685" s="46"/>
      <c r="H685" s="46"/>
      <c r="I685" s="127"/>
      <c r="J685" s="46"/>
      <c r="K685" s="46"/>
      <c r="L685" s="60"/>
      <c r="M685" s="46"/>
      <c r="N685" s="46"/>
      <c r="O685" s="46"/>
      <c r="P685" s="46"/>
      <c r="Q685" s="46"/>
      <c r="R685" s="46"/>
      <c r="S685" s="46"/>
      <c r="T685" s="46"/>
      <c r="U685" s="46"/>
      <c r="V685" s="46"/>
      <c r="W685" s="46"/>
      <c r="X685" s="46"/>
      <c r="Y685" s="46"/>
      <c r="Z685" s="46"/>
      <c r="AA685" s="46"/>
      <c r="AB685" s="46"/>
      <c r="AC685" s="46"/>
      <c r="AD685" s="46"/>
      <c r="AE685" s="46"/>
      <c r="AF685" s="46"/>
      <c r="AG685" s="46"/>
      <c r="AH685" s="46"/>
      <c r="AI685" s="46"/>
    </row>
    <row r="686" spans="1:35">
      <c r="A686" s="46"/>
      <c r="B686" s="46"/>
      <c r="C686" s="46"/>
      <c r="D686" s="46"/>
      <c r="E686" s="46"/>
      <c r="F686" s="46"/>
      <c r="G686" s="46"/>
      <c r="H686" s="46"/>
      <c r="I686" s="127"/>
      <c r="J686" s="46"/>
      <c r="K686" s="46"/>
      <c r="L686" s="60"/>
      <c r="M686" s="46"/>
      <c r="N686" s="46"/>
      <c r="O686" s="46"/>
      <c r="P686" s="46"/>
      <c r="Q686" s="46"/>
      <c r="R686" s="46"/>
      <c r="S686" s="46"/>
      <c r="T686" s="46"/>
      <c r="U686" s="46"/>
      <c r="V686" s="46"/>
      <c r="W686" s="46"/>
      <c r="X686" s="46"/>
      <c r="Y686" s="46"/>
      <c r="Z686" s="46"/>
      <c r="AA686" s="46"/>
      <c r="AB686" s="46"/>
      <c r="AC686" s="46"/>
      <c r="AD686" s="46"/>
      <c r="AE686" s="46"/>
      <c r="AF686" s="46"/>
      <c r="AG686" s="46"/>
      <c r="AH686" s="46"/>
      <c r="AI686" s="46"/>
    </row>
    <row r="687" spans="1:35">
      <c r="A687" s="46"/>
      <c r="B687" s="46"/>
      <c r="C687" s="46"/>
      <c r="D687" s="46"/>
      <c r="E687" s="46"/>
      <c r="F687" s="46"/>
      <c r="G687" s="46"/>
      <c r="H687" s="46"/>
      <c r="I687" s="127"/>
      <c r="J687" s="46"/>
      <c r="K687" s="46"/>
      <c r="L687" s="60"/>
      <c r="M687" s="46"/>
      <c r="N687" s="46"/>
      <c r="O687" s="46"/>
      <c r="P687" s="46"/>
      <c r="Q687" s="46"/>
      <c r="R687" s="46"/>
      <c r="S687" s="46"/>
      <c r="T687" s="46"/>
      <c r="U687" s="46"/>
      <c r="V687" s="46"/>
      <c r="W687" s="46"/>
      <c r="X687" s="46"/>
      <c r="Y687" s="46"/>
      <c r="Z687" s="46"/>
      <c r="AA687" s="46"/>
      <c r="AB687" s="46"/>
      <c r="AC687" s="46"/>
      <c r="AD687" s="46"/>
      <c r="AE687" s="46"/>
      <c r="AF687" s="46"/>
      <c r="AG687" s="46"/>
      <c r="AH687" s="46"/>
      <c r="AI687" s="46"/>
    </row>
    <row r="688" spans="1:35">
      <c r="A688" s="46"/>
      <c r="B688" s="46"/>
      <c r="C688" s="46"/>
      <c r="D688" s="46"/>
      <c r="E688" s="46"/>
      <c r="F688" s="46"/>
      <c r="G688" s="46"/>
      <c r="H688" s="46"/>
      <c r="I688" s="127"/>
      <c r="J688" s="46"/>
      <c r="K688" s="46"/>
      <c r="L688" s="60"/>
      <c r="M688" s="46"/>
      <c r="N688" s="46"/>
      <c r="O688" s="46"/>
      <c r="P688" s="46"/>
      <c r="Q688" s="46"/>
      <c r="R688" s="46"/>
      <c r="S688" s="46"/>
      <c r="T688" s="46"/>
      <c r="U688" s="46"/>
      <c r="V688" s="46"/>
      <c r="W688" s="46"/>
      <c r="X688" s="46"/>
      <c r="Y688" s="46"/>
      <c r="Z688" s="46"/>
      <c r="AA688" s="46"/>
      <c r="AB688" s="46"/>
      <c r="AC688" s="46"/>
      <c r="AD688" s="46"/>
      <c r="AE688" s="46"/>
      <c r="AF688" s="46"/>
      <c r="AG688" s="46"/>
      <c r="AH688" s="46"/>
      <c r="AI688" s="46"/>
    </row>
    <row r="689" spans="1:35">
      <c r="A689" s="46"/>
      <c r="B689" s="46"/>
      <c r="C689" s="46"/>
      <c r="D689" s="46"/>
      <c r="E689" s="46"/>
      <c r="F689" s="46"/>
      <c r="G689" s="46"/>
      <c r="H689" s="46"/>
      <c r="I689" s="127"/>
      <c r="J689" s="46"/>
      <c r="K689" s="46"/>
      <c r="L689" s="60"/>
      <c r="M689" s="46"/>
      <c r="N689" s="46"/>
      <c r="O689" s="46"/>
      <c r="P689" s="46"/>
      <c r="Q689" s="46"/>
      <c r="R689" s="46"/>
      <c r="S689" s="46"/>
      <c r="T689" s="46"/>
      <c r="U689" s="46"/>
      <c r="V689" s="46"/>
      <c r="W689" s="46"/>
      <c r="X689" s="46"/>
      <c r="Y689" s="46"/>
      <c r="Z689" s="46"/>
      <c r="AA689" s="46"/>
      <c r="AB689" s="46"/>
      <c r="AC689" s="46"/>
      <c r="AD689" s="46"/>
      <c r="AE689" s="46"/>
      <c r="AF689" s="46"/>
      <c r="AG689" s="46"/>
      <c r="AH689" s="46"/>
      <c r="AI689" s="46"/>
    </row>
    <row r="690" spans="1:35">
      <c r="A690" s="46"/>
      <c r="B690" s="46"/>
      <c r="C690" s="46"/>
      <c r="D690" s="46"/>
      <c r="E690" s="46"/>
      <c r="F690" s="46"/>
      <c r="G690" s="46"/>
      <c r="H690" s="46"/>
      <c r="I690" s="127"/>
      <c r="J690" s="46"/>
      <c r="K690" s="46"/>
      <c r="L690" s="60"/>
      <c r="M690" s="46"/>
      <c r="N690" s="46"/>
      <c r="O690" s="46"/>
      <c r="P690" s="46"/>
      <c r="Q690" s="46"/>
      <c r="R690" s="46"/>
      <c r="S690" s="46"/>
      <c r="T690" s="46"/>
      <c r="U690" s="46"/>
      <c r="V690" s="46"/>
      <c r="W690" s="46"/>
      <c r="X690" s="46"/>
      <c r="Y690" s="46"/>
      <c r="Z690" s="46"/>
      <c r="AA690" s="46"/>
      <c r="AB690" s="46"/>
      <c r="AC690" s="46"/>
      <c r="AD690" s="46"/>
      <c r="AE690" s="46"/>
      <c r="AF690" s="46"/>
      <c r="AG690" s="46"/>
      <c r="AH690" s="46"/>
      <c r="AI690" s="46"/>
    </row>
    <row r="691" spans="1:35">
      <c r="A691" s="46"/>
      <c r="B691" s="46"/>
      <c r="C691" s="46"/>
      <c r="D691" s="46"/>
      <c r="E691" s="46"/>
      <c r="F691" s="46"/>
      <c r="G691" s="46"/>
      <c r="H691" s="46"/>
      <c r="I691" s="127"/>
      <c r="J691" s="46"/>
      <c r="K691" s="46"/>
      <c r="L691" s="60"/>
      <c r="M691" s="46"/>
      <c r="N691" s="46"/>
      <c r="O691" s="46"/>
      <c r="P691" s="46"/>
      <c r="Q691" s="46"/>
      <c r="R691" s="46"/>
      <c r="S691" s="46"/>
      <c r="T691" s="46"/>
      <c r="U691" s="46"/>
      <c r="V691" s="46"/>
      <c r="W691" s="46"/>
      <c r="X691" s="46"/>
      <c r="Y691" s="46"/>
      <c r="Z691" s="46"/>
      <c r="AA691" s="46"/>
      <c r="AB691" s="46"/>
      <c r="AC691" s="46"/>
      <c r="AD691" s="46"/>
      <c r="AE691" s="46"/>
      <c r="AF691" s="46"/>
      <c r="AG691" s="46"/>
      <c r="AH691" s="46"/>
      <c r="AI691" s="46"/>
    </row>
    <row r="692" spans="1:35">
      <c r="A692" s="46"/>
      <c r="B692" s="46"/>
      <c r="C692" s="46"/>
      <c r="D692" s="46"/>
      <c r="E692" s="46"/>
      <c r="F692" s="46"/>
      <c r="G692" s="46"/>
      <c r="H692" s="46"/>
      <c r="I692" s="127"/>
      <c r="J692" s="46"/>
      <c r="K692" s="46"/>
      <c r="L692" s="60"/>
      <c r="M692" s="46"/>
      <c r="N692" s="46"/>
      <c r="O692" s="46"/>
      <c r="P692" s="46"/>
      <c r="Q692" s="46"/>
      <c r="R692" s="46"/>
      <c r="S692" s="46"/>
      <c r="T692" s="46"/>
      <c r="U692" s="46"/>
      <c r="V692" s="46"/>
      <c r="W692" s="46"/>
      <c r="X692" s="46"/>
      <c r="Y692" s="46"/>
      <c r="Z692" s="46"/>
      <c r="AA692" s="46"/>
      <c r="AB692" s="46"/>
      <c r="AC692" s="46"/>
      <c r="AD692" s="46"/>
      <c r="AE692" s="46"/>
      <c r="AF692" s="46"/>
      <c r="AG692" s="46"/>
      <c r="AH692" s="46"/>
      <c r="AI692" s="46"/>
    </row>
    <row r="693" spans="1:35">
      <c r="A693" s="46"/>
      <c r="B693" s="46"/>
      <c r="C693" s="46"/>
      <c r="D693" s="46"/>
      <c r="E693" s="46"/>
      <c r="F693" s="46"/>
      <c r="G693" s="46"/>
      <c r="H693" s="46"/>
      <c r="I693" s="127"/>
      <c r="J693" s="46"/>
      <c r="K693" s="46"/>
      <c r="L693" s="60"/>
      <c r="M693" s="46"/>
      <c r="N693" s="46"/>
      <c r="O693" s="46"/>
      <c r="P693" s="46"/>
      <c r="Q693" s="46"/>
      <c r="R693" s="46"/>
      <c r="S693" s="46"/>
      <c r="T693" s="46"/>
      <c r="U693" s="46"/>
      <c r="V693" s="46"/>
      <c r="W693" s="46"/>
      <c r="X693" s="46"/>
      <c r="Y693" s="46"/>
      <c r="Z693" s="46"/>
      <c r="AA693" s="46"/>
      <c r="AB693" s="46"/>
      <c r="AC693" s="46"/>
      <c r="AD693" s="46"/>
      <c r="AE693" s="46"/>
      <c r="AF693" s="46"/>
      <c r="AG693" s="46"/>
      <c r="AH693" s="46"/>
      <c r="AI693" s="46"/>
    </row>
    <row r="694" spans="1:35">
      <c r="A694" s="46"/>
      <c r="B694" s="46"/>
      <c r="C694" s="46"/>
      <c r="D694" s="46"/>
      <c r="E694" s="46"/>
      <c r="F694" s="46"/>
      <c r="G694" s="46"/>
      <c r="H694" s="46"/>
      <c r="I694" s="127"/>
      <c r="J694" s="46"/>
      <c r="K694" s="46"/>
      <c r="L694" s="60"/>
      <c r="M694" s="46"/>
      <c r="N694" s="46"/>
      <c r="O694" s="46"/>
      <c r="P694" s="46"/>
      <c r="Q694" s="46"/>
      <c r="R694" s="46"/>
      <c r="S694" s="46"/>
      <c r="T694" s="46"/>
      <c r="U694" s="46"/>
      <c r="V694" s="46"/>
      <c r="W694" s="46"/>
      <c r="X694" s="46"/>
      <c r="Y694" s="46"/>
      <c r="Z694" s="46"/>
      <c r="AA694" s="46"/>
      <c r="AB694" s="46"/>
      <c r="AC694" s="46"/>
      <c r="AD694" s="46"/>
      <c r="AE694" s="46"/>
      <c r="AF694" s="46"/>
      <c r="AG694" s="46"/>
      <c r="AH694" s="46"/>
      <c r="AI694" s="46"/>
    </row>
    <row r="695" spans="1:35">
      <c r="A695" s="46"/>
      <c r="B695" s="46"/>
      <c r="C695" s="46"/>
      <c r="D695" s="46"/>
      <c r="E695" s="46"/>
      <c r="F695" s="46"/>
      <c r="G695" s="46"/>
      <c r="H695" s="46"/>
      <c r="I695" s="127"/>
      <c r="J695" s="46"/>
      <c r="K695" s="46"/>
      <c r="L695" s="60"/>
      <c r="M695" s="46"/>
      <c r="N695" s="46"/>
      <c r="O695" s="46"/>
      <c r="P695" s="46"/>
      <c r="Q695" s="46"/>
      <c r="R695" s="46"/>
      <c r="S695" s="46"/>
      <c r="T695" s="46"/>
      <c r="U695" s="46"/>
      <c r="V695" s="46"/>
      <c r="W695" s="46"/>
      <c r="X695" s="46"/>
      <c r="Y695" s="46"/>
      <c r="Z695" s="46"/>
      <c r="AA695" s="46"/>
      <c r="AB695" s="46"/>
      <c r="AC695" s="46"/>
      <c r="AD695" s="46"/>
      <c r="AE695" s="46"/>
      <c r="AF695" s="46"/>
      <c r="AG695" s="46"/>
      <c r="AH695" s="46"/>
      <c r="AI695" s="46"/>
    </row>
    <row r="696" spans="1:35">
      <c r="A696" s="46"/>
      <c r="B696" s="46"/>
      <c r="C696" s="46"/>
      <c r="D696" s="46"/>
      <c r="E696" s="46"/>
      <c r="F696" s="46"/>
      <c r="G696" s="46"/>
      <c r="H696" s="46"/>
      <c r="I696" s="127"/>
      <c r="J696" s="46"/>
      <c r="K696" s="46"/>
      <c r="L696" s="60"/>
      <c r="M696" s="46"/>
      <c r="N696" s="46"/>
      <c r="O696" s="46"/>
      <c r="P696" s="46"/>
      <c r="Q696" s="46"/>
      <c r="R696" s="46"/>
      <c r="S696" s="46"/>
      <c r="T696" s="46"/>
      <c r="U696" s="46"/>
      <c r="V696" s="46"/>
      <c r="W696" s="46"/>
      <c r="X696" s="46"/>
      <c r="Y696" s="46"/>
      <c r="Z696" s="46"/>
      <c r="AA696" s="46"/>
      <c r="AB696" s="46"/>
      <c r="AC696" s="46"/>
      <c r="AD696" s="46"/>
      <c r="AE696" s="46"/>
      <c r="AF696" s="46"/>
      <c r="AG696" s="46"/>
      <c r="AH696" s="46"/>
      <c r="AI696" s="46"/>
    </row>
    <row r="697" spans="1:35">
      <c r="A697" s="46"/>
      <c r="B697" s="46"/>
      <c r="C697" s="46"/>
      <c r="D697" s="46"/>
      <c r="E697" s="46"/>
      <c r="F697" s="46"/>
      <c r="G697" s="46"/>
      <c r="H697" s="46"/>
      <c r="I697" s="127"/>
      <c r="J697" s="46"/>
      <c r="K697" s="46"/>
      <c r="L697" s="60"/>
      <c r="M697" s="46"/>
      <c r="N697" s="46"/>
      <c r="O697" s="46"/>
      <c r="P697" s="46"/>
      <c r="Q697" s="46"/>
      <c r="R697" s="46"/>
      <c r="S697" s="46"/>
      <c r="T697" s="46"/>
      <c r="U697" s="46"/>
      <c r="V697" s="46"/>
      <c r="W697" s="46"/>
      <c r="X697" s="46"/>
      <c r="Y697" s="46"/>
      <c r="Z697" s="46"/>
      <c r="AA697" s="46"/>
      <c r="AB697" s="46"/>
      <c r="AC697" s="46"/>
      <c r="AD697" s="46"/>
      <c r="AE697" s="46"/>
      <c r="AF697" s="46"/>
      <c r="AG697" s="46"/>
      <c r="AH697" s="46"/>
      <c r="AI697" s="46"/>
    </row>
    <row r="698" spans="1:35">
      <c r="A698" s="46"/>
      <c r="B698" s="46"/>
      <c r="C698" s="46"/>
      <c r="D698" s="46"/>
      <c r="E698" s="46"/>
      <c r="F698" s="46"/>
      <c r="G698" s="46"/>
      <c r="H698" s="46"/>
      <c r="I698" s="127"/>
      <c r="J698" s="46"/>
      <c r="K698" s="46"/>
      <c r="L698" s="60"/>
      <c r="M698" s="46"/>
      <c r="N698" s="46"/>
      <c r="O698" s="46"/>
      <c r="P698" s="46"/>
      <c r="Q698" s="46"/>
      <c r="R698" s="46"/>
      <c r="S698" s="46"/>
      <c r="T698" s="46"/>
      <c r="U698" s="46"/>
      <c r="V698" s="46"/>
      <c r="W698" s="46"/>
      <c r="X698" s="46"/>
      <c r="Y698" s="46"/>
      <c r="Z698" s="46"/>
      <c r="AA698" s="46"/>
      <c r="AB698" s="46"/>
      <c r="AC698" s="46"/>
      <c r="AD698" s="46"/>
      <c r="AE698" s="46"/>
      <c r="AF698" s="46"/>
      <c r="AG698" s="46"/>
      <c r="AH698" s="46"/>
      <c r="AI698" s="46"/>
    </row>
    <row r="699" spans="1:35">
      <c r="A699" s="46"/>
      <c r="B699" s="46"/>
      <c r="C699" s="46"/>
      <c r="D699" s="46"/>
      <c r="E699" s="46"/>
      <c r="F699" s="46"/>
      <c r="G699" s="46"/>
      <c r="H699" s="46"/>
      <c r="I699" s="127"/>
      <c r="J699" s="46"/>
      <c r="K699" s="46"/>
      <c r="L699" s="60"/>
      <c r="M699" s="46"/>
      <c r="N699" s="46"/>
      <c r="O699" s="46"/>
      <c r="P699" s="46"/>
      <c r="Q699" s="46"/>
      <c r="R699" s="46"/>
      <c r="S699" s="46"/>
      <c r="T699" s="46"/>
      <c r="U699" s="46"/>
      <c r="V699" s="46"/>
      <c r="W699" s="46"/>
      <c r="X699" s="46"/>
      <c r="Y699" s="46"/>
      <c r="Z699" s="46"/>
      <c r="AA699" s="46"/>
      <c r="AB699" s="46"/>
      <c r="AC699" s="46"/>
      <c r="AD699" s="46"/>
      <c r="AE699" s="46"/>
      <c r="AF699" s="46"/>
      <c r="AG699" s="46"/>
      <c r="AH699" s="46"/>
      <c r="AI699" s="46"/>
    </row>
    <row r="700" spans="1:35">
      <c r="A700" s="46"/>
      <c r="B700" s="46"/>
      <c r="C700" s="46"/>
      <c r="D700" s="46"/>
      <c r="E700" s="46"/>
      <c r="F700" s="46"/>
      <c r="G700" s="46"/>
      <c r="H700" s="46"/>
      <c r="I700" s="127"/>
      <c r="J700" s="46"/>
      <c r="K700" s="46"/>
      <c r="L700" s="60"/>
      <c r="M700" s="46"/>
      <c r="N700" s="46"/>
      <c r="O700" s="46"/>
      <c r="P700" s="46"/>
      <c r="Q700" s="46"/>
      <c r="R700" s="46"/>
      <c r="S700" s="46"/>
      <c r="T700" s="46"/>
      <c r="U700" s="46"/>
      <c r="V700" s="46"/>
      <c r="W700" s="46"/>
      <c r="X700" s="46"/>
      <c r="Y700" s="46"/>
      <c r="Z700" s="46"/>
      <c r="AA700" s="46"/>
      <c r="AB700" s="46"/>
      <c r="AC700" s="46"/>
      <c r="AD700" s="46"/>
      <c r="AE700" s="46"/>
      <c r="AF700" s="46"/>
      <c r="AG700" s="46"/>
      <c r="AH700" s="46"/>
      <c r="AI700" s="46"/>
    </row>
    <row r="701" spans="1:35">
      <c r="A701" s="46"/>
      <c r="B701" s="46"/>
      <c r="C701" s="46"/>
      <c r="D701" s="46"/>
      <c r="E701" s="46"/>
      <c r="F701" s="46"/>
      <c r="G701" s="46"/>
      <c r="H701" s="46"/>
      <c r="I701" s="127"/>
      <c r="J701" s="46"/>
      <c r="K701" s="46"/>
      <c r="L701" s="60"/>
      <c r="M701" s="46"/>
      <c r="N701" s="46"/>
      <c r="O701" s="46"/>
      <c r="P701" s="46"/>
      <c r="Q701" s="46"/>
      <c r="R701" s="46"/>
      <c r="S701" s="46"/>
      <c r="T701" s="46"/>
      <c r="U701" s="46"/>
      <c r="V701" s="46"/>
      <c r="W701" s="46"/>
      <c r="X701" s="46"/>
      <c r="Y701" s="46"/>
      <c r="Z701" s="46"/>
      <c r="AA701" s="46"/>
      <c r="AB701" s="46"/>
      <c r="AC701" s="46"/>
      <c r="AD701" s="46"/>
      <c r="AE701" s="46"/>
      <c r="AF701" s="46"/>
      <c r="AG701" s="46"/>
      <c r="AH701" s="46"/>
      <c r="AI701" s="46"/>
    </row>
    <row r="702" spans="1:35">
      <c r="A702" s="46"/>
      <c r="B702" s="46"/>
      <c r="C702" s="46"/>
      <c r="D702" s="46"/>
      <c r="E702" s="46"/>
      <c r="F702" s="46"/>
      <c r="G702" s="46"/>
      <c r="H702" s="46"/>
      <c r="I702" s="127"/>
      <c r="J702" s="46"/>
      <c r="K702" s="46"/>
      <c r="L702" s="60"/>
      <c r="M702" s="46"/>
      <c r="N702" s="46"/>
      <c r="O702" s="46"/>
      <c r="P702" s="46"/>
      <c r="Q702" s="46"/>
      <c r="R702" s="46"/>
      <c r="S702" s="46"/>
      <c r="T702" s="46"/>
      <c r="U702" s="46"/>
      <c r="V702" s="46"/>
      <c r="W702" s="46"/>
      <c r="X702" s="46"/>
      <c r="Y702" s="46"/>
      <c r="Z702" s="46"/>
      <c r="AA702" s="46"/>
      <c r="AB702" s="46"/>
      <c r="AC702" s="46"/>
      <c r="AD702" s="46"/>
      <c r="AE702" s="46"/>
      <c r="AF702" s="46"/>
      <c r="AG702" s="46"/>
      <c r="AH702" s="46"/>
      <c r="AI702" s="46"/>
    </row>
    <row r="703" spans="1:35">
      <c r="A703" s="46"/>
      <c r="B703" s="46"/>
      <c r="C703" s="46"/>
      <c r="D703" s="46"/>
      <c r="E703" s="46"/>
      <c r="F703" s="46"/>
      <c r="G703" s="46"/>
      <c r="H703" s="46"/>
      <c r="I703" s="127"/>
      <c r="J703" s="46"/>
      <c r="K703" s="46"/>
      <c r="L703" s="60"/>
      <c r="M703" s="46"/>
      <c r="N703" s="46"/>
      <c r="O703" s="46"/>
      <c r="P703" s="46"/>
      <c r="Q703" s="46"/>
      <c r="R703" s="46"/>
      <c r="S703" s="46"/>
      <c r="T703" s="46"/>
      <c r="U703" s="46"/>
      <c r="V703" s="46"/>
      <c r="W703" s="46"/>
      <c r="X703" s="46"/>
      <c r="Y703" s="46"/>
      <c r="Z703" s="46"/>
      <c r="AA703" s="46"/>
      <c r="AB703" s="46"/>
      <c r="AC703" s="46"/>
      <c r="AD703" s="46"/>
      <c r="AE703" s="46"/>
      <c r="AF703" s="46"/>
      <c r="AG703" s="46"/>
      <c r="AH703" s="46"/>
      <c r="AI703" s="46"/>
    </row>
    <row r="704" spans="1:35">
      <c r="A704" s="46"/>
      <c r="B704" s="46"/>
      <c r="C704" s="46"/>
      <c r="D704" s="46"/>
      <c r="E704" s="46"/>
      <c r="F704" s="46"/>
      <c r="G704" s="46"/>
      <c r="H704" s="46"/>
      <c r="I704" s="127"/>
      <c r="J704" s="46"/>
      <c r="K704" s="46"/>
      <c r="L704" s="60"/>
      <c r="M704" s="46"/>
      <c r="N704" s="46"/>
      <c r="O704" s="46"/>
      <c r="P704" s="46"/>
      <c r="Q704" s="46"/>
      <c r="R704" s="46"/>
      <c r="S704" s="46"/>
      <c r="T704" s="46"/>
      <c r="U704" s="46"/>
      <c r="V704" s="46"/>
      <c r="W704" s="46"/>
      <c r="X704" s="46"/>
      <c r="Y704" s="46"/>
      <c r="Z704" s="46"/>
      <c r="AA704" s="46"/>
      <c r="AB704" s="46"/>
      <c r="AC704" s="46"/>
      <c r="AD704" s="46"/>
      <c r="AE704" s="46"/>
      <c r="AF704" s="46"/>
      <c r="AG704" s="46"/>
      <c r="AH704" s="46"/>
      <c r="AI704" s="46"/>
    </row>
    <row r="705" spans="1:35">
      <c r="A705" s="46"/>
      <c r="B705" s="46"/>
      <c r="C705" s="46"/>
      <c r="D705" s="46"/>
      <c r="E705" s="46"/>
      <c r="F705" s="46"/>
      <c r="G705" s="46"/>
      <c r="H705" s="46"/>
      <c r="I705" s="127"/>
      <c r="J705" s="46"/>
      <c r="K705" s="46"/>
      <c r="L705" s="60"/>
      <c r="M705" s="46"/>
      <c r="N705" s="46"/>
      <c r="O705" s="46"/>
      <c r="P705" s="46"/>
      <c r="Q705" s="46"/>
      <c r="R705" s="46"/>
      <c r="S705" s="46"/>
      <c r="T705" s="46"/>
      <c r="U705" s="46"/>
      <c r="V705" s="46"/>
      <c r="W705" s="46"/>
      <c r="X705" s="46"/>
      <c r="Y705" s="46"/>
      <c r="Z705" s="46"/>
      <c r="AA705" s="46"/>
      <c r="AB705" s="46"/>
      <c r="AC705" s="46"/>
      <c r="AD705" s="46"/>
      <c r="AE705" s="46"/>
      <c r="AF705" s="46"/>
      <c r="AG705" s="46"/>
      <c r="AH705" s="46"/>
      <c r="AI705" s="46"/>
    </row>
    <row r="706" spans="1:35">
      <c r="A706" s="46"/>
      <c r="B706" s="46"/>
      <c r="C706" s="46"/>
      <c r="D706" s="46"/>
      <c r="E706" s="46"/>
      <c r="F706" s="46"/>
      <c r="G706" s="46"/>
      <c r="H706" s="46"/>
      <c r="I706" s="127"/>
      <c r="J706" s="46"/>
      <c r="K706" s="46"/>
      <c r="L706" s="60"/>
      <c r="M706" s="46"/>
      <c r="N706" s="46"/>
      <c r="O706" s="46"/>
      <c r="P706" s="46"/>
      <c r="Q706" s="46"/>
      <c r="R706" s="46"/>
      <c r="S706" s="46"/>
      <c r="T706" s="46"/>
      <c r="U706" s="46"/>
      <c r="V706" s="46"/>
      <c r="W706" s="46"/>
      <c r="X706" s="46"/>
      <c r="Y706" s="46"/>
      <c r="Z706" s="46"/>
      <c r="AA706" s="46"/>
      <c r="AB706" s="46"/>
      <c r="AC706" s="46"/>
      <c r="AD706" s="46"/>
      <c r="AE706" s="46"/>
      <c r="AF706" s="46"/>
      <c r="AG706" s="46"/>
      <c r="AH706" s="46"/>
      <c r="AI706" s="46"/>
    </row>
    <row r="707" spans="1:35">
      <c r="A707" s="46"/>
      <c r="B707" s="46"/>
      <c r="C707" s="46"/>
      <c r="D707" s="46"/>
      <c r="E707" s="46"/>
      <c r="F707" s="46"/>
      <c r="G707" s="46"/>
      <c r="H707" s="46"/>
      <c r="I707" s="127"/>
      <c r="J707" s="46"/>
      <c r="K707" s="46"/>
      <c r="L707" s="60"/>
      <c r="M707" s="46"/>
      <c r="N707" s="46"/>
      <c r="O707" s="46"/>
      <c r="P707" s="46"/>
      <c r="Q707" s="46"/>
      <c r="R707" s="46"/>
      <c r="S707" s="46"/>
      <c r="T707" s="46"/>
      <c r="U707" s="46"/>
      <c r="V707" s="46"/>
      <c r="W707" s="46"/>
      <c r="X707" s="46"/>
      <c r="Y707" s="46"/>
      <c r="Z707" s="46"/>
      <c r="AA707" s="46"/>
      <c r="AB707" s="46"/>
      <c r="AC707" s="46"/>
      <c r="AD707" s="46"/>
      <c r="AE707" s="46"/>
      <c r="AF707" s="46"/>
      <c r="AG707" s="46"/>
      <c r="AH707" s="46"/>
      <c r="AI707" s="46"/>
    </row>
    <row r="708" spans="1:35">
      <c r="A708" s="46"/>
      <c r="B708" s="46"/>
      <c r="C708" s="46"/>
      <c r="D708" s="46"/>
      <c r="E708" s="46"/>
      <c r="F708" s="46"/>
      <c r="G708" s="46"/>
      <c r="H708" s="46"/>
      <c r="I708" s="127"/>
      <c r="J708" s="46"/>
      <c r="K708" s="46"/>
      <c r="L708" s="60"/>
      <c r="M708" s="46"/>
      <c r="N708" s="46"/>
      <c r="O708" s="46"/>
      <c r="P708" s="46"/>
      <c r="Q708" s="46"/>
      <c r="R708" s="46"/>
      <c r="S708" s="46"/>
      <c r="T708" s="46"/>
      <c r="U708" s="46"/>
      <c r="V708" s="46"/>
      <c r="W708" s="46"/>
      <c r="X708" s="46"/>
      <c r="Y708" s="46"/>
      <c r="Z708" s="46"/>
      <c r="AA708" s="46"/>
      <c r="AB708" s="46"/>
      <c r="AC708" s="46"/>
      <c r="AD708" s="46"/>
      <c r="AE708" s="46"/>
      <c r="AF708" s="46"/>
      <c r="AG708" s="46"/>
      <c r="AH708" s="46"/>
      <c r="AI708" s="46"/>
    </row>
    <row r="709" spans="1:35">
      <c r="A709" s="46"/>
      <c r="B709" s="46"/>
      <c r="C709" s="46"/>
      <c r="D709" s="46"/>
      <c r="E709" s="46"/>
      <c r="F709" s="46"/>
      <c r="G709" s="46"/>
      <c r="H709" s="46"/>
      <c r="I709" s="127"/>
      <c r="J709" s="46"/>
      <c r="K709" s="46"/>
      <c r="L709" s="60"/>
      <c r="M709" s="46"/>
      <c r="N709" s="46"/>
      <c r="O709" s="46"/>
      <c r="P709" s="46"/>
      <c r="Q709" s="46"/>
      <c r="R709" s="46"/>
      <c r="S709" s="46"/>
      <c r="T709" s="46"/>
      <c r="U709" s="46"/>
      <c r="V709" s="46"/>
      <c r="W709" s="46"/>
      <c r="X709" s="46"/>
      <c r="Y709" s="46"/>
      <c r="Z709" s="46"/>
      <c r="AA709" s="46"/>
      <c r="AB709" s="46"/>
      <c r="AC709" s="46"/>
      <c r="AD709" s="46"/>
      <c r="AE709" s="46"/>
      <c r="AF709" s="46"/>
      <c r="AG709" s="46"/>
      <c r="AH709" s="46"/>
      <c r="AI709" s="46"/>
    </row>
    <row r="710" spans="1:35">
      <c r="A710" s="46"/>
      <c r="B710" s="46"/>
      <c r="C710" s="46"/>
      <c r="D710" s="46"/>
      <c r="E710" s="46"/>
      <c r="F710" s="46"/>
      <c r="G710" s="46"/>
      <c r="H710" s="46"/>
      <c r="I710" s="127"/>
      <c r="J710" s="46"/>
      <c r="K710" s="46"/>
      <c r="L710" s="60"/>
      <c r="M710" s="46"/>
      <c r="N710" s="46"/>
      <c r="O710" s="46"/>
      <c r="P710" s="46"/>
      <c r="Q710" s="46"/>
      <c r="R710" s="46"/>
      <c r="S710" s="46"/>
      <c r="T710" s="46"/>
      <c r="U710" s="46"/>
      <c r="V710" s="46"/>
      <c r="W710" s="46"/>
      <c r="X710" s="46"/>
      <c r="Y710" s="46"/>
      <c r="Z710" s="46"/>
      <c r="AA710" s="46"/>
      <c r="AB710" s="46"/>
      <c r="AC710" s="46"/>
      <c r="AD710" s="46"/>
      <c r="AE710" s="46"/>
      <c r="AF710" s="46"/>
      <c r="AG710" s="46"/>
      <c r="AH710" s="46"/>
      <c r="AI710" s="46"/>
    </row>
    <row r="711" spans="1:35">
      <c r="A711" s="46"/>
      <c r="B711" s="46"/>
      <c r="C711" s="46"/>
      <c r="D711" s="46"/>
      <c r="E711" s="46"/>
      <c r="F711" s="46"/>
      <c r="G711" s="46"/>
      <c r="H711" s="46"/>
      <c r="I711" s="127"/>
      <c r="J711" s="46"/>
      <c r="K711" s="46"/>
      <c r="L711" s="60"/>
      <c r="M711" s="46"/>
      <c r="N711" s="46"/>
      <c r="O711" s="46"/>
      <c r="P711" s="46"/>
      <c r="Q711" s="46"/>
      <c r="R711" s="46"/>
      <c r="S711" s="46"/>
      <c r="T711" s="46"/>
      <c r="U711" s="46"/>
      <c r="V711" s="46"/>
      <c r="W711" s="46"/>
      <c r="X711" s="46"/>
      <c r="Y711" s="46"/>
      <c r="Z711" s="46"/>
      <c r="AA711" s="46"/>
      <c r="AB711" s="46"/>
      <c r="AC711" s="46"/>
      <c r="AD711" s="46"/>
      <c r="AE711" s="46"/>
      <c r="AF711" s="46"/>
      <c r="AG711" s="46"/>
      <c r="AH711" s="46"/>
      <c r="AI711" s="46"/>
    </row>
    <row r="712" spans="1:35">
      <c r="A712" s="46"/>
      <c r="B712" s="46"/>
      <c r="C712" s="46"/>
      <c r="D712" s="46"/>
      <c r="E712" s="46"/>
      <c r="F712" s="46"/>
      <c r="G712" s="46"/>
      <c r="H712" s="46"/>
      <c r="I712" s="127"/>
      <c r="J712" s="46"/>
      <c r="K712" s="46"/>
      <c r="L712" s="60"/>
      <c r="M712" s="46"/>
      <c r="N712" s="46"/>
      <c r="O712" s="46"/>
      <c r="P712" s="46"/>
      <c r="Q712" s="46"/>
      <c r="R712" s="46"/>
      <c r="S712" s="46"/>
      <c r="T712" s="46"/>
      <c r="U712" s="46"/>
      <c r="V712" s="46"/>
      <c r="W712" s="46"/>
      <c r="X712" s="46"/>
      <c r="Y712" s="46"/>
      <c r="Z712" s="46"/>
      <c r="AA712" s="46"/>
      <c r="AB712" s="46"/>
      <c r="AC712" s="46"/>
      <c r="AD712" s="46"/>
      <c r="AE712" s="46"/>
      <c r="AF712" s="46"/>
      <c r="AG712" s="46"/>
      <c r="AH712" s="46"/>
      <c r="AI712" s="46"/>
    </row>
    <row r="713" spans="1:35">
      <c r="A713" s="46"/>
      <c r="B713" s="46"/>
      <c r="C713" s="46"/>
      <c r="D713" s="46"/>
      <c r="E713" s="46"/>
      <c r="F713" s="46"/>
      <c r="G713" s="46"/>
      <c r="H713" s="46"/>
      <c r="I713" s="127"/>
      <c r="J713" s="46"/>
      <c r="K713" s="46"/>
      <c r="L713" s="60"/>
      <c r="M713" s="46"/>
      <c r="N713" s="46"/>
      <c r="O713" s="46"/>
      <c r="P713" s="46"/>
      <c r="Q713" s="46"/>
      <c r="R713" s="46"/>
      <c r="S713" s="46"/>
      <c r="T713" s="46"/>
      <c r="U713" s="46"/>
      <c r="V713" s="46"/>
      <c r="W713" s="46"/>
      <c r="X713" s="46"/>
      <c r="Y713" s="46"/>
      <c r="Z713" s="46"/>
      <c r="AA713" s="46"/>
      <c r="AB713" s="46"/>
      <c r="AC713" s="46"/>
      <c r="AD713" s="46"/>
      <c r="AE713" s="46"/>
      <c r="AF713" s="46"/>
      <c r="AG713" s="46"/>
      <c r="AH713" s="46"/>
      <c r="AI713" s="46"/>
    </row>
    <row r="714" spans="1:35">
      <c r="A714" s="46"/>
      <c r="B714" s="46"/>
      <c r="C714" s="46"/>
      <c r="D714" s="46"/>
      <c r="E714" s="46"/>
      <c r="F714" s="46"/>
      <c r="G714" s="46"/>
      <c r="H714" s="46"/>
      <c r="I714" s="127"/>
      <c r="J714" s="46"/>
      <c r="K714" s="46"/>
      <c r="L714" s="60"/>
      <c r="M714" s="46"/>
      <c r="N714" s="46"/>
      <c r="O714" s="46"/>
      <c r="P714" s="46"/>
      <c r="Q714" s="46"/>
      <c r="R714" s="46"/>
      <c r="S714" s="46"/>
      <c r="T714" s="46"/>
      <c r="U714" s="46"/>
      <c r="V714" s="46"/>
      <c r="W714" s="46"/>
      <c r="X714" s="46"/>
      <c r="Y714" s="46"/>
      <c r="Z714" s="46"/>
      <c r="AA714" s="46"/>
      <c r="AB714" s="46"/>
      <c r="AC714" s="46"/>
      <c r="AD714" s="46"/>
      <c r="AE714" s="46"/>
      <c r="AF714" s="46"/>
      <c r="AG714" s="46"/>
      <c r="AH714" s="46"/>
      <c r="AI714" s="46"/>
    </row>
    <row r="715" spans="1:35">
      <c r="A715" s="46"/>
      <c r="B715" s="46"/>
      <c r="C715" s="46"/>
      <c r="D715" s="46"/>
      <c r="E715" s="46"/>
      <c r="F715" s="46"/>
      <c r="G715" s="46"/>
      <c r="H715" s="46"/>
      <c r="I715" s="127"/>
      <c r="J715" s="46"/>
      <c r="K715" s="46"/>
      <c r="L715" s="60"/>
      <c r="M715" s="46"/>
      <c r="N715" s="46"/>
      <c r="O715" s="46"/>
      <c r="P715" s="46"/>
      <c r="Q715" s="46"/>
      <c r="R715" s="46"/>
      <c r="S715" s="46"/>
      <c r="T715" s="46"/>
      <c r="U715" s="46"/>
      <c r="V715" s="46"/>
      <c r="W715" s="46"/>
      <c r="X715" s="46"/>
      <c r="Y715" s="46"/>
      <c r="Z715" s="46"/>
      <c r="AA715" s="46"/>
      <c r="AB715" s="46"/>
      <c r="AC715" s="46"/>
      <c r="AD715" s="46"/>
      <c r="AE715" s="46"/>
      <c r="AF715" s="46"/>
      <c r="AG715" s="46"/>
      <c r="AH715" s="46"/>
      <c r="AI715" s="46"/>
    </row>
    <row r="716" spans="1:35">
      <c r="A716" s="46"/>
      <c r="B716" s="46"/>
      <c r="C716" s="46"/>
      <c r="D716" s="46"/>
      <c r="E716" s="46"/>
      <c r="F716" s="46"/>
      <c r="G716" s="46"/>
      <c r="H716" s="46"/>
      <c r="I716" s="127"/>
      <c r="J716" s="46"/>
      <c r="K716" s="46"/>
      <c r="L716" s="60"/>
      <c r="M716" s="46"/>
      <c r="N716" s="46"/>
      <c r="O716" s="46"/>
      <c r="P716" s="46"/>
      <c r="Q716" s="46"/>
      <c r="R716" s="46"/>
      <c r="S716" s="46"/>
      <c r="T716" s="46"/>
      <c r="U716" s="46"/>
      <c r="V716" s="46"/>
      <c r="W716" s="46"/>
      <c r="X716" s="46"/>
      <c r="Y716" s="46"/>
      <c r="Z716" s="46"/>
      <c r="AA716" s="46"/>
      <c r="AB716" s="46"/>
      <c r="AC716" s="46"/>
      <c r="AD716" s="46"/>
      <c r="AE716" s="46"/>
      <c r="AF716" s="46"/>
      <c r="AG716" s="46"/>
      <c r="AH716" s="46"/>
      <c r="AI716" s="46"/>
    </row>
    <row r="717" spans="1:35">
      <c r="A717" s="46"/>
      <c r="B717" s="46"/>
      <c r="C717" s="46"/>
      <c r="D717" s="46"/>
      <c r="E717" s="46"/>
      <c r="F717" s="46"/>
      <c r="G717" s="46"/>
      <c r="H717" s="46"/>
      <c r="I717" s="127"/>
      <c r="J717" s="46"/>
      <c r="K717" s="46"/>
      <c r="L717" s="60"/>
      <c r="M717" s="46"/>
      <c r="N717" s="46"/>
      <c r="O717" s="46"/>
      <c r="P717" s="46"/>
      <c r="Q717" s="46"/>
      <c r="R717" s="46"/>
      <c r="S717" s="46"/>
      <c r="T717" s="46"/>
      <c r="U717" s="46"/>
      <c r="V717" s="46"/>
      <c r="W717" s="46"/>
      <c r="X717" s="46"/>
      <c r="Y717" s="46"/>
      <c r="Z717" s="46"/>
      <c r="AA717" s="46"/>
      <c r="AB717" s="46"/>
      <c r="AC717" s="46"/>
      <c r="AD717" s="46"/>
      <c r="AE717" s="46"/>
      <c r="AF717" s="46"/>
      <c r="AG717" s="46"/>
      <c r="AH717" s="46"/>
      <c r="AI717" s="46"/>
    </row>
    <row r="718" spans="1:35">
      <c r="A718" s="46"/>
      <c r="B718" s="46"/>
      <c r="C718" s="46"/>
      <c r="D718" s="46"/>
      <c r="E718" s="46"/>
      <c r="F718" s="46"/>
      <c r="G718" s="46"/>
      <c r="H718" s="46"/>
      <c r="I718" s="127"/>
      <c r="J718" s="46"/>
      <c r="K718" s="46"/>
      <c r="L718" s="60"/>
      <c r="M718" s="46"/>
      <c r="N718" s="46"/>
      <c r="O718" s="46"/>
      <c r="P718" s="46"/>
      <c r="Q718" s="46"/>
      <c r="R718" s="46"/>
      <c r="S718" s="46"/>
      <c r="T718" s="46"/>
      <c r="U718" s="46"/>
      <c r="V718" s="46"/>
      <c r="W718" s="46"/>
      <c r="X718" s="46"/>
      <c r="Y718" s="46"/>
      <c r="Z718" s="46"/>
      <c r="AA718" s="46"/>
      <c r="AB718" s="46"/>
      <c r="AC718" s="46"/>
      <c r="AD718" s="46"/>
      <c r="AE718" s="46"/>
      <c r="AF718" s="46"/>
      <c r="AG718" s="46"/>
      <c r="AH718" s="46"/>
      <c r="AI718" s="46"/>
    </row>
    <row r="719" spans="1:35">
      <c r="A719" s="46"/>
      <c r="B719" s="46"/>
      <c r="C719" s="46"/>
      <c r="D719" s="46"/>
      <c r="E719" s="46"/>
      <c r="F719" s="46"/>
      <c r="G719" s="46"/>
      <c r="H719" s="46"/>
      <c r="I719" s="127"/>
      <c r="J719" s="46"/>
      <c r="K719" s="46"/>
      <c r="L719" s="60"/>
      <c r="M719" s="46"/>
      <c r="N719" s="46"/>
      <c r="O719" s="46"/>
      <c r="P719" s="46"/>
      <c r="Q719" s="46"/>
      <c r="R719" s="46"/>
      <c r="S719" s="46"/>
      <c r="T719" s="46"/>
      <c r="U719" s="46"/>
      <c r="V719" s="46"/>
      <c r="W719" s="46"/>
      <c r="X719" s="46"/>
      <c r="Y719" s="46"/>
      <c r="Z719" s="46"/>
      <c r="AA719" s="46"/>
      <c r="AB719" s="46"/>
      <c r="AC719" s="46"/>
      <c r="AD719" s="46"/>
      <c r="AE719" s="46"/>
      <c r="AF719" s="46"/>
      <c r="AG719" s="46"/>
      <c r="AH719" s="46"/>
      <c r="AI719" s="46"/>
    </row>
    <row r="720" spans="1:35">
      <c r="A720" s="46"/>
      <c r="B720" s="46"/>
      <c r="C720" s="46"/>
      <c r="D720" s="46"/>
      <c r="E720" s="46"/>
      <c r="F720" s="46"/>
      <c r="G720" s="46"/>
      <c r="H720" s="46"/>
      <c r="I720" s="127"/>
      <c r="J720" s="46"/>
      <c r="K720" s="46"/>
      <c r="L720" s="60"/>
      <c r="M720" s="46"/>
      <c r="N720" s="46"/>
      <c r="O720" s="46"/>
      <c r="P720" s="46"/>
      <c r="Q720" s="46"/>
      <c r="R720" s="46"/>
      <c r="S720" s="46"/>
      <c r="T720" s="46"/>
      <c r="U720" s="46"/>
      <c r="V720" s="46"/>
      <c r="W720" s="46"/>
      <c r="X720" s="46"/>
      <c r="Y720" s="46"/>
      <c r="Z720" s="46"/>
      <c r="AA720" s="46"/>
      <c r="AB720" s="46"/>
      <c r="AC720" s="46"/>
      <c r="AD720" s="46"/>
      <c r="AE720" s="46"/>
      <c r="AF720" s="46"/>
      <c r="AG720" s="46"/>
      <c r="AH720" s="46"/>
      <c r="AI720" s="46"/>
    </row>
    <row r="721" spans="1:35">
      <c r="A721" s="46"/>
      <c r="B721" s="46"/>
      <c r="C721" s="46"/>
      <c r="D721" s="46"/>
      <c r="E721" s="46"/>
      <c r="F721" s="46"/>
      <c r="G721" s="46"/>
      <c r="H721" s="46"/>
      <c r="I721" s="127"/>
      <c r="J721" s="46"/>
      <c r="K721" s="46"/>
      <c r="L721" s="60"/>
      <c r="M721" s="46"/>
      <c r="N721" s="46"/>
      <c r="O721" s="46"/>
      <c r="P721" s="46"/>
      <c r="Q721" s="46"/>
      <c r="R721" s="46"/>
      <c r="S721" s="46"/>
      <c r="T721" s="46"/>
      <c r="U721" s="46"/>
      <c r="V721" s="46"/>
      <c r="W721" s="46"/>
      <c r="X721" s="46"/>
      <c r="Y721" s="46"/>
      <c r="Z721" s="46"/>
      <c r="AA721" s="46"/>
      <c r="AB721" s="46"/>
      <c r="AC721" s="46"/>
      <c r="AD721" s="46"/>
      <c r="AE721" s="46"/>
      <c r="AF721" s="46"/>
      <c r="AG721" s="46"/>
      <c r="AH721" s="46"/>
      <c r="AI721" s="46"/>
    </row>
    <row r="722" spans="1:35">
      <c r="A722" s="46"/>
      <c r="B722" s="46"/>
      <c r="C722" s="46"/>
      <c r="D722" s="46"/>
      <c r="E722" s="46"/>
      <c r="F722" s="46"/>
      <c r="G722" s="46"/>
      <c r="H722" s="46"/>
      <c r="I722" s="127"/>
      <c r="J722" s="46"/>
      <c r="K722" s="46"/>
      <c r="L722" s="60"/>
      <c r="M722" s="46"/>
      <c r="N722" s="46"/>
      <c r="O722" s="46"/>
      <c r="P722" s="46"/>
      <c r="Q722" s="46"/>
      <c r="R722" s="46"/>
      <c r="S722" s="46"/>
      <c r="T722" s="46"/>
      <c r="U722" s="46"/>
      <c r="V722" s="46"/>
      <c r="W722" s="46"/>
      <c r="X722" s="46"/>
      <c r="Y722" s="46"/>
      <c r="Z722" s="46"/>
      <c r="AA722" s="46"/>
      <c r="AB722" s="46"/>
      <c r="AC722" s="46"/>
      <c r="AD722" s="46"/>
      <c r="AE722" s="46"/>
      <c r="AF722" s="46"/>
      <c r="AG722" s="46"/>
      <c r="AH722" s="46"/>
      <c r="AI722" s="46"/>
    </row>
    <row r="723" spans="1:35">
      <c r="A723" s="46"/>
      <c r="B723" s="46"/>
      <c r="C723" s="46"/>
      <c r="D723" s="46"/>
      <c r="E723" s="46"/>
      <c r="F723" s="46"/>
      <c r="G723" s="46"/>
      <c r="H723" s="46"/>
      <c r="I723" s="127"/>
      <c r="J723" s="46"/>
      <c r="K723" s="46"/>
      <c r="L723" s="60"/>
      <c r="M723" s="46"/>
      <c r="N723" s="46"/>
      <c r="O723" s="46"/>
      <c r="P723" s="46"/>
      <c r="Q723" s="46"/>
      <c r="R723" s="46"/>
      <c r="S723" s="46"/>
      <c r="T723" s="46"/>
      <c r="U723" s="46"/>
      <c r="V723" s="46"/>
      <c r="W723" s="46"/>
      <c r="X723" s="46"/>
      <c r="Y723" s="46"/>
      <c r="Z723" s="46"/>
      <c r="AA723" s="46"/>
      <c r="AB723" s="46"/>
      <c r="AC723" s="46"/>
      <c r="AD723" s="46"/>
      <c r="AE723" s="46"/>
      <c r="AF723" s="46"/>
      <c r="AG723" s="46"/>
      <c r="AH723" s="46"/>
      <c r="AI723" s="46"/>
    </row>
    <row r="724" spans="1:35">
      <c r="A724" s="46"/>
      <c r="B724" s="46"/>
      <c r="C724" s="46"/>
      <c r="D724" s="46"/>
      <c r="E724" s="46"/>
      <c r="F724" s="46"/>
      <c r="G724" s="46"/>
      <c r="H724" s="46"/>
      <c r="I724" s="127"/>
      <c r="J724" s="46"/>
      <c r="K724" s="46"/>
      <c r="L724" s="60"/>
      <c r="M724" s="46"/>
      <c r="N724" s="46"/>
      <c r="O724" s="46"/>
      <c r="P724" s="46"/>
      <c r="Q724" s="46"/>
      <c r="R724" s="46"/>
      <c r="S724" s="46"/>
      <c r="T724" s="46"/>
      <c r="U724" s="46"/>
      <c r="V724" s="46"/>
      <c r="W724" s="46"/>
      <c r="X724" s="46"/>
      <c r="Y724" s="46"/>
      <c r="Z724" s="46"/>
      <c r="AA724" s="46"/>
      <c r="AB724" s="46"/>
      <c r="AC724" s="46"/>
      <c r="AD724" s="46"/>
      <c r="AE724" s="46"/>
      <c r="AF724" s="46"/>
      <c r="AG724" s="46"/>
      <c r="AH724" s="46"/>
      <c r="AI724" s="46"/>
    </row>
    <row r="725" spans="1:35">
      <c r="A725" s="46"/>
      <c r="B725" s="46"/>
      <c r="C725" s="46"/>
      <c r="D725" s="46"/>
      <c r="E725" s="46"/>
      <c r="F725" s="46"/>
      <c r="G725" s="46"/>
      <c r="H725" s="46"/>
      <c r="I725" s="127"/>
      <c r="J725" s="46"/>
      <c r="K725" s="46"/>
      <c r="L725" s="60"/>
      <c r="M725" s="46"/>
      <c r="N725" s="46"/>
      <c r="O725" s="46"/>
      <c r="P725" s="46"/>
      <c r="Q725" s="46"/>
      <c r="R725" s="46"/>
      <c r="S725" s="46"/>
      <c r="T725" s="46"/>
      <c r="U725" s="46"/>
      <c r="V725" s="46"/>
      <c r="W725" s="46"/>
      <c r="X725" s="46"/>
      <c r="Y725" s="46"/>
      <c r="Z725" s="46"/>
      <c r="AA725" s="46"/>
      <c r="AB725" s="46"/>
      <c r="AC725" s="46"/>
      <c r="AD725" s="46"/>
      <c r="AE725" s="46"/>
      <c r="AF725" s="46"/>
      <c r="AG725" s="46"/>
      <c r="AH725" s="46"/>
      <c r="AI725" s="46"/>
    </row>
    <row r="726" spans="1:35">
      <c r="A726" s="46"/>
      <c r="B726" s="46"/>
      <c r="C726" s="46"/>
      <c r="D726" s="46"/>
      <c r="E726" s="46"/>
      <c r="F726" s="46"/>
      <c r="G726" s="46"/>
      <c r="H726" s="46"/>
      <c r="I726" s="127"/>
      <c r="J726" s="46"/>
      <c r="K726" s="46"/>
      <c r="L726" s="60"/>
      <c r="M726" s="46"/>
      <c r="N726" s="46"/>
      <c r="O726" s="46"/>
      <c r="P726" s="46"/>
      <c r="Q726" s="46"/>
      <c r="R726" s="46"/>
      <c r="S726" s="46"/>
      <c r="T726" s="46"/>
      <c r="U726" s="46"/>
      <c r="V726" s="46"/>
      <c r="W726" s="46"/>
      <c r="X726" s="46"/>
      <c r="Y726" s="46"/>
      <c r="Z726" s="46"/>
      <c r="AA726" s="46"/>
      <c r="AB726" s="46"/>
      <c r="AC726" s="46"/>
      <c r="AD726" s="46"/>
      <c r="AE726" s="46"/>
      <c r="AF726" s="46"/>
      <c r="AG726" s="46"/>
      <c r="AH726" s="46"/>
      <c r="AI726" s="46"/>
    </row>
    <row r="727" spans="1:35">
      <c r="A727" s="46"/>
      <c r="B727" s="46"/>
      <c r="C727" s="46"/>
      <c r="D727" s="46"/>
      <c r="E727" s="46"/>
      <c r="F727" s="46"/>
      <c r="G727" s="46"/>
      <c r="H727" s="46"/>
      <c r="I727" s="127"/>
      <c r="J727" s="46"/>
      <c r="K727" s="46"/>
      <c r="L727" s="60"/>
      <c r="M727" s="46"/>
      <c r="N727" s="46"/>
      <c r="O727" s="46"/>
      <c r="P727" s="46"/>
      <c r="Q727" s="46"/>
      <c r="R727" s="46"/>
      <c r="S727" s="46"/>
      <c r="T727" s="46"/>
      <c r="U727" s="46"/>
      <c r="V727" s="46"/>
      <c r="W727" s="46"/>
      <c r="X727" s="46"/>
      <c r="Y727" s="46"/>
      <c r="Z727" s="46"/>
      <c r="AA727" s="46"/>
      <c r="AB727" s="46"/>
      <c r="AC727" s="46"/>
      <c r="AD727" s="46"/>
      <c r="AE727" s="46"/>
      <c r="AF727" s="46"/>
      <c r="AG727" s="46"/>
      <c r="AH727" s="46"/>
      <c r="AI727" s="46"/>
    </row>
    <row r="728" spans="1:35">
      <c r="A728" s="46"/>
      <c r="B728" s="46"/>
      <c r="C728" s="46"/>
      <c r="D728" s="46"/>
      <c r="E728" s="46"/>
      <c r="F728" s="46"/>
      <c r="G728" s="46"/>
      <c r="H728" s="46"/>
      <c r="I728" s="127"/>
      <c r="J728" s="46"/>
      <c r="K728" s="46"/>
      <c r="L728" s="60"/>
      <c r="M728" s="46"/>
      <c r="N728" s="46"/>
      <c r="O728" s="46"/>
      <c r="P728" s="46"/>
      <c r="Q728" s="46"/>
      <c r="R728" s="46"/>
      <c r="S728" s="46"/>
      <c r="T728" s="46"/>
      <c r="U728" s="46"/>
      <c r="V728" s="46"/>
      <c r="W728" s="46"/>
      <c r="X728" s="46"/>
      <c r="Y728" s="46"/>
      <c r="Z728" s="46"/>
      <c r="AA728" s="46"/>
      <c r="AB728" s="46"/>
      <c r="AC728" s="46"/>
      <c r="AD728" s="46"/>
      <c r="AE728" s="46"/>
      <c r="AF728" s="46"/>
      <c r="AG728" s="46"/>
      <c r="AH728" s="46"/>
      <c r="AI728" s="46"/>
    </row>
    <row r="729" spans="1:35">
      <c r="A729" s="46"/>
      <c r="B729" s="46"/>
      <c r="C729" s="46"/>
      <c r="D729" s="46"/>
      <c r="E729" s="46"/>
      <c r="F729" s="46"/>
      <c r="G729" s="46"/>
      <c r="H729" s="46"/>
      <c r="I729" s="127"/>
      <c r="J729" s="46"/>
      <c r="K729" s="46"/>
      <c r="L729" s="60"/>
      <c r="M729" s="46"/>
      <c r="N729" s="46"/>
      <c r="O729" s="46"/>
      <c r="P729" s="46"/>
      <c r="Q729" s="46"/>
      <c r="R729" s="46"/>
      <c r="S729" s="46"/>
      <c r="T729" s="46"/>
      <c r="U729" s="46"/>
      <c r="V729" s="46"/>
      <c r="W729" s="46"/>
      <c r="X729" s="46"/>
      <c r="Y729" s="46"/>
      <c r="Z729" s="46"/>
      <c r="AA729" s="46"/>
      <c r="AB729" s="46"/>
      <c r="AC729" s="46"/>
      <c r="AD729" s="46"/>
      <c r="AE729" s="46"/>
      <c r="AF729" s="46"/>
      <c r="AG729" s="46"/>
      <c r="AH729" s="46"/>
      <c r="AI729" s="46"/>
    </row>
    <row r="730" spans="1:35">
      <c r="A730" s="46"/>
      <c r="B730" s="46"/>
      <c r="C730" s="46"/>
      <c r="D730" s="46"/>
      <c r="E730" s="46"/>
      <c r="F730" s="46"/>
      <c r="G730" s="46"/>
      <c r="H730" s="46"/>
      <c r="I730" s="127"/>
      <c r="J730" s="46"/>
      <c r="K730" s="46"/>
      <c r="L730" s="60"/>
      <c r="M730" s="46"/>
      <c r="N730" s="46"/>
      <c r="O730" s="46"/>
      <c r="P730" s="46"/>
      <c r="Q730" s="46"/>
      <c r="R730" s="46"/>
      <c r="S730" s="46"/>
      <c r="T730" s="46"/>
      <c r="U730" s="46"/>
      <c r="V730" s="46"/>
      <c r="W730" s="46"/>
      <c r="X730" s="46"/>
      <c r="Y730" s="46"/>
      <c r="Z730" s="46"/>
      <c r="AA730" s="46"/>
      <c r="AB730" s="46"/>
      <c r="AC730" s="46"/>
      <c r="AD730" s="46"/>
      <c r="AE730" s="46"/>
      <c r="AF730" s="46"/>
      <c r="AG730" s="46"/>
      <c r="AH730" s="46"/>
      <c r="AI730" s="46"/>
    </row>
    <row r="731" spans="1:35">
      <c r="A731" s="46"/>
      <c r="B731" s="46"/>
      <c r="C731" s="46"/>
      <c r="D731" s="46"/>
      <c r="E731" s="46"/>
      <c r="F731" s="46"/>
      <c r="G731" s="46"/>
      <c r="H731" s="46"/>
      <c r="I731" s="127"/>
      <c r="J731" s="46"/>
      <c r="K731" s="46"/>
      <c r="L731" s="60"/>
      <c r="M731" s="46"/>
      <c r="N731" s="46"/>
      <c r="O731" s="46"/>
      <c r="P731" s="46"/>
      <c r="Q731" s="46"/>
      <c r="R731" s="46"/>
      <c r="S731" s="46"/>
      <c r="T731" s="46"/>
      <c r="U731" s="46"/>
      <c r="V731" s="46"/>
      <c r="W731" s="46"/>
      <c r="X731" s="46"/>
      <c r="Y731" s="46"/>
      <c r="Z731" s="46"/>
      <c r="AA731" s="46"/>
      <c r="AB731" s="46"/>
      <c r="AC731" s="46"/>
      <c r="AD731" s="46"/>
      <c r="AE731" s="46"/>
      <c r="AF731" s="46"/>
      <c r="AG731" s="46"/>
      <c r="AH731" s="46"/>
      <c r="AI731" s="46"/>
    </row>
    <row r="732" spans="1:35">
      <c r="A732" s="46"/>
      <c r="B732" s="46"/>
      <c r="C732" s="46"/>
      <c r="D732" s="46"/>
      <c r="E732" s="46"/>
      <c r="F732" s="46"/>
      <c r="G732" s="46"/>
      <c r="H732" s="46"/>
      <c r="I732" s="127"/>
      <c r="J732" s="46"/>
      <c r="K732" s="46"/>
      <c r="L732" s="60"/>
      <c r="M732" s="46"/>
      <c r="N732" s="46"/>
      <c r="O732" s="46"/>
      <c r="P732" s="46"/>
      <c r="Q732" s="46"/>
      <c r="R732" s="46"/>
      <c r="S732" s="46"/>
      <c r="T732" s="46"/>
      <c r="U732" s="46"/>
      <c r="V732" s="46"/>
      <c r="W732" s="46"/>
      <c r="X732" s="46"/>
      <c r="Y732" s="46"/>
      <c r="Z732" s="46"/>
      <c r="AA732" s="46"/>
      <c r="AB732" s="46"/>
      <c r="AC732" s="46"/>
      <c r="AD732" s="46"/>
      <c r="AE732" s="46"/>
      <c r="AF732" s="46"/>
      <c r="AG732" s="46"/>
      <c r="AH732" s="46"/>
      <c r="AI732" s="46"/>
    </row>
    <row r="733" spans="1:35">
      <c r="A733" s="46"/>
      <c r="B733" s="46"/>
      <c r="C733" s="46"/>
      <c r="D733" s="46"/>
      <c r="E733" s="46"/>
      <c r="F733" s="46"/>
      <c r="G733" s="46"/>
      <c r="H733" s="46"/>
      <c r="I733" s="127"/>
      <c r="J733" s="46"/>
      <c r="K733" s="46"/>
      <c r="L733" s="60"/>
      <c r="M733" s="46"/>
      <c r="N733" s="46"/>
      <c r="O733" s="46"/>
      <c r="P733" s="46"/>
      <c r="Q733" s="46"/>
      <c r="R733" s="46"/>
      <c r="S733" s="46"/>
      <c r="T733" s="46"/>
      <c r="U733" s="46"/>
      <c r="V733" s="46"/>
      <c r="W733" s="46"/>
      <c r="X733" s="46"/>
      <c r="Y733" s="46"/>
      <c r="Z733" s="46"/>
      <c r="AA733" s="46"/>
      <c r="AB733" s="46"/>
      <c r="AC733" s="46"/>
      <c r="AD733" s="46"/>
      <c r="AE733" s="46"/>
      <c r="AF733" s="46"/>
      <c r="AG733" s="46"/>
      <c r="AH733" s="46"/>
      <c r="AI733" s="46"/>
    </row>
    <row r="734" spans="1:35">
      <c r="A734" s="46"/>
      <c r="B734" s="46"/>
      <c r="C734" s="46"/>
      <c r="D734" s="46"/>
      <c r="E734" s="46"/>
      <c r="F734" s="46"/>
      <c r="G734" s="46"/>
      <c r="H734" s="46"/>
      <c r="I734" s="127"/>
      <c r="J734" s="46"/>
      <c r="K734" s="46"/>
      <c r="L734" s="60"/>
      <c r="M734" s="46"/>
      <c r="N734" s="46"/>
      <c r="O734" s="46"/>
      <c r="P734" s="46"/>
      <c r="Q734" s="46"/>
      <c r="R734" s="46"/>
      <c r="S734" s="46"/>
      <c r="T734" s="46"/>
      <c r="U734" s="46"/>
      <c r="V734" s="46"/>
      <c r="W734" s="46"/>
      <c r="X734" s="46"/>
      <c r="Y734" s="46"/>
      <c r="Z734" s="46"/>
      <c r="AA734" s="46"/>
      <c r="AB734" s="46"/>
      <c r="AC734" s="46"/>
      <c r="AD734" s="46"/>
      <c r="AE734" s="46"/>
      <c r="AF734" s="46"/>
      <c r="AG734" s="46"/>
      <c r="AH734" s="46"/>
      <c r="AI734" s="46"/>
    </row>
    <row r="735" spans="1:35">
      <c r="A735" s="46"/>
      <c r="B735" s="46"/>
      <c r="C735" s="46"/>
      <c r="D735" s="46"/>
      <c r="E735" s="46"/>
      <c r="F735" s="46"/>
      <c r="G735" s="46"/>
      <c r="H735" s="46"/>
      <c r="I735" s="127"/>
      <c r="J735" s="46"/>
      <c r="K735" s="46"/>
      <c r="L735" s="60"/>
      <c r="M735" s="46"/>
      <c r="N735" s="46"/>
      <c r="O735" s="46"/>
      <c r="P735" s="46"/>
      <c r="Q735" s="46"/>
      <c r="R735" s="46"/>
      <c r="S735" s="46"/>
      <c r="T735" s="46"/>
      <c r="U735" s="46"/>
      <c r="V735" s="46"/>
      <c r="W735" s="46"/>
      <c r="X735" s="46"/>
      <c r="Y735" s="46"/>
      <c r="Z735" s="46"/>
      <c r="AA735" s="46"/>
      <c r="AB735" s="46"/>
      <c r="AC735" s="46"/>
      <c r="AD735" s="46"/>
      <c r="AE735" s="46"/>
      <c r="AF735" s="46"/>
      <c r="AG735" s="46"/>
      <c r="AH735" s="46"/>
      <c r="AI735" s="46"/>
    </row>
    <row r="736" spans="1:35">
      <c r="A736" s="46"/>
      <c r="B736" s="46"/>
      <c r="C736" s="46"/>
      <c r="D736" s="46"/>
      <c r="E736" s="46"/>
      <c r="F736" s="46"/>
      <c r="G736" s="46"/>
      <c r="H736" s="46"/>
      <c r="I736" s="127"/>
      <c r="J736" s="46"/>
      <c r="K736" s="46"/>
      <c r="L736" s="60"/>
      <c r="M736" s="46"/>
      <c r="N736" s="46"/>
      <c r="O736" s="46"/>
      <c r="P736" s="46"/>
      <c r="Q736" s="46"/>
      <c r="R736" s="46"/>
      <c r="S736" s="46"/>
      <c r="T736" s="46"/>
      <c r="U736" s="46"/>
      <c r="V736" s="46"/>
      <c r="W736" s="46"/>
      <c r="X736" s="46"/>
      <c r="Y736" s="46"/>
      <c r="Z736" s="46"/>
      <c r="AA736" s="46"/>
      <c r="AB736" s="46"/>
      <c r="AC736" s="46"/>
      <c r="AD736" s="46"/>
      <c r="AE736" s="46"/>
      <c r="AF736" s="46"/>
      <c r="AG736" s="46"/>
      <c r="AH736" s="46"/>
      <c r="AI736" s="46"/>
    </row>
    <row r="737" spans="1:35">
      <c r="A737" s="46"/>
      <c r="B737" s="46"/>
      <c r="C737" s="46"/>
      <c r="D737" s="46"/>
      <c r="E737" s="46"/>
      <c r="F737" s="46"/>
      <c r="G737" s="46"/>
      <c r="H737" s="46"/>
      <c r="I737" s="127"/>
      <c r="J737" s="46"/>
      <c r="K737" s="46"/>
      <c r="L737" s="60"/>
      <c r="M737" s="46"/>
      <c r="N737" s="46"/>
      <c r="O737" s="46"/>
      <c r="P737" s="46"/>
      <c r="Q737" s="46"/>
      <c r="R737" s="46"/>
      <c r="S737" s="46"/>
      <c r="T737" s="46"/>
      <c r="U737" s="46"/>
      <c r="V737" s="46"/>
      <c r="W737" s="46"/>
      <c r="X737" s="46"/>
      <c r="Y737" s="46"/>
      <c r="Z737" s="46"/>
      <c r="AA737" s="46"/>
      <c r="AB737" s="46"/>
      <c r="AC737" s="46"/>
      <c r="AD737" s="46"/>
      <c r="AE737" s="46"/>
      <c r="AF737" s="46"/>
      <c r="AG737" s="46"/>
      <c r="AH737" s="46"/>
      <c r="AI737" s="46"/>
    </row>
    <row r="738" spans="1:35">
      <c r="A738" s="46"/>
      <c r="B738" s="46"/>
      <c r="C738" s="46"/>
      <c r="D738" s="46"/>
      <c r="E738" s="46"/>
      <c r="F738" s="46"/>
      <c r="G738" s="46"/>
      <c r="H738" s="46"/>
      <c r="I738" s="127"/>
      <c r="J738" s="46"/>
      <c r="K738" s="46"/>
      <c r="L738" s="60"/>
      <c r="M738" s="46"/>
      <c r="N738" s="46"/>
      <c r="O738" s="46"/>
      <c r="P738" s="46"/>
      <c r="Q738" s="46"/>
      <c r="R738" s="46"/>
      <c r="S738" s="46"/>
      <c r="T738" s="46"/>
      <c r="U738" s="46"/>
      <c r="V738" s="46"/>
      <c r="W738" s="46"/>
      <c r="X738" s="46"/>
      <c r="Y738" s="46"/>
      <c r="Z738" s="46"/>
      <c r="AA738" s="46"/>
      <c r="AB738" s="46"/>
      <c r="AC738" s="46"/>
      <c r="AD738" s="46"/>
      <c r="AE738" s="46"/>
      <c r="AF738" s="46"/>
      <c r="AG738" s="46"/>
      <c r="AH738" s="46"/>
      <c r="AI738" s="46"/>
    </row>
    <row r="739" spans="1:35">
      <c r="A739" s="46"/>
      <c r="B739" s="46"/>
      <c r="C739" s="46"/>
      <c r="D739" s="46"/>
      <c r="E739" s="46"/>
      <c r="F739" s="46"/>
      <c r="G739" s="46"/>
      <c r="H739" s="46"/>
      <c r="I739" s="127"/>
      <c r="J739" s="46"/>
      <c r="K739" s="46"/>
      <c r="L739" s="60"/>
      <c r="M739" s="46"/>
      <c r="N739" s="46"/>
      <c r="O739" s="46"/>
      <c r="P739" s="46"/>
      <c r="Q739" s="46"/>
      <c r="R739" s="46"/>
      <c r="S739" s="46"/>
      <c r="T739" s="46"/>
      <c r="U739" s="46"/>
      <c r="V739" s="46"/>
      <c r="W739" s="46"/>
      <c r="X739" s="46"/>
      <c r="Y739" s="46"/>
      <c r="Z739" s="46"/>
      <c r="AA739" s="46"/>
      <c r="AB739" s="46"/>
      <c r="AC739" s="46"/>
      <c r="AD739" s="46"/>
      <c r="AE739" s="46"/>
      <c r="AF739" s="46"/>
      <c r="AG739" s="46"/>
      <c r="AH739" s="46"/>
      <c r="AI739" s="46"/>
    </row>
    <row r="740" spans="1:35">
      <c r="A740" s="46"/>
      <c r="B740" s="46"/>
      <c r="C740" s="46"/>
      <c r="D740" s="46"/>
      <c r="E740" s="46"/>
      <c r="F740" s="46"/>
      <c r="G740" s="46"/>
      <c r="H740" s="46"/>
      <c r="I740" s="127"/>
      <c r="J740" s="46"/>
      <c r="K740" s="46"/>
      <c r="L740" s="60"/>
      <c r="M740" s="46"/>
      <c r="N740" s="46"/>
      <c r="O740" s="46"/>
      <c r="P740" s="46"/>
      <c r="Q740" s="46"/>
      <c r="R740" s="46"/>
      <c r="S740" s="46"/>
      <c r="T740" s="46"/>
      <c r="U740" s="46"/>
      <c r="V740" s="46"/>
      <c r="W740" s="46"/>
      <c r="X740" s="46"/>
      <c r="Y740" s="46"/>
      <c r="Z740" s="46"/>
      <c r="AA740" s="46"/>
      <c r="AB740" s="46"/>
      <c r="AC740" s="46"/>
      <c r="AD740" s="46"/>
      <c r="AE740" s="46"/>
      <c r="AF740" s="46"/>
      <c r="AG740" s="46"/>
      <c r="AH740" s="46"/>
      <c r="AI740" s="46"/>
    </row>
    <row r="741" spans="1:35">
      <c r="A741" s="46"/>
      <c r="B741" s="46"/>
      <c r="C741" s="46"/>
      <c r="D741" s="46"/>
      <c r="E741" s="46"/>
      <c r="F741" s="46"/>
      <c r="G741" s="46"/>
      <c r="H741" s="46"/>
      <c r="I741" s="127"/>
      <c r="J741" s="46"/>
      <c r="K741" s="46"/>
      <c r="L741" s="60"/>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row>
    <row r="742" spans="1:35">
      <c r="A742" s="46"/>
      <c r="B742" s="46"/>
      <c r="C742" s="46"/>
      <c r="D742" s="46"/>
      <c r="E742" s="46"/>
      <c r="F742" s="46"/>
      <c r="G742" s="46"/>
      <c r="H742" s="46"/>
      <c r="I742" s="127"/>
      <c r="J742" s="46"/>
      <c r="K742" s="46"/>
      <c r="L742" s="60"/>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row>
    <row r="743" spans="1:35">
      <c r="A743" s="46"/>
      <c r="B743" s="46"/>
      <c r="C743" s="46"/>
      <c r="D743" s="46"/>
      <c r="E743" s="46"/>
      <c r="F743" s="46"/>
      <c r="G743" s="46"/>
      <c r="H743" s="46"/>
      <c r="I743" s="127"/>
      <c r="J743" s="46"/>
      <c r="K743" s="46"/>
      <c r="L743" s="60"/>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row>
    <row r="744" spans="1:35">
      <c r="A744" s="46"/>
      <c r="B744" s="46"/>
      <c r="C744" s="46"/>
      <c r="D744" s="46"/>
      <c r="E744" s="46"/>
      <c r="F744" s="46"/>
      <c r="G744" s="46"/>
      <c r="H744" s="46"/>
      <c r="I744" s="127"/>
      <c r="J744" s="46"/>
      <c r="K744" s="46"/>
      <c r="L744" s="60"/>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row>
    <row r="745" spans="1:35">
      <c r="A745" s="46"/>
      <c r="B745" s="46"/>
      <c r="C745" s="46"/>
      <c r="D745" s="46"/>
      <c r="E745" s="46"/>
      <c r="F745" s="46"/>
      <c r="G745" s="46"/>
      <c r="H745" s="46"/>
      <c r="I745" s="127"/>
      <c r="J745" s="46"/>
      <c r="K745" s="46"/>
      <c r="L745" s="60"/>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row>
    <row r="746" spans="1:35">
      <c r="A746" s="46"/>
      <c r="B746" s="46"/>
      <c r="C746" s="46"/>
      <c r="D746" s="46"/>
      <c r="E746" s="46"/>
      <c r="F746" s="46"/>
      <c r="G746" s="46"/>
      <c r="H746" s="46"/>
      <c r="I746" s="127"/>
      <c r="J746" s="46"/>
      <c r="K746" s="46"/>
      <c r="L746" s="60"/>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row>
    <row r="747" spans="1:35">
      <c r="A747" s="46"/>
      <c r="B747" s="46"/>
      <c r="C747" s="46"/>
      <c r="D747" s="46"/>
      <c r="E747" s="46"/>
      <c r="F747" s="46"/>
      <c r="G747" s="46"/>
      <c r="H747" s="46"/>
      <c r="I747" s="127"/>
      <c r="J747" s="46"/>
      <c r="K747" s="46"/>
      <c r="L747" s="60"/>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row>
    <row r="748" spans="1:35">
      <c r="A748" s="46"/>
      <c r="B748" s="46"/>
      <c r="C748" s="46"/>
      <c r="D748" s="46"/>
      <c r="E748" s="46"/>
      <c r="F748" s="46"/>
      <c r="G748" s="46"/>
      <c r="H748" s="46"/>
      <c r="I748" s="127"/>
      <c r="J748" s="46"/>
      <c r="K748" s="46"/>
      <c r="L748" s="60"/>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row>
    <row r="749" spans="1:35">
      <c r="A749" s="46"/>
      <c r="B749" s="46"/>
      <c r="C749" s="46"/>
      <c r="D749" s="46"/>
      <c r="E749" s="46"/>
      <c r="F749" s="46"/>
      <c r="G749" s="46"/>
      <c r="H749" s="46"/>
      <c r="I749" s="127"/>
      <c r="J749" s="46"/>
      <c r="K749" s="46"/>
      <c r="L749" s="60"/>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row>
    <row r="750" spans="1:35">
      <c r="A750" s="46"/>
      <c r="B750" s="46"/>
      <c r="C750" s="46"/>
      <c r="D750" s="46"/>
      <c r="E750" s="46"/>
      <c r="F750" s="46"/>
      <c r="G750" s="46"/>
      <c r="H750" s="46"/>
      <c r="I750" s="127"/>
      <c r="J750" s="46"/>
      <c r="K750" s="46"/>
      <c r="L750" s="60"/>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row>
    <row r="751" spans="1:35">
      <c r="A751" s="46"/>
      <c r="B751" s="46"/>
      <c r="C751" s="46"/>
      <c r="D751" s="46"/>
      <c r="E751" s="46"/>
      <c r="F751" s="46"/>
      <c r="G751" s="46"/>
      <c r="H751" s="46"/>
      <c r="I751" s="127"/>
      <c r="J751" s="46"/>
      <c r="K751" s="46"/>
      <c r="L751" s="60"/>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row>
    <row r="752" spans="1:35">
      <c r="A752" s="46"/>
      <c r="B752" s="46"/>
      <c r="C752" s="46"/>
      <c r="D752" s="46"/>
      <c r="E752" s="46"/>
      <c r="F752" s="46"/>
      <c r="G752" s="46"/>
      <c r="H752" s="46"/>
      <c r="I752" s="127"/>
      <c r="J752" s="46"/>
      <c r="K752" s="46"/>
      <c r="L752" s="60"/>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row>
    <row r="753" spans="1:35">
      <c r="A753" s="46"/>
      <c r="B753" s="46"/>
      <c r="C753" s="46"/>
      <c r="D753" s="46"/>
      <c r="E753" s="46"/>
      <c r="F753" s="46"/>
      <c r="G753" s="46"/>
      <c r="H753" s="46"/>
      <c r="I753" s="127"/>
      <c r="J753" s="46"/>
      <c r="K753" s="46"/>
      <c r="L753" s="60"/>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row>
    <row r="754" spans="1:35">
      <c r="A754" s="46"/>
      <c r="B754" s="46"/>
      <c r="C754" s="46"/>
      <c r="D754" s="46"/>
      <c r="E754" s="46"/>
      <c r="F754" s="46"/>
      <c r="G754" s="46"/>
      <c r="H754" s="46"/>
      <c r="I754" s="127"/>
      <c r="J754" s="46"/>
      <c r="K754" s="46"/>
      <c r="L754" s="60"/>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row>
    <row r="755" spans="1:35">
      <c r="A755" s="46"/>
      <c r="B755" s="46"/>
      <c r="C755" s="46"/>
      <c r="D755" s="46"/>
      <c r="E755" s="46"/>
      <c r="F755" s="46"/>
      <c r="G755" s="46"/>
      <c r="H755" s="46"/>
      <c r="I755" s="127"/>
      <c r="J755" s="46"/>
      <c r="K755" s="46"/>
      <c r="L755" s="60"/>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row>
    <row r="756" spans="1:35">
      <c r="A756" s="46"/>
      <c r="B756" s="46"/>
      <c r="C756" s="46"/>
      <c r="D756" s="46"/>
      <c r="E756" s="46"/>
      <c r="F756" s="46"/>
      <c r="G756" s="46"/>
      <c r="H756" s="46"/>
      <c r="I756" s="127"/>
      <c r="J756" s="46"/>
      <c r="K756" s="46"/>
      <c r="L756" s="60"/>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row>
    <row r="757" spans="1:35">
      <c r="A757" s="46"/>
      <c r="B757" s="46"/>
      <c r="C757" s="46"/>
      <c r="D757" s="46"/>
      <c r="E757" s="46"/>
      <c r="F757" s="46"/>
      <c r="G757" s="46"/>
      <c r="H757" s="46"/>
      <c r="I757" s="127"/>
      <c r="J757" s="46"/>
      <c r="K757" s="46"/>
      <c r="L757" s="60"/>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row>
    <row r="758" spans="1:35">
      <c r="A758" s="46"/>
      <c r="B758" s="46"/>
      <c r="C758" s="46"/>
      <c r="D758" s="46"/>
      <c r="E758" s="46"/>
      <c r="F758" s="46"/>
      <c r="G758" s="46"/>
      <c r="H758" s="46"/>
      <c r="I758" s="127"/>
      <c r="J758" s="46"/>
      <c r="K758" s="46"/>
      <c r="L758" s="60"/>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row>
    <row r="759" spans="1:35">
      <c r="A759" s="46"/>
      <c r="B759" s="46"/>
      <c r="C759" s="46"/>
      <c r="D759" s="46"/>
      <c r="E759" s="46"/>
      <c r="F759" s="46"/>
      <c r="G759" s="46"/>
      <c r="H759" s="46"/>
      <c r="I759" s="127"/>
      <c r="J759" s="46"/>
      <c r="K759" s="46"/>
      <c r="L759" s="60"/>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row>
    <row r="760" spans="1:35">
      <c r="A760" s="46"/>
      <c r="B760" s="46"/>
      <c r="C760" s="46"/>
      <c r="D760" s="46"/>
      <c r="E760" s="46"/>
      <c r="F760" s="46"/>
      <c r="G760" s="46"/>
      <c r="H760" s="46"/>
      <c r="I760" s="127"/>
      <c r="J760" s="46"/>
      <c r="K760" s="46"/>
      <c r="L760" s="60"/>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row>
    <row r="761" spans="1:35">
      <c r="A761" s="46"/>
      <c r="B761" s="46"/>
      <c r="C761" s="46"/>
      <c r="D761" s="46"/>
      <c r="E761" s="46"/>
      <c r="F761" s="46"/>
      <c r="G761" s="46"/>
      <c r="H761" s="46"/>
      <c r="I761" s="127"/>
      <c r="J761" s="46"/>
      <c r="K761" s="46"/>
      <c r="L761" s="60"/>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row>
    <row r="762" spans="1:35">
      <c r="A762" s="46"/>
      <c r="B762" s="46"/>
      <c r="C762" s="46"/>
      <c r="D762" s="46"/>
      <c r="E762" s="46"/>
      <c r="F762" s="46"/>
      <c r="G762" s="46"/>
      <c r="H762" s="46"/>
      <c r="I762" s="127"/>
      <c r="J762" s="46"/>
      <c r="K762" s="46"/>
      <c r="L762" s="60"/>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row>
    <row r="763" spans="1:35">
      <c r="A763" s="46"/>
      <c r="B763" s="46"/>
      <c r="C763" s="46"/>
      <c r="D763" s="46"/>
      <c r="E763" s="46"/>
      <c r="F763" s="46"/>
      <c r="G763" s="46"/>
      <c r="H763" s="46"/>
      <c r="I763" s="127"/>
      <c r="J763" s="46"/>
      <c r="K763" s="46"/>
      <c r="L763" s="60"/>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row>
    <row r="764" spans="1:35">
      <c r="A764" s="46"/>
      <c r="B764" s="46"/>
      <c r="C764" s="46"/>
      <c r="D764" s="46"/>
      <c r="E764" s="46"/>
      <c r="F764" s="46"/>
      <c r="G764" s="46"/>
      <c r="H764" s="46"/>
      <c r="I764" s="127"/>
      <c r="J764" s="46"/>
      <c r="K764" s="46"/>
      <c r="L764" s="60"/>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row>
    <row r="765" spans="1:35">
      <c r="A765" s="46"/>
      <c r="B765" s="46"/>
      <c r="C765" s="46"/>
      <c r="D765" s="46"/>
      <c r="E765" s="46"/>
      <c r="F765" s="46"/>
      <c r="G765" s="46"/>
      <c r="H765" s="46"/>
      <c r="I765" s="127"/>
      <c r="J765" s="46"/>
      <c r="K765" s="46"/>
      <c r="L765" s="60"/>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row>
    <row r="766" spans="1:35">
      <c r="A766" s="46"/>
      <c r="B766" s="46"/>
      <c r="C766" s="46"/>
      <c r="D766" s="46"/>
      <c r="E766" s="46"/>
      <c r="F766" s="46"/>
      <c r="G766" s="46"/>
      <c r="H766" s="46"/>
      <c r="I766" s="127"/>
      <c r="J766" s="46"/>
      <c r="K766" s="46"/>
      <c r="L766" s="60"/>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row>
    <row r="767" spans="1:35">
      <c r="A767" s="46"/>
      <c r="B767" s="46"/>
      <c r="C767" s="46"/>
      <c r="D767" s="46"/>
      <c r="E767" s="46"/>
      <c r="F767" s="46"/>
      <c r="G767" s="46"/>
      <c r="H767" s="46"/>
      <c r="I767" s="127"/>
      <c r="J767" s="46"/>
      <c r="K767" s="46"/>
      <c r="L767" s="60"/>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row>
    <row r="768" spans="1:35">
      <c r="A768" s="46"/>
      <c r="B768" s="46"/>
      <c r="C768" s="46"/>
      <c r="D768" s="46"/>
      <c r="E768" s="46"/>
      <c r="F768" s="46"/>
      <c r="G768" s="46"/>
      <c r="H768" s="46"/>
      <c r="I768" s="127"/>
      <c r="J768" s="46"/>
      <c r="K768" s="46"/>
      <c r="L768" s="60"/>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row>
    <row r="769" spans="1:35">
      <c r="A769" s="46"/>
      <c r="B769" s="46"/>
      <c r="C769" s="46"/>
      <c r="D769" s="46"/>
      <c r="E769" s="46"/>
      <c r="F769" s="46"/>
      <c r="G769" s="46"/>
      <c r="H769" s="46"/>
      <c r="I769" s="127"/>
      <c r="J769" s="46"/>
      <c r="K769" s="46"/>
      <c r="L769" s="60"/>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row>
    <row r="770" spans="1:35">
      <c r="A770" s="46"/>
      <c r="B770" s="46"/>
      <c r="C770" s="46"/>
      <c r="D770" s="46"/>
      <c r="E770" s="46"/>
      <c r="F770" s="46"/>
      <c r="G770" s="46"/>
      <c r="H770" s="46"/>
      <c r="I770" s="127"/>
      <c r="J770" s="46"/>
      <c r="K770" s="46"/>
      <c r="L770" s="60"/>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row>
    <row r="771" spans="1:35">
      <c r="A771" s="46"/>
      <c r="B771" s="46"/>
      <c r="C771" s="46"/>
      <c r="D771" s="46"/>
      <c r="E771" s="46"/>
      <c r="F771" s="46"/>
      <c r="G771" s="46"/>
      <c r="H771" s="46"/>
      <c r="I771" s="127"/>
      <c r="J771" s="46"/>
      <c r="K771" s="46"/>
      <c r="L771" s="60"/>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row>
    <row r="772" spans="1:35">
      <c r="A772" s="46"/>
      <c r="B772" s="46"/>
      <c r="C772" s="46"/>
      <c r="D772" s="46"/>
      <c r="E772" s="46"/>
      <c r="F772" s="46"/>
      <c r="G772" s="46"/>
      <c r="H772" s="46"/>
      <c r="I772" s="127"/>
      <c r="J772" s="46"/>
      <c r="K772" s="46"/>
      <c r="L772" s="60"/>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row>
    <row r="773" spans="1:35">
      <c r="A773" s="46"/>
      <c r="B773" s="46"/>
      <c r="C773" s="46"/>
      <c r="D773" s="46"/>
      <c r="E773" s="46"/>
      <c r="F773" s="46"/>
      <c r="G773" s="46"/>
      <c r="H773" s="46"/>
      <c r="I773" s="127"/>
      <c r="J773" s="46"/>
      <c r="K773" s="46"/>
      <c r="L773" s="60"/>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row>
    <row r="774" spans="1:35">
      <c r="A774" s="46"/>
      <c r="B774" s="46"/>
      <c r="C774" s="46"/>
      <c r="D774" s="46"/>
      <c r="E774" s="46"/>
      <c r="F774" s="46"/>
      <c r="G774" s="46"/>
      <c r="H774" s="46"/>
      <c r="I774" s="127"/>
      <c r="J774" s="46"/>
      <c r="K774" s="46"/>
      <c r="L774" s="60"/>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row>
    <row r="775" spans="1:35">
      <c r="A775" s="46"/>
      <c r="B775" s="46"/>
      <c r="C775" s="46"/>
      <c r="D775" s="46"/>
      <c r="E775" s="46"/>
      <c r="F775" s="46"/>
      <c r="G775" s="46"/>
      <c r="H775" s="46"/>
      <c r="I775" s="127"/>
      <c r="J775" s="46"/>
      <c r="K775" s="46"/>
      <c r="L775" s="60"/>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row>
    <row r="776" spans="1:35">
      <c r="A776" s="46"/>
      <c r="B776" s="46"/>
      <c r="C776" s="46"/>
      <c r="D776" s="46"/>
      <c r="E776" s="46"/>
      <c r="F776" s="46"/>
      <c r="G776" s="46"/>
      <c r="H776" s="46"/>
      <c r="I776" s="127"/>
      <c r="J776" s="46"/>
      <c r="K776" s="46"/>
      <c r="L776" s="60"/>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row>
    <row r="777" spans="1:35">
      <c r="A777" s="46"/>
      <c r="B777" s="46"/>
      <c r="C777" s="46"/>
      <c r="D777" s="46"/>
      <c r="E777" s="46"/>
      <c r="F777" s="46"/>
      <c r="G777" s="46"/>
      <c r="H777" s="46"/>
      <c r="I777" s="127"/>
      <c r="J777" s="46"/>
      <c r="K777" s="46"/>
      <c r="L777" s="60"/>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row>
    <row r="778" spans="1:35">
      <c r="A778" s="46"/>
      <c r="B778" s="46"/>
      <c r="C778" s="46"/>
      <c r="D778" s="46"/>
      <c r="E778" s="46"/>
      <c r="F778" s="46"/>
      <c r="G778" s="46"/>
      <c r="H778" s="46"/>
      <c r="I778" s="127"/>
      <c r="J778" s="46"/>
      <c r="K778" s="46"/>
      <c r="L778" s="60"/>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row>
    <row r="779" spans="1:35">
      <c r="A779" s="46"/>
      <c r="B779" s="46"/>
      <c r="C779" s="46"/>
      <c r="D779" s="46"/>
      <c r="E779" s="46"/>
      <c r="F779" s="46"/>
      <c r="G779" s="46"/>
      <c r="H779" s="46"/>
      <c r="I779" s="127"/>
      <c r="J779" s="46"/>
      <c r="K779" s="46"/>
      <c r="L779" s="60"/>
      <c r="M779" s="46"/>
      <c r="N779" s="46"/>
      <c r="O779" s="46"/>
      <c r="P779" s="46"/>
      <c r="Q779" s="46"/>
      <c r="R779" s="46"/>
      <c r="S779" s="46"/>
      <c r="T779" s="46"/>
      <c r="U779" s="46"/>
      <c r="V779" s="46"/>
      <c r="W779" s="46"/>
      <c r="X779" s="46"/>
      <c r="Y779" s="46"/>
      <c r="Z779" s="46"/>
      <c r="AA779" s="46"/>
      <c r="AB779" s="46"/>
      <c r="AC779" s="46"/>
      <c r="AD779" s="46"/>
      <c r="AE779" s="46"/>
      <c r="AF779" s="46"/>
      <c r="AG779" s="46"/>
      <c r="AH779" s="46"/>
      <c r="AI779" s="46"/>
    </row>
    <row r="780" spans="1:35">
      <c r="A780" s="46"/>
      <c r="B780" s="46"/>
      <c r="C780" s="46"/>
      <c r="D780" s="46"/>
      <c r="E780" s="46"/>
      <c r="F780" s="46"/>
      <c r="G780" s="46"/>
      <c r="H780" s="46"/>
      <c r="I780" s="127"/>
      <c r="J780" s="46"/>
      <c r="K780" s="46"/>
      <c r="L780" s="60"/>
      <c r="M780" s="46"/>
      <c r="N780" s="46"/>
      <c r="O780" s="46"/>
      <c r="P780" s="46"/>
      <c r="Q780" s="46"/>
      <c r="R780" s="46"/>
      <c r="S780" s="46"/>
      <c r="T780" s="46"/>
      <c r="U780" s="46"/>
      <c r="V780" s="46"/>
      <c r="W780" s="46"/>
      <c r="X780" s="46"/>
      <c r="Y780" s="46"/>
      <c r="Z780" s="46"/>
      <c r="AA780" s="46"/>
      <c r="AB780" s="46"/>
      <c r="AC780" s="46"/>
      <c r="AD780" s="46"/>
      <c r="AE780" s="46"/>
      <c r="AF780" s="46"/>
      <c r="AG780" s="46"/>
      <c r="AH780" s="46"/>
      <c r="AI780" s="46"/>
    </row>
    <row r="781" spans="1:35">
      <c r="A781" s="46"/>
      <c r="B781" s="46"/>
      <c r="C781" s="46"/>
      <c r="D781" s="46"/>
      <c r="E781" s="46"/>
      <c r="F781" s="46"/>
      <c r="G781" s="46"/>
      <c r="H781" s="46"/>
      <c r="I781" s="127"/>
      <c r="J781" s="46"/>
      <c r="K781" s="46"/>
      <c r="L781" s="60"/>
      <c r="M781" s="46"/>
      <c r="N781" s="46"/>
      <c r="O781" s="46"/>
      <c r="P781" s="46"/>
      <c r="Q781" s="46"/>
      <c r="R781" s="46"/>
      <c r="S781" s="46"/>
      <c r="T781" s="46"/>
      <c r="U781" s="46"/>
      <c r="V781" s="46"/>
      <c r="W781" s="46"/>
      <c r="X781" s="46"/>
      <c r="Y781" s="46"/>
      <c r="Z781" s="46"/>
      <c r="AA781" s="46"/>
      <c r="AB781" s="46"/>
      <c r="AC781" s="46"/>
      <c r="AD781" s="46"/>
      <c r="AE781" s="46"/>
      <c r="AF781" s="46"/>
      <c r="AG781" s="46"/>
      <c r="AH781" s="46"/>
      <c r="AI781" s="46"/>
    </row>
    <row r="782" spans="1:35">
      <c r="A782" s="46"/>
      <c r="B782" s="46"/>
      <c r="C782" s="46"/>
      <c r="D782" s="46"/>
      <c r="E782" s="46"/>
      <c r="F782" s="46"/>
      <c r="G782" s="46"/>
      <c r="H782" s="46"/>
      <c r="I782" s="127"/>
      <c r="J782" s="46"/>
      <c r="K782" s="46"/>
      <c r="L782" s="60"/>
      <c r="M782" s="46"/>
      <c r="N782" s="46"/>
      <c r="O782" s="46"/>
      <c r="P782" s="46"/>
      <c r="Q782" s="46"/>
      <c r="R782" s="46"/>
      <c r="S782" s="46"/>
      <c r="T782" s="46"/>
      <c r="U782" s="46"/>
      <c r="V782" s="46"/>
      <c r="W782" s="46"/>
      <c r="X782" s="46"/>
      <c r="Y782" s="46"/>
      <c r="Z782" s="46"/>
      <c r="AA782" s="46"/>
      <c r="AB782" s="46"/>
      <c r="AC782" s="46"/>
      <c r="AD782" s="46"/>
      <c r="AE782" s="46"/>
      <c r="AF782" s="46"/>
      <c r="AG782" s="46"/>
      <c r="AH782" s="46"/>
      <c r="AI782" s="46"/>
    </row>
    <row r="783" spans="1:35">
      <c r="A783" s="46"/>
      <c r="B783" s="46"/>
      <c r="C783" s="46"/>
      <c r="D783" s="46"/>
      <c r="E783" s="46"/>
      <c r="F783" s="46"/>
      <c r="G783" s="46"/>
      <c r="H783" s="46"/>
      <c r="I783" s="127"/>
      <c r="J783" s="46"/>
      <c r="K783" s="46"/>
      <c r="L783" s="60"/>
      <c r="M783" s="46"/>
      <c r="N783" s="46"/>
      <c r="O783" s="46"/>
      <c r="P783" s="46"/>
      <c r="Q783" s="46"/>
      <c r="R783" s="46"/>
      <c r="S783" s="46"/>
      <c r="T783" s="46"/>
      <c r="U783" s="46"/>
      <c r="V783" s="46"/>
      <c r="W783" s="46"/>
      <c r="X783" s="46"/>
      <c r="Y783" s="46"/>
      <c r="Z783" s="46"/>
      <c r="AA783" s="46"/>
      <c r="AB783" s="46"/>
      <c r="AC783" s="46"/>
      <c r="AD783" s="46"/>
      <c r="AE783" s="46"/>
      <c r="AF783" s="46"/>
      <c r="AG783" s="46"/>
      <c r="AH783" s="46"/>
      <c r="AI783" s="46"/>
    </row>
    <row r="784" spans="1:35">
      <c r="A784" s="46"/>
      <c r="B784" s="46"/>
      <c r="C784" s="46"/>
      <c r="D784" s="46"/>
      <c r="E784" s="46"/>
      <c r="F784" s="46"/>
      <c r="G784" s="46"/>
      <c r="H784" s="46"/>
      <c r="I784" s="127"/>
      <c r="J784" s="46"/>
      <c r="K784" s="46"/>
      <c r="L784" s="60"/>
      <c r="M784" s="46"/>
      <c r="N784" s="46"/>
      <c r="O784" s="46"/>
      <c r="P784" s="46"/>
      <c r="Q784" s="46"/>
      <c r="R784" s="46"/>
      <c r="S784" s="46"/>
      <c r="T784" s="46"/>
      <c r="U784" s="46"/>
      <c r="V784" s="46"/>
      <c r="W784" s="46"/>
      <c r="X784" s="46"/>
      <c r="Y784" s="46"/>
      <c r="Z784" s="46"/>
      <c r="AA784" s="46"/>
      <c r="AB784" s="46"/>
      <c r="AC784" s="46"/>
      <c r="AD784" s="46"/>
      <c r="AE784" s="46"/>
      <c r="AF784" s="46"/>
      <c r="AG784" s="46"/>
      <c r="AH784" s="46"/>
      <c r="AI784" s="46"/>
    </row>
    <row r="785" spans="1:35">
      <c r="A785" s="46"/>
      <c r="B785" s="46"/>
      <c r="C785" s="46"/>
      <c r="D785" s="46"/>
      <c r="E785" s="46"/>
      <c r="F785" s="46"/>
      <c r="G785" s="46"/>
      <c r="H785" s="46"/>
      <c r="I785" s="127"/>
      <c r="J785" s="46"/>
      <c r="K785" s="46"/>
      <c r="L785" s="60"/>
      <c r="M785" s="46"/>
      <c r="N785" s="46"/>
      <c r="O785" s="46"/>
      <c r="P785" s="46"/>
      <c r="Q785" s="46"/>
      <c r="R785" s="46"/>
      <c r="S785" s="46"/>
      <c r="T785" s="46"/>
      <c r="U785" s="46"/>
      <c r="V785" s="46"/>
      <c r="W785" s="46"/>
      <c r="X785" s="46"/>
      <c r="Y785" s="46"/>
      <c r="Z785" s="46"/>
      <c r="AA785" s="46"/>
      <c r="AB785" s="46"/>
      <c r="AC785" s="46"/>
      <c r="AD785" s="46"/>
      <c r="AE785" s="46"/>
      <c r="AF785" s="46"/>
      <c r="AG785" s="46"/>
      <c r="AH785" s="46"/>
      <c r="AI785" s="46"/>
    </row>
    <row r="786" spans="1:35">
      <c r="L786" s="60"/>
    </row>
    <row r="787" spans="1:35">
      <c r="L787" s="60"/>
    </row>
    <row r="788" spans="1:35">
      <c r="L788" s="60"/>
    </row>
    <row r="789" spans="1:35">
      <c r="L789" s="60"/>
    </row>
    <row r="790" spans="1:35">
      <c r="L790" s="60"/>
    </row>
    <row r="791" spans="1:35">
      <c r="L791" s="60"/>
    </row>
    <row r="792" spans="1:35">
      <c r="L792" s="60"/>
    </row>
    <row r="793" spans="1:35">
      <c r="L793" s="60"/>
    </row>
    <row r="794" spans="1:35">
      <c r="L794" s="60"/>
    </row>
    <row r="795" spans="1:35">
      <c r="L795" s="60"/>
    </row>
    <row r="796" spans="1:35">
      <c r="L796" s="60"/>
    </row>
    <row r="797" spans="1:35">
      <c r="L797" s="60"/>
    </row>
    <row r="798" spans="1:35">
      <c r="L798" s="60"/>
    </row>
    <row r="799" spans="1:35">
      <c r="L799" s="60"/>
    </row>
    <row r="800" spans="1:35">
      <c r="L800" s="60"/>
    </row>
    <row r="801" spans="12:12">
      <c r="L801" s="60"/>
    </row>
    <row r="802" spans="12:12">
      <c r="L802" s="60"/>
    </row>
    <row r="803" spans="12:12">
      <c r="L803" s="60"/>
    </row>
    <row r="804" spans="12:12">
      <c r="L804" s="60"/>
    </row>
    <row r="805" spans="12:12">
      <c r="L805" s="60"/>
    </row>
    <row r="806" spans="12:12">
      <c r="L806" s="60"/>
    </row>
    <row r="807" spans="12:12">
      <c r="L807" s="60"/>
    </row>
    <row r="808" spans="12:12">
      <c r="L808" s="60"/>
    </row>
    <row r="809" spans="12:12">
      <c r="L809" s="60"/>
    </row>
  </sheetData>
  <autoFilter ref="B13:L513">
    <filterColumn colId="10">
      <customFilters>
        <customFilter operator="notEqual" val=" "/>
      </customFilters>
    </filterColumn>
  </autoFilter>
  <mergeCells count="24">
    <mergeCell ref="I516:K516"/>
    <mergeCell ref="I510:K510"/>
    <mergeCell ref="I509:K509"/>
    <mergeCell ref="I507:K507"/>
    <mergeCell ref="C516:E516"/>
    <mergeCell ref="C510:E510"/>
    <mergeCell ref="L10:L12"/>
    <mergeCell ref="E11:E12"/>
    <mergeCell ref="C10:E10"/>
    <mergeCell ref="C509:E509"/>
    <mergeCell ref="G11:G12"/>
    <mergeCell ref="C11:C12"/>
    <mergeCell ref="G10:J10"/>
    <mergeCell ref="I11:J11"/>
    <mergeCell ref="H11:H12"/>
    <mergeCell ref="F10:F12"/>
    <mergeCell ref="I4:K4"/>
    <mergeCell ref="I5:K5"/>
    <mergeCell ref="I6:K6"/>
    <mergeCell ref="K10:K12"/>
    <mergeCell ref="B8:K8"/>
    <mergeCell ref="B7:K7"/>
    <mergeCell ref="B10:B12"/>
    <mergeCell ref="D11:D12"/>
  </mergeCells>
  <conditionalFormatting sqref="B5">
    <cfRule type="expression" dxfId="38" priority="1" stopIfTrue="1">
      <formula>#REF!="x"</formula>
    </cfRule>
  </conditionalFormatting>
  <printOptions horizontalCentered="1"/>
  <pageMargins left="0.51181102362204722" right="0.19685039370078741" top="0.23622047244094491" bottom="0.23622047244094491" header="0.31496062992125984" footer="0.31496062992125984"/>
  <pageSetup paperSize="9" orientation="landscape" r:id="rId1"/>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4" filterMode="1">
    <tabColor theme="1" tint="0.499984740745262"/>
  </sheetPr>
  <dimension ref="A1:AK808"/>
  <sheetViews>
    <sheetView showGridLines="0" workbookViewId="0">
      <pane xSplit="13" ySplit="13" topLeftCell="N14" activePane="bottomRight" state="frozen"/>
      <selection pane="topRight" activeCell="N1" sqref="N1"/>
      <selection pane="bottomLeft" activeCell="A13" sqref="A13"/>
      <selection pane="bottomRight" activeCell="B8" sqref="B8:L8"/>
    </sheetView>
  </sheetViews>
  <sheetFormatPr defaultColWidth="9" defaultRowHeight="14.25"/>
  <cols>
    <col min="1" max="1" width="9" style="1"/>
    <col min="2" max="2" width="10.5703125" style="1" customWidth="1"/>
    <col min="3" max="3" width="7.5703125" style="1" bestFit="1" customWidth="1"/>
    <col min="4" max="4" width="7.5703125" style="1" customWidth="1"/>
    <col min="5" max="5" width="10.42578125" style="1" customWidth="1"/>
    <col min="6" max="6" width="26.5703125" style="1" customWidth="1"/>
    <col min="7" max="7" width="15.28515625" style="1" customWidth="1"/>
    <col min="8" max="9" width="11" style="1" customWidth="1"/>
    <col min="10" max="10" width="12" style="1" customWidth="1"/>
    <col min="11" max="11" width="7.28515625" style="6" customWidth="1"/>
    <col min="12" max="12" width="15.28515625" style="1" bestFit="1" customWidth="1"/>
    <col min="13" max="13" width="11.42578125" style="7" customWidth="1"/>
    <col min="14" max="14" width="10.5703125" style="1" customWidth="1"/>
    <col min="15" max="16384" width="9" style="1"/>
  </cols>
  <sheetData>
    <row r="1" spans="1:37">
      <c r="A1" s="2"/>
      <c r="B1" s="2"/>
      <c r="C1" s="2"/>
      <c r="D1" s="2"/>
      <c r="E1" s="2"/>
      <c r="F1" s="2"/>
      <c r="G1" s="2"/>
      <c r="H1" s="2"/>
      <c r="I1" s="2"/>
      <c r="J1" s="2"/>
      <c r="K1" s="55"/>
      <c r="L1" s="2"/>
      <c r="M1" s="56"/>
      <c r="N1" s="2"/>
      <c r="O1" s="2"/>
      <c r="P1" s="2"/>
      <c r="Q1" s="2"/>
      <c r="R1" s="2"/>
      <c r="S1" s="2"/>
      <c r="T1" s="2"/>
      <c r="U1" s="2"/>
      <c r="V1" s="2"/>
      <c r="W1" s="2"/>
      <c r="X1" s="2"/>
      <c r="Y1" s="2"/>
      <c r="Z1" s="2"/>
      <c r="AA1" s="2"/>
      <c r="AB1" s="2"/>
      <c r="AC1" s="2"/>
      <c r="AD1" s="2"/>
      <c r="AE1" s="2"/>
      <c r="AF1" s="2"/>
      <c r="AG1" s="2"/>
      <c r="AH1" s="2"/>
      <c r="AI1" s="2"/>
      <c r="AJ1" s="2"/>
      <c r="AK1" s="2"/>
    </row>
    <row r="2" spans="1:37">
      <c r="A2" s="2"/>
      <c r="B2" s="2"/>
      <c r="C2" s="2"/>
      <c r="D2" s="2"/>
      <c r="E2" s="2"/>
      <c r="F2" s="2"/>
      <c r="G2" s="2"/>
      <c r="H2" s="2"/>
      <c r="I2" s="2"/>
      <c r="J2" s="2"/>
      <c r="K2" s="641"/>
      <c r="L2" s="2"/>
      <c r="M2" s="126"/>
      <c r="N2" s="2"/>
      <c r="O2" s="2"/>
      <c r="P2" s="2"/>
      <c r="Q2" s="2"/>
      <c r="R2" s="2"/>
      <c r="S2" s="2"/>
      <c r="T2" s="2"/>
      <c r="U2" s="2"/>
      <c r="V2" s="2"/>
      <c r="W2" s="2"/>
      <c r="X2" s="2"/>
      <c r="Y2" s="2"/>
      <c r="Z2" s="2"/>
      <c r="AA2" s="2"/>
      <c r="AB2" s="2"/>
      <c r="AC2" s="2"/>
      <c r="AD2" s="2"/>
      <c r="AE2" s="2"/>
      <c r="AF2" s="2"/>
      <c r="AG2" s="2"/>
      <c r="AH2" s="2"/>
      <c r="AI2" s="2"/>
      <c r="AJ2" s="2"/>
      <c r="AK2" s="2"/>
    </row>
    <row r="3" spans="1:37" ht="15" thickBot="1">
      <c r="A3" s="31"/>
      <c r="B3" s="2"/>
      <c r="C3" s="2"/>
      <c r="D3" s="2"/>
      <c r="E3" s="2"/>
      <c r="F3" s="2"/>
      <c r="G3" s="2"/>
      <c r="H3" s="2"/>
      <c r="I3" s="2"/>
      <c r="J3" s="2"/>
      <c r="K3" s="55"/>
      <c r="L3" s="2"/>
      <c r="N3" s="57"/>
      <c r="O3" s="26"/>
      <c r="P3" s="26"/>
      <c r="Q3" s="2"/>
      <c r="R3" s="2"/>
      <c r="S3" s="2"/>
      <c r="T3" s="2"/>
      <c r="U3" s="2"/>
      <c r="V3" s="2"/>
      <c r="W3" s="2"/>
      <c r="X3" s="2"/>
      <c r="Y3" s="2"/>
      <c r="Z3" s="2"/>
      <c r="AA3" s="2"/>
      <c r="AB3" s="2"/>
      <c r="AC3" s="2"/>
      <c r="AD3" s="2"/>
      <c r="AE3" s="2"/>
      <c r="AF3" s="2"/>
      <c r="AG3" s="2"/>
      <c r="AH3" s="2"/>
      <c r="AI3" s="2"/>
      <c r="AJ3" s="2"/>
      <c r="AK3" s="2"/>
    </row>
    <row r="4" spans="1:37" ht="16.5" thickTop="1" thickBot="1">
      <c r="A4" s="2"/>
      <c r="B4" s="274" t="str">
        <f>"Đơn vị: "&amp;TTDN!$B$6</f>
        <v>Đơn vị: Công ty TNHH mua nỗi buồn bán niềm vui</v>
      </c>
      <c r="C4" s="2"/>
      <c r="D4" s="2"/>
      <c r="E4" s="2"/>
      <c r="F4" s="2"/>
      <c r="G4" s="2"/>
      <c r="H4" s="2"/>
      <c r="I4" s="2"/>
      <c r="J4" s="1330" t="s">
        <v>438</v>
      </c>
      <c r="K4" s="1330"/>
      <c r="L4" s="1330"/>
      <c r="M4" s="58" t="s">
        <v>51</v>
      </c>
      <c r="O4" s="26"/>
      <c r="P4" s="26"/>
      <c r="Q4" s="2"/>
      <c r="R4" s="2"/>
      <c r="S4" s="2"/>
      <c r="T4" s="2"/>
      <c r="U4" s="2"/>
      <c r="V4" s="2"/>
      <c r="W4" s="2"/>
      <c r="X4" s="2"/>
      <c r="Y4" s="2"/>
      <c r="Z4" s="2"/>
      <c r="AA4" s="2"/>
      <c r="AB4" s="2"/>
      <c r="AC4" s="2"/>
      <c r="AD4" s="2"/>
      <c r="AE4" s="2"/>
      <c r="AF4" s="2"/>
      <c r="AG4" s="2"/>
      <c r="AH4" s="2"/>
      <c r="AI4" s="2"/>
      <c r="AJ4" s="2"/>
      <c r="AK4" s="2"/>
    </row>
    <row r="5" spans="1:37" ht="15.75" thickTop="1">
      <c r="A5" s="2"/>
      <c r="B5" s="274" t="str">
        <f>"Địa chỉ: "&amp;TTDN!$B$7</f>
        <v>Địa chỉ: Phây búc Nặng Thầm</v>
      </c>
      <c r="C5" s="2"/>
      <c r="D5" s="2"/>
      <c r="E5" s="2"/>
      <c r="F5" s="29" t="s">
        <v>1468</v>
      </c>
      <c r="G5" s="2"/>
      <c r="H5" s="2"/>
      <c r="I5" s="2"/>
      <c r="J5" s="1267" t="s">
        <v>1105</v>
      </c>
      <c r="K5" s="1267"/>
      <c r="L5" s="1267"/>
      <c r="M5" s="28"/>
      <c r="N5" s="54"/>
      <c r="O5" s="26"/>
      <c r="P5" s="26"/>
      <c r="Q5" s="2"/>
      <c r="R5" s="2"/>
      <c r="S5" s="2"/>
      <c r="T5" s="2"/>
      <c r="U5" s="2"/>
      <c r="V5" s="2"/>
      <c r="W5" s="2"/>
      <c r="X5" s="2"/>
      <c r="Y5" s="2"/>
      <c r="Z5" s="2"/>
      <c r="AA5" s="2"/>
      <c r="AB5" s="2"/>
      <c r="AC5" s="2"/>
      <c r="AD5" s="2"/>
      <c r="AE5" s="2"/>
      <c r="AF5" s="2"/>
      <c r="AG5" s="2"/>
      <c r="AH5" s="2"/>
      <c r="AI5" s="2"/>
      <c r="AJ5" s="2"/>
      <c r="AK5" s="2"/>
    </row>
    <row r="6" spans="1:37" ht="14.25" customHeight="1">
      <c r="A6" s="2"/>
      <c r="B6" s="2"/>
      <c r="C6" s="2"/>
      <c r="D6" s="2"/>
      <c r="E6" s="2"/>
      <c r="F6" s="2"/>
      <c r="G6" s="2"/>
      <c r="H6" s="2"/>
      <c r="I6" s="2"/>
      <c r="J6" s="1267" t="s">
        <v>1106</v>
      </c>
      <c r="K6" s="1267"/>
      <c r="L6" s="1267"/>
      <c r="M6" s="28"/>
      <c r="N6" s="54"/>
      <c r="O6" s="26"/>
      <c r="P6" s="26"/>
      <c r="Q6" s="2"/>
      <c r="R6" s="2"/>
      <c r="S6" s="2"/>
      <c r="T6" s="2"/>
      <c r="U6" s="2"/>
      <c r="V6" s="2"/>
      <c r="W6" s="2"/>
      <c r="X6" s="2"/>
      <c r="Y6" s="2"/>
      <c r="Z6" s="2"/>
      <c r="AA6" s="2"/>
      <c r="AB6" s="2"/>
      <c r="AC6" s="2"/>
      <c r="AD6" s="2"/>
      <c r="AE6" s="2"/>
      <c r="AF6" s="2"/>
      <c r="AG6" s="2"/>
      <c r="AH6" s="2"/>
      <c r="AI6" s="2"/>
      <c r="AJ6" s="2"/>
      <c r="AK6" s="2"/>
    </row>
    <row r="7" spans="1:37" ht="20.25">
      <c r="A7" s="2"/>
      <c r="B7" s="1331" t="s">
        <v>683</v>
      </c>
      <c r="C7" s="1331"/>
      <c r="D7" s="1331"/>
      <c r="E7" s="1331"/>
      <c r="F7" s="1331"/>
      <c r="G7" s="1331"/>
      <c r="H7" s="1331"/>
      <c r="I7" s="1331"/>
      <c r="J7" s="1331"/>
      <c r="K7" s="1331"/>
      <c r="L7" s="1331"/>
      <c r="M7" s="28"/>
      <c r="N7" s="26"/>
      <c r="O7" s="26"/>
      <c r="P7" s="26"/>
      <c r="Q7" s="2"/>
      <c r="R7" s="2"/>
      <c r="S7" s="2"/>
      <c r="T7" s="2"/>
      <c r="U7" s="2"/>
      <c r="V7" s="2"/>
      <c r="W7" s="2"/>
      <c r="X7" s="2"/>
      <c r="Y7" s="2"/>
      <c r="Z7" s="2"/>
      <c r="AA7" s="2"/>
      <c r="AB7" s="2"/>
      <c r="AC7" s="2"/>
      <c r="AD7" s="2"/>
      <c r="AE7" s="2"/>
      <c r="AF7" s="2"/>
      <c r="AG7" s="2"/>
      <c r="AH7" s="2"/>
      <c r="AI7" s="2"/>
      <c r="AJ7" s="2"/>
      <c r="AK7" s="2"/>
    </row>
    <row r="8" spans="1:37">
      <c r="A8" s="2"/>
      <c r="B8" s="1332" t="str">
        <f>TTDN!$B$17</f>
        <v>Năm 2015</v>
      </c>
      <c r="C8" s="1332"/>
      <c r="D8" s="1332"/>
      <c r="E8" s="1332"/>
      <c r="F8" s="1332"/>
      <c r="G8" s="1332"/>
      <c r="H8" s="1332"/>
      <c r="I8" s="1332"/>
      <c r="J8" s="1332"/>
      <c r="K8" s="1332"/>
      <c r="L8" s="1332"/>
      <c r="M8" s="28"/>
      <c r="N8" s="26"/>
      <c r="O8" s="26"/>
      <c r="P8" s="26"/>
      <c r="Q8" s="2"/>
      <c r="R8" s="2"/>
      <c r="S8" s="2"/>
      <c r="T8" s="2"/>
      <c r="U8" s="2"/>
      <c r="V8" s="2"/>
      <c r="W8" s="2"/>
      <c r="X8" s="2"/>
      <c r="Y8" s="2"/>
      <c r="Z8" s="2"/>
      <c r="AA8" s="2"/>
      <c r="AB8" s="2"/>
      <c r="AC8" s="2"/>
      <c r="AD8" s="2"/>
      <c r="AE8" s="2"/>
      <c r="AF8" s="2"/>
      <c r="AG8" s="2"/>
      <c r="AH8" s="2"/>
      <c r="AI8" s="2"/>
      <c r="AJ8" s="2"/>
      <c r="AK8" s="2"/>
    </row>
    <row r="9" spans="1:37">
      <c r="A9" s="2"/>
      <c r="B9" s="2"/>
      <c r="C9" s="2"/>
      <c r="D9" s="2"/>
      <c r="E9" s="2"/>
      <c r="F9" s="2"/>
      <c r="G9" s="2"/>
      <c r="H9" s="2"/>
      <c r="I9" s="2"/>
      <c r="J9" s="2"/>
      <c r="K9" s="30"/>
      <c r="L9" s="2"/>
      <c r="M9" s="40"/>
      <c r="N9" s="2"/>
      <c r="O9" s="2"/>
      <c r="P9" s="2"/>
      <c r="Q9" s="2"/>
      <c r="R9" s="2"/>
      <c r="S9" s="2"/>
      <c r="T9" s="2"/>
      <c r="U9" s="2"/>
      <c r="V9" s="2"/>
      <c r="W9" s="2"/>
      <c r="X9" s="2"/>
      <c r="Y9" s="2"/>
      <c r="Z9" s="2"/>
      <c r="AA9" s="2"/>
      <c r="AB9" s="2"/>
      <c r="AC9" s="2"/>
      <c r="AD9" s="2"/>
      <c r="AE9" s="2"/>
      <c r="AF9" s="2"/>
      <c r="AG9" s="2"/>
      <c r="AH9" s="2"/>
      <c r="AI9" s="2"/>
      <c r="AJ9" s="2"/>
      <c r="AK9" s="2"/>
    </row>
    <row r="10" spans="1:37" s="50" customFormat="1" ht="21.75" customHeight="1">
      <c r="A10" s="45"/>
      <c r="B10" s="1315" t="s">
        <v>386</v>
      </c>
      <c r="C10" s="1315" t="s">
        <v>331</v>
      </c>
      <c r="D10" s="1315"/>
      <c r="E10" s="1315"/>
      <c r="F10" s="1315" t="s">
        <v>19</v>
      </c>
      <c r="G10" s="1334" t="s">
        <v>1445</v>
      </c>
      <c r="H10" s="1320"/>
      <c r="I10" s="1320"/>
      <c r="J10" s="1333"/>
      <c r="K10" s="1320" t="s">
        <v>379</v>
      </c>
      <c r="L10" s="1320"/>
      <c r="M10" s="1320" t="s">
        <v>607</v>
      </c>
      <c r="N10" s="213"/>
      <c r="O10" s="45"/>
      <c r="P10" s="45"/>
      <c r="Q10" s="45"/>
      <c r="R10" s="45"/>
      <c r="S10" s="45"/>
      <c r="T10" s="45"/>
      <c r="U10" s="45"/>
      <c r="V10" s="45"/>
      <c r="W10" s="45"/>
      <c r="X10" s="45"/>
      <c r="Y10" s="45"/>
      <c r="Z10" s="45"/>
      <c r="AA10" s="45"/>
      <c r="AB10" s="45"/>
      <c r="AC10" s="45"/>
      <c r="AD10" s="45"/>
      <c r="AE10" s="45"/>
      <c r="AF10" s="45"/>
      <c r="AG10" s="45"/>
      <c r="AH10" s="45"/>
      <c r="AI10" s="45"/>
      <c r="AJ10" s="45"/>
      <c r="AK10" s="45"/>
    </row>
    <row r="11" spans="1:37" s="50" customFormat="1" ht="15" customHeight="1">
      <c r="A11" s="45"/>
      <c r="B11" s="1315"/>
      <c r="C11" s="1315" t="s">
        <v>332</v>
      </c>
      <c r="D11" s="1318" t="s">
        <v>1444</v>
      </c>
      <c r="E11" s="1315" t="s">
        <v>378</v>
      </c>
      <c r="F11" s="1315"/>
      <c r="G11" s="1315"/>
      <c r="H11" s="1337" t="s">
        <v>247</v>
      </c>
      <c r="I11" s="1337" t="s">
        <v>250</v>
      </c>
      <c r="J11" s="1335" t="s">
        <v>253</v>
      </c>
      <c r="K11" s="1320" t="s">
        <v>332</v>
      </c>
      <c r="L11" s="1320" t="s">
        <v>380</v>
      </c>
      <c r="M11" s="1320"/>
      <c r="N11" s="118"/>
      <c r="O11" s="45"/>
      <c r="P11" s="45"/>
      <c r="Q11" s="45"/>
      <c r="R11" s="45"/>
      <c r="S11" s="45"/>
      <c r="T11" s="45"/>
      <c r="U11" s="45"/>
      <c r="V11" s="45"/>
      <c r="W11" s="45"/>
      <c r="X11" s="45"/>
      <c r="Y11" s="45"/>
      <c r="Z11" s="45"/>
      <c r="AA11" s="45"/>
      <c r="AB11" s="45"/>
      <c r="AC11" s="45"/>
      <c r="AD11" s="45"/>
      <c r="AE11" s="45"/>
      <c r="AF11" s="45"/>
      <c r="AG11" s="45"/>
      <c r="AH11" s="45"/>
      <c r="AI11" s="45"/>
      <c r="AJ11" s="45"/>
      <c r="AK11" s="45"/>
    </row>
    <row r="12" spans="1:37" s="50" customFormat="1" ht="12.75">
      <c r="A12" s="45"/>
      <c r="B12" s="1315"/>
      <c r="C12" s="1315"/>
      <c r="D12" s="1319"/>
      <c r="E12" s="1315"/>
      <c r="F12" s="1315"/>
      <c r="G12" s="1315"/>
      <c r="H12" s="1338"/>
      <c r="I12" s="1338"/>
      <c r="J12" s="1336"/>
      <c r="K12" s="1320"/>
      <c r="L12" s="1320"/>
      <c r="M12" s="1320"/>
      <c r="N12" s="118"/>
      <c r="O12" s="45"/>
      <c r="P12" s="45"/>
      <c r="Q12" s="45"/>
      <c r="R12" s="45"/>
      <c r="S12" s="45"/>
      <c r="T12" s="45"/>
      <c r="U12" s="45"/>
      <c r="V12" s="45"/>
      <c r="W12" s="45"/>
      <c r="X12" s="45"/>
      <c r="Y12" s="45"/>
      <c r="Z12" s="45"/>
      <c r="AA12" s="45"/>
      <c r="AB12" s="45"/>
      <c r="AC12" s="45"/>
      <c r="AD12" s="45"/>
      <c r="AE12" s="45"/>
      <c r="AF12" s="45"/>
      <c r="AG12" s="45"/>
      <c r="AH12" s="45"/>
      <c r="AI12" s="45"/>
      <c r="AJ12" s="45"/>
      <c r="AK12" s="45"/>
    </row>
    <row r="13" spans="1:37" s="50" customFormat="1" ht="12.75">
      <c r="A13" s="45"/>
      <c r="B13" s="262" t="s">
        <v>381</v>
      </c>
      <c r="C13" s="262" t="s">
        <v>382</v>
      </c>
      <c r="D13" s="262"/>
      <c r="E13" s="262" t="s">
        <v>383</v>
      </c>
      <c r="F13" s="262" t="s">
        <v>384</v>
      </c>
      <c r="G13" s="262">
        <v>1</v>
      </c>
      <c r="H13" s="262">
        <v>3</v>
      </c>
      <c r="I13" s="262">
        <v>4</v>
      </c>
      <c r="J13" s="262">
        <v>5</v>
      </c>
      <c r="K13" s="263">
        <v>6</v>
      </c>
      <c r="L13" s="263" t="s">
        <v>385</v>
      </c>
      <c r="M13" s="251"/>
      <c r="N13" s="118"/>
      <c r="O13" s="45"/>
      <c r="P13" s="45"/>
      <c r="Q13" s="45"/>
      <c r="R13" s="45"/>
      <c r="S13" s="45"/>
      <c r="T13" s="45"/>
      <c r="U13" s="45"/>
      <c r="V13" s="45"/>
      <c r="W13" s="45"/>
      <c r="X13" s="45"/>
      <c r="Y13" s="45"/>
      <c r="Z13" s="45"/>
      <c r="AA13" s="45"/>
      <c r="AB13" s="45"/>
      <c r="AC13" s="45"/>
      <c r="AD13" s="45"/>
      <c r="AE13" s="45"/>
      <c r="AF13" s="45"/>
      <c r="AG13" s="45"/>
      <c r="AH13" s="45"/>
      <c r="AI13" s="45"/>
      <c r="AJ13" s="45"/>
      <c r="AK13" s="45"/>
    </row>
    <row r="14" spans="1:37" s="214" customFormat="1" ht="12.75">
      <c r="B14" s="123"/>
      <c r="C14" s="123"/>
      <c r="D14" s="292"/>
      <c r="E14" s="123"/>
      <c r="F14" s="122" t="s">
        <v>792</v>
      </c>
      <c r="G14" s="123"/>
      <c r="H14" s="123"/>
      <c r="I14" s="123"/>
      <c r="J14" s="123"/>
      <c r="K14" s="123"/>
      <c r="L14" s="124"/>
      <c r="M14" s="212" t="str">
        <f>IF(F14="","","x")</f>
        <v>x</v>
      </c>
      <c r="N14" s="215"/>
    </row>
    <row r="15" spans="1:37" s="50" customFormat="1" ht="15.75" hidden="1" customHeight="1">
      <c r="A15" s="45"/>
      <c r="B15" s="216" t="str">
        <f>IF(LEFT(DULIEU!$V7,3)=$M$4,DULIEU!$D7,"")</f>
        <v/>
      </c>
      <c r="C15" s="217" t="str">
        <f>IF(LEFT(DULIEU!$V7,3)=$M$4,DULIEU!$H7,"")</f>
        <v/>
      </c>
      <c r="D15" s="217" t="str">
        <f>IF(LEFT(DULIEU!$V7,3)=$M$4,DULIEU!$J7,"")</f>
        <v/>
      </c>
      <c r="E15" s="216" t="str">
        <f>IF(LEFT(DULIEU!$V7,3)=$M$4,DULIEU!$E7,"")</f>
        <v/>
      </c>
      <c r="F15" s="216" t="str">
        <f>IF(LEFT(DULIEU!$V7,3)=$M$4,DULIEU!$O7,"")</f>
        <v/>
      </c>
      <c r="G15" s="218" t="str">
        <f>IF(LEFT(DULIEU!$V7,3)=$M$4,DULIEU!$X7,"")</f>
        <v/>
      </c>
      <c r="H15" s="218">
        <f>IF(AND(LEFT(DULIEU!$V7,3)=$M$4,LEFT(DULIEU!$W7,4)=$H$11),DULIEU!$X7,0)</f>
        <v>0</v>
      </c>
      <c r="I15" s="218">
        <f>IF(AND(LEFT(DULIEU!$V7,3)=$M$4,LEFT(DULIEU!$W7,4)=$I$11),DULIEU!$X7,0)</f>
        <v>0</v>
      </c>
      <c r="J15" s="218">
        <f>IF(AND(LEFT(DULIEU!$V7,3)=$M$4,LEFT(DULIEU!$W7,4)=$J$11),DULIEU!$X7,0)</f>
        <v>0</v>
      </c>
      <c r="K15" s="219" t="str">
        <f>IF($L15&gt;0,DULIEU!W7,"-")</f>
        <v>4111</v>
      </c>
      <c r="L15" s="218" t="str">
        <f>IF(SUM($H15:$J15)=0,G15,0)</f>
        <v/>
      </c>
      <c r="M15" s="66" t="str">
        <f>IF(F15="","","x")</f>
        <v/>
      </c>
      <c r="N15" s="118"/>
      <c r="O15" s="45"/>
      <c r="P15" s="45"/>
      <c r="Q15" s="45"/>
      <c r="R15" s="45"/>
      <c r="S15" s="45"/>
      <c r="T15" s="45"/>
      <c r="U15" s="45"/>
      <c r="V15" s="45"/>
      <c r="W15" s="45"/>
      <c r="X15" s="45"/>
      <c r="Y15" s="45"/>
      <c r="Z15" s="45"/>
      <c r="AA15" s="45"/>
      <c r="AB15" s="45"/>
      <c r="AC15" s="45"/>
      <c r="AD15" s="45"/>
      <c r="AE15" s="45"/>
      <c r="AF15" s="45"/>
      <c r="AG15" s="45"/>
      <c r="AH15" s="45"/>
      <c r="AI15" s="45"/>
      <c r="AJ15" s="45"/>
      <c r="AK15" s="45"/>
    </row>
    <row r="16" spans="1:37" s="50" customFormat="1" ht="12.75" hidden="1">
      <c r="A16" s="45"/>
      <c r="B16" s="216" t="str">
        <f>IF(LEFT(DULIEU!$V8,3)=$M$4,DULIEU!$D8,"")</f>
        <v/>
      </c>
      <c r="C16" s="217" t="str">
        <f>IF(LEFT(DULIEU!$V8,3)=$M$4,DULIEU!$H8,"")</f>
        <v/>
      </c>
      <c r="D16" s="217" t="str">
        <f>IF(LEFT(DULIEU!$V8,3)=$M$4,DULIEU!$J8,"")</f>
        <v/>
      </c>
      <c r="E16" s="216" t="str">
        <f>IF(LEFT(DULIEU!$V8,3)=$M$4,DULIEU!$E8,"")</f>
        <v/>
      </c>
      <c r="F16" s="216" t="str">
        <f>IF(LEFT(DULIEU!$V8,3)=$M$4,DULIEU!$O8,"")</f>
        <v/>
      </c>
      <c r="G16" s="218" t="str">
        <f>IF(LEFT(DULIEU!$V8,3)=$M$4,DULIEU!$X8,"")</f>
        <v/>
      </c>
      <c r="H16" s="218">
        <f>IF(AND(LEFT(DULIEU!$V8,3)=$M$4,LEFT(DULIEU!$W8,4)=$H$11),DULIEU!$X8,0)</f>
        <v>0</v>
      </c>
      <c r="I16" s="218">
        <f>IF(AND(LEFT(DULIEU!$V8,3)=$M$4,LEFT(DULIEU!$W8,4)=$I$11),DULIEU!$X8,0)</f>
        <v>0</v>
      </c>
      <c r="J16" s="218">
        <f>IF(AND(LEFT(DULIEU!$V8,3)=$M$4,LEFT(DULIEU!$W8,4)=$J$11),DULIEU!$X8,0)</f>
        <v>0</v>
      </c>
      <c r="K16" s="219" t="str">
        <f>IF($L16&gt;0,DULIEU!W8,"-")</f>
        <v>1111</v>
      </c>
      <c r="L16" s="218" t="str">
        <f t="shared" ref="L16:L79" si="0">IF(SUM($H16:$J16)=0,G16,0)</f>
        <v/>
      </c>
      <c r="M16" s="66" t="str">
        <f t="shared" ref="M16:M79" si="1">IF(F16="","","x")</f>
        <v/>
      </c>
      <c r="N16" s="118"/>
      <c r="O16" s="45"/>
      <c r="P16" s="45"/>
      <c r="Q16" s="45"/>
      <c r="R16" s="45"/>
      <c r="S16" s="45"/>
      <c r="T16" s="45"/>
      <c r="U16" s="45"/>
      <c r="V16" s="45"/>
      <c r="W16" s="45"/>
      <c r="X16" s="45"/>
      <c r="Y16" s="45"/>
      <c r="Z16" s="45"/>
      <c r="AA16" s="45"/>
      <c r="AB16" s="45"/>
      <c r="AC16" s="45"/>
      <c r="AD16" s="45"/>
      <c r="AE16" s="45"/>
      <c r="AF16" s="45"/>
      <c r="AG16" s="45"/>
      <c r="AH16" s="45"/>
      <c r="AI16" s="45"/>
      <c r="AJ16" s="45"/>
      <c r="AK16" s="45"/>
    </row>
    <row r="17" spans="1:37" s="50" customFormat="1" ht="12.75" hidden="1">
      <c r="A17" s="45"/>
      <c r="B17" s="216" t="str">
        <f>IF(LEFT(DULIEU!$V9,3)=$M$4,DULIEU!$D9,"")</f>
        <v/>
      </c>
      <c r="C17" s="217" t="str">
        <f>IF(LEFT(DULIEU!$V9,3)=$M$4,DULIEU!$H9,"")</f>
        <v/>
      </c>
      <c r="D17" s="217" t="str">
        <f>IF(LEFT(DULIEU!$V9,3)=$M$4,DULIEU!$J9,"")</f>
        <v/>
      </c>
      <c r="E17" s="216" t="str">
        <f>IF(LEFT(DULIEU!$V9,3)=$M$4,DULIEU!$E9,"")</f>
        <v/>
      </c>
      <c r="F17" s="216" t="str">
        <f>IF(LEFT(DULIEU!$V9,3)=$M$4,DULIEU!$O9,"")</f>
        <v/>
      </c>
      <c r="G17" s="218" t="str">
        <f>IF(LEFT(DULIEU!$V9,3)=$M$4,DULIEU!$X9,"")</f>
        <v/>
      </c>
      <c r="H17" s="218">
        <f>IF(AND(LEFT(DULIEU!$V9,3)=$M$4,LEFT(DULIEU!$W9,4)=$H$11),DULIEU!$X9,0)</f>
        <v>0</v>
      </c>
      <c r="I17" s="218">
        <f>IF(AND(LEFT(DULIEU!$V9,3)=$M$4,LEFT(DULIEU!$W9,4)=$I$11),DULIEU!$X9,0)</f>
        <v>0</v>
      </c>
      <c r="J17" s="218">
        <f>IF(AND(LEFT(DULIEU!$V9,3)=$M$4,LEFT(DULIEU!$W9,4)=$J$11),DULIEU!$X9,0)</f>
        <v>0</v>
      </c>
      <c r="K17" s="219" t="str">
        <f>IF($L17&gt;0,DULIEU!W9,"-")</f>
        <v>33382</v>
      </c>
      <c r="L17" s="218" t="str">
        <f t="shared" si="0"/>
        <v/>
      </c>
      <c r="M17" s="66" t="str">
        <f t="shared" si="1"/>
        <v/>
      </c>
      <c r="N17" s="118"/>
      <c r="O17" s="45"/>
      <c r="P17" s="45"/>
      <c r="Q17" s="45"/>
      <c r="R17" s="45"/>
      <c r="S17" s="45"/>
      <c r="T17" s="45"/>
      <c r="U17" s="45"/>
      <c r="V17" s="45"/>
      <c r="W17" s="45"/>
      <c r="X17" s="45"/>
      <c r="Y17" s="45"/>
      <c r="Z17" s="45"/>
      <c r="AA17" s="45"/>
      <c r="AB17" s="45"/>
      <c r="AC17" s="45"/>
      <c r="AD17" s="45"/>
      <c r="AE17" s="45"/>
      <c r="AF17" s="45"/>
      <c r="AG17" s="45"/>
      <c r="AH17" s="45"/>
      <c r="AI17" s="45"/>
      <c r="AJ17" s="45"/>
      <c r="AK17" s="45"/>
    </row>
    <row r="18" spans="1:37" s="50" customFormat="1" ht="12.75" hidden="1">
      <c r="A18" s="45"/>
      <c r="B18" s="216" t="str">
        <f>IF(LEFT(DULIEU!$V10,3)=$M$4,DULIEU!$D10,"")</f>
        <v/>
      </c>
      <c r="C18" s="217" t="str">
        <f>IF(LEFT(DULIEU!$V10,3)=$M$4,DULIEU!$H10,"")</f>
        <v/>
      </c>
      <c r="D18" s="217" t="str">
        <f>IF(LEFT(DULIEU!$V10,3)=$M$4,DULIEU!$J10,"")</f>
        <v/>
      </c>
      <c r="E18" s="216" t="str">
        <f>IF(LEFT(DULIEU!$V10,3)=$M$4,DULIEU!$E10,"")</f>
        <v/>
      </c>
      <c r="F18" s="216" t="str">
        <f>IF(LEFT(DULIEU!$V10,3)=$M$4,DULIEU!$O10,"")</f>
        <v/>
      </c>
      <c r="G18" s="218" t="str">
        <f>IF(LEFT(DULIEU!$V10,3)=$M$4,DULIEU!$X10,"")</f>
        <v/>
      </c>
      <c r="H18" s="218">
        <f>IF(AND(LEFT(DULIEU!$V10,3)=$M$4,LEFT(DULIEU!$W10,4)=$H$11),DULIEU!$X10,0)</f>
        <v>0</v>
      </c>
      <c r="I18" s="218">
        <f>IF(AND(LEFT(DULIEU!$V10,3)=$M$4,LEFT(DULIEU!$W10,4)=$I$11),DULIEU!$X10,0)</f>
        <v>0</v>
      </c>
      <c r="J18" s="218">
        <f>IF(AND(LEFT(DULIEU!$V10,3)=$M$4,LEFT(DULIEU!$W10,4)=$J$11),DULIEU!$X10,0)</f>
        <v>0</v>
      </c>
      <c r="K18" s="219" t="str">
        <f>IF($L18&gt;0,DULIEU!W10,"-")</f>
        <v>33382</v>
      </c>
      <c r="L18" s="218" t="str">
        <f t="shared" si="0"/>
        <v/>
      </c>
      <c r="M18" s="66" t="str">
        <f t="shared" si="1"/>
        <v/>
      </c>
      <c r="N18" s="118"/>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50" customFormat="1" ht="12.75" hidden="1">
      <c r="A19" s="45"/>
      <c r="B19" s="216" t="str">
        <f>IF(LEFT(DULIEU!$V11,3)=$M$4,DULIEU!$D11,"")</f>
        <v/>
      </c>
      <c r="C19" s="217" t="str">
        <f>IF(LEFT(DULIEU!$V11,3)=$M$4,DULIEU!$H11,"")</f>
        <v/>
      </c>
      <c r="D19" s="217" t="str">
        <f>IF(LEFT(DULIEU!$V11,3)=$M$4,DULIEU!$J11,"")</f>
        <v/>
      </c>
      <c r="E19" s="216" t="str">
        <f>IF(LEFT(DULIEU!$V11,3)=$M$4,DULIEU!$E11,"")</f>
        <v/>
      </c>
      <c r="F19" s="216" t="str">
        <f>IF(LEFT(DULIEU!$V11,3)=$M$4,DULIEU!$O11,"")</f>
        <v/>
      </c>
      <c r="G19" s="218" t="str">
        <f>IF(LEFT(DULIEU!$V11,3)=$M$4,DULIEU!$X11,"")</f>
        <v/>
      </c>
      <c r="H19" s="218">
        <f>IF(AND(LEFT(DULIEU!$V11,3)=$M$4,LEFT(DULIEU!$W11,4)=$H$11),DULIEU!$X11,0)</f>
        <v>0</v>
      </c>
      <c r="I19" s="218">
        <f>IF(AND(LEFT(DULIEU!$V11,3)=$M$4,LEFT(DULIEU!$W11,4)=$I$11),DULIEU!$X11,0)</f>
        <v>0</v>
      </c>
      <c r="J19" s="218">
        <f>IF(AND(LEFT(DULIEU!$V11,3)=$M$4,LEFT(DULIEU!$W11,4)=$J$11),DULIEU!$X11,0)</f>
        <v>0</v>
      </c>
      <c r="K19" s="219" t="str">
        <f>IF($L19&gt;0,DULIEU!W11,"-")</f>
        <v>1111</v>
      </c>
      <c r="L19" s="218" t="str">
        <f t="shared" si="0"/>
        <v/>
      </c>
      <c r="M19" s="66" t="str">
        <f t="shared" si="1"/>
        <v/>
      </c>
      <c r="N19" s="118"/>
      <c r="O19" s="45"/>
      <c r="P19" s="45"/>
      <c r="Q19" s="45"/>
      <c r="R19" s="45"/>
      <c r="S19" s="45"/>
      <c r="T19" s="45"/>
      <c r="U19" s="45"/>
      <c r="V19" s="45"/>
      <c r="W19" s="45"/>
      <c r="X19" s="45"/>
      <c r="Y19" s="45"/>
      <c r="Z19" s="45"/>
      <c r="AA19" s="45"/>
      <c r="AB19" s="45"/>
      <c r="AC19" s="45"/>
      <c r="AD19" s="45"/>
      <c r="AE19" s="45"/>
      <c r="AF19" s="45"/>
      <c r="AG19" s="45"/>
      <c r="AH19" s="45"/>
      <c r="AI19" s="45"/>
      <c r="AJ19" s="45"/>
      <c r="AK19" s="45"/>
    </row>
    <row r="20" spans="1:37" s="50" customFormat="1" ht="12.75" hidden="1">
      <c r="A20" s="45"/>
      <c r="B20" s="216" t="str">
        <f>IF(LEFT(DULIEU!$V12,3)=$M$4,DULIEU!$D12,"")</f>
        <v/>
      </c>
      <c r="C20" s="217" t="str">
        <f>IF(LEFT(DULIEU!$V12,3)=$M$4,DULIEU!$H12,"")</f>
        <v/>
      </c>
      <c r="D20" s="217" t="str">
        <f>IF(LEFT(DULIEU!$V12,3)=$M$4,DULIEU!$J12,"")</f>
        <v/>
      </c>
      <c r="E20" s="216" t="str">
        <f>IF(LEFT(DULIEU!$V12,3)=$M$4,DULIEU!$E12,"")</f>
        <v/>
      </c>
      <c r="F20" s="216" t="str">
        <f>IF(LEFT(DULIEU!$V12,3)=$M$4,DULIEU!$O12,"")</f>
        <v/>
      </c>
      <c r="G20" s="218" t="str">
        <f>IF(LEFT(DULIEU!$V12,3)=$M$4,DULIEU!$X12,"")</f>
        <v/>
      </c>
      <c r="H20" s="218">
        <f>IF(AND(LEFT(DULIEU!$V12,3)=$M$4,LEFT(DULIEU!$W12,4)=$H$11),DULIEU!$X12,0)</f>
        <v>0</v>
      </c>
      <c r="I20" s="218">
        <f>IF(AND(LEFT(DULIEU!$V12,3)=$M$4,LEFT(DULIEU!$W12,4)=$I$11),DULIEU!$X12,0)</f>
        <v>0</v>
      </c>
      <c r="J20" s="218">
        <f>IF(AND(LEFT(DULIEU!$V12,3)=$M$4,LEFT(DULIEU!$W12,4)=$J$11),DULIEU!$X12,0)</f>
        <v>0</v>
      </c>
      <c r="K20" s="219" t="str">
        <f>IF($L20&gt;0,DULIEU!W12,"-")</f>
        <v>334</v>
      </c>
      <c r="L20" s="218" t="str">
        <f t="shared" si="0"/>
        <v/>
      </c>
      <c r="M20" s="66" t="str">
        <f t="shared" si="1"/>
        <v/>
      </c>
      <c r="N20" s="118"/>
      <c r="O20" s="45"/>
      <c r="P20" s="45"/>
      <c r="Q20" s="45"/>
      <c r="R20" s="45"/>
      <c r="S20" s="45"/>
      <c r="T20" s="45"/>
      <c r="U20" s="45"/>
      <c r="V20" s="45"/>
      <c r="W20" s="45"/>
      <c r="X20" s="45"/>
      <c r="Y20" s="45"/>
      <c r="Z20" s="45"/>
      <c r="AA20" s="45"/>
      <c r="AB20" s="45"/>
      <c r="AC20" s="45"/>
      <c r="AD20" s="45"/>
      <c r="AE20" s="45"/>
      <c r="AF20" s="45"/>
      <c r="AG20" s="45"/>
      <c r="AH20" s="45"/>
      <c r="AI20" s="45"/>
      <c r="AJ20" s="45"/>
      <c r="AK20" s="45"/>
    </row>
    <row r="21" spans="1:37" s="50" customFormat="1" ht="12.75" hidden="1">
      <c r="A21" s="45"/>
      <c r="B21" s="216" t="str">
        <f>IF(LEFT(DULIEU!$V13,3)=$M$4,DULIEU!$D13,"")</f>
        <v/>
      </c>
      <c r="C21" s="217" t="str">
        <f>IF(LEFT(DULIEU!$V13,3)=$M$4,DULIEU!$H13,"")</f>
        <v/>
      </c>
      <c r="D21" s="217" t="str">
        <f>IF(LEFT(DULIEU!$V13,3)=$M$4,DULIEU!$J13,"")</f>
        <v/>
      </c>
      <c r="E21" s="216" t="str">
        <f>IF(LEFT(DULIEU!$V13,3)=$M$4,DULIEU!$E13,"")</f>
        <v/>
      </c>
      <c r="F21" s="216" t="str">
        <f>IF(LEFT(DULIEU!$V13,3)=$M$4,DULIEU!$O13,"")</f>
        <v/>
      </c>
      <c r="G21" s="218" t="str">
        <f>IF(LEFT(DULIEU!$V13,3)=$M$4,DULIEU!$X13,"")</f>
        <v/>
      </c>
      <c r="H21" s="218">
        <f>IF(AND(LEFT(DULIEU!$V13,3)=$M$4,LEFT(DULIEU!$W13,4)=$H$11),DULIEU!$X13,0)</f>
        <v>0</v>
      </c>
      <c r="I21" s="218">
        <f>IF(AND(LEFT(DULIEU!$V13,3)=$M$4,LEFT(DULIEU!$W13,4)=$I$11),DULIEU!$X13,0)</f>
        <v>0</v>
      </c>
      <c r="J21" s="218">
        <f>IF(AND(LEFT(DULIEU!$V13,3)=$M$4,LEFT(DULIEU!$W13,4)=$J$11),DULIEU!$X13,0)</f>
        <v>0</v>
      </c>
      <c r="K21" s="219" t="str">
        <f>IF($L21&gt;0,DULIEU!W13,"-")</f>
        <v>1111</v>
      </c>
      <c r="L21" s="218" t="str">
        <f t="shared" si="0"/>
        <v/>
      </c>
      <c r="M21" s="66" t="str">
        <f t="shared" si="1"/>
        <v/>
      </c>
      <c r="N21" s="118"/>
      <c r="O21" s="45"/>
      <c r="P21" s="45"/>
      <c r="Q21" s="45"/>
      <c r="R21" s="45"/>
      <c r="S21" s="45"/>
      <c r="T21" s="45"/>
      <c r="U21" s="45"/>
      <c r="V21" s="45"/>
      <c r="W21" s="45"/>
      <c r="X21" s="45"/>
      <c r="Y21" s="45"/>
      <c r="Z21" s="45"/>
      <c r="AA21" s="45"/>
      <c r="AB21" s="45"/>
      <c r="AC21" s="45"/>
      <c r="AD21" s="45"/>
      <c r="AE21" s="45"/>
      <c r="AF21" s="45"/>
      <c r="AG21" s="45"/>
      <c r="AH21" s="45"/>
      <c r="AI21" s="45"/>
      <c r="AJ21" s="45"/>
      <c r="AK21" s="45"/>
    </row>
    <row r="22" spans="1:37" s="50" customFormat="1" ht="12.75" hidden="1">
      <c r="A22" s="45"/>
      <c r="B22" s="216" t="str">
        <f>IF(LEFT(DULIEU!$V14,3)=$M$4,DULIEU!$D14,"")</f>
        <v/>
      </c>
      <c r="C22" s="217" t="str">
        <f>IF(LEFT(DULIEU!$V14,3)=$M$4,DULIEU!$H14,"")</f>
        <v/>
      </c>
      <c r="D22" s="217" t="str">
        <f>IF(LEFT(DULIEU!$V14,3)=$M$4,DULIEU!$J14,"")</f>
        <v/>
      </c>
      <c r="E22" s="216" t="str">
        <f>IF(LEFT(DULIEU!$V14,3)=$M$4,DULIEU!$E14,"")</f>
        <v/>
      </c>
      <c r="F22" s="216" t="str">
        <f>IF(LEFT(DULIEU!$V14,3)=$M$4,DULIEU!$O14,"")</f>
        <v/>
      </c>
      <c r="G22" s="218" t="str">
        <f>IF(LEFT(DULIEU!$V14,3)=$M$4,DULIEU!$X14,"")</f>
        <v/>
      </c>
      <c r="H22" s="218">
        <f>IF(AND(LEFT(DULIEU!$V14,3)=$M$4,LEFT(DULIEU!$W14,4)=$H$11),DULIEU!$X14,0)</f>
        <v>0</v>
      </c>
      <c r="I22" s="218">
        <f>IF(AND(LEFT(DULIEU!$V14,3)=$M$4,LEFT(DULIEU!$W14,4)=$I$11),DULIEU!$X14,0)</f>
        <v>0</v>
      </c>
      <c r="J22" s="218">
        <f>IF(AND(LEFT(DULIEU!$V14,3)=$M$4,LEFT(DULIEU!$W14,4)=$J$11),DULIEU!$X14,0)</f>
        <v>0</v>
      </c>
      <c r="K22" s="219" t="str">
        <f>IF($L22&gt;0,DULIEU!W14,"-")</f>
        <v>1111</v>
      </c>
      <c r="L22" s="218" t="str">
        <f t="shared" si="0"/>
        <v/>
      </c>
      <c r="M22" s="66" t="str">
        <f t="shared" si="1"/>
        <v/>
      </c>
      <c r="N22" s="118"/>
      <c r="O22" s="45"/>
      <c r="P22" s="45"/>
      <c r="Q22" s="45"/>
      <c r="R22" s="45"/>
      <c r="S22" s="45"/>
      <c r="T22" s="45"/>
      <c r="U22" s="45"/>
      <c r="V22" s="45"/>
      <c r="W22" s="45"/>
      <c r="X22" s="45"/>
      <c r="Y22" s="45"/>
      <c r="Z22" s="45"/>
      <c r="AA22" s="45"/>
      <c r="AB22" s="45"/>
      <c r="AC22" s="45"/>
      <c r="AD22" s="45"/>
      <c r="AE22" s="45"/>
      <c r="AF22" s="45"/>
      <c r="AG22" s="45"/>
      <c r="AH22" s="45"/>
      <c r="AI22" s="45"/>
      <c r="AJ22" s="45"/>
      <c r="AK22" s="45"/>
    </row>
    <row r="23" spans="1:37" s="50" customFormat="1" ht="12.75" hidden="1">
      <c r="A23" s="45"/>
      <c r="B23" s="216" t="str">
        <f>IF(LEFT(DULIEU!$V15,3)=$M$4,DULIEU!$D15,"")</f>
        <v/>
      </c>
      <c r="C23" s="217" t="str">
        <f>IF(LEFT(DULIEU!$V15,3)=$M$4,DULIEU!$H15,"")</f>
        <v/>
      </c>
      <c r="D23" s="217" t="str">
        <f>IF(LEFT(DULIEU!$V15,3)=$M$4,DULIEU!$J15,"")</f>
        <v/>
      </c>
      <c r="E23" s="216" t="str">
        <f>IF(LEFT(DULIEU!$V15,3)=$M$4,DULIEU!$E15,"")</f>
        <v/>
      </c>
      <c r="F23" s="216" t="str">
        <f>IF(LEFT(DULIEU!$V15,3)=$M$4,DULIEU!$O15,"")</f>
        <v/>
      </c>
      <c r="G23" s="218" t="str">
        <f>IF(LEFT(DULIEU!$V15,3)=$M$4,DULIEU!$X15,"")</f>
        <v/>
      </c>
      <c r="H23" s="218">
        <f>IF(AND(LEFT(DULIEU!$V15,3)=$M$4,LEFT(DULIEU!$W15,4)=$H$11),DULIEU!$X15,0)</f>
        <v>0</v>
      </c>
      <c r="I23" s="218">
        <f>IF(AND(LEFT(DULIEU!$V15,3)=$M$4,LEFT(DULIEU!$W15,4)=$I$11),DULIEU!$X15,0)</f>
        <v>0</v>
      </c>
      <c r="J23" s="218">
        <f>IF(AND(LEFT(DULIEU!$V15,3)=$M$4,LEFT(DULIEU!$W15,4)=$J$11),DULIEU!$X15,0)</f>
        <v>0</v>
      </c>
      <c r="K23" s="219" t="str">
        <f>IF($L23&gt;0,DULIEU!W15,"-")</f>
        <v>334</v>
      </c>
      <c r="L23" s="218" t="str">
        <f t="shared" si="0"/>
        <v/>
      </c>
      <c r="M23" s="66" t="str">
        <f t="shared" si="1"/>
        <v/>
      </c>
      <c r="N23" s="118"/>
      <c r="O23" s="45"/>
      <c r="P23" s="45"/>
      <c r="Q23" s="45"/>
      <c r="R23" s="45"/>
      <c r="S23" s="45"/>
      <c r="T23" s="45"/>
      <c r="U23" s="45"/>
      <c r="V23" s="45"/>
      <c r="W23" s="45"/>
      <c r="X23" s="45"/>
      <c r="Y23" s="45"/>
      <c r="Z23" s="45"/>
      <c r="AA23" s="45"/>
      <c r="AB23" s="45"/>
      <c r="AC23" s="45"/>
      <c r="AD23" s="45"/>
      <c r="AE23" s="45"/>
      <c r="AF23" s="45"/>
      <c r="AG23" s="45"/>
      <c r="AH23" s="45"/>
      <c r="AI23" s="45"/>
      <c r="AJ23" s="45"/>
      <c r="AK23" s="45"/>
    </row>
    <row r="24" spans="1:37" s="50" customFormat="1" ht="12.75" hidden="1">
      <c r="A24" s="45"/>
      <c r="B24" s="216" t="str">
        <f>IF(LEFT(DULIEU!$V16,3)=$M$4,DULIEU!$D16,"")</f>
        <v/>
      </c>
      <c r="C24" s="217" t="str">
        <f>IF(LEFT(DULIEU!$V16,3)=$M$4,DULIEU!$H16,"")</f>
        <v/>
      </c>
      <c r="D24" s="217" t="str">
        <f>IF(LEFT(DULIEU!$V16,3)=$M$4,DULIEU!$J16,"")</f>
        <v/>
      </c>
      <c r="E24" s="216" t="str">
        <f>IF(LEFT(DULIEU!$V16,3)=$M$4,DULIEU!$E16,"")</f>
        <v/>
      </c>
      <c r="F24" s="216" t="str">
        <f>IF(LEFT(DULIEU!$V16,3)=$M$4,DULIEU!$O16,"")</f>
        <v/>
      </c>
      <c r="G24" s="218" t="str">
        <f>IF(LEFT(DULIEU!$V16,3)=$M$4,DULIEU!$X16,"")</f>
        <v/>
      </c>
      <c r="H24" s="218">
        <f>IF(AND(LEFT(DULIEU!$V16,3)=$M$4,LEFT(DULIEU!$W16,4)=$H$11),DULIEU!$X16,0)</f>
        <v>0</v>
      </c>
      <c r="I24" s="218">
        <f>IF(AND(LEFT(DULIEU!$V16,3)=$M$4,LEFT(DULIEU!$W16,4)=$I$11),DULIEU!$X16,0)</f>
        <v>0</v>
      </c>
      <c r="J24" s="218">
        <f>IF(AND(LEFT(DULIEU!$V16,3)=$M$4,LEFT(DULIEU!$W16,4)=$J$11),DULIEU!$X16,0)</f>
        <v>0</v>
      </c>
      <c r="K24" s="219" t="str">
        <f>IF($L24&gt;0,DULIEU!W16,"-")</f>
        <v>1111</v>
      </c>
      <c r="L24" s="218" t="str">
        <f t="shared" si="0"/>
        <v/>
      </c>
      <c r="M24" s="66" t="str">
        <f t="shared" si="1"/>
        <v/>
      </c>
      <c r="N24" s="118"/>
      <c r="O24" s="45"/>
      <c r="P24" s="45"/>
      <c r="Q24" s="45"/>
      <c r="R24" s="45"/>
      <c r="S24" s="45"/>
      <c r="T24" s="45"/>
      <c r="U24" s="45"/>
      <c r="V24" s="45"/>
      <c r="W24" s="45"/>
      <c r="X24" s="45"/>
      <c r="Y24" s="45"/>
      <c r="Z24" s="45"/>
      <c r="AA24" s="45"/>
      <c r="AB24" s="45"/>
      <c r="AC24" s="45"/>
      <c r="AD24" s="45"/>
      <c r="AE24" s="45"/>
      <c r="AF24" s="45"/>
      <c r="AG24" s="45"/>
      <c r="AH24" s="45"/>
      <c r="AI24" s="45"/>
      <c r="AJ24" s="45"/>
      <c r="AK24" s="45"/>
    </row>
    <row r="25" spans="1:37" s="50" customFormat="1" ht="12.75" hidden="1">
      <c r="A25" s="45"/>
      <c r="B25" s="216" t="str">
        <f>IF(LEFT(DULIEU!$V17,3)=$M$4,DULIEU!$D17,"")</f>
        <v/>
      </c>
      <c r="C25" s="217" t="str">
        <f>IF(LEFT(DULIEU!$V17,3)=$M$4,DULIEU!$H17,"")</f>
        <v/>
      </c>
      <c r="D25" s="217" t="str">
        <f>IF(LEFT(DULIEU!$V17,3)=$M$4,DULIEU!$J17,"")</f>
        <v/>
      </c>
      <c r="E25" s="216" t="str">
        <f>IF(LEFT(DULIEU!$V17,3)=$M$4,DULIEU!$E17,"")</f>
        <v/>
      </c>
      <c r="F25" s="216" t="str">
        <f>IF(LEFT(DULIEU!$V17,3)=$M$4,DULIEU!$O17,"")</f>
        <v/>
      </c>
      <c r="G25" s="218" t="str">
        <f>IF(LEFT(DULIEU!$V17,3)=$M$4,DULIEU!$X17,"")</f>
        <v/>
      </c>
      <c r="H25" s="218">
        <f>IF(AND(LEFT(DULIEU!$V17,3)=$M$4,LEFT(DULIEU!$W17,4)=$H$11),DULIEU!$X17,0)</f>
        <v>0</v>
      </c>
      <c r="I25" s="218">
        <f>IF(AND(LEFT(DULIEU!$V17,3)=$M$4,LEFT(DULIEU!$W17,4)=$I$11),DULIEU!$X17,0)</f>
        <v>0</v>
      </c>
      <c r="J25" s="218">
        <f>IF(AND(LEFT(DULIEU!$V17,3)=$M$4,LEFT(DULIEU!$W17,4)=$J$11),DULIEU!$X17,0)</f>
        <v>0</v>
      </c>
      <c r="K25" s="219" t="str">
        <f>IF($L25&gt;0,DULIEU!W17,"-")</f>
        <v>334</v>
      </c>
      <c r="L25" s="218" t="str">
        <f t="shared" si="0"/>
        <v/>
      </c>
      <c r="M25" s="66" t="str">
        <f t="shared" si="1"/>
        <v/>
      </c>
      <c r="N25" s="118"/>
      <c r="O25" s="45"/>
      <c r="P25" s="45"/>
      <c r="Q25" s="45"/>
      <c r="R25" s="45"/>
      <c r="S25" s="45"/>
      <c r="T25" s="45"/>
      <c r="U25" s="45"/>
      <c r="V25" s="45"/>
      <c r="W25" s="45"/>
      <c r="X25" s="45"/>
      <c r="Y25" s="45"/>
      <c r="Z25" s="45"/>
      <c r="AA25" s="45"/>
      <c r="AB25" s="45"/>
      <c r="AC25" s="45"/>
      <c r="AD25" s="45"/>
      <c r="AE25" s="45"/>
      <c r="AF25" s="45"/>
      <c r="AG25" s="45"/>
      <c r="AH25" s="45"/>
      <c r="AI25" s="45"/>
      <c r="AJ25" s="45"/>
      <c r="AK25" s="45"/>
    </row>
    <row r="26" spans="1:37" s="50" customFormat="1" ht="12.75" hidden="1">
      <c r="A26" s="45"/>
      <c r="B26" s="216" t="str">
        <f>IF(LEFT(DULIEU!$V18,3)=$M$4,DULIEU!$D18,"")</f>
        <v/>
      </c>
      <c r="C26" s="217" t="str">
        <f>IF(LEFT(DULIEU!$V18,3)=$M$4,DULIEU!$H18,"")</f>
        <v/>
      </c>
      <c r="D26" s="217" t="str">
        <f>IF(LEFT(DULIEU!$V18,3)=$M$4,DULIEU!$J18,"")</f>
        <v/>
      </c>
      <c r="E26" s="216" t="str">
        <f>IF(LEFT(DULIEU!$V18,3)=$M$4,DULIEU!$E18,"")</f>
        <v/>
      </c>
      <c r="F26" s="216" t="str">
        <f>IF(LEFT(DULIEU!$V18,3)=$M$4,DULIEU!$O18,"")</f>
        <v/>
      </c>
      <c r="G26" s="218" t="str">
        <f>IF(LEFT(DULIEU!$V18,3)=$M$4,DULIEU!$X18,"")</f>
        <v/>
      </c>
      <c r="H26" s="218">
        <f>IF(AND(LEFT(DULIEU!$V18,3)=$M$4,LEFT(DULIEU!$W18,4)=$H$11),DULIEU!$X18,0)</f>
        <v>0</v>
      </c>
      <c r="I26" s="218">
        <f>IF(AND(LEFT(DULIEU!$V18,3)=$M$4,LEFT(DULIEU!$W18,4)=$I$11),DULIEU!$X18,0)</f>
        <v>0</v>
      </c>
      <c r="J26" s="218">
        <f>IF(AND(LEFT(DULIEU!$V18,3)=$M$4,LEFT(DULIEU!$W18,4)=$J$11),DULIEU!$X18,0)</f>
        <v>0</v>
      </c>
      <c r="K26" s="219" t="str">
        <f>IF($L26&gt;0,DULIEU!W18,"-")</f>
        <v>1111</v>
      </c>
      <c r="L26" s="218" t="str">
        <f t="shared" si="0"/>
        <v/>
      </c>
      <c r="M26" s="66" t="str">
        <f t="shared" si="1"/>
        <v/>
      </c>
      <c r="N26" s="118"/>
      <c r="O26" s="45"/>
      <c r="P26" s="45"/>
      <c r="Q26" s="45"/>
      <c r="R26" s="45"/>
      <c r="S26" s="45"/>
      <c r="T26" s="45"/>
      <c r="U26" s="45"/>
      <c r="V26" s="45"/>
      <c r="W26" s="45"/>
      <c r="X26" s="45"/>
      <c r="Y26" s="45"/>
      <c r="Z26" s="45"/>
      <c r="AA26" s="45"/>
      <c r="AB26" s="45"/>
      <c r="AC26" s="45"/>
      <c r="AD26" s="45"/>
      <c r="AE26" s="45"/>
      <c r="AF26" s="45"/>
      <c r="AG26" s="45"/>
      <c r="AH26" s="45"/>
      <c r="AI26" s="45"/>
      <c r="AJ26" s="45"/>
      <c r="AK26" s="45"/>
    </row>
    <row r="27" spans="1:37" s="50" customFormat="1" ht="12.75" hidden="1">
      <c r="A27" s="45"/>
      <c r="B27" s="216" t="str">
        <f>IF(LEFT(DULIEU!$V19,3)=$M$4,DULIEU!$D19,"")</f>
        <v/>
      </c>
      <c r="C27" s="217" t="str">
        <f>IF(LEFT(DULIEU!$V19,3)=$M$4,DULIEU!$H19,"")</f>
        <v/>
      </c>
      <c r="D27" s="217" t="str">
        <f>IF(LEFT(DULIEU!$V19,3)=$M$4,DULIEU!$J19,"")</f>
        <v/>
      </c>
      <c r="E27" s="216" t="str">
        <f>IF(LEFT(DULIEU!$V19,3)=$M$4,DULIEU!$E19,"")</f>
        <v/>
      </c>
      <c r="F27" s="216" t="str">
        <f>IF(LEFT(DULIEU!$V19,3)=$M$4,DULIEU!$O19,"")</f>
        <v/>
      </c>
      <c r="G27" s="218" t="str">
        <f>IF(LEFT(DULIEU!$V19,3)=$M$4,DULIEU!$X19,"")</f>
        <v/>
      </c>
      <c r="H27" s="218">
        <f>IF(AND(LEFT(DULIEU!$V19,3)=$M$4,LEFT(DULIEU!$W19,4)=$H$11),DULIEU!$X19,0)</f>
        <v>0</v>
      </c>
      <c r="I27" s="218">
        <f>IF(AND(LEFT(DULIEU!$V19,3)=$M$4,LEFT(DULIEU!$W19,4)=$I$11),DULIEU!$X19,0)</f>
        <v>0</v>
      </c>
      <c r="J27" s="218">
        <f>IF(AND(LEFT(DULIEU!$V19,3)=$M$4,LEFT(DULIEU!$W19,4)=$J$11),DULIEU!$X19,0)</f>
        <v>0</v>
      </c>
      <c r="K27" s="219" t="str">
        <f>IF($L27&gt;0,DULIEU!W19,"-")</f>
        <v>64221</v>
      </c>
      <c r="L27" s="218" t="str">
        <f t="shared" si="0"/>
        <v/>
      </c>
      <c r="M27" s="66" t="str">
        <f t="shared" si="1"/>
        <v/>
      </c>
      <c r="N27" s="118"/>
      <c r="O27" s="45"/>
      <c r="P27" s="45"/>
      <c r="Q27" s="45"/>
      <c r="R27" s="45"/>
      <c r="S27" s="45"/>
      <c r="T27" s="45"/>
      <c r="U27" s="45"/>
      <c r="V27" s="45"/>
      <c r="W27" s="45"/>
      <c r="X27" s="45"/>
      <c r="Y27" s="45"/>
      <c r="Z27" s="45"/>
      <c r="AA27" s="45"/>
      <c r="AB27" s="45"/>
      <c r="AC27" s="45"/>
      <c r="AD27" s="45"/>
      <c r="AE27" s="45"/>
      <c r="AF27" s="45"/>
      <c r="AG27" s="45"/>
      <c r="AH27" s="45"/>
      <c r="AI27" s="45"/>
      <c r="AJ27" s="45"/>
      <c r="AK27" s="45"/>
    </row>
    <row r="28" spans="1:37" s="50" customFormat="1" ht="12.75" hidden="1">
      <c r="A28" s="45"/>
      <c r="B28" s="216" t="str">
        <f>IF(LEFT(DULIEU!$V20,3)=$M$4,DULIEU!$D20,"")</f>
        <v/>
      </c>
      <c r="C28" s="217" t="str">
        <f>IF(LEFT(DULIEU!$V20,3)=$M$4,DULIEU!$H20,"")</f>
        <v/>
      </c>
      <c r="D28" s="217" t="str">
        <f>IF(LEFT(DULIEU!$V20,3)=$M$4,DULIEU!$J20,"")</f>
        <v/>
      </c>
      <c r="E28" s="216" t="str">
        <f>IF(LEFT(DULIEU!$V20,3)=$M$4,DULIEU!$E20,"")</f>
        <v/>
      </c>
      <c r="F28" s="216" t="str">
        <f>IF(LEFT(DULIEU!$V20,3)=$M$4,DULIEU!$O20,"")</f>
        <v/>
      </c>
      <c r="G28" s="218" t="str">
        <f>IF(LEFT(DULIEU!$V20,3)=$M$4,DULIEU!$X20,"")</f>
        <v/>
      </c>
      <c r="H28" s="218">
        <f>IF(AND(LEFT(DULIEU!$V20,3)=$M$4,LEFT(DULIEU!$W20,4)=$H$11),DULIEU!$X20,0)</f>
        <v>0</v>
      </c>
      <c r="I28" s="218">
        <f>IF(AND(LEFT(DULIEU!$V20,3)=$M$4,LEFT(DULIEU!$W20,4)=$I$11),DULIEU!$X20,0)</f>
        <v>0</v>
      </c>
      <c r="J28" s="218">
        <f>IF(AND(LEFT(DULIEU!$V20,3)=$M$4,LEFT(DULIEU!$W20,4)=$J$11),DULIEU!$X20,0)</f>
        <v>0</v>
      </c>
      <c r="K28" s="219" t="str">
        <f>IF($L28&gt;0,DULIEU!W20,"-")</f>
        <v>64225</v>
      </c>
      <c r="L28" s="218" t="str">
        <f t="shared" si="0"/>
        <v/>
      </c>
      <c r="M28" s="66" t="str">
        <f t="shared" si="1"/>
        <v/>
      </c>
      <c r="N28" s="118"/>
      <c r="O28" s="45"/>
      <c r="P28" s="45"/>
      <c r="Q28" s="45"/>
      <c r="R28" s="45"/>
      <c r="S28" s="45"/>
      <c r="T28" s="45"/>
      <c r="U28" s="45"/>
      <c r="V28" s="45"/>
      <c r="W28" s="45"/>
      <c r="X28" s="45"/>
      <c r="Y28" s="45"/>
      <c r="Z28" s="45"/>
      <c r="AA28" s="45"/>
      <c r="AB28" s="45"/>
      <c r="AC28" s="45"/>
      <c r="AD28" s="45"/>
      <c r="AE28" s="45"/>
      <c r="AF28" s="45"/>
      <c r="AG28" s="45"/>
      <c r="AH28" s="45"/>
      <c r="AI28" s="45"/>
      <c r="AJ28" s="45"/>
      <c r="AK28" s="45"/>
    </row>
    <row r="29" spans="1:37" s="50" customFormat="1" ht="12.75" hidden="1">
      <c r="A29" s="45"/>
      <c r="B29" s="216" t="str">
        <f>IF(LEFT(DULIEU!$V21,3)=$M$4,DULIEU!$D21,"")</f>
        <v/>
      </c>
      <c r="C29" s="217" t="str">
        <f>IF(LEFT(DULIEU!$V21,3)=$M$4,DULIEU!$H21,"")</f>
        <v/>
      </c>
      <c r="D29" s="217" t="str">
        <f>IF(LEFT(DULIEU!$V21,3)=$M$4,DULIEU!$J21,"")</f>
        <v/>
      </c>
      <c r="E29" s="216" t="str">
        <f>IF(LEFT(DULIEU!$V21,3)=$M$4,DULIEU!$E21,"")</f>
        <v/>
      </c>
      <c r="F29" s="216" t="str">
        <f>IF(LEFT(DULIEU!$V21,3)=$M$4,DULIEU!$O21,"")</f>
        <v/>
      </c>
      <c r="G29" s="218" t="str">
        <f>IF(LEFT(DULIEU!$V21,3)=$M$4,DULIEU!$X21,"")</f>
        <v/>
      </c>
      <c r="H29" s="218">
        <f>IF(AND(LEFT(DULIEU!$V21,3)=$M$4,LEFT(DULIEU!$W21,4)=$H$11),DULIEU!$X21,0)</f>
        <v>0</v>
      </c>
      <c r="I29" s="218">
        <f>IF(AND(LEFT(DULIEU!$V21,3)=$M$4,LEFT(DULIEU!$W21,4)=$I$11),DULIEU!$X21,0)</f>
        <v>0</v>
      </c>
      <c r="J29" s="218">
        <f>IF(AND(LEFT(DULIEU!$V21,3)=$M$4,LEFT(DULIEU!$W21,4)=$J$11),DULIEU!$X21,0)</f>
        <v>0</v>
      </c>
      <c r="K29" s="219" t="str">
        <f>IF($L29&gt;0,DULIEU!W21,"-")</f>
        <v>64228</v>
      </c>
      <c r="L29" s="218" t="str">
        <f t="shared" si="0"/>
        <v/>
      </c>
      <c r="M29" s="66" t="str">
        <f t="shared" si="1"/>
        <v/>
      </c>
      <c r="N29" s="118"/>
      <c r="O29" s="45"/>
      <c r="P29" s="45"/>
      <c r="Q29" s="45"/>
      <c r="R29" s="45"/>
      <c r="S29" s="45"/>
      <c r="T29" s="45"/>
      <c r="U29" s="45"/>
      <c r="V29" s="45"/>
      <c r="W29" s="45"/>
      <c r="X29" s="45"/>
      <c r="Y29" s="45"/>
      <c r="Z29" s="45"/>
      <c r="AA29" s="45"/>
      <c r="AB29" s="45"/>
      <c r="AC29" s="45"/>
      <c r="AD29" s="45"/>
      <c r="AE29" s="45"/>
      <c r="AF29" s="45"/>
      <c r="AG29" s="45"/>
      <c r="AH29" s="45"/>
      <c r="AI29" s="45"/>
      <c r="AJ29" s="45"/>
      <c r="AK29" s="45"/>
    </row>
    <row r="30" spans="1:37" s="50" customFormat="1" ht="12.75" hidden="1">
      <c r="A30" s="45"/>
      <c r="B30" s="216" t="str">
        <f>IF(LEFT(DULIEU!$V22,3)=$M$4,DULIEU!$D22,"")</f>
        <v/>
      </c>
      <c r="C30" s="217" t="str">
        <f>IF(LEFT(DULIEU!$V22,3)=$M$4,DULIEU!$H22,"")</f>
        <v/>
      </c>
      <c r="D30" s="217" t="str">
        <f>IF(LEFT(DULIEU!$V22,3)=$M$4,DULIEU!$J22,"")</f>
        <v/>
      </c>
      <c r="E30" s="216" t="str">
        <f>IF(LEFT(DULIEU!$V22,3)=$M$4,DULIEU!$E22,"")</f>
        <v/>
      </c>
      <c r="F30" s="216" t="str">
        <f>IF(LEFT(DULIEU!$V22,3)=$M$4,DULIEU!$O22,"")</f>
        <v/>
      </c>
      <c r="G30" s="218" t="str">
        <f>IF(LEFT(DULIEU!$V22,3)=$M$4,DULIEU!$X22,"")</f>
        <v/>
      </c>
      <c r="H30" s="218">
        <f>IF(AND(LEFT(DULIEU!$V22,3)=$M$4,LEFT(DULIEU!$W22,4)=$H$11),DULIEU!$X22,0)</f>
        <v>0</v>
      </c>
      <c r="I30" s="218">
        <f>IF(AND(LEFT(DULIEU!$V22,3)=$M$4,LEFT(DULIEU!$W22,4)=$I$11),DULIEU!$X22,0)</f>
        <v>0</v>
      </c>
      <c r="J30" s="218">
        <f>IF(AND(LEFT(DULIEU!$V22,3)=$M$4,LEFT(DULIEU!$W22,4)=$J$11),DULIEU!$X22,0)</f>
        <v>0</v>
      </c>
      <c r="K30" s="219" t="str">
        <f>IF($L30&gt;0,DULIEU!W22,"-")</f>
        <v>911</v>
      </c>
      <c r="L30" s="218" t="str">
        <f t="shared" si="0"/>
        <v/>
      </c>
      <c r="M30" s="66" t="str">
        <f t="shared" si="1"/>
        <v/>
      </c>
      <c r="N30" s="118"/>
      <c r="O30" s="45"/>
      <c r="P30" s="45"/>
      <c r="Q30" s="45"/>
      <c r="R30" s="45"/>
      <c r="S30" s="45"/>
      <c r="T30" s="45"/>
      <c r="U30" s="45"/>
      <c r="V30" s="45"/>
      <c r="W30" s="45"/>
      <c r="X30" s="45"/>
      <c r="Y30" s="45"/>
      <c r="Z30" s="45"/>
      <c r="AA30" s="45"/>
      <c r="AB30" s="45"/>
      <c r="AC30" s="45"/>
      <c r="AD30" s="45"/>
      <c r="AE30" s="45"/>
      <c r="AF30" s="45"/>
      <c r="AG30" s="45"/>
      <c r="AH30" s="45"/>
      <c r="AI30" s="45"/>
      <c r="AJ30" s="45"/>
      <c r="AK30" s="45"/>
    </row>
    <row r="31" spans="1:37" s="50" customFormat="1" ht="12.75" hidden="1">
      <c r="A31" s="45"/>
      <c r="B31" s="216" t="str">
        <f>IF(LEFT(DULIEU!$V23,3)=$M$4,DULIEU!$D23,"")</f>
        <v/>
      </c>
      <c r="C31" s="217" t="str">
        <f>IF(LEFT(DULIEU!$V23,3)=$M$4,DULIEU!$H23,"")</f>
        <v/>
      </c>
      <c r="D31" s="217" t="str">
        <f>IF(LEFT(DULIEU!$V23,3)=$M$4,DULIEU!$J23,"")</f>
        <v/>
      </c>
      <c r="E31" s="216" t="str">
        <f>IF(LEFT(DULIEU!$V23,3)=$M$4,DULIEU!$E23,"")</f>
        <v/>
      </c>
      <c r="F31" s="216" t="str">
        <f>IF(LEFT(DULIEU!$V23,3)=$M$4,DULIEU!$O23,"")</f>
        <v/>
      </c>
      <c r="G31" s="218" t="str">
        <f>IF(LEFT(DULIEU!$V23,3)=$M$4,DULIEU!$X23,"")</f>
        <v/>
      </c>
      <c r="H31" s="218">
        <f>IF(AND(LEFT(DULIEU!$V23,3)=$M$4,LEFT(DULIEU!$W23,4)=$H$11),DULIEU!$X23,0)</f>
        <v>0</v>
      </c>
      <c r="I31" s="218">
        <f>IF(AND(LEFT(DULIEU!$V23,3)=$M$4,LEFT(DULIEU!$W23,4)=$I$11),DULIEU!$X23,0)</f>
        <v>0</v>
      </c>
      <c r="J31" s="218">
        <f>IF(AND(LEFT(DULIEU!$V23,3)=$M$4,LEFT(DULIEU!$W23,4)=$J$11),DULIEU!$X23,0)</f>
        <v>0</v>
      </c>
      <c r="K31" s="219" t="str">
        <f>IF($L31&gt;0,DULIEU!W23,"-")</f>
        <v>1111</v>
      </c>
      <c r="L31" s="218" t="str">
        <f t="shared" si="0"/>
        <v/>
      </c>
      <c r="M31" s="66" t="str">
        <f t="shared" si="1"/>
        <v/>
      </c>
      <c r="N31" s="118"/>
      <c r="O31" s="45"/>
      <c r="P31" s="45"/>
      <c r="Q31" s="45"/>
      <c r="R31" s="45"/>
      <c r="S31" s="45"/>
      <c r="T31" s="45"/>
      <c r="U31" s="45"/>
      <c r="V31" s="45"/>
      <c r="W31" s="45"/>
      <c r="X31" s="45"/>
      <c r="Y31" s="45"/>
      <c r="Z31" s="45"/>
      <c r="AA31" s="45"/>
      <c r="AB31" s="45"/>
      <c r="AC31" s="45"/>
      <c r="AD31" s="45"/>
      <c r="AE31" s="45"/>
      <c r="AF31" s="45"/>
      <c r="AG31" s="45"/>
      <c r="AH31" s="45"/>
      <c r="AI31" s="45"/>
      <c r="AJ31" s="45"/>
      <c r="AK31" s="45"/>
    </row>
    <row r="32" spans="1:37" s="50" customFormat="1" ht="12.75" hidden="1">
      <c r="A32" s="45"/>
      <c r="B32" s="216" t="str">
        <f>IF(LEFT(DULIEU!$V24,3)=$M$4,DULIEU!$D24,"")</f>
        <v/>
      </c>
      <c r="C32" s="217" t="str">
        <f>IF(LEFT(DULIEU!$V24,3)=$M$4,DULIEU!$H24,"")</f>
        <v/>
      </c>
      <c r="D32" s="217" t="str">
        <f>IF(LEFT(DULIEU!$V24,3)=$M$4,DULIEU!$J24,"")</f>
        <v/>
      </c>
      <c r="E32" s="216" t="str">
        <f>IF(LEFT(DULIEU!$V24,3)=$M$4,DULIEU!$E24,"")</f>
        <v/>
      </c>
      <c r="F32" s="216" t="str">
        <f>IF(LEFT(DULIEU!$V24,3)=$M$4,DULIEU!$O24,"")</f>
        <v/>
      </c>
      <c r="G32" s="218" t="str">
        <f>IF(LEFT(DULIEU!$V24,3)=$M$4,DULIEU!$X24,"")</f>
        <v/>
      </c>
      <c r="H32" s="218">
        <f>IF(AND(LEFT(DULIEU!$V24,3)=$M$4,LEFT(DULIEU!$W24,4)=$H$11),DULIEU!$X24,0)</f>
        <v>0</v>
      </c>
      <c r="I32" s="218">
        <f>IF(AND(LEFT(DULIEU!$V24,3)=$M$4,LEFT(DULIEU!$W24,4)=$I$11),DULIEU!$X24,0)</f>
        <v>0</v>
      </c>
      <c r="J32" s="218">
        <f>IF(AND(LEFT(DULIEU!$V24,3)=$M$4,LEFT(DULIEU!$W24,4)=$J$11),DULIEU!$X24,0)</f>
        <v>0</v>
      </c>
      <c r="K32" s="219" t="str">
        <f>IF($L32&gt;0,DULIEU!W24,"-")</f>
        <v>515</v>
      </c>
      <c r="L32" s="218" t="str">
        <f t="shared" si="0"/>
        <v/>
      </c>
      <c r="M32" s="66" t="str">
        <f t="shared" si="1"/>
        <v/>
      </c>
      <c r="N32" s="118"/>
      <c r="O32" s="45"/>
      <c r="P32" s="45"/>
      <c r="Q32" s="45"/>
      <c r="R32" s="45"/>
      <c r="S32" s="45"/>
      <c r="T32" s="45"/>
      <c r="U32" s="45"/>
      <c r="V32" s="45"/>
      <c r="W32" s="45"/>
      <c r="X32" s="45"/>
      <c r="Y32" s="45"/>
      <c r="Z32" s="45"/>
      <c r="AA32" s="45"/>
      <c r="AB32" s="45"/>
      <c r="AC32" s="45"/>
      <c r="AD32" s="45"/>
      <c r="AE32" s="45"/>
      <c r="AF32" s="45"/>
      <c r="AG32" s="45"/>
      <c r="AH32" s="45"/>
      <c r="AI32" s="45"/>
      <c r="AJ32" s="45"/>
      <c r="AK32" s="45"/>
    </row>
    <row r="33" spans="1:37" s="50" customFormat="1" ht="12.75" hidden="1">
      <c r="A33" s="45"/>
      <c r="B33" s="216" t="str">
        <f>IF(LEFT(DULIEU!$V25,3)=$M$4,DULIEU!$D25,"")</f>
        <v/>
      </c>
      <c r="C33" s="217" t="str">
        <f>IF(LEFT(DULIEU!$V25,3)=$M$4,DULIEU!$H25,"")</f>
        <v/>
      </c>
      <c r="D33" s="217" t="str">
        <f>IF(LEFT(DULIEU!$V25,3)=$M$4,DULIEU!$J25,"")</f>
        <v/>
      </c>
      <c r="E33" s="216" t="str">
        <f>IF(LEFT(DULIEU!$V25,3)=$M$4,DULIEU!$E25,"")</f>
        <v/>
      </c>
      <c r="F33" s="216" t="str">
        <f>IF(LEFT(DULIEU!$V25,3)=$M$4,DULIEU!$O25,"")</f>
        <v/>
      </c>
      <c r="G33" s="218" t="str">
        <f>IF(LEFT(DULIEU!$V25,3)=$M$4,DULIEU!$X25,"")</f>
        <v/>
      </c>
      <c r="H33" s="218">
        <f>IF(AND(LEFT(DULIEU!$V25,3)=$M$4,LEFT(DULIEU!$W25,4)=$H$11),DULIEU!$X25,0)</f>
        <v>0</v>
      </c>
      <c r="I33" s="218">
        <f>IF(AND(LEFT(DULIEU!$V25,3)=$M$4,LEFT(DULIEU!$W25,4)=$I$11),DULIEU!$X25,0)</f>
        <v>0</v>
      </c>
      <c r="J33" s="218">
        <f>IF(AND(LEFT(DULIEU!$V25,3)=$M$4,LEFT(DULIEU!$W25,4)=$J$11),DULIEU!$X25,0)</f>
        <v>0</v>
      </c>
      <c r="K33" s="219" t="str">
        <f>IF($L33&gt;0,DULIEU!W25,"-")</f>
        <v>1111</v>
      </c>
      <c r="L33" s="218" t="str">
        <f t="shared" si="0"/>
        <v/>
      </c>
      <c r="M33" s="66" t="str">
        <f t="shared" si="1"/>
        <v/>
      </c>
      <c r="N33" s="118"/>
      <c r="O33" s="45"/>
      <c r="P33" s="45"/>
      <c r="Q33" s="45"/>
      <c r="R33" s="45"/>
      <c r="S33" s="45"/>
      <c r="T33" s="45"/>
      <c r="U33" s="45"/>
      <c r="V33" s="45"/>
      <c r="W33" s="45"/>
      <c r="X33" s="45"/>
      <c r="Y33" s="45"/>
      <c r="Z33" s="45"/>
      <c r="AA33" s="45"/>
      <c r="AB33" s="45"/>
      <c r="AC33" s="45"/>
      <c r="AD33" s="45"/>
      <c r="AE33" s="45"/>
      <c r="AF33" s="45"/>
      <c r="AG33" s="45"/>
      <c r="AH33" s="45"/>
      <c r="AI33" s="45"/>
      <c r="AJ33" s="45"/>
      <c r="AK33" s="45"/>
    </row>
    <row r="34" spans="1:37" s="50" customFormat="1" ht="12.75" hidden="1">
      <c r="A34" s="45"/>
      <c r="B34" s="216" t="str">
        <f>IF(LEFT(DULIEU!$V26,3)=$M$4,DULIEU!$D26,"")</f>
        <v/>
      </c>
      <c r="C34" s="217" t="str">
        <f>IF(LEFT(DULIEU!$V26,3)=$M$4,DULIEU!$H26,"")</f>
        <v/>
      </c>
      <c r="D34" s="217" t="str">
        <f>IF(LEFT(DULIEU!$V26,3)=$M$4,DULIEU!$J26,"")</f>
        <v/>
      </c>
      <c r="E34" s="216" t="str">
        <f>IF(LEFT(DULIEU!$V26,3)=$M$4,DULIEU!$E26,"")</f>
        <v/>
      </c>
      <c r="F34" s="216" t="str">
        <f>IF(LEFT(DULIEU!$V26,3)=$M$4,DULIEU!$O26,"")</f>
        <v/>
      </c>
      <c r="G34" s="218" t="str">
        <f>IF(LEFT(DULIEU!$V26,3)=$M$4,DULIEU!$X26,"")</f>
        <v/>
      </c>
      <c r="H34" s="218">
        <f>IF(AND(LEFT(DULIEU!$V26,3)=$M$4,LEFT(DULIEU!$W26,4)=$H$11),DULIEU!$X26,0)</f>
        <v>0</v>
      </c>
      <c r="I34" s="218">
        <f>IF(AND(LEFT(DULIEU!$V26,3)=$M$4,LEFT(DULIEU!$W26,4)=$I$11),DULIEU!$X26,0)</f>
        <v>0</v>
      </c>
      <c r="J34" s="218">
        <f>IF(AND(LEFT(DULIEU!$V26,3)=$M$4,LEFT(DULIEU!$W26,4)=$J$11),DULIEU!$X26,0)</f>
        <v>0</v>
      </c>
      <c r="K34" s="219" t="str">
        <f>IF($L34&gt;0,DULIEU!W26,"-")</f>
        <v>334</v>
      </c>
      <c r="L34" s="218" t="str">
        <f t="shared" si="0"/>
        <v/>
      </c>
      <c r="M34" s="66" t="str">
        <f t="shared" si="1"/>
        <v/>
      </c>
      <c r="N34" s="118"/>
      <c r="O34" s="45"/>
      <c r="P34" s="45"/>
      <c r="Q34" s="45"/>
      <c r="R34" s="45"/>
      <c r="S34" s="45"/>
      <c r="T34" s="45"/>
      <c r="U34" s="45"/>
      <c r="V34" s="45"/>
      <c r="W34" s="45"/>
      <c r="X34" s="45"/>
      <c r="Y34" s="45"/>
      <c r="Z34" s="45"/>
      <c r="AA34" s="45"/>
      <c r="AB34" s="45"/>
      <c r="AC34" s="45"/>
      <c r="AD34" s="45"/>
      <c r="AE34" s="45"/>
      <c r="AF34" s="45"/>
      <c r="AG34" s="45"/>
      <c r="AH34" s="45"/>
      <c r="AI34" s="45"/>
      <c r="AJ34" s="45"/>
      <c r="AK34" s="45"/>
    </row>
    <row r="35" spans="1:37" s="50" customFormat="1" ht="12.75" hidden="1">
      <c r="A35" s="45"/>
      <c r="B35" s="216" t="str">
        <f>IF(LEFT(DULIEU!$V27,3)=$M$4,DULIEU!$D27,"")</f>
        <v/>
      </c>
      <c r="C35" s="217" t="str">
        <f>IF(LEFT(DULIEU!$V27,3)=$M$4,DULIEU!$H27,"")</f>
        <v/>
      </c>
      <c r="D35" s="217" t="str">
        <f>IF(LEFT(DULIEU!$V27,3)=$M$4,DULIEU!$J27,"")</f>
        <v/>
      </c>
      <c r="E35" s="216" t="str">
        <f>IF(LEFT(DULIEU!$V27,3)=$M$4,DULIEU!$E27,"")</f>
        <v/>
      </c>
      <c r="F35" s="216" t="str">
        <f>IF(LEFT(DULIEU!$V27,3)=$M$4,DULIEU!$O27,"")</f>
        <v/>
      </c>
      <c r="G35" s="218" t="str">
        <f>IF(LEFT(DULIEU!$V27,3)=$M$4,DULIEU!$X27,"")</f>
        <v/>
      </c>
      <c r="H35" s="218">
        <f>IF(AND(LEFT(DULIEU!$V27,3)=$M$4,LEFT(DULIEU!$W27,4)=$H$11),DULIEU!$X27,0)</f>
        <v>0</v>
      </c>
      <c r="I35" s="218">
        <f>IF(AND(LEFT(DULIEU!$V27,3)=$M$4,LEFT(DULIEU!$W27,4)=$I$11),DULIEU!$X27,0)</f>
        <v>0</v>
      </c>
      <c r="J35" s="218">
        <f>IF(AND(LEFT(DULIEU!$V27,3)=$M$4,LEFT(DULIEU!$W27,4)=$J$11),DULIEU!$X27,0)</f>
        <v>0</v>
      </c>
      <c r="K35" s="219" t="str">
        <f>IF($L35&gt;0,DULIEU!W27,"-")</f>
        <v>1111</v>
      </c>
      <c r="L35" s="218" t="str">
        <f t="shared" si="0"/>
        <v/>
      </c>
      <c r="M35" s="66" t="str">
        <f t="shared" si="1"/>
        <v/>
      </c>
      <c r="N35" s="118"/>
      <c r="O35" s="45"/>
      <c r="P35" s="45"/>
      <c r="Q35" s="45"/>
      <c r="R35" s="45"/>
      <c r="S35" s="45"/>
      <c r="T35" s="45"/>
      <c r="U35" s="45"/>
      <c r="V35" s="45"/>
      <c r="W35" s="45"/>
      <c r="X35" s="45"/>
      <c r="Y35" s="45"/>
      <c r="Z35" s="45"/>
      <c r="AA35" s="45"/>
      <c r="AB35" s="45"/>
      <c r="AC35" s="45"/>
      <c r="AD35" s="45"/>
      <c r="AE35" s="45"/>
      <c r="AF35" s="45"/>
      <c r="AG35" s="45"/>
      <c r="AH35" s="45"/>
      <c r="AI35" s="45"/>
      <c r="AJ35" s="45"/>
      <c r="AK35" s="45"/>
    </row>
    <row r="36" spans="1:37" s="50" customFormat="1" ht="12.75" hidden="1">
      <c r="A36" s="45"/>
      <c r="B36" s="216" t="str">
        <f>IF(LEFT(DULIEU!$V28,3)=$M$4,DULIEU!$D28,"")</f>
        <v/>
      </c>
      <c r="C36" s="217" t="str">
        <f>IF(LEFT(DULIEU!$V28,3)=$M$4,DULIEU!$H28,"")</f>
        <v/>
      </c>
      <c r="D36" s="217" t="str">
        <f>IF(LEFT(DULIEU!$V28,3)=$M$4,DULIEU!$J28,"")</f>
        <v/>
      </c>
      <c r="E36" s="216" t="str">
        <f>IF(LEFT(DULIEU!$V28,3)=$M$4,DULIEU!$E28,"")</f>
        <v/>
      </c>
      <c r="F36" s="216" t="str">
        <f>IF(LEFT(DULIEU!$V28,3)=$M$4,DULIEU!$O28,"")</f>
        <v/>
      </c>
      <c r="G36" s="218" t="str">
        <f>IF(LEFT(DULIEU!$V28,3)=$M$4,DULIEU!$X28,"")</f>
        <v/>
      </c>
      <c r="H36" s="218">
        <f>IF(AND(LEFT(DULIEU!$V28,3)=$M$4,LEFT(DULIEU!$W28,4)=$H$11),DULIEU!$X28,0)</f>
        <v>0</v>
      </c>
      <c r="I36" s="218">
        <f>IF(AND(LEFT(DULIEU!$V28,3)=$M$4,LEFT(DULIEU!$W28,4)=$I$11),DULIEU!$X28,0)</f>
        <v>0</v>
      </c>
      <c r="J36" s="218">
        <f>IF(AND(LEFT(DULIEU!$V28,3)=$M$4,LEFT(DULIEU!$W28,4)=$J$11),DULIEU!$X28,0)</f>
        <v>0</v>
      </c>
      <c r="K36" s="219" t="str">
        <f>IF($L36&gt;0,DULIEU!W28,"-")</f>
        <v>11211</v>
      </c>
      <c r="L36" s="218" t="str">
        <f t="shared" si="0"/>
        <v/>
      </c>
      <c r="M36" s="66" t="str">
        <f t="shared" si="1"/>
        <v/>
      </c>
      <c r="N36" s="118"/>
      <c r="O36" s="45"/>
      <c r="P36" s="45"/>
      <c r="Q36" s="45"/>
      <c r="R36" s="45"/>
      <c r="S36" s="45"/>
      <c r="T36" s="45"/>
      <c r="U36" s="45"/>
      <c r="V36" s="45"/>
      <c r="W36" s="45"/>
      <c r="X36" s="45"/>
      <c r="Y36" s="45"/>
      <c r="Z36" s="45"/>
      <c r="AA36" s="45"/>
      <c r="AB36" s="45"/>
      <c r="AC36" s="45"/>
      <c r="AD36" s="45"/>
      <c r="AE36" s="45"/>
      <c r="AF36" s="45"/>
      <c r="AG36" s="45"/>
      <c r="AH36" s="45"/>
      <c r="AI36" s="45"/>
      <c r="AJ36" s="45"/>
      <c r="AK36" s="45"/>
    </row>
    <row r="37" spans="1:37" s="50" customFormat="1" ht="12.75" hidden="1">
      <c r="A37" s="45"/>
      <c r="B37" s="216" t="str">
        <f>IF(LEFT(DULIEU!$V29,3)=$M$4,DULIEU!$D29,"")</f>
        <v/>
      </c>
      <c r="C37" s="217" t="str">
        <f>IF(LEFT(DULIEU!$V29,3)=$M$4,DULIEU!$H29,"")</f>
        <v/>
      </c>
      <c r="D37" s="217" t="str">
        <f>IF(LEFT(DULIEU!$V29,3)=$M$4,DULIEU!$J29,"")</f>
        <v/>
      </c>
      <c r="E37" s="216" t="str">
        <f>IF(LEFT(DULIEU!$V29,3)=$M$4,DULIEU!$E29,"")</f>
        <v/>
      </c>
      <c r="F37" s="216" t="str">
        <f>IF(LEFT(DULIEU!$V29,3)=$M$4,DULIEU!$O29,"")</f>
        <v/>
      </c>
      <c r="G37" s="218" t="str">
        <f>IF(LEFT(DULIEU!$V29,3)=$M$4,DULIEU!$X29,"")</f>
        <v/>
      </c>
      <c r="H37" s="218">
        <f>IF(AND(LEFT(DULIEU!$V29,3)=$M$4,LEFT(DULIEU!$W29,4)=$H$11),DULIEU!$X29,0)</f>
        <v>0</v>
      </c>
      <c r="I37" s="218">
        <f>IF(AND(LEFT(DULIEU!$V29,3)=$M$4,LEFT(DULIEU!$W29,4)=$I$11),DULIEU!$X29,0)</f>
        <v>0</v>
      </c>
      <c r="J37" s="218">
        <f>IF(AND(LEFT(DULIEU!$V29,3)=$M$4,LEFT(DULIEU!$W29,4)=$J$11),DULIEU!$X29,0)</f>
        <v>0</v>
      </c>
      <c r="K37" s="219" t="str">
        <f>IF($L37&gt;0,DULIEU!W29,"-")</f>
        <v>515</v>
      </c>
      <c r="L37" s="218" t="str">
        <f t="shared" si="0"/>
        <v/>
      </c>
      <c r="M37" s="66" t="str">
        <f t="shared" si="1"/>
        <v/>
      </c>
      <c r="N37" s="118"/>
      <c r="O37" s="45"/>
      <c r="P37" s="45"/>
      <c r="Q37" s="45"/>
      <c r="R37" s="45"/>
      <c r="S37" s="45"/>
      <c r="T37" s="45"/>
      <c r="U37" s="45"/>
      <c r="V37" s="45"/>
      <c r="W37" s="45"/>
      <c r="X37" s="45"/>
      <c r="Y37" s="45"/>
      <c r="Z37" s="45"/>
      <c r="AA37" s="45"/>
      <c r="AB37" s="45"/>
      <c r="AC37" s="45"/>
      <c r="AD37" s="45"/>
      <c r="AE37" s="45"/>
      <c r="AF37" s="45"/>
      <c r="AG37" s="45"/>
      <c r="AH37" s="45"/>
      <c r="AI37" s="45"/>
      <c r="AJ37" s="45"/>
      <c r="AK37" s="45"/>
    </row>
    <row r="38" spans="1:37" s="50" customFormat="1" ht="12.75" hidden="1">
      <c r="A38" s="45"/>
      <c r="B38" s="216" t="str">
        <f>IF(LEFT(DULIEU!$V30,3)=$M$4,DULIEU!$D30,"")</f>
        <v/>
      </c>
      <c r="C38" s="217" t="str">
        <f>IF(LEFT(DULIEU!$V30,3)=$M$4,DULIEU!$H30,"")</f>
        <v/>
      </c>
      <c r="D38" s="217" t="str">
        <f>IF(LEFT(DULIEU!$V30,3)=$M$4,DULIEU!$J30,"")</f>
        <v/>
      </c>
      <c r="E38" s="216" t="str">
        <f>IF(LEFT(DULIEU!$V30,3)=$M$4,DULIEU!$E30,"")</f>
        <v/>
      </c>
      <c r="F38" s="216" t="str">
        <f>IF(LEFT(DULIEU!$V30,3)=$M$4,DULIEU!$O30,"")</f>
        <v/>
      </c>
      <c r="G38" s="218" t="str">
        <f>IF(LEFT(DULIEU!$V30,3)=$M$4,DULIEU!$X30,"")</f>
        <v/>
      </c>
      <c r="H38" s="218">
        <f>IF(AND(LEFT(DULIEU!$V30,3)=$M$4,LEFT(DULIEU!$W30,4)=$H$11),DULIEU!$X30,0)</f>
        <v>0</v>
      </c>
      <c r="I38" s="218">
        <f>IF(AND(LEFT(DULIEU!$V30,3)=$M$4,LEFT(DULIEU!$W30,4)=$I$11),DULIEU!$X30,0)</f>
        <v>0</v>
      </c>
      <c r="J38" s="218">
        <f>IF(AND(LEFT(DULIEU!$V30,3)=$M$4,LEFT(DULIEU!$W30,4)=$J$11),DULIEU!$X30,0)</f>
        <v>0</v>
      </c>
      <c r="K38" s="219" t="str">
        <f>IF($L38&gt;0,DULIEU!W30,"-")</f>
        <v>334</v>
      </c>
      <c r="L38" s="218" t="str">
        <f t="shared" si="0"/>
        <v/>
      </c>
      <c r="M38" s="66" t="str">
        <f t="shared" si="1"/>
        <v/>
      </c>
      <c r="N38" s="118"/>
      <c r="O38" s="45"/>
      <c r="P38" s="45"/>
      <c r="Q38" s="45"/>
      <c r="R38" s="45"/>
      <c r="S38" s="45"/>
      <c r="T38" s="45"/>
      <c r="U38" s="45"/>
      <c r="V38" s="45"/>
      <c r="W38" s="45"/>
      <c r="X38" s="45"/>
      <c r="Y38" s="45"/>
      <c r="Z38" s="45"/>
      <c r="AA38" s="45"/>
      <c r="AB38" s="45"/>
      <c r="AC38" s="45"/>
      <c r="AD38" s="45"/>
      <c r="AE38" s="45"/>
      <c r="AF38" s="45"/>
      <c r="AG38" s="45"/>
      <c r="AH38" s="45"/>
      <c r="AI38" s="45"/>
      <c r="AJ38" s="45"/>
      <c r="AK38" s="45"/>
    </row>
    <row r="39" spans="1:37" s="50" customFormat="1" ht="12.75" hidden="1">
      <c r="A39" s="45"/>
      <c r="B39" s="216" t="str">
        <f>IF(LEFT(DULIEU!$V31,3)=$M$4,DULIEU!$D31,"")</f>
        <v/>
      </c>
      <c r="C39" s="217" t="str">
        <f>IF(LEFT(DULIEU!$V31,3)=$M$4,DULIEU!$H31,"")</f>
        <v/>
      </c>
      <c r="D39" s="217" t="str">
        <f>IF(LEFT(DULIEU!$V31,3)=$M$4,DULIEU!$J31,"")</f>
        <v/>
      </c>
      <c r="E39" s="216" t="str">
        <f>IF(LEFT(DULIEU!$V31,3)=$M$4,DULIEU!$E31,"")</f>
        <v/>
      </c>
      <c r="F39" s="216" t="str">
        <f>IF(LEFT(DULIEU!$V31,3)=$M$4,DULIEU!$O31,"")</f>
        <v/>
      </c>
      <c r="G39" s="218" t="str">
        <f>IF(LEFT(DULIEU!$V31,3)=$M$4,DULIEU!$X31,"")</f>
        <v/>
      </c>
      <c r="H39" s="218">
        <f>IF(AND(LEFT(DULIEU!$V31,3)=$M$4,LEFT(DULIEU!$W31,4)=$H$11),DULIEU!$X31,0)</f>
        <v>0</v>
      </c>
      <c r="I39" s="218">
        <f>IF(AND(LEFT(DULIEU!$V31,3)=$M$4,LEFT(DULIEU!$W31,4)=$I$11),DULIEU!$X31,0)</f>
        <v>0</v>
      </c>
      <c r="J39" s="218">
        <f>IF(AND(LEFT(DULIEU!$V31,3)=$M$4,LEFT(DULIEU!$W31,4)=$J$11),DULIEU!$X31,0)</f>
        <v>0</v>
      </c>
      <c r="K39" s="219" t="str">
        <f>IF($L39&gt;0,DULIEU!W31,"-")</f>
        <v>334</v>
      </c>
      <c r="L39" s="218" t="str">
        <f t="shared" si="0"/>
        <v/>
      </c>
      <c r="M39" s="66" t="str">
        <f t="shared" si="1"/>
        <v/>
      </c>
      <c r="N39" s="118"/>
      <c r="O39" s="45"/>
      <c r="P39" s="45"/>
      <c r="Q39" s="45"/>
      <c r="R39" s="45"/>
      <c r="S39" s="45"/>
      <c r="T39" s="45"/>
      <c r="U39" s="45"/>
      <c r="V39" s="45"/>
      <c r="W39" s="45"/>
      <c r="X39" s="45"/>
      <c r="Y39" s="45"/>
      <c r="Z39" s="45"/>
      <c r="AA39" s="45"/>
      <c r="AB39" s="45"/>
      <c r="AC39" s="45"/>
      <c r="AD39" s="45"/>
      <c r="AE39" s="45"/>
      <c r="AF39" s="45"/>
      <c r="AG39" s="45"/>
      <c r="AH39" s="45"/>
      <c r="AI39" s="45"/>
      <c r="AJ39" s="45"/>
      <c r="AK39" s="45"/>
    </row>
    <row r="40" spans="1:37" s="50" customFormat="1" ht="12.75" hidden="1">
      <c r="A40" s="45"/>
      <c r="B40" s="216" t="str">
        <f>IF(LEFT(DULIEU!$V32,3)=$M$4,DULIEU!$D32,"")</f>
        <v/>
      </c>
      <c r="C40" s="217" t="str">
        <f>IF(LEFT(DULIEU!$V32,3)=$M$4,DULIEU!$H32,"")</f>
        <v/>
      </c>
      <c r="D40" s="217" t="str">
        <f>IF(LEFT(DULIEU!$V32,3)=$M$4,DULIEU!$J32,"")</f>
        <v/>
      </c>
      <c r="E40" s="216" t="str">
        <f>IF(LEFT(DULIEU!$V32,3)=$M$4,DULIEU!$E32,"")</f>
        <v/>
      </c>
      <c r="F40" s="216" t="str">
        <f>IF(LEFT(DULIEU!$V32,3)=$M$4,DULIEU!$O32,"")</f>
        <v/>
      </c>
      <c r="G40" s="218" t="str">
        <f>IF(LEFT(DULIEU!$V32,3)=$M$4,DULIEU!$X32,"")</f>
        <v/>
      </c>
      <c r="H40" s="218">
        <f>IF(AND(LEFT(DULIEU!$V32,3)=$M$4,LEFT(DULIEU!$W32,4)=$H$11),DULIEU!$X32,0)</f>
        <v>0</v>
      </c>
      <c r="I40" s="218">
        <f>IF(AND(LEFT(DULIEU!$V32,3)=$M$4,LEFT(DULIEU!$W32,4)=$I$11),DULIEU!$X32,0)</f>
        <v>0</v>
      </c>
      <c r="J40" s="218">
        <f>IF(AND(LEFT(DULIEU!$V32,3)=$M$4,LEFT(DULIEU!$W32,4)=$J$11),DULIEU!$X32,0)</f>
        <v>0</v>
      </c>
      <c r="K40" s="219" t="str">
        <f>IF($L40&gt;0,DULIEU!W32,"-")</f>
        <v>1111</v>
      </c>
      <c r="L40" s="218" t="str">
        <f t="shared" si="0"/>
        <v/>
      </c>
      <c r="M40" s="66" t="str">
        <f t="shared" si="1"/>
        <v/>
      </c>
      <c r="N40" s="118"/>
      <c r="O40" s="45"/>
      <c r="P40" s="45"/>
      <c r="Q40" s="45"/>
      <c r="R40" s="45"/>
      <c r="S40" s="45"/>
      <c r="T40" s="45"/>
      <c r="U40" s="45"/>
      <c r="V40" s="45"/>
      <c r="W40" s="45"/>
      <c r="X40" s="45"/>
      <c r="Y40" s="45"/>
      <c r="Z40" s="45"/>
      <c r="AA40" s="45"/>
      <c r="AB40" s="45"/>
      <c r="AC40" s="45"/>
      <c r="AD40" s="45"/>
      <c r="AE40" s="45"/>
      <c r="AF40" s="45"/>
      <c r="AG40" s="45"/>
      <c r="AH40" s="45"/>
      <c r="AI40" s="45"/>
      <c r="AJ40" s="45"/>
      <c r="AK40" s="45"/>
    </row>
    <row r="41" spans="1:37" s="50" customFormat="1" ht="12.75" hidden="1">
      <c r="A41" s="45"/>
      <c r="B41" s="216" t="str">
        <f>IF(LEFT(DULIEU!$V33,3)=$M$4,DULIEU!$D33,"")</f>
        <v/>
      </c>
      <c r="C41" s="217" t="str">
        <f>IF(LEFT(DULIEU!$V33,3)=$M$4,DULIEU!$H33,"")</f>
        <v/>
      </c>
      <c r="D41" s="217" t="str">
        <f>IF(LEFT(DULIEU!$V33,3)=$M$4,DULIEU!$J33,"")</f>
        <v/>
      </c>
      <c r="E41" s="216" t="str">
        <f>IF(LEFT(DULIEU!$V33,3)=$M$4,DULIEU!$E33,"")</f>
        <v/>
      </c>
      <c r="F41" s="216" t="str">
        <f>IF(LEFT(DULIEU!$V33,3)=$M$4,DULIEU!$O33,"")</f>
        <v/>
      </c>
      <c r="G41" s="218" t="str">
        <f>IF(LEFT(DULIEU!$V33,3)=$M$4,DULIEU!$X33,"")</f>
        <v/>
      </c>
      <c r="H41" s="218">
        <f>IF(AND(LEFT(DULIEU!$V33,3)=$M$4,LEFT(DULIEU!$W33,4)=$H$11),DULIEU!$X33,0)</f>
        <v>0</v>
      </c>
      <c r="I41" s="218">
        <f>IF(AND(LEFT(DULIEU!$V33,3)=$M$4,LEFT(DULIEU!$W33,4)=$I$11),DULIEU!$X33,0)</f>
        <v>0</v>
      </c>
      <c r="J41" s="218">
        <f>IF(AND(LEFT(DULIEU!$V33,3)=$M$4,LEFT(DULIEU!$W33,4)=$J$11),DULIEU!$X33,0)</f>
        <v>0</v>
      </c>
      <c r="K41" s="219" t="str">
        <f>IF($L41&gt;0,DULIEU!W33,"-")</f>
        <v>11211</v>
      </c>
      <c r="L41" s="218" t="str">
        <f t="shared" si="0"/>
        <v/>
      </c>
      <c r="M41" s="66" t="str">
        <f t="shared" si="1"/>
        <v/>
      </c>
      <c r="N41" s="118"/>
      <c r="O41" s="45"/>
      <c r="P41" s="45"/>
      <c r="Q41" s="45"/>
      <c r="R41" s="45"/>
      <c r="S41" s="45"/>
      <c r="T41" s="45"/>
      <c r="U41" s="45"/>
      <c r="V41" s="45"/>
      <c r="W41" s="45"/>
      <c r="X41" s="45"/>
      <c r="Y41" s="45"/>
      <c r="Z41" s="45"/>
      <c r="AA41" s="45"/>
      <c r="AB41" s="45"/>
      <c r="AC41" s="45"/>
      <c r="AD41" s="45"/>
      <c r="AE41" s="45"/>
      <c r="AF41" s="45"/>
      <c r="AG41" s="45"/>
      <c r="AH41" s="45"/>
      <c r="AI41" s="45"/>
      <c r="AJ41" s="45"/>
      <c r="AK41" s="45"/>
    </row>
    <row r="42" spans="1:37" s="50" customFormat="1" ht="12.75" hidden="1">
      <c r="A42" s="45"/>
      <c r="B42" s="216" t="str">
        <f>IF(LEFT(DULIEU!$V34,3)=$M$4,DULIEU!$D34,"")</f>
        <v/>
      </c>
      <c r="C42" s="217" t="str">
        <f>IF(LEFT(DULIEU!$V34,3)=$M$4,DULIEU!$H34,"")</f>
        <v/>
      </c>
      <c r="D42" s="217" t="str">
        <f>IF(LEFT(DULIEU!$V34,3)=$M$4,DULIEU!$J34,"")</f>
        <v/>
      </c>
      <c r="E42" s="216" t="str">
        <f>IF(LEFT(DULIEU!$V34,3)=$M$4,DULIEU!$E34,"")</f>
        <v/>
      </c>
      <c r="F42" s="216" t="str">
        <f>IF(LEFT(DULIEU!$V34,3)=$M$4,DULIEU!$O34,"")</f>
        <v/>
      </c>
      <c r="G42" s="218" t="str">
        <f>IF(LEFT(DULIEU!$V34,3)=$M$4,DULIEU!$X34,"")</f>
        <v/>
      </c>
      <c r="H42" s="218">
        <f>IF(AND(LEFT(DULIEU!$V34,3)=$M$4,LEFT(DULIEU!$W34,4)=$H$11),DULIEU!$X34,0)</f>
        <v>0</v>
      </c>
      <c r="I42" s="218">
        <f>IF(AND(LEFT(DULIEU!$V34,3)=$M$4,LEFT(DULIEU!$W34,4)=$I$11),DULIEU!$X34,0)</f>
        <v>0</v>
      </c>
      <c r="J42" s="218">
        <f>IF(AND(LEFT(DULIEU!$V34,3)=$M$4,LEFT(DULIEU!$W34,4)=$J$11),DULIEU!$X34,0)</f>
        <v>0</v>
      </c>
      <c r="K42" s="219" t="str">
        <f>IF($L42&gt;0,DULIEU!W34,"-")</f>
        <v>515</v>
      </c>
      <c r="L42" s="218" t="str">
        <f t="shared" si="0"/>
        <v/>
      </c>
      <c r="M42" s="66" t="str">
        <f t="shared" si="1"/>
        <v/>
      </c>
      <c r="N42" s="118"/>
      <c r="O42" s="45"/>
      <c r="P42" s="45"/>
      <c r="Q42" s="45"/>
      <c r="R42" s="45"/>
      <c r="S42" s="45"/>
      <c r="T42" s="45"/>
      <c r="U42" s="45"/>
      <c r="V42" s="45"/>
      <c r="W42" s="45"/>
      <c r="X42" s="45"/>
      <c r="Y42" s="45"/>
      <c r="Z42" s="45"/>
      <c r="AA42" s="45"/>
      <c r="AB42" s="45"/>
      <c r="AC42" s="45"/>
      <c r="AD42" s="45"/>
      <c r="AE42" s="45"/>
      <c r="AF42" s="45"/>
      <c r="AG42" s="45"/>
      <c r="AH42" s="45"/>
      <c r="AI42" s="45"/>
      <c r="AJ42" s="45"/>
      <c r="AK42" s="45"/>
    </row>
    <row r="43" spans="1:37" s="50" customFormat="1" ht="12.75" hidden="1">
      <c r="A43" s="45"/>
      <c r="B43" s="216" t="str">
        <f>IF(LEFT(DULIEU!$V35,3)=$M$4,DULIEU!$D35,"")</f>
        <v/>
      </c>
      <c r="C43" s="217" t="str">
        <f>IF(LEFT(DULIEU!$V35,3)=$M$4,DULIEU!$H35,"")</f>
        <v/>
      </c>
      <c r="D43" s="217" t="str">
        <f>IF(LEFT(DULIEU!$V35,3)=$M$4,DULIEU!$J35,"")</f>
        <v/>
      </c>
      <c r="E43" s="216" t="str">
        <f>IF(LEFT(DULIEU!$V35,3)=$M$4,DULIEU!$E35,"")</f>
        <v/>
      </c>
      <c r="F43" s="216" t="str">
        <f>IF(LEFT(DULIEU!$V35,3)=$M$4,DULIEU!$O35,"")</f>
        <v/>
      </c>
      <c r="G43" s="218" t="str">
        <f>IF(LEFT(DULIEU!$V35,3)=$M$4,DULIEU!$X35,"")</f>
        <v/>
      </c>
      <c r="H43" s="218">
        <f>IF(AND(LEFT(DULIEU!$V35,3)=$M$4,LEFT(DULIEU!$W35,4)=$H$11),DULIEU!$X35,0)</f>
        <v>0</v>
      </c>
      <c r="I43" s="218">
        <f>IF(AND(LEFT(DULIEU!$V35,3)=$M$4,LEFT(DULIEU!$W35,4)=$I$11),DULIEU!$X35,0)</f>
        <v>0</v>
      </c>
      <c r="J43" s="218">
        <f>IF(AND(LEFT(DULIEU!$V35,3)=$M$4,LEFT(DULIEU!$W35,4)=$J$11),DULIEU!$X35,0)</f>
        <v>0</v>
      </c>
      <c r="K43" s="219" t="str">
        <f>IF($L43&gt;0,DULIEU!W35,"-")</f>
        <v>131</v>
      </c>
      <c r="L43" s="218" t="str">
        <f t="shared" si="0"/>
        <v/>
      </c>
      <c r="M43" s="66" t="str">
        <f t="shared" si="1"/>
        <v/>
      </c>
      <c r="N43" s="118"/>
      <c r="O43" s="45"/>
      <c r="P43" s="45"/>
      <c r="Q43" s="45"/>
      <c r="R43" s="45"/>
      <c r="S43" s="45"/>
      <c r="T43" s="45"/>
      <c r="U43" s="45"/>
      <c r="V43" s="45"/>
      <c r="W43" s="45"/>
      <c r="X43" s="45"/>
      <c r="Y43" s="45"/>
      <c r="Z43" s="45"/>
      <c r="AA43" s="45"/>
      <c r="AB43" s="45"/>
      <c r="AC43" s="45"/>
      <c r="AD43" s="45"/>
      <c r="AE43" s="45"/>
      <c r="AF43" s="45"/>
      <c r="AG43" s="45"/>
      <c r="AH43" s="45"/>
      <c r="AI43" s="45"/>
      <c r="AJ43" s="45"/>
      <c r="AK43" s="45"/>
    </row>
    <row r="44" spans="1:37" s="50" customFormat="1" ht="12.75" hidden="1">
      <c r="A44" s="45"/>
      <c r="B44" s="216" t="str">
        <f>IF(LEFT(DULIEU!$V36,3)=$M$4,DULIEU!$D36,"")</f>
        <v/>
      </c>
      <c r="C44" s="217" t="str">
        <f>IF(LEFT(DULIEU!$V36,3)=$M$4,DULIEU!$H36,"")</f>
        <v/>
      </c>
      <c r="D44" s="217" t="str">
        <f>IF(LEFT(DULIEU!$V36,3)=$M$4,DULIEU!$J36,"")</f>
        <v/>
      </c>
      <c r="E44" s="216" t="str">
        <f>IF(LEFT(DULIEU!$V36,3)=$M$4,DULIEU!$E36,"")</f>
        <v/>
      </c>
      <c r="F44" s="216" t="str">
        <f>IF(LEFT(DULIEU!$V36,3)=$M$4,DULIEU!$O36,"")</f>
        <v/>
      </c>
      <c r="G44" s="218" t="str">
        <f>IF(LEFT(DULIEU!$V36,3)=$M$4,DULIEU!$X36,"")</f>
        <v/>
      </c>
      <c r="H44" s="218">
        <f>IF(AND(LEFT(DULIEU!$V36,3)=$M$4,LEFT(DULIEU!$W36,4)=$H$11),DULIEU!$X36,0)</f>
        <v>0</v>
      </c>
      <c r="I44" s="218">
        <f>IF(AND(LEFT(DULIEU!$V36,3)=$M$4,LEFT(DULIEU!$W36,4)=$I$11),DULIEU!$X36,0)</f>
        <v>0</v>
      </c>
      <c r="J44" s="218">
        <f>IF(AND(LEFT(DULIEU!$V36,3)=$M$4,LEFT(DULIEU!$W36,4)=$J$11),DULIEU!$X36,0)</f>
        <v>0</v>
      </c>
      <c r="K44" s="219" t="str">
        <f>IF($L44&gt;0,DULIEU!W36,"-")</f>
        <v>334</v>
      </c>
      <c r="L44" s="218" t="str">
        <f t="shared" si="0"/>
        <v/>
      </c>
      <c r="M44" s="66" t="str">
        <f t="shared" si="1"/>
        <v/>
      </c>
      <c r="N44" s="118"/>
      <c r="O44" s="45"/>
      <c r="P44" s="45"/>
      <c r="Q44" s="45"/>
      <c r="R44" s="45"/>
      <c r="S44" s="45"/>
      <c r="T44" s="45"/>
      <c r="U44" s="45"/>
      <c r="V44" s="45"/>
      <c r="W44" s="45"/>
      <c r="X44" s="45"/>
      <c r="Y44" s="45"/>
      <c r="Z44" s="45"/>
      <c r="AA44" s="45"/>
      <c r="AB44" s="45"/>
      <c r="AC44" s="45"/>
      <c r="AD44" s="45"/>
      <c r="AE44" s="45"/>
      <c r="AF44" s="45"/>
      <c r="AG44" s="45"/>
      <c r="AH44" s="45"/>
      <c r="AI44" s="45"/>
      <c r="AJ44" s="45"/>
      <c r="AK44" s="45"/>
    </row>
    <row r="45" spans="1:37" s="50" customFormat="1" ht="12.75" hidden="1">
      <c r="A45" s="45"/>
      <c r="B45" s="216" t="str">
        <f>IF(LEFT(DULIEU!$V37,3)=$M$4,DULIEU!$D37,"")</f>
        <v/>
      </c>
      <c r="C45" s="217" t="str">
        <f>IF(LEFT(DULIEU!$V37,3)=$M$4,DULIEU!$H37,"")</f>
        <v/>
      </c>
      <c r="D45" s="217" t="str">
        <f>IF(LEFT(DULIEU!$V37,3)=$M$4,DULIEU!$J37,"")</f>
        <v/>
      </c>
      <c r="E45" s="216" t="str">
        <f>IF(LEFT(DULIEU!$V37,3)=$M$4,DULIEU!$E37,"")</f>
        <v/>
      </c>
      <c r="F45" s="216" t="str">
        <f>IF(LEFT(DULIEU!$V37,3)=$M$4,DULIEU!$O37,"")</f>
        <v/>
      </c>
      <c r="G45" s="218" t="str">
        <f>IF(LEFT(DULIEU!$V37,3)=$M$4,DULIEU!$X37,"")</f>
        <v/>
      </c>
      <c r="H45" s="218">
        <f>IF(AND(LEFT(DULIEU!$V37,3)=$M$4,LEFT(DULIEU!$W37,4)=$H$11),DULIEU!$X37,0)</f>
        <v>0</v>
      </c>
      <c r="I45" s="218">
        <f>IF(AND(LEFT(DULIEU!$V37,3)=$M$4,LEFT(DULIEU!$W37,4)=$I$11),DULIEU!$X37,0)</f>
        <v>0</v>
      </c>
      <c r="J45" s="218">
        <f>IF(AND(LEFT(DULIEU!$V37,3)=$M$4,LEFT(DULIEU!$W37,4)=$J$11),DULIEU!$X37,0)</f>
        <v>0</v>
      </c>
      <c r="K45" s="219" t="str">
        <f>IF($L45&gt;0,DULIEU!W37,"-")</f>
        <v>334</v>
      </c>
      <c r="L45" s="218" t="str">
        <f t="shared" si="0"/>
        <v/>
      </c>
      <c r="M45" s="66" t="str">
        <f t="shared" si="1"/>
        <v/>
      </c>
      <c r="N45" s="118"/>
      <c r="O45" s="45"/>
      <c r="P45" s="45"/>
      <c r="Q45" s="45"/>
      <c r="R45" s="45"/>
      <c r="S45" s="45"/>
      <c r="T45" s="45"/>
      <c r="U45" s="45"/>
      <c r="V45" s="45"/>
      <c r="W45" s="45"/>
      <c r="X45" s="45"/>
      <c r="Y45" s="45"/>
      <c r="Z45" s="45"/>
      <c r="AA45" s="45"/>
      <c r="AB45" s="45"/>
      <c r="AC45" s="45"/>
      <c r="AD45" s="45"/>
      <c r="AE45" s="45"/>
      <c r="AF45" s="45"/>
      <c r="AG45" s="45"/>
      <c r="AH45" s="45"/>
      <c r="AI45" s="45"/>
      <c r="AJ45" s="45"/>
      <c r="AK45" s="45"/>
    </row>
    <row r="46" spans="1:37" s="50" customFormat="1" ht="12.75" hidden="1">
      <c r="A46" s="45"/>
      <c r="B46" s="216" t="str">
        <f>IF(LEFT(DULIEU!$V38,3)=$M$4,DULIEU!$D38,"")</f>
        <v/>
      </c>
      <c r="C46" s="217" t="str">
        <f>IF(LEFT(DULIEU!$V38,3)=$M$4,DULIEU!$H38,"")</f>
        <v/>
      </c>
      <c r="D46" s="217" t="str">
        <f>IF(LEFT(DULIEU!$V38,3)=$M$4,DULIEU!$J38,"")</f>
        <v/>
      </c>
      <c r="E46" s="216" t="str">
        <f>IF(LEFT(DULIEU!$V38,3)=$M$4,DULIEU!$E38,"")</f>
        <v/>
      </c>
      <c r="F46" s="216" t="str">
        <f>IF(LEFT(DULIEU!$V38,3)=$M$4,DULIEU!$O38,"")</f>
        <v/>
      </c>
      <c r="G46" s="218" t="str">
        <f>IF(LEFT(DULIEU!$V38,3)=$M$4,DULIEU!$X38,"")</f>
        <v/>
      </c>
      <c r="H46" s="218">
        <f>IF(AND(LEFT(DULIEU!$V38,3)=$M$4,LEFT(DULIEU!$W38,4)=$H$11),DULIEU!$X38,0)</f>
        <v>0</v>
      </c>
      <c r="I46" s="218">
        <f>IF(AND(LEFT(DULIEU!$V38,3)=$M$4,LEFT(DULIEU!$W38,4)=$I$11),DULIEU!$X38,0)</f>
        <v>0</v>
      </c>
      <c r="J46" s="218">
        <f>IF(AND(LEFT(DULIEU!$V38,3)=$M$4,LEFT(DULIEU!$W38,4)=$J$11),DULIEU!$X38,0)</f>
        <v>0</v>
      </c>
      <c r="K46" s="219" t="str">
        <f>IF($L46&gt;0,DULIEU!W38,"-")</f>
        <v>1111</v>
      </c>
      <c r="L46" s="218" t="str">
        <f t="shared" si="0"/>
        <v/>
      </c>
      <c r="M46" s="66" t="str">
        <f t="shared" si="1"/>
        <v/>
      </c>
      <c r="N46" s="118"/>
      <c r="O46" s="45"/>
      <c r="P46" s="45"/>
      <c r="Q46" s="45"/>
      <c r="R46" s="45"/>
      <c r="S46" s="45"/>
      <c r="T46" s="45"/>
      <c r="U46" s="45"/>
      <c r="V46" s="45"/>
      <c r="W46" s="45"/>
      <c r="X46" s="45"/>
      <c r="Y46" s="45"/>
      <c r="Z46" s="45"/>
      <c r="AA46" s="45"/>
      <c r="AB46" s="45"/>
      <c r="AC46" s="45"/>
      <c r="AD46" s="45"/>
      <c r="AE46" s="45"/>
      <c r="AF46" s="45"/>
      <c r="AG46" s="45"/>
      <c r="AH46" s="45"/>
      <c r="AI46" s="45"/>
      <c r="AJ46" s="45"/>
      <c r="AK46" s="45"/>
    </row>
    <row r="47" spans="1:37" s="50" customFormat="1" ht="12.75" hidden="1">
      <c r="A47" s="45"/>
      <c r="B47" s="216" t="str">
        <f>IF(LEFT(DULIEU!$V39,3)=$M$4,DULIEU!$D39,"")</f>
        <v/>
      </c>
      <c r="C47" s="217" t="str">
        <f>IF(LEFT(DULIEU!$V39,3)=$M$4,DULIEU!$H39,"")</f>
        <v/>
      </c>
      <c r="D47" s="217" t="str">
        <f>IF(LEFT(DULIEU!$V39,3)=$M$4,DULIEU!$J39,"")</f>
        <v/>
      </c>
      <c r="E47" s="216" t="str">
        <f>IF(LEFT(DULIEU!$V39,3)=$M$4,DULIEU!$E39,"")</f>
        <v/>
      </c>
      <c r="F47" s="216" t="str">
        <f>IF(LEFT(DULIEU!$V39,3)=$M$4,DULIEU!$O39,"")</f>
        <v/>
      </c>
      <c r="G47" s="218" t="str">
        <f>IF(LEFT(DULIEU!$V39,3)=$M$4,DULIEU!$X39,"")</f>
        <v/>
      </c>
      <c r="H47" s="218">
        <f>IF(AND(LEFT(DULIEU!$V39,3)=$M$4,LEFT(DULIEU!$W39,4)=$H$11),DULIEU!$X39,0)</f>
        <v>0</v>
      </c>
      <c r="I47" s="218">
        <f>IF(AND(LEFT(DULIEU!$V39,3)=$M$4,LEFT(DULIEU!$W39,4)=$I$11),DULIEU!$X39,0)</f>
        <v>0</v>
      </c>
      <c r="J47" s="218">
        <f>IF(AND(LEFT(DULIEU!$V39,3)=$M$4,LEFT(DULIEU!$W39,4)=$J$11),DULIEU!$X39,0)</f>
        <v>0</v>
      </c>
      <c r="K47" s="219" t="str">
        <f>IF($L47&gt;0,DULIEU!W39,"-")</f>
        <v>64221</v>
      </c>
      <c r="L47" s="218" t="str">
        <f t="shared" si="0"/>
        <v/>
      </c>
      <c r="M47" s="66" t="str">
        <f t="shared" si="1"/>
        <v/>
      </c>
      <c r="N47" s="118"/>
      <c r="O47" s="45"/>
      <c r="P47" s="45"/>
      <c r="Q47" s="45"/>
      <c r="R47" s="45"/>
      <c r="S47" s="45"/>
      <c r="T47" s="45"/>
      <c r="U47" s="45"/>
      <c r="V47" s="45"/>
      <c r="W47" s="45"/>
      <c r="X47" s="45"/>
      <c r="Y47" s="45"/>
      <c r="Z47" s="45"/>
      <c r="AA47" s="45"/>
      <c r="AB47" s="45"/>
      <c r="AC47" s="45"/>
      <c r="AD47" s="45"/>
      <c r="AE47" s="45"/>
      <c r="AF47" s="45"/>
      <c r="AG47" s="45"/>
      <c r="AH47" s="45"/>
      <c r="AI47" s="45"/>
      <c r="AJ47" s="45"/>
      <c r="AK47" s="45"/>
    </row>
    <row r="48" spans="1:37" s="50" customFormat="1" ht="12.75" hidden="1">
      <c r="A48" s="45"/>
      <c r="B48" s="216" t="str">
        <f>IF(LEFT(DULIEU!$V40,3)=$M$4,DULIEU!$D40,"")</f>
        <v/>
      </c>
      <c r="C48" s="217" t="str">
        <f>IF(LEFT(DULIEU!$V40,3)=$M$4,DULIEU!$H40,"")</f>
        <v/>
      </c>
      <c r="D48" s="217" t="str">
        <f>IF(LEFT(DULIEU!$V40,3)=$M$4,DULIEU!$J40,"")</f>
        <v/>
      </c>
      <c r="E48" s="216" t="str">
        <f>IF(LEFT(DULIEU!$V40,3)=$M$4,DULIEU!$E40,"")</f>
        <v/>
      </c>
      <c r="F48" s="216" t="str">
        <f>IF(LEFT(DULIEU!$V40,3)=$M$4,DULIEU!$O40,"")</f>
        <v/>
      </c>
      <c r="G48" s="218" t="str">
        <f>IF(LEFT(DULIEU!$V40,3)=$M$4,DULIEU!$X40,"")</f>
        <v/>
      </c>
      <c r="H48" s="218">
        <f>IF(AND(LEFT(DULIEU!$V40,3)=$M$4,LEFT(DULIEU!$W40,4)=$H$11),DULIEU!$X40,0)</f>
        <v>0</v>
      </c>
      <c r="I48" s="218">
        <f>IF(AND(LEFT(DULIEU!$V40,3)=$M$4,LEFT(DULIEU!$W40,4)=$I$11),DULIEU!$X40,0)</f>
        <v>0</v>
      </c>
      <c r="J48" s="218">
        <f>IF(AND(LEFT(DULIEU!$V40,3)=$M$4,LEFT(DULIEU!$W40,4)=$J$11),DULIEU!$X40,0)</f>
        <v>0</v>
      </c>
      <c r="K48" s="219" t="str">
        <f>IF($L48&gt;0,DULIEU!W40,"-")</f>
        <v>64227</v>
      </c>
      <c r="L48" s="218" t="str">
        <f t="shared" si="0"/>
        <v/>
      </c>
      <c r="M48" s="66" t="str">
        <f t="shared" si="1"/>
        <v/>
      </c>
      <c r="N48" s="118"/>
      <c r="O48" s="45"/>
      <c r="P48" s="45"/>
      <c r="Q48" s="45"/>
      <c r="R48" s="45"/>
      <c r="S48" s="45"/>
      <c r="T48" s="45"/>
      <c r="U48" s="45"/>
      <c r="V48" s="45"/>
      <c r="W48" s="45"/>
      <c r="X48" s="45"/>
      <c r="Y48" s="45"/>
      <c r="Z48" s="45"/>
      <c r="AA48" s="45"/>
      <c r="AB48" s="45"/>
      <c r="AC48" s="45"/>
      <c r="AD48" s="45"/>
      <c r="AE48" s="45"/>
      <c r="AF48" s="45"/>
      <c r="AG48" s="45"/>
      <c r="AH48" s="45"/>
      <c r="AI48" s="45"/>
      <c r="AJ48" s="45"/>
      <c r="AK48" s="45"/>
    </row>
    <row r="49" spans="1:37" s="50" customFormat="1" ht="12.75" hidden="1">
      <c r="A49" s="45"/>
      <c r="B49" s="216" t="str">
        <f>IF(LEFT(DULIEU!$V41,3)=$M$4,DULIEU!$D41,"")</f>
        <v/>
      </c>
      <c r="C49" s="217" t="str">
        <f>IF(LEFT(DULIEU!$V41,3)=$M$4,DULIEU!$H41,"")</f>
        <v/>
      </c>
      <c r="D49" s="217" t="str">
        <f>IF(LEFT(DULIEU!$V41,3)=$M$4,DULIEU!$J41,"")</f>
        <v/>
      </c>
      <c r="E49" s="216" t="str">
        <f>IF(LEFT(DULIEU!$V41,3)=$M$4,DULIEU!$E41,"")</f>
        <v/>
      </c>
      <c r="F49" s="216" t="str">
        <f>IF(LEFT(DULIEU!$V41,3)=$M$4,DULIEU!$O41,"")</f>
        <v/>
      </c>
      <c r="G49" s="218" t="str">
        <f>IF(LEFT(DULIEU!$V41,3)=$M$4,DULIEU!$X41,"")</f>
        <v/>
      </c>
      <c r="H49" s="218">
        <f>IF(AND(LEFT(DULIEU!$V41,3)=$M$4,LEFT(DULIEU!$W41,4)=$H$11),DULIEU!$X41,0)</f>
        <v>0</v>
      </c>
      <c r="I49" s="218">
        <f>IF(AND(LEFT(DULIEU!$V41,3)=$M$4,LEFT(DULIEU!$W41,4)=$I$11),DULIEU!$X41,0)</f>
        <v>0</v>
      </c>
      <c r="J49" s="218">
        <f>IF(AND(LEFT(DULIEU!$V41,3)=$M$4,LEFT(DULIEU!$W41,4)=$J$11),DULIEU!$X41,0)</f>
        <v>0</v>
      </c>
      <c r="K49" s="219" t="str">
        <f>IF($L49&gt;0,DULIEU!W41,"-")</f>
        <v>64228</v>
      </c>
      <c r="L49" s="218" t="str">
        <f t="shared" si="0"/>
        <v/>
      </c>
      <c r="M49" s="66" t="str">
        <f t="shared" si="1"/>
        <v/>
      </c>
      <c r="N49" s="118"/>
      <c r="O49" s="45"/>
      <c r="P49" s="45"/>
      <c r="Q49" s="45"/>
      <c r="R49" s="45"/>
      <c r="S49" s="45"/>
      <c r="T49" s="45"/>
      <c r="U49" s="45"/>
      <c r="V49" s="45"/>
      <c r="W49" s="45"/>
      <c r="X49" s="45"/>
      <c r="Y49" s="45"/>
      <c r="Z49" s="45"/>
      <c r="AA49" s="45"/>
      <c r="AB49" s="45"/>
      <c r="AC49" s="45"/>
      <c r="AD49" s="45"/>
      <c r="AE49" s="45"/>
      <c r="AF49" s="45"/>
      <c r="AG49" s="45"/>
      <c r="AH49" s="45"/>
      <c r="AI49" s="45"/>
      <c r="AJ49" s="45"/>
      <c r="AK49" s="45"/>
    </row>
    <row r="50" spans="1:37" s="50" customFormat="1" ht="12.75" hidden="1">
      <c r="A50" s="45"/>
      <c r="B50" s="216" t="str">
        <f>IF(LEFT(DULIEU!$V42,3)=$M$4,DULIEU!$D42,"")</f>
        <v/>
      </c>
      <c r="C50" s="217" t="str">
        <f>IF(LEFT(DULIEU!$V42,3)=$M$4,DULIEU!$H42,"")</f>
        <v/>
      </c>
      <c r="D50" s="217" t="str">
        <f>IF(LEFT(DULIEU!$V42,3)=$M$4,DULIEU!$J42,"")</f>
        <v/>
      </c>
      <c r="E50" s="216" t="str">
        <f>IF(LEFT(DULIEU!$V42,3)=$M$4,DULIEU!$E42,"")</f>
        <v/>
      </c>
      <c r="F50" s="216" t="str">
        <f>IF(LEFT(DULIEU!$V42,3)=$M$4,DULIEU!$O42,"")</f>
        <v/>
      </c>
      <c r="G50" s="218" t="str">
        <f>IF(LEFT(DULIEU!$V42,3)=$M$4,DULIEU!$X42,"")</f>
        <v/>
      </c>
      <c r="H50" s="218">
        <f>IF(AND(LEFT(DULIEU!$V42,3)=$M$4,LEFT(DULIEU!$W42,4)=$H$11),DULIEU!$X42,0)</f>
        <v>0</v>
      </c>
      <c r="I50" s="218">
        <f>IF(AND(LEFT(DULIEU!$V42,3)=$M$4,LEFT(DULIEU!$W42,4)=$I$11),DULIEU!$X42,0)</f>
        <v>0</v>
      </c>
      <c r="J50" s="218">
        <f>IF(AND(LEFT(DULIEU!$V42,3)=$M$4,LEFT(DULIEU!$W42,4)=$J$11),DULIEU!$X42,0)</f>
        <v>0</v>
      </c>
      <c r="K50" s="219" t="str">
        <f>IF($L50&gt;0,DULIEU!W42,"-")</f>
        <v>911</v>
      </c>
      <c r="L50" s="218" t="str">
        <f t="shared" si="0"/>
        <v/>
      </c>
      <c r="M50" s="66" t="str">
        <f t="shared" si="1"/>
        <v/>
      </c>
      <c r="N50" s="118"/>
      <c r="O50" s="45"/>
      <c r="P50" s="45"/>
      <c r="Q50" s="45"/>
      <c r="R50" s="45"/>
      <c r="S50" s="45"/>
      <c r="T50" s="45"/>
      <c r="U50" s="45"/>
      <c r="V50" s="45"/>
      <c r="W50" s="45"/>
      <c r="X50" s="45"/>
      <c r="Y50" s="45"/>
      <c r="Z50" s="45"/>
      <c r="AA50" s="45"/>
      <c r="AB50" s="45"/>
      <c r="AC50" s="45"/>
      <c r="AD50" s="45"/>
      <c r="AE50" s="45"/>
      <c r="AF50" s="45"/>
      <c r="AG50" s="45"/>
      <c r="AH50" s="45"/>
      <c r="AI50" s="45"/>
      <c r="AJ50" s="45"/>
      <c r="AK50" s="45"/>
    </row>
    <row r="51" spans="1:37" s="50" customFormat="1" ht="12.75" hidden="1">
      <c r="A51" s="45"/>
      <c r="B51" s="216" t="str">
        <f>IF(LEFT(DULIEU!$V43,3)=$M$4,DULIEU!$D43,"")</f>
        <v/>
      </c>
      <c r="C51" s="217" t="str">
        <f>IF(LEFT(DULIEU!$V43,3)=$M$4,DULIEU!$H43,"")</f>
        <v/>
      </c>
      <c r="D51" s="217" t="str">
        <f>IF(LEFT(DULIEU!$V43,3)=$M$4,DULIEU!$J43,"")</f>
        <v/>
      </c>
      <c r="E51" s="216" t="str">
        <f>IF(LEFT(DULIEU!$V43,3)=$M$4,DULIEU!$E43,"")</f>
        <v/>
      </c>
      <c r="F51" s="216" t="str">
        <f>IF(LEFT(DULIEU!$V43,3)=$M$4,DULIEU!$O43,"")</f>
        <v/>
      </c>
      <c r="G51" s="218" t="str">
        <f>IF(LEFT(DULIEU!$V43,3)=$M$4,DULIEU!$X43,"")</f>
        <v/>
      </c>
      <c r="H51" s="218">
        <f>IF(AND(LEFT(DULIEU!$V43,3)=$M$4,LEFT(DULIEU!$W43,4)=$H$11),DULIEU!$X43,0)</f>
        <v>0</v>
      </c>
      <c r="I51" s="218">
        <f>IF(AND(LEFT(DULIEU!$V43,3)=$M$4,LEFT(DULIEU!$W43,4)=$I$11),DULIEU!$X43,0)</f>
        <v>0</v>
      </c>
      <c r="J51" s="218">
        <f>IF(AND(LEFT(DULIEU!$V43,3)=$M$4,LEFT(DULIEU!$W43,4)=$J$11),DULIEU!$X43,0)</f>
        <v>0</v>
      </c>
      <c r="K51" s="219" t="str">
        <f>IF($L51&gt;0,DULIEU!W43,"-")</f>
        <v>911</v>
      </c>
      <c r="L51" s="218" t="str">
        <f t="shared" si="0"/>
        <v/>
      </c>
      <c r="M51" s="66" t="str">
        <f t="shared" si="1"/>
        <v/>
      </c>
      <c r="N51" s="118"/>
      <c r="O51" s="45"/>
      <c r="P51" s="45"/>
      <c r="Q51" s="45"/>
      <c r="R51" s="45"/>
      <c r="S51" s="45"/>
      <c r="T51" s="45"/>
      <c r="U51" s="45"/>
      <c r="V51" s="45"/>
      <c r="W51" s="45"/>
      <c r="X51" s="45"/>
      <c r="Y51" s="45"/>
      <c r="Z51" s="45"/>
      <c r="AA51" s="45"/>
      <c r="AB51" s="45"/>
      <c r="AC51" s="45"/>
      <c r="AD51" s="45"/>
      <c r="AE51" s="45"/>
      <c r="AF51" s="45"/>
      <c r="AG51" s="45"/>
      <c r="AH51" s="45"/>
      <c r="AI51" s="45"/>
      <c r="AJ51" s="45"/>
      <c r="AK51" s="45"/>
    </row>
    <row r="52" spans="1:37" s="50" customFormat="1" ht="12.75" hidden="1">
      <c r="A52" s="45"/>
      <c r="B52" s="216" t="str">
        <f>IF(LEFT(DULIEU!$V44,3)=$M$4,DULIEU!$D44,"")</f>
        <v/>
      </c>
      <c r="C52" s="217" t="str">
        <f>IF(LEFT(DULIEU!$V44,3)=$M$4,DULIEU!$H44,"")</f>
        <v/>
      </c>
      <c r="D52" s="217" t="str">
        <f>IF(LEFT(DULIEU!$V44,3)=$M$4,DULIEU!$J44,"")</f>
        <v/>
      </c>
      <c r="E52" s="216" t="str">
        <f>IF(LEFT(DULIEU!$V44,3)=$M$4,DULIEU!$E44,"")</f>
        <v/>
      </c>
      <c r="F52" s="216" t="str">
        <f>IF(LEFT(DULIEU!$V44,3)=$M$4,DULIEU!$O44,"")</f>
        <v/>
      </c>
      <c r="G52" s="218" t="str">
        <f>IF(LEFT(DULIEU!$V44,3)=$M$4,DULIEU!$X44,"")</f>
        <v/>
      </c>
      <c r="H52" s="218">
        <f>IF(AND(LEFT(DULIEU!$V44,3)=$M$4,LEFT(DULIEU!$W44,4)=$H$11),DULIEU!$X44,0)</f>
        <v>0</v>
      </c>
      <c r="I52" s="218">
        <f>IF(AND(LEFT(DULIEU!$V44,3)=$M$4,LEFT(DULIEU!$W44,4)=$I$11),DULIEU!$X44,0)</f>
        <v>0</v>
      </c>
      <c r="J52" s="218">
        <f>IF(AND(LEFT(DULIEU!$V44,3)=$M$4,LEFT(DULIEU!$W44,4)=$J$11),DULIEU!$X44,0)</f>
        <v>0</v>
      </c>
      <c r="K52" s="219" t="str">
        <f>IF($L52&gt;0,DULIEU!W44,"-")</f>
        <v>11211</v>
      </c>
      <c r="L52" s="218" t="str">
        <f t="shared" si="0"/>
        <v/>
      </c>
      <c r="M52" s="66" t="str">
        <f t="shared" si="1"/>
        <v/>
      </c>
      <c r="N52" s="118"/>
      <c r="O52" s="45"/>
      <c r="P52" s="45"/>
      <c r="Q52" s="45"/>
      <c r="R52" s="45"/>
      <c r="S52" s="45"/>
      <c r="T52" s="45"/>
      <c r="U52" s="45"/>
      <c r="V52" s="45"/>
      <c r="W52" s="45"/>
      <c r="X52" s="45"/>
      <c r="Y52" s="45"/>
      <c r="Z52" s="45"/>
      <c r="AA52" s="45"/>
      <c r="AB52" s="45"/>
      <c r="AC52" s="45"/>
      <c r="AD52" s="45"/>
      <c r="AE52" s="45"/>
      <c r="AF52" s="45"/>
      <c r="AG52" s="45"/>
      <c r="AH52" s="45"/>
      <c r="AI52" s="45"/>
      <c r="AJ52" s="45"/>
      <c r="AK52" s="45"/>
    </row>
    <row r="53" spans="1:37" s="50" customFormat="1" ht="12.75" hidden="1">
      <c r="A53" s="45"/>
      <c r="B53" s="216" t="str">
        <f>IF(LEFT(DULIEU!$V45,3)=$M$4,DULIEU!$D45,"")</f>
        <v/>
      </c>
      <c r="C53" s="217" t="str">
        <f>IF(LEFT(DULIEU!$V45,3)=$M$4,DULIEU!$H45,"")</f>
        <v/>
      </c>
      <c r="D53" s="217" t="str">
        <f>IF(LEFT(DULIEU!$V45,3)=$M$4,DULIEU!$J45,"")</f>
        <v/>
      </c>
      <c r="E53" s="216" t="str">
        <f>IF(LEFT(DULIEU!$V45,3)=$M$4,DULIEU!$E45,"")</f>
        <v/>
      </c>
      <c r="F53" s="216" t="str">
        <f>IF(LEFT(DULIEU!$V45,3)=$M$4,DULIEU!$O45,"")</f>
        <v/>
      </c>
      <c r="G53" s="218" t="str">
        <f>IF(LEFT(DULIEU!$V45,3)=$M$4,DULIEU!$X45,"")</f>
        <v/>
      </c>
      <c r="H53" s="218">
        <f>IF(AND(LEFT(DULIEU!$V45,3)=$M$4,LEFT(DULIEU!$W45,4)=$H$11),DULIEU!$X45,0)</f>
        <v>0</v>
      </c>
      <c r="I53" s="218">
        <f>IF(AND(LEFT(DULIEU!$V45,3)=$M$4,LEFT(DULIEU!$W45,4)=$I$11),DULIEU!$X45,0)</f>
        <v>0</v>
      </c>
      <c r="J53" s="218">
        <f>IF(AND(LEFT(DULIEU!$V45,3)=$M$4,LEFT(DULIEU!$W45,4)=$J$11),DULIEU!$X45,0)</f>
        <v>0</v>
      </c>
      <c r="K53" s="219" t="str">
        <f>IF($L53&gt;0,DULIEU!W45,"-")</f>
        <v>11211</v>
      </c>
      <c r="L53" s="218" t="str">
        <f t="shared" si="0"/>
        <v/>
      </c>
      <c r="M53" s="66" t="str">
        <f t="shared" si="1"/>
        <v/>
      </c>
      <c r="N53" s="118"/>
      <c r="O53" s="45"/>
      <c r="P53" s="45"/>
      <c r="Q53" s="45"/>
      <c r="R53" s="45"/>
      <c r="S53" s="45"/>
      <c r="T53" s="45"/>
      <c r="U53" s="45"/>
      <c r="V53" s="45"/>
      <c r="W53" s="45"/>
      <c r="X53" s="45"/>
      <c r="Y53" s="45"/>
      <c r="Z53" s="45"/>
      <c r="AA53" s="45"/>
      <c r="AB53" s="45"/>
      <c r="AC53" s="45"/>
      <c r="AD53" s="45"/>
      <c r="AE53" s="45"/>
      <c r="AF53" s="45"/>
      <c r="AG53" s="45"/>
      <c r="AH53" s="45"/>
      <c r="AI53" s="45"/>
      <c r="AJ53" s="45"/>
      <c r="AK53" s="45"/>
    </row>
    <row r="54" spans="1:37" s="50" customFormat="1" ht="12.75" hidden="1">
      <c r="A54" s="45"/>
      <c r="B54" s="216" t="str">
        <f>IF(LEFT(DULIEU!$V46,3)=$M$4,DULIEU!$D46,"")</f>
        <v/>
      </c>
      <c r="C54" s="217" t="str">
        <f>IF(LEFT(DULIEU!$V46,3)=$M$4,DULIEU!$H46,"")</f>
        <v/>
      </c>
      <c r="D54" s="217" t="str">
        <f>IF(LEFT(DULIEU!$V46,3)=$M$4,DULIEU!$J46,"")</f>
        <v/>
      </c>
      <c r="E54" s="216" t="str">
        <f>IF(LEFT(DULIEU!$V46,3)=$M$4,DULIEU!$E46,"")</f>
        <v/>
      </c>
      <c r="F54" s="216" t="str">
        <f>IF(LEFT(DULIEU!$V46,3)=$M$4,DULIEU!$O46,"")</f>
        <v/>
      </c>
      <c r="G54" s="218" t="str">
        <f>IF(LEFT(DULIEU!$V46,3)=$M$4,DULIEU!$X46,"")</f>
        <v/>
      </c>
      <c r="H54" s="218">
        <f>IF(AND(LEFT(DULIEU!$V46,3)=$M$4,LEFT(DULIEU!$W46,4)=$H$11),DULIEU!$X46,0)</f>
        <v>0</v>
      </c>
      <c r="I54" s="218">
        <f>IF(AND(LEFT(DULIEU!$V46,3)=$M$4,LEFT(DULIEU!$W46,4)=$I$11),DULIEU!$X46,0)</f>
        <v>0</v>
      </c>
      <c r="J54" s="218">
        <f>IF(AND(LEFT(DULIEU!$V46,3)=$M$4,LEFT(DULIEU!$W46,4)=$J$11),DULIEU!$X46,0)</f>
        <v>0</v>
      </c>
      <c r="K54" s="219" t="str">
        <f>IF($L54&gt;0,DULIEU!W46,"-")</f>
        <v>515</v>
      </c>
      <c r="L54" s="218" t="str">
        <f t="shared" si="0"/>
        <v/>
      </c>
      <c r="M54" s="66" t="str">
        <f t="shared" si="1"/>
        <v/>
      </c>
      <c r="N54" s="118"/>
      <c r="O54" s="45"/>
      <c r="P54" s="45"/>
      <c r="Q54" s="45"/>
      <c r="R54" s="45"/>
      <c r="S54" s="45"/>
      <c r="T54" s="45"/>
      <c r="U54" s="45"/>
      <c r="V54" s="45"/>
      <c r="W54" s="45"/>
      <c r="X54" s="45"/>
      <c r="Y54" s="45"/>
      <c r="Z54" s="45"/>
      <c r="AA54" s="45"/>
      <c r="AB54" s="45"/>
      <c r="AC54" s="45"/>
      <c r="AD54" s="45"/>
      <c r="AE54" s="45"/>
      <c r="AF54" s="45"/>
      <c r="AG54" s="45"/>
      <c r="AH54" s="45"/>
      <c r="AI54" s="45"/>
      <c r="AJ54" s="45"/>
      <c r="AK54" s="45"/>
    </row>
    <row r="55" spans="1:37" s="50" customFormat="1" ht="12.75" hidden="1">
      <c r="A55" s="45"/>
      <c r="B55" s="216" t="str">
        <f>IF(LEFT(DULIEU!$V47,3)=$M$4,DULIEU!$D47,"")</f>
        <v/>
      </c>
      <c r="C55" s="217" t="str">
        <f>IF(LEFT(DULIEU!$V47,3)=$M$4,DULIEU!$H47,"")</f>
        <v/>
      </c>
      <c r="D55" s="217" t="str">
        <f>IF(LEFT(DULIEU!$V47,3)=$M$4,DULIEU!$J47,"")</f>
        <v/>
      </c>
      <c r="E55" s="216" t="str">
        <f>IF(LEFT(DULIEU!$V47,3)=$M$4,DULIEU!$E47,"")</f>
        <v/>
      </c>
      <c r="F55" s="216" t="str">
        <f>IF(LEFT(DULIEU!$V47,3)=$M$4,DULIEU!$O47,"")</f>
        <v/>
      </c>
      <c r="G55" s="218" t="str">
        <f>IF(LEFT(DULIEU!$V47,3)=$M$4,DULIEU!$X47,"")</f>
        <v/>
      </c>
      <c r="H55" s="218">
        <f>IF(AND(LEFT(DULIEU!$V47,3)=$M$4,LEFT(DULIEU!$W47,4)=$H$11),DULIEU!$X47,0)</f>
        <v>0</v>
      </c>
      <c r="I55" s="218">
        <f>IF(AND(LEFT(DULIEU!$V47,3)=$M$4,LEFT(DULIEU!$W47,4)=$I$11),DULIEU!$X47,0)</f>
        <v>0</v>
      </c>
      <c r="J55" s="218">
        <f>IF(AND(LEFT(DULIEU!$V47,3)=$M$4,LEFT(DULIEU!$W47,4)=$J$11),DULIEU!$X47,0)</f>
        <v>0</v>
      </c>
      <c r="K55" s="219" t="str">
        <f>IF($L55&gt;0,DULIEU!W47,"-")</f>
        <v>334</v>
      </c>
      <c r="L55" s="218" t="str">
        <f t="shared" si="0"/>
        <v/>
      </c>
      <c r="M55" s="66" t="str">
        <f t="shared" si="1"/>
        <v/>
      </c>
      <c r="N55" s="118"/>
      <c r="O55" s="45"/>
      <c r="P55" s="45"/>
      <c r="Q55" s="45"/>
      <c r="R55" s="45"/>
      <c r="S55" s="45"/>
      <c r="T55" s="45"/>
      <c r="U55" s="45"/>
      <c r="V55" s="45"/>
      <c r="W55" s="45"/>
      <c r="X55" s="45"/>
      <c r="Y55" s="45"/>
      <c r="Z55" s="45"/>
      <c r="AA55" s="45"/>
      <c r="AB55" s="45"/>
      <c r="AC55" s="45"/>
      <c r="AD55" s="45"/>
      <c r="AE55" s="45"/>
      <c r="AF55" s="45"/>
      <c r="AG55" s="45"/>
      <c r="AH55" s="45"/>
      <c r="AI55" s="45"/>
      <c r="AJ55" s="45"/>
      <c r="AK55" s="45"/>
    </row>
    <row r="56" spans="1:37" s="50" customFormat="1" ht="12.75" hidden="1">
      <c r="A56" s="45"/>
      <c r="B56" s="216" t="str">
        <f>IF(LEFT(DULIEU!$V48,3)=$M$4,DULIEU!$D48,"")</f>
        <v/>
      </c>
      <c r="C56" s="217" t="str">
        <f>IF(LEFT(DULIEU!$V48,3)=$M$4,DULIEU!$H48,"")</f>
        <v/>
      </c>
      <c r="D56" s="217" t="str">
        <f>IF(LEFT(DULIEU!$V48,3)=$M$4,DULIEU!$J48,"")</f>
        <v/>
      </c>
      <c r="E56" s="216" t="str">
        <f>IF(LEFT(DULIEU!$V48,3)=$M$4,DULIEU!$E48,"")</f>
        <v/>
      </c>
      <c r="F56" s="216" t="str">
        <f>IF(LEFT(DULIEU!$V48,3)=$M$4,DULIEU!$O48,"")</f>
        <v/>
      </c>
      <c r="G56" s="218" t="str">
        <f>IF(LEFT(DULIEU!$V48,3)=$M$4,DULIEU!$X48,"")</f>
        <v/>
      </c>
      <c r="H56" s="218">
        <f>IF(AND(LEFT(DULIEU!$V48,3)=$M$4,LEFT(DULIEU!$W48,4)=$H$11),DULIEU!$X48,0)</f>
        <v>0</v>
      </c>
      <c r="I56" s="218">
        <f>IF(AND(LEFT(DULIEU!$V48,3)=$M$4,LEFT(DULIEU!$W48,4)=$I$11),DULIEU!$X48,0)</f>
        <v>0</v>
      </c>
      <c r="J56" s="218">
        <f>IF(AND(LEFT(DULIEU!$V48,3)=$M$4,LEFT(DULIEU!$W48,4)=$J$11),DULIEU!$X48,0)</f>
        <v>0</v>
      </c>
      <c r="K56" s="219" t="str">
        <f>IF($L56&gt;0,DULIEU!W48,"-")</f>
        <v>334</v>
      </c>
      <c r="L56" s="218" t="str">
        <f t="shared" si="0"/>
        <v/>
      </c>
      <c r="M56" s="66" t="str">
        <f t="shared" si="1"/>
        <v/>
      </c>
      <c r="N56" s="118"/>
      <c r="O56" s="45"/>
      <c r="P56" s="45"/>
      <c r="Q56" s="45"/>
      <c r="R56" s="45"/>
      <c r="S56" s="45"/>
      <c r="T56" s="45"/>
      <c r="U56" s="45"/>
      <c r="V56" s="45"/>
      <c r="W56" s="45"/>
      <c r="X56" s="45"/>
      <c r="Y56" s="45"/>
      <c r="Z56" s="45"/>
      <c r="AA56" s="45"/>
      <c r="AB56" s="45"/>
      <c r="AC56" s="45"/>
      <c r="AD56" s="45"/>
      <c r="AE56" s="45"/>
      <c r="AF56" s="45"/>
      <c r="AG56" s="45"/>
      <c r="AH56" s="45"/>
      <c r="AI56" s="45"/>
      <c r="AJ56" s="45"/>
      <c r="AK56" s="45"/>
    </row>
    <row r="57" spans="1:37" s="50" customFormat="1" ht="12.75" hidden="1">
      <c r="A57" s="45"/>
      <c r="B57" s="216" t="str">
        <f>IF(LEFT(DULIEU!$V49,3)=$M$4,DULIEU!$D49,"")</f>
        <v/>
      </c>
      <c r="C57" s="217" t="str">
        <f>IF(LEFT(DULIEU!$V49,3)=$M$4,DULIEU!$H49,"")</f>
        <v/>
      </c>
      <c r="D57" s="217" t="str">
        <f>IF(LEFT(DULIEU!$V49,3)=$M$4,DULIEU!$J49,"")</f>
        <v/>
      </c>
      <c r="E57" s="216" t="str">
        <f>IF(LEFT(DULIEU!$V49,3)=$M$4,DULIEU!$E49,"")</f>
        <v/>
      </c>
      <c r="F57" s="216" t="str">
        <f>IF(LEFT(DULIEU!$V49,3)=$M$4,DULIEU!$O49,"")</f>
        <v/>
      </c>
      <c r="G57" s="218" t="str">
        <f>IF(LEFT(DULIEU!$V49,3)=$M$4,DULIEU!$X49,"")</f>
        <v/>
      </c>
      <c r="H57" s="218">
        <f>IF(AND(LEFT(DULIEU!$V49,3)=$M$4,LEFT(DULIEU!$W49,4)=$H$11),DULIEU!$X49,0)</f>
        <v>0</v>
      </c>
      <c r="I57" s="218">
        <f>IF(AND(LEFT(DULIEU!$V49,3)=$M$4,LEFT(DULIEU!$W49,4)=$I$11),DULIEU!$X49,0)</f>
        <v>0</v>
      </c>
      <c r="J57" s="218">
        <f>IF(AND(LEFT(DULIEU!$V49,3)=$M$4,LEFT(DULIEU!$W49,4)=$J$11),DULIEU!$X49,0)</f>
        <v>0</v>
      </c>
      <c r="K57" s="219" t="str">
        <f>IF($L57&gt;0,DULIEU!W49,"-")</f>
        <v>1111</v>
      </c>
      <c r="L57" s="218" t="str">
        <f t="shared" si="0"/>
        <v/>
      </c>
      <c r="M57" s="66" t="str">
        <f t="shared" si="1"/>
        <v/>
      </c>
      <c r="N57" s="118"/>
      <c r="O57" s="45"/>
      <c r="P57" s="45"/>
      <c r="Q57" s="45"/>
      <c r="R57" s="45"/>
      <c r="S57" s="45"/>
      <c r="T57" s="45"/>
      <c r="U57" s="45"/>
      <c r="V57" s="45"/>
      <c r="W57" s="45"/>
      <c r="X57" s="45"/>
      <c r="Y57" s="45"/>
      <c r="Z57" s="45"/>
      <c r="AA57" s="45"/>
      <c r="AB57" s="45"/>
      <c r="AC57" s="45"/>
      <c r="AD57" s="45"/>
      <c r="AE57" s="45"/>
      <c r="AF57" s="45"/>
      <c r="AG57" s="45"/>
      <c r="AH57" s="45"/>
      <c r="AI57" s="45"/>
      <c r="AJ57" s="45"/>
      <c r="AK57" s="45"/>
    </row>
    <row r="58" spans="1:37" s="50" customFormat="1" ht="12.75" hidden="1">
      <c r="A58" s="45"/>
      <c r="B58" s="216" t="str">
        <f>IF(LEFT(DULIEU!$V50,3)=$M$4,DULIEU!$D50,"")</f>
        <v/>
      </c>
      <c r="C58" s="217" t="str">
        <f>IF(LEFT(DULIEU!$V50,3)=$M$4,DULIEU!$H50,"")</f>
        <v/>
      </c>
      <c r="D58" s="217" t="str">
        <f>IF(LEFT(DULIEU!$V50,3)=$M$4,DULIEU!$J50,"")</f>
        <v/>
      </c>
      <c r="E58" s="216" t="str">
        <f>IF(LEFT(DULIEU!$V50,3)=$M$4,DULIEU!$E50,"")</f>
        <v/>
      </c>
      <c r="F58" s="216" t="str">
        <f>IF(LEFT(DULIEU!$V50,3)=$M$4,DULIEU!$O50,"")</f>
        <v/>
      </c>
      <c r="G58" s="218" t="str">
        <f>IF(LEFT(DULIEU!$V50,3)=$M$4,DULIEU!$X50,"")</f>
        <v/>
      </c>
      <c r="H58" s="218">
        <f>IF(AND(LEFT(DULIEU!$V50,3)=$M$4,LEFT(DULIEU!$W50,4)=$H$11),DULIEU!$X50,0)</f>
        <v>0</v>
      </c>
      <c r="I58" s="218">
        <f>IF(AND(LEFT(DULIEU!$V50,3)=$M$4,LEFT(DULIEU!$W50,4)=$I$11),DULIEU!$X50,0)</f>
        <v>0</v>
      </c>
      <c r="J58" s="218">
        <f>IF(AND(LEFT(DULIEU!$V50,3)=$M$4,LEFT(DULIEU!$W50,4)=$J$11),DULIEU!$X50,0)</f>
        <v>0</v>
      </c>
      <c r="K58" s="219" t="str">
        <f>IF($L58&gt;0,DULIEU!W50,"-")</f>
        <v>11211</v>
      </c>
      <c r="L58" s="218" t="str">
        <f t="shared" si="0"/>
        <v/>
      </c>
      <c r="M58" s="66" t="str">
        <f t="shared" si="1"/>
        <v/>
      </c>
      <c r="N58" s="118"/>
      <c r="O58" s="45"/>
      <c r="P58" s="45"/>
      <c r="Q58" s="45"/>
      <c r="R58" s="45"/>
      <c r="S58" s="45"/>
      <c r="T58" s="45"/>
      <c r="U58" s="45"/>
      <c r="V58" s="45"/>
      <c r="W58" s="45"/>
      <c r="X58" s="45"/>
      <c r="Y58" s="45"/>
      <c r="Z58" s="45"/>
      <c r="AA58" s="45"/>
      <c r="AB58" s="45"/>
      <c r="AC58" s="45"/>
      <c r="AD58" s="45"/>
      <c r="AE58" s="45"/>
      <c r="AF58" s="45"/>
      <c r="AG58" s="45"/>
      <c r="AH58" s="45"/>
      <c r="AI58" s="45"/>
      <c r="AJ58" s="45"/>
      <c r="AK58" s="45"/>
    </row>
    <row r="59" spans="1:37" s="50" customFormat="1" ht="12.75" hidden="1">
      <c r="A59" s="45"/>
      <c r="B59" s="216" t="str">
        <f>IF(LEFT(DULIEU!$V51,3)=$M$4,DULIEU!$D51,"")</f>
        <v/>
      </c>
      <c r="C59" s="217" t="str">
        <f>IF(LEFT(DULIEU!$V51,3)=$M$4,DULIEU!$H51,"")</f>
        <v/>
      </c>
      <c r="D59" s="217" t="str">
        <f>IF(LEFT(DULIEU!$V51,3)=$M$4,DULIEU!$J51,"")</f>
        <v/>
      </c>
      <c r="E59" s="216" t="str">
        <f>IF(LEFT(DULIEU!$V51,3)=$M$4,DULIEU!$E51,"")</f>
        <v/>
      </c>
      <c r="F59" s="216" t="str">
        <f>IF(LEFT(DULIEU!$V51,3)=$M$4,DULIEU!$O51,"")</f>
        <v/>
      </c>
      <c r="G59" s="218" t="str">
        <f>IF(LEFT(DULIEU!$V51,3)=$M$4,DULIEU!$X51,"")</f>
        <v/>
      </c>
      <c r="H59" s="218">
        <f>IF(AND(LEFT(DULIEU!$V51,3)=$M$4,LEFT(DULIEU!$W51,4)=$H$11),DULIEU!$X51,0)</f>
        <v>0</v>
      </c>
      <c r="I59" s="218">
        <f>IF(AND(LEFT(DULIEU!$V51,3)=$M$4,LEFT(DULIEU!$W51,4)=$I$11),DULIEU!$X51,0)</f>
        <v>0</v>
      </c>
      <c r="J59" s="218">
        <f>IF(AND(LEFT(DULIEU!$V51,3)=$M$4,LEFT(DULIEU!$W51,4)=$J$11),DULIEU!$X51,0)</f>
        <v>0</v>
      </c>
      <c r="K59" s="219" t="str">
        <f>IF($L59&gt;0,DULIEU!W51,"-")</f>
        <v>515</v>
      </c>
      <c r="L59" s="218" t="str">
        <f t="shared" si="0"/>
        <v/>
      </c>
      <c r="M59" s="66" t="str">
        <f t="shared" si="1"/>
        <v/>
      </c>
      <c r="N59" s="118"/>
      <c r="O59" s="45"/>
      <c r="P59" s="45"/>
      <c r="Q59" s="45"/>
      <c r="R59" s="45"/>
      <c r="S59" s="45"/>
      <c r="T59" s="45"/>
      <c r="U59" s="45"/>
      <c r="V59" s="45"/>
      <c r="W59" s="45"/>
      <c r="X59" s="45"/>
      <c r="Y59" s="45"/>
      <c r="Z59" s="45"/>
      <c r="AA59" s="45"/>
      <c r="AB59" s="45"/>
      <c r="AC59" s="45"/>
      <c r="AD59" s="45"/>
      <c r="AE59" s="45"/>
      <c r="AF59" s="45"/>
      <c r="AG59" s="45"/>
      <c r="AH59" s="45"/>
      <c r="AI59" s="45"/>
      <c r="AJ59" s="45"/>
      <c r="AK59" s="45"/>
    </row>
    <row r="60" spans="1:37" s="50" customFormat="1" ht="12.75" hidden="1">
      <c r="A60" s="45"/>
      <c r="B60" s="216" t="str">
        <f>IF(LEFT(DULIEU!$V52,3)=$M$4,DULIEU!$D52,"")</f>
        <v/>
      </c>
      <c r="C60" s="217" t="str">
        <f>IF(LEFT(DULIEU!$V52,3)=$M$4,DULIEU!$H52,"")</f>
        <v/>
      </c>
      <c r="D60" s="217" t="str">
        <f>IF(LEFT(DULIEU!$V52,3)=$M$4,DULIEU!$J52,"")</f>
        <v/>
      </c>
      <c r="E60" s="216" t="str">
        <f>IF(LEFT(DULIEU!$V52,3)=$M$4,DULIEU!$E52,"")</f>
        <v/>
      </c>
      <c r="F60" s="216" t="str">
        <f>IF(LEFT(DULIEU!$V52,3)=$M$4,DULIEU!$O52,"")</f>
        <v/>
      </c>
      <c r="G60" s="218" t="str">
        <f>IF(LEFT(DULIEU!$V52,3)=$M$4,DULIEU!$X52,"")</f>
        <v/>
      </c>
      <c r="H60" s="218">
        <f>IF(AND(LEFT(DULIEU!$V52,3)=$M$4,LEFT(DULIEU!$W52,4)=$H$11),DULIEU!$X52,0)</f>
        <v>0</v>
      </c>
      <c r="I60" s="218">
        <f>IF(AND(LEFT(DULIEU!$V52,3)=$M$4,LEFT(DULIEU!$W52,4)=$I$11),DULIEU!$X52,0)</f>
        <v>0</v>
      </c>
      <c r="J60" s="218">
        <f>IF(AND(LEFT(DULIEU!$V52,3)=$M$4,LEFT(DULIEU!$W52,4)=$J$11),DULIEU!$X52,0)</f>
        <v>0</v>
      </c>
      <c r="K60" s="219" t="str">
        <f>IF($L60&gt;0,DULIEU!W52,"-")</f>
        <v>334</v>
      </c>
      <c r="L60" s="218" t="str">
        <f t="shared" si="0"/>
        <v/>
      </c>
      <c r="M60" s="66" t="str">
        <f t="shared" si="1"/>
        <v/>
      </c>
      <c r="N60" s="118"/>
      <c r="O60" s="45"/>
      <c r="P60" s="45"/>
      <c r="Q60" s="45"/>
      <c r="R60" s="45"/>
      <c r="S60" s="45"/>
      <c r="T60" s="45"/>
      <c r="U60" s="45"/>
      <c r="V60" s="45"/>
      <c r="W60" s="45"/>
      <c r="X60" s="45"/>
      <c r="Y60" s="45"/>
      <c r="Z60" s="45"/>
      <c r="AA60" s="45"/>
      <c r="AB60" s="45"/>
      <c r="AC60" s="45"/>
      <c r="AD60" s="45"/>
      <c r="AE60" s="45"/>
      <c r="AF60" s="45"/>
      <c r="AG60" s="45"/>
      <c r="AH60" s="45"/>
      <c r="AI60" s="45"/>
      <c r="AJ60" s="45"/>
      <c r="AK60" s="45"/>
    </row>
    <row r="61" spans="1:37" s="50" customFormat="1" ht="12.75" hidden="1">
      <c r="A61" s="45"/>
      <c r="B61" s="216" t="str">
        <f>IF(LEFT(DULIEU!$V53,3)=$M$4,DULIEU!$D53,"")</f>
        <v/>
      </c>
      <c r="C61" s="217" t="str">
        <f>IF(LEFT(DULIEU!$V53,3)=$M$4,DULIEU!$H53,"")</f>
        <v/>
      </c>
      <c r="D61" s="217" t="str">
        <f>IF(LEFT(DULIEU!$V53,3)=$M$4,DULIEU!$J53,"")</f>
        <v/>
      </c>
      <c r="E61" s="216" t="str">
        <f>IF(LEFT(DULIEU!$V53,3)=$M$4,DULIEU!$E53,"")</f>
        <v/>
      </c>
      <c r="F61" s="216" t="str">
        <f>IF(LEFT(DULIEU!$V53,3)=$M$4,DULIEU!$O53,"")</f>
        <v/>
      </c>
      <c r="G61" s="218" t="str">
        <f>IF(LEFT(DULIEU!$V53,3)=$M$4,DULIEU!$X53,"")</f>
        <v/>
      </c>
      <c r="H61" s="218">
        <f>IF(AND(LEFT(DULIEU!$V53,3)=$M$4,LEFT(DULIEU!$W53,4)=$H$11),DULIEU!$X53,0)</f>
        <v>0</v>
      </c>
      <c r="I61" s="218">
        <f>IF(AND(LEFT(DULIEU!$V53,3)=$M$4,LEFT(DULIEU!$W53,4)=$I$11),DULIEU!$X53,0)</f>
        <v>0</v>
      </c>
      <c r="J61" s="218">
        <f>IF(AND(LEFT(DULIEU!$V53,3)=$M$4,LEFT(DULIEU!$W53,4)=$J$11),DULIEU!$X53,0)</f>
        <v>0</v>
      </c>
      <c r="K61" s="219" t="str">
        <f>IF($L61&gt;0,DULIEU!W53,"-")</f>
        <v>334</v>
      </c>
      <c r="L61" s="218" t="str">
        <f t="shared" si="0"/>
        <v/>
      </c>
      <c r="M61" s="66" t="str">
        <f t="shared" si="1"/>
        <v/>
      </c>
      <c r="N61" s="118"/>
      <c r="O61" s="45"/>
      <c r="P61" s="45"/>
      <c r="Q61" s="45"/>
      <c r="R61" s="45"/>
      <c r="S61" s="45"/>
      <c r="T61" s="45"/>
      <c r="U61" s="45"/>
      <c r="V61" s="45"/>
      <c r="W61" s="45"/>
      <c r="X61" s="45"/>
      <c r="Y61" s="45"/>
      <c r="Z61" s="45"/>
      <c r="AA61" s="45"/>
      <c r="AB61" s="45"/>
      <c r="AC61" s="45"/>
      <c r="AD61" s="45"/>
      <c r="AE61" s="45"/>
      <c r="AF61" s="45"/>
      <c r="AG61" s="45"/>
      <c r="AH61" s="45"/>
      <c r="AI61" s="45"/>
      <c r="AJ61" s="45"/>
      <c r="AK61" s="45"/>
    </row>
    <row r="62" spans="1:37" s="50" customFormat="1" ht="12.75" hidden="1">
      <c r="A62" s="45"/>
      <c r="B62" s="216" t="str">
        <f>IF(LEFT(DULIEU!$V54,3)=$M$4,DULIEU!$D54,"")</f>
        <v/>
      </c>
      <c r="C62" s="217" t="str">
        <f>IF(LEFT(DULIEU!$V54,3)=$M$4,DULIEU!$H54,"")</f>
        <v/>
      </c>
      <c r="D62" s="217" t="str">
        <f>IF(LEFT(DULIEU!$V54,3)=$M$4,DULIEU!$J54,"")</f>
        <v/>
      </c>
      <c r="E62" s="216" t="str">
        <f>IF(LEFT(DULIEU!$V54,3)=$M$4,DULIEU!$E54,"")</f>
        <v/>
      </c>
      <c r="F62" s="216" t="str">
        <f>IF(LEFT(DULIEU!$V54,3)=$M$4,DULIEU!$O54,"")</f>
        <v/>
      </c>
      <c r="G62" s="218" t="str">
        <f>IF(LEFT(DULIEU!$V54,3)=$M$4,DULIEU!$X54,"")</f>
        <v/>
      </c>
      <c r="H62" s="218">
        <f>IF(AND(LEFT(DULIEU!$V54,3)=$M$4,LEFT(DULIEU!$W54,4)=$H$11),DULIEU!$X54,0)</f>
        <v>0</v>
      </c>
      <c r="I62" s="218">
        <f>IF(AND(LEFT(DULIEU!$V54,3)=$M$4,LEFT(DULIEU!$W54,4)=$I$11),DULIEU!$X54,0)</f>
        <v>0</v>
      </c>
      <c r="J62" s="218">
        <f>IF(AND(LEFT(DULIEU!$V54,3)=$M$4,LEFT(DULIEU!$W54,4)=$J$11),DULIEU!$X54,0)</f>
        <v>0</v>
      </c>
      <c r="K62" s="219" t="str">
        <f>IF($L62&gt;0,DULIEU!W54,"-")</f>
        <v>1111</v>
      </c>
      <c r="L62" s="218" t="str">
        <f t="shared" si="0"/>
        <v/>
      </c>
      <c r="M62" s="66" t="str">
        <f t="shared" si="1"/>
        <v/>
      </c>
      <c r="N62" s="118"/>
      <c r="O62" s="45"/>
      <c r="P62" s="45"/>
      <c r="Q62" s="45"/>
      <c r="R62" s="45"/>
      <c r="S62" s="45"/>
      <c r="T62" s="45"/>
      <c r="U62" s="45"/>
      <c r="V62" s="45"/>
      <c r="W62" s="45"/>
      <c r="X62" s="45"/>
      <c r="Y62" s="45"/>
      <c r="Z62" s="45"/>
      <c r="AA62" s="45"/>
      <c r="AB62" s="45"/>
      <c r="AC62" s="45"/>
      <c r="AD62" s="45"/>
      <c r="AE62" s="45"/>
      <c r="AF62" s="45"/>
      <c r="AG62" s="45"/>
      <c r="AH62" s="45"/>
      <c r="AI62" s="45"/>
      <c r="AJ62" s="45"/>
      <c r="AK62" s="45"/>
    </row>
    <row r="63" spans="1:37" s="50" customFormat="1" ht="12.75" hidden="1">
      <c r="A63" s="45"/>
      <c r="B63" s="216" t="str">
        <f>IF(LEFT(DULIEU!$V55,3)=$M$4,DULIEU!$D55,"")</f>
        <v/>
      </c>
      <c r="C63" s="217" t="str">
        <f>IF(LEFT(DULIEU!$V55,3)=$M$4,DULIEU!$H55,"")</f>
        <v/>
      </c>
      <c r="D63" s="217" t="str">
        <f>IF(LEFT(DULIEU!$V55,3)=$M$4,DULIEU!$J55,"")</f>
        <v/>
      </c>
      <c r="E63" s="216" t="str">
        <f>IF(LEFT(DULIEU!$V55,3)=$M$4,DULIEU!$E55,"")</f>
        <v/>
      </c>
      <c r="F63" s="216" t="str">
        <f>IF(LEFT(DULIEU!$V55,3)=$M$4,DULIEU!$O55,"")</f>
        <v/>
      </c>
      <c r="G63" s="218" t="str">
        <f>IF(LEFT(DULIEU!$V55,3)=$M$4,DULIEU!$X55,"")</f>
        <v/>
      </c>
      <c r="H63" s="218">
        <f>IF(AND(LEFT(DULIEU!$V55,3)=$M$4,LEFT(DULIEU!$W55,4)=$H$11),DULIEU!$X55,0)</f>
        <v>0</v>
      </c>
      <c r="I63" s="218">
        <f>IF(AND(LEFT(DULIEU!$V55,3)=$M$4,LEFT(DULIEU!$W55,4)=$I$11),DULIEU!$X55,0)</f>
        <v>0</v>
      </c>
      <c r="J63" s="218">
        <f>IF(AND(LEFT(DULIEU!$V55,3)=$M$4,LEFT(DULIEU!$W55,4)=$J$11),DULIEU!$X55,0)</f>
        <v>0</v>
      </c>
      <c r="K63" s="219" t="str">
        <f>IF($L63&gt;0,DULIEU!W55,"-")</f>
        <v>1111</v>
      </c>
      <c r="L63" s="218" t="str">
        <f t="shared" si="0"/>
        <v/>
      </c>
      <c r="M63" s="66" t="str">
        <f t="shared" si="1"/>
        <v/>
      </c>
      <c r="N63" s="118"/>
      <c r="O63" s="45"/>
      <c r="P63" s="45"/>
      <c r="Q63" s="45"/>
      <c r="R63" s="45"/>
      <c r="S63" s="45"/>
      <c r="T63" s="45"/>
      <c r="U63" s="45"/>
      <c r="V63" s="45"/>
      <c r="W63" s="45"/>
      <c r="X63" s="45"/>
      <c r="Y63" s="45"/>
      <c r="Z63" s="45"/>
      <c r="AA63" s="45"/>
      <c r="AB63" s="45"/>
      <c r="AC63" s="45"/>
      <c r="AD63" s="45"/>
      <c r="AE63" s="45"/>
      <c r="AF63" s="45"/>
      <c r="AG63" s="45"/>
      <c r="AH63" s="45"/>
      <c r="AI63" s="45"/>
      <c r="AJ63" s="45"/>
      <c r="AK63" s="45"/>
    </row>
    <row r="64" spans="1:37" s="50" customFormat="1" ht="12.75" hidden="1">
      <c r="A64" s="45"/>
      <c r="B64" s="216" t="str">
        <f>IF(LEFT(DULIEU!$V56,3)=$M$4,DULIEU!$D56,"")</f>
        <v/>
      </c>
      <c r="C64" s="217" t="str">
        <f>IF(LEFT(DULIEU!$V56,3)=$M$4,DULIEU!$H56,"")</f>
        <v/>
      </c>
      <c r="D64" s="217" t="str">
        <f>IF(LEFT(DULIEU!$V56,3)=$M$4,DULIEU!$J56,"")</f>
        <v/>
      </c>
      <c r="E64" s="216" t="str">
        <f>IF(LEFT(DULIEU!$V56,3)=$M$4,DULIEU!$E56,"")</f>
        <v/>
      </c>
      <c r="F64" s="216" t="str">
        <f>IF(LEFT(DULIEU!$V56,3)=$M$4,DULIEU!$O56,"")</f>
        <v/>
      </c>
      <c r="G64" s="218" t="str">
        <f>IF(LEFT(DULIEU!$V56,3)=$M$4,DULIEU!$X56,"")</f>
        <v/>
      </c>
      <c r="H64" s="218">
        <f>IF(AND(LEFT(DULIEU!$V56,3)=$M$4,LEFT(DULIEU!$W56,4)=$H$11),DULIEU!$X56,0)</f>
        <v>0</v>
      </c>
      <c r="I64" s="218">
        <f>IF(AND(LEFT(DULIEU!$V56,3)=$M$4,LEFT(DULIEU!$W56,4)=$I$11),DULIEU!$X56,0)</f>
        <v>0</v>
      </c>
      <c r="J64" s="218">
        <f>IF(AND(LEFT(DULIEU!$V56,3)=$M$4,LEFT(DULIEU!$W56,4)=$J$11),DULIEU!$X56,0)</f>
        <v>0</v>
      </c>
      <c r="K64" s="219" t="str">
        <f>IF($L64&gt;0,DULIEU!W56,"-")</f>
        <v>515</v>
      </c>
      <c r="L64" s="218" t="str">
        <f t="shared" si="0"/>
        <v/>
      </c>
      <c r="M64" s="66" t="str">
        <f t="shared" si="1"/>
        <v/>
      </c>
      <c r="N64" s="118"/>
      <c r="O64" s="45"/>
      <c r="P64" s="45"/>
      <c r="Q64" s="45"/>
      <c r="R64" s="45"/>
      <c r="S64" s="45"/>
      <c r="T64" s="45"/>
      <c r="U64" s="45"/>
      <c r="V64" s="45"/>
      <c r="W64" s="45"/>
      <c r="X64" s="45"/>
      <c r="Y64" s="45"/>
      <c r="Z64" s="45"/>
      <c r="AA64" s="45"/>
      <c r="AB64" s="45"/>
      <c r="AC64" s="45"/>
      <c r="AD64" s="45"/>
      <c r="AE64" s="45"/>
      <c r="AF64" s="45"/>
      <c r="AG64" s="45"/>
      <c r="AH64" s="45"/>
      <c r="AI64" s="45"/>
      <c r="AJ64" s="45"/>
      <c r="AK64" s="45"/>
    </row>
    <row r="65" spans="1:37" s="50" customFormat="1" ht="12.75" hidden="1">
      <c r="A65" s="45"/>
      <c r="B65" s="216" t="str">
        <f>IF(LEFT(DULIEU!$V57,3)=$M$4,DULIEU!$D57,"")</f>
        <v/>
      </c>
      <c r="C65" s="217" t="str">
        <f>IF(LEFT(DULIEU!$V57,3)=$M$4,DULIEU!$H57,"")</f>
        <v/>
      </c>
      <c r="D65" s="217" t="str">
        <f>IF(LEFT(DULIEU!$V57,3)=$M$4,DULIEU!$J57,"")</f>
        <v/>
      </c>
      <c r="E65" s="216" t="str">
        <f>IF(LEFT(DULIEU!$V57,3)=$M$4,DULIEU!$E57,"")</f>
        <v/>
      </c>
      <c r="F65" s="216" t="str">
        <f>IF(LEFT(DULIEU!$V57,3)=$M$4,DULIEU!$O57,"")</f>
        <v/>
      </c>
      <c r="G65" s="218" t="str">
        <f>IF(LEFT(DULIEU!$V57,3)=$M$4,DULIEU!$X57,"")</f>
        <v/>
      </c>
      <c r="H65" s="218">
        <f>IF(AND(LEFT(DULIEU!$V57,3)=$M$4,LEFT(DULIEU!$W57,4)=$H$11),DULIEU!$X57,0)</f>
        <v>0</v>
      </c>
      <c r="I65" s="218">
        <f>IF(AND(LEFT(DULIEU!$V57,3)=$M$4,LEFT(DULIEU!$W57,4)=$I$11),DULIEU!$X57,0)</f>
        <v>0</v>
      </c>
      <c r="J65" s="218">
        <f>IF(AND(LEFT(DULIEU!$V57,3)=$M$4,LEFT(DULIEU!$W57,4)=$J$11),DULIEU!$X57,0)</f>
        <v>0</v>
      </c>
      <c r="K65" s="219" t="str">
        <f>IF($L65&gt;0,DULIEU!W57,"-")</f>
        <v>11211</v>
      </c>
      <c r="L65" s="218" t="str">
        <f t="shared" si="0"/>
        <v/>
      </c>
      <c r="M65" s="66" t="str">
        <f t="shared" si="1"/>
        <v/>
      </c>
      <c r="N65" s="118"/>
      <c r="O65" s="45"/>
      <c r="P65" s="45"/>
      <c r="Q65" s="45"/>
      <c r="R65" s="45"/>
      <c r="S65" s="45"/>
      <c r="T65" s="45"/>
      <c r="U65" s="45"/>
      <c r="V65" s="45"/>
      <c r="W65" s="45"/>
      <c r="X65" s="45"/>
      <c r="Y65" s="45"/>
      <c r="Z65" s="45"/>
      <c r="AA65" s="45"/>
      <c r="AB65" s="45"/>
      <c r="AC65" s="45"/>
      <c r="AD65" s="45"/>
      <c r="AE65" s="45"/>
      <c r="AF65" s="45"/>
      <c r="AG65" s="45"/>
      <c r="AH65" s="45"/>
      <c r="AI65" s="45"/>
      <c r="AJ65" s="45"/>
      <c r="AK65" s="45"/>
    </row>
    <row r="66" spans="1:37" s="50" customFormat="1" ht="12.75" hidden="1">
      <c r="A66" s="45"/>
      <c r="B66" s="216" t="str">
        <f>IF(LEFT(DULIEU!$V58,3)=$M$4,DULIEU!$D58,"")</f>
        <v/>
      </c>
      <c r="C66" s="217" t="str">
        <f>IF(LEFT(DULIEU!$V58,3)=$M$4,DULIEU!$H58,"")</f>
        <v/>
      </c>
      <c r="D66" s="217" t="str">
        <f>IF(LEFT(DULIEU!$V58,3)=$M$4,DULIEU!$J58,"")</f>
        <v/>
      </c>
      <c r="E66" s="216" t="str">
        <f>IF(LEFT(DULIEU!$V58,3)=$M$4,DULIEU!$E58,"")</f>
        <v/>
      </c>
      <c r="F66" s="216" t="str">
        <f>IF(LEFT(DULIEU!$V58,3)=$M$4,DULIEU!$O58,"")</f>
        <v/>
      </c>
      <c r="G66" s="218" t="str">
        <f>IF(LEFT(DULIEU!$V58,3)=$M$4,DULIEU!$X58,"")</f>
        <v/>
      </c>
      <c r="H66" s="218">
        <f>IF(AND(LEFT(DULIEU!$V58,3)=$M$4,LEFT(DULIEU!$W58,4)=$H$11),DULIEU!$X58,0)</f>
        <v>0</v>
      </c>
      <c r="I66" s="218">
        <f>IF(AND(LEFT(DULIEU!$V58,3)=$M$4,LEFT(DULIEU!$W58,4)=$I$11),DULIEU!$X58,0)</f>
        <v>0</v>
      </c>
      <c r="J66" s="218">
        <f>IF(AND(LEFT(DULIEU!$V58,3)=$M$4,LEFT(DULIEU!$W58,4)=$J$11),DULIEU!$X58,0)</f>
        <v>0</v>
      </c>
      <c r="K66" s="219" t="str">
        <f>IF($L66&gt;0,DULIEU!W58,"-")</f>
        <v>334</v>
      </c>
      <c r="L66" s="218" t="str">
        <f t="shared" si="0"/>
        <v/>
      </c>
      <c r="M66" s="66" t="str">
        <f t="shared" si="1"/>
        <v/>
      </c>
      <c r="N66" s="118"/>
      <c r="O66" s="45"/>
      <c r="P66" s="45"/>
      <c r="Q66" s="45"/>
      <c r="R66" s="45"/>
      <c r="S66" s="45"/>
      <c r="T66" s="45"/>
      <c r="U66" s="45"/>
      <c r="V66" s="45"/>
      <c r="W66" s="45"/>
      <c r="X66" s="45"/>
      <c r="Y66" s="45"/>
      <c r="Z66" s="45"/>
      <c r="AA66" s="45"/>
      <c r="AB66" s="45"/>
      <c r="AC66" s="45"/>
      <c r="AD66" s="45"/>
      <c r="AE66" s="45"/>
      <c r="AF66" s="45"/>
      <c r="AG66" s="45"/>
      <c r="AH66" s="45"/>
      <c r="AI66" s="45"/>
      <c r="AJ66" s="45"/>
      <c r="AK66" s="45"/>
    </row>
    <row r="67" spans="1:37" s="50" customFormat="1" ht="12.75" hidden="1">
      <c r="A67" s="45"/>
      <c r="B67" s="216" t="str">
        <f>IF(LEFT(DULIEU!$V59,3)=$M$4,DULIEU!$D59,"")</f>
        <v/>
      </c>
      <c r="C67" s="217" t="str">
        <f>IF(LEFT(DULIEU!$V59,3)=$M$4,DULIEU!$H59,"")</f>
        <v/>
      </c>
      <c r="D67" s="217" t="str">
        <f>IF(LEFT(DULIEU!$V59,3)=$M$4,DULIEU!$J59,"")</f>
        <v/>
      </c>
      <c r="E67" s="216" t="str">
        <f>IF(LEFT(DULIEU!$V59,3)=$M$4,DULIEU!$E59,"")</f>
        <v/>
      </c>
      <c r="F67" s="216" t="str">
        <f>IF(LEFT(DULIEU!$V59,3)=$M$4,DULIEU!$O59,"")</f>
        <v/>
      </c>
      <c r="G67" s="218" t="str">
        <f>IF(LEFT(DULIEU!$V59,3)=$M$4,DULIEU!$X59,"")</f>
        <v/>
      </c>
      <c r="H67" s="218">
        <f>IF(AND(LEFT(DULIEU!$V59,3)=$M$4,LEFT(DULIEU!$W59,4)=$H$11),DULIEU!$X59,0)</f>
        <v>0</v>
      </c>
      <c r="I67" s="218">
        <f>IF(AND(LEFT(DULIEU!$V59,3)=$M$4,LEFT(DULIEU!$W59,4)=$I$11),DULIEU!$X59,0)</f>
        <v>0</v>
      </c>
      <c r="J67" s="218">
        <f>IF(AND(LEFT(DULIEU!$V59,3)=$M$4,LEFT(DULIEU!$W59,4)=$J$11),DULIEU!$X59,0)</f>
        <v>0</v>
      </c>
      <c r="K67" s="219" t="str">
        <f>IF($L67&gt;0,DULIEU!W59,"-")</f>
        <v>334</v>
      </c>
      <c r="L67" s="218" t="str">
        <f t="shared" si="0"/>
        <v/>
      </c>
      <c r="M67" s="66" t="str">
        <f t="shared" si="1"/>
        <v/>
      </c>
      <c r="N67" s="118"/>
      <c r="O67" s="45"/>
      <c r="P67" s="45"/>
      <c r="Q67" s="45"/>
      <c r="R67" s="45"/>
      <c r="S67" s="45"/>
      <c r="T67" s="45"/>
      <c r="U67" s="45"/>
      <c r="V67" s="45"/>
      <c r="W67" s="45"/>
      <c r="X67" s="45"/>
      <c r="Y67" s="45"/>
      <c r="Z67" s="45"/>
      <c r="AA67" s="45"/>
      <c r="AB67" s="45"/>
      <c r="AC67" s="45"/>
      <c r="AD67" s="45"/>
      <c r="AE67" s="45"/>
      <c r="AF67" s="45"/>
      <c r="AG67" s="45"/>
      <c r="AH67" s="45"/>
      <c r="AI67" s="45"/>
      <c r="AJ67" s="45"/>
      <c r="AK67" s="45"/>
    </row>
    <row r="68" spans="1:37" s="50" customFormat="1" ht="12.75" hidden="1">
      <c r="A68" s="45"/>
      <c r="B68" s="216" t="str">
        <f>IF(LEFT(DULIEU!$V60,3)=$M$4,DULIEU!$D60,"")</f>
        <v/>
      </c>
      <c r="C68" s="217" t="str">
        <f>IF(LEFT(DULIEU!$V60,3)=$M$4,DULIEU!$H60,"")</f>
        <v/>
      </c>
      <c r="D68" s="217" t="str">
        <f>IF(LEFT(DULIEU!$V60,3)=$M$4,DULIEU!$J60,"")</f>
        <v/>
      </c>
      <c r="E68" s="216" t="str">
        <f>IF(LEFT(DULIEU!$V60,3)=$M$4,DULIEU!$E60,"")</f>
        <v/>
      </c>
      <c r="F68" s="216" t="str">
        <f>IF(LEFT(DULIEU!$V60,3)=$M$4,DULIEU!$O60,"")</f>
        <v/>
      </c>
      <c r="G68" s="218" t="str">
        <f>IF(LEFT(DULIEU!$V60,3)=$M$4,DULIEU!$X60,"")</f>
        <v/>
      </c>
      <c r="H68" s="218">
        <f>IF(AND(LEFT(DULIEU!$V60,3)=$M$4,LEFT(DULIEU!$W60,4)=$H$11),DULIEU!$X60,0)</f>
        <v>0</v>
      </c>
      <c r="I68" s="218">
        <f>IF(AND(LEFT(DULIEU!$V60,3)=$M$4,LEFT(DULIEU!$W60,4)=$I$11),DULIEU!$X60,0)</f>
        <v>0</v>
      </c>
      <c r="J68" s="218">
        <f>IF(AND(LEFT(DULIEU!$V60,3)=$M$4,LEFT(DULIEU!$W60,4)=$J$11),DULIEU!$X60,0)</f>
        <v>0</v>
      </c>
      <c r="K68" s="219" t="str">
        <f>IF($L68&gt;0,DULIEU!W60,"-")</f>
        <v>1111</v>
      </c>
      <c r="L68" s="218" t="str">
        <f t="shared" si="0"/>
        <v/>
      </c>
      <c r="M68" s="66" t="str">
        <f t="shared" si="1"/>
        <v/>
      </c>
      <c r="N68" s="118"/>
      <c r="O68" s="45"/>
      <c r="P68" s="45"/>
      <c r="Q68" s="45"/>
      <c r="R68" s="45"/>
      <c r="S68" s="45"/>
      <c r="T68" s="45"/>
      <c r="U68" s="45"/>
      <c r="V68" s="45"/>
      <c r="W68" s="45"/>
      <c r="X68" s="45"/>
      <c r="Y68" s="45"/>
      <c r="Z68" s="45"/>
      <c r="AA68" s="45"/>
      <c r="AB68" s="45"/>
      <c r="AC68" s="45"/>
      <c r="AD68" s="45"/>
      <c r="AE68" s="45"/>
      <c r="AF68" s="45"/>
      <c r="AG68" s="45"/>
      <c r="AH68" s="45"/>
      <c r="AI68" s="45"/>
      <c r="AJ68" s="45"/>
      <c r="AK68" s="45"/>
    </row>
    <row r="69" spans="1:37" s="50" customFormat="1" ht="12.75" hidden="1">
      <c r="A69" s="45"/>
      <c r="B69" s="216" t="str">
        <f>IF(LEFT(DULIEU!$V61,3)=$M$4,DULIEU!$D61,"")</f>
        <v/>
      </c>
      <c r="C69" s="217" t="str">
        <f>IF(LEFT(DULIEU!$V61,3)=$M$4,DULIEU!$H61,"")</f>
        <v/>
      </c>
      <c r="D69" s="217" t="str">
        <f>IF(LEFT(DULIEU!$V61,3)=$M$4,DULIEU!$J61,"")</f>
        <v/>
      </c>
      <c r="E69" s="216" t="str">
        <f>IF(LEFT(DULIEU!$V61,3)=$M$4,DULIEU!$E61,"")</f>
        <v/>
      </c>
      <c r="F69" s="216" t="str">
        <f>IF(LEFT(DULIEU!$V61,3)=$M$4,DULIEU!$O61,"")</f>
        <v/>
      </c>
      <c r="G69" s="218" t="str">
        <f>IF(LEFT(DULIEU!$V61,3)=$M$4,DULIEU!$X61,"")</f>
        <v/>
      </c>
      <c r="H69" s="218">
        <f>IF(AND(LEFT(DULIEU!$V61,3)=$M$4,LEFT(DULIEU!$W61,4)=$H$11),DULIEU!$X61,0)</f>
        <v>0</v>
      </c>
      <c r="I69" s="218">
        <f>IF(AND(LEFT(DULIEU!$V61,3)=$M$4,LEFT(DULIEU!$W61,4)=$I$11),DULIEU!$X61,0)</f>
        <v>0</v>
      </c>
      <c r="J69" s="218">
        <f>IF(AND(LEFT(DULIEU!$V61,3)=$M$4,LEFT(DULIEU!$W61,4)=$J$11),DULIEU!$X61,0)</f>
        <v>0</v>
      </c>
      <c r="K69" s="219" t="str">
        <f>IF($L69&gt;0,DULIEU!W61,"-")</f>
        <v>64221</v>
      </c>
      <c r="L69" s="218" t="str">
        <f t="shared" si="0"/>
        <v/>
      </c>
      <c r="M69" s="66" t="str">
        <f t="shared" si="1"/>
        <v/>
      </c>
      <c r="N69" s="118"/>
      <c r="O69" s="45"/>
      <c r="P69" s="45"/>
      <c r="Q69" s="45"/>
      <c r="R69" s="45"/>
      <c r="S69" s="45"/>
      <c r="T69" s="45"/>
      <c r="U69" s="45"/>
      <c r="V69" s="45"/>
      <c r="W69" s="45"/>
      <c r="X69" s="45"/>
      <c r="Y69" s="45"/>
      <c r="Z69" s="45"/>
      <c r="AA69" s="45"/>
      <c r="AB69" s="45"/>
      <c r="AC69" s="45"/>
      <c r="AD69" s="45"/>
      <c r="AE69" s="45"/>
      <c r="AF69" s="45"/>
      <c r="AG69" s="45"/>
      <c r="AH69" s="45"/>
      <c r="AI69" s="45"/>
      <c r="AJ69" s="45"/>
      <c r="AK69" s="45"/>
    </row>
    <row r="70" spans="1:37" s="50" customFormat="1" ht="12.75" hidden="1">
      <c r="A70" s="45"/>
      <c r="B70" s="216" t="str">
        <f>IF(LEFT(DULIEU!$V62,3)=$M$4,DULIEU!$D62,"")</f>
        <v/>
      </c>
      <c r="C70" s="217" t="str">
        <f>IF(LEFT(DULIEU!$V62,3)=$M$4,DULIEU!$H62,"")</f>
        <v/>
      </c>
      <c r="D70" s="217" t="str">
        <f>IF(LEFT(DULIEU!$V62,3)=$M$4,DULIEU!$J62,"")</f>
        <v/>
      </c>
      <c r="E70" s="216" t="str">
        <f>IF(LEFT(DULIEU!$V62,3)=$M$4,DULIEU!$E62,"")</f>
        <v/>
      </c>
      <c r="F70" s="216" t="str">
        <f>IF(LEFT(DULIEU!$V62,3)=$M$4,DULIEU!$O62,"")</f>
        <v/>
      </c>
      <c r="G70" s="218" t="str">
        <f>IF(LEFT(DULIEU!$V62,3)=$M$4,DULIEU!$X62,"")</f>
        <v/>
      </c>
      <c r="H70" s="218">
        <f>IF(AND(LEFT(DULIEU!$V62,3)=$M$4,LEFT(DULIEU!$W62,4)=$H$11),DULIEU!$X62,0)</f>
        <v>0</v>
      </c>
      <c r="I70" s="218">
        <f>IF(AND(LEFT(DULIEU!$V62,3)=$M$4,LEFT(DULIEU!$W62,4)=$I$11),DULIEU!$X62,0)</f>
        <v>0</v>
      </c>
      <c r="J70" s="218">
        <f>IF(AND(LEFT(DULIEU!$V62,3)=$M$4,LEFT(DULIEU!$W62,4)=$J$11),DULIEU!$X62,0)</f>
        <v>0</v>
      </c>
      <c r="K70" s="219" t="str">
        <f>IF($L70&gt;0,DULIEU!W62,"-")</f>
        <v>64227</v>
      </c>
      <c r="L70" s="218" t="str">
        <f t="shared" si="0"/>
        <v/>
      </c>
      <c r="M70" s="66" t="str">
        <f t="shared" si="1"/>
        <v/>
      </c>
      <c r="N70" s="118"/>
      <c r="O70" s="45"/>
      <c r="P70" s="45"/>
      <c r="Q70" s="45"/>
      <c r="R70" s="45"/>
      <c r="S70" s="45"/>
      <c r="T70" s="45"/>
      <c r="U70" s="45"/>
      <c r="V70" s="45"/>
      <c r="W70" s="45"/>
      <c r="X70" s="45"/>
      <c r="Y70" s="45"/>
      <c r="Z70" s="45"/>
      <c r="AA70" s="45"/>
      <c r="AB70" s="45"/>
      <c r="AC70" s="45"/>
      <c r="AD70" s="45"/>
      <c r="AE70" s="45"/>
      <c r="AF70" s="45"/>
      <c r="AG70" s="45"/>
      <c r="AH70" s="45"/>
      <c r="AI70" s="45"/>
      <c r="AJ70" s="45"/>
      <c r="AK70" s="45"/>
    </row>
    <row r="71" spans="1:37" s="50" customFormat="1" ht="12.75" hidden="1">
      <c r="A71" s="45"/>
      <c r="B71" s="216" t="str">
        <f>IF(LEFT(DULIEU!$V63,3)=$M$4,DULIEU!$D63,"")</f>
        <v/>
      </c>
      <c r="C71" s="217" t="str">
        <f>IF(LEFT(DULIEU!$V63,3)=$M$4,DULIEU!$H63,"")</f>
        <v/>
      </c>
      <c r="D71" s="217" t="str">
        <f>IF(LEFT(DULIEU!$V63,3)=$M$4,DULIEU!$J63,"")</f>
        <v/>
      </c>
      <c r="E71" s="216" t="str">
        <f>IF(LEFT(DULIEU!$V63,3)=$M$4,DULIEU!$E63,"")</f>
        <v/>
      </c>
      <c r="F71" s="216" t="str">
        <f>IF(LEFT(DULIEU!$V63,3)=$M$4,DULIEU!$O63,"")</f>
        <v/>
      </c>
      <c r="G71" s="218" t="str">
        <f>IF(LEFT(DULIEU!$V63,3)=$M$4,DULIEU!$X63,"")</f>
        <v/>
      </c>
      <c r="H71" s="218">
        <f>IF(AND(LEFT(DULIEU!$V63,3)=$M$4,LEFT(DULIEU!$W63,4)=$H$11),DULIEU!$X63,0)</f>
        <v>0</v>
      </c>
      <c r="I71" s="218">
        <f>IF(AND(LEFT(DULIEU!$V63,3)=$M$4,LEFT(DULIEU!$W63,4)=$I$11),DULIEU!$X63,0)</f>
        <v>0</v>
      </c>
      <c r="J71" s="218">
        <f>IF(AND(LEFT(DULIEU!$V63,3)=$M$4,LEFT(DULIEU!$W63,4)=$J$11),DULIEU!$X63,0)</f>
        <v>0</v>
      </c>
      <c r="K71" s="219" t="str">
        <f>IF($L71&gt;0,DULIEU!W63,"-")</f>
        <v>64228</v>
      </c>
      <c r="L71" s="218" t="str">
        <f t="shared" si="0"/>
        <v/>
      </c>
      <c r="M71" s="66" t="str">
        <f t="shared" si="1"/>
        <v/>
      </c>
      <c r="N71" s="118"/>
      <c r="O71" s="45"/>
      <c r="P71" s="45"/>
      <c r="Q71" s="45"/>
      <c r="R71" s="45"/>
      <c r="S71" s="45"/>
      <c r="T71" s="45"/>
      <c r="U71" s="45"/>
      <c r="V71" s="45"/>
      <c r="W71" s="45"/>
      <c r="X71" s="45"/>
      <c r="Y71" s="45"/>
      <c r="Z71" s="45"/>
      <c r="AA71" s="45"/>
      <c r="AB71" s="45"/>
      <c r="AC71" s="45"/>
      <c r="AD71" s="45"/>
      <c r="AE71" s="45"/>
      <c r="AF71" s="45"/>
      <c r="AG71" s="45"/>
      <c r="AH71" s="45"/>
      <c r="AI71" s="45"/>
      <c r="AJ71" s="45"/>
      <c r="AK71" s="45"/>
    </row>
    <row r="72" spans="1:37" s="50" customFormat="1" ht="12.75" hidden="1">
      <c r="A72" s="45"/>
      <c r="B72" s="216" t="str">
        <f>IF(LEFT(DULIEU!$V64,3)=$M$4,DULIEU!$D64,"")</f>
        <v/>
      </c>
      <c r="C72" s="217" t="str">
        <f>IF(LEFT(DULIEU!$V64,3)=$M$4,DULIEU!$H64,"")</f>
        <v/>
      </c>
      <c r="D72" s="217" t="str">
        <f>IF(LEFT(DULIEU!$V64,3)=$M$4,DULIEU!$J64,"")</f>
        <v/>
      </c>
      <c r="E72" s="216" t="str">
        <f>IF(LEFT(DULIEU!$V64,3)=$M$4,DULIEU!$E64,"")</f>
        <v/>
      </c>
      <c r="F72" s="216" t="str">
        <f>IF(LEFT(DULIEU!$V64,3)=$M$4,DULIEU!$O64,"")</f>
        <v/>
      </c>
      <c r="G72" s="218" t="str">
        <f>IF(LEFT(DULIEU!$V64,3)=$M$4,DULIEU!$X64,"")</f>
        <v/>
      </c>
      <c r="H72" s="218">
        <f>IF(AND(LEFT(DULIEU!$V64,3)=$M$4,LEFT(DULIEU!$W64,4)=$H$11),DULIEU!$X64,0)</f>
        <v>0</v>
      </c>
      <c r="I72" s="218">
        <f>IF(AND(LEFT(DULIEU!$V64,3)=$M$4,LEFT(DULIEU!$W64,4)=$I$11),DULIEU!$X64,0)</f>
        <v>0</v>
      </c>
      <c r="J72" s="218">
        <f>IF(AND(LEFT(DULIEU!$V64,3)=$M$4,LEFT(DULIEU!$W64,4)=$J$11),DULIEU!$X64,0)</f>
        <v>0</v>
      </c>
      <c r="K72" s="219" t="str">
        <f>IF($L72&gt;0,DULIEU!W64,"-")</f>
        <v>911</v>
      </c>
      <c r="L72" s="218" t="str">
        <f t="shared" si="0"/>
        <v/>
      </c>
      <c r="M72" s="66" t="str">
        <f t="shared" si="1"/>
        <v/>
      </c>
      <c r="N72" s="118"/>
      <c r="O72" s="45"/>
      <c r="P72" s="45"/>
      <c r="Q72" s="45"/>
      <c r="R72" s="45"/>
      <c r="S72" s="45"/>
      <c r="T72" s="45"/>
      <c r="U72" s="45"/>
      <c r="V72" s="45"/>
      <c r="W72" s="45"/>
      <c r="X72" s="45"/>
      <c r="Y72" s="45"/>
      <c r="Z72" s="45"/>
      <c r="AA72" s="45"/>
      <c r="AB72" s="45"/>
      <c r="AC72" s="45"/>
      <c r="AD72" s="45"/>
      <c r="AE72" s="45"/>
      <c r="AF72" s="45"/>
      <c r="AG72" s="45"/>
      <c r="AH72" s="45"/>
      <c r="AI72" s="45"/>
      <c r="AJ72" s="45"/>
      <c r="AK72" s="45"/>
    </row>
    <row r="73" spans="1:37" s="50" customFormat="1" ht="12.75" hidden="1">
      <c r="A73" s="45"/>
      <c r="B73" s="216" t="str">
        <f>IF(LEFT(DULIEU!$V65,3)=$M$4,DULIEU!$D65,"")</f>
        <v/>
      </c>
      <c r="C73" s="217" t="str">
        <f>IF(LEFT(DULIEU!$V65,3)=$M$4,DULIEU!$H65,"")</f>
        <v/>
      </c>
      <c r="D73" s="217" t="str">
        <f>IF(LEFT(DULIEU!$V65,3)=$M$4,DULIEU!$J65,"")</f>
        <v/>
      </c>
      <c r="E73" s="216" t="str">
        <f>IF(LEFT(DULIEU!$V65,3)=$M$4,DULIEU!$E65,"")</f>
        <v/>
      </c>
      <c r="F73" s="216" t="str">
        <f>IF(LEFT(DULIEU!$V65,3)=$M$4,DULIEU!$O65,"")</f>
        <v/>
      </c>
      <c r="G73" s="218" t="str">
        <f>IF(LEFT(DULIEU!$V65,3)=$M$4,DULIEU!$X65,"")</f>
        <v/>
      </c>
      <c r="H73" s="218">
        <f>IF(AND(LEFT(DULIEU!$V65,3)=$M$4,LEFT(DULIEU!$W65,4)=$H$11),DULIEU!$X65,0)</f>
        <v>0</v>
      </c>
      <c r="I73" s="218">
        <f>IF(AND(LEFT(DULIEU!$V65,3)=$M$4,LEFT(DULIEU!$W65,4)=$I$11),DULIEU!$X65,0)</f>
        <v>0</v>
      </c>
      <c r="J73" s="218">
        <f>IF(AND(LEFT(DULIEU!$V65,3)=$M$4,LEFT(DULIEU!$W65,4)=$J$11),DULIEU!$X65,0)</f>
        <v>0</v>
      </c>
      <c r="K73" s="219" t="str">
        <f>IF($L73&gt;0,DULIEU!W65,"-")</f>
        <v>911</v>
      </c>
      <c r="L73" s="218" t="str">
        <f t="shared" si="0"/>
        <v/>
      </c>
      <c r="M73" s="66" t="str">
        <f t="shared" si="1"/>
        <v/>
      </c>
      <c r="N73" s="118"/>
      <c r="O73" s="45"/>
      <c r="P73" s="45"/>
      <c r="Q73" s="45"/>
      <c r="R73" s="45"/>
      <c r="S73" s="45"/>
      <c r="T73" s="45"/>
      <c r="U73" s="45"/>
      <c r="V73" s="45"/>
      <c r="W73" s="45"/>
      <c r="X73" s="45"/>
      <c r="Y73" s="45"/>
      <c r="Z73" s="45"/>
      <c r="AA73" s="45"/>
      <c r="AB73" s="45"/>
      <c r="AC73" s="45"/>
      <c r="AD73" s="45"/>
      <c r="AE73" s="45"/>
      <c r="AF73" s="45"/>
      <c r="AG73" s="45"/>
      <c r="AH73" s="45"/>
      <c r="AI73" s="45"/>
      <c r="AJ73" s="45"/>
      <c r="AK73" s="45"/>
    </row>
    <row r="74" spans="1:37" s="50" customFormat="1" ht="12.75" hidden="1">
      <c r="A74" s="45"/>
      <c r="B74" s="216" t="str">
        <f>IF(LEFT(DULIEU!$V66,3)=$M$4,DULIEU!$D66,"")</f>
        <v/>
      </c>
      <c r="C74" s="217" t="str">
        <f>IF(LEFT(DULIEU!$V66,3)=$M$4,DULIEU!$H66,"")</f>
        <v/>
      </c>
      <c r="D74" s="217" t="str">
        <f>IF(LEFT(DULIEU!$V66,3)=$M$4,DULIEU!$J66,"")</f>
        <v/>
      </c>
      <c r="E74" s="216" t="str">
        <f>IF(LEFT(DULIEU!$V66,3)=$M$4,DULIEU!$E66,"")</f>
        <v/>
      </c>
      <c r="F74" s="216" t="str">
        <f>IF(LEFT(DULIEU!$V66,3)=$M$4,DULIEU!$O66,"")</f>
        <v/>
      </c>
      <c r="G74" s="218" t="str">
        <f>IF(LEFT(DULIEU!$V66,3)=$M$4,DULIEU!$X66,"")</f>
        <v/>
      </c>
      <c r="H74" s="218">
        <f>IF(AND(LEFT(DULIEU!$V66,3)=$M$4,LEFT(DULIEU!$W66,4)=$H$11),DULIEU!$X66,0)</f>
        <v>0</v>
      </c>
      <c r="I74" s="218">
        <f>IF(AND(LEFT(DULIEU!$V66,3)=$M$4,LEFT(DULIEU!$W66,4)=$I$11),DULIEU!$X66,0)</f>
        <v>0</v>
      </c>
      <c r="J74" s="218">
        <f>IF(AND(LEFT(DULIEU!$V66,3)=$M$4,LEFT(DULIEU!$W66,4)=$J$11),DULIEU!$X66,0)</f>
        <v>0</v>
      </c>
      <c r="K74" s="219" t="str">
        <f>IF($L74&gt;0,DULIEU!W66,"-")</f>
        <v>11211</v>
      </c>
      <c r="L74" s="218" t="str">
        <f t="shared" si="0"/>
        <v/>
      </c>
      <c r="M74" s="66" t="str">
        <f t="shared" si="1"/>
        <v/>
      </c>
      <c r="N74" s="118"/>
      <c r="O74" s="45"/>
      <c r="P74" s="45"/>
      <c r="Q74" s="45"/>
      <c r="R74" s="45"/>
      <c r="S74" s="45"/>
      <c r="T74" s="45"/>
      <c r="U74" s="45"/>
      <c r="V74" s="45"/>
      <c r="W74" s="45"/>
      <c r="X74" s="45"/>
      <c r="Y74" s="45"/>
      <c r="Z74" s="45"/>
      <c r="AA74" s="45"/>
      <c r="AB74" s="45"/>
      <c r="AC74" s="45"/>
      <c r="AD74" s="45"/>
      <c r="AE74" s="45"/>
      <c r="AF74" s="45"/>
      <c r="AG74" s="45"/>
      <c r="AH74" s="45"/>
      <c r="AI74" s="45"/>
      <c r="AJ74" s="45"/>
      <c r="AK74" s="45"/>
    </row>
    <row r="75" spans="1:37" s="50" customFormat="1" ht="12.75" hidden="1">
      <c r="A75" s="45"/>
      <c r="B75" s="216" t="str">
        <f>IF(LEFT(DULIEU!$V67,3)=$M$4,DULIEU!$D67,"")</f>
        <v/>
      </c>
      <c r="C75" s="217" t="str">
        <f>IF(LEFT(DULIEU!$V67,3)=$M$4,DULIEU!$H67,"")</f>
        <v/>
      </c>
      <c r="D75" s="217" t="str">
        <f>IF(LEFT(DULIEU!$V67,3)=$M$4,DULIEU!$J67,"")</f>
        <v/>
      </c>
      <c r="E75" s="216" t="str">
        <f>IF(LEFT(DULIEU!$V67,3)=$M$4,DULIEU!$E67,"")</f>
        <v/>
      </c>
      <c r="F75" s="216" t="str">
        <f>IF(LEFT(DULIEU!$V67,3)=$M$4,DULIEU!$O67,"")</f>
        <v/>
      </c>
      <c r="G75" s="218" t="str">
        <f>IF(LEFT(DULIEU!$V67,3)=$M$4,DULIEU!$X67,"")</f>
        <v/>
      </c>
      <c r="H75" s="218">
        <f>IF(AND(LEFT(DULIEU!$V67,3)=$M$4,LEFT(DULIEU!$W67,4)=$H$11),DULIEU!$X67,0)</f>
        <v>0</v>
      </c>
      <c r="I75" s="218">
        <f>IF(AND(LEFT(DULIEU!$V67,3)=$M$4,LEFT(DULIEU!$W67,4)=$I$11),DULIEU!$X67,0)</f>
        <v>0</v>
      </c>
      <c r="J75" s="218">
        <f>IF(AND(LEFT(DULIEU!$V67,3)=$M$4,LEFT(DULIEU!$W67,4)=$J$11),DULIEU!$X67,0)</f>
        <v>0</v>
      </c>
      <c r="K75" s="219" t="str">
        <f>IF($L75&gt;0,DULIEU!W67,"-")</f>
        <v>515</v>
      </c>
      <c r="L75" s="218" t="str">
        <f t="shared" si="0"/>
        <v/>
      </c>
      <c r="M75" s="66" t="str">
        <f t="shared" si="1"/>
        <v/>
      </c>
      <c r="N75" s="118"/>
      <c r="O75" s="45"/>
      <c r="P75" s="45"/>
      <c r="Q75" s="45"/>
      <c r="R75" s="45"/>
      <c r="S75" s="45"/>
      <c r="T75" s="45"/>
      <c r="U75" s="45"/>
      <c r="V75" s="45"/>
      <c r="W75" s="45"/>
      <c r="X75" s="45"/>
      <c r="Y75" s="45"/>
      <c r="Z75" s="45"/>
      <c r="AA75" s="45"/>
      <c r="AB75" s="45"/>
      <c r="AC75" s="45"/>
      <c r="AD75" s="45"/>
      <c r="AE75" s="45"/>
      <c r="AF75" s="45"/>
      <c r="AG75" s="45"/>
      <c r="AH75" s="45"/>
      <c r="AI75" s="45"/>
      <c r="AJ75" s="45"/>
      <c r="AK75" s="45"/>
    </row>
    <row r="76" spans="1:37" s="50" customFormat="1" ht="12.75" hidden="1">
      <c r="A76" s="45"/>
      <c r="B76" s="216" t="str">
        <f>IF(LEFT(DULIEU!$V68,3)=$M$4,DULIEU!$D68,"")</f>
        <v/>
      </c>
      <c r="C76" s="217" t="str">
        <f>IF(LEFT(DULIEU!$V68,3)=$M$4,DULIEU!$H68,"")</f>
        <v/>
      </c>
      <c r="D76" s="217" t="str">
        <f>IF(LEFT(DULIEU!$V68,3)=$M$4,DULIEU!$J68,"")</f>
        <v/>
      </c>
      <c r="E76" s="216" t="str">
        <f>IF(LEFT(DULIEU!$V68,3)=$M$4,DULIEU!$E68,"")</f>
        <v/>
      </c>
      <c r="F76" s="216" t="str">
        <f>IF(LEFT(DULIEU!$V68,3)=$M$4,DULIEU!$O68,"")</f>
        <v/>
      </c>
      <c r="G76" s="218" t="str">
        <f>IF(LEFT(DULIEU!$V68,3)=$M$4,DULIEU!$X68,"")</f>
        <v/>
      </c>
      <c r="H76" s="218">
        <f>IF(AND(LEFT(DULIEU!$V68,3)=$M$4,LEFT(DULIEU!$W68,4)=$H$11),DULIEU!$X68,0)</f>
        <v>0</v>
      </c>
      <c r="I76" s="218">
        <f>IF(AND(LEFT(DULIEU!$V68,3)=$M$4,LEFT(DULIEU!$W68,4)=$I$11),DULIEU!$X68,0)</f>
        <v>0</v>
      </c>
      <c r="J76" s="218">
        <f>IF(AND(LEFT(DULIEU!$V68,3)=$M$4,LEFT(DULIEU!$W68,4)=$J$11),DULIEU!$X68,0)</f>
        <v>0</v>
      </c>
      <c r="K76" s="219" t="str">
        <f>IF($L76&gt;0,DULIEU!W68,"-")</f>
        <v>334</v>
      </c>
      <c r="L76" s="218" t="str">
        <f t="shared" si="0"/>
        <v/>
      </c>
      <c r="M76" s="66" t="str">
        <f t="shared" si="1"/>
        <v/>
      </c>
      <c r="N76" s="118"/>
      <c r="O76" s="45"/>
      <c r="P76" s="45"/>
      <c r="Q76" s="45"/>
      <c r="R76" s="45"/>
      <c r="S76" s="45"/>
      <c r="T76" s="45"/>
      <c r="U76" s="45"/>
      <c r="V76" s="45"/>
      <c r="W76" s="45"/>
      <c r="X76" s="45"/>
      <c r="Y76" s="45"/>
      <c r="Z76" s="45"/>
      <c r="AA76" s="45"/>
      <c r="AB76" s="45"/>
      <c r="AC76" s="45"/>
      <c r="AD76" s="45"/>
      <c r="AE76" s="45"/>
      <c r="AF76" s="45"/>
      <c r="AG76" s="45"/>
      <c r="AH76" s="45"/>
      <c r="AI76" s="45"/>
      <c r="AJ76" s="45"/>
      <c r="AK76" s="45"/>
    </row>
    <row r="77" spans="1:37" s="50" customFormat="1" ht="12.75" hidden="1">
      <c r="A77" s="45"/>
      <c r="B77" s="216" t="str">
        <f>IF(LEFT(DULIEU!$V69,3)=$M$4,DULIEU!$D69,"")</f>
        <v/>
      </c>
      <c r="C77" s="217" t="str">
        <f>IF(LEFT(DULIEU!$V69,3)=$M$4,DULIEU!$H69,"")</f>
        <v/>
      </c>
      <c r="D77" s="217" t="str">
        <f>IF(LEFT(DULIEU!$V69,3)=$M$4,DULIEU!$J69,"")</f>
        <v/>
      </c>
      <c r="E77" s="216" t="str">
        <f>IF(LEFT(DULIEU!$V69,3)=$M$4,DULIEU!$E69,"")</f>
        <v/>
      </c>
      <c r="F77" s="216" t="str">
        <f>IF(LEFT(DULIEU!$V69,3)=$M$4,DULIEU!$O69,"")</f>
        <v/>
      </c>
      <c r="G77" s="218" t="str">
        <f>IF(LEFT(DULIEU!$V69,3)=$M$4,DULIEU!$X69,"")</f>
        <v/>
      </c>
      <c r="H77" s="218">
        <f>IF(AND(LEFT(DULIEU!$V69,3)=$M$4,LEFT(DULIEU!$W69,4)=$H$11),DULIEU!$X69,0)</f>
        <v>0</v>
      </c>
      <c r="I77" s="218">
        <f>IF(AND(LEFT(DULIEU!$V69,3)=$M$4,LEFT(DULIEU!$W69,4)=$I$11),DULIEU!$X69,0)</f>
        <v>0</v>
      </c>
      <c r="J77" s="218">
        <f>IF(AND(LEFT(DULIEU!$V69,3)=$M$4,LEFT(DULIEU!$W69,4)=$J$11),DULIEU!$X69,0)</f>
        <v>0</v>
      </c>
      <c r="K77" s="219" t="str">
        <f>IF($L77&gt;0,DULIEU!W69,"-")</f>
        <v>334</v>
      </c>
      <c r="L77" s="218" t="str">
        <f t="shared" si="0"/>
        <v/>
      </c>
      <c r="M77" s="66" t="str">
        <f t="shared" si="1"/>
        <v/>
      </c>
      <c r="N77" s="118"/>
      <c r="O77" s="45"/>
      <c r="P77" s="45"/>
      <c r="Q77" s="45"/>
      <c r="R77" s="45"/>
      <c r="S77" s="45"/>
      <c r="T77" s="45"/>
      <c r="U77" s="45"/>
      <c r="V77" s="45"/>
      <c r="W77" s="45"/>
      <c r="X77" s="45"/>
      <c r="Y77" s="45"/>
      <c r="Z77" s="45"/>
      <c r="AA77" s="45"/>
      <c r="AB77" s="45"/>
      <c r="AC77" s="45"/>
      <c r="AD77" s="45"/>
      <c r="AE77" s="45"/>
      <c r="AF77" s="45"/>
      <c r="AG77" s="45"/>
      <c r="AH77" s="45"/>
      <c r="AI77" s="45"/>
      <c r="AJ77" s="45"/>
      <c r="AK77" s="45"/>
    </row>
    <row r="78" spans="1:37" s="50" customFormat="1" ht="12.75" hidden="1">
      <c r="A78" s="45"/>
      <c r="B78" s="216" t="str">
        <f>IF(LEFT(DULIEU!$V70,3)=$M$4,DULIEU!$D70,"")</f>
        <v/>
      </c>
      <c r="C78" s="217" t="str">
        <f>IF(LEFT(DULIEU!$V70,3)=$M$4,DULIEU!$H70,"")</f>
        <v/>
      </c>
      <c r="D78" s="217" t="str">
        <f>IF(LEFT(DULIEU!$V70,3)=$M$4,DULIEU!$J70,"")</f>
        <v/>
      </c>
      <c r="E78" s="216" t="str">
        <f>IF(LEFT(DULIEU!$V70,3)=$M$4,DULIEU!$E70,"")</f>
        <v/>
      </c>
      <c r="F78" s="216" t="str">
        <f>IF(LEFT(DULIEU!$V70,3)=$M$4,DULIEU!$O70,"")</f>
        <v/>
      </c>
      <c r="G78" s="218" t="str">
        <f>IF(LEFT(DULIEU!$V70,3)=$M$4,DULIEU!$X70,"")</f>
        <v/>
      </c>
      <c r="H78" s="218">
        <f>IF(AND(LEFT(DULIEU!$V70,3)=$M$4,LEFT(DULIEU!$W70,4)=$H$11),DULIEU!$X70,0)</f>
        <v>0</v>
      </c>
      <c r="I78" s="218">
        <f>IF(AND(LEFT(DULIEU!$V70,3)=$M$4,LEFT(DULIEU!$W70,4)=$I$11),DULIEU!$X70,0)</f>
        <v>0</v>
      </c>
      <c r="J78" s="218">
        <f>IF(AND(LEFT(DULIEU!$V70,3)=$M$4,LEFT(DULIEU!$W70,4)=$J$11),DULIEU!$X70,0)</f>
        <v>0</v>
      </c>
      <c r="K78" s="219" t="str">
        <f>IF($L78&gt;0,DULIEU!W70,"-")</f>
        <v>1111</v>
      </c>
      <c r="L78" s="218" t="str">
        <f t="shared" si="0"/>
        <v/>
      </c>
      <c r="M78" s="66" t="str">
        <f t="shared" si="1"/>
        <v/>
      </c>
      <c r="N78" s="118"/>
      <c r="O78" s="45"/>
      <c r="P78" s="45"/>
      <c r="Q78" s="45"/>
      <c r="R78" s="45"/>
      <c r="S78" s="45"/>
      <c r="T78" s="45"/>
      <c r="U78" s="45"/>
      <c r="V78" s="45"/>
      <c r="W78" s="45"/>
      <c r="X78" s="45"/>
      <c r="Y78" s="45"/>
      <c r="Z78" s="45"/>
      <c r="AA78" s="45"/>
      <c r="AB78" s="45"/>
      <c r="AC78" s="45"/>
      <c r="AD78" s="45"/>
      <c r="AE78" s="45"/>
      <c r="AF78" s="45"/>
      <c r="AG78" s="45"/>
      <c r="AH78" s="45"/>
      <c r="AI78" s="45"/>
      <c r="AJ78" s="45"/>
      <c r="AK78" s="45"/>
    </row>
    <row r="79" spans="1:37" s="50" customFormat="1" ht="12.75">
      <c r="A79" s="45"/>
      <c r="B79" s="216" t="str">
        <f>IF(LEFT(DULIEU!$V71,3)=$M$4,DULIEU!$D71,"")</f>
        <v>11/11/2015</v>
      </c>
      <c r="C79" s="217" t="str">
        <f>IF(LEFT(DULIEU!$V71,3)=$M$4,DULIEU!$H71,"")</f>
        <v>BH002</v>
      </c>
      <c r="D79" s="217" t="str">
        <f>IF(LEFT(DULIEU!$V71,3)=$M$4,DULIEU!$J71,"")</f>
        <v/>
      </c>
      <c r="E79" s="216" t="str">
        <f>IF(LEFT(DULIEU!$V71,3)=$M$4,DULIEU!$E71,"")</f>
        <v>11/11/2015</v>
      </c>
      <c r="F79" s="216" t="str">
        <f>IF(LEFT(DULIEU!$V71,3)=$M$4,DULIEU!$O71,"")</f>
        <v>Thiết kế bản vẽ kỹ thuật thi công nhà công vụ theo HĐ 0504/HĐKT</v>
      </c>
      <c r="G79" s="218">
        <f>IF(LEFT(DULIEU!$V71,3)=$M$4,DULIEU!$X71,"")</f>
        <v>22000000</v>
      </c>
      <c r="H79" s="218">
        <f>IF(AND(LEFT(DULIEU!$V71,3)=$M$4,LEFT(DULIEU!$W71,4)=$H$11),DULIEU!$X71,0)</f>
        <v>0</v>
      </c>
      <c r="I79" s="218">
        <f>IF(AND(LEFT(DULIEU!$V71,3)=$M$4,LEFT(DULIEU!$W71,4)=$I$11),DULIEU!$X71,0)</f>
        <v>0</v>
      </c>
      <c r="J79" s="218">
        <f>IF(AND(LEFT(DULIEU!$V71,3)=$M$4,LEFT(DULIEU!$W71,4)=$J$11),DULIEU!$X71,0)</f>
        <v>22000000</v>
      </c>
      <c r="K79" s="219" t="str">
        <f>IF($L79&gt;0,DULIEU!W71,"-")</f>
        <v>-</v>
      </c>
      <c r="L79" s="218">
        <f t="shared" si="0"/>
        <v>0</v>
      </c>
      <c r="M79" s="66" t="str">
        <f t="shared" si="1"/>
        <v>x</v>
      </c>
      <c r="N79" s="118"/>
      <c r="O79" s="45"/>
      <c r="P79" s="45"/>
      <c r="Q79" s="45"/>
      <c r="R79" s="45"/>
      <c r="S79" s="45"/>
      <c r="T79" s="45"/>
      <c r="U79" s="45"/>
      <c r="V79" s="45"/>
      <c r="W79" s="45"/>
      <c r="X79" s="45"/>
      <c r="Y79" s="45"/>
      <c r="Z79" s="45"/>
      <c r="AA79" s="45"/>
      <c r="AB79" s="45"/>
      <c r="AC79" s="45"/>
      <c r="AD79" s="45"/>
      <c r="AE79" s="45"/>
      <c r="AF79" s="45"/>
      <c r="AG79" s="45"/>
      <c r="AH79" s="45"/>
      <c r="AI79" s="45"/>
      <c r="AJ79" s="45"/>
      <c r="AK79" s="45"/>
    </row>
    <row r="80" spans="1:37" s="50" customFormat="1" ht="12.75">
      <c r="A80" s="45"/>
      <c r="B80" s="216" t="str">
        <f>IF(LEFT(DULIEU!$V72,3)=$M$4,DULIEU!$D72,"")</f>
        <v>11/11/2015</v>
      </c>
      <c r="C80" s="217" t="str">
        <f>IF(LEFT(DULIEU!$V72,3)=$M$4,DULIEU!$H72,"")</f>
        <v>BH002</v>
      </c>
      <c r="D80" s="217" t="str">
        <f>IF(LEFT(DULIEU!$V72,3)=$M$4,DULIEU!$J72,"")</f>
        <v/>
      </c>
      <c r="E80" s="216" t="str">
        <f>IF(LEFT(DULIEU!$V72,3)=$M$4,DULIEU!$E72,"")</f>
        <v>11/11/2015</v>
      </c>
      <c r="F80" s="216" t="str">
        <f>IF(LEFT(DULIEU!$V72,3)=$M$4,DULIEU!$O72,"")</f>
        <v>Thiết kế bản vẽ kỹ thuật thi công nhà công vụ theo HĐ 0504/HĐKT</v>
      </c>
      <c r="G80" s="218">
        <f>IF(LEFT(DULIEU!$V72,3)=$M$4,DULIEU!$X72,"")</f>
        <v>2200000</v>
      </c>
      <c r="H80" s="218">
        <f>IF(AND(LEFT(DULIEU!$V72,3)=$M$4,LEFT(DULIEU!$W72,4)=$H$11),DULIEU!$X72,0)</f>
        <v>0</v>
      </c>
      <c r="I80" s="218">
        <f>IF(AND(LEFT(DULIEU!$V72,3)=$M$4,LEFT(DULIEU!$W72,4)=$I$11),DULIEU!$X72,0)</f>
        <v>0</v>
      </c>
      <c r="J80" s="218">
        <f>IF(AND(LEFT(DULIEU!$V72,3)=$M$4,LEFT(DULIEU!$W72,4)=$J$11),DULIEU!$X72,0)</f>
        <v>0</v>
      </c>
      <c r="K80" s="219" t="str">
        <f>IF($L80&gt;0,DULIEU!W72,"-")</f>
        <v>33311</v>
      </c>
      <c r="L80" s="218">
        <f t="shared" ref="L80:L143" si="2">IF(SUM($H80:$J80)=0,G80,0)</f>
        <v>2200000</v>
      </c>
      <c r="M80" s="66" t="str">
        <f t="shared" ref="M80:M143" si="3">IF(F80="","","x")</f>
        <v>x</v>
      </c>
      <c r="N80" s="118"/>
      <c r="O80" s="45"/>
      <c r="P80" s="45"/>
      <c r="Q80" s="45"/>
      <c r="R80" s="45"/>
      <c r="S80" s="45"/>
      <c r="T80" s="45"/>
      <c r="U80" s="45"/>
      <c r="V80" s="45"/>
      <c r="W80" s="45"/>
      <c r="X80" s="45"/>
      <c r="Y80" s="45"/>
      <c r="Z80" s="45"/>
      <c r="AA80" s="45"/>
      <c r="AB80" s="45"/>
      <c r="AC80" s="45"/>
      <c r="AD80" s="45"/>
      <c r="AE80" s="45"/>
      <c r="AF80" s="45"/>
      <c r="AG80" s="45"/>
      <c r="AH80" s="45"/>
      <c r="AI80" s="45"/>
      <c r="AJ80" s="45"/>
      <c r="AK80" s="45"/>
    </row>
    <row r="81" spans="1:37" s="50" customFormat="1" ht="12.75" hidden="1">
      <c r="A81" s="45"/>
      <c r="B81" s="216" t="str">
        <f>IF(LEFT(DULIEU!$V73,3)=$M$4,DULIEU!$D73,"")</f>
        <v/>
      </c>
      <c r="C81" s="217" t="str">
        <f>IF(LEFT(DULIEU!$V73,3)=$M$4,DULIEU!$H73,"")</f>
        <v/>
      </c>
      <c r="D81" s="217" t="str">
        <f>IF(LEFT(DULIEU!$V73,3)=$M$4,DULIEU!$J73,"")</f>
        <v/>
      </c>
      <c r="E81" s="216" t="str">
        <f>IF(LEFT(DULIEU!$V73,3)=$M$4,DULIEU!$E73,"")</f>
        <v/>
      </c>
      <c r="F81" s="216" t="str">
        <f>IF(LEFT(DULIEU!$V73,3)=$M$4,DULIEU!$O73,"")</f>
        <v/>
      </c>
      <c r="G81" s="218" t="str">
        <f>IF(LEFT(DULIEU!$V73,3)=$M$4,DULIEU!$X73,"")</f>
        <v/>
      </c>
      <c r="H81" s="218">
        <f>IF(AND(LEFT(DULIEU!$V73,3)=$M$4,LEFT(DULIEU!$W73,4)=$H$11),DULIEU!$X73,0)</f>
        <v>0</v>
      </c>
      <c r="I81" s="218">
        <f>IF(AND(LEFT(DULIEU!$V73,3)=$M$4,LEFT(DULIEU!$W73,4)=$I$11),DULIEU!$X73,0)</f>
        <v>0</v>
      </c>
      <c r="J81" s="218">
        <f>IF(AND(LEFT(DULIEU!$V73,3)=$M$4,LEFT(DULIEU!$W73,4)=$J$11),DULIEU!$X73,0)</f>
        <v>0</v>
      </c>
      <c r="K81" s="219" t="str">
        <f>IF($L81&gt;0,DULIEU!W73,"-")</f>
        <v>1542</v>
      </c>
      <c r="L81" s="218" t="str">
        <f t="shared" si="2"/>
        <v/>
      </c>
      <c r="M81" s="66" t="str">
        <f t="shared" si="3"/>
        <v/>
      </c>
      <c r="N81" s="118"/>
      <c r="O81" s="45"/>
      <c r="P81" s="45"/>
      <c r="Q81" s="45"/>
      <c r="R81" s="45"/>
      <c r="S81" s="45"/>
      <c r="T81" s="45"/>
      <c r="U81" s="45"/>
      <c r="V81" s="45"/>
      <c r="W81" s="45"/>
      <c r="X81" s="45"/>
      <c r="Y81" s="45"/>
      <c r="Z81" s="45"/>
      <c r="AA81" s="45"/>
      <c r="AB81" s="45"/>
      <c r="AC81" s="45"/>
      <c r="AD81" s="45"/>
      <c r="AE81" s="45"/>
      <c r="AF81" s="45"/>
      <c r="AG81" s="45"/>
      <c r="AH81" s="45"/>
      <c r="AI81" s="45"/>
      <c r="AJ81" s="45"/>
      <c r="AK81" s="45"/>
    </row>
    <row r="82" spans="1:37" s="50" customFormat="1" ht="12.75" hidden="1">
      <c r="A82" s="45"/>
      <c r="B82" s="216" t="str">
        <f>IF(LEFT(DULIEU!$V74,3)=$M$4,DULIEU!$D74,"")</f>
        <v/>
      </c>
      <c r="C82" s="217" t="str">
        <f>IF(LEFT(DULIEU!$V74,3)=$M$4,DULIEU!$H74,"")</f>
        <v/>
      </c>
      <c r="D82" s="217" t="str">
        <f>IF(LEFT(DULIEU!$V74,3)=$M$4,DULIEU!$J74,"")</f>
        <v/>
      </c>
      <c r="E82" s="216" t="str">
        <f>IF(LEFT(DULIEU!$V74,3)=$M$4,DULIEU!$E74,"")</f>
        <v/>
      </c>
      <c r="F82" s="216" t="str">
        <f>IF(LEFT(DULIEU!$V74,3)=$M$4,DULIEU!$O74,"")</f>
        <v/>
      </c>
      <c r="G82" s="218" t="str">
        <f>IF(LEFT(DULIEU!$V74,3)=$M$4,DULIEU!$X74,"")</f>
        <v/>
      </c>
      <c r="H82" s="218">
        <f>IF(AND(LEFT(DULIEU!$V74,3)=$M$4,LEFT(DULIEU!$W74,4)=$H$11),DULIEU!$X74,0)</f>
        <v>0</v>
      </c>
      <c r="I82" s="218">
        <f>IF(AND(LEFT(DULIEU!$V74,3)=$M$4,LEFT(DULIEU!$W74,4)=$I$11),DULIEU!$X74,0)</f>
        <v>0</v>
      </c>
      <c r="J82" s="218">
        <f>IF(AND(LEFT(DULIEU!$V74,3)=$M$4,LEFT(DULIEU!$W74,4)=$J$11),DULIEU!$X74,0)</f>
        <v>0</v>
      </c>
      <c r="K82" s="219" t="str">
        <f>IF($L82&gt;0,DULIEU!W74,"-")</f>
        <v>5113</v>
      </c>
      <c r="L82" s="218" t="str">
        <f t="shared" si="2"/>
        <v/>
      </c>
      <c r="M82" s="66" t="str">
        <f t="shared" si="3"/>
        <v/>
      </c>
      <c r="N82" s="118"/>
      <c r="O82" s="45"/>
      <c r="P82" s="45"/>
      <c r="Q82" s="45"/>
      <c r="R82" s="45"/>
      <c r="S82" s="45"/>
      <c r="T82" s="45"/>
      <c r="U82" s="45"/>
      <c r="V82" s="45"/>
      <c r="W82" s="45"/>
      <c r="X82" s="45"/>
      <c r="Y82" s="45"/>
      <c r="Z82" s="45"/>
      <c r="AA82" s="45"/>
      <c r="AB82" s="45"/>
      <c r="AC82" s="45"/>
      <c r="AD82" s="45"/>
      <c r="AE82" s="45"/>
      <c r="AF82" s="45"/>
      <c r="AG82" s="45"/>
      <c r="AH82" s="45"/>
      <c r="AI82" s="45"/>
      <c r="AJ82" s="45"/>
      <c r="AK82" s="45"/>
    </row>
    <row r="83" spans="1:37" s="50" customFormat="1" ht="12.75" hidden="1">
      <c r="A83" s="45"/>
      <c r="B83" s="216" t="str">
        <f>IF(LEFT(DULIEU!$V75,3)=$M$4,DULIEU!$D75,"")</f>
        <v/>
      </c>
      <c r="C83" s="217" t="str">
        <f>IF(LEFT(DULIEU!$V75,3)=$M$4,DULIEU!$H75,"")</f>
        <v/>
      </c>
      <c r="D83" s="217" t="str">
        <f>IF(LEFT(DULIEU!$V75,3)=$M$4,DULIEU!$J75,"")</f>
        <v/>
      </c>
      <c r="E83" s="216" t="str">
        <f>IF(LEFT(DULIEU!$V75,3)=$M$4,DULIEU!$E75,"")</f>
        <v/>
      </c>
      <c r="F83" s="216" t="str">
        <f>IF(LEFT(DULIEU!$V75,3)=$M$4,DULIEU!$O75,"")</f>
        <v/>
      </c>
      <c r="G83" s="218" t="str">
        <f>IF(LEFT(DULIEU!$V75,3)=$M$4,DULIEU!$X75,"")</f>
        <v/>
      </c>
      <c r="H83" s="218">
        <f>IF(AND(LEFT(DULIEU!$V75,3)=$M$4,LEFT(DULIEU!$W75,4)=$H$11),DULIEU!$X75,0)</f>
        <v>0</v>
      </c>
      <c r="I83" s="218">
        <f>IF(AND(LEFT(DULIEU!$V75,3)=$M$4,LEFT(DULIEU!$W75,4)=$I$11),DULIEU!$X75,0)</f>
        <v>0</v>
      </c>
      <c r="J83" s="218">
        <f>IF(AND(LEFT(DULIEU!$V75,3)=$M$4,LEFT(DULIEU!$W75,4)=$J$11),DULIEU!$X75,0)</f>
        <v>0</v>
      </c>
      <c r="K83" s="219" t="str">
        <f>IF($L83&gt;0,DULIEU!W75,"-")</f>
        <v>33311</v>
      </c>
      <c r="L83" s="218" t="str">
        <f t="shared" si="2"/>
        <v/>
      </c>
      <c r="M83" s="66" t="str">
        <f t="shared" si="3"/>
        <v/>
      </c>
      <c r="N83" s="118"/>
      <c r="O83" s="45"/>
      <c r="P83" s="45"/>
      <c r="Q83" s="45"/>
      <c r="R83" s="45"/>
      <c r="S83" s="45"/>
      <c r="T83" s="45"/>
      <c r="U83" s="45"/>
      <c r="V83" s="45"/>
      <c r="W83" s="45"/>
      <c r="X83" s="45"/>
      <c r="Y83" s="45"/>
      <c r="Z83" s="45"/>
      <c r="AA83" s="45"/>
      <c r="AB83" s="45"/>
      <c r="AC83" s="45"/>
      <c r="AD83" s="45"/>
      <c r="AE83" s="45"/>
      <c r="AF83" s="45"/>
      <c r="AG83" s="45"/>
      <c r="AH83" s="45"/>
      <c r="AI83" s="45"/>
      <c r="AJ83" s="45"/>
      <c r="AK83" s="45"/>
    </row>
    <row r="84" spans="1:37" s="50" customFormat="1" ht="12.75" hidden="1">
      <c r="A84" s="45"/>
      <c r="B84" s="216" t="str">
        <f>IF(LEFT(DULIEU!$V76,3)=$M$4,DULIEU!$D76,"")</f>
        <v/>
      </c>
      <c r="C84" s="217" t="str">
        <f>IF(LEFT(DULIEU!$V76,3)=$M$4,DULIEU!$H76,"")</f>
        <v/>
      </c>
      <c r="D84" s="217" t="str">
        <f>IF(LEFT(DULIEU!$V76,3)=$M$4,DULIEU!$J76,"")</f>
        <v/>
      </c>
      <c r="E84" s="216" t="str">
        <f>IF(LEFT(DULIEU!$V76,3)=$M$4,DULIEU!$E76,"")</f>
        <v/>
      </c>
      <c r="F84" s="216" t="str">
        <f>IF(LEFT(DULIEU!$V76,3)=$M$4,DULIEU!$O76,"")</f>
        <v/>
      </c>
      <c r="G84" s="218" t="str">
        <f>IF(LEFT(DULIEU!$V76,3)=$M$4,DULIEU!$X76,"")</f>
        <v/>
      </c>
      <c r="H84" s="218">
        <f>IF(AND(LEFT(DULIEU!$V76,3)=$M$4,LEFT(DULIEU!$W76,4)=$H$11),DULIEU!$X76,0)</f>
        <v>0</v>
      </c>
      <c r="I84" s="218">
        <f>IF(AND(LEFT(DULIEU!$V76,3)=$M$4,LEFT(DULIEU!$W76,4)=$I$11),DULIEU!$X76,0)</f>
        <v>0</v>
      </c>
      <c r="J84" s="218">
        <f>IF(AND(LEFT(DULIEU!$V76,3)=$M$4,LEFT(DULIEU!$W76,4)=$J$11),DULIEU!$X76,0)</f>
        <v>0</v>
      </c>
      <c r="K84" s="219" t="str">
        <f>IF($L84&gt;0,DULIEU!W76,"-")</f>
        <v>1542</v>
      </c>
      <c r="L84" s="218" t="str">
        <f t="shared" si="2"/>
        <v/>
      </c>
      <c r="M84" s="66" t="str">
        <f t="shared" si="3"/>
        <v/>
      </c>
      <c r="N84" s="118"/>
      <c r="O84" s="45"/>
      <c r="P84" s="45"/>
      <c r="Q84" s="45"/>
      <c r="R84" s="45"/>
      <c r="S84" s="45"/>
      <c r="T84" s="45"/>
      <c r="U84" s="45"/>
      <c r="V84" s="45"/>
      <c r="W84" s="45"/>
      <c r="X84" s="45"/>
      <c r="Y84" s="45"/>
      <c r="Z84" s="45"/>
      <c r="AA84" s="45"/>
      <c r="AB84" s="45"/>
      <c r="AC84" s="45"/>
      <c r="AD84" s="45"/>
      <c r="AE84" s="45"/>
      <c r="AF84" s="45"/>
      <c r="AG84" s="45"/>
      <c r="AH84" s="45"/>
      <c r="AI84" s="45"/>
      <c r="AJ84" s="45"/>
      <c r="AK84" s="45"/>
    </row>
    <row r="85" spans="1:37" s="50" customFormat="1" ht="12.75" hidden="1">
      <c r="A85" s="45"/>
      <c r="B85" s="216" t="str">
        <f>IF(LEFT(DULIEU!$V77,3)=$M$4,DULIEU!$D77,"")</f>
        <v/>
      </c>
      <c r="C85" s="217" t="str">
        <f>IF(LEFT(DULIEU!$V77,3)=$M$4,DULIEU!$H77,"")</f>
        <v/>
      </c>
      <c r="D85" s="217" t="str">
        <f>IF(LEFT(DULIEU!$V77,3)=$M$4,DULIEU!$J77,"")</f>
        <v/>
      </c>
      <c r="E85" s="216" t="str">
        <f>IF(LEFT(DULIEU!$V77,3)=$M$4,DULIEU!$E77,"")</f>
        <v/>
      </c>
      <c r="F85" s="216" t="str">
        <f>IF(LEFT(DULIEU!$V77,3)=$M$4,DULIEU!$O77,"")</f>
        <v/>
      </c>
      <c r="G85" s="218" t="str">
        <f>IF(LEFT(DULIEU!$V77,3)=$M$4,DULIEU!$X77,"")</f>
        <v/>
      </c>
      <c r="H85" s="218">
        <f>IF(AND(LEFT(DULIEU!$V77,3)=$M$4,LEFT(DULIEU!$W77,4)=$H$11),DULIEU!$X77,0)</f>
        <v>0</v>
      </c>
      <c r="I85" s="218">
        <f>IF(AND(LEFT(DULIEU!$V77,3)=$M$4,LEFT(DULIEU!$W77,4)=$I$11),DULIEU!$X77,0)</f>
        <v>0</v>
      </c>
      <c r="J85" s="218">
        <f>IF(AND(LEFT(DULIEU!$V77,3)=$M$4,LEFT(DULIEU!$W77,4)=$J$11),DULIEU!$X77,0)</f>
        <v>0</v>
      </c>
      <c r="K85" s="219" t="str">
        <f>IF($L85&gt;0,DULIEU!W77,"-")</f>
        <v>11211</v>
      </c>
      <c r="L85" s="218" t="str">
        <f t="shared" si="2"/>
        <v/>
      </c>
      <c r="M85" s="66" t="str">
        <f t="shared" si="3"/>
        <v/>
      </c>
      <c r="N85" s="118"/>
      <c r="O85" s="45"/>
      <c r="P85" s="45"/>
      <c r="Q85" s="45"/>
      <c r="R85" s="45"/>
      <c r="S85" s="45"/>
      <c r="T85" s="45"/>
      <c r="U85" s="45"/>
      <c r="V85" s="45"/>
      <c r="W85" s="45"/>
      <c r="X85" s="45"/>
      <c r="Y85" s="45"/>
      <c r="Z85" s="45"/>
      <c r="AA85" s="45"/>
      <c r="AB85" s="45"/>
      <c r="AC85" s="45"/>
      <c r="AD85" s="45"/>
      <c r="AE85" s="45"/>
      <c r="AF85" s="45"/>
      <c r="AG85" s="45"/>
      <c r="AH85" s="45"/>
      <c r="AI85" s="45"/>
      <c r="AJ85" s="45"/>
      <c r="AK85" s="45"/>
    </row>
    <row r="86" spans="1:37" s="50" customFormat="1" ht="12.75" hidden="1">
      <c r="A86" s="45"/>
      <c r="B86" s="216" t="str">
        <f>IF(LEFT(DULIEU!$V78,3)=$M$4,DULIEU!$D78,"")</f>
        <v/>
      </c>
      <c r="C86" s="217" t="str">
        <f>IF(LEFT(DULIEU!$V78,3)=$M$4,DULIEU!$H78,"")</f>
        <v/>
      </c>
      <c r="D86" s="217" t="str">
        <f>IF(LEFT(DULIEU!$V78,3)=$M$4,DULIEU!$J78,"")</f>
        <v/>
      </c>
      <c r="E86" s="216" t="str">
        <f>IF(LEFT(DULIEU!$V78,3)=$M$4,DULIEU!$E78,"")</f>
        <v/>
      </c>
      <c r="F86" s="216" t="str">
        <f>IF(LEFT(DULIEU!$V78,3)=$M$4,DULIEU!$O78,"")</f>
        <v/>
      </c>
      <c r="G86" s="218" t="str">
        <f>IF(LEFT(DULIEU!$V78,3)=$M$4,DULIEU!$X78,"")</f>
        <v/>
      </c>
      <c r="H86" s="218">
        <f>IF(AND(LEFT(DULIEU!$V78,3)=$M$4,LEFT(DULIEU!$W78,4)=$H$11),DULIEU!$X78,0)</f>
        <v>0</v>
      </c>
      <c r="I86" s="218">
        <f>IF(AND(LEFT(DULIEU!$V78,3)=$M$4,LEFT(DULIEU!$W78,4)=$I$11),DULIEU!$X78,0)</f>
        <v>0</v>
      </c>
      <c r="J86" s="218">
        <f>IF(AND(LEFT(DULIEU!$V78,3)=$M$4,LEFT(DULIEU!$W78,4)=$J$11),DULIEU!$X78,0)</f>
        <v>0</v>
      </c>
      <c r="K86" s="219" t="str">
        <f>IF($L86&gt;0,DULIEU!W78,"-")</f>
        <v>515</v>
      </c>
      <c r="L86" s="218" t="str">
        <f t="shared" si="2"/>
        <v/>
      </c>
      <c r="M86" s="66" t="str">
        <f t="shared" si="3"/>
        <v/>
      </c>
      <c r="N86" s="118"/>
      <c r="O86" s="45"/>
      <c r="P86" s="45"/>
      <c r="Q86" s="45"/>
      <c r="R86" s="45"/>
      <c r="S86" s="45"/>
      <c r="T86" s="45"/>
      <c r="U86" s="45"/>
      <c r="V86" s="45"/>
      <c r="W86" s="45"/>
      <c r="X86" s="45"/>
      <c r="Y86" s="45"/>
      <c r="Z86" s="45"/>
      <c r="AA86" s="45"/>
      <c r="AB86" s="45"/>
      <c r="AC86" s="45"/>
      <c r="AD86" s="45"/>
      <c r="AE86" s="45"/>
      <c r="AF86" s="45"/>
      <c r="AG86" s="45"/>
      <c r="AH86" s="45"/>
      <c r="AI86" s="45"/>
      <c r="AJ86" s="45"/>
      <c r="AK86" s="45"/>
    </row>
    <row r="87" spans="1:37" s="50" customFormat="1" ht="12.75" hidden="1">
      <c r="A87" s="45"/>
      <c r="B87" s="216" t="str">
        <f>IF(LEFT(DULIEU!$V79,3)=$M$4,DULIEU!$D79,"")</f>
        <v/>
      </c>
      <c r="C87" s="217" t="str">
        <f>IF(LEFT(DULIEU!$V79,3)=$M$4,DULIEU!$H79,"")</f>
        <v/>
      </c>
      <c r="D87" s="217" t="str">
        <f>IF(LEFT(DULIEU!$V79,3)=$M$4,DULIEU!$J79,"")</f>
        <v/>
      </c>
      <c r="E87" s="216" t="str">
        <f>IF(LEFT(DULIEU!$V79,3)=$M$4,DULIEU!$E79,"")</f>
        <v/>
      </c>
      <c r="F87" s="216" t="str">
        <f>IF(LEFT(DULIEU!$V79,3)=$M$4,DULIEU!$O79,"")</f>
        <v/>
      </c>
      <c r="G87" s="218" t="str">
        <f>IF(LEFT(DULIEU!$V79,3)=$M$4,DULIEU!$X79,"")</f>
        <v/>
      </c>
      <c r="H87" s="218">
        <f>IF(AND(LEFT(DULIEU!$V79,3)=$M$4,LEFT(DULIEU!$W79,4)=$H$11),DULIEU!$X79,0)</f>
        <v>0</v>
      </c>
      <c r="I87" s="218">
        <f>IF(AND(LEFT(DULIEU!$V79,3)=$M$4,LEFT(DULIEU!$W79,4)=$I$11),DULIEU!$X79,0)</f>
        <v>0</v>
      </c>
      <c r="J87" s="218">
        <f>IF(AND(LEFT(DULIEU!$V79,3)=$M$4,LEFT(DULIEU!$W79,4)=$J$11),DULIEU!$X79,0)</f>
        <v>0</v>
      </c>
      <c r="K87" s="219" t="str">
        <f>IF($L87&gt;0,DULIEU!W79,"-")</f>
        <v>131</v>
      </c>
      <c r="L87" s="218" t="str">
        <f t="shared" si="2"/>
        <v/>
      </c>
      <c r="M87" s="66" t="str">
        <f t="shared" si="3"/>
        <v/>
      </c>
      <c r="N87" s="118"/>
      <c r="O87" s="45"/>
      <c r="P87" s="45"/>
      <c r="Q87" s="45"/>
      <c r="R87" s="45"/>
      <c r="S87" s="45"/>
      <c r="T87" s="45"/>
      <c r="U87" s="45"/>
      <c r="V87" s="45"/>
      <c r="W87" s="45"/>
      <c r="X87" s="45"/>
      <c r="Y87" s="45"/>
      <c r="Z87" s="45"/>
      <c r="AA87" s="45"/>
      <c r="AB87" s="45"/>
      <c r="AC87" s="45"/>
      <c r="AD87" s="45"/>
      <c r="AE87" s="45"/>
      <c r="AF87" s="45"/>
      <c r="AG87" s="45"/>
      <c r="AH87" s="45"/>
      <c r="AI87" s="45"/>
      <c r="AJ87" s="45"/>
      <c r="AK87" s="45"/>
    </row>
    <row r="88" spans="1:37" s="50" customFormat="1" ht="12.75" hidden="1">
      <c r="A88" s="45"/>
      <c r="B88" s="216" t="str">
        <f>IF(LEFT(DULIEU!$V80,3)=$M$4,DULIEU!$D80,"")</f>
        <v/>
      </c>
      <c r="C88" s="217" t="str">
        <f>IF(LEFT(DULIEU!$V80,3)=$M$4,DULIEU!$H80,"")</f>
        <v/>
      </c>
      <c r="D88" s="217" t="str">
        <f>IF(LEFT(DULIEU!$V80,3)=$M$4,DULIEU!$J80,"")</f>
        <v/>
      </c>
      <c r="E88" s="216" t="str">
        <f>IF(LEFT(DULIEU!$V80,3)=$M$4,DULIEU!$E80,"")</f>
        <v/>
      </c>
      <c r="F88" s="216" t="str">
        <f>IF(LEFT(DULIEU!$V80,3)=$M$4,DULIEU!$O80,"")</f>
        <v/>
      </c>
      <c r="G88" s="218" t="str">
        <f>IF(LEFT(DULIEU!$V80,3)=$M$4,DULIEU!$X80,"")</f>
        <v/>
      </c>
      <c r="H88" s="218">
        <f>IF(AND(LEFT(DULIEU!$V80,3)=$M$4,LEFT(DULIEU!$W80,4)=$H$11),DULIEU!$X80,0)</f>
        <v>0</v>
      </c>
      <c r="I88" s="218">
        <f>IF(AND(LEFT(DULIEU!$V80,3)=$M$4,LEFT(DULIEU!$W80,4)=$I$11),DULIEU!$X80,0)</f>
        <v>0</v>
      </c>
      <c r="J88" s="218">
        <f>IF(AND(LEFT(DULIEU!$V80,3)=$M$4,LEFT(DULIEU!$W80,4)=$J$11),DULIEU!$X80,0)</f>
        <v>0</v>
      </c>
      <c r="K88" s="219" t="str">
        <f>IF($L88&gt;0,DULIEU!W80,"-")</f>
        <v>11211</v>
      </c>
      <c r="L88" s="218" t="str">
        <f t="shared" si="2"/>
        <v/>
      </c>
      <c r="M88" s="66" t="str">
        <f t="shared" si="3"/>
        <v/>
      </c>
      <c r="N88" s="118"/>
      <c r="O88" s="45"/>
      <c r="P88" s="45"/>
      <c r="Q88" s="45"/>
      <c r="R88" s="45"/>
      <c r="S88" s="45"/>
      <c r="T88" s="45"/>
      <c r="U88" s="45"/>
      <c r="V88" s="45"/>
      <c r="W88" s="45"/>
      <c r="X88" s="45"/>
      <c r="Y88" s="45"/>
      <c r="Z88" s="45"/>
      <c r="AA88" s="45"/>
      <c r="AB88" s="45"/>
      <c r="AC88" s="45"/>
      <c r="AD88" s="45"/>
      <c r="AE88" s="45"/>
      <c r="AF88" s="45"/>
      <c r="AG88" s="45"/>
      <c r="AH88" s="45"/>
      <c r="AI88" s="45"/>
      <c r="AJ88" s="45"/>
      <c r="AK88" s="45"/>
    </row>
    <row r="89" spans="1:37" s="50" customFormat="1" ht="12.75" hidden="1">
      <c r="A89" s="45"/>
      <c r="B89" s="216" t="str">
        <f>IF(LEFT(DULIEU!$V81,3)=$M$4,DULIEU!$D81,"")</f>
        <v/>
      </c>
      <c r="C89" s="217" t="str">
        <f>IF(LEFT(DULIEU!$V81,3)=$M$4,DULIEU!$H81,"")</f>
        <v/>
      </c>
      <c r="D89" s="217" t="str">
        <f>IF(LEFT(DULIEU!$V81,3)=$M$4,DULIEU!$J81,"")</f>
        <v/>
      </c>
      <c r="E89" s="216" t="str">
        <f>IF(LEFT(DULIEU!$V81,3)=$M$4,DULIEU!$E81,"")</f>
        <v/>
      </c>
      <c r="F89" s="216" t="str">
        <f>IF(LEFT(DULIEU!$V81,3)=$M$4,DULIEU!$O81,"")</f>
        <v/>
      </c>
      <c r="G89" s="218" t="str">
        <f>IF(LEFT(DULIEU!$V81,3)=$M$4,DULIEU!$X81,"")</f>
        <v/>
      </c>
      <c r="H89" s="218">
        <f>IF(AND(LEFT(DULIEU!$V81,3)=$M$4,LEFT(DULIEU!$W81,4)=$H$11),DULIEU!$X81,0)</f>
        <v>0</v>
      </c>
      <c r="I89" s="218">
        <f>IF(AND(LEFT(DULIEU!$V81,3)=$M$4,LEFT(DULIEU!$W81,4)=$I$11),DULIEU!$X81,0)</f>
        <v>0</v>
      </c>
      <c r="J89" s="218">
        <f>IF(AND(LEFT(DULIEU!$V81,3)=$M$4,LEFT(DULIEU!$W81,4)=$J$11),DULIEU!$X81,0)</f>
        <v>0</v>
      </c>
      <c r="K89" s="219" t="str">
        <f>IF($L89&gt;0,DULIEU!W81,"-")</f>
        <v>11211</v>
      </c>
      <c r="L89" s="218" t="str">
        <f t="shared" si="2"/>
        <v/>
      </c>
      <c r="M89" s="66" t="str">
        <f t="shared" si="3"/>
        <v/>
      </c>
      <c r="N89" s="118"/>
      <c r="O89" s="45"/>
      <c r="P89" s="45"/>
      <c r="Q89" s="45"/>
      <c r="R89" s="45"/>
      <c r="S89" s="45"/>
      <c r="T89" s="45"/>
      <c r="U89" s="45"/>
      <c r="V89" s="45"/>
      <c r="W89" s="45"/>
      <c r="X89" s="45"/>
      <c r="Y89" s="45"/>
      <c r="Z89" s="45"/>
      <c r="AA89" s="45"/>
      <c r="AB89" s="45"/>
      <c r="AC89" s="45"/>
      <c r="AD89" s="45"/>
      <c r="AE89" s="45"/>
      <c r="AF89" s="45"/>
      <c r="AG89" s="45"/>
      <c r="AH89" s="45"/>
      <c r="AI89" s="45"/>
      <c r="AJ89" s="45"/>
      <c r="AK89" s="45"/>
    </row>
    <row r="90" spans="1:37" s="50" customFormat="1" ht="12.75" hidden="1">
      <c r="A90" s="45"/>
      <c r="B90" s="216" t="str">
        <f>IF(LEFT(DULIEU!$V82,3)=$M$4,DULIEU!$D82,"")</f>
        <v/>
      </c>
      <c r="C90" s="217" t="str">
        <f>IF(LEFT(DULIEU!$V82,3)=$M$4,DULIEU!$H82,"")</f>
        <v/>
      </c>
      <c r="D90" s="217" t="str">
        <f>IF(LEFT(DULIEU!$V82,3)=$M$4,DULIEU!$J82,"")</f>
        <v/>
      </c>
      <c r="E90" s="216" t="str">
        <f>IF(LEFT(DULIEU!$V82,3)=$M$4,DULIEU!$E82,"")</f>
        <v/>
      </c>
      <c r="F90" s="216" t="str">
        <f>IF(LEFT(DULIEU!$V82,3)=$M$4,DULIEU!$O82,"")</f>
        <v/>
      </c>
      <c r="G90" s="218" t="str">
        <f>IF(LEFT(DULIEU!$V82,3)=$M$4,DULIEU!$X82,"")</f>
        <v/>
      </c>
      <c r="H90" s="218">
        <f>IF(AND(LEFT(DULIEU!$V82,3)=$M$4,LEFT(DULIEU!$W82,4)=$H$11),DULIEU!$X82,0)</f>
        <v>0</v>
      </c>
      <c r="I90" s="218">
        <f>IF(AND(LEFT(DULIEU!$V82,3)=$M$4,LEFT(DULIEU!$W82,4)=$I$11),DULIEU!$X82,0)</f>
        <v>0</v>
      </c>
      <c r="J90" s="218">
        <f>IF(AND(LEFT(DULIEU!$V82,3)=$M$4,LEFT(DULIEU!$W82,4)=$J$11),DULIEU!$X82,0)</f>
        <v>0</v>
      </c>
      <c r="K90" s="219" t="str">
        <f>IF($L90&gt;0,DULIEU!W82,"-")</f>
        <v>334</v>
      </c>
      <c r="L90" s="218" t="str">
        <f t="shared" si="2"/>
        <v/>
      </c>
      <c r="M90" s="66" t="str">
        <f t="shared" si="3"/>
        <v/>
      </c>
      <c r="N90" s="118"/>
      <c r="O90" s="45"/>
      <c r="P90" s="45"/>
      <c r="Q90" s="45"/>
      <c r="R90" s="45"/>
      <c r="S90" s="45"/>
      <c r="T90" s="45"/>
      <c r="U90" s="45"/>
      <c r="V90" s="45"/>
      <c r="W90" s="45"/>
      <c r="X90" s="45"/>
      <c r="Y90" s="45"/>
      <c r="Z90" s="45"/>
      <c r="AA90" s="45"/>
      <c r="AB90" s="45"/>
      <c r="AC90" s="45"/>
      <c r="AD90" s="45"/>
      <c r="AE90" s="45"/>
      <c r="AF90" s="45"/>
      <c r="AG90" s="45"/>
      <c r="AH90" s="45"/>
      <c r="AI90" s="45"/>
      <c r="AJ90" s="45"/>
      <c r="AK90" s="45"/>
    </row>
    <row r="91" spans="1:37" s="50" customFormat="1" ht="12.75" hidden="1">
      <c r="A91" s="45"/>
      <c r="B91" s="216" t="str">
        <f>IF(LEFT(DULIEU!$V83,3)=$M$4,DULIEU!$D83,"")</f>
        <v/>
      </c>
      <c r="C91" s="217" t="str">
        <f>IF(LEFT(DULIEU!$V83,3)=$M$4,DULIEU!$H83,"")</f>
        <v/>
      </c>
      <c r="D91" s="217" t="str">
        <f>IF(LEFT(DULIEU!$V83,3)=$M$4,DULIEU!$J83,"")</f>
        <v/>
      </c>
      <c r="E91" s="216" t="str">
        <f>IF(LEFT(DULIEU!$V83,3)=$M$4,DULIEU!$E83,"")</f>
        <v/>
      </c>
      <c r="F91" s="216" t="str">
        <f>IF(LEFT(DULIEU!$V83,3)=$M$4,DULIEU!$O83,"")</f>
        <v/>
      </c>
      <c r="G91" s="218" t="str">
        <f>IF(LEFT(DULIEU!$V83,3)=$M$4,DULIEU!$X83,"")</f>
        <v/>
      </c>
      <c r="H91" s="218">
        <f>IF(AND(LEFT(DULIEU!$V83,3)=$M$4,LEFT(DULIEU!$W83,4)=$H$11),DULIEU!$X83,0)</f>
        <v>0</v>
      </c>
      <c r="I91" s="218">
        <f>IF(AND(LEFT(DULIEU!$V83,3)=$M$4,LEFT(DULIEU!$W83,4)=$I$11),DULIEU!$X83,0)</f>
        <v>0</v>
      </c>
      <c r="J91" s="218">
        <f>IF(AND(LEFT(DULIEU!$V83,3)=$M$4,LEFT(DULIEU!$W83,4)=$J$11),DULIEU!$X83,0)</f>
        <v>0</v>
      </c>
      <c r="K91" s="219" t="str">
        <f>IF($L91&gt;0,DULIEU!W83,"-")</f>
        <v>1111</v>
      </c>
      <c r="L91" s="218" t="str">
        <f t="shared" si="2"/>
        <v/>
      </c>
      <c r="M91" s="66" t="str">
        <f t="shared" si="3"/>
        <v/>
      </c>
      <c r="N91" s="118"/>
      <c r="O91" s="45"/>
      <c r="P91" s="45"/>
      <c r="Q91" s="45"/>
      <c r="R91" s="45"/>
      <c r="S91" s="45"/>
      <c r="T91" s="45"/>
      <c r="U91" s="45"/>
      <c r="V91" s="45"/>
      <c r="W91" s="45"/>
      <c r="X91" s="45"/>
      <c r="Y91" s="45"/>
      <c r="Z91" s="45"/>
      <c r="AA91" s="45"/>
      <c r="AB91" s="45"/>
      <c r="AC91" s="45"/>
      <c r="AD91" s="45"/>
      <c r="AE91" s="45"/>
      <c r="AF91" s="45"/>
      <c r="AG91" s="45"/>
      <c r="AH91" s="45"/>
      <c r="AI91" s="45"/>
      <c r="AJ91" s="45"/>
      <c r="AK91" s="45"/>
    </row>
    <row r="92" spans="1:37" s="50" customFormat="1" ht="12.75" hidden="1">
      <c r="A92" s="45"/>
      <c r="B92" s="216" t="str">
        <f>IF(LEFT(DULIEU!$V84,3)=$M$4,DULIEU!$D84,"")</f>
        <v/>
      </c>
      <c r="C92" s="217" t="str">
        <f>IF(LEFT(DULIEU!$V84,3)=$M$4,DULIEU!$H84,"")</f>
        <v/>
      </c>
      <c r="D92" s="217" t="str">
        <f>IF(LEFT(DULIEU!$V84,3)=$M$4,DULIEU!$J84,"")</f>
        <v/>
      </c>
      <c r="E92" s="216" t="str">
        <f>IF(LEFT(DULIEU!$V84,3)=$M$4,DULIEU!$E84,"")</f>
        <v/>
      </c>
      <c r="F92" s="216" t="str">
        <f>IF(LEFT(DULIEU!$V84,3)=$M$4,DULIEU!$O84,"")</f>
        <v/>
      </c>
      <c r="G92" s="218" t="str">
        <f>IF(LEFT(DULIEU!$V84,3)=$M$4,DULIEU!$X84,"")</f>
        <v/>
      </c>
      <c r="H92" s="218">
        <f>IF(AND(LEFT(DULIEU!$V84,3)=$M$4,LEFT(DULIEU!$W84,4)=$H$11),DULIEU!$X84,0)</f>
        <v>0</v>
      </c>
      <c r="I92" s="218">
        <f>IF(AND(LEFT(DULIEU!$V84,3)=$M$4,LEFT(DULIEU!$W84,4)=$I$11),DULIEU!$X84,0)</f>
        <v>0</v>
      </c>
      <c r="J92" s="218">
        <f>IF(AND(LEFT(DULIEU!$V84,3)=$M$4,LEFT(DULIEU!$W84,4)=$J$11),DULIEU!$X84,0)</f>
        <v>0</v>
      </c>
      <c r="K92" s="219" t="str">
        <f>IF($L92&gt;0,DULIEU!W84,"-")</f>
        <v>131</v>
      </c>
      <c r="L92" s="218" t="str">
        <f t="shared" si="2"/>
        <v/>
      </c>
      <c r="M92" s="66" t="str">
        <f t="shared" si="3"/>
        <v/>
      </c>
      <c r="N92" s="118"/>
      <c r="O92" s="45"/>
      <c r="P92" s="45"/>
      <c r="Q92" s="45"/>
      <c r="R92" s="45"/>
      <c r="S92" s="45"/>
      <c r="T92" s="45"/>
      <c r="U92" s="45"/>
      <c r="V92" s="45"/>
      <c r="W92" s="45"/>
      <c r="X92" s="45"/>
      <c r="Y92" s="45"/>
      <c r="Z92" s="45"/>
      <c r="AA92" s="45"/>
      <c r="AB92" s="45"/>
      <c r="AC92" s="45"/>
      <c r="AD92" s="45"/>
      <c r="AE92" s="45"/>
      <c r="AF92" s="45"/>
      <c r="AG92" s="45"/>
      <c r="AH92" s="45"/>
      <c r="AI92" s="45"/>
      <c r="AJ92" s="45"/>
      <c r="AK92" s="45"/>
    </row>
    <row r="93" spans="1:37" s="50" customFormat="1" ht="12.75" hidden="1">
      <c r="A93" s="45"/>
      <c r="B93" s="216" t="str">
        <f>IF(LEFT(DULIEU!$V85,3)=$M$4,DULIEU!$D85,"")</f>
        <v/>
      </c>
      <c r="C93" s="217" t="str">
        <f>IF(LEFT(DULIEU!$V85,3)=$M$4,DULIEU!$H85,"")</f>
        <v/>
      </c>
      <c r="D93" s="217" t="str">
        <f>IF(LEFT(DULIEU!$V85,3)=$M$4,DULIEU!$J85,"")</f>
        <v/>
      </c>
      <c r="E93" s="216" t="str">
        <f>IF(LEFT(DULIEU!$V85,3)=$M$4,DULIEU!$E85,"")</f>
        <v/>
      </c>
      <c r="F93" s="216" t="str">
        <f>IF(LEFT(DULIEU!$V85,3)=$M$4,DULIEU!$O85,"")</f>
        <v/>
      </c>
      <c r="G93" s="218" t="str">
        <f>IF(LEFT(DULIEU!$V85,3)=$M$4,DULIEU!$X85,"")</f>
        <v/>
      </c>
      <c r="H93" s="218">
        <f>IF(AND(LEFT(DULIEU!$V85,3)=$M$4,LEFT(DULIEU!$W85,4)=$H$11),DULIEU!$X85,0)</f>
        <v>0</v>
      </c>
      <c r="I93" s="218">
        <f>IF(AND(LEFT(DULIEU!$V85,3)=$M$4,LEFT(DULIEU!$W85,4)=$I$11),DULIEU!$X85,0)</f>
        <v>0</v>
      </c>
      <c r="J93" s="218">
        <f>IF(AND(LEFT(DULIEU!$V85,3)=$M$4,LEFT(DULIEU!$W85,4)=$J$11),DULIEU!$X85,0)</f>
        <v>0</v>
      </c>
      <c r="K93" s="219" t="str">
        <f>IF($L93&gt;0,DULIEU!W85,"-")</f>
        <v>11211</v>
      </c>
      <c r="L93" s="218" t="str">
        <f t="shared" si="2"/>
        <v/>
      </c>
      <c r="M93" s="66" t="str">
        <f t="shared" si="3"/>
        <v/>
      </c>
      <c r="N93" s="118"/>
      <c r="O93" s="45"/>
      <c r="P93" s="45"/>
      <c r="Q93" s="45"/>
      <c r="R93" s="45"/>
      <c r="S93" s="45"/>
      <c r="T93" s="45"/>
      <c r="U93" s="45"/>
      <c r="V93" s="45"/>
      <c r="W93" s="45"/>
      <c r="X93" s="45"/>
      <c r="Y93" s="45"/>
      <c r="Z93" s="45"/>
      <c r="AA93" s="45"/>
      <c r="AB93" s="45"/>
      <c r="AC93" s="45"/>
      <c r="AD93" s="45"/>
      <c r="AE93" s="45"/>
      <c r="AF93" s="45"/>
      <c r="AG93" s="45"/>
      <c r="AH93" s="45"/>
      <c r="AI93" s="45"/>
      <c r="AJ93" s="45"/>
      <c r="AK93" s="45"/>
    </row>
    <row r="94" spans="1:37" s="50" customFormat="1" ht="12.75" hidden="1">
      <c r="A94" s="45"/>
      <c r="B94" s="216" t="str">
        <f>IF(LEFT(DULIEU!$V86,3)=$M$4,DULIEU!$D86,"")</f>
        <v/>
      </c>
      <c r="C94" s="217" t="str">
        <f>IF(LEFT(DULIEU!$V86,3)=$M$4,DULIEU!$H86,"")</f>
        <v/>
      </c>
      <c r="D94" s="217" t="str">
        <f>IF(LEFT(DULIEU!$V86,3)=$M$4,DULIEU!$J86,"")</f>
        <v/>
      </c>
      <c r="E94" s="216" t="str">
        <f>IF(LEFT(DULIEU!$V86,3)=$M$4,DULIEU!$E86,"")</f>
        <v/>
      </c>
      <c r="F94" s="216" t="str">
        <f>IF(LEFT(DULIEU!$V86,3)=$M$4,DULIEU!$O86,"")</f>
        <v/>
      </c>
      <c r="G94" s="218" t="str">
        <f>IF(LEFT(DULIEU!$V86,3)=$M$4,DULIEU!$X86,"")</f>
        <v/>
      </c>
      <c r="H94" s="218">
        <f>IF(AND(LEFT(DULIEU!$V86,3)=$M$4,LEFT(DULIEU!$W86,4)=$H$11),DULIEU!$X86,0)</f>
        <v>0</v>
      </c>
      <c r="I94" s="218">
        <f>IF(AND(LEFT(DULIEU!$V86,3)=$M$4,LEFT(DULIEU!$W86,4)=$I$11),DULIEU!$X86,0)</f>
        <v>0</v>
      </c>
      <c r="J94" s="218">
        <f>IF(AND(LEFT(DULIEU!$V86,3)=$M$4,LEFT(DULIEU!$W86,4)=$J$11),DULIEU!$X86,0)</f>
        <v>0</v>
      </c>
      <c r="K94" s="219" t="str">
        <f>IF($L94&gt;0,DULIEU!W86,"-")</f>
        <v>11211</v>
      </c>
      <c r="L94" s="218" t="str">
        <f t="shared" si="2"/>
        <v/>
      </c>
      <c r="M94" s="66" t="str">
        <f t="shared" si="3"/>
        <v/>
      </c>
      <c r="N94" s="118"/>
      <c r="O94" s="45"/>
      <c r="P94" s="45"/>
      <c r="Q94" s="45"/>
      <c r="R94" s="45"/>
      <c r="S94" s="45"/>
      <c r="T94" s="45"/>
      <c r="U94" s="45"/>
      <c r="V94" s="45"/>
      <c r="W94" s="45"/>
      <c r="X94" s="45"/>
      <c r="Y94" s="45"/>
      <c r="Z94" s="45"/>
      <c r="AA94" s="45"/>
      <c r="AB94" s="45"/>
      <c r="AC94" s="45"/>
      <c r="AD94" s="45"/>
      <c r="AE94" s="45"/>
      <c r="AF94" s="45"/>
      <c r="AG94" s="45"/>
      <c r="AH94" s="45"/>
      <c r="AI94" s="45"/>
      <c r="AJ94" s="45"/>
      <c r="AK94" s="45"/>
    </row>
    <row r="95" spans="1:37" s="50" customFormat="1" ht="12.75" hidden="1">
      <c r="A95" s="45"/>
      <c r="B95" s="216" t="str">
        <f>IF(LEFT(DULIEU!$V87,3)=$M$4,DULIEU!$D87,"")</f>
        <v/>
      </c>
      <c r="C95" s="217" t="str">
        <f>IF(LEFT(DULIEU!$V87,3)=$M$4,DULIEU!$H87,"")</f>
        <v/>
      </c>
      <c r="D95" s="217" t="str">
        <f>IF(LEFT(DULIEU!$V87,3)=$M$4,DULIEU!$J87,"")</f>
        <v/>
      </c>
      <c r="E95" s="216" t="str">
        <f>IF(LEFT(DULIEU!$V87,3)=$M$4,DULIEU!$E87,"")</f>
        <v/>
      </c>
      <c r="F95" s="216" t="str">
        <f>IF(LEFT(DULIEU!$V87,3)=$M$4,DULIEU!$O87,"")</f>
        <v/>
      </c>
      <c r="G95" s="218" t="str">
        <f>IF(LEFT(DULIEU!$V87,3)=$M$4,DULIEU!$X87,"")</f>
        <v/>
      </c>
      <c r="H95" s="218">
        <f>IF(AND(LEFT(DULIEU!$V87,3)=$M$4,LEFT(DULIEU!$W87,4)=$H$11),DULIEU!$X87,0)</f>
        <v>0</v>
      </c>
      <c r="I95" s="218">
        <f>IF(AND(LEFT(DULIEU!$V87,3)=$M$4,LEFT(DULIEU!$W87,4)=$I$11),DULIEU!$X87,0)</f>
        <v>0</v>
      </c>
      <c r="J95" s="218">
        <f>IF(AND(LEFT(DULIEU!$V87,3)=$M$4,LEFT(DULIEU!$W87,4)=$J$11),DULIEU!$X87,0)</f>
        <v>0</v>
      </c>
      <c r="K95" s="219" t="str">
        <f>IF($L95&gt;0,DULIEU!W87,"-")</f>
        <v>11211</v>
      </c>
      <c r="L95" s="218" t="str">
        <f t="shared" si="2"/>
        <v/>
      </c>
      <c r="M95" s="66" t="str">
        <f t="shared" si="3"/>
        <v/>
      </c>
      <c r="N95" s="118"/>
      <c r="O95" s="45"/>
      <c r="P95" s="45"/>
      <c r="Q95" s="45"/>
      <c r="R95" s="45"/>
      <c r="S95" s="45"/>
      <c r="T95" s="45"/>
      <c r="U95" s="45"/>
      <c r="V95" s="45"/>
      <c r="W95" s="45"/>
      <c r="X95" s="45"/>
      <c r="Y95" s="45"/>
      <c r="Z95" s="45"/>
      <c r="AA95" s="45"/>
      <c r="AB95" s="45"/>
      <c r="AC95" s="45"/>
      <c r="AD95" s="45"/>
      <c r="AE95" s="45"/>
      <c r="AF95" s="45"/>
      <c r="AG95" s="45"/>
      <c r="AH95" s="45"/>
      <c r="AI95" s="45"/>
      <c r="AJ95" s="45"/>
      <c r="AK95" s="45"/>
    </row>
    <row r="96" spans="1:37" s="50" customFormat="1" ht="12.75" hidden="1">
      <c r="A96" s="45"/>
      <c r="B96" s="216" t="str">
        <f>IF(LEFT(DULIEU!$V88,3)=$M$4,DULIEU!$D88,"")</f>
        <v/>
      </c>
      <c r="C96" s="217" t="str">
        <f>IF(LEFT(DULIEU!$V88,3)=$M$4,DULIEU!$H88,"")</f>
        <v/>
      </c>
      <c r="D96" s="217" t="str">
        <f>IF(LEFT(DULIEU!$V88,3)=$M$4,DULIEU!$J88,"")</f>
        <v/>
      </c>
      <c r="E96" s="216" t="str">
        <f>IF(LEFT(DULIEU!$V88,3)=$M$4,DULIEU!$E88,"")</f>
        <v/>
      </c>
      <c r="F96" s="216" t="str">
        <f>IF(LEFT(DULIEU!$V88,3)=$M$4,DULIEU!$O88,"")</f>
        <v/>
      </c>
      <c r="G96" s="218" t="str">
        <f>IF(LEFT(DULIEU!$V88,3)=$M$4,DULIEU!$X88,"")</f>
        <v/>
      </c>
      <c r="H96" s="218">
        <f>IF(AND(LEFT(DULIEU!$V88,3)=$M$4,LEFT(DULIEU!$W88,4)=$H$11),DULIEU!$X88,0)</f>
        <v>0</v>
      </c>
      <c r="I96" s="218">
        <f>IF(AND(LEFT(DULIEU!$V88,3)=$M$4,LEFT(DULIEU!$W88,4)=$I$11),DULIEU!$X88,0)</f>
        <v>0</v>
      </c>
      <c r="J96" s="218">
        <f>IF(AND(LEFT(DULIEU!$V88,3)=$M$4,LEFT(DULIEU!$W88,4)=$J$11),DULIEU!$X88,0)</f>
        <v>0</v>
      </c>
      <c r="K96" s="219" t="str">
        <f>IF($L96&gt;0,DULIEU!W88,"-")</f>
        <v>11211</v>
      </c>
      <c r="L96" s="218" t="str">
        <f t="shared" si="2"/>
        <v/>
      </c>
      <c r="M96" s="66" t="str">
        <f t="shared" si="3"/>
        <v/>
      </c>
      <c r="N96" s="118"/>
      <c r="O96" s="45"/>
      <c r="P96" s="45"/>
      <c r="Q96" s="45"/>
      <c r="R96" s="45"/>
      <c r="S96" s="45"/>
      <c r="T96" s="45"/>
      <c r="U96" s="45"/>
      <c r="V96" s="45"/>
      <c r="W96" s="45"/>
      <c r="X96" s="45"/>
      <c r="Y96" s="45"/>
      <c r="Z96" s="45"/>
      <c r="AA96" s="45"/>
      <c r="AB96" s="45"/>
      <c r="AC96" s="45"/>
      <c r="AD96" s="45"/>
      <c r="AE96" s="45"/>
      <c r="AF96" s="45"/>
      <c r="AG96" s="45"/>
      <c r="AH96" s="45"/>
      <c r="AI96" s="45"/>
      <c r="AJ96" s="45"/>
      <c r="AK96" s="45"/>
    </row>
    <row r="97" spans="1:37" s="50" customFormat="1" ht="12.75" hidden="1">
      <c r="A97" s="45"/>
      <c r="B97" s="216" t="str">
        <f>IF(LEFT(DULIEU!$V89,3)=$M$4,DULIEU!$D89,"")</f>
        <v/>
      </c>
      <c r="C97" s="217" t="str">
        <f>IF(LEFT(DULIEU!$V89,3)=$M$4,DULIEU!$H89,"")</f>
        <v/>
      </c>
      <c r="D97" s="217" t="str">
        <f>IF(LEFT(DULIEU!$V89,3)=$M$4,DULIEU!$J89,"")</f>
        <v/>
      </c>
      <c r="E97" s="216" t="str">
        <f>IF(LEFT(DULIEU!$V89,3)=$M$4,DULIEU!$E89,"")</f>
        <v/>
      </c>
      <c r="F97" s="216" t="str">
        <f>IF(LEFT(DULIEU!$V89,3)=$M$4,DULIEU!$O89,"")</f>
        <v/>
      </c>
      <c r="G97" s="218" t="str">
        <f>IF(LEFT(DULIEU!$V89,3)=$M$4,DULIEU!$X89,"")</f>
        <v/>
      </c>
      <c r="H97" s="218">
        <f>IF(AND(LEFT(DULIEU!$V89,3)=$M$4,LEFT(DULIEU!$W89,4)=$H$11),DULIEU!$X89,0)</f>
        <v>0</v>
      </c>
      <c r="I97" s="218">
        <f>IF(AND(LEFT(DULIEU!$V89,3)=$M$4,LEFT(DULIEU!$W89,4)=$I$11),DULIEU!$X89,0)</f>
        <v>0</v>
      </c>
      <c r="J97" s="218">
        <f>IF(AND(LEFT(DULIEU!$V89,3)=$M$4,LEFT(DULIEU!$W89,4)=$J$11),DULIEU!$X89,0)</f>
        <v>0</v>
      </c>
      <c r="K97" s="219" t="str">
        <f>IF($L97&gt;0,DULIEU!W89,"-")</f>
        <v>11211</v>
      </c>
      <c r="L97" s="218" t="str">
        <f t="shared" si="2"/>
        <v/>
      </c>
      <c r="M97" s="66" t="str">
        <f t="shared" si="3"/>
        <v/>
      </c>
      <c r="N97" s="118"/>
      <c r="O97" s="45"/>
      <c r="P97" s="45"/>
      <c r="Q97" s="45"/>
      <c r="R97" s="45"/>
      <c r="S97" s="45"/>
      <c r="T97" s="45"/>
      <c r="U97" s="45"/>
      <c r="V97" s="45"/>
      <c r="W97" s="45"/>
      <c r="X97" s="45"/>
      <c r="Y97" s="45"/>
      <c r="Z97" s="45"/>
      <c r="AA97" s="45"/>
      <c r="AB97" s="45"/>
      <c r="AC97" s="45"/>
      <c r="AD97" s="45"/>
      <c r="AE97" s="45"/>
      <c r="AF97" s="45"/>
      <c r="AG97" s="45"/>
      <c r="AH97" s="45"/>
      <c r="AI97" s="45"/>
      <c r="AJ97" s="45"/>
      <c r="AK97" s="45"/>
    </row>
    <row r="98" spans="1:37" s="50" customFormat="1" ht="12.75" hidden="1">
      <c r="A98" s="45"/>
      <c r="B98" s="216" t="str">
        <f>IF(LEFT(DULIEU!$V90,3)=$M$4,DULIEU!$D90,"")</f>
        <v/>
      </c>
      <c r="C98" s="217" t="str">
        <f>IF(LEFT(DULIEU!$V90,3)=$M$4,DULIEU!$H90,"")</f>
        <v/>
      </c>
      <c r="D98" s="217" t="str">
        <f>IF(LEFT(DULIEU!$V90,3)=$M$4,DULIEU!$J90,"")</f>
        <v/>
      </c>
      <c r="E98" s="216" t="str">
        <f>IF(LEFT(DULIEU!$V90,3)=$M$4,DULIEU!$E90,"")</f>
        <v/>
      </c>
      <c r="F98" s="216" t="str">
        <f>IF(LEFT(DULIEU!$V90,3)=$M$4,DULIEU!$O90,"")</f>
        <v/>
      </c>
      <c r="G98" s="218" t="str">
        <f>IF(LEFT(DULIEU!$V90,3)=$M$4,DULIEU!$X90,"")</f>
        <v/>
      </c>
      <c r="H98" s="218">
        <f>IF(AND(LEFT(DULIEU!$V90,3)=$M$4,LEFT(DULIEU!$W90,4)=$H$11),DULIEU!$X90,0)</f>
        <v>0</v>
      </c>
      <c r="I98" s="218">
        <f>IF(AND(LEFT(DULIEU!$V90,3)=$M$4,LEFT(DULIEU!$W90,4)=$I$11),DULIEU!$X90,0)</f>
        <v>0</v>
      </c>
      <c r="J98" s="218">
        <f>IF(AND(LEFT(DULIEU!$V90,3)=$M$4,LEFT(DULIEU!$W90,4)=$J$11),DULIEU!$X90,0)</f>
        <v>0</v>
      </c>
      <c r="K98" s="219" t="str">
        <f>IF($L98&gt;0,DULIEU!W90,"-")</f>
        <v>131</v>
      </c>
      <c r="L98" s="218" t="str">
        <f t="shared" si="2"/>
        <v/>
      </c>
      <c r="M98" s="66" t="str">
        <f t="shared" si="3"/>
        <v/>
      </c>
      <c r="N98" s="118"/>
      <c r="O98" s="45"/>
      <c r="P98" s="45"/>
      <c r="Q98" s="45"/>
      <c r="R98" s="45"/>
      <c r="S98" s="45"/>
      <c r="T98" s="45"/>
      <c r="U98" s="45"/>
      <c r="V98" s="45"/>
      <c r="W98" s="45"/>
      <c r="X98" s="45"/>
      <c r="Y98" s="45"/>
      <c r="Z98" s="45"/>
      <c r="AA98" s="45"/>
      <c r="AB98" s="45"/>
      <c r="AC98" s="45"/>
      <c r="AD98" s="45"/>
      <c r="AE98" s="45"/>
      <c r="AF98" s="45"/>
      <c r="AG98" s="45"/>
      <c r="AH98" s="45"/>
      <c r="AI98" s="45"/>
      <c r="AJ98" s="45"/>
      <c r="AK98" s="45"/>
    </row>
    <row r="99" spans="1:37" s="50" customFormat="1" ht="12.75" hidden="1">
      <c r="A99" s="45"/>
      <c r="B99" s="216" t="str">
        <f>IF(LEFT(DULIEU!$V91,3)=$M$4,DULIEU!$D91,"")</f>
        <v/>
      </c>
      <c r="C99" s="217" t="str">
        <f>IF(LEFT(DULIEU!$V91,3)=$M$4,DULIEU!$H91,"")</f>
        <v/>
      </c>
      <c r="D99" s="217" t="str">
        <f>IF(LEFT(DULIEU!$V91,3)=$M$4,DULIEU!$J91,"")</f>
        <v/>
      </c>
      <c r="E99" s="216" t="str">
        <f>IF(LEFT(DULIEU!$V91,3)=$M$4,DULIEU!$E91,"")</f>
        <v/>
      </c>
      <c r="F99" s="216" t="str">
        <f>IF(LEFT(DULIEU!$V91,3)=$M$4,DULIEU!$O91,"")</f>
        <v/>
      </c>
      <c r="G99" s="218" t="str">
        <f>IF(LEFT(DULIEU!$V91,3)=$M$4,DULIEU!$X91,"")</f>
        <v/>
      </c>
      <c r="H99" s="218">
        <f>IF(AND(LEFT(DULIEU!$V91,3)=$M$4,LEFT(DULIEU!$W91,4)=$H$11),DULIEU!$X91,0)</f>
        <v>0</v>
      </c>
      <c r="I99" s="218">
        <f>IF(AND(LEFT(DULIEU!$V91,3)=$M$4,LEFT(DULIEU!$W91,4)=$I$11),DULIEU!$X91,0)</f>
        <v>0</v>
      </c>
      <c r="J99" s="218">
        <f>IF(AND(LEFT(DULIEU!$V91,3)=$M$4,LEFT(DULIEU!$W91,4)=$J$11),DULIEU!$X91,0)</f>
        <v>0</v>
      </c>
      <c r="K99" s="219" t="str">
        <f>IF($L99&gt;0,DULIEU!W91,"-")</f>
        <v>515</v>
      </c>
      <c r="L99" s="218" t="str">
        <f t="shared" si="2"/>
        <v/>
      </c>
      <c r="M99" s="66" t="str">
        <f t="shared" si="3"/>
        <v/>
      </c>
      <c r="N99" s="118"/>
      <c r="O99" s="45"/>
      <c r="P99" s="45"/>
      <c r="Q99" s="45"/>
      <c r="R99" s="45"/>
      <c r="S99" s="45"/>
      <c r="T99" s="45"/>
      <c r="U99" s="45"/>
      <c r="V99" s="45"/>
      <c r="W99" s="45"/>
      <c r="X99" s="45"/>
      <c r="Y99" s="45"/>
      <c r="Z99" s="45"/>
      <c r="AA99" s="45"/>
      <c r="AB99" s="45"/>
      <c r="AC99" s="45"/>
      <c r="AD99" s="45"/>
      <c r="AE99" s="45"/>
      <c r="AF99" s="45"/>
      <c r="AG99" s="45"/>
      <c r="AH99" s="45"/>
      <c r="AI99" s="45"/>
      <c r="AJ99" s="45"/>
      <c r="AK99" s="45"/>
    </row>
    <row r="100" spans="1:37" s="50" customFormat="1" ht="12.75" hidden="1">
      <c r="A100" s="45"/>
      <c r="B100" s="216" t="str">
        <f>IF(LEFT(DULIEU!$V92,3)=$M$4,DULIEU!$D92,"")</f>
        <v/>
      </c>
      <c r="C100" s="217" t="str">
        <f>IF(LEFT(DULIEU!$V92,3)=$M$4,DULIEU!$H92,"")</f>
        <v/>
      </c>
      <c r="D100" s="217" t="str">
        <f>IF(LEFT(DULIEU!$V92,3)=$M$4,DULIEU!$J92,"")</f>
        <v/>
      </c>
      <c r="E100" s="216" t="str">
        <f>IF(LEFT(DULIEU!$V92,3)=$M$4,DULIEU!$E92,"")</f>
        <v/>
      </c>
      <c r="F100" s="216" t="str">
        <f>IF(LEFT(DULIEU!$V92,3)=$M$4,DULIEU!$O92,"")</f>
        <v/>
      </c>
      <c r="G100" s="218" t="str">
        <f>IF(LEFT(DULIEU!$V92,3)=$M$4,DULIEU!$X92,"")</f>
        <v/>
      </c>
      <c r="H100" s="218">
        <f>IF(AND(LEFT(DULIEU!$V92,3)=$M$4,LEFT(DULIEU!$W92,4)=$H$11),DULIEU!$X92,0)</f>
        <v>0</v>
      </c>
      <c r="I100" s="218">
        <f>IF(AND(LEFT(DULIEU!$V92,3)=$M$4,LEFT(DULIEU!$W92,4)=$I$11),DULIEU!$X92,0)</f>
        <v>0</v>
      </c>
      <c r="J100" s="218">
        <f>IF(AND(LEFT(DULIEU!$V92,3)=$M$4,LEFT(DULIEU!$W92,4)=$J$11),DULIEU!$X92,0)</f>
        <v>0</v>
      </c>
      <c r="K100" s="219" t="str">
        <f>IF($L100&gt;0,DULIEU!W92,"-")</f>
        <v>11211</v>
      </c>
      <c r="L100" s="218" t="str">
        <f t="shared" si="2"/>
        <v/>
      </c>
      <c r="M100" s="66" t="str">
        <f t="shared" si="3"/>
        <v/>
      </c>
      <c r="N100" s="118"/>
      <c r="O100" s="45"/>
      <c r="P100" s="45"/>
      <c r="Q100" s="45"/>
      <c r="R100" s="45"/>
      <c r="S100" s="45"/>
      <c r="T100" s="45"/>
      <c r="U100" s="45"/>
      <c r="V100" s="45"/>
      <c r="W100" s="45"/>
      <c r="X100" s="45"/>
      <c r="Y100" s="45"/>
      <c r="Z100" s="45"/>
      <c r="AA100" s="45"/>
      <c r="AB100" s="45"/>
      <c r="AC100" s="45"/>
      <c r="AD100" s="45"/>
      <c r="AE100" s="45"/>
      <c r="AF100" s="45"/>
      <c r="AG100" s="45"/>
      <c r="AH100" s="45"/>
      <c r="AI100" s="45"/>
      <c r="AJ100" s="45"/>
      <c r="AK100" s="45"/>
    </row>
    <row r="101" spans="1:37" s="50" customFormat="1" ht="12.75" hidden="1">
      <c r="A101" s="45"/>
      <c r="B101" s="216" t="str">
        <f>IF(LEFT(DULIEU!$V93,3)=$M$4,DULIEU!$D93,"")</f>
        <v/>
      </c>
      <c r="C101" s="217" t="str">
        <f>IF(LEFT(DULIEU!$V93,3)=$M$4,DULIEU!$H93,"")</f>
        <v/>
      </c>
      <c r="D101" s="217" t="str">
        <f>IF(LEFT(DULIEU!$V93,3)=$M$4,DULIEU!$J93,"")</f>
        <v/>
      </c>
      <c r="E101" s="216" t="str">
        <f>IF(LEFT(DULIEU!$V93,3)=$M$4,DULIEU!$E93,"")</f>
        <v/>
      </c>
      <c r="F101" s="216" t="str">
        <f>IF(LEFT(DULIEU!$V93,3)=$M$4,DULIEU!$O93,"")</f>
        <v/>
      </c>
      <c r="G101" s="218" t="str">
        <f>IF(LEFT(DULIEU!$V93,3)=$M$4,DULIEU!$X93,"")</f>
        <v/>
      </c>
      <c r="H101" s="218">
        <f>IF(AND(LEFT(DULIEU!$V93,3)=$M$4,LEFT(DULIEU!$W93,4)=$H$11),DULIEU!$X93,0)</f>
        <v>0</v>
      </c>
      <c r="I101" s="218">
        <f>IF(AND(LEFT(DULIEU!$V93,3)=$M$4,LEFT(DULIEU!$W93,4)=$I$11),DULIEU!$X93,0)</f>
        <v>0</v>
      </c>
      <c r="J101" s="218">
        <f>IF(AND(LEFT(DULIEU!$V93,3)=$M$4,LEFT(DULIEU!$W93,4)=$J$11),DULIEU!$X93,0)</f>
        <v>0</v>
      </c>
      <c r="K101" s="219" t="str">
        <f>IF($L101&gt;0,DULIEU!W93,"-")</f>
        <v>11211</v>
      </c>
      <c r="L101" s="218" t="str">
        <f t="shared" si="2"/>
        <v/>
      </c>
      <c r="M101" s="66" t="str">
        <f t="shared" si="3"/>
        <v/>
      </c>
      <c r="N101" s="118"/>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row>
    <row r="102" spans="1:37" s="50" customFormat="1" ht="12.75" hidden="1">
      <c r="A102" s="45"/>
      <c r="B102" s="216" t="str">
        <f>IF(LEFT(DULIEU!$V94,3)=$M$4,DULIEU!$D94,"")</f>
        <v/>
      </c>
      <c r="C102" s="217" t="str">
        <f>IF(LEFT(DULIEU!$V94,3)=$M$4,DULIEU!$H94,"")</f>
        <v/>
      </c>
      <c r="D102" s="217" t="str">
        <f>IF(LEFT(DULIEU!$V94,3)=$M$4,DULIEU!$J94,"")</f>
        <v/>
      </c>
      <c r="E102" s="216" t="str">
        <f>IF(LEFT(DULIEU!$V94,3)=$M$4,DULIEU!$E94,"")</f>
        <v/>
      </c>
      <c r="F102" s="216" t="str">
        <f>IF(LEFT(DULIEU!$V94,3)=$M$4,DULIEU!$O94,"")</f>
        <v/>
      </c>
      <c r="G102" s="218" t="str">
        <f>IF(LEFT(DULIEU!$V94,3)=$M$4,DULIEU!$X94,"")</f>
        <v/>
      </c>
      <c r="H102" s="218">
        <f>IF(AND(LEFT(DULIEU!$V94,3)=$M$4,LEFT(DULIEU!$W94,4)=$H$11),DULIEU!$X94,0)</f>
        <v>0</v>
      </c>
      <c r="I102" s="218">
        <f>IF(AND(LEFT(DULIEU!$V94,3)=$M$4,LEFT(DULIEU!$W94,4)=$I$11),DULIEU!$X94,0)</f>
        <v>0</v>
      </c>
      <c r="J102" s="218">
        <f>IF(AND(LEFT(DULIEU!$V94,3)=$M$4,LEFT(DULIEU!$W94,4)=$J$11),DULIEU!$X94,0)</f>
        <v>0</v>
      </c>
      <c r="K102" s="219" t="str">
        <f>IF($L102&gt;0,DULIEU!W94,"-")</f>
        <v>334</v>
      </c>
      <c r="L102" s="218" t="str">
        <f t="shared" si="2"/>
        <v/>
      </c>
      <c r="M102" s="66" t="str">
        <f t="shared" si="3"/>
        <v/>
      </c>
      <c r="N102" s="118"/>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5"/>
    </row>
    <row r="103" spans="1:37" s="50" customFormat="1" ht="12.75" hidden="1">
      <c r="A103" s="45"/>
      <c r="B103" s="216" t="str">
        <f>IF(LEFT(DULIEU!$V95,3)=$M$4,DULIEU!$D95,"")</f>
        <v/>
      </c>
      <c r="C103" s="217" t="str">
        <f>IF(LEFT(DULIEU!$V95,3)=$M$4,DULIEU!$H95,"")</f>
        <v/>
      </c>
      <c r="D103" s="217" t="str">
        <f>IF(LEFT(DULIEU!$V95,3)=$M$4,DULIEU!$J95,"")</f>
        <v/>
      </c>
      <c r="E103" s="216" t="str">
        <f>IF(LEFT(DULIEU!$V95,3)=$M$4,DULIEU!$E95,"")</f>
        <v/>
      </c>
      <c r="F103" s="216" t="str">
        <f>IF(LEFT(DULIEU!$V95,3)=$M$4,DULIEU!$O95,"")</f>
        <v/>
      </c>
      <c r="G103" s="218" t="str">
        <f>IF(LEFT(DULIEU!$V95,3)=$M$4,DULIEU!$X95,"")</f>
        <v/>
      </c>
      <c r="H103" s="218">
        <f>IF(AND(LEFT(DULIEU!$V95,3)=$M$4,LEFT(DULIEU!$W95,4)=$H$11),DULIEU!$X95,0)</f>
        <v>0</v>
      </c>
      <c r="I103" s="218">
        <f>IF(AND(LEFT(DULIEU!$V95,3)=$M$4,LEFT(DULIEU!$W95,4)=$I$11),DULIEU!$X95,0)</f>
        <v>0</v>
      </c>
      <c r="J103" s="218">
        <f>IF(AND(LEFT(DULIEU!$V95,3)=$M$4,LEFT(DULIEU!$W95,4)=$J$11),DULIEU!$X95,0)</f>
        <v>0</v>
      </c>
      <c r="K103" s="219" t="str">
        <f>IF($L103&gt;0,DULIEU!W95,"-")</f>
        <v>334</v>
      </c>
      <c r="L103" s="218" t="str">
        <f t="shared" si="2"/>
        <v/>
      </c>
      <c r="M103" s="66" t="str">
        <f t="shared" si="3"/>
        <v/>
      </c>
      <c r="N103" s="118"/>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5"/>
    </row>
    <row r="104" spans="1:37" s="50" customFormat="1" ht="12.75" hidden="1">
      <c r="A104" s="45"/>
      <c r="B104" s="216" t="str">
        <f>IF(LEFT(DULIEU!$V96,3)=$M$4,DULIEU!$D96,"")</f>
        <v/>
      </c>
      <c r="C104" s="217" t="str">
        <f>IF(LEFT(DULIEU!$V96,3)=$M$4,DULIEU!$H96,"")</f>
        <v/>
      </c>
      <c r="D104" s="217" t="str">
        <f>IF(LEFT(DULIEU!$V96,3)=$M$4,DULIEU!$J96,"")</f>
        <v/>
      </c>
      <c r="E104" s="216" t="str">
        <f>IF(LEFT(DULIEU!$V96,3)=$M$4,DULIEU!$E96,"")</f>
        <v/>
      </c>
      <c r="F104" s="216" t="str">
        <f>IF(LEFT(DULIEU!$V96,3)=$M$4,DULIEU!$O96,"")</f>
        <v/>
      </c>
      <c r="G104" s="218" t="str">
        <f>IF(LEFT(DULIEU!$V96,3)=$M$4,DULIEU!$X96,"")</f>
        <v/>
      </c>
      <c r="H104" s="218">
        <f>IF(AND(LEFT(DULIEU!$V96,3)=$M$4,LEFT(DULIEU!$W96,4)=$H$11),DULIEU!$X96,0)</f>
        <v>0</v>
      </c>
      <c r="I104" s="218">
        <f>IF(AND(LEFT(DULIEU!$V96,3)=$M$4,LEFT(DULIEU!$W96,4)=$I$11),DULIEU!$X96,0)</f>
        <v>0</v>
      </c>
      <c r="J104" s="218">
        <f>IF(AND(LEFT(DULIEU!$V96,3)=$M$4,LEFT(DULIEU!$W96,4)=$J$11),DULIEU!$X96,0)</f>
        <v>0</v>
      </c>
      <c r="K104" s="219" t="str">
        <f>IF($L104&gt;0,DULIEU!W96,"-")</f>
        <v>1111</v>
      </c>
      <c r="L104" s="218" t="str">
        <f t="shared" si="2"/>
        <v/>
      </c>
      <c r="M104" s="66" t="str">
        <f t="shared" si="3"/>
        <v/>
      </c>
      <c r="N104" s="118"/>
      <c r="O104" s="45"/>
      <c r="P104" s="45"/>
      <c r="Q104" s="45"/>
      <c r="R104" s="45"/>
      <c r="S104" s="45"/>
      <c r="T104" s="45"/>
      <c r="U104" s="45"/>
      <c r="V104" s="45"/>
      <c r="W104" s="45"/>
      <c r="X104" s="45"/>
      <c r="Y104" s="45"/>
      <c r="Z104" s="45"/>
      <c r="AA104" s="45"/>
      <c r="AB104" s="45"/>
      <c r="AC104" s="45"/>
      <c r="AD104" s="45"/>
      <c r="AE104" s="45"/>
      <c r="AF104" s="45"/>
      <c r="AG104" s="45"/>
      <c r="AH104" s="45"/>
      <c r="AI104" s="45"/>
      <c r="AJ104" s="45"/>
      <c r="AK104" s="45"/>
    </row>
    <row r="105" spans="1:37" s="50" customFormat="1" ht="12.75" hidden="1">
      <c r="A105" s="45"/>
      <c r="B105" s="216" t="str">
        <f>IF(LEFT(DULIEU!$V97,3)=$M$4,DULIEU!$D97,"")</f>
        <v/>
      </c>
      <c r="C105" s="217" t="str">
        <f>IF(LEFT(DULIEU!$V97,3)=$M$4,DULIEU!$H97,"")</f>
        <v/>
      </c>
      <c r="D105" s="217" t="str">
        <f>IF(LEFT(DULIEU!$V97,3)=$M$4,DULIEU!$J97,"")</f>
        <v/>
      </c>
      <c r="E105" s="216" t="str">
        <f>IF(LEFT(DULIEU!$V97,3)=$M$4,DULIEU!$E97,"")</f>
        <v/>
      </c>
      <c r="F105" s="216" t="str">
        <f>IF(LEFT(DULIEU!$V97,3)=$M$4,DULIEU!$O97,"")</f>
        <v/>
      </c>
      <c r="G105" s="218" t="str">
        <f>IF(LEFT(DULIEU!$V97,3)=$M$4,DULIEU!$X97,"")</f>
        <v/>
      </c>
      <c r="H105" s="218">
        <f>IF(AND(LEFT(DULIEU!$V97,3)=$M$4,LEFT(DULIEU!$W97,4)=$H$11),DULIEU!$X97,0)</f>
        <v>0</v>
      </c>
      <c r="I105" s="218">
        <f>IF(AND(LEFT(DULIEU!$V97,3)=$M$4,LEFT(DULIEU!$W97,4)=$I$11),DULIEU!$X97,0)</f>
        <v>0</v>
      </c>
      <c r="J105" s="218">
        <f>IF(AND(LEFT(DULIEU!$V97,3)=$M$4,LEFT(DULIEU!$W97,4)=$J$11),DULIEU!$X97,0)</f>
        <v>0</v>
      </c>
      <c r="K105" s="219" t="str">
        <f>IF($L105&gt;0,DULIEU!W97,"-")</f>
        <v>632</v>
      </c>
      <c r="L105" s="218" t="str">
        <f t="shared" si="2"/>
        <v/>
      </c>
      <c r="M105" s="66" t="str">
        <f t="shared" si="3"/>
        <v/>
      </c>
      <c r="N105" s="118"/>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row>
    <row r="106" spans="1:37" s="50" customFormat="1" ht="12.75" hidden="1">
      <c r="A106" s="45"/>
      <c r="B106" s="216" t="str">
        <f>IF(LEFT(DULIEU!$V98,3)=$M$4,DULIEU!$D98,"")</f>
        <v/>
      </c>
      <c r="C106" s="217" t="str">
        <f>IF(LEFT(DULIEU!$V98,3)=$M$4,DULIEU!$H98,"")</f>
        <v/>
      </c>
      <c r="D106" s="217" t="str">
        <f>IF(LEFT(DULIEU!$V98,3)=$M$4,DULIEU!$J98,"")</f>
        <v/>
      </c>
      <c r="E106" s="216" t="str">
        <f>IF(LEFT(DULIEU!$V98,3)=$M$4,DULIEU!$E98,"")</f>
        <v/>
      </c>
      <c r="F106" s="216" t="str">
        <f>IF(LEFT(DULIEU!$V98,3)=$M$4,DULIEU!$O98,"")</f>
        <v/>
      </c>
      <c r="G106" s="218" t="str">
        <f>IF(LEFT(DULIEU!$V98,3)=$M$4,DULIEU!$X98,"")</f>
        <v/>
      </c>
      <c r="H106" s="218">
        <f>IF(AND(LEFT(DULIEU!$V98,3)=$M$4,LEFT(DULIEU!$W98,4)=$H$11),DULIEU!$X98,0)</f>
        <v>0</v>
      </c>
      <c r="I106" s="218">
        <f>IF(AND(LEFT(DULIEU!$V98,3)=$M$4,LEFT(DULIEU!$W98,4)=$I$11),DULIEU!$X98,0)</f>
        <v>0</v>
      </c>
      <c r="J106" s="218">
        <f>IF(AND(LEFT(DULIEU!$V98,3)=$M$4,LEFT(DULIEU!$W98,4)=$J$11),DULIEU!$X98,0)</f>
        <v>0</v>
      </c>
      <c r="K106" s="219" t="str">
        <f>IF($L106&gt;0,DULIEU!W98,"-")</f>
        <v>64221</v>
      </c>
      <c r="L106" s="218" t="str">
        <f t="shared" si="2"/>
        <v/>
      </c>
      <c r="M106" s="66" t="str">
        <f t="shared" si="3"/>
        <v/>
      </c>
      <c r="N106" s="118"/>
      <c r="O106" s="45"/>
      <c r="P106" s="45"/>
      <c r="Q106" s="45"/>
      <c r="R106" s="45"/>
      <c r="S106" s="45"/>
      <c r="T106" s="45"/>
      <c r="U106" s="45"/>
      <c r="V106" s="45"/>
      <c r="W106" s="45"/>
      <c r="X106" s="45"/>
      <c r="Y106" s="45"/>
      <c r="Z106" s="45"/>
      <c r="AA106" s="45"/>
      <c r="AB106" s="45"/>
      <c r="AC106" s="45"/>
      <c r="AD106" s="45"/>
      <c r="AE106" s="45"/>
      <c r="AF106" s="45"/>
      <c r="AG106" s="45"/>
      <c r="AH106" s="45"/>
      <c r="AI106" s="45"/>
      <c r="AJ106" s="45"/>
      <c r="AK106" s="45"/>
    </row>
    <row r="107" spans="1:37" s="50" customFormat="1" ht="12.75" hidden="1">
      <c r="A107" s="45"/>
      <c r="B107" s="216" t="str">
        <f>IF(LEFT(DULIEU!$V99,3)=$M$4,DULIEU!$D99,"")</f>
        <v/>
      </c>
      <c r="C107" s="217" t="str">
        <f>IF(LEFT(DULIEU!$V99,3)=$M$4,DULIEU!$H99,"")</f>
        <v/>
      </c>
      <c r="D107" s="217" t="str">
        <f>IF(LEFT(DULIEU!$V99,3)=$M$4,DULIEU!$J99,"")</f>
        <v/>
      </c>
      <c r="E107" s="216" t="str">
        <f>IF(LEFT(DULIEU!$V99,3)=$M$4,DULIEU!$E99,"")</f>
        <v/>
      </c>
      <c r="F107" s="216" t="str">
        <f>IF(LEFT(DULIEU!$V99,3)=$M$4,DULIEU!$O99,"")</f>
        <v/>
      </c>
      <c r="G107" s="218" t="str">
        <f>IF(LEFT(DULIEU!$V99,3)=$M$4,DULIEU!$X99,"")</f>
        <v/>
      </c>
      <c r="H107" s="218">
        <f>IF(AND(LEFT(DULIEU!$V99,3)=$M$4,LEFT(DULIEU!$W99,4)=$H$11),DULIEU!$X99,0)</f>
        <v>0</v>
      </c>
      <c r="I107" s="218">
        <f>IF(AND(LEFT(DULIEU!$V99,3)=$M$4,LEFT(DULIEU!$W99,4)=$I$11),DULIEU!$X99,0)</f>
        <v>0</v>
      </c>
      <c r="J107" s="218">
        <f>IF(AND(LEFT(DULIEU!$V99,3)=$M$4,LEFT(DULIEU!$W99,4)=$J$11),DULIEU!$X99,0)</f>
        <v>0</v>
      </c>
      <c r="K107" s="219" t="str">
        <f>IF($L107&gt;0,DULIEU!W99,"-")</f>
        <v>64227</v>
      </c>
      <c r="L107" s="218" t="str">
        <f t="shared" si="2"/>
        <v/>
      </c>
      <c r="M107" s="66" t="str">
        <f t="shared" si="3"/>
        <v/>
      </c>
      <c r="N107" s="118"/>
      <c r="O107" s="45"/>
      <c r="P107" s="45"/>
      <c r="Q107" s="45"/>
      <c r="R107" s="45"/>
      <c r="S107" s="45"/>
      <c r="T107" s="45"/>
      <c r="U107" s="45"/>
      <c r="V107" s="45"/>
      <c r="W107" s="45"/>
      <c r="X107" s="45"/>
      <c r="Y107" s="45"/>
      <c r="Z107" s="45"/>
      <c r="AA107" s="45"/>
      <c r="AB107" s="45"/>
      <c r="AC107" s="45"/>
      <c r="AD107" s="45"/>
      <c r="AE107" s="45"/>
      <c r="AF107" s="45"/>
      <c r="AG107" s="45"/>
      <c r="AH107" s="45"/>
      <c r="AI107" s="45"/>
      <c r="AJ107" s="45"/>
      <c r="AK107" s="45"/>
    </row>
    <row r="108" spans="1:37" s="50" customFormat="1" ht="12.75" hidden="1">
      <c r="A108" s="45"/>
      <c r="B108" s="216" t="str">
        <f>IF(LEFT(DULIEU!$V100,3)=$M$4,DULIEU!$D100,"")</f>
        <v/>
      </c>
      <c r="C108" s="217" t="str">
        <f>IF(LEFT(DULIEU!$V100,3)=$M$4,DULIEU!$H100,"")</f>
        <v/>
      </c>
      <c r="D108" s="217" t="str">
        <f>IF(LEFT(DULIEU!$V100,3)=$M$4,DULIEU!$J100,"")</f>
        <v/>
      </c>
      <c r="E108" s="216" t="str">
        <f>IF(LEFT(DULIEU!$V100,3)=$M$4,DULIEU!$E100,"")</f>
        <v/>
      </c>
      <c r="F108" s="216" t="str">
        <f>IF(LEFT(DULIEU!$V100,3)=$M$4,DULIEU!$O100,"")</f>
        <v/>
      </c>
      <c r="G108" s="218" t="str">
        <f>IF(LEFT(DULIEU!$V100,3)=$M$4,DULIEU!$X100,"")</f>
        <v/>
      </c>
      <c r="H108" s="218">
        <f>IF(AND(LEFT(DULIEU!$V100,3)=$M$4,LEFT(DULIEU!$W100,4)=$H$11),DULIEU!$X100,0)</f>
        <v>0</v>
      </c>
      <c r="I108" s="218">
        <f>IF(AND(LEFT(DULIEU!$V100,3)=$M$4,LEFT(DULIEU!$W100,4)=$I$11),DULIEU!$X100,0)</f>
        <v>0</v>
      </c>
      <c r="J108" s="218">
        <f>IF(AND(LEFT(DULIEU!$V100,3)=$M$4,LEFT(DULIEU!$W100,4)=$J$11),DULIEU!$X100,0)</f>
        <v>0</v>
      </c>
      <c r="K108" s="219" t="str">
        <f>IF($L108&gt;0,DULIEU!W100,"-")</f>
        <v>911</v>
      </c>
      <c r="L108" s="218" t="str">
        <f t="shared" si="2"/>
        <v/>
      </c>
      <c r="M108" s="66" t="str">
        <f t="shared" si="3"/>
        <v/>
      </c>
      <c r="N108" s="118"/>
      <c r="O108" s="45"/>
      <c r="P108" s="45"/>
      <c r="Q108" s="45"/>
      <c r="R108" s="45"/>
      <c r="S108" s="45"/>
      <c r="T108" s="45"/>
      <c r="U108" s="45"/>
      <c r="V108" s="45"/>
      <c r="W108" s="45"/>
      <c r="X108" s="45"/>
      <c r="Y108" s="45"/>
      <c r="Z108" s="45"/>
      <c r="AA108" s="45"/>
      <c r="AB108" s="45"/>
      <c r="AC108" s="45"/>
      <c r="AD108" s="45"/>
      <c r="AE108" s="45"/>
      <c r="AF108" s="45"/>
      <c r="AG108" s="45"/>
      <c r="AH108" s="45"/>
      <c r="AI108" s="45"/>
      <c r="AJ108" s="45"/>
      <c r="AK108" s="45"/>
    </row>
    <row r="109" spans="1:37" s="50" customFormat="1" ht="12.75" hidden="1">
      <c r="A109" s="45"/>
      <c r="B109" s="216" t="str">
        <f>IF(LEFT(DULIEU!$V101,3)=$M$4,DULIEU!$D101,"")</f>
        <v/>
      </c>
      <c r="C109" s="217" t="str">
        <f>IF(LEFT(DULIEU!$V101,3)=$M$4,DULIEU!$H101,"")</f>
        <v/>
      </c>
      <c r="D109" s="217" t="str">
        <f>IF(LEFT(DULIEU!$V101,3)=$M$4,DULIEU!$J101,"")</f>
        <v/>
      </c>
      <c r="E109" s="216" t="str">
        <f>IF(LEFT(DULIEU!$V101,3)=$M$4,DULIEU!$E101,"")</f>
        <v/>
      </c>
      <c r="F109" s="216" t="str">
        <f>IF(LEFT(DULIEU!$V101,3)=$M$4,DULIEU!$O101,"")</f>
        <v/>
      </c>
      <c r="G109" s="218" t="str">
        <f>IF(LEFT(DULIEU!$V101,3)=$M$4,DULIEU!$X101,"")</f>
        <v/>
      </c>
      <c r="H109" s="218">
        <f>IF(AND(LEFT(DULIEU!$V101,3)=$M$4,LEFT(DULIEU!$W101,4)=$H$11),DULIEU!$X101,0)</f>
        <v>0</v>
      </c>
      <c r="I109" s="218">
        <f>IF(AND(LEFT(DULIEU!$V101,3)=$M$4,LEFT(DULIEU!$W101,4)=$I$11),DULIEU!$X101,0)</f>
        <v>0</v>
      </c>
      <c r="J109" s="218">
        <f>IF(AND(LEFT(DULIEU!$V101,3)=$M$4,LEFT(DULIEU!$W101,4)=$J$11),DULIEU!$X101,0)</f>
        <v>0</v>
      </c>
      <c r="K109" s="219" t="str">
        <f>IF($L109&gt;0,DULIEU!W101,"-")</f>
        <v>911</v>
      </c>
      <c r="L109" s="218" t="str">
        <f t="shared" si="2"/>
        <v/>
      </c>
      <c r="M109" s="66" t="str">
        <f t="shared" si="3"/>
        <v/>
      </c>
      <c r="N109" s="118"/>
      <c r="O109" s="45"/>
      <c r="P109" s="45"/>
      <c r="Q109" s="45"/>
      <c r="R109" s="45"/>
      <c r="S109" s="45"/>
      <c r="T109" s="45"/>
      <c r="U109" s="45"/>
      <c r="V109" s="45"/>
      <c r="W109" s="45"/>
      <c r="X109" s="45"/>
      <c r="Y109" s="45"/>
      <c r="Z109" s="45"/>
      <c r="AA109" s="45"/>
      <c r="AB109" s="45"/>
      <c r="AC109" s="45"/>
      <c r="AD109" s="45"/>
      <c r="AE109" s="45"/>
      <c r="AF109" s="45"/>
      <c r="AG109" s="45"/>
      <c r="AH109" s="45"/>
      <c r="AI109" s="45"/>
      <c r="AJ109" s="45"/>
      <c r="AK109" s="45"/>
    </row>
    <row r="110" spans="1:37" s="50" customFormat="1" ht="12.75" hidden="1">
      <c r="A110" s="45"/>
      <c r="B110" s="216" t="str">
        <f>IF(LEFT(DULIEU!$V102,3)=$M$4,DULIEU!$D102,"")</f>
        <v/>
      </c>
      <c r="C110" s="217" t="str">
        <f>IF(LEFT(DULIEU!$V102,3)=$M$4,DULIEU!$H102,"")</f>
        <v/>
      </c>
      <c r="D110" s="217" t="str">
        <f>IF(LEFT(DULIEU!$V102,3)=$M$4,DULIEU!$J102,"")</f>
        <v/>
      </c>
      <c r="E110" s="216" t="str">
        <f>IF(LEFT(DULIEU!$V102,3)=$M$4,DULIEU!$E102,"")</f>
        <v/>
      </c>
      <c r="F110" s="216" t="str">
        <f>IF(LEFT(DULIEU!$V102,3)=$M$4,DULIEU!$O102,"")</f>
        <v/>
      </c>
      <c r="G110" s="218" t="str">
        <f>IF(LEFT(DULIEU!$V102,3)=$M$4,DULIEU!$X102,"")</f>
        <v/>
      </c>
      <c r="H110" s="218">
        <f>IF(AND(LEFT(DULIEU!$V102,3)=$M$4,LEFT(DULIEU!$W102,4)=$H$11),DULIEU!$X102,0)</f>
        <v>0</v>
      </c>
      <c r="I110" s="218">
        <f>IF(AND(LEFT(DULIEU!$V102,3)=$M$4,LEFT(DULIEU!$W102,4)=$I$11),DULIEU!$X102,0)</f>
        <v>0</v>
      </c>
      <c r="J110" s="218">
        <f>IF(AND(LEFT(DULIEU!$V102,3)=$M$4,LEFT(DULIEU!$W102,4)=$J$11),DULIEU!$X102,0)</f>
        <v>0</v>
      </c>
      <c r="K110" s="219" t="str">
        <f>IF($L110&gt;0,DULIEU!W102,"-")</f>
        <v>911</v>
      </c>
      <c r="L110" s="218" t="str">
        <f t="shared" si="2"/>
        <v/>
      </c>
      <c r="M110" s="66" t="str">
        <f t="shared" si="3"/>
        <v/>
      </c>
      <c r="N110" s="118"/>
      <c r="O110" s="45"/>
      <c r="P110" s="45"/>
      <c r="Q110" s="45"/>
      <c r="R110" s="45"/>
      <c r="S110" s="45"/>
      <c r="T110" s="45"/>
      <c r="U110" s="45"/>
      <c r="V110" s="45"/>
      <c r="W110" s="45"/>
      <c r="X110" s="45"/>
      <c r="Y110" s="45"/>
      <c r="Z110" s="45"/>
      <c r="AA110" s="45"/>
      <c r="AB110" s="45"/>
      <c r="AC110" s="45"/>
      <c r="AD110" s="45"/>
      <c r="AE110" s="45"/>
      <c r="AF110" s="45"/>
      <c r="AG110" s="45"/>
      <c r="AH110" s="45"/>
      <c r="AI110" s="45"/>
      <c r="AJ110" s="45"/>
      <c r="AK110" s="45"/>
    </row>
    <row r="111" spans="1:37" s="50" customFormat="1" ht="12.75" hidden="1">
      <c r="A111" s="45"/>
      <c r="B111" s="216" t="str">
        <f>IF(LEFT(DULIEU!$V103,3)=$M$4,DULIEU!$D103,"")</f>
        <v/>
      </c>
      <c r="C111" s="217" t="str">
        <f>IF(LEFT(DULIEU!$V103,3)=$M$4,DULIEU!$H103,"")</f>
        <v/>
      </c>
      <c r="D111" s="217" t="str">
        <f>IF(LEFT(DULIEU!$V103,3)=$M$4,DULIEU!$J103,"")</f>
        <v/>
      </c>
      <c r="E111" s="216" t="str">
        <f>IF(LEFT(DULIEU!$V103,3)=$M$4,DULIEU!$E103,"")</f>
        <v/>
      </c>
      <c r="F111" s="216" t="str">
        <f>IF(LEFT(DULIEU!$V103,3)=$M$4,DULIEU!$O103,"")</f>
        <v/>
      </c>
      <c r="G111" s="218" t="str">
        <f>IF(LEFT(DULIEU!$V103,3)=$M$4,DULIEU!$X103,"")</f>
        <v/>
      </c>
      <c r="H111" s="218">
        <f>IF(AND(LEFT(DULIEU!$V103,3)=$M$4,LEFT(DULIEU!$W103,4)=$H$11),DULIEU!$X103,0)</f>
        <v>0</v>
      </c>
      <c r="I111" s="218">
        <f>IF(AND(LEFT(DULIEU!$V103,3)=$M$4,LEFT(DULIEU!$W103,4)=$I$11),DULIEU!$X103,0)</f>
        <v>0</v>
      </c>
      <c r="J111" s="218">
        <f>IF(AND(LEFT(DULIEU!$V103,3)=$M$4,LEFT(DULIEU!$W103,4)=$J$11),DULIEU!$X103,0)</f>
        <v>0</v>
      </c>
      <c r="K111" s="219" t="str">
        <f>IF($L111&gt;0,DULIEU!W103,"-")</f>
        <v>5111</v>
      </c>
      <c r="L111" s="218" t="str">
        <f t="shared" si="2"/>
        <v/>
      </c>
      <c r="M111" s="66" t="str">
        <f t="shared" si="3"/>
        <v/>
      </c>
      <c r="N111" s="118"/>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row>
    <row r="112" spans="1:37" s="50" customFormat="1" ht="12.75" hidden="1">
      <c r="A112" s="45"/>
      <c r="B112" s="216" t="str">
        <f>IF(LEFT(DULIEU!$V104,3)=$M$4,DULIEU!$D104,"")</f>
        <v/>
      </c>
      <c r="C112" s="217" t="str">
        <f>IF(LEFT(DULIEU!$V104,3)=$M$4,DULIEU!$H104,"")</f>
        <v/>
      </c>
      <c r="D112" s="217" t="str">
        <f>IF(LEFT(DULIEU!$V104,3)=$M$4,DULIEU!$J104,"")</f>
        <v/>
      </c>
      <c r="E112" s="216" t="str">
        <f>IF(LEFT(DULIEU!$V104,3)=$M$4,DULIEU!$E104,"")</f>
        <v/>
      </c>
      <c r="F112" s="216" t="str">
        <f>IF(LEFT(DULIEU!$V104,3)=$M$4,DULIEU!$O104,"")</f>
        <v/>
      </c>
      <c r="G112" s="218" t="str">
        <f>IF(LEFT(DULIEU!$V104,3)=$M$4,DULIEU!$X104,"")</f>
        <v/>
      </c>
      <c r="H112" s="218">
        <f>IF(AND(LEFT(DULIEU!$V104,3)=$M$4,LEFT(DULIEU!$W104,4)=$H$11),DULIEU!$X104,0)</f>
        <v>0</v>
      </c>
      <c r="I112" s="218">
        <f>IF(AND(LEFT(DULIEU!$V104,3)=$M$4,LEFT(DULIEU!$W104,4)=$I$11),DULIEU!$X104,0)</f>
        <v>0</v>
      </c>
      <c r="J112" s="218">
        <f>IF(AND(LEFT(DULIEU!$V104,3)=$M$4,LEFT(DULIEU!$W104,4)=$J$11),DULIEU!$X104,0)</f>
        <v>0</v>
      </c>
      <c r="K112" s="219" t="str">
        <f>IF($L112&gt;0,DULIEU!W104,"-")</f>
        <v>33311</v>
      </c>
      <c r="L112" s="218" t="str">
        <f t="shared" si="2"/>
        <v/>
      </c>
      <c r="M112" s="66" t="str">
        <f t="shared" si="3"/>
        <v/>
      </c>
      <c r="N112" s="118"/>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row>
    <row r="113" spans="1:37" s="50" customFormat="1" ht="12.75" hidden="1">
      <c r="A113" s="45"/>
      <c r="B113" s="216" t="str">
        <f>IF(LEFT(DULIEU!$V105,3)=$M$4,DULIEU!$D105,"")</f>
        <v/>
      </c>
      <c r="C113" s="217" t="str">
        <f>IF(LEFT(DULIEU!$V105,3)=$M$4,DULIEU!$H105,"")</f>
        <v/>
      </c>
      <c r="D113" s="217" t="str">
        <f>IF(LEFT(DULIEU!$V105,3)=$M$4,DULIEU!$J105,"")</f>
        <v/>
      </c>
      <c r="E113" s="216" t="str">
        <f>IF(LEFT(DULIEU!$V105,3)=$M$4,DULIEU!$E105,"")</f>
        <v/>
      </c>
      <c r="F113" s="216" t="str">
        <f>IF(LEFT(DULIEU!$V105,3)=$M$4,DULIEU!$O105,"")</f>
        <v/>
      </c>
      <c r="G113" s="218" t="str">
        <f>IF(LEFT(DULIEU!$V105,3)=$M$4,DULIEU!$X105,"")</f>
        <v/>
      </c>
      <c r="H113" s="218">
        <f>IF(AND(LEFT(DULIEU!$V105,3)=$M$4,LEFT(DULIEU!$W105,4)=$H$11),DULIEU!$X105,0)</f>
        <v>0</v>
      </c>
      <c r="I113" s="218">
        <f>IF(AND(LEFT(DULIEU!$V105,3)=$M$4,LEFT(DULIEU!$W105,4)=$I$11),DULIEU!$X105,0)</f>
        <v>0</v>
      </c>
      <c r="J113" s="218">
        <f>IF(AND(LEFT(DULIEU!$V105,3)=$M$4,LEFT(DULIEU!$W105,4)=$J$11),DULIEU!$X105,0)</f>
        <v>0</v>
      </c>
      <c r="K113" s="219" t="str">
        <f>IF($L113&gt;0,DULIEU!W105,"-")</f>
        <v>1111</v>
      </c>
      <c r="L113" s="218" t="str">
        <f t="shared" si="2"/>
        <v/>
      </c>
      <c r="M113" s="66" t="str">
        <f t="shared" si="3"/>
        <v/>
      </c>
      <c r="N113" s="118"/>
      <c r="O113" s="45"/>
      <c r="P113" s="45"/>
      <c r="Q113" s="45"/>
      <c r="R113" s="45"/>
      <c r="S113" s="45"/>
      <c r="T113" s="45"/>
      <c r="U113" s="45"/>
      <c r="V113" s="45"/>
      <c r="W113" s="45"/>
      <c r="X113" s="45"/>
      <c r="Y113" s="45"/>
      <c r="Z113" s="45"/>
      <c r="AA113" s="45"/>
      <c r="AB113" s="45"/>
      <c r="AC113" s="45"/>
      <c r="AD113" s="45"/>
      <c r="AE113" s="45"/>
      <c r="AF113" s="45"/>
      <c r="AG113" s="45"/>
      <c r="AH113" s="45"/>
      <c r="AI113" s="45"/>
      <c r="AJ113" s="45"/>
      <c r="AK113" s="45"/>
    </row>
    <row r="114" spans="1:37" s="50" customFormat="1" ht="12.75" hidden="1">
      <c r="A114" s="45"/>
      <c r="B114" s="216" t="str">
        <f>IF(LEFT(DULIEU!$V106,3)=$M$4,DULIEU!$D106,"")</f>
        <v/>
      </c>
      <c r="C114" s="217" t="str">
        <f>IF(LEFT(DULIEU!$V106,3)=$M$4,DULIEU!$H106,"")</f>
        <v/>
      </c>
      <c r="D114" s="217" t="str">
        <f>IF(LEFT(DULIEU!$V106,3)=$M$4,DULIEU!$J106,"")</f>
        <v/>
      </c>
      <c r="E114" s="216" t="str">
        <f>IF(LEFT(DULIEU!$V106,3)=$M$4,DULIEU!$E106,"")</f>
        <v/>
      </c>
      <c r="F114" s="216" t="str">
        <f>IF(LEFT(DULIEU!$V106,3)=$M$4,DULIEU!$O106,"")</f>
        <v/>
      </c>
      <c r="G114" s="218" t="str">
        <f>IF(LEFT(DULIEU!$V106,3)=$M$4,DULIEU!$X106,"")</f>
        <v/>
      </c>
      <c r="H114" s="218">
        <f>IF(AND(LEFT(DULIEU!$V106,3)=$M$4,LEFT(DULIEU!$W106,4)=$H$11),DULIEU!$X106,0)</f>
        <v>0</v>
      </c>
      <c r="I114" s="218">
        <f>IF(AND(LEFT(DULIEU!$V106,3)=$M$4,LEFT(DULIEU!$W106,4)=$I$11),DULIEU!$X106,0)</f>
        <v>0</v>
      </c>
      <c r="J114" s="218">
        <f>IF(AND(LEFT(DULIEU!$V106,3)=$M$4,LEFT(DULIEU!$W106,4)=$J$11),DULIEU!$X106,0)</f>
        <v>0</v>
      </c>
      <c r="K114" s="219" t="str">
        <f>IF($L114&gt;0,DULIEU!W106,"-")</f>
        <v>1111</v>
      </c>
      <c r="L114" s="218" t="str">
        <f t="shared" si="2"/>
        <v/>
      </c>
      <c r="M114" s="66" t="str">
        <f t="shared" si="3"/>
        <v/>
      </c>
      <c r="N114" s="118"/>
      <c r="O114" s="45"/>
      <c r="P114" s="45"/>
      <c r="Q114" s="45"/>
      <c r="R114" s="45"/>
      <c r="S114" s="45"/>
      <c r="T114" s="45"/>
      <c r="U114" s="45"/>
      <c r="V114" s="45"/>
      <c r="W114" s="45"/>
      <c r="X114" s="45"/>
      <c r="Y114" s="45"/>
      <c r="Z114" s="45"/>
      <c r="AA114" s="45"/>
      <c r="AB114" s="45"/>
      <c r="AC114" s="45"/>
      <c r="AD114" s="45"/>
      <c r="AE114" s="45"/>
      <c r="AF114" s="45"/>
      <c r="AG114" s="45"/>
      <c r="AH114" s="45"/>
      <c r="AI114" s="45"/>
      <c r="AJ114" s="45"/>
      <c r="AK114" s="45"/>
    </row>
    <row r="115" spans="1:37" s="50" customFormat="1" ht="12.75" hidden="1">
      <c r="A115" s="45"/>
      <c r="B115" s="216" t="str">
        <f>IF(LEFT(DULIEU!$V107,3)=$M$4,DULIEU!$D107,"")</f>
        <v/>
      </c>
      <c r="C115" s="217" t="str">
        <f>IF(LEFT(DULIEU!$V107,3)=$M$4,DULIEU!$H107,"")</f>
        <v/>
      </c>
      <c r="D115" s="217" t="str">
        <f>IF(LEFT(DULIEU!$V107,3)=$M$4,DULIEU!$J107,"")</f>
        <v/>
      </c>
      <c r="E115" s="216" t="str">
        <f>IF(LEFT(DULIEU!$V107,3)=$M$4,DULIEU!$E107,"")</f>
        <v/>
      </c>
      <c r="F115" s="216" t="str">
        <f>IF(LEFT(DULIEU!$V107,3)=$M$4,DULIEU!$O107,"")</f>
        <v/>
      </c>
      <c r="G115" s="218" t="str">
        <f>IF(LEFT(DULIEU!$V107,3)=$M$4,DULIEU!$X107,"")</f>
        <v/>
      </c>
      <c r="H115" s="218">
        <f>IF(AND(LEFT(DULIEU!$V107,3)=$M$4,LEFT(DULIEU!$W107,4)=$H$11),DULIEU!$X107,0)</f>
        <v>0</v>
      </c>
      <c r="I115" s="218">
        <f>IF(AND(LEFT(DULIEU!$V107,3)=$M$4,LEFT(DULIEU!$W107,4)=$I$11),DULIEU!$X107,0)</f>
        <v>0</v>
      </c>
      <c r="J115" s="218">
        <f>IF(AND(LEFT(DULIEU!$V107,3)=$M$4,LEFT(DULIEU!$W107,4)=$J$11),DULIEU!$X107,0)</f>
        <v>0</v>
      </c>
      <c r="K115" s="219" t="str">
        <f>IF($L115&gt;0,DULIEU!W107,"-")</f>
        <v>1111</v>
      </c>
      <c r="L115" s="218" t="str">
        <f t="shared" si="2"/>
        <v/>
      </c>
      <c r="M115" s="66" t="str">
        <f t="shared" si="3"/>
        <v/>
      </c>
      <c r="N115" s="118"/>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row>
    <row r="116" spans="1:37" s="50" customFormat="1" ht="12.75" hidden="1">
      <c r="A116" s="45"/>
      <c r="B116" s="216" t="str">
        <f>IF(LEFT(DULIEU!$V108,3)=$M$4,DULIEU!$D108,"")</f>
        <v/>
      </c>
      <c r="C116" s="217" t="str">
        <f>IF(LEFT(DULIEU!$V108,3)=$M$4,DULIEU!$H108,"")</f>
        <v/>
      </c>
      <c r="D116" s="217" t="str">
        <f>IF(LEFT(DULIEU!$V108,3)=$M$4,DULIEU!$J108,"")</f>
        <v/>
      </c>
      <c r="E116" s="216" t="str">
        <f>IF(LEFT(DULIEU!$V108,3)=$M$4,DULIEU!$E108,"")</f>
        <v/>
      </c>
      <c r="F116" s="216" t="str">
        <f>IF(LEFT(DULIEU!$V108,3)=$M$4,DULIEU!$O108,"")</f>
        <v/>
      </c>
      <c r="G116" s="218" t="str">
        <f>IF(LEFT(DULIEU!$V108,3)=$M$4,DULIEU!$X108,"")</f>
        <v/>
      </c>
      <c r="H116" s="218">
        <f>IF(AND(LEFT(DULIEU!$V108,3)=$M$4,LEFT(DULIEU!$W108,4)=$H$11),DULIEU!$X108,0)</f>
        <v>0</v>
      </c>
      <c r="I116" s="218">
        <f>IF(AND(LEFT(DULIEU!$V108,3)=$M$4,LEFT(DULIEU!$W108,4)=$I$11),DULIEU!$X108,0)</f>
        <v>0</v>
      </c>
      <c r="J116" s="218">
        <f>IF(AND(LEFT(DULIEU!$V108,3)=$M$4,LEFT(DULIEU!$W108,4)=$J$11),DULIEU!$X108,0)</f>
        <v>0</v>
      </c>
      <c r="K116" s="219" t="str">
        <f>IF($L116&gt;0,DULIEU!W108,"-")</f>
        <v>1111</v>
      </c>
      <c r="L116" s="218" t="str">
        <f t="shared" si="2"/>
        <v/>
      </c>
      <c r="M116" s="66" t="str">
        <f t="shared" si="3"/>
        <v/>
      </c>
      <c r="N116" s="118"/>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row>
    <row r="117" spans="1:37" s="50" customFormat="1" ht="12.75" hidden="1">
      <c r="A117" s="45"/>
      <c r="B117" s="216" t="str">
        <f>IF(LEFT(DULIEU!$V109,3)=$M$4,DULIEU!$D109,"")</f>
        <v/>
      </c>
      <c r="C117" s="217" t="str">
        <f>IF(LEFT(DULIEU!$V109,3)=$M$4,DULIEU!$H109,"")</f>
        <v/>
      </c>
      <c r="D117" s="217" t="str">
        <f>IF(LEFT(DULIEU!$V109,3)=$M$4,DULIEU!$J109,"")</f>
        <v/>
      </c>
      <c r="E117" s="216" t="str">
        <f>IF(LEFT(DULIEU!$V109,3)=$M$4,DULIEU!$E109,"")</f>
        <v/>
      </c>
      <c r="F117" s="216" t="str">
        <f>IF(LEFT(DULIEU!$V109,3)=$M$4,DULIEU!$O109,"")</f>
        <v/>
      </c>
      <c r="G117" s="218" t="str">
        <f>IF(LEFT(DULIEU!$V109,3)=$M$4,DULIEU!$X109,"")</f>
        <v/>
      </c>
      <c r="H117" s="218">
        <f>IF(AND(LEFT(DULIEU!$V109,3)=$M$4,LEFT(DULIEU!$W109,4)=$H$11),DULIEU!$X109,0)</f>
        <v>0</v>
      </c>
      <c r="I117" s="218">
        <f>IF(AND(LEFT(DULIEU!$V109,3)=$M$4,LEFT(DULIEU!$W109,4)=$I$11),DULIEU!$X109,0)</f>
        <v>0</v>
      </c>
      <c r="J117" s="218">
        <f>IF(AND(LEFT(DULIEU!$V109,3)=$M$4,LEFT(DULIEU!$W109,4)=$J$11),DULIEU!$X109,0)</f>
        <v>0</v>
      </c>
      <c r="K117" s="219" t="str">
        <f>IF($L117&gt;0,DULIEU!W109,"-")</f>
        <v>1521</v>
      </c>
      <c r="L117" s="218" t="str">
        <f t="shared" si="2"/>
        <v/>
      </c>
      <c r="M117" s="66" t="str">
        <f t="shared" si="3"/>
        <v/>
      </c>
      <c r="N117" s="118"/>
      <c r="O117" s="45"/>
      <c r="P117" s="45"/>
      <c r="Q117" s="45"/>
      <c r="R117" s="45"/>
      <c r="S117" s="45"/>
      <c r="T117" s="45"/>
      <c r="U117" s="45"/>
      <c r="V117" s="45"/>
      <c r="W117" s="45"/>
      <c r="X117" s="45"/>
      <c r="Y117" s="45"/>
      <c r="Z117" s="45"/>
      <c r="AA117" s="45"/>
      <c r="AB117" s="45"/>
      <c r="AC117" s="45"/>
      <c r="AD117" s="45"/>
      <c r="AE117" s="45"/>
      <c r="AF117" s="45"/>
      <c r="AG117" s="45"/>
      <c r="AH117" s="45"/>
      <c r="AI117" s="45"/>
      <c r="AJ117" s="45"/>
      <c r="AK117" s="45"/>
    </row>
    <row r="118" spans="1:37" s="50" customFormat="1" ht="12.75" hidden="1">
      <c r="A118" s="45"/>
      <c r="B118" s="216" t="str">
        <f>IF(LEFT(DULIEU!$V110,3)=$M$4,DULIEU!$D110,"")</f>
        <v/>
      </c>
      <c r="C118" s="217" t="str">
        <f>IF(LEFT(DULIEU!$V110,3)=$M$4,DULIEU!$H110,"")</f>
        <v/>
      </c>
      <c r="D118" s="217" t="str">
        <f>IF(LEFT(DULIEU!$V110,3)=$M$4,DULIEU!$J110,"")</f>
        <v/>
      </c>
      <c r="E118" s="216" t="str">
        <f>IF(LEFT(DULIEU!$V110,3)=$M$4,DULIEU!$E110,"")</f>
        <v/>
      </c>
      <c r="F118" s="216" t="str">
        <f>IF(LEFT(DULIEU!$V110,3)=$M$4,DULIEU!$O110,"")</f>
        <v/>
      </c>
      <c r="G118" s="218" t="str">
        <f>IF(LEFT(DULIEU!$V110,3)=$M$4,DULIEU!$X110,"")</f>
        <v/>
      </c>
      <c r="H118" s="218">
        <f>IF(AND(LEFT(DULIEU!$V110,3)=$M$4,LEFT(DULIEU!$W110,4)=$H$11),DULIEU!$X110,0)</f>
        <v>0</v>
      </c>
      <c r="I118" s="218">
        <f>IF(AND(LEFT(DULIEU!$V110,3)=$M$4,LEFT(DULIEU!$W110,4)=$I$11),DULIEU!$X110,0)</f>
        <v>0</v>
      </c>
      <c r="J118" s="218">
        <f>IF(AND(LEFT(DULIEU!$V110,3)=$M$4,LEFT(DULIEU!$W110,4)=$J$11),DULIEU!$X110,0)</f>
        <v>0</v>
      </c>
      <c r="K118" s="219" t="str">
        <f>IF($L118&gt;0,DULIEU!W110,"-")</f>
        <v>331</v>
      </c>
      <c r="L118" s="218" t="str">
        <f t="shared" si="2"/>
        <v/>
      </c>
      <c r="M118" s="66" t="str">
        <f t="shared" si="3"/>
        <v/>
      </c>
      <c r="N118" s="118"/>
      <c r="O118" s="45"/>
      <c r="P118" s="45"/>
      <c r="Q118" s="45"/>
      <c r="R118" s="45"/>
      <c r="S118" s="45"/>
      <c r="T118" s="45"/>
      <c r="U118" s="45"/>
      <c r="V118" s="45"/>
      <c r="W118" s="45"/>
      <c r="X118" s="45"/>
      <c r="Y118" s="45"/>
      <c r="Z118" s="45"/>
      <c r="AA118" s="45"/>
      <c r="AB118" s="45"/>
      <c r="AC118" s="45"/>
      <c r="AD118" s="45"/>
      <c r="AE118" s="45"/>
      <c r="AF118" s="45"/>
      <c r="AG118" s="45"/>
      <c r="AH118" s="45"/>
      <c r="AI118" s="45"/>
      <c r="AJ118" s="45"/>
      <c r="AK118" s="45"/>
    </row>
    <row r="119" spans="1:37" s="50" customFormat="1" ht="12.75" hidden="1">
      <c r="A119" s="45"/>
      <c r="B119" s="216" t="str">
        <f>IF(LEFT(DULIEU!$V111,3)=$M$4,DULIEU!$D111,"")</f>
        <v/>
      </c>
      <c r="C119" s="217" t="str">
        <f>IF(LEFT(DULIEU!$V111,3)=$M$4,DULIEU!$H111,"")</f>
        <v/>
      </c>
      <c r="D119" s="217" t="str">
        <f>IF(LEFT(DULIEU!$V111,3)=$M$4,DULIEU!$J111,"")</f>
        <v/>
      </c>
      <c r="E119" s="216" t="str">
        <f>IF(LEFT(DULIEU!$V111,3)=$M$4,DULIEU!$E111,"")</f>
        <v/>
      </c>
      <c r="F119" s="216" t="str">
        <f>IF(LEFT(DULIEU!$V111,3)=$M$4,DULIEU!$O111,"")</f>
        <v/>
      </c>
      <c r="G119" s="218" t="str">
        <f>IF(LEFT(DULIEU!$V111,3)=$M$4,DULIEU!$X111,"")</f>
        <v/>
      </c>
      <c r="H119" s="218">
        <f>IF(AND(LEFT(DULIEU!$V111,3)=$M$4,LEFT(DULIEU!$W111,4)=$H$11),DULIEU!$X111,0)</f>
        <v>0</v>
      </c>
      <c r="I119" s="218">
        <f>IF(AND(LEFT(DULIEU!$V111,3)=$M$4,LEFT(DULIEU!$W111,4)=$I$11),DULIEU!$X111,0)</f>
        <v>0</v>
      </c>
      <c r="J119" s="218">
        <f>IF(AND(LEFT(DULIEU!$V111,3)=$M$4,LEFT(DULIEU!$W111,4)=$J$11),DULIEU!$X111,0)</f>
        <v>0</v>
      </c>
      <c r="K119" s="219" t="str">
        <f>IF($L119&gt;0,DULIEU!W111,"-")</f>
        <v>331</v>
      </c>
      <c r="L119" s="218" t="str">
        <f t="shared" si="2"/>
        <v/>
      </c>
      <c r="M119" s="66" t="str">
        <f t="shared" si="3"/>
        <v/>
      </c>
      <c r="N119" s="118"/>
      <c r="O119" s="45"/>
      <c r="P119" s="45"/>
      <c r="Q119" s="45"/>
      <c r="R119" s="45"/>
      <c r="S119" s="45"/>
      <c r="T119" s="45"/>
      <c r="U119" s="45"/>
      <c r="V119" s="45"/>
      <c r="W119" s="45"/>
      <c r="X119" s="45"/>
      <c r="Y119" s="45"/>
      <c r="Z119" s="45"/>
      <c r="AA119" s="45"/>
      <c r="AB119" s="45"/>
      <c r="AC119" s="45"/>
      <c r="AD119" s="45"/>
      <c r="AE119" s="45"/>
      <c r="AF119" s="45"/>
      <c r="AG119" s="45"/>
      <c r="AH119" s="45"/>
      <c r="AI119" s="45"/>
      <c r="AJ119" s="45"/>
      <c r="AK119" s="45"/>
    </row>
    <row r="120" spans="1:37" s="50" customFormat="1" ht="12.75" hidden="1">
      <c r="A120" s="45"/>
      <c r="B120" s="216" t="str">
        <f>IF(LEFT(DULIEU!$V112,3)=$M$4,DULIEU!$D112,"")</f>
        <v/>
      </c>
      <c r="C120" s="217" t="str">
        <f>IF(LEFT(DULIEU!$V112,3)=$M$4,DULIEU!$H112,"")</f>
        <v/>
      </c>
      <c r="D120" s="217" t="str">
        <f>IF(LEFT(DULIEU!$V112,3)=$M$4,DULIEU!$J112,"")</f>
        <v/>
      </c>
      <c r="E120" s="216" t="str">
        <f>IF(LEFT(DULIEU!$V112,3)=$M$4,DULIEU!$E112,"")</f>
        <v/>
      </c>
      <c r="F120" s="216" t="str">
        <f>IF(LEFT(DULIEU!$V112,3)=$M$4,DULIEU!$O112,"")</f>
        <v/>
      </c>
      <c r="G120" s="218" t="str">
        <f>IF(LEFT(DULIEU!$V112,3)=$M$4,DULIEU!$X112,"")</f>
        <v/>
      </c>
      <c r="H120" s="218">
        <f>IF(AND(LEFT(DULIEU!$V112,3)=$M$4,LEFT(DULIEU!$W112,4)=$H$11),DULIEU!$X112,0)</f>
        <v>0</v>
      </c>
      <c r="I120" s="218">
        <f>IF(AND(LEFT(DULIEU!$V112,3)=$M$4,LEFT(DULIEU!$W112,4)=$I$11),DULIEU!$X112,0)</f>
        <v>0</v>
      </c>
      <c r="J120" s="218">
        <f>IF(AND(LEFT(DULIEU!$V112,3)=$M$4,LEFT(DULIEU!$W112,4)=$J$11),DULIEU!$X112,0)</f>
        <v>0</v>
      </c>
      <c r="K120" s="219" t="str">
        <f>IF($L120&gt;0,DULIEU!W112,"-")</f>
        <v>156</v>
      </c>
      <c r="L120" s="218" t="str">
        <f t="shared" si="2"/>
        <v/>
      </c>
      <c r="M120" s="66" t="str">
        <f t="shared" si="3"/>
        <v/>
      </c>
      <c r="N120" s="118"/>
      <c r="O120" s="45"/>
      <c r="P120" s="45"/>
      <c r="Q120" s="45"/>
      <c r="R120" s="45"/>
      <c r="S120" s="45"/>
      <c r="T120" s="45"/>
      <c r="U120" s="45"/>
      <c r="V120" s="45"/>
      <c r="W120" s="45"/>
      <c r="X120" s="45"/>
      <c r="Y120" s="45"/>
      <c r="Z120" s="45"/>
      <c r="AA120" s="45"/>
      <c r="AB120" s="45"/>
      <c r="AC120" s="45"/>
      <c r="AD120" s="45"/>
      <c r="AE120" s="45"/>
      <c r="AF120" s="45"/>
      <c r="AG120" s="45"/>
      <c r="AH120" s="45"/>
      <c r="AI120" s="45"/>
      <c r="AJ120" s="45"/>
      <c r="AK120" s="45"/>
    </row>
    <row r="121" spans="1:37" s="50" customFormat="1" ht="12.75" hidden="1">
      <c r="A121" s="45"/>
      <c r="B121" s="216" t="str">
        <f>IF(LEFT(DULIEU!$V113,3)=$M$4,DULIEU!$D113,"")</f>
        <v/>
      </c>
      <c r="C121" s="217" t="str">
        <f>IF(LEFT(DULIEU!$V113,3)=$M$4,DULIEU!$H113,"")</f>
        <v/>
      </c>
      <c r="D121" s="217" t="str">
        <f>IF(LEFT(DULIEU!$V113,3)=$M$4,DULIEU!$J113,"")</f>
        <v/>
      </c>
      <c r="E121" s="216" t="str">
        <f>IF(LEFT(DULIEU!$V113,3)=$M$4,DULIEU!$E113,"")</f>
        <v/>
      </c>
      <c r="F121" s="216" t="str">
        <f>IF(LEFT(DULIEU!$V113,3)=$M$4,DULIEU!$O113,"")</f>
        <v/>
      </c>
      <c r="G121" s="218" t="str">
        <f>IF(LEFT(DULIEU!$V113,3)=$M$4,DULIEU!$X113,"")</f>
        <v/>
      </c>
      <c r="H121" s="218">
        <f>IF(AND(LEFT(DULIEU!$V113,3)=$M$4,LEFT(DULIEU!$W113,4)=$H$11),DULIEU!$X113,0)</f>
        <v>0</v>
      </c>
      <c r="I121" s="218">
        <f>IF(AND(LEFT(DULIEU!$V113,3)=$M$4,LEFT(DULIEU!$W113,4)=$I$11),DULIEU!$X113,0)</f>
        <v>0</v>
      </c>
      <c r="J121" s="218">
        <f>IF(AND(LEFT(DULIEU!$V113,3)=$M$4,LEFT(DULIEU!$W113,4)=$J$11),DULIEU!$X113,0)</f>
        <v>0</v>
      </c>
      <c r="K121" s="219" t="str">
        <f>IF($L121&gt;0,DULIEU!W113,"-")</f>
        <v>1111</v>
      </c>
      <c r="L121" s="218" t="str">
        <f t="shared" si="2"/>
        <v/>
      </c>
      <c r="M121" s="66" t="str">
        <f t="shared" si="3"/>
        <v/>
      </c>
      <c r="N121" s="118"/>
      <c r="O121" s="45"/>
      <c r="P121" s="45"/>
      <c r="Q121" s="45"/>
      <c r="R121" s="45"/>
      <c r="S121" s="45"/>
      <c r="T121" s="45"/>
      <c r="U121" s="45"/>
      <c r="V121" s="45"/>
      <c r="W121" s="45"/>
      <c r="X121" s="45"/>
      <c r="Y121" s="45"/>
      <c r="Z121" s="45"/>
      <c r="AA121" s="45"/>
      <c r="AB121" s="45"/>
      <c r="AC121" s="45"/>
      <c r="AD121" s="45"/>
      <c r="AE121" s="45"/>
      <c r="AF121" s="45"/>
      <c r="AG121" s="45"/>
      <c r="AH121" s="45"/>
      <c r="AI121" s="45"/>
      <c r="AJ121" s="45"/>
      <c r="AK121" s="45"/>
    </row>
    <row r="122" spans="1:37" s="50" customFormat="1" ht="12.75" hidden="1">
      <c r="A122" s="45"/>
      <c r="B122" s="216" t="str">
        <f>IF(LEFT(DULIEU!$V114,3)=$M$4,DULIEU!$D114,"")</f>
        <v/>
      </c>
      <c r="C122" s="217" t="str">
        <f>IF(LEFT(DULIEU!$V114,3)=$M$4,DULIEU!$H114,"")</f>
        <v/>
      </c>
      <c r="D122" s="217" t="str">
        <f>IF(LEFT(DULIEU!$V114,3)=$M$4,DULIEU!$J114,"")</f>
        <v/>
      </c>
      <c r="E122" s="216" t="str">
        <f>IF(LEFT(DULIEU!$V114,3)=$M$4,DULIEU!$E114,"")</f>
        <v/>
      </c>
      <c r="F122" s="216" t="str">
        <f>IF(LEFT(DULIEU!$V114,3)=$M$4,DULIEU!$O114,"")</f>
        <v/>
      </c>
      <c r="G122" s="218" t="str">
        <f>IF(LEFT(DULIEU!$V114,3)=$M$4,DULIEU!$X114,"")</f>
        <v/>
      </c>
      <c r="H122" s="218">
        <f>IF(AND(LEFT(DULIEU!$V114,3)=$M$4,LEFT(DULIEU!$W114,4)=$H$11),DULIEU!$X114,0)</f>
        <v>0</v>
      </c>
      <c r="I122" s="218">
        <f>IF(AND(LEFT(DULIEU!$V114,3)=$M$4,LEFT(DULIEU!$W114,4)=$I$11),DULIEU!$X114,0)</f>
        <v>0</v>
      </c>
      <c r="J122" s="218">
        <f>IF(AND(LEFT(DULIEU!$V114,3)=$M$4,LEFT(DULIEU!$W114,4)=$J$11),DULIEU!$X114,0)</f>
        <v>0</v>
      </c>
      <c r="K122" s="219" t="str">
        <f>IF($L122&gt;0,DULIEU!W114,"-")</f>
        <v>1111</v>
      </c>
      <c r="L122" s="218" t="str">
        <f t="shared" si="2"/>
        <v/>
      </c>
      <c r="M122" s="66" t="str">
        <f t="shared" si="3"/>
        <v/>
      </c>
      <c r="N122" s="118"/>
      <c r="O122" s="45"/>
      <c r="P122" s="45"/>
      <c r="Q122" s="45"/>
      <c r="R122" s="45"/>
      <c r="S122" s="45"/>
      <c r="T122" s="45"/>
      <c r="U122" s="45"/>
      <c r="V122" s="45"/>
      <c r="W122" s="45"/>
      <c r="X122" s="45"/>
      <c r="Y122" s="45"/>
      <c r="Z122" s="45"/>
      <c r="AA122" s="45"/>
      <c r="AB122" s="45"/>
      <c r="AC122" s="45"/>
      <c r="AD122" s="45"/>
      <c r="AE122" s="45"/>
      <c r="AF122" s="45"/>
      <c r="AG122" s="45"/>
      <c r="AH122" s="45"/>
      <c r="AI122" s="45"/>
      <c r="AJ122" s="45"/>
      <c r="AK122" s="45"/>
    </row>
    <row r="123" spans="1:37" s="50" customFormat="1" ht="12.75">
      <c r="A123" s="45"/>
      <c r="B123" s="216" t="str">
        <f>IF(LEFT(DULIEU!$V115,3)=$M$4,DULIEU!$D115,"")</f>
        <v>31/12/2015</v>
      </c>
      <c r="C123" s="217" t="str">
        <f>IF(LEFT(DULIEU!$V115,3)=$M$4,DULIEU!$H115,"")</f>
        <v>bh005</v>
      </c>
      <c r="D123" s="217" t="str">
        <f>IF(LEFT(DULIEU!$V115,3)=$M$4,DULIEU!$J115,"")</f>
        <v/>
      </c>
      <c r="E123" s="216" t="str">
        <f>IF(LEFT(DULIEU!$V115,3)=$M$4,DULIEU!$E115,"")</f>
        <v>31/12/2015</v>
      </c>
      <c r="F123" s="216" t="str">
        <f>IF(LEFT(DULIEU!$V115,3)=$M$4,DULIEU!$O115,"")</f>
        <v>Bán hàng</v>
      </c>
      <c r="G123" s="218">
        <f>IF(LEFT(DULIEU!$V115,3)=$M$4,DULIEU!$X115,"")</f>
        <v>100000</v>
      </c>
      <c r="H123" s="218">
        <f>IF(AND(LEFT(DULIEU!$V115,3)=$M$4,LEFT(DULIEU!$W115,4)=$H$11),DULIEU!$X115,0)</f>
        <v>100000</v>
      </c>
      <c r="I123" s="218">
        <f>IF(AND(LEFT(DULIEU!$V115,3)=$M$4,LEFT(DULIEU!$W115,4)=$I$11),DULIEU!$X115,0)</f>
        <v>0</v>
      </c>
      <c r="J123" s="218">
        <f>IF(AND(LEFT(DULIEU!$V115,3)=$M$4,LEFT(DULIEU!$W115,4)=$J$11),DULIEU!$X115,0)</f>
        <v>0</v>
      </c>
      <c r="K123" s="219" t="str">
        <f>IF($L123&gt;0,DULIEU!W115,"-")</f>
        <v>-</v>
      </c>
      <c r="L123" s="218">
        <f t="shared" si="2"/>
        <v>0</v>
      </c>
      <c r="M123" s="66" t="str">
        <f t="shared" si="3"/>
        <v>x</v>
      </c>
      <c r="N123" s="118"/>
      <c r="O123" s="45"/>
      <c r="P123" s="45"/>
      <c r="Q123" s="45"/>
      <c r="R123" s="45"/>
      <c r="S123" s="45"/>
      <c r="T123" s="45"/>
      <c r="U123" s="45"/>
      <c r="V123" s="45"/>
      <c r="W123" s="45"/>
      <c r="X123" s="45"/>
      <c r="Y123" s="45"/>
      <c r="Z123" s="45"/>
      <c r="AA123" s="45"/>
      <c r="AB123" s="45"/>
      <c r="AC123" s="45"/>
      <c r="AD123" s="45"/>
      <c r="AE123" s="45"/>
      <c r="AF123" s="45"/>
      <c r="AG123" s="45"/>
      <c r="AH123" s="45"/>
      <c r="AI123" s="45"/>
      <c r="AJ123" s="45"/>
      <c r="AK123" s="45"/>
    </row>
    <row r="124" spans="1:37" s="50" customFormat="1" ht="12.75">
      <c r="A124" s="45"/>
      <c r="B124" s="216" t="str">
        <f>IF(LEFT(DULIEU!$V116,3)=$M$4,DULIEU!$D116,"")</f>
        <v>31/12/2015</v>
      </c>
      <c r="C124" s="217" t="str">
        <f>IF(LEFT(DULIEU!$V116,3)=$M$4,DULIEU!$H116,"")</f>
        <v>bh005</v>
      </c>
      <c r="D124" s="217" t="str">
        <f>IF(LEFT(DULIEU!$V116,3)=$M$4,DULIEU!$J116,"")</f>
        <v/>
      </c>
      <c r="E124" s="216" t="str">
        <f>IF(LEFT(DULIEU!$V116,3)=$M$4,DULIEU!$E116,"")</f>
        <v>31/12/2015</v>
      </c>
      <c r="F124" s="216" t="str">
        <f>IF(LEFT(DULIEU!$V116,3)=$M$4,DULIEU!$O116,"")</f>
        <v>Bán hàng</v>
      </c>
      <c r="G124" s="218">
        <f>IF(LEFT(DULIEU!$V116,3)=$M$4,DULIEU!$X116,"")</f>
        <v>10000</v>
      </c>
      <c r="H124" s="218">
        <f>IF(AND(LEFT(DULIEU!$V116,3)=$M$4,LEFT(DULIEU!$W116,4)=$H$11),DULIEU!$X116,0)</f>
        <v>0</v>
      </c>
      <c r="I124" s="218">
        <f>IF(AND(LEFT(DULIEU!$V116,3)=$M$4,LEFT(DULIEU!$W116,4)=$I$11),DULIEU!$X116,0)</f>
        <v>0</v>
      </c>
      <c r="J124" s="218">
        <f>IF(AND(LEFT(DULIEU!$V116,3)=$M$4,LEFT(DULIEU!$W116,4)=$J$11),DULIEU!$X116,0)</f>
        <v>0</v>
      </c>
      <c r="K124" s="219" t="str">
        <f>IF($L124&gt;0,DULIEU!W116,"-")</f>
        <v>33311</v>
      </c>
      <c r="L124" s="218">
        <f t="shared" si="2"/>
        <v>10000</v>
      </c>
      <c r="M124" s="66" t="str">
        <f t="shared" si="3"/>
        <v>x</v>
      </c>
      <c r="N124" s="118"/>
      <c r="O124" s="45"/>
      <c r="P124" s="45"/>
      <c r="Q124" s="45"/>
      <c r="R124" s="45"/>
      <c r="S124" s="45"/>
      <c r="T124" s="45"/>
      <c r="U124" s="45"/>
      <c r="V124" s="45"/>
      <c r="W124" s="45"/>
      <c r="X124" s="45"/>
      <c r="Y124" s="45"/>
      <c r="Z124" s="45"/>
      <c r="AA124" s="45"/>
      <c r="AB124" s="45"/>
      <c r="AC124" s="45"/>
      <c r="AD124" s="45"/>
      <c r="AE124" s="45"/>
      <c r="AF124" s="45"/>
      <c r="AG124" s="45"/>
      <c r="AH124" s="45"/>
      <c r="AI124" s="45"/>
      <c r="AJ124" s="45"/>
      <c r="AK124" s="45"/>
    </row>
    <row r="125" spans="1:37" s="50" customFormat="1" ht="12.75" hidden="1">
      <c r="A125" s="45"/>
      <c r="B125" s="216" t="str">
        <f>IF(LEFT(DULIEU!$V117,3)=$M$4,DULIEU!$D117,"")</f>
        <v/>
      </c>
      <c r="C125" s="217" t="str">
        <f>IF(LEFT(DULIEU!$V117,3)=$M$4,DULIEU!$H117,"")</f>
        <v/>
      </c>
      <c r="D125" s="217" t="str">
        <f>IF(LEFT(DULIEU!$V117,3)=$M$4,DULIEU!$J117,"")</f>
        <v/>
      </c>
      <c r="E125" s="216" t="str">
        <f>IF(LEFT(DULIEU!$V117,3)=$M$4,DULIEU!$E117,"")</f>
        <v/>
      </c>
      <c r="F125" s="216" t="str">
        <f>IF(LEFT(DULIEU!$V117,3)=$M$4,DULIEU!$O117,"")</f>
        <v/>
      </c>
      <c r="G125" s="218" t="str">
        <f>IF(LEFT(DULIEU!$V117,3)=$M$4,DULIEU!$X117,"")</f>
        <v/>
      </c>
      <c r="H125" s="218">
        <f>IF(AND(LEFT(DULIEU!$V117,3)=$M$4,LEFT(DULIEU!$W117,4)=$H$11),DULIEU!$X117,0)</f>
        <v>0</v>
      </c>
      <c r="I125" s="218">
        <f>IF(AND(LEFT(DULIEU!$V117,3)=$M$4,LEFT(DULIEU!$W117,4)=$I$11),DULIEU!$X117,0)</f>
        <v>0</v>
      </c>
      <c r="J125" s="218">
        <f>IF(AND(LEFT(DULIEU!$V117,3)=$M$4,LEFT(DULIEU!$W117,4)=$J$11),DULIEU!$X117,0)</f>
        <v>0</v>
      </c>
      <c r="K125" s="219" t="str">
        <f>IF($L125&gt;0,DULIEU!W117,"-")</f>
        <v>1111</v>
      </c>
      <c r="L125" s="218" t="str">
        <f t="shared" si="2"/>
        <v/>
      </c>
      <c r="M125" s="66" t="str">
        <f t="shared" si="3"/>
        <v/>
      </c>
      <c r="N125" s="118"/>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row>
    <row r="126" spans="1:37" s="50" customFormat="1" ht="12.75" hidden="1">
      <c r="A126" s="45"/>
      <c r="B126" s="216" t="str">
        <f>IF(LEFT(DULIEU!$V118,3)=$M$4,DULIEU!$D118,"")</f>
        <v/>
      </c>
      <c r="C126" s="217" t="str">
        <f>IF(LEFT(DULIEU!$V118,3)=$M$4,DULIEU!$H118,"")</f>
        <v/>
      </c>
      <c r="D126" s="217" t="str">
        <f>IF(LEFT(DULIEU!$V118,3)=$M$4,DULIEU!$J118,"")</f>
        <v/>
      </c>
      <c r="E126" s="216" t="str">
        <f>IF(LEFT(DULIEU!$V118,3)=$M$4,DULIEU!$E118,"")</f>
        <v/>
      </c>
      <c r="F126" s="216" t="str">
        <f>IF(LEFT(DULIEU!$V118,3)=$M$4,DULIEU!$O118,"")</f>
        <v/>
      </c>
      <c r="G126" s="218" t="str">
        <f>IF(LEFT(DULIEU!$V118,3)=$M$4,DULIEU!$X118,"")</f>
        <v/>
      </c>
      <c r="H126" s="218">
        <f>IF(AND(LEFT(DULIEU!$V118,3)=$M$4,LEFT(DULIEU!$W118,4)=$H$11),DULIEU!$X118,0)</f>
        <v>0</v>
      </c>
      <c r="I126" s="218">
        <f>IF(AND(LEFT(DULIEU!$V118,3)=$M$4,LEFT(DULIEU!$W118,4)=$I$11),DULIEU!$X118,0)</f>
        <v>0</v>
      </c>
      <c r="J126" s="218">
        <f>IF(AND(LEFT(DULIEU!$V118,3)=$M$4,LEFT(DULIEU!$W118,4)=$J$11),DULIEU!$X118,0)</f>
        <v>0</v>
      </c>
      <c r="K126" s="219" t="str">
        <f>IF($L126&gt;0,DULIEU!W118,"-")</f>
        <v>1111</v>
      </c>
      <c r="L126" s="218" t="str">
        <f t="shared" si="2"/>
        <v/>
      </c>
      <c r="M126" s="66" t="str">
        <f t="shared" si="3"/>
        <v/>
      </c>
      <c r="N126" s="118"/>
      <c r="O126" s="45"/>
      <c r="P126" s="45"/>
      <c r="Q126" s="45"/>
      <c r="R126" s="45"/>
      <c r="S126" s="45"/>
      <c r="T126" s="45"/>
      <c r="U126" s="45"/>
      <c r="V126" s="45"/>
      <c r="W126" s="45"/>
      <c r="X126" s="45"/>
      <c r="Y126" s="45"/>
      <c r="Z126" s="45"/>
      <c r="AA126" s="45"/>
      <c r="AB126" s="45"/>
      <c r="AC126" s="45"/>
      <c r="AD126" s="45"/>
      <c r="AE126" s="45"/>
      <c r="AF126" s="45"/>
      <c r="AG126" s="45"/>
      <c r="AH126" s="45"/>
      <c r="AI126" s="45"/>
      <c r="AJ126" s="45"/>
      <c r="AK126" s="45"/>
    </row>
    <row r="127" spans="1:37" s="50" customFormat="1" ht="12.75" hidden="1">
      <c r="A127" s="45"/>
      <c r="B127" s="216" t="str">
        <f>IF(LEFT(DULIEU!$V119,3)=$M$4,DULIEU!$D119,"")</f>
        <v/>
      </c>
      <c r="C127" s="217" t="str">
        <f>IF(LEFT(DULIEU!$V119,3)=$M$4,DULIEU!$H119,"")</f>
        <v/>
      </c>
      <c r="D127" s="217" t="str">
        <f>IF(LEFT(DULIEU!$V119,3)=$M$4,DULIEU!$J119,"")</f>
        <v/>
      </c>
      <c r="E127" s="216" t="str">
        <f>IF(LEFT(DULIEU!$V119,3)=$M$4,DULIEU!$E119,"")</f>
        <v/>
      </c>
      <c r="F127" s="216" t="str">
        <f>IF(LEFT(DULIEU!$V119,3)=$M$4,DULIEU!$O119,"")</f>
        <v/>
      </c>
      <c r="G127" s="218" t="str">
        <f>IF(LEFT(DULIEU!$V119,3)=$M$4,DULIEU!$X119,"")</f>
        <v/>
      </c>
      <c r="H127" s="218">
        <f>IF(AND(LEFT(DULIEU!$V119,3)=$M$4,LEFT(DULIEU!$W119,4)=$H$11),DULIEU!$X119,0)</f>
        <v>0</v>
      </c>
      <c r="I127" s="218">
        <f>IF(AND(LEFT(DULIEU!$V119,3)=$M$4,LEFT(DULIEU!$W119,4)=$I$11),DULIEU!$X119,0)</f>
        <v>0</v>
      </c>
      <c r="J127" s="218">
        <f>IF(AND(LEFT(DULIEU!$V119,3)=$M$4,LEFT(DULIEU!$W119,4)=$J$11),DULIEU!$X119,0)</f>
        <v>0</v>
      </c>
      <c r="K127" s="219" t="str">
        <f>IF($L127&gt;0,DULIEU!W119,"-")</f>
        <v>911</v>
      </c>
      <c r="L127" s="218" t="str">
        <f t="shared" si="2"/>
        <v/>
      </c>
      <c r="M127" s="66" t="str">
        <f t="shared" si="3"/>
        <v/>
      </c>
      <c r="N127" s="118"/>
      <c r="O127" s="45"/>
      <c r="P127" s="45"/>
      <c r="Q127" s="45"/>
      <c r="R127" s="45"/>
      <c r="S127" s="45"/>
      <c r="T127" s="45"/>
      <c r="U127" s="45"/>
      <c r="V127" s="45"/>
      <c r="W127" s="45"/>
      <c r="X127" s="45"/>
      <c r="Y127" s="45"/>
      <c r="Z127" s="45"/>
      <c r="AA127" s="45"/>
      <c r="AB127" s="45"/>
      <c r="AC127" s="45"/>
      <c r="AD127" s="45"/>
      <c r="AE127" s="45"/>
      <c r="AF127" s="45"/>
      <c r="AG127" s="45"/>
      <c r="AH127" s="45"/>
      <c r="AI127" s="45"/>
      <c r="AJ127" s="45"/>
      <c r="AK127" s="45"/>
    </row>
    <row r="128" spans="1:37" s="50" customFormat="1" ht="12.75" hidden="1">
      <c r="A128" s="45"/>
      <c r="B128" s="216" t="str">
        <f>IF(LEFT(DULIEU!$V120,3)=$M$4,DULIEU!$D120,"")</f>
        <v/>
      </c>
      <c r="C128" s="217" t="str">
        <f>IF(LEFT(DULIEU!$V120,3)=$M$4,DULIEU!$H120,"")</f>
        <v/>
      </c>
      <c r="D128" s="217" t="str">
        <f>IF(LEFT(DULIEU!$V120,3)=$M$4,DULIEU!$J120,"")</f>
        <v/>
      </c>
      <c r="E128" s="216" t="str">
        <f>IF(LEFT(DULIEU!$V120,3)=$M$4,DULIEU!$E120,"")</f>
        <v/>
      </c>
      <c r="F128" s="216" t="str">
        <f>IF(LEFT(DULIEU!$V120,3)=$M$4,DULIEU!$O120,"")</f>
        <v/>
      </c>
      <c r="G128" s="218" t="str">
        <f>IF(LEFT(DULIEU!$V120,3)=$M$4,DULIEU!$X120,"")</f>
        <v/>
      </c>
      <c r="H128" s="218">
        <f>IF(AND(LEFT(DULIEU!$V120,3)=$M$4,LEFT(DULIEU!$W120,4)=$H$11),DULIEU!$X120,0)</f>
        <v>0</v>
      </c>
      <c r="I128" s="218">
        <f>IF(AND(LEFT(DULIEU!$V120,3)=$M$4,LEFT(DULIEU!$W120,4)=$I$11),DULIEU!$X120,0)</f>
        <v>0</v>
      </c>
      <c r="J128" s="218">
        <f>IF(AND(LEFT(DULIEU!$V120,3)=$M$4,LEFT(DULIEU!$W120,4)=$J$11),DULIEU!$X120,0)</f>
        <v>0</v>
      </c>
      <c r="K128" s="219" t="str">
        <f>IF($L128&gt;0,DULIEU!W120,"-")</f>
        <v>1331</v>
      </c>
      <c r="L128" s="218" t="str">
        <f t="shared" si="2"/>
        <v/>
      </c>
      <c r="M128" s="66" t="str">
        <f t="shared" si="3"/>
        <v/>
      </c>
      <c r="N128" s="118"/>
      <c r="O128" s="45"/>
      <c r="P128" s="45"/>
      <c r="Q128" s="45"/>
      <c r="R128" s="45"/>
      <c r="S128" s="45"/>
      <c r="T128" s="45"/>
      <c r="U128" s="45"/>
      <c r="V128" s="45"/>
      <c r="W128" s="45"/>
      <c r="X128" s="45"/>
      <c r="Y128" s="45"/>
      <c r="Z128" s="45"/>
      <c r="AA128" s="45"/>
      <c r="AB128" s="45"/>
      <c r="AC128" s="45"/>
      <c r="AD128" s="45"/>
      <c r="AE128" s="45"/>
      <c r="AF128" s="45"/>
      <c r="AG128" s="45"/>
      <c r="AH128" s="45"/>
      <c r="AI128" s="45"/>
      <c r="AJ128" s="45"/>
      <c r="AK128" s="45"/>
    </row>
    <row r="129" spans="1:37" s="50" customFormat="1" ht="12.75" hidden="1">
      <c r="A129" s="45"/>
      <c r="B129" s="216" t="str">
        <f>IF(LEFT(DULIEU!$V121,3)=$M$4,DULIEU!$D121,"")</f>
        <v/>
      </c>
      <c r="C129" s="217" t="str">
        <f>IF(LEFT(DULIEU!$V121,3)=$M$4,DULIEU!$H121,"")</f>
        <v/>
      </c>
      <c r="D129" s="217" t="str">
        <f>IF(LEFT(DULIEU!$V121,3)=$M$4,DULIEU!$J121,"")</f>
        <v/>
      </c>
      <c r="E129" s="216" t="str">
        <f>IF(LEFT(DULIEU!$V121,3)=$M$4,DULIEU!$E121,"")</f>
        <v/>
      </c>
      <c r="F129" s="216" t="str">
        <f>IF(LEFT(DULIEU!$V121,3)=$M$4,DULIEU!$O121,"")</f>
        <v/>
      </c>
      <c r="G129" s="218" t="str">
        <f>IF(LEFT(DULIEU!$V121,3)=$M$4,DULIEU!$X122,"")</f>
        <v/>
      </c>
      <c r="H129" s="218">
        <f>IF(AND(LEFT(DULIEU!$V121,3)=$M$4,LEFT(DULIEU!$W121,4)=$H$11),DULIEU!$X122,0)</f>
        <v>0</v>
      </c>
      <c r="I129" s="218">
        <f>IF(AND(LEFT(DULIEU!$V121,3)=$M$4,LEFT(DULIEU!$W121,4)=$I$11),DULIEU!$X122,0)</f>
        <v>0</v>
      </c>
      <c r="J129" s="218">
        <f>IF(AND(LEFT(DULIEU!$V121,3)=$M$4,LEFT(DULIEU!$W121,4)=$J$11),DULIEU!$X122,0)</f>
        <v>0</v>
      </c>
      <c r="K129" s="219" t="str">
        <f>IF($L129&gt;0,DULIEU!W121,"-")</f>
        <v>141</v>
      </c>
      <c r="L129" s="218" t="str">
        <f t="shared" si="2"/>
        <v/>
      </c>
      <c r="M129" s="66" t="str">
        <f t="shared" si="3"/>
        <v/>
      </c>
      <c r="N129" s="118"/>
      <c r="O129" s="45"/>
      <c r="P129" s="45"/>
      <c r="Q129" s="45"/>
      <c r="R129" s="45"/>
      <c r="S129" s="45"/>
      <c r="T129" s="45"/>
      <c r="U129" s="45"/>
      <c r="V129" s="45"/>
      <c r="W129" s="45"/>
      <c r="X129" s="45"/>
      <c r="Y129" s="45"/>
      <c r="Z129" s="45"/>
      <c r="AA129" s="45"/>
      <c r="AB129" s="45"/>
      <c r="AC129" s="45"/>
      <c r="AD129" s="45"/>
      <c r="AE129" s="45"/>
      <c r="AF129" s="45"/>
      <c r="AG129" s="45"/>
      <c r="AH129" s="45"/>
      <c r="AI129" s="45"/>
      <c r="AJ129" s="45"/>
      <c r="AK129" s="45"/>
    </row>
    <row r="130" spans="1:37" s="50" customFormat="1" ht="12.75" hidden="1">
      <c r="A130" s="45"/>
      <c r="B130" s="216" t="str">
        <f>IF(LEFT(DULIEU!$V122,3)=$M$4,DULIEU!$D122,"")</f>
        <v/>
      </c>
      <c r="C130" s="217" t="str">
        <f>IF(LEFT(DULIEU!$V122,3)=$M$4,DULIEU!$H122,"")</f>
        <v/>
      </c>
      <c r="D130" s="217" t="str">
        <f>IF(LEFT(DULIEU!$V122,3)=$M$4,DULIEU!$J122,"")</f>
        <v/>
      </c>
      <c r="E130" s="216" t="str">
        <f>IF(LEFT(DULIEU!$V122,3)=$M$4,DULIEU!$E122,"")</f>
        <v/>
      </c>
      <c r="F130" s="216" t="str">
        <f>IF(LEFT(DULIEU!$V122,3)=$M$4,DULIEU!$O122,"")</f>
        <v/>
      </c>
      <c r="G130" s="218" t="str">
        <f>IF(LEFT(DULIEU!$V122,3)=$M$4,DULIEU!#REF!,"")</f>
        <v/>
      </c>
      <c r="H130" s="218">
        <f>IF(AND(LEFT(DULIEU!$V122,3)=$M$4,LEFT(DULIEU!$W122,4)=$H$11),DULIEU!#REF!,0)</f>
        <v>0</v>
      </c>
      <c r="I130" s="218">
        <f>IF(AND(LEFT(DULIEU!$V122,3)=$M$4,LEFT(DULIEU!$W122,4)=$I$11),DULIEU!#REF!,0)</f>
        <v>0</v>
      </c>
      <c r="J130" s="218">
        <f>IF(AND(LEFT(DULIEU!$V122,3)=$M$4,LEFT(DULIEU!$W122,4)=$J$11),DULIEU!#REF!,0)</f>
        <v>0</v>
      </c>
      <c r="K130" s="219">
        <f>IF($L130&gt;0,DULIEU!W122,"-")</f>
        <v>0</v>
      </c>
      <c r="L130" s="218" t="str">
        <f t="shared" si="2"/>
        <v/>
      </c>
      <c r="M130" s="66" t="str">
        <f t="shared" si="3"/>
        <v/>
      </c>
      <c r="N130" s="118"/>
      <c r="O130" s="45"/>
      <c r="P130" s="45"/>
      <c r="Q130" s="45"/>
      <c r="R130" s="45"/>
      <c r="S130" s="45"/>
      <c r="T130" s="45"/>
      <c r="U130" s="45"/>
      <c r="V130" s="45"/>
      <c r="W130" s="45"/>
      <c r="X130" s="45"/>
      <c r="Y130" s="45"/>
      <c r="Z130" s="45"/>
      <c r="AA130" s="45"/>
      <c r="AB130" s="45"/>
      <c r="AC130" s="45"/>
      <c r="AD130" s="45"/>
      <c r="AE130" s="45"/>
      <c r="AF130" s="45"/>
      <c r="AG130" s="45"/>
      <c r="AH130" s="45"/>
      <c r="AI130" s="45"/>
      <c r="AJ130" s="45"/>
      <c r="AK130" s="45"/>
    </row>
    <row r="131" spans="1:37" s="50" customFormat="1" ht="12.75" hidden="1">
      <c r="A131" s="45"/>
      <c r="B131" s="216" t="str">
        <f>IF(LEFT(DULIEU!$V123,3)=$M$4,DULIEU!$D123,"")</f>
        <v/>
      </c>
      <c r="C131" s="217" t="str">
        <f>IF(LEFT(DULIEU!$V123,3)=$M$4,DULIEU!$H123,"")</f>
        <v/>
      </c>
      <c r="D131" s="217" t="str">
        <f>IF(LEFT(DULIEU!$V123,3)=$M$4,DULIEU!$J123,"")</f>
        <v/>
      </c>
      <c r="E131" s="216" t="str">
        <f>IF(LEFT(DULIEU!$V123,3)=$M$4,DULIEU!$E123,"")</f>
        <v/>
      </c>
      <c r="F131" s="216" t="str">
        <f>IF(LEFT(DULIEU!$V123,3)=$M$4,DULIEU!$O123,"")</f>
        <v/>
      </c>
      <c r="G131" s="218" t="str">
        <f>IF(LEFT(DULIEU!$V123,3)=$M$4,DULIEU!$X123,"")</f>
        <v/>
      </c>
      <c r="H131" s="218">
        <f>IF(AND(LEFT(DULIEU!$V123,3)=$M$4,LEFT(DULIEU!$W123,4)=$H$11),DULIEU!$X123,0)</f>
        <v>0</v>
      </c>
      <c r="I131" s="218">
        <f>IF(AND(LEFT(DULIEU!$V123,3)=$M$4,LEFT(DULIEU!$W123,4)=$I$11),DULIEU!$X123,0)</f>
        <v>0</v>
      </c>
      <c r="J131" s="218">
        <f>IF(AND(LEFT(DULIEU!$V123,3)=$M$4,LEFT(DULIEU!$W123,4)=$J$11),DULIEU!$X123,0)</f>
        <v>0</v>
      </c>
      <c r="K131" s="219">
        <f>IF($L131&gt;0,DULIEU!W123,"-")</f>
        <v>0</v>
      </c>
      <c r="L131" s="218" t="str">
        <f t="shared" si="2"/>
        <v/>
      </c>
      <c r="M131" s="66" t="str">
        <f t="shared" si="3"/>
        <v/>
      </c>
      <c r="N131" s="118"/>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row>
    <row r="132" spans="1:37" s="50" customFormat="1" ht="12.75" hidden="1">
      <c r="A132" s="45"/>
      <c r="B132" s="216" t="str">
        <f>IF(LEFT(DULIEU!$V124,3)=$M$4,DULIEU!$D124,"")</f>
        <v/>
      </c>
      <c r="C132" s="217" t="str">
        <f>IF(LEFT(DULIEU!$V124,3)=$M$4,DULIEU!$H124,"")</f>
        <v/>
      </c>
      <c r="D132" s="217" t="str">
        <f>IF(LEFT(DULIEU!$V124,3)=$M$4,DULIEU!$J124,"")</f>
        <v/>
      </c>
      <c r="E132" s="216" t="str">
        <f>IF(LEFT(DULIEU!$V124,3)=$M$4,DULIEU!$E124,"")</f>
        <v/>
      </c>
      <c r="F132" s="216" t="str">
        <f>IF(LEFT(DULIEU!$V124,3)=$M$4,DULIEU!$O124,"")</f>
        <v/>
      </c>
      <c r="G132" s="218" t="str">
        <f>IF(LEFT(DULIEU!$V124,3)=$M$4,DULIEU!$X124,"")</f>
        <v/>
      </c>
      <c r="H132" s="218">
        <f>IF(AND(LEFT(DULIEU!$V124,3)=$M$4,LEFT(DULIEU!$W124,4)=$H$11),DULIEU!$X124,0)</f>
        <v>0</v>
      </c>
      <c r="I132" s="218">
        <f>IF(AND(LEFT(DULIEU!$V124,3)=$M$4,LEFT(DULIEU!$W124,4)=$I$11),DULIEU!$X124,0)</f>
        <v>0</v>
      </c>
      <c r="J132" s="218">
        <f>IF(AND(LEFT(DULIEU!$V124,3)=$M$4,LEFT(DULIEU!$W124,4)=$J$11),DULIEU!$X124,0)</f>
        <v>0</v>
      </c>
      <c r="K132" s="219">
        <f>IF($L132&gt;0,DULIEU!W124,"-")</f>
        <v>0</v>
      </c>
      <c r="L132" s="218" t="str">
        <f t="shared" si="2"/>
        <v/>
      </c>
      <c r="M132" s="66" t="str">
        <f t="shared" si="3"/>
        <v/>
      </c>
      <c r="N132" s="118"/>
      <c r="O132" s="45"/>
      <c r="P132" s="45"/>
      <c r="Q132" s="45"/>
      <c r="R132" s="45"/>
      <c r="S132" s="45"/>
      <c r="T132" s="45"/>
      <c r="U132" s="45"/>
      <c r="V132" s="45"/>
      <c r="W132" s="45"/>
      <c r="X132" s="45"/>
      <c r="Y132" s="45"/>
      <c r="Z132" s="45"/>
      <c r="AA132" s="45"/>
      <c r="AB132" s="45"/>
      <c r="AC132" s="45"/>
      <c r="AD132" s="45"/>
      <c r="AE132" s="45"/>
      <c r="AF132" s="45"/>
      <c r="AG132" s="45"/>
      <c r="AH132" s="45"/>
      <c r="AI132" s="45"/>
      <c r="AJ132" s="45"/>
      <c r="AK132" s="45"/>
    </row>
    <row r="133" spans="1:37" s="50" customFormat="1" ht="12.75" hidden="1">
      <c r="A133" s="45"/>
      <c r="B133" s="216" t="str">
        <f>IF(LEFT(DULIEU!$V125,3)=$M$4,DULIEU!$D125,"")</f>
        <v/>
      </c>
      <c r="C133" s="217" t="str">
        <f>IF(LEFT(DULIEU!$V125,3)=$M$4,DULIEU!$H125,"")</f>
        <v/>
      </c>
      <c r="D133" s="217" t="str">
        <f>IF(LEFT(DULIEU!$V125,3)=$M$4,DULIEU!$J125,"")</f>
        <v/>
      </c>
      <c r="E133" s="216" t="str">
        <f>IF(LEFT(DULIEU!$V125,3)=$M$4,DULIEU!$E125,"")</f>
        <v/>
      </c>
      <c r="F133" s="216" t="str">
        <f>IF(LEFT(DULIEU!$V125,3)=$M$4,DULIEU!$O125,"")</f>
        <v/>
      </c>
      <c r="G133" s="218" t="str">
        <f>IF(LEFT(DULIEU!$V125,3)=$M$4,DULIEU!$X125,"")</f>
        <v/>
      </c>
      <c r="H133" s="218">
        <f>IF(AND(LEFT(DULIEU!$V125,3)=$M$4,LEFT(DULIEU!$W125,4)=$H$11),DULIEU!$X125,0)</f>
        <v>0</v>
      </c>
      <c r="I133" s="218">
        <f>IF(AND(LEFT(DULIEU!$V125,3)=$M$4,LEFT(DULIEU!$W125,4)=$I$11),DULIEU!$X125,0)</f>
        <v>0</v>
      </c>
      <c r="J133" s="218">
        <f>IF(AND(LEFT(DULIEU!$V125,3)=$M$4,LEFT(DULIEU!$W125,4)=$J$11),DULIEU!$X125,0)</f>
        <v>0</v>
      </c>
      <c r="K133" s="219">
        <f>IF($L133&gt;0,DULIEU!W125,"-")</f>
        <v>0</v>
      </c>
      <c r="L133" s="218" t="str">
        <f t="shared" si="2"/>
        <v/>
      </c>
      <c r="M133" s="66" t="str">
        <f t="shared" si="3"/>
        <v/>
      </c>
      <c r="N133" s="118"/>
      <c r="O133" s="45"/>
      <c r="P133" s="45"/>
      <c r="Q133" s="45"/>
      <c r="R133" s="45"/>
      <c r="S133" s="45"/>
      <c r="T133" s="45"/>
      <c r="U133" s="45"/>
      <c r="V133" s="45"/>
      <c r="W133" s="45"/>
      <c r="X133" s="45"/>
      <c r="Y133" s="45"/>
      <c r="Z133" s="45"/>
      <c r="AA133" s="45"/>
      <c r="AB133" s="45"/>
      <c r="AC133" s="45"/>
      <c r="AD133" s="45"/>
      <c r="AE133" s="45"/>
      <c r="AF133" s="45"/>
      <c r="AG133" s="45"/>
      <c r="AH133" s="45"/>
      <c r="AI133" s="45"/>
      <c r="AJ133" s="45"/>
      <c r="AK133" s="45"/>
    </row>
    <row r="134" spans="1:37" s="50" customFormat="1" ht="12.75" hidden="1">
      <c r="A134" s="45"/>
      <c r="B134" s="216" t="str">
        <f>IF(LEFT(DULIEU!$V126,3)=$M$4,DULIEU!$D126,"")</f>
        <v/>
      </c>
      <c r="C134" s="217" t="str">
        <f>IF(LEFT(DULIEU!$V126,3)=$M$4,DULIEU!$H126,"")</f>
        <v/>
      </c>
      <c r="D134" s="217" t="str">
        <f>IF(LEFT(DULIEU!$V126,3)=$M$4,DULIEU!$J126,"")</f>
        <v/>
      </c>
      <c r="E134" s="216" t="str">
        <f>IF(LEFT(DULIEU!$V126,3)=$M$4,DULIEU!$E126,"")</f>
        <v/>
      </c>
      <c r="F134" s="216" t="str">
        <f>IF(LEFT(DULIEU!$V126,3)=$M$4,DULIEU!$O126,"")</f>
        <v/>
      </c>
      <c r="G134" s="218" t="str">
        <f>IF(LEFT(DULIEU!$V126,3)=$M$4,DULIEU!$X126,"")</f>
        <v/>
      </c>
      <c r="H134" s="218">
        <f>IF(AND(LEFT(DULIEU!$V126,3)=$M$4,LEFT(DULIEU!$W126,4)=$H$11),DULIEU!$X126,0)</f>
        <v>0</v>
      </c>
      <c r="I134" s="218">
        <f>IF(AND(LEFT(DULIEU!$V126,3)=$M$4,LEFT(DULIEU!$W126,4)=$I$11),DULIEU!$X126,0)</f>
        <v>0</v>
      </c>
      <c r="J134" s="218">
        <f>IF(AND(LEFT(DULIEU!$V126,3)=$M$4,LEFT(DULIEU!$W126,4)=$J$11),DULIEU!$X126,0)</f>
        <v>0</v>
      </c>
      <c r="K134" s="219">
        <f>IF($L134&gt;0,DULIEU!W126,"-")</f>
        <v>0</v>
      </c>
      <c r="L134" s="218" t="str">
        <f t="shared" si="2"/>
        <v/>
      </c>
      <c r="M134" s="66" t="str">
        <f t="shared" si="3"/>
        <v/>
      </c>
      <c r="N134" s="118"/>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row>
    <row r="135" spans="1:37" s="50" customFormat="1" ht="12.75" hidden="1">
      <c r="A135" s="45"/>
      <c r="B135" s="216" t="str">
        <f>IF(LEFT(DULIEU!$V127,3)=$M$4,DULIEU!$D127,"")</f>
        <v/>
      </c>
      <c r="C135" s="217" t="str">
        <f>IF(LEFT(DULIEU!$V127,3)=$M$4,DULIEU!$H127,"")</f>
        <v/>
      </c>
      <c r="D135" s="217" t="str">
        <f>IF(LEFT(DULIEU!$V127,3)=$M$4,DULIEU!$J127,"")</f>
        <v/>
      </c>
      <c r="E135" s="216" t="str">
        <f>IF(LEFT(DULIEU!$V127,3)=$M$4,DULIEU!$E127,"")</f>
        <v/>
      </c>
      <c r="F135" s="216" t="str">
        <f>IF(LEFT(DULIEU!$V127,3)=$M$4,DULIEU!$O127,"")</f>
        <v/>
      </c>
      <c r="G135" s="218" t="str">
        <f>IF(LEFT(DULIEU!$V127,3)=$M$4,DULIEU!$X127,"")</f>
        <v/>
      </c>
      <c r="H135" s="218">
        <f>IF(AND(LEFT(DULIEU!$V127,3)=$M$4,LEFT(DULIEU!$W127,4)=$H$11),DULIEU!$X127,0)</f>
        <v>0</v>
      </c>
      <c r="I135" s="218">
        <f>IF(AND(LEFT(DULIEU!$V127,3)=$M$4,LEFT(DULIEU!$W127,4)=$I$11),DULIEU!$X127,0)</f>
        <v>0</v>
      </c>
      <c r="J135" s="218">
        <f>IF(AND(LEFT(DULIEU!$V127,3)=$M$4,LEFT(DULIEU!$W127,4)=$J$11),DULIEU!$X127,0)</f>
        <v>0</v>
      </c>
      <c r="K135" s="219">
        <f>IF($L135&gt;0,DULIEU!W127,"-")</f>
        <v>0</v>
      </c>
      <c r="L135" s="218" t="str">
        <f t="shared" si="2"/>
        <v/>
      </c>
      <c r="M135" s="66" t="str">
        <f t="shared" si="3"/>
        <v/>
      </c>
      <c r="N135" s="118"/>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row>
    <row r="136" spans="1:37" s="50" customFormat="1" ht="12.75" hidden="1">
      <c r="A136" s="45"/>
      <c r="B136" s="216" t="str">
        <f>IF(LEFT(DULIEU!$V128,3)=$M$4,DULIEU!$D128,"")</f>
        <v/>
      </c>
      <c r="C136" s="217" t="str">
        <f>IF(LEFT(DULIEU!$V128,3)=$M$4,DULIEU!$H128,"")</f>
        <v/>
      </c>
      <c r="D136" s="217" t="str">
        <f>IF(LEFT(DULIEU!$V128,3)=$M$4,DULIEU!$J128,"")</f>
        <v/>
      </c>
      <c r="E136" s="216" t="str">
        <f>IF(LEFT(DULIEU!$V128,3)=$M$4,DULIEU!$E128,"")</f>
        <v/>
      </c>
      <c r="F136" s="216" t="str">
        <f>IF(LEFT(DULIEU!$V128,3)=$M$4,DULIEU!$O128,"")</f>
        <v/>
      </c>
      <c r="G136" s="218" t="str">
        <f>IF(LEFT(DULIEU!$V128,3)=$M$4,DULIEU!$X128,"")</f>
        <v/>
      </c>
      <c r="H136" s="218">
        <f>IF(AND(LEFT(DULIEU!$V128,3)=$M$4,LEFT(DULIEU!$W128,4)=$H$11),DULIEU!$X128,0)</f>
        <v>0</v>
      </c>
      <c r="I136" s="218">
        <f>IF(AND(LEFT(DULIEU!$V128,3)=$M$4,LEFT(DULIEU!$W128,4)=$I$11),DULIEU!$X128,0)</f>
        <v>0</v>
      </c>
      <c r="J136" s="218">
        <f>IF(AND(LEFT(DULIEU!$V128,3)=$M$4,LEFT(DULIEU!$W128,4)=$J$11),DULIEU!$X128,0)</f>
        <v>0</v>
      </c>
      <c r="K136" s="219">
        <f>IF($L136&gt;0,DULIEU!W128,"-")</f>
        <v>0</v>
      </c>
      <c r="L136" s="218" t="str">
        <f t="shared" si="2"/>
        <v/>
      </c>
      <c r="M136" s="66" t="str">
        <f t="shared" si="3"/>
        <v/>
      </c>
      <c r="N136" s="118"/>
      <c r="O136" s="45"/>
      <c r="P136" s="45"/>
      <c r="Q136" s="45"/>
      <c r="R136" s="45"/>
      <c r="S136" s="45"/>
      <c r="T136" s="45"/>
      <c r="U136" s="45"/>
      <c r="V136" s="45"/>
      <c r="W136" s="45"/>
      <c r="X136" s="45"/>
      <c r="Y136" s="45"/>
      <c r="Z136" s="45"/>
      <c r="AA136" s="45"/>
      <c r="AB136" s="45"/>
      <c r="AC136" s="45"/>
      <c r="AD136" s="45"/>
      <c r="AE136" s="45"/>
      <c r="AF136" s="45"/>
      <c r="AG136" s="45"/>
      <c r="AH136" s="45"/>
      <c r="AI136" s="45"/>
      <c r="AJ136" s="45"/>
      <c r="AK136" s="45"/>
    </row>
    <row r="137" spans="1:37" s="50" customFormat="1" ht="12.75" hidden="1">
      <c r="A137" s="45"/>
      <c r="B137" s="216" t="str">
        <f>IF(LEFT(DULIEU!$V129,3)=$M$4,DULIEU!$D129,"")</f>
        <v/>
      </c>
      <c r="C137" s="217" t="str">
        <f>IF(LEFT(DULIEU!$V129,3)=$M$4,DULIEU!$H129,"")</f>
        <v/>
      </c>
      <c r="D137" s="217" t="str">
        <f>IF(LEFT(DULIEU!$V129,3)=$M$4,DULIEU!$J129,"")</f>
        <v/>
      </c>
      <c r="E137" s="216" t="str">
        <f>IF(LEFT(DULIEU!$V129,3)=$M$4,DULIEU!$E129,"")</f>
        <v/>
      </c>
      <c r="F137" s="216" t="str">
        <f>IF(LEFT(DULIEU!$V129,3)=$M$4,DULIEU!$O129,"")</f>
        <v/>
      </c>
      <c r="G137" s="218" t="str">
        <f>IF(LEFT(DULIEU!$V129,3)=$M$4,DULIEU!$X129,"")</f>
        <v/>
      </c>
      <c r="H137" s="218">
        <f>IF(AND(LEFT(DULIEU!$V129,3)=$M$4,LEFT(DULIEU!$W129,4)=$H$11),DULIEU!$X129,0)</f>
        <v>0</v>
      </c>
      <c r="I137" s="218">
        <f>IF(AND(LEFT(DULIEU!$V129,3)=$M$4,LEFT(DULIEU!$W129,4)=$I$11),DULIEU!$X129,0)</f>
        <v>0</v>
      </c>
      <c r="J137" s="218">
        <f>IF(AND(LEFT(DULIEU!$V129,3)=$M$4,LEFT(DULIEU!$W129,4)=$J$11),DULIEU!$X129,0)</f>
        <v>0</v>
      </c>
      <c r="K137" s="219">
        <f>IF($L137&gt;0,DULIEU!W129,"-")</f>
        <v>0</v>
      </c>
      <c r="L137" s="218" t="str">
        <f t="shared" si="2"/>
        <v/>
      </c>
      <c r="M137" s="66" t="str">
        <f t="shared" si="3"/>
        <v/>
      </c>
      <c r="N137" s="118"/>
      <c r="O137" s="45"/>
      <c r="P137" s="45"/>
      <c r="Q137" s="45"/>
      <c r="R137" s="45"/>
      <c r="S137" s="45"/>
      <c r="T137" s="45"/>
      <c r="U137" s="45"/>
      <c r="V137" s="45"/>
      <c r="W137" s="45"/>
      <c r="X137" s="45"/>
      <c r="Y137" s="45"/>
      <c r="Z137" s="45"/>
      <c r="AA137" s="45"/>
      <c r="AB137" s="45"/>
      <c r="AC137" s="45"/>
      <c r="AD137" s="45"/>
      <c r="AE137" s="45"/>
      <c r="AF137" s="45"/>
      <c r="AG137" s="45"/>
      <c r="AH137" s="45"/>
      <c r="AI137" s="45"/>
      <c r="AJ137" s="45"/>
      <c r="AK137" s="45"/>
    </row>
    <row r="138" spans="1:37" s="50" customFormat="1" ht="12.75" hidden="1">
      <c r="A138" s="45"/>
      <c r="B138" s="216" t="str">
        <f>IF(LEFT(DULIEU!$V130,3)=$M$4,DULIEU!$D130,"")</f>
        <v/>
      </c>
      <c r="C138" s="217" t="str">
        <f>IF(LEFT(DULIEU!$V130,3)=$M$4,DULIEU!$H130,"")</f>
        <v/>
      </c>
      <c r="D138" s="217" t="str">
        <f>IF(LEFT(DULIEU!$V130,3)=$M$4,DULIEU!$J130,"")</f>
        <v/>
      </c>
      <c r="E138" s="216" t="str">
        <f>IF(LEFT(DULIEU!$V130,3)=$M$4,DULIEU!$E130,"")</f>
        <v/>
      </c>
      <c r="F138" s="216" t="str">
        <f>IF(LEFT(DULIEU!$V130,3)=$M$4,DULIEU!$O130,"")</f>
        <v/>
      </c>
      <c r="G138" s="218" t="str">
        <f>IF(LEFT(DULIEU!$V130,3)=$M$4,DULIEU!$X130,"")</f>
        <v/>
      </c>
      <c r="H138" s="218">
        <f>IF(AND(LEFT(DULIEU!$V130,3)=$M$4,LEFT(DULIEU!$W130,4)=$H$11),DULIEU!$X130,0)</f>
        <v>0</v>
      </c>
      <c r="I138" s="218">
        <f>IF(AND(LEFT(DULIEU!$V130,3)=$M$4,LEFT(DULIEU!$W130,4)=$I$11),DULIEU!$X130,0)</f>
        <v>0</v>
      </c>
      <c r="J138" s="218">
        <f>IF(AND(LEFT(DULIEU!$V130,3)=$M$4,LEFT(DULIEU!$W130,4)=$J$11),DULIEU!$X130,0)</f>
        <v>0</v>
      </c>
      <c r="K138" s="219">
        <f>IF($L138&gt;0,DULIEU!W130,"-")</f>
        <v>0</v>
      </c>
      <c r="L138" s="218" t="str">
        <f t="shared" si="2"/>
        <v/>
      </c>
      <c r="M138" s="66" t="str">
        <f t="shared" si="3"/>
        <v/>
      </c>
      <c r="N138" s="118"/>
      <c r="O138" s="45"/>
      <c r="P138" s="45"/>
      <c r="Q138" s="45"/>
      <c r="R138" s="45"/>
      <c r="S138" s="45"/>
      <c r="T138" s="45"/>
      <c r="U138" s="45"/>
      <c r="V138" s="45"/>
      <c r="W138" s="45"/>
      <c r="X138" s="45"/>
      <c r="Y138" s="45"/>
      <c r="Z138" s="45"/>
      <c r="AA138" s="45"/>
      <c r="AB138" s="45"/>
      <c r="AC138" s="45"/>
      <c r="AD138" s="45"/>
      <c r="AE138" s="45"/>
      <c r="AF138" s="45"/>
      <c r="AG138" s="45"/>
      <c r="AH138" s="45"/>
      <c r="AI138" s="45"/>
      <c r="AJ138" s="45"/>
      <c r="AK138" s="45"/>
    </row>
    <row r="139" spans="1:37" s="50" customFormat="1" ht="12.75" hidden="1">
      <c r="A139" s="45"/>
      <c r="B139" s="216" t="str">
        <f>IF(LEFT(DULIEU!$V131,3)=$M$4,DULIEU!$D131,"")</f>
        <v/>
      </c>
      <c r="C139" s="217" t="str">
        <f>IF(LEFT(DULIEU!$V131,3)=$M$4,DULIEU!$H131,"")</f>
        <v/>
      </c>
      <c r="D139" s="217" t="str">
        <f>IF(LEFT(DULIEU!$V131,3)=$M$4,DULIEU!$J131,"")</f>
        <v/>
      </c>
      <c r="E139" s="216" t="str">
        <f>IF(LEFT(DULIEU!$V131,3)=$M$4,DULIEU!$E131,"")</f>
        <v/>
      </c>
      <c r="F139" s="216" t="str">
        <f>IF(LEFT(DULIEU!$V131,3)=$M$4,DULIEU!$O131,"")</f>
        <v/>
      </c>
      <c r="G139" s="218" t="str">
        <f>IF(LEFT(DULIEU!$V131,3)=$M$4,DULIEU!$X131,"")</f>
        <v/>
      </c>
      <c r="H139" s="218">
        <f>IF(AND(LEFT(DULIEU!$V131,3)=$M$4,LEFT(DULIEU!$W131,4)=$H$11),DULIEU!$X131,0)</f>
        <v>0</v>
      </c>
      <c r="I139" s="218">
        <f>IF(AND(LEFT(DULIEU!$V131,3)=$M$4,LEFT(DULIEU!$W131,4)=$I$11),DULIEU!$X131,0)</f>
        <v>0</v>
      </c>
      <c r="J139" s="218">
        <f>IF(AND(LEFT(DULIEU!$V131,3)=$M$4,LEFT(DULIEU!$W131,4)=$J$11),DULIEU!$X131,0)</f>
        <v>0</v>
      </c>
      <c r="K139" s="219">
        <f>IF($L139&gt;0,DULIEU!W131,"-")</f>
        <v>0</v>
      </c>
      <c r="L139" s="218" t="str">
        <f t="shared" si="2"/>
        <v/>
      </c>
      <c r="M139" s="66" t="str">
        <f t="shared" si="3"/>
        <v/>
      </c>
      <c r="N139" s="118"/>
      <c r="O139" s="45"/>
      <c r="P139" s="45"/>
      <c r="Q139" s="45"/>
      <c r="R139" s="45"/>
      <c r="S139" s="45"/>
      <c r="T139" s="45"/>
      <c r="U139" s="45"/>
      <c r="V139" s="45"/>
      <c r="W139" s="45"/>
      <c r="X139" s="45"/>
      <c r="Y139" s="45"/>
      <c r="Z139" s="45"/>
      <c r="AA139" s="45"/>
      <c r="AB139" s="45"/>
      <c r="AC139" s="45"/>
      <c r="AD139" s="45"/>
      <c r="AE139" s="45"/>
      <c r="AF139" s="45"/>
      <c r="AG139" s="45"/>
      <c r="AH139" s="45"/>
      <c r="AI139" s="45"/>
      <c r="AJ139" s="45"/>
      <c r="AK139" s="45"/>
    </row>
    <row r="140" spans="1:37" s="50" customFormat="1" ht="12.75" hidden="1">
      <c r="A140" s="45"/>
      <c r="B140" s="216" t="str">
        <f>IF(LEFT(DULIEU!$V132,3)=$M$4,DULIEU!$D132,"")</f>
        <v/>
      </c>
      <c r="C140" s="217" t="str">
        <f>IF(LEFT(DULIEU!$V132,3)=$M$4,DULIEU!$H132,"")</f>
        <v/>
      </c>
      <c r="D140" s="217" t="str">
        <f>IF(LEFT(DULIEU!$V132,3)=$M$4,DULIEU!$J132,"")</f>
        <v/>
      </c>
      <c r="E140" s="216" t="str">
        <f>IF(LEFT(DULIEU!$V132,3)=$M$4,DULIEU!$E132,"")</f>
        <v/>
      </c>
      <c r="F140" s="216" t="str">
        <f>IF(LEFT(DULIEU!$V132,3)=$M$4,DULIEU!$O132,"")</f>
        <v/>
      </c>
      <c r="G140" s="218" t="str">
        <f>IF(LEFT(DULIEU!$V132,3)=$M$4,DULIEU!$X132,"")</f>
        <v/>
      </c>
      <c r="H140" s="218">
        <f>IF(AND(LEFT(DULIEU!$V132,3)=$M$4,LEFT(DULIEU!$W132,4)=$H$11),DULIEU!$X132,0)</f>
        <v>0</v>
      </c>
      <c r="I140" s="218">
        <f>IF(AND(LEFT(DULIEU!$V132,3)=$M$4,LEFT(DULIEU!$W132,4)=$I$11),DULIEU!$X132,0)</f>
        <v>0</v>
      </c>
      <c r="J140" s="218">
        <f>IF(AND(LEFT(DULIEU!$V132,3)=$M$4,LEFT(DULIEU!$W132,4)=$J$11),DULIEU!$X132,0)</f>
        <v>0</v>
      </c>
      <c r="K140" s="219">
        <f>IF($L140&gt;0,DULIEU!W132,"-")</f>
        <v>0</v>
      </c>
      <c r="L140" s="218" t="str">
        <f t="shared" si="2"/>
        <v/>
      </c>
      <c r="M140" s="66" t="str">
        <f t="shared" si="3"/>
        <v/>
      </c>
      <c r="N140" s="118"/>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row>
    <row r="141" spans="1:37" s="50" customFormat="1" ht="12.75" hidden="1">
      <c r="A141" s="45"/>
      <c r="B141" s="216" t="str">
        <f>IF(LEFT(DULIEU!$V133,3)=$M$4,DULIEU!$D133,"")</f>
        <v/>
      </c>
      <c r="C141" s="217" t="str">
        <f>IF(LEFT(DULIEU!$V133,3)=$M$4,DULIEU!$H133,"")</f>
        <v/>
      </c>
      <c r="D141" s="217" t="str">
        <f>IF(LEFT(DULIEU!$V133,3)=$M$4,DULIEU!$J133,"")</f>
        <v/>
      </c>
      <c r="E141" s="216" t="str">
        <f>IF(LEFT(DULIEU!$V133,3)=$M$4,DULIEU!$E133,"")</f>
        <v/>
      </c>
      <c r="F141" s="216" t="str">
        <f>IF(LEFT(DULIEU!$V133,3)=$M$4,DULIEU!$O133,"")</f>
        <v/>
      </c>
      <c r="G141" s="218" t="str">
        <f>IF(LEFT(DULIEU!$V133,3)=$M$4,DULIEU!$X133,"")</f>
        <v/>
      </c>
      <c r="H141" s="218">
        <f>IF(AND(LEFT(DULIEU!$V133,3)=$M$4,LEFT(DULIEU!$W133,4)=$H$11),DULIEU!$X133,0)</f>
        <v>0</v>
      </c>
      <c r="I141" s="218">
        <f>IF(AND(LEFT(DULIEU!$V133,3)=$M$4,LEFT(DULIEU!$W133,4)=$I$11),DULIEU!$X133,0)</f>
        <v>0</v>
      </c>
      <c r="J141" s="218">
        <f>IF(AND(LEFT(DULIEU!$V133,3)=$M$4,LEFT(DULIEU!$W133,4)=$J$11),DULIEU!$X133,0)</f>
        <v>0</v>
      </c>
      <c r="K141" s="219">
        <f>IF($L141&gt;0,DULIEU!W133,"-")</f>
        <v>0</v>
      </c>
      <c r="L141" s="218" t="str">
        <f t="shared" si="2"/>
        <v/>
      </c>
      <c r="M141" s="66" t="str">
        <f t="shared" si="3"/>
        <v/>
      </c>
      <c r="N141" s="118"/>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row>
    <row r="142" spans="1:37" s="50" customFormat="1" ht="12.75" hidden="1">
      <c r="A142" s="45"/>
      <c r="B142" s="216" t="str">
        <f>IF(LEFT(DULIEU!$V134,3)=$M$4,DULIEU!$D134,"")</f>
        <v/>
      </c>
      <c r="C142" s="217" t="str">
        <f>IF(LEFT(DULIEU!$V134,3)=$M$4,DULIEU!$H134,"")</f>
        <v/>
      </c>
      <c r="D142" s="217" t="str">
        <f>IF(LEFT(DULIEU!$V134,3)=$M$4,DULIEU!$J134,"")</f>
        <v/>
      </c>
      <c r="E142" s="216" t="str">
        <f>IF(LEFT(DULIEU!$V134,3)=$M$4,DULIEU!$E134,"")</f>
        <v/>
      </c>
      <c r="F142" s="216" t="str">
        <f>IF(LEFT(DULIEU!$V134,3)=$M$4,DULIEU!$O134,"")</f>
        <v/>
      </c>
      <c r="G142" s="218" t="str">
        <f>IF(LEFT(DULIEU!$V134,3)=$M$4,DULIEU!$X134,"")</f>
        <v/>
      </c>
      <c r="H142" s="218">
        <f>IF(AND(LEFT(DULIEU!$V134,3)=$M$4,LEFT(DULIEU!$W134,4)=$H$11),DULIEU!$X134,0)</f>
        <v>0</v>
      </c>
      <c r="I142" s="218">
        <f>IF(AND(LEFT(DULIEU!$V134,3)=$M$4,LEFT(DULIEU!$W134,4)=$I$11),DULIEU!$X134,0)</f>
        <v>0</v>
      </c>
      <c r="J142" s="218">
        <f>IF(AND(LEFT(DULIEU!$V134,3)=$M$4,LEFT(DULIEU!$W134,4)=$J$11),DULIEU!$X134,0)</f>
        <v>0</v>
      </c>
      <c r="K142" s="219">
        <f>IF($L142&gt;0,DULIEU!W134,"-")</f>
        <v>0</v>
      </c>
      <c r="L142" s="218" t="str">
        <f t="shared" si="2"/>
        <v/>
      </c>
      <c r="M142" s="66" t="str">
        <f t="shared" si="3"/>
        <v/>
      </c>
      <c r="N142" s="118"/>
      <c r="O142" s="45"/>
      <c r="P142" s="45"/>
      <c r="Q142" s="45"/>
      <c r="R142" s="45"/>
      <c r="S142" s="45"/>
      <c r="T142" s="45"/>
      <c r="U142" s="45"/>
      <c r="V142" s="45"/>
      <c r="W142" s="45"/>
      <c r="X142" s="45"/>
      <c r="Y142" s="45"/>
      <c r="Z142" s="45"/>
      <c r="AA142" s="45"/>
      <c r="AB142" s="45"/>
      <c r="AC142" s="45"/>
      <c r="AD142" s="45"/>
      <c r="AE142" s="45"/>
      <c r="AF142" s="45"/>
      <c r="AG142" s="45"/>
      <c r="AH142" s="45"/>
      <c r="AI142" s="45"/>
      <c r="AJ142" s="45"/>
      <c r="AK142" s="45"/>
    </row>
    <row r="143" spans="1:37" s="50" customFormat="1" ht="12.75" hidden="1">
      <c r="A143" s="45"/>
      <c r="B143" s="216" t="str">
        <f>IF(LEFT(DULIEU!$V135,3)=$M$4,DULIEU!$D135,"")</f>
        <v/>
      </c>
      <c r="C143" s="217" t="str">
        <f>IF(LEFT(DULIEU!$V135,3)=$M$4,DULIEU!$H135,"")</f>
        <v/>
      </c>
      <c r="D143" s="217" t="str">
        <f>IF(LEFT(DULIEU!$V135,3)=$M$4,DULIEU!$J135,"")</f>
        <v/>
      </c>
      <c r="E143" s="216" t="str">
        <f>IF(LEFT(DULIEU!$V135,3)=$M$4,DULIEU!$E135,"")</f>
        <v/>
      </c>
      <c r="F143" s="216" t="str">
        <f>IF(LEFT(DULIEU!$V135,3)=$M$4,DULIEU!$O135,"")</f>
        <v/>
      </c>
      <c r="G143" s="218" t="str">
        <f>IF(LEFT(DULIEU!$V135,3)=$M$4,DULIEU!$X135,"")</f>
        <v/>
      </c>
      <c r="H143" s="218">
        <f>IF(AND(LEFT(DULIEU!$V135,3)=$M$4,LEFT(DULIEU!$W135,4)=$H$11),DULIEU!$X135,0)</f>
        <v>0</v>
      </c>
      <c r="I143" s="218">
        <f>IF(AND(LEFT(DULIEU!$V135,3)=$M$4,LEFT(DULIEU!$W135,4)=$I$11),DULIEU!$X135,0)</f>
        <v>0</v>
      </c>
      <c r="J143" s="218">
        <f>IF(AND(LEFT(DULIEU!$V135,3)=$M$4,LEFT(DULIEU!$W135,4)=$J$11),DULIEU!$X135,0)</f>
        <v>0</v>
      </c>
      <c r="K143" s="219">
        <f>IF($L143&gt;0,DULIEU!W135,"-")</f>
        <v>0</v>
      </c>
      <c r="L143" s="218" t="str">
        <f t="shared" si="2"/>
        <v/>
      </c>
      <c r="M143" s="66" t="str">
        <f t="shared" si="3"/>
        <v/>
      </c>
      <c r="N143" s="118"/>
      <c r="O143" s="45"/>
      <c r="P143" s="45"/>
      <c r="Q143" s="45"/>
      <c r="R143" s="45"/>
      <c r="S143" s="45"/>
      <c r="T143" s="45"/>
      <c r="U143" s="45"/>
      <c r="V143" s="45"/>
      <c r="W143" s="45"/>
      <c r="X143" s="45"/>
      <c r="Y143" s="45"/>
      <c r="Z143" s="45"/>
      <c r="AA143" s="45"/>
      <c r="AB143" s="45"/>
      <c r="AC143" s="45"/>
      <c r="AD143" s="45"/>
      <c r="AE143" s="45"/>
      <c r="AF143" s="45"/>
      <c r="AG143" s="45"/>
      <c r="AH143" s="45"/>
      <c r="AI143" s="45"/>
      <c r="AJ143" s="45"/>
      <c r="AK143" s="45"/>
    </row>
    <row r="144" spans="1:37" s="50" customFormat="1" ht="12.75" hidden="1">
      <c r="A144" s="45"/>
      <c r="B144" s="216" t="str">
        <f>IF(LEFT(DULIEU!$V136,3)=$M$4,DULIEU!$D136,"")</f>
        <v/>
      </c>
      <c r="C144" s="217" t="str">
        <f>IF(LEFT(DULIEU!$V136,3)=$M$4,DULIEU!$H136,"")</f>
        <v/>
      </c>
      <c r="D144" s="217" t="str">
        <f>IF(LEFT(DULIEU!$V136,3)=$M$4,DULIEU!$J136,"")</f>
        <v/>
      </c>
      <c r="E144" s="216" t="str">
        <f>IF(LEFT(DULIEU!$V136,3)=$M$4,DULIEU!$E136,"")</f>
        <v/>
      </c>
      <c r="F144" s="216" t="str">
        <f>IF(LEFT(DULIEU!$V136,3)=$M$4,DULIEU!$O136,"")</f>
        <v/>
      </c>
      <c r="G144" s="218" t="str">
        <f>IF(LEFT(DULIEU!$V136,3)=$M$4,DULIEU!$X136,"")</f>
        <v/>
      </c>
      <c r="H144" s="218">
        <f>IF(AND(LEFT(DULIEU!$V136,3)=$M$4,LEFT(DULIEU!$W136,4)=$H$11),DULIEU!$X136,0)</f>
        <v>0</v>
      </c>
      <c r="I144" s="218">
        <f>IF(AND(LEFT(DULIEU!$V136,3)=$M$4,LEFT(DULIEU!$W136,4)=$I$11),DULIEU!$X136,0)</f>
        <v>0</v>
      </c>
      <c r="J144" s="218">
        <f>IF(AND(LEFT(DULIEU!$V136,3)=$M$4,LEFT(DULIEU!$W136,4)=$J$11),DULIEU!$X136,0)</f>
        <v>0</v>
      </c>
      <c r="K144" s="219">
        <f>IF($L144&gt;0,DULIEU!W136,"-")</f>
        <v>0</v>
      </c>
      <c r="L144" s="218" t="str">
        <f t="shared" ref="L144:L207" si="4">IF(SUM($H144:$J144)=0,G144,0)</f>
        <v/>
      </c>
      <c r="M144" s="66" t="str">
        <f t="shared" ref="M144:M207" si="5">IF(F144="","","x")</f>
        <v/>
      </c>
      <c r="N144" s="118"/>
      <c r="O144" s="45"/>
      <c r="P144" s="45"/>
      <c r="Q144" s="45"/>
      <c r="R144" s="45"/>
      <c r="S144" s="45"/>
      <c r="T144" s="45"/>
      <c r="U144" s="45"/>
      <c r="V144" s="45"/>
      <c r="W144" s="45"/>
      <c r="X144" s="45"/>
      <c r="Y144" s="45"/>
      <c r="Z144" s="45"/>
      <c r="AA144" s="45"/>
      <c r="AB144" s="45"/>
      <c r="AC144" s="45"/>
      <c r="AD144" s="45"/>
      <c r="AE144" s="45"/>
      <c r="AF144" s="45"/>
      <c r="AG144" s="45"/>
      <c r="AH144" s="45"/>
      <c r="AI144" s="45"/>
      <c r="AJ144" s="45"/>
      <c r="AK144" s="45"/>
    </row>
    <row r="145" spans="1:37" s="50" customFormat="1" ht="12.75" hidden="1">
      <c r="A145" s="45"/>
      <c r="B145" s="216" t="str">
        <f>IF(LEFT(DULIEU!$V137,3)=$M$4,DULIEU!$D137,"")</f>
        <v/>
      </c>
      <c r="C145" s="217" t="str">
        <f>IF(LEFT(DULIEU!$V137,3)=$M$4,DULIEU!$H137,"")</f>
        <v/>
      </c>
      <c r="D145" s="217" t="str">
        <f>IF(LEFT(DULIEU!$V137,3)=$M$4,DULIEU!$J137,"")</f>
        <v/>
      </c>
      <c r="E145" s="216" t="str">
        <f>IF(LEFT(DULIEU!$V137,3)=$M$4,DULIEU!$E137,"")</f>
        <v/>
      </c>
      <c r="F145" s="216" t="str">
        <f>IF(LEFT(DULIEU!$V137,3)=$M$4,DULIEU!$O137,"")</f>
        <v/>
      </c>
      <c r="G145" s="218" t="str">
        <f>IF(LEFT(DULIEU!$V137,3)=$M$4,DULIEU!$X137,"")</f>
        <v/>
      </c>
      <c r="H145" s="218">
        <f>IF(AND(LEFT(DULIEU!$V137,3)=$M$4,LEFT(DULIEU!$W137,4)=$H$11),DULIEU!$X137,0)</f>
        <v>0</v>
      </c>
      <c r="I145" s="218">
        <f>IF(AND(LEFT(DULIEU!$V137,3)=$M$4,LEFT(DULIEU!$W137,4)=$I$11),DULIEU!$X137,0)</f>
        <v>0</v>
      </c>
      <c r="J145" s="218">
        <f>IF(AND(LEFT(DULIEU!$V137,3)=$M$4,LEFT(DULIEU!$W137,4)=$J$11),DULIEU!$X137,0)</f>
        <v>0</v>
      </c>
      <c r="K145" s="219">
        <f>IF($L145&gt;0,DULIEU!W137,"-")</f>
        <v>0</v>
      </c>
      <c r="L145" s="218" t="str">
        <f t="shared" si="4"/>
        <v/>
      </c>
      <c r="M145" s="66" t="str">
        <f t="shared" si="5"/>
        <v/>
      </c>
      <c r="N145" s="118"/>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row>
    <row r="146" spans="1:37" s="50" customFormat="1" ht="12.75" hidden="1">
      <c r="A146" s="45"/>
      <c r="B146" s="216" t="str">
        <f>IF(LEFT(DULIEU!$V138,3)=$M$4,DULIEU!$D138,"")</f>
        <v/>
      </c>
      <c r="C146" s="217" t="str">
        <f>IF(LEFT(DULIEU!$V138,3)=$M$4,DULIEU!$H138,"")</f>
        <v/>
      </c>
      <c r="D146" s="217" t="str">
        <f>IF(LEFT(DULIEU!$V138,3)=$M$4,DULIEU!$J138,"")</f>
        <v/>
      </c>
      <c r="E146" s="216" t="str">
        <f>IF(LEFT(DULIEU!$V138,3)=$M$4,DULIEU!$E138,"")</f>
        <v/>
      </c>
      <c r="F146" s="216" t="str">
        <f>IF(LEFT(DULIEU!$V138,3)=$M$4,DULIEU!$O138,"")</f>
        <v/>
      </c>
      <c r="G146" s="218" t="str">
        <f>IF(LEFT(DULIEU!$V138,3)=$M$4,DULIEU!$X138,"")</f>
        <v/>
      </c>
      <c r="H146" s="218">
        <f>IF(AND(LEFT(DULIEU!$V138,3)=$M$4,LEFT(DULIEU!$W138,4)=$H$11),DULIEU!$X138,0)</f>
        <v>0</v>
      </c>
      <c r="I146" s="218">
        <f>IF(AND(LEFT(DULIEU!$V138,3)=$M$4,LEFT(DULIEU!$W138,4)=$I$11),DULIEU!$X138,0)</f>
        <v>0</v>
      </c>
      <c r="J146" s="218">
        <f>IF(AND(LEFT(DULIEU!$V138,3)=$M$4,LEFT(DULIEU!$W138,4)=$J$11),DULIEU!$X138,0)</f>
        <v>0</v>
      </c>
      <c r="K146" s="219">
        <f>IF($L146&gt;0,DULIEU!W138,"-")</f>
        <v>0</v>
      </c>
      <c r="L146" s="218" t="str">
        <f t="shared" si="4"/>
        <v/>
      </c>
      <c r="M146" s="66" t="str">
        <f t="shared" si="5"/>
        <v/>
      </c>
      <c r="N146" s="118"/>
      <c r="O146" s="45"/>
      <c r="P146" s="45"/>
      <c r="Q146" s="45"/>
      <c r="R146" s="45"/>
      <c r="S146" s="45"/>
      <c r="T146" s="45"/>
      <c r="U146" s="45"/>
      <c r="V146" s="45"/>
      <c r="W146" s="45"/>
      <c r="X146" s="45"/>
      <c r="Y146" s="45"/>
      <c r="Z146" s="45"/>
      <c r="AA146" s="45"/>
      <c r="AB146" s="45"/>
      <c r="AC146" s="45"/>
      <c r="AD146" s="45"/>
      <c r="AE146" s="45"/>
      <c r="AF146" s="45"/>
      <c r="AG146" s="45"/>
      <c r="AH146" s="45"/>
      <c r="AI146" s="45"/>
      <c r="AJ146" s="45"/>
      <c r="AK146" s="45"/>
    </row>
    <row r="147" spans="1:37" s="50" customFormat="1" ht="12.75" hidden="1">
      <c r="A147" s="45"/>
      <c r="B147" s="216" t="str">
        <f>IF(LEFT(DULIEU!$V139,3)=$M$4,DULIEU!$D139,"")</f>
        <v/>
      </c>
      <c r="C147" s="217" t="str">
        <f>IF(LEFT(DULIEU!$V139,3)=$M$4,DULIEU!$H139,"")</f>
        <v/>
      </c>
      <c r="D147" s="217" t="str">
        <f>IF(LEFT(DULIEU!$V139,3)=$M$4,DULIEU!$J139,"")</f>
        <v/>
      </c>
      <c r="E147" s="216" t="str">
        <f>IF(LEFT(DULIEU!$V139,3)=$M$4,DULIEU!$E139,"")</f>
        <v/>
      </c>
      <c r="F147" s="216" t="str">
        <f>IF(LEFT(DULIEU!$V139,3)=$M$4,DULIEU!$O139,"")</f>
        <v/>
      </c>
      <c r="G147" s="218" t="str">
        <f>IF(LEFT(DULIEU!$V139,3)=$M$4,DULIEU!$X139,"")</f>
        <v/>
      </c>
      <c r="H147" s="218">
        <f>IF(AND(LEFT(DULIEU!$V139,3)=$M$4,LEFT(DULIEU!$W139,4)=$H$11),DULIEU!$X139,0)</f>
        <v>0</v>
      </c>
      <c r="I147" s="218">
        <f>IF(AND(LEFT(DULIEU!$V139,3)=$M$4,LEFT(DULIEU!$W139,4)=$I$11),DULIEU!$X139,0)</f>
        <v>0</v>
      </c>
      <c r="J147" s="218">
        <f>IF(AND(LEFT(DULIEU!$V139,3)=$M$4,LEFT(DULIEU!$W139,4)=$J$11),DULIEU!$X139,0)</f>
        <v>0</v>
      </c>
      <c r="K147" s="219">
        <f>IF($L147&gt;0,DULIEU!W139,"-")</f>
        <v>0</v>
      </c>
      <c r="L147" s="218" t="str">
        <f t="shared" si="4"/>
        <v/>
      </c>
      <c r="M147" s="66" t="str">
        <f t="shared" si="5"/>
        <v/>
      </c>
      <c r="N147" s="118"/>
      <c r="O147" s="45"/>
      <c r="P147" s="45"/>
      <c r="Q147" s="45"/>
      <c r="R147" s="45"/>
      <c r="S147" s="45"/>
      <c r="T147" s="45"/>
      <c r="U147" s="45"/>
      <c r="V147" s="45"/>
      <c r="W147" s="45"/>
      <c r="X147" s="45"/>
      <c r="Y147" s="45"/>
      <c r="Z147" s="45"/>
      <c r="AA147" s="45"/>
      <c r="AB147" s="45"/>
      <c r="AC147" s="45"/>
      <c r="AD147" s="45"/>
      <c r="AE147" s="45"/>
      <c r="AF147" s="45"/>
      <c r="AG147" s="45"/>
      <c r="AH147" s="45"/>
      <c r="AI147" s="45"/>
      <c r="AJ147" s="45"/>
      <c r="AK147" s="45"/>
    </row>
    <row r="148" spans="1:37" s="50" customFormat="1" ht="12.75" hidden="1">
      <c r="A148" s="45"/>
      <c r="B148" s="216" t="str">
        <f>IF(LEFT(DULIEU!$V140,3)=$M$4,DULIEU!$D140,"")</f>
        <v/>
      </c>
      <c r="C148" s="217" t="str">
        <f>IF(LEFT(DULIEU!$V140,3)=$M$4,DULIEU!$H140,"")</f>
        <v/>
      </c>
      <c r="D148" s="217" t="str">
        <f>IF(LEFT(DULIEU!$V140,3)=$M$4,DULIEU!$J140,"")</f>
        <v/>
      </c>
      <c r="E148" s="216" t="str">
        <f>IF(LEFT(DULIEU!$V140,3)=$M$4,DULIEU!$E140,"")</f>
        <v/>
      </c>
      <c r="F148" s="216" t="str">
        <f>IF(LEFT(DULIEU!$V140,3)=$M$4,DULIEU!$O140,"")</f>
        <v/>
      </c>
      <c r="G148" s="218" t="str">
        <f>IF(LEFT(DULIEU!$V140,3)=$M$4,DULIEU!$X140,"")</f>
        <v/>
      </c>
      <c r="H148" s="218">
        <f>IF(AND(LEFT(DULIEU!$V140,3)=$M$4,LEFT(DULIEU!$W140,4)=$H$11),DULIEU!$X140,0)</f>
        <v>0</v>
      </c>
      <c r="I148" s="218">
        <f>IF(AND(LEFT(DULIEU!$V140,3)=$M$4,LEFT(DULIEU!$W140,4)=$I$11),DULIEU!$X140,0)</f>
        <v>0</v>
      </c>
      <c r="J148" s="218">
        <f>IF(AND(LEFT(DULIEU!$V140,3)=$M$4,LEFT(DULIEU!$W140,4)=$J$11),DULIEU!$X140,0)</f>
        <v>0</v>
      </c>
      <c r="K148" s="219">
        <f>IF($L148&gt;0,DULIEU!W140,"-")</f>
        <v>0</v>
      </c>
      <c r="L148" s="218" t="str">
        <f t="shared" si="4"/>
        <v/>
      </c>
      <c r="M148" s="66" t="str">
        <f t="shared" si="5"/>
        <v/>
      </c>
      <c r="N148" s="118"/>
      <c r="O148" s="45"/>
      <c r="P148" s="45"/>
      <c r="Q148" s="45"/>
      <c r="R148" s="45"/>
      <c r="S148" s="45"/>
      <c r="T148" s="45"/>
      <c r="U148" s="45"/>
      <c r="V148" s="45"/>
      <c r="W148" s="45"/>
      <c r="X148" s="45"/>
      <c r="Y148" s="45"/>
      <c r="Z148" s="45"/>
      <c r="AA148" s="45"/>
      <c r="AB148" s="45"/>
      <c r="AC148" s="45"/>
      <c r="AD148" s="45"/>
      <c r="AE148" s="45"/>
      <c r="AF148" s="45"/>
      <c r="AG148" s="45"/>
      <c r="AH148" s="45"/>
      <c r="AI148" s="45"/>
      <c r="AJ148" s="45"/>
      <c r="AK148" s="45"/>
    </row>
    <row r="149" spans="1:37" s="50" customFormat="1" ht="12.75" hidden="1">
      <c r="A149" s="45"/>
      <c r="B149" s="216" t="str">
        <f>IF(LEFT(DULIEU!$V141,3)=$M$4,DULIEU!$D141,"")</f>
        <v/>
      </c>
      <c r="C149" s="217" t="str">
        <f>IF(LEFT(DULIEU!$V141,3)=$M$4,DULIEU!$H141,"")</f>
        <v/>
      </c>
      <c r="D149" s="217" t="str">
        <f>IF(LEFT(DULIEU!$V141,3)=$M$4,DULIEU!$J141,"")</f>
        <v/>
      </c>
      <c r="E149" s="216" t="str">
        <f>IF(LEFT(DULIEU!$V141,3)=$M$4,DULIEU!$E141,"")</f>
        <v/>
      </c>
      <c r="F149" s="216" t="str">
        <f>IF(LEFT(DULIEU!$V141,3)=$M$4,DULIEU!$O141,"")</f>
        <v/>
      </c>
      <c r="G149" s="218" t="str">
        <f>IF(LEFT(DULIEU!$V141,3)=$M$4,DULIEU!$X141,"")</f>
        <v/>
      </c>
      <c r="H149" s="218">
        <f>IF(AND(LEFT(DULIEU!$V141,3)=$M$4,LEFT(DULIEU!$W141,4)=$H$11),DULIEU!$X141,0)</f>
        <v>0</v>
      </c>
      <c r="I149" s="218">
        <f>IF(AND(LEFT(DULIEU!$V141,3)=$M$4,LEFT(DULIEU!$W141,4)=$I$11),DULIEU!$X141,0)</f>
        <v>0</v>
      </c>
      <c r="J149" s="218">
        <f>IF(AND(LEFT(DULIEU!$V141,3)=$M$4,LEFT(DULIEU!$W141,4)=$J$11),DULIEU!$X141,0)</f>
        <v>0</v>
      </c>
      <c r="K149" s="219">
        <f>IF($L149&gt;0,DULIEU!W141,"-")</f>
        <v>0</v>
      </c>
      <c r="L149" s="218" t="str">
        <f t="shared" si="4"/>
        <v/>
      </c>
      <c r="M149" s="66" t="str">
        <f t="shared" si="5"/>
        <v/>
      </c>
      <c r="N149" s="118"/>
      <c r="O149" s="45"/>
      <c r="P149" s="45"/>
      <c r="Q149" s="45"/>
      <c r="R149" s="45"/>
      <c r="S149" s="45"/>
      <c r="T149" s="45"/>
      <c r="U149" s="45"/>
      <c r="V149" s="45"/>
      <c r="W149" s="45"/>
      <c r="X149" s="45"/>
      <c r="Y149" s="45"/>
      <c r="Z149" s="45"/>
      <c r="AA149" s="45"/>
      <c r="AB149" s="45"/>
      <c r="AC149" s="45"/>
      <c r="AD149" s="45"/>
      <c r="AE149" s="45"/>
      <c r="AF149" s="45"/>
      <c r="AG149" s="45"/>
      <c r="AH149" s="45"/>
      <c r="AI149" s="45"/>
      <c r="AJ149" s="45"/>
      <c r="AK149" s="45"/>
    </row>
    <row r="150" spans="1:37" s="50" customFormat="1" ht="12.75" hidden="1">
      <c r="A150" s="45"/>
      <c r="B150" s="216" t="str">
        <f>IF(LEFT(DULIEU!$V142,3)=$M$4,DULIEU!$D142,"")</f>
        <v/>
      </c>
      <c r="C150" s="217" t="str">
        <f>IF(LEFT(DULIEU!$V142,3)=$M$4,DULIEU!$H142,"")</f>
        <v/>
      </c>
      <c r="D150" s="217" t="str">
        <f>IF(LEFT(DULIEU!$V142,3)=$M$4,DULIEU!$J142,"")</f>
        <v/>
      </c>
      <c r="E150" s="216" t="str">
        <f>IF(LEFT(DULIEU!$V142,3)=$M$4,DULIEU!$E142,"")</f>
        <v/>
      </c>
      <c r="F150" s="216" t="str">
        <f>IF(LEFT(DULIEU!$V142,3)=$M$4,DULIEU!$O142,"")</f>
        <v/>
      </c>
      <c r="G150" s="218" t="str">
        <f>IF(LEFT(DULIEU!$V142,3)=$M$4,DULIEU!$X142,"")</f>
        <v/>
      </c>
      <c r="H150" s="218">
        <f>IF(AND(LEFT(DULIEU!$V142,3)=$M$4,LEFT(DULIEU!$W142,4)=$H$11),DULIEU!$X142,0)</f>
        <v>0</v>
      </c>
      <c r="I150" s="218">
        <f>IF(AND(LEFT(DULIEU!$V142,3)=$M$4,LEFT(DULIEU!$W142,4)=$I$11),DULIEU!$X142,0)</f>
        <v>0</v>
      </c>
      <c r="J150" s="218">
        <f>IF(AND(LEFT(DULIEU!$V142,3)=$M$4,LEFT(DULIEU!$W142,4)=$J$11),DULIEU!$X142,0)</f>
        <v>0</v>
      </c>
      <c r="K150" s="219">
        <f>IF($L150&gt;0,DULIEU!W142,"-")</f>
        <v>0</v>
      </c>
      <c r="L150" s="218" t="str">
        <f t="shared" si="4"/>
        <v/>
      </c>
      <c r="M150" s="66" t="str">
        <f t="shared" si="5"/>
        <v/>
      </c>
      <c r="N150" s="118"/>
      <c r="O150" s="45"/>
      <c r="P150" s="45"/>
      <c r="Q150" s="45"/>
      <c r="R150" s="45"/>
      <c r="S150" s="45"/>
      <c r="T150" s="45"/>
      <c r="U150" s="45"/>
      <c r="V150" s="45"/>
      <c r="W150" s="45"/>
      <c r="X150" s="45"/>
      <c r="Y150" s="45"/>
      <c r="Z150" s="45"/>
      <c r="AA150" s="45"/>
      <c r="AB150" s="45"/>
      <c r="AC150" s="45"/>
      <c r="AD150" s="45"/>
      <c r="AE150" s="45"/>
      <c r="AF150" s="45"/>
      <c r="AG150" s="45"/>
      <c r="AH150" s="45"/>
      <c r="AI150" s="45"/>
      <c r="AJ150" s="45"/>
      <c r="AK150" s="45"/>
    </row>
    <row r="151" spans="1:37" s="50" customFormat="1" ht="12.75" hidden="1">
      <c r="A151" s="45"/>
      <c r="B151" s="216" t="str">
        <f>IF(LEFT(DULIEU!$V143,3)=$M$4,DULIEU!$D143,"")</f>
        <v/>
      </c>
      <c r="C151" s="217" t="str">
        <f>IF(LEFT(DULIEU!$V143,3)=$M$4,DULIEU!$H143,"")</f>
        <v/>
      </c>
      <c r="D151" s="217" t="str">
        <f>IF(LEFT(DULIEU!$V143,3)=$M$4,DULIEU!$J143,"")</f>
        <v/>
      </c>
      <c r="E151" s="216" t="str">
        <f>IF(LEFT(DULIEU!$V143,3)=$M$4,DULIEU!$E143,"")</f>
        <v/>
      </c>
      <c r="F151" s="216" t="str">
        <f>IF(LEFT(DULIEU!$V143,3)=$M$4,DULIEU!$O143,"")</f>
        <v/>
      </c>
      <c r="G151" s="218" t="str">
        <f>IF(LEFT(DULIEU!$V143,3)=$M$4,DULIEU!$X143,"")</f>
        <v/>
      </c>
      <c r="H151" s="218">
        <f>IF(AND(LEFT(DULIEU!$V143,3)=$M$4,LEFT(DULIEU!$W143,4)=$H$11),DULIEU!$X143,0)</f>
        <v>0</v>
      </c>
      <c r="I151" s="218">
        <f>IF(AND(LEFT(DULIEU!$V143,3)=$M$4,LEFT(DULIEU!$W143,4)=$I$11),DULIEU!$X143,0)</f>
        <v>0</v>
      </c>
      <c r="J151" s="218">
        <f>IF(AND(LEFT(DULIEU!$V143,3)=$M$4,LEFT(DULIEU!$W143,4)=$J$11),DULIEU!$X143,0)</f>
        <v>0</v>
      </c>
      <c r="K151" s="219">
        <f>IF($L151&gt;0,DULIEU!W143,"-")</f>
        <v>0</v>
      </c>
      <c r="L151" s="218" t="str">
        <f t="shared" si="4"/>
        <v/>
      </c>
      <c r="M151" s="66" t="str">
        <f t="shared" si="5"/>
        <v/>
      </c>
      <c r="N151" s="118"/>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row>
    <row r="152" spans="1:37" s="50" customFormat="1" ht="12.75" hidden="1">
      <c r="A152" s="45"/>
      <c r="B152" s="216" t="str">
        <f>IF(LEFT(DULIEU!$V144,3)=$M$4,DULIEU!$D144,"")</f>
        <v/>
      </c>
      <c r="C152" s="217" t="str">
        <f>IF(LEFT(DULIEU!$V144,3)=$M$4,DULIEU!$H144,"")</f>
        <v/>
      </c>
      <c r="D152" s="217" t="str">
        <f>IF(LEFT(DULIEU!$V144,3)=$M$4,DULIEU!$J144,"")</f>
        <v/>
      </c>
      <c r="E152" s="216" t="str">
        <f>IF(LEFT(DULIEU!$V144,3)=$M$4,DULIEU!$E144,"")</f>
        <v/>
      </c>
      <c r="F152" s="216" t="str">
        <f>IF(LEFT(DULIEU!$V144,3)=$M$4,DULIEU!$O144,"")</f>
        <v/>
      </c>
      <c r="G152" s="218" t="str">
        <f>IF(LEFT(DULIEU!$V144,3)=$M$4,DULIEU!$X144,"")</f>
        <v/>
      </c>
      <c r="H152" s="218">
        <f>IF(AND(LEFT(DULIEU!$V144,3)=$M$4,LEFT(DULIEU!$W144,4)=$H$11),DULIEU!$X144,0)</f>
        <v>0</v>
      </c>
      <c r="I152" s="218">
        <f>IF(AND(LEFT(DULIEU!$V144,3)=$M$4,LEFT(DULIEU!$W144,4)=$I$11),DULIEU!$X144,0)</f>
        <v>0</v>
      </c>
      <c r="J152" s="218">
        <f>IF(AND(LEFT(DULIEU!$V144,3)=$M$4,LEFT(DULIEU!$W144,4)=$J$11),DULIEU!$X144,0)</f>
        <v>0</v>
      </c>
      <c r="K152" s="219">
        <f>IF($L152&gt;0,DULIEU!W144,"-")</f>
        <v>0</v>
      </c>
      <c r="L152" s="218" t="str">
        <f t="shared" si="4"/>
        <v/>
      </c>
      <c r="M152" s="66" t="str">
        <f t="shared" si="5"/>
        <v/>
      </c>
      <c r="N152" s="118"/>
      <c r="O152" s="45"/>
      <c r="P152" s="45"/>
      <c r="Q152" s="45"/>
      <c r="R152" s="45"/>
      <c r="S152" s="45"/>
      <c r="T152" s="45"/>
      <c r="U152" s="45"/>
      <c r="V152" s="45"/>
      <c r="W152" s="45"/>
      <c r="X152" s="45"/>
      <c r="Y152" s="45"/>
      <c r="Z152" s="45"/>
      <c r="AA152" s="45"/>
      <c r="AB152" s="45"/>
      <c r="AC152" s="45"/>
      <c r="AD152" s="45"/>
      <c r="AE152" s="45"/>
      <c r="AF152" s="45"/>
      <c r="AG152" s="45"/>
      <c r="AH152" s="45"/>
      <c r="AI152" s="45"/>
      <c r="AJ152" s="45"/>
      <c r="AK152" s="45"/>
    </row>
    <row r="153" spans="1:37" s="50" customFormat="1" ht="12.75" hidden="1">
      <c r="A153" s="45"/>
      <c r="B153" s="216" t="str">
        <f>IF(LEFT(DULIEU!$V145,3)=$M$4,DULIEU!$D145,"")</f>
        <v/>
      </c>
      <c r="C153" s="217" t="str">
        <f>IF(LEFT(DULIEU!$V145,3)=$M$4,DULIEU!$H145,"")</f>
        <v/>
      </c>
      <c r="D153" s="217" t="str">
        <f>IF(LEFT(DULIEU!$V145,3)=$M$4,DULIEU!$J145,"")</f>
        <v/>
      </c>
      <c r="E153" s="216" t="str">
        <f>IF(LEFT(DULIEU!$V145,3)=$M$4,DULIEU!$E145,"")</f>
        <v/>
      </c>
      <c r="F153" s="216" t="str">
        <f>IF(LEFT(DULIEU!$V145,3)=$M$4,DULIEU!$O145,"")</f>
        <v/>
      </c>
      <c r="G153" s="218" t="str">
        <f>IF(LEFT(DULIEU!$V145,3)=$M$4,DULIEU!$X145,"")</f>
        <v/>
      </c>
      <c r="H153" s="218">
        <f>IF(AND(LEFT(DULIEU!$V145,3)=$M$4,LEFT(DULIEU!$W145,4)=$H$11),DULIEU!$X145,0)</f>
        <v>0</v>
      </c>
      <c r="I153" s="218">
        <f>IF(AND(LEFT(DULIEU!$V145,3)=$M$4,LEFT(DULIEU!$W145,4)=$I$11),DULIEU!$X145,0)</f>
        <v>0</v>
      </c>
      <c r="J153" s="218">
        <f>IF(AND(LEFT(DULIEU!$V145,3)=$M$4,LEFT(DULIEU!$W145,4)=$J$11),DULIEU!$X145,0)</f>
        <v>0</v>
      </c>
      <c r="K153" s="219">
        <f>IF($L153&gt;0,DULIEU!W145,"-")</f>
        <v>0</v>
      </c>
      <c r="L153" s="218" t="str">
        <f t="shared" si="4"/>
        <v/>
      </c>
      <c r="M153" s="66" t="str">
        <f t="shared" si="5"/>
        <v/>
      </c>
      <c r="N153" s="118"/>
      <c r="O153" s="45"/>
      <c r="P153" s="45"/>
      <c r="Q153" s="45"/>
      <c r="R153" s="45"/>
      <c r="S153" s="45"/>
      <c r="T153" s="45"/>
      <c r="U153" s="45"/>
      <c r="V153" s="45"/>
      <c r="W153" s="45"/>
      <c r="X153" s="45"/>
      <c r="Y153" s="45"/>
      <c r="Z153" s="45"/>
      <c r="AA153" s="45"/>
      <c r="AB153" s="45"/>
      <c r="AC153" s="45"/>
      <c r="AD153" s="45"/>
      <c r="AE153" s="45"/>
      <c r="AF153" s="45"/>
      <c r="AG153" s="45"/>
      <c r="AH153" s="45"/>
      <c r="AI153" s="45"/>
      <c r="AJ153" s="45"/>
      <c r="AK153" s="45"/>
    </row>
    <row r="154" spans="1:37" s="50" customFormat="1" ht="12.75" hidden="1">
      <c r="A154" s="45"/>
      <c r="B154" s="216" t="str">
        <f>IF(LEFT(DULIEU!$V146,3)=$M$4,DULIEU!$D146,"")</f>
        <v/>
      </c>
      <c r="C154" s="217" t="str">
        <f>IF(LEFT(DULIEU!$V146,3)=$M$4,DULIEU!$H146,"")</f>
        <v/>
      </c>
      <c r="D154" s="217" t="str">
        <f>IF(LEFT(DULIEU!$V146,3)=$M$4,DULIEU!$J146,"")</f>
        <v/>
      </c>
      <c r="E154" s="216" t="str">
        <f>IF(LEFT(DULIEU!$V146,3)=$M$4,DULIEU!$E146,"")</f>
        <v/>
      </c>
      <c r="F154" s="216" t="str">
        <f>IF(LEFT(DULIEU!$V146,3)=$M$4,DULIEU!$O146,"")</f>
        <v/>
      </c>
      <c r="G154" s="218" t="str">
        <f>IF(LEFT(DULIEU!$V146,3)=$M$4,DULIEU!$X146,"")</f>
        <v/>
      </c>
      <c r="H154" s="218">
        <f>IF(AND(LEFT(DULIEU!$V146,3)=$M$4,LEFT(DULIEU!$W146,4)=$H$11),DULIEU!$X146,0)</f>
        <v>0</v>
      </c>
      <c r="I154" s="218">
        <f>IF(AND(LEFT(DULIEU!$V146,3)=$M$4,LEFT(DULIEU!$W146,4)=$I$11),DULIEU!$X146,0)</f>
        <v>0</v>
      </c>
      <c r="J154" s="218">
        <f>IF(AND(LEFT(DULIEU!$V146,3)=$M$4,LEFT(DULIEU!$W146,4)=$J$11),DULIEU!$X146,0)</f>
        <v>0</v>
      </c>
      <c r="K154" s="219">
        <f>IF($L154&gt;0,DULIEU!W146,"-")</f>
        <v>0</v>
      </c>
      <c r="L154" s="218" t="str">
        <f t="shared" si="4"/>
        <v/>
      </c>
      <c r="M154" s="66" t="str">
        <f t="shared" si="5"/>
        <v/>
      </c>
      <c r="N154" s="118"/>
      <c r="O154" s="45"/>
      <c r="P154" s="45"/>
      <c r="Q154" s="45"/>
      <c r="R154" s="45"/>
      <c r="S154" s="45"/>
      <c r="T154" s="45"/>
      <c r="U154" s="45"/>
      <c r="V154" s="45"/>
      <c r="W154" s="45"/>
      <c r="X154" s="45"/>
      <c r="Y154" s="45"/>
      <c r="Z154" s="45"/>
      <c r="AA154" s="45"/>
      <c r="AB154" s="45"/>
      <c r="AC154" s="45"/>
      <c r="AD154" s="45"/>
      <c r="AE154" s="45"/>
      <c r="AF154" s="45"/>
      <c r="AG154" s="45"/>
      <c r="AH154" s="45"/>
      <c r="AI154" s="45"/>
      <c r="AJ154" s="45"/>
      <c r="AK154" s="45"/>
    </row>
    <row r="155" spans="1:37" s="50" customFormat="1" ht="12.75" hidden="1">
      <c r="A155" s="45"/>
      <c r="B155" s="216" t="str">
        <f>IF(LEFT(DULIEU!$V147,3)=$M$4,DULIEU!$D147,"")</f>
        <v/>
      </c>
      <c r="C155" s="217" t="str">
        <f>IF(LEFT(DULIEU!$V147,3)=$M$4,DULIEU!$H147,"")</f>
        <v/>
      </c>
      <c r="D155" s="217" t="str">
        <f>IF(LEFT(DULIEU!$V147,3)=$M$4,DULIEU!$J147,"")</f>
        <v/>
      </c>
      <c r="E155" s="216" t="str">
        <f>IF(LEFT(DULIEU!$V147,3)=$M$4,DULIEU!$E147,"")</f>
        <v/>
      </c>
      <c r="F155" s="216" t="str">
        <f>IF(LEFT(DULIEU!$V147,3)=$M$4,DULIEU!$O147,"")</f>
        <v/>
      </c>
      <c r="G155" s="218" t="str">
        <f>IF(LEFT(DULIEU!$V147,3)=$M$4,DULIEU!$X147,"")</f>
        <v/>
      </c>
      <c r="H155" s="218">
        <f>IF(AND(LEFT(DULIEU!$V147,3)=$M$4,LEFT(DULIEU!$W147,4)=$H$11),DULIEU!$X147,0)</f>
        <v>0</v>
      </c>
      <c r="I155" s="218">
        <f>IF(AND(LEFT(DULIEU!$V147,3)=$M$4,LEFT(DULIEU!$W147,4)=$I$11),DULIEU!$X147,0)</f>
        <v>0</v>
      </c>
      <c r="J155" s="218">
        <f>IF(AND(LEFT(DULIEU!$V147,3)=$M$4,LEFT(DULIEU!$W147,4)=$J$11),DULIEU!$X147,0)</f>
        <v>0</v>
      </c>
      <c r="K155" s="219">
        <f>IF($L155&gt;0,DULIEU!W147,"-")</f>
        <v>0</v>
      </c>
      <c r="L155" s="218" t="str">
        <f t="shared" si="4"/>
        <v/>
      </c>
      <c r="M155" s="66" t="str">
        <f t="shared" si="5"/>
        <v/>
      </c>
      <c r="N155" s="118"/>
      <c r="O155" s="45"/>
      <c r="P155" s="45"/>
      <c r="Q155" s="45"/>
      <c r="R155" s="45"/>
      <c r="S155" s="45"/>
      <c r="T155" s="45"/>
      <c r="U155" s="45"/>
      <c r="V155" s="45"/>
      <c r="W155" s="45"/>
      <c r="X155" s="45"/>
      <c r="Y155" s="45"/>
      <c r="Z155" s="45"/>
      <c r="AA155" s="45"/>
      <c r="AB155" s="45"/>
      <c r="AC155" s="45"/>
      <c r="AD155" s="45"/>
      <c r="AE155" s="45"/>
      <c r="AF155" s="45"/>
      <c r="AG155" s="45"/>
      <c r="AH155" s="45"/>
      <c r="AI155" s="45"/>
      <c r="AJ155" s="45"/>
      <c r="AK155" s="45"/>
    </row>
    <row r="156" spans="1:37" s="50" customFormat="1" ht="12.75" hidden="1">
      <c r="A156" s="45"/>
      <c r="B156" s="216" t="str">
        <f>IF(LEFT(DULIEU!$V148,3)=$M$4,DULIEU!$D148,"")</f>
        <v/>
      </c>
      <c r="C156" s="217" t="str">
        <f>IF(LEFT(DULIEU!$V148,3)=$M$4,DULIEU!$H148,"")</f>
        <v/>
      </c>
      <c r="D156" s="217" t="str">
        <f>IF(LEFT(DULIEU!$V148,3)=$M$4,DULIEU!$J148,"")</f>
        <v/>
      </c>
      <c r="E156" s="216" t="str">
        <f>IF(LEFT(DULIEU!$V148,3)=$M$4,DULIEU!$E148,"")</f>
        <v/>
      </c>
      <c r="F156" s="216" t="str">
        <f>IF(LEFT(DULIEU!$V148,3)=$M$4,DULIEU!$O148,"")</f>
        <v/>
      </c>
      <c r="G156" s="218" t="str">
        <f>IF(LEFT(DULIEU!$V148,3)=$M$4,DULIEU!$X148,"")</f>
        <v/>
      </c>
      <c r="H156" s="218">
        <f>IF(AND(LEFT(DULIEU!$V148,3)=$M$4,LEFT(DULIEU!$W148,4)=$H$11),DULIEU!$X148,0)</f>
        <v>0</v>
      </c>
      <c r="I156" s="218">
        <f>IF(AND(LEFT(DULIEU!$V148,3)=$M$4,LEFT(DULIEU!$W148,4)=$I$11),DULIEU!$X148,0)</f>
        <v>0</v>
      </c>
      <c r="J156" s="218">
        <f>IF(AND(LEFT(DULIEU!$V148,3)=$M$4,LEFT(DULIEU!$W148,4)=$J$11),DULIEU!$X148,0)</f>
        <v>0</v>
      </c>
      <c r="K156" s="219">
        <f>IF($L156&gt;0,DULIEU!W148,"-")</f>
        <v>0</v>
      </c>
      <c r="L156" s="218" t="str">
        <f t="shared" si="4"/>
        <v/>
      </c>
      <c r="M156" s="66" t="str">
        <f t="shared" si="5"/>
        <v/>
      </c>
      <c r="N156" s="118"/>
      <c r="O156" s="45"/>
      <c r="P156" s="45"/>
      <c r="Q156" s="45"/>
      <c r="R156" s="45"/>
      <c r="S156" s="45"/>
      <c r="T156" s="45"/>
      <c r="U156" s="45"/>
      <c r="V156" s="45"/>
      <c r="W156" s="45"/>
      <c r="X156" s="45"/>
      <c r="Y156" s="45"/>
      <c r="Z156" s="45"/>
      <c r="AA156" s="45"/>
      <c r="AB156" s="45"/>
      <c r="AC156" s="45"/>
      <c r="AD156" s="45"/>
      <c r="AE156" s="45"/>
      <c r="AF156" s="45"/>
      <c r="AG156" s="45"/>
      <c r="AH156" s="45"/>
      <c r="AI156" s="45"/>
      <c r="AJ156" s="45"/>
      <c r="AK156" s="45"/>
    </row>
    <row r="157" spans="1:37" s="50" customFormat="1" ht="12.75" hidden="1">
      <c r="A157" s="45"/>
      <c r="B157" s="216" t="str">
        <f>IF(LEFT(DULIEU!$V149,3)=$M$4,DULIEU!$D149,"")</f>
        <v/>
      </c>
      <c r="C157" s="217" t="str">
        <f>IF(LEFT(DULIEU!$V149,3)=$M$4,DULIEU!$H149,"")</f>
        <v/>
      </c>
      <c r="D157" s="217" t="str">
        <f>IF(LEFT(DULIEU!$V149,3)=$M$4,DULIEU!$J149,"")</f>
        <v/>
      </c>
      <c r="E157" s="216" t="str">
        <f>IF(LEFT(DULIEU!$V149,3)=$M$4,DULIEU!$E149,"")</f>
        <v/>
      </c>
      <c r="F157" s="216" t="str">
        <f>IF(LEFT(DULIEU!$V149,3)=$M$4,DULIEU!$O149,"")</f>
        <v/>
      </c>
      <c r="G157" s="218" t="str">
        <f>IF(LEFT(DULIEU!$V149,3)=$M$4,DULIEU!$X149,"")</f>
        <v/>
      </c>
      <c r="H157" s="218">
        <f>IF(AND(LEFT(DULIEU!$V149,3)=$M$4,LEFT(DULIEU!$W149,4)=$H$11),DULIEU!$X149,0)</f>
        <v>0</v>
      </c>
      <c r="I157" s="218">
        <f>IF(AND(LEFT(DULIEU!$V149,3)=$M$4,LEFT(DULIEU!$W149,4)=$I$11),DULIEU!$X149,0)</f>
        <v>0</v>
      </c>
      <c r="J157" s="218">
        <f>IF(AND(LEFT(DULIEU!$V149,3)=$M$4,LEFT(DULIEU!$W149,4)=$J$11),DULIEU!$X149,0)</f>
        <v>0</v>
      </c>
      <c r="K157" s="219">
        <f>IF($L157&gt;0,DULIEU!W149,"-")</f>
        <v>0</v>
      </c>
      <c r="L157" s="218" t="str">
        <f t="shared" si="4"/>
        <v/>
      </c>
      <c r="M157" s="66" t="str">
        <f t="shared" si="5"/>
        <v/>
      </c>
      <c r="N157" s="118"/>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row>
    <row r="158" spans="1:37" s="50" customFormat="1" ht="12.75" hidden="1">
      <c r="A158" s="45"/>
      <c r="B158" s="216" t="str">
        <f>IF(LEFT(DULIEU!$V150,3)=$M$4,DULIEU!$D150,"")</f>
        <v/>
      </c>
      <c r="C158" s="217" t="str">
        <f>IF(LEFT(DULIEU!$V150,3)=$M$4,DULIEU!$H150,"")</f>
        <v/>
      </c>
      <c r="D158" s="217" t="str">
        <f>IF(LEFT(DULIEU!$V150,3)=$M$4,DULIEU!$J150,"")</f>
        <v/>
      </c>
      <c r="E158" s="216" t="str">
        <f>IF(LEFT(DULIEU!$V150,3)=$M$4,DULIEU!$E150,"")</f>
        <v/>
      </c>
      <c r="F158" s="216" t="str">
        <f>IF(LEFT(DULIEU!$V150,3)=$M$4,DULIEU!$O150,"")</f>
        <v/>
      </c>
      <c r="G158" s="218" t="str">
        <f>IF(LEFT(DULIEU!$V150,3)=$M$4,DULIEU!$X150,"")</f>
        <v/>
      </c>
      <c r="H158" s="218">
        <f>IF(AND(LEFT(DULIEU!$V150,3)=$M$4,LEFT(DULIEU!$W150,4)=$H$11),DULIEU!$X150,0)</f>
        <v>0</v>
      </c>
      <c r="I158" s="218">
        <f>IF(AND(LEFT(DULIEU!$V150,3)=$M$4,LEFT(DULIEU!$W150,4)=$I$11),DULIEU!$X150,0)</f>
        <v>0</v>
      </c>
      <c r="J158" s="218">
        <f>IF(AND(LEFT(DULIEU!$V150,3)=$M$4,LEFT(DULIEU!$W150,4)=$J$11),DULIEU!$X150,0)</f>
        <v>0</v>
      </c>
      <c r="K158" s="219">
        <f>IF($L158&gt;0,DULIEU!W150,"-")</f>
        <v>0</v>
      </c>
      <c r="L158" s="218" t="str">
        <f t="shared" si="4"/>
        <v/>
      </c>
      <c r="M158" s="66" t="str">
        <f t="shared" si="5"/>
        <v/>
      </c>
      <c r="N158" s="118"/>
      <c r="O158" s="45"/>
      <c r="P158" s="45"/>
      <c r="Q158" s="45"/>
      <c r="R158" s="45"/>
      <c r="S158" s="45"/>
      <c r="T158" s="45"/>
      <c r="U158" s="45"/>
      <c r="V158" s="45"/>
      <c r="W158" s="45"/>
      <c r="X158" s="45"/>
      <c r="Y158" s="45"/>
      <c r="Z158" s="45"/>
      <c r="AA158" s="45"/>
      <c r="AB158" s="45"/>
      <c r="AC158" s="45"/>
      <c r="AD158" s="45"/>
      <c r="AE158" s="45"/>
      <c r="AF158" s="45"/>
      <c r="AG158" s="45"/>
      <c r="AH158" s="45"/>
      <c r="AI158" s="45"/>
      <c r="AJ158" s="45"/>
      <c r="AK158" s="45"/>
    </row>
    <row r="159" spans="1:37" s="50" customFormat="1" ht="12.75" hidden="1">
      <c r="A159" s="45"/>
      <c r="B159" s="216" t="str">
        <f>IF(LEFT(DULIEU!$V151,3)=$M$4,DULIEU!$D151,"")</f>
        <v/>
      </c>
      <c r="C159" s="217" t="str">
        <f>IF(LEFT(DULIEU!$V151,3)=$M$4,DULIEU!$H151,"")</f>
        <v/>
      </c>
      <c r="D159" s="217" t="str">
        <f>IF(LEFT(DULIEU!$V151,3)=$M$4,DULIEU!$J151,"")</f>
        <v/>
      </c>
      <c r="E159" s="216" t="str">
        <f>IF(LEFT(DULIEU!$V151,3)=$M$4,DULIEU!$E151,"")</f>
        <v/>
      </c>
      <c r="F159" s="216" t="str">
        <f>IF(LEFT(DULIEU!$V151,3)=$M$4,DULIEU!$O151,"")</f>
        <v/>
      </c>
      <c r="G159" s="218" t="str">
        <f>IF(LEFT(DULIEU!$V151,3)=$M$4,DULIEU!$X151,"")</f>
        <v/>
      </c>
      <c r="H159" s="218">
        <f>IF(AND(LEFT(DULIEU!$V151,3)=$M$4,LEFT(DULIEU!$W151,4)=$H$11),DULIEU!$X151,0)</f>
        <v>0</v>
      </c>
      <c r="I159" s="218">
        <f>IF(AND(LEFT(DULIEU!$V151,3)=$M$4,LEFT(DULIEU!$W151,4)=$I$11),DULIEU!$X151,0)</f>
        <v>0</v>
      </c>
      <c r="J159" s="218">
        <f>IF(AND(LEFT(DULIEU!$V151,3)=$M$4,LEFT(DULIEU!$W151,4)=$J$11),DULIEU!$X151,0)</f>
        <v>0</v>
      </c>
      <c r="K159" s="219">
        <f>IF($L159&gt;0,DULIEU!W151,"-")</f>
        <v>0</v>
      </c>
      <c r="L159" s="218" t="str">
        <f t="shared" si="4"/>
        <v/>
      </c>
      <c r="M159" s="66" t="str">
        <f t="shared" si="5"/>
        <v/>
      </c>
      <c r="N159" s="118"/>
      <c r="O159" s="45"/>
      <c r="P159" s="45"/>
      <c r="Q159" s="45"/>
      <c r="R159" s="45"/>
      <c r="S159" s="45"/>
      <c r="T159" s="45"/>
      <c r="U159" s="45"/>
      <c r="V159" s="45"/>
      <c r="W159" s="45"/>
      <c r="X159" s="45"/>
      <c r="Y159" s="45"/>
      <c r="Z159" s="45"/>
      <c r="AA159" s="45"/>
      <c r="AB159" s="45"/>
      <c r="AC159" s="45"/>
      <c r="AD159" s="45"/>
      <c r="AE159" s="45"/>
      <c r="AF159" s="45"/>
      <c r="AG159" s="45"/>
      <c r="AH159" s="45"/>
      <c r="AI159" s="45"/>
      <c r="AJ159" s="45"/>
      <c r="AK159" s="45"/>
    </row>
    <row r="160" spans="1:37" s="50" customFormat="1" ht="12.75" hidden="1">
      <c r="A160" s="45"/>
      <c r="B160" s="216" t="str">
        <f>IF(LEFT(DULIEU!$V152,3)=$M$4,DULIEU!$D152,"")</f>
        <v/>
      </c>
      <c r="C160" s="217" t="str">
        <f>IF(LEFT(DULIEU!$V152,3)=$M$4,DULIEU!$H152,"")</f>
        <v/>
      </c>
      <c r="D160" s="217" t="str">
        <f>IF(LEFT(DULIEU!$V152,3)=$M$4,DULIEU!$J152,"")</f>
        <v/>
      </c>
      <c r="E160" s="216" t="str">
        <f>IF(LEFT(DULIEU!$V152,3)=$M$4,DULIEU!$E152,"")</f>
        <v/>
      </c>
      <c r="F160" s="216" t="str">
        <f>IF(LEFT(DULIEU!$V152,3)=$M$4,DULIEU!$O152,"")</f>
        <v/>
      </c>
      <c r="G160" s="218" t="str">
        <f>IF(LEFT(DULIEU!$V152,3)=$M$4,DULIEU!$X152,"")</f>
        <v/>
      </c>
      <c r="H160" s="218">
        <f>IF(AND(LEFT(DULIEU!$V152,3)=$M$4,LEFT(DULIEU!$W152,4)=$H$11),DULIEU!$X152,0)</f>
        <v>0</v>
      </c>
      <c r="I160" s="218">
        <f>IF(AND(LEFT(DULIEU!$V152,3)=$M$4,LEFT(DULIEU!$W152,4)=$I$11),DULIEU!$X152,0)</f>
        <v>0</v>
      </c>
      <c r="J160" s="218">
        <f>IF(AND(LEFT(DULIEU!$V152,3)=$M$4,LEFT(DULIEU!$W152,4)=$J$11),DULIEU!$X152,0)</f>
        <v>0</v>
      </c>
      <c r="K160" s="219">
        <f>IF($L160&gt;0,DULIEU!W152,"-")</f>
        <v>0</v>
      </c>
      <c r="L160" s="218" t="str">
        <f t="shared" si="4"/>
        <v/>
      </c>
      <c r="M160" s="66" t="str">
        <f t="shared" si="5"/>
        <v/>
      </c>
      <c r="N160" s="118"/>
      <c r="O160" s="45"/>
      <c r="P160" s="45"/>
      <c r="Q160" s="45"/>
      <c r="R160" s="45"/>
      <c r="S160" s="45"/>
      <c r="T160" s="45"/>
      <c r="U160" s="45"/>
      <c r="V160" s="45"/>
      <c r="W160" s="45"/>
      <c r="X160" s="45"/>
      <c r="Y160" s="45"/>
      <c r="Z160" s="45"/>
      <c r="AA160" s="45"/>
      <c r="AB160" s="45"/>
      <c r="AC160" s="45"/>
      <c r="AD160" s="45"/>
      <c r="AE160" s="45"/>
      <c r="AF160" s="45"/>
      <c r="AG160" s="45"/>
      <c r="AH160" s="45"/>
      <c r="AI160" s="45"/>
      <c r="AJ160" s="45"/>
      <c r="AK160" s="45"/>
    </row>
    <row r="161" spans="1:37" s="50" customFormat="1" ht="12.75" hidden="1">
      <c r="A161" s="45"/>
      <c r="B161" s="216" t="str">
        <f>IF(LEFT(DULIEU!$V153,3)=$M$4,DULIEU!$D153,"")</f>
        <v/>
      </c>
      <c r="C161" s="217" t="str">
        <f>IF(LEFT(DULIEU!$V153,3)=$M$4,DULIEU!$H153,"")</f>
        <v/>
      </c>
      <c r="D161" s="217" t="str">
        <f>IF(LEFT(DULIEU!$V153,3)=$M$4,DULIEU!$J153,"")</f>
        <v/>
      </c>
      <c r="E161" s="216" t="str">
        <f>IF(LEFT(DULIEU!$V153,3)=$M$4,DULIEU!$E153,"")</f>
        <v/>
      </c>
      <c r="F161" s="216" t="str">
        <f>IF(LEFT(DULIEU!$V153,3)=$M$4,DULIEU!$O153,"")</f>
        <v/>
      </c>
      <c r="G161" s="218" t="str">
        <f>IF(LEFT(DULIEU!$V153,3)=$M$4,DULIEU!$X153,"")</f>
        <v/>
      </c>
      <c r="H161" s="218">
        <f>IF(AND(LEFT(DULIEU!$V153,3)=$M$4,LEFT(DULIEU!$W153,4)=$H$11),DULIEU!$X153,0)</f>
        <v>0</v>
      </c>
      <c r="I161" s="218">
        <f>IF(AND(LEFT(DULIEU!$V153,3)=$M$4,LEFT(DULIEU!$W153,4)=$I$11),DULIEU!$X153,0)</f>
        <v>0</v>
      </c>
      <c r="J161" s="218">
        <f>IF(AND(LEFT(DULIEU!$V153,3)=$M$4,LEFT(DULIEU!$W153,4)=$J$11),DULIEU!$X153,0)</f>
        <v>0</v>
      </c>
      <c r="K161" s="219">
        <f>IF($L161&gt;0,DULIEU!W153,"-")</f>
        <v>0</v>
      </c>
      <c r="L161" s="218" t="str">
        <f t="shared" si="4"/>
        <v/>
      </c>
      <c r="M161" s="66" t="str">
        <f t="shared" si="5"/>
        <v/>
      </c>
      <c r="N161" s="118"/>
      <c r="O161" s="45"/>
      <c r="P161" s="45"/>
      <c r="Q161" s="45"/>
      <c r="R161" s="45"/>
      <c r="S161" s="45"/>
      <c r="T161" s="45"/>
      <c r="U161" s="45"/>
      <c r="V161" s="45"/>
      <c r="W161" s="45"/>
      <c r="X161" s="45"/>
      <c r="Y161" s="45"/>
      <c r="Z161" s="45"/>
      <c r="AA161" s="45"/>
      <c r="AB161" s="45"/>
      <c r="AC161" s="45"/>
      <c r="AD161" s="45"/>
      <c r="AE161" s="45"/>
      <c r="AF161" s="45"/>
      <c r="AG161" s="45"/>
      <c r="AH161" s="45"/>
      <c r="AI161" s="45"/>
      <c r="AJ161" s="45"/>
      <c r="AK161" s="45"/>
    </row>
    <row r="162" spans="1:37" s="50" customFormat="1" ht="12.75" hidden="1">
      <c r="A162" s="45"/>
      <c r="B162" s="216" t="str">
        <f>IF(LEFT(DULIEU!$V154,3)=$M$4,DULIEU!$D154,"")</f>
        <v/>
      </c>
      <c r="C162" s="217" t="str">
        <f>IF(LEFT(DULIEU!$V154,3)=$M$4,DULIEU!$H154,"")</f>
        <v/>
      </c>
      <c r="D162" s="217" t="str">
        <f>IF(LEFT(DULIEU!$V154,3)=$M$4,DULIEU!$J154,"")</f>
        <v/>
      </c>
      <c r="E162" s="216" t="str">
        <f>IF(LEFT(DULIEU!$V154,3)=$M$4,DULIEU!$E154,"")</f>
        <v/>
      </c>
      <c r="F162" s="216" t="str">
        <f>IF(LEFT(DULIEU!$V154,3)=$M$4,DULIEU!$O154,"")</f>
        <v/>
      </c>
      <c r="G162" s="218" t="str">
        <f>IF(LEFT(DULIEU!$V154,3)=$M$4,DULIEU!$X154,"")</f>
        <v/>
      </c>
      <c r="H162" s="218">
        <f>IF(AND(LEFT(DULIEU!$V154,3)=$M$4,LEFT(DULIEU!$W154,4)=$H$11),DULIEU!$X154,0)</f>
        <v>0</v>
      </c>
      <c r="I162" s="218">
        <f>IF(AND(LEFT(DULIEU!$V154,3)=$M$4,LEFT(DULIEU!$W154,4)=$I$11),DULIEU!$X154,0)</f>
        <v>0</v>
      </c>
      <c r="J162" s="218">
        <f>IF(AND(LEFT(DULIEU!$V154,3)=$M$4,LEFT(DULIEU!$W154,4)=$J$11),DULIEU!$X154,0)</f>
        <v>0</v>
      </c>
      <c r="K162" s="219">
        <f>IF($L162&gt;0,DULIEU!W154,"-")</f>
        <v>0</v>
      </c>
      <c r="L162" s="218" t="str">
        <f t="shared" si="4"/>
        <v/>
      </c>
      <c r="M162" s="66" t="str">
        <f t="shared" si="5"/>
        <v/>
      </c>
      <c r="N162" s="118"/>
      <c r="O162" s="45"/>
      <c r="P162" s="45"/>
      <c r="Q162" s="45"/>
      <c r="R162" s="45"/>
      <c r="S162" s="45"/>
      <c r="T162" s="45"/>
      <c r="U162" s="45"/>
      <c r="V162" s="45"/>
      <c r="W162" s="45"/>
      <c r="X162" s="45"/>
      <c r="Y162" s="45"/>
      <c r="Z162" s="45"/>
      <c r="AA162" s="45"/>
      <c r="AB162" s="45"/>
      <c r="AC162" s="45"/>
      <c r="AD162" s="45"/>
      <c r="AE162" s="45"/>
      <c r="AF162" s="45"/>
      <c r="AG162" s="45"/>
      <c r="AH162" s="45"/>
      <c r="AI162" s="45"/>
      <c r="AJ162" s="45"/>
      <c r="AK162" s="45"/>
    </row>
    <row r="163" spans="1:37" s="50" customFormat="1" ht="12.75" hidden="1">
      <c r="A163" s="45"/>
      <c r="B163" s="216" t="str">
        <f>IF(LEFT(DULIEU!$V155,3)=$M$4,DULIEU!$D155,"")</f>
        <v/>
      </c>
      <c r="C163" s="217" t="str">
        <f>IF(LEFT(DULIEU!$V155,3)=$M$4,DULIEU!$H155,"")</f>
        <v/>
      </c>
      <c r="D163" s="217" t="str">
        <f>IF(LEFT(DULIEU!$V155,3)=$M$4,DULIEU!$J155,"")</f>
        <v/>
      </c>
      <c r="E163" s="216" t="str">
        <f>IF(LEFT(DULIEU!$V155,3)=$M$4,DULIEU!$E155,"")</f>
        <v/>
      </c>
      <c r="F163" s="216" t="str">
        <f>IF(LEFT(DULIEU!$V155,3)=$M$4,DULIEU!$O155,"")</f>
        <v/>
      </c>
      <c r="G163" s="218" t="str">
        <f>IF(LEFT(DULIEU!$V155,3)=$M$4,DULIEU!$X155,"")</f>
        <v/>
      </c>
      <c r="H163" s="218">
        <f>IF(AND(LEFT(DULIEU!$V155,3)=$M$4,LEFT(DULIEU!$W155,4)=$H$11),DULIEU!$X155,0)</f>
        <v>0</v>
      </c>
      <c r="I163" s="218">
        <f>IF(AND(LEFT(DULIEU!$V155,3)=$M$4,LEFT(DULIEU!$W155,4)=$I$11),DULIEU!$X155,0)</f>
        <v>0</v>
      </c>
      <c r="J163" s="218">
        <f>IF(AND(LEFT(DULIEU!$V155,3)=$M$4,LEFT(DULIEU!$W155,4)=$J$11),DULIEU!$X155,0)</f>
        <v>0</v>
      </c>
      <c r="K163" s="219">
        <f>IF($L163&gt;0,DULIEU!W155,"-")</f>
        <v>0</v>
      </c>
      <c r="L163" s="218" t="str">
        <f t="shared" si="4"/>
        <v/>
      </c>
      <c r="M163" s="66" t="str">
        <f t="shared" si="5"/>
        <v/>
      </c>
      <c r="N163" s="118"/>
      <c r="O163" s="45"/>
      <c r="P163" s="45"/>
      <c r="Q163" s="45"/>
      <c r="R163" s="45"/>
      <c r="S163" s="45"/>
      <c r="T163" s="45"/>
      <c r="U163" s="45"/>
      <c r="V163" s="45"/>
      <c r="W163" s="45"/>
      <c r="X163" s="45"/>
      <c r="Y163" s="45"/>
      <c r="Z163" s="45"/>
      <c r="AA163" s="45"/>
      <c r="AB163" s="45"/>
      <c r="AC163" s="45"/>
      <c r="AD163" s="45"/>
      <c r="AE163" s="45"/>
      <c r="AF163" s="45"/>
      <c r="AG163" s="45"/>
      <c r="AH163" s="45"/>
      <c r="AI163" s="45"/>
      <c r="AJ163" s="45"/>
      <c r="AK163" s="45"/>
    </row>
    <row r="164" spans="1:37" s="50" customFormat="1" ht="12.75" hidden="1">
      <c r="A164" s="45"/>
      <c r="B164" s="216" t="str">
        <f>IF(LEFT(DULIEU!$V156,3)=$M$4,DULIEU!$D156,"")</f>
        <v/>
      </c>
      <c r="C164" s="217" t="str">
        <f>IF(LEFT(DULIEU!$V156,3)=$M$4,DULIEU!$H156,"")</f>
        <v/>
      </c>
      <c r="D164" s="217" t="str">
        <f>IF(LEFT(DULIEU!$V156,3)=$M$4,DULIEU!$J156,"")</f>
        <v/>
      </c>
      <c r="E164" s="216" t="str">
        <f>IF(LEFT(DULIEU!$V156,3)=$M$4,DULIEU!$E156,"")</f>
        <v/>
      </c>
      <c r="F164" s="216" t="str">
        <f>IF(LEFT(DULIEU!$V156,3)=$M$4,DULIEU!$O156,"")</f>
        <v/>
      </c>
      <c r="G164" s="218" t="str">
        <f>IF(LEFT(DULIEU!$V156,3)=$M$4,DULIEU!$X156,"")</f>
        <v/>
      </c>
      <c r="H164" s="218">
        <f>IF(AND(LEFT(DULIEU!$V156,3)=$M$4,LEFT(DULIEU!$W156,4)=$H$11),DULIEU!$X156,0)</f>
        <v>0</v>
      </c>
      <c r="I164" s="218">
        <f>IF(AND(LEFT(DULIEU!$V156,3)=$M$4,LEFT(DULIEU!$W156,4)=$I$11),DULIEU!$X156,0)</f>
        <v>0</v>
      </c>
      <c r="J164" s="218">
        <f>IF(AND(LEFT(DULIEU!$V156,3)=$M$4,LEFT(DULIEU!$W156,4)=$J$11),DULIEU!$X156,0)</f>
        <v>0</v>
      </c>
      <c r="K164" s="219">
        <f>IF($L164&gt;0,DULIEU!W156,"-")</f>
        <v>0</v>
      </c>
      <c r="L164" s="218" t="str">
        <f t="shared" si="4"/>
        <v/>
      </c>
      <c r="M164" s="66" t="str">
        <f t="shared" si="5"/>
        <v/>
      </c>
      <c r="N164" s="118"/>
      <c r="O164" s="45"/>
      <c r="P164" s="45"/>
      <c r="Q164" s="45"/>
      <c r="R164" s="45"/>
      <c r="S164" s="45"/>
      <c r="T164" s="45"/>
      <c r="U164" s="45"/>
      <c r="V164" s="45"/>
      <c r="W164" s="45"/>
      <c r="X164" s="45"/>
      <c r="Y164" s="45"/>
      <c r="Z164" s="45"/>
      <c r="AA164" s="45"/>
      <c r="AB164" s="45"/>
      <c r="AC164" s="45"/>
      <c r="AD164" s="45"/>
      <c r="AE164" s="45"/>
      <c r="AF164" s="45"/>
      <c r="AG164" s="45"/>
      <c r="AH164" s="45"/>
      <c r="AI164" s="45"/>
      <c r="AJ164" s="45"/>
      <c r="AK164" s="45"/>
    </row>
    <row r="165" spans="1:37" s="50" customFormat="1" ht="12.75" hidden="1">
      <c r="A165" s="45"/>
      <c r="B165" s="216" t="str">
        <f>IF(LEFT(DULIEU!$V157,3)=$M$4,DULIEU!$D157,"")</f>
        <v/>
      </c>
      <c r="C165" s="217" t="str">
        <f>IF(LEFT(DULIEU!$V157,3)=$M$4,DULIEU!$H157,"")</f>
        <v/>
      </c>
      <c r="D165" s="217" t="str">
        <f>IF(LEFT(DULIEU!$V157,3)=$M$4,DULIEU!$J157,"")</f>
        <v/>
      </c>
      <c r="E165" s="216" t="str">
        <f>IF(LEFT(DULIEU!$V157,3)=$M$4,DULIEU!$E157,"")</f>
        <v/>
      </c>
      <c r="F165" s="216" t="str">
        <f>IF(LEFT(DULIEU!$V157,3)=$M$4,DULIEU!$O157,"")</f>
        <v/>
      </c>
      <c r="G165" s="218" t="str">
        <f>IF(LEFT(DULIEU!$V157,3)=$M$4,DULIEU!$X157,"")</f>
        <v/>
      </c>
      <c r="H165" s="218">
        <f>IF(AND(LEFT(DULIEU!$V157,3)=$M$4,LEFT(DULIEU!$W157,4)=$H$11),DULIEU!$X157,0)</f>
        <v>0</v>
      </c>
      <c r="I165" s="218">
        <f>IF(AND(LEFT(DULIEU!$V157,3)=$M$4,LEFT(DULIEU!$W157,4)=$I$11),DULIEU!$X157,0)</f>
        <v>0</v>
      </c>
      <c r="J165" s="218">
        <f>IF(AND(LEFT(DULIEU!$V157,3)=$M$4,LEFT(DULIEU!$W157,4)=$J$11),DULIEU!$X157,0)</f>
        <v>0</v>
      </c>
      <c r="K165" s="219">
        <f>IF($L165&gt;0,DULIEU!W157,"-")</f>
        <v>0</v>
      </c>
      <c r="L165" s="218" t="str">
        <f t="shared" si="4"/>
        <v/>
      </c>
      <c r="M165" s="66" t="str">
        <f t="shared" si="5"/>
        <v/>
      </c>
      <c r="N165" s="118"/>
      <c r="O165" s="45"/>
      <c r="P165" s="45"/>
      <c r="Q165" s="45"/>
      <c r="R165" s="45"/>
      <c r="S165" s="45"/>
      <c r="T165" s="45"/>
      <c r="U165" s="45"/>
      <c r="V165" s="45"/>
      <c r="W165" s="45"/>
      <c r="X165" s="45"/>
      <c r="Y165" s="45"/>
      <c r="Z165" s="45"/>
      <c r="AA165" s="45"/>
      <c r="AB165" s="45"/>
      <c r="AC165" s="45"/>
      <c r="AD165" s="45"/>
      <c r="AE165" s="45"/>
      <c r="AF165" s="45"/>
      <c r="AG165" s="45"/>
      <c r="AH165" s="45"/>
      <c r="AI165" s="45"/>
      <c r="AJ165" s="45"/>
      <c r="AK165" s="45"/>
    </row>
    <row r="166" spans="1:37" s="50" customFormat="1" ht="12.75" hidden="1">
      <c r="A166" s="45"/>
      <c r="B166" s="216" t="str">
        <f>IF(LEFT(DULIEU!$V158,3)=$M$4,DULIEU!$D158,"")</f>
        <v/>
      </c>
      <c r="C166" s="217" t="str">
        <f>IF(LEFT(DULIEU!$V158,3)=$M$4,DULIEU!$H158,"")</f>
        <v/>
      </c>
      <c r="D166" s="217" t="str">
        <f>IF(LEFT(DULIEU!$V158,3)=$M$4,DULIEU!$J158,"")</f>
        <v/>
      </c>
      <c r="E166" s="216" t="str">
        <f>IF(LEFT(DULIEU!$V158,3)=$M$4,DULIEU!$E158,"")</f>
        <v/>
      </c>
      <c r="F166" s="216" t="str">
        <f>IF(LEFT(DULIEU!$V158,3)=$M$4,DULIEU!$O158,"")</f>
        <v/>
      </c>
      <c r="G166" s="218" t="str">
        <f>IF(LEFT(DULIEU!$V158,3)=$M$4,DULIEU!$X158,"")</f>
        <v/>
      </c>
      <c r="H166" s="218">
        <f>IF(AND(LEFT(DULIEU!$V158,3)=$M$4,LEFT(DULIEU!$W158,4)=$H$11),DULIEU!$X158,0)</f>
        <v>0</v>
      </c>
      <c r="I166" s="218">
        <f>IF(AND(LEFT(DULIEU!$V158,3)=$M$4,LEFT(DULIEU!$W158,4)=$I$11),DULIEU!$X158,0)</f>
        <v>0</v>
      </c>
      <c r="J166" s="218">
        <f>IF(AND(LEFT(DULIEU!$V158,3)=$M$4,LEFT(DULIEU!$W158,4)=$J$11),DULIEU!$X158,0)</f>
        <v>0</v>
      </c>
      <c r="K166" s="219">
        <f>IF($L166&gt;0,DULIEU!W158,"-")</f>
        <v>0</v>
      </c>
      <c r="L166" s="218" t="str">
        <f t="shared" si="4"/>
        <v/>
      </c>
      <c r="M166" s="66" t="str">
        <f t="shared" si="5"/>
        <v/>
      </c>
      <c r="N166" s="118"/>
      <c r="O166" s="45"/>
      <c r="P166" s="45"/>
      <c r="Q166" s="45"/>
      <c r="R166" s="45"/>
      <c r="S166" s="45"/>
      <c r="T166" s="45"/>
      <c r="U166" s="45"/>
      <c r="V166" s="45"/>
      <c r="W166" s="45"/>
      <c r="X166" s="45"/>
      <c r="Y166" s="45"/>
      <c r="Z166" s="45"/>
      <c r="AA166" s="45"/>
      <c r="AB166" s="45"/>
      <c r="AC166" s="45"/>
      <c r="AD166" s="45"/>
      <c r="AE166" s="45"/>
      <c r="AF166" s="45"/>
      <c r="AG166" s="45"/>
      <c r="AH166" s="45"/>
      <c r="AI166" s="45"/>
      <c r="AJ166" s="45"/>
      <c r="AK166" s="45"/>
    </row>
    <row r="167" spans="1:37" s="50" customFormat="1" ht="12.75" hidden="1">
      <c r="A167" s="45"/>
      <c r="B167" s="216" t="str">
        <f>IF(LEFT(DULIEU!$V159,3)=$M$4,DULIEU!$D159,"")</f>
        <v/>
      </c>
      <c r="C167" s="217" t="str">
        <f>IF(LEFT(DULIEU!$V159,3)=$M$4,DULIEU!$H159,"")</f>
        <v/>
      </c>
      <c r="D167" s="217" t="str">
        <f>IF(LEFT(DULIEU!$V159,3)=$M$4,DULIEU!$J159,"")</f>
        <v/>
      </c>
      <c r="E167" s="216" t="str">
        <f>IF(LEFT(DULIEU!$V159,3)=$M$4,DULIEU!$E159,"")</f>
        <v/>
      </c>
      <c r="F167" s="216" t="str">
        <f>IF(LEFT(DULIEU!$V159,3)=$M$4,DULIEU!$O159,"")</f>
        <v/>
      </c>
      <c r="G167" s="218" t="str">
        <f>IF(LEFT(DULIEU!$V159,3)=$M$4,DULIEU!$X159,"")</f>
        <v/>
      </c>
      <c r="H167" s="218">
        <f>IF(AND(LEFT(DULIEU!$V159,3)=$M$4,LEFT(DULIEU!$W159,4)=$H$11),DULIEU!$X159,0)</f>
        <v>0</v>
      </c>
      <c r="I167" s="218">
        <f>IF(AND(LEFT(DULIEU!$V159,3)=$M$4,LEFT(DULIEU!$W159,4)=$I$11),DULIEU!$X159,0)</f>
        <v>0</v>
      </c>
      <c r="J167" s="218">
        <f>IF(AND(LEFT(DULIEU!$V159,3)=$M$4,LEFT(DULIEU!$W159,4)=$J$11),DULIEU!$X159,0)</f>
        <v>0</v>
      </c>
      <c r="K167" s="219">
        <f>IF($L167&gt;0,DULIEU!W159,"-")</f>
        <v>0</v>
      </c>
      <c r="L167" s="218" t="str">
        <f t="shared" si="4"/>
        <v/>
      </c>
      <c r="M167" s="66" t="str">
        <f t="shared" si="5"/>
        <v/>
      </c>
      <c r="N167" s="118"/>
      <c r="O167" s="45"/>
      <c r="P167" s="45"/>
      <c r="Q167" s="45"/>
      <c r="R167" s="45"/>
      <c r="S167" s="45"/>
      <c r="T167" s="45"/>
      <c r="U167" s="45"/>
      <c r="V167" s="45"/>
      <c r="W167" s="45"/>
      <c r="X167" s="45"/>
      <c r="Y167" s="45"/>
      <c r="Z167" s="45"/>
      <c r="AA167" s="45"/>
      <c r="AB167" s="45"/>
      <c r="AC167" s="45"/>
      <c r="AD167" s="45"/>
      <c r="AE167" s="45"/>
      <c r="AF167" s="45"/>
      <c r="AG167" s="45"/>
      <c r="AH167" s="45"/>
      <c r="AI167" s="45"/>
      <c r="AJ167" s="45"/>
      <c r="AK167" s="45"/>
    </row>
    <row r="168" spans="1:37" s="50" customFormat="1" ht="12.75" hidden="1">
      <c r="A168" s="45"/>
      <c r="B168" s="216" t="str">
        <f>IF(LEFT(DULIEU!$V160,3)=$M$4,DULIEU!$D160,"")</f>
        <v/>
      </c>
      <c r="C168" s="217" t="str">
        <f>IF(LEFT(DULIEU!$V160,3)=$M$4,DULIEU!$H160,"")</f>
        <v/>
      </c>
      <c r="D168" s="217" t="str">
        <f>IF(LEFT(DULIEU!$V160,3)=$M$4,DULIEU!$J160,"")</f>
        <v/>
      </c>
      <c r="E168" s="216" t="str">
        <f>IF(LEFT(DULIEU!$V160,3)=$M$4,DULIEU!$E160,"")</f>
        <v/>
      </c>
      <c r="F168" s="216" t="str">
        <f>IF(LEFT(DULIEU!$V160,3)=$M$4,DULIEU!$O160,"")</f>
        <v/>
      </c>
      <c r="G168" s="218" t="str">
        <f>IF(LEFT(DULIEU!$V160,3)=$M$4,DULIEU!$X160,"")</f>
        <v/>
      </c>
      <c r="H168" s="218">
        <f>IF(AND(LEFT(DULIEU!$V160,3)=$M$4,LEFT(DULIEU!$W160,4)=$H$11),DULIEU!$X160,0)</f>
        <v>0</v>
      </c>
      <c r="I168" s="218">
        <f>IF(AND(LEFT(DULIEU!$V160,3)=$M$4,LEFT(DULIEU!$W160,4)=$I$11),DULIEU!$X160,0)</f>
        <v>0</v>
      </c>
      <c r="J168" s="218">
        <f>IF(AND(LEFT(DULIEU!$V160,3)=$M$4,LEFT(DULIEU!$W160,4)=$J$11),DULIEU!$X160,0)</f>
        <v>0</v>
      </c>
      <c r="K168" s="219">
        <f>IF($L168&gt;0,DULIEU!W160,"-")</f>
        <v>0</v>
      </c>
      <c r="L168" s="218" t="str">
        <f t="shared" si="4"/>
        <v/>
      </c>
      <c r="M168" s="66" t="str">
        <f t="shared" si="5"/>
        <v/>
      </c>
      <c r="N168" s="118"/>
      <c r="O168" s="45"/>
      <c r="P168" s="45"/>
      <c r="Q168" s="45"/>
      <c r="R168" s="45"/>
      <c r="S168" s="45"/>
      <c r="T168" s="45"/>
      <c r="U168" s="45"/>
      <c r="V168" s="45"/>
      <c r="W168" s="45"/>
      <c r="X168" s="45"/>
      <c r="Y168" s="45"/>
      <c r="Z168" s="45"/>
      <c r="AA168" s="45"/>
      <c r="AB168" s="45"/>
      <c r="AC168" s="45"/>
      <c r="AD168" s="45"/>
      <c r="AE168" s="45"/>
      <c r="AF168" s="45"/>
      <c r="AG168" s="45"/>
      <c r="AH168" s="45"/>
      <c r="AI168" s="45"/>
      <c r="AJ168" s="45"/>
      <c r="AK168" s="45"/>
    </row>
    <row r="169" spans="1:37" s="50" customFormat="1" ht="12.75" hidden="1">
      <c r="A169" s="45"/>
      <c r="B169" s="216" t="str">
        <f>IF(LEFT(DULIEU!$V161,3)=$M$4,DULIEU!$D161,"")</f>
        <v/>
      </c>
      <c r="C169" s="217" t="str">
        <f>IF(LEFT(DULIEU!$V161,3)=$M$4,DULIEU!$H161,"")</f>
        <v/>
      </c>
      <c r="D169" s="217" t="str">
        <f>IF(LEFT(DULIEU!$V161,3)=$M$4,DULIEU!$J161,"")</f>
        <v/>
      </c>
      <c r="E169" s="216" t="str">
        <f>IF(LEFT(DULIEU!$V161,3)=$M$4,DULIEU!$E161,"")</f>
        <v/>
      </c>
      <c r="F169" s="216" t="str">
        <f>IF(LEFT(DULIEU!$V161,3)=$M$4,DULIEU!$O161,"")</f>
        <v/>
      </c>
      <c r="G169" s="218" t="str">
        <f>IF(LEFT(DULIEU!$V161,3)=$M$4,DULIEU!$X161,"")</f>
        <v/>
      </c>
      <c r="H169" s="218">
        <f>IF(AND(LEFT(DULIEU!$V161,3)=$M$4,LEFT(DULIEU!$W161,4)=$H$11),DULIEU!$X161,0)</f>
        <v>0</v>
      </c>
      <c r="I169" s="218">
        <f>IF(AND(LEFT(DULIEU!$V161,3)=$M$4,LEFT(DULIEU!$W161,4)=$I$11),DULIEU!$X161,0)</f>
        <v>0</v>
      </c>
      <c r="J169" s="218">
        <f>IF(AND(LEFT(DULIEU!$V161,3)=$M$4,LEFT(DULIEU!$W161,4)=$J$11),DULIEU!$X161,0)</f>
        <v>0</v>
      </c>
      <c r="K169" s="219">
        <f>IF($L169&gt;0,DULIEU!W161,"-")</f>
        <v>0</v>
      </c>
      <c r="L169" s="218" t="str">
        <f t="shared" si="4"/>
        <v/>
      </c>
      <c r="M169" s="66" t="str">
        <f t="shared" si="5"/>
        <v/>
      </c>
      <c r="N169" s="118"/>
      <c r="O169" s="45"/>
      <c r="P169" s="45"/>
      <c r="Q169" s="45"/>
      <c r="R169" s="45"/>
      <c r="S169" s="45"/>
      <c r="T169" s="45"/>
      <c r="U169" s="45"/>
      <c r="V169" s="45"/>
      <c r="W169" s="45"/>
      <c r="X169" s="45"/>
      <c r="Y169" s="45"/>
      <c r="Z169" s="45"/>
      <c r="AA169" s="45"/>
      <c r="AB169" s="45"/>
      <c r="AC169" s="45"/>
      <c r="AD169" s="45"/>
      <c r="AE169" s="45"/>
      <c r="AF169" s="45"/>
      <c r="AG169" s="45"/>
      <c r="AH169" s="45"/>
      <c r="AI169" s="45"/>
      <c r="AJ169" s="45"/>
      <c r="AK169" s="45"/>
    </row>
    <row r="170" spans="1:37" s="50" customFormat="1" ht="12.75" hidden="1">
      <c r="A170" s="45"/>
      <c r="B170" s="216" t="str">
        <f>IF(LEFT(DULIEU!$V162,3)=$M$4,DULIEU!$D162,"")</f>
        <v/>
      </c>
      <c r="C170" s="217" t="str">
        <f>IF(LEFT(DULIEU!$V162,3)=$M$4,DULIEU!$H162,"")</f>
        <v/>
      </c>
      <c r="D170" s="217" t="str">
        <f>IF(LEFT(DULIEU!$V162,3)=$M$4,DULIEU!$J162,"")</f>
        <v/>
      </c>
      <c r="E170" s="216" t="str">
        <f>IF(LEFT(DULIEU!$V162,3)=$M$4,DULIEU!$E162,"")</f>
        <v/>
      </c>
      <c r="F170" s="216" t="str">
        <f>IF(LEFT(DULIEU!$V162,3)=$M$4,DULIEU!$O162,"")</f>
        <v/>
      </c>
      <c r="G170" s="218" t="str">
        <f>IF(LEFT(DULIEU!$V162,3)=$M$4,DULIEU!$X162,"")</f>
        <v/>
      </c>
      <c r="H170" s="218">
        <f>IF(AND(LEFT(DULIEU!$V162,3)=$M$4,LEFT(DULIEU!$W162,4)=$H$11),DULIEU!$X162,0)</f>
        <v>0</v>
      </c>
      <c r="I170" s="218">
        <f>IF(AND(LEFT(DULIEU!$V162,3)=$M$4,LEFT(DULIEU!$W162,4)=$I$11),DULIEU!$X162,0)</f>
        <v>0</v>
      </c>
      <c r="J170" s="218">
        <f>IF(AND(LEFT(DULIEU!$V162,3)=$M$4,LEFT(DULIEU!$W162,4)=$J$11),DULIEU!$X162,0)</f>
        <v>0</v>
      </c>
      <c r="K170" s="219">
        <f>IF($L170&gt;0,DULIEU!W162,"-")</f>
        <v>0</v>
      </c>
      <c r="L170" s="218" t="str">
        <f t="shared" si="4"/>
        <v/>
      </c>
      <c r="M170" s="66" t="str">
        <f t="shared" si="5"/>
        <v/>
      </c>
      <c r="N170" s="118"/>
      <c r="O170" s="45"/>
      <c r="P170" s="45"/>
      <c r="Q170" s="45"/>
      <c r="R170" s="45"/>
      <c r="S170" s="45"/>
      <c r="T170" s="45"/>
      <c r="U170" s="45"/>
      <c r="V170" s="45"/>
      <c r="W170" s="45"/>
      <c r="X170" s="45"/>
      <c r="Y170" s="45"/>
      <c r="Z170" s="45"/>
      <c r="AA170" s="45"/>
      <c r="AB170" s="45"/>
      <c r="AC170" s="45"/>
      <c r="AD170" s="45"/>
      <c r="AE170" s="45"/>
      <c r="AF170" s="45"/>
      <c r="AG170" s="45"/>
      <c r="AH170" s="45"/>
      <c r="AI170" s="45"/>
      <c r="AJ170" s="45"/>
      <c r="AK170" s="45"/>
    </row>
    <row r="171" spans="1:37" s="50" customFormat="1" ht="12.75" hidden="1">
      <c r="A171" s="45"/>
      <c r="B171" s="216" t="str">
        <f>IF(LEFT(DULIEU!$V163,3)=$M$4,DULIEU!$D163,"")</f>
        <v/>
      </c>
      <c r="C171" s="217" t="str">
        <f>IF(LEFT(DULIEU!$V163,3)=$M$4,DULIEU!$H163,"")</f>
        <v/>
      </c>
      <c r="D171" s="217" t="str">
        <f>IF(LEFT(DULIEU!$V163,3)=$M$4,DULIEU!$J163,"")</f>
        <v/>
      </c>
      <c r="E171" s="216" t="str">
        <f>IF(LEFT(DULIEU!$V163,3)=$M$4,DULIEU!$E163,"")</f>
        <v/>
      </c>
      <c r="F171" s="216" t="str">
        <f>IF(LEFT(DULIEU!$V163,3)=$M$4,DULIEU!$O163,"")</f>
        <v/>
      </c>
      <c r="G171" s="218" t="str">
        <f>IF(LEFT(DULIEU!$V163,3)=$M$4,DULIEU!$X163,"")</f>
        <v/>
      </c>
      <c r="H171" s="218">
        <f>IF(AND(LEFT(DULIEU!$V163,3)=$M$4,LEFT(DULIEU!$W163,4)=$H$11),DULIEU!$X163,0)</f>
        <v>0</v>
      </c>
      <c r="I171" s="218">
        <f>IF(AND(LEFT(DULIEU!$V163,3)=$M$4,LEFT(DULIEU!$W163,4)=$I$11),DULIEU!$X163,0)</f>
        <v>0</v>
      </c>
      <c r="J171" s="218">
        <f>IF(AND(LEFT(DULIEU!$V163,3)=$M$4,LEFT(DULIEU!$W163,4)=$J$11),DULIEU!$X163,0)</f>
        <v>0</v>
      </c>
      <c r="K171" s="219">
        <f>IF($L171&gt;0,DULIEU!W163,"-")</f>
        <v>0</v>
      </c>
      <c r="L171" s="218" t="str">
        <f t="shared" si="4"/>
        <v/>
      </c>
      <c r="M171" s="66" t="str">
        <f t="shared" si="5"/>
        <v/>
      </c>
      <c r="N171" s="118"/>
      <c r="O171" s="45"/>
      <c r="P171" s="45"/>
      <c r="Q171" s="45"/>
      <c r="R171" s="45"/>
      <c r="S171" s="45"/>
      <c r="T171" s="45"/>
      <c r="U171" s="45"/>
      <c r="V171" s="45"/>
      <c r="W171" s="45"/>
      <c r="X171" s="45"/>
      <c r="Y171" s="45"/>
      <c r="Z171" s="45"/>
      <c r="AA171" s="45"/>
      <c r="AB171" s="45"/>
      <c r="AC171" s="45"/>
      <c r="AD171" s="45"/>
      <c r="AE171" s="45"/>
      <c r="AF171" s="45"/>
      <c r="AG171" s="45"/>
      <c r="AH171" s="45"/>
      <c r="AI171" s="45"/>
      <c r="AJ171" s="45"/>
      <c r="AK171" s="45"/>
    </row>
    <row r="172" spans="1:37" s="50" customFormat="1" ht="12.75" hidden="1">
      <c r="A172" s="45"/>
      <c r="B172" s="216" t="str">
        <f>IF(LEFT(DULIEU!$V164,3)=$M$4,DULIEU!$D164,"")</f>
        <v/>
      </c>
      <c r="C172" s="217" t="str">
        <f>IF(LEFT(DULIEU!$V164,3)=$M$4,DULIEU!$H164,"")</f>
        <v/>
      </c>
      <c r="D172" s="217" t="str">
        <f>IF(LEFT(DULIEU!$V164,3)=$M$4,DULIEU!$J164,"")</f>
        <v/>
      </c>
      <c r="E172" s="216" t="str">
        <f>IF(LEFT(DULIEU!$V164,3)=$M$4,DULIEU!$E164,"")</f>
        <v/>
      </c>
      <c r="F172" s="216" t="str">
        <f>IF(LEFT(DULIEU!$V164,3)=$M$4,DULIEU!$O164,"")</f>
        <v/>
      </c>
      <c r="G172" s="218" t="str">
        <f>IF(LEFT(DULIEU!$V164,3)=$M$4,DULIEU!$X164,"")</f>
        <v/>
      </c>
      <c r="H172" s="218">
        <f>IF(AND(LEFT(DULIEU!$V164,3)=$M$4,LEFT(DULIEU!$W164,4)=$H$11),DULIEU!$X164,0)</f>
        <v>0</v>
      </c>
      <c r="I172" s="218">
        <f>IF(AND(LEFT(DULIEU!$V164,3)=$M$4,LEFT(DULIEU!$W164,4)=$I$11),DULIEU!$X164,0)</f>
        <v>0</v>
      </c>
      <c r="J172" s="218">
        <f>IF(AND(LEFT(DULIEU!$V164,3)=$M$4,LEFT(DULIEU!$W164,4)=$J$11),DULIEU!$X164,0)</f>
        <v>0</v>
      </c>
      <c r="K172" s="219">
        <f>IF($L172&gt;0,DULIEU!W164,"-")</f>
        <v>0</v>
      </c>
      <c r="L172" s="218" t="str">
        <f t="shared" si="4"/>
        <v/>
      </c>
      <c r="M172" s="66" t="str">
        <f t="shared" si="5"/>
        <v/>
      </c>
      <c r="N172" s="118"/>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row>
    <row r="173" spans="1:37" s="50" customFormat="1" ht="12.75" hidden="1">
      <c r="A173" s="45"/>
      <c r="B173" s="216" t="str">
        <f>IF(LEFT(DULIEU!$V165,3)=$M$4,DULIEU!$D165,"")</f>
        <v/>
      </c>
      <c r="C173" s="217" t="str">
        <f>IF(LEFT(DULIEU!$V165,3)=$M$4,DULIEU!$H165,"")</f>
        <v/>
      </c>
      <c r="D173" s="217" t="str">
        <f>IF(LEFT(DULIEU!$V165,3)=$M$4,DULIEU!$J165,"")</f>
        <v/>
      </c>
      <c r="E173" s="216" t="str">
        <f>IF(LEFT(DULIEU!$V165,3)=$M$4,DULIEU!$E165,"")</f>
        <v/>
      </c>
      <c r="F173" s="216" t="str">
        <f>IF(LEFT(DULIEU!$V165,3)=$M$4,DULIEU!$O165,"")</f>
        <v/>
      </c>
      <c r="G173" s="218" t="str">
        <f>IF(LEFT(DULIEU!$V165,3)=$M$4,DULIEU!$X165,"")</f>
        <v/>
      </c>
      <c r="H173" s="218">
        <f>IF(AND(LEFT(DULIEU!$V165,3)=$M$4,LEFT(DULIEU!$W165,4)=$H$11),DULIEU!$X165,0)</f>
        <v>0</v>
      </c>
      <c r="I173" s="218">
        <f>IF(AND(LEFT(DULIEU!$V165,3)=$M$4,LEFT(DULIEU!$W165,4)=$I$11),DULIEU!$X165,0)</f>
        <v>0</v>
      </c>
      <c r="J173" s="218">
        <f>IF(AND(LEFT(DULIEU!$V165,3)=$M$4,LEFT(DULIEU!$W165,4)=$J$11),DULIEU!$X165,0)</f>
        <v>0</v>
      </c>
      <c r="K173" s="219">
        <f>IF($L173&gt;0,DULIEU!W165,"-")</f>
        <v>0</v>
      </c>
      <c r="L173" s="218" t="str">
        <f t="shared" si="4"/>
        <v/>
      </c>
      <c r="M173" s="66" t="str">
        <f t="shared" si="5"/>
        <v/>
      </c>
      <c r="N173" s="118"/>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row>
    <row r="174" spans="1:37" s="50" customFormat="1" ht="12.75" hidden="1">
      <c r="A174" s="45"/>
      <c r="B174" s="216" t="str">
        <f>IF(LEFT(DULIEU!$V166,3)=$M$4,DULIEU!$D166,"")</f>
        <v/>
      </c>
      <c r="C174" s="217" t="str">
        <f>IF(LEFT(DULIEU!$V166,3)=$M$4,DULIEU!$H166,"")</f>
        <v/>
      </c>
      <c r="D174" s="217" t="str">
        <f>IF(LEFT(DULIEU!$V166,3)=$M$4,DULIEU!$J166,"")</f>
        <v/>
      </c>
      <c r="E174" s="216" t="str">
        <f>IF(LEFT(DULIEU!$V166,3)=$M$4,DULIEU!$E166,"")</f>
        <v/>
      </c>
      <c r="F174" s="216" t="str">
        <f>IF(LEFT(DULIEU!$V166,3)=$M$4,DULIEU!$O166,"")</f>
        <v/>
      </c>
      <c r="G174" s="218" t="str">
        <f>IF(LEFT(DULIEU!$V166,3)=$M$4,DULIEU!$X166,"")</f>
        <v/>
      </c>
      <c r="H174" s="218">
        <f>IF(AND(LEFT(DULIEU!$V166,3)=$M$4,LEFT(DULIEU!$W166,4)=$H$11),DULIEU!$X166,0)</f>
        <v>0</v>
      </c>
      <c r="I174" s="218">
        <f>IF(AND(LEFT(DULIEU!$V166,3)=$M$4,LEFT(DULIEU!$W166,4)=$I$11),DULIEU!$X166,0)</f>
        <v>0</v>
      </c>
      <c r="J174" s="218">
        <f>IF(AND(LEFT(DULIEU!$V166,3)=$M$4,LEFT(DULIEU!$W166,4)=$J$11),DULIEU!$X166,0)</f>
        <v>0</v>
      </c>
      <c r="K174" s="219">
        <f>IF($L174&gt;0,DULIEU!W166,"-")</f>
        <v>0</v>
      </c>
      <c r="L174" s="218" t="str">
        <f t="shared" si="4"/>
        <v/>
      </c>
      <c r="M174" s="66" t="str">
        <f t="shared" si="5"/>
        <v/>
      </c>
      <c r="N174" s="118"/>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row>
    <row r="175" spans="1:37" s="50" customFormat="1" ht="12.75" hidden="1">
      <c r="A175" s="45"/>
      <c r="B175" s="216" t="str">
        <f>IF(LEFT(DULIEU!$V167,3)=$M$4,DULIEU!$D167,"")</f>
        <v/>
      </c>
      <c r="C175" s="217" t="str">
        <f>IF(LEFT(DULIEU!$V167,3)=$M$4,DULIEU!$H167,"")</f>
        <v/>
      </c>
      <c r="D175" s="217" t="str">
        <f>IF(LEFT(DULIEU!$V167,3)=$M$4,DULIEU!$J167,"")</f>
        <v/>
      </c>
      <c r="E175" s="216" t="str">
        <f>IF(LEFT(DULIEU!$V167,3)=$M$4,DULIEU!$E167,"")</f>
        <v/>
      </c>
      <c r="F175" s="216" t="str">
        <f>IF(LEFT(DULIEU!$V167,3)=$M$4,DULIEU!$O167,"")</f>
        <v/>
      </c>
      <c r="G175" s="218" t="str">
        <f>IF(LEFT(DULIEU!$V167,3)=$M$4,DULIEU!$X167,"")</f>
        <v/>
      </c>
      <c r="H175" s="218">
        <f>IF(AND(LEFT(DULIEU!$V167,3)=$M$4,LEFT(DULIEU!$W167,4)=$H$11),DULIEU!$X167,0)</f>
        <v>0</v>
      </c>
      <c r="I175" s="218">
        <f>IF(AND(LEFT(DULIEU!$V167,3)=$M$4,LEFT(DULIEU!$W167,4)=$I$11),DULIEU!$X167,0)</f>
        <v>0</v>
      </c>
      <c r="J175" s="218">
        <f>IF(AND(LEFT(DULIEU!$V167,3)=$M$4,LEFT(DULIEU!$W167,4)=$J$11),DULIEU!$X167,0)</f>
        <v>0</v>
      </c>
      <c r="K175" s="219">
        <f>IF($L175&gt;0,DULIEU!W167,"-")</f>
        <v>0</v>
      </c>
      <c r="L175" s="218" t="str">
        <f t="shared" si="4"/>
        <v/>
      </c>
      <c r="M175" s="66" t="str">
        <f t="shared" si="5"/>
        <v/>
      </c>
      <c r="N175" s="118"/>
      <c r="O175" s="45"/>
      <c r="P175" s="45"/>
      <c r="Q175" s="45"/>
      <c r="R175" s="45"/>
      <c r="S175" s="45"/>
      <c r="T175" s="45"/>
      <c r="U175" s="45"/>
      <c r="V175" s="45"/>
      <c r="W175" s="45"/>
      <c r="X175" s="45"/>
      <c r="Y175" s="45"/>
      <c r="Z175" s="45"/>
      <c r="AA175" s="45"/>
      <c r="AB175" s="45"/>
      <c r="AC175" s="45"/>
      <c r="AD175" s="45"/>
      <c r="AE175" s="45"/>
      <c r="AF175" s="45"/>
      <c r="AG175" s="45"/>
      <c r="AH175" s="45"/>
      <c r="AI175" s="45"/>
      <c r="AJ175" s="45"/>
      <c r="AK175" s="45"/>
    </row>
    <row r="176" spans="1:37" s="50" customFormat="1" ht="12.75" hidden="1">
      <c r="A176" s="45"/>
      <c r="B176" s="216" t="str">
        <f>IF(LEFT(DULIEU!$V168,3)=$M$4,DULIEU!$D168,"")</f>
        <v/>
      </c>
      <c r="C176" s="217" t="str">
        <f>IF(LEFT(DULIEU!$V168,3)=$M$4,DULIEU!$H168,"")</f>
        <v/>
      </c>
      <c r="D176" s="217" t="str">
        <f>IF(LEFT(DULIEU!$V168,3)=$M$4,DULIEU!$J168,"")</f>
        <v/>
      </c>
      <c r="E176" s="216" t="str">
        <f>IF(LEFT(DULIEU!$V168,3)=$M$4,DULIEU!$E168,"")</f>
        <v/>
      </c>
      <c r="F176" s="216" t="str">
        <f>IF(LEFT(DULIEU!$V168,3)=$M$4,DULIEU!$O168,"")</f>
        <v/>
      </c>
      <c r="G176" s="218" t="str">
        <f>IF(LEFT(DULIEU!$V168,3)=$M$4,DULIEU!$X168,"")</f>
        <v/>
      </c>
      <c r="H176" s="218">
        <f>IF(AND(LEFT(DULIEU!$V168,3)=$M$4,LEFT(DULIEU!$W168,4)=$H$11),DULIEU!$X168,0)</f>
        <v>0</v>
      </c>
      <c r="I176" s="218">
        <f>IF(AND(LEFT(DULIEU!$V168,3)=$M$4,LEFT(DULIEU!$W168,4)=$I$11),DULIEU!$X168,0)</f>
        <v>0</v>
      </c>
      <c r="J176" s="218">
        <f>IF(AND(LEFT(DULIEU!$V168,3)=$M$4,LEFT(DULIEU!$W168,4)=$J$11),DULIEU!$X168,0)</f>
        <v>0</v>
      </c>
      <c r="K176" s="219">
        <f>IF($L176&gt;0,DULIEU!W168,"-")</f>
        <v>0</v>
      </c>
      <c r="L176" s="218" t="str">
        <f t="shared" si="4"/>
        <v/>
      </c>
      <c r="M176" s="66" t="str">
        <f t="shared" si="5"/>
        <v/>
      </c>
      <c r="N176" s="118"/>
      <c r="O176" s="45"/>
      <c r="P176" s="45"/>
      <c r="Q176" s="45"/>
      <c r="R176" s="45"/>
      <c r="S176" s="45"/>
      <c r="T176" s="45"/>
      <c r="U176" s="45"/>
      <c r="V176" s="45"/>
      <c r="W176" s="45"/>
      <c r="X176" s="45"/>
      <c r="Y176" s="45"/>
      <c r="Z176" s="45"/>
      <c r="AA176" s="45"/>
      <c r="AB176" s="45"/>
      <c r="AC176" s="45"/>
      <c r="AD176" s="45"/>
      <c r="AE176" s="45"/>
      <c r="AF176" s="45"/>
      <c r="AG176" s="45"/>
      <c r="AH176" s="45"/>
      <c r="AI176" s="45"/>
      <c r="AJ176" s="45"/>
      <c r="AK176" s="45"/>
    </row>
    <row r="177" spans="1:37" s="50" customFormat="1" ht="12.75" hidden="1">
      <c r="A177" s="45"/>
      <c r="B177" s="216" t="str">
        <f>IF(LEFT(DULIEU!$V169,3)=$M$4,DULIEU!$D169,"")</f>
        <v/>
      </c>
      <c r="C177" s="217" t="str">
        <f>IF(LEFT(DULIEU!$V169,3)=$M$4,DULIEU!$H169,"")</f>
        <v/>
      </c>
      <c r="D177" s="217" t="str">
        <f>IF(LEFT(DULIEU!$V169,3)=$M$4,DULIEU!$J169,"")</f>
        <v/>
      </c>
      <c r="E177" s="216" t="str">
        <f>IF(LEFT(DULIEU!$V169,3)=$M$4,DULIEU!$E169,"")</f>
        <v/>
      </c>
      <c r="F177" s="216" t="str">
        <f>IF(LEFT(DULIEU!$V169,3)=$M$4,DULIEU!$O169,"")</f>
        <v/>
      </c>
      <c r="G177" s="218" t="str">
        <f>IF(LEFT(DULIEU!$V169,3)=$M$4,DULIEU!$X169,"")</f>
        <v/>
      </c>
      <c r="H177" s="218">
        <f>IF(AND(LEFT(DULIEU!$V169,3)=$M$4,LEFT(DULIEU!$W169,4)=$H$11),DULIEU!$X169,0)</f>
        <v>0</v>
      </c>
      <c r="I177" s="218">
        <f>IF(AND(LEFT(DULIEU!$V169,3)=$M$4,LEFT(DULIEU!$W169,4)=$I$11),DULIEU!$X169,0)</f>
        <v>0</v>
      </c>
      <c r="J177" s="218">
        <f>IF(AND(LEFT(DULIEU!$V169,3)=$M$4,LEFT(DULIEU!$W169,4)=$J$11),DULIEU!$X169,0)</f>
        <v>0</v>
      </c>
      <c r="K177" s="219">
        <f>IF($L177&gt;0,DULIEU!W169,"-")</f>
        <v>0</v>
      </c>
      <c r="L177" s="218" t="str">
        <f t="shared" si="4"/>
        <v/>
      </c>
      <c r="M177" s="66" t="str">
        <f t="shared" si="5"/>
        <v/>
      </c>
      <c r="N177" s="118"/>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row>
    <row r="178" spans="1:37" s="50" customFormat="1" ht="12.75" hidden="1">
      <c r="A178" s="45"/>
      <c r="B178" s="216" t="str">
        <f>IF(LEFT(DULIEU!$V170,3)=$M$4,DULIEU!$D170,"")</f>
        <v/>
      </c>
      <c r="C178" s="217" t="str">
        <f>IF(LEFT(DULIEU!$V170,3)=$M$4,DULIEU!$H170,"")</f>
        <v/>
      </c>
      <c r="D178" s="217" t="str">
        <f>IF(LEFT(DULIEU!$V170,3)=$M$4,DULIEU!$J170,"")</f>
        <v/>
      </c>
      <c r="E178" s="216" t="str">
        <f>IF(LEFT(DULIEU!$V170,3)=$M$4,DULIEU!$E170,"")</f>
        <v/>
      </c>
      <c r="F178" s="216" t="str">
        <f>IF(LEFT(DULIEU!$V170,3)=$M$4,DULIEU!$O170,"")</f>
        <v/>
      </c>
      <c r="G178" s="218" t="str">
        <f>IF(LEFT(DULIEU!$V170,3)=$M$4,DULIEU!$X170,"")</f>
        <v/>
      </c>
      <c r="H178" s="218">
        <f>IF(AND(LEFT(DULIEU!$V170,3)=$M$4,LEFT(DULIEU!$W170,4)=$H$11),DULIEU!$X170,0)</f>
        <v>0</v>
      </c>
      <c r="I178" s="218">
        <f>IF(AND(LEFT(DULIEU!$V170,3)=$M$4,LEFT(DULIEU!$W170,4)=$I$11),DULIEU!$X170,0)</f>
        <v>0</v>
      </c>
      <c r="J178" s="218">
        <f>IF(AND(LEFT(DULIEU!$V170,3)=$M$4,LEFT(DULIEU!$W170,4)=$J$11),DULIEU!$X170,0)</f>
        <v>0</v>
      </c>
      <c r="K178" s="219">
        <f>IF($L178&gt;0,DULIEU!W170,"-")</f>
        <v>0</v>
      </c>
      <c r="L178" s="218" t="str">
        <f t="shared" si="4"/>
        <v/>
      </c>
      <c r="M178" s="66" t="str">
        <f t="shared" si="5"/>
        <v/>
      </c>
      <c r="N178" s="118"/>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row>
    <row r="179" spans="1:37" s="50" customFormat="1" ht="12.75" hidden="1">
      <c r="A179" s="45"/>
      <c r="B179" s="216" t="str">
        <f>IF(LEFT(DULIEU!$V171,3)=$M$4,DULIEU!$D171,"")</f>
        <v/>
      </c>
      <c r="C179" s="217" t="str">
        <f>IF(LEFT(DULIEU!$V171,3)=$M$4,DULIEU!$H171,"")</f>
        <v/>
      </c>
      <c r="D179" s="217" t="str">
        <f>IF(LEFT(DULIEU!$V171,3)=$M$4,DULIEU!$J171,"")</f>
        <v/>
      </c>
      <c r="E179" s="216" t="str">
        <f>IF(LEFT(DULIEU!$V171,3)=$M$4,DULIEU!$E171,"")</f>
        <v/>
      </c>
      <c r="F179" s="216" t="str">
        <f>IF(LEFT(DULIEU!$V171,3)=$M$4,DULIEU!$O171,"")</f>
        <v/>
      </c>
      <c r="G179" s="218" t="str">
        <f>IF(LEFT(DULIEU!$V171,3)=$M$4,DULIEU!$X171,"")</f>
        <v/>
      </c>
      <c r="H179" s="218">
        <f>IF(AND(LEFT(DULIEU!$V171,3)=$M$4,LEFT(DULIEU!$W171,4)=$H$11),DULIEU!$X171,0)</f>
        <v>0</v>
      </c>
      <c r="I179" s="218">
        <f>IF(AND(LEFT(DULIEU!$V171,3)=$M$4,LEFT(DULIEU!$W171,4)=$I$11),DULIEU!$X171,0)</f>
        <v>0</v>
      </c>
      <c r="J179" s="218">
        <f>IF(AND(LEFT(DULIEU!$V171,3)=$M$4,LEFT(DULIEU!$W171,4)=$J$11),DULIEU!$X171,0)</f>
        <v>0</v>
      </c>
      <c r="K179" s="219">
        <f>IF($L179&gt;0,DULIEU!W171,"-")</f>
        <v>0</v>
      </c>
      <c r="L179" s="218" t="str">
        <f t="shared" si="4"/>
        <v/>
      </c>
      <c r="M179" s="66" t="str">
        <f t="shared" si="5"/>
        <v/>
      </c>
      <c r="N179" s="118"/>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row>
    <row r="180" spans="1:37" s="50" customFormat="1" ht="12.75" hidden="1">
      <c r="A180" s="45"/>
      <c r="B180" s="216" t="str">
        <f>IF(LEFT(DULIEU!$V172,3)=$M$4,DULIEU!$D172,"")</f>
        <v/>
      </c>
      <c r="C180" s="217" t="str">
        <f>IF(LEFT(DULIEU!$V172,3)=$M$4,DULIEU!$H172,"")</f>
        <v/>
      </c>
      <c r="D180" s="217" t="str">
        <f>IF(LEFT(DULIEU!$V172,3)=$M$4,DULIEU!$J172,"")</f>
        <v/>
      </c>
      <c r="E180" s="216" t="str">
        <f>IF(LEFT(DULIEU!$V172,3)=$M$4,DULIEU!$E172,"")</f>
        <v/>
      </c>
      <c r="F180" s="216" t="str">
        <f>IF(LEFT(DULIEU!$V172,3)=$M$4,DULIEU!$O172,"")</f>
        <v/>
      </c>
      <c r="G180" s="218" t="str">
        <f>IF(LEFT(DULIEU!$V172,3)=$M$4,DULIEU!$X172,"")</f>
        <v/>
      </c>
      <c r="H180" s="218">
        <f>IF(AND(LEFT(DULIEU!$V172,3)=$M$4,LEFT(DULIEU!$W172,4)=$H$11),DULIEU!$X172,0)</f>
        <v>0</v>
      </c>
      <c r="I180" s="218">
        <f>IF(AND(LEFT(DULIEU!$V172,3)=$M$4,LEFT(DULIEU!$W172,4)=$I$11),DULIEU!$X172,0)</f>
        <v>0</v>
      </c>
      <c r="J180" s="218">
        <f>IF(AND(LEFT(DULIEU!$V172,3)=$M$4,LEFT(DULIEU!$W172,4)=$J$11),DULIEU!$X172,0)</f>
        <v>0</v>
      </c>
      <c r="K180" s="219">
        <f>IF($L180&gt;0,DULIEU!W172,"-")</f>
        <v>0</v>
      </c>
      <c r="L180" s="218" t="str">
        <f t="shared" si="4"/>
        <v/>
      </c>
      <c r="M180" s="66" t="str">
        <f t="shared" si="5"/>
        <v/>
      </c>
      <c r="N180" s="118"/>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row>
    <row r="181" spans="1:37" s="50" customFormat="1" ht="12.75" hidden="1">
      <c r="A181" s="45"/>
      <c r="B181" s="216" t="str">
        <f>IF(LEFT(DULIEU!$V173,3)=$M$4,DULIEU!$D173,"")</f>
        <v/>
      </c>
      <c r="C181" s="217" t="str">
        <f>IF(LEFT(DULIEU!$V173,3)=$M$4,DULIEU!$H173,"")</f>
        <v/>
      </c>
      <c r="D181" s="217" t="str">
        <f>IF(LEFT(DULIEU!$V173,3)=$M$4,DULIEU!$J173,"")</f>
        <v/>
      </c>
      <c r="E181" s="216" t="str">
        <f>IF(LEFT(DULIEU!$V173,3)=$M$4,DULIEU!$E173,"")</f>
        <v/>
      </c>
      <c r="F181" s="216" t="str">
        <f>IF(LEFT(DULIEU!$V173,3)=$M$4,DULIEU!$O173,"")</f>
        <v/>
      </c>
      <c r="G181" s="218" t="str">
        <f>IF(LEFT(DULIEU!$V173,3)=$M$4,DULIEU!$X173,"")</f>
        <v/>
      </c>
      <c r="H181" s="218">
        <f>IF(AND(LEFT(DULIEU!$V173,3)=$M$4,LEFT(DULIEU!$W173,4)=$H$11),DULIEU!$X173,0)</f>
        <v>0</v>
      </c>
      <c r="I181" s="218">
        <f>IF(AND(LEFT(DULIEU!$V173,3)=$M$4,LEFT(DULIEU!$W173,4)=$I$11),DULIEU!$X173,0)</f>
        <v>0</v>
      </c>
      <c r="J181" s="218">
        <f>IF(AND(LEFT(DULIEU!$V173,3)=$M$4,LEFT(DULIEU!$W173,4)=$J$11),DULIEU!$X173,0)</f>
        <v>0</v>
      </c>
      <c r="K181" s="219">
        <f>IF($L181&gt;0,DULIEU!W173,"-")</f>
        <v>0</v>
      </c>
      <c r="L181" s="218" t="str">
        <f t="shared" si="4"/>
        <v/>
      </c>
      <c r="M181" s="66" t="str">
        <f t="shared" si="5"/>
        <v/>
      </c>
      <c r="N181" s="118"/>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row>
    <row r="182" spans="1:37" s="50" customFormat="1" ht="12.75" hidden="1">
      <c r="A182" s="45"/>
      <c r="B182" s="216" t="str">
        <f>IF(LEFT(DULIEU!$V174,3)=$M$4,DULIEU!$D174,"")</f>
        <v/>
      </c>
      <c r="C182" s="217" t="str">
        <f>IF(LEFT(DULIEU!$V174,3)=$M$4,DULIEU!$H174,"")</f>
        <v/>
      </c>
      <c r="D182" s="217" t="str">
        <f>IF(LEFT(DULIEU!$V174,3)=$M$4,DULIEU!$J174,"")</f>
        <v/>
      </c>
      <c r="E182" s="216" t="str">
        <f>IF(LEFT(DULIEU!$V174,3)=$M$4,DULIEU!$E174,"")</f>
        <v/>
      </c>
      <c r="F182" s="216" t="str">
        <f>IF(LEFT(DULIEU!$V174,3)=$M$4,DULIEU!$O174,"")</f>
        <v/>
      </c>
      <c r="G182" s="218" t="str">
        <f>IF(LEFT(DULIEU!$V174,3)=$M$4,DULIEU!$X174,"")</f>
        <v/>
      </c>
      <c r="H182" s="218">
        <f>IF(AND(LEFT(DULIEU!$V174,3)=$M$4,LEFT(DULIEU!$W174,4)=$H$11),DULIEU!$X174,0)</f>
        <v>0</v>
      </c>
      <c r="I182" s="218">
        <f>IF(AND(LEFT(DULIEU!$V174,3)=$M$4,LEFT(DULIEU!$W174,4)=$I$11),DULIEU!$X174,0)</f>
        <v>0</v>
      </c>
      <c r="J182" s="218">
        <f>IF(AND(LEFT(DULIEU!$V174,3)=$M$4,LEFT(DULIEU!$W174,4)=$J$11),DULIEU!$X174,0)</f>
        <v>0</v>
      </c>
      <c r="K182" s="219">
        <f>IF($L182&gt;0,DULIEU!W174,"-")</f>
        <v>0</v>
      </c>
      <c r="L182" s="218" t="str">
        <f t="shared" si="4"/>
        <v/>
      </c>
      <c r="M182" s="66" t="str">
        <f t="shared" si="5"/>
        <v/>
      </c>
      <c r="N182" s="118"/>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row>
    <row r="183" spans="1:37" s="50" customFormat="1" ht="12.75" hidden="1">
      <c r="A183" s="45"/>
      <c r="B183" s="216" t="str">
        <f>IF(LEFT(DULIEU!$V175,3)=$M$4,DULIEU!$D175,"")</f>
        <v/>
      </c>
      <c r="C183" s="217" t="str">
        <f>IF(LEFT(DULIEU!$V175,3)=$M$4,DULIEU!$H175,"")</f>
        <v/>
      </c>
      <c r="D183" s="217" t="str">
        <f>IF(LEFT(DULIEU!$V175,3)=$M$4,DULIEU!$J175,"")</f>
        <v/>
      </c>
      <c r="E183" s="216" t="str">
        <f>IF(LEFT(DULIEU!$V175,3)=$M$4,DULIEU!$E175,"")</f>
        <v/>
      </c>
      <c r="F183" s="216" t="str">
        <f>IF(LEFT(DULIEU!$V175,3)=$M$4,DULIEU!$O175,"")</f>
        <v/>
      </c>
      <c r="G183" s="218" t="str">
        <f>IF(LEFT(DULIEU!$V175,3)=$M$4,DULIEU!$X175,"")</f>
        <v/>
      </c>
      <c r="H183" s="218">
        <f>IF(AND(LEFT(DULIEU!$V175,3)=$M$4,LEFT(DULIEU!$W175,4)=$H$11),DULIEU!$X175,0)</f>
        <v>0</v>
      </c>
      <c r="I183" s="218">
        <f>IF(AND(LEFT(DULIEU!$V175,3)=$M$4,LEFT(DULIEU!$W175,4)=$I$11),DULIEU!$X175,0)</f>
        <v>0</v>
      </c>
      <c r="J183" s="218">
        <f>IF(AND(LEFT(DULIEU!$V175,3)=$M$4,LEFT(DULIEU!$W175,4)=$J$11),DULIEU!$X175,0)</f>
        <v>0</v>
      </c>
      <c r="K183" s="219">
        <f>IF($L183&gt;0,DULIEU!W175,"-")</f>
        <v>0</v>
      </c>
      <c r="L183" s="218" t="str">
        <f t="shared" si="4"/>
        <v/>
      </c>
      <c r="M183" s="66" t="str">
        <f t="shared" si="5"/>
        <v/>
      </c>
      <c r="N183" s="118"/>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row>
    <row r="184" spans="1:37" s="50" customFormat="1" ht="12.75" hidden="1">
      <c r="A184" s="45"/>
      <c r="B184" s="216" t="str">
        <f>IF(LEFT(DULIEU!$V176,3)=$M$4,DULIEU!$D176,"")</f>
        <v/>
      </c>
      <c r="C184" s="217" t="str">
        <f>IF(LEFT(DULIEU!$V176,3)=$M$4,DULIEU!$H176,"")</f>
        <v/>
      </c>
      <c r="D184" s="217" t="str">
        <f>IF(LEFT(DULIEU!$V176,3)=$M$4,DULIEU!$J176,"")</f>
        <v/>
      </c>
      <c r="E184" s="216" t="str">
        <f>IF(LEFT(DULIEU!$V176,3)=$M$4,DULIEU!$E176,"")</f>
        <v/>
      </c>
      <c r="F184" s="216" t="str">
        <f>IF(LEFT(DULIEU!$V176,3)=$M$4,DULIEU!$O176,"")</f>
        <v/>
      </c>
      <c r="G184" s="218" t="str">
        <f>IF(LEFT(DULIEU!$V176,3)=$M$4,DULIEU!$X176,"")</f>
        <v/>
      </c>
      <c r="H184" s="218">
        <f>IF(AND(LEFT(DULIEU!$V176,3)=$M$4,LEFT(DULIEU!$W176,4)=$H$11),DULIEU!$X176,0)</f>
        <v>0</v>
      </c>
      <c r="I184" s="218">
        <f>IF(AND(LEFT(DULIEU!$V176,3)=$M$4,LEFT(DULIEU!$W176,4)=$I$11),DULIEU!$X176,0)</f>
        <v>0</v>
      </c>
      <c r="J184" s="218">
        <f>IF(AND(LEFT(DULIEU!$V176,3)=$M$4,LEFT(DULIEU!$W176,4)=$J$11),DULIEU!$X176,0)</f>
        <v>0</v>
      </c>
      <c r="K184" s="219">
        <f>IF($L184&gt;0,DULIEU!W176,"-")</f>
        <v>0</v>
      </c>
      <c r="L184" s="218" t="str">
        <f t="shared" si="4"/>
        <v/>
      </c>
      <c r="M184" s="66" t="str">
        <f t="shared" si="5"/>
        <v/>
      </c>
      <c r="N184" s="118"/>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row>
    <row r="185" spans="1:37" s="50" customFormat="1" ht="12.75" hidden="1">
      <c r="A185" s="45"/>
      <c r="B185" s="216" t="str">
        <f>IF(LEFT(DULIEU!$V177,3)=$M$4,DULIEU!$D177,"")</f>
        <v/>
      </c>
      <c r="C185" s="217" t="str">
        <f>IF(LEFT(DULIEU!$V177,3)=$M$4,DULIEU!$H177,"")</f>
        <v/>
      </c>
      <c r="D185" s="217" t="str">
        <f>IF(LEFT(DULIEU!$V177,3)=$M$4,DULIEU!$J177,"")</f>
        <v/>
      </c>
      <c r="E185" s="216" t="str">
        <f>IF(LEFT(DULIEU!$V177,3)=$M$4,DULIEU!$E177,"")</f>
        <v/>
      </c>
      <c r="F185" s="216" t="str">
        <f>IF(LEFT(DULIEU!$V177,3)=$M$4,DULIEU!$O177,"")</f>
        <v/>
      </c>
      <c r="G185" s="218" t="str">
        <f>IF(LEFT(DULIEU!$V177,3)=$M$4,DULIEU!$X177,"")</f>
        <v/>
      </c>
      <c r="H185" s="218">
        <f>IF(AND(LEFT(DULIEU!$V177,3)=$M$4,LEFT(DULIEU!$W177,4)=$H$11),DULIEU!$X177,0)</f>
        <v>0</v>
      </c>
      <c r="I185" s="218">
        <f>IF(AND(LEFT(DULIEU!$V177,3)=$M$4,LEFT(DULIEU!$W177,4)=$I$11),DULIEU!$X177,0)</f>
        <v>0</v>
      </c>
      <c r="J185" s="218">
        <f>IF(AND(LEFT(DULIEU!$V177,3)=$M$4,LEFT(DULIEU!$W177,4)=$J$11),DULIEU!$X177,0)</f>
        <v>0</v>
      </c>
      <c r="K185" s="219">
        <f>IF($L185&gt;0,DULIEU!W177,"-")</f>
        <v>0</v>
      </c>
      <c r="L185" s="218" t="str">
        <f t="shared" si="4"/>
        <v/>
      </c>
      <c r="M185" s="66" t="str">
        <f t="shared" si="5"/>
        <v/>
      </c>
      <c r="N185" s="118"/>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row>
    <row r="186" spans="1:37" s="50" customFormat="1" ht="12.75" hidden="1">
      <c r="A186" s="45"/>
      <c r="B186" s="216" t="str">
        <f>IF(LEFT(DULIEU!$V178,3)=$M$4,DULIEU!$D178,"")</f>
        <v/>
      </c>
      <c r="C186" s="217" t="str">
        <f>IF(LEFT(DULIEU!$V178,3)=$M$4,DULIEU!$H178,"")</f>
        <v/>
      </c>
      <c r="D186" s="217" t="str">
        <f>IF(LEFT(DULIEU!$V178,3)=$M$4,DULIEU!$J178,"")</f>
        <v/>
      </c>
      <c r="E186" s="216" t="str">
        <f>IF(LEFT(DULIEU!$V178,3)=$M$4,DULIEU!$E178,"")</f>
        <v/>
      </c>
      <c r="F186" s="216" t="str">
        <f>IF(LEFT(DULIEU!$V178,3)=$M$4,DULIEU!$O178,"")</f>
        <v/>
      </c>
      <c r="G186" s="218" t="str">
        <f>IF(LEFT(DULIEU!$V178,3)=$M$4,DULIEU!$X178,"")</f>
        <v/>
      </c>
      <c r="H186" s="218">
        <f>IF(AND(LEFT(DULIEU!$V178,3)=$M$4,LEFT(DULIEU!$W178,4)=$H$11),DULIEU!$X178,0)</f>
        <v>0</v>
      </c>
      <c r="I186" s="218">
        <f>IF(AND(LEFT(DULIEU!$V178,3)=$M$4,LEFT(DULIEU!$W178,4)=$I$11),DULIEU!$X178,0)</f>
        <v>0</v>
      </c>
      <c r="J186" s="218">
        <f>IF(AND(LEFT(DULIEU!$V178,3)=$M$4,LEFT(DULIEU!$W178,4)=$J$11),DULIEU!$X178,0)</f>
        <v>0</v>
      </c>
      <c r="K186" s="219">
        <f>IF($L186&gt;0,DULIEU!W178,"-")</f>
        <v>0</v>
      </c>
      <c r="L186" s="218" t="str">
        <f t="shared" si="4"/>
        <v/>
      </c>
      <c r="M186" s="66" t="str">
        <f t="shared" si="5"/>
        <v/>
      </c>
      <c r="N186" s="118"/>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row>
    <row r="187" spans="1:37" s="50" customFormat="1" ht="12.75" hidden="1">
      <c r="A187" s="45"/>
      <c r="B187" s="216" t="str">
        <f>IF(LEFT(DULIEU!$V179,3)=$M$4,DULIEU!$D179,"")</f>
        <v/>
      </c>
      <c r="C187" s="217" t="str">
        <f>IF(LEFT(DULIEU!$V179,3)=$M$4,DULIEU!$H179,"")</f>
        <v/>
      </c>
      <c r="D187" s="217" t="str">
        <f>IF(LEFT(DULIEU!$V179,3)=$M$4,DULIEU!$J179,"")</f>
        <v/>
      </c>
      <c r="E187" s="216" t="str">
        <f>IF(LEFT(DULIEU!$V179,3)=$M$4,DULIEU!$E179,"")</f>
        <v/>
      </c>
      <c r="F187" s="216" t="str">
        <f>IF(LEFT(DULIEU!$V179,3)=$M$4,DULIEU!$O179,"")</f>
        <v/>
      </c>
      <c r="G187" s="218" t="str">
        <f>IF(LEFT(DULIEU!$V179,3)=$M$4,DULIEU!$X179,"")</f>
        <v/>
      </c>
      <c r="H187" s="218">
        <f>IF(AND(LEFT(DULIEU!$V179,3)=$M$4,LEFT(DULIEU!$W179,4)=$H$11),DULIEU!$X179,0)</f>
        <v>0</v>
      </c>
      <c r="I187" s="218">
        <f>IF(AND(LEFT(DULIEU!$V179,3)=$M$4,LEFT(DULIEU!$W179,4)=$I$11),DULIEU!$X179,0)</f>
        <v>0</v>
      </c>
      <c r="J187" s="218">
        <f>IF(AND(LEFT(DULIEU!$V179,3)=$M$4,LEFT(DULIEU!$W179,4)=$J$11),DULIEU!$X179,0)</f>
        <v>0</v>
      </c>
      <c r="K187" s="219">
        <f>IF($L187&gt;0,DULIEU!W179,"-")</f>
        <v>0</v>
      </c>
      <c r="L187" s="218" t="str">
        <f t="shared" si="4"/>
        <v/>
      </c>
      <c r="M187" s="66" t="str">
        <f t="shared" si="5"/>
        <v/>
      </c>
      <c r="N187" s="118"/>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row>
    <row r="188" spans="1:37" s="50" customFormat="1" ht="12.75" hidden="1">
      <c r="A188" s="45"/>
      <c r="B188" s="216" t="str">
        <f>IF(LEFT(DULIEU!$V180,3)=$M$4,DULIEU!$D180,"")</f>
        <v/>
      </c>
      <c r="C188" s="217" t="str">
        <f>IF(LEFT(DULIEU!$V180,3)=$M$4,DULIEU!$H180,"")</f>
        <v/>
      </c>
      <c r="D188" s="217" t="str">
        <f>IF(LEFT(DULIEU!$V180,3)=$M$4,DULIEU!$J180,"")</f>
        <v/>
      </c>
      <c r="E188" s="216" t="str">
        <f>IF(LEFT(DULIEU!$V180,3)=$M$4,DULIEU!$E180,"")</f>
        <v/>
      </c>
      <c r="F188" s="216" t="str">
        <f>IF(LEFT(DULIEU!$V180,3)=$M$4,DULIEU!$O180,"")</f>
        <v/>
      </c>
      <c r="G188" s="218" t="str">
        <f>IF(LEFT(DULIEU!$V180,3)=$M$4,DULIEU!$X180,"")</f>
        <v/>
      </c>
      <c r="H188" s="218">
        <f>IF(AND(LEFT(DULIEU!$V180,3)=$M$4,LEFT(DULIEU!$W180,4)=$H$11),DULIEU!$X180,0)</f>
        <v>0</v>
      </c>
      <c r="I188" s="218">
        <f>IF(AND(LEFT(DULIEU!$V180,3)=$M$4,LEFT(DULIEU!$W180,4)=$I$11),DULIEU!$X180,0)</f>
        <v>0</v>
      </c>
      <c r="J188" s="218">
        <f>IF(AND(LEFT(DULIEU!$V180,3)=$M$4,LEFT(DULIEU!$W180,4)=$J$11),DULIEU!$X180,0)</f>
        <v>0</v>
      </c>
      <c r="K188" s="219">
        <f>IF($L188&gt;0,DULIEU!W180,"-")</f>
        <v>0</v>
      </c>
      <c r="L188" s="218" t="str">
        <f t="shared" si="4"/>
        <v/>
      </c>
      <c r="M188" s="66" t="str">
        <f t="shared" si="5"/>
        <v/>
      </c>
      <c r="N188" s="118"/>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row>
    <row r="189" spans="1:37" s="50" customFormat="1" ht="12.75" hidden="1">
      <c r="A189" s="45"/>
      <c r="B189" s="216" t="str">
        <f>IF(LEFT(DULIEU!$V181,3)=$M$4,DULIEU!$D181,"")</f>
        <v/>
      </c>
      <c r="C189" s="217" t="str">
        <f>IF(LEFT(DULIEU!$V181,3)=$M$4,DULIEU!$H181,"")</f>
        <v/>
      </c>
      <c r="D189" s="217" t="str">
        <f>IF(LEFT(DULIEU!$V181,3)=$M$4,DULIEU!$J181,"")</f>
        <v/>
      </c>
      <c r="E189" s="216" t="str">
        <f>IF(LEFT(DULIEU!$V181,3)=$M$4,DULIEU!$E181,"")</f>
        <v/>
      </c>
      <c r="F189" s="216" t="str">
        <f>IF(LEFT(DULIEU!$V181,3)=$M$4,DULIEU!$O181,"")</f>
        <v/>
      </c>
      <c r="G189" s="218" t="str">
        <f>IF(LEFT(DULIEU!$V181,3)=$M$4,DULIEU!$X181,"")</f>
        <v/>
      </c>
      <c r="H189" s="218">
        <f>IF(AND(LEFT(DULIEU!$V181,3)=$M$4,LEFT(DULIEU!$W181,4)=$H$11),DULIEU!$X181,0)</f>
        <v>0</v>
      </c>
      <c r="I189" s="218">
        <f>IF(AND(LEFT(DULIEU!$V181,3)=$M$4,LEFT(DULIEU!$W181,4)=$I$11),DULIEU!$X181,0)</f>
        <v>0</v>
      </c>
      <c r="J189" s="218">
        <f>IF(AND(LEFT(DULIEU!$V181,3)=$M$4,LEFT(DULIEU!$W181,4)=$J$11),DULIEU!$X181,0)</f>
        <v>0</v>
      </c>
      <c r="K189" s="219">
        <f>IF($L189&gt;0,DULIEU!W181,"-")</f>
        <v>0</v>
      </c>
      <c r="L189" s="218" t="str">
        <f t="shared" si="4"/>
        <v/>
      </c>
      <c r="M189" s="66" t="str">
        <f t="shared" si="5"/>
        <v/>
      </c>
      <c r="N189" s="118"/>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row>
    <row r="190" spans="1:37" s="50" customFormat="1" ht="12.75" hidden="1">
      <c r="A190" s="45"/>
      <c r="B190" s="216" t="str">
        <f>IF(LEFT(DULIEU!$V182,3)=$M$4,DULIEU!$D182,"")</f>
        <v/>
      </c>
      <c r="C190" s="217" t="str">
        <f>IF(LEFT(DULIEU!$V182,3)=$M$4,DULIEU!$H182,"")</f>
        <v/>
      </c>
      <c r="D190" s="217" t="str">
        <f>IF(LEFT(DULIEU!$V182,3)=$M$4,DULIEU!$J182,"")</f>
        <v/>
      </c>
      <c r="E190" s="216" t="str">
        <f>IF(LEFT(DULIEU!$V182,3)=$M$4,DULIEU!$E182,"")</f>
        <v/>
      </c>
      <c r="F190" s="216" t="str">
        <f>IF(LEFT(DULIEU!$V182,3)=$M$4,DULIEU!$O182,"")</f>
        <v/>
      </c>
      <c r="G190" s="218" t="str">
        <f>IF(LEFT(DULIEU!$V182,3)=$M$4,DULIEU!$X182,"")</f>
        <v/>
      </c>
      <c r="H190" s="218">
        <f>IF(AND(LEFT(DULIEU!$V182,3)=$M$4,LEFT(DULIEU!$W182,4)=$H$11),DULIEU!$X182,0)</f>
        <v>0</v>
      </c>
      <c r="I190" s="218">
        <f>IF(AND(LEFT(DULIEU!$V182,3)=$M$4,LEFT(DULIEU!$W182,4)=$I$11),DULIEU!$X182,0)</f>
        <v>0</v>
      </c>
      <c r="J190" s="218">
        <f>IF(AND(LEFT(DULIEU!$V182,3)=$M$4,LEFT(DULIEU!$W182,4)=$J$11),DULIEU!$X182,0)</f>
        <v>0</v>
      </c>
      <c r="K190" s="219">
        <f>IF($L190&gt;0,DULIEU!W182,"-")</f>
        <v>0</v>
      </c>
      <c r="L190" s="218" t="str">
        <f t="shared" si="4"/>
        <v/>
      </c>
      <c r="M190" s="66" t="str">
        <f t="shared" si="5"/>
        <v/>
      </c>
      <c r="N190" s="118"/>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row>
    <row r="191" spans="1:37" s="50" customFormat="1" ht="12.75" hidden="1">
      <c r="A191" s="45"/>
      <c r="B191" s="216" t="str">
        <f>IF(LEFT(DULIEU!$V183,3)=$M$4,DULIEU!$D183,"")</f>
        <v/>
      </c>
      <c r="C191" s="217" t="str">
        <f>IF(LEFT(DULIEU!$V183,3)=$M$4,DULIEU!$H183,"")</f>
        <v/>
      </c>
      <c r="D191" s="217" t="str">
        <f>IF(LEFT(DULIEU!$V183,3)=$M$4,DULIEU!$J183,"")</f>
        <v/>
      </c>
      <c r="E191" s="216" t="str">
        <f>IF(LEFT(DULIEU!$V183,3)=$M$4,DULIEU!$E183,"")</f>
        <v/>
      </c>
      <c r="F191" s="216" t="str">
        <f>IF(LEFT(DULIEU!$V183,3)=$M$4,DULIEU!$O183,"")</f>
        <v/>
      </c>
      <c r="G191" s="218" t="str">
        <f>IF(LEFT(DULIEU!$V183,3)=$M$4,DULIEU!$X183,"")</f>
        <v/>
      </c>
      <c r="H191" s="218">
        <f>IF(AND(LEFT(DULIEU!$V183,3)=$M$4,LEFT(DULIEU!$W183,4)=$H$11),DULIEU!$X183,0)</f>
        <v>0</v>
      </c>
      <c r="I191" s="218">
        <f>IF(AND(LEFT(DULIEU!$V183,3)=$M$4,LEFT(DULIEU!$W183,4)=$I$11),DULIEU!$X183,0)</f>
        <v>0</v>
      </c>
      <c r="J191" s="218">
        <f>IF(AND(LEFT(DULIEU!$V183,3)=$M$4,LEFT(DULIEU!$W183,4)=$J$11),DULIEU!$X183,0)</f>
        <v>0</v>
      </c>
      <c r="K191" s="219">
        <f>IF($L191&gt;0,DULIEU!W183,"-")</f>
        <v>0</v>
      </c>
      <c r="L191" s="218" t="str">
        <f t="shared" si="4"/>
        <v/>
      </c>
      <c r="M191" s="66" t="str">
        <f t="shared" si="5"/>
        <v/>
      </c>
      <c r="N191" s="118"/>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row>
    <row r="192" spans="1:37" s="50" customFormat="1" ht="12.75" hidden="1">
      <c r="A192" s="45"/>
      <c r="B192" s="216" t="str">
        <f>IF(LEFT(DULIEU!$V184,3)=$M$4,DULIEU!$D184,"")</f>
        <v/>
      </c>
      <c r="C192" s="217" t="str">
        <f>IF(LEFT(DULIEU!$V184,3)=$M$4,DULIEU!$H184,"")</f>
        <v/>
      </c>
      <c r="D192" s="217" t="str">
        <f>IF(LEFT(DULIEU!$V184,3)=$M$4,DULIEU!$J184,"")</f>
        <v/>
      </c>
      <c r="E192" s="216" t="str">
        <f>IF(LEFT(DULIEU!$V184,3)=$M$4,DULIEU!$E184,"")</f>
        <v/>
      </c>
      <c r="F192" s="216" t="str">
        <f>IF(LEFT(DULIEU!$V184,3)=$M$4,DULIEU!$O184,"")</f>
        <v/>
      </c>
      <c r="G192" s="218" t="str">
        <f>IF(LEFT(DULIEU!$V184,3)=$M$4,DULIEU!$X184,"")</f>
        <v/>
      </c>
      <c r="H192" s="218">
        <f>IF(AND(LEFT(DULIEU!$V184,3)=$M$4,LEFT(DULIEU!$W184,4)=$H$11),DULIEU!$X184,0)</f>
        <v>0</v>
      </c>
      <c r="I192" s="218">
        <f>IF(AND(LEFT(DULIEU!$V184,3)=$M$4,LEFT(DULIEU!$W184,4)=$I$11),DULIEU!$X184,0)</f>
        <v>0</v>
      </c>
      <c r="J192" s="218">
        <f>IF(AND(LEFT(DULIEU!$V184,3)=$M$4,LEFT(DULIEU!$W184,4)=$J$11),DULIEU!$X184,0)</f>
        <v>0</v>
      </c>
      <c r="K192" s="219">
        <f>IF($L192&gt;0,DULIEU!W184,"-")</f>
        <v>0</v>
      </c>
      <c r="L192" s="218" t="str">
        <f t="shared" si="4"/>
        <v/>
      </c>
      <c r="M192" s="66" t="str">
        <f t="shared" si="5"/>
        <v/>
      </c>
      <c r="N192" s="118"/>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row>
    <row r="193" spans="1:37" s="50" customFormat="1" ht="12.75" hidden="1">
      <c r="A193" s="45"/>
      <c r="B193" s="216" t="str">
        <f>IF(LEFT(DULIEU!$V185,3)=$M$4,DULIEU!$D185,"")</f>
        <v/>
      </c>
      <c r="C193" s="217" t="str">
        <f>IF(LEFT(DULIEU!$V185,3)=$M$4,DULIEU!$H185,"")</f>
        <v/>
      </c>
      <c r="D193" s="217" t="str">
        <f>IF(LEFT(DULIEU!$V185,3)=$M$4,DULIEU!$J185,"")</f>
        <v/>
      </c>
      <c r="E193" s="216" t="str">
        <f>IF(LEFT(DULIEU!$V185,3)=$M$4,DULIEU!$E185,"")</f>
        <v/>
      </c>
      <c r="F193" s="216" t="str">
        <f>IF(LEFT(DULIEU!$V185,3)=$M$4,DULIEU!$O185,"")</f>
        <v/>
      </c>
      <c r="G193" s="218" t="str">
        <f>IF(LEFT(DULIEU!$V185,3)=$M$4,DULIEU!$X185,"")</f>
        <v/>
      </c>
      <c r="H193" s="218">
        <f>IF(AND(LEFT(DULIEU!$V185,3)=$M$4,LEFT(DULIEU!$W185,4)=$H$11),DULIEU!$X185,0)</f>
        <v>0</v>
      </c>
      <c r="I193" s="218">
        <f>IF(AND(LEFT(DULIEU!$V185,3)=$M$4,LEFT(DULIEU!$W185,4)=$I$11),DULIEU!$X185,0)</f>
        <v>0</v>
      </c>
      <c r="J193" s="218">
        <f>IF(AND(LEFT(DULIEU!$V185,3)=$M$4,LEFT(DULIEU!$W185,4)=$J$11),DULIEU!$X185,0)</f>
        <v>0</v>
      </c>
      <c r="K193" s="219">
        <f>IF($L193&gt;0,DULIEU!W185,"-")</f>
        <v>0</v>
      </c>
      <c r="L193" s="218" t="str">
        <f t="shared" si="4"/>
        <v/>
      </c>
      <c r="M193" s="66" t="str">
        <f t="shared" si="5"/>
        <v/>
      </c>
      <c r="N193" s="118"/>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row>
    <row r="194" spans="1:37" s="50" customFormat="1" ht="12.75" hidden="1">
      <c r="A194" s="45"/>
      <c r="B194" s="216" t="str">
        <f>IF(LEFT(DULIEU!$V186,3)=$M$4,DULIEU!$D186,"")</f>
        <v/>
      </c>
      <c r="C194" s="217" t="str">
        <f>IF(LEFT(DULIEU!$V186,3)=$M$4,DULIEU!$H186,"")</f>
        <v/>
      </c>
      <c r="D194" s="217" t="str">
        <f>IF(LEFT(DULIEU!$V186,3)=$M$4,DULIEU!$J186,"")</f>
        <v/>
      </c>
      <c r="E194" s="216" t="str">
        <f>IF(LEFT(DULIEU!$V186,3)=$M$4,DULIEU!$E186,"")</f>
        <v/>
      </c>
      <c r="F194" s="216" t="str">
        <f>IF(LEFT(DULIEU!$V186,3)=$M$4,DULIEU!$O186,"")</f>
        <v/>
      </c>
      <c r="G194" s="218" t="str">
        <f>IF(LEFT(DULIEU!$V186,3)=$M$4,DULIEU!$X186,"")</f>
        <v/>
      </c>
      <c r="H194" s="218">
        <f>IF(AND(LEFT(DULIEU!$V186,3)=$M$4,LEFT(DULIEU!$W186,4)=$H$11),DULIEU!$X186,0)</f>
        <v>0</v>
      </c>
      <c r="I194" s="218">
        <f>IF(AND(LEFT(DULIEU!$V186,3)=$M$4,LEFT(DULIEU!$W186,4)=$I$11),DULIEU!$X186,0)</f>
        <v>0</v>
      </c>
      <c r="J194" s="218">
        <f>IF(AND(LEFT(DULIEU!$V186,3)=$M$4,LEFT(DULIEU!$W186,4)=$J$11),DULIEU!$X186,0)</f>
        <v>0</v>
      </c>
      <c r="K194" s="219">
        <f>IF($L194&gt;0,DULIEU!W186,"-")</f>
        <v>0</v>
      </c>
      <c r="L194" s="218" t="str">
        <f t="shared" si="4"/>
        <v/>
      </c>
      <c r="M194" s="66" t="str">
        <f t="shared" si="5"/>
        <v/>
      </c>
      <c r="N194" s="118"/>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row>
    <row r="195" spans="1:37" s="50" customFormat="1" ht="12.75" hidden="1">
      <c r="A195" s="45"/>
      <c r="B195" s="216" t="str">
        <f>IF(LEFT(DULIEU!$V187,3)=$M$4,DULIEU!$D187,"")</f>
        <v/>
      </c>
      <c r="C195" s="217" t="str">
        <f>IF(LEFT(DULIEU!$V187,3)=$M$4,DULIEU!$H187,"")</f>
        <v/>
      </c>
      <c r="D195" s="217" t="str">
        <f>IF(LEFT(DULIEU!$V187,3)=$M$4,DULIEU!$J187,"")</f>
        <v/>
      </c>
      <c r="E195" s="216" t="str">
        <f>IF(LEFT(DULIEU!$V187,3)=$M$4,DULIEU!$E187,"")</f>
        <v/>
      </c>
      <c r="F195" s="216" t="str">
        <f>IF(LEFT(DULIEU!$V187,3)=$M$4,DULIEU!$O187,"")</f>
        <v/>
      </c>
      <c r="G195" s="218" t="str">
        <f>IF(LEFT(DULIEU!$V187,3)=$M$4,DULIEU!$X187,"")</f>
        <v/>
      </c>
      <c r="H195" s="218">
        <f>IF(AND(LEFT(DULIEU!$V187,3)=$M$4,LEFT(DULIEU!$W187,4)=$H$11),DULIEU!$X187,0)</f>
        <v>0</v>
      </c>
      <c r="I195" s="218">
        <f>IF(AND(LEFT(DULIEU!$V187,3)=$M$4,LEFT(DULIEU!$W187,4)=$I$11),DULIEU!$X187,0)</f>
        <v>0</v>
      </c>
      <c r="J195" s="218">
        <f>IF(AND(LEFT(DULIEU!$V187,3)=$M$4,LEFT(DULIEU!$W187,4)=$J$11),DULIEU!$X187,0)</f>
        <v>0</v>
      </c>
      <c r="K195" s="219">
        <f>IF($L195&gt;0,DULIEU!W187,"-")</f>
        <v>0</v>
      </c>
      <c r="L195" s="218" t="str">
        <f t="shared" si="4"/>
        <v/>
      </c>
      <c r="M195" s="66" t="str">
        <f t="shared" si="5"/>
        <v/>
      </c>
      <c r="N195" s="118"/>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row>
    <row r="196" spans="1:37" s="50" customFormat="1" ht="12.75" hidden="1">
      <c r="A196" s="45"/>
      <c r="B196" s="216" t="str">
        <f>IF(LEFT(DULIEU!$V188,3)=$M$4,DULIEU!$D188,"")</f>
        <v/>
      </c>
      <c r="C196" s="217" t="str">
        <f>IF(LEFT(DULIEU!$V188,3)=$M$4,DULIEU!$H188,"")</f>
        <v/>
      </c>
      <c r="D196" s="217" t="str">
        <f>IF(LEFT(DULIEU!$V188,3)=$M$4,DULIEU!$J188,"")</f>
        <v/>
      </c>
      <c r="E196" s="216" t="str">
        <f>IF(LEFT(DULIEU!$V188,3)=$M$4,DULIEU!$E188,"")</f>
        <v/>
      </c>
      <c r="F196" s="216" t="str">
        <f>IF(LEFT(DULIEU!$V188,3)=$M$4,DULIEU!$O188,"")</f>
        <v/>
      </c>
      <c r="G196" s="218" t="str">
        <f>IF(LEFT(DULIEU!$V188,3)=$M$4,DULIEU!$X188,"")</f>
        <v/>
      </c>
      <c r="H196" s="218">
        <f>IF(AND(LEFT(DULIEU!$V188,3)=$M$4,LEFT(DULIEU!$W188,4)=$H$11),DULIEU!$X188,0)</f>
        <v>0</v>
      </c>
      <c r="I196" s="218">
        <f>IF(AND(LEFT(DULIEU!$V188,3)=$M$4,LEFT(DULIEU!$W188,4)=$I$11),DULIEU!$X188,0)</f>
        <v>0</v>
      </c>
      <c r="J196" s="218">
        <f>IF(AND(LEFT(DULIEU!$V188,3)=$M$4,LEFT(DULIEU!$W188,4)=$J$11),DULIEU!$X188,0)</f>
        <v>0</v>
      </c>
      <c r="K196" s="219">
        <f>IF($L196&gt;0,DULIEU!W188,"-")</f>
        <v>0</v>
      </c>
      <c r="L196" s="218" t="str">
        <f t="shared" si="4"/>
        <v/>
      </c>
      <c r="M196" s="66" t="str">
        <f t="shared" si="5"/>
        <v/>
      </c>
      <c r="N196" s="118"/>
      <c r="O196" s="45"/>
      <c r="P196" s="45"/>
      <c r="Q196" s="45"/>
      <c r="R196" s="45"/>
      <c r="S196" s="45"/>
      <c r="T196" s="45"/>
      <c r="U196" s="45"/>
      <c r="V196" s="45"/>
      <c r="W196" s="45"/>
      <c r="X196" s="45"/>
      <c r="Y196" s="45"/>
      <c r="Z196" s="45"/>
      <c r="AA196" s="45"/>
      <c r="AB196" s="45"/>
      <c r="AC196" s="45"/>
      <c r="AD196" s="45"/>
      <c r="AE196" s="45"/>
      <c r="AF196" s="45"/>
      <c r="AG196" s="45"/>
      <c r="AH196" s="45"/>
      <c r="AI196" s="45"/>
      <c r="AJ196" s="45"/>
      <c r="AK196" s="45"/>
    </row>
    <row r="197" spans="1:37" s="50" customFormat="1" ht="12.75" hidden="1">
      <c r="A197" s="45"/>
      <c r="B197" s="216" t="str">
        <f>IF(LEFT(DULIEU!$V189,3)=$M$4,DULIEU!$D189,"")</f>
        <v/>
      </c>
      <c r="C197" s="217" t="str">
        <f>IF(LEFT(DULIEU!$V189,3)=$M$4,DULIEU!$H189,"")</f>
        <v/>
      </c>
      <c r="D197" s="217" t="str">
        <f>IF(LEFT(DULIEU!$V189,3)=$M$4,DULIEU!$J189,"")</f>
        <v/>
      </c>
      <c r="E197" s="216" t="str">
        <f>IF(LEFT(DULIEU!$V189,3)=$M$4,DULIEU!$E189,"")</f>
        <v/>
      </c>
      <c r="F197" s="216" t="str">
        <f>IF(LEFT(DULIEU!$V189,3)=$M$4,DULIEU!$O189,"")</f>
        <v/>
      </c>
      <c r="G197" s="218" t="str">
        <f>IF(LEFT(DULIEU!$V189,3)=$M$4,DULIEU!$X189,"")</f>
        <v/>
      </c>
      <c r="H197" s="218">
        <f>IF(AND(LEFT(DULIEU!$V189,3)=$M$4,LEFT(DULIEU!$W189,4)=$H$11),DULIEU!$X189,0)</f>
        <v>0</v>
      </c>
      <c r="I197" s="218">
        <f>IF(AND(LEFT(DULIEU!$V189,3)=$M$4,LEFT(DULIEU!$W189,4)=$I$11),DULIEU!$X189,0)</f>
        <v>0</v>
      </c>
      <c r="J197" s="218">
        <f>IF(AND(LEFT(DULIEU!$V189,3)=$M$4,LEFT(DULIEU!$W189,4)=$J$11),DULIEU!$X189,0)</f>
        <v>0</v>
      </c>
      <c r="K197" s="219">
        <f>IF($L197&gt;0,DULIEU!W189,"-")</f>
        <v>0</v>
      </c>
      <c r="L197" s="218" t="str">
        <f t="shared" si="4"/>
        <v/>
      </c>
      <c r="M197" s="66" t="str">
        <f t="shared" si="5"/>
        <v/>
      </c>
      <c r="N197" s="118"/>
      <c r="O197" s="45"/>
      <c r="P197" s="45"/>
      <c r="Q197" s="45"/>
      <c r="R197" s="45"/>
      <c r="S197" s="45"/>
      <c r="T197" s="45"/>
      <c r="U197" s="45"/>
      <c r="V197" s="45"/>
      <c r="W197" s="45"/>
      <c r="X197" s="45"/>
      <c r="Y197" s="45"/>
      <c r="Z197" s="45"/>
      <c r="AA197" s="45"/>
      <c r="AB197" s="45"/>
      <c r="AC197" s="45"/>
      <c r="AD197" s="45"/>
      <c r="AE197" s="45"/>
      <c r="AF197" s="45"/>
      <c r="AG197" s="45"/>
      <c r="AH197" s="45"/>
      <c r="AI197" s="45"/>
      <c r="AJ197" s="45"/>
      <c r="AK197" s="45"/>
    </row>
    <row r="198" spans="1:37" s="50" customFormat="1" ht="12.75" hidden="1">
      <c r="A198" s="45"/>
      <c r="B198" s="216" t="str">
        <f>IF(LEFT(DULIEU!$V190,3)=$M$4,DULIEU!$D190,"")</f>
        <v/>
      </c>
      <c r="C198" s="217" t="str">
        <f>IF(LEFT(DULIEU!$V190,3)=$M$4,DULIEU!$H190,"")</f>
        <v/>
      </c>
      <c r="D198" s="217" t="str">
        <f>IF(LEFT(DULIEU!$V190,3)=$M$4,DULIEU!$J190,"")</f>
        <v/>
      </c>
      <c r="E198" s="216" t="str">
        <f>IF(LEFT(DULIEU!$V190,3)=$M$4,DULIEU!$E190,"")</f>
        <v/>
      </c>
      <c r="F198" s="216" t="str">
        <f>IF(LEFT(DULIEU!$V190,3)=$M$4,DULIEU!$O190,"")</f>
        <v/>
      </c>
      <c r="G198" s="218" t="str">
        <f>IF(LEFT(DULIEU!$V190,3)=$M$4,DULIEU!$X190,"")</f>
        <v/>
      </c>
      <c r="H198" s="218">
        <f>IF(AND(LEFT(DULIEU!$V190,3)=$M$4,LEFT(DULIEU!$W190,4)=$H$11),DULIEU!$X190,0)</f>
        <v>0</v>
      </c>
      <c r="I198" s="218">
        <f>IF(AND(LEFT(DULIEU!$V190,3)=$M$4,LEFT(DULIEU!$W190,4)=$I$11),DULIEU!$X190,0)</f>
        <v>0</v>
      </c>
      <c r="J198" s="218">
        <f>IF(AND(LEFT(DULIEU!$V190,3)=$M$4,LEFT(DULIEU!$W190,4)=$J$11),DULIEU!$X190,0)</f>
        <v>0</v>
      </c>
      <c r="K198" s="219">
        <f>IF($L198&gt;0,DULIEU!W190,"-")</f>
        <v>0</v>
      </c>
      <c r="L198" s="218" t="str">
        <f t="shared" si="4"/>
        <v/>
      </c>
      <c r="M198" s="66" t="str">
        <f t="shared" si="5"/>
        <v/>
      </c>
      <c r="N198" s="118"/>
      <c r="O198" s="45"/>
      <c r="P198" s="45"/>
      <c r="Q198" s="45"/>
      <c r="R198" s="45"/>
      <c r="S198" s="45"/>
      <c r="T198" s="45"/>
      <c r="U198" s="45"/>
      <c r="V198" s="45"/>
      <c r="W198" s="45"/>
      <c r="X198" s="45"/>
      <c r="Y198" s="45"/>
      <c r="Z198" s="45"/>
      <c r="AA198" s="45"/>
      <c r="AB198" s="45"/>
      <c r="AC198" s="45"/>
      <c r="AD198" s="45"/>
      <c r="AE198" s="45"/>
      <c r="AF198" s="45"/>
      <c r="AG198" s="45"/>
      <c r="AH198" s="45"/>
      <c r="AI198" s="45"/>
      <c r="AJ198" s="45"/>
      <c r="AK198" s="45"/>
    </row>
    <row r="199" spans="1:37" s="50" customFormat="1" ht="12.75" hidden="1">
      <c r="A199" s="45"/>
      <c r="B199" s="216" t="str">
        <f>IF(LEFT(DULIEU!$V191,3)=$M$4,DULIEU!$D191,"")</f>
        <v/>
      </c>
      <c r="C199" s="217" t="str">
        <f>IF(LEFT(DULIEU!$V191,3)=$M$4,DULIEU!$H191,"")</f>
        <v/>
      </c>
      <c r="D199" s="217" t="str">
        <f>IF(LEFT(DULIEU!$V191,3)=$M$4,DULIEU!$J191,"")</f>
        <v/>
      </c>
      <c r="E199" s="216" t="str">
        <f>IF(LEFT(DULIEU!$V191,3)=$M$4,DULIEU!$E191,"")</f>
        <v/>
      </c>
      <c r="F199" s="216" t="str">
        <f>IF(LEFT(DULIEU!$V191,3)=$M$4,DULIEU!$O191,"")</f>
        <v/>
      </c>
      <c r="G199" s="218" t="str">
        <f>IF(LEFT(DULIEU!$V191,3)=$M$4,DULIEU!$X191,"")</f>
        <v/>
      </c>
      <c r="H199" s="218">
        <f>IF(AND(LEFT(DULIEU!$V191,3)=$M$4,LEFT(DULIEU!$W191,4)=$H$11),DULIEU!$X191,0)</f>
        <v>0</v>
      </c>
      <c r="I199" s="218">
        <f>IF(AND(LEFT(DULIEU!$V191,3)=$M$4,LEFT(DULIEU!$W191,4)=$I$11),DULIEU!$X191,0)</f>
        <v>0</v>
      </c>
      <c r="J199" s="218">
        <f>IF(AND(LEFT(DULIEU!$V191,3)=$M$4,LEFT(DULIEU!$W191,4)=$J$11),DULIEU!$X191,0)</f>
        <v>0</v>
      </c>
      <c r="K199" s="219">
        <f>IF($L199&gt;0,DULIEU!W191,"-")</f>
        <v>0</v>
      </c>
      <c r="L199" s="218" t="str">
        <f t="shared" si="4"/>
        <v/>
      </c>
      <c r="M199" s="66" t="str">
        <f t="shared" si="5"/>
        <v/>
      </c>
      <c r="N199" s="118"/>
      <c r="O199" s="45"/>
      <c r="P199" s="45"/>
      <c r="Q199" s="45"/>
      <c r="R199" s="45"/>
      <c r="S199" s="45"/>
      <c r="T199" s="45"/>
      <c r="U199" s="45"/>
      <c r="V199" s="45"/>
      <c r="W199" s="45"/>
      <c r="X199" s="45"/>
      <c r="Y199" s="45"/>
      <c r="Z199" s="45"/>
      <c r="AA199" s="45"/>
      <c r="AB199" s="45"/>
      <c r="AC199" s="45"/>
      <c r="AD199" s="45"/>
      <c r="AE199" s="45"/>
      <c r="AF199" s="45"/>
      <c r="AG199" s="45"/>
      <c r="AH199" s="45"/>
      <c r="AI199" s="45"/>
      <c r="AJ199" s="45"/>
      <c r="AK199" s="45"/>
    </row>
    <row r="200" spans="1:37" s="50" customFormat="1" ht="12.75" hidden="1">
      <c r="A200" s="45"/>
      <c r="B200" s="216" t="str">
        <f>IF(LEFT(DULIEU!$V192,3)=$M$4,DULIEU!$D192,"")</f>
        <v/>
      </c>
      <c r="C200" s="217" t="str">
        <f>IF(LEFT(DULIEU!$V192,3)=$M$4,DULIEU!$H192,"")</f>
        <v/>
      </c>
      <c r="D200" s="217" t="str">
        <f>IF(LEFT(DULIEU!$V192,3)=$M$4,DULIEU!$J192,"")</f>
        <v/>
      </c>
      <c r="E200" s="216" t="str">
        <f>IF(LEFT(DULIEU!$V192,3)=$M$4,DULIEU!$E192,"")</f>
        <v/>
      </c>
      <c r="F200" s="216" t="str">
        <f>IF(LEFT(DULIEU!$V192,3)=$M$4,DULIEU!$O192,"")</f>
        <v/>
      </c>
      <c r="G200" s="218" t="str">
        <f>IF(LEFT(DULIEU!$V192,3)=$M$4,DULIEU!$X192,"")</f>
        <v/>
      </c>
      <c r="H200" s="218">
        <f>IF(AND(LEFT(DULIEU!$V192,3)=$M$4,LEFT(DULIEU!$W192,4)=$H$11),DULIEU!$X192,0)</f>
        <v>0</v>
      </c>
      <c r="I200" s="218">
        <f>IF(AND(LEFT(DULIEU!$V192,3)=$M$4,LEFT(DULIEU!$W192,4)=$I$11),DULIEU!$X192,0)</f>
        <v>0</v>
      </c>
      <c r="J200" s="218">
        <f>IF(AND(LEFT(DULIEU!$V192,3)=$M$4,LEFT(DULIEU!$W192,4)=$J$11),DULIEU!$X192,0)</f>
        <v>0</v>
      </c>
      <c r="K200" s="219">
        <f>IF($L200&gt;0,DULIEU!W192,"-")</f>
        <v>0</v>
      </c>
      <c r="L200" s="218" t="str">
        <f t="shared" si="4"/>
        <v/>
      </c>
      <c r="M200" s="66" t="str">
        <f t="shared" si="5"/>
        <v/>
      </c>
      <c r="N200" s="118"/>
      <c r="O200" s="45"/>
      <c r="P200" s="45"/>
      <c r="Q200" s="45"/>
      <c r="R200" s="45"/>
      <c r="S200" s="45"/>
      <c r="T200" s="45"/>
      <c r="U200" s="45"/>
      <c r="V200" s="45"/>
      <c r="W200" s="45"/>
      <c r="X200" s="45"/>
      <c r="Y200" s="45"/>
      <c r="Z200" s="45"/>
      <c r="AA200" s="45"/>
      <c r="AB200" s="45"/>
      <c r="AC200" s="45"/>
      <c r="AD200" s="45"/>
      <c r="AE200" s="45"/>
      <c r="AF200" s="45"/>
      <c r="AG200" s="45"/>
      <c r="AH200" s="45"/>
      <c r="AI200" s="45"/>
      <c r="AJ200" s="45"/>
      <c r="AK200" s="45"/>
    </row>
    <row r="201" spans="1:37" s="50" customFormat="1" ht="12.75" hidden="1">
      <c r="A201" s="45"/>
      <c r="B201" s="216" t="str">
        <f>IF(LEFT(DULIEU!$V193,3)=$M$4,DULIEU!$D193,"")</f>
        <v/>
      </c>
      <c r="C201" s="217" t="str">
        <f>IF(LEFT(DULIEU!$V193,3)=$M$4,DULIEU!$H193,"")</f>
        <v/>
      </c>
      <c r="D201" s="217" t="str">
        <f>IF(LEFT(DULIEU!$V193,3)=$M$4,DULIEU!$J193,"")</f>
        <v/>
      </c>
      <c r="E201" s="216" t="str">
        <f>IF(LEFT(DULIEU!$V193,3)=$M$4,DULIEU!$E193,"")</f>
        <v/>
      </c>
      <c r="F201" s="216" t="str">
        <f>IF(LEFT(DULIEU!$V193,3)=$M$4,DULIEU!$O193,"")</f>
        <v/>
      </c>
      <c r="G201" s="218" t="str">
        <f>IF(LEFT(DULIEU!$V193,3)=$M$4,DULIEU!$X193,"")</f>
        <v/>
      </c>
      <c r="H201" s="218">
        <f>IF(AND(LEFT(DULIEU!$V193,3)=$M$4,LEFT(DULIEU!$W193,4)=$H$11),DULIEU!$X193,0)</f>
        <v>0</v>
      </c>
      <c r="I201" s="218">
        <f>IF(AND(LEFT(DULIEU!$V193,3)=$M$4,LEFT(DULIEU!$W193,4)=$I$11),DULIEU!$X193,0)</f>
        <v>0</v>
      </c>
      <c r="J201" s="218">
        <f>IF(AND(LEFT(DULIEU!$V193,3)=$M$4,LEFT(DULIEU!$W193,4)=$J$11),DULIEU!$X193,0)</f>
        <v>0</v>
      </c>
      <c r="K201" s="219">
        <f>IF($L201&gt;0,DULIEU!W193,"-")</f>
        <v>0</v>
      </c>
      <c r="L201" s="218" t="str">
        <f t="shared" si="4"/>
        <v/>
      </c>
      <c r="M201" s="66" t="str">
        <f t="shared" si="5"/>
        <v/>
      </c>
      <c r="N201" s="118"/>
      <c r="O201" s="45"/>
      <c r="P201" s="45"/>
      <c r="Q201" s="45"/>
      <c r="R201" s="45"/>
      <c r="S201" s="45"/>
      <c r="T201" s="45"/>
      <c r="U201" s="45"/>
      <c r="V201" s="45"/>
      <c r="W201" s="45"/>
      <c r="X201" s="45"/>
      <c r="Y201" s="45"/>
      <c r="Z201" s="45"/>
      <c r="AA201" s="45"/>
      <c r="AB201" s="45"/>
      <c r="AC201" s="45"/>
      <c r="AD201" s="45"/>
      <c r="AE201" s="45"/>
      <c r="AF201" s="45"/>
      <c r="AG201" s="45"/>
      <c r="AH201" s="45"/>
      <c r="AI201" s="45"/>
      <c r="AJ201" s="45"/>
      <c r="AK201" s="45"/>
    </row>
    <row r="202" spans="1:37" s="50" customFormat="1" ht="12.75" hidden="1">
      <c r="A202" s="45"/>
      <c r="B202" s="216" t="str">
        <f>IF(LEFT(DULIEU!$V194,3)=$M$4,DULIEU!$D194,"")</f>
        <v/>
      </c>
      <c r="C202" s="217" t="str">
        <f>IF(LEFT(DULIEU!$V194,3)=$M$4,DULIEU!$H194,"")</f>
        <v/>
      </c>
      <c r="D202" s="217" t="str">
        <f>IF(LEFT(DULIEU!$V194,3)=$M$4,DULIEU!$J194,"")</f>
        <v/>
      </c>
      <c r="E202" s="216" t="str">
        <f>IF(LEFT(DULIEU!$V194,3)=$M$4,DULIEU!$E194,"")</f>
        <v/>
      </c>
      <c r="F202" s="216" t="str">
        <f>IF(LEFT(DULIEU!$V194,3)=$M$4,DULIEU!$O194,"")</f>
        <v/>
      </c>
      <c r="G202" s="218" t="str">
        <f>IF(LEFT(DULIEU!$V194,3)=$M$4,DULIEU!$X194,"")</f>
        <v/>
      </c>
      <c r="H202" s="218">
        <f>IF(AND(LEFT(DULIEU!$V194,3)=$M$4,LEFT(DULIEU!$W194,4)=$H$11),DULIEU!$X194,0)</f>
        <v>0</v>
      </c>
      <c r="I202" s="218">
        <f>IF(AND(LEFT(DULIEU!$V194,3)=$M$4,LEFT(DULIEU!$W194,4)=$I$11),DULIEU!$X194,0)</f>
        <v>0</v>
      </c>
      <c r="J202" s="218">
        <f>IF(AND(LEFT(DULIEU!$V194,3)=$M$4,LEFT(DULIEU!$W194,4)=$J$11),DULIEU!$X194,0)</f>
        <v>0</v>
      </c>
      <c r="K202" s="219">
        <f>IF($L202&gt;0,DULIEU!W194,"-")</f>
        <v>0</v>
      </c>
      <c r="L202" s="218" t="str">
        <f t="shared" si="4"/>
        <v/>
      </c>
      <c r="M202" s="66" t="str">
        <f t="shared" si="5"/>
        <v/>
      </c>
      <c r="N202" s="118"/>
      <c r="O202" s="45"/>
      <c r="P202" s="45"/>
      <c r="Q202" s="45"/>
      <c r="R202" s="45"/>
      <c r="S202" s="45"/>
      <c r="T202" s="45"/>
      <c r="U202" s="45"/>
      <c r="V202" s="45"/>
      <c r="W202" s="45"/>
      <c r="X202" s="45"/>
      <c r="Y202" s="45"/>
      <c r="Z202" s="45"/>
      <c r="AA202" s="45"/>
      <c r="AB202" s="45"/>
      <c r="AC202" s="45"/>
      <c r="AD202" s="45"/>
      <c r="AE202" s="45"/>
      <c r="AF202" s="45"/>
      <c r="AG202" s="45"/>
      <c r="AH202" s="45"/>
      <c r="AI202" s="45"/>
      <c r="AJ202" s="45"/>
      <c r="AK202" s="45"/>
    </row>
    <row r="203" spans="1:37" s="50" customFormat="1" ht="12.75" hidden="1">
      <c r="A203" s="45"/>
      <c r="B203" s="216" t="str">
        <f>IF(LEFT(DULIEU!$V195,3)=$M$4,DULIEU!$D195,"")</f>
        <v/>
      </c>
      <c r="C203" s="217" t="str">
        <f>IF(LEFT(DULIEU!$V195,3)=$M$4,DULIEU!$H195,"")</f>
        <v/>
      </c>
      <c r="D203" s="217" t="str">
        <f>IF(LEFT(DULIEU!$V195,3)=$M$4,DULIEU!$J195,"")</f>
        <v/>
      </c>
      <c r="E203" s="216" t="str">
        <f>IF(LEFT(DULIEU!$V195,3)=$M$4,DULIEU!$E195,"")</f>
        <v/>
      </c>
      <c r="F203" s="216" t="str">
        <f>IF(LEFT(DULIEU!$V195,3)=$M$4,DULIEU!$O195,"")</f>
        <v/>
      </c>
      <c r="G203" s="218" t="str">
        <f>IF(LEFT(DULIEU!$V195,3)=$M$4,DULIEU!$X195,"")</f>
        <v/>
      </c>
      <c r="H203" s="218">
        <f>IF(AND(LEFT(DULIEU!$V195,3)=$M$4,LEFT(DULIEU!$W195,4)=$H$11),DULIEU!$X195,0)</f>
        <v>0</v>
      </c>
      <c r="I203" s="218">
        <f>IF(AND(LEFT(DULIEU!$V195,3)=$M$4,LEFT(DULIEU!$W195,4)=$I$11),DULIEU!$X195,0)</f>
        <v>0</v>
      </c>
      <c r="J203" s="218">
        <f>IF(AND(LEFT(DULIEU!$V195,3)=$M$4,LEFT(DULIEU!$W195,4)=$J$11),DULIEU!$X195,0)</f>
        <v>0</v>
      </c>
      <c r="K203" s="219">
        <f>IF($L203&gt;0,DULIEU!W195,"-")</f>
        <v>0</v>
      </c>
      <c r="L203" s="218" t="str">
        <f t="shared" si="4"/>
        <v/>
      </c>
      <c r="M203" s="66" t="str">
        <f t="shared" si="5"/>
        <v/>
      </c>
      <c r="N203" s="118"/>
      <c r="O203" s="45"/>
      <c r="P203" s="45"/>
      <c r="Q203" s="45"/>
      <c r="R203" s="45"/>
      <c r="S203" s="45"/>
      <c r="T203" s="45"/>
      <c r="U203" s="45"/>
      <c r="V203" s="45"/>
      <c r="W203" s="45"/>
      <c r="X203" s="45"/>
      <c r="Y203" s="45"/>
      <c r="Z203" s="45"/>
      <c r="AA203" s="45"/>
      <c r="AB203" s="45"/>
      <c r="AC203" s="45"/>
      <c r="AD203" s="45"/>
      <c r="AE203" s="45"/>
      <c r="AF203" s="45"/>
      <c r="AG203" s="45"/>
      <c r="AH203" s="45"/>
      <c r="AI203" s="45"/>
      <c r="AJ203" s="45"/>
      <c r="AK203" s="45"/>
    </row>
    <row r="204" spans="1:37" s="50" customFormat="1" ht="12.75" hidden="1">
      <c r="A204" s="45"/>
      <c r="B204" s="216" t="str">
        <f>IF(LEFT(DULIEU!$V196,3)=$M$4,DULIEU!$D196,"")</f>
        <v/>
      </c>
      <c r="C204" s="217" t="str">
        <f>IF(LEFT(DULIEU!$V196,3)=$M$4,DULIEU!$H196,"")</f>
        <v/>
      </c>
      <c r="D204" s="217" t="str">
        <f>IF(LEFT(DULIEU!$V196,3)=$M$4,DULIEU!$J196,"")</f>
        <v/>
      </c>
      <c r="E204" s="216" t="str">
        <f>IF(LEFT(DULIEU!$V196,3)=$M$4,DULIEU!$E196,"")</f>
        <v/>
      </c>
      <c r="F204" s="216" t="str">
        <f>IF(LEFT(DULIEU!$V196,3)=$M$4,DULIEU!$O196,"")</f>
        <v/>
      </c>
      <c r="G204" s="218" t="str">
        <f>IF(LEFT(DULIEU!$V196,3)=$M$4,DULIEU!$X196,"")</f>
        <v/>
      </c>
      <c r="H204" s="218">
        <f>IF(AND(LEFT(DULIEU!$V196,3)=$M$4,LEFT(DULIEU!$W196,4)=$H$11),DULIEU!$X196,0)</f>
        <v>0</v>
      </c>
      <c r="I204" s="218">
        <f>IF(AND(LEFT(DULIEU!$V196,3)=$M$4,LEFT(DULIEU!$W196,4)=$I$11),DULIEU!$X196,0)</f>
        <v>0</v>
      </c>
      <c r="J204" s="218">
        <f>IF(AND(LEFT(DULIEU!$V196,3)=$M$4,LEFT(DULIEU!$W196,4)=$J$11),DULIEU!$X196,0)</f>
        <v>0</v>
      </c>
      <c r="K204" s="219">
        <f>IF($L204&gt;0,DULIEU!W196,"-")</f>
        <v>0</v>
      </c>
      <c r="L204" s="218" t="str">
        <f t="shared" si="4"/>
        <v/>
      </c>
      <c r="M204" s="66" t="str">
        <f t="shared" si="5"/>
        <v/>
      </c>
      <c r="N204" s="118"/>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row>
    <row r="205" spans="1:37" s="50" customFormat="1" ht="12.75" hidden="1">
      <c r="A205" s="45"/>
      <c r="B205" s="216" t="str">
        <f>IF(LEFT(DULIEU!$V197,3)=$M$4,DULIEU!$D197,"")</f>
        <v/>
      </c>
      <c r="C205" s="217" t="str">
        <f>IF(LEFT(DULIEU!$V197,3)=$M$4,DULIEU!$H197,"")</f>
        <v/>
      </c>
      <c r="D205" s="217" t="str">
        <f>IF(LEFT(DULIEU!$V197,3)=$M$4,DULIEU!$J197,"")</f>
        <v/>
      </c>
      <c r="E205" s="216" t="str">
        <f>IF(LEFT(DULIEU!$V197,3)=$M$4,DULIEU!$E197,"")</f>
        <v/>
      </c>
      <c r="F205" s="216" t="str">
        <f>IF(LEFT(DULIEU!$V197,3)=$M$4,DULIEU!$O197,"")</f>
        <v/>
      </c>
      <c r="G205" s="218" t="str">
        <f>IF(LEFT(DULIEU!$V197,3)=$M$4,DULIEU!$X197,"")</f>
        <v/>
      </c>
      <c r="H205" s="218">
        <f>IF(AND(LEFT(DULIEU!$V197,3)=$M$4,LEFT(DULIEU!$W197,4)=$H$11),DULIEU!$X197,0)</f>
        <v>0</v>
      </c>
      <c r="I205" s="218">
        <f>IF(AND(LEFT(DULIEU!$V197,3)=$M$4,LEFT(DULIEU!$W197,4)=$I$11),DULIEU!$X197,0)</f>
        <v>0</v>
      </c>
      <c r="J205" s="218">
        <f>IF(AND(LEFT(DULIEU!$V197,3)=$M$4,LEFT(DULIEU!$W197,4)=$J$11),DULIEU!$X197,0)</f>
        <v>0</v>
      </c>
      <c r="K205" s="219">
        <f>IF($L205&gt;0,DULIEU!W197,"-")</f>
        <v>0</v>
      </c>
      <c r="L205" s="218" t="str">
        <f t="shared" si="4"/>
        <v/>
      </c>
      <c r="M205" s="66" t="str">
        <f t="shared" si="5"/>
        <v/>
      </c>
      <c r="N205" s="118"/>
      <c r="O205" s="45"/>
      <c r="P205" s="45"/>
      <c r="Q205" s="45"/>
      <c r="R205" s="45"/>
      <c r="S205" s="45"/>
      <c r="T205" s="45"/>
      <c r="U205" s="45"/>
      <c r="V205" s="45"/>
      <c r="W205" s="45"/>
      <c r="X205" s="45"/>
      <c r="Y205" s="45"/>
      <c r="Z205" s="45"/>
      <c r="AA205" s="45"/>
      <c r="AB205" s="45"/>
      <c r="AC205" s="45"/>
      <c r="AD205" s="45"/>
      <c r="AE205" s="45"/>
      <c r="AF205" s="45"/>
      <c r="AG205" s="45"/>
      <c r="AH205" s="45"/>
      <c r="AI205" s="45"/>
      <c r="AJ205" s="45"/>
      <c r="AK205" s="45"/>
    </row>
    <row r="206" spans="1:37" s="50" customFormat="1" ht="12.75" hidden="1">
      <c r="A206" s="45"/>
      <c r="B206" s="216" t="str">
        <f>IF(LEFT(DULIEU!$V198,3)=$M$4,DULIEU!$D198,"")</f>
        <v/>
      </c>
      <c r="C206" s="217" t="str">
        <f>IF(LEFT(DULIEU!$V198,3)=$M$4,DULIEU!$H198,"")</f>
        <v/>
      </c>
      <c r="D206" s="217" t="str">
        <f>IF(LEFT(DULIEU!$V198,3)=$M$4,DULIEU!$J198,"")</f>
        <v/>
      </c>
      <c r="E206" s="216" t="str">
        <f>IF(LEFT(DULIEU!$V198,3)=$M$4,DULIEU!$E198,"")</f>
        <v/>
      </c>
      <c r="F206" s="216" t="str">
        <f>IF(LEFT(DULIEU!$V198,3)=$M$4,DULIEU!$O198,"")</f>
        <v/>
      </c>
      <c r="G206" s="218" t="str">
        <f>IF(LEFT(DULIEU!$V198,3)=$M$4,DULIEU!$X198,"")</f>
        <v/>
      </c>
      <c r="H206" s="218">
        <f>IF(AND(LEFT(DULIEU!$V198,3)=$M$4,LEFT(DULIEU!$W198,4)=$H$11),DULIEU!$X198,0)</f>
        <v>0</v>
      </c>
      <c r="I206" s="218">
        <f>IF(AND(LEFT(DULIEU!$V198,3)=$M$4,LEFT(DULIEU!$W198,4)=$I$11),DULIEU!$X198,0)</f>
        <v>0</v>
      </c>
      <c r="J206" s="218">
        <f>IF(AND(LEFT(DULIEU!$V198,3)=$M$4,LEFT(DULIEU!$W198,4)=$J$11),DULIEU!$X198,0)</f>
        <v>0</v>
      </c>
      <c r="K206" s="219">
        <f>IF($L206&gt;0,DULIEU!W198,"-")</f>
        <v>0</v>
      </c>
      <c r="L206" s="218" t="str">
        <f t="shared" si="4"/>
        <v/>
      </c>
      <c r="M206" s="66" t="str">
        <f t="shared" si="5"/>
        <v/>
      </c>
      <c r="N206" s="118"/>
      <c r="O206" s="45"/>
      <c r="P206" s="45"/>
      <c r="Q206" s="45"/>
      <c r="R206" s="45"/>
      <c r="S206" s="45"/>
      <c r="T206" s="45"/>
      <c r="U206" s="45"/>
      <c r="V206" s="45"/>
      <c r="W206" s="45"/>
      <c r="X206" s="45"/>
      <c r="Y206" s="45"/>
      <c r="Z206" s="45"/>
      <c r="AA206" s="45"/>
      <c r="AB206" s="45"/>
      <c r="AC206" s="45"/>
      <c r="AD206" s="45"/>
      <c r="AE206" s="45"/>
      <c r="AF206" s="45"/>
      <c r="AG206" s="45"/>
      <c r="AH206" s="45"/>
      <c r="AI206" s="45"/>
      <c r="AJ206" s="45"/>
      <c r="AK206" s="45"/>
    </row>
    <row r="207" spans="1:37" s="50" customFormat="1" ht="12.75" hidden="1">
      <c r="A207" s="45"/>
      <c r="B207" s="216" t="str">
        <f>IF(LEFT(DULIEU!$V199,3)=$M$4,DULIEU!$D199,"")</f>
        <v/>
      </c>
      <c r="C207" s="217" t="str">
        <f>IF(LEFT(DULIEU!$V199,3)=$M$4,DULIEU!$H199,"")</f>
        <v/>
      </c>
      <c r="D207" s="217" t="str">
        <f>IF(LEFT(DULIEU!$V199,3)=$M$4,DULIEU!$J199,"")</f>
        <v/>
      </c>
      <c r="E207" s="216" t="str">
        <f>IF(LEFT(DULIEU!$V199,3)=$M$4,DULIEU!$E199,"")</f>
        <v/>
      </c>
      <c r="F207" s="216" t="str">
        <f>IF(LEFT(DULIEU!$V199,3)=$M$4,DULIEU!$O199,"")</f>
        <v/>
      </c>
      <c r="G207" s="218" t="str">
        <f>IF(LEFT(DULIEU!$V199,3)=$M$4,DULIEU!$X199,"")</f>
        <v/>
      </c>
      <c r="H207" s="218">
        <f>IF(AND(LEFT(DULIEU!$V199,3)=$M$4,LEFT(DULIEU!$W199,4)=$H$11),DULIEU!$X199,0)</f>
        <v>0</v>
      </c>
      <c r="I207" s="218">
        <f>IF(AND(LEFT(DULIEU!$V199,3)=$M$4,LEFT(DULIEU!$W199,4)=$I$11),DULIEU!$X199,0)</f>
        <v>0</v>
      </c>
      <c r="J207" s="218">
        <f>IF(AND(LEFT(DULIEU!$V199,3)=$M$4,LEFT(DULIEU!$W199,4)=$J$11),DULIEU!$X199,0)</f>
        <v>0</v>
      </c>
      <c r="K207" s="219">
        <f>IF($L207&gt;0,DULIEU!W199,"-")</f>
        <v>0</v>
      </c>
      <c r="L207" s="218" t="str">
        <f t="shared" si="4"/>
        <v/>
      </c>
      <c r="M207" s="66" t="str">
        <f t="shared" si="5"/>
        <v/>
      </c>
      <c r="N207" s="118"/>
      <c r="O207" s="45"/>
      <c r="P207" s="45"/>
      <c r="Q207" s="45"/>
      <c r="R207" s="45"/>
      <c r="S207" s="45"/>
      <c r="T207" s="45"/>
      <c r="U207" s="45"/>
      <c r="V207" s="45"/>
      <c r="W207" s="45"/>
      <c r="X207" s="45"/>
      <c r="Y207" s="45"/>
      <c r="Z207" s="45"/>
      <c r="AA207" s="45"/>
      <c r="AB207" s="45"/>
      <c r="AC207" s="45"/>
      <c r="AD207" s="45"/>
      <c r="AE207" s="45"/>
      <c r="AF207" s="45"/>
      <c r="AG207" s="45"/>
      <c r="AH207" s="45"/>
      <c r="AI207" s="45"/>
      <c r="AJ207" s="45"/>
      <c r="AK207" s="45"/>
    </row>
    <row r="208" spans="1:37" s="50" customFormat="1" ht="12.75" hidden="1">
      <c r="A208" s="45"/>
      <c r="B208" s="216" t="str">
        <f>IF(LEFT(DULIEU!$V200,3)=$M$4,DULIEU!$D200,"")</f>
        <v/>
      </c>
      <c r="C208" s="217" t="str">
        <f>IF(LEFT(DULIEU!$V200,3)=$M$4,DULIEU!$H200,"")</f>
        <v/>
      </c>
      <c r="D208" s="217" t="str">
        <f>IF(LEFT(DULIEU!$V200,3)=$M$4,DULIEU!$J200,"")</f>
        <v/>
      </c>
      <c r="E208" s="216" t="str">
        <f>IF(LEFT(DULIEU!$V200,3)=$M$4,DULIEU!$E200,"")</f>
        <v/>
      </c>
      <c r="F208" s="216" t="str">
        <f>IF(LEFT(DULIEU!$V200,3)=$M$4,DULIEU!$O200,"")</f>
        <v/>
      </c>
      <c r="G208" s="218" t="str">
        <f>IF(LEFT(DULIEU!$V200,3)=$M$4,DULIEU!$X200,"")</f>
        <v/>
      </c>
      <c r="H208" s="218">
        <f>IF(AND(LEFT(DULIEU!$V200,3)=$M$4,LEFT(DULIEU!$W200,4)=$H$11),DULIEU!$X200,0)</f>
        <v>0</v>
      </c>
      <c r="I208" s="218">
        <f>IF(AND(LEFT(DULIEU!$V200,3)=$M$4,LEFT(DULIEU!$W200,4)=$I$11),DULIEU!$X200,0)</f>
        <v>0</v>
      </c>
      <c r="J208" s="218">
        <f>IF(AND(LEFT(DULIEU!$V200,3)=$M$4,LEFT(DULIEU!$W200,4)=$J$11),DULIEU!$X200,0)</f>
        <v>0</v>
      </c>
      <c r="K208" s="219">
        <f>IF($L208&gt;0,DULIEU!W200,"-")</f>
        <v>0</v>
      </c>
      <c r="L208" s="218" t="str">
        <f t="shared" ref="L208:L271" si="6">IF(SUM($H208:$J208)=0,G208,0)</f>
        <v/>
      </c>
      <c r="M208" s="66" t="str">
        <f t="shared" ref="M208:M271" si="7">IF(F208="","","x")</f>
        <v/>
      </c>
      <c r="N208" s="118"/>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row>
    <row r="209" spans="1:37" s="50" customFormat="1" ht="12.75" hidden="1">
      <c r="A209" s="45"/>
      <c r="B209" s="216" t="str">
        <f>IF(LEFT(DULIEU!$V201,3)=$M$4,DULIEU!$D201,"")</f>
        <v/>
      </c>
      <c r="C209" s="217" t="str">
        <f>IF(LEFT(DULIEU!$V201,3)=$M$4,DULIEU!$H201,"")</f>
        <v/>
      </c>
      <c r="D209" s="217" t="str">
        <f>IF(LEFT(DULIEU!$V201,3)=$M$4,DULIEU!$J201,"")</f>
        <v/>
      </c>
      <c r="E209" s="216" t="str">
        <f>IF(LEFT(DULIEU!$V201,3)=$M$4,DULIEU!$E201,"")</f>
        <v/>
      </c>
      <c r="F209" s="216" t="str">
        <f>IF(LEFT(DULIEU!$V201,3)=$M$4,DULIEU!$O201,"")</f>
        <v/>
      </c>
      <c r="G209" s="218" t="str">
        <f>IF(LEFT(DULIEU!$V201,3)=$M$4,DULIEU!$X201,"")</f>
        <v/>
      </c>
      <c r="H209" s="218">
        <f>IF(AND(LEFT(DULIEU!$V201,3)=$M$4,LEFT(DULIEU!$W201,4)=$H$11),DULIEU!$X201,0)</f>
        <v>0</v>
      </c>
      <c r="I209" s="218">
        <f>IF(AND(LEFT(DULIEU!$V201,3)=$M$4,LEFT(DULIEU!$W201,4)=$I$11),DULIEU!$X201,0)</f>
        <v>0</v>
      </c>
      <c r="J209" s="218">
        <f>IF(AND(LEFT(DULIEU!$V201,3)=$M$4,LEFT(DULIEU!$W201,4)=$J$11),DULIEU!$X201,0)</f>
        <v>0</v>
      </c>
      <c r="K209" s="219">
        <f>IF($L209&gt;0,DULIEU!W201,"-")</f>
        <v>0</v>
      </c>
      <c r="L209" s="218" t="str">
        <f t="shared" si="6"/>
        <v/>
      </c>
      <c r="M209" s="66" t="str">
        <f t="shared" si="7"/>
        <v/>
      </c>
      <c r="N209" s="118"/>
      <c r="O209" s="45"/>
      <c r="P209" s="45"/>
      <c r="Q209" s="45"/>
      <c r="R209" s="45"/>
      <c r="S209" s="45"/>
      <c r="T209" s="45"/>
      <c r="U209" s="45"/>
      <c r="V209" s="45"/>
      <c r="W209" s="45"/>
      <c r="X209" s="45"/>
      <c r="Y209" s="45"/>
      <c r="Z209" s="45"/>
      <c r="AA209" s="45"/>
      <c r="AB209" s="45"/>
      <c r="AC209" s="45"/>
      <c r="AD209" s="45"/>
      <c r="AE209" s="45"/>
      <c r="AF209" s="45"/>
      <c r="AG209" s="45"/>
      <c r="AH209" s="45"/>
      <c r="AI209" s="45"/>
      <c r="AJ209" s="45"/>
      <c r="AK209" s="45"/>
    </row>
    <row r="210" spans="1:37" s="50" customFormat="1" ht="12.75" hidden="1">
      <c r="A210" s="45"/>
      <c r="B210" s="216" t="str">
        <f>IF(LEFT(DULIEU!$V202,3)=$M$4,DULIEU!$D202,"")</f>
        <v/>
      </c>
      <c r="C210" s="217" t="str">
        <f>IF(LEFT(DULIEU!$V202,3)=$M$4,DULIEU!$H202,"")</f>
        <v/>
      </c>
      <c r="D210" s="217" t="str">
        <f>IF(LEFT(DULIEU!$V202,3)=$M$4,DULIEU!$J202,"")</f>
        <v/>
      </c>
      <c r="E210" s="216" t="str">
        <f>IF(LEFT(DULIEU!$V202,3)=$M$4,DULIEU!$E202,"")</f>
        <v/>
      </c>
      <c r="F210" s="216" t="str">
        <f>IF(LEFT(DULIEU!$V202,3)=$M$4,DULIEU!$O202,"")</f>
        <v/>
      </c>
      <c r="G210" s="218" t="str">
        <f>IF(LEFT(DULIEU!$V202,3)=$M$4,DULIEU!$X202,"")</f>
        <v/>
      </c>
      <c r="H210" s="218">
        <f>IF(AND(LEFT(DULIEU!$V202,3)=$M$4,LEFT(DULIEU!$W202,4)=$H$11),DULIEU!$X202,0)</f>
        <v>0</v>
      </c>
      <c r="I210" s="218">
        <f>IF(AND(LEFT(DULIEU!$V202,3)=$M$4,LEFT(DULIEU!$W202,4)=$I$11),DULIEU!$X202,0)</f>
        <v>0</v>
      </c>
      <c r="J210" s="218">
        <f>IF(AND(LEFT(DULIEU!$V202,3)=$M$4,LEFT(DULIEU!$W202,4)=$J$11),DULIEU!$X202,0)</f>
        <v>0</v>
      </c>
      <c r="K210" s="219">
        <f>IF($L210&gt;0,DULIEU!W202,"-")</f>
        <v>0</v>
      </c>
      <c r="L210" s="218" t="str">
        <f t="shared" si="6"/>
        <v/>
      </c>
      <c r="M210" s="66" t="str">
        <f t="shared" si="7"/>
        <v/>
      </c>
      <c r="N210" s="118"/>
      <c r="O210" s="45"/>
      <c r="P210" s="45"/>
      <c r="Q210" s="45"/>
      <c r="R210" s="45"/>
      <c r="S210" s="45"/>
      <c r="T210" s="45"/>
      <c r="U210" s="45"/>
      <c r="V210" s="45"/>
      <c r="W210" s="45"/>
      <c r="X210" s="45"/>
      <c r="Y210" s="45"/>
      <c r="Z210" s="45"/>
      <c r="AA210" s="45"/>
      <c r="AB210" s="45"/>
      <c r="AC210" s="45"/>
      <c r="AD210" s="45"/>
      <c r="AE210" s="45"/>
      <c r="AF210" s="45"/>
      <c r="AG210" s="45"/>
      <c r="AH210" s="45"/>
      <c r="AI210" s="45"/>
      <c r="AJ210" s="45"/>
      <c r="AK210" s="45"/>
    </row>
    <row r="211" spans="1:37" s="50" customFormat="1" ht="12.75" hidden="1">
      <c r="A211" s="45"/>
      <c r="B211" s="216" t="str">
        <f>IF(LEFT(DULIEU!$V203,3)=$M$4,DULIEU!$D203,"")</f>
        <v/>
      </c>
      <c r="C211" s="217" t="str">
        <f>IF(LEFT(DULIEU!$V203,3)=$M$4,DULIEU!$H203,"")</f>
        <v/>
      </c>
      <c r="D211" s="217" t="str">
        <f>IF(LEFT(DULIEU!$V203,3)=$M$4,DULIEU!$J203,"")</f>
        <v/>
      </c>
      <c r="E211" s="216" t="str">
        <f>IF(LEFT(DULIEU!$V203,3)=$M$4,DULIEU!$E203,"")</f>
        <v/>
      </c>
      <c r="F211" s="216" t="str">
        <f>IF(LEFT(DULIEU!$V203,3)=$M$4,DULIEU!$O203,"")</f>
        <v/>
      </c>
      <c r="G211" s="218" t="str">
        <f>IF(LEFT(DULIEU!$V203,3)=$M$4,DULIEU!$X203,"")</f>
        <v/>
      </c>
      <c r="H211" s="218">
        <f>IF(AND(LEFT(DULIEU!$V203,3)=$M$4,LEFT(DULIEU!$W203,4)=$H$11),DULIEU!$X203,0)</f>
        <v>0</v>
      </c>
      <c r="I211" s="218">
        <f>IF(AND(LEFT(DULIEU!$V203,3)=$M$4,LEFT(DULIEU!$W203,4)=$I$11),DULIEU!$X203,0)</f>
        <v>0</v>
      </c>
      <c r="J211" s="218">
        <f>IF(AND(LEFT(DULIEU!$V203,3)=$M$4,LEFT(DULIEU!$W203,4)=$J$11),DULIEU!$X203,0)</f>
        <v>0</v>
      </c>
      <c r="K211" s="219">
        <f>IF($L211&gt;0,DULIEU!W203,"-")</f>
        <v>0</v>
      </c>
      <c r="L211" s="218" t="str">
        <f t="shared" si="6"/>
        <v/>
      </c>
      <c r="M211" s="66" t="str">
        <f t="shared" si="7"/>
        <v/>
      </c>
      <c r="N211" s="118"/>
      <c r="O211" s="45"/>
      <c r="P211" s="45"/>
      <c r="Q211" s="45"/>
      <c r="R211" s="45"/>
      <c r="S211" s="45"/>
      <c r="T211" s="45"/>
      <c r="U211" s="45"/>
      <c r="V211" s="45"/>
      <c r="W211" s="45"/>
      <c r="X211" s="45"/>
      <c r="Y211" s="45"/>
      <c r="Z211" s="45"/>
      <c r="AA211" s="45"/>
      <c r="AB211" s="45"/>
      <c r="AC211" s="45"/>
      <c r="AD211" s="45"/>
      <c r="AE211" s="45"/>
      <c r="AF211" s="45"/>
      <c r="AG211" s="45"/>
      <c r="AH211" s="45"/>
      <c r="AI211" s="45"/>
      <c r="AJ211" s="45"/>
      <c r="AK211" s="45"/>
    </row>
    <row r="212" spans="1:37" s="50" customFormat="1" ht="12.75" hidden="1">
      <c r="A212" s="45"/>
      <c r="B212" s="216" t="str">
        <f>IF(LEFT(DULIEU!$V204,3)=$M$4,DULIEU!$D204,"")</f>
        <v/>
      </c>
      <c r="C212" s="217" t="str">
        <f>IF(LEFT(DULIEU!$V204,3)=$M$4,DULIEU!$H204,"")</f>
        <v/>
      </c>
      <c r="D212" s="217" t="str">
        <f>IF(LEFT(DULIEU!$V204,3)=$M$4,DULIEU!$J204,"")</f>
        <v/>
      </c>
      <c r="E212" s="216" t="str">
        <f>IF(LEFT(DULIEU!$V204,3)=$M$4,DULIEU!$E204,"")</f>
        <v/>
      </c>
      <c r="F212" s="216" t="str">
        <f>IF(LEFT(DULIEU!$V204,3)=$M$4,DULIEU!$O204,"")</f>
        <v/>
      </c>
      <c r="G212" s="218" t="str">
        <f>IF(LEFT(DULIEU!$V204,3)=$M$4,DULIEU!$X204,"")</f>
        <v/>
      </c>
      <c r="H212" s="218">
        <f>IF(AND(LEFT(DULIEU!$V204,3)=$M$4,LEFT(DULIEU!$W204,4)=$H$11),DULIEU!$X204,0)</f>
        <v>0</v>
      </c>
      <c r="I212" s="218">
        <f>IF(AND(LEFT(DULIEU!$V204,3)=$M$4,LEFT(DULIEU!$W204,4)=$I$11),DULIEU!$X204,0)</f>
        <v>0</v>
      </c>
      <c r="J212" s="218">
        <f>IF(AND(LEFT(DULIEU!$V204,3)=$M$4,LEFT(DULIEU!$W204,4)=$J$11),DULIEU!$X204,0)</f>
        <v>0</v>
      </c>
      <c r="K212" s="219">
        <f>IF($L212&gt;0,DULIEU!W204,"-")</f>
        <v>0</v>
      </c>
      <c r="L212" s="218" t="str">
        <f t="shared" si="6"/>
        <v/>
      </c>
      <c r="M212" s="66" t="str">
        <f t="shared" si="7"/>
        <v/>
      </c>
      <c r="N212" s="118"/>
      <c r="O212" s="45"/>
      <c r="P212" s="45"/>
      <c r="Q212" s="45"/>
      <c r="R212" s="45"/>
      <c r="S212" s="45"/>
      <c r="T212" s="45"/>
      <c r="U212" s="45"/>
      <c r="V212" s="45"/>
      <c r="W212" s="45"/>
      <c r="X212" s="45"/>
      <c r="Y212" s="45"/>
      <c r="Z212" s="45"/>
      <c r="AA212" s="45"/>
      <c r="AB212" s="45"/>
      <c r="AC212" s="45"/>
      <c r="AD212" s="45"/>
      <c r="AE212" s="45"/>
      <c r="AF212" s="45"/>
      <c r="AG212" s="45"/>
      <c r="AH212" s="45"/>
      <c r="AI212" s="45"/>
      <c r="AJ212" s="45"/>
      <c r="AK212" s="45"/>
    </row>
    <row r="213" spans="1:37" s="50" customFormat="1" ht="12.75" hidden="1">
      <c r="A213" s="45"/>
      <c r="B213" s="216" t="str">
        <f>IF(LEFT(DULIEU!$V205,3)=$M$4,DULIEU!$D205,"")</f>
        <v/>
      </c>
      <c r="C213" s="217" t="str">
        <f>IF(LEFT(DULIEU!$V205,3)=$M$4,DULIEU!$H205,"")</f>
        <v/>
      </c>
      <c r="D213" s="217" t="str">
        <f>IF(LEFT(DULIEU!$V205,3)=$M$4,DULIEU!$J205,"")</f>
        <v/>
      </c>
      <c r="E213" s="216" t="str">
        <f>IF(LEFT(DULIEU!$V205,3)=$M$4,DULIEU!$E205,"")</f>
        <v/>
      </c>
      <c r="F213" s="216" t="str">
        <f>IF(LEFT(DULIEU!$V205,3)=$M$4,DULIEU!$O205,"")</f>
        <v/>
      </c>
      <c r="G213" s="218" t="str">
        <f>IF(LEFT(DULIEU!$V205,3)=$M$4,DULIEU!$X205,"")</f>
        <v/>
      </c>
      <c r="H213" s="218">
        <f>IF(AND(LEFT(DULIEU!$V205,3)=$M$4,LEFT(DULIEU!$W205,4)=$H$11),DULIEU!$X205,0)</f>
        <v>0</v>
      </c>
      <c r="I213" s="218">
        <f>IF(AND(LEFT(DULIEU!$V205,3)=$M$4,LEFT(DULIEU!$W205,4)=$I$11),DULIEU!$X205,0)</f>
        <v>0</v>
      </c>
      <c r="J213" s="218">
        <f>IF(AND(LEFT(DULIEU!$V205,3)=$M$4,LEFT(DULIEU!$W205,4)=$J$11),DULIEU!$X205,0)</f>
        <v>0</v>
      </c>
      <c r="K213" s="219">
        <f>IF($L213&gt;0,DULIEU!W205,"-")</f>
        <v>0</v>
      </c>
      <c r="L213" s="218" t="str">
        <f t="shared" si="6"/>
        <v/>
      </c>
      <c r="M213" s="66" t="str">
        <f t="shared" si="7"/>
        <v/>
      </c>
      <c r="N213" s="118"/>
      <c r="O213" s="45"/>
      <c r="P213" s="45"/>
      <c r="Q213" s="45"/>
      <c r="R213" s="45"/>
      <c r="S213" s="45"/>
      <c r="T213" s="45"/>
      <c r="U213" s="45"/>
      <c r="V213" s="45"/>
      <c r="W213" s="45"/>
      <c r="X213" s="45"/>
      <c r="Y213" s="45"/>
      <c r="Z213" s="45"/>
      <c r="AA213" s="45"/>
      <c r="AB213" s="45"/>
      <c r="AC213" s="45"/>
      <c r="AD213" s="45"/>
      <c r="AE213" s="45"/>
      <c r="AF213" s="45"/>
      <c r="AG213" s="45"/>
      <c r="AH213" s="45"/>
      <c r="AI213" s="45"/>
      <c r="AJ213" s="45"/>
      <c r="AK213" s="45"/>
    </row>
    <row r="214" spans="1:37" s="50" customFormat="1" ht="12.75" hidden="1">
      <c r="A214" s="45"/>
      <c r="B214" s="216" t="str">
        <f>IF(LEFT(DULIEU!$V206,3)=$M$4,DULIEU!$D206,"")</f>
        <v/>
      </c>
      <c r="C214" s="217" t="str">
        <f>IF(LEFT(DULIEU!$V206,3)=$M$4,DULIEU!$H206,"")</f>
        <v/>
      </c>
      <c r="D214" s="217" t="str">
        <f>IF(LEFT(DULIEU!$V206,3)=$M$4,DULIEU!$J206,"")</f>
        <v/>
      </c>
      <c r="E214" s="216" t="str">
        <f>IF(LEFT(DULIEU!$V206,3)=$M$4,DULIEU!$E206,"")</f>
        <v/>
      </c>
      <c r="F214" s="216" t="str">
        <f>IF(LEFT(DULIEU!$V206,3)=$M$4,DULIEU!$O206,"")</f>
        <v/>
      </c>
      <c r="G214" s="218" t="str">
        <f>IF(LEFT(DULIEU!$V206,3)=$M$4,DULIEU!$X206,"")</f>
        <v/>
      </c>
      <c r="H214" s="218">
        <f>IF(AND(LEFT(DULIEU!$V206,3)=$M$4,LEFT(DULIEU!$W206,4)=$H$11),DULIEU!$X206,0)</f>
        <v>0</v>
      </c>
      <c r="I214" s="218">
        <f>IF(AND(LEFT(DULIEU!$V206,3)=$M$4,LEFT(DULIEU!$W206,4)=$I$11),DULIEU!$X206,0)</f>
        <v>0</v>
      </c>
      <c r="J214" s="218">
        <f>IF(AND(LEFT(DULIEU!$V206,3)=$M$4,LEFT(DULIEU!$W206,4)=$J$11),DULIEU!$X206,0)</f>
        <v>0</v>
      </c>
      <c r="K214" s="219">
        <f>IF($L214&gt;0,DULIEU!W206,"-")</f>
        <v>0</v>
      </c>
      <c r="L214" s="218" t="str">
        <f t="shared" si="6"/>
        <v/>
      </c>
      <c r="M214" s="66" t="str">
        <f t="shared" si="7"/>
        <v/>
      </c>
      <c r="N214" s="118"/>
      <c r="O214" s="45"/>
      <c r="P214" s="45"/>
      <c r="Q214" s="45"/>
      <c r="R214" s="45"/>
      <c r="S214" s="45"/>
      <c r="T214" s="45"/>
      <c r="U214" s="45"/>
      <c r="V214" s="45"/>
      <c r="W214" s="45"/>
      <c r="X214" s="45"/>
      <c r="Y214" s="45"/>
      <c r="Z214" s="45"/>
      <c r="AA214" s="45"/>
      <c r="AB214" s="45"/>
      <c r="AC214" s="45"/>
      <c r="AD214" s="45"/>
      <c r="AE214" s="45"/>
      <c r="AF214" s="45"/>
      <c r="AG214" s="45"/>
      <c r="AH214" s="45"/>
      <c r="AI214" s="45"/>
      <c r="AJ214" s="45"/>
      <c r="AK214" s="45"/>
    </row>
    <row r="215" spans="1:37" s="50" customFormat="1" ht="12.75" hidden="1">
      <c r="A215" s="45"/>
      <c r="B215" s="216" t="str">
        <f>IF(LEFT(DULIEU!$V207,3)=$M$4,DULIEU!$D207,"")</f>
        <v/>
      </c>
      <c r="C215" s="217" t="str">
        <f>IF(LEFT(DULIEU!$V207,3)=$M$4,DULIEU!$H207,"")</f>
        <v/>
      </c>
      <c r="D215" s="217" t="str">
        <f>IF(LEFT(DULIEU!$V207,3)=$M$4,DULIEU!$J207,"")</f>
        <v/>
      </c>
      <c r="E215" s="216" t="str">
        <f>IF(LEFT(DULIEU!$V207,3)=$M$4,DULIEU!$E207,"")</f>
        <v/>
      </c>
      <c r="F215" s="216" t="str">
        <f>IF(LEFT(DULIEU!$V207,3)=$M$4,DULIEU!$O207,"")</f>
        <v/>
      </c>
      <c r="G215" s="218" t="str">
        <f>IF(LEFT(DULIEU!$V207,3)=$M$4,DULIEU!$X207,"")</f>
        <v/>
      </c>
      <c r="H215" s="218">
        <f>IF(AND(LEFT(DULIEU!$V207,3)=$M$4,LEFT(DULIEU!$W207,4)=$H$11),DULIEU!$X207,0)</f>
        <v>0</v>
      </c>
      <c r="I215" s="218">
        <f>IF(AND(LEFT(DULIEU!$V207,3)=$M$4,LEFT(DULIEU!$W207,4)=$I$11),DULIEU!$X207,0)</f>
        <v>0</v>
      </c>
      <c r="J215" s="218">
        <f>IF(AND(LEFT(DULIEU!$V207,3)=$M$4,LEFT(DULIEU!$W207,4)=$J$11),DULIEU!$X207,0)</f>
        <v>0</v>
      </c>
      <c r="K215" s="219">
        <f>IF($L215&gt;0,DULIEU!W207,"-")</f>
        <v>0</v>
      </c>
      <c r="L215" s="218" t="str">
        <f t="shared" si="6"/>
        <v/>
      </c>
      <c r="M215" s="66" t="str">
        <f t="shared" si="7"/>
        <v/>
      </c>
      <c r="N215" s="118"/>
      <c r="O215" s="45"/>
      <c r="P215" s="45"/>
      <c r="Q215" s="45"/>
      <c r="R215" s="45"/>
      <c r="S215" s="45"/>
      <c r="T215" s="45"/>
      <c r="U215" s="45"/>
      <c r="V215" s="45"/>
      <c r="W215" s="45"/>
      <c r="X215" s="45"/>
      <c r="Y215" s="45"/>
      <c r="Z215" s="45"/>
      <c r="AA215" s="45"/>
      <c r="AB215" s="45"/>
      <c r="AC215" s="45"/>
      <c r="AD215" s="45"/>
      <c r="AE215" s="45"/>
      <c r="AF215" s="45"/>
      <c r="AG215" s="45"/>
      <c r="AH215" s="45"/>
      <c r="AI215" s="45"/>
      <c r="AJ215" s="45"/>
      <c r="AK215" s="45"/>
    </row>
    <row r="216" spans="1:37" s="50" customFormat="1" ht="12.75" hidden="1">
      <c r="A216" s="45"/>
      <c r="B216" s="216" t="str">
        <f>IF(LEFT(DULIEU!$V208,3)=$M$4,DULIEU!$D208,"")</f>
        <v/>
      </c>
      <c r="C216" s="217" t="str">
        <f>IF(LEFT(DULIEU!$V208,3)=$M$4,DULIEU!$H208,"")</f>
        <v/>
      </c>
      <c r="D216" s="217" t="str">
        <f>IF(LEFT(DULIEU!$V208,3)=$M$4,DULIEU!$J208,"")</f>
        <v/>
      </c>
      <c r="E216" s="216" t="str">
        <f>IF(LEFT(DULIEU!$V208,3)=$M$4,DULIEU!$E208,"")</f>
        <v/>
      </c>
      <c r="F216" s="216" t="str">
        <f>IF(LEFT(DULIEU!$V208,3)=$M$4,DULIEU!$O208,"")</f>
        <v/>
      </c>
      <c r="G216" s="218" t="str">
        <f>IF(LEFT(DULIEU!$V208,3)=$M$4,DULIEU!$X208,"")</f>
        <v/>
      </c>
      <c r="H216" s="218">
        <f>IF(AND(LEFT(DULIEU!$V208,3)=$M$4,LEFT(DULIEU!$W208,4)=$H$11),DULIEU!$X208,0)</f>
        <v>0</v>
      </c>
      <c r="I216" s="218">
        <f>IF(AND(LEFT(DULIEU!$V208,3)=$M$4,LEFT(DULIEU!$W208,4)=$I$11),DULIEU!$X208,0)</f>
        <v>0</v>
      </c>
      <c r="J216" s="218">
        <f>IF(AND(LEFT(DULIEU!$V208,3)=$M$4,LEFT(DULIEU!$W208,4)=$J$11),DULIEU!$X208,0)</f>
        <v>0</v>
      </c>
      <c r="K216" s="219">
        <f>IF($L216&gt;0,DULIEU!W208,"-")</f>
        <v>0</v>
      </c>
      <c r="L216" s="218" t="str">
        <f t="shared" si="6"/>
        <v/>
      </c>
      <c r="M216" s="66" t="str">
        <f t="shared" si="7"/>
        <v/>
      </c>
      <c r="N216" s="118"/>
      <c r="O216" s="45"/>
      <c r="P216" s="45"/>
      <c r="Q216" s="45"/>
      <c r="R216" s="45"/>
      <c r="S216" s="45"/>
      <c r="T216" s="45"/>
      <c r="U216" s="45"/>
      <c r="V216" s="45"/>
      <c r="W216" s="45"/>
      <c r="X216" s="45"/>
      <c r="Y216" s="45"/>
      <c r="Z216" s="45"/>
      <c r="AA216" s="45"/>
      <c r="AB216" s="45"/>
      <c r="AC216" s="45"/>
      <c r="AD216" s="45"/>
      <c r="AE216" s="45"/>
      <c r="AF216" s="45"/>
      <c r="AG216" s="45"/>
      <c r="AH216" s="45"/>
      <c r="AI216" s="45"/>
      <c r="AJ216" s="45"/>
      <c r="AK216" s="45"/>
    </row>
    <row r="217" spans="1:37" s="50" customFormat="1" ht="12.75" hidden="1">
      <c r="A217" s="45"/>
      <c r="B217" s="216" t="str">
        <f>IF(LEFT(DULIEU!$V209,3)=$M$4,DULIEU!$D209,"")</f>
        <v/>
      </c>
      <c r="C217" s="217" t="str">
        <f>IF(LEFT(DULIEU!$V209,3)=$M$4,DULIEU!$H209,"")</f>
        <v/>
      </c>
      <c r="D217" s="217" t="str">
        <f>IF(LEFT(DULIEU!$V209,3)=$M$4,DULIEU!$J209,"")</f>
        <v/>
      </c>
      <c r="E217" s="216" t="str">
        <f>IF(LEFT(DULIEU!$V209,3)=$M$4,DULIEU!$E209,"")</f>
        <v/>
      </c>
      <c r="F217" s="216" t="str">
        <f>IF(LEFT(DULIEU!$V209,3)=$M$4,DULIEU!$O209,"")</f>
        <v/>
      </c>
      <c r="G217" s="218" t="str">
        <f>IF(LEFT(DULIEU!$V209,3)=$M$4,DULIEU!$X209,"")</f>
        <v/>
      </c>
      <c r="H217" s="218">
        <f>IF(AND(LEFT(DULIEU!$V209,3)=$M$4,LEFT(DULIEU!$W209,4)=$H$11),DULIEU!$X209,0)</f>
        <v>0</v>
      </c>
      <c r="I217" s="218">
        <f>IF(AND(LEFT(DULIEU!$V209,3)=$M$4,LEFT(DULIEU!$W209,4)=$I$11),DULIEU!$X209,0)</f>
        <v>0</v>
      </c>
      <c r="J217" s="218">
        <f>IF(AND(LEFT(DULIEU!$V209,3)=$M$4,LEFT(DULIEU!$W209,4)=$J$11),DULIEU!$X209,0)</f>
        <v>0</v>
      </c>
      <c r="K217" s="219">
        <f>IF($L217&gt;0,DULIEU!W209,"-")</f>
        <v>0</v>
      </c>
      <c r="L217" s="218" t="str">
        <f t="shared" si="6"/>
        <v/>
      </c>
      <c r="M217" s="66" t="str">
        <f t="shared" si="7"/>
        <v/>
      </c>
      <c r="N217" s="118"/>
      <c r="O217" s="45"/>
      <c r="P217" s="45"/>
      <c r="Q217" s="45"/>
      <c r="R217" s="45"/>
      <c r="S217" s="45"/>
      <c r="T217" s="45"/>
      <c r="U217" s="45"/>
      <c r="V217" s="45"/>
      <c r="W217" s="45"/>
      <c r="X217" s="45"/>
      <c r="Y217" s="45"/>
      <c r="Z217" s="45"/>
      <c r="AA217" s="45"/>
      <c r="AB217" s="45"/>
      <c r="AC217" s="45"/>
      <c r="AD217" s="45"/>
      <c r="AE217" s="45"/>
      <c r="AF217" s="45"/>
      <c r="AG217" s="45"/>
      <c r="AH217" s="45"/>
      <c r="AI217" s="45"/>
      <c r="AJ217" s="45"/>
      <c r="AK217" s="45"/>
    </row>
    <row r="218" spans="1:37" s="50" customFormat="1" ht="12.75" hidden="1">
      <c r="A218" s="45"/>
      <c r="B218" s="216" t="str">
        <f>IF(LEFT(DULIEU!$V210,3)=$M$4,DULIEU!$D210,"")</f>
        <v/>
      </c>
      <c r="C218" s="217" t="str">
        <f>IF(LEFT(DULIEU!$V210,3)=$M$4,DULIEU!$H210,"")</f>
        <v/>
      </c>
      <c r="D218" s="217" t="str">
        <f>IF(LEFT(DULIEU!$V210,3)=$M$4,DULIEU!$J210,"")</f>
        <v/>
      </c>
      <c r="E218" s="216" t="str">
        <f>IF(LEFT(DULIEU!$V210,3)=$M$4,DULIEU!$E210,"")</f>
        <v/>
      </c>
      <c r="F218" s="216" t="str">
        <f>IF(LEFT(DULIEU!$V210,3)=$M$4,DULIEU!$O210,"")</f>
        <v/>
      </c>
      <c r="G218" s="218" t="str">
        <f>IF(LEFT(DULIEU!$V210,3)=$M$4,DULIEU!$X210,"")</f>
        <v/>
      </c>
      <c r="H218" s="218">
        <f>IF(AND(LEFT(DULIEU!$V210,3)=$M$4,LEFT(DULIEU!$W210,4)=$H$11),DULIEU!$X210,0)</f>
        <v>0</v>
      </c>
      <c r="I218" s="218">
        <f>IF(AND(LEFT(DULIEU!$V210,3)=$M$4,LEFT(DULIEU!$W210,4)=$I$11),DULIEU!$X210,0)</f>
        <v>0</v>
      </c>
      <c r="J218" s="218">
        <f>IF(AND(LEFT(DULIEU!$V210,3)=$M$4,LEFT(DULIEU!$W210,4)=$J$11),DULIEU!$X210,0)</f>
        <v>0</v>
      </c>
      <c r="K218" s="219">
        <f>IF($L218&gt;0,DULIEU!W210,"-")</f>
        <v>0</v>
      </c>
      <c r="L218" s="218" t="str">
        <f t="shared" si="6"/>
        <v/>
      </c>
      <c r="M218" s="66" t="str">
        <f t="shared" si="7"/>
        <v/>
      </c>
      <c r="N218" s="118"/>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row>
    <row r="219" spans="1:37" s="50" customFormat="1" ht="12.75" hidden="1">
      <c r="A219" s="45"/>
      <c r="B219" s="216" t="str">
        <f>IF(LEFT(DULIEU!$V211,3)=$M$4,DULIEU!$D211,"")</f>
        <v/>
      </c>
      <c r="C219" s="217" t="str">
        <f>IF(LEFT(DULIEU!$V211,3)=$M$4,DULIEU!$H211,"")</f>
        <v/>
      </c>
      <c r="D219" s="217" t="str">
        <f>IF(LEFT(DULIEU!$V211,3)=$M$4,DULIEU!$J211,"")</f>
        <v/>
      </c>
      <c r="E219" s="216" t="str">
        <f>IF(LEFT(DULIEU!$V211,3)=$M$4,DULIEU!$E211,"")</f>
        <v/>
      </c>
      <c r="F219" s="216" t="str">
        <f>IF(LEFT(DULIEU!$V211,3)=$M$4,DULIEU!$O211,"")</f>
        <v/>
      </c>
      <c r="G219" s="218" t="str">
        <f>IF(LEFT(DULIEU!$V211,3)=$M$4,DULIEU!$X211,"")</f>
        <v/>
      </c>
      <c r="H219" s="218">
        <f>IF(AND(LEFT(DULIEU!$V211,3)=$M$4,LEFT(DULIEU!$W211,4)=$H$11),DULIEU!$X211,0)</f>
        <v>0</v>
      </c>
      <c r="I219" s="218">
        <f>IF(AND(LEFT(DULIEU!$V211,3)=$M$4,LEFT(DULIEU!$W211,4)=$I$11),DULIEU!$X211,0)</f>
        <v>0</v>
      </c>
      <c r="J219" s="218">
        <f>IF(AND(LEFT(DULIEU!$V211,3)=$M$4,LEFT(DULIEU!$W211,4)=$J$11),DULIEU!$X211,0)</f>
        <v>0</v>
      </c>
      <c r="K219" s="219">
        <f>IF($L219&gt;0,DULIEU!W211,"-")</f>
        <v>0</v>
      </c>
      <c r="L219" s="218" t="str">
        <f t="shared" si="6"/>
        <v/>
      </c>
      <c r="M219" s="66" t="str">
        <f t="shared" si="7"/>
        <v/>
      </c>
      <c r="N219" s="118"/>
      <c r="O219" s="45"/>
      <c r="P219" s="45"/>
      <c r="Q219" s="45"/>
      <c r="R219" s="45"/>
      <c r="S219" s="45"/>
      <c r="T219" s="45"/>
      <c r="U219" s="45"/>
      <c r="V219" s="45"/>
      <c r="W219" s="45"/>
      <c r="X219" s="45"/>
      <c r="Y219" s="45"/>
      <c r="Z219" s="45"/>
      <c r="AA219" s="45"/>
      <c r="AB219" s="45"/>
      <c r="AC219" s="45"/>
      <c r="AD219" s="45"/>
      <c r="AE219" s="45"/>
      <c r="AF219" s="45"/>
      <c r="AG219" s="45"/>
      <c r="AH219" s="45"/>
      <c r="AI219" s="45"/>
      <c r="AJ219" s="45"/>
      <c r="AK219" s="45"/>
    </row>
    <row r="220" spans="1:37" s="50" customFormat="1" ht="12.75" hidden="1">
      <c r="A220" s="45"/>
      <c r="B220" s="216" t="str">
        <f>IF(LEFT(DULIEU!$V212,3)=$M$4,DULIEU!$D212,"")</f>
        <v/>
      </c>
      <c r="C220" s="217" t="str">
        <f>IF(LEFT(DULIEU!$V212,3)=$M$4,DULIEU!$H212,"")</f>
        <v/>
      </c>
      <c r="D220" s="217" t="str">
        <f>IF(LEFT(DULIEU!$V212,3)=$M$4,DULIEU!$J212,"")</f>
        <v/>
      </c>
      <c r="E220" s="216" t="str">
        <f>IF(LEFT(DULIEU!$V212,3)=$M$4,DULIEU!$E212,"")</f>
        <v/>
      </c>
      <c r="F220" s="216" t="str">
        <f>IF(LEFT(DULIEU!$V212,3)=$M$4,DULIEU!$O212,"")</f>
        <v/>
      </c>
      <c r="G220" s="218" t="str">
        <f>IF(LEFT(DULIEU!$V212,3)=$M$4,DULIEU!$X212,"")</f>
        <v/>
      </c>
      <c r="H220" s="218">
        <f>IF(AND(LEFT(DULIEU!$V212,3)=$M$4,LEFT(DULIEU!$W212,4)=$H$11),DULIEU!$X212,0)</f>
        <v>0</v>
      </c>
      <c r="I220" s="218">
        <f>IF(AND(LEFT(DULIEU!$V212,3)=$M$4,LEFT(DULIEU!$W212,4)=$I$11),DULIEU!$X212,0)</f>
        <v>0</v>
      </c>
      <c r="J220" s="218">
        <f>IF(AND(LEFT(DULIEU!$V212,3)=$M$4,LEFT(DULIEU!$W212,4)=$J$11),DULIEU!$X212,0)</f>
        <v>0</v>
      </c>
      <c r="K220" s="219">
        <f>IF($L220&gt;0,DULIEU!W212,"-")</f>
        <v>0</v>
      </c>
      <c r="L220" s="218" t="str">
        <f t="shared" si="6"/>
        <v/>
      </c>
      <c r="M220" s="66" t="str">
        <f t="shared" si="7"/>
        <v/>
      </c>
      <c r="N220" s="118"/>
      <c r="O220" s="45"/>
      <c r="P220" s="45"/>
      <c r="Q220" s="45"/>
      <c r="R220" s="45"/>
      <c r="S220" s="45"/>
      <c r="T220" s="45"/>
      <c r="U220" s="45"/>
      <c r="V220" s="45"/>
      <c r="W220" s="45"/>
      <c r="X220" s="45"/>
      <c r="Y220" s="45"/>
      <c r="Z220" s="45"/>
      <c r="AA220" s="45"/>
      <c r="AB220" s="45"/>
      <c r="AC220" s="45"/>
      <c r="AD220" s="45"/>
      <c r="AE220" s="45"/>
      <c r="AF220" s="45"/>
      <c r="AG220" s="45"/>
      <c r="AH220" s="45"/>
      <c r="AI220" s="45"/>
      <c r="AJ220" s="45"/>
      <c r="AK220" s="45"/>
    </row>
    <row r="221" spans="1:37" s="50" customFormat="1" ht="12.75" hidden="1">
      <c r="A221" s="45"/>
      <c r="B221" s="216" t="str">
        <f>IF(LEFT(DULIEU!$V213,3)=$M$4,DULIEU!$D213,"")</f>
        <v/>
      </c>
      <c r="C221" s="217" t="str">
        <f>IF(LEFT(DULIEU!$V213,3)=$M$4,DULIEU!$H213,"")</f>
        <v/>
      </c>
      <c r="D221" s="217" t="str">
        <f>IF(LEFT(DULIEU!$V213,3)=$M$4,DULIEU!$J213,"")</f>
        <v/>
      </c>
      <c r="E221" s="216" t="str">
        <f>IF(LEFT(DULIEU!$V213,3)=$M$4,DULIEU!$E213,"")</f>
        <v/>
      </c>
      <c r="F221" s="216" t="str">
        <f>IF(LEFT(DULIEU!$V213,3)=$M$4,DULIEU!$O213,"")</f>
        <v/>
      </c>
      <c r="G221" s="218" t="str">
        <f>IF(LEFT(DULIEU!$V213,3)=$M$4,DULIEU!$X213,"")</f>
        <v/>
      </c>
      <c r="H221" s="218">
        <f>IF(AND(LEFT(DULIEU!$V213,3)=$M$4,LEFT(DULIEU!$W213,4)=$H$11),DULIEU!$X213,0)</f>
        <v>0</v>
      </c>
      <c r="I221" s="218">
        <f>IF(AND(LEFT(DULIEU!$V213,3)=$M$4,LEFT(DULIEU!$W213,4)=$I$11),DULIEU!$X213,0)</f>
        <v>0</v>
      </c>
      <c r="J221" s="218">
        <f>IF(AND(LEFT(DULIEU!$V213,3)=$M$4,LEFT(DULIEU!$W213,4)=$J$11),DULIEU!$X213,0)</f>
        <v>0</v>
      </c>
      <c r="K221" s="219">
        <f>IF($L221&gt;0,DULIEU!W213,"-")</f>
        <v>0</v>
      </c>
      <c r="L221" s="218" t="str">
        <f t="shared" si="6"/>
        <v/>
      </c>
      <c r="M221" s="66" t="str">
        <f t="shared" si="7"/>
        <v/>
      </c>
      <c r="N221" s="118"/>
      <c r="O221" s="45"/>
      <c r="P221" s="45"/>
      <c r="Q221" s="45"/>
      <c r="R221" s="45"/>
      <c r="S221" s="45"/>
      <c r="T221" s="45"/>
      <c r="U221" s="45"/>
      <c r="V221" s="45"/>
      <c r="W221" s="45"/>
      <c r="X221" s="45"/>
      <c r="Y221" s="45"/>
      <c r="Z221" s="45"/>
      <c r="AA221" s="45"/>
      <c r="AB221" s="45"/>
      <c r="AC221" s="45"/>
      <c r="AD221" s="45"/>
      <c r="AE221" s="45"/>
      <c r="AF221" s="45"/>
      <c r="AG221" s="45"/>
      <c r="AH221" s="45"/>
      <c r="AI221" s="45"/>
      <c r="AJ221" s="45"/>
      <c r="AK221" s="45"/>
    </row>
    <row r="222" spans="1:37" s="50" customFormat="1" ht="12.75" hidden="1">
      <c r="A222" s="45"/>
      <c r="B222" s="216" t="str">
        <f>IF(LEFT(DULIEU!$V214,3)=$M$4,DULIEU!$D214,"")</f>
        <v/>
      </c>
      <c r="C222" s="217" t="str">
        <f>IF(LEFT(DULIEU!$V214,3)=$M$4,DULIEU!$H214,"")</f>
        <v/>
      </c>
      <c r="D222" s="217" t="str">
        <f>IF(LEFT(DULIEU!$V214,3)=$M$4,DULIEU!$J214,"")</f>
        <v/>
      </c>
      <c r="E222" s="216" t="str">
        <f>IF(LEFT(DULIEU!$V214,3)=$M$4,DULIEU!$E214,"")</f>
        <v/>
      </c>
      <c r="F222" s="216" t="str">
        <f>IF(LEFT(DULIEU!$V214,3)=$M$4,DULIEU!$O214,"")</f>
        <v/>
      </c>
      <c r="G222" s="218" t="str">
        <f>IF(LEFT(DULIEU!$V214,3)=$M$4,DULIEU!$X214,"")</f>
        <v/>
      </c>
      <c r="H222" s="218">
        <f>IF(AND(LEFT(DULIEU!$V214,3)=$M$4,LEFT(DULIEU!$W214,4)=$H$11),DULIEU!$X214,0)</f>
        <v>0</v>
      </c>
      <c r="I222" s="218">
        <f>IF(AND(LEFT(DULIEU!$V214,3)=$M$4,LEFT(DULIEU!$W214,4)=$I$11),DULIEU!$X214,0)</f>
        <v>0</v>
      </c>
      <c r="J222" s="218">
        <f>IF(AND(LEFT(DULIEU!$V214,3)=$M$4,LEFT(DULIEU!$W214,4)=$J$11),DULIEU!$X214,0)</f>
        <v>0</v>
      </c>
      <c r="K222" s="219">
        <f>IF($L222&gt;0,DULIEU!W214,"-")</f>
        <v>0</v>
      </c>
      <c r="L222" s="218" t="str">
        <f t="shared" si="6"/>
        <v/>
      </c>
      <c r="M222" s="66" t="str">
        <f t="shared" si="7"/>
        <v/>
      </c>
      <c r="N222" s="118"/>
      <c r="O222" s="45"/>
      <c r="P222" s="45"/>
      <c r="Q222" s="45"/>
      <c r="R222" s="45"/>
      <c r="S222" s="45"/>
      <c r="T222" s="45"/>
      <c r="U222" s="45"/>
      <c r="V222" s="45"/>
      <c r="W222" s="45"/>
      <c r="X222" s="45"/>
      <c r="Y222" s="45"/>
      <c r="Z222" s="45"/>
      <c r="AA222" s="45"/>
      <c r="AB222" s="45"/>
      <c r="AC222" s="45"/>
      <c r="AD222" s="45"/>
      <c r="AE222" s="45"/>
      <c r="AF222" s="45"/>
      <c r="AG222" s="45"/>
      <c r="AH222" s="45"/>
      <c r="AI222" s="45"/>
      <c r="AJ222" s="45"/>
      <c r="AK222" s="45"/>
    </row>
    <row r="223" spans="1:37" s="50" customFormat="1" ht="12.75" hidden="1">
      <c r="A223" s="45"/>
      <c r="B223" s="216" t="str">
        <f>IF(LEFT(DULIEU!$V215,3)=$M$4,DULIEU!$D215,"")</f>
        <v/>
      </c>
      <c r="C223" s="217" t="str">
        <f>IF(LEFT(DULIEU!$V215,3)=$M$4,DULIEU!$H215,"")</f>
        <v/>
      </c>
      <c r="D223" s="217" t="str">
        <f>IF(LEFT(DULIEU!$V215,3)=$M$4,DULIEU!$J215,"")</f>
        <v/>
      </c>
      <c r="E223" s="216" t="str">
        <f>IF(LEFT(DULIEU!$V215,3)=$M$4,DULIEU!$E215,"")</f>
        <v/>
      </c>
      <c r="F223" s="216" t="str">
        <f>IF(LEFT(DULIEU!$V215,3)=$M$4,DULIEU!$O215,"")</f>
        <v/>
      </c>
      <c r="G223" s="218" t="str">
        <f>IF(LEFT(DULIEU!$V215,3)=$M$4,DULIEU!$X215,"")</f>
        <v/>
      </c>
      <c r="H223" s="218">
        <f>IF(AND(LEFT(DULIEU!$V215,3)=$M$4,LEFT(DULIEU!$W215,4)=$H$11),DULIEU!$X215,0)</f>
        <v>0</v>
      </c>
      <c r="I223" s="218">
        <f>IF(AND(LEFT(DULIEU!$V215,3)=$M$4,LEFT(DULIEU!$W215,4)=$I$11),DULIEU!$X215,0)</f>
        <v>0</v>
      </c>
      <c r="J223" s="218">
        <f>IF(AND(LEFT(DULIEU!$V215,3)=$M$4,LEFT(DULIEU!$W215,4)=$J$11),DULIEU!$X215,0)</f>
        <v>0</v>
      </c>
      <c r="K223" s="219">
        <f>IF($L223&gt;0,DULIEU!W215,"-")</f>
        <v>0</v>
      </c>
      <c r="L223" s="218" t="str">
        <f t="shared" si="6"/>
        <v/>
      </c>
      <c r="M223" s="66" t="str">
        <f t="shared" si="7"/>
        <v/>
      </c>
      <c r="N223" s="118"/>
      <c r="O223" s="45"/>
      <c r="P223" s="45"/>
      <c r="Q223" s="45"/>
      <c r="R223" s="45"/>
      <c r="S223" s="45"/>
      <c r="T223" s="45"/>
      <c r="U223" s="45"/>
      <c r="V223" s="45"/>
      <c r="W223" s="45"/>
      <c r="X223" s="45"/>
      <c r="Y223" s="45"/>
      <c r="Z223" s="45"/>
      <c r="AA223" s="45"/>
      <c r="AB223" s="45"/>
      <c r="AC223" s="45"/>
      <c r="AD223" s="45"/>
      <c r="AE223" s="45"/>
      <c r="AF223" s="45"/>
      <c r="AG223" s="45"/>
      <c r="AH223" s="45"/>
      <c r="AI223" s="45"/>
      <c r="AJ223" s="45"/>
      <c r="AK223" s="45"/>
    </row>
    <row r="224" spans="1:37" s="50" customFormat="1" ht="12.75" hidden="1">
      <c r="A224" s="45"/>
      <c r="B224" s="216" t="str">
        <f>IF(LEFT(DULIEU!$V216,3)=$M$4,DULIEU!$D216,"")</f>
        <v/>
      </c>
      <c r="C224" s="217" t="str">
        <f>IF(LEFT(DULIEU!$V216,3)=$M$4,DULIEU!$H216,"")</f>
        <v/>
      </c>
      <c r="D224" s="217" t="str">
        <f>IF(LEFT(DULIEU!$V216,3)=$M$4,DULIEU!$J216,"")</f>
        <v/>
      </c>
      <c r="E224" s="216" t="str">
        <f>IF(LEFT(DULIEU!$V216,3)=$M$4,DULIEU!$E216,"")</f>
        <v/>
      </c>
      <c r="F224" s="216" t="str">
        <f>IF(LEFT(DULIEU!$V216,3)=$M$4,DULIEU!$O216,"")</f>
        <v/>
      </c>
      <c r="G224" s="218" t="str">
        <f>IF(LEFT(DULIEU!$V216,3)=$M$4,DULIEU!$X216,"")</f>
        <v/>
      </c>
      <c r="H224" s="218">
        <f>IF(AND(LEFT(DULIEU!$V216,3)=$M$4,LEFT(DULIEU!$W216,4)=$H$11),DULIEU!$X216,0)</f>
        <v>0</v>
      </c>
      <c r="I224" s="218">
        <f>IF(AND(LEFT(DULIEU!$V216,3)=$M$4,LEFT(DULIEU!$W216,4)=$I$11),DULIEU!$X216,0)</f>
        <v>0</v>
      </c>
      <c r="J224" s="218">
        <f>IF(AND(LEFT(DULIEU!$V216,3)=$M$4,LEFT(DULIEU!$W216,4)=$J$11),DULIEU!$X216,0)</f>
        <v>0</v>
      </c>
      <c r="K224" s="219">
        <f>IF($L224&gt;0,DULIEU!W216,"-")</f>
        <v>0</v>
      </c>
      <c r="L224" s="218" t="str">
        <f t="shared" si="6"/>
        <v/>
      </c>
      <c r="M224" s="66" t="str">
        <f t="shared" si="7"/>
        <v/>
      </c>
      <c r="N224" s="118"/>
      <c r="O224" s="45"/>
      <c r="P224" s="45"/>
      <c r="Q224" s="45"/>
      <c r="R224" s="45"/>
      <c r="S224" s="45"/>
      <c r="T224" s="45"/>
      <c r="U224" s="45"/>
      <c r="V224" s="45"/>
      <c r="W224" s="45"/>
      <c r="X224" s="45"/>
      <c r="Y224" s="45"/>
      <c r="Z224" s="45"/>
      <c r="AA224" s="45"/>
      <c r="AB224" s="45"/>
      <c r="AC224" s="45"/>
      <c r="AD224" s="45"/>
      <c r="AE224" s="45"/>
      <c r="AF224" s="45"/>
      <c r="AG224" s="45"/>
      <c r="AH224" s="45"/>
      <c r="AI224" s="45"/>
      <c r="AJ224" s="45"/>
      <c r="AK224" s="45"/>
    </row>
    <row r="225" spans="1:37" s="50" customFormat="1" ht="12.75" hidden="1">
      <c r="A225" s="45"/>
      <c r="B225" s="216" t="str">
        <f>IF(LEFT(DULIEU!$V217,3)=$M$4,DULIEU!$D217,"")</f>
        <v/>
      </c>
      <c r="C225" s="217" t="str">
        <f>IF(LEFT(DULIEU!$V217,3)=$M$4,DULIEU!$H217,"")</f>
        <v/>
      </c>
      <c r="D225" s="217" t="str">
        <f>IF(LEFT(DULIEU!$V217,3)=$M$4,DULIEU!$J217,"")</f>
        <v/>
      </c>
      <c r="E225" s="216" t="str">
        <f>IF(LEFT(DULIEU!$V217,3)=$M$4,DULIEU!$E217,"")</f>
        <v/>
      </c>
      <c r="F225" s="216" t="str">
        <f>IF(LEFT(DULIEU!$V217,3)=$M$4,DULIEU!$O217,"")</f>
        <v/>
      </c>
      <c r="G225" s="218" t="str">
        <f>IF(LEFT(DULIEU!$V217,3)=$M$4,DULIEU!$X217,"")</f>
        <v/>
      </c>
      <c r="H225" s="218">
        <f>IF(AND(LEFT(DULIEU!$V217,3)=$M$4,LEFT(DULIEU!$W217,4)=$H$11),DULIEU!$X217,0)</f>
        <v>0</v>
      </c>
      <c r="I225" s="218">
        <f>IF(AND(LEFT(DULIEU!$V217,3)=$M$4,LEFT(DULIEU!$W217,4)=$I$11),DULIEU!$X217,0)</f>
        <v>0</v>
      </c>
      <c r="J225" s="218">
        <f>IF(AND(LEFT(DULIEU!$V217,3)=$M$4,LEFT(DULIEU!$W217,4)=$J$11),DULIEU!$X217,0)</f>
        <v>0</v>
      </c>
      <c r="K225" s="219">
        <f>IF($L225&gt;0,DULIEU!W217,"-")</f>
        <v>0</v>
      </c>
      <c r="L225" s="218" t="str">
        <f t="shared" si="6"/>
        <v/>
      </c>
      <c r="M225" s="66" t="str">
        <f t="shared" si="7"/>
        <v/>
      </c>
      <c r="N225" s="118"/>
      <c r="O225" s="45"/>
      <c r="P225" s="45"/>
      <c r="Q225" s="45"/>
      <c r="R225" s="45"/>
      <c r="S225" s="45"/>
      <c r="T225" s="45"/>
      <c r="U225" s="45"/>
      <c r="V225" s="45"/>
      <c r="W225" s="45"/>
      <c r="X225" s="45"/>
      <c r="Y225" s="45"/>
      <c r="Z225" s="45"/>
      <c r="AA225" s="45"/>
      <c r="AB225" s="45"/>
      <c r="AC225" s="45"/>
      <c r="AD225" s="45"/>
      <c r="AE225" s="45"/>
      <c r="AF225" s="45"/>
      <c r="AG225" s="45"/>
      <c r="AH225" s="45"/>
      <c r="AI225" s="45"/>
      <c r="AJ225" s="45"/>
      <c r="AK225" s="45"/>
    </row>
    <row r="226" spans="1:37" s="50" customFormat="1" ht="12.75" hidden="1">
      <c r="A226" s="45"/>
      <c r="B226" s="216" t="str">
        <f>IF(LEFT(DULIEU!$V218,3)=$M$4,DULIEU!$D218,"")</f>
        <v/>
      </c>
      <c r="C226" s="217" t="str">
        <f>IF(LEFT(DULIEU!$V218,3)=$M$4,DULIEU!$H218,"")</f>
        <v/>
      </c>
      <c r="D226" s="217" t="str">
        <f>IF(LEFT(DULIEU!$V218,3)=$M$4,DULIEU!$J218,"")</f>
        <v/>
      </c>
      <c r="E226" s="216" t="str">
        <f>IF(LEFT(DULIEU!$V218,3)=$M$4,DULIEU!$E218,"")</f>
        <v/>
      </c>
      <c r="F226" s="216" t="str">
        <f>IF(LEFT(DULIEU!$V218,3)=$M$4,DULIEU!$O218,"")</f>
        <v/>
      </c>
      <c r="G226" s="218" t="str">
        <f>IF(LEFT(DULIEU!$V218,3)=$M$4,DULIEU!$X218,"")</f>
        <v/>
      </c>
      <c r="H226" s="218">
        <f>IF(AND(LEFT(DULIEU!$V218,3)=$M$4,LEFT(DULIEU!$W218,4)=$H$11),DULIEU!$X218,0)</f>
        <v>0</v>
      </c>
      <c r="I226" s="218">
        <f>IF(AND(LEFT(DULIEU!$V218,3)=$M$4,LEFT(DULIEU!$W218,4)=$I$11),DULIEU!$X218,0)</f>
        <v>0</v>
      </c>
      <c r="J226" s="218">
        <f>IF(AND(LEFT(DULIEU!$V218,3)=$M$4,LEFT(DULIEU!$W218,4)=$J$11),DULIEU!$X218,0)</f>
        <v>0</v>
      </c>
      <c r="K226" s="219">
        <f>IF($L226&gt;0,DULIEU!W218,"-")</f>
        <v>0</v>
      </c>
      <c r="L226" s="218" t="str">
        <f t="shared" si="6"/>
        <v/>
      </c>
      <c r="M226" s="66" t="str">
        <f t="shared" si="7"/>
        <v/>
      </c>
      <c r="N226" s="118"/>
      <c r="O226" s="45"/>
      <c r="P226" s="45"/>
      <c r="Q226" s="45"/>
      <c r="R226" s="45"/>
      <c r="S226" s="45"/>
      <c r="T226" s="45"/>
      <c r="U226" s="45"/>
      <c r="V226" s="45"/>
      <c r="W226" s="45"/>
      <c r="X226" s="45"/>
      <c r="Y226" s="45"/>
      <c r="Z226" s="45"/>
      <c r="AA226" s="45"/>
      <c r="AB226" s="45"/>
      <c r="AC226" s="45"/>
      <c r="AD226" s="45"/>
      <c r="AE226" s="45"/>
      <c r="AF226" s="45"/>
      <c r="AG226" s="45"/>
      <c r="AH226" s="45"/>
      <c r="AI226" s="45"/>
      <c r="AJ226" s="45"/>
      <c r="AK226" s="45"/>
    </row>
    <row r="227" spans="1:37" s="50" customFormat="1" ht="12.75" hidden="1">
      <c r="A227" s="45"/>
      <c r="B227" s="216" t="str">
        <f>IF(LEFT(DULIEU!$V219,3)=$M$4,DULIEU!$D219,"")</f>
        <v/>
      </c>
      <c r="C227" s="217" t="str">
        <f>IF(LEFT(DULIEU!$V219,3)=$M$4,DULIEU!$H219,"")</f>
        <v/>
      </c>
      <c r="D227" s="217" t="str">
        <f>IF(LEFT(DULIEU!$V219,3)=$M$4,DULIEU!$J219,"")</f>
        <v/>
      </c>
      <c r="E227" s="216" t="str">
        <f>IF(LEFT(DULIEU!$V219,3)=$M$4,DULIEU!$E219,"")</f>
        <v/>
      </c>
      <c r="F227" s="216" t="str">
        <f>IF(LEFT(DULIEU!$V219,3)=$M$4,DULIEU!$O219,"")</f>
        <v/>
      </c>
      <c r="G227" s="218" t="str">
        <f>IF(LEFT(DULIEU!$V219,3)=$M$4,DULIEU!$X219,"")</f>
        <v/>
      </c>
      <c r="H227" s="218">
        <f>IF(AND(LEFT(DULIEU!$V219,3)=$M$4,LEFT(DULIEU!$W219,4)=$H$11),DULIEU!$X219,0)</f>
        <v>0</v>
      </c>
      <c r="I227" s="218">
        <f>IF(AND(LEFT(DULIEU!$V219,3)=$M$4,LEFT(DULIEU!$W219,4)=$I$11),DULIEU!$X219,0)</f>
        <v>0</v>
      </c>
      <c r="J227" s="218">
        <f>IF(AND(LEFT(DULIEU!$V219,3)=$M$4,LEFT(DULIEU!$W219,4)=$J$11),DULIEU!$X219,0)</f>
        <v>0</v>
      </c>
      <c r="K227" s="219">
        <f>IF($L227&gt;0,DULIEU!W219,"-")</f>
        <v>0</v>
      </c>
      <c r="L227" s="218" t="str">
        <f t="shared" si="6"/>
        <v/>
      </c>
      <c r="M227" s="66" t="str">
        <f t="shared" si="7"/>
        <v/>
      </c>
      <c r="N227" s="118"/>
      <c r="O227" s="45"/>
      <c r="P227" s="45"/>
      <c r="Q227" s="45"/>
      <c r="R227" s="45"/>
      <c r="S227" s="45"/>
      <c r="T227" s="45"/>
      <c r="U227" s="45"/>
      <c r="V227" s="45"/>
      <c r="W227" s="45"/>
      <c r="X227" s="45"/>
      <c r="Y227" s="45"/>
      <c r="Z227" s="45"/>
      <c r="AA227" s="45"/>
      <c r="AB227" s="45"/>
      <c r="AC227" s="45"/>
      <c r="AD227" s="45"/>
      <c r="AE227" s="45"/>
      <c r="AF227" s="45"/>
      <c r="AG227" s="45"/>
      <c r="AH227" s="45"/>
      <c r="AI227" s="45"/>
      <c r="AJ227" s="45"/>
      <c r="AK227" s="45"/>
    </row>
    <row r="228" spans="1:37" s="50" customFormat="1" ht="12.75" hidden="1">
      <c r="A228" s="45"/>
      <c r="B228" s="216" t="str">
        <f>IF(LEFT(DULIEU!$V220,3)=$M$4,DULIEU!$D220,"")</f>
        <v/>
      </c>
      <c r="C228" s="217" t="str">
        <f>IF(LEFT(DULIEU!$V220,3)=$M$4,DULIEU!$H220,"")</f>
        <v/>
      </c>
      <c r="D228" s="217" t="str">
        <f>IF(LEFT(DULIEU!$V220,3)=$M$4,DULIEU!$J220,"")</f>
        <v/>
      </c>
      <c r="E228" s="216" t="str">
        <f>IF(LEFT(DULIEU!$V220,3)=$M$4,DULIEU!$E220,"")</f>
        <v/>
      </c>
      <c r="F228" s="216" t="str">
        <f>IF(LEFT(DULIEU!$V220,3)=$M$4,DULIEU!$O220,"")</f>
        <v/>
      </c>
      <c r="G228" s="218" t="str">
        <f>IF(LEFT(DULIEU!$V220,3)=$M$4,DULIEU!$X220,"")</f>
        <v/>
      </c>
      <c r="H228" s="218">
        <f>IF(AND(LEFT(DULIEU!$V220,3)=$M$4,LEFT(DULIEU!$W220,4)=$H$11),DULIEU!$X220,0)</f>
        <v>0</v>
      </c>
      <c r="I228" s="218">
        <f>IF(AND(LEFT(DULIEU!$V220,3)=$M$4,LEFT(DULIEU!$W220,4)=$I$11),DULIEU!$X220,0)</f>
        <v>0</v>
      </c>
      <c r="J228" s="218">
        <f>IF(AND(LEFT(DULIEU!$V220,3)=$M$4,LEFT(DULIEU!$W220,4)=$J$11),DULIEU!$X220,0)</f>
        <v>0</v>
      </c>
      <c r="K228" s="219">
        <f>IF($L228&gt;0,DULIEU!W220,"-")</f>
        <v>0</v>
      </c>
      <c r="L228" s="218" t="str">
        <f t="shared" si="6"/>
        <v/>
      </c>
      <c r="M228" s="66" t="str">
        <f t="shared" si="7"/>
        <v/>
      </c>
      <c r="N228" s="118"/>
      <c r="O228" s="45"/>
      <c r="P228" s="45"/>
      <c r="Q228" s="45"/>
      <c r="R228" s="45"/>
      <c r="S228" s="45"/>
      <c r="T228" s="45"/>
      <c r="U228" s="45"/>
      <c r="V228" s="45"/>
      <c r="W228" s="45"/>
      <c r="X228" s="45"/>
      <c r="Y228" s="45"/>
      <c r="Z228" s="45"/>
      <c r="AA228" s="45"/>
      <c r="AB228" s="45"/>
      <c r="AC228" s="45"/>
      <c r="AD228" s="45"/>
      <c r="AE228" s="45"/>
      <c r="AF228" s="45"/>
      <c r="AG228" s="45"/>
      <c r="AH228" s="45"/>
      <c r="AI228" s="45"/>
      <c r="AJ228" s="45"/>
      <c r="AK228" s="45"/>
    </row>
    <row r="229" spans="1:37" s="50" customFormat="1" ht="12.75" hidden="1">
      <c r="A229" s="45"/>
      <c r="B229" s="216" t="str">
        <f>IF(LEFT(DULIEU!$V221,3)=$M$4,DULIEU!$D221,"")</f>
        <v/>
      </c>
      <c r="C229" s="217" t="str">
        <f>IF(LEFT(DULIEU!$V221,3)=$M$4,DULIEU!$H221,"")</f>
        <v/>
      </c>
      <c r="D229" s="217" t="str">
        <f>IF(LEFT(DULIEU!$V221,3)=$M$4,DULIEU!$J221,"")</f>
        <v/>
      </c>
      <c r="E229" s="216" t="str">
        <f>IF(LEFT(DULIEU!$V221,3)=$M$4,DULIEU!$E221,"")</f>
        <v/>
      </c>
      <c r="F229" s="216" t="str">
        <f>IF(LEFT(DULIEU!$V221,3)=$M$4,DULIEU!$O221,"")</f>
        <v/>
      </c>
      <c r="G229" s="218" t="str">
        <f>IF(LEFT(DULIEU!$V221,3)=$M$4,DULIEU!$X221,"")</f>
        <v/>
      </c>
      <c r="H229" s="218">
        <f>IF(AND(LEFT(DULIEU!$V221,3)=$M$4,LEFT(DULIEU!$W221,4)=$H$11),DULIEU!$X221,0)</f>
        <v>0</v>
      </c>
      <c r="I229" s="218">
        <f>IF(AND(LEFT(DULIEU!$V221,3)=$M$4,LEFT(DULIEU!$W221,4)=$I$11),DULIEU!$X221,0)</f>
        <v>0</v>
      </c>
      <c r="J229" s="218">
        <f>IF(AND(LEFT(DULIEU!$V221,3)=$M$4,LEFT(DULIEU!$W221,4)=$J$11),DULIEU!$X221,0)</f>
        <v>0</v>
      </c>
      <c r="K229" s="219">
        <f>IF($L229&gt;0,DULIEU!W221,"-")</f>
        <v>0</v>
      </c>
      <c r="L229" s="218" t="str">
        <f t="shared" si="6"/>
        <v/>
      </c>
      <c r="M229" s="66" t="str">
        <f t="shared" si="7"/>
        <v/>
      </c>
      <c r="N229" s="118"/>
      <c r="O229" s="45"/>
      <c r="P229" s="45"/>
      <c r="Q229" s="45"/>
      <c r="R229" s="45"/>
      <c r="S229" s="45"/>
      <c r="T229" s="45"/>
      <c r="U229" s="45"/>
      <c r="V229" s="45"/>
      <c r="W229" s="45"/>
      <c r="X229" s="45"/>
      <c r="Y229" s="45"/>
      <c r="Z229" s="45"/>
      <c r="AA229" s="45"/>
      <c r="AB229" s="45"/>
      <c r="AC229" s="45"/>
      <c r="AD229" s="45"/>
      <c r="AE229" s="45"/>
      <c r="AF229" s="45"/>
      <c r="AG229" s="45"/>
      <c r="AH229" s="45"/>
      <c r="AI229" s="45"/>
      <c r="AJ229" s="45"/>
      <c r="AK229" s="45"/>
    </row>
    <row r="230" spans="1:37" s="50" customFormat="1" ht="12.75" hidden="1">
      <c r="A230" s="45"/>
      <c r="B230" s="216" t="str">
        <f>IF(LEFT(DULIEU!$V222,3)=$M$4,DULIEU!$D222,"")</f>
        <v/>
      </c>
      <c r="C230" s="217" t="str">
        <f>IF(LEFT(DULIEU!$V222,3)=$M$4,DULIEU!$H222,"")</f>
        <v/>
      </c>
      <c r="D230" s="217" t="str">
        <f>IF(LEFT(DULIEU!$V222,3)=$M$4,DULIEU!$J222,"")</f>
        <v/>
      </c>
      <c r="E230" s="216" t="str">
        <f>IF(LEFT(DULIEU!$V222,3)=$M$4,DULIEU!$E222,"")</f>
        <v/>
      </c>
      <c r="F230" s="216" t="str">
        <f>IF(LEFT(DULIEU!$V222,3)=$M$4,DULIEU!$O222,"")</f>
        <v/>
      </c>
      <c r="G230" s="218" t="str">
        <f>IF(LEFT(DULIEU!$V222,3)=$M$4,DULIEU!$X222,"")</f>
        <v/>
      </c>
      <c r="H230" s="218">
        <f>IF(AND(LEFT(DULIEU!$V222,3)=$M$4,LEFT(DULIEU!$W222,4)=$H$11),DULIEU!$X222,0)</f>
        <v>0</v>
      </c>
      <c r="I230" s="218">
        <f>IF(AND(LEFT(DULIEU!$V222,3)=$M$4,LEFT(DULIEU!$W222,4)=$I$11),DULIEU!$X222,0)</f>
        <v>0</v>
      </c>
      <c r="J230" s="218">
        <f>IF(AND(LEFT(DULIEU!$V222,3)=$M$4,LEFT(DULIEU!$W222,4)=$J$11),DULIEU!$X222,0)</f>
        <v>0</v>
      </c>
      <c r="K230" s="219">
        <f>IF($L230&gt;0,DULIEU!W222,"-")</f>
        <v>0</v>
      </c>
      <c r="L230" s="218" t="str">
        <f t="shared" si="6"/>
        <v/>
      </c>
      <c r="M230" s="66" t="str">
        <f t="shared" si="7"/>
        <v/>
      </c>
      <c r="N230" s="118"/>
      <c r="O230" s="45"/>
      <c r="P230" s="45"/>
      <c r="Q230" s="45"/>
      <c r="R230" s="45"/>
      <c r="S230" s="45"/>
      <c r="T230" s="45"/>
      <c r="U230" s="45"/>
      <c r="V230" s="45"/>
      <c r="W230" s="45"/>
      <c r="X230" s="45"/>
      <c r="Y230" s="45"/>
      <c r="Z230" s="45"/>
      <c r="AA230" s="45"/>
      <c r="AB230" s="45"/>
      <c r="AC230" s="45"/>
      <c r="AD230" s="45"/>
      <c r="AE230" s="45"/>
      <c r="AF230" s="45"/>
      <c r="AG230" s="45"/>
      <c r="AH230" s="45"/>
      <c r="AI230" s="45"/>
      <c r="AJ230" s="45"/>
      <c r="AK230" s="45"/>
    </row>
    <row r="231" spans="1:37" s="50" customFormat="1" ht="12.75" hidden="1">
      <c r="A231" s="45"/>
      <c r="B231" s="216" t="str">
        <f>IF(LEFT(DULIEU!$V223,3)=$M$4,DULIEU!$D223,"")</f>
        <v/>
      </c>
      <c r="C231" s="217" t="str">
        <f>IF(LEFT(DULIEU!$V223,3)=$M$4,DULIEU!$H223,"")</f>
        <v/>
      </c>
      <c r="D231" s="217" t="str">
        <f>IF(LEFT(DULIEU!$V223,3)=$M$4,DULIEU!$J223,"")</f>
        <v/>
      </c>
      <c r="E231" s="216" t="str">
        <f>IF(LEFT(DULIEU!$V223,3)=$M$4,DULIEU!$E223,"")</f>
        <v/>
      </c>
      <c r="F231" s="216" t="str">
        <f>IF(LEFT(DULIEU!$V223,3)=$M$4,DULIEU!$O223,"")</f>
        <v/>
      </c>
      <c r="G231" s="218" t="str">
        <f>IF(LEFT(DULIEU!$V223,3)=$M$4,DULIEU!$X223,"")</f>
        <v/>
      </c>
      <c r="H231" s="218">
        <f>IF(AND(LEFT(DULIEU!$V223,3)=$M$4,LEFT(DULIEU!$W223,4)=$H$11),DULIEU!$X223,0)</f>
        <v>0</v>
      </c>
      <c r="I231" s="218">
        <f>IF(AND(LEFT(DULIEU!$V223,3)=$M$4,LEFT(DULIEU!$W223,4)=$I$11),DULIEU!$X223,0)</f>
        <v>0</v>
      </c>
      <c r="J231" s="218">
        <f>IF(AND(LEFT(DULIEU!$V223,3)=$M$4,LEFT(DULIEU!$W223,4)=$J$11),DULIEU!$X223,0)</f>
        <v>0</v>
      </c>
      <c r="K231" s="219">
        <f>IF($L231&gt;0,DULIEU!W223,"-")</f>
        <v>0</v>
      </c>
      <c r="L231" s="218" t="str">
        <f t="shared" si="6"/>
        <v/>
      </c>
      <c r="M231" s="66" t="str">
        <f t="shared" si="7"/>
        <v/>
      </c>
      <c r="N231" s="118"/>
      <c r="O231" s="45"/>
      <c r="P231" s="45"/>
      <c r="Q231" s="45"/>
      <c r="R231" s="45"/>
      <c r="S231" s="45"/>
      <c r="T231" s="45"/>
      <c r="U231" s="45"/>
      <c r="V231" s="45"/>
      <c r="W231" s="45"/>
      <c r="X231" s="45"/>
      <c r="Y231" s="45"/>
      <c r="Z231" s="45"/>
      <c r="AA231" s="45"/>
      <c r="AB231" s="45"/>
      <c r="AC231" s="45"/>
      <c r="AD231" s="45"/>
      <c r="AE231" s="45"/>
      <c r="AF231" s="45"/>
      <c r="AG231" s="45"/>
      <c r="AH231" s="45"/>
      <c r="AI231" s="45"/>
      <c r="AJ231" s="45"/>
      <c r="AK231" s="45"/>
    </row>
    <row r="232" spans="1:37" s="50" customFormat="1" ht="12.75" hidden="1">
      <c r="A232" s="45"/>
      <c r="B232" s="216" t="str">
        <f>IF(LEFT(DULIEU!$V224,3)=$M$4,DULIEU!$D224,"")</f>
        <v/>
      </c>
      <c r="C232" s="217" t="str">
        <f>IF(LEFT(DULIEU!$V224,3)=$M$4,DULIEU!$H224,"")</f>
        <v/>
      </c>
      <c r="D232" s="217" t="str">
        <f>IF(LEFT(DULIEU!$V224,3)=$M$4,DULIEU!$J224,"")</f>
        <v/>
      </c>
      <c r="E232" s="216" t="str">
        <f>IF(LEFT(DULIEU!$V224,3)=$M$4,DULIEU!$E224,"")</f>
        <v/>
      </c>
      <c r="F232" s="216" t="str">
        <f>IF(LEFT(DULIEU!$V224,3)=$M$4,DULIEU!$O224,"")</f>
        <v/>
      </c>
      <c r="G232" s="218" t="str">
        <f>IF(LEFT(DULIEU!$V224,3)=$M$4,DULIEU!$X224,"")</f>
        <v/>
      </c>
      <c r="H232" s="218">
        <f>IF(AND(LEFT(DULIEU!$V224,3)=$M$4,LEFT(DULIEU!$W224,4)=$H$11),DULIEU!$X224,0)</f>
        <v>0</v>
      </c>
      <c r="I232" s="218">
        <f>IF(AND(LEFT(DULIEU!$V224,3)=$M$4,LEFT(DULIEU!$W224,4)=$I$11),DULIEU!$X224,0)</f>
        <v>0</v>
      </c>
      <c r="J232" s="218">
        <f>IF(AND(LEFT(DULIEU!$V224,3)=$M$4,LEFT(DULIEU!$W224,4)=$J$11),DULIEU!$X224,0)</f>
        <v>0</v>
      </c>
      <c r="K232" s="219">
        <f>IF($L232&gt;0,DULIEU!W224,"-")</f>
        <v>0</v>
      </c>
      <c r="L232" s="218" t="str">
        <f t="shared" si="6"/>
        <v/>
      </c>
      <c r="M232" s="66" t="str">
        <f t="shared" si="7"/>
        <v/>
      </c>
      <c r="N232" s="118"/>
      <c r="O232" s="45"/>
      <c r="P232" s="45"/>
      <c r="Q232" s="45"/>
      <c r="R232" s="45"/>
      <c r="S232" s="45"/>
      <c r="T232" s="45"/>
      <c r="U232" s="45"/>
      <c r="V232" s="45"/>
      <c r="W232" s="45"/>
      <c r="X232" s="45"/>
      <c r="Y232" s="45"/>
      <c r="Z232" s="45"/>
      <c r="AA232" s="45"/>
      <c r="AB232" s="45"/>
      <c r="AC232" s="45"/>
      <c r="AD232" s="45"/>
      <c r="AE232" s="45"/>
      <c r="AF232" s="45"/>
      <c r="AG232" s="45"/>
      <c r="AH232" s="45"/>
      <c r="AI232" s="45"/>
      <c r="AJ232" s="45"/>
      <c r="AK232" s="45"/>
    </row>
    <row r="233" spans="1:37" s="50" customFormat="1" ht="12.75" hidden="1">
      <c r="A233" s="45"/>
      <c r="B233" s="216" t="str">
        <f>IF(LEFT(DULIEU!$V225,3)=$M$4,DULIEU!$D225,"")</f>
        <v/>
      </c>
      <c r="C233" s="217" t="str">
        <f>IF(LEFT(DULIEU!$V225,3)=$M$4,DULIEU!$H225,"")</f>
        <v/>
      </c>
      <c r="D233" s="217" t="str">
        <f>IF(LEFT(DULIEU!$V225,3)=$M$4,DULIEU!$J225,"")</f>
        <v/>
      </c>
      <c r="E233" s="216" t="str">
        <f>IF(LEFT(DULIEU!$V225,3)=$M$4,DULIEU!$E225,"")</f>
        <v/>
      </c>
      <c r="F233" s="216" t="str">
        <f>IF(LEFT(DULIEU!$V225,3)=$M$4,DULIEU!$O225,"")</f>
        <v/>
      </c>
      <c r="G233" s="218" t="str">
        <f>IF(LEFT(DULIEU!$V225,3)=$M$4,DULIEU!$X225,"")</f>
        <v/>
      </c>
      <c r="H233" s="218">
        <f>IF(AND(LEFT(DULIEU!$V225,3)=$M$4,LEFT(DULIEU!$W225,4)=$H$11),DULIEU!$X225,0)</f>
        <v>0</v>
      </c>
      <c r="I233" s="218">
        <f>IF(AND(LEFT(DULIEU!$V225,3)=$M$4,LEFT(DULIEU!$W225,4)=$I$11),DULIEU!$X225,0)</f>
        <v>0</v>
      </c>
      <c r="J233" s="218">
        <f>IF(AND(LEFT(DULIEU!$V225,3)=$M$4,LEFT(DULIEU!$W225,4)=$J$11),DULIEU!$X225,0)</f>
        <v>0</v>
      </c>
      <c r="K233" s="219">
        <f>IF($L233&gt;0,DULIEU!W225,"-")</f>
        <v>0</v>
      </c>
      <c r="L233" s="218" t="str">
        <f t="shared" si="6"/>
        <v/>
      </c>
      <c r="M233" s="66" t="str">
        <f t="shared" si="7"/>
        <v/>
      </c>
      <c r="N233" s="118"/>
      <c r="O233" s="45"/>
      <c r="P233" s="45"/>
      <c r="Q233" s="45"/>
      <c r="R233" s="45"/>
      <c r="S233" s="45"/>
      <c r="T233" s="45"/>
      <c r="U233" s="45"/>
      <c r="V233" s="45"/>
      <c r="W233" s="45"/>
      <c r="X233" s="45"/>
      <c r="Y233" s="45"/>
      <c r="Z233" s="45"/>
      <c r="AA233" s="45"/>
      <c r="AB233" s="45"/>
      <c r="AC233" s="45"/>
      <c r="AD233" s="45"/>
      <c r="AE233" s="45"/>
      <c r="AF233" s="45"/>
      <c r="AG233" s="45"/>
      <c r="AH233" s="45"/>
      <c r="AI233" s="45"/>
      <c r="AJ233" s="45"/>
      <c r="AK233" s="45"/>
    </row>
    <row r="234" spans="1:37" s="50" customFormat="1" ht="12.75" hidden="1">
      <c r="A234" s="45"/>
      <c r="B234" s="216" t="str">
        <f>IF(LEFT(DULIEU!$V226,3)=$M$4,DULIEU!$D226,"")</f>
        <v/>
      </c>
      <c r="C234" s="217" t="str">
        <f>IF(LEFT(DULIEU!$V226,3)=$M$4,DULIEU!$H226,"")</f>
        <v/>
      </c>
      <c r="D234" s="217" t="str">
        <f>IF(LEFT(DULIEU!$V226,3)=$M$4,DULIEU!$J226,"")</f>
        <v/>
      </c>
      <c r="E234" s="216" t="str">
        <f>IF(LEFT(DULIEU!$V226,3)=$M$4,DULIEU!$E226,"")</f>
        <v/>
      </c>
      <c r="F234" s="216" t="str">
        <f>IF(LEFT(DULIEU!$V226,3)=$M$4,DULIEU!$O226,"")</f>
        <v/>
      </c>
      <c r="G234" s="218" t="str">
        <f>IF(LEFT(DULIEU!$V226,3)=$M$4,DULIEU!$X226,"")</f>
        <v/>
      </c>
      <c r="H234" s="218">
        <f>IF(AND(LEFT(DULIEU!$V226,3)=$M$4,LEFT(DULIEU!$W226,4)=$H$11),DULIEU!$X226,0)</f>
        <v>0</v>
      </c>
      <c r="I234" s="218">
        <f>IF(AND(LEFT(DULIEU!$V226,3)=$M$4,LEFT(DULIEU!$W226,4)=$I$11),DULIEU!$X226,0)</f>
        <v>0</v>
      </c>
      <c r="J234" s="218">
        <f>IF(AND(LEFT(DULIEU!$V226,3)=$M$4,LEFT(DULIEU!$W226,4)=$J$11),DULIEU!$X226,0)</f>
        <v>0</v>
      </c>
      <c r="K234" s="219">
        <f>IF($L234&gt;0,DULIEU!W226,"-")</f>
        <v>0</v>
      </c>
      <c r="L234" s="218" t="str">
        <f t="shared" si="6"/>
        <v/>
      </c>
      <c r="M234" s="66" t="str">
        <f t="shared" si="7"/>
        <v/>
      </c>
      <c r="N234" s="118"/>
      <c r="O234" s="45"/>
      <c r="P234" s="45"/>
      <c r="Q234" s="45"/>
      <c r="R234" s="45"/>
      <c r="S234" s="45"/>
      <c r="T234" s="45"/>
      <c r="U234" s="45"/>
      <c r="V234" s="45"/>
      <c r="W234" s="45"/>
      <c r="X234" s="45"/>
      <c r="Y234" s="45"/>
      <c r="Z234" s="45"/>
      <c r="AA234" s="45"/>
      <c r="AB234" s="45"/>
      <c r="AC234" s="45"/>
      <c r="AD234" s="45"/>
      <c r="AE234" s="45"/>
      <c r="AF234" s="45"/>
      <c r="AG234" s="45"/>
      <c r="AH234" s="45"/>
      <c r="AI234" s="45"/>
      <c r="AJ234" s="45"/>
      <c r="AK234" s="45"/>
    </row>
    <row r="235" spans="1:37" s="50" customFormat="1" ht="12.75" hidden="1">
      <c r="A235" s="45"/>
      <c r="B235" s="216" t="str">
        <f>IF(LEFT(DULIEU!$V227,3)=$M$4,DULIEU!$D227,"")</f>
        <v/>
      </c>
      <c r="C235" s="217" t="str">
        <f>IF(LEFT(DULIEU!$V227,3)=$M$4,DULIEU!$H227,"")</f>
        <v/>
      </c>
      <c r="D235" s="217" t="str">
        <f>IF(LEFT(DULIEU!$V227,3)=$M$4,DULIEU!$J227,"")</f>
        <v/>
      </c>
      <c r="E235" s="216" t="str">
        <f>IF(LEFT(DULIEU!$V227,3)=$M$4,DULIEU!$E227,"")</f>
        <v/>
      </c>
      <c r="F235" s="216" t="str">
        <f>IF(LEFT(DULIEU!$V227,3)=$M$4,DULIEU!$O227,"")</f>
        <v/>
      </c>
      <c r="G235" s="218" t="str">
        <f>IF(LEFT(DULIEU!$V227,3)=$M$4,DULIEU!$X227,"")</f>
        <v/>
      </c>
      <c r="H235" s="218">
        <f>IF(AND(LEFT(DULIEU!$V227,3)=$M$4,LEFT(DULIEU!$W227,4)=$H$11),DULIEU!$X227,0)</f>
        <v>0</v>
      </c>
      <c r="I235" s="218">
        <f>IF(AND(LEFT(DULIEU!$V227,3)=$M$4,LEFT(DULIEU!$W227,4)=$I$11),DULIEU!$X227,0)</f>
        <v>0</v>
      </c>
      <c r="J235" s="218">
        <f>IF(AND(LEFT(DULIEU!$V227,3)=$M$4,LEFT(DULIEU!$W227,4)=$J$11),DULIEU!$X227,0)</f>
        <v>0</v>
      </c>
      <c r="K235" s="219">
        <f>IF($L235&gt;0,DULIEU!W227,"-")</f>
        <v>0</v>
      </c>
      <c r="L235" s="218" t="str">
        <f t="shared" si="6"/>
        <v/>
      </c>
      <c r="M235" s="66" t="str">
        <f t="shared" si="7"/>
        <v/>
      </c>
      <c r="N235" s="118"/>
      <c r="O235" s="45"/>
      <c r="P235" s="45"/>
      <c r="Q235" s="45"/>
      <c r="R235" s="45"/>
      <c r="S235" s="45"/>
      <c r="T235" s="45"/>
      <c r="U235" s="45"/>
      <c r="V235" s="45"/>
      <c r="W235" s="45"/>
      <c r="X235" s="45"/>
      <c r="Y235" s="45"/>
      <c r="Z235" s="45"/>
      <c r="AA235" s="45"/>
      <c r="AB235" s="45"/>
      <c r="AC235" s="45"/>
      <c r="AD235" s="45"/>
      <c r="AE235" s="45"/>
      <c r="AF235" s="45"/>
      <c r="AG235" s="45"/>
      <c r="AH235" s="45"/>
      <c r="AI235" s="45"/>
      <c r="AJ235" s="45"/>
      <c r="AK235" s="45"/>
    </row>
    <row r="236" spans="1:37" s="50" customFormat="1" ht="12.75" hidden="1">
      <c r="A236" s="45"/>
      <c r="B236" s="216" t="str">
        <f>IF(LEFT(DULIEU!$V228,3)=$M$4,DULIEU!$D228,"")</f>
        <v/>
      </c>
      <c r="C236" s="217" t="str">
        <f>IF(LEFT(DULIEU!$V228,3)=$M$4,DULIEU!$H228,"")</f>
        <v/>
      </c>
      <c r="D236" s="217" t="str">
        <f>IF(LEFT(DULIEU!$V228,3)=$M$4,DULIEU!$J228,"")</f>
        <v/>
      </c>
      <c r="E236" s="216" t="str">
        <f>IF(LEFT(DULIEU!$V228,3)=$M$4,DULIEU!$E228,"")</f>
        <v/>
      </c>
      <c r="F236" s="216" t="str">
        <f>IF(LEFT(DULIEU!$V228,3)=$M$4,DULIEU!$O228,"")</f>
        <v/>
      </c>
      <c r="G236" s="218" t="str">
        <f>IF(LEFT(DULIEU!$V228,3)=$M$4,DULIEU!$X228,"")</f>
        <v/>
      </c>
      <c r="H236" s="218">
        <f>IF(AND(LEFT(DULIEU!$V228,3)=$M$4,LEFT(DULIEU!$W228,4)=$H$11),DULIEU!$X228,0)</f>
        <v>0</v>
      </c>
      <c r="I236" s="218">
        <f>IF(AND(LEFT(DULIEU!$V228,3)=$M$4,LEFT(DULIEU!$W228,4)=$I$11),DULIEU!$X228,0)</f>
        <v>0</v>
      </c>
      <c r="J236" s="218">
        <f>IF(AND(LEFT(DULIEU!$V228,3)=$M$4,LEFT(DULIEU!$W228,4)=$J$11),DULIEU!$X228,0)</f>
        <v>0</v>
      </c>
      <c r="K236" s="219">
        <f>IF($L236&gt;0,DULIEU!W228,"-")</f>
        <v>0</v>
      </c>
      <c r="L236" s="218" t="str">
        <f t="shared" si="6"/>
        <v/>
      </c>
      <c r="M236" s="66" t="str">
        <f t="shared" si="7"/>
        <v/>
      </c>
      <c r="N236" s="118"/>
      <c r="O236" s="45"/>
      <c r="P236" s="45"/>
      <c r="Q236" s="45"/>
      <c r="R236" s="45"/>
      <c r="S236" s="45"/>
      <c r="T236" s="45"/>
      <c r="U236" s="45"/>
      <c r="V236" s="45"/>
      <c r="W236" s="45"/>
      <c r="X236" s="45"/>
      <c r="Y236" s="45"/>
      <c r="Z236" s="45"/>
      <c r="AA236" s="45"/>
      <c r="AB236" s="45"/>
      <c r="AC236" s="45"/>
      <c r="AD236" s="45"/>
      <c r="AE236" s="45"/>
      <c r="AF236" s="45"/>
      <c r="AG236" s="45"/>
      <c r="AH236" s="45"/>
      <c r="AI236" s="45"/>
      <c r="AJ236" s="45"/>
      <c r="AK236" s="45"/>
    </row>
    <row r="237" spans="1:37" s="50" customFormat="1" ht="12.75" hidden="1">
      <c r="A237" s="45"/>
      <c r="B237" s="216" t="str">
        <f>IF(LEFT(DULIEU!$V229,3)=$M$4,DULIEU!$D229,"")</f>
        <v/>
      </c>
      <c r="C237" s="217" t="str">
        <f>IF(LEFT(DULIEU!$V229,3)=$M$4,DULIEU!$H229,"")</f>
        <v/>
      </c>
      <c r="D237" s="217" t="str">
        <f>IF(LEFT(DULIEU!$V229,3)=$M$4,DULIEU!$J229,"")</f>
        <v/>
      </c>
      <c r="E237" s="216" t="str">
        <f>IF(LEFT(DULIEU!$V229,3)=$M$4,DULIEU!$E229,"")</f>
        <v/>
      </c>
      <c r="F237" s="216" t="str">
        <f>IF(LEFT(DULIEU!$V229,3)=$M$4,DULIEU!$O229,"")</f>
        <v/>
      </c>
      <c r="G237" s="218" t="str">
        <f>IF(LEFT(DULIEU!$V229,3)=$M$4,DULIEU!$X229,"")</f>
        <v/>
      </c>
      <c r="H237" s="218">
        <f>IF(AND(LEFT(DULIEU!$V229,3)=$M$4,LEFT(DULIEU!$W229,4)=$H$11),DULIEU!$X229,0)</f>
        <v>0</v>
      </c>
      <c r="I237" s="218">
        <f>IF(AND(LEFT(DULIEU!$V229,3)=$M$4,LEFT(DULIEU!$W229,4)=$I$11),DULIEU!$X229,0)</f>
        <v>0</v>
      </c>
      <c r="J237" s="218">
        <f>IF(AND(LEFT(DULIEU!$V229,3)=$M$4,LEFT(DULIEU!$W229,4)=$J$11),DULIEU!$X229,0)</f>
        <v>0</v>
      </c>
      <c r="K237" s="219">
        <f>IF($L237&gt;0,DULIEU!W229,"-")</f>
        <v>0</v>
      </c>
      <c r="L237" s="218" t="str">
        <f t="shared" si="6"/>
        <v/>
      </c>
      <c r="M237" s="66" t="str">
        <f t="shared" si="7"/>
        <v/>
      </c>
      <c r="N237" s="118"/>
      <c r="O237" s="45"/>
      <c r="P237" s="45"/>
      <c r="Q237" s="45"/>
      <c r="R237" s="45"/>
      <c r="S237" s="45"/>
      <c r="T237" s="45"/>
      <c r="U237" s="45"/>
      <c r="V237" s="45"/>
      <c r="W237" s="45"/>
      <c r="X237" s="45"/>
      <c r="Y237" s="45"/>
      <c r="Z237" s="45"/>
      <c r="AA237" s="45"/>
      <c r="AB237" s="45"/>
      <c r="AC237" s="45"/>
      <c r="AD237" s="45"/>
      <c r="AE237" s="45"/>
      <c r="AF237" s="45"/>
      <c r="AG237" s="45"/>
      <c r="AH237" s="45"/>
      <c r="AI237" s="45"/>
      <c r="AJ237" s="45"/>
      <c r="AK237" s="45"/>
    </row>
    <row r="238" spans="1:37" s="50" customFormat="1" ht="12.75" hidden="1">
      <c r="A238" s="45"/>
      <c r="B238" s="216" t="str">
        <f>IF(LEFT(DULIEU!$V230,3)=$M$4,DULIEU!$D230,"")</f>
        <v/>
      </c>
      <c r="C238" s="217" t="str">
        <f>IF(LEFT(DULIEU!$V230,3)=$M$4,DULIEU!$H230,"")</f>
        <v/>
      </c>
      <c r="D238" s="217" t="str">
        <f>IF(LEFT(DULIEU!$V230,3)=$M$4,DULIEU!$J230,"")</f>
        <v/>
      </c>
      <c r="E238" s="216" t="str">
        <f>IF(LEFT(DULIEU!$V230,3)=$M$4,DULIEU!$E230,"")</f>
        <v/>
      </c>
      <c r="F238" s="216" t="str">
        <f>IF(LEFT(DULIEU!$V230,3)=$M$4,DULIEU!$O230,"")</f>
        <v/>
      </c>
      <c r="G238" s="218" t="str">
        <f>IF(LEFT(DULIEU!$V230,3)=$M$4,DULIEU!$X230,"")</f>
        <v/>
      </c>
      <c r="H238" s="218">
        <f>IF(AND(LEFT(DULIEU!$V230,3)=$M$4,LEFT(DULIEU!$W230,4)=$H$11),DULIEU!$X230,0)</f>
        <v>0</v>
      </c>
      <c r="I238" s="218">
        <f>IF(AND(LEFT(DULIEU!$V230,3)=$M$4,LEFT(DULIEU!$W230,4)=$I$11),DULIEU!$X230,0)</f>
        <v>0</v>
      </c>
      <c r="J238" s="218">
        <f>IF(AND(LEFT(DULIEU!$V230,3)=$M$4,LEFT(DULIEU!$W230,4)=$J$11),DULIEU!$X230,0)</f>
        <v>0</v>
      </c>
      <c r="K238" s="219">
        <f>IF($L238&gt;0,DULIEU!W230,"-")</f>
        <v>0</v>
      </c>
      <c r="L238" s="218" t="str">
        <f t="shared" si="6"/>
        <v/>
      </c>
      <c r="M238" s="66" t="str">
        <f t="shared" si="7"/>
        <v/>
      </c>
      <c r="N238" s="118"/>
      <c r="O238" s="45"/>
      <c r="P238" s="45"/>
      <c r="Q238" s="45"/>
      <c r="R238" s="45"/>
      <c r="S238" s="45"/>
      <c r="T238" s="45"/>
      <c r="U238" s="45"/>
      <c r="V238" s="45"/>
      <c r="W238" s="45"/>
      <c r="X238" s="45"/>
      <c r="Y238" s="45"/>
      <c r="Z238" s="45"/>
      <c r="AA238" s="45"/>
      <c r="AB238" s="45"/>
      <c r="AC238" s="45"/>
      <c r="AD238" s="45"/>
      <c r="AE238" s="45"/>
      <c r="AF238" s="45"/>
      <c r="AG238" s="45"/>
      <c r="AH238" s="45"/>
      <c r="AI238" s="45"/>
      <c r="AJ238" s="45"/>
      <c r="AK238" s="45"/>
    </row>
    <row r="239" spans="1:37" s="50" customFormat="1" ht="12.75" hidden="1">
      <c r="A239" s="45"/>
      <c r="B239" s="216" t="str">
        <f>IF(LEFT(DULIEU!$V231,3)=$M$4,DULIEU!$D231,"")</f>
        <v/>
      </c>
      <c r="C239" s="217" t="str">
        <f>IF(LEFT(DULIEU!$V231,3)=$M$4,DULIEU!$H231,"")</f>
        <v/>
      </c>
      <c r="D239" s="217" t="str">
        <f>IF(LEFT(DULIEU!$V231,3)=$M$4,DULIEU!$J231,"")</f>
        <v/>
      </c>
      <c r="E239" s="216" t="str">
        <f>IF(LEFT(DULIEU!$V231,3)=$M$4,DULIEU!$E231,"")</f>
        <v/>
      </c>
      <c r="F239" s="216" t="str">
        <f>IF(LEFT(DULIEU!$V231,3)=$M$4,DULIEU!$O231,"")</f>
        <v/>
      </c>
      <c r="G239" s="218" t="str">
        <f>IF(LEFT(DULIEU!$V231,3)=$M$4,DULIEU!$X231,"")</f>
        <v/>
      </c>
      <c r="H239" s="218">
        <f>IF(AND(LEFT(DULIEU!$V231,3)=$M$4,LEFT(DULIEU!$W231,4)=$H$11),DULIEU!$X231,0)</f>
        <v>0</v>
      </c>
      <c r="I239" s="218">
        <f>IF(AND(LEFT(DULIEU!$V231,3)=$M$4,LEFT(DULIEU!$W231,4)=$I$11),DULIEU!$X231,0)</f>
        <v>0</v>
      </c>
      <c r="J239" s="218">
        <f>IF(AND(LEFT(DULIEU!$V231,3)=$M$4,LEFT(DULIEU!$W231,4)=$J$11),DULIEU!$X231,0)</f>
        <v>0</v>
      </c>
      <c r="K239" s="219">
        <f>IF($L239&gt;0,DULIEU!W231,"-")</f>
        <v>0</v>
      </c>
      <c r="L239" s="218" t="str">
        <f t="shared" si="6"/>
        <v/>
      </c>
      <c r="M239" s="66" t="str">
        <f t="shared" si="7"/>
        <v/>
      </c>
      <c r="N239" s="118"/>
      <c r="O239" s="45"/>
      <c r="P239" s="45"/>
      <c r="Q239" s="45"/>
      <c r="R239" s="45"/>
      <c r="S239" s="45"/>
      <c r="T239" s="45"/>
      <c r="U239" s="45"/>
      <c r="V239" s="45"/>
      <c r="W239" s="45"/>
      <c r="X239" s="45"/>
      <c r="Y239" s="45"/>
      <c r="Z239" s="45"/>
      <c r="AA239" s="45"/>
      <c r="AB239" s="45"/>
      <c r="AC239" s="45"/>
      <c r="AD239" s="45"/>
      <c r="AE239" s="45"/>
      <c r="AF239" s="45"/>
      <c r="AG239" s="45"/>
      <c r="AH239" s="45"/>
      <c r="AI239" s="45"/>
      <c r="AJ239" s="45"/>
      <c r="AK239" s="45"/>
    </row>
    <row r="240" spans="1:37" s="50" customFormat="1" ht="12.75" hidden="1">
      <c r="A240" s="45"/>
      <c r="B240" s="216" t="str">
        <f>IF(LEFT(DULIEU!$V232,3)=$M$4,DULIEU!$D232,"")</f>
        <v/>
      </c>
      <c r="C240" s="217" t="str">
        <f>IF(LEFT(DULIEU!$V232,3)=$M$4,DULIEU!$H232,"")</f>
        <v/>
      </c>
      <c r="D240" s="217" t="str">
        <f>IF(LEFT(DULIEU!$V232,3)=$M$4,DULIEU!$J232,"")</f>
        <v/>
      </c>
      <c r="E240" s="216" t="str">
        <f>IF(LEFT(DULIEU!$V232,3)=$M$4,DULIEU!$E232,"")</f>
        <v/>
      </c>
      <c r="F240" s="216" t="str">
        <f>IF(LEFT(DULIEU!$V232,3)=$M$4,DULIEU!$O232,"")</f>
        <v/>
      </c>
      <c r="G240" s="218" t="str">
        <f>IF(LEFT(DULIEU!$V232,3)=$M$4,DULIEU!$X232,"")</f>
        <v/>
      </c>
      <c r="H240" s="218">
        <f>IF(AND(LEFT(DULIEU!$V232,3)=$M$4,LEFT(DULIEU!$W232,4)=$H$11),DULIEU!$X232,0)</f>
        <v>0</v>
      </c>
      <c r="I240" s="218">
        <f>IF(AND(LEFT(DULIEU!$V232,3)=$M$4,LEFT(DULIEU!$W232,4)=$I$11),DULIEU!$X232,0)</f>
        <v>0</v>
      </c>
      <c r="J240" s="218">
        <f>IF(AND(LEFT(DULIEU!$V232,3)=$M$4,LEFT(DULIEU!$W232,4)=$J$11),DULIEU!$X232,0)</f>
        <v>0</v>
      </c>
      <c r="K240" s="219">
        <f>IF($L240&gt;0,DULIEU!W232,"-")</f>
        <v>0</v>
      </c>
      <c r="L240" s="218" t="str">
        <f t="shared" si="6"/>
        <v/>
      </c>
      <c r="M240" s="66" t="str">
        <f t="shared" si="7"/>
        <v/>
      </c>
      <c r="N240" s="118"/>
      <c r="O240" s="45"/>
      <c r="P240" s="45"/>
      <c r="Q240" s="45"/>
      <c r="R240" s="45"/>
      <c r="S240" s="45"/>
      <c r="T240" s="45"/>
      <c r="U240" s="45"/>
      <c r="V240" s="45"/>
      <c r="W240" s="45"/>
      <c r="X240" s="45"/>
      <c r="Y240" s="45"/>
      <c r="Z240" s="45"/>
      <c r="AA240" s="45"/>
      <c r="AB240" s="45"/>
      <c r="AC240" s="45"/>
      <c r="AD240" s="45"/>
      <c r="AE240" s="45"/>
      <c r="AF240" s="45"/>
      <c r="AG240" s="45"/>
      <c r="AH240" s="45"/>
      <c r="AI240" s="45"/>
      <c r="AJ240" s="45"/>
      <c r="AK240" s="45"/>
    </row>
    <row r="241" spans="1:37" s="50" customFormat="1" ht="12.75" hidden="1">
      <c r="A241" s="45"/>
      <c r="B241" s="216" t="str">
        <f>IF(LEFT(DULIEU!$V233,3)=$M$4,DULIEU!$D233,"")</f>
        <v/>
      </c>
      <c r="C241" s="217" t="str">
        <f>IF(LEFT(DULIEU!$V233,3)=$M$4,DULIEU!$H233,"")</f>
        <v/>
      </c>
      <c r="D241" s="217" t="str">
        <f>IF(LEFT(DULIEU!$V233,3)=$M$4,DULIEU!$J233,"")</f>
        <v/>
      </c>
      <c r="E241" s="216" t="str">
        <f>IF(LEFT(DULIEU!$V233,3)=$M$4,DULIEU!$E233,"")</f>
        <v/>
      </c>
      <c r="F241" s="216" t="str">
        <f>IF(LEFT(DULIEU!$V233,3)=$M$4,DULIEU!$O233,"")</f>
        <v/>
      </c>
      <c r="G241" s="218" t="str">
        <f>IF(LEFT(DULIEU!$V233,3)=$M$4,DULIEU!$X233,"")</f>
        <v/>
      </c>
      <c r="H241" s="218">
        <f>IF(AND(LEFT(DULIEU!$V233,3)=$M$4,LEFT(DULIEU!$W233,4)=$H$11),DULIEU!$X233,0)</f>
        <v>0</v>
      </c>
      <c r="I241" s="218">
        <f>IF(AND(LEFT(DULIEU!$V233,3)=$M$4,LEFT(DULIEU!$W233,4)=$I$11),DULIEU!$X233,0)</f>
        <v>0</v>
      </c>
      <c r="J241" s="218">
        <f>IF(AND(LEFT(DULIEU!$V233,3)=$M$4,LEFT(DULIEU!$W233,4)=$J$11),DULIEU!$X233,0)</f>
        <v>0</v>
      </c>
      <c r="K241" s="219">
        <f>IF($L241&gt;0,DULIEU!W233,"-")</f>
        <v>0</v>
      </c>
      <c r="L241" s="218" t="str">
        <f t="shared" si="6"/>
        <v/>
      </c>
      <c r="M241" s="66" t="str">
        <f t="shared" si="7"/>
        <v/>
      </c>
      <c r="N241" s="118"/>
      <c r="O241" s="45"/>
      <c r="P241" s="45"/>
      <c r="Q241" s="45"/>
      <c r="R241" s="45"/>
      <c r="S241" s="45"/>
      <c r="T241" s="45"/>
      <c r="U241" s="45"/>
      <c r="V241" s="45"/>
      <c r="W241" s="45"/>
      <c r="X241" s="45"/>
      <c r="Y241" s="45"/>
      <c r="Z241" s="45"/>
      <c r="AA241" s="45"/>
      <c r="AB241" s="45"/>
      <c r="AC241" s="45"/>
      <c r="AD241" s="45"/>
      <c r="AE241" s="45"/>
      <c r="AF241" s="45"/>
      <c r="AG241" s="45"/>
      <c r="AH241" s="45"/>
      <c r="AI241" s="45"/>
      <c r="AJ241" s="45"/>
      <c r="AK241" s="45"/>
    </row>
    <row r="242" spans="1:37" s="50" customFormat="1" ht="12.75" hidden="1">
      <c r="A242" s="45"/>
      <c r="B242" s="216" t="str">
        <f>IF(LEFT(DULIEU!$V234,3)=$M$4,DULIEU!$D234,"")</f>
        <v/>
      </c>
      <c r="C242" s="217" t="str">
        <f>IF(LEFT(DULIEU!$V234,3)=$M$4,DULIEU!$H234,"")</f>
        <v/>
      </c>
      <c r="D242" s="217" t="str">
        <f>IF(LEFT(DULIEU!$V234,3)=$M$4,DULIEU!$J234,"")</f>
        <v/>
      </c>
      <c r="E242" s="216" t="str">
        <f>IF(LEFT(DULIEU!$V234,3)=$M$4,DULIEU!$E234,"")</f>
        <v/>
      </c>
      <c r="F242" s="216" t="str">
        <f>IF(LEFT(DULIEU!$V234,3)=$M$4,DULIEU!$O234,"")</f>
        <v/>
      </c>
      <c r="G242" s="218" t="str">
        <f>IF(LEFT(DULIEU!$V234,3)=$M$4,DULIEU!$X234,"")</f>
        <v/>
      </c>
      <c r="H242" s="218">
        <f>IF(AND(LEFT(DULIEU!$V234,3)=$M$4,LEFT(DULIEU!$W234,4)=$H$11),DULIEU!$X234,0)</f>
        <v>0</v>
      </c>
      <c r="I242" s="218">
        <f>IF(AND(LEFT(DULIEU!$V234,3)=$M$4,LEFT(DULIEU!$W234,4)=$I$11),DULIEU!$X234,0)</f>
        <v>0</v>
      </c>
      <c r="J242" s="218">
        <f>IF(AND(LEFT(DULIEU!$V234,3)=$M$4,LEFT(DULIEU!$W234,4)=$J$11),DULIEU!$X234,0)</f>
        <v>0</v>
      </c>
      <c r="K242" s="219">
        <f>IF($L242&gt;0,DULIEU!W234,"-")</f>
        <v>0</v>
      </c>
      <c r="L242" s="218" t="str">
        <f t="shared" si="6"/>
        <v/>
      </c>
      <c r="M242" s="66" t="str">
        <f t="shared" si="7"/>
        <v/>
      </c>
      <c r="N242" s="118"/>
      <c r="O242" s="45"/>
      <c r="P242" s="45"/>
      <c r="Q242" s="45"/>
      <c r="R242" s="45"/>
      <c r="S242" s="45"/>
      <c r="T242" s="45"/>
      <c r="U242" s="45"/>
      <c r="V242" s="45"/>
      <c r="W242" s="45"/>
      <c r="X242" s="45"/>
      <c r="Y242" s="45"/>
      <c r="Z242" s="45"/>
      <c r="AA242" s="45"/>
      <c r="AB242" s="45"/>
      <c r="AC242" s="45"/>
      <c r="AD242" s="45"/>
      <c r="AE242" s="45"/>
      <c r="AF242" s="45"/>
      <c r="AG242" s="45"/>
      <c r="AH242" s="45"/>
      <c r="AI242" s="45"/>
      <c r="AJ242" s="45"/>
      <c r="AK242" s="45"/>
    </row>
    <row r="243" spans="1:37" s="50" customFormat="1" ht="12.75" hidden="1">
      <c r="A243" s="45"/>
      <c r="B243" s="216" t="str">
        <f>IF(LEFT(DULIEU!$V235,3)=$M$4,DULIEU!$D235,"")</f>
        <v/>
      </c>
      <c r="C243" s="217" t="str">
        <f>IF(LEFT(DULIEU!$V235,3)=$M$4,DULIEU!$H235,"")</f>
        <v/>
      </c>
      <c r="D243" s="217" t="str">
        <f>IF(LEFT(DULIEU!$V235,3)=$M$4,DULIEU!$J235,"")</f>
        <v/>
      </c>
      <c r="E243" s="216" t="str">
        <f>IF(LEFT(DULIEU!$V235,3)=$M$4,DULIEU!$E235,"")</f>
        <v/>
      </c>
      <c r="F243" s="216" t="str">
        <f>IF(LEFT(DULIEU!$V235,3)=$M$4,DULIEU!$O235,"")</f>
        <v/>
      </c>
      <c r="G243" s="218" t="str">
        <f>IF(LEFT(DULIEU!$V235,3)=$M$4,DULIEU!$X235,"")</f>
        <v/>
      </c>
      <c r="H243" s="218">
        <f>IF(AND(LEFT(DULIEU!$V235,3)=$M$4,LEFT(DULIEU!$W235,4)=$H$11),DULIEU!$X235,0)</f>
        <v>0</v>
      </c>
      <c r="I243" s="218">
        <f>IF(AND(LEFT(DULIEU!$V235,3)=$M$4,LEFT(DULIEU!$W235,4)=$I$11),DULIEU!$X235,0)</f>
        <v>0</v>
      </c>
      <c r="J243" s="218">
        <f>IF(AND(LEFT(DULIEU!$V235,3)=$M$4,LEFT(DULIEU!$W235,4)=$J$11),DULIEU!$X235,0)</f>
        <v>0</v>
      </c>
      <c r="K243" s="219">
        <f>IF($L243&gt;0,DULIEU!W235,"-")</f>
        <v>0</v>
      </c>
      <c r="L243" s="218" t="str">
        <f t="shared" si="6"/>
        <v/>
      </c>
      <c r="M243" s="66" t="str">
        <f t="shared" si="7"/>
        <v/>
      </c>
      <c r="N243" s="118"/>
      <c r="O243" s="45"/>
      <c r="P243" s="45"/>
      <c r="Q243" s="45"/>
      <c r="R243" s="45"/>
      <c r="S243" s="45"/>
      <c r="T243" s="45"/>
      <c r="U243" s="45"/>
      <c r="V243" s="45"/>
      <c r="W243" s="45"/>
      <c r="X243" s="45"/>
      <c r="Y243" s="45"/>
      <c r="Z243" s="45"/>
      <c r="AA243" s="45"/>
      <c r="AB243" s="45"/>
      <c r="AC243" s="45"/>
      <c r="AD243" s="45"/>
      <c r="AE243" s="45"/>
      <c r="AF243" s="45"/>
      <c r="AG243" s="45"/>
      <c r="AH243" s="45"/>
      <c r="AI243" s="45"/>
      <c r="AJ243" s="45"/>
      <c r="AK243" s="45"/>
    </row>
    <row r="244" spans="1:37" s="50" customFormat="1" ht="12.75" hidden="1">
      <c r="A244" s="45"/>
      <c r="B244" s="216" t="str">
        <f>IF(LEFT(DULIEU!$V236,3)=$M$4,DULIEU!$D236,"")</f>
        <v/>
      </c>
      <c r="C244" s="217" t="str">
        <f>IF(LEFT(DULIEU!$V236,3)=$M$4,DULIEU!$H236,"")</f>
        <v/>
      </c>
      <c r="D244" s="217" t="str">
        <f>IF(LEFT(DULIEU!$V236,3)=$M$4,DULIEU!$J236,"")</f>
        <v/>
      </c>
      <c r="E244" s="216" t="str">
        <f>IF(LEFT(DULIEU!$V236,3)=$M$4,DULIEU!$E236,"")</f>
        <v/>
      </c>
      <c r="F244" s="216" t="str">
        <f>IF(LEFT(DULIEU!$V236,3)=$M$4,DULIEU!$O236,"")</f>
        <v/>
      </c>
      <c r="G244" s="218" t="str">
        <f>IF(LEFT(DULIEU!$V236,3)=$M$4,DULIEU!$X236,"")</f>
        <v/>
      </c>
      <c r="H244" s="218">
        <f>IF(AND(LEFT(DULIEU!$V236,3)=$M$4,LEFT(DULIEU!$W236,4)=$H$11),DULIEU!$X236,0)</f>
        <v>0</v>
      </c>
      <c r="I244" s="218">
        <f>IF(AND(LEFT(DULIEU!$V236,3)=$M$4,LEFT(DULIEU!$W236,4)=$I$11),DULIEU!$X236,0)</f>
        <v>0</v>
      </c>
      <c r="J244" s="218">
        <f>IF(AND(LEFT(DULIEU!$V236,3)=$M$4,LEFT(DULIEU!$W236,4)=$J$11),DULIEU!$X236,0)</f>
        <v>0</v>
      </c>
      <c r="K244" s="219">
        <f>IF($L244&gt;0,DULIEU!W236,"-")</f>
        <v>0</v>
      </c>
      <c r="L244" s="218" t="str">
        <f t="shared" si="6"/>
        <v/>
      </c>
      <c r="M244" s="66" t="str">
        <f t="shared" si="7"/>
        <v/>
      </c>
      <c r="N244" s="118"/>
      <c r="O244" s="45"/>
      <c r="P244" s="45"/>
      <c r="Q244" s="45"/>
      <c r="R244" s="45"/>
      <c r="S244" s="45"/>
      <c r="T244" s="45"/>
      <c r="U244" s="45"/>
      <c r="V244" s="45"/>
      <c r="W244" s="45"/>
      <c r="X244" s="45"/>
      <c r="Y244" s="45"/>
      <c r="Z244" s="45"/>
      <c r="AA244" s="45"/>
      <c r="AB244" s="45"/>
      <c r="AC244" s="45"/>
      <c r="AD244" s="45"/>
      <c r="AE244" s="45"/>
      <c r="AF244" s="45"/>
      <c r="AG244" s="45"/>
      <c r="AH244" s="45"/>
      <c r="AI244" s="45"/>
      <c r="AJ244" s="45"/>
      <c r="AK244" s="45"/>
    </row>
    <row r="245" spans="1:37" s="50" customFormat="1" ht="12.75" hidden="1">
      <c r="A245" s="45"/>
      <c r="B245" s="216" t="str">
        <f>IF(LEFT(DULIEU!$V237,3)=$M$4,DULIEU!$D237,"")</f>
        <v/>
      </c>
      <c r="C245" s="217" t="str">
        <f>IF(LEFT(DULIEU!$V237,3)=$M$4,DULIEU!$H237,"")</f>
        <v/>
      </c>
      <c r="D245" s="217" t="str">
        <f>IF(LEFT(DULIEU!$V237,3)=$M$4,DULIEU!$J237,"")</f>
        <v/>
      </c>
      <c r="E245" s="216" t="str">
        <f>IF(LEFT(DULIEU!$V237,3)=$M$4,DULIEU!$E237,"")</f>
        <v/>
      </c>
      <c r="F245" s="216" t="str">
        <f>IF(LEFT(DULIEU!$V237,3)=$M$4,DULIEU!$O237,"")</f>
        <v/>
      </c>
      <c r="G245" s="218" t="str">
        <f>IF(LEFT(DULIEU!$V237,3)=$M$4,DULIEU!$X237,"")</f>
        <v/>
      </c>
      <c r="H245" s="218">
        <f>IF(AND(LEFT(DULIEU!$V237,3)=$M$4,LEFT(DULIEU!$W237,4)=$H$11),DULIEU!$X237,0)</f>
        <v>0</v>
      </c>
      <c r="I245" s="218">
        <f>IF(AND(LEFT(DULIEU!$V237,3)=$M$4,LEFT(DULIEU!$W237,4)=$I$11),DULIEU!$X237,0)</f>
        <v>0</v>
      </c>
      <c r="J245" s="218">
        <f>IF(AND(LEFT(DULIEU!$V237,3)=$M$4,LEFT(DULIEU!$W237,4)=$J$11),DULIEU!$X237,0)</f>
        <v>0</v>
      </c>
      <c r="K245" s="219">
        <f>IF($L245&gt;0,DULIEU!W237,"-")</f>
        <v>0</v>
      </c>
      <c r="L245" s="218" t="str">
        <f t="shared" si="6"/>
        <v/>
      </c>
      <c r="M245" s="66" t="str">
        <f t="shared" si="7"/>
        <v/>
      </c>
      <c r="N245" s="118"/>
      <c r="O245" s="45"/>
      <c r="P245" s="45"/>
      <c r="Q245" s="45"/>
      <c r="R245" s="45"/>
      <c r="S245" s="45"/>
      <c r="T245" s="45"/>
      <c r="U245" s="45"/>
      <c r="V245" s="45"/>
      <c r="W245" s="45"/>
      <c r="X245" s="45"/>
      <c r="Y245" s="45"/>
      <c r="Z245" s="45"/>
      <c r="AA245" s="45"/>
      <c r="AB245" s="45"/>
      <c r="AC245" s="45"/>
      <c r="AD245" s="45"/>
      <c r="AE245" s="45"/>
      <c r="AF245" s="45"/>
      <c r="AG245" s="45"/>
      <c r="AH245" s="45"/>
      <c r="AI245" s="45"/>
      <c r="AJ245" s="45"/>
      <c r="AK245" s="45"/>
    </row>
    <row r="246" spans="1:37" s="50" customFormat="1" ht="12.75" hidden="1">
      <c r="A246" s="45"/>
      <c r="B246" s="216" t="str">
        <f>IF(LEFT(DULIEU!$V238,3)=$M$4,DULIEU!$D238,"")</f>
        <v/>
      </c>
      <c r="C246" s="217" t="str">
        <f>IF(LEFT(DULIEU!$V238,3)=$M$4,DULIEU!$H238,"")</f>
        <v/>
      </c>
      <c r="D246" s="217" t="str">
        <f>IF(LEFT(DULIEU!$V238,3)=$M$4,DULIEU!$J238,"")</f>
        <v/>
      </c>
      <c r="E246" s="216" t="str">
        <f>IF(LEFT(DULIEU!$V238,3)=$M$4,DULIEU!$E238,"")</f>
        <v/>
      </c>
      <c r="F246" s="216" t="str">
        <f>IF(LEFT(DULIEU!$V238,3)=$M$4,DULIEU!$O238,"")</f>
        <v/>
      </c>
      <c r="G246" s="218" t="str">
        <f>IF(LEFT(DULIEU!$V238,3)=$M$4,DULIEU!$X238,"")</f>
        <v/>
      </c>
      <c r="H246" s="218">
        <f>IF(AND(LEFT(DULIEU!$V238,3)=$M$4,LEFT(DULIEU!$W238,4)=$H$11),DULIEU!$X238,0)</f>
        <v>0</v>
      </c>
      <c r="I246" s="218">
        <f>IF(AND(LEFT(DULIEU!$V238,3)=$M$4,LEFT(DULIEU!$W238,4)=$I$11),DULIEU!$X238,0)</f>
        <v>0</v>
      </c>
      <c r="J246" s="218">
        <f>IF(AND(LEFT(DULIEU!$V238,3)=$M$4,LEFT(DULIEU!$W238,4)=$J$11),DULIEU!$X238,0)</f>
        <v>0</v>
      </c>
      <c r="K246" s="219">
        <f>IF($L246&gt;0,DULIEU!W238,"-")</f>
        <v>0</v>
      </c>
      <c r="L246" s="218" t="str">
        <f t="shared" si="6"/>
        <v/>
      </c>
      <c r="M246" s="66" t="str">
        <f t="shared" si="7"/>
        <v/>
      </c>
      <c r="N246" s="118"/>
      <c r="O246" s="45"/>
      <c r="P246" s="45"/>
      <c r="Q246" s="45"/>
      <c r="R246" s="45"/>
      <c r="S246" s="45"/>
      <c r="T246" s="45"/>
      <c r="U246" s="45"/>
      <c r="V246" s="45"/>
      <c r="W246" s="45"/>
      <c r="X246" s="45"/>
      <c r="Y246" s="45"/>
      <c r="Z246" s="45"/>
      <c r="AA246" s="45"/>
      <c r="AB246" s="45"/>
      <c r="AC246" s="45"/>
      <c r="AD246" s="45"/>
      <c r="AE246" s="45"/>
      <c r="AF246" s="45"/>
      <c r="AG246" s="45"/>
      <c r="AH246" s="45"/>
      <c r="AI246" s="45"/>
      <c r="AJ246" s="45"/>
      <c r="AK246" s="45"/>
    </row>
    <row r="247" spans="1:37" s="50" customFormat="1" ht="12.75" hidden="1">
      <c r="A247" s="45"/>
      <c r="B247" s="216" t="str">
        <f>IF(LEFT(DULIEU!$V239,3)=$M$4,DULIEU!$D239,"")</f>
        <v/>
      </c>
      <c r="C247" s="217" t="str">
        <f>IF(LEFT(DULIEU!$V239,3)=$M$4,DULIEU!$H239,"")</f>
        <v/>
      </c>
      <c r="D247" s="217" t="str">
        <f>IF(LEFT(DULIEU!$V239,3)=$M$4,DULIEU!$J239,"")</f>
        <v/>
      </c>
      <c r="E247" s="216" t="str">
        <f>IF(LEFT(DULIEU!$V239,3)=$M$4,DULIEU!$E239,"")</f>
        <v/>
      </c>
      <c r="F247" s="216" t="str">
        <f>IF(LEFT(DULIEU!$V239,3)=$M$4,DULIEU!$O239,"")</f>
        <v/>
      </c>
      <c r="G247" s="218" t="str">
        <f>IF(LEFT(DULIEU!$V239,3)=$M$4,DULIEU!$X239,"")</f>
        <v/>
      </c>
      <c r="H247" s="218">
        <f>IF(AND(LEFT(DULIEU!$V239,3)=$M$4,LEFT(DULIEU!$W239,4)=$H$11),DULIEU!$X239,0)</f>
        <v>0</v>
      </c>
      <c r="I247" s="218">
        <f>IF(AND(LEFT(DULIEU!$V239,3)=$M$4,LEFT(DULIEU!$W239,4)=$I$11),DULIEU!$X239,0)</f>
        <v>0</v>
      </c>
      <c r="J247" s="218">
        <f>IF(AND(LEFT(DULIEU!$V239,3)=$M$4,LEFT(DULIEU!$W239,4)=$J$11),DULIEU!$X239,0)</f>
        <v>0</v>
      </c>
      <c r="K247" s="219">
        <f>IF($L247&gt;0,DULIEU!W239,"-")</f>
        <v>0</v>
      </c>
      <c r="L247" s="218" t="str">
        <f t="shared" si="6"/>
        <v/>
      </c>
      <c r="M247" s="66" t="str">
        <f t="shared" si="7"/>
        <v/>
      </c>
      <c r="N247" s="118"/>
      <c r="O247" s="45"/>
      <c r="P247" s="45"/>
      <c r="Q247" s="45"/>
      <c r="R247" s="45"/>
      <c r="S247" s="45"/>
      <c r="T247" s="45"/>
      <c r="U247" s="45"/>
      <c r="V247" s="45"/>
      <c r="W247" s="45"/>
      <c r="X247" s="45"/>
      <c r="Y247" s="45"/>
      <c r="Z247" s="45"/>
      <c r="AA247" s="45"/>
      <c r="AB247" s="45"/>
      <c r="AC247" s="45"/>
      <c r="AD247" s="45"/>
      <c r="AE247" s="45"/>
      <c r="AF247" s="45"/>
      <c r="AG247" s="45"/>
      <c r="AH247" s="45"/>
      <c r="AI247" s="45"/>
      <c r="AJ247" s="45"/>
      <c r="AK247" s="45"/>
    </row>
    <row r="248" spans="1:37" s="50" customFormat="1" ht="12.75" hidden="1">
      <c r="A248" s="45"/>
      <c r="B248" s="216" t="str">
        <f>IF(LEFT(DULIEU!$V240,3)=$M$4,DULIEU!$D240,"")</f>
        <v/>
      </c>
      <c r="C248" s="217" t="str">
        <f>IF(LEFT(DULIEU!$V240,3)=$M$4,DULIEU!$H240,"")</f>
        <v/>
      </c>
      <c r="D248" s="217" t="str">
        <f>IF(LEFT(DULIEU!$V240,3)=$M$4,DULIEU!$J240,"")</f>
        <v/>
      </c>
      <c r="E248" s="216" t="str">
        <f>IF(LEFT(DULIEU!$V240,3)=$M$4,DULIEU!$E240,"")</f>
        <v/>
      </c>
      <c r="F248" s="216" t="str">
        <f>IF(LEFT(DULIEU!$V240,3)=$M$4,DULIEU!$O240,"")</f>
        <v/>
      </c>
      <c r="G248" s="218" t="str">
        <f>IF(LEFT(DULIEU!$V240,3)=$M$4,DULIEU!$X240,"")</f>
        <v/>
      </c>
      <c r="H248" s="218">
        <f>IF(AND(LEFT(DULIEU!$V240,3)=$M$4,LEFT(DULIEU!$W240,4)=$H$11),DULIEU!$X240,0)</f>
        <v>0</v>
      </c>
      <c r="I248" s="218">
        <f>IF(AND(LEFT(DULIEU!$V240,3)=$M$4,LEFT(DULIEU!$W240,4)=$I$11),DULIEU!$X240,0)</f>
        <v>0</v>
      </c>
      <c r="J248" s="218">
        <f>IF(AND(LEFT(DULIEU!$V240,3)=$M$4,LEFT(DULIEU!$W240,4)=$J$11),DULIEU!$X240,0)</f>
        <v>0</v>
      </c>
      <c r="K248" s="219">
        <f>IF($L248&gt;0,DULIEU!W240,"-")</f>
        <v>0</v>
      </c>
      <c r="L248" s="218" t="str">
        <f t="shared" si="6"/>
        <v/>
      </c>
      <c r="M248" s="66" t="str">
        <f t="shared" si="7"/>
        <v/>
      </c>
      <c r="N248" s="118"/>
      <c r="O248" s="45"/>
      <c r="P248" s="45"/>
      <c r="Q248" s="45"/>
      <c r="R248" s="45"/>
      <c r="S248" s="45"/>
      <c r="T248" s="45"/>
      <c r="U248" s="45"/>
      <c r="V248" s="45"/>
      <c r="W248" s="45"/>
      <c r="X248" s="45"/>
      <c r="Y248" s="45"/>
      <c r="Z248" s="45"/>
      <c r="AA248" s="45"/>
      <c r="AB248" s="45"/>
      <c r="AC248" s="45"/>
      <c r="AD248" s="45"/>
      <c r="AE248" s="45"/>
      <c r="AF248" s="45"/>
      <c r="AG248" s="45"/>
      <c r="AH248" s="45"/>
      <c r="AI248" s="45"/>
      <c r="AJ248" s="45"/>
      <c r="AK248" s="45"/>
    </row>
    <row r="249" spans="1:37" s="50" customFormat="1" ht="12.75" hidden="1">
      <c r="A249" s="45"/>
      <c r="B249" s="216" t="str">
        <f>IF(LEFT(DULIEU!$V241,3)=$M$4,DULIEU!$D241,"")</f>
        <v/>
      </c>
      <c r="C249" s="217" t="str">
        <f>IF(LEFT(DULIEU!$V241,3)=$M$4,DULIEU!$H241,"")</f>
        <v/>
      </c>
      <c r="D249" s="217" t="str">
        <f>IF(LEFT(DULIEU!$V241,3)=$M$4,DULIEU!$J241,"")</f>
        <v/>
      </c>
      <c r="E249" s="216" t="str">
        <f>IF(LEFT(DULIEU!$V241,3)=$M$4,DULIEU!$E241,"")</f>
        <v/>
      </c>
      <c r="F249" s="216" t="str">
        <f>IF(LEFT(DULIEU!$V241,3)=$M$4,DULIEU!$O241,"")</f>
        <v/>
      </c>
      <c r="G249" s="218" t="str">
        <f>IF(LEFT(DULIEU!$V241,3)=$M$4,DULIEU!$X241,"")</f>
        <v/>
      </c>
      <c r="H249" s="218">
        <f>IF(AND(LEFT(DULIEU!$V241,3)=$M$4,LEFT(DULIEU!$W241,4)=$H$11),DULIEU!$X241,0)</f>
        <v>0</v>
      </c>
      <c r="I249" s="218">
        <f>IF(AND(LEFT(DULIEU!$V241,3)=$M$4,LEFT(DULIEU!$W241,4)=$I$11),DULIEU!$X241,0)</f>
        <v>0</v>
      </c>
      <c r="J249" s="218">
        <f>IF(AND(LEFT(DULIEU!$V241,3)=$M$4,LEFT(DULIEU!$W241,4)=$J$11),DULIEU!$X241,0)</f>
        <v>0</v>
      </c>
      <c r="K249" s="219">
        <f>IF($L249&gt;0,DULIEU!W241,"-")</f>
        <v>0</v>
      </c>
      <c r="L249" s="218" t="str">
        <f t="shared" si="6"/>
        <v/>
      </c>
      <c r="M249" s="66" t="str">
        <f t="shared" si="7"/>
        <v/>
      </c>
      <c r="N249" s="118"/>
      <c r="O249" s="45"/>
      <c r="P249" s="45"/>
      <c r="Q249" s="45"/>
      <c r="R249" s="45"/>
      <c r="S249" s="45"/>
      <c r="T249" s="45"/>
      <c r="U249" s="45"/>
      <c r="V249" s="45"/>
      <c r="W249" s="45"/>
      <c r="X249" s="45"/>
      <c r="Y249" s="45"/>
      <c r="Z249" s="45"/>
      <c r="AA249" s="45"/>
      <c r="AB249" s="45"/>
      <c r="AC249" s="45"/>
      <c r="AD249" s="45"/>
      <c r="AE249" s="45"/>
      <c r="AF249" s="45"/>
      <c r="AG249" s="45"/>
      <c r="AH249" s="45"/>
      <c r="AI249" s="45"/>
      <c r="AJ249" s="45"/>
      <c r="AK249" s="45"/>
    </row>
    <row r="250" spans="1:37" s="50" customFormat="1" ht="12.75" hidden="1">
      <c r="A250" s="45"/>
      <c r="B250" s="216" t="str">
        <f>IF(LEFT(DULIEU!$V242,3)=$M$4,DULIEU!$D242,"")</f>
        <v/>
      </c>
      <c r="C250" s="217" t="str">
        <f>IF(LEFT(DULIEU!$V242,3)=$M$4,DULIEU!$H242,"")</f>
        <v/>
      </c>
      <c r="D250" s="217" t="str">
        <f>IF(LEFT(DULIEU!$V242,3)=$M$4,DULIEU!$J242,"")</f>
        <v/>
      </c>
      <c r="E250" s="216" t="str">
        <f>IF(LEFT(DULIEU!$V242,3)=$M$4,DULIEU!$E242,"")</f>
        <v/>
      </c>
      <c r="F250" s="216" t="str">
        <f>IF(LEFT(DULIEU!$V242,3)=$M$4,DULIEU!$O242,"")</f>
        <v/>
      </c>
      <c r="G250" s="218" t="str">
        <f>IF(LEFT(DULIEU!$V242,3)=$M$4,DULIEU!$X242,"")</f>
        <v/>
      </c>
      <c r="H250" s="218">
        <f>IF(AND(LEFT(DULIEU!$V242,3)=$M$4,LEFT(DULIEU!$W242,4)=$H$11),DULIEU!$X242,0)</f>
        <v>0</v>
      </c>
      <c r="I250" s="218">
        <f>IF(AND(LEFT(DULIEU!$V242,3)=$M$4,LEFT(DULIEU!$W242,4)=$I$11),DULIEU!$X242,0)</f>
        <v>0</v>
      </c>
      <c r="J250" s="218">
        <f>IF(AND(LEFT(DULIEU!$V242,3)=$M$4,LEFT(DULIEU!$W242,4)=$J$11),DULIEU!$X242,0)</f>
        <v>0</v>
      </c>
      <c r="K250" s="219">
        <f>IF($L250&gt;0,DULIEU!W242,"-")</f>
        <v>0</v>
      </c>
      <c r="L250" s="218" t="str">
        <f t="shared" si="6"/>
        <v/>
      </c>
      <c r="M250" s="66" t="str">
        <f t="shared" si="7"/>
        <v/>
      </c>
      <c r="N250" s="118"/>
      <c r="O250" s="45"/>
      <c r="P250" s="45"/>
      <c r="Q250" s="45"/>
      <c r="R250" s="45"/>
      <c r="S250" s="45"/>
      <c r="T250" s="45"/>
      <c r="U250" s="45"/>
      <c r="V250" s="45"/>
      <c r="W250" s="45"/>
      <c r="X250" s="45"/>
      <c r="Y250" s="45"/>
      <c r="Z250" s="45"/>
      <c r="AA250" s="45"/>
      <c r="AB250" s="45"/>
      <c r="AC250" s="45"/>
      <c r="AD250" s="45"/>
      <c r="AE250" s="45"/>
      <c r="AF250" s="45"/>
      <c r="AG250" s="45"/>
      <c r="AH250" s="45"/>
      <c r="AI250" s="45"/>
      <c r="AJ250" s="45"/>
      <c r="AK250" s="45"/>
    </row>
    <row r="251" spans="1:37" s="50" customFormat="1" ht="12.75" hidden="1">
      <c r="A251" s="45"/>
      <c r="B251" s="216" t="str">
        <f>IF(LEFT(DULIEU!$V243,3)=$M$4,DULIEU!$D243,"")</f>
        <v/>
      </c>
      <c r="C251" s="217" t="str">
        <f>IF(LEFT(DULIEU!$V243,3)=$M$4,DULIEU!$H243,"")</f>
        <v/>
      </c>
      <c r="D251" s="217" t="str">
        <f>IF(LEFT(DULIEU!$V243,3)=$M$4,DULIEU!$J243,"")</f>
        <v/>
      </c>
      <c r="E251" s="216" t="str">
        <f>IF(LEFT(DULIEU!$V243,3)=$M$4,DULIEU!$E243,"")</f>
        <v/>
      </c>
      <c r="F251" s="216" t="str">
        <f>IF(LEFT(DULIEU!$V243,3)=$M$4,DULIEU!$O243,"")</f>
        <v/>
      </c>
      <c r="G251" s="218" t="str">
        <f>IF(LEFT(DULIEU!$V243,3)=$M$4,DULIEU!$X243,"")</f>
        <v/>
      </c>
      <c r="H251" s="218">
        <f>IF(AND(LEFT(DULIEU!$V243,3)=$M$4,LEFT(DULIEU!$W243,4)=$H$11),DULIEU!$X243,0)</f>
        <v>0</v>
      </c>
      <c r="I251" s="218">
        <f>IF(AND(LEFT(DULIEU!$V243,3)=$M$4,LEFT(DULIEU!$W243,4)=$I$11),DULIEU!$X243,0)</f>
        <v>0</v>
      </c>
      <c r="J251" s="218">
        <f>IF(AND(LEFT(DULIEU!$V243,3)=$M$4,LEFT(DULIEU!$W243,4)=$J$11),DULIEU!$X243,0)</f>
        <v>0</v>
      </c>
      <c r="K251" s="219">
        <f>IF($L251&gt;0,DULIEU!W243,"-")</f>
        <v>0</v>
      </c>
      <c r="L251" s="218" t="str">
        <f t="shared" si="6"/>
        <v/>
      </c>
      <c r="M251" s="66" t="str">
        <f t="shared" si="7"/>
        <v/>
      </c>
      <c r="N251" s="118"/>
      <c r="O251" s="45"/>
      <c r="P251" s="45"/>
      <c r="Q251" s="45"/>
      <c r="R251" s="45"/>
      <c r="S251" s="45"/>
      <c r="T251" s="45"/>
      <c r="U251" s="45"/>
      <c r="V251" s="45"/>
      <c r="W251" s="45"/>
      <c r="X251" s="45"/>
      <c r="Y251" s="45"/>
      <c r="Z251" s="45"/>
      <c r="AA251" s="45"/>
      <c r="AB251" s="45"/>
      <c r="AC251" s="45"/>
      <c r="AD251" s="45"/>
      <c r="AE251" s="45"/>
      <c r="AF251" s="45"/>
      <c r="AG251" s="45"/>
      <c r="AH251" s="45"/>
      <c r="AI251" s="45"/>
      <c r="AJ251" s="45"/>
      <c r="AK251" s="45"/>
    </row>
    <row r="252" spans="1:37" s="50" customFormat="1" ht="12.75" hidden="1">
      <c r="A252" s="45"/>
      <c r="B252" s="216" t="str">
        <f>IF(LEFT(DULIEU!$V244,3)=$M$4,DULIEU!$D244,"")</f>
        <v/>
      </c>
      <c r="C252" s="217" t="str">
        <f>IF(LEFT(DULIEU!$V244,3)=$M$4,DULIEU!$H244,"")</f>
        <v/>
      </c>
      <c r="D252" s="217" t="str">
        <f>IF(LEFT(DULIEU!$V244,3)=$M$4,DULIEU!$J244,"")</f>
        <v/>
      </c>
      <c r="E252" s="216" t="str">
        <f>IF(LEFT(DULIEU!$V244,3)=$M$4,DULIEU!$E244,"")</f>
        <v/>
      </c>
      <c r="F252" s="216" t="str">
        <f>IF(LEFT(DULIEU!$V244,3)=$M$4,DULIEU!$O244,"")</f>
        <v/>
      </c>
      <c r="G252" s="218" t="str">
        <f>IF(LEFT(DULIEU!$V244,3)=$M$4,DULIEU!$X244,"")</f>
        <v/>
      </c>
      <c r="H252" s="218">
        <f>IF(AND(LEFT(DULIEU!$V244,3)=$M$4,LEFT(DULIEU!$W244,4)=$H$11),DULIEU!$X244,0)</f>
        <v>0</v>
      </c>
      <c r="I252" s="218">
        <f>IF(AND(LEFT(DULIEU!$V244,3)=$M$4,LEFT(DULIEU!$W244,4)=$I$11),DULIEU!$X244,0)</f>
        <v>0</v>
      </c>
      <c r="J252" s="218">
        <f>IF(AND(LEFT(DULIEU!$V244,3)=$M$4,LEFT(DULIEU!$W244,4)=$J$11),DULIEU!$X244,0)</f>
        <v>0</v>
      </c>
      <c r="K252" s="219">
        <f>IF($L252&gt;0,DULIEU!W244,"-")</f>
        <v>0</v>
      </c>
      <c r="L252" s="218" t="str">
        <f t="shared" si="6"/>
        <v/>
      </c>
      <c r="M252" s="66" t="str">
        <f t="shared" si="7"/>
        <v/>
      </c>
      <c r="N252" s="118"/>
      <c r="O252" s="45"/>
      <c r="P252" s="45"/>
      <c r="Q252" s="45"/>
      <c r="R252" s="45"/>
      <c r="S252" s="45"/>
      <c r="T252" s="45"/>
      <c r="U252" s="45"/>
      <c r="V252" s="45"/>
      <c r="W252" s="45"/>
      <c r="X252" s="45"/>
      <c r="Y252" s="45"/>
      <c r="Z252" s="45"/>
      <c r="AA252" s="45"/>
      <c r="AB252" s="45"/>
      <c r="AC252" s="45"/>
      <c r="AD252" s="45"/>
      <c r="AE252" s="45"/>
      <c r="AF252" s="45"/>
      <c r="AG252" s="45"/>
      <c r="AH252" s="45"/>
      <c r="AI252" s="45"/>
      <c r="AJ252" s="45"/>
      <c r="AK252" s="45"/>
    </row>
    <row r="253" spans="1:37" s="50" customFormat="1" ht="12.75" hidden="1">
      <c r="A253" s="45"/>
      <c r="B253" s="216" t="str">
        <f>IF(LEFT(DULIEU!$V245,3)=$M$4,DULIEU!$D245,"")</f>
        <v/>
      </c>
      <c r="C253" s="217" t="str">
        <f>IF(LEFT(DULIEU!$V245,3)=$M$4,DULIEU!$H245,"")</f>
        <v/>
      </c>
      <c r="D253" s="217" t="str">
        <f>IF(LEFT(DULIEU!$V245,3)=$M$4,DULIEU!$J245,"")</f>
        <v/>
      </c>
      <c r="E253" s="216" t="str">
        <f>IF(LEFT(DULIEU!$V245,3)=$M$4,DULIEU!$E245,"")</f>
        <v/>
      </c>
      <c r="F253" s="216" t="str">
        <f>IF(LEFT(DULIEU!$V245,3)=$M$4,DULIEU!$O245,"")</f>
        <v/>
      </c>
      <c r="G253" s="218" t="str">
        <f>IF(LEFT(DULIEU!$V245,3)=$M$4,DULIEU!$X245,"")</f>
        <v/>
      </c>
      <c r="H253" s="218">
        <f>IF(AND(LEFT(DULIEU!$V245,3)=$M$4,LEFT(DULIEU!$W245,4)=$H$11),DULIEU!$X245,0)</f>
        <v>0</v>
      </c>
      <c r="I253" s="218">
        <f>IF(AND(LEFT(DULIEU!$V245,3)=$M$4,LEFT(DULIEU!$W245,4)=$I$11),DULIEU!$X245,0)</f>
        <v>0</v>
      </c>
      <c r="J253" s="218">
        <f>IF(AND(LEFT(DULIEU!$V245,3)=$M$4,LEFT(DULIEU!$W245,4)=$J$11),DULIEU!$X245,0)</f>
        <v>0</v>
      </c>
      <c r="K253" s="219">
        <f>IF($L253&gt;0,DULIEU!W245,"-")</f>
        <v>0</v>
      </c>
      <c r="L253" s="218" t="str">
        <f t="shared" si="6"/>
        <v/>
      </c>
      <c r="M253" s="66" t="str">
        <f t="shared" si="7"/>
        <v/>
      </c>
      <c r="N253" s="118"/>
      <c r="O253" s="45"/>
      <c r="P253" s="45"/>
      <c r="Q253" s="45"/>
      <c r="R253" s="45"/>
      <c r="S253" s="45"/>
      <c r="T253" s="45"/>
      <c r="U253" s="45"/>
      <c r="V253" s="45"/>
      <c r="W253" s="45"/>
      <c r="X253" s="45"/>
      <c r="Y253" s="45"/>
      <c r="Z253" s="45"/>
      <c r="AA253" s="45"/>
      <c r="AB253" s="45"/>
      <c r="AC253" s="45"/>
      <c r="AD253" s="45"/>
      <c r="AE253" s="45"/>
      <c r="AF253" s="45"/>
      <c r="AG253" s="45"/>
      <c r="AH253" s="45"/>
      <c r="AI253" s="45"/>
      <c r="AJ253" s="45"/>
      <c r="AK253" s="45"/>
    </row>
    <row r="254" spans="1:37" s="50" customFormat="1" ht="12.75" hidden="1">
      <c r="A254" s="45"/>
      <c r="B254" s="216" t="str">
        <f>IF(LEFT(DULIEU!$V246,3)=$M$4,DULIEU!$D246,"")</f>
        <v/>
      </c>
      <c r="C254" s="217" t="str">
        <f>IF(LEFT(DULIEU!$V246,3)=$M$4,DULIEU!$H246,"")</f>
        <v/>
      </c>
      <c r="D254" s="217" t="str">
        <f>IF(LEFT(DULIEU!$V246,3)=$M$4,DULIEU!$J246,"")</f>
        <v/>
      </c>
      <c r="E254" s="216" t="str">
        <f>IF(LEFT(DULIEU!$V246,3)=$M$4,DULIEU!$E246,"")</f>
        <v/>
      </c>
      <c r="F254" s="216" t="str">
        <f>IF(LEFT(DULIEU!$V246,3)=$M$4,DULIEU!$O246,"")</f>
        <v/>
      </c>
      <c r="G254" s="218" t="str">
        <f>IF(LEFT(DULIEU!$V246,3)=$M$4,DULIEU!$X246,"")</f>
        <v/>
      </c>
      <c r="H254" s="218">
        <f>IF(AND(LEFT(DULIEU!$V246,3)=$M$4,LEFT(DULIEU!$W246,4)=$H$11),DULIEU!$X246,0)</f>
        <v>0</v>
      </c>
      <c r="I254" s="218">
        <f>IF(AND(LEFT(DULIEU!$V246,3)=$M$4,LEFT(DULIEU!$W246,4)=$I$11),DULIEU!$X246,0)</f>
        <v>0</v>
      </c>
      <c r="J254" s="218">
        <f>IF(AND(LEFT(DULIEU!$V246,3)=$M$4,LEFT(DULIEU!$W246,4)=$J$11),DULIEU!$X246,0)</f>
        <v>0</v>
      </c>
      <c r="K254" s="219">
        <f>IF($L254&gt;0,DULIEU!W246,"-")</f>
        <v>0</v>
      </c>
      <c r="L254" s="218" t="str">
        <f t="shared" si="6"/>
        <v/>
      </c>
      <c r="M254" s="66" t="str">
        <f t="shared" si="7"/>
        <v/>
      </c>
      <c r="N254" s="118"/>
      <c r="O254" s="45"/>
      <c r="P254" s="45"/>
      <c r="Q254" s="45"/>
      <c r="R254" s="45"/>
      <c r="S254" s="45"/>
      <c r="T254" s="45"/>
      <c r="U254" s="45"/>
      <c r="V254" s="45"/>
      <c r="W254" s="45"/>
      <c r="X254" s="45"/>
      <c r="Y254" s="45"/>
      <c r="Z254" s="45"/>
      <c r="AA254" s="45"/>
      <c r="AB254" s="45"/>
      <c r="AC254" s="45"/>
      <c r="AD254" s="45"/>
      <c r="AE254" s="45"/>
      <c r="AF254" s="45"/>
      <c r="AG254" s="45"/>
      <c r="AH254" s="45"/>
      <c r="AI254" s="45"/>
      <c r="AJ254" s="45"/>
      <c r="AK254" s="45"/>
    </row>
    <row r="255" spans="1:37" s="50" customFormat="1" ht="12.75" hidden="1">
      <c r="A255" s="45"/>
      <c r="B255" s="216" t="str">
        <f>IF(LEFT(DULIEU!$V247,3)=$M$4,DULIEU!$D247,"")</f>
        <v/>
      </c>
      <c r="C255" s="217" t="str">
        <f>IF(LEFT(DULIEU!$V247,3)=$M$4,DULIEU!$H247,"")</f>
        <v/>
      </c>
      <c r="D255" s="217" t="str">
        <f>IF(LEFT(DULIEU!$V247,3)=$M$4,DULIEU!$J247,"")</f>
        <v/>
      </c>
      <c r="E255" s="216" t="str">
        <f>IF(LEFT(DULIEU!$V247,3)=$M$4,DULIEU!$E247,"")</f>
        <v/>
      </c>
      <c r="F255" s="216" t="str">
        <f>IF(LEFT(DULIEU!$V247,3)=$M$4,DULIEU!$O247,"")</f>
        <v/>
      </c>
      <c r="G255" s="218" t="str">
        <f>IF(LEFT(DULIEU!$V247,3)=$M$4,DULIEU!$X247,"")</f>
        <v/>
      </c>
      <c r="H255" s="218">
        <f>IF(AND(LEFT(DULIEU!$V247,3)=$M$4,LEFT(DULIEU!$W247,4)=$H$11),DULIEU!$X247,0)</f>
        <v>0</v>
      </c>
      <c r="I255" s="218">
        <f>IF(AND(LEFT(DULIEU!$V247,3)=$M$4,LEFT(DULIEU!$W247,4)=$I$11),DULIEU!$X247,0)</f>
        <v>0</v>
      </c>
      <c r="J255" s="218">
        <f>IF(AND(LEFT(DULIEU!$V247,3)=$M$4,LEFT(DULIEU!$W247,4)=$J$11),DULIEU!$X247,0)</f>
        <v>0</v>
      </c>
      <c r="K255" s="219">
        <f>IF($L255&gt;0,DULIEU!W247,"-")</f>
        <v>0</v>
      </c>
      <c r="L255" s="218" t="str">
        <f t="shared" si="6"/>
        <v/>
      </c>
      <c r="M255" s="66" t="str">
        <f t="shared" si="7"/>
        <v/>
      </c>
      <c r="N255" s="118"/>
      <c r="O255" s="45"/>
      <c r="P255" s="45"/>
      <c r="Q255" s="45"/>
      <c r="R255" s="45"/>
      <c r="S255" s="45"/>
      <c r="T255" s="45"/>
      <c r="U255" s="45"/>
      <c r="V255" s="45"/>
      <c r="W255" s="45"/>
      <c r="X255" s="45"/>
      <c r="Y255" s="45"/>
      <c r="Z255" s="45"/>
      <c r="AA255" s="45"/>
      <c r="AB255" s="45"/>
      <c r="AC255" s="45"/>
      <c r="AD255" s="45"/>
      <c r="AE255" s="45"/>
      <c r="AF255" s="45"/>
      <c r="AG255" s="45"/>
      <c r="AH255" s="45"/>
      <c r="AI255" s="45"/>
      <c r="AJ255" s="45"/>
      <c r="AK255" s="45"/>
    </row>
    <row r="256" spans="1:37" s="50" customFormat="1" ht="12.75" hidden="1">
      <c r="A256" s="45"/>
      <c r="B256" s="216" t="str">
        <f>IF(LEFT(DULIEU!$V248,3)=$M$4,DULIEU!$D248,"")</f>
        <v/>
      </c>
      <c r="C256" s="217" t="str">
        <f>IF(LEFT(DULIEU!$V248,3)=$M$4,DULIEU!$H248,"")</f>
        <v/>
      </c>
      <c r="D256" s="217" t="str">
        <f>IF(LEFT(DULIEU!$V248,3)=$M$4,DULIEU!$J248,"")</f>
        <v/>
      </c>
      <c r="E256" s="216" t="str">
        <f>IF(LEFT(DULIEU!$V248,3)=$M$4,DULIEU!$E248,"")</f>
        <v/>
      </c>
      <c r="F256" s="216" t="str">
        <f>IF(LEFT(DULIEU!$V248,3)=$M$4,DULIEU!$O248,"")</f>
        <v/>
      </c>
      <c r="G256" s="218" t="str">
        <f>IF(LEFT(DULIEU!$V248,3)=$M$4,DULIEU!$X248,"")</f>
        <v/>
      </c>
      <c r="H256" s="218">
        <f>IF(AND(LEFT(DULIEU!$V248,3)=$M$4,LEFT(DULIEU!$W248,4)=$H$11),DULIEU!$X248,0)</f>
        <v>0</v>
      </c>
      <c r="I256" s="218">
        <f>IF(AND(LEFT(DULIEU!$V248,3)=$M$4,LEFT(DULIEU!$W248,4)=$I$11),DULIEU!$X248,0)</f>
        <v>0</v>
      </c>
      <c r="J256" s="218">
        <f>IF(AND(LEFT(DULIEU!$V248,3)=$M$4,LEFT(DULIEU!$W248,4)=$J$11),DULIEU!$X248,0)</f>
        <v>0</v>
      </c>
      <c r="K256" s="219">
        <f>IF($L256&gt;0,DULIEU!W248,"-")</f>
        <v>0</v>
      </c>
      <c r="L256" s="218" t="str">
        <f t="shared" si="6"/>
        <v/>
      </c>
      <c r="M256" s="66" t="str">
        <f t="shared" si="7"/>
        <v/>
      </c>
      <c r="N256" s="118"/>
      <c r="O256" s="45"/>
      <c r="P256" s="45"/>
      <c r="Q256" s="45"/>
      <c r="R256" s="45"/>
      <c r="S256" s="45"/>
      <c r="T256" s="45"/>
      <c r="U256" s="45"/>
      <c r="V256" s="45"/>
      <c r="W256" s="45"/>
      <c r="X256" s="45"/>
      <c r="Y256" s="45"/>
      <c r="Z256" s="45"/>
      <c r="AA256" s="45"/>
      <c r="AB256" s="45"/>
      <c r="AC256" s="45"/>
      <c r="AD256" s="45"/>
      <c r="AE256" s="45"/>
      <c r="AF256" s="45"/>
      <c r="AG256" s="45"/>
      <c r="AH256" s="45"/>
      <c r="AI256" s="45"/>
      <c r="AJ256" s="45"/>
      <c r="AK256" s="45"/>
    </row>
    <row r="257" spans="1:37" s="50" customFormat="1" ht="12.75" hidden="1">
      <c r="A257" s="45"/>
      <c r="B257" s="216" t="str">
        <f>IF(LEFT(DULIEU!$V249,3)=$M$4,DULIEU!$D249,"")</f>
        <v/>
      </c>
      <c r="C257" s="217" t="str">
        <f>IF(LEFT(DULIEU!$V249,3)=$M$4,DULIEU!$H249,"")</f>
        <v/>
      </c>
      <c r="D257" s="217" t="str">
        <f>IF(LEFT(DULIEU!$V249,3)=$M$4,DULIEU!$J249,"")</f>
        <v/>
      </c>
      <c r="E257" s="216" t="str">
        <f>IF(LEFT(DULIEU!$V249,3)=$M$4,DULIEU!$E249,"")</f>
        <v/>
      </c>
      <c r="F257" s="216" t="str">
        <f>IF(LEFT(DULIEU!$V249,3)=$M$4,DULIEU!$O249,"")</f>
        <v/>
      </c>
      <c r="G257" s="218" t="str">
        <f>IF(LEFT(DULIEU!$V249,3)=$M$4,DULIEU!$X249,"")</f>
        <v/>
      </c>
      <c r="H257" s="218">
        <f>IF(AND(LEFT(DULIEU!$V249,3)=$M$4,LEFT(DULIEU!$W249,4)=$H$11),DULIEU!$X249,0)</f>
        <v>0</v>
      </c>
      <c r="I257" s="218">
        <f>IF(AND(LEFT(DULIEU!$V249,3)=$M$4,LEFT(DULIEU!$W249,4)=$I$11),DULIEU!$X249,0)</f>
        <v>0</v>
      </c>
      <c r="J257" s="218">
        <f>IF(AND(LEFT(DULIEU!$V249,3)=$M$4,LEFT(DULIEU!$W249,4)=$J$11),DULIEU!$X249,0)</f>
        <v>0</v>
      </c>
      <c r="K257" s="219">
        <f>IF($L257&gt;0,DULIEU!W249,"-")</f>
        <v>0</v>
      </c>
      <c r="L257" s="218" t="str">
        <f t="shared" si="6"/>
        <v/>
      </c>
      <c r="M257" s="66" t="str">
        <f t="shared" si="7"/>
        <v/>
      </c>
      <c r="N257" s="118"/>
      <c r="O257" s="45"/>
      <c r="P257" s="45"/>
      <c r="Q257" s="45"/>
      <c r="R257" s="45"/>
      <c r="S257" s="45"/>
      <c r="T257" s="45"/>
      <c r="U257" s="45"/>
      <c r="V257" s="45"/>
      <c r="W257" s="45"/>
      <c r="X257" s="45"/>
      <c r="Y257" s="45"/>
      <c r="Z257" s="45"/>
      <c r="AA257" s="45"/>
      <c r="AB257" s="45"/>
      <c r="AC257" s="45"/>
      <c r="AD257" s="45"/>
      <c r="AE257" s="45"/>
      <c r="AF257" s="45"/>
      <c r="AG257" s="45"/>
      <c r="AH257" s="45"/>
      <c r="AI257" s="45"/>
      <c r="AJ257" s="45"/>
      <c r="AK257" s="45"/>
    </row>
    <row r="258" spans="1:37" s="50" customFormat="1" ht="12.75" hidden="1">
      <c r="A258" s="45"/>
      <c r="B258" s="216" t="str">
        <f>IF(LEFT(DULIEU!$V250,3)=$M$4,DULIEU!$D250,"")</f>
        <v/>
      </c>
      <c r="C258" s="217" t="str">
        <f>IF(LEFT(DULIEU!$V250,3)=$M$4,DULIEU!$H250,"")</f>
        <v/>
      </c>
      <c r="D258" s="217" t="str">
        <f>IF(LEFT(DULIEU!$V250,3)=$M$4,DULIEU!$J250,"")</f>
        <v/>
      </c>
      <c r="E258" s="216" t="str">
        <f>IF(LEFT(DULIEU!$V250,3)=$M$4,DULIEU!$E250,"")</f>
        <v/>
      </c>
      <c r="F258" s="216" t="str">
        <f>IF(LEFT(DULIEU!$V250,3)=$M$4,DULIEU!$O250,"")</f>
        <v/>
      </c>
      <c r="G258" s="218" t="str">
        <f>IF(LEFT(DULIEU!$V250,3)=$M$4,DULIEU!$X250,"")</f>
        <v/>
      </c>
      <c r="H258" s="218">
        <f>IF(AND(LEFT(DULIEU!$V250,3)=$M$4,LEFT(DULIEU!$W250,4)=$H$11),DULIEU!$X250,0)</f>
        <v>0</v>
      </c>
      <c r="I258" s="218">
        <f>IF(AND(LEFT(DULIEU!$V250,3)=$M$4,LEFT(DULIEU!$W250,4)=$I$11),DULIEU!$X250,0)</f>
        <v>0</v>
      </c>
      <c r="J258" s="218">
        <f>IF(AND(LEFT(DULIEU!$V250,3)=$M$4,LEFT(DULIEU!$W250,4)=$J$11),DULIEU!$X250,0)</f>
        <v>0</v>
      </c>
      <c r="K258" s="219">
        <f>IF($L258&gt;0,DULIEU!W250,"-")</f>
        <v>0</v>
      </c>
      <c r="L258" s="218" t="str">
        <f t="shared" si="6"/>
        <v/>
      </c>
      <c r="M258" s="66" t="str">
        <f t="shared" si="7"/>
        <v/>
      </c>
      <c r="N258" s="118"/>
      <c r="O258" s="45"/>
      <c r="P258" s="45"/>
      <c r="Q258" s="45"/>
      <c r="R258" s="45"/>
      <c r="S258" s="45"/>
      <c r="T258" s="45"/>
      <c r="U258" s="45"/>
      <c r="V258" s="45"/>
      <c r="W258" s="45"/>
      <c r="X258" s="45"/>
      <c r="Y258" s="45"/>
      <c r="Z258" s="45"/>
      <c r="AA258" s="45"/>
      <c r="AB258" s="45"/>
      <c r="AC258" s="45"/>
      <c r="AD258" s="45"/>
      <c r="AE258" s="45"/>
      <c r="AF258" s="45"/>
      <c r="AG258" s="45"/>
      <c r="AH258" s="45"/>
      <c r="AI258" s="45"/>
      <c r="AJ258" s="45"/>
      <c r="AK258" s="45"/>
    </row>
    <row r="259" spans="1:37" s="50" customFormat="1" ht="12.75" hidden="1">
      <c r="A259" s="45"/>
      <c r="B259" s="216" t="str">
        <f>IF(LEFT(DULIEU!$V251,3)=$M$4,DULIEU!$D251,"")</f>
        <v/>
      </c>
      <c r="C259" s="217" t="str">
        <f>IF(LEFT(DULIEU!$V251,3)=$M$4,DULIEU!$H251,"")</f>
        <v/>
      </c>
      <c r="D259" s="217" t="str">
        <f>IF(LEFT(DULIEU!$V251,3)=$M$4,DULIEU!$J251,"")</f>
        <v/>
      </c>
      <c r="E259" s="216" t="str">
        <f>IF(LEFT(DULIEU!$V251,3)=$M$4,DULIEU!$E251,"")</f>
        <v/>
      </c>
      <c r="F259" s="216" t="str">
        <f>IF(LEFT(DULIEU!$V251,3)=$M$4,DULIEU!$O251,"")</f>
        <v/>
      </c>
      <c r="G259" s="218" t="str">
        <f>IF(LEFT(DULIEU!$V251,3)=$M$4,DULIEU!$X251,"")</f>
        <v/>
      </c>
      <c r="H259" s="218">
        <f>IF(AND(LEFT(DULIEU!$V251,3)=$M$4,LEFT(DULIEU!$W251,4)=$H$11),DULIEU!$X251,0)</f>
        <v>0</v>
      </c>
      <c r="I259" s="218">
        <f>IF(AND(LEFT(DULIEU!$V251,3)=$M$4,LEFT(DULIEU!$W251,4)=$I$11),DULIEU!$X251,0)</f>
        <v>0</v>
      </c>
      <c r="J259" s="218">
        <f>IF(AND(LEFT(DULIEU!$V251,3)=$M$4,LEFT(DULIEU!$W251,4)=$J$11),DULIEU!$X251,0)</f>
        <v>0</v>
      </c>
      <c r="K259" s="219">
        <f>IF($L259&gt;0,DULIEU!W251,"-")</f>
        <v>0</v>
      </c>
      <c r="L259" s="218" t="str">
        <f t="shared" si="6"/>
        <v/>
      </c>
      <c r="M259" s="66" t="str">
        <f t="shared" si="7"/>
        <v/>
      </c>
      <c r="N259" s="118"/>
      <c r="O259" s="45"/>
      <c r="P259" s="45"/>
      <c r="Q259" s="45"/>
      <c r="R259" s="45"/>
      <c r="S259" s="45"/>
      <c r="T259" s="45"/>
      <c r="U259" s="45"/>
      <c r="V259" s="45"/>
      <c r="W259" s="45"/>
      <c r="X259" s="45"/>
      <c r="Y259" s="45"/>
      <c r="Z259" s="45"/>
      <c r="AA259" s="45"/>
      <c r="AB259" s="45"/>
      <c r="AC259" s="45"/>
      <c r="AD259" s="45"/>
      <c r="AE259" s="45"/>
      <c r="AF259" s="45"/>
      <c r="AG259" s="45"/>
      <c r="AH259" s="45"/>
      <c r="AI259" s="45"/>
      <c r="AJ259" s="45"/>
      <c r="AK259" s="45"/>
    </row>
    <row r="260" spans="1:37" s="50" customFormat="1" ht="12.75" hidden="1">
      <c r="A260" s="45"/>
      <c r="B260" s="216" t="str">
        <f>IF(LEFT(DULIEU!$V252,3)=$M$4,DULIEU!$D252,"")</f>
        <v/>
      </c>
      <c r="C260" s="217" t="str">
        <f>IF(LEFT(DULIEU!$V252,3)=$M$4,DULIEU!$H252,"")</f>
        <v/>
      </c>
      <c r="D260" s="217" t="str">
        <f>IF(LEFT(DULIEU!$V252,3)=$M$4,DULIEU!$J252,"")</f>
        <v/>
      </c>
      <c r="E260" s="216" t="str">
        <f>IF(LEFT(DULIEU!$V252,3)=$M$4,DULIEU!$E252,"")</f>
        <v/>
      </c>
      <c r="F260" s="216" t="str">
        <f>IF(LEFT(DULIEU!$V252,3)=$M$4,DULIEU!$O252,"")</f>
        <v/>
      </c>
      <c r="G260" s="218" t="str">
        <f>IF(LEFT(DULIEU!$V252,3)=$M$4,DULIEU!$X252,"")</f>
        <v/>
      </c>
      <c r="H260" s="218">
        <f>IF(AND(LEFT(DULIEU!$V252,3)=$M$4,LEFT(DULIEU!$W252,4)=$H$11),DULIEU!$X252,0)</f>
        <v>0</v>
      </c>
      <c r="I260" s="218">
        <f>IF(AND(LEFT(DULIEU!$V252,3)=$M$4,LEFT(DULIEU!$W252,4)=$I$11),DULIEU!$X252,0)</f>
        <v>0</v>
      </c>
      <c r="J260" s="218">
        <f>IF(AND(LEFT(DULIEU!$V252,3)=$M$4,LEFT(DULIEU!$W252,4)=$J$11),DULIEU!$X252,0)</f>
        <v>0</v>
      </c>
      <c r="K260" s="219">
        <f>IF($L260&gt;0,DULIEU!W252,"-")</f>
        <v>0</v>
      </c>
      <c r="L260" s="218" t="str">
        <f t="shared" si="6"/>
        <v/>
      </c>
      <c r="M260" s="66" t="str">
        <f t="shared" si="7"/>
        <v/>
      </c>
      <c r="N260" s="118"/>
      <c r="O260" s="45"/>
      <c r="P260" s="45"/>
      <c r="Q260" s="45"/>
      <c r="R260" s="45"/>
      <c r="S260" s="45"/>
      <c r="T260" s="45"/>
      <c r="U260" s="45"/>
      <c r="V260" s="45"/>
      <c r="W260" s="45"/>
      <c r="X260" s="45"/>
      <c r="Y260" s="45"/>
      <c r="Z260" s="45"/>
      <c r="AA260" s="45"/>
      <c r="AB260" s="45"/>
      <c r="AC260" s="45"/>
      <c r="AD260" s="45"/>
      <c r="AE260" s="45"/>
      <c r="AF260" s="45"/>
      <c r="AG260" s="45"/>
      <c r="AH260" s="45"/>
      <c r="AI260" s="45"/>
      <c r="AJ260" s="45"/>
      <c r="AK260" s="45"/>
    </row>
    <row r="261" spans="1:37" s="50" customFormat="1" ht="12.75" hidden="1">
      <c r="A261" s="45"/>
      <c r="B261" s="216" t="str">
        <f>IF(LEFT(DULIEU!$V253,3)=$M$4,DULIEU!$D253,"")</f>
        <v/>
      </c>
      <c r="C261" s="217" t="str">
        <f>IF(LEFT(DULIEU!$V253,3)=$M$4,DULIEU!$H253,"")</f>
        <v/>
      </c>
      <c r="D261" s="217" t="str">
        <f>IF(LEFT(DULIEU!$V253,3)=$M$4,DULIEU!$J253,"")</f>
        <v/>
      </c>
      <c r="E261" s="216" t="str">
        <f>IF(LEFT(DULIEU!$V253,3)=$M$4,DULIEU!$E253,"")</f>
        <v/>
      </c>
      <c r="F261" s="216" t="str">
        <f>IF(LEFT(DULIEU!$V253,3)=$M$4,DULIEU!$O253,"")</f>
        <v/>
      </c>
      <c r="G261" s="218" t="str">
        <f>IF(LEFT(DULIEU!$V253,3)=$M$4,DULIEU!$X253,"")</f>
        <v/>
      </c>
      <c r="H261" s="218">
        <f>IF(AND(LEFT(DULIEU!$V253,3)=$M$4,LEFT(DULIEU!$W253,4)=$H$11),DULIEU!$X253,0)</f>
        <v>0</v>
      </c>
      <c r="I261" s="218">
        <f>IF(AND(LEFT(DULIEU!$V253,3)=$M$4,LEFT(DULIEU!$W253,4)=$I$11),DULIEU!$X253,0)</f>
        <v>0</v>
      </c>
      <c r="J261" s="218">
        <f>IF(AND(LEFT(DULIEU!$V253,3)=$M$4,LEFT(DULIEU!$W253,4)=$J$11),DULIEU!$X253,0)</f>
        <v>0</v>
      </c>
      <c r="K261" s="219">
        <f>IF($L261&gt;0,DULIEU!W253,"-")</f>
        <v>0</v>
      </c>
      <c r="L261" s="218" t="str">
        <f t="shared" si="6"/>
        <v/>
      </c>
      <c r="M261" s="66" t="str">
        <f t="shared" si="7"/>
        <v/>
      </c>
      <c r="N261" s="118"/>
      <c r="O261" s="45"/>
      <c r="P261" s="45"/>
      <c r="Q261" s="45"/>
      <c r="R261" s="45"/>
      <c r="S261" s="45"/>
      <c r="T261" s="45"/>
      <c r="U261" s="45"/>
      <c r="V261" s="45"/>
      <c r="W261" s="45"/>
      <c r="X261" s="45"/>
      <c r="Y261" s="45"/>
      <c r="Z261" s="45"/>
      <c r="AA261" s="45"/>
      <c r="AB261" s="45"/>
      <c r="AC261" s="45"/>
      <c r="AD261" s="45"/>
      <c r="AE261" s="45"/>
      <c r="AF261" s="45"/>
      <c r="AG261" s="45"/>
      <c r="AH261" s="45"/>
      <c r="AI261" s="45"/>
      <c r="AJ261" s="45"/>
      <c r="AK261" s="45"/>
    </row>
    <row r="262" spans="1:37" s="50" customFormat="1" ht="12.75" hidden="1">
      <c r="A262" s="45"/>
      <c r="B262" s="216" t="str">
        <f>IF(LEFT(DULIEU!$V254,3)=$M$4,DULIEU!$D254,"")</f>
        <v/>
      </c>
      <c r="C262" s="217" t="str">
        <f>IF(LEFT(DULIEU!$V254,3)=$M$4,DULIEU!$H254,"")</f>
        <v/>
      </c>
      <c r="D262" s="217" t="str">
        <f>IF(LEFT(DULIEU!$V254,3)=$M$4,DULIEU!$J254,"")</f>
        <v/>
      </c>
      <c r="E262" s="216" t="str">
        <f>IF(LEFT(DULIEU!$V254,3)=$M$4,DULIEU!$E254,"")</f>
        <v/>
      </c>
      <c r="F262" s="216" t="str">
        <f>IF(LEFT(DULIEU!$V254,3)=$M$4,DULIEU!$O254,"")</f>
        <v/>
      </c>
      <c r="G262" s="218" t="str">
        <f>IF(LEFT(DULIEU!$V254,3)=$M$4,DULIEU!$X254,"")</f>
        <v/>
      </c>
      <c r="H262" s="218">
        <f>IF(AND(LEFT(DULIEU!$V254,3)=$M$4,LEFT(DULIEU!$W254,4)=$H$11),DULIEU!$X254,0)</f>
        <v>0</v>
      </c>
      <c r="I262" s="218">
        <f>IF(AND(LEFT(DULIEU!$V254,3)=$M$4,LEFT(DULIEU!$W254,4)=$I$11),DULIEU!$X254,0)</f>
        <v>0</v>
      </c>
      <c r="J262" s="218">
        <f>IF(AND(LEFT(DULIEU!$V254,3)=$M$4,LEFT(DULIEU!$W254,4)=$J$11),DULIEU!$X254,0)</f>
        <v>0</v>
      </c>
      <c r="K262" s="219">
        <f>IF($L262&gt;0,DULIEU!W254,"-")</f>
        <v>0</v>
      </c>
      <c r="L262" s="218" t="str">
        <f t="shared" si="6"/>
        <v/>
      </c>
      <c r="M262" s="66" t="str">
        <f t="shared" si="7"/>
        <v/>
      </c>
      <c r="N262" s="118"/>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row>
    <row r="263" spans="1:37" s="50" customFormat="1" ht="12.75" hidden="1">
      <c r="A263" s="45"/>
      <c r="B263" s="216" t="str">
        <f>IF(LEFT(DULIEU!$V255,3)=$M$4,DULIEU!$D255,"")</f>
        <v/>
      </c>
      <c r="C263" s="217" t="str">
        <f>IF(LEFT(DULIEU!$V255,3)=$M$4,DULIEU!$H255,"")</f>
        <v/>
      </c>
      <c r="D263" s="217" t="str">
        <f>IF(LEFT(DULIEU!$V255,3)=$M$4,DULIEU!$J255,"")</f>
        <v/>
      </c>
      <c r="E263" s="216" t="str">
        <f>IF(LEFT(DULIEU!$V255,3)=$M$4,DULIEU!$E255,"")</f>
        <v/>
      </c>
      <c r="F263" s="216" t="str">
        <f>IF(LEFT(DULIEU!$V255,3)=$M$4,DULIEU!$O255,"")</f>
        <v/>
      </c>
      <c r="G263" s="218" t="str">
        <f>IF(LEFT(DULIEU!$V255,3)=$M$4,DULIEU!$X255,"")</f>
        <v/>
      </c>
      <c r="H263" s="218">
        <f>IF(AND(LEFT(DULIEU!$V255,3)=$M$4,LEFT(DULIEU!$W255,4)=$H$11),DULIEU!$X255,0)</f>
        <v>0</v>
      </c>
      <c r="I263" s="218">
        <f>IF(AND(LEFT(DULIEU!$V255,3)=$M$4,LEFT(DULIEU!$W255,4)=$I$11),DULIEU!$X255,0)</f>
        <v>0</v>
      </c>
      <c r="J263" s="218">
        <f>IF(AND(LEFT(DULIEU!$V255,3)=$M$4,LEFT(DULIEU!$W255,4)=$J$11),DULIEU!$X255,0)</f>
        <v>0</v>
      </c>
      <c r="K263" s="219">
        <f>IF($L263&gt;0,DULIEU!W255,"-")</f>
        <v>0</v>
      </c>
      <c r="L263" s="218" t="str">
        <f t="shared" si="6"/>
        <v/>
      </c>
      <c r="M263" s="66" t="str">
        <f t="shared" si="7"/>
        <v/>
      </c>
      <c r="N263" s="118"/>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row>
    <row r="264" spans="1:37" s="50" customFormat="1" ht="12.75" hidden="1">
      <c r="A264" s="45"/>
      <c r="B264" s="216" t="str">
        <f>IF(LEFT(DULIEU!$V256,3)=$M$4,DULIEU!$D256,"")</f>
        <v/>
      </c>
      <c r="C264" s="217" t="str">
        <f>IF(LEFT(DULIEU!$V256,3)=$M$4,DULIEU!$H256,"")</f>
        <v/>
      </c>
      <c r="D264" s="217" t="str">
        <f>IF(LEFT(DULIEU!$V256,3)=$M$4,DULIEU!$J256,"")</f>
        <v/>
      </c>
      <c r="E264" s="216" t="str">
        <f>IF(LEFT(DULIEU!$V256,3)=$M$4,DULIEU!$E256,"")</f>
        <v/>
      </c>
      <c r="F264" s="216" t="str">
        <f>IF(LEFT(DULIEU!$V256,3)=$M$4,DULIEU!$O256,"")</f>
        <v/>
      </c>
      <c r="G264" s="218" t="str">
        <f>IF(LEFT(DULIEU!$V256,3)=$M$4,DULIEU!$X256,"")</f>
        <v/>
      </c>
      <c r="H264" s="218">
        <f>IF(AND(LEFT(DULIEU!$V256,3)=$M$4,LEFT(DULIEU!$W256,4)=$H$11),DULIEU!$X256,0)</f>
        <v>0</v>
      </c>
      <c r="I264" s="218">
        <f>IF(AND(LEFT(DULIEU!$V256,3)=$M$4,LEFT(DULIEU!$W256,4)=$I$11),DULIEU!$X256,0)</f>
        <v>0</v>
      </c>
      <c r="J264" s="218">
        <f>IF(AND(LEFT(DULIEU!$V256,3)=$M$4,LEFT(DULIEU!$W256,4)=$J$11),DULIEU!$X256,0)</f>
        <v>0</v>
      </c>
      <c r="K264" s="219">
        <f>IF($L264&gt;0,DULIEU!W256,"-")</f>
        <v>0</v>
      </c>
      <c r="L264" s="218" t="str">
        <f t="shared" si="6"/>
        <v/>
      </c>
      <c r="M264" s="66" t="str">
        <f t="shared" si="7"/>
        <v/>
      </c>
      <c r="N264" s="118"/>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row>
    <row r="265" spans="1:37" s="50" customFormat="1" ht="12.75" hidden="1">
      <c r="A265" s="45"/>
      <c r="B265" s="216" t="str">
        <f>IF(LEFT(DULIEU!$V257,3)=$M$4,DULIEU!$D257,"")</f>
        <v/>
      </c>
      <c r="C265" s="217" t="str">
        <f>IF(LEFT(DULIEU!$V257,3)=$M$4,DULIEU!$H257,"")</f>
        <v/>
      </c>
      <c r="D265" s="217" t="str">
        <f>IF(LEFT(DULIEU!$V257,3)=$M$4,DULIEU!$J257,"")</f>
        <v/>
      </c>
      <c r="E265" s="216" t="str">
        <f>IF(LEFT(DULIEU!$V257,3)=$M$4,DULIEU!$E257,"")</f>
        <v/>
      </c>
      <c r="F265" s="216" t="str">
        <f>IF(LEFT(DULIEU!$V257,3)=$M$4,DULIEU!$O257,"")</f>
        <v/>
      </c>
      <c r="G265" s="218" t="str">
        <f>IF(LEFT(DULIEU!$V257,3)=$M$4,DULIEU!$X257,"")</f>
        <v/>
      </c>
      <c r="H265" s="218">
        <f>IF(AND(LEFT(DULIEU!$V257,3)=$M$4,LEFT(DULIEU!$W257,4)=$H$11),DULIEU!$X257,0)</f>
        <v>0</v>
      </c>
      <c r="I265" s="218">
        <f>IF(AND(LEFT(DULIEU!$V257,3)=$M$4,LEFT(DULIEU!$W257,4)=$I$11),DULIEU!$X257,0)</f>
        <v>0</v>
      </c>
      <c r="J265" s="218">
        <f>IF(AND(LEFT(DULIEU!$V257,3)=$M$4,LEFT(DULIEU!$W257,4)=$J$11),DULIEU!$X257,0)</f>
        <v>0</v>
      </c>
      <c r="K265" s="219">
        <f>IF($L265&gt;0,DULIEU!W257,"-")</f>
        <v>0</v>
      </c>
      <c r="L265" s="218" t="str">
        <f t="shared" si="6"/>
        <v/>
      </c>
      <c r="M265" s="66" t="str">
        <f t="shared" si="7"/>
        <v/>
      </c>
      <c r="N265" s="118"/>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row>
    <row r="266" spans="1:37" s="50" customFormat="1" ht="12.75" hidden="1">
      <c r="A266" s="45"/>
      <c r="B266" s="216" t="str">
        <f>IF(LEFT(DULIEU!$V258,3)=$M$4,DULIEU!$D258,"")</f>
        <v/>
      </c>
      <c r="C266" s="217" t="str">
        <f>IF(LEFT(DULIEU!$V258,3)=$M$4,DULIEU!$H258,"")</f>
        <v/>
      </c>
      <c r="D266" s="217" t="str">
        <f>IF(LEFT(DULIEU!$V258,3)=$M$4,DULIEU!$J258,"")</f>
        <v/>
      </c>
      <c r="E266" s="216" t="str">
        <f>IF(LEFT(DULIEU!$V258,3)=$M$4,DULIEU!$E258,"")</f>
        <v/>
      </c>
      <c r="F266" s="216" t="str">
        <f>IF(LEFT(DULIEU!$V258,3)=$M$4,DULIEU!$O258,"")</f>
        <v/>
      </c>
      <c r="G266" s="218" t="str">
        <f>IF(LEFT(DULIEU!$V258,3)=$M$4,DULIEU!$X258,"")</f>
        <v/>
      </c>
      <c r="H266" s="218">
        <f>IF(AND(LEFT(DULIEU!$V258,3)=$M$4,LEFT(DULIEU!$W258,4)=$H$11),DULIEU!$X258,0)</f>
        <v>0</v>
      </c>
      <c r="I266" s="218">
        <f>IF(AND(LEFT(DULIEU!$V258,3)=$M$4,LEFT(DULIEU!$W258,4)=$I$11),DULIEU!$X258,0)</f>
        <v>0</v>
      </c>
      <c r="J266" s="218">
        <f>IF(AND(LEFT(DULIEU!$V258,3)=$M$4,LEFT(DULIEU!$W258,4)=$J$11),DULIEU!$X258,0)</f>
        <v>0</v>
      </c>
      <c r="K266" s="219">
        <f>IF($L266&gt;0,DULIEU!W258,"-")</f>
        <v>0</v>
      </c>
      <c r="L266" s="218" t="str">
        <f t="shared" si="6"/>
        <v/>
      </c>
      <c r="M266" s="66" t="str">
        <f t="shared" si="7"/>
        <v/>
      </c>
      <c r="N266" s="118"/>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row>
    <row r="267" spans="1:37" s="50" customFormat="1" ht="12.75" hidden="1">
      <c r="A267" s="45"/>
      <c r="B267" s="216" t="str">
        <f>IF(LEFT(DULIEU!$V259,3)=$M$4,DULIEU!$D259,"")</f>
        <v/>
      </c>
      <c r="C267" s="217" t="str">
        <f>IF(LEFT(DULIEU!$V259,3)=$M$4,DULIEU!$H259,"")</f>
        <v/>
      </c>
      <c r="D267" s="217" t="str">
        <f>IF(LEFT(DULIEU!$V259,3)=$M$4,DULIEU!$J259,"")</f>
        <v/>
      </c>
      <c r="E267" s="216" t="str">
        <f>IF(LEFT(DULIEU!$V259,3)=$M$4,DULIEU!$E259,"")</f>
        <v/>
      </c>
      <c r="F267" s="216" t="str">
        <f>IF(LEFT(DULIEU!$V259,3)=$M$4,DULIEU!$O259,"")</f>
        <v/>
      </c>
      <c r="G267" s="218" t="str">
        <f>IF(LEFT(DULIEU!$V259,3)=$M$4,DULIEU!$X259,"")</f>
        <v/>
      </c>
      <c r="H267" s="218">
        <f>IF(AND(LEFT(DULIEU!$V259,3)=$M$4,LEFT(DULIEU!$W259,4)=$H$11),DULIEU!$X259,0)</f>
        <v>0</v>
      </c>
      <c r="I267" s="218">
        <f>IF(AND(LEFT(DULIEU!$V259,3)=$M$4,LEFT(DULIEU!$W259,4)=$I$11),DULIEU!$X259,0)</f>
        <v>0</v>
      </c>
      <c r="J267" s="218">
        <f>IF(AND(LEFT(DULIEU!$V259,3)=$M$4,LEFT(DULIEU!$W259,4)=$J$11),DULIEU!$X259,0)</f>
        <v>0</v>
      </c>
      <c r="K267" s="219">
        <f>IF($L267&gt;0,DULIEU!W259,"-")</f>
        <v>0</v>
      </c>
      <c r="L267" s="218" t="str">
        <f t="shared" si="6"/>
        <v/>
      </c>
      <c r="M267" s="66" t="str">
        <f t="shared" si="7"/>
        <v/>
      </c>
      <c r="N267" s="118"/>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row>
    <row r="268" spans="1:37" s="50" customFormat="1" ht="12.75" hidden="1">
      <c r="A268" s="45"/>
      <c r="B268" s="216" t="str">
        <f>IF(LEFT(DULIEU!$V260,3)=$M$4,DULIEU!$D260,"")</f>
        <v/>
      </c>
      <c r="C268" s="217" t="str">
        <f>IF(LEFT(DULIEU!$V260,3)=$M$4,DULIEU!$H260,"")</f>
        <v/>
      </c>
      <c r="D268" s="217" t="str">
        <f>IF(LEFT(DULIEU!$V260,3)=$M$4,DULIEU!$J260,"")</f>
        <v/>
      </c>
      <c r="E268" s="216" t="str">
        <f>IF(LEFT(DULIEU!$V260,3)=$M$4,DULIEU!$E260,"")</f>
        <v/>
      </c>
      <c r="F268" s="216" t="str">
        <f>IF(LEFT(DULIEU!$V260,3)=$M$4,DULIEU!$O260,"")</f>
        <v/>
      </c>
      <c r="G268" s="218" t="str">
        <f>IF(LEFT(DULIEU!$V260,3)=$M$4,DULIEU!$X260,"")</f>
        <v/>
      </c>
      <c r="H268" s="218">
        <f>IF(AND(LEFT(DULIEU!$V260,3)=$M$4,LEFT(DULIEU!$W260,4)=$H$11),DULIEU!$X260,0)</f>
        <v>0</v>
      </c>
      <c r="I268" s="218">
        <f>IF(AND(LEFT(DULIEU!$V260,3)=$M$4,LEFT(DULIEU!$W260,4)=$I$11),DULIEU!$X260,0)</f>
        <v>0</v>
      </c>
      <c r="J268" s="218">
        <f>IF(AND(LEFT(DULIEU!$V260,3)=$M$4,LEFT(DULIEU!$W260,4)=$J$11),DULIEU!$X260,0)</f>
        <v>0</v>
      </c>
      <c r="K268" s="219">
        <f>IF($L268&gt;0,DULIEU!W260,"-")</f>
        <v>0</v>
      </c>
      <c r="L268" s="218" t="str">
        <f t="shared" si="6"/>
        <v/>
      </c>
      <c r="M268" s="66" t="str">
        <f t="shared" si="7"/>
        <v/>
      </c>
      <c r="N268" s="118"/>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row>
    <row r="269" spans="1:37" s="50" customFormat="1" ht="12.75" hidden="1">
      <c r="A269" s="45"/>
      <c r="B269" s="216" t="str">
        <f>IF(LEFT(DULIEU!$V261,3)=$M$4,DULIEU!$D261,"")</f>
        <v/>
      </c>
      <c r="C269" s="217" t="str">
        <f>IF(LEFT(DULIEU!$V261,3)=$M$4,DULIEU!$H261,"")</f>
        <v/>
      </c>
      <c r="D269" s="217" t="str">
        <f>IF(LEFT(DULIEU!$V261,3)=$M$4,DULIEU!$J261,"")</f>
        <v/>
      </c>
      <c r="E269" s="216" t="str">
        <f>IF(LEFT(DULIEU!$V261,3)=$M$4,DULIEU!$E261,"")</f>
        <v/>
      </c>
      <c r="F269" s="216" t="str">
        <f>IF(LEFT(DULIEU!$V261,3)=$M$4,DULIEU!$O261,"")</f>
        <v/>
      </c>
      <c r="G269" s="218" t="str">
        <f>IF(LEFT(DULIEU!$V261,3)=$M$4,DULIEU!$X261,"")</f>
        <v/>
      </c>
      <c r="H269" s="218">
        <f>IF(AND(LEFT(DULIEU!$V261,3)=$M$4,LEFT(DULIEU!$W261,4)=$H$11),DULIEU!$X261,0)</f>
        <v>0</v>
      </c>
      <c r="I269" s="218">
        <f>IF(AND(LEFT(DULIEU!$V261,3)=$M$4,LEFT(DULIEU!$W261,4)=$I$11),DULIEU!$X261,0)</f>
        <v>0</v>
      </c>
      <c r="J269" s="218">
        <f>IF(AND(LEFT(DULIEU!$V261,3)=$M$4,LEFT(DULIEU!$W261,4)=$J$11),DULIEU!$X261,0)</f>
        <v>0</v>
      </c>
      <c r="K269" s="219">
        <f>IF($L269&gt;0,DULIEU!W261,"-")</f>
        <v>0</v>
      </c>
      <c r="L269" s="218" t="str">
        <f t="shared" si="6"/>
        <v/>
      </c>
      <c r="M269" s="66" t="str">
        <f t="shared" si="7"/>
        <v/>
      </c>
      <c r="N269" s="118"/>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row>
    <row r="270" spans="1:37" s="50" customFormat="1" ht="12.75" hidden="1">
      <c r="A270" s="45"/>
      <c r="B270" s="216" t="str">
        <f>IF(LEFT(DULIEU!$V262,3)=$M$4,DULIEU!$D262,"")</f>
        <v/>
      </c>
      <c r="C270" s="217" t="str">
        <f>IF(LEFT(DULIEU!$V262,3)=$M$4,DULIEU!$H262,"")</f>
        <v/>
      </c>
      <c r="D270" s="217" t="str">
        <f>IF(LEFT(DULIEU!$V262,3)=$M$4,DULIEU!$J262,"")</f>
        <v/>
      </c>
      <c r="E270" s="216" t="str">
        <f>IF(LEFT(DULIEU!$V262,3)=$M$4,DULIEU!$E262,"")</f>
        <v/>
      </c>
      <c r="F270" s="216" t="str">
        <f>IF(LEFT(DULIEU!$V262,3)=$M$4,DULIEU!$O262,"")</f>
        <v/>
      </c>
      <c r="G270" s="218" t="str">
        <f>IF(LEFT(DULIEU!$V262,3)=$M$4,DULIEU!$X262,"")</f>
        <v/>
      </c>
      <c r="H270" s="218">
        <f>IF(AND(LEFT(DULIEU!$V262,3)=$M$4,LEFT(DULIEU!$W262,4)=$H$11),DULIEU!$X262,0)</f>
        <v>0</v>
      </c>
      <c r="I270" s="218">
        <f>IF(AND(LEFT(DULIEU!$V262,3)=$M$4,LEFT(DULIEU!$W262,4)=$I$11),DULIEU!$X262,0)</f>
        <v>0</v>
      </c>
      <c r="J270" s="218">
        <f>IF(AND(LEFT(DULIEU!$V262,3)=$M$4,LEFT(DULIEU!$W262,4)=$J$11),DULIEU!$X262,0)</f>
        <v>0</v>
      </c>
      <c r="K270" s="219">
        <f>IF($L270&gt;0,DULIEU!W262,"-")</f>
        <v>0</v>
      </c>
      <c r="L270" s="218" t="str">
        <f t="shared" si="6"/>
        <v/>
      </c>
      <c r="M270" s="66" t="str">
        <f t="shared" si="7"/>
        <v/>
      </c>
      <c r="N270" s="118"/>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row>
    <row r="271" spans="1:37" s="50" customFormat="1" ht="12.75" hidden="1">
      <c r="A271" s="45"/>
      <c r="B271" s="216" t="str">
        <f>IF(LEFT(DULIEU!$V263,3)=$M$4,DULIEU!$D263,"")</f>
        <v/>
      </c>
      <c r="C271" s="217" t="str">
        <f>IF(LEFT(DULIEU!$V263,3)=$M$4,DULIEU!$H263,"")</f>
        <v/>
      </c>
      <c r="D271" s="217" t="str">
        <f>IF(LEFT(DULIEU!$V263,3)=$M$4,DULIEU!$J263,"")</f>
        <v/>
      </c>
      <c r="E271" s="216" t="str">
        <f>IF(LEFT(DULIEU!$V263,3)=$M$4,DULIEU!$E263,"")</f>
        <v/>
      </c>
      <c r="F271" s="216" t="str">
        <f>IF(LEFT(DULIEU!$V263,3)=$M$4,DULIEU!$O263,"")</f>
        <v/>
      </c>
      <c r="G271" s="218" t="str">
        <f>IF(LEFT(DULIEU!$V263,3)=$M$4,DULIEU!$X263,"")</f>
        <v/>
      </c>
      <c r="H271" s="218">
        <f>IF(AND(LEFT(DULIEU!$V263,3)=$M$4,LEFT(DULIEU!$W263,4)=$H$11),DULIEU!$X263,0)</f>
        <v>0</v>
      </c>
      <c r="I271" s="218">
        <f>IF(AND(LEFT(DULIEU!$V263,3)=$M$4,LEFT(DULIEU!$W263,4)=$I$11),DULIEU!$X263,0)</f>
        <v>0</v>
      </c>
      <c r="J271" s="218">
        <f>IF(AND(LEFT(DULIEU!$V263,3)=$M$4,LEFT(DULIEU!$W263,4)=$J$11),DULIEU!$X263,0)</f>
        <v>0</v>
      </c>
      <c r="K271" s="219">
        <f>IF($L271&gt;0,DULIEU!W263,"-")</f>
        <v>0</v>
      </c>
      <c r="L271" s="218" t="str">
        <f t="shared" si="6"/>
        <v/>
      </c>
      <c r="M271" s="66" t="str">
        <f t="shared" si="7"/>
        <v/>
      </c>
      <c r="N271" s="118"/>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row>
    <row r="272" spans="1:37" s="50" customFormat="1" ht="12.75" hidden="1">
      <c r="A272" s="45"/>
      <c r="B272" s="216" t="str">
        <f>IF(LEFT(DULIEU!$V264,3)=$M$4,DULIEU!$D264,"")</f>
        <v/>
      </c>
      <c r="C272" s="217" t="str">
        <f>IF(LEFT(DULIEU!$V264,3)=$M$4,DULIEU!$H264,"")</f>
        <v/>
      </c>
      <c r="D272" s="217" t="str">
        <f>IF(LEFT(DULIEU!$V264,3)=$M$4,DULIEU!$J264,"")</f>
        <v/>
      </c>
      <c r="E272" s="216" t="str">
        <f>IF(LEFT(DULIEU!$V264,3)=$M$4,DULIEU!$E264,"")</f>
        <v/>
      </c>
      <c r="F272" s="216" t="str">
        <f>IF(LEFT(DULIEU!$V264,3)=$M$4,DULIEU!$O264,"")</f>
        <v/>
      </c>
      <c r="G272" s="218" t="str">
        <f>IF(LEFT(DULIEU!$V264,3)=$M$4,DULIEU!$X264,"")</f>
        <v/>
      </c>
      <c r="H272" s="218">
        <f>IF(AND(LEFT(DULIEU!$V264,3)=$M$4,LEFT(DULIEU!$W264,4)=$H$11),DULIEU!$X264,0)</f>
        <v>0</v>
      </c>
      <c r="I272" s="218">
        <f>IF(AND(LEFT(DULIEU!$V264,3)=$M$4,LEFT(DULIEU!$W264,4)=$I$11),DULIEU!$X264,0)</f>
        <v>0</v>
      </c>
      <c r="J272" s="218">
        <f>IF(AND(LEFT(DULIEU!$V264,3)=$M$4,LEFT(DULIEU!$W264,4)=$J$11),DULIEU!$X264,0)</f>
        <v>0</v>
      </c>
      <c r="K272" s="219">
        <f>IF($L272&gt;0,DULIEU!W264,"-")</f>
        <v>0</v>
      </c>
      <c r="L272" s="218" t="str">
        <f t="shared" ref="L272:L335" si="8">IF(SUM($H272:$J272)=0,G272,0)</f>
        <v/>
      </c>
      <c r="M272" s="66" t="str">
        <f t="shared" ref="M272:M335" si="9">IF(F272="","","x")</f>
        <v/>
      </c>
      <c r="N272" s="118"/>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row>
    <row r="273" spans="1:37" s="50" customFormat="1" ht="12.75" hidden="1">
      <c r="A273" s="45"/>
      <c r="B273" s="216" t="str">
        <f>IF(LEFT(DULIEU!$V265,3)=$M$4,DULIEU!$D265,"")</f>
        <v/>
      </c>
      <c r="C273" s="217" t="str">
        <f>IF(LEFT(DULIEU!$V265,3)=$M$4,DULIEU!$H265,"")</f>
        <v/>
      </c>
      <c r="D273" s="217" t="str">
        <f>IF(LEFT(DULIEU!$V265,3)=$M$4,DULIEU!$J265,"")</f>
        <v/>
      </c>
      <c r="E273" s="216" t="str">
        <f>IF(LEFT(DULIEU!$V265,3)=$M$4,DULIEU!$E265,"")</f>
        <v/>
      </c>
      <c r="F273" s="216" t="str">
        <f>IF(LEFT(DULIEU!$V265,3)=$M$4,DULIEU!$O265,"")</f>
        <v/>
      </c>
      <c r="G273" s="218" t="str">
        <f>IF(LEFT(DULIEU!$V265,3)=$M$4,DULIEU!$X265,"")</f>
        <v/>
      </c>
      <c r="H273" s="218">
        <f>IF(AND(LEFT(DULIEU!$V265,3)=$M$4,LEFT(DULIEU!$W265,4)=$H$11),DULIEU!$X265,0)</f>
        <v>0</v>
      </c>
      <c r="I273" s="218">
        <f>IF(AND(LEFT(DULIEU!$V265,3)=$M$4,LEFT(DULIEU!$W265,4)=$I$11),DULIEU!$X265,0)</f>
        <v>0</v>
      </c>
      <c r="J273" s="218">
        <f>IF(AND(LEFT(DULIEU!$V265,3)=$M$4,LEFT(DULIEU!$W265,4)=$J$11),DULIEU!$X265,0)</f>
        <v>0</v>
      </c>
      <c r="K273" s="219">
        <f>IF($L273&gt;0,DULIEU!W265,"-")</f>
        <v>0</v>
      </c>
      <c r="L273" s="218" t="str">
        <f t="shared" si="8"/>
        <v/>
      </c>
      <c r="M273" s="66" t="str">
        <f t="shared" si="9"/>
        <v/>
      </c>
      <c r="N273" s="118"/>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row>
    <row r="274" spans="1:37" s="50" customFormat="1" ht="12.75" hidden="1">
      <c r="A274" s="45"/>
      <c r="B274" s="216" t="str">
        <f>IF(LEFT(DULIEU!$V266,3)=$M$4,DULIEU!$D266,"")</f>
        <v/>
      </c>
      <c r="C274" s="217" t="str">
        <f>IF(LEFT(DULIEU!$V266,3)=$M$4,DULIEU!$H266,"")</f>
        <v/>
      </c>
      <c r="D274" s="217" t="str">
        <f>IF(LEFT(DULIEU!$V266,3)=$M$4,DULIEU!$J266,"")</f>
        <v/>
      </c>
      <c r="E274" s="216" t="str">
        <f>IF(LEFT(DULIEU!$V266,3)=$M$4,DULIEU!$E266,"")</f>
        <v/>
      </c>
      <c r="F274" s="216" t="str">
        <f>IF(LEFT(DULIEU!$V266,3)=$M$4,DULIEU!$O266,"")</f>
        <v/>
      </c>
      <c r="G274" s="218" t="str">
        <f>IF(LEFT(DULIEU!$V266,3)=$M$4,DULIEU!$X266,"")</f>
        <v/>
      </c>
      <c r="H274" s="218">
        <f>IF(AND(LEFT(DULIEU!$V266,3)=$M$4,LEFT(DULIEU!$W266,4)=$H$11),DULIEU!$X266,0)</f>
        <v>0</v>
      </c>
      <c r="I274" s="218">
        <f>IF(AND(LEFT(DULIEU!$V266,3)=$M$4,LEFT(DULIEU!$W266,4)=$I$11),DULIEU!$X266,0)</f>
        <v>0</v>
      </c>
      <c r="J274" s="218">
        <f>IF(AND(LEFT(DULIEU!$V266,3)=$M$4,LEFT(DULIEU!$W266,4)=$J$11),DULIEU!$X266,0)</f>
        <v>0</v>
      </c>
      <c r="K274" s="219">
        <f>IF($L274&gt;0,DULIEU!W266,"-")</f>
        <v>0</v>
      </c>
      <c r="L274" s="218" t="str">
        <f t="shared" si="8"/>
        <v/>
      </c>
      <c r="M274" s="66" t="str">
        <f t="shared" si="9"/>
        <v/>
      </c>
      <c r="N274" s="118"/>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row>
    <row r="275" spans="1:37" s="50" customFormat="1" ht="12.75" hidden="1">
      <c r="A275" s="45"/>
      <c r="B275" s="216" t="str">
        <f>IF(LEFT(DULIEU!$V267,3)=$M$4,DULIEU!$D267,"")</f>
        <v/>
      </c>
      <c r="C275" s="217" t="str">
        <f>IF(LEFT(DULIEU!$V267,3)=$M$4,DULIEU!$H267,"")</f>
        <v/>
      </c>
      <c r="D275" s="217" t="str">
        <f>IF(LEFT(DULIEU!$V267,3)=$M$4,DULIEU!$J267,"")</f>
        <v/>
      </c>
      <c r="E275" s="216" t="str">
        <f>IF(LEFT(DULIEU!$V267,3)=$M$4,DULIEU!$E267,"")</f>
        <v/>
      </c>
      <c r="F275" s="216" t="str">
        <f>IF(LEFT(DULIEU!$V267,3)=$M$4,DULIEU!$O267,"")</f>
        <v/>
      </c>
      <c r="G275" s="218" t="str">
        <f>IF(LEFT(DULIEU!$V267,3)=$M$4,DULIEU!$X267,"")</f>
        <v/>
      </c>
      <c r="H275" s="218">
        <f>IF(AND(LEFT(DULIEU!$V267,3)=$M$4,LEFT(DULIEU!$W267,4)=$H$11),DULIEU!$X267,0)</f>
        <v>0</v>
      </c>
      <c r="I275" s="218">
        <f>IF(AND(LEFT(DULIEU!$V267,3)=$M$4,LEFT(DULIEU!$W267,4)=$I$11),DULIEU!$X267,0)</f>
        <v>0</v>
      </c>
      <c r="J275" s="218">
        <f>IF(AND(LEFT(DULIEU!$V267,3)=$M$4,LEFT(DULIEU!$W267,4)=$J$11),DULIEU!$X267,0)</f>
        <v>0</v>
      </c>
      <c r="K275" s="219">
        <f>IF($L275&gt;0,DULIEU!W267,"-")</f>
        <v>0</v>
      </c>
      <c r="L275" s="218" t="str">
        <f t="shared" si="8"/>
        <v/>
      </c>
      <c r="M275" s="66" t="str">
        <f t="shared" si="9"/>
        <v/>
      </c>
      <c r="N275" s="118"/>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row>
    <row r="276" spans="1:37" s="50" customFormat="1" ht="12.75" hidden="1">
      <c r="A276" s="45"/>
      <c r="B276" s="216" t="str">
        <f>IF(LEFT(DULIEU!$V268,3)=$M$4,DULIEU!$D268,"")</f>
        <v/>
      </c>
      <c r="C276" s="217" t="str">
        <f>IF(LEFT(DULIEU!$V268,3)=$M$4,DULIEU!$H268,"")</f>
        <v/>
      </c>
      <c r="D276" s="217" t="str">
        <f>IF(LEFT(DULIEU!$V268,3)=$M$4,DULIEU!$J268,"")</f>
        <v/>
      </c>
      <c r="E276" s="216" t="str">
        <f>IF(LEFT(DULIEU!$V268,3)=$M$4,DULIEU!$E268,"")</f>
        <v/>
      </c>
      <c r="F276" s="216" t="str">
        <f>IF(LEFT(DULIEU!$V268,3)=$M$4,DULIEU!$O268,"")</f>
        <v/>
      </c>
      <c r="G276" s="218" t="str">
        <f>IF(LEFT(DULIEU!$V268,3)=$M$4,DULIEU!$X268,"")</f>
        <v/>
      </c>
      <c r="H276" s="218">
        <f>IF(AND(LEFT(DULIEU!$V268,3)=$M$4,LEFT(DULIEU!$W268,4)=$H$11),DULIEU!$X268,0)</f>
        <v>0</v>
      </c>
      <c r="I276" s="218">
        <f>IF(AND(LEFT(DULIEU!$V268,3)=$M$4,LEFT(DULIEU!$W268,4)=$I$11),DULIEU!$X268,0)</f>
        <v>0</v>
      </c>
      <c r="J276" s="218">
        <f>IF(AND(LEFT(DULIEU!$V268,3)=$M$4,LEFT(DULIEU!$W268,4)=$J$11),DULIEU!$X268,0)</f>
        <v>0</v>
      </c>
      <c r="K276" s="219">
        <f>IF($L276&gt;0,DULIEU!W268,"-")</f>
        <v>0</v>
      </c>
      <c r="L276" s="218" t="str">
        <f t="shared" si="8"/>
        <v/>
      </c>
      <c r="M276" s="66" t="str">
        <f t="shared" si="9"/>
        <v/>
      </c>
      <c r="N276" s="118"/>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row>
    <row r="277" spans="1:37" s="50" customFormat="1" ht="12.75" hidden="1">
      <c r="A277" s="45"/>
      <c r="B277" s="216" t="str">
        <f>IF(LEFT(DULIEU!$V269,3)=$M$4,DULIEU!$D269,"")</f>
        <v/>
      </c>
      <c r="C277" s="217" t="str">
        <f>IF(LEFT(DULIEU!$V269,3)=$M$4,DULIEU!$H269,"")</f>
        <v/>
      </c>
      <c r="D277" s="217" t="str">
        <f>IF(LEFT(DULIEU!$V269,3)=$M$4,DULIEU!$J269,"")</f>
        <v/>
      </c>
      <c r="E277" s="216" t="str">
        <f>IF(LEFT(DULIEU!$V269,3)=$M$4,DULIEU!$E269,"")</f>
        <v/>
      </c>
      <c r="F277" s="216" t="str">
        <f>IF(LEFT(DULIEU!$V269,3)=$M$4,DULIEU!$O269,"")</f>
        <v/>
      </c>
      <c r="G277" s="218" t="str">
        <f>IF(LEFT(DULIEU!$V269,3)=$M$4,DULIEU!$X269,"")</f>
        <v/>
      </c>
      <c r="H277" s="218">
        <f>IF(AND(LEFT(DULIEU!$V269,3)=$M$4,LEFT(DULIEU!$W269,4)=$H$11),DULIEU!$X269,0)</f>
        <v>0</v>
      </c>
      <c r="I277" s="218">
        <f>IF(AND(LEFT(DULIEU!$V269,3)=$M$4,LEFT(DULIEU!$W269,4)=$I$11),DULIEU!$X269,0)</f>
        <v>0</v>
      </c>
      <c r="J277" s="218">
        <f>IF(AND(LEFT(DULIEU!$V269,3)=$M$4,LEFT(DULIEU!$W269,4)=$J$11),DULIEU!$X269,0)</f>
        <v>0</v>
      </c>
      <c r="K277" s="219">
        <f>IF($L277&gt;0,DULIEU!W269,"-")</f>
        <v>0</v>
      </c>
      <c r="L277" s="218" t="str">
        <f t="shared" si="8"/>
        <v/>
      </c>
      <c r="M277" s="66" t="str">
        <f t="shared" si="9"/>
        <v/>
      </c>
      <c r="N277" s="118"/>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row>
    <row r="278" spans="1:37" s="50" customFormat="1" ht="12.75" hidden="1">
      <c r="A278" s="45"/>
      <c r="B278" s="216" t="str">
        <f>IF(LEFT(DULIEU!$V270,3)=$M$4,DULIEU!$D270,"")</f>
        <v/>
      </c>
      <c r="C278" s="217" t="str">
        <f>IF(LEFT(DULIEU!$V270,3)=$M$4,DULIEU!$H270,"")</f>
        <v/>
      </c>
      <c r="D278" s="217" t="str">
        <f>IF(LEFT(DULIEU!$V270,3)=$M$4,DULIEU!$J270,"")</f>
        <v/>
      </c>
      <c r="E278" s="216" t="str">
        <f>IF(LEFT(DULIEU!$V270,3)=$M$4,DULIEU!$E270,"")</f>
        <v/>
      </c>
      <c r="F278" s="216" t="str">
        <f>IF(LEFT(DULIEU!$V270,3)=$M$4,DULIEU!$O270,"")</f>
        <v/>
      </c>
      <c r="G278" s="218" t="str">
        <f>IF(LEFT(DULIEU!$V270,3)=$M$4,DULIEU!$X270,"")</f>
        <v/>
      </c>
      <c r="H278" s="218">
        <f>IF(AND(LEFT(DULIEU!$V270,3)=$M$4,LEFT(DULIEU!$W270,4)=$H$11),DULIEU!$X270,0)</f>
        <v>0</v>
      </c>
      <c r="I278" s="218">
        <f>IF(AND(LEFT(DULIEU!$V270,3)=$M$4,LEFT(DULIEU!$W270,4)=$I$11),DULIEU!$X270,0)</f>
        <v>0</v>
      </c>
      <c r="J278" s="218">
        <f>IF(AND(LEFT(DULIEU!$V270,3)=$M$4,LEFT(DULIEU!$W270,4)=$J$11),DULIEU!$X270,0)</f>
        <v>0</v>
      </c>
      <c r="K278" s="219">
        <f>IF($L278&gt;0,DULIEU!W270,"-")</f>
        <v>0</v>
      </c>
      <c r="L278" s="218" t="str">
        <f t="shared" si="8"/>
        <v/>
      </c>
      <c r="M278" s="66" t="str">
        <f t="shared" si="9"/>
        <v/>
      </c>
      <c r="N278" s="118"/>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row>
    <row r="279" spans="1:37" s="50" customFormat="1" ht="12.75" hidden="1">
      <c r="A279" s="45"/>
      <c r="B279" s="216" t="str">
        <f>IF(LEFT(DULIEU!$V271,3)=$M$4,DULIEU!$D271,"")</f>
        <v/>
      </c>
      <c r="C279" s="217" t="str">
        <f>IF(LEFT(DULIEU!$V271,3)=$M$4,DULIEU!$H271,"")</f>
        <v/>
      </c>
      <c r="D279" s="217" t="str">
        <f>IF(LEFT(DULIEU!$V271,3)=$M$4,DULIEU!$J271,"")</f>
        <v/>
      </c>
      <c r="E279" s="216" t="str">
        <f>IF(LEFT(DULIEU!$V271,3)=$M$4,DULIEU!$E271,"")</f>
        <v/>
      </c>
      <c r="F279" s="216" t="str">
        <f>IF(LEFT(DULIEU!$V271,3)=$M$4,DULIEU!$O271,"")</f>
        <v/>
      </c>
      <c r="G279" s="218" t="str">
        <f>IF(LEFT(DULIEU!$V271,3)=$M$4,DULIEU!$X271,"")</f>
        <v/>
      </c>
      <c r="H279" s="218">
        <f>IF(AND(LEFT(DULIEU!$V271,3)=$M$4,LEFT(DULIEU!$W271,4)=$H$11),DULIEU!$X271,0)</f>
        <v>0</v>
      </c>
      <c r="I279" s="218">
        <f>IF(AND(LEFT(DULIEU!$V271,3)=$M$4,LEFT(DULIEU!$W271,4)=$I$11),DULIEU!$X271,0)</f>
        <v>0</v>
      </c>
      <c r="J279" s="218">
        <f>IF(AND(LEFT(DULIEU!$V271,3)=$M$4,LEFT(DULIEU!$W271,4)=$J$11),DULIEU!$X271,0)</f>
        <v>0</v>
      </c>
      <c r="K279" s="219">
        <f>IF($L279&gt;0,DULIEU!W271,"-")</f>
        <v>0</v>
      </c>
      <c r="L279" s="218" t="str">
        <f t="shared" si="8"/>
        <v/>
      </c>
      <c r="M279" s="66" t="str">
        <f t="shared" si="9"/>
        <v/>
      </c>
      <c r="N279" s="118"/>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row>
    <row r="280" spans="1:37" s="50" customFormat="1" ht="12.75" hidden="1">
      <c r="A280" s="45"/>
      <c r="B280" s="216" t="str">
        <f>IF(LEFT(DULIEU!$V272,3)=$M$4,DULIEU!$D272,"")</f>
        <v/>
      </c>
      <c r="C280" s="217" t="str">
        <f>IF(LEFT(DULIEU!$V272,3)=$M$4,DULIEU!$H272,"")</f>
        <v/>
      </c>
      <c r="D280" s="217" t="str">
        <f>IF(LEFT(DULIEU!$V272,3)=$M$4,DULIEU!$J272,"")</f>
        <v/>
      </c>
      <c r="E280" s="216" t="str">
        <f>IF(LEFT(DULIEU!$V272,3)=$M$4,DULIEU!$E272,"")</f>
        <v/>
      </c>
      <c r="F280" s="216" t="str">
        <f>IF(LEFT(DULIEU!$V272,3)=$M$4,DULIEU!$O272,"")</f>
        <v/>
      </c>
      <c r="G280" s="218" t="str">
        <f>IF(LEFT(DULIEU!$V272,3)=$M$4,DULIEU!$X272,"")</f>
        <v/>
      </c>
      <c r="H280" s="218">
        <f>IF(AND(LEFT(DULIEU!$V272,3)=$M$4,LEFT(DULIEU!$W272,4)=$H$11),DULIEU!$X272,0)</f>
        <v>0</v>
      </c>
      <c r="I280" s="218">
        <f>IF(AND(LEFT(DULIEU!$V272,3)=$M$4,LEFT(DULIEU!$W272,4)=$I$11),DULIEU!$X272,0)</f>
        <v>0</v>
      </c>
      <c r="J280" s="218">
        <f>IF(AND(LEFT(DULIEU!$V272,3)=$M$4,LEFT(DULIEU!$W272,4)=$J$11),DULIEU!$X272,0)</f>
        <v>0</v>
      </c>
      <c r="K280" s="219">
        <f>IF($L280&gt;0,DULIEU!W272,"-")</f>
        <v>0</v>
      </c>
      <c r="L280" s="218" t="str">
        <f t="shared" si="8"/>
        <v/>
      </c>
      <c r="M280" s="66" t="str">
        <f t="shared" si="9"/>
        <v/>
      </c>
      <c r="N280" s="118"/>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row>
    <row r="281" spans="1:37" s="50" customFormat="1" ht="12.75" hidden="1">
      <c r="A281" s="45"/>
      <c r="B281" s="216" t="str">
        <f>IF(LEFT(DULIEU!$V273,3)=$M$4,DULIEU!$D273,"")</f>
        <v/>
      </c>
      <c r="C281" s="217" t="str">
        <f>IF(LEFT(DULIEU!$V273,3)=$M$4,DULIEU!$H273,"")</f>
        <v/>
      </c>
      <c r="D281" s="217" t="str">
        <f>IF(LEFT(DULIEU!$V273,3)=$M$4,DULIEU!$J273,"")</f>
        <v/>
      </c>
      <c r="E281" s="216" t="str">
        <f>IF(LEFT(DULIEU!$V273,3)=$M$4,DULIEU!$E273,"")</f>
        <v/>
      </c>
      <c r="F281" s="216" t="str">
        <f>IF(LEFT(DULIEU!$V273,3)=$M$4,DULIEU!$O273,"")</f>
        <v/>
      </c>
      <c r="G281" s="218" t="str">
        <f>IF(LEFT(DULIEU!$V273,3)=$M$4,DULIEU!$X273,"")</f>
        <v/>
      </c>
      <c r="H281" s="218">
        <f>IF(AND(LEFT(DULIEU!$V273,3)=$M$4,LEFT(DULIEU!$W273,4)=$H$11),DULIEU!$X273,0)</f>
        <v>0</v>
      </c>
      <c r="I281" s="218">
        <f>IF(AND(LEFT(DULIEU!$V273,3)=$M$4,LEFT(DULIEU!$W273,4)=$I$11),DULIEU!$X273,0)</f>
        <v>0</v>
      </c>
      <c r="J281" s="218">
        <f>IF(AND(LEFT(DULIEU!$V273,3)=$M$4,LEFT(DULIEU!$W273,4)=$J$11),DULIEU!$X273,0)</f>
        <v>0</v>
      </c>
      <c r="K281" s="219">
        <f>IF($L281&gt;0,DULIEU!W273,"-")</f>
        <v>0</v>
      </c>
      <c r="L281" s="218" t="str">
        <f t="shared" si="8"/>
        <v/>
      </c>
      <c r="M281" s="66" t="str">
        <f t="shared" si="9"/>
        <v/>
      </c>
      <c r="N281" s="118"/>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row>
    <row r="282" spans="1:37" s="50" customFormat="1" ht="12.75" hidden="1">
      <c r="A282" s="45"/>
      <c r="B282" s="216" t="str">
        <f>IF(LEFT(DULIEU!$V274,3)=$M$4,DULIEU!$D274,"")</f>
        <v/>
      </c>
      <c r="C282" s="217" t="str">
        <f>IF(LEFT(DULIEU!$V274,3)=$M$4,DULIEU!$H274,"")</f>
        <v/>
      </c>
      <c r="D282" s="217" t="str">
        <f>IF(LEFT(DULIEU!$V274,3)=$M$4,DULIEU!$J274,"")</f>
        <v/>
      </c>
      <c r="E282" s="216" t="str">
        <f>IF(LEFT(DULIEU!$V274,3)=$M$4,DULIEU!$E274,"")</f>
        <v/>
      </c>
      <c r="F282" s="216" t="str">
        <f>IF(LEFT(DULIEU!$V274,3)=$M$4,DULIEU!$O274,"")</f>
        <v/>
      </c>
      <c r="G282" s="218" t="str">
        <f>IF(LEFT(DULIEU!$V274,3)=$M$4,DULIEU!$X274,"")</f>
        <v/>
      </c>
      <c r="H282" s="218">
        <f>IF(AND(LEFT(DULIEU!$V274,3)=$M$4,LEFT(DULIEU!$W274,4)=$H$11),DULIEU!$X274,0)</f>
        <v>0</v>
      </c>
      <c r="I282" s="218">
        <f>IF(AND(LEFT(DULIEU!$V274,3)=$M$4,LEFT(DULIEU!$W274,4)=$I$11),DULIEU!$X274,0)</f>
        <v>0</v>
      </c>
      <c r="J282" s="218">
        <f>IF(AND(LEFT(DULIEU!$V274,3)=$M$4,LEFT(DULIEU!$W274,4)=$J$11),DULIEU!$X274,0)</f>
        <v>0</v>
      </c>
      <c r="K282" s="219">
        <f>IF($L282&gt;0,DULIEU!W274,"-")</f>
        <v>0</v>
      </c>
      <c r="L282" s="218" t="str">
        <f t="shared" si="8"/>
        <v/>
      </c>
      <c r="M282" s="66" t="str">
        <f t="shared" si="9"/>
        <v/>
      </c>
      <c r="N282" s="118"/>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row>
    <row r="283" spans="1:37" s="50" customFormat="1" ht="12.75" hidden="1">
      <c r="A283" s="45"/>
      <c r="B283" s="216" t="str">
        <f>IF(LEFT(DULIEU!$V275,3)=$M$4,DULIEU!$D275,"")</f>
        <v/>
      </c>
      <c r="C283" s="217" t="str">
        <f>IF(LEFT(DULIEU!$V275,3)=$M$4,DULIEU!$H275,"")</f>
        <v/>
      </c>
      <c r="D283" s="217" t="str">
        <f>IF(LEFT(DULIEU!$V275,3)=$M$4,DULIEU!$J275,"")</f>
        <v/>
      </c>
      <c r="E283" s="216" t="str">
        <f>IF(LEFT(DULIEU!$V275,3)=$M$4,DULIEU!$E275,"")</f>
        <v/>
      </c>
      <c r="F283" s="216" t="str">
        <f>IF(LEFT(DULIEU!$V275,3)=$M$4,DULIEU!$O275,"")</f>
        <v/>
      </c>
      <c r="G283" s="218" t="str">
        <f>IF(LEFT(DULIEU!$V275,3)=$M$4,DULIEU!$X275,"")</f>
        <v/>
      </c>
      <c r="H283" s="218">
        <f>IF(AND(LEFT(DULIEU!$V275,3)=$M$4,LEFT(DULIEU!$W275,4)=$H$11),DULIEU!$X275,0)</f>
        <v>0</v>
      </c>
      <c r="I283" s="218">
        <f>IF(AND(LEFT(DULIEU!$V275,3)=$M$4,LEFT(DULIEU!$W275,4)=$I$11),DULIEU!$X275,0)</f>
        <v>0</v>
      </c>
      <c r="J283" s="218">
        <f>IF(AND(LEFT(DULIEU!$V275,3)=$M$4,LEFT(DULIEU!$W275,4)=$J$11),DULIEU!$X275,0)</f>
        <v>0</v>
      </c>
      <c r="K283" s="219">
        <f>IF($L283&gt;0,DULIEU!W275,"-")</f>
        <v>0</v>
      </c>
      <c r="L283" s="218" t="str">
        <f t="shared" si="8"/>
        <v/>
      </c>
      <c r="M283" s="66" t="str">
        <f t="shared" si="9"/>
        <v/>
      </c>
      <c r="N283" s="118"/>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row>
    <row r="284" spans="1:37" s="50" customFormat="1" ht="12.75" hidden="1">
      <c r="A284" s="45"/>
      <c r="B284" s="216" t="str">
        <f>IF(LEFT(DULIEU!$V276,3)=$M$4,DULIEU!$D276,"")</f>
        <v/>
      </c>
      <c r="C284" s="217" t="str">
        <f>IF(LEFT(DULIEU!$V276,3)=$M$4,DULIEU!$H276,"")</f>
        <v/>
      </c>
      <c r="D284" s="217" t="str">
        <f>IF(LEFT(DULIEU!$V276,3)=$M$4,DULIEU!$J276,"")</f>
        <v/>
      </c>
      <c r="E284" s="216" t="str">
        <f>IF(LEFT(DULIEU!$V276,3)=$M$4,DULIEU!$E276,"")</f>
        <v/>
      </c>
      <c r="F284" s="216" t="str">
        <f>IF(LEFT(DULIEU!$V276,3)=$M$4,DULIEU!$O276,"")</f>
        <v/>
      </c>
      <c r="G284" s="218" t="str">
        <f>IF(LEFT(DULIEU!$V276,3)=$M$4,DULIEU!$X276,"")</f>
        <v/>
      </c>
      <c r="H284" s="218">
        <f>IF(AND(LEFT(DULIEU!$V276,3)=$M$4,LEFT(DULIEU!$W276,4)=$H$11),DULIEU!$X276,0)</f>
        <v>0</v>
      </c>
      <c r="I284" s="218">
        <f>IF(AND(LEFT(DULIEU!$V276,3)=$M$4,LEFT(DULIEU!$W276,4)=$I$11),DULIEU!$X276,0)</f>
        <v>0</v>
      </c>
      <c r="J284" s="218">
        <f>IF(AND(LEFT(DULIEU!$V276,3)=$M$4,LEFT(DULIEU!$W276,4)=$J$11),DULIEU!$X276,0)</f>
        <v>0</v>
      </c>
      <c r="K284" s="219">
        <f>IF($L284&gt;0,DULIEU!W276,"-")</f>
        <v>0</v>
      </c>
      <c r="L284" s="218" t="str">
        <f t="shared" si="8"/>
        <v/>
      </c>
      <c r="M284" s="66" t="str">
        <f t="shared" si="9"/>
        <v/>
      </c>
      <c r="N284" s="118"/>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row>
    <row r="285" spans="1:37" s="50" customFormat="1" ht="12.75" hidden="1">
      <c r="A285" s="45"/>
      <c r="B285" s="216" t="str">
        <f>IF(LEFT(DULIEU!$V277,3)=$M$4,DULIEU!$D277,"")</f>
        <v/>
      </c>
      <c r="C285" s="217" t="str">
        <f>IF(LEFT(DULIEU!$V277,3)=$M$4,DULIEU!$H277,"")</f>
        <v/>
      </c>
      <c r="D285" s="217" t="str">
        <f>IF(LEFT(DULIEU!$V277,3)=$M$4,DULIEU!$J277,"")</f>
        <v/>
      </c>
      <c r="E285" s="216" t="str">
        <f>IF(LEFT(DULIEU!$V277,3)=$M$4,DULIEU!$E277,"")</f>
        <v/>
      </c>
      <c r="F285" s="216" t="str">
        <f>IF(LEFT(DULIEU!$V277,3)=$M$4,DULIEU!$O277,"")</f>
        <v/>
      </c>
      <c r="G285" s="218" t="str">
        <f>IF(LEFT(DULIEU!$V277,3)=$M$4,DULIEU!$X277,"")</f>
        <v/>
      </c>
      <c r="H285" s="218">
        <f>IF(AND(LEFT(DULIEU!$V277,3)=$M$4,LEFT(DULIEU!$W277,4)=$H$11),DULIEU!$X277,0)</f>
        <v>0</v>
      </c>
      <c r="I285" s="218">
        <f>IF(AND(LEFT(DULIEU!$V277,3)=$M$4,LEFT(DULIEU!$W277,4)=$I$11),DULIEU!$X277,0)</f>
        <v>0</v>
      </c>
      <c r="J285" s="218">
        <f>IF(AND(LEFT(DULIEU!$V277,3)=$M$4,LEFT(DULIEU!$W277,4)=$J$11),DULIEU!$X277,0)</f>
        <v>0</v>
      </c>
      <c r="K285" s="219">
        <f>IF($L285&gt;0,DULIEU!W277,"-")</f>
        <v>0</v>
      </c>
      <c r="L285" s="218" t="str">
        <f t="shared" si="8"/>
        <v/>
      </c>
      <c r="M285" s="66" t="str">
        <f t="shared" si="9"/>
        <v/>
      </c>
      <c r="N285" s="118"/>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row>
    <row r="286" spans="1:37" s="50" customFormat="1" ht="12.75" hidden="1">
      <c r="A286" s="45"/>
      <c r="B286" s="216" t="str">
        <f>IF(LEFT(DULIEU!$V278,3)=$M$4,DULIEU!$D278,"")</f>
        <v/>
      </c>
      <c r="C286" s="217" t="str">
        <f>IF(LEFT(DULIEU!$V278,3)=$M$4,DULIEU!$H278,"")</f>
        <v/>
      </c>
      <c r="D286" s="217" t="str">
        <f>IF(LEFT(DULIEU!$V278,3)=$M$4,DULIEU!$J278,"")</f>
        <v/>
      </c>
      <c r="E286" s="216" t="str">
        <f>IF(LEFT(DULIEU!$V278,3)=$M$4,DULIEU!$E278,"")</f>
        <v/>
      </c>
      <c r="F286" s="216" t="str">
        <f>IF(LEFT(DULIEU!$V278,3)=$M$4,DULIEU!$O278,"")</f>
        <v/>
      </c>
      <c r="G286" s="218" t="str">
        <f>IF(LEFT(DULIEU!$V278,3)=$M$4,DULIEU!$X278,"")</f>
        <v/>
      </c>
      <c r="H286" s="218">
        <f>IF(AND(LEFT(DULIEU!$V278,3)=$M$4,LEFT(DULIEU!$W278,4)=$H$11),DULIEU!$X278,0)</f>
        <v>0</v>
      </c>
      <c r="I286" s="218">
        <f>IF(AND(LEFT(DULIEU!$V278,3)=$M$4,LEFT(DULIEU!$W278,4)=$I$11),DULIEU!$X278,0)</f>
        <v>0</v>
      </c>
      <c r="J286" s="218">
        <f>IF(AND(LEFT(DULIEU!$V278,3)=$M$4,LEFT(DULIEU!$W278,4)=$J$11),DULIEU!$X278,0)</f>
        <v>0</v>
      </c>
      <c r="K286" s="219">
        <f>IF($L286&gt;0,DULIEU!W278,"-")</f>
        <v>0</v>
      </c>
      <c r="L286" s="218" t="str">
        <f t="shared" si="8"/>
        <v/>
      </c>
      <c r="M286" s="66" t="str">
        <f t="shared" si="9"/>
        <v/>
      </c>
      <c r="N286" s="118"/>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row>
    <row r="287" spans="1:37" s="50" customFormat="1" ht="12.75" hidden="1">
      <c r="A287" s="45"/>
      <c r="B287" s="216" t="str">
        <f>IF(LEFT(DULIEU!$V279,3)=$M$4,DULIEU!$D279,"")</f>
        <v/>
      </c>
      <c r="C287" s="217" t="str">
        <f>IF(LEFT(DULIEU!$V279,3)=$M$4,DULIEU!$H279,"")</f>
        <v/>
      </c>
      <c r="D287" s="217" t="str">
        <f>IF(LEFT(DULIEU!$V279,3)=$M$4,DULIEU!$J279,"")</f>
        <v/>
      </c>
      <c r="E287" s="216" t="str">
        <f>IF(LEFT(DULIEU!$V279,3)=$M$4,DULIEU!$E279,"")</f>
        <v/>
      </c>
      <c r="F287" s="216" t="str">
        <f>IF(LEFT(DULIEU!$V279,3)=$M$4,DULIEU!$O279,"")</f>
        <v/>
      </c>
      <c r="G287" s="218" t="str">
        <f>IF(LEFT(DULIEU!$V279,3)=$M$4,DULIEU!$X279,"")</f>
        <v/>
      </c>
      <c r="H287" s="218">
        <f>IF(AND(LEFT(DULIEU!$V279,3)=$M$4,LEFT(DULIEU!$W279,4)=$H$11),DULIEU!$X279,0)</f>
        <v>0</v>
      </c>
      <c r="I287" s="218">
        <f>IF(AND(LEFT(DULIEU!$V279,3)=$M$4,LEFT(DULIEU!$W279,4)=$I$11),DULIEU!$X279,0)</f>
        <v>0</v>
      </c>
      <c r="J287" s="218">
        <f>IF(AND(LEFT(DULIEU!$V279,3)=$M$4,LEFT(DULIEU!$W279,4)=$J$11),DULIEU!$X279,0)</f>
        <v>0</v>
      </c>
      <c r="K287" s="219">
        <f>IF($L287&gt;0,DULIEU!W279,"-")</f>
        <v>0</v>
      </c>
      <c r="L287" s="218" t="str">
        <f t="shared" si="8"/>
        <v/>
      </c>
      <c r="M287" s="66" t="str">
        <f t="shared" si="9"/>
        <v/>
      </c>
      <c r="N287" s="118"/>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row>
    <row r="288" spans="1:37" s="50" customFormat="1" ht="12.75" hidden="1">
      <c r="A288" s="45"/>
      <c r="B288" s="216" t="str">
        <f>IF(LEFT(DULIEU!$V280,3)=$M$4,DULIEU!$D280,"")</f>
        <v/>
      </c>
      <c r="C288" s="217" t="str">
        <f>IF(LEFT(DULIEU!$V280,3)=$M$4,DULIEU!$H280,"")</f>
        <v/>
      </c>
      <c r="D288" s="217" t="str">
        <f>IF(LEFT(DULIEU!$V280,3)=$M$4,DULIEU!$J280,"")</f>
        <v/>
      </c>
      <c r="E288" s="216" t="str">
        <f>IF(LEFT(DULIEU!$V280,3)=$M$4,DULIEU!$E280,"")</f>
        <v/>
      </c>
      <c r="F288" s="216" t="str">
        <f>IF(LEFT(DULIEU!$V280,3)=$M$4,DULIEU!$O280,"")</f>
        <v/>
      </c>
      <c r="G288" s="218" t="str">
        <f>IF(LEFT(DULIEU!$V280,3)=$M$4,DULIEU!$X280,"")</f>
        <v/>
      </c>
      <c r="H288" s="218">
        <f>IF(AND(LEFT(DULIEU!$V280,3)=$M$4,LEFT(DULIEU!$W280,4)=$H$11),DULIEU!$X280,0)</f>
        <v>0</v>
      </c>
      <c r="I288" s="218">
        <f>IF(AND(LEFT(DULIEU!$V280,3)=$M$4,LEFT(DULIEU!$W280,4)=$I$11),DULIEU!$X280,0)</f>
        <v>0</v>
      </c>
      <c r="J288" s="218">
        <f>IF(AND(LEFT(DULIEU!$V280,3)=$M$4,LEFT(DULIEU!$W280,4)=$J$11),DULIEU!$X280,0)</f>
        <v>0</v>
      </c>
      <c r="K288" s="219">
        <f>IF($L288&gt;0,DULIEU!W280,"-")</f>
        <v>0</v>
      </c>
      <c r="L288" s="218" t="str">
        <f t="shared" si="8"/>
        <v/>
      </c>
      <c r="M288" s="66" t="str">
        <f t="shared" si="9"/>
        <v/>
      </c>
      <c r="N288" s="118"/>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row>
    <row r="289" spans="1:37" s="50" customFormat="1" ht="12.75" hidden="1">
      <c r="A289" s="45"/>
      <c r="B289" s="216" t="str">
        <f>IF(LEFT(DULIEU!$V281,3)=$M$4,DULIEU!$D281,"")</f>
        <v/>
      </c>
      <c r="C289" s="217" t="str">
        <f>IF(LEFT(DULIEU!$V281,3)=$M$4,DULIEU!$H281,"")</f>
        <v/>
      </c>
      <c r="D289" s="217" t="str">
        <f>IF(LEFT(DULIEU!$V281,3)=$M$4,DULIEU!$J281,"")</f>
        <v/>
      </c>
      <c r="E289" s="216" t="str">
        <f>IF(LEFT(DULIEU!$V281,3)=$M$4,DULIEU!$E281,"")</f>
        <v/>
      </c>
      <c r="F289" s="216" t="str">
        <f>IF(LEFT(DULIEU!$V281,3)=$M$4,DULIEU!$O281,"")</f>
        <v/>
      </c>
      <c r="G289" s="218" t="str">
        <f>IF(LEFT(DULIEU!$V281,3)=$M$4,DULIEU!$X281,"")</f>
        <v/>
      </c>
      <c r="H289" s="218">
        <f>IF(AND(LEFT(DULIEU!$V281,3)=$M$4,LEFT(DULIEU!$W281,4)=$H$11),DULIEU!$X281,0)</f>
        <v>0</v>
      </c>
      <c r="I289" s="218">
        <f>IF(AND(LEFT(DULIEU!$V281,3)=$M$4,LEFT(DULIEU!$W281,4)=$I$11),DULIEU!$X281,0)</f>
        <v>0</v>
      </c>
      <c r="J289" s="218">
        <f>IF(AND(LEFT(DULIEU!$V281,3)=$M$4,LEFT(DULIEU!$W281,4)=$J$11),DULIEU!$X281,0)</f>
        <v>0</v>
      </c>
      <c r="K289" s="219">
        <f>IF($L289&gt;0,DULIEU!W281,"-")</f>
        <v>0</v>
      </c>
      <c r="L289" s="218" t="str">
        <f t="shared" si="8"/>
        <v/>
      </c>
      <c r="M289" s="66" t="str">
        <f t="shared" si="9"/>
        <v/>
      </c>
      <c r="N289" s="118"/>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row>
    <row r="290" spans="1:37" s="50" customFormat="1" ht="12.75" hidden="1">
      <c r="A290" s="45"/>
      <c r="B290" s="216" t="str">
        <f>IF(LEFT(DULIEU!$V282,3)=$M$4,DULIEU!$D282,"")</f>
        <v/>
      </c>
      <c r="C290" s="217" t="str">
        <f>IF(LEFT(DULIEU!$V282,3)=$M$4,DULIEU!$H282,"")</f>
        <v/>
      </c>
      <c r="D290" s="217" t="str">
        <f>IF(LEFT(DULIEU!$V282,3)=$M$4,DULIEU!$J282,"")</f>
        <v/>
      </c>
      <c r="E290" s="216" t="str">
        <f>IF(LEFT(DULIEU!$V282,3)=$M$4,DULIEU!$E282,"")</f>
        <v/>
      </c>
      <c r="F290" s="216" t="str">
        <f>IF(LEFT(DULIEU!$V282,3)=$M$4,DULIEU!$O282,"")</f>
        <v/>
      </c>
      <c r="G290" s="218" t="str">
        <f>IF(LEFT(DULIEU!$V282,3)=$M$4,DULIEU!$X282,"")</f>
        <v/>
      </c>
      <c r="H290" s="218">
        <f>IF(AND(LEFT(DULIEU!$V282,3)=$M$4,LEFT(DULIEU!$W282,4)=$H$11),DULIEU!$X282,0)</f>
        <v>0</v>
      </c>
      <c r="I290" s="218">
        <f>IF(AND(LEFT(DULIEU!$V282,3)=$M$4,LEFT(DULIEU!$W282,4)=$I$11),DULIEU!$X282,0)</f>
        <v>0</v>
      </c>
      <c r="J290" s="218">
        <f>IF(AND(LEFT(DULIEU!$V282,3)=$M$4,LEFT(DULIEU!$W282,4)=$J$11),DULIEU!$X282,0)</f>
        <v>0</v>
      </c>
      <c r="K290" s="219">
        <f>IF($L290&gt;0,DULIEU!W282,"-")</f>
        <v>0</v>
      </c>
      <c r="L290" s="218" t="str">
        <f t="shared" si="8"/>
        <v/>
      </c>
      <c r="M290" s="66" t="str">
        <f t="shared" si="9"/>
        <v/>
      </c>
      <c r="N290" s="118"/>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row>
    <row r="291" spans="1:37" s="50" customFormat="1" ht="12.75" hidden="1">
      <c r="A291" s="45"/>
      <c r="B291" s="216" t="str">
        <f>IF(LEFT(DULIEU!$V283,3)=$M$4,DULIEU!$D283,"")</f>
        <v/>
      </c>
      <c r="C291" s="217" t="str">
        <f>IF(LEFT(DULIEU!$V283,3)=$M$4,DULIEU!$H283,"")</f>
        <v/>
      </c>
      <c r="D291" s="217" t="str">
        <f>IF(LEFT(DULIEU!$V283,3)=$M$4,DULIEU!$J283,"")</f>
        <v/>
      </c>
      <c r="E291" s="216" t="str">
        <f>IF(LEFT(DULIEU!$V283,3)=$M$4,DULIEU!$E283,"")</f>
        <v/>
      </c>
      <c r="F291" s="216" t="str">
        <f>IF(LEFT(DULIEU!$V283,3)=$M$4,DULIEU!$O283,"")</f>
        <v/>
      </c>
      <c r="G291" s="218" t="str">
        <f>IF(LEFT(DULIEU!$V283,3)=$M$4,DULIEU!$X283,"")</f>
        <v/>
      </c>
      <c r="H291" s="218">
        <f>IF(AND(LEFT(DULIEU!$V283,3)=$M$4,LEFT(DULIEU!$W283,4)=$H$11),DULIEU!$X283,0)</f>
        <v>0</v>
      </c>
      <c r="I291" s="218">
        <f>IF(AND(LEFT(DULIEU!$V283,3)=$M$4,LEFT(DULIEU!$W283,4)=$I$11),DULIEU!$X283,0)</f>
        <v>0</v>
      </c>
      <c r="J291" s="218">
        <f>IF(AND(LEFT(DULIEU!$V283,3)=$M$4,LEFT(DULIEU!$W283,4)=$J$11),DULIEU!$X283,0)</f>
        <v>0</v>
      </c>
      <c r="K291" s="219">
        <f>IF($L291&gt;0,DULIEU!W283,"-")</f>
        <v>0</v>
      </c>
      <c r="L291" s="218" t="str">
        <f t="shared" si="8"/>
        <v/>
      </c>
      <c r="M291" s="66" t="str">
        <f t="shared" si="9"/>
        <v/>
      </c>
      <c r="N291" s="118"/>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row>
    <row r="292" spans="1:37" s="50" customFormat="1" ht="12.75" hidden="1">
      <c r="A292" s="45"/>
      <c r="B292" s="216" t="str">
        <f>IF(LEFT(DULIEU!$V284,3)=$M$4,DULIEU!$D284,"")</f>
        <v/>
      </c>
      <c r="C292" s="217" t="str">
        <f>IF(LEFT(DULIEU!$V284,3)=$M$4,DULIEU!$H284,"")</f>
        <v/>
      </c>
      <c r="D292" s="217" t="str">
        <f>IF(LEFT(DULIEU!$V284,3)=$M$4,DULIEU!$J284,"")</f>
        <v/>
      </c>
      <c r="E292" s="216" t="str">
        <f>IF(LEFT(DULIEU!$V284,3)=$M$4,DULIEU!$E284,"")</f>
        <v/>
      </c>
      <c r="F292" s="216" t="str">
        <f>IF(LEFT(DULIEU!$V284,3)=$M$4,DULIEU!$O284,"")</f>
        <v/>
      </c>
      <c r="G292" s="218" t="str">
        <f>IF(LEFT(DULIEU!$V284,3)=$M$4,DULIEU!$X284,"")</f>
        <v/>
      </c>
      <c r="H292" s="218">
        <f>IF(AND(LEFT(DULIEU!$V284,3)=$M$4,LEFT(DULIEU!$W284,4)=$H$11),DULIEU!$X284,0)</f>
        <v>0</v>
      </c>
      <c r="I292" s="218">
        <f>IF(AND(LEFT(DULIEU!$V284,3)=$M$4,LEFT(DULIEU!$W284,4)=$I$11),DULIEU!$X284,0)</f>
        <v>0</v>
      </c>
      <c r="J292" s="218">
        <f>IF(AND(LEFT(DULIEU!$V284,3)=$M$4,LEFT(DULIEU!$W284,4)=$J$11),DULIEU!$X284,0)</f>
        <v>0</v>
      </c>
      <c r="K292" s="219">
        <f>IF($L292&gt;0,DULIEU!W284,"-")</f>
        <v>0</v>
      </c>
      <c r="L292" s="218" t="str">
        <f t="shared" si="8"/>
        <v/>
      </c>
      <c r="M292" s="66" t="str">
        <f t="shared" si="9"/>
        <v/>
      </c>
      <c r="N292" s="118"/>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row>
    <row r="293" spans="1:37" s="50" customFormat="1" ht="12.75" hidden="1">
      <c r="A293" s="45"/>
      <c r="B293" s="216" t="str">
        <f>IF(LEFT(DULIEU!$V285,3)=$M$4,DULIEU!$D285,"")</f>
        <v/>
      </c>
      <c r="C293" s="217" t="str">
        <f>IF(LEFT(DULIEU!$V285,3)=$M$4,DULIEU!$H285,"")</f>
        <v/>
      </c>
      <c r="D293" s="217" t="str">
        <f>IF(LEFT(DULIEU!$V285,3)=$M$4,DULIEU!$J285,"")</f>
        <v/>
      </c>
      <c r="E293" s="216" t="str">
        <f>IF(LEFT(DULIEU!$V285,3)=$M$4,DULIEU!$E285,"")</f>
        <v/>
      </c>
      <c r="F293" s="216" t="str">
        <f>IF(LEFT(DULIEU!$V285,3)=$M$4,DULIEU!$O285,"")</f>
        <v/>
      </c>
      <c r="G293" s="218" t="str">
        <f>IF(LEFT(DULIEU!$V285,3)=$M$4,DULIEU!$X285,"")</f>
        <v/>
      </c>
      <c r="H293" s="218">
        <f>IF(AND(LEFT(DULIEU!$V285,3)=$M$4,LEFT(DULIEU!$W285,4)=$H$11),DULIEU!$X285,0)</f>
        <v>0</v>
      </c>
      <c r="I293" s="218">
        <f>IF(AND(LEFT(DULIEU!$V285,3)=$M$4,LEFT(DULIEU!$W285,4)=$I$11),DULIEU!$X285,0)</f>
        <v>0</v>
      </c>
      <c r="J293" s="218">
        <f>IF(AND(LEFT(DULIEU!$V285,3)=$M$4,LEFT(DULIEU!$W285,4)=$J$11),DULIEU!$X285,0)</f>
        <v>0</v>
      </c>
      <c r="K293" s="219">
        <f>IF($L293&gt;0,DULIEU!W285,"-")</f>
        <v>0</v>
      </c>
      <c r="L293" s="218" t="str">
        <f t="shared" si="8"/>
        <v/>
      </c>
      <c r="M293" s="66" t="str">
        <f t="shared" si="9"/>
        <v/>
      </c>
      <c r="N293" s="118"/>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row>
    <row r="294" spans="1:37" s="50" customFormat="1" ht="12.75" hidden="1">
      <c r="A294" s="45"/>
      <c r="B294" s="216" t="str">
        <f>IF(LEFT(DULIEU!$V286,3)=$M$4,DULIEU!$D286,"")</f>
        <v/>
      </c>
      <c r="C294" s="217" t="str">
        <f>IF(LEFT(DULIEU!$V286,3)=$M$4,DULIEU!$H286,"")</f>
        <v/>
      </c>
      <c r="D294" s="217" t="str">
        <f>IF(LEFT(DULIEU!$V286,3)=$M$4,DULIEU!$J286,"")</f>
        <v/>
      </c>
      <c r="E294" s="216" t="str">
        <f>IF(LEFT(DULIEU!$V286,3)=$M$4,DULIEU!$E286,"")</f>
        <v/>
      </c>
      <c r="F294" s="216" t="str">
        <f>IF(LEFT(DULIEU!$V286,3)=$M$4,DULIEU!$O286,"")</f>
        <v/>
      </c>
      <c r="G294" s="218" t="str">
        <f>IF(LEFT(DULIEU!$V286,3)=$M$4,DULIEU!$X286,"")</f>
        <v/>
      </c>
      <c r="H294" s="218">
        <f>IF(AND(LEFT(DULIEU!$V286,3)=$M$4,LEFT(DULIEU!$W286,4)=$H$11),DULIEU!$X286,0)</f>
        <v>0</v>
      </c>
      <c r="I294" s="218">
        <f>IF(AND(LEFT(DULIEU!$V286,3)=$M$4,LEFT(DULIEU!$W286,4)=$I$11),DULIEU!$X286,0)</f>
        <v>0</v>
      </c>
      <c r="J294" s="218">
        <f>IF(AND(LEFT(DULIEU!$V286,3)=$M$4,LEFT(DULIEU!$W286,4)=$J$11),DULIEU!$X286,0)</f>
        <v>0</v>
      </c>
      <c r="K294" s="219">
        <f>IF($L294&gt;0,DULIEU!W286,"-")</f>
        <v>0</v>
      </c>
      <c r="L294" s="218" t="str">
        <f t="shared" si="8"/>
        <v/>
      </c>
      <c r="M294" s="66" t="str">
        <f t="shared" si="9"/>
        <v/>
      </c>
      <c r="N294" s="118"/>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row>
    <row r="295" spans="1:37" s="50" customFormat="1" ht="12.75" hidden="1">
      <c r="A295" s="45"/>
      <c r="B295" s="216" t="str">
        <f>IF(LEFT(DULIEU!$V287,3)=$M$4,DULIEU!$D287,"")</f>
        <v/>
      </c>
      <c r="C295" s="217" t="str">
        <f>IF(LEFT(DULIEU!$V287,3)=$M$4,DULIEU!$H287,"")</f>
        <v/>
      </c>
      <c r="D295" s="217" t="str">
        <f>IF(LEFT(DULIEU!$V287,3)=$M$4,DULIEU!$J287,"")</f>
        <v/>
      </c>
      <c r="E295" s="216" t="str">
        <f>IF(LEFT(DULIEU!$V287,3)=$M$4,DULIEU!$E287,"")</f>
        <v/>
      </c>
      <c r="F295" s="216" t="str">
        <f>IF(LEFT(DULIEU!$V287,3)=$M$4,DULIEU!$O287,"")</f>
        <v/>
      </c>
      <c r="G295" s="218" t="str">
        <f>IF(LEFT(DULIEU!$V287,3)=$M$4,DULIEU!$X287,"")</f>
        <v/>
      </c>
      <c r="H295" s="218">
        <f>IF(AND(LEFT(DULIEU!$V287,3)=$M$4,LEFT(DULIEU!$W287,4)=$H$11),DULIEU!$X287,0)</f>
        <v>0</v>
      </c>
      <c r="I295" s="218">
        <f>IF(AND(LEFT(DULIEU!$V287,3)=$M$4,LEFT(DULIEU!$W287,4)=$I$11),DULIEU!$X287,0)</f>
        <v>0</v>
      </c>
      <c r="J295" s="218">
        <f>IF(AND(LEFT(DULIEU!$V287,3)=$M$4,LEFT(DULIEU!$W287,4)=$J$11),DULIEU!$X287,0)</f>
        <v>0</v>
      </c>
      <c r="K295" s="219">
        <f>IF($L295&gt;0,DULIEU!W287,"-")</f>
        <v>0</v>
      </c>
      <c r="L295" s="218" t="str">
        <f t="shared" si="8"/>
        <v/>
      </c>
      <c r="M295" s="66" t="str">
        <f t="shared" si="9"/>
        <v/>
      </c>
      <c r="N295" s="118"/>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row>
    <row r="296" spans="1:37" s="50" customFormat="1" ht="12.75" hidden="1">
      <c r="A296" s="45"/>
      <c r="B296" s="216" t="str">
        <f>IF(LEFT(DULIEU!$V288,3)=$M$4,DULIEU!$D288,"")</f>
        <v/>
      </c>
      <c r="C296" s="217" t="str">
        <f>IF(LEFT(DULIEU!$V288,3)=$M$4,DULIEU!$H288,"")</f>
        <v/>
      </c>
      <c r="D296" s="217" t="str">
        <f>IF(LEFT(DULIEU!$V288,3)=$M$4,DULIEU!$J288,"")</f>
        <v/>
      </c>
      <c r="E296" s="216" t="str">
        <f>IF(LEFT(DULIEU!$V288,3)=$M$4,DULIEU!$E288,"")</f>
        <v/>
      </c>
      <c r="F296" s="216" t="str">
        <f>IF(LEFT(DULIEU!$V288,3)=$M$4,DULIEU!$O288,"")</f>
        <v/>
      </c>
      <c r="G296" s="218" t="str">
        <f>IF(LEFT(DULIEU!$V288,3)=$M$4,DULIEU!$X288,"")</f>
        <v/>
      </c>
      <c r="H296" s="218">
        <f>IF(AND(LEFT(DULIEU!$V288,3)=$M$4,LEFT(DULIEU!$W288,4)=$H$11),DULIEU!$X288,0)</f>
        <v>0</v>
      </c>
      <c r="I296" s="218">
        <f>IF(AND(LEFT(DULIEU!$V288,3)=$M$4,LEFT(DULIEU!$W288,4)=$I$11),DULIEU!$X288,0)</f>
        <v>0</v>
      </c>
      <c r="J296" s="218">
        <f>IF(AND(LEFT(DULIEU!$V288,3)=$M$4,LEFT(DULIEU!$W288,4)=$J$11),DULIEU!$X288,0)</f>
        <v>0</v>
      </c>
      <c r="K296" s="219">
        <f>IF($L296&gt;0,DULIEU!W288,"-")</f>
        <v>0</v>
      </c>
      <c r="L296" s="218" t="str">
        <f t="shared" si="8"/>
        <v/>
      </c>
      <c r="M296" s="66" t="str">
        <f t="shared" si="9"/>
        <v/>
      </c>
      <c r="N296" s="118"/>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row>
    <row r="297" spans="1:37" s="50" customFormat="1" ht="12.75" hidden="1">
      <c r="A297" s="45"/>
      <c r="B297" s="216" t="str">
        <f>IF(LEFT(DULIEU!$V289,3)=$M$4,DULIEU!$D289,"")</f>
        <v/>
      </c>
      <c r="C297" s="217" t="str">
        <f>IF(LEFT(DULIEU!$V289,3)=$M$4,DULIEU!$H289,"")</f>
        <v/>
      </c>
      <c r="D297" s="217" t="str">
        <f>IF(LEFT(DULIEU!$V289,3)=$M$4,DULIEU!$J289,"")</f>
        <v/>
      </c>
      <c r="E297" s="216" t="str">
        <f>IF(LEFT(DULIEU!$V289,3)=$M$4,DULIEU!$E289,"")</f>
        <v/>
      </c>
      <c r="F297" s="216" t="str">
        <f>IF(LEFT(DULIEU!$V289,3)=$M$4,DULIEU!$O289,"")</f>
        <v/>
      </c>
      <c r="G297" s="218" t="str">
        <f>IF(LEFT(DULIEU!$V289,3)=$M$4,DULIEU!$X289,"")</f>
        <v/>
      </c>
      <c r="H297" s="218">
        <f>IF(AND(LEFT(DULIEU!$V289,3)=$M$4,LEFT(DULIEU!$W289,4)=$H$11),DULIEU!$X289,0)</f>
        <v>0</v>
      </c>
      <c r="I297" s="218">
        <f>IF(AND(LEFT(DULIEU!$V289,3)=$M$4,LEFT(DULIEU!$W289,4)=$I$11),DULIEU!$X289,0)</f>
        <v>0</v>
      </c>
      <c r="J297" s="218">
        <f>IF(AND(LEFT(DULIEU!$V289,3)=$M$4,LEFT(DULIEU!$W289,4)=$J$11),DULIEU!$X289,0)</f>
        <v>0</v>
      </c>
      <c r="K297" s="219">
        <f>IF($L297&gt;0,DULIEU!W289,"-")</f>
        <v>0</v>
      </c>
      <c r="L297" s="218" t="str">
        <f t="shared" si="8"/>
        <v/>
      </c>
      <c r="M297" s="66" t="str">
        <f t="shared" si="9"/>
        <v/>
      </c>
      <c r="N297" s="118"/>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row>
    <row r="298" spans="1:37" s="50" customFormat="1" ht="12.75" hidden="1">
      <c r="A298" s="45"/>
      <c r="B298" s="216" t="str">
        <f>IF(LEFT(DULIEU!$V290,3)=$M$4,DULIEU!$D290,"")</f>
        <v/>
      </c>
      <c r="C298" s="217" t="str">
        <f>IF(LEFT(DULIEU!$V290,3)=$M$4,DULIEU!$H290,"")</f>
        <v/>
      </c>
      <c r="D298" s="217" t="str">
        <f>IF(LEFT(DULIEU!$V290,3)=$M$4,DULIEU!$J290,"")</f>
        <v/>
      </c>
      <c r="E298" s="216" t="str">
        <f>IF(LEFT(DULIEU!$V290,3)=$M$4,DULIEU!$E290,"")</f>
        <v/>
      </c>
      <c r="F298" s="216" t="str">
        <f>IF(LEFT(DULIEU!$V290,3)=$M$4,DULIEU!$O290,"")</f>
        <v/>
      </c>
      <c r="G298" s="218" t="str">
        <f>IF(LEFT(DULIEU!$V290,3)=$M$4,DULIEU!$X290,"")</f>
        <v/>
      </c>
      <c r="H298" s="218">
        <f>IF(AND(LEFT(DULIEU!$V290,3)=$M$4,LEFT(DULIEU!$W290,4)=$H$11),DULIEU!$X290,0)</f>
        <v>0</v>
      </c>
      <c r="I298" s="218">
        <f>IF(AND(LEFT(DULIEU!$V290,3)=$M$4,LEFT(DULIEU!$W290,4)=$I$11),DULIEU!$X290,0)</f>
        <v>0</v>
      </c>
      <c r="J298" s="218">
        <f>IF(AND(LEFT(DULIEU!$V290,3)=$M$4,LEFT(DULIEU!$W290,4)=$J$11),DULIEU!$X290,0)</f>
        <v>0</v>
      </c>
      <c r="K298" s="219">
        <f>IF($L298&gt;0,DULIEU!W290,"-")</f>
        <v>0</v>
      </c>
      <c r="L298" s="218" t="str">
        <f t="shared" si="8"/>
        <v/>
      </c>
      <c r="M298" s="66" t="str">
        <f t="shared" si="9"/>
        <v/>
      </c>
      <c r="N298" s="118"/>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row>
    <row r="299" spans="1:37" s="50" customFormat="1" ht="12.75" hidden="1">
      <c r="A299" s="45"/>
      <c r="B299" s="216" t="str">
        <f>IF(LEFT(DULIEU!$V291,3)=$M$4,DULIEU!$D291,"")</f>
        <v/>
      </c>
      <c r="C299" s="217" t="str">
        <f>IF(LEFT(DULIEU!$V291,3)=$M$4,DULIEU!$H291,"")</f>
        <v/>
      </c>
      <c r="D299" s="217" t="str">
        <f>IF(LEFT(DULIEU!$V291,3)=$M$4,DULIEU!$J291,"")</f>
        <v/>
      </c>
      <c r="E299" s="216" t="str">
        <f>IF(LEFT(DULIEU!$V291,3)=$M$4,DULIEU!$E291,"")</f>
        <v/>
      </c>
      <c r="F299" s="216" t="str">
        <f>IF(LEFT(DULIEU!$V291,3)=$M$4,DULIEU!$O291,"")</f>
        <v/>
      </c>
      <c r="G299" s="218" t="str">
        <f>IF(LEFT(DULIEU!$V291,3)=$M$4,DULIEU!$X291,"")</f>
        <v/>
      </c>
      <c r="H299" s="218">
        <f>IF(AND(LEFT(DULIEU!$V291,3)=$M$4,LEFT(DULIEU!$W291,4)=$H$11),DULIEU!$X291,0)</f>
        <v>0</v>
      </c>
      <c r="I299" s="218">
        <f>IF(AND(LEFT(DULIEU!$V291,3)=$M$4,LEFT(DULIEU!$W291,4)=$I$11),DULIEU!$X291,0)</f>
        <v>0</v>
      </c>
      <c r="J299" s="218">
        <f>IF(AND(LEFT(DULIEU!$V291,3)=$M$4,LEFT(DULIEU!$W291,4)=$J$11),DULIEU!$X291,0)</f>
        <v>0</v>
      </c>
      <c r="K299" s="219">
        <f>IF($L299&gt;0,DULIEU!W291,"-")</f>
        <v>0</v>
      </c>
      <c r="L299" s="218" t="str">
        <f t="shared" si="8"/>
        <v/>
      </c>
      <c r="M299" s="66" t="str">
        <f t="shared" si="9"/>
        <v/>
      </c>
      <c r="N299" s="118"/>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row>
    <row r="300" spans="1:37" s="50" customFormat="1" ht="12.75" hidden="1">
      <c r="A300" s="45"/>
      <c r="B300" s="216" t="str">
        <f>IF(LEFT(DULIEU!$V292,3)=$M$4,DULIEU!$D292,"")</f>
        <v/>
      </c>
      <c r="C300" s="217" t="str">
        <f>IF(LEFT(DULIEU!$V292,3)=$M$4,DULIEU!$H292,"")</f>
        <v/>
      </c>
      <c r="D300" s="217" t="str">
        <f>IF(LEFT(DULIEU!$V292,3)=$M$4,DULIEU!$J292,"")</f>
        <v/>
      </c>
      <c r="E300" s="216" t="str">
        <f>IF(LEFT(DULIEU!$V292,3)=$M$4,DULIEU!$E292,"")</f>
        <v/>
      </c>
      <c r="F300" s="216" t="str">
        <f>IF(LEFT(DULIEU!$V292,3)=$M$4,DULIEU!$O292,"")</f>
        <v/>
      </c>
      <c r="G300" s="218" t="str">
        <f>IF(LEFT(DULIEU!$V292,3)=$M$4,DULIEU!$X292,"")</f>
        <v/>
      </c>
      <c r="H300" s="218">
        <f>IF(AND(LEFT(DULIEU!$V292,3)=$M$4,LEFT(DULIEU!$W292,4)=$H$11),DULIEU!$X292,0)</f>
        <v>0</v>
      </c>
      <c r="I300" s="218">
        <f>IF(AND(LEFT(DULIEU!$V292,3)=$M$4,LEFT(DULIEU!$W292,4)=$I$11),DULIEU!$X292,0)</f>
        <v>0</v>
      </c>
      <c r="J300" s="218">
        <f>IF(AND(LEFT(DULIEU!$V292,3)=$M$4,LEFT(DULIEU!$W292,4)=$J$11),DULIEU!$X292,0)</f>
        <v>0</v>
      </c>
      <c r="K300" s="219">
        <f>IF($L300&gt;0,DULIEU!W292,"-")</f>
        <v>0</v>
      </c>
      <c r="L300" s="218" t="str">
        <f t="shared" si="8"/>
        <v/>
      </c>
      <c r="M300" s="66" t="str">
        <f t="shared" si="9"/>
        <v/>
      </c>
      <c r="N300" s="118"/>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row>
    <row r="301" spans="1:37" s="50" customFormat="1" ht="12.75" hidden="1">
      <c r="A301" s="45"/>
      <c r="B301" s="216" t="str">
        <f>IF(LEFT(DULIEU!$V293,3)=$M$4,DULIEU!$D293,"")</f>
        <v/>
      </c>
      <c r="C301" s="217" t="str">
        <f>IF(LEFT(DULIEU!$V293,3)=$M$4,DULIEU!$H293,"")</f>
        <v/>
      </c>
      <c r="D301" s="217" t="str">
        <f>IF(LEFT(DULIEU!$V293,3)=$M$4,DULIEU!$J293,"")</f>
        <v/>
      </c>
      <c r="E301" s="216" t="str">
        <f>IF(LEFT(DULIEU!$V293,3)=$M$4,DULIEU!$E293,"")</f>
        <v/>
      </c>
      <c r="F301" s="216" t="str">
        <f>IF(LEFT(DULIEU!$V293,3)=$M$4,DULIEU!$O293,"")</f>
        <v/>
      </c>
      <c r="G301" s="218" t="str">
        <f>IF(LEFT(DULIEU!$V293,3)=$M$4,DULIEU!$X293,"")</f>
        <v/>
      </c>
      <c r="H301" s="218">
        <f>IF(AND(LEFT(DULIEU!$V293,3)=$M$4,LEFT(DULIEU!$W293,4)=$H$11),DULIEU!$X293,0)</f>
        <v>0</v>
      </c>
      <c r="I301" s="218">
        <f>IF(AND(LEFT(DULIEU!$V293,3)=$M$4,LEFT(DULIEU!$W293,4)=$I$11),DULIEU!$X293,0)</f>
        <v>0</v>
      </c>
      <c r="J301" s="218">
        <f>IF(AND(LEFT(DULIEU!$V293,3)=$M$4,LEFT(DULIEU!$W293,4)=$J$11),DULIEU!$X293,0)</f>
        <v>0</v>
      </c>
      <c r="K301" s="219">
        <f>IF($L301&gt;0,DULIEU!W293,"-")</f>
        <v>0</v>
      </c>
      <c r="L301" s="218" t="str">
        <f t="shared" si="8"/>
        <v/>
      </c>
      <c r="M301" s="66" t="str">
        <f t="shared" si="9"/>
        <v/>
      </c>
      <c r="N301" s="118"/>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row>
    <row r="302" spans="1:37" s="50" customFormat="1" ht="12.75" hidden="1">
      <c r="A302" s="45"/>
      <c r="B302" s="216" t="str">
        <f>IF(LEFT(DULIEU!$V294,3)=$M$4,DULIEU!$D294,"")</f>
        <v/>
      </c>
      <c r="C302" s="217" t="str">
        <f>IF(LEFT(DULIEU!$V294,3)=$M$4,DULIEU!$H294,"")</f>
        <v/>
      </c>
      <c r="D302" s="217" t="str">
        <f>IF(LEFT(DULIEU!$V294,3)=$M$4,DULIEU!$J294,"")</f>
        <v/>
      </c>
      <c r="E302" s="216" t="str">
        <f>IF(LEFT(DULIEU!$V294,3)=$M$4,DULIEU!$E294,"")</f>
        <v/>
      </c>
      <c r="F302" s="216" t="str">
        <f>IF(LEFT(DULIEU!$V294,3)=$M$4,DULIEU!$O294,"")</f>
        <v/>
      </c>
      <c r="G302" s="218" t="str">
        <f>IF(LEFT(DULIEU!$V294,3)=$M$4,DULIEU!$X294,"")</f>
        <v/>
      </c>
      <c r="H302" s="218">
        <f>IF(AND(LEFT(DULIEU!$V294,3)=$M$4,LEFT(DULIEU!$W294,4)=$H$11),DULIEU!$X294,0)</f>
        <v>0</v>
      </c>
      <c r="I302" s="218">
        <f>IF(AND(LEFT(DULIEU!$V294,3)=$M$4,LEFT(DULIEU!$W294,4)=$I$11),DULIEU!$X294,0)</f>
        <v>0</v>
      </c>
      <c r="J302" s="218">
        <f>IF(AND(LEFT(DULIEU!$V294,3)=$M$4,LEFT(DULIEU!$W294,4)=$J$11),DULIEU!$X294,0)</f>
        <v>0</v>
      </c>
      <c r="K302" s="219">
        <f>IF($L302&gt;0,DULIEU!W294,"-")</f>
        <v>0</v>
      </c>
      <c r="L302" s="218" t="str">
        <f t="shared" si="8"/>
        <v/>
      </c>
      <c r="M302" s="66" t="str">
        <f t="shared" si="9"/>
        <v/>
      </c>
      <c r="N302" s="118"/>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row>
    <row r="303" spans="1:37" s="50" customFormat="1" ht="12.75" hidden="1">
      <c r="A303" s="45"/>
      <c r="B303" s="216" t="str">
        <f>IF(LEFT(DULIEU!$V295,3)=$M$4,DULIEU!$D295,"")</f>
        <v/>
      </c>
      <c r="C303" s="217" t="str">
        <f>IF(LEFT(DULIEU!$V295,3)=$M$4,DULIEU!$H295,"")</f>
        <v/>
      </c>
      <c r="D303" s="217" t="str">
        <f>IF(LEFT(DULIEU!$V295,3)=$M$4,DULIEU!$J295,"")</f>
        <v/>
      </c>
      <c r="E303" s="216" t="str">
        <f>IF(LEFT(DULIEU!$V295,3)=$M$4,DULIEU!$E295,"")</f>
        <v/>
      </c>
      <c r="F303" s="216" t="str">
        <f>IF(LEFT(DULIEU!$V295,3)=$M$4,DULIEU!$O295,"")</f>
        <v/>
      </c>
      <c r="G303" s="218" t="str">
        <f>IF(LEFT(DULIEU!$V295,3)=$M$4,DULIEU!$X295,"")</f>
        <v/>
      </c>
      <c r="H303" s="218">
        <f>IF(AND(LEFT(DULIEU!$V295,3)=$M$4,LEFT(DULIEU!$W295,4)=$H$11),DULIEU!$X295,0)</f>
        <v>0</v>
      </c>
      <c r="I303" s="218">
        <f>IF(AND(LEFT(DULIEU!$V295,3)=$M$4,LEFT(DULIEU!$W295,4)=$I$11),DULIEU!$X295,0)</f>
        <v>0</v>
      </c>
      <c r="J303" s="218">
        <f>IF(AND(LEFT(DULIEU!$V295,3)=$M$4,LEFT(DULIEU!$W295,4)=$J$11),DULIEU!$X295,0)</f>
        <v>0</v>
      </c>
      <c r="K303" s="219">
        <f>IF($L303&gt;0,DULIEU!W295,"-")</f>
        <v>0</v>
      </c>
      <c r="L303" s="218" t="str">
        <f t="shared" si="8"/>
        <v/>
      </c>
      <c r="M303" s="66" t="str">
        <f t="shared" si="9"/>
        <v/>
      </c>
      <c r="N303" s="118"/>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row>
    <row r="304" spans="1:37" s="50" customFormat="1" ht="12.75" hidden="1">
      <c r="A304" s="45"/>
      <c r="B304" s="216" t="str">
        <f>IF(LEFT(DULIEU!$V296,3)=$M$4,DULIEU!$D296,"")</f>
        <v/>
      </c>
      <c r="C304" s="217" t="str">
        <f>IF(LEFT(DULIEU!$V296,3)=$M$4,DULIEU!$H296,"")</f>
        <v/>
      </c>
      <c r="D304" s="217" t="str">
        <f>IF(LEFT(DULIEU!$V296,3)=$M$4,DULIEU!$J296,"")</f>
        <v/>
      </c>
      <c r="E304" s="216" t="str">
        <f>IF(LEFT(DULIEU!$V296,3)=$M$4,DULIEU!$E296,"")</f>
        <v/>
      </c>
      <c r="F304" s="216" t="str">
        <f>IF(LEFT(DULIEU!$V296,3)=$M$4,DULIEU!$O296,"")</f>
        <v/>
      </c>
      <c r="G304" s="218" t="str">
        <f>IF(LEFT(DULIEU!$V296,3)=$M$4,DULIEU!$X296,"")</f>
        <v/>
      </c>
      <c r="H304" s="218">
        <f>IF(AND(LEFT(DULIEU!$V296,3)=$M$4,LEFT(DULIEU!$W296,4)=$H$11),DULIEU!$X296,0)</f>
        <v>0</v>
      </c>
      <c r="I304" s="218">
        <f>IF(AND(LEFT(DULIEU!$V296,3)=$M$4,LEFT(DULIEU!$W296,4)=$I$11),DULIEU!$X296,0)</f>
        <v>0</v>
      </c>
      <c r="J304" s="218">
        <f>IF(AND(LEFT(DULIEU!$V296,3)=$M$4,LEFT(DULIEU!$W296,4)=$J$11),DULIEU!$X296,0)</f>
        <v>0</v>
      </c>
      <c r="K304" s="219">
        <f>IF($L304&gt;0,DULIEU!W296,"-")</f>
        <v>0</v>
      </c>
      <c r="L304" s="218" t="str">
        <f t="shared" si="8"/>
        <v/>
      </c>
      <c r="M304" s="66" t="str">
        <f t="shared" si="9"/>
        <v/>
      </c>
      <c r="N304" s="118"/>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row>
    <row r="305" spans="1:37" s="50" customFormat="1" ht="12.75" hidden="1">
      <c r="A305" s="45"/>
      <c r="B305" s="216" t="str">
        <f>IF(LEFT(DULIEU!$V297,3)=$M$4,DULIEU!$D297,"")</f>
        <v/>
      </c>
      <c r="C305" s="217" t="str">
        <f>IF(LEFT(DULIEU!$V297,3)=$M$4,DULIEU!$H297,"")</f>
        <v/>
      </c>
      <c r="D305" s="217" t="str">
        <f>IF(LEFT(DULIEU!$V297,3)=$M$4,DULIEU!$J297,"")</f>
        <v/>
      </c>
      <c r="E305" s="216" t="str">
        <f>IF(LEFT(DULIEU!$V297,3)=$M$4,DULIEU!$E297,"")</f>
        <v/>
      </c>
      <c r="F305" s="216" t="str">
        <f>IF(LEFT(DULIEU!$V297,3)=$M$4,DULIEU!$O297,"")</f>
        <v/>
      </c>
      <c r="G305" s="218" t="str">
        <f>IF(LEFT(DULIEU!$V297,3)=$M$4,DULIEU!$X297,"")</f>
        <v/>
      </c>
      <c r="H305" s="218">
        <f>IF(AND(LEFT(DULIEU!$V297,3)=$M$4,LEFT(DULIEU!$W297,4)=$H$11),DULIEU!$X297,0)</f>
        <v>0</v>
      </c>
      <c r="I305" s="218">
        <f>IF(AND(LEFT(DULIEU!$V297,3)=$M$4,LEFT(DULIEU!$W297,4)=$I$11),DULIEU!$X297,0)</f>
        <v>0</v>
      </c>
      <c r="J305" s="218">
        <f>IF(AND(LEFT(DULIEU!$V297,3)=$M$4,LEFT(DULIEU!$W297,4)=$J$11),DULIEU!$X297,0)</f>
        <v>0</v>
      </c>
      <c r="K305" s="219">
        <f>IF($L305&gt;0,DULIEU!W297,"-")</f>
        <v>0</v>
      </c>
      <c r="L305" s="218" t="str">
        <f t="shared" si="8"/>
        <v/>
      </c>
      <c r="M305" s="66" t="str">
        <f t="shared" si="9"/>
        <v/>
      </c>
      <c r="N305" s="118"/>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row>
    <row r="306" spans="1:37" s="50" customFormat="1" ht="12.75" hidden="1">
      <c r="A306" s="45"/>
      <c r="B306" s="216" t="str">
        <f>IF(LEFT(DULIEU!$V298,3)=$M$4,DULIEU!$D298,"")</f>
        <v/>
      </c>
      <c r="C306" s="217" t="str">
        <f>IF(LEFT(DULIEU!$V298,3)=$M$4,DULIEU!$H298,"")</f>
        <v/>
      </c>
      <c r="D306" s="217" t="str">
        <f>IF(LEFT(DULIEU!$V298,3)=$M$4,DULIEU!$J298,"")</f>
        <v/>
      </c>
      <c r="E306" s="216" t="str">
        <f>IF(LEFT(DULIEU!$V298,3)=$M$4,DULIEU!$E298,"")</f>
        <v/>
      </c>
      <c r="F306" s="216" t="str">
        <f>IF(LEFT(DULIEU!$V298,3)=$M$4,DULIEU!$O298,"")</f>
        <v/>
      </c>
      <c r="G306" s="218" t="str">
        <f>IF(LEFT(DULIEU!$V298,3)=$M$4,DULIEU!$X298,"")</f>
        <v/>
      </c>
      <c r="H306" s="218">
        <f>IF(AND(LEFT(DULIEU!$V298,3)=$M$4,LEFT(DULIEU!$W298,4)=$H$11),DULIEU!$X298,0)</f>
        <v>0</v>
      </c>
      <c r="I306" s="218">
        <f>IF(AND(LEFT(DULIEU!$V298,3)=$M$4,LEFT(DULIEU!$W298,4)=$I$11),DULIEU!$X298,0)</f>
        <v>0</v>
      </c>
      <c r="J306" s="218">
        <f>IF(AND(LEFT(DULIEU!$V298,3)=$M$4,LEFT(DULIEU!$W298,4)=$J$11),DULIEU!$X298,0)</f>
        <v>0</v>
      </c>
      <c r="K306" s="219">
        <f>IF($L306&gt;0,DULIEU!W298,"-")</f>
        <v>0</v>
      </c>
      <c r="L306" s="218" t="str">
        <f t="shared" si="8"/>
        <v/>
      </c>
      <c r="M306" s="66" t="str">
        <f t="shared" si="9"/>
        <v/>
      </c>
      <c r="N306" s="118"/>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row>
    <row r="307" spans="1:37" s="50" customFormat="1" ht="12.75" hidden="1">
      <c r="A307" s="45"/>
      <c r="B307" s="216" t="str">
        <f>IF(LEFT(DULIEU!$V299,3)=$M$4,DULIEU!$D299,"")</f>
        <v/>
      </c>
      <c r="C307" s="217" t="str">
        <f>IF(LEFT(DULIEU!$V299,3)=$M$4,DULIEU!$H299,"")</f>
        <v/>
      </c>
      <c r="D307" s="217" t="str">
        <f>IF(LEFT(DULIEU!$V299,3)=$M$4,DULIEU!$J299,"")</f>
        <v/>
      </c>
      <c r="E307" s="216" t="str">
        <f>IF(LEFT(DULIEU!$V299,3)=$M$4,DULIEU!$E299,"")</f>
        <v/>
      </c>
      <c r="F307" s="216" t="str">
        <f>IF(LEFT(DULIEU!$V299,3)=$M$4,DULIEU!$O299,"")</f>
        <v/>
      </c>
      <c r="G307" s="218" t="str">
        <f>IF(LEFT(DULIEU!$V299,3)=$M$4,DULIEU!$X299,"")</f>
        <v/>
      </c>
      <c r="H307" s="218">
        <f>IF(AND(LEFT(DULIEU!$V299,3)=$M$4,LEFT(DULIEU!$W299,4)=$H$11),DULIEU!$X299,0)</f>
        <v>0</v>
      </c>
      <c r="I307" s="218">
        <f>IF(AND(LEFT(DULIEU!$V299,3)=$M$4,LEFT(DULIEU!$W299,4)=$I$11),DULIEU!$X299,0)</f>
        <v>0</v>
      </c>
      <c r="J307" s="218">
        <f>IF(AND(LEFT(DULIEU!$V299,3)=$M$4,LEFT(DULIEU!$W299,4)=$J$11),DULIEU!$X299,0)</f>
        <v>0</v>
      </c>
      <c r="K307" s="219">
        <f>IF($L307&gt;0,DULIEU!W299,"-")</f>
        <v>0</v>
      </c>
      <c r="L307" s="218" t="str">
        <f t="shared" si="8"/>
        <v/>
      </c>
      <c r="M307" s="66" t="str">
        <f t="shared" si="9"/>
        <v/>
      </c>
      <c r="N307" s="118"/>
      <c r="O307" s="45"/>
      <c r="P307" s="45"/>
      <c r="Q307" s="45"/>
      <c r="R307" s="45"/>
      <c r="S307" s="45"/>
      <c r="T307" s="45"/>
      <c r="U307" s="45"/>
      <c r="V307" s="45"/>
      <c r="W307" s="45"/>
      <c r="X307" s="45"/>
      <c r="Y307" s="45"/>
      <c r="Z307" s="45"/>
      <c r="AA307" s="45"/>
      <c r="AB307" s="45"/>
      <c r="AC307" s="45"/>
      <c r="AD307" s="45"/>
      <c r="AE307" s="45"/>
      <c r="AF307" s="45"/>
      <c r="AG307" s="45"/>
      <c r="AH307" s="45"/>
      <c r="AI307" s="45"/>
      <c r="AJ307" s="45"/>
      <c r="AK307" s="45"/>
    </row>
    <row r="308" spans="1:37" s="50" customFormat="1" ht="12.75" hidden="1">
      <c r="A308" s="45"/>
      <c r="B308" s="216" t="str">
        <f>IF(LEFT(DULIEU!$V300,3)=$M$4,DULIEU!$D300,"")</f>
        <v/>
      </c>
      <c r="C308" s="217" t="str">
        <f>IF(LEFT(DULIEU!$V300,3)=$M$4,DULIEU!$H300,"")</f>
        <v/>
      </c>
      <c r="D308" s="217" t="str">
        <f>IF(LEFT(DULIEU!$V300,3)=$M$4,DULIEU!$J300,"")</f>
        <v/>
      </c>
      <c r="E308" s="216" t="str">
        <f>IF(LEFT(DULIEU!$V300,3)=$M$4,DULIEU!$E300,"")</f>
        <v/>
      </c>
      <c r="F308" s="216" t="str">
        <f>IF(LEFT(DULIEU!$V300,3)=$M$4,DULIEU!$O300,"")</f>
        <v/>
      </c>
      <c r="G308" s="218" t="str">
        <f>IF(LEFT(DULIEU!$V300,3)=$M$4,DULIEU!$X300,"")</f>
        <v/>
      </c>
      <c r="H308" s="218">
        <f>IF(AND(LEFT(DULIEU!$V300,3)=$M$4,LEFT(DULIEU!$W300,4)=$H$11),DULIEU!$X300,0)</f>
        <v>0</v>
      </c>
      <c r="I308" s="218">
        <f>IF(AND(LEFT(DULIEU!$V300,3)=$M$4,LEFT(DULIEU!$W300,4)=$I$11),DULIEU!$X300,0)</f>
        <v>0</v>
      </c>
      <c r="J308" s="218">
        <f>IF(AND(LEFT(DULIEU!$V300,3)=$M$4,LEFT(DULIEU!$W300,4)=$J$11),DULIEU!$X300,0)</f>
        <v>0</v>
      </c>
      <c r="K308" s="219">
        <f>IF($L308&gt;0,DULIEU!W300,"-")</f>
        <v>0</v>
      </c>
      <c r="L308" s="218" t="str">
        <f t="shared" si="8"/>
        <v/>
      </c>
      <c r="M308" s="66" t="str">
        <f t="shared" si="9"/>
        <v/>
      </c>
      <c r="N308" s="118"/>
      <c r="O308" s="45"/>
      <c r="P308" s="45"/>
      <c r="Q308" s="45"/>
      <c r="R308" s="45"/>
      <c r="S308" s="45"/>
      <c r="T308" s="45"/>
      <c r="U308" s="45"/>
      <c r="V308" s="45"/>
      <c r="W308" s="45"/>
      <c r="X308" s="45"/>
      <c r="Y308" s="45"/>
      <c r="Z308" s="45"/>
      <c r="AA308" s="45"/>
      <c r="AB308" s="45"/>
      <c r="AC308" s="45"/>
      <c r="AD308" s="45"/>
      <c r="AE308" s="45"/>
      <c r="AF308" s="45"/>
      <c r="AG308" s="45"/>
      <c r="AH308" s="45"/>
      <c r="AI308" s="45"/>
      <c r="AJ308" s="45"/>
      <c r="AK308" s="45"/>
    </row>
    <row r="309" spans="1:37" s="50" customFormat="1" ht="12.75" hidden="1">
      <c r="A309" s="45"/>
      <c r="B309" s="216" t="str">
        <f>IF(LEFT(DULIEU!$V301,3)=$M$4,DULIEU!$D301,"")</f>
        <v/>
      </c>
      <c r="C309" s="217" t="str">
        <f>IF(LEFT(DULIEU!$V301,3)=$M$4,DULIEU!$H301,"")</f>
        <v/>
      </c>
      <c r="D309" s="217" t="str">
        <f>IF(LEFT(DULIEU!$V301,3)=$M$4,DULIEU!$J301,"")</f>
        <v/>
      </c>
      <c r="E309" s="216" t="str">
        <f>IF(LEFT(DULIEU!$V301,3)=$M$4,DULIEU!$E301,"")</f>
        <v/>
      </c>
      <c r="F309" s="216" t="str">
        <f>IF(LEFT(DULIEU!$V301,3)=$M$4,DULIEU!$O301,"")</f>
        <v/>
      </c>
      <c r="G309" s="218" t="str">
        <f>IF(LEFT(DULIEU!$V301,3)=$M$4,DULIEU!$X301,"")</f>
        <v/>
      </c>
      <c r="H309" s="218">
        <f>IF(AND(LEFT(DULIEU!$V301,3)=$M$4,LEFT(DULIEU!$W301,4)=$H$11),DULIEU!$X301,0)</f>
        <v>0</v>
      </c>
      <c r="I309" s="218">
        <f>IF(AND(LEFT(DULIEU!$V301,3)=$M$4,LEFT(DULIEU!$W301,4)=$I$11),DULIEU!$X301,0)</f>
        <v>0</v>
      </c>
      <c r="J309" s="218">
        <f>IF(AND(LEFT(DULIEU!$V301,3)=$M$4,LEFT(DULIEU!$W301,4)=$J$11),DULIEU!$X301,0)</f>
        <v>0</v>
      </c>
      <c r="K309" s="219">
        <f>IF($L309&gt;0,DULIEU!W301,"-")</f>
        <v>0</v>
      </c>
      <c r="L309" s="218" t="str">
        <f t="shared" si="8"/>
        <v/>
      </c>
      <c r="M309" s="66" t="str">
        <f t="shared" si="9"/>
        <v/>
      </c>
      <c r="N309" s="118"/>
      <c r="O309" s="45"/>
      <c r="P309" s="45"/>
      <c r="Q309" s="45"/>
      <c r="R309" s="45"/>
      <c r="S309" s="45"/>
      <c r="T309" s="45"/>
      <c r="U309" s="45"/>
      <c r="V309" s="45"/>
      <c r="W309" s="45"/>
      <c r="X309" s="45"/>
      <c r="Y309" s="45"/>
      <c r="Z309" s="45"/>
      <c r="AA309" s="45"/>
      <c r="AB309" s="45"/>
      <c r="AC309" s="45"/>
      <c r="AD309" s="45"/>
      <c r="AE309" s="45"/>
      <c r="AF309" s="45"/>
      <c r="AG309" s="45"/>
      <c r="AH309" s="45"/>
      <c r="AI309" s="45"/>
      <c r="AJ309" s="45"/>
      <c r="AK309" s="45"/>
    </row>
    <row r="310" spans="1:37" s="50" customFormat="1" ht="12.75" hidden="1">
      <c r="A310" s="45"/>
      <c r="B310" s="216" t="str">
        <f>IF(LEFT(DULIEU!$V302,3)=$M$4,DULIEU!$D302,"")</f>
        <v/>
      </c>
      <c r="C310" s="217" t="str">
        <f>IF(LEFT(DULIEU!$V302,3)=$M$4,DULIEU!$H302,"")</f>
        <v/>
      </c>
      <c r="D310" s="217" t="str">
        <f>IF(LEFT(DULIEU!$V302,3)=$M$4,DULIEU!$J302,"")</f>
        <v/>
      </c>
      <c r="E310" s="216" t="str">
        <f>IF(LEFT(DULIEU!$V302,3)=$M$4,DULIEU!$E302,"")</f>
        <v/>
      </c>
      <c r="F310" s="216" t="str">
        <f>IF(LEFT(DULIEU!$V302,3)=$M$4,DULIEU!$O302,"")</f>
        <v/>
      </c>
      <c r="G310" s="218" t="str">
        <f>IF(LEFT(DULIEU!$V302,3)=$M$4,DULIEU!$X302,"")</f>
        <v/>
      </c>
      <c r="H310" s="218">
        <f>IF(AND(LEFT(DULIEU!$V302,3)=$M$4,LEFT(DULIEU!$W302,4)=$H$11),DULIEU!$X302,0)</f>
        <v>0</v>
      </c>
      <c r="I310" s="218">
        <f>IF(AND(LEFT(DULIEU!$V302,3)=$M$4,LEFT(DULIEU!$W302,4)=$I$11),DULIEU!$X302,0)</f>
        <v>0</v>
      </c>
      <c r="J310" s="218">
        <f>IF(AND(LEFT(DULIEU!$V302,3)=$M$4,LEFT(DULIEU!$W302,4)=$J$11),DULIEU!$X302,0)</f>
        <v>0</v>
      </c>
      <c r="K310" s="219">
        <f>IF($L310&gt;0,DULIEU!W302,"-")</f>
        <v>0</v>
      </c>
      <c r="L310" s="218" t="str">
        <f t="shared" si="8"/>
        <v/>
      </c>
      <c r="M310" s="66" t="str">
        <f t="shared" si="9"/>
        <v/>
      </c>
      <c r="N310" s="118"/>
      <c r="O310" s="45"/>
      <c r="P310" s="45"/>
      <c r="Q310" s="45"/>
      <c r="R310" s="45"/>
      <c r="S310" s="45"/>
      <c r="T310" s="45"/>
      <c r="U310" s="45"/>
      <c r="V310" s="45"/>
      <c r="W310" s="45"/>
      <c r="X310" s="45"/>
      <c r="Y310" s="45"/>
      <c r="Z310" s="45"/>
      <c r="AA310" s="45"/>
      <c r="AB310" s="45"/>
      <c r="AC310" s="45"/>
      <c r="AD310" s="45"/>
      <c r="AE310" s="45"/>
      <c r="AF310" s="45"/>
      <c r="AG310" s="45"/>
      <c r="AH310" s="45"/>
      <c r="AI310" s="45"/>
      <c r="AJ310" s="45"/>
      <c r="AK310" s="45"/>
    </row>
    <row r="311" spans="1:37" s="50" customFormat="1" ht="12.75" hidden="1">
      <c r="A311" s="45"/>
      <c r="B311" s="216" t="str">
        <f>IF(LEFT(DULIEU!$V303,3)=$M$4,DULIEU!$D303,"")</f>
        <v/>
      </c>
      <c r="C311" s="217" t="str">
        <f>IF(LEFT(DULIEU!$V303,3)=$M$4,DULIEU!$H303,"")</f>
        <v/>
      </c>
      <c r="D311" s="217" t="str">
        <f>IF(LEFT(DULIEU!$V303,3)=$M$4,DULIEU!$J303,"")</f>
        <v/>
      </c>
      <c r="E311" s="216" t="str">
        <f>IF(LEFT(DULIEU!$V303,3)=$M$4,DULIEU!$E303,"")</f>
        <v/>
      </c>
      <c r="F311" s="216" t="str">
        <f>IF(LEFT(DULIEU!$V303,3)=$M$4,DULIEU!$O303,"")</f>
        <v/>
      </c>
      <c r="G311" s="218" t="str">
        <f>IF(LEFT(DULIEU!$V303,3)=$M$4,DULIEU!$X303,"")</f>
        <v/>
      </c>
      <c r="H311" s="218">
        <f>IF(AND(LEFT(DULIEU!$V303,3)=$M$4,LEFT(DULIEU!$W303,4)=$H$11),DULIEU!$X303,0)</f>
        <v>0</v>
      </c>
      <c r="I311" s="218">
        <f>IF(AND(LEFT(DULIEU!$V303,3)=$M$4,LEFT(DULIEU!$W303,4)=$I$11),DULIEU!$X303,0)</f>
        <v>0</v>
      </c>
      <c r="J311" s="218">
        <f>IF(AND(LEFT(DULIEU!$V303,3)=$M$4,LEFT(DULIEU!$W303,4)=$J$11),DULIEU!$X303,0)</f>
        <v>0</v>
      </c>
      <c r="K311" s="219">
        <f>IF($L311&gt;0,DULIEU!W303,"-")</f>
        <v>0</v>
      </c>
      <c r="L311" s="218" t="str">
        <f t="shared" si="8"/>
        <v/>
      </c>
      <c r="M311" s="66" t="str">
        <f t="shared" si="9"/>
        <v/>
      </c>
      <c r="N311" s="118"/>
      <c r="O311" s="45"/>
      <c r="P311" s="45"/>
      <c r="Q311" s="45"/>
      <c r="R311" s="45"/>
      <c r="S311" s="45"/>
      <c r="T311" s="45"/>
      <c r="U311" s="45"/>
      <c r="V311" s="45"/>
      <c r="W311" s="45"/>
      <c r="X311" s="45"/>
      <c r="Y311" s="45"/>
      <c r="Z311" s="45"/>
      <c r="AA311" s="45"/>
      <c r="AB311" s="45"/>
      <c r="AC311" s="45"/>
      <c r="AD311" s="45"/>
      <c r="AE311" s="45"/>
      <c r="AF311" s="45"/>
      <c r="AG311" s="45"/>
      <c r="AH311" s="45"/>
      <c r="AI311" s="45"/>
      <c r="AJ311" s="45"/>
      <c r="AK311" s="45"/>
    </row>
    <row r="312" spans="1:37" s="50" customFormat="1" ht="12.75" hidden="1">
      <c r="A312" s="45"/>
      <c r="B312" s="216" t="str">
        <f>IF(LEFT(DULIEU!$V304,3)=$M$4,DULIEU!$D304,"")</f>
        <v/>
      </c>
      <c r="C312" s="217" t="str">
        <f>IF(LEFT(DULIEU!$V304,3)=$M$4,DULIEU!$H304,"")</f>
        <v/>
      </c>
      <c r="D312" s="217" t="str">
        <f>IF(LEFT(DULIEU!$V304,3)=$M$4,DULIEU!$J304,"")</f>
        <v/>
      </c>
      <c r="E312" s="216" t="str">
        <f>IF(LEFT(DULIEU!$V304,3)=$M$4,DULIEU!$E304,"")</f>
        <v/>
      </c>
      <c r="F312" s="216" t="str">
        <f>IF(LEFT(DULIEU!$V304,3)=$M$4,DULIEU!$O304,"")</f>
        <v/>
      </c>
      <c r="G312" s="218" t="str">
        <f>IF(LEFT(DULIEU!$V304,3)=$M$4,DULIEU!$X304,"")</f>
        <v/>
      </c>
      <c r="H312" s="218">
        <f>IF(AND(LEFT(DULIEU!$V304,3)=$M$4,LEFT(DULIEU!$W304,4)=$H$11),DULIEU!$X304,0)</f>
        <v>0</v>
      </c>
      <c r="I312" s="218">
        <f>IF(AND(LEFT(DULIEU!$V304,3)=$M$4,LEFT(DULIEU!$W304,4)=$I$11),DULIEU!$X304,0)</f>
        <v>0</v>
      </c>
      <c r="J312" s="218">
        <f>IF(AND(LEFT(DULIEU!$V304,3)=$M$4,LEFT(DULIEU!$W304,4)=$J$11),DULIEU!$X304,0)</f>
        <v>0</v>
      </c>
      <c r="K312" s="219">
        <f>IF($L312&gt;0,DULIEU!W304,"-")</f>
        <v>0</v>
      </c>
      <c r="L312" s="218" t="str">
        <f t="shared" si="8"/>
        <v/>
      </c>
      <c r="M312" s="66" t="str">
        <f t="shared" si="9"/>
        <v/>
      </c>
      <c r="N312" s="118"/>
      <c r="O312" s="45"/>
      <c r="P312" s="45"/>
      <c r="Q312" s="45"/>
      <c r="R312" s="45"/>
      <c r="S312" s="45"/>
      <c r="T312" s="45"/>
      <c r="U312" s="45"/>
      <c r="V312" s="45"/>
      <c r="W312" s="45"/>
      <c r="X312" s="45"/>
      <c r="Y312" s="45"/>
      <c r="Z312" s="45"/>
      <c r="AA312" s="45"/>
      <c r="AB312" s="45"/>
      <c r="AC312" s="45"/>
      <c r="AD312" s="45"/>
      <c r="AE312" s="45"/>
      <c r="AF312" s="45"/>
      <c r="AG312" s="45"/>
      <c r="AH312" s="45"/>
      <c r="AI312" s="45"/>
      <c r="AJ312" s="45"/>
      <c r="AK312" s="45"/>
    </row>
    <row r="313" spans="1:37" s="50" customFormat="1" ht="12.75" hidden="1">
      <c r="A313" s="45"/>
      <c r="B313" s="216" t="str">
        <f>IF(LEFT(DULIEU!$V305,3)=$M$4,DULIEU!$D305,"")</f>
        <v/>
      </c>
      <c r="C313" s="217" t="str">
        <f>IF(LEFT(DULIEU!$V305,3)=$M$4,DULIEU!$H305,"")</f>
        <v/>
      </c>
      <c r="D313" s="217" t="str">
        <f>IF(LEFT(DULIEU!$V305,3)=$M$4,DULIEU!$J305,"")</f>
        <v/>
      </c>
      <c r="E313" s="216" t="str">
        <f>IF(LEFT(DULIEU!$V305,3)=$M$4,DULIEU!$E305,"")</f>
        <v/>
      </c>
      <c r="F313" s="216" t="str">
        <f>IF(LEFT(DULIEU!$V305,3)=$M$4,DULIEU!$O305,"")</f>
        <v/>
      </c>
      <c r="G313" s="218" t="str">
        <f>IF(LEFT(DULIEU!$V305,3)=$M$4,DULIEU!$X305,"")</f>
        <v/>
      </c>
      <c r="H313" s="218">
        <f>IF(AND(LEFT(DULIEU!$V305,3)=$M$4,LEFT(DULIEU!$W305,4)=$H$11),DULIEU!$X305,0)</f>
        <v>0</v>
      </c>
      <c r="I313" s="218">
        <f>IF(AND(LEFT(DULIEU!$V305,3)=$M$4,LEFT(DULIEU!$W305,4)=$I$11),DULIEU!$X305,0)</f>
        <v>0</v>
      </c>
      <c r="J313" s="218">
        <f>IF(AND(LEFT(DULIEU!$V305,3)=$M$4,LEFT(DULIEU!$W305,4)=$J$11),DULIEU!$X305,0)</f>
        <v>0</v>
      </c>
      <c r="K313" s="219">
        <f>IF($L313&gt;0,DULIEU!W305,"-")</f>
        <v>0</v>
      </c>
      <c r="L313" s="218" t="str">
        <f t="shared" si="8"/>
        <v/>
      </c>
      <c r="M313" s="66" t="str">
        <f t="shared" si="9"/>
        <v/>
      </c>
      <c r="N313" s="118"/>
      <c r="O313" s="45"/>
      <c r="P313" s="45"/>
      <c r="Q313" s="45"/>
      <c r="R313" s="45"/>
      <c r="S313" s="45"/>
      <c r="T313" s="45"/>
      <c r="U313" s="45"/>
      <c r="V313" s="45"/>
      <c r="W313" s="45"/>
      <c r="X313" s="45"/>
      <c r="Y313" s="45"/>
      <c r="Z313" s="45"/>
      <c r="AA313" s="45"/>
      <c r="AB313" s="45"/>
      <c r="AC313" s="45"/>
      <c r="AD313" s="45"/>
      <c r="AE313" s="45"/>
      <c r="AF313" s="45"/>
      <c r="AG313" s="45"/>
      <c r="AH313" s="45"/>
      <c r="AI313" s="45"/>
      <c r="AJ313" s="45"/>
      <c r="AK313" s="45"/>
    </row>
    <row r="314" spans="1:37" s="50" customFormat="1" ht="12.75" hidden="1">
      <c r="A314" s="45"/>
      <c r="B314" s="216" t="str">
        <f>IF(LEFT(DULIEU!$V306,3)=$M$4,DULIEU!$D306,"")</f>
        <v/>
      </c>
      <c r="C314" s="217" t="str">
        <f>IF(LEFT(DULIEU!$V306,3)=$M$4,DULIEU!$H306,"")</f>
        <v/>
      </c>
      <c r="D314" s="217" t="str">
        <f>IF(LEFT(DULIEU!$V306,3)=$M$4,DULIEU!$J306,"")</f>
        <v/>
      </c>
      <c r="E314" s="216" t="str">
        <f>IF(LEFT(DULIEU!$V306,3)=$M$4,DULIEU!$E306,"")</f>
        <v/>
      </c>
      <c r="F314" s="216" t="str">
        <f>IF(LEFT(DULIEU!$V306,3)=$M$4,DULIEU!$O306,"")</f>
        <v/>
      </c>
      <c r="G314" s="218" t="str">
        <f>IF(LEFT(DULIEU!$V306,3)=$M$4,DULIEU!$X306,"")</f>
        <v/>
      </c>
      <c r="H314" s="218">
        <f>IF(AND(LEFT(DULIEU!$V306,3)=$M$4,LEFT(DULIEU!$W306,4)=$H$11),DULIEU!$X306,0)</f>
        <v>0</v>
      </c>
      <c r="I314" s="218">
        <f>IF(AND(LEFT(DULIEU!$V306,3)=$M$4,LEFT(DULIEU!$W306,4)=$I$11),DULIEU!$X306,0)</f>
        <v>0</v>
      </c>
      <c r="J314" s="218">
        <f>IF(AND(LEFT(DULIEU!$V306,3)=$M$4,LEFT(DULIEU!$W306,4)=$J$11),DULIEU!$X306,0)</f>
        <v>0</v>
      </c>
      <c r="K314" s="219">
        <f>IF($L314&gt;0,DULIEU!W306,"-")</f>
        <v>0</v>
      </c>
      <c r="L314" s="218" t="str">
        <f t="shared" si="8"/>
        <v/>
      </c>
      <c r="M314" s="66" t="str">
        <f t="shared" si="9"/>
        <v/>
      </c>
      <c r="N314" s="118"/>
      <c r="O314" s="45"/>
      <c r="P314" s="45"/>
      <c r="Q314" s="45"/>
      <c r="R314" s="45"/>
      <c r="S314" s="45"/>
      <c r="T314" s="45"/>
      <c r="U314" s="45"/>
      <c r="V314" s="45"/>
      <c r="W314" s="45"/>
      <c r="X314" s="45"/>
      <c r="Y314" s="45"/>
      <c r="Z314" s="45"/>
      <c r="AA314" s="45"/>
      <c r="AB314" s="45"/>
      <c r="AC314" s="45"/>
      <c r="AD314" s="45"/>
      <c r="AE314" s="45"/>
      <c r="AF314" s="45"/>
      <c r="AG314" s="45"/>
      <c r="AH314" s="45"/>
      <c r="AI314" s="45"/>
      <c r="AJ314" s="45"/>
      <c r="AK314" s="45"/>
    </row>
    <row r="315" spans="1:37" s="50" customFormat="1" ht="12.75" hidden="1">
      <c r="A315" s="45"/>
      <c r="B315" s="216" t="str">
        <f>IF(LEFT(DULIEU!$V307,3)=$M$4,DULIEU!$D307,"")</f>
        <v/>
      </c>
      <c r="C315" s="217" t="str">
        <f>IF(LEFT(DULIEU!$V307,3)=$M$4,DULIEU!$H307,"")</f>
        <v/>
      </c>
      <c r="D315" s="217" t="str">
        <f>IF(LEFT(DULIEU!$V307,3)=$M$4,DULIEU!$J307,"")</f>
        <v/>
      </c>
      <c r="E315" s="216" t="str">
        <f>IF(LEFT(DULIEU!$V307,3)=$M$4,DULIEU!$E307,"")</f>
        <v/>
      </c>
      <c r="F315" s="216" t="str">
        <f>IF(LEFT(DULIEU!$V307,3)=$M$4,DULIEU!$O307,"")</f>
        <v/>
      </c>
      <c r="G315" s="218" t="str">
        <f>IF(LEFT(DULIEU!$V307,3)=$M$4,DULIEU!$X307,"")</f>
        <v/>
      </c>
      <c r="H315" s="218">
        <f>IF(AND(LEFT(DULIEU!$V307,3)=$M$4,LEFT(DULIEU!$W307,4)=$H$11),DULIEU!$X307,0)</f>
        <v>0</v>
      </c>
      <c r="I315" s="218">
        <f>IF(AND(LEFT(DULIEU!$V307,3)=$M$4,LEFT(DULIEU!$W307,4)=$I$11),DULIEU!$X307,0)</f>
        <v>0</v>
      </c>
      <c r="J315" s="218">
        <f>IF(AND(LEFT(DULIEU!$V307,3)=$M$4,LEFT(DULIEU!$W307,4)=$J$11),DULIEU!$X307,0)</f>
        <v>0</v>
      </c>
      <c r="K315" s="219">
        <f>IF($L315&gt;0,DULIEU!W307,"-")</f>
        <v>0</v>
      </c>
      <c r="L315" s="218" t="str">
        <f t="shared" si="8"/>
        <v/>
      </c>
      <c r="M315" s="66" t="str">
        <f t="shared" si="9"/>
        <v/>
      </c>
      <c r="N315" s="118"/>
      <c r="O315" s="45"/>
      <c r="P315" s="45"/>
      <c r="Q315" s="45"/>
      <c r="R315" s="45"/>
      <c r="S315" s="45"/>
      <c r="T315" s="45"/>
      <c r="U315" s="45"/>
      <c r="V315" s="45"/>
      <c r="W315" s="45"/>
      <c r="X315" s="45"/>
      <c r="Y315" s="45"/>
      <c r="Z315" s="45"/>
      <c r="AA315" s="45"/>
      <c r="AB315" s="45"/>
      <c r="AC315" s="45"/>
      <c r="AD315" s="45"/>
      <c r="AE315" s="45"/>
      <c r="AF315" s="45"/>
      <c r="AG315" s="45"/>
      <c r="AH315" s="45"/>
      <c r="AI315" s="45"/>
      <c r="AJ315" s="45"/>
      <c r="AK315" s="45"/>
    </row>
    <row r="316" spans="1:37" s="50" customFormat="1" ht="12.75" hidden="1">
      <c r="A316" s="45"/>
      <c r="B316" s="216" t="str">
        <f>IF(LEFT(DULIEU!$V308,3)=$M$4,DULIEU!$D308,"")</f>
        <v/>
      </c>
      <c r="C316" s="217" t="str">
        <f>IF(LEFT(DULIEU!$V308,3)=$M$4,DULIEU!$H308,"")</f>
        <v/>
      </c>
      <c r="D316" s="217" t="str">
        <f>IF(LEFT(DULIEU!$V308,3)=$M$4,DULIEU!$J308,"")</f>
        <v/>
      </c>
      <c r="E316" s="216" t="str">
        <f>IF(LEFT(DULIEU!$V308,3)=$M$4,DULIEU!$E308,"")</f>
        <v/>
      </c>
      <c r="F316" s="216" t="str">
        <f>IF(LEFT(DULIEU!$V308,3)=$M$4,DULIEU!$O308,"")</f>
        <v/>
      </c>
      <c r="G316" s="218" t="str">
        <f>IF(LEFT(DULIEU!$V308,3)=$M$4,DULIEU!$X308,"")</f>
        <v/>
      </c>
      <c r="H316" s="218">
        <f>IF(AND(LEFT(DULIEU!$V308,3)=$M$4,LEFT(DULIEU!$W308,4)=$H$11),DULIEU!$X308,0)</f>
        <v>0</v>
      </c>
      <c r="I316" s="218">
        <f>IF(AND(LEFT(DULIEU!$V308,3)=$M$4,LEFT(DULIEU!$W308,4)=$I$11),DULIEU!$X308,0)</f>
        <v>0</v>
      </c>
      <c r="J316" s="218">
        <f>IF(AND(LEFT(DULIEU!$V308,3)=$M$4,LEFT(DULIEU!$W308,4)=$J$11),DULIEU!$X308,0)</f>
        <v>0</v>
      </c>
      <c r="K316" s="219">
        <f>IF($L316&gt;0,DULIEU!W308,"-")</f>
        <v>0</v>
      </c>
      <c r="L316" s="218" t="str">
        <f t="shared" si="8"/>
        <v/>
      </c>
      <c r="M316" s="66" t="str">
        <f t="shared" si="9"/>
        <v/>
      </c>
      <c r="N316" s="118"/>
      <c r="O316" s="45"/>
      <c r="P316" s="45"/>
      <c r="Q316" s="45"/>
      <c r="R316" s="45"/>
      <c r="S316" s="45"/>
      <c r="T316" s="45"/>
      <c r="U316" s="45"/>
      <c r="V316" s="45"/>
      <c r="W316" s="45"/>
      <c r="X316" s="45"/>
      <c r="Y316" s="45"/>
      <c r="Z316" s="45"/>
      <c r="AA316" s="45"/>
      <c r="AB316" s="45"/>
      <c r="AC316" s="45"/>
      <c r="AD316" s="45"/>
      <c r="AE316" s="45"/>
      <c r="AF316" s="45"/>
      <c r="AG316" s="45"/>
      <c r="AH316" s="45"/>
      <c r="AI316" s="45"/>
      <c r="AJ316" s="45"/>
      <c r="AK316" s="45"/>
    </row>
    <row r="317" spans="1:37" s="50" customFormat="1" ht="12.75" hidden="1">
      <c r="A317" s="45"/>
      <c r="B317" s="216" t="str">
        <f>IF(LEFT(DULIEU!$V309,3)=$M$4,DULIEU!$D309,"")</f>
        <v/>
      </c>
      <c r="C317" s="217" t="str">
        <f>IF(LEFT(DULIEU!$V309,3)=$M$4,DULIEU!$H309,"")</f>
        <v/>
      </c>
      <c r="D317" s="217" t="str">
        <f>IF(LEFT(DULIEU!$V309,3)=$M$4,DULIEU!$J309,"")</f>
        <v/>
      </c>
      <c r="E317" s="216" t="str">
        <f>IF(LEFT(DULIEU!$V309,3)=$M$4,DULIEU!$E309,"")</f>
        <v/>
      </c>
      <c r="F317" s="216" t="str">
        <f>IF(LEFT(DULIEU!$V309,3)=$M$4,DULIEU!$O309,"")</f>
        <v/>
      </c>
      <c r="G317" s="218" t="str">
        <f>IF(LEFT(DULIEU!$V309,3)=$M$4,DULIEU!$X309,"")</f>
        <v/>
      </c>
      <c r="H317" s="218">
        <f>IF(AND(LEFT(DULIEU!$V309,3)=$M$4,LEFT(DULIEU!$W309,4)=$H$11),DULIEU!$X309,0)</f>
        <v>0</v>
      </c>
      <c r="I317" s="218">
        <f>IF(AND(LEFT(DULIEU!$V309,3)=$M$4,LEFT(DULIEU!$W309,4)=$I$11),DULIEU!$X309,0)</f>
        <v>0</v>
      </c>
      <c r="J317" s="218">
        <f>IF(AND(LEFT(DULIEU!$V309,3)=$M$4,LEFT(DULIEU!$W309,4)=$J$11),DULIEU!$X309,0)</f>
        <v>0</v>
      </c>
      <c r="K317" s="219">
        <f>IF($L317&gt;0,DULIEU!W309,"-")</f>
        <v>0</v>
      </c>
      <c r="L317" s="218" t="str">
        <f t="shared" si="8"/>
        <v/>
      </c>
      <c r="M317" s="66" t="str">
        <f t="shared" si="9"/>
        <v/>
      </c>
      <c r="N317" s="118"/>
      <c r="O317" s="45"/>
      <c r="P317" s="45"/>
      <c r="Q317" s="45"/>
      <c r="R317" s="45"/>
      <c r="S317" s="45"/>
      <c r="T317" s="45"/>
      <c r="U317" s="45"/>
      <c r="V317" s="45"/>
      <c r="W317" s="45"/>
      <c r="X317" s="45"/>
      <c r="Y317" s="45"/>
      <c r="Z317" s="45"/>
      <c r="AA317" s="45"/>
      <c r="AB317" s="45"/>
      <c r="AC317" s="45"/>
      <c r="AD317" s="45"/>
      <c r="AE317" s="45"/>
      <c r="AF317" s="45"/>
      <c r="AG317" s="45"/>
      <c r="AH317" s="45"/>
      <c r="AI317" s="45"/>
      <c r="AJ317" s="45"/>
      <c r="AK317" s="45"/>
    </row>
    <row r="318" spans="1:37" s="50" customFormat="1" ht="12.75" hidden="1">
      <c r="A318" s="45"/>
      <c r="B318" s="216" t="str">
        <f>IF(LEFT(DULIEU!$V310,3)=$M$4,DULIEU!$D310,"")</f>
        <v/>
      </c>
      <c r="C318" s="217" t="str">
        <f>IF(LEFT(DULIEU!$V310,3)=$M$4,DULIEU!$H310,"")</f>
        <v/>
      </c>
      <c r="D318" s="217" t="str">
        <f>IF(LEFT(DULIEU!$V310,3)=$M$4,DULIEU!$J310,"")</f>
        <v/>
      </c>
      <c r="E318" s="216" t="str">
        <f>IF(LEFT(DULIEU!$V310,3)=$M$4,DULIEU!$E310,"")</f>
        <v/>
      </c>
      <c r="F318" s="216" t="str">
        <f>IF(LEFT(DULIEU!$V310,3)=$M$4,DULIEU!$O310,"")</f>
        <v/>
      </c>
      <c r="G318" s="218" t="str">
        <f>IF(LEFT(DULIEU!$V310,3)=$M$4,DULIEU!$X310,"")</f>
        <v/>
      </c>
      <c r="H318" s="218">
        <f>IF(AND(LEFT(DULIEU!$V310,3)=$M$4,LEFT(DULIEU!$W310,4)=$H$11),DULIEU!$X310,0)</f>
        <v>0</v>
      </c>
      <c r="I318" s="218">
        <f>IF(AND(LEFT(DULIEU!$V310,3)=$M$4,LEFT(DULIEU!$W310,4)=$I$11),DULIEU!$X310,0)</f>
        <v>0</v>
      </c>
      <c r="J318" s="218">
        <f>IF(AND(LEFT(DULIEU!$V310,3)=$M$4,LEFT(DULIEU!$W310,4)=$J$11),DULIEU!$X310,0)</f>
        <v>0</v>
      </c>
      <c r="K318" s="219">
        <f>IF($L318&gt;0,DULIEU!W310,"-")</f>
        <v>0</v>
      </c>
      <c r="L318" s="218" t="str">
        <f t="shared" si="8"/>
        <v/>
      </c>
      <c r="M318" s="66" t="str">
        <f t="shared" si="9"/>
        <v/>
      </c>
      <c r="N318" s="118"/>
      <c r="O318" s="45"/>
      <c r="P318" s="45"/>
      <c r="Q318" s="45"/>
      <c r="R318" s="45"/>
      <c r="S318" s="45"/>
      <c r="T318" s="45"/>
      <c r="U318" s="45"/>
      <c r="V318" s="45"/>
      <c r="W318" s="45"/>
      <c r="X318" s="45"/>
      <c r="Y318" s="45"/>
      <c r="Z318" s="45"/>
      <c r="AA318" s="45"/>
      <c r="AB318" s="45"/>
      <c r="AC318" s="45"/>
      <c r="AD318" s="45"/>
      <c r="AE318" s="45"/>
      <c r="AF318" s="45"/>
      <c r="AG318" s="45"/>
      <c r="AH318" s="45"/>
      <c r="AI318" s="45"/>
      <c r="AJ318" s="45"/>
      <c r="AK318" s="45"/>
    </row>
    <row r="319" spans="1:37" s="50" customFormat="1" ht="12.75" hidden="1">
      <c r="A319" s="45"/>
      <c r="B319" s="216" t="str">
        <f>IF(LEFT(DULIEU!$V311,3)=$M$4,DULIEU!$D311,"")</f>
        <v/>
      </c>
      <c r="C319" s="217" t="str">
        <f>IF(LEFT(DULIEU!$V311,3)=$M$4,DULIEU!$H311,"")</f>
        <v/>
      </c>
      <c r="D319" s="217" t="str">
        <f>IF(LEFT(DULIEU!$V311,3)=$M$4,DULIEU!$J311,"")</f>
        <v/>
      </c>
      <c r="E319" s="216" t="str">
        <f>IF(LEFT(DULIEU!$V311,3)=$M$4,DULIEU!$E311,"")</f>
        <v/>
      </c>
      <c r="F319" s="216" t="str">
        <f>IF(LEFT(DULIEU!$V311,3)=$M$4,DULIEU!$O311,"")</f>
        <v/>
      </c>
      <c r="G319" s="218" t="str">
        <f>IF(LEFT(DULIEU!$V311,3)=$M$4,DULIEU!$X311,"")</f>
        <v/>
      </c>
      <c r="H319" s="218">
        <f>IF(AND(LEFT(DULIEU!$V311,3)=$M$4,LEFT(DULIEU!$W311,4)=$H$11),DULIEU!$X311,0)</f>
        <v>0</v>
      </c>
      <c r="I319" s="218">
        <f>IF(AND(LEFT(DULIEU!$V311,3)=$M$4,LEFT(DULIEU!$W311,4)=$I$11),DULIEU!$X311,0)</f>
        <v>0</v>
      </c>
      <c r="J319" s="218">
        <f>IF(AND(LEFT(DULIEU!$V311,3)=$M$4,LEFT(DULIEU!$W311,4)=$J$11),DULIEU!$X311,0)</f>
        <v>0</v>
      </c>
      <c r="K319" s="219">
        <f>IF($L319&gt;0,DULIEU!W311,"-")</f>
        <v>0</v>
      </c>
      <c r="L319" s="218" t="str">
        <f t="shared" si="8"/>
        <v/>
      </c>
      <c r="M319" s="66" t="str">
        <f t="shared" si="9"/>
        <v/>
      </c>
      <c r="N319" s="118"/>
      <c r="O319" s="45"/>
      <c r="P319" s="45"/>
      <c r="Q319" s="45"/>
      <c r="R319" s="45"/>
      <c r="S319" s="45"/>
      <c r="T319" s="45"/>
      <c r="U319" s="45"/>
      <c r="V319" s="45"/>
      <c r="W319" s="45"/>
      <c r="X319" s="45"/>
      <c r="Y319" s="45"/>
      <c r="Z319" s="45"/>
      <c r="AA319" s="45"/>
      <c r="AB319" s="45"/>
      <c r="AC319" s="45"/>
      <c r="AD319" s="45"/>
      <c r="AE319" s="45"/>
      <c r="AF319" s="45"/>
      <c r="AG319" s="45"/>
      <c r="AH319" s="45"/>
      <c r="AI319" s="45"/>
      <c r="AJ319" s="45"/>
      <c r="AK319" s="45"/>
    </row>
    <row r="320" spans="1:37" s="50" customFormat="1" ht="12.75" hidden="1">
      <c r="A320" s="45"/>
      <c r="B320" s="216" t="str">
        <f>IF(LEFT(DULIEU!$V312,3)=$M$4,DULIEU!$D312,"")</f>
        <v/>
      </c>
      <c r="C320" s="217" t="str">
        <f>IF(LEFT(DULIEU!$V312,3)=$M$4,DULIEU!$H312,"")</f>
        <v/>
      </c>
      <c r="D320" s="217" t="str">
        <f>IF(LEFT(DULIEU!$V312,3)=$M$4,DULIEU!$J312,"")</f>
        <v/>
      </c>
      <c r="E320" s="216" t="str">
        <f>IF(LEFT(DULIEU!$V312,3)=$M$4,DULIEU!$E312,"")</f>
        <v/>
      </c>
      <c r="F320" s="216" t="str">
        <f>IF(LEFT(DULIEU!$V312,3)=$M$4,DULIEU!$O312,"")</f>
        <v/>
      </c>
      <c r="G320" s="218" t="str">
        <f>IF(LEFT(DULIEU!$V312,3)=$M$4,DULIEU!$X312,"")</f>
        <v/>
      </c>
      <c r="H320" s="218">
        <f>IF(AND(LEFT(DULIEU!$V312,3)=$M$4,LEFT(DULIEU!$W312,4)=$H$11),DULIEU!$X312,0)</f>
        <v>0</v>
      </c>
      <c r="I320" s="218">
        <f>IF(AND(LEFT(DULIEU!$V312,3)=$M$4,LEFT(DULIEU!$W312,4)=$I$11),DULIEU!$X312,0)</f>
        <v>0</v>
      </c>
      <c r="J320" s="218">
        <f>IF(AND(LEFT(DULIEU!$V312,3)=$M$4,LEFT(DULIEU!$W312,4)=$J$11),DULIEU!$X312,0)</f>
        <v>0</v>
      </c>
      <c r="K320" s="219">
        <f>IF($L320&gt;0,DULIEU!W312,"-")</f>
        <v>0</v>
      </c>
      <c r="L320" s="218" t="str">
        <f t="shared" si="8"/>
        <v/>
      </c>
      <c r="M320" s="66" t="str">
        <f t="shared" si="9"/>
        <v/>
      </c>
      <c r="N320" s="118"/>
      <c r="O320" s="45"/>
      <c r="P320" s="45"/>
      <c r="Q320" s="45"/>
      <c r="R320" s="45"/>
      <c r="S320" s="45"/>
      <c r="T320" s="45"/>
      <c r="U320" s="45"/>
      <c r="V320" s="45"/>
      <c r="W320" s="45"/>
      <c r="X320" s="45"/>
      <c r="Y320" s="45"/>
      <c r="Z320" s="45"/>
      <c r="AA320" s="45"/>
      <c r="AB320" s="45"/>
      <c r="AC320" s="45"/>
      <c r="AD320" s="45"/>
      <c r="AE320" s="45"/>
      <c r="AF320" s="45"/>
      <c r="AG320" s="45"/>
      <c r="AH320" s="45"/>
      <c r="AI320" s="45"/>
      <c r="AJ320" s="45"/>
      <c r="AK320" s="45"/>
    </row>
    <row r="321" spans="1:37" s="50" customFormat="1" ht="12.75" hidden="1">
      <c r="A321" s="45"/>
      <c r="B321" s="216" t="str">
        <f>IF(LEFT(DULIEU!$V313,3)=$M$4,DULIEU!$D313,"")</f>
        <v/>
      </c>
      <c r="C321" s="217" t="str">
        <f>IF(LEFT(DULIEU!$V313,3)=$M$4,DULIEU!$H313,"")</f>
        <v/>
      </c>
      <c r="D321" s="217" t="str">
        <f>IF(LEFT(DULIEU!$V313,3)=$M$4,DULIEU!$J313,"")</f>
        <v/>
      </c>
      <c r="E321" s="216" t="str">
        <f>IF(LEFT(DULIEU!$V313,3)=$M$4,DULIEU!$E313,"")</f>
        <v/>
      </c>
      <c r="F321" s="216" t="str">
        <f>IF(LEFT(DULIEU!$V313,3)=$M$4,DULIEU!$O313,"")</f>
        <v/>
      </c>
      <c r="G321" s="218" t="str">
        <f>IF(LEFT(DULIEU!$V313,3)=$M$4,DULIEU!$X313,"")</f>
        <v/>
      </c>
      <c r="H321" s="218">
        <f>IF(AND(LEFT(DULIEU!$V313,3)=$M$4,LEFT(DULIEU!$W313,4)=$H$11),DULIEU!$X313,0)</f>
        <v>0</v>
      </c>
      <c r="I321" s="218">
        <f>IF(AND(LEFT(DULIEU!$V313,3)=$M$4,LEFT(DULIEU!$W313,4)=$I$11),DULIEU!$X313,0)</f>
        <v>0</v>
      </c>
      <c r="J321" s="218">
        <f>IF(AND(LEFT(DULIEU!$V313,3)=$M$4,LEFT(DULIEU!$W313,4)=$J$11),DULIEU!$X313,0)</f>
        <v>0</v>
      </c>
      <c r="K321" s="219">
        <f>IF($L321&gt;0,DULIEU!W313,"-")</f>
        <v>0</v>
      </c>
      <c r="L321" s="218" t="str">
        <f t="shared" si="8"/>
        <v/>
      </c>
      <c r="M321" s="66" t="str">
        <f t="shared" si="9"/>
        <v/>
      </c>
      <c r="N321" s="118"/>
      <c r="O321" s="45"/>
      <c r="P321" s="45"/>
      <c r="Q321" s="45"/>
      <c r="R321" s="45"/>
      <c r="S321" s="45"/>
      <c r="T321" s="45"/>
      <c r="U321" s="45"/>
      <c r="V321" s="45"/>
      <c r="W321" s="45"/>
      <c r="X321" s="45"/>
      <c r="Y321" s="45"/>
      <c r="Z321" s="45"/>
      <c r="AA321" s="45"/>
      <c r="AB321" s="45"/>
      <c r="AC321" s="45"/>
      <c r="AD321" s="45"/>
      <c r="AE321" s="45"/>
      <c r="AF321" s="45"/>
      <c r="AG321" s="45"/>
      <c r="AH321" s="45"/>
      <c r="AI321" s="45"/>
      <c r="AJ321" s="45"/>
      <c r="AK321" s="45"/>
    </row>
    <row r="322" spans="1:37" s="50" customFormat="1" ht="12.75" hidden="1">
      <c r="A322" s="45"/>
      <c r="B322" s="216" t="str">
        <f>IF(LEFT(DULIEU!$V314,3)=$M$4,DULIEU!$D314,"")</f>
        <v/>
      </c>
      <c r="C322" s="217" t="str">
        <f>IF(LEFT(DULIEU!$V314,3)=$M$4,DULIEU!$H314,"")</f>
        <v/>
      </c>
      <c r="D322" s="217" t="str">
        <f>IF(LEFT(DULIEU!$V314,3)=$M$4,DULIEU!$J314,"")</f>
        <v/>
      </c>
      <c r="E322" s="216" t="str">
        <f>IF(LEFT(DULIEU!$V314,3)=$M$4,DULIEU!$E314,"")</f>
        <v/>
      </c>
      <c r="F322" s="216" t="str">
        <f>IF(LEFT(DULIEU!$V314,3)=$M$4,DULIEU!$O314,"")</f>
        <v/>
      </c>
      <c r="G322" s="218" t="str">
        <f>IF(LEFT(DULIEU!$V314,3)=$M$4,DULIEU!$X314,"")</f>
        <v/>
      </c>
      <c r="H322" s="218">
        <f>IF(AND(LEFT(DULIEU!$V314,3)=$M$4,LEFT(DULIEU!$W314,4)=$H$11),DULIEU!$X314,0)</f>
        <v>0</v>
      </c>
      <c r="I322" s="218">
        <f>IF(AND(LEFT(DULIEU!$V314,3)=$M$4,LEFT(DULIEU!$W314,4)=$I$11),DULIEU!$X314,0)</f>
        <v>0</v>
      </c>
      <c r="J322" s="218">
        <f>IF(AND(LEFT(DULIEU!$V314,3)=$M$4,LEFT(DULIEU!$W314,4)=$J$11),DULIEU!$X314,0)</f>
        <v>0</v>
      </c>
      <c r="K322" s="219">
        <f>IF($L322&gt;0,DULIEU!W314,"-")</f>
        <v>0</v>
      </c>
      <c r="L322" s="218" t="str">
        <f t="shared" si="8"/>
        <v/>
      </c>
      <c r="M322" s="66" t="str">
        <f t="shared" si="9"/>
        <v/>
      </c>
      <c r="N322" s="118"/>
      <c r="O322" s="45"/>
      <c r="P322" s="45"/>
      <c r="Q322" s="45"/>
      <c r="R322" s="45"/>
      <c r="S322" s="45"/>
      <c r="T322" s="45"/>
      <c r="U322" s="45"/>
      <c r="V322" s="45"/>
      <c r="W322" s="45"/>
      <c r="X322" s="45"/>
      <c r="Y322" s="45"/>
      <c r="Z322" s="45"/>
      <c r="AA322" s="45"/>
      <c r="AB322" s="45"/>
      <c r="AC322" s="45"/>
      <c r="AD322" s="45"/>
      <c r="AE322" s="45"/>
      <c r="AF322" s="45"/>
      <c r="AG322" s="45"/>
      <c r="AH322" s="45"/>
      <c r="AI322" s="45"/>
      <c r="AJ322" s="45"/>
      <c r="AK322" s="45"/>
    </row>
    <row r="323" spans="1:37" s="50" customFormat="1" ht="12.75" hidden="1">
      <c r="A323" s="45"/>
      <c r="B323" s="216" t="str">
        <f>IF(LEFT(DULIEU!$V315,3)=$M$4,DULIEU!$D315,"")</f>
        <v/>
      </c>
      <c r="C323" s="217" t="str">
        <f>IF(LEFT(DULIEU!$V315,3)=$M$4,DULIEU!$H315,"")</f>
        <v/>
      </c>
      <c r="D323" s="217" t="str">
        <f>IF(LEFT(DULIEU!$V315,3)=$M$4,DULIEU!$J315,"")</f>
        <v/>
      </c>
      <c r="E323" s="216" t="str">
        <f>IF(LEFT(DULIEU!$V315,3)=$M$4,DULIEU!$E315,"")</f>
        <v/>
      </c>
      <c r="F323" s="216" t="str">
        <f>IF(LEFT(DULIEU!$V315,3)=$M$4,DULIEU!$O315,"")</f>
        <v/>
      </c>
      <c r="G323" s="218" t="str">
        <f>IF(LEFT(DULIEU!$V315,3)=$M$4,DULIEU!$X315,"")</f>
        <v/>
      </c>
      <c r="H323" s="218">
        <f>IF(AND(LEFT(DULIEU!$V315,3)=$M$4,LEFT(DULIEU!$W315,4)=$H$11),DULIEU!$X315,0)</f>
        <v>0</v>
      </c>
      <c r="I323" s="218">
        <f>IF(AND(LEFT(DULIEU!$V315,3)=$M$4,LEFT(DULIEU!$W315,4)=$I$11),DULIEU!$X315,0)</f>
        <v>0</v>
      </c>
      <c r="J323" s="218">
        <f>IF(AND(LEFT(DULIEU!$V315,3)=$M$4,LEFT(DULIEU!$W315,4)=$J$11),DULIEU!$X315,0)</f>
        <v>0</v>
      </c>
      <c r="K323" s="219">
        <f>IF($L323&gt;0,DULIEU!W315,"-")</f>
        <v>0</v>
      </c>
      <c r="L323" s="218" t="str">
        <f t="shared" si="8"/>
        <v/>
      </c>
      <c r="M323" s="66" t="str">
        <f t="shared" si="9"/>
        <v/>
      </c>
      <c r="N323" s="118"/>
      <c r="O323" s="45"/>
      <c r="P323" s="45"/>
      <c r="Q323" s="45"/>
      <c r="R323" s="45"/>
      <c r="S323" s="45"/>
      <c r="T323" s="45"/>
      <c r="U323" s="45"/>
      <c r="V323" s="45"/>
      <c r="W323" s="45"/>
      <c r="X323" s="45"/>
      <c r="Y323" s="45"/>
      <c r="Z323" s="45"/>
      <c r="AA323" s="45"/>
      <c r="AB323" s="45"/>
      <c r="AC323" s="45"/>
      <c r="AD323" s="45"/>
      <c r="AE323" s="45"/>
      <c r="AF323" s="45"/>
      <c r="AG323" s="45"/>
      <c r="AH323" s="45"/>
      <c r="AI323" s="45"/>
      <c r="AJ323" s="45"/>
      <c r="AK323" s="45"/>
    </row>
    <row r="324" spans="1:37" s="50" customFormat="1" ht="12.75" hidden="1">
      <c r="A324" s="45"/>
      <c r="B324" s="216" t="str">
        <f>IF(LEFT(DULIEU!$V316,3)=$M$4,DULIEU!$D316,"")</f>
        <v/>
      </c>
      <c r="C324" s="217" t="str">
        <f>IF(LEFT(DULIEU!$V316,3)=$M$4,DULIEU!$H316,"")</f>
        <v/>
      </c>
      <c r="D324" s="217" t="str">
        <f>IF(LEFT(DULIEU!$V316,3)=$M$4,DULIEU!$J316,"")</f>
        <v/>
      </c>
      <c r="E324" s="216" t="str">
        <f>IF(LEFT(DULIEU!$V316,3)=$M$4,DULIEU!$E316,"")</f>
        <v/>
      </c>
      <c r="F324" s="216" t="str">
        <f>IF(LEFT(DULIEU!$V316,3)=$M$4,DULIEU!$O316,"")</f>
        <v/>
      </c>
      <c r="G324" s="218" t="str">
        <f>IF(LEFT(DULIEU!$V316,3)=$M$4,DULIEU!$X316,"")</f>
        <v/>
      </c>
      <c r="H324" s="218">
        <f>IF(AND(LEFT(DULIEU!$V316,3)=$M$4,LEFT(DULIEU!$W316,4)=$H$11),DULIEU!$X316,0)</f>
        <v>0</v>
      </c>
      <c r="I324" s="218">
        <f>IF(AND(LEFT(DULIEU!$V316,3)=$M$4,LEFT(DULIEU!$W316,4)=$I$11),DULIEU!$X316,0)</f>
        <v>0</v>
      </c>
      <c r="J324" s="218">
        <f>IF(AND(LEFT(DULIEU!$V316,3)=$M$4,LEFT(DULIEU!$W316,4)=$J$11),DULIEU!$X316,0)</f>
        <v>0</v>
      </c>
      <c r="K324" s="219">
        <f>IF($L324&gt;0,DULIEU!W316,"-")</f>
        <v>0</v>
      </c>
      <c r="L324" s="218" t="str">
        <f t="shared" si="8"/>
        <v/>
      </c>
      <c r="M324" s="66" t="str">
        <f t="shared" si="9"/>
        <v/>
      </c>
      <c r="N324" s="118"/>
      <c r="O324" s="45"/>
      <c r="P324" s="45"/>
      <c r="Q324" s="45"/>
      <c r="R324" s="45"/>
      <c r="S324" s="45"/>
      <c r="T324" s="45"/>
      <c r="U324" s="45"/>
      <c r="V324" s="45"/>
      <c r="W324" s="45"/>
      <c r="X324" s="45"/>
      <c r="Y324" s="45"/>
      <c r="Z324" s="45"/>
      <c r="AA324" s="45"/>
      <c r="AB324" s="45"/>
      <c r="AC324" s="45"/>
      <c r="AD324" s="45"/>
      <c r="AE324" s="45"/>
      <c r="AF324" s="45"/>
      <c r="AG324" s="45"/>
      <c r="AH324" s="45"/>
      <c r="AI324" s="45"/>
      <c r="AJ324" s="45"/>
      <c r="AK324" s="45"/>
    </row>
    <row r="325" spans="1:37" s="50" customFormat="1" ht="12.75" hidden="1">
      <c r="A325" s="45"/>
      <c r="B325" s="216" t="str">
        <f>IF(LEFT(DULIEU!$V317,3)=$M$4,DULIEU!$D317,"")</f>
        <v/>
      </c>
      <c r="C325" s="217" t="str">
        <f>IF(LEFT(DULIEU!$V317,3)=$M$4,DULIEU!$H317,"")</f>
        <v/>
      </c>
      <c r="D325" s="217" t="str">
        <f>IF(LEFT(DULIEU!$V317,3)=$M$4,DULIEU!$J317,"")</f>
        <v/>
      </c>
      <c r="E325" s="216" t="str">
        <f>IF(LEFT(DULIEU!$V317,3)=$M$4,DULIEU!$E317,"")</f>
        <v/>
      </c>
      <c r="F325" s="216" t="str">
        <f>IF(LEFT(DULIEU!$V317,3)=$M$4,DULIEU!$O317,"")</f>
        <v/>
      </c>
      <c r="G325" s="218" t="str">
        <f>IF(LEFT(DULIEU!$V317,3)=$M$4,DULIEU!$X317,"")</f>
        <v/>
      </c>
      <c r="H325" s="218">
        <f>IF(AND(LEFT(DULIEU!$V317,3)=$M$4,LEFT(DULIEU!$W317,4)=$H$11),DULIEU!$X317,0)</f>
        <v>0</v>
      </c>
      <c r="I325" s="218">
        <f>IF(AND(LEFT(DULIEU!$V317,3)=$M$4,LEFT(DULIEU!$W317,4)=$I$11),DULIEU!$X317,0)</f>
        <v>0</v>
      </c>
      <c r="J325" s="218">
        <f>IF(AND(LEFT(DULIEU!$V317,3)=$M$4,LEFT(DULIEU!$W317,4)=$J$11),DULIEU!$X317,0)</f>
        <v>0</v>
      </c>
      <c r="K325" s="219">
        <f>IF($L325&gt;0,DULIEU!W317,"-")</f>
        <v>0</v>
      </c>
      <c r="L325" s="218" t="str">
        <f t="shared" si="8"/>
        <v/>
      </c>
      <c r="M325" s="66" t="str">
        <f t="shared" si="9"/>
        <v/>
      </c>
      <c r="N325" s="118"/>
      <c r="O325" s="45"/>
      <c r="P325" s="45"/>
      <c r="Q325" s="45"/>
      <c r="R325" s="45"/>
      <c r="S325" s="45"/>
      <c r="T325" s="45"/>
      <c r="U325" s="45"/>
      <c r="V325" s="45"/>
      <c r="W325" s="45"/>
      <c r="X325" s="45"/>
      <c r="Y325" s="45"/>
      <c r="Z325" s="45"/>
      <c r="AA325" s="45"/>
      <c r="AB325" s="45"/>
      <c r="AC325" s="45"/>
      <c r="AD325" s="45"/>
      <c r="AE325" s="45"/>
      <c r="AF325" s="45"/>
      <c r="AG325" s="45"/>
      <c r="AH325" s="45"/>
      <c r="AI325" s="45"/>
      <c r="AJ325" s="45"/>
      <c r="AK325" s="45"/>
    </row>
    <row r="326" spans="1:37" s="50" customFormat="1" ht="12.75" hidden="1">
      <c r="A326" s="45"/>
      <c r="B326" s="216" t="str">
        <f>IF(LEFT(DULIEU!$V318,3)=$M$4,DULIEU!$D318,"")</f>
        <v/>
      </c>
      <c r="C326" s="217" t="str">
        <f>IF(LEFT(DULIEU!$V318,3)=$M$4,DULIEU!$H318,"")</f>
        <v/>
      </c>
      <c r="D326" s="217" t="str">
        <f>IF(LEFT(DULIEU!$V318,3)=$M$4,DULIEU!$J318,"")</f>
        <v/>
      </c>
      <c r="E326" s="216" t="str">
        <f>IF(LEFT(DULIEU!$V318,3)=$M$4,DULIEU!$E318,"")</f>
        <v/>
      </c>
      <c r="F326" s="216" t="str">
        <f>IF(LEFT(DULIEU!$V318,3)=$M$4,DULIEU!$O318,"")</f>
        <v/>
      </c>
      <c r="G326" s="218" t="str">
        <f>IF(LEFT(DULIEU!$V318,3)=$M$4,DULIEU!$X318,"")</f>
        <v/>
      </c>
      <c r="H326" s="218">
        <f>IF(AND(LEFT(DULIEU!$V318,3)=$M$4,LEFT(DULIEU!$W318,4)=$H$11),DULIEU!$X318,0)</f>
        <v>0</v>
      </c>
      <c r="I326" s="218">
        <f>IF(AND(LEFT(DULIEU!$V318,3)=$M$4,LEFT(DULIEU!$W318,4)=$I$11),DULIEU!$X318,0)</f>
        <v>0</v>
      </c>
      <c r="J326" s="218">
        <f>IF(AND(LEFT(DULIEU!$V318,3)=$M$4,LEFT(DULIEU!$W318,4)=$J$11),DULIEU!$X318,0)</f>
        <v>0</v>
      </c>
      <c r="K326" s="219">
        <f>IF($L326&gt;0,DULIEU!W318,"-")</f>
        <v>0</v>
      </c>
      <c r="L326" s="218" t="str">
        <f t="shared" si="8"/>
        <v/>
      </c>
      <c r="M326" s="66" t="str">
        <f t="shared" si="9"/>
        <v/>
      </c>
      <c r="N326" s="118"/>
      <c r="O326" s="45"/>
      <c r="P326" s="45"/>
      <c r="Q326" s="45"/>
      <c r="R326" s="45"/>
      <c r="S326" s="45"/>
      <c r="T326" s="45"/>
      <c r="U326" s="45"/>
      <c r="V326" s="45"/>
      <c r="W326" s="45"/>
      <c r="X326" s="45"/>
      <c r="Y326" s="45"/>
      <c r="Z326" s="45"/>
      <c r="AA326" s="45"/>
      <c r="AB326" s="45"/>
      <c r="AC326" s="45"/>
      <c r="AD326" s="45"/>
      <c r="AE326" s="45"/>
      <c r="AF326" s="45"/>
      <c r="AG326" s="45"/>
      <c r="AH326" s="45"/>
      <c r="AI326" s="45"/>
      <c r="AJ326" s="45"/>
      <c r="AK326" s="45"/>
    </row>
    <row r="327" spans="1:37" s="50" customFormat="1" ht="12.75" hidden="1">
      <c r="A327" s="45"/>
      <c r="B327" s="216" t="str">
        <f>IF(LEFT(DULIEU!$V319,3)=$M$4,DULIEU!$D319,"")</f>
        <v/>
      </c>
      <c r="C327" s="217" t="str">
        <f>IF(LEFT(DULIEU!$V319,3)=$M$4,DULIEU!$H319,"")</f>
        <v/>
      </c>
      <c r="D327" s="217" t="str">
        <f>IF(LEFT(DULIEU!$V319,3)=$M$4,DULIEU!$J319,"")</f>
        <v/>
      </c>
      <c r="E327" s="216" t="str">
        <f>IF(LEFT(DULIEU!$V319,3)=$M$4,DULIEU!$E319,"")</f>
        <v/>
      </c>
      <c r="F327" s="216" t="str">
        <f>IF(LEFT(DULIEU!$V319,3)=$M$4,DULIEU!$O319,"")</f>
        <v/>
      </c>
      <c r="G327" s="218" t="str">
        <f>IF(LEFT(DULIEU!$V319,3)=$M$4,DULIEU!$X319,"")</f>
        <v/>
      </c>
      <c r="H327" s="218">
        <f>IF(AND(LEFT(DULIEU!$V319,3)=$M$4,LEFT(DULIEU!$W319,4)=$H$11),DULIEU!$X319,0)</f>
        <v>0</v>
      </c>
      <c r="I327" s="218">
        <f>IF(AND(LEFT(DULIEU!$V319,3)=$M$4,LEFT(DULIEU!$W319,4)=$I$11),DULIEU!$X319,0)</f>
        <v>0</v>
      </c>
      <c r="J327" s="218">
        <f>IF(AND(LEFT(DULIEU!$V319,3)=$M$4,LEFT(DULIEU!$W319,4)=$J$11),DULIEU!$X319,0)</f>
        <v>0</v>
      </c>
      <c r="K327" s="219">
        <f>IF($L327&gt;0,DULIEU!W319,"-")</f>
        <v>0</v>
      </c>
      <c r="L327" s="218" t="str">
        <f t="shared" si="8"/>
        <v/>
      </c>
      <c r="M327" s="66" t="str">
        <f t="shared" si="9"/>
        <v/>
      </c>
      <c r="N327" s="118"/>
      <c r="O327" s="45"/>
      <c r="P327" s="45"/>
      <c r="Q327" s="45"/>
      <c r="R327" s="45"/>
      <c r="S327" s="45"/>
      <c r="T327" s="45"/>
      <c r="U327" s="45"/>
      <c r="V327" s="45"/>
      <c r="W327" s="45"/>
      <c r="X327" s="45"/>
      <c r="Y327" s="45"/>
      <c r="Z327" s="45"/>
      <c r="AA327" s="45"/>
      <c r="AB327" s="45"/>
      <c r="AC327" s="45"/>
      <c r="AD327" s="45"/>
      <c r="AE327" s="45"/>
      <c r="AF327" s="45"/>
      <c r="AG327" s="45"/>
      <c r="AH327" s="45"/>
      <c r="AI327" s="45"/>
      <c r="AJ327" s="45"/>
      <c r="AK327" s="45"/>
    </row>
    <row r="328" spans="1:37" s="50" customFormat="1" ht="12.75" hidden="1">
      <c r="A328" s="45"/>
      <c r="B328" s="216" t="str">
        <f>IF(LEFT(DULIEU!$V320,3)=$M$4,DULIEU!$D320,"")</f>
        <v/>
      </c>
      <c r="C328" s="217" t="str">
        <f>IF(LEFT(DULIEU!$V320,3)=$M$4,DULIEU!$H320,"")</f>
        <v/>
      </c>
      <c r="D328" s="217" t="str">
        <f>IF(LEFT(DULIEU!$V320,3)=$M$4,DULIEU!$J320,"")</f>
        <v/>
      </c>
      <c r="E328" s="216" t="str">
        <f>IF(LEFT(DULIEU!$V320,3)=$M$4,DULIEU!$E320,"")</f>
        <v/>
      </c>
      <c r="F328" s="216" t="str">
        <f>IF(LEFT(DULIEU!$V320,3)=$M$4,DULIEU!$O320,"")</f>
        <v/>
      </c>
      <c r="G328" s="218" t="str">
        <f>IF(LEFT(DULIEU!$V320,3)=$M$4,DULIEU!$X320,"")</f>
        <v/>
      </c>
      <c r="H328" s="218">
        <f>IF(AND(LEFT(DULIEU!$V320,3)=$M$4,LEFT(DULIEU!$W320,4)=$H$11),DULIEU!$X320,0)</f>
        <v>0</v>
      </c>
      <c r="I328" s="218">
        <f>IF(AND(LEFT(DULIEU!$V320,3)=$M$4,LEFT(DULIEU!$W320,4)=$I$11),DULIEU!$X320,0)</f>
        <v>0</v>
      </c>
      <c r="J328" s="218">
        <f>IF(AND(LEFT(DULIEU!$V320,3)=$M$4,LEFT(DULIEU!$W320,4)=$J$11),DULIEU!$X320,0)</f>
        <v>0</v>
      </c>
      <c r="K328" s="219">
        <f>IF($L328&gt;0,DULIEU!W320,"-")</f>
        <v>0</v>
      </c>
      <c r="L328" s="218" t="str">
        <f t="shared" si="8"/>
        <v/>
      </c>
      <c r="M328" s="66" t="str">
        <f t="shared" si="9"/>
        <v/>
      </c>
      <c r="N328" s="118"/>
      <c r="O328" s="45"/>
      <c r="P328" s="45"/>
      <c r="Q328" s="45"/>
      <c r="R328" s="45"/>
      <c r="S328" s="45"/>
      <c r="T328" s="45"/>
      <c r="U328" s="45"/>
      <c r="V328" s="45"/>
      <c r="W328" s="45"/>
      <c r="X328" s="45"/>
      <c r="Y328" s="45"/>
      <c r="Z328" s="45"/>
      <c r="AA328" s="45"/>
      <c r="AB328" s="45"/>
      <c r="AC328" s="45"/>
      <c r="AD328" s="45"/>
      <c r="AE328" s="45"/>
      <c r="AF328" s="45"/>
      <c r="AG328" s="45"/>
      <c r="AH328" s="45"/>
      <c r="AI328" s="45"/>
      <c r="AJ328" s="45"/>
      <c r="AK328" s="45"/>
    </row>
    <row r="329" spans="1:37" s="50" customFormat="1" ht="12.75" hidden="1">
      <c r="A329" s="45"/>
      <c r="B329" s="216" t="str">
        <f>IF(LEFT(DULIEU!$V321,3)=$M$4,DULIEU!$D321,"")</f>
        <v/>
      </c>
      <c r="C329" s="217" t="str">
        <f>IF(LEFT(DULIEU!$V321,3)=$M$4,DULIEU!$H321,"")</f>
        <v/>
      </c>
      <c r="D329" s="217" t="str">
        <f>IF(LEFT(DULIEU!$V321,3)=$M$4,DULIEU!$J321,"")</f>
        <v/>
      </c>
      <c r="E329" s="216" t="str">
        <f>IF(LEFT(DULIEU!$V321,3)=$M$4,DULIEU!$E321,"")</f>
        <v/>
      </c>
      <c r="F329" s="216" t="str">
        <f>IF(LEFT(DULIEU!$V321,3)=$M$4,DULIEU!$O321,"")</f>
        <v/>
      </c>
      <c r="G329" s="218" t="str">
        <f>IF(LEFT(DULIEU!$V321,3)=$M$4,DULIEU!$X321,"")</f>
        <v/>
      </c>
      <c r="H329" s="218">
        <f>IF(AND(LEFT(DULIEU!$V321,3)=$M$4,LEFT(DULIEU!$W321,4)=$H$11),DULIEU!$X321,0)</f>
        <v>0</v>
      </c>
      <c r="I329" s="218">
        <f>IF(AND(LEFT(DULIEU!$V321,3)=$M$4,LEFT(DULIEU!$W321,4)=$I$11),DULIEU!$X321,0)</f>
        <v>0</v>
      </c>
      <c r="J329" s="218">
        <f>IF(AND(LEFT(DULIEU!$V321,3)=$M$4,LEFT(DULIEU!$W321,4)=$J$11),DULIEU!$X321,0)</f>
        <v>0</v>
      </c>
      <c r="K329" s="219">
        <f>IF($L329&gt;0,DULIEU!W321,"-")</f>
        <v>0</v>
      </c>
      <c r="L329" s="218" t="str">
        <f t="shared" si="8"/>
        <v/>
      </c>
      <c r="M329" s="66" t="str">
        <f t="shared" si="9"/>
        <v/>
      </c>
      <c r="N329" s="118"/>
      <c r="O329" s="45"/>
      <c r="P329" s="45"/>
      <c r="Q329" s="45"/>
      <c r="R329" s="45"/>
      <c r="S329" s="45"/>
      <c r="T329" s="45"/>
      <c r="U329" s="45"/>
      <c r="V329" s="45"/>
      <c r="W329" s="45"/>
      <c r="X329" s="45"/>
      <c r="Y329" s="45"/>
      <c r="Z329" s="45"/>
      <c r="AA329" s="45"/>
      <c r="AB329" s="45"/>
      <c r="AC329" s="45"/>
      <c r="AD329" s="45"/>
      <c r="AE329" s="45"/>
      <c r="AF329" s="45"/>
      <c r="AG329" s="45"/>
      <c r="AH329" s="45"/>
      <c r="AI329" s="45"/>
      <c r="AJ329" s="45"/>
      <c r="AK329" s="45"/>
    </row>
    <row r="330" spans="1:37" s="50" customFormat="1" ht="12.75" hidden="1">
      <c r="A330" s="45"/>
      <c r="B330" s="216" t="str">
        <f>IF(LEFT(DULIEU!$V322,3)=$M$4,DULIEU!$D322,"")</f>
        <v/>
      </c>
      <c r="C330" s="217" t="str">
        <f>IF(LEFT(DULIEU!$V322,3)=$M$4,DULIEU!$H322,"")</f>
        <v/>
      </c>
      <c r="D330" s="217" t="str">
        <f>IF(LEFT(DULIEU!$V322,3)=$M$4,DULIEU!$J322,"")</f>
        <v/>
      </c>
      <c r="E330" s="216" t="str">
        <f>IF(LEFT(DULIEU!$V322,3)=$M$4,DULIEU!$E322,"")</f>
        <v/>
      </c>
      <c r="F330" s="216" t="str">
        <f>IF(LEFT(DULIEU!$V322,3)=$M$4,DULIEU!$O322,"")</f>
        <v/>
      </c>
      <c r="G330" s="218" t="str">
        <f>IF(LEFT(DULIEU!$V322,3)=$M$4,DULIEU!$X322,"")</f>
        <v/>
      </c>
      <c r="H330" s="218">
        <f>IF(AND(LEFT(DULIEU!$V322,3)=$M$4,LEFT(DULIEU!$W322,4)=$H$11),DULIEU!$X322,0)</f>
        <v>0</v>
      </c>
      <c r="I330" s="218">
        <f>IF(AND(LEFT(DULIEU!$V322,3)=$M$4,LEFT(DULIEU!$W322,4)=$I$11),DULIEU!$X322,0)</f>
        <v>0</v>
      </c>
      <c r="J330" s="218">
        <f>IF(AND(LEFT(DULIEU!$V322,3)=$M$4,LEFT(DULIEU!$W322,4)=$J$11),DULIEU!$X322,0)</f>
        <v>0</v>
      </c>
      <c r="K330" s="219">
        <f>IF($L330&gt;0,DULIEU!W322,"-")</f>
        <v>0</v>
      </c>
      <c r="L330" s="218" t="str">
        <f t="shared" si="8"/>
        <v/>
      </c>
      <c r="M330" s="66" t="str">
        <f t="shared" si="9"/>
        <v/>
      </c>
      <c r="N330" s="118"/>
      <c r="O330" s="45"/>
      <c r="P330" s="45"/>
      <c r="Q330" s="45"/>
      <c r="R330" s="45"/>
      <c r="S330" s="45"/>
      <c r="T330" s="45"/>
      <c r="U330" s="45"/>
      <c r="V330" s="45"/>
      <c r="W330" s="45"/>
      <c r="X330" s="45"/>
      <c r="Y330" s="45"/>
      <c r="Z330" s="45"/>
      <c r="AA330" s="45"/>
      <c r="AB330" s="45"/>
      <c r="AC330" s="45"/>
      <c r="AD330" s="45"/>
      <c r="AE330" s="45"/>
      <c r="AF330" s="45"/>
      <c r="AG330" s="45"/>
      <c r="AH330" s="45"/>
      <c r="AI330" s="45"/>
      <c r="AJ330" s="45"/>
      <c r="AK330" s="45"/>
    </row>
    <row r="331" spans="1:37" s="50" customFormat="1" ht="12.75" hidden="1">
      <c r="A331" s="45"/>
      <c r="B331" s="216" t="str">
        <f>IF(LEFT(DULIEU!$V323,3)=$M$4,DULIEU!$D323,"")</f>
        <v/>
      </c>
      <c r="C331" s="217" t="str">
        <f>IF(LEFT(DULIEU!$V323,3)=$M$4,DULIEU!$H323,"")</f>
        <v/>
      </c>
      <c r="D331" s="217" t="str">
        <f>IF(LEFT(DULIEU!$V323,3)=$M$4,DULIEU!$J323,"")</f>
        <v/>
      </c>
      <c r="E331" s="216" t="str">
        <f>IF(LEFT(DULIEU!$V323,3)=$M$4,DULIEU!$E323,"")</f>
        <v/>
      </c>
      <c r="F331" s="216" t="str">
        <f>IF(LEFT(DULIEU!$V323,3)=$M$4,DULIEU!$O323,"")</f>
        <v/>
      </c>
      <c r="G331" s="218" t="str">
        <f>IF(LEFT(DULIEU!$V323,3)=$M$4,DULIEU!$X323,"")</f>
        <v/>
      </c>
      <c r="H331" s="218">
        <f>IF(AND(LEFT(DULIEU!$V323,3)=$M$4,LEFT(DULIEU!$W323,4)=$H$11),DULIEU!$X323,0)</f>
        <v>0</v>
      </c>
      <c r="I331" s="218">
        <f>IF(AND(LEFT(DULIEU!$V323,3)=$M$4,LEFT(DULIEU!$W323,4)=$I$11),DULIEU!$X323,0)</f>
        <v>0</v>
      </c>
      <c r="J331" s="218">
        <f>IF(AND(LEFT(DULIEU!$V323,3)=$M$4,LEFT(DULIEU!$W323,4)=$J$11),DULIEU!$X323,0)</f>
        <v>0</v>
      </c>
      <c r="K331" s="219">
        <f>IF($L331&gt;0,DULIEU!W323,"-")</f>
        <v>0</v>
      </c>
      <c r="L331" s="218" t="str">
        <f t="shared" si="8"/>
        <v/>
      </c>
      <c r="M331" s="66" t="str">
        <f t="shared" si="9"/>
        <v/>
      </c>
      <c r="N331" s="118"/>
      <c r="O331" s="45"/>
      <c r="P331" s="45"/>
      <c r="Q331" s="45"/>
      <c r="R331" s="45"/>
      <c r="S331" s="45"/>
      <c r="T331" s="45"/>
      <c r="U331" s="45"/>
      <c r="V331" s="45"/>
      <c r="W331" s="45"/>
      <c r="X331" s="45"/>
      <c r="Y331" s="45"/>
      <c r="Z331" s="45"/>
      <c r="AA331" s="45"/>
      <c r="AB331" s="45"/>
      <c r="AC331" s="45"/>
      <c r="AD331" s="45"/>
      <c r="AE331" s="45"/>
      <c r="AF331" s="45"/>
      <c r="AG331" s="45"/>
      <c r="AH331" s="45"/>
      <c r="AI331" s="45"/>
      <c r="AJ331" s="45"/>
      <c r="AK331" s="45"/>
    </row>
    <row r="332" spans="1:37" s="50" customFormat="1" ht="12.75" hidden="1">
      <c r="A332" s="45"/>
      <c r="B332" s="216" t="str">
        <f>IF(LEFT(DULIEU!$V324,3)=$M$4,DULIEU!$D324,"")</f>
        <v/>
      </c>
      <c r="C332" s="217" t="str">
        <f>IF(LEFT(DULIEU!$V324,3)=$M$4,DULIEU!$H324,"")</f>
        <v/>
      </c>
      <c r="D332" s="217" t="str">
        <f>IF(LEFT(DULIEU!$V324,3)=$M$4,DULIEU!$J324,"")</f>
        <v/>
      </c>
      <c r="E332" s="216" t="str">
        <f>IF(LEFT(DULIEU!$V324,3)=$M$4,DULIEU!$E324,"")</f>
        <v/>
      </c>
      <c r="F332" s="216" t="str">
        <f>IF(LEFT(DULIEU!$V324,3)=$M$4,DULIEU!$O324,"")</f>
        <v/>
      </c>
      <c r="G332" s="218" t="str">
        <f>IF(LEFT(DULIEU!$V324,3)=$M$4,DULIEU!$X324,"")</f>
        <v/>
      </c>
      <c r="H332" s="218">
        <f>IF(AND(LEFT(DULIEU!$V324,3)=$M$4,LEFT(DULIEU!$W324,4)=$H$11),DULIEU!$X324,0)</f>
        <v>0</v>
      </c>
      <c r="I332" s="218">
        <f>IF(AND(LEFT(DULIEU!$V324,3)=$M$4,LEFT(DULIEU!$W324,4)=$I$11),DULIEU!$X324,0)</f>
        <v>0</v>
      </c>
      <c r="J332" s="218">
        <f>IF(AND(LEFT(DULIEU!$V324,3)=$M$4,LEFT(DULIEU!$W324,4)=$J$11),DULIEU!$X324,0)</f>
        <v>0</v>
      </c>
      <c r="K332" s="219">
        <f>IF($L332&gt;0,DULIEU!W324,"-")</f>
        <v>0</v>
      </c>
      <c r="L332" s="218" t="str">
        <f t="shared" si="8"/>
        <v/>
      </c>
      <c r="M332" s="66" t="str">
        <f t="shared" si="9"/>
        <v/>
      </c>
      <c r="N332" s="118"/>
      <c r="O332" s="45"/>
      <c r="P332" s="45"/>
      <c r="Q332" s="45"/>
      <c r="R332" s="45"/>
      <c r="S332" s="45"/>
      <c r="T332" s="45"/>
      <c r="U332" s="45"/>
      <c r="V332" s="45"/>
      <c r="W332" s="45"/>
      <c r="X332" s="45"/>
      <c r="Y332" s="45"/>
      <c r="Z332" s="45"/>
      <c r="AA332" s="45"/>
      <c r="AB332" s="45"/>
      <c r="AC332" s="45"/>
      <c r="AD332" s="45"/>
      <c r="AE332" s="45"/>
      <c r="AF332" s="45"/>
      <c r="AG332" s="45"/>
      <c r="AH332" s="45"/>
      <c r="AI332" s="45"/>
      <c r="AJ332" s="45"/>
      <c r="AK332" s="45"/>
    </row>
    <row r="333" spans="1:37" s="50" customFormat="1" ht="12.75" hidden="1">
      <c r="A333" s="45"/>
      <c r="B333" s="216" t="str">
        <f>IF(LEFT(DULIEU!$V325,3)=$M$4,DULIEU!$D325,"")</f>
        <v/>
      </c>
      <c r="C333" s="217" t="str">
        <f>IF(LEFT(DULIEU!$V325,3)=$M$4,DULIEU!$H325,"")</f>
        <v/>
      </c>
      <c r="D333" s="217" t="str">
        <f>IF(LEFT(DULIEU!$V325,3)=$M$4,DULIEU!$J325,"")</f>
        <v/>
      </c>
      <c r="E333" s="216" t="str">
        <f>IF(LEFT(DULIEU!$V325,3)=$M$4,DULIEU!$E325,"")</f>
        <v/>
      </c>
      <c r="F333" s="216" t="str">
        <f>IF(LEFT(DULIEU!$V325,3)=$M$4,DULIEU!$O325,"")</f>
        <v/>
      </c>
      <c r="G333" s="218" t="str">
        <f>IF(LEFT(DULIEU!$V325,3)=$M$4,DULIEU!$X325,"")</f>
        <v/>
      </c>
      <c r="H333" s="218">
        <f>IF(AND(LEFT(DULIEU!$V325,3)=$M$4,LEFT(DULIEU!$W325,4)=$H$11),DULIEU!$X325,0)</f>
        <v>0</v>
      </c>
      <c r="I333" s="218">
        <f>IF(AND(LEFT(DULIEU!$V325,3)=$M$4,LEFT(DULIEU!$W325,4)=$I$11),DULIEU!$X325,0)</f>
        <v>0</v>
      </c>
      <c r="J333" s="218">
        <f>IF(AND(LEFT(DULIEU!$V325,3)=$M$4,LEFT(DULIEU!$W325,4)=$J$11),DULIEU!$X325,0)</f>
        <v>0</v>
      </c>
      <c r="K333" s="219">
        <f>IF($L333&gt;0,DULIEU!W325,"-")</f>
        <v>0</v>
      </c>
      <c r="L333" s="218" t="str">
        <f t="shared" si="8"/>
        <v/>
      </c>
      <c r="M333" s="66" t="str">
        <f t="shared" si="9"/>
        <v/>
      </c>
      <c r="N333" s="118"/>
      <c r="O333" s="45"/>
      <c r="P333" s="45"/>
      <c r="Q333" s="45"/>
      <c r="R333" s="45"/>
      <c r="S333" s="45"/>
      <c r="T333" s="45"/>
      <c r="U333" s="45"/>
      <c r="V333" s="45"/>
      <c r="W333" s="45"/>
      <c r="X333" s="45"/>
      <c r="Y333" s="45"/>
      <c r="Z333" s="45"/>
      <c r="AA333" s="45"/>
      <c r="AB333" s="45"/>
      <c r="AC333" s="45"/>
      <c r="AD333" s="45"/>
      <c r="AE333" s="45"/>
      <c r="AF333" s="45"/>
      <c r="AG333" s="45"/>
      <c r="AH333" s="45"/>
      <c r="AI333" s="45"/>
      <c r="AJ333" s="45"/>
      <c r="AK333" s="45"/>
    </row>
    <row r="334" spans="1:37" s="50" customFormat="1" ht="12.75" hidden="1">
      <c r="A334" s="45"/>
      <c r="B334" s="216" t="str">
        <f>IF(LEFT(DULIEU!$V326,3)=$M$4,DULIEU!$D326,"")</f>
        <v/>
      </c>
      <c r="C334" s="217" t="str">
        <f>IF(LEFT(DULIEU!$V326,3)=$M$4,DULIEU!$H326,"")</f>
        <v/>
      </c>
      <c r="D334" s="217" t="str">
        <f>IF(LEFT(DULIEU!$V326,3)=$M$4,DULIEU!$J326,"")</f>
        <v/>
      </c>
      <c r="E334" s="216" t="str">
        <f>IF(LEFT(DULIEU!$V326,3)=$M$4,DULIEU!$E326,"")</f>
        <v/>
      </c>
      <c r="F334" s="216" t="str">
        <f>IF(LEFT(DULIEU!$V326,3)=$M$4,DULIEU!$O326,"")</f>
        <v/>
      </c>
      <c r="G334" s="218" t="str">
        <f>IF(LEFT(DULIEU!$V326,3)=$M$4,DULIEU!$X326,"")</f>
        <v/>
      </c>
      <c r="H334" s="218">
        <f>IF(AND(LEFT(DULIEU!$V326,3)=$M$4,LEFT(DULIEU!$W326,4)=$H$11),DULIEU!$X326,0)</f>
        <v>0</v>
      </c>
      <c r="I334" s="218">
        <f>IF(AND(LEFT(DULIEU!$V326,3)=$M$4,LEFT(DULIEU!$W326,4)=$I$11),DULIEU!$X326,0)</f>
        <v>0</v>
      </c>
      <c r="J334" s="218">
        <f>IF(AND(LEFT(DULIEU!$V326,3)=$M$4,LEFT(DULIEU!$W326,4)=$J$11),DULIEU!$X326,0)</f>
        <v>0</v>
      </c>
      <c r="K334" s="219">
        <f>IF($L334&gt;0,DULIEU!W326,"-")</f>
        <v>0</v>
      </c>
      <c r="L334" s="218" t="str">
        <f t="shared" si="8"/>
        <v/>
      </c>
      <c r="M334" s="66" t="str">
        <f t="shared" si="9"/>
        <v/>
      </c>
      <c r="N334" s="118"/>
      <c r="O334" s="45"/>
      <c r="P334" s="45"/>
      <c r="Q334" s="45"/>
      <c r="R334" s="45"/>
      <c r="S334" s="45"/>
      <c r="T334" s="45"/>
      <c r="U334" s="45"/>
      <c r="V334" s="45"/>
      <c r="W334" s="45"/>
      <c r="X334" s="45"/>
      <c r="Y334" s="45"/>
      <c r="Z334" s="45"/>
      <c r="AA334" s="45"/>
      <c r="AB334" s="45"/>
      <c r="AC334" s="45"/>
      <c r="AD334" s="45"/>
      <c r="AE334" s="45"/>
      <c r="AF334" s="45"/>
      <c r="AG334" s="45"/>
      <c r="AH334" s="45"/>
      <c r="AI334" s="45"/>
      <c r="AJ334" s="45"/>
      <c r="AK334" s="45"/>
    </row>
    <row r="335" spans="1:37" s="50" customFormat="1" ht="12.75" hidden="1">
      <c r="A335" s="45"/>
      <c r="B335" s="216" t="str">
        <f>IF(LEFT(DULIEU!$V327,3)=$M$4,DULIEU!$D327,"")</f>
        <v/>
      </c>
      <c r="C335" s="217" t="str">
        <f>IF(LEFT(DULIEU!$V327,3)=$M$4,DULIEU!$H327,"")</f>
        <v/>
      </c>
      <c r="D335" s="217" t="str">
        <f>IF(LEFT(DULIEU!$V327,3)=$M$4,DULIEU!$J327,"")</f>
        <v/>
      </c>
      <c r="E335" s="216" t="str">
        <f>IF(LEFT(DULIEU!$V327,3)=$M$4,DULIEU!$E327,"")</f>
        <v/>
      </c>
      <c r="F335" s="216" t="str">
        <f>IF(LEFT(DULIEU!$V327,3)=$M$4,DULIEU!$O327,"")</f>
        <v/>
      </c>
      <c r="G335" s="218" t="str">
        <f>IF(LEFT(DULIEU!$V327,3)=$M$4,DULIEU!$X327,"")</f>
        <v/>
      </c>
      <c r="H335" s="218">
        <f>IF(AND(LEFT(DULIEU!$V327,3)=$M$4,LEFT(DULIEU!$W327,4)=$H$11),DULIEU!$X327,0)</f>
        <v>0</v>
      </c>
      <c r="I335" s="218">
        <f>IF(AND(LEFT(DULIEU!$V327,3)=$M$4,LEFT(DULIEU!$W327,4)=$I$11),DULIEU!$X327,0)</f>
        <v>0</v>
      </c>
      <c r="J335" s="218">
        <f>IF(AND(LEFT(DULIEU!$V327,3)=$M$4,LEFT(DULIEU!$W327,4)=$J$11),DULIEU!$X327,0)</f>
        <v>0</v>
      </c>
      <c r="K335" s="219">
        <f>IF($L335&gt;0,DULIEU!W327,"-")</f>
        <v>0</v>
      </c>
      <c r="L335" s="218" t="str">
        <f t="shared" si="8"/>
        <v/>
      </c>
      <c r="M335" s="66" t="str">
        <f t="shared" si="9"/>
        <v/>
      </c>
      <c r="N335" s="118"/>
      <c r="O335" s="45"/>
      <c r="P335" s="45"/>
      <c r="Q335" s="45"/>
      <c r="R335" s="45"/>
      <c r="S335" s="45"/>
      <c r="T335" s="45"/>
      <c r="U335" s="45"/>
      <c r="V335" s="45"/>
      <c r="W335" s="45"/>
      <c r="X335" s="45"/>
      <c r="Y335" s="45"/>
      <c r="Z335" s="45"/>
      <c r="AA335" s="45"/>
      <c r="AB335" s="45"/>
      <c r="AC335" s="45"/>
      <c r="AD335" s="45"/>
      <c r="AE335" s="45"/>
      <c r="AF335" s="45"/>
      <c r="AG335" s="45"/>
      <c r="AH335" s="45"/>
      <c r="AI335" s="45"/>
      <c r="AJ335" s="45"/>
      <c r="AK335" s="45"/>
    </row>
    <row r="336" spans="1:37" s="50" customFormat="1" ht="12.75" hidden="1">
      <c r="A336" s="45"/>
      <c r="B336" s="216" t="str">
        <f>IF(LEFT(DULIEU!$V328,3)=$M$4,DULIEU!$D328,"")</f>
        <v/>
      </c>
      <c r="C336" s="217" t="str">
        <f>IF(LEFT(DULIEU!$V328,3)=$M$4,DULIEU!$H328,"")</f>
        <v/>
      </c>
      <c r="D336" s="217" t="str">
        <f>IF(LEFT(DULIEU!$V328,3)=$M$4,DULIEU!$J328,"")</f>
        <v/>
      </c>
      <c r="E336" s="216" t="str">
        <f>IF(LEFT(DULIEU!$V328,3)=$M$4,DULIEU!$E328,"")</f>
        <v/>
      </c>
      <c r="F336" s="216" t="str">
        <f>IF(LEFT(DULIEU!$V328,3)=$M$4,DULIEU!$O328,"")</f>
        <v/>
      </c>
      <c r="G336" s="218" t="str">
        <f>IF(LEFT(DULIEU!$V328,3)=$M$4,DULIEU!$X328,"")</f>
        <v/>
      </c>
      <c r="H336" s="218">
        <f>IF(AND(LEFT(DULIEU!$V328,3)=$M$4,LEFT(DULIEU!$W328,4)=$H$11),DULIEU!$X328,0)</f>
        <v>0</v>
      </c>
      <c r="I336" s="218">
        <f>IF(AND(LEFT(DULIEU!$V328,3)=$M$4,LEFT(DULIEU!$W328,4)=$I$11),DULIEU!$X328,0)</f>
        <v>0</v>
      </c>
      <c r="J336" s="218">
        <f>IF(AND(LEFT(DULIEU!$V328,3)=$M$4,LEFT(DULIEU!$W328,4)=$J$11),DULIEU!$X328,0)</f>
        <v>0</v>
      </c>
      <c r="K336" s="219">
        <f>IF($L336&gt;0,DULIEU!W328,"-")</f>
        <v>0</v>
      </c>
      <c r="L336" s="218" t="str">
        <f t="shared" ref="L336:L399" si="10">IF(SUM($H336:$J336)=0,G336,0)</f>
        <v/>
      </c>
      <c r="M336" s="66" t="str">
        <f t="shared" ref="M336:M399" si="11">IF(F336="","","x")</f>
        <v/>
      </c>
      <c r="N336" s="118"/>
      <c r="O336" s="45"/>
      <c r="P336" s="45"/>
      <c r="Q336" s="45"/>
      <c r="R336" s="45"/>
      <c r="S336" s="45"/>
      <c r="T336" s="45"/>
      <c r="U336" s="45"/>
      <c r="V336" s="45"/>
      <c r="W336" s="45"/>
      <c r="X336" s="45"/>
      <c r="Y336" s="45"/>
      <c r="Z336" s="45"/>
      <c r="AA336" s="45"/>
      <c r="AB336" s="45"/>
      <c r="AC336" s="45"/>
      <c r="AD336" s="45"/>
      <c r="AE336" s="45"/>
      <c r="AF336" s="45"/>
      <c r="AG336" s="45"/>
      <c r="AH336" s="45"/>
      <c r="AI336" s="45"/>
      <c r="AJ336" s="45"/>
      <c r="AK336" s="45"/>
    </row>
    <row r="337" spans="1:37" s="50" customFormat="1" ht="12.75" hidden="1">
      <c r="A337" s="45"/>
      <c r="B337" s="216" t="str">
        <f>IF(LEFT(DULIEU!$V329,3)=$M$4,DULIEU!$D329,"")</f>
        <v/>
      </c>
      <c r="C337" s="217" t="str">
        <f>IF(LEFT(DULIEU!$V329,3)=$M$4,DULIEU!$H329,"")</f>
        <v/>
      </c>
      <c r="D337" s="217" t="str">
        <f>IF(LEFT(DULIEU!$V329,3)=$M$4,DULIEU!$J329,"")</f>
        <v/>
      </c>
      <c r="E337" s="216" t="str">
        <f>IF(LEFT(DULIEU!$V329,3)=$M$4,DULIEU!$E329,"")</f>
        <v/>
      </c>
      <c r="F337" s="216" t="str">
        <f>IF(LEFT(DULIEU!$V329,3)=$M$4,DULIEU!$O329,"")</f>
        <v/>
      </c>
      <c r="G337" s="218" t="str">
        <f>IF(LEFT(DULIEU!$V329,3)=$M$4,DULIEU!$X329,"")</f>
        <v/>
      </c>
      <c r="H337" s="218">
        <f>IF(AND(LEFT(DULIEU!$V329,3)=$M$4,LEFT(DULIEU!$W329,4)=$H$11),DULIEU!$X329,0)</f>
        <v>0</v>
      </c>
      <c r="I337" s="218">
        <f>IF(AND(LEFT(DULIEU!$V329,3)=$M$4,LEFT(DULIEU!$W329,4)=$I$11),DULIEU!$X329,0)</f>
        <v>0</v>
      </c>
      <c r="J337" s="218">
        <f>IF(AND(LEFT(DULIEU!$V329,3)=$M$4,LEFT(DULIEU!$W329,4)=$J$11),DULIEU!$X329,0)</f>
        <v>0</v>
      </c>
      <c r="K337" s="219">
        <f>IF($L337&gt;0,DULIEU!W329,"-")</f>
        <v>0</v>
      </c>
      <c r="L337" s="218" t="str">
        <f t="shared" si="10"/>
        <v/>
      </c>
      <c r="M337" s="66" t="str">
        <f t="shared" si="11"/>
        <v/>
      </c>
      <c r="N337" s="118"/>
      <c r="O337" s="45"/>
      <c r="P337" s="45"/>
      <c r="Q337" s="45"/>
      <c r="R337" s="45"/>
      <c r="S337" s="45"/>
      <c r="T337" s="45"/>
      <c r="U337" s="45"/>
      <c r="V337" s="45"/>
      <c r="W337" s="45"/>
      <c r="X337" s="45"/>
      <c r="Y337" s="45"/>
      <c r="Z337" s="45"/>
      <c r="AA337" s="45"/>
      <c r="AB337" s="45"/>
      <c r="AC337" s="45"/>
      <c r="AD337" s="45"/>
      <c r="AE337" s="45"/>
      <c r="AF337" s="45"/>
      <c r="AG337" s="45"/>
      <c r="AH337" s="45"/>
      <c r="AI337" s="45"/>
      <c r="AJ337" s="45"/>
      <c r="AK337" s="45"/>
    </row>
    <row r="338" spans="1:37" s="50" customFormat="1" ht="12.75" hidden="1">
      <c r="A338" s="45"/>
      <c r="B338" s="216" t="str">
        <f>IF(LEFT(DULIEU!$V330,3)=$M$4,DULIEU!$D330,"")</f>
        <v/>
      </c>
      <c r="C338" s="217" t="str">
        <f>IF(LEFT(DULIEU!$V330,3)=$M$4,DULIEU!$H330,"")</f>
        <v/>
      </c>
      <c r="D338" s="217" t="str">
        <f>IF(LEFT(DULIEU!$V330,3)=$M$4,DULIEU!$J330,"")</f>
        <v/>
      </c>
      <c r="E338" s="216" t="str">
        <f>IF(LEFT(DULIEU!$V330,3)=$M$4,DULIEU!$E330,"")</f>
        <v/>
      </c>
      <c r="F338" s="216" t="str">
        <f>IF(LEFT(DULIEU!$V330,3)=$M$4,DULIEU!$O330,"")</f>
        <v/>
      </c>
      <c r="G338" s="218" t="str">
        <f>IF(LEFT(DULIEU!$V330,3)=$M$4,DULIEU!$X330,"")</f>
        <v/>
      </c>
      <c r="H338" s="218">
        <f>IF(AND(LEFT(DULIEU!$V330,3)=$M$4,LEFT(DULIEU!$W330,4)=$H$11),DULIEU!$X330,0)</f>
        <v>0</v>
      </c>
      <c r="I338" s="218">
        <f>IF(AND(LEFT(DULIEU!$V330,3)=$M$4,LEFT(DULIEU!$W330,4)=$I$11),DULIEU!$X330,0)</f>
        <v>0</v>
      </c>
      <c r="J338" s="218">
        <f>IF(AND(LEFT(DULIEU!$V330,3)=$M$4,LEFT(DULIEU!$W330,4)=$J$11),DULIEU!$X330,0)</f>
        <v>0</v>
      </c>
      <c r="K338" s="219">
        <f>IF($L338&gt;0,DULIEU!W330,"-")</f>
        <v>0</v>
      </c>
      <c r="L338" s="218" t="str">
        <f t="shared" si="10"/>
        <v/>
      </c>
      <c r="M338" s="66" t="str">
        <f t="shared" si="11"/>
        <v/>
      </c>
      <c r="N338" s="118"/>
      <c r="O338" s="45"/>
      <c r="P338" s="45"/>
      <c r="Q338" s="45"/>
      <c r="R338" s="45"/>
      <c r="S338" s="45"/>
      <c r="T338" s="45"/>
      <c r="U338" s="45"/>
      <c r="V338" s="45"/>
      <c r="W338" s="45"/>
      <c r="X338" s="45"/>
      <c r="Y338" s="45"/>
      <c r="Z338" s="45"/>
      <c r="AA338" s="45"/>
      <c r="AB338" s="45"/>
      <c r="AC338" s="45"/>
      <c r="AD338" s="45"/>
      <c r="AE338" s="45"/>
      <c r="AF338" s="45"/>
      <c r="AG338" s="45"/>
      <c r="AH338" s="45"/>
      <c r="AI338" s="45"/>
      <c r="AJ338" s="45"/>
      <c r="AK338" s="45"/>
    </row>
    <row r="339" spans="1:37" s="50" customFormat="1" ht="12.75" hidden="1">
      <c r="A339" s="45"/>
      <c r="B339" s="216" t="str">
        <f>IF(LEFT(DULIEU!$V331,3)=$M$4,DULIEU!$D331,"")</f>
        <v/>
      </c>
      <c r="C339" s="217" t="str">
        <f>IF(LEFT(DULIEU!$V331,3)=$M$4,DULIEU!$H331,"")</f>
        <v/>
      </c>
      <c r="D339" s="217" t="str">
        <f>IF(LEFT(DULIEU!$V331,3)=$M$4,DULIEU!$J331,"")</f>
        <v/>
      </c>
      <c r="E339" s="216" t="str">
        <f>IF(LEFT(DULIEU!$V331,3)=$M$4,DULIEU!$E331,"")</f>
        <v/>
      </c>
      <c r="F339" s="216" t="str">
        <f>IF(LEFT(DULIEU!$V331,3)=$M$4,DULIEU!$O331,"")</f>
        <v/>
      </c>
      <c r="G339" s="218" t="str">
        <f>IF(LEFT(DULIEU!$V331,3)=$M$4,DULIEU!$X331,"")</f>
        <v/>
      </c>
      <c r="H339" s="218">
        <f>IF(AND(LEFT(DULIEU!$V331,3)=$M$4,LEFT(DULIEU!$W331,4)=$H$11),DULIEU!$X331,0)</f>
        <v>0</v>
      </c>
      <c r="I339" s="218">
        <f>IF(AND(LEFT(DULIEU!$V331,3)=$M$4,LEFT(DULIEU!$W331,4)=$I$11),DULIEU!$X331,0)</f>
        <v>0</v>
      </c>
      <c r="J339" s="218">
        <f>IF(AND(LEFT(DULIEU!$V331,3)=$M$4,LEFT(DULIEU!$W331,4)=$J$11),DULIEU!$X331,0)</f>
        <v>0</v>
      </c>
      <c r="K339" s="219">
        <f>IF($L339&gt;0,DULIEU!W331,"-")</f>
        <v>0</v>
      </c>
      <c r="L339" s="218" t="str">
        <f t="shared" si="10"/>
        <v/>
      </c>
      <c r="M339" s="66" t="str">
        <f t="shared" si="11"/>
        <v/>
      </c>
      <c r="N339" s="118"/>
      <c r="O339" s="45"/>
      <c r="P339" s="45"/>
      <c r="Q339" s="45"/>
      <c r="R339" s="45"/>
      <c r="S339" s="45"/>
      <c r="T339" s="45"/>
      <c r="U339" s="45"/>
      <c r="V339" s="45"/>
      <c r="W339" s="45"/>
      <c r="X339" s="45"/>
      <c r="Y339" s="45"/>
      <c r="Z339" s="45"/>
      <c r="AA339" s="45"/>
      <c r="AB339" s="45"/>
      <c r="AC339" s="45"/>
      <c r="AD339" s="45"/>
      <c r="AE339" s="45"/>
      <c r="AF339" s="45"/>
      <c r="AG339" s="45"/>
      <c r="AH339" s="45"/>
      <c r="AI339" s="45"/>
      <c r="AJ339" s="45"/>
      <c r="AK339" s="45"/>
    </row>
    <row r="340" spans="1:37" s="50" customFormat="1" ht="12.75" hidden="1">
      <c r="A340" s="45"/>
      <c r="B340" s="216" t="str">
        <f>IF(LEFT(DULIEU!$V332,3)=$M$4,DULIEU!$D332,"")</f>
        <v/>
      </c>
      <c r="C340" s="217" t="str">
        <f>IF(LEFT(DULIEU!$V332,3)=$M$4,DULIEU!$H332,"")</f>
        <v/>
      </c>
      <c r="D340" s="217" t="str">
        <f>IF(LEFT(DULIEU!$V332,3)=$M$4,DULIEU!$J332,"")</f>
        <v/>
      </c>
      <c r="E340" s="216" t="str">
        <f>IF(LEFT(DULIEU!$V332,3)=$M$4,DULIEU!$E332,"")</f>
        <v/>
      </c>
      <c r="F340" s="216" t="str">
        <f>IF(LEFT(DULIEU!$V332,3)=$M$4,DULIEU!$O332,"")</f>
        <v/>
      </c>
      <c r="G340" s="218" t="str">
        <f>IF(LEFT(DULIEU!$V332,3)=$M$4,DULIEU!$X332,"")</f>
        <v/>
      </c>
      <c r="H340" s="218">
        <f>IF(AND(LEFT(DULIEU!$V332,3)=$M$4,LEFT(DULIEU!$W332,4)=$H$11),DULIEU!$X332,0)</f>
        <v>0</v>
      </c>
      <c r="I340" s="218">
        <f>IF(AND(LEFT(DULIEU!$V332,3)=$M$4,LEFT(DULIEU!$W332,4)=$I$11),DULIEU!$X332,0)</f>
        <v>0</v>
      </c>
      <c r="J340" s="218">
        <f>IF(AND(LEFT(DULIEU!$V332,3)=$M$4,LEFT(DULIEU!$W332,4)=$J$11),DULIEU!$X332,0)</f>
        <v>0</v>
      </c>
      <c r="K340" s="219">
        <f>IF($L340&gt;0,DULIEU!W332,"-")</f>
        <v>0</v>
      </c>
      <c r="L340" s="218" t="str">
        <f t="shared" si="10"/>
        <v/>
      </c>
      <c r="M340" s="66" t="str">
        <f t="shared" si="11"/>
        <v/>
      </c>
      <c r="N340" s="118"/>
      <c r="O340" s="45"/>
      <c r="P340" s="45"/>
      <c r="Q340" s="45"/>
      <c r="R340" s="45"/>
      <c r="S340" s="45"/>
      <c r="T340" s="45"/>
      <c r="U340" s="45"/>
      <c r="V340" s="45"/>
      <c r="W340" s="45"/>
      <c r="X340" s="45"/>
      <c r="Y340" s="45"/>
      <c r="Z340" s="45"/>
      <c r="AA340" s="45"/>
      <c r="AB340" s="45"/>
      <c r="AC340" s="45"/>
      <c r="AD340" s="45"/>
      <c r="AE340" s="45"/>
      <c r="AF340" s="45"/>
      <c r="AG340" s="45"/>
      <c r="AH340" s="45"/>
      <c r="AI340" s="45"/>
      <c r="AJ340" s="45"/>
      <c r="AK340" s="45"/>
    </row>
    <row r="341" spans="1:37" s="50" customFormat="1" ht="12.75" hidden="1">
      <c r="A341" s="45"/>
      <c r="B341" s="216" t="str">
        <f>IF(LEFT(DULIEU!$V333,3)=$M$4,DULIEU!$D333,"")</f>
        <v/>
      </c>
      <c r="C341" s="217" t="str">
        <f>IF(LEFT(DULIEU!$V333,3)=$M$4,DULIEU!$H333,"")</f>
        <v/>
      </c>
      <c r="D341" s="217" t="str">
        <f>IF(LEFT(DULIEU!$V333,3)=$M$4,DULIEU!$J333,"")</f>
        <v/>
      </c>
      <c r="E341" s="216" t="str">
        <f>IF(LEFT(DULIEU!$V333,3)=$M$4,DULIEU!$E333,"")</f>
        <v/>
      </c>
      <c r="F341" s="216" t="str">
        <f>IF(LEFT(DULIEU!$V333,3)=$M$4,DULIEU!$O333,"")</f>
        <v/>
      </c>
      <c r="G341" s="218" t="str">
        <f>IF(LEFT(DULIEU!$V333,3)=$M$4,DULIEU!$X333,"")</f>
        <v/>
      </c>
      <c r="H341" s="218">
        <f>IF(AND(LEFT(DULIEU!$V333,3)=$M$4,LEFT(DULIEU!$W333,4)=$H$11),DULIEU!$X333,0)</f>
        <v>0</v>
      </c>
      <c r="I341" s="218">
        <f>IF(AND(LEFT(DULIEU!$V333,3)=$M$4,LEFT(DULIEU!$W333,4)=$I$11),DULIEU!$X333,0)</f>
        <v>0</v>
      </c>
      <c r="J341" s="218">
        <f>IF(AND(LEFT(DULIEU!$V333,3)=$M$4,LEFT(DULIEU!$W333,4)=$J$11),DULIEU!$X333,0)</f>
        <v>0</v>
      </c>
      <c r="K341" s="219">
        <f>IF($L341&gt;0,DULIEU!W333,"-")</f>
        <v>0</v>
      </c>
      <c r="L341" s="218" t="str">
        <f t="shared" si="10"/>
        <v/>
      </c>
      <c r="M341" s="66" t="str">
        <f t="shared" si="11"/>
        <v/>
      </c>
      <c r="N341" s="118"/>
      <c r="O341" s="45"/>
      <c r="P341" s="45"/>
      <c r="Q341" s="45"/>
      <c r="R341" s="45"/>
      <c r="S341" s="45"/>
      <c r="T341" s="45"/>
      <c r="U341" s="45"/>
      <c r="V341" s="45"/>
      <c r="W341" s="45"/>
      <c r="X341" s="45"/>
      <c r="Y341" s="45"/>
      <c r="Z341" s="45"/>
      <c r="AA341" s="45"/>
      <c r="AB341" s="45"/>
      <c r="AC341" s="45"/>
      <c r="AD341" s="45"/>
      <c r="AE341" s="45"/>
      <c r="AF341" s="45"/>
      <c r="AG341" s="45"/>
      <c r="AH341" s="45"/>
      <c r="AI341" s="45"/>
      <c r="AJ341" s="45"/>
      <c r="AK341" s="45"/>
    </row>
    <row r="342" spans="1:37" s="50" customFormat="1" ht="12.75" hidden="1">
      <c r="A342" s="45"/>
      <c r="B342" s="216" t="str">
        <f>IF(LEFT(DULIEU!$V334,3)=$M$4,DULIEU!$D334,"")</f>
        <v/>
      </c>
      <c r="C342" s="217" t="str">
        <f>IF(LEFT(DULIEU!$V334,3)=$M$4,DULIEU!$H334,"")</f>
        <v/>
      </c>
      <c r="D342" s="217" t="str">
        <f>IF(LEFT(DULIEU!$V334,3)=$M$4,DULIEU!$J334,"")</f>
        <v/>
      </c>
      <c r="E342" s="216" t="str">
        <f>IF(LEFT(DULIEU!$V334,3)=$M$4,DULIEU!$E334,"")</f>
        <v/>
      </c>
      <c r="F342" s="216" t="str">
        <f>IF(LEFT(DULIEU!$V334,3)=$M$4,DULIEU!$O334,"")</f>
        <v/>
      </c>
      <c r="G342" s="218" t="str">
        <f>IF(LEFT(DULIEU!$V334,3)=$M$4,DULIEU!$X334,"")</f>
        <v/>
      </c>
      <c r="H342" s="218">
        <f>IF(AND(LEFT(DULIEU!$V334,3)=$M$4,LEFT(DULIEU!$W334,4)=$H$11),DULIEU!$X334,0)</f>
        <v>0</v>
      </c>
      <c r="I342" s="218">
        <f>IF(AND(LEFT(DULIEU!$V334,3)=$M$4,LEFT(DULIEU!$W334,4)=$I$11),DULIEU!$X334,0)</f>
        <v>0</v>
      </c>
      <c r="J342" s="218">
        <f>IF(AND(LEFT(DULIEU!$V334,3)=$M$4,LEFT(DULIEU!$W334,4)=$J$11),DULIEU!$X334,0)</f>
        <v>0</v>
      </c>
      <c r="K342" s="219">
        <f>IF($L342&gt;0,DULIEU!W334,"-")</f>
        <v>0</v>
      </c>
      <c r="L342" s="218" t="str">
        <f t="shared" si="10"/>
        <v/>
      </c>
      <c r="M342" s="66" t="str">
        <f t="shared" si="11"/>
        <v/>
      </c>
      <c r="N342" s="118"/>
      <c r="O342" s="45"/>
      <c r="P342" s="45"/>
      <c r="Q342" s="45"/>
      <c r="R342" s="45"/>
      <c r="S342" s="45"/>
      <c r="T342" s="45"/>
      <c r="U342" s="45"/>
      <c r="V342" s="45"/>
      <c r="W342" s="45"/>
      <c r="X342" s="45"/>
      <c r="Y342" s="45"/>
      <c r="Z342" s="45"/>
      <c r="AA342" s="45"/>
      <c r="AB342" s="45"/>
      <c r="AC342" s="45"/>
      <c r="AD342" s="45"/>
      <c r="AE342" s="45"/>
      <c r="AF342" s="45"/>
      <c r="AG342" s="45"/>
      <c r="AH342" s="45"/>
      <c r="AI342" s="45"/>
      <c r="AJ342" s="45"/>
      <c r="AK342" s="45"/>
    </row>
    <row r="343" spans="1:37" s="50" customFormat="1" ht="12.75" hidden="1">
      <c r="A343" s="45"/>
      <c r="B343" s="216" t="str">
        <f>IF(LEFT(DULIEU!$V335,3)=$M$4,DULIEU!$D335,"")</f>
        <v/>
      </c>
      <c r="C343" s="217" t="str">
        <f>IF(LEFT(DULIEU!$V335,3)=$M$4,DULIEU!$H335,"")</f>
        <v/>
      </c>
      <c r="D343" s="217" t="str">
        <f>IF(LEFT(DULIEU!$V335,3)=$M$4,DULIEU!$J335,"")</f>
        <v/>
      </c>
      <c r="E343" s="216" t="str">
        <f>IF(LEFT(DULIEU!$V335,3)=$M$4,DULIEU!$E335,"")</f>
        <v/>
      </c>
      <c r="F343" s="216" t="str">
        <f>IF(LEFT(DULIEU!$V335,3)=$M$4,DULIEU!$O335,"")</f>
        <v/>
      </c>
      <c r="G343" s="218" t="str">
        <f>IF(LEFT(DULIEU!$V335,3)=$M$4,DULIEU!$X335,"")</f>
        <v/>
      </c>
      <c r="H343" s="218">
        <f>IF(AND(LEFT(DULIEU!$V335,3)=$M$4,LEFT(DULIEU!$W335,4)=$H$11),DULIEU!$X335,0)</f>
        <v>0</v>
      </c>
      <c r="I343" s="218">
        <f>IF(AND(LEFT(DULIEU!$V335,3)=$M$4,LEFT(DULIEU!$W335,4)=$I$11),DULIEU!$X335,0)</f>
        <v>0</v>
      </c>
      <c r="J343" s="218">
        <f>IF(AND(LEFT(DULIEU!$V335,3)=$M$4,LEFT(DULIEU!$W335,4)=$J$11),DULIEU!$X335,0)</f>
        <v>0</v>
      </c>
      <c r="K343" s="219">
        <f>IF($L343&gt;0,DULIEU!W335,"-")</f>
        <v>0</v>
      </c>
      <c r="L343" s="218" t="str">
        <f t="shared" si="10"/>
        <v/>
      </c>
      <c r="M343" s="66" t="str">
        <f t="shared" si="11"/>
        <v/>
      </c>
      <c r="N343" s="118"/>
      <c r="O343" s="45"/>
      <c r="P343" s="45"/>
      <c r="Q343" s="45"/>
      <c r="R343" s="45"/>
      <c r="S343" s="45"/>
      <c r="T343" s="45"/>
      <c r="U343" s="45"/>
      <c r="V343" s="45"/>
      <c r="W343" s="45"/>
      <c r="X343" s="45"/>
      <c r="Y343" s="45"/>
      <c r="Z343" s="45"/>
      <c r="AA343" s="45"/>
      <c r="AB343" s="45"/>
      <c r="AC343" s="45"/>
      <c r="AD343" s="45"/>
      <c r="AE343" s="45"/>
      <c r="AF343" s="45"/>
      <c r="AG343" s="45"/>
      <c r="AH343" s="45"/>
      <c r="AI343" s="45"/>
      <c r="AJ343" s="45"/>
      <c r="AK343" s="45"/>
    </row>
    <row r="344" spans="1:37" s="50" customFormat="1" ht="12.75" hidden="1">
      <c r="A344" s="45"/>
      <c r="B344" s="216" t="str">
        <f>IF(LEFT(DULIEU!$V336,3)=$M$4,DULIEU!$D336,"")</f>
        <v/>
      </c>
      <c r="C344" s="217" t="str">
        <f>IF(LEFT(DULIEU!$V336,3)=$M$4,DULIEU!$H336,"")</f>
        <v/>
      </c>
      <c r="D344" s="217" t="str">
        <f>IF(LEFT(DULIEU!$V336,3)=$M$4,DULIEU!$J336,"")</f>
        <v/>
      </c>
      <c r="E344" s="216" t="str">
        <f>IF(LEFT(DULIEU!$V336,3)=$M$4,DULIEU!$E336,"")</f>
        <v/>
      </c>
      <c r="F344" s="216" t="str">
        <f>IF(LEFT(DULIEU!$V336,3)=$M$4,DULIEU!$O336,"")</f>
        <v/>
      </c>
      <c r="G344" s="218" t="str">
        <f>IF(LEFT(DULIEU!$V336,3)=$M$4,DULIEU!$X336,"")</f>
        <v/>
      </c>
      <c r="H344" s="218">
        <f>IF(AND(LEFT(DULIEU!$V336,3)=$M$4,LEFT(DULIEU!$W336,4)=$H$11),DULIEU!$X336,0)</f>
        <v>0</v>
      </c>
      <c r="I344" s="218">
        <f>IF(AND(LEFT(DULIEU!$V336,3)=$M$4,LEFT(DULIEU!$W336,4)=$I$11),DULIEU!$X336,0)</f>
        <v>0</v>
      </c>
      <c r="J344" s="218">
        <f>IF(AND(LEFT(DULIEU!$V336,3)=$M$4,LEFT(DULIEU!$W336,4)=$J$11),DULIEU!$X336,0)</f>
        <v>0</v>
      </c>
      <c r="K344" s="219">
        <f>IF($L344&gt;0,DULIEU!W336,"-")</f>
        <v>0</v>
      </c>
      <c r="L344" s="218" t="str">
        <f t="shared" si="10"/>
        <v/>
      </c>
      <c r="M344" s="66" t="str">
        <f t="shared" si="11"/>
        <v/>
      </c>
      <c r="N344" s="118"/>
      <c r="O344" s="45"/>
      <c r="P344" s="45"/>
      <c r="Q344" s="45"/>
      <c r="R344" s="45"/>
      <c r="S344" s="45"/>
      <c r="T344" s="45"/>
      <c r="U344" s="45"/>
      <c r="V344" s="45"/>
      <c r="W344" s="45"/>
      <c r="X344" s="45"/>
      <c r="Y344" s="45"/>
      <c r="Z344" s="45"/>
      <c r="AA344" s="45"/>
      <c r="AB344" s="45"/>
      <c r="AC344" s="45"/>
      <c r="AD344" s="45"/>
      <c r="AE344" s="45"/>
      <c r="AF344" s="45"/>
      <c r="AG344" s="45"/>
      <c r="AH344" s="45"/>
      <c r="AI344" s="45"/>
      <c r="AJ344" s="45"/>
      <c r="AK344" s="45"/>
    </row>
    <row r="345" spans="1:37" s="50" customFormat="1" ht="12.75" hidden="1">
      <c r="A345" s="45"/>
      <c r="B345" s="216" t="str">
        <f>IF(LEFT(DULIEU!$V337,3)=$M$4,DULIEU!$D337,"")</f>
        <v/>
      </c>
      <c r="C345" s="217" t="str">
        <f>IF(LEFT(DULIEU!$V337,3)=$M$4,DULIEU!$H337,"")</f>
        <v/>
      </c>
      <c r="D345" s="217" t="str">
        <f>IF(LEFT(DULIEU!$V337,3)=$M$4,DULIEU!$J337,"")</f>
        <v/>
      </c>
      <c r="E345" s="216" t="str">
        <f>IF(LEFT(DULIEU!$V337,3)=$M$4,DULIEU!$E337,"")</f>
        <v/>
      </c>
      <c r="F345" s="216" t="str">
        <f>IF(LEFT(DULIEU!$V337,3)=$M$4,DULIEU!$O337,"")</f>
        <v/>
      </c>
      <c r="G345" s="218" t="str">
        <f>IF(LEFT(DULIEU!$V337,3)=$M$4,DULIEU!$X337,"")</f>
        <v/>
      </c>
      <c r="H345" s="218">
        <f>IF(AND(LEFT(DULIEU!$V337,3)=$M$4,LEFT(DULIEU!$W337,4)=$H$11),DULIEU!$X337,0)</f>
        <v>0</v>
      </c>
      <c r="I345" s="218">
        <f>IF(AND(LEFT(DULIEU!$V337,3)=$M$4,LEFT(DULIEU!$W337,4)=$I$11),DULIEU!$X337,0)</f>
        <v>0</v>
      </c>
      <c r="J345" s="218">
        <f>IF(AND(LEFT(DULIEU!$V337,3)=$M$4,LEFT(DULIEU!$W337,4)=$J$11),DULIEU!$X337,0)</f>
        <v>0</v>
      </c>
      <c r="K345" s="219">
        <f>IF($L345&gt;0,DULIEU!W337,"-")</f>
        <v>0</v>
      </c>
      <c r="L345" s="218" t="str">
        <f t="shared" si="10"/>
        <v/>
      </c>
      <c r="M345" s="66" t="str">
        <f t="shared" si="11"/>
        <v/>
      </c>
      <c r="N345" s="118"/>
      <c r="O345" s="45"/>
      <c r="P345" s="45"/>
      <c r="Q345" s="45"/>
      <c r="R345" s="45"/>
      <c r="S345" s="45"/>
      <c r="T345" s="45"/>
      <c r="U345" s="45"/>
      <c r="V345" s="45"/>
      <c r="W345" s="45"/>
      <c r="X345" s="45"/>
      <c r="Y345" s="45"/>
      <c r="Z345" s="45"/>
      <c r="AA345" s="45"/>
      <c r="AB345" s="45"/>
      <c r="AC345" s="45"/>
      <c r="AD345" s="45"/>
      <c r="AE345" s="45"/>
      <c r="AF345" s="45"/>
      <c r="AG345" s="45"/>
      <c r="AH345" s="45"/>
      <c r="AI345" s="45"/>
      <c r="AJ345" s="45"/>
      <c r="AK345" s="45"/>
    </row>
    <row r="346" spans="1:37" s="50" customFormat="1" ht="12.75" hidden="1">
      <c r="A346" s="45"/>
      <c r="B346" s="216" t="str">
        <f>IF(LEFT(DULIEU!$V338,3)=$M$4,DULIEU!$D338,"")</f>
        <v/>
      </c>
      <c r="C346" s="217" t="str">
        <f>IF(LEFT(DULIEU!$V338,3)=$M$4,DULIEU!$H338,"")</f>
        <v/>
      </c>
      <c r="D346" s="217" t="str">
        <f>IF(LEFT(DULIEU!$V338,3)=$M$4,DULIEU!$J338,"")</f>
        <v/>
      </c>
      <c r="E346" s="216" t="str">
        <f>IF(LEFT(DULIEU!$V338,3)=$M$4,DULIEU!$E338,"")</f>
        <v/>
      </c>
      <c r="F346" s="216" t="str">
        <f>IF(LEFT(DULIEU!$V338,3)=$M$4,DULIEU!$O338,"")</f>
        <v/>
      </c>
      <c r="G346" s="218" t="str">
        <f>IF(LEFT(DULIEU!$V338,3)=$M$4,DULIEU!$X338,"")</f>
        <v/>
      </c>
      <c r="H346" s="218">
        <f>IF(AND(LEFT(DULIEU!$V338,3)=$M$4,LEFT(DULIEU!$W338,4)=$H$11),DULIEU!$X338,0)</f>
        <v>0</v>
      </c>
      <c r="I346" s="218">
        <f>IF(AND(LEFT(DULIEU!$V338,3)=$M$4,LEFT(DULIEU!$W338,4)=$I$11),DULIEU!$X338,0)</f>
        <v>0</v>
      </c>
      <c r="J346" s="218">
        <f>IF(AND(LEFT(DULIEU!$V338,3)=$M$4,LEFT(DULIEU!$W338,4)=$J$11),DULIEU!$X338,0)</f>
        <v>0</v>
      </c>
      <c r="K346" s="219">
        <f>IF($L346&gt;0,DULIEU!W338,"-")</f>
        <v>0</v>
      </c>
      <c r="L346" s="218" t="str">
        <f t="shared" si="10"/>
        <v/>
      </c>
      <c r="M346" s="66" t="str">
        <f t="shared" si="11"/>
        <v/>
      </c>
      <c r="N346" s="118"/>
      <c r="O346" s="45"/>
      <c r="P346" s="45"/>
      <c r="Q346" s="45"/>
      <c r="R346" s="45"/>
      <c r="S346" s="45"/>
      <c r="T346" s="45"/>
      <c r="U346" s="45"/>
      <c r="V346" s="45"/>
      <c r="W346" s="45"/>
      <c r="X346" s="45"/>
      <c r="Y346" s="45"/>
      <c r="Z346" s="45"/>
      <c r="AA346" s="45"/>
      <c r="AB346" s="45"/>
      <c r="AC346" s="45"/>
      <c r="AD346" s="45"/>
      <c r="AE346" s="45"/>
      <c r="AF346" s="45"/>
      <c r="AG346" s="45"/>
      <c r="AH346" s="45"/>
      <c r="AI346" s="45"/>
      <c r="AJ346" s="45"/>
      <c r="AK346" s="45"/>
    </row>
    <row r="347" spans="1:37" s="50" customFormat="1" ht="12.75" hidden="1">
      <c r="A347" s="45"/>
      <c r="B347" s="216" t="str">
        <f>IF(LEFT(DULIEU!$V339,3)=$M$4,DULIEU!$D339,"")</f>
        <v/>
      </c>
      <c r="C347" s="217" t="str">
        <f>IF(LEFT(DULIEU!$V339,3)=$M$4,DULIEU!$H339,"")</f>
        <v/>
      </c>
      <c r="D347" s="217" t="str">
        <f>IF(LEFT(DULIEU!$V339,3)=$M$4,DULIEU!$J339,"")</f>
        <v/>
      </c>
      <c r="E347" s="216" t="str">
        <f>IF(LEFT(DULIEU!$V339,3)=$M$4,DULIEU!$E339,"")</f>
        <v/>
      </c>
      <c r="F347" s="216" t="str">
        <f>IF(LEFT(DULIEU!$V339,3)=$M$4,DULIEU!$O339,"")</f>
        <v/>
      </c>
      <c r="G347" s="218" t="str">
        <f>IF(LEFT(DULIEU!$V339,3)=$M$4,DULIEU!$X339,"")</f>
        <v/>
      </c>
      <c r="H347" s="218">
        <f>IF(AND(LEFT(DULIEU!$V339,3)=$M$4,LEFT(DULIEU!$W339,4)=$H$11),DULIEU!$X339,0)</f>
        <v>0</v>
      </c>
      <c r="I347" s="218">
        <f>IF(AND(LEFT(DULIEU!$V339,3)=$M$4,LEFT(DULIEU!$W339,4)=$I$11),DULIEU!$X339,0)</f>
        <v>0</v>
      </c>
      <c r="J347" s="218">
        <f>IF(AND(LEFT(DULIEU!$V339,3)=$M$4,LEFT(DULIEU!$W339,4)=$J$11),DULIEU!$X339,0)</f>
        <v>0</v>
      </c>
      <c r="K347" s="219">
        <f>IF($L347&gt;0,DULIEU!W339,"-")</f>
        <v>0</v>
      </c>
      <c r="L347" s="218" t="str">
        <f t="shared" si="10"/>
        <v/>
      </c>
      <c r="M347" s="66" t="str">
        <f t="shared" si="11"/>
        <v/>
      </c>
      <c r="N347" s="118"/>
      <c r="O347" s="45"/>
      <c r="P347" s="45"/>
      <c r="Q347" s="45"/>
      <c r="R347" s="45"/>
      <c r="S347" s="45"/>
      <c r="T347" s="45"/>
      <c r="U347" s="45"/>
      <c r="V347" s="45"/>
      <c r="W347" s="45"/>
      <c r="X347" s="45"/>
      <c r="Y347" s="45"/>
      <c r="Z347" s="45"/>
      <c r="AA347" s="45"/>
      <c r="AB347" s="45"/>
      <c r="AC347" s="45"/>
      <c r="AD347" s="45"/>
      <c r="AE347" s="45"/>
      <c r="AF347" s="45"/>
      <c r="AG347" s="45"/>
      <c r="AH347" s="45"/>
      <c r="AI347" s="45"/>
      <c r="AJ347" s="45"/>
      <c r="AK347" s="45"/>
    </row>
    <row r="348" spans="1:37" s="50" customFormat="1" ht="12.75" hidden="1">
      <c r="A348" s="45"/>
      <c r="B348" s="216" t="str">
        <f>IF(LEFT(DULIEU!$V340,3)=$M$4,DULIEU!$D340,"")</f>
        <v/>
      </c>
      <c r="C348" s="217" t="str">
        <f>IF(LEFT(DULIEU!$V340,3)=$M$4,DULIEU!$H340,"")</f>
        <v/>
      </c>
      <c r="D348" s="217" t="str">
        <f>IF(LEFT(DULIEU!$V340,3)=$M$4,DULIEU!$J340,"")</f>
        <v/>
      </c>
      <c r="E348" s="216" t="str">
        <f>IF(LEFT(DULIEU!$V340,3)=$M$4,DULIEU!$E340,"")</f>
        <v/>
      </c>
      <c r="F348" s="216" t="str">
        <f>IF(LEFT(DULIEU!$V340,3)=$M$4,DULIEU!$O340,"")</f>
        <v/>
      </c>
      <c r="G348" s="218" t="str">
        <f>IF(LEFT(DULIEU!$V340,3)=$M$4,DULIEU!$X340,"")</f>
        <v/>
      </c>
      <c r="H348" s="218">
        <f>IF(AND(LEFT(DULIEU!$V340,3)=$M$4,LEFT(DULIEU!$W340,4)=$H$11),DULIEU!$X340,0)</f>
        <v>0</v>
      </c>
      <c r="I348" s="218">
        <f>IF(AND(LEFT(DULIEU!$V340,3)=$M$4,LEFT(DULIEU!$W340,4)=$I$11),DULIEU!$X340,0)</f>
        <v>0</v>
      </c>
      <c r="J348" s="218">
        <f>IF(AND(LEFT(DULIEU!$V340,3)=$M$4,LEFT(DULIEU!$W340,4)=$J$11),DULIEU!$X340,0)</f>
        <v>0</v>
      </c>
      <c r="K348" s="219">
        <f>IF($L348&gt;0,DULIEU!W340,"-")</f>
        <v>0</v>
      </c>
      <c r="L348" s="218" t="str">
        <f t="shared" si="10"/>
        <v/>
      </c>
      <c r="M348" s="66" t="str">
        <f t="shared" si="11"/>
        <v/>
      </c>
      <c r="N348" s="118"/>
      <c r="O348" s="45"/>
      <c r="P348" s="45"/>
      <c r="Q348" s="45"/>
      <c r="R348" s="45"/>
      <c r="S348" s="45"/>
      <c r="T348" s="45"/>
      <c r="U348" s="45"/>
      <c r="V348" s="45"/>
      <c r="W348" s="45"/>
      <c r="X348" s="45"/>
      <c r="Y348" s="45"/>
      <c r="Z348" s="45"/>
      <c r="AA348" s="45"/>
      <c r="AB348" s="45"/>
      <c r="AC348" s="45"/>
      <c r="AD348" s="45"/>
      <c r="AE348" s="45"/>
      <c r="AF348" s="45"/>
      <c r="AG348" s="45"/>
      <c r="AH348" s="45"/>
      <c r="AI348" s="45"/>
      <c r="AJ348" s="45"/>
      <c r="AK348" s="45"/>
    </row>
    <row r="349" spans="1:37" s="50" customFormat="1" ht="12.75" hidden="1">
      <c r="A349" s="45"/>
      <c r="B349" s="216" t="str">
        <f>IF(LEFT(DULIEU!$V341,3)=$M$4,DULIEU!$D341,"")</f>
        <v/>
      </c>
      <c r="C349" s="217" t="str">
        <f>IF(LEFT(DULIEU!$V341,3)=$M$4,DULIEU!$H341,"")</f>
        <v/>
      </c>
      <c r="D349" s="217" t="str">
        <f>IF(LEFT(DULIEU!$V341,3)=$M$4,DULIEU!$J341,"")</f>
        <v/>
      </c>
      <c r="E349" s="216" t="str">
        <f>IF(LEFT(DULIEU!$V341,3)=$M$4,DULIEU!$E341,"")</f>
        <v/>
      </c>
      <c r="F349" s="216" t="str">
        <f>IF(LEFT(DULIEU!$V341,3)=$M$4,DULIEU!$O341,"")</f>
        <v/>
      </c>
      <c r="G349" s="218" t="str">
        <f>IF(LEFT(DULIEU!$V341,3)=$M$4,DULIEU!$X341,"")</f>
        <v/>
      </c>
      <c r="H349" s="218">
        <f>IF(AND(LEFT(DULIEU!$V341,3)=$M$4,LEFT(DULIEU!$W341,4)=$H$11),DULIEU!$X341,0)</f>
        <v>0</v>
      </c>
      <c r="I349" s="218">
        <f>IF(AND(LEFT(DULIEU!$V341,3)=$M$4,LEFT(DULIEU!$W341,4)=$I$11),DULIEU!$X341,0)</f>
        <v>0</v>
      </c>
      <c r="J349" s="218">
        <f>IF(AND(LEFT(DULIEU!$V341,3)=$M$4,LEFT(DULIEU!$W341,4)=$J$11),DULIEU!$X341,0)</f>
        <v>0</v>
      </c>
      <c r="K349" s="219">
        <f>IF($L349&gt;0,DULIEU!W341,"-")</f>
        <v>0</v>
      </c>
      <c r="L349" s="218" t="str">
        <f t="shared" si="10"/>
        <v/>
      </c>
      <c r="M349" s="66" t="str">
        <f t="shared" si="11"/>
        <v/>
      </c>
      <c r="N349" s="118"/>
      <c r="O349" s="45"/>
      <c r="P349" s="45"/>
      <c r="Q349" s="45"/>
      <c r="R349" s="45"/>
      <c r="S349" s="45"/>
      <c r="T349" s="45"/>
      <c r="U349" s="45"/>
      <c r="V349" s="45"/>
      <c r="W349" s="45"/>
      <c r="X349" s="45"/>
      <c r="Y349" s="45"/>
      <c r="Z349" s="45"/>
      <c r="AA349" s="45"/>
      <c r="AB349" s="45"/>
      <c r="AC349" s="45"/>
      <c r="AD349" s="45"/>
      <c r="AE349" s="45"/>
      <c r="AF349" s="45"/>
      <c r="AG349" s="45"/>
      <c r="AH349" s="45"/>
      <c r="AI349" s="45"/>
      <c r="AJ349" s="45"/>
      <c r="AK349" s="45"/>
    </row>
    <row r="350" spans="1:37" s="50" customFormat="1" ht="12.75" hidden="1">
      <c r="A350" s="45"/>
      <c r="B350" s="216" t="str">
        <f>IF(LEFT(DULIEU!$V342,3)=$M$4,DULIEU!$D342,"")</f>
        <v/>
      </c>
      <c r="C350" s="217" t="str">
        <f>IF(LEFT(DULIEU!$V342,3)=$M$4,DULIEU!$H342,"")</f>
        <v/>
      </c>
      <c r="D350" s="217" t="str">
        <f>IF(LEFT(DULIEU!$V342,3)=$M$4,DULIEU!$J342,"")</f>
        <v/>
      </c>
      <c r="E350" s="216" t="str">
        <f>IF(LEFT(DULIEU!$V342,3)=$M$4,DULIEU!$E342,"")</f>
        <v/>
      </c>
      <c r="F350" s="216" t="str">
        <f>IF(LEFT(DULIEU!$V342,3)=$M$4,DULIEU!$O342,"")</f>
        <v/>
      </c>
      <c r="G350" s="218" t="str">
        <f>IF(LEFT(DULIEU!$V342,3)=$M$4,DULIEU!$X342,"")</f>
        <v/>
      </c>
      <c r="H350" s="218">
        <f>IF(AND(LEFT(DULIEU!$V342,3)=$M$4,LEFT(DULIEU!$W342,4)=$H$11),DULIEU!$X342,0)</f>
        <v>0</v>
      </c>
      <c r="I350" s="218">
        <f>IF(AND(LEFT(DULIEU!$V342,3)=$M$4,LEFT(DULIEU!$W342,4)=$I$11),DULIEU!$X342,0)</f>
        <v>0</v>
      </c>
      <c r="J350" s="218">
        <f>IF(AND(LEFT(DULIEU!$V342,3)=$M$4,LEFT(DULIEU!$W342,4)=$J$11),DULIEU!$X342,0)</f>
        <v>0</v>
      </c>
      <c r="K350" s="219">
        <f>IF($L350&gt;0,DULIEU!W342,"-")</f>
        <v>0</v>
      </c>
      <c r="L350" s="218" t="str">
        <f t="shared" si="10"/>
        <v/>
      </c>
      <c r="M350" s="66" t="str">
        <f t="shared" si="11"/>
        <v/>
      </c>
      <c r="N350" s="118"/>
      <c r="O350" s="45"/>
      <c r="P350" s="45"/>
      <c r="Q350" s="45"/>
      <c r="R350" s="45"/>
      <c r="S350" s="45"/>
      <c r="T350" s="45"/>
      <c r="U350" s="45"/>
      <c r="V350" s="45"/>
      <c r="W350" s="45"/>
      <c r="X350" s="45"/>
      <c r="Y350" s="45"/>
      <c r="Z350" s="45"/>
      <c r="AA350" s="45"/>
      <c r="AB350" s="45"/>
      <c r="AC350" s="45"/>
      <c r="AD350" s="45"/>
      <c r="AE350" s="45"/>
      <c r="AF350" s="45"/>
      <c r="AG350" s="45"/>
      <c r="AH350" s="45"/>
      <c r="AI350" s="45"/>
      <c r="AJ350" s="45"/>
      <c r="AK350" s="45"/>
    </row>
    <row r="351" spans="1:37" s="50" customFormat="1" ht="12.75" hidden="1">
      <c r="A351" s="45"/>
      <c r="B351" s="216" t="str">
        <f>IF(LEFT(DULIEU!$V343,3)=$M$4,DULIEU!$D343,"")</f>
        <v/>
      </c>
      <c r="C351" s="217" t="str">
        <f>IF(LEFT(DULIEU!$V343,3)=$M$4,DULIEU!$H343,"")</f>
        <v/>
      </c>
      <c r="D351" s="217" t="str">
        <f>IF(LEFT(DULIEU!$V343,3)=$M$4,DULIEU!$J343,"")</f>
        <v/>
      </c>
      <c r="E351" s="216" t="str">
        <f>IF(LEFT(DULIEU!$V343,3)=$M$4,DULIEU!$E343,"")</f>
        <v/>
      </c>
      <c r="F351" s="216" t="str">
        <f>IF(LEFT(DULIEU!$V343,3)=$M$4,DULIEU!$O343,"")</f>
        <v/>
      </c>
      <c r="G351" s="218" t="str">
        <f>IF(LEFT(DULIEU!$V343,3)=$M$4,DULIEU!$X343,"")</f>
        <v/>
      </c>
      <c r="H351" s="218">
        <f>IF(AND(LEFT(DULIEU!$V343,3)=$M$4,LEFT(DULIEU!$W343,4)=$H$11),DULIEU!$X343,0)</f>
        <v>0</v>
      </c>
      <c r="I351" s="218">
        <f>IF(AND(LEFT(DULIEU!$V343,3)=$M$4,LEFT(DULIEU!$W343,4)=$I$11),DULIEU!$X343,0)</f>
        <v>0</v>
      </c>
      <c r="J351" s="218">
        <f>IF(AND(LEFT(DULIEU!$V343,3)=$M$4,LEFT(DULIEU!$W343,4)=$J$11),DULIEU!$X343,0)</f>
        <v>0</v>
      </c>
      <c r="K351" s="219">
        <f>IF($L351&gt;0,DULIEU!W343,"-")</f>
        <v>0</v>
      </c>
      <c r="L351" s="218" t="str">
        <f t="shared" si="10"/>
        <v/>
      </c>
      <c r="M351" s="66" t="str">
        <f t="shared" si="11"/>
        <v/>
      </c>
      <c r="N351" s="118"/>
      <c r="O351" s="45"/>
      <c r="P351" s="45"/>
      <c r="Q351" s="45"/>
      <c r="R351" s="45"/>
      <c r="S351" s="45"/>
      <c r="T351" s="45"/>
      <c r="U351" s="45"/>
      <c r="V351" s="45"/>
      <c r="W351" s="45"/>
      <c r="X351" s="45"/>
      <c r="Y351" s="45"/>
      <c r="Z351" s="45"/>
      <c r="AA351" s="45"/>
      <c r="AB351" s="45"/>
      <c r="AC351" s="45"/>
      <c r="AD351" s="45"/>
      <c r="AE351" s="45"/>
      <c r="AF351" s="45"/>
      <c r="AG351" s="45"/>
      <c r="AH351" s="45"/>
      <c r="AI351" s="45"/>
      <c r="AJ351" s="45"/>
      <c r="AK351" s="45"/>
    </row>
    <row r="352" spans="1:37" s="50" customFormat="1" ht="12.75" hidden="1">
      <c r="A352" s="45"/>
      <c r="B352" s="216" t="str">
        <f>IF(LEFT(DULIEU!$V344,3)=$M$4,DULIEU!$D344,"")</f>
        <v/>
      </c>
      <c r="C352" s="217" t="str">
        <f>IF(LEFT(DULIEU!$V344,3)=$M$4,DULIEU!$H344,"")</f>
        <v/>
      </c>
      <c r="D352" s="217" t="str">
        <f>IF(LEFT(DULIEU!$V344,3)=$M$4,DULIEU!$J344,"")</f>
        <v/>
      </c>
      <c r="E352" s="216" t="str">
        <f>IF(LEFT(DULIEU!$V344,3)=$M$4,DULIEU!$E344,"")</f>
        <v/>
      </c>
      <c r="F352" s="216" t="str">
        <f>IF(LEFT(DULIEU!$V344,3)=$M$4,DULIEU!$O344,"")</f>
        <v/>
      </c>
      <c r="G352" s="218" t="str">
        <f>IF(LEFT(DULIEU!$V344,3)=$M$4,DULIEU!$X344,"")</f>
        <v/>
      </c>
      <c r="H352" s="218">
        <f>IF(AND(LEFT(DULIEU!$V344,3)=$M$4,LEFT(DULIEU!$W344,4)=$H$11),DULIEU!$X344,0)</f>
        <v>0</v>
      </c>
      <c r="I352" s="218">
        <f>IF(AND(LEFT(DULIEU!$V344,3)=$M$4,LEFT(DULIEU!$W344,4)=$I$11),DULIEU!$X344,0)</f>
        <v>0</v>
      </c>
      <c r="J352" s="218">
        <f>IF(AND(LEFT(DULIEU!$V344,3)=$M$4,LEFT(DULIEU!$W344,4)=$J$11),DULIEU!$X344,0)</f>
        <v>0</v>
      </c>
      <c r="K352" s="219">
        <f>IF($L352&gt;0,DULIEU!W344,"-")</f>
        <v>0</v>
      </c>
      <c r="L352" s="218" t="str">
        <f t="shared" si="10"/>
        <v/>
      </c>
      <c r="M352" s="66" t="str">
        <f t="shared" si="11"/>
        <v/>
      </c>
      <c r="N352" s="118"/>
      <c r="O352" s="45"/>
      <c r="P352" s="45"/>
      <c r="Q352" s="45"/>
      <c r="R352" s="45"/>
      <c r="S352" s="45"/>
      <c r="T352" s="45"/>
      <c r="U352" s="45"/>
      <c r="V352" s="45"/>
      <c r="W352" s="45"/>
      <c r="X352" s="45"/>
      <c r="Y352" s="45"/>
      <c r="Z352" s="45"/>
      <c r="AA352" s="45"/>
      <c r="AB352" s="45"/>
      <c r="AC352" s="45"/>
      <c r="AD352" s="45"/>
      <c r="AE352" s="45"/>
      <c r="AF352" s="45"/>
      <c r="AG352" s="45"/>
      <c r="AH352" s="45"/>
      <c r="AI352" s="45"/>
      <c r="AJ352" s="45"/>
      <c r="AK352" s="45"/>
    </row>
    <row r="353" spans="1:37" s="50" customFormat="1" ht="12.75" hidden="1">
      <c r="A353" s="45"/>
      <c r="B353" s="216" t="str">
        <f>IF(LEFT(DULIEU!$V345,3)=$M$4,DULIEU!$D345,"")</f>
        <v/>
      </c>
      <c r="C353" s="217" t="str">
        <f>IF(LEFT(DULIEU!$V345,3)=$M$4,DULIEU!$H345,"")</f>
        <v/>
      </c>
      <c r="D353" s="217" t="str">
        <f>IF(LEFT(DULIEU!$V345,3)=$M$4,DULIEU!$J345,"")</f>
        <v/>
      </c>
      <c r="E353" s="216" t="str">
        <f>IF(LEFT(DULIEU!$V345,3)=$M$4,DULIEU!$E345,"")</f>
        <v/>
      </c>
      <c r="F353" s="216" t="str">
        <f>IF(LEFT(DULIEU!$V345,3)=$M$4,DULIEU!$O345,"")</f>
        <v/>
      </c>
      <c r="G353" s="218" t="str">
        <f>IF(LEFT(DULIEU!$V345,3)=$M$4,DULIEU!$X345,"")</f>
        <v/>
      </c>
      <c r="H353" s="218">
        <f>IF(AND(LEFT(DULIEU!$V345,3)=$M$4,LEFT(DULIEU!$W345,4)=$H$11),DULIEU!$X345,0)</f>
        <v>0</v>
      </c>
      <c r="I353" s="218">
        <f>IF(AND(LEFT(DULIEU!$V345,3)=$M$4,LEFT(DULIEU!$W345,4)=$I$11),DULIEU!$X345,0)</f>
        <v>0</v>
      </c>
      <c r="J353" s="218">
        <f>IF(AND(LEFT(DULIEU!$V345,3)=$M$4,LEFT(DULIEU!$W345,4)=$J$11),DULIEU!$X345,0)</f>
        <v>0</v>
      </c>
      <c r="K353" s="219">
        <f>IF($L353&gt;0,DULIEU!W345,"-")</f>
        <v>0</v>
      </c>
      <c r="L353" s="218" t="str">
        <f t="shared" si="10"/>
        <v/>
      </c>
      <c r="M353" s="66" t="str">
        <f t="shared" si="11"/>
        <v/>
      </c>
      <c r="N353" s="118"/>
      <c r="O353" s="45"/>
      <c r="P353" s="45"/>
      <c r="Q353" s="45"/>
      <c r="R353" s="45"/>
      <c r="S353" s="45"/>
      <c r="T353" s="45"/>
      <c r="U353" s="45"/>
      <c r="V353" s="45"/>
      <c r="W353" s="45"/>
      <c r="X353" s="45"/>
      <c r="Y353" s="45"/>
      <c r="Z353" s="45"/>
      <c r="AA353" s="45"/>
      <c r="AB353" s="45"/>
      <c r="AC353" s="45"/>
      <c r="AD353" s="45"/>
      <c r="AE353" s="45"/>
      <c r="AF353" s="45"/>
      <c r="AG353" s="45"/>
      <c r="AH353" s="45"/>
      <c r="AI353" s="45"/>
      <c r="AJ353" s="45"/>
      <c r="AK353" s="45"/>
    </row>
    <row r="354" spans="1:37" s="50" customFormat="1" ht="12.75" hidden="1">
      <c r="A354" s="45"/>
      <c r="B354" s="216" t="str">
        <f>IF(LEFT(DULIEU!$V346,3)=$M$4,DULIEU!$D346,"")</f>
        <v/>
      </c>
      <c r="C354" s="217" t="str">
        <f>IF(LEFT(DULIEU!$V346,3)=$M$4,DULIEU!$H346,"")</f>
        <v/>
      </c>
      <c r="D354" s="217" t="str">
        <f>IF(LEFT(DULIEU!$V346,3)=$M$4,DULIEU!$J346,"")</f>
        <v/>
      </c>
      <c r="E354" s="216" t="str">
        <f>IF(LEFT(DULIEU!$V346,3)=$M$4,DULIEU!$E346,"")</f>
        <v/>
      </c>
      <c r="F354" s="216" t="str">
        <f>IF(LEFT(DULIEU!$V346,3)=$M$4,DULIEU!$O346,"")</f>
        <v/>
      </c>
      <c r="G354" s="218" t="str">
        <f>IF(LEFT(DULIEU!$V346,3)=$M$4,DULIEU!$X346,"")</f>
        <v/>
      </c>
      <c r="H354" s="218">
        <f>IF(AND(LEFT(DULIEU!$V346,3)=$M$4,LEFT(DULIEU!$W346,4)=$H$11),DULIEU!$X346,0)</f>
        <v>0</v>
      </c>
      <c r="I354" s="218">
        <f>IF(AND(LEFT(DULIEU!$V346,3)=$M$4,LEFT(DULIEU!$W346,4)=$I$11),DULIEU!$X346,0)</f>
        <v>0</v>
      </c>
      <c r="J354" s="218">
        <f>IF(AND(LEFT(DULIEU!$V346,3)=$M$4,LEFT(DULIEU!$W346,4)=$J$11),DULIEU!$X346,0)</f>
        <v>0</v>
      </c>
      <c r="K354" s="219">
        <f>IF($L354&gt;0,DULIEU!W346,"-")</f>
        <v>0</v>
      </c>
      <c r="L354" s="218" t="str">
        <f t="shared" si="10"/>
        <v/>
      </c>
      <c r="M354" s="66" t="str">
        <f t="shared" si="11"/>
        <v/>
      </c>
      <c r="N354" s="118"/>
      <c r="O354" s="45"/>
      <c r="P354" s="45"/>
      <c r="Q354" s="45"/>
      <c r="R354" s="45"/>
      <c r="S354" s="45"/>
      <c r="T354" s="45"/>
      <c r="U354" s="45"/>
      <c r="V354" s="45"/>
      <c r="W354" s="45"/>
      <c r="X354" s="45"/>
      <c r="Y354" s="45"/>
      <c r="Z354" s="45"/>
      <c r="AA354" s="45"/>
      <c r="AB354" s="45"/>
      <c r="AC354" s="45"/>
      <c r="AD354" s="45"/>
      <c r="AE354" s="45"/>
      <c r="AF354" s="45"/>
      <c r="AG354" s="45"/>
      <c r="AH354" s="45"/>
      <c r="AI354" s="45"/>
      <c r="AJ354" s="45"/>
      <c r="AK354" s="45"/>
    </row>
    <row r="355" spans="1:37" s="50" customFormat="1" ht="12.75" hidden="1">
      <c r="A355" s="45"/>
      <c r="B355" s="216" t="str">
        <f>IF(LEFT(DULIEU!$V347,3)=$M$4,DULIEU!$D347,"")</f>
        <v/>
      </c>
      <c r="C355" s="217" t="str">
        <f>IF(LEFT(DULIEU!$V347,3)=$M$4,DULIEU!$H347,"")</f>
        <v/>
      </c>
      <c r="D355" s="217" t="str">
        <f>IF(LEFT(DULIEU!$V347,3)=$M$4,DULIEU!$J347,"")</f>
        <v/>
      </c>
      <c r="E355" s="216" t="str">
        <f>IF(LEFT(DULIEU!$V347,3)=$M$4,DULIEU!$E347,"")</f>
        <v/>
      </c>
      <c r="F355" s="216" t="str">
        <f>IF(LEFT(DULIEU!$V347,3)=$M$4,DULIEU!$O347,"")</f>
        <v/>
      </c>
      <c r="G355" s="218" t="str">
        <f>IF(LEFT(DULIEU!$V347,3)=$M$4,DULIEU!$X347,"")</f>
        <v/>
      </c>
      <c r="H355" s="218">
        <f>IF(AND(LEFT(DULIEU!$V347,3)=$M$4,LEFT(DULIEU!$W347,4)=$H$11),DULIEU!$X347,0)</f>
        <v>0</v>
      </c>
      <c r="I355" s="218">
        <f>IF(AND(LEFT(DULIEU!$V347,3)=$M$4,LEFT(DULIEU!$W347,4)=$I$11),DULIEU!$X347,0)</f>
        <v>0</v>
      </c>
      <c r="J355" s="218">
        <f>IF(AND(LEFT(DULIEU!$V347,3)=$M$4,LEFT(DULIEU!$W347,4)=$J$11),DULIEU!$X347,0)</f>
        <v>0</v>
      </c>
      <c r="K355" s="219">
        <f>IF($L355&gt;0,DULIEU!W347,"-")</f>
        <v>0</v>
      </c>
      <c r="L355" s="218" t="str">
        <f t="shared" si="10"/>
        <v/>
      </c>
      <c r="M355" s="66" t="str">
        <f t="shared" si="11"/>
        <v/>
      </c>
      <c r="N355" s="118"/>
      <c r="O355" s="45"/>
      <c r="P355" s="45"/>
      <c r="Q355" s="45"/>
      <c r="R355" s="45"/>
      <c r="S355" s="45"/>
      <c r="T355" s="45"/>
      <c r="U355" s="45"/>
      <c r="V355" s="45"/>
      <c r="W355" s="45"/>
      <c r="X355" s="45"/>
      <c r="Y355" s="45"/>
      <c r="Z355" s="45"/>
      <c r="AA355" s="45"/>
      <c r="AB355" s="45"/>
      <c r="AC355" s="45"/>
      <c r="AD355" s="45"/>
      <c r="AE355" s="45"/>
      <c r="AF355" s="45"/>
      <c r="AG355" s="45"/>
      <c r="AH355" s="45"/>
      <c r="AI355" s="45"/>
      <c r="AJ355" s="45"/>
      <c r="AK355" s="45"/>
    </row>
    <row r="356" spans="1:37" s="50" customFormat="1" ht="12.75" hidden="1">
      <c r="A356" s="45"/>
      <c r="B356" s="216" t="str">
        <f>IF(LEFT(DULIEU!$V348,3)=$M$4,DULIEU!$D348,"")</f>
        <v/>
      </c>
      <c r="C356" s="217" t="str">
        <f>IF(LEFT(DULIEU!$V348,3)=$M$4,DULIEU!$H348,"")</f>
        <v/>
      </c>
      <c r="D356" s="217" t="str">
        <f>IF(LEFT(DULIEU!$V348,3)=$M$4,DULIEU!$J348,"")</f>
        <v/>
      </c>
      <c r="E356" s="216" t="str">
        <f>IF(LEFT(DULIEU!$V348,3)=$M$4,DULIEU!$E348,"")</f>
        <v/>
      </c>
      <c r="F356" s="216" t="str">
        <f>IF(LEFT(DULIEU!$V348,3)=$M$4,DULIEU!$O348,"")</f>
        <v/>
      </c>
      <c r="G356" s="218" t="str">
        <f>IF(LEFT(DULIEU!$V348,3)=$M$4,DULIEU!$X348,"")</f>
        <v/>
      </c>
      <c r="H356" s="218">
        <f>IF(AND(LEFT(DULIEU!$V348,3)=$M$4,LEFT(DULIEU!$W348,4)=$H$11),DULIEU!$X348,0)</f>
        <v>0</v>
      </c>
      <c r="I356" s="218">
        <f>IF(AND(LEFT(DULIEU!$V348,3)=$M$4,LEFT(DULIEU!$W348,4)=$I$11),DULIEU!$X348,0)</f>
        <v>0</v>
      </c>
      <c r="J356" s="218">
        <f>IF(AND(LEFT(DULIEU!$V348,3)=$M$4,LEFT(DULIEU!$W348,4)=$J$11),DULIEU!$X348,0)</f>
        <v>0</v>
      </c>
      <c r="K356" s="219">
        <f>IF($L356&gt;0,DULIEU!W348,"-")</f>
        <v>0</v>
      </c>
      <c r="L356" s="218" t="str">
        <f t="shared" si="10"/>
        <v/>
      </c>
      <c r="M356" s="66" t="str">
        <f t="shared" si="11"/>
        <v/>
      </c>
      <c r="N356" s="118"/>
      <c r="O356" s="45"/>
      <c r="P356" s="45"/>
      <c r="Q356" s="45"/>
      <c r="R356" s="45"/>
      <c r="S356" s="45"/>
      <c r="T356" s="45"/>
      <c r="U356" s="45"/>
      <c r="V356" s="45"/>
      <c r="W356" s="45"/>
      <c r="X356" s="45"/>
      <c r="Y356" s="45"/>
      <c r="Z356" s="45"/>
      <c r="AA356" s="45"/>
      <c r="AB356" s="45"/>
      <c r="AC356" s="45"/>
      <c r="AD356" s="45"/>
      <c r="AE356" s="45"/>
      <c r="AF356" s="45"/>
      <c r="AG356" s="45"/>
      <c r="AH356" s="45"/>
      <c r="AI356" s="45"/>
      <c r="AJ356" s="45"/>
      <c r="AK356" s="45"/>
    </row>
    <row r="357" spans="1:37" s="50" customFormat="1" ht="12.75" hidden="1">
      <c r="A357" s="45"/>
      <c r="B357" s="216" t="str">
        <f>IF(LEFT(DULIEU!$V349,3)=$M$4,DULIEU!$D349,"")</f>
        <v/>
      </c>
      <c r="C357" s="217" t="str">
        <f>IF(LEFT(DULIEU!$V349,3)=$M$4,DULIEU!$H349,"")</f>
        <v/>
      </c>
      <c r="D357" s="217" t="str">
        <f>IF(LEFT(DULIEU!$V349,3)=$M$4,DULIEU!$J349,"")</f>
        <v/>
      </c>
      <c r="E357" s="216" t="str">
        <f>IF(LEFT(DULIEU!$V349,3)=$M$4,DULIEU!$E349,"")</f>
        <v/>
      </c>
      <c r="F357" s="216" t="str">
        <f>IF(LEFT(DULIEU!$V349,3)=$M$4,DULIEU!$O349,"")</f>
        <v/>
      </c>
      <c r="G357" s="218" t="str">
        <f>IF(LEFT(DULIEU!$V349,3)=$M$4,DULIEU!$X349,"")</f>
        <v/>
      </c>
      <c r="H357" s="218">
        <f>IF(AND(LEFT(DULIEU!$V349,3)=$M$4,LEFT(DULIEU!$W349,4)=$H$11),DULIEU!$X349,0)</f>
        <v>0</v>
      </c>
      <c r="I357" s="218">
        <f>IF(AND(LEFT(DULIEU!$V349,3)=$M$4,LEFT(DULIEU!$W349,4)=$I$11),DULIEU!$X349,0)</f>
        <v>0</v>
      </c>
      <c r="J357" s="218">
        <f>IF(AND(LEFT(DULIEU!$V349,3)=$M$4,LEFT(DULIEU!$W349,4)=$J$11),DULIEU!$X349,0)</f>
        <v>0</v>
      </c>
      <c r="K357" s="219">
        <f>IF($L357&gt;0,DULIEU!W349,"-")</f>
        <v>0</v>
      </c>
      <c r="L357" s="218" t="str">
        <f t="shared" si="10"/>
        <v/>
      </c>
      <c r="M357" s="66" t="str">
        <f t="shared" si="11"/>
        <v/>
      </c>
      <c r="N357" s="118"/>
      <c r="O357" s="45"/>
      <c r="P357" s="45"/>
      <c r="Q357" s="45"/>
      <c r="R357" s="45"/>
      <c r="S357" s="45"/>
      <c r="T357" s="45"/>
      <c r="U357" s="45"/>
      <c r="V357" s="45"/>
      <c r="W357" s="45"/>
      <c r="X357" s="45"/>
      <c r="Y357" s="45"/>
      <c r="Z357" s="45"/>
      <c r="AA357" s="45"/>
      <c r="AB357" s="45"/>
      <c r="AC357" s="45"/>
      <c r="AD357" s="45"/>
      <c r="AE357" s="45"/>
      <c r="AF357" s="45"/>
      <c r="AG357" s="45"/>
      <c r="AH357" s="45"/>
      <c r="AI357" s="45"/>
      <c r="AJ357" s="45"/>
      <c r="AK357" s="45"/>
    </row>
    <row r="358" spans="1:37" s="50" customFormat="1" ht="12.75" hidden="1">
      <c r="A358" s="45"/>
      <c r="B358" s="216" t="str">
        <f>IF(LEFT(DULIEU!$V350,3)=$M$4,DULIEU!$D350,"")</f>
        <v/>
      </c>
      <c r="C358" s="217" t="str">
        <f>IF(LEFT(DULIEU!$V350,3)=$M$4,DULIEU!$H350,"")</f>
        <v/>
      </c>
      <c r="D358" s="217" t="str">
        <f>IF(LEFT(DULIEU!$V350,3)=$M$4,DULIEU!$J350,"")</f>
        <v/>
      </c>
      <c r="E358" s="216" t="str">
        <f>IF(LEFT(DULIEU!$V350,3)=$M$4,DULIEU!$E350,"")</f>
        <v/>
      </c>
      <c r="F358" s="216" t="str">
        <f>IF(LEFT(DULIEU!$V350,3)=$M$4,DULIEU!$O350,"")</f>
        <v/>
      </c>
      <c r="G358" s="218" t="str">
        <f>IF(LEFT(DULIEU!$V350,3)=$M$4,DULIEU!$X350,"")</f>
        <v/>
      </c>
      <c r="H358" s="218">
        <f>IF(AND(LEFT(DULIEU!$V350,3)=$M$4,LEFT(DULIEU!$W350,4)=$H$11),DULIEU!$X350,0)</f>
        <v>0</v>
      </c>
      <c r="I358" s="218">
        <f>IF(AND(LEFT(DULIEU!$V350,3)=$M$4,LEFT(DULIEU!$W350,4)=$I$11),DULIEU!$X350,0)</f>
        <v>0</v>
      </c>
      <c r="J358" s="218">
        <f>IF(AND(LEFT(DULIEU!$V350,3)=$M$4,LEFT(DULIEU!$W350,4)=$J$11),DULIEU!$X350,0)</f>
        <v>0</v>
      </c>
      <c r="K358" s="219">
        <f>IF($L358&gt;0,DULIEU!W350,"-")</f>
        <v>0</v>
      </c>
      <c r="L358" s="218" t="str">
        <f t="shared" si="10"/>
        <v/>
      </c>
      <c r="M358" s="66" t="str">
        <f t="shared" si="11"/>
        <v/>
      </c>
      <c r="N358" s="118"/>
      <c r="O358" s="45"/>
      <c r="P358" s="45"/>
      <c r="Q358" s="45"/>
      <c r="R358" s="45"/>
      <c r="S358" s="45"/>
      <c r="T358" s="45"/>
      <c r="U358" s="45"/>
      <c r="V358" s="45"/>
      <c r="W358" s="45"/>
      <c r="X358" s="45"/>
      <c r="Y358" s="45"/>
      <c r="Z358" s="45"/>
      <c r="AA358" s="45"/>
      <c r="AB358" s="45"/>
      <c r="AC358" s="45"/>
      <c r="AD358" s="45"/>
      <c r="AE358" s="45"/>
      <c r="AF358" s="45"/>
      <c r="AG358" s="45"/>
      <c r="AH358" s="45"/>
      <c r="AI358" s="45"/>
      <c r="AJ358" s="45"/>
      <c r="AK358" s="45"/>
    </row>
    <row r="359" spans="1:37" s="50" customFormat="1" ht="12.75" hidden="1">
      <c r="A359" s="45"/>
      <c r="B359" s="216" t="str">
        <f>IF(LEFT(DULIEU!$V351,3)=$M$4,DULIEU!$D351,"")</f>
        <v/>
      </c>
      <c r="C359" s="217" t="str">
        <f>IF(LEFT(DULIEU!$V351,3)=$M$4,DULIEU!$H351,"")</f>
        <v/>
      </c>
      <c r="D359" s="217" t="str">
        <f>IF(LEFT(DULIEU!$V351,3)=$M$4,DULIEU!$J351,"")</f>
        <v/>
      </c>
      <c r="E359" s="216" t="str">
        <f>IF(LEFT(DULIEU!$V351,3)=$M$4,DULIEU!$E351,"")</f>
        <v/>
      </c>
      <c r="F359" s="216" t="str">
        <f>IF(LEFT(DULIEU!$V351,3)=$M$4,DULIEU!$O351,"")</f>
        <v/>
      </c>
      <c r="G359" s="218" t="str">
        <f>IF(LEFT(DULIEU!$V351,3)=$M$4,DULIEU!$X351,"")</f>
        <v/>
      </c>
      <c r="H359" s="218">
        <f>IF(AND(LEFT(DULIEU!$V351,3)=$M$4,LEFT(DULIEU!$W351,4)=$H$11),DULIEU!$X351,0)</f>
        <v>0</v>
      </c>
      <c r="I359" s="218">
        <f>IF(AND(LEFT(DULIEU!$V351,3)=$M$4,LEFT(DULIEU!$W351,4)=$I$11),DULIEU!$X351,0)</f>
        <v>0</v>
      </c>
      <c r="J359" s="218">
        <f>IF(AND(LEFT(DULIEU!$V351,3)=$M$4,LEFT(DULIEU!$W351,4)=$J$11),DULIEU!$X351,0)</f>
        <v>0</v>
      </c>
      <c r="K359" s="219">
        <f>IF($L359&gt;0,DULIEU!W351,"-")</f>
        <v>0</v>
      </c>
      <c r="L359" s="218" t="str">
        <f t="shared" si="10"/>
        <v/>
      </c>
      <c r="M359" s="66" t="str">
        <f t="shared" si="11"/>
        <v/>
      </c>
      <c r="N359" s="118"/>
      <c r="O359" s="45"/>
      <c r="P359" s="45"/>
      <c r="Q359" s="45"/>
      <c r="R359" s="45"/>
      <c r="S359" s="45"/>
      <c r="T359" s="45"/>
      <c r="U359" s="45"/>
      <c r="V359" s="45"/>
      <c r="W359" s="45"/>
      <c r="X359" s="45"/>
      <c r="Y359" s="45"/>
      <c r="Z359" s="45"/>
      <c r="AA359" s="45"/>
      <c r="AB359" s="45"/>
      <c r="AC359" s="45"/>
      <c r="AD359" s="45"/>
      <c r="AE359" s="45"/>
      <c r="AF359" s="45"/>
      <c r="AG359" s="45"/>
      <c r="AH359" s="45"/>
      <c r="AI359" s="45"/>
      <c r="AJ359" s="45"/>
      <c r="AK359" s="45"/>
    </row>
    <row r="360" spans="1:37" s="50" customFormat="1" ht="12.75" hidden="1">
      <c r="A360" s="45"/>
      <c r="B360" s="216" t="str">
        <f>IF(LEFT(DULIEU!$V352,3)=$M$4,DULIEU!$D352,"")</f>
        <v/>
      </c>
      <c r="C360" s="217" t="str">
        <f>IF(LEFT(DULIEU!$V352,3)=$M$4,DULIEU!$H352,"")</f>
        <v/>
      </c>
      <c r="D360" s="217" t="str">
        <f>IF(LEFT(DULIEU!$V352,3)=$M$4,DULIEU!$J352,"")</f>
        <v/>
      </c>
      <c r="E360" s="216" t="str">
        <f>IF(LEFT(DULIEU!$V352,3)=$M$4,DULIEU!$E352,"")</f>
        <v/>
      </c>
      <c r="F360" s="216" t="str">
        <f>IF(LEFT(DULIEU!$V352,3)=$M$4,DULIEU!$O352,"")</f>
        <v/>
      </c>
      <c r="G360" s="218" t="str">
        <f>IF(LEFT(DULIEU!$V352,3)=$M$4,DULIEU!$X352,"")</f>
        <v/>
      </c>
      <c r="H360" s="218">
        <f>IF(AND(LEFT(DULIEU!$V352,3)=$M$4,LEFT(DULIEU!$W352,4)=$H$11),DULIEU!$X352,0)</f>
        <v>0</v>
      </c>
      <c r="I360" s="218">
        <f>IF(AND(LEFT(DULIEU!$V352,3)=$M$4,LEFT(DULIEU!$W352,4)=$I$11),DULIEU!$X352,0)</f>
        <v>0</v>
      </c>
      <c r="J360" s="218">
        <f>IF(AND(LEFT(DULIEU!$V352,3)=$M$4,LEFT(DULIEU!$W352,4)=$J$11),DULIEU!$X352,0)</f>
        <v>0</v>
      </c>
      <c r="K360" s="219">
        <f>IF($L360&gt;0,DULIEU!W352,"-")</f>
        <v>0</v>
      </c>
      <c r="L360" s="218" t="str">
        <f t="shared" si="10"/>
        <v/>
      </c>
      <c r="M360" s="66" t="str">
        <f t="shared" si="11"/>
        <v/>
      </c>
      <c r="N360" s="118"/>
      <c r="O360" s="45"/>
      <c r="P360" s="45"/>
      <c r="Q360" s="45"/>
      <c r="R360" s="45"/>
      <c r="S360" s="45"/>
      <c r="T360" s="45"/>
      <c r="U360" s="45"/>
      <c r="V360" s="45"/>
      <c r="W360" s="45"/>
      <c r="X360" s="45"/>
      <c r="Y360" s="45"/>
      <c r="Z360" s="45"/>
      <c r="AA360" s="45"/>
      <c r="AB360" s="45"/>
      <c r="AC360" s="45"/>
      <c r="AD360" s="45"/>
      <c r="AE360" s="45"/>
      <c r="AF360" s="45"/>
      <c r="AG360" s="45"/>
      <c r="AH360" s="45"/>
      <c r="AI360" s="45"/>
      <c r="AJ360" s="45"/>
      <c r="AK360" s="45"/>
    </row>
    <row r="361" spans="1:37" s="50" customFormat="1" ht="12.75" hidden="1">
      <c r="A361" s="45"/>
      <c r="B361" s="216" t="str">
        <f>IF(LEFT(DULIEU!$V353,3)=$M$4,DULIEU!$D353,"")</f>
        <v/>
      </c>
      <c r="C361" s="217" t="str">
        <f>IF(LEFT(DULIEU!$V353,3)=$M$4,DULIEU!$H353,"")</f>
        <v/>
      </c>
      <c r="D361" s="217" t="str">
        <f>IF(LEFT(DULIEU!$V353,3)=$M$4,DULIEU!$J353,"")</f>
        <v/>
      </c>
      <c r="E361" s="216" t="str">
        <f>IF(LEFT(DULIEU!$V353,3)=$M$4,DULIEU!$E353,"")</f>
        <v/>
      </c>
      <c r="F361" s="216" t="str">
        <f>IF(LEFT(DULIEU!$V353,3)=$M$4,DULIEU!$O353,"")</f>
        <v/>
      </c>
      <c r="G361" s="218" t="str">
        <f>IF(LEFT(DULIEU!$V353,3)=$M$4,DULIEU!$X353,"")</f>
        <v/>
      </c>
      <c r="H361" s="218">
        <f>IF(AND(LEFT(DULIEU!$V353,3)=$M$4,LEFT(DULIEU!$W353,4)=$H$11),DULIEU!$X353,0)</f>
        <v>0</v>
      </c>
      <c r="I361" s="218">
        <f>IF(AND(LEFT(DULIEU!$V353,3)=$M$4,LEFT(DULIEU!$W353,4)=$I$11),DULIEU!$X353,0)</f>
        <v>0</v>
      </c>
      <c r="J361" s="218">
        <f>IF(AND(LEFT(DULIEU!$V353,3)=$M$4,LEFT(DULIEU!$W353,4)=$J$11),DULIEU!$X353,0)</f>
        <v>0</v>
      </c>
      <c r="K361" s="219">
        <f>IF($L361&gt;0,DULIEU!W353,"-")</f>
        <v>0</v>
      </c>
      <c r="L361" s="218" t="str">
        <f t="shared" si="10"/>
        <v/>
      </c>
      <c r="M361" s="66" t="str">
        <f t="shared" si="11"/>
        <v/>
      </c>
      <c r="N361" s="118"/>
      <c r="O361" s="45"/>
      <c r="P361" s="45"/>
      <c r="Q361" s="45"/>
      <c r="R361" s="45"/>
      <c r="S361" s="45"/>
      <c r="T361" s="45"/>
      <c r="U361" s="45"/>
      <c r="V361" s="45"/>
      <c r="W361" s="45"/>
      <c r="X361" s="45"/>
      <c r="Y361" s="45"/>
      <c r="Z361" s="45"/>
      <c r="AA361" s="45"/>
      <c r="AB361" s="45"/>
      <c r="AC361" s="45"/>
      <c r="AD361" s="45"/>
      <c r="AE361" s="45"/>
      <c r="AF361" s="45"/>
      <c r="AG361" s="45"/>
      <c r="AH361" s="45"/>
      <c r="AI361" s="45"/>
      <c r="AJ361" s="45"/>
      <c r="AK361" s="45"/>
    </row>
    <row r="362" spans="1:37" s="50" customFormat="1" ht="12.75" hidden="1">
      <c r="A362" s="45"/>
      <c r="B362" s="216" t="str">
        <f>IF(LEFT(DULIEU!$V354,3)=$M$4,DULIEU!$D354,"")</f>
        <v/>
      </c>
      <c r="C362" s="217" t="str">
        <f>IF(LEFT(DULIEU!$V354,3)=$M$4,DULIEU!$H354,"")</f>
        <v/>
      </c>
      <c r="D362" s="217" t="str">
        <f>IF(LEFT(DULIEU!$V354,3)=$M$4,DULIEU!$J354,"")</f>
        <v/>
      </c>
      <c r="E362" s="216" t="str">
        <f>IF(LEFT(DULIEU!$V354,3)=$M$4,DULIEU!$E354,"")</f>
        <v/>
      </c>
      <c r="F362" s="216" t="str">
        <f>IF(LEFT(DULIEU!$V354,3)=$M$4,DULIEU!$O354,"")</f>
        <v/>
      </c>
      <c r="G362" s="218" t="str">
        <f>IF(LEFT(DULIEU!$V354,3)=$M$4,DULIEU!$X354,"")</f>
        <v/>
      </c>
      <c r="H362" s="218">
        <f>IF(AND(LEFT(DULIEU!$V354,3)=$M$4,LEFT(DULIEU!$W354,4)=$H$11),DULIEU!$X354,0)</f>
        <v>0</v>
      </c>
      <c r="I362" s="218">
        <f>IF(AND(LEFT(DULIEU!$V354,3)=$M$4,LEFT(DULIEU!$W354,4)=$I$11),DULIEU!$X354,0)</f>
        <v>0</v>
      </c>
      <c r="J362" s="218">
        <f>IF(AND(LEFT(DULIEU!$V354,3)=$M$4,LEFT(DULIEU!$W354,4)=$J$11),DULIEU!$X354,0)</f>
        <v>0</v>
      </c>
      <c r="K362" s="219">
        <f>IF($L362&gt;0,DULIEU!W354,"-")</f>
        <v>0</v>
      </c>
      <c r="L362" s="218" t="str">
        <f t="shared" si="10"/>
        <v/>
      </c>
      <c r="M362" s="66" t="str">
        <f t="shared" si="11"/>
        <v/>
      </c>
      <c r="N362" s="118"/>
      <c r="O362" s="45"/>
      <c r="P362" s="45"/>
      <c r="Q362" s="45"/>
      <c r="R362" s="45"/>
      <c r="S362" s="45"/>
      <c r="T362" s="45"/>
      <c r="U362" s="45"/>
      <c r="V362" s="45"/>
      <c r="W362" s="45"/>
      <c r="X362" s="45"/>
      <c r="Y362" s="45"/>
      <c r="Z362" s="45"/>
      <c r="AA362" s="45"/>
      <c r="AB362" s="45"/>
      <c r="AC362" s="45"/>
      <c r="AD362" s="45"/>
      <c r="AE362" s="45"/>
      <c r="AF362" s="45"/>
      <c r="AG362" s="45"/>
      <c r="AH362" s="45"/>
      <c r="AI362" s="45"/>
      <c r="AJ362" s="45"/>
      <c r="AK362" s="45"/>
    </row>
    <row r="363" spans="1:37" s="50" customFormat="1" ht="12.75" hidden="1">
      <c r="A363" s="45"/>
      <c r="B363" s="216" t="str">
        <f>IF(LEFT(DULIEU!$V355,3)=$M$4,DULIEU!$D355,"")</f>
        <v/>
      </c>
      <c r="C363" s="217" t="str">
        <f>IF(LEFT(DULIEU!$V355,3)=$M$4,DULIEU!$H355,"")</f>
        <v/>
      </c>
      <c r="D363" s="217" t="str">
        <f>IF(LEFT(DULIEU!$V355,3)=$M$4,DULIEU!$J355,"")</f>
        <v/>
      </c>
      <c r="E363" s="216" t="str">
        <f>IF(LEFT(DULIEU!$V355,3)=$M$4,DULIEU!$E355,"")</f>
        <v/>
      </c>
      <c r="F363" s="216" t="str">
        <f>IF(LEFT(DULIEU!$V355,3)=$M$4,DULIEU!$O355,"")</f>
        <v/>
      </c>
      <c r="G363" s="218" t="str">
        <f>IF(LEFT(DULIEU!$V355,3)=$M$4,DULIEU!$X355,"")</f>
        <v/>
      </c>
      <c r="H363" s="218">
        <f>IF(AND(LEFT(DULIEU!$V355,3)=$M$4,LEFT(DULIEU!$W355,4)=$H$11),DULIEU!$X355,0)</f>
        <v>0</v>
      </c>
      <c r="I363" s="218">
        <f>IF(AND(LEFT(DULIEU!$V355,3)=$M$4,LEFT(DULIEU!$W355,4)=$I$11),DULIEU!$X355,0)</f>
        <v>0</v>
      </c>
      <c r="J363" s="218">
        <f>IF(AND(LEFT(DULIEU!$V355,3)=$M$4,LEFT(DULIEU!$W355,4)=$J$11),DULIEU!$X355,0)</f>
        <v>0</v>
      </c>
      <c r="K363" s="219">
        <f>IF($L363&gt;0,DULIEU!W355,"-")</f>
        <v>0</v>
      </c>
      <c r="L363" s="218" t="str">
        <f t="shared" si="10"/>
        <v/>
      </c>
      <c r="M363" s="66" t="str">
        <f t="shared" si="11"/>
        <v/>
      </c>
      <c r="N363" s="118"/>
      <c r="O363" s="45"/>
      <c r="P363" s="45"/>
      <c r="Q363" s="45"/>
      <c r="R363" s="45"/>
      <c r="S363" s="45"/>
      <c r="T363" s="45"/>
      <c r="U363" s="45"/>
      <c r="V363" s="45"/>
      <c r="W363" s="45"/>
      <c r="X363" s="45"/>
      <c r="Y363" s="45"/>
      <c r="Z363" s="45"/>
      <c r="AA363" s="45"/>
      <c r="AB363" s="45"/>
      <c r="AC363" s="45"/>
      <c r="AD363" s="45"/>
      <c r="AE363" s="45"/>
      <c r="AF363" s="45"/>
      <c r="AG363" s="45"/>
      <c r="AH363" s="45"/>
      <c r="AI363" s="45"/>
      <c r="AJ363" s="45"/>
      <c r="AK363" s="45"/>
    </row>
    <row r="364" spans="1:37" s="50" customFormat="1" ht="12.75" hidden="1">
      <c r="A364" s="45"/>
      <c r="B364" s="216" t="str">
        <f>IF(LEFT(DULIEU!$V356,3)=$M$4,DULIEU!$D356,"")</f>
        <v/>
      </c>
      <c r="C364" s="217" t="str">
        <f>IF(LEFT(DULIEU!$V356,3)=$M$4,DULIEU!$H356,"")</f>
        <v/>
      </c>
      <c r="D364" s="217" t="str">
        <f>IF(LEFT(DULIEU!$V356,3)=$M$4,DULIEU!$J356,"")</f>
        <v/>
      </c>
      <c r="E364" s="216" t="str">
        <f>IF(LEFT(DULIEU!$V356,3)=$M$4,DULIEU!$E356,"")</f>
        <v/>
      </c>
      <c r="F364" s="216" t="str">
        <f>IF(LEFT(DULIEU!$V356,3)=$M$4,DULIEU!$O356,"")</f>
        <v/>
      </c>
      <c r="G364" s="218" t="str">
        <f>IF(LEFT(DULIEU!$V356,3)=$M$4,DULIEU!$X356,"")</f>
        <v/>
      </c>
      <c r="H364" s="218">
        <f>IF(AND(LEFT(DULIEU!$V356,3)=$M$4,LEFT(DULIEU!$W356,4)=$H$11),DULIEU!$X356,0)</f>
        <v>0</v>
      </c>
      <c r="I364" s="218">
        <f>IF(AND(LEFT(DULIEU!$V356,3)=$M$4,LEFT(DULIEU!$W356,4)=$I$11),DULIEU!$X356,0)</f>
        <v>0</v>
      </c>
      <c r="J364" s="218">
        <f>IF(AND(LEFT(DULIEU!$V356,3)=$M$4,LEFT(DULIEU!$W356,4)=$J$11),DULIEU!$X356,0)</f>
        <v>0</v>
      </c>
      <c r="K364" s="219">
        <f>IF($L364&gt;0,DULIEU!W356,"-")</f>
        <v>0</v>
      </c>
      <c r="L364" s="218" t="str">
        <f t="shared" si="10"/>
        <v/>
      </c>
      <c r="M364" s="66" t="str">
        <f t="shared" si="11"/>
        <v/>
      </c>
      <c r="N364" s="118"/>
      <c r="O364" s="45"/>
      <c r="P364" s="45"/>
      <c r="Q364" s="45"/>
      <c r="R364" s="45"/>
      <c r="S364" s="45"/>
      <c r="T364" s="45"/>
      <c r="U364" s="45"/>
      <c r="V364" s="45"/>
      <c r="W364" s="45"/>
      <c r="X364" s="45"/>
      <c r="Y364" s="45"/>
      <c r="Z364" s="45"/>
      <c r="AA364" s="45"/>
      <c r="AB364" s="45"/>
      <c r="AC364" s="45"/>
      <c r="AD364" s="45"/>
      <c r="AE364" s="45"/>
      <c r="AF364" s="45"/>
      <c r="AG364" s="45"/>
      <c r="AH364" s="45"/>
      <c r="AI364" s="45"/>
      <c r="AJ364" s="45"/>
      <c r="AK364" s="45"/>
    </row>
    <row r="365" spans="1:37" s="50" customFormat="1" ht="12.75" hidden="1">
      <c r="A365" s="45"/>
      <c r="B365" s="216" t="str">
        <f>IF(LEFT(DULIEU!$V357,3)=$M$4,DULIEU!$D357,"")</f>
        <v/>
      </c>
      <c r="C365" s="217" t="str">
        <f>IF(LEFT(DULIEU!$V357,3)=$M$4,DULIEU!$H357,"")</f>
        <v/>
      </c>
      <c r="D365" s="217" t="str">
        <f>IF(LEFT(DULIEU!$V357,3)=$M$4,DULIEU!$J357,"")</f>
        <v/>
      </c>
      <c r="E365" s="216" t="str">
        <f>IF(LEFT(DULIEU!$V357,3)=$M$4,DULIEU!$E357,"")</f>
        <v/>
      </c>
      <c r="F365" s="216" t="str">
        <f>IF(LEFT(DULIEU!$V357,3)=$M$4,DULIEU!$O357,"")</f>
        <v/>
      </c>
      <c r="G365" s="218" t="str">
        <f>IF(LEFT(DULIEU!$V357,3)=$M$4,DULIEU!$X357,"")</f>
        <v/>
      </c>
      <c r="H365" s="218">
        <f>IF(AND(LEFT(DULIEU!$V357,3)=$M$4,LEFT(DULIEU!$W357,4)=$H$11),DULIEU!$X357,0)</f>
        <v>0</v>
      </c>
      <c r="I365" s="218">
        <f>IF(AND(LEFT(DULIEU!$V357,3)=$M$4,LEFT(DULIEU!$W357,4)=$I$11),DULIEU!$X357,0)</f>
        <v>0</v>
      </c>
      <c r="J365" s="218">
        <f>IF(AND(LEFT(DULIEU!$V357,3)=$M$4,LEFT(DULIEU!$W357,4)=$J$11),DULIEU!$X357,0)</f>
        <v>0</v>
      </c>
      <c r="K365" s="219">
        <f>IF($L365&gt;0,DULIEU!W357,"-")</f>
        <v>0</v>
      </c>
      <c r="L365" s="218" t="str">
        <f t="shared" si="10"/>
        <v/>
      </c>
      <c r="M365" s="66" t="str">
        <f t="shared" si="11"/>
        <v/>
      </c>
      <c r="N365" s="118"/>
      <c r="O365" s="45"/>
      <c r="P365" s="45"/>
      <c r="Q365" s="45"/>
      <c r="R365" s="45"/>
      <c r="S365" s="45"/>
      <c r="T365" s="45"/>
      <c r="U365" s="45"/>
      <c r="V365" s="45"/>
      <c r="W365" s="45"/>
      <c r="X365" s="45"/>
      <c r="Y365" s="45"/>
      <c r="Z365" s="45"/>
      <c r="AA365" s="45"/>
      <c r="AB365" s="45"/>
      <c r="AC365" s="45"/>
      <c r="AD365" s="45"/>
      <c r="AE365" s="45"/>
      <c r="AF365" s="45"/>
      <c r="AG365" s="45"/>
      <c r="AH365" s="45"/>
      <c r="AI365" s="45"/>
      <c r="AJ365" s="45"/>
      <c r="AK365" s="45"/>
    </row>
    <row r="366" spans="1:37" s="50" customFormat="1" ht="12.75" hidden="1">
      <c r="A366" s="45"/>
      <c r="B366" s="216" t="str">
        <f>IF(LEFT(DULIEU!$V358,3)=$M$4,DULIEU!$D358,"")</f>
        <v/>
      </c>
      <c r="C366" s="217" t="str">
        <f>IF(LEFT(DULIEU!$V358,3)=$M$4,DULIEU!$H358,"")</f>
        <v/>
      </c>
      <c r="D366" s="217" t="str">
        <f>IF(LEFT(DULIEU!$V358,3)=$M$4,DULIEU!$J358,"")</f>
        <v/>
      </c>
      <c r="E366" s="216" t="str">
        <f>IF(LEFT(DULIEU!$V358,3)=$M$4,DULIEU!$E358,"")</f>
        <v/>
      </c>
      <c r="F366" s="216" t="str">
        <f>IF(LEFT(DULIEU!$V358,3)=$M$4,DULIEU!$O358,"")</f>
        <v/>
      </c>
      <c r="G366" s="218" t="str">
        <f>IF(LEFT(DULIEU!$V358,3)=$M$4,DULIEU!$X358,"")</f>
        <v/>
      </c>
      <c r="H366" s="218">
        <f>IF(AND(LEFT(DULIEU!$V358,3)=$M$4,LEFT(DULIEU!$W358,4)=$H$11),DULIEU!$X358,0)</f>
        <v>0</v>
      </c>
      <c r="I366" s="218">
        <f>IF(AND(LEFT(DULIEU!$V358,3)=$M$4,LEFT(DULIEU!$W358,4)=$I$11),DULIEU!$X358,0)</f>
        <v>0</v>
      </c>
      <c r="J366" s="218">
        <f>IF(AND(LEFT(DULIEU!$V358,3)=$M$4,LEFT(DULIEU!$W358,4)=$J$11),DULIEU!$X358,0)</f>
        <v>0</v>
      </c>
      <c r="K366" s="219">
        <f>IF($L366&gt;0,DULIEU!W358,"-")</f>
        <v>0</v>
      </c>
      <c r="L366" s="218" t="str">
        <f t="shared" si="10"/>
        <v/>
      </c>
      <c r="M366" s="66" t="str">
        <f t="shared" si="11"/>
        <v/>
      </c>
      <c r="N366" s="118"/>
      <c r="O366" s="45"/>
      <c r="P366" s="45"/>
      <c r="Q366" s="45"/>
      <c r="R366" s="45"/>
      <c r="S366" s="45"/>
      <c r="T366" s="45"/>
      <c r="U366" s="45"/>
      <c r="V366" s="45"/>
      <c r="W366" s="45"/>
      <c r="X366" s="45"/>
      <c r="Y366" s="45"/>
      <c r="Z366" s="45"/>
      <c r="AA366" s="45"/>
      <c r="AB366" s="45"/>
      <c r="AC366" s="45"/>
      <c r="AD366" s="45"/>
      <c r="AE366" s="45"/>
      <c r="AF366" s="45"/>
      <c r="AG366" s="45"/>
      <c r="AH366" s="45"/>
      <c r="AI366" s="45"/>
      <c r="AJ366" s="45"/>
      <c r="AK366" s="45"/>
    </row>
    <row r="367" spans="1:37" s="50" customFormat="1" ht="12.75" hidden="1">
      <c r="A367" s="45"/>
      <c r="B367" s="216" t="str">
        <f>IF(LEFT(DULIEU!$V359,3)=$M$4,DULIEU!$D359,"")</f>
        <v/>
      </c>
      <c r="C367" s="217" t="str">
        <f>IF(LEFT(DULIEU!$V359,3)=$M$4,DULIEU!$H359,"")</f>
        <v/>
      </c>
      <c r="D367" s="217" t="str">
        <f>IF(LEFT(DULIEU!$V359,3)=$M$4,DULIEU!$J359,"")</f>
        <v/>
      </c>
      <c r="E367" s="216" t="str">
        <f>IF(LEFT(DULIEU!$V359,3)=$M$4,DULIEU!$E359,"")</f>
        <v/>
      </c>
      <c r="F367" s="216" t="str">
        <f>IF(LEFT(DULIEU!$V359,3)=$M$4,DULIEU!$O359,"")</f>
        <v/>
      </c>
      <c r="G367" s="218" t="str">
        <f>IF(LEFT(DULIEU!$V359,3)=$M$4,DULIEU!$X359,"")</f>
        <v/>
      </c>
      <c r="H367" s="218">
        <f>IF(AND(LEFT(DULIEU!$V359,3)=$M$4,LEFT(DULIEU!$W359,4)=$H$11),DULIEU!$X359,0)</f>
        <v>0</v>
      </c>
      <c r="I367" s="218">
        <f>IF(AND(LEFT(DULIEU!$V359,3)=$M$4,LEFT(DULIEU!$W359,4)=$I$11),DULIEU!$X359,0)</f>
        <v>0</v>
      </c>
      <c r="J367" s="218">
        <f>IF(AND(LEFT(DULIEU!$V359,3)=$M$4,LEFT(DULIEU!$W359,4)=$J$11),DULIEU!$X359,0)</f>
        <v>0</v>
      </c>
      <c r="K367" s="219">
        <f>IF($L367&gt;0,DULIEU!W359,"-")</f>
        <v>0</v>
      </c>
      <c r="L367" s="218" t="str">
        <f t="shared" si="10"/>
        <v/>
      </c>
      <c r="M367" s="66" t="str">
        <f t="shared" si="11"/>
        <v/>
      </c>
      <c r="N367" s="118"/>
      <c r="O367" s="45"/>
      <c r="P367" s="45"/>
      <c r="Q367" s="45"/>
      <c r="R367" s="45"/>
      <c r="S367" s="45"/>
      <c r="T367" s="45"/>
      <c r="U367" s="45"/>
      <c r="V367" s="45"/>
      <c r="W367" s="45"/>
      <c r="X367" s="45"/>
      <c r="Y367" s="45"/>
      <c r="Z367" s="45"/>
      <c r="AA367" s="45"/>
      <c r="AB367" s="45"/>
      <c r="AC367" s="45"/>
      <c r="AD367" s="45"/>
      <c r="AE367" s="45"/>
      <c r="AF367" s="45"/>
      <c r="AG367" s="45"/>
      <c r="AH367" s="45"/>
      <c r="AI367" s="45"/>
      <c r="AJ367" s="45"/>
      <c r="AK367" s="45"/>
    </row>
    <row r="368" spans="1:37" s="50" customFormat="1" ht="12.75" hidden="1">
      <c r="A368" s="45"/>
      <c r="B368" s="216" t="str">
        <f>IF(LEFT(DULIEU!$V360,3)=$M$4,DULIEU!$D360,"")</f>
        <v/>
      </c>
      <c r="C368" s="217" t="str">
        <f>IF(LEFT(DULIEU!$V360,3)=$M$4,DULIEU!$H360,"")</f>
        <v/>
      </c>
      <c r="D368" s="217" t="str">
        <f>IF(LEFT(DULIEU!$V360,3)=$M$4,DULIEU!$J360,"")</f>
        <v/>
      </c>
      <c r="E368" s="216" t="str">
        <f>IF(LEFT(DULIEU!$V360,3)=$M$4,DULIEU!$E360,"")</f>
        <v/>
      </c>
      <c r="F368" s="216" t="str">
        <f>IF(LEFT(DULIEU!$V360,3)=$M$4,DULIEU!$O360,"")</f>
        <v/>
      </c>
      <c r="G368" s="218" t="str">
        <f>IF(LEFT(DULIEU!$V360,3)=$M$4,DULIEU!$X360,"")</f>
        <v/>
      </c>
      <c r="H368" s="218">
        <f>IF(AND(LEFT(DULIEU!$V360,3)=$M$4,LEFT(DULIEU!$W360,4)=$H$11),DULIEU!$X360,0)</f>
        <v>0</v>
      </c>
      <c r="I368" s="218">
        <f>IF(AND(LEFT(DULIEU!$V360,3)=$M$4,LEFT(DULIEU!$W360,4)=$I$11),DULIEU!$X360,0)</f>
        <v>0</v>
      </c>
      <c r="J368" s="218">
        <f>IF(AND(LEFT(DULIEU!$V360,3)=$M$4,LEFT(DULIEU!$W360,4)=$J$11),DULIEU!$X360,0)</f>
        <v>0</v>
      </c>
      <c r="K368" s="219">
        <f>IF($L368&gt;0,DULIEU!W360,"-")</f>
        <v>0</v>
      </c>
      <c r="L368" s="218" t="str">
        <f t="shared" si="10"/>
        <v/>
      </c>
      <c r="M368" s="66" t="str">
        <f t="shared" si="11"/>
        <v/>
      </c>
      <c r="N368" s="118"/>
      <c r="O368" s="45"/>
      <c r="P368" s="45"/>
      <c r="Q368" s="45"/>
      <c r="R368" s="45"/>
      <c r="S368" s="45"/>
      <c r="T368" s="45"/>
      <c r="U368" s="45"/>
      <c r="V368" s="45"/>
      <c r="W368" s="45"/>
      <c r="X368" s="45"/>
      <c r="Y368" s="45"/>
      <c r="Z368" s="45"/>
      <c r="AA368" s="45"/>
      <c r="AB368" s="45"/>
      <c r="AC368" s="45"/>
      <c r="AD368" s="45"/>
      <c r="AE368" s="45"/>
      <c r="AF368" s="45"/>
      <c r="AG368" s="45"/>
      <c r="AH368" s="45"/>
      <c r="AI368" s="45"/>
      <c r="AJ368" s="45"/>
      <c r="AK368" s="45"/>
    </row>
    <row r="369" spans="1:37" s="50" customFormat="1" ht="12.75" hidden="1">
      <c r="A369" s="45"/>
      <c r="B369" s="216" t="str">
        <f>IF(LEFT(DULIEU!$V361,3)=$M$4,DULIEU!$D361,"")</f>
        <v/>
      </c>
      <c r="C369" s="217" t="str">
        <f>IF(LEFT(DULIEU!$V361,3)=$M$4,DULIEU!$H361,"")</f>
        <v/>
      </c>
      <c r="D369" s="217" t="str">
        <f>IF(LEFT(DULIEU!$V361,3)=$M$4,DULIEU!$J361,"")</f>
        <v/>
      </c>
      <c r="E369" s="216" t="str">
        <f>IF(LEFT(DULIEU!$V361,3)=$M$4,DULIEU!$E361,"")</f>
        <v/>
      </c>
      <c r="F369" s="216" t="str">
        <f>IF(LEFT(DULIEU!$V361,3)=$M$4,DULIEU!$O361,"")</f>
        <v/>
      </c>
      <c r="G369" s="218" t="str">
        <f>IF(LEFT(DULIEU!$V361,3)=$M$4,DULIEU!$X361,"")</f>
        <v/>
      </c>
      <c r="H369" s="218">
        <f>IF(AND(LEFT(DULIEU!$V361,3)=$M$4,LEFT(DULIEU!$W361,4)=$H$11),DULIEU!$X361,0)</f>
        <v>0</v>
      </c>
      <c r="I369" s="218">
        <f>IF(AND(LEFT(DULIEU!$V361,3)=$M$4,LEFT(DULIEU!$W361,4)=$I$11),DULIEU!$X361,0)</f>
        <v>0</v>
      </c>
      <c r="J369" s="218">
        <f>IF(AND(LEFT(DULIEU!$V361,3)=$M$4,LEFT(DULIEU!$W361,4)=$J$11),DULIEU!$X361,0)</f>
        <v>0</v>
      </c>
      <c r="K369" s="219">
        <f>IF($L369&gt;0,DULIEU!W361,"-")</f>
        <v>0</v>
      </c>
      <c r="L369" s="218" t="str">
        <f t="shared" si="10"/>
        <v/>
      </c>
      <c r="M369" s="66" t="str">
        <f t="shared" si="11"/>
        <v/>
      </c>
      <c r="N369" s="118"/>
      <c r="O369" s="45"/>
      <c r="P369" s="45"/>
      <c r="Q369" s="45"/>
      <c r="R369" s="45"/>
      <c r="S369" s="45"/>
      <c r="T369" s="45"/>
      <c r="U369" s="45"/>
      <c r="V369" s="45"/>
      <c r="W369" s="45"/>
      <c r="X369" s="45"/>
      <c r="Y369" s="45"/>
      <c r="Z369" s="45"/>
      <c r="AA369" s="45"/>
      <c r="AB369" s="45"/>
      <c r="AC369" s="45"/>
      <c r="AD369" s="45"/>
      <c r="AE369" s="45"/>
      <c r="AF369" s="45"/>
      <c r="AG369" s="45"/>
      <c r="AH369" s="45"/>
      <c r="AI369" s="45"/>
      <c r="AJ369" s="45"/>
      <c r="AK369" s="45"/>
    </row>
    <row r="370" spans="1:37" s="50" customFormat="1" ht="12.75" hidden="1">
      <c r="A370" s="45"/>
      <c r="B370" s="216" t="str">
        <f>IF(LEFT(DULIEU!$V362,3)=$M$4,DULIEU!$D362,"")</f>
        <v/>
      </c>
      <c r="C370" s="217" t="str">
        <f>IF(LEFT(DULIEU!$V362,3)=$M$4,DULIEU!$H362,"")</f>
        <v/>
      </c>
      <c r="D370" s="217" t="str">
        <f>IF(LEFT(DULIEU!$V362,3)=$M$4,DULIEU!$J362,"")</f>
        <v/>
      </c>
      <c r="E370" s="216" t="str">
        <f>IF(LEFT(DULIEU!$V362,3)=$M$4,DULIEU!$E362,"")</f>
        <v/>
      </c>
      <c r="F370" s="216" t="str">
        <f>IF(LEFT(DULIEU!$V362,3)=$M$4,DULIEU!$O362,"")</f>
        <v/>
      </c>
      <c r="G370" s="218" t="str">
        <f>IF(LEFT(DULIEU!$V362,3)=$M$4,DULIEU!$X362,"")</f>
        <v/>
      </c>
      <c r="H370" s="218">
        <f>IF(AND(LEFT(DULIEU!$V362,3)=$M$4,LEFT(DULIEU!$W362,4)=$H$11),DULIEU!$X362,0)</f>
        <v>0</v>
      </c>
      <c r="I370" s="218">
        <f>IF(AND(LEFT(DULIEU!$V362,3)=$M$4,LEFT(DULIEU!$W362,4)=$I$11),DULIEU!$X362,0)</f>
        <v>0</v>
      </c>
      <c r="J370" s="218">
        <f>IF(AND(LEFT(DULIEU!$V362,3)=$M$4,LEFT(DULIEU!$W362,4)=$J$11),DULIEU!$X362,0)</f>
        <v>0</v>
      </c>
      <c r="K370" s="219">
        <f>IF($L370&gt;0,DULIEU!W362,"-")</f>
        <v>0</v>
      </c>
      <c r="L370" s="218" t="str">
        <f t="shared" si="10"/>
        <v/>
      </c>
      <c r="M370" s="66" t="str">
        <f t="shared" si="11"/>
        <v/>
      </c>
      <c r="N370" s="118"/>
      <c r="O370" s="45"/>
      <c r="P370" s="45"/>
      <c r="Q370" s="45"/>
      <c r="R370" s="45"/>
      <c r="S370" s="45"/>
      <c r="T370" s="45"/>
      <c r="U370" s="45"/>
      <c r="V370" s="45"/>
      <c r="W370" s="45"/>
      <c r="X370" s="45"/>
      <c r="Y370" s="45"/>
      <c r="Z370" s="45"/>
      <c r="AA370" s="45"/>
      <c r="AB370" s="45"/>
      <c r="AC370" s="45"/>
      <c r="AD370" s="45"/>
      <c r="AE370" s="45"/>
      <c r="AF370" s="45"/>
      <c r="AG370" s="45"/>
      <c r="AH370" s="45"/>
      <c r="AI370" s="45"/>
      <c r="AJ370" s="45"/>
      <c r="AK370" s="45"/>
    </row>
    <row r="371" spans="1:37" s="50" customFormat="1" ht="12.75" hidden="1">
      <c r="A371" s="45"/>
      <c r="B371" s="216" t="str">
        <f>IF(LEFT(DULIEU!$V363,3)=$M$4,DULIEU!$D363,"")</f>
        <v/>
      </c>
      <c r="C371" s="217" t="str">
        <f>IF(LEFT(DULIEU!$V363,3)=$M$4,DULIEU!$H363,"")</f>
        <v/>
      </c>
      <c r="D371" s="217" t="str">
        <f>IF(LEFT(DULIEU!$V363,3)=$M$4,DULIEU!$J363,"")</f>
        <v/>
      </c>
      <c r="E371" s="216" t="str">
        <f>IF(LEFT(DULIEU!$V363,3)=$M$4,DULIEU!$E363,"")</f>
        <v/>
      </c>
      <c r="F371" s="216" t="str">
        <f>IF(LEFT(DULIEU!$V363,3)=$M$4,DULIEU!$O363,"")</f>
        <v/>
      </c>
      <c r="G371" s="218" t="str">
        <f>IF(LEFT(DULIEU!$V363,3)=$M$4,DULIEU!$X363,"")</f>
        <v/>
      </c>
      <c r="H371" s="218">
        <f>IF(AND(LEFT(DULIEU!$V363,3)=$M$4,LEFT(DULIEU!$W363,4)=$H$11),DULIEU!$X363,0)</f>
        <v>0</v>
      </c>
      <c r="I371" s="218">
        <f>IF(AND(LEFT(DULIEU!$V363,3)=$M$4,LEFT(DULIEU!$W363,4)=$I$11),DULIEU!$X363,0)</f>
        <v>0</v>
      </c>
      <c r="J371" s="218">
        <f>IF(AND(LEFT(DULIEU!$V363,3)=$M$4,LEFT(DULIEU!$W363,4)=$J$11),DULIEU!$X363,0)</f>
        <v>0</v>
      </c>
      <c r="K371" s="219">
        <f>IF($L371&gt;0,DULIEU!W363,"-")</f>
        <v>0</v>
      </c>
      <c r="L371" s="218" t="str">
        <f t="shared" si="10"/>
        <v/>
      </c>
      <c r="M371" s="66" t="str">
        <f t="shared" si="11"/>
        <v/>
      </c>
      <c r="N371" s="118"/>
      <c r="O371" s="45"/>
      <c r="P371" s="45"/>
      <c r="Q371" s="45"/>
      <c r="R371" s="45"/>
      <c r="S371" s="45"/>
      <c r="T371" s="45"/>
      <c r="U371" s="45"/>
      <c r="V371" s="45"/>
      <c r="W371" s="45"/>
      <c r="X371" s="45"/>
      <c r="Y371" s="45"/>
      <c r="Z371" s="45"/>
      <c r="AA371" s="45"/>
      <c r="AB371" s="45"/>
      <c r="AC371" s="45"/>
      <c r="AD371" s="45"/>
      <c r="AE371" s="45"/>
      <c r="AF371" s="45"/>
      <c r="AG371" s="45"/>
      <c r="AH371" s="45"/>
      <c r="AI371" s="45"/>
      <c r="AJ371" s="45"/>
      <c r="AK371" s="45"/>
    </row>
    <row r="372" spans="1:37" s="50" customFormat="1" ht="12.75" hidden="1">
      <c r="A372" s="45"/>
      <c r="B372" s="216" t="str">
        <f>IF(LEFT(DULIEU!$V364,3)=$M$4,DULIEU!$D364,"")</f>
        <v/>
      </c>
      <c r="C372" s="217" t="str">
        <f>IF(LEFT(DULIEU!$V364,3)=$M$4,DULIEU!$H364,"")</f>
        <v/>
      </c>
      <c r="D372" s="217" t="str">
        <f>IF(LEFT(DULIEU!$V364,3)=$M$4,DULIEU!$J364,"")</f>
        <v/>
      </c>
      <c r="E372" s="216" t="str">
        <f>IF(LEFT(DULIEU!$V364,3)=$M$4,DULIEU!$E364,"")</f>
        <v/>
      </c>
      <c r="F372" s="216" t="str">
        <f>IF(LEFT(DULIEU!$V364,3)=$M$4,DULIEU!$O364,"")</f>
        <v/>
      </c>
      <c r="G372" s="218" t="str">
        <f>IF(LEFT(DULIEU!$V364,3)=$M$4,DULIEU!$X364,"")</f>
        <v/>
      </c>
      <c r="H372" s="218">
        <f>IF(AND(LEFT(DULIEU!$V364,3)=$M$4,LEFT(DULIEU!$W364,4)=$H$11),DULIEU!$X364,0)</f>
        <v>0</v>
      </c>
      <c r="I372" s="218">
        <f>IF(AND(LEFT(DULIEU!$V364,3)=$M$4,LEFT(DULIEU!$W364,4)=$I$11),DULIEU!$X364,0)</f>
        <v>0</v>
      </c>
      <c r="J372" s="218">
        <f>IF(AND(LEFT(DULIEU!$V364,3)=$M$4,LEFT(DULIEU!$W364,4)=$J$11),DULIEU!$X364,0)</f>
        <v>0</v>
      </c>
      <c r="K372" s="219">
        <f>IF($L372&gt;0,DULIEU!W364,"-")</f>
        <v>0</v>
      </c>
      <c r="L372" s="218" t="str">
        <f t="shared" si="10"/>
        <v/>
      </c>
      <c r="M372" s="66" t="str">
        <f t="shared" si="11"/>
        <v/>
      </c>
      <c r="N372" s="118"/>
      <c r="O372" s="45"/>
      <c r="P372" s="45"/>
      <c r="Q372" s="45"/>
      <c r="R372" s="45"/>
      <c r="S372" s="45"/>
      <c r="T372" s="45"/>
      <c r="U372" s="45"/>
      <c r="V372" s="45"/>
      <c r="W372" s="45"/>
      <c r="X372" s="45"/>
      <c r="Y372" s="45"/>
      <c r="Z372" s="45"/>
      <c r="AA372" s="45"/>
      <c r="AB372" s="45"/>
      <c r="AC372" s="45"/>
      <c r="AD372" s="45"/>
      <c r="AE372" s="45"/>
      <c r="AF372" s="45"/>
      <c r="AG372" s="45"/>
      <c r="AH372" s="45"/>
      <c r="AI372" s="45"/>
      <c r="AJ372" s="45"/>
      <c r="AK372" s="45"/>
    </row>
    <row r="373" spans="1:37" s="50" customFormat="1" ht="12.75" hidden="1">
      <c r="A373" s="45"/>
      <c r="B373" s="216" t="str">
        <f>IF(LEFT(DULIEU!$V365,3)=$M$4,DULIEU!$D365,"")</f>
        <v/>
      </c>
      <c r="C373" s="217" t="str">
        <f>IF(LEFT(DULIEU!$V365,3)=$M$4,DULIEU!$H365,"")</f>
        <v/>
      </c>
      <c r="D373" s="217" t="str">
        <f>IF(LEFT(DULIEU!$V365,3)=$M$4,DULIEU!$J365,"")</f>
        <v/>
      </c>
      <c r="E373" s="216" t="str">
        <f>IF(LEFT(DULIEU!$V365,3)=$M$4,DULIEU!$E365,"")</f>
        <v/>
      </c>
      <c r="F373" s="216" t="str">
        <f>IF(LEFT(DULIEU!$V365,3)=$M$4,DULIEU!$O365,"")</f>
        <v/>
      </c>
      <c r="G373" s="218" t="str">
        <f>IF(LEFT(DULIEU!$V365,3)=$M$4,DULIEU!$X365,"")</f>
        <v/>
      </c>
      <c r="H373" s="218">
        <f>IF(AND(LEFT(DULIEU!$V365,3)=$M$4,LEFT(DULIEU!$W365,4)=$H$11),DULIEU!$X365,0)</f>
        <v>0</v>
      </c>
      <c r="I373" s="218">
        <f>IF(AND(LEFT(DULIEU!$V365,3)=$M$4,LEFT(DULIEU!$W365,4)=$I$11),DULIEU!$X365,0)</f>
        <v>0</v>
      </c>
      <c r="J373" s="218">
        <f>IF(AND(LEFT(DULIEU!$V365,3)=$M$4,LEFT(DULIEU!$W365,4)=$J$11),DULIEU!$X365,0)</f>
        <v>0</v>
      </c>
      <c r="K373" s="219">
        <f>IF($L373&gt;0,DULIEU!W365,"-")</f>
        <v>0</v>
      </c>
      <c r="L373" s="218" t="str">
        <f t="shared" si="10"/>
        <v/>
      </c>
      <c r="M373" s="66" t="str">
        <f t="shared" si="11"/>
        <v/>
      </c>
      <c r="N373" s="118"/>
      <c r="O373" s="45"/>
      <c r="P373" s="45"/>
      <c r="Q373" s="45"/>
      <c r="R373" s="45"/>
      <c r="S373" s="45"/>
      <c r="T373" s="45"/>
      <c r="U373" s="45"/>
      <c r="V373" s="45"/>
      <c r="W373" s="45"/>
      <c r="X373" s="45"/>
      <c r="Y373" s="45"/>
      <c r="Z373" s="45"/>
      <c r="AA373" s="45"/>
      <c r="AB373" s="45"/>
      <c r="AC373" s="45"/>
      <c r="AD373" s="45"/>
      <c r="AE373" s="45"/>
      <c r="AF373" s="45"/>
      <c r="AG373" s="45"/>
      <c r="AH373" s="45"/>
      <c r="AI373" s="45"/>
      <c r="AJ373" s="45"/>
      <c r="AK373" s="45"/>
    </row>
    <row r="374" spans="1:37" s="50" customFormat="1" ht="12.75" hidden="1">
      <c r="A374" s="45"/>
      <c r="B374" s="216" t="str">
        <f>IF(LEFT(DULIEU!$V366,3)=$M$4,DULIEU!$D366,"")</f>
        <v/>
      </c>
      <c r="C374" s="217" t="str">
        <f>IF(LEFT(DULIEU!$V366,3)=$M$4,DULIEU!$H366,"")</f>
        <v/>
      </c>
      <c r="D374" s="217" t="str">
        <f>IF(LEFT(DULIEU!$V366,3)=$M$4,DULIEU!$J366,"")</f>
        <v/>
      </c>
      <c r="E374" s="216" t="str">
        <f>IF(LEFT(DULIEU!$V366,3)=$M$4,DULIEU!$E366,"")</f>
        <v/>
      </c>
      <c r="F374" s="216" t="str">
        <f>IF(LEFT(DULIEU!$V366,3)=$M$4,DULIEU!$O366,"")</f>
        <v/>
      </c>
      <c r="G374" s="218" t="str">
        <f>IF(LEFT(DULIEU!$V366,3)=$M$4,DULIEU!$X366,"")</f>
        <v/>
      </c>
      <c r="H374" s="218">
        <f>IF(AND(LEFT(DULIEU!$V366,3)=$M$4,LEFT(DULIEU!$W366,4)=$H$11),DULIEU!$X366,0)</f>
        <v>0</v>
      </c>
      <c r="I374" s="218">
        <f>IF(AND(LEFT(DULIEU!$V366,3)=$M$4,LEFT(DULIEU!$W366,4)=$I$11),DULIEU!$X366,0)</f>
        <v>0</v>
      </c>
      <c r="J374" s="218">
        <f>IF(AND(LEFT(DULIEU!$V366,3)=$M$4,LEFT(DULIEU!$W366,4)=$J$11),DULIEU!$X366,0)</f>
        <v>0</v>
      </c>
      <c r="K374" s="219">
        <f>IF($L374&gt;0,DULIEU!W366,"-")</f>
        <v>0</v>
      </c>
      <c r="L374" s="218" t="str">
        <f t="shared" si="10"/>
        <v/>
      </c>
      <c r="M374" s="66" t="str">
        <f t="shared" si="11"/>
        <v/>
      </c>
      <c r="N374" s="118"/>
      <c r="O374" s="45"/>
      <c r="P374" s="45"/>
      <c r="Q374" s="45"/>
      <c r="R374" s="45"/>
      <c r="S374" s="45"/>
      <c r="T374" s="45"/>
      <c r="U374" s="45"/>
      <c r="V374" s="45"/>
      <c r="W374" s="45"/>
      <c r="X374" s="45"/>
      <c r="Y374" s="45"/>
      <c r="Z374" s="45"/>
      <c r="AA374" s="45"/>
      <c r="AB374" s="45"/>
      <c r="AC374" s="45"/>
      <c r="AD374" s="45"/>
      <c r="AE374" s="45"/>
      <c r="AF374" s="45"/>
      <c r="AG374" s="45"/>
      <c r="AH374" s="45"/>
      <c r="AI374" s="45"/>
      <c r="AJ374" s="45"/>
      <c r="AK374" s="45"/>
    </row>
    <row r="375" spans="1:37" s="50" customFormat="1" ht="12.75" hidden="1">
      <c r="A375" s="45"/>
      <c r="B375" s="216" t="str">
        <f>IF(LEFT(DULIEU!$V367,3)=$M$4,DULIEU!$D367,"")</f>
        <v/>
      </c>
      <c r="C375" s="217" t="str">
        <f>IF(LEFT(DULIEU!$V367,3)=$M$4,DULIEU!$H367,"")</f>
        <v/>
      </c>
      <c r="D375" s="217" t="str">
        <f>IF(LEFT(DULIEU!$V367,3)=$M$4,DULIEU!$J367,"")</f>
        <v/>
      </c>
      <c r="E375" s="216" t="str">
        <f>IF(LEFT(DULIEU!$V367,3)=$M$4,DULIEU!$E367,"")</f>
        <v/>
      </c>
      <c r="F375" s="216" t="str">
        <f>IF(LEFT(DULIEU!$V367,3)=$M$4,DULIEU!$O367,"")</f>
        <v/>
      </c>
      <c r="G375" s="218" t="str">
        <f>IF(LEFT(DULIEU!$V367,3)=$M$4,DULIEU!$X367,"")</f>
        <v/>
      </c>
      <c r="H375" s="218">
        <f>IF(AND(LEFT(DULIEU!$V367,3)=$M$4,LEFT(DULIEU!$W367,4)=$H$11),DULIEU!$X367,0)</f>
        <v>0</v>
      </c>
      <c r="I375" s="218">
        <f>IF(AND(LEFT(DULIEU!$V367,3)=$M$4,LEFT(DULIEU!$W367,4)=$I$11),DULIEU!$X367,0)</f>
        <v>0</v>
      </c>
      <c r="J375" s="218">
        <f>IF(AND(LEFT(DULIEU!$V367,3)=$M$4,LEFT(DULIEU!$W367,4)=$J$11),DULIEU!$X367,0)</f>
        <v>0</v>
      </c>
      <c r="K375" s="219">
        <f>IF($L375&gt;0,DULIEU!W367,"-")</f>
        <v>0</v>
      </c>
      <c r="L375" s="218" t="str">
        <f t="shared" si="10"/>
        <v/>
      </c>
      <c r="M375" s="66" t="str">
        <f t="shared" si="11"/>
        <v/>
      </c>
      <c r="N375" s="118"/>
      <c r="O375" s="45"/>
      <c r="P375" s="45"/>
      <c r="Q375" s="45"/>
      <c r="R375" s="45"/>
      <c r="S375" s="45"/>
      <c r="T375" s="45"/>
      <c r="U375" s="45"/>
      <c r="V375" s="45"/>
      <c r="W375" s="45"/>
      <c r="X375" s="45"/>
      <c r="Y375" s="45"/>
      <c r="Z375" s="45"/>
      <c r="AA375" s="45"/>
      <c r="AB375" s="45"/>
      <c r="AC375" s="45"/>
      <c r="AD375" s="45"/>
      <c r="AE375" s="45"/>
      <c r="AF375" s="45"/>
      <c r="AG375" s="45"/>
      <c r="AH375" s="45"/>
      <c r="AI375" s="45"/>
      <c r="AJ375" s="45"/>
      <c r="AK375" s="45"/>
    </row>
    <row r="376" spans="1:37" s="50" customFormat="1" ht="12.75" hidden="1">
      <c r="A376" s="45"/>
      <c r="B376" s="216" t="str">
        <f>IF(LEFT(DULIEU!$V368,3)=$M$4,DULIEU!$D368,"")</f>
        <v/>
      </c>
      <c r="C376" s="217" t="str">
        <f>IF(LEFT(DULIEU!$V368,3)=$M$4,DULIEU!$H368,"")</f>
        <v/>
      </c>
      <c r="D376" s="217" t="str">
        <f>IF(LEFT(DULIEU!$V368,3)=$M$4,DULIEU!$J368,"")</f>
        <v/>
      </c>
      <c r="E376" s="216" t="str">
        <f>IF(LEFT(DULIEU!$V368,3)=$M$4,DULIEU!$E368,"")</f>
        <v/>
      </c>
      <c r="F376" s="216" t="str">
        <f>IF(LEFT(DULIEU!$V368,3)=$M$4,DULIEU!$O368,"")</f>
        <v/>
      </c>
      <c r="G376" s="218" t="str">
        <f>IF(LEFT(DULIEU!$V368,3)=$M$4,DULIEU!$X368,"")</f>
        <v/>
      </c>
      <c r="H376" s="218">
        <f>IF(AND(LEFT(DULIEU!$V368,3)=$M$4,LEFT(DULIEU!$W368,4)=$H$11),DULIEU!$X368,0)</f>
        <v>0</v>
      </c>
      <c r="I376" s="218">
        <f>IF(AND(LEFT(DULIEU!$V368,3)=$M$4,LEFT(DULIEU!$W368,4)=$I$11),DULIEU!$X368,0)</f>
        <v>0</v>
      </c>
      <c r="J376" s="218">
        <f>IF(AND(LEFT(DULIEU!$V368,3)=$M$4,LEFT(DULIEU!$W368,4)=$J$11),DULIEU!$X368,0)</f>
        <v>0</v>
      </c>
      <c r="K376" s="219">
        <f>IF($L376&gt;0,DULIEU!W368,"-")</f>
        <v>0</v>
      </c>
      <c r="L376" s="218" t="str">
        <f t="shared" si="10"/>
        <v/>
      </c>
      <c r="M376" s="66" t="str">
        <f t="shared" si="11"/>
        <v/>
      </c>
      <c r="N376" s="118"/>
      <c r="O376" s="45"/>
      <c r="P376" s="45"/>
      <c r="Q376" s="45"/>
      <c r="R376" s="45"/>
      <c r="S376" s="45"/>
      <c r="T376" s="45"/>
      <c r="U376" s="45"/>
      <c r="V376" s="45"/>
      <c r="W376" s="45"/>
      <c r="X376" s="45"/>
      <c r="Y376" s="45"/>
      <c r="Z376" s="45"/>
      <c r="AA376" s="45"/>
      <c r="AB376" s="45"/>
      <c r="AC376" s="45"/>
      <c r="AD376" s="45"/>
      <c r="AE376" s="45"/>
      <c r="AF376" s="45"/>
      <c r="AG376" s="45"/>
      <c r="AH376" s="45"/>
      <c r="AI376" s="45"/>
      <c r="AJ376" s="45"/>
      <c r="AK376" s="45"/>
    </row>
    <row r="377" spans="1:37" s="50" customFormat="1" ht="12.75" hidden="1">
      <c r="A377" s="45"/>
      <c r="B377" s="216" t="str">
        <f>IF(LEFT(DULIEU!$V369,3)=$M$4,DULIEU!$D369,"")</f>
        <v/>
      </c>
      <c r="C377" s="217" t="str">
        <f>IF(LEFT(DULIEU!$V369,3)=$M$4,DULIEU!$H369,"")</f>
        <v/>
      </c>
      <c r="D377" s="217" t="str">
        <f>IF(LEFT(DULIEU!$V369,3)=$M$4,DULIEU!$J369,"")</f>
        <v/>
      </c>
      <c r="E377" s="216" t="str">
        <f>IF(LEFT(DULIEU!$V369,3)=$M$4,DULIEU!$E369,"")</f>
        <v/>
      </c>
      <c r="F377" s="216" t="str">
        <f>IF(LEFT(DULIEU!$V369,3)=$M$4,DULIEU!$O369,"")</f>
        <v/>
      </c>
      <c r="G377" s="218" t="str">
        <f>IF(LEFT(DULIEU!$V369,3)=$M$4,DULIEU!$X369,"")</f>
        <v/>
      </c>
      <c r="H377" s="218">
        <f>IF(AND(LEFT(DULIEU!$V369,3)=$M$4,LEFT(DULIEU!$W369,4)=$H$11),DULIEU!$X369,0)</f>
        <v>0</v>
      </c>
      <c r="I377" s="218">
        <f>IF(AND(LEFT(DULIEU!$V369,3)=$M$4,LEFT(DULIEU!$W369,4)=$I$11),DULIEU!$X369,0)</f>
        <v>0</v>
      </c>
      <c r="J377" s="218">
        <f>IF(AND(LEFT(DULIEU!$V369,3)=$M$4,LEFT(DULIEU!$W369,4)=$J$11),DULIEU!$X369,0)</f>
        <v>0</v>
      </c>
      <c r="K377" s="219">
        <f>IF($L377&gt;0,DULIEU!W369,"-")</f>
        <v>0</v>
      </c>
      <c r="L377" s="218" t="str">
        <f t="shared" si="10"/>
        <v/>
      </c>
      <c r="M377" s="66" t="str">
        <f t="shared" si="11"/>
        <v/>
      </c>
      <c r="N377" s="118"/>
      <c r="O377" s="45"/>
      <c r="P377" s="45"/>
      <c r="Q377" s="45"/>
      <c r="R377" s="45"/>
      <c r="S377" s="45"/>
      <c r="T377" s="45"/>
      <c r="U377" s="45"/>
      <c r="V377" s="45"/>
      <c r="W377" s="45"/>
      <c r="X377" s="45"/>
      <c r="Y377" s="45"/>
      <c r="Z377" s="45"/>
      <c r="AA377" s="45"/>
      <c r="AB377" s="45"/>
      <c r="AC377" s="45"/>
      <c r="AD377" s="45"/>
      <c r="AE377" s="45"/>
      <c r="AF377" s="45"/>
      <c r="AG377" s="45"/>
      <c r="AH377" s="45"/>
      <c r="AI377" s="45"/>
      <c r="AJ377" s="45"/>
      <c r="AK377" s="45"/>
    </row>
    <row r="378" spans="1:37" s="50" customFormat="1" ht="12.75" hidden="1">
      <c r="A378" s="45"/>
      <c r="B378" s="216" t="str">
        <f>IF(LEFT(DULIEU!$V370,3)=$M$4,DULIEU!$D370,"")</f>
        <v/>
      </c>
      <c r="C378" s="217" t="str">
        <f>IF(LEFT(DULIEU!$V370,3)=$M$4,DULIEU!$H370,"")</f>
        <v/>
      </c>
      <c r="D378" s="217" t="str">
        <f>IF(LEFT(DULIEU!$V370,3)=$M$4,DULIEU!$J370,"")</f>
        <v/>
      </c>
      <c r="E378" s="216" t="str">
        <f>IF(LEFT(DULIEU!$V370,3)=$M$4,DULIEU!$E370,"")</f>
        <v/>
      </c>
      <c r="F378" s="216" t="str">
        <f>IF(LEFT(DULIEU!$V370,3)=$M$4,DULIEU!$O370,"")</f>
        <v/>
      </c>
      <c r="G378" s="218" t="str">
        <f>IF(LEFT(DULIEU!$V370,3)=$M$4,DULIEU!$X370,"")</f>
        <v/>
      </c>
      <c r="H378" s="218">
        <f>IF(AND(LEFT(DULIEU!$V370,3)=$M$4,LEFT(DULIEU!$W370,4)=$H$11),DULIEU!$X370,0)</f>
        <v>0</v>
      </c>
      <c r="I378" s="218">
        <f>IF(AND(LEFT(DULIEU!$V370,3)=$M$4,LEFT(DULIEU!$W370,4)=$I$11),DULIEU!$X370,0)</f>
        <v>0</v>
      </c>
      <c r="J378" s="218">
        <f>IF(AND(LEFT(DULIEU!$V370,3)=$M$4,LEFT(DULIEU!$W370,4)=$J$11),DULIEU!$X370,0)</f>
        <v>0</v>
      </c>
      <c r="K378" s="219">
        <f>IF($L378&gt;0,DULIEU!W370,"-")</f>
        <v>0</v>
      </c>
      <c r="L378" s="218" t="str">
        <f t="shared" si="10"/>
        <v/>
      </c>
      <c r="M378" s="66" t="str">
        <f t="shared" si="11"/>
        <v/>
      </c>
      <c r="N378" s="118"/>
      <c r="O378" s="45"/>
      <c r="P378" s="45"/>
      <c r="Q378" s="45"/>
      <c r="R378" s="45"/>
      <c r="S378" s="45"/>
      <c r="T378" s="45"/>
      <c r="U378" s="45"/>
      <c r="V378" s="45"/>
      <c r="W378" s="45"/>
      <c r="X378" s="45"/>
      <c r="Y378" s="45"/>
      <c r="Z378" s="45"/>
      <c r="AA378" s="45"/>
      <c r="AB378" s="45"/>
      <c r="AC378" s="45"/>
      <c r="AD378" s="45"/>
      <c r="AE378" s="45"/>
      <c r="AF378" s="45"/>
      <c r="AG378" s="45"/>
      <c r="AH378" s="45"/>
      <c r="AI378" s="45"/>
      <c r="AJ378" s="45"/>
      <c r="AK378" s="45"/>
    </row>
    <row r="379" spans="1:37" s="50" customFormat="1" ht="12.75" hidden="1">
      <c r="A379" s="45"/>
      <c r="B379" s="216" t="str">
        <f>IF(LEFT(DULIEU!$V371,3)=$M$4,DULIEU!$D371,"")</f>
        <v/>
      </c>
      <c r="C379" s="217" t="str">
        <f>IF(LEFT(DULIEU!$V371,3)=$M$4,DULIEU!$H371,"")</f>
        <v/>
      </c>
      <c r="D379" s="217" t="str">
        <f>IF(LEFT(DULIEU!$V371,3)=$M$4,DULIEU!$J371,"")</f>
        <v/>
      </c>
      <c r="E379" s="216" t="str">
        <f>IF(LEFT(DULIEU!$V371,3)=$M$4,DULIEU!$E371,"")</f>
        <v/>
      </c>
      <c r="F379" s="216" t="str">
        <f>IF(LEFT(DULIEU!$V371,3)=$M$4,DULIEU!$O371,"")</f>
        <v/>
      </c>
      <c r="G379" s="218" t="str">
        <f>IF(LEFT(DULIEU!$V371,3)=$M$4,DULIEU!$X371,"")</f>
        <v/>
      </c>
      <c r="H379" s="218">
        <f>IF(AND(LEFT(DULIEU!$V371,3)=$M$4,LEFT(DULIEU!$W371,4)=$H$11),DULIEU!$X371,0)</f>
        <v>0</v>
      </c>
      <c r="I379" s="218">
        <f>IF(AND(LEFT(DULIEU!$V371,3)=$M$4,LEFT(DULIEU!$W371,4)=$I$11),DULIEU!$X371,0)</f>
        <v>0</v>
      </c>
      <c r="J379" s="218">
        <f>IF(AND(LEFT(DULIEU!$V371,3)=$M$4,LEFT(DULIEU!$W371,4)=$J$11),DULIEU!$X371,0)</f>
        <v>0</v>
      </c>
      <c r="K379" s="219">
        <f>IF($L379&gt;0,DULIEU!W371,"-")</f>
        <v>0</v>
      </c>
      <c r="L379" s="218" t="str">
        <f t="shared" si="10"/>
        <v/>
      </c>
      <c r="M379" s="66" t="str">
        <f t="shared" si="11"/>
        <v/>
      </c>
      <c r="N379" s="118"/>
      <c r="O379" s="45"/>
      <c r="P379" s="45"/>
      <c r="Q379" s="45"/>
      <c r="R379" s="45"/>
      <c r="S379" s="45"/>
      <c r="T379" s="45"/>
      <c r="U379" s="45"/>
      <c r="V379" s="45"/>
      <c r="W379" s="45"/>
      <c r="X379" s="45"/>
      <c r="Y379" s="45"/>
      <c r="Z379" s="45"/>
      <c r="AA379" s="45"/>
      <c r="AB379" s="45"/>
      <c r="AC379" s="45"/>
      <c r="AD379" s="45"/>
      <c r="AE379" s="45"/>
      <c r="AF379" s="45"/>
      <c r="AG379" s="45"/>
      <c r="AH379" s="45"/>
      <c r="AI379" s="45"/>
      <c r="AJ379" s="45"/>
      <c r="AK379" s="45"/>
    </row>
    <row r="380" spans="1:37" s="50" customFormat="1" ht="12.75" hidden="1">
      <c r="A380" s="45"/>
      <c r="B380" s="216" t="str">
        <f>IF(LEFT(DULIEU!$V372,3)=$M$4,DULIEU!$D372,"")</f>
        <v/>
      </c>
      <c r="C380" s="217" t="str">
        <f>IF(LEFT(DULIEU!$V372,3)=$M$4,DULIEU!$H372,"")</f>
        <v/>
      </c>
      <c r="D380" s="217" t="str">
        <f>IF(LEFT(DULIEU!$V372,3)=$M$4,DULIEU!$J372,"")</f>
        <v/>
      </c>
      <c r="E380" s="216" t="str">
        <f>IF(LEFT(DULIEU!$V372,3)=$M$4,DULIEU!$E372,"")</f>
        <v/>
      </c>
      <c r="F380" s="216" t="str">
        <f>IF(LEFT(DULIEU!$V372,3)=$M$4,DULIEU!$O372,"")</f>
        <v/>
      </c>
      <c r="G380" s="218" t="str">
        <f>IF(LEFT(DULIEU!$V372,3)=$M$4,DULIEU!$X372,"")</f>
        <v/>
      </c>
      <c r="H380" s="218">
        <f>IF(AND(LEFT(DULIEU!$V372,3)=$M$4,LEFT(DULIEU!$W372,4)=$H$11),DULIEU!$X372,0)</f>
        <v>0</v>
      </c>
      <c r="I380" s="218">
        <f>IF(AND(LEFT(DULIEU!$V372,3)=$M$4,LEFT(DULIEU!$W372,4)=$I$11),DULIEU!$X372,0)</f>
        <v>0</v>
      </c>
      <c r="J380" s="218">
        <f>IF(AND(LEFT(DULIEU!$V372,3)=$M$4,LEFT(DULIEU!$W372,4)=$J$11),DULIEU!$X372,0)</f>
        <v>0</v>
      </c>
      <c r="K380" s="219">
        <f>IF($L380&gt;0,DULIEU!W372,"-")</f>
        <v>0</v>
      </c>
      <c r="L380" s="218" t="str">
        <f t="shared" si="10"/>
        <v/>
      </c>
      <c r="M380" s="66" t="str">
        <f t="shared" si="11"/>
        <v/>
      </c>
      <c r="N380" s="118"/>
      <c r="O380" s="45"/>
      <c r="P380" s="45"/>
      <c r="Q380" s="45"/>
      <c r="R380" s="45"/>
      <c r="S380" s="45"/>
      <c r="T380" s="45"/>
      <c r="U380" s="45"/>
      <c r="V380" s="45"/>
      <c r="W380" s="45"/>
      <c r="X380" s="45"/>
      <c r="Y380" s="45"/>
      <c r="Z380" s="45"/>
      <c r="AA380" s="45"/>
      <c r="AB380" s="45"/>
      <c r="AC380" s="45"/>
      <c r="AD380" s="45"/>
      <c r="AE380" s="45"/>
      <c r="AF380" s="45"/>
      <c r="AG380" s="45"/>
      <c r="AH380" s="45"/>
      <c r="AI380" s="45"/>
      <c r="AJ380" s="45"/>
      <c r="AK380" s="45"/>
    </row>
    <row r="381" spans="1:37" s="50" customFormat="1" ht="12.75" hidden="1">
      <c r="A381" s="45"/>
      <c r="B381" s="216" t="str">
        <f>IF(LEFT(DULIEU!$V373,3)=$M$4,DULIEU!$D373,"")</f>
        <v/>
      </c>
      <c r="C381" s="217" t="str">
        <f>IF(LEFT(DULIEU!$V373,3)=$M$4,DULIEU!$H373,"")</f>
        <v/>
      </c>
      <c r="D381" s="217" t="str">
        <f>IF(LEFT(DULIEU!$V373,3)=$M$4,DULIEU!$J373,"")</f>
        <v/>
      </c>
      <c r="E381" s="216" t="str">
        <f>IF(LEFT(DULIEU!$V373,3)=$M$4,DULIEU!$E373,"")</f>
        <v/>
      </c>
      <c r="F381" s="216" t="str">
        <f>IF(LEFT(DULIEU!$V373,3)=$M$4,DULIEU!$O373,"")</f>
        <v/>
      </c>
      <c r="G381" s="218" t="str">
        <f>IF(LEFT(DULIEU!$V373,3)=$M$4,DULIEU!$X373,"")</f>
        <v/>
      </c>
      <c r="H381" s="218">
        <f>IF(AND(LEFT(DULIEU!$V373,3)=$M$4,LEFT(DULIEU!$W373,4)=$H$11),DULIEU!$X373,0)</f>
        <v>0</v>
      </c>
      <c r="I381" s="218">
        <f>IF(AND(LEFT(DULIEU!$V373,3)=$M$4,LEFT(DULIEU!$W373,4)=$I$11),DULIEU!$X373,0)</f>
        <v>0</v>
      </c>
      <c r="J381" s="218">
        <f>IF(AND(LEFT(DULIEU!$V373,3)=$M$4,LEFT(DULIEU!$W373,4)=$J$11),DULIEU!$X373,0)</f>
        <v>0</v>
      </c>
      <c r="K381" s="219">
        <f>IF($L381&gt;0,DULIEU!W373,"-")</f>
        <v>0</v>
      </c>
      <c r="L381" s="218" t="str">
        <f t="shared" si="10"/>
        <v/>
      </c>
      <c r="M381" s="66" t="str">
        <f t="shared" si="11"/>
        <v/>
      </c>
      <c r="N381" s="118"/>
      <c r="O381" s="45"/>
      <c r="P381" s="45"/>
      <c r="Q381" s="45"/>
      <c r="R381" s="45"/>
      <c r="S381" s="45"/>
      <c r="T381" s="45"/>
      <c r="U381" s="45"/>
      <c r="V381" s="45"/>
      <c r="W381" s="45"/>
      <c r="X381" s="45"/>
      <c r="Y381" s="45"/>
      <c r="Z381" s="45"/>
      <c r="AA381" s="45"/>
      <c r="AB381" s="45"/>
      <c r="AC381" s="45"/>
      <c r="AD381" s="45"/>
      <c r="AE381" s="45"/>
      <c r="AF381" s="45"/>
      <c r="AG381" s="45"/>
      <c r="AH381" s="45"/>
      <c r="AI381" s="45"/>
      <c r="AJ381" s="45"/>
      <c r="AK381" s="45"/>
    </row>
    <row r="382" spans="1:37" s="50" customFormat="1" ht="12.75" hidden="1">
      <c r="A382" s="45"/>
      <c r="B382" s="216" t="str">
        <f>IF(LEFT(DULIEU!$V374,3)=$M$4,DULIEU!$D374,"")</f>
        <v/>
      </c>
      <c r="C382" s="217" t="str">
        <f>IF(LEFT(DULIEU!$V374,3)=$M$4,DULIEU!$H374,"")</f>
        <v/>
      </c>
      <c r="D382" s="217" t="str">
        <f>IF(LEFT(DULIEU!$V374,3)=$M$4,DULIEU!$J374,"")</f>
        <v/>
      </c>
      <c r="E382" s="216" t="str">
        <f>IF(LEFT(DULIEU!$V374,3)=$M$4,DULIEU!$E374,"")</f>
        <v/>
      </c>
      <c r="F382" s="216" t="str">
        <f>IF(LEFT(DULIEU!$V374,3)=$M$4,DULIEU!$O374,"")</f>
        <v/>
      </c>
      <c r="G382" s="218" t="str">
        <f>IF(LEFT(DULIEU!$V374,3)=$M$4,DULIEU!$X374,"")</f>
        <v/>
      </c>
      <c r="H382" s="218">
        <f>IF(AND(LEFT(DULIEU!$V374,3)=$M$4,LEFT(DULIEU!$W374,4)=$H$11),DULIEU!$X374,0)</f>
        <v>0</v>
      </c>
      <c r="I382" s="218">
        <f>IF(AND(LEFT(DULIEU!$V374,3)=$M$4,LEFT(DULIEU!$W374,4)=$I$11),DULIEU!$X374,0)</f>
        <v>0</v>
      </c>
      <c r="J382" s="218">
        <f>IF(AND(LEFT(DULIEU!$V374,3)=$M$4,LEFT(DULIEU!$W374,4)=$J$11),DULIEU!$X374,0)</f>
        <v>0</v>
      </c>
      <c r="K382" s="219">
        <f>IF($L382&gt;0,DULIEU!W374,"-")</f>
        <v>0</v>
      </c>
      <c r="L382" s="218" t="str">
        <f t="shared" si="10"/>
        <v/>
      </c>
      <c r="M382" s="66" t="str">
        <f t="shared" si="11"/>
        <v/>
      </c>
      <c r="N382" s="118"/>
      <c r="O382" s="45"/>
      <c r="P382" s="45"/>
      <c r="Q382" s="45"/>
      <c r="R382" s="45"/>
      <c r="S382" s="45"/>
      <c r="T382" s="45"/>
      <c r="U382" s="45"/>
      <c r="V382" s="45"/>
      <c r="W382" s="45"/>
      <c r="X382" s="45"/>
      <c r="Y382" s="45"/>
      <c r="Z382" s="45"/>
      <c r="AA382" s="45"/>
      <c r="AB382" s="45"/>
      <c r="AC382" s="45"/>
      <c r="AD382" s="45"/>
      <c r="AE382" s="45"/>
      <c r="AF382" s="45"/>
      <c r="AG382" s="45"/>
      <c r="AH382" s="45"/>
      <c r="AI382" s="45"/>
      <c r="AJ382" s="45"/>
      <c r="AK382" s="45"/>
    </row>
    <row r="383" spans="1:37" s="50" customFormat="1" ht="12.75" hidden="1">
      <c r="A383" s="45"/>
      <c r="B383" s="216" t="str">
        <f>IF(LEFT(DULIEU!$V375,3)=$M$4,DULIEU!$D375,"")</f>
        <v/>
      </c>
      <c r="C383" s="217" t="str">
        <f>IF(LEFT(DULIEU!$V375,3)=$M$4,DULIEU!$H375,"")</f>
        <v/>
      </c>
      <c r="D383" s="217" t="str">
        <f>IF(LEFT(DULIEU!$V375,3)=$M$4,DULIEU!$J375,"")</f>
        <v/>
      </c>
      <c r="E383" s="216" t="str">
        <f>IF(LEFT(DULIEU!$V375,3)=$M$4,DULIEU!$E375,"")</f>
        <v/>
      </c>
      <c r="F383" s="216" t="str">
        <f>IF(LEFT(DULIEU!$V375,3)=$M$4,DULIEU!$O375,"")</f>
        <v/>
      </c>
      <c r="G383" s="218" t="str">
        <f>IF(LEFT(DULIEU!$V375,3)=$M$4,DULIEU!$X375,"")</f>
        <v/>
      </c>
      <c r="H383" s="218">
        <f>IF(AND(LEFT(DULIEU!$V375,3)=$M$4,LEFT(DULIEU!$W375,4)=$H$11),DULIEU!$X375,0)</f>
        <v>0</v>
      </c>
      <c r="I383" s="218">
        <f>IF(AND(LEFT(DULIEU!$V375,3)=$M$4,LEFT(DULIEU!$W375,4)=$I$11),DULIEU!$X375,0)</f>
        <v>0</v>
      </c>
      <c r="J383" s="218">
        <f>IF(AND(LEFT(DULIEU!$V375,3)=$M$4,LEFT(DULIEU!$W375,4)=$J$11),DULIEU!$X375,0)</f>
        <v>0</v>
      </c>
      <c r="K383" s="219">
        <f>IF($L383&gt;0,DULIEU!W375,"-")</f>
        <v>0</v>
      </c>
      <c r="L383" s="218" t="str">
        <f t="shared" si="10"/>
        <v/>
      </c>
      <c r="M383" s="66" t="str">
        <f t="shared" si="11"/>
        <v/>
      </c>
      <c r="N383" s="118"/>
      <c r="O383" s="45"/>
      <c r="P383" s="45"/>
      <c r="Q383" s="45"/>
      <c r="R383" s="45"/>
      <c r="S383" s="45"/>
      <c r="T383" s="45"/>
      <c r="U383" s="45"/>
      <c r="V383" s="45"/>
      <c r="W383" s="45"/>
      <c r="X383" s="45"/>
      <c r="Y383" s="45"/>
      <c r="Z383" s="45"/>
      <c r="AA383" s="45"/>
      <c r="AB383" s="45"/>
      <c r="AC383" s="45"/>
      <c r="AD383" s="45"/>
      <c r="AE383" s="45"/>
      <c r="AF383" s="45"/>
      <c r="AG383" s="45"/>
      <c r="AH383" s="45"/>
      <c r="AI383" s="45"/>
      <c r="AJ383" s="45"/>
      <c r="AK383" s="45"/>
    </row>
    <row r="384" spans="1:37" s="50" customFormat="1" ht="12.75" hidden="1">
      <c r="A384" s="45"/>
      <c r="B384" s="216" t="str">
        <f>IF(LEFT(DULIEU!$V376,3)=$M$4,DULIEU!$D376,"")</f>
        <v/>
      </c>
      <c r="C384" s="217" t="str">
        <f>IF(LEFT(DULIEU!$V376,3)=$M$4,DULIEU!$H376,"")</f>
        <v/>
      </c>
      <c r="D384" s="217" t="str">
        <f>IF(LEFT(DULIEU!$V376,3)=$M$4,DULIEU!$J376,"")</f>
        <v/>
      </c>
      <c r="E384" s="216" t="str">
        <f>IF(LEFT(DULIEU!$V376,3)=$M$4,DULIEU!$E376,"")</f>
        <v/>
      </c>
      <c r="F384" s="216" t="str">
        <f>IF(LEFT(DULIEU!$V376,3)=$M$4,DULIEU!$O376,"")</f>
        <v/>
      </c>
      <c r="G384" s="218" t="str">
        <f>IF(LEFT(DULIEU!$V376,3)=$M$4,DULIEU!$X376,"")</f>
        <v/>
      </c>
      <c r="H384" s="218">
        <f>IF(AND(LEFT(DULIEU!$V376,3)=$M$4,LEFT(DULIEU!$W376,4)=$H$11),DULIEU!$X376,0)</f>
        <v>0</v>
      </c>
      <c r="I384" s="218">
        <f>IF(AND(LEFT(DULIEU!$V376,3)=$M$4,LEFT(DULIEU!$W376,4)=$I$11),DULIEU!$X376,0)</f>
        <v>0</v>
      </c>
      <c r="J384" s="218">
        <f>IF(AND(LEFT(DULIEU!$V376,3)=$M$4,LEFT(DULIEU!$W376,4)=$J$11),DULIEU!$X376,0)</f>
        <v>0</v>
      </c>
      <c r="K384" s="219">
        <f>IF($L384&gt;0,DULIEU!W376,"-")</f>
        <v>0</v>
      </c>
      <c r="L384" s="218" t="str">
        <f t="shared" si="10"/>
        <v/>
      </c>
      <c r="M384" s="66" t="str">
        <f t="shared" si="11"/>
        <v/>
      </c>
      <c r="N384" s="118"/>
      <c r="O384" s="45"/>
      <c r="P384" s="45"/>
      <c r="Q384" s="45"/>
      <c r="R384" s="45"/>
      <c r="S384" s="45"/>
      <c r="T384" s="45"/>
      <c r="U384" s="45"/>
      <c r="V384" s="45"/>
      <c r="W384" s="45"/>
      <c r="X384" s="45"/>
      <c r="Y384" s="45"/>
      <c r="Z384" s="45"/>
      <c r="AA384" s="45"/>
      <c r="AB384" s="45"/>
      <c r="AC384" s="45"/>
      <c r="AD384" s="45"/>
      <c r="AE384" s="45"/>
      <c r="AF384" s="45"/>
      <c r="AG384" s="45"/>
      <c r="AH384" s="45"/>
      <c r="AI384" s="45"/>
      <c r="AJ384" s="45"/>
      <c r="AK384" s="45"/>
    </row>
    <row r="385" spans="1:37" s="50" customFormat="1" ht="12.75" hidden="1">
      <c r="A385" s="45"/>
      <c r="B385" s="216" t="str">
        <f>IF(LEFT(DULIEU!$V377,3)=$M$4,DULIEU!$D377,"")</f>
        <v/>
      </c>
      <c r="C385" s="217" t="str">
        <f>IF(LEFT(DULIEU!$V377,3)=$M$4,DULIEU!$H377,"")</f>
        <v/>
      </c>
      <c r="D385" s="217" t="str">
        <f>IF(LEFT(DULIEU!$V377,3)=$M$4,DULIEU!$J377,"")</f>
        <v/>
      </c>
      <c r="E385" s="216" t="str">
        <f>IF(LEFT(DULIEU!$V377,3)=$M$4,DULIEU!$E377,"")</f>
        <v/>
      </c>
      <c r="F385" s="216" t="str">
        <f>IF(LEFT(DULIEU!$V377,3)=$M$4,DULIEU!$O377,"")</f>
        <v/>
      </c>
      <c r="G385" s="218" t="str">
        <f>IF(LEFT(DULIEU!$V377,3)=$M$4,DULIEU!$X377,"")</f>
        <v/>
      </c>
      <c r="H385" s="218">
        <f>IF(AND(LEFT(DULIEU!$V377,3)=$M$4,LEFT(DULIEU!$W377,4)=$H$11),DULIEU!$X377,0)</f>
        <v>0</v>
      </c>
      <c r="I385" s="218">
        <f>IF(AND(LEFT(DULIEU!$V377,3)=$M$4,LEFT(DULIEU!$W377,4)=$I$11),DULIEU!$X377,0)</f>
        <v>0</v>
      </c>
      <c r="J385" s="218">
        <f>IF(AND(LEFT(DULIEU!$V377,3)=$M$4,LEFT(DULIEU!$W377,4)=$J$11),DULIEU!$X377,0)</f>
        <v>0</v>
      </c>
      <c r="K385" s="219">
        <f>IF($L385&gt;0,DULIEU!W377,"-")</f>
        <v>0</v>
      </c>
      <c r="L385" s="218" t="str">
        <f t="shared" si="10"/>
        <v/>
      </c>
      <c r="M385" s="66" t="str">
        <f t="shared" si="11"/>
        <v/>
      </c>
      <c r="N385" s="118"/>
      <c r="O385" s="45"/>
      <c r="P385" s="45"/>
      <c r="Q385" s="45"/>
      <c r="R385" s="45"/>
      <c r="S385" s="45"/>
      <c r="T385" s="45"/>
      <c r="U385" s="45"/>
      <c r="V385" s="45"/>
      <c r="W385" s="45"/>
      <c r="X385" s="45"/>
      <c r="Y385" s="45"/>
      <c r="Z385" s="45"/>
      <c r="AA385" s="45"/>
      <c r="AB385" s="45"/>
      <c r="AC385" s="45"/>
      <c r="AD385" s="45"/>
      <c r="AE385" s="45"/>
      <c r="AF385" s="45"/>
      <c r="AG385" s="45"/>
      <c r="AH385" s="45"/>
      <c r="AI385" s="45"/>
      <c r="AJ385" s="45"/>
      <c r="AK385" s="45"/>
    </row>
    <row r="386" spans="1:37" s="50" customFormat="1" ht="12.75" hidden="1">
      <c r="A386" s="45"/>
      <c r="B386" s="216" t="str">
        <f>IF(LEFT(DULIEU!$V378,3)=$M$4,DULIEU!$D378,"")</f>
        <v/>
      </c>
      <c r="C386" s="217" t="str">
        <f>IF(LEFT(DULIEU!$V378,3)=$M$4,DULIEU!$H378,"")</f>
        <v/>
      </c>
      <c r="D386" s="217" t="str">
        <f>IF(LEFT(DULIEU!$V378,3)=$M$4,DULIEU!$J378,"")</f>
        <v/>
      </c>
      <c r="E386" s="216" t="str">
        <f>IF(LEFT(DULIEU!$V378,3)=$M$4,DULIEU!$E378,"")</f>
        <v/>
      </c>
      <c r="F386" s="216" t="str">
        <f>IF(LEFT(DULIEU!$V378,3)=$M$4,DULIEU!$O378,"")</f>
        <v/>
      </c>
      <c r="G386" s="218" t="str">
        <f>IF(LEFT(DULIEU!$V378,3)=$M$4,DULIEU!$X378,"")</f>
        <v/>
      </c>
      <c r="H386" s="218">
        <f>IF(AND(LEFT(DULIEU!$V378,3)=$M$4,LEFT(DULIEU!$W378,4)=$H$11),DULIEU!$X378,0)</f>
        <v>0</v>
      </c>
      <c r="I386" s="218">
        <f>IF(AND(LEFT(DULIEU!$V378,3)=$M$4,LEFT(DULIEU!$W378,4)=$I$11),DULIEU!$X378,0)</f>
        <v>0</v>
      </c>
      <c r="J386" s="218">
        <f>IF(AND(LEFT(DULIEU!$V378,3)=$M$4,LEFT(DULIEU!$W378,4)=$J$11),DULIEU!$X378,0)</f>
        <v>0</v>
      </c>
      <c r="K386" s="219">
        <f>IF($L386&gt;0,DULIEU!W378,"-")</f>
        <v>0</v>
      </c>
      <c r="L386" s="218" t="str">
        <f t="shared" si="10"/>
        <v/>
      </c>
      <c r="M386" s="66" t="str">
        <f t="shared" si="11"/>
        <v/>
      </c>
      <c r="N386" s="118"/>
      <c r="O386" s="45"/>
      <c r="P386" s="45"/>
      <c r="Q386" s="45"/>
      <c r="R386" s="45"/>
      <c r="S386" s="45"/>
      <c r="T386" s="45"/>
      <c r="U386" s="45"/>
      <c r="V386" s="45"/>
      <c r="W386" s="45"/>
      <c r="X386" s="45"/>
      <c r="Y386" s="45"/>
      <c r="Z386" s="45"/>
      <c r="AA386" s="45"/>
      <c r="AB386" s="45"/>
      <c r="AC386" s="45"/>
      <c r="AD386" s="45"/>
      <c r="AE386" s="45"/>
      <c r="AF386" s="45"/>
      <c r="AG386" s="45"/>
      <c r="AH386" s="45"/>
      <c r="AI386" s="45"/>
      <c r="AJ386" s="45"/>
      <c r="AK386" s="45"/>
    </row>
    <row r="387" spans="1:37" s="50" customFormat="1" ht="12.75" hidden="1">
      <c r="A387" s="45"/>
      <c r="B387" s="216" t="str">
        <f>IF(LEFT(DULIEU!$V379,3)=$M$4,DULIEU!$D379,"")</f>
        <v/>
      </c>
      <c r="C387" s="217" t="str">
        <f>IF(LEFT(DULIEU!$V379,3)=$M$4,DULIEU!$H379,"")</f>
        <v/>
      </c>
      <c r="D387" s="217" t="str">
        <f>IF(LEFT(DULIEU!$V379,3)=$M$4,DULIEU!$J379,"")</f>
        <v/>
      </c>
      <c r="E387" s="216" t="str">
        <f>IF(LEFT(DULIEU!$V379,3)=$M$4,DULIEU!$E379,"")</f>
        <v/>
      </c>
      <c r="F387" s="216" t="str">
        <f>IF(LEFT(DULIEU!$V379,3)=$M$4,DULIEU!$O379,"")</f>
        <v/>
      </c>
      <c r="G387" s="218" t="str">
        <f>IF(LEFT(DULIEU!$V379,3)=$M$4,DULIEU!$X379,"")</f>
        <v/>
      </c>
      <c r="H387" s="218">
        <f>IF(AND(LEFT(DULIEU!$V379,3)=$M$4,LEFT(DULIEU!$W379,4)=$H$11),DULIEU!$X379,0)</f>
        <v>0</v>
      </c>
      <c r="I387" s="218">
        <f>IF(AND(LEFT(DULIEU!$V379,3)=$M$4,LEFT(DULIEU!$W379,4)=$I$11),DULIEU!$X379,0)</f>
        <v>0</v>
      </c>
      <c r="J387" s="218">
        <f>IF(AND(LEFT(DULIEU!$V379,3)=$M$4,LEFT(DULIEU!$W379,4)=$J$11),DULIEU!$X379,0)</f>
        <v>0</v>
      </c>
      <c r="K387" s="219">
        <f>IF($L387&gt;0,DULIEU!W379,"-")</f>
        <v>0</v>
      </c>
      <c r="L387" s="218" t="str">
        <f t="shared" si="10"/>
        <v/>
      </c>
      <c r="M387" s="66" t="str">
        <f t="shared" si="11"/>
        <v/>
      </c>
      <c r="N387" s="118"/>
      <c r="O387" s="45"/>
      <c r="P387" s="45"/>
      <c r="Q387" s="45"/>
      <c r="R387" s="45"/>
      <c r="S387" s="45"/>
      <c r="T387" s="45"/>
      <c r="U387" s="45"/>
      <c r="V387" s="45"/>
      <c r="W387" s="45"/>
      <c r="X387" s="45"/>
      <c r="Y387" s="45"/>
      <c r="Z387" s="45"/>
      <c r="AA387" s="45"/>
      <c r="AB387" s="45"/>
      <c r="AC387" s="45"/>
      <c r="AD387" s="45"/>
      <c r="AE387" s="45"/>
      <c r="AF387" s="45"/>
      <c r="AG387" s="45"/>
      <c r="AH387" s="45"/>
      <c r="AI387" s="45"/>
      <c r="AJ387" s="45"/>
      <c r="AK387" s="45"/>
    </row>
    <row r="388" spans="1:37" s="50" customFormat="1" ht="12.75" hidden="1">
      <c r="A388" s="45"/>
      <c r="B388" s="216" t="str">
        <f>IF(LEFT(DULIEU!$V380,3)=$M$4,DULIEU!$D380,"")</f>
        <v/>
      </c>
      <c r="C388" s="217" t="str">
        <f>IF(LEFT(DULIEU!$V380,3)=$M$4,DULIEU!$H380,"")</f>
        <v/>
      </c>
      <c r="D388" s="217" t="str">
        <f>IF(LEFT(DULIEU!$V380,3)=$M$4,DULIEU!$J380,"")</f>
        <v/>
      </c>
      <c r="E388" s="216" t="str">
        <f>IF(LEFT(DULIEU!$V380,3)=$M$4,DULIEU!$E380,"")</f>
        <v/>
      </c>
      <c r="F388" s="216" t="str">
        <f>IF(LEFT(DULIEU!$V380,3)=$M$4,DULIEU!$O380,"")</f>
        <v/>
      </c>
      <c r="G388" s="218" t="str">
        <f>IF(LEFT(DULIEU!$V380,3)=$M$4,DULIEU!$X380,"")</f>
        <v/>
      </c>
      <c r="H388" s="218">
        <f>IF(AND(LEFT(DULIEU!$V380,3)=$M$4,LEFT(DULIEU!$W380,4)=$H$11),DULIEU!$X380,0)</f>
        <v>0</v>
      </c>
      <c r="I388" s="218">
        <f>IF(AND(LEFT(DULIEU!$V380,3)=$M$4,LEFT(DULIEU!$W380,4)=$I$11),DULIEU!$X380,0)</f>
        <v>0</v>
      </c>
      <c r="J388" s="218">
        <f>IF(AND(LEFT(DULIEU!$V380,3)=$M$4,LEFT(DULIEU!$W380,4)=$J$11),DULIEU!$X380,0)</f>
        <v>0</v>
      </c>
      <c r="K388" s="219">
        <f>IF($L388&gt;0,DULIEU!W380,"-")</f>
        <v>0</v>
      </c>
      <c r="L388" s="218" t="str">
        <f t="shared" si="10"/>
        <v/>
      </c>
      <c r="M388" s="66" t="str">
        <f t="shared" si="11"/>
        <v/>
      </c>
      <c r="N388" s="118"/>
      <c r="O388" s="45"/>
      <c r="P388" s="45"/>
      <c r="Q388" s="45"/>
      <c r="R388" s="45"/>
      <c r="S388" s="45"/>
      <c r="T388" s="45"/>
      <c r="U388" s="45"/>
      <c r="V388" s="45"/>
      <c r="W388" s="45"/>
      <c r="X388" s="45"/>
      <c r="Y388" s="45"/>
      <c r="Z388" s="45"/>
      <c r="AA388" s="45"/>
      <c r="AB388" s="45"/>
      <c r="AC388" s="45"/>
      <c r="AD388" s="45"/>
      <c r="AE388" s="45"/>
      <c r="AF388" s="45"/>
      <c r="AG388" s="45"/>
      <c r="AH388" s="45"/>
      <c r="AI388" s="45"/>
      <c r="AJ388" s="45"/>
      <c r="AK388" s="45"/>
    </row>
    <row r="389" spans="1:37" s="50" customFormat="1" ht="12.75" hidden="1">
      <c r="A389" s="45"/>
      <c r="B389" s="216" t="str">
        <f>IF(LEFT(DULIEU!$V381,3)=$M$4,DULIEU!$D381,"")</f>
        <v/>
      </c>
      <c r="C389" s="217" t="str">
        <f>IF(LEFT(DULIEU!$V381,3)=$M$4,DULIEU!$H381,"")</f>
        <v/>
      </c>
      <c r="D389" s="217" t="str">
        <f>IF(LEFT(DULIEU!$V381,3)=$M$4,DULIEU!$J381,"")</f>
        <v/>
      </c>
      <c r="E389" s="216" t="str">
        <f>IF(LEFT(DULIEU!$V381,3)=$M$4,DULIEU!$E381,"")</f>
        <v/>
      </c>
      <c r="F389" s="216" t="str">
        <f>IF(LEFT(DULIEU!$V381,3)=$M$4,DULIEU!$O381,"")</f>
        <v/>
      </c>
      <c r="G389" s="218" t="str">
        <f>IF(LEFT(DULIEU!$V381,3)=$M$4,DULIEU!$X381,"")</f>
        <v/>
      </c>
      <c r="H389" s="218">
        <f>IF(AND(LEFT(DULIEU!$V381,3)=$M$4,LEFT(DULIEU!$W381,4)=$H$11),DULIEU!$X381,0)</f>
        <v>0</v>
      </c>
      <c r="I389" s="218">
        <f>IF(AND(LEFT(DULIEU!$V381,3)=$M$4,LEFT(DULIEU!$W381,4)=$I$11),DULIEU!$X381,0)</f>
        <v>0</v>
      </c>
      <c r="J389" s="218">
        <f>IF(AND(LEFT(DULIEU!$V381,3)=$M$4,LEFT(DULIEU!$W381,4)=$J$11),DULIEU!$X381,0)</f>
        <v>0</v>
      </c>
      <c r="K389" s="219">
        <f>IF($L389&gt;0,DULIEU!W381,"-")</f>
        <v>0</v>
      </c>
      <c r="L389" s="218" t="str">
        <f t="shared" si="10"/>
        <v/>
      </c>
      <c r="M389" s="66" t="str">
        <f t="shared" si="11"/>
        <v/>
      </c>
      <c r="N389" s="118"/>
      <c r="O389" s="45"/>
      <c r="P389" s="45"/>
      <c r="Q389" s="45"/>
      <c r="R389" s="45"/>
      <c r="S389" s="45"/>
      <c r="T389" s="45"/>
      <c r="U389" s="45"/>
      <c r="V389" s="45"/>
      <c r="W389" s="45"/>
      <c r="X389" s="45"/>
      <c r="Y389" s="45"/>
      <c r="Z389" s="45"/>
      <c r="AA389" s="45"/>
      <c r="AB389" s="45"/>
      <c r="AC389" s="45"/>
      <c r="AD389" s="45"/>
      <c r="AE389" s="45"/>
      <c r="AF389" s="45"/>
      <c r="AG389" s="45"/>
      <c r="AH389" s="45"/>
      <c r="AI389" s="45"/>
      <c r="AJ389" s="45"/>
      <c r="AK389" s="45"/>
    </row>
    <row r="390" spans="1:37" s="50" customFormat="1" ht="12.75" hidden="1">
      <c r="A390" s="45"/>
      <c r="B390" s="216" t="str">
        <f>IF(LEFT(DULIEU!$V382,3)=$M$4,DULIEU!$D382,"")</f>
        <v/>
      </c>
      <c r="C390" s="217" t="str">
        <f>IF(LEFT(DULIEU!$V382,3)=$M$4,DULIEU!$H382,"")</f>
        <v/>
      </c>
      <c r="D390" s="217" t="str">
        <f>IF(LEFT(DULIEU!$V382,3)=$M$4,DULIEU!$J382,"")</f>
        <v/>
      </c>
      <c r="E390" s="216" t="str">
        <f>IF(LEFT(DULIEU!$V382,3)=$M$4,DULIEU!$E382,"")</f>
        <v/>
      </c>
      <c r="F390" s="216" t="str">
        <f>IF(LEFT(DULIEU!$V382,3)=$M$4,DULIEU!$O382,"")</f>
        <v/>
      </c>
      <c r="G390" s="218" t="str">
        <f>IF(LEFT(DULIEU!$V382,3)=$M$4,DULIEU!$X382,"")</f>
        <v/>
      </c>
      <c r="H390" s="218">
        <f>IF(AND(LEFT(DULIEU!$V382,3)=$M$4,LEFT(DULIEU!$W382,4)=$H$11),DULIEU!$X382,0)</f>
        <v>0</v>
      </c>
      <c r="I390" s="218">
        <f>IF(AND(LEFT(DULIEU!$V382,3)=$M$4,LEFT(DULIEU!$W382,4)=$I$11),DULIEU!$X382,0)</f>
        <v>0</v>
      </c>
      <c r="J390" s="218">
        <f>IF(AND(LEFT(DULIEU!$V382,3)=$M$4,LEFT(DULIEU!$W382,4)=$J$11),DULIEU!$X382,0)</f>
        <v>0</v>
      </c>
      <c r="K390" s="219">
        <f>IF($L390&gt;0,DULIEU!W382,"-")</f>
        <v>0</v>
      </c>
      <c r="L390" s="218" t="str">
        <f t="shared" si="10"/>
        <v/>
      </c>
      <c r="M390" s="66" t="str">
        <f t="shared" si="11"/>
        <v/>
      </c>
      <c r="N390" s="118"/>
      <c r="O390" s="45"/>
      <c r="P390" s="45"/>
      <c r="Q390" s="45"/>
      <c r="R390" s="45"/>
      <c r="S390" s="45"/>
      <c r="T390" s="45"/>
      <c r="U390" s="45"/>
      <c r="V390" s="45"/>
      <c r="W390" s="45"/>
      <c r="X390" s="45"/>
      <c r="Y390" s="45"/>
      <c r="Z390" s="45"/>
      <c r="AA390" s="45"/>
      <c r="AB390" s="45"/>
      <c r="AC390" s="45"/>
      <c r="AD390" s="45"/>
      <c r="AE390" s="45"/>
      <c r="AF390" s="45"/>
      <c r="AG390" s="45"/>
      <c r="AH390" s="45"/>
      <c r="AI390" s="45"/>
      <c r="AJ390" s="45"/>
      <c r="AK390" s="45"/>
    </row>
    <row r="391" spans="1:37" s="50" customFormat="1" ht="12.75" hidden="1">
      <c r="A391" s="45"/>
      <c r="B391" s="216" t="str">
        <f>IF(LEFT(DULIEU!$V383,3)=$M$4,DULIEU!$D383,"")</f>
        <v/>
      </c>
      <c r="C391" s="217" t="str">
        <f>IF(LEFT(DULIEU!$V383,3)=$M$4,DULIEU!$H383,"")</f>
        <v/>
      </c>
      <c r="D391" s="217" t="str">
        <f>IF(LEFT(DULIEU!$V383,3)=$M$4,DULIEU!$J383,"")</f>
        <v/>
      </c>
      <c r="E391" s="216" t="str">
        <f>IF(LEFT(DULIEU!$V383,3)=$M$4,DULIEU!$E383,"")</f>
        <v/>
      </c>
      <c r="F391" s="216" t="str">
        <f>IF(LEFT(DULIEU!$V383,3)=$M$4,DULIEU!$O383,"")</f>
        <v/>
      </c>
      <c r="G391" s="218" t="str">
        <f>IF(LEFT(DULIEU!$V383,3)=$M$4,DULIEU!$X383,"")</f>
        <v/>
      </c>
      <c r="H391" s="218">
        <f>IF(AND(LEFT(DULIEU!$V383,3)=$M$4,LEFT(DULIEU!$W383,4)=$H$11),DULIEU!$X383,0)</f>
        <v>0</v>
      </c>
      <c r="I391" s="218">
        <f>IF(AND(LEFT(DULIEU!$V383,3)=$M$4,LEFT(DULIEU!$W383,4)=$I$11),DULIEU!$X383,0)</f>
        <v>0</v>
      </c>
      <c r="J391" s="218">
        <f>IF(AND(LEFT(DULIEU!$V383,3)=$M$4,LEFT(DULIEU!$W383,4)=$J$11),DULIEU!$X383,0)</f>
        <v>0</v>
      </c>
      <c r="K391" s="219">
        <f>IF($L391&gt;0,DULIEU!W383,"-")</f>
        <v>0</v>
      </c>
      <c r="L391" s="218" t="str">
        <f t="shared" si="10"/>
        <v/>
      </c>
      <c r="M391" s="66" t="str">
        <f t="shared" si="11"/>
        <v/>
      </c>
      <c r="N391" s="118"/>
      <c r="O391" s="45"/>
      <c r="P391" s="45"/>
      <c r="Q391" s="45"/>
      <c r="R391" s="45"/>
      <c r="S391" s="45"/>
      <c r="T391" s="45"/>
      <c r="U391" s="45"/>
      <c r="V391" s="45"/>
      <c r="W391" s="45"/>
      <c r="X391" s="45"/>
      <c r="Y391" s="45"/>
      <c r="Z391" s="45"/>
      <c r="AA391" s="45"/>
      <c r="AB391" s="45"/>
      <c r="AC391" s="45"/>
      <c r="AD391" s="45"/>
      <c r="AE391" s="45"/>
      <c r="AF391" s="45"/>
      <c r="AG391" s="45"/>
      <c r="AH391" s="45"/>
      <c r="AI391" s="45"/>
      <c r="AJ391" s="45"/>
      <c r="AK391" s="45"/>
    </row>
    <row r="392" spans="1:37" s="50" customFormat="1" ht="12.75" hidden="1">
      <c r="A392" s="45"/>
      <c r="B392" s="216" t="str">
        <f>IF(LEFT(DULIEU!$V384,3)=$M$4,DULIEU!$D384,"")</f>
        <v/>
      </c>
      <c r="C392" s="217" t="str">
        <f>IF(LEFT(DULIEU!$V384,3)=$M$4,DULIEU!$H384,"")</f>
        <v/>
      </c>
      <c r="D392" s="217" t="str">
        <f>IF(LEFT(DULIEU!$V384,3)=$M$4,DULIEU!$J384,"")</f>
        <v/>
      </c>
      <c r="E392" s="216" t="str">
        <f>IF(LEFT(DULIEU!$V384,3)=$M$4,DULIEU!$E384,"")</f>
        <v/>
      </c>
      <c r="F392" s="216" t="str">
        <f>IF(LEFT(DULIEU!$V384,3)=$M$4,DULIEU!$O384,"")</f>
        <v/>
      </c>
      <c r="G392" s="218" t="str">
        <f>IF(LEFT(DULIEU!$V384,3)=$M$4,DULIEU!$X384,"")</f>
        <v/>
      </c>
      <c r="H392" s="218">
        <f>IF(AND(LEFT(DULIEU!$V384,3)=$M$4,LEFT(DULIEU!$W384,4)=$H$11),DULIEU!$X384,0)</f>
        <v>0</v>
      </c>
      <c r="I392" s="218">
        <f>IF(AND(LEFT(DULIEU!$V384,3)=$M$4,LEFT(DULIEU!$W384,4)=$I$11),DULIEU!$X384,0)</f>
        <v>0</v>
      </c>
      <c r="J392" s="218">
        <f>IF(AND(LEFT(DULIEU!$V384,3)=$M$4,LEFT(DULIEU!$W384,4)=$J$11),DULIEU!$X384,0)</f>
        <v>0</v>
      </c>
      <c r="K392" s="219">
        <f>IF($L392&gt;0,DULIEU!W384,"-")</f>
        <v>0</v>
      </c>
      <c r="L392" s="218" t="str">
        <f t="shared" si="10"/>
        <v/>
      </c>
      <c r="M392" s="66" t="str">
        <f t="shared" si="11"/>
        <v/>
      </c>
      <c r="N392" s="118"/>
      <c r="O392" s="45"/>
      <c r="P392" s="45"/>
      <c r="Q392" s="45"/>
      <c r="R392" s="45"/>
      <c r="S392" s="45"/>
      <c r="T392" s="45"/>
      <c r="U392" s="45"/>
      <c r="V392" s="45"/>
      <c r="W392" s="45"/>
      <c r="X392" s="45"/>
      <c r="Y392" s="45"/>
      <c r="Z392" s="45"/>
      <c r="AA392" s="45"/>
      <c r="AB392" s="45"/>
      <c r="AC392" s="45"/>
      <c r="AD392" s="45"/>
      <c r="AE392" s="45"/>
      <c r="AF392" s="45"/>
      <c r="AG392" s="45"/>
      <c r="AH392" s="45"/>
      <c r="AI392" s="45"/>
      <c r="AJ392" s="45"/>
      <c r="AK392" s="45"/>
    </row>
    <row r="393" spans="1:37" s="50" customFormat="1" ht="12.75" hidden="1">
      <c r="A393" s="45"/>
      <c r="B393" s="216" t="str">
        <f>IF(LEFT(DULIEU!$V385,3)=$M$4,DULIEU!$D385,"")</f>
        <v/>
      </c>
      <c r="C393" s="217" t="str">
        <f>IF(LEFT(DULIEU!$V385,3)=$M$4,DULIEU!$H385,"")</f>
        <v/>
      </c>
      <c r="D393" s="217" t="str">
        <f>IF(LEFT(DULIEU!$V385,3)=$M$4,DULIEU!$J385,"")</f>
        <v/>
      </c>
      <c r="E393" s="216" t="str">
        <f>IF(LEFT(DULIEU!$V385,3)=$M$4,DULIEU!$E385,"")</f>
        <v/>
      </c>
      <c r="F393" s="216" t="str">
        <f>IF(LEFT(DULIEU!$V385,3)=$M$4,DULIEU!$O385,"")</f>
        <v/>
      </c>
      <c r="G393" s="218" t="str">
        <f>IF(LEFT(DULIEU!$V385,3)=$M$4,DULIEU!$X385,"")</f>
        <v/>
      </c>
      <c r="H393" s="218">
        <f>IF(AND(LEFT(DULIEU!$V385,3)=$M$4,LEFT(DULIEU!$W385,4)=$H$11),DULIEU!$X385,0)</f>
        <v>0</v>
      </c>
      <c r="I393" s="218">
        <f>IF(AND(LEFT(DULIEU!$V385,3)=$M$4,LEFT(DULIEU!$W385,4)=$I$11),DULIEU!$X385,0)</f>
        <v>0</v>
      </c>
      <c r="J393" s="218">
        <f>IF(AND(LEFT(DULIEU!$V385,3)=$M$4,LEFT(DULIEU!$W385,4)=$J$11),DULIEU!$X385,0)</f>
        <v>0</v>
      </c>
      <c r="K393" s="219">
        <f>IF($L393&gt;0,DULIEU!W385,"-")</f>
        <v>0</v>
      </c>
      <c r="L393" s="218" t="str">
        <f t="shared" si="10"/>
        <v/>
      </c>
      <c r="M393" s="66" t="str">
        <f t="shared" si="11"/>
        <v/>
      </c>
      <c r="N393" s="118"/>
      <c r="O393" s="45"/>
      <c r="P393" s="45"/>
      <c r="Q393" s="45"/>
      <c r="R393" s="45"/>
      <c r="S393" s="45"/>
      <c r="T393" s="45"/>
      <c r="U393" s="45"/>
      <c r="V393" s="45"/>
      <c r="W393" s="45"/>
      <c r="X393" s="45"/>
      <c r="Y393" s="45"/>
      <c r="Z393" s="45"/>
      <c r="AA393" s="45"/>
      <c r="AB393" s="45"/>
      <c r="AC393" s="45"/>
      <c r="AD393" s="45"/>
      <c r="AE393" s="45"/>
      <c r="AF393" s="45"/>
      <c r="AG393" s="45"/>
      <c r="AH393" s="45"/>
      <c r="AI393" s="45"/>
      <c r="AJ393" s="45"/>
      <c r="AK393" s="45"/>
    </row>
    <row r="394" spans="1:37" s="50" customFormat="1" ht="12.75" hidden="1">
      <c r="A394" s="45"/>
      <c r="B394" s="216" t="str">
        <f>IF(LEFT(DULIEU!$V386,3)=$M$4,DULIEU!$D386,"")</f>
        <v/>
      </c>
      <c r="C394" s="217" t="str">
        <f>IF(LEFT(DULIEU!$V386,3)=$M$4,DULIEU!$H386,"")</f>
        <v/>
      </c>
      <c r="D394" s="217" t="str">
        <f>IF(LEFT(DULIEU!$V386,3)=$M$4,DULIEU!$J386,"")</f>
        <v/>
      </c>
      <c r="E394" s="216" t="str">
        <f>IF(LEFT(DULIEU!$V386,3)=$M$4,DULIEU!$E386,"")</f>
        <v/>
      </c>
      <c r="F394" s="216" t="str">
        <f>IF(LEFT(DULIEU!$V386,3)=$M$4,DULIEU!$O386,"")</f>
        <v/>
      </c>
      <c r="G394" s="218" t="str">
        <f>IF(LEFT(DULIEU!$V386,3)=$M$4,DULIEU!$X386,"")</f>
        <v/>
      </c>
      <c r="H394" s="218">
        <f>IF(AND(LEFT(DULIEU!$V386,3)=$M$4,LEFT(DULIEU!$W386,4)=$H$11),DULIEU!$X386,0)</f>
        <v>0</v>
      </c>
      <c r="I394" s="218">
        <f>IF(AND(LEFT(DULIEU!$V386,3)=$M$4,LEFT(DULIEU!$W386,4)=$I$11),DULIEU!$X386,0)</f>
        <v>0</v>
      </c>
      <c r="J394" s="218">
        <f>IF(AND(LEFT(DULIEU!$V386,3)=$M$4,LEFT(DULIEU!$W386,4)=$J$11),DULIEU!$X386,0)</f>
        <v>0</v>
      </c>
      <c r="K394" s="219">
        <f>IF($L394&gt;0,DULIEU!W386,"-")</f>
        <v>0</v>
      </c>
      <c r="L394" s="218" t="str">
        <f t="shared" si="10"/>
        <v/>
      </c>
      <c r="M394" s="66" t="str">
        <f t="shared" si="11"/>
        <v/>
      </c>
      <c r="N394" s="118"/>
      <c r="O394" s="45"/>
      <c r="P394" s="45"/>
      <c r="Q394" s="45"/>
      <c r="R394" s="45"/>
      <c r="S394" s="45"/>
      <c r="T394" s="45"/>
      <c r="U394" s="45"/>
      <c r="V394" s="45"/>
      <c r="W394" s="45"/>
      <c r="X394" s="45"/>
      <c r="Y394" s="45"/>
      <c r="Z394" s="45"/>
      <c r="AA394" s="45"/>
      <c r="AB394" s="45"/>
      <c r="AC394" s="45"/>
      <c r="AD394" s="45"/>
      <c r="AE394" s="45"/>
      <c r="AF394" s="45"/>
      <c r="AG394" s="45"/>
      <c r="AH394" s="45"/>
      <c r="AI394" s="45"/>
      <c r="AJ394" s="45"/>
      <c r="AK394" s="45"/>
    </row>
    <row r="395" spans="1:37" s="50" customFormat="1" ht="12.75" hidden="1">
      <c r="A395" s="45"/>
      <c r="B395" s="216" t="str">
        <f>IF(LEFT(DULIEU!$V387,3)=$M$4,DULIEU!$D387,"")</f>
        <v/>
      </c>
      <c r="C395" s="217" t="str">
        <f>IF(LEFT(DULIEU!$V387,3)=$M$4,DULIEU!$H387,"")</f>
        <v/>
      </c>
      <c r="D395" s="217" t="str">
        <f>IF(LEFT(DULIEU!$V387,3)=$M$4,DULIEU!$J387,"")</f>
        <v/>
      </c>
      <c r="E395" s="216" t="str">
        <f>IF(LEFT(DULIEU!$V387,3)=$M$4,DULIEU!$E387,"")</f>
        <v/>
      </c>
      <c r="F395" s="216" t="str">
        <f>IF(LEFT(DULIEU!$V387,3)=$M$4,DULIEU!$O387,"")</f>
        <v/>
      </c>
      <c r="G395" s="218" t="str">
        <f>IF(LEFT(DULIEU!$V387,3)=$M$4,DULIEU!$X387,"")</f>
        <v/>
      </c>
      <c r="H395" s="218">
        <f>IF(AND(LEFT(DULIEU!$V387,3)=$M$4,LEFT(DULIEU!$W387,4)=$H$11),DULIEU!$X387,0)</f>
        <v>0</v>
      </c>
      <c r="I395" s="218">
        <f>IF(AND(LEFT(DULIEU!$V387,3)=$M$4,LEFT(DULIEU!$W387,4)=$I$11),DULIEU!$X387,0)</f>
        <v>0</v>
      </c>
      <c r="J395" s="218">
        <f>IF(AND(LEFT(DULIEU!$V387,3)=$M$4,LEFT(DULIEU!$W387,4)=$J$11),DULIEU!$X387,0)</f>
        <v>0</v>
      </c>
      <c r="K395" s="219">
        <f>IF($L395&gt;0,DULIEU!W387,"-")</f>
        <v>0</v>
      </c>
      <c r="L395" s="218" t="str">
        <f t="shared" si="10"/>
        <v/>
      </c>
      <c r="M395" s="66" t="str">
        <f t="shared" si="11"/>
        <v/>
      </c>
      <c r="N395" s="118"/>
      <c r="O395" s="45"/>
      <c r="P395" s="45"/>
      <c r="Q395" s="45"/>
      <c r="R395" s="45"/>
      <c r="S395" s="45"/>
      <c r="T395" s="45"/>
      <c r="U395" s="45"/>
      <c r="V395" s="45"/>
      <c r="W395" s="45"/>
      <c r="X395" s="45"/>
      <c r="Y395" s="45"/>
      <c r="Z395" s="45"/>
      <c r="AA395" s="45"/>
      <c r="AB395" s="45"/>
      <c r="AC395" s="45"/>
      <c r="AD395" s="45"/>
      <c r="AE395" s="45"/>
      <c r="AF395" s="45"/>
      <c r="AG395" s="45"/>
      <c r="AH395" s="45"/>
      <c r="AI395" s="45"/>
      <c r="AJ395" s="45"/>
      <c r="AK395" s="45"/>
    </row>
    <row r="396" spans="1:37" s="50" customFormat="1" ht="12.75" hidden="1">
      <c r="A396" s="45"/>
      <c r="B396" s="216" t="str">
        <f>IF(LEFT(DULIEU!$V388,3)=$M$4,DULIEU!$D388,"")</f>
        <v/>
      </c>
      <c r="C396" s="217" t="str">
        <f>IF(LEFT(DULIEU!$V388,3)=$M$4,DULIEU!$H388,"")</f>
        <v/>
      </c>
      <c r="D396" s="217" t="str">
        <f>IF(LEFT(DULIEU!$V388,3)=$M$4,DULIEU!$J388,"")</f>
        <v/>
      </c>
      <c r="E396" s="216" t="str">
        <f>IF(LEFT(DULIEU!$V388,3)=$M$4,DULIEU!$E388,"")</f>
        <v/>
      </c>
      <c r="F396" s="216" t="str">
        <f>IF(LEFT(DULIEU!$V388,3)=$M$4,DULIEU!$O388,"")</f>
        <v/>
      </c>
      <c r="G396" s="218" t="str">
        <f>IF(LEFT(DULIEU!$V388,3)=$M$4,DULIEU!$X388,"")</f>
        <v/>
      </c>
      <c r="H396" s="218">
        <f>IF(AND(LEFT(DULIEU!$V388,3)=$M$4,LEFT(DULIEU!$W388,4)=$H$11),DULIEU!$X388,0)</f>
        <v>0</v>
      </c>
      <c r="I396" s="218">
        <f>IF(AND(LEFT(DULIEU!$V388,3)=$M$4,LEFT(DULIEU!$W388,4)=$I$11),DULIEU!$X388,0)</f>
        <v>0</v>
      </c>
      <c r="J396" s="218">
        <f>IF(AND(LEFT(DULIEU!$V388,3)=$M$4,LEFT(DULIEU!$W388,4)=$J$11),DULIEU!$X388,0)</f>
        <v>0</v>
      </c>
      <c r="K396" s="219">
        <f>IF($L396&gt;0,DULIEU!W388,"-")</f>
        <v>0</v>
      </c>
      <c r="L396" s="218" t="str">
        <f t="shared" si="10"/>
        <v/>
      </c>
      <c r="M396" s="66" t="str">
        <f t="shared" si="11"/>
        <v/>
      </c>
      <c r="N396" s="118"/>
      <c r="O396" s="45"/>
      <c r="P396" s="45"/>
      <c r="Q396" s="45"/>
      <c r="R396" s="45"/>
      <c r="S396" s="45"/>
      <c r="T396" s="45"/>
      <c r="U396" s="45"/>
      <c r="V396" s="45"/>
      <c r="W396" s="45"/>
      <c r="X396" s="45"/>
      <c r="Y396" s="45"/>
      <c r="Z396" s="45"/>
      <c r="AA396" s="45"/>
      <c r="AB396" s="45"/>
      <c r="AC396" s="45"/>
      <c r="AD396" s="45"/>
      <c r="AE396" s="45"/>
      <c r="AF396" s="45"/>
      <c r="AG396" s="45"/>
      <c r="AH396" s="45"/>
      <c r="AI396" s="45"/>
      <c r="AJ396" s="45"/>
      <c r="AK396" s="45"/>
    </row>
    <row r="397" spans="1:37" s="50" customFormat="1" ht="12.75" hidden="1">
      <c r="A397" s="45"/>
      <c r="B397" s="216" t="str">
        <f>IF(LEFT(DULIEU!$V389,3)=$M$4,DULIEU!$D389,"")</f>
        <v/>
      </c>
      <c r="C397" s="217" t="str">
        <f>IF(LEFT(DULIEU!$V389,3)=$M$4,DULIEU!$H389,"")</f>
        <v/>
      </c>
      <c r="D397" s="217" t="str">
        <f>IF(LEFT(DULIEU!$V389,3)=$M$4,DULIEU!$J389,"")</f>
        <v/>
      </c>
      <c r="E397" s="216" t="str">
        <f>IF(LEFT(DULIEU!$V389,3)=$M$4,DULIEU!$E389,"")</f>
        <v/>
      </c>
      <c r="F397" s="216" t="str">
        <f>IF(LEFT(DULIEU!$V389,3)=$M$4,DULIEU!$O389,"")</f>
        <v/>
      </c>
      <c r="G397" s="218" t="str">
        <f>IF(LEFT(DULIEU!$V389,3)=$M$4,DULIEU!$X389,"")</f>
        <v/>
      </c>
      <c r="H397" s="218">
        <f>IF(AND(LEFT(DULIEU!$V389,3)=$M$4,LEFT(DULIEU!$W389,4)=$H$11),DULIEU!$X389,0)</f>
        <v>0</v>
      </c>
      <c r="I397" s="218">
        <f>IF(AND(LEFT(DULIEU!$V389,3)=$M$4,LEFT(DULIEU!$W389,4)=$I$11),DULIEU!$X389,0)</f>
        <v>0</v>
      </c>
      <c r="J397" s="218">
        <f>IF(AND(LEFT(DULIEU!$V389,3)=$M$4,LEFT(DULIEU!$W389,4)=$J$11),DULIEU!$X389,0)</f>
        <v>0</v>
      </c>
      <c r="K397" s="219">
        <f>IF($L397&gt;0,DULIEU!W389,"-")</f>
        <v>0</v>
      </c>
      <c r="L397" s="218" t="str">
        <f t="shared" si="10"/>
        <v/>
      </c>
      <c r="M397" s="66" t="str">
        <f t="shared" si="11"/>
        <v/>
      </c>
      <c r="N397" s="118"/>
      <c r="O397" s="45"/>
      <c r="P397" s="45"/>
      <c r="Q397" s="45"/>
      <c r="R397" s="45"/>
      <c r="S397" s="45"/>
      <c r="T397" s="45"/>
      <c r="U397" s="45"/>
      <c r="V397" s="45"/>
      <c r="W397" s="45"/>
      <c r="X397" s="45"/>
      <c r="Y397" s="45"/>
      <c r="Z397" s="45"/>
      <c r="AA397" s="45"/>
      <c r="AB397" s="45"/>
      <c r="AC397" s="45"/>
      <c r="AD397" s="45"/>
      <c r="AE397" s="45"/>
      <c r="AF397" s="45"/>
      <c r="AG397" s="45"/>
      <c r="AH397" s="45"/>
      <c r="AI397" s="45"/>
      <c r="AJ397" s="45"/>
      <c r="AK397" s="45"/>
    </row>
    <row r="398" spans="1:37" s="50" customFormat="1" ht="12.75" hidden="1">
      <c r="A398" s="45"/>
      <c r="B398" s="216" t="str">
        <f>IF(LEFT(DULIEU!$V390,3)=$M$4,DULIEU!$D390,"")</f>
        <v/>
      </c>
      <c r="C398" s="217" t="str">
        <f>IF(LEFT(DULIEU!$V390,3)=$M$4,DULIEU!$H390,"")</f>
        <v/>
      </c>
      <c r="D398" s="217" t="str">
        <f>IF(LEFT(DULIEU!$V390,3)=$M$4,DULIEU!$J390,"")</f>
        <v/>
      </c>
      <c r="E398" s="216" t="str">
        <f>IF(LEFT(DULIEU!$V390,3)=$M$4,DULIEU!$E390,"")</f>
        <v/>
      </c>
      <c r="F398" s="216" t="str">
        <f>IF(LEFT(DULIEU!$V390,3)=$M$4,DULIEU!$O390,"")</f>
        <v/>
      </c>
      <c r="G398" s="218" t="str">
        <f>IF(LEFT(DULIEU!$V390,3)=$M$4,DULIEU!$X390,"")</f>
        <v/>
      </c>
      <c r="H398" s="218">
        <f>IF(AND(LEFT(DULIEU!$V390,3)=$M$4,LEFT(DULIEU!$W390,4)=$H$11),DULIEU!$X390,0)</f>
        <v>0</v>
      </c>
      <c r="I398" s="218">
        <f>IF(AND(LEFT(DULIEU!$V390,3)=$M$4,LEFT(DULIEU!$W390,4)=$I$11),DULIEU!$X390,0)</f>
        <v>0</v>
      </c>
      <c r="J398" s="218">
        <f>IF(AND(LEFT(DULIEU!$V390,3)=$M$4,LEFT(DULIEU!$W390,4)=$J$11),DULIEU!$X390,0)</f>
        <v>0</v>
      </c>
      <c r="K398" s="219">
        <f>IF($L398&gt;0,DULIEU!W390,"-")</f>
        <v>0</v>
      </c>
      <c r="L398" s="218" t="str">
        <f t="shared" si="10"/>
        <v/>
      </c>
      <c r="M398" s="66" t="str">
        <f t="shared" si="11"/>
        <v/>
      </c>
      <c r="N398" s="118"/>
      <c r="O398" s="45"/>
      <c r="P398" s="45"/>
      <c r="Q398" s="45"/>
      <c r="R398" s="45"/>
      <c r="S398" s="45"/>
      <c r="T398" s="45"/>
      <c r="U398" s="45"/>
      <c r="V398" s="45"/>
      <c r="W398" s="45"/>
      <c r="X398" s="45"/>
      <c r="Y398" s="45"/>
      <c r="Z398" s="45"/>
      <c r="AA398" s="45"/>
      <c r="AB398" s="45"/>
      <c r="AC398" s="45"/>
      <c r="AD398" s="45"/>
      <c r="AE398" s="45"/>
      <c r="AF398" s="45"/>
      <c r="AG398" s="45"/>
      <c r="AH398" s="45"/>
      <c r="AI398" s="45"/>
      <c r="AJ398" s="45"/>
      <c r="AK398" s="45"/>
    </row>
    <row r="399" spans="1:37" s="50" customFormat="1" ht="12.75" hidden="1">
      <c r="A399" s="45"/>
      <c r="B399" s="216" t="str">
        <f>IF(LEFT(DULIEU!$V391,3)=$M$4,DULIEU!$D391,"")</f>
        <v/>
      </c>
      <c r="C399" s="217" t="str">
        <f>IF(LEFT(DULIEU!$V391,3)=$M$4,DULIEU!$H391,"")</f>
        <v/>
      </c>
      <c r="D399" s="217" t="str">
        <f>IF(LEFT(DULIEU!$V391,3)=$M$4,DULIEU!$J391,"")</f>
        <v/>
      </c>
      <c r="E399" s="216" t="str">
        <f>IF(LEFT(DULIEU!$V391,3)=$M$4,DULIEU!$E391,"")</f>
        <v/>
      </c>
      <c r="F399" s="216" t="str">
        <f>IF(LEFT(DULIEU!$V391,3)=$M$4,DULIEU!$O391,"")</f>
        <v/>
      </c>
      <c r="G399" s="218" t="str">
        <f>IF(LEFT(DULIEU!$V391,3)=$M$4,DULIEU!$X391,"")</f>
        <v/>
      </c>
      <c r="H399" s="218">
        <f>IF(AND(LEFT(DULIEU!$V391,3)=$M$4,LEFT(DULIEU!$W391,4)=$H$11),DULIEU!$X391,0)</f>
        <v>0</v>
      </c>
      <c r="I399" s="218">
        <f>IF(AND(LEFT(DULIEU!$V391,3)=$M$4,LEFT(DULIEU!$W391,4)=$I$11),DULIEU!$X391,0)</f>
        <v>0</v>
      </c>
      <c r="J399" s="218">
        <f>IF(AND(LEFT(DULIEU!$V391,3)=$M$4,LEFT(DULIEU!$W391,4)=$J$11),DULIEU!$X391,0)</f>
        <v>0</v>
      </c>
      <c r="K399" s="219">
        <f>IF($L399&gt;0,DULIEU!W391,"-")</f>
        <v>0</v>
      </c>
      <c r="L399" s="218" t="str">
        <f t="shared" si="10"/>
        <v/>
      </c>
      <c r="M399" s="66" t="str">
        <f t="shared" si="11"/>
        <v/>
      </c>
      <c r="N399" s="118"/>
      <c r="O399" s="45"/>
      <c r="P399" s="45"/>
      <c r="Q399" s="45"/>
      <c r="R399" s="45"/>
      <c r="S399" s="45"/>
      <c r="T399" s="45"/>
      <c r="U399" s="45"/>
      <c r="V399" s="45"/>
      <c r="W399" s="45"/>
      <c r="X399" s="45"/>
      <c r="Y399" s="45"/>
      <c r="Z399" s="45"/>
      <c r="AA399" s="45"/>
      <c r="AB399" s="45"/>
      <c r="AC399" s="45"/>
      <c r="AD399" s="45"/>
      <c r="AE399" s="45"/>
      <c r="AF399" s="45"/>
      <c r="AG399" s="45"/>
      <c r="AH399" s="45"/>
      <c r="AI399" s="45"/>
      <c r="AJ399" s="45"/>
      <c r="AK399" s="45"/>
    </row>
    <row r="400" spans="1:37" s="50" customFormat="1" ht="12.75" hidden="1">
      <c r="A400" s="45"/>
      <c r="B400" s="216" t="str">
        <f>IF(LEFT(DULIEU!$V392,3)=$M$4,DULIEU!$D392,"")</f>
        <v/>
      </c>
      <c r="C400" s="217" t="str">
        <f>IF(LEFT(DULIEU!$V392,3)=$M$4,DULIEU!$H392,"")</f>
        <v/>
      </c>
      <c r="D400" s="217" t="str">
        <f>IF(LEFT(DULIEU!$V392,3)=$M$4,DULIEU!$J392,"")</f>
        <v/>
      </c>
      <c r="E400" s="216" t="str">
        <f>IF(LEFT(DULIEU!$V392,3)=$M$4,DULIEU!$E392,"")</f>
        <v/>
      </c>
      <c r="F400" s="216" t="str">
        <f>IF(LEFT(DULIEU!$V392,3)=$M$4,DULIEU!$O392,"")</f>
        <v/>
      </c>
      <c r="G400" s="218" t="str">
        <f>IF(LEFT(DULIEU!$V392,3)=$M$4,DULIEU!$X392,"")</f>
        <v/>
      </c>
      <c r="H400" s="218">
        <f>IF(AND(LEFT(DULIEU!$V392,3)=$M$4,LEFT(DULIEU!$W392,4)=$H$11),DULIEU!$X392,0)</f>
        <v>0</v>
      </c>
      <c r="I400" s="218">
        <f>IF(AND(LEFT(DULIEU!$V392,3)=$M$4,LEFT(DULIEU!$W392,4)=$I$11),DULIEU!$X392,0)</f>
        <v>0</v>
      </c>
      <c r="J400" s="218">
        <f>IF(AND(LEFT(DULIEU!$V392,3)=$M$4,LEFT(DULIEU!$W392,4)=$J$11),DULIEU!$X392,0)</f>
        <v>0</v>
      </c>
      <c r="K400" s="219">
        <f>IF($L400&gt;0,DULIEU!W392,"-")</f>
        <v>0</v>
      </c>
      <c r="L400" s="218" t="str">
        <f t="shared" ref="L400:L463" si="12">IF(SUM($H400:$J400)=0,G400,0)</f>
        <v/>
      </c>
      <c r="M400" s="66" t="str">
        <f t="shared" ref="M400:M463" si="13">IF(F400="","","x")</f>
        <v/>
      </c>
      <c r="N400" s="118"/>
      <c r="O400" s="45"/>
      <c r="P400" s="45"/>
      <c r="Q400" s="45"/>
      <c r="R400" s="45"/>
      <c r="S400" s="45"/>
      <c r="T400" s="45"/>
      <c r="U400" s="45"/>
      <c r="V400" s="45"/>
      <c r="W400" s="45"/>
      <c r="X400" s="45"/>
      <c r="Y400" s="45"/>
      <c r="Z400" s="45"/>
      <c r="AA400" s="45"/>
      <c r="AB400" s="45"/>
      <c r="AC400" s="45"/>
      <c r="AD400" s="45"/>
      <c r="AE400" s="45"/>
      <c r="AF400" s="45"/>
      <c r="AG400" s="45"/>
      <c r="AH400" s="45"/>
      <c r="AI400" s="45"/>
      <c r="AJ400" s="45"/>
      <c r="AK400" s="45"/>
    </row>
    <row r="401" spans="1:37" s="50" customFormat="1" ht="12.75" hidden="1">
      <c r="A401" s="45"/>
      <c r="B401" s="216" t="str">
        <f>IF(LEFT(DULIEU!$V393,3)=$M$4,DULIEU!$D393,"")</f>
        <v/>
      </c>
      <c r="C401" s="217" t="str">
        <f>IF(LEFT(DULIEU!$V393,3)=$M$4,DULIEU!$H393,"")</f>
        <v/>
      </c>
      <c r="D401" s="217" t="str">
        <f>IF(LEFT(DULIEU!$V393,3)=$M$4,DULIEU!$J393,"")</f>
        <v/>
      </c>
      <c r="E401" s="216" t="str">
        <f>IF(LEFT(DULIEU!$V393,3)=$M$4,DULIEU!$E393,"")</f>
        <v/>
      </c>
      <c r="F401" s="216" t="str">
        <f>IF(LEFT(DULIEU!$V393,3)=$M$4,DULIEU!$O393,"")</f>
        <v/>
      </c>
      <c r="G401" s="218" t="str">
        <f>IF(LEFT(DULIEU!$V393,3)=$M$4,DULIEU!$X393,"")</f>
        <v/>
      </c>
      <c r="H401" s="218">
        <f>IF(AND(LEFT(DULIEU!$V393,3)=$M$4,LEFT(DULIEU!$W393,4)=$H$11),DULIEU!$X393,0)</f>
        <v>0</v>
      </c>
      <c r="I401" s="218">
        <f>IF(AND(LEFT(DULIEU!$V393,3)=$M$4,LEFT(DULIEU!$W393,4)=$I$11),DULIEU!$X393,0)</f>
        <v>0</v>
      </c>
      <c r="J401" s="218">
        <f>IF(AND(LEFT(DULIEU!$V393,3)=$M$4,LEFT(DULIEU!$W393,4)=$J$11),DULIEU!$X393,0)</f>
        <v>0</v>
      </c>
      <c r="K401" s="219">
        <f>IF($L401&gt;0,DULIEU!W393,"-")</f>
        <v>0</v>
      </c>
      <c r="L401" s="218" t="str">
        <f t="shared" si="12"/>
        <v/>
      </c>
      <c r="M401" s="66" t="str">
        <f t="shared" si="13"/>
        <v/>
      </c>
      <c r="N401" s="118"/>
      <c r="O401" s="45"/>
      <c r="P401" s="45"/>
      <c r="Q401" s="45"/>
      <c r="R401" s="45"/>
      <c r="S401" s="45"/>
      <c r="T401" s="45"/>
      <c r="U401" s="45"/>
      <c r="V401" s="45"/>
      <c r="W401" s="45"/>
      <c r="X401" s="45"/>
      <c r="Y401" s="45"/>
      <c r="Z401" s="45"/>
      <c r="AA401" s="45"/>
      <c r="AB401" s="45"/>
      <c r="AC401" s="45"/>
      <c r="AD401" s="45"/>
      <c r="AE401" s="45"/>
      <c r="AF401" s="45"/>
      <c r="AG401" s="45"/>
      <c r="AH401" s="45"/>
      <c r="AI401" s="45"/>
      <c r="AJ401" s="45"/>
      <c r="AK401" s="45"/>
    </row>
    <row r="402" spans="1:37" s="50" customFormat="1" ht="12.75" hidden="1">
      <c r="A402" s="45"/>
      <c r="B402" s="216" t="str">
        <f>IF(LEFT(DULIEU!$V394,3)=$M$4,DULIEU!$D394,"")</f>
        <v/>
      </c>
      <c r="C402" s="217" t="str">
        <f>IF(LEFT(DULIEU!$V394,3)=$M$4,DULIEU!$H394,"")</f>
        <v/>
      </c>
      <c r="D402" s="217" t="str">
        <f>IF(LEFT(DULIEU!$V394,3)=$M$4,DULIEU!$J394,"")</f>
        <v/>
      </c>
      <c r="E402" s="216" t="str">
        <f>IF(LEFT(DULIEU!$V394,3)=$M$4,DULIEU!$E394,"")</f>
        <v/>
      </c>
      <c r="F402" s="216" t="str">
        <f>IF(LEFT(DULIEU!$V394,3)=$M$4,DULIEU!$O394,"")</f>
        <v/>
      </c>
      <c r="G402" s="218" t="str">
        <f>IF(LEFT(DULIEU!$V394,3)=$M$4,DULIEU!$X394,"")</f>
        <v/>
      </c>
      <c r="H402" s="218">
        <f>IF(AND(LEFT(DULIEU!$V394,3)=$M$4,LEFT(DULIEU!$W394,4)=$H$11),DULIEU!$X394,0)</f>
        <v>0</v>
      </c>
      <c r="I402" s="218">
        <f>IF(AND(LEFT(DULIEU!$V394,3)=$M$4,LEFT(DULIEU!$W394,4)=$I$11),DULIEU!$X394,0)</f>
        <v>0</v>
      </c>
      <c r="J402" s="218">
        <f>IF(AND(LEFT(DULIEU!$V394,3)=$M$4,LEFT(DULIEU!$W394,4)=$J$11),DULIEU!$X394,0)</f>
        <v>0</v>
      </c>
      <c r="K402" s="219">
        <f>IF($L402&gt;0,DULIEU!W394,"-")</f>
        <v>0</v>
      </c>
      <c r="L402" s="218" t="str">
        <f t="shared" si="12"/>
        <v/>
      </c>
      <c r="M402" s="66" t="str">
        <f t="shared" si="13"/>
        <v/>
      </c>
      <c r="N402" s="118"/>
      <c r="O402" s="45"/>
      <c r="P402" s="45"/>
      <c r="Q402" s="45"/>
      <c r="R402" s="45"/>
      <c r="S402" s="45"/>
      <c r="T402" s="45"/>
      <c r="U402" s="45"/>
      <c r="V402" s="45"/>
      <c r="W402" s="45"/>
      <c r="X402" s="45"/>
      <c r="Y402" s="45"/>
      <c r="Z402" s="45"/>
      <c r="AA402" s="45"/>
      <c r="AB402" s="45"/>
      <c r="AC402" s="45"/>
      <c r="AD402" s="45"/>
      <c r="AE402" s="45"/>
      <c r="AF402" s="45"/>
      <c r="AG402" s="45"/>
      <c r="AH402" s="45"/>
      <c r="AI402" s="45"/>
      <c r="AJ402" s="45"/>
      <c r="AK402" s="45"/>
    </row>
    <row r="403" spans="1:37" s="50" customFormat="1" ht="12.75" hidden="1">
      <c r="A403" s="45"/>
      <c r="B403" s="216" t="str">
        <f>IF(LEFT(DULIEU!$V395,3)=$M$4,DULIEU!$D395,"")</f>
        <v/>
      </c>
      <c r="C403" s="217" t="str">
        <f>IF(LEFT(DULIEU!$V395,3)=$M$4,DULIEU!$H395,"")</f>
        <v/>
      </c>
      <c r="D403" s="217" t="str">
        <f>IF(LEFT(DULIEU!$V395,3)=$M$4,DULIEU!$J395,"")</f>
        <v/>
      </c>
      <c r="E403" s="216" t="str">
        <f>IF(LEFT(DULIEU!$V395,3)=$M$4,DULIEU!$E395,"")</f>
        <v/>
      </c>
      <c r="F403" s="216" t="str">
        <f>IF(LEFT(DULIEU!$V395,3)=$M$4,DULIEU!$O395,"")</f>
        <v/>
      </c>
      <c r="G403" s="218" t="str">
        <f>IF(LEFT(DULIEU!$V395,3)=$M$4,DULIEU!$X395,"")</f>
        <v/>
      </c>
      <c r="H403" s="218">
        <f>IF(AND(LEFT(DULIEU!$V395,3)=$M$4,LEFT(DULIEU!$W395,4)=$H$11),DULIEU!$X395,0)</f>
        <v>0</v>
      </c>
      <c r="I403" s="218">
        <f>IF(AND(LEFT(DULIEU!$V395,3)=$M$4,LEFT(DULIEU!$W395,4)=$I$11),DULIEU!$X395,0)</f>
        <v>0</v>
      </c>
      <c r="J403" s="218">
        <f>IF(AND(LEFT(DULIEU!$V395,3)=$M$4,LEFT(DULIEU!$W395,4)=$J$11),DULIEU!$X395,0)</f>
        <v>0</v>
      </c>
      <c r="K403" s="219">
        <f>IF($L403&gt;0,DULIEU!W395,"-")</f>
        <v>0</v>
      </c>
      <c r="L403" s="218" t="str">
        <f t="shared" si="12"/>
        <v/>
      </c>
      <c r="M403" s="66" t="str">
        <f t="shared" si="13"/>
        <v/>
      </c>
      <c r="N403" s="118"/>
      <c r="O403" s="45"/>
      <c r="P403" s="45"/>
      <c r="Q403" s="45"/>
      <c r="R403" s="45"/>
      <c r="S403" s="45"/>
      <c r="T403" s="45"/>
      <c r="U403" s="45"/>
      <c r="V403" s="45"/>
      <c r="W403" s="45"/>
      <c r="X403" s="45"/>
      <c r="Y403" s="45"/>
      <c r="Z403" s="45"/>
      <c r="AA403" s="45"/>
      <c r="AB403" s="45"/>
      <c r="AC403" s="45"/>
      <c r="AD403" s="45"/>
      <c r="AE403" s="45"/>
      <c r="AF403" s="45"/>
      <c r="AG403" s="45"/>
      <c r="AH403" s="45"/>
      <c r="AI403" s="45"/>
      <c r="AJ403" s="45"/>
      <c r="AK403" s="45"/>
    </row>
    <row r="404" spans="1:37" s="50" customFormat="1" ht="12.75" hidden="1">
      <c r="A404" s="45"/>
      <c r="B404" s="216" t="str">
        <f>IF(LEFT(DULIEU!$V396,3)=$M$4,DULIEU!$D396,"")</f>
        <v/>
      </c>
      <c r="C404" s="217" t="str">
        <f>IF(LEFT(DULIEU!$V396,3)=$M$4,DULIEU!$H396,"")</f>
        <v/>
      </c>
      <c r="D404" s="217" t="str">
        <f>IF(LEFT(DULIEU!$V396,3)=$M$4,DULIEU!$J396,"")</f>
        <v/>
      </c>
      <c r="E404" s="216" t="str">
        <f>IF(LEFT(DULIEU!$V396,3)=$M$4,DULIEU!$E396,"")</f>
        <v/>
      </c>
      <c r="F404" s="216" t="str">
        <f>IF(LEFT(DULIEU!$V396,3)=$M$4,DULIEU!$O396,"")</f>
        <v/>
      </c>
      <c r="G404" s="218" t="str">
        <f>IF(LEFT(DULIEU!$V396,3)=$M$4,DULIEU!$X396,"")</f>
        <v/>
      </c>
      <c r="H404" s="218">
        <f>IF(AND(LEFT(DULIEU!$V396,3)=$M$4,LEFT(DULIEU!$W396,4)=$H$11),DULIEU!$X396,0)</f>
        <v>0</v>
      </c>
      <c r="I404" s="218">
        <f>IF(AND(LEFT(DULIEU!$V396,3)=$M$4,LEFT(DULIEU!$W396,4)=$I$11),DULIEU!$X396,0)</f>
        <v>0</v>
      </c>
      <c r="J404" s="218">
        <f>IF(AND(LEFT(DULIEU!$V396,3)=$M$4,LEFT(DULIEU!$W396,4)=$J$11),DULIEU!$X396,0)</f>
        <v>0</v>
      </c>
      <c r="K404" s="219">
        <f>IF($L404&gt;0,DULIEU!W396,"-")</f>
        <v>0</v>
      </c>
      <c r="L404" s="218" t="str">
        <f t="shared" si="12"/>
        <v/>
      </c>
      <c r="M404" s="66" t="str">
        <f t="shared" si="13"/>
        <v/>
      </c>
      <c r="N404" s="118"/>
      <c r="O404" s="45"/>
      <c r="P404" s="45"/>
      <c r="Q404" s="45"/>
      <c r="R404" s="45"/>
      <c r="S404" s="45"/>
      <c r="T404" s="45"/>
      <c r="U404" s="45"/>
      <c r="V404" s="45"/>
      <c r="W404" s="45"/>
      <c r="X404" s="45"/>
      <c r="Y404" s="45"/>
      <c r="Z404" s="45"/>
      <c r="AA404" s="45"/>
      <c r="AB404" s="45"/>
      <c r="AC404" s="45"/>
      <c r="AD404" s="45"/>
      <c r="AE404" s="45"/>
      <c r="AF404" s="45"/>
      <c r="AG404" s="45"/>
      <c r="AH404" s="45"/>
      <c r="AI404" s="45"/>
      <c r="AJ404" s="45"/>
      <c r="AK404" s="45"/>
    </row>
    <row r="405" spans="1:37" s="50" customFormat="1" ht="12.75" hidden="1">
      <c r="A405" s="45"/>
      <c r="B405" s="216" t="str">
        <f>IF(LEFT(DULIEU!$V397,3)=$M$4,DULIEU!$D397,"")</f>
        <v/>
      </c>
      <c r="C405" s="217" t="str">
        <f>IF(LEFT(DULIEU!$V397,3)=$M$4,DULIEU!$H397,"")</f>
        <v/>
      </c>
      <c r="D405" s="217" t="str">
        <f>IF(LEFT(DULIEU!$V397,3)=$M$4,DULIEU!$J397,"")</f>
        <v/>
      </c>
      <c r="E405" s="216" t="str">
        <f>IF(LEFT(DULIEU!$V397,3)=$M$4,DULIEU!$E397,"")</f>
        <v/>
      </c>
      <c r="F405" s="216" t="str">
        <f>IF(LEFT(DULIEU!$V397,3)=$M$4,DULIEU!$O397,"")</f>
        <v/>
      </c>
      <c r="G405" s="218" t="str">
        <f>IF(LEFT(DULIEU!$V397,3)=$M$4,DULIEU!$X397,"")</f>
        <v/>
      </c>
      <c r="H405" s="218">
        <f>IF(AND(LEFT(DULIEU!$V397,3)=$M$4,LEFT(DULIEU!$W397,4)=$H$11),DULIEU!$X397,0)</f>
        <v>0</v>
      </c>
      <c r="I405" s="218">
        <f>IF(AND(LEFT(DULIEU!$V397,3)=$M$4,LEFT(DULIEU!$W397,4)=$I$11),DULIEU!$X397,0)</f>
        <v>0</v>
      </c>
      <c r="J405" s="218">
        <f>IF(AND(LEFT(DULIEU!$V397,3)=$M$4,LEFT(DULIEU!$W397,4)=$J$11),DULIEU!$X397,0)</f>
        <v>0</v>
      </c>
      <c r="K405" s="219">
        <f>IF($L405&gt;0,DULIEU!W397,"-")</f>
        <v>0</v>
      </c>
      <c r="L405" s="218" t="str">
        <f t="shared" si="12"/>
        <v/>
      </c>
      <c r="M405" s="66" t="str">
        <f t="shared" si="13"/>
        <v/>
      </c>
      <c r="N405" s="118"/>
      <c r="O405" s="45"/>
      <c r="P405" s="45"/>
      <c r="Q405" s="45"/>
      <c r="R405" s="45"/>
      <c r="S405" s="45"/>
      <c r="T405" s="45"/>
      <c r="U405" s="45"/>
      <c r="V405" s="45"/>
      <c r="W405" s="45"/>
      <c r="X405" s="45"/>
      <c r="Y405" s="45"/>
      <c r="Z405" s="45"/>
      <c r="AA405" s="45"/>
      <c r="AB405" s="45"/>
      <c r="AC405" s="45"/>
      <c r="AD405" s="45"/>
      <c r="AE405" s="45"/>
      <c r="AF405" s="45"/>
      <c r="AG405" s="45"/>
      <c r="AH405" s="45"/>
      <c r="AI405" s="45"/>
      <c r="AJ405" s="45"/>
      <c r="AK405" s="45"/>
    </row>
    <row r="406" spans="1:37" s="50" customFormat="1" ht="12.75" hidden="1">
      <c r="A406" s="45"/>
      <c r="B406" s="216" t="str">
        <f>IF(LEFT(DULIEU!$V398,3)=$M$4,DULIEU!$D398,"")</f>
        <v/>
      </c>
      <c r="C406" s="217" t="str">
        <f>IF(LEFT(DULIEU!$V398,3)=$M$4,DULIEU!$H398,"")</f>
        <v/>
      </c>
      <c r="D406" s="217" t="str">
        <f>IF(LEFT(DULIEU!$V398,3)=$M$4,DULIEU!$J398,"")</f>
        <v/>
      </c>
      <c r="E406" s="216" t="str">
        <f>IF(LEFT(DULIEU!$V398,3)=$M$4,DULIEU!$E398,"")</f>
        <v/>
      </c>
      <c r="F406" s="216" t="str">
        <f>IF(LEFT(DULIEU!$V398,3)=$M$4,DULIEU!$O398,"")</f>
        <v/>
      </c>
      <c r="G406" s="218" t="str">
        <f>IF(LEFT(DULIEU!$V398,3)=$M$4,DULIEU!$X398,"")</f>
        <v/>
      </c>
      <c r="H406" s="218">
        <f>IF(AND(LEFT(DULIEU!$V398,3)=$M$4,LEFT(DULIEU!$W398,4)=$H$11),DULIEU!$X398,0)</f>
        <v>0</v>
      </c>
      <c r="I406" s="218">
        <f>IF(AND(LEFT(DULIEU!$V398,3)=$M$4,LEFT(DULIEU!$W398,4)=$I$11),DULIEU!$X398,0)</f>
        <v>0</v>
      </c>
      <c r="J406" s="218">
        <f>IF(AND(LEFT(DULIEU!$V398,3)=$M$4,LEFT(DULIEU!$W398,4)=$J$11),DULIEU!$X398,0)</f>
        <v>0</v>
      </c>
      <c r="K406" s="219">
        <f>IF($L406&gt;0,DULIEU!W398,"-")</f>
        <v>0</v>
      </c>
      <c r="L406" s="218" t="str">
        <f t="shared" si="12"/>
        <v/>
      </c>
      <c r="M406" s="66" t="str">
        <f t="shared" si="13"/>
        <v/>
      </c>
      <c r="N406" s="118"/>
      <c r="O406" s="45"/>
      <c r="P406" s="45"/>
      <c r="Q406" s="45"/>
      <c r="R406" s="45"/>
      <c r="S406" s="45"/>
      <c r="T406" s="45"/>
      <c r="U406" s="45"/>
      <c r="V406" s="45"/>
      <c r="W406" s="45"/>
      <c r="X406" s="45"/>
      <c r="Y406" s="45"/>
      <c r="Z406" s="45"/>
      <c r="AA406" s="45"/>
      <c r="AB406" s="45"/>
      <c r="AC406" s="45"/>
      <c r="AD406" s="45"/>
      <c r="AE406" s="45"/>
      <c r="AF406" s="45"/>
      <c r="AG406" s="45"/>
      <c r="AH406" s="45"/>
      <c r="AI406" s="45"/>
      <c r="AJ406" s="45"/>
      <c r="AK406" s="45"/>
    </row>
    <row r="407" spans="1:37" s="50" customFormat="1" ht="12.75" hidden="1">
      <c r="A407" s="45"/>
      <c r="B407" s="216" t="str">
        <f>IF(LEFT(DULIEU!$V399,3)=$M$4,DULIEU!$D399,"")</f>
        <v/>
      </c>
      <c r="C407" s="217" t="str">
        <f>IF(LEFT(DULIEU!$V399,3)=$M$4,DULIEU!$H399,"")</f>
        <v/>
      </c>
      <c r="D407" s="217" t="str">
        <f>IF(LEFT(DULIEU!$V399,3)=$M$4,DULIEU!$J399,"")</f>
        <v/>
      </c>
      <c r="E407" s="216" t="str">
        <f>IF(LEFT(DULIEU!$V399,3)=$M$4,DULIEU!$E399,"")</f>
        <v/>
      </c>
      <c r="F407" s="216" t="str">
        <f>IF(LEFT(DULIEU!$V399,3)=$M$4,DULIEU!$O399,"")</f>
        <v/>
      </c>
      <c r="G407" s="218" t="str">
        <f>IF(LEFT(DULIEU!$V399,3)=$M$4,DULIEU!$X399,"")</f>
        <v/>
      </c>
      <c r="H407" s="218">
        <f>IF(AND(LEFT(DULIEU!$V399,3)=$M$4,LEFT(DULIEU!$W399,4)=$H$11),DULIEU!$X399,0)</f>
        <v>0</v>
      </c>
      <c r="I407" s="218">
        <f>IF(AND(LEFT(DULIEU!$V399,3)=$M$4,LEFT(DULIEU!$W399,4)=$I$11),DULIEU!$X399,0)</f>
        <v>0</v>
      </c>
      <c r="J407" s="218">
        <f>IF(AND(LEFT(DULIEU!$V399,3)=$M$4,LEFT(DULIEU!$W399,4)=$J$11),DULIEU!$X399,0)</f>
        <v>0</v>
      </c>
      <c r="K407" s="219">
        <f>IF($L407&gt;0,DULIEU!W399,"-")</f>
        <v>0</v>
      </c>
      <c r="L407" s="218" t="str">
        <f t="shared" si="12"/>
        <v/>
      </c>
      <c r="M407" s="66" t="str">
        <f t="shared" si="13"/>
        <v/>
      </c>
      <c r="N407" s="118"/>
      <c r="O407" s="45"/>
      <c r="P407" s="45"/>
      <c r="Q407" s="45"/>
      <c r="R407" s="45"/>
      <c r="S407" s="45"/>
      <c r="T407" s="45"/>
      <c r="U407" s="45"/>
      <c r="V407" s="45"/>
      <c r="W407" s="45"/>
      <c r="X407" s="45"/>
      <c r="Y407" s="45"/>
      <c r="Z407" s="45"/>
      <c r="AA407" s="45"/>
      <c r="AB407" s="45"/>
      <c r="AC407" s="45"/>
      <c r="AD407" s="45"/>
      <c r="AE407" s="45"/>
      <c r="AF407" s="45"/>
      <c r="AG407" s="45"/>
      <c r="AH407" s="45"/>
      <c r="AI407" s="45"/>
      <c r="AJ407" s="45"/>
      <c r="AK407" s="45"/>
    </row>
    <row r="408" spans="1:37" s="50" customFormat="1" ht="12.75" hidden="1">
      <c r="A408" s="45"/>
      <c r="B408" s="216" t="str">
        <f>IF(LEFT(DULIEU!$V400,3)=$M$4,DULIEU!$D400,"")</f>
        <v/>
      </c>
      <c r="C408" s="217" t="str">
        <f>IF(LEFT(DULIEU!$V400,3)=$M$4,DULIEU!$H400,"")</f>
        <v/>
      </c>
      <c r="D408" s="217" t="str">
        <f>IF(LEFT(DULIEU!$V400,3)=$M$4,DULIEU!$J400,"")</f>
        <v/>
      </c>
      <c r="E408" s="216" t="str">
        <f>IF(LEFT(DULIEU!$V400,3)=$M$4,DULIEU!$E400,"")</f>
        <v/>
      </c>
      <c r="F408" s="216" t="str">
        <f>IF(LEFT(DULIEU!$V400,3)=$M$4,DULIEU!$O400,"")</f>
        <v/>
      </c>
      <c r="G408" s="218" t="str">
        <f>IF(LEFT(DULIEU!$V400,3)=$M$4,DULIEU!$X400,"")</f>
        <v/>
      </c>
      <c r="H408" s="218">
        <f>IF(AND(LEFT(DULIEU!$V400,3)=$M$4,LEFT(DULIEU!$W400,4)=$H$11),DULIEU!$X400,0)</f>
        <v>0</v>
      </c>
      <c r="I408" s="218">
        <f>IF(AND(LEFT(DULIEU!$V400,3)=$M$4,LEFT(DULIEU!$W400,4)=$I$11),DULIEU!$X400,0)</f>
        <v>0</v>
      </c>
      <c r="J408" s="218">
        <f>IF(AND(LEFT(DULIEU!$V400,3)=$M$4,LEFT(DULIEU!$W400,4)=$J$11),DULIEU!$X400,0)</f>
        <v>0</v>
      </c>
      <c r="K408" s="219">
        <f>IF($L408&gt;0,DULIEU!W400,"-")</f>
        <v>0</v>
      </c>
      <c r="L408" s="218" t="str">
        <f t="shared" si="12"/>
        <v/>
      </c>
      <c r="M408" s="66" t="str">
        <f t="shared" si="13"/>
        <v/>
      </c>
      <c r="N408" s="118"/>
      <c r="O408" s="45"/>
      <c r="P408" s="45"/>
      <c r="Q408" s="45"/>
      <c r="R408" s="45"/>
      <c r="S408" s="45"/>
      <c r="T408" s="45"/>
      <c r="U408" s="45"/>
      <c r="V408" s="45"/>
      <c r="W408" s="45"/>
      <c r="X408" s="45"/>
      <c r="Y408" s="45"/>
      <c r="Z408" s="45"/>
      <c r="AA408" s="45"/>
      <c r="AB408" s="45"/>
      <c r="AC408" s="45"/>
      <c r="AD408" s="45"/>
      <c r="AE408" s="45"/>
      <c r="AF408" s="45"/>
      <c r="AG408" s="45"/>
      <c r="AH408" s="45"/>
      <c r="AI408" s="45"/>
      <c r="AJ408" s="45"/>
      <c r="AK408" s="45"/>
    </row>
    <row r="409" spans="1:37" s="50" customFormat="1" ht="12.75" hidden="1">
      <c r="A409" s="45"/>
      <c r="B409" s="216" t="str">
        <f>IF(LEFT(DULIEU!$V401,3)=$M$4,DULIEU!$D401,"")</f>
        <v/>
      </c>
      <c r="C409" s="217" t="str">
        <f>IF(LEFT(DULIEU!$V401,3)=$M$4,DULIEU!$H401,"")</f>
        <v/>
      </c>
      <c r="D409" s="217" t="str">
        <f>IF(LEFT(DULIEU!$V401,3)=$M$4,DULIEU!$J401,"")</f>
        <v/>
      </c>
      <c r="E409" s="216" t="str">
        <f>IF(LEFT(DULIEU!$V401,3)=$M$4,DULIEU!$E401,"")</f>
        <v/>
      </c>
      <c r="F409" s="216" t="str">
        <f>IF(LEFT(DULIEU!$V401,3)=$M$4,DULIEU!$O401,"")</f>
        <v/>
      </c>
      <c r="G409" s="218" t="str">
        <f>IF(LEFT(DULIEU!$V401,3)=$M$4,DULIEU!$X401,"")</f>
        <v/>
      </c>
      <c r="H409" s="218">
        <f>IF(AND(LEFT(DULIEU!$V401,3)=$M$4,LEFT(DULIEU!$W401,4)=$H$11),DULIEU!$X401,0)</f>
        <v>0</v>
      </c>
      <c r="I409" s="218">
        <f>IF(AND(LEFT(DULIEU!$V401,3)=$M$4,LEFT(DULIEU!$W401,4)=$I$11),DULIEU!$X401,0)</f>
        <v>0</v>
      </c>
      <c r="J409" s="218">
        <f>IF(AND(LEFT(DULIEU!$V401,3)=$M$4,LEFT(DULIEU!$W401,4)=$J$11),DULIEU!$X401,0)</f>
        <v>0</v>
      </c>
      <c r="K409" s="219">
        <f>IF($L409&gt;0,DULIEU!W401,"-")</f>
        <v>0</v>
      </c>
      <c r="L409" s="218" t="str">
        <f t="shared" si="12"/>
        <v/>
      </c>
      <c r="M409" s="66" t="str">
        <f t="shared" si="13"/>
        <v/>
      </c>
      <c r="N409" s="118"/>
      <c r="O409" s="45"/>
      <c r="P409" s="45"/>
      <c r="Q409" s="45"/>
      <c r="R409" s="45"/>
      <c r="S409" s="45"/>
      <c r="T409" s="45"/>
      <c r="U409" s="45"/>
      <c r="V409" s="45"/>
      <c r="W409" s="45"/>
      <c r="X409" s="45"/>
      <c r="Y409" s="45"/>
      <c r="Z409" s="45"/>
      <c r="AA409" s="45"/>
      <c r="AB409" s="45"/>
      <c r="AC409" s="45"/>
      <c r="AD409" s="45"/>
      <c r="AE409" s="45"/>
      <c r="AF409" s="45"/>
      <c r="AG409" s="45"/>
      <c r="AH409" s="45"/>
      <c r="AI409" s="45"/>
      <c r="AJ409" s="45"/>
      <c r="AK409" s="45"/>
    </row>
    <row r="410" spans="1:37" s="50" customFormat="1" ht="12.75" hidden="1">
      <c r="A410" s="45"/>
      <c r="B410" s="216" t="str">
        <f>IF(LEFT(DULIEU!$V402,3)=$M$4,DULIEU!$D402,"")</f>
        <v/>
      </c>
      <c r="C410" s="217" t="str">
        <f>IF(LEFT(DULIEU!$V402,3)=$M$4,DULIEU!$H402,"")</f>
        <v/>
      </c>
      <c r="D410" s="217" t="str">
        <f>IF(LEFT(DULIEU!$V402,3)=$M$4,DULIEU!$J402,"")</f>
        <v/>
      </c>
      <c r="E410" s="216" t="str">
        <f>IF(LEFT(DULIEU!$V402,3)=$M$4,DULIEU!$E402,"")</f>
        <v/>
      </c>
      <c r="F410" s="216" t="str">
        <f>IF(LEFT(DULIEU!$V402,3)=$M$4,DULIEU!$O402,"")</f>
        <v/>
      </c>
      <c r="G410" s="218" t="str">
        <f>IF(LEFT(DULIEU!$V402,3)=$M$4,DULIEU!$X402,"")</f>
        <v/>
      </c>
      <c r="H410" s="218">
        <f>IF(AND(LEFT(DULIEU!$V402,3)=$M$4,LEFT(DULIEU!$W402,4)=$H$11),DULIEU!$X402,0)</f>
        <v>0</v>
      </c>
      <c r="I410" s="218">
        <f>IF(AND(LEFT(DULIEU!$V402,3)=$M$4,LEFT(DULIEU!$W402,4)=$I$11),DULIEU!$X402,0)</f>
        <v>0</v>
      </c>
      <c r="J410" s="218">
        <f>IF(AND(LEFT(DULIEU!$V402,3)=$M$4,LEFT(DULIEU!$W402,4)=$J$11),DULIEU!$X402,0)</f>
        <v>0</v>
      </c>
      <c r="K410" s="219">
        <f>IF($L410&gt;0,DULIEU!W402,"-")</f>
        <v>0</v>
      </c>
      <c r="L410" s="218" t="str">
        <f t="shared" si="12"/>
        <v/>
      </c>
      <c r="M410" s="66" t="str">
        <f t="shared" si="13"/>
        <v/>
      </c>
      <c r="N410" s="118"/>
      <c r="O410" s="45"/>
      <c r="P410" s="45"/>
      <c r="Q410" s="45"/>
      <c r="R410" s="45"/>
      <c r="S410" s="45"/>
      <c r="T410" s="45"/>
      <c r="U410" s="45"/>
      <c r="V410" s="45"/>
      <c r="W410" s="45"/>
      <c r="X410" s="45"/>
      <c r="Y410" s="45"/>
      <c r="Z410" s="45"/>
      <c r="AA410" s="45"/>
      <c r="AB410" s="45"/>
      <c r="AC410" s="45"/>
      <c r="AD410" s="45"/>
      <c r="AE410" s="45"/>
      <c r="AF410" s="45"/>
      <c r="AG410" s="45"/>
      <c r="AH410" s="45"/>
      <c r="AI410" s="45"/>
      <c r="AJ410" s="45"/>
      <c r="AK410" s="45"/>
    </row>
    <row r="411" spans="1:37" s="50" customFormat="1" ht="12.75" hidden="1">
      <c r="A411" s="45"/>
      <c r="B411" s="216" t="str">
        <f>IF(LEFT(DULIEU!$V403,3)=$M$4,DULIEU!$D403,"")</f>
        <v/>
      </c>
      <c r="C411" s="217" t="str">
        <f>IF(LEFT(DULIEU!$V403,3)=$M$4,DULIEU!$H403,"")</f>
        <v/>
      </c>
      <c r="D411" s="217" t="str">
        <f>IF(LEFT(DULIEU!$V403,3)=$M$4,DULIEU!$J403,"")</f>
        <v/>
      </c>
      <c r="E411" s="216" t="str">
        <f>IF(LEFT(DULIEU!$V403,3)=$M$4,DULIEU!$E403,"")</f>
        <v/>
      </c>
      <c r="F411" s="216" t="str">
        <f>IF(LEFT(DULIEU!$V403,3)=$M$4,DULIEU!$O403,"")</f>
        <v/>
      </c>
      <c r="G411" s="218" t="str">
        <f>IF(LEFT(DULIEU!$V403,3)=$M$4,DULIEU!$X403,"")</f>
        <v/>
      </c>
      <c r="H411" s="218">
        <f>IF(AND(LEFT(DULIEU!$V403,3)=$M$4,LEFT(DULIEU!$W403,4)=$H$11),DULIEU!$X403,0)</f>
        <v>0</v>
      </c>
      <c r="I411" s="218">
        <f>IF(AND(LEFT(DULIEU!$V403,3)=$M$4,LEFT(DULIEU!$W403,4)=$I$11),DULIEU!$X403,0)</f>
        <v>0</v>
      </c>
      <c r="J411" s="218">
        <f>IF(AND(LEFT(DULIEU!$V403,3)=$M$4,LEFT(DULIEU!$W403,4)=$J$11),DULIEU!$X403,0)</f>
        <v>0</v>
      </c>
      <c r="K411" s="219">
        <f>IF($L411&gt;0,DULIEU!W403,"-")</f>
        <v>0</v>
      </c>
      <c r="L411" s="218" t="str">
        <f t="shared" si="12"/>
        <v/>
      </c>
      <c r="M411" s="66" t="str">
        <f t="shared" si="13"/>
        <v/>
      </c>
      <c r="N411" s="118"/>
      <c r="O411" s="45"/>
      <c r="P411" s="45"/>
      <c r="Q411" s="45"/>
      <c r="R411" s="45"/>
      <c r="S411" s="45"/>
      <c r="T411" s="45"/>
      <c r="U411" s="45"/>
      <c r="V411" s="45"/>
      <c r="W411" s="45"/>
      <c r="X411" s="45"/>
      <c r="Y411" s="45"/>
      <c r="Z411" s="45"/>
      <c r="AA411" s="45"/>
      <c r="AB411" s="45"/>
      <c r="AC411" s="45"/>
      <c r="AD411" s="45"/>
      <c r="AE411" s="45"/>
      <c r="AF411" s="45"/>
      <c r="AG411" s="45"/>
      <c r="AH411" s="45"/>
      <c r="AI411" s="45"/>
      <c r="AJ411" s="45"/>
      <c r="AK411" s="45"/>
    </row>
    <row r="412" spans="1:37" s="50" customFormat="1" ht="12.75" hidden="1">
      <c r="A412" s="45"/>
      <c r="B412" s="216" t="str">
        <f>IF(LEFT(DULIEU!$V404,3)=$M$4,DULIEU!$D404,"")</f>
        <v/>
      </c>
      <c r="C412" s="217" t="str">
        <f>IF(LEFT(DULIEU!$V404,3)=$M$4,DULIEU!$H404,"")</f>
        <v/>
      </c>
      <c r="D412" s="217" t="str">
        <f>IF(LEFT(DULIEU!$V404,3)=$M$4,DULIEU!$J404,"")</f>
        <v/>
      </c>
      <c r="E412" s="216" t="str">
        <f>IF(LEFT(DULIEU!$V404,3)=$M$4,DULIEU!$E404,"")</f>
        <v/>
      </c>
      <c r="F412" s="216" t="str">
        <f>IF(LEFT(DULIEU!$V404,3)=$M$4,DULIEU!$O404,"")</f>
        <v/>
      </c>
      <c r="G412" s="218" t="str">
        <f>IF(LEFT(DULIEU!$V404,3)=$M$4,DULIEU!$X404,"")</f>
        <v/>
      </c>
      <c r="H412" s="218">
        <f>IF(AND(LEFT(DULIEU!$V404,3)=$M$4,LEFT(DULIEU!$W404,4)=$H$11),DULIEU!$X404,0)</f>
        <v>0</v>
      </c>
      <c r="I412" s="218">
        <f>IF(AND(LEFT(DULIEU!$V404,3)=$M$4,LEFT(DULIEU!$W404,4)=$I$11),DULIEU!$X404,0)</f>
        <v>0</v>
      </c>
      <c r="J412" s="218">
        <f>IF(AND(LEFT(DULIEU!$V404,3)=$M$4,LEFT(DULIEU!$W404,4)=$J$11),DULIEU!$X404,0)</f>
        <v>0</v>
      </c>
      <c r="K412" s="219">
        <f>IF($L412&gt;0,DULIEU!W404,"-")</f>
        <v>0</v>
      </c>
      <c r="L412" s="218" t="str">
        <f t="shared" si="12"/>
        <v/>
      </c>
      <c r="M412" s="66" t="str">
        <f t="shared" si="13"/>
        <v/>
      </c>
      <c r="N412" s="118"/>
      <c r="O412" s="45"/>
      <c r="P412" s="45"/>
      <c r="Q412" s="45"/>
      <c r="R412" s="45"/>
      <c r="S412" s="45"/>
      <c r="T412" s="45"/>
      <c r="U412" s="45"/>
      <c r="V412" s="45"/>
      <c r="W412" s="45"/>
      <c r="X412" s="45"/>
      <c r="Y412" s="45"/>
      <c r="Z412" s="45"/>
      <c r="AA412" s="45"/>
      <c r="AB412" s="45"/>
      <c r="AC412" s="45"/>
      <c r="AD412" s="45"/>
      <c r="AE412" s="45"/>
      <c r="AF412" s="45"/>
      <c r="AG412" s="45"/>
      <c r="AH412" s="45"/>
      <c r="AI412" s="45"/>
      <c r="AJ412" s="45"/>
      <c r="AK412" s="45"/>
    </row>
    <row r="413" spans="1:37" s="50" customFormat="1" ht="12.75" hidden="1">
      <c r="A413" s="45"/>
      <c r="B413" s="216" t="str">
        <f>IF(LEFT(DULIEU!$V405,3)=$M$4,DULIEU!$D405,"")</f>
        <v/>
      </c>
      <c r="C413" s="217" t="str">
        <f>IF(LEFT(DULIEU!$V405,3)=$M$4,DULIEU!$H405,"")</f>
        <v/>
      </c>
      <c r="D413" s="217" t="str">
        <f>IF(LEFT(DULIEU!$V405,3)=$M$4,DULIEU!$J405,"")</f>
        <v/>
      </c>
      <c r="E413" s="216" t="str">
        <f>IF(LEFT(DULIEU!$V405,3)=$M$4,DULIEU!$E405,"")</f>
        <v/>
      </c>
      <c r="F413" s="216" t="str">
        <f>IF(LEFT(DULIEU!$V405,3)=$M$4,DULIEU!$O405,"")</f>
        <v/>
      </c>
      <c r="G413" s="218" t="str">
        <f>IF(LEFT(DULIEU!$V405,3)=$M$4,DULIEU!$X405,"")</f>
        <v/>
      </c>
      <c r="H413" s="218">
        <f>IF(AND(LEFT(DULIEU!$V405,3)=$M$4,LEFT(DULIEU!$W405,4)=$H$11),DULIEU!$X405,0)</f>
        <v>0</v>
      </c>
      <c r="I413" s="218">
        <f>IF(AND(LEFT(DULIEU!$V405,3)=$M$4,LEFT(DULIEU!$W405,4)=$I$11),DULIEU!$X405,0)</f>
        <v>0</v>
      </c>
      <c r="J413" s="218">
        <f>IF(AND(LEFT(DULIEU!$V405,3)=$M$4,LEFT(DULIEU!$W405,4)=$J$11),DULIEU!$X405,0)</f>
        <v>0</v>
      </c>
      <c r="K413" s="219">
        <f>IF($L413&gt;0,DULIEU!W405,"-")</f>
        <v>0</v>
      </c>
      <c r="L413" s="218" t="str">
        <f t="shared" si="12"/>
        <v/>
      </c>
      <c r="M413" s="66" t="str">
        <f t="shared" si="13"/>
        <v/>
      </c>
      <c r="N413" s="118"/>
      <c r="O413" s="45"/>
      <c r="P413" s="45"/>
      <c r="Q413" s="45"/>
      <c r="R413" s="45"/>
      <c r="S413" s="45"/>
      <c r="T413" s="45"/>
      <c r="U413" s="45"/>
      <c r="V413" s="45"/>
      <c r="W413" s="45"/>
      <c r="X413" s="45"/>
      <c r="Y413" s="45"/>
      <c r="Z413" s="45"/>
      <c r="AA413" s="45"/>
      <c r="AB413" s="45"/>
      <c r="AC413" s="45"/>
      <c r="AD413" s="45"/>
      <c r="AE413" s="45"/>
      <c r="AF413" s="45"/>
      <c r="AG413" s="45"/>
      <c r="AH413" s="45"/>
      <c r="AI413" s="45"/>
      <c r="AJ413" s="45"/>
      <c r="AK413" s="45"/>
    </row>
    <row r="414" spans="1:37" s="50" customFormat="1" ht="12.75" hidden="1">
      <c r="A414" s="45"/>
      <c r="B414" s="216" t="str">
        <f>IF(LEFT(DULIEU!$V406,3)=$M$4,DULIEU!$D406,"")</f>
        <v/>
      </c>
      <c r="C414" s="217" t="str">
        <f>IF(LEFT(DULIEU!$V406,3)=$M$4,DULIEU!$H406,"")</f>
        <v/>
      </c>
      <c r="D414" s="217" t="str">
        <f>IF(LEFT(DULIEU!$V406,3)=$M$4,DULIEU!$J406,"")</f>
        <v/>
      </c>
      <c r="E414" s="216" t="str">
        <f>IF(LEFT(DULIEU!$V406,3)=$M$4,DULIEU!$E406,"")</f>
        <v/>
      </c>
      <c r="F414" s="216" t="str">
        <f>IF(LEFT(DULIEU!$V406,3)=$M$4,DULIEU!$O406,"")</f>
        <v/>
      </c>
      <c r="G414" s="218" t="str">
        <f>IF(LEFT(DULIEU!$V406,3)=$M$4,DULIEU!$X406,"")</f>
        <v/>
      </c>
      <c r="H414" s="218">
        <f>IF(AND(LEFT(DULIEU!$V406,3)=$M$4,LEFT(DULIEU!$W406,4)=$H$11),DULIEU!$X406,0)</f>
        <v>0</v>
      </c>
      <c r="I414" s="218">
        <f>IF(AND(LEFT(DULIEU!$V406,3)=$M$4,LEFT(DULIEU!$W406,4)=$I$11),DULIEU!$X406,0)</f>
        <v>0</v>
      </c>
      <c r="J414" s="218">
        <f>IF(AND(LEFT(DULIEU!$V406,3)=$M$4,LEFT(DULIEU!$W406,4)=$J$11),DULIEU!$X406,0)</f>
        <v>0</v>
      </c>
      <c r="K414" s="219">
        <f>IF($L414&gt;0,DULIEU!W406,"-")</f>
        <v>0</v>
      </c>
      <c r="L414" s="218" t="str">
        <f t="shared" si="12"/>
        <v/>
      </c>
      <c r="M414" s="66" t="str">
        <f t="shared" si="13"/>
        <v/>
      </c>
      <c r="N414" s="118"/>
      <c r="O414" s="45"/>
      <c r="P414" s="45"/>
      <c r="Q414" s="45"/>
      <c r="R414" s="45"/>
      <c r="S414" s="45"/>
      <c r="T414" s="45"/>
      <c r="U414" s="45"/>
      <c r="V414" s="45"/>
      <c r="W414" s="45"/>
      <c r="X414" s="45"/>
      <c r="Y414" s="45"/>
      <c r="Z414" s="45"/>
      <c r="AA414" s="45"/>
      <c r="AB414" s="45"/>
      <c r="AC414" s="45"/>
      <c r="AD414" s="45"/>
      <c r="AE414" s="45"/>
      <c r="AF414" s="45"/>
      <c r="AG414" s="45"/>
      <c r="AH414" s="45"/>
      <c r="AI414" s="45"/>
      <c r="AJ414" s="45"/>
      <c r="AK414" s="45"/>
    </row>
    <row r="415" spans="1:37" s="50" customFormat="1" ht="12.75" hidden="1">
      <c r="A415" s="45"/>
      <c r="B415" s="216" t="str">
        <f>IF(LEFT(DULIEU!$V407,3)=$M$4,DULIEU!$D407,"")</f>
        <v/>
      </c>
      <c r="C415" s="217" t="str">
        <f>IF(LEFT(DULIEU!$V407,3)=$M$4,DULIEU!$H407,"")</f>
        <v/>
      </c>
      <c r="D415" s="217" t="str">
        <f>IF(LEFT(DULIEU!$V407,3)=$M$4,DULIEU!$J407,"")</f>
        <v/>
      </c>
      <c r="E415" s="216" t="str">
        <f>IF(LEFT(DULIEU!$V407,3)=$M$4,DULIEU!$E407,"")</f>
        <v/>
      </c>
      <c r="F415" s="216" t="str">
        <f>IF(LEFT(DULIEU!$V407,3)=$M$4,DULIEU!$O407,"")</f>
        <v/>
      </c>
      <c r="G415" s="218" t="str">
        <f>IF(LEFT(DULIEU!$V407,3)=$M$4,DULIEU!$X407,"")</f>
        <v/>
      </c>
      <c r="H415" s="218">
        <f>IF(AND(LEFT(DULIEU!$V407,3)=$M$4,LEFT(DULIEU!$W407,4)=$H$11),DULIEU!$X407,0)</f>
        <v>0</v>
      </c>
      <c r="I415" s="218">
        <f>IF(AND(LEFT(DULIEU!$V407,3)=$M$4,LEFT(DULIEU!$W407,4)=$I$11),DULIEU!$X407,0)</f>
        <v>0</v>
      </c>
      <c r="J415" s="218">
        <f>IF(AND(LEFT(DULIEU!$V407,3)=$M$4,LEFT(DULIEU!$W407,4)=$J$11),DULIEU!$X407,0)</f>
        <v>0</v>
      </c>
      <c r="K415" s="219">
        <f>IF($L415&gt;0,DULIEU!W407,"-")</f>
        <v>0</v>
      </c>
      <c r="L415" s="218" t="str">
        <f t="shared" si="12"/>
        <v/>
      </c>
      <c r="M415" s="66" t="str">
        <f t="shared" si="13"/>
        <v/>
      </c>
      <c r="N415" s="118"/>
      <c r="O415" s="45"/>
      <c r="P415" s="45"/>
      <c r="Q415" s="45"/>
      <c r="R415" s="45"/>
      <c r="S415" s="45"/>
      <c r="T415" s="45"/>
      <c r="U415" s="45"/>
      <c r="V415" s="45"/>
      <c r="W415" s="45"/>
      <c r="X415" s="45"/>
      <c r="Y415" s="45"/>
      <c r="Z415" s="45"/>
      <c r="AA415" s="45"/>
      <c r="AB415" s="45"/>
      <c r="AC415" s="45"/>
      <c r="AD415" s="45"/>
      <c r="AE415" s="45"/>
      <c r="AF415" s="45"/>
      <c r="AG415" s="45"/>
      <c r="AH415" s="45"/>
      <c r="AI415" s="45"/>
      <c r="AJ415" s="45"/>
      <c r="AK415" s="45"/>
    </row>
    <row r="416" spans="1:37" s="50" customFormat="1" ht="12.75" hidden="1">
      <c r="A416" s="45"/>
      <c r="B416" s="216" t="str">
        <f>IF(LEFT(DULIEU!$V408,3)=$M$4,DULIEU!$D408,"")</f>
        <v/>
      </c>
      <c r="C416" s="217" t="str">
        <f>IF(LEFT(DULIEU!$V408,3)=$M$4,DULIEU!$H408,"")</f>
        <v/>
      </c>
      <c r="D416" s="217" t="str">
        <f>IF(LEFT(DULIEU!$V408,3)=$M$4,DULIEU!$J408,"")</f>
        <v/>
      </c>
      <c r="E416" s="216" t="str">
        <f>IF(LEFT(DULIEU!$V408,3)=$M$4,DULIEU!$E408,"")</f>
        <v/>
      </c>
      <c r="F416" s="216" t="str">
        <f>IF(LEFT(DULIEU!$V408,3)=$M$4,DULIEU!$O408,"")</f>
        <v/>
      </c>
      <c r="G416" s="218" t="str">
        <f>IF(LEFT(DULIEU!$V408,3)=$M$4,DULIEU!$X408,"")</f>
        <v/>
      </c>
      <c r="H416" s="218">
        <f>IF(AND(LEFT(DULIEU!$V408,3)=$M$4,LEFT(DULIEU!$W408,4)=$H$11),DULIEU!$X408,0)</f>
        <v>0</v>
      </c>
      <c r="I416" s="218">
        <f>IF(AND(LEFT(DULIEU!$V408,3)=$M$4,LEFT(DULIEU!$W408,4)=$I$11),DULIEU!$X408,0)</f>
        <v>0</v>
      </c>
      <c r="J416" s="218">
        <f>IF(AND(LEFT(DULIEU!$V408,3)=$M$4,LEFT(DULIEU!$W408,4)=$J$11),DULIEU!$X408,0)</f>
        <v>0</v>
      </c>
      <c r="K416" s="219">
        <f>IF($L416&gt;0,DULIEU!W408,"-")</f>
        <v>0</v>
      </c>
      <c r="L416" s="218" t="str">
        <f t="shared" si="12"/>
        <v/>
      </c>
      <c r="M416" s="66" t="str">
        <f t="shared" si="13"/>
        <v/>
      </c>
      <c r="N416" s="118"/>
      <c r="O416" s="45"/>
      <c r="P416" s="45"/>
      <c r="Q416" s="45"/>
      <c r="R416" s="45"/>
      <c r="S416" s="45"/>
      <c r="T416" s="45"/>
      <c r="U416" s="45"/>
      <c r="V416" s="45"/>
      <c r="W416" s="45"/>
      <c r="X416" s="45"/>
      <c r="Y416" s="45"/>
      <c r="Z416" s="45"/>
      <c r="AA416" s="45"/>
      <c r="AB416" s="45"/>
      <c r="AC416" s="45"/>
      <c r="AD416" s="45"/>
      <c r="AE416" s="45"/>
      <c r="AF416" s="45"/>
      <c r="AG416" s="45"/>
      <c r="AH416" s="45"/>
      <c r="AI416" s="45"/>
      <c r="AJ416" s="45"/>
      <c r="AK416" s="45"/>
    </row>
    <row r="417" spans="1:37" s="50" customFormat="1" ht="12.75" hidden="1">
      <c r="A417" s="45"/>
      <c r="B417" s="216" t="str">
        <f>IF(LEFT(DULIEU!$V409,3)=$M$4,DULIEU!$D409,"")</f>
        <v/>
      </c>
      <c r="C417" s="217" t="str">
        <f>IF(LEFT(DULIEU!$V409,3)=$M$4,DULIEU!$H409,"")</f>
        <v/>
      </c>
      <c r="D417" s="217" t="str">
        <f>IF(LEFT(DULIEU!$V409,3)=$M$4,DULIEU!$J409,"")</f>
        <v/>
      </c>
      <c r="E417" s="216" t="str">
        <f>IF(LEFT(DULIEU!$V409,3)=$M$4,DULIEU!$E409,"")</f>
        <v/>
      </c>
      <c r="F417" s="216" t="str">
        <f>IF(LEFT(DULIEU!$V409,3)=$M$4,DULIEU!$O409,"")</f>
        <v/>
      </c>
      <c r="G417" s="218" t="str">
        <f>IF(LEFT(DULIEU!$V409,3)=$M$4,DULIEU!$X409,"")</f>
        <v/>
      </c>
      <c r="H417" s="218">
        <f>IF(AND(LEFT(DULIEU!$V409,3)=$M$4,LEFT(DULIEU!$W409,4)=$H$11),DULIEU!$X409,0)</f>
        <v>0</v>
      </c>
      <c r="I417" s="218">
        <f>IF(AND(LEFT(DULIEU!$V409,3)=$M$4,LEFT(DULIEU!$W409,4)=$I$11),DULIEU!$X409,0)</f>
        <v>0</v>
      </c>
      <c r="J417" s="218">
        <f>IF(AND(LEFT(DULIEU!$V409,3)=$M$4,LEFT(DULIEU!$W409,4)=$J$11),DULIEU!$X409,0)</f>
        <v>0</v>
      </c>
      <c r="K417" s="219">
        <f>IF($L417&gt;0,DULIEU!W409,"-")</f>
        <v>0</v>
      </c>
      <c r="L417" s="218" t="str">
        <f t="shared" si="12"/>
        <v/>
      </c>
      <c r="M417" s="66" t="str">
        <f t="shared" si="13"/>
        <v/>
      </c>
      <c r="N417" s="118"/>
      <c r="O417" s="45"/>
      <c r="P417" s="45"/>
      <c r="Q417" s="45"/>
      <c r="R417" s="45"/>
      <c r="S417" s="45"/>
      <c r="T417" s="45"/>
      <c r="U417" s="45"/>
      <c r="V417" s="45"/>
      <c r="W417" s="45"/>
      <c r="X417" s="45"/>
      <c r="Y417" s="45"/>
      <c r="Z417" s="45"/>
      <c r="AA417" s="45"/>
      <c r="AB417" s="45"/>
      <c r="AC417" s="45"/>
      <c r="AD417" s="45"/>
      <c r="AE417" s="45"/>
      <c r="AF417" s="45"/>
      <c r="AG417" s="45"/>
      <c r="AH417" s="45"/>
      <c r="AI417" s="45"/>
      <c r="AJ417" s="45"/>
      <c r="AK417" s="45"/>
    </row>
    <row r="418" spans="1:37" s="50" customFormat="1" ht="12.75" hidden="1">
      <c r="A418" s="45"/>
      <c r="B418" s="216" t="str">
        <f>IF(LEFT(DULIEU!$V410,3)=$M$4,DULIEU!$D410,"")</f>
        <v/>
      </c>
      <c r="C418" s="217" t="str">
        <f>IF(LEFT(DULIEU!$V410,3)=$M$4,DULIEU!$H410,"")</f>
        <v/>
      </c>
      <c r="D418" s="217" t="str">
        <f>IF(LEFT(DULIEU!$V410,3)=$M$4,DULIEU!$J410,"")</f>
        <v/>
      </c>
      <c r="E418" s="216" t="str">
        <f>IF(LEFT(DULIEU!$V410,3)=$M$4,DULIEU!$E410,"")</f>
        <v/>
      </c>
      <c r="F418" s="216" t="str">
        <f>IF(LEFT(DULIEU!$V410,3)=$M$4,DULIEU!$O410,"")</f>
        <v/>
      </c>
      <c r="G418" s="218" t="str">
        <f>IF(LEFT(DULIEU!$V410,3)=$M$4,DULIEU!$X410,"")</f>
        <v/>
      </c>
      <c r="H418" s="218">
        <f>IF(AND(LEFT(DULIEU!$V410,3)=$M$4,LEFT(DULIEU!$W410,4)=$H$11),DULIEU!$X410,0)</f>
        <v>0</v>
      </c>
      <c r="I418" s="218">
        <f>IF(AND(LEFT(DULIEU!$V410,3)=$M$4,LEFT(DULIEU!$W410,4)=$I$11),DULIEU!$X410,0)</f>
        <v>0</v>
      </c>
      <c r="J418" s="218">
        <f>IF(AND(LEFT(DULIEU!$V410,3)=$M$4,LEFT(DULIEU!$W410,4)=$J$11),DULIEU!$X410,0)</f>
        <v>0</v>
      </c>
      <c r="K418" s="219">
        <f>IF($L418&gt;0,DULIEU!W410,"-")</f>
        <v>0</v>
      </c>
      <c r="L418" s="218" t="str">
        <f t="shared" si="12"/>
        <v/>
      </c>
      <c r="M418" s="66" t="str">
        <f t="shared" si="13"/>
        <v/>
      </c>
      <c r="N418" s="118"/>
      <c r="O418" s="45"/>
      <c r="P418" s="45"/>
      <c r="Q418" s="45"/>
      <c r="R418" s="45"/>
      <c r="S418" s="45"/>
      <c r="T418" s="45"/>
      <c r="U418" s="45"/>
      <c r="V418" s="45"/>
      <c r="W418" s="45"/>
      <c r="X418" s="45"/>
      <c r="Y418" s="45"/>
      <c r="Z418" s="45"/>
      <c r="AA418" s="45"/>
      <c r="AB418" s="45"/>
      <c r="AC418" s="45"/>
      <c r="AD418" s="45"/>
      <c r="AE418" s="45"/>
      <c r="AF418" s="45"/>
      <c r="AG418" s="45"/>
      <c r="AH418" s="45"/>
      <c r="AI418" s="45"/>
      <c r="AJ418" s="45"/>
      <c r="AK418" s="45"/>
    </row>
    <row r="419" spans="1:37" s="50" customFormat="1" ht="12.75" hidden="1">
      <c r="A419" s="45"/>
      <c r="B419" s="216" t="str">
        <f>IF(LEFT(DULIEU!$V411,3)=$M$4,DULIEU!$D411,"")</f>
        <v/>
      </c>
      <c r="C419" s="217" t="str">
        <f>IF(LEFT(DULIEU!$V411,3)=$M$4,DULIEU!$H411,"")</f>
        <v/>
      </c>
      <c r="D419" s="217" t="str">
        <f>IF(LEFT(DULIEU!$V411,3)=$M$4,DULIEU!$J411,"")</f>
        <v/>
      </c>
      <c r="E419" s="216" t="str">
        <f>IF(LEFT(DULIEU!$V411,3)=$M$4,DULIEU!$E411,"")</f>
        <v/>
      </c>
      <c r="F419" s="216" t="str">
        <f>IF(LEFT(DULIEU!$V411,3)=$M$4,DULIEU!$O411,"")</f>
        <v/>
      </c>
      <c r="G419" s="218" t="str">
        <f>IF(LEFT(DULIEU!$V411,3)=$M$4,DULIEU!$X411,"")</f>
        <v/>
      </c>
      <c r="H419" s="218">
        <f>IF(AND(LEFT(DULIEU!$V411,3)=$M$4,LEFT(DULIEU!$W411,4)=$H$11),DULIEU!$X411,0)</f>
        <v>0</v>
      </c>
      <c r="I419" s="218">
        <f>IF(AND(LEFT(DULIEU!$V411,3)=$M$4,LEFT(DULIEU!$W411,4)=$I$11),DULIEU!$X411,0)</f>
        <v>0</v>
      </c>
      <c r="J419" s="218">
        <f>IF(AND(LEFT(DULIEU!$V411,3)=$M$4,LEFT(DULIEU!$W411,4)=$J$11),DULIEU!$X411,0)</f>
        <v>0</v>
      </c>
      <c r="K419" s="219">
        <f>IF($L419&gt;0,DULIEU!W411,"-")</f>
        <v>0</v>
      </c>
      <c r="L419" s="218" t="str">
        <f t="shared" si="12"/>
        <v/>
      </c>
      <c r="M419" s="66" t="str">
        <f t="shared" si="13"/>
        <v/>
      </c>
      <c r="N419" s="118"/>
      <c r="O419" s="45"/>
      <c r="P419" s="45"/>
      <c r="Q419" s="45"/>
      <c r="R419" s="45"/>
      <c r="S419" s="45"/>
      <c r="T419" s="45"/>
      <c r="U419" s="45"/>
      <c r="V419" s="45"/>
      <c r="W419" s="45"/>
      <c r="X419" s="45"/>
      <c r="Y419" s="45"/>
      <c r="Z419" s="45"/>
      <c r="AA419" s="45"/>
      <c r="AB419" s="45"/>
      <c r="AC419" s="45"/>
      <c r="AD419" s="45"/>
      <c r="AE419" s="45"/>
      <c r="AF419" s="45"/>
      <c r="AG419" s="45"/>
      <c r="AH419" s="45"/>
      <c r="AI419" s="45"/>
      <c r="AJ419" s="45"/>
      <c r="AK419" s="45"/>
    </row>
    <row r="420" spans="1:37" s="50" customFormat="1" ht="12.75" hidden="1">
      <c r="A420" s="45"/>
      <c r="B420" s="216" t="str">
        <f>IF(LEFT(DULIEU!$V412,3)=$M$4,DULIEU!$D412,"")</f>
        <v/>
      </c>
      <c r="C420" s="217" t="str">
        <f>IF(LEFT(DULIEU!$V412,3)=$M$4,DULIEU!$H412,"")</f>
        <v/>
      </c>
      <c r="D420" s="217" t="str">
        <f>IF(LEFT(DULIEU!$V412,3)=$M$4,DULIEU!$J412,"")</f>
        <v/>
      </c>
      <c r="E420" s="216" t="str">
        <f>IF(LEFT(DULIEU!$V412,3)=$M$4,DULIEU!$E412,"")</f>
        <v/>
      </c>
      <c r="F420" s="216" t="str">
        <f>IF(LEFT(DULIEU!$V412,3)=$M$4,DULIEU!$O412,"")</f>
        <v/>
      </c>
      <c r="G420" s="218" t="str">
        <f>IF(LEFT(DULIEU!$V412,3)=$M$4,DULIEU!$X412,"")</f>
        <v/>
      </c>
      <c r="H420" s="218">
        <f>IF(AND(LEFT(DULIEU!$V412,3)=$M$4,LEFT(DULIEU!$W412,4)=$H$11),DULIEU!$X412,0)</f>
        <v>0</v>
      </c>
      <c r="I420" s="218">
        <f>IF(AND(LEFT(DULIEU!$V412,3)=$M$4,LEFT(DULIEU!$W412,4)=$I$11),DULIEU!$X412,0)</f>
        <v>0</v>
      </c>
      <c r="J420" s="218">
        <f>IF(AND(LEFT(DULIEU!$V412,3)=$M$4,LEFT(DULIEU!$W412,4)=$J$11),DULIEU!$X412,0)</f>
        <v>0</v>
      </c>
      <c r="K420" s="219">
        <f>IF($L420&gt;0,DULIEU!W412,"-")</f>
        <v>0</v>
      </c>
      <c r="L420" s="218" t="str">
        <f t="shared" si="12"/>
        <v/>
      </c>
      <c r="M420" s="66" t="str">
        <f t="shared" si="13"/>
        <v/>
      </c>
      <c r="N420" s="118"/>
      <c r="O420" s="45"/>
      <c r="P420" s="45"/>
      <c r="Q420" s="45"/>
      <c r="R420" s="45"/>
      <c r="S420" s="45"/>
      <c r="T420" s="45"/>
      <c r="U420" s="45"/>
      <c r="V420" s="45"/>
      <c r="W420" s="45"/>
      <c r="X420" s="45"/>
      <c r="Y420" s="45"/>
      <c r="Z420" s="45"/>
      <c r="AA420" s="45"/>
      <c r="AB420" s="45"/>
      <c r="AC420" s="45"/>
      <c r="AD420" s="45"/>
      <c r="AE420" s="45"/>
      <c r="AF420" s="45"/>
      <c r="AG420" s="45"/>
      <c r="AH420" s="45"/>
      <c r="AI420" s="45"/>
      <c r="AJ420" s="45"/>
      <c r="AK420" s="45"/>
    </row>
    <row r="421" spans="1:37" s="50" customFormat="1" ht="12.75" hidden="1">
      <c r="A421" s="45"/>
      <c r="B421" s="216" t="str">
        <f>IF(LEFT(DULIEU!$V413,3)=$M$4,DULIEU!$D413,"")</f>
        <v/>
      </c>
      <c r="C421" s="217" t="str">
        <f>IF(LEFT(DULIEU!$V413,3)=$M$4,DULIEU!$H413,"")</f>
        <v/>
      </c>
      <c r="D421" s="217" t="str">
        <f>IF(LEFT(DULIEU!$V413,3)=$M$4,DULIEU!$J413,"")</f>
        <v/>
      </c>
      <c r="E421" s="216" t="str">
        <f>IF(LEFT(DULIEU!$V413,3)=$M$4,DULIEU!$E413,"")</f>
        <v/>
      </c>
      <c r="F421" s="216" t="str">
        <f>IF(LEFT(DULIEU!$V413,3)=$M$4,DULIEU!$O413,"")</f>
        <v/>
      </c>
      <c r="G421" s="218" t="str">
        <f>IF(LEFT(DULIEU!$V413,3)=$M$4,DULIEU!$X413,"")</f>
        <v/>
      </c>
      <c r="H421" s="218">
        <f>IF(AND(LEFT(DULIEU!$V413,3)=$M$4,LEFT(DULIEU!$W413,4)=$H$11),DULIEU!$X413,0)</f>
        <v>0</v>
      </c>
      <c r="I421" s="218">
        <f>IF(AND(LEFT(DULIEU!$V413,3)=$M$4,LEFT(DULIEU!$W413,4)=$I$11),DULIEU!$X413,0)</f>
        <v>0</v>
      </c>
      <c r="J421" s="218">
        <f>IF(AND(LEFT(DULIEU!$V413,3)=$M$4,LEFT(DULIEU!$W413,4)=$J$11),DULIEU!$X413,0)</f>
        <v>0</v>
      </c>
      <c r="K421" s="219">
        <f>IF($L421&gt;0,DULIEU!W413,"-")</f>
        <v>0</v>
      </c>
      <c r="L421" s="218" t="str">
        <f t="shared" si="12"/>
        <v/>
      </c>
      <c r="M421" s="66" t="str">
        <f t="shared" si="13"/>
        <v/>
      </c>
      <c r="N421" s="118"/>
      <c r="O421" s="45"/>
      <c r="P421" s="45"/>
      <c r="Q421" s="45"/>
      <c r="R421" s="45"/>
      <c r="S421" s="45"/>
      <c r="T421" s="45"/>
      <c r="U421" s="45"/>
      <c r="V421" s="45"/>
      <c r="W421" s="45"/>
      <c r="X421" s="45"/>
      <c r="Y421" s="45"/>
      <c r="Z421" s="45"/>
      <c r="AA421" s="45"/>
      <c r="AB421" s="45"/>
      <c r="AC421" s="45"/>
      <c r="AD421" s="45"/>
      <c r="AE421" s="45"/>
      <c r="AF421" s="45"/>
      <c r="AG421" s="45"/>
      <c r="AH421" s="45"/>
      <c r="AI421" s="45"/>
      <c r="AJ421" s="45"/>
      <c r="AK421" s="45"/>
    </row>
    <row r="422" spans="1:37" s="50" customFormat="1" ht="12.75" hidden="1">
      <c r="A422" s="45"/>
      <c r="B422" s="216" t="str">
        <f>IF(LEFT(DULIEU!$V414,3)=$M$4,DULIEU!$D414,"")</f>
        <v/>
      </c>
      <c r="C422" s="217" t="str">
        <f>IF(LEFT(DULIEU!$V414,3)=$M$4,DULIEU!$H414,"")</f>
        <v/>
      </c>
      <c r="D422" s="217" t="str">
        <f>IF(LEFT(DULIEU!$V414,3)=$M$4,DULIEU!$J414,"")</f>
        <v/>
      </c>
      <c r="E422" s="216" t="str">
        <f>IF(LEFT(DULIEU!$V414,3)=$M$4,DULIEU!$E414,"")</f>
        <v/>
      </c>
      <c r="F422" s="216" t="str">
        <f>IF(LEFT(DULIEU!$V414,3)=$M$4,DULIEU!$O414,"")</f>
        <v/>
      </c>
      <c r="G422" s="218" t="str">
        <f>IF(LEFT(DULIEU!$V414,3)=$M$4,DULIEU!$X414,"")</f>
        <v/>
      </c>
      <c r="H422" s="218">
        <f>IF(AND(LEFT(DULIEU!$V414,3)=$M$4,LEFT(DULIEU!$W414,4)=$H$11),DULIEU!$X414,0)</f>
        <v>0</v>
      </c>
      <c r="I422" s="218">
        <f>IF(AND(LEFT(DULIEU!$V414,3)=$M$4,LEFT(DULIEU!$W414,4)=$I$11),DULIEU!$X414,0)</f>
        <v>0</v>
      </c>
      <c r="J422" s="218">
        <f>IF(AND(LEFT(DULIEU!$V414,3)=$M$4,LEFT(DULIEU!$W414,4)=$J$11),DULIEU!$X414,0)</f>
        <v>0</v>
      </c>
      <c r="K422" s="219">
        <f>IF($L422&gt;0,DULIEU!W414,"-")</f>
        <v>0</v>
      </c>
      <c r="L422" s="218" t="str">
        <f t="shared" si="12"/>
        <v/>
      </c>
      <c r="M422" s="66" t="str">
        <f t="shared" si="13"/>
        <v/>
      </c>
      <c r="N422" s="118"/>
      <c r="O422" s="45"/>
      <c r="P422" s="45"/>
      <c r="Q422" s="45"/>
      <c r="R422" s="45"/>
      <c r="S422" s="45"/>
      <c r="T422" s="45"/>
      <c r="U422" s="45"/>
      <c r="V422" s="45"/>
      <c r="W422" s="45"/>
      <c r="X422" s="45"/>
      <c r="Y422" s="45"/>
      <c r="Z422" s="45"/>
      <c r="AA422" s="45"/>
      <c r="AB422" s="45"/>
      <c r="AC422" s="45"/>
      <c r="AD422" s="45"/>
      <c r="AE422" s="45"/>
      <c r="AF422" s="45"/>
      <c r="AG422" s="45"/>
      <c r="AH422" s="45"/>
      <c r="AI422" s="45"/>
      <c r="AJ422" s="45"/>
      <c r="AK422" s="45"/>
    </row>
    <row r="423" spans="1:37" s="50" customFormat="1" ht="12.75" hidden="1">
      <c r="A423" s="45"/>
      <c r="B423" s="216" t="str">
        <f>IF(LEFT(DULIEU!$V415,3)=$M$4,DULIEU!$D415,"")</f>
        <v/>
      </c>
      <c r="C423" s="217" t="str">
        <f>IF(LEFT(DULIEU!$V415,3)=$M$4,DULIEU!$H415,"")</f>
        <v/>
      </c>
      <c r="D423" s="217" t="str">
        <f>IF(LEFT(DULIEU!$V415,3)=$M$4,DULIEU!$J415,"")</f>
        <v/>
      </c>
      <c r="E423" s="216" t="str">
        <f>IF(LEFT(DULIEU!$V415,3)=$M$4,DULIEU!$E415,"")</f>
        <v/>
      </c>
      <c r="F423" s="216" t="str">
        <f>IF(LEFT(DULIEU!$V415,3)=$M$4,DULIEU!$O415,"")</f>
        <v/>
      </c>
      <c r="G423" s="218" t="str">
        <f>IF(LEFT(DULIEU!$V415,3)=$M$4,DULIEU!$X415,"")</f>
        <v/>
      </c>
      <c r="H423" s="218">
        <f>IF(AND(LEFT(DULIEU!$V415,3)=$M$4,LEFT(DULIEU!$W415,4)=$H$11),DULIEU!$X415,0)</f>
        <v>0</v>
      </c>
      <c r="I423" s="218">
        <f>IF(AND(LEFT(DULIEU!$V415,3)=$M$4,LEFT(DULIEU!$W415,4)=$I$11),DULIEU!$X415,0)</f>
        <v>0</v>
      </c>
      <c r="J423" s="218">
        <f>IF(AND(LEFT(DULIEU!$V415,3)=$M$4,LEFT(DULIEU!$W415,4)=$J$11),DULIEU!$X415,0)</f>
        <v>0</v>
      </c>
      <c r="K423" s="219">
        <f>IF($L423&gt;0,DULIEU!W415,"-")</f>
        <v>0</v>
      </c>
      <c r="L423" s="218" t="str">
        <f t="shared" si="12"/>
        <v/>
      </c>
      <c r="M423" s="66" t="str">
        <f t="shared" si="13"/>
        <v/>
      </c>
      <c r="N423" s="118"/>
      <c r="O423" s="45"/>
      <c r="P423" s="45"/>
      <c r="Q423" s="45"/>
      <c r="R423" s="45"/>
      <c r="S423" s="45"/>
      <c r="T423" s="45"/>
      <c r="U423" s="45"/>
      <c r="V423" s="45"/>
      <c r="W423" s="45"/>
      <c r="X423" s="45"/>
      <c r="Y423" s="45"/>
      <c r="Z423" s="45"/>
      <c r="AA423" s="45"/>
      <c r="AB423" s="45"/>
      <c r="AC423" s="45"/>
      <c r="AD423" s="45"/>
      <c r="AE423" s="45"/>
      <c r="AF423" s="45"/>
      <c r="AG423" s="45"/>
      <c r="AH423" s="45"/>
      <c r="AI423" s="45"/>
      <c r="AJ423" s="45"/>
      <c r="AK423" s="45"/>
    </row>
    <row r="424" spans="1:37" s="50" customFormat="1" ht="12.75" hidden="1">
      <c r="A424" s="45"/>
      <c r="B424" s="216" t="str">
        <f>IF(LEFT(DULIEU!$V416,3)=$M$4,DULIEU!$D416,"")</f>
        <v/>
      </c>
      <c r="C424" s="217" t="str">
        <f>IF(LEFT(DULIEU!$V416,3)=$M$4,DULIEU!$H416,"")</f>
        <v/>
      </c>
      <c r="D424" s="217" t="str">
        <f>IF(LEFT(DULIEU!$V416,3)=$M$4,DULIEU!$J416,"")</f>
        <v/>
      </c>
      <c r="E424" s="216" t="str">
        <f>IF(LEFT(DULIEU!$V416,3)=$M$4,DULIEU!$E416,"")</f>
        <v/>
      </c>
      <c r="F424" s="216" t="str">
        <f>IF(LEFT(DULIEU!$V416,3)=$M$4,DULIEU!$O416,"")</f>
        <v/>
      </c>
      <c r="G424" s="218" t="str">
        <f>IF(LEFT(DULIEU!$V416,3)=$M$4,DULIEU!$X416,"")</f>
        <v/>
      </c>
      <c r="H424" s="218">
        <f>IF(AND(LEFT(DULIEU!$V416,3)=$M$4,LEFT(DULIEU!$W416,4)=$H$11),DULIEU!$X416,0)</f>
        <v>0</v>
      </c>
      <c r="I424" s="218">
        <f>IF(AND(LEFT(DULIEU!$V416,3)=$M$4,LEFT(DULIEU!$W416,4)=$I$11),DULIEU!$X416,0)</f>
        <v>0</v>
      </c>
      <c r="J424" s="218">
        <f>IF(AND(LEFT(DULIEU!$V416,3)=$M$4,LEFT(DULIEU!$W416,4)=$J$11),DULIEU!$X416,0)</f>
        <v>0</v>
      </c>
      <c r="K424" s="219">
        <f>IF($L424&gt;0,DULIEU!W416,"-")</f>
        <v>0</v>
      </c>
      <c r="L424" s="218" t="str">
        <f t="shared" si="12"/>
        <v/>
      </c>
      <c r="M424" s="66" t="str">
        <f t="shared" si="13"/>
        <v/>
      </c>
      <c r="N424" s="118"/>
      <c r="O424" s="45"/>
      <c r="P424" s="45"/>
      <c r="Q424" s="45"/>
      <c r="R424" s="45"/>
      <c r="S424" s="45"/>
      <c r="T424" s="45"/>
      <c r="U424" s="45"/>
      <c r="V424" s="45"/>
      <c r="W424" s="45"/>
      <c r="X424" s="45"/>
      <c r="Y424" s="45"/>
      <c r="Z424" s="45"/>
      <c r="AA424" s="45"/>
      <c r="AB424" s="45"/>
      <c r="AC424" s="45"/>
      <c r="AD424" s="45"/>
      <c r="AE424" s="45"/>
      <c r="AF424" s="45"/>
      <c r="AG424" s="45"/>
      <c r="AH424" s="45"/>
      <c r="AI424" s="45"/>
      <c r="AJ424" s="45"/>
      <c r="AK424" s="45"/>
    </row>
    <row r="425" spans="1:37" s="50" customFormat="1" ht="12.75" hidden="1">
      <c r="A425" s="45"/>
      <c r="B425" s="216" t="str">
        <f>IF(LEFT(DULIEU!$V417,3)=$M$4,DULIEU!$D417,"")</f>
        <v/>
      </c>
      <c r="C425" s="217" t="str">
        <f>IF(LEFT(DULIEU!$V417,3)=$M$4,DULIEU!$H417,"")</f>
        <v/>
      </c>
      <c r="D425" s="217" t="str">
        <f>IF(LEFT(DULIEU!$V417,3)=$M$4,DULIEU!$J417,"")</f>
        <v/>
      </c>
      <c r="E425" s="216" t="str">
        <f>IF(LEFT(DULIEU!$V417,3)=$M$4,DULIEU!$E417,"")</f>
        <v/>
      </c>
      <c r="F425" s="216" t="str">
        <f>IF(LEFT(DULIEU!$V417,3)=$M$4,DULIEU!$O417,"")</f>
        <v/>
      </c>
      <c r="G425" s="218" t="str">
        <f>IF(LEFT(DULIEU!$V417,3)=$M$4,DULIEU!$X417,"")</f>
        <v/>
      </c>
      <c r="H425" s="218">
        <f>IF(AND(LEFT(DULIEU!$V417,3)=$M$4,LEFT(DULIEU!$W417,4)=$H$11),DULIEU!$X417,0)</f>
        <v>0</v>
      </c>
      <c r="I425" s="218">
        <f>IF(AND(LEFT(DULIEU!$V417,3)=$M$4,LEFT(DULIEU!$W417,4)=$I$11),DULIEU!$X417,0)</f>
        <v>0</v>
      </c>
      <c r="J425" s="218">
        <f>IF(AND(LEFT(DULIEU!$V417,3)=$M$4,LEFT(DULIEU!$W417,4)=$J$11),DULIEU!$X417,0)</f>
        <v>0</v>
      </c>
      <c r="K425" s="219">
        <f>IF($L425&gt;0,DULIEU!W417,"-")</f>
        <v>0</v>
      </c>
      <c r="L425" s="218" t="str">
        <f t="shared" si="12"/>
        <v/>
      </c>
      <c r="M425" s="66" t="str">
        <f t="shared" si="13"/>
        <v/>
      </c>
      <c r="N425" s="118"/>
      <c r="O425" s="45"/>
      <c r="P425" s="45"/>
      <c r="Q425" s="45"/>
      <c r="R425" s="45"/>
      <c r="S425" s="45"/>
      <c r="T425" s="45"/>
      <c r="U425" s="45"/>
      <c r="V425" s="45"/>
      <c r="W425" s="45"/>
      <c r="X425" s="45"/>
      <c r="Y425" s="45"/>
      <c r="Z425" s="45"/>
      <c r="AA425" s="45"/>
      <c r="AB425" s="45"/>
      <c r="AC425" s="45"/>
      <c r="AD425" s="45"/>
      <c r="AE425" s="45"/>
      <c r="AF425" s="45"/>
      <c r="AG425" s="45"/>
      <c r="AH425" s="45"/>
      <c r="AI425" s="45"/>
      <c r="AJ425" s="45"/>
      <c r="AK425" s="45"/>
    </row>
    <row r="426" spans="1:37" s="50" customFormat="1" ht="12.75" hidden="1">
      <c r="A426" s="45"/>
      <c r="B426" s="216" t="str">
        <f>IF(LEFT(DULIEU!$V418,3)=$M$4,DULIEU!$D418,"")</f>
        <v/>
      </c>
      <c r="C426" s="217" t="str">
        <f>IF(LEFT(DULIEU!$V418,3)=$M$4,DULIEU!$H418,"")</f>
        <v/>
      </c>
      <c r="D426" s="217" t="str">
        <f>IF(LEFT(DULIEU!$V418,3)=$M$4,DULIEU!$J418,"")</f>
        <v/>
      </c>
      <c r="E426" s="216" t="str">
        <f>IF(LEFT(DULIEU!$V418,3)=$M$4,DULIEU!$E418,"")</f>
        <v/>
      </c>
      <c r="F426" s="216" t="str">
        <f>IF(LEFT(DULIEU!$V418,3)=$M$4,DULIEU!$O418,"")</f>
        <v/>
      </c>
      <c r="G426" s="218" t="str">
        <f>IF(LEFT(DULIEU!$V418,3)=$M$4,DULIEU!$X418,"")</f>
        <v/>
      </c>
      <c r="H426" s="218">
        <f>IF(AND(LEFT(DULIEU!$V418,3)=$M$4,LEFT(DULIEU!$W418,4)=$H$11),DULIEU!$X418,0)</f>
        <v>0</v>
      </c>
      <c r="I426" s="218">
        <f>IF(AND(LEFT(DULIEU!$V418,3)=$M$4,LEFT(DULIEU!$W418,4)=$I$11),DULIEU!$X418,0)</f>
        <v>0</v>
      </c>
      <c r="J426" s="218">
        <f>IF(AND(LEFT(DULIEU!$V418,3)=$M$4,LEFT(DULIEU!$W418,4)=$J$11),DULIEU!$X418,0)</f>
        <v>0</v>
      </c>
      <c r="K426" s="219">
        <f>IF($L426&gt;0,DULIEU!W418,"-")</f>
        <v>0</v>
      </c>
      <c r="L426" s="218" t="str">
        <f t="shared" si="12"/>
        <v/>
      </c>
      <c r="M426" s="66" t="str">
        <f t="shared" si="13"/>
        <v/>
      </c>
      <c r="N426" s="118"/>
      <c r="O426" s="45"/>
      <c r="P426" s="45"/>
      <c r="Q426" s="45"/>
      <c r="R426" s="45"/>
      <c r="S426" s="45"/>
      <c r="T426" s="45"/>
      <c r="U426" s="45"/>
      <c r="V426" s="45"/>
      <c r="W426" s="45"/>
      <c r="X426" s="45"/>
      <c r="Y426" s="45"/>
      <c r="Z426" s="45"/>
      <c r="AA426" s="45"/>
      <c r="AB426" s="45"/>
      <c r="AC426" s="45"/>
      <c r="AD426" s="45"/>
      <c r="AE426" s="45"/>
      <c r="AF426" s="45"/>
      <c r="AG426" s="45"/>
      <c r="AH426" s="45"/>
      <c r="AI426" s="45"/>
      <c r="AJ426" s="45"/>
      <c r="AK426" s="45"/>
    </row>
    <row r="427" spans="1:37" s="50" customFormat="1" ht="12.75" hidden="1">
      <c r="A427" s="45"/>
      <c r="B427" s="216" t="str">
        <f>IF(LEFT(DULIEU!$V419,3)=$M$4,DULIEU!$D419,"")</f>
        <v/>
      </c>
      <c r="C427" s="217" t="str">
        <f>IF(LEFT(DULIEU!$V419,3)=$M$4,DULIEU!$H419,"")</f>
        <v/>
      </c>
      <c r="D427" s="217" t="str">
        <f>IF(LEFT(DULIEU!$V419,3)=$M$4,DULIEU!$J419,"")</f>
        <v/>
      </c>
      <c r="E427" s="216" t="str">
        <f>IF(LEFT(DULIEU!$V419,3)=$M$4,DULIEU!$E419,"")</f>
        <v/>
      </c>
      <c r="F427" s="216" t="str">
        <f>IF(LEFT(DULIEU!$V419,3)=$M$4,DULIEU!$O419,"")</f>
        <v/>
      </c>
      <c r="G427" s="218" t="str">
        <f>IF(LEFT(DULIEU!$V419,3)=$M$4,DULIEU!$X419,"")</f>
        <v/>
      </c>
      <c r="H427" s="218">
        <f>IF(AND(LEFT(DULIEU!$V419,3)=$M$4,LEFT(DULIEU!$W419,4)=$H$11),DULIEU!$X419,0)</f>
        <v>0</v>
      </c>
      <c r="I427" s="218">
        <f>IF(AND(LEFT(DULIEU!$V419,3)=$M$4,LEFT(DULIEU!$W419,4)=$I$11),DULIEU!$X419,0)</f>
        <v>0</v>
      </c>
      <c r="J427" s="218">
        <f>IF(AND(LEFT(DULIEU!$V419,3)=$M$4,LEFT(DULIEU!$W419,4)=$J$11),DULIEU!$X419,0)</f>
        <v>0</v>
      </c>
      <c r="K427" s="219">
        <f>IF($L427&gt;0,DULIEU!W419,"-")</f>
        <v>0</v>
      </c>
      <c r="L427" s="218" t="str">
        <f t="shared" si="12"/>
        <v/>
      </c>
      <c r="M427" s="66" t="str">
        <f t="shared" si="13"/>
        <v/>
      </c>
      <c r="N427" s="118"/>
      <c r="O427" s="45"/>
      <c r="P427" s="45"/>
      <c r="Q427" s="45"/>
      <c r="R427" s="45"/>
      <c r="S427" s="45"/>
      <c r="T427" s="45"/>
      <c r="U427" s="45"/>
      <c r="V427" s="45"/>
      <c r="W427" s="45"/>
      <c r="X427" s="45"/>
      <c r="Y427" s="45"/>
      <c r="Z427" s="45"/>
      <c r="AA427" s="45"/>
      <c r="AB427" s="45"/>
      <c r="AC427" s="45"/>
      <c r="AD427" s="45"/>
      <c r="AE427" s="45"/>
      <c r="AF427" s="45"/>
      <c r="AG427" s="45"/>
      <c r="AH427" s="45"/>
      <c r="AI427" s="45"/>
      <c r="AJ427" s="45"/>
      <c r="AK427" s="45"/>
    </row>
    <row r="428" spans="1:37" s="50" customFormat="1" ht="12.75" hidden="1">
      <c r="A428" s="45"/>
      <c r="B428" s="216" t="str">
        <f>IF(LEFT(DULIEU!$V420,3)=$M$4,DULIEU!$D420,"")</f>
        <v/>
      </c>
      <c r="C428" s="217" t="str">
        <f>IF(LEFT(DULIEU!$V420,3)=$M$4,DULIEU!$H420,"")</f>
        <v/>
      </c>
      <c r="D428" s="217" t="str">
        <f>IF(LEFT(DULIEU!$V420,3)=$M$4,DULIEU!$J420,"")</f>
        <v/>
      </c>
      <c r="E428" s="216" t="str">
        <f>IF(LEFT(DULIEU!$V420,3)=$M$4,DULIEU!$E420,"")</f>
        <v/>
      </c>
      <c r="F428" s="216" t="str">
        <f>IF(LEFT(DULIEU!$V420,3)=$M$4,DULIEU!$O420,"")</f>
        <v/>
      </c>
      <c r="G428" s="218" t="str">
        <f>IF(LEFT(DULIEU!$V420,3)=$M$4,DULIEU!$X420,"")</f>
        <v/>
      </c>
      <c r="H428" s="218">
        <f>IF(AND(LEFT(DULIEU!$V420,3)=$M$4,LEFT(DULIEU!$W420,4)=$H$11),DULIEU!$X420,0)</f>
        <v>0</v>
      </c>
      <c r="I428" s="218">
        <f>IF(AND(LEFT(DULIEU!$V420,3)=$M$4,LEFT(DULIEU!$W420,4)=$I$11),DULIEU!$X420,0)</f>
        <v>0</v>
      </c>
      <c r="J428" s="218">
        <f>IF(AND(LEFT(DULIEU!$V420,3)=$M$4,LEFT(DULIEU!$W420,4)=$J$11),DULIEU!$X420,0)</f>
        <v>0</v>
      </c>
      <c r="K428" s="219">
        <f>IF($L428&gt;0,DULIEU!W420,"-")</f>
        <v>0</v>
      </c>
      <c r="L428" s="218" t="str">
        <f t="shared" si="12"/>
        <v/>
      </c>
      <c r="M428" s="66" t="str">
        <f t="shared" si="13"/>
        <v/>
      </c>
      <c r="N428" s="118"/>
      <c r="O428" s="45"/>
      <c r="P428" s="45"/>
      <c r="Q428" s="45"/>
      <c r="R428" s="45"/>
      <c r="S428" s="45"/>
      <c r="T428" s="45"/>
      <c r="U428" s="45"/>
      <c r="V428" s="45"/>
      <c r="W428" s="45"/>
      <c r="X428" s="45"/>
      <c r="Y428" s="45"/>
      <c r="Z428" s="45"/>
      <c r="AA428" s="45"/>
      <c r="AB428" s="45"/>
      <c r="AC428" s="45"/>
      <c r="AD428" s="45"/>
      <c r="AE428" s="45"/>
      <c r="AF428" s="45"/>
      <c r="AG428" s="45"/>
      <c r="AH428" s="45"/>
      <c r="AI428" s="45"/>
      <c r="AJ428" s="45"/>
      <c r="AK428" s="45"/>
    </row>
    <row r="429" spans="1:37" s="50" customFormat="1" ht="12.75" hidden="1">
      <c r="A429" s="45"/>
      <c r="B429" s="216" t="str">
        <f>IF(LEFT(DULIEU!$V421,3)=$M$4,DULIEU!$D421,"")</f>
        <v/>
      </c>
      <c r="C429" s="217" t="str">
        <f>IF(LEFT(DULIEU!$V421,3)=$M$4,DULIEU!$H421,"")</f>
        <v/>
      </c>
      <c r="D429" s="217" t="str">
        <f>IF(LEFT(DULIEU!$V421,3)=$M$4,DULIEU!$J421,"")</f>
        <v/>
      </c>
      <c r="E429" s="216" t="str">
        <f>IF(LEFT(DULIEU!$V421,3)=$M$4,DULIEU!$E421,"")</f>
        <v/>
      </c>
      <c r="F429" s="216" t="str">
        <f>IF(LEFT(DULIEU!$V421,3)=$M$4,DULIEU!$O421,"")</f>
        <v/>
      </c>
      <c r="G429" s="218" t="str">
        <f>IF(LEFT(DULIEU!$V421,3)=$M$4,DULIEU!$X421,"")</f>
        <v/>
      </c>
      <c r="H429" s="218">
        <f>IF(AND(LEFT(DULIEU!$V421,3)=$M$4,LEFT(DULIEU!$W421,4)=$H$11),DULIEU!$X421,0)</f>
        <v>0</v>
      </c>
      <c r="I429" s="218">
        <f>IF(AND(LEFT(DULIEU!$V421,3)=$M$4,LEFT(DULIEU!$W421,4)=$I$11),DULIEU!$X421,0)</f>
        <v>0</v>
      </c>
      <c r="J429" s="218">
        <f>IF(AND(LEFT(DULIEU!$V421,3)=$M$4,LEFT(DULIEU!$W421,4)=$J$11),DULIEU!$X421,0)</f>
        <v>0</v>
      </c>
      <c r="K429" s="219">
        <f>IF($L429&gt;0,DULIEU!W421,"-")</f>
        <v>0</v>
      </c>
      <c r="L429" s="218" t="str">
        <f t="shared" si="12"/>
        <v/>
      </c>
      <c r="M429" s="66" t="str">
        <f t="shared" si="13"/>
        <v/>
      </c>
      <c r="N429" s="118"/>
      <c r="O429" s="45"/>
      <c r="P429" s="45"/>
      <c r="Q429" s="45"/>
      <c r="R429" s="45"/>
      <c r="S429" s="45"/>
      <c r="T429" s="45"/>
      <c r="U429" s="45"/>
      <c r="V429" s="45"/>
      <c r="W429" s="45"/>
      <c r="X429" s="45"/>
      <c r="Y429" s="45"/>
      <c r="Z429" s="45"/>
      <c r="AA429" s="45"/>
      <c r="AB429" s="45"/>
      <c r="AC429" s="45"/>
      <c r="AD429" s="45"/>
      <c r="AE429" s="45"/>
      <c r="AF429" s="45"/>
      <c r="AG429" s="45"/>
      <c r="AH429" s="45"/>
      <c r="AI429" s="45"/>
      <c r="AJ429" s="45"/>
      <c r="AK429" s="45"/>
    </row>
    <row r="430" spans="1:37" s="50" customFormat="1" ht="12.75" hidden="1">
      <c r="A430" s="45"/>
      <c r="B430" s="216" t="str">
        <f>IF(LEFT(DULIEU!$V422,3)=$M$4,DULIEU!$D422,"")</f>
        <v/>
      </c>
      <c r="C430" s="217" t="str">
        <f>IF(LEFT(DULIEU!$V422,3)=$M$4,DULIEU!$H422,"")</f>
        <v/>
      </c>
      <c r="D430" s="217" t="str">
        <f>IF(LEFT(DULIEU!$V422,3)=$M$4,DULIEU!$J422,"")</f>
        <v/>
      </c>
      <c r="E430" s="216" t="str">
        <f>IF(LEFT(DULIEU!$V422,3)=$M$4,DULIEU!$E422,"")</f>
        <v/>
      </c>
      <c r="F430" s="216" t="str">
        <f>IF(LEFT(DULIEU!$V422,3)=$M$4,DULIEU!$O422,"")</f>
        <v/>
      </c>
      <c r="G430" s="218" t="str">
        <f>IF(LEFT(DULIEU!$V422,3)=$M$4,DULIEU!$X422,"")</f>
        <v/>
      </c>
      <c r="H430" s="218">
        <f>IF(AND(LEFT(DULIEU!$V422,3)=$M$4,LEFT(DULIEU!$W422,4)=$H$11),DULIEU!$X422,0)</f>
        <v>0</v>
      </c>
      <c r="I430" s="218">
        <f>IF(AND(LEFT(DULIEU!$V422,3)=$M$4,LEFT(DULIEU!$W422,4)=$I$11),DULIEU!$X422,0)</f>
        <v>0</v>
      </c>
      <c r="J430" s="218">
        <f>IF(AND(LEFT(DULIEU!$V422,3)=$M$4,LEFT(DULIEU!$W422,4)=$J$11),DULIEU!$X422,0)</f>
        <v>0</v>
      </c>
      <c r="K430" s="219">
        <f>IF($L430&gt;0,DULIEU!W422,"-")</f>
        <v>0</v>
      </c>
      <c r="L430" s="218" t="str">
        <f t="shared" si="12"/>
        <v/>
      </c>
      <c r="M430" s="66" t="str">
        <f t="shared" si="13"/>
        <v/>
      </c>
      <c r="N430" s="118"/>
      <c r="O430" s="45"/>
      <c r="P430" s="45"/>
      <c r="Q430" s="45"/>
      <c r="R430" s="45"/>
      <c r="S430" s="45"/>
      <c r="T430" s="45"/>
      <c r="U430" s="45"/>
      <c r="V430" s="45"/>
      <c r="W430" s="45"/>
      <c r="X430" s="45"/>
      <c r="Y430" s="45"/>
      <c r="Z430" s="45"/>
      <c r="AA430" s="45"/>
      <c r="AB430" s="45"/>
      <c r="AC430" s="45"/>
      <c r="AD430" s="45"/>
      <c r="AE430" s="45"/>
      <c r="AF430" s="45"/>
      <c r="AG430" s="45"/>
      <c r="AH430" s="45"/>
      <c r="AI430" s="45"/>
      <c r="AJ430" s="45"/>
      <c r="AK430" s="45"/>
    </row>
    <row r="431" spans="1:37" s="50" customFormat="1" ht="12.75" hidden="1">
      <c r="A431" s="45"/>
      <c r="B431" s="216" t="str">
        <f>IF(LEFT(DULIEU!$V423,3)=$M$4,DULIEU!$D423,"")</f>
        <v/>
      </c>
      <c r="C431" s="217" t="str">
        <f>IF(LEFT(DULIEU!$V423,3)=$M$4,DULIEU!$H423,"")</f>
        <v/>
      </c>
      <c r="D431" s="217" t="str">
        <f>IF(LEFT(DULIEU!$V423,3)=$M$4,DULIEU!$J423,"")</f>
        <v/>
      </c>
      <c r="E431" s="216" t="str">
        <f>IF(LEFT(DULIEU!$V423,3)=$M$4,DULIEU!$E423,"")</f>
        <v/>
      </c>
      <c r="F431" s="216" t="str">
        <f>IF(LEFT(DULIEU!$V423,3)=$M$4,DULIEU!$O423,"")</f>
        <v/>
      </c>
      <c r="G431" s="218" t="str">
        <f>IF(LEFT(DULIEU!$V423,3)=$M$4,DULIEU!$X423,"")</f>
        <v/>
      </c>
      <c r="H431" s="218">
        <f>IF(AND(LEFT(DULIEU!$V423,3)=$M$4,LEFT(DULIEU!$W423,4)=$H$11),DULIEU!$X423,0)</f>
        <v>0</v>
      </c>
      <c r="I431" s="218">
        <f>IF(AND(LEFT(DULIEU!$V423,3)=$M$4,LEFT(DULIEU!$W423,4)=$I$11),DULIEU!$X423,0)</f>
        <v>0</v>
      </c>
      <c r="J431" s="218">
        <f>IF(AND(LEFT(DULIEU!$V423,3)=$M$4,LEFT(DULIEU!$W423,4)=$J$11),DULIEU!$X423,0)</f>
        <v>0</v>
      </c>
      <c r="K431" s="219">
        <f>IF($L431&gt;0,DULIEU!W423,"-")</f>
        <v>0</v>
      </c>
      <c r="L431" s="218" t="str">
        <f t="shared" si="12"/>
        <v/>
      </c>
      <c r="M431" s="66" t="str">
        <f t="shared" si="13"/>
        <v/>
      </c>
      <c r="N431" s="118"/>
      <c r="O431" s="45"/>
      <c r="P431" s="45"/>
      <c r="Q431" s="45"/>
      <c r="R431" s="45"/>
      <c r="S431" s="45"/>
      <c r="T431" s="45"/>
      <c r="U431" s="45"/>
      <c r="V431" s="45"/>
      <c r="W431" s="45"/>
      <c r="X431" s="45"/>
      <c r="Y431" s="45"/>
      <c r="Z431" s="45"/>
      <c r="AA431" s="45"/>
      <c r="AB431" s="45"/>
      <c r="AC431" s="45"/>
      <c r="AD431" s="45"/>
      <c r="AE431" s="45"/>
      <c r="AF431" s="45"/>
      <c r="AG431" s="45"/>
      <c r="AH431" s="45"/>
      <c r="AI431" s="45"/>
      <c r="AJ431" s="45"/>
      <c r="AK431" s="45"/>
    </row>
    <row r="432" spans="1:37" s="50" customFormat="1" ht="12.75" hidden="1">
      <c r="A432" s="45"/>
      <c r="B432" s="216" t="str">
        <f>IF(LEFT(DULIEU!$V424,3)=$M$4,DULIEU!$D424,"")</f>
        <v/>
      </c>
      <c r="C432" s="217" t="str">
        <f>IF(LEFT(DULIEU!$V424,3)=$M$4,DULIEU!$H424,"")</f>
        <v/>
      </c>
      <c r="D432" s="217" t="str">
        <f>IF(LEFT(DULIEU!$V424,3)=$M$4,DULIEU!$J424,"")</f>
        <v/>
      </c>
      <c r="E432" s="216" t="str">
        <f>IF(LEFT(DULIEU!$V424,3)=$M$4,DULIEU!$E424,"")</f>
        <v/>
      </c>
      <c r="F432" s="216" t="str">
        <f>IF(LEFT(DULIEU!$V424,3)=$M$4,DULIEU!$O424,"")</f>
        <v/>
      </c>
      <c r="G432" s="218" t="str">
        <f>IF(LEFT(DULIEU!$V424,3)=$M$4,DULIEU!$X424,"")</f>
        <v/>
      </c>
      <c r="H432" s="218">
        <f>IF(AND(LEFT(DULIEU!$V424,3)=$M$4,LEFT(DULIEU!$W424,4)=$H$11),DULIEU!$X424,0)</f>
        <v>0</v>
      </c>
      <c r="I432" s="218">
        <f>IF(AND(LEFT(DULIEU!$V424,3)=$M$4,LEFT(DULIEU!$W424,4)=$I$11),DULIEU!$X424,0)</f>
        <v>0</v>
      </c>
      <c r="J432" s="218">
        <f>IF(AND(LEFT(DULIEU!$V424,3)=$M$4,LEFT(DULIEU!$W424,4)=$J$11),DULIEU!$X424,0)</f>
        <v>0</v>
      </c>
      <c r="K432" s="219">
        <f>IF($L432&gt;0,DULIEU!W424,"-")</f>
        <v>0</v>
      </c>
      <c r="L432" s="218" t="str">
        <f t="shared" si="12"/>
        <v/>
      </c>
      <c r="M432" s="66" t="str">
        <f t="shared" si="13"/>
        <v/>
      </c>
      <c r="N432" s="118"/>
      <c r="O432" s="45"/>
      <c r="P432" s="45"/>
      <c r="Q432" s="45"/>
      <c r="R432" s="45"/>
      <c r="S432" s="45"/>
      <c r="T432" s="45"/>
      <c r="U432" s="45"/>
      <c r="V432" s="45"/>
      <c r="W432" s="45"/>
      <c r="X432" s="45"/>
      <c r="Y432" s="45"/>
      <c r="Z432" s="45"/>
      <c r="AA432" s="45"/>
      <c r="AB432" s="45"/>
      <c r="AC432" s="45"/>
      <c r="AD432" s="45"/>
      <c r="AE432" s="45"/>
      <c r="AF432" s="45"/>
      <c r="AG432" s="45"/>
      <c r="AH432" s="45"/>
      <c r="AI432" s="45"/>
      <c r="AJ432" s="45"/>
      <c r="AK432" s="45"/>
    </row>
    <row r="433" spans="1:37" s="50" customFormat="1" ht="12.75" hidden="1">
      <c r="A433" s="45"/>
      <c r="B433" s="216" t="str">
        <f>IF(LEFT(DULIEU!$V425,3)=$M$4,DULIEU!$D425,"")</f>
        <v/>
      </c>
      <c r="C433" s="217" t="str">
        <f>IF(LEFT(DULIEU!$V425,3)=$M$4,DULIEU!$H425,"")</f>
        <v/>
      </c>
      <c r="D433" s="217" t="str">
        <f>IF(LEFT(DULIEU!$V425,3)=$M$4,DULIEU!$J425,"")</f>
        <v/>
      </c>
      <c r="E433" s="216" t="str">
        <f>IF(LEFT(DULIEU!$V425,3)=$M$4,DULIEU!$E425,"")</f>
        <v/>
      </c>
      <c r="F433" s="216" t="str">
        <f>IF(LEFT(DULIEU!$V425,3)=$M$4,DULIEU!$O425,"")</f>
        <v/>
      </c>
      <c r="G433" s="218" t="str">
        <f>IF(LEFT(DULIEU!$V425,3)=$M$4,DULIEU!$X425,"")</f>
        <v/>
      </c>
      <c r="H433" s="218">
        <f>IF(AND(LEFT(DULIEU!$V425,3)=$M$4,LEFT(DULIEU!$W425,4)=$H$11),DULIEU!$X425,0)</f>
        <v>0</v>
      </c>
      <c r="I433" s="218">
        <f>IF(AND(LEFT(DULIEU!$V425,3)=$M$4,LEFT(DULIEU!$W425,4)=$I$11),DULIEU!$X425,0)</f>
        <v>0</v>
      </c>
      <c r="J433" s="218">
        <f>IF(AND(LEFT(DULIEU!$V425,3)=$M$4,LEFT(DULIEU!$W425,4)=$J$11),DULIEU!$X425,0)</f>
        <v>0</v>
      </c>
      <c r="K433" s="219">
        <f>IF($L433&gt;0,DULIEU!W425,"-")</f>
        <v>0</v>
      </c>
      <c r="L433" s="218" t="str">
        <f t="shared" si="12"/>
        <v/>
      </c>
      <c r="M433" s="66" t="str">
        <f t="shared" si="13"/>
        <v/>
      </c>
      <c r="N433" s="118"/>
      <c r="O433" s="45"/>
      <c r="P433" s="45"/>
      <c r="Q433" s="45"/>
      <c r="R433" s="45"/>
      <c r="S433" s="45"/>
      <c r="T433" s="45"/>
      <c r="U433" s="45"/>
      <c r="V433" s="45"/>
      <c r="W433" s="45"/>
      <c r="X433" s="45"/>
      <c r="Y433" s="45"/>
      <c r="Z433" s="45"/>
      <c r="AA433" s="45"/>
      <c r="AB433" s="45"/>
      <c r="AC433" s="45"/>
      <c r="AD433" s="45"/>
      <c r="AE433" s="45"/>
      <c r="AF433" s="45"/>
      <c r="AG433" s="45"/>
      <c r="AH433" s="45"/>
      <c r="AI433" s="45"/>
      <c r="AJ433" s="45"/>
      <c r="AK433" s="45"/>
    </row>
    <row r="434" spans="1:37" s="50" customFormat="1" ht="12.75" hidden="1">
      <c r="A434" s="45"/>
      <c r="B434" s="216" t="str">
        <f>IF(LEFT(DULIEU!$V426,3)=$M$4,DULIEU!$D426,"")</f>
        <v/>
      </c>
      <c r="C434" s="217" t="str">
        <f>IF(LEFT(DULIEU!$V426,3)=$M$4,DULIEU!$H426,"")</f>
        <v/>
      </c>
      <c r="D434" s="217" t="str">
        <f>IF(LEFT(DULIEU!$V426,3)=$M$4,DULIEU!$J426,"")</f>
        <v/>
      </c>
      <c r="E434" s="216" t="str">
        <f>IF(LEFT(DULIEU!$V426,3)=$M$4,DULIEU!$E426,"")</f>
        <v/>
      </c>
      <c r="F434" s="216" t="str">
        <f>IF(LEFT(DULIEU!$V426,3)=$M$4,DULIEU!$O426,"")</f>
        <v/>
      </c>
      <c r="G434" s="218" t="str">
        <f>IF(LEFT(DULIEU!$V426,3)=$M$4,DULIEU!$X426,"")</f>
        <v/>
      </c>
      <c r="H434" s="218">
        <f>IF(AND(LEFT(DULIEU!$V426,3)=$M$4,LEFT(DULIEU!$W426,4)=$H$11),DULIEU!$X426,0)</f>
        <v>0</v>
      </c>
      <c r="I434" s="218">
        <f>IF(AND(LEFT(DULIEU!$V426,3)=$M$4,LEFT(DULIEU!$W426,4)=$I$11),DULIEU!$X426,0)</f>
        <v>0</v>
      </c>
      <c r="J434" s="218">
        <f>IF(AND(LEFT(DULIEU!$V426,3)=$M$4,LEFT(DULIEU!$W426,4)=$J$11),DULIEU!$X426,0)</f>
        <v>0</v>
      </c>
      <c r="K434" s="219">
        <f>IF($L434&gt;0,DULIEU!W426,"-")</f>
        <v>0</v>
      </c>
      <c r="L434" s="218" t="str">
        <f t="shared" si="12"/>
        <v/>
      </c>
      <c r="M434" s="66" t="str">
        <f t="shared" si="13"/>
        <v/>
      </c>
      <c r="N434" s="118"/>
      <c r="O434" s="45"/>
      <c r="P434" s="45"/>
      <c r="Q434" s="45"/>
      <c r="R434" s="45"/>
      <c r="S434" s="45"/>
      <c r="T434" s="45"/>
      <c r="U434" s="45"/>
      <c r="V434" s="45"/>
      <c r="W434" s="45"/>
      <c r="X434" s="45"/>
      <c r="Y434" s="45"/>
      <c r="Z434" s="45"/>
      <c r="AA434" s="45"/>
      <c r="AB434" s="45"/>
      <c r="AC434" s="45"/>
      <c r="AD434" s="45"/>
      <c r="AE434" s="45"/>
      <c r="AF434" s="45"/>
      <c r="AG434" s="45"/>
      <c r="AH434" s="45"/>
      <c r="AI434" s="45"/>
      <c r="AJ434" s="45"/>
      <c r="AK434" s="45"/>
    </row>
    <row r="435" spans="1:37" s="50" customFormat="1" ht="12.75" hidden="1">
      <c r="A435" s="45"/>
      <c r="B435" s="216" t="str">
        <f>IF(LEFT(DULIEU!$V427,3)=$M$4,DULIEU!$D427,"")</f>
        <v/>
      </c>
      <c r="C435" s="217" t="str">
        <f>IF(LEFT(DULIEU!$V427,3)=$M$4,DULIEU!$H427,"")</f>
        <v/>
      </c>
      <c r="D435" s="217" t="str">
        <f>IF(LEFT(DULIEU!$V427,3)=$M$4,DULIEU!$J427,"")</f>
        <v/>
      </c>
      <c r="E435" s="216" t="str">
        <f>IF(LEFT(DULIEU!$V427,3)=$M$4,DULIEU!$E427,"")</f>
        <v/>
      </c>
      <c r="F435" s="216" t="str">
        <f>IF(LEFT(DULIEU!$V427,3)=$M$4,DULIEU!$O427,"")</f>
        <v/>
      </c>
      <c r="G435" s="218" t="str">
        <f>IF(LEFT(DULIEU!$V427,3)=$M$4,DULIEU!$X427,"")</f>
        <v/>
      </c>
      <c r="H435" s="218">
        <f>IF(AND(LEFT(DULIEU!$V427,3)=$M$4,LEFT(DULIEU!$W427,4)=$H$11),DULIEU!$X427,0)</f>
        <v>0</v>
      </c>
      <c r="I435" s="218">
        <f>IF(AND(LEFT(DULIEU!$V427,3)=$M$4,LEFT(DULIEU!$W427,4)=$I$11),DULIEU!$X427,0)</f>
        <v>0</v>
      </c>
      <c r="J435" s="218">
        <f>IF(AND(LEFT(DULIEU!$V427,3)=$M$4,LEFT(DULIEU!$W427,4)=$J$11),DULIEU!$X427,0)</f>
        <v>0</v>
      </c>
      <c r="K435" s="219">
        <f>IF($L435&gt;0,DULIEU!W427,"-")</f>
        <v>0</v>
      </c>
      <c r="L435" s="218" t="str">
        <f t="shared" si="12"/>
        <v/>
      </c>
      <c r="M435" s="66" t="str">
        <f t="shared" si="13"/>
        <v/>
      </c>
      <c r="N435" s="118"/>
      <c r="O435" s="45"/>
      <c r="P435" s="45"/>
      <c r="Q435" s="45"/>
      <c r="R435" s="45"/>
      <c r="S435" s="45"/>
      <c r="T435" s="45"/>
      <c r="U435" s="45"/>
      <c r="V435" s="45"/>
      <c r="W435" s="45"/>
      <c r="X435" s="45"/>
      <c r="Y435" s="45"/>
      <c r="Z435" s="45"/>
      <c r="AA435" s="45"/>
      <c r="AB435" s="45"/>
      <c r="AC435" s="45"/>
      <c r="AD435" s="45"/>
      <c r="AE435" s="45"/>
      <c r="AF435" s="45"/>
      <c r="AG435" s="45"/>
      <c r="AH435" s="45"/>
      <c r="AI435" s="45"/>
      <c r="AJ435" s="45"/>
      <c r="AK435" s="45"/>
    </row>
    <row r="436" spans="1:37" s="50" customFormat="1" ht="12.75" hidden="1">
      <c r="A436" s="45"/>
      <c r="B436" s="216" t="str">
        <f>IF(LEFT(DULIEU!$V428,3)=$M$4,DULIEU!$D428,"")</f>
        <v/>
      </c>
      <c r="C436" s="217" t="str">
        <f>IF(LEFT(DULIEU!$V428,3)=$M$4,DULIEU!$H428,"")</f>
        <v/>
      </c>
      <c r="D436" s="217" t="str">
        <f>IF(LEFT(DULIEU!$V428,3)=$M$4,DULIEU!$J428,"")</f>
        <v/>
      </c>
      <c r="E436" s="216" t="str">
        <f>IF(LEFT(DULIEU!$V428,3)=$M$4,DULIEU!$E428,"")</f>
        <v/>
      </c>
      <c r="F436" s="216" t="str">
        <f>IF(LEFT(DULIEU!$V428,3)=$M$4,DULIEU!$O428,"")</f>
        <v/>
      </c>
      <c r="G436" s="218" t="str">
        <f>IF(LEFT(DULIEU!$V428,3)=$M$4,DULIEU!$X428,"")</f>
        <v/>
      </c>
      <c r="H436" s="218">
        <f>IF(AND(LEFT(DULIEU!$V428,3)=$M$4,LEFT(DULIEU!$W428,4)=$H$11),DULIEU!$X428,0)</f>
        <v>0</v>
      </c>
      <c r="I436" s="218">
        <f>IF(AND(LEFT(DULIEU!$V428,3)=$M$4,LEFT(DULIEU!$W428,4)=$I$11),DULIEU!$X428,0)</f>
        <v>0</v>
      </c>
      <c r="J436" s="218">
        <f>IF(AND(LEFT(DULIEU!$V428,3)=$M$4,LEFT(DULIEU!$W428,4)=$J$11),DULIEU!$X428,0)</f>
        <v>0</v>
      </c>
      <c r="K436" s="219">
        <f>IF($L436&gt;0,DULIEU!W428,"-")</f>
        <v>0</v>
      </c>
      <c r="L436" s="218" t="str">
        <f t="shared" si="12"/>
        <v/>
      </c>
      <c r="M436" s="66" t="str">
        <f t="shared" si="13"/>
        <v/>
      </c>
      <c r="N436" s="118"/>
      <c r="O436" s="45"/>
      <c r="P436" s="45"/>
      <c r="Q436" s="45"/>
      <c r="R436" s="45"/>
      <c r="S436" s="45"/>
      <c r="T436" s="45"/>
      <c r="U436" s="45"/>
      <c r="V436" s="45"/>
      <c r="W436" s="45"/>
      <c r="X436" s="45"/>
      <c r="Y436" s="45"/>
      <c r="Z436" s="45"/>
      <c r="AA436" s="45"/>
      <c r="AB436" s="45"/>
      <c r="AC436" s="45"/>
      <c r="AD436" s="45"/>
      <c r="AE436" s="45"/>
      <c r="AF436" s="45"/>
      <c r="AG436" s="45"/>
      <c r="AH436" s="45"/>
      <c r="AI436" s="45"/>
      <c r="AJ436" s="45"/>
      <c r="AK436" s="45"/>
    </row>
    <row r="437" spans="1:37" s="50" customFormat="1" ht="12.75" hidden="1">
      <c r="A437" s="45"/>
      <c r="B437" s="216" t="str">
        <f>IF(LEFT(DULIEU!$V429,3)=$M$4,DULIEU!$D429,"")</f>
        <v/>
      </c>
      <c r="C437" s="217" t="str">
        <f>IF(LEFT(DULIEU!$V429,3)=$M$4,DULIEU!$H429,"")</f>
        <v/>
      </c>
      <c r="D437" s="217" t="str">
        <f>IF(LEFT(DULIEU!$V429,3)=$M$4,DULIEU!$J429,"")</f>
        <v/>
      </c>
      <c r="E437" s="216" t="str">
        <f>IF(LEFT(DULIEU!$V429,3)=$M$4,DULIEU!$E429,"")</f>
        <v/>
      </c>
      <c r="F437" s="216" t="str">
        <f>IF(LEFT(DULIEU!$V429,3)=$M$4,DULIEU!$O429,"")</f>
        <v/>
      </c>
      <c r="G437" s="218" t="str">
        <f>IF(LEFT(DULIEU!$V429,3)=$M$4,DULIEU!$X429,"")</f>
        <v/>
      </c>
      <c r="H437" s="218">
        <f>IF(AND(LEFT(DULIEU!$V429,3)=$M$4,LEFT(DULIEU!$W429,4)=$H$11),DULIEU!$X429,0)</f>
        <v>0</v>
      </c>
      <c r="I437" s="218">
        <f>IF(AND(LEFT(DULIEU!$V429,3)=$M$4,LEFT(DULIEU!$W429,4)=$I$11),DULIEU!$X429,0)</f>
        <v>0</v>
      </c>
      <c r="J437" s="218">
        <f>IF(AND(LEFT(DULIEU!$V429,3)=$M$4,LEFT(DULIEU!$W429,4)=$J$11),DULIEU!$X429,0)</f>
        <v>0</v>
      </c>
      <c r="K437" s="219">
        <f>IF($L437&gt;0,DULIEU!W429,"-")</f>
        <v>0</v>
      </c>
      <c r="L437" s="218" t="str">
        <f t="shared" si="12"/>
        <v/>
      </c>
      <c r="M437" s="66" t="str">
        <f t="shared" si="13"/>
        <v/>
      </c>
      <c r="N437" s="118"/>
      <c r="O437" s="45"/>
      <c r="P437" s="45"/>
      <c r="Q437" s="45"/>
      <c r="R437" s="45"/>
      <c r="S437" s="45"/>
      <c r="T437" s="45"/>
      <c r="U437" s="45"/>
      <c r="V437" s="45"/>
      <c r="W437" s="45"/>
      <c r="X437" s="45"/>
      <c r="Y437" s="45"/>
      <c r="Z437" s="45"/>
      <c r="AA437" s="45"/>
      <c r="AB437" s="45"/>
      <c r="AC437" s="45"/>
      <c r="AD437" s="45"/>
      <c r="AE437" s="45"/>
      <c r="AF437" s="45"/>
      <c r="AG437" s="45"/>
      <c r="AH437" s="45"/>
      <c r="AI437" s="45"/>
      <c r="AJ437" s="45"/>
      <c r="AK437" s="45"/>
    </row>
    <row r="438" spans="1:37" s="50" customFormat="1" ht="12.75" hidden="1">
      <c r="A438" s="45"/>
      <c r="B438" s="216" t="str">
        <f>IF(LEFT(DULIEU!$V430,3)=$M$4,DULIEU!$D430,"")</f>
        <v/>
      </c>
      <c r="C438" s="217" t="str">
        <f>IF(LEFT(DULIEU!$V430,3)=$M$4,DULIEU!$H430,"")</f>
        <v/>
      </c>
      <c r="D438" s="217" t="str">
        <f>IF(LEFT(DULIEU!$V430,3)=$M$4,DULIEU!$J430,"")</f>
        <v/>
      </c>
      <c r="E438" s="216" t="str">
        <f>IF(LEFT(DULIEU!$V430,3)=$M$4,DULIEU!$E430,"")</f>
        <v/>
      </c>
      <c r="F438" s="216" t="str">
        <f>IF(LEFT(DULIEU!$V430,3)=$M$4,DULIEU!$O430,"")</f>
        <v/>
      </c>
      <c r="G438" s="218" t="str">
        <f>IF(LEFT(DULIEU!$V430,3)=$M$4,DULIEU!$X430,"")</f>
        <v/>
      </c>
      <c r="H438" s="218">
        <f>IF(AND(LEFT(DULIEU!$V430,3)=$M$4,LEFT(DULIEU!$W430,4)=$H$11),DULIEU!$X430,0)</f>
        <v>0</v>
      </c>
      <c r="I438" s="218">
        <f>IF(AND(LEFT(DULIEU!$V430,3)=$M$4,LEFT(DULIEU!$W430,4)=$I$11),DULIEU!$X430,0)</f>
        <v>0</v>
      </c>
      <c r="J438" s="218">
        <f>IF(AND(LEFT(DULIEU!$V430,3)=$M$4,LEFT(DULIEU!$W430,4)=$J$11),DULIEU!$X430,0)</f>
        <v>0</v>
      </c>
      <c r="K438" s="219">
        <f>IF($L438&gt;0,DULIEU!W430,"-")</f>
        <v>0</v>
      </c>
      <c r="L438" s="218" t="str">
        <f t="shared" si="12"/>
        <v/>
      </c>
      <c r="M438" s="66" t="str">
        <f t="shared" si="13"/>
        <v/>
      </c>
      <c r="N438" s="118"/>
      <c r="O438" s="45"/>
      <c r="P438" s="45"/>
      <c r="Q438" s="45"/>
      <c r="R438" s="45"/>
      <c r="S438" s="45"/>
      <c r="T438" s="45"/>
      <c r="U438" s="45"/>
      <c r="V438" s="45"/>
      <c r="W438" s="45"/>
      <c r="X438" s="45"/>
      <c r="Y438" s="45"/>
      <c r="Z438" s="45"/>
      <c r="AA438" s="45"/>
      <c r="AB438" s="45"/>
      <c r="AC438" s="45"/>
      <c r="AD438" s="45"/>
      <c r="AE438" s="45"/>
      <c r="AF438" s="45"/>
      <c r="AG438" s="45"/>
      <c r="AH438" s="45"/>
      <c r="AI438" s="45"/>
      <c r="AJ438" s="45"/>
      <c r="AK438" s="45"/>
    </row>
    <row r="439" spans="1:37" s="50" customFormat="1" ht="12.75" hidden="1">
      <c r="A439" s="45"/>
      <c r="B439" s="216" t="str">
        <f>IF(LEFT(DULIEU!$V431,3)=$M$4,DULIEU!$D431,"")</f>
        <v/>
      </c>
      <c r="C439" s="217" t="str">
        <f>IF(LEFT(DULIEU!$V431,3)=$M$4,DULIEU!$H431,"")</f>
        <v/>
      </c>
      <c r="D439" s="217" t="str">
        <f>IF(LEFT(DULIEU!$V431,3)=$M$4,DULIEU!$J431,"")</f>
        <v/>
      </c>
      <c r="E439" s="216" t="str">
        <f>IF(LEFT(DULIEU!$V431,3)=$M$4,DULIEU!$E431,"")</f>
        <v/>
      </c>
      <c r="F439" s="216" t="str">
        <f>IF(LEFT(DULIEU!$V431,3)=$M$4,DULIEU!$O431,"")</f>
        <v/>
      </c>
      <c r="G439" s="218" t="str">
        <f>IF(LEFT(DULIEU!$V431,3)=$M$4,DULIEU!$X431,"")</f>
        <v/>
      </c>
      <c r="H439" s="218">
        <f>IF(AND(LEFT(DULIEU!$V431,3)=$M$4,LEFT(DULIEU!$W431,4)=$H$11),DULIEU!$X431,0)</f>
        <v>0</v>
      </c>
      <c r="I439" s="218">
        <f>IF(AND(LEFT(DULIEU!$V431,3)=$M$4,LEFT(DULIEU!$W431,4)=$I$11),DULIEU!$X431,0)</f>
        <v>0</v>
      </c>
      <c r="J439" s="218">
        <f>IF(AND(LEFT(DULIEU!$V431,3)=$M$4,LEFT(DULIEU!$W431,4)=$J$11),DULIEU!$X431,0)</f>
        <v>0</v>
      </c>
      <c r="K439" s="219">
        <f>IF($L439&gt;0,DULIEU!W431,"-")</f>
        <v>0</v>
      </c>
      <c r="L439" s="218" t="str">
        <f t="shared" si="12"/>
        <v/>
      </c>
      <c r="M439" s="66" t="str">
        <f t="shared" si="13"/>
        <v/>
      </c>
      <c r="N439" s="118"/>
      <c r="O439" s="45"/>
      <c r="P439" s="45"/>
      <c r="Q439" s="45"/>
      <c r="R439" s="45"/>
      <c r="S439" s="45"/>
      <c r="T439" s="45"/>
      <c r="U439" s="45"/>
      <c r="V439" s="45"/>
      <c r="W439" s="45"/>
      <c r="X439" s="45"/>
      <c r="Y439" s="45"/>
      <c r="Z439" s="45"/>
      <c r="AA439" s="45"/>
      <c r="AB439" s="45"/>
      <c r="AC439" s="45"/>
      <c r="AD439" s="45"/>
      <c r="AE439" s="45"/>
      <c r="AF439" s="45"/>
      <c r="AG439" s="45"/>
      <c r="AH439" s="45"/>
      <c r="AI439" s="45"/>
      <c r="AJ439" s="45"/>
      <c r="AK439" s="45"/>
    </row>
    <row r="440" spans="1:37" s="50" customFormat="1" ht="12.75" hidden="1">
      <c r="A440" s="45"/>
      <c r="B440" s="216" t="str">
        <f>IF(LEFT(DULIEU!$V432,3)=$M$4,DULIEU!$D432,"")</f>
        <v/>
      </c>
      <c r="C440" s="217" t="str">
        <f>IF(LEFT(DULIEU!$V432,3)=$M$4,DULIEU!$H432,"")</f>
        <v/>
      </c>
      <c r="D440" s="217" t="str">
        <f>IF(LEFT(DULIEU!$V432,3)=$M$4,DULIEU!$J432,"")</f>
        <v/>
      </c>
      <c r="E440" s="216" t="str">
        <f>IF(LEFT(DULIEU!$V432,3)=$M$4,DULIEU!$E432,"")</f>
        <v/>
      </c>
      <c r="F440" s="216" t="str">
        <f>IF(LEFT(DULIEU!$V432,3)=$M$4,DULIEU!$O432,"")</f>
        <v/>
      </c>
      <c r="G440" s="218" t="str">
        <f>IF(LEFT(DULIEU!$V432,3)=$M$4,DULIEU!$X432,"")</f>
        <v/>
      </c>
      <c r="H440" s="218">
        <f>IF(AND(LEFT(DULIEU!$V432,3)=$M$4,LEFT(DULIEU!$W432,4)=$H$11),DULIEU!$X432,0)</f>
        <v>0</v>
      </c>
      <c r="I440" s="218">
        <f>IF(AND(LEFT(DULIEU!$V432,3)=$M$4,LEFT(DULIEU!$W432,4)=$I$11),DULIEU!$X432,0)</f>
        <v>0</v>
      </c>
      <c r="J440" s="218">
        <f>IF(AND(LEFT(DULIEU!$V432,3)=$M$4,LEFT(DULIEU!$W432,4)=$J$11),DULIEU!$X432,0)</f>
        <v>0</v>
      </c>
      <c r="K440" s="219">
        <f>IF($L440&gt;0,DULIEU!W432,"-")</f>
        <v>0</v>
      </c>
      <c r="L440" s="218" t="str">
        <f t="shared" si="12"/>
        <v/>
      </c>
      <c r="M440" s="66" t="str">
        <f t="shared" si="13"/>
        <v/>
      </c>
      <c r="N440" s="118"/>
      <c r="O440" s="45"/>
      <c r="P440" s="45"/>
      <c r="Q440" s="45"/>
      <c r="R440" s="45"/>
      <c r="S440" s="45"/>
      <c r="T440" s="45"/>
      <c r="U440" s="45"/>
      <c r="V440" s="45"/>
      <c r="W440" s="45"/>
      <c r="X440" s="45"/>
      <c r="Y440" s="45"/>
      <c r="Z440" s="45"/>
      <c r="AA440" s="45"/>
      <c r="AB440" s="45"/>
      <c r="AC440" s="45"/>
      <c r="AD440" s="45"/>
      <c r="AE440" s="45"/>
      <c r="AF440" s="45"/>
      <c r="AG440" s="45"/>
      <c r="AH440" s="45"/>
      <c r="AI440" s="45"/>
      <c r="AJ440" s="45"/>
      <c r="AK440" s="45"/>
    </row>
    <row r="441" spans="1:37" s="50" customFormat="1" ht="12.75" hidden="1">
      <c r="A441" s="45"/>
      <c r="B441" s="216" t="str">
        <f>IF(LEFT(DULIEU!$V433,3)=$M$4,DULIEU!$D433,"")</f>
        <v/>
      </c>
      <c r="C441" s="217" t="str">
        <f>IF(LEFT(DULIEU!$V433,3)=$M$4,DULIEU!$H433,"")</f>
        <v/>
      </c>
      <c r="D441" s="217" t="str">
        <f>IF(LEFT(DULIEU!$V433,3)=$M$4,DULIEU!$J433,"")</f>
        <v/>
      </c>
      <c r="E441" s="216" t="str">
        <f>IF(LEFT(DULIEU!$V433,3)=$M$4,DULIEU!$E433,"")</f>
        <v/>
      </c>
      <c r="F441" s="216" t="str">
        <f>IF(LEFT(DULIEU!$V433,3)=$M$4,DULIEU!$O433,"")</f>
        <v/>
      </c>
      <c r="G441" s="218" t="str">
        <f>IF(LEFT(DULIEU!$V433,3)=$M$4,DULIEU!$X433,"")</f>
        <v/>
      </c>
      <c r="H441" s="218">
        <f>IF(AND(LEFT(DULIEU!$V433,3)=$M$4,LEFT(DULIEU!$W433,4)=$H$11),DULIEU!$X433,0)</f>
        <v>0</v>
      </c>
      <c r="I441" s="218">
        <f>IF(AND(LEFT(DULIEU!$V433,3)=$M$4,LEFT(DULIEU!$W433,4)=$I$11),DULIEU!$X433,0)</f>
        <v>0</v>
      </c>
      <c r="J441" s="218">
        <f>IF(AND(LEFT(DULIEU!$V433,3)=$M$4,LEFT(DULIEU!$W433,4)=$J$11),DULIEU!$X433,0)</f>
        <v>0</v>
      </c>
      <c r="K441" s="219">
        <f>IF($L441&gt;0,DULIEU!W433,"-")</f>
        <v>0</v>
      </c>
      <c r="L441" s="218" t="str">
        <f t="shared" si="12"/>
        <v/>
      </c>
      <c r="M441" s="66" t="str">
        <f t="shared" si="13"/>
        <v/>
      </c>
      <c r="N441" s="118"/>
      <c r="O441" s="45"/>
      <c r="P441" s="45"/>
      <c r="Q441" s="45"/>
      <c r="R441" s="45"/>
      <c r="S441" s="45"/>
      <c r="T441" s="45"/>
      <c r="U441" s="45"/>
      <c r="V441" s="45"/>
      <c r="W441" s="45"/>
      <c r="X441" s="45"/>
      <c r="Y441" s="45"/>
      <c r="Z441" s="45"/>
      <c r="AA441" s="45"/>
      <c r="AB441" s="45"/>
      <c r="AC441" s="45"/>
      <c r="AD441" s="45"/>
      <c r="AE441" s="45"/>
      <c r="AF441" s="45"/>
      <c r="AG441" s="45"/>
      <c r="AH441" s="45"/>
      <c r="AI441" s="45"/>
      <c r="AJ441" s="45"/>
      <c r="AK441" s="45"/>
    </row>
    <row r="442" spans="1:37" s="50" customFormat="1" ht="12.75" hidden="1">
      <c r="A442" s="45"/>
      <c r="B442" s="216" t="str">
        <f>IF(LEFT(DULIEU!$V434,3)=$M$4,DULIEU!$D434,"")</f>
        <v/>
      </c>
      <c r="C442" s="217" t="str">
        <f>IF(LEFT(DULIEU!$V434,3)=$M$4,DULIEU!$H434,"")</f>
        <v/>
      </c>
      <c r="D442" s="217" t="str">
        <f>IF(LEFT(DULIEU!$V434,3)=$M$4,DULIEU!$J434,"")</f>
        <v/>
      </c>
      <c r="E442" s="216" t="str">
        <f>IF(LEFT(DULIEU!$V434,3)=$M$4,DULIEU!$E434,"")</f>
        <v/>
      </c>
      <c r="F442" s="216" t="str">
        <f>IF(LEFT(DULIEU!$V434,3)=$M$4,DULIEU!$O434,"")</f>
        <v/>
      </c>
      <c r="G442" s="218" t="str">
        <f>IF(LEFT(DULIEU!$V434,3)=$M$4,DULIEU!$X434,"")</f>
        <v/>
      </c>
      <c r="H442" s="218">
        <f>IF(AND(LEFT(DULIEU!$V434,3)=$M$4,LEFT(DULIEU!$W434,4)=$H$11),DULIEU!$X434,0)</f>
        <v>0</v>
      </c>
      <c r="I442" s="218">
        <f>IF(AND(LEFT(DULIEU!$V434,3)=$M$4,LEFT(DULIEU!$W434,4)=$I$11),DULIEU!$X434,0)</f>
        <v>0</v>
      </c>
      <c r="J442" s="218">
        <f>IF(AND(LEFT(DULIEU!$V434,3)=$M$4,LEFT(DULIEU!$W434,4)=$J$11),DULIEU!$X434,0)</f>
        <v>0</v>
      </c>
      <c r="K442" s="219">
        <f>IF($L442&gt;0,DULIEU!W434,"-")</f>
        <v>0</v>
      </c>
      <c r="L442" s="218" t="str">
        <f t="shared" si="12"/>
        <v/>
      </c>
      <c r="M442" s="66" t="str">
        <f t="shared" si="13"/>
        <v/>
      </c>
      <c r="N442" s="118"/>
      <c r="O442" s="45"/>
      <c r="P442" s="45"/>
      <c r="Q442" s="45"/>
      <c r="R442" s="45"/>
      <c r="S442" s="45"/>
      <c r="T442" s="45"/>
      <c r="U442" s="45"/>
      <c r="V442" s="45"/>
      <c r="W442" s="45"/>
      <c r="X442" s="45"/>
      <c r="Y442" s="45"/>
      <c r="Z442" s="45"/>
      <c r="AA442" s="45"/>
      <c r="AB442" s="45"/>
      <c r="AC442" s="45"/>
      <c r="AD442" s="45"/>
      <c r="AE442" s="45"/>
      <c r="AF442" s="45"/>
      <c r="AG442" s="45"/>
      <c r="AH442" s="45"/>
      <c r="AI442" s="45"/>
      <c r="AJ442" s="45"/>
      <c r="AK442" s="45"/>
    </row>
    <row r="443" spans="1:37" s="50" customFormat="1" ht="12.75" hidden="1">
      <c r="A443" s="45"/>
      <c r="B443" s="216" t="str">
        <f>IF(LEFT(DULIEU!$V435,3)=$M$4,DULIEU!$D435,"")</f>
        <v/>
      </c>
      <c r="C443" s="217" t="str">
        <f>IF(LEFT(DULIEU!$V435,3)=$M$4,DULIEU!$H435,"")</f>
        <v/>
      </c>
      <c r="D443" s="217" t="str">
        <f>IF(LEFT(DULIEU!$V435,3)=$M$4,DULIEU!$J435,"")</f>
        <v/>
      </c>
      <c r="E443" s="216" t="str">
        <f>IF(LEFT(DULIEU!$V435,3)=$M$4,DULIEU!$E435,"")</f>
        <v/>
      </c>
      <c r="F443" s="216" t="str">
        <f>IF(LEFT(DULIEU!$V435,3)=$M$4,DULIEU!$O435,"")</f>
        <v/>
      </c>
      <c r="G443" s="218" t="str">
        <f>IF(LEFT(DULIEU!$V435,3)=$M$4,DULIEU!$X435,"")</f>
        <v/>
      </c>
      <c r="H443" s="218">
        <f>IF(AND(LEFT(DULIEU!$V435,3)=$M$4,LEFT(DULIEU!$W435,4)=$H$11),DULIEU!$X435,0)</f>
        <v>0</v>
      </c>
      <c r="I443" s="218">
        <f>IF(AND(LEFT(DULIEU!$V435,3)=$M$4,LEFT(DULIEU!$W435,4)=$I$11),DULIEU!$X435,0)</f>
        <v>0</v>
      </c>
      <c r="J443" s="218">
        <f>IF(AND(LEFT(DULIEU!$V435,3)=$M$4,LEFT(DULIEU!$W435,4)=$J$11),DULIEU!$X435,0)</f>
        <v>0</v>
      </c>
      <c r="K443" s="219">
        <f>IF($L443&gt;0,DULIEU!W435,"-")</f>
        <v>0</v>
      </c>
      <c r="L443" s="218" t="str">
        <f t="shared" si="12"/>
        <v/>
      </c>
      <c r="M443" s="66" t="str">
        <f t="shared" si="13"/>
        <v/>
      </c>
      <c r="N443" s="118"/>
      <c r="O443" s="45"/>
      <c r="P443" s="45"/>
      <c r="Q443" s="45"/>
      <c r="R443" s="45"/>
      <c r="S443" s="45"/>
      <c r="T443" s="45"/>
      <c r="U443" s="45"/>
      <c r="V443" s="45"/>
      <c r="W443" s="45"/>
      <c r="X443" s="45"/>
      <c r="Y443" s="45"/>
      <c r="Z443" s="45"/>
      <c r="AA443" s="45"/>
      <c r="AB443" s="45"/>
      <c r="AC443" s="45"/>
      <c r="AD443" s="45"/>
      <c r="AE443" s="45"/>
      <c r="AF443" s="45"/>
      <c r="AG443" s="45"/>
      <c r="AH443" s="45"/>
      <c r="AI443" s="45"/>
      <c r="AJ443" s="45"/>
      <c r="AK443" s="45"/>
    </row>
    <row r="444" spans="1:37" s="50" customFormat="1" ht="12.75" hidden="1">
      <c r="A444" s="45"/>
      <c r="B444" s="216" t="str">
        <f>IF(LEFT(DULIEU!$V436,3)=$M$4,DULIEU!$D436,"")</f>
        <v/>
      </c>
      <c r="C444" s="217" t="str">
        <f>IF(LEFT(DULIEU!$V436,3)=$M$4,DULIEU!$H436,"")</f>
        <v/>
      </c>
      <c r="D444" s="217" t="str">
        <f>IF(LEFT(DULIEU!$V436,3)=$M$4,DULIEU!$J436,"")</f>
        <v/>
      </c>
      <c r="E444" s="216" t="str">
        <f>IF(LEFT(DULIEU!$V436,3)=$M$4,DULIEU!$E436,"")</f>
        <v/>
      </c>
      <c r="F444" s="216" t="str">
        <f>IF(LEFT(DULIEU!$V436,3)=$M$4,DULIEU!$O436,"")</f>
        <v/>
      </c>
      <c r="G444" s="218" t="str">
        <f>IF(LEFT(DULIEU!$V436,3)=$M$4,DULIEU!$X436,"")</f>
        <v/>
      </c>
      <c r="H444" s="218">
        <f>IF(AND(LEFT(DULIEU!$V436,3)=$M$4,LEFT(DULIEU!$W436,4)=$H$11),DULIEU!$X436,0)</f>
        <v>0</v>
      </c>
      <c r="I444" s="218">
        <f>IF(AND(LEFT(DULIEU!$V436,3)=$M$4,LEFT(DULIEU!$W436,4)=$I$11),DULIEU!$X436,0)</f>
        <v>0</v>
      </c>
      <c r="J444" s="218">
        <f>IF(AND(LEFT(DULIEU!$V436,3)=$M$4,LEFT(DULIEU!$W436,4)=$J$11),DULIEU!$X436,0)</f>
        <v>0</v>
      </c>
      <c r="K444" s="219">
        <f>IF($L444&gt;0,DULIEU!W436,"-")</f>
        <v>0</v>
      </c>
      <c r="L444" s="218" t="str">
        <f t="shared" si="12"/>
        <v/>
      </c>
      <c r="M444" s="66" t="str">
        <f t="shared" si="13"/>
        <v/>
      </c>
      <c r="N444" s="118"/>
      <c r="O444" s="45"/>
      <c r="P444" s="45"/>
      <c r="Q444" s="45"/>
      <c r="R444" s="45"/>
      <c r="S444" s="45"/>
      <c r="T444" s="45"/>
      <c r="U444" s="45"/>
      <c r="V444" s="45"/>
      <c r="W444" s="45"/>
      <c r="X444" s="45"/>
      <c r="Y444" s="45"/>
      <c r="Z444" s="45"/>
      <c r="AA444" s="45"/>
      <c r="AB444" s="45"/>
      <c r="AC444" s="45"/>
      <c r="AD444" s="45"/>
      <c r="AE444" s="45"/>
      <c r="AF444" s="45"/>
      <c r="AG444" s="45"/>
      <c r="AH444" s="45"/>
      <c r="AI444" s="45"/>
      <c r="AJ444" s="45"/>
      <c r="AK444" s="45"/>
    </row>
    <row r="445" spans="1:37" s="50" customFormat="1" ht="12.75" hidden="1">
      <c r="A445" s="45"/>
      <c r="B445" s="216" t="str">
        <f>IF(LEFT(DULIEU!$V437,3)=$M$4,DULIEU!$D437,"")</f>
        <v/>
      </c>
      <c r="C445" s="217" t="str">
        <f>IF(LEFT(DULIEU!$V437,3)=$M$4,DULIEU!$H437,"")</f>
        <v/>
      </c>
      <c r="D445" s="217" t="str">
        <f>IF(LEFT(DULIEU!$V437,3)=$M$4,DULIEU!$J437,"")</f>
        <v/>
      </c>
      <c r="E445" s="216" t="str">
        <f>IF(LEFT(DULIEU!$V437,3)=$M$4,DULIEU!$E437,"")</f>
        <v/>
      </c>
      <c r="F445" s="216" t="str">
        <f>IF(LEFT(DULIEU!$V437,3)=$M$4,DULIEU!$O437,"")</f>
        <v/>
      </c>
      <c r="G445" s="218" t="str">
        <f>IF(LEFT(DULIEU!$V437,3)=$M$4,DULIEU!$X437,"")</f>
        <v/>
      </c>
      <c r="H445" s="218">
        <f>IF(AND(LEFT(DULIEU!$V437,3)=$M$4,LEFT(DULIEU!$W437,4)=$H$11),DULIEU!$X437,0)</f>
        <v>0</v>
      </c>
      <c r="I445" s="218">
        <f>IF(AND(LEFT(DULIEU!$V437,3)=$M$4,LEFT(DULIEU!$W437,4)=$I$11),DULIEU!$X437,0)</f>
        <v>0</v>
      </c>
      <c r="J445" s="218">
        <f>IF(AND(LEFT(DULIEU!$V437,3)=$M$4,LEFT(DULIEU!$W437,4)=$J$11),DULIEU!$X437,0)</f>
        <v>0</v>
      </c>
      <c r="K445" s="219">
        <f>IF($L445&gt;0,DULIEU!W437,"-")</f>
        <v>0</v>
      </c>
      <c r="L445" s="218" t="str">
        <f t="shared" si="12"/>
        <v/>
      </c>
      <c r="M445" s="66" t="str">
        <f t="shared" si="13"/>
        <v/>
      </c>
      <c r="N445" s="118"/>
      <c r="O445" s="45"/>
      <c r="P445" s="45"/>
      <c r="Q445" s="45"/>
      <c r="R445" s="45"/>
      <c r="S445" s="45"/>
      <c r="T445" s="45"/>
      <c r="U445" s="45"/>
      <c r="V445" s="45"/>
      <c r="W445" s="45"/>
      <c r="X445" s="45"/>
      <c r="Y445" s="45"/>
      <c r="Z445" s="45"/>
      <c r="AA445" s="45"/>
      <c r="AB445" s="45"/>
      <c r="AC445" s="45"/>
      <c r="AD445" s="45"/>
      <c r="AE445" s="45"/>
      <c r="AF445" s="45"/>
      <c r="AG445" s="45"/>
      <c r="AH445" s="45"/>
      <c r="AI445" s="45"/>
      <c r="AJ445" s="45"/>
      <c r="AK445" s="45"/>
    </row>
    <row r="446" spans="1:37" s="50" customFormat="1" ht="12.75" hidden="1">
      <c r="A446" s="45"/>
      <c r="B446" s="216" t="str">
        <f>IF(LEFT(DULIEU!$V438,3)=$M$4,DULIEU!$D438,"")</f>
        <v/>
      </c>
      <c r="C446" s="217" t="str">
        <f>IF(LEFT(DULIEU!$V438,3)=$M$4,DULIEU!$H438,"")</f>
        <v/>
      </c>
      <c r="D446" s="217" t="str">
        <f>IF(LEFT(DULIEU!$V438,3)=$M$4,DULIEU!$J438,"")</f>
        <v/>
      </c>
      <c r="E446" s="216" t="str">
        <f>IF(LEFT(DULIEU!$V438,3)=$M$4,DULIEU!$E438,"")</f>
        <v/>
      </c>
      <c r="F446" s="216" t="str">
        <f>IF(LEFT(DULIEU!$V438,3)=$M$4,DULIEU!$O438,"")</f>
        <v/>
      </c>
      <c r="G446" s="218" t="str">
        <f>IF(LEFT(DULIEU!$V438,3)=$M$4,DULIEU!$X438,"")</f>
        <v/>
      </c>
      <c r="H446" s="218">
        <f>IF(AND(LEFT(DULIEU!$V438,3)=$M$4,LEFT(DULIEU!$W438,4)=$H$11),DULIEU!$X438,0)</f>
        <v>0</v>
      </c>
      <c r="I446" s="218">
        <f>IF(AND(LEFT(DULIEU!$V438,3)=$M$4,LEFT(DULIEU!$W438,4)=$I$11),DULIEU!$X438,0)</f>
        <v>0</v>
      </c>
      <c r="J446" s="218">
        <f>IF(AND(LEFT(DULIEU!$V438,3)=$M$4,LEFT(DULIEU!$W438,4)=$J$11),DULIEU!$X438,0)</f>
        <v>0</v>
      </c>
      <c r="K446" s="219">
        <f>IF($L446&gt;0,DULIEU!W438,"-")</f>
        <v>0</v>
      </c>
      <c r="L446" s="218" t="str">
        <f t="shared" si="12"/>
        <v/>
      </c>
      <c r="M446" s="66" t="str">
        <f t="shared" si="13"/>
        <v/>
      </c>
      <c r="N446" s="118"/>
      <c r="O446" s="45"/>
      <c r="P446" s="45"/>
      <c r="Q446" s="45"/>
      <c r="R446" s="45"/>
      <c r="S446" s="45"/>
      <c r="T446" s="45"/>
      <c r="U446" s="45"/>
      <c r="V446" s="45"/>
      <c r="W446" s="45"/>
      <c r="X446" s="45"/>
      <c r="Y446" s="45"/>
      <c r="Z446" s="45"/>
      <c r="AA446" s="45"/>
      <c r="AB446" s="45"/>
      <c r="AC446" s="45"/>
      <c r="AD446" s="45"/>
      <c r="AE446" s="45"/>
      <c r="AF446" s="45"/>
      <c r="AG446" s="45"/>
      <c r="AH446" s="45"/>
      <c r="AI446" s="45"/>
      <c r="AJ446" s="45"/>
      <c r="AK446" s="45"/>
    </row>
    <row r="447" spans="1:37" s="50" customFormat="1" ht="12.75" hidden="1">
      <c r="A447" s="45"/>
      <c r="B447" s="216" t="str">
        <f>IF(LEFT(DULIEU!$V439,3)=$M$4,DULIEU!$D439,"")</f>
        <v/>
      </c>
      <c r="C447" s="217" t="str">
        <f>IF(LEFT(DULIEU!$V439,3)=$M$4,DULIEU!$H439,"")</f>
        <v/>
      </c>
      <c r="D447" s="217" t="str">
        <f>IF(LEFT(DULIEU!$V439,3)=$M$4,DULIEU!$J439,"")</f>
        <v/>
      </c>
      <c r="E447" s="216" t="str">
        <f>IF(LEFT(DULIEU!$V439,3)=$M$4,DULIEU!$E439,"")</f>
        <v/>
      </c>
      <c r="F447" s="216" t="str">
        <f>IF(LEFT(DULIEU!$V439,3)=$M$4,DULIEU!$O439,"")</f>
        <v/>
      </c>
      <c r="G447" s="218" t="str">
        <f>IF(LEFT(DULIEU!$V439,3)=$M$4,DULIEU!$X439,"")</f>
        <v/>
      </c>
      <c r="H447" s="218">
        <f>IF(AND(LEFT(DULIEU!$V439,3)=$M$4,LEFT(DULIEU!$W439,4)=$H$11),DULIEU!$X439,0)</f>
        <v>0</v>
      </c>
      <c r="I447" s="218">
        <f>IF(AND(LEFT(DULIEU!$V439,3)=$M$4,LEFT(DULIEU!$W439,4)=$I$11),DULIEU!$X439,0)</f>
        <v>0</v>
      </c>
      <c r="J447" s="218">
        <f>IF(AND(LEFT(DULIEU!$V439,3)=$M$4,LEFT(DULIEU!$W439,4)=$J$11),DULIEU!$X439,0)</f>
        <v>0</v>
      </c>
      <c r="K447" s="219">
        <f>IF($L447&gt;0,DULIEU!W439,"-")</f>
        <v>0</v>
      </c>
      <c r="L447" s="218" t="str">
        <f t="shared" si="12"/>
        <v/>
      </c>
      <c r="M447" s="66" t="str">
        <f t="shared" si="13"/>
        <v/>
      </c>
      <c r="N447" s="118"/>
      <c r="O447" s="45"/>
      <c r="P447" s="45"/>
      <c r="Q447" s="45"/>
      <c r="R447" s="45"/>
      <c r="S447" s="45"/>
      <c r="T447" s="45"/>
      <c r="U447" s="45"/>
      <c r="V447" s="45"/>
      <c r="W447" s="45"/>
      <c r="X447" s="45"/>
      <c r="Y447" s="45"/>
      <c r="Z447" s="45"/>
      <c r="AA447" s="45"/>
      <c r="AB447" s="45"/>
      <c r="AC447" s="45"/>
      <c r="AD447" s="45"/>
      <c r="AE447" s="45"/>
      <c r="AF447" s="45"/>
      <c r="AG447" s="45"/>
      <c r="AH447" s="45"/>
      <c r="AI447" s="45"/>
      <c r="AJ447" s="45"/>
      <c r="AK447" s="45"/>
    </row>
    <row r="448" spans="1:37" s="50" customFormat="1" ht="12.75" hidden="1">
      <c r="A448" s="45"/>
      <c r="B448" s="216" t="str">
        <f>IF(LEFT(DULIEU!$V440,3)=$M$4,DULIEU!$D440,"")</f>
        <v/>
      </c>
      <c r="C448" s="217" t="str">
        <f>IF(LEFT(DULIEU!$V440,3)=$M$4,DULIEU!$H440,"")</f>
        <v/>
      </c>
      <c r="D448" s="217" t="str">
        <f>IF(LEFT(DULIEU!$V440,3)=$M$4,DULIEU!$J440,"")</f>
        <v/>
      </c>
      <c r="E448" s="216" t="str">
        <f>IF(LEFT(DULIEU!$V440,3)=$M$4,DULIEU!$E440,"")</f>
        <v/>
      </c>
      <c r="F448" s="216" t="str">
        <f>IF(LEFT(DULIEU!$V440,3)=$M$4,DULIEU!$O440,"")</f>
        <v/>
      </c>
      <c r="G448" s="218" t="str">
        <f>IF(LEFT(DULIEU!$V440,3)=$M$4,DULIEU!$X440,"")</f>
        <v/>
      </c>
      <c r="H448" s="218">
        <f>IF(AND(LEFT(DULIEU!$V440,3)=$M$4,LEFT(DULIEU!$W440,4)=$H$11),DULIEU!$X440,0)</f>
        <v>0</v>
      </c>
      <c r="I448" s="218">
        <f>IF(AND(LEFT(DULIEU!$V440,3)=$M$4,LEFT(DULIEU!$W440,4)=$I$11),DULIEU!$X440,0)</f>
        <v>0</v>
      </c>
      <c r="J448" s="218">
        <f>IF(AND(LEFT(DULIEU!$V440,3)=$M$4,LEFT(DULIEU!$W440,4)=$J$11),DULIEU!$X440,0)</f>
        <v>0</v>
      </c>
      <c r="K448" s="219">
        <f>IF($L448&gt;0,DULIEU!W440,"-")</f>
        <v>0</v>
      </c>
      <c r="L448" s="218" t="str">
        <f t="shared" si="12"/>
        <v/>
      </c>
      <c r="M448" s="66" t="str">
        <f t="shared" si="13"/>
        <v/>
      </c>
      <c r="N448" s="118"/>
      <c r="O448" s="45"/>
      <c r="P448" s="45"/>
      <c r="Q448" s="45"/>
      <c r="R448" s="45"/>
      <c r="S448" s="45"/>
      <c r="T448" s="45"/>
      <c r="U448" s="45"/>
      <c r="V448" s="45"/>
      <c r="W448" s="45"/>
      <c r="X448" s="45"/>
      <c r="Y448" s="45"/>
      <c r="Z448" s="45"/>
      <c r="AA448" s="45"/>
      <c r="AB448" s="45"/>
      <c r="AC448" s="45"/>
      <c r="AD448" s="45"/>
      <c r="AE448" s="45"/>
      <c r="AF448" s="45"/>
      <c r="AG448" s="45"/>
      <c r="AH448" s="45"/>
      <c r="AI448" s="45"/>
      <c r="AJ448" s="45"/>
      <c r="AK448" s="45"/>
    </row>
    <row r="449" spans="1:37" s="50" customFormat="1" ht="12.75" hidden="1">
      <c r="A449" s="45"/>
      <c r="B449" s="216" t="str">
        <f>IF(LEFT(DULIEU!$V441,3)=$M$4,DULIEU!$D441,"")</f>
        <v/>
      </c>
      <c r="C449" s="217" t="str">
        <f>IF(LEFT(DULIEU!$V441,3)=$M$4,DULIEU!$H441,"")</f>
        <v/>
      </c>
      <c r="D449" s="217" t="str">
        <f>IF(LEFT(DULIEU!$V441,3)=$M$4,DULIEU!$J441,"")</f>
        <v/>
      </c>
      <c r="E449" s="216" t="str">
        <f>IF(LEFT(DULIEU!$V441,3)=$M$4,DULIEU!$E441,"")</f>
        <v/>
      </c>
      <c r="F449" s="216" t="str">
        <f>IF(LEFT(DULIEU!$V441,3)=$M$4,DULIEU!$O441,"")</f>
        <v/>
      </c>
      <c r="G449" s="218" t="str">
        <f>IF(LEFT(DULIEU!$V441,3)=$M$4,DULIEU!$X441,"")</f>
        <v/>
      </c>
      <c r="H449" s="218">
        <f>IF(AND(LEFT(DULIEU!$V441,3)=$M$4,LEFT(DULIEU!$W441,4)=$H$11),DULIEU!$X441,0)</f>
        <v>0</v>
      </c>
      <c r="I449" s="218">
        <f>IF(AND(LEFT(DULIEU!$V441,3)=$M$4,LEFT(DULIEU!$W441,4)=$I$11),DULIEU!$X441,0)</f>
        <v>0</v>
      </c>
      <c r="J449" s="218">
        <f>IF(AND(LEFT(DULIEU!$V441,3)=$M$4,LEFT(DULIEU!$W441,4)=$J$11),DULIEU!$X441,0)</f>
        <v>0</v>
      </c>
      <c r="K449" s="219">
        <f>IF($L449&gt;0,DULIEU!W441,"-")</f>
        <v>0</v>
      </c>
      <c r="L449" s="218" t="str">
        <f t="shared" si="12"/>
        <v/>
      </c>
      <c r="M449" s="66" t="str">
        <f t="shared" si="13"/>
        <v/>
      </c>
      <c r="N449" s="118"/>
      <c r="O449" s="45"/>
      <c r="P449" s="45"/>
      <c r="Q449" s="45"/>
      <c r="R449" s="45"/>
      <c r="S449" s="45"/>
      <c r="T449" s="45"/>
      <c r="U449" s="45"/>
      <c r="V449" s="45"/>
      <c r="W449" s="45"/>
      <c r="X449" s="45"/>
      <c r="Y449" s="45"/>
      <c r="Z449" s="45"/>
      <c r="AA449" s="45"/>
      <c r="AB449" s="45"/>
      <c r="AC449" s="45"/>
      <c r="AD449" s="45"/>
      <c r="AE449" s="45"/>
      <c r="AF449" s="45"/>
      <c r="AG449" s="45"/>
      <c r="AH449" s="45"/>
      <c r="AI449" s="45"/>
      <c r="AJ449" s="45"/>
      <c r="AK449" s="45"/>
    </row>
    <row r="450" spans="1:37" s="50" customFormat="1" ht="12.75" hidden="1">
      <c r="A450" s="45"/>
      <c r="B450" s="216" t="str">
        <f>IF(LEFT(DULIEU!$V442,3)=$M$4,DULIEU!$D442,"")</f>
        <v/>
      </c>
      <c r="C450" s="217" t="str">
        <f>IF(LEFT(DULIEU!$V442,3)=$M$4,DULIEU!$H442,"")</f>
        <v/>
      </c>
      <c r="D450" s="217" t="str">
        <f>IF(LEFT(DULIEU!$V442,3)=$M$4,DULIEU!$J442,"")</f>
        <v/>
      </c>
      <c r="E450" s="216" t="str">
        <f>IF(LEFT(DULIEU!$V442,3)=$M$4,DULIEU!$E442,"")</f>
        <v/>
      </c>
      <c r="F450" s="216" t="str">
        <f>IF(LEFT(DULIEU!$V442,3)=$M$4,DULIEU!$O442,"")</f>
        <v/>
      </c>
      <c r="G450" s="218" t="str">
        <f>IF(LEFT(DULIEU!$V442,3)=$M$4,DULIEU!$X442,"")</f>
        <v/>
      </c>
      <c r="H450" s="218">
        <f>IF(AND(LEFT(DULIEU!$V442,3)=$M$4,LEFT(DULIEU!$W442,4)=$H$11),DULIEU!$X442,0)</f>
        <v>0</v>
      </c>
      <c r="I450" s="218">
        <f>IF(AND(LEFT(DULIEU!$V442,3)=$M$4,LEFT(DULIEU!$W442,4)=$I$11),DULIEU!$X442,0)</f>
        <v>0</v>
      </c>
      <c r="J450" s="218">
        <f>IF(AND(LEFT(DULIEU!$V442,3)=$M$4,LEFT(DULIEU!$W442,4)=$J$11),DULIEU!$X442,0)</f>
        <v>0</v>
      </c>
      <c r="K450" s="219">
        <f>IF($L450&gt;0,DULIEU!W442,"-")</f>
        <v>0</v>
      </c>
      <c r="L450" s="218" t="str">
        <f t="shared" si="12"/>
        <v/>
      </c>
      <c r="M450" s="66" t="str">
        <f t="shared" si="13"/>
        <v/>
      </c>
      <c r="N450" s="118"/>
      <c r="O450" s="45"/>
      <c r="P450" s="45"/>
      <c r="Q450" s="45"/>
      <c r="R450" s="45"/>
      <c r="S450" s="45"/>
      <c r="T450" s="45"/>
      <c r="U450" s="45"/>
      <c r="V450" s="45"/>
      <c r="W450" s="45"/>
      <c r="X450" s="45"/>
      <c r="Y450" s="45"/>
      <c r="Z450" s="45"/>
      <c r="AA450" s="45"/>
      <c r="AB450" s="45"/>
      <c r="AC450" s="45"/>
      <c r="AD450" s="45"/>
      <c r="AE450" s="45"/>
      <c r="AF450" s="45"/>
      <c r="AG450" s="45"/>
      <c r="AH450" s="45"/>
      <c r="AI450" s="45"/>
      <c r="AJ450" s="45"/>
      <c r="AK450" s="45"/>
    </row>
    <row r="451" spans="1:37" s="50" customFormat="1" ht="12.75" hidden="1">
      <c r="A451" s="45"/>
      <c r="B451" s="216" t="str">
        <f>IF(LEFT(DULIEU!$V443,3)=$M$4,DULIEU!$D443,"")</f>
        <v/>
      </c>
      <c r="C451" s="217" t="str">
        <f>IF(LEFT(DULIEU!$V443,3)=$M$4,DULIEU!$H443,"")</f>
        <v/>
      </c>
      <c r="D451" s="217" t="str">
        <f>IF(LEFT(DULIEU!$V443,3)=$M$4,DULIEU!$J443,"")</f>
        <v/>
      </c>
      <c r="E451" s="216" t="str">
        <f>IF(LEFT(DULIEU!$V443,3)=$M$4,DULIEU!$E443,"")</f>
        <v/>
      </c>
      <c r="F451" s="216" t="str">
        <f>IF(LEFT(DULIEU!$V443,3)=$M$4,DULIEU!$O443,"")</f>
        <v/>
      </c>
      <c r="G451" s="218" t="str">
        <f>IF(LEFT(DULIEU!$V443,3)=$M$4,DULIEU!$X443,"")</f>
        <v/>
      </c>
      <c r="H451" s="218">
        <f>IF(AND(LEFT(DULIEU!$V443,3)=$M$4,LEFT(DULIEU!$W443,4)=$H$11),DULIEU!$X443,0)</f>
        <v>0</v>
      </c>
      <c r="I451" s="218">
        <f>IF(AND(LEFT(DULIEU!$V443,3)=$M$4,LEFT(DULIEU!$W443,4)=$I$11),DULIEU!$X443,0)</f>
        <v>0</v>
      </c>
      <c r="J451" s="218">
        <f>IF(AND(LEFT(DULIEU!$V443,3)=$M$4,LEFT(DULIEU!$W443,4)=$J$11),DULIEU!$X443,0)</f>
        <v>0</v>
      </c>
      <c r="K451" s="219">
        <f>IF($L451&gt;0,DULIEU!W443,"-")</f>
        <v>0</v>
      </c>
      <c r="L451" s="218" t="str">
        <f t="shared" si="12"/>
        <v/>
      </c>
      <c r="M451" s="66" t="str">
        <f t="shared" si="13"/>
        <v/>
      </c>
      <c r="N451" s="118"/>
      <c r="O451" s="45"/>
      <c r="P451" s="45"/>
      <c r="Q451" s="45"/>
      <c r="R451" s="45"/>
      <c r="S451" s="45"/>
      <c r="T451" s="45"/>
      <c r="U451" s="45"/>
      <c r="V451" s="45"/>
      <c r="W451" s="45"/>
      <c r="X451" s="45"/>
      <c r="Y451" s="45"/>
      <c r="Z451" s="45"/>
      <c r="AA451" s="45"/>
      <c r="AB451" s="45"/>
      <c r="AC451" s="45"/>
      <c r="AD451" s="45"/>
      <c r="AE451" s="45"/>
      <c r="AF451" s="45"/>
      <c r="AG451" s="45"/>
      <c r="AH451" s="45"/>
      <c r="AI451" s="45"/>
      <c r="AJ451" s="45"/>
      <c r="AK451" s="45"/>
    </row>
    <row r="452" spans="1:37" s="50" customFormat="1" ht="12.75" hidden="1">
      <c r="A452" s="45"/>
      <c r="B452" s="216" t="str">
        <f>IF(LEFT(DULIEU!$V444,3)=$M$4,DULIEU!$D444,"")</f>
        <v/>
      </c>
      <c r="C452" s="217" t="str">
        <f>IF(LEFT(DULIEU!$V444,3)=$M$4,DULIEU!$H444,"")</f>
        <v/>
      </c>
      <c r="D452" s="217" t="str">
        <f>IF(LEFT(DULIEU!$V444,3)=$M$4,DULIEU!$J444,"")</f>
        <v/>
      </c>
      <c r="E452" s="216" t="str">
        <f>IF(LEFT(DULIEU!$V444,3)=$M$4,DULIEU!$E444,"")</f>
        <v/>
      </c>
      <c r="F452" s="216" t="str">
        <f>IF(LEFT(DULIEU!$V444,3)=$M$4,DULIEU!$O444,"")</f>
        <v/>
      </c>
      <c r="G452" s="218" t="str">
        <f>IF(LEFT(DULIEU!$V444,3)=$M$4,DULIEU!$X444,"")</f>
        <v/>
      </c>
      <c r="H452" s="218">
        <f>IF(AND(LEFT(DULIEU!$V444,3)=$M$4,LEFT(DULIEU!$W444,4)=$H$11),DULIEU!$X444,0)</f>
        <v>0</v>
      </c>
      <c r="I452" s="218">
        <f>IF(AND(LEFT(DULIEU!$V444,3)=$M$4,LEFT(DULIEU!$W444,4)=$I$11),DULIEU!$X444,0)</f>
        <v>0</v>
      </c>
      <c r="J452" s="218">
        <f>IF(AND(LEFT(DULIEU!$V444,3)=$M$4,LEFT(DULIEU!$W444,4)=$J$11),DULIEU!$X444,0)</f>
        <v>0</v>
      </c>
      <c r="K452" s="219">
        <f>IF($L452&gt;0,DULIEU!W444,"-")</f>
        <v>0</v>
      </c>
      <c r="L452" s="218" t="str">
        <f t="shared" si="12"/>
        <v/>
      </c>
      <c r="M452" s="66" t="str">
        <f t="shared" si="13"/>
        <v/>
      </c>
      <c r="N452" s="118"/>
      <c r="O452" s="45"/>
      <c r="P452" s="45"/>
      <c r="Q452" s="45"/>
      <c r="R452" s="45"/>
      <c r="S452" s="45"/>
      <c r="T452" s="45"/>
      <c r="U452" s="45"/>
      <c r="V452" s="45"/>
      <c r="W452" s="45"/>
      <c r="X452" s="45"/>
      <c r="Y452" s="45"/>
      <c r="Z452" s="45"/>
      <c r="AA452" s="45"/>
      <c r="AB452" s="45"/>
      <c r="AC452" s="45"/>
      <c r="AD452" s="45"/>
      <c r="AE452" s="45"/>
      <c r="AF452" s="45"/>
      <c r="AG452" s="45"/>
      <c r="AH452" s="45"/>
      <c r="AI452" s="45"/>
      <c r="AJ452" s="45"/>
      <c r="AK452" s="45"/>
    </row>
    <row r="453" spans="1:37" s="50" customFormat="1" ht="12.75" hidden="1">
      <c r="A453" s="45"/>
      <c r="B453" s="216" t="str">
        <f>IF(LEFT(DULIEU!$V445,3)=$M$4,DULIEU!$D445,"")</f>
        <v/>
      </c>
      <c r="C453" s="217" t="str">
        <f>IF(LEFT(DULIEU!$V445,3)=$M$4,DULIEU!$H445,"")</f>
        <v/>
      </c>
      <c r="D453" s="217" t="str">
        <f>IF(LEFT(DULIEU!$V445,3)=$M$4,DULIEU!$J445,"")</f>
        <v/>
      </c>
      <c r="E453" s="216" t="str">
        <f>IF(LEFT(DULIEU!$V445,3)=$M$4,DULIEU!$E445,"")</f>
        <v/>
      </c>
      <c r="F453" s="216" t="str">
        <f>IF(LEFT(DULIEU!$V445,3)=$M$4,DULIEU!$O445,"")</f>
        <v/>
      </c>
      <c r="G453" s="218" t="str">
        <f>IF(LEFT(DULIEU!$V445,3)=$M$4,DULIEU!$X445,"")</f>
        <v/>
      </c>
      <c r="H453" s="218">
        <f>IF(AND(LEFT(DULIEU!$V445,3)=$M$4,LEFT(DULIEU!$W445,4)=$H$11),DULIEU!$X445,0)</f>
        <v>0</v>
      </c>
      <c r="I453" s="218">
        <f>IF(AND(LEFT(DULIEU!$V445,3)=$M$4,LEFT(DULIEU!$W445,4)=$I$11),DULIEU!$X445,0)</f>
        <v>0</v>
      </c>
      <c r="J453" s="218">
        <f>IF(AND(LEFT(DULIEU!$V445,3)=$M$4,LEFT(DULIEU!$W445,4)=$J$11),DULIEU!$X445,0)</f>
        <v>0</v>
      </c>
      <c r="K453" s="219">
        <f>IF($L453&gt;0,DULIEU!W445,"-")</f>
        <v>0</v>
      </c>
      <c r="L453" s="218" t="str">
        <f t="shared" si="12"/>
        <v/>
      </c>
      <c r="M453" s="66" t="str">
        <f t="shared" si="13"/>
        <v/>
      </c>
      <c r="N453" s="118"/>
      <c r="O453" s="45"/>
      <c r="P453" s="45"/>
      <c r="Q453" s="45"/>
      <c r="R453" s="45"/>
      <c r="S453" s="45"/>
      <c r="T453" s="45"/>
      <c r="U453" s="45"/>
      <c r="V453" s="45"/>
      <c r="W453" s="45"/>
      <c r="X453" s="45"/>
      <c r="Y453" s="45"/>
      <c r="Z453" s="45"/>
      <c r="AA453" s="45"/>
      <c r="AB453" s="45"/>
      <c r="AC453" s="45"/>
      <c r="AD453" s="45"/>
      <c r="AE453" s="45"/>
      <c r="AF453" s="45"/>
      <c r="AG453" s="45"/>
      <c r="AH453" s="45"/>
      <c r="AI453" s="45"/>
      <c r="AJ453" s="45"/>
      <c r="AK453" s="45"/>
    </row>
    <row r="454" spans="1:37" s="50" customFormat="1" ht="12.75" hidden="1">
      <c r="A454" s="45"/>
      <c r="B454" s="216" t="str">
        <f>IF(LEFT(DULIEU!$V446,3)=$M$4,DULIEU!$D446,"")</f>
        <v/>
      </c>
      <c r="C454" s="217" t="str">
        <f>IF(LEFT(DULIEU!$V446,3)=$M$4,DULIEU!$H446,"")</f>
        <v/>
      </c>
      <c r="D454" s="217" t="str">
        <f>IF(LEFT(DULIEU!$V446,3)=$M$4,DULIEU!$J446,"")</f>
        <v/>
      </c>
      <c r="E454" s="216" t="str">
        <f>IF(LEFT(DULIEU!$V446,3)=$M$4,DULIEU!$E446,"")</f>
        <v/>
      </c>
      <c r="F454" s="216" t="str">
        <f>IF(LEFT(DULIEU!$V446,3)=$M$4,DULIEU!$O446,"")</f>
        <v/>
      </c>
      <c r="G454" s="218" t="str">
        <f>IF(LEFT(DULIEU!$V446,3)=$M$4,DULIEU!$X446,"")</f>
        <v/>
      </c>
      <c r="H454" s="218">
        <f>IF(AND(LEFT(DULIEU!$V446,3)=$M$4,LEFT(DULIEU!$W446,4)=$H$11),DULIEU!$X446,0)</f>
        <v>0</v>
      </c>
      <c r="I454" s="218">
        <f>IF(AND(LEFT(DULIEU!$V446,3)=$M$4,LEFT(DULIEU!$W446,4)=$I$11),DULIEU!$X446,0)</f>
        <v>0</v>
      </c>
      <c r="J454" s="218">
        <f>IF(AND(LEFT(DULIEU!$V446,3)=$M$4,LEFT(DULIEU!$W446,4)=$J$11),DULIEU!$X446,0)</f>
        <v>0</v>
      </c>
      <c r="K454" s="219">
        <f>IF($L454&gt;0,DULIEU!W446,"-")</f>
        <v>0</v>
      </c>
      <c r="L454" s="218" t="str">
        <f t="shared" si="12"/>
        <v/>
      </c>
      <c r="M454" s="66" t="str">
        <f t="shared" si="13"/>
        <v/>
      </c>
      <c r="N454" s="118"/>
      <c r="O454" s="45"/>
      <c r="P454" s="45"/>
      <c r="Q454" s="45"/>
      <c r="R454" s="45"/>
      <c r="S454" s="45"/>
      <c r="T454" s="45"/>
      <c r="U454" s="45"/>
      <c r="V454" s="45"/>
      <c r="W454" s="45"/>
      <c r="X454" s="45"/>
      <c r="Y454" s="45"/>
      <c r="Z454" s="45"/>
      <c r="AA454" s="45"/>
      <c r="AB454" s="45"/>
      <c r="AC454" s="45"/>
      <c r="AD454" s="45"/>
      <c r="AE454" s="45"/>
      <c r="AF454" s="45"/>
      <c r="AG454" s="45"/>
      <c r="AH454" s="45"/>
      <c r="AI454" s="45"/>
      <c r="AJ454" s="45"/>
      <c r="AK454" s="45"/>
    </row>
    <row r="455" spans="1:37" s="50" customFormat="1" ht="12.75" hidden="1">
      <c r="A455" s="45"/>
      <c r="B455" s="216" t="str">
        <f>IF(LEFT(DULIEU!$V447,3)=$M$4,DULIEU!$D447,"")</f>
        <v/>
      </c>
      <c r="C455" s="217" t="str">
        <f>IF(LEFT(DULIEU!$V447,3)=$M$4,DULIEU!$H447,"")</f>
        <v/>
      </c>
      <c r="D455" s="217" t="str">
        <f>IF(LEFT(DULIEU!$V447,3)=$M$4,DULIEU!$J447,"")</f>
        <v/>
      </c>
      <c r="E455" s="216" t="str">
        <f>IF(LEFT(DULIEU!$V447,3)=$M$4,DULIEU!$E447,"")</f>
        <v/>
      </c>
      <c r="F455" s="216" t="str">
        <f>IF(LEFT(DULIEU!$V447,3)=$M$4,DULIEU!$O447,"")</f>
        <v/>
      </c>
      <c r="G455" s="218" t="str">
        <f>IF(LEFT(DULIEU!$V447,3)=$M$4,DULIEU!$X447,"")</f>
        <v/>
      </c>
      <c r="H455" s="218">
        <f>IF(AND(LEFT(DULIEU!$V447,3)=$M$4,LEFT(DULIEU!$W447,4)=$H$11),DULIEU!$X447,0)</f>
        <v>0</v>
      </c>
      <c r="I455" s="218">
        <f>IF(AND(LEFT(DULIEU!$V447,3)=$M$4,LEFT(DULIEU!$W447,4)=$I$11),DULIEU!$X447,0)</f>
        <v>0</v>
      </c>
      <c r="J455" s="218">
        <f>IF(AND(LEFT(DULIEU!$V447,3)=$M$4,LEFT(DULIEU!$W447,4)=$J$11),DULIEU!$X447,0)</f>
        <v>0</v>
      </c>
      <c r="K455" s="219">
        <f>IF($L455&gt;0,DULIEU!W447,"-")</f>
        <v>0</v>
      </c>
      <c r="L455" s="218" t="str">
        <f t="shared" si="12"/>
        <v/>
      </c>
      <c r="M455" s="66" t="str">
        <f t="shared" si="13"/>
        <v/>
      </c>
      <c r="N455" s="118"/>
      <c r="O455" s="45"/>
      <c r="P455" s="45"/>
      <c r="Q455" s="45"/>
      <c r="R455" s="45"/>
      <c r="S455" s="45"/>
      <c r="T455" s="45"/>
      <c r="U455" s="45"/>
      <c r="V455" s="45"/>
      <c r="W455" s="45"/>
      <c r="X455" s="45"/>
      <c r="Y455" s="45"/>
      <c r="Z455" s="45"/>
      <c r="AA455" s="45"/>
      <c r="AB455" s="45"/>
      <c r="AC455" s="45"/>
      <c r="AD455" s="45"/>
      <c r="AE455" s="45"/>
      <c r="AF455" s="45"/>
      <c r="AG455" s="45"/>
      <c r="AH455" s="45"/>
      <c r="AI455" s="45"/>
      <c r="AJ455" s="45"/>
      <c r="AK455" s="45"/>
    </row>
    <row r="456" spans="1:37" s="50" customFormat="1" ht="12.75" hidden="1">
      <c r="A456" s="45"/>
      <c r="B456" s="216" t="str">
        <f>IF(LEFT(DULIEU!$V448,3)=$M$4,DULIEU!$D448,"")</f>
        <v/>
      </c>
      <c r="C456" s="217" t="str">
        <f>IF(LEFT(DULIEU!$V448,3)=$M$4,DULIEU!$H448,"")</f>
        <v/>
      </c>
      <c r="D456" s="217" t="str">
        <f>IF(LEFT(DULIEU!$V448,3)=$M$4,DULIEU!$J448,"")</f>
        <v/>
      </c>
      <c r="E456" s="216" t="str">
        <f>IF(LEFT(DULIEU!$V448,3)=$M$4,DULIEU!$E448,"")</f>
        <v/>
      </c>
      <c r="F456" s="216" t="str">
        <f>IF(LEFT(DULIEU!$V448,3)=$M$4,DULIEU!$O448,"")</f>
        <v/>
      </c>
      <c r="G456" s="218" t="str">
        <f>IF(LEFT(DULIEU!$V448,3)=$M$4,DULIEU!$X448,"")</f>
        <v/>
      </c>
      <c r="H456" s="218">
        <f>IF(AND(LEFT(DULIEU!$V448,3)=$M$4,LEFT(DULIEU!$W448,4)=$H$11),DULIEU!$X448,0)</f>
        <v>0</v>
      </c>
      <c r="I456" s="218">
        <f>IF(AND(LEFT(DULIEU!$V448,3)=$M$4,LEFT(DULIEU!$W448,4)=$I$11),DULIEU!$X448,0)</f>
        <v>0</v>
      </c>
      <c r="J456" s="218">
        <f>IF(AND(LEFT(DULIEU!$V448,3)=$M$4,LEFT(DULIEU!$W448,4)=$J$11),DULIEU!$X448,0)</f>
        <v>0</v>
      </c>
      <c r="K456" s="219">
        <f>IF($L456&gt;0,DULIEU!W448,"-")</f>
        <v>0</v>
      </c>
      <c r="L456" s="218" t="str">
        <f t="shared" si="12"/>
        <v/>
      </c>
      <c r="M456" s="66" t="str">
        <f t="shared" si="13"/>
        <v/>
      </c>
      <c r="N456" s="118"/>
      <c r="O456" s="45"/>
      <c r="P456" s="45"/>
      <c r="Q456" s="45"/>
      <c r="R456" s="45"/>
      <c r="S456" s="45"/>
      <c r="T456" s="45"/>
      <c r="U456" s="45"/>
      <c r="V456" s="45"/>
      <c r="W456" s="45"/>
      <c r="X456" s="45"/>
      <c r="Y456" s="45"/>
      <c r="Z456" s="45"/>
      <c r="AA456" s="45"/>
      <c r="AB456" s="45"/>
      <c r="AC456" s="45"/>
      <c r="AD456" s="45"/>
      <c r="AE456" s="45"/>
      <c r="AF456" s="45"/>
      <c r="AG456" s="45"/>
      <c r="AH456" s="45"/>
      <c r="AI456" s="45"/>
      <c r="AJ456" s="45"/>
      <c r="AK456" s="45"/>
    </row>
    <row r="457" spans="1:37" s="50" customFormat="1" ht="12.75" hidden="1">
      <c r="A457" s="45"/>
      <c r="B457" s="216" t="str">
        <f>IF(LEFT(DULIEU!$V449,3)=$M$4,DULIEU!$D449,"")</f>
        <v/>
      </c>
      <c r="C457" s="217" t="str">
        <f>IF(LEFT(DULIEU!$V449,3)=$M$4,DULIEU!$H449,"")</f>
        <v/>
      </c>
      <c r="D457" s="217" t="str">
        <f>IF(LEFT(DULIEU!$V449,3)=$M$4,DULIEU!$J449,"")</f>
        <v/>
      </c>
      <c r="E457" s="216" t="str">
        <f>IF(LEFT(DULIEU!$V449,3)=$M$4,DULIEU!$E449,"")</f>
        <v/>
      </c>
      <c r="F457" s="216" t="str">
        <f>IF(LEFT(DULIEU!$V449,3)=$M$4,DULIEU!$O449,"")</f>
        <v/>
      </c>
      <c r="G457" s="218" t="str">
        <f>IF(LEFT(DULIEU!$V449,3)=$M$4,DULIEU!$X449,"")</f>
        <v/>
      </c>
      <c r="H457" s="218">
        <f>IF(AND(LEFT(DULIEU!$V449,3)=$M$4,LEFT(DULIEU!$W449,4)=$H$11),DULIEU!$X449,0)</f>
        <v>0</v>
      </c>
      <c r="I457" s="218">
        <f>IF(AND(LEFT(DULIEU!$V449,3)=$M$4,LEFT(DULIEU!$W449,4)=$I$11),DULIEU!$X449,0)</f>
        <v>0</v>
      </c>
      <c r="J457" s="218">
        <f>IF(AND(LEFT(DULIEU!$V449,3)=$M$4,LEFT(DULIEU!$W449,4)=$J$11),DULIEU!$X449,0)</f>
        <v>0</v>
      </c>
      <c r="K457" s="219">
        <f>IF($L457&gt;0,DULIEU!W449,"-")</f>
        <v>0</v>
      </c>
      <c r="L457" s="218" t="str">
        <f t="shared" si="12"/>
        <v/>
      </c>
      <c r="M457" s="66" t="str">
        <f t="shared" si="13"/>
        <v/>
      </c>
      <c r="N457" s="118"/>
      <c r="O457" s="45"/>
      <c r="P457" s="45"/>
      <c r="Q457" s="45"/>
      <c r="R457" s="45"/>
      <c r="S457" s="45"/>
      <c r="T457" s="45"/>
      <c r="U457" s="45"/>
      <c r="V457" s="45"/>
      <c r="W457" s="45"/>
      <c r="X457" s="45"/>
      <c r="Y457" s="45"/>
      <c r="Z457" s="45"/>
      <c r="AA457" s="45"/>
      <c r="AB457" s="45"/>
      <c r="AC457" s="45"/>
      <c r="AD457" s="45"/>
      <c r="AE457" s="45"/>
      <c r="AF457" s="45"/>
      <c r="AG457" s="45"/>
      <c r="AH457" s="45"/>
      <c r="AI457" s="45"/>
      <c r="AJ457" s="45"/>
      <c r="AK457" s="45"/>
    </row>
    <row r="458" spans="1:37" s="50" customFormat="1" ht="12.75" hidden="1">
      <c r="A458" s="45"/>
      <c r="B458" s="216" t="str">
        <f>IF(LEFT(DULIEU!$V450,3)=$M$4,DULIEU!$D450,"")</f>
        <v/>
      </c>
      <c r="C458" s="217" t="str">
        <f>IF(LEFT(DULIEU!$V450,3)=$M$4,DULIEU!$H450,"")</f>
        <v/>
      </c>
      <c r="D458" s="217" t="str">
        <f>IF(LEFT(DULIEU!$V450,3)=$M$4,DULIEU!$J450,"")</f>
        <v/>
      </c>
      <c r="E458" s="216" t="str">
        <f>IF(LEFT(DULIEU!$V450,3)=$M$4,DULIEU!$E450,"")</f>
        <v/>
      </c>
      <c r="F458" s="216" t="str">
        <f>IF(LEFT(DULIEU!$V450,3)=$M$4,DULIEU!$O450,"")</f>
        <v/>
      </c>
      <c r="G458" s="218" t="str">
        <f>IF(LEFT(DULIEU!$V450,3)=$M$4,DULIEU!$X450,"")</f>
        <v/>
      </c>
      <c r="H458" s="218">
        <f>IF(AND(LEFT(DULIEU!$V450,3)=$M$4,LEFT(DULIEU!$W450,4)=$H$11),DULIEU!$X450,0)</f>
        <v>0</v>
      </c>
      <c r="I458" s="218">
        <f>IF(AND(LEFT(DULIEU!$V450,3)=$M$4,LEFT(DULIEU!$W450,4)=$I$11),DULIEU!$X450,0)</f>
        <v>0</v>
      </c>
      <c r="J458" s="218">
        <f>IF(AND(LEFT(DULIEU!$V450,3)=$M$4,LEFT(DULIEU!$W450,4)=$J$11),DULIEU!$X450,0)</f>
        <v>0</v>
      </c>
      <c r="K458" s="219">
        <f>IF($L458&gt;0,DULIEU!W450,"-")</f>
        <v>0</v>
      </c>
      <c r="L458" s="218" t="str">
        <f t="shared" si="12"/>
        <v/>
      </c>
      <c r="M458" s="66" t="str">
        <f t="shared" si="13"/>
        <v/>
      </c>
      <c r="N458" s="118"/>
      <c r="O458" s="45"/>
      <c r="P458" s="45"/>
      <c r="Q458" s="45"/>
      <c r="R458" s="45"/>
      <c r="S458" s="45"/>
      <c r="T458" s="45"/>
      <c r="U458" s="45"/>
      <c r="V458" s="45"/>
      <c r="W458" s="45"/>
      <c r="X458" s="45"/>
      <c r="Y458" s="45"/>
      <c r="Z458" s="45"/>
      <c r="AA458" s="45"/>
      <c r="AB458" s="45"/>
      <c r="AC458" s="45"/>
      <c r="AD458" s="45"/>
      <c r="AE458" s="45"/>
      <c r="AF458" s="45"/>
      <c r="AG458" s="45"/>
      <c r="AH458" s="45"/>
      <c r="AI458" s="45"/>
      <c r="AJ458" s="45"/>
      <c r="AK458" s="45"/>
    </row>
    <row r="459" spans="1:37" s="50" customFormat="1" ht="12.75" hidden="1">
      <c r="A459" s="45"/>
      <c r="B459" s="216" t="str">
        <f>IF(LEFT(DULIEU!$V451,3)=$M$4,DULIEU!$D451,"")</f>
        <v/>
      </c>
      <c r="C459" s="217" t="str">
        <f>IF(LEFT(DULIEU!$V451,3)=$M$4,DULIEU!$H451,"")</f>
        <v/>
      </c>
      <c r="D459" s="217" t="str">
        <f>IF(LEFT(DULIEU!$V451,3)=$M$4,DULIEU!$J451,"")</f>
        <v/>
      </c>
      <c r="E459" s="216" t="str">
        <f>IF(LEFT(DULIEU!$V451,3)=$M$4,DULIEU!$E451,"")</f>
        <v/>
      </c>
      <c r="F459" s="216" t="str">
        <f>IF(LEFT(DULIEU!$V451,3)=$M$4,DULIEU!$O451,"")</f>
        <v/>
      </c>
      <c r="G459" s="218" t="str">
        <f>IF(LEFT(DULIEU!$V451,3)=$M$4,DULIEU!$X451,"")</f>
        <v/>
      </c>
      <c r="H459" s="218">
        <f>IF(AND(LEFT(DULIEU!$V451,3)=$M$4,LEFT(DULIEU!$W451,4)=$H$11),DULIEU!$X451,0)</f>
        <v>0</v>
      </c>
      <c r="I459" s="218">
        <f>IF(AND(LEFT(DULIEU!$V451,3)=$M$4,LEFT(DULIEU!$W451,4)=$I$11),DULIEU!$X451,0)</f>
        <v>0</v>
      </c>
      <c r="J459" s="218">
        <f>IF(AND(LEFT(DULIEU!$V451,3)=$M$4,LEFT(DULIEU!$W451,4)=$J$11),DULIEU!$X451,0)</f>
        <v>0</v>
      </c>
      <c r="K459" s="219">
        <f>IF($L459&gt;0,DULIEU!W451,"-")</f>
        <v>0</v>
      </c>
      <c r="L459" s="218" t="str">
        <f t="shared" si="12"/>
        <v/>
      </c>
      <c r="M459" s="66" t="str">
        <f t="shared" si="13"/>
        <v/>
      </c>
      <c r="N459" s="118"/>
      <c r="O459" s="45"/>
      <c r="P459" s="45"/>
      <c r="Q459" s="45"/>
      <c r="R459" s="45"/>
      <c r="S459" s="45"/>
      <c r="T459" s="45"/>
      <c r="U459" s="45"/>
      <c r="V459" s="45"/>
      <c r="W459" s="45"/>
      <c r="X459" s="45"/>
      <c r="Y459" s="45"/>
      <c r="Z459" s="45"/>
      <c r="AA459" s="45"/>
      <c r="AB459" s="45"/>
      <c r="AC459" s="45"/>
      <c r="AD459" s="45"/>
      <c r="AE459" s="45"/>
      <c r="AF459" s="45"/>
      <c r="AG459" s="45"/>
      <c r="AH459" s="45"/>
      <c r="AI459" s="45"/>
      <c r="AJ459" s="45"/>
      <c r="AK459" s="45"/>
    </row>
    <row r="460" spans="1:37" s="50" customFormat="1" ht="12.75" hidden="1">
      <c r="A460" s="45"/>
      <c r="B460" s="216" t="str">
        <f>IF(LEFT(DULIEU!$V452,3)=$M$4,DULIEU!$D452,"")</f>
        <v/>
      </c>
      <c r="C460" s="217" t="str">
        <f>IF(LEFT(DULIEU!$V452,3)=$M$4,DULIEU!$H452,"")</f>
        <v/>
      </c>
      <c r="D460" s="217" t="str">
        <f>IF(LEFT(DULIEU!$V452,3)=$M$4,DULIEU!$J452,"")</f>
        <v/>
      </c>
      <c r="E460" s="216" t="str">
        <f>IF(LEFT(DULIEU!$V452,3)=$M$4,DULIEU!$E452,"")</f>
        <v/>
      </c>
      <c r="F460" s="216" t="str">
        <f>IF(LEFT(DULIEU!$V452,3)=$M$4,DULIEU!$O452,"")</f>
        <v/>
      </c>
      <c r="G460" s="218" t="str">
        <f>IF(LEFT(DULIEU!$V452,3)=$M$4,DULIEU!$X452,"")</f>
        <v/>
      </c>
      <c r="H460" s="218">
        <f>IF(AND(LEFT(DULIEU!$V452,3)=$M$4,LEFT(DULIEU!$W452,4)=$H$11),DULIEU!$X452,0)</f>
        <v>0</v>
      </c>
      <c r="I460" s="218">
        <f>IF(AND(LEFT(DULIEU!$V452,3)=$M$4,LEFT(DULIEU!$W452,4)=$I$11),DULIEU!$X452,0)</f>
        <v>0</v>
      </c>
      <c r="J460" s="218">
        <f>IF(AND(LEFT(DULIEU!$V452,3)=$M$4,LEFT(DULIEU!$W452,4)=$J$11),DULIEU!$X452,0)</f>
        <v>0</v>
      </c>
      <c r="K460" s="219">
        <f>IF($L460&gt;0,DULIEU!W452,"-")</f>
        <v>0</v>
      </c>
      <c r="L460" s="218" t="str">
        <f t="shared" si="12"/>
        <v/>
      </c>
      <c r="M460" s="66" t="str">
        <f t="shared" si="13"/>
        <v/>
      </c>
      <c r="N460" s="118"/>
      <c r="O460" s="45"/>
      <c r="P460" s="45"/>
      <c r="Q460" s="45"/>
      <c r="R460" s="45"/>
      <c r="S460" s="45"/>
      <c r="T460" s="45"/>
      <c r="U460" s="45"/>
      <c r="V460" s="45"/>
      <c r="W460" s="45"/>
      <c r="X460" s="45"/>
      <c r="Y460" s="45"/>
      <c r="Z460" s="45"/>
      <c r="AA460" s="45"/>
      <c r="AB460" s="45"/>
      <c r="AC460" s="45"/>
      <c r="AD460" s="45"/>
      <c r="AE460" s="45"/>
      <c r="AF460" s="45"/>
      <c r="AG460" s="45"/>
      <c r="AH460" s="45"/>
      <c r="AI460" s="45"/>
      <c r="AJ460" s="45"/>
      <c r="AK460" s="45"/>
    </row>
    <row r="461" spans="1:37" s="50" customFormat="1" ht="12.75" hidden="1">
      <c r="A461" s="45"/>
      <c r="B461" s="216" t="str">
        <f>IF(LEFT(DULIEU!$V453,3)=$M$4,DULIEU!$D453,"")</f>
        <v/>
      </c>
      <c r="C461" s="217" t="str">
        <f>IF(LEFT(DULIEU!$V453,3)=$M$4,DULIEU!$H453,"")</f>
        <v/>
      </c>
      <c r="D461" s="217" t="str">
        <f>IF(LEFT(DULIEU!$V453,3)=$M$4,DULIEU!$J453,"")</f>
        <v/>
      </c>
      <c r="E461" s="216" t="str">
        <f>IF(LEFT(DULIEU!$V453,3)=$M$4,DULIEU!$E453,"")</f>
        <v/>
      </c>
      <c r="F461" s="216" t="str">
        <f>IF(LEFT(DULIEU!$V453,3)=$M$4,DULIEU!$O453,"")</f>
        <v/>
      </c>
      <c r="G461" s="218" t="str">
        <f>IF(LEFT(DULIEU!$V453,3)=$M$4,DULIEU!$X453,"")</f>
        <v/>
      </c>
      <c r="H461" s="218">
        <f>IF(AND(LEFT(DULIEU!$V453,3)=$M$4,LEFT(DULIEU!$W453,4)=$H$11),DULIEU!$X453,0)</f>
        <v>0</v>
      </c>
      <c r="I461" s="218">
        <f>IF(AND(LEFT(DULIEU!$V453,3)=$M$4,LEFT(DULIEU!$W453,4)=$I$11),DULIEU!$X453,0)</f>
        <v>0</v>
      </c>
      <c r="J461" s="218">
        <f>IF(AND(LEFT(DULIEU!$V453,3)=$M$4,LEFT(DULIEU!$W453,4)=$J$11),DULIEU!$X453,0)</f>
        <v>0</v>
      </c>
      <c r="K461" s="219">
        <f>IF($L461&gt;0,DULIEU!W453,"-")</f>
        <v>0</v>
      </c>
      <c r="L461" s="218" t="str">
        <f t="shared" si="12"/>
        <v/>
      </c>
      <c r="M461" s="66" t="str">
        <f t="shared" si="13"/>
        <v/>
      </c>
      <c r="N461" s="118"/>
      <c r="O461" s="45"/>
      <c r="P461" s="45"/>
      <c r="Q461" s="45"/>
      <c r="R461" s="45"/>
      <c r="S461" s="45"/>
      <c r="T461" s="45"/>
      <c r="U461" s="45"/>
      <c r="V461" s="45"/>
      <c r="W461" s="45"/>
      <c r="X461" s="45"/>
      <c r="Y461" s="45"/>
      <c r="Z461" s="45"/>
      <c r="AA461" s="45"/>
      <c r="AB461" s="45"/>
      <c r="AC461" s="45"/>
      <c r="AD461" s="45"/>
      <c r="AE461" s="45"/>
      <c r="AF461" s="45"/>
      <c r="AG461" s="45"/>
      <c r="AH461" s="45"/>
      <c r="AI461" s="45"/>
      <c r="AJ461" s="45"/>
      <c r="AK461" s="45"/>
    </row>
    <row r="462" spans="1:37" s="50" customFormat="1" ht="12.75" hidden="1">
      <c r="A462" s="45"/>
      <c r="B462" s="216" t="str">
        <f>IF(LEFT(DULIEU!$V454,3)=$M$4,DULIEU!$D454,"")</f>
        <v/>
      </c>
      <c r="C462" s="217" t="str">
        <f>IF(LEFT(DULIEU!$V454,3)=$M$4,DULIEU!$H454,"")</f>
        <v/>
      </c>
      <c r="D462" s="217" t="str">
        <f>IF(LEFT(DULIEU!$V454,3)=$M$4,DULIEU!$J454,"")</f>
        <v/>
      </c>
      <c r="E462" s="216" t="str">
        <f>IF(LEFT(DULIEU!$V454,3)=$M$4,DULIEU!$E454,"")</f>
        <v/>
      </c>
      <c r="F462" s="216" t="str">
        <f>IF(LEFT(DULIEU!$V454,3)=$M$4,DULIEU!$O454,"")</f>
        <v/>
      </c>
      <c r="G462" s="218" t="str">
        <f>IF(LEFT(DULIEU!$V454,3)=$M$4,DULIEU!$X454,"")</f>
        <v/>
      </c>
      <c r="H462" s="218">
        <f>IF(AND(LEFT(DULIEU!$V454,3)=$M$4,LEFT(DULIEU!$W454,4)=$H$11),DULIEU!$X454,0)</f>
        <v>0</v>
      </c>
      <c r="I462" s="218">
        <f>IF(AND(LEFT(DULIEU!$V454,3)=$M$4,LEFT(DULIEU!$W454,4)=$I$11),DULIEU!$X454,0)</f>
        <v>0</v>
      </c>
      <c r="J462" s="218">
        <f>IF(AND(LEFT(DULIEU!$V454,3)=$M$4,LEFT(DULIEU!$W454,4)=$J$11),DULIEU!$X454,0)</f>
        <v>0</v>
      </c>
      <c r="K462" s="219">
        <f>IF($L462&gt;0,DULIEU!W454,"-")</f>
        <v>0</v>
      </c>
      <c r="L462" s="218" t="str">
        <f t="shared" si="12"/>
        <v/>
      </c>
      <c r="M462" s="66" t="str">
        <f t="shared" si="13"/>
        <v/>
      </c>
      <c r="N462" s="118"/>
      <c r="O462" s="45"/>
      <c r="P462" s="45"/>
      <c r="Q462" s="45"/>
      <c r="R462" s="45"/>
      <c r="S462" s="45"/>
      <c r="T462" s="45"/>
      <c r="U462" s="45"/>
      <c r="V462" s="45"/>
      <c r="W462" s="45"/>
      <c r="X462" s="45"/>
      <c r="Y462" s="45"/>
      <c r="Z462" s="45"/>
      <c r="AA462" s="45"/>
      <c r="AB462" s="45"/>
      <c r="AC462" s="45"/>
      <c r="AD462" s="45"/>
      <c r="AE462" s="45"/>
      <c r="AF462" s="45"/>
      <c r="AG462" s="45"/>
      <c r="AH462" s="45"/>
      <c r="AI462" s="45"/>
      <c r="AJ462" s="45"/>
      <c r="AK462" s="45"/>
    </row>
    <row r="463" spans="1:37" s="50" customFormat="1" ht="12.75" hidden="1">
      <c r="A463" s="45"/>
      <c r="B463" s="216" t="str">
        <f>IF(LEFT(DULIEU!$V455,3)=$M$4,DULIEU!$D455,"")</f>
        <v/>
      </c>
      <c r="C463" s="217" t="str">
        <f>IF(LEFT(DULIEU!$V455,3)=$M$4,DULIEU!$H455,"")</f>
        <v/>
      </c>
      <c r="D463" s="217" t="str">
        <f>IF(LEFT(DULIEU!$V455,3)=$M$4,DULIEU!$J455,"")</f>
        <v/>
      </c>
      <c r="E463" s="216" t="str">
        <f>IF(LEFT(DULIEU!$V455,3)=$M$4,DULIEU!$E455,"")</f>
        <v/>
      </c>
      <c r="F463" s="216" t="str">
        <f>IF(LEFT(DULIEU!$V455,3)=$M$4,DULIEU!$O455,"")</f>
        <v/>
      </c>
      <c r="G463" s="218" t="str">
        <f>IF(LEFT(DULIEU!$V455,3)=$M$4,DULIEU!$X455,"")</f>
        <v/>
      </c>
      <c r="H463" s="218">
        <f>IF(AND(LEFT(DULIEU!$V455,3)=$M$4,LEFT(DULIEU!$W455,4)=$H$11),DULIEU!$X455,0)</f>
        <v>0</v>
      </c>
      <c r="I463" s="218">
        <f>IF(AND(LEFT(DULIEU!$V455,3)=$M$4,LEFT(DULIEU!$W455,4)=$I$11),DULIEU!$X455,0)</f>
        <v>0</v>
      </c>
      <c r="J463" s="218">
        <f>IF(AND(LEFT(DULIEU!$V455,3)=$M$4,LEFT(DULIEU!$W455,4)=$J$11),DULIEU!$X455,0)</f>
        <v>0</v>
      </c>
      <c r="K463" s="219">
        <f>IF($L463&gt;0,DULIEU!W455,"-")</f>
        <v>0</v>
      </c>
      <c r="L463" s="218" t="str">
        <f t="shared" si="12"/>
        <v/>
      </c>
      <c r="M463" s="66" t="str">
        <f t="shared" si="13"/>
        <v/>
      </c>
      <c r="N463" s="118"/>
      <c r="O463" s="45"/>
      <c r="P463" s="45"/>
      <c r="Q463" s="45"/>
      <c r="R463" s="45"/>
      <c r="S463" s="45"/>
      <c r="T463" s="45"/>
      <c r="U463" s="45"/>
      <c r="V463" s="45"/>
      <c r="W463" s="45"/>
      <c r="X463" s="45"/>
      <c r="Y463" s="45"/>
      <c r="Z463" s="45"/>
      <c r="AA463" s="45"/>
      <c r="AB463" s="45"/>
      <c r="AC463" s="45"/>
      <c r="AD463" s="45"/>
      <c r="AE463" s="45"/>
      <c r="AF463" s="45"/>
      <c r="AG463" s="45"/>
      <c r="AH463" s="45"/>
      <c r="AI463" s="45"/>
      <c r="AJ463" s="45"/>
      <c r="AK463" s="45"/>
    </row>
    <row r="464" spans="1:37" s="50" customFormat="1" ht="12.75" hidden="1">
      <c r="A464" s="45"/>
      <c r="B464" s="216" t="str">
        <f>IF(LEFT(DULIEU!$V456,3)=$M$4,DULIEU!$D456,"")</f>
        <v/>
      </c>
      <c r="C464" s="217" t="str">
        <f>IF(LEFT(DULIEU!$V456,3)=$M$4,DULIEU!$H456,"")</f>
        <v/>
      </c>
      <c r="D464" s="217" t="str">
        <f>IF(LEFT(DULIEU!$V456,3)=$M$4,DULIEU!$J456,"")</f>
        <v/>
      </c>
      <c r="E464" s="216" t="str">
        <f>IF(LEFT(DULIEU!$V456,3)=$M$4,DULIEU!$E456,"")</f>
        <v/>
      </c>
      <c r="F464" s="216" t="str">
        <f>IF(LEFT(DULIEU!$V456,3)=$M$4,DULIEU!$O456,"")</f>
        <v/>
      </c>
      <c r="G464" s="218" t="str">
        <f>IF(LEFT(DULIEU!$V456,3)=$M$4,DULIEU!$X456,"")</f>
        <v/>
      </c>
      <c r="H464" s="218">
        <f>IF(AND(LEFT(DULIEU!$V456,3)=$M$4,LEFT(DULIEU!$W456,4)=$H$11),DULIEU!$X456,0)</f>
        <v>0</v>
      </c>
      <c r="I464" s="218">
        <f>IF(AND(LEFT(DULIEU!$V456,3)=$M$4,LEFT(DULIEU!$W456,4)=$I$11),DULIEU!$X456,0)</f>
        <v>0</v>
      </c>
      <c r="J464" s="218">
        <f>IF(AND(LEFT(DULIEU!$V456,3)=$M$4,LEFT(DULIEU!$W456,4)=$J$11),DULIEU!$X456,0)</f>
        <v>0</v>
      </c>
      <c r="K464" s="219">
        <f>IF($L464&gt;0,DULIEU!W456,"-")</f>
        <v>0</v>
      </c>
      <c r="L464" s="218" t="str">
        <f t="shared" ref="L464:L502" si="14">IF(SUM($H464:$J464)=0,G464,0)</f>
        <v/>
      </c>
      <c r="M464" s="66" t="str">
        <f t="shared" ref="M464:M502" si="15">IF(F464="","","x")</f>
        <v/>
      </c>
      <c r="N464" s="118"/>
      <c r="O464" s="45"/>
      <c r="P464" s="45"/>
      <c r="Q464" s="45"/>
      <c r="R464" s="45"/>
      <c r="S464" s="45"/>
      <c r="T464" s="45"/>
      <c r="U464" s="45"/>
      <c r="V464" s="45"/>
      <c r="W464" s="45"/>
      <c r="X464" s="45"/>
      <c r="Y464" s="45"/>
      <c r="Z464" s="45"/>
      <c r="AA464" s="45"/>
      <c r="AB464" s="45"/>
      <c r="AC464" s="45"/>
      <c r="AD464" s="45"/>
      <c r="AE464" s="45"/>
      <c r="AF464" s="45"/>
      <c r="AG464" s="45"/>
      <c r="AH464" s="45"/>
      <c r="AI464" s="45"/>
      <c r="AJ464" s="45"/>
      <c r="AK464" s="45"/>
    </row>
    <row r="465" spans="1:37" s="50" customFormat="1" ht="12.75" hidden="1">
      <c r="A465" s="45"/>
      <c r="B465" s="216" t="str">
        <f>IF(LEFT(DULIEU!$V457,3)=$M$4,DULIEU!$D457,"")</f>
        <v/>
      </c>
      <c r="C465" s="217" t="str">
        <f>IF(LEFT(DULIEU!$V457,3)=$M$4,DULIEU!$H457,"")</f>
        <v/>
      </c>
      <c r="D465" s="217" t="str">
        <f>IF(LEFT(DULIEU!$V457,3)=$M$4,DULIEU!$J457,"")</f>
        <v/>
      </c>
      <c r="E465" s="216" t="str">
        <f>IF(LEFT(DULIEU!$V457,3)=$M$4,DULIEU!$E457,"")</f>
        <v/>
      </c>
      <c r="F465" s="216" t="str">
        <f>IF(LEFT(DULIEU!$V457,3)=$M$4,DULIEU!$O457,"")</f>
        <v/>
      </c>
      <c r="G465" s="218" t="str">
        <f>IF(LEFT(DULIEU!$V457,3)=$M$4,DULIEU!$X457,"")</f>
        <v/>
      </c>
      <c r="H465" s="218">
        <f>IF(AND(LEFT(DULIEU!$V457,3)=$M$4,LEFT(DULIEU!$W457,4)=$H$11),DULIEU!$X457,0)</f>
        <v>0</v>
      </c>
      <c r="I465" s="218">
        <f>IF(AND(LEFT(DULIEU!$V457,3)=$M$4,LEFT(DULIEU!$W457,4)=$I$11),DULIEU!$X457,0)</f>
        <v>0</v>
      </c>
      <c r="J465" s="218">
        <f>IF(AND(LEFT(DULIEU!$V457,3)=$M$4,LEFT(DULIEU!$W457,4)=$J$11),DULIEU!$X457,0)</f>
        <v>0</v>
      </c>
      <c r="K465" s="219">
        <f>IF($L465&gt;0,DULIEU!W457,"-")</f>
        <v>0</v>
      </c>
      <c r="L465" s="218" t="str">
        <f t="shared" si="14"/>
        <v/>
      </c>
      <c r="M465" s="66" t="str">
        <f t="shared" si="15"/>
        <v/>
      </c>
      <c r="N465" s="118"/>
      <c r="O465" s="45"/>
      <c r="P465" s="45"/>
      <c r="Q465" s="45"/>
      <c r="R465" s="45"/>
      <c r="S465" s="45"/>
      <c r="T465" s="45"/>
      <c r="U465" s="45"/>
      <c r="V465" s="45"/>
      <c r="W465" s="45"/>
      <c r="X465" s="45"/>
      <c r="Y465" s="45"/>
      <c r="Z465" s="45"/>
      <c r="AA465" s="45"/>
      <c r="AB465" s="45"/>
      <c r="AC465" s="45"/>
      <c r="AD465" s="45"/>
      <c r="AE465" s="45"/>
      <c r="AF465" s="45"/>
      <c r="AG465" s="45"/>
      <c r="AH465" s="45"/>
      <c r="AI465" s="45"/>
      <c r="AJ465" s="45"/>
      <c r="AK465" s="45"/>
    </row>
    <row r="466" spans="1:37" s="50" customFormat="1" ht="12.75" hidden="1">
      <c r="A466" s="45"/>
      <c r="B466" s="216" t="str">
        <f>IF(LEFT(DULIEU!$V458,3)=$M$4,DULIEU!$D458,"")</f>
        <v/>
      </c>
      <c r="C466" s="217" t="str">
        <f>IF(LEFT(DULIEU!$V458,3)=$M$4,DULIEU!$H458,"")</f>
        <v/>
      </c>
      <c r="D466" s="217" t="str">
        <f>IF(LEFT(DULIEU!$V458,3)=$M$4,DULIEU!$J458,"")</f>
        <v/>
      </c>
      <c r="E466" s="216" t="str">
        <f>IF(LEFT(DULIEU!$V458,3)=$M$4,DULIEU!$E458,"")</f>
        <v/>
      </c>
      <c r="F466" s="216" t="str">
        <f>IF(LEFT(DULIEU!$V458,3)=$M$4,DULIEU!$O458,"")</f>
        <v/>
      </c>
      <c r="G466" s="218" t="str">
        <f>IF(LEFT(DULIEU!$V458,3)=$M$4,DULIEU!$X458,"")</f>
        <v/>
      </c>
      <c r="H466" s="218">
        <f>IF(AND(LEFT(DULIEU!$V458,3)=$M$4,LEFT(DULIEU!$W458,4)=$H$11),DULIEU!$X458,0)</f>
        <v>0</v>
      </c>
      <c r="I466" s="218">
        <f>IF(AND(LEFT(DULIEU!$V458,3)=$M$4,LEFT(DULIEU!$W458,4)=$I$11),DULIEU!$X458,0)</f>
        <v>0</v>
      </c>
      <c r="J466" s="218">
        <f>IF(AND(LEFT(DULIEU!$V458,3)=$M$4,LEFT(DULIEU!$W458,4)=$J$11),DULIEU!$X458,0)</f>
        <v>0</v>
      </c>
      <c r="K466" s="219">
        <f>IF($L466&gt;0,DULIEU!W458,"-")</f>
        <v>0</v>
      </c>
      <c r="L466" s="218" t="str">
        <f t="shared" si="14"/>
        <v/>
      </c>
      <c r="M466" s="66" t="str">
        <f t="shared" si="15"/>
        <v/>
      </c>
      <c r="N466" s="118"/>
      <c r="O466" s="45"/>
      <c r="P466" s="45"/>
      <c r="Q466" s="45"/>
      <c r="R466" s="45"/>
      <c r="S466" s="45"/>
      <c r="T466" s="45"/>
      <c r="U466" s="45"/>
      <c r="V466" s="45"/>
      <c r="W466" s="45"/>
      <c r="X466" s="45"/>
      <c r="Y466" s="45"/>
      <c r="Z466" s="45"/>
      <c r="AA466" s="45"/>
      <c r="AB466" s="45"/>
      <c r="AC466" s="45"/>
      <c r="AD466" s="45"/>
      <c r="AE466" s="45"/>
      <c r="AF466" s="45"/>
      <c r="AG466" s="45"/>
      <c r="AH466" s="45"/>
      <c r="AI466" s="45"/>
      <c r="AJ466" s="45"/>
      <c r="AK466" s="45"/>
    </row>
    <row r="467" spans="1:37" s="50" customFormat="1" ht="12.75" hidden="1">
      <c r="A467" s="45"/>
      <c r="B467" s="216" t="str">
        <f>IF(LEFT(DULIEU!$V459,3)=$M$4,DULIEU!$D459,"")</f>
        <v/>
      </c>
      <c r="C467" s="217" t="str">
        <f>IF(LEFT(DULIEU!$V459,3)=$M$4,DULIEU!$H459,"")</f>
        <v/>
      </c>
      <c r="D467" s="217" t="str">
        <f>IF(LEFT(DULIEU!$V459,3)=$M$4,DULIEU!$J459,"")</f>
        <v/>
      </c>
      <c r="E467" s="216" t="str">
        <f>IF(LEFT(DULIEU!$V459,3)=$M$4,DULIEU!$E459,"")</f>
        <v/>
      </c>
      <c r="F467" s="216" t="str">
        <f>IF(LEFT(DULIEU!$V459,3)=$M$4,DULIEU!$O459,"")</f>
        <v/>
      </c>
      <c r="G467" s="218" t="str">
        <f>IF(LEFT(DULIEU!$V459,3)=$M$4,DULIEU!$X459,"")</f>
        <v/>
      </c>
      <c r="H467" s="218">
        <f>IF(AND(LEFT(DULIEU!$V459,3)=$M$4,LEFT(DULIEU!$W459,4)=$H$11),DULIEU!$X459,0)</f>
        <v>0</v>
      </c>
      <c r="I467" s="218">
        <f>IF(AND(LEFT(DULIEU!$V459,3)=$M$4,LEFT(DULIEU!$W459,4)=$I$11),DULIEU!$X459,0)</f>
        <v>0</v>
      </c>
      <c r="J467" s="218">
        <f>IF(AND(LEFT(DULIEU!$V459,3)=$M$4,LEFT(DULIEU!$W459,4)=$J$11),DULIEU!$X459,0)</f>
        <v>0</v>
      </c>
      <c r="K467" s="219">
        <f>IF($L467&gt;0,DULIEU!W459,"-")</f>
        <v>0</v>
      </c>
      <c r="L467" s="218" t="str">
        <f t="shared" si="14"/>
        <v/>
      </c>
      <c r="M467" s="66" t="str">
        <f t="shared" si="15"/>
        <v/>
      </c>
      <c r="N467" s="118"/>
      <c r="O467" s="45"/>
      <c r="P467" s="45"/>
      <c r="Q467" s="45"/>
      <c r="R467" s="45"/>
      <c r="S467" s="45"/>
      <c r="T467" s="45"/>
      <c r="U467" s="45"/>
      <c r="V467" s="45"/>
      <c r="W467" s="45"/>
      <c r="X467" s="45"/>
      <c r="Y467" s="45"/>
      <c r="Z467" s="45"/>
      <c r="AA467" s="45"/>
      <c r="AB467" s="45"/>
      <c r="AC467" s="45"/>
      <c r="AD467" s="45"/>
      <c r="AE467" s="45"/>
      <c r="AF467" s="45"/>
      <c r="AG467" s="45"/>
      <c r="AH467" s="45"/>
      <c r="AI467" s="45"/>
      <c r="AJ467" s="45"/>
      <c r="AK467" s="45"/>
    </row>
    <row r="468" spans="1:37" s="50" customFormat="1" ht="12.75" hidden="1">
      <c r="A468" s="45"/>
      <c r="B468" s="216" t="str">
        <f>IF(LEFT(DULIEU!$V460,3)=$M$4,DULIEU!$D460,"")</f>
        <v/>
      </c>
      <c r="C468" s="217" t="str">
        <f>IF(LEFT(DULIEU!$V460,3)=$M$4,DULIEU!$H460,"")</f>
        <v/>
      </c>
      <c r="D468" s="217" t="str">
        <f>IF(LEFT(DULIEU!$V460,3)=$M$4,DULIEU!$J460,"")</f>
        <v/>
      </c>
      <c r="E468" s="216" t="str">
        <f>IF(LEFT(DULIEU!$V460,3)=$M$4,DULIEU!$E460,"")</f>
        <v/>
      </c>
      <c r="F468" s="216" t="str">
        <f>IF(LEFT(DULIEU!$V460,3)=$M$4,DULIEU!$O460,"")</f>
        <v/>
      </c>
      <c r="G468" s="218" t="str">
        <f>IF(LEFT(DULIEU!$V460,3)=$M$4,DULIEU!$X460,"")</f>
        <v/>
      </c>
      <c r="H468" s="218">
        <f>IF(AND(LEFT(DULIEU!$V460,3)=$M$4,LEFT(DULIEU!$W460,4)=$H$11),DULIEU!$X460,0)</f>
        <v>0</v>
      </c>
      <c r="I468" s="218">
        <f>IF(AND(LEFT(DULIEU!$V460,3)=$M$4,LEFT(DULIEU!$W460,4)=$I$11),DULIEU!$X460,0)</f>
        <v>0</v>
      </c>
      <c r="J468" s="218">
        <f>IF(AND(LEFT(DULIEU!$V460,3)=$M$4,LEFT(DULIEU!$W460,4)=$J$11),DULIEU!$X460,0)</f>
        <v>0</v>
      </c>
      <c r="K468" s="219">
        <f>IF($L468&gt;0,DULIEU!W460,"-")</f>
        <v>0</v>
      </c>
      <c r="L468" s="218" t="str">
        <f t="shared" si="14"/>
        <v/>
      </c>
      <c r="M468" s="66" t="str">
        <f t="shared" si="15"/>
        <v/>
      </c>
      <c r="N468" s="118"/>
      <c r="O468" s="45"/>
      <c r="P468" s="45"/>
      <c r="Q468" s="45"/>
      <c r="R468" s="45"/>
      <c r="S468" s="45"/>
      <c r="T468" s="45"/>
      <c r="U468" s="45"/>
      <c r="V468" s="45"/>
      <c r="W468" s="45"/>
      <c r="X468" s="45"/>
      <c r="Y468" s="45"/>
      <c r="Z468" s="45"/>
      <c r="AA468" s="45"/>
      <c r="AB468" s="45"/>
      <c r="AC468" s="45"/>
      <c r="AD468" s="45"/>
      <c r="AE468" s="45"/>
      <c r="AF468" s="45"/>
      <c r="AG468" s="45"/>
      <c r="AH468" s="45"/>
      <c r="AI468" s="45"/>
      <c r="AJ468" s="45"/>
      <c r="AK468" s="45"/>
    </row>
    <row r="469" spans="1:37" s="50" customFormat="1" ht="12.75" hidden="1">
      <c r="A469" s="45"/>
      <c r="B469" s="216" t="str">
        <f>IF(LEFT(DULIEU!$V461,3)=$M$4,DULIEU!$D461,"")</f>
        <v/>
      </c>
      <c r="C469" s="217" t="str">
        <f>IF(LEFT(DULIEU!$V461,3)=$M$4,DULIEU!$H461,"")</f>
        <v/>
      </c>
      <c r="D469" s="217" t="str">
        <f>IF(LEFT(DULIEU!$V461,3)=$M$4,DULIEU!$J461,"")</f>
        <v/>
      </c>
      <c r="E469" s="216" t="str">
        <f>IF(LEFT(DULIEU!$V461,3)=$M$4,DULIEU!$E461,"")</f>
        <v/>
      </c>
      <c r="F469" s="216" t="str">
        <f>IF(LEFT(DULIEU!$V461,3)=$M$4,DULIEU!$O461,"")</f>
        <v/>
      </c>
      <c r="G469" s="218" t="str">
        <f>IF(LEFT(DULIEU!$V461,3)=$M$4,DULIEU!$X461,"")</f>
        <v/>
      </c>
      <c r="H469" s="218">
        <f>IF(AND(LEFT(DULIEU!$V461,3)=$M$4,LEFT(DULIEU!$W461,4)=$H$11),DULIEU!$X461,0)</f>
        <v>0</v>
      </c>
      <c r="I469" s="218">
        <f>IF(AND(LEFT(DULIEU!$V461,3)=$M$4,LEFT(DULIEU!$W461,4)=$I$11),DULIEU!$X461,0)</f>
        <v>0</v>
      </c>
      <c r="J469" s="218">
        <f>IF(AND(LEFT(DULIEU!$V461,3)=$M$4,LEFT(DULIEU!$W461,4)=$J$11),DULIEU!$X461,0)</f>
        <v>0</v>
      </c>
      <c r="K469" s="219">
        <f>IF($L469&gt;0,DULIEU!W461,"-")</f>
        <v>0</v>
      </c>
      <c r="L469" s="218" t="str">
        <f t="shared" si="14"/>
        <v/>
      </c>
      <c r="M469" s="66" t="str">
        <f t="shared" si="15"/>
        <v/>
      </c>
      <c r="N469" s="118"/>
      <c r="O469" s="45"/>
      <c r="P469" s="45"/>
      <c r="Q469" s="45"/>
      <c r="R469" s="45"/>
      <c r="S469" s="45"/>
      <c r="T469" s="45"/>
      <c r="U469" s="45"/>
      <c r="V469" s="45"/>
      <c r="W469" s="45"/>
      <c r="X469" s="45"/>
      <c r="Y469" s="45"/>
      <c r="Z469" s="45"/>
      <c r="AA469" s="45"/>
      <c r="AB469" s="45"/>
      <c r="AC469" s="45"/>
      <c r="AD469" s="45"/>
      <c r="AE469" s="45"/>
      <c r="AF469" s="45"/>
      <c r="AG469" s="45"/>
      <c r="AH469" s="45"/>
      <c r="AI469" s="45"/>
      <c r="AJ469" s="45"/>
      <c r="AK469" s="45"/>
    </row>
    <row r="470" spans="1:37" s="50" customFormat="1" ht="12.75" hidden="1">
      <c r="A470" s="45"/>
      <c r="B470" s="216" t="str">
        <f>IF(LEFT(DULIEU!$V462,3)=$M$4,DULIEU!$D462,"")</f>
        <v/>
      </c>
      <c r="C470" s="217" t="str">
        <f>IF(LEFT(DULIEU!$V462,3)=$M$4,DULIEU!$H462,"")</f>
        <v/>
      </c>
      <c r="D470" s="217" t="str">
        <f>IF(LEFT(DULIEU!$V462,3)=$M$4,DULIEU!$J462,"")</f>
        <v/>
      </c>
      <c r="E470" s="216" t="str">
        <f>IF(LEFT(DULIEU!$V462,3)=$M$4,DULIEU!$E462,"")</f>
        <v/>
      </c>
      <c r="F470" s="216" t="str">
        <f>IF(LEFT(DULIEU!$V462,3)=$M$4,DULIEU!$O462,"")</f>
        <v/>
      </c>
      <c r="G470" s="218" t="str">
        <f>IF(LEFT(DULIEU!$V462,3)=$M$4,DULIEU!$X462,"")</f>
        <v/>
      </c>
      <c r="H470" s="218">
        <f>IF(AND(LEFT(DULIEU!$V462,3)=$M$4,LEFT(DULIEU!$W462,4)=$H$11),DULIEU!$X462,0)</f>
        <v>0</v>
      </c>
      <c r="I470" s="218">
        <f>IF(AND(LEFT(DULIEU!$V462,3)=$M$4,LEFT(DULIEU!$W462,4)=$I$11),DULIEU!$X462,0)</f>
        <v>0</v>
      </c>
      <c r="J470" s="218">
        <f>IF(AND(LEFT(DULIEU!$V462,3)=$M$4,LEFT(DULIEU!$W462,4)=$J$11),DULIEU!$X462,0)</f>
        <v>0</v>
      </c>
      <c r="K470" s="219">
        <f>IF($L470&gt;0,DULIEU!W462,"-")</f>
        <v>0</v>
      </c>
      <c r="L470" s="218" t="str">
        <f t="shared" si="14"/>
        <v/>
      </c>
      <c r="M470" s="66" t="str">
        <f t="shared" si="15"/>
        <v/>
      </c>
      <c r="N470" s="118"/>
      <c r="O470" s="45"/>
      <c r="P470" s="45"/>
      <c r="Q470" s="45"/>
      <c r="R470" s="45"/>
      <c r="S470" s="45"/>
      <c r="T470" s="45"/>
      <c r="U470" s="45"/>
      <c r="V470" s="45"/>
      <c r="W470" s="45"/>
      <c r="X470" s="45"/>
      <c r="Y470" s="45"/>
      <c r="Z470" s="45"/>
      <c r="AA470" s="45"/>
      <c r="AB470" s="45"/>
      <c r="AC470" s="45"/>
      <c r="AD470" s="45"/>
      <c r="AE470" s="45"/>
      <c r="AF470" s="45"/>
      <c r="AG470" s="45"/>
      <c r="AH470" s="45"/>
      <c r="AI470" s="45"/>
      <c r="AJ470" s="45"/>
      <c r="AK470" s="45"/>
    </row>
    <row r="471" spans="1:37" s="50" customFormat="1" ht="12.75" hidden="1">
      <c r="A471" s="45"/>
      <c r="B471" s="216" t="str">
        <f>IF(LEFT(DULIEU!$V463,3)=$M$4,DULIEU!$D463,"")</f>
        <v/>
      </c>
      <c r="C471" s="217" t="str">
        <f>IF(LEFT(DULIEU!$V463,3)=$M$4,DULIEU!$H463,"")</f>
        <v/>
      </c>
      <c r="D471" s="217" t="str">
        <f>IF(LEFT(DULIEU!$V463,3)=$M$4,DULIEU!$J463,"")</f>
        <v/>
      </c>
      <c r="E471" s="216" t="str">
        <f>IF(LEFT(DULIEU!$V463,3)=$M$4,DULIEU!$E463,"")</f>
        <v/>
      </c>
      <c r="F471" s="216" t="str">
        <f>IF(LEFT(DULIEU!$V463,3)=$M$4,DULIEU!$O463,"")</f>
        <v/>
      </c>
      <c r="G471" s="218" t="str">
        <f>IF(LEFT(DULIEU!$V463,3)=$M$4,DULIEU!$X463,"")</f>
        <v/>
      </c>
      <c r="H471" s="218">
        <f>IF(AND(LEFT(DULIEU!$V463,3)=$M$4,LEFT(DULIEU!$W463,4)=$H$11),DULIEU!$X463,0)</f>
        <v>0</v>
      </c>
      <c r="I471" s="218">
        <f>IF(AND(LEFT(DULIEU!$V463,3)=$M$4,LEFT(DULIEU!$W463,4)=$I$11),DULIEU!$X463,0)</f>
        <v>0</v>
      </c>
      <c r="J471" s="218">
        <f>IF(AND(LEFT(DULIEU!$V463,3)=$M$4,LEFT(DULIEU!$W463,4)=$J$11),DULIEU!$X463,0)</f>
        <v>0</v>
      </c>
      <c r="K471" s="219">
        <f>IF($L471&gt;0,DULIEU!W463,"-")</f>
        <v>0</v>
      </c>
      <c r="L471" s="218" t="str">
        <f t="shared" si="14"/>
        <v/>
      </c>
      <c r="M471" s="66" t="str">
        <f t="shared" si="15"/>
        <v/>
      </c>
      <c r="N471" s="118"/>
      <c r="O471" s="45"/>
      <c r="P471" s="45"/>
      <c r="Q471" s="45"/>
      <c r="R471" s="45"/>
      <c r="S471" s="45"/>
      <c r="T471" s="45"/>
      <c r="U471" s="45"/>
      <c r="V471" s="45"/>
      <c r="W471" s="45"/>
      <c r="X471" s="45"/>
      <c r="Y471" s="45"/>
      <c r="Z471" s="45"/>
      <c r="AA471" s="45"/>
      <c r="AB471" s="45"/>
      <c r="AC471" s="45"/>
      <c r="AD471" s="45"/>
      <c r="AE471" s="45"/>
      <c r="AF471" s="45"/>
      <c r="AG471" s="45"/>
      <c r="AH471" s="45"/>
      <c r="AI471" s="45"/>
      <c r="AJ471" s="45"/>
      <c r="AK471" s="45"/>
    </row>
    <row r="472" spans="1:37" s="50" customFormat="1" ht="12.75" hidden="1">
      <c r="A472" s="45"/>
      <c r="B472" s="216" t="str">
        <f>IF(LEFT(DULIEU!$V464,3)=$M$4,DULIEU!$D464,"")</f>
        <v/>
      </c>
      <c r="C472" s="217" t="str">
        <f>IF(LEFT(DULIEU!$V464,3)=$M$4,DULIEU!$H464,"")</f>
        <v/>
      </c>
      <c r="D472" s="217" t="str">
        <f>IF(LEFT(DULIEU!$V464,3)=$M$4,DULIEU!$J464,"")</f>
        <v/>
      </c>
      <c r="E472" s="216" t="str">
        <f>IF(LEFT(DULIEU!$V464,3)=$M$4,DULIEU!$E464,"")</f>
        <v/>
      </c>
      <c r="F472" s="216" t="str">
        <f>IF(LEFT(DULIEU!$V464,3)=$M$4,DULIEU!$O464,"")</f>
        <v/>
      </c>
      <c r="G472" s="218" t="str">
        <f>IF(LEFT(DULIEU!$V464,3)=$M$4,DULIEU!$X464,"")</f>
        <v/>
      </c>
      <c r="H472" s="218">
        <f>IF(AND(LEFT(DULIEU!$V464,3)=$M$4,LEFT(DULIEU!$W464,4)=$H$11),DULIEU!$X464,0)</f>
        <v>0</v>
      </c>
      <c r="I472" s="218">
        <f>IF(AND(LEFT(DULIEU!$V464,3)=$M$4,LEFT(DULIEU!$W464,4)=$I$11),DULIEU!$X464,0)</f>
        <v>0</v>
      </c>
      <c r="J472" s="218">
        <f>IF(AND(LEFT(DULIEU!$V464,3)=$M$4,LEFT(DULIEU!$W464,4)=$J$11),DULIEU!$X464,0)</f>
        <v>0</v>
      </c>
      <c r="K472" s="219">
        <f>IF($L472&gt;0,DULIEU!W464,"-")</f>
        <v>0</v>
      </c>
      <c r="L472" s="218" t="str">
        <f t="shared" si="14"/>
        <v/>
      </c>
      <c r="M472" s="66" t="str">
        <f t="shared" si="15"/>
        <v/>
      </c>
      <c r="N472" s="118"/>
      <c r="O472" s="45"/>
      <c r="P472" s="45"/>
      <c r="Q472" s="45"/>
      <c r="R472" s="45"/>
      <c r="S472" s="45"/>
      <c r="T472" s="45"/>
      <c r="U472" s="45"/>
      <c r="V472" s="45"/>
      <c r="W472" s="45"/>
      <c r="X472" s="45"/>
      <c r="Y472" s="45"/>
      <c r="Z472" s="45"/>
      <c r="AA472" s="45"/>
      <c r="AB472" s="45"/>
      <c r="AC472" s="45"/>
      <c r="AD472" s="45"/>
      <c r="AE472" s="45"/>
      <c r="AF472" s="45"/>
      <c r="AG472" s="45"/>
      <c r="AH472" s="45"/>
      <c r="AI472" s="45"/>
      <c r="AJ472" s="45"/>
      <c r="AK472" s="45"/>
    </row>
    <row r="473" spans="1:37" s="50" customFormat="1" ht="12.75" hidden="1">
      <c r="A473" s="45"/>
      <c r="B473" s="216" t="str">
        <f>IF(LEFT(DULIEU!$V465,3)=$M$4,DULIEU!$D465,"")</f>
        <v/>
      </c>
      <c r="C473" s="217" t="str">
        <f>IF(LEFT(DULIEU!$V465,3)=$M$4,DULIEU!$H465,"")</f>
        <v/>
      </c>
      <c r="D473" s="217" t="str">
        <f>IF(LEFT(DULIEU!$V465,3)=$M$4,DULIEU!$J465,"")</f>
        <v/>
      </c>
      <c r="E473" s="216" t="str">
        <f>IF(LEFT(DULIEU!$V465,3)=$M$4,DULIEU!$E465,"")</f>
        <v/>
      </c>
      <c r="F473" s="216" t="str">
        <f>IF(LEFT(DULIEU!$V465,3)=$M$4,DULIEU!$O465,"")</f>
        <v/>
      </c>
      <c r="G473" s="218" t="str">
        <f>IF(LEFT(DULIEU!$V465,3)=$M$4,DULIEU!$X465,"")</f>
        <v/>
      </c>
      <c r="H473" s="218">
        <f>IF(AND(LEFT(DULIEU!$V465,3)=$M$4,LEFT(DULIEU!$W465,4)=$H$11),DULIEU!$X465,0)</f>
        <v>0</v>
      </c>
      <c r="I473" s="218">
        <f>IF(AND(LEFT(DULIEU!$V465,3)=$M$4,LEFT(DULIEU!$W465,4)=$I$11),DULIEU!$X465,0)</f>
        <v>0</v>
      </c>
      <c r="J473" s="218">
        <f>IF(AND(LEFT(DULIEU!$V465,3)=$M$4,LEFT(DULIEU!$W465,4)=$J$11),DULIEU!$X465,0)</f>
        <v>0</v>
      </c>
      <c r="K473" s="219">
        <f>IF($L473&gt;0,DULIEU!W465,"-")</f>
        <v>0</v>
      </c>
      <c r="L473" s="218" t="str">
        <f t="shared" si="14"/>
        <v/>
      </c>
      <c r="M473" s="66" t="str">
        <f t="shared" si="15"/>
        <v/>
      </c>
      <c r="N473" s="118"/>
      <c r="O473" s="45"/>
      <c r="P473" s="45"/>
      <c r="Q473" s="45"/>
      <c r="R473" s="45"/>
      <c r="S473" s="45"/>
      <c r="T473" s="45"/>
      <c r="U473" s="45"/>
      <c r="V473" s="45"/>
      <c r="W473" s="45"/>
      <c r="X473" s="45"/>
      <c r="Y473" s="45"/>
      <c r="Z473" s="45"/>
      <c r="AA473" s="45"/>
      <c r="AB473" s="45"/>
      <c r="AC473" s="45"/>
      <c r="AD473" s="45"/>
      <c r="AE473" s="45"/>
      <c r="AF473" s="45"/>
      <c r="AG473" s="45"/>
      <c r="AH473" s="45"/>
      <c r="AI473" s="45"/>
      <c r="AJ473" s="45"/>
      <c r="AK473" s="45"/>
    </row>
    <row r="474" spans="1:37" s="50" customFormat="1" ht="12.75" hidden="1">
      <c r="A474" s="45"/>
      <c r="B474" s="216" t="str">
        <f>IF(LEFT(DULIEU!$V466,3)=$M$4,DULIEU!$D466,"")</f>
        <v/>
      </c>
      <c r="C474" s="217" t="str">
        <f>IF(LEFT(DULIEU!$V466,3)=$M$4,DULIEU!$H466,"")</f>
        <v/>
      </c>
      <c r="D474" s="217" t="str">
        <f>IF(LEFT(DULIEU!$V466,3)=$M$4,DULIEU!$J466,"")</f>
        <v/>
      </c>
      <c r="E474" s="216" t="str">
        <f>IF(LEFT(DULIEU!$V466,3)=$M$4,DULIEU!$E466,"")</f>
        <v/>
      </c>
      <c r="F474" s="216" t="str">
        <f>IF(LEFT(DULIEU!$V466,3)=$M$4,DULIEU!$O466,"")</f>
        <v/>
      </c>
      <c r="G474" s="218" t="str">
        <f>IF(LEFT(DULIEU!$V466,3)=$M$4,DULIEU!$X466,"")</f>
        <v/>
      </c>
      <c r="H474" s="218">
        <f>IF(AND(LEFT(DULIEU!$V466,3)=$M$4,LEFT(DULIEU!$W466,4)=$H$11),DULIEU!$X466,0)</f>
        <v>0</v>
      </c>
      <c r="I474" s="218">
        <f>IF(AND(LEFT(DULIEU!$V466,3)=$M$4,LEFT(DULIEU!$W466,4)=$I$11),DULIEU!$X466,0)</f>
        <v>0</v>
      </c>
      <c r="J474" s="218">
        <f>IF(AND(LEFT(DULIEU!$V466,3)=$M$4,LEFT(DULIEU!$W466,4)=$J$11),DULIEU!$X466,0)</f>
        <v>0</v>
      </c>
      <c r="K474" s="219">
        <f>IF($L474&gt;0,DULIEU!W466,"-")</f>
        <v>0</v>
      </c>
      <c r="L474" s="218" t="str">
        <f t="shared" si="14"/>
        <v/>
      </c>
      <c r="M474" s="66" t="str">
        <f t="shared" si="15"/>
        <v/>
      </c>
      <c r="N474" s="118"/>
      <c r="O474" s="45"/>
      <c r="P474" s="45"/>
      <c r="Q474" s="45"/>
      <c r="R474" s="45"/>
      <c r="S474" s="45"/>
      <c r="T474" s="45"/>
      <c r="U474" s="45"/>
      <c r="V474" s="45"/>
      <c r="W474" s="45"/>
      <c r="X474" s="45"/>
      <c r="Y474" s="45"/>
      <c r="Z474" s="45"/>
      <c r="AA474" s="45"/>
      <c r="AB474" s="45"/>
      <c r="AC474" s="45"/>
      <c r="AD474" s="45"/>
      <c r="AE474" s="45"/>
      <c r="AF474" s="45"/>
      <c r="AG474" s="45"/>
      <c r="AH474" s="45"/>
      <c r="AI474" s="45"/>
      <c r="AJ474" s="45"/>
      <c r="AK474" s="45"/>
    </row>
    <row r="475" spans="1:37" s="50" customFormat="1" ht="12.75" hidden="1">
      <c r="A475" s="45"/>
      <c r="B475" s="216" t="str">
        <f>IF(LEFT(DULIEU!$V467,3)=$M$4,DULIEU!$D467,"")</f>
        <v/>
      </c>
      <c r="C475" s="217" t="str">
        <f>IF(LEFT(DULIEU!$V467,3)=$M$4,DULIEU!$H467,"")</f>
        <v/>
      </c>
      <c r="D475" s="217" t="str">
        <f>IF(LEFT(DULIEU!$V467,3)=$M$4,DULIEU!$J467,"")</f>
        <v/>
      </c>
      <c r="E475" s="216" t="str">
        <f>IF(LEFT(DULIEU!$V467,3)=$M$4,DULIEU!$E467,"")</f>
        <v/>
      </c>
      <c r="F475" s="216" t="str">
        <f>IF(LEFT(DULIEU!$V467,3)=$M$4,DULIEU!$O467,"")</f>
        <v/>
      </c>
      <c r="G475" s="218" t="str">
        <f>IF(LEFT(DULIEU!$V467,3)=$M$4,DULIEU!$X467,"")</f>
        <v/>
      </c>
      <c r="H475" s="218">
        <f>IF(AND(LEFT(DULIEU!$V467,3)=$M$4,LEFT(DULIEU!$W467,4)=$H$11),DULIEU!$X467,0)</f>
        <v>0</v>
      </c>
      <c r="I475" s="218">
        <f>IF(AND(LEFT(DULIEU!$V467,3)=$M$4,LEFT(DULIEU!$W467,4)=$I$11),DULIEU!$X467,0)</f>
        <v>0</v>
      </c>
      <c r="J475" s="218">
        <f>IF(AND(LEFT(DULIEU!$V467,3)=$M$4,LEFT(DULIEU!$W467,4)=$J$11),DULIEU!$X467,0)</f>
        <v>0</v>
      </c>
      <c r="K475" s="219">
        <f>IF($L475&gt;0,DULIEU!W467,"-")</f>
        <v>0</v>
      </c>
      <c r="L475" s="218" t="str">
        <f t="shared" si="14"/>
        <v/>
      </c>
      <c r="M475" s="66" t="str">
        <f t="shared" si="15"/>
        <v/>
      </c>
      <c r="N475" s="118"/>
      <c r="O475" s="45"/>
      <c r="P475" s="45"/>
      <c r="Q475" s="45"/>
      <c r="R475" s="45"/>
      <c r="S475" s="45"/>
      <c r="T475" s="45"/>
      <c r="U475" s="45"/>
      <c r="V475" s="45"/>
      <c r="W475" s="45"/>
      <c r="X475" s="45"/>
      <c r="Y475" s="45"/>
      <c r="Z475" s="45"/>
      <c r="AA475" s="45"/>
      <c r="AB475" s="45"/>
      <c r="AC475" s="45"/>
      <c r="AD475" s="45"/>
      <c r="AE475" s="45"/>
      <c r="AF475" s="45"/>
      <c r="AG475" s="45"/>
      <c r="AH475" s="45"/>
      <c r="AI475" s="45"/>
      <c r="AJ475" s="45"/>
      <c r="AK475" s="45"/>
    </row>
    <row r="476" spans="1:37" s="50" customFormat="1" ht="12.75" hidden="1">
      <c r="A476" s="45"/>
      <c r="B476" s="216" t="str">
        <f>IF(LEFT(DULIEU!$V468,3)=$M$4,DULIEU!$D468,"")</f>
        <v/>
      </c>
      <c r="C476" s="217" t="str">
        <f>IF(LEFT(DULIEU!$V468,3)=$M$4,DULIEU!$H468,"")</f>
        <v/>
      </c>
      <c r="D476" s="217" t="str">
        <f>IF(LEFT(DULIEU!$V468,3)=$M$4,DULIEU!$J468,"")</f>
        <v/>
      </c>
      <c r="E476" s="216" t="str">
        <f>IF(LEFT(DULIEU!$V468,3)=$M$4,DULIEU!$E468,"")</f>
        <v/>
      </c>
      <c r="F476" s="216" t="str">
        <f>IF(LEFT(DULIEU!$V468,3)=$M$4,DULIEU!$O468,"")</f>
        <v/>
      </c>
      <c r="G476" s="218" t="str">
        <f>IF(LEFT(DULIEU!$V468,3)=$M$4,DULIEU!$X468,"")</f>
        <v/>
      </c>
      <c r="H476" s="218">
        <f>IF(AND(LEFT(DULIEU!$V468,3)=$M$4,LEFT(DULIEU!$W468,4)=$H$11),DULIEU!$X468,0)</f>
        <v>0</v>
      </c>
      <c r="I476" s="218">
        <f>IF(AND(LEFT(DULIEU!$V468,3)=$M$4,LEFT(DULIEU!$W468,4)=$I$11),DULIEU!$X468,0)</f>
        <v>0</v>
      </c>
      <c r="J476" s="218">
        <f>IF(AND(LEFT(DULIEU!$V468,3)=$M$4,LEFT(DULIEU!$W468,4)=$J$11),DULIEU!$X468,0)</f>
        <v>0</v>
      </c>
      <c r="K476" s="219">
        <f>IF($L476&gt;0,DULIEU!W468,"-")</f>
        <v>0</v>
      </c>
      <c r="L476" s="218" t="str">
        <f t="shared" si="14"/>
        <v/>
      </c>
      <c r="M476" s="66" t="str">
        <f t="shared" si="15"/>
        <v/>
      </c>
      <c r="N476" s="118"/>
      <c r="O476" s="45"/>
      <c r="P476" s="45"/>
      <c r="Q476" s="45"/>
      <c r="R476" s="45"/>
      <c r="S476" s="45"/>
      <c r="T476" s="45"/>
      <c r="U476" s="45"/>
      <c r="V476" s="45"/>
      <c r="W476" s="45"/>
      <c r="X476" s="45"/>
      <c r="Y476" s="45"/>
      <c r="Z476" s="45"/>
      <c r="AA476" s="45"/>
      <c r="AB476" s="45"/>
      <c r="AC476" s="45"/>
      <c r="AD476" s="45"/>
      <c r="AE476" s="45"/>
      <c r="AF476" s="45"/>
      <c r="AG476" s="45"/>
      <c r="AH476" s="45"/>
      <c r="AI476" s="45"/>
      <c r="AJ476" s="45"/>
      <c r="AK476" s="45"/>
    </row>
    <row r="477" spans="1:37" s="50" customFormat="1" ht="12.75" hidden="1">
      <c r="A477" s="45"/>
      <c r="B477" s="216" t="str">
        <f>IF(LEFT(DULIEU!$V469,3)=$M$4,DULIEU!$D469,"")</f>
        <v/>
      </c>
      <c r="C477" s="217" t="str">
        <f>IF(LEFT(DULIEU!$V469,3)=$M$4,DULIEU!$H469,"")</f>
        <v/>
      </c>
      <c r="D477" s="217" t="str">
        <f>IF(LEFT(DULIEU!$V469,3)=$M$4,DULIEU!$J469,"")</f>
        <v/>
      </c>
      <c r="E477" s="216" t="str">
        <f>IF(LEFT(DULIEU!$V469,3)=$M$4,DULIEU!$E469,"")</f>
        <v/>
      </c>
      <c r="F477" s="216" t="str">
        <f>IF(LEFT(DULIEU!$V469,3)=$M$4,DULIEU!$O469,"")</f>
        <v/>
      </c>
      <c r="G477" s="218" t="str">
        <f>IF(LEFT(DULIEU!$V469,3)=$M$4,DULIEU!$X469,"")</f>
        <v/>
      </c>
      <c r="H477" s="218">
        <f>IF(AND(LEFT(DULIEU!$V469,3)=$M$4,LEFT(DULIEU!$W469,4)=$H$11),DULIEU!$X469,0)</f>
        <v>0</v>
      </c>
      <c r="I477" s="218">
        <f>IF(AND(LEFT(DULIEU!$V469,3)=$M$4,LEFT(DULIEU!$W469,4)=$I$11),DULIEU!$X469,0)</f>
        <v>0</v>
      </c>
      <c r="J477" s="218">
        <f>IF(AND(LEFT(DULIEU!$V469,3)=$M$4,LEFT(DULIEU!$W469,4)=$J$11),DULIEU!$X469,0)</f>
        <v>0</v>
      </c>
      <c r="K477" s="219">
        <f>IF($L477&gt;0,DULIEU!W469,"-")</f>
        <v>0</v>
      </c>
      <c r="L477" s="218" t="str">
        <f t="shared" si="14"/>
        <v/>
      </c>
      <c r="M477" s="66" t="str">
        <f t="shared" si="15"/>
        <v/>
      </c>
      <c r="N477" s="118"/>
      <c r="O477" s="45"/>
      <c r="P477" s="45"/>
      <c r="Q477" s="45"/>
      <c r="R477" s="45"/>
      <c r="S477" s="45"/>
      <c r="T477" s="45"/>
      <c r="U477" s="45"/>
      <c r="V477" s="45"/>
      <c r="W477" s="45"/>
      <c r="X477" s="45"/>
      <c r="Y477" s="45"/>
      <c r="Z477" s="45"/>
      <c r="AA477" s="45"/>
      <c r="AB477" s="45"/>
      <c r="AC477" s="45"/>
      <c r="AD477" s="45"/>
      <c r="AE477" s="45"/>
      <c r="AF477" s="45"/>
      <c r="AG477" s="45"/>
      <c r="AH477" s="45"/>
      <c r="AI477" s="45"/>
      <c r="AJ477" s="45"/>
      <c r="AK477" s="45"/>
    </row>
    <row r="478" spans="1:37" s="50" customFormat="1" ht="12.75" hidden="1">
      <c r="A478" s="45"/>
      <c r="B478" s="216" t="str">
        <f>IF(LEFT(DULIEU!$V470,3)=$M$4,DULIEU!$D470,"")</f>
        <v/>
      </c>
      <c r="C478" s="217" t="str">
        <f>IF(LEFT(DULIEU!$V470,3)=$M$4,DULIEU!$H470,"")</f>
        <v/>
      </c>
      <c r="D478" s="217" t="str">
        <f>IF(LEFT(DULIEU!$V470,3)=$M$4,DULIEU!$J470,"")</f>
        <v/>
      </c>
      <c r="E478" s="216" t="str">
        <f>IF(LEFT(DULIEU!$V470,3)=$M$4,DULIEU!$E470,"")</f>
        <v/>
      </c>
      <c r="F478" s="216" t="str">
        <f>IF(LEFT(DULIEU!$V470,3)=$M$4,DULIEU!$O470,"")</f>
        <v/>
      </c>
      <c r="G478" s="218" t="str">
        <f>IF(LEFT(DULIEU!$V470,3)=$M$4,DULIEU!$X470,"")</f>
        <v/>
      </c>
      <c r="H478" s="218">
        <f>IF(AND(LEFT(DULIEU!$V470,3)=$M$4,LEFT(DULIEU!$W470,4)=$H$11),DULIEU!$X470,0)</f>
        <v>0</v>
      </c>
      <c r="I478" s="218">
        <f>IF(AND(LEFT(DULIEU!$V470,3)=$M$4,LEFT(DULIEU!$W470,4)=$I$11),DULIEU!$X470,0)</f>
        <v>0</v>
      </c>
      <c r="J478" s="218">
        <f>IF(AND(LEFT(DULIEU!$V470,3)=$M$4,LEFT(DULIEU!$W470,4)=$J$11),DULIEU!$X470,0)</f>
        <v>0</v>
      </c>
      <c r="K478" s="219">
        <f>IF($L478&gt;0,DULIEU!W470,"-")</f>
        <v>0</v>
      </c>
      <c r="L478" s="218" t="str">
        <f t="shared" si="14"/>
        <v/>
      </c>
      <c r="M478" s="66" t="str">
        <f t="shared" si="15"/>
        <v/>
      </c>
      <c r="N478" s="118"/>
      <c r="O478" s="45"/>
      <c r="P478" s="45"/>
      <c r="Q478" s="45"/>
      <c r="R478" s="45"/>
      <c r="S478" s="45"/>
      <c r="T478" s="45"/>
      <c r="U478" s="45"/>
      <c r="V478" s="45"/>
      <c r="W478" s="45"/>
      <c r="X478" s="45"/>
      <c r="Y478" s="45"/>
      <c r="Z478" s="45"/>
      <c r="AA478" s="45"/>
      <c r="AB478" s="45"/>
      <c r="AC478" s="45"/>
      <c r="AD478" s="45"/>
      <c r="AE478" s="45"/>
      <c r="AF478" s="45"/>
      <c r="AG478" s="45"/>
      <c r="AH478" s="45"/>
      <c r="AI478" s="45"/>
      <c r="AJ478" s="45"/>
      <c r="AK478" s="45"/>
    </row>
    <row r="479" spans="1:37" s="50" customFormat="1" ht="12.75" hidden="1">
      <c r="A479" s="45"/>
      <c r="B479" s="216" t="str">
        <f>IF(LEFT(DULIEU!$V471,3)=$M$4,DULIEU!$D471,"")</f>
        <v/>
      </c>
      <c r="C479" s="217" t="str">
        <f>IF(LEFT(DULIEU!$V471,3)=$M$4,DULIEU!$H471,"")</f>
        <v/>
      </c>
      <c r="D479" s="217" t="str">
        <f>IF(LEFT(DULIEU!$V471,3)=$M$4,DULIEU!$J471,"")</f>
        <v/>
      </c>
      <c r="E479" s="216" t="str">
        <f>IF(LEFT(DULIEU!$V471,3)=$M$4,DULIEU!$E471,"")</f>
        <v/>
      </c>
      <c r="F479" s="216" t="str">
        <f>IF(LEFT(DULIEU!$V471,3)=$M$4,DULIEU!$O471,"")</f>
        <v/>
      </c>
      <c r="G479" s="218" t="str">
        <f>IF(LEFT(DULIEU!$V471,3)=$M$4,DULIEU!$X471,"")</f>
        <v/>
      </c>
      <c r="H479" s="218">
        <f>IF(AND(LEFT(DULIEU!$V471,3)=$M$4,LEFT(DULIEU!$W471,4)=$H$11),DULIEU!$X471,0)</f>
        <v>0</v>
      </c>
      <c r="I479" s="218">
        <f>IF(AND(LEFT(DULIEU!$V471,3)=$M$4,LEFT(DULIEU!$W471,4)=$I$11),DULIEU!$X471,0)</f>
        <v>0</v>
      </c>
      <c r="J479" s="218">
        <f>IF(AND(LEFT(DULIEU!$V471,3)=$M$4,LEFT(DULIEU!$W471,4)=$J$11),DULIEU!$X471,0)</f>
        <v>0</v>
      </c>
      <c r="K479" s="219">
        <f>IF($L479&gt;0,DULIEU!W471,"-")</f>
        <v>0</v>
      </c>
      <c r="L479" s="218" t="str">
        <f t="shared" si="14"/>
        <v/>
      </c>
      <c r="M479" s="66" t="str">
        <f t="shared" si="15"/>
        <v/>
      </c>
      <c r="N479" s="118"/>
      <c r="O479" s="45"/>
      <c r="P479" s="45"/>
      <c r="Q479" s="45"/>
      <c r="R479" s="45"/>
      <c r="S479" s="45"/>
      <c r="T479" s="45"/>
      <c r="U479" s="45"/>
      <c r="V479" s="45"/>
      <c r="W479" s="45"/>
      <c r="X479" s="45"/>
      <c r="Y479" s="45"/>
      <c r="Z479" s="45"/>
      <c r="AA479" s="45"/>
      <c r="AB479" s="45"/>
      <c r="AC479" s="45"/>
      <c r="AD479" s="45"/>
      <c r="AE479" s="45"/>
      <c r="AF479" s="45"/>
      <c r="AG479" s="45"/>
      <c r="AH479" s="45"/>
      <c r="AI479" s="45"/>
      <c r="AJ479" s="45"/>
      <c r="AK479" s="45"/>
    </row>
    <row r="480" spans="1:37" s="50" customFormat="1" ht="12.75" hidden="1">
      <c r="A480" s="45"/>
      <c r="B480" s="216" t="str">
        <f>IF(LEFT(DULIEU!$V472,3)=$M$4,DULIEU!$D472,"")</f>
        <v/>
      </c>
      <c r="C480" s="217" t="str">
        <f>IF(LEFT(DULIEU!$V472,3)=$M$4,DULIEU!$H472,"")</f>
        <v/>
      </c>
      <c r="D480" s="217" t="str">
        <f>IF(LEFT(DULIEU!$V472,3)=$M$4,DULIEU!$J472,"")</f>
        <v/>
      </c>
      <c r="E480" s="216" t="str">
        <f>IF(LEFT(DULIEU!$V472,3)=$M$4,DULIEU!$E472,"")</f>
        <v/>
      </c>
      <c r="F480" s="216" t="str">
        <f>IF(LEFT(DULIEU!$V472,3)=$M$4,DULIEU!$O472,"")</f>
        <v/>
      </c>
      <c r="G480" s="218" t="str">
        <f>IF(LEFT(DULIEU!$V472,3)=$M$4,DULIEU!$X472,"")</f>
        <v/>
      </c>
      <c r="H480" s="218">
        <f>IF(AND(LEFT(DULIEU!$V472,3)=$M$4,LEFT(DULIEU!$W472,4)=$H$11),DULIEU!$X472,0)</f>
        <v>0</v>
      </c>
      <c r="I480" s="218">
        <f>IF(AND(LEFT(DULIEU!$V472,3)=$M$4,LEFT(DULIEU!$W472,4)=$I$11),DULIEU!$X472,0)</f>
        <v>0</v>
      </c>
      <c r="J480" s="218">
        <f>IF(AND(LEFT(DULIEU!$V472,3)=$M$4,LEFT(DULIEU!$W472,4)=$J$11),DULIEU!$X472,0)</f>
        <v>0</v>
      </c>
      <c r="K480" s="219">
        <f>IF($L480&gt;0,DULIEU!W472,"-")</f>
        <v>0</v>
      </c>
      <c r="L480" s="218" t="str">
        <f t="shared" si="14"/>
        <v/>
      </c>
      <c r="M480" s="66" t="str">
        <f t="shared" si="15"/>
        <v/>
      </c>
      <c r="N480" s="118"/>
      <c r="O480" s="45"/>
      <c r="P480" s="45"/>
      <c r="Q480" s="45"/>
      <c r="R480" s="45"/>
      <c r="S480" s="45"/>
      <c r="T480" s="45"/>
      <c r="U480" s="45"/>
      <c r="V480" s="45"/>
      <c r="W480" s="45"/>
      <c r="X480" s="45"/>
      <c r="Y480" s="45"/>
      <c r="Z480" s="45"/>
      <c r="AA480" s="45"/>
      <c r="AB480" s="45"/>
      <c r="AC480" s="45"/>
      <c r="AD480" s="45"/>
      <c r="AE480" s="45"/>
      <c r="AF480" s="45"/>
      <c r="AG480" s="45"/>
      <c r="AH480" s="45"/>
      <c r="AI480" s="45"/>
      <c r="AJ480" s="45"/>
      <c r="AK480" s="45"/>
    </row>
    <row r="481" spans="1:37" s="50" customFormat="1" ht="12.75" hidden="1">
      <c r="A481" s="45"/>
      <c r="B481" s="216" t="str">
        <f>IF(LEFT(DULIEU!$V473,3)=$M$4,DULIEU!$D473,"")</f>
        <v/>
      </c>
      <c r="C481" s="217" t="str">
        <f>IF(LEFT(DULIEU!$V473,3)=$M$4,DULIEU!$H473,"")</f>
        <v/>
      </c>
      <c r="D481" s="217" t="str">
        <f>IF(LEFT(DULIEU!$V473,3)=$M$4,DULIEU!$J473,"")</f>
        <v/>
      </c>
      <c r="E481" s="216" t="str">
        <f>IF(LEFT(DULIEU!$V473,3)=$M$4,DULIEU!$E473,"")</f>
        <v/>
      </c>
      <c r="F481" s="216" t="str">
        <f>IF(LEFT(DULIEU!$V473,3)=$M$4,DULIEU!$O473,"")</f>
        <v/>
      </c>
      <c r="G481" s="218" t="str">
        <f>IF(LEFT(DULIEU!$V473,3)=$M$4,DULIEU!$X473,"")</f>
        <v/>
      </c>
      <c r="H481" s="218">
        <f>IF(AND(LEFT(DULIEU!$V473,3)=$M$4,LEFT(DULIEU!$W473,4)=$H$11),DULIEU!$X473,0)</f>
        <v>0</v>
      </c>
      <c r="I481" s="218">
        <f>IF(AND(LEFT(DULIEU!$V473,3)=$M$4,LEFT(DULIEU!$W473,4)=$I$11),DULIEU!$X473,0)</f>
        <v>0</v>
      </c>
      <c r="J481" s="218">
        <f>IF(AND(LEFT(DULIEU!$V473,3)=$M$4,LEFT(DULIEU!$W473,4)=$J$11),DULIEU!$X473,0)</f>
        <v>0</v>
      </c>
      <c r="K481" s="219">
        <f>IF($L481&gt;0,DULIEU!W473,"-")</f>
        <v>0</v>
      </c>
      <c r="L481" s="218" t="str">
        <f t="shared" si="14"/>
        <v/>
      </c>
      <c r="M481" s="66" t="str">
        <f t="shared" si="15"/>
        <v/>
      </c>
      <c r="N481" s="118"/>
      <c r="O481" s="45"/>
      <c r="P481" s="45"/>
      <c r="Q481" s="45"/>
      <c r="R481" s="45"/>
      <c r="S481" s="45"/>
      <c r="T481" s="45"/>
      <c r="U481" s="45"/>
      <c r="V481" s="45"/>
      <c r="W481" s="45"/>
      <c r="X481" s="45"/>
      <c r="Y481" s="45"/>
      <c r="Z481" s="45"/>
      <c r="AA481" s="45"/>
      <c r="AB481" s="45"/>
      <c r="AC481" s="45"/>
      <c r="AD481" s="45"/>
      <c r="AE481" s="45"/>
      <c r="AF481" s="45"/>
      <c r="AG481" s="45"/>
      <c r="AH481" s="45"/>
      <c r="AI481" s="45"/>
      <c r="AJ481" s="45"/>
      <c r="AK481" s="45"/>
    </row>
    <row r="482" spans="1:37" s="50" customFormat="1" ht="12.75" hidden="1">
      <c r="A482" s="45"/>
      <c r="B482" s="216" t="str">
        <f>IF(LEFT(DULIEU!$V474,3)=$M$4,DULIEU!$D474,"")</f>
        <v/>
      </c>
      <c r="C482" s="217" t="str">
        <f>IF(LEFT(DULIEU!$V474,3)=$M$4,DULIEU!$H474,"")</f>
        <v/>
      </c>
      <c r="D482" s="217" t="str">
        <f>IF(LEFT(DULIEU!$V474,3)=$M$4,DULIEU!$J474,"")</f>
        <v/>
      </c>
      <c r="E482" s="216" t="str">
        <f>IF(LEFT(DULIEU!$V474,3)=$M$4,DULIEU!$E474,"")</f>
        <v/>
      </c>
      <c r="F482" s="216" t="str">
        <f>IF(LEFT(DULIEU!$V474,3)=$M$4,DULIEU!$O474,"")</f>
        <v/>
      </c>
      <c r="G482" s="218" t="str">
        <f>IF(LEFT(DULIEU!$V474,3)=$M$4,DULIEU!$X474,"")</f>
        <v/>
      </c>
      <c r="H482" s="218">
        <f>IF(AND(LEFT(DULIEU!$V474,3)=$M$4,LEFT(DULIEU!$W474,4)=$H$11),DULIEU!$X474,0)</f>
        <v>0</v>
      </c>
      <c r="I482" s="218">
        <f>IF(AND(LEFT(DULIEU!$V474,3)=$M$4,LEFT(DULIEU!$W474,4)=$I$11),DULIEU!$X474,0)</f>
        <v>0</v>
      </c>
      <c r="J482" s="218">
        <f>IF(AND(LEFT(DULIEU!$V474,3)=$M$4,LEFT(DULIEU!$W474,4)=$J$11),DULIEU!$X474,0)</f>
        <v>0</v>
      </c>
      <c r="K482" s="219">
        <f>IF($L482&gt;0,DULIEU!W474,"-")</f>
        <v>0</v>
      </c>
      <c r="L482" s="218" t="str">
        <f t="shared" si="14"/>
        <v/>
      </c>
      <c r="M482" s="66" t="str">
        <f t="shared" si="15"/>
        <v/>
      </c>
      <c r="N482" s="118"/>
      <c r="O482" s="45"/>
      <c r="P482" s="45"/>
      <c r="Q482" s="45"/>
      <c r="R482" s="45"/>
      <c r="S482" s="45"/>
      <c r="T482" s="45"/>
      <c r="U482" s="45"/>
      <c r="V482" s="45"/>
      <c r="W482" s="45"/>
      <c r="X482" s="45"/>
      <c r="Y482" s="45"/>
      <c r="Z482" s="45"/>
      <c r="AA482" s="45"/>
      <c r="AB482" s="45"/>
      <c r="AC482" s="45"/>
      <c r="AD482" s="45"/>
      <c r="AE482" s="45"/>
      <c r="AF482" s="45"/>
      <c r="AG482" s="45"/>
      <c r="AH482" s="45"/>
      <c r="AI482" s="45"/>
      <c r="AJ482" s="45"/>
      <c r="AK482" s="45"/>
    </row>
    <row r="483" spans="1:37" s="50" customFormat="1" ht="12.75" hidden="1">
      <c r="A483" s="45"/>
      <c r="B483" s="216" t="str">
        <f>IF(LEFT(DULIEU!$V475,3)=$M$4,DULIEU!$D475,"")</f>
        <v/>
      </c>
      <c r="C483" s="217" t="str">
        <f>IF(LEFT(DULIEU!$V475,3)=$M$4,DULIEU!$H475,"")</f>
        <v/>
      </c>
      <c r="D483" s="217" t="str">
        <f>IF(LEFT(DULIEU!$V475,3)=$M$4,DULIEU!$J475,"")</f>
        <v/>
      </c>
      <c r="E483" s="216" t="str">
        <f>IF(LEFT(DULIEU!$V475,3)=$M$4,DULIEU!$E475,"")</f>
        <v/>
      </c>
      <c r="F483" s="216" t="str">
        <f>IF(LEFT(DULIEU!$V475,3)=$M$4,DULIEU!$O475,"")</f>
        <v/>
      </c>
      <c r="G483" s="218" t="str">
        <f>IF(LEFT(DULIEU!$V475,3)=$M$4,DULIEU!$X475,"")</f>
        <v/>
      </c>
      <c r="H483" s="218">
        <f>IF(AND(LEFT(DULIEU!$V475,3)=$M$4,LEFT(DULIEU!$W475,4)=$H$11),DULIEU!$X475,0)</f>
        <v>0</v>
      </c>
      <c r="I483" s="218">
        <f>IF(AND(LEFT(DULIEU!$V475,3)=$M$4,LEFT(DULIEU!$W475,4)=$I$11),DULIEU!$X475,0)</f>
        <v>0</v>
      </c>
      <c r="J483" s="218">
        <f>IF(AND(LEFT(DULIEU!$V475,3)=$M$4,LEFT(DULIEU!$W475,4)=$J$11),DULIEU!$X475,0)</f>
        <v>0</v>
      </c>
      <c r="K483" s="219">
        <f>IF($L483&gt;0,DULIEU!W475,"-")</f>
        <v>0</v>
      </c>
      <c r="L483" s="218" t="str">
        <f t="shared" si="14"/>
        <v/>
      </c>
      <c r="M483" s="66" t="str">
        <f t="shared" si="15"/>
        <v/>
      </c>
      <c r="N483" s="118"/>
      <c r="O483" s="45"/>
      <c r="P483" s="45"/>
      <c r="Q483" s="45"/>
      <c r="R483" s="45"/>
      <c r="S483" s="45"/>
      <c r="T483" s="45"/>
      <c r="U483" s="45"/>
      <c r="V483" s="45"/>
      <c r="W483" s="45"/>
      <c r="X483" s="45"/>
      <c r="Y483" s="45"/>
      <c r="Z483" s="45"/>
      <c r="AA483" s="45"/>
      <c r="AB483" s="45"/>
      <c r="AC483" s="45"/>
      <c r="AD483" s="45"/>
      <c r="AE483" s="45"/>
      <c r="AF483" s="45"/>
      <c r="AG483" s="45"/>
      <c r="AH483" s="45"/>
      <c r="AI483" s="45"/>
      <c r="AJ483" s="45"/>
      <c r="AK483" s="45"/>
    </row>
    <row r="484" spans="1:37" s="50" customFormat="1" ht="12.75" hidden="1">
      <c r="A484" s="45"/>
      <c r="B484" s="216" t="str">
        <f>IF(LEFT(DULIEU!$V476,3)=$M$4,DULIEU!$D476,"")</f>
        <v/>
      </c>
      <c r="C484" s="217" t="str">
        <f>IF(LEFT(DULIEU!$V476,3)=$M$4,DULIEU!$H476,"")</f>
        <v/>
      </c>
      <c r="D484" s="217" t="str">
        <f>IF(LEFT(DULIEU!$V476,3)=$M$4,DULIEU!$J476,"")</f>
        <v/>
      </c>
      <c r="E484" s="216" t="str">
        <f>IF(LEFT(DULIEU!$V476,3)=$M$4,DULIEU!$E476,"")</f>
        <v/>
      </c>
      <c r="F484" s="216" t="str">
        <f>IF(LEFT(DULIEU!$V476,3)=$M$4,DULIEU!$O476,"")</f>
        <v/>
      </c>
      <c r="G484" s="218" t="str">
        <f>IF(LEFT(DULIEU!$V476,3)=$M$4,DULIEU!$X476,"")</f>
        <v/>
      </c>
      <c r="H484" s="218">
        <f>IF(AND(LEFT(DULIEU!$V476,3)=$M$4,LEFT(DULIEU!$W476,4)=$H$11),DULIEU!$X476,0)</f>
        <v>0</v>
      </c>
      <c r="I484" s="218">
        <f>IF(AND(LEFT(DULIEU!$V476,3)=$M$4,LEFT(DULIEU!$W476,4)=$I$11),DULIEU!$X476,0)</f>
        <v>0</v>
      </c>
      <c r="J484" s="218">
        <f>IF(AND(LEFT(DULIEU!$V476,3)=$M$4,LEFT(DULIEU!$W476,4)=$J$11),DULIEU!$X476,0)</f>
        <v>0</v>
      </c>
      <c r="K484" s="219">
        <f>IF($L484&gt;0,DULIEU!W476,"-")</f>
        <v>0</v>
      </c>
      <c r="L484" s="218" t="str">
        <f t="shared" si="14"/>
        <v/>
      </c>
      <c r="M484" s="66" t="str">
        <f t="shared" si="15"/>
        <v/>
      </c>
      <c r="N484" s="118"/>
      <c r="O484" s="45"/>
      <c r="P484" s="45"/>
      <c r="Q484" s="45"/>
      <c r="R484" s="45"/>
      <c r="S484" s="45"/>
      <c r="T484" s="45"/>
      <c r="U484" s="45"/>
      <c r="V484" s="45"/>
      <c r="W484" s="45"/>
      <c r="X484" s="45"/>
      <c r="Y484" s="45"/>
      <c r="Z484" s="45"/>
      <c r="AA484" s="45"/>
      <c r="AB484" s="45"/>
      <c r="AC484" s="45"/>
      <c r="AD484" s="45"/>
      <c r="AE484" s="45"/>
      <c r="AF484" s="45"/>
      <c r="AG484" s="45"/>
      <c r="AH484" s="45"/>
      <c r="AI484" s="45"/>
      <c r="AJ484" s="45"/>
      <c r="AK484" s="45"/>
    </row>
    <row r="485" spans="1:37" s="50" customFormat="1" ht="12.75" hidden="1">
      <c r="A485" s="45"/>
      <c r="B485" s="216" t="str">
        <f>IF(LEFT(DULIEU!$V477,3)=$M$4,DULIEU!$D477,"")</f>
        <v/>
      </c>
      <c r="C485" s="217" t="str">
        <f>IF(LEFT(DULIEU!$V477,3)=$M$4,DULIEU!$H477,"")</f>
        <v/>
      </c>
      <c r="D485" s="217" t="str">
        <f>IF(LEFT(DULIEU!$V477,3)=$M$4,DULIEU!$J477,"")</f>
        <v/>
      </c>
      <c r="E485" s="216" t="str">
        <f>IF(LEFT(DULIEU!$V477,3)=$M$4,DULIEU!$E477,"")</f>
        <v/>
      </c>
      <c r="F485" s="216" t="str">
        <f>IF(LEFT(DULIEU!$V477,3)=$M$4,DULIEU!$O477,"")</f>
        <v/>
      </c>
      <c r="G485" s="218" t="str">
        <f>IF(LEFT(DULIEU!$V477,3)=$M$4,DULIEU!$X477,"")</f>
        <v/>
      </c>
      <c r="H485" s="218">
        <f>IF(AND(LEFT(DULIEU!$V477,3)=$M$4,LEFT(DULIEU!$W477,4)=$H$11),DULIEU!$X477,0)</f>
        <v>0</v>
      </c>
      <c r="I485" s="218">
        <f>IF(AND(LEFT(DULIEU!$V477,3)=$M$4,LEFT(DULIEU!$W477,4)=$I$11),DULIEU!$X477,0)</f>
        <v>0</v>
      </c>
      <c r="J485" s="218">
        <f>IF(AND(LEFT(DULIEU!$V477,3)=$M$4,LEFT(DULIEU!$W477,4)=$J$11),DULIEU!$X477,0)</f>
        <v>0</v>
      </c>
      <c r="K485" s="219">
        <f>IF($L485&gt;0,DULIEU!W477,"-")</f>
        <v>0</v>
      </c>
      <c r="L485" s="218" t="str">
        <f t="shared" si="14"/>
        <v/>
      </c>
      <c r="M485" s="66" t="str">
        <f t="shared" si="15"/>
        <v/>
      </c>
      <c r="N485" s="118"/>
      <c r="O485" s="45"/>
      <c r="P485" s="45"/>
      <c r="Q485" s="45"/>
      <c r="R485" s="45"/>
      <c r="S485" s="45"/>
      <c r="T485" s="45"/>
      <c r="U485" s="45"/>
      <c r="V485" s="45"/>
      <c r="W485" s="45"/>
      <c r="X485" s="45"/>
      <c r="Y485" s="45"/>
      <c r="Z485" s="45"/>
      <c r="AA485" s="45"/>
      <c r="AB485" s="45"/>
      <c r="AC485" s="45"/>
      <c r="AD485" s="45"/>
      <c r="AE485" s="45"/>
      <c r="AF485" s="45"/>
      <c r="AG485" s="45"/>
      <c r="AH485" s="45"/>
      <c r="AI485" s="45"/>
      <c r="AJ485" s="45"/>
      <c r="AK485" s="45"/>
    </row>
    <row r="486" spans="1:37" s="50" customFormat="1" ht="12.75" hidden="1">
      <c r="A486" s="45"/>
      <c r="B486" s="216" t="str">
        <f>IF(LEFT(DULIEU!$V478,3)=$M$4,DULIEU!$D478,"")</f>
        <v/>
      </c>
      <c r="C486" s="217" t="str">
        <f>IF(LEFT(DULIEU!$V478,3)=$M$4,DULIEU!$H478,"")</f>
        <v/>
      </c>
      <c r="D486" s="217" t="str">
        <f>IF(LEFT(DULIEU!$V478,3)=$M$4,DULIEU!$J478,"")</f>
        <v/>
      </c>
      <c r="E486" s="216" t="str">
        <f>IF(LEFT(DULIEU!$V478,3)=$M$4,DULIEU!$E478,"")</f>
        <v/>
      </c>
      <c r="F486" s="216" t="str">
        <f>IF(LEFT(DULIEU!$V478,3)=$M$4,DULIEU!$O478,"")</f>
        <v/>
      </c>
      <c r="G486" s="218" t="str">
        <f>IF(LEFT(DULIEU!$V478,3)=$M$4,DULIEU!$X478,"")</f>
        <v/>
      </c>
      <c r="H486" s="218">
        <f>IF(AND(LEFT(DULIEU!$V478,3)=$M$4,LEFT(DULIEU!$W478,4)=$H$11),DULIEU!$X478,0)</f>
        <v>0</v>
      </c>
      <c r="I486" s="218">
        <f>IF(AND(LEFT(DULIEU!$V478,3)=$M$4,LEFT(DULIEU!$W478,4)=$I$11),DULIEU!$X478,0)</f>
        <v>0</v>
      </c>
      <c r="J486" s="218">
        <f>IF(AND(LEFT(DULIEU!$V478,3)=$M$4,LEFT(DULIEU!$W478,4)=$J$11),DULIEU!$X478,0)</f>
        <v>0</v>
      </c>
      <c r="K486" s="219">
        <f>IF($L486&gt;0,DULIEU!W478,"-")</f>
        <v>0</v>
      </c>
      <c r="L486" s="218" t="str">
        <f t="shared" si="14"/>
        <v/>
      </c>
      <c r="M486" s="66" t="str">
        <f t="shared" si="15"/>
        <v/>
      </c>
      <c r="N486" s="118"/>
      <c r="O486" s="45"/>
      <c r="P486" s="45"/>
      <c r="Q486" s="45"/>
      <c r="R486" s="45"/>
      <c r="S486" s="45"/>
      <c r="T486" s="45"/>
      <c r="U486" s="45"/>
      <c r="V486" s="45"/>
      <c r="W486" s="45"/>
      <c r="X486" s="45"/>
      <c r="Y486" s="45"/>
      <c r="Z486" s="45"/>
      <c r="AA486" s="45"/>
      <c r="AB486" s="45"/>
      <c r="AC486" s="45"/>
      <c r="AD486" s="45"/>
      <c r="AE486" s="45"/>
      <c r="AF486" s="45"/>
      <c r="AG486" s="45"/>
      <c r="AH486" s="45"/>
      <c r="AI486" s="45"/>
      <c r="AJ486" s="45"/>
      <c r="AK486" s="45"/>
    </row>
    <row r="487" spans="1:37" s="50" customFormat="1" ht="12.75" hidden="1">
      <c r="A487" s="45"/>
      <c r="B487" s="216" t="str">
        <f>IF(LEFT(DULIEU!$V479,3)=$M$4,DULIEU!$D479,"")</f>
        <v/>
      </c>
      <c r="C487" s="217" t="str">
        <f>IF(LEFT(DULIEU!$V479,3)=$M$4,DULIEU!$H479,"")</f>
        <v/>
      </c>
      <c r="D487" s="217" t="str">
        <f>IF(LEFT(DULIEU!$V479,3)=$M$4,DULIEU!$J479,"")</f>
        <v/>
      </c>
      <c r="E487" s="216" t="str">
        <f>IF(LEFT(DULIEU!$V479,3)=$M$4,DULIEU!$E479,"")</f>
        <v/>
      </c>
      <c r="F487" s="216" t="str">
        <f>IF(LEFT(DULIEU!$V479,3)=$M$4,DULIEU!$O479,"")</f>
        <v/>
      </c>
      <c r="G487" s="218" t="str">
        <f>IF(LEFT(DULIEU!$V479,3)=$M$4,DULIEU!$X479,"")</f>
        <v/>
      </c>
      <c r="H487" s="218">
        <f>IF(AND(LEFT(DULIEU!$V479,3)=$M$4,LEFT(DULIEU!$W479,4)=$H$11),DULIEU!$X479,0)</f>
        <v>0</v>
      </c>
      <c r="I487" s="218">
        <f>IF(AND(LEFT(DULIEU!$V479,3)=$M$4,LEFT(DULIEU!$W479,4)=$I$11),DULIEU!$X479,0)</f>
        <v>0</v>
      </c>
      <c r="J487" s="218">
        <f>IF(AND(LEFT(DULIEU!$V479,3)=$M$4,LEFT(DULIEU!$W479,4)=$J$11),DULIEU!$X479,0)</f>
        <v>0</v>
      </c>
      <c r="K487" s="219">
        <f>IF($L487&gt;0,DULIEU!W479,"-")</f>
        <v>0</v>
      </c>
      <c r="L487" s="218" t="str">
        <f t="shared" si="14"/>
        <v/>
      </c>
      <c r="M487" s="66" t="str">
        <f t="shared" si="15"/>
        <v/>
      </c>
      <c r="N487" s="118"/>
      <c r="O487" s="45"/>
      <c r="P487" s="45"/>
      <c r="Q487" s="45"/>
      <c r="R487" s="45"/>
      <c r="S487" s="45"/>
      <c r="T487" s="45"/>
      <c r="U487" s="45"/>
      <c r="V487" s="45"/>
      <c r="W487" s="45"/>
      <c r="X487" s="45"/>
      <c r="Y487" s="45"/>
      <c r="Z487" s="45"/>
      <c r="AA487" s="45"/>
      <c r="AB487" s="45"/>
      <c r="AC487" s="45"/>
      <c r="AD487" s="45"/>
      <c r="AE487" s="45"/>
      <c r="AF487" s="45"/>
      <c r="AG487" s="45"/>
      <c r="AH487" s="45"/>
      <c r="AI487" s="45"/>
      <c r="AJ487" s="45"/>
      <c r="AK487" s="45"/>
    </row>
    <row r="488" spans="1:37" s="50" customFormat="1" ht="12.75" hidden="1">
      <c r="A488" s="45"/>
      <c r="B488" s="216" t="str">
        <f>IF(LEFT(DULIEU!$V480,3)=$M$4,DULIEU!$D480,"")</f>
        <v/>
      </c>
      <c r="C488" s="217" t="str">
        <f>IF(LEFT(DULIEU!$V480,3)=$M$4,DULIEU!$H480,"")</f>
        <v/>
      </c>
      <c r="D488" s="217" t="str">
        <f>IF(LEFT(DULIEU!$V480,3)=$M$4,DULIEU!$J480,"")</f>
        <v/>
      </c>
      <c r="E488" s="216" t="str">
        <f>IF(LEFT(DULIEU!$V480,3)=$M$4,DULIEU!$E480,"")</f>
        <v/>
      </c>
      <c r="F488" s="216" t="str">
        <f>IF(LEFT(DULIEU!$V480,3)=$M$4,DULIEU!$O480,"")</f>
        <v/>
      </c>
      <c r="G488" s="218" t="str">
        <f>IF(LEFT(DULIEU!$V480,3)=$M$4,DULIEU!$X480,"")</f>
        <v/>
      </c>
      <c r="H488" s="218">
        <f>IF(AND(LEFT(DULIEU!$V480,3)=$M$4,LEFT(DULIEU!$W480,4)=$H$11),DULIEU!$X480,0)</f>
        <v>0</v>
      </c>
      <c r="I488" s="218">
        <f>IF(AND(LEFT(DULIEU!$V480,3)=$M$4,LEFT(DULIEU!$W480,4)=$I$11),DULIEU!$X480,0)</f>
        <v>0</v>
      </c>
      <c r="J488" s="218">
        <f>IF(AND(LEFT(DULIEU!$V480,3)=$M$4,LEFT(DULIEU!$W480,4)=$J$11),DULIEU!$X480,0)</f>
        <v>0</v>
      </c>
      <c r="K488" s="219">
        <f>IF($L488&gt;0,DULIEU!W480,"-")</f>
        <v>0</v>
      </c>
      <c r="L488" s="218" t="str">
        <f t="shared" si="14"/>
        <v/>
      </c>
      <c r="M488" s="66" t="str">
        <f t="shared" si="15"/>
        <v/>
      </c>
      <c r="N488" s="118"/>
      <c r="O488" s="45"/>
      <c r="P488" s="45"/>
      <c r="Q488" s="45"/>
      <c r="R488" s="45"/>
      <c r="S488" s="45"/>
      <c r="T488" s="45"/>
      <c r="U488" s="45"/>
      <c r="V488" s="45"/>
      <c r="W488" s="45"/>
      <c r="X488" s="45"/>
      <c r="Y488" s="45"/>
      <c r="Z488" s="45"/>
      <c r="AA488" s="45"/>
      <c r="AB488" s="45"/>
      <c r="AC488" s="45"/>
      <c r="AD488" s="45"/>
      <c r="AE488" s="45"/>
      <c r="AF488" s="45"/>
      <c r="AG488" s="45"/>
      <c r="AH488" s="45"/>
      <c r="AI488" s="45"/>
      <c r="AJ488" s="45"/>
      <c r="AK488" s="45"/>
    </row>
    <row r="489" spans="1:37" s="50" customFormat="1" ht="12.75" hidden="1">
      <c r="A489" s="45"/>
      <c r="B489" s="216" t="str">
        <f>IF(LEFT(DULIEU!$V481,3)=$M$4,DULIEU!$D481,"")</f>
        <v/>
      </c>
      <c r="C489" s="217" t="str">
        <f>IF(LEFT(DULIEU!$V481,3)=$M$4,DULIEU!$H481,"")</f>
        <v/>
      </c>
      <c r="D489" s="217" t="str">
        <f>IF(LEFT(DULIEU!$V481,3)=$M$4,DULIEU!$J481,"")</f>
        <v/>
      </c>
      <c r="E489" s="216" t="str">
        <f>IF(LEFT(DULIEU!$V481,3)=$M$4,DULIEU!$E481,"")</f>
        <v/>
      </c>
      <c r="F489" s="216" t="str">
        <f>IF(LEFT(DULIEU!$V481,3)=$M$4,DULIEU!$O481,"")</f>
        <v/>
      </c>
      <c r="G489" s="218" t="str">
        <f>IF(LEFT(DULIEU!$V481,3)=$M$4,DULIEU!$X481,"")</f>
        <v/>
      </c>
      <c r="H489" s="218">
        <f>IF(AND(LEFT(DULIEU!$V481,3)=$M$4,LEFT(DULIEU!$W481,4)=$H$11),DULIEU!$X481,0)</f>
        <v>0</v>
      </c>
      <c r="I489" s="218">
        <f>IF(AND(LEFT(DULIEU!$V481,3)=$M$4,LEFT(DULIEU!$W481,4)=$I$11),DULIEU!$X481,0)</f>
        <v>0</v>
      </c>
      <c r="J489" s="218">
        <f>IF(AND(LEFT(DULIEU!$V481,3)=$M$4,LEFT(DULIEU!$W481,4)=$J$11),DULIEU!$X481,0)</f>
        <v>0</v>
      </c>
      <c r="K489" s="219">
        <f>IF($L489&gt;0,DULIEU!W481,"-")</f>
        <v>0</v>
      </c>
      <c r="L489" s="218" t="str">
        <f t="shared" si="14"/>
        <v/>
      </c>
      <c r="M489" s="66" t="str">
        <f t="shared" si="15"/>
        <v/>
      </c>
      <c r="N489" s="118"/>
      <c r="O489" s="45"/>
      <c r="P489" s="45"/>
      <c r="Q489" s="45"/>
      <c r="R489" s="45"/>
      <c r="S489" s="45"/>
      <c r="T489" s="45"/>
      <c r="U489" s="45"/>
      <c r="V489" s="45"/>
      <c r="W489" s="45"/>
      <c r="X489" s="45"/>
      <c r="Y489" s="45"/>
      <c r="Z489" s="45"/>
      <c r="AA489" s="45"/>
      <c r="AB489" s="45"/>
      <c r="AC489" s="45"/>
      <c r="AD489" s="45"/>
      <c r="AE489" s="45"/>
      <c r="AF489" s="45"/>
      <c r="AG489" s="45"/>
      <c r="AH489" s="45"/>
      <c r="AI489" s="45"/>
      <c r="AJ489" s="45"/>
      <c r="AK489" s="45"/>
    </row>
    <row r="490" spans="1:37" s="50" customFormat="1" ht="12.75" hidden="1">
      <c r="A490" s="45"/>
      <c r="B490" s="216" t="str">
        <f>IF(LEFT(DULIEU!$V482,3)=$M$4,DULIEU!$D482,"")</f>
        <v/>
      </c>
      <c r="C490" s="217" t="str">
        <f>IF(LEFT(DULIEU!$V482,3)=$M$4,DULIEU!$H482,"")</f>
        <v/>
      </c>
      <c r="D490" s="217" t="str">
        <f>IF(LEFT(DULIEU!$V482,3)=$M$4,DULIEU!$J482,"")</f>
        <v/>
      </c>
      <c r="E490" s="216" t="str">
        <f>IF(LEFT(DULIEU!$V482,3)=$M$4,DULIEU!$E482,"")</f>
        <v/>
      </c>
      <c r="F490" s="216" t="str">
        <f>IF(LEFT(DULIEU!$V482,3)=$M$4,DULIEU!$O482,"")</f>
        <v/>
      </c>
      <c r="G490" s="218" t="str">
        <f>IF(LEFT(DULIEU!$V482,3)=$M$4,DULIEU!$X482,"")</f>
        <v/>
      </c>
      <c r="H490" s="218">
        <f>IF(AND(LEFT(DULIEU!$V482,3)=$M$4,LEFT(DULIEU!$W482,4)=$H$11),DULIEU!$X482,0)</f>
        <v>0</v>
      </c>
      <c r="I490" s="218">
        <f>IF(AND(LEFT(DULIEU!$V482,3)=$M$4,LEFT(DULIEU!$W482,4)=$I$11),DULIEU!$X482,0)</f>
        <v>0</v>
      </c>
      <c r="J490" s="218">
        <f>IF(AND(LEFT(DULIEU!$V482,3)=$M$4,LEFT(DULIEU!$W482,4)=$J$11),DULIEU!$X482,0)</f>
        <v>0</v>
      </c>
      <c r="K490" s="219">
        <f>IF($L490&gt;0,DULIEU!W482,"-")</f>
        <v>0</v>
      </c>
      <c r="L490" s="218" t="str">
        <f t="shared" si="14"/>
        <v/>
      </c>
      <c r="M490" s="66" t="str">
        <f t="shared" si="15"/>
        <v/>
      </c>
      <c r="N490" s="118"/>
      <c r="O490" s="45"/>
      <c r="P490" s="45"/>
      <c r="Q490" s="45"/>
      <c r="R490" s="45"/>
      <c r="S490" s="45"/>
      <c r="T490" s="45"/>
      <c r="U490" s="45"/>
      <c r="V490" s="45"/>
      <c r="W490" s="45"/>
      <c r="X490" s="45"/>
      <c r="Y490" s="45"/>
      <c r="Z490" s="45"/>
      <c r="AA490" s="45"/>
      <c r="AB490" s="45"/>
      <c r="AC490" s="45"/>
      <c r="AD490" s="45"/>
      <c r="AE490" s="45"/>
      <c r="AF490" s="45"/>
      <c r="AG490" s="45"/>
      <c r="AH490" s="45"/>
      <c r="AI490" s="45"/>
      <c r="AJ490" s="45"/>
      <c r="AK490" s="45"/>
    </row>
    <row r="491" spans="1:37" s="50" customFormat="1" ht="12.75" hidden="1">
      <c r="A491" s="45"/>
      <c r="B491" s="216" t="str">
        <f>IF(LEFT(DULIEU!$V483,3)=$M$4,DULIEU!$D483,"")</f>
        <v/>
      </c>
      <c r="C491" s="217" t="str">
        <f>IF(LEFT(DULIEU!$V483,3)=$M$4,DULIEU!$H483,"")</f>
        <v/>
      </c>
      <c r="D491" s="217" t="str">
        <f>IF(LEFT(DULIEU!$V483,3)=$M$4,DULIEU!$J483,"")</f>
        <v/>
      </c>
      <c r="E491" s="216" t="str">
        <f>IF(LEFT(DULIEU!$V483,3)=$M$4,DULIEU!$E483,"")</f>
        <v/>
      </c>
      <c r="F491" s="216" t="str">
        <f>IF(LEFT(DULIEU!$V483,3)=$M$4,DULIEU!$O483,"")</f>
        <v/>
      </c>
      <c r="G491" s="218" t="str">
        <f>IF(LEFT(DULIEU!$V483,3)=$M$4,DULIEU!$X483,"")</f>
        <v/>
      </c>
      <c r="H491" s="218">
        <f>IF(AND(LEFT(DULIEU!$V483,3)=$M$4,LEFT(DULIEU!$W483,4)=$H$11),DULIEU!$X483,0)</f>
        <v>0</v>
      </c>
      <c r="I491" s="218">
        <f>IF(AND(LEFT(DULIEU!$V483,3)=$M$4,LEFT(DULIEU!$W483,4)=$I$11),DULIEU!$X483,0)</f>
        <v>0</v>
      </c>
      <c r="J491" s="218">
        <f>IF(AND(LEFT(DULIEU!$V483,3)=$M$4,LEFT(DULIEU!$W483,4)=$J$11),DULIEU!$X483,0)</f>
        <v>0</v>
      </c>
      <c r="K491" s="219">
        <f>IF($L491&gt;0,DULIEU!W483,"-")</f>
        <v>0</v>
      </c>
      <c r="L491" s="218" t="str">
        <f t="shared" si="14"/>
        <v/>
      </c>
      <c r="M491" s="66" t="str">
        <f t="shared" si="15"/>
        <v/>
      </c>
      <c r="N491" s="118"/>
      <c r="O491" s="45"/>
      <c r="P491" s="45"/>
      <c r="Q491" s="45"/>
      <c r="R491" s="45"/>
      <c r="S491" s="45"/>
      <c r="T491" s="45"/>
      <c r="U491" s="45"/>
      <c r="V491" s="45"/>
      <c r="W491" s="45"/>
      <c r="X491" s="45"/>
      <c r="Y491" s="45"/>
      <c r="Z491" s="45"/>
      <c r="AA491" s="45"/>
      <c r="AB491" s="45"/>
      <c r="AC491" s="45"/>
      <c r="AD491" s="45"/>
      <c r="AE491" s="45"/>
      <c r="AF491" s="45"/>
      <c r="AG491" s="45"/>
      <c r="AH491" s="45"/>
      <c r="AI491" s="45"/>
      <c r="AJ491" s="45"/>
      <c r="AK491" s="45"/>
    </row>
    <row r="492" spans="1:37" s="50" customFormat="1" ht="12.75" hidden="1">
      <c r="A492" s="45"/>
      <c r="B492" s="216" t="str">
        <f>IF(LEFT(DULIEU!$V484,3)=$M$4,DULIEU!$D484,"")</f>
        <v/>
      </c>
      <c r="C492" s="217" t="str">
        <f>IF(LEFT(DULIEU!$V484,3)=$M$4,DULIEU!$H484,"")</f>
        <v/>
      </c>
      <c r="D492" s="217" t="str">
        <f>IF(LEFT(DULIEU!$V484,3)=$M$4,DULIEU!$J484,"")</f>
        <v/>
      </c>
      <c r="E492" s="216" t="str">
        <f>IF(LEFT(DULIEU!$V484,3)=$M$4,DULIEU!$E484,"")</f>
        <v/>
      </c>
      <c r="F492" s="216" t="str">
        <f>IF(LEFT(DULIEU!$V484,3)=$M$4,DULIEU!$O484,"")</f>
        <v/>
      </c>
      <c r="G492" s="218" t="str">
        <f>IF(LEFT(DULIEU!$V484,3)=$M$4,DULIEU!$X484,"")</f>
        <v/>
      </c>
      <c r="H492" s="218">
        <f>IF(AND(LEFT(DULIEU!$V484,3)=$M$4,LEFT(DULIEU!$W484,4)=$H$11),DULIEU!$X484,0)</f>
        <v>0</v>
      </c>
      <c r="I492" s="218">
        <f>IF(AND(LEFT(DULIEU!$V484,3)=$M$4,LEFT(DULIEU!$W484,4)=$I$11),DULIEU!$X484,0)</f>
        <v>0</v>
      </c>
      <c r="J492" s="218">
        <f>IF(AND(LEFT(DULIEU!$V484,3)=$M$4,LEFT(DULIEU!$W484,4)=$J$11),DULIEU!$X484,0)</f>
        <v>0</v>
      </c>
      <c r="K492" s="219">
        <f>IF($L492&gt;0,DULIEU!W484,"-")</f>
        <v>0</v>
      </c>
      <c r="L492" s="218" t="str">
        <f t="shared" si="14"/>
        <v/>
      </c>
      <c r="M492" s="66" t="str">
        <f t="shared" si="15"/>
        <v/>
      </c>
      <c r="N492" s="118"/>
      <c r="O492" s="45"/>
      <c r="P492" s="45"/>
      <c r="Q492" s="45"/>
      <c r="R492" s="45"/>
      <c r="S492" s="45"/>
      <c r="T492" s="45"/>
      <c r="U492" s="45"/>
      <c r="V492" s="45"/>
      <c r="W492" s="45"/>
      <c r="X492" s="45"/>
      <c r="Y492" s="45"/>
      <c r="Z492" s="45"/>
      <c r="AA492" s="45"/>
      <c r="AB492" s="45"/>
      <c r="AC492" s="45"/>
      <c r="AD492" s="45"/>
      <c r="AE492" s="45"/>
      <c r="AF492" s="45"/>
      <c r="AG492" s="45"/>
      <c r="AH492" s="45"/>
      <c r="AI492" s="45"/>
      <c r="AJ492" s="45"/>
      <c r="AK492" s="45"/>
    </row>
    <row r="493" spans="1:37" s="50" customFormat="1" ht="12.75" hidden="1">
      <c r="A493" s="45"/>
      <c r="B493" s="216" t="str">
        <f>IF(LEFT(DULIEU!$V485,3)=$M$4,DULIEU!$D485,"")</f>
        <v/>
      </c>
      <c r="C493" s="217" t="str">
        <f>IF(LEFT(DULIEU!$V485,3)=$M$4,DULIEU!$H485,"")</f>
        <v/>
      </c>
      <c r="D493" s="217" t="str">
        <f>IF(LEFT(DULIEU!$V485,3)=$M$4,DULIEU!$J485,"")</f>
        <v/>
      </c>
      <c r="E493" s="216" t="str">
        <f>IF(LEFT(DULIEU!$V485,3)=$M$4,DULIEU!$E485,"")</f>
        <v/>
      </c>
      <c r="F493" s="216" t="str">
        <f>IF(LEFT(DULIEU!$V485,3)=$M$4,DULIEU!$O485,"")</f>
        <v/>
      </c>
      <c r="G493" s="218" t="str">
        <f>IF(LEFT(DULIEU!$V485,3)=$M$4,DULIEU!$X485,"")</f>
        <v/>
      </c>
      <c r="H493" s="218">
        <f>IF(AND(LEFT(DULIEU!$V485,3)=$M$4,LEFT(DULIEU!$W485,4)=$H$11),DULIEU!$X485,0)</f>
        <v>0</v>
      </c>
      <c r="I493" s="218">
        <f>IF(AND(LEFT(DULIEU!$V485,3)=$M$4,LEFT(DULIEU!$W485,4)=$I$11),DULIEU!$X485,0)</f>
        <v>0</v>
      </c>
      <c r="J493" s="218">
        <f>IF(AND(LEFT(DULIEU!$V485,3)=$M$4,LEFT(DULIEU!$W485,4)=$J$11),DULIEU!$X485,0)</f>
        <v>0</v>
      </c>
      <c r="K493" s="219">
        <f>IF($L493&gt;0,DULIEU!W485,"-")</f>
        <v>0</v>
      </c>
      <c r="L493" s="218" t="str">
        <f t="shared" si="14"/>
        <v/>
      </c>
      <c r="M493" s="66" t="str">
        <f t="shared" si="15"/>
        <v/>
      </c>
      <c r="N493" s="118"/>
      <c r="O493" s="45"/>
      <c r="P493" s="45"/>
      <c r="Q493" s="45"/>
      <c r="R493" s="45"/>
      <c r="S493" s="45"/>
      <c r="T493" s="45"/>
      <c r="U493" s="45"/>
      <c r="V493" s="45"/>
      <c r="W493" s="45"/>
      <c r="X493" s="45"/>
      <c r="Y493" s="45"/>
      <c r="Z493" s="45"/>
      <c r="AA493" s="45"/>
      <c r="AB493" s="45"/>
      <c r="AC493" s="45"/>
      <c r="AD493" s="45"/>
      <c r="AE493" s="45"/>
      <c r="AF493" s="45"/>
      <c r="AG493" s="45"/>
      <c r="AH493" s="45"/>
      <c r="AI493" s="45"/>
      <c r="AJ493" s="45"/>
      <c r="AK493" s="45"/>
    </row>
    <row r="494" spans="1:37" s="50" customFormat="1" ht="12.75" hidden="1">
      <c r="A494" s="45"/>
      <c r="B494" s="216" t="str">
        <f>IF(LEFT(DULIEU!$V486,3)=$M$4,DULIEU!$D486,"")</f>
        <v/>
      </c>
      <c r="C494" s="217" t="str">
        <f>IF(LEFT(DULIEU!$V486,3)=$M$4,DULIEU!$H486,"")</f>
        <v/>
      </c>
      <c r="D494" s="217" t="str">
        <f>IF(LEFT(DULIEU!$V486,3)=$M$4,DULIEU!$J486,"")</f>
        <v/>
      </c>
      <c r="E494" s="216" t="str">
        <f>IF(LEFT(DULIEU!$V486,3)=$M$4,DULIEU!$E486,"")</f>
        <v/>
      </c>
      <c r="F494" s="216" t="str">
        <f>IF(LEFT(DULIEU!$V486,3)=$M$4,DULIEU!$O486,"")</f>
        <v/>
      </c>
      <c r="G494" s="218" t="str">
        <f>IF(LEFT(DULIEU!$V486,3)=$M$4,DULIEU!$X486,"")</f>
        <v/>
      </c>
      <c r="H494" s="218">
        <f>IF(AND(LEFT(DULIEU!$V486,3)=$M$4,LEFT(DULIEU!$W486,4)=$H$11),DULIEU!$X486,0)</f>
        <v>0</v>
      </c>
      <c r="I494" s="218">
        <f>IF(AND(LEFT(DULIEU!$V486,3)=$M$4,LEFT(DULIEU!$W486,4)=$I$11),DULIEU!$X486,0)</f>
        <v>0</v>
      </c>
      <c r="J494" s="218">
        <f>IF(AND(LEFT(DULIEU!$V486,3)=$M$4,LEFT(DULIEU!$W486,4)=$J$11),DULIEU!$X486,0)</f>
        <v>0</v>
      </c>
      <c r="K494" s="219">
        <f>IF($L494&gt;0,DULIEU!W486,"-")</f>
        <v>0</v>
      </c>
      <c r="L494" s="218" t="str">
        <f t="shared" si="14"/>
        <v/>
      </c>
      <c r="M494" s="66" t="str">
        <f t="shared" si="15"/>
        <v/>
      </c>
      <c r="N494" s="118"/>
      <c r="O494" s="45"/>
      <c r="P494" s="45"/>
      <c r="Q494" s="45"/>
      <c r="R494" s="45"/>
      <c r="S494" s="45"/>
      <c r="T494" s="45"/>
      <c r="U494" s="45"/>
      <c r="V494" s="45"/>
      <c r="W494" s="45"/>
      <c r="X494" s="45"/>
      <c r="Y494" s="45"/>
      <c r="Z494" s="45"/>
      <c r="AA494" s="45"/>
      <c r="AB494" s="45"/>
      <c r="AC494" s="45"/>
      <c r="AD494" s="45"/>
      <c r="AE494" s="45"/>
      <c r="AF494" s="45"/>
      <c r="AG494" s="45"/>
      <c r="AH494" s="45"/>
      <c r="AI494" s="45"/>
      <c r="AJ494" s="45"/>
      <c r="AK494" s="45"/>
    </row>
    <row r="495" spans="1:37" s="50" customFormat="1" ht="12.75" hidden="1">
      <c r="A495" s="45"/>
      <c r="B495" s="216" t="str">
        <f>IF(LEFT(DULIEU!$V487,3)=$M$4,DULIEU!$D487,"")</f>
        <v/>
      </c>
      <c r="C495" s="217" t="str">
        <f>IF(LEFT(DULIEU!$V487,3)=$M$4,DULIEU!$H487,"")</f>
        <v/>
      </c>
      <c r="D495" s="217" t="str">
        <f>IF(LEFT(DULIEU!$V487,3)=$M$4,DULIEU!$J487,"")</f>
        <v/>
      </c>
      <c r="E495" s="216" t="str">
        <f>IF(LEFT(DULIEU!$V487,3)=$M$4,DULIEU!$E487,"")</f>
        <v/>
      </c>
      <c r="F495" s="216" t="str">
        <f>IF(LEFT(DULIEU!$V487,3)=$M$4,DULIEU!$O487,"")</f>
        <v/>
      </c>
      <c r="G495" s="218" t="str">
        <f>IF(LEFT(DULIEU!$V487,3)=$M$4,DULIEU!$X487,"")</f>
        <v/>
      </c>
      <c r="H495" s="218">
        <f>IF(AND(LEFT(DULIEU!$V487,3)=$M$4,LEFT(DULIEU!$W487,4)=$H$11),DULIEU!$X487,0)</f>
        <v>0</v>
      </c>
      <c r="I495" s="218">
        <f>IF(AND(LEFT(DULIEU!$V487,3)=$M$4,LEFT(DULIEU!$W487,4)=$I$11),DULIEU!$X487,0)</f>
        <v>0</v>
      </c>
      <c r="J495" s="218">
        <f>IF(AND(LEFT(DULIEU!$V487,3)=$M$4,LEFT(DULIEU!$W487,4)=$J$11),DULIEU!$X487,0)</f>
        <v>0</v>
      </c>
      <c r="K495" s="219">
        <f>IF($L495&gt;0,DULIEU!W487,"-")</f>
        <v>0</v>
      </c>
      <c r="L495" s="218" t="str">
        <f t="shared" si="14"/>
        <v/>
      </c>
      <c r="M495" s="66" t="str">
        <f t="shared" si="15"/>
        <v/>
      </c>
      <c r="N495" s="118"/>
      <c r="O495" s="45"/>
      <c r="P495" s="45"/>
      <c r="Q495" s="45"/>
      <c r="R495" s="45"/>
      <c r="S495" s="45"/>
      <c r="T495" s="45"/>
      <c r="U495" s="45"/>
      <c r="V495" s="45"/>
      <c r="W495" s="45"/>
      <c r="X495" s="45"/>
      <c r="Y495" s="45"/>
      <c r="Z495" s="45"/>
      <c r="AA495" s="45"/>
      <c r="AB495" s="45"/>
      <c r="AC495" s="45"/>
      <c r="AD495" s="45"/>
      <c r="AE495" s="45"/>
      <c r="AF495" s="45"/>
      <c r="AG495" s="45"/>
      <c r="AH495" s="45"/>
      <c r="AI495" s="45"/>
      <c r="AJ495" s="45"/>
      <c r="AK495" s="45"/>
    </row>
    <row r="496" spans="1:37" s="50" customFormat="1" ht="12.75" hidden="1">
      <c r="A496" s="45"/>
      <c r="B496" s="216" t="str">
        <f>IF(LEFT(DULIEU!$V488,3)=$M$4,DULIEU!$D488,"")</f>
        <v/>
      </c>
      <c r="C496" s="217" t="str">
        <f>IF(LEFT(DULIEU!$V488,3)=$M$4,DULIEU!$H488,"")</f>
        <v/>
      </c>
      <c r="D496" s="217" t="str">
        <f>IF(LEFT(DULIEU!$V488,3)=$M$4,DULIEU!$J488,"")</f>
        <v/>
      </c>
      <c r="E496" s="216" t="str">
        <f>IF(LEFT(DULIEU!$V488,3)=$M$4,DULIEU!$E488,"")</f>
        <v/>
      </c>
      <c r="F496" s="216" t="str">
        <f>IF(LEFT(DULIEU!$V488,3)=$M$4,DULIEU!$O488,"")</f>
        <v/>
      </c>
      <c r="G496" s="218" t="str">
        <f>IF(LEFT(DULIEU!$V488,3)=$M$4,DULIEU!$X488,"")</f>
        <v/>
      </c>
      <c r="H496" s="218">
        <f>IF(AND(LEFT(DULIEU!$V488,3)=$M$4,LEFT(DULIEU!$W488,4)=$H$11),DULIEU!$X488,0)</f>
        <v>0</v>
      </c>
      <c r="I496" s="218">
        <f>IF(AND(LEFT(DULIEU!$V488,3)=$M$4,LEFT(DULIEU!$W488,4)=$I$11),DULIEU!$X488,0)</f>
        <v>0</v>
      </c>
      <c r="J496" s="218">
        <f>IF(AND(LEFT(DULIEU!$V488,3)=$M$4,LEFT(DULIEU!$W488,4)=$J$11),DULIEU!$X488,0)</f>
        <v>0</v>
      </c>
      <c r="K496" s="219">
        <f>IF($L496&gt;0,DULIEU!W488,"-")</f>
        <v>0</v>
      </c>
      <c r="L496" s="218" t="str">
        <f t="shared" si="14"/>
        <v/>
      </c>
      <c r="M496" s="66" t="str">
        <f t="shared" si="15"/>
        <v/>
      </c>
      <c r="N496" s="118"/>
      <c r="O496" s="45"/>
      <c r="P496" s="45"/>
      <c r="Q496" s="45"/>
      <c r="R496" s="45"/>
      <c r="S496" s="45"/>
      <c r="T496" s="45"/>
      <c r="U496" s="45"/>
      <c r="V496" s="45"/>
      <c r="W496" s="45"/>
      <c r="X496" s="45"/>
      <c r="Y496" s="45"/>
      <c r="Z496" s="45"/>
      <c r="AA496" s="45"/>
      <c r="AB496" s="45"/>
      <c r="AC496" s="45"/>
      <c r="AD496" s="45"/>
      <c r="AE496" s="45"/>
      <c r="AF496" s="45"/>
      <c r="AG496" s="45"/>
      <c r="AH496" s="45"/>
      <c r="AI496" s="45"/>
      <c r="AJ496" s="45"/>
      <c r="AK496" s="45"/>
    </row>
    <row r="497" spans="1:37" s="50" customFormat="1" ht="12.75" hidden="1">
      <c r="A497" s="45"/>
      <c r="B497" s="216" t="str">
        <f>IF(LEFT(DULIEU!$V489,3)=$M$4,DULIEU!$D489,"")</f>
        <v/>
      </c>
      <c r="C497" s="217" t="str">
        <f>IF(LEFT(DULIEU!$V489,3)=$M$4,DULIEU!$H489,"")</f>
        <v/>
      </c>
      <c r="D497" s="217" t="str">
        <f>IF(LEFT(DULIEU!$V489,3)=$M$4,DULIEU!$J489,"")</f>
        <v/>
      </c>
      <c r="E497" s="216" t="str">
        <f>IF(LEFT(DULIEU!$V489,3)=$M$4,DULIEU!$E489,"")</f>
        <v/>
      </c>
      <c r="F497" s="216" t="str">
        <f>IF(LEFT(DULIEU!$V489,3)=$M$4,DULIEU!$O489,"")</f>
        <v/>
      </c>
      <c r="G497" s="218" t="str">
        <f>IF(LEFT(DULIEU!$V489,3)=$M$4,DULIEU!$X489,"")</f>
        <v/>
      </c>
      <c r="H497" s="218">
        <f>IF(AND(LEFT(DULIEU!$V489,3)=$M$4,LEFT(DULIEU!$W489,4)=$H$11),DULIEU!$X489,0)</f>
        <v>0</v>
      </c>
      <c r="I497" s="218">
        <f>IF(AND(LEFT(DULIEU!$V489,3)=$M$4,LEFT(DULIEU!$W489,4)=$I$11),DULIEU!$X489,0)</f>
        <v>0</v>
      </c>
      <c r="J497" s="218">
        <f>IF(AND(LEFT(DULIEU!$V489,3)=$M$4,LEFT(DULIEU!$W489,4)=$J$11),DULIEU!$X489,0)</f>
        <v>0</v>
      </c>
      <c r="K497" s="219">
        <f>IF($L497&gt;0,DULIEU!W489,"-")</f>
        <v>0</v>
      </c>
      <c r="L497" s="218" t="str">
        <f t="shared" si="14"/>
        <v/>
      </c>
      <c r="M497" s="66" t="str">
        <f t="shared" si="15"/>
        <v/>
      </c>
      <c r="N497" s="118"/>
      <c r="O497" s="45"/>
      <c r="P497" s="45"/>
      <c r="Q497" s="45"/>
      <c r="R497" s="45"/>
      <c r="S497" s="45"/>
      <c r="T497" s="45"/>
      <c r="U497" s="45"/>
      <c r="V497" s="45"/>
      <c r="W497" s="45"/>
      <c r="X497" s="45"/>
      <c r="Y497" s="45"/>
      <c r="Z497" s="45"/>
      <c r="AA497" s="45"/>
      <c r="AB497" s="45"/>
      <c r="AC497" s="45"/>
      <c r="AD497" s="45"/>
      <c r="AE497" s="45"/>
      <c r="AF497" s="45"/>
      <c r="AG497" s="45"/>
      <c r="AH497" s="45"/>
      <c r="AI497" s="45"/>
      <c r="AJ497" s="45"/>
      <c r="AK497" s="45"/>
    </row>
    <row r="498" spans="1:37" s="50" customFormat="1" ht="12.75" hidden="1">
      <c r="A498" s="45"/>
      <c r="B498" s="216" t="str">
        <f>IF(LEFT(DULIEU!$V490,3)=$M$4,DULIEU!$D490,"")</f>
        <v/>
      </c>
      <c r="C498" s="217" t="str">
        <f>IF(LEFT(DULIEU!$V490,3)=$M$4,DULIEU!$H490,"")</f>
        <v/>
      </c>
      <c r="D498" s="217" t="str">
        <f>IF(LEFT(DULIEU!$V490,3)=$M$4,DULIEU!$J490,"")</f>
        <v/>
      </c>
      <c r="E498" s="216" t="str">
        <f>IF(LEFT(DULIEU!$V490,3)=$M$4,DULIEU!$E490,"")</f>
        <v/>
      </c>
      <c r="F498" s="216" t="str">
        <f>IF(LEFT(DULIEU!$V490,3)=$M$4,DULIEU!$O490,"")</f>
        <v/>
      </c>
      <c r="G498" s="218" t="str">
        <f>IF(LEFT(DULIEU!$V490,3)=$M$4,DULIEU!$X490,"")</f>
        <v/>
      </c>
      <c r="H498" s="218">
        <f>IF(AND(LEFT(DULIEU!$V490,3)=$M$4,LEFT(DULIEU!$W490,4)=$H$11),DULIEU!$X490,0)</f>
        <v>0</v>
      </c>
      <c r="I498" s="218">
        <f>IF(AND(LEFT(DULIEU!$V490,3)=$M$4,LEFT(DULIEU!$W490,4)=$I$11),DULIEU!$X490,0)</f>
        <v>0</v>
      </c>
      <c r="J498" s="218">
        <f>IF(AND(LEFT(DULIEU!$V490,3)=$M$4,LEFT(DULIEU!$W490,4)=$J$11),DULIEU!$X490,0)</f>
        <v>0</v>
      </c>
      <c r="K498" s="219">
        <f>IF($L498&gt;0,DULIEU!W490,"-")</f>
        <v>0</v>
      </c>
      <c r="L498" s="218" t="str">
        <f t="shared" si="14"/>
        <v/>
      </c>
      <c r="M498" s="66" t="str">
        <f t="shared" si="15"/>
        <v/>
      </c>
      <c r="N498" s="118"/>
      <c r="O498" s="45"/>
      <c r="P498" s="45"/>
      <c r="Q498" s="45"/>
      <c r="R498" s="45"/>
      <c r="S498" s="45"/>
      <c r="T498" s="45"/>
      <c r="U498" s="45"/>
      <c r="V498" s="45"/>
      <c r="W498" s="45"/>
      <c r="X498" s="45"/>
      <c r="Y498" s="45"/>
      <c r="Z498" s="45"/>
      <c r="AA498" s="45"/>
      <c r="AB498" s="45"/>
      <c r="AC498" s="45"/>
      <c r="AD498" s="45"/>
      <c r="AE498" s="45"/>
      <c r="AF498" s="45"/>
      <c r="AG498" s="45"/>
      <c r="AH498" s="45"/>
      <c r="AI498" s="45"/>
      <c r="AJ498" s="45"/>
      <c r="AK498" s="45"/>
    </row>
    <row r="499" spans="1:37" s="50" customFormat="1" ht="12.75" hidden="1">
      <c r="A499" s="45"/>
      <c r="B499" s="216" t="str">
        <f>IF(LEFT(DULIEU!$V491,3)=$M$4,DULIEU!$D491,"")</f>
        <v/>
      </c>
      <c r="C499" s="217" t="str">
        <f>IF(LEFT(DULIEU!$V491,3)=$M$4,DULIEU!$H491,"")</f>
        <v/>
      </c>
      <c r="D499" s="217" t="str">
        <f>IF(LEFT(DULIEU!$V491,3)=$M$4,DULIEU!$J491,"")</f>
        <v/>
      </c>
      <c r="E499" s="216" t="str">
        <f>IF(LEFT(DULIEU!$V491,3)=$M$4,DULIEU!$E491,"")</f>
        <v/>
      </c>
      <c r="F499" s="216" t="str">
        <f>IF(LEFT(DULIEU!$V491,3)=$M$4,DULIEU!$O491,"")</f>
        <v/>
      </c>
      <c r="G499" s="218" t="str">
        <f>IF(LEFT(DULIEU!$V491,3)=$M$4,DULIEU!$X491,"")</f>
        <v/>
      </c>
      <c r="H499" s="218">
        <f>IF(AND(LEFT(DULIEU!$V491,3)=$M$4,LEFT(DULIEU!$W491,4)=$H$11),DULIEU!$X491,0)</f>
        <v>0</v>
      </c>
      <c r="I499" s="218">
        <f>IF(AND(LEFT(DULIEU!$V491,3)=$M$4,LEFT(DULIEU!$W491,4)=$I$11),DULIEU!$X491,0)</f>
        <v>0</v>
      </c>
      <c r="J499" s="218">
        <f>IF(AND(LEFT(DULIEU!$V491,3)=$M$4,LEFT(DULIEU!$W491,4)=$J$11),DULIEU!$X491,0)</f>
        <v>0</v>
      </c>
      <c r="K499" s="219">
        <f>IF($L499&gt;0,DULIEU!W491,"-")</f>
        <v>0</v>
      </c>
      <c r="L499" s="218" t="str">
        <f t="shared" si="14"/>
        <v/>
      </c>
      <c r="M499" s="66" t="str">
        <f t="shared" si="15"/>
        <v/>
      </c>
      <c r="N499" s="118"/>
      <c r="O499" s="45"/>
      <c r="P499" s="45"/>
      <c r="Q499" s="45"/>
      <c r="R499" s="45"/>
      <c r="S499" s="45"/>
      <c r="T499" s="45"/>
      <c r="U499" s="45"/>
      <c r="V499" s="45"/>
      <c r="W499" s="45"/>
      <c r="X499" s="45"/>
      <c r="Y499" s="45"/>
      <c r="Z499" s="45"/>
      <c r="AA499" s="45"/>
      <c r="AB499" s="45"/>
      <c r="AC499" s="45"/>
      <c r="AD499" s="45"/>
      <c r="AE499" s="45"/>
      <c r="AF499" s="45"/>
      <c r="AG499" s="45"/>
      <c r="AH499" s="45"/>
      <c r="AI499" s="45"/>
      <c r="AJ499" s="45"/>
      <c r="AK499" s="45"/>
    </row>
    <row r="500" spans="1:37" s="50" customFormat="1" ht="12.75" hidden="1">
      <c r="A500" s="45"/>
      <c r="B500" s="216" t="str">
        <f>IF(LEFT(DULIEU!$V492,3)=$M$4,DULIEU!$D492,"")</f>
        <v/>
      </c>
      <c r="C500" s="217" t="str">
        <f>IF(LEFT(DULIEU!$V492,3)=$M$4,DULIEU!$H492,"")</f>
        <v/>
      </c>
      <c r="D500" s="217" t="str">
        <f>IF(LEFT(DULIEU!$V492,3)=$M$4,DULIEU!$J492,"")</f>
        <v/>
      </c>
      <c r="E500" s="216" t="str">
        <f>IF(LEFT(DULIEU!$V492,3)=$M$4,DULIEU!$E492,"")</f>
        <v/>
      </c>
      <c r="F500" s="216" t="str">
        <f>IF(LEFT(DULIEU!$V492,3)=$M$4,DULIEU!$O492,"")</f>
        <v/>
      </c>
      <c r="G500" s="218" t="str">
        <f>IF(LEFT(DULIEU!$V492,3)=$M$4,DULIEU!$X492,"")</f>
        <v/>
      </c>
      <c r="H500" s="218">
        <f>IF(AND(LEFT(DULIEU!$V492,3)=$M$4,LEFT(DULIEU!$W492,4)=$H$11),DULIEU!$X492,0)</f>
        <v>0</v>
      </c>
      <c r="I500" s="218">
        <f>IF(AND(LEFT(DULIEU!$V492,3)=$M$4,LEFT(DULIEU!$W492,4)=$I$11),DULIEU!$X492,0)</f>
        <v>0</v>
      </c>
      <c r="J500" s="218">
        <f>IF(AND(LEFT(DULIEU!$V492,3)=$M$4,LEFT(DULIEU!$W492,4)=$J$11),DULIEU!$X492,0)</f>
        <v>0</v>
      </c>
      <c r="K500" s="219">
        <f>IF($L500&gt;0,DULIEU!W492,"-")</f>
        <v>0</v>
      </c>
      <c r="L500" s="218" t="str">
        <f t="shared" si="14"/>
        <v/>
      </c>
      <c r="M500" s="66" t="str">
        <f t="shared" si="15"/>
        <v/>
      </c>
      <c r="N500" s="118"/>
      <c r="O500" s="45"/>
      <c r="P500" s="45"/>
      <c r="Q500" s="45"/>
      <c r="R500" s="45"/>
      <c r="S500" s="45"/>
      <c r="T500" s="45"/>
      <c r="U500" s="45"/>
      <c r="V500" s="45"/>
      <c r="W500" s="45"/>
      <c r="X500" s="45"/>
      <c r="Y500" s="45"/>
      <c r="Z500" s="45"/>
      <c r="AA500" s="45"/>
      <c r="AB500" s="45"/>
      <c r="AC500" s="45"/>
      <c r="AD500" s="45"/>
      <c r="AE500" s="45"/>
      <c r="AF500" s="45"/>
      <c r="AG500" s="45"/>
      <c r="AH500" s="45"/>
      <c r="AI500" s="45"/>
      <c r="AJ500" s="45"/>
      <c r="AK500" s="45"/>
    </row>
    <row r="501" spans="1:37" s="50" customFormat="1" ht="12.75" hidden="1">
      <c r="A501" s="45"/>
      <c r="B501" s="216" t="str">
        <f>IF(LEFT(DULIEU!$V493,3)=$M$4,DULIEU!$D493,"")</f>
        <v/>
      </c>
      <c r="C501" s="217" t="str">
        <f>IF(LEFT(DULIEU!$V493,3)=$M$4,DULIEU!$H493,"")</f>
        <v/>
      </c>
      <c r="D501" s="217" t="str">
        <f>IF(LEFT(DULIEU!$V493,3)=$M$4,DULIEU!$J493,"")</f>
        <v/>
      </c>
      <c r="E501" s="216" t="str">
        <f>IF(LEFT(DULIEU!$V493,3)=$M$4,DULIEU!$E493,"")</f>
        <v/>
      </c>
      <c r="F501" s="216" t="str">
        <f>IF(LEFT(DULIEU!$V493,3)=$M$4,DULIEU!$O493,"")</f>
        <v/>
      </c>
      <c r="G501" s="218" t="str">
        <f>IF(LEFT(DULIEU!$V493,3)=$M$4,DULIEU!$X493,"")</f>
        <v/>
      </c>
      <c r="H501" s="218">
        <f>IF(AND(LEFT(DULIEU!$V493,3)=$M$4,LEFT(DULIEU!$W493,4)=$H$11),DULIEU!$X493,0)</f>
        <v>0</v>
      </c>
      <c r="I501" s="218">
        <f>IF(AND(LEFT(DULIEU!$V493,3)=$M$4,LEFT(DULIEU!$W493,4)=$I$11),DULIEU!$X493,0)</f>
        <v>0</v>
      </c>
      <c r="J501" s="218">
        <f>IF(AND(LEFT(DULIEU!$V493,3)=$M$4,LEFT(DULIEU!$W493,4)=$J$11),DULIEU!$X493,0)</f>
        <v>0</v>
      </c>
      <c r="K501" s="219">
        <f>IF($L501&gt;0,DULIEU!W493,"-")</f>
        <v>0</v>
      </c>
      <c r="L501" s="218" t="str">
        <f t="shared" si="14"/>
        <v/>
      </c>
      <c r="M501" s="66" t="str">
        <f t="shared" si="15"/>
        <v/>
      </c>
      <c r="N501" s="118"/>
      <c r="O501" s="45"/>
      <c r="P501" s="45"/>
      <c r="Q501" s="45"/>
      <c r="R501" s="45"/>
      <c r="S501" s="45"/>
      <c r="T501" s="45"/>
      <c r="U501" s="45"/>
      <c r="V501" s="45"/>
      <c r="W501" s="45"/>
      <c r="X501" s="45"/>
      <c r="Y501" s="45"/>
      <c r="Z501" s="45"/>
      <c r="AA501" s="45"/>
      <c r="AB501" s="45"/>
      <c r="AC501" s="45"/>
      <c r="AD501" s="45"/>
      <c r="AE501" s="45"/>
      <c r="AF501" s="45"/>
      <c r="AG501" s="45"/>
      <c r="AH501" s="45"/>
      <c r="AI501" s="45"/>
      <c r="AJ501" s="45"/>
      <c r="AK501" s="45"/>
    </row>
    <row r="502" spans="1:37" s="50" customFormat="1" ht="12.75" hidden="1">
      <c r="A502" s="45"/>
      <c r="B502" s="216" t="str">
        <f>IF(LEFT(DULIEU!$V494,3)=$M$4,DULIEU!$D494,"")</f>
        <v/>
      </c>
      <c r="C502" s="217" t="str">
        <f>IF(LEFT(DULIEU!$V494,3)=$M$4,DULIEU!$H494,"")</f>
        <v/>
      </c>
      <c r="D502" s="217" t="str">
        <f>IF(LEFT(DULIEU!$V494,3)=$M$4,DULIEU!$J494,"")</f>
        <v/>
      </c>
      <c r="E502" s="216" t="str">
        <f>IF(LEFT(DULIEU!$V494,3)=$M$4,DULIEU!$E494,"")</f>
        <v/>
      </c>
      <c r="F502" s="216" t="str">
        <f>IF(LEFT(DULIEU!$V494,3)=$M$4,DULIEU!$O494,"")</f>
        <v/>
      </c>
      <c r="G502" s="218" t="str">
        <f>IF(LEFT(DULIEU!$V494,3)=$M$4,DULIEU!$X494,"")</f>
        <v/>
      </c>
      <c r="H502" s="218">
        <f>IF(AND(LEFT(DULIEU!$V494,3)=$M$4,LEFT(DULIEU!$W494,4)=$H$11),DULIEU!$X494,0)</f>
        <v>0</v>
      </c>
      <c r="I502" s="218">
        <f>IF(AND(LEFT(DULIEU!$V494,3)=$M$4,LEFT(DULIEU!$W494,4)=$I$11),DULIEU!$X494,0)</f>
        <v>0</v>
      </c>
      <c r="J502" s="218">
        <f>IF(AND(LEFT(DULIEU!$V494,3)=$M$4,LEFT(DULIEU!$W494,4)=$J$11),DULIEU!$X494,0)</f>
        <v>0</v>
      </c>
      <c r="K502" s="219">
        <f>IF($L502&gt;0,DULIEU!W494,"-")</f>
        <v>0</v>
      </c>
      <c r="L502" s="218" t="str">
        <f t="shared" si="14"/>
        <v/>
      </c>
      <c r="M502" s="66" t="str">
        <f t="shared" si="15"/>
        <v/>
      </c>
      <c r="N502" s="118"/>
      <c r="O502" s="45"/>
      <c r="P502" s="45"/>
      <c r="Q502" s="45"/>
      <c r="R502" s="45"/>
      <c r="S502" s="45"/>
      <c r="T502" s="45"/>
      <c r="U502" s="45"/>
      <c r="V502" s="45"/>
      <c r="W502" s="45"/>
      <c r="X502" s="45"/>
      <c r="Y502" s="45"/>
      <c r="Z502" s="45"/>
      <c r="AA502" s="45"/>
      <c r="AB502" s="45"/>
      <c r="AC502" s="45"/>
      <c r="AD502" s="45"/>
      <c r="AE502" s="45"/>
      <c r="AF502" s="45"/>
      <c r="AG502" s="45"/>
      <c r="AH502" s="45"/>
      <c r="AI502" s="45"/>
      <c r="AJ502" s="45"/>
      <c r="AK502" s="45"/>
    </row>
    <row r="503" spans="1:37" s="50" customFormat="1" ht="12.75">
      <c r="A503" s="45"/>
      <c r="B503" s="257"/>
      <c r="C503" s="257"/>
      <c r="D503" s="257"/>
      <c r="E503" s="257"/>
      <c r="F503" s="258" t="s">
        <v>793</v>
      </c>
      <c r="G503" s="264">
        <f>SUBTOTAL(9,G14:G502)</f>
        <v>24310000</v>
      </c>
      <c r="H503" s="264">
        <f t="shared" ref="H503:L503" si="16">SUBTOTAL(9,H14:H502)</f>
        <v>100000</v>
      </c>
      <c r="I503" s="264">
        <f t="shared" si="16"/>
        <v>0</v>
      </c>
      <c r="J503" s="264">
        <f t="shared" si="16"/>
        <v>22000000</v>
      </c>
      <c r="K503" s="264">
        <f t="shared" si="16"/>
        <v>0</v>
      </c>
      <c r="L503" s="264">
        <f t="shared" si="16"/>
        <v>2210000</v>
      </c>
      <c r="M503" s="261" t="str">
        <f t="shared" ref="M503" si="17">IF(F503="","","x")</f>
        <v>x</v>
      </c>
      <c r="N503" s="118"/>
      <c r="O503" s="45"/>
      <c r="P503" s="45"/>
      <c r="Q503" s="45"/>
      <c r="R503" s="45"/>
      <c r="S503" s="45"/>
      <c r="T503" s="45"/>
      <c r="U503" s="45"/>
      <c r="V503" s="45"/>
      <c r="W503" s="45"/>
      <c r="X503" s="45"/>
      <c r="Y503" s="45"/>
      <c r="Z503" s="45"/>
      <c r="AA503" s="45"/>
      <c r="AB503" s="45"/>
      <c r="AC503" s="45"/>
      <c r="AD503" s="45"/>
      <c r="AE503" s="45"/>
      <c r="AF503" s="45"/>
      <c r="AG503" s="45"/>
      <c r="AH503" s="45"/>
      <c r="AI503" s="45"/>
      <c r="AJ503" s="45"/>
      <c r="AK503" s="45"/>
    </row>
    <row r="504" spans="1:37">
      <c r="A504" s="2"/>
      <c r="B504" s="2"/>
      <c r="C504" s="2"/>
      <c r="D504" s="2"/>
      <c r="E504" s="2"/>
      <c r="F504" s="2"/>
      <c r="G504" s="2"/>
      <c r="H504" s="2"/>
      <c r="I504" s="2"/>
      <c r="J504" s="2"/>
      <c r="K504" s="30"/>
      <c r="L504" s="2"/>
      <c r="M504" s="5" t="s">
        <v>388</v>
      </c>
      <c r="N504" s="29"/>
      <c r="O504" s="2"/>
      <c r="P504" s="2"/>
      <c r="Q504" s="2"/>
      <c r="R504" s="2"/>
      <c r="S504" s="2"/>
      <c r="T504" s="2"/>
      <c r="U504" s="2"/>
      <c r="V504" s="2"/>
      <c r="W504" s="2"/>
      <c r="X504" s="2"/>
      <c r="Y504" s="2"/>
      <c r="Z504" s="2"/>
      <c r="AA504" s="2"/>
      <c r="AB504" s="2"/>
      <c r="AC504" s="2"/>
      <c r="AD504" s="2"/>
      <c r="AE504" s="2"/>
      <c r="AF504" s="2"/>
      <c r="AG504" s="2"/>
      <c r="AH504" s="2"/>
      <c r="AI504" s="2"/>
      <c r="AJ504" s="2"/>
      <c r="AK504" s="2"/>
    </row>
    <row r="505" spans="1:37" s="4" customFormat="1" ht="12.75">
      <c r="A505" s="28"/>
      <c r="B505" s="33" t="s">
        <v>364</v>
      </c>
      <c r="C505" s="28"/>
      <c r="D505" s="28"/>
      <c r="E505" s="28"/>
      <c r="F505" s="28"/>
      <c r="G505" s="37"/>
      <c r="H505" s="28"/>
      <c r="I505" s="28"/>
      <c r="J505" s="28"/>
      <c r="K505" s="121"/>
      <c r="L505" s="42"/>
      <c r="M505" s="32" t="s">
        <v>388</v>
      </c>
      <c r="N505" s="28"/>
      <c r="O505" s="28"/>
      <c r="P505" s="28"/>
      <c r="Q505" s="28"/>
      <c r="R505" s="28"/>
      <c r="S505" s="28"/>
      <c r="T505" s="28"/>
      <c r="U505" s="28"/>
    </row>
    <row r="506" spans="1:37" s="4" customFormat="1" ht="12.75">
      <c r="A506" s="28"/>
      <c r="B506" s="33" t="s">
        <v>365</v>
      </c>
      <c r="C506" s="28"/>
      <c r="D506" s="28"/>
      <c r="E506" s="28"/>
      <c r="F506" s="28"/>
      <c r="G506" s="37"/>
      <c r="H506" s="28"/>
      <c r="I506" s="28"/>
      <c r="J506" s="28"/>
      <c r="K506" s="121"/>
      <c r="L506" s="42"/>
      <c r="M506" s="32" t="s">
        <v>388</v>
      </c>
      <c r="N506" s="28"/>
      <c r="O506" s="28"/>
      <c r="P506" s="28"/>
      <c r="Q506" s="28"/>
      <c r="R506" s="28"/>
      <c r="S506" s="28"/>
      <c r="T506" s="28"/>
      <c r="U506" s="28"/>
    </row>
    <row r="507" spans="1:37" s="4" customFormat="1" ht="15" customHeight="1">
      <c r="A507" s="28"/>
      <c r="B507" s="28"/>
      <c r="C507" s="28"/>
      <c r="D507" s="28"/>
      <c r="E507" s="28"/>
      <c r="F507" s="28"/>
      <c r="G507" s="37"/>
      <c r="H507" s="28"/>
      <c r="J507" s="1328" t="str">
        <f>TTDN!$B$16</f>
        <v>Hà Nội, ngày 31 tháng 12 năm 2015</v>
      </c>
      <c r="K507" s="1328"/>
      <c r="L507" s="1328"/>
      <c r="M507" s="42" t="s">
        <v>388</v>
      </c>
      <c r="N507" s="28"/>
      <c r="O507" s="28"/>
      <c r="P507" s="28"/>
      <c r="Q507" s="28"/>
      <c r="R507" s="28"/>
      <c r="S507" s="28"/>
      <c r="T507" s="28"/>
      <c r="U507" s="28"/>
    </row>
    <row r="508" spans="1:37" s="4" customFormat="1" ht="15" customHeight="1">
      <c r="A508" s="28"/>
      <c r="B508" s="28"/>
      <c r="C508" s="1321" t="s">
        <v>390</v>
      </c>
      <c r="D508" s="1321"/>
      <c r="E508" s="1321"/>
      <c r="F508" s="28"/>
      <c r="G508" s="1095" t="s">
        <v>345</v>
      </c>
      <c r="J508" s="1326" t="s">
        <v>367</v>
      </c>
      <c r="K508" s="1326"/>
      <c r="L508" s="1326"/>
      <c r="M508" s="42" t="s">
        <v>388</v>
      </c>
      <c r="N508" s="28"/>
      <c r="O508" s="28"/>
      <c r="P508" s="28"/>
      <c r="Q508" s="28"/>
      <c r="R508" s="28"/>
      <c r="S508" s="28"/>
      <c r="T508" s="28"/>
    </row>
    <row r="509" spans="1:37" s="4" customFormat="1" ht="15" customHeight="1">
      <c r="A509" s="28"/>
      <c r="B509" s="28"/>
      <c r="C509" s="1321" t="s">
        <v>344</v>
      </c>
      <c r="D509" s="1321"/>
      <c r="E509" s="1321"/>
      <c r="F509" s="28"/>
      <c r="G509" s="1095" t="s">
        <v>344</v>
      </c>
      <c r="J509" s="1326" t="s">
        <v>344</v>
      </c>
      <c r="K509" s="1326"/>
      <c r="L509" s="1326"/>
      <c r="M509" s="42" t="s">
        <v>388</v>
      </c>
      <c r="N509" s="28"/>
      <c r="O509" s="28"/>
      <c r="P509" s="28"/>
      <c r="Q509" s="28"/>
      <c r="R509" s="28"/>
      <c r="S509" s="28"/>
      <c r="T509" s="28"/>
    </row>
    <row r="510" spans="1:37" s="4" customFormat="1" ht="12.75">
      <c r="A510" s="28"/>
      <c r="B510" s="28"/>
      <c r="C510" s="28"/>
      <c r="D510" s="28"/>
      <c r="E510" s="28"/>
      <c r="F510" s="28"/>
      <c r="G510" s="28"/>
      <c r="J510" s="129"/>
      <c r="M510" s="42" t="s">
        <v>388</v>
      </c>
      <c r="N510" s="28"/>
      <c r="O510" s="28"/>
      <c r="P510" s="28"/>
      <c r="Q510" s="28"/>
      <c r="R510" s="28"/>
      <c r="S510" s="28"/>
      <c r="T510" s="28"/>
    </row>
    <row r="511" spans="1:37" s="4" customFormat="1" ht="12.75">
      <c r="A511" s="28"/>
      <c r="B511" s="28"/>
      <c r="C511" s="28"/>
      <c r="D511" s="28"/>
      <c r="E511" s="28"/>
      <c r="F511" s="28"/>
      <c r="G511" s="28"/>
      <c r="J511" s="129"/>
      <c r="M511" s="42" t="s">
        <v>388</v>
      </c>
      <c r="N511" s="28"/>
      <c r="O511" s="28"/>
      <c r="P511" s="28"/>
      <c r="Q511" s="28"/>
      <c r="R511" s="28"/>
      <c r="S511" s="28"/>
      <c r="T511" s="28"/>
    </row>
    <row r="512" spans="1:37" s="4" customFormat="1" ht="12.75">
      <c r="A512" s="28"/>
      <c r="B512" s="28"/>
      <c r="C512" s="28"/>
      <c r="D512" s="28"/>
      <c r="E512" s="28"/>
      <c r="F512" s="28"/>
      <c r="G512" s="28"/>
      <c r="J512" s="129"/>
      <c r="M512" s="42" t="s">
        <v>388</v>
      </c>
      <c r="N512" s="28"/>
      <c r="O512" s="28"/>
      <c r="P512" s="28"/>
      <c r="Q512" s="28"/>
      <c r="R512" s="28"/>
      <c r="S512" s="28"/>
      <c r="T512" s="28"/>
    </row>
    <row r="513" spans="1:37" s="4" customFormat="1" ht="12.75">
      <c r="A513" s="28"/>
      <c r="B513" s="28"/>
      <c r="C513" s="28"/>
      <c r="D513" s="28"/>
      <c r="E513" s="28"/>
      <c r="F513" s="28"/>
      <c r="G513" s="28"/>
      <c r="J513" s="129"/>
      <c r="M513" s="42" t="s">
        <v>388</v>
      </c>
      <c r="N513" s="28"/>
      <c r="O513" s="28"/>
      <c r="P513" s="28"/>
      <c r="Q513" s="28"/>
      <c r="R513" s="28"/>
      <c r="S513" s="28"/>
      <c r="T513" s="28"/>
    </row>
    <row r="514" spans="1:37" s="4" customFormat="1" ht="12.75">
      <c r="A514" s="28"/>
      <c r="B514" s="28"/>
      <c r="C514" s="28"/>
      <c r="D514" s="28"/>
      <c r="E514" s="28"/>
      <c r="F514" s="28"/>
      <c r="G514" s="28"/>
      <c r="J514" s="129"/>
      <c r="M514" s="42" t="s">
        <v>388</v>
      </c>
      <c r="N514" s="28"/>
      <c r="O514" s="28"/>
      <c r="P514" s="28"/>
      <c r="Q514" s="28"/>
      <c r="R514" s="28"/>
      <c r="S514" s="28"/>
      <c r="T514" s="28"/>
    </row>
    <row r="515" spans="1:37" s="4" customFormat="1" ht="15" customHeight="1">
      <c r="A515" s="28"/>
      <c r="B515" s="28"/>
      <c r="C515" s="1329" t="str">
        <f>TTDN!$B$13</f>
        <v>Sơn Tùng MTP</v>
      </c>
      <c r="D515" s="1329"/>
      <c r="E515" s="1329"/>
      <c r="F515" s="28"/>
      <c r="G515" s="1096" t="str">
        <f>TTDN!$B$12</f>
        <v>Đàm Vĩnh Hưng</v>
      </c>
      <c r="J515" s="1324" t="str">
        <f>TTDN!$B$11</f>
        <v>Đàm Văn Đức</v>
      </c>
      <c r="K515" s="1324"/>
      <c r="L515" s="1324"/>
      <c r="M515" s="42" t="s">
        <v>388</v>
      </c>
      <c r="N515" s="28"/>
      <c r="O515" s="28"/>
      <c r="P515" s="28"/>
      <c r="Q515" s="28"/>
      <c r="R515" s="28"/>
      <c r="S515" s="28"/>
      <c r="T515" s="28"/>
    </row>
    <row r="516" spans="1:37">
      <c r="A516" s="2"/>
      <c r="B516" s="2"/>
      <c r="C516" s="2"/>
      <c r="D516" s="2"/>
      <c r="E516" s="2"/>
      <c r="F516" s="2"/>
      <c r="G516" s="2"/>
      <c r="H516" s="2"/>
      <c r="I516" s="2"/>
      <c r="J516" s="2"/>
      <c r="K516" s="30"/>
      <c r="L516" s="2"/>
      <c r="M516" s="40"/>
      <c r="N516" s="2"/>
      <c r="O516" s="2"/>
      <c r="P516" s="2"/>
      <c r="Q516" s="2"/>
      <c r="R516" s="2"/>
      <c r="S516" s="2"/>
      <c r="T516" s="2"/>
      <c r="U516" s="2"/>
      <c r="V516" s="2"/>
      <c r="W516" s="2"/>
      <c r="X516" s="2"/>
      <c r="Y516" s="2"/>
      <c r="Z516" s="2"/>
      <c r="AA516" s="2"/>
      <c r="AB516" s="2"/>
      <c r="AC516" s="2"/>
      <c r="AD516" s="2"/>
      <c r="AE516" s="2"/>
      <c r="AF516" s="2"/>
      <c r="AG516" s="2"/>
      <c r="AH516" s="2"/>
      <c r="AI516" s="2"/>
      <c r="AJ516" s="2"/>
      <c r="AK516" s="2"/>
    </row>
    <row r="517" spans="1:37">
      <c r="A517" s="2"/>
      <c r="B517" s="2"/>
      <c r="C517" s="2"/>
      <c r="D517" s="2"/>
      <c r="E517" s="2"/>
      <c r="F517" s="2"/>
      <c r="G517" s="2"/>
      <c r="H517" s="2"/>
      <c r="I517" s="2"/>
      <c r="J517" s="2"/>
      <c r="K517" s="30"/>
      <c r="L517" s="2"/>
      <c r="M517" s="40"/>
      <c r="N517" s="2"/>
      <c r="O517" s="2"/>
      <c r="P517" s="2"/>
      <c r="Q517" s="2"/>
      <c r="R517" s="2"/>
      <c r="S517" s="2"/>
      <c r="T517" s="2"/>
      <c r="U517" s="2"/>
      <c r="V517" s="2"/>
      <c r="W517" s="2"/>
      <c r="X517" s="2"/>
      <c r="Y517" s="2"/>
      <c r="Z517" s="2"/>
      <c r="AA517" s="2"/>
      <c r="AB517" s="2"/>
      <c r="AC517" s="2"/>
      <c r="AD517" s="2"/>
      <c r="AE517" s="2"/>
      <c r="AF517" s="2"/>
      <c r="AG517" s="2"/>
      <c r="AH517" s="2"/>
      <c r="AI517" s="2"/>
      <c r="AJ517" s="2"/>
      <c r="AK517" s="2"/>
    </row>
    <row r="518" spans="1:37">
      <c r="A518" s="2"/>
      <c r="B518" s="2"/>
      <c r="C518" s="2"/>
      <c r="D518" s="2"/>
      <c r="E518" s="2"/>
      <c r="F518" s="2"/>
      <c r="G518" s="2"/>
      <c r="H518" s="2"/>
      <c r="I518" s="2"/>
      <c r="J518" s="2"/>
      <c r="K518" s="30"/>
      <c r="L518" s="2"/>
      <c r="M518" s="40"/>
      <c r="N518" s="2"/>
      <c r="O518" s="2"/>
      <c r="P518" s="2"/>
      <c r="Q518" s="2"/>
      <c r="R518" s="2"/>
      <c r="S518" s="2"/>
      <c r="T518" s="2"/>
      <c r="U518" s="2"/>
      <c r="V518" s="2"/>
      <c r="W518" s="2"/>
      <c r="X518" s="2"/>
      <c r="Y518" s="2"/>
      <c r="Z518" s="2"/>
      <c r="AA518" s="2"/>
      <c r="AB518" s="2"/>
      <c r="AC518" s="2"/>
      <c r="AD518" s="2"/>
      <c r="AE518" s="2"/>
      <c r="AF518" s="2"/>
      <c r="AG518" s="2"/>
      <c r="AH518" s="2"/>
      <c r="AI518" s="2"/>
      <c r="AJ518" s="2"/>
      <c r="AK518" s="2"/>
    </row>
    <row r="519" spans="1:37">
      <c r="A519" s="2"/>
      <c r="B519" s="2"/>
      <c r="C519" s="2"/>
      <c r="D519" s="2"/>
      <c r="E519" s="2"/>
      <c r="F519" s="2"/>
      <c r="G519" s="2"/>
      <c r="H519" s="2"/>
      <c r="I519" s="2"/>
      <c r="J519" s="2"/>
      <c r="K519" s="30"/>
      <c r="L519" s="2"/>
      <c r="M519" s="40"/>
      <c r="N519" s="2"/>
      <c r="O519" s="2"/>
      <c r="P519" s="2"/>
      <c r="Q519" s="2"/>
      <c r="R519" s="2"/>
      <c r="S519" s="2"/>
      <c r="T519" s="2"/>
      <c r="U519" s="2"/>
      <c r="V519" s="2"/>
      <c r="W519" s="2"/>
      <c r="X519" s="2"/>
      <c r="Y519" s="2"/>
      <c r="Z519" s="2"/>
      <c r="AA519" s="2"/>
      <c r="AB519" s="2"/>
      <c r="AC519" s="2"/>
      <c r="AD519" s="2"/>
      <c r="AE519" s="2"/>
      <c r="AF519" s="2"/>
      <c r="AG519" s="2"/>
      <c r="AH519" s="2"/>
      <c r="AI519" s="2"/>
      <c r="AJ519" s="2"/>
      <c r="AK519" s="2"/>
    </row>
    <row r="520" spans="1:37">
      <c r="A520" s="2"/>
      <c r="B520" s="2"/>
      <c r="C520" s="2"/>
      <c r="D520" s="2"/>
      <c r="E520" s="2"/>
      <c r="F520" s="2"/>
      <c r="G520" s="2"/>
      <c r="H520" s="2"/>
      <c r="I520" s="2"/>
      <c r="J520" s="2"/>
      <c r="K520" s="30"/>
      <c r="L520" s="2"/>
      <c r="M520" s="40"/>
      <c r="N520" s="2"/>
      <c r="O520" s="2"/>
      <c r="P520" s="2"/>
      <c r="Q520" s="2"/>
      <c r="R520" s="2"/>
      <c r="S520" s="2"/>
      <c r="T520" s="2"/>
      <c r="U520" s="2"/>
      <c r="V520" s="2"/>
      <c r="W520" s="2"/>
      <c r="X520" s="2"/>
      <c r="Y520" s="2"/>
      <c r="Z520" s="2"/>
      <c r="AA520" s="2"/>
      <c r="AB520" s="2"/>
      <c r="AC520" s="2"/>
      <c r="AD520" s="2"/>
      <c r="AE520" s="2"/>
      <c r="AF520" s="2"/>
      <c r="AG520" s="2"/>
      <c r="AH520" s="2"/>
      <c r="AI520" s="2"/>
      <c r="AJ520" s="2"/>
      <c r="AK520" s="2"/>
    </row>
    <row r="521" spans="1:37">
      <c r="A521" s="2"/>
      <c r="B521" s="2"/>
      <c r="C521" s="2"/>
      <c r="D521" s="2"/>
      <c r="E521" s="2"/>
      <c r="F521" s="2"/>
      <c r="G521" s="2"/>
      <c r="H521" s="2"/>
      <c r="I521" s="2"/>
      <c r="J521" s="2"/>
      <c r="K521" s="30"/>
      <c r="L521" s="2"/>
      <c r="M521" s="40"/>
      <c r="N521" s="2"/>
      <c r="O521" s="2"/>
      <c r="P521" s="2"/>
      <c r="Q521" s="2"/>
      <c r="R521" s="2"/>
      <c r="S521" s="2"/>
      <c r="T521" s="2"/>
      <c r="U521" s="2"/>
      <c r="V521" s="2"/>
      <c r="W521" s="2"/>
      <c r="X521" s="2"/>
      <c r="Y521" s="2"/>
      <c r="Z521" s="2"/>
      <c r="AA521" s="2"/>
      <c r="AB521" s="2"/>
      <c r="AC521" s="2"/>
      <c r="AD521" s="2"/>
      <c r="AE521" s="2"/>
      <c r="AF521" s="2"/>
      <c r="AG521" s="2"/>
      <c r="AH521" s="2"/>
      <c r="AI521" s="2"/>
      <c r="AJ521" s="2"/>
      <c r="AK521" s="2"/>
    </row>
    <row r="522" spans="1:37">
      <c r="A522" s="2"/>
      <c r="B522" s="2"/>
      <c r="C522" s="2"/>
      <c r="D522" s="2"/>
      <c r="E522" s="2"/>
      <c r="F522" s="2"/>
      <c r="G522" s="2"/>
      <c r="H522" s="2"/>
      <c r="I522" s="2"/>
      <c r="J522" s="2"/>
      <c r="K522" s="30"/>
      <c r="L522" s="2"/>
      <c r="M522" s="40"/>
      <c r="N522" s="2"/>
      <c r="O522" s="2"/>
      <c r="P522" s="2"/>
      <c r="Q522" s="2"/>
      <c r="R522" s="2"/>
      <c r="S522" s="2"/>
      <c r="T522" s="2"/>
      <c r="U522" s="2"/>
      <c r="V522" s="2"/>
      <c r="W522" s="2"/>
      <c r="X522" s="2"/>
      <c r="Y522" s="2"/>
      <c r="Z522" s="2"/>
      <c r="AA522" s="2"/>
      <c r="AB522" s="2"/>
      <c r="AC522" s="2"/>
      <c r="AD522" s="2"/>
      <c r="AE522" s="2"/>
      <c r="AF522" s="2"/>
      <c r="AG522" s="2"/>
      <c r="AH522" s="2"/>
      <c r="AI522" s="2"/>
      <c r="AJ522" s="2"/>
      <c r="AK522" s="2"/>
    </row>
    <row r="523" spans="1:37">
      <c r="A523" s="2"/>
      <c r="B523" s="2"/>
      <c r="C523" s="2"/>
      <c r="D523" s="2"/>
      <c r="E523" s="2"/>
      <c r="F523" s="2"/>
      <c r="G523" s="2"/>
      <c r="H523" s="2"/>
      <c r="I523" s="2"/>
      <c r="J523" s="2"/>
      <c r="K523" s="30"/>
      <c r="L523" s="2"/>
      <c r="M523" s="40"/>
      <c r="N523" s="2"/>
      <c r="O523" s="2"/>
      <c r="P523" s="2"/>
      <c r="Q523" s="2"/>
      <c r="R523" s="2"/>
      <c r="S523" s="2"/>
      <c r="T523" s="2"/>
      <c r="U523" s="2"/>
      <c r="V523" s="2"/>
      <c r="W523" s="2"/>
      <c r="X523" s="2"/>
      <c r="Y523" s="2"/>
      <c r="Z523" s="2"/>
      <c r="AA523" s="2"/>
      <c r="AB523" s="2"/>
      <c r="AC523" s="2"/>
      <c r="AD523" s="2"/>
      <c r="AE523" s="2"/>
      <c r="AF523" s="2"/>
      <c r="AG523" s="2"/>
      <c r="AH523" s="2"/>
      <c r="AI523" s="2"/>
      <c r="AJ523" s="2"/>
      <c r="AK523" s="2"/>
    </row>
    <row r="524" spans="1:37">
      <c r="A524" s="2"/>
      <c r="B524" s="2"/>
      <c r="C524" s="2"/>
      <c r="D524" s="2"/>
      <c r="E524" s="2"/>
      <c r="F524" s="2"/>
      <c r="G524" s="2"/>
      <c r="H524" s="2"/>
      <c r="I524" s="2"/>
      <c r="J524" s="2"/>
      <c r="K524" s="30"/>
      <c r="L524" s="2"/>
      <c r="M524" s="40"/>
      <c r="N524" s="2"/>
      <c r="O524" s="2"/>
      <c r="P524" s="2"/>
      <c r="Q524" s="2"/>
      <c r="R524" s="2"/>
      <c r="S524" s="2"/>
      <c r="T524" s="2"/>
      <c r="U524" s="2"/>
      <c r="V524" s="2"/>
      <c r="W524" s="2"/>
      <c r="X524" s="2"/>
      <c r="Y524" s="2"/>
      <c r="Z524" s="2"/>
      <c r="AA524" s="2"/>
      <c r="AB524" s="2"/>
      <c r="AC524" s="2"/>
      <c r="AD524" s="2"/>
      <c r="AE524" s="2"/>
      <c r="AF524" s="2"/>
      <c r="AG524" s="2"/>
      <c r="AH524" s="2"/>
      <c r="AI524" s="2"/>
      <c r="AJ524" s="2"/>
      <c r="AK524" s="2"/>
    </row>
    <row r="525" spans="1:37">
      <c r="A525" s="2"/>
      <c r="B525" s="2"/>
      <c r="C525" s="2"/>
      <c r="D525" s="2"/>
      <c r="E525" s="2"/>
      <c r="F525" s="2"/>
      <c r="G525" s="2"/>
      <c r="H525" s="2"/>
      <c r="I525" s="2"/>
      <c r="J525" s="2"/>
      <c r="K525" s="30"/>
      <c r="L525" s="2"/>
      <c r="M525" s="40"/>
      <c r="N525" s="2"/>
      <c r="O525" s="2"/>
      <c r="P525" s="2"/>
      <c r="Q525" s="2"/>
      <c r="R525" s="2"/>
      <c r="S525" s="2"/>
      <c r="T525" s="2"/>
      <c r="U525" s="2"/>
      <c r="V525" s="2"/>
      <c r="W525" s="2"/>
      <c r="X525" s="2"/>
      <c r="Y525" s="2"/>
      <c r="Z525" s="2"/>
      <c r="AA525" s="2"/>
      <c r="AB525" s="2"/>
      <c r="AC525" s="2"/>
      <c r="AD525" s="2"/>
      <c r="AE525" s="2"/>
      <c r="AF525" s="2"/>
      <c r="AG525" s="2"/>
      <c r="AH525" s="2"/>
      <c r="AI525" s="2"/>
      <c r="AJ525" s="2"/>
      <c r="AK525" s="2"/>
    </row>
    <row r="526" spans="1:37">
      <c r="A526" s="2"/>
      <c r="B526" s="2"/>
      <c r="C526" s="2"/>
      <c r="D526" s="2"/>
      <c r="E526" s="2"/>
      <c r="F526" s="2"/>
      <c r="G526" s="2"/>
      <c r="H526" s="2"/>
      <c r="I526" s="2"/>
      <c r="J526" s="2"/>
      <c r="K526" s="30"/>
      <c r="L526" s="2"/>
      <c r="M526" s="40"/>
      <c r="N526" s="2"/>
      <c r="O526" s="2"/>
      <c r="P526" s="2"/>
      <c r="Q526" s="2"/>
      <c r="R526" s="2"/>
      <c r="S526" s="2"/>
      <c r="T526" s="2"/>
      <c r="U526" s="2"/>
      <c r="V526" s="2"/>
      <c r="W526" s="2"/>
      <c r="X526" s="2"/>
      <c r="Y526" s="2"/>
      <c r="Z526" s="2"/>
      <c r="AA526" s="2"/>
      <c r="AB526" s="2"/>
      <c r="AC526" s="2"/>
      <c r="AD526" s="2"/>
      <c r="AE526" s="2"/>
      <c r="AF526" s="2"/>
      <c r="AG526" s="2"/>
      <c r="AH526" s="2"/>
      <c r="AI526" s="2"/>
      <c r="AJ526" s="2"/>
      <c r="AK526" s="2"/>
    </row>
    <row r="527" spans="1:37">
      <c r="A527" s="2"/>
      <c r="B527" s="2"/>
      <c r="C527" s="2"/>
      <c r="D527" s="2"/>
      <c r="E527" s="2"/>
      <c r="F527" s="2"/>
      <c r="G527" s="2"/>
      <c r="H527" s="2"/>
      <c r="I527" s="2"/>
      <c r="J527" s="2"/>
      <c r="K527" s="30"/>
      <c r="L527" s="2"/>
      <c r="M527" s="40"/>
      <c r="N527" s="2"/>
      <c r="O527" s="2"/>
      <c r="P527" s="2"/>
      <c r="Q527" s="2"/>
      <c r="R527" s="2"/>
      <c r="S527" s="2"/>
      <c r="T527" s="2"/>
      <c r="U527" s="2"/>
      <c r="V527" s="2"/>
      <c r="W527" s="2"/>
      <c r="X527" s="2"/>
      <c r="Y527" s="2"/>
      <c r="Z527" s="2"/>
      <c r="AA527" s="2"/>
      <c r="AB527" s="2"/>
      <c r="AC527" s="2"/>
      <c r="AD527" s="2"/>
      <c r="AE527" s="2"/>
      <c r="AF527" s="2"/>
      <c r="AG527" s="2"/>
      <c r="AH527" s="2"/>
      <c r="AI527" s="2"/>
      <c r="AJ527" s="2"/>
      <c r="AK527" s="2"/>
    </row>
    <row r="528" spans="1:37">
      <c r="A528" s="2"/>
      <c r="B528" s="2"/>
      <c r="C528" s="2"/>
      <c r="D528" s="2"/>
      <c r="E528" s="2"/>
      <c r="F528" s="2"/>
      <c r="G528" s="2"/>
      <c r="H528" s="2"/>
      <c r="I528" s="2"/>
      <c r="J528" s="2"/>
      <c r="K528" s="30"/>
      <c r="L528" s="2"/>
      <c r="M528" s="40"/>
      <c r="N528" s="2"/>
      <c r="O528" s="2"/>
      <c r="P528" s="2"/>
      <c r="Q528" s="2"/>
      <c r="R528" s="2"/>
      <c r="S528" s="2"/>
      <c r="T528" s="2"/>
      <c r="U528" s="2"/>
      <c r="V528" s="2"/>
      <c r="W528" s="2"/>
      <c r="X528" s="2"/>
      <c r="Y528" s="2"/>
      <c r="Z528" s="2"/>
      <c r="AA528" s="2"/>
      <c r="AB528" s="2"/>
      <c r="AC528" s="2"/>
      <c r="AD528" s="2"/>
      <c r="AE528" s="2"/>
      <c r="AF528" s="2"/>
      <c r="AG528" s="2"/>
      <c r="AH528" s="2"/>
      <c r="AI528" s="2"/>
      <c r="AJ528" s="2"/>
      <c r="AK528" s="2"/>
    </row>
    <row r="529" spans="1:37">
      <c r="A529" s="2"/>
      <c r="B529" s="2"/>
      <c r="C529" s="2"/>
      <c r="D529" s="2"/>
      <c r="E529" s="2"/>
      <c r="F529" s="2"/>
      <c r="G529" s="2"/>
      <c r="H529" s="2"/>
      <c r="I529" s="2"/>
      <c r="J529" s="2"/>
      <c r="K529" s="30"/>
      <c r="L529" s="2"/>
      <c r="M529" s="40"/>
      <c r="N529" s="2"/>
      <c r="O529" s="2"/>
      <c r="P529" s="2"/>
      <c r="Q529" s="2"/>
      <c r="R529" s="2"/>
      <c r="S529" s="2"/>
      <c r="T529" s="2"/>
      <c r="U529" s="2"/>
      <c r="V529" s="2"/>
      <c r="W529" s="2"/>
      <c r="X529" s="2"/>
      <c r="Y529" s="2"/>
      <c r="Z529" s="2"/>
      <c r="AA529" s="2"/>
      <c r="AB529" s="2"/>
      <c r="AC529" s="2"/>
      <c r="AD529" s="2"/>
      <c r="AE529" s="2"/>
      <c r="AF529" s="2"/>
      <c r="AG529" s="2"/>
      <c r="AH529" s="2"/>
      <c r="AI529" s="2"/>
      <c r="AJ529" s="2"/>
      <c r="AK529" s="2"/>
    </row>
    <row r="530" spans="1:37">
      <c r="A530" s="2"/>
      <c r="B530" s="2"/>
      <c r="C530" s="2"/>
      <c r="D530" s="2"/>
      <c r="E530" s="2"/>
      <c r="F530" s="2"/>
      <c r="G530" s="2"/>
      <c r="H530" s="2"/>
      <c r="I530" s="2"/>
      <c r="J530" s="2"/>
      <c r="K530" s="30"/>
      <c r="L530" s="2"/>
      <c r="M530" s="40"/>
      <c r="N530" s="2"/>
      <c r="O530" s="2"/>
      <c r="P530" s="2"/>
      <c r="Q530" s="2"/>
      <c r="R530" s="2"/>
      <c r="S530" s="2"/>
      <c r="T530" s="2"/>
      <c r="U530" s="2"/>
      <c r="V530" s="2"/>
      <c r="W530" s="2"/>
      <c r="X530" s="2"/>
      <c r="Y530" s="2"/>
      <c r="Z530" s="2"/>
      <c r="AA530" s="2"/>
      <c r="AB530" s="2"/>
      <c r="AC530" s="2"/>
      <c r="AD530" s="2"/>
      <c r="AE530" s="2"/>
      <c r="AF530" s="2"/>
      <c r="AG530" s="2"/>
      <c r="AH530" s="2"/>
      <c r="AI530" s="2"/>
      <c r="AJ530" s="2"/>
      <c r="AK530" s="2"/>
    </row>
    <row r="531" spans="1:37">
      <c r="A531" s="2"/>
      <c r="B531" s="2"/>
      <c r="C531" s="2"/>
      <c r="D531" s="2"/>
      <c r="E531" s="2"/>
      <c r="F531" s="2"/>
      <c r="G531" s="2"/>
      <c r="H531" s="2"/>
      <c r="I531" s="2"/>
      <c r="J531" s="2"/>
      <c r="K531" s="30"/>
      <c r="L531" s="2"/>
      <c r="M531" s="40"/>
      <c r="N531" s="2"/>
      <c r="O531" s="2"/>
      <c r="P531" s="2"/>
      <c r="Q531" s="2"/>
      <c r="R531" s="2"/>
      <c r="S531" s="2"/>
      <c r="T531" s="2"/>
      <c r="U531" s="2"/>
      <c r="V531" s="2"/>
      <c r="W531" s="2"/>
      <c r="X531" s="2"/>
      <c r="Y531" s="2"/>
      <c r="Z531" s="2"/>
      <c r="AA531" s="2"/>
      <c r="AB531" s="2"/>
      <c r="AC531" s="2"/>
      <c r="AD531" s="2"/>
      <c r="AE531" s="2"/>
      <c r="AF531" s="2"/>
      <c r="AG531" s="2"/>
      <c r="AH531" s="2"/>
      <c r="AI531" s="2"/>
      <c r="AJ531" s="2"/>
      <c r="AK531" s="2"/>
    </row>
    <row r="532" spans="1:37">
      <c r="A532" s="2"/>
      <c r="B532" s="2"/>
      <c r="C532" s="2"/>
      <c r="D532" s="2"/>
      <c r="E532" s="2"/>
      <c r="F532" s="2"/>
      <c r="G532" s="2"/>
      <c r="H532" s="2"/>
      <c r="I532" s="2"/>
      <c r="J532" s="2"/>
      <c r="K532" s="30"/>
      <c r="L532" s="2"/>
      <c r="M532" s="40"/>
      <c r="N532" s="2"/>
      <c r="O532" s="2"/>
      <c r="P532" s="2"/>
      <c r="Q532" s="2"/>
      <c r="R532" s="2"/>
      <c r="S532" s="2"/>
      <c r="T532" s="2"/>
      <c r="U532" s="2"/>
      <c r="V532" s="2"/>
      <c r="W532" s="2"/>
      <c r="X532" s="2"/>
      <c r="Y532" s="2"/>
      <c r="Z532" s="2"/>
      <c r="AA532" s="2"/>
      <c r="AB532" s="2"/>
      <c r="AC532" s="2"/>
      <c r="AD532" s="2"/>
      <c r="AE532" s="2"/>
      <c r="AF532" s="2"/>
      <c r="AG532" s="2"/>
      <c r="AH532" s="2"/>
      <c r="AI532" s="2"/>
      <c r="AJ532" s="2"/>
      <c r="AK532" s="2"/>
    </row>
    <row r="533" spans="1:37">
      <c r="A533" s="2"/>
      <c r="B533" s="2"/>
      <c r="C533" s="2"/>
      <c r="D533" s="2"/>
      <c r="E533" s="2"/>
      <c r="F533" s="2"/>
      <c r="G533" s="2"/>
      <c r="H533" s="2"/>
      <c r="I533" s="2"/>
      <c r="J533" s="2"/>
      <c r="K533" s="30"/>
      <c r="L533" s="2"/>
      <c r="M533" s="40"/>
      <c r="N533" s="2"/>
      <c r="O533" s="2"/>
      <c r="P533" s="2"/>
      <c r="Q533" s="2"/>
      <c r="R533" s="2"/>
      <c r="S533" s="2"/>
      <c r="T533" s="2"/>
      <c r="U533" s="2"/>
      <c r="V533" s="2"/>
      <c r="W533" s="2"/>
      <c r="X533" s="2"/>
      <c r="Y533" s="2"/>
      <c r="Z533" s="2"/>
      <c r="AA533" s="2"/>
      <c r="AB533" s="2"/>
      <c r="AC533" s="2"/>
      <c r="AD533" s="2"/>
      <c r="AE533" s="2"/>
      <c r="AF533" s="2"/>
      <c r="AG533" s="2"/>
      <c r="AH533" s="2"/>
      <c r="AI533" s="2"/>
      <c r="AJ533" s="2"/>
      <c r="AK533" s="2"/>
    </row>
    <row r="534" spans="1:37">
      <c r="A534" s="2"/>
      <c r="B534" s="2"/>
      <c r="C534" s="2"/>
      <c r="D534" s="2"/>
      <c r="E534" s="2"/>
      <c r="F534" s="2"/>
      <c r="G534" s="2"/>
      <c r="H534" s="2"/>
      <c r="I534" s="2"/>
      <c r="J534" s="2"/>
      <c r="K534" s="30"/>
      <c r="L534" s="2"/>
      <c r="M534" s="40"/>
      <c r="N534" s="2"/>
      <c r="O534" s="2"/>
      <c r="P534" s="2"/>
      <c r="Q534" s="2"/>
      <c r="R534" s="2"/>
      <c r="S534" s="2"/>
      <c r="T534" s="2"/>
      <c r="U534" s="2"/>
      <c r="V534" s="2"/>
      <c r="W534" s="2"/>
      <c r="X534" s="2"/>
      <c r="Y534" s="2"/>
      <c r="Z534" s="2"/>
      <c r="AA534" s="2"/>
      <c r="AB534" s="2"/>
      <c r="AC534" s="2"/>
      <c r="AD534" s="2"/>
      <c r="AE534" s="2"/>
      <c r="AF534" s="2"/>
      <c r="AG534" s="2"/>
      <c r="AH534" s="2"/>
      <c r="AI534" s="2"/>
      <c r="AJ534" s="2"/>
      <c r="AK534" s="2"/>
    </row>
    <row r="535" spans="1:37">
      <c r="A535" s="2"/>
      <c r="B535" s="2"/>
      <c r="C535" s="2"/>
      <c r="D535" s="2"/>
      <c r="E535" s="2"/>
      <c r="F535" s="2"/>
      <c r="G535" s="2"/>
      <c r="H535" s="2"/>
      <c r="I535" s="2"/>
      <c r="J535" s="2"/>
      <c r="K535" s="30"/>
      <c r="L535" s="2"/>
      <c r="M535" s="40"/>
      <c r="N535" s="2"/>
      <c r="O535" s="2"/>
      <c r="P535" s="2"/>
      <c r="Q535" s="2"/>
      <c r="R535" s="2"/>
      <c r="S535" s="2"/>
      <c r="T535" s="2"/>
      <c r="U535" s="2"/>
      <c r="V535" s="2"/>
      <c r="W535" s="2"/>
      <c r="X535" s="2"/>
      <c r="Y535" s="2"/>
      <c r="Z535" s="2"/>
      <c r="AA535" s="2"/>
      <c r="AB535" s="2"/>
      <c r="AC535" s="2"/>
      <c r="AD535" s="2"/>
      <c r="AE535" s="2"/>
      <c r="AF535" s="2"/>
      <c r="AG535" s="2"/>
      <c r="AH535" s="2"/>
      <c r="AI535" s="2"/>
      <c r="AJ535" s="2"/>
      <c r="AK535" s="2"/>
    </row>
    <row r="536" spans="1:37">
      <c r="A536" s="2"/>
      <c r="B536" s="2"/>
      <c r="C536" s="2"/>
      <c r="D536" s="2"/>
      <c r="E536" s="2"/>
      <c r="F536" s="2"/>
      <c r="G536" s="2"/>
      <c r="H536" s="2"/>
      <c r="I536" s="2"/>
      <c r="J536" s="2"/>
      <c r="K536" s="30"/>
      <c r="L536" s="2"/>
      <c r="M536" s="40"/>
      <c r="N536" s="2"/>
      <c r="O536" s="2"/>
      <c r="P536" s="2"/>
      <c r="Q536" s="2"/>
      <c r="R536" s="2"/>
      <c r="S536" s="2"/>
      <c r="T536" s="2"/>
      <c r="U536" s="2"/>
      <c r="V536" s="2"/>
      <c r="W536" s="2"/>
      <c r="X536" s="2"/>
      <c r="Y536" s="2"/>
      <c r="Z536" s="2"/>
      <c r="AA536" s="2"/>
      <c r="AB536" s="2"/>
      <c r="AC536" s="2"/>
      <c r="AD536" s="2"/>
      <c r="AE536" s="2"/>
      <c r="AF536" s="2"/>
      <c r="AG536" s="2"/>
      <c r="AH536" s="2"/>
      <c r="AI536" s="2"/>
      <c r="AJ536" s="2"/>
      <c r="AK536" s="2"/>
    </row>
    <row r="537" spans="1:37">
      <c r="A537" s="2"/>
      <c r="B537" s="2"/>
      <c r="C537" s="2"/>
      <c r="D537" s="2"/>
      <c r="E537" s="2"/>
      <c r="F537" s="2"/>
      <c r="G537" s="2"/>
      <c r="H537" s="2"/>
      <c r="I537" s="2"/>
      <c r="J537" s="2"/>
      <c r="K537" s="30"/>
      <c r="L537" s="2"/>
      <c r="M537" s="40"/>
      <c r="N537" s="2"/>
      <c r="O537" s="2"/>
      <c r="P537" s="2"/>
      <c r="Q537" s="2"/>
      <c r="R537" s="2"/>
      <c r="S537" s="2"/>
      <c r="T537" s="2"/>
      <c r="U537" s="2"/>
      <c r="V537" s="2"/>
      <c r="W537" s="2"/>
      <c r="X537" s="2"/>
      <c r="Y537" s="2"/>
      <c r="Z537" s="2"/>
      <c r="AA537" s="2"/>
      <c r="AB537" s="2"/>
      <c r="AC537" s="2"/>
      <c r="AD537" s="2"/>
      <c r="AE537" s="2"/>
      <c r="AF537" s="2"/>
      <c r="AG537" s="2"/>
      <c r="AH537" s="2"/>
      <c r="AI537" s="2"/>
      <c r="AJ537" s="2"/>
      <c r="AK537" s="2"/>
    </row>
    <row r="538" spans="1:37">
      <c r="A538" s="2"/>
      <c r="B538" s="2"/>
      <c r="C538" s="2"/>
      <c r="D538" s="2"/>
      <c r="E538" s="2"/>
      <c r="F538" s="2"/>
      <c r="G538" s="2"/>
      <c r="H538" s="2"/>
      <c r="I538" s="2"/>
      <c r="J538" s="2"/>
      <c r="K538" s="30"/>
      <c r="L538" s="2"/>
      <c r="M538" s="40"/>
      <c r="N538" s="2"/>
      <c r="O538" s="2"/>
      <c r="P538" s="2"/>
      <c r="Q538" s="2"/>
      <c r="R538" s="2"/>
      <c r="S538" s="2"/>
      <c r="T538" s="2"/>
      <c r="U538" s="2"/>
      <c r="V538" s="2"/>
      <c r="W538" s="2"/>
      <c r="X538" s="2"/>
      <c r="Y538" s="2"/>
      <c r="Z538" s="2"/>
      <c r="AA538" s="2"/>
      <c r="AB538" s="2"/>
      <c r="AC538" s="2"/>
      <c r="AD538" s="2"/>
      <c r="AE538" s="2"/>
      <c r="AF538" s="2"/>
      <c r="AG538" s="2"/>
      <c r="AH538" s="2"/>
      <c r="AI538" s="2"/>
      <c r="AJ538" s="2"/>
      <c r="AK538" s="2"/>
    </row>
    <row r="539" spans="1:37">
      <c r="A539" s="2"/>
      <c r="B539" s="2"/>
      <c r="C539" s="2"/>
      <c r="D539" s="2"/>
      <c r="E539" s="2"/>
      <c r="F539" s="2"/>
      <c r="G539" s="2"/>
      <c r="H539" s="2"/>
      <c r="I539" s="2"/>
      <c r="J539" s="2"/>
      <c r="K539" s="30"/>
      <c r="L539" s="2"/>
      <c r="M539" s="40"/>
      <c r="N539" s="2"/>
      <c r="O539" s="2"/>
      <c r="P539" s="2"/>
      <c r="Q539" s="2"/>
      <c r="R539" s="2"/>
      <c r="S539" s="2"/>
      <c r="T539" s="2"/>
      <c r="U539" s="2"/>
      <c r="V539" s="2"/>
      <c r="W539" s="2"/>
      <c r="X539" s="2"/>
      <c r="Y539" s="2"/>
      <c r="Z539" s="2"/>
      <c r="AA539" s="2"/>
      <c r="AB539" s="2"/>
      <c r="AC539" s="2"/>
      <c r="AD539" s="2"/>
      <c r="AE539" s="2"/>
      <c r="AF539" s="2"/>
      <c r="AG539" s="2"/>
      <c r="AH539" s="2"/>
      <c r="AI539" s="2"/>
      <c r="AJ539" s="2"/>
      <c r="AK539" s="2"/>
    </row>
    <row r="540" spans="1:37">
      <c r="A540" s="2"/>
      <c r="B540" s="2"/>
      <c r="C540" s="2"/>
      <c r="D540" s="2"/>
      <c r="E540" s="2"/>
      <c r="F540" s="2"/>
      <c r="G540" s="2"/>
      <c r="H540" s="2"/>
      <c r="I540" s="2"/>
      <c r="J540" s="2"/>
      <c r="K540" s="30"/>
      <c r="L540" s="2"/>
      <c r="M540" s="40"/>
      <c r="N540" s="2"/>
      <c r="O540" s="2"/>
      <c r="P540" s="2"/>
      <c r="Q540" s="2"/>
      <c r="R540" s="2"/>
      <c r="S540" s="2"/>
      <c r="T540" s="2"/>
      <c r="U540" s="2"/>
      <c r="V540" s="2"/>
      <c r="W540" s="2"/>
      <c r="X540" s="2"/>
      <c r="Y540" s="2"/>
      <c r="Z540" s="2"/>
      <c r="AA540" s="2"/>
      <c r="AB540" s="2"/>
      <c r="AC540" s="2"/>
      <c r="AD540" s="2"/>
      <c r="AE540" s="2"/>
      <c r="AF540" s="2"/>
      <c r="AG540" s="2"/>
      <c r="AH540" s="2"/>
      <c r="AI540" s="2"/>
      <c r="AJ540" s="2"/>
      <c r="AK540" s="2"/>
    </row>
    <row r="541" spans="1:37">
      <c r="A541" s="2"/>
      <c r="B541" s="2"/>
      <c r="C541" s="2"/>
      <c r="D541" s="2"/>
      <c r="E541" s="2"/>
      <c r="F541" s="2"/>
      <c r="G541" s="2"/>
      <c r="H541" s="2"/>
      <c r="I541" s="2"/>
      <c r="J541" s="2"/>
      <c r="K541" s="30"/>
      <c r="L541" s="2"/>
      <c r="M541" s="40"/>
      <c r="N541" s="2"/>
      <c r="O541" s="2"/>
      <c r="P541" s="2"/>
      <c r="Q541" s="2"/>
      <c r="R541" s="2"/>
      <c r="S541" s="2"/>
      <c r="T541" s="2"/>
      <c r="U541" s="2"/>
      <c r="V541" s="2"/>
      <c r="W541" s="2"/>
      <c r="X541" s="2"/>
      <c r="Y541" s="2"/>
      <c r="Z541" s="2"/>
      <c r="AA541" s="2"/>
      <c r="AB541" s="2"/>
      <c r="AC541" s="2"/>
      <c r="AD541" s="2"/>
      <c r="AE541" s="2"/>
      <c r="AF541" s="2"/>
      <c r="AG541" s="2"/>
      <c r="AH541" s="2"/>
      <c r="AI541" s="2"/>
      <c r="AJ541" s="2"/>
      <c r="AK541" s="2"/>
    </row>
    <row r="542" spans="1:37">
      <c r="A542" s="2"/>
      <c r="B542" s="2"/>
      <c r="C542" s="2"/>
      <c r="D542" s="2"/>
      <c r="E542" s="2"/>
      <c r="F542" s="2"/>
      <c r="G542" s="2"/>
      <c r="H542" s="2"/>
      <c r="I542" s="2"/>
      <c r="J542" s="2"/>
      <c r="K542" s="30"/>
      <c r="L542" s="2"/>
      <c r="M542" s="40"/>
      <c r="N542" s="2"/>
      <c r="O542" s="2"/>
      <c r="P542" s="2"/>
      <c r="Q542" s="2"/>
      <c r="R542" s="2"/>
      <c r="S542" s="2"/>
      <c r="T542" s="2"/>
      <c r="U542" s="2"/>
      <c r="V542" s="2"/>
      <c r="W542" s="2"/>
      <c r="X542" s="2"/>
      <c r="Y542" s="2"/>
      <c r="Z542" s="2"/>
      <c r="AA542" s="2"/>
      <c r="AB542" s="2"/>
      <c r="AC542" s="2"/>
      <c r="AD542" s="2"/>
      <c r="AE542" s="2"/>
      <c r="AF542" s="2"/>
      <c r="AG542" s="2"/>
      <c r="AH542" s="2"/>
      <c r="AI542" s="2"/>
      <c r="AJ542" s="2"/>
      <c r="AK542" s="2"/>
    </row>
    <row r="543" spans="1:37">
      <c r="A543" s="2"/>
      <c r="B543" s="2"/>
      <c r="C543" s="2"/>
      <c r="D543" s="2"/>
      <c r="E543" s="2"/>
      <c r="F543" s="2"/>
      <c r="G543" s="2"/>
      <c r="H543" s="2"/>
      <c r="I543" s="2"/>
      <c r="J543" s="2"/>
      <c r="K543" s="30"/>
      <c r="L543" s="2"/>
      <c r="M543" s="40"/>
      <c r="N543" s="2"/>
      <c r="O543" s="2"/>
      <c r="P543" s="2"/>
      <c r="Q543" s="2"/>
      <c r="R543" s="2"/>
      <c r="S543" s="2"/>
      <c r="T543" s="2"/>
      <c r="U543" s="2"/>
      <c r="V543" s="2"/>
      <c r="W543" s="2"/>
      <c r="X543" s="2"/>
      <c r="Y543" s="2"/>
      <c r="Z543" s="2"/>
      <c r="AA543" s="2"/>
      <c r="AB543" s="2"/>
      <c r="AC543" s="2"/>
      <c r="AD543" s="2"/>
      <c r="AE543" s="2"/>
      <c r="AF543" s="2"/>
      <c r="AG543" s="2"/>
      <c r="AH543" s="2"/>
      <c r="AI543" s="2"/>
      <c r="AJ543" s="2"/>
      <c r="AK543" s="2"/>
    </row>
    <row r="544" spans="1:37">
      <c r="A544" s="2"/>
      <c r="B544" s="2"/>
      <c r="C544" s="2"/>
      <c r="D544" s="2"/>
      <c r="E544" s="2"/>
      <c r="F544" s="2"/>
      <c r="G544" s="2"/>
      <c r="H544" s="2"/>
      <c r="I544" s="2"/>
      <c r="J544" s="2"/>
      <c r="K544" s="30"/>
      <c r="L544" s="2"/>
      <c r="M544" s="40"/>
      <c r="N544" s="2"/>
      <c r="O544" s="2"/>
      <c r="P544" s="2"/>
      <c r="Q544" s="2"/>
      <c r="R544" s="2"/>
      <c r="S544" s="2"/>
      <c r="T544" s="2"/>
      <c r="U544" s="2"/>
      <c r="V544" s="2"/>
      <c r="W544" s="2"/>
      <c r="X544" s="2"/>
      <c r="Y544" s="2"/>
      <c r="Z544" s="2"/>
      <c r="AA544" s="2"/>
      <c r="AB544" s="2"/>
      <c r="AC544" s="2"/>
      <c r="AD544" s="2"/>
      <c r="AE544" s="2"/>
      <c r="AF544" s="2"/>
      <c r="AG544" s="2"/>
      <c r="AH544" s="2"/>
      <c r="AI544" s="2"/>
      <c r="AJ544" s="2"/>
      <c r="AK544" s="2"/>
    </row>
    <row r="545" spans="1:37">
      <c r="A545" s="2"/>
      <c r="B545" s="2"/>
      <c r="C545" s="2"/>
      <c r="D545" s="2"/>
      <c r="E545" s="2"/>
      <c r="F545" s="2"/>
      <c r="G545" s="2"/>
      <c r="H545" s="2"/>
      <c r="I545" s="2"/>
      <c r="J545" s="2"/>
      <c r="K545" s="30"/>
      <c r="L545" s="2"/>
      <c r="M545" s="40"/>
      <c r="N545" s="2"/>
      <c r="O545" s="2"/>
      <c r="P545" s="2"/>
      <c r="Q545" s="2"/>
      <c r="R545" s="2"/>
      <c r="S545" s="2"/>
      <c r="T545" s="2"/>
      <c r="U545" s="2"/>
      <c r="V545" s="2"/>
      <c r="W545" s="2"/>
      <c r="X545" s="2"/>
      <c r="Y545" s="2"/>
      <c r="Z545" s="2"/>
      <c r="AA545" s="2"/>
      <c r="AB545" s="2"/>
      <c r="AC545" s="2"/>
      <c r="AD545" s="2"/>
      <c r="AE545" s="2"/>
      <c r="AF545" s="2"/>
      <c r="AG545" s="2"/>
      <c r="AH545" s="2"/>
      <c r="AI545" s="2"/>
      <c r="AJ545" s="2"/>
      <c r="AK545" s="2"/>
    </row>
    <row r="546" spans="1:37">
      <c r="A546" s="2"/>
      <c r="B546" s="2"/>
      <c r="C546" s="2"/>
      <c r="D546" s="2"/>
      <c r="E546" s="2"/>
      <c r="F546" s="2"/>
      <c r="G546" s="2"/>
      <c r="H546" s="2"/>
      <c r="I546" s="2"/>
      <c r="J546" s="2"/>
      <c r="K546" s="30"/>
      <c r="L546" s="2"/>
      <c r="M546" s="40"/>
      <c r="N546" s="2"/>
      <c r="O546" s="2"/>
      <c r="P546" s="2"/>
      <c r="Q546" s="2"/>
      <c r="R546" s="2"/>
      <c r="S546" s="2"/>
      <c r="T546" s="2"/>
      <c r="U546" s="2"/>
      <c r="V546" s="2"/>
      <c r="W546" s="2"/>
      <c r="X546" s="2"/>
      <c r="Y546" s="2"/>
      <c r="Z546" s="2"/>
      <c r="AA546" s="2"/>
      <c r="AB546" s="2"/>
      <c r="AC546" s="2"/>
      <c r="AD546" s="2"/>
      <c r="AE546" s="2"/>
      <c r="AF546" s="2"/>
      <c r="AG546" s="2"/>
      <c r="AH546" s="2"/>
      <c r="AI546" s="2"/>
      <c r="AJ546" s="2"/>
      <c r="AK546" s="2"/>
    </row>
    <row r="547" spans="1:37">
      <c r="A547" s="2"/>
      <c r="B547" s="2"/>
      <c r="C547" s="2"/>
      <c r="D547" s="2"/>
      <c r="E547" s="2"/>
      <c r="F547" s="2"/>
      <c r="G547" s="2"/>
      <c r="H547" s="2"/>
      <c r="I547" s="2"/>
      <c r="J547" s="2"/>
      <c r="K547" s="30"/>
      <c r="L547" s="2"/>
      <c r="M547" s="40"/>
      <c r="N547" s="2"/>
      <c r="O547" s="2"/>
      <c r="P547" s="2"/>
      <c r="Q547" s="2"/>
      <c r="R547" s="2"/>
      <c r="S547" s="2"/>
      <c r="T547" s="2"/>
      <c r="U547" s="2"/>
      <c r="V547" s="2"/>
      <c r="W547" s="2"/>
      <c r="X547" s="2"/>
      <c r="Y547" s="2"/>
      <c r="Z547" s="2"/>
      <c r="AA547" s="2"/>
      <c r="AB547" s="2"/>
      <c r="AC547" s="2"/>
      <c r="AD547" s="2"/>
      <c r="AE547" s="2"/>
      <c r="AF547" s="2"/>
      <c r="AG547" s="2"/>
      <c r="AH547" s="2"/>
      <c r="AI547" s="2"/>
      <c r="AJ547" s="2"/>
      <c r="AK547" s="2"/>
    </row>
    <row r="548" spans="1:37">
      <c r="A548" s="2"/>
      <c r="B548" s="2"/>
      <c r="C548" s="2"/>
      <c r="D548" s="2"/>
      <c r="E548" s="2"/>
      <c r="F548" s="2"/>
      <c r="G548" s="2"/>
      <c r="H548" s="2"/>
      <c r="I548" s="2"/>
      <c r="J548" s="2"/>
      <c r="K548" s="30"/>
      <c r="L548" s="2"/>
      <c r="M548" s="40"/>
      <c r="N548" s="2"/>
      <c r="O548" s="2"/>
      <c r="P548" s="2"/>
      <c r="Q548" s="2"/>
      <c r="R548" s="2"/>
      <c r="S548" s="2"/>
      <c r="T548" s="2"/>
      <c r="U548" s="2"/>
      <c r="V548" s="2"/>
      <c r="W548" s="2"/>
      <c r="X548" s="2"/>
      <c r="Y548" s="2"/>
      <c r="Z548" s="2"/>
      <c r="AA548" s="2"/>
      <c r="AB548" s="2"/>
      <c r="AC548" s="2"/>
      <c r="AD548" s="2"/>
      <c r="AE548" s="2"/>
      <c r="AF548" s="2"/>
      <c r="AG548" s="2"/>
      <c r="AH548" s="2"/>
      <c r="AI548" s="2"/>
      <c r="AJ548" s="2"/>
      <c r="AK548" s="2"/>
    </row>
    <row r="549" spans="1:37">
      <c r="A549" s="2"/>
      <c r="B549" s="2"/>
      <c r="C549" s="2"/>
      <c r="D549" s="2"/>
      <c r="E549" s="2"/>
      <c r="F549" s="2"/>
      <c r="G549" s="2"/>
      <c r="H549" s="2"/>
      <c r="I549" s="2"/>
      <c r="J549" s="2"/>
      <c r="K549" s="30"/>
      <c r="L549" s="2"/>
      <c r="M549" s="40"/>
      <c r="N549" s="2"/>
      <c r="O549" s="2"/>
      <c r="P549" s="2"/>
      <c r="Q549" s="2"/>
      <c r="R549" s="2"/>
      <c r="S549" s="2"/>
      <c r="T549" s="2"/>
      <c r="U549" s="2"/>
      <c r="V549" s="2"/>
      <c r="W549" s="2"/>
      <c r="X549" s="2"/>
      <c r="Y549" s="2"/>
      <c r="Z549" s="2"/>
      <c r="AA549" s="2"/>
      <c r="AB549" s="2"/>
      <c r="AC549" s="2"/>
      <c r="AD549" s="2"/>
      <c r="AE549" s="2"/>
      <c r="AF549" s="2"/>
      <c r="AG549" s="2"/>
      <c r="AH549" s="2"/>
      <c r="AI549" s="2"/>
      <c r="AJ549" s="2"/>
      <c r="AK549" s="2"/>
    </row>
    <row r="550" spans="1:37">
      <c r="A550" s="2"/>
      <c r="B550" s="2"/>
      <c r="C550" s="2"/>
      <c r="D550" s="2"/>
      <c r="E550" s="2"/>
      <c r="F550" s="2"/>
      <c r="G550" s="2"/>
      <c r="H550" s="2"/>
      <c r="I550" s="2"/>
      <c r="J550" s="2"/>
      <c r="K550" s="30"/>
      <c r="L550" s="2"/>
      <c r="M550" s="40"/>
      <c r="N550" s="2"/>
      <c r="O550" s="2"/>
      <c r="P550" s="2"/>
      <c r="Q550" s="2"/>
      <c r="R550" s="2"/>
      <c r="S550" s="2"/>
      <c r="T550" s="2"/>
      <c r="U550" s="2"/>
      <c r="V550" s="2"/>
      <c r="W550" s="2"/>
      <c r="X550" s="2"/>
      <c r="Y550" s="2"/>
      <c r="Z550" s="2"/>
      <c r="AA550" s="2"/>
      <c r="AB550" s="2"/>
      <c r="AC550" s="2"/>
      <c r="AD550" s="2"/>
      <c r="AE550" s="2"/>
      <c r="AF550" s="2"/>
      <c r="AG550" s="2"/>
      <c r="AH550" s="2"/>
      <c r="AI550" s="2"/>
      <c r="AJ550" s="2"/>
      <c r="AK550" s="2"/>
    </row>
    <row r="551" spans="1:37">
      <c r="A551" s="2"/>
      <c r="B551" s="2"/>
      <c r="C551" s="2"/>
      <c r="D551" s="2"/>
      <c r="E551" s="2"/>
      <c r="F551" s="2"/>
      <c r="G551" s="2"/>
      <c r="H551" s="2"/>
      <c r="I551" s="2"/>
      <c r="J551" s="2"/>
      <c r="K551" s="30"/>
      <c r="L551" s="2"/>
      <c r="M551" s="40"/>
      <c r="N551" s="2"/>
      <c r="O551" s="2"/>
      <c r="P551" s="2"/>
      <c r="Q551" s="2"/>
      <c r="R551" s="2"/>
      <c r="S551" s="2"/>
      <c r="T551" s="2"/>
      <c r="U551" s="2"/>
      <c r="V551" s="2"/>
      <c r="W551" s="2"/>
      <c r="X551" s="2"/>
      <c r="Y551" s="2"/>
      <c r="Z551" s="2"/>
      <c r="AA551" s="2"/>
      <c r="AB551" s="2"/>
      <c r="AC551" s="2"/>
      <c r="AD551" s="2"/>
      <c r="AE551" s="2"/>
      <c r="AF551" s="2"/>
      <c r="AG551" s="2"/>
      <c r="AH551" s="2"/>
      <c r="AI551" s="2"/>
      <c r="AJ551" s="2"/>
      <c r="AK551" s="2"/>
    </row>
    <row r="552" spans="1:37">
      <c r="A552" s="2"/>
      <c r="B552" s="2"/>
      <c r="C552" s="2"/>
      <c r="D552" s="2"/>
      <c r="E552" s="2"/>
      <c r="F552" s="2"/>
      <c r="G552" s="2"/>
      <c r="H552" s="2"/>
      <c r="I552" s="2"/>
      <c r="J552" s="2"/>
      <c r="K552" s="30"/>
      <c r="L552" s="2"/>
      <c r="M552" s="40"/>
      <c r="N552" s="2"/>
      <c r="O552" s="2"/>
      <c r="P552" s="2"/>
      <c r="Q552" s="2"/>
      <c r="R552" s="2"/>
      <c r="S552" s="2"/>
      <c r="T552" s="2"/>
      <c r="U552" s="2"/>
      <c r="V552" s="2"/>
      <c r="W552" s="2"/>
      <c r="X552" s="2"/>
      <c r="Y552" s="2"/>
      <c r="Z552" s="2"/>
      <c r="AA552" s="2"/>
      <c r="AB552" s="2"/>
      <c r="AC552" s="2"/>
      <c r="AD552" s="2"/>
      <c r="AE552" s="2"/>
      <c r="AF552" s="2"/>
      <c r="AG552" s="2"/>
      <c r="AH552" s="2"/>
      <c r="AI552" s="2"/>
      <c r="AJ552" s="2"/>
      <c r="AK552" s="2"/>
    </row>
    <row r="553" spans="1:37">
      <c r="A553" s="2"/>
      <c r="B553" s="2"/>
      <c r="C553" s="2"/>
      <c r="D553" s="2"/>
      <c r="E553" s="2"/>
      <c r="F553" s="2"/>
      <c r="G553" s="2"/>
      <c r="H553" s="2"/>
      <c r="I553" s="2"/>
      <c r="J553" s="2"/>
      <c r="K553" s="30"/>
      <c r="L553" s="2"/>
      <c r="M553" s="40"/>
      <c r="N553" s="2"/>
      <c r="O553" s="2"/>
      <c r="P553" s="2"/>
      <c r="Q553" s="2"/>
      <c r="R553" s="2"/>
      <c r="S553" s="2"/>
      <c r="T553" s="2"/>
      <c r="U553" s="2"/>
      <c r="V553" s="2"/>
      <c r="W553" s="2"/>
      <c r="X553" s="2"/>
      <c r="Y553" s="2"/>
      <c r="Z553" s="2"/>
      <c r="AA553" s="2"/>
      <c r="AB553" s="2"/>
      <c r="AC553" s="2"/>
      <c r="AD553" s="2"/>
      <c r="AE553" s="2"/>
      <c r="AF553" s="2"/>
      <c r="AG553" s="2"/>
      <c r="AH553" s="2"/>
      <c r="AI553" s="2"/>
      <c r="AJ553" s="2"/>
      <c r="AK553" s="2"/>
    </row>
    <row r="554" spans="1:37">
      <c r="A554" s="2"/>
      <c r="B554" s="2"/>
      <c r="C554" s="2"/>
      <c r="D554" s="2"/>
      <c r="E554" s="2"/>
      <c r="F554" s="2"/>
      <c r="G554" s="2"/>
      <c r="H554" s="2"/>
      <c r="I554" s="2"/>
      <c r="J554" s="2"/>
      <c r="K554" s="30"/>
      <c r="L554" s="2"/>
      <c r="M554" s="40"/>
      <c r="N554" s="2"/>
      <c r="O554" s="2"/>
      <c r="P554" s="2"/>
      <c r="Q554" s="2"/>
      <c r="R554" s="2"/>
      <c r="S554" s="2"/>
      <c r="T554" s="2"/>
      <c r="U554" s="2"/>
      <c r="V554" s="2"/>
      <c r="W554" s="2"/>
      <c r="X554" s="2"/>
      <c r="Y554" s="2"/>
      <c r="Z554" s="2"/>
      <c r="AA554" s="2"/>
      <c r="AB554" s="2"/>
      <c r="AC554" s="2"/>
      <c r="AD554" s="2"/>
      <c r="AE554" s="2"/>
      <c r="AF554" s="2"/>
      <c r="AG554" s="2"/>
      <c r="AH554" s="2"/>
      <c r="AI554" s="2"/>
      <c r="AJ554" s="2"/>
      <c r="AK554" s="2"/>
    </row>
    <row r="555" spans="1:37">
      <c r="A555" s="2"/>
      <c r="B555" s="2"/>
      <c r="C555" s="2"/>
      <c r="D555" s="2"/>
      <c r="E555" s="2"/>
      <c r="F555" s="2"/>
      <c r="G555" s="2"/>
      <c r="H555" s="2"/>
      <c r="I555" s="2"/>
      <c r="J555" s="2"/>
      <c r="K555" s="30"/>
      <c r="L555" s="2"/>
      <c r="M555" s="40"/>
      <c r="N555" s="2"/>
      <c r="O555" s="2"/>
      <c r="P555" s="2"/>
      <c r="Q555" s="2"/>
      <c r="R555" s="2"/>
      <c r="S555" s="2"/>
      <c r="T555" s="2"/>
      <c r="U555" s="2"/>
      <c r="V555" s="2"/>
      <c r="W555" s="2"/>
      <c r="X555" s="2"/>
      <c r="Y555" s="2"/>
      <c r="Z555" s="2"/>
      <c r="AA555" s="2"/>
      <c r="AB555" s="2"/>
      <c r="AC555" s="2"/>
      <c r="AD555" s="2"/>
      <c r="AE555" s="2"/>
      <c r="AF555" s="2"/>
      <c r="AG555" s="2"/>
      <c r="AH555" s="2"/>
      <c r="AI555" s="2"/>
      <c r="AJ555" s="2"/>
      <c r="AK555" s="2"/>
    </row>
    <row r="556" spans="1:37">
      <c r="A556" s="2"/>
      <c r="B556" s="2"/>
      <c r="C556" s="2"/>
      <c r="D556" s="2"/>
      <c r="E556" s="2"/>
      <c r="F556" s="2"/>
      <c r="G556" s="2"/>
      <c r="H556" s="2"/>
      <c r="I556" s="2"/>
      <c r="J556" s="2"/>
      <c r="K556" s="30"/>
      <c r="L556" s="2"/>
      <c r="M556" s="40"/>
      <c r="N556" s="2"/>
      <c r="O556" s="2"/>
      <c r="P556" s="2"/>
      <c r="Q556" s="2"/>
      <c r="R556" s="2"/>
      <c r="S556" s="2"/>
      <c r="T556" s="2"/>
      <c r="U556" s="2"/>
      <c r="V556" s="2"/>
      <c r="W556" s="2"/>
      <c r="X556" s="2"/>
      <c r="Y556" s="2"/>
      <c r="Z556" s="2"/>
      <c r="AA556" s="2"/>
      <c r="AB556" s="2"/>
      <c r="AC556" s="2"/>
      <c r="AD556" s="2"/>
      <c r="AE556" s="2"/>
      <c r="AF556" s="2"/>
      <c r="AG556" s="2"/>
      <c r="AH556" s="2"/>
      <c r="AI556" s="2"/>
      <c r="AJ556" s="2"/>
      <c r="AK556" s="2"/>
    </row>
    <row r="557" spans="1:37">
      <c r="A557" s="2"/>
      <c r="B557" s="2"/>
      <c r="C557" s="2"/>
      <c r="D557" s="2"/>
      <c r="E557" s="2"/>
      <c r="F557" s="2"/>
      <c r="G557" s="2"/>
      <c r="H557" s="2"/>
      <c r="I557" s="2"/>
      <c r="J557" s="2"/>
      <c r="K557" s="30"/>
      <c r="L557" s="2"/>
      <c r="M557" s="40"/>
      <c r="N557" s="2"/>
      <c r="O557" s="2"/>
      <c r="P557" s="2"/>
      <c r="Q557" s="2"/>
      <c r="R557" s="2"/>
      <c r="S557" s="2"/>
      <c r="T557" s="2"/>
      <c r="U557" s="2"/>
      <c r="V557" s="2"/>
      <c r="W557" s="2"/>
      <c r="X557" s="2"/>
      <c r="Y557" s="2"/>
      <c r="Z557" s="2"/>
      <c r="AA557" s="2"/>
      <c r="AB557" s="2"/>
      <c r="AC557" s="2"/>
      <c r="AD557" s="2"/>
      <c r="AE557" s="2"/>
      <c r="AF557" s="2"/>
      <c r="AG557" s="2"/>
      <c r="AH557" s="2"/>
      <c r="AI557" s="2"/>
      <c r="AJ557" s="2"/>
      <c r="AK557" s="2"/>
    </row>
    <row r="558" spans="1:37">
      <c r="A558" s="2"/>
      <c r="B558" s="2"/>
      <c r="C558" s="2"/>
      <c r="D558" s="2"/>
      <c r="E558" s="2"/>
      <c r="F558" s="2"/>
      <c r="G558" s="2"/>
      <c r="H558" s="2"/>
      <c r="I558" s="2"/>
      <c r="J558" s="2"/>
      <c r="K558" s="30"/>
      <c r="L558" s="2"/>
      <c r="M558" s="40"/>
      <c r="N558" s="2"/>
      <c r="O558" s="2"/>
      <c r="P558" s="2"/>
      <c r="Q558" s="2"/>
      <c r="R558" s="2"/>
      <c r="S558" s="2"/>
      <c r="T558" s="2"/>
      <c r="U558" s="2"/>
      <c r="V558" s="2"/>
      <c r="W558" s="2"/>
      <c r="X558" s="2"/>
      <c r="Y558" s="2"/>
      <c r="Z558" s="2"/>
      <c r="AA558" s="2"/>
      <c r="AB558" s="2"/>
      <c r="AC558" s="2"/>
      <c r="AD558" s="2"/>
      <c r="AE558" s="2"/>
      <c r="AF558" s="2"/>
      <c r="AG558" s="2"/>
      <c r="AH558" s="2"/>
      <c r="AI558" s="2"/>
      <c r="AJ558" s="2"/>
      <c r="AK558" s="2"/>
    </row>
    <row r="559" spans="1:37">
      <c r="A559" s="2"/>
      <c r="B559" s="2"/>
      <c r="C559" s="2"/>
      <c r="D559" s="2"/>
      <c r="E559" s="2"/>
      <c r="F559" s="2"/>
      <c r="G559" s="2"/>
      <c r="H559" s="2"/>
      <c r="I559" s="2"/>
      <c r="J559" s="2"/>
      <c r="K559" s="30"/>
      <c r="L559" s="2"/>
      <c r="M559" s="40"/>
      <c r="N559" s="2"/>
      <c r="O559" s="2"/>
      <c r="P559" s="2"/>
      <c r="Q559" s="2"/>
      <c r="R559" s="2"/>
      <c r="S559" s="2"/>
      <c r="T559" s="2"/>
      <c r="U559" s="2"/>
      <c r="V559" s="2"/>
      <c r="W559" s="2"/>
      <c r="X559" s="2"/>
      <c r="Y559" s="2"/>
      <c r="Z559" s="2"/>
      <c r="AA559" s="2"/>
      <c r="AB559" s="2"/>
      <c r="AC559" s="2"/>
      <c r="AD559" s="2"/>
      <c r="AE559" s="2"/>
      <c r="AF559" s="2"/>
      <c r="AG559" s="2"/>
      <c r="AH559" s="2"/>
      <c r="AI559" s="2"/>
      <c r="AJ559" s="2"/>
      <c r="AK559" s="2"/>
    </row>
    <row r="560" spans="1:37">
      <c r="A560" s="2"/>
      <c r="B560" s="2"/>
      <c r="C560" s="2"/>
      <c r="D560" s="2"/>
      <c r="E560" s="2"/>
      <c r="F560" s="2"/>
      <c r="G560" s="2"/>
      <c r="H560" s="2"/>
      <c r="I560" s="2"/>
      <c r="J560" s="2"/>
      <c r="K560" s="30"/>
      <c r="L560" s="2"/>
      <c r="M560" s="40"/>
      <c r="N560" s="2"/>
      <c r="O560" s="2"/>
      <c r="P560" s="2"/>
      <c r="Q560" s="2"/>
      <c r="R560" s="2"/>
      <c r="S560" s="2"/>
      <c r="T560" s="2"/>
      <c r="U560" s="2"/>
      <c r="V560" s="2"/>
      <c r="W560" s="2"/>
      <c r="X560" s="2"/>
      <c r="Y560" s="2"/>
      <c r="Z560" s="2"/>
      <c r="AA560" s="2"/>
      <c r="AB560" s="2"/>
      <c r="AC560" s="2"/>
      <c r="AD560" s="2"/>
      <c r="AE560" s="2"/>
      <c r="AF560" s="2"/>
      <c r="AG560" s="2"/>
      <c r="AH560" s="2"/>
      <c r="AI560" s="2"/>
      <c r="AJ560" s="2"/>
      <c r="AK560" s="2"/>
    </row>
    <row r="561" spans="1:37">
      <c r="A561" s="2"/>
      <c r="B561" s="2"/>
      <c r="C561" s="2"/>
      <c r="D561" s="2"/>
      <c r="E561" s="2"/>
      <c r="F561" s="2"/>
      <c r="G561" s="2"/>
      <c r="H561" s="2"/>
      <c r="I561" s="2"/>
      <c r="J561" s="2"/>
      <c r="K561" s="30"/>
      <c r="L561" s="2"/>
      <c r="M561" s="40"/>
      <c r="N561" s="2"/>
      <c r="O561" s="2"/>
      <c r="P561" s="2"/>
      <c r="Q561" s="2"/>
      <c r="R561" s="2"/>
      <c r="S561" s="2"/>
      <c r="T561" s="2"/>
      <c r="U561" s="2"/>
      <c r="V561" s="2"/>
      <c r="W561" s="2"/>
      <c r="X561" s="2"/>
      <c r="Y561" s="2"/>
      <c r="Z561" s="2"/>
      <c r="AA561" s="2"/>
      <c r="AB561" s="2"/>
      <c r="AC561" s="2"/>
      <c r="AD561" s="2"/>
      <c r="AE561" s="2"/>
      <c r="AF561" s="2"/>
      <c r="AG561" s="2"/>
      <c r="AH561" s="2"/>
      <c r="AI561" s="2"/>
      <c r="AJ561" s="2"/>
      <c r="AK561" s="2"/>
    </row>
    <row r="562" spans="1:37">
      <c r="A562" s="2"/>
      <c r="B562" s="2"/>
      <c r="C562" s="2"/>
      <c r="D562" s="2"/>
      <c r="E562" s="2"/>
      <c r="F562" s="2"/>
      <c r="G562" s="2"/>
      <c r="H562" s="2"/>
      <c r="I562" s="2"/>
      <c r="J562" s="2"/>
      <c r="K562" s="30"/>
      <c r="L562" s="2"/>
      <c r="M562" s="40"/>
      <c r="N562" s="2"/>
      <c r="O562" s="2"/>
      <c r="P562" s="2"/>
      <c r="Q562" s="2"/>
      <c r="R562" s="2"/>
      <c r="S562" s="2"/>
      <c r="T562" s="2"/>
      <c r="U562" s="2"/>
      <c r="V562" s="2"/>
      <c r="W562" s="2"/>
      <c r="X562" s="2"/>
      <c r="Y562" s="2"/>
      <c r="Z562" s="2"/>
      <c r="AA562" s="2"/>
      <c r="AB562" s="2"/>
      <c r="AC562" s="2"/>
      <c r="AD562" s="2"/>
      <c r="AE562" s="2"/>
      <c r="AF562" s="2"/>
      <c r="AG562" s="2"/>
      <c r="AH562" s="2"/>
      <c r="AI562" s="2"/>
      <c r="AJ562" s="2"/>
      <c r="AK562" s="2"/>
    </row>
    <row r="563" spans="1:37">
      <c r="A563" s="2"/>
      <c r="B563" s="2"/>
      <c r="C563" s="2"/>
      <c r="D563" s="2"/>
      <c r="E563" s="2"/>
      <c r="F563" s="2"/>
      <c r="G563" s="2"/>
      <c r="H563" s="2"/>
      <c r="I563" s="2"/>
      <c r="J563" s="2"/>
      <c r="K563" s="30"/>
      <c r="L563" s="2"/>
      <c r="M563" s="40"/>
      <c r="N563" s="2"/>
      <c r="O563" s="2"/>
      <c r="P563" s="2"/>
      <c r="Q563" s="2"/>
      <c r="R563" s="2"/>
      <c r="S563" s="2"/>
      <c r="T563" s="2"/>
      <c r="U563" s="2"/>
      <c r="V563" s="2"/>
      <c r="W563" s="2"/>
      <c r="X563" s="2"/>
      <c r="Y563" s="2"/>
      <c r="Z563" s="2"/>
      <c r="AA563" s="2"/>
      <c r="AB563" s="2"/>
      <c r="AC563" s="2"/>
      <c r="AD563" s="2"/>
      <c r="AE563" s="2"/>
      <c r="AF563" s="2"/>
      <c r="AG563" s="2"/>
      <c r="AH563" s="2"/>
      <c r="AI563" s="2"/>
      <c r="AJ563" s="2"/>
      <c r="AK563" s="2"/>
    </row>
    <row r="564" spans="1:37">
      <c r="A564" s="2"/>
      <c r="B564" s="2"/>
      <c r="C564" s="2"/>
      <c r="D564" s="2"/>
      <c r="E564" s="2"/>
      <c r="F564" s="2"/>
      <c r="G564" s="2"/>
      <c r="H564" s="2"/>
      <c r="I564" s="2"/>
      <c r="J564" s="2"/>
      <c r="K564" s="30"/>
      <c r="L564" s="2"/>
      <c r="M564" s="40"/>
      <c r="N564" s="2"/>
      <c r="O564" s="2"/>
      <c r="P564" s="2"/>
      <c r="Q564" s="2"/>
      <c r="R564" s="2"/>
      <c r="S564" s="2"/>
      <c r="T564" s="2"/>
      <c r="U564" s="2"/>
      <c r="V564" s="2"/>
      <c r="W564" s="2"/>
      <c r="X564" s="2"/>
      <c r="Y564" s="2"/>
      <c r="Z564" s="2"/>
      <c r="AA564" s="2"/>
      <c r="AB564" s="2"/>
      <c r="AC564" s="2"/>
      <c r="AD564" s="2"/>
      <c r="AE564" s="2"/>
      <c r="AF564" s="2"/>
      <c r="AG564" s="2"/>
      <c r="AH564" s="2"/>
      <c r="AI564" s="2"/>
      <c r="AJ564" s="2"/>
      <c r="AK564" s="2"/>
    </row>
    <row r="565" spans="1:37">
      <c r="A565" s="2"/>
      <c r="B565" s="2"/>
      <c r="C565" s="2"/>
      <c r="D565" s="2"/>
      <c r="E565" s="2"/>
      <c r="F565" s="2"/>
      <c r="G565" s="2"/>
      <c r="H565" s="2"/>
      <c r="I565" s="2"/>
      <c r="J565" s="2"/>
      <c r="K565" s="30"/>
      <c r="L565" s="2"/>
      <c r="M565" s="40"/>
      <c r="N565" s="2"/>
      <c r="O565" s="2"/>
      <c r="P565" s="2"/>
      <c r="Q565" s="2"/>
      <c r="R565" s="2"/>
      <c r="S565" s="2"/>
      <c r="T565" s="2"/>
      <c r="U565" s="2"/>
      <c r="V565" s="2"/>
      <c r="W565" s="2"/>
      <c r="X565" s="2"/>
      <c r="Y565" s="2"/>
      <c r="Z565" s="2"/>
      <c r="AA565" s="2"/>
      <c r="AB565" s="2"/>
      <c r="AC565" s="2"/>
      <c r="AD565" s="2"/>
      <c r="AE565" s="2"/>
      <c r="AF565" s="2"/>
      <c r="AG565" s="2"/>
      <c r="AH565" s="2"/>
      <c r="AI565" s="2"/>
      <c r="AJ565" s="2"/>
      <c r="AK565" s="2"/>
    </row>
    <row r="566" spans="1:37">
      <c r="A566" s="2"/>
      <c r="B566" s="2"/>
      <c r="C566" s="2"/>
      <c r="D566" s="2"/>
      <c r="E566" s="2"/>
      <c r="F566" s="2"/>
      <c r="G566" s="2"/>
      <c r="H566" s="2"/>
      <c r="I566" s="2"/>
      <c r="J566" s="2"/>
      <c r="K566" s="30"/>
      <c r="L566" s="2"/>
      <c r="M566" s="40"/>
      <c r="N566" s="2"/>
      <c r="O566" s="2"/>
      <c r="P566" s="2"/>
      <c r="Q566" s="2"/>
      <c r="R566" s="2"/>
      <c r="S566" s="2"/>
      <c r="T566" s="2"/>
      <c r="U566" s="2"/>
      <c r="V566" s="2"/>
      <c r="W566" s="2"/>
      <c r="X566" s="2"/>
      <c r="Y566" s="2"/>
      <c r="Z566" s="2"/>
      <c r="AA566" s="2"/>
      <c r="AB566" s="2"/>
      <c r="AC566" s="2"/>
      <c r="AD566" s="2"/>
      <c r="AE566" s="2"/>
      <c r="AF566" s="2"/>
      <c r="AG566" s="2"/>
      <c r="AH566" s="2"/>
      <c r="AI566" s="2"/>
      <c r="AJ566" s="2"/>
      <c r="AK566" s="2"/>
    </row>
    <row r="567" spans="1:37">
      <c r="A567" s="2"/>
      <c r="B567" s="2"/>
      <c r="C567" s="2"/>
      <c r="D567" s="2"/>
      <c r="E567" s="2"/>
      <c r="F567" s="2"/>
      <c r="G567" s="2"/>
      <c r="H567" s="2"/>
      <c r="I567" s="2"/>
      <c r="J567" s="2"/>
      <c r="K567" s="30"/>
      <c r="L567" s="2"/>
      <c r="M567" s="40"/>
      <c r="N567" s="2"/>
      <c r="O567" s="2"/>
      <c r="P567" s="2"/>
      <c r="Q567" s="2"/>
      <c r="R567" s="2"/>
      <c r="S567" s="2"/>
      <c r="T567" s="2"/>
      <c r="U567" s="2"/>
      <c r="V567" s="2"/>
      <c r="W567" s="2"/>
      <c r="X567" s="2"/>
      <c r="Y567" s="2"/>
      <c r="Z567" s="2"/>
      <c r="AA567" s="2"/>
      <c r="AB567" s="2"/>
      <c r="AC567" s="2"/>
      <c r="AD567" s="2"/>
      <c r="AE567" s="2"/>
      <c r="AF567" s="2"/>
      <c r="AG567" s="2"/>
      <c r="AH567" s="2"/>
      <c r="AI567" s="2"/>
      <c r="AJ567" s="2"/>
      <c r="AK567" s="2"/>
    </row>
    <row r="568" spans="1:37">
      <c r="A568" s="2"/>
      <c r="B568" s="2"/>
      <c r="C568" s="2"/>
      <c r="D568" s="2"/>
      <c r="E568" s="2"/>
      <c r="F568" s="2"/>
      <c r="G568" s="2"/>
      <c r="H568" s="2"/>
      <c r="I568" s="2"/>
      <c r="J568" s="2"/>
      <c r="K568" s="30"/>
      <c r="L568" s="2"/>
      <c r="M568" s="40"/>
      <c r="N568" s="2"/>
      <c r="O568" s="2"/>
      <c r="P568" s="2"/>
      <c r="Q568" s="2"/>
      <c r="R568" s="2"/>
      <c r="S568" s="2"/>
      <c r="T568" s="2"/>
      <c r="U568" s="2"/>
      <c r="V568" s="2"/>
      <c r="W568" s="2"/>
      <c r="X568" s="2"/>
      <c r="Y568" s="2"/>
      <c r="Z568" s="2"/>
      <c r="AA568" s="2"/>
      <c r="AB568" s="2"/>
      <c r="AC568" s="2"/>
      <c r="AD568" s="2"/>
      <c r="AE568" s="2"/>
      <c r="AF568" s="2"/>
      <c r="AG568" s="2"/>
      <c r="AH568" s="2"/>
      <c r="AI568" s="2"/>
      <c r="AJ568" s="2"/>
      <c r="AK568" s="2"/>
    </row>
    <row r="569" spans="1:37">
      <c r="A569" s="2"/>
      <c r="B569" s="2"/>
      <c r="C569" s="2"/>
      <c r="D569" s="2"/>
      <c r="E569" s="2"/>
      <c r="F569" s="2"/>
      <c r="G569" s="2"/>
      <c r="H569" s="2"/>
      <c r="I569" s="2"/>
      <c r="J569" s="2"/>
      <c r="K569" s="30"/>
      <c r="L569" s="2"/>
      <c r="M569" s="40"/>
      <c r="N569" s="2"/>
      <c r="O569" s="2"/>
      <c r="P569" s="2"/>
      <c r="Q569" s="2"/>
      <c r="R569" s="2"/>
      <c r="S569" s="2"/>
      <c r="T569" s="2"/>
      <c r="U569" s="2"/>
      <c r="V569" s="2"/>
      <c r="W569" s="2"/>
      <c r="X569" s="2"/>
      <c r="Y569" s="2"/>
      <c r="Z569" s="2"/>
      <c r="AA569" s="2"/>
      <c r="AB569" s="2"/>
      <c r="AC569" s="2"/>
      <c r="AD569" s="2"/>
      <c r="AE569" s="2"/>
      <c r="AF569" s="2"/>
      <c r="AG569" s="2"/>
      <c r="AH569" s="2"/>
      <c r="AI569" s="2"/>
      <c r="AJ569" s="2"/>
      <c r="AK569" s="2"/>
    </row>
    <row r="570" spans="1:37">
      <c r="A570" s="2"/>
      <c r="B570" s="2"/>
      <c r="C570" s="2"/>
      <c r="D570" s="2"/>
      <c r="E570" s="2"/>
      <c r="F570" s="2"/>
      <c r="G570" s="2"/>
      <c r="H570" s="2"/>
      <c r="I570" s="2"/>
      <c r="J570" s="2"/>
      <c r="K570" s="30"/>
      <c r="L570" s="2"/>
      <c r="M570" s="40"/>
      <c r="N570" s="2"/>
      <c r="O570" s="2"/>
      <c r="P570" s="2"/>
      <c r="Q570" s="2"/>
      <c r="R570" s="2"/>
      <c r="S570" s="2"/>
      <c r="T570" s="2"/>
      <c r="U570" s="2"/>
      <c r="V570" s="2"/>
      <c r="W570" s="2"/>
      <c r="X570" s="2"/>
      <c r="Y570" s="2"/>
      <c r="Z570" s="2"/>
      <c r="AA570" s="2"/>
      <c r="AB570" s="2"/>
      <c r="AC570" s="2"/>
      <c r="AD570" s="2"/>
      <c r="AE570" s="2"/>
      <c r="AF570" s="2"/>
      <c r="AG570" s="2"/>
      <c r="AH570" s="2"/>
      <c r="AI570" s="2"/>
      <c r="AJ570" s="2"/>
      <c r="AK570" s="2"/>
    </row>
    <row r="571" spans="1:37">
      <c r="A571" s="2"/>
      <c r="B571" s="2"/>
      <c r="C571" s="2"/>
      <c r="D571" s="2"/>
      <c r="E571" s="2"/>
      <c r="F571" s="2"/>
      <c r="G571" s="2"/>
      <c r="H571" s="2"/>
      <c r="I571" s="2"/>
      <c r="J571" s="2"/>
      <c r="K571" s="30"/>
      <c r="L571" s="2"/>
      <c r="M571" s="40"/>
      <c r="N571" s="2"/>
      <c r="O571" s="2"/>
      <c r="P571" s="2"/>
      <c r="Q571" s="2"/>
      <c r="R571" s="2"/>
      <c r="S571" s="2"/>
      <c r="T571" s="2"/>
      <c r="U571" s="2"/>
      <c r="V571" s="2"/>
      <c r="W571" s="2"/>
      <c r="X571" s="2"/>
      <c r="Y571" s="2"/>
      <c r="Z571" s="2"/>
      <c r="AA571" s="2"/>
      <c r="AB571" s="2"/>
      <c r="AC571" s="2"/>
      <c r="AD571" s="2"/>
      <c r="AE571" s="2"/>
      <c r="AF571" s="2"/>
      <c r="AG571" s="2"/>
      <c r="AH571" s="2"/>
      <c r="AI571" s="2"/>
      <c r="AJ571" s="2"/>
      <c r="AK571" s="2"/>
    </row>
    <row r="572" spans="1:37">
      <c r="A572" s="2"/>
      <c r="B572" s="2"/>
      <c r="C572" s="2"/>
      <c r="D572" s="2"/>
      <c r="E572" s="2"/>
      <c r="F572" s="2"/>
      <c r="G572" s="2"/>
      <c r="H572" s="2"/>
      <c r="I572" s="2"/>
      <c r="J572" s="2"/>
      <c r="K572" s="30"/>
      <c r="L572" s="2"/>
      <c r="M572" s="40"/>
      <c r="N572" s="2"/>
      <c r="O572" s="2"/>
      <c r="P572" s="2"/>
      <c r="Q572" s="2"/>
      <c r="R572" s="2"/>
      <c r="S572" s="2"/>
      <c r="T572" s="2"/>
      <c r="U572" s="2"/>
      <c r="V572" s="2"/>
      <c r="W572" s="2"/>
      <c r="X572" s="2"/>
      <c r="Y572" s="2"/>
      <c r="Z572" s="2"/>
      <c r="AA572" s="2"/>
      <c r="AB572" s="2"/>
      <c r="AC572" s="2"/>
      <c r="AD572" s="2"/>
      <c r="AE572" s="2"/>
      <c r="AF572" s="2"/>
      <c r="AG572" s="2"/>
      <c r="AH572" s="2"/>
      <c r="AI572" s="2"/>
      <c r="AJ572" s="2"/>
      <c r="AK572" s="2"/>
    </row>
    <row r="573" spans="1:37">
      <c r="A573" s="2"/>
      <c r="B573" s="2"/>
      <c r="C573" s="2"/>
      <c r="D573" s="2"/>
      <c r="E573" s="2"/>
      <c r="F573" s="2"/>
      <c r="G573" s="2"/>
      <c r="H573" s="2"/>
      <c r="I573" s="2"/>
      <c r="J573" s="2"/>
      <c r="K573" s="30"/>
      <c r="L573" s="2"/>
      <c r="M573" s="40"/>
      <c r="N573" s="2"/>
      <c r="O573" s="2"/>
      <c r="P573" s="2"/>
      <c r="Q573" s="2"/>
      <c r="R573" s="2"/>
      <c r="S573" s="2"/>
      <c r="T573" s="2"/>
      <c r="U573" s="2"/>
      <c r="V573" s="2"/>
      <c r="W573" s="2"/>
      <c r="X573" s="2"/>
      <c r="Y573" s="2"/>
      <c r="Z573" s="2"/>
      <c r="AA573" s="2"/>
      <c r="AB573" s="2"/>
      <c r="AC573" s="2"/>
      <c r="AD573" s="2"/>
      <c r="AE573" s="2"/>
      <c r="AF573" s="2"/>
      <c r="AG573" s="2"/>
      <c r="AH573" s="2"/>
      <c r="AI573" s="2"/>
      <c r="AJ573" s="2"/>
      <c r="AK573" s="2"/>
    </row>
    <row r="574" spans="1:37">
      <c r="A574" s="2"/>
      <c r="B574" s="2"/>
      <c r="C574" s="2"/>
      <c r="D574" s="2"/>
      <c r="E574" s="2"/>
      <c r="F574" s="2"/>
      <c r="G574" s="2"/>
      <c r="H574" s="2"/>
      <c r="I574" s="2"/>
      <c r="J574" s="2"/>
      <c r="K574" s="30"/>
      <c r="L574" s="2"/>
      <c r="M574" s="40"/>
      <c r="N574" s="2"/>
      <c r="O574" s="2"/>
      <c r="P574" s="2"/>
      <c r="Q574" s="2"/>
      <c r="R574" s="2"/>
      <c r="S574" s="2"/>
      <c r="T574" s="2"/>
      <c r="U574" s="2"/>
      <c r="V574" s="2"/>
      <c r="W574" s="2"/>
      <c r="X574" s="2"/>
      <c r="Y574" s="2"/>
      <c r="Z574" s="2"/>
      <c r="AA574" s="2"/>
      <c r="AB574" s="2"/>
      <c r="AC574" s="2"/>
      <c r="AD574" s="2"/>
      <c r="AE574" s="2"/>
      <c r="AF574" s="2"/>
      <c r="AG574" s="2"/>
      <c r="AH574" s="2"/>
      <c r="AI574" s="2"/>
      <c r="AJ574" s="2"/>
      <c r="AK574" s="2"/>
    </row>
    <row r="575" spans="1:37">
      <c r="A575" s="2"/>
      <c r="B575" s="2"/>
      <c r="C575" s="2"/>
      <c r="D575" s="2"/>
      <c r="E575" s="2"/>
      <c r="F575" s="2"/>
      <c r="G575" s="2"/>
      <c r="H575" s="2"/>
      <c r="I575" s="2"/>
      <c r="J575" s="2"/>
      <c r="K575" s="30"/>
      <c r="L575" s="2"/>
      <c r="M575" s="40"/>
      <c r="N575" s="2"/>
      <c r="O575" s="2"/>
      <c r="P575" s="2"/>
      <c r="Q575" s="2"/>
      <c r="R575" s="2"/>
      <c r="S575" s="2"/>
      <c r="T575" s="2"/>
      <c r="U575" s="2"/>
      <c r="V575" s="2"/>
      <c r="W575" s="2"/>
      <c r="X575" s="2"/>
      <c r="Y575" s="2"/>
      <c r="Z575" s="2"/>
      <c r="AA575" s="2"/>
      <c r="AB575" s="2"/>
      <c r="AC575" s="2"/>
      <c r="AD575" s="2"/>
      <c r="AE575" s="2"/>
      <c r="AF575" s="2"/>
      <c r="AG575" s="2"/>
      <c r="AH575" s="2"/>
      <c r="AI575" s="2"/>
      <c r="AJ575" s="2"/>
      <c r="AK575" s="2"/>
    </row>
    <row r="576" spans="1:37">
      <c r="A576" s="2"/>
      <c r="B576" s="2"/>
      <c r="C576" s="2"/>
      <c r="D576" s="2"/>
      <c r="E576" s="2"/>
      <c r="F576" s="2"/>
      <c r="G576" s="2"/>
      <c r="H576" s="2"/>
      <c r="I576" s="2"/>
      <c r="J576" s="2"/>
      <c r="K576" s="30"/>
      <c r="L576" s="2"/>
      <c r="M576" s="40"/>
      <c r="N576" s="2"/>
      <c r="O576" s="2"/>
      <c r="P576" s="2"/>
      <c r="Q576" s="2"/>
      <c r="R576" s="2"/>
      <c r="S576" s="2"/>
      <c r="T576" s="2"/>
      <c r="U576" s="2"/>
      <c r="V576" s="2"/>
      <c r="W576" s="2"/>
      <c r="X576" s="2"/>
      <c r="Y576" s="2"/>
      <c r="Z576" s="2"/>
      <c r="AA576" s="2"/>
      <c r="AB576" s="2"/>
      <c r="AC576" s="2"/>
      <c r="AD576" s="2"/>
      <c r="AE576" s="2"/>
      <c r="AF576" s="2"/>
      <c r="AG576" s="2"/>
      <c r="AH576" s="2"/>
      <c r="AI576" s="2"/>
      <c r="AJ576" s="2"/>
      <c r="AK576" s="2"/>
    </row>
    <row r="577" spans="1:37">
      <c r="A577" s="2"/>
      <c r="B577" s="2"/>
      <c r="C577" s="2"/>
      <c r="D577" s="2"/>
      <c r="E577" s="2"/>
      <c r="F577" s="2"/>
      <c r="G577" s="2"/>
      <c r="H577" s="2"/>
      <c r="I577" s="2"/>
      <c r="J577" s="2"/>
      <c r="K577" s="30"/>
      <c r="L577" s="2"/>
      <c r="M577" s="40"/>
      <c r="N577" s="2"/>
      <c r="O577" s="2"/>
      <c r="P577" s="2"/>
      <c r="Q577" s="2"/>
      <c r="R577" s="2"/>
      <c r="S577" s="2"/>
      <c r="T577" s="2"/>
      <c r="U577" s="2"/>
      <c r="V577" s="2"/>
      <c r="W577" s="2"/>
      <c r="X577" s="2"/>
      <c r="Y577" s="2"/>
      <c r="Z577" s="2"/>
      <c r="AA577" s="2"/>
      <c r="AB577" s="2"/>
      <c r="AC577" s="2"/>
      <c r="AD577" s="2"/>
      <c r="AE577" s="2"/>
      <c r="AF577" s="2"/>
      <c r="AG577" s="2"/>
      <c r="AH577" s="2"/>
      <c r="AI577" s="2"/>
      <c r="AJ577" s="2"/>
      <c r="AK577" s="2"/>
    </row>
    <row r="578" spans="1:37">
      <c r="A578" s="2"/>
      <c r="B578" s="2"/>
      <c r="C578" s="2"/>
      <c r="D578" s="2"/>
      <c r="E578" s="2"/>
      <c r="F578" s="2"/>
      <c r="G578" s="2"/>
      <c r="H578" s="2"/>
      <c r="I578" s="2"/>
      <c r="J578" s="2"/>
      <c r="K578" s="30"/>
      <c r="L578" s="2"/>
      <c r="M578" s="40"/>
      <c r="N578" s="2"/>
      <c r="O578" s="2"/>
      <c r="P578" s="2"/>
      <c r="Q578" s="2"/>
      <c r="R578" s="2"/>
      <c r="S578" s="2"/>
      <c r="T578" s="2"/>
      <c r="U578" s="2"/>
      <c r="V578" s="2"/>
      <c r="W578" s="2"/>
      <c r="X578" s="2"/>
      <c r="Y578" s="2"/>
      <c r="Z578" s="2"/>
      <c r="AA578" s="2"/>
      <c r="AB578" s="2"/>
      <c r="AC578" s="2"/>
      <c r="AD578" s="2"/>
      <c r="AE578" s="2"/>
      <c r="AF578" s="2"/>
      <c r="AG578" s="2"/>
      <c r="AH578" s="2"/>
      <c r="AI578" s="2"/>
      <c r="AJ578" s="2"/>
      <c r="AK578" s="2"/>
    </row>
    <row r="579" spans="1:37">
      <c r="A579" s="2"/>
      <c r="B579" s="2"/>
      <c r="C579" s="2"/>
      <c r="D579" s="2"/>
      <c r="E579" s="2"/>
      <c r="F579" s="2"/>
      <c r="G579" s="2"/>
      <c r="H579" s="2"/>
      <c r="I579" s="2"/>
      <c r="J579" s="2"/>
      <c r="K579" s="30"/>
      <c r="L579" s="2"/>
      <c r="M579" s="40"/>
      <c r="N579" s="2"/>
      <c r="O579" s="2"/>
      <c r="P579" s="2"/>
      <c r="Q579" s="2"/>
      <c r="R579" s="2"/>
      <c r="S579" s="2"/>
      <c r="T579" s="2"/>
      <c r="U579" s="2"/>
      <c r="V579" s="2"/>
      <c r="W579" s="2"/>
      <c r="X579" s="2"/>
      <c r="Y579" s="2"/>
      <c r="Z579" s="2"/>
      <c r="AA579" s="2"/>
      <c r="AB579" s="2"/>
      <c r="AC579" s="2"/>
      <c r="AD579" s="2"/>
      <c r="AE579" s="2"/>
      <c r="AF579" s="2"/>
      <c r="AG579" s="2"/>
      <c r="AH579" s="2"/>
      <c r="AI579" s="2"/>
      <c r="AJ579" s="2"/>
      <c r="AK579" s="2"/>
    </row>
    <row r="580" spans="1:37">
      <c r="A580" s="2"/>
      <c r="B580" s="2"/>
      <c r="C580" s="2"/>
      <c r="D580" s="2"/>
      <c r="E580" s="2"/>
      <c r="F580" s="2"/>
      <c r="G580" s="2"/>
      <c r="H580" s="2"/>
      <c r="I580" s="2"/>
      <c r="J580" s="2"/>
      <c r="K580" s="30"/>
      <c r="L580" s="2"/>
      <c r="M580" s="40"/>
      <c r="N580" s="2"/>
      <c r="O580" s="2"/>
      <c r="P580" s="2"/>
      <c r="Q580" s="2"/>
      <c r="R580" s="2"/>
      <c r="S580" s="2"/>
      <c r="T580" s="2"/>
      <c r="U580" s="2"/>
      <c r="V580" s="2"/>
      <c r="W580" s="2"/>
      <c r="X580" s="2"/>
      <c r="Y580" s="2"/>
      <c r="Z580" s="2"/>
      <c r="AA580" s="2"/>
      <c r="AB580" s="2"/>
      <c r="AC580" s="2"/>
      <c r="AD580" s="2"/>
      <c r="AE580" s="2"/>
      <c r="AF580" s="2"/>
      <c r="AG580" s="2"/>
      <c r="AH580" s="2"/>
      <c r="AI580" s="2"/>
      <c r="AJ580" s="2"/>
      <c r="AK580" s="2"/>
    </row>
    <row r="581" spans="1:37">
      <c r="A581" s="2"/>
      <c r="B581" s="2"/>
      <c r="C581" s="2"/>
      <c r="D581" s="2"/>
      <c r="E581" s="2"/>
      <c r="F581" s="2"/>
      <c r="G581" s="2"/>
      <c r="H581" s="2"/>
      <c r="I581" s="2"/>
      <c r="J581" s="2"/>
      <c r="K581" s="30"/>
      <c r="L581" s="2"/>
      <c r="M581" s="40"/>
      <c r="N581" s="2"/>
      <c r="O581" s="2"/>
      <c r="P581" s="2"/>
      <c r="Q581" s="2"/>
      <c r="R581" s="2"/>
      <c r="S581" s="2"/>
      <c r="T581" s="2"/>
      <c r="U581" s="2"/>
      <c r="V581" s="2"/>
      <c r="W581" s="2"/>
      <c r="X581" s="2"/>
      <c r="Y581" s="2"/>
      <c r="Z581" s="2"/>
      <c r="AA581" s="2"/>
      <c r="AB581" s="2"/>
      <c r="AC581" s="2"/>
      <c r="AD581" s="2"/>
      <c r="AE581" s="2"/>
      <c r="AF581" s="2"/>
      <c r="AG581" s="2"/>
      <c r="AH581" s="2"/>
      <c r="AI581" s="2"/>
      <c r="AJ581" s="2"/>
      <c r="AK581" s="2"/>
    </row>
    <row r="582" spans="1:37">
      <c r="A582" s="2"/>
      <c r="B582" s="2"/>
      <c r="C582" s="2"/>
      <c r="D582" s="2"/>
      <c r="E582" s="2"/>
      <c r="F582" s="2"/>
      <c r="G582" s="2"/>
      <c r="H582" s="2"/>
      <c r="I582" s="2"/>
      <c r="J582" s="2"/>
      <c r="K582" s="30"/>
      <c r="L582" s="2"/>
      <c r="M582" s="40"/>
      <c r="N582" s="2"/>
      <c r="O582" s="2"/>
      <c r="P582" s="2"/>
      <c r="Q582" s="2"/>
      <c r="R582" s="2"/>
      <c r="S582" s="2"/>
      <c r="T582" s="2"/>
      <c r="U582" s="2"/>
      <c r="V582" s="2"/>
      <c r="W582" s="2"/>
      <c r="X582" s="2"/>
      <c r="Y582" s="2"/>
      <c r="Z582" s="2"/>
      <c r="AA582" s="2"/>
      <c r="AB582" s="2"/>
      <c r="AC582" s="2"/>
      <c r="AD582" s="2"/>
      <c r="AE582" s="2"/>
      <c r="AF582" s="2"/>
      <c r="AG582" s="2"/>
      <c r="AH582" s="2"/>
      <c r="AI582" s="2"/>
      <c r="AJ582" s="2"/>
      <c r="AK582" s="2"/>
    </row>
    <row r="583" spans="1:37">
      <c r="A583" s="2"/>
      <c r="B583" s="2"/>
      <c r="C583" s="2"/>
      <c r="D583" s="2"/>
      <c r="E583" s="2"/>
      <c r="F583" s="2"/>
      <c r="G583" s="2"/>
      <c r="H583" s="2"/>
      <c r="I583" s="2"/>
      <c r="J583" s="2"/>
      <c r="K583" s="30"/>
      <c r="L583" s="2"/>
      <c r="M583" s="40"/>
      <c r="N583" s="2"/>
      <c r="O583" s="2"/>
      <c r="P583" s="2"/>
      <c r="Q583" s="2"/>
      <c r="R583" s="2"/>
      <c r="S583" s="2"/>
      <c r="T583" s="2"/>
      <c r="U583" s="2"/>
      <c r="V583" s="2"/>
      <c r="W583" s="2"/>
      <c r="X583" s="2"/>
      <c r="Y583" s="2"/>
      <c r="Z583" s="2"/>
      <c r="AA583" s="2"/>
      <c r="AB583" s="2"/>
      <c r="AC583" s="2"/>
      <c r="AD583" s="2"/>
      <c r="AE583" s="2"/>
      <c r="AF583" s="2"/>
      <c r="AG583" s="2"/>
      <c r="AH583" s="2"/>
      <c r="AI583" s="2"/>
      <c r="AJ583" s="2"/>
      <c r="AK583" s="2"/>
    </row>
    <row r="584" spans="1:37">
      <c r="A584" s="2"/>
      <c r="B584" s="2"/>
      <c r="C584" s="2"/>
      <c r="D584" s="2"/>
      <c r="E584" s="2"/>
      <c r="F584" s="2"/>
      <c r="G584" s="2"/>
      <c r="H584" s="2"/>
      <c r="I584" s="2"/>
      <c r="J584" s="2"/>
      <c r="K584" s="30"/>
      <c r="L584" s="2"/>
      <c r="M584" s="40"/>
      <c r="N584" s="2"/>
      <c r="O584" s="2"/>
      <c r="P584" s="2"/>
      <c r="Q584" s="2"/>
      <c r="R584" s="2"/>
      <c r="S584" s="2"/>
      <c r="T584" s="2"/>
      <c r="U584" s="2"/>
      <c r="V584" s="2"/>
      <c r="W584" s="2"/>
      <c r="X584" s="2"/>
      <c r="Y584" s="2"/>
      <c r="Z584" s="2"/>
      <c r="AA584" s="2"/>
      <c r="AB584" s="2"/>
      <c r="AC584" s="2"/>
      <c r="AD584" s="2"/>
      <c r="AE584" s="2"/>
      <c r="AF584" s="2"/>
      <c r="AG584" s="2"/>
      <c r="AH584" s="2"/>
      <c r="AI584" s="2"/>
      <c r="AJ584" s="2"/>
      <c r="AK584" s="2"/>
    </row>
    <row r="585" spans="1:37">
      <c r="A585" s="2"/>
      <c r="B585" s="2"/>
      <c r="C585" s="2"/>
      <c r="D585" s="2"/>
      <c r="E585" s="2"/>
      <c r="F585" s="2"/>
      <c r="G585" s="2"/>
      <c r="H585" s="2"/>
      <c r="I585" s="2"/>
      <c r="J585" s="2"/>
      <c r="K585" s="30"/>
      <c r="L585" s="2"/>
      <c r="M585" s="40"/>
      <c r="N585" s="2"/>
      <c r="O585" s="2"/>
      <c r="P585" s="2"/>
      <c r="Q585" s="2"/>
      <c r="R585" s="2"/>
      <c r="S585" s="2"/>
      <c r="T585" s="2"/>
      <c r="U585" s="2"/>
      <c r="V585" s="2"/>
      <c r="W585" s="2"/>
      <c r="X585" s="2"/>
      <c r="Y585" s="2"/>
      <c r="Z585" s="2"/>
      <c r="AA585" s="2"/>
      <c r="AB585" s="2"/>
      <c r="AC585" s="2"/>
      <c r="AD585" s="2"/>
      <c r="AE585" s="2"/>
      <c r="AF585" s="2"/>
      <c r="AG585" s="2"/>
      <c r="AH585" s="2"/>
      <c r="AI585" s="2"/>
      <c r="AJ585" s="2"/>
      <c r="AK585" s="2"/>
    </row>
    <row r="586" spans="1:37">
      <c r="A586" s="2"/>
      <c r="B586" s="2"/>
      <c r="C586" s="2"/>
      <c r="D586" s="2"/>
      <c r="E586" s="2"/>
      <c r="F586" s="2"/>
      <c r="G586" s="2"/>
      <c r="H586" s="2"/>
      <c r="I586" s="2"/>
      <c r="J586" s="2"/>
      <c r="K586" s="30"/>
      <c r="L586" s="2"/>
      <c r="M586" s="40"/>
      <c r="N586" s="2"/>
      <c r="O586" s="2"/>
      <c r="P586" s="2"/>
      <c r="Q586" s="2"/>
      <c r="R586" s="2"/>
      <c r="S586" s="2"/>
      <c r="T586" s="2"/>
      <c r="U586" s="2"/>
      <c r="V586" s="2"/>
      <c r="W586" s="2"/>
      <c r="X586" s="2"/>
      <c r="Y586" s="2"/>
      <c r="Z586" s="2"/>
      <c r="AA586" s="2"/>
      <c r="AB586" s="2"/>
      <c r="AC586" s="2"/>
      <c r="AD586" s="2"/>
      <c r="AE586" s="2"/>
      <c r="AF586" s="2"/>
      <c r="AG586" s="2"/>
      <c r="AH586" s="2"/>
      <c r="AI586" s="2"/>
      <c r="AJ586" s="2"/>
      <c r="AK586" s="2"/>
    </row>
    <row r="587" spans="1:37">
      <c r="A587" s="2"/>
      <c r="B587" s="2"/>
      <c r="C587" s="2"/>
      <c r="D587" s="2"/>
      <c r="E587" s="2"/>
      <c r="F587" s="2"/>
      <c r="G587" s="2"/>
      <c r="H587" s="2"/>
      <c r="I587" s="2"/>
      <c r="J587" s="2"/>
      <c r="K587" s="30"/>
      <c r="L587" s="2"/>
      <c r="M587" s="40"/>
      <c r="N587" s="2"/>
      <c r="O587" s="2"/>
      <c r="P587" s="2"/>
      <c r="Q587" s="2"/>
      <c r="R587" s="2"/>
      <c r="S587" s="2"/>
      <c r="T587" s="2"/>
      <c r="U587" s="2"/>
      <c r="V587" s="2"/>
      <c r="W587" s="2"/>
      <c r="X587" s="2"/>
      <c r="Y587" s="2"/>
      <c r="Z587" s="2"/>
      <c r="AA587" s="2"/>
      <c r="AB587" s="2"/>
      <c r="AC587" s="2"/>
      <c r="AD587" s="2"/>
      <c r="AE587" s="2"/>
      <c r="AF587" s="2"/>
      <c r="AG587" s="2"/>
      <c r="AH587" s="2"/>
      <c r="AI587" s="2"/>
      <c r="AJ587" s="2"/>
      <c r="AK587" s="2"/>
    </row>
    <row r="588" spans="1:37">
      <c r="A588" s="2"/>
      <c r="B588" s="2"/>
      <c r="C588" s="2"/>
      <c r="D588" s="2"/>
      <c r="E588" s="2"/>
      <c r="F588" s="2"/>
      <c r="G588" s="2"/>
      <c r="H588" s="2"/>
      <c r="I588" s="2"/>
      <c r="J588" s="2"/>
      <c r="K588" s="30"/>
      <c r="L588" s="2"/>
      <c r="M588" s="40"/>
      <c r="N588" s="2"/>
      <c r="O588" s="2"/>
      <c r="P588" s="2"/>
      <c r="Q588" s="2"/>
      <c r="R588" s="2"/>
      <c r="S588" s="2"/>
      <c r="T588" s="2"/>
      <c r="U588" s="2"/>
      <c r="V588" s="2"/>
      <c r="W588" s="2"/>
      <c r="X588" s="2"/>
      <c r="Y588" s="2"/>
      <c r="Z588" s="2"/>
      <c r="AA588" s="2"/>
      <c r="AB588" s="2"/>
      <c r="AC588" s="2"/>
      <c r="AD588" s="2"/>
      <c r="AE588" s="2"/>
      <c r="AF588" s="2"/>
      <c r="AG588" s="2"/>
      <c r="AH588" s="2"/>
      <c r="AI588" s="2"/>
      <c r="AJ588" s="2"/>
      <c r="AK588" s="2"/>
    </row>
    <row r="589" spans="1:37">
      <c r="A589" s="2"/>
      <c r="B589" s="2"/>
      <c r="C589" s="2"/>
      <c r="D589" s="2"/>
      <c r="E589" s="2"/>
      <c r="F589" s="2"/>
      <c r="G589" s="2"/>
      <c r="H589" s="2"/>
      <c r="I589" s="2"/>
      <c r="J589" s="2"/>
      <c r="K589" s="30"/>
      <c r="L589" s="2"/>
      <c r="M589" s="40"/>
      <c r="N589" s="2"/>
      <c r="O589" s="2"/>
      <c r="P589" s="2"/>
      <c r="Q589" s="2"/>
      <c r="R589" s="2"/>
      <c r="S589" s="2"/>
      <c r="T589" s="2"/>
      <c r="U589" s="2"/>
      <c r="V589" s="2"/>
      <c r="W589" s="2"/>
      <c r="X589" s="2"/>
      <c r="Y589" s="2"/>
      <c r="Z589" s="2"/>
      <c r="AA589" s="2"/>
      <c r="AB589" s="2"/>
      <c r="AC589" s="2"/>
      <c r="AD589" s="2"/>
      <c r="AE589" s="2"/>
      <c r="AF589" s="2"/>
      <c r="AG589" s="2"/>
      <c r="AH589" s="2"/>
      <c r="AI589" s="2"/>
      <c r="AJ589" s="2"/>
      <c r="AK589" s="2"/>
    </row>
    <row r="590" spans="1:37">
      <c r="A590" s="2"/>
      <c r="B590" s="2"/>
      <c r="C590" s="2"/>
      <c r="D590" s="2"/>
      <c r="E590" s="2"/>
      <c r="F590" s="2"/>
      <c r="G590" s="2"/>
      <c r="H590" s="2"/>
      <c r="I590" s="2"/>
      <c r="J590" s="2"/>
      <c r="K590" s="30"/>
      <c r="L590" s="2"/>
      <c r="M590" s="40"/>
      <c r="N590" s="2"/>
      <c r="O590" s="2"/>
      <c r="P590" s="2"/>
      <c r="Q590" s="2"/>
      <c r="R590" s="2"/>
      <c r="S590" s="2"/>
      <c r="T590" s="2"/>
      <c r="U590" s="2"/>
      <c r="V590" s="2"/>
      <c r="W590" s="2"/>
      <c r="X590" s="2"/>
      <c r="Y590" s="2"/>
      <c r="Z590" s="2"/>
      <c r="AA590" s="2"/>
      <c r="AB590" s="2"/>
      <c r="AC590" s="2"/>
      <c r="AD590" s="2"/>
      <c r="AE590" s="2"/>
      <c r="AF590" s="2"/>
      <c r="AG590" s="2"/>
      <c r="AH590" s="2"/>
      <c r="AI590" s="2"/>
      <c r="AJ590" s="2"/>
      <c r="AK590" s="2"/>
    </row>
    <row r="591" spans="1:37">
      <c r="A591" s="2"/>
      <c r="B591" s="2"/>
      <c r="C591" s="2"/>
      <c r="D591" s="2"/>
      <c r="E591" s="2"/>
      <c r="F591" s="2"/>
      <c r="G591" s="2"/>
      <c r="H591" s="2"/>
      <c r="I591" s="2"/>
      <c r="J591" s="2"/>
      <c r="K591" s="30"/>
      <c r="L591" s="2"/>
      <c r="M591" s="40"/>
      <c r="N591" s="2"/>
      <c r="O591" s="2"/>
      <c r="P591" s="2"/>
      <c r="Q591" s="2"/>
      <c r="R591" s="2"/>
      <c r="S591" s="2"/>
      <c r="T591" s="2"/>
      <c r="U591" s="2"/>
      <c r="V591" s="2"/>
      <c r="W591" s="2"/>
      <c r="X591" s="2"/>
      <c r="Y591" s="2"/>
      <c r="Z591" s="2"/>
      <c r="AA591" s="2"/>
      <c r="AB591" s="2"/>
      <c r="AC591" s="2"/>
      <c r="AD591" s="2"/>
      <c r="AE591" s="2"/>
      <c r="AF591" s="2"/>
      <c r="AG591" s="2"/>
      <c r="AH591" s="2"/>
      <c r="AI591" s="2"/>
      <c r="AJ591" s="2"/>
      <c r="AK591" s="2"/>
    </row>
    <row r="592" spans="1:37">
      <c r="A592" s="2"/>
      <c r="B592" s="2"/>
      <c r="C592" s="2"/>
      <c r="D592" s="2"/>
      <c r="E592" s="2"/>
      <c r="F592" s="2"/>
      <c r="G592" s="2"/>
      <c r="H592" s="2"/>
      <c r="I592" s="2"/>
      <c r="J592" s="2"/>
      <c r="K592" s="30"/>
      <c r="L592" s="2"/>
      <c r="M592" s="40"/>
      <c r="N592" s="2"/>
      <c r="O592" s="2"/>
      <c r="P592" s="2"/>
      <c r="Q592" s="2"/>
      <c r="R592" s="2"/>
      <c r="S592" s="2"/>
      <c r="T592" s="2"/>
      <c r="U592" s="2"/>
      <c r="V592" s="2"/>
      <c r="W592" s="2"/>
      <c r="X592" s="2"/>
      <c r="Y592" s="2"/>
      <c r="Z592" s="2"/>
      <c r="AA592" s="2"/>
      <c r="AB592" s="2"/>
      <c r="AC592" s="2"/>
      <c r="AD592" s="2"/>
      <c r="AE592" s="2"/>
      <c r="AF592" s="2"/>
      <c r="AG592" s="2"/>
      <c r="AH592" s="2"/>
      <c r="AI592" s="2"/>
      <c r="AJ592" s="2"/>
      <c r="AK592" s="2"/>
    </row>
    <row r="593" spans="1:37">
      <c r="A593" s="2"/>
      <c r="B593" s="2"/>
      <c r="C593" s="2"/>
      <c r="D593" s="2"/>
      <c r="E593" s="2"/>
      <c r="F593" s="2"/>
      <c r="G593" s="2"/>
      <c r="H593" s="2"/>
      <c r="I593" s="2"/>
      <c r="J593" s="2"/>
      <c r="K593" s="30"/>
      <c r="L593" s="2"/>
      <c r="M593" s="40"/>
      <c r="N593" s="2"/>
      <c r="O593" s="2"/>
      <c r="P593" s="2"/>
      <c r="Q593" s="2"/>
      <c r="R593" s="2"/>
      <c r="S593" s="2"/>
      <c r="T593" s="2"/>
      <c r="U593" s="2"/>
      <c r="V593" s="2"/>
      <c r="W593" s="2"/>
      <c r="X593" s="2"/>
      <c r="Y593" s="2"/>
      <c r="Z593" s="2"/>
      <c r="AA593" s="2"/>
      <c r="AB593" s="2"/>
      <c r="AC593" s="2"/>
      <c r="AD593" s="2"/>
      <c r="AE593" s="2"/>
      <c r="AF593" s="2"/>
      <c r="AG593" s="2"/>
      <c r="AH593" s="2"/>
      <c r="AI593" s="2"/>
      <c r="AJ593" s="2"/>
      <c r="AK593" s="2"/>
    </row>
    <row r="594" spans="1:37">
      <c r="A594" s="2"/>
      <c r="B594" s="2"/>
      <c r="C594" s="2"/>
      <c r="D594" s="2"/>
      <c r="E594" s="2"/>
      <c r="F594" s="2"/>
      <c r="G594" s="2"/>
      <c r="H594" s="2"/>
      <c r="I594" s="2"/>
      <c r="J594" s="2"/>
      <c r="K594" s="30"/>
      <c r="L594" s="2"/>
      <c r="M594" s="40"/>
      <c r="N594" s="2"/>
      <c r="O594" s="2"/>
      <c r="P594" s="2"/>
      <c r="Q594" s="2"/>
      <c r="R594" s="2"/>
      <c r="S594" s="2"/>
      <c r="T594" s="2"/>
      <c r="U594" s="2"/>
      <c r="V594" s="2"/>
      <c r="W594" s="2"/>
      <c r="X594" s="2"/>
      <c r="Y594" s="2"/>
      <c r="Z594" s="2"/>
      <c r="AA594" s="2"/>
      <c r="AB594" s="2"/>
      <c r="AC594" s="2"/>
      <c r="AD594" s="2"/>
      <c r="AE594" s="2"/>
      <c r="AF594" s="2"/>
      <c r="AG594" s="2"/>
      <c r="AH594" s="2"/>
      <c r="AI594" s="2"/>
      <c r="AJ594" s="2"/>
      <c r="AK594" s="2"/>
    </row>
    <row r="595" spans="1:37">
      <c r="A595" s="2"/>
      <c r="B595" s="2"/>
      <c r="C595" s="2"/>
      <c r="D595" s="2"/>
      <c r="E595" s="2"/>
      <c r="F595" s="2"/>
      <c r="G595" s="2"/>
      <c r="H595" s="2"/>
      <c r="I595" s="2"/>
      <c r="J595" s="2"/>
      <c r="K595" s="30"/>
      <c r="L595" s="2"/>
      <c r="M595" s="40"/>
      <c r="N595" s="2"/>
      <c r="O595" s="2"/>
      <c r="P595" s="2"/>
      <c r="Q595" s="2"/>
      <c r="R595" s="2"/>
      <c r="S595" s="2"/>
      <c r="T595" s="2"/>
      <c r="U595" s="2"/>
      <c r="V595" s="2"/>
      <c r="W595" s="2"/>
      <c r="X595" s="2"/>
      <c r="Y595" s="2"/>
      <c r="Z595" s="2"/>
      <c r="AA595" s="2"/>
      <c r="AB595" s="2"/>
      <c r="AC595" s="2"/>
      <c r="AD595" s="2"/>
      <c r="AE595" s="2"/>
      <c r="AF595" s="2"/>
      <c r="AG595" s="2"/>
      <c r="AH595" s="2"/>
      <c r="AI595" s="2"/>
      <c r="AJ595" s="2"/>
      <c r="AK595" s="2"/>
    </row>
    <row r="596" spans="1:37">
      <c r="A596" s="2"/>
      <c r="B596" s="2"/>
      <c r="C596" s="2"/>
      <c r="D596" s="2"/>
      <c r="E596" s="2"/>
      <c r="F596" s="2"/>
      <c r="G596" s="2"/>
      <c r="H596" s="2"/>
      <c r="I596" s="2"/>
      <c r="J596" s="2"/>
      <c r="K596" s="30"/>
      <c r="L596" s="2"/>
      <c r="M596" s="40"/>
      <c r="N596" s="2"/>
      <c r="O596" s="2"/>
      <c r="P596" s="2"/>
      <c r="Q596" s="2"/>
      <c r="R596" s="2"/>
      <c r="S596" s="2"/>
      <c r="T596" s="2"/>
      <c r="U596" s="2"/>
      <c r="V596" s="2"/>
      <c r="W596" s="2"/>
      <c r="X596" s="2"/>
      <c r="Y596" s="2"/>
      <c r="Z596" s="2"/>
      <c r="AA596" s="2"/>
      <c r="AB596" s="2"/>
      <c r="AC596" s="2"/>
      <c r="AD596" s="2"/>
      <c r="AE596" s="2"/>
      <c r="AF596" s="2"/>
      <c r="AG596" s="2"/>
      <c r="AH596" s="2"/>
      <c r="AI596" s="2"/>
      <c r="AJ596" s="2"/>
      <c r="AK596" s="2"/>
    </row>
    <row r="597" spans="1:37">
      <c r="A597" s="2"/>
      <c r="B597" s="2"/>
      <c r="C597" s="2"/>
      <c r="D597" s="2"/>
      <c r="E597" s="2"/>
      <c r="F597" s="2"/>
      <c r="G597" s="2"/>
      <c r="H597" s="2"/>
      <c r="I597" s="2"/>
      <c r="J597" s="2"/>
      <c r="K597" s="30"/>
      <c r="L597" s="2"/>
      <c r="M597" s="40"/>
      <c r="N597" s="2"/>
      <c r="O597" s="2"/>
      <c r="P597" s="2"/>
      <c r="Q597" s="2"/>
      <c r="R597" s="2"/>
      <c r="S597" s="2"/>
      <c r="T597" s="2"/>
      <c r="U597" s="2"/>
      <c r="V597" s="2"/>
      <c r="W597" s="2"/>
      <c r="X597" s="2"/>
      <c r="Y597" s="2"/>
      <c r="Z597" s="2"/>
      <c r="AA597" s="2"/>
      <c r="AB597" s="2"/>
      <c r="AC597" s="2"/>
      <c r="AD597" s="2"/>
      <c r="AE597" s="2"/>
      <c r="AF597" s="2"/>
      <c r="AG597" s="2"/>
      <c r="AH597" s="2"/>
      <c r="AI597" s="2"/>
      <c r="AJ597" s="2"/>
      <c r="AK597" s="2"/>
    </row>
    <row r="598" spans="1:37">
      <c r="A598" s="2"/>
      <c r="B598" s="2"/>
      <c r="C598" s="2"/>
      <c r="D598" s="2"/>
      <c r="E598" s="2"/>
      <c r="F598" s="2"/>
      <c r="G598" s="2"/>
      <c r="H598" s="2"/>
      <c r="I598" s="2"/>
      <c r="J598" s="2"/>
      <c r="K598" s="30"/>
      <c r="L598" s="2"/>
      <c r="M598" s="40"/>
      <c r="N598" s="2"/>
      <c r="O598" s="2"/>
      <c r="P598" s="2"/>
      <c r="Q598" s="2"/>
      <c r="R598" s="2"/>
      <c r="S598" s="2"/>
      <c r="T598" s="2"/>
      <c r="U598" s="2"/>
      <c r="V598" s="2"/>
      <c r="W598" s="2"/>
      <c r="X598" s="2"/>
      <c r="Y598" s="2"/>
      <c r="Z598" s="2"/>
      <c r="AA598" s="2"/>
      <c r="AB598" s="2"/>
      <c r="AC598" s="2"/>
      <c r="AD598" s="2"/>
      <c r="AE598" s="2"/>
      <c r="AF598" s="2"/>
      <c r="AG598" s="2"/>
      <c r="AH598" s="2"/>
      <c r="AI598" s="2"/>
      <c r="AJ598" s="2"/>
      <c r="AK598" s="2"/>
    </row>
    <row r="599" spans="1:37">
      <c r="A599" s="2"/>
      <c r="B599" s="2"/>
      <c r="C599" s="2"/>
      <c r="D599" s="2"/>
      <c r="E599" s="2"/>
      <c r="F599" s="2"/>
      <c r="G599" s="2"/>
      <c r="H599" s="2"/>
      <c r="I599" s="2"/>
      <c r="J599" s="2"/>
      <c r="K599" s="30"/>
      <c r="L599" s="2"/>
      <c r="M599" s="40"/>
      <c r="N599" s="2"/>
      <c r="O599" s="2"/>
      <c r="P599" s="2"/>
      <c r="Q599" s="2"/>
      <c r="R599" s="2"/>
      <c r="S599" s="2"/>
      <c r="T599" s="2"/>
      <c r="U599" s="2"/>
      <c r="V599" s="2"/>
      <c r="W599" s="2"/>
      <c r="X599" s="2"/>
      <c r="Y599" s="2"/>
      <c r="Z599" s="2"/>
      <c r="AA599" s="2"/>
      <c r="AB599" s="2"/>
      <c r="AC599" s="2"/>
      <c r="AD599" s="2"/>
      <c r="AE599" s="2"/>
      <c r="AF599" s="2"/>
      <c r="AG599" s="2"/>
      <c r="AH599" s="2"/>
      <c r="AI599" s="2"/>
      <c r="AJ599" s="2"/>
      <c r="AK599" s="2"/>
    </row>
    <row r="600" spans="1:37">
      <c r="A600" s="2"/>
      <c r="B600" s="2"/>
      <c r="C600" s="2"/>
      <c r="D600" s="2"/>
      <c r="E600" s="2"/>
      <c r="F600" s="2"/>
      <c r="G600" s="2"/>
      <c r="H600" s="2"/>
      <c r="I600" s="2"/>
      <c r="J600" s="2"/>
      <c r="K600" s="30"/>
      <c r="L600" s="2"/>
      <c r="M600" s="40"/>
      <c r="N600" s="2"/>
      <c r="O600" s="2"/>
      <c r="P600" s="2"/>
      <c r="Q600" s="2"/>
      <c r="R600" s="2"/>
      <c r="S600" s="2"/>
      <c r="T600" s="2"/>
      <c r="U600" s="2"/>
      <c r="V600" s="2"/>
      <c r="W600" s="2"/>
      <c r="X600" s="2"/>
      <c r="Y600" s="2"/>
      <c r="Z600" s="2"/>
      <c r="AA600" s="2"/>
      <c r="AB600" s="2"/>
      <c r="AC600" s="2"/>
      <c r="AD600" s="2"/>
      <c r="AE600" s="2"/>
      <c r="AF600" s="2"/>
      <c r="AG600" s="2"/>
      <c r="AH600" s="2"/>
      <c r="AI600" s="2"/>
      <c r="AJ600" s="2"/>
      <c r="AK600" s="2"/>
    </row>
    <row r="601" spans="1:37">
      <c r="A601" s="2"/>
      <c r="B601" s="2"/>
      <c r="C601" s="2"/>
      <c r="D601" s="2"/>
      <c r="E601" s="2"/>
      <c r="F601" s="2"/>
      <c r="G601" s="2"/>
      <c r="H601" s="2"/>
      <c r="I601" s="2"/>
      <c r="J601" s="2"/>
      <c r="K601" s="30"/>
      <c r="L601" s="2"/>
      <c r="M601" s="40"/>
      <c r="N601" s="2"/>
      <c r="O601" s="2"/>
      <c r="P601" s="2"/>
      <c r="Q601" s="2"/>
      <c r="R601" s="2"/>
      <c r="S601" s="2"/>
      <c r="T601" s="2"/>
      <c r="U601" s="2"/>
      <c r="V601" s="2"/>
      <c r="W601" s="2"/>
      <c r="X601" s="2"/>
      <c r="Y601" s="2"/>
      <c r="Z601" s="2"/>
      <c r="AA601" s="2"/>
      <c r="AB601" s="2"/>
      <c r="AC601" s="2"/>
      <c r="AD601" s="2"/>
      <c r="AE601" s="2"/>
      <c r="AF601" s="2"/>
      <c r="AG601" s="2"/>
      <c r="AH601" s="2"/>
      <c r="AI601" s="2"/>
      <c r="AJ601" s="2"/>
      <c r="AK601" s="2"/>
    </row>
    <row r="602" spans="1:37">
      <c r="A602" s="2"/>
      <c r="B602" s="2"/>
      <c r="C602" s="2"/>
      <c r="D602" s="2"/>
      <c r="E602" s="2"/>
      <c r="F602" s="2"/>
      <c r="G602" s="2"/>
      <c r="H602" s="2"/>
      <c r="I602" s="2"/>
      <c r="J602" s="2"/>
      <c r="K602" s="30"/>
      <c r="L602" s="2"/>
      <c r="M602" s="40"/>
      <c r="N602" s="2"/>
      <c r="O602" s="2"/>
      <c r="P602" s="2"/>
      <c r="Q602" s="2"/>
      <c r="R602" s="2"/>
      <c r="S602" s="2"/>
      <c r="T602" s="2"/>
      <c r="U602" s="2"/>
      <c r="V602" s="2"/>
      <c r="W602" s="2"/>
      <c r="X602" s="2"/>
      <c r="Y602" s="2"/>
      <c r="Z602" s="2"/>
      <c r="AA602" s="2"/>
      <c r="AB602" s="2"/>
      <c r="AC602" s="2"/>
      <c r="AD602" s="2"/>
      <c r="AE602" s="2"/>
      <c r="AF602" s="2"/>
      <c r="AG602" s="2"/>
      <c r="AH602" s="2"/>
      <c r="AI602" s="2"/>
      <c r="AJ602" s="2"/>
      <c r="AK602" s="2"/>
    </row>
    <row r="603" spans="1:37">
      <c r="A603" s="2"/>
      <c r="B603" s="2"/>
      <c r="C603" s="2"/>
      <c r="D603" s="2"/>
      <c r="E603" s="2"/>
      <c r="F603" s="2"/>
      <c r="G603" s="2"/>
      <c r="H603" s="2"/>
      <c r="I603" s="2"/>
      <c r="J603" s="2"/>
      <c r="K603" s="30"/>
      <c r="L603" s="2"/>
      <c r="M603" s="40"/>
      <c r="N603" s="2"/>
      <c r="O603" s="2"/>
      <c r="P603" s="2"/>
      <c r="Q603" s="2"/>
      <c r="R603" s="2"/>
      <c r="S603" s="2"/>
      <c r="T603" s="2"/>
      <c r="U603" s="2"/>
      <c r="V603" s="2"/>
      <c r="W603" s="2"/>
      <c r="X603" s="2"/>
      <c r="Y603" s="2"/>
      <c r="Z603" s="2"/>
      <c r="AA603" s="2"/>
      <c r="AB603" s="2"/>
      <c r="AC603" s="2"/>
      <c r="AD603" s="2"/>
      <c r="AE603" s="2"/>
      <c r="AF603" s="2"/>
      <c r="AG603" s="2"/>
      <c r="AH603" s="2"/>
      <c r="AI603" s="2"/>
      <c r="AJ603" s="2"/>
      <c r="AK603" s="2"/>
    </row>
    <row r="604" spans="1:37">
      <c r="A604" s="2"/>
      <c r="B604" s="2"/>
      <c r="C604" s="2"/>
      <c r="D604" s="2"/>
      <c r="E604" s="2"/>
      <c r="F604" s="2"/>
      <c r="G604" s="2"/>
      <c r="H604" s="2"/>
      <c r="I604" s="2"/>
      <c r="J604" s="2"/>
      <c r="K604" s="30"/>
      <c r="L604" s="2"/>
      <c r="M604" s="40"/>
      <c r="N604" s="2"/>
      <c r="O604" s="2"/>
      <c r="P604" s="2"/>
      <c r="Q604" s="2"/>
      <c r="R604" s="2"/>
      <c r="S604" s="2"/>
      <c r="T604" s="2"/>
      <c r="U604" s="2"/>
      <c r="V604" s="2"/>
      <c r="W604" s="2"/>
      <c r="X604" s="2"/>
      <c r="Y604" s="2"/>
      <c r="Z604" s="2"/>
      <c r="AA604" s="2"/>
      <c r="AB604" s="2"/>
      <c r="AC604" s="2"/>
      <c r="AD604" s="2"/>
      <c r="AE604" s="2"/>
      <c r="AF604" s="2"/>
      <c r="AG604" s="2"/>
      <c r="AH604" s="2"/>
      <c r="AI604" s="2"/>
      <c r="AJ604" s="2"/>
      <c r="AK604" s="2"/>
    </row>
    <row r="605" spans="1:37">
      <c r="A605" s="2"/>
      <c r="B605" s="2"/>
      <c r="C605" s="2"/>
      <c r="D605" s="2"/>
      <c r="E605" s="2"/>
      <c r="F605" s="2"/>
      <c r="G605" s="2"/>
      <c r="H605" s="2"/>
      <c r="I605" s="2"/>
      <c r="J605" s="2"/>
      <c r="K605" s="30"/>
      <c r="L605" s="2"/>
      <c r="M605" s="40"/>
      <c r="N605" s="2"/>
      <c r="O605" s="2"/>
      <c r="P605" s="2"/>
      <c r="Q605" s="2"/>
      <c r="R605" s="2"/>
      <c r="S605" s="2"/>
      <c r="T605" s="2"/>
      <c r="U605" s="2"/>
      <c r="V605" s="2"/>
      <c r="W605" s="2"/>
      <c r="X605" s="2"/>
      <c r="Y605" s="2"/>
      <c r="Z605" s="2"/>
      <c r="AA605" s="2"/>
      <c r="AB605" s="2"/>
      <c r="AC605" s="2"/>
      <c r="AD605" s="2"/>
      <c r="AE605" s="2"/>
      <c r="AF605" s="2"/>
      <c r="AG605" s="2"/>
      <c r="AH605" s="2"/>
      <c r="AI605" s="2"/>
      <c r="AJ605" s="2"/>
      <c r="AK605" s="2"/>
    </row>
    <row r="606" spans="1:37">
      <c r="A606" s="2"/>
      <c r="B606" s="2"/>
      <c r="C606" s="2"/>
      <c r="D606" s="2"/>
      <c r="E606" s="2"/>
      <c r="F606" s="2"/>
      <c r="G606" s="2"/>
      <c r="H606" s="2"/>
      <c r="I606" s="2"/>
      <c r="J606" s="2"/>
      <c r="K606" s="30"/>
      <c r="L606" s="2"/>
      <c r="M606" s="40"/>
      <c r="N606" s="2"/>
      <c r="O606" s="2"/>
      <c r="P606" s="2"/>
      <c r="Q606" s="2"/>
      <c r="R606" s="2"/>
      <c r="S606" s="2"/>
      <c r="T606" s="2"/>
      <c r="U606" s="2"/>
      <c r="V606" s="2"/>
      <c r="W606" s="2"/>
      <c r="X606" s="2"/>
      <c r="Y606" s="2"/>
      <c r="Z606" s="2"/>
      <c r="AA606" s="2"/>
      <c r="AB606" s="2"/>
      <c r="AC606" s="2"/>
      <c r="AD606" s="2"/>
      <c r="AE606" s="2"/>
      <c r="AF606" s="2"/>
      <c r="AG606" s="2"/>
      <c r="AH606" s="2"/>
      <c r="AI606" s="2"/>
      <c r="AJ606" s="2"/>
      <c r="AK606" s="2"/>
    </row>
    <row r="607" spans="1:37">
      <c r="A607" s="2"/>
      <c r="B607" s="2"/>
      <c r="C607" s="2"/>
      <c r="D607" s="2"/>
      <c r="E607" s="2"/>
      <c r="F607" s="2"/>
      <c r="G607" s="2"/>
      <c r="H607" s="2"/>
      <c r="I607" s="2"/>
      <c r="J607" s="2"/>
      <c r="K607" s="30"/>
      <c r="L607" s="2"/>
      <c r="M607" s="40"/>
      <c r="N607" s="2"/>
      <c r="O607" s="2"/>
      <c r="P607" s="2"/>
      <c r="Q607" s="2"/>
      <c r="R607" s="2"/>
      <c r="S607" s="2"/>
      <c r="T607" s="2"/>
      <c r="U607" s="2"/>
      <c r="V607" s="2"/>
      <c r="W607" s="2"/>
      <c r="X607" s="2"/>
      <c r="Y607" s="2"/>
      <c r="Z607" s="2"/>
      <c r="AA607" s="2"/>
      <c r="AB607" s="2"/>
      <c r="AC607" s="2"/>
      <c r="AD607" s="2"/>
      <c r="AE607" s="2"/>
      <c r="AF607" s="2"/>
      <c r="AG607" s="2"/>
      <c r="AH607" s="2"/>
      <c r="AI607" s="2"/>
      <c r="AJ607" s="2"/>
      <c r="AK607" s="2"/>
    </row>
    <row r="608" spans="1:37">
      <c r="A608" s="2"/>
      <c r="B608" s="2"/>
      <c r="C608" s="2"/>
      <c r="D608" s="2"/>
      <c r="E608" s="2"/>
      <c r="F608" s="2"/>
      <c r="G608" s="2"/>
      <c r="H608" s="2"/>
      <c r="I608" s="2"/>
      <c r="J608" s="2"/>
      <c r="K608" s="30"/>
      <c r="L608" s="2"/>
      <c r="M608" s="40"/>
      <c r="N608" s="2"/>
      <c r="O608" s="2"/>
      <c r="P608" s="2"/>
      <c r="Q608" s="2"/>
      <c r="R608" s="2"/>
      <c r="S608" s="2"/>
      <c r="T608" s="2"/>
      <c r="U608" s="2"/>
      <c r="V608" s="2"/>
      <c r="W608" s="2"/>
      <c r="X608" s="2"/>
      <c r="Y608" s="2"/>
      <c r="Z608" s="2"/>
      <c r="AA608" s="2"/>
      <c r="AB608" s="2"/>
      <c r="AC608" s="2"/>
      <c r="AD608" s="2"/>
      <c r="AE608" s="2"/>
      <c r="AF608" s="2"/>
      <c r="AG608" s="2"/>
      <c r="AH608" s="2"/>
      <c r="AI608" s="2"/>
      <c r="AJ608" s="2"/>
      <c r="AK608" s="2"/>
    </row>
    <row r="609" spans="1:37">
      <c r="A609" s="2"/>
      <c r="B609" s="2"/>
      <c r="C609" s="2"/>
      <c r="D609" s="2"/>
      <c r="E609" s="2"/>
      <c r="F609" s="2"/>
      <c r="G609" s="2"/>
      <c r="H609" s="2"/>
      <c r="I609" s="2"/>
      <c r="J609" s="2"/>
      <c r="K609" s="30"/>
      <c r="L609" s="2"/>
      <c r="M609" s="40"/>
      <c r="N609" s="2"/>
      <c r="O609" s="2"/>
      <c r="P609" s="2"/>
      <c r="Q609" s="2"/>
      <c r="R609" s="2"/>
      <c r="S609" s="2"/>
      <c r="T609" s="2"/>
      <c r="U609" s="2"/>
      <c r="V609" s="2"/>
      <c r="W609" s="2"/>
      <c r="X609" s="2"/>
      <c r="Y609" s="2"/>
      <c r="Z609" s="2"/>
      <c r="AA609" s="2"/>
      <c r="AB609" s="2"/>
      <c r="AC609" s="2"/>
      <c r="AD609" s="2"/>
      <c r="AE609" s="2"/>
      <c r="AF609" s="2"/>
      <c r="AG609" s="2"/>
      <c r="AH609" s="2"/>
      <c r="AI609" s="2"/>
      <c r="AJ609" s="2"/>
      <c r="AK609" s="2"/>
    </row>
    <row r="610" spans="1:37">
      <c r="A610" s="2"/>
      <c r="B610" s="2"/>
      <c r="C610" s="2"/>
      <c r="D610" s="2"/>
      <c r="E610" s="2"/>
      <c r="F610" s="2"/>
      <c r="G610" s="2"/>
      <c r="H610" s="2"/>
      <c r="I610" s="2"/>
      <c r="J610" s="2"/>
      <c r="K610" s="30"/>
      <c r="L610" s="2"/>
      <c r="M610" s="40"/>
      <c r="N610" s="2"/>
      <c r="O610" s="2"/>
      <c r="P610" s="2"/>
      <c r="Q610" s="2"/>
      <c r="R610" s="2"/>
      <c r="S610" s="2"/>
      <c r="T610" s="2"/>
      <c r="U610" s="2"/>
      <c r="V610" s="2"/>
      <c r="W610" s="2"/>
      <c r="X610" s="2"/>
      <c r="Y610" s="2"/>
      <c r="Z610" s="2"/>
      <c r="AA610" s="2"/>
      <c r="AB610" s="2"/>
      <c r="AC610" s="2"/>
      <c r="AD610" s="2"/>
      <c r="AE610" s="2"/>
      <c r="AF610" s="2"/>
      <c r="AG610" s="2"/>
      <c r="AH610" s="2"/>
      <c r="AI610" s="2"/>
      <c r="AJ610" s="2"/>
      <c r="AK610" s="2"/>
    </row>
    <row r="611" spans="1:37">
      <c r="A611" s="2"/>
      <c r="B611" s="2"/>
      <c r="C611" s="2"/>
      <c r="D611" s="2"/>
      <c r="E611" s="2"/>
      <c r="F611" s="2"/>
      <c r="G611" s="2"/>
      <c r="H611" s="2"/>
      <c r="I611" s="2"/>
      <c r="J611" s="2"/>
      <c r="K611" s="30"/>
      <c r="L611" s="2"/>
      <c r="M611" s="40"/>
      <c r="N611" s="2"/>
      <c r="O611" s="2"/>
      <c r="P611" s="2"/>
      <c r="Q611" s="2"/>
      <c r="R611" s="2"/>
      <c r="S611" s="2"/>
      <c r="T611" s="2"/>
      <c r="U611" s="2"/>
      <c r="V611" s="2"/>
      <c r="W611" s="2"/>
      <c r="X611" s="2"/>
      <c r="Y611" s="2"/>
      <c r="Z611" s="2"/>
      <c r="AA611" s="2"/>
      <c r="AB611" s="2"/>
      <c r="AC611" s="2"/>
      <c r="AD611" s="2"/>
      <c r="AE611" s="2"/>
      <c r="AF611" s="2"/>
      <c r="AG611" s="2"/>
      <c r="AH611" s="2"/>
      <c r="AI611" s="2"/>
      <c r="AJ611" s="2"/>
      <c r="AK611" s="2"/>
    </row>
    <row r="612" spans="1:37">
      <c r="A612" s="2"/>
      <c r="B612" s="2"/>
      <c r="C612" s="2"/>
      <c r="D612" s="2"/>
      <c r="E612" s="2"/>
      <c r="F612" s="2"/>
      <c r="G612" s="2"/>
      <c r="H612" s="2"/>
      <c r="I612" s="2"/>
      <c r="J612" s="2"/>
      <c r="K612" s="30"/>
      <c r="L612" s="2"/>
      <c r="M612" s="40"/>
      <c r="N612" s="2"/>
      <c r="O612" s="2"/>
      <c r="P612" s="2"/>
      <c r="Q612" s="2"/>
      <c r="R612" s="2"/>
      <c r="S612" s="2"/>
      <c r="T612" s="2"/>
      <c r="U612" s="2"/>
      <c r="V612" s="2"/>
      <c r="W612" s="2"/>
      <c r="X612" s="2"/>
      <c r="Y612" s="2"/>
      <c r="Z612" s="2"/>
      <c r="AA612" s="2"/>
      <c r="AB612" s="2"/>
      <c r="AC612" s="2"/>
      <c r="AD612" s="2"/>
      <c r="AE612" s="2"/>
      <c r="AF612" s="2"/>
      <c r="AG612" s="2"/>
      <c r="AH612" s="2"/>
      <c r="AI612" s="2"/>
      <c r="AJ612" s="2"/>
      <c r="AK612" s="2"/>
    </row>
    <row r="613" spans="1:37">
      <c r="A613" s="2"/>
      <c r="B613" s="2"/>
      <c r="C613" s="2"/>
      <c r="D613" s="2"/>
      <c r="E613" s="2"/>
      <c r="F613" s="2"/>
      <c r="G613" s="2"/>
      <c r="H613" s="2"/>
      <c r="I613" s="2"/>
      <c r="J613" s="2"/>
      <c r="K613" s="30"/>
      <c r="L613" s="2"/>
      <c r="M613" s="40"/>
      <c r="N613" s="2"/>
      <c r="O613" s="2"/>
      <c r="P613" s="2"/>
      <c r="Q613" s="2"/>
      <c r="R613" s="2"/>
      <c r="S613" s="2"/>
      <c r="T613" s="2"/>
      <c r="U613" s="2"/>
      <c r="V613" s="2"/>
      <c r="W613" s="2"/>
      <c r="X613" s="2"/>
      <c r="Y613" s="2"/>
      <c r="Z613" s="2"/>
      <c r="AA613" s="2"/>
      <c r="AB613" s="2"/>
      <c r="AC613" s="2"/>
      <c r="AD613" s="2"/>
      <c r="AE613" s="2"/>
      <c r="AF613" s="2"/>
      <c r="AG613" s="2"/>
      <c r="AH613" s="2"/>
      <c r="AI613" s="2"/>
      <c r="AJ613" s="2"/>
      <c r="AK613" s="2"/>
    </row>
    <row r="614" spans="1:37">
      <c r="A614" s="2"/>
      <c r="B614" s="2"/>
      <c r="C614" s="2"/>
      <c r="D614" s="2"/>
      <c r="E614" s="2"/>
      <c r="F614" s="2"/>
      <c r="G614" s="2"/>
      <c r="H614" s="2"/>
      <c r="I614" s="2"/>
      <c r="J614" s="2"/>
      <c r="K614" s="30"/>
      <c r="L614" s="2"/>
      <c r="M614" s="40"/>
      <c r="N614" s="2"/>
      <c r="O614" s="2"/>
      <c r="P614" s="2"/>
      <c r="Q614" s="2"/>
      <c r="R614" s="2"/>
      <c r="S614" s="2"/>
      <c r="T614" s="2"/>
      <c r="U614" s="2"/>
      <c r="V614" s="2"/>
      <c r="W614" s="2"/>
      <c r="X614" s="2"/>
      <c r="Y614" s="2"/>
      <c r="Z614" s="2"/>
      <c r="AA614" s="2"/>
      <c r="AB614" s="2"/>
      <c r="AC614" s="2"/>
      <c r="AD614" s="2"/>
      <c r="AE614" s="2"/>
      <c r="AF614" s="2"/>
      <c r="AG614" s="2"/>
      <c r="AH614" s="2"/>
      <c r="AI614" s="2"/>
      <c r="AJ614" s="2"/>
      <c r="AK614" s="2"/>
    </row>
    <row r="615" spans="1:37">
      <c r="A615" s="2"/>
      <c r="B615" s="2"/>
      <c r="C615" s="2"/>
      <c r="D615" s="2"/>
      <c r="E615" s="2"/>
      <c r="F615" s="2"/>
      <c r="G615" s="2"/>
      <c r="H615" s="2"/>
      <c r="I615" s="2"/>
      <c r="J615" s="2"/>
      <c r="K615" s="30"/>
      <c r="L615" s="2"/>
      <c r="M615" s="40"/>
      <c r="N615" s="2"/>
      <c r="O615" s="2"/>
      <c r="P615" s="2"/>
      <c r="Q615" s="2"/>
      <c r="R615" s="2"/>
      <c r="S615" s="2"/>
      <c r="T615" s="2"/>
      <c r="U615" s="2"/>
      <c r="V615" s="2"/>
      <c r="W615" s="2"/>
      <c r="X615" s="2"/>
      <c r="Y615" s="2"/>
      <c r="Z615" s="2"/>
      <c r="AA615" s="2"/>
      <c r="AB615" s="2"/>
      <c r="AC615" s="2"/>
      <c r="AD615" s="2"/>
      <c r="AE615" s="2"/>
      <c r="AF615" s="2"/>
      <c r="AG615" s="2"/>
      <c r="AH615" s="2"/>
      <c r="AI615" s="2"/>
      <c r="AJ615" s="2"/>
      <c r="AK615" s="2"/>
    </row>
    <row r="616" spans="1:37">
      <c r="A616" s="2"/>
      <c r="B616" s="2"/>
      <c r="C616" s="2"/>
      <c r="D616" s="2"/>
      <c r="E616" s="2"/>
      <c r="F616" s="2"/>
      <c r="G616" s="2"/>
      <c r="H616" s="2"/>
      <c r="I616" s="2"/>
      <c r="J616" s="2"/>
      <c r="K616" s="30"/>
      <c r="L616" s="2"/>
      <c r="M616" s="40"/>
      <c r="N616" s="2"/>
      <c r="O616" s="2"/>
      <c r="P616" s="2"/>
      <c r="Q616" s="2"/>
      <c r="R616" s="2"/>
      <c r="S616" s="2"/>
      <c r="T616" s="2"/>
      <c r="U616" s="2"/>
      <c r="V616" s="2"/>
      <c r="W616" s="2"/>
      <c r="X616" s="2"/>
      <c r="Y616" s="2"/>
      <c r="Z616" s="2"/>
      <c r="AA616" s="2"/>
      <c r="AB616" s="2"/>
      <c r="AC616" s="2"/>
      <c r="AD616" s="2"/>
      <c r="AE616" s="2"/>
      <c r="AF616" s="2"/>
      <c r="AG616" s="2"/>
      <c r="AH616" s="2"/>
      <c r="AI616" s="2"/>
      <c r="AJ616" s="2"/>
      <c r="AK616" s="2"/>
    </row>
    <row r="617" spans="1:37">
      <c r="A617" s="2"/>
      <c r="B617" s="2"/>
      <c r="C617" s="2"/>
      <c r="D617" s="2"/>
      <c r="E617" s="2"/>
      <c r="F617" s="2"/>
      <c r="G617" s="2"/>
      <c r="H617" s="2"/>
      <c r="I617" s="2"/>
      <c r="J617" s="2"/>
      <c r="K617" s="30"/>
      <c r="L617" s="2"/>
      <c r="M617" s="40"/>
      <c r="N617" s="2"/>
      <c r="O617" s="2"/>
      <c r="P617" s="2"/>
      <c r="Q617" s="2"/>
      <c r="R617" s="2"/>
      <c r="S617" s="2"/>
      <c r="T617" s="2"/>
      <c r="U617" s="2"/>
      <c r="V617" s="2"/>
      <c r="W617" s="2"/>
      <c r="X617" s="2"/>
      <c r="Y617" s="2"/>
      <c r="Z617" s="2"/>
      <c r="AA617" s="2"/>
      <c r="AB617" s="2"/>
      <c r="AC617" s="2"/>
      <c r="AD617" s="2"/>
      <c r="AE617" s="2"/>
      <c r="AF617" s="2"/>
      <c r="AG617" s="2"/>
      <c r="AH617" s="2"/>
      <c r="AI617" s="2"/>
      <c r="AJ617" s="2"/>
      <c r="AK617" s="2"/>
    </row>
    <row r="618" spans="1:37">
      <c r="A618" s="2"/>
      <c r="B618" s="2"/>
      <c r="C618" s="2"/>
      <c r="D618" s="2"/>
      <c r="E618" s="2"/>
      <c r="F618" s="2"/>
      <c r="G618" s="2"/>
      <c r="H618" s="2"/>
      <c r="I618" s="2"/>
      <c r="J618" s="2"/>
      <c r="K618" s="30"/>
      <c r="L618" s="2"/>
      <c r="M618" s="40"/>
      <c r="N618" s="2"/>
      <c r="O618" s="2"/>
      <c r="P618" s="2"/>
      <c r="Q618" s="2"/>
      <c r="R618" s="2"/>
      <c r="S618" s="2"/>
      <c r="T618" s="2"/>
      <c r="U618" s="2"/>
      <c r="V618" s="2"/>
      <c r="W618" s="2"/>
      <c r="X618" s="2"/>
      <c r="Y618" s="2"/>
      <c r="Z618" s="2"/>
      <c r="AA618" s="2"/>
      <c r="AB618" s="2"/>
      <c r="AC618" s="2"/>
      <c r="AD618" s="2"/>
      <c r="AE618" s="2"/>
      <c r="AF618" s="2"/>
      <c r="AG618" s="2"/>
      <c r="AH618" s="2"/>
      <c r="AI618" s="2"/>
      <c r="AJ618" s="2"/>
      <c r="AK618" s="2"/>
    </row>
    <row r="619" spans="1:37">
      <c r="A619" s="2"/>
      <c r="B619" s="2"/>
      <c r="C619" s="2"/>
      <c r="D619" s="2"/>
      <c r="E619" s="2"/>
      <c r="F619" s="2"/>
      <c r="G619" s="2"/>
      <c r="H619" s="2"/>
      <c r="I619" s="2"/>
      <c r="J619" s="2"/>
      <c r="K619" s="30"/>
      <c r="L619" s="2"/>
      <c r="M619" s="40"/>
      <c r="N619" s="2"/>
      <c r="O619" s="2"/>
      <c r="P619" s="2"/>
      <c r="Q619" s="2"/>
      <c r="R619" s="2"/>
      <c r="S619" s="2"/>
      <c r="T619" s="2"/>
      <c r="U619" s="2"/>
      <c r="V619" s="2"/>
      <c r="W619" s="2"/>
      <c r="X619" s="2"/>
      <c r="Y619" s="2"/>
      <c r="Z619" s="2"/>
      <c r="AA619" s="2"/>
      <c r="AB619" s="2"/>
      <c r="AC619" s="2"/>
      <c r="AD619" s="2"/>
      <c r="AE619" s="2"/>
      <c r="AF619" s="2"/>
      <c r="AG619" s="2"/>
      <c r="AH619" s="2"/>
      <c r="AI619" s="2"/>
      <c r="AJ619" s="2"/>
      <c r="AK619" s="2"/>
    </row>
    <row r="620" spans="1:37">
      <c r="A620" s="2"/>
      <c r="B620" s="2"/>
      <c r="C620" s="2"/>
      <c r="D620" s="2"/>
      <c r="E620" s="2"/>
      <c r="F620" s="2"/>
      <c r="G620" s="2"/>
      <c r="H620" s="2"/>
      <c r="I620" s="2"/>
      <c r="J620" s="2"/>
      <c r="K620" s="30"/>
      <c r="L620" s="2"/>
      <c r="M620" s="40"/>
      <c r="N620" s="2"/>
      <c r="O620" s="2"/>
      <c r="P620" s="2"/>
      <c r="Q620" s="2"/>
      <c r="R620" s="2"/>
      <c r="S620" s="2"/>
      <c r="T620" s="2"/>
      <c r="U620" s="2"/>
      <c r="V620" s="2"/>
      <c r="W620" s="2"/>
      <c r="X620" s="2"/>
      <c r="Y620" s="2"/>
      <c r="Z620" s="2"/>
      <c r="AA620" s="2"/>
      <c r="AB620" s="2"/>
      <c r="AC620" s="2"/>
      <c r="AD620" s="2"/>
      <c r="AE620" s="2"/>
      <c r="AF620" s="2"/>
      <c r="AG620" s="2"/>
      <c r="AH620" s="2"/>
      <c r="AI620" s="2"/>
      <c r="AJ620" s="2"/>
      <c r="AK620" s="2"/>
    </row>
    <row r="621" spans="1:37">
      <c r="A621" s="2"/>
      <c r="B621" s="2"/>
      <c r="C621" s="2"/>
      <c r="D621" s="2"/>
      <c r="E621" s="2"/>
      <c r="F621" s="2"/>
      <c r="G621" s="2"/>
      <c r="H621" s="2"/>
      <c r="I621" s="2"/>
      <c r="J621" s="2"/>
      <c r="K621" s="30"/>
      <c r="L621" s="2"/>
      <c r="M621" s="40"/>
      <c r="N621" s="2"/>
      <c r="O621" s="2"/>
      <c r="P621" s="2"/>
      <c r="Q621" s="2"/>
      <c r="R621" s="2"/>
      <c r="S621" s="2"/>
      <c r="T621" s="2"/>
      <c r="U621" s="2"/>
      <c r="V621" s="2"/>
      <c r="W621" s="2"/>
      <c r="X621" s="2"/>
      <c r="Y621" s="2"/>
      <c r="Z621" s="2"/>
      <c r="AA621" s="2"/>
      <c r="AB621" s="2"/>
      <c r="AC621" s="2"/>
      <c r="AD621" s="2"/>
      <c r="AE621" s="2"/>
      <c r="AF621" s="2"/>
      <c r="AG621" s="2"/>
      <c r="AH621" s="2"/>
      <c r="AI621" s="2"/>
      <c r="AJ621" s="2"/>
      <c r="AK621" s="2"/>
    </row>
    <row r="622" spans="1:37">
      <c r="A622" s="2"/>
      <c r="B622" s="2"/>
      <c r="C622" s="2"/>
      <c r="D622" s="2"/>
      <c r="E622" s="2"/>
      <c r="F622" s="2"/>
      <c r="G622" s="2"/>
      <c r="H622" s="2"/>
      <c r="I622" s="2"/>
      <c r="J622" s="2"/>
      <c r="K622" s="30"/>
      <c r="L622" s="2"/>
      <c r="M622" s="40"/>
      <c r="N622" s="2"/>
      <c r="O622" s="2"/>
      <c r="P622" s="2"/>
      <c r="Q622" s="2"/>
      <c r="R622" s="2"/>
      <c r="S622" s="2"/>
      <c r="T622" s="2"/>
      <c r="U622" s="2"/>
      <c r="V622" s="2"/>
      <c r="W622" s="2"/>
      <c r="X622" s="2"/>
      <c r="Y622" s="2"/>
      <c r="Z622" s="2"/>
      <c r="AA622" s="2"/>
      <c r="AB622" s="2"/>
      <c r="AC622" s="2"/>
      <c r="AD622" s="2"/>
      <c r="AE622" s="2"/>
      <c r="AF622" s="2"/>
      <c r="AG622" s="2"/>
      <c r="AH622" s="2"/>
      <c r="AI622" s="2"/>
      <c r="AJ622" s="2"/>
      <c r="AK622" s="2"/>
    </row>
    <row r="623" spans="1:37">
      <c r="A623" s="2"/>
      <c r="B623" s="2"/>
      <c r="C623" s="2"/>
      <c r="D623" s="2"/>
      <c r="E623" s="2"/>
      <c r="F623" s="2"/>
      <c r="G623" s="2"/>
      <c r="H623" s="2"/>
      <c r="I623" s="2"/>
      <c r="J623" s="2"/>
      <c r="K623" s="30"/>
      <c r="L623" s="2"/>
      <c r="M623" s="40"/>
      <c r="N623" s="2"/>
      <c r="O623" s="2"/>
      <c r="P623" s="2"/>
      <c r="Q623" s="2"/>
      <c r="R623" s="2"/>
      <c r="S623" s="2"/>
      <c r="T623" s="2"/>
      <c r="U623" s="2"/>
      <c r="V623" s="2"/>
      <c r="W623" s="2"/>
      <c r="X623" s="2"/>
      <c r="Y623" s="2"/>
      <c r="Z623" s="2"/>
      <c r="AA623" s="2"/>
      <c r="AB623" s="2"/>
      <c r="AC623" s="2"/>
      <c r="AD623" s="2"/>
      <c r="AE623" s="2"/>
      <c r="AF623" s="2"/>
      <c r="AG623" s="2"/>
      <c r="AH623" s="2"/>
      <c r="AI623" s="2"/>
      <c r="AJ623" s="2"/>
      <c r="AK623" s="2"/>
    </row>
    <row r="624" spans="1:37">
      <c r="A624" s="2"/>
      <c r="B624" s="2"/>
      <c r="C624" s="2"/>
      <c r="D624" s="2"/>
      <c r="E624" s="2"/>
      <c r="F624" s="2"/>
      <c r="G624" s="2"/>
      <c r="H624" s="2"/>
      <c r="I624" s="2"/>
      <c r="J624" s="2"/>
      <c r="K624" s="30"/>
      <c r="L624" s="2"/>
      <c r="M624" s="40"/>
      <c r="N624" s="2"/>
      <c r="O624" s="2"/>
      <c r="P624" s="2"/>
      <c r="Q624" s="2"/>
      <c r="R624" s="2"/>
      <c r="S624" s="2"/>
      <c r="T624" s="2"/>
      <c r="U624" s="2"/>
      <c r="V624" s="2"/>
      <c r="W624" s="2"/>
      <c r="X624" s="2"/>
      <c r="Y624" s="2"/>
      <c r="Z624" s="2"/>
      <c r="AA624" s="2"/>
      <c r="AB624" s="2"/>
      <c r="AC624" s="2"/>
      <c r="AD624" s="2"/>
      <c r="AE624" s="2"/>
      <c r="AF624" s="2"/>
      <c r="AG624" s="2"/>
      <c r="AH624" s="2"/>
      <c r="AI624" s="2"/>
      <c r="AJ624" s="2"/>
      <c r="AK624" s="2"/>
    </row>
    <row r="625" spans="1:37">
      <c r="A625" s="2"/>
      <c r="B625" s="2"/>
      <c r="C625" s="2"/>
      <c r="D625" s="2"/>
      <c r="E625" s="2"/>
      <c r="F625" s="2"/>
      <c r="G625" s="2"/>
      <c r="H625" s="2"/>
      <c r="I625" s="2"/>
      <c r="J625" s="2"/>
      <c r="K625" s="30"/>
      <c r="L625" s="2"/>
      <c r="M625" s="40"/>
      <c r="N625" s="2"/>
      <c r="O625" s="2"/>
      <c r="P625" s="2"/>
      <c r="Q625" s="2"/>
      <c r="R625" s="2"/>
      <c r="S625" s="2"/>
      <c r="T625" s="2"/>
      <c r="U625" s="2"/>
      <c r="V625" s="2"/>
      <c r="W625" s="2"/>
      <c r="X625" s="2"/>
      <c r="Y625" s="2"/>
      <c r="Z625" s="2"/>
      <c r="AA625" s="2"/>
      <c r="AB625" s="2"/>
      <c r="AC625" s="2"/>
      <c r="AD625" s="2"/>
      <c r="AE625" s="2"/>
      <c r="AF625" s="2"/>
      <c r="AG625" s="2"/>
      <c r="AH625" s="2"/>
      <c r="AI625" s="2"/>
      <c r="AJ625" s="2"/>
      <c r="AK625" s="2"/>
    </row>
    <row r="626" spans="1:37">
      <c r="A626" s="2"/>
      <c r="B626" s="2"/>
      <c r="C626" s="2"/>
      <c r="D626" s="2"/>
      <c r="E626" s="2"/>
      <c r="F626" s="2"/>
      <c r="G626" s="2"/>
      <c r="H626" s="2"/>
      <c r="I626" s="2"/>
      <c r="J626" s="2"/>
      <c r="K626" s="30"/>
      <c r="L626" s="2"/>
      <c r="M626" s="40"/>
      <c r="N626" s="2"/>
      <c r="O626" s="2"/>
      <c r="P626" s="2"/>
      <c r="Q626" s="2"/>
      <c r="R626" s="2"/>
      <c r="S626" s="2"/>
      <c r="T626" s="2"/>
      <c r="U626" s="2"/>
      <c r="V626" s="2"/>
      <c r="W626" s="2"/>
      <c r="X626" s="2"/>
      <c r="Y626" s="2"/>
      <c r="Z626" s="2"/>
      <c r="AA626" s="2"/>
      <c r="AB626" s="2"/>
      <c r="AC626" s="2"/>
      <c r="AD626" s="2"/>
      <c r="AE626" s="2"/>
      <c r="AF626" s="2"/>
      <c r="AG626" s="2"/>
      <c r="AH626" s="2"/>
      <c r="AI626" s="2"/>
      <c r="AJ626" s="2"/>
      <c r="AK626" s="2"/>
    </row>
    <row r="627" spans="1:37">
      <c r="A627" s="2"/>
      <c r="B627" s="2"/>
      <c r="C627" s="2"/>
      <c r="D627" s="2"/>
      <c r="E627" s="2"/>
      <c r="F627" s="2"/>
      <c r="G627" s="2"/>
      <c r="H627" s="2"/>
      <c r="I627" s="2"/>
      <c r="J627" s="2"/>
      <c r="K627" s="30"/>
      <c r="L627" s="2"/>
      <c r="M627" s="40"/>
      <c r="N627" s="2"/>
      <c r="O627" s="2"/>
      <c r="P627" s="2"/>
      <c r="Q627" s="2"/>
      <c r="R627" s="2"/>
      <c r="S627" s="2"/>
      <c r="T627" s="2"/>
      <c r="U627" s="2"/>
      <c r="V627" s="2"/>
      <c r="W627" s="2"/>
      <c r="X627" s="2"/>
      <c r="Y627" s="2"/>
      <c r="Z627" s="2"/>
      <c r="AA627" s="2"/>
      <c r="AB627" s="2"/>
      <c r="AC627" s="2"/>
      <c r="AD627" s="2"/>
      <c r="AE627" s="2"/>
      <c r="AF627" s="2"/>
      <c r="AG627" s="2"/>
      <c r="AH627" s="2"/>
      <c r="AI627" s="2"/>
      <c r="AJ627" s="2"/>
      <c r="AK627" s="2"/>
    </row>
    <row r="628" spans="1:37">
      <c r="A628" s="2"/>
      <c r="B628" s="2"/>
      <c r="C628" s="2"/>
      <c r="D628" s="2"/>
      <c r="E628" s="2"/>
      <c r="F628" s="2"/>
      <c r="G628" s="2"/>
      <c r="H628" s="2"/>
      <c r="I628" s="2"/>
      <c r="J628" s="2"/>
      <c r="K628" s="30"/>
      <c r="L628" s="2"/>
      <c r="M628" s="40"/>
      <c r="N628" s="2"/>
      <c r="O628" s="2"/>
      <c r="P628" s="2"/>
      <c r="Q628" s="2"/>
      <c r="R628" s="2"/>
      <c r="S628" s="2"/>
      <c r="T628" s="2"/>
      <c r="U628" s="2"/>
      <c r="V628" s="2"/>
      <c r="W628" s="2"/>
      <c r="X628" s="2"/>
      <c r="Y628" s="2"/>
      <c r="Z628" s="2"/>
      <c r="AA628" s="2"/>
      <c r="AB628" s="2"/>
      <c r="AC628" s="2"/>
      <c r="AD628" s="2"/>
      <c r="AE628" s="2"/>
      <c r="AF628" s="2"/>
      <c r="AG628" s="2"/>
      <c r="AH628" s="2"/>
      <c r="AI628" s="2"/>
      <c r="AJ628" s="2"/>
      <c r="AK628" s="2"/>
    </row>
    <row r="629" spans="1:37">
      <c r="A629" s="2"/>
      <c r="B629" s="2"/>
      <c r="C629" s="2"/>
      <c r="D629" s="2"/>
      <c r="E629" s="2"/>
      <c r="F629" s="2"/>
      <c r="G629" s="2"/>
      <c r="H629" s="2"/>
      <c r="I629" s="2"/>
      <c r="J629" s="2"/>
      <c r="K629" s="30"/>
      <c r="L629" s="2"/>
      <c r="M629" s="40"/>
      <c r="N629" s="2"/>
      <c r="O629" s="2"/>
      <c r="P629" s="2"/>
      <c r="Q629" s="2"/>
      <c r="R629" s="2"/>
      <c r="S629" s="2"/>
      <c r="T629" s="2"/>
      <c r="U629" s="2"/>
      <c r="V629" s="2"/>
      <c r="W629" s="2"/>
      <c r="X629" s="2"/>
      <c r="Y629" s="2"/>
      <c r="Z629" s="2"/>
      <c r="AA629" s="2"/>
      <c r="AB629" s="2"/>
      <c r="AC629" s="2"/>
      <c r="AD629" s="2"/>
      <c r="AE629" s="2"/>
      <c r="AF629" s="2"/>
      <c r="AG629" s="2"/>
      <c r="AH629" s="2"/>
      <c r="AI629" s="2"/>
      <c r="AJ629" s="2"/>
      <c r="AK629" s="2"/>
    </row>
    <row r="630" spans="1:37">
      <c r="A630" s="2"/>
      <c r="B630" s="2"/>
      <c r="C630" s="2"/>
      <c r="D630" s="2"/>
      <c r="E630" s="2"/>
      <c r="F630" s="2"/>
      <c r="G630" s="2"/>
      <c r="H630" s="2"/>
      <c r="I630" s="2"/>
      <c r="J630" s="2"/>
      <c r="K630" s="30"/>
      <c r="L630" s="2"/>
      <c r="M630" s="40"/>
      <c r="N630" s="2"/>
      <c r="O630" s="2"/>
      <c r="P630" s="2"/>
      <c r="Q630" s="2"/>
      <c r="R630" s="2"/>
      <c r="S630" s="2"/>
      <c r="T630" s="2"/>
      <c r="U630" s="2"/>
      <c r="V630" s="2"/>
      <c r="W630" s="2"/>
      <c r="X630" s="2"/>
      <c r="Y630" s="2"/>
      <c r="Z630" s="2"/>
      <c r="AA630" s="2"/>
      <c r="AB630" s="2"/>
      <c r="AC630" s="2"/>
      <c r="AD630" s="2"/>
      <c r="AE630" s="2"/>
      <c r="AF630" s="2"/>
      <c r="AG630" s="2"/>
      <c r="AH630" s="2"/>
      <c r="AI630" s="2"/>
      <c r="AJ630" s="2"/>
      <c r="AK630" s="2"/>
    </row>
    <row r="631" spans="1:37">
      <c r="A631" s="2"/>
      <c r="B631" s="2"/>
      <c r="C631" s="2"/>
      <c r="D631" s="2"/>
      <c r="E631" s="2"/>
      <c r="F631" s="2"/>
      <c r="G631" s="2"/>
      <c r="H631" s="2"/>
      <c r="I631" s="2"/>
      <c r="J631" s="2"/>
      <c r="K631" s="30"/>
      <c r="L631" s="2"/>
      <c r="M631" s="40"/>
      <c r="N631" s="2"/>
      <c r="O631" s="2"/>
      <c r="P631" s="2"/>
      <c r="Q631" s="2"/>
      <c r="R631" s="2"/>
      <c r="S631" s="2"/>
      <c r="T631" s="2"/>
      <c r="U631" s="2"/>
      <c r="V631" s="2"/>
      <c r="W631" s="2"/>
      <c r="X631" s="2"/>
      <c r="Y631" s="2"/>
      <c r="Z631" s="2"/>
      <c r="AA631" s="2"/>
      <c r="AB631" s="2"/>
      <c r="AC631" s="2"/>
      <c r="AD631" s="2"/>
      <c r="AE631" s="2"/>
      <c r="AF631" s="2"/>
      <c r="AG631" s="2"/>
      <c r="AH631" s="2"/>
      <c r="AI631" s="2"/>
      <c r="AJ631" s="2"/>
      <c r="AK631" s="2"/>
    </row>
    <row r="632" spans="1:37">
      <c r="A632" s="2"/>
      <c r="B632" s="2"/>
      <c r="C632" s="2"/>
      <c r="D632" s="2"/>
      <c r="E632" s="2"/>
      <c r="F632" s="2"/>
      <c r="G632" s="2"/>
      <c r="H632" s="2"/>
      <c r="I632" s="2"/>
      <c r="J632" s="2"/>
      <c r="K632" s="30"/>
      <c r="L632" s="2"/>
      <c r="M632" s="40"/>
      <c r="N632" s="2"/>
      <c r="O632" s="2"/>
      <c r="P632" s="2"/>
      <c r="Q632" s="2"/>
      <c r="R632" s="2"/>
      <c r="S632" s="2"/>
      <c r="T632" s="2"/>
      <c r="U632" s="2"/>
      <c r="V632" s="2"/>
      <c r="W632" s="2"/>
      <c r="X632" s="2"/>
      <c r="Y632" s="2"/>
      <c r="Z632" s="2"/>
      <c r="AA632" s="2"/>
      <c r="AB632" s="2"/>
      <c r="AC632" s="2"/>
      <c r="AD632" s="2"/>
      <c r="AE632" s="2"/>
      <c r="AF632" s="2"/>
      <c r="AG632" s="2"/>
      <c r="AH632" s="2"/>
      <c r="AI632" s="2"/>
      <c r="AJ632" s="2"/>
      <c r="AK632" s="2"/>
    </row>
    <row r="633" spans="1:37">
      <c r="A633" s="2"/>
      <c r="B633" s="2"/>
      <c r="C633" s="2"/>
      <c r="D633" s="2"/>
      <c r="E633" s="2"/>
      <c r="F633" s="2"/>
      <c r="G633" s="2"/>
      <c r="H633" s="2"/>
      <c r="I633" s="2"/>
      <c r="J633" s="2"/>
      <c r="K633" s="30"/>
      <c r="L633" s="2"/>
      <c r="M633" s="40"/>
      <c r="N633" s="2"/>
      <c r="O633" s="2"/>
      <c r="P633" s="2"/>
      <c r="Q633" s="2"/>
      <c r="R633" s="2"/>
      <c r="S633" s="2"/>
      <c r="T633" s="2"/>
      <c r="U633" s="2"/>
      <c r="V633" s="2"/>
      <c r="W633" s="2"/>
      <c r="X633" s="2"/>
      <c r="Y633" s="2"/>
      <c r="Z633" s="2"/>
      <c r="AA633" s="2"/>
      <c r="AB633" s="2"/>
      <c r="AC633" s="2"/>
      <c r="AD633" s="2"/>
      <c r="AE633" s="2"/>
      <c r="AF633" s="2"/>
      <c r="AG633" s="2"/>
      <c r="AH633" s="2"/>
      <c r="AI633" s="2"/>
      <c r="AJ633" s="2"/>
      <c r="AK633" s="2"/>
    </row>
    <row r="634" spans="1:37">
      <c r="A634" s="2"/>
      <c r="B634" s="2"/>
      <c r="C634" s="2"/>
      <c r="D634" s="2"/>
      <c r="E634" s="2"/>
      <c r="F634" s="2"/>
      <c r="G634" s="2"/>
      <c r="H634" s="2"/>
      <c r="I634" s="2"/>
      <c r="J634" s="2"/>
      <c r="K634" s="30"/>
      <c r="L634" s="2"/>
      <c r="M634" s="40"/>
      <c r="N634" s="2"/>
      <c r="O634" s="2"/>
      <c r="P634" s="2"/>
      <c r="Q634" s="2"/>
      <c r="R634" s="2"/>
      <c r="S634" s="2"/>
      <c r="T634" s="2"/>
      <c r="U634" s="2"/>
      <c r="V634" s="2"/>
      <c r="W634" s="2"/>
      <c r="X634" s="2"/>
      <c r="Y634" s="2"/>
      <c r="Z634" s="2"/>
      <c r="AA634" s="2"/>
      <c r="AB634" s="2"/>
      <c r="AC634" s="2"/>
      <c r="AD634" s="2"/>
      <c r="AE634" s="2"/>
      <c r="AF634" s="2"/>
      <c r="AG634" s="2"/>
      <c r="AH634" s="2"/>
      <c r="AI634" s="2"/>
      <c r="AJ634" s="2"/>
      <c r="AK634" s="2"/>
    </row>
    <row r="635" spans="1:37">
      <c r="A635" s="2"/>
      <c r="B635" s="2"/>
      <c r="C635" s="2"/>
      <c r="D635" s="2"/>
      <c r="E635" s="2"/>
      <c r="F635" s="2"/>
      <c r="G635" s="2"/>
      <c r="H635" s="2"/>
      <c r="I635" s="2"/>
      <c r="J635" s="2"/>
      <c r="K635" s="30"/>
      <c r="L635" s="2"/>
      <c r="M635" s="40"/>
      <c r="N635" s="2"/>
      <c r="O635" s="2"/>
      <c r="P635" s="2"/>
      <c r="Q635" s="2"/>
      <c r="R635" s="2"/>
      <c r="S635" s="2"/>
      <c r="T635" s="2"/>
      <c r="U635" s="2"/>
      <c r="V635" s="2"/>
      <c r="W635" s="2"/>
      <c r="X635" s="2"/>
      <c r="Y635" s="2"/>
      <c r="Z635" s="2"/>
      <c r="AA635" s="2"/>
      <c r="AB635" s="2"/>
      <c r="AC635" s="2"/>
      <c r="AD635" s="2"/>
      <c r="AE635" s="2"/>
      <c r="AF635" s="2"/>
      <c r="AG635" s="2"/>
      <c r="AH635" s="2"/>
      <c r="AI635" s="2"/>
      <c r="AJ635" s="2"/>
      <c r="AK635" s="2"/>
    </row>
    <row r="636" spans="1:37">
      <c r="A636" s="2"/>
      <c r="B636" s="2"/>
      <c r="C636" s="2"/>
      <c r="D636" s="2"/>
      <c r="E636" s="2"/>
      <c r="F636" s="2"/>
      <c r="G636" s="2"/>
      <c r="H636" s="2"/>
      <c r="I636" s="2"/>
      <c r="J636" s="2"/>
      <c r="K636" s="30"/>
      <c r="L636" s="2"/>
      <c r="M636" s="40"/>
      <c r="N636" s="2"/>
      <c r="O636" s="2"/>
      <c r="P636" s="2"/>
      <c r="Q636" s="2"/>
      <c r="R636" s="2"/>
      <c r="S636" s="2"/>
      <c r="T636" s="2"/>
      <c r="U636" s="2"/>
      <c r="V636" s="2"/>
      <c r="W636" s="2"/>
      <c r="X636" s="2"/>
      <c r="Y636" s="2"/>
      <c r="Z636" s="2"/>
      <c r="AA636" s="2"/>
      <c r="AB636" s="2"/>
      <c r="AC636" s="2"/>
      <c r="AD636" s="2"/>
      <c r="AE636" s="2"/>
      <c r="AF636" s="2"/>
      <c r="AG636" s="2"/>
      <c r="AH636" s="2"/>
      <c r="AI636" s="2"/>
      <c r="AJ636" s="2"/>
      <c r="AK636" s="2"/>
    </row>
    <row r="637" spans="1:37">
      <c r="A637" s="2"/>
      <c r="B637" s="2"/>
      <c r="C637" s="2"/>
      <c r="D637" s="2"/>
      <c r="E637" s="2"/>
      <c r="F637" s="2"/>
      <c r="G637" s="2"/>
      <c r="H637" s="2"/>
      <c r="I637" s="2"/>
      <c r="J637" s="2"/>
      <c r="K637" s="30"/>
      <c r="L637" s="2"/>
      <c r="M637" s="40"/>
      <c r="N637" s="2"/>
      <c r="O637" s="2"/>
      <c r="P637" s="2"/>
      <c r="Q637" s="2"/>
      <c r="R637" s="2"/>
      <c r="S637" s="2"/>
      <c r="T637" s="2"/>
      <c r="U637" s="2"/>
      <c r="V637" s="2"/>
      <c r="W637" s="2"/>
      <c r="X637" s="2"/>
      <c r="Y637" s="2"/>
      <c r="Z637" s="2"/>
      <c r="AA637" s="2"/>
      <c r="AB637" s="2"/>
      <c r="AC637" s="2"/>
      <c r="AD637" s="2"/>
      <c r="AE637" s="2"/>
      <c r="AF637" s="2"/>
      <c r="AG637" s="2"/>
      <c r="AH637" s="2"/>
      <c r="AI637" s="2"/>
      <c r="AJ637" s="2"/>
      <c r="AK637" s="2"/>
    </row>
    <row r="638" spans="1:37">
      <c r="A638" s="2"/>
      <c r="B638" s="2"/>
      <c r="C638" s="2"/>
      <c r="D638" s="2"/>
      <c r="E638" s="2"/>
      <c r="F638" s="2"/>
      <c r="G638" s="2"/>
      <c r="H638" s="2"/>
      <c r="I638" s="2"/>
      <c r="J638" s="2"/>
      <c r="K638" s="30"/>
      <c r="L638" s="2"/>
      <c r="M638" s="40"/>
      <c r="N638" s="2"/>
      <c r="O638" s="2"/>
      <c r="P638" s="2"/>
      <c r="Q638" s="2"/>
      <c r="R638" s="2"/>
      <c r="S638" s="2"/>
      <c r="T638" s="2"/>
      <c r="U638" s="2"/>
      <c r="V638" s="2"/>
      <c r="W638" s="2"/>
      <c r="X638" s="2"/>
      <c r="Y638" s="2"/>
      <c r="Z638" s="2"/>
      <c r="AA638" s="2"/>
      <c r="AB638" s="2"/>
      <c r="AC638" s="2"/>
      <c r="AD638" s="2"/>
      <c r="AE638" s="2"/>
      <c r="AF638" s="2"/>
      <c r="AG638" s="2"/>
      <c r="AH638" s="2"/>
      <c r="AI638" s="2"/>
      <c r="AJ638" s="2"/>
      <c r="AK638" s="2"/>
    </row>
    <row r="639" spans="1:37">
      <c r="A639" s="2"/>
      <c r="B639" s="2"/>
      <c r="C639" s="2"/>
      <c r="D639" s="2"/>
      <c r="E639" s="2"/>
      <c r="F639" s="2"/>
      <c r="G639" s="2"/>
      <c r="H639" s="2"/>
      <c r="I639" s="2"/>
      <c r="J639" s="2"/>
      <c r="K639" s="30"/>
      <c r="L639" s="2"/>
      <c r="M639" s="40"/>
      <c r="N639" s="2"/>
      <c r="O639" s="2"/>
      <c r="P639" s="2"/>
      <c r="Q639" s="2"/>
      <c r="R639" s="2"/>
      <c r="S639" s="2"/>
      <c r="T639" s="2"/>
      <c r="U639" s="2"/>
      <c r="V639" s="2"/>
      <c r="W639" s="2"/>
      <c r="X639" s="2"/>
      <c r="Y639" s="2"/>
      <c r="Z639" s="2"/>
      <c r="AA639" s="2"/>
      <c r="AB639" s="2"/>
      <c r="AC639" s="2"/>
      <c r="AD639" s="2"/>
      <c r="AE639" s="2"/>
      <c r="AF639" s="2"/>
      <c r="AG639" s="2"/>
      <c r="AH639" s="2"/>
      <c r="AI639" s="2"/>
      <c r="AJ639" s="2"/>
      <c r="AK639" s="2"/>
    </row>
    <row r="640" spans="1:37">
      <c r="A640" s="2"/>
      <c r="B640" s="2"/>
      <c r="C640" s="2"/>
      <c r="D640" s="2"/>
      <c r="E640" s="2"/>
      <c r="F640" s="2"/>
      <c r="G640" s="2"/>
      <c r="H640" s="2"/>
      <c r="I640" s="2"/>
      <c r="J640" s="2"/>
      <c r="K640" s="30"/>
      <c r="L640" s="2"/>
      <c r="M640" s="40"/>
      <c r="N640" s="2"/>
      <c r="O640" s="2"/>
      <c r="P640" s="2"/>
      <c r="Q640" s="2"/>
      <c r="R640" s="2"/>
      <c r="S640" s="2"/>
      <c r="T640" s="2"/>
      <c r="U640" s="2"/>
      <c r="V640" s="2"/>
      <c r="W640" s="2"/>
      <c r="X640" s="2"/>
      <c r="Y640" s="2"/>
      <c r="Z640" s="2"/>
      <c r="AA640" s="2"/>
      <c r="AB640" s="2"/>
      <c r="AC640" s="2"/>
      <c r="AD640" s="2"/>
      <c r="AE640" s="2"/>
      <c r="AF640" s="2"/>
      <c r="AG640" s="2"/>
      <c r="AH640" s="2"/>
      <c r="AI640" s="2"/>
      <c r="AJ640" s="2"/>
      <c r="AK640" s="2"/>
    </row>
    <row r="641" spans="1:37">
      <c r="A641" s="2"/>
      <c r="B641" s="2"/>
      <c r="C641" s="2"/>
      <c r="D641" s="2"/>
      <c r="E641" s="2"/>
      <c r="F641" s="2"/>
      <c r="G641" s="2"/>
      <c r="H641" s="2"/>
      <c r="I641" s="2"/>
      <c r="J641" s="2"/>
      <c r="K641" s="30"/>
      <c r="L641" s="2"/>
      <c r="M641" s="40"/>
      <c r="N641" s="2"/>
      <c r="O641" s="2"/>
      <c r="P641" s="2"/>
      <c r="Q641" s="2"/>
      <c r="R641" s="2"/>
      <c r="S641" s="2"/>
      <c r="T641" s="2"/>
      <c r="U641" s="2"/>
      <c r="V641" s="2"/>
      <c r="W641" s="2"/>
      <c r="X641" s="2"/>
      <c r="Y641" s="2"/>
      <c r="Z641" s="2"/>
      <c r="AA641" s="2"/>
      <c r="AB641" s="2"/>
      <c r="AC641" s="2"/>
      <c r="AD641" s="2"/>
      <c r="AE641" s="2"/>
      <c r="AF641" s="2"/>
      <c r="AG641" s="2"/>
      <c r="AH641" s="2"/>
      <c r="AI641" s="2"/>
      <c r="AJ641" s="2"/>
      <c r="AK641" s="2"/>
    </row>
    <row r="642" spans="1:37">
      <c r="A642" s="2"/>
      <c r="B642" s="2"/>
      <c r="C642" s="2"/>
      <c r="D642" s="2"/>
      <c r="E642" s="2"/>
      <c r="F642" s="2"/>
      <c r="G642" s="2"/>
      <c r="H642" s="2"/>
      <c r="I642" s="2"/>
      <c r="J642" s="2"/>
      <c r="K642" s="30"/>
      <c r="L642" s="2"/>
      <c r="M642" s="40"/>
      <c r="N642" s="2"/>
      <c r="O642" s="2"/>
      <c r="P642" s="2"/>
      <c r="Q642" s="2"/>
      <c r="R642" s="2"/>
      <c r="S642" s="2"/>
      <c r="T642" s="2"/>
      <c r="U642" s="2"/>
      <c r="V642" s="2"/>
      <c r="W642" s="2"/>
      <c r="X642" s="2"/>
      <c r="Y642" s="2"/>
      <c r="Z642" s="2"/>
      <c r="AA642" s="2"/>
      <c r="AB642" s="2"/>
      <c r="AC642" s="2"/>
      <c r="AD642" s="2"/>
      <c r="AE642" s="2"/>
      <c r="AF642" s="2"/>
      <c r="AG642" s="2"/>
      <c r="AH642" s="2"/>
      <c r="AI642" s="2"/>
      <c r="AJ642" s="2"/>
      <c r="AK642" s="2"/>
    </row>
    <row r="643" spans="1:37">
      <c r="M643" s="40"/>
    </row>
    <row r="644" spans="1:37">
      <c r="M644" s="40"/>
    </row>
    <row r="645" spans="1:37">
      <c r="M645" s="40"/>
    </row>
    <row r="646" spans="1:37">
      <c r="M646" s="40"/>
    </row>
    <row r="647" spans="1:37">
      <c r="M647" s="40"/>
    </row>
    <row r="648" spans="1:37">
      <c r="M648" s="40"/>
    </row>
    <row r="649" spans="1:37">
      <c r="M649" s="40"/>
    </row>
    <row r="650" spans="1:37">
      <c r="M650" s="40"/>
    </row>
    <row r="651" spans="1:37">
      <c r="M651" s="40"/>
    </row>
    <row r="652" spans="1:37">
      <c r="M652" s="40"/>
    </row>
    <row r="653" spans="1:37">
      <c r="M653" s="40"/>
    </row>
    <row r="654" spans="1:37">
      <c r="M654" s="40"/>
    </row>
    <row r="655" spans="1:37">
      <c r="M655" s="40"/>
    </row>
    <row r="656" spans="1:37">
      <c r="M656" s="40"/>
    </row>
    <row r="657" spans="13:13">
      <c r="M657" s="40"/>
    </row>
    <row r="658" spans="13:13">
      <c r="M658" s="40"/>
    </row>
    <row r="659" spans="13:13">
      <c r="M659" s="40"/>
    </row>
    <row r="660" spans="13:13">
      <c r="M660" s="40"/>
    </row>
    <row r="661" spans="13:13">
      <c r="M661" s="40"/>
    </row>
    <row r="662" spans="13:13">
      <c r="M662" s="40"/>
    </row>
    <row r="663" spans="13:13">
      <c r="M663" s="40"/>
    </row>
    <row r="664" spans="13:13">
      <c r="M664" s="40"/>
    </row>
    <row r="665" spans="13:13">
      <c r="M665" s="40"/>
    </row>
    <row r="666" spans="13:13">
      <c r="M666" s="40"/>
    </row>
    <row r="667" spans="13:13">
      <c r="M667" s="40"/>
    </row>
    <row r="668" spans="13:13">
      <c r="M668" s="40"/>
    </row>
    <row r="669" spans="13:13">
      <c r="M669" s="40"/>
    </row>
    <row r="670" spans="13:13">
      <c r="M670" s="40"/>
    </row>
    <row r="671" spans="13:13">
      <c r="M671" s="40"/>
    </row>
    <row r="672" spans="13:13">
      <c r="M672" s="40"/>
    </row>
    <row r="673" spans="13:13">
      <c r="M673" s="40"/>
    </row>
    <row r="674" spans="13:13">
      <c r="M674" s="40"/>
    </row>
    <row r="675" spans="13:13">
      <c r="M675" s="40"/>
    </row>
    <row r="676" spans="13:13">
      <c r="M676" s="40"/>
    </row>
    <row r="677" spans="13:13">
      <c r="M677" s="40"/>
    </row>
    <row r="678" spans="13:13">
      <c r="M678" s="40"/>
    </row>
    <row r="679" spans="13:13">
      <c r="M679" s="40"/>
    </row>
    <row r="680" spans="13:13">
      <c r="M680" s="40"/>
    </row>
    <row r="681" spans="13:13">
      <c r="M681" s="40"/>
    </row>
    <row r="682" spans="13:13">
      <c r="M682" s="40"/>
    </row>
    <row r="683" spans="13:13">
      <c r="M683" s="40"/>
    </row>
    <row r="684" spans="13:13">
      <c r="M684" s="40"/>
    </row>
    <row r="685" spans="13:13">
      <c r="M685" s="40"/>
    </row>
    <row r="686" spans="13:13">
      <c r="M686" s="40"/>
    </row>
    <row r="687" spans="13:13">
      <c r="M687" s="40"/>
    </row>
    <row r="688" spans="13:13">
      <c r="M688" s="40"/>
    </row>
    <row r="689" spans="13:13">
      <c r="M689" s="40"/>
    </row>
    <row r="690" spans="13:13">
      <c r="M690" s="40"/>
    </row>
    <row r="691" spans="13:13">
      <c r="M691" s="40"/>
    </row>
    <row r="692" spans="13:13">
      <c r="M692" s="40"/>
    </row>
    <row r="693" spans="13:13">
      <c r="M693" s="40"/>
    </row>
    <row r="694" spans="13:13">
      <c r="M694" s="40"/>
    </row>
    <row r="695" spans="13:13">
      <c r="M695" s="40"/>
    </row>
    <row r="696" spans="13:13">
      <c r="M696" s="40"/>
    </row>
    <row r="697" spans="13:13">
      <c r="M697" s="40"/>
    </row>
    <row r="698" spans="13:13">
      <c r="M698" s="40"/>
    </row>
    <row r="699" spans="13:13">
      <c r="M699" s="40"/>
    </row>
    <row r="700" spans="13:13">
      <c r="M700" s="40"/>
    </row>
    <row r="701" spans="13:13">
      <c r="M701" s="40"/>
    </row>
    <row r="702" spans="13:13">
      <c r="M702" s="40"/>
    </row>
    <row r="703" spans="13:13">
      <c r="M703" s="40"/>
    </row>
    <row r="704" spans="13:13">
      <c r="M704" s="40"/>
    </row>
    <row r="705" spans="13:13">
      <c r="M705" s="40"/>
    </row>
    <row r="706" spans="13:13">
      <c r="M706" s="40"/>
    </row>
    <row r="707" spans="13:13">
      <c r="M707" s="40"/>
    </row>
    <row r="708" spans="13:13">
      <c r="M708" s="40"/>
    </row>
    <row r="709" spans="13:13">
      <c r="M709" s="40"/>
    </row>
    <row r="710" spans="13:13">
      <c r="M710" s="40"/>
    </row>
    <row r="711" spans="13:13">
      <c r="M711" s="40"/>
    </row>
    <row r="712" spans="13:13">
      <c r="M712" s="40"/>
    </row>
    <row r="713" spans="13:13">
      <c r="M713" s="40"/>
    </row>
    <row r="714" spans="13:13">
      <c r="M714" s="40"/>
    </row>
    <row r="715" spans="13:13">
      <c r="M715" s="40"/>
    </row>
    <row r="716" spans="13:13">
      <c r="M716" s="40"/>
    </row>
    <row r="717" spans="13:13">
      <c r="M717" s="40"/>
    </row>
    <row r="718" spans="13:13">
      <c r="M718" s="40"/>
    </row>
    <row r="719" spans="13:13">
      <c r="M719" s="40"/>
    </row>
    <row r="720" spans="13:13">
      <c r="M720" s="40"/>
    </row>
    <row r="721" spans="13:13">
      <c r="M721" s="40"/>
    </row>
    <row r="722" spans="13:13">
      <c r="M722" s="40"/>
    </row>
    <row r="723" spans="13:13">
      <c r="M723" s="40"/>
    </row>
    <row r="724" spans="13:13">
      <c r="M724" s="40"/>
    </row>
    <row r="725" spans="13:13">
      <c r="M725" s="40"/>
    </row>
    <row r="726" spans="13:13">
      <c r="M726" s="40"/>
    </row>
    <row r="727" spans="13:13">
      <c r="M727" s="40"/>
    </row>
    <row r="728" spans="13:13">
      <c r="M728" s="40"/>
    </row>
    <row r="729" spans="13:13">
      <c r="M729" s="40"/>
    </row>
    <row r="730" spans="13:13">
      <c r="M730" s="40"/>
    </row>
    <row r="731" spans="13:13">
      <c r="M731" s="40"/>
    </row>
    <row r="732" spans="13:13">
      <c r="M732" s="40"/>
    </row>
    <row r="733" spans="13:13">
      <c r="M733" s="40"/>
    </row>
    <row r="734" spans="13:13">
      <c r="M734" s="40"/>
    </row>
    <row r="735" spans="13:13">
      <c r="M735" s="40"/>
    </row>
    <row r="736" spans="13:13">
      <c r="M736" s="40"/>
    </row>
    <row r="737" spans="13:13">
      <c r="M737" s="40"/>
    </row>
    <row r="738" spans="13:13">
      <c r="M738" s="40"/>
    </row>
    <row r="739" spans="13:13">
      <c r="M739" s="40"/>
    </row>
    <row r="740" spans="13:13">
      <c r="M740" s="40"/>
    </row>
    <row r="741" spans="13:13">
      <c r="M741" s="40"/>
    </row>
    <row r="742" spans="13:13">
      <c r="M742" s="40"/>
    </row>
    <row r="743" spans="13:13">
      <c r="M743" s="40"/>
    </row>
    <row r="744" spans="13:13">
      <c r="M744" s="40"/>
    </row>
    <row r="745" spans="13:13">
      <c r="M745" s="40"/>
    </row>
    <row r="746" spans="13:13">
      <c r="M746" s="40"/>
    </row>
    <row r="747" spans="13:13">
      <c r="M747" s="40"/>
    </row>
    <row r="748" spans="13:13">
      <c r="M748" s="40"/>
    </row>
    <row r="749" spans="13:13">
      <c r="M749" s="40"/>
    </row>
    <row r="750" spans="13:13">
      <c r="M750" s="40"/>
    </row>
    <row r="751" spans="13:13">
      <c r="M751" s="40"/>
    </row>
    <row r="752" spans="13:13">
      <c r="M752" s="40"/>
    </row>
    <row r="753" spans="13:13">
      <c r="M753" s="40"/>
    </row>
    <row r="754" spans="13:13">
      <c r="M754" s="40"/>
    </row>
    <row r="755" spans="13:13">
      <c r="M755" s="40"/>
    </row>
    <row r="756" spans="13:13">
      <c r="M756" s="40"/>
    </row>
    <row r="757" spans="13:13">
      <c r="M757" s="40"/>
    </row>
    <row r="758" spans="13:13">
      <c r="M758" s="40"/>
    </row>
    <row r="759" spans="13:13">
      <c r="M759" s="40"/>
    </row>
    <row r="760" spans="13:13">
      <c r="M760" s="40"/>
    </row>
    <row r="761" spans="13:13">
      <c r="M761" s="40"/>
    </row>
    <row r="762" spans="13:13">
      <c r="M762" s="40"/>
    </row>
    <row r="763" spans="13:13">
      <c r="M763" s="40"/>
    </row>
    <row r="764" spans="13:13">
      <c r="M764" s="40"/>
    </row>
    <row r="765" spans="13:13">
      <c r="M765" s="40"/>
    </row>
    <row r="766" spans="13:13">
      <c r="M766" s="40"/>
    </row>
    <row r="767" spans="13:13">
      <c r="M767" s="40"/>
    </row>
    <row r="768" spans="13:13">
      <c r="M768" s="40"/>
    </row>
    <row r="769" spans="13:13">
      <c r="M769" s="40"/>
    </row>
    <row r="770" spans="13:13">
      <c r="M770" s="40"/>
    </row>
    <row r="771" spans="13:13">
      <c r="M771" s="40"/>
    </row>
    <row r="772" spans="13:13">
      <c r="M772" s="40"/>
    </row>
    <row r="773" spans="13:13">
      <c r="M773" s="40"/>
    </row>
    <row r="774" spans="13:13">
      <c r="M774" s="40"/>
    </row>
    <row r="775" spans="13:13">
      <c r="M775" s="40"/>
    </row>
    <row r="776" spans="13:13">
      <c r="M776" s="40"/>
    </row>
    <row r="777" spans="13:13">
      <c r="M777" s="40"/>
    </row>
    <row r="778" spans="13:13">
      <c r="M778" s="40"/>
    </row>
    <row r="779" spans="13:13">
      <c r="M779" s="40"/>
    </row>
    <row r="780" spans="13:13">
      <c r="M780" s="40"/>
    </row>
    <row r="781" spans="13:13">
      <c r="M781" s="40"/>
    </row>
    <row r="782" spans="13:13">
      <c r="M782" s="40"/>
    </row>
    <row r="783" spans="13:13">
      <c r="M783" s="40"/>
    </row>
    <row r="784" spans="13:13">
      <c r="M784" s="40"/>
    </row>
    <row r="785" spans="13:13">
      <c r="M785" s="40"/>
    </row>
    <row r="786" spans="13:13">
      <c r="M786" s="40"/>
    </row>
    <row r="787" spans="13:13">
      <c r="M787" s="40"/>
    </row>
    <row r="788" spans="13:13">
      <c r="M788" s="40"/>
    </row>
    <row r="789" spans="13:13">
      <c r="M789" s="40"/>
    </row>
    <row r="790" spans="13:13">
      <c r="M790" s="40"/>
    </row>
    <row r="791" spans="13:13">
      <c r="M791" s="40"/>
    </row>
    <row r="792" spans="13:13">
      <c r="M792" s="40"/>
    </row>
    <row r="793" spans="13:13">
      <c r="M793" s="40"/>
    </row>
    <row r="794" spans="13:13">
      <c r="M794" s="40"/>
    </row>
    <row r="795" spans="13:13">
      <c r="M795" s="40"/>
    </row>
    <row r="796" spans="13:13">
      <c r="M796" s="40"/>
    </row>
    <row r="797" spans="13:13">
      <c r="M797" s="40"/>
    </row>
    <row r="798" spans="13:13">
      <c r="M798" s="40"/>
    </row>
    <row r="799" spans="13:13">
      <c r="M799" s="40"/>
    </row>
    <row r="800" spans="13:13">
      <c r="M800" s="40"/>
    </row>
    <row r="801" spans="13:13">
      <c r="M801" s="40"/>
    </row>
    <row r="802" spans="13:13">
      <c r="M802" s="40"/>
    </row>
    <row r="803" spans="13:13">
      <c r="M803" s="40"/>
    </row>
    <row r="804" spans="13:13">
      <c r="M804" s="40"/>
    </row>
    <row r="805" spans="13:13">
      <c r="M805" s="40"/>
    </row>
    <row r="806" spans="13:13">
      <c r="M806" s="40"/>
    </row>
    <row r="807" spans="13:13">
      <c r="M807" s="40"/>
    </row>
    <row r="808" spans="13:13">
      <c r="M808" s="40"/>
    </row>
  </sheetData>
  <autoFilter ref="B13:M513">
    <filterColumn colId="11">
      <customFilters>
        <customFilter operator="notEqual" val=" "/>
      </customFilters>
    </filterColumn>
  </autoFilter>
  <mergeCells count="27">
    <mergeCell ref="C515:E515"/>
    <mergeCell ref="M10:M12"/>
    <mergeCell ref="C509:E509"/>
    <mergeCell ref="G10:G12"/>
    <mergeCell ref="J11:J12"/>
    <mergeCell ref="H11:H12"/>
    <mergeCell ref="C508:E508"/>
    <mergeCell ref="C11:C12"/>
    <mergeCell ref="F10:F12"/>
    <mergeCell ref="E11:E12"/>
    <mergeCell ref="I11:I12"/>
    <mergeCell ref="C10:E10"/>
    <mergeCell ref="J507:L507"/>
    <mergeCell ref="J508:L508"/>
    <mergeCell ref="J509:L509"/>
    <mergeCell ref="J515:L515"/>
    <mergeCell ref="J4:L4"/>
    <mergeCell ref="J5:L5"/>
    <mergeCell ref="J6:L6"/>
    <mergeCell ref="B7:L7"/>
    <mergeCell ref="B10:B12"/>
    <mergeCell ref="B8:L8"/>
    <mergeCell ref="H10:J10"/>
    <mergeCell ref="K10:L10"/>
    <mergeCell ref="L11:L12"/>
    <mergeCell ref="K11:K12"/>
    <mergeCell ref="D11:D12"/>
  </mergeCells>
  <conditionalFormatting sqref="B5">
    <cfRule type="expression" dxfId="37" priority="1" stopIfTrue="1">
      <formula>#REF!="x"</formula>
    </cfRule>
  </conditionalFormatting>
  <printOptions horizontalCentered="1"/>
  <pageMargins left="0.51181102362204722" right="0.19685039370078741" top="0.23622047244094491" bottom="0.23622047244094491" header="0.31496062992125984" footer="0.31496062992125984"/>
  <pageSetup paperSize="9" orientation="landscape"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7" filterMode="1">
    <tabColor rgb="FF92D050"/>
  </sheetPr>
  <dimension ref="A2:AC779"/>
  <sheetViews>
    <sheetView showGridLines="0" workbookViewId="0">
      <pane xSplit="12" ySplit="12" topLeftCell="M13" activePane="bottomRight" state="frozen"/>
      <selection pane="topRight" activeCell="L1" sqref="L1"/>
      <selection pane="bottomLeft" activeCell="A14" sqref="A14"/>
      <selection pane="bottomRight" activeCell="I9" sqref="I9"/>
    </sheetView>
  </sheetViews>
  <sheetFormatPr defaultColWidth="9" defaultRowHeight="12.75"/>
  <cols>
    <col min="1" max="1" width="14.28515625" style="421" customWidth="1"/>
    <col min="2" max="2" width="10.5703125" style="824" customWidth="1"/>
    <col min="3" max="3" width="8.7109375" style="824" bestFit="1" customWidth="1"/>
    <col min="4" max="4" width="8.7109375" style="824" customWidth="1"/>
    <col min="5" max="5" width="10.85546875" style="824" bestFit="1" customWidth="1"/>
    <col min="6" max="6" width="35.5703125" style="421" customWidth="1"/>
    <col min="7" max="7" width="9.28515625" style="824" customWidth="1"/>
    <col min="8" max="8" width="14.42578125" style="774" customWidth="1"/>
    <col min="9" max="11" width="14.42578125" style="825" customWidth="1"/>
    <col min="12" max="12" width="10.5703125" style="826" customWidth="1"/>
    <col min="13" max="16384" width="9" style="421"/>
  </cols>
  <sheetData>
    <row r="2" spans="1:29">
      <c r="A2" s="776"/>
      <c r="B2" s="784"/>
      <c r="C2" s="784"/>
      <c r="D2" s="784"/>
      <c r="E2" s="784"/>
      <c r="F2" s="420"/>
      <c r="G2" s="782"/>
      <c r="H2" s="827"/>
      <c r="I2" s="828"/>
      <c r="J2" s="828"/>
      <c r="L2" s="685"/>
      <c r="M2" s="420"/>
      <c r="N2" s="420"/>
      <c r="O2" s="420"/>
      <c r="P2" s="420"/>
      <c r="Q2" s="420"/>
      <c r="R2" s="420"/>
      <c r="S2" s="420"/>
      <c r="T2" s="420"/>
      <c r="U2" s="420"/>
      <c r="V2" s="420"/>
      <c r="W2" s="420"/>
      <c r="X2" s="420"/>
      <c r="Y2" s="420"/>
      <c r="Z2" s="420"/>
      <c r="AA2" s="420"/>
      <c r="AB2" s="420"/>
      <c r="AC2" s="420"/>
    </row>
    <row r="3" spans="1:29">
      <c r="A3" s="776"/>
      <c r="B3" s="784"/>
      <c r="C3" s="784"/>
      <c r="D3" s="784"/>
      <c r="E3" s="784"/>
      <c r="F3" s="420"/>
      <c r="G3" s="782"/>
      <c r="H3" s="827"/>
      <c r="I3" s="828"/>
      <c r="J3" s="828"/>
      <c r="K3" s="828"/>
      <c r="M3" s="420"/>
      <c r="N3" s="420"/>
      <c r="O3" s="420"/>
      <c r="P3" s="420"/>
      <c r="Q3" s="420"/>
      <c r="R3" s="420"/>
      <c r="S3" s="420"/>
      <c r="T3" s="420"/>
      <c r="U3" s="420"/>
      <c r="V3" s="420"/>
      <c r="W3" s="420"/>
      <c r="X3" s="420"/>
      <c r="Y3" s="420"/>
      <c r="Z3" s="420"/>
      <c r="AA3" s="420"/>
      <c r="AB3" s="420"/>
      <c r="AC3" s="420"/>
    </row>
    <row r="4" spans="1:29" ht="13.5" customHeight="1">
      <c r="A4" s="420"/>
      <c r="B4" s="274" t="str">
        <f>"Đơn vị: "&amp;TTDN!$B$6</f>
        <v>Đơn vị: Công ty TNHH mua nỗi buồn bán niềm vui</v>
      </c>
      <c r="C4" s="784"/>
      <c r="D4" s="784"/>
      <c r="E4" s="784"/>
      <c r="F4" s="420"/>
      <c r="H4" s="829"/>
      <c r="I4" s="1339" t="s">
        <v>1446</v>
      </c>
      <c r="J4" s="1339"/>
      <c r="K4" s="1339"/>
      <c r="L4" s="421"/>
      <c r="M4" s="420"/>
      <c r="N4" s="420"/>
      <c r="O4" s="420"/>
      <c r="P4" s="420"/>
      <c r="Q4" s="420"/>
      <c r="R4" s="420"/>
      <c r="S4" s="420"/>
      <c r="T4" s="420"/>
      <c r="U4" s="420"/>
      <c r="V4" s="420"/>
      <c r="W4" s="420"/>
      <c r="X4" s="420"/>
      <c r="Y4" s="420"/>
      <c r="Z4" s="420"/>
      <c r="AA4" s="420"/>
      <c r="AB4" s="420"/>
      <c r="AC4" s="420"/>
    </row>
    <row r="5" spans="1:29" ht="12.75" customHeight="1">
      <c r="A5" s="420"/>
      <c r="B5" s="274" t="str">
        <f>"Địa chỉ: "&amp;TTDN!$B$7</f>
        <v>Địa chỉ: Phây búc Nặng Thầm</v>
      </c>
      <c r="C5" s="784"/>
      <c r="D5" s="784"/>
      <c r="E5" s="784"/>
      <c r="F5" s="888" t="s">
        <v>1468</v>
      </c>
      <c r="H5" s="830"/>
      <c r="I5" s="1267" t="s">
        <v>1105</v>
      </c>
      <c r="J5" s="1267"/>
      <c r="K5" s="1267"/>
      <c r="L5" s="687"/>
      <c r="M5" s="420"/>
      <c r="N5" s="420"/>
      <c r="O5" s="420"/>
      <c r="P5" s="420"/>
      <c r="Q5" s="420"/>
      <c r="R5" s="420"/>
      <c r="S5" s="420"/>
      <c r="T5" s="420"/>
      <c r="U5" s="420"/>
      <c r="V5" s="420"/>
      <c r="W5" s="420"/>
      <c r="X5" s="420"/>
      <c r="Y5" s="420"/>
      <c r="Z5" s="420"/>
      <c r="AA5" s="420"/>
      <c r="AB5" s="420"/>
      <c r="AC5" s="420"/>
    </row>
    <row r="6" spans="1:29" ht="12.75" customHeight="1">
      <c r="A6" s="420"/>
      <c r="B6" s="784"/>
      <c r="C6" s="784"/>
      <c r="D6" s="784"/>
      <c r="E6" s="784"/>
      <c r="F6" s="420"/>
      <c r="H6" s="830"/>
      <c r="I6" s="1267" t="s">
        <v>1106</v>
      </c>
      <c r="J6" s="1267"/>
      <c r="K6" s="1267"/>
      <c r="L6" s="687"/>
      <c r="M6" s="420"/>
      <c r="N6" s="420"/>
      <c r="O6" s="420"/>
      <c r="P6" s="420"/>
      <c r="Q6" s="420"/>
      <c r="R6" s="420"/>
      <c r="S6" s="420"/>
      <c r="T6" s="420"/>
      <c r="U6" s="420"/>
      <c r="V6" s="420"/>
      <c r="W6" s="420"/>
      <c r="X6" s="420"/>
      <c r="Y6" s="420"/>
      <c r="Z6" s="420"/>
      <c r="AA6" s="420"/>
      <c r="AB6" s="420"/>
      <c r="AC6" s="420"/>
    </row>
    <row r="7" spans="1:29" ht="21">
      <c r="A7" s="420"/>
      <c r="B7" s="1285" t="s">
        <v>796</v>
      </c>
      <c r="C7" s="1285"/>
      <c r="D7" s="1285"/>
      <c r="E7" s="1285"/>
      <c r="F7" s="1285"/>
      <c r="G7" s="1285"/>
      <c r="H7" s="1285"/>
      <c r="I7" s="1285"/>
      <c r="J7" s="1285"/>
      <c r="K7" s="1285"/>
      <c r="L7" s="831"/>
      <c r="M7" s="420"/>
      <c r="N7" s="420"/>
      <c r="O7" s="420"/>
      <c r="P7" s="420"/>
      <c r="Q7" s="420"/>
      <c r="R7" s="420"/>
      <c r="S7" s="420"/>
      <c r="T7" s="420"/>
      <c r="U7" s="420"/>
      <c r="V7" s="420"/>
      <c r="W7" s="420"/>
      <c r="X7" s="420"/>
      <c r="Y7" s="420"/>
      <c r="Z7" s="420"/>
      <c r="AA7" s="420"/>
      <c r="AB7" s="420"/>
      <c r="AC7" s="420"/>
    </row>
    <row r="8" spans="1:29" ht="21">
      <c r="A8" s="420"/>
      <c r="B8" s="832"/>
      <c r="C8" s="832"/>
      <c r="D8" s="832"/>
      <c r="E8" s="421"/>
      <c r="F8" s="692" t="s">
        <v>1447</v>
      </c>
      <c r="G8" s="833" t="s">
        <v>35</v>
      </c>
      <c r="H8" s="833" t="str">
        <f>VLOOKUP(G8,vtk,2,0)</f>
        <v>Tiền mặt</v>
      </c>
      <c r="I8" s="832"/>
      <c r="J8" s="832"/>
      <c r="K8" s="832"/>
      <c r="L8" s="831"/>
      <c r="M8" s="420"/>
      <c r="N8" s="420"/>
      <c r="O8" s="420"/>
      <c r="P8" s="420"/>
      <c r="Q8" s="420"/>
      <c r="R8" s="420"/>
      <c r="S8" s="420"/>
      <c r="T8" s="420"/>
      <c r="U8" s="420"/>
      <c r="V8" s="420"/>
      <c r="W8" s="420"/>
      <c r="X8" s="420"/>
      <c r="Y8" s="420"/>
      <c r="Z8" s="420"/>
      <c r="AA8" s="420"/>
      <c r="AB8" s="420"/>
      <c r="AC8" s="420"/>
    </row>
    <row r="9" spans="1:29">
      <c r="A9" s="420"/>
      <c r="B9" s="784"/>
      <c r="C9" s="784"/>
      <c r="D9" s="784"/>
      <c r="E9" s="784"/>
      <c r="F9" s="420"/>
      <c r="G9" s="784"/>
      <c r="H9" s="780"/>
      <c r="I9" s="836"/>
      <c r="J9" s="836"/>
      <c r="K9" s="836"/>
      <c r="L9" s="831"/>
      <c r="M9" s="420"/>
      <c r="N9" s="420"/>
      <c r="O9" s="420"/>
      <c r="P9" s="420"/>
      <c r="Q9" s="420"/>
      <c r="R9" s="420"/>
      <c r="S9" s="420"/>
      <c r="T9" s="420"/>
      <c r="U9" s="420"/>
      <c r="V9" s="420"/>
      <c r="W9" s="420"/>
      <c r="X9" s="420"/>
      <c r="Y9" s="420"/>
      <c r="Z9" s="420"/>
      <c r="AA9" s="420"/>
      <c r="AB9" s="420"/>
      <c r="AC9" s="420"/>
    </row>
    <row r="10" spans="1:29" ht="15" customHeight="1">
      <c r="A10" s="420"/>
      <c r="B10" s="1297" t="s">
        <v>330</v>
      </c>
      <c r="C10" s="1301" t="s">
        <v>331</v>
      </c>
      <c r="D10" s="1302"/>
      <c r="E10" s="1301"/>
      <c r="F10" s="1297" t="s">
        <v>19</v>
      </c>
      <c r="G10" s="1297" t="s">
        <v>726</v>
      </c>
      <c r="H10" s="1301" t="s">
        <v>334</v>
      </c>
      <c r="I10" s="1301"/>
      <c r="J10" s="1340" t="s">
        <v>742</v>
      </c>
      <c r="K10" s="1341"/>
      <c r="L10" s="1297" t="s">
        <v>607</v>
      </c>
      <c r="M10" s="420"/>
      <c r="N10" s="420"/>
      <c r="O10" s="420"/>
      <c r="P10" s="420"/>
      <c r="Q10" s="420"/>
      <c r="R10" s="420"/>
      <c r="S10" s="420"/>
      <c r="T10" s="420"/>
      <c r="U10" s="420"/>
      <c r="V10" s="420"/>
      <c r="W10" s="420"/>
      <c r="X10" s="420"/>
      <c r="Y10" s="420"/>
      <c r="Z10" s="420"/>
      <c r="AA10" s="420"/>
      <c r="AB10" s="420"/>
      <c r="AC10" s="420"/>
    </row>
    <row r="11" spans="1:29">
      <c r="A11" s="420"/>
      <c r="B11" s="1297"/>
      <c r="C11" s="788" t="s">
        <v>332</v>
      </c>
      <c r="D11" s="789" t="s">
        <v>1444</v>
      </c>
      <c r="E11" s="788" t="s">
        <v>28</v>
      </c>
      <c r="F11" s="1297"/>
      <c r="G11" s="1297"/>
      <c r="H11" s="788" t="s">
        <v>339</v>
      </c>
      <c r="I11" s="788" t="s">
        <v>336</v>
      </c>
      <c r="J11" s="788" t="s">
        <v>339</v>
      </c>
      <c r="K11" s="788" t="s">
        <v>336</v>
      </c>
      <c r="L11" s="1297"/>
      <c r="M11" s="420"/>
      <c r="N11" s="420"/>
      <c r="O11" s="420"/>
      <c r="P11" s="420"/>
      <c r="Q11" s="420"/>
      <c r="R11" s="420"/>
      <c r="S11" s="420"/>
      <c r="T11" s="420"/>
      <c r="U11" s="420"/>
      <c r="V11" s="420"/>
      <c r="W11" s="420"/>
      <c r="X11" s="420"/>
      <c r="Y11" s="420"/>
      <c r="Z11" s="420"/>
      <c r="AA11" s="420"/>
      <c r="AB11" s="420"/>
      <c r="AC11" s="420"/>
    </row>
    <row r="12" spans="1:29">
      <c r="A12" s="420"/>
      <c r="B12" s="837" t="s">
        <v>381</v>
      </c>
      <c r="C12" s="788" t="s">
        <v>382</v>
      </c>
      <c r="D12" s="789"/>
      <c r="E12" s="788" t="s">
        <v>383</v>
      </c>
      <c r="F12" s="837" t="s">
        <v>384</v>
      </c>
      <c r="G12" s="838" t="s">
        <v>385</v>
      </c>
      <c r="H12" s="839">
        <v>1</v>
      </c>
      <c r="I12" s="839">
        <v>2</v>
      </c>
      <c r="J12" s="839">
        <v>3</v>
      </c>
      <c r="K12" s="839">
        <v>4</v>
      </c>
      <c r="L12" s="837"/>
      <c r="M12" s="420"/>
      <c r="N12" s="420"/>
      <c r="O12" s="420"/>
      <c r="P12" s="420"/>
      <c r="Q12" s="420"/>
      <c r="R12" s="420"/>
      <c r="S12" s="420"/>
      <c r="T12" s="420"/>
      <c r="U12" s="420"/>
      <c r="V12" s="420"/>
      <c r="W12" s="420"/>
      <c r="X12" s="420"/>
      <c r="Y12" s="420"/>
      <c r="Z12" s="420"/>
      <c r="AA12" s="420"/>
      <c r="AB12" s="420"/>
      <c r="AC12" s="420"/>
    </row>
    <row r="13" spans="1:29" s="847" customFormat="1" ht="13.5" customHeight="1">
      <c r="A13" s="840"/>
      <c r="B13" s="859"/>
      <c r="C13" s="859"/>
      <c r="D13" s="860"/>
      <c r="E13" s="859"/>
      <c r="F13" s="861" t="s">
        <v>340</v>
      </c>
      <c r="G13" s="862"/>
      <c r="H13" s="1183"/>
      <c r="I13" s="1183"/>
      <c r="J13" s="802">
        <f>VLOOKUP($G$8,vtk,3,0)</f>
        <v>0</v>
      </c>
      <c r="K13" s="802">
        <f>VLOOKUP($G$8,vtk,4,0)</f>
        <v>0</v>
      </c>
      <c r="L13" s="1184" t="s">
        <v>388</v>
      </c>
      <c r="M13" s="840"/>
      <c r="N13" s="840"/>
      <c r="O13" s="840"/>
      <c r="P13" s="840"/>
      <c r="Q13" s="840"/>
      <c r="R13" s="840"/>
      <c r="S13" s="840"/>
      <c r="T13" s="840"/>
      <c r="U13" s="840"/>
      <c r="V13" s="840"/>
      <c r="W13" s="840"/>
      <c r="X13" s="840"/>
      <c r="Y13" s="840"/>
      <c r="Z13" s="840"/>
      <c r="AA13" s="840"/>
      <c r="AB13" s="840"/>
      <c r="AC13" s="840"/>
    </row>
    <row r="14" spans="1:29" s="847" customFormat="1" ht="13.5" customHeight="1">
      <c r="A14" s="840"/>
      <c r="B14" s="848"/>
      <c r="C14" s="848"/>
      <c r="D14" s="849"/>
      <c r="E14" s="848"/>
      <c r="F14" s="850" t="s">
        <v>341</v>
      </c>
      <c r="G14" s="851"/>
      <c r="H14" s="852"/>
      <c r="I14" s="852"/>
      <c r="J14" s="852"/>
      <c r="K14" s="852"/>
      <c r="L14" s="846" t="s">
        <v>388</v>
      </c>
      <c r="M14" s="840"/>
      <c r="N14" s="840"/>
      <c r="O14" s="840"/>
      <c r="P14" s="840"/>
      <c r="Q14" s="840"/>
      <c r="R14" s="840"/>
      <c r="S14" s="840"/>
      <c r="T14" s="840"/>
      <c r="U14" s="840"/>
      <c r="V14" s="840"/>
      <c r="W14" s="840"/>
      <c r="X14" s="840"/>
      <c r="Y14" s="840"/>
      <c r="Z14" s="840"/>
      <c r="AA14" s="840"/>
      <c r="AB14" s="840"/>
      <c r="AC14" s="840"/>
    </row>
    <row r="15" spans="1:29" ht="13.5" customHeight="1">
      <c r="A15" s="420"/>
      <c r="B15" s="853" t="str">
        <f>IF(OR(LEFT(DULIEU!$V7,LEN(SCT!$G$8))=SCT!$G$8,LEFT(DULIEU!$W7,LEN(SCT!$G$8))=SCT!$G$8),DULIEU!D7,"")</f>
        <v>02/01/2015</v>
      </c>
      <c r="C15" s="853" t="str">
        <f>IF(OR(LEFT(DULIEU!$V7,LEN(SCT!$G$8))=SCT!$G$8,LEFT(DULIEU!$W7,LEN(SCT!$G$8))=SCT!$G$8),DULIEU!H7,"")</f>
        <v>PC001</v>
      </c>
      <c r="D15" s="853" t="str">
        <f>IF(OR(LEFT(DULIEU!$V7,LEN(SCT!$G$8))=SCT!$G$8,LEFT(DULIEU!$W7,LEN(SCT!$G$8))=SCT!$G$8),DULIEU!J7,"")</f>
        <v>NVL001</v>
      </c>
      <c r="E15" s="853" t="str">
        <f>IF(OR(LEFT(DULIEU!$V7,LEN(SCT!$G$8))=SCT!$G$8,LEFT(DULIEU!$W7,LEN(SCT!$G$8))=SCT!$G$8),DULIEU!E7,"")</f>
        <v>12/11/2014</v>
      </c>
      <c r="F15" s="1179" t="str">
        <f>IF(OR(LEFT(DULIEU!$V7,LEN(SCT!$G$8))=SCT!$G$8,LEFT(DULIEU!$W7,LEN(SCT!$G$8))=SCT!$G$8),DULIEU!O7,"")</f>
        <v>Góp vốn kinh doanh</v>
      </c>
      <c r="G15" s="853" t="str">
        <f>IF(E15="","",IF(LEFT(DULIEU!$V7,LEN(SCT!$G$8))=SCT!$G$8,DULIEU!$W7,IF(LEFT(DULIEU!$W7,LEN(SCT!$G$8))=SCT!$G$8,DULIEU!$V7)))</f>
        <v>4111</v>
      </c>
      <c r="H15" s="854">
        <f>IF(E15="",0,IF(LEFT(DULIEU!$V7,LEN(SCT!$G$8))=SCT!$G$8,DULIEU!$X7,0))</f>
        <v>2000000000</v>
      </c>
      <c r="I15" s="854">
        <f>IF(E15="",0,IF(LEFT(DULIEU!$W7,LEN(SCT!$G$8))=SCT!$G$8,DULIEU!$X7,0))</f>
        <v>0</v>
      </c>
      <c r="J15" s="855">
        <f>MAX($J$13+SUBTOTAL(9,$H$15:H15)-SUBTOTAL(9,$I15:I$15)-$K$13,0)</f>
        <v>2000000000</v>
      </c>
      <c r="K15" s="855">
        <f>MAX($K$13+SUBTOTAL(9,$I$15:I15)-SUBTOTAL(9,$H15:H$15)-$J$13,0)</f>
        <v>0</v>
      </c>
      <c r="L15" s="846" t="str">
        <f t="shared" ref="L15" si="0">IF(SUM(H15:I15)=0,"","x")</f>
        <v>x</v>
      </c>
      <c r="M15" s="420"/>
      <c r="N15" s="420"/>
      <c r="O15" s="420"/>
      <c r="P15" s="420"/>
      <c r="Q15" s="420"/>
      <c r="R15" s="420"/>
      <c r="S15" s="420"/>
      <c r="T15" s="420"/>
      <c r="U15" s="420"/>
      <c r="V15" s="420"/>
      <c r="W15" s="420"/>
      <c r="X15" s="420"/>
      <c r="Y15" s="420"/>
      <c r="Z15" s="420"/>
      <c r="AA15" s="420"/>
      <c r="AB15" s="420"/>
      <c r="AC15" s="420"/>
    </row>
    <row r="16" spans="1:29" ht="13.5" customHeight="1">
      <c r="A16" s="420"/>
      <c r="B16" s="853" t="str">
        <f>IF(OR(LEFT(DULIEU!$V8,LEN(SCT!$G$8))=SCT!$G$8,LEFT(DULIEU!$W8,LEN(SCT!$G$8))=SCT!$G$8),DULIEU!D8,"")</f>
        <v>02/01/2015</v>
      </c>
      <c r="C16" s="853" t="str">
        <f>IF(OR(LEFT(DULIEU!$V8,LEN(SCT!$G$8))=SCT!$G$8,LEFT(DULIEU!$W8,LEN(SCT!$G$8))=SCT!$G$8),DULIEU!H8,"")</f>
        <v>BH001</v>
      </c>
      <c r="D16" s="853" t="str">
        <f>IF(OR(LEFT(DULIEU!$V8,LEN(SCT!$G$8))=SCT!$G$8,LEFT(DULIEU!$W8,LEN(SCT!$G$8))=SCT!$G$8),DULIEU!J8,"")</f>
        <v>XVL001</v>
      </c>
      <c r="E16" s="853" t="str">
        <f>IF(OR(LEFT(DULIEU!$V8,LEN(SCT!$G$8))=SCT!$G$8,LEFT(DULIEU!$W8,LEN(SCT!$G$8))=SCT!$G$8),DULIEU!E8,"")</f>
        <v>02/01/2015</v>
      </c>
      <c r="F16" s="1179" t="str">
        <f>IF(OR(LEFT(DULIEU!$V8,LEN(SCT!$G$8))=SCT!$G$8,LEFT(DULIEU!$W8,LEN(SCT!$G$8))=SCT!$G$8),DULIEU!O8,"")</f>
        <v>Thưởng ngày tết dương lịch</v>
      </c>
      <c r="G16" s="853" t="str">
        <f>IF(E16="","",IF(LEFT(DULIEU!$V8,LEN(SCT!$G$8))=SCT!$G$8,DULIEU!$W8,IF(LEFT(DULIEU!$W8,LEN(SCT!$G$8))=SCT!$G$8,DULIEU!$V8)))</f>
        <v>64228</v>
      </c>
      <c r="H16" s="854">
        <f>IF(E16="",0,IF(LEFT(DULIEU!$V8,LEN(SCT!$G$8))=SCT!$G$8,DULIEU!$X8,0))</f>
        <v>0</v>
      </c>
      <c r="I16" s="854">
        <f>IF(E16="",0,IF(LEFT(DULIEU!$W8,LEN(SCT!$G$8))=SCT!$G$8,DULIEU!$X8,0))</f>
        <v>4000000</v>
      </c>
      <c r="J16" s="855">
        <f>MAX($J$13+SUBTOTAL(9,$H$15:H16)-SUBTOTAL(9,$I$15:I16)-$K$13,0)</f>
        <v>1996000000</v>
      </c>
      <c r="K16" s="855">
        <f>MAX($K$13+SUBTOTAL(9,$I$15:I16)-SUBTOTAL(9,$H$15:H16)-$J$13,0)</f>
        <v>0</v>
      </c>
      <c r="L16" s="846" t="str">
        <f t="shared" ref="L16:L79" si="1">IF(SUM(H16:I16)=0,"","x")</f>
        <v>x</v>
      </c>
      <c r="M16" s="420"/>
      <c r="N16" s="420"/>
      <c r="O16" s="420"/>
      <c r="P16" s="420"/>
      <c r="Q16" s="420"/>
      <c r="R16" s="420"/>
      <c r="S16" s="420"/>
      <c r="T16" s="420"/>
      <c r="U16" s="420"/>
      <c r="V16" s="420"/>
      <c r="W16" s="420"/>
      <c r="X16" s="420"/>
      <c r="Y16" s="420"/>
      <c r="Z16" s="420"/>
      <c r="AA16" s="420"/>
      <c r="AB16" s="420"/>
      <c r="AC16" s="420"/>
    </row>
    <row r="17" spans="1:29" ht="13.5" hidden="1" customHeight="1">
      <c r="A17" s="420"/>
      <c r="B17" s="853" t="str">
        <f>IF(OR(LEFT(DULIEU!$V9,LEN(SCT!$G$8))=SCT!$G$8,LEFT(DULIEU!$W9,LEN(SCT!$G$8))=SCT!$G$8),DULIEU!D9,"")</f>
        <v/>
      </c>
      <c r="C17" s="853" t="str">
        <f>IF(OR(LEFT(DULIEU!$V9,LEN(SCT!$G$8))=SCT!$G$8,LEFT(DULIEU!$W9,LEN(SCT!$G$8))=SCT!$G$8),DULIEU!H9,"")</f>
        <v/>
      </c>
      <c r="D17" s="853" t="str">
        <f>IF(OR(LEFT(DULIEU!$V9,LEN(SCT!$G$8))=SCT!$G$8,LEFT(DULIEU!$W9,LEN(SCT!$G$8))=SCT!$G$8),DULIEU!J9,"")</f>
        <v/>
      </c>
      <c r="E17" s="853" t="str">
        <f>IF(OR(LEFT(DULIEU!$V9,LEN(SCT!$G$8))=SCT!$G$8,LEFT(DULIEU!$W9,LEN(SCT!$G$8))=SCT!$G$8),DULIEU!E9,"")</f>
        <v/>
      </c>
      <c r="F17" s="1179" t="str">
        <f>IF(OR(LEFT(DULIEU!$V9,LEN(SCT!$G$8))=SCT!$G$8,LEFT(DULIEU!$W9,LEN(SCT!$G$8))=SCT!$G$8),DULIEU!O9,"")</f>
        <v/>
      </c>
      <c r="G17" s="853" t="str">
        <f>IF(E17="","",IF(LEFT(DULIEU!$V9,LEN(SCT!$G$8))=SCT!$G$8,DULIEU!$W9,IF(LEFT(DULIEU!$W9,LEN(SCT!$G$8))=SCT!$G$8,DULIEU!$V9)))</f>
        <v/>
      </c>
      <c r="H17" s="854">
        <f>IF(E17="",0,IF(LEFT(DULIEU!$V9,LEN(SCT!$G$8))=SCT!$G$8,DULIEU!$X9,0))</f>
        <v>0</v>
      </c>
      <c r="I17" s="854">
        <f>IF(E17="",0,IF(LEFT(DULIEU!$W9,LEN(SCT!$G$8))=SCT!$G$8,DULIEU!$X9,0))</f>
        <v>0</v>
      </c>
      <c r="J17" s="855">
        <f>MAX($J$13+SUBTOTAL(9,$H$15:H17)-SUBTOTAL(9,$I$15:I17)-$K$13,0)</f>
        <v>1996000000</v>
      </c>
      <c r="K17" s="855">
        <f>MAX($K$13+SUBTOTAL(9,$I$15:I17)-SUBTOTAL(9,$H$15:H17)-$J$13,0)</f>
        <v>0</v>
      </c>
      <c r="L17" s="846" t="str">
        <f t="shared" si="1"/>
        <v/>
      </c>
      <c r="M17" s="420"/>
      <c r="N17" s="420"/>
      <c r="O17" s="420"/>
      <c r="P17" s="420"/>
      <c r="Q17" s="420"/>
      <c r="R17" s="420"/>
      <c r="S17" s="420"/>
      <c r="T17" s="420"/>
      <c r="U17" s="420"/>
      <c r="V17" s="420"/>
      <c r="W17" s="420"/>
      <c r="X17" s="420"/>
      <c r="Y17" s="420"/>
      <c r="Z17" s="420"/>
      <c r="AA17" s="420"/>
      <c r="AB17" s="420"/>
      <c r="AC17" s="420"/>
    </row>
    <row r="18" spans="1:29" ht="13.5" hidden="1" customHeight="1">
      <c r="A18" s="420"/>
      <c r="B18" s="853" t="str">
        <f>IF(OR(LEFT(DULIEU!$V10,LEN(SCT!$G$8))=SCT!$G$8,LEFT(DULIEU!$W10,LEN(SCT!$G$8))=SCT!$G$8),DULIEU!D10,"")</f>
        <v/>
      </c>
      <c r="C18" s="853" t="str">
        <f>IF(OR(LEFT(DULIEU!$V10,LEN(SCT!$G$8))=SCT!$G$8,LEFT(DULIEU!$W10,LEN(SCT!$G$8))=SCT!$G$8),DULIEU!H10,"")</f>
        <v/>
      </c>
      <c r="D18" s="853" t="str">
        <f>IF(OR(LEFT(DULIEU!$V10,LEN(SCT!$G$8))=SCT!$G$8,LEFT(DULIEU!$W10,LEN(SCT!$G$8))=SCT!$G$8),DULIEU!J10,"")</f>
        <v/>
      </c>
      <c r="E18" s="853" t="str">
        <f>IF(OR(LEFT(DULIEU!$V10,LEN(SCT!$G$8))=SCT!$G$8,LEFT(DULIEU!$W10,LEN(SCT!$G$8))=SCT!$G$8),DULIEU!E10,"")</f>
        <v/>
      </c>
      <c r="F18" s="1179" t="str">
        <f>IF(OR(LEFT(DULIEU!$V10,LEN(SCT!$G$8))=SCT!$G$8,LEFT(DULIEU!$W10,LEN(SCT!$G$8))=SCT!$G$8),DULIEU!O10,"")</f>
        <v/>
      </c>
      <c r="G18" s="853" t="str">
        <f>IF(E18="","",IF(LEFT(DULIEU!$V10,LEN(SCT!$G$8))=SCT!$G$8,DULIEU!$W10,IF(LEFT(DULIEU!$W10,LEN(SCT!$G$8))=SCT!$G$8,DULIEU!$V10)))</f>
        <v/>
      </c>
      <c r="H18" s="854">
        <f>IF(E18="",0,IF(LEFT(DULIEU!$V10,LEN(SCT!$G$8))=SCT!$G$8,DULIEU!$X10,0))</f>
        <v>0</v>
      </c>
      <c r="I18" s="854">
        <f>IF(E18="",0,IF(LEFT(DULIEU!$W10,LEN(SCT!$G$8))=SCT!$G$8,DULIEU!$X10,0))</f>
        <v>0</v>
      </c>
      <c r="J18" s="855">
        <f>MAX($J$13+SUBTOTAL(9,$H$15:H18)-SUBTOTAL(9,$I$15:I18)-$K$13,0)</f>
        <v>1996000000</v>
      </c>
      <c r="K18" s="855">
        <f>MAX($K$13+SUBTOTAL(9,$I$15:I18)-SUBTOTAL(9,$H$15:H18)-$J$13,0)</f>
        <v>0</v>
      </c>
      <c r="L18" s="846" t="str">
        <f t="shared" si="1"/>
        <v/>
      </c>
      <c r="M18" s="420"/>
      <c r="N18" s="420"/>
      <c r="O18" s="420"/>
      <c r="P18" s="420"/>
      <c r="Q18" s="420"/>
      <c r="R18" s="420"/>
      <c r="S18" s="420"/>
      <c r="T18" s="420"/>
      <c r="U18" s="420"/>
      <c r="V18" s="420"/>
      <c r="W18" s="420"/>
      <c r="X18" s="420"/>
      <c r="Y18" s="420"/>
      <c r="Z18" s="420"/>
      <c r="AA18" s="420"/>
      <c r="AB18" s="420"/>
      <c r="AC18" s="420"/>
    </row>
    <row r="19" spans="1:29" ht="13.5" customHeight="1">
      <c r="A19" s="420"/>
      <c r="B19" s="853" t="str">
        <f>IF(OR(LEFT(DULIEU!$V11,LEN(SCT!$G$8))=SCT!$G$8,LEFT(DULIEU!$W11,LEN(SCT!$G$8))=SCT!$G$8),DULIEU!D11,"")</f>
        <v>13/01/2015</v>
      </c>
      <c r="C19" s="853" t="str">
        <f>IF(OR(LEFT(DULIEU!$V11,LEN(SCT!$G$8))=SCT!$G$8,LEFT(DULIEU!$W11,LEN(SCT!$G$8))=SCT!$G$8),DULIEU!H11,"")</f>
        <v>PC003</v>
      </c>
      <c r="D19" s="853" t="str">
        <f>IF(OR(LEFT(DULIEU!$V11,LEN(SCT!$G$8))=SCT!$G$8,LEFT(DULIEU!$W11,LEN(SCT!$G$8))=SCT!$G$8),DULIEU!J11,"")</f>
        <v>NVL002</v>
      </c>
      <c r="E19" s="853" t="str">
        <f>IF(OR(LEFT(DULIEU!$V11,LEN(SCT!$G$8))=SCT!$G$8,LEFT(DULIEU!$W11,LEN(SCT!$G$8))=SCT!$G$8),DULIEU!E11,"")</f>
        <v>13/01/2015</v>
      </c>
      <c r="F19" s="1179" t="str">
        <f>IF(OR(LEFT(DULIEU!$V11,LEN(SCT!$G$8))=SCT!$G$8,LEFT(DULIEU!$W11,LEN(SCT!$G$8))=SCT!$G$8),DULIEU!O11,"")</f>
        <v>Nộp thuế môn bài năm 2014 và năm 2015</v>
      </c>
      <c r="G19" s="853" t="str">
        <f>IF(E19="","",IF(LEFT(DULIEU!$V11,LEN(SCT!$G$8))=SCT!$G$8,DULIEU!$W11,IF(LEFT(DULIEU!$W11,LEN(SCT!$G$8))=SCT!$G$8,DULIEU!$V11)))</f>
        <v>33382</v>
      </c>
      <c r="H19" s="854">
        <f>IF(E19="",0,IF(LEFT(DULIEU!$V11,LEN(SCT!$G$8))=SCT!$G$8,DULIEU!$X11,0))</f>
        <v>0</v>
      </c>
      <c r="I19" s="854">
        <f>IF(E19="",0,IF(LEFT(DULIEU!$W11,LEN(SCT!$G$8))=SCT!$G$8,DULIEU!$X11,0))</f>
        <v>2250000</v>
      </c>
      <c r="J19" s="855">
        <f>MAX($J$13+SUBTOTAL(9,$H$15:H19)-SUBTOTAL(9,$I$15:I19)-$K$13,0)</f>
        <v>1993750000</v>
      </c>
      <c r="K19" s="855">
        <f>MAX($K$13+SUBTOTAL(9,$I$15:I19)-SUBTOTAL(9,$H$15:H19)-$J$13,0)</f>
        <v>0</v>
      </c>
      <c r="L19" s="846" t="str">
        <f t="shared" si="1"/>
        <v>x</v>
      </c>
      <c r="M19" s="420"/>
      <c r="N19" s="420"/>
      <c r="O19" s="420"/>
      <c r="P19" s="420"/>
      <c r="Q19" s="420"/>
      <c r="R19" s="420"/>
      <c r="S19" s="420"/>
      <c r="T19" s="420"/>
      <c r="U19" s="420"/>
      <c r="V19" s="420"/>
      <c r="W19" s="420"/>
      <c r="X19" s="420"/>
      <c r="Y19" s="420"/>
      <c r="Z19" s="420"/>
      <c r="AA19" s="420"/>
      <c r="AB19" s="420"/>
      <c r="AC19" s="420"/>
    </row>
    <row r="20" spans="1:29" ht="13.5" hidden="1" customHeight="1">
      <c r="A20" s="420"/>
      <c r="B20" s="853" t="str">
        <f>IF(OR(LEFT(DULIEU!$V12,LEN(SCT!$G$8))=SCT!$G$8,LEFT(DULIEU!$W12,LEN(SCT!$G$8))=SCT!$G$8),DULIEU!D12,"")</f>
        <v/>
      </c>
      <c r="C20" s="853" t="str">
        <f>IF(OR(LEFT(DULIEU!$V12,LEN(SCT!$G$8))=SCT!$G$8,LEFT(DULIEU!$W12,LEN(SCT!$G$8))=SCT!$G$8),DULIEU!H12,"")</f>
        <v/>
      </c>
      <c r="D20" s="853" t="str">
        <f>IF(OR(LEFT(DULIEU!$V12,LEN(SCT!$G$8))=SCT!$G$8,LEFT(DULIEU!$W12,LEN(SCT!$G$8))=SCT!$G$8),DULIEU!J12,"")</f>
        <v/>
      </c>
      <c r="E20" s="853" t="str">
        <f>IF(OR(LEFT(DULIEU!$V12,LEN(SCT!$G$8))=SCT!$G$8,LEFT(DULIEU!$W12,LEN(SCT!$G$8))=SCT!$G$8),DULIEU!E12,"")</f>
        <v/>
      </c>
      <c r="F20" s="1179" t="str">
        <f>IF(OR(LEFT(DULIEU!$V12,LEN(SCT!$G$8))=SCT!$G$8,LEFT(DULIEU!$W12,LEN(SCT!$G$8))=SCT!$G$8),DULIEU!O12,"")</f>
        <v/>
      </c>
      <c r="G20" s="853" t="str">
        <f>IF(E20="","",IF(LEFT(DULIEU!$V12,LEN(SCT!$G$8))=SCT!$G$8,DULIEU!$W12,IF(LEFT(DULIEU!$W12,LEN(SCT!$G$8))=SCT!$G$8,DULIEU!$V12)))</f>
        <v/>
      </c>
      <c r="H20" s="854">
        <f>IF(E20="",0,IF(LEFT(DULIEU!$V12,LEN(SCT!$G$8))=SCT!$G$8,DULIEU!$X12,0))</f>
        <v>0</v>
      </c>
      <c r="I20" s="854">
        <f>IF(E20="",0,IF(LEFT(DULIEU!$W12,LEN(SCT!$G$8))=SCT!$G$8,DULIEU!$X12,0))</f>
        <v>0</v>
      </c>
      <c r="J20" s="855">
        <f>MAX($J$13+SUBTOTAL(9,$H$15:H20)-SUBTOTAL(9,$I$15:I20)-$K$13,0)</f>
        <v>1993750000</v>
      </c>
      <c r="K20" s="855">
        <f>MAX($K$13+SUBTOTAL(9,$I$15:I20)-SUBTOTAL(9,$H$15:H20)-$J$13,0)</f>
        <v>0</v>
      </c>
      <c r="L20" s="846" t="str">
        <f t="shared" si="1"/>
        <v/>
      </c>
      <c r="M20" s="420"/>
      <c r="N20" s="420"/>
      <c r="O20" s="420"/>
      <c r="P20" s="420"/>
      <c r="Q20" s="420"/>
      <c r="R20" s="420"/>
      <c r="S20" s="420"/>
      <c r="T20" s="420"/>
      <c r="U20" s="420"/>
      <c r="V20" s="420"/>
      <c r="W20" s="420"/>
      <c r="X20" s="420"/>
      <c r="Y20" s="420"/>
      <c r="Z20" s="420"/>
      <c r="AA20" s="420"/>
      <c r="AB20" s="420"/>
      <c r="AC20" s="420"/>
    </row>
    <row r="21" spans="1:29" ht="13.5" customHeight="1">
      <c r="A21" s="420"/>
      <c r="B21" s="853" t="str">
        <f>IF(OR(LEFT(DULIEU!$V13,LEN(SCT!$G$8))=SCT!$G$8,LEFT(DULIEU!$W13,LEN(SCT!$G$8))=SCT!$G$8),DULIEU!D13,"")</f>
        <v>31/01/2015</v>
      </c>
      <c r="C21" s="853" t="str">
        <f>IF(OR(LEFT(DULIEU!$V13,LEN(SCT!$G$8))=SCT!$G$8,LEFT(DULIEU!$W13,LEN(SCT!$G$8))=SCT!$G$8),DULIEU!H13,"")</f>
        <v>PC004</v>
      </c>
      <c r="D21" s="853" t="str">
        <f>IF(OR(LEFT(DULIEU!$V13,LEN(SCT!$G$8))=SCT!$G$8,LEFT(DULIEU!$W13,LEN(SCT!$G$8))=SCT!$G$8),DULIEU!J13,"")</f>
        <v>GBN002</v>
      </c>
      <c r="E21" s="853" t="str">
        <f>IF(OR(LEFT(DULIEU!$V13,LEN(SCT!$G$8))=SCT!$G$8,LEFT(DULIEU!$W13,LEN(SCT!$G$8))=SCT!$G$8),DULIEU!E13,"")</f>
        <v>31/01/2015</v>
      </c>
      <c r="F21" s="1179" t="str">
        <f>IF(OR(LEFT(DULIEU!$V13,LEN(SCT!$G$8))=SCT!$G$8,LEFT(DULIEU!$W13,LEN(SCT!$G$8))=SCT!$G$8),DULIEU!O13,"")</f>
        <v>Thanh toán lương tháng 01/2015</v>
      </c>
      <c r="G21" s="853" t="str">
        <f>IF(E21="","",IF(LEFT(DULIEU!$V13,LEN(SCT!$G$8))=SCT!$G$8,DULIEU!$W13,IF(LEFT(DULIEU!$W13,LEN(SCT!$G$8))=SCT!$G$8,DULIEU!$V13)))</f>
        <v>334</v>
      </c>
      <c r="H21" s="854">
        <f>IF(E21="",0,IF(LEFT(DULIEU!$V13,LEN(SCT!$G$8))=SCT!$G$8,DULIEU!$X13,0))</f>
        <v>0</v>
      </c>
      <c r="I21" s="854">
        <f>IF(E21="",0,IF(LEFT(DULIEU!$W13,LEN(SCT!$G$8))=SCT!$G$8,DULIEU!$X13,0))</f>
        <v>8404000</v>
      </c>
      <c r="J21" s="855">
        <f>MAX($J$13+SUBTOTAL(9,$H$15:H21)-SUBTOTAL(9,$I$15:I21)-$K$13,0)</f>
        <v>1985346000</v>
      </c>
      <c r="K21" s="855">
        <f>MAX($K$13+SUBTOTAL(9,$I$15:I21)-SUBTOTAL(9,$H$15:H21)-$J$13,0)</f>
        <v>0</v>
      </c>
      <c r="L21" s="846" t="str">
        <f t="shared" si="1"/>
        <v>x</v>
      </c>
      <c r="M21" s="420"/>
      <c r="N21" s="420"/>
      <c r="O21" s="420"/>
      <c r="P21" s="420"/>
      <c r="Q21" s="420"/>
      <c r="R21" s="420"/>
      <c r="S21" s="420"/>
      <c r="T21" s="420"/>
      <c r="U21" s="420"/>
      <c r="V21" s="420"/>
      <c r="W21" s="420"/>
      <c r="X21" s="420"/>
      <c r="Y21" s="420"/>
      <c r="Z21" s="420"/>
      <c r="AA21" s="420"/>
      <c r="AB21" s="420"/>
      <c r="AC21" s="420"/>
    </row>
    <row r="22" spans="1:29" ht="13.5" customHeight="1">
      <c r="A22" s="420"/>
      <c r="B22" s="853" t="str">
        <f>IF(OR(LEFT(DULIEU!$V14,LEN(SCT!$G$8))=SCT!$G$8,LEFT(DULIEU!$W14,LEN(SCT!$G$8))=SCT!$G$8),DULIEU!D14,"")</f>
        <v>25/02/2015</v>
      </c>
      <c r="C22" s="853" t="str">
        <f>IF(OR(LEFT(DULIEU!$V14,LEN(SCT!$G$8))=SCT!$G$8,LEFT(DULIEU!$W14,LEN(SCT!$G$8))=SCT!$G$8),DULIEU!H14,"")</f>
        <v>PC005</v>
      </c>
      <c r="D22" s="853" t="str">
        <f>IF(OR(LEFT(DULIEU!$V14,LEN(SCT!$G$8))=SCT!$G$8,LEFT(DULIEU!$W14,LEN(SCT!$G$8))=SCT!$G$8),DULIEU!J14,"")</f>
        <v>GBN003</v>
      </c>
      <c r="E22" s="853" t="str">
        <f>IF(OR(LEFT(DULIEU!$V14,LEN(SCT!$G$8))=SCT!$G$8,LEFT(DULIEU!$W14,LEN(SCT!$G$8))=SCT!$G$8),DULIEU!E14,"")</f>
        <v>25/02/2015</v>
      </c>
      <c r="F22" s="1179" t="str">
        <f>IF(OR(LEFT(DULIEU!$V14,LEN(SCT!$G$8))=SCT!$G$8,LEFT(DULIEU!$W14,LEN(SCT!$G$8))=SCT!$G$8),DULIEU!O14,"")</f>
        <v>Thưởng tết âm lịch</v>
      </c>
      <c r="G22" s="853" t="str">
        <f>IF(E22="","",IF(LEFT(DULIEU!$V14,LEN(SCT!$G$8))=SCT!$G$8,DULIEU!$W14,IF(LEFT(DULIEU!$W14,LEN(SCT!$G$8))=SCT!$G$8,DULIEU!$V14)))</f>
        <v>64228</v>
      </c>
      <c r="H22" s="854">
        <f>IF(E22="",0,IF(LEFT(DULIEU!$V14,LEN(SCT!$G$8))=SCT!$G$8,DULIEU!$X14,0))</f>
        <v>0</v>
      </c>
      <c r="I22" s="854">
        <f>IF(E22="",0,IF(LEFT(DULIEU!$W14,LEN(SCT!$G$8))=SCT!$G$8,DULIEU!$X14,0))</f>
        <v>4000000</v>
      </c>
      <c r="J22" s="855">
        <f>MAX($J$13+SUBTOTAL(9,$H$15:H22)-SUBTOTAL(9,$I$15:I22)-$K$13,0)</f>
        <v>1981346000</v>
      </c>
      <c r="K22" s="855">
        <f>MAX($K$13+SUBTOTAL(9,$I$15:I22)-SUBTOTAL(9,$H$15:H22)-$J$13,0)</f>
        <v>0</v>
      </c>
      <c r="L22" s="846" t="str">
        <f t="shared" si="1"/>
        <v>x</v>
      </c>
      <c r="M22" s="420"/>
      <c r="N22" s="420"/>
      <c r="O22" s="420"/>
      <c r="P22" s="420"/>
      <c r="Q22" s="420"/>
      <c r="R22" s="420"/>
      <c r="S22" s="420"/>
      <c r="T22" s="420"/>
      <c r="U22" s="420"/>
      <c r="V22" s="420"/>
      <c r="W22" s="420"/>
      <c r="X22" s="420"/>
      <c r="Y22" s="420"/>
      <c r="Z22" s="420"/>
      <c r="AA22" s="420"/>
      <c r="AB22" s="420"/>
      <c r="AC22" s="420"/>
    </row>
    <row r="23" spans="1:29" ht="13.5" hidden="1" customHeight="1">
      <c r="A23" s="420"/>
      <c r="B23" s="853" t="str">
        <f>IF(OR(LEFT(DULIEU!$V15,LEN(SCT!$G$8))=SCT!$G$8,LEFT(DULIEU!$W15,LEN(SCT!$G$8))=SCT!$G$8),DULIEU!D15,"")</f>
        <v/>
      </c>
      <c r="C23" s="853" t="str">
        <f>IF(OR(LEFT(DULIEU!$V15,LEN(SCT!$G$8))=SCT!$G$8,LEFT(DULIEU!$W15,LEN(SCT!$G$8))=SCT!$G$8),DULIEU!H15,"")</f>
        <v/>
      </c>
      <c r="D23" s="853" t="str">
        <f>IF(OR(LEFT(DULIEU!$V15,LEN(SCT!$G$8))=SCT!$G$8,LEFT(DULIEU!$W15,LEN(SCT!$G$8))=SCT!$G$8),DULIEU!J15,"")</f>
        <v/>
      </c>
      <c r="E23" s="853" t="str">
        <f>IF(OR(LEFT(DULIEU!$V15,LEN(SCT!$G$8))=SCT!$G$8,LEFT(DULIEU!$W15,LEN(SCT!$G$8))=SCT!$G$8),DULIEU!E15,"")</f>
        <v/>
      </c>
      <c r="F23" s="1179" t="str">
        <f>IF(OR(LEFT(DULIEU!$V15,LEN(SCT!$G$8))=SCT!$G$8,LEFT(DULIEU!$W15,LEN(SCT!$G$8))=SCT!$G$8),DULIEU!O15,"")</f>
        <v/>
      </c>
      <c r="G23" s="853" t="str">
        <f>IF(E23="","",IF(LEFT(DULIEU!$V15,LEN(SCT!$G$8))=SCT!$G$8,DULIEU!$W15,IF(LEFT(DULIEU!$W15,LEN(SCT!$G$8))=SCT!$G$8,DULIEU!$V15)))</f>
        <v/>
      </c>
      <c r="H23" s="854">
        <f>IF(E23="",0,IF(LEFT(DULIEU!$V15,LEN(SCT!$G$8))=SCT!$G$8,DULIEU!$X15,0))</f>
        <v>0</v>
      </c>
      <c r="I23" s="854">
        <f>IF(E23="",0,IF(LEFT(DULIEU!$W15,LEN(SCT!$G$8))=SCT!$G$8,DULIEU!$X15,0))</f>
        <v>0</v>
      </c>
      <c r="J23" s="855">
        <f>MAX($J$13+SUBTOTAL(9,$H$15:H23)-SUBTOTAL(9,$I$15:I23)-$K$13,0)</f>
        <v>1981346000</v>
      </c>
      <c r="K23" s="855">
        <f>MAX($K$13+SUBTOTAL(9,$I$15:I23)-SUBTOTAL(9,$H$15:H23)-$J$13,0)</f>
        <v>0</v>
      </c>
      <c r="L23" s="846" t="str">
        <f t="shared" si="1"/>
        <v/>
      </c>
      <c r="M23" s="420"/>
      <c r="N23" s="420"/>
      <c r="O23" s="420"/>
      <c r="P23" s="420"/>
      <c r="Q23" s="420"/>
      <c r="R23" s="420"/>
      <c r="S23" s="420"/>
      <c r="T23" s="420"/>
      <c r="U23" s="420"/>
      <c r="V23" s="420"/>
      <c r="W23" s="420"/>
      <c r="X23" s="420"/>
      <c r="Y23" s="420"/>
      <c r="Z23" s="420"/>
      <c r="AA23" s="420"/>
      <c r="AB23" s="420"/>
      <c r="AC23" s="420"/>
    </row>
    <row r="24" spans="1:29" ht="13.5" customHeight="1">
      <c r="A24" s="420"/>
      <c r="B24" s="853" t="str">
        <f>IF(OR(LEFT(DULIEU!$V16,LEN(SCT!$G$8))=SCT!$G$8,LEFT(DULIEU!$W16,LEN(SCT!$G$8))=SCT!$G$8),DULIEU!D16,"")</f>
        <v>28/02/2015</v>
      </c>
      <c r="C24" s="853" t="str">
        <f>IF(OR(LEFT(DULIEU!$V16,LEN(SCT!$G$8))=SCT!$G$8,LEFT(DULIEU!$W16,LEN(SCT!$G$8))=SCT!$G$8),DULIEU!H16,"")</f>
        <v>PC006</v>
      </c>
      <c r="D24" s="853" t="str">
        <f>IF(OR(LEFT(DULIEU!$V16,LEN(SCT!$G$8))=SCT!$G$8,LEFT(DULIEU!$W16,LEN(SCT!$G$8))=SCT!$G$8),DULIEU!J16,"")</f>
        <v/>
      </c>
      <c r="E24" s="853" t="str">
        <f>IF(OR(LEFT(DULIEU!$V16,LEN(SCT!$G$8))=SCT!$G$8,LEFT(DULIEU!$W16,LEN(SCT!$G$8))=SCT!$G$8),DULIEU!E16,"")</f>
        <v>28/02/2015</v>
      </c>
      <c r="F24" s="1179" t="str">
        <f>IF(OR(LEFT(DULIEU!$V16,LEN(SCT!$G$8))=SCT!$G$8,LEFT(DULIEU!$W16,LEN(SCT!$G$8))=SCT!$G$8),DULIEU!O16,"")</f>
        <v>Thanh toán lương tháng 02/2015</v>
      </c>
      <c r="G24" s="853" t="str">
        <f>IF(E24="","",IF(LEFT(DULIEU!$V16,LEN(SCT!$G$8))=SCT!$G$8,DULIEU!$W16,IF(LEFT(DULIEU!$W16,LEN(SCT!$G$8))=SCT!$G$8,DULIEU!$V16)))</f>
        <v>334</v>
      </c>
      <c r="H24" s="854">
        <f>IF(E24="",0,IF(LEFT(DULIEU!$V16,LEN(SCT!$G$8))=SCT!$G$8,DULIEU!$X16,0))</f>
        <v>0</v>
      </c>
      <c r="I24" s="854">
        <f>IF(E24="",0,IF(LEFT(DULIEU!$W16,LEN(SCT!$G$8))=SCT!$G$8,DULIEU!$X16,0))</f>
        <v>7677000</v>
      </c>
      <c r="J24" s="855">
        <f>MAX($J$13+SUBTOTAL(9,$H$15:H24)-SUBTOTAL(9,$I$15:I24)-$K$13,0)</f>
        <v>1973669000</v>
      </c>
      <c r="K24" s="855">
        <f>MAX($K$13+SUBTOTAL(9,$I$15:I24)-SUBTOTAL(9,$H$15:H24)-$J$13,0)</f>
        <v>0</v>
      </c>
      <c r="L24" s="846" t="str">
        <f t="shared" si="1"/>
        <v>x</v>
      </c>
      <c r="M24" s="420"/>
      <c r="N24" s="420"/>
      <c r="O24" s="420"/>
      <c r="P24" s="420"/>
      <c r="Q24" s="420"/>
      <c r="R24" s="420"/>
      <c r="S24" s="420"/>
      <c r="T24" s="420"/>
      <c r="U24" s="420"/>
      <c r="V24" s="420"/>
      <c r="W24" s="420"/>
      <c r="X24" s="420"/>
      <c r="Y24" s="420"/>
      <c r="Z24" s="420"/>
      <c r="AA24" s="420"/>
      <c r="AB24" s="420"/>
      <c r="AC24" s="420"/>
    </row>
    <row r="25" spans="1:29" ht="13.5" hidden="1" customHeight="1">
      <c r="A25" s="420"/>
      <c r="B25" s="853" t="str">
        <f>IF(OR(LEFT(DULIEU!$V17,LEN(SCT!$G$8))=SCT!$G$8,LEFT(DULIEU!$W17,LEN(SCT!$G$8))=SCT!$G$8),DULIEU!D17,"")</f>
        <v/>
      </c>
      <c r="C25" s="853" t="str">
        <f>IF(OR(LEFT(DULIEU!$V17,LEN(SCT!$G$8))=SCT!$G$8,LEFT(DULIEU!$W17,LEN(SCT!$G$8))=SCT!$G$8),DULIEU!H17,"")</f>
        <v/>
      </c>
      <c r="D25" s="853" t="str">
        <f>IF(OR(LEFT(DULIEU!$V17,LEN(SCT!$G$8))=SCT!$G$8,LEFT(DULIEU!$W17,LEN(SCT!$G$8))=SCT!$G$8),DULIEU!J17,"")</f>
        <v/>
      </c>
      <c r="E25" s="853" t="str">
        <f>IF(OR(LEFT(DULIEU!$V17,LEN(SCT!$G$8))=SCT!$G$8,LEFT(DULIEU!$W17,LEN(SCT!$G$8))=SCT!$G$8),DULIEU!E17,"")</f>
        <v/>
      </c>
      <c r="F25" s="1179" t="str">
        <f>IF(OR(LEFT(DULIEU!$V17,LEN(SCT!$G$8))=SCT!$G$8,LEFT(DULIEU!$W17,LEN(SCT!$G$8))=SCT!$G$8),DULIEU!O17,"")</f>
        <v/>
      </c>
      <c r="G25" s="853" t="str">
        <f>IF(E25="","",IF(LEFT(DULIEU!$V17,LEN(SCT!$G$8))=SCT!$G$8,DULIEU!$W17,IF(LEFT(DULIEU!$W17,LEN(SCT!$G$8))=SCT!$G$8,DULIEU!$V17)))</f>
        <v/>
      </c>
      <c r="H25" s="854">
        <f>IF(E25="",0,IF(LEFT(DULIEU!$V17,LEN(SCT!$G$8))=SCT!$G$8,DULIEU!$X17,0))</f>
        <v>0</v>
      </c>
      <c r="I25" s="854">
        <f>IF(E25="",0,IF(LEFT(DULIEU!$W17,LEN(SCT!$G$8))=SCT!$G$8,DULIEU!$X17,0))</f>
        <v>0</v>
      </c>
      <c r="J25" s="855">
        <f>MAX($J$13+SUBTOTAL(9,$H$15:H25)-SUBTOTAL(9,$I$15:I25)-$K$13,0)</f>
        <v>1973669000</v>
      </c>
      <c r="K25" s="855">
        <f>MAX($K$13+SUBTOTAL(9,$I$15:I25)-SUBTOTAL(9,$H$15:H25)-$J$13,0)</f>
        <v>0</v>
      </c>
      <c r="L25" s="846" t="str">
        <f t="shared" si="1"/>
        <v/>
      </c>
      <c r="M25" s="420"/>
      <c r="N25" s="420"/>
      <c r="O25" s="420"/>
      <c r="P25" s="420"/>
      <c r="Q25" s="420"/>
      <c r="R25" s="420"/>
      <c r="S25" s="420"/>
      <c r="T25" s="420"/>
      <c r="U25" s="420"/>
      <c r="V25" s="420"/>
      <c r="W25" s="420"/>
      <c r="X25" s="420"/>
      <c r="Y25" s="420"/>
      <c r="Z25" s="420"/>
      <c r="AA25" s="420"/>
      <c r="AB25" s="420"/>
      <c r="AC25" s="420"/>
    </row>
    <row r="26" spans="1:29" ht="13.5" customHeight="1">
      <c r="A26" s="420"/>
      <c r="B26" s="853" t="str">
        <f>IF(OR(LEFT(DULIEU!$V18,LEN(SCT!$G$8))=SCT!$G$8,LEFT(DULIEU!$W18,LEN(SCT!$G$8))=SCT!$G$8),DULIEU!D18,"")</f>
        <v>31/03/2015</v>
      </c>
      <c r="C26" s="853" t="str">
        <f>IF(OR(LEFT(DULIEU!$V18,LEN(SCT!$G$8))=SCT!$G$8,LEFT(DULIEU!$W18,LEN(SCT!$G$8))=SCT!$G$8),DULIEU!H18,"")</f>
        <v>PC007</v>
      </c>
      <c r="D26" s="853" t="str">
        <f>IF(OR(LEFT(DULIEU!$V18,LEN(SCT!$G$8))=SCT!$G$8,LEFT(DULIEU!$W18,LEN(SCT!$G$8))=SCT!$G$8),DULIEU!J18,"")</f>
        <v/>
      </c>
      <c r="E26" s="853" t="str">
        <f>IF(OR(LEFT(DULIEU!$V18,LEN(SCT!$G$8))=SCT!$G$8,LEFT(DULIEU!$W18,LEN(SCT!$G$8))=SCT!$G$8),DULIEU!E18,"")</f>
        <v>31/03/2015</v>
      </c>
      <c r="F26" s="1179" t="str">
        <f>IF(OR(LEFT(DULIEU!$V18,LEN(SCT!$G$8))=SCT!$G$8,LEFT(DULIEU!$W18,LEN(SCT!$G$8))=SCT!$G$8),DULIEU!O18,"")</f>
        <v>Thanh toán lương tháng 03/2015</v>
      </c>
      <c r="G26" s="853" t="str">
        <f>IF(E26="","",IF(LEFT(DULIEU!$V18,LEN(SCT!$G$8))=SCT!$G$8,DULIEU!$W18,IF(LEFT(DULIEU!$W18,LEN(SCT!$G$8))=SCT!$G$8,DULIEU!$V18)))</f>
        <v>334</v>
      </c>
      <c r="H26" s="854">
        <f>IF(E26="",0,IF(LEFT(DULIEU!$V18,LEN(SCT!$G$8))=SCT!$G$8,DULIEU!$X18,0))</f>
        <v>0</v>
      </c>
      <c r="I26" s="854">
        <f>IF(E26="",0,IF(LEFT(DULIEU!$W18,LEN(SCT!$G$8))=SCT!$G$8,DULIEU!$X18,0))</f>
        <v>8172000</v>
      </c>
      <c r="J26" s="855">
        <f>MAX($J$13+SUBTOTAL(9,$H$15:H26)-SUBTOTAL(9,$I$15:I26)-$K$13,0)</f>
        <v>1965497000</v>
      </c>
      <c r="K26" s="855">
        <f>MAX($K$13+SUBTOTAL(9,$I$15:I26)-SUBTOTAL(9,$H$15:H26)-$J$13,0)</f>
        <v>0</v>
      </c>
      <c r="L26" s="846" t="str">
        <f t="shared" si="1"/>
        <v>x</v>
      </c>
      <c r="M26" s="420"/>
      <c r="N26" s="420"/>
      <c r="O26" s="420"/>
      <c r="P26" s="420"/>
      <c r="Q26" s="420"/>
      <c r="R26" s="420"/>
      <c r="S26" s="420"/>
      <c r="T26" s="420"/>
      <c r="U26" s="420"/>
      <c r="V26" s="420"/>
      <c r="W26" s="420"/>
      <c r="X26" s="420"/>
      <c r="Y26" s="420"/>
      <c r="Z26" s="420"/>
      <c r="AA26" s="420"/>
      <c r="AB26" s="420"/>
      <c r="AC26" s="420"/>
    </row>
    <row r="27" spans="1:29" ht="13.5" hidden="1" customHeight="1">
      <c r="A27" s="420"/>
      <c r="B27" s="853" t="str">
        <f>IF(OR(LEFT(DULIEU!$V19,LEN(SCT!$G$8))=SCT!$G$8,LEFT(DULIEU!$W19,LEN(SCT!$G$8))=SCT!$G$8),DULIEU!D19,"")</f>
        <v/>
      </c>
      <c r="C27" s="853" t="str">
        <f>IF(OR(LEFT(DULIEU!$V19,LEN(SCT!$G$8))=SCT!$G$8,LEFT(DULIEU!$W19,LEN(SCT!$G$8))=SCT!$G$8),DULIEU!H19,"")</f>
        <v/>
      </c>
      <c r="D27" s="853" t="str">
        <f>IF(OR(LEFT(DULIEU!$V19,LEN(SCT!$G$8))=SCT!$G$8,LEFT(DULIEU!$W19,LEN(SCT!$G$8))=SCT!$G$8),DULIEU!J19,"")</f>
        <v/>
      </c>
      <c r="E27" s="853" t="str">
        <f>IF(OR(LEFT(DULIEU!$V19,LEN(SCT!$G$8))=SCT!$G$8,LEFT(DULIEU!$W19,LEN(SCT!$G$8))=SCT!$G$8),DULIEU!E19,"")</f>
        <v/>
      </c>
      <c r="F27" s="1179" t="str">
        <f>IF(OR(LEFT(DULIEU!$V19,LEN(SCT!$G$8))=SCT!$G$8,LEFT(DULIEU!$W19,LEN(SCT!$G$8))=SCT!$G$8),DULIEU!O19,"")</f>
        <v/>
      </c>
      <c r="G27" s="853" t="str">
        <f>IF(E27="","",IF(LEFT(DULIEU!$V19,LEN(SCT!$G$8))=SCT!$G$8,DULIEU!$W19,IF(LEFT(DULIEU!$W19,LEN(SCT!$G$8))=SCT!$G$8,DULIEU!$V19)))</f>
        <v/>
      </c>
      <c r="H27" s="854">
        <f>IF(E27="",0,IF(LEFT(DULIEU!$V19,LEN(SCT!$G$8))=SCT!$G$8,DULIEU!$X19,0))</f>
        <v>0</v>
      </c>
      <c r="I27" s="854">
        <f>IF(E27="",0,IF(LEFT(DULIEU!$W19,LEN(SCT!$G$8))=SCT!$G$8,DULIEU!$X19,0))</f>
        <v>0</v>
      </c>
      <c r="J27" s="855">
        <f>MAX($J$13+SUBTOTAL(9,$H$15:H27)-SUBTOTAL(9,$I$15:I27)-$K$13,0)</f>
        <v>1965497000</v>
      </c>
      <c r="K27" s="855">
        <f>MAX($K$13+SUBTOTAL(9,$I$15:I27)-SUBTOTAL(9,$H$15:H27)-$J$13,0)</f>
        <v>0</v>
      </c>
      <c r="L27" s="846" t="str">
        <f t="shared" si="1"/>
        <v/>
      </c>
      <c r="M27" s="420"/>
      <c r="N27" s="420"/>
      <c r="O27" s="420"/>
      <c r="P27" s="420"/>
      <c r="Q27" s="420"/>
      <c r="R27" s="420"/>
      <c r="S27" s="420"/>
      <c r="T27" s="420"/>
      <c r="U27" s="420"/>
      <c r="V27" s="420"/>
      <c r="W27" s="420"/>
      <c r="X27" s="420"/>
      <c r="Y27" s="420"/>
      <c r="Z27" s="420"/>
      <c r="AA27" s="420"/>
      <c r="AB27" s="420"/>
      <c r="AC27" s="420"/>
    </row>
    <row r="28" spans="1:29" ht="13.5" hidden="1" customHeight="1">
      <c r="A28" s="420"/>
      <c r="B28" s="853" t="str">
        <f>IF(OR(LEFT(DULIEU!$V20,LEN(SCT!$G$8))=SCT!$G$8,LEFT(DULIEU!$W20,LEN(SCT!$G$8))=SCT!$G$8),DULIEU!D20,"")</f>
        <v/>
      </c>
      <c r="C28" s="853" t="str">
        <f>IF(OR(LEFT(DULIEU!$V20,LEN(SCT!$G$8))=SCT!$G$8,LEFT(DULIEU!$W20,LEN(SCT!$G$8))=SCT!$G$8),DULIEU!H20,"")</f>
        <v/>
      </c>
      <c r="D28" s="853" t="str">
        <f>IF(OR(LEFT(DULIEU!$V20,LEN(SCT!$G$8))=SCT!$G$8,LEFT(DULIEU!$W20,LEN(SCT!$G$8))=SCT!$G$8),DULIEU!J20,"")</f>
        <v/>
      </c>
      <c r="E28" s="853" t="str">
        <f>IF(OR(LEFT(DULIEU!$V20,LEN(SCT!$G$8))=SCT!$G$8,LEFT(DULIEU!$W20,LEN(SCT!$G$8))=SCT!$G$8),DULIEU!E20,"")</f>
        <v/>
      </c>
      <c r="F28" s="1179" t="str">
        <f>IF(OR(LEFT(DULIEU!$V20,LEN(SCT!$G$8))=SCT!$G$8,LEFT(DULIEU!$W20,LEN(SCT!$G$8))=SCT!$G$8),DULIEU!O20,"")</f>
        <v/>
      </c>
      <c r="G28" s="853" t="str">
        <f>IF(E28="","",IF(LEFT(DULIEU!$V20,LEN(SCT!$G$8))=SCT!$G$8,DULIEU!$W20,IF(LEFT(DULIEU!$W20,LEN(SCT!$G$8))=SCT!$G$8,DULIEU!$V20)))</f>
        <v/>
      </c>
      <c r="H28" s="854">
        <f>IF(E28="",0,IF(LEFT(DULIEU!$V20,LEN(SCT!$G$8))=SCT!$G$8,DULIEU!$X20,0))</f>
        <v>0</v>
      </c>
      <c r="I28" s="854">
        <f>IF(E28="",0,IF(LEFT(DULIEU!$W20,LEN(SCT!$G$8))=SCT!$G$8,DULIEU!$X20,0))</f>
        <v>0</v>
      </c>
      <c r="J28" s="855">
        <f>MAX($J$13+SUBTOTAL(9,$H$15:H28)-SUBTOTAL(9,$I$15:I28)-$K$13,0)</f>
        <v>1965497000</v>
      </c>
      <c r="K28" s="855">
        <f>MAX($K$13+SUBTOTAL(9,$I$15:I28)-SUBTOTAL(9,$H$15:H28)-$J$13,0)</f>
        <v>0</v>
      </c>
      <c r="L28" s="846" t="str">
        <f t="shared" si="1"/>
        <v/>
      </c>
      <c r="M28" s="420"/>
      <c r="N28" s="420"/>
      <c r="O28" s="420"/>
      <c r="P28" s="420"/>
      <c r="Q28" s="420"/>
      <c r="R28" s="420"/>
      <c r="S28" s="420"/>
      <c r="T28" s="420"/>
      <c r="U28" s="420"/>
      <c r="V28" s="420"/>
      <c r="W28" s="420"/>
      <c r="X28" s="420"/>
      <c r="Y28" s="420"/>
      <c r="Z28" s="420"/>
      <c r="AA28" s="420"/>
      <c r="AB28" s="420"/>
      <c r="AC28" s="420"/>
    </row>
    <row r="29" spans="1:29" ht="13.5" hidden="1" customHeight="1">
      <c r="A29" s="420"/>
      <c r="B29" s="853" t="str">
        <f>IF(OR(LEFT(DULIEU!$V21,LEN(SCT!$G$8))=SCT!$G$8,LEFT(DULIEU!$W21,LEN(SCT!$G$8))=SCT!$G$8),DULIEU!D21,"")</f>
        <v/>
      </c>
      <c r="C29" s="853" t="str">
        <f>IF(OR(LEFT(DULIEU!$V21,LEN(SCT!$G$8))=SCT!$G$8,LEFT(DULIEU!$W21,LEN(SCT!$G$8))=SCT!$G$8),DULIEU!H21,"")</f>
        <v/>
      </c>
      <c r="D29" s="853" t="str">
        <f>IF(OR(LEFT(DULIEU!$V21,LEN(SCT!$G$8))=SCT!$G$8,LEFT(DULIEU!$W21,LEN(SCT!$G$8))=SCT!$G$8),DULIEU!J21,"")</f>
        <v/>
      </c>
      <c r="E29" s="853" t="str">
        <f>IF(OR(LEFT(DULIEU!$V21,LEN(SCT!$G$8))=SCT!$G$8,LEFT(DULIEU!$W21,LEN(SCT!$G$8))=SCT!$G$8),DULIEU!E21,"")</f>
        <v/>
      </c>
      <c r="F29" s="1179" t="str">
        <f>IF(OR(LEFT(DULIEU!$V21,LEN(SCT!$G$8))=SCT!$G$8,LEFT(DULIEU!$W21,LEN(SCT!$G$8))=SCT!$G$8),DULIEU!O21,"")</f>
        <v/>
      </c>
      <c r="G29" s="853" t="str">
        <f>IF(E29="","",IF(LEFT(DULIEU!$V21,LEN(SCT!$G$8))=SCT!$G$8,DULIEU!$W21,IF(LEFT(DULIEU!$W21,LEN(SCT!$G$8))=SCT!$G$8,DULIEU!$V21)))</f>
        <v/>
      </c>
      <c r="H29" s="854">
        <f>IF(E29="",0,IF(LEFT(DULIEU!$V21,LEN(SCT!$G$8))=SCT!$G$8,DULIEU!$X21,0))</f>
        <v>0</v>
      </c>
      <c r="I29" s="854">
        <f>IF(E29="",0,IF(LEFT(DULIEU!$W21,LEN(SCT!$G$8))=SCT!$G$8,DULIEU!$X21,0))</f>
        <v>0</v>
      </c>
      <c r="J29" s="855">
        <f>MAX($J$13+SUBTOTAL(9,$H$15:H29)-SUBTOTAL(9,$I$15:I29)-$K$13,0)</f>
        <v>1965497000</v>
      </c>
      <c r="K29" s="855">
        <f>MAX($K$13+SUBTOTAL(9,$I$15:I29)-SUBTOTAL(9,$H$15:H29)-$J$13,0)</f>
        <v>0</v>
      </c>
      <c r="L29" s="846" t="str">
        <f t="shared" si="1"/>
        <v/>
      </c>
      <c r="M29" s="420"/>
      <c r="N29" s="420"/>
      <c r="O29" s="420"/>
      <c r="P29" s="420"/>
      <c r="Q29" s="420"/>
      <c r="R29" s="420"/>
      <c r="S29" s="420"/>
      <c r="T29" s="420"/>
      <c r="U29" s="420"/>
      <c r="V29" s="420"/>
      <c r="W29" s="420"/>
      <c r="X29" s="420"/>
      <c r="Y29" s="420"/>
      <c r="Z29" s="420"/>
      <c r="AA29" s="420"/>
      <c r="AB29" s="420"/>
      <c r="AC29" s="420"/>
    </row>
    <row r="30" spans="1:29" ht="13.5" hidden="1" customHeight="1">
      <c r="A30" s="420"/>
      <c r="B30" s="853" t="str">
        <f>IF(OR(LEFT(DULIEU!$V22,LEN(SCT!$G$8))=SCT!$G$8,LEFT(DULIEU!$W22,LEN(SCT!$G$8))=SCT!$G$8),DULIEU!D22,"")</f>
        <v/>
      </c>
      <c r="C30" s="853" t="str">
        <f>IF(OR(LEFT(DULIEU!$V22,LEN(SCT!$G$8))=SCT!$G$8,LEFT(DULIEU!$W22,LEN(SCT!$G$8))=SCT!$G$8),DULIEU!H22,"")</f>
        <v/>
      </c>
      <c r="D30" s="853" t="str">
        <f>IF(OR(LEFT(DULIEU!$V22,LEN(SCT!$G$8))=SCT!$G$8,LEFT(DULIEU!$W22,LEN(SCT!$G$8))=SCT!$G$8),DULIEU!J22,"")</f>
        <v/>
      </c>
      <c r="E30" s="853" t="str">
        <f>IF(OR(LEFT(DULIEU!$V22,LEN(SCT!$G$8))=SCT!$G$8,LEFT(DULIEU!$W22,LEN(SCT!$G$8))=SCT!$G$8),DULIEU!E22,"")</f>
        <v/>
      </c>
      <c r="F30" s="1179" t="str">
        <f>IF(OR(LEFT(DULIEU!$V22,LEN(SCT!$G$8))=SCT!$G$8,LEFT(DULIEU!$W22,LEN(SCT!$G$8))=SCT!$G$8),DULIEU!O22,"")</f>
        <v/>
      </c>
      <c r="G30" s="853" t="str">
        <f>IF(E30="","",IF(LEFT(DULIEU!$V22,LEN(SCT!$G$8))=SCT!$G$8,DULIEU!$W22,IF(LEFT(DULIEU!$W22,LEN(SCT!$G$8))=SCT!$G$8,DULIEU!$V22)))</f>
        <v/>
      </c>
      <c r="H30" s="854">
        <f>IF(E30="",0,IF(LEFT(DULIEU!$V22,LEN(SCT!$G$8))=SCT!$G$8,DULIEU!$X22,0))</f>
        <v>0</v>
      </c>
      <c r="I30" s="854">
        <f>IF(E30="",0,IF(LEFT(DULIEU!$W22,LEN(SCT!$G$8))=SCT!$G$8,DULIEU!$X22,0))</f>
        <v>0</v>
      </c>
      <c r="J30" s="855">
        <f>MAX($J$13+SUBTOTAL(9,$H$15:H30)-SUBTOTAL(9,$I$15:I30)-$K$13,0)</f>
        <v>1965497000</v>
      </c>
      <c r="K30" s="855">
        <f>MAX($K$13+SUBTOTAL(9,$I$15:I30)-SUBTOTAL(9,$H$15:H30)-$J$13,0)</f>
        <v>0</v>
      </c>
      <c r="L30" s="846" t="str">
        <f t="shared" si="1"/>
        <v/>
      </c>
      <c r="M30" s="420"/>
      <c r="N30" s="420"/>
      <c r="O30" s="420"/>
      <c r="P30" s="420"/>
      <c r="Q30" s="420"/>
      <c r="R30" s="420"/>
      <c r="S30" s="420"/>
      <c r="T30" s="420"/>
      <c r="U30" s="420"/>
      <c r="V30" s="420"/>
      <c r="W30" s="420"/>
      <c r="X30" s="420"/>
      <c r="Y30" s="420"/>
      <c r="Z30" s="420"/>
      <c r="AA30" s="420"/>
      <c r="AB30" s="420"/>
      <c r="AC30" s="420"/>
    </row>
    <row r="31" spans="1:29" ht="13.5" customHeight="1">
      <c r="A31" s="420"/>
      <c r="B31" s="853" t="str">
        <f>IF(OR(LEFT(DULIEU!$V23,LEN(SCT!$G$8))=SCT!$G$8,LEFT(DULIEU!$W23,LEN(SCT!$G$8))=SCT!$G$8),DULIEU!D23,"")</f>
        <v>13/04/2015</v>
      </c>
      <c r="C31" s="853" t="str">
        <f>IF(OR(LEFT(DULIEU!$V23,LEN(SCT!$G$8))=SCT!$G$8,LEFT(DULIEU!$W23,LEN(SCT!$G$8))=SCT!$G$8),DULIEU!H23,"")</f>
        <v>PC008</v>
      </c>
      <c r="D31" s="853" t="str">
        <f>IF(OR(LEFT(DULIEU!$V23,LEN(SCT!$G$8))=SCT!$G$8,LEFT(DULIEU!$W23,LEN(SCT!$G$8))=SCT!$G$8),DULIEU!J23,"")</f>
        <v/>
      </c>
      <c r="E31" s="853" t="str">
        <f>IF(OR(LEFT(DULIEU!$V23,LEN(SCT!$G$8))=SCT!$G$8,LEFT(DULIEU!$W23,LEN(SCT!$G$8))=SCT!$G$8),DULIEU!E23,"")</f>
        <v>13/04/2015</v>
      </c>
      <c r="F31" s="1179" t="str">
        <f>IF(OR(LEFT(DULIEU!$V23,LEN(SCT!$G$8))=SCT!$G$8,LEFT(DULIEU!$W23,LEN(SCT!$G$8))=SCT!$G$8),DULIEU!O23,"")</f>
        <v>Nộp tiền vào tài khoản ngân hàng</v>
      </c>
      <c r="G31" s="853" t="str">
        <f>IF(E31="","",IF(LEFT(DULIEU!$V23,LEN(SCT!$G$8))=SCT!$G$8,DULIEU!$W23,IF(LEFT(DULIEU!$W23,LEN(SCT!$G$8))=SCT!$G$8,DULIEU!$V23)))</f>
        <v>11211</v>
      </c>
      <c r="H31" s="854">
        <f>IF(E31="",0,IF(LEFT(DULIEU!$V23,LEN(SCT!$G$8))=SCT!$G$8,DULIEU!$X23,0))</f>
        <v>0</v>
      </c>
      <c r="I31" s="854">
        <f>IF(E31="",0,IF(LEFT(DULIEU!$W23,LEN(SCT!$G$8))=SCT!$G$8,DULIEU!$X23,0))</f>
        <v>1000000</v>
      </c>
      <c r="J31" s="855">
        <f>MAX($J$13+SUBTOTAL(9,$H$15:H31)-SUBTOTAL(9,$I$15:I31)-$K$13,0)</f>
        <v>1964497000</v>
      </c>
      <c r="K31" s="855">
        <f>MAX($K$13+SUBTOTAL(9,$I$15:I31)-SUBTOTAL(9,$H$15:H31)-$J$13,0)</f>
        <v>0</v>
      </c>
      <c r="L31" s="846" t="str">
        <f t="shared" si="1"/>
        <v>x</v>
      </c>
      <c r="M31" s="420"/>
      <c r="N31" s="420"/>
      <c r="O31" s="420"/>
      <c r="P31" s="420"/>
      <c r="Q31" s="420"/>
      <c r="R31" s="420"/>
      <c r="S31" s="420"/>
      <c r="T31" s="420"/>
      <c r="U31" s="420"/>
      <c r="V31" s="420"/>
      <c r="W31" s="420"/>
      <c r="X31" s="420"/>
      <c r="Y31" s="420"/>
      <c r="Z31" s="420"/>
      <c r="AA31" s="420"/>
      <c r="AB31" s="420"/>
      <c r="AC31" s="420"/>
    </row>
    <row r="32" spans="1:29" ht="13.5" hidden="1" customHeight="1">
      <c r="A32" s="420"/>
      <c r="B32" s="853" t="str">
        <f>IF(OR(LEFT(DULIEU!$V24,LEN(SCT!$G$8))=SCT!$G$8,LEFT(DULIEU!$W24,LEN(SCT!$G$8))=SCT!$G$8),DULIEU!D24,"")</f>
        <v/>
      </c>
      <c r="C32" s="853" t="str">
        <f>IF(OR(LEFT(DULIEU!$V24,LEN(SCT!$G$8))=SCT!$G$8,LEFT(DULIEU!$W24,LEN(SCT!$G$8))=SCT!$G$8),DULIEU!H24,"")</f>
        <v/>
      </c>
      <c r="D32" s="853" t="str">
        <f>IF(OR(LEFT(DULIEU!$V24,LEN(SCT!$G$8))=SCT!$G$8,LEFT(DULIEU!$W24,LEN(SCT!$G$8))=SCT!$G$8),DULIEU!J24,"")</f>
        <v/>
      </c>
      <c r="E32" s="853" t="str">
        <f>IF(OR(LEFT(DULIEU!$V24,LEN(SCT!$G$8))=SCT!$G$8,LEFT(DULIEU!$W24,LEN(SCT!$G$8))=SCT!$G$8),DULIEU!E24,"")</f>
        <v/>
      </c>
      <c r="F32" s="1179" t="str">
        <f>IF(OR(LEFT(DULIEU!$V24,LEN(SCT!$G$8))=SCT!$G$8,LEFT(DULIEU!$W24,LEN(SCT!$G$8))=SCT!$G$8),DULIEU!O24,"")</f>
        <v/>
      </c>
      <c r="G32" s="853" t="str">
        <f>IF(E32="","",IF(LEFT(DULIEU!$V24,LEN(SCT!$G$8))=SCT!$G$8,DULIEU!$W24,IF(LEFT(DULIEU!$W24,LEN(SCT!$G$8))=SCT!$G$8,DULIEU!$V24)))</f>
        <v/>
      </c>
      <c r="H32" s="854">
        <f>IF(E32="",0,IF(LEFT(DULIEU!$V24,LEN(SCT!$G$8))=SCT!$G$8,DULIEU!$X24,0))</f>
        <v>0</v>
      </c>
      <c r="I32" s="854">
        <f>IF(E32="",0,IF(LEFT(DULIEU!$W24,LEN(SCT!$G$8))=SCT!$G$8,DULIEU!$X24,0))</f>
        <v>0</v>
      </c>
      <c r="J32" s="855">
        <f>MAX($J$13+SUBTOTAL(9,$H$15:H32)-SUBTOTAL(9,$I$15:I32)-$K$13,0)</f>
        <v>1964497000</v>
      </c>
      <c r="K32" s="855">
        <f>MAX($K$13+SUBTOTAL(9,$I$15:I32)-SUBTOTAL(9,$H$15:H32)-$J$13,0)</f>
        <v>0</v>
      </c>
      <c r="L32" s="846" t="str">
        <f t="shared" si="1"/>
        <v/>
      </c>
      <c r="M32" s="420"/>
      <c r="N32" s="420"/>
      <c r="O32" s="420"/>
      <c r="P32" s="420"/>
      <c r="Q32" s="420"/>
      <c r="R32" s="420"/>
      <c r="S32" s="420"/>
      <c r="T32" s="420"/>
      <c r="U32" s="420"/>
      <c r="V32" s="420"/>
      <c r="W32" s="420"/>
      <c r="X32" s="420"/>
      <c r="Y32" s="420"/>
      <c r="Z32" s="420"/>
      <c r="AA32" s="420"/>
      <c r="AB32" s="420"/>
      <c r="AC32" s="420"/>
    </row>
    <row r="33" spans="1:29" ht="13.5" customHeight="1">
      <c r="A33" s="420"/>
      <c r="B33" s="853" t="str">
        <f>IF(OR(LEFT(DULIEU!$V25,LEN(SCT!$G$8))=SCT!$G$8,LEFT(DULIEU!$W25,LEN(SCT!$G$8))=SCT!$G$8),DULIEU!D25,"")</f>
        <v>29/04/2015</v>
      </c>
      <c r="C33" s="853" t="str">
        <f>IF(OR(LEFT(DULIEU!$V25,LEN(SCT!$G$8))=SCT!$G$8,LEFT(DULIEU!$W25,LEN(SCT!$G$8))=SCT!$G$8),DULIEU!H25,"")</f>
        <v>PC009</v>
      </c>
      <c r="D33" s="853" t="str">
        <f>IF(OR(LEFT(DULIEU!$V25,LEN(SCT!$G$8))=SCT!$G$8,LEFT(DULIEU!$W25,LEN(SCT!$G$8))=SCT!$G$8),DULIEU!J25,"")</f>
        <v/>
      </c>
      <c r="E33" s="853" t="str">
        <f>IF(OR(LEFT(DULIEU!$V25,LEN(SCT!$G$8))=SCT!$G$8,LEFT(DULIEU!$W25,LEN(SCT!$G$8))=SCT!$G$8),DULIEU!E25,"")</f>
        <v>29/04/2015</v>
      </c>
      <c r="F33" s="1179" t="str">
        <f>IF(OR(LEFT(DULIEU!$V25,LEN(SCT!$G$8))=SCT!$G$8,LEFT(DULIEU!$W25,LEN(SCT!$G$8))=SCT!$G$8),DULIEU!O25,"")</f>
        <v>Thưởng ngày lễ 30/4, 01/5</v>
      </c>
      <c r="G33" s="853" t="str">
        <f>IF(E33="","",IF(LEFT(DULIEU!$V25,LEN(SCT!$G$8))=SCT!$G$8,DULIEU!$W25,IF(LEFT(DULIEU!$W25,LEN(SCT!$G$8))=SCT!$G$8,DULIEU!$V25)))</f>
        <v>64228</v>
      </c>
      <c r="H33" s="854">
        <f>IF(E33="",0,IF(LEFT(DULIEU!$V25,LEN(SCT!$G$8))=SCT!$G$8,DULIEU!$X25,0))</f>
        <v>0</v>
      </c>
      <c r="I33" s="854">
        <f>IF(E33="",0,IF(LEFT(DULIEU!$W25,LEN(SCT!$G$8))=SCT!$G$8,DULIEU!$X25,0))</f>
        <v>4000000</v>
      </c>
      <c r="J33" s="855">
        <f>MAX($J$13+SUBTOTAL(9,$H$15:H33)-SUBTOTAL(9,$I$15:I33)-$K$13,0)</f>
        <v>1960497000</v>
      </c>
      <c r="K33" s="855">
        <f>MAX($K$13+SUBTOTAL(9,$I$15:I33)-SUBTOTAL(9,$H$15:H33)-$J$13,0)</f>
        <v>0</v>
      </c>
      <c r="L33" s="846" t="str">
        <f t="shared" si="1"/>
        <v>x</v>
      </c>
      <c r="M33" s="420"/>
      <c r="N33" s="420"/>
      <c r="O33" s="420"/>
      <c r="P33" s="420"/>
      <c r="Q33" s="420"/>
      <c r="R33" s="420"/>
      <c r="S33" s="420"/>
      <c r="T33" s="420"/>
      <c r="U33" s="420"/>
      <c r="V33" s="420"/>
      <c r="W33" s="420"/>
      <c r="X33" s="420"/>
      <c r="Y33" s="420"/>
      <c r="Z33" s="420"/>
      <c r="AA33" s="420"/>
      <c r="AB33" s="420"/>
      <c r="AC33" s="420"/>
    </row>
    <row r="34" spans="1:29" ht="13.5" hidden="1" customHeight="1">
      <c r="A34" s="420"/>
      <c r="B34" s="853" t="str">
        <f>IF(OR(LEFT(DULIEU!$V26,LEN(SCT!$G$8))=SCT!$G$8,LEFT(DULIEU!$W26,LEN(SCT!$G$8))=SCT!$G$8),DULIEU!D26,"")</f>
        <v/>
      </c>
      <c r="C34" s="853" t="str">
        <f>IF(OR(LEFT(DULIEU!$V26,LEN(SCT!$G$8))=SCT!$G$8,LEFT(DULIEU!$W26,LEN(SCT!$G$8))=SCT!$G$8),DULIEU!H26,"")</f>
        <v/>
      </c>
      <c r="D34" s="853" t="str">
        <f>IF(OR(LEFT(DULIEU!$V26,LEN(SCT!$G$8))=SCT!$G$8,LEFT(DULIEU!$W26,LEN(SCT!$G$8))=SCT!$G$8),DULIEU!J26,"")</f>
        <v/>
      </c>
      <c r="E34" s="853" t="str">
        <f>IF(OR(LEFT(DULIEU!$V26,LEN(SCT!$G$8))=SCT!$G$8,LEFT(DULIEU!$W26,LEN(SCT!$G$8))=SCT!$G$8),DULIEU!E26,"")</f>
        <v/>
      </c>
      <c r="F34" s="1179" t="str">
        <f>IF(OR(LEFT(DULIEU!$V26,LEN(SCT!$G$8))=SCT!$G$8,LEFT(DULIEU!$W26,LEN(SCT!$G$8))=SCT!$G$8),DULIEU!O26,"")</f>
        <v/>
      </c>
      <c r="G34" s="853" t="str">
        <f>IF(E34="","",IF(LEFT(DULIEU!$V26,LEN(SCT!$G$8))=SCT!$G$8,DULIEU!$W26,IF(LEFT(DULIEU!$W26,LEN(SCT!$G$8))=SCT!$G$8,DULIEU!$V26)))</f>
        <v/>
      </c>
      <c r="H34" s="854">
        <f>IF(E34="",0,IF(LEFT(DULIEU!$V26,LEN(SCT!$G$8))=SCT!$G$8,DULIEU!$X26,0))</f>
        <v>0</v>
      </c>
      <c r="I34" s="854">
        <f>IF(E34="",0,IF(LEFT(DULIEU!$W26,LEN(SCT!$G$8))=SCT!$G$8,DULIEU!$X26,0))</f>
        <v>0</v>
      </c>
      <c r="J34" s="855">
        <f>MAX($J$13+SUBTOTAL(9,$H$15:H34)-SUBTOTAL(9,$I$15:I34)-$K$13,0)</f>
        <v>1960497000</v>
      </c>
      <c r="K34" s="855">
        <f>MAX($K$13+SUBTOTAL(9,$I$15:I34)-SUBTOTAL(9,$H$15:H34)-$J$13,0)</f>
        <v>0</v>
      </c>
      <c r="L34" s="846" t="str">
        <f t="shared" si="1"/>
        <v/>
      </c>
      <c r="M34" s="420"/>
      <c r="N34" s="420"/>
      <c r="O34" s="420"/>
      <c r="P34" s="420"/>
      <c r="Q34" s="420"/>
      <c r="R34" s="420"/>
      <c r="S34" s="420"/>
      <c r="T34" s="420"/>
      <c r="U34" s="420"/>
      <c r="V34" s="420"/>
      <c r="W34" s="420"/>
      <c r="X34" s="420"/>
      <c r="Y34" s="420"/>
      <c r="Z34" s="420"/>
      <c r="AA34" s="420"/>
      <c r="AB34" s="420"/>
      <c r="AC34" s="420"/>
    </row>
    <row r="35" spans="1:29" ht="13.5" customHeight="1">
      <c r="A35" s="420"/>
      <c r="B35" s="853" t="str">
        <f>IF(OR(LEFT(DULIEU!$V27,LEN(SCT!$G$8))=SCT!$G$8,LEFT(DULIEU!$W27,LEN(SCT!$G$8))=SCT!$G$8),DULIEU!D27,"")</f>
        <v>30/04/2015</v>
      </c>
      <c r="C35" s="853" t="str">
        <f>IF(OR(LEFT(DULIEU!$V27,LEN(SCT!$G$8))=SCT!$G$8,LEFT(DULIEU!$W27,LEN(SCT!$G$8))=SCT!$G$8),DULIEU!H27,"")</f>
        <v>PC010</v>
      </c>
      <c r="D35" s="853" t="str">
        <f>IF(OR(LEFT(DULIEU!$V27,LEN(SCT!$G$8))=SCT!$G$8,LEFT(DULIEU!$W27,LEN(SCT!$G$8))=SCT!$G$8),DULIEU!J27,"")</f>
        <v/>
      </c>
      <c r="E35" s="853" t="str">
        <f>IF(OR(LEFT(DULIEU!$V27,LEN(SCT!$G$8))=SCT!$G$8,LEFT(DULIEU!$W27,LEN(SCT!$G$8))=SCT!$G$8),DULIEU!E27,"")</f>
        <v>30/04/2015</v>
      </c>
      <c r="F35" s="1179" t="str">
        <f>IF(OR(LEFT(DULIEU!$V27,LEN(SCT!$G$8))=SCT!$G$8,LEFT(DULIEU!$W27,LEN(SCT!$G$8))=SCT!$G$8),DULIEU!O27,"")</f>
        <v>Thanh toán lương tháng 04/2015</v>
      </c>
      <c r="G35" s="853" t="str">
        <f>IF(E35="","",IF(LEFT(DULIEU!$V27,LEN(SCT!$G$8))=SCT!$G$8,DULIEU!$W27,IF(LEFT(DULIEU!$W27,LEN(SCT!$G$8))=SCT!$G$8,DULIEU!$V27)))</f>
        <v>334</v>
      </c>
      <c r="H35" s="854">
        <f>IF(E35="",0,IF(LEFT(DULIEU!$V27,LEN(SCT!$G$8))=SCT!$G$8,DULIEU!$X27,0))</f>
        <v>0</v>
      </c>
      <c r="I35" s="854">
        <f>IF(E35="",0,IF(LEFT(DULIEU!$W27,LEN(SCT!$G$8))=SCT!$G$8,DULIEU!$X27,0))</f>
        <v>7942000</v>
      </c>
      <c r="J35" s="855">
        <f>MAX($J$13+SUBTOTAL(9,$H$15:H35)-SUBTOTAL(9,$I$15:I35)-$K$13,0)</f>
        <v>1952555000</v>
      </c>
      <c r="K35" s="855">
        <f>MAX($K$13+SUBTOTAL(9,$I$15:I35)-SUBTOTAL(9,$H$15:H35)-$J$13,0)</f>
        <v>0</v>
      </c>
      <c r="L35" s="846" t="str">
        <f t="shared" si="1"/>
        <v>x</v>
      </c>
      <c r="M35" s="420"/>
      <c r="N35" s="420"/>
      <c r="O35" s="420"/>
      <c r="P35" s="420"/>
      <c r="Q35" s="420"/>
      <c r="R35" s="420"/>
      <c r="S35" s="420"/>
      <c r="T35" s="420"/>
      <c r="U35" s="420"/>
      <c r="V35" s="420"/>
      <c r="W35" s="420"/>
      <c r="X35" s="420"/>
      <c r="Y35" s="420"/>
      <c r="Z35" s="420"/>
      <c r="AA35" s="420"/>
      <c r="AB35" s="420"/>
      <c r="AC35" s="420"/>
    </row>
    <row r="36" spans="1:29" ht="13.5" hidden="1" customHeight="1">
      <c r="A36" s="420"/>
      <c r="B36" s="853" t="str">
        <f>IF(OR(LEFT(DULIEU!$V28,LEN(SCT!$G$8))=SCT!$G$8,LEFT(DULIEU!$W28,LEN(SCT!$G$8))=SCT!$G$8),DULIEU!D28,"")</f>
        <v/>
      </c>
      <c r="C36" s="853" t="str">
        <f>IF(OR(LEFT(DULIEU!$V28,LEN(SCT!$G$8))=SCT!$G$8,LEFT(DULIEU!$W28,LEN(SCT!$G$8))=SCT!$G$8),DULIEU!H28,"")</f>
        <v/>
      </c>
      <c r="D36" s="853" t="str">
        <f>IF(OR(LEFT(DULIEU!$V28,LEN(SCT!$G$8))=SCT!$G$8,LEFT(DULIEU!$W28,LEN(SCT!$G$8))=SCT!$G$8),DULIEU!J28,"")</f>
        <v/>
      </c>
      <c r="E36" s="853" t="str">
        <f>IF(OR(LEFT(DULIEU!$V28,LEN(SCT!$G$8))=SCT!$G$8,LEFT(DULIEU!$W28,LEN(SCT!$G$8))=SCT!$G$8),DULIEU!E28,"")</f>
        <v/>
      </c>
      <c r="F36" s="1179" t="str">
        <f>IF(OR(LEFT(DULIEU!$V28,LEN(SCT!$G$8))=SCT!$G$8,LEFT(DULIEU!$W28,LEN(SCT!$G$8))=SCT!$G$8),DULIEU!O28,"")</f>
        <v/>
      </c>
      <c r="G36" s="853" t="str">
        <f>IF(E36="","",IF(LEFT(DULIEU!$V28,LEN(SCT!$G$8))=SCT!$G$8,DULIEU!$W28,IF(LEFT(DULIEU!$W28,LEN(SCT!$G$8))=SCT!$G$8,DULIEU!$V28)))</f>
        <v/>
      </c>
      <c r="H36" s="854">
        <f>IF(E36="",0,IF(LEFT(DULIEU!$V28,LEN(SCT!$G$8))=SCT!$G$8,DULIEU!$X28,0))</f>
        <v>0</v>
      </c>
      <c r="I36" s="854">
        <f>IF(E36="",0,IF(LEFT(DULIEU!$W28,LEN(SCT!$G$8))=SCT!$G$8,DULIEU!$X28,0))</f>
        <v>0</v>
      </c>
      <c r="J36" s="855">
        <f>MAX($J$13+SUBTOTAL(9,$H$15:H36)-SUBTOTAL(9,$I$15:I36)-$K$13,0)</f>
        <v>1952555000</v>
      </c>
      <c r="K36" s="855">
        <f>MAX($K$13+SUBTOTAL(9,$I$15:I36)-SUBTOTAL(9,$H$15:H36)-$J$13,0)</f>
        <v>0</v>
      </c>
      <c r="L36" s="846" t="str">
        <f t="shared" si="1"/>
        <v/>
      </c>
      <c r="M36" s="420"/>
      <c r="N36" s="420"/>
      <c r="O36" s="420"/>
      <c r="P36" s="420"/>
      <c r="Q36" s="420"/>
      <c r="R36" s="420"/>
      <c r="S36" s="420"/>
      <c r="T36" s="420"/>
      <c r="U36" s="420"/>
      <c r="V36" s="420"/>
      <c r="W36" s="420"/>
      <c r="X36" s="420"/>
      <c r="Y36" s="420"/>
      <c r="Z36" s="420"/>
      <c r="AA36" s="420"/>
      <c r="AB36" s="420"/>
      <c r="AC36" s="420"/>
    </row>
    <row r="37" spans="1:29" ht="13.5" hidden="1" customHeight="1">
      <c r="A37" s="420"/>
      <c r="B37" s="853" t="str">
        <f>IF(OR(LEFT(DULIEU!$V29,LEN(SCT!$G$8))=SCT!$G$8,LEFT(DULIEU!$W29,LEN(SCT!$G$8))=SCT!$G$8),DULIEU!D29,"")</f>
        <v/>
      </c>
      <c r="C37" s="853" t="str">
        <f>IF(OR(LEFT(DULIEU!$V29,LEN(SCT!$G$8))=SCT!$G$8,LEFT(DULIEU!$W29,LEN(SCT!$G$8))=SCT!$G$8),DULIEU!H29,"")</f>
        <v/>
      </c>
      <c r="D37" s="853" t="str">
        <f>IF(OR(LEFT(DULIEU!$V29,LEN(SCT!$G$8))=SCT!$G$8,LEFT(DULIEU!$W29,LEN(SCT!$G$8))=SCT!$G$8),DULIEU!J29,"")</f>
        <v/>
      </c>
      <c r="E37" s="853" t="str">
        <f>IF(OR(LEFT(DULIEU!$V29,LEN(SCT!$G$8))=SCT!$G$8,LEFT(DULIEU!$W29,LEN(SCT!$G$8))=SCT!$G$8),DULIEU!E29,"")</f>
        <v/>
      </c>
      <c r="F37" s="1179" t="str">
        <f>IF(OR(LEFT(DULIEU!$V29,LEN(SCT!$G$8))=SCT!$G$8,LEFT(DULIEU!$W29,LEN(SCT!$G$8))=SCT!$G$8),DULIEU!O29,"")</f>
        <v/>
      </c>
      <c r="G37" s="853" t="str">
        <f>IF(E37="","",IF(LEFT(DULIEU!$V29,LEN(SCT!$G$8))=SCT!$G$8,DULIEU!$W29,IF(LEFT(DULIEU!$W29,LEN(SCT!$G$8))=SCT!$G$8,DULIEU!$V29)))</f>
        <v/>
      </c>
      <c r="H37" s="854">
        <f>IF(E37="",0,IF(LEFT(DULIEU!$V29,LEN(SCT!$G$8))=SCT!$G$8,DULIEU!$X29,0))</f>
        <v>0</v>
      </c>
      <c r="I37" s="854">
        <f>IF(E37="",0,IF(LEFT(DULIEU!$W29,LEN(SCT!$G$8))=SCT!$G$8,DULIEU!$X29,0))</f>
        <v>0</v>
      </c>
      <c r="J37" s="855">
        <f>MAX($J$13+SUBTOTAL(9,$H$15:H37)-SUBTOTAL(9,$I$15:I37)-$K$13,0)</f>
        <v>1952555000</v>
      </c>
      <c r="K37" s="855">
        <f>MAX($K$13+SUBTOTAL(9,$I$15:I37)-SUBTOTAL(9,$H$15:H37)-$J$13,0)</f>
        <v>0</v>
      </c>
      <c r="L37" s="846" t="str">
        <f t="shared" si="1"/>
        <v/>
      </c>
      <c r="M37" s="420"/>
      <c r="N37" s="420"/>
      <c r="O37" s="420"/>
      <c r="P37" s="420"/>
      <c r="Q37" s="420"/>
      <c r="R37" s="420"/>
      <c r="S37" s="420"/>
      <c r="T37" s="420"/>
      <c r="U37" s="420"/>
      <c r="V37" s="420"/>
      <c r="W37" s="420"/>
      <c r="X37" s="420"/>
      <c r="Y37" s="420"/>
      <c r="Z37" s="420"/>
      <c r="AA37" s="420"/>
      <c r="AB37" s="420"/>
      <c r="AC37" s="420"/>
    </row>
    <row r="38" spans="1:29" ht="13.5" hidden="1" customHeight="1">
      <c r="A38" s="420"/>
      <c r="B38" s="853" t="str">
        <f>IF(OR(LEFT(DULIEU!$V30,LEN(SCT!$G$8))=SCT!$G$8,LEFT(DULIEU!$W30,LEN(SCT!$G$8))=SCT!$G$8),DULIEU!D30,"")</f>
        <v/>
      </c>
      <c r="C38" s="853" t="str">
        <f>IF(OR(LEFT(DULIEU!$V30,LEN(SCT!$G$8))=SCT!$G$8,LEFT(DULIEU!$W30,LEN(SCT!$G$8))=SCT!$G$8),DULIEU!H30,"")</f>
        <v/>
      </c>
      <c r="D38" s="853" t="str">
        <f>IF(OR(LEFT(DULIEU!$V30,LEN(SCT!$G$8))=SCT!$G$8,LEFT(DULIEU!$W30,LEN(SCT!$G$8))=SCT!$G$8),DULIEU!J30,"")</f>
        <v/>
      </c>
      <c r="E38" s="853" t="str">
        <f>IF(OR(LEFT(DULIEU!$V30,LEN(SCT!$G$8))=SCT!$G$8,LEFT(DULIEU!$W30,LEN(SCT!$G$8))=SCT!$G$8),DULIEU!E30,"")</f>
        <v/>
      </c>
      <c r="F38" s="1179" t="str">
        <f>IF(OR(LEFT(DULIEU!$V30,LEN(SCT!$G$8))=SCT!$G$8,LEFT(DULIEU!$W30,LEN(SCT!$G$8))=SCT!$G$8),DULIEU!O30,"")</f>
        <v/>
      </c>
      <c r="G38" s="853" t="str">
        <f>IF(E38="","",IF(LEFT(DULIEU!$V30,LEN(SCT!$G$8))=SCT!$G$8,DULIEU!$W30,IF(LEFT(DULIEU!$W30,LEN(SCT!$G$8))=SCT!$G$8,DULIEU!$V30)))</f>
        <v/>
      </c>
      <c r="H38" s="854">
        <f>IF(E38="",0,IF(LEFT(DULIEU!$V30,LEN(SCT!$G$8))=SCT!$G$8,DULIEU!$X30,0))</f>
        <v>0</v>
      </c>
      <c r="I38" s="854">
        <f>IF(E38="",0,IF(LEFT(DULIEU!$W30,LEN(SCT!$G$8))=SCT!$G$8,DULIEU!$X30,0))</f>
        <v>0</v>
      </c>
      <c r="J38" s="855">
        <f>MAX($J$13+SUBTOTAL(9,$H$15:H38)-SUBTOTAL(9,$I$15:I38)-$K$13,0)</f>
        <v>1952555000</v>
      </c>
      <c r="K38" s="855">
        <f>MAX($K$13+SUBTOTAL(9,$I$15:I38)-SUBTOTAL(9,$H$15:H38)-$J$13,0)</f>
        <v>0</v>
      </c>
      <c r="L38" s="846" t="str">
        <f t="shared" si="1"/>
        <v/>
      </c>
      <c r="M38" s="420"/>
      <c r="N38" s="420"/>
      <c r="O38" s="420"/>
      <c r="P38" s="420"/>
      <c r="Q38" s="420"/>
      <c r="R38" s="420"/>
      <c r="S38" s="420"/>
      <c r="T38" s="420"/>
      <c r="U38" s="420"/>
      <c r="V38" s="420"/>
      <c r="W38" s="420"/>
      <c r="X38" s="420"/>
      <c r="Y38" s="420"/>
      <c r="Z38" s="420"/>
      <c r="AA38" s="420"/>
      <c r="AB38" s="420"/>
      <c r="AC38" s="420"/>
    </row>
    <row r="39" spans="1:29" ht="13.5" hidden="1" customHeight="1">
      <c r="A39" s="420"/>
      <c r="B39" s="853" t="str">
        <f>IF(OR(LEFT(DULIEU!$V31,LEN(SCT!$G$8))=SCT!$G$8,LEFT(DULIEU!$W31,LEN(SCT!$G$8))=SCT!$G$8),DULIEU!D31,"")</f>
        <v/>
      </c>
      <c r="C39" s="853" t="str">
        <f>IF(OR(LEFT(DULIEU!$V31,LEN(SCT!$G$8))=SCT!$G$8,LEFT(DULIEU!$W31,LEN(SCT!$G$8))=SCT!$G$8),DULIEU!H31,"")</f>
        <v/>
      </c>
      <c r="D39" s="853" t="str">
        <f>IF(OR(LEFT(DULIEU!$V31,LEN(SCT!$G$8))=SCT!$G$8,LEFT(DULIEU!$W31,LEN(SCT!$G$8))=SCT!$G$8),DULIEU!J31,"")</f>
        <v/>
      </c>
      <c r="E39" s="853" t="str">
        <f>IF(OR(LEFT(DULIEU!$V31,LEN(SCT!$G$8))=SCT!$G$8,LEFT(DULIEU!$W31,LEN(SCT!$G$8))=SCT!$G$8),DULIEU!E31,"")</f>
        <v/>
      </c>
      <c r="F39" s="1179" t="str">
        <f>IF(OR(LEFT(DULIEU!$V31,LEN(SCT!$G$8))=SCT!$G$8,LEFT(DULIEU!$W31,LEN(SCT!$G$8))=SCT!$G$8),DULIEU!O31,"")</f>
        <v/>
      </c>
      <c r="G39" s="853" t="str">
        <f>IF(E39="","",IF(LEFT(DULIEU!$V31,LEN(SCT!$G$8))=SCT!$G$8,DULIEU!$W31,IF(LEFT(DULIEU!$W31,LEN(SCT!$G$8))=SCT!$G$8,DULIEU!$V31)))</f>
        <v/>
      </c>
      <c r="H39" s="854">
        <f>IF(E39="",0,IF(LEFT(DULIEU!$V31,LEN(SCT!$G$8))=SCT!$G$8,DULIEU!$X31,0))</f>
        <v>0</v>
      </c>
      <c r="I39" s="854">
        <f>IF(E39="",0,IF(LEFT(DULIEU!$W31,LEN(SCT!$G$8))=SCT!$G$8,DULIEU!$X31,0))</f>
        <v>0</v>
      </c>
      <c r="J39" s="855">
        <f>MAX($J$13+SUBTOTAL(9,$H$15:H39)-SUBTOTAL(9,$I$15:I39)-$K$13,0)</f>
        <v>1952555000</v>
      </c>
      <c r="K39" s="855">
        <f>MAX($K$13+SUBTOTAL(9,$I$15:I39)-SUBTOTAL(9,$H$15:H39)-$J$13,0)</f>
        <v>0</v>
      </c>
      <c r="L39" s="846" t="str">
        <f t="shared" si="1"/>
        <v/>
      </c>
      <c r="M39" s="420"/>
      <c r="N39" s="420"/>
      <c r="O39" s="420"/>
      <c r="P39" s="420"/>
      <c r="Q39" s="420"/>
      <c r="R39" s="420"/>
      <c r="S39" s="420"/>
      <c r="T39" s="420"/>
      <c r="U39" s="420"/>
      <c r="V39" s="420"/>
      <c r="W39" s="420"/>
      <c r="X39" s="420"/>
      <c r="Y39" s="420"/>
      <c r="Z39" s="420"/>
      <c r="AA39" s="420"/>
      <c r="AB39" s="420"/>
      <c r="AC39" s="420"/>
    </row>
    <row r="40" spans="1:29" ht="13.5" customHeight="1">
      <c r="A40" s="420"/>
      <c r="B40" s="853" t="str">
        <f>IF(OR(LEFT(DULIEU!$V32,LEN(SCT!$G$8))=SCT!$G$8,LEFT(DULIEU!$W32,LEN(SCT!$G$8))=SCT!$G$8),DULIEU!D32,"")</f>
        <v>31/05/2015</v>
      </c>
      <c r="C40" s="853" t="str">
        <f>IF(OR(LEFT(DULIEU!$V32,LEN(SCT!$G$8))=SCT!$G$8,LEFT(DULIEU!$W32,LEN(SCT!$G$8))=SCT!$G$8),DULIEU!H32,"")</f>
        <v>PC011</v>
      </c>
      <c r="D40" s="853" t="str">
        <f>IF(OR(LEFT(DULIEU!$V32,LEN(SCT!$G$8))=SCT!$G$8,LEFT(DULIEU!$W32,LEN(SCT!$G$8))=SCT!$G$8),DULIEU!J32,"")</f>
        <v/>
      </c>
      <c r="E40" s="853" t="str">
        <f>IF(OR(LEFT(DULIEU!$V32,LEN(SCT!$G$8))=SCT!$G$8,LEFT(DULIEU!$W32,LEN(SCT!$G$8))=SCT!$G$8),DULIEU!E32,"")</f>
        <v>31/05/2015</v>
      </c>
      <c r="F40" s="1179" t="str">
        <f>IF(OR(LEFT(DULIEU!$V32,LEN(SCT!$G$8))=SCT!$G$8,LEFT(DULIEU!$W32,LEN(SCT!$G$8))=SCT!$G$8),DULIEU!O32,"")</f>
        <v>Thanh toán lương tháng 05/2015</v>
      </c>
      <c r="G40" s="853" t="str">
        <f>IF(E40="","",IF(LEFT(DULIEU!$V32,LEN(SCT!$G$8))=SCT!$G$8,DULIEU!$W32,IF(LEFT(DULIEU!$W32,LEN(SCT!$G$8))=SCT!$G$8,DULIEU!$V32)))</f>
        <v>334</v>
      </c>
      <c r="H40" s="854">
        <f>IF(E40="",0,IF(LEFT(DULIEU!$V32,LEN(SCT!$G$8))=SCT!$G$8,DULIEU!$X32,0))</f>
        <v>0</v>
      </c>
      <c r="I40" s="854">
        <f>IF(E40="",0,IF(LEFT(DULIEU!$W32,LEN(SCT!$G$8))=SCT!$G$8,DULIEU!$X32,0))</f>
        <v>7220000</v>
      </c>
      <c r="J40" s="855">
        <f>MAX($J$13+SUBTOTAL(9,$H$15:H40)-SUBTOTAL(9,$I$15:I40)-$K$13,0)</f>
        <v>1945335000</v>
      </c>
      <c r="K40" s="855">
        <f>MAX($K$13+SUBTOTAL(9,$I$15:I40)-SUBTOTAL(9,$H$15:H40)-$J$13,0)</f>
        <v>0</v>
      </c>
      <c r="L40" s="846" t="str">
        <f t="shared" si="1"/>
        <v>x</v>
      </c>
      <c r="M40" s="420"/>
      <c r="N40" s="420"/>
      <c r="O40" s="420"/>
      <c r="P40" s="420"/>
      <c r="Q40" s="420"/>
      <c r="R40" s="420"/>
      <c r="S40" s="420"/>
      <c r="T40" s="420"/>
      <c r="U40" s="420"/>
      <c r="V40" s="420"/>
      <c r="W40" s="420"/>
      <c r="X40" s="420"/>
      <c r="Y40" s="420"/>
      <c r="Z40" s="420"/>
      <c r="AA40" s="420"/>
      <c r="AB40" s="420"/>
      <c r="AC40" s="420"/>
    </row>
    <row r="41" spans="1:29" ht="13.5" hidden="1" customHeight="1">
      <c r="A41" s="420"/>
      <c r="B41" s="853" t="str">
        <f>IF(OR(LEFT(DULIEU!$V33,LEN(SCT!$G$8))=SCT!$G$8,LEFT(DULIEU!$W33,LEN(SCT!$G$8))=SCT!$G$8),DULIEU!D33,"")</f>
        <v/>
      </c>
      <c r="C41" s="853" t="str">
        <f>IF(OR(LEFT(DULIEU!$V33,LEN(SCT!$G$8))=SCT!$G$8,LEFT(DULIEU!$W33,LEN(SCT!$G$8))=SCT!$G$8),DULIEU!H33,"")</f>
        <v/>
      </c>
      <c r="D41" s="853" t="str">
        <f>IF(OR(LEFT(DULIEU!$V33,LEN(SCT!$G$8))=SCT!$G$8,LEFT(DULIEU!$W33,LEN(SCT!$G$8))=SCT!$G$8),DULIEU!J33,"")</f>
        <v/>
      </c>
      <c r="E41" s="853" t="str">
        <f>IF(OR(LEFT(DULIEU!$V33,LEN(SCT!$G$8))=SCT!$G$8,LEFT(DULIEU!$W33,LEN(SCT!$G$8))=SCT!$G$8),DULIEU!E33,"")</f>
        <v/>
      </c>
      <c r="F41" s="1179" t="str">
        <f>IF(OR(LEFT(DULIEU!$V33,LEN(SCT!$G$8))=SCT!$G$8,LEFT(DULIEU!$W33,LEN(SCT!$G$8))=SCT!$G$8),DULIEU!O33,"")</f>
        <v/>
      </c>
      <c r="G41" s="853" t="str">
        <f>IF(E41="","",IF(LEFT(DULIEU!$V33,LEN(SCT!$G$8))=SCT!$G$8,DULIEU!$W33,IF(LEFT(DULIEU!$W33,LEN(SCT!$G$8))=SCT!$G$8,DULIEU!$V33)))</f>
        <v/>
      </c>
      <c r="H41" s="854">
        <f>IF(E41="",0,IF(LEFT(DULIEU!$V33,LEN(SCT!$G$8))=SCT!$G$8,DULIEU!$X33,0))</f>
        <v>0</v>
      </c>
      <c r="I41" s="854">
        <f>IF(E41="",0,IF(LEFT(DULIEU!$W33,LEN(SCT!$G$8))=SCT!$G$8,DULIEU!$X33,0))</f>
        <v>0</v>
      </c>
      <c r="J41" s="855">
        <f>MAX($J$13+SUBTOTAL(9,$H$15:H41)-SUBTOTAL(9,$I$15:I41)-$K$13,0)</f>
        <v>1945335000</v>
      </c>
      <c r="K41" s="855">
        <f>MAX($K$13+SUBTOTAL(9,$I$15:I41)-SUBTOTAL(9,$H$15:H41)-$J$13,0)</f>
        <v>0</v>
      </c>
      <c r="L41" s="846" t="str">
        <f t="shared" si="1"/>
        <v/>
      </c>
      <c r="M41" s="420"/>
      <c r="N41" s="420"/>
      <c r="O41" s="420"/>
      <c r="P41" s="420"/>
      <c r="Q41" s="420"/>
      <c r="R41" s="420"/>
      <c r="S41" s="420"/>
      <c r="T41" s="420"/>
      <c r="U41" s="420"/>
      <c r="V41" s="420"/>
      <c r="W41" s="420"/>
      <c r="X41" s="420"/>
      <c r="Y41" s="420"/>
      <c r="Z41" s="420"/>
      <c r="AA41" s="420"/>
      <c r="AB41" s="420"/>
      <c r="AC41" s="420"/>
    </row>
    <row r="42" spans="1:29" ht="13.5" hidden="1" customHeight="1">
      <c r="A42" s="420"/>
      <c r="B42" s="853" t="str">
        <f>IF(OR(LEFT(DULIEU!$V34,LEN(SCT!$G$8))=SCT!$G$8,LEFT(DULIEU!$W34,LEN(SCT!$G$8))=SCT!$G$8),DULIEU!D34,"")</f>
        <v/>
      </c>
      <c r="C42" s="853" t="str">
        <f>IF(OR(LEFT(DULIEU!$V34,LEN(SCT!$G$8))=SCT!$G$8,LEFT(DULIEU!$W34,LEN(SCT!$G$8))=SCT!$G$8),DULIEU!H34,"")</f>
        <v/>
      </c>
      <c r="D42" s="853" t="str">
        <f>IF(OR(LEFT(DULIEU!$V34,LEN(SCT!$G$8))=SCT!$G$8,LEFT(DULIEU!$W34,LEN(SCT!$G$8))=SCT!$G$8),DULIEU!J34,"")</f>
        <v/>
      </c>
      <c r="E42" s="853" t="str">
        <f>IF(OR(LEFT(DULIEU!$V34,LEN(SCT!$G$8))=SCT!$G$8,LEFT(DULIEU!$W34,LEN(SCT!$G$8))=SCT!$G$8),DULIEU!E34,"")</f>
        <v/>
      </c>
      <c r="F42" s="1179" t="str">
        <f>IF(OR(LEFT(DULIEU!$V34,LEN(SCT!$G$8))=SCT!$G$8,LEFT(DULIEU!$W34,LEN(SCT!$G$8))=SCT!$G$8),DULIEU!O34,"")</f>
        <v/>
      </c>
      <c r="G42" s="853" t="str">
        <f>IF(E42="","",IF(LEFT(DULIEU!$V34,LEN(SCT!$G$8))=SCT!$G$8,DULIEU!$W34,IF(LEFT(DULIEU!$W34,LEN(SCT!$G$8))=SCT!$G$8,DULIEU!$V34)))</f>
        <v/>
      </c>
      <c r="H42" s="854">
        <f>IF(E42="",0,IF(LEFT(DULIEU!$V34,LEN(SCT!$G$8))=SCT!$G$8,DULIEU!$X34,0))</f>
        <v>0</v>
      </c>
      <c r="I42" s="854">
        <f>IF(E42="",0,IF(LEFT(DULIEU!$W34,LEN(SCT!$G$8))=SCT!$G$8,DULIEU!$X34,0))</f>
        <v>0</v>
      </c>
      <c r="J42" s="855">
        <f>MAX($J$13+SUBTOTAL(9,$H$15:H42)-SUBTOTAL(9,$I$15:I42)-$K$13,0)</f>
        <v>1945335000</v>
      </c>
      <c r="K42" s="855">
        <f>MAX($K$13+SUBTOTAL(9,$I$15:I42)-SUBTOTAL(9,$H$15:H42)-$J$13,0)</f>
        <v>0</v>
      </c>
      <c r="L42" s="846" t="str">
        <f t="shared" si="1"/>
        <v/>
      </c>
      <c r="M42" s="420"/>
      <c r="N42" s="420"/>
      <c r="O42" s="420"/>
      <c r="P42" s="420"/>
      <c r="Q42" s="420"/>
      <c r="R42" s="420"/>
      <c r="S42" s="420"/>
      <c r="T42" s="420"/>
      <c r="U42" s="420"/>
      <c r="V42" s="420"/>
      <c r="W42" s="420"/>
      <c r="X42" s="420"/>
      <c r="Y42" s="420"/>
      <c r="Z42" s="420"/>
      <c r="AA42" s="420"/>
      <c r="AB42" s="420"/>
      <c r="AC42" s="420"/>
    </row>
    <row r="43" spans="1:29" ht="13.5" hidden="1" customHeight="1">
      <c r="A43" s="420"/>
      <c r="B43" s="853" t="str">
        <f>IF(OR(LEFT(DULIEU!$V35,LEN(SCT!$G$8))=SCT!$G$8,LEFT(DULIEU!$W35,LEN(SCT!$G$8))=SCT!$G$8),DULIEU!D35,"")</f>
        <v/>
      </c>
      <c r="C43" s="853" t="str">
        <f>IF(OR(LEFT(DULIEU!$V35,LEN(SCT!$G$8))=SCT!$G$8,LEFT(DULIEU!$W35,LEN(SCT!$G$8))=SCT!$G$8),DULIEU!H35,"")</f>
        <v/>
      </c>
      <c r="D43" s="853" t="str">
        <f>IF(OR(LEFT(DULIEU!$V35,LEN(SCT!$G$8))=SCT!$G$8,LEFT(DULIEU!$W35,LEN(SCT!$G$8))=SCT!$G$8),DULIEU!J35,"")</f>
        <v/>
      </c>
      <c r="E43" s="853" t="str">
        <f>IF(OR(LEFT(DULIEU!$V35,LEN(SCT!$G$8))=SCT!$G$8,LEFT(DULIEU!$W35,LEN(SCT!$G$8))=SCT!$G$8),DULIEU!E35,"")</f>
        <v/>
      </c>
      <c r="F43" s="1179" t="str">
        <f>IF(OR(LEFT(DULIEU!$V35,LEN(SCT!$G$8))=SCT!$G$8,LEFT(DULIEU!$W35,LEN(SCT!$G$8))=SCT!$G$8),DULIEU!O35,"")</f>
        <v/>
      </c>
      <c r="G43" s="853" t="str">
        <f>IF(E43="","",IF(LEFT(DULIEU!$V35,LEN(SCT!$G$8))=SCT!$G$8,DULIEU!$W35,IF(LEFT(DULIEU!$W35,LEN(SCT!$G$8))=SCT!$G$8,DULIEU!$V35)))</f>
        <v/>
      </c>
      <c r="H43" s="854">
        <f>IF(E43="",0,IF(LEFT(DULIEU!$V35,LEN(SCT!$G$8))=SCT!$G$8,DULIEU!$X35,0))</f>
        <v>0</v>
      </c>
      <c r="I43" s="854">
        <f>IF(E43="",0,IF(LEFT(DULIEU!$W35,LEN(SCT!$G$8))=SCT!$G$8,DULIEU!$X35,0))</f>
        <v>0</v>
      </c>
      <c r="J43" s="855">
        <f>MAX($J$13+SUBTOTAL(9,$H$15:H43)-SUBTOTAL(9,$I$15:I43)-$K$13,0)</f>
        <v>1945335000</v>
      </c>
      <c r="K43" s="855">
        <f>MAX($K$13+SUBTOTAL(9,$I$15:I43)-SUBTOTAL(9,$H$15:H43)-$J$13,0)</f>
        <v>0</v>
      </c>
      <c r="L43" s="846" t="str">
        <f t="shared" si="1"/>
        <v/>
      </c>
      <c r="M43" s="420"/>
      <c r="N43" s="420"/>
      <c r="O43" s="420"/>
      <c r="P43" s="420"/>
      <c r="Q43" s="420"/>
      <c r="R43" s="420"/>
      <c r="S43" s="420"/>
      <c r="T43" s="420"/>
      <c r="U43" s="420"/>
      <c r="V43" s="420"/>
      <c r="W43" s="420"/>
      <c r="X43" s="420"/>
      <c r="Y43" s="420"/>
      <c r="Z43" s="420"/>
      <c r="AA43" s="420"/>
      <c r="AB43" s="420"/>
      <c r="AC43" s="420"/>
    </row>
    <row r="44" spans="1:29" ht="13.5" hidden="1" customHeight="1">
      <c r="A44" s="420"/>
      <c r="B44" s="853" t="str">
        <f>IF(OR(LEFT(DULIEU!$V36,LEN(SCT!$G$8))=SCT!$G$8,LEFT(DULIEU!$W36,LEN(SCT!$G$8))=SCT!$G$8),DULIEU!D36,"")</f>
        <v/>
      </c>
      <c r="C44" s="853" t="str">
        <f>IF(OR(LEFT(DULIEU!$V36,LEN(SCT!$G$8))=SCT!$G$8,LEFT(DULIEU!$W36,LEN(SCT!$G$8))=SCT!$G$8),DULIEU!H36,"")</f>
        <v/>
      </c>
      <c r="D44" s="853" t="str">
        <f>IF(OR(LEFT(DULIEU!$V36,LEN(SCT!$G$8))=SCT!$G$8,LEFT(DULIEU!$W36,LEN(SCT!$G$8))=SCT!$G$8),DULIEU!J36,"")</f>
        <v/>
      </c>
      <c r="E44" s="853" t="str">
        <f>IF(OR(LEFT(DULIEU!$V36,LEN(SCT!$G$8))=SCT!$G$8,LEFT(DULIEU!$W36,LEN(SCT!$G$8))=SCT!$G$8),DULIEU!E36,"")</f>
        <v/>
      </c>
      <c r="F44" s="1179" t="str">
        <f>IF(OR(LEFT(DULIEU!$V36,LEN(SCT!$G$8))=SCT!$G$8,LEFT(DULIEU!$W36,LEN(SCT!$G$8))=SCT!$G$8),DULIEU!O36,"")</f>
        <v/>
      </c>
      <c r="G44" s="853" t="str">
        <f>IF(E44="","",IF(LEFT(DULIEU!$V36,LEN(SCT!$G$8))=SCT!$G$8,DULIEU!$W36,IF(LEFT(DULIEU!$W36,LEN(SCT!$G$8))=SCT!$G$8,DULIEU!$V36)))</f>
        <v/>
      </c>
      <c r="H44" s="854">
        <f>IF(E44="",0,IF(LEFT(DULIEU!$V36,LEN(SCT!$G$8))=SCT!$G$8,DULIEU!$X36,0))</f>
        <v>0</v>
      </c>
      <c r="I44" s="854">
        <f>IF(E44="",0,IF(LEFT(DULIEU!$W36,LEN(SCT!$G$8))=SCT!$G$8,DULIEU!$X36,0))</f>
        <v>0</v>
      </c>
      <c r="J44" s="855">
        <f>MAX($J$13+SUBTOTAL(9,$H$15:H44)-SUBTOTAL(9,$I$15:I44)-$K$13,0)</f>
        <v>1945335000</v>
      </c>
      <c r="K44" s="855">
        <f>MAX($K$13+SUBTOTAL(9,$I$15:I44)-SUBTOTAL(9,$H$15:H44)-$J$13,0)</f>
        <v>0</v>
      </c>
      <c r="L44" s="846" t="str">
        <f t="shared" si="1"/>
        <v/>
      </c>
      <c r="M44" s="420"/>
      <c r="N44" s="420"/>
      <c r="O44" s="420"/>
      <c r="P44" s="420"/>
      <c r="Q44" s="420"/>
      <c r="R44" s="420"/>
      <c r="S44" s="420"/>
      <c r="T44" s="420"/>
      <c r="U44" s="420"/>
      <c r="V44" s="420"/>
      <c r="W44" s="420"/>
      <c r="X44" s="420"/>
      <c r="Y44" s="420"/>
      <c r="Z44" s="420"/>
      <c r="AA44" s="420"/>
      <c r="AB44" s="420"/>
      <c r="AC44" s="420"/>
    </row>
    <row r="45" spans="1:29" ht="13.5" hidden="1" customHeight="1">
      <c r="A45" s="420"/>
      <c r="B45" s="853" t="str">
        <f>IF(OR(LEFT(DULIEU!$V37,LEN(SCT!$G$8))=SCT!$G$8,LEFT(DULIEU!$W37,LEN(SCT!$G$8))=SCT!$G$8),DULIEU!D37,"")</f>
        <v/>
      </c>
      <c r="C45" s="853" t="str">
        <f>IF(OR(LEFT(DULIEU!$V37,LEN(SCT!$G$8))=SCT!$G$8,LEFT(DULIEU!$W37,LEN(SCT!$G$8))=SCT!$G$8),DULIEU!H37,"")</f>
        <v/>
      </c>
      <c r="D45" s="853" t="str">
        <f>IF(OR(LEFT(DULIEU!$V37,LEN(SCT!$G$8))=SCT!$G$8,LEFT(DULIEU!$W37,LEN(SCT!$G$8))=SCT!$G$8),DULIEU!J37,"")</f>
        <v/>
      </c>
      <c r="E45" s="853" t="str">
        <f>IF(OR(LEFT(DULIEU!$V37,LEN(SCT!$G$8))=SCT!$G$8,LEFT(DULIEU!$W37,LEN(SCT!$G$8))=SCT!$G$8),DULIEU!E37,"")</f>
        <v/>
      </c>
      <c r="F45" s="1179" t="str">
        <f>IF(OR(LEFT(DULIEU!$V37,LEN(SCT!$G$8))=SCT!$G$8,LEFT(DULIEU!$W37,LEN(SCT!$G$8))=SCT!$G$8),DULIEU!O37,"")</f>
        <v/>
      </c>
      <c r="G45" s="853" t="str">
        <f>IF(E45="","",IF(LEFT(DULIEU!$V37,LEN(SCT!$G$8))=SCT!$G$8,DULIEU!$W37,IF(LEFT(DULIEU!$W37,LEN(SCT!$G$8))=SCT!$G$8,DULIEU!$V37)))</f>
        <v/>
      </c>
      <c r="H45" s="854">
        <f>IF(E45="",0,IF(LEFT(DULIEU!$V37,LEN(SCT!$G$8))=SCT!$G$8,DULIEU!$X37,0))</f>
        <v>0</v>
      </c>
      <c r="I45" s="854">
        <f>IF(E45="",0,IF(LEFT(DULIEU!$W37,LEN(SCT!$G$8))=SCT!$G$8,DULIEU!$X37,0))</f>
        <v>0</v>
      </c>
      <c r="J45" s="855">
        <f>MAX($J$13+SUBTOTAL(9,$H$15:H45)-SUBTOTAL(9,$I$15:I45)-$K$13,0)</f>
        <v>1945335000</v>
      </c>
      <c r="K45" s="855">
        <f>MAX($K$13+SUBTOTAL(9,$I$15:I45)-SUBTOTAL(9,$H$15:H45)-$J$13,0)</f>
        <v>0</v>
      </c>
      <c r="L45" s="846" t="str">
        <f t="shared" si="1"/>
        <v/>
      </c>
      <c r="M45" s="420"/>
      <c r="N45" s="420"/>
      <c r="O45" s="420"/>
      <c r="P45" s="420"/>
      <c r="Q45" s="420"/>
      <c r="R45" s="420"/>
      <c r="S45" s="420"/>
      <c r="T45" s="420"/>
      <c r="U45" s="420"/>
      <c r="V45" s="420"/>
      <c r="W45" s="420"/>
      <c r="X45" s="420"/>
      <c r="Y45" s="420"/>
      <c r="Z45" s="420"/>
      <c r="AA45" s="420"/>
      <c r="AB45" s="420"/>
      <c r="AC45" s="420"/>
    </row>
    <row r="46" spans="1:29" ht="13.5" customHeight="1">
      <c r="A46" s="420"/>
      <c r="B46" s="853" t="str">
        <f>IF(OR(LEFT(DULIEU!$V38,LEN(SCT!$G$8))=SCT!$G$8,LEFT(DULIEU!$W38,LEN(SCT!$G$8))=SCT!$G$8),DULIEU!D38,"")</f>
        <v>30/06/2015</v>
      </c>
      <c r="C46" s="853" t="str">
        <f>IF(OR(LEFT(DULIEU!$V38,LEN(SCT!$G$8))=SCT!$G$8,LEFT(DULIEU!$W38,LEN(SCT!$G$8))=SCT!$G$8),DULIEU!H38,"")</f>
        <v>PC012</v>
      </c>
      <c r="D46" s="853" t="str">
        <f>IF(OR(LEFT(DULIEU!$V38,LEN(SCT!$G$8))=SCT!$G$8,LEFT(DULIEU!$W38,LEN(SCT!$G$8))=SCT!$G$8),DULIEU!J38,"")</f>
        <v/>
      </c>
      <c r="E46" s="853" t="str">
        <f>IF(OR(LEFT(DULIEU!$V38,LEN(SCT!$G$8))=SCT!$G$8,LEFT(DULIEU!$W38,LEN(SCT!$G$8))=SCT!$G$8),DULIEU!E38,"")</f>
        <v>30/06/2015</v>
      </c>
      <c r="F46" s="1179" t="str">
        <f>IF(OR(LEFT(DULIEU!$V38,LEN(SCT!$G$8))=SCT!$G$8,LEFT(DULIEU!$W38,LEN(SCT!$G$8))=SCT!$G$8),DULIEU!O38,"")</f>
        <v>Thanh toán lương tháng 06/2015</v>
      </c>
      <c r="G46" s="853" t="str">
        <f>IF(E46="","",IF(LEFT(DULIEU!$V38,LEN(SCT!$G$8))=SCT!$G$8,DULIEU!$W38,IF(LEFT(DULIEU!$W38,LEN(SCT!$G$8))=SCT!$G$8,DULIEU!$V38)))</f>
        <v>334</v>
      </c>
      <c r="H46" s="854">
        <f>IF(E46="",0,IF(LEFT(DULIEU!$V38,LEN(SCT!$G$8))=SCT!$G$8,DULIEU!$X38,0))</f>
        <v>0</v>
      </c>
      <c r="I46" s="854">
        <f>IF(E46="",0,IF(LEFT(DULIEU!$W38,LEN(SCT!$G$8))=SCT!$G$8,DULIEU!$X38,0))</f>
        <v>7942000</v>
      </c>
      <c r="J46" s="855">
        <f>MAX($J$13+SUBTOTAL(9,$H$15:H46)-SUBTOTAL(9,$I$15:I46)-$K$13,0)</f>
        <v>1937393000</v>
      </c>
      <c r="K46" s="855">
        <f>MAX($K$13+SUBTOTAL(9,$I$15:I46)-SUBTOTAL(9,$H$15:H46)-$J$13,0)</f>
        <v>0</v>
      </c>
      <c r="L46" s="846" t="str">
        <f t="shared" si="1"/>
        <v>x</v>
      </c>
      <c r="M46" s="420"/>
      <c r="N46" s="420"/>
      <c r="O46" s="420"/>
      <c r="P46" s="420"/>
      <c r="Q46" s="420"/>
      <c r="R46" s="420"/>
      <c r="S46" s="420"/>
      <c r="T46" s="420"/>
      <c r="U46" s="420"/>
      <c r="V46" s="420"/>
      <c r="W46" s="420"/>
      <c r="X46" s="420"/>
      <c r="Y46" s="420"/>
      <c r="Z46" s="420"/>
      <c r="AA46" s="420"/>
      <c r="AB46" s="420"/>
      <c r="AC46" s="420"/>
    </row>
    <row r="47" spans="1:29" ht="13.5" hidden="1" customHeight="1">
      <c r="A47" s="420"/>
      <c r="B47" s="853" t="str">
        <f>IF(OR(LEFT(DULIEU!$V39,LEN(SCT!$G$8))=SCT!$G$8,LEFT(DULIEU!$W39,LEN(SCT!$G$8))=SCT!$G$8),DULIEU!D39,"")</f>
        <v/>
      </c>
      <c r="C47" s="853" t="str">
        <f>IF(OR(LEFT(DULIEU!$V39,LEN(SCT!$G$8))=SCT!$G$8,LEFT(DULIEU!$W39,LEN(SCT!$G$8))=SCT!$G$8),DULIEU!H39,"")</f>
        <v/>
      </c>
      <c r="D47" s="853" t="str">
        <f>IF(OR(LEFT(DULIEU!$V39,LEN(SCT!$G$8))=SCT!$G$8,LEFT(DULIEU!$W39,LEN(SCT!$G$8))=SCT!$G$8),DULIEU!J39,"")</f>
        <v/>
      </c>
      <c r="E47" s="853" t="str">
        <f>IF(OR(LEFT(DULIEU!$V39,LEN(SCT!$G$8))=SCT!$G$8,LEFT(DULIEU!$W39,LEN(SCT!$G$8))=SCT!$G$8),DULIEU!E39,"")</f>
        <v/>
      </c>
      <c r="F47" s="1179" t="str">
        <f>IF(OR(LEFT(DULIEU!$V39,LEN(SCT!$G$8))=SCT!$G$8,LEFT(DULIEU!$W39,LEN(SCT!$G$8))=SCT!$G$8),DULIEU!O39,"")</f>
        <v/>
      </c>
      <c r="G47" s="853" t="str">
        <f>IF(E47="","",IF(LEFT(DULIEU!$V39,LEN(SCT!$G$8))=SCT!$G$8,DULIEU!$W39,IF(LEFT(DULIEU!$W39,LEN(SCT!$G$8))=SCT!$G$8,DULIEU!$V39)))</f>
        <v/>
      </c>
      <c r="H47" s="854">
        <f>IF(E47="",0,IF(LEFT(DULIEU!$V39,LEN(SCT!$G$8))=SCT!$G$8,DULIEU!$X39,0))</f>
        <v>0</v>
      </c>
      <c r="I47" s="854">
        <f>IF(E47="",0,IF(LEFT(DULIEU!$W39,LEN(SCT!$G$8))=SCT!$G$8,DULIEU!$X39,0))</f>
        <v>0</v>
      </c>
      <c r="J47" s="855">
        <f>MAX($J$13+SUBTOTAL(9,$H$15:H47)-SUBTOTAL(9,$I$15:I47)-$K$13,0)</f>
        <v>1937393000</v>
      </c>
      <c r="K47" s="855">
        <f>MAX($K$13+SUBTOTAL(9,$I$15:I47)-SUBTOTAL(9,$H$15:H47)-$J$13,0)</f>
        <v>0</v>
      </c>
      <c r="L47" s="846" t="str">
        <f t="shared" si="1"/>
        <v/>
      </c>
      <c r="M47" s="420"/>
      <c r="N47" s="420"/>
      <c r="O47" s="420"/>
      <c r="P47" s="420"/>
      <c r="Q47" s="420"/>
      <c r="R47" s="420"/>
      <c r="S47" s="420"/>
      <c r="T47" s="420"/>
      <c r="U47" s="420"/>
      <c r="V47" s="420"/>
      <c r="W47" s="420"/>
      <c r="X47" s="420"/>
      <c r="Y47" s="420"/>
      <c r="Z47" s="420"/>
      <c r="AA47" s="420"/>
      <c r="AB47" s="420"/>
      <c r="AC47" s="420"/>
    </row>
    <row r="48" spans="1:29" ht="13.5" hidden="1" customHeight="1">
      <c r="A48" s="420"/>
      <c r="B48" s="853" t="str">
        <f>IF(OR(LEFT(DULIEU!$V40,LEN(SCT!$G$8))=SCT!$G$8,LEFT(DULIEU!$W40,LEN(SCT!$G$8))=SCT!$G$8),DULIEU!D40,"")</f>
        <v/>
      </c>
      <c r="C48" s="853" t="str">
        <f>IF(OR(LEFT(DULIEU!$V40,LEN(SCT!$G$8))=SCT!$G$8,LEFT(DULIEU!$W40,LEN(SCT!$G$8))=SCT!$G$8),DULIEU!H40,"")</f>
        <v/>
      </c>
      <c r="D48" s="853" t="str">
        <f>IF(OR(LEFT(DULIEU!$V40,LEN(SCT!$G$8))=SCT!$G$8,LEFT(DULIEU!$W40,LEN(SCT!$G$8))=SCT!$G$8),DULIEU!J40,"")</f>
        <v/>
      </c>
      <c r="E48" s="853" t="str">
        <f>IF(OR(LEFT(DULIEU!$V40,LEN(SCT!$G$8))=SCT!$G$8,LEFT(DULIEU!$W40,LEN(SCT!$G$8))=SCT!$G$8),DULIEU!E40,"")</f>
        <v/>
      </c>
      <c r="F48" s="1179" t="str">
        <f>IF(OR(LEFT(DULIEU!$V40,LEN(SCT!$G$8))=SCT!$G$8,LEFT(DULIEU!$W40,LEN(SCT!$G$8))=SCT!$G$8),DULIEU!O40,"")</f>
        <v/>
      </c>
      <c r="G48" s="853" t="str">
        <f>IF(E48="","",IF(LEFT(DULIEU!$V40,LEN(SCT!$G$8))=SCT!$G$8,DULIEU!$W40,IF(LEFT(DULIEU!$W40,LEN(SCT!$G$8))=SCT!$G$8,DULIEU!$V40)))</f>
        <v/>
      </c>
      <c r="H48" s="854">
        <f>IF(E48="",0,IF(LEFT(DULIEU!$V40,LEN(SCT!$G$8))=SCT!$G$8,DULIEU!$X40,0))</f>
        <v>0</v>
      </c>
      <c r="I48" s="854">
        <f>IF(E48="",0,IF(LEFT(DULIEU!$W40,LEN(SCT!$G$8))=SCT!$G$8,DULIEU!$X40,0))</f>
        <v>0</v>
      </c>
      <c r="J48" s="855">
        <f>MAX($J$13+SUBTOTAL(9,$H$15:H48)-SUBTOTAL(9,$I$15:I48)-$K$13,0)</f>
        <v>1937393000</v>
      </c>
      <c r="K48" s="855">
        <f>MAX($K$13+SUBTOTAL(9,$I$15:I48)-SUBTOTAL(9,$H$15:H48)-$J$13,0)</f>
        <v>0</v>
      </c>
      <c r="L48" s="846" t="str">
        <f t="shared" si="1"/>
        <v/>
      </c>
      <c r="M48" s="420"/>
      <c r="N48" s="420"/>
      <c r="O48" s="420"/>
      <c r="P48" s="420"/>
      <c r="Q48" s="420"/>
      <c r="R48" s="420"/>
      <c r="S48" s="420"/>
      <c r="T48" s="420"/>
      <c r="U48" s="420"/>
      <c r="V48" s="420"/>
      <c r="W48" s="420"/>
      <c r="X48" s="420"/>
      <c r="Y48" s="420"/>
      <c r="Z48" s="420"/>
      <c r="AA48" s="420"/>
      <c r="AB48" s="420"/>
      <c r="AC48" s="420"/>
    </row>
    <row r="49" spans="1:29" ht="13.5" hidden="1" customHeight="1">
      <c r="A49" s="420"/>
      <c r="B49" s="853" t="str">
        <f>IF(OR(LEFT(DULIEU!$V41,LEN(SCT!$G$8))=SCT!$G$8,LEFT(DULIEU!$W41,LEN(SCT!$G$8))=SCT!$G$8),DULIEU!D41,"")</f>
        <v/>
      </c>
      <c r="C49" s="853" t="str">
        <f>IF(OR(LEFT(DULIEU!$V41,LEN(SCT!$G$8))=SCT!$G$8,LEFT(DULIEU!$W41,LEN(SCT!$G$8))=SCT!$G$8),DULIEU!H41,"")</f>
        <v/>
      </c>
      <c r="D49" s="853" t="str">
        <f>IF(OR(LEFT(DULIEU!$V41,LEN(SCT!$G$8))=SCT!$G$8,LEFT(DULIEU!$W41,LEN(SCT!$G$8))=SCT!$G$8),DULIEU!J41,"")</f>
        <v/>
      </c>
      <c r="E49" s="853" t="str">
        <f>IF(OR(LEFT(DULIEU!$V41,LEN(SCT!$G$8))=SCT!$G$8,LEFT(DULIEU!$W41,LEN(SCT!$G$8))=SCT!$G$8),DULIEU!E41,"")</f>
        <v/>
      </c>
      <c r="F49" s="1179" t="str">
        <f>IF(OR(LEFT(DULIEU!$V41,LEN(SCT!$G$8))=SCT!$G$8,LEFT(DULIEU!$W41,LEN(SCT!$G$8))=SCT!$G$8),DULIEU!O41,"")</f>
        <v/>
      </c>
      <c r="G49" s="853" t="str">
        <f>IF(E49="","",IF(LEFT(DULIEU!$V41,LEN(SCT!$G$8))=SCT!$G$8,DULIEU!$W41,IF(LEFT(DULIEU!$W41,LEN(SCT!$G$8))=SCT!$G$8,DULIEU!$V41)))</f>
        <v/>
      </c>
      <c r="H49" s="854">
        <f>IF(E49="",0,IF(LEFT(DULIEU!$V41,LEN(SCT!$G$8))=SCT!$G$8,DULIEU!$X41,0))</f>
        <v>0</v>
      </c>
      <c r="I49" s="854">
        <f>IF(E49="",0,IF(LEFT(DULIEU!$W41,LEN(SCT!$G$8))=SCT!$G$8,DULIEU!$X41,0))</f>
        <v>0</v>
      </c>
      <c r="J49" s="855">
        <f>MAX($J$13+SUBTOTAL(9,$H$15:H49)-SUBTOTAL(9,$I$15:I49)-$K$13,0)</f>
        <v>1937393000</v>
      </c>
      <c r="K49" s="855">
        <f>MAX($K$13+SUBTOTAL(9,$I$15:I49)-SUBTOTAL(9,$H$15:H49)-$J$13,0)</f>
        <v>0</v>
      </c>
      <c r="L49" s="846" t="str">
        <f t="shared" si="1"/>
        <v/>
      </c>
      <c r="M49" s="420"/>
      <c r="N49" s="420"/>
      <c r="O49" s="420"/>
      <c r="P49" s="420"/>
      <c r="Q49" s="420"/>
      <c r="R49" s="420"/>
      <c r="S49" s="420"/>
      <c r="T49" s="420"/>
      <c r="U49" s="420"/>
      <c r="V49" s="420"/>
      <c r="W49" s="420"/>
      <c r="X49" s="420"/>
      <c r="Y49" s="420"/>
      <c r="Z49" s="420"/>
      <c r="AA49" s="420"/>
      <c r="AB49" s="420"/>
      <c r="AC49" s="420"/>
    </row>
    <row r="50" spans="1:29" ht="13.5" hidden="1" customHeight="1">
      <c r="A50" s="420"/>
      <c r="B50" s="853" t="str">
        <f>IF(OR(LEFT(DULIEU!$V42,LEN(SCT!$G$8))=SCT!$G$8,LEFT(DULIEU!$W42,LEN(SCT!$G$8))=SCT!$G$8),DULIEU!D42,"")</f>
        <v/>
      </c>
      <c r="C50" s="853" t="str">
        <f>IF(OR(LEFT(DULIEU!$V42,LEN(SCT!$G$8))=SCT!$G$8,LEFT(DULIEU!$W42,LEN(SCT!$G$8))=SCT!$G$8),DULIEU!H42,"")</f>
        <v/>
      </c>
      <c r="D50" s="853" t="str">
        <f>IF(OR(LEFT(DULIEU!$V42,LEN(SCT!$G$8))=SCT!$G$8,LEFT(DULIEU!$W42,LEN(SCT!$G$8))=SCT!$G$8),DULIEU!J42,"")</f>
        <v/>
      </c>
      <c r="E50" s="853" t="str">
        <f>IF(OR(LEFT(DULIEU!$V42,LEN(SCT!$G$8))=SCT!$G$8,LEFT(DULIEU!$W42,LEN(SCT!$G$8))=SCT!$G$8),DULIEU!E42,"")</f>
        <v/>
      </c>
      <c r="F50" s="1179" t="str">
        <f>IF(OR(LEFT(DULIEU!$V42,LEN(SCT!$G$8))=SCT!$G$8,LEFT(DULIEU!$W42,LEN(SCT!$G$8))=SCT!$G$8),DULIEU!O42,"")</f>
        <v/>
      </c>
      <c r="G50" s="853" t="str">
        <f>IF(E50="","",IF(LEFT(DULIEU!$V42,LEN(SCT!$G$8))=SCT!$G$8,DULIEU!$W42,IF(LEFT(DULIEU!$W42,LEN(SCT!$G$8))=SCT!$G$8,DULIEU!$V42)))</f>
        <v/>
      </c>
      <c r="H50" s="854">
        <f>IF(E50="",0,IF(LEFT(DULIEU!$V42,LEN(SCT!$G$8))=SCT!$G$8,DULIEU!$X42,0))</f>
        <v>0</v>
      </c>
      <c r="I50" s="854">
        <f>IF(E50="",0,IF(LEFT(DULIEU!$W42,LEN(SCT!$G$8))=SCT!$G$8,DULIEU!$X42,0))</f>
        <v>0</v>
      </c>
      <c r="J50" s="855">
        <f>MAX($J$13+SUBTOTAL(9,$H$15:H50)-SUBTOTAL(9,$I$15:I50)-$K$13,0)</f>
        <v>1937393000</v>
      </c>
      <c r="K50" s="855">
        <f>MAX($K$13+SUBTOTAL(9,$I$15:I50)-SUBTOTAL(9,$H$15:H50)-$J$13,0)</f>
        <v>0</v>
      </c>
      <c r="L50" s="846" t="str">
        <f t="shared" si="1"/>
        <v/>
      </c>
      <c r="M50" s="420"/>
      <c r="N50" s="420"/>
      <c r="O50" s="420"/>
      <c r="P50" s="420"/>
      <c r="Q50" s="420"/>
      <c r="R50" s="420"/>
      <c r="S50" s="420"/>
      <c r="T50" s="420"/>
      <c r="U50" s="420"/>
      <c r="V50" s="420"/>
      <c r="W50" s="420"/>
      <c r="X50" s="420"/>
      <c r="Y50" s="420"/>
      <c r="Z50" s="420"/>
      <c r="AA50" s="420"/>
      <c r="AB50" s="420"/>
      <c r="AC50" s="420"/>
    </row>
    <row r="51" spans="1:29" ht="13.5" hidden="1" customHeight="1">
      <c r="A51" s="420"/>
      <c r="B51" s="853" t="str">
        <f>IF(OR(LEFT(DULIEU!$V43,LEN(SCT!$G$8))=SCT!$G$8,LEFT(DULIEU!$W43,LEN(SCT!$G$8))=SCT!$G$8),DULIEU!D43,"")</f>
        <v/>
      </c>
      <c r="C51" s="853" t="str">
        <f>IF(OR(LEFT(DULIEU!$V43,LEN(SCT!$G$8))=SCT!$G$8,LEFT(DULIEU!$W43,LEN(SCT!$G$8))=SCT!$G$8),DULIEU!H43,"")</f>
        <v/>
      </c>
      <c r="D51" s="853" t="str">
        <f>IF(OR(LEFT(DULIEU!$V43,LEN(SCT!$G$8))=SCT!$G$8,LEFT(DULIEU!$W43,LEN(SCT!$G$8))=SCT!$G$8),DULIEU!J43,"")</f>
        <v/>
      </c>
      <c r="E51" s="853" t="str">
        <f>IF(OR(LEFT(DULIEU!$V43,LEN(SCT!$G$8))=SCT!$G$8,LEFT(DULIEU!$W43,LEN(SCT!$G$8))=SCT!$G$8),DULIEU!E43,"")</f>
        <v/>
      </c>
      <c r="F51" s="1179" t="str">
        <f>IF(OR(LEFT(DULIEU!$V43,LEN(SCT!$G$8))=SCT!$G$8,LEFT(DULIEU!$W43,LEN(SCT!$G$8))=SCT!$G$8),DULIEU!O43,"")</f>
        <v/>
      </c>
      <c r="G51" s="853" t="str">
        <f>IF(E51="","",IF(LEFT(DULIEU!$V43,LEN(SCT!$G$8))=SCT!$G$8,DULIEU!$W43,IF(LEFT(DULIEU!$W43,LEN(SCT!$G$8))=SCT!$G$8,DULIEU!$V43)))</f>
        <v/>
      </c>
      <c r="H51" s="854">
        <f>IF(E51="",0,IF(LEFT(DULIEU!$V43,LEN(SCT!$G$8))=SCT!$G$8,DULIEU!$X43,0))</f>
        <v>0</v>
      </c>
      <c r="I51" s="854">
        <f>IF(E51="",0,IF(LEFT(DULIEU!$W43,LEN(SCT!$G$8))=SCT!$G$8,DULIEU!$X43,0))</f>
        <v>0</v>
      </c>
      <c r="J51" s="855">
        <f>MAX($J$13+SUBTOTAL(9,$H$15:H51)-SUBTOTAL(9,$I$15:I51)-$K$13,0)</f>
        <v>1937393000</v>
      </c>
      <c r="K51" s="855">
        <f>MAX($K$13+SUBTOTAL(9,$I$15:I51)-SUBTOTAL(9,$H$15:H51)-$J$13,0)</f>
        <v>0</v>
      </c>
      <c r="L51" s="846" t="str">
        <f t="shared" si="1"/>
        <v/>
      </c>
      <c r="M51" s="420"/>
      <c r="N51" s="420"/>
      <c r="O51" s="420"/>
      <c r="P51" s="420"/>
      <c r="Q51" s="420"/>
      <c r="R51" s="420"/>
      <c r="S51" s="420"/>
      <c r="T51" s="420"/>
      <c r="U51" s="420"/>
      <c r="V51" s="420"/>
      <c r="W51" s="420"/>
      <c r="X51" s="420"/>
      <c r="Y51" s="420"/>
      <c r="Z51" s="420"/>
      <c r="AA51" s="420"/>
      <c r="AB51" s="420"/>
      <c r="AC51" s="420"/>
    </row>
    <row r="52" spans="1:29" ht="13.5" customHeight="1">
      <c r="A52" s="420"/>
      <c r="B52" s="853" t="str">
        <f>IF(OR(LEFT(DULIEU!$V44,LEN(SCT!$G$8))=SCT!$G$8,LEFT(DULIEU!$W44,LEN(SCT!$G$8))=SCT!$G$8),DULIEU!D44,"")</f>
        <v>01/07/2015</v>
      </c>
      <c r="C52" s="853" t="str">
        <f>IF(OR(LEFT(DULIEU!$V44,LEN(SCT!$G$8))=SCT!$G$8,LEFT(DULIEU!$W44,LEN(SCT!$G$8))=SCT!$G$8),DULIEU!H44,"")</f>
        <v>PT002</v>
      </c>
      <c r="D52" s="853" t="str">
        <f>IF(OR(LEFT(DULIEU!$V44,LEN(SCT!$G$8))=SCT!$G$8,LEFT(DULIEU!$W44,LEN(SCT!$G$8))=SCT!$G$8),DULIEU!J44,"")</f>
        <v/>
      </c>
      <c r="E52" s="853" t="str">
        <f>IF(OR(LEFT(DULIEU!$V44,LEN(SCT!$G$8))=SCT!$G$8,LEFT(DULIEU!$W44,LEN(SCT!$G$8))=SCT!$G$8),DULIEU!E44,"")</f>
        <v>01/07/2015</v>
      </c>
      <c r="F52" s="1179" t="str">
        <f>IF(OR(LEFT(DULIEU!$V44,LEN(SCT!$G$8))=SCT!$G$8,LEFT(DULIEU!$W44,LEN(SCT!$G$8))=SCT!$G$8),DULIEU!O44,"")</f>
        <v>Rút tiền gửi ngân hàng về nhập quỹ tiền mặt</v>
      </c>
      <c r="G52" s="853" t="str">
        <f>IF(E52="","",IF(LEFT(DULIEU!$V44,LEN(SCT!$G$8))=SCT!$G$8,DULIEU!$W44,IF(LEFT(DULIEU!$W44,LEN(SCT!$G$8))=SCT!$G$8,DULIEU!$V44)))</f>
        <v>11211</v>
      </c>
      <c r="H52" s="854">
        <f>IF(E52="",0,IF(LEFT(DULIEU!$V44,LEN(SCT!$G$8))=SCT!$G$8,DULIEU!$X44,0))</f>
        <v>24000000</v>
      </c>
      <c r="I52" s="854">
        <f>IF(E52="",0,IF(LEFT(DULIEU!$W44,LEN(SCT!$G$8))=SCT!$G$8,DULIEU!$X44,0))</f>
        <v>0</v>
      </c>
      <c r="J52" s="855">
        <f>MAX($J$13+SUBTOTAL(9,$H$15:H52)-SUBTOTAL(9,$I$15:I52)-$K$13,0)</f>
        <v>1961393000</v>
      </c>
      <c r="K52" s="855">
        <f>MAX($K$13+SUBTOTAL(9,$I$15:I52)-SUBTOTAL(9,$H$15:H52)-$J$13,0)</f>
        <v>0</v>
      </c>
      <c r="L52" s="846" t="str">
        <f t="shared" si="1"/>
        <v>x</v>
      </c>
      <c r="M52" s="420"/>
      <c r="N52" s="420"/>
      <c r="O52" s="420"/>
      <c r="P52" s="420"/>
      <c r="Q52" s="420"/>
      <c r="R52" s="420"/>
      <c r="S52" s="420"/>
      <c r="T52" s="420"/>
      <c r="U52" s="420"/>
      <c r="V52" s="420"/>
      <c r="W52" s="420"/>
      <c r="X52" s="420"/>
      <c r="Y52" s="420"/>
      <c r="Z52" s="420"/>
      <c r="AA52" s="420"/>
      <c r="AB52" s="420"/>
      <c r="AC52" s="420"/>
    </row>
    <row r="53" spans="1:29" ht="13.5" hidden="1" customHeight="1">
      <c r="A53" s="420"/>
      <c r="B53" s="853" t="str">
        <f>IF(OR(LEFT(DULIEU!$V45,LEN(SCT!$G$8))=SCT!$G$8,LEFT(DULIEU!$W45,LEN(SCT!$G$8))=SCT!$G$8),DULIEU!D45,"")</f>
        <v/>
      </c>
      <c r="C53" s="853" t="str">
        <f>IF(OR(LEFT(DULIEU!$V45,LEN(SCT!$G$8))=SCT!$G$8,LEFT(DULIEU!$W45,LEN(SCT!$G$8))=SCT!$G$8),DULIEU!H45,"")</f>
        <v/>
      </c>
      <c r="D53" s="853" t="str">
        <f>IF(OR(LEFT(DULIEU!$V45,LEN(SCT!$G$8))=SCT!$G$8,LEFT(DULIEU!$W45,LEN(SCT!$G$8))=SCT!$G$8),DULIEU!J45,"")</f>
        <v/>
      </c>
      <c r="E53" s="853" t="str">
        <f>IF(OR(LEFT(DULIEU!$V45,LEN(SCT!$G$8))=SCT!$G$8,LEFT(DULIEU!$W45,LEN(SCT!$G$8))=SCT!$G$8),DULIEU!E45,"")</f>
        <v/>
      </c>
      <c r="F53" s="1179" t="str">
        <f>IF(OR(LEFT(DULIEU!$V45,LEN(SCT!$G$8))=SCT!$G$8,LEFT(DULIEU!$W45,LEN(SCT!$G$8))=SCT!$G$8),DULIEU!O45,"")</f>
        <v/>
      </c>
      <c r="G53" s="853" t="str">
        <f>IF(E53="","",IF(LEFT(DULIEU!$V45,LEN(SCT!$G$8))=SCT!$G$8,DULIEU!$W45,IF(LEFT(DULIEU!$W45,LEN(SCT!$G$8))=SCT!$G$8,DULIEU!$V45)))</f>
        <v/>
      </c>
      <c r="H53" s="854">
        <f>IF(E53="",0,IF(LEFT(DULIEU!$V45,LEN(SCT!$G$8))=SCT!$G$8,DULIEU!$X45,0))</f>
        <v>0</v>
      </c>
      <c r="I53" s="854">
        <f>IF(E53="",0,IF(LEFT(DULIEU!$W45,LEN(SCT!$G$8))=SCT!$G$8,DULIEU!$X45,0))</f>
        <v>0</v>
      </c>
      <c r="J53" s="855">
        <f>MAX($J$13+SUBTOTAL(9,$H$15:H53)-SUBTOTAL(9,$I$15:I53)-$K$13,0)</f>
        <v>1961393000</v>
      </c>
      <c r="K53" s="855">
        <f>MAX($K$13+SUBTOTAL(9,$I$15:I53)-SUBTOTAL(9,$H$15:H53)-$J$13,0)</f>
        <v>0</v>
      </c>
      <c r="L53" s="846" t="str">
        <f t="shared" si="1"/>
        <v/>
      </c>
      <c r="M53" s="420"/>
      <c r="N53" s="420"/>
      <c r="O53" s="420"/>
      <c r="P53" s="420"/>
      <c r="Q53" s="420"/>
      <c r="R53" s="420"/>
      <c r="S53" s="420"/>
      <c r="T53" s="420"/>
      <c r="U53" s="420"/>
      <c r="V53" s="420"/>
      <c r="W53" s="420"/>
      <c r="X53" s="420"/>
      <c r="Y53" s="420"/>
      <c r="Z53" s="420"/>
      <c r="AA53" s="420"/>
      <c r="AB53" s="420"/>
      <c r="AC53" s="420"/>
    </row>
    <row r="54" spans="1:29" ht="13.5" hidden="1" customHeight="1">
      <c r="A54" s="420"/>
      <c r="B54" s="853" t="str">
        <f>IF(OR(LEFT(DULIEU!$V46,LEN(SCT!$G$8))=SCT!$G$8,LEFT(DULIEU!$W46,LEN(SCT!$G$8))=SCT!$G$8),DULIEU!D46,"")</f>
        <v/>
      </c>
      <c r="C54" s="853" t="str">
        <f>IF(OR(LEFT(DULIEU!$V46,LEN(SCT!$G$8))=SCT!$G$8,LEFT(DULIEU!$W46,LEN(SCT!$G$8))=SCT!$G$8),DULIEU!H46,"")</f>
        <v/>
      </c>
      <c r="D54" s="853" t="str">
        <f>IF(OR(LEFT(DULIEU!$V46,LEN(SCT!$G$8))=SCT!$G$8,LEFT(DULIEU!$W46,LEN(SCT!$G$8))=SCT!$G$8),DULIEU!J46,"")</f>
        <v/>
      </c>
      <c r="E54" s="853" t="str">
        <f>IF(OR(LEFT(DULIEU!$V46,LEN(SCT!$G$8))=SCT!$G$8,LEFT(DULIEU!$W46,LEN(SCT!$G$8))=SCT!$G$8),DULIEU!E46,"")</f>
        <v/>
      </c>
      <c r="F54" s="1179" t="str">
        <f>IF(OR(LEFT(DULIEU!$V46,LEN(SCT!$G$8))=SCT!$G$8,LEFT(DULIEU!$W46,LEN(SCT!$G$8))=SCT!$G$8),DULIEU!O46,"")</f>
        <v/>
      </c>
      <c r="G54" s="853" t="str">
        <f>IF(E54="","",IF(LEFT(DULIEU!$V46,LEN(SCT!$G$8))=SCT!$G$8,DULIEU!$W46,IF(LEFT(DULIEU!$W46,LEN(SCT!$G$8))=SCT!$G$8,DULIEU!$V46)))</f>
        <v/>
      </c>
      <c r="H54" s="854">
        <f>IF(E54="",0,IF(LEFT(DULIEU!$V46,LEN(SCT!$G$8))=SCT!$G$8,DULIEU!$X46,0))</f>
        <v>0</v>
      </c>
      <c r="I54" s="854">
        <f>IF(E54="",0,IF(LEFT(DULIEU!$W46,LEN(SCT!$G$8))=SCT!$G$8,DULIEU!$X46,0))</f>
        <v>0</v>
      </c>
      <c r="J54" s="855">
        <f>MAX($J$13+SUBTOTAL(9,$H$15:H54)-SUBTOTAL(9,$I$15:I54)-$K$13,0)</f>
        <v>1961393000</v>
      </c>
      <c r="K54" s="855">
        <f>MAX($K$13+SUBTOTAL(9,$I$15:I54)-SUBTOTAL(9,$H$15:H54)-$J$13,0)</f>
        <v>0</v>
      </c>
      <c r="L54" s="846" t="str">
        <f t="shared" si="1"/>
        <v/>
      </c>
      <c r="M54" s="420"/>
      <c r="N54" s="420"/>
      <c r="O54" s="420"/>
      <c r="P54" s="420"/>
      <c r="Q54" s="420"/>
      <c r="R54" s="420"/>
      <c r="S54" s="420"/>
      <c r="T54" s="420"/>
      <c r="U54" s="420"/>
      <c r="V54" s="420"/>
      <c r="W54" s="420"/>
      <c r="X54" s="420"/>
      <c r="Y54" s="420"/>
      <c r="Z54" s="420"/>
      <c r="AA54" s="420"/>
      <c r="AB54" s="420"/>
      <c r="AC54" s="420"/>
    </row>
    <row r="55" spans="1:29" ht="13.5" hidden="1" customHeight="1">
      <c r="A55" s="420"/>
      <c r="B55" s="853" t="str">
        <f>IF(OR(LEFT(DULIEU!$V47,LEN(SCT!$G$8))=SCT!$G$8,LEFT(DULIEU!$W47,LEN(SCT!$G$8))=SCT!$G$8),DULIEU!D47,"")</f>
        <v/>
      </c>
      <c r="C55" s="853" t="str">
        <f>IF(OR(LEFT(DULIEU!$V47,LEN(SCT!$G$8))=SCT!$G$8,LEFT(DULIEU!$W47,LEN(SCT!$G$8))=SCT!$G$8),DULIEU!H47,"")</f>
        <v/>
      </c>
      <c r="D55" s="853" t="str">
        <f>IF(OR(LEFT(DULIEU!$V47,LEN(SCT!$G$8))=SCT!$G$8,LEFT(DULIEU!$W47,LEN(SCT!$G$8))=SCT!$G$8),DULIEU!J47,"")</f>
        <v/>
      </c>
      <c r="E55" s="853" t="str">
        <f>IF(OR(LEFT(DULIEU!$V47,LEN(SCT!$G$8))=SCT!$G$8,LEFT(DULIEU!$W47,LEN(SCT!$G$8))=SCT!$G$8),DULIEU!E47,"")</f>
        <v/>
      </c>
      <c r="F55" s="1179" t="str">
        <f>IF(OR(LEFT(DULIEU!$V47,LEN(SCT!$G$8))=SCT!$G$8,LEFT(DULIEU!$W47,LEN(SCT!$G$8))=SCT!$G$8),DULIEU!O47,"")</f>
        <v/>
      </c>
      <c r="G55" s="853" t="str">
        <f>IF(E55="","",IF(LEFT(DULIEU!$V47,LEN(SCT!$G$8))=SCT!$G$8,DULIEU!$W47,IF(LEFT(DULIEU!$W47,LEN(SCT!$G$8))=SCT!$G$8,DULIEU!$V47)))</f>
        <v/>
      </c>
      <c r="H55" s="854">
        <f>IF(E55="",0,IF(LEFT(DULIEU!$V47,LEN(SCT!$G$8))=SCT!$G$8,DULIEU!$X47,0))</f>
        <v>0</v>
      </c>
      <c r="I55" s="854">
        <f>IF(E55="",0,IF(LEFT(DULIEU!$W47,LEN(SCT!$G$8))=SCT!$G$8,DULIEU!$X47,0))</f>
        <v>0</v>
      </c>
      <c r="J55" s="855">
        <f>MAX($J$13+SUBTOTAL(9,$H$15:H55)-SUBTOTAL(9,$I$15:I55)-$K$13,0)</f>
        <v>1961393000</v>
      </c>
      <c r="K55" s="855">
        <f>MAX($K$13+SUBTOTAL(9,$I$15:I55)-SUBTOTAL(9,$H$15:H55)-$J$13,0)</f>
        <v>0</v>
      </c>
      <c r="L55" s="846" t="str">
        <f t="shared" si="1"/>
        <v/>
      </c>
      <c r="M55" s="420"/>
      <c r="N55" s="420"/>
      <c r="O55" s="420"/>
      <c r="P55" s="420"/>
      <c r="Q55" s="420"/>
      <c r="R55" s="420"/>
      <c r="S55" s="420"/>
      <c r="T55" s="420"/>
      <c r="U55" s="420"/>
      <c r="V55" s="420"/>
      <c r="W55" s="420"/>
      <c r="X55" s="420"/>
      <c r="Y55" s="420"/>
      <c r="Z55" s="420"/>
      <c r="AA55" s="420"/>
      <c r="AB55" s="420"/>
      <c r="AC55" s="420"/>
    </row>
    <row r="56" spans="1:29" ht="13.5" hidden="1" customHeight="1">
      <c r="A56" s="420"/>
      <c r="B56" s="853" t="str">
        <f>IF(OR(LEFT(DULIEU!$V48,LEN(SCT!$G$8))=SCT!$G$8,LEFT(DULIEU!$W48,LEN(SCT!$G$8))=SCT!$G$8),DULIEU!D48,"")</f>
        <v/>
      </c>
      <c r="C56" s="853" t="str">
        <f>IF(OR(LEFT(DULIEU!$V48,LEN(SCT!$G$8))=SCT!$G$8,LEFT(DULIEU!$W48,LEN(SCT!$G$8))=SCT!$G$8),DULIEU!H48,"")</f>
        <v/>
      </c>
      <c r="D56" s="853" t="str">
        <f>IF(OR(LEFT(DULIEU!$V48,LEN(SCT!$G$8))=SCT!$G$8,LEFT(DULIEU!$W48,LEN(SCT!$G$8))=SCT!$G$8),DULIEU!J48,"")</f>
        <v/>
      </c>
      <c r="E56" s="853" t="str">
        <f>IF(OR(LEFT(DULIEU!$V48,LEN(SCT!$G$8))=SCT!$G$8,LEFT(DULIEU!$W48,LEN(SCT!$G$8))=SCT!$G$8),DULIEU!E48,"")</f>
        <v/>
      </c>
      <c r="F56" s="1179" t="str">
        <f>IF(OR(LEFT(DULIEU!$V48,LEN(SCT!$G$8))=SCT!$G$8,LEFT(DULIEU!$W48,LEN(SCT!$G$8))=SCT!$G$8),DULIEU!O48,"")</f>
        <v/>
      </c>
      <c r="G56" s="853" t="str">
        <f>IF(E56="","",IF(LEFT(DULIEU!$V48,LEN(SCT!$G$8))=SCT!$G$8,DULIEU!$W48,IF(LEFT(DULIEU!$W48,LEN(SCT!$G$8))=SCT!$G$8,DULIEU!$V48)))</f>
        <v/>
      </c>
      <c r="H56" s="854">
        <f>IF(E56="",0,IF(LEFT(DULIEU!$V48,LEN(SCT!$G$8))=SCT!$G$8,DULIEU!$X48,0))</f>
        <v>0</v>
      </c>
      <c r="I56" s="854">
        <f>IF(E56="",0,IF(LEFT(DULIEU!$W48,LEN(SCT!$G$8))=SCT!$G$8,DULIEU!$X48,0))</f>
        <v>0</v>
      </c>
      <c r="J56" s="855">
        <f>MAX($J$13+SUBTOTAL(9,$H$15:H56)-SUBTOTAL(9,$I$15:I56)-$K$13,0)</f>
        <v>1961393000</v>
      </c>
      <c r="K56" s="855">
        <f>MAX($K$13+SUBTOTAL(9,$I$15:I56)-SUBTOTAL(9,$H$15:H56)-$J$13,0)</f>
        <v>0</v>
      </c>
      <c r="L56" s="846" t="str">
        <f t="shared" si="1"/>
        <v/>
      </c>
      <c r="M56" s="420"/>
      <c r="N56" s="420"/>
      <c r="O56" s="420"/>
      <c r="P56" s="420"/>
      <c r="Q56" s="420"/>
      <c r="R56" s="420"/>
      <c r="S56" s="420"/>
      <c r="T56" s="420"/>
      <c r="U56" s="420"/>
      <c r="V56" s="420"/>
      <c r="W56" s="420"/>
      <c r="X56" s="420"/>
      <c r="Y56" s="420"/>
      <c r="Z56" s="420"/>
      <c r="AA56" s="420"/>
      <c r="AB56" s="420"/>
      <c r="AC56" s="420"/>
    </row>
    <row r="57" spans="1:29" ht="13.5" customHeight="1">
      <c r="A57" s="420"/>
      <c r="B57" s="853" t="str">
        <f>IF(OR(LEFT(DULIEU!$V49,LEN(SCT!$G$8))=SCT!$G$8,LEFT(DULIEU!$W49,LEN(SCT!$G$8))=SCT!$G$8),DULIEU!D49,"")</f>
        <v>31/07/2015</v>
      </c>
      <c r="C57" s="853" t="str">
        <f>IF(OR(LEFT(DULIEU!$V49,LEN(SCT!$G$8))=SCT!$G$8,LEFT(DULIEU!$W49,LEN(SCT!$G$8))=SCT!$G$8),DULIEU!H49,"")</f>
        <v>PC013</v>
      </c>
      <c r="D57" s="853" t="str">
        <f>IF(OR(LEFT(DULIEU!$V49,LEN(SCT!$G$8))=SCT!$G$8,LEFT(DULIEU!$W49,LEN(SCT!$G$8))=SCT!$G$8),DULIEU!J49,"")</f>
        <v/>
      </c>
      <c r="E57" s="853" t="str">
        <f>IF(OR(LEFT(DULIEU!$V49,LEN(SCT!$G$8))=SCT!$G$8,LEFT(DULIEU!$W49,LEN(SCT!$G$8))=SCT!$G$8),DULIEU!E49,"")</f>
        <v>31/07/2015</v>
      </c>
      <c r="F57" s="1179" t="str">
        <f>IF(OR(LEFT(DULIEU!$V49,LEN(SCT!$G$8))=SCT!$G$8,LEFT(DULIEU!$W49,LEN(SCT!$G$8))=SCT!$G$8),DULIEU!O49,"")</f>
        <v>Thanh toán lương tháng 07/2015</v>
      </c>
      <c r="G57" s="853" t="str">
        <f>IF(E57="","",IF(LEFT(DULIEU!$V49,LEN(SCT!$G$8))=SCT!$G$8,DULIEU!$W49,IF(LEFT(DULIEU!$W49,LEN(SCT!$G$8))=SCT!$G$8,DULIEU!$V49)))</f>
        <v>334</v>
      </c>
      <c r="H57" s="854">
        <f>IF(E57="",0,IF(LEFT(DULIEU!$V49,LEN(SCT!$G$8))=SCT!$G$8,DULIEU!$X49,0))</f>
        <v>0</v>
      </c>
      <c r="I57" s="854">
        <f>IF(E57="",0,IF(LEFT(DULIEU!$W49,LEN(SCT!$G$8))=SCT!$G$8,DULIEU!$X49,0))</f>
        <v>8172000</v>
      </c>
      <c r="J57" s="855">
        <f>MAX($J$13+SUBTOTAL(9,$H$15:H57)-SUBTOTAL(9,$I$15:I57)-$K$13,0)</f>
        <v>1953221000</v>
      </c>
      <c r="K57" s="855">
        <f>MAX($K$13+SUBTOTAL(9,$I$15:I57)-SUBTOTAL(9,$H$15:H57)-$J$13,0)</f>
        <v>0</v>
      </c>
      <c r="L57" s="846" t="str">
        <f t="shared" si="1"/>
        <v>x</v>
      </c>
      <c r="M57" s="420"/>
      <c r="N57" s="420"/>
      <c r="O57" s="420"/>
      <c r="P57" s="420"/>
      <c r="Q57" s="420"/>
      <c r="R57" s="420"/>
      <c r="S57" s="420"/>
      <c r="T57" s="420"/>
      <c r="U57" s="420"/>
      <c r="V57" s="420"/>
      <c r="W57" s="420"/>
      <c r="X57" s="420"/>
      <c r="Y57" s="420"/>
      <c r="Z57" s="420"/>
      <c r="AA57" s="420"/>
      <c r="AB57" s="420"/>
      <c r="AC57" s="420"/>
    </row>
    <row r="58" spans="1:29" ht="13.5" hidden="1" customHeight="1">
      <c r="A58" s="420"/>
      <c r="B58" s="853" t="str">
        <f>IF(OR(LEFT(DULIEU!$V50,LEN(SCT!$G$8))=SCT!$G$8,LEFT(DULIEU!$W50,LEN(SCT!$G$8))=SCT!$G$8),DULIEU!D50,"")</f>
        <v/>
      </c>
      <c r="C58" s="853" t="str">
        <f>IF(OR(LEFT(DULIEU!$V50,LEN(SCT!$G$8))=SCT!$G$8,LEFT(DULIEU!$W50,LEN(SCT!$G$8))=SCT!$G$8),DULIEU!H50,"")</f>
        <v/>
      </c>
      <c r="D58" s="853" t="str">
        <f>IF(OR(LEFT(DULIEU!$V50,LEN(SCT!$G$8))=SCT!$G$8,LEFT(DULIEU!$W50,LEN(SCT!$G$8))=SCT!$G$8),DULIEU!J50,"")</f>
        <v/>
      </c>
      <c r="E58" s="853" t="str">
        <f>IF(OR(LEFT(DULIEU!$V50,LEN(SCT!$G$8))=SCT!$G$8,LEFT(DULIEU!$W50,LEN(SCT!$G$8))=SCT!$G$8),DULIEU!E50,"")</f>
        <v/>
      </c>
      <c r="F58" s="1179" t="str">
        <f>IF(OR(LEFT(DULIEU!$V50,LEN(SCT!$G$8))=SCT!$G$8,LEFT(DULIEU!$W50,LEN(SCT!$G$8))=SCT!$G$8),DULIEU!O50,"")</f>
        <v/>
      </c>
      <c r="G58" s="853" t="str">
        <f>IF(E58="","",IF(LEFT(DULIEU!$V50,LEN(SCT!$G$8))=SCT!$G$8,DULIEU!$W50,IF(LEFT(DULIEU!$W50,LEN(SCT!$G$8))=SCT!$G$8,DULIEU!$V50)))</f>
        <v/>
      </c>
      <c r="H58" s="854">
        <f>IF(E58="",0,IF(LEFT(DULIEU!$V50,LEN(SCT!$G$8))=SCT!$G$8,DULIEU!$X50,0))</f>
        <v>0</v>
      </c>
      <c r="I58" s="854">
        <f>IF(E58="",0,IF(LEFT(DULIEU!$W50,LEN(SCT!$G$8))=SCT!$G$8,DULIEU!$X50,0))</f>
        <v>0</v>
      </c>
      <c r="J58" s="855">
        <f>MAX($J$13+SUBTOTAL(9,$H$15:H58)-SUBTOTAL(9,$I$15:I58)-$K$13,0)</f>
        <v>1953221000</v>
      </c>
      <c r="K58" s="855">
        <f>MAX($K$13+SUBTOTAL(9,$I$15:I58)-SUBTOTAL(9,$H$15:H58)-$J$13,0)</f>
        <v>0</v>
      </c>
      <c r="L58" s="846" t="str">
        <f t="shared" si="1"/>
        <v/>
      </c>
      <c r="M58" s="420"/>
      <c r="N58" s="420"/>
      <c r="O58" s="420"/>
      <c r="P58" s="420"/>
      <c r="Q58" s="420"/>
      <c r="R58" s="420"/>
      <c r="S58" s="420"/>
      <c r="T58" s="420"/>
      <c r="U58" s="420"/>
      <c r="V58" s="420"/>
      <c r="W58" s="420"/>
      <c r="X58" s="420"/>
      <c r="Y58" s="420"/>
      <c r="Z58" s="420"/>
      <c r="AA58" s="420"/>
      <c r="AB58" s="420"/>
      <c r="AC58" s="420"/>
    </row>
    <row r="59" spans="1:29" ht="13.5" hidden="1" customHeight="1">
      <c r="A59" s="420"/>
      <c r="B59" s="853" t="str">
        <f>IF(OR(LEFT(DULIEU!$V51,LEN(SCT!$G$8))=SCT!$G$8,LEFT(DULIEU!$W51,LEN(SCT!$G$8))=SCT!$G$8),DULIEU!D51,"")</f>
        <v/>
      </c>
      <c r="C59" s="853" t="str">
        <f>IF(OR(LEFT(DULIEU!$V51,LEN(SCT!$G$8))=SCT!$G$8,LEFT(DULIEU!$W51,LEN(SCT!$G$8))=SCT!$G$8),DULIEU!H51,"")</f>
        <v/>
      </c>
      <c r="D59" s="853" t="str">
        <f>IF(OR(LEFT(DULIEU!$V51,LEN(SCT!$G$8))=SCT!$G$8,LEFT(DULIEU!$W51,LEN(SCT!$G$8))=SCT!$G$8),DULIEU!J51,"")</f>
        <v/>
      </c>
      <c r="E59" s="853" t="str">
        <f>IF(OR(LEFT(DULIEU!$V51,LEN(SCT!$G$8))=SCT!$G$8,LEFT(DULIEU!$W51,LEN(SCT!$G$8))=SCT!$G$8),DULIEU!E51,"")</f>
        <v/>
      </c>
      <c r="F59" s="1179" t="str">
        <f>IF(OR(LEFT(DULIEU!$V51,LEN(SCT!$G$8))=SCT!$G$8,LEFT(DULIEU!$W51,LEN(SCT!$G$8))=SCT!$G$8),DULIEU!O51,"")</f>
        <v/>
      </c>
      <c r="G59" s="853" t="str">
        <f>IF(E59="","",IF(LEFT(DULIEU!$V51,LEN(SCT!$G$8))=SCT!$G$8,DULIEU!$W51,IF(LEFT(DULIEU!$W51,LEN(SCT!$G$8))=SCT!$G$8,DULIEU!$V51)))</f>
        <v/>
      </c>
      <c r="H59" s="854">
        <f>IF(E59="",0,IF(LEFT(DULIEU!$V51,LEN(SCT!$G$8))=SCT!$G$8,DULIEU!$X51,0))</f>
        <v>0</v>
      </c>
      <c r="I59" s="854">
        <f>IF(E59="",0,IF(LEFT(DULIEU!$W51,LEN(SCT!$G$8))=SCT!$G$8,DULIEU!$X51,0))</f>
        <v>0</v>
      </c>
      <c r="J59" s="855">
        <f>MAX($J$13+SUBTOTAL(9,$H$15:H59)-SUBTOTAL(9,$I$15:I59)-$K$13,0)</f>
        <v>1953221000</v>
      </c>
      <c r="K59" s="855">
        <f>MAX($K$13+SUBTOTAL(9,$I$15:I59)-SUBTOTAL(9,$H$15:H59)-$J$13,0)</f>
        <v>0</v>
      </c>
      <c r="L59" s="846" t="str">
        <f t="shared" si="1"/>
        <v/>
      </c>
      <c r="M59" s="420"/>
      <c r="N59" s="420"/>
      <c r="O59" s="420"/>
      <c r="P59" s="420"/>
      <c r="Q59" s="420"/>
      <c r="R59" s="420"/>
      <c r="S59" s="420"/>
      <c r="T59" s="420"/>
      <c r="U59" s="420"/>
      <c r="V59" s="420"/>
      <c r="W59" s="420"/>
      <c r="X59" s="420"/>
      <c r="Y59" s="420"/>
      <c r="Z59" s="420"/>
      <c r="AA59" s="420"/>
      <c r="AB59" s="420"/>
      <c r="AC59" s="420"/>
    </row>
    <row r="60" spans="1:29" ht="13.5" hidden="1" customHeight="1">
      <c r="A60" s="420"/>
      <c r="B60" s="853" t="str">
        <f>IF(OR(LEFT(DULIEU!$V52,LEN(SCT!$G$8))=SCT!$G$8,LEFT(DULIEU!$W52,LEN(SCT!$G$8))=SCT!$G$8),DULIEU!D52,"")</f>
        <v/>
      </c>
      <c r="C60" s="853" t="str">
        <f>IF(OR(LEFT(DULIEU!$V52,LEN(SCT!$G$8))=SCT!$G$8,LEFT(DULIEU!$W52,LEN(SCT!$G$8))=SCT!$G$8),DULIEU!H52,"")</f>
        <v/>
      </c>
      <c r="D60" s="853" t="str">
        <f>IF(OR(LEFT(DULIEU!$V52,LEN(SCT!$G$8))=SCT!$G$8,LEFT(DULIEU!$W52,LEN(SCT!$G$8))=SCT!$G$8),DULIEU!J52,"")</f>
        <v/>
      </c>
      <c r="E60" s="853" t="str">
        <f>IF(OR(LEFT(DULIEU!$V52,LEN(SCT!$G$8))=SCT!$G$8,LEFT(DULIEU!$W52,LEN(SCT!$G$8))=SCT!$G$8),DULIEU!E52,"")</f>
        <v/>
      </c>
      <c r="F60" s="1179" t="str">
        <f>IF(OR(LEFT(DULIEU!$V52,LEN(SCT!$G$8))=SCT!$G$8,LEFT(DULIEU!$W52,LEN(SCT!$G$8))=SCT!$G$8),DULIEU!O52,"")</f>
        <v/>
      </c>
      <c r="G60" s="853" t="str">
        <f>IF(E60="","",IF(LEFT(DULIEU!$V52,LEN(SCT!$G$8))=SCT!$G$8,DULIEU!$W52,IF(LEFT(DULIEU!$W52,LEN(SCT!$G$8))=SCT!$G$8,DULIEU!$V52)))</f>
        <v/>
      </c>
      <c r="H60" s="854">
        <f>IF(E60="",0,IF(LEFT(DULIEU!$V52,LEN(SCT!$G$8))=SCT!$G$8,DULIEU!$X52,0))</f>
        <v>0</v>
      </c>
      <c r="I60" s="854">
        <f>IF(E60="",0,IF(LEFT(DULIEU!$W52,LEN(SCT!$G$8))=SCT!$G$8,DULIEU!$X52,0))</f>
        <v>0</v>
      </c>
      <c r="J60" s="855">
        <f>MAX($J$13+SUBTOTAL(9,$H$15:H60)-SUBTOTAL(9,$I$15:I60)-$K$13,0)</f>
        <v>1953221000</v>
      </c>
      <c r="K60" s="855">
        <f>MAX($K$13+SUBTOTAL(9,$I$15:I60)-SUBTOTAL(9,$H$15:H60)-$J$13,0)</f>
        <v>0</v>
      </c>
      <c r="L60" s="846" t="str">
        <f t="shared" si="1"/>
        <v/>
      </c>
      <c r="M60" s="420"/>
      <c r="N60" s="420"/>
      <c r="O60" s="420"/>
      <c r="P60" s="420"/>
      <c r="Q60" s="420"/>
      <c r="R60" s="420"/>
      <c r="S60" s="420"/>
      <c r="T60" s="420"/>
      <c r="U60" s="420"/>
      <c r="V60" s="420"/>
      <c r="W60" s="420"/>
      <c r="X60" s="420"/>
      <c r="Y60" s="420"/>
      <c r="Z60" s="420"/>
      <c r="AA60" s="420"/>
      <c r="AB60" s="420"/>
      <c r="AC60" s="420"/>
    </row>
    <row r="61" spans="1:29" ht="13.5" hidden="1" customHeight="1">
      <c r="A61" s="420"/>
      <c r="B61" s="853" t="str">
        <f>IF(OR(LEFT(DULIEU!$V53,LEN(SCT!$G$8))=SCT!$G$8,LEFT(DULIEU!$W53,LEN(SCT!$G$8))=SCT!$G$8),DULIEU!D53,"")</f>
        <v/>
      </c>
      <c r="C61" s="853" t="str">
        <f>IF(OR(LEFT(DULIEU!$V53,LEN(SCT!$G$8))=SCT!$G$8,LEFT(DULIEU!$W53,LEN(SCT!$G$8))=SCT!$G$8),DULIEU!H53,"")</f>
        <v/>
      </c>
      <c r="D61" s="853" t="str">
        <f>IF(OR(LEFT(DULIEU!$V53,LEN(SCT!$G$8))=SCT!$G$8,LEFT(DULIEU!$W53,LEN(SCT!$G$8))=SCT!$G$8),DULIEU!J53,"")</f>
        <v/>
      </c>
      <c r="E61" s="853" t="str">
        <f>IF(OR(LEFT(DULIEU!$V53,LEN(SCT!$G$8))=SCT!$G$8,LEFT(DULIEU!$W53,LEN(SCT!$G$8))=SCT!$G$8),DULIEU!E53,"")</f>
        <v/>
      </c>
      <c r="F61" s="1179" t="str">
        <f>IF(OR(LEFT(DULIEU!$V53,LEN(SCT!$G$8))=SCT!$G$8,LEFT(DULIEU!$W53,LEN(SCT!$G$8))=SCT!$G$8),DULIEU!O53,"")</f>
        <v/>
      </c>
      <c r="G61" s="853" t="str">
        <f>IF(E61="","",IF(LEFT(DULIEU!$V53,LEN(SCT!$G$8))=SCT!$G$8,DULIEU!$W53,IF(LEFT(DULIEU!$W53,LEN(SCT!$G$8))=SCT!$G$8,DULIEU!$V53)))</f>
        <v/>
      </c>
      <c r="H61" s="854">
        <f>IF(E61="",0,IF(LEFT(DULIEU!$V53,LEN(SCT!$G$8))=SCT!$G$8,DULIEU!$X53,0))</f>
        <v>0</v>
      </c>
      <c r="I61" s="854">
        <f>IF(E61="",0,IF(LEFT(DULIEU!$W53,LEN(SCT!$G$8))=SCT!$G$8,DULIEU!$X53,0))</f>
        <v>0</v>
      </c>
      <c r="J61" s="855">
        <f>MAX($J$13+SUBTOTAL(9,$H$15:H61)-SUBTOTAL(9,$I$15:I61)-$K$13,0)</f>
        <v>1953221000</v>
      </c>
      <c r="K61" s="855">
        <f>MAX($K$13+SUBTOTAL(9,$I$15:I61)-SUBTOTAL(9,$H$15:H61)-$J$13,0)</f>
        <v>0</v>
      </c>
      <c r="L61" s="846" t="str">
        <f t="shared" si="1"/>
        <v/>
      </c>
      <c r="M61" s="420"/>
      <c r="N61" s="420"/>
      <c r="O61" s="420"/>
      <c r="P61" s="420"/>
      <c r="Q61" s="420"/>
      <c r="R61" s="420"/>
      <c r="S61" s="420"/>
      <c r="T61" s="420"/>
      <c r="U61" s="420"/>
      <c r="V61" s="420"/>
      <c r="W61" s="420"/>
      <c r="X61" s="420"/>
      <c r="Y61" s="420"/>
      <c r="Z61" s="420"/>
      <c r="AA61" s="420"/>
      <c r="AB61" s="420"/>
      <c r="AC61" s="420"/>
    </row>
    <row r="62" spans="1:29" ht="13.5" customHeight="1">
      <c r="A62" s="420"/>
      <c r="B62" s="853" t="str">
        <f>IF(OR(LEFT(DULIEU!$V54,LEN(SCT!$G$8))=SCT!$G$8,LEFT(DULIEU!$W54,LEN(SCT!$G$8))=SCT!$G$8),DULIEU!D54,"")</f>
        <v>30/08/2015</v>
      </c>
      <c r="C62" s="853" t="str">
        <f>IF(OR(LEFT(DULIEU!$V54,LEN(SCT!$G$8))=SCT!$G$8,LEFT(DULIEU!$W54,LEN(SCT!$G$8))=SCT!$G$8),DULIEU!H54,"")</f>
        <v>PC014</v>
      </c>
      <c r="D62" s="853" t="str">
        <f>IF(OR(LEFT(DULIEU!$V54,LEN(SCT!$G$8))=SCT!$G$8,LEFT(DULIEU!$W54,LEN(SCT!$G$8))=SCT!$G$8),DULIEU!J54,"")</f>
        <v/>
      </c>
      <c r="E62" s="853" t="str">
        <f>IF(OR(LEFT(DULIEU!$V54,LEN(SCT!$G$8))=SCT!$G$8,LEFT(DULIEU!$W54,LEN(SCT!$G$8))=SCT!$G$8),DULIEU!E54,"")</f>
        <v>30/08/2015</v>
      </c>
      <c r="F62" s="1179" t="str">
        <f>IF(OR(LEFT(DULIEU!$V54,LEN(SCT!$G$8))=SCT!$G$8,LEFT(DULIEU!$W54,LEN(SCT!$G$8))=SCT!$G$8),DULIEU!O54,"")</f>
        <v>Thanh toán lương tháng 08/2015</v>
      </c>
      <c r="G62" s="853" t="str">
        <f>IF(E62="","",IF(LEFT(DULIEU!$V54,LEN(SCT!$G$8))=SCT!$G$8,DULIEU!$W54,IF(LEFT(DULIEU!$W54,LEN(SCT!$G$8))=SCT!$G$8,DULIEU!$V54)))</f>
        <v>334</v>
      </c>
      <c r="H62" s="854">
        <f>IF(E62="",0,IF(LEFT(DULIEU!$V54,LEN(SCT!$G$8))=SCT!$G$8,DULIEU!$X54,0))</f>
        <v>0</v>
      </c>
      <c r="I62" s="854">
        <f>IF(E62="",0,IF(LEFT(DULIEU!$W54,LEN(SCT!$G$8))=SCT!$G$8,DULIEU!$X54,0))</f>
        <v>7693000</v>
      </c>
      <c r="J62" s="855">
        <f>MAX($J$13+SUBTOTAL(9,$H$15:H62)-SUBTOTAL(9,$I$15:I62)-$K$13,0)</f>
        <v>1945528000</v>
      </c>
      <c r="K62" s="855">
        <f>MAX($K$13+SUBTOTAL(9,$I$15:I62)-SUBTOTAL(9,$H$15:H62)-$J$13,0)</f>
        <v>0</v>
      </c>
      <c r="L62" s="846" t="str">
        <f t="shared" si="1"/>
        <v>x</v>
      </c>
      <c r="M62" s="420"/>
      <c r="N62" s="420"/>
      <c r="O62" s="420"/>
      <c r="P62" s="420"/>
      <c r="Q62" s="420"/>
      <c r="R62" s="420"/>
      <c r="S62" s="420"/>
      <c r="T62" s="420"/>
      <c r="U62" s="420"/>
      <c r="V62" s="420"/>
      <c r="W62" s="420"/>
      <c r="X62" s="420"/>
      <c r="Y62" s="420"/>
      <c r="Z62" s="420"/>
      <c r="AA62" s="420"/>
      <c r="AB62" s="420"/>
      <c r="AC62" s="420"/>
    </row>
    <row r="63" spans="1:29" ht="13.5" customHeight="1">
      <c r="A63" s="420"/>
      <c r="B63" s="853" t="str">
        <f>IF(OR(LEFT(DULIEU!$V55,LEN(SCT!$G$8))=SCT!$G$8,LEFT(DULIEU!$W55,LEN(SCT!$G$8))=SCT!$G$8),DULIEU!D55,"")</f>
        <v>01/09/2015</v>
      </c>
      <c r="C63" s="853" t="str">
        <f>IF(OR(LEFT(DULIEU!$V55,LEN(SCT!$G$8))=SCT!$G$8,LEFT(DULIEU!$W55,LEN(SCT!$G$8))=SCT!$G$8),DULIEU!H55,"")</f>
        <v>PC015</v>
      </c>
      <c r="D63" s="853" t="str">
        <f>IF(OR(LEFT(DULIEU!$V55,LEN(SCT!$G$8))=SCT!$G$8,LEFT(DULIEU!$W55,LEN(SCT!$G$8))=SCT!$G$8),DULIEU!J55,"")</f>
        <v/>
      </c>
      <c r="E63" s="853" t="str">
        <f>IF(OR(LEFT(DULIEU!$V55,LEN(SCT!$G$8))=SCT!$G$8,LEFT(DULIEU!$W55,LEN(SCT!$G$8))=SCT!$G$8),DULIEU!E55,"")</f>
        <v>01/09/2015</v>
      </c>
      <c r="F63" s="1179" t="str">
        <f>IF(OR(LEFT(DULIEU!$V55,LEN(SCT!$G$8))=SCT!$G$8,LEFT(DULIEU!$W55,LEN(SCT!$G$8))=SCT!$G$8),DULIEU!O55,"")</f>
        <v>Thưởng ngày lễ 02/9</v>
      </c>
      <c r="G63" s="853" t="str">
        <f>IF(E63="","",IF(LEFT(DULIEU!$V55,LEN(SCT!$G$8))=SCT!$G$8,DULIEU!$W55,IF(LEFT(DULIEU!$W55,LEN(SCT!$G$8))=SCT!$G$8,DULIEU!$V55)))</f>
        <v>64228</v>
      </c>
      <c r="H63" s="854">
        <f>IF(E63="",0,IF(LEFT(DULIEU!$V55,LEN(SCT!$G$8))=SCT!$G$8,DULIEU!$X55,0))</f>
        <v>0</v>
      </c>
      <c r="I63" s="854">
        <f>IF(E63="",0,IF(LEFT(DULIEU!$W55,LEN(SCT!$G$8))=SCT!$G$8,DULIEU!$X55,0))</f>
        <v>4000000</v>
      </c>
      <c r="J63" s="855">
        <f>MAX($J$13+SUBTOTAL(9,$H$15:H63)-SUBTOTAL(9,$I$15:I63)-$K$13,0)</f>
        <v>1941528000</v>
      </c>
      <c r="K63" s="855">
        <f>MAX($K$13+SUBTOTAL(9,$I$15:I63)-SUBTOTAL(9,$H$15:H63)-$J$13,0)</f>
        <v>0</v>
      </c>
      <c r="L63" s="846" t="str">
        <f t="shared" si="1"/>
        <v>x</v>
      </c>
      <c r="M63" s="420"/>
      <c r="N63" s="420"/>
      <c r="O63" s="420"/>
      <c r="P63" s="420"/>
      <c r="Q63" s="420"/>
      <c r="R63" s="420"/>
      <c r="S63" s="420"/>
      <c r="T63" s="420"/>
      <c r="U63" s="420"/>
      <c r="V63" s="420"/>
      <c r="W63" s="420"/>
      <c r="X63" s="420"/>
      <c r="Y63" s="420"/>
      <c r="Z63" s="420"/>
      <c r="AA63" s="420"/>
      <c r="AB63" s="420"/>
      <c r="AC63" s="420"/>
    </row>
    <row r="64" spans="1:29" ht="13.5" hidden="1" customHeight="1">
      <c r="A64" s="420"/>
      <c r="B64" s="853" t="str">
        <f>IF(OR(LEFT(DULIEU!$V56,LEN(SCT!$G$8))=SCT!$G$8,LEFT(DULIEU!$W56,LEN(SCT!$G$8))=SCT!$G$8),DULIEU!D56,"")</f>
        <v/>
      </c>
      <c r="C64" s="853" t="str">
        <f>IF(OR(LEFT(DULIEU!$V56,LEN(SCT!$G$8))=SCT!$G$8,LEFT(DULIEU!$W56,LEN(SCT!$G$8))=SCT!$G$8),DULIEU!H56,"")</f>
        <v/>
      </c>
      <c r="D64" s="853" t="str">
        <f>IF(OR(LEFT(DULIEU!$V56,LEN(SCT!$G$8))=SCT!$G$8,LEFT(DULIEU!$W56,LEN(SCT!$G$8))=SCT!$G$8),DULIEU!J56,"")</f>
        <v/>
      </c>
      <c r="E64" s="853" t="str">
        <f>IF(OR(LEFT(DULIEU!$V56,LEN(SCT!$G$8))=SCT!$G$8,LEFT(DULIEU!$W56,LEN(SCT!$G$8))=SCT!$G$8),DULIEU!E56,"")</f>
        <v/>
      </c>
      <c r="F64" s="1179" t="str">
        <f>IF(OR(LEFT(DULIEU!$V56,LEN(SCT!$G$8))=SCT!$G$8,LEFT(DULIEU!$W56,LEN(SCT!$G$8))=SCT!$G$8),DULIEU!O56,"")</f>
        <v/>
      </c>
      <c r="G64" s="853" t="str">
        <f>IF(E64="","",IF(LEFT(DULIEU!$V56,LEN(SCT!$G$8))=SCT!$G$8,DULIEU!$W56,IF(LEFT(DULIEU!$W56,LEN(SCT!$G$8))=SCT!$G$8,DULIEU!$V56)))</f>
        <v/>
      </c>
      <c r="H64" s="854">
        <f>IF(E64="",0,IF(LEFT(DULIEU!$V56,LEN(SCT!$G$8))=SCT!$G$8,DULIEU!$X56,0))</f>
        <v>0</v>
      </c>
      <c r="I64" s="854">
        <f>IF(E64="",0,IF(LEFT(DULIEU!$W56,LEN(SCT!$G$8))=SCT!$G$8,DULIEU!$X56,0))</f>
        <v>0</v>
      </c>
      <c r="J64" s="855">
        <f>MAX($J$13+SUBTOTAL(9,$H$15:H64)-SUBTOTAL(9,$I$15:I64)-$K$13,0)</f>
        <v>1941528000</v>
      </c>
      <c r="K64" s="855">
        <f>MAX($K$13+SUBTOTAL(9,$I$15:I64)-SUBTOTAL(9,$H$15:H64)-$J$13,0)</f>
        <v>0</v>
      </c>
      <c r="L64" s="846" t="str">
        <f t="shared" si="1"/>
        <v/>
      </c>
      <c r="M64" s="420"/>
      <c r="N64" s="420"/>
      <c r="O64" s="420"/>
      <c r="P64" s="420"/>
      <c r="Q64" s="420"/>
      <c r="R64" s="420"/>
      <c r="S64" s="420"/>
      <c r="T64" s="420"/>
      <c r="U64" s="420"/>
      <c r="V64" s="420"/>
      <c r="W64" s="420"/>
      <c r="X64" s="420"/>
      <c r="Y64" s="420"/>
      <c r="Z64" s="420"/>
      <c r="AA64" s="420"/>
      <c r="AB64" s="420"/>
      <c r="AC64" s="420"/>
    </row>
    <row r="65" spans="1:29" ht="13.5" hidden="1" customHeight="1">
      <c r="A65" s="420"/>
      <c r="B65" s="853" t="str">
        <f>IF(OR(LEFT(DULIEU!$V57,LEN(SCT!$G$8))=SCT!$G$8,LEFT(DULIEU!$W57,LEN(SCT!$G$8))=SCT!$G$8),DULIEU!D57,"")</f>
        <v/>
      </c>
      <c r="C65" s="853" t="str">
        <f>IF(OR(LEFT(DULIEU!$V57,LEN(SCT!$G$8))=SCT!$G$8,LEFT(DULIEU!$W57,LEN(SCT!$G$8))=SCT!$G$8),DULIEU!H57,"")</f>
        <v/>
      </c>
      <c r="D65" s="853" t="str">
        <f>IF(OR(LEFT(DULIEU!$V57,LEN(SCT!$G$8))=SCT!$G$8,LEFT(DULIEU!$W57,LEN(SCT!$G$8))=SCT!$G$8),DULIEU!J57,"")</f>
        <v/>
      </c>
      <c r="E65" s="853" t="str">
        <f>IF(OR(LEFT(DULIEU!$V57,LEN(SCT!$G$8))=SCT!$G$8,LEFT(DULIEU!$W57,LEN(SCT!$G$8))=SCT!$G$8),DULIEU!E57,"")</f>
        <v/>
      </c>
      <c r="F65" s="1179" t="str">
        <f>IF(OR(LEFT(DULIEU!$V57,LEN(SCT!$G$8))=SCT!$G$8,LEFT(DULIEU!$W57,LEN(SCT!$G$8))=SCT!$G$8),DULIEU!O57,"")</f>
        <v/>
      </c>
      <c r="G65" s="853" t="str">
        <f>IF(E65="","",IF(LEFT(DULIEU!$V57,LEN(SCT!$G$8))=SCT!$G$8,DULIEU!$W57,IF(LEFT(DULIEU!$W57,LEN(SCT!$G$8))=SCT!$G$8,DULIEU!$V57)))</f>
        <v/>
      </c>
      <c r="H65" s="854">
        <f>IF(E65="",0,IF(LEFT(DULIEU!$V57,LEN(SCT!$G$8))=SCT!$G$8,DULIEU!$X57,0))</f>
        <v>0</v>
      </c>
      <c r="I65" s="854">
        <f>IF(E65="",0,IF(LEFT(DULIEU!$W57,LEN(SCT!$G$8))=SCT!$G$8,DULIEU!$X57,0))</f>
        <v>0</v>
      </c>
      <c r="J65" s="855">
        <f>MAX($J$13+SUBTOTAL(9,$H$15:H65)-SUBTOTAL(9,$I$15:I65)-$K$13,0)</f>
        <v>1941528000</v>
      </c>
      <c r="K65" s="855">
        <f>MAX($K$13+SUBTOTAL(9,$I$15:I65)-SUBTOTAL(9,$H$15:H65)-$J$13,0)</f>
        <v>0</v>
      </c>
      <c r="L65" s="846" t="str">
        <f t="shared" si="1"/>
        <v/>
      </c>
      <c r="M65" s="420"/>
      <c r="N65" s="420"/>
      <c r="O65" s="420"/>
      <c r="P65" s="420"/>
      <c r="Q65" s="420"/>
      <c r="R65" s="420"/>
      <c r="S65" s="420"/>
      <c r="T65" s="420"/>
      <c r="U65" s="420"/>
      <c r="V65" s="420"/>
      <c r="W65" s="420"/>
      <c r="X65" s="420"/>
      <c r="Y65" s="420"/>
      <c r="Z65" s="420"/>
      <c r="AA65" s="420"/>
      <c r="AB65" s="420"/>
      <c r="AC65" s="420"/>
    </row>
    <row r="66" spans="1:29" ht="13.5" hidden="1" customHeight="1">
      <c r="A66" s="420"/>
      <c r="B66" s="853" t="str">
        <f>IF(OR(LEFT(DULIEU!$V58,LEN(SCT!$G$8))=SCT!$G$8,LEFT(DULIEU!$W58,LEN(SCT!$G$8))=SCT!$G$8),DULIEU!D58,"")</f>
        <v/>
      </c>
      <c r="C66" s="853" t="str">
        <f>IF(OR(LEFT(DULIEU!$V58,LEN(SCT!$G$8))=SCT!$G$8,LEFT(DULIEU!$W58,LEN(SCT!$G$8))=SCT!$G$8),DULIEU!H58,"")</f>
        <v/>
      </c>
      <c r="D66" s="853" t="str">
        <f>IF(OR(LEFT(DULIEU!$V58,LEN(SCT!$G$8))=SCT!$G$8,LEFT(DULIEU!$W58,LEN(SCT!$G$8))=SCT!$G$8),DULIEU!J58,"")</f>
        <v/>
      </c>
      <c r="E66" s="853" t="str">
        <f>IF(OR(LEFT(DULIEU!$V58,LEN(SCT!$G$8))=SCT!$G$8,LEFT(DULIEU!$W58,LEN(SCT!$G$8))=SCT!$G$8),DULIEU!E58,"")</f>
        <v/>
      </c>
      <c r="F66" s="1179" t="str">
        <f>IF(OR(LEFT(DULIEU!$V58,LEN(SCT!$G$8))=SCT!$G$8,LEFT(DULIEU!$W58,LEN(SCT!$G$8))=SCT!$G$8),DULIEU!O58,"")</f>
        <v/>
      </c>
      <c r="G66" s="853" t="str">
        <f>IF(E66="","",IF(LEFT(DULIEU!$V58,LEN(SCT!$G$8))=SCT!$G$8,DULIEU!$W58,IF(LEFT(DULIEU!$W58,LEN(SCT!$G$8))=SCT!$G$8,DULIEU!$V58)))</f>
        <v/>
      </c>
      <c r="H66" s="854">
        <f>IF(E66="",0,IF(LEFT(DULIEU!$V58,LEN(SCT!$G$8))=SCT!$G$8,DULIEU!$X58,0))</f>
        <v>0</v>
      </c>
      <c r="I66" s="854">
        <f>IF(E66="",0,IF(LEFT(DULIEU!$W58,LEN(SCT!$G$8))=SCT!$G$8,DULIEU!$X58,0))</f>
        <v>0</v>
      </c>
      <c r="J66" s="855">
        <f>MAX($J$13+SUBTOTAL(9,$H$15:H66)-SUBTOTAL(9,$I$15:I66)-$K$13,0)</f>
        <v>1941528000</v>
      </c>
      <c r="K66" s="855">
        <f>MAX($K$13+SUBTOTAL(9,$I$15:I66)-SUBTOTAL(9,$H$15:H66)-$J$13,0)</f>
        <v>0</v>
      </c>
      <c r="L66" s="846" t="str">
        <f t="shared" si="1"/>
        <v/>
      </c>
      <c r="M66" s="420"/>
      <c r="N66" s="420"/>
      <c r="O66" s="420"/>
      <c r="P66" s="420"/>
      <c r="Q66" s="420"/>
      <c r="R66" s="420"/>
      <c r="S66" s="420"/>
      <c r="T66" s="420"/>
      <c r="U66" s="420"/>
      <c r="V66" s="420"/>
      <c r="W66" s="420"/>
      <c r="X66" s="420"/>
      <c r="Y66" s="420"/>
      <c r="Z66" s="420"/>
      <c r="AA66" s="420"/>
      <c r="AB66" s="420"/>
      <c r="AC66" s="420"/>
    </row>
    <row r="67" spans="1:29" ht="13.5" hidden="1" customHeight="1">
      <c r="A67" s="420"/>
      <c r="B67" s="853" t="str">
        <f>IF(OR(LEFT(DULIEU!$V59,LEN(SCT!$G$8))=SCT!$G$8,LEFT(DULIEU!$W59,LEN(SCT!$G$8))=SCT!$G$8),DULIEU!D59,"")</f>
        <v/>
      </c>
      <c r="C67" s="853" t="str">
        <f>IF(OR(LEFT(DULIEU!$V59,LEN(SCT!$G$8))=SCT!$G$8,LEFT(DULIEU!$W59,LEN(SCT!$G$8))=SCT!$G$8),DULIEU!H59,"")</f>
        <v/>
      </c>
      <c r="D67" s="853" t="str">
        <f>IF(OR(LEFT(DULIEU!$V59,LEN(SCT!$G$8))=SCT!$G$8,LEFT(DULIEU!$W59,LEN(SCT!$G$8))=SCT!$G$8),DULIEU!J59,"")</f>
        <v/>
      </c>
      <c r="E67" s="853" t="str">
        <f>IF(OR(LEFT(DULIEU!$V59,LEN(SCT!$G$8))=SCT!$G$8,LEFT(DULIEU!$W59,LEN(SCT!$G$8))=SCT!$G$8),DULIEU!E59,"")</f>
        <v/>
      </c>
      <c r="F67" s="1179" t="str">
        <f>IF(OR(LEFT(DULIEU!$V59,LEN(SCT!$G$8))=SCT!$G$8,LEFT(DULIEU!$W59,LEN(SCT!$G$8))=SCT!$G$8),DULIEU!O59,"")</f>
        <v/>
      </c>
      <c r="G67" s="853" t="str">
        <f>IF(E67="","",IF(LEFT(DULIEU!$V59,LEN(SCT!$G$8))=SCT!$G$8,DULIEU!$W59,IF(LEFT(DULIEU!$W59,LEN(SCT!$G$8))=SCT!$G$8,DULIEU!$V59)))</f>
        <v/>
      </c>
      <c r="H67" s="854">
        <f>IF(E67="",0,IF(LEFT(DULIEU!$V59,LEN(SCT!$G$8))=SCT!$G$8,DULIEU!$X59,0))</f>
        <v>0</v>
      </c>
      <c r="I67" s="854">
        <f>IF(E67="",0,IF(LEFT(DULIEU!$W59,LEN(SCT!$G$8))=SCT!$G$8,DULIEU!$X59,0))</f>
        <v>0</v>
      </c>
      <c r="J67" s="855">
        <f>MAX($J$13+SUBTOTAL(9,$H$15:H67)-SUBTOTAL(9,$I$15:I67)-$K$13,0)</f>
        <v>1941528000</v>
      </c>
      <c r="K67" s="855">
        <f>MAX($K$13+SUBTOTAL(9,$I$15:I67)-SUBTOTAL(9,$H$15:H67)-$J$13,0)</f>
        <v>0</v>
      </c>
      <c r="L67" s="846" t="str">
        <f t="shared" si="1"/>
        <v/>
      </c>
      <c r="M67" s="420"/>
      <c r="N67" s="420"/>
      <c r="O67" s="420"/>
      <c r="P67" s="420"/>
      <c r="Q67" s="420"/>
      <c r="R67" s="420"/>
      <c r="S67" s="420"/>
      <c r="T67" s="420"/>
      <c r="U67" s="420"/>
      <c r="V67" s="420"/>
      <c r="W67" s="420"/>
      <c r="X67" s="420"/>
      <c r="Y67" s="420"/>
      <c r="Z67" s="420"/>
      <c r="AA67" s="420"/>
      <c r="AB67" s="420"/>
      <c r="AC67" s="420"/>
    </row>
    <row r="68" spans="1:29" ht="13.5" customHeight="1">
      <c r="A68" s="420"/>
      <c r="B68" s="853" t="str">
        <f>IF(OR(LEFT(DULIEU!$V60,LEN(SCT!$G$8))=SCT!$G$8,LEFT(DULIEU!$W60,LEN(SCT!$G$8))=SCT!$G$8),DULIEU!D60,"")</f>
        <v>30/09/2015</v>
      </c>
      <c r="C68" s="853" t="str">
        <f>IF(OR(LEFT(DULIEU!$V60,LEN(SCT!$G$8))=SCT!$G$8,LEFT(DULIEU!$W60,LEN(SCT!$G$8))=SCT!$G$8),DULIEU!H60,"")</f>
        <v>PC016</v>
      </c>
      <c r="D68" s="853" t="str">
        <f>IF(OR(LEFT(DULIEU!$V60,LEN(SCT!$G$8))=SCT!$G$8,LEFT(DULIEU!$W60,LEN(SCT!$G$8))=SCT!$G$8),DULIEU!J60,"")</f>
        <v/>
      </c>
      <c r="E68" s="853" t="str">
        <f>IF(OR(LEFT(DULIEU!$V60,LEN(SCT!$G$8))=SCT!$G$8,LEFT(DULIEU!$W60,LEN(SCT!$G$8))=SCT!$G$8),DULIEU!E60,"")</f>
        <v>30/09/2015</v>
      </c>
      <c r="F68" s="1179" t="str">
        <f>IF(OR(LEFT(DULIEU!$V60,LEN(SCT!$G$8))=SCT!$G$8,LEFT(DULIEU!$W60,LEN(SCT!$G$8))=SCT!$G$8),DULIEU!O60,"")</f>
        <v>Thanh toán lương tháng 09/2015</v>
      </c>
      <c r="G68" s="853" t="str">
        <f>IF(E68="","",IF(LEFT(DULIEU!$V60,LEN(SCT!$G$8))=SCT!$G$8,DULIEU!$W60,IF(LEFT(DULIEU!$W60,LEN(SCT!$G$8))=SCT!$G$8,DULIEU!$V60)))</f>
        <v>334</v>
      </c>
      <c r="H68" s="854">
        <f>IF(E68="",0,IF(LEFT(DULIEU!$V60,LEN(SCT!$G$8))=SCT!$G$8,DULIEU!$X60,0))</f>
        <v>0</v>
      </c>
      <c r="I68" s="854">
        <f>IF(E68="",0,IF(LEFT(DULIEU!$W60,LEN(SCT!$G$8))=SCT!$G$8,DULIEU!$X60,0))</f>
        <v>8172000</v>
      </c>
      <c r="J68" s="855">
        <f>MAX($J$13+SUBTOTAL(9,$H$15:H68)-SUBTOTAL(9,$I$15:I68)-$K$13,0)</f>
        <v>1933356000</v>
      </c>
      <c r="K68" s="855">
        <f>MAX($K$13+SUBTOTAL(9,$I$15:I68)-SUBTOTAL(9,$H$15:H68)-$J$13,0)</f>
        <v>0</v>
      </c>
      <c r="L68" s="846" t="str">
        <f t="shared" si="1"/>
        <v>x</v>
      </c>
      <c r="M68" s="420"/>
      <c r="N68" s="420"/>
      <c r="O68" s="420"/>
      <c r="P68" s="420"/>
      <c r="Q68" s="420"/>
      <c r="R68" s="420"/>
      <c r="S68" s="420"/>
      <c r="T68" s="420"/>
      <c r="U68" s="420"/>
      <c r="V68" s="420"/>
      <c r="W68" s="420"/>
      <c r="X68" s="420"/>
      <c r="Y68" s="420"/>
      <c r="Z68" s="420"/>
      <c r="AA68" s="420"/>
      <c r="AB68" s="420"/>
      <c r="AC68" s="420"/>
    </row>
    <row r="69" spans="1:29" ht="13.5" hidden="1" customHeight="1">
      <c r="A69" s="420"/>
      <c r="B69" s="853" t="str">
        <f>IF(OR(LEFT(DULIEU!$V61,LEN(SCT!$G$8))=SCT!$G$8,LEFT(DULIEU!$W61,LEN(SCT!$G$8))=SCT!$G$8),DULIEU!D61,"")</f>
        <v/>
      </c>
      <c r="C69" s="853" t="str">
        <f>IF(OR(LEFT(DULIEU!$V61,LEN(SCT!$G$8))=SCT!$G$8,LEFT(DULIEU!$W61,LEN(SCT!$G$8))=SCT!$G$8),DULIEU!H61,"")</f>
        <v/>
      </c>
      <c r="D69" s="853" t="str">
        <f>IF(OR(LEFT(DULIEU!$V61,LEN(SCT!$G$8))=SCT!$G$8,LEFT(DULIEU!$W61,LEN(SCT!$G$8))=SCT!$G$8),DULIEU!J61,"")</f>
        <v/>
      </c>
      <c r="E69" s="853" t="str">
        <f>IF(OR(LEFT(DULIEU!$V61,LEN(SCT!$G$8))=SCT!$G$8,LEFT(DULIEU!$W61,LEN(SCT!$G$8))=SCT!$G$8),DULIEU!E61,"")</f>
        <v/>
      </c>
      <c r="F69" s="1179" t="str">
        <f>IF(OR(LEFT(DULIEU!$V61,LEN(SCT!$G$8))=SCT!$G$8,LEFT(DULIEU!$W61,LEN(SCT!$G$8))=SCT!$G$8),DULIEU!O61,"")</f>
        <v/>
      </c>
      <c r="G69" s="853" t="str">
        <f>IF(E69="","",IF(LEFT(DULIEU!$V61,LEN(SCT!$G$8))=SCT!$G$8,DULIEU!$W61,IF(LEFT(DULIEU!$W61,LEN(SCT!$G$8))=SCT!$G$8,DULIEU!$V61)))</f>
        <v/>
      </c>
      <c r="H69" s="854">
        <f>IF(E69="",0,IF(LEFT(DULIEU!$V61,LEN(SCT!$G$8))=SCT!$G$8,DULIEU!$X61,0))</f>
        <v>0</v>
      </c>
      <c r="I69" s="854">
        <f>IF(E69="",0,IF(LEFT(DULIEU!$W61,LEN(SCT!$G$8))=SCT!$G$8,DULIEU!$X61,0))</f>
        <v>0</v>
      </c>
      <c r="J69" s="855">
        <f>MAX($J$13+SUBTOTAL(9,$H$15:H69)-SUBTOTAL(9,$I$15:I69)-$K$13,0)</f>
        <v>1933356000</v>
      </c>
      <c r="K69" s="855">
        <f>MAX($K$13+SUBTOTAL(9,$I$15:I69)-SUBTOTAL(9,$H$15:H69)-$J$13,0)</f>
        <v>0</v>
      </c>
      <c r="L69" s="846" t="str">
        <f t="shared" si="1"/>
        <v/>
      </c>
      <c r="M69" s="420"/>
      <c r="N69" s="420"/>
      <c r="O69" s="420"/>
      <c r="P69" s="420"/>
      <c r="Q69" s="420"/>
      <c r="R69" s="420"/>
      <c r="S69" s="420"/>
      <c r="T69" s="420"/>
      <c r="U69" s="420"/>
      <c r="V69" s="420"/>
      <c r="W69" s="420"/>
      <c r="X69" s="420"/>
      <c r="Y69" s="420"/>
      <c r="Z69" s="420"/>
      <c r="AA69" s="420"/>
      <c r="AB69" s="420"/>
      <c r="AC69" s="420"/>
    </row>
    <row r="70" spans="1:29" ht="13.5" hidden="1" customHeight="1">
      <c r="A70" s="420"/>
      <c r="B70" s="853" t="str">
        <f>IF(OR(LEFT(DULIEU!$V62,LEN(SCT!$G$8))=SCT!$G$8,LEFT(DULIEU!$W62,LEN(SCT!$G$8))=SCT!$G$8),DULIEU!D62,"")</f>
        <v/>
      </c>
      <c r="C70" s="853" t="str">
        <f>IF(OR(LEFT(DULIEU!$V62,LEN(SCT!$G$8))=SCT!$G$8,LEFT(DULIEU!$W62,LEN(SCT!$G$8))=SCT!$G$8),DULIEU!H62,"")</f>
        <v/>
      </c>
      <c r="D70" s="853" t="str">
        <f>IF(OR(LEFT(DULIEU!$V62,LEN(SCT!$G$8))=SCT!$G$8,LEFT(DULIEU!$W62,LEN(SCT!$G$8))=SCT!$G$8),DULIEU!J62,"")</f>
        <v/>
      </c>
      <c r="E70" s="853" t="str">
        <f>IF(OR(LEFT(DULIEU!$V62,LEN(SCT!$G$8))=SCT!$G$8,LEFT(DULIEU!$W62,LEN(SCT!$G$8))=SCT!$G$8),DULIEU!E62,"")</f>
        <v/>
      </c>
      <c r="F70" s="1179" t="str">
        <f>IF(OR(LEFT(DULIEU!$V62,LEN(SCT!$G$8))=SCT!$G$8,LEFT(DULIEU!$W62,LEN(SCT!$G$8))=SCT!$G$8),DULIEU!O62,"")</f>
        <v/>
      </c>
      <c r="G70" s="853" t="str">
        <f>IF(E70="","",IF(LEFT(DULIEU!$V62,LEN(SCT!$G$8))=SCT!$G$8,DULIEU!$W62,IF(LEFT(DULIEU!$W62,LEN(SCT!$G$8))=SCT!$G$8,DULIEU!$V62)))</f>
        <v/>
      </c>
      <c r="H70" s="854">
        <f>IF(E70="",0,IF(LEFT(DULIEU!$V62,LEN(SCT!$G$8))=SCT!$G$8,DULIEU!$X62,0))</f>
        <v>0</v>
      </c>
      <c r="I70" s="854">
        <f>IF(E70="",0,IF(LEFT(DULIEU!$W62,LEN(SCT!$G$8))=SCT!$G$8,DULIEU!$X62,0))</f>
        <v>0</v>
      </c>
      <c r="J70" s="855">
        <f>MAX($J$13+SUBTOTAL(9,$H$15:H70)-SUBTOTAL(9,$I$15:I70)-$K$13,0)</f>
        <v>1933356000</v>
      </c>
      <c r="K70" s="855">
        <f>MAX($K$13+SUBTOTAL(9,$I$15:I70)-SUBTOTAL(9,$H$15:H70)-$J$13,0)</f>
        <v>0</v>
      </c>
      <c r="L70" s="846" t="str">
        <f t="shared" si="1"/>
        <v/>
      </c>
      <c r="M70" s="420"/>
      <c r="N70" s="420"/>
      <c r="O70" s="420"/>
      <c r="P70" s="420"/>
      <c r="Q70" s="420"/>
      <c r="R70" s="420"/>
      <c r="S70" s="420"/>
      <c r="T70" s="420"/>
      <c r="U70" s="420"/>
      <c r="V70" s="420"/>
      <c r="W70" s="420"/>
      <c r="X70" s="420"/>
      <c r="Y70" s="420"/>
      <c r="Z70" s="420"/>
      <c r="AA70" s="420"/>
      <c r="AB70" s="420"/>
      <c r="AC70" s="420"/>
    </row>
    <row r="71" spans="1:29" ht="13.5" hidden="1" customHeight="1">
      <c r="A71" s="420"/>
      <c r="B71" s="853" t="str">
        <f>IF(OR(LEFT(DULIEU!$V63,LEN(SCT!$G$8))=SCT!$G$8,LEFT(DULIEU!$W63,LEN(SCT!$G$8))=SCT!$G$8),DULIEU!D63,"")</f>
        <v/>
      </c>
      <c r="C71" s="853" t="str">
        <f>IF(OR(LEFT(DULIEU!$V63,LEN(SCT!$G$8))=SCT!$G$8,LEFT(DULIEU!$W63,LEN(SCT!$G$8))=SCT!$G$8),DULIEU!H63,"")</f>
        <v/>
      </c>
      <c r="D71" s="853" t="str">
        <f>IF(OR(LEFT(DULIEU!$V63,LEN(SCT!$G$8))=SCT!$G$8,LEFT(DULIEU!$W63,LEN(SCT!$G$8))=SCT!$G$8),DULIEU!J63,"")</f>
        <v/>
      </c>
      <c r="E71" s="853" t="str">
        <f>IF(OR(LEFT(DULIEU!$V63,LEN(SCT!$G$8))=SCT!$G$8,LEFT(DULIEU!$W63,LEN(SCT!$G$8))=SCT!$G$8),DULIEU!E63,"")</f>
        <v/>
      </c>
      <c r="F71" s="1179" t="str">
        <f>IF(OR(LEFT(DULIEU!$V63,LEN(SCT!$G$8))=SCT!$G$8,LEFT(DULIEU!$W63,LEN(SCT!$G$8))=SCT!$G$8),DULIEU!O63,"")</f>
        <v/>
      </c>
      <c r="G71" s="853" t="str">
        <f>IF(E71="","",IF(LEFT(DULIEU!$V63,LEN(SCT!$G$8))=SCT!$G$8,DULIEU!$W63,IF(LEFT(DULIEU!$W63,LEN(SCT!$G$8))=SCT!$G$8,DULIEU!$V63)))</f>
        <v/>
      </c>
      <c r="H71" s="854">
        <f>IF(E71="",0,IF(LEFT(DULIEU!$V63,LEN(SCT!$G$8))=SCT!$G$8,DULIEU!$X63,0))</f>
        <v>0</v>
      </c>
      <c r="I71" s="854">
        <f>IF(E71="",0,IF(LEFT(DULIEU!$W63,LEN(SCT!$G$8))=SCT!$G$8,DULIEU!$X63,0))</f>
        <v>0</v>
      </c>
      <c r="J71" s="855">
        <f>MAX($J$13+SUBTOTAL(9,$H$15:H71)-SUBTOTAL(9,$I$15:I71)-$K$13,0)</f>
        <v>1933356000</v>
      </c>
      <c r="K71" s="855">
        <f>MAX($K$13+SUBTOTAL(9,$I$15:I71)-SUBTOTAL(9,$H$15:H71)-$J$13,0)</f>
        <v>0</v>
      </c>
      <c r="L71" s="846" t="str">
        <f t="shared" si="1"/>
        <v/>
      </c>
      <c r="M71" s="420"/>
      <c r="N71" s="420"/>
      <c r="O71" s="420"/>
      <c r="P71" s="420"/>
      <c r="Q71" s="420"/>
      <c r="R71" s="420"/>
      <c r="S71" s="420"/>
      <c r="T71" s="420"/>
      <c r="U71" s="420"/>
      <c r="V71" s="420"/>
      <c r="W71" s="420"/>
      <c r="X71" s="420"/>
      <c r="Y71" s="420"/>
      <c r="Z71" s="420"/>
      <c r="AA71" s="420"/>
      <c r="AB71" s="420"/>
      <c r="AC71" s="420"/>
    </row>
    <row r="72" spans="1:29" ht="13.5" hidden="1" customHeight="1">
      <c r="A72" s="420"/>
      <c r="B72" s="853" t="str">
        <f>IF(OR(LEFT(DULIEU!$V64,LEN(SCT!$G$8))=SCT!$G$8,LEFT(DULIEU!$W64,LEN(SCT!$G$8))=SCT!$G$8),DULIEU!D64,"")</f>
        <v/>
      </c>
      <c r="C72" s="853" t="str">
        <f>IF(OR(LEFT(DULIEU!$V64,LEN(SCT!$G$8))=SCT!$G$8,LEFT(DULIEU!$W64,LEN(SCT!$G$8))=SCT!$G$8),DULIEU!H64,"")</f>
        <v/>
      </c>
      <c r="D72" s="853" t="str">
        <f>IF(OR(LEFT(DULIEU!$V64,LEN(SCT!$G$8))=SCT!$G$8,LEFT(DULIEU!$W64,LEN(SCT!$G$8))=SCT!$G$8),DULIEU!J64,"")</f>
        <v/>
      </c>
      <c r="E72" s="853" t="str">
        <f>IF(OR(LEFT(DULIEU!$V64,LEN(SCT!$G$8))=SCT!$G$8,LEFT(DULIEU!$W64,LEN(SCT!$G$8))=SCT!$G$8),DULIEU!E64,"")</f>
        <v/>
      </c>
      <c r="F72" s="1179" t="str">
        <f>IF(OR(LEFT(DULIEU!$V64,LEN(SCT!$G$8))=SCT!$G$8,LEFT(DULIEU!$W64,LEN(SCT!$G$8))=SCT!$G$8),DULIEU!O64,"")</f>
        <v/>
      </c>
      <c r="G72" s="853" t="str">
        <f>IF(E72="","",IF(LEFT(DULIEU!$V64,LEN(SCT!$G$8))=SCT!$G$8,DULIEU!$W64,IF(LEFT(DULIEU!$W64,LEN(SCT!$G$8))=SCT!$G$8,DULIEU!$V64)))</f>
        <v/>
      </c>
      <c r="H72" s="854">
        <f>IF(E72="",0,IF(LEFT(DULIEU!$V64,LEN(SCT!$G$8))=SCT!$G$8,DULIEU!$X64,0))</f>
        <v>0</v>
      </c>
      <c r="I72" s="854">
        <f>IF(E72="",0,IF(LEFT(DULIEU!$W64,LEN(SCT!$G$8))=SCT!$G$8,DULIEU!$X64,0))</f>
        <v>0</v>
      </c>
      <c r="J72" s="855">
        <f>MAX($J$13+SUBTOTAL(9,$H$15:H72)-SUBTOTAL(9,$I$15:I72)-$K$13,0)</f>
        <v>1933356000</v>
      </c>
      <c r="K72" s="855">
        <f>MAX($K$13+SUBTOTAL(9,$I$15:I72)-SUBTOTAL(9,$H$15:H72)-$J$13,0)</f>
        <v>0</v>
      </c>
      <c r="L72" s="846" t="str">
        <f t="shared" si="1"/>
        <v/>
      </c>
      <c r="M72" s="420"/>
      <c r="N72" s="420"/>
      <c r="O72" s="420"/>
      <c r="P72" s="420"/>
      <c r="Q72" s="420"/>
      <c r="R72" s="420"/>
      <c r="S72" s="420"/>
      <c r="T72" s="420"/>
      <c r="U72" s="420"/>
      <c r="V72" s="420"/>
      <c r="W72" s="420"/>
      <c r="X72" s="420"/>
      <c r="Y72" s="420"/>
      <c r="Z72" s="420"/>
      <c r="AA72" s="420"/>
      <c r="AB72" s="420"/>
      <c r="AC72" s="420"/>
    </row>
    <row r="73" spans="1:29" ht="13.5" hidden="1" customHeight="1">
      <c r="A73" s="420"/>
      <c r="B73" s="853" t="str">
        <f>IF(OR(LEFT(DULIEU!$V65,LEN(SCT!$G$8))=SCT!$G$8,LEFT(DULIEU!$W65,LEN(SCT!$G$8))=SCT!$G$8),DULIEU!D65,"")</f>
        <v/>
      </c>
      <c r="C73" s="853" t="str">
        <f>IF(OR(LEFT(DULIEU!$V65,LEN(SCT!$G$8))=SCT!$G$8,LEFT(DULIEU!$W65,LEN(SCT!$G$8))=SCT!$G$8),DULIEU!H65,"")</f>
        <v/>
      </c>
      <c r="D73" s="853" t="str">
        <f>IF(OR(LEFT(DULIEU!$V65,LEN(SCT!$G$8))=SCT!$G$8,LEFT(DULIEU!$W65,LEN(SCT!$G$8))=SCT!$G$8),DULIEU!J65,"")</f>
        <v/>
      </c>
      <c r="E73" s="853" t="str">
        <f>IF(OR(LEFT(DULIEU!$V65,LEN(SCT!$G$8))=SCT!$G$8,LEFT(DULIEU!$W65,LEN(SCT!$G$8))=SCT!$G$8),DULIEU!E65,"")</f>
        <v/>
      </c>
      <c r="F73" s="1179" t="str">
        <f>IF(OR(LEFT(DULIEU!$V65,LEN(SCT!$G$8))=SCT!$G$8,LEFT(DULIEU!$W65,LEN(SCT!$G$8))=SCT!$G$8),DULIEU!O65,"")</f>
        <v/>
      </c>
      <c r="G73" s="853" t="str">
        <f>IF(E73="","",IF(LEFT(DULIEU!$V65,LEN(SCT!$G$8))=SCT!$G$8,DULIEU!$W65,IF(LEFT(DULIEU!$W65,LEN(SCT!$G$8))=SCT!$G$8,DULIEU!$V65)))</f>
        <v/>
      </c>
      <c r="H73" s="854">
        <f>IF(E73="",0,IF(LEFT(DULIEU!$V65,LEN(SCT!$G$8))=SCT!$G$8,DULIEU!$X65,0))</f>
        <v>0</v>
      </c>
      <c r="I73" s="854">
        <f>IF(E73="",0,IF(LEFT(DULIEU!$W65,LEN(SCT!$G$8))=SCT!$G$8,DULIEU!$X65,0))</f>
        <v>0</v>
      </c>
      <c r="J73" s="855">
        <f>MAX($J$13+SUBTOTAL(9,$H$15:H73)-SUBTOTAL(9,$I$15:I73)-$K$13,0)</f>
        <v>1933356000</v>
      </c>
      <c r="K73" s="855">
        <f>MAX($K$13+SUBTOTAL(9,$I$15:I73)-SUBTOTAL(9,$H$15:H73)-$J$13,0)</f>
        <v>0</v>
      </c>
      <c r="L73" s="846" t="str">
        <f t="shared" si="1"/>
        <v/>
      </c>
      <c r="M73" s="420"/>
      <c r="N73" s="420"/>
      <c r="O73" s="420"/>
      <c r="P73" s="420"/>
      <c r="Q73" s="420"/>
      <c r="R73" s="420"/>
      <c r="S73" s="420"/>
      <c r="T73" s="420"/>
      <c r="U73" s="420"/>
      <c r="V73" s="420"/>
      <c r="W73" s="420"/>
      <c r="X73" s="420"/>
      <c r="Y73" s="420"/>
      <c r="Z73" s="420"/>
      <c r="AA73" s="420"/>
      <c r="AB73" s="420"/>
      <c r="AC73" s="420"/>
    </row>
    <row r="74" spans="1:29" ht="13.5" hidden="1" customHeight="1">
      <c r="A74" s="420"/>
      <c r="B74" s="853" t="str">
        <f>IF(OR(LEFT(DULIEU!$V66,LEN(SCT!$G$8))=SCT!$G$8,LEFT(DULIEU!$W66,LEN(SCT!$G$8))=SCT!$G$8),DULIEU!D66,"")</f>
        <v/>
      </c>
      <c r="C74" s="853" t="str">
        <f>IF(OR(LEFT(DULIEU!$V66,LEN(SCT!$G$8))=SCT!$G$8,LEFT(DULIEU!$W66,LEN(SCT!$G$8))=SCT!$G$8),DULIEU!H66,"")</f>
        <v/>
      </c>
      <c r="D74" s="853" t="str">
        <f>IF(OR(LEFT(DULIEU!$V66,LEN(SCT!$G$8))=SCT!$G$8,LEFT(DULIEU!$W66,LEN(SCT!$G$8))=SCT!$G$8),DULIEU!J66,"")</f>
        <v/>
      </c>
      <c r="E74" s="853" t="str">
        <f>IF(OR(LEFT(DULIEU!$V66,LEN(SCT!$G$8))=SCT!$G$8,LEFT(DULIEU!$W66,LEN(SCT!$G$8))=SCT!$G$8),DULIEU!E66,"")</f>
        <v/>
      </c>
      <c r="F74" s="1179" t="str">
        <f>IF(OR(LEFT(DULIEU!$V66,LEN(SCT!$G$8))=SCT!$G$8,LEFT(DULIEU!$W66,LEN(SCT!$G$8))=SCT!$G$8),DULIEU!O66,"")</f>
        <v/>
      </c>
      <c r="G74" s="853" t="str">
        <f>IF(E74="","",IF(LEFT(DULIEU!$V66,LEN(SCT!$G$8))=SCT!$G$8,DULIEU!$W66,IF(LEFT(DULIEU!$W66,LEN(SCT!$G$8))=SCT!$G$8,DULIEU!$V66)))</f>
        <v/>
      </c>
      <c r="H74" s="854">
        <f>IF(E74="",0,IF(LEFT(DULIEU!$V66,LEN(SCT!$G$8))=SCT!$G$8,DULIEU!$X66,0))</f>
        <v>0</v>
      </c>
      <c r="I74" s="854">
        <f>IF(E74="",0,IF(LEFT(DULIEU!$W66,LEN(SCT!$G$8))=SCT!$G$8,DULIEU!$X66,0))</f>
        <v>0</v>
      </c>
      <c r="J74" s="855">
        <f>MAX($J$13+SUBTOTAL(9,$H$15:H74)-SUBTOTAL(9,$I$15:I74)-$K$13,0)</f>
        <v>1933356000</v>
      </c>
      <c r="K74" s="855">
        <f>MAX($K$13+SUBTOTAL(9,$I$15:I74)-SUBTOTAL(9,$H$15:H74)-$J$13,0)</f>
        <v>0</v>
      </c>
      <c r="L74" s="846" t="str">
        <f t="shared" si="1"/>
        <v/>
      </c>
      <c r="M74" s="420"/>
      <c r="N74" s="420"/>
      <c r="O74" s="420"/>
      <c r="P74" s="420"/>
      <c r="Q74" s="420"/>
      <c r="R74" s="420"/>
      <c r="S74" s="420"/>
      <c r="T74" s="420"/>
      <c r="U74" s="420"/>
      <c r="V74" s="420"/>
      <c r="W74" s="420"/>
      <c r="X74" s="420"/>
      <c r="Y74" s="420"/>
      <c r="Z74" s="420"/>
      <c r="AA74" s="420"/>
      <c r="AB74" s="420"/>
      <c r="AC74" s="420"/>
    </row>
    <row r="75" spans="1:29" ht="13.5" hidden="1" customHeight="1">
      <c r="A75" s="420"/>
      <c r="B75" s="853" t="str">
        <f>IF(OR(LEFT(DULIEU!$V67,LEN(SCT!$G$8))=SCT!$G$8,LEFT(DULIEU!$W67,LEN(SCT!$G$8))=SCT!$G$8),DULIEU!D67,"")</f>
        <v/>
      </c>
      <c r="C75" s="853" t="str">
        <f>IF(OR(LEFT(DULIEU!$V67,LEN(SCT!$G$8))=SCT!$G$8,LEFT(DULIEU!$W67,LEN(SCT!$G$8))=SCT!$G$8),DULIEU!H67,"")</f>
        <v/>
      </c>
      <c r="D75" s="853" t="str">
        <f>IF(OR(LEFT(DULIEU!$V67,LEN(SCT!$G$8))=SCT!$G$8,LEFT(DULIEU!$W67,LEN(SCT!$G$8))=SCT!$G$8),DULIEU!J67,"")</f>
        <v/>
      </c>
      <c r="E75" s="853" t="str">
        <f>IF(OR(LEFT(DULIEU!$V67,LEN(SCT!$G$8))=SCT!$G$8,LEFT(DULIEU!$W67,LEN(SCT!$G$8))=SCT!$G$8),DULIEU!E67,"")</f>
        <v/>
      </c>
      <c r="F75" s="1179" t="str">
        <f>IF(OR(LEFT(DULIEU!$V67,LEN(SCT!$G$8))=SCT!$G$8,LEFT(DULIEU!$W67,LEN(SCT!$G$8))=SCT!$G$8),DULIEU!O67,"")</f>
        <v/>
      </c>
      <c r="G75" s="853" t="str">
        <f>IF(E75="","",IF(LEFT(DULIEU!$V67,LEN(SCT!$G$8))=SCT!$G$8,DULIEU!$W67,IF(LEFT(DULIEU!$W67,LEN(SCT!$G$8))=SCT!$G$8,DULIEU!$V67)))</f>
        <v/>
      </c>
      <c r="H75" s="854">
        <f>IF(E75="",0,IF(LEFT(DULIEU!$V67,LEN(SCT!$G$8))=SCT!$G$8,DULIEU!$X67,0))</f>
        <v>0</v>
      </c>
      <c r="I75" s="854">
        <f>IF(E75="",0,IF(LEFT(DULIEU!$W67,LEN(SCT!$G$8))=SCT!$G$8,DULIEU!$X67,0))</f>
        <v>0</v>
      </c>
      <c r="J75" s="855">
        <f>MAX($J$13+SUBTOTAL(9,$H$15:H75)-SUBTOTAL(9,$I$15:I75)-$K$13,0)</f>
        <v>1933356000</v>
      </c>
      <c r="K75" s="855">
        <f>MAX($K$13+SUBTOTAL(9,$I$15:I75)-SUBTOTAL(9,$H$15:H75)-$J$13,0)</f>
        <v>0</v>
      </c>
      <c r="L75" s="846" t="str">
        <f t="shared" si="1"/>
        <v/>
      </c>
      <c r="M75" s="420"/>
      <c r="N75" s="420"/>
      <c r="O75" s="420"/>
      <c r="P75" s="420"/>
      <c r="Q75" s="420"/>
      <c r="R75" s="420"/>
      <c r="S75" s="420"/>
      <c r="T75" s="420"/>
      <c r="U75" s="420"/>
      <c r="V75" s="420"/>
      <c r="W75" s="420"/>
      <c r="X75" s="420"/>
      <c r="Y75" s="420"/>
      <c r="Z75" s="420"/>
      <c r="AA75" s="420"/>
      <c r="AB75" s="420"/>
      <c r="AC75" s="420"/>
    </row>
    <row r="76" spans="1:29" ht="13.5" hidden="1" customHeight="1">
      <c r="A76" s="420"/>
      <c r="B76" s="853" t="str">
        <f>IF(OR(LEFT(DULIEU!$V68,LEN(SCT!$G$8))=SCT!$G$8,LEFT(DULIEU!$W68,LEN(SCT!$G$8))=SCT!$G$8),DULIEU!D68,"")</f>
        <v/>
      </c>
      <c r="C76" s="853" t="str">
        <f>IF(OR(LEFT(DULIEU!$V68,LEN(SCT!$G$8))=SCT!$G$8,LEFT(DULIEU!$W68,LEN(SCT!$G$8))=SCT!$G$8),DULIEU!H68,"")</f>
        <v/>
      </c>
      <c r="D76" s="853" t="str">
        <f>IF(OR(LEFT(DULIEU!$V68,LEN(SCT!$G$8))=SCT!$G$8,LEFT(DULIEU!$W68,LEN(SCT!$G$8))=SCT!$G$8),DULIEU!J68,"")</f>
        <v/>
      </c>
      <c r="E76" s="853" t="str">
        <f>IF(OR(LEFT(DULIEU!$V68,LEN(SCT!$G$8))=SCT!$G$8,LEFT(DULIEU!$W68,LEN(SCT!$G$8))=SCT!$G$8),DULIEU!E68,"")</f>
        <v/>
      </c>
      <c r="F76" s="1179" t="str">
        <f>IF(OR(LEFT(DULIEU!$V68,LEN(SCT!$G$8))=SCT!$G$8,LEFT(DULIEU!$W68,LEN(SCT!$G$8))=SCT!$G$8),DULIEU!O68,"")</f>
        <v/>
      </c>
      <c r="G76" s="853" t="str">
        <f>IF(E76="","",IF(LEFT(DULIEU!$V68,LEN(SCT!$G$8))=SCT!$G$8,DULIEU!$W68,IF(LEFT(DULIEU!$W68,LEN(SCT!$G$8))=SCT!$G$8,DULIEU!$V68)))</f>
        <v/>
      </c>
      <c r="H76" s="854">
        <f>IF(E76="",0,IF(LEFT(DULIEU!$V68,LEN(SCT!$G$8))=SCT!$G$8,DULIEU!$X68,0))</f>
        <v>0</v>
      </c>
      <c r="I76" s="854">
        <f>IF(E76="",0,IF(LEFT(DULIEU!$W68,LEN(SCT!$G$8))=SCT!$G$8,DULIEU!$X68,0))</f>
        <v>0</v>
      </c>
      <c r="J76" s="855">
        <f>MAX($J$13+SUBTOTAL(9,$H$15:H76)-SUBTOTAL(9,$I$15:I76)-$K$13,0)</f>
        <v>1933356000</v>
      </c>
      <c r="K76" s="855">
        <f>MAX($K$13+SUBTOTAL(9,$I$15:I76)-SUBTOTAL(9,$H$15:H76)-$J$13,0)</f>
        <v>0</v>
      </c>
      <c r="L76" s="846" t="str">
        <f t="shared" si="1"/>
        <v/>
      </c>
      <c r="M76" s="420"/>
      <c r="N76" s="420"/>
      <c r="O76" s="420"/>
      <c r="P76" s="420"/>
      <c r="Q76" s="420"/>
      <c r="R76" s="420"/>
      <c r="S76" s="420"/>
      <c r="T76" s="420"/>
      <c r="U76" s="420"/>
      <c r="V76" s="420"/>
      <c r="W76" s="420"/>
      <c r="X76" s="420"/>
      <c r="Y76" s="420"/>
      <c r="Z76" s="420"/>
      <c r="AA76" s="420"/>
      <c r="AB76" s="420"/>
      <c r="AC76" s="420"/>
    </row>
    <row r="77" spans="1:29" ht="13.5" hidden="1" customHeight="1">
      <c r="A77" s="420"/>
      <c r="B77" s="853" t="str">
        <f>IF(OR(LEFT(DULIEU!$V69,LEN(SCT!$G$8))=SCT!$G$8,LEFT(DULIEU!$W69,LEN(SCT!$G$8))=SCT!$G$8),DULIEU!D69,"")</f>
        <v/>
      </c>
      <c r="C77" s="853" t="str">
        <f>IF(OR(LEFT(DULIEU!$V69,LEN(SCT!$G$8))=SCT!$G$8,LEFT(DULIEU!$W69,LEN(SCT!$G$8))=SCT!$G$8),DULIEU!H69,"")</f>
        <v/>
      </c>
      <c r="D77" s="853" t="str">
        <f>IF(OR(LEFT(DULIEU!$V69,LEN(SCT!$G$8))=SCT!$G$8,LEFT(DULIEU!$W69,LEN(SCT!$G$8))=SCT!$G$8),DULIEU!J69,"")</f>
        <v/>
      </c>
      <c r="E77" s="853" t="str">
        <f>IF(OR(LEFT(DULIEU!$V69,LEN(SCT!$G$8))=SCT!$G$8,LEFT(DULIEU!$W69,LEN(SCT!$G$8))=SCT!$G$8),DULIEU!E69,"")</f>
        <v/>
      </c>
      <c r="F77" s="1179" t="str">
        <f>IF(OR(LEFT(DULIEU!$V69,LEN(SCT!$G$8))=SCT!$G$8,LEFT(DULIEU!$W69,LEN(SCT!$G$8))=SCT!$G$8),DULIEU!O69,"")</f>
        <v/>
      </c>
      <c r="G77" s="853" t="str">
        <f>IF(E77="","",IF(LEFT(DULIEU!$V69,LEN(SCT!$G$8))=SCT!$G$8,DULIEU!$W69,IF(LEFT(DULIEU!$W69,LEN(SCT!$G$8))=SCT!$G$8,DULIEU!$V69)))</f>
        <v/>
      </c>
      <c r="H77" s="854">
        <f>IF(E77="",0,IF(LEFT(DULIEU!$V69,LEN(SCT!$G$8))=SCT!$G$8,DULIEU!$X69,0))</f>
        <v>0</v>
      </c>
      <c r="I77" s="854">
        <f>IF(E77="",0,IF(LEFT(DULIEU!$W69,LEN(SCT!$G$8))=SCT!$G$8,DULIEU!$X69,0))</f>
        <v>0</v>
      </c>
      <c r="J77" s="855">
        <f>MAX($J$13+SUBTOTAL(9,$H$15:H77)-SUBTOTAL(9,$I$15:I77)-$K$13,0)</f>
        <v>1933356000</v>
      </c>
      <c r="K77" s="855">
        <f>MAX($K$13+SUBTOTAL(9,$I$15:I77)-SUBTOTAL(9,$H$15:H77)-$J$13,0)</f>
        <v>0</v>
      </c>
      <c r="L77" s="846" t="str">
        <f t="shared" si="1"/>
        <v/>
      </c>
      <c r="M77" s="420"/>
      <c r="N77" s="420"/>
      <c r="O77" s="420"/>
      <c r="P77" s="420"/>
      <c r="Q77" s="420"/>
      <c r="R77" s="420"/>
      <c r="S77" s="420"/>
      <c r="T77" s="420"/>
      <c r="U77" s="420"/>
      <c r="V77" s="420"/>
      <c r="W77" s="420"/>
      <c r="X77" s="420"/>
      <c r="Y77" s="420"/>
      <c r="Z77" s="420"/>
      <c r="AA77" s="420"/>
      <c r="AB77" s="420"/>
      <c r="AC77" s="420"/>
    </row>
    <row r="78" spans="1:29" ht="13.5" customHeight="1">
      <c r="A78" s="420"/>
      <c r="B78" s="853" t="str">
        <f>IF(OR(LEFT(DULIEU!$V70,LEN(SCT!$G$8))=SCT!$G$8,LEFT(DULIEU!$W70,LEN(SCT!$G$8))=SCT!$G$8),DULIEU!D70,"")</f>
        <v>31/10/2015</v>
      </c>
      <c r="C78" s="853" t="str">
        <f>IF(OR(LEFT(DULIEU!$V70,LEN(SCT!$G$8))=SCT!$G$8,LEFT(DULIEU!$W70,LEN(SCT!$G$8))=SCT!$G$8),DULIEU!H70,"")</f>
        <v>PC017</v>
      </c>
      <c r="D78" s="853" t="str">
        <f>IF(OR(LEFT(DULIEU!$V70,LEN(SCT!$G$8))=SCT!$G$8,LEFT(DULIEU!$W70,LEN(SCT!$G$8))=SCT!$G$8),DULIEU!J70,"")</f>
        <v/>
      </c>
      <c r="E78" s="853" t="str">
        <f>IF(OR(LEFT(DULIEU!$V70,LEN(SCT!$G$8))=SCT!$G$8,LEFT(DULIEU!$W70,LEN(SCT!$G$8))=SCT!$G$8),DULIEU!E70,"")</f>
        <v>31/10/2015</v>
      </c>
      <c r="F78" s="1179" t="str">
        <f>IF(OR(LEFT(DULIEU!$V70,LEN(SCT!$G$8))=SCT!$G$8,LEFT(DULIEU!$W70,LEN(SCT!$G$8))=SCT!$G$8),DULIEU!O70,"")</f>
        <v>Thanh toán lương tháng 10/2015</v>
      </c>
      <c r="G78" s="853" t="str">
        <f>IF(E78="","",IF(LEFT(DULIEU!$V70,LEN(SCT!$G$8))=SCT!$G$8,DULIEU!$W70,IF(LEFT(DULIEU!$W70,LEN(SCT!$G$8))=SCT!$G$8,DULIEU!$V70)))</f>
        <v>334</v>
      </c>
      <c r="H78" s="854">
        <f>IF(E78="",0,IF(LEFT(DULIEU!$V70,LEN(SCT!$G$8))=SCT!$G$8,DULIEU!$X70,0))</f>
        <v>0</v>
      </c>
      <c r="I78" s="854">
        <f>IF(E78="",0,IF(LEFT(DULIEU!$W70,LEN(SCT!$G$8))=SCT!$G$8,DULIEU!$X70,0))</f>
        <v>7923000</v>
      </c>
      <c r="J78" s="855">
        <f>MAX($J$13+SUBTOTAL(9,$H$15:H78)-SUBTOTAL(9,$I$15:I78)-$K$13,0)</f>
        <v>1925433000</v>
      </c>
      <c r="K78" s="855">
        <f>MAX($K$13+SUBTOTAL(9,$I$15:I78)-SUBTOTAL(9,$H$15:H78)-$J$13,0)</f>
        <v>0</v>
      </c>
      <c r="L78" s="846" t="str">
        <f t="shared" si="1"/>
        <v>x</v>
      </c>
      <c r="M78" s="420"/>
      <c r="N78" s="420"/>
      <c r="O78" s="420"/>
      <c r="P78" s="420"/>
      <c r="Q78" s="420"/>
      <c r="R78" s="420"/>
      <c r="S78" s="420"/>
      <c r="T78" s="420"/>
      <c r="U78" s="420"/>
      <c r="V78" s="420"/>
      <c r="W78" s="420"/>
      <c r="X78" s="420"/>
      <c r="Y78" s="420"/>
      <c r="Z78" s="420"/>
      <c r="AA78" s="420"/>
      <c r="AB78" s="420"/>
      <c r="AC78" s="420"/>
    </row>
    <row r="79" spans="1:29" ht="13.5" hidden="1" customHeight="1">
      <c r="A79" s="420"/>
      <c r="B79" s="853" t="str">
        <f>IF(OR(LEFT(DULIEU!$V71,LEN(SCT!$G$8))=SCT!$G$8,LEFT(DULIEU!$W71,LEN(SCT!$G$8))=SCT!$G$8),DULIEU!D71,"")</f>
        <v/>
      </c>
      <c r="C79" s="853" t="str">
        <f>IF(OR(LEFT(DULIEU!$V71,LEN(SCT!$G$8))=SCT!$G$8,LEFT(DULIEU!$W71,LEN(SCT!$G$8))=SCT!$G$8),DULIEU!H71,"")</f>
        <v/>
      </c>
      <c r="D79" s="853" t="str">
        <f>IF(OR(LEFT(DULIEU!$V71,LEN(SCT!$G$8))=SCT!$G$8,LEFT(DULIEU!$W71,LEN(SCT!$G$8))=SCT!$G$8),DULIEU!J71,"")</f>
        <v/>
      </c>
      <c r="E79" s="853" t="str">
        <f>IF(OR(LEFT(DULIEU!$V71,LEN(SCT!$G$8))=SCT!$G$8,LEFT(DULIEU!$W71,LEN(SCT!$G$8))=SCT!$G$8),DULIEU!E71,"")</f>
        <v/>
      </c>
      <c r="F79" s="1179" t="str">
        <f>IF(OR(LEFT(DULIEU!$V71,LEN(SCT!$G$8))=SCT!$G$8,LEFT(DULIEU!$W71,LEN(SCT!$G$8))=SCT!$G$8),DULIEU!O71,"")</f>
        <v/>
      </c>
      <c r="G79" s="853" t="str">
        <f>IF(E79="","",IF(LEFT(DULIEU!$V71,LEN(SCT!$G$8))=SCT!$G$8,DULIEU!$W71,IF(LEFT(DULIEU!$W71,LEN(SCT!$G$8))=SCT!$G$8,DULIEU!$V71)))</f>
        <v/>
      </c>
      <c r="H79" s="854">
        <f>IF(E79="",0,IF(LEFT(DULIEU!$V71,LEN(SCT!$G$8))=SCT!$G$8,DULIEU!$X71,0))</f>
        <v>0</v>
      </c>
      <c r="I79" s="854">
        <f>IF(E79="",0,IF(LEFT(DULIEU!$W71,LEN(SCT!$G$8))=SCT!$G$8,DULIEU!$X71,0))</f>
        <v>0</v>
      </c>
      <c r="J79" s="855">
        <f>MAX($J$13+SUBTOTAL(9,$H$15:H79)-SUBTOTAL(9,$I$15:I79)-$K$13,0)</f>
        <v>1925433000</v>
      </c>
      <c r="K79" s="855">
        <f>MAX($K$13+SUBTOTAL(9,$I$15:I79)-SUBTOTAL(9,$H$15:H79)-$J$13,0)</f>
        <v>0</v>
      </c>
      <c r="L79" s="846" t="str">
        <f t="shared" si="1"/>
        <v/>
      </c>
      <c r="M79" s="420"/>
      <c r="N79" s="420"/>
      <c r="O79" s="420"/>
      <c r="P79" s="420"/>
      <c r="Q79" s="420"/>
      <c r="R79" s="420"/>
      <c r="S79" s="420"/>
      <c r="T79" s="420"/>
      <c r="U79" s="420"/>
      <c r="V79" s="420"/>
      <c r="W79" s="420"/>
      <c r="X79" s="420"/>
      <c r="Y79" s="420"/>
      <c r="Z79" s="420"/>
      <c r="AA79" s="420"/>
      <c r="AB79" s="420"/>
      <c r="AC79" s="420"/>
    </row>
    <row r="80" spans="1:29" ht="13.5" hidden="1" customHeight="1">
      <c r="A80" s="420"/>
      <c r="B80" s="853" t="str">
        <f>IF(OR(LEFT(DULIEU!$V72,LEN(SCT!$G$8))=SCT!$G$8,LEFT(DULIEU!$W72,LEN(SCT!$G$8))=SCT!$G$8),DULIEU!D72,"")</f>
        <v/>
      </c>
      <c r="C80" s="853" t="str">
        <f>IF(OR(LEFT(DULIEU!$V72,LEN(SCT!$G$8))=SCT!$G$8,LEFT(DULIEU!$W72,LEN(SCT!$G$8))=SCT!$G$8),DULIEU!H72,"")</f>
        <v/>
      </c>
      <c r="D80" s="853" t="str">
        <f>IF(OR(LEFT(DULIEU!$V72,LEN(SCT!$G$8))=SCT!$G$8,LEFT(DULIEU!$W72,LEN(SCT!$G$8))=SCT!$G$8),DULIEU!J72,"")</f>
        <v/>
      </c>
      <c r="E80" s="853" t="str">
        <f>IF(OR(LEFT(DULIEU!$V72,LEN(SCT!$G$8))=SCT!$G$8,LEFT(DULIEU!$W72,LEN(SCT!$G$8))=SCT!$G$8),DULIEU!E72,"")</f>
        <v/>
      </c>
      <c r="F80" s="1179" t="str">
        <f>IF(OR(LEFT(DULIEU!$V72,LEN(SCT!$G$8))=SCT!$G$8,LEFT(DULIEU!$W72,LEN(SCT!$G$8))=SCT!$G$8),DULIEU!O72,"")</f>
        <v/>
      </c>
      <c r="G80" s="853" t="str">
        <f>IF(E80="","",IF(LEFT(DULIEU!$V72,LEN(SCT!$G$8))=SCT!$G$8,DULIEU!$W72,IF(LEFT(DULIEU!$W72,LEN(SCT!$G$8))=SCT!$G$8,DULIEU!$V72)))</f>
        <v/>
      </c>
      <c r="H80" s="854">
        <f>IF(E80="",0,IF(LEFT(DULIEU!$V72,LEN(SCT!$G$8))=SCT!$G$8,DULIEU!$X72,0))</f>
        <v>0</v>
      </c>
      <c r="I80" s="854">
        <f>IF(E80="",0,IF(LEFT(DULIEU!$W72,LEN(SCT!$G$8))=SCT!$G$8,DULIEU!$X72,0))</f>
        <v>0</v>
      </c>
      <c r="J80" s="855">
        <f>MAX($J$13+SUBTOTAL(9,$H$15:H80)-SUBTOTAL(9,$I$15:I80)-$K$13,0)</f>
        <v>1925433000</v>
      </c>
      <c r="K80" s="855">
        <f>MAX($K$13+SUBTOTAL(9,$I$15:I80)-SUBTOTAL(9,$H$15:H80)-$J$13,0)</f>
        <v>0</v>
      </c>
      <c r="L80" s="846" t="str">
        <f t="shared" ref="L80:L143" si="2">IF(SUM(H80:I80)=0,"","x")</f>
        <v/>
      </c>
      <c r="M80" s="420"/>
      <c r="N80" s="420"/>
      <c r="O80" s="420"/>
      <c r="P80" s="420"/>
      <c r="Q80" s="420"/>
      <c r="R80" s="420"/>
      <c r="S80" s="420"/>
      <c r="T80" s="420"/>
      <c r="U80" s="420"/>
      <c r="V80" s="420"/>
      <c r="W80" s="420"/>
      <c r="X80" s="420"/>
      <c r="Y80" s="420"/>
      <c r="Z80" s="420"/>
      <c r="AA80" s="420"/>
      <c r="AB80" s="420"/>
      <c r="AC80" s="420"/>
    </row>
    <row r="81" spans="1:29" ht="13.5" hidden="1" customHeight="1">
      <c r="A81" s="420"/>
      <c r="B81" s="853" t="str">
        <f>IF(OR(LEFT(DULIEU!$V73,LEN(SCT!$G$8))=SCT!$G$8,LEFT(DULIEU!$W73,LEN(SCT!$G$8))=SCT!$G$8),DULIEU!D73,"")</f>
        <v/>
      </c>
      <c r="C81" s="853" t="str">
        <f>IF(OR(LEFT(DULIEU!$V73,LEN(SCT!$G$8))=SCT!$G$8,LEFT(DULIEU!$W73,LEN(SCT!$G$8))=SCT!$G$8),DULIEU!H73,"")</f>
        <v/>
      </c>
      <c r="D81" s="853" t="str">
        <f>IF(OR(LEFT(DULIEU!$V73,LEN(SCT!$G$8))=SCT!$G$8,LEFT(DULIEU!$W73,LEN(SCT!$G$8))=SCT!$G$8),DULIEU!J73,"")</f>
        <v/>
      </c>
      <c r="E81" s="853" t="str">
        <f>IF(OR(LEFT(DULIEU!$V73,LEN(SCT!$G$8))=SCT!$G$8,LEFT(DULIEU!$W73,LEN(SCT!$G$8))=SCT!$G$8),DULIEU!E73,"")</f>
        <v/>
      </c>
      <c r="F81" s="1179" t="str">
        <f>IF(OR(LEFT(DULIEU!$V73,LEN(SCT!$G$8))=SCT!$G$8,LEFT(DULIEU!$W73,LEN(SCT!$G$8))=SCT!$G$8),DULIEU!O73,"")</f>
        <v/>
      </c>
      <c r="G81" s="853" t="str">
        <f>IF(E81="","",IF(LEFT(DULIEU!$V73,LEN(SCT!$G$8))=SCT!$G$8,DULIEU!$W73,IF(LEFT(DULIEU!$W73,LEN(SCT!$G$8))=SCT!$G$8,DULIEU!$V73)))</f>
        <v/>
      </c>
      <c r="H81" s="854">
        <f>IF(E81="",0,IF(LEFT(DULIEU!$V73,LEN(SCT!$G$8))=SCT!$G$8,DULIEU!$X73,0))</f>
        <v>0</v>
      </c>
      <c r="I81" s="854">
        <f>IF(E81="",0,IF(LEFT(DULIEU!$W73,LEN(SCT!$G$8))=SCT!$G$8,DULIEU!$X73,0))</f>
        <v>0</v>
      </c>
      <c r="J81" s="855">
        <f>MAX($J$13+SUBTOTAL(9,$H$15:H81)-SUBTOTAL(9,$I$15:I81)-$K$13,0)</f>
        <v>1925433000</v>
      </c>
      <c r="K81" s="855">
        <f>MAX($K$13+SUBTOTAL(9,$I$15:I81)-SUBTOTAL(9,$H$15:H81)-$J$13,0)</f>
        <v>0</v>
      </c>
      <c r="L81" s="846" t="str">
        <f t="shared" si="2"/>
        <v/>
      </c>
      <c r="M81" s="420"/>
      <c r="N81" s="420"/>
      <c r="O81" s="420"/>
      <c r="P81" s="420"/>
      <c r="Q81" s="420"/>
      <c r="R81" s="420"/>
      <c r="S81" s="420"/>
      <c r="T81" s="420"/>
      <c r="U81" s="420"/>
      <c r="V81" s="420"/>
      <c r="W81" s="420"/>
      <c r="X81" s="420"/>
      <c r="Y81" s="420"/>
      <c r="Z81" s="420"/>
      <c r="AA81" s="420"/>
      <c r="AB81" s="420"/>
      <c r="AC81" s="420"/>
    </row>
    <row r="82" spans="1:29" ht="13.5" customHeight="1">
      <c r="A82" s="420"/>
      <c r="B82" s="853" t="str">
        <f>IF(OR(LEFT(DULIEU!$V74,LEN(SCT!$G$8))=SCT!$G$8,LEFT(DULIEU!$W74,LEN(SCT!$G$8))=SCT!$G$8),DULIEU!D74,"")</f>
        <v>17/11/2015</v>
      </c>
      <c r="C82" s="853" t="str">
        <f>IF(OR(LEFT(DULIEU!$V74,LEN(SCT!$G$8))=SCT!$G$8,LEFT(DULIEU!$W74,LEN(SCT!$G$8))=SCT!$G$8),DULIEU!H74,"")</f>
        <v>PT003</v>
      </c>
      <c r="D82" s="853" t="str">
        <f>IF(OR(LEFT(DULIEU!$V74,LEN(SCT!$G$8))=SCT!$G$8,LEFT(DULIEU!$W74,LEN(SCT!$G$8))=SCT!$G$8),DULIEU!J74,"")</f>
        <v/>
      </c>
      <c r="E82" s="853" t="str">
        <f>IF(OR(LEFT(DULIEU!$V74,LEN(SCT!$G$8))=SCT!$G$8,LEFT(DULIEU!$W74,LEN(SCT!$G$8))=SCT!$G$8),DULIEU!E74,"")</f>
        <v>17/11/2015</v>
      </c>
      <c r="F82" s="1179" t="str">
        <f>IF(OR(LEFT(DULIEU!$V74,LEN(SCT!$G$8))=SCT!$G$8,LEFT(DULIEU!$W74,LEN(SCT!$G$8))=SCT!$G$8),DULIEU!O74,"")</f>
        <v>Thiết kế bản vẽ kỹ thuật thi công nhà máy sơn vỏ bình ga theo HĐ 1509/HĐKT</v>
      </c>
      <c r="G82" s="853" t="str">
        <f>IF(E82="","",IF(LEFT(DULIEU!$V74,LEN(SCT!$G$8))=SCT!$G$8,DULIEU!$W74,IF(LEFT(DULIEU!$W74,LEN(SCT!$G$8))=SCT!$G$8,DULIEU!$V74)))</f>
        <v>5113</v>
      </c>
      <c r="H82" s="854">
        <f>IF(E82="",0,IF(LEFT(DULIEU!$V74,LEN(SCT!$G$8))=SCT!$G$8,DULIEU!$X74,0))</f>
        <v>4545455</v>
      </c>
      <c r="I82" s="854">
        <f>IF(E82="",0,IF(LEFT(DULIEU!$W74,LEN(SCT!$G$8))=SCT!$G$8,DULIEU!$X74,0))</f>
        <v>0</v>
      </c>
      <c r="J82" s="855">
        <f>MAX($J$13+SUBTOTAL(9,$H$15:H82)-SUBTOTAL(9,$I$15:I82)-$K$13,0)</f>
        <v>1929978455</v>
      </c>
      <c r="K82" s="855">
        <f>MAX($K$13+SUBTOTAL(9,$I$15:I82)-SUBTOTAL(9,$H$15:H82)-$J$13,0)</f>
        <v>0</v>
      </c>
      <c r="L82" s="846" t="str">
        <f t="shared" si="2"/>
        <v>x</v>
      </c>
      <c r="M82" s="420"/>
      <c r="N82" s="420"/>
      <c r="O82" s="420"/>
      <c r="P82" s="420"/>
      <c r="Q82" s="420"/>
      <c r="R82" s="420"/>
      <c r="S82" s="420"/>
      <c r="T82" s="420"/>
      <c r="U82" s="420"/>
      <c r="V82" s="420"/>
      <c r="W82" s="420"/>
      <c r="X82" s="420"/>
      <c r="Y82" s="420"/>
      <c r="Z82" s="420"/>
      <c r="AA82" s="420"/>
      <c r="AB82" s="420"/>
      <c r="AC82" s="420"/>
    </row>
    <row r="83" spans="1:29" ht="13.5" customHeight="1">
      <c r="A83" s="420"/>
      <c r="B83" s="853" t="str">
        <f>IF(OR(LEFT(DULIEU!$V75,LEN(SCT!$G$8))=SCT!$G$8,LEFT(DULIEU!$W75,LEN(SCT!$G$8))=SCT!$G$8),DULIEU!D75,"")</f>
        <v>17/11/2015</v>
      </c>
      <c r="C83" s="853" t="str">
        <f>IF(OR(LEFT(DULIEU!$V75,LEN(SCT!$G$8))=SCT!$G$8,LEFT(DULIEU!$W75,LEN(SCT!$G$8))=SCT!$G$8),DULIEU!H75,"")</f>
        <v>PT003</v>
      </c>
      <c r="D83" s="853" t="str">
        <f>IF(OR(LEFT(DULIEU!$V75,LEN(SCT!$G$8))=SCT!$G$8,LEFT(DULIEU!$W75,LEN(SCT!$G$8))=SCT!$G$8),DULIEU!J75,"")</f>
        <v/>
      </c>
      <c r="E83" s="853" t="str">
        <f>IF(OR(LEFT(DULIEU!$V75,LEN(SCT!$G$8))=SCT!$G$8,LEFT(DULIEU!$W75,LEN(SCT!$G$8))=SCT!$G$8),DULIEU!E75,"")</f>
        <v>17/11/2015</v>
      </c>
      <c r="F83" s="1179" t="str">
        <f>IF(OR(LEFT(DULIEU!$V75,LEN(SCT!$G$8))=SCT!$G$8,LEFT(DULIEU!$W75,LEN(SCT!$G$8))=SCT!$G$8),DULIEU!O75,"")</f>
        <v>Thiết kế bản vẽ kỹ thuật thi công nhà máy sơn vỏ bình ga theo HĐ 1509/HĐKT</v>
      </c>
      <c r="G83" s="853" t="str">
        <f>IF(E83="","",IF(LEFT(DULIEU!$V75,LEN(SCT!$G$8))=SCT!$G$8,DULIEU!$W75,IF(LEFT(DULIEU!$W75,LEN(SCT!$G$8))=SCT!$G$8,DULIEU!$V75)))</f>
        <v>33311</v>
      </c>
      <c r="H83" s="854">
        <f>IF(E83="",0,IF(LEFT(DULIEU!$V75,LEN(SCT!$G$8))=SCT!$G$8,DULIEU!$X75,0))</f>
        <v>454545</v>
      </c>
      <c r="I83" s="854">
        <f>IF(E83="",0,IF(LEFT(DULIEU!$W75,LEN(SCT!$G$8))=SCT!$G$8,DULIEU!$X75,0))</f>
        <v>0</v>
      </c>
      <c r="J83" s="855">
        <f>MAX($J$13+SUBTOTAL(9,$H$15:H83)-SUBTOTAL(9,$I$15:I83)-$K$13,0)</f>
        <v>1930433000</v>
      </c>
      <c r="K83" s="855">
        <f>MAX($K$13+SUBTOTAL(9,$I$15:I83)-SUBTOTAL(9,$H$15:H83)-$J$13,0)</f>
        <v>0</v>
      </c>
      <c r="L83" s="846" t="str">
        <f t="shared" si="2"/>
        <v>x</v>
      </c>
      <c r="M83" s="420"/>
      <c r="N83" s="420"/>
      <c r="O83" s="420"/>
      <c r="P83" s="420"/>
      <c r="Q83" s="420"/>
      <c r="R83" s="420"/>
      <c r="S83" s="420"/>
      <c r="T83" s="420"/>
      <c r="U83" s="420"/>
      <c r="V83" s="420"/>
      <c r="W83" s="420"/>
      <c r="X83" s="420"/>
      <c r="Y83" s="420"/>
      <c r="Z83" s="420"/>
      <c r="AA83" s="420"/>
      <c r="AB83" s="420"/>
      <c r="AC83" s="420"/>
    </row>
    <row r="84" spans="1:29" ht="13.5" hidden="1" customHeight="1">
      <c r="A84" s="420"/>
      <c r="B84" s="853" t="str">
        <f>IF(OR(LEFT(DULIEU!$V76,LEN(SCT!$G$8))=SCT!$G$8,LEFT(DULIEU!$W76,LEN(SCT!$G$8))=SCT!$G$8),DULIEU!D76,"")</f>
        <v/>
      </c>
      <c r="C84" s="853" t="str">
        <f>IF(OR(LEFT(DULIEU!$V76,LEN(SCT!$G$8))=SCT!$G$8,LEFT(DULIEU!$W76,LEN(SCT!$G$8))=SCT!$G$8),DULIEU!H76,"")</f>
        <v/>
      </c>
      <c r="D84" s="853" t="str">
        <f>IF(OR(LEFT(DULIEU!$V76,LEN(SCT!$G$8))=SCT!$G$8,LEFT(DULIEU!$W76,LEN(SCT!$G$8))=SCT!$G$8),DULIEU!J76,"")</f>
        <v/>
      </c>
      <c r="E84" s="853" t="str">
        <f>IF(OR(LEFT(DULIEU!$V76,LEN(SCT!$G$8))=SCT!$G$8,LEFT(DULIEU!$W76,LEN(SCT!$G$8))=SCT!$G$8),DULIEU!E76,"")</f>
        <v/>
      </c>
      <c r="F84" s="1179" t="str">
        <f>IF(OR(LEFT(DULIEU!$V76,LEN(SCT!$G$8))=SCT!$G$8,LEFT(DULIEU!$W76,LEN(SCT!$G$8))=SCT!$G$8),DULIEU!O76,"")</f>
        <v/>
      </c>
      <c r="G84" s="853" t="str">
        <f>IF(E84="","",IF(LEFT(DULIEU!$V76,LEN(SCT!$G$8))=SCT!$G$8,DULIEU!$W76,IF(LEFT(DULIEU!$W76,LEN(SCT!$G$8))=SCT!$G$8,DULIEU!$V76)))</f>
        <v/>
      </c>
      <c r="H84" s="854">
        <f>IF(E84="",0,IF(LEFT(DULIEU!$V76,LEN(SCT!$G$8))=SCT!$G$8,DULIEU!$X76,0))</f>
        <v>0</v>
      </c>
      <c r="I84" s="854">
        <f>IF(E84="",0,IF(LEFT(DULIEU!$W76,LEN(SCT!$G$8))=SCT!$G$8,DULIEU!$X76,0))</f>
        <v>0</v>
      </c>
      <c r="J84" s="855">
        <f>MAX($J$13+SUBTOTAL(9,$H$15:H84)-SUBTOTAL(9,$I$15:I84)-$K$13,0)</f>
        <v>1930433000</v>
      </c>
      <c r="K84" s="855">
        <f>MAX($K$13+SUBTOTAL(9,$I$15:I84)-SUBTOTAL(9,$H$15:H84)-$J$13,0)</f>
        <v>0</v>
      </c>
      <c r="L84" s="846" t="str">
        <f t="shared" si="2"/>
        <v/>
      </c>
      <c r="M84" s="420"/>
      <c r="N84" s="420"/>
      <c r="O84" s="420"/>
      <c r="P84" s="420"/>
      <c r="Q84" s="420"/>
      <c r="R84" s="420"/>
      <c r="S84" s="420"/>
      <c r="T84" s="420"/>
      <c r="U84" s="420"/>
      <c r="V84" s="420"/>
      <c r="W84" s="420"/>
      <c r="X84" s="420"/>
      <c r="Y84" s="420"/>
      <c r="Z84" s="420"/>
      <c r="AA84" s="420"/>
      <c r="AB84" s="420"/>
      <c r="AC84" s="420"/>
    </row>
    <row r="85" spans="1:29" ht="13.5" hidden="1" customHeight="1">
      <c r="A85" s="420"/>
      <c r="B85" s="853" t="str">
        <f>IF(OR(LEFT(DULIEU!$V77,LEN(SCT!$G$8))=SCT!$G$8,LEFT(DULIEU!$W77,LEN(SCT!$G$8))=SCT!$G$8),DULIEU!D77,"")</f>
        <v/>
      </c>
      <c r="C85" s="853" t="str">
        <f>IF(OR(LEFT(DULIEU!$V77,LEN(SCT!$G$8))=SCT!$G$8,LEFT(DULIEU!$W77,LEN(SCT!$G$8))=SCT!$G$8),DULIEU!H77,"")</f>
        <v/>
      </c>
      <c r="D85" s="853" t="str">
        <f>IF(OR(LEFT(DULIEU!$V77,LEN(SCT!$G$8))=SCT!$G$8,LEFT(DULIEU!$W77,LEN(SCT!$G$8))=SCT!$G$8),DULIEU!J77,"")</f>
        <v/>
      </c>
      <c r="E85" s="853" t="str">
        <f>IF(OR(LEFT(DULIEU!$V77,LEN(SCT!$G$8))=SCT!$G$8,LEFT(DULIEU!$W77,LEN(SCT!$G$8))=SCT!$G$8),DULIEU!E77,"")</f>
        <v/>
      </c>
      <c r="F85" s="1179" t="str">
        <f>IF(OR(LEFT(DULIEU!$V77,LEN(SCT!$G$8))=SCT!$G$8,LEFT(DULIEU!$W77,LEN(SCT!$G$8))=SCT!$G$8),DULIEU!O77,"")</f>
        <v/>
      </c>
      <c r="G85" s="853" t="str">
        <f>IF(E85="","",IF(LEFT(DULIEU!$V77,LEN(SCT!$G$8))=SCT!$G$8,DULIEU!$W77,IF(LEFT(DULIEU!$W77,LEN(SCT!$G$8))=SCT!$G$8,DULIEU!$V77)))</f>
        <v/>
      </c>
      <c r="H85" s="854">
        <f>IF(E85="",0,IF(LEFT(DULIEU!$V77,LEN(SCT!$G$8))=SCT!$G$8,DULIEU!$X77,0))</f>
        <v>0</v>
      </c>
      <c r="I85" s="854">
        <f>IF(E85="",0,IF(LEFT(DULIEU!$W77,LEN(SCT!$G$8))=SCT!$G$8,DULIEU!$X77,0))</f>
        <v>0</v>
      </c>
      <c r="J85" s="855">
        <f>MAX($J$13+SUBTOTAL(9,$H$15:H85)-SUBTOTAL(9,$I$15:I85)-$K$13,0)</f>
        <v>1930433000</v>
      </c>
      <c r="K85" s="855">
        <f>MAX($K$13+SUBTOTAL(9,$I$15:I85)-SUBTOTAL(9,$H$15:H85)-$J$13,0)</f>
        <v>0</v>
      </c>
      <c r="L85" s="846" t="str">
        <f t="shared" si="2"/>
        <v/>
      </c>
      <c r="M85" s="420"/>
      <c r="N85" s="420"/>
      <c r="O85" s="420"/>
      <c r="P85" s="420"/>
      <c r="Q85" s="420"/>
      <c r="R85" s="420"/>
      <c r="S85" s="420"/>
      <c r="T85" s="420"/>
      <c r="U85" s="420"/>
      <c r="V85" s="420"/>
      <c r="W85" s="420"/>
      <c r="X85" s="420"/>
      <c r="Y85" s="420"/>
      <c r="Z85" s="420"/>
      <c r="AA85" s="420"/>
      <c r="AB85" s="420"/>
      <c r="AC85" s="420"/>
    </row>
    <row r="86" spans="1:29" ht="13.5" hidden="1" customHeight="1">
      <c r="A86" s="420"/>
      <c r="B86" s="853" t="str">
        <f>IF(OR(LEFT(DULIEU!$V78,LEN(SCT!$G$8))=SCT!$G$8,LEFT(DULIEU!$W78,LEN(SCT!$G$8))=SCT!$G$8),DULIEU!D78,"")</f>
        <v/>
      </c>
      <c r="C86" s="853" t="str">
        <f>IF(OR(LEFT(DULIEU!$V78,LEN(SCT!$G$8))=SCT!$G$8,LEFT(DULIEU!$W78,LEN(SCT!$G$8))=SCT!$G$8),DULIEU!H78,"")</f>
        <v/>
      </c>
      <c r="D86" s="853" t="str">
        <f>IF(OR(LEFT(DULIEU!$V78,LEN(SCT!$G$8))=SCT!$G$8,LEFT(DULIEU!$W78,LEN(SCT!$G$8))=SCT!$G$8),DULIEU!J78,"")</f>
        <v/>
      </c>
      <c r="E86" s="853" t="str">
        <f>IF(OR(LEFT(DULIEU!$V78,LEN(SCT!$G$8))=SCT!$G$8,LEFT(DULIEU!$W78,LEN(SCT!$G$8))=SCT!$G$8),DULIEU!E78,"")</f>
        <v/>
      </c>
      <c r="F86" s="1179" t="str">
        <f>IF(OR(LEFT(DULIEU!$V78,LEN(SCT!$G$8))=SCT!$G$8,LEFT(DULIEU!$W78,LEN(SCT!$G$8))=SCT!$G$8),DULIEU!O78,"")</f>
        <v/>
      </c>
      <c r="G86" s="853" t="str">
        <f>IF(E86="","",IF(LEFT(DULIEU!$V78,LEN(SCT!$G$8))=SCT!$G$8,DULIEU!$W78,IF(LEFT(DULIEU!$W78,LEN(SCT!$G$8))=SCT!$G$8,DULIEU!$V78)))</f>
        <v/>
      </c>
      <c r="H86" s="854">
        <f>IF(E86="",0,IF(LEFT(DULIEU!$V78,LEN(SCT!$G$8))=SCT!$G$8,DULIEU!$X78,0))</f>
        <v>0</v>
      </c>
      <c r="I86" s="854">
        <f>IF(E86="",0,IF(LEFT(DULIEU!$W78,LEN(SCT!$G$8))=SCT!$G$8,DULIEU!$X78,0))</f>
        <v>0</v>
      </c>
      <c r="J86" s="855">
        <f>MAX($J$13+SUBTOTAL(9,$H$15:H86)-SUBTOTAL(9,$I$15:I86)-$K$13,0)</f>
        <v>1930433000</v>
      </c>
      <c r="K86" s="855">
        <f>MAX($K$13+SUBTOTAL(9,$I$15:I86)-SUBTOTAL(9,$H$15:H86)-$J$13,0)</f>
        <v>0</v>
      </c>
      <c r="L86" s="846" t="str">
        <f t="shared" si="2"/>
        <v/>
      </c>
      <c r="M86" s="420"/>
      <c r="N86" s="420"/>
      <c r="O86" s="420"/>
      <c r="P86" s="420"/>
      <c r="Q86" s="420"/>
      <c r="R86" s="420"/>
      <c r="S86" s="420"/>
      <c r="T86" s="420"/>
      <c r="U86" s="420"/>
      <c r="V86" s="420"/>
      <c r="W86" s="420"/>
      <c r="X86" s="420"/>
      <c r="Y86" s="420"/>
      <c r="Z86" s="420"/>
      <c r="AA86" s="420"/>
      <c r="AB86" s="420"/>
      <c r="AC86" s="420"/>
    </row>
    <row r="87" spans="1:29" ht="13.5" hidden="1" customHeight="1">
      <c r="A87" s="420"/>
      <c r="B87" s="853" t="str">
        <f>IF(OR(LEFT(DULIEU!$V79,LEN(SCT!$G$8))=SCT!$G$8,LEFT(DULIEU!$W79,LEN(SCT!$G$8))=SCT!$G$8),DULIEU!D79,"")</f>
        <v/>
      </c>
      <c r="C87" s="853" t="str">
        <f>IF(OR(LEFT(DULIEU!$V79,LEN(SCT!$G$8))=SCT!$G$8,LEFT(DULIEU!$W79,LEN(SCT!$G$8))=SCT!$G$8),DULIEU!H79,"")</f>
        <v/>
      </c>
      <c r="D87" s="853" t="str">
        <f>IF(OR(LEFT(DULIEU!$V79,LEN(SCT!$G$8))=SCT!$G$8,LEFT(DULIEU!$W79,LEN(SCT!$G$8))=SCT!$G$8),DULIEU!J79,"")</f>
        <v/>
      </c>
      <c r="E87" s="853" t="str">
        <f>IF(OR(LEFT(DULIEU!$V79,LEN(SCT!$G$8))=SCT!$G$8,LEFT(DULIEU!$W79,LEN(SCT!$G$8))=SCT!$G$8),DULIEU!E79,"")</f>
        <v/>
      </c>
      <c r="F87" s="1179" t="str">
        <f>IF(OR(LEFT(DULIEU!$V79,LEN(SCT!$G$8))=SCT!$G$8,LEFT(DULIEU!$W79,LEN(SCT!$G$8))=SCT!$G$8),DULIEU!O79,"")</f>
        <v/>
      </c>
      <c r="G87" s="853" t="str">
        <f>IF(E87="","",IF(LEFT(DULIEU!$V79,LEN(SCT!$G$8))=SCT!$G$8,DULIEU!$W79,IF(LEFT(DULIEU!$W79,LEN(SCT!$G$8))=SCT!$G$8,DULIEU!$V79)))</f>
        <v/>
      </c>
      <c r="H87" s="854">
        <f>IF(E87="",0,IF(LEFT(DULIEU!$V79,LEN(SCT!$G$8))=SCT!$G$8,DULIEU!$X79,0))</f>
        <v>0</v>
      </c>
      <c r="I87" s="854">
        <f>IF(E87="",0,IF(LEFT(DULIEU!$W79,LEN(SCT!$G$8))=SCT!$G$8,DULIEU!$X79,0))</f>
        <v>0</v>
      </c>
      <c r="J87" s="855">
        <f>MAX($J$13+SUBTOTAL(9,$H$15:H87)-SUBTOTAL(9,$I$15:I87)-$K$13,0)</f>
        <v>1930433000</v>
      </c>
      <c r="K87" s="855">
        <f>MAX($K$13+SUBTOTAL(9,$I$15:I87)-SUBTOTAL(9,$H$15:H87)-$J$13,0)</f>
        <v>0</v>
      </c>
      <c r="L87" s="846" t="str">
        <f t="shared" si="2"/>
        <v/>
      </c>
      <c r="M87" s="420"/>
      <c r="N87" s="420"/>
      <c r="O87" s="420"/>
      <c r="P87" s="420"/>
      <c r="Q87" s="420"/>
      <c r="R87" s="420"/>
      <c r="S87" s="420"/>
      <c r="T87" s="420"/>
      <c r="U87" s="420"/>
      <c r="V87" s="420"/>
      <c r="W87" s="420"/>
      <c r="X87" s="420"/>
      <c r="Y87" s="420"/>
      <c r="Z87" s="420"/>
      <c r="AA87" s="420"/>
      <c r="AB87" s="420"/>
      <c r="AC87" s="420"/>
    </row>
    <row r="88" spans="1:29" ht="13.5" customHeight="1">
      <c r="A88" s="420"/>
      <c r="B88" s="853" t="str">
        <f>IF(OR(LEFT(DULIEU!$V80,LEN(SCT!$G$8))=SCT!$G$8,LEFT(DULIEU!$W80,LEN(SCT!$G$8))=SCT!$G$8),DULIEU!D80,"")</f>
        <v>27/11/2015</v>
      </c>
      <c r="C88" s="853" t="str">
        <f>IF(OR(LEFT(DULIEU!$V80,LEN(SCT!$G$8))=SCT!$G$8,LEFT(DULIEU!$W80,LEN(SCT!$G$8))=SCT!$G$8),DULIEU!H80,"")</f>
        <v>PT004</v>
      </c>
      <c r="D88" s="853" t="str">
        <f>IF(OR(LEFT(DULIEU!$V80,LEN(SCT!$G$8))=SCT!$G$8,LEFT(DULIEU!$W80,LEN(SCT!$G$8))=SCT!$G$8),DULIEU!J80,"")</f>
        <v/>
      </c>
      <c r="E88" s="853" t="str">
        <f>IF(OR(LEFT(DULIEU!$V80,LEN(SCT!$G$8))=SCT!$G$8,LEFT(DULIEU!$W80,LEN(SCT!$G$8))=SCT!$G$8),DULIEU!E80,"")</f>
        <v>27/11/2015</v>
      </c>
      <c r="F88" s="1179" t="str">
        <f>IF(OR(LEFT(DULIEU!$V80,LEN(SCT!$G$8))=SCT!$G$8,LEFT(DULIEU!$W80,LEN(SCT!$G$8))=SCT!$G$8),DULIEU!O80,"")</f>
        <v>Rút tiền gửi ngân hàng về nhập quỹ tiền mặt</v>
      </c>
      <c r="G88" s="853" t="str">
        <f>IF(E88="","",IF(LEFT(DULIEU!$V80,LEN(SCT!$G$8))=SCT!$G$8,DULIEU!$W80,IF(LEFT(DULIEU!$W80,LEN(SCT!$G$8))=SCT!$G$8,DULIEU!$V80)))</f>
        <v>11211</v>
      </c>
      <c r="H88" s="854">
        <f>IF(E88="",0,IF(LEFT(DULIEU!$V80,LEN(SCT!$G$8))=SCT!$G$8,DULIEU!$X80,0))</f>
        <v>45000000</v>
      </c>
      <c r="I88" s="854">
        <f>IF(E88="",0,IF(LEFT(DULIEU!$W80,LEN(SCT!$G$8))=SCT!$G$8,DULIEU!$X80,0))</f>
        <v>0</v>
      </c>
      <c r="J88" s="855">
        <f>MAX($J$13+SUBTOTAL(9,$H$15:H88)-SUBTOTAL(9,$I$15:I88)-$K$13,0)</f>
        <v>1975433000</v>
      </c>
      <c r="K88" s="855">
        <f>MAX($K$13+SUBTOTAL(9,$I$15:I88)-SUBTOTAL(9,$H$15:H88)-$J$13,0)</f>
        <v>0</v>
      </c>
      <c r="L88" s="846" t="str">
        <f t="shared" si="2"/>
        <v>x</v>
      </c>
      <c r="M88" s="420"/>
      <c r="N88" s="420"/>
      <c r="O88" s="420"/>
      <c r="P88" s="420"/>
      <c r="Q88" s="420"/>
      <c r="R88" s="420"/>
      <c r="S88" s="420"/>
      <c r="T88" s="420"/>
      <c r="U88" s="420"/>
      <c r="V88" s="420"/>
      <c r="W88" s="420"/>
      <c r="X88" s="420"/>
      <c r="Y88" s="420"/>
      <c r="Z88" s="420"/>
      <c r="AA88" s="420"/>
      <c r="AB88" s="420"/>
      <c r="AC88" s="420"/>
    </row>
    <row r="89" spans="1:29" ht="13.5" hidden="1" customHeight="1">
      <c r="A89" s="420"/>
      <c r="B89" s="853" t="str">
        <f>IF(OR(LEFT(DULIEU!$V81,LEN(SCT!$G$8))=SCT!$G$8,LEFT(DULIEU!$W81,LEN(SCT!$G$8))=SCT!$G$8),DULIEU!D81,"")</f>
        <v/>
      </c>
      <c r="C89" s="853" t="str">
        <f>IF(OR(LEFT(DULIEU!$V81,LEN(SCT!$G$8))=SCT!$G$8,LEFT(DULIEU!$W81,LEN(SCT!$G$8))=SCT!$G$8),DULIEU!H81,"")</f>
        <v/>
      </c>
      <c r="D89" s="853" t="str">
        <f>IF(OR(LEFT(DULIEU!$V81,LEN(SCT!$G$8))=SCT!$G$8,LEFT(DULIEU!$W81,LEN(SCT!$G$8))=SCT!$G$8),DULIEU!J81,"")</f>
        <v/>
      </c>
      <c r="E89" s="853" t="str">
        <f>IF(OR(LEFT(DULIEU!$V81,LEN(SCT!$G$8))=SCT!$G$8,LEFT(DULIEU!$W81,LEN(SCT!$G$8))=SCT!$G$8),DULIEU!E81,"")</f>
        <v/>
      </c>
      <c r="F89" s="1179" t="str">
        <f>IF(OR(LEFT(DULIEU!$V81,LEN(SCT!$G$8))=SCT!$G$8,LEFT(DULIEU!$W81,LEN(SCT!$G$8))=SCT!$G$8),DULIEU!O81,"")</f>
        <v/>
      </c>
      <c r="G89" s="853" t="str">
        <f>IF(E89="","",IF(LEFT(DULIEU!$V81,LEN(SCT!$G$8))=SCT!$G$8,DULIEU!$W81,IF(LEFT(DULIEU!$W81,LEN(SCT!$G$8))=SCT!$G$8,DULIEU!$V81)))</f>
        <v/>
      </c>
      <c r="H89" s="854">
        <f>IF(E89="",0,IF(LEFT(DULIEU!$V81,LEN(SCT!$G$8))=SCT!$G$8,DULIEU!$X81,0))</f>
        <v>0</v>
      </c>
      <c r="I89" s="854">
        <f>IF(E89="",0,IF(LEFT(DULIEU!$W81,LEN(SCT!$G$8))=SCT!$G$8,DULIEU!$X81,0))</f>
        <v>0</v>
      </c>
      <c r="J89" s="855">
        <f>MAX($J$13+SUBTOTAL(9,$H$15:H89)-SUBTOTAL(9,$I$15:I89)-$K$13,0)</f>
        <v>1975433000</v>
      </c>
      <c r="K89" s="855">
        <f>MAX($K$13+SUBTOTAL(9,$I$15:I89)-SUBTOTAL(9,$H$15:H89)-$J$13,0)</f>
        <v>0</v>
      </c>
      <c r="L89" s="846" t="str">
        <f t="shared" si="2"/>
        <v/>
      </c>
      <c r="M89" s="420"/>
      <c r="N89" s="420"/>
      <c r="O89" s="420"/>
      <c r="P89" s="420"/>
      <c r="Q89" s="420"/>
      <c r="R89" s="420"/>
      <c r="S89" s="420"/>
      <c r="T89" s="420"/>
      <c r="U89" s="420"/>
      <c r="V89" s="420"/>
      <c r="W89" s="420"/>
      <c r="X89" s="420"/>
      <c r="Y89" s="420"/>
      <c r="Z89" s="420"/>
      <c r="AA89" s="420"/>
      <c r="AB89" s="420"/>
      <c r="AC89" s="420"/>
    </row>
    <row r="90" spans="1:29" ht="13.5" hidden="1" customHeight="1">
      <c r="A90" s="420"/>
      <c r="B90" s="853" t="str">
        <f>IF(OR(LEFT(DULIEU!$V82,LEN(SCT!$G$8))=SCT!$G$8,LEFT(DULIEU!$W82,LEN(SCT!$G$8))=SCT!$G$8),DULIEU!D82,"")</f>
        <v/>
      </c>
      <c r="C90" s="853" t="str">
        <f>IF(OR(LEFT(DULIEU!$V82,LEN(SCT!$G$8))=SCT!$G$8,LEFT(DULIEU!$W82,LEN(SCT!$G$8))=SCT!$G$8),DULIEU!H82,"")</f>
        <v/>
      </c>
      <c r="D90" s="853" t="str">
        <f>IF(OR(LEFT(DULIEU!$V82,LEN(SCT!$G$8))=SCT!$G$8,LEFT(DULIEU!$W82,LEN(SCT!$G$8))=SCT!$G$8),DULIEU!J82,"")</f>
        <v/>
      </c>
      <c r="E90" s="853" t="str">
        <f>IF(OR(LEFT(DULIEU!$V82,LEN(SCT!$G$8))=SCT!$G$8,LEFT(DULIEU!$W82,LEN(SCT!$G$8))=SCT!$G$8),DULIEU!E82,"")</f>
        <v/>
      </c>
      <c r="F90" s="1179" t="str">
        <f>IF(OR(LEFT(DULIEU!$V82,LEN(SCT!$G$8))=SCT!$G$8,LEFT(DULIEU!$W82,LEN(SCT!$G$8))=SCT!$G$8),DULIEU!O82,"")</f>
        <v/>
      </c>
      <c r="G90" s="853" t="str">
        <f>IF(E90="","",IF(LEFT(DULIEU!$V82,LEN(SCT!$G$8))=SCT!$G$8,DULIEU!$W82,IF(LEFT(DULIEU!$W82,LEN(SCT!$G$8))=SCT!$G$8,DULIEU!$V82)))</f>
        <v/>
      </c>
      <c r="H90" s="854">
        <f>IF(E90="",0,IF(LEFT(DULIEU!$V82,LEN(SCT!$G$8))=SCT!$G$8,DULIEU!$X82,0))</f>
        <v>0</v>
      </c>
      <c r="I90" s="854">
        <f>IF(E90="",0,IF(LEFT(DULIEU!$W82,LEN(SCT!$G$8))=SCT!$G$8,DULIEU!$X82,0))</f>
        <v>0</v>
      </c>
      <c r="J90" s="855">
        <f>MAX($J$13+SUBTOTAL(9,$H$15:H90)-SUBTOTAL(9,$I$15:I90)-$K$13,0)</f>
        <v>1975433000</v>
      </c>
      <c r="K90" s="855">
        <f>MAX($K$13+SUBTOTAL(9,$I$15:I90)-SUBTOTAL(9,$H$15:H90)-$J$13,0)</f>
        <v>0</v>
      </c>
      <c r="L90" s="846" t="str">
        <f t="shared" si="2"/>
        <v/>
      </c>
      <c r="M90" s="420"/>
      <c r="N90" s="420"/>
      <c r="O90" s="420"/>
      <c r="P90" s="420"/>
      <c r="Q90" s="420"/>
      <c r="R90" s="420"/>
      <c r="S90" s="420"/>
      <c r="T90" s="420"/>
      <c r="U90" s="420"/>
      <c r="V90" s="420"/>
      <c r="W90" s="420"/>
      <c r="X90" s="420"/>
      <c r="Y90" s="420"/>
      <c r="Z90" s="420"/>
      <c r="AA90" s="420"/>
      <c r="AB90" s="420"/>
      <c r="AC90" s="420"/>
    </row>
    <row r="91" spans="1:29" ht="13.5" customHeight="1">
      <c r="A91" s="420"/>
      <c r="B91" s="853" t="str">
        <f>IF(OR(LEFT(DULIEU!$V83,LEN(SCT!$G$8))=SCT!$G$8,LEFT(DULIEU!$W83,LEN(SCT!$G$8))=SCT!$G$8),DULIEU!D83,"")</f>
        <v>30/11/2015</v>
      </c>
      <c r="C91" s="853" t="str">
        <f>IF(OR(LEFT(DULIEU!$V83,LEN(SCT!$G$8))=SCT!$G$8,LEFT(DULIEU!$W83,LEN(SCT!$G$8))=SCT!$G$8),DULIEU!H83,"")</f>
        <v>PC019</v>
      </c>
      <c r="D91" s="853" t="str">
        <f>IF(OR(LEFT(DULIEU!$V83,LEN(SCT!$G$8))=SCT!$G$8,LEFT(DULIEU!$W83,LEN(SCT!$G$8))=SCT!$G$8),DULIEU!J83,"")</f>
        <v/>
      </c>
      <c r="E91" s="853" t="str">
        <f>IF(OR(LEFT(DULIEU!$V83,LEN(SCT!$G$8))=SCT!$G$8,LEFT(DULIEU!$W83,LEN(SCT!$G$8))=SCT!$G$8),DULIEU!E83,"")</f>
        <v>30/11/2015</v>
      </c>
      <c r="F91" s="1179" t="str">
        <f>IF(OR(LEFT(DULIEU!$V83,LEN(SCT!$G$8))=SCT!$G$8,LEFT(DULIEU!$W83,LEN(SCT!$G$8))=SCT!$G$8),DULIEU!O83,"")</f>
        <v>Thanh toán lương tháng 11/2015</v>
      </c>
      <c r="G91" s="853" t="str">
        <f>IF(E91="","",IF(LEFT(DULIEU!$V83,LEN(SCT!$G$8))=SCT!$G$8,DULIEU!$W83,IF(LEFT(DULIEU!$W83,LEN(SCT!$G$8))=SCT!$G$8,DULIEU!$V83)))</f>
        <v>334</v>
      </c>
      <c r="H91" s="854">
        <f>IF(E91="",0,IF(LEFT(DULIEU!$V83,LEN(SCT!$G$8))=SCT!$G$8,DULIEU!$X83,0))</f>
        <v>0</v>
      </c>
      <c r="I91" s="854">
        <f>IF(E91="",0,IF(LEFT(DULIEU!$W83,LEN(SCT!$G$8))=SCT!$G$8,DULIEU!$X83,0))</f>
        <v>8404000</v>
      </c>
      <c r="J91" s="855">
        <f>MAX($J$13+SUBTOTAL(9,$H$15:H91)-SUBTOTAL(9,$I$15:I91)-$K$13,0)</f>
        <v>1967029000</v>
      </c>
      <c r="K91" s="855">
        <f>MAX($K$13+SUBTOTAL(9,$I$15:I91)-SUBTOTAL(9,$H$15:H91)-$J$13,0)</f>
        <v>0</v>
      </c>
      <c r="L91" s="846" t="str">
        <f t="shared" si="2"/>
        <v>x</v>
      </c>
      <c r="M91" s="420"/>
      <c r="N91" s="420"/>
      <c r="O91" s="420"/>
      <c r="P91" s="420"/>
      <c r="Q91" s="420"/>
      <c r="R91" s="420"/>
      <c r="S91" s="420"/>
      <c r="T91" s="420"/>
      <c r="U91" s="420"/>
      <c r="V91" s="420"/>
      <c r="W91" s="420"/>
      <c r="X91" s="420"/>
      <c r="Y91" s="420"/>
      <c r="Z91" s="420"/>
      <c r="AA91" s="420"/>
      <c r="AB91" s="420"/>
      <c r="AC91" s="420"/>
    </row>
    <row r="92" spans="1:29" ht="13.5" hidden="1" customHeight="1">
      <c r="A92" s="420"/>
      <c r="B92" s="853" t="str">
        <f>IF(OR(LEFT(DULIEU!$V84,LEN(SCT!$G$8))=SCT!$G$8,LEFT(DULIEU!$W84,LEN(SCT!$G$8))=SCT!$G$8),DULIEU!D84,"")</f>
        <v/>
      </c>
      <c r="C92" s="853" t="str">
        <f>IF(OR(LEFT(DULIEU!$V84,LEN(SCT!$G$8))=SCT!$G$8,LEFT(DULIEU!$W84,LEN(SCT!$G$8))=SCT!$G$8),DULIEU!H84,"")</f>
        <v/>
      </c>
      <c r="D92" s="853" t="str">
        <f>IF(OR(LEFT(DULIEU!$V84,LEN(SCT!$G$8))=SCT!$G$8,LEFT(DULIEU!$W84,LEN(SCT!$G$8))=SCT!$G$8),DULIEU!J84,"")</f>
        <v/>
      </c>
      <c r="E92" s="853" t="str">
        <f>IF(OR(LEFT(DULIEU!$V84,LEN(SCT!$G$8))=SCT!$G$8,LEFT(DULIEU!$W84,LEN(SCT!$G$8))=SCT!$G$8),DULIEU!E84,"")</f>
        <v/>
      </c>
      <c r="F92" s="1179" t="str">
        <f>IF(OR(LEFT(DULIEU!$V84,LEN(SCT!$G$8))=SCT!$G$8,LEFT(DULIEU!$W84,LEN(SCT!$G$8))=SCT!$G$8),DULIEU!O84,"")</f>
        <v/>
      </c>
      <c r="G92" s="853" t="str">
        <f>IF(E92="","",IF(LEFT(DULIEU!$V84,LEN(SCT!$G$8))=SCT!$G$8,DULIEU!$W84,IF(LEFT(DULIEU!$W84,LEN(SCT!$G$8))=SCT!$G$8,DULIEU!$V84)))</f>
        <v/>
      </c>
      <c r="H92" s="854">
        <f>IF(E92="",0,IF(LEFT(DULIEU!$V84,LEN(SCT!$G$8))=SCT!$G$8,DULIEU!$X84,0))</f>
        <v>0</v>
      </c>
      <c r="I92" s="854">
        <f>IF(E92="",0,IF(LEFT(DULIEU!$W84,LEN(SCT!$G$8))=SCT!$G$8,DULIEU!$X84,0))</f>
        <v>0</v>
      </c>
      <c r="J92" s="855">
        <f>MAX($J$13+SUBTOTAL(9,$H$15:H92)-SUBTOTAL(9,$I$15:I92)-$K$13,0)</f>
        <v>1967029000</v>
      </c>
      <c r="K92" s="855">
        <f>MAX($K$13+SUBTOTAL(9,$I$15:I92)-SUBTOTAL(9,$H$15:H92)-$J$13,0)</f>
        <v>0</v>
      </c>
      <c r="L92" s="846" t="str">
        <f t="shared" si="2"/>
        <v/>
      </c>
      <c r="M92" s="420"/>
      <c r="N92" s="420"/>
      <c r="O92" s="420"/>
      <c r="P92" s="420"/>
      <c r="Q92" s="420"/>
      <c r="R92" s="420"/>
      <c r="S92" s="420"/>
      <c r="T92" s="420"/>
      <c r="U92" s="420"/>
      <c r="V92" s="420"/>
      <c r="W92" s="420"/>
      <c r="X92" s="420"/>
      <c r="Y92" s="420"/>
      <c r="Z92" s="420"/>
      <c r="AA92" s="420"/>
      <c r="AB92" s="420"/>
      <c r="AC92" s="420"/>
    </row>
    <row r="93" spans="1:29" ht="13.5" customHeight="1">
      <c r="A93" s="420"/>
      <c r="B93" s="853" t="str">
        <f>IF(OR(LEFT(DULIEU!$V85,LEN(SCT!$G$8))=SCT!$G$8,LEFT(DULIEU!$W85,LEN(SCT!$G$8))=SCT!$G$8),DULIEU!D85,"")</f>
        <v>03/12/2015</v>
      </c>
      <c r="C93" s="853" t="str">
        <f>IF(OR(LEFT(DULIEU!$V85,LEN(SCT!$G$8))=SCT!$G$8,LEFT(DULIEU!$W85,LEN(SCT!$G$8))=SCT!$G$8),DULIEU!H85,"")</f>
        <v>PT005</v>
      </c>
      <c r="D93" s="853" t="str">
        <f>IF(OR(LEFT(DULIEU!$V85,LEN(SCT!$G$8))=SCT!$G$8,LEFT(DULIEU!$W85,LEN(SCT!$G$8))=SCT!$G$8),DULIEU!J85,"")</f>
        <v/>
      </c>
      <c r="E93" s="853" t="str">
        <f>IF(OR(LEFT(DULIEU!$V85,LEN(SCT!$G$8))=SCT!$G$8,LEFT(DULIEU!$W85,LEN(SCT!$G$8))=SCT!$G$8),DULIEU!E85,"")</f>
        <v>03/12/2015</v>
      </c>
      <c r="F93" s="1179" t="str">
        <f>IF(OR(LEFT(DULIEU!$V85,LEN(SCT!$G$8))=SCT!$G$8,LEFT(DULIEU!$W85,LEN(SCT!$G$8))=SCT!$G$8),DULIEU!O85,"")</f>
        <v>Rút tiền gửi ngân hàng về nhập quỹ tiền mặt</v>
      </c>
      <c r="G93" s="853" t="str">
        <f>IF(E93="","",IF(LEFT(DULIEU!$V85,LEN(SCT!$G$8))=SCT!$G$8,DULIEU!$W85,IF(LEFT(DULIEU!$W85,LEN(SCT!$G$8))=SCT!$G$8,DULIEU!$V85)))</f>
        <v>11211</v>
      </c>
      <c r="H93" s="854">
        <f>IF(E93="",0,IF(LEFT(DULIEU!$V85,LEN(SCT!$G$8))=SCT!$G$8,DULIEU!$X85,0))</f>
        <v>20000000</v>
      </c>
      <c r="I93" s="854">
        <f>IF(E93="",0,IF(LEFT(DULIEU!$W85,LEN(SCT!$G$8))=SCT!$G$8,DULIEU!$X85,0))</f>
        <v>0</v>
      </c>
      <c r="J93" s="855">
        <f>MAX($J$13+SUBTOTAL(9,$H$15:H93)-SUBTOTAL(9,$I$15:I93)-$K$13,0)</f>
        <v>1987029000</v>
      </c>
      <c r="K93" s="855">
        <f>MAX($K$13+SUBTOTAL(9,$I$15:I93)-SUBTOTAL(9,$H$15:H93)-$J$13,0)</f>
        <v>0</v>
      </c>
      <c r="L93" s="846" t="str">
        <f t="shared" si="2"/>
        <v>x</v>
      </c>
      <c r="M93" s="420"/>
      <c r="N93" s="420"/>
      <c r="O93" s="420"/>
      <c r="P93" s="420"/>
      <c r="Q93" s="420"/>
      <c r="R93" s="420"/>
      <c r="S93" s="420"/>
      <c r="T93" s="420"/>
      <c r="U93" s="420"/>
      <c r="V93" s="420"/>
      <c r="W93" s="420"/>
      <c r="X93" s="420"/>
      <c r="Y93" s="420"/>
      <c r="Z93" s="420"/>
      <c r="AA93" s="420"/>
      <c r="AB93" s="420"/>
      <c r="AC93" s="420"/>
    </row>
    <row r="94" spans="1:29" ht="13.5" hidden="1" customHeight="1">
      <c r="A94" s="420"/>
      <c r="B94" s="853" t="str">
        <f>IF(OR(LEFT(DULIEU!$V86,LEN(SCT!$G$8))=SCT!$G$8,LEFT(DULIEU!$W86,LEN(SCT!$G$8))=SCT!$G$8),DULIEU!D86,"")</f>
        <v/>
      </c>
      <c r="C94" s="853" t="str">
        <f>IF(OR(LEFT(DULIEU!$V86,LEN(SCT!$G$8))=SCT!$G$8,LEFT(DULIEU!$W86,LEN(SCT!$G$8))=SCT!$G$8),DULIEU!H86,"")</f>
        <v/>
      </c>
      <c r="D94" s="853" t="str">
        <f>IF(OR(LEFT(DULIEU!$V86,LEN(SCT!$G$8))=SCT!$G$8,LEFT(DULIEU!$W86,LEN(SCT!$G$8))=SCT!$G$8),DULIEU!J86,"")</f>
        <v/>
      </c>
      <c r="E94" s="853" t="str">
        <f>IF(OR(LEFT(DULIEU!$V86,LEN(SCT!$G$8))=SCT!$G$8,LEFT(DULIEU!$W86,LEN(SCT!$G$8))=SCT!$G$8),DULIEU!E86,"")</f>
        <v/>
      </c>
      <c r="F94" s="1179" t="str">
        <f>IF(OR(LEFT(DULIEU!$V86,LEN(SCT!$G$8))=SCT!$G$8,LEFT(DULIEU!$W86,LEN(SCT!$G$8))=SCT!$G$8),DULIEU!O86,"")</f>
        <v/>
      </c>
      <c r="G94" s="853" t="str">
        <f>IF(E94="","",IF(LEFT(DULIEU!$V86,LEN(SCT!$G$8))=SCT!$G$8,DULIEU!$W86,IF(LEFT(DULIEU!$W86,LEN(SCT!$G$8))=SCT!$G$8,DULIEU!$V86)))</f>
        <v/>
      </c>
      <c r="H94" s="854">
        <f>IF(E94="",0,IF(LEFT(DULIEU!$V86,LEN(SCT!$G$8))=SCT!$G$8,DULIEU!$X86,0))</f>
        <v>0</v>
      </c>
      <c r="I94" s="854">
        <f>IF(E94="",0,IF(LEFT(DULIEU!$W86,LEN(SCT!$G$8))=SCT!$G$8,DULIEU!$X86,0))</f>
        <v>0</v>
      </c>
      <c r="J94" s="855">
        <f>MAX($J$13+SUBTOTAL(9,$H$15:H94)-SUBTOTAL(9,$I$15:I94)-$K$13,0)</f>
        <v>1987029000</v>
      </c>
      <c r="K94" s="855">
        <f>MAX($K$13+SUBTOTAL(9,$I$15:I94)-SUBTOTAL(9,$H$15:H94)-$J$13,0)</f>
        <v>0</v>
      </c>
      <c r="L94" s="846" t="str">
        <f t="shared" si="2"/>
        <v/>
      </c>
      <c r="M94" s="420"/>
      <c r="N94" s="420"/>
      <c r="O94" s="420"/>
      <c r="P94" s="420"/>
      <c r="Q94" s="420"/>
      <c r="R94" s="420"/>
      <c r="S94" s="420"/>
      <c r="T94" s="420"/>
      <c r="U94" s="420"/>
      <c r="V94" s="420"/>
      <c r="W94" s="420"/>
      <c r="X94" s="420"/>
      <c r="Y94" s="420"/>
      <c r="Z94" s="420"/>
      <c r="AA94" s="420"/>
      <c r="AB94" s="420"/>
      <c r="AC94" s="420"/>
    </row>
    <row r="95" spans="1:29" ht="13.5" customHeight="1">
      <c r="A95" s="420"/>
      <c r="B95" s="853" t="str">
        <f>IF(OR(LEFT(DULIEU!$V87,LEN(SCT!$G$8))=SCT!$G$8,LEFT(DULIEU!$W87,LEN(SCT!$G$8))=SCT!$G$8),DULIEU!D87,"")</f>
        <v>14/12/2015</v>
      </c>
      <c r="C95" s="853" t="str">
        <f>IF(OR(LEFT(DULIEU!$V87,LEN(SCT!$G$8))=SCT!$G$8,LEFT(DULIEU!$W87,LEN(SCT!$G$8))=SCT!$G$8),DULIEU!H87,"")</f>
        <v>PT006</v>
      </c>
      <c r="D95" s="853" t="str">
        <f>IF(OR(LEFT(DULIEU!$V87,LEN(SCT!$G$8))=SCT!$G$8,LEFT(DULIEU!$W87,LEN(SCT!$G$8))=SCT!$G$8),DULIEU!J87,"")</f>
        <v/>
      </c>
      <c r="E95" s="853" t="str">
        <f>IF(OR(LEFT(DULIEU!$V87,LEN(SCT!$G$8))=SCT!$G$8,LEFT(DULIEU!$W87,LEN(SCT!$G$8))=SCT!$G$8),DULIEU!E87,"")</f>
        <v>14/12/2015</v>
      </c>
      <c r="F95" s="1179" t="str">
        <f>IF(OR(LEFT(DULIEU!$V87,LEN(SCT!$G$8))=SCT!$G$8,LEFT(DULIEU!$W87,LEN(SCT!$G$8))=SCT!$G$8),DULIEU!O87,"")</f>
        <v>Rút tiền gửi ngân hàng về nhập quỹ tiền mặt</v>
      </c>
      <c r="G95" s="853" t="str">
        <f>IF(E95="","",IF(LEFT(DULIEU!$V87,LEN(SCT!$G$8))=SCT!$G$8,DULIEU!$W87,IF(LEFT(DULIEU!$W87,LEN(SCT!$G$8))=SCT!$G$8,DULIEU!$V87)))</f>
        <v>11211</v>
      </c>
      <c r="H95" s="854">
        <f>IF(E95="",0,IF(LEFT(DULIEU!$V87,LEN(SCT!$G$8))=SCT!$G$8,DULIEU!$X87,0))</f>
        <v>10000000</v>
      </c>
      <c r="I95" s="854">
        <f>IF(E95="",0,IF(LEFT(DULIEU!$W87,LEN(SCT!$G$8))=SCT!$G$8,DULIEU!$X87,0))</f>
        <v>0</v>
      </c>
      <c r="J95" s="855">
        <f>MAX($J$13+SUBTOTAL(9,$H$15:H95)-SUBTOTAL(9,$I$15:I95)-$K$13,0)</f>
        <v>1997029000</v>
      </c>
      <c r="K95" s="855">
        <f>MAX($K$13+SUBTOTAL(9,$I$15:I95)-SUBTOTAL(9,$H$15:H95)-$J$13,0)</f>
        <v>0</v>
      </c>
      <c r="L95" s="846" t="str">
        <f t="shared" si="2"/>
        <v>x</v>
      </c>
      <c r="M95" s="420"/>
      <c r="N95" s="420"/>
      <c r="O95" s="420"/>
      <c r="P95" s="420"/>
      <c r="Q95" s="420"/>
      <c r="R95" s="420"/>
      <c r="S95" s="420"/>
      <c r="T95" s="420"/>
      <c r="U95" s="420"/>
      <c r="V95" s="420"/>
      <c r="W95" s="420"/>
      <c r="X95" s="420"/>
      <c r="Y95" s="420"/>
      <c r="Z95" s="420"/>
      <c r="AA95" s="420"/>
      <c r="AB95" s="420"/>
      <c r="AC95" s="420"/>
    </row>
    <row r="96" spans="1:29" ht="13.5" hidden="1" customHeight="1">
      <c r="A96" s="420"/>
      <c r="B96" s="853" t="str">
        <f>IF(OR(LEFT(DULIEU!$V88,LEN(SCT!$G$8))=SCT!$G$8,LEFT(DULIEU!$W88,LEN(SCT!$G$8))=SCT!$G$8),DULIEU!D88,"")</f>
        <v/>
      </c>
      <c r="C96" s="853" t="str">
        <f>IF(OR(LEFT(DULIEU!$V88,LEN(SCT!$G$8))=SCT!$G$8,LEFT(DULIEU!$W88,LEN(SCT!$G$8))=SCT!$G$8),DULIEU!H88,"")</f>
        <v/>
      </c>
      <c r="D96" s="853" t="str">
        <f>IF(OR(LEFT(DULIEU!$V88,LEN(SCT!$G$8))=SCT!$G$8,LEFT(DULIEU!$W88,LEN(SCT!$G$8))=SCT!$G$8),DULIEU!J88,"")</f>
        <v/>
      </c>
      <c r="E96" s="853" t="str">
        <f>IF(OR(LEFT(DULIEU!$V88,LEN(SCT!$G$8))=SCT!$G$8,LEFT(DULIEU!$W88,LEN(SCT!$G$8))=SCT!$G$8),DULIEU!E88,"")</f>
        <v/>
      </c>
      <c r="F96" s="1179" t="str">
        <f>IF(OR(LEFT(DULIEU!$V88,LEN(SCT!$G$8))=SCT!$G$8,LEFT(DULIEU!$W88,LEN(SCT!$G$8))=SCT!$G$8),DULIEU!O88,"")</f>
        <v/>
      </c>
      <c r="G96" s="853" t="str">
        <f>IF(E96="","",IF(LEFT(DULIEU!$V88,LEN(SCT!$G$8))=SCT!$G$8,DULIEU!$W88,IF(LEFT(DULIEU!$W88,LEN(SCT!$G$8))=SCT!$G$8,DULIEU!$V88)))</f>
        <v/>
      </c>
      <c r="H96" s="854">
        <f>IF(E96="",0,IF(LEFT(DULIEU!$V88,LEN(SCT!$G$8))=SCT!$G$8,DULIEU!$X88,0))</f>
        <v>0</v>
      </c>
      <c r="I96" s="854">
        <f>IF(E96="",0,IF(LEFT(DULIEU!$W88,LEN(SCT!$G$8))=SCT!$G$8,DULIEU!$X88,0))</f>
        <v>0</v>
      </c>
      <c r="J96" s="855">
        <f>MAX($J$13+SUBTOTAL(9,$H$15:H96)-SUBTOTAL(9,$I$15:I96)-$K$13,0)</f>
        <v>1997029000</v>
      </c>
      <c r="K96" s="855">
        <f>MAX($K$13+SUBTOTAL(9,$I$15:I96)-SUBTOTAL(9,$H$15:H96)-$J$13,0)</f>
        <v>0</v>
      </c>
      <c r="L96" s="846" t="str">
        <f t="shared" si="2"/>
        <v/>
      </c>
      <c r="M96" s="420"/>
      <c r="N96" s="420"/>
      <c r="O96" s="420"/>
      <c r="P96" s="420"/>
      <c r="Q96" s="420"/>
      <c r="R96" s="420"/>
      <c r="S96" s="420"/>
      <c r="T96" s="420"/>
      <c r="U96" s="420"/>
      <c r="V96" s="420"/>
      <c r="W96" s="420"/>
      <c r="X96" s="420"/>
      <c r="Y96" s="420"/>
      <c r="Z96" s="420"/>
      <c r="AA96" s="420"/>
      <c r="AB96" s="420"/>
      <c r="AC96" s="420"/>
    </row>
    <row r="97" spans="1:29" ht="13.5" hidden="1" customHeight="1">
      <c r="A97" s="420"/>
      <c r="B97" s="853" t="str">
        <f>IF(OR(LEFT(DULIEU!$V89,LEN(SCT!$G$8))=SCT!$G$8,LEFT(DULIEU!$W89,LEN(SCT!$G$8))=SCT!$G$8),DULIEU!D89,"")</f>
        <v/>
      </c>
      <c r="C97" s="853" t="str">
        <f>IF(OR(LEFT(DULIEU!$V89,LEN(SCT!$G$8))=SCT!$G$8,LEFT(DULIEU!$W89,LEN(SCT!$G$8))=SCT!$G$8),DULIEU!H89,"")</f>
        <v/>
      </c>
      <c r="D97" s="853" t="str">
        <f>IF(OR(LEFT(DULIEU!$V89,LEN(SCT!$G$8))=SCT!$G$8,LEFT(DULIEU!$W89,LEN(SCT!$G$8))=SCT!$G$8),DULIEU!J89,"")</f>
        <v/>
      </c>
      <c r="E97" s="853" t="str">
        <f>IF(OR(LEFT(DULIEU!$V89,LEN(SCT!$G$8))=SCT!$G$8,LEFT(DULIEU!$W89,LEN(SCT!$G$8))=SCT!$G$8),DULIEU!E89,"")</f>
        <v/>
      </c>
      <c r="F97" s="1179" t="str">
        <f>IF(OR(LEFT(DULIEU!$V89,LEN(SCT!$G$8))=SCT!$G$8,LEFT(DULIEU!$W89,LEN(SCT!$G$8))=SCT!$G$8),DULIEU!O89,"")</f>
        <v/>
      </c>
      <c r="G97" s="853" t="str">
        <f>IF(E97="","",IF(LEFT(DULIEU!$V89,LEN(SCT!$G$8))=SCT!$G$8,DULIEU!$W89,IF(LEFT(DULIEU!$W89,LEN(SCT!$G$8))=SCT!$G$8,DULIEU!$V89)))</f>
        <v/>
      </c>
      <c r="H97" s="854">
        <f>IF(E97="",0,IF(LEFT(DULIEU!$V89,LEN(SCT!$G$8))=SCT!$G$8,DULIEU!$X89,0))</f>
        <v>0</v>
      </c>
      <c r="I97" s="854">
        <f>IF(E97="",0,IF(LEFT(DULIEU!$W89,LEN(SCT!$G$8))=SCT!$G$8,DULIEU!$X89,0))</f>
        <v>0</v>
      </c>
      <c r="J97" s="855">
        <f>MAX($J$13+SUBTOTAL(9,$H$15:H97)-SUBTOTAL(9,$I$15:I97)-$K$13,0)</f>
        <v>1997029000</v>
      </c>
      <c r="K97" s="855">
        <f>MAX($K$13+SUBTOTAL(9,$I$15:I97)-SUBTOTAL(9,$H$15:H97)-$J$13,0)</f>
        <v>0</v>
      </c>
      <c r="L97" s="846" t="str">
        <f t="shared" si="2"/>
        <v/>
      </c>
      <c r="M97" s="420"/>
      <c r="N97" s="420"/>
      <c r="O97" s="420"/>
      <c r="P97" s="420"/>
      <c r="Q97" s="420"/>
      <c r="R97" s="420"/>
      <c r="S97" s="420"/>
      <c r="T97" s="420"/>
      <c r="U97" s="420"/>
      <c r="V97" s="420"/>
      <c r="W97" s="420"/>
      <c r="X97" s="420"/>
      <c r="Y97" s="420"/>
      <c r="Z97" s="420"/>
      <c r="AA97" s="420"/>
      <c r="AB97" s="420"/>
      <c r="AC97" s="420"/>
    </row>
    <row r="98" spans="1:29" ht="13.5" hidden="1" customHeight="1">
      <c r="A98" s="420"/>
      <c r="B98" s="853" t="str">
        <f>IF(OR(LEFT(DULIEU!$V90,LEN(SCT!$G$8))=SCT!$G$8,LEFT(DULIEU!$W90,LEN(SCT!$G$8))=SCT!$G$8),DULIEU!D90,"")</f>
        <v/>
      </c>
      <c r="C98" s="853" t="str">
        <f>IF(OR(LEFT(DULIEU!$V90,LEN(SCT!$G$8))=SCT!$G$8,LEFT(DULIEU!$W90,LEN(SCT!$G$8))=SCT!$G$8),DULIEU!H90,"")</f>
        <v/>
      </c>
      <c r="D98" s="853" t="str">
        <f>IF(OR(LEFT(DULIEU!$V90,LEN(SCT!$G$8))=SCT!$G$8,LEFT(DULIEU!$W90,LEN(SCT!$G$8))=SCT!$G$8),DULIEU!J90,"")</f>
        <v/>
      </c>
      <c r="E98" s="853" t="str">
        <f>IF(OR(LEFT(DULIEU!$V90,LEN(SCT!$G$8))=SCT!$G$8,LEFT(DULIEU!$W90,LEN(SCT!$G$8))=SCT!$G$8),DULIEU!E90,"")</f>
        <v/>
      </c>
      <c r="F98" s="1179" t="str">
        <f>IF(OR(LEFT(DULIEU!$V90,LEN(SCT!$G$8))=SCT!$G$8,LEFT(DULIEU!$W90,LEN(SCT!$G$8))=SCT!$G$8),DULIEU!O90,"")</f>
        <v/>
      </c>
      <c r="G98" s="853" t="str">
        <f>IF(E98="","",IF(LEFT(DULIEU!$V90,LEN(SCT!$G$8))=SCT!$G$8,DULIEU!$W90,IF(LEFT(DULIEU!$W90,LEN(SCT!$G$8))=SCT!$G$8,DULIEU!$V90)))</f>
        <v/>
      </c>
      <c r="H98" s="854">
        <f>IF(E98="",0,IF(LEFT(DULIEU!$V90,LEN(SCT!$G$8))=SCT!$G$8,DULIEU!$X90,0))</f>
        <v>0</v>
      </c>
      <c r="I98" s="854">
        <f>IF(E98="",0,IF(LEFT(DULIEU!$W90,LEN(SCT!$G$8))=SCT!$G$8,DULIEU!$X90,0))</f>
        <v>0</v>
      </c>
      <c r="J98" s="855">
        <f>MAX($J$13+SUBTOTAL(9,$H$15:H98)-SUBTOTAL(9,$I$15:I98)-$K$13,0)</f>
        <v>1997029000</v>
      </c>
      <c r="K98" s="855">
        <f>MAX($K$13+SUBTOTAL(9,$I$15:I98)-SUBTOTAL(9,$H$15:H98)-$J$13,0)</f>
        <v>0</v>
      </c>
      <c r="L98" s="846" t="str">
        <f t="shared" si="2"/>
        <v/>
      </c>
      <c r="M98" s="420"/>
      <c r="N98" s="420"/>
      <c r="O98" s="420"/>
      <c r="P98" s="420"/>
      <c r="Q98" s="420"/>
      <c r="R98" s="420"/>
      <c r="S98" s="420"/>
      <c r="T98" s="420"/>
      <c r="U98" s="420"/>
      <c r="V98" s="420"/>
      <c r="W98" s="420"/>
      <c r="X98" s="420"/>
      <c r="Y98" s="420"/>
      <c r="Z98" s="420"/>
      <c r="AA98" s="420"/>
      <c r="AB98" s="420"/>
      <c r="AC98" s="420"/>
    </row>
    <row r="99" spans="1:29" ht="13.5" hidden="1" customHeight="1">
      <c r="A99" s="420"/>
      <c r="B99" s="853" t="str">
        <f>IF(OR(LEFT(DULIEU!$V91,LEN(SCT!$G$8))=SCT!$G$8,LEFT(DULIEU!$W91,LEN(SCT!$G$8))=SCT!$G$8),DULIEU!D91,"")</f>
        <v/>
      </c>
      <c r="C99" s="853" t="str">
        <f>IF(OR(LEFT(DULIEU!$V91,LEN(SCT!$G$8))=SCT!$G$8,LEFT(DULIEU!$W91,LEN(SCT!$G$8))=SCT!$G$8),DULIEU!H91,"")</f>
        <v/>
      </c>
      <c r="D99" s="853" t="str">
        <f>IF(OR(LEFT(DULIEU!$V91,LEN(SCT!$G$8))=SCT!$G$8,LEFT(DULIEU!$W91,LEN(SCT!$G$8))=SCT!$G$8),DULIEU!J91,"")</f>
        <v/>
      </c>
      <c r="E99" s="853" t="str">
        <f>IF(OR(LEFT(DULIEU!$V91,LEN(SCT!$G$8))=SCT!$G$8,LEFT(DULIEU!$W91,LEN(SCT!$G$8))=SCT!$G$8),DULIEU!E91,"")</f>
        <v/>
      </c>
      <c r="F99" s="1179" t="str">
        <f>IF(OR(LEFT(DULIEU!$V91,LEN(SCT!$G$8))=SCT!$G$8,LEFT(DULIEU!$W91,LEN(SCT!$G$8))=SCT!$G$8),DULIEU!O91,"")</f>
        <v/>
      </c>
      <c r="G99" s="853" t="str">
        <f>IF(E99="","",IF(LEFT(DULIEU!$V91,LEN(SCT!$G$8))=SCT!$G$8,DULIEU!$W91,IF(LEFT(DULIEU!$W91,LEN(SCT!$G$8))=SCT!$G$8,DULIEU!$V91)))</f>
        <v/>
      </c>
      <c r="H99" s="854">
        <f>IF(E99="",0,IF(LEFT(DULIEU!$V91,LEN(SCT!$G$8))=SCT!$G$8,DULIEU!$X91,0))</f>
        <v>0</v>
      </c>
      <c r="I99" s="854">
        <f>IF(E99="",0,IF(LEFT(DULIEU!$W91,LEN(SCT!$G$8))=SCT!$G$8,DULIEU!$X91,0))</f>
        <v>0</v>
      </c>
      <c r="J99" s="855">
        <f>MAX($J$13+SUBTOTAL(9,$H$15:H99)-SUBTOTAL(9,$I$15:I99)-$K$13,0)</f>
        <v>1997029000</v>
      </c>
      <c r="K99" s="855">
        <f>MAX($K$13+SUBTOTAL(9,$I$15:I99)-SUBTOTAL(9,$H$15:H99)-$J$13,0)</f>
        <v>0</v>
      </c>
      <c r="L99" s="846" t="str">
        <f t="shared" si="2"/>
        <v/>
      </c>
      <c r="M99" s="420"/>
      <c r="N99" s="420"/>
      <c r="O99" s="420"/>
      <c r="P99" s="420"/>
      <c r="Q99" s="420"/>
      <c r="R99" s="420"/>
      <c r="S99" s="420"/>
      <c r="T99" s="420"/>
      <c r="U99" s="420"/>
      <c r="V99" s="420"/>
      <c r="W99" s="420"/>
      <c r="X99" s="420"/>
      <c r="Y99" s="420"/>
      <c r="Z99" s="420"/>
      <c r="AA99" s="420"/>
      <c r="AB99" s="420"/>
      <c r="AC99" s="420"/>
    </row>
    <row r="100" spans="1:29" ht="13.5" customHeight="1">
      <c r="A100" s="420"/>
      <c r="B100" s="853" t="str">
        <f>IF(OR(LEFT(DULIEU!$V92,LEN(SCT!$G$8))=SCT!$G$8,LEFT(DULIEU!$W92,LEN(SCT!$G$8))=SCT!$G$8),DULIEU!D92,"")</f>
        <v>28/12/2015</v>
      </c>
      <c r="C100" s="853" t="str">
        <f>IF(OR(LEFT(DULIEU!$V92,LEN(SCT!$G$8))=SCT!$G$8,LEFT(DULIEU!$W92,LEN(SCT!$G$8))=SCT!$G$8),DULIEU!H92,"")</f>
        <v>PT007</v>
      </c>
      <c r="D100" s="853" t="str">
        <f>IF(OR(LEFT(DULIEU!$V92,LEN(SCT!$G$8))=SCT!$G$8,LEFT(DULIEU!$W92,LEN(SCT!$G$8))=SCT!$G$8),DULIEU!J92,"")</f>
        <v/>
      </c>
      <c r="E100" s="853" t="str">
        <f>IF(OR(LEFT(DULIEU!$V92,LEN(SCT!$G$8))=SCT!$G$8,LEFT(DULIEU!$W92,LEN(SCT!$G$8))=SCT!$G$8),DULIEU!E92,"")</f>
        <v>28/12/2015</v>
      </c>
      <c r="F100" s="1179" t="str">
        <f>IF(OR(LEFT(DULIEU!$V92,LEN(SCT!$G$8))=SCT!$G$8,LEFT(DULIEU!$W92,LEN(SCT!$G$8))=SCT!$G$8),DULIEU!O92,"")</f>
        <v>Rút tiền gửi ngân hàng về nhập quỹ tiền mặt</v>
      </c>
      <c r="G100" s="853" t="str">
        <f>IF(E100="","",IF(LEFT(DULIEU!$V92,LEN(SCT!$G$8))=SCT!$G$8,DULIEU!$W92,IF(LEFT(DULIEU!$W92,LEN(SCT!$G$8))=SCT!$G$8,DULIEU!$V92)))</f>
        <v>11211</v>
      </c>
      <c r="H100" s="854">
        <f>IF(E100="",0,IF(LEFT(DULIEU!$V92,LEN(SCT!$G$8))=SCT!$G$8,DULIEU!$X92,0))</f>
        <v>30000000</v>
      </c>
      <c r="I100" s="854">
        <f>IF(E100="",0,IF(LEFT(DULIEU!$W92,LEN(SCT!$G$8))=SCT!$G$8,DULIEU!$X92,0))</f>
        <v>0</v>
      </c>
      <c r="J100" s="855">
        <f>MAX($J$13+SUBTOTAL(9,$H$15:H100)-SUBTOTAL(9,$I$15:I100)-$K$13,0)</f>
        <v>2027029000</v>
      </c>
      <c r="K100" s="855">
        <f>MAX($K$13+SUBTOTAL(9,$I$15:I100)-SUBTOTAL(9,$H$15:H100)-$J$13,0)</f>
        <v>0</v>
      </c>
      <c r="L100" s="846" t="str">
        <f t="shared" si="2"/>
        <v>x</v>
      </c>
      <c r="M100" s="420"/>
      <c r="N100" s="420"/>
      <c r="O100" s="420"/>
      <c r="P100" s="420"/>
      <c r="Q100" s="420"/>
      <c r="R100" s="420"/>
      <c r="S100" s="420"/>
      <c r="T100" s="420"/>
      <c r="U100" s="420"/>
      <c r="V100" s="420"/>
      <c r="W100" s="420"/>
      <c r="X100" s="420"/>
      <c r="Y100" s="420"/>
      <c r="Z100" s="420"/>
      <c r="AA100" s="420"/>
      <c r="AB100" s="420"/>
      <c r="AC100" s="420"/>
    </row>
    <row r="101" spans="1:29" ht="13.5" hidden="1" customHeight="1">
      <c r="A101" s="420"/>
      <c r="B101" s="853" t="str">
        <f>IF(OR(LEFT(DULIEU!$V93,LEN(SCT!$G$8))=SCT!$G$8,LEFT(DULIEU!$W93,LEN(SCT!$G$8))=SCT!$G$8),DULIEU!D93,"")</f>
        <v/>
      </c>
      <c r="C101" s="853" t="str">
        <f>IF(OR(LEFT(DULIEU!$V93,LEN(SCT!$G$8))=SCT!$G$8,LEFT(DULIEU!$W93,LEN(SCT!$G$8))=SCT!$G$8),DULIEU!H93,"")</f>
        <v/>
      </c>
      <c r="D101" s="853" t="str">
        <f>IF(OR(LEFT(DULIEU!$V93,LEN(SCT!$G$8))=SCT!$G$8,LEFT(DULIEU!$W93,LEN(SCT!$G$8))=SCT!$G$8),DULIEU!J93,"")</f>
        <v/>
      </c>
      <c r="E101" s="853" t="str">
        <f>IF(OR(LEFT(DULIEU!$V93,LEN(SCT!$G$8))=SCT!$G$8,LEFT(DULIEU!$W93,LEN(SCT!$G$8))=SCT!$G$8),DULIEU!E93,"")</f>
        <v/>
      </c>
      <c r="F101" s="1179" t="str">
        <f>IF(OR(LEFT(DULIEU!$V93,LEN(SCT!$G$8))=SCT!$G$8,LEFT(DULIEU!$W93,LEN(SCT!$G$8))=SCT!$G$8),DULIEU!O93,"")</f>
        <v/>
      </c>
      <c r="G101" s="853" t="str">
        <f>IF(E101="","",IF(LEFT(DULIEU!$V93,LEN(SCT!$G$8))=SCT!$G$8,DULIEU!$W93,IF(LEFT(DULIEU!$W93,LEN(SCT!$G$8))=SCT!$G$8,DULIEU!$V93)))</f>
        <v/>
      </c>
      <c r="H101" s="854">
        <f>IF(E101="",0,IF(LEFT(DULIEU!$V93,LEN(SCT!$G$8))=SCT!$G$8,DULIEU!$X93,0))</f>
        <v>0</v>
      </c>
      <c r="I101" s="854">
        <f>IF(E101="",0,IF(LEFT(DULIEU!$W93,LEN(SCT!$G$8))=SCT!$G$8,DULIEU!$X93,0))</f>
        <v>0</v>
      </c>
      <c r="J101" s="855">
        <f>MAX($J$13+SUBTOTAL(9,$H$15:H101)-SUBTOTAL(9,$I$15:I101)-$K$13,0)</f>
        <v>2027029000</v>
      </c>
      <c r="K101" s="855">
        <f>MAX($K$13+SUBTOTAL(9,$I$15:I101)-SUBTOTAL(9,$H$15:H101)-$J$13,0)</f>
        <v>0</v>
      </c>
      <c r="L101" s="846" t="str">
        <f t="shared" si="2"/>
        <v/>
      </c>
      <c r="M101" s="420"/>
      <c r="N101" s="420"/>
      <c r="O101" s="420"/>
      <c r="P101" s="420"/>
      <c r="Q101" s="420"/>
      <c r="R101" s="420"/>
      <c r="S101" s="420"/>
      <c r="T101" s="420"/>
      <c r="U101" s="420"/>
      <c r="V101" s="420"/>
      <c r="W101" s="420"/>
      <c r="X101" s="420"/>
      <c r="Y101" s="420"/>
      <c r="Z101" s="420"/>
      <c r="AA101" s="420"/>
      <c r="AB101" s="420"/>
      <c r="AC101" s="420"/>
    </row>
    <row r="102" spans="1:29" ht="13.5" hidden="1" customHeight="1">
      <c r="A102" s="420"/>
      <c r="B102" s="853" t="str">
        <f>IF(OR(LEFT(DULIEU!$V94,LEN(SCT!$G$8))=SCT!$G$8,LEFT(DULIEU!$W94,LEN(SCT!$G$8))=SCT!$G$8),DULIEU!D94,"")</f>
        <v/>
      </c>
      <c r="C102" s="853" t="str">
        <f>IF(OR(LEFT(DULIEU!$V94,LEN(SCT!$G$8))=SCT!$G$8,LEFT(DULIEU!$W94,LEN(SCT!$G$8))=SCT!$G$8),DULIEU!H94,"")</f>
        <v/>
      </c>
      <c r="D102" s="853" t="str">
        <f>IF(OR(LEFT(DULIEU!$V94,LEN(SCT!$G$8))=SCT!$G$8,LEFT(DULIEU!$W94,LEN(SCT!$G$8))=SCT!$G$8),DULIEU!J94,"")</f>
        <v/>
      </c>
      <c r="E102" s="853" t="str">
        <f>IF(OR(LEFT(DULIEU!$V94,LEN(SCT!$G$8))=SCT!$G$8,LEFT(DULIEU!$W94,LEN(SCT!$G$8))=SCT!$G$8),DULIEU!E94,"")</f>
        <v/>
      </c>
      <c r="F102" s="1179" t="str">
        <f>IF(OR(LEFT(DULIEU!$V94,LEN(SCT!$G$8))=SCT!$G$8,LEFT(DULIEU!$W94,LEN(SCT!$G$8))=SCT!$G$8),DULIEU!O94,"")</f>
        <v/>
      </c>
      <c r="G102" s="853" t="str">
        <f>IF(E102="","",IF(LEFT(DULIEU!$V94,LEN(SCT!$G$8))=SCT!$G$8,DULIEU!$W94,IF(LEFT(DULIEU!$W94,LEN(SCT!$G$8))=SCT!$G$8,DULIEU!$V94)))</f>
        <v/>
      </c>
      <c r="H102" s="854">
        <f>IF(E102="",0,IF(LEFT(DULIEU!$V94,LEN(SCT!$G$8))=SCT!$G$8,DULIEU!$X94,0))</f>
        <v>0</v>
      </c>
      <c r="I102" s="854">
        <f>IF(E102="",0,IF(LEFT(DULIEU!$W94,LEN(SCT!$G$8))=SCT!$G$8,DULIEU!$X94,0))</f>
        <v>0</v>
      </c>
      <c r="J102" s="855">
        <f>MAX($J$13+SUBTOTAL(9,$H$15:H102)-SUBTOTAL(9,$I$15:I102)-$K$13,0)</f>
        <v>2027029000</v>
      </c>
      <c r="K102" s="855">
        <f>MAX($K$13+SUBTOTAL(9,$I$15:I102)-SUBTOTAL(9,$H$15:H102)-$J$13,0)</f>
        <v>0</v>
      </c>
      <c r="L102" s="846" t="str">
        <f t="shared" si="2"/>
        <v/>
      </c>
      <c r="M102" s="420"/>
      <c r="N102" s="420"/>
      <c r="O102" s="420"/>
      <c r="P102" s="420"/>
      <c r="Q102" s="420"/>
      <c r="R102" s="420"/>
      <c r="S102" s="420"/>
      <c r="T102" s="420"/>
      <c r="U102" s="420"/>
      <c r="V102" s="420"/>
      <c r="W102" s="420"/>
      <c r="X102" s="420"/>
      <c r="Y102" s="420"/>
      <c r="Z102" s="420"/>
      <c r="AA102" s="420"/>
      <c r="AB102" s="420"/>
      <c r="AC102" s="420"/>
    </row>
    <row r="103" spans="1:29" ht="13.5" hidden="1" customHeight="1">
      <c r="A103" s="420"/>
      <c r="B103" s="853" t="str">
        <f>IF(OR(LEFT(DULIEU!$V95,LEN(SCT!$G$8))=SCT!$G$8,LEFT(DULIEU!$W95,LEN(SCT!$G$8))=SCT!$G$8),DULIEU!D95,"")</f>
        <v/>
      </c>
      <c r="C103" s="853" t="str">
        <f>IF(OR(LEFT(DULIEU!$V95,LEN(SCT!$G$8))=SCT!$G$8,LEFT(DULIEU!$W95,LEN(SCT!$G$8))=SCT!$G$8),DULIEU!H95,"")</f>
        <v/>
      </c>
      <c r="D103" s="853" t="str">
        <f>IF(OR(LEFT(DULIEU!$V95,LEN(SCT!$G$8))=SCT!$G$8,LEFT(DULIEU!$W95,LEN(SCT!$G$8))=SCT!$G$8),DULIEU!J95,"")</f>
        <v/>
      </c>
      <c r="E103" s="853" t="str">
        <f>IF(OR(LEFT(DULIEU!$V95,LEN(SCT!$G$8))=SCT!$G$8,LEFT(DULIEU!$W95,LEN(SCT!$G$8))=SCT!$G$8),DULIEU!E95,"")</f>
        <v/>
      </c>
      <c r="F103" s="1179" t="str">
        <f>IF(OR(LEFT(DULIEU!$V95,LEN(SCT!$G$8))=SCT!$G$8,LEFT(DULIEU!$W95,LEN(SCT!$G$8))=SCT!$G$8),DULIEU!O95,"")</f>
        <v/>
      </c>
      <c r="G103" s="853" t="str">
        <f>IF(E103="","",IF(LEFT(DULIEU!$V95,LEN(SCT!$G$8))=SCT!$G$8,DULIEU!$W95,IF(LEFT(DULIEU!$W95,LEN(SCT!$G$8))=SCT!$G$8,DULIEU!$V95)))</f>
        <v/>
      </c>
      <c r="H103" s="854">
        <f>IF(E103="",0,IF(LEFT(DULIEU!$V95,LEN(SCT!$G$8))=SCT!$G$8,DULIEU!$X95,0))</f>
        <v>0</v>
      </c>
      <c r="I103" s="854">
        <f>IF(E103="",0,IF(LEFT(DULIEU!$W95,LEN(SCT!$G$8))=SCT!$G$8,DULIEU!$X95,0))</f>
        <v>0</v>
      </c>
      <c r="J103" s="855">
        <f>MAX($J$13+SUBTOTAL(9,$H$15:H103)-SUBTOTAL(9,$I$15:I103)-$K$13,0)</f>
        <v>2027029000</v>
      </c>
      <c r="K103" s="855">
        <f>MAX($K$13+SUBTOTAL(9,$I$15:I103)-SUBTOTAL(9,$H$15:H103)-$J$13,0)</f>
        <v>0</v>
      </c>
      <c r="L103" s="846" t="str">
        <f t="shared" si="2"/>
        <v/>
      </c>
      <c r="M103" s="420"/>
      <c r="N103" s="420"/>
      <c r="O103" s="420"/>
      <c r="P103" s="420"/>
      <c r="Q103" s="420"/>
      <c r="R103" s="420"/>
      <c r="S103" s="420"/>
      <c r="T103" s="420"/>
      <c r="U103" s="420"/>
      <c r="V103" s="420"/>
      <c r="W103" s="420"/>
      <c r="X103" s="420"/>
      <c r="Y103" s="420"/>
      <c r="Z103" s="420"/>
      <c r="AA103" s="420"/>
      <c r="AB103" s="420"/>
      <c r="AC103" s="420"/>
    </row>
    <row r="104" spans="1:29" ht="13.5" customHeight="1">
      <c r="A104" s="420"/>
      <c r="B104" s="853" t="str">
        <f>IF(OR(LEFT(DULIEU!$V96,LEN(SCT!$G$8))=SCT!$G$8,LEFT(DULIEU!$W96,LEN(SCT!$G$8))=SCT!$G$8),DULIEU!D96,"")</f>
        <v>31/12/2015</v>
      </c>
      <c r="C104" s="853" t="str">
        <f>IF(OR(LEFT(DULIEU!$V96,LEN(SCT!$G$8))=SCT!$G$8,LEFT(DULIEU!$W96,LEN(SCT!$G$8))=SCT!$G$8),DULIEU!H96,"")</f>
        <v>PC020</v>
      </c>
      <c r="D104" s="853" t="str">
        <f>IF(OR(LEFT(DULIEU!$V96,LEN(SCT!$G$8))=SCT!$G$8,LEFT(DULIEU!$W96,LEN(SCT!$G$8))=SCT!$G$8),DULIEU!J96,"")</f>
        <v/>
      </c>
      <c r="E104" s="853" t="str">
        <f>IF(OR(LEFT(DULIEU!$V96,LEN(SCT!$G$8))=SCT!$G$8,LEFT(DULIEU!$W96,LEN(SCT!$G$8))=SCT!$G$8),DULIEU!E96,"")</f>
        <v>31/12/2015</v>
      </c>
      <c r="F104" s="1179" t="str">
        <f>IF(OR(LEFT(DULIEU!$V96,LEN(SCT!$G$8))=SCT!$G$8,LEFT(DULIEU!$W96,LEN(SCT!$G$8))=SCT!$G$8),DULIEU!O96,"")</f>
        <v>Thanh toán lương tháng 12/2015</v>
      </c>
      <c r="G104" s="853" t="str">
        <f>IF(E104="","",IF(LEFT(DULIEU!$V96,LEN(SCT!$G$8))=SCT!$G$8,DULIEU!$W96,IF(LEFT(DULIEU!$W96,LEN(SCT!$G$8))=SCT!$G$8,DULIEU!$V96)))</f>
        <v>334</v>
      </c>
      <c r="H104" s="854">
        <f>IF(E104="",0,IF(LEFT(DULIEU!$V96,LEN(SCT!$G$8))=SCT!$G$8,DULIEU!$X96,0))</f>
        <v>0</v>
      </c>
      <c r="I104" s="854">
        <f>IF(E104="",0,IF(LEFT(DULIEU!$W96,LEN(SCT!$G$8))=SCT!$G$8,DULIEU!$X96,0))</f>
        <v>8404000</v>
      </c>
      <c r="J104" s="855">
        <f>MAX($J$13+SUBTOTAL(9,$H$15:H104)-SUBTOTAL(9,$I$15:I104)-$K$13,0)</f>
        <v>2018625000</v>
      </c>
      <c r="K104" s="855">
        <f>MAX($K$13+SUBTOTAL(9,$I$15:I104)-SUBTOTAL(9,$H$15:H104)-$J$13,0)</f>
        <v>0</v>
      </c>
      <c r="L104" s="846" t="str">
        <f t="shared" si="2"/>
        <v>x</v>
      </c>
      <c r="M104" s="420"/>
      <c r="N104" s="420"/>
      <c r="O104" s="420"/>
      <c r="P104" s="420"/>
      <c r="Q104" s="420"/>
      <c r="R104" s="420"/>
      <c r="S104" s="420"/>
      <c r="T104" s="420"/>
      <c r="U104" s="420"/>
      <c r="V104" s="420"/>
      <c r="W104" s="420"/>
      <c r="X104" s="420"/>
      <c r="Y104" s="420"/>
      <c r="Z104" s="420"/>
      <c r="AA104" s="420"/>
      <c r="AB104" s="420"/>
      <c r="AC104" s="420"/>
    </row>
    <row r="105" spans="1:29" ht="13.5" hidden="1" customHeight="1">
      <c r="A105" s="420"/>
      <c r="B105" s="853" t="str">
        <f>IF(OR(LEFT(DULIEU!$V97,LEN(SCT!$G$8))=SCT!$G$8,LEFT(DULIEU!$W97,LEN(SCT!$G$8))=SCT!$G$8),DULIEU!D97,"")</f>
        <v/>
      </c>
      <c r="C105" s="853" t="str">
        <f>IF(OR(LEFT(DULIEU!$V97,LEN(SCT!$G$8))=SCT!$G$8,LEFT(DULIEU!$W97,LEN(SCT!$G$8))=SCT!$G$8),DULIEU!H97,"")</f>
        <v/>
      </c>
      <c r="D105" s="853" t="str">
        <f>IF(OR(LEFT(DULIEU!$V97,LEN(SCT!$G$8))=SCT!$G$8,LEFT(DULIEU!$W97,LEN(SCT!$G$8))=SCT!$G$8),DULIEU!J97,"")</f>
        <v/>
      </c>
      <c r="E105" s="853" t="str">
        <f>IF(OR(LEFT(DULIEU!$V97,LEN(SCT!$G$8))=SCT!$G$8,LEFT(DULIEU!$W97,LEN(SCT!$G$8))=SCT!$G$8),DULIEU!E97,"")</f>
        <v/>
      </c>
      <c r="F105" s="1179" t="str">
        <f>IF(OR(LEFT(DULIEU!$V97,LEN(SCT!$G$8))=SCT!$G$8,LEFT(DULIEU!$W97,LEN(SCT!$G$8))=SCT!$G$8),DULIEU!O97,"")</f>
        <v/>
      </c>
      <c r="G105" s="853" t="str">
        <f>IF(E105="","",IF(LEFT(DULIEU!$V97,LEN(SCT!$G$8))=SCT!$G$8,DULIEU!$W97,IF(LEFT(DULIEU!$W97,LEN(SCT!$G$8))=SCT!$G$8,DULIEU!$V97)))</f>
        <v/>
      </c>
      <c r="H105" s="854">
        <f>IF(E105="",0,IF(LEFT(DULIEU!$V97,LEN(SCT!$G$8))=SCT!$G$8,DULIEU!$X97,0))</f>
        <v>0</v>
      </c>
      <c r="I105" s="854">
        <f>IF(E105="",0,IF(LEFT(DULIEU!$W97,LEN(SCT!$G$8))=SCT!$G$8,DULIEU!$X97,0))</f>
        <v>0</v>
      </c>
      <c r="J105" s="855">
        <f>MAX($J$13+SUBTOTAL(9,$H$15:H105)-SUBTOTAL(9,$I$15:I105)-$K$13,0)</f>
        <v>2018625000</v>
      </c>
      <c r="K105" s="855">
        <f>MAX($K$13+SUBTOTAL(9,$I$15:I105)-SUBTOTAL(9,$H$15:H105)-$J$13,0)</f>
        <v>0</v>
      </c>
      <c r="L105" s="846" t="str">
        <f t="shared" si="2"/>
        <v/>
      </c>
      <c r="M105" s="420"/>
      <c r="N105" s="420"/>
      <c r="O105" s="420"/>
      <c r="P105" s="420"/>
      <c r="Q105" s="420"/>
      <c r="R105" s="420"/>
      <c r="S105" s="420"/>
      <c r="T105" s="420"/>
      <c r="U105" s="420"/>
      <c r="V105" s="420"/>
      <c r="W105" s="420"/>
      <c r="X105" s="420"/>
      <c r="Y105" s="420"/>
      <c r="Z105" s="420"/>
      <c r="AA105" s="420"/>
      <c r="AB105" s="420"/>
      <c r="AC105" s="420"/>
    </row>
    <row r="106" spans="1:29" ht="13.5" hidden="1" customHeight="1">
      <c r="A106" s="420"/>
      <c r="B106" s="853" t="str">
        <f>IF(OR(LEFT(DULIEU!$V98,LEN(SCT!$G$8))=SCT!$G$8,LEFT(DULIEU!$W98,LEN(SCT!$G$8))=SCT!$G$8),DULIEU!D98,"")</f>
        <v/>
      </c>
      <c r="C106" s="853" t="str">
        <f>IF(OR(LEFT(DULIEU!$V98,LEN(SCT!$G$8))=SCT!$G$8,LEFT(DULIEU!$W98,LEN(SCT!$G$8))=SCT!$G$8),DULIEU!H98,"")</f>
        <v/>
      </c>
      <c r="D106" s="853" t="str">
        <f>IF(OR(LEFT(DULIEU!$V98,LEN(SCT!$G$8))=SCT!$G$8,LEFT(DULIEU!$W98,LEN(SCT!$G$8))=SCT!$G$8),DULIEU!J98,"")</f>
        <v/>
      </c>
      <c r="E106" s="853" t="str">
        <f>IF(OR(LEFT(DULIEU!$V98,LEN(SCT!$G$8))=SCT!$G$8,LEFT(DULIEU!$W98,LEN(SCT!$G$8))=SCT!$G$8),DULIEU!E98,"")</f>
        <v/>
      </c>
      <c r="F106" s="1179" t="str">
        <f>IF(OR(LEFT(DULIEU!$V98,LEN(SCT!$G$8))=SCT!$G$8,LEFT(DULIEU!$W98,LEN(SCT!$G$8))=SCT!$G$8),DULIEU!O98,"")</f>
        <v/>
      </c>
      <c r="G106" s="853" t="str">
        <f>IF(E106="","",IF(LEFT(DULIEU!$V98,LEN(SCT!$G$8))=SCT!$G$8,DULIEU!$W98,IF(LEFT(DULIEU!$W98,LEN(SCT!$G$8))=SCT!$G$8,DULIEU!$V98)))</f>
        <v/>
      </c>
      <c r="H106" s="854">
        <f>IF(E106="",0,IF(LEFT(DULIEU!$V98,LEN(SCT!$G$8))=SCT!$G$8,DULIEU!$X98,0))</f>
        <v>0</v>
      </c>
      <c r="I106" s="854">
        <f>IF(E106="",0,IF(LEFT(DULIEU!$W98,LEN(SCT!$G$8))=SCT!$G$8,DULIEU!$X98,0))</f>
        <v>0</v>
      </c>
      <c r="J106" s="855">
        <f>MAX($J$13+SUBTOTAL(9,$H$15:H106)-SUBTOTAL(9,$I$15:I106)-$K$13,0)</f>
        <v>2018625000</v>
      </c>
      <c r="K106" s="855">
        <f>MAX($K$13+SUBTOTAL(9,$I$15:I106)-SUBTOTAL(9,$H$15:H106)-$J$13,0)</f>
        <v>0</v>
      </c>
      <c r="L106" s="846" t="str">
        <f t="shared" si="2"/>
        <v/>
      </c>
      <c r="M106" s="420"/>
      <c r="N106" s="420"/>
      <c r="O106" s="420"/>
      <c r="P106" s="420"/>
      <c r="Q106" s="420"/>
      <c r="R106" s="420"/>
      <c r="S106" s="420"/>
      <c r="T106" s="420"/>
      <c r="U106" s="420"/>
      <c r="V106" s="420"/>
      <c r="W106" s="420"/>
      <c r="X106" s="420"/>
      <c r="Y106" s="420"/>
      <c r="Z106" s="420"/>
      <c r="AA106" s="420"/>
      <c r="AB106" s="420"/>
      <c r="AC106" s="420"/>
    </row>
    <row r="107" spans="1:29" ht="13.5" hidden="1" customHeight="1">
      <c r="A107" s="420"/>
      <c r="B107" s="853" t="str">
        <f>IF(OR(LEFT(DULIEU!$V99,LEN(SCT!$G$8))=SCT!$G$8,LEFT(DULIEU!$W99,LEN(SCT!$G$8))=SCT!$G$8),DULIEU!D99,"")</f>
        <v/>
      </c>
      <c r="C107" s="853" t="str">
        <f>IF(OR(LEFT(DULIEU!$V99,LEN(SCT!$G$8))=SCT!$G$8,LEFT(DULIEU!$W99,LEN(SCT!$G$8))=SCT!$G$8),DULIEU!H99,"")</f>
        <v/>
      </c>
      <c r="D107" s="853" t="str">
        <f>IF(OR(LEFT(DULIEU!$V99,LEN(SCT!$G$8))=SCT!$G$8,LEFT(DULIEU!$W99,LEN(SCT!$G$8))=SCT!$G$8),DULIEU!J99,"")</f>
        <v/>
      </c>
      <c r="E107" s="853" t="str">
        <f>IF(OR(LEFT(DULIEU!$V99,LEN(SCT!$G$8))=SCT!$G$8,LEFT(DULIEU!$W99,LEN(SCT!$G$8))=SCT!$G$8),DULIEU!E99,"")</f>
        <v/>
      </c>
      <c r="F107" s="1179" t="str">
        <f>IF(OR(LEFT(DULIEU!$V99,LEN(SCT!$G$8))=SCT!$G$8,LEFT(DULIEU!$W99,LEN(SCT!$G$8))=SCT!$G$8),DULIEU!O99,"")</f>
        <v/>
      </c>
      <c r="G107" s="853" t="str">
        <f>IF(E107="","",IF(LEFT(DULIEU!$V99,LEN(SCT!$G$8))=SCT!$G$8,DULIEU!$W99,IF(LEFT(DULIEU!$W99,LEN(SCT!$G$8))=SCT!$G$8,DULIEU!$V99)))</f>
        <v/>
      </c>
      <c r="H107" s="854">
        <f>IF(E107="",0,IF(LEFT(DULIEU!$V99,LEN(SCT!$G$8))=SCT!$G$8,DULIEU!$X99,0))</f>
        <v>0</v>
      </c>
      <c r="I107" s="854">
        <f>IF(E107="",0,IF(LEFT(DULIEU!$W99,LEN(SCT!$G$8))=SCT!$G$8,DULIEU!$X99,0))</f>
        <v>0</v>
      </c>
      <c r="J107" s="855">
        <f>MAX($J$13+SUBTOTAL(9,$H$15:H107)-SUBTOTAL(9,$I$15:I107)-$K$13,0)</f>
        <v>2018625000</v>
      </c>
      <c r="K107" s="855">
        <f>MAX($K$13+SUBTOTAL(9,$I$15:I107)-SUBTOTAL(9,$H$15:H107)-$J$13,0)</f>
        <v>0</v>
      </c>
      <c r="L107" s="846" t="str">
        <f t="shared" si="2"/>
        <v/>
      </c>
      <c r="M107" s="420"/>
      <c r="N107" s="420"/>
      <c r="O107" s="420"/>
      <c r="P107" s="420"/>
      <c r="Q107" s="420"/>
      <c r="R107" s="420"/>
      <c r="S107" s="420"/>
      <c r="T107" s="420"/>
      <c r="U107" s="420"/>
      <c r="V107" s="420"/>
      <c r="W107" s="420"/>
      <c r="X107" s="420"/>
      <c r="Y107" s="420"/>
      <c r="Z107" s="420"/>
      <c r="AA107" s="420"/>
      <c r="AB107" s="420"/>
      <c r="AC107" s="420"/>
    </row>
    <row r="108" spans="1:29" ht="13.5" hidden="1" customHeight="1">
      <c r="A108" s="420"/>
      <c r="B108" s="853" t="str">
        <f>IF(OR(LEFT(DULIEU!$V100,LEN(SCT!$G$8))=SCT!$G$8,LEFT(DULIEU!$W100,LEN(SCT!$G$8))=SCT!$G$8),DULIEU!D100,"")</f>
        <v/>
      </c>
      <c r="C108" s="853" t="str">
        <f>IF(OR(LEFT(DULIEU!$V100,LEN(SCT!$G$8))=SCT!$G$8,LEFT(DULIEU!$W100,LEN(SCT!$G$8))=SCT!$G$8),DULIEU!H100,"")</f>
        <v/>
      </c>
      <c r="D108" s="853" t="str">
        <f>IF(OR(LEFT(DULIEU!$V100,LEN(SCT!$G$8))=SCT!$G$8,LEFT(DULIEU!$W100,LEN(SCT!$G$8))=SCT!$G$8),DULIEU!J100,"")</f>
        <v/>
      </c>
      <c r="E108" s="853" t="str">
        <f>IF(OR(LEFT(DULIEU!$V100,LEN(SCT!$G$8))=SCT!$G$8,LEFT(DULIEU!$W100,LEN(SCT!$G$8))=SCT!$G$8),DULIEU!E100,"")</f>
        <v/>
      </c>
      <c r="F108" s="1179" t="str">
        <f>IF(OR(LEFT(DULIEU!$V100,LEN(SCT!$G$8))=SCT!$G$8,LEFT(DULIEU!$W100,LEN(SCT!$G$8))=SCT!$G$8),DULIEU!O100,"")</f>
        <v/>
      </c>
      <c r="G108" s="853" t="str">
        <f>IF(E108="","",IF(LEFT(DULIEU!$V100,LEN(SCT!$G$8))=SCT!$G$8,DULIEU!$W100,IF(LEFT(DULIEU!$W100,LEN(SCT!$G$8))=SCT!$G$8,DULIEU!$V100)))</f>
        <v/>
      </c>
      <c r="H108" s="854">
        <f>IF(E108="",0,IF(LEFT(DULIEU!$V100,LEN(SCT!$G$8))=SCT!$G$8,DULIEU!$X100,0))</f>
        <v>0</v>
      </c>
      <c r="I108" s="854">
        <f>IF(E108="",0,IF(LEFT(DULIEU!$W100,LEN(SCT!$G$8))=SCT!$G$8,DULIEU!$X100,0))</f>
        <v>0</v>
      </c>
      <c r="J108" s="855">
        <f>MAX($J$13+SUBTOTAL(9,$H$15:H108)-SUBTOTAL(9,$I$15:I108)-$K$13,0)</f>
        <v>2018625000</v>
      </c>
      <c r="K108" s="855">
        <f>MAX($K$13+SUBTOTAL(9,$I$15:I108)-SUBTOTAL(9,$H$15:H108)-$J$13,0)</f>
        <v>0</v>
      </c>
      <c r="L108" s="846" t="str">
        <f t="shared" si="2"/>
        <v/>
      </c>
      <c r="M108" s="420"/>
      <c r="N108" s="420"/>
      <c r="O108" s="420"/>
      <c r="P108" s="420"/>
      <c r="Q108" s="420"/>
      <c r="R108" s="420"/>
      <c r="S108" s="420"/>
      <c r="T108" s="420"/>
      <c r="U108" s="420"/>
      <c r="V108" s="420"/>
      <c r="W108" s="420"/>
      <c r="X108" s="420"/>
      <c r="Y108" s="420"/>
      <c r="Z108" s="420"/>
      <c r="AA108" s="420"/>
      <c r="AB108" s="420"/>
      <c r="AC108" s="420"/>
    </row>
    <row r="109" spans="1:29" ht="13.5" hidden="1" customHeight="1">
      <c r="A109" s="420"/>
      <c r="B109" s="853" t="str">
        <f>IF(OR(LEFT(DULIEU!$V101,LEN(SCT!$G$8))=SCT!$G$8,LEFT(DULIEU!$W101,LEN(SCT!$G$8))=SCT!$G$8),DULIEU!D101,"")</f>
        <v/>
      </c>
      <c r="C109" s="853" t="str">
        <f>IF(OR(LEFT(DULIEU!$V101,LEN(SCT!$G$8))=SCT!$G$8,LEFT(DULIEU!$W101,LEN(SCT!$G$8))=SCT!$G$8),DULIEU!H101,"")</f>
        <v/>
      </c>
      <c r="D109" s="853" t="str">
        <f>IF(OR(LEFT(DULIEU!$V101,LEN(SCT!$G$8))=SCT!$G$8,LEFT(DULIEU!$W101,LEN(SCT!$G$8))=SCT!$G$8),DULIEU!J101,"")</f>
        <v/>
      </c>
      <c r="E109" s="853" t="str">
        <f>IF(OR(LEFT(DULIEU!$V101,LEN(SCT!$G$8))=SCT!$G$8,LEFT(DULIEU!$W101,LEN(SCT!$G$8))=SCT!$G$8),DULIEU!E101,"")</f>
        <v/>
      </c>
      <c r="F109" s="1179" t="str">
        <f>IF(OR(LEFT(DULIEU!$V101,LEN(SCT!$G$8))=SCT!$G$8,LEFT(DULIEU!$W101,LEN(SCT!$G$8))=SCT!$G$8),DULIEU!O101,"")</f>
        <v/>
      </c>
      <c r="G109" s="853" t="str">
        <f>IF(E109="","",IF(LEFT(DULIEU!$V101,LEN(SCT!$G$8))=SCT!$G$8,DULIEU!$W101,IF(LEFT(DULIEU!$W101,LEN(SCT!$G$8))=SCT!$G$8,DULIEU!$V101)))</f>
        <v/>
      </c>
      <c r="H109" s="854">
        <f>IF(E109="",0,IF(LEFT(DULIEU!$V101,LEN(SCT!$G$8))=SCT!$G$8,DULIEU!$X101,0))</f>
        <v>0</v>
      </c>
      <c r="I109" s="854">
        <f>IF(E109="",0,IF(LEFT(DULIEU!$W101,LEN(SCT!$G$8))=SCT!$G$8,DULIEU!$X101,0))</f>
        <v>0</v>
      </c>
      <c r="J109" s="855">
        <f>MAX($J$13+SUBTOTAL(9,$H$15:H109)-SUBTOTAL(9,$I$15:I109)-$K$13,0)</f>
        <v>2018625000</v>
      </c>
      <c r="K109" s="855">
        <f>MAX($K$13+SUBTOTAL(9,$I$15:I109)-SUBTOTAL(9,$H$15:H109)-$J$13,0)</f>
        <v>0</v>
      </c>
      <c r="L109" s="846" t="str">
        <f t="shared" si="2"/>
        <v/>
      </c>
      <c r="M109" s="420"/>
      <c r="N109" s="420"/>
      <c r="O109" s="420"/>
      <c r="P109" s="420"/>
      <c r="Q109" s="420"/>
      <c r="R109" s="420"/>
      <c r="S109" s="420"/>
      <c r="T109" s="420"/>
      <c r="U109" s="420"/>
      <c r="V109" s="420"/>
      <c r="W109" s="420"/>
      <c r="X109" s="420"/>
      <c r="Y109" s="420"/>
      <c r="Z109" s="420"/>
      <c r="AA109" s="420"/>
      <c r="AB109" s="420"/>
      <c r="AC109" s="420"/>
    </row>
    <row r="110" spans="1:29" ht="13.5" hidden="1" customHeight="1">
      <c r="A110" s="420"/>
      <c r="B110" s="853" t="str">
        <f>IF(OR(LEFT(DULIEU!$V102,LEN(SCT!$G$8))=SCT!$G$8,LEFT(DULIEU!$W102,LEN(SCT!$G$8))=SCT!$G$8),DULIEU!D102,"")</f>
        <v/>
      </c>
      <c r="C110" s="853" t="str">
        <f>IF(OR(LEFT(DULIEU!$V102,LEN(SCT!$G$8))=SCT!$G$8,LEFT(DULIEU!$W102,LEN(SCT!$G$8))=SCT!$G$8),DULIEU!H102,"")</f>
        <v/>
      </c>
      <c r="D110" s="853" t="str">
        <f>IF(OR(LEFT(DULIEU!$V102,LEN(SCT!$G$8))=SCT!$G$8,LEFT(DULIEU!$W102,LEN(SCT!$G$8))=SCT!$G$8),DULIEU!J102,"")</f>
        <v/>
      </c>
      <c r="E110" s="853" t="str">
        <f>IF(OR(LEFT(DULIEU!$V102,LEN(SCT!$G$8))=SCT!$G$8,LEFT(DULIEU!$W102,LEN(SCT!$G$8))=SCT!$G$8),DULIEU!E102,"")</f>
        <v/>
      </c>
      <c r="F110" s="1179" t="str">
        <f>IF(OR(LEFT(DULIEU!$V102,LEN(SCT!$G$8))=SCT!$G$8,LEFT(DULIEU!$W102,LEN(SCT!$G$8))=SCT!$G$8),DULIEU!O102,"")</f>
        <v/>
      </c>
      <c r="G110" s="853" t="str">
        <f>IF(E110="","",IF(LEFT(DULIEU!$V102,LEN(SCT!$G$8))=SCT!$G$8,DULIEU!$W102,IF(LEFT(DULIEU!$W102,LEN(SCT!$G$8))=SCT!$G$8,DULIEU!$V102)))</f>
        <v/>
      </c>
      <c r="H110" s="854">
        <f>IF(E110="",0,IF(LEFT(DULIEU!$V102,LEN(SCT!$G$8))=SCT!$G$8,DULIEU!$X102,0))</f>
        <v>0</v>
      </c>
      <c r="I110" s="854">
        <f>IF(E110="",0,IF(LEFT(DULIEU!$W102,LEN(SCT!$G$8))=SCT!$G$8,DULIEU!$X102,0))</f>
        <v>0</v>
      </c>
      <c r="J110" s="855">
        <f>MAX($J$13+SUBTOTAL(9,$H$15:H110)-SUBTOTAL(9,$I$15:I110)-$K$13,0)</f>
        <v>2018625000</v>
      </c>
      <c r="K110" s="855">
        <f>MAX($K$13+SUBTOTAL(9,$I$15:I110)-SUBTOTAL(9,$H$15:H110)-$J$13,0)</f>
        <v>0</v>
      </c>
      <c r="L110" s="846" t="str">
        <f t="shared" si="2"/>
        <v/>
      </c>
      <c r="M110" s="420"/>
      <c r="N110" s="420"/>
      <c r="O110" s="420"/>
      <c r="P110" s="420"/>
      <c r="Q110" s="420"/>
      <c r="R110" s="420"/>
      <c r="S110" s="420"/>
      <c r="T110" s="420"/>
      <c r="U110" s="420"/>
      <c r="V110" s="420"/>
      <c r="W110" s="420"/>
      <c r="X110" s="420"/>
      <c r="Y110" s="420"/>
      <c r="Z110" s="420"/>
      <c r="AA110" s="420"/>
      <c r="AB110" s="420"/>
      <c r="AC110" s="420"/>
    </row>
    <row r="111" spans="1:29" ht="13.5" customHeight="1">
      <c r="A111" s="420"/>
      <c r="B111" s="853" t="str">
        <f>IF(OR(LEFT(DULIEU!$V103,LEN(SCT!$G$8))=SCT!$G$8,LEFT(DULIEU!$W103,LEN(SCT!$G$8))=SCT!$G$8),DULIEU!D103,"")</f>
        <v>31/12/2015</v>
      </c>
      <c r="C111" s="853" t="str">
        <f>IF(OR(LEFT(DULIEU!$V103,LEN(SCT!$G$8))=SCT!$G$8,LEFT(DULIEU!$W103,LEN(SCT!$G$8))=SCT!$G$8),DULIEU!H103,"")</f>
        <v>PT008</v>
      </c>
      <c r="D111" s="853" t="str">
        <f>IF(OR(LEFT(DULIEU!$V103,LEN(SCT!$G$8))=SCT!$G$8,LEFT(DULIEU!$W103,LEN(SCT!$G$8))=SCT!$G$8),DULIEU!J103,"")</f>
        <v/>
      </c>
      <c r="E111" s="853" t="str">
        <f>IF(OR(LEFT(DULIEU!$V103,LEN(SCT!$G$8))=SCT!$G$8,LEFT(DULIEU!$W103,LEN(SCT!$G$8))=SCT!$G$8),DULIEU!E103,"")</f>
        <v>31/12/2015</v>
      </c>
      <c r="F111" s="1179" t="str">
        <f>IF(OR(LEFT(DULIEU!$V103,LEN(SCT!$G$8))=SCT!$G$8,LEFT(DULIEU!$W103,LEN(SCT!$G$8))=SCT!$G$8),DULIEU!O103,"")</f>
        <v>Bán hàng</v>
      </c>
      <c r="G111" s="853" t="str">
        <f>IF(E111="","",IF(LEFT(DULIEU!$V103,LEN(SCT!$G$8))=SCT!$G$8,DULIEU!$W103,IF(LEFT(DULIEU!$W103,LEN(SCT!$G$8))=SCT!$G$8,DULIEU!$V103)))</f>
        <v>5111</v>
      </c>
      <c r="H111" s="854">
        <f>IF(E111="",0,IF(LEFT(DULIEU!$V103,LEN(SCT!$G$8))=SCT!$G$8,DULIEU!$X103,0))</f>
        <v>100000</v>
      </c>
      <c r="I111" s="854">
        <f>IF(E111="",0,IF(LEFT(DULIEU!$W103,LEN(SCT!$G$8))=SCT!$G$8,DULIEU!$X103,0))</f>
        <v>0</v>
      </c>
      <c r="J111" s="855">
        <f>MAX($J$13+SUBTOTAL(9,$H$15:H111)-SUBTOTAL(9,$I$15:I111)-$K$13,0)</f>
        <v>2018725000</v>
      </c>
      <c r="K111" s="855">
        <f>MAX($K$13+SUBTOTAL(9,$I$15:I111)-SUBTOTAL(9,$H$15:H111)-$J$13,0)</f>
        <v>0</v>
      </c>
      <c r="L111" s="846" t="str">
        <f t="shared" si="2"/>
        <v>x</v>
      </c>
      <c r="M111" s="420"/>
      <c r="N111" s="420"/>
      <c r="O111" s="420"/>
      <c r="P111" s="420"/>
      <c r="Q111" s="420"/>
      <c r="R111" s="420"/>
      <c r="S111" s="420"/>
      <c r="T111" s="420"/>
      <c r="U111" s="420"/>
      <c r="V111" s="420"/>
      <c r="W111" s="420"/>
      <c r="X111" s="420"/>
      <c r="Y111" s="420"/>
      <c r="Z111" s="420"/>
      <c r="AA111" s="420"/>
      <c r="AB111" s="420"/>
      <c r="AC111" s="420"/>
    </row>
    <row r="112" spans="1:29" ht="13.5" customHeight="1">
      <c r="A112" s="420"/>
      <c r="B112" s="853" t="str">
        <f>IF(OR(LEFT(DULIEU!$V104,LEN(SCT!$G$8))=SCT!$G$8,LEFT(DULIEU!$W104,LEN(SCT!$G$8))=SCT!$G$8),DULIEU!D104,"")</f>
        <v>31/12/2015</v>
      </c>
      <c r="C112" s="853" t="str">
        <f>IF(OR(LEFT(DULIEU!$V104,LEN(SCT!$G$8))=SCT!$G$8,LEFT(DULIEU!$W104,LEN(SCT!$G$8))=SCT!$G$8),DULIEU!H104,"")</f>
        <v>PT008</v>
      </c>
      <c r="D112" s="853" t="str">
        <f>IF(OR(LEFT(DULIEU!$V104,LEN(SCT!$G$8))=SCT!$G$8,LEFT(DULIEU!$W104,LEN(SCT!$G$8))=SCT!$G$8),DULIEU!J104,"")</f>
        <v/>
      </c>
      <c r="E112" s="853" t="str">
        <f>IF(OR(LEFT(DULIEU!$V104,LEN(SCT!$G$8))=SCT!$G$8,LEFT(DULIEU!$W104,LEN(SCT!$G$8))=SCT!$G$8),DULIEU!E104,"")</f>
        <v>31/12/2015</v>
      </c>
      <c r="F112" s="1179" t="str">
        <f>IF(OR(LEFT(DULIEU!$V104,LEN(SCT!$G$8))=SCT!$G$8,LEFT(DULIEU!$W104,LEN(SCT!$G$8))=SCT!$G$8),DULIEU!O104,"")</f>
        <v>Bán hàng</v>
      </c>
      <c r="G112" s="853" t="str">
        <f>IF(E112="","",IF(LEFT(DULIEU!$V104,LEN(SCT!$G$8))=SCT!$G$8,DULIEU!$W104,IF(LEFT(DULIEU!$W104,LEN(SCT!$G$8))=SCT!$G$8,DULIEU!$V104)))</f>
        <v>33311</v>
      </c>
      <c r="H112" s="854">
        <f>IF(E112="",0,IF(LEFT(DULIEU!$V104,LEN(SCT!$G$8))=SCT!$G$8,DULIEU!$X104,0))</f>
        <v>10000</v>
      </c>
      <c r="I112" s="854">
        <f>IF(E112="",0,IF(LEFT(DULIEU!$W104,LEN(SCT!$G$8))=SCT!$G$8,DULIEU!$X104,0))</f>
        <v>0</v>
      </c>
      <c r="J112" s="855">
        <f>MAX($J$13+SUBTOTAL(9,$H$15:H112)-SUBTOTAL(9,$I$15:I112)-$K$13,0)</f>
        <v>2018735000</v>
      </c>
      <c r="K112" s="855">
        <f>MAX($K$13+SUBTOTAL(9,$I$15:I112)-SUBTOTAL(9,$H$15:H112)-$J$13,0)</f>
        <v>0</v>
      </c>
      <c r="L112" s="846" t="str">
        <f t="shared" si="2"/>
        <v>x</v>
      </c>
      <c r="M112" s="420"/>
      <c r="N112" s="420"/>
      <c r="O112" s="420"/>
      <c r="P112" s="420"/>
      <c r="Q112" s="420"/>
      <c r="R112" s="420"/>
      <c r="S112" s="420"/>
      <c r="T112" s="420"/>
      <c r="U112" s="420"/>
      <c r="V112" s="420"/>
      <c r="W112" s="420"/>
      <c r="X112" s="420"/>
      <c r="Y112" s="420"/>
      <c r="Z112" s="420"/>
      <c r="AA112" s="420"/>
      <c r="AB112" s="420"/>
      <c r="AC112" s="420"/>
    </row>
    <row r="113" spans="1:29" ht="13.5" customHeight="1">
      <c r="A113" s="420"/>
      <c r="B113" s="853" t="str">
        <f>IF(OR(LEFT(DULIEU!$V105,LEN(SCT!$G$8))=SCT!$G$8,LEFT(DULIEU!$W105,LEN(SCT!$G$8))=SCT!$G$8),DULIEU!D105,"")</f>
        <v>31/12/2015</v>
      </c>
      <c r="C113" s="853" t="str">
        <f>IF(OR(LEFT(DULIEU!$V105,LEN(SCT!$G$8))=SCT!$G$8,LEFT(DULIEU!$W105,LEN(SCT!$G$8))=SCT!$G$8),DULIEU!H105,"")</f>
        <v>PC021</v>
      </c>
      <c r="D113" s="853" t="str">
        <f>IF(OR(LEFT(DULIEU!$V105,LEN(SCT!$G$8))=SCT!$G$8,LEFT(DULIEU!$W105,LEN(SCT!$G$8))=SCT!$G$8),DULIEU!J105,"")</f>
        <v/>
      </c>
      <c r="E113" s="853" t="str">
        <f>IF(OR(LEFT(DULIEU!$V105,LEN(SCT!$G$8))=SCT!$G$8,LEFT(DULIEU!$W105,LEN(SCT!$G$8))=SCT!$G$8),DULIEU!E105,"")</f>
        <v>31/12/2015</v>
      </c>
      <c r="F113" s="1179" t="str">
        <f>IF(OR(LEFT(DULIEU!$V105,LEN(SCT!$G$8))=SCT!$G$8,LEFT(DULIEU!$W105,LEN(SCT!$G$8))=SCT!$G$8),DULIEU!O105,"")</f>
        <v>Mua hàng</v>
      </c>
      <c r="G113" s="853" t="str">
        <f>IF(E113="","",IF(LEFT(DULIEU!$V105,LEN(SCT!$G$8))=SCT!$G$8,DULIEU!$W105,IF(LEFT(DULIEU!$W105,LEN(SCT!$G$8))=SCT!$G$8,DULIEU!$V105)))</f>
        <v>64227</v>
      </c>
      <c r="H113" s="854">
        <f>IF(E113="",0,IF(LEFT(DULIEU!$V105,LEN(SCT!$G$8))=SCT!$G$8,DULIEU!$X105,0))</f>
        <v>0</v>
      </c>
      <c r="I113" s="854">
        <f>IF(E113="",0,IF(LEFT(DULIEU!$W105,LEN(SCT!$G$8))=SCT!$G$8,DULIEU!$X105,0))</f>
        <v>200000</v>
      </c>
      <c r="J113" s="855">
        <f>MAX($J$13+SUBTOTAL(9,$H$15:H113)-SUBTOTAL(9,$I$15:I113)-$K$13,0)</f>
        <v>2018535000</v>
      </c>
      <c r="K113" s="855">
        <f>MAX($K$13+SUBTOTAL(9,$I$15:I113)-SUBTOTAL(9,$H$15:H113)-$J$13,0)</f>
        <v>0</v>
      </c>
      <c r="L113" s="846" t="str">
        <f t="shared" si="2"/>
        <v>x</v>
      </c>
      <c r="M113" s="420"/>
      <c r="N113" s="420"/>
      <c r="O113" s="420"/>
      <c r="P113" s="420"/>
      <c r="Q113" s="420"/>
      <c r="R113" s="420"/>
      <c r="S113" s="420"/>
      <c r="T113" s="420"/>
      <c r="U113" s="420"/>
      <c r="V113" s="420"/>
      <c r="W113" s="420"/>
      <c r="X113" s="420"/>
      <c r="Y113" s="420"/>
      <c r="Z113" s="420"/>
      <c r="AA113" s="420"/>
      <c r="AB113" s="420"/>
      <c r="AC113" s="420"/>
    </row>
    <row r="114" spans="1:29" ht="13.5" customHeight="1">
      <c r="A114" s="420"/>
      <c r="B114" s="853" t="str">
        <f>IF(OR(LEFT(DULIEU!$V106,LEN(SCT!$G$8))=SCT!$G$8,LEFT(DULIEU!$W106,LEN(SCT!$G$8))=SCT!$G$8),DULIEU!D106,"")</f>
        <v>31/12/2015</v>
      </c>
      <c r="C114" s="853" t="str">
        <f>IF(OR(LEFT(DULIEU!$V106,LEN(SCT!$G$8))=SCT!$G$8,LEFT(DULIEU!$W106,LEN(SCT!$G$8))=SCT!$G$8),DULIEU!H106,"")</f>
        <v>PC021</v>
      </c>
      <c r="D114" s="853" t="str">
        <f>IF(OR(LEFT(DULIEU!$V106,LEN(SCT!$G$8))=SCT!$G$8,LEFT(DULIEU!$W106,LEN(SCT!$G$8))=SCT!$G$8),DULIEU!J106,"")</f>
        <v/>
      </c>
      <c r="E114" s="853" t="str">
        <f>IF(OR(LEFT(DULIEU!$V106,LEN(SCT!$G$8))=SCT!$G$8,LEFT(DULIEU!$W106,LEN(SCT!$G$8))=SCT!$G$8),DULIEU!E106,"")</f>
        <v>31/12/2015</v>
      </c>
      <c r="F114" s="1179" t="str">
        <f>IF(OR(LEFT(DULIEU!$V106,LEN(SCT!$G$8))=SCT!$G$8,LEFT(DULIEU!$W106,LEN(SCT!$G$8))=SCT!$G$8),DULIEU!O106,"")</f>
        <v>Mua hàng</v>
      </c>
      <c r="G114" s="853" t="str">
        <f>IF(E114="","",IF(LEFT(DULIEU!$V106,LEN(SCT!$G$8))=SCT!$G$8,DULIEU!$W106,IF(LEFT(DULIEU!$W106,LEN(SCT!$G$8))=SCT!$G$8,DULIEU!$V106)))</f>
        <v>1331</v>
      </c>
      <c r="H114" s="854">
        <f>IF(E114="",0,IF(LEFT(DULIEU!$V106,LEN(SCT!$G$8))=SCT!$G$8,DULIEU!$X106,0))</f>
        <v>0</v>
      </c>
      <c r="I114" s="854">
        <f>IF(E114="",0,IF(LEFT(DULIEU!$W106,LEN(SCT!$G$8))=SCT!$G$8,DULIEU!$X106,0))</f>
        <v>20000</v>
      </c>
      <c r="J114" s="855">
        <f>MAX($J$13+SUBTOTAL(9,$H$15:H114)-SUBTOTAL(9,$I$15:I114)-$K$13,0)</f>
        <v>2018515000</v>
      </c>
      <c r="K114" s="855">
        <f>MAX($K$13+SUBTOTAL(9,$I$15:I114)-SUBTOTAL(9,$H$15:H114)-$J$13,0)</f>
        <v>0</v>
      </c>
      <c r="L114" s="846" t="str">
        <f t="shared" si="2"/>
        <v>x</v>
      </c>
      <c r="M114" s="420"/>
      <c r="N114" s="420"/>
      <c r="O114" s="420"/>
      <c r="P114" s="420"/>
      <c r="Q114" s="420"/>
      <c r="R114" s="420"/>
      <c r="S114" s="420"/>
      <c r="T114" s="420"/>
      <c r="U114" s="420"/>
      <c r="V114" s="420"/>
      <c r="W114" s="420"/>
      <c r="X114" s="420"/>
      <c r="Y114" s="420"/>
      <c r="Z114" s="420"/>
      <c r="AA114" s="420"/>
      <c r="AB114" s="420"/>
      <c r="AC114" s="420"/>
    </row>
    <row r="115" spans="1:29" ht="13.5" customHeight="1">
      <c r="A115" s="420"/>
      <c r="B115" s="853" t="str">
        <f>IF(OR(LEFT(DULIEU!$V107,LEN(SCT!$G$8))=SCT!$G$8,LEFT(DULIEU!$W107,LEN(SCT!$G$8))=SCT!$G$8),DULIEU!D107,"")</f>
        <v>31/12/2015</v>
      </c>
      <c r="C115" s="853" t="str">
        <f>IF(OR(LEFT(DULIEU!$V107,LEN(SCT!$G$8))=SCT!$G$8,LEFT(DULIEU!$W107,LEN(SCT!$G$8))=SCT!$G$8),DULIEU!H107,"")</f>
        <v>PC022</v>
      </c>
      <c r="D115" s="853" t="str">
        <f>IF(OR(LEFT(DULIEU!$V107,LEN(SCT!$G$8))=SCT!$G$8,LEFT(DULIEU!$W107,LEN(SCT!$G$8))=SCT!$G$8),DULIEU!J107,"")</f>
        <v>nvl004</v>
      </c>
      <c r="E115" s="853" t="str">
        <f>IF(OR(LEFT(DULIEU!$V107,LEN(SCT!$G$8))=SCT!$G$8,LEFT(DULIEU!$W107,LEN(SCT!$G$8))=SCT!$G$8),DULIEU!E107,"")</f>
        <v>31/12/2015</v>
      </c>
      <c r="F115" s="1179" t="str">
        <f>IF(OR(LEFT(DULIEU!$V107,LEN(SCT!$G$8))=SCT!$G$8,LEFT(DULIEU!$W107,LEN(SCT!$G$8))=SCT!$G$8),DULIEU!O107,"")</f>
        <v>Mua hàng</v>
      </c>
      <c r="G115" s="853" t="str">
        <f>IF(E115="","",IF(LEFT(DULIEU!$V107,LEN(SCT!$G$8))=SCT!$G$8,DULIEU!$W107,IF(LEFT(DULIEU!$W107,LEN(SCT!$G$8))=SCT!$G$8,DULIEU!$V107)))</f>
        <v>1521</v>
      </c>
      <c r="H115" s="854">
        <f>IF(E115="",0,IF(LEFT(DULIEU!$V107,LEN(SCT!$G$8))=SCT!$G$8,DULIEU!$X107,0))</f>
        <v>0</v>
      </c>
      <c r="I115" s="854">
        <f>IF(E115="",0,IF(LEFT(DULIEU!$W107,LEN(SCT!$G$8))=SCT!$G$8,DULIEU!$X107,0))</f>
        <v>100000</v>
      </c>
      <c r="J115" s="855">
        <f>MAX($J$13+SUBTOTAL(9,$H$15:H115)-SUBTOTAL(9,$I$15:I115)-$K$13,0)</f>
        <v>2018415000</v>
      </c>
      <c r="K115" s="855">
        <f>MAX($K$13+SUBTOTAL(9,$I$15:I115)-SUBTOTAL(9,$H$15:H115)-$J$13,0)</f>
        <v>0</v>
      </c>
      <c r="L115" s="846" t="str">
        <f t="shared" si="2"/>
        <v>x</v>
      </c>
      <c r="M115" s="420"/>
      <c r="N115" s="420"/>
      <c r="O115" s="420"/>
      <c r="P115" s="420"/>
      <c r="Q115" s="420"/>
      <c r="R115" s="420"/>
      <c r="S115" s="420"/>
      <c r="T115" s="420"/>
      <c r="U115" s="420"/>
      <c r="V115" s="420"/>
      <c r="W115" s="420"/>
      <c r="X115" s="420"/>
      <c r="Y115" s="420"/>
      <c r="Z115" s="420"/>
      <c r="AA115" s="420"/>
      <c r="AB115" s="420"/>
      <c r="AC115" s="420"/>
    </row>
    <row r="116" spans="1:29" ht="13.5" customHeight="1">
      <c r="A116" s="420"/>
      <c r="B116" s="853" t="str">
        <f>IF(OR(LEFT(DULIEU!$V108,LEN(SCT!$G$8))=SCT!$G$8,LEFT(DULIEU!$W108,LEN(SCT!$G$8))=SCT!$G$8),DULIEU!D108,"")</f>
        <v>31/12/2015</v>
      </c>
      <c r="C116" s="853" t="str">
        <f>IF(OR(LEFT(DULIEU!$V108,LEN(SCT!$G$8))=SCT!$G$8,LEFT(DULIEU!$W108,LEN(SCT!$G$8))=SCT!$G$8),DULIEU!H108,"")</f>
        <v>PC022</v>
      </c>
      <c r="D116" s="853" t="str">
        <f>IF(OR(LEFT(DULIEU!$V108,LEN(SCT!$G$8))=SCT!$G$8,LEFT(DULIEU!$W108,LEN(SCT!$G$8))=SCT!$G$8),DULIEU!J108,"")</f>
        <v/>
      </c>
      <c r="E116" s="853" t="str">
        <f>IF(OR(LEFT(DULIEU!$V108,LEN(SCT!$G$8))=SCT!$G$8,LEFT(DULIEU!$W108,LEN(SCT!$G$8))=SCT!$G$8),DULIEU!E108,"")</f>
        <v>31/12/2015</v>
      </c>
      <c r="F116" s="1179" t="str">
        <f>IF(OR(LEFT(DULIEU!$V108,LEN(SCT!$G$8))=SCT!$G$8,LEFT(DULIEU!$W108,LEN(SCT!$G$8))=SCT!$G$8),DULIEU!O108,"")</f>
        <v>thuế</v>
      </c>
      <c r="G116" s="853" t="str">
        <f>IF(E116="","",IF(LEFT(DULIEU!$V108,LEN(SCT!$G$8))=SCT!$G$8,DULIEU!$W108,IF(LEFT(DULIEU!$W108,LEN(SCT!$G$8))=SCT!$G$8,DULIEU!$V108)))</f>
        <v>1331</v>
      </c>
      <c r="H116" s="854">
        <f>IF(E116="",0,IF(LEFT(DULIEU!$V108,LEN(SCT!$G$8))=SCT!$G$8,DULIEU!$X108,0))</f>
        <v>0</v>
      </c>
      <c r="I116" s="854">
        <f>IF(E116="",0,IF(LEFT(DULIEU!$W108,LEN(SCT!$G$8))=SCT!$G$8,DULIEU!$X108,0))</f>
        <v>10000</v>
      </c>
      <c r="J116" s="855">
        <f>MAX($J$13+SUBTOTAL(9,$H$15:H116)-SUBTOTAL(9,$I$15:I116)-$K$13,0)</f>
        <v>2018405000</v>
      </c>
      <c r="K116" s="855">
        <f>MAX($K$13+SUBTOTAL(9,$I$15:I116)-SUBTOTAL(9,$H$15:H116)-$J$13,0)</f>
        <v>0</v>
      </c>
      <c r="L116" s="846" t="str">
        <f t="shared" si="2"/>
        <v>x</v>
      </c>
      <c r="M116" s="420"/>
      <c r="N116" s="420"/>
      <c r="O116" s="420"/>
      <c r="P116" s="420"/>
      <c r="Q116" s="420"/>
      <c r="R116" s="420"/>
      <c r="S116" s="420"/>
      <c r="T116" s="420"/>
      <c r="U116" s="420"/>
      <c r="V116" s="420"/>
      <c r="W116" s="420"/>
      <c r="X116" s="420"/>
      <c r="Y116" s="420"/>
      <c r="Z116" s="420"/>
      <c r="AA116" s="420"/>
      <c r="AB116" s="420"/>
      <c r="AC116" s="420"/>
    </row>
    <row r="117" spans="1:29" ht="13.5" hidden="1" customHeight="1">
      <c r="A117" s="420"/>
      <c r="B117" s="853" t="str">
        <f>IF(OR(LEFT(DULIEU!$V109,LEN(SCT!$G$8))=SCT!$G$8,LEFT(DULIEU!$W109,LEN(SCT!$G$8))=SCT!$G$8),DULIEU!D109,"")</f>
        <v/>
      </c>
      <c r="C117" s="853" t="str">
        <f>IF(OR(LEFT(DULIEU!$V109,LEN(SCT!$G$8))=SCT!$G$8,LEFT(DULIEU!$W109,LEN(SCT!$G$8))=SCT!$G$8),DULIEU!H109,"")</f>
        <v/>
      </c>
      <c r="D117" s="853" t="str">
        <f>IF(OR(LEFT(DULIEU!$V109,LEN(SCT!$G$8))=SCT!$G$8,LEFT(DULIEU!$W109,LEN(SCT!$G$8))=SCT!$G$8),DULIEU!J109,"")</f>
        <v/>
      </c>
      <c r="E117" s="853" t="str">
        <f>IF(OR(LEFT(DULIEU!$V109,LEN(SCT!$G$8))=SCT!$G$8,LEFT(DULIEU!$W109,LEN(SCT!$G$8))=SCT!$G$8),DULIEU!E109,"")</f>
        <v/>
      </c>
      <c r="F117" s="1179" t="str">
        <f>IF(OR(LEFT(DULIEU!$V109,LEN(SCT!$G$8))=SCT!$G$8,LEFT(DULIEU!$W109,LEN(SCT!$G$8))=SCT!$G$8),DULIEU!O109,"")</f>
        <v/>
      </c>
      <c r="G117" s="853" t="str">
        <f>IF(E117="","",IF(LEFT(DULIEU!$V109,LEN(SCT!$G$8))=SCT!$G$8,DULIEU!$W109,IF(LEFT(DULIEU!$W109,LEN(SCT!$G$8))=SCT!$G$8,DULIEU!$V109)))</f>
        <v/>
      </c>
      <c r="H117" s="854">
        <f>IF(E117="",0,IF(LEFT(DULIEU!$V109,LEN(SCT!$G$8))=SCT!$G$8,DULIEU!$X109,0))</f>
        <v>0</v>
      </c>
      <c r="I117" s="854">
        <f>IF(E117="",0,IF(LEFT(DULIEU!$W109,LEN(SCT!$G$8))=SCT!$G$8,DULIEU!$X109,0))</f>
        <v>0</v>
      </c>
      <c r="J117" s="855">
        <f>MAX($J$13+SUBTOTAL(9,$H$15:H117)-SUBTOTAL(9,$I$15:I117)-$K$13,0)</f>
        <v>2018405000</v>
      </c>
      <c r="K117" s="855">
        <f>MAX($K$13+SUBTOTAL(9,$I$15:I117)-SUBTOTAL(9,$H$15:H117)-$J$13,0)</f>
        <v>0</v>
      </c>
      <c r="L117" s="846" t="str">
        <f t="shared" si="2"/>
        <v/>
      </c>
      <c r="M117" s="420"/>
      <c r="N117" s="420"/>
      <c r="O117" s="420"/>
      <c r="P117" s="420"/>
      <c r="Q117" s="420"/>
      <c r="R117" s="420"/>
      <c r="S117" s="420"/>
      <c r="T117" s="420"/>
      <c r="U117" s="420"/>
      <c r="V117" s="420"/>
      <c r="W117" s="420"/>
      <c r="X117" s="420"/>
      <c r="Y117" s="420"/>
      <c r="Z117" s="420"/>
      <c r="AA117" s="420"/>
      <c r="AB117" s="420"/>
      <c r="AC117" s="420"/>
    </row>
    <row r="118" spans="1:29" ht="13.5" hidden="1" customHeight="1">
      <c r="A118" s="420"/>
      <c r="B118" s="853" t="str">
        <f>IF(OR(LEFT(DULIEU!$V110,LEN(SCT!$G$8))=SCT!$G$8,LEFT(DULIEU!$W110,LEN(SCT!$G$8))=SCT!$G$8),DULIEU!D110,"")</f>
        <v/>
      </c>
      <c r="C118" s="853" t="str">
        <f>IF(OR(LEFT(DULIEU!$V110,LEN(SCT!$G$8))=SCT!$G$8,LEFT(DULIEU!$W110,LEN(SCT!$G$8))=SCT!$G$8),DULIEU!H110,"")</f>
        <v/>
      </c>
      <c r="D118" s="853" t="str">
        <f>IF(OR(LEFT(DULIEU!$V110,LEN(SCT!$G$8))=SCT!$G$8,LEFT(DULIEU!$W110,LEN(SCT!$G$8))=SCT!$G$8),DULIEU!J110,"")</f>
        <v/>
      </c>
      <c r="E118" s="853" t="str">
        <f>IF(OR(LEFT(DULIEU!$V110,LEN(SCT!$G$8))=SCT!$G$8,LEFT(DULIEU!$W110,LEN(SCT!$G$8))=SCT!$G$8),DULIEU!E110,"")</f>
        <v/>
      </c>
      <c r="F118" s="1179" t="str">
        <f>IF(OR(LEFT(DULIEU!$V110,LEN(SCT!$G$8))=SCT!$G$8,LEFT(DULIEU!$W110,LEN(SCT!$G$8))=SCT!$G$8),DULIEU!O110,"")</f>
        <v/>
      </c>
      <c r="G118" s="853" t="str">
        <f>IF(E118="","",IF(LEFT(DULIEU!$V110,LEN(SCT!$G$8))=SCT!$G$8,DULIEU!$W110,IF(LEFT(DULIEU!$W110,LEN(SCT!$G$8))=SCT!$G$8,DULIEU!$V110)))</f>
        <v/>
      </c>
      <c r="H118" s="854">
        <f>IF(E118="",0,IF(LEFT(DULIEU!$V110,LEN(SCT!$G$8))=SCT!$G$8,DULIEU!$X110,0))</f>
        <v>0</v>
      </c>
      <c r="I118" s="854">
        <f>IF(E118="",0,IF(LEFT(DULIEU!$W110,LEN(SCT!$G$8))=SCT!$G$8,DULIEU!$X110,0))</f>
        <v>0</v>
      </c>
      <c r="J118" s="855">
        <f>MAX($J$13+SUBTOTAL(9,$H$15:H118)-SUBTOTAL(9,$I$15:I118)-$K$13,0)</f>
        <v>2018405000</v>
      </c>
      <c r="K118" s="855">
        <f>MAX($K$13+SUBTOTAL(9,$I$15:I118)-SUBTOTAL(9,$H$15:H118)-$J$13,0)</f>
        <v>0</v>
      </c>
      <c r="L118" s="846" t="str">
        <f t="shared" si="2"/>
        <v/>
      </c>
      <c r="M118" s="420"/>
      <c r="N118" s="420"/>
      <c r="O118" s="420"/>
      <c r="P118" s="420"/>
      <c r="Q118" s="420"/>
      <c r="R118" s="420"/>
      <c r="S118" s="420"/>
      <c r="T118" s="420"/>
      <c r="U118" s="420"/>
      <c r="V118" s="420"/>
      <c r="W118" s="420"/>
      <c r="X118" s="420"/>
      <c r="Y118" s="420"/>
      <c r="Z118" s="420"/>
      <c r="AA118" s="420"/>
      <c r="AB118" s="420"/>
      <c r="AC118" s="420"/>
    </row>
    <row r="119" spans="1:29" ht="13.5" hidden="1" customHeight="1">
      <c r="A119" s="420"/>
      <c r="B119" s="853" t="str">
        <f>IF(OR(LEFT(DULIEU!$V111,LEN(SCT!$G$8))=SCT!$G$8,LEFT(DULIEU!$W111,LEN(SCT!$G$8))=SCT!$G$8),DULIEU!D111,"")</f>
        <v/>
      </c>
      <c r="C119" s="853" t="str">
        <f>IF(OR(LEFT(DULIEU!$V111,LEN(SCT!$G$8))=SCT!$G$8,LEFT(DULIEU!$W111,LEN(SCT!$G$8))=SCT!$G$8),DULIEU!H111,"")</f>
        <v/>
      </c>
      <c r="D119" s="853" t="str">
        <f>IF(OR(LEFT(DULIEU!$V111,LEN(SCT!$G$8))=SCT!$G$8,LEFT(DULIEU!$W111,LEN(SCT!$G$8))=SCT!$G$8),DULIEU!J111,"")</f>
        <v/>
      </c>
      <c r="E119" s="853" t="str">
        <f>IF(OR(LEFT(DULIEU!$V111,LEN(SCT!$G$8))=SCT!$G$8,LEFT(DULIEU!$W111,LEN(SCT!$G$8))=SCT!$G$8),DULIEU!E111,"")</f>
        <v/>
      </c>
      <c r="F119" s="1179" t="str">
        <f>IF(OR(LEFT(DULIEU!$V111,LEN(SCT!$G$8))=SCT!$G$8,LEFT(DULIEU!$W111,LEN(SCT!$G$8))=SCT!$G$8),DULIEU!O111,"")</f>
        <v/>
      </c>
      <c r="G119" s="853" t="str">
        <f>IF(E119="","",IF(LEFT(DULIEU!$V111,LEN(SCT!$G$8))=SCT!$G$8,DULIEU!$W111,IF(LEFT(DULIEU!$W111,LEN(SCT!$G$8))=SCT!$G$8,DULIEU!$V111)))</f>
        <v/>
      </c>
      <c r="H119" s="854">
        <f>IF(E119="",0,IF(LEFT(DULIEU!$V111,LEN(SCT!$G$8))=SCT!$G$8,DULIEU!$X111,0))</f>
        <v>0</v>
      </c>
      <c r="I119" s="854">
        <f>IF(E119="",0,IF(LEFT(DULIEU!$W111,LEN(SCT!$G$8))=SCT!$G$8,DULIEU!$X111,0))</f>
        <v>0</v>
      </c>
      <c r="J119" s="855">
        <f>MAX($J$13+SUBTOTAL(9,$H$15:H119)-SUBTOTAL(9,$I$15:I119)-$K$13,0)</f>
        <v>2018405000</v>
      </c>
      <c r="K119" s="855">
        <f>MAX($K$13+SUBTOTAL(9,$I$15:I119)-SUBTOTAL(9,$H$15:H119)-$J$13,0)</f>
        <v>0</v>
      </c>
      <c r="L119" s="846" t="str">
        <f t="shared" si="2"/>
        <v/>
      </c>
      <c r="M119" s="420"/>
      <c r="N119" s="420"/>
      <c r="O119" s="420"/>
      <c r="P119" s="420"/>
      <c r="Q119" s="420"/>
      <c r="R119" s="420"/>
      <c r="S119" s="420"/>
      <c r="T119" s="420"/>
      <c r="U119" s="420"/>
      <c r="V119" s="420"/>
      <c r="W119" s="420"/>
      <c r="X119" s="420"/>
      <c r="Y119" s="420"/>
      <c r="Z119" s="420"/>
      <c r="AA119" s="420"/>
      <c r="AB119" s="420"/>
      <c r="AC119" s="420"/>
    </row>
    <row r="120" spans="1:29" ht="13.5" hidden="1" customHeight="1">
      <c r="A120" s="420"/>
      <c r="B120" s="853" t="str">
        <f>IF(OR(LEFT(DULIEU!$V112,LEN(SCT!$G$8))=SCT!$G$8,LEFT(DULIEU!$W112,LEN(SCT!$G$8))=SCT!$G$8),DULIEU!D112,"")</f>
        <v/>
      </c>
      <c r="C120" s="853" t="str">
        <f>IF(OR(LEFT(DULIEU!$V112,LEN(SCT!$G$8))=SCT!$G$8,LEFT(DULIEU!$W112,LEN(SCT!$G$8))=SCT!$G$8),DULIEU!H112,"")</f>
        <v/>
      </c>
      <c r="D120" s="853" t="str">
        <f>IF(OR(LEFT(DULIEU!$V112,LEN(SCT!$G$8))=SCT!$G$8,LEFT(DULIEU!$W112,LEN(SCT!$G$8))=SCT!$G$8),DULIEU!J112,"")</f>
        <v/>
      </c>
      <c r="E120" s="853" t="str">
        <f>IF(OR(LEFT(DULIEU!$V112,LEN(SCT!$G$8))=SCT!$G$8,LEFT(DULIEU!$W112,LEN(SCT!$G$8))=SCT!$G$8),DULIEU!E112,"")</f>
        <v/>
      </c>
      <c r="F120" s="1179" t="str">
        <f>IF(OR(LEFT(DULIEU!$V112,LEN(SCT!$G$8))=SCT!$G$8,LEFT(DULIEU!$W112,LEN(SCT!$G$8))=SCT!$G$8),DULIEU!O112,"")</f>
        <v/>
      </c>
      <c r="G120" s="853" t="str">
        <f>IF(E120="","",IF(LEFT(DULIEU!$V112,LEN(SCT!$G$8))=SCT!$G$8,DULIEU!$W112,IF(LEFT(DULIEU!$W112,LEN(SCT!$G$8))=SCT!$G$8,DULIEU!$V112)))</f>
        <v/>
      </c>
      <c r="H120" s="854">
        <f>IF(E120="",0,IF(LEFT(DULIEU!$V112,LEN(SCT!$G$8))=SCT!$G$8,DULIEU!$X112,0))</f>
        <v>0</v>
      </c>
      <c r="I120" s="854">
        <f>IF(E120="",0,IF(LEFT(DULIEU!$W112,LEN(SCT!$G$8))=SCT!$G$8,DULIEU!$X112,0))</f>
        <v>0</v>
      </c>
      <c r="J120" s="855">
        <f>MAX($J$13+SUBTOTAL(9,$H$15:H120)-SUBTOTAL(9,$I$15:I120)-$K$13,0)</f>
        <v>2018405000</v>
      </c>
      <c r="K120" s="855">
        <f>MAX($K$13+SUBTOTAL(9,$I$15:I120)-SUBTOTAL(9,$H$15:H120)-$J$13,0)</f>
        <v>0</v>
      </c>
      <c r="L120" s="846" t="str">
        <f t="shared" si="2"/>
        <v/>
      </c>
      <c r="M120" s="420"/>
      <c r="N120" s="420"/>
      <c r="O120" s="420"/>
      <c r="P120" s="420"/>
      <c r="Q120" s="420"/>
      <c r="R120" s="420"/>
      <c r="S120" s="420"/>
      <c r="T120" s="420"/>
      <c r="U120" s="420"/>
      <c r="V120" s="420"/>
      <c r="W120" s="420"/>
      <c r="X120" s="420"/>
      <c r="Y120" s="420"/>
      <c r="Z120" s="420"/>
      <c r="AA120" s="420"/>
      <c r="AB120" s="420"/>
      <c r="AC120" s="420"/>
    </row>
    <row r="121" spans="1:29" ht="13.5" customHeight="1">
      <c r="A121" s="420"/>
      <c r="B121" s="853" t="str">
        <f>IF(OR(LEFT(DULIEU!$V113,LEN(SCT!$G$8))=SCT!$G$8,LEFT(DULIEU!$W113,LEN(SCT!$G$8))=SCT!$G$8),DULIEU!D113,"")</f>
        <v>31/12/2015</v>
      </c>
      <c r="C121" s="853" t="str">
        <f>IF(OR(LEFT(DULIEU!$V113,LEN(SCT!$G$8))=SCT!$G$8,LEFT(DULIEU!$W113,LEN(SCT!$G$8))=SCT!$G$8),DULIEU!H113,"")</f>
        <v>pc023</v>
      </c>
      <c r="D121" s="853" t="str">
        <f>IF(OR(LEFT(DULIEU!$V113,LEN(SCT!$G$8))=SCT!$G$8,LEFT(DULIEU!$W113,LEN(SCT!$G$8))=SCT!$G$8),DULIEU!J113,"")</f>
        <v>nhh001</v>
      </c>
      <c r="E121" s="853" t="str">
        <f>IF(OR(LEFT(DULIEU!$V113,LEN(SCT!$G$8))=SCT!$G$8,LEFT(DULIEU!$W113,LEN(SCT!$G$8))=SCT!$G$8),DULIEU!E113,"")</f>
        <v>31/12/2015</v>
      </c>
      <c r="F121" s="1179" t="str">
        <f>IF(OR(LEFT(DULIEU!$V113,LEN(SCT!$G$8))=SCT!$G$8,LEFT(DULIEU!$W113,LEN(SCT!$G$8))=SCT!$G$8),DULIEU!O113,"")</f>
        <v>Nhập kho</v>
      </c>
      <c r="G121" s="853" t="str">
        <f>IF(E121="","",IF(LEFT(DULIEU!$V113,LEN(SCT!$G$8))=SCT!$G$8,DULIEU!$W113,IF(LEFT(DULIEU!$W113,LEN(SCT!$G$8))=SCT!$G$8,DULIEU!$V113)))</f>
        <v>156</v>
      </c>
      <c r="H121" s="854">
        <f>IF(E121="",0,IF(LEFT(DULIEU!$V113,LEN(SCT!$G$8))=SCT!$G$8,DULIEU!$X113,0))</f>
        <v>0</v>
      </c>
      <c r="I121" s="854">
        <f>IF(E121="",0,IF(LEFT(DULIEU!$W113,LEN(SCT!$G$8))=SCT!$G$8,DULIEU!$X113,0))</f>
        <v>125000</v>
      </c>
      <c r="J121" s="855">
        <f>MAX($J$13+SUBTOTAL(9,$H$15:H121)-SUBTOTAL(9,$I$15:I121)-$K$13,0)</f>
        <v>2018280000</v>
      </c>
      <c r="K121" s="855">
        <f>MAX($K$13+SUBTOTAL(9,$I$15:I121)-SUBTOTAL(9,$H$15:H121)-$J$13,0)</f>
        <v>0</v>
      </c>
      <c r="L121" s="846" t="str">
        <f t="shared" si="2"/>
        <v>x</v>
      </c>
      <c r="M121" s="420"/>
      <c r="N121" s="420"/>
      <c r="O121" s="420"/>
      <c r="P121" s="420"/>
      <c r="Q121" s="420"/>
      <c r="R121" s="420"/>
      <c r="S121" s="420"/>
      <c r="T121" s="420"/>
      <c r="U121" s="420"/>
      <c r="V121" s="420"/>
      <c r="W121" s="420"/>
      <c r="X121" s="420"/>
      <c r="Y121" s="420"/>
      <c r="Z121" s="420"/>
      <c r="AA121" s="420"/>
      <c r="AB121" s="420"/>
      <c r="AC121" s="420"/>
    </row>
    <row r="122" spans="1:29" ht="13.5" customHeight="1">
      <c r="A122" s="420"/>
      <c r="B122" s="853" t="str">
        <f>IF(OR(LEFT(DULIEU!$V114,LEN(SCT!$G$8))=SCT!$G$8,LEFT(DULIEU!$W114,LEN(SCT!$G$8))=SCT!$G$8),DULIEU!D114,"")</f>
        <v>31/12/2015</v>
      </c>
      <c r="C122" s="853" t="str">
        <f>IF(OR(LEFT(DULIEU!$V114,LEN(SCT!$G$8))=SCT!$G$8,LEFT(DULIEU!$W114,LEN(SCT!$G$8))=SCT!$G$8),DULIEU!H114,"")</f>
        <v>pc023</v>
      </c>
      <c r="D122" s="853" t="str">
        <f>IF(OR(LEFT(DULIEU!$V114,LEN(SCT!$G$8))=SCT!$G$8,LEFT(DULIEU!$W114,LEN(SCT!$G$8))=SCT!$G$8),DULIEU!J114,"")</f>
        <v/>
      </c>
      <c r="E122" s="853" t="str">
        <f>IF(OR(LEFT(DULIEU!$V114,LEN(SCT!$G$8))=SCT!$G$8,LEFT(DULIEU!$W114,LEN(SCT!$G$8))=SCT!$G$8),DULIEU!E114,"")</f>
        <v>31/12/2015</v>
      </c>
      <c r="F122" s="1179" t="str">
        <f>IF(OR(LEFT(DULIEU!$V114,LEN(SCT!$G$8))=SCT!$G$8,LEFT(DULIEU!$W114,LEN(SCT!$G$8))=SCT!$G$8),DULIEU!O114,"")</f>
        <v>thuế</v>
      </c>
      <c r="G122" s="853" t="str">
        <f>IF(E122="","",IF(LEFT(DULIEU!$V114,LEN(SCT!$G$8))=SCT!$G$8,DULIEU!$W114,IF(LEFT(DULIEU!$W114,LEN(SCT!$G$8))=SCT!$G$8,DULIEU!$V114)))</f>
        <v>1331</v>
      </c>
      <c r="H122" s="854">
        <f>IF(E122="",0,IF(LEFT(DULIEU!$V114,LEN(SCT!$G$8))=SCT!$G$8,DULIEU!$X114,0))</f>
        <v>0</v>
      </c>
      <c r="I122" s="854">
        <f>IF(E122="",0,IF(LEFT(DULIEU!$W114,LEN(SCT!$G$8))=SCT!$G$8,DULIEU!$X114,0))</f>
        <v>12500</v>
      </c>
      <c r="J122" s="855">
        <f>MAX($J$13+SUBTOTAL(9,$H$15:H122)-SUBTOTAL(9,$I$15:I122)-$K$13,0)</f>
        <v>2018267500</v>
      </c>
      <c r="K122" s="855">
        <f>MAX($K$13+SUBTOTAL(9,$I$15:I122)-SUBTOTAL(9,$H$15:H122)-$J$13,0)</f>
        <v>0</v>
      </c>
      <c r="L122" s="846" t="str">
        <f t="shared" si="2"/>
        <v>x</v>
      </c>
      <c r="M122" s="420"/>
      <c r="N122" s="420"/>
      <c r="O122" s="420"/>
      <c r="P122" s="420"/>
      <c r="Q122" s="420"/>
      <c r="R122" s="420"/>
      <c r="S122" s="420"/>
      <c r="T122" s="420"/>
      <c r="U122" s="420"/>
      <c r="V122" s="420"/>
      <c r="W122" s="420"/>
      <c r="X122" s="420"/>
      <c r="Y122" s="420"/>
      <c r="Z122" s="420"/>
      <c r="AA122" s="420"/>
      <c r="AB122" s="420"/>
      <c r="AC122" s="420"/>
    </row>
    <row r="123" spans="1:29" ht="13.5" hidden="1" customHeight="1">
      <c r="A123" s="420"/>
      <c r="B123" s="853" t="str">
        <f>IF(OR(LEFT(DULIEU!$V115,LEN(SCT!$G$8))=SCT!$G$8,LEFT(DULIEU!$W115,LEN(SCT!$G$8))=SCT!$G$8),DULIEU!D115,"")</f>
        <v/>
      </c>
      <c r="C123" s="853" t="str">
        <f>IF(OR(LEFT(DULIEU!$V115,LEN(SCT!$G$8))=SCT!$G$8,LEFT(DULIEU!$W115,LEN(SCT!$G$8))=SCT!$G$8),DULIEU!H115,"")</f>
        <v/>
      </c>
      <c r="D123" s="853" t="str">
        <f>IF(OR(LEFT(DULIEU!$V115,LEN(SCT!$G$8))=SCT!$G$8,LEFT(DULIEU!$W115,LEN(SCT!$G$8))=SCT!$G$8),DULIEU!J115,"")</f>
        <v/>
      </c>
      <c r="E123" s="853" t="str">
        <f>IF(OR(LEFT(DULIEU!$V115,LEN(SCT!$G$8))=SCT!$G$8,LEFT(DULIEU!$W115,LEN(SCT!$G$8))=SCT!$G$8),DULIEU!E115,"")</f>
        <v/>
      </c>
      <c r="F123" s="1179" t="str">
        <f>IF(OR(LEFT(DULIEU!$V115,LEN(SCT!$G$8))=SCT!$G$8,LEFT(DULIEU!$W115,LEN(SCT!$G$8))=SCT!$G$8),DULIEU!O115,"")</f>
        <v/>
      </c>
      <c r="G123" s="853" t="str">
        <f>IF(E123="","",IF(LEFT(DULIEU!$V115,LEN(SCT!$G$8))=SCT!$G$8,DULIEU!$W115,IF(LEFT(DULIEU!$W115,LEN(SCT!$G$8))=SCT!$G$8,DULIEU!$V115)))</f>
        <v/>
      </c>
      <c r="H123" s="854">
        <f>IF(E123="",0,IF(LEFT(DULIEU!$V115,LEN(SCT!$G$8))=SCT!$G$8,DULIEU!$X115,0))</f>
        <v>0</v>
      </c>
      <c r="I123" s="854">
        <f>IF(E123="",0,IF(LEFT(DULIEU!$W115,LEN(SCT!$G$8))=SCT!$G$8,DULIEU!$X115,0))</f>
        <v>0</v>
      </c>
      <c r="J123" s="855">
        <f>MAX($J$13+SUBTOTAL(9,$H$15:H123)-SUBTOTAL(9,$I$15:I123)-$K$13,0)</f>
        <v>2018267500</v>
      </c>
      <c r="K123" s="855">
        <f>MAX($K$13+SUBTOTAL(9,$I$15:I123)-SUBTOTAL(9,$H$15:H123)-$J$13,0)</f>
        <v>0</v>
      </c>
      <c r="L123" s="846" t="str">
        <f t="shared" si="2"/>
        <v/>
      </c>
      <c r="M123" s="420"/>
      <c r="N123" s="420"/>
      <c r="O123" s="420"/>
      <c r="P123" s="420"/>
      <c r="Q123" s="420"/>
      <c r="R123" s="420"/>
      <c r="S123" s="420"/>
      <c r="T123" s="420"/>
      <c r="U123" s="420"/>
      <c r="V123" s="420"/>
      <c r="W123" s="420"/>
      <c r="X123" s="420"/>
      <c r="Y123" s="420"/>
      <c r="Z123" s="420"/>
      <c r="AA123" s="420"/>
      <c r="AB123" s="420"/>
      <c r="AC123" s="420"/>
    </row>
    <row r="124" spans="1:29" ht="13.5" hidden="1" customHeight="1">
      <c r="A124" s="420"/>
      <c r="B124" s="853" t="str">
        <f>IF(OR(LEFT(DULIEU!$V116,LEN(SCT!$G$8))=SCT!$G$8,LEFT(DULIEU!$W116,LEN(SCT!$G$8))=SCT!$G$8),DULIEU!D116,"")</f>
        <v/>
      </c>
      <c r="C124" s="853" t="str">
        <f>IF(OR(LEFT(DULIEU!$V116,LEN(SCT!$G$8))=SCT!$G$8,LEFT(DULIEU!$W116,LEN(SCT!$G$8))=SCT!$G$8),DULIEU!H116,"")</f>
        <v/>
      </c>
      <c r="D124" s="853" t="str">
        <f>IF(OR(LEFT(DULIEU!$V116,LEN(SCT!$G$8))=SCT!$G$8,LEFT(DULIEU!$W116,LEN(SCT!$G$8))=SCT!$G$8),DULIEU!J116,"")</f>
        <v/>
      </c>
      <c r="E124" s="853" t="str">
        <f>IF(OR(LEFT(DULIEU!$V116,LEN(SCT!$G$8))=SCT!$G$8,LEFT(DULIEU!$W116,LEN(SCT!$G$8))=SCT!$G$8),DULIEU!E116,"")</f>
        <v/>
      </c>
      <c r="F124" s="1179" t="str">
        <f>IF(OR(LEFT(DULIEU!$V116,LEN(SCT!$G$8))=SCT!$G$8,LEFT(DULIEU!$W116,LEN(SCT!$G$8))=SCT!$G$8),DULIEU!O116,"")</f>
        <v/>
      </c>
      <c r="G124" s="853" t="str">
        <f>IF(E124="","",IF(LEFT(DULIEU!$V116,LEN(SCT!$G$8))=SCT!$G$8,DULIEU!$W116,IF(LEFT(DULIEU!$W116,LEN(SCT!$G$8))=SCT!$G$8,DULIEU!$V116)))</f>
        <v/>
      </c>
      <c r="H124" s="854">
        <f>IF(E124="",0,IF(LEFT(DULIEU!$V116,LEN(SCT!$G$8))=SCT!$G$8,DULIEU!$X116,0))</f>
        <v>0</v>
      </c>
      <c r="I124" s="854">
        <f>IF(E124="",0,IF(LEFT(DULIEU!$W116,LEN(SCT!$G$8))=SCT!$G$8,DULIEU!$X116,0))</f>
        <v>0</v>
      </c>
      <c r="J124" s="855">
        <f>MAX($J$13+SUBTOTAL(9,$H$15:H124)-SUBTOTAL(9,$I$15:I124)-$K$13,0)</f>
        <v>2018267500</v>
      </c>
      <c r="K124" s="855">
        <f>MAX($K$13+SUBTOTAL(9,$I$15:I124)-SUBTOTAL(9,$H$15:H124)-$J$13,0)</f>
        <v>0</v>
      </c>
      <c r="L124" s="846" t="str">
        <f t="shared" si="2"/>
        <v/>
      </c>
      <c r="M124" s="420"/>
      <c r="N124" s="420"/>
      <c r="O124" s="420"/>
      <c r="P124" s="420"/>
      <c r="Q124" s="420"/>
      <c r="R124" s="420"/>
      <c r="S124" s="420"/>
      <c r="T124" s="420"/>
      <c r="U124" s="420"/>
      <c r="V124" s="420"/>
      <c r="W124" s="420"/>
      <c r="X124" s="420"/>
      <c r="Y124" s="420"/>
      <c r="Z124" s="420"/>
      <c r="AA124" s="420"/>
      <c r="AB124" s="420"/>
      <c r="AC124" s="420"/>
    </row>
    <row r="125" spans="1:29" ht="13.5" customHeight="1">
      <c r="A125" s="420"/>
      <c r="B125" s="853" t="str">
        <f>IF(OR(LEFT(DULIEU!$V117,LEN(SCT!$G$8))=SCT!$G$8,LEFT(DULIEU!$W117,LEN(SCT!$G$8))=SCT!$G$8),DULIEU!D117,"")</f>
        <v>31/12/2015</v>
      </c>
      <c r="C125" s="853" t="str">
        <f>IF(OR(LEFT(DULIEU!$V117,LEN(SCT!$G$8))=SCT!$G$8,LEFT(DULIEU!$W117,LEN(SCT!$G$8))=SCT!$G$8),DULIEU!H117,"")</f>
        <v>pc024</v>
      </c>
      <c r="D125" s="853" t="str">
        <f>IF(OR(LEFT(DULIEU!$V117,LEN(SCT!$G$8))=SCT!$G$8,LEFT(DULIEU!$W117,LEN(SCT!$G$8))=SCT!$G$8),DULIEU!J117,"")</f>
        <v/>
      </c>
      <c r="E125" s="853" t="str">
        <f>IF(OR(LEFT(DULIEU!$V117,LEN(SCT!$G$8))=SCT!$G$8,LEFT(DULIEU!$W117,LEN(SCT!$G$8))=SCT!$G$8),DULIEU!E117,"")</f>
        <v>31/12/2015</v>
      </c>
      <c r="F125" s="1179" t="str">
        <f>IF(OR(LEFT(DULIEU!$V117,LEN(SCT!$G$8))=SCT!$G$8,LEFT(DULIEU!$W117,LEN(SCT!$G$8))=SCT!$G$8),DULIEU!O117,"")</f>
        <v>xxxxxxxx</v>
      </c>
      <c r="G125" s="853" t="str">
        <f>IF(E125="","",IF(LEFT(DULIEU!$V117,LEN(SCT!$G$8))=SCT!$G$8,DULIEU!$W117,IF(LEFT(DULIEU!$W117,LEN(SCT!$G$8))=SCT!$G$8,DULIEU!$V117)))</f>
        <v>141</v>
      </c>
      <c r="H125" s="854">
        <f>IF(E125="",0,IF(LEFT(DULIEU!$V117,LEN(SCT!$G$8))=SCT!$G$8,DULIEU!$X117,0))</f>
        <v>0</v>
      </c>
      <c r="I125" s="854">
        <f>IF(E125="",0,IF(LEFT(DULIEU!$W117,LEN(SCT!$G$8))=SCT!$G$8,DULIEU!$X117,0))</f>
        <v>500000</v>
      </c>
      <c r="J125" s="855">
        <f>MAX($J$13+SUBTOTAL(9,$H$15:H125)-SUBTOTAL(9,$I$15:I125)-$K$13,0)</f>
        <v>2017767500</v>
      </c>
      <c r="K125" s="855">
        <f>MAX($K$13+SUBTOTAL(9,$I$15:I125)-SUBTOTAL(9,$H$15:H125)-$J$13,0)</f>
        <v>0</v>
      </c>
      <c r="L125" s="846" t="str">
        <f t="shared" si="2"/>
        <v>x</v>
      </c>
      <c r="M125" s="420"/>
      <c r="N125" s="420"/>
      <c r="O125" s="420"/>
      <c r="P125" s="420"/>
      <c r="Q125" s="420"/>
      <c r="R125" s="420"/>
      <c r="S125" s="420"/>
      <c r="T125" s="420"/>
      <c r="U125" s="420"/>
      <c r="V125" s="420"/>
      <c r="W125" s="420"/>
      <c r="X125" s="420"/>
      <c r="Y125" s="420"/>
      <c r="Z125" s="420"/>
      <c r="AA125" s="420"/>
      <c r="AB125" s="420"/>
      <c r="AC125" s="420"/>
    </row>
    <row r="126" spans="1:29" ht="13.5" customHeight="1">
      <c r="A126" s="420"/>
      <c r="B126" s="853" t="str">
        <f>IF(OR(LEFT(DULIEU!$V118,LEN(SCT!$G$8))=SCT!$G$8,LEFT(DULIEU!$W118,LEN(SCT!$G$8))=SCT!$G$8),DULIEU!D118,"")</f>
        <v>31/12/2015</v>
      </c>
      <c r="C126" s="853" t="str">
        <f>IF(OR(LEFT(DULIEU!$V118,LEN(SCT!$G$8))=SCT!$G$8,LEFT(DULIEU!$W118,LEN(SCT!$G$8))=SCT!$G$8),DULIEU!H118,"")</f>
        <v>pc024</v>
      </c>
      <c r="D126" s="853" t="str">
        <f>IF(OR(LEFT(DULIEU!$V118,LEN(SCT!$G$8))=SCT!$G$8,LEFT(DULIEU!$W118,LEN(SCT!$G$8))=SCT!$G$8),DULIEU!J118,"")</f>
        <v/>
      </c>
      <c r="E126" s="853" t="str">
        <f>IF(OR(LEFT(DULIEU!$V118,LEN(SCT!$G$8))=SCT!$G$8,LEFT(DULIEU!$W118,LEN(SCT!$G$8))=SCT!$G$8),DULIEU!E118,"")</f>
        <v>31/12/2015</v>
      </c>
      <c r="F126" s="1179" t="str">
        <f>IF(OR(LEFT(DULIEU!$V118,LEN(SCT!$G$8))=SCT!$G$8,LEFT(DULIEU!$W118,LEN(SCT!$G$8))=SCT!$G$8),DULIEU!O118,"")</f>
        <v>Nôhp tiền</v>
      </c>
      <c r="G126" s="853" t="str">
        <f>IF(E126="","",IF(LEFT(DULIEU!$V118,LEN(SCT!$G$8))=SCT!$G$8,DULIEU!$W118,IF(LEFT(DULIEU!$W118,LEN(SCT!$G$8))=SCT!$G$8,DULIEU!$V118)))</f>
        <v>11211</v>
      </c>
      <c r="H126" s="854">
        <f>IF(E126="",0,IF(LEFT(DULIEU!$V118,LEN(SCT!$G$8))=SCT!$G$8,DULIEU!$X118,0))</f>
        <v>0</v>
      </c>
      <c r="I126" s="854">
        <f>IF(E126="",0,IF(LEFT(DULIEU!$W118,LEN(SCT!$G$8))=SCT!$G$8,DULIEU!$X118,0))</f>
        <v>10000000</v>
      </c>
      <c r="J126" s="855">
        <f>MAX($J$13+SUBTOTAL(9,$H$15:H126)-SUBTOTAL(9,$I$15:I126)-$K$13,0)</f>
        <v>2007767500</v>
      </c>
      <c r="K126" s="855">
        <f>MAX($K$13+SUBTOTAL(9,$I$15:I126)-SUBTOTAL(9,$H$15:H126)-$J$13,0)</f>
        <v>0</v>
      </c>
      <c r="L126" s="846" t="str">
        <f t="shared" si="2"/>
        <v>x</v>
      </c>
      <c r="M126" s="420"/>
      <c r="N126" s="420"/>
      <c r="O126" s="420"/>
      <c r="P126" s="420"/>
      <c r="Q126" s="420"/>
      <c r="R126" s="420"/>
      <c r="S126" s="420"/>
      <c r="T126" s="420"/>
      <c r="U126" s="420"/>
      <c r="V126" s="420"/>
      <c r="W126" s="420"/>
      <c r="X126" s="420"/>
      <c r="Y126" s="420"/>
      <c r="Z126" s="420"/>
      <c r="AA126" s="420"/>
      <c r="AB126" s="420"/>
      <c r="AC126" s="420"/>
    </row>
    <row r="127" spans="1:29" ht="13.5" hidden="1" customHeight="1">
      <c r="A127" s="420"/>
      <c r="B127" s="853" t="str">
        <f>IF(OR(LEFT(DULIEU!$V119,LEN(SCT!$G$8))=SCT!$G$8,LEFT(DULIEU!$W119,LEN(SCT!$G$8))=SCT!$G$8),DULIEU!D119,"")</f>
        <v/>
      </c>
      <c r="C127" s="853" t="str">
        <f>IF(OR(LEFT(DULIEU!$V119,LEN(SCT!$G$8))=SCT!$G$8,LEFT(DULIEU!$W119,LEN(SCT!$G$8))=SCT!$G$8),DULIEU!H119,"")</f>
        <v/>
      </c>
      <c r="D127" s="853" t="str">
        <f>IF(OR(LEFT(DULIEU!$V119,LEN(SCT!$G$8))=SCT!$G$8,LEFT(DULIEU!$W119,LEN(SCT!$G$8))=SCT!$G$8),DULIEU!J119,"")</f>
        <v/>
      </c>
      <c r="E127" s="853" t="str">
        <f>IF(OR(LEFT(DULIEU!$V119,LEN(SCT!$G$8))=SCT!$G$8,LEFT(DULIEU!$W119,LEN(SCT!$G$8))=SCT!$G$8),DULIEU!E119,"")</f>
        <v/>
      </c>
      <c r="F127" s="1179" t="str">
        <f>IF(OR(LEFT(DULIEU!$V119,LEN(SCT!$G$8))=SCT!$G$8,LEFT(DULIEU!$W119,LEN(SCT!$G$8))=SCT!$G$8),DULIEU!O119,"")</f>
        <v/>
      </c>
      <c r="G127" s="853" t="str">
        <f>IF(E127="","",IF(LEFT(DULIEU!$V119,LEN(SCT!$G$8))=SCT!$G$8,DULIEU!$W119,IF(LEFT(DULIEU!$W119,LEN(SCT!$G$8))=SCT!$G$8,DULIEU!$V119)))</f>
        <v/>
      </c>
      <c r="H127" s="854">
        <f>IF(E127="",0,IF(LEFT(DULIEU!$V119,LEN(SCT!$G$8))=SCT!$G$8,DULIEU!$X119,0))</f>
        <v>0</v>
      </c>
      <c r="I127" s="854">
        <f>IF(E127="",0,IF(LEFT(DULIEU!$W119,LEN(SCT!$G$8))=SCT!$G$8,DULIEU!$X119,0))</f>
        <v>0</v>
      </c>
      <c r="J127" s="855">
        <f>MAX($J$13+SUBTOTAL(9,$H$15:H127)-SUBTOTAL(9,$I$15:I127)-$K$13,0)</f>
        <v>2007767500</v>
      </c>
      <c r="K127" s="855">
        <f>MAX($K$13+SUBTOTAL(9,$I$15:I127)-SUBTOTAL(9,$H$15:H127)-$J$13,0)</f>
        <v>0</v>
      </c>
      <c r="L127" s="846" t="str">
        <f t="shared" si="2"/>
        <v/>
      </c>
      <c r="M127" s="420"/>
      <c r="N127" s="420"/>
      <c r="O127" s="420"/>
      <c r="P127" s="420"/>
      <c r="Q127" s="420"/>
      <c r="R127" s="420"/>
      <c r="S127" s="420"/>
      <c r="T127" s="420"/>
      <c r="U127" s="420"/>
      <c r="V127" s="420"/>
      <c r="W127" s="420"/>
      <c r="X127" s="420"/>
      <c r="Y127" s="420"/>
      <c r="Z127" s="420"/>
      <c r="AA127" s="420"/>
      <c r="AB127" s="420"/>
      <c r="AC127" s="420"/>
    </row>
    <row r="128" spans="1:29" ht="13.5" hidden="1" customHeight="1">
      <c r="A128" s="420"/>
      <c r="B128" s="853" t="str">
        <f>IF(OR(LEFT(DULIEU!$V120,LEN(SCT!$G$8))=SCT!$G$8,LEFT(DULIEU!$W120,LEN(SCT!$G$8))=SCT!$G$8),DULIEU!D120,"")</f>
        <v/>
      </c>
      <c r="C128" s="853" t="str">
        <f>IF(OR(LEFT(DULIEU!$V120,LEN(SCT!$G$8))=SCT!$G$8,LEFT(DULIEU!$W120,LEN(SCT!$G$8))=SCT!$G$8),DULIEU!H120,"")</f>
        <v/>
      </c>
      <c r="D128" s="853" t="str">
        <f>IF(OR(LEFT(DULIEU!$V120,LEN(SCT!$G$8))=SCT!$G$8,LEFT(DULIEU!$W120,LEN(SCT!$G$8))=SCT!$G$8),DULIEU!J120,"")</f>
        <v/>
      </c>
      <c r="E128" s="853" t="str">
        <f>IF(OR(LEFT(DULIEU!$V120,LEN(SCT!$G$8))=SCT!$G$8,LEFT(DULIEU!$W120,LEN(SCT!$G$8))=SCT!$G$8),DULIEU!E120,"")</f>
        <v/>
      </c>
      <c r="F128" s="1179" t="str">
        <f>IF(OR(LEFT(DULIEU!$V120,LEN(SCT!$G$8))=SCT!$G$8,LEFT(DULIEU!$W120,LEN(SCT!$G$8))=SCT!$G$8),DULIEU!O120,"")</f>
        <v/>
      </c>
      <c r="G128" s="853" t="str">
        <f>IF(E128="","",IF(LEFT(DULIEU!$V120,LEN(SCT!$G$8))=SCT!$G$8,DULIEU!$W120,IF(LEFT(DULIEU!$W120,LEN(SCT!$G$8))=SCT!$G$8,DULIEU!$V120)))</f>
        <v/>
      </c>
      <c r="H128" s="854">
        <f>IF(E128="",0,IF(LEFT(DULIEU!$V120,LEN(SCT!$G$8))=SCT!$G$8,DULIEU!$X120,0))</f>
        <v>0</v>
      </c>
      <c r="I128" s="854">
        <f>IF(E128="",0,IF(LEFT(DULIEU!$W120,LEN(SCT!$G$8))=SCT!$G$8,DULIEU!$X120,0))</f>
        <v>0</v>
      </c>
      <c r="J128" s="855">
        <f>MAX($J$13+SUBTOTAL(9,$H$15:H128)-SUBTOTAL(9,$I$15:I128)-$K$13,0)</f>
        <v>2007767500</v>
      </c>
      <c r="K128" s="855">
        <f>MAX($K$13+SUBTOTAL(9,$I$15:I128)-SUBTOTAL(9,$H$15:H128)-$J$13,0)</f>
        <v>0</v>
      </c>
      <c r="L128" s="846" t="str">
        <f t="shared" si="2"/>
        <v/>
      </c>
      <c r="M128" s="420"/>
      <c r="N128" s="420"/>
      <c r="O128" s="420"/>
      <c r="P128" s="420"/>
      <c r="Q128" s="420"/>
      <c r="R128" s="420"/>
      <c r="S128" s="420"/>
      <c r="T128" s="420"/>
      <c r="U128" s="420"/>
      <c r="V128" s="420"/>
      <c r="W128" s="420"/>
      <c r="X128" s="420"/>
      <c r="Y128" s="420"/>
      <c r="Z128" s="420"/>
      <c r="AA128" s="420"/>
      <c r="AB128" s="420"/>
      <c r="AC128" s="420"/>
    </row>
    <row r="129" spans="1:29" ht="13.5" customHeight="1">
      <c r="A129" s="420"/>
      <c r="B129" s="853" t="str">
        <f>IF(OR(LEFT(DULIEU!$V121,LEN(SCT!$G$8))=SCT!$G$8,LEFT(DULIEU!$W121,LEN(SCT!$G$8))=SCT!$G$8),DULIEU!D121,"")</f>
        <v>31/12/2015</v>
      </c>
      <c r="C129" s="853" t="str">
        <f>IF(OR(LEFT(DULIEU!$V121,LEN(SCT!$G$8))=SCT!$G$8,LEFT(DULIEU!$W121,LEN(SCT!$G$8))=SCT!$G$8),DULIEU!H121,"")</f>
        <v>pt009</v>
      </c>
      <c r="D129" s="853" t="str">
        <f>IF(OR(LEFT(DULIEU!$V121,LEN(SCT!$G$8))=SCT!$G$8,LEFT(DULIEU!$W121,LEN(SCT!$G$8))=SCT!$G$8),DULIEU!J121,"")</f>
        <v/>
      </c>
      <c r="E129" s="853" t="str">
        <f>IF(OR(LEFT(DULIEU!$V121,LEN(SCT!$G$8))=SCT!$G$8,LEFT(DULIEU!$W121,LEN(SCT!$G$8))=SCT!$G$8),DULIEU!E121,"")</f>
        <v>31/12/2015</v>
      </c>
      <c r="F129" s="1179">
        <f>IF(OR(LEFT(DULIEU!$V121,LEN(SCT!$G$8))=SCT!$G$8,LEFT(DULIEU!$W121,LEN(SCT!$G$8))=SCT!$G$8),DULIEU!O121,"")</f>
        <v>0</v>
      </c>
      <c r="G129" s="853" t="str">
        <f>IF(E129="","",IF(LEFT(DULIEU!$V121,LEN(SCT!$G$8))=SCT!$G$8,DULIEU!$W121,IF(LEFT(DULIEU!$W121,LEN(SCT!$G$8))=SCT!$G$8,DULIEU!$V121)))</f>
        <v>141</v>
      </c>
      <c r="H129" s="854">
        <f>IF(E129="",0,IF(LEFT(DULIEU!$V121,LEN(SCT!$G$8))=SCT!$G$8,DULIEU!$X121,0))</f>
        <v>500000</v>
      </c>
      <c r="I129" s="854">
        <f>IF(E129="",0,IF(LEFT(DULIEU!$W121,LEN(SCT!$G$8))=SCT!$G$8,DULIEU!$X121,0))</f>
        <v>0</v>
      </c>
      <c r="J129" s="855">
        <f>MAX($J$13+SUBTOTAL(9,$H$15:H129)-SUBTOTAL(9,$I$15:I129)-$K$13,0)</f>
        <v>2008267500</v>
      </c>
      <c r="K129" s="855">
        <f>MAX($K$13+SUBTOTAL(9,$I$15:I129)-SUBTOTAL(9,$H$15:H129)-$J$13,0)</f>
        <v>0</v>
      </c>
      <c r="L129" s="846" t="str">
        <f t="shared" si="2"/>
        <v>x</v>
      </c>
      <c r="M129" s="420"/>
      <c r="N129" s="420"/>
      <c r="O129" s="420"/>
      <c r="P129" s="420"/>
      <c r="Q129" s="420"/>
      <c r="R129" s="420"/>
      <c r="S129" s="420"/>
      <c r="T129" s="420"/>
      <c r="U129" s="420"/>
      <c r="V129" s="420"/>
      <c r="W129" s="420"/>
      <c r="X129" s="420"/>
      <c r="Y129" s="420"/>
      <c r="Z129" s="420"/>
      <c r="AA129" s="420"/>
      <c r="AB129" s="420"/>
      <c r="AC129" s="420"/>
    </row>
    <row r="130" spans="1:29" ht="13.5" hidden="1" customHeight="1">
      <c r="A130" s="420"/>
      <c r="B130" s="853" t="str">
        <f>IF(OR(LEFT(DULIEU!$V122,LEN(SCT!$G$8))=SCT!$G$8,LEFT(DULIEU!$W122,LEN(SCT!$G$8))=SCT!$G$8),DULIEU!D122,"")</f>
        <v/>
      </c>
      <c r="C130" s="853" t="str">
        <f>IF(OR(LEFT(DULIEU!$V122,LEN(SCT!$G$8))=SCT!$G$8,LEFT(DULIEU!$W122,LEN(SCT!$G$8))=SCT!$G$8),DULIEU!H122,"")</f>
        <v/>
      </c>
      <c r="D130" s="853" t="str">
        <f>IF(OR(LEFT(DULIEU!$V122,LEN(SCT!$G$8))=SCT!$G$8,LEFT(DULIEU!$W122,LEN(SCT!$G$8))=SCT!$G$8),DULIEU!J122,"")</f>
        <v/>
      </c>
      <c r="E130" s="853" t="str">
        <f>IF(OR(LEFT(DULIEU!$V122,LEN(SCT!$G$8))=SCT!$G$8,LEFT(DULIEU!$W122,LEN(SCT!$G$8))=SCT!$G$8),DULIEU!E122,"")</f>
        <v/>
      </c>
      <c r="F130" s="1179" t="str">
        <f>IF(OR(LEFT(DULIEU!$V122,LEN(SCT!$G$8))=SCT!$G$8,LEFT(DULIEU!$W122,LEN(SCT!$G$8))=SCT!$G$8),DULIEU!O122,"")</f>
        <v/>
      </c>
      <c r="G130" s="853" t="str">
        <f>IF(E130="","",IF(LEFT(DULIEU!$V122,LEN(SCT!$G$8))=SCT!$G$8,DULIEU!$W122,IF(LEFT(DULIEU!$W122,LEN(SCT!$G$8))=SCT!$G$8,DULIEU!$V122)))</f>
        <v/>
      </c>
      <c r="H130" s="854">
        <f>IF(E130="",0,IF(LEFT(DULIEU!$V122,LEN(SCT!$G$8))=SCT!$G$8,DULIEU!$X122,0))</f>
        <v>0</v>
      </c>
      <c r="I130" s="854">
        <f>IF(E130="",0,IF(LEFT(DULIEU!$W122,LEN(SCT!$G$8))=SCT!$G$8,DULIEU!$X122,0))</f>
        <v>0</v>
      </c>
      <c r="J130" s="855">
        <f>MAX($J$13+SUBTOTAL(9,$H$15:H130)-SUBTOTAL(9,$I$15:I130)-$K$13,0)</f>
        <v>2008267500</v>
      </c>
      <c r="K130" s="855">
        <f>MAX($K$13+SUBTOTAL(9,$I$15:I130)-SUBTOTAL(9,$H$15:H130)-$J$13,0)</f>
        <v>0</v>
      </c>
      <c r="L130" s="846" t="str">
        <f t="shared" si="2"/>
        <v/>
      </c>
      <c r="M130" s="420"/>
      <c r="N130" s="420"/>
      <c r="O130" s="420"/>
      <c r="P130" s="420"/>
      <c r="Q130" s="420"/>
      <c r="R130" s="420"/>
      <c r="S130" s="420"/>
      <c r="T130" s="420"/>
      <c r="U130" s="420"/>
      <c r="V130" s="420"/>
      <c r="W130" s="420"/>
      <c r="X130" s="420"/>
      <c r="Y130" s="420"/>
      <c r="Z130" s="420"/>
      <c r="AA130" s="420"/>
      <c r="AB130" s="420"/>
      <c r="AC130" s="420"/>
    </row>
    <row r="131" spans="1:29" ht="13.5" hidden="1" customHeight="1">
      <c r="A131" s="420"/>
      <c r="B131" s="853" t="str">
        <f>IF(OR(LEFT(DULIEU!$V123,LEN(SCT!$G$8))=SCT!$G$8,LEFT(DULIEU!$W123,LEN(SCT!$G$8))=SCT!$G$8),DULIEU!D123,"")</f>
        <v/>
      </c>
      <c r="C131" s="853" t="str">
        <f>IF(OR(LEFT(DULIEU!$V123,LEN(SCT!$G$8))=SCT!$G$8,LEFT(DULIEU!$W123,LEN(SCT!$G$8))=SCT!$G$8),DULIEU!H123,"")</f>
        <v/>
      </c>
      <c r="D131" s="853" t="str">
        <f>IF(OR(LEFT(DULIEU!$V123,LEN(SCT!$G$8))=SCT!$G$8,LEFT(DULIEU!$W123,LEN(SCT!$G$8))=SCT!$G$8),DULIEU!J123,"")</f>
        <v/>
      </c>
      <c r="E131" s="853" t="str">
        <f>IF(OR(LEFT(DULIEU!$V123,LEN(SCT!$G$8))=SCT!$G$8,LEFT(DULIEU!$W123,LEN(SCT!$G$8))=SCT!$G$8),DULIEU!E123,"")</f>
        <v/>
      </c>
      <c r="F131" s="1179" t="str">
        <f>IF(OR(LEFT(DULIEU!$V123,LEN(SCT!$G$8))=SCT!$G$8,LEFT(DULIEU!$W123,LEN(SCT!$G$8))=SCT!$G$8),DULIEU!O123,"")</f>
        <v/>
      </c>
      <c r="G131" s="853" t="str">
        <f>IF(E131="","",IF(LEFT(DULIEU!$V123,LEN(SCT!$G$8))=SCT!$G$8,DULIEU!$W123,IF(LEFT(DULIEU!$W123,LEN(SCT!$G$8))=SCT!$G$8,DULIEU!$V123)))</f>
        <v/>
      </c>
      <c r="H131" s="854">
        <f>IF(E131="",0,IF(LEFT(DULIEU!$V123,LEN(SCT!$G$8))=SCT!$G$8,DULIEU!$X123,0))</f>
        <v>0</v>
      </c>
      <c r="I131" s="854">
        <f>IF(E131="",0,IF(LEFT(DULIEU!$W123,LEN(SCT!$G$8))=SCT!$G$8,DULIEU!$X123,0))</f>
        <v>0</v>
      </c>
      <c r="J131" s="855">
        <f>MAX($J$13+SUBTOTAL(9,$H$15:H131)-SUBTOTAL(9,$I$15:I131)-$K$13,0)</f>
        <v>2008267500</v>
      </c>
      <c r="K131" s="855">
        <f>MAX($K$13+SUBTOTAL(9,$I$15:I131)-SUBTOTAL(9,$H$15:H131)-$J$13,0)</f>
        <v>0</v>
      </c>
      <c r="L131" s="846" t="str">
        <f t="shared" si="2"/>
        <v/>
      </c>
      <c r="M131" s="420"/>
      <c r="N131" s="420"/>
      <c r="O131" s="420"/>
      <c r="P131" s="420"/>
      <c r="Q131" s="420"/>
      <c r="R131" s="420"/>
      <c r="S131" s="420"/>
      <c r="T131" s="420"/>
      <c r="U131" s="420"/>
      <c r="V131" s="420"/>
      <c r="W131" s="420"/>
      <c r="X131" s="420"/>
      <c r="Y131" s="420"/>
      <c r="Z131" s="420"/>
      <c r="AA131" s="420"/>
      <c r="AB131" s="420"/>
      <c r="AC131" s="420"/>
    </row>
    <row r="132" spans="1:29" ht="13.5" hidden="1" customHeight="1">
      <c r="A132" s="420"/>
      <c r="B132" s="853" t="str">
        <f>IF(OR(LEFT(DULIEU!$V124,LEN(SCT!$G$8))=SCT!$G$8,LEFT(DULIEU!$W124,LEN(SCT!$G$8))=SCT!$G$8),DULIEU!D124,"")</f>
        <v/>
      </c>
      <c r="C132" s="853" t="str">
        <f>IF(OR(LEFT(DULIEU!$V124,LEN(SCT!$G$8))=SCT!$G$8,LEFT(DULIEU!$W124,LEN(SCT!$G$8))=SCT!$G$8),DULIEU!H124,"")</f>
        <v/>
      </c>
      <c r="D132" s="853" t="str">
        <f>IF(OR(LEFT(DULIEU!$V124,LEN(SCT!$G$8))=SCT!$G$8,LEFT(DULIEU!$W124,LEN(SCT!$G$8))=SCT!$G$8),DULIEU!J124,"")</f>
        <v/>
      </c>
      <c r="E132" s="853" t="str">
        <f>IF(OR(LEFT(DULIEU!$V124,LEN(SCT!$G$8))=SCT!$G$8,LEFT(DULIEU!$W124,LEN(SCT!$G$8))=SCT!$G$8),DULIEU!E124,"")</f>
        <v/>
      </c>
      <c r="F132" s="1179" t="str">
        <f>IF(OR(LEFT(DULIEU!$V124,LEN(SCT!$G$8))=SCT!$G$8,LEFT(DULIEU!$W124,LEN(SCT!$G$8))=SCT!$G$8),DULIEU!O124,"")</f>
        <v/>
      </c>
      <c r="G132" s="853" t="str">
        <f>IF(E132="","",IF(LEFT(DULIEU!$V124,LEN(SCT!$G$8))=SCT!$G$8,DULIEU!$W124,IF(LEFT(DULIEU!$W124,LEN(SCT!$G$8))=SCT!$G$8,DULIEU!$V124)))</f>
        <v/>
      </c>
      <c r="H132" s="854">
        <f>IF(E132="",0,IF(LEFT(DULIEU!$V124,LEN(SCT!$G$8))=SCT!$G$8,DULIEU!$X124,0))</f>
        <v>0</v>
      </c>
      <c r="I132" s="854">
        <f>IF(E132="",0,IF(LEFT(DULIEU!$W124,LEN(SCT!$G$8))=SCT!$G$8,DULIEU!$X124,0))</f>
        <v>0</v>
      </c>
      <c r="J132" s="855">
        <f>MAX($J$13+SUBTOTAL(9,$H$15:H132)-SUBTOTAL(9,$I$15:I132)-$K$13,0)</f>
        <v>2008267500</v>
      </c>
      <c r="K132" s="855">
        <f>MAX($K$13+SUBTOTAL(9,$I$15:I132)-SUBTOTAL(9,$H$15:H132)-$J$13,0)</f>
        <v>0</v>
      </c>
      <c r="L132" s="846" t="str">
        <f t="shared" si="2"/>
        <v/>
      </c>
      <c r="M132" s="420"/>
      <c r="N132" s="420"/>
      <c r="O132" s="420"/>
      <c r="P132" s="420"/>
      <c r="Q132" s="420"/>
      <c r="R132" s="420"/>
      <c r="S132" s="420"/>
      <c r="T132" s="420"/>
      <c r="U132" s="420"/>
      <c r="V132" s="420"/>
      <c r="W132" s="420"/>
      <c r="X132" s="420"/>
      <c r="Y132" s="420"/>
      <c r="Z132" s="420"/>
      <c r="AA132" s="420"/>
      <c r="AB132" s="420"/>
      <c r="AC132" s="420"/>
    </row>
    <row r="133" spans="1:29" ht="13.5" hidden="1" customHeight="1">
      <c r="A133" s="420"/>
      <c r="B133" s="853" t="str">
        <f>IF(OR(LEFT(DULIEU!$V125,LEN(SCT!$G$8))=SCT!$G$8,LEFT(DULIEU!$W125,LEN(SCT!$G$8))=SCT!$G$8),DULIEU!D125,"")</f>
        <v/>
      </c>
      <c r="C133" s="853" t="str">
        <f>IF(OR(LEFT(DULIEU!$V125,LEN(SCT!$G$8))=SCT!$G$8,LEFT(DULIEU!$W125,LEN(SCT!$G$8))=SCT!$G$8),DULIEU!H125,"")</f>
        <v/>
      </c>
      <c r="D133" s="853" t="str">
        <f>IF(OR(LEFT(DULIEU!$V125,LEN(SCT!$G$8))=SCT!$G$8,LEFT(DULIEU!$W125,LEN(SCT!$G$8))=SCT!$G$8),DULIEU!J125,"")</f>
        <v/>
      </c>
      <c r="E133" s="853" t="str">
        <f>IF(OR(LEFT(DULIEU!$V125,LEN(SCT!$G$8))=SCT!$G$8,LEFT(DULIEU!$W125,LEN(SCT!$G$8))=SCT!$G$8),DULIEU!E125,"")</f>
        <v/>
      </c>
      <c r="F133" s="1179" t="str">
        <f>IF(OR(LEFT(DULIEU!$V125,LEN(SCT!$G$8))=SCT!$G$8,LEFT(DULIEU!$W125,LEN(SCT!$G$8))=SCT!$G$8),DULIEU!O125,"")</f>
        <v/>
      </c>
      <c r="G133" s="853" t="str">
        <f>IF(E133="","",IF(LEFT(DULIEU!$V125,LEN(SCT!$G$8))=SCT!$G$8,DULIEU!$W125,IF(LEFT(DULIEU!$W125,LEN(SCT!$G$8))=SCT!$G$8,DULIEU!$V125)))</f>
        <v/>
      </c>
      <c r="H133" s="854">
        <f>IF(E133="",0,IF(LEFT(DULIEU!$V125,LEN(SCT!$G$8))=SCT!$G$8,DULIEU!$X125,0))</f>
        <v>0</v>
      </c>
      <c r="I133" s="854">
        <f>IF(E133="",0,IF(LEFT(DULIEU!$W125,LEN(SCT!$G$8))=SCT!$G$8,DULIEU!$X125,0))</f>
        <v>0</v>
      </c>
      <c r="J133" s="855">
        <f>MAX($J$13+SUBTOTAL(9,$H$15:H133)-SUBTOTAL(9,$I$15:I133)-$K$13,0)</f>
        <v>2008267500</v>
      </c>
      <c r="K133" s="855">
        <f>MAX($K$13+SUBTOTAL(9,$I$15:I133)-SUBTOTAL(9,$H$15:H133)-$J$13,0)</f>
        <v>0</v>
      </c>
      <c r="L133" s="846" t="str">
        <f t="shared" si="2"/>
        <v/>
      </c>
      <c r="M133" s="420"/>
      <c r="N133" s="420"/>
      <c r="O133" s="420"/>
      <c r="P133" s="420"/>
      <c r="Q133" s="420"/>
      <c r="R133" s="420"/>
      <c r="S133" s="420"/>
      <c r="T133" s="420"/>
      <c r="U133" s="420"/>
      <c r="V133" s="420"/>
      <c r="W133" s="420"/>
      <c r="X133" s="420"/>
      <c r="Y133" s="420"/>
      <c r="Z133" s="420"/>
      <c r="AA133" s="420"/>
      <c r="AB133" s="420"/>
      <c r="AC133" s="420"/>
    </row>
    <row r="134" spans="1:29" ht="13.5" hidden="1" customHeight="1">
      <c r="A134" s="420"/>
      <c r="B134" s="853" t="str">
        <f>IF(OR(LEFT(DULIEU!$V126,LEN(SCT!$G$8))=SCT!$G$8,LEFT(DULIEU!$W126,LEN(SCT!$G$8))=SCT!$G$8),DULIEU!D126,"")</f>
        <v/>
      </c>
      <c r="C134" s="853" t="str">
        <f>IF(OR(LEFT(DULIEU!$V126,LEN(SCT!$G$8))=SCT!$G$8,LEFT(DULIEU!$W126,LEN(SCT!$G$8))=SCT!$G$8),DULIEU!H126,"")</f>
        <v/>
      </c>
      <c r="D134" s="853" t="str">
        <f>IF(OR(LEFT(DULIEU!$V126,LEN(SCT!$G$8))=SCT!$G$8,LEFT(DULIEU!$W126,LEN(SCT!$G$8))=SCT!$G$8),DULIEU!J126,"")</f>
        <v/>
      </c>
      <c r="E134" s="853" t="str">
        <f>IF(OR(LEFT(DULIEU!$V126,LEN(SCT!$G$8))=SCT!$G$8,LEFT(DULIEU!$W126,LEN(SCT!$G$8))=SCT!$G$8),DULIEU!E126,"")</f>
        <v/>
      </c>
      <c r="F134" s="1179" t="str">
        <f>IF(OR(LEFT(DULIEU!$V126,LEN(SCT!$G$8))=SCT!$G$8,LEFT(DULIEU!$W126,LEN(SCT!$G$8))=SCT!$G$8),DULIEU!O126,"")</f>
        <v/>
      </c>
      <c r="G134" s="853" t="str">
        <f>IF(E134="","",IF(LEFT(DULIEU!$V126,LEN(SCT!$G$8))=SCT!$G$8,DULIEU!$W126,IF(LEFT(DULIEU!$W126,LEN(SCT!$G$8))=SCT!$G$8,DULIEU!$V126)))</f>
        <v/>
      </c>
      <c r="H134" s="854">
        <f>IF(E134="",0,IF(LEFT(DULIEU!$V126,LEN(SCT!$G$8))=SCT!$G$8,DULIEU!$X126,0))</f>
        <v>0</v>
      </c>
      <c r="I134" s="854">
        <f>IF(E134="",0,IF(LEFT(DULIEU!$W126,LEN(SCT!$G$8))=SCT!$G$8,DULIEU!$X126,0))</f>
        <v>0</v>
      </c>
      <c r="J134" s="855">
        <f>MAX($J$13+SUBTOTAL(9,$H$15:H134)-SUBTOTAL(9,$I$15:I134)-$K$13,0)</f>
        <v>2008267500</v>
      </c>
      <c r="K134" s="855">
        <f>MAX($K$13+SUBTOTAL(9,$I$15:I134)-SUBTOTAL(9,$H$15:H134)-$J$13,0)</f>
        <v>0</v>
      </c>
      <c r="L134" s="846" t="str">
        <f t="shared" si="2"/>
        <v/>
      </c>
      <c r="M134" s="420"/>
      <c r="N134" s="420"/>
      <c r="O134" s="420"/>
      <c r="P134" s="420"/>
      <c r="Q134" s="420"/>
      <c r="R134" s="420"/>
      <c r="S134" s="420"/>
      <c r="T134" s="420"/>
      <c r="U134" s="420"/>
      <c r="V134" s="420"/>
      <c r="W134" s="420"/>
      <c r="X134" s="420"/>
      <c r="Y134" s="420"/>
      <c r="Z134" s="420"/>
      <c r="AA134" s="420"/>
      <c r="AB134" s="420"/>
      <c r="AC134" s="420"/>
    </row>
    <row r="135" spans="1:29" ht="13.5" hidden="1" customHeight="1">
      <c r="A135" s="420"/>
      <c r="B135" s="853" t="str">
        <f>IF(OR(LEFT(DULIEU!$V127,LEN(SCT!$G$8))=SCT!$G$8,LEFT(DULIEU!$W127,LEN(SCT!$G$8))=SCT!$G$8),DULIEU!D127,"")</f>
        <v/>
      </c>
      <c r="C135" s="853" t="str">
        <f>IF(OR(LEFT(DULIEU!$V127,LEN(SCT!$G$8))=SCT!$G$8,LEFT(DULIEU!$W127,LEN(SCT!$G$8))=SCT!$G$8),DULIEU!H127,"")</f>
        <v/>
      </c>
      <c r="D135" s="853" t="str">
        <f>IF(OR(LEFT(DULIEU!$V127,LEN(SCT!$G$8))=SCT!$G$8,LEFT(DULIEU!$W127,LEN(SCT!$G$8))=SCT!$G$8),DULIEU!J127,"")</f>
        <v/>
      </c>
      <c r="E135" s="853" t="str">
        <f>IF(OR(LEFT(DULIEU!$V127,LEN(SCT!$G$8))=SCT!$G$8,LEFT(DULIEU!$W127,LEN(SCT!$G$8))=SCT!$G$8),DULIEU!E127,"")</f>
        <v/>
      </c>
      <c r="F135" s="1179" t="str">
        <f>IF(OR(LEFT(DULIEU!$V127,LEN(SCT!$G$8))=SCT!$G$8,LEFT(DULIEU!$W127,LEN(SCT!$G$8))=SCT!$G$8),DULIEU!O127,"")</f>
        <v/>
      </c>
      <c r="G135" s="853" t="str">
        <f>IF(E135="","",IF(LEFT(DULIEU!$V127,LEN(SCT!$G$8))=SCT!$G$8,DULIEU!$W127,IF(LEFT(DULIEU!$W127,LEN(SCT!$G$8))=SCT!$G$8,DULIEU!$V127)))</f>
        <v/>
      </c>
      <c r="H135" s="854">
        <f>IF(E135="",0,IF(LEFT(DULIEU!$V127,LEN(SCT!$G$8))=SCT!$G$8,DULIEU!$X127,0))</f>
        <v>0</v>
      </c>
      <c r="I135" s="854">
        <f>IF(E135="",0,IF(LEFT(DULIEU!$W127,LEN(SCT!$G$8))=SCT!$G$8,DULIEU!$X127,0))</f>
        <v>0</v>
      </c>
      <c r="J135" s="855">
        <f>MAX($J$13+SUBTOTAL(9,$H$15:H135)-SUBTOTAL(9,$I$15:I135)-$K$13,0)</f>
        <v>2008267500</v>
      </c>
      <c r="K135" s="855">
        <f>MAX($K$13+SUBTOTAL(9,$I$15:I135)-SUBTOTAL(9,$H$15:H135)-$J$13,0)</f>
        <v>0</v>
      </c>
      <c r="L135" s="846" t="str">
        <f t="shared" si="2"/>
        <v/>
      </c>
      <c r="M135" s="420"/>
      <c r="N135" s="420"/>
      <c r="O135" s="420"/>
      <c r="P135" s="420"/>
      <c r="Q135" s="420"/>
      <c r="R135" s="420"/>
      <c r="S135" s="420"/>
      <c r="T135" s="420"/>
      <c r="U135" s="420"/>
      <c r="V135" s="420"/>
      <c r="W135" s="420"/>
      <c r="X135" s="420"/>
      <c r="Y135" s="420"/>
      <c r="Z135" s="420"/>
      <c r="AA135" s="420"/>
      <c r="AB135" s="420"/>
      <c r="AC135" s="420"/>
    </row>
    <row r="136" spans="1:29" ht="13.5" hidden="1" customHeight="1">
      <c r="A136" s="420"/>
      <c r="B136" s="853" t="str">
        <f>IF(OR(LEFT(DULIEU!$V128,LEN(SCT!$G$8))=SCT!$G$8,LEFT(DULIEU!$W128,LEN(SCT!$G$8))=SCT!$G$8),DULIEU!D128,"")</f>
        <v/>
      </c>
      <c r="C136" s="853" t="str">
        <f>IF(OR(LEFT(DULIEU!$V128,LEN(SCT!$G$8))=SCT!$G$8,LEFT(DULIEU!$W128,LEN(SCT!$G$8))=SCT!$G$8),DULIEU!H128,"")</f>
        <v/>
      </c>
      <c r="D136" s="853" t="str">
        <f>IF(OR(LEFT(DULIEU!$V128,LEN(SCT!$G$8))=SCT!$G$8,LEFT(DULIEU!$W128,LEN(SCT!$G$8))=SCT!$G$8),DULIEU!J128,"")</f>
        <v/>
      </c>
      <c r="E136" s="853" t="str">
        <f>IF(OR(LEFT(DULIEU!$V128,LEN(SCT!$G$8))=SCT!$G$8,LEFT(DULIEU!$W128,LEN(SCT!$G$8))=SCT!$G$8),DULIEU!E128,"")</f>
        <v/>
      </c>
      <c r="F136" s="1179" t="str">
        <f>IF(OR(LEFT(DULIEU!$V128,LEN(SCT!$G$8))=SCT!$G$8,LEFT(DULIEU!$W128,LEN(SCT!$G$8))=SCT!$G$8),DULIEU!O128,"")</f>
        <v/>
      </c>
      <c r="G136" s="853" t="str">
        <f>IF(E136="","",IF(LEFT(DULIEU!$V128,LEN(SCT!$G$8))=SCT!$G$8,DULIEU!$W128,IF(LEFT(DULIEU!$W128,LEN(SCT!$G$8))=SCT!$G$8,DULIEU!$V128)))</f>
        <v/>
      </c>
      <c r="H136" s="854">
        <f>IF(E136="",0,IF(LEFT(DULIEU!$V128,LEN(SCT!$G$8))=SCT!$G$8,DULIEU!$X128,0))</f>
        <v>0</v>
      </c>
      <c r="I136" s="854">
        <f>IF(E136="",0,IF(LEFT(DULIEU!$W128,LEN(SCT!$G$8))=SCT!$G$8,DULIEU!$X128,0))</f>
        <v>0</v>
      </c>
      <c r="J136" s="855">
        <f>MAX($J$13+SUBTOTAL(9,$H$15:H136)-SUBTOTAL(9,$I$15:I136)-$K$13,0)</f>
        <v>2008267500</v>
      </c>
      <c r="K136" s="855">
        <f>MAX($K$13+SUBTOTAL(9,$I$15:I136)-SUBTOTAL(9,$H$15:H136)-$J$13,0)</f>
        <v>0</v>
      </c>
      <c r="L136" s="846" t="str">
        <f t="shared" si="2"/>
        <v/>
      </c>
      <c r="M136" s="420"/>
      <c r="N136" s="420"/>
      <c r="O136" s="420"/>
      <c r="P136" s="420"/>
      <c r="Q136" s="420"/>
      <c r="R136" s="420"/>
      <c r="S136" s="420"/>
      <c r="T136" s="420"/>
      <c r="U136" s="420"/>
      <c r="V136" s="420"/>
      <c r="W136" s="420"/>
      <c r="X136" s="420"/>
      <c r="Y136" s="420"/>
      <c r="Z136" s="420"/>
      <c r="AA136" s="420"/>
      <c r="AB136" s="420"/>
      <c r="AC136" s="420"/>
    </row>
    <row r="137" spans="1:29" ht="13.5" hidden="1" customHeight="1">
      <c r="A137" s="420"/>
      <c r="B137" s="853" t="str">
        <f>IF(OR(LEFT(DULIEU!$V129,LEN(SCT!$G$8))=SCT!$G$8,LEFT(DULIEU!$W129,LEN(SCT!$G$8))=SCT!$G$8),DULIEU!D129,"")</f>
        <v/>
      </c>
      <c r="C137" s="853" t="str">
        <f>IF(OR(LEFT(DULIEU!$V129,LEN(SCT!$G$8))=SCT!$G$8,LEFT(DULIEU!$W129,LEN(SCT!$G$8))=SCT!$G$8),DULIEU!H129,"")</f>
        <v/>
      </c>
      <c r="D137" s="853" t="str">
        <f>IF(OR(LEFT(DULIEU!$V129,LEN(SCT!$G$8))=SCT!$G$8,LEFT(DULIEU!$W129,LEN(SCT!$G$8))=SCT!$G$8),DULIEU!J129,"")</f>
        <v/>
      </c>
      <c r="E137" s="853" t="str">
        <f>IF(OR(LEFT(DULIEU!$V129,LEN(SCT!$G$8))=SCT!$G$8,LEFT(DULIEU!$W129,LEN(SCT!$G$8))=SCT!$G$8),DULIEU!E129,"")</f>
        <v/>
      </c>
      <c r="F137" s="1179" t="str">
        <f>IF(OR(LEFT(DULIEU!$V129,LEN(SCT!$G$8))=SCT!$G$8,LEFT(DULIEU!$W129,LEN(SCT!$G$8))=SCT!$G$8),DULIEU!O129,"")</f>
        <v/>
      </c>
      <c r="G137" s="853" t="str">
        <f>IF(E137="","",IF(LEFT(DULIEU!$V129,LEN(SCT!$G$8))=SCT!$G$8,DULIEU!$W129,IF(LEFT(DULIEU!$W129,LEN(SCT!$G$8))=SCT!$G$8,DULIEU!$V129)))</f>
        <v/>
      </c>
      <c r="H137" s="854">
        <f>IF(E137="",0,IF(LEFT(DULIEU!$V129,LEN(SCT!$G$8))=SCT!$G$8,DULIEU!$X129,0))</f>
        <v>0</v>
      </c>
      <c r="I137" s="854">
        <f>IF(E137="",0,IF(LEFT(DULIEU!$W129,LEN(SCT!$G$8))=SCT!$G$8,DULIEU!$X129,0))</f>
        <v>0</v>
      </c>
      <c r="J137" s="855">
        <f>MAX($J$13+SUBTOTAL(9,$H$15:H137)-SUBTOTAL(9,$I$15:I137)-$K$13,0)</f>
        <v>2008267500</v>
      </c>
      <c r="K137" s="855">
        <f>MAX($K$13+SUBTOTAL(9,$I$15:I137)-SUBTOTAL(9,$H$15:H137)-$J$13,0)</f>
        <v>0</v>
      </c>
      <c r="L137" s="846" t="str">
        <f t="shared" si="2"/>
        <v/>
      </c>
      <c r="M137" s="420"/>
      <c r="N137" s="420"/>
      <c r="O137" s="420"/>
      <c r="P137" s="420"/>
      <c r="Q137" s="420"/>
      <c r="R137" s="420"/>
      <c r="S137" s="420"/>
      <c r="T137" s="420"/>
      <c r="U137" s="420"/>
      <c r="V137" s="420"/>
      <c r="W137" s="420"/>
      <c r="X137" s="420"/>
      <c r="Y137" s="420"/>
      <c r="Z137" s="420"/>
      <c r="AA137" s="420"/>
      <c r="AB137" s="420"/>
      <c r="AC137" s="420"/>
    </row>
    <row r="138" spans="1:29" ht="13.5" hidden="1" customHeight="1">
      <c r="A138" s="420"/>
      <c r="B138" s="853" t="str">
        <f>IF(OR(LEFT(DULIEU!$V130,LEN(SCT!$G$8))=SCT!$G$8,LEFT(DULIEU!$W130,LEN(SCT!$G$8))=SCT!$G$8),DULIEU!D130,"")</f>
        <v/>
      </c>
      <c r="C138" s="853" t="str">
        <f>IF(OR(LEFT(DULIEU!$V130,LEN(SCT!$G$8))=SCT!$G$8,LEFT(DULIEU!$W130,LEN(SCT!$G$8))=SCT!$G$8),DULIEU!H130,"")</f>
        <v/>
      </c>
      <c r="D138" s="853" t="str">
        <f>IF(OR(LEFT(DULIEU!$V130,LEN(SCT!$G$8))=SCT!$G$8,LEFT(DULIEU!$W130,LEN(SCT!$G$8))=SCT!$G$8),DULIEU!J130,"")</f>
        <v/>
      </c>
      <c r="E138" s="853" t="str">
        <f>IF(OR(LEFT(DULIEU!$V130,LEN(SCT!$G$8))=SCT!$G$8,LEFT(DULIEU!$W130,LEN(SCT!$G$8))=SCT!$G$8),DULIEU!E130,"")</f>
        <v/>
      </c>
      <c r="F138" s="1179" t="str">
        <f>IF(OR(LEFT(DULIEU!$V130,LEN(SCT!$G$8))=SCT!$G$8,LEFT(DULIEU!$W130,LEN(SCT!$G$8))=SCT!$G$8),DULIEU!O130,"")</f>
        <v/>
      </c>
      <c r="G138" s="853" t="str">
        <f>IF(E138="","",IF(LEFT(DULIEU!$V130,LEN(SCT!$G$8))=SCT!$G$8,DULIEU!$W130,IF(LEFT(DULIEU!$W130,LEN(SCT!$G$8))=SCT!$G$8,DULIEU!$V130)))</f>
        <v/>
      </c>
      <c r="H138" s="854">
        <f>IF(E138="",0,IF(LEFT(DULIEU!$V130,LEN(SCT!$G$8))=SCT!$G$8,DULIEU!$X130,0))</f>
        <v>0</v>
      </c>
      <c r="I138" s="854">
        <f>IF(E138="",0,IF(LEFT(DULIEU!$W130,LEN(SCT!$G$8))=SCT!$G$8,DULIEU!$X130,0))</f>
        <v>0</v>
      </c>
      <c r="J138" s="855">
        <f>MAX($J$13+SUBTOTAL(9,$H$15:H138)-SUBTOTAL(9,$I$15:I138)-$K$13,0)</f>
        <v>2008267500</v>
      </c>
      <c r="K138" s="855">
        <f>MAX($K$13+SUBTOTAL(9,$I$15:I138)-SUBTOTAL(9,$H$15:H138)-$J$13,0)</f>
        <v>0</v>
      </c>
      <c r="L138" s="846" t="str">
        <f t="shared" si="2"/>
        <v/>
      </c>
      <c r="M138" s="420"/>
      <c r="N138" s="420"/>
      <c r="O138" s="420"/>
      <c r="P138" s="420"/>
      <c r="Q138" s="420"/>
      <c r="R138" s="420"/>
      <c r="S138" s="420"/>
      <c r="T138" s="420"/>
      <c r="U138" s="420"/>
      <c r="V138" s="420"/>
      <c r="W138" s="420"/>
      <c r="X138" s="420"/>
      <c r="Y138" s="420"/>
      <c r="Z138" s="420"/>
      <c r="AA138" s="420"/>
      <c r="AB138" s="420"/>
      <c r="AC138" s="420"/>
    </row>
    <row r="139" spans="1:29" ht="13.5" hidden="1" customHeight="1">
      <c r="A139" s="420"/>
      <c r="B139" s="853" t="str">
        <f>IF(OR(LEFT(DULIEU!$V131,LEN(SCT!$G$8))=SCT!$G$8,LEFT(DULIEU!$W131,LEN(SCT!$G$8))=SCT!$G$8),DULIEU!D131,"")</f>
        <v/>
      </c>
      <c r="C139" s="853" t="str">
        <f>IF(OR(LEFT(DULIEU!$V131,LEN(SCT!$G$8))=SCT!$G$8,LEFT(DULIEU!$W131,LEN(SCT!$G$8))=SCT!$G$8),DULIEU!H131,"")</f>
        <v/>
      </c>
      <c r="D139" s="853" t="str">
        <f>IF(OR(LEFT(DULIEU!$V131,LEN(SCT!$G$8))=SCT!$G$8,LEFT(DULIEU!$W131,LEN(SCT!$G$8))=SCT!$G$8),DULIEU!J131,"")</f>
        <v/>
      </c>
      <c r="E139" s="853" t="str">
        <f>IF(OR(LEFT(DULIEU!$V131,LEN(SCT!$G$8))=SCT!$G$8,LEFT(DULIEU!$W131,LEN(SCT!$G$8))=SCT!$G$8),DULIEU!E131,"")</f>
        <v/>
      </c>
      <c r="F139" s="1179" t="str">
        <f>IF(OR(LEFT(DULIEU!$V131,LEN(SCT!$G$8))=SCT!$G$8,LEFT(DULIEU!$W131,LEN(SCT!$G$8))=SCT!$G$8),DULIEU!O131,"")</f>
        <v/>
      </c>
      <c r="G139" s="853" t="str">
        <f>IF(E139="","",IF(LEFT(DULIEU!$V131,LEN(SCT!$G$8))=SCT!$G$8,DULIEU!$W131,IF(LEFT(DULIEU!$W131,LEN(SCT!$G$8))=SCT!$G$8,DULIEU!$V131)))</f>
        <v/>
      </c>
      <c r="H139" s="854">
        <f>IF(E139="",0,IF(LEFT(DULIEU!$V131,LEN(SCT!$G$8))=SCT!$G$8,DULIEU!$X131,0))</f>
        <v>0</v>
      </c>
      <c r="I139" s="854">
        <f>IF(E139="",0,IF(LEFT(DULIEU!$W131,LEN(SCT!$G$8))=SCT!$G$8,DULIEU!$X131,0))</f>
        <v>0</v>
      </c>
      <c r="J139" s="855">
        <f>MAX($J$13+SUBTOTAL(9,$H$15:H139)-SUBTOTAL(9,$I$15:I139)-$K$13,0)</f>
        <v>2008267500</v>
      </c>
      <c r="K139" s="855">
        <f>MAX($K$13+SUBTOTAL(9,$I$15:I139)-SUBTOTAL(9,$H$15:H139)-$J$13,0)</f>
        <v>0</v>
      </c>
      <c r="L139" s="846" t="str">
        <f t="shared" si="2"/>
        <v/>
      </c>
      <c r="M139" s="420"/>
      <c r="N139" s="420"/>
      <c r="O139" s="420"/>
      <c r="P139" s="420"/>
      <c r="Q139" s="420"/>
      <c r="R139" s="420"/>
      <c r="S139" s="420"/>
      <c r="T139" s="420"/>
      <c r="U139" s="420"/>
      <c r="V139" s="420"/>
      <c r="W139" s="420"/>
      <c r="X139" s="420"/>
      <c r="Y139" s="420"/>
      <c r="Z139" s="420"/>
      <c r="AA139" s="420"/>
      <c r="AB139" s="420"/>
      <c r="AC139" s="420"/>
    </row>
    <row r="140" spans="1:29" ht="13.5" hidden="1" customHeight="1">
      <c r="A140" s="420"/>
      <c r="B140" s="853" t="str">
        <f>IF(OR(LEFT(DULIEU!$V132,LEN(SCT!$G$8))=SCT!$G$8,LEFT(DULIEU!$W132,LEN(SCT!$G$8))=SCT!$G$8),DULIEU!D132,"")</f>
        <v/>
      </c>
      <c r="C140" s="853" t="str">
        <f>IF(OR(LEFT(DULIEU!$V132,LEN(SCT!$G$8))=SCT!$G$8,LEFT(DULIEU!$W132,LEN(SCT!$G$8))=SCT!$G$8),DULIEU!H132,"")</f>
        <v/>
      </c>
      <c r="D140" s="853" t="str">
        <f>IF(OR(LEFT(DULIEU!$V132,LEN(SCT!$G$8))=SCT!$G$8,LEFT(DULIEU!$W132,LEN(SCT!$G$8))=SCT!$G$8),DULIEU!J132,"")</f>
        <v/>
      </c>
      <c r="E140" s="853" t="str">
        <f>IF(OR(LEFT(DULIEU!$V132,LEN(SCT!$G$8))=SCT!$G$8,LEFT(DULIEU!$W132,LEN(SCT!$G$8))=SCT!$G$8),DULIEU!E132,"")</f>
        <v/>
      </c>
      <c r="F140" s="1179" t="str">
        <f>IF(OR(LEFT(DULIEU!$V132,LEN(SCT!$G$8))=SCT!$G$8,LEFT(DULIEU!$W132,LEN(SCT!$G$8))=SCT!$G$8),DULIEU!O132,"")</f>
        <v/>
      </c>
      <c r="G140" s="853" t="str">
        <f>IF(E140="","",IF(LEFT(DULIEU!$V132,LEN(SCT!$G$8))=SCT!$G$8,DULIEU!$W132,IF(LEFT(DULIEU!$W132,LEN(SCT!$G$8))=SCT!$G$8,DULIEU!$V132)))</f>
        <v/>
      </c>
      <c r="H140" s="854">
        <f>IF(E140="",0,IF(LEFT(DULIEU!$V132,LEN(SCT!$G$8))=SCT!$G$8,DULIEU!$X132,0))</f>
        <v>0</v>
      </c>
      <c r="I140" s="854">
        <f>IF(E140="",0,IF(LEFT(DULIEU!$W132,LEN(SCT!$G$8))=SCT!$G$8,DULIEU!$X132,0))</f>
        <v>0</v>
      </c>
      <c r="J140" s="855">
        <f>MAX($J$13+SUBTOTAL(9,$H$15:H140)-SUBTOTAL(9,$I$15:I140)-$K$13,0)</f>
        <v>2008267500</v>
      </c>
      <c r="K140" s="855">
        <f>MAX($K$13+SUBTOTAL(9,$I$15:I140)-SUBTOTAL(9,$H$15:H140)-$J$13,0)</f>
        <v>0</v>
      </c>
      <c r="L140" s="846" t="str">
        <f t="shared" si="2"/>
        <v/>
      </c>
      <c r="M140" s="420"/>
      <c r="N140" s="420"/>
      <c r="O140" s="420"/>
      <c r="P140" s="420"/>
      <c r="Q140" s="420"/>
      <c r="R140" s="420"/>
      <c r="S140" s="420"/>
      <c r="T140" s="420"/>
      <c r="U140" s="420"/>
      <c r="V140" s="420"/>
      <c r="W140" s="420"/>
      <c r="X140" s="420"/>
      <c r="Y140" s="420"/>
      <c r="Z140" s="420"/>
      <c r="AA140" s="420"/>
      <c r="AB140" s="420"/>
      <c r="AC140" s="420"/>
    </row>
    <row r="141" spans="1:29" ht="13.5" hidden="1" customHeight="1">
      <c r="A141" s="420"/>
      <c r="B141" s="853" t="str">
        <f>IF(OR(LEFT(DULIEU!$V133,LEN(SCT!$G$8))=SCT!$G$8,LEFT(DULIEU!$W133,LEN(SCT!$G$8))=SCT!$G$8),DULIEU!D133,"")</f>
        <v/>
      </c>
      <c r="C141" s="853" t="str">
        <f>IF(OR(LEFT(DULIEU!$V133,LEN(SCT!$G$8))=SCT!$G$8,LEFT(DULIEU!$W133,LEN(SCT!$G$8))=SCT!$G$8),DULIEU!H133,"")</f>
        <v/>
      </c>
      <c r="D141" s="853" t="str">
        <f>IF(OR(LEFT(DULIEU!$V133,LEN(SCT!$G$8))=SCT!$G$8,LEFT(DULIEU!$W133,LEN(SCT!$G$8))=SCT!$G$8),DULIEU!J133,"")</f>
        <v/>
      </c>
      <c r="E141" s="853" t="str">
        <f>IF(OR(LEFT(DULIEU!$V133,LEN(SCT!$G$8))=SCT!$G$8,LEFT(DULIEU!$W133,LEN(SCT!$G$8))=SCT!$G$8),DULIEU!E133,"")</f>
        <v/>
      </c>
      <c r="F141" s="1179" t="str">
        <f>IF(OR(LEFT(DULIEU!$V133,LEN(SCT!$G$8))=SCT!$G$8,LEFT(DULIEU!$W133,LEN(SCT!$G$8))=SCT!$G$8),DULIEU!O133,"")</f>
        <v/>
      </c>
      <c r="G141" s="853" t="str">
        <f>IF(E141="","",IF(LEFT(DULIEU!$V133,LEN(SCT!$G$8))=SCT!$G$8,DULIEU!$W133,IF(LEFT(DULIEU!$W133,LEN(SCT!$G$8))=SCT!$G$8,DULIEU!$V133)))</f>
        <v/>
      </c>
      <c r="H141" s="854">
        <f>IF(E141="",0,IF(LEFT(DULIEU!$V133,LEN(SCT!$G$8))=SCT!$G$8,DULIEU!$X133,0))</f>
        <v>0</v>
      </c>
      <c r="I141" s="854">
        <f>IF(E141="",0,IF(LEFT(DULIEU!$W133,LEN(SCT!$G$8))=SCT!$G$8,DULIEU!$X133,0))</f>
        <v>0</v>
      </c>
      <c r="J141" s="855">
        <f>MAX($J$13+SUBTOTAL(9,$H$15:H141)-SUBTOTAL(9,$I$15:I141)-$K$13,0)</f>
        <v>2008267500</v>
      </c>
      <c r="K141" s="855">
        <f>MAX($K$13+SUBTOTAL(9,$I$15:I141)-SUBTOTAL(9,$H$15:H141)-$J$13,0)</f>
        <v>0</v>
      </c>
      <c r="L141" s="846" t="str">
        <f t="shared" si="2"/>
        <v/>
      </c>
      <c r="M141" s="420"/>
      <c r="N141" s="420"/>
      <c r="O141" s="420"/>
      <c r="P141" s="420"/>
      <c r="Q141" s="420"/>
      <c r="R141" s="420"/>
      <c r="S141" s="420"/>
      <c r="T141" s="420"/>
      <c r="U141" s="420"/>
      <c r="V141" s="420"/>
      <c r="W141" s="420"/>
      <c r="X141" s="420"/>
      <c r="Y141" s="420"/>
      <c r="Z141" s="420"/>
      <c r="AA141" s="420"/>
      <c r="AB141" s="420"/>
      <c r="AC141" s="420"/>
    </row>
    <row r="142" spans="1:29" ht="13.5" hidden="1" customHeight="1">
      <c r="A142" s="420"/>
      <c r="B142" s="853" t="str">
        <f>IF(OR(LEFT(DULIEU!$V134,LEN(SCT!$G$8))=SCT!$G$8,LEFT(DULIEU!$W134,LEN(SCT!$G$8))=SCT!$G$8),DULIEU!D134,"")</f>
        <v/>
      </c>
      <c r="C142" s="853" t="str">
        <f>IF(OR(LEFT(DULIEU!$V134,LEN(SCT!$G$8))=SCT!$G$8,LEFT(DULIEU!$W134,LEN(SCT!$G$8))=SCT!$G$8),DULIEU!H134,"")</f>
        <v/>
      </c>
      <c r="D142" s="853" t="str">
        <f>IF(OR(LEFT(DULIEU!$V134,LEN(SCT!$G$8))=SCT!$G$8,LEFT(DULIEU!$W134,LEN(SCT!$G$8))=SCT!$G$8),DULIEU!J134,"")</f>
        <v/>
      </c>
      <c r="E142" s="853" t="str">
        <f>IF(OR(LEFT(DULIEU!$V134,LEN(SCT!$G$8))=SCT!$G$8,LEFT(DULIEU!$W134,LEN(SCT!$G$8))=SCT!$G$8),DULIEU!E134,"")</f>
        <v/>
      </c>
      <c r="F142" s="1179" t="str">
        <f>IF(OR(LEFT(DULIEU!$V134,LEN(SCT!$G$8))=SCT!$G$8,LEFT(DULIEU!$W134,LEN(SCT!$G$8))=SCT!$G$8),DULIEU!O134,"")</f>
        <v/>
      </c>
      <c r="G142" s="853" t="str">
        <f>IF(E142="","",IF(LEFT(DULIEU!$V134,LEN(SCT!$G$8))=SCT!$G$8,DULIEU!$W134,IF(LEFT(DULIEU!$W134,LEN(SCT!$G$8))=SCT!$G$8,DULIEU!$V134)))</f>
        <v/>
      </c>
      <c r="H142" s="854">
        <f>IF(E142="",0,IF(LEFT(DULIEU!$V134,LEN(SCT!$G$8))=SCT!$G$8,DULIEU!$X134,0))</f>
        <v>0</v>
      </c>
      <c r="I142" s="854">
        <f>IF(E142="",0,IF(LEFT(DULIEU!$W134,LEN(SCT!$G$8))=SCT!$G$8,DULIEU!$X134,0))</f>
        <v>0</v>
      </c>
      <c r="J142" s="855">
        <f>MAX($J$13+SUBTOTAL(9,$H$15:H142)-SUBTOTAL(9,$I$15:I142)-$K$13,0)</f>
        <v>2008267500</v>
      </c>
      <c r="K142" s="855">
        <f>MAX($K$13+SUBTOTAL(9,$I$15:I142)-SUBTOTAL(9,$H$15:H142)-$J$13,0)</f>
        <v>0</v>
      </c>
      <c r="L142" s="846" t="str">
        <f t="shared" si="2"/>
        <v/>
      </c>
      <c r="M142" s="420"/>
      <c r="N142" s="420"/>
      <c r="O142" s="420"/>
      <c r="P142" s="420"/>
      <c r="Q142" s="420"/>
      <c r="R142" s="420"/>
      <c r="S142" s="420"/>
      <c r="T142" s="420"/>
      <c r="U142" s="420"/>
      <c r="V142" s="420"/>
      <c r="W142" s="420"/>
      <c r="X142" s="420"/>
      <c r="Y142" s="420"/>
      <c r="Z142" s="420"/>
      <c r="AA142" s="420"/>
      <c r="AB142" s="420"/>
      <c r="AC142" s="420"/>
    </row>
    <row r="143" spans="1:29" ht="13.5" hidden="1" customHeight="1">
      <c r="A143" s="420"/>
      <c r="B143" s="853" t="str">
        <f>IF(OR(LEFT(DULIEU!$V135,LEN(SCT!$G$8))=SCT!$G$8,LEFT(DULIEU!$W135,LEN(SCT!$G$8))=SCT!$G$8),DULIEU!D135,"")</f>
        <v/>
      </c>
      <c r="C143" s="853" t="str">
        <f>IF(OR(LEFT(DULIEU!$V135,LEN(SCT!$G$8))=SCT!$G$8,LEFT(DULIEU!$W135,LEN(SCT!$G$8))=SCT!$G$8),DULIEU!H135,"")</f>
        <v/>
      </c>
      <c r="D143" s="853" t="str">
        <f>IF(OR(LEFT(DULIEU!$V135,LEN(SCT!$G$8))=SCT!$G$8,LEFT(DULIEU!$W135,LEN(SCT!$G$8))=SCT!$G$8),DULIEU!J135,"")</f>
        <v/>
      </c>
      <c r="E143" s="853" t="str">
        <f>IF(OR(LEFT(DULIEU!$V135,LEN(SCT!$G$8))=SCT!$G$8,LEFT(DULIEU!$W135,LEN(SCT!$G$8))=SCT!$G$8),DULIEU!E135,"")</f>
        <v/>
      </c>
      <c r="F143" s="1179" t="str">
        <f>IF(OR(LEFT(DULIEU!$V135,LEN(SCT!$G$8))=SCT!$G$8,LEFT(DULIEU!$W135,LEN(SCT!$G$8))=SCT!$G$8),DULIEU!O135,"")</f>
        <v/>
      </c>
      <c r="G143" s="853" t="str">
        <f>IF(E143="","",IF(LEFT(DULIEU!$V135,LEN(SCT!$G$8))=SCT!$G$8,DULIEU!$W135,IF(LEFT(DULIEU!$W135,LEN(SCT!$G$8))=SCT!$G$8,DULIEU!$V135)))</f>
        <v/>
      </c>
      <c r="H143" s="854">
        <f>IF(E143="",0,IF(LEFT(DULIEU!$V135,LEN(SCT!$G$8))=SCT!$G$8,DULIEU!$X135,0))</f>
        <v>0</v>
      </c>
      <c r="I143" s="854">
        <f>IF(E143="",0,IF(LEFT(DULIEU!$W135,LEN(SCT!$G$8))=SCT!$G$8,DULIEU!$X135,0))</f>
        <v>0</v>
      </c>
      <c r="J143" s="855">
        <f>MAX($J$13+SUBTOTAL(9,$H$15:H143)-SUBTOTAL(9,$I$15:I143)-$K$13,0)</f>
        <v>2008267500</v>
      </c>
      <c r="K143" s="855">
        <f>MAX($K$13+SUBTOTAL(9,$I$15:I143)-SUBTOTAL(9,$H$15:H143)-$J$13,0)</f>
        <v>0</v>
      </c>
      <c r="L143" s="846" t="str">
        <f t="shared" si="2"/>
        <v/>
      </c>
      <c r="M143" s="420"/>
      <c r="N143" s="420"/>
      <c r="O143" s="420"/>
      <c r="P143" s="420"/>
      <c r="Q143" s="420"/>
      <c r="R143" s="420"/>
      <c r="S143" s="420"/>
      <c r="T143" s="420"/>
      <c r="U143" s="420"/>
      <c r="V143" s="420"/>
      <c r="W143" s="420"/>
      <c r="X143" s="420"/>
      <c r="Y143" s="420"/>
      <c r="Z143" s="420"/>
      <c r="AA143" s="420"/>
      <c r="AB143" s="420"/>
      <c r="AC143" s="420"/>
    </row>
    <row r="144" spans="1:29" ht="13.5" hidden="1" customHeight="1">
      <c r="A144" s="420"/>
      <c r="B144" s="853" t="str">
        <f>IF(OR(LEFT(DULIEU!$V136,LEN(SCT!$G$8))=SCT!$G$8,LEFT(DULIEU!$W136,LEN(SCT!$G$8))=SCT!$G$8),DULIEU!D136,"")</f>
        <v/>
      </c>
      <c r="C144" s="853" t="str">
        <f>IF(OR(LEFT(DULIEU!$V136,LEN(SCT!$G$8))=SCT!$G$8,LEFT(DULIEU!$W136,LEN(SCT!$G$8))=SCT!$G$8),DULIEU!H136,"")</f>
        <v/>
      </c>
      <c r="D144" s="853" t="str">
        <f>IF(OR(LEFT(DULIEU!$V136,LEN(SCT!$G$8))=SCT!$G$8,LEFT(DULIEU!$W136,LEN(SCT!$G$8))=SCT!$G$8),DULIEU!J136,"")</f>
        <v/>
      </c>
      <c r="E144" s="853" t="str">
        <f>IF(OR(LEFT(DULIEU!$V136,LEN(SCT!$G$8))=SCT!$G$8,LEFT(DULIEU!$W136,LEN(SCT!$G$8))=SCT!$G$8),DULIEU!E136,"")</f>
        <v/>
      </c>
      <c r="F144" s="1179" t="str">
        <f>IF(OR(LEFT(DULIEU!$V136,LEN(SCT!$G$8))=SCT!$G$8,LEFT(DULIEU!$W136,LEN(SCT!$G$8))=SCT!$G$8),DULIEU!O136,"")</f>
        <v/>
      </c>
      <c r="G144" s="853" t="str">
        <f>IF(E144="","",IF(LEFT(DULIEU!$V136,LEN(SCT!$G$8))=SCT!$G$8,DULIEU!$W136,IF(LEFT(DULIEU!$W136,LEN(SCT!$G$8))=SCT!$G$8,DULIEU!$V136)))</f>
        <v/>
      </c>
      <c r="H144" s="854">
        <f>IF(E144="",0,IF(LEFT(DULIEU!$V136,LEN(SCT!$G$8))=SCT!$G$8,DULIEU!$X136,0))</f>
        <v>0</v>
      </c>
      <c r="I144" s="854">
        <f>IF(E144="",0,IF(LEFT(DULIEU!$W136,LEN(SCT!$G$8))=SCT!$G$8,DULIEU!$X136,0))</f>
        <v>0</v>
      </c>
      <c r="J144" s="855">
        <f>MAX($J$13+SUBTOTAL(9,$H$15:H144)-SUBTOTAL(9,$I$15:I144)-$K$13,0)</f>
        <v>2008267500</v>
      </c>
      <c r="K144" s="855">
        <f>MAX($K$13+SUBTOTAL(9,$I$15:I144)-SUBTOTAL(9,$H$15:H144)-$J$13,0)</f>
        <v>0</v>
      </c>
      <c r="L144" s="846" t="str">
        <f t="shared" ref="L144:L207" si="3">IF(SUM(H144:I144)=0,"","x")</f>
        <v/>
      </c>
      <c r="M144" s="420"/>
      <c r="N144" s="420"/>
      <c r="O144" s="420"/>
      <c r="P144" s="420"/>
      <c r="Q144" s="420"/>
      <c r="R144" s="420"/>
      <c r="S144" s="420"/>
      <c r="T144" s="420"/>
      <c r="U144" s="420"/>
      <c r="V144" s="420"/>
      <c r="W144" s="420"/>
      <c r="X144" s="420"/>
      <c r="Y144" s="420"/>
      <c r="Z144" s="420"/>
      <c r="AA144" s="420"/>
      <c r="AB144" s="420"/>
      <c r="AC144" s="420"/>
    </row>
    <row r="145" spans="1:29" ht="13.5" hidden="1" customHeight="1">
      <c r="A145" s="420"/>
      <c r="B145" s="853" t="str">
        <f>IF(OR(LEFT(DULIEU!$V137,LEN(SCT!$G$8))=SCT!$G$8,LEFT(DULIEU!$W137,LEN(SCT!$G$8))=SCT!$G$8),DULIEU!D137,"")</f>
        <v/>
      </c>
      <c r="C145" s="853" t="str">
        <f>IF(OR(LEFT(DULIEU!$V137,LEN(SCT!$G$8))=SCT!$G$8,LEFT(DULIEU!$W137,LEN(SCT!$G$8))=SCT!$G$8),DULIEU!H137,"")</f>
        <v/>
      </c>
      <c r="D145" s="853" t="str">
        <f>IF(OR(LEFT(DULIEU!$V137,LEN(SCT!$G$8))=SCT!$G$8,LEFT(DULIEU!$W137,LEN(SCT!$G$8))=SCT!$G$8),DULIEU!J137,"")</f>
        <v/>
      </c>
      <c r="E145" s="853" t="str">
        <f>IF(OR(LEFT(DULIEU!$V137,LEN(SCT!$G$8))=SCT!$G$8,LEFT(DULIEU!$W137,LEN(SCT!$G$8))=SCT!$G$8),DULIEU!E137,"")</f>
        <v/>
      </c>
      <c r="F145" s="1179" t="str">
        <f>IF(OR(LEFT(DULIEU!$V137,LEN(SCT!$G$8))=SCT!$G$8,LEFT(DULIEU!$W137,LEN(SCT!$G$8))=SCT!$G$8),DULIEU!O137,"")</f>
        <v/>
      </c>
      <c r="G145" s="853" t="str">
        <f>IF(E145="","",IF(LEFT(DULIEU!$V137,LEN(SCT!$G$8))=SCT!$G$8,DULIEU!$W137,IF(LEFT(DULIEU!$W137,LEN(SCT!$G$8))=SCT!$G$8,DULIEU!$V137)))</f>
        <v/>
      </c>
      <c r="H145" s="854">
        <f>IF(E145="",0,IF(LEFT(DULIEU!$V137,LEN(SCT!$G$8))=SCT!$G$8,DULIEU!$X137,0))</f>
        <v>0</v>
      </c>
      <c r="I145" s="854">
        <f>IF(E145="",0,IF(LEFT(DULIEU!$W137,LEN(SCT!$G$8))=SCT!$G$8,DULIEU!$X137,0))</f>
        <v>0</v>
      </c>
      <c r="J145" s="855">
        <f>MAX($J$13+SUBTOTAL(9,$H$15:H145)-SUBTOTAL(9,$I$15:I145)-$K$13,0)</f>
        <v>2008267500</v>
      </c>
      <c r="K145" s="855">
        <f>MAX($K$13+SUBTOTAL(9,$I$15:I145)-SUBTOTAL(9,$H$15:H145)-$J$13,0)</f>
        <v>0</v>
      </c>
      <c r="L145" s="846" t="str">
        <f t="shared" si="3"/>
        <v/>
      </c>
      <c r="M145" s="420"/>
      <c r="N145" s="420"/>
      <c r="O145" s="420"/>
      <c r="P145" s="420"/>
      <c r="Q145" s="420"/>
      <c r="R145" s="420"/>
      <c r="S145" s="420"/>
      <c r="T145" s="420"/>
      <c r="U145" s="420"/>
      <c r="V145" s="420"/>
      <c r="W145" s="420"/>
      <c r="X145" s="420"/>
      <c r="Y145" s="420"/>
      <c r="Z145" s="420"/>
      <c r="AA145" s="420"/>
      <c r="AB145" s="420"/>
      <c r="AC145" s="420"/>
    </row>
    <row r="146" spans="1:29" ht="13.5" hidden="1" customHeight="1">
      <c r="A146" s="420"/>
      <c r="B146" s="853" t="str">
        <f>IF(OR(LEFT(DULIEU!$V138,LEN(SCT!$G$8))=SCT!$G$8,LEFT(DULIEU!$W138,LEN(SCT!$G$8))=SCT!$G$8),DULIEU!D138,"")</f>
        <v/>
      </c>
      <c r="C146" s="853" t="str">
        <f>IF(OR(LEFT(DULIEU!$V138,LEN(SCT!$G$8))=SCT!$G$8,LEFT(DULIEU!$W138,LEN(SCT!$G$8))=SCT!$G$8),DULIEU!H138,"")</f>
        <v/>
      </c>
      <c r="D146" s="853" t="str">
        <f>IF(OR(LEFT(DULIEU!$V138,LEN(SCT!$G$8))=SCT!$G$8,LEFT(DULIEU!$W138,LEN(SCT!$G$8))=SCT!$G$8),DULIEU!J138,"")</f>
        <v/>
      </c>
      <c r="E146" s="853" t="str">
        <f>IF(OR(LEFT(DULIEU!$V138,LEN(SCT!$G$8))=SCT!$G$8,LEFT(DULIEU!$W138,LEN(SCT!$G$8))=SCT!$G$8),DULIEU!E138,"")</f>
        <v/>
      </c>
      <c r="F146" s="1179" t="str">
        <f>IF(OR(LEFT(DULIEU!$V138,LEN(SCT!$G$8))=SCT!$G$8,LEFT(DULIEU!$W138,LEN(SCT!$G$8))=SCT!$G$8),DULIEU!O138,"")</f>
        <v/>
      </c>
      <c r="G146" s="853" t="str">
        <f>IF(E146="","",IF(LEFT(DULIEU!$V138,LEN(SCT!$G$8))=SCT!$G$8,DULIEU!$W138,IF(LEFT(DULIEU!$W138,LEN(SCT!$G$8))=SCT!$G$8,DULIEU!$V138)))</f>
        <v/>
      </c>
      <c r="H146" s="854">
        <f>IF(E146="",0,IF(LEFT(DULIEU!$V138,LEN(SCT!$G$8))=SCT!$G$8,DULIEU!$X138,0))</f>
        <v>0</v>
      </c>
      <c r="I146" s="854">
        <f>IF(E146="",0,IF(LEFT(DULIEU!$W138,LEN(SCT!$G$8))=SCT!$G$8,DULIEU!$X138,0))</f>
        <v>0</v>
      </c>
      <c r="J146" s="855">
        <f>MAX($J$13+SUBTOTAL(9,$H$15:H146)-SUBTOTAL(9,$I$15:I146)-$K$13,0)</f>
        <v>2008267500</v>
      </c>
      <c r="K146" s="855">
        <f>MAX($K$13+SUBTOTAL(9,$I$15:I146)-SUBTOTAL(9,$H$15:H146)-$J$13,0)</f>
        <v>0</v>
      </c>
      <c r="L146" s="846" t="str">
        <f t="shared" si="3"/>
        <v/>
      </c>
      <c r="M146" s="420"/>
      <c r="N146" s="420"/>
      <c r="O146" s="420"/>
      <c r="P146" s="420"/>
      <c r="Q146" s="420"/>
      <c r="R146" s="420"/>
      <c r="S146" s="420"/>
      <c r="T146" s="420"/>
      <c r="U146" s="420"/>
      <c r="V146" s="420"/>
      <c r="W146" s="420"/>
      <c r="X146" s="420"/>
      <c r="Y146" s="420"/>
      <c r="Z146" s="420"/>
      <c r="AA146" s="420"/>
      <c r="AB146" s="420"/>
      <c r="AC146" s="420"/>
    </row>
    <row r="147" spans="1:29" ht="13.5" hidden="1" customHeight="1">
      <c r="A147" s="420"/>
      <c r="B147" s="853" t="str">
        <f>IF(OR(LEFT(DULIEU!$V139,LEN(SCT!$G$8))=SCT!$G$8,LEFT(DULIEU!$W139,LEN(SCT!$G$8))=SCT!$G$8),DULIEU!D139,"")</f>
        <v/>
      </c>
      <c r="C147" s="853" t="str">
        <f>IF(OR(LEFT(DULIEU!$V139,LEN(SCT!$G$8))=SCT!$G$8,LEFT(DULIEU!$W139,LEN(SCT!$G$8))=SCT!$G$8),DULIEU!H139,"")</f>
        <v/>
      </c>
      <c r="D147" s="853" t="str">
        <f>IF(OR(LEFT(DULIEU!$V139,LEN(SCT!$G$8))=SCT!$G$8,LEFT(DULIEU!$W139,LEN(SCT!$G$8))=SCT!$G$8),DULIEU!J139,"")</f>
        <v/>
      </c>
      <c r="E147" s="853" t="str">
        <f>IF(OR(LEFT(DULIEU!$V139,LEN(SCT!$G$8))=SCT!$G$8,LEFT(DULIEU!$W139,LEN(SCT!$G$8))=SCT!$G$8),DULIEU!E139,"")</f>
        <v/>
      </c>
      <c r="F147" s="1179" t="str">
        <f>IF(OR(LEFT(DULIEU!$V139,LEN(SCT!$G$8))=SCT!$G$8,LEFT(DULIEU!$W139,LEN(SCT!$G$8))=SCT!$G$8),DULIEU!O139,"")</f>
        <v/>
      </c>
      <c r="G147" s="853" t="str">
        <f>IF(E147="","",IF(LEFT(DULIEU!$V139,LEN(SCT!$G$8))=SCT!$G$8,DULIEU!$W139,IF(LEFT(DULIEU!$W139,LEN(SCT!$G$8))=SCT!$G$8,DULIEU!$V139)))</f>
        <v/>
      </c>
      <c r="H147" s="854">
        <f>IF(E147="",0,IF(LEFT(DULIEU!$V139,LEN(SCT!$G$8))=SCT!$G$8,DULIEU!$X139,0))</f>
        <v>0</v>
      </c>
      <c r="I147" s="854">
        <f>IF(E147="",0,IF(LEFT(DULIEU!$W139,LEN(SCT!$G$8))=SCT!$G$8,DULIEU!$X139,0))</f>
        <v>0</v>
      </c>
      <c r="J147" s="855">
        <f>MAX($J$13+SUBTOTAL(9,$H$15:H147)-SUBTOTAL(9,$I$15:I147)-$K$13,0)</f>
        <v>2008267500</v>
      </c>
      <c r="K147" s="855">
        <f>MAX($K$13+SUBTOTAL(9,$I$15:I147)-SUBTOTAL(9,$H$15:H147)-$J$13,0)</f>
        <v>0</v>
      </c>
      <c r="L147" s="846" t="str">
        <f t="shared" si="3"/>
        <v/>
      </c>
      <c r="M147" s="420"/>
      <c r="N147" s="420"/>
      <c r="O147" s="420"/>
      <c r="P147" s="420"/>
      <c r="Q147" s="420"/>
      <c r="R147" s="420"/>
      <c r="S147" s="420"/>
      <c r="T147" s="420"/>
      <c r="U147" s="420"/>
      <c r="V147" s="420"/>
      <c r="W147" s="420"/>
      <c r="X147" s="420"/>
      <c r="Y147" s="420"/>
      <c r="Z147" s="420"/>
      <c r="AA147" s="420"/>
      <c r="AB147" s="420"/>
      <c r="AC147" s="420"/>
    </row>
    <row r="148" spans="1:29" ht="13.5" hidden="1" customHeight="1">
      <c r="A148" s="420"/>
      <c r="B148" s="853" t="str">
        <f>IF(OR(LEFT(DULIEU!$V140,LEN(SCT!$G$8))=SCT!$G$8,LEFT(DULIEU!$W140,LEN(SCT!$G$8))=SCT!$G$8),DULIEU!D140,"")</f>
        <v/>
      </c>
      <c r="C148" s="853" t="str">
        <f>IF(OR(LEFT(DULIEU!$V140,LEN(SCT!$G$8))=SCT!$G$8,LEFT(DULIEU!$W140,LEN(SCT!$G$8))=SCT!$G$8),DULIEU!H140,"")</f>
        <v/>
      </c>
      <c r="D148" s="853" t="str">
        <f>IF(OR(LEFT(DULIEU!$V140,LEN(SCT!$G$8))=SCT!$G$8,LEFT(DULIEU!$W140,LEN(SCT!$G$8))=SCT!$G$8),DULIEU!J140,"")</f>
        <v/>
      </c>
      <c r="E148" s="853" t="str">
        <f>IF(OR(LEFT(DULIEU!$V140,LEN(SCT!$G$8))=SCT!$G$8,LEFT(DULIEU!$W140,LEN(SCT!$G$8))=SCT!$G$8),DULIEU!E140,"")</f>
        <v/>
      </c>
      <c r="F148" s="1179" t="str">
        <f>IF(OR(LEFT(DULIEU!$V140,LEN(SCT!$G$8))=SCT!$G$8,LEFT(DULIEU!$W140,LEN(SCT!$G$8))=SCT!$G$8),DULIEU!O140,"")</f>
        <v/>
      </c>
      <c r="G148" s="853" t="str">
        <f>IF(E148="","",IF(LEFT(DULIEU!$V140,LEN(SCT!$G$8))=SCT!$G$8,DULIEU!$W140,IF(LEFT(DULIEU!$W140,LEN(SCT!$G$8))=SCT!$G$8,DULIEU!$V140)))</f>
        <v/>
      </c>
      <c r="H148" s="854">
        <f>IF(E148="",0,IF(LEFT(DULIEU!$V140,LEN(SCT!$G$8))=SCT!$G$8,DULIEU!$X140,0))</f>
        <v>0</v>
      </c>
      <c r="I148" s="854">
        <f>IF(E148="",0,IF(LEFT(DULIEU!$W140,LEN(SCT!$G$8))=SCT!$G$8,DULIEU!$X140,0))</f>
        <v>0</v>
      </c>
      <c r="J148" s="855">
        <f>MAX($J$13+SUBTOTAL(9,$H$15:H148)-SUBTOTAL(9,$I$15:I148)-$K$13,0)</f>
        <v>2008267500</v>
      </c>
      <c r="K148" s="855">
        <f>MAX($K$13+SUBTOTAL(9,$I$15:I148)-SUBTOTAL(9,$H$15:H148)-$J$13,0)</f>
        <v>0</v>
      </c>
      <c r="L148" s="846" t="str">
        <f t="shared" si="3"/>
        <v/>
      </c>
      <c r="M148" s="420"/>
      <c r="N148" s="420"/>
      <c r="O148" s="420"/>
      <c r="P148" s="420"/>
      <c r="Q148" s="420"/>
      <c r="R148" s="420"/>
      <c r="S148" s="420"/>
      <c r="T148" s="420"/>
      <c r="U148" s="420"/>
      <c r="V148" s="420"/>
      <c r="W148" s="420"/>
      <c r="X148" s="420"/>
      <c r="Y148" s="420"/>
      <c r="Z148" s="420"/>
      <c r="AA148" s="420"/>
      <c r="AB148" s="420"/>
      <c r="AC148" s="420"/>
    </row>
    <row r="149" spans="1:29" ht="13.5" hidden="1" customHeight="1">
      <c r="A149" s="420"/>
      <c r="B149" s="853" t="str">
        <f>IF(OR(LEFT(DULIEU!$V141,LEN(SCT!$G$8))=SCT!$G$8,LEFT(DULIEU!$W141,LEN(SCT!$G$8))=SCT!$G$8),DULIEU!D141,"")</f>
        <v/>
      </c>
      <c r="C149" s="853" t="str">
        <f>IF(OR(LEFT(DULIEU!$V141,LEN(SCT!$G$8))=SCT!$G$8,LEFT(DULIEU!$W141,LEN(SCT!$G$8))=SCT!$G$8),DULIEU!H141,"")</f>
        <v/>
      </c>
      <c r="D149" s="853" t="str">
        <f>IF(OR(LEFT(DULIEU!$V141,LEN(SCT!$G$8))=SCT!$G$8,LEFT(DULIEU!$W141,LEN(SCT!$G$8))=SCT!$G$8),DULIEU!J141,"")</f>
        <v/>
      </c>
      <c r="E149" s="853" t="str">
        <f>IF(OR(LEFT(DULIEU!$V141,LEN(SCT!$G$8))=SCT!$G$8,LEFT(DULIEU!$W141,LEN(SCT!$G$8))=SCT!$G$8),DULIEU!E141,"")</f>
        <v/>
      </c>
      <c r="F149" s="1179" t="str">
        <f>IF(OR(LEFT(DULIEU!$V141,LEN(SCT!$G$8))=SCT!$G$8,LEFT(DULIEU!$W141,LEN(SCT!$G$8))=SCT!$G$8),DULIEU!O141,"")</f>
        <v/>
      </c>
      <c r="G149" s="853" t="str">
        <f>IF(E149="","",IF(LEFT(DULIEU!$V141,LEN(SCT!$G$8))=SCT!$G$8,DULIEU!$W141,IF(LEFT(DULIEU!$W141,LEN(SCT!$G$8))=SCT!$G$8,DULIEU!$V141)))</f>
        <v/>
      </c>
      <c r="H149" s="854">
        <f>IF(E149="",0,IF(LEFT(DULIEU!$V141,LEN(SCT!$G$8))=SCT!$G$8,DULIEU!$X141,0))</f>
        <v>0</v>
      </c>
      <c r="I149" s="854">
        <f>IF(E149="",0,IF(LEFT(DULIEU!$W141,LEN(SCT!$G$8))=SCT!$G$8,DULIEU!$X141,0))</f>
        <v>0</v>
      </c>
      <c r="J149" s="855">
        <f>MAX($J$13+SUBTOTAL(9,$H$15:H149)-SUBTOTAL(9,$I$15:I149)-$K$13,0)</f>
        <v>2008267500</v>
      </c>
      <c r="K149" s="855">
        <f>MAX($K$13+SUBTOTAL(9,$I$15:I149)-SUBTOTAL(9,$H$15:H149)-$J$13,0)</f>
        <v>0</v>
      </c>
      <c r="L149" s="846" t="str">
        <f t="shared" si="3"/>
        <v/>
      </c>
      <c r="M149" s="420"/>
      <c r="N149" s="420"/>
      <c r="O149" s="420"/>
      <c r="P149" s="420"/>
      <c r="Q149" s="420"/>
      <c r="R149" s="420"/>
      <c r="S149" s="420"/>
      <c r="T149" s="420"/>
      <c r="U149" s="420"/>
      <c r="V149" s="420"/>
      <c r="W149" s="420"/>
      <c r="X149" s="420"/>
      <c r="Y149" s="420"/>
      <c r="Z149" s="420"/>
      <c r="AA149" s="420"/>
      <c r="AB149" s="420"/>
      <c r="AC149" s="420"/>
    </row>
    <row r="150" spans="1:29" ht="13.5" hidden="1" customHeight="1">
      <c r="A150" s="420"/>
      <c r="B150" s="853" t="str">
        <f>IF(OR(LEFT(DULIEU!$V142,LEN(SCT!$G$8))=SCT!$G$8,LEFT(DULIEU!$W142,LEN(SCT!$G$8))=SCT!$G$8),DULIEU!D142,"")</f>
        <v/>
      </c>
      <c r="C150" s="853" t="str">
        <f>IF(OR(LEFT(DULIEU!$V142,LEN(SCT!$G$8))=SCT!$G$8,LEFT(DULIEU!$W142,LEN(SCT!$G$8))=SCT!$G$8),DULIEU!H142,"")</f>
        <v/>
      </c>
      <c r="D150" s="853" t="str">
        <f>IF(OR(LEFT(DULIEU!$V142,LEN(SCT!$G$8))=SCT!$G$8,LEFT(DULIEU!$W142,LEN(SCT!$G$8))=SCT!$G$8),DULIEU!J142,"")</f>
        <v/>
      </c>
      <c r="E150" s="853" t="str">
        <f>IF(OR(LEFT(DULIEU!$V142,LEN(SCT!$G$8))=SCT!$G$8,LEFT(DULIEU!$W142,LEN(SCT!$G$8))=SCT!$G$8),DULIEU!E142,"")</f>
        <v/>
      </c>
      <c r="F150" s="1179" t="str">
        <f>IF(OR(LEFT(DULIEU!$V142,LEN(SCT!$G$8))=SCT!$G$8,LEFT(DULIEU!$W142,LEN(SCT!$G$8))=SCT!$G$8),DULIEU!O142,"")</f>
        <v/>
      </c>
      <c r="G150" s="853" t="str">
        <f>IF(E150="","",IF(LEFT(DULIEU!$V142,LEN(SCT!$G$8))=SCT!$G$8,DULIEU!$W142,IF(LEFT(DULIEU!$W142,LEN(SCT!$G$8))=SCT!$G$8,DULIEU!$V142)))</f>
        <v/>
      </c>
      <c r="H150" s="854">
        <f>IF(E150="",0,IF(LEFT(DULIEU!$V142,LEN(SCT!$G$8))=SCT!$G$8,DULIEU!$X142,0))</f>
        <v>0</v>
      </c>
      <c r="I150" s="854">
        <f>IF(E150="",0,IF(LEFT(DULIEU!$W142,LEN(SCT!$G$8))=SCT!$G$8,DULIEU!$X142,0))</f>
        <v>0</v>
      </c>
      <c r="J150" s="855">
        <f>MAX($J$13+SUBTOTAL(9,$H$15:H150)-SUBTOTAL(9,$I$15:I150)-$K$13,0)</f>
        <v>2008267500</v>
      </c>
      <c r="K150" s="855">
        <f>MAX($K$13+SUBTOTAL(9,$I$15:I150)-SUBTOTAL(9,$H$15:H150)-$J$13,0)</f>
        <v>0</v>
      </c>
      <c r="L150" s="846" t="str">
        <f t="shared" si="3"/>
        <v/>
      </c>
      <c r="M150" s="420"/>
      <c r="N150" s="420"/>
      <c r="O150" s="420"/>
      <c r="P150" s="420"/>
      <c r="Q150" s="420"/>
      <c r="R150" s="420"/>
      <c r="S150" s="420"/>
      <c r="T150" s="420"/>
      <c r="U150" s="420"/>
      <c r="V150" s="420"/>
      <c r="W150" s="420"/>
      <c r="X150" s="420"/>
      <c r="Y150" s="420"/>
      <c r="Z150" s="420"/>
      <c r="AA150" s="420"/>
      <c r="AB150" s="420"/>
      <c r="AC150" s="420"/>
    </row>
    <row r="151" spans="1:29" ht="13.5" hidden="1" customHeight="1">
      <c r="A151" s="420"/>
      <c r="B151" s="853" t="str">
        <f>IF(OR(LEFT(DULIEU!$V143,LEN(SCT!$G$8))=SCT!$G$8,LEFT(DULIEU!$W143,LEN(SCT!$G$8))=SCT!$G$8),DULIEU!D143,"")</f>
        <v/>
      </c>
      <c r="C151" s="853" t="str">
        <f>IF(OR(LEFT(DULIEU!$V143,LEN(SCT!$G$8))=SCT!$G$8,LEFT(DULIEU!$W143,LEN(SCT!$G$8))=SCT!$G$8),DULIEU!H143,"")</f>
        <v/>
      </c>
      <c r="D151" s="853" t="str">
        <f>IF(OR(LEFT(DULIEU!$V143,LEN(SCT!$G$8))=SCT!$G$8,LEFT(DULIEU!$W143,LEN(SCT!$G$8))=SCT!$G$8),DULIEU!J143,"")</f>
        <v/>
      </c>
      <c r="E151" s="853" t="str">
        <f>IF(OR(LEFT(DULIEU!$V143,LEN(SCT!$G$8))=SCT!$G$8,LEFT(DULIEU!$W143,LEN(SCT!$G$8))=SCT!$G$8),DULIEU!E143,"")</f>
        <v/>
      </c>
      <c r="F151" s="1179" t="str">
        <f>IF(OR(LEFT(DULIEU!$V143,LEN(SCT!$G$8))=SCT!$G$8,LEFT(DULIEU!$W143,LEN(SCT!$G$8))=SCT!$G$8),DULIEU!O143,"")</f>
        <v/>
      </c>
      <c r="G151" s="853" t="str">
        <f>IF(E151="","",IF(LEFT(DULIEU!$V143,LEN(SCT!$G$8))=SCT!$G$8,DULIEU!$W143,IF(LEFT(DULIEU!$W143,LEN(SCT!$G$8))=SCT!$G$8,DULIEU!$V143)))</f>
        <v/>
      </c>
      <c r="H151" s="854">
        <f>IF(E151="",0,IF(LEFT(DULIEU!$V143,LEN(SCT!$G$8))=SCT!$G$8,DULIEU!$X143,0))</f>
        <v>0</v>
      </c>
      <c r="I151" s="854">
        <f>IF(E151="",0,IF(LEFT(DULIEU!$W143,LEN(SCT!$G$8))=SCT!$G$8,DULIEU!$X143,0))</f>
        <v>0</v>
      </c>
      <c r="J151" s="855">
        <f>MAX($J$13+SUBTOTAL(9,$H$15:H151)-SUBTOTAL(9,$I$15:I151)-$K$13,0)</f>
        <v>2008267500</v>
      </c>
      <c r="K151" s="855">
        <f>MAX($K$13+SUBTOTAL(9,$I$15:I151)-SUBTOTAL(9,$H$15:H151)-$J$13,0)</f>
        <v>0</v>
      </c>
      <c r="L151" s="846" t="str">
        <f t="shared" si="3"/>
        <v/>
      </c>
      <c r="M151" s="420"/>
      <c r="N151" s="420"/>
      <c r="O151" s="420"/>
      <c r="P151" s="420"/>
      <c r="Q151" s="420"/>
      <c r="R151" s="420"/>
      <c r="S151" s="420"/>
      <c r="T151" s="420"/>
      <c r="U151" s="420"/>
      <c r="V151" s="420"/>
      <c r="W151" s="420"/>
      <c r="X151" s="420"/>
      <c r="Y151" s="420"/>
      <c r="Z151" s="420"/>
      <c r="AA151" s="420"/>
      <c r="AB151" s="420"/>
      <c r="AC151" s="420"/>
    </row>
    <row r="152" spans="1:29" ht="13.5" hidden="1" customHeight="1">
      <c r="A152" s="420"/>
      <c r="B152" s="853" t="str">
        <f>IF(OR(LEFT(DULIEU!$V144,LEN(SCT!$G$8))=SCT!$G$8,LEFT(DULIEU!$W144,LEN(SCT!$G$8))=SCT!$G$8),DULIEU!D144,"")</f>
        <v/>
      </c>
      <c r="C152" s="853" t="str">
        <f>IF(OR(LEFT(DULIEU!$V144,LEN(SCT!$G$8))=SCT!$G$8,LEFT(DULIEU!$W144,LEN(SCT!$G$8))=SCT!$G$8),DULIEU!H144,"")</f>
        <v/>
      </c>
      <c r="D152" s="853" t="str">
        <f>IF(OR(LEFT(DULIEU!$V144,LEN(SCT!$G$8))=SCT!$G$8,LEFT(DULIEU!$W144,LEN(SCT!$G$8))=SCT!$G$8),DULIEU!J144,"")</f>
        <v/>
      </c>
      <c r="E152" s="853" t="str">
        <f>IF(OR(LEFT(DULIEU!$V144,LEN(SCT!$G$8))=SCT!$G$8,LEFT(DULIEU!$W144,LEN(SCT!$G$8))=SCT!$G$8),DULIEU!E144,"")</f>
        <v/>
      </c>
      <c r="F152" s="1179" t="str">
        <f>IF(OR(LEFT(DULIEU!$V144,LEN(SCT!$G$8))=SCT!$G$8,LEFT(DULIEU!$W144,LEN(SCT!$G$8))=SCT!$G$8),DULIEU!O144,"")</f>
        <v/>
      </c>
      <c r="G152" s="853" t="str">
        <f>IF(E152="","",IF(LEFT(DULIEU!$V144,LEN(SCT!$G$8))=SCT!$G$8,DULIEU!$W144,IF(LEFT(DULIEU!$W144,LEN(SCT!$G$8))=SCT!$G$8,DULIEU!$V144)))</f>
        <v/>
      </c>
      <c r="H152" s="854">
        <f>IF(E152="",0,IF(LEFT(DULIEU!$V144,LEN(SCT!$G$8))=SCT!$G$8,DULIEU!$X144,0))</f>
        <v>0</v>
      </c>
      <c r="I152" s="854">
        <f>IF(E152="",0,IF(LEFT(DULIEU!$W144,LEN(SCT!$G$8))=SCT!$G$8,DULIEU!$X144,0))</f>
        <v>0</v>
      </c>
      <c r="J152" s="855">
        <f>MAX($J$13+SUBTOTAL(9,$H$15:H152)-SUBTOTAL(9,$I$15:I152)-$K$13,0)</f>
        <v>2008267500</v>
      </c>
      <c r="K152" s="855">
        <f>MAX($K$13+SUBTOTAL(9,$I$15:I152)-SUBTOTAL(9,$H$15:H152)-$J$13,0)</f>
        <v>0</v>
      </c>
      <c r="L152" s="846" t="str">
        <f t="shared" si="3"/>
        <v/>
      </c>
      <c r="M152" s="420"/>
      <c r="N152" s="420"/>
      <c r="O152" s="420"/>
      <c r="P152" s="420"/>
      <c r="Q152" s="420"/>
      <c r="R152" s="420"/>
      <c r="S152" s="420"/>
      <c r="T152" s="420"/>
      <c r="U152" s="420"/>
      <c r="V152" s="420"/>
      <c r="W152" s="420"/>
      <c r="X152" s="420"/>
      <c r="Y152" s="420"/>
      <c r="Z152" s="420"/>
      <c r="AA152" s="420"/>
      <c r="AB152" s="420"/>
      <c r="AC152" s="420"/>
    </row>
    <row r="153" spans="1:29" ht="13.5" hidden="1" customHeight="1">
      <c r="A153" s="420"/>
      <c r="B153" s="853" t="str">
        <f>IF(OR(LEFT(DULIEU!$V145,LEN(SCT!$G$8))=SCT!$G$8,LEFT(DULIEU!$W145,LEN(SCT!$G$8))=SCT!$G$8),DULIEU!D145,"")</f>
        <v/>
      </c>
      <c r="C153" s="853" t="str">
        <f>IF(OR(LEFT(DULIEU!$V145,LEN(SCT!$G$8))=SCT!$G$8,LEFT(DULIEU!$W145,LEN(SCT!$G$8))=SCT!$G$8),DULIEU!H145,"")</f>
        <v/>
      </c>
      <c r="D153" s="853" t="str">
        <f>IF(OR(LEFT(DULIEU!$V145,LEN(SCT!$G$8))=SCT!$G$8,LEFT(DULIEU!$W145,LEN(SCT!$G$8))=SCT!$G$8),DULIEU!J145,"")</f>
        <v/>
      </c>
      <c r="E153" s="853" t="str">
        <f>IF(OR(LEFT(DULIEU!$V145,LEN(SCT!$G$8))=SCT!$G$8,LEFT(DULIEU!$W145,LEN(SCT!$G$8))=SCT!$G$8),DULIEU!E145,"")</f>
        <v/>
      </c>
      <c r="F153" s="1179" t="str">
        <f>IF(OR(LEFT(DULIEU!$V145,LEN(SCT!$G$8))=SCT!$G$8,LEFT(DULIEU!$W145,LEN(SCT!$G$8))=SCT!$G$8),DULIEU!O145,"")</f>
        <v/>
      </c>
      <c r="G153" s="853" t="str">
        <f>IF(E153="","",IF(LEFT(DULIEU!$V145,LEN(SCT!$G$8))=SCT!$G$8,DULIEU!$W145,IF(LEFT(DULIEU!$W145,LEN(SCT!$G$8))=SCT!$G$8,DULIEU!$V145)))</f>
        <v/>
      </c>
      <c r="H153" s="854">
        <f>IF(E153="",0,IF(LEFT(DULIEU!$V145,LEN(SCT!$G$8))=SCT!$G$8,DULIEU!$X145,0))</f>
        <v>0</v>
      </c>
      <c r="I153" s="854">
        <f>IF(E153="",0,IF(LEFT(DULIEU!$W145,LEN(SCT!$G$8))=SCT!$G$8,DULIEU!$X145,0))</f>
        <v>0</v>
      </c>
      <c r="J153" s="855">
        <f>MAX($J$13+SUBTOTAL(9,$H$15:H153)-SUBTOTAL(9,$I$15:I153)-$K$13,0)</f>
        <v>2008267500</v>
      </c>
      <c r="K153" s="855">
        <f>MAX($K$13+SUBTOTAL(9,$I$15:I153)-SUBTOTAL(9,$H$15:H153)-$J$13,0)</f>
        <v>0</v>
      </c>
      <c r="L153" s="846" t="str">
        <f t="shared" si="3"/>
        <v/>
      </c>
      <c r="M153" s="420"/>
      <c r="N153" s="420"/>
      <c r="O153" s="420"/>
      <c r="P153" s="420"/>
      <c r="Q153" s="420"/>
      <c r="R153" s="420"/>
      <c r="S153" s="420"/>
      <c r="T153" s="420"/>
      <c r="U153" s="420"/>
      <c r="V153" s="420"/>
      <c r="W153" s="420"/>
      <c r="X153" s="420"/>
      <c r="Y153" s="420"/>
      <c r="Z153" s="420"/>
      <c r="AA153" s="420"/>
      <c r="AB153" s="420"/>
      <c r="AC153" s="420"/>
    </row>
    <row r="154" spans="1:29" ht="13.5" hidden="1" customHeight="1">
      <c r="A154" s="420"/>
      <c r="B154" s="853" t="str">
        <f>IF(OR(LEFT(DULIEU!$V146,LEN(SCT!$G$8))=SCT!$G$8,LEFT(DULIEU!$W146,LEN(SCT!$G$8))=SCT!$G$8),DULIEU!D146,"")</f>
        <v/>
      </c>
      <c r="C154" s="853" t="str">
        <f>IF(OR(LEFT(DULIEU!$V146,LEN(SCT!$G$8))=SCT!$G$8,LEFT(DULIEU!$W146,LEN(SCT!$G$8))=SCT!$G$8),DULIEU!H146,"")</f>
        <v/>
      </c>
      <c r="D154" s="853" t="str">
        <f>IF(OR(LEFT(DULIEU!$V146,LEN(SCT!$G$8))=SCT!$G$8,LEFT(DULIEU!$W146,LEN(SCT!$G$8))=SCT!$G$8),DULIEU!J146,"")</f>
        <v/>
      </c>
      <c r="E154" s="853" t="str">
        <f>IF(OR(LEFT(DULIEU!$V146,LEN(SCT!$G$8))=SCT!$G$8,LEFT(DULIEU!$W146,LEN(SCT!$G$8))=SCT!$G$8),DULIEU!E146,"")</f>
        <v/>
      </c>
      <c r="F154" s="1179" t="str">
        <f>IF(OR(LEFT(DULIEU!$V146,LEN(SCT!$G$8))=SCT!$G$8,LEFT(DULIEU!$W146,LEN(SCT!$G$8))=SCT!$G$8),DULIEU!O146,"")</f>
        <v/>
      </c>
      <c r="G154" s="853" t="str">
        <f>IF(E154="","",IF(LEFT(DULIEU!$V146,LEN(SCT!$G$8))=SCT!$G$8,DULIEU!$W146,IF(LEFT(DULIEU!$W146,LEN(SCT!$G$8))=SCT!$G$8,DULIEU!$V146)))</f>
        <v/>
      </c>
      <c r="H154" s="854">
        <f>IF(E154="",0,IF(LEFT(DULIEU!$V146,LEN(SCT!$G$8))=SCT!$G$8,DULIEU!$X146,0))</f>
        <v>0</v>
      </c>
      <c r="I154" s="854">
        <f>IF(E154="",0,IF(LEFT(DULIEU!$W146,LEN(SCT!$G$8))=SCT!$G$8,DULIEU!$X146,0))</f>
        <v>0</v>
      </c>
      <c r="J154" s="855">
        <f>MAX($J$13+SUBTOTAL(9,$H$15:H154)-SUBTOTAL(9,$I$15:I154)-$K$13,0)</f>
        <v>2008267500</v>
      </c>
      <c r="K154" s="855">
        <f>MAX($K$13+SUBTOTAL(9,$I$15:I154)-SUBTOTAL(9,$H$15:H154)-$J$13,0)</f>
        <v>0</v>
      </c>
      <c r="L154" s="846" t="str">
        <f t="shared" si="3"/>
        <v/>
      </c>
      <c r="M154" s="420"/>
      <c r="N154" s="420"/>
      <c r="O154" s="420"/>
      <c r="P154" s="420"/>
      <c r="Q154" s="420"/>
      <c r="R154" s="420"/>
      <c r="S154" s="420"/>
      <c r="T154" s="420"/>
      <c r="U154" s="420"/>
      <c r="V154" s="420"/>
      <c r="W154" s="420"/>
      <c r="X154" s="420"/>
      <c r="Y154" s="420"/>
      <c r="Z154" s="420"/>
      <c r="AA154" s="420"/>
      <c r="AB154" s="420"/>
      <c r="AC154" s="420"/>
    </row>
    <row r="155" spans="1:29" ht="13.5" hidden="1" customHeight="1">
      <c r="A155" s="420"/>
      <c r="B155" s="853" t="str">
        <f>IF(OR(LEFT(DULIEU!$V147,LEN(SCT!$G$8))=SCT!$G$8,LEFT(DULIEU!$W147,LEN(SCT!$G$8))=SCT!$G$8),DULIEU!D147,"")</f>
        <v/>
      </c>
      <c r="C155" s="853" t="str">
        <f>IF(OR(LEFT(DULIEU!$V147,LEN(SCT!$G$8))=SCT!$G$8,LEFT(DULIEU!$W147,LEN(SCT!$G$8))=SCT!$G$8),DULIEU!H147,"")</f>
        <v/>
      </c>
      <c r="D155" s="853" t="str">
        <f>IF(OR(LEFT(DULIEU!$V147,LEN(SCT!$G$8))=SCT!$G$8,LEFT(DULIEU!$W147,LEN(SCT!$G$8))=SCT!$G$8),DULIEU!J147,"")</f>
        <v/>
      </c>
      <c r="E155" s="853" t="str">
        <f>IF(OR(LEFT(DULIEU!$V147,LEN(SCT!$G$8))=SCT!$G$8,LEFT(DULIEU!$W147,LEN(SCT!$G$8))=SCT!$G$8),DULIEU!E147,"")</f>
        <v/>
      </c>
      <c r="F155" s="1179" t="str">
        <f>IF(OR(LEFT(DULIEU!$V147,LEN(SCT!$G$8))=SCT!$G$8,LEFT(DULIEU!$W147,LEN(SCT!$G$8))=SCT!$G$8),DULIEU!O147,"")</f>
        <v/>
      </c>
      <c r="G155" s="853" t="str">
        <f>IF(E155="","",IF(LEFT(DULIEU!$V147,LEN(SCT!$G$8))=SCT!$G$8,DULIEU!$W147,IF(LEFT(DULIEU!$W147,LEN(SCT!$G$8))=SCT!$G$8,DULIEU!$V147)))</f>
        <v/>
      </c>
      <c r="H155" s="854">
        <f>IF(E155="",0,IF(LEFT(DULIEU!$V147,LEN(SCT!$G$8))=SCT!$G$8,DULIEU!$X147,0))</f>
        <v>0</v>
      </c>
      <c r="I155" s="854">
        <f>IF(E155="",0,IF(LEFT(DULIEU!$W147,LEN(SCT!$G$8))=SCT!$G$8,DULIEU!$X147,0))</f>
        <v>0</v>
      </c>
      <c r="J155" s="855">
        <f>MAX($J$13+SUBTOTAL(9,$H$15:H155)-SUBTOTAL(9,$I$15:I155)-$K$13,0)</f>
        <v>2008267500</v>
      </c>
      <c r="K155" s="855">
        <f>MAX($K$13+SUBTOTAL(9,$I$15:I155)-SUBTOTAL(9,$H$15:H155)-$J$13,0)</f>
        <v>0</v>
      </c>
      <c r="L155" s="846" t="str">
        <f t="shared" si="3"/>
        <v/>
      </c>
      <c r="M155" s="420"/>
      <c r="N155" s="420"/>
      <c r="O155" s="420"/>
      <c r="P155" s="420"/>
      <c r="Q155" s="420"/>
      <c r="R155" s="420"/>
      <c r="S155" s="420"/>
      <c r="T155" s="420"/>
      <c r="U155" s="420"/>
      <c r="V155" s="420"/>
      <c r="W155" s="420"/>
      <c r="X155" s="420"/>
      <c r="Y155" s="420"/>
      <c r="Z155" s="420"/>
      <c r="AA155" s="420"/>
      <c r="AB155" s="420"/>
      <c r="AC155" s="420"/>
    </row>
    <row r="156" spans="1:29" ht="13.5" hidden="1" customHeight="1">
      <c r="A156" s="420"/>
      <c r="B156" s="853" t="str">
        <f>IF(OR(LEFT(DULIEU!$V148,LEN(SCT!$G$8))=SCT!$G$8,LEFT(DULIEU!$W148,LEN(SCT!$G$8))=SCT!$G$8),DULIEU!D148,"")</f>
        <v/>
      </c>
      <c r="C156" s="853" t="str">
        <f>IF(OR(LEFT(DULIEU!$V148,LEN(SCT!$G$8))=SCT!$G$8,LEFT(DULIEU!$W148,LEN(SCT!$G$8))=SCT!$G$8),DULIEU!H148,"")</f>
        <v/>
      </c>
      <c r="D156" s="853" t="str">
        <f>IF(OR(LEFT(DULIEU!$V148,LEN(SCT!$G$8))=SCT!$G$8,LEFT(DULIEU!$W148,LEN(SCT!$G$8))=SCT!$G$8),DULIEU!J148,"")</f>
        <v/>
      </c>
      <c r="E156" s="853" t="str">
        <f>IF(OR(LEFT(DULIEU!$V148,LEN(SCT!$G$8))=SCT!$G$8,LEFT(DULIEU!$W148,LEN(SCT!$G$8))=SCT!$G$8),DULIEU!E148,"")</f>
        <v/>
      </c>
      <c r="F156" s="1179" t="str">
        <f>IF(OR(LEFT(DULIEU!$V148,LEN(SCT!$G$8))=SCT!$G$8,LEFT(DULIEU!$W148,LEN(SCT!$G$8))=SCT!$G$8),DULIEU!O148,"")</f>
        <v/>
      </c>
      <c r="G156" s="853" t="str">
        <f>IF(E156="","",IF(LEFT(DULIEU!$V148,LEN(SCT!$G$8))=SCT!$G$8,DULIEU!$W148,IF(LEFT(DULIEU!$W148,LEN(SCT!$G$8))=SCT!$G$8,DULIEU!$V148)))</f>
        <v/>
      </c>
      <c r="H156" s="854">
        <f>IF(E156="",0,IF(LEFT(DULIEU!$V148,LEN(SCT!$G$8))=SCT!$G$8,DULIEU!$X148,0))</f>
        <v>0</v>
      </c>
      <c r="I156" s="854">
        <f>IF(E156="",0,IF(LEFT(DULIEU!$W148,LEN(SCT!$G$8))=SCT!$G$8,DULIEU!$X148,0))</f>
        <v>0</v>
      </c>
      <c r="J156" s="855">
        <f>MAX($J$13+SUBTOTAL(9,$H$15:H156)-SUBTOTAL(9,$I$15:I156)-$K$13,0)</f>
        <v>2008267500</v>
      </c>
      <c r="K156" s="855">
        <f>MAX($K$13+SUBTOTAL(9,$I$15:I156)-SUBTOTAL(9,$H$15:H156)-$J$13,0)</f>
        <v>0</v>
      </c>
      <c r="L156" s="846" t="str">
        <f t="shared" si="3"/>
        <v/>
      </c>
      <c r="M156" s="420"/>
      <c r="N156" s="420"/>
      <c r="O156" s="420"/>
      <c r="P156" s="420"/>
      <c r="Q156" s="420"/>
      <c r="R156" s="420"/>
      <c r="S156" s="420"/>
      <c r="T156" s="420"/>
      <c r="U156" s="420"/>
      <c r="V156" s="420"/>
      <c r="W156" s="420"/>
      <c r="X156" s="420"/>
      <c r="Y156" s="420"/>
      <c r="Z156" s="420"/>
      <c r="AA156" s="420"/>
      <c r="AB156" s="420"/>
      <c r="AC156" s="420"/>
    </row>
    <row r="157" spans="1:29" ht="13.5" hidden="1" customHeight="1">
      <c r="A157" s="420"/>
      <c r="B157" s="853" t="str">
        <f>IF(OR(LEFT(DULIEU!$V149,LEN(SCT!$G$8))=SCT!$G$8,LEFT(DULIEU!$W149,LEN(SCT!$G$8))=SCT!$G$8),DULIEU!D149,"")</f>
        <v/>
      </c>
      <c r="C157" s="853" t="str">
        <f>IF(OR(LEFT(DULIEU!$V149,LEN(SCT!$G$8))=SCT!$G$8,LEFT(DULIEU!$W149,LEN(SCT!$G$8))=SCT!$G$8),DULIEU!H149,"")</f>
        <v/>
      </c>
      <c r="D157" s="853" t="str">
        <f>IF(OR(LEFT(DULIEU!$V149,LEN(SCT!$G$8))=SCT!$G$8,LEFT(DULIEU!$W149,LEN(SCT!$G$8))=SCT!$G$8),DULIEU!J149,"")</f>
        <v/>
      </c>
      <c r="E157" s="853" t="str">
        <f>IF(OR(LEFT(DULIEU!$V149,LEN(SCT!$G$8))=SCT!$G$8,LEFT(DULIEU!$W149,LEN(SCT!$G$8))=SCT!$G$8),DULIEU!E149,"")</f>
        <v/>
      </c>
      <c r="F157" s="1179" t="str">
        <f>IF(OR(LEFT(DULIEU!$V149,LEN(SCT!$G$8))=SCT!$G$8,LEFT(DULIEU!$W149,LEN(SCT!$G$8))=SCT!$G$8),DULIEU!O149,"")</f>
        <v/>
      </c>
      <c r="G157" s="853" t="str">
        <f>IF(E157="","",IF(LEFT(DULIEU!$V149,LEN(SCT!$G$8))=SCT!$G$8,DULIEU!$W149,IF(LEFT(DULIEU!$W149,LEN(SCT!$G$8))=SCT!$G$8,DULIEU!$V149)))</f>
        <v/>
      </c>
      <c r="H157" s="854">
        <f>IF(E157="",0,IF(LEFT(DULIEU!$V149,LEN(SCT!$G$8))=SCT!$G$8,DULIEU!$X149,0))</f>
        <v>0</v>
      </c>
      <c r="I157" s="854">
        <f>IF(E157="",0,IF(LEFT(DULIEU!$W149,LEN(SCT!$G$8))=SCT!$G$8,DULIEU!$X149,0))</f>
        <v>0</v>
      </c>
      <c r="J157" s="855">
        <f>MAX($J$13+SUBTOTAL(9,$H$15:H157)-SUBTOTAL(9,$I$15:I157)-$K$13,0)</f>
        <v>2008267500</v>
      </c>
      <c r="K157" s="855">
        <f>MAX($K$13+SUBTOTAL(9,$I$15:I157)-SUBTOTAL(9,$H$15:H157)-$J$13,0)</f>
        <v>0</v>
      </c>
      <c r="L157" s="846" t="str">
        <f t="shared" si="3"/>
        <v/>
      </c>
      <c r="M157" s="420"/>
      <c r="N157" s="420"/>
      <c r="O157" s="420"/>
      <c r="P157" s="420"/>
      <c r="Q157" s="420"/>
      <c r="R157" s="420"/>
      <c r="S157" s="420"/>
      <c r="T157" s="420"/>
      <c r="U157" s="420"/>
      <c r="V157" s="420"/>
      <c r="W157" s="420"/>
      <c r="X157" s="420"/>
      <c r="Y157" s="420"/>
      <c r="Z157" s="420"/>
      <c r="AA157" s="420"/>
      <c r="AB157" s="420"/>
      <c r="AC157" s="420"/>
    </row>
    <row r="158" spans="1:29" ht="13.5" hidden="1" customHeight="1">
      <c r="A158" s="420"/>
      <c r="B158" s="853" t="str">
        <f>IF(OR(LEFT(DULIEU!$V150,LEN(SCT!$G$8))=SCT!$G$8,LEFT(DULIEU!$W150,LEN(SCT!$G$8))=SCT!$G$8),DULIEU!D150,"")</f>
        <v/>
      </c>
      <c r="C158" s="853" t="str">
        <f>IF(OR(LEFT(DULIEU!$V150,LEN(SCT!$G$8))=SCT!$G$8,LEFT(DULIEU!$W150,LEN(SCT!$G$8))=SCT!$G$8),DULIEU!H150,"")</f>
        <v/>
      </c>
      <c r="D158" s="853" t="str">
        <f>IF(OR(LEFT(DULIEU!$V150,LEN(SCT!$G$8))=SCT!$G$8,LEFT(DULIEU!$W150,LEN(SCT!$G$8))=SCT!$G$8),DULIEU!J150,"")</f>
        <v/>
      </c>
      <c r="E158" s="853" t="str">
        <f>IF(OR(LEFT(DULIEU!$V150,LEN(SCT!$G$8))=SCT!$G$8,LEFT(DULIEU!$W150,LEN(SCT!$G$8))=SCT!$G$8),DULIEU!E150,"")</f>
        <v/>
      </c>
      <c r="F158" s="1179" t="str">
        <f>IF(OR(LEFT(DULIEU!$V150,LEN(SCT!$G$8))=SCT!$G$8,LEFT(DULIEU!$W150,LEN(SCT!$G$8))=SCT!$G$8),DULIEU!O150,"")</f>
        <v/>
      </c>
      <c r="G158" s="853" t="str">
        <f>IF(E158="","",IF(LEFT(DULIEU!$V150,LEN(SCT!$G$8))=SCT!$G$8,DULIEU!$W150,IF(LEFT(DULIEU!$W150,LEN(SCT!$G$8))=SCT!$G$8,DULIEU!$V150)))</f>
        <v/>
      </c>
      <c r="H158" s="854">
        <f>IF(E158="",0,IF(LEFT(DULIEU!$V150,LEN(SCT!$G$8))=SCT!$G$8,DULIEU!$X150,0))</f>
        <v>0</v>
      </c>
      <c r="I158" s="854">
        <f>IF(E158="",0,IF(LEFT(DULIEU!$W150,LEN(SCT!$G$8))=SCT!$G$8,DULIEU!$X150,0))</f>
        <v>0</v>
      </c>
      <c r="J158" s="855">
        <f>MAX($J$13+SUBTOTAL(9,$H$15:H158)-SUBTOTAL(9,$I$15:I158)-$K$13,0)</f>
        <v>2008267500</v>
      </c>
      <c r="K158" s="855">
        <f>MAX($K$13+SUBTOTAL(9,$I$15:I158)-SUBTOTAL(9,$H$15:H158)-$J$13,0)</f>
        <v>0</v>
      </c>
      <c r="L158" s="846" t="str">
        <f t="shared" si="3"/>
        <v/>
      </c>
      <c r="M158" s="420"/>
      <c r="N158" s="420"/>
      <c r="O158" s="420"/>
      <c r="P158" s="420"/>
      <c r="Q158" s="420"/>
      <c r="R158" s="420"/>
      <c r="S158" s="420"/>
      <c r="T158" s="420"/>
      <c r="U158" s="420"/>
      <c r="V158" s="420"/>
      <c r="W158" s="420"/>
      <c r="X158" s="420"/>
      <c r="Y158" s="420"/>
      <c r="Z158" s="420"/>
      <c r="AA158" s="420"/>
      <c r="AB158" s="420"/>
      <c r="AC158" s="420"/>
    </row>
    <row r="159" spans="1:29" ht="13.5" hidden="1" customHeight="1">
      <c r="A159" s="420"/>
      <c r="B159" s="853" t="str">
        <f>IF(OR(LEFT(DULIEU!$V151,LEN(SCT!$G$8))=SCT!$G$8,LEFT(DULIEU!$W151,LEN(SCT!$G$8))=SCT!$G$8),DULIEU!D151,"")</f>
        <v/>
      </c>
      <c r="C159" s="853" t="str">
        <f>IF(OR(LEFT(DULIEU!$V151,LEN(SCT!$G$8))=SCT!$G$8,LEFT(DULIEU!$W151,LEN(SCT!$G$8))=SCT!$G$8),DULIEU!H151,"")</f>
        <v/>
      </c>
      <c r="D159" s="853" t="str">
        <f>IF(OR(LEFT(DULIEU!$V151,LEN(SCT!$G$8))=SCT!$G$8,LEFT(DULIEU!$W151,LEN(SCT!$G$8))=SCT!$G$8),DULIEU!J151,"")</f>
        <v/>
      </c>
      <c r="E159" s="853" t="str">
        <f>IF(OR(LEFT(DULIEU!$V151,LEN(SCT!$G$8))=SCT!$G$8,LEFT(DULIEU!$W151,LEN(SCT!$G$8))=SCT!$G$8),DULIEU!E151,"")</f>
        <v/>
      </c>
      <c r="F159" s="1179" t="str">
        <f>IF(OR(LEFT(DULIEU!$V151,LEN(SCT!$G$8))=SCT!$G$8,LEFT(DULIEU!$W151,LEN(SCT!$G$8))=SCT!$G$8),DULIEU!O151,"")</f>
        <v/>
      </c>
      <c r="G159" s="853" t="str">
        <f>IF(E159="","",IF(LEFT(DULIEU!$V151,LEN(SCT!$G$8))=SCT!$G$8,DULIEU!$W151,IF(LEFT(DULIEU!$W151,LEN(SCT!$G$8))=SCT!$G$8,DULIEU!$V151)))</f>
        <v/>
      </c>
      <c r="H159" s="854">
        <f>IF(E159="",0,IF(LEFT(DULIEU!$V151,LEN(SCT!$G$8))=SCT!$G$8,DULIEU!$X151,0))</f>
        <v>0</v>
      </c>
      <c r="I159" s="854">
        <f>IF(E159="",0,IF(LEFT(DULIEU!$W151,LEN(SCT!$G$8))=SCT!$G$8,DULIEU!$X151,0))</f>
        <v>0</v>
      </c>
      <c r="J159" s="855">
        <f>MAX($J$13+SUBTOTAL(9,$H$15:H159)-SUBTOTAL(9,$I$15:I159)-$K$13,0)</f>
        <v>2008267500</v>
      </c>
      <c r="K159" s="855">
        <f>MAX($K$13+SUBTOTAL(9,$I$15:I159)-SUBTOTAL(9,$H$15:H159)-$J$13,0)</f>
        <v>0</v>
      </c>
      <c r="L159" s="846" t="str">
        <f t="shared" si="3"/>
        <v/>
      </c>
      <c r="M159" s="420"/>
      <c r="N159" s="420"/>
      <c r="O159" s="420"/>
      <c r="P159" s="420"/>
      <c r="Q159" s="420"/>
      <c r="R159" s="420"/>
      <c r="S159" s="420"/>
      <c r="T159" s="420"/>
      <c r="U159" s="420"/>
      <c r="V159" s="420"/>
      <c r="W159" s="420"/>
      <c r="X159" s="420"/>
      <c r="Y159" s="420"/>
      <c r="Z159" s="420"/>
      <c r="AA159" s="420"/>
      <c r="AB159" s="420"/>
      <c r="AC159" s="420"/>
    </row>
    <row r="160" spans="1:29" ht="13.5" hidden="1" customHeight="1">
      <c r="A160" s="420"/>
      <c r="B160" s="853" t="str">
        <f>IF(OR(LEFT(DULIEU!$V152,LEN(SCT!$G$8))=SCT!$G$8,LEFT(DULIEU!$W152,LEN(SCT!$G$8))=SCT!$G$8),DULIEU!D152,"")</f>
        <v/>
      </c>
      <c r="C160" s="853" t="str">
        <f>IF(OR(LEFT(DULIEU!$V152,LEN(SCT!$G$8))=SCT!$G$8,LEFT(DULIEU!$W152,LEN(SCT!$G$8))=SCT!$G$8),DULIEU!H152,"")</f>
        <v/>
      </c>
      <c r="D160" s="853" t="str">
        <f>IF(OR(LEFT(DULIEU!$V152,LEN(SCT!$G$8))=SCT!$G$8,LEFT(DULIEU!$W152,LEN(SCT!$G$8))=SCT!$G$8),DULIEU!J152,"")</f>
        <v/>
      </c>
      <c r="E160" s="853" t="str">
        <f>IF(OR(LEFT(DULIEU!$V152,LEN(SCT!$G$8))=SCT!$G$8,LEFT(DULIEU!$W152,LEN(SCT!$G$8))=SCT!$G$8),DULIEU!E152,"")</f>
        <v/>
      </c>
      <c r="F160" s="1179" t="str">
        <f>IF(OR(LEFT(DULIEU!$V152,LEN(SCT!$G$8))=SCT!$G$8,LEFT(DULIEU!$W152,LEN(SCT!$G$8))=SCT!$G$8),DULIEU!O152,"")</f>
        <v/>
      </c>
      <c r="G160" s="853" t="str">
        <f>IF(E160="","",IF(LEFT(DULIEU!$V152,LEN(SCT!$G$8))=SCT!$G$8,DULIEU!$W152,IF(LEFT(DULIEU!$W152,LEN(SCT!$G$8))=SCT!$G$8,DULIEU!$V152)))</f>
        <v/>
      </c>
      <c r="H160" s="854">
        <f>IF(E160="",0,IF(LEFT(DULIEU!$V152,LEN(SCT!$G$8))=SCT!$G$8,DULIEU!$X152,0))</f>
        <v>0</v>
      </c>
      <c r="I160" s="854">
        <f>IF(E160="",0,IF(LEFT(DULIEU!$W152,LEN(SCT!$G$8))=SCT!$G$8,DULIEU!$X152,0))</f>
        <v>0</v>
      </c>
      <c r="J160" s="855">
        <f>MAX($J$13+SUBTOTAL(9,$H$15:H160)-SUBTOTAL(9,$I$15:I160)-$K$13,0)</f>
        <v>2008267500</v>
      </c>
      <c r="K160" s="855">
        <f>MAX($K$13+SUBTOTAL(9,$I$15:I160)-SUBTOTAL(9,$H$15:H160)-$J$13,0)</f>
        <v>0</v>
      </c>
      <c r="L160" s="846" t="str">
        <f t="shared" si="3"/>
        <v/>
      </c>
      <c r="M160" s="420"/>
      <c r="N160" s="420"/>
      <c r="O160" s="420"/>
      <c r="P160" s="420"/>
      <c r="Q160" s="420"/>
      <c r="R160" s="420"/>
      <c r="S160" s="420"/>
      <c r="T160" s="420"/>
      <c r="U160" s="420"/>
      <c r="V160" s="420"/>
      <c r="W160" s="420"/>
      <c r="X160" s="420"/>
      <c r="Y160" s="420"/>
      <c r="Z160" s="420"/>
      <c r="AA160" s="420"/>
      <c r="AB160" s="420"/>
      <c r="AC160" s="420"/>
    </row>
    <row r="161" spans="1:29" ht="13.5" hidden="1" customHeight="1">
      <c r="A161" s="420"/>
      <c r="B161" s="853" t="str">
        <f>IF(OR(LEFT(DULIEU!$V153,LEN(SCT!$G$8))=SCT!$G$8,LEFT(DULIEU!$W153,LEN(SCT!$G$8))=SCT!$G$8),DULIEU!D153,"")</f>
        <v/>
      </c>
      <c r="C161" s="853" t="str">
        <f>IF(OR(LEFT(DULIEU!$V153,LEN(SCT!$G$8))=SCT!$G$8,LEFT(DULIEU!$W153,LEN(SCT!$G$8))=SCT!$G$8),DULIEU!H153,"")</f>
        <v/>
      </c>
      <c r="D161" s="853" t="str">
        <f>IF(OR(LEFT(DULIEU!$V153,LEN(SCT!$G$8))=SCT!$G$8,LEFT(DULIEU!$W153,LEN(SCT!$G$8))=SCT!$G$8),DULIEU!J153,"")</f>
        <v/>
      </c>
      <c r="E161" s="853" t="str">
        <f>IF(OR(LEFT(DULIEU!$V153,LEN(SCT!$G$8))=SCT!$G$8,LEFT(DULIEU!$W153,LEN(SCT!$G$8))=SCT!$G$8),DULIEU!E153,"")</f>
        <v/>
      </c>
      <c r="F161" s="1179" t="str">
        <f>IF(OR(LEFT(DULIEU!$V153,LEN(SCT!$G$8))=SCT!$G$8,LEFT(DULIEU!$W153,LEN(SCT!$G$8))=SCT!$G$8),DULIEU!O153,"")</f>
        <v/>
      </c>
      <c r="G161" s="853" t="str">
        <f>IF(E161="","",IF(LEFT(DULIEU!$V153,LEN(SCT!$G$8))=SCT!$G$8,DULIEU!$W153,IF(LEFT(DULIEU!$W153,LEN(SCT!$G$8))=SCT!$G$8,DULIEU!$V153)))</f>
        <v/>
      </c>
      <c r="H161" s="854">
        <f>IF(E161="",0,IF(LEFT(DULIEU!$V153,LEN(SCT!$G$8))=SCT!$G$8,DULIEU!$X153,0))</f>
        <v>0</v>
      </c>
      <c r="I161" s="854">
        <f>IF(E161="",0,IF(LEFT(DULIEU!$W153,LEN(SCT!$G$8))=SCT!$G$8,DULIEU!$X153,0))</f>
        <v>0</v>
      </c>
      <c r="J161" s="855">
        <f>MAX($J$13+SUBTOTAL(9,$H$15:H161)-SUBTOTAL(9,$I$15:I161)-$K$13,0)</f>
        <v>2008267500</v>
      </c>
      <c r="K161" s="855">
        <f>MAX($K$13+SUBTOTAL(9,$I$15:I161)-SUBTOTAL(9,$H$15:H161)-$J$13,0)</f>
        <v>0</v>
      </c>
      <c r="L161" s="846" t="str">
        <f t="shared" si="3"/>
        <v/>
      </c>
      <c r="M161" s="420"/>
      <c r="N161" s="420"/>
      <c r="O161" s="420"/>
      <c r="P161" s="420"/>
      <c r="Q161" s="420"/>
      <c r="R161" s="420"/>
      <c r="S161" s="420"/>
      <c r="T161" s="420"/>
      <c r="U161" s="420"/>
      <c r="V161" s="420"/>
      <c r="W161" s="420"/>
      <c r="X161" s="420"/>
      <c r="Y161" s="420"/>
      <c r="Z161" s="420"/>
      <c r="AA161" s="420"/>
      <c r="AB161" s="420"/>
      <c r="AC161" s="420"/>
    </row>
    <row r="162" spans="1:29" ht="13.5" hidden="1" customHeight="1">
      <c r="A162" s="420"/>
      <c r="B162" s="853" t="str">
        <f>IF(OR(LEFT(DULIEU!$V154,LEN(SCT!$G$8))=SCT!$G$8,LEFT(DULIEU!$W154,LEN(SCT!$G$8))=SCT!$G$8),DULIEU!D154,"")</f>
        <v/>
      </c>
      <c r="C162" s="853" t="str">
        <f>IF(OR(LEFT(DULIEU!$V154,LEN(SCT!$G$8))=SCT!$G$8,LEFT(DULIEU!$W154,LEN(SCT!$G$8))=SCT!$G$8),DULIEU!H154,"")</f>
        <v/>
      </c>
      <c r="D162" s="853" t="str">
        <f>IF(OR(LEFT(DULIEU!$V154,LEN(SCT!$G$8))=SCT!$G$8,LEFT(DULIEU!$W154,LEN(SCT!$G$8))=SCT!$G$8),DULIEU!J154,"")</f>
        <v/>
      </c>
      <c r="E162" s="853" t="str">
        <f>IF(OR(LEFT(DULIEU!$V154,LEN(SCT!$G$8))=SCT!$G$8,LEFT(DULIEU!$W154,LEN(SCT!$G$8))=SCT!$G$8),DULIEU!E154,"")</f>
        <v/>
      </c>
      <c r="F162" s="1179" t="str">
        <f>IF(OR(LEFT(DULIEU!$V154,LEN(SCT!$G$8))=SCT!$G$8,LEFT(DULIEU!$W154,LEN(SCT!$G$8))=SCT!$G$8),DULIEU!O154,"")</f>
        <v/>
      </c>
      <c r="G162" s="853" t="str">
        <f>IF(E162="","",IF(LEFT(DULIEU!$V154,LEN(SCT!$G$8))=SCT!$G$8,DULIEU!$W154,IF(LEFT(DULIEU!$W154,LEN(SCT!$G$8))=SCT!$G$8,DULIEU!$V154)))</f>
        <v/>
      </c>
      <c r="H162" s="854">
        <f>IF(E162="",0,IF(LEFT(DULIEU!$V154,LEN(SCT!$G$8))=SCT!$G$8,DULIEU!$X154,0))</f>
        <v>0</v>
      </c>
      <c r="I162" s="854">
        <f>IF(E162="",0,IF(LEFT(DULIEU!$W154,LEN(SCT!$G$8))=SCT!$G$8,DULIEU!$X154,0))</f>
        <v>0</v>
      </c>
      <c r="J162" s="855">
        <f>MAX($J$13+SUBTOTAL(9,$H$15:H162)-SUBTOTAL(9,$I$15:I162)-$K$13,0)</f>
        <v>2008267500</v>
      </c>
      <c r="K162" s="855">
        <f>MAX($K$13+SUBTOTAL(9,$I$15:I162)-SUBTOTAL(9,$H$15:H162)-$J$13,0)</f>
        <v>0</v>
      </c>
      <c r="L162" s="846" t="str">
        <f t="shared" si="3"/>
        <v/>
      </c>
      <c r="M162" s="420"/>
      <c r="N162" s="420"/>
      <c r="O162" s="420"/>
      <c r="P162" s="420"/>
      <c r="Q162" s="420"/>
      <c r="R162" s="420"/>
      <c r="S162" s="420"/>
      <c r="T162" s="420"/>
      <c r="U162" s="420"/>
      <c r="V162" s="420"/>
      <c r="W162" s="420"/>
      <c r="X162" s="420"/>
      <c r="Y162" s="420"/>
      <c r="Z162" s="420"/>
      <c r="AA162" s="420"/>
      <c r="AB162" s="420"/>
      <c r="AC162" s="420"/>
    </row>
    <row r="163" spans="1:29" ht="13.5" hidden="1" customHeight="1">
      <c r="A163" s="420"/>
      <c r="B163" s="853" t="str">
        <f>IF(OR(LEFT(DULIEU!$V155,LEN(SCT!$G$8))=SCT!$G$8,LEFT(DULIEU!$W155,LEN(SCT!$G$8))=SCT!$G$8),DULIEU!D155,"")</f>
        <v/>
      </c>
      <c r="C163" s="853" t="str">
        <f>IF(OR(LEFT(DULIEU!$V155,LEN(SCT!$G$8))=SCT!$G$8,LEFT(DULIEU!$W155,LEN(SCT!$G$8))=SCT!$G$8),DULIEU!H155,"")</f>
        <v/>
      </c>
      <c r="D163" s="853" t="str">
        <f>IF(OR(LEFT(DULIEU!$V155,LEN(SCT!$G$8))=SCT!$G$8,LEFT(DULIEU!$W155,LEN(SCT!$G$8))=SCT!$G$8),DULIEU!J155,"")</f>
        <v/>
      </c>
      <c r="E163" s="853" t="str">
        <f>IF(OR(LEFT(DULIEU!$V155,LEN(SCT!$G$8))=SCT!$G$8,LEFT(DULIEU!$W155,LEN(SCT!$G$8))=SCT!$G$8),DULIEU!E155,"")</f>
        <v/>
      </c>
      <c r="F163" s="1179" t="str">
        <f>IF(OR(LEFT(DULIEU!$V155,LEN(SCT!$G$8))=SCT!$G$8,LEFT(DULIEU!$W155,LEN(SCT!$G$8))=SCT!$G$8),DULIEU!O155,"")</f>
        <v/>
      </c>
      <c r="G163" s="853" t="str">
        <f>IF(E163="","",IF(LEFT(DULIEU!$V155,LEN(SCT!$G$8))=SCT!$G$8,DULIEU!$W155,IF(LEFT(DULIEU!$W155,LEN(SCT!$G$8))=SCT!$G$8,DULIEU!$V155)))</f>
        <v/>
      </c>
      <c r="H163" s="854">
        <f>IF(E163="",0,IF(LEFT(DULIEU!$V155,LEN(SCT!$G$8))=SCT!$G$8,DULIEU!$X155,0))</f>
        <v>0</v>
      </c>
      <c r="I163" s="854">
        <f>IF(E163="",0,IF(LEFT(DULIEU!$W155,LEN(SCT!$G$8))=SCT!$G$8,DULIEU!$X155,0))</f>
        <v>0</v>
      </c>
      <c r="J163" s="855">
        <f>MAX($J$13+SUBTOTAL(9,$H$15:H163)-SUBTOTAL(9,$I$15:I163)-$K$13,0)</f>
        <v>2008267500</v>
      </c>
      <c r="K163" s="855">
        <f>MAX($K$13+SUBTOTAL(9,$I$15:I163)-SUBTOTAL(9,$H$15:H163)-$J$13,0)</f>
        <v>0</v>
      </c>
      <c r="L163" s="846" t="str">
        <f t="shared" si="3"/>
        <v/>
      </c>
      <c r="M163" s="420"/>
      <c r="N163" s="420"/>
      <c r="O163" s="420"/>
      <c r="P163" s="420"/>
      <c r="Q163" s="420"/>
      <c r="R163" s="420"/>
      <c r="S163" s="420"/>
      <c r="T163" s="420"/>
      <c r="U163" s="420"/>
      <c r="V163" s="420"/>
      <c r="W163" s="420"/>
      <c r="X163" s="420"/>
      <c r="Y163" s="420"/>
      <c r="Z163" s="420"/>
      <c r="AA163" s="420"/>
      <c r="AB163" s="420"/>
      <c r="AC163" s="420"/>
    </row>
    <row r="164" spans="1:29" ht="13.5" hidden="1" customHeight="1">
      <c r="A164" s="420"/>
      <c r="B164" s="853" t="str">
        <f>IF(OR(LEFT(DULIEU!$V156,LEN(SCT!$G$8))=SCT!$G$8,LEFT(DULIEU!$W156,LEN(SCT!$G$8))=SCT!$G$8),DULIEU!D156,"")</f>
        <v/>
      </c>
      <c r="C164" s="853" t="str">
        <f>IF(OR(LEFT(DULIEU!$V156,LEN(SCT!$G$8))=SCT!$G$8,LEFT(DULIEU!$W156,LEN(SCT!$G$8))=SCT!$G$8),DULIEU!H156,"")</f>
        <v/>
      </c>
      <c r="D164" s="853" t="str">
        <f>IF(OR(LEFT(DULIEU!$V156,LEN(SCT!$G$8))=SCT!$G$8,LEFT(DULIEU!$W156,LEN(SCT!$G$8))=SCT!$G$8),DULIEU!J156,"")</f>
        <v/>
      </c>
      <c r="E164" s="853" t="str">
        <f>IF(OR(LEFT(DULIEU!$V156,LEN(SCT!$G$8))=SCT!$G$8,LEFT(DULIEU!$W156,LEN(SCT!$G$8))=SCT!$G$8),DULIEU!E156,"")</f>
        <v/>
      </c>
      <c r="F164" s="1179" t="str">
        <f>IF(OR(LEFT(DULIEU!$V156,LEN(SCT!$G$8))=SCT!$G$8,LEFT(DULIEU!$W156,LEN(SCT!$G$8))=SCT!$G$8),DULIEU!O156,"")</f>
        <v/>
      </c>
      <c r="G164" s="853" t="str">
        <f>IF(E164="","",IF(LEFT(DULIEU!$V156,LEN(SCT!$G$8))=SCT!$G$8,DULIEU!$W156,IF(LEFT(DULIEU!$W156,LEN(SCT!$G$8))=SCT!$G$8,DULIEU!$V156)))</f>
        <v/>
      </c>
      <c r="H164" s="854">
        <f>IF(E164="",0,IF(LEFT(DULIEU!$V156,LEN(SCT!$G$8))=SCT!$G$8,DULIEU!$X156,0))</f>
        <v>0</v>
      </c>
      <c r="I164" s="854">
        <f>IF(E164="",0,IF(LEFT(DULIEU!$W156,LEN(SCT!$G$8))=SCT!$G$8,DULIEU!$X156,0))</f>
        <v>0</v>
      </c>
      <c r="J164" s="855">
        <f>MAX($J$13+SUBTOTAL(9,$H$15:H164)-SUBTOTAL(9,$I$15:I164)-$K$13,0)</f>
        <v>2008267500</v>
      </c>
      <c r="K164" s="855">
        <f>MAX($K$13+SUBTOTAL(9,$I$15:I164)-SUBTOTAL(9,$H$15:H164)-$J$13,0)</f>
        <v>0</v>
      </c>
      <c r="L164" s="846" t="str">
        <f t="shared" si="3"/>
        <v/>
      </c>
      <c r="M164" s="420"/>
      <c r="N164" s="420"/>
      <c r="O164" s="420"/>
      <c r="P164" s="420"/>
      <c r="Q164" s="420"/>
      <c r="R164" s="420"/>
      <c r="S164" s="420"/>
      <c r="T164" s="420"/>
      <c r="U164" s="420"/>
      <c r="V164" s="420"/>
      <c r="W164" s="420"/>
      <c r="X164" s="420"/>
      <c r="Y164" s="420"/>
      <c r="Z164" s="420"/>
      <c r="AA164" s="420"/>
      <c r="AB164" s="420"/>
      <c r="AC164" s="420"/>
    </row>
    <row r="165" spans="1:29" ht="13.5" hidden="1" customHeight="1">
      <c r="A165" s="420"/>
      <c r="B165" s="853" t="str">
        <f>IF(OR(LEFT(DULIEU!$V157,LEN(SCT!$G$8))=SCT!$G$8,LEFT(DULIEU!$W157,LEN(SCT!$G$8))=SCT!$G$8),DULIEU!D157,"")</f>
        <v/>
      </c>
      <c r="C165" s="853" t="str">
        <f>IF(OR(LEFT(DULIEU!$V157,LEN(SCT!$G$8))=SCT!$G$8,LEFT(DULIEU!$W157,LEN(SCT!$G$8))=SCT!$G$8),DULIEU!H157,"")</f>
        <v/>
      </c>
      <c r="D165" s="853" t="str">
        <f>IF(OR(LEFT(DULIEU!$V157,LEN(SCT!$G$8))=SCT!$G$8,LEFT(DULIEU!$W157,LEN(SCT!$G$8))=SCT!$G$8),DULIEU!J157,"")</f>
        <v/>
      </c>
      <c r="E165" s="853" t="str">
        <f>IF(OR(LEFT(DULIEU!$V157,LEN(SCT!$G$8))=SCT!$G$8,LEFT(DULIEU!$W157,LEN(SCT!$G$8))=SCT!$G$8),DULIEU!E157,"")</f>
        <v/>
      </c>
      <c r="F165" s="1179" t="str">
        <f>IF(OR(LEFT(DULIEU!$V157,LEN(SCT!$G$8))=SCT!$G$8,LEFT(DULIEU!$W157,LEN(SCT!$G$8))=SCT!$G$8),DULIEU!O157,"")</f>
        <v/>
      </c>
      <c r="G165" s="853" t="str">
        <f>IF(E165="","",IF(LEFT(DULIEU!$V157,LEN(SCT!$G$8))=SCT!$G$8,DULIEU!$W157,IF(LEFT(DULIEU!$W157,LEN(SCT!$G$8))=SCT!$G$8,DULIEU!$V157)))</f>
        <v/>
      </c>
      <c r="H165" s="854">
        <f>IF(E165="",0,IF(LEFT(DULIEU!$V157,LEN(SCT!$G$8))=SCT!$G$8,DULIEU!$X157,0))</f>
        <v>0</v>
      </c>
      <c r="I165" s="854">
        <f>IF(E165="",0,IF(LEFT(DULIEU!$W157,LEN(SCT!$G$8))=SCT!$G$8,DULIEU!$X157,0))</f>
        <v>0</v>
      </c>
      <c r="J165" s="855">
        <f>MAX($J$13+SUBTOTAL(9,$H$15:H165)-SUBTOTAL(9,$I$15:I165)-$K$13,0)</f>
        <v>2008267500</v>
      </c>
      <c r="K165" s="855">
        <f>MAX($K$13+SUBTOTAL(9,$I$15:I165)-SUBTOTAL(9,$H$15:H165)-$J$13,0)</f>
        <v>0</v>
      </c>
      <c r="L165" s="846" t="str">
        <f t="shared" si="3"/>
        <v/>
      </c>
      <c r="M165" s="420"/>
      <c r="N165" s="420"/>
      <c r="O165" s="420"/>
      <c r="P165" s="420"/>
      <c r="Q165" s="420"/>
      <c r="R165" s="420"/>
      <c r="S165" s="420"/>
      <c r="T165" s="420"/>
      <c r="U165" s="420"/>
      <c r="V165" s="420"/>
      <c r="W165" s="420"/>
      <c r="X165" s="420"/>
      <c r="Y165" s="420"/>
      <c r="Z165" s="420"/>
      <c r="AA165" s="420"/>
      <c r="AB165" s="420"/>
      <c r="AC165" s="420"/>
    </row>
    <row r="166" spans="1:29" ht="13.5" hidden="1" customHeight="1">
      <c r="A166" s="420"/>
      <c r="B166" s="853" t="str">
        <f>IF(OR(LEFT(DULIEU!$V158,LEN(SCT!$G$8))=SCT!$G$8,LEFT(DULIEU!$W158,LEN(SCT!$G$8))=SCT!$G$8),DULIEU!D158,"")</f>
        <v/>
      </c>
      <c r="C166" s="853" t="str">
        <f>IF(OR(LEFT(DULIEU!$V158,LEN(SCT!$G$8))=SCT!$G$8,LEFT(DULIEU!$W158,LEN(SCT!$G$8))=SCT!$G$8),DULIEU!H158,"")</f>
        <v/>
      </c>
      <c r="D166" s="853" t="str">
        <f>IF(OR(LEFT(DULIEU!$V158,LEN(SCT!$G$8))=SCT!$G$8,LEFT(DULIEU!$W158,LEN(SCT!$G$8))=SCT!$G$8),DULIEU!J158,"")</f>
        <v/>
      </c>
      <c r="E166" s="853" t="str">
        <f>IF(OR(LEFT(DULIEU!$V158,LEN(SCT!$G$8))=SCT!$G$8,LEFT(DULIEU!$W158,LEN(SCT!$G$8))=SCT!$G$8),DULIEU!E158,"")</f>
        <v/>
      </c>
      <c r="F166" s="1179" t="str">
        <f>IF(OR(LEFT(DULIEU!$V158,LEN(SCT!$G$8))=SCT!$G$8,LEFT(DULIEU!$W158,LEN(SCT!$G$8))=SCT!$G$8),DULIEU!O158,"")</f>
        <v/>
      </c>
      <c r="G166" s="853" t="str">
        <f>IF(E166="","",IF(LEFT(DULIEU!$V158,LEN(SCT!$G$8))=SCT!$G$8,DULIEU!$W158,IF(LEFT(DULIEU!$W158,LEN(SCT!$G$8))=SCT!$G$8,DULIEU!$V158)))</f>
        <v/>
      </c>
      <c r="H166" s="854">
        <f>IF(E166="",0,IF(LEFT(DULIEU!$V158,LEN(SCT!$G$8))=SCT!$G$8,DULIEU!$X158,0))</f>
        <v>0</v>
      </c>
      <c r="I166" s="854">
        <f>IF(E166="",0,IF(LEFT(DULIEU!$W158,LEN(SCT!$G$8))=SCT!$G$8,DULIEU!$X158,0))</f>
        <v>0</v>
      </c>
      <c r="J166" s="855">
        <f>MAX($J$13+SUBTOTAL(9,$H$15:H166)-SUBTOTAL(9,$I$15:I166)-$K$13,0)</f>
        <v>2008267500</v>
      </c>
      <c r="K166" s="855">
        <f>MAX($K$13+SUBTOTAL(9,$I$15:I166)-SUBTOTAL(9,$H$15:H166)-$J$13,0)</f>
        <v>0</v>
      </c>
      <c r="L166" s="846" t="str">
        <f t="shared" si="3"/>
        <v/>
      </c>
      <c r="M166" s="420"/>
      <c r="N166" s="420"/>
      <c r="O166" s="420"/>
      <c r="P166" s="420"/>
      <c r="Q166" s="420"/>
      <c r="R166" s="420"/>
      <c r="S166" s="420"/>
      <c r="T166" s="420"/>
      <c r="U166" s="420"/>
      <c r="V166" s="420"/>
      <c r="W166" s="420"/>
      <c r="X166" s="420"/>
      <c r="Y166" s="420"/>
      <c r="Z166" s="420"/>
      <c r="AA166" s="420"/>
      <c r="AB166" s="420"/>
      <c r="AC166" s="420"/>
    </row>
    <row r="167" spans="1:29" ht="13.5" hidden="1" customHeight="1">
      <c r="A167" s="420"/>
      <c r="B167" s="853" t="str">
        <f>IF(OR(LEFT(DULIEU!$V159,LEN(SCT!$G$8))=SCT!$G$8,LEFT(DULIEU!$W159,LEN(SCT!$G$8))=SCT!$G$8),DULIEU!D159,"")</f>
        <v/>
      </c>
      <c r="C167" s="853" t="str">
        <f>IF(OR(LEFT(DULIEU!$V159,LEN(SCT!$G$8))=SCT!$G$8,LEFT(DULIEU!$W159,LEN(SCT!$G$8))=SCT!$G$8),DULIEU!H159,"")</f>
        <v/>
      </c>
      <c r="D167" s="853" t="str">
        <f>IF(OR(LEFT(DULIEU!$V159,LEN(SCT!$G$8))=SCT!$G$8,LEFT(DULIEU!$W159,LEN(SCT!$G$8))=SCT!$G$8),DULIEU!J159,"")</f>
        <v/>
      </c>
      <c r="E167" s="853" t="str">
        <f>IF(OR(LEFT(DULIEU!$V159,LEN(SCT!$G$8))=SCT!$G$8,LEFT(DULIEU!$W159,LEN(SCT!$G$8))=SCT!$G$8),DULIEU!E159,"")</f>
        <v/>
      </c>
      <c r="F167" s="1179" t="str">
        <f>IF(OR(LEFT(DULIEU!$V159,LEN(SCT!$G$8))=SCT!$G$8,LEFT(DULIEU!$W159,LEN(SCT!$G$8))=SCT!$G$8),DULIEU!O159,"")</f>
        <v/>
      </c>
      <c r="G167" s="853" t="str">
        <f>IF(E167="","",IF(LEFT(DULIEU!$V159,LEN(SCT!$G$8))=SCT!$G$8,DULIEU!$W159,IF(LEFT(DULIEU!$W159,LEN(SCT!$G$8))=SCT!$G$8,DULIEU!$V159)))</f>
        <v/>
      </c>
      <c r="H167" s="854">
        <f>IF(E167="",0,IF(LEFT(DULIEU!$V159,LEN(SCT!$G$8))=SCT!$G$8,DULIEU!$X159,0))</f>
        <v>0</v>
      </c>
      <c r="I167" s="854">
        <f>IF(E167="",0,IF(LEFT(DULIEU!$W159,LEN(SCT!$G$8))=SCT!$G$8,DULIEU!$X159,0))</f>
        <v>0</v>
      </c>
      <c r="J167" s="855">
        <f>MAX($J$13+SUBTOTAL(9,$H$15:H167)-SUBTOTAL(9,$I$15:I167)-$K$13,0)</f>
        <v>2008267500</v>
      </c>
      <c r="K167" s="855">
        <f>MAX($K$13+SUBTOTAL(9,$I$15:I167)-SUBTOTAL(9,$H$15:H167)-$J$13,0)</f>
        <v>0</v>
      </c>
      <c r="L167" s="846" t="str">
        <f t="shared" si="3"/>
        <v/>
      </c>
      <c r="M167" s="420"/>
      <c r="N167" s="420"/>
      <c r="O167" s="420"/>
      <c r="P167" s="420"/>
      <c r="Q167" s="420"/>
      <c r="R167" s="420"/>
      <c r="S167" s="420"/>
      <c r="T167" s="420"/>
      <c r="U167" s="420"/>
      <c r="V167" s="420"/>
      <c r="W167" s="420"/>
      <c r="X167" s="420"/>
      <c r="Y167" s="420"/>
      <c r="Z167" s="420"/>
      <c r="AA167" s="420"/>
      <c r="AB167" s="420"/>
      <c r="AC167" s="420"/>
    </row>
    <row r="168" spans="1:29" ht="13.5" hidden="1" customHeight="1">
      <c r="A168" s="420"/>
      <c r="B168" s="853" t="str">
        <f>IF(OR(LEFT(DULIEU!$V160,LEN(SCT!$G$8))=SCT!$G$8,LEFT(DULIEU!$W160,LEN(SCT!$G$8))=SCT!$G$8),DULIEU!D160,"")</f>
        <v/>
      </c>
      <c r="C168" s="853" t="str">
        <f>IF(OR(LEFT(DULIEU!$V160,LEN(SCT!$G$8))=SCT!$G$8,LEFT(DULIEU!$W160,LEN(SCT!$G$8))=SCT!$G$8),DULIEU!H160,"")</f>
        <v/>
      </c>
      <c r="D168" s="853" t="str">
        <f>IF(OR(LEFT(DULIEU!$V160,LEN(SCT!$G$8))=SCT!$G$8,LEFT(DULIEU!$W160,LEN(SCT!$G$8))=SCT!$G$8),DULIEU!J160,"")</f>
        <v/>
      </c>
      <c r="E168" s="853" t="str">
        <f>IF(OR(LEFT(DULIEU!$V160,LEN(SCT!$G$8))=SCT!$G$8,LEFT(DULIEU!$W160,LEN(SCT!$G$8))=SCT!$G$8),DULIEU!E160,"")</f>
        <v/>
      </c>
      <c r="F168" s="1179" t="str">
        <f>IF(OR(LEFT(DULIEU!$V160,LEN(SCT!$G$8))=SCT!$G$8,LEFT(DULIEU!$W160,LEN(SCT!$G$8))=SCT!$G$8),DULIEU!O160,"")</f>
        <v/>
      </c>
      <c r="G168" s="853" t="str">
        <f>IF(E168="","",IF(LEFT(DULIEU!$V160,LEN(SCT!$G$8))=SCT!$G$8,DULIEU!$W160,IF(LEFT(DULIEU!$W160,LEN(SCT!$G$8))=SCT!$G$8,DULIEU!$V160)))</f>
        <v/>
      </c>
      <c r="H168" s="854">
        <f>IF(E168="",0,IF(LEFT(DULIEU!$V160,LEN(SCT!$G$8))=SCT!$G$8,DULIEU!$X160,0))</f>
        <v>0</v>
      </c>
      <c r="I168" s="854">
        <f>IF(E168="",0,IF(LEFT(DULIEU!$W160,LEN(SCT!$G$8))=SCT!$G$8,DULIEU!$X160,0))</f>
        <v>0</v>
      </c>
      <c r="J168" s="855">
        <f>MAX($J$13+SUBTOTAL(9,$H$15:H168)-SUBTOTAL(9,$I$15:I168)-$K$13,0)</f>
        <v>2008267500</v>
      </c>
      <c r="K168" s="855">
        <f>MAX($K$13+SUBTOTAL(9,$I$15:I168)-SUBTOTAL(9,$H$15:H168)-$J$13,0)</f>
        <v>0</v>
      </c>
      <c r="L168" s="846" t="str">
        <f t="shared" si="3"/>
        <v/>
      </c>
      <c r="M168" s="420"/>
      <c r="N168" s="420"/>
      <c r="O168" s="420"/>
      <c r="P168" s="420"/>
      <c r="Q168" s="420"/>
      <c r="R168" s="420"/>
      <c r="S168" s="420"/>
      <c r="T168" s="420"/>
      <c r="U168" s="420"/>
      <c r="V168" s="420"/>
      <c r="W168" s="420"/>
      <c r="X168" s="420"/>
      <c r="Y168" s="420"/>
      <c r="Z168" s="420"/>
      <c r="AA168" s="420"/>
      <c r="AB168" s="420"/>
      <c r="AC168" s="420"/>
    </row>
    <row r="169" spans="1:29" ht="13.5" hidden="1" customHeight="1">
      <c r="A169" s="420"/>
      <c r="B169" s="853" t="str">
        <f>IF(OR(LEFT(DULIEU!$V161,LEN(SCT!$G$8))=SCT!$G$8,LEFT(DULIEU!$W161,LEN(SCT!$G$8))=SCT!$G$8),DULIEU!D161,"")</f>
        <v/>
      </c>
      <c r="C169" s="853" t="str">
        <f>IF(OR(LEFT(DULIEU!$V161,LEN(SCT!$G$8))=SCT!$G$8,LEFT(DULIEU!$W161,LEN(SCT!$G$8))=SCT!$G$8),DULIEU!H161,"")</f>
        <v/>
      </c>
      <c r="D169" s="853" t="str">
        <f>IF(OR(LEFT(DULIEU!$V161,LEN(SCT!$G$8))=SCT!$G$8,LEFT(DULIEU!$W161,LEN(SCT!$G$8))=SCT!$G$8),DULIEU!J161,"")</f>
        <v/>
      </c>
      <c r="E169" s="853" t="str">
        <f>IF(OR(LEFT(DULIEU!$V161,LEN(SCT!$G$8))=SCT!$G$8,LEFT(DULIEU!$W161,LEN(SCT!$G$8))=SCT!$G$8),DULIEU!E161,"")</f>
        <v/>
      </c>
      <c r="F169" s="1179" t="str">
        <f>IF(OR(LEFT(DULIEU!$V161,LEN(SCT!$G$8))=SCT!$G$8,LEFT(DULIEU!$W161,LEN(SCT!$G$8))=SCT!$G$8),DULIEU!O161,"")</f>
        <v/>
      </c>
      <c r="G169" s="853" t="str">
        <f>IF(E169="","",IF(LEFT(DULIEU!$V161,LEN(SCT!$G$8))=SCT!$G$8,DULIEU!$W161,IF(LEFT(DULIEU!$W161,LEN(SCT!$G$8))=SCT!$G$8,DULIEU!$V161)))</f>
        <v/>
      </c>
      <c r="H169" s="854">
        <f>IF(E169="",0,IF(LEFT(DULIEU!$V161,LEN(SCT!$G$8))=SCT!$G$8,DULIEU!$X161,0))</f>
        <v>0</v>
      </c>
      <c r="I169" s="854">
        <f>IF(E169="",0,IF(LEFT(DULIEU!$W161,LEN(SCT!$G$8))=SCT!$G$8,DULIEU!$X161,0))</f>
        <v>0</v>
      </c>
      <c r="J169" s="855">
        <f>MAX($J$13+SUBTOTAL(9,$H$15:H169)-SUBTOTAL(9,$I$15:I169)-$K$13,0)</f>
        <v>2008267500</v>
      </c>
      <c r="K169" s="855">
        <f>MAX($K$13+SUBTOTAL(9,$I$15:I169)-SUBTOTAL(9,$H$15:H169)-$J$13,0)</f>
        <v>0</v>
      </c>
      <c r="L169" s="846" t="str">
        <f t="shared" si="3"/>
        <v/>
      </c>
      <c r="M169" s="420"/>
      <c r="N169" s="420"/>
      <c r="O169" s="420"/>
      <c r="P169" s="420"/>
      <c r="Q169" s="420"/>
      <c r="R169" s="420"/>
      <c r="S169" s="420"/>
      <c r="T169" s="420"/>
      <c r="U169" s="420"/>
      <c r="V169" s="420"/>
      <c r="W169" s="420"/>
      <c r="X169" s="420"/>
      <c r="Y169" s="420"/>
      <c r="Z169" s="420"/>
      <c r="AA169" s="420"/>
      <c r="AB169" s="420"/>
      <c r="AC169" s="420"/>
    </row>
    <row r="170" spans="1:29" ht="13.5" hidden="1" customHeight="1">
      <c r="A170" s="420"/>
      <c r="B170" s="853" t="str">
        <f>IF(OR(LEFT(DULIEU!$V162,LEN(SCT!$G$8))=SCT!$G$8,LEFT(DULIEU!$W162,LEN(SCT!$G$8))=SCT!$G$8),DULIEU!D162,"")</f>
        <v/>
      </c>
      <c r="C170" s="853" t="str">
        <f>IF(OR(LEFT(DULIEU!$V162,LEN(SCT!$G$8))=SCT!$G$8,LEFT(DULIEU!$W162,LEN(SCT!$G$8))=SCT!$G$8),DULIEU!H162,"")</f>
        <v/>
      </c>
      <c r="D170" s="853" t="str">
        <f>IF(OR(LEFT(DULIEU!$V162,LEN(SCT!$G$8))=SCT!$G$8,LEFT(DULIEU!$W162,LEN(SCT!$G$8))=SCT!$G$8),DULIEU!J162,"")</f>
        <v/>
      </c>
      <c r="E170" s="853" t="str">
        <f>IF(OR(LEFT(DULIEU!$V162,LEN(SCT!$G$8))=SCT!$G$8,LEFT(DULIEU!$W162,LEN(SCT!$G$8))=SCT!$G$8),DULIEU!E162,"")</f>
        <v/>
      </c>
      <c r="F170" s="1179" t="str">
        <f>IF(OR(LEFT(DULIEU!$V162,LEN(SCT!$G$8))=SCT!$G$8,LEFT(DULIEU!$W162,LEN(SCT!$G$8))=SCT!$G$8),DULIEU!O162,"")</f>
        <v/>
      </c>
      <c r="G170" s="853" t="str">
        <f>IF(E170="","",IF(LEFT(DULIEU!$V162,LEN(SCT!$G$8))=SCT!$G$8,DULIEU!$W162,IF(LEFT(DULIEU!$W162,LEN(SCT!$G$8))=SCT!$G$8,DULIEU!$V162)))</f>
        <v/>
      </c>
      <c r="H170" s="854">
        <f>IF(E170="",0,IF(LEFT(DULIEU!$V162,LEN(SCT!$G$8))=SCT!$G$8,DULIEU!$X162,0))</f>
        <v>0</v>
      </c>
      <c r="I170" s="854">
        <f>IF(E170="",0,IF(LEFT(DULIEU!$W162,LEN(SCT!$G$8))=SCT!$G$8,DULIEU!$X162,0))</f>
        <v>0</v>
      </c>
      <c r="J170" s="855">
        <f>MAX($J$13+SUBTOTAL(9,$H$15:H170)-SUBTOTAL(9,$I$15:I170)-$K$13,0)</f>
        <v>2008267500</v>
      </c>
      <c r="K170" s="855">
        <f>MAX($K$13+SUBTOTAL(9,$I$15:I170)-SUBTOTAL(9,$H$15:H170)-$J$13,0)</f>
        <v>0</v>
      </c>
      <c r="L170" s="846" t="str">
        <f t="shared" si="3"/>
        <v/>
      </c>
      <c r="M170" s="420"/>
      <c r="N170" s="420"/>
      <c r="O170" s="420"/>
      <c r="P170" s="420"/>
      <c r="Q170" s="420"/>
      <c r="R170" s="420"/>
      <c r="S170" s="420"/>
      <c r="T170" s="420"/>
      <c r="U170" s="420"/>
      <c r="V170" s="420"/>
      <c r="W170" s="420"/>
      <c r="X170" s="420"/>
      <c r="Y170" s="420"/>
      <c r="Z170" s="420"/>
      <c r="AA170" s="420"/>
      <c r="AB170" s="420"/>
      <c r="AC170" s="420"/>
    </row>
    <row r="171" spans="1:29" ht="13.5" hidden="1" customHeight="1">
      <c r="A171" s="420"/>
      <c r="B171" s="853" t="str">
        <f>IF(OR(LEFT(DULIEU!$V163,LEN(SCT!$G$8))=SCT!$G$8,LEFT(DULIEU!$W163,LEN(SCT!$G$8))=SCT!$G$8),DULIEU!D163,"")</f>
        <v/>
      </c>
      <c r="C171" s="853" t="str">
        <f>IF(OR(LEFT(DULIEU!$V163,LEN(SCT!$G$8))=SCT!$G$8,LEFT(DULIEU!$W163,LEN(SCT!$G$8))=SCT!$G$8),DULIEU!H163,"")</f>
        <v/>
      </c>
      <c r="D171" s="853" t="str">
        <f>IF(OR(LEFT(DULIEU!$V163,LEN(SCT!$G$8))=SCT!$G$8,LEFT(DULIEU!$W163,LEN(SCT!$G$8))=SCT!$G$8),DULIEU!J163,"")</f>
        <v/>
      </c>
      <c r="E171" s="853" t="str">
        <f>IF(OR(LEFT(DULIEU!$V163,LEN(SCT!$G$8))=SCT!$G$8,LEFT(DULIEU!$W163,LEN(SCT!$G$8))=SCT!$G$8),DULIEU!E163,"")</f>
        <v/>
      </c>
      <c r="F171" s="1179" t="str">
        <f>IF(OR(LEFT(DULIEU!$V163,LEN(SCT!$G$8))=SCT!$G$8,LEFT(DULIEU!$W163,LEN(SCT!$G$8))=SCT!$G$8),DULIEU!O163,"")</f>
        <v/>
      </c>
      <c r="G171" s="853" t="str">
        <f>IF(E171="","",IF(LEFT(DULIEU!$V163,LEN(SCT!$G$8))=SCT!$G$8,DULIEU!$W163,IF(LEFT(DULIEU!$W163,LEN(SCT!$G$8))=SCT!$G$8,DULIEU!$V163)))</f>
        <v/>
      </c>
      <c r="H171" s="854">
        <f>IF(E171="",0,IF(LEFT(DULIEU!$V163,LEN(SCT!$G$8))=SCT!$G$8,DULIEU!$X163,0))</f>
        <v>0</v>
      </c>
      <c r="I171" s="854">
        <f>IF(E171="",0,IF(LEFT(DULIEU!$W163,LEN(SCT!$G$8))=SCT!$G$8,DULIEU!$X163,0))</f>
        <v>0</v>
      </c>
      <c r="J171" s="855">
        <f>MAX($J$13+SUBTOTAL(9,$H$15:H171)-SUBTOTAL(9,$I$15:I171)-$K$13,0)</f>
        <v>2008267500</v>
      </c>
      <c r="K171" s="855">
        <f>MAX($K$13+SUBTOTAL(9,$I$15:I171)-SUBTOTAL(9,$H$15:H171)-$J$13,0)</f>
        <v>0</v>
      </c>
      <c r="L171" s="846" t="str">
        <f t="shared" si="3"/>
        <v/>
      </c>
      <c r="M171" s="420"/>
      <c r="N171" s="420"/>
      <c r="O171" s="420"/>
      <c r="P171" s="420"/>
      <c r="Q171" s="420"/>
      <c r="R171" s="420"/>
      <c r="S171" s="420"/>
      <c r="T171" s="420"/>
      <c r="U171" s="420"/>
      <c r="V171" s="420"/>
      <c r="W171" s="420"/>
      <c r="X171" s="420"/>
      <c r="Y171" s="420"/>
      <c r="Z171" s="420"/>
      <c r="AA171" s="420"/>
      <c r="AB171" s="420"/>
      <c r="AC171" s="420"/>
    </row>
    <row r="172" spans="1:29" ht="13.5" hidden="1" customHeight="1">
      <c r="A172" s="420"/>
      <c r="B172" s="853" t="str">
        <f>IF(OR(LEFT(DULIEU!$V164,LEN(SCT!$G$8))=SCT!$G$8,LEFT(DULIEU!$W164,LEN(SCT!$G$8))=SCT!$G$8),DULIEU!D164,"")</f>
        <v/>
      </c>
      <c r="C172" s="853" t="str">
        <f>IF(OR(LEFT(DULIEU!$V164,LEN(SCT!$G$8))=SCT!$G$8,LEFT(DULIEU!$W164,LEN(SCT!$G$8))=SCT!$G$8),DULIEU!H164,"")</f>
        <v/>
      </c>
      <c r="D172" s="853" t="str">
        <f>IF(OR(LEFT(DULIEU!$V164,LEN(SCT!$G$8))=SCT!$G$8,LEFT(DULIEU!$W164,LEN(SCT!$G$8))=SCT!$G$8),DULIEU!J164,"")</f>
        <v/>
      </c>
      <c r="E172" s="853" t="str">
        <f>IF(OR(LEFT(DULIEU!$V164,LEN(SCT!$G$8))=SCT!$G$8,LEFT(DULIEU!$W164,LEN(SCT!$G$8))=SCT!$G$8),DULIEU!E164,"")</f>
        <v/>
      </c>
      <c r="F172" s="1179" t="str">
        <f>IF(OR(LEFT(DULIEU!$V164,LEN(SCT!$G$8))=SCT!$G$8,LEFT(DULIEU!$W164,LEN(SCT!$G$8))=SCT!$G$8),DULIEU!O164,"")</f>
        <v/>
      </c>
      <c r="G172" s="853" t="str">
        <f>IF(E172="","",IF(LEFT(DULIEU!$V164,LEN(SCT!$G$8))=SCT!$G$8,DULIEU!$W164,IF(LEFT(DULIEU!$W164,LEN(SCT!$G$8))=SCT!$G$8,DULIEU!$V164)))</f>
        <v/>
      </c>
      <c r="H172" s="854">
        <f>IF(E172="",0,IF(LEFT(DULIEU!$V164,LEN(SCT!$G$8))=SCT!$G$8,DULIEU!$X164,0))</f>
        <v>0</v>
      </c>
      <c r="I172" s="854">
        <f>IF(E172="",0,IF(LEFT(DULIEU!$W164,LEN(SCT!$G$8))=SCT!$G$8,DULIEU!$X164,0))</f>
        <v>0</v>
      </c>
      <c r="J172" s="855">
        <f>MAX($J$13+SUBTOTAL(9,$H$15:H172)-SUBTOTAL(9,$I$15:I172)-$K$13,0)</f>
        <v>2008267500</v>
      </c>
      <c r="K172" s="855">
        <f>MAX($K$13+SUBTOTAL(9,$I$15:I172)-SUBTOTAL(9,$H$15:H172)-$J$13,0)</f>
        <v>0</v>
      </c>
      <c r="L172" s="846" t="str">
        <f t="shared" si="3"/>
        <v/>
      </c>
      <c r="M172" s="420"/>
      <c r="N172" s="420"/>
      <c r="O172" s="420"/>
      <c r="P172" s="420"/>
      <c r="Q172" s="420"/>
      <c r="R172" s="420"/>
      <c r="S172" s="420"/>
      <c r="T172" s="420"/>
      <c r="U172" s="420"/>
      <c r="V172" s="420"/>
      <c r="W172" s="420"/>
      <c r="X172" s="420"/>
      <c r="Y172" s="420"/>
      <c r="Z172" s="420"/>
      <c r="AA172" s="420"/>
      <c r="AB172" s="420"/>
      <c r="AC172" s="420"/>
    </row>
    <row r="173" spans="1:29" ht="13.5" hidden="1" customHeight="1">
      <c r="A173" s="420"/>
      <c r="B173" s="853" t="str">
        <f>IF(OR(LEFT(DULIEU!$V165,LEN(SCT!$G$8))=SCT!$G$8,LEFT(DULIEU!$W165,LEN(SCT!$G$8))=SCT!$G$8),DULIEU!D165,"")</f>
        <v/>
      </c>
      <c r="C173" s="853" t="str">
        <f>IF(OR(LEFT(DULIEU!$V165,LEN(SCT!$G$8))=SCT!$G$8,LEFT(DULIEU!$W165,LEN(SCT!$G$8))=SCT!$G$8),DULIEU!H165,"")</f>
        <v/>
      </c>
      <c r="D173" s="853" t="str">
        <f>IF(OR(LEFT(DULIEU!$V165,LEN(SCT!$G$8))=SCT!$G$8,LEFT(DULIEU!$W165,LEN(SCT!$G$8))=SCT!$G$8),DULIEU!J165,"")</f>
        <v/>
      </c>
      <c r="E173" s="853" t="str">
        <f>IF(OR(LEFT(DULIEU!$V165,LEN(SCT!$G$8))=SCT!$G$8,LEFT(DULIEU!$W165,LEN(SCT!$G$8))=SCT!$G$8),DULIEU!E165,"")</f>
        <v/>
      </c>
      <c r="F173" s="1179" t="str">
        <f>IF(OR(LEFT(DULIEU!$V165,LEN(SCT!$G$8))=SCT!$G$8,LEFT(DULIEU!$W165,LEN(SCT!$G$8))=SCT!$G$8),DULIEU!O165,"")</f>
        <v/>
      </c>
      <c r="G173" s="853" t="str">
        <f>IF(E173="","",IF(LEFT(DULIEU!$V165,LEN(SCT!$G$8))=SCT!$G$8,DULIEU!$W165,IF(LEFT(DULIEU!$W165,LEN(SCT!$G$8))=SCT!$G$8,DULIEU!$V165)))</f>
        <v/>
      </c>
      <c r="H173" s="854">
        <f>IF(E173="",0,IF(LEFT(DULIEU!$V165,LEN(SCT!$G$8))=SCT!$G$8,DULIEU!$X165,0))</f>
        <v>0</v>
      </c>
      <c r="I173" s="854">
        <f>IF(E173="",0,IF(LEFT(DULIEU!$W165,LEN(SCT!$G$8))=SCT!$G$8,DULIEU!$X165,0))</f>
        <v>0</v>
      </c>
      <c r="J173" s="855">
        <f>MAX($J$13+SUBTOTAL(9,$H$15:H173)-SUBTOTAL(9,$I$15:I173)-$K$13,0)</f>
        <v>2008267500</v>
      </c>
      <c r="K173" s="855">
        <f>MAX($K$13+SUBTOTAL(9,$I$15:I173)-SUBTOTAL(9,$H$15:H173)-$J$13,0)</f>
        <v>0</v>
      </c>
      <c r="L173" s="846" t="str">
        <f t="shared" si="3"/>
        <v/>
      </c>
      <c r="M173" s="420"/>
      <c r="N173" s="420"/>
      <c r="O173" s="420"/>
      <c r="P173" s="420"/>
      <c r="Q173" s="420"/>
      <c r="R173" s="420"/>
      <c r="S173" s="420"/>
      <c r="T173" s="420"/>
      <c r="U173" s="420"/>
      <c r="V173" s="420"/>
      <c r="W173" s="420"/>
      <c r="X173" s="420"/>
      <c r="Y173" s="420"/>
      <c r="Z173" s="420"/>
      <c r="AA173" s="420"/>
      <c r="AB173" s="420"/>
      <c r="AC173" s="420"/>
    </row>
    <row r="174" spans="1:29" ht="13.5" hidden="1" customHeight="1">
      <c r="A174" s="420"/>
      <c r="B174" s="853" t="str">
        <f>IF(OR(LEFT(DULIEU!$V166,LEN(SCT!$G$8))=SCT!$G$8,LEFT(DULIEU!$W166,LEN(SCT!$G$8))=SCT!$G$8),DULIEU!D166,"")</f>
        <v/>
      </c>
      <c r="C174" s="853" t="str">
        <f>IF(OR(LEFT(DULIEU!$V166,LEN(SCT!$G$8))=SCT!$G$8,LEFT(DULIEU!$W166,LEN(SCT!$G$8))=SCT!$G$8),DULIEU!H166,"")</f>
        <v/>
      </c>
      <c r="D174" s="853" t="str">
        <f>IF(OR(LEFT(DULIEU!$V166,LEN(SCT!$G$8))=SCT!$G$8,LEFT(DULIEU!$W166,LEN(SCT!$G$8))=SCT!$G$8),DULIEU!J166,"")</f>
        <v/>
      </c>
      <c r="E174" s="853" t="str">
        <f>IF(OR(LEFT(DULIEU!$V166,LEN(SCT!$G$8))=SCT!$G$8,LEFT(DULIEU!$W166,LEN(SCT!$G$8))=SCT!$G$8),DULIEU!E166,"")</f>
        <v/>
      </c>
      <c r="F174" s="1179" t="str">
        <f>IF(OR(LEFT(DULIEU!$V166,LEN(SCT!$G$8))=SCT!$G$8,LEFT(DULIEU!$W166,LEN(SCT!$G$8))=SCT!$G$8),DULIEU!O166,"")</f>
        <v/>
      </c>
      <c r="G174" s="853" t="str">
        <f>IF(E174="","",IF(LEFT(DULIEU!$V166,LEN(SCT!$G$8))=SCT!$G$8,DULIEU!$W166,IF(LEFT(DULIEU!$W166,LEN(SCT!$G$8))=SCT!$G$8,DULIEU!$V166)))</f>
        <v/>
      </c>
      <c r="H174" s="854">
        <f>IF(E174="",0,IF(LEFT(DULIEU!$V166,LEN(SCT!$G$8))=SCT!$G$8,DULIEU!$X166,0))</f>
        <v>0</v>
      </c>
      <c r="I174" s="854">
        <f>IF(E174="",0,IF(LEFT(DULIEU!$W166,LEN(SCT!$G$8))=SCT!$G$8,DULIEU!$X166,0))</f>
        <v>0</v>
      </c>
      <c r="J174" s="855">
        <f>MAX($J$13+SUBTOTAL(9,$H$15:H174)-SUBTOTAL(9,$I$15:I174)-$K$13,0)</f>
        <v>2008267500</v>
      </c>
      <c r="K174" s="855">
        <f>MAX($K$13+SUBTOTAL(9,$I$15:I174)-SUBTOTAL(9,$H$15:H174)-$J$13,0)</f>
        <v>0</v>
      </c>
      <c r="L174" s="846" t="str">
        <f t="shared" si="3"/>
        <v/>
      </c>
      <c r="M174" s="420"/>
      <c r="N174" s="420"/>
      <c r="O174" s="420"/>
      <c r="P174" s="420"/>
      <c r="Q174" s="420"/>
      <c r="R174" s="420"/>
      <c r="S174" s="420"/>
      <c r="T174" s="420"/>
      <c r="U174" s="420"/>
      <c r="V174" s="420"/>
      <c r="W174" s="420"/>
      <c r="X174" s="420"/>
      <c r="Y174" s="420"/>
      <c r="Z174" s="420"/>
      <c r="AA174" s="420"/>
      <c r="AB174" s="420"/>
      <c r="AC174" s="420"/>
    </row>
    <row r="175" spans="1:29" ht="13.5" hidden="1" customHeight="1">
      <c r="A175" s="420"/>
      <c r="B175" s="853" t="str">
        <f>IF(OR(LEFT(DULIEU!$V167,LEN(SCT!$G$8))=SCT!$G$8,LEFT(DULIEU!$W167,LEN(SCT!$G$8))=SCT!$G$8),DULIEU!D167,"")</f>
        <v/>
      </c>
      <c r="C175" s="853" t="str">
        <f>IF(OR(LEFT(DULIEU!$V167,LEN(SCT!$G$8))=SCT!$G$8,LEFT(DULIEU!$W167,LEN(SCT!$G$8))=SCT!$G$8),DULIEU!H167,"")</f>
        <v/>
      </c>
      <c r="D175" s="853" t="str">
        <f>IF(OR(LEFT(DULIEU!$V167,LEN(SCT!$G$8))=SCT!$G$8,LEFT(DULIEU!$W167,LEN(SCT!$G$8))=SCT!$G$8),DULIEU!J167,"")</f>
        <v/>
      </c>
      <c r="E175" s="853" t="str">
        <f>IF(OR(LEFT(DULIEU!$V167,LEN(SCT!$G$8))=SCT!$G$8,LEFT(DULIEU!$W167,LEN(SCT!$G$8))=SCT!$G$8),DULIEU!E167,"")</f>
        <v/>
      </c>
      <c r="F175" s="1179" t="str">
        <f>IF(OR(LEFT(DULIEU!$V167,LEN(SCT!$G$8))=SCT!$G$8,LEFT(DULIEU!$W167,LEN(SCT!$G$8))=SCT!$G$8),DULIEU!O167,"")</f>
        <v/>
      </c>
      <c r="G175" s="853" t="str">
        <f>IF(E175="","",IF(LEFT(DULIEU!$V167,LEN(SCT!$G$8))=SCT!$G$8,DULIEU!$W167,IF(LEFT(DULIEU!$W167,LEN(SCT!$G$8))=SCT!$G$8,DULIEU!$V167)))</f>
        <v/>
      </c>
      <c r="H175" s="854">
        <f>IF(E175="",0,IF(LEFT(DULIEU!$V167,LEN(SCT!$G$8))=SCT!$G$8,DULIEU!$X167,0))</f>
        <v>0</v>
      </c>
      <c r="I175" s="854">
        <f>IF(E175="",0,IF(LEFT(DULIEU!$W167,LEN(SCT!$G$8))=SCT!$G$8,DULIEU!$X167,0))</f>
        <v>0</v>
      </c>
      <c r="J175" s="855">
        <f>MAX($J$13+SUBTOTAL(9,$H$15:H175)-SUBTOTAL(9,$I$15:I175)-$K$13,0)</f>
        <v>2008267500</v>
      </c>
      <c r="K175" s="855">
        <f>MAX($K$13+SUBTOTAL(9,$I$15:I175)-SUBTOTAL(9,$H$15:H175)-$J$13,0)</f>
        <v>0</v>
      </c>
      <c r="L175" s="846" t="str">
        <f t="shared" si="3"/>
        <v/>
      </c>
      <c r="M175" s="420"/>
      <c r="N175" s="420"/>
      <c r="O175" s="420"/>
      <c r="P175" s="420"/>
      <c r="Q175" s="420"/>
      <c r="R175" s="420"/>
      <c r="S175" s="420"/>
      <c r="T175" s="420"/>
      <c r="U175" s="420"/>
      <c r="V175" s="420"/>
      <c r="W175" s="420"/>
      <c r="X175" s="420"/>
      <c r="Y175" s="420"/>
      <c r="Z175" s="420"/>
      <c r="AA175" s="420"/>
      <c r="AB175" s="420"/>
      <c r="AC175" s="420"/>
    </row>
    <row r="176" spans="1:29" ht="13.5" hidden="1" customHeight="1">
      <c r="A176" s="420"/>
      <c r="B176" s="853" t="str">
        <f>IF(OR(LEFT(DULIEU!$V168,LEN(SCT!$G$8))=SCT!$G$8,LEFT(DULIEU!$W168,LEN(SCT!$G$8))=SCT!$G$8),DULIEU!D168,"")</f>
        <v/>
      </c>
      <c r="C176" s="853" t="str">
        <f>IF(OR(LEFT(DULIEU!$V168,LEN(SCT!$G$8))=SCT!$G$8,LEFT(DULIEU!$W168,LEN(SCT!$G$8))=SCT!$G$8),DULIEU!H168,"")</f>
        <v/>
      </c>
      <c r="D176" s="853" t="str">
        <f>IF(OR(LEFT(DULIEU!$V168,LEN(SCT!$G$8))=SCT!$G$8,LEFT(DULIEU!$W168,LEN(SCT!$G$8))=SCT!$G$8),DULIEU!J168,"")</f>
        <v/>
      </c>
      <c r="E176" s="853" t="str">
        <f>IF(OR(LEFT(DULIEU!$V168,LEN(SCT!$G$8))=SCT!$G$8,LEFT(DULIEU!$W168,LEN(SCT!$G$8))=SCT!$G$8),DULIEU!E168,"")</f>
        <v/>
      </c>
      <c r="F176" s="1179" t="str">
        <f>IF(OR(LEFT(DULIEU!$V168,LEN(SCT!$G$8))=SCT!$G$8,LEFT(DULIEU!$W168,LEN(SCT!$G$8))=SCT!$G$8),DULIEU!O168,"")</f>
        <v/>
      </c>
      <c r="G176" s="853" t="str">
        <f>IF(E176="","",IF(LEFT(DULIEU!$V168,LEN(SCT!$G$8))=SCT!$G$8,DULIEU!$W168,IF(LEFT(DULIEU!$W168,LEN(SCT!$G$8))=SCT!$G$8,DULIEU!$V168)))</f>
        <v/>
      </c>
      <c r="H176" s="854">
        <f>IF(E176="",0,IF(LEFT(DULIEU!$V168,LEN(SCT!$G$8))=SCT!$G$8,DULIEU!$X168,0))</f>
        <v>0</v>
      </c>
      <c r="I176" s="854">
        <f>IF(E176="",0,IF(LEFT(DULIEU!$W168,LEN(SCT!$G$8))=SCT!$G$8,DULIEU!$X168,0))</f>
        <v>0</v>
      </c>
      <c r="J176" s="855">
        <f>MAX($J$13+SUBTOTAL(9,$H$15:H176)-SUBTOTAL(9,$I$15:I176)-$K$13,0)</f>
        <v>2008267500</v>
      </c>
      <c r="K176" s="855">
        <f>MAX($K$13+SUBTOTAL(9,$I$15:I176)-SUBTOTAL(9,$H$15:H176)-$J$13,0)</f>
        <v>0</v>
      </c>
      <c r="L176" s="846" t="str">
        <f t="shared" si="3"/>
        <v/>
      </c>
      <c r="M176" s="420"/>
      <c r="N176" s="420"/>
      <c r="O176" s="420"/>
      <c r="P176" s="420"/>
      <c r="Q176" s="420"/>
      <c r="R176" s="420"/>
      <c r="S176" s="420"/>
      <c r="T176" s="420"/>
      <c r="U176" s="420"/>
      <c r="V176" s="420"/>
      <c r="W176" s="420"/>
      <c r="X176" s="420"/>
      <c r="Y176" s="420"/>
      <c r="Z176" s="420"/>
      <c r="AA176" s="420"/>
      <c r="AB176" s="420"/>
      <c r="AC176" s="420"/>
    </row>
    <row r="177" spans="1:29" ht="13.5" hidden="1" customHeight="1">
      <c r="A177" s="420"/>
      <c r="B177" s="853" t="str">
        <f>IF(OR(LEFT(DULIEU!$V169,LEN(SCT!$G$8))=SCT!$G$8,LEFT(DULIEU!$W169,LEN(SCT!$G$8))=SCT!$G$8),DULIEU!D169,"")</f>
        <v/>
      </c>
      <c r="C177" s="853" t="str">
        <f>IF(OR(LEFT(DULIEU!$V169,LEN(SCT!$G$8))=SCT!$G$8,LEFT(DULIEU!$W169,LEN(SCT!$G$8))=SCT!$G$8),DULIEU!H169,"")</f>
        <v/>
      </c>
      <c r="D177" s="853" t="str">
        <f>IF(OR(LEFT(DULIEU!$V169,LEN(SCT!$G$8))=SCT!$G$8,LEFT(DULIEU!$W169,LEN(SCT!$G$8))=SCT!$G$8),DULIEU!J169,"")</f>
        <v/>
      </c>
      <c r="E177" s="853" t="str">
        <f>IF(OR(LEFT(DULIEU!$V169,LEN(SCT!$G$8))=SCT!$G$8,LEFT(DULIEU!$W169,LEN(SCT!$G$8))=SCT!$G$8),DULIEU!E169,"")</f>
        <v/>
      </c>
      <c r="F177" s="1179" t="str">
        <f>IF(OR(LEFT(DULIEU!$V169,LEN(SCT!$G$8))=SCT!$G$8,LEFT(DULIEU!$W169,LEN(SCT!$G$8))=SCT!$G$8),DULIEU!O169,"")</f>
        <v/>
      </c>
      <c r="G177" s="853" t="str">
        <f>IF(E177="","",IF(LEFT(DULIEU!$V169,LEN(SCT!$G$8))=SCT!$G$8,DULIEU!$W169,IF(LEFT(DULIEU!$W169,LEN(SCT!$G$8))=SCT!$G$8,DULIEU!$V169)))</f>
        <v/>
      </c>
      <c r="H177" s="854">
        <f>IF(E177="",0,IF(LEFT(DULIEU!$V169,LEN(SCT!$G$8))=SCT!$G$8,DULIEU!$X169,0))</f>
        <v>0</v>
      </c>
      <c r="I177" s="854">
        <f>IF(E177="",0,IF(LEFT(DULIEU!$W169,LEN(SCT!$G$8))=SCT!$G$8,DULIEU!$X169,0))</f>
        <v>0</v>
      </c>
      <c r="J177" s="855">
        <f>MAX($J$13+SUBTOTAL(9,$H$15:H177)-SUBTOTAL(9,$I$15:I177)-$K$13,0)</f>
        <v>2008267500</v>
      </c>
      <c r="K177" s="855">
        <f>MAX($K$13+SUBTOTAL(9,$I$15:I177)-SUBTOTAL(9,$H$15:H177)-$J$13,0)</f>
        <v>0</v>
      </c>
      <c r="L177" s="846" t="str">
        <f t="shared" si="3"/>
        <v/>
      </c>
      <c r="M177" s="420"/>
      <c r="N177" s="420"/>
      <c r="O177" s="420"/>
      <c r="P177" s="420"/>
      <c r="Q177" s="420"/>
      <c r="R177" s="420"/>
      <c r="S177" s="420"/>
      <c r="T177" s="420"/>
      <c r="U177" s="420"/>
      <c r="V177" s="420"/>
      <c r="W177" s="420"/>
      <c r="X177" s="420"/>
      <c r="Y177" s="420"/>
      <c r="Z177" s="420"/>
      <c r="AA177" s="420"/>
      <c r="AB177" s="420"/>
      <c r="AC177" s="420"/>
    </row>
    <row r="178" spans="1:29" ht="13.5" hidden="1" customHeight="1">
      <c r="A178" s="420"/>
      <c r="B178" s="853" t="str">
        <f>IF(OR(LEFT(DULIEU!$V170,LEN(SCT!$G$8))=SCT!$G$8,LEFT(DULIEU!$W170,LEN(SCT!$G$8))=SCT!$G$8),DULIEU!D170,"")</f>
        <v/>
      </c>
      <c r="C178" s="853" t="str">
        <f>IF(OR(LEFT(DULIEU!$V170,LEN(SCT!$G$8))=SCT!$G$8,LEFT(DULIEU!$W170,LEN(SCT!$G$8))=SCT!$G$8),DULIEU!H170,"")</f>
        <v/>
      </c>
      <c r="D178" s="853" t="str">
        <f>IF(OR(LEFT(DULIEU!$V170,LEN(SCT!$G$8))=SCT!$G$8,LEFT(DULIEU!$W170,LEN(SCT!$G$8))=SCT!$G$8),DULIEU!J170,"")</f>
        <v/>
      </c>
      <c r="E178" s="853" t="str">
        <f>IF(OR(LEFT(DULIEU!$V170,LEN(SCT!$G$8))=SCT!$G$8,LEFT(DULIEU!$W170,LEN(SCT!$G$8))=SCT!$G$8),DULIEU!E170,"")</f>
        <v/>
      </c>
      <c r="F178" s="1179" t="str">
        <f>IF(OR(LEFT(DULIEU!$V170,LEN(SCT!$G$8))=SCT!$G$8,LEFT(DULIEU!$W170,LEN(SCT!$G$8))=SCT!$G$8),DULIEU!O170,"")</f>
        <v/>
      </c>
      <c r="G178" s="853" t="str">
        <f>IF(E178="","",IF(LEFT(DULIEU!$V170,LEN(SCT!$G$8))=SCT!$G$8,DULIEU!$W170,IF(LEFT(DULIEU!$W170,LEN(SCT!$G$8))=SCT!$G$8,DULIEU!$V170)))</f>
        <v/>
      </c>
      <c r="H178" s="854">
        <f>IF(E178="",0,IF(LEFT(DULIEU!$V170,LEN(SCT!$G$8))=SCT!$G$8,DULIEU!$X170,0))</f>
        <v>0</v>
      </c>
      <c r="I178" s="854">
        <f>IF(E178="",0,IF(LEFT(DULIEU!$W170,LEN(SCT!$G$8))=SCT!$G$8,DULIEU!$X170,0))</f>
        <v>0</v>
      </c>
      <c r="J178" s="855">
        <f>MAX($J$13+SUBTOTAL(9,$H$15:H178)-SUBTOTAL(9,$I$15:I178)-$K$13,0)</f>
        <v>2008267500</v>
      </c>
      <c r="K178" s="855">
        <f>MAX($K$13+SUBTOTAL(9,$I$15:I178)-SUBTOTAL(9,$H$15:H178)-$J$13,0)</f>
        <v>0</v>
      </c>
      <c r="L178" s="846" t="str">
        <f t="shared" si="3"/>
        <v/>
      </c>
      <c r="M178" s="420"/>
      <c r="N178" s="420"/>
      <c r="O178" s="420"/>
      <c r="P178" s="420"/>
      <c r="Q178" s="420"/>
      <c r="R178" s="420"/>
      <c r="S178" s="420"/>
      <c r="T178" s="420"/>
      <c r="U178" s="420"/>
      <c r="V178" s="420"/>
      <c r="W178" s="420"/>
      <c r="X178" s="420"/>
      <c r="Y178" s="420"/>
      <c r="Z178" s="420"/>
      <c r="AA178" s="420"/>
      <c r="AB178" s="420"/>
      <c r="AC178" s="420"/>
    </row>
    <row r="179" spans="1:29" ht="13.5" hidden="1" customHeight="1">
      <c r="A179" s="420"/>
      <c r="B179" s="853" t="str">
        <f>IF(OR(LEFT(DULIEU!$V171,LEN(SCT!$G$8))=SCT!$G$8,LEFT(DULIEU!$W171,LEN(SCT!$G$8))=SCT!$G$8),DULIEU!D171,"")</f>
        <v/>
      </c>
      <c r="C179" s="853" t="str">
        <f>IF(OR(LEFT(DULIEU!$V171,LEN(SCT!$G$8))=SCT!$G$8,LEFT(DULIEU!$W171,LEN(SCT!$G$8))=SCT!$G$8),DULIEU!H171,"")</f>
        <v/>
      </c>
      <c r="D179" s="853" t="str">
        <f>IF(OR(LEFT(DULIEU!$V171,LEN(SCT!$G$8))=SCT!$G$8,LEFT(DULIEU!$W171,LEN(SCT!$G$8))=SCT!$G$8),DULIEU!J171,"")</f>
        <v/>
      </c>
      <c r="E179" s="853" t="str">
        <f>IF(OR(LEFT(DULIEU!$V171,LEN(SCT!$G$8))=SCT!$G$8,LEFT(DULIEU!$W171,LEN(SCT!$G$8))=SCT!$G$8),DULIEU!E171,"")</f>
        <v/>
      </c>
      <c r="F179" s="1179" t="str">
        <f>IF(OR(LEFT(DULIEU!$V171,LEN(SCT!$G$8))=SCT!$G$8,LEFT(DULIEU!$W171,LEN(SCT!$G$8))=SCT!$G$8),DULIEU!O171,"")</f>
        <v/>
      </c>
      <c r="G179" s="853" t="str">
        <f>IF(E179="","",IF(LEFT(DULIEU!$V171,LEN(SCT!$G$8))=SCT!$G$8,DULIEU!$W171,IF(LEFT(DULIEU!$W171,LEN(SCT!$G$8))=SCT!$G$8,DULIEU!$V171)))</f>
        <v/>
      </c>
      <c r="H179" s="854">
        <f>IF(E179="",0,IF(LEFT(DULIEU!$V171,LEN(SCT!$G$8))=SCT!$G$8,DULIEU!$X171,0))</f>
        <v>0</v>
      </c>
      <c r="I179" s="854">
        <f>IF(E179="",0,IF(LEFT(DULIEU!$W171,LEN(SCT!$G$8))=SCT!$G$8,DULIEU!$X171,0))</f>
        <v>0</v>
      </c>
      <c r="J179" s="855">
        <f>MAX($J$13+SUBTOTAL(9,$H$15:H179)-SUBTOTAL(9,$I$15:I179)-$K$13,0)</f>
        <v>2008267500</v>
      </c>
      <c r="K179" s="855">
        <f>MAX($K$13+SUBTOTAL(9,$I$15:I179)-SUBTOTAL(9,$H$15:H179)-$J$13,0)</f>
        <v>0</v>
      </c>
      <c r="L179" s="846" t="str">
        <f t="shared" si="3"/>
        <v/>
      </c>
      <c r="M179" s="420"/>
      <c r="N179" s="420"/>
      <c r="O179" s="420"/>
      <c r="P179" s="420"/>
      <c r="Q179" s="420"/>
      <c r="R179" s="420"/>
      <c r="S179" s="420"/>
      <c r="T179" s="420"/>
      <c r="U179" s="420"/>
      <c r="V179" s="420"/>
      <c r="W179" s="420"/>
      <c r="X179" s="420"/>
      <c r="Y179" s="420"/>
      <c r="Z179" s="420"/>
      <c r="AA179" s="420"/>
      <c r="AB179" s="420"/>
      <c r="AC179" s="420"/>
    </row>
    <row r="180" spans="1:29" ht="13.5" hidden="1" customHeight="1">
      <c r="A180" s="420"/>
      <c r="B180" s="853" t="str">
        <f>IF(OR(LEFT(DULIEU!$V172,LEN(SCT!$G$8))=SCT!$G$8,LEFT(DULIEU!$W172,LEN(SCT!$G$8))=SCT!$G$8),DULIEU!D172,"")</f>
        <v/>
      </c>
      <c r="C180" s="853" t="str">
        <f>IF(OR(LEFT(DULIEU!$V172,LEN(SCT!$G$8))=SCT!$G$8,LEFT(DULIEU!$W172,LEN(SCT!$G$8))=SCT!$G$8),DULIEU!H172,"")</f>
        <v/>
      </c>
      <c r="D180" s="853" t="str">
        <f>IF(OR(LEFT(DULIEU!$V172,LEN(SCT!$G$8))=SCT!$G$8,LEFT(DULIEU!$W172,LEN(SCT!$G$8))=SCT!$G$8),DULIEU!J172,"")</f>
        <v/>
      </c>
      <c r="E180" s="853" t="str">
        <f>IF(OR(LEFT(DULIEU!$V172,LEN(SCT!$G$8))=SCT!$G$8,LEFT(DULIEU!$W172,LEN(SCT!$G$8))=SCT!$G$8),DULIEU!E172,"")</f>
        <v/>
      </c>
      <c r="F180" s="1179" t="str">
        <f>IF(OR(LEFT(DULIEU!$V172,LEN(SCT!$G$8))=SCT!$G$8,LEFT(DULIEU!$W172,LEN(SCT!$G$8))=SCT!$G$8),DULIEU!O172,"")</f>
        <v/>
      </c>
      <c r="G180" s="853" t="str">
        <f>IF(E180="","",IF(LEFT(DULIEU!$V172,LEN(SCT!$G$8))=SCT!$G$8,DULIEU!$W172,IF(LEFT(DULIEU!$W172,LEN(SCT!$G$8))=SCT!$G$8,DULIEU!$V172)))</f>
        <v/>
      </c>
      <c r="H180" s="854">
        <f>IF(E180="",0,IF(LEFT(DULIEU!$V172,LEN(SCT!$G$8))=SCT!$G$8,DULIEU!$X172,0))</f>
        <v>0</v>
      </c>
      <c r="I180" s="854">
        <f>IF(E180="",0,IF(LEFT(DULIEU!$W172,LEN(SCT!$G$8))=SCT!$G$8,DULIEU!$X172,0))</f>
        <v>0</v>
      </c>
      <c r="J180" s="855">
        <f>MAX($J$13+SUBTOTAL(9,$H$15:H180)-SUBTOTAL(9,$I$15:I180)-$K$13,0)</f>
        <v>2008267500</v>
      </c>
      <c r="K180" s="855">
        <f>MAX($K$13+SUBTOTAL(9,$I$15:I180)-SUBTOTAL(9,$H$15:H180)-$J$13,0)</f>
        <v>0</v>
      </c>
      <c r="L180" s="846" t="str">
        <f t="shared" si="3"/>
        <v/>
      </c>
      <c r="M180" s="420"/>
      <c r="N180" s="420"/>
      <c r="O180" s="420"/>
      <c r="P180" s="420"/>
      <c r="Q180" s="420"/>
      <c r="R180" s="420"/>
      <c r="S180" s="420"/>
      <c r="T180" s="420"/>
      <c r="U180" s="420"/>
      <c r="V180" s="420"/>
      <c r="W180" s="420"/>
      <c r="X180" s="420"/>
      <c r="Y180" s="420"/>
      <c r="Z180" s="420"/>
      <c r="AA180" s="420"/>
      <c r="AB180" s="420"/>
      <c r="AC180" s="420"/>
    </row>
    <row r="181" spans="1:29" ht="13.5" hidden="1" customHeight="1">
      <c r="A181" s="420"/>
      <c r="B181" s="853" t="str">
        <f>IF(OR(LEFT(DULIEU!$V173,LEN(SCT!$G$8))=SCT!$G$8,LEFT(DULIEU!$W173,LEN(SCT!$G$8))=SCT!$G$8),DULIEU!D173,"")</f>
        <v/>
      </c>
      <c r="C181" s="853" t="str">
        <f>IF(OR(LEFT(DULIEU!$V173,LEN(SCT!$G$8))=SCT!$G$8,LEFT(DULIEU!$W173,LEN(SCT!$G$8))=SCT!$G$8),DULIEU!H173,"")</f>
        <v/>
      </c>
      <c r="D181" s="853" t="str">
        <f>IF(OR(LEFT(DULIEU!$V173,LEN(SCT!$G$8))=SCT!$G$8,LEFT(DULIEU!$W173,LEN(SCT!$G$8))=SCT!$G$8),DULIEU!J173,"")</f>
        <v/>
      </c>
      <c r="E181" s="853" t="str">
        <f>IF(OR(LEFT(DULIEU!$V173,LEN(SCT!$G$8))=SCT!$G$8,LEFT(DULIEU!$W173,LEN(SCT!$G$8))=SCT!$G$8),DULIEU!E173,"")</f>
        <v/>
      </c>
      <c r="F181" s="1179" t="str">
        <f>IF(OR(LEFT(DULIEU!$V173,LEN(SCT!$G$8))=SCT!$G$8,LEFT(DULIEU!$W173,LEN(SCT!$G$8))=SCT!$G$8),DULIEU!O173,"")</f>
        <v/>
      </c>
      <c r="G181" s="853" t="str">
        <f>IF(E181="","",IF(LEFT(DULIEU!$V173,LEN(SCT!$G$8))=SCT!$G$8,DULIEU!$W173,IF(LEFT(DULIEU!$W173,LEN(SCT!$G$8))=SCT!$G$8,DULIEU!$V173)))</f>
        <v/>
      </c>
      <c r="H181" s="854">
        <f>IF(E181="",0,IF(LEFT(DULIEU!$V173,LEN(SCT!$G$8))=SCT!$G$8,DULIEU!$X173,0))</f>
        <v>0</v>
      </c>
      <c r="I181" s="854">
        <f>IF(E181="",0,IF(LEFT(DULIEU!$W173,LEN(SCT!$G$8))=SCT!$G$8,DULIEU!$X173,0))</f>
        <v>0</v>
      </c>
      <c r="J181" s="855">
        <f>MAX($J$13+SUBTOTAL(9,$H$15:H181)-SUBTOTAL(9,$I$15:I181)-$K$13,0)</f>
        <v>2008267500</v>
      </c>
      <c r="K181" s="855">
        <f>MAX($K$13+SUBTOTAL(9,$I$15:I181)-SUBTOTAL(9,$H$15:H181)-$J$13,0)</f>
        <v>0</v>
      </c>
      <c r="L181" s="846" t="str">
        <f t="shared" si="3"/>
        <v/>
      </c>
      <c r="M181" s="420"/>
      <c r="N181" s="420"/>
      <c r="O181" s="420"/>
      <c r="P181" s="420"/>
      <c r="Q181" s="420"/>
      <c r="R181" s="420"/>
      <c r="S181" s="420"/>
      <c r="T181" s="420"/>
      <c r="U181" s="420"/>
      <c r="V181" s="420"/>
      <c r="W181" s="420"/>
      <c r="X181" s="420"/>
      <c r="Y181" s="420"/>
      <c r="Z181" s="420"/>
      <c r="AA181" s="420"/>
      <c r="AB181" s="420"/>
      <c r="AC181" s="420"/>
    </row>
    <row r="182" spans="1:29" ht="13.5" hidden="1" customHeight="1">
      <c r="A182" s="420"/>
      <c r="B182" s="853" t="str">
        <f>IF(OR(LEFT(DULIEU!$V174,LEN(SCT!$G$8))=SCT!$G$8,LEFT(DULIEU!$W174,LEN(SCT!$G$8))=SCT!$G$8),DULIEU!D174,"")</f>
        <v/>
      </c>
      <c r="C182" s="853" t="str">
        <f>IF(OR(LEFT(DULIEU!$V174,LEN(SCT!$G$8))=SCT!$G$8,LEFT(DULIEU!$W174,LEN(SCT!$G$8))=SCT!$G$8),DULIEU!H174,"")</f>
        <v/>
      </c>
      <c r="D182" s="853" t="str">
        <f>IF(OR(LEFT(DULIEU!$V174,LEN(SCT!$G$8))=SCT!$G$8,LEFT(DULIEU!$W174,LEN(SCT!$G$8))=SCT!$G$8),DULIEU!J174,"")</f>
        <v/>
      </c>
      <c r="E182" s="853" t="str">
        <f>IF(OR(LEFT(DULIEU!$V174,LEN(SCT!$G$8))=SCT!$G$8,LEFT(DULIEU!$W174,LEN(SCT!$G$8))=SCT!$G$8),DULIEU!E174,"")</f>
        <v/>
      </c>
      <c r="F182" s="1179" t="str">
        <f>IF(OR(LEFT(DULIEU!$V174,LEN(SCT!$G$8))=SCT!$G$8,LEFT(DULIEU!$W174,LEN(SCT!$G$8))=SCT!$G$8),DULIEU!O174,"")</f>
        <v/>
      </c>
      <c r="G182" s="853" t="str">
        <f>IF(E182="","",IF(LEFT(DULIEU!$V174,LEN(SCT!$G$8))=SCT!$G$8,DULIEU!$W174,IF(LEFT(DULIEU!$W174,LEN(SCT!$G$8))=SCT!$G$8,DULIEU!$V174)))</f>
        <v/>
      </c>
      <c r="H182" s="854">
        <f>IF(E182="",0,IF(LEFT(DULIEU!$V174,LEN(SCT!$G$8))=SCT!$G$8,DULIEU!$X174,0))</f>
        <v>0</v>
      </c>
      <c r="I182" s="854">
        <f>IF(E182="",0,IF(LEFT(DULIEU!$W174,LEN(SCT!$G$8))=SCT!$G$8,DULIEU!$X174,0))</f>
        <v>0</v>
      </c>
      <c r="J182" s="855">
        <f>MAX($J$13+SUBTOTAL(9,$H$15:H182)-SUBTOTAL(9,$I$15:I182)-$K$13,0)</f>
        <v>2008267500</v>
      </c>
      <c r="K182" s="855">
        <f>MAX($K$13+SUBTOTAL(9,$I$15:I182)-SUBTOTAL(9,$H$15:H182)-$J$13,0)</f>
        <v>0</v>
      </c>
      <c r="L182" s="846" t="str">
        <f t="shared" si="3"/>
        <v/>
      </c>
      <c r="M182" s="420"/>
      <c r="N182" s="420"/>
      <c r="O182" s="420"/>
      <c r="P182" s="420"/>
      <c r="Q182" s="420"/>
      <c r="R182" s="420"/>
      <c r="S182" s="420"/>
      <c r="T182" s="420"/>
      <c r="U182" s="420"/>
      <c r="V182" s="420"/>
      <c r="W182" s="420"/>
      <c r="X182" s="420"/>
      <c r="Y182" s="420"/>
      <c r="Z182" s="420"/>
      <c r="AA182" s="420"/>
      <c r="AB182" s="420"/>
      <c r="AC182" s="420"/>
    </row>
    <row r="183" spans="1:29" ht="13.5" hidden="1" customHeight="1">
      <c r="A183" s="420"/>
      <c r="B183" s="853" t="str">
        <f>IF(OR(LEFT(DULIEU!$V175,LEN(SCT!$G$8))=SCT!$G$8,LEFT(DULIEU!$W175,LEN(SCT!$G$8))=SCT!$G$8),DULIEU!D175,"")</f>
        <v/>
      </c>
      <c r="C183" s="853" t="str">
        <f>IF(OR(LEFT(DULIEU!$V175,LEN(SCT!$G$8))=SCT!$G$8,LEFT(DULIEU!$W175,LEN(SCT!$G$8))=SCT!$G$8),DULIEU!H175,"")</f>
        <v/>
      </c>
      <c r="D183" s="853" t="str">
        <f>IF(OR(LEFT(DULIEU!$V175,LEN(SCT!$G$8))=SCT!$G$8,LEFT(DULIEU!$W175,LEN(SCT!$G$8))=SCT!$G$8),DULIEU!J175,"")</f>
        <v/>
      </c>
      <c r="E183" s="853" t="str">
        <f>IF(OR(LEFT(DULIEU!$V175,LEN(SCT!$G$8))=SCT!$G$8,LEFT(DULIEU!$W175,LEN(SCT!$G$8))=SCT!$G$8),DULIEU!E175,"")</f>
        <v/>
      </c>
      <c r="F183" s="1179" t="str">
        <f>IF(OR(LEFT(DULIEU!$V175,LEN(SCT!$G$8))=SCT!$G$8,LEFT(DULIEU!$W175,LEN(SCT!$G$8))=SCT!$G$8),DULIEU!O175,"")</f>
        <v/>
      </c>
      <c r="G183" s="853" t="str">
        <f>IF(E183="","",IF(LEFT(DULIEU!$V175,LEN(SCT!$G$8))=SCT!$G$8,DULIEU!$W175,IF(LEFT(DULIEU!$W175,LEN(SCT!$G$8))=SCT!$G$8,DULIEU!$V175)))</f>
        <v/>
      </c>
      <c r="H183" s="854">
        <f>IF(E183="",0,IF(LEFT(DULIEU!$V175,LEN(SCT!$G$8))=SCT!$G$8,DULIEU!$X175,0))</f>
        <v>0</v>
      </c>
      <c r="I183" s="854">
        <f>IF(E183="",0,IF(LEFT(DULIEU!$W175,LEN(SCT!$G$8))=SCT!$G$8,DULIEU!$X175,0))</f>
        <v>0</v>
      </c>
      <c r="J183" s="855">
        <f>MAX($J$13+SUBTOTAL(9,$H$15:H183)-SUBTOTAL(9,$I$15:I183)-$K$13,0)</f>
        <v>2008267500</v>
      </c>
      <c r="K183" s="855">
        <f>MAX($K$13+SUBTOTAL(9,$I$15:I183)-SUBTOTAL(9,$H$15:H183)-$J$13,0)</f>
        <v>0</v>
      </c>
      <c r="L183" s="846" t="str">
        <f t="shared" si="3"/>
        <v/>
      </c>
      <c r="M183" s="420"/>
      <c r="N183" s="420"/>
      <c r="O183" s="420"/>
      <c r="P183" s="420"/>
      <c r="Q183" s="420"/>
      <c r="R183" s="420"/>
      <c r="S183" s="420"/>
      <c r="T183" s="420"/>
      <c r="U183" s="420"/>
      <c r="V183" s="420"/>
      <c r="W183" s="420"/>
      <c r="X183" s="420"/>
      <c r="Y183" s="420"/>
      <c r="Z183" s="420"/>
      <c r="AA183" s="420"/>
      <c r="AB183" s="420"/>
      <c r="AC183" s="420"/>
    </row>
    <row r="184" spans="1:29" ht="13.5" hidden="1" customHeight="1">
      <c r="A184" s="420"/>
      <c r="B184" s="853" t="str">
        <f>IF(OR(LEFT(DULIEU!$V176,LEN(SCT!$G$8))=SCT!$G$8,LEFT(DULIEU!$W176,LEN(SCT!$G$8))=SCT!$G$8),DULIEU!D176,"")</f>
        <v/>
      </c>
      <c r="C184" s="853" t="str">
        <f>IF(OR(LEFT(DULIEU!$V176,LEN(SCT!$G$8))=SCT!$G$8,LEFT(DULIEU!$W176,LEN(SCT!$G$8))=SCT!$G$8),DULIEU!H176,"")</f>
        <v/>
      </c>
      <c r="D184" s="853" t="str">
        <f>IF(OR(LEFT(DULIEU!$V176,LEN(SCT!$G$8))=SCT!$G$8,LEFT(DULIEU!$W176,LEN(SCT!$G$8))=SCT!$G$8),DULIEU!J176,"")</f>
        <v/>
      </c>
      <c r="E184" s="853" t="str">
        <f>IF(OR(LEFT(DULIEU!$V176,LEN(SCT!$G$8))=SCT!$G$8,LEFT(DULIEU!$W176,LEN(SCT!$G$8))=SCT!$G$8),DULIEU!E176,"")</f>
        <v/>
      </c>
      <c r="F184" s="1179" t="str">
        <f>IF(OR(LEFT(DULIEU!$V176,LEN(SCT!$G$8))=SCT!$G$8,LEFT(DULIEU!$W176,LEN(SCT!$G$8))=SCT!$G$8),DULIEU!O176,"")</f>
        <v/>
      </c>
      <c r="G184" s="853" t="str">
        <f>IF(E184="","",IF(LEFT(DULIEU!$V176,LEN(SCT!$G$8))=SCT!$G$8,DULIEU!$W176,IF(LEFT(DULIEU!$W176,LEN(SCT!$G$8))=SCT!$G$8,DULIEU!$V176)))</f>
        <v/>
      </c>
      <c r="H184" s="854">
        <f>IF(E184="",0,IF(LEFT(DULIEU!$V176,LEN(SCT!$G$8))=SCT!$G$8,DULIEU!$X176,0))</f>
        <v>0</v>
      </c>
      <c r="I184" s="854">
        <f>IF(E184="",0,IF(LEFT(DULIEU!$W176,LEN(SCT!$G$8))=SCT!$G$8,DULIEU!$X176,0))</f>
        <v>0</v>
      </c>
      <c r="J184" s="855">
        <f>MAX($J$13+SUBTOTAL(9,$H$15:H184)-SUBTOTAL(9,$I$15:I184)-$K$13,0)</f>
        <v>2008267500</v>
      </c>
      <c r="K184" s="855">
        <f>MAX($K$13+SUBTOTAL(9,$I$15:I184)-SUBTOTAL(9,$H$15:H184)-$J$13,0)</f>
        <v>0</v>
      </c>
      <c r="L184" s="846" t="str">
        <f t="shared" si="3"/>
        <v/>
      </c>
      <c r="M184" s="420"/>
      <c r="N184" s="420"/>
      <c r="O184" s="420"/>
      <c r="P184" s="420"/>
      <c r="Q184" s="420"/>
      <c r="R184" s="420"/>
      <c r="S184" s="420"/>
      <c r="T184" s="420"/>
      <c r="U184" s="420"/>
      <c r="V184" s="420"/>
      <c r="W184" s="420"/>
      <c r="X184" s="420"/>
      <c r="Y184" s="420"/>
      <c r="Z184" s="420"/>
      <c r="AA184" s="420"/>
      <c r="AB184" s="420"/>
      <c r="AC184" s="420"/>
    </row>
    <row r="185" spans="1:29" ht="13.5" hidden="1" customHeight="1">
      <c r="A185" s="420"/>
      <c r="B185" s="853" t="str">
        <f>IF(OR(LEFT(DULIEU!$V177,LEN(SCT!$G$8))=SCT!$G$8,LEFT(DULIEU!$W177,LEN(SCT!$G$8))=SCT!$G$8),DULIEU!D177,"")</f>
        <v/>
      </c>
      <c r="C185" s="853" t="str">
        <f>IF(OR(LEFT(DULIEU!$V177,LEN(SCT!$G$8))=SCT!$G$8,LEFT(DULIEU!$W177,LEN(SCT!$G$8))=SCT!$G$8),DULIEU!H177,"")</f>
        <v/>
      </c>
      <c r="D185" s="853" t="str">
        <f>IF(OR(LEFT(DULIEU!$V177,LEN(SCT!$G$8))=SCT!$G$8,LEFT(DULIEU!$W177,LEN(SCT!$G$8))=SCT!$G$8),DULIEU!J177,"")</f>
        <v/>
      </c>
      <c r="E185" s="853" t="str">
        <f>IF(OR(LEFT(DULIEU!$V177,LEN(SCT!$G$8))=SCT!$G$8,LEFT(DULIEU!$W177,LEN(SCT!$G$8))=SCT!$G$8),DULIEU!E177,"")</f>
        <v/>
      </c>
      <c r="F185" s="1179" t="str">
        <f>IF(OR(LEFT(DULIEU!$V177,LEN(SCT!$G$8))=SCT!$G$8,LEFT(DULIEU!$W177,LEN(SCT!$G$8))=SCT!$G$8),DULIEU!O177,"")</f>
        <v/>
      </c>
      <c r="G185" s="853" t="str">
        <f>IF(E185="","",IF(LEFT(DULIEU!$V177,LEN(SCT!$G$8))=SCT!$G$8,DULIEU!$W177,IF(LEFT(DULIEU!$W177,LEN(SCT!$G$8))=SCT!$G$8,DULIEU!$V177)))</f>
        <v/>
      </c>
      <c r="H185" s="854">
        <f>IF(E185="",0,IF(LEFT(DULIEU!$V177,LEN(SCT!$G$8))=SCT!$G$8,DULIEU!$X177,0))</f>
        <v>0</v>
      </c>
      <c r="I185" s="854">
        <f>IF(E185="",0,IF(LEFT(DULIEU!$W177,LEN(SCT!$G$8))=SCT!$G$8,DULIEU!$X177,0))</f>
        <v>0</v>
      </c>
      <c r="J185" s="855">
        <f>MAX($J$13+SUBTOTAL(9,$H$15:H185)-SUBTOTAL(9,$I$15:I185)-$K$13,0)</f>
        <v>2008267500</v>
      </c>
      <c r="K185" s="855">
        <f>MAX($K$13+SUBTOTAL(9,$I$15:I185)-SUBTOTAL(9,$H$15:H185)-$J$13,0)</f>
        <v>0</v>
      </c>
      <c r="L185" s="846" t="str">
        <f t="shared" si="3"/>
        <v/>
      </c>
      <c r="M185" s="420"/>
      <c r="N185" s="420"/>
      <c r="O185" s="420"/>
      <c r="P185" s="420"/>
      <c r="Q185" s="420"/>
      <c r="R185" s="420"/>
      <c r="S185" s="420"/>
      <c r="T185" s="420"/>
      <c r="U185" s="420"/>
      <c r="V185" s="420"/>
      <c r="W185" s="420"/>
      <c r="X185" s="420"/>
      <c r="Y185" s="420"/>
      <c r="Z185" s="420"/>
      <c r="AA185" s="420"/>
      <c r="AB185" s="420"/>
      <c r="AC185" s="420"/>
    </row>
    <row r="186" spans="1:29" ht="13.5" hidden="1" customHeight="1">
      <c r="A186" s="420"/>
      <c r="B186" s="853" t="str">
        <f>IF(OR(LEFT(DULIEU!$V178,LEN(SCT!$G$8))=SCT!$G$8,LEFT(DULIEU!$W178,LEN(SCT!$G$8))=SCT!$G$8),DULIEU!D178,"")</f>
        <v/>
      </c>
      <c r="C186" s="853" t="str">
        <f>IF(OR(LEFT(DULIEU!$V178,LEN(SCT!$G$8))=SCT!$G$8,LEFT(DULIEU!$W178,LEN(SCT!$G$8))=SCT!$G$8),DULIEU!H178,"")</f>
        <v/>
      </c>
      <c r="D186" s="853" t="str">
        <f>IF(OR(LEFT(DULIEU!$V178,LEN(SCT!$G$8))=SCT!$G$8,LEFT(DULIEU!$W178,LEN(SCT!$G$8))=SCT!$G$8),DULIEU!J178,"")</f>
        <v/>
      </c>
      <c r="E186" s="853" t="str">
        <f>IF(OR(LEFT(DULIEU!$V178,LEN(SCT!$G$8))=SCT!$G$8,LEFT(DULIEU!$W178,LEN(SCT!$G$8))=SCT!$G$8),DULIEU!E178,"")</f>
        <v/>
      </c>
      <c r="F186" s="1179" t="str">
        <f>IF(OR(LEFT(DULIEU!$V178,LEN(SCT!$G$8))=SCT!$G$8,LEFT(DULIEU!$W178,LEN(SCT!$G$8))=SCT!$G$8),DULIEU!O178,"")</f>
        <v/>
      </c>
      <c r="G186" s="853" t="str">
        <f>IF(E186="","",IF(LEFT(DULIEU!$V178,LEN(SCT!$G$8))=SCT!$G$8,DULIEU!$W178,IF(LEFT(DULIEU!$W178,LEN(SCT!$G$8))=SCT!$G$8,DULIEU!$V178)))</f>
        <v/>
      </c>
      <c r="H186" s="854">
        <f>IF(E186="",0,IF(LEFT(DULIEU!$V178,LEN(SCT!$G$8))=SCT!$G$8,DULIEU!$X178,0))</f>
        <v>0</v>
      </c>
      <c r="I186" s="854">
        <f>IF(E186="",0,IF(LEFT(DULIEU!$W178,LEN(SCT!$G$8))=SCT!$G$8,DULIEU!$X178,0))</f>
        <v>0</v>
      </c>
      <c r="J186" s="855">
        <f>MAX($J$13+SUBTOTAL(9,$H$15:H186)-SUBTOTAL(9,$I$15:I186)-$K$13,0)</f>
        <v>2008267500</v>
      </c>
      <c r="K186" s="855">
        <f>MAX($K$13+SUBTOTAL(9,$I$15:I186)-SUBTOTAL(9,$H$15:H186)-$J$13,0)</f>
        <v>0</v>
      </c>
      <c r="L186" s="846" t="str">
        <f t="shared" si="3"/>
        <v/>
      </c>
      <c r="M186" s="420"/>
      <c r="N186" s="420"/>
      <c r="O186" s="420"/>
      <c r="P186" s="420"/>
      <c r="Q186" s="420"/>
      <c r="R186" s="420"/>
      <c r="S186" s="420"/>
      <c r="T186" s="420"/>
      <c r="U186" s="420"/>
      <c r="V186" s="420"/>
      <c r="W186" s="420"/>
      <c r="X186" s="420"/>
      <c r="Y186" s="420"/>
      <c r="Z186" s="420"/>
      <c r="AA186" s="420"/>
      <c r="AB186" s="420"/>
      <c r="AC186" s="420"/>
    </row>
    <row r="187" spans="1:29" ht="13.5" hidden="1" customHeight="1">
      <c r="A187" s="420"/>
      <c r="B187" s="853" t="str">
        <f>IF(OR(LEFT(DULIEU!$V179,LEN(SCT!$G$8))=SCT!$G$8,LEFT(DULIEU!$W179,LEN(SCT!$G$8))=SCT!$G$8),DULIEU!D179,"")</f>
        <v/>
      </c>
      <c r="C187" s="853" t="str">
        <f>IF(OR(LEFT(DULIEU!$V179,LEN(SCT!$G$8))=SCT!$G$8,LEFT(DULIEU!$W179,LEN(SCT!$G$8))=SCT!$G$8),DULIEU!H179,"")</f>
        <v/>
      </c>
      <c r="D187" s="853" t="str">
        <f>IF(OR(LEFT(DULIEU!$V179,LEN(SCT!$G$8))=SCT!$G$8,LEFT(DULIEU!$W179,LEN(SCT!$G$8))=SCT!$G$8),DULIEU!J179,"")</f>
        <v/>
      </c>
      <c r="E187" s="853" t="str">
        <f>IF(OR(LEFT(DULIEU!$V179,LEN(SCT!$G$8))=SCT!$G$8,LEFT(DULIEU!$W179,LEN(SCT!$G$8))=SCT!$G$8),DULIEU!E179,"")</f>
        <v/>
      </c>
      <c r="F187" s="1179" t="str">
        <f>IF(OR(LEFT(DULIEU!$V179,LEN(SCT!$G$8))=SCT!$G$8,LEFT(DULIEU!$W179,LEN(SCT!$G$8))=SCT!$G$8),DULIEU!O179,"")</f>
        <v/>
      </c>
      <c r="G187" s="853" t="str">
        <f>IF(E187="","",IF(LEFT(DULIEU!$V179,LEN(SCT!$G$8))=SCT!$G$8,DULIEU!$W179,IF(LEFT(DULIEU!$W179,LEN(SCT!$G$8))=SCT!$G$8,DULIEU!$V179)))</f>
        <v/>
      </c>
      <c r="H187" s="854">
        <f>IF(E187="",0,IF(LEFT(DULIEU!$V179,LEN(SCT!$G$8))=SCT!$G$8,DULIEU!$X179,0))</f>
        <v>0</v>
      </c>
      <c r="I187" s="854">
        <f>IF(E187="",0,IF(LEFT(DULIEU!$W179,LEN(SCT!$G$8))=SCT!$G$8,DULIEU!$X179,0))</f>
        <v>0</v>
      </c>
      <c r="J187" s="855">
        <f>MAX($J$13+SUBTOTAL(9,$H$15:H187)-SUBTOTAL(9,$I$15:I187)-$K$13,0)</f>
        <v>2008267500</v>
      </c>
      <c r="K187" s="855">
        <f>MAX($K$13+SUBTOTAL(9,$I$15:I187)-SUBTOTAL(9,$H$15:H187)-$J$13,0)</f>
        <v>0</v>
      </c>
      <c r="L187" s="846" t="str">
        <f t="shared" si="3"/>
        <v/>
      </c>
      <c r="M187" s="420"/>
      <c r="N187" s="420"/>
      <c r="O187" s="420"/>
      <c r="P187" s="420"/>
      <c r="Q187" s="420"/>
      <c r="R187" s="420"/>
      <c r="S187" s="420"/>
      <c r="T187" s="420"/>
      <c r="U187" s="420"/>
      <c r="V187" s="420"/>
      <c r="W187" s="420"/>
      <c r="X187" s="420"/>
      <c r="Y187" s="420"/>
      <c r="Z187" s="420"/>
      <c r="AA187" s="420"/>
      <c r="AB187" s="420"/>
      <c r="AC187" s="420"/>
    </row>
    <row r="188" spans="1:29" ht="13.5" hidden="1" customHeight="1">
      <c r="A188" s="420"/>
      <c r="B188" s="853" t="str">
        <f>IF(OR(LEFT(DULIEU!$V180,LEN(SCT!$G$8))=SCT!$G$8,LEFT(DULIEU!$W180,LEN(SCT!$G$8))=SCT!$G$8),DULIEU!D180,"")</f>
        <v/>
      </c>
      <c r="C188" s="853" t="str">
        <f>IF(OR(LEFT(DULIEU!$V180,LEN(SCT!$G$8))=SCT!$G$8,LEFT(DULIEU!$W180,LEN(SCT!$G$8))=SCT!$G$8),DULIEU!H180,"")</f>
        <v/>
      </c>
      <c r="D188" s="853" t="str">
        <f>IF(OR(LEFT(DULIEU!$V180,LEN(SCT!$G$8))=SCT!$G$8,LEFT(DULIEU!$W180,LEN(SCT!$G$8))=SCT!$G$8),DULIEU!J180,"")</f>
        <v/>
      </c>
      <c r="E188" s="853" t="str">
        <f>IF(OR(LEFT(DULIEU!$V180,LEN(SCT!$G$8))=SCT!$G$8,LEFT(DULIEU!$W180,LEN(SCT!$G$8))=SCT!$G$8),DULIEU!E180,"")</f>
        <v/>
      </c>
      <c r="F188" s="1179" t="str">
        <f>IF(OR(LEFT(DULIEU!$V180,LEN(SCT!$G$8))=SCT!$G$8,LEFT(DULIEU!$W180,LEN(SCT!$G$8))=SCT!$G$8),DULIEU!O180,"")</f>
        <v/>
      </c>
      <c r="G188" s="853" t="str">
        <f>IF(E188="","",IF(LEFT(DULIEU!$V180,LEN(SCT!$G$8))=SCT!$G$8,DULIEU!$W180,IF(LEFT(DULIEU!$W180,LEN(SCT!$G$8))=SCT!$G$8,DULIEU!$V180)))</f>
        <v/>
      </c>
      <c r="H188" s="854">
        <f>IF(E188="",0,IF(LEFT(DULIEU!$V180,LEN(SCT!$G$8))=SCT!$G$8,DULIEU!$X180,0))</f>
        <v>0</v>
      </c>
      <c r="I188" s="854">
        <f>IF(E188="",0,IF(LEFT(DULIEU!$W180,LEN(SCT!$G$8))=SCT!$G$8,DULIEU!$X180,0))</f>
        <v>0</v>
      </c>
      <c r="J188" s="855">
        <f>MAX($J$13+SUBTOTAL(9,$H$15:H188)-SUBTOTAL(9,$I$15:I188)-$K$13,0)</f>
        <v>2008267500</v>
      </c>
      <c r="K188" s="855">
        <f>MAX($K$13+SUBTOTAL(9,$I$15:I188)-SUBTOTAL(9,$H$15:H188)-$J$13,0)</f>
        <v>0</v>
      </c>
      <c r="L188" s="846" t="str">
        <f t="shared" si="3"/>
        <v/>
      </c>
      <c r="M188" s="420"/>
      <c r="N188" s="420"/>
      <c r="O188" s="420"/>
      <c r="P188" s="420"/>
      <c r="Q188" s="420"/>
      <c r="R188" s="420"/>
      <c r="S188" s="420"/>
      <c r="T188" s="420"/>
      <c r="U188" s="420"/>
      <c r="V188" s="420"/>
      <c r="W188" s="420"/>
      <c r="X188" s="420"/>
      <c r="Y188" s="420"/>
      <c r="Z188" s="420"/>
      <c r="AA188" s="420"/>
      <c r="AB188" s="420"/>
      <c r="AC188" s="420"/>
    </row>
    <row r="189" spans="1:29" ht="13.5" hidden="1" customHeight="1">
      <c r="A189" s="420"/>
      <c r="B189" s="853" t="str">
        <f>IF(OR(LEFT(DULIEU!$V181,LEN(SCT!$G$8))=SCT!$G$8,LEFT(DULIEU!$W181,LEN(SCT!$G$8))=SCT!$G$8),DULIEU!D181,"")</f>
        <v/>
      </c>
      <c r="C189" s="853" t="str">
        <f>IF(OR(LEFT(DULIEU!$V181,LEN(SCT!$G$8))=SCT!$G$8,LEFT(DULIEU!$W181,LEN(SCT!$G$8))=SCT!$G$8),DULIEU!H181,"")</f>
        <v/>
      </c>
      <c r="D189" s="853" t="str">
        <f>IF(OR(LEFT(DULIEU!$V181,LEN(SCT!$G$8))=SCT!$G$8,LEFT(DULIEU!$W181,LEN(SCT!$G$8))=SCT!$G$8),DULIEU!J181,"")</f>
        <v/>
      </c>
      <c r="E189" s="853" t="str">
        <f>IF(OR(LEFT(DULIEU!$V181,LEN(SCT!$G$8))=SCT!$G$8,LEFT(DULIEU!$W181,LEN(SCT!$G$8))=SCT!$G$8),DULIEU!E181,"")</f>
        <v/>
      </c>
      <c r="F189" s="1179" t="str">
        <f>IF(OR(LEFT(DULIEU!$V181,LEN(SCT!$G$8))=SCT!$G$8,LEFT(DULIEU!$W181,LEN(SCT!$G$8))=SCT!$G$8),DULIEU!O181,"")</f>
        <v/>
      </c>
      <c r="G189" s="853" t="str">
        <f>IF(E189="","",IF(LEFT(DULIEU!$V181,LEN(SCT!$G$8))=SCT!$G$8,DULIEU!$W181,IF(LEFT(DULIEU!$W181,LEN(SCT!$G$8))=SCT!$G$8,DULIEU!$V181)))</f>
        <v/>
      </c>
      <c r="H189" s="854">
        <f>IF(E189="",0,IF(LEFT(DULIEU!$V181,LEN(SCT!$G$8))=SCT!$G$8,DULIEU!$X181,0))</f>
        <v>0</v>
      </c>
      <c r="I189" s="854">
        <f>IF(E189="",0,IF(LEFT(DULIEU!$W181,LEN(SCT!$G$8))=SCT!$G$8,DULIEU!$X181,0))</f>
        <v>0</v>
      </c>
      <c r="J189" s="855">
        <f>MAX($J$13+SUBTOTAL(9,$H$15:H189)-SUBTOTAL(9,$I$15:I189)-$K$13,0)</f>
        <v>2008267500</v>
      </c>
      <c r="K189" s="855">
        <f>MAX($K$13+SUBTOTAL(9,$I$15:I189)-SUBTOTAL(9,$H$15:H189)-$J$13,0)</f>
        <v>0</v>
      </c>
      <c r="L189" s="846" t="str">
        <f t="shared" si="3"/>
        <v/>
      </c>
      <c r="M189" s="420"/>
      <c r="N189" s="420"/>
      <c r="O189" s="420"/>
      <c r="P189" s="420"/>
      <c r="Q189" s="420"/>
      <c r="R189" s="420"/>
      <c r="S189" s="420"/>
      <c r="T189" s="420"/>
      <c r="U189" s="420"/>
      <c r="V189" s="420"/>
      <c r="W189" s="420"/>
      <c r="X189" s="420"/>
      <c r="Y189" s="420"/>
      <c r="Z189" s="420"/>
      <c r="AA189" s="420"/>
      <c r="AB189" s="420"/>
      <c r="AC189" s="420"/>
    </row>
    <row r="190" spans="1:29" ht="13.5" hidden="1" customHeight="1">
      <c r="A190" s="420"/>
      <c r="B190" s="853" t="str">
        <f>IF(OR(LEFT(DULIEU!$V182,LEN(SCT!$G$8))=SCT!$G$8,LEFT(DULIEU!$W182,LEN(SCT!$G$8))=SCT!$G$8),DULIEU!D182,"")</f>
        <v/>
      </c>
      <c r="C190" s="853" t="str">
        <f>IF(OR(LEFT(DULIEU!$V182,LEN(SCT!$G$8))=SCT!$G$8,LEFT(DULIEU!$W182,LEN(SCT!$G$8))=SCT!$G$8),DULIEU!H182,"")</f>
        <v/>
      </c>
      <c r="D190" s="853" t="str">
        <f>IF(OR(LEFT(DULIEU!$V182,LEN(SCT!$G$8))=SCT!$G$8,LEFT(DULIEU!$W182,LEN(SCT!$G$8))=SCT!$G$8),DULIEU!J182,"")</f>
        <v/>
      </c>
      <c r="E190" s="853" t="str">
        <f>IF(OR(LEFT(DULIEU!$V182,LEN(SCT!$G$8))=SCT!$G$8,LEFT(DULIEU!$W182,LEN(SCT!$G$8))=SCT!$G$8),DULIEU!E182,"")</f>
        <v/>
      </c>
      <c r="F190" s="1179" t="str">
        <f>IF(OR(LEFT(DULIEU!$V182,LEN(SCT!$G$8))=SCT!$G$8,LEFT(DULIEU!$W182,LEN(SCT!$G$8))=SCT!$G$8),DULIEU!O182,"")</f>
        <v/>
      </c>
      <c r="G190" s="853" t="str">
        <f>IF(E190="","",IF(LEFT(DULIEU!$V182,LEN(SCT!$G$8))=SCT!$G$8,DULIEU!$W182,IF(LEFT(DULIEU!$W182,LEN(SCT!$G$8))=SCT!$G$8,DULIEU!$V182)))</f>
        <v/>
      </c>
      <c r="H190" s="854">
        <f>IF(E190="",0,IF(LEFT(DULIEU!$V182,LEN(SCT!$G$8))=SCT!$G$8,DULIEU!$X182,0))</f>
        <v>0</v>
      </c>
      <c r="I190" s="854">
        <f>IF(E190="",0,IF(LEFT(DULIEU!$W182,LEN(SCT!$G$8))=SCT!$G$8,DULIEU!$X182,0))</f>
        <v>0</v>
      </c>
      <c r="J190" s="855">
        <f>MAX($J$13+SUBTOTAL(9,$H$15:H190)-SUBTOTAL(9,$I$15:I190)-$K$13,0)</f>
        <v>2008267500</v>
      </c>
      <c r="K190" s="855">
        <f>MAX($K$13+SUBTOTAL(9,$I$15:I190)-SUBTOTAL(9,$H$15:H190)-$J$13,0)</f>
        <v>0</v>
      </c>
      <c r="L190" s="846" t="str">
        <f t="shared" si="3"/>
        <v/>
      </c>
      <c r="M190" s="420"/>
      <c r="N190" s="420"/>
      <c r="O190" s="420"/>
      <c r="P190" s="420"/>
      <c r="Q190" s="420"/>
      <c r="R190" s="420"/>
      <c r="S190" s="420"/>
      <c r="T190" s="420"/>
      <c r="U190" s="420"/>
      <c r="V190" s="420"/>
      <c r="W190" s="420"/>
      <c r="X190" s="420"/>
      <c r="Y190" s="420"/>
      <c r="Z190" s="420"/>
      <c r="AA190" s="420"/>
      <c r="AB190" s="420"/>
      <c r="AC190" s="420"/>
    </row>
    <row r="191" spans="1:29" ht="13.5" hidden="1" customHeight="1">
      <c r="A191" s="420"/>
      <c r="B191" s="853" t="str">
        <f>IF(OR(LEFT(DULIEU!$V183,LEN(SCT!$G$8))=SCT!$G$8,LEFT(DULIEU!$W183,LEN(SCT!$G$8))=SCT!$G$8),DULIEU!D183,"")</f>
        <v/>
      </c>
      <c r="C191" s="853" t="str">
        <f>IF(OR(LEFT(DULIEU!$V183,LEN(SCT!$G$8))=SCT!$G$8,LEFT(DULIEU!$W183,LEN(SCT!$G$8))=SCT!$G$8),DULIEU!H183,"")</f>
        <v/>
      </c>
      <c r="D191" s="853" t="str">
        <f>IF(OR(LEFT(DULIEU!$V183,LEN(SCT!$G$8))=SCT!$G$8,LEFT(DULIEU!$W183,LEN(SCT!$G$8))=SCT!$G$8),DULIEU!J183,"")</f>
        <v/>
      </c>
      <c r="E191" s="853" t="str">
        <f>IF(OR(LEFT(DULIEU!$V183,LEN(SCT!$G$8))=SCT!$G$8,LEFT(DULIEU!$W183,LEN(SCT!$G$8))=SCT!$G$8),DULIEU!E183,"")</f>
        <v/>
      </c>
      <c r="F191" s="1179" t="str">
        <f>IF(OR(LEFT(DULIEU!$V183,LEN(SCT!$G$8))=SCT!$G$8,LEFT(DULIEU!$W183,LEN(SCT!$G$8))=SCT!$G$8),DULIEU!O183,"")</f>
        <v/>
      </c>
      <c r="G191" s="853" t="str">
        <f>IF(E191="","",IF(LEFT(DULIEU!$V183,LEN(SCT!$G$8))=SCT!$G$8,DULIEU!$W183,IF(LEFT(DULIEU!$W183,LEN(SCT!$G$8))=SCT!$G$8,DULIEU!$V183)))</f>
        <v/>
      </c>
      <c r="H191" s="854">
        <f>IF(E191="",0,IF(LEFT(DULIEU!$V183,LEN(SCT!$G$8))=SCT!$G$8,DULIEU!$X183,0))</f>
        <v>0</v>
      </c>
      <c r="I191" s="854">
        <f>IF(E191="",0,IF(LEFT(DULIEU!$W183,LEN(SCT!$G$8))=SCT!$G$8,DULIEU!$X183,0))</f>
        <v>0</v>
      </c>
      <c r="J191" s="855">
        <f>MAX($J$13+SUBTOTAL(9,$H$15:H191)-SUBTOTAL(9,$I$15:I191)-$K$13,0)</f>
        <v>2008267500</v>
      </c>
      <c r="K191" s="855">
        <f>MAX($K$13+SUBTOTAL(9,$I$15:I191)-SUBTOTAL(9,$H$15:H191)-$J$13,0)</f>
        <v>0</v>
      </c>
      <c r="L191" s="846" t="str">
        <f t="shared" si="3"/>
        <v/>
      </c>
      <c r="M191" s="420"/>
      <c r="N191" s="420"/>
      <c r="O191" s="420"/>
      <c r="P191" s="420"/>
      <c r="Q191" s="420"/>
      <c r="R191" s="420"/>
      <c r="S191" s="420"/>
      <c r="T191" s="420"/>
      <c r="U191" s="420"/>
      <c r="V191" s="420"/>
      <c r="W191" s="420"/>
      <c r="X191" s="420"/>
      <c r="Y191" s="420"/>
      <c r="Z191" s="420"/>
      <c r="AA191" s="420"/>
      <c r="AB191" s="420"/>
      <c r="AC191" s="420"/>
    </row>
    <row r="192" spans="1:29" ht="13.5" hidden="1" customHeight="1">
      <c r="A192" s="420"/>
      <c r="B192" s="853" t="str">
        <f>IF(OR(LEFT(DULIEU!$V184,LEN(SCT!$G$8))=SCT!$G$8,LEFT(DULIEU!$W184,LEN(SCT!$G$8))=SCT!$G$8),DULIEU!D184,"")</f>
        <v/>
      </c>
      <c r="C192" s="853" t="str">
        <f>IF(OR(LEFT(DULIEU!$V184,LEN(SCT!$G$8))=SCT!$G$8,LEFT(DULIEU!$W184,LEN(SCT!$G$8))=SCT!$G$8),DULIEU!H184,"")</f>
        <v/>
      </c>
      <c r="D192" s="853" t="str">
        <f>IF(OR(LEFT(DULIEU!$V184,LEN(SCT!$G$8))=SCT!$G$8,LEFT(DULIEU!$W184,LEN(SCT!$G$8))=SCT!$G$8),DULIEU!J184,"")</f>
        <v/>
      </c>
      <c r="E192" s="853" t="str">
        <f>IF(OR(LEFT(DULIEU!$V184,LEN(SCT!$G$8))=SCT!$G$8,LEFT(DULIEU!$W184,LEN(SCT!$G$8))=SCT!$G$8),DULIEU!E184,"")</f>
        <v/>
      </c>
      <c r="F192" s="1179" t="str">
        <f>IF(OR(LEFT(DULIEU!$V184,LEN(SCT!$G$8))=SCT!$G$8,LEFT(DULIEU!$W184,LEN(SCT!$G$8))=SCT!$G$8),DULIEU!O184,"")</f>
        <v/>
      </c>
      <c r="G192" s="853" t="str">
        <f>IF(E192="","",IF(LEFT(DULIEU!$V184,LEN(SCT!$G$8))=SCT!$G$8,DULIEU!$W184,IF(LEFT(DULIEU!$W184,LEN(SCT!$G$8))=SCT!$G$8,DULIEU!$V184)))</f>
        <v/>
      </c>
      <c r="H192" s="854">
        <f>IF(E192="",0,IF(LEFT(DULIEU!$V184,LEN(SCT!$G$8))=SCT!$G$8,DULIEU!$X184,0))</f>
        <v>0</v>
      </c>
      <c r="I192" s="854">
        <f>IF(E192="",0,IF(LEFT(DULIEU!$W184,LEN(SCT!$G$8))=SCT!$G$8,DULIEU!$X184,0))</f>
        <v>0</v>
      </c>
      <c r="J192" s="855">
        <f>MAX($J$13+SUBTOTAL(9,$H$15:H192)-SUBTOTAL(9,$I$15:I192)-$K$13,0)</f>
        <v>2008267500</v>
      </c>
      <c r="K192" s="855">
        <f>MAX($K$13+SUBTOTAL(9,$I$15:I192)-SUBTOTAL(9,$H$15:H192)-$J$13,0)</f>
        <v>0</v>
      </c>
      <c r="L192" s="846" t="str">
        <f t="shared" si="3"/>
        <v/>
      </c>
      <c r="M192" s="420"/>
      <c r="N192" s="420"/>
      <c r="O192" s="420"/>
      <c r="P192" s="420"/>
      <c r="Q192" s="420"/>
      <c r="R192" s="420"/>
      <c r="S192" s="420"/>
      <c r="T192" s="420"/>
      <c r="U192" s="420"/>
      <c r="V192" s="420"/>
      <c r="W192" s="420"/>
      <c r="X192" s="420"/>
      <c r="Y192" s="420"/>
      <c r="Z192" s="420"/>
      <c r="AA192" s="420"/>
      <c r="AB192" s="420"/>
      <c r="AC192" s="420"/>
    </row>
    <row r="193" spans="1:29" ht="13.5" hidden="1" customHeight="1">
      <c r="A193" s="420"/>
      <c r="B193" s="853" t="str">
        <f>IF(OR(LEFT(DULIEU!$V185,LEN(SCT!$G$8))=SCT!$G$8,LEFT(DULIEU!$W185,LEN(SCT!$G$8))=SCT!$G$8),DULIEU!D185,"")</f>
        <v/>
      </c>
      <c r="C193" s="853" t="str">
        <f>IF(OR(LEFT(DULIEU!$V185,LEN(SCT!$G$8))=SCT!$G$8,LEFT(DULIEU!$W185,LEN(SCT!$G$8))=SCT!$G$8),DULIEU!H185,"")</f>
        <v/>
      </c>
      <c r="D193" s="853" t="str">
        <f>IF(OR(LEFT(DULIEU!$V185,LEN(SCT!$G$8))=SCT!$G$8,LEFT(DULIEU!$W185,LEN(SCT!$G$8))=SCT!$G$8),DULIEU!J185,"")</f>
        <v/>
      </c>
      <c r="E193" s="853" t="str">
        <f>IF(OR(LEFT(DULIEU!$V185,LEN(SCT!$G$8))=SCT!$G$8,LEFT(DULIEU!$W185,LEN(SCT!$G$8))=SCT!$G$8),DULIEU!E185,"")</f>
        <v/>
      </c>
      <c r="F193" s="1179" t="str">
        <f>IF(OR(LEFT(DULIEU!$V185,LEN(SCT!$G$8))=SCT!$G$8,LEFT(DULIEU!$W185,LEN(SCT!$G$8))=SCT!$G$8),DULIEU!O185,"")</f>
        <v/>
      </c>
      <c r="G193" s="853" t="str">
        <f>IF(E193="","",IF(LEFT(DULIEU!$V185,LEN(SCT!$G$8))=SCT!$G$8,DULIEU!$W185,IF(LEFT(DULIEU!$W185,LEN(SCT!$G$8))=SCT!$G$8,DULIEU!$V185)))</f>
        <v/>
      </c>
      <c r="H193" s="854">
        <f>IF(E193="",0,IF(LEFT(DULIEU!$V185,LEN(SCT!$G$8))=SCT!$G$8,DULIEU!$X185,0))</f>
        <v>0</v>
      </c>
      <c r="I193" s="854">
        <f>IF(E193="",0,IF(LEFT(DULIEU!$W185,LEN(SCT!$G$8))=SCT!$G$8,DULIEU!$X185,0))</f>
        <v>0</v>
      </c>
      <c r="J193" s="855">
        <f>MAX($J$13+SUBTOTAL(9,$H$15:H193)-SUBTOTAL(9,$I$15:I193)-$K$13,0)</f>
        <v>2008267500</v>
      </c>
      <c r="K193" s="855">
        <f>MAX($K$13+SUBTOTAL(9,$I$15:I193)-SUBTOTAL(9,$H$15:H193)-$J$13,0)</f>
        <v>0</v>
      </c>
      <c r="L193" s="846" t="str">
        <f t="shared" si="3"/>
        <v/>
      </c>
      <c r="M193" s="420"/>
      <c r="N193" s="420"/>
      <c r="O193" s="420"/>
      <c r="P193" s="420"/>
      <c r="Q193" s="420"/>
      <c r="R193" s="420"/>
      <c r="S193" s="420"/>
      <c r="T193" s="420"/>
      <c r="U193" s="420"/>
      <c r="V193" s="420"/>
      <c r="W193" s="420"/>
      <c r="X193" s="420"/>
      <c r="Y193" s="420"/>
      <c r="Z193" s="420"/>
      <c r="AA193" s="420"/>
      <c r="AB193" s="420"/>
      <c r="AC193" s="420"/>
    </row>
    <row r="194" spans="1:29" ht="13.5" hidden="1" customHeight="1">
      <c r="A194" s="420"/>
      <c r="B194" s="853" t="str">
        <f>IF(OR(LEFT(DULIEU!$V186,LEN(SCT!$G$8))=SCT!$G$8,LEFT(DULIEU!$W186,LEN(SCT!$G$8))=SCT!$G$8),DULIEU!D186,"")</f>
        <v/>
      </c>
      <c r="C194" s="853" t="str">
        <f>IF(OR(LEFT(DULIEU!$V186,LEN(SCT!$G$8))=SCT!$G$8,LEFT(DULIEU!$W186,LEN(SCT!$G$8))=SCT!$G$8),DULIEU!H186,"")</f>
        <v/>
      </c>
      <c r="D194" s="853" t="str">
        <f>IF(OR(LEFT(DULIEU!$V186,LEN(SCT!$G$8))=SCT!$G$8,LEFT(DULIEU!$W186,LEN(SCT!$G$8))=SCT!$G$8),DULIEU!J186,"")</f>
        <v/>
      </c>
      <c r="E194" s="853" t="str">
        <f>IF(OR(LEFT(DULIEU!$V186,LEN(SCT!$G$8))=SCT!$G$8,LEFT(DULIEU!$W186,LEN(SCT!$G$8))=SCT!$G$8),DULIEU!E186,"")</f>
        <v/>
      </c>
      <c r="F194" s="1179" t="str">
        <f>IF(OR(LEFT(DULIEU!$V186,LEN(SCT!$G$8))=SCT!$G$8,LEFT(DULIEU!$W186,LEN(SCT!$G$8))=SCT!$G$8),DULIEU!O186,"")</f>
        <v/>
      </c>
      <c r="G194" s="853" t="str">
        <f>IF(E194="","",IF(LEFT(DULIEU!$V186,LEN(SCT!$G$8))=SCT!$G$8,DULIEU!$W186,IF(LEFT(DULIEU!$W186,LEN(SCT!$G$8))=SCT!$G$8,DULIEU!$V186)))</f>
        <v/>
      </c>
      <c r="H194" s="854">
        <f>IF(E194="",0,IF(LEFT(DULIEU!$V186,LEN(SCT!$G$8))=SCT!$G$8,DULIEU!$X186,0))</f>
        <v>0</v>
      </c>
      <c r="I194" s="854">
        <f>IF(E194="",0,IF(LEFT(DULIEU!$W186,LEN(SCT!$G$8))=SCT!$G$8,DULIEU!$X186,0))</f>
        <v>0</v>
      </c>
      <c r="J194" s="855">
        <f>MAX($J$13+SUBTOTAL(9,$H$15:H194)-SUBTOTAL(9,$I$15:I194)-$K$13,0)</f>
        <v>2008267500</v>
      </c>
      <c r="K194" s="855">
        <f>MAX($K$13+SUBTOTAL(9,$I$15:I194)-SUBTOTAL(9,$H$15:H194)-$J$13,0)</f>
        <v>0</v>
      </c>
      <c r="L194" s="846" t="str">
        <f t="shared" si="3"/>
        <v/>
      </c>
      <c r="M194" s="420"/>
      <c r="N194" s="420"/>
      <c r="O194" s="420"/>
      <c r="P194" s="420"/>
      <c r="Q194" s="420"/>
      <c r="R194" s="420"/>
      <c r="S194" s="420"/>
      <c r="T194" s="420"/>
      <c r="U194" s="420"/>
      <c r="V194" s="420"/>
      <c r="W194" s="420"/>
      <c r="X194" s="420"/>
      <c r="Y194" s="420"/>
      <c r="Z194" s="420"/>
      <c r="AA194" s="420"/>
      <c r="AB194" s="420"/>
      <c r="AC194" s="420"/>
    </row>
    <row r="195" spans="1:29" ht="13.5" hidden="1" customHeight="1">
      <c r="A195" s="420"/>
      <c r="B195" s="853" t="str">
        <f>IF(OR(LEFT(DULIEU!$V187,LEN(SCT!$G$8))=SCT!$G$8,LEFT(DULIEU!$W187,LEN(SCT!$G$8))=SCT!$G$8),DULIEU!D187,"")</f>
        <v/>
      </c>
      <c r="C195" s="853" t="str">
        <f>IF(OR(LEFT(DULIEU!$V187,LEN(SCT!$G$8))=SCT!$G$8,LEFT(DULIEU!$W187,LEN(SCT!$G$8))=SCT!$G$8),DULIEU!H187,"")</f>
        <v/>
      </c>
      <c r="D195" s="853" t="str">
        <f>IF(OR(LEFT(DULIEU!$V187,LEN(SCT!$G$8))=SCT!$G$8,LEFT(DULIEU!$W187,LEN(SCT!$G$8))=SCT!$G$8),DULIEU!J187,"")</f>
        <v/>
      </c>
      <c r="E195" s="853" t="str">
        <f>IF(OR(LEFT(DULIEU!$V187,LEN(SCT!$G$8))=SCT!$G$8,LEFT(DULIEU!$W187,LEN(SCT!$G$8))=SCT!$G$8),DULIEU!E187,"")</f>
        <v/>
      </c>
      <c r="F195" s="1179" t="str">
        <f>IF(OR(LEFT(DULIEU!$V187,LEN(SCT!$G$8))=SCT!$G$8,LEFT(DULIEU!$W187,LEN(SCT!$G$8))=SCT!$G$8),DULIEU!O187,"")</f>
        <v/>
      </c>
      <c r="G195" s="853" t="str">
        <f>IF(E195="","",IF(LEFT(DULIEU!$V187,LEN(SCT!$G$8))=SCT!$G$8,DULIEU!$W187,IF(LEFT(DULIEU!$W187,LEN(SCT!$G$8))=SCT!$G$8,DULIEU!$V187)))</f>
        <v/>
      </c>
      <c r="H195" s="854">
        <f>IF(E195="",0,IF(LEFT(DULIEU!$V187,LEN(SCT!$G$8))=SCT!$G$8,DULIEU!$X187,0))</f>
        <v>0</v>
      </c>
      <c r="I195" s="854">
        <f>IF(E195="",0,IF(LEFT(DULIEU!$W187,LEN(SCT!$G$8))=SCT!$G$8,DULIEU!$X187,0))</f>
        <v>0</v>
      </c>
      <c r="J195" s="855">
        <f>MAX($J$13+SUBTOTAL(9,$H$15:H195)-SUBTOTAL(9,$I$15:I195)-$K$13,0)</f>
        <v>2008267500</v>
      </c>
      <c r="K195" s="855">
        <f>MAX($K$13+SUBTOTAL(9,$I$15:I195)-SUBTOTAL(9,$H$15:H195)-$J$13,0)</f>
        <v>0</v>
      </c>
      <c r="L195" s="846" t="str">
        <f t="shared" si="3"/>
        <v/>
      </c>
      <c r="M195" s="420"/>
      <c r="N195" s="420"/>
      <c r="O195" s="420"/>
      <c r="P195" s="420"/>
      <c r="Q195" s="420"/>
      <c r="R195" s="420"/>
      <c r="S195" s="420"/>
      <c r="T195" s="420"/>
      <c r="U195" s="420"/>
      <c r="V195" s="420"/>
      <c r="W195" s="420"/>
      <c r="X195" s="420"/>
      <c r="Y195" s="420"/>
      <c r="Z195" s="420"/>
      <c r="AA195" s="420"/>
      <c r="AB195" s="420"/>
      <c r="AC195" s="420"/>
    </row>
    <row r="196" spans="1:29" ht="13.5" hidden="1" customHeight="1">
      <c r="A196" s="420"/>
      <c r="B196" s="853" t="str">
        <f>IF(OR(LEFT(DULIEU!$V188,LEN(SCT!$G$8))=SCT!$G$8,LEFT(DULIEU!$W188,LEN(SCT!$G$8))=SCT!$G$8),DULIEU!D188,"")</f>
        <v/>
      </c>
      <c r="C196" s="853" t="str">
        <f>IF(OR(LEFT(DULIEU!$V188,LEN(SCT!$G$8))=SCT!$G$8,LEFT(DULIEU!$W188,LEN(SCT!$G$8))=SCT!$G$8),DULIEU!H188,"")</f>
        <v/>
      </c>
      <c r="D196" s="853" t="str">
        <f>IF(OR(LEFT(DULIEU!$V188,LEN(SCT!$G$8))=SCT!$G$8,LEFT(DULIEU!$W188,LEN(SCT!$G$8))=SCT!$G$8),DULIEU!J188,"")</f>
        <v/>
      </c>
      <c r="E196" s="853" t="str">
        <f>IF(OR(LEFT(DULIEU!$V188,LEN(SCT!$G$8))=SCT!$G$8,LEFT(DULIEU!$W188,LEN(SCT!$G$8))=SCT!$G$8),DULIEU!E188,"")</f>
        <v/>
      </c>
      <c r="F196" s="1179" t="str">
        <f>IF(OR(LEFT(DULIEU!$V188,LEN(SCT!$G$8))=SCT!$G$8,LEFT(DULIEU!$W188,LEN(SCT!$G$8))=SCT!$G$8),DULIEU!O188,"")</f>
        <v/>
      </c>
      <c r="G196" s="853" t="str">
        <f>IF(E196="","",IF(LEFT(DULIEU!$V188,LEN(SCT!$G$8))=SCT!$G$8,DULIEU!$W188,IF(LEFT(DULIEU!$W188,LEN(SCT!$G$8))=SCT!$G$8,DULIEU!$V188)))</f>
        <v/>
      </c>
      <c r="H196" s="854">
        <f>IF(E196="",0,IF(LEFT(DULIEU!$V188,LEN(SCT!$G$8))=SCT!$G$8,DULIEU!$X188,0))</f>
        <v>0</v>
      </c>
      <c r="I196" s="854">
        <f>IF(E196="",0,IF(LEFT(DULIEU!$W188,LEN(SCT!$G$8))=SCT!$G$8,DULIEU!$X188,0))</f>
        <v>0</v>
      </c>
      <c r="J196" s="855">
        <f>MAX($J$13+SUBTOTAL(9,$H$15:H196)-SUBTOTAL(9,$I$15:I196)-$K$13,0)</f>
        <v>2008267500</v>
      </c>
      <c r="K196" s="855">
        <f>MAX($K$13+SUBTOTAL(9,$I$15:I196)-SUBTOTAL(9,$H$15:H196)-$J$13,0)</f>
        <v>0</v>
      </c>
      <c r="L196" s="846" t="str">
        <f t="shared" si="3"/>
        <v/>
      </c>
      <c r="M196" s="420"/>
      <c r="N196" s="420"/>
      <c r="O196" s="420"/>
      <c r="P196" s="420"/>
      <c r="Q196" s="420"/>
      <c r="R196" s="420"/>
      <c r="S196" s="420"/>
      <c r="T196" s="420"/>
      <c r="U196" s="420"/>
      <c r="V196" s="420"/>
      <c r="W196" s="420"/>
      <c r="X196" s="420"/>
      <c r="Y196" s="420"/>
      <c r="Z196" s="420"/>
      <c r="AA196" s="420"/>
      <c r="AB196" s="420"/>
      <c r="AC196" s="420"/>
    </row>
    <row r="197" spans="1:29" ht="13.5" hidden="1" customHeight="1">
      <c r="A197" s="420"/>
      <c r="B197" s="853" t="str">
        <f>IF(OR(LEFT(DULIEU!$V189,LEN(SCT!$G$8))=SCT!$G$8,LEFT(DULIEU!$W189,LEN(SCT!$G$8))=SCT!$G$8),DULIEU!D189,"")</f>
        <v/>
      </c>
      <c r="C197" s="853" t="str">
        <f>IF(OR(LEFT(DULIEU!$V189,LEN(SCT!$G$8))=SCT!$G$8,LEFT(DULIEU!$W189,LEN(SCT!$G$8))=SCT!$G$8),DULIEU!H189,"")</f>
        <v/>
      </c>
      <c r="D197" s="853" t="str">
        <f>IF(OR(LEFT(DULIEU!$V189,LEN(SCT!$G$8))=SCT!$G$8,LEFT(DULIEU!$W189,LEN(SCT!$G$8))=SCT!$G$8),DULIEU!J189,"")</f>
        <v/>
      </c>
      <c r="E197" s="853" t="str">
        <f>IF(OR(LEFT(DULIEU!$V189,LEN(SCT!$G$8))=SCT!$G$8,LEFT(DULIEU!$W189,LEN(SCT!$G$8))=SCT!$G$8),DULIEU!E189,"")</f>
        <v/>
      </c>
      <c r="F197" s="1179" t="str">
        <f>IF(OR(LEFT(DULIEU!$V189,LEN(SCT!$G$8))=SCT!$G$8,LEFT(DULIEU!$W189,LEN(SCT!$G$8))=SCT!$G$8),DULIEU!O189,"")</f>
        <v/>
      </c>
      <c r="G197" s="853" t="str">
        <f>IF(E197="","",IF(LEFT(DULIEU!$V189,LEN(SCT!$G$8))=SCT!$G$8,DULIEU!$W189,IF(LEFT(DULIEU!$W189,LEN(SCT!$G$8))=SCT!$G$8,DULIEU!$V189)))</f>
        <v/>
      </c>
      <c r="H197" s="854">
        <f>IF(E197="",0,IF(LEFT(DULIEU!$V189,LEN(SCT!$G$8))=SCT!$G$8,DULIEU!$X189,0))</f>
        <v>0</v>
      </c>
      <c r="I197" s="854">
        <f>IF(E197="",0,IF(LEFT(DULIEU!$W189,LEN(SCT!$G$8))=SCT!$G$8,DULIEU!$X189,0))</f>
        <v>0</v>
      </c>
      <c r="J197" s="855">
        <f>MAX($J$13+SUBTOTAL(9,$H$15:H197)-SUBTOTAL(9,$I$15:I197)-$K$13,0)</f>
        <v>2008267500</v>
      </c>
      <c r="K197" s="855">
        <f>MAX($K$13+SUBTOTAL(9,$I$15:I197)-SUBTOTAL(9,$H$15:H197)-$J$13,0)</f>
        <v>0</v>
      </c>
      <c r="L197" s="846" t="str">
        <f t="shared" si="3"/>
        <v/>
      </c>
      <c r="M197" s="420"/>
      <c r="N197" s="420"/>
      <c r="O197" s="420"/>
      <c r="P197" s="420"/>
      <c r="Q197" s="420"/>
      <c r="R197" s="420"/>
      <c r="S197" s="420"/>
      <c r="T197" s="420"/>
      <c r="U197" s="420"/>
      <c r="V197" s="420"/>
      <c r="W197" s="420"/>
      <c r="X197" s="420"/>
      <c r="Y197" s="420"/>
      <c r="Z197" s="420"/>
      <c r="AA197" s="420"/>
      <c r="AB197" s="420"/>
      <c r="AC197" s="420"/>
    </row>
    <row r="198" spans="1:29" ht="13.5" hidden="1" customHeight="1">
      <c r="A198" s="420"/>
      <c r="B198" s="853" t="str">
        <f>IF(OR(LEFT(DULIEU!$V190,LEN(SCT!$G$8))=SCT!$G$8,LEFT(DULIEU!$W190,LEN(SCT!$G$8))=SCT!$G$8),DULIEU!D190,"")</f>
        <v/>
      </c>
      <c r="C198" s="853" t="str">
        <f>IF(OR(LEFT(DULIEU!$V190,LEN(SCT!$G$8))=SCT!$G$8,LEFT(DULIEU!$W190,LEN(SCT!$G$8))=SCT!$G$8),DULIEU!H190,"")</f>
        <v/>
      </c>
      <c r="D198" s="853" t="str">
        <f>IF(OR(LEFT(DULIEU!$V190,LEN(SCT!$G$8))=SCT!$G$8,LEFT(DULIEU!$W190,LEN(SCT!$G$8))=SCT!$G$8),DULIEU!J190,"")</f>
        <v/>
      </c>
      <c r="E198" s="853" t="str">
        <f>IF(OR(LEFT(DULIEU!$V190,LEN(SCT!$G$8))=SCT!$G$8,LEFT(DULIEU!$W190,LEN(SCT!$G$8))=SCT!$G$8),DULIEU!E190,"")</f>
        <v/>
      </c>
      <c r="F198" s="1179" t="str">
        <f>IF(OR(LEFT(DULIEU!$V190,LEN(SCT!$G$8))=SCT!$G$8,LEFT(DULIEU!$W190,LEN(SCT!$G$8))=SCT!$G$8),DULIEU!O190,"")</f>
        <v/>
      </c>
      <c r="G198" s="853" t="str">
        <f>IF(E198="","",IF(LEFT(DULIEU!$V190,LEN(SCT!$G$8))=SCT!$G$8,DULIEU!$W190,IF(LEFT(DULIEU!$W190,LEN(SCT!$G$8))=SCT!$G$8,DULIEU!$V190)))</f>
        <v/>
      </c>
      <c r="H198" s="854">
        <f>IF(E198="",0,IF(LEFT(DULIEU!$V190,LEN(SCT!$G$8))=SCT!$G$8,DULIEU!$X190,0))</f>
        <v>0</v>
      </c>
      <c r="I198" s="854">
        <f>IF(E198="",0,IF(LEFT(DULIEU!$W190,LEN(SCT!$G$8))=SCT!$G$8,DULIEU!$X190,0))</f>
        <v>0</v>
      </c>
      <c r="J198" s="855">
        <f>MAX($J$13+SUBTOTAL(9,$H$15:H198)-SUBTOTAL(9,$I$15:I198)-$K$13,0)</f>
        <v>2008267500</v>
      </c>
      <c r="K198" s="855">
        <f>MAX($K$13+SUBTOTAL(9,$I$15:I198)-SUBTOTAL(9,$H$15:H198)-$J$13,0)</f>
        <v>0</v>
      </c>
      <c r="L198" s="846" t="str">
        <f t="shared" si="3"/>
        <v/>
      </c>
      <c r="M198" s="420"/>
      <c r="N198" s="420"/>
      <c r="O198" s="420"/>
      <c r="P198" s="420"/>
      <c r="Q198" s="420"/>
      <c r="R198" s="420"/>
      <c r="S198" s="420"/>
      <c r="T198" s="420"/>
      <c r="U198" s="420"/>
      <c r="V198" s="420"/>
      <c r="W198" s="420"/>
      <c r="X198" s="420"/>
      <c r="Y198" s="420"/>
      <c r="Z198" s="420"/>
      <c r="AA198" s="420"/>
      <c r="AB198" s="420"/>
      <c r="AC198" s="420"/>
    </row>
    <row r="199" spans="1:29" ht="13.5" hidden="1" customHeight="1">
      <c r="A199" s="420"/>
      <c r="B199" s="853" t="str">
        <f>IF(OR(LEFT(DULIEU!$V191,LEN(SCT!$G$8))=SCT!$G$8,LEFT(DULIEU!$W191,LEN(SCT!$G$8))=SCT!$G$8),DULIEU!D191,"")</f>
        <v/>
      </c>
      <c r="C199" s="853" t="str">
        <f>IF(OR(LEFT(DULIEU!$V191,LEN(SCT!$G$8))=SCT!$G$8,LEFT(DULIEU!$W191,LEN(SCT!$G$8))=SCT!$G$8),DULIEU!H191,"")</f>
        <v/>
      </c>
      <c r="D199" s="853" t="str">
        <f>IF(OR(LEFT(DULIEU!$V191,LEN(SCT!$G$8))=SCT!$G$8,LEFT(DULIEU!$W191,LEN(SCT!$G$8))=SCT!$G$8),DULIEU!J191,"")</f>
        <v/>
      </c>
      <c r="E199" s="853" t="str">
        <f>IF(OR(LEFT(DULIEU!$V191,LEN(SCT!$G$8))=SCT!$G$8,LEFT(DULIEU!$W191,LEN(SCT!$G$8))=SCT!$G$8),DULIEU!E191,"")</f>
        <v/>
      </c>
      <c r="F199" s="1179" t="str">
        <f>IF(OR(LEFT(DULIEU!$V191,LEN(SCT!$G$8))=SCT!$G$8,LEFT(DULIEU!$W191,LEN(SCT!$G$8))=SCT!$G$8),DULIEU!O191,"")</f>
        <v/>
      </c>
      <c r="G199" s="853" t="str">
        <f>IF(E199="","",IF(LEFT(DULIEU!$V191,LEN(SCT!$G$8))=SCT!$G$8,DULIEU!$W191,IF(LEFT(DULIEU!$W191,LEN(SCT!$G$8))=SCT!$G$8,DULIEU!$V191)))</f>
        <v/>
      </c>
      <c r="H199" s="854">
        <f>IF(E199="",0,IF(LEFT(DULIEU!$V191,LEN(SCT!$G$8))=SCT!$G$8,DULIEU!$X191,0))</f>
        <v>0</v>
      </c>
      <c r="I199" s="854">
        <f>IF(E199="",0,IF(LEFT(DULIEU!$W191,LEN(SCT!$G$8))=SCT!$G$8,DULIEU!$X191,0))</f>
        <v>0</v>
      </c>
      <c r="J199" s="855">
        <f>MAX($J$13+SUBTOTAL(9,$H$15:H199)-SUBTOTAL(9,$I$15:I199)-$K$13,0)</f>
        <v>2008267500</v>
      </c>
      <c r="K199" s="855">
        <f>MAX($K$13+SUBTOTAL(9,$I$15:I199)-SUBTOTAL(9,$H$15:H199)-$J$13,0)</f>
        <v>0</v>
      </c>
      <c r="L199" s="846" t="str">
        <f t="shared" si="3"/>
        <v/>
      </c>
      <c r="M199" s="420"/>
      <c r="N199" s="420"/>
      <c r="O199" s="420"/>
      <c r="P199" s="420"/>
      <c r="Q199" s="420"/>
      <c r="R199" s="420"/>
      <c r="S199" s="420"/>
      <c r="T199" s="420"/>
      <c r="U199" s="420"/>
      <c r="V199" s="420"/>
      <c r="W199" s="420"/>
      <c r="X199" s="420"/>
      <c r="Y199" s="420"/>
      <c r="Z199" s="420"/>
      <c r="AA199" s="420"/>
      <c r="AB199" s="420"/>
      <c r="AC199" s="420"/>
    </row>
    <row r="200" spans="1:29" ht="13.5" hidden="1" customHeight="1">
      <c r="A200" s="420"/>
      <c r="B200" s="853" t="str">
        <f>IF(OR(LEFT(DULIEU!$V192,LEN(SCT!$G$8))=SCT!$G$8,LEFT(DULIEU!$W192,LEN(SCT!$G$8))=SCT!$G$8),DULIEU!D192,"")</f>
        <v/>
      </c>
      <c r="C200" s="853" t="str">
        <f>IF(OR(LEFT(DULIEU!$V192,LEN(SCT!$G$8))=SCT!$G$8,LEFT(DULIEU!$W192,LEN(SCT!$G$8))=SCT!$G$8),DULIEU!H192,"")</f>
        <v/>
      </c>
      <c r="D200" s="853" t="str">
        <f>IF(OR(LEFT(DULIEU!$V192,LEN(SCT!$G$8))=SCT!$G$8,LEFT(DULIEU!$W192,LEN(SCT!$G$8))=SCT!$G$8),DULIEU!J192,"")</f>
        <v/>
      </c>
      <c r="E200" s="853" t="str">
        <f>IF(OR(LEFT(DULIEU!$V192,LEN(SCT!$G$8))=SCT!$G$8,LEFT(DULIEU!$W192,LEN(SCT!$G$8))=SCT!$G$8),DULIEU!E192,"")</f>
        <v/>
      </c>
      <c r="F200" s="1179" t="str">
        <f>IF(OR(LEFT(DULIEU!$V192,LEN(SCT!$G$8))=SCT!$G$8,LEFT(DULIEU!$W192,LEN(SCT!$G$8))=SCT!$G$8),DULIEU!O192,"")</f>
        <v/>
      </c>
      <c r="G200" s="853" t="str">
        <f>IF(E200="","",IF(LEFT(DULIEU!$V192,LEN(SCT!$G$8))=SCT!$G$8,DULIEU!$W192,IF(LEFT(DULIEU!$W192,LEN(SCT!$G$8))=SCT!$G$8,DULIEU!$V192)))</f>
        <v/>
      </c>
      <c r="H200" s="854">
        <f>IF(E200="",0,IF(LEFT(DULIEU!$V192,LEN(SCT!$G$8))=SCT!$G$8,DULIEU!$X192,0))</f>
        <v>0</v>
      </c>
      <c r="I200" s="854">
        <f>IF(E200="",0,IF(LEFT(DULIEU!$W192,LEN(SCT!$G$8))=SCT!$G$8,DULIEU!$X192,0))</f>
        <v>0</v>
      </c>
      <c r="J200" s="855">
        <f>MAX($J$13+SUBTOTAL(9,$H$15:H200)-SUBTOTAL(9,$I$15:I200)-$K$13,0)</f>
        <v>2008267500</v>
      </c>
      <c r="K200" s="855">
        <f>MAX($K$13+SUBTOTAL(9,$I$15:I200)-SUBTOTAL(9,$H$15:H200)-$J$13,0)</f>
        <v>0</v>
      </c>
      <c r="L200" s="846" t="str">
        <f t="shared" si="3"/>
        <v/>
      </c>
      <c r="M200" s="420"/>
      <c r="N200" s="420"/>
      <c r="O200" s="420"/>
      <c r="P200" s="420"/>
      <c r="Q200" s="420"/>
      <c r="R200" s="420"/>
      <c r="S200" s="420"/>
      <c r="T200" s="420"/>
      <c r="U200" s="420"/>
      <c r="V200" s="420"/>
      <c r="W200" s="420"/>
      <c r="X200" s="420"/>
      <c r="Y200" s="420"/>
      <c r="Z200" s="420"/>
      <c r="AA200" s="420"/>
      <c r="AB200" s="420"/>
      <c r="AC200" s="420"/>
    </row>
    <row r="201" spans="1:29" ht="13.5" hidden="1" customHeight="1">
      <c r="A201" s="420"/>
      <c r="B201" s="853" t="str">
        <f>IF(OR(LEFT(DULIEU!$V193,LEN(SCT!$G$8))=SCT!$G$8,LEFT(DULIEU!$W193,LEN(SCT!$G$8))=SCT!$G$8),DULIEU!D193,"")</f>
        <v/>
      </c>
      <c r="C201" s="853" t="str">
        <f>IF(OR(LEFT(DULIEU!$V193,LEN(SCT!$G$8))=SCT!$G$8,LEFT(DULIEU!$W193,LEN(SCT!$G$8))=SCT!$G$8),DULIEU!H193,"")</f>
        <v/>
      </c>
      <c r="D201" s="853" t="str">
        <f>IF(OR(LEFT(DULIEU!$V193,LEN(SCT!$G$8))=SCT!$G$8,LEFT(DULIEU!$W193,LEN(SCT!$G$8))=SCT!$G$8),DULIEU!J193,"")</f>
        <v/>
      </c>
      <c r="E201" s="853" t="str">
        <f>IF(OR(LEFT(DULIEU!$V193,LEN(SCT!$G$8))=SCT!$G$8,LEFT(DULIEU!$W193,LEN(SCT!$G$8))=SCT!$G$8),DULIEU!E193,"")</f>
        <v/>
      </c>
      <c r="F201" s="1179" t="str">
        <f>IF(OR(LEFT(DULIEU!$V193,LEN(SCT!$G$8))=SCT!$G$8,LEFT(DULIEU!$W193,LEN(SCT!$G$8))=SCT!$G$8),DULIEU!O193,"")</f>
        <v/>
      </c>
      <c r="G201" s="853" t="str">
        <f>IF(E201="","",IF(LEFT(DULIEU!$V193,LEN(SCT!$G$8))=SCT!$G$8,DULIEU!$W193,IF(LEFT(DULIEU!$W193,LEN(SCT!$G$8))=SCT!$G$8,DULIEU!$V193)))</f>
        <v/>
      </c>
      <c r="H201" s="854">
        <f>IF(E201="",0,IF(LEFT(DULIEU!$V193,LEN(SCT!$G$8))=SCT!$G$8,DULIEU!$X193,0))</f>
        <v>0</v>
      </c>
      <c r="I201" s="854">
        <f>IF(E201="",0,IF(LEFT(DULIEU!$W193,LEN(SCT!$G$8))=SCT!$G$8,DULIEU!$X193,0))</f>
        <v>0</v>
      </c>
      <c r="J201" s="855">
        <f>MAX($J$13+SUBTOTAL(9,$H$15:H201)-SUBTOTAL(9,$I$15:I201)-$K$13,0)</f>
        <v>2008267500</v>
      </c>
      <c r="K201" s="855">
        <f>MAX($K$13+SUBTOTAL(9,$I$15:I201)-SUBTOTAL(9,$H$15:H201)-$J$13,0)</f>
        <v>0</v>
      </c>
      <c r="L201" s="846" t="str">
        <f t="shared" si="3"/>
        <v/>
      </c>
      <c r="M201" s="420"/>
      <c r="N201" s="420"/>
      <c r="O201" s="420"/>
      <c r="P201" s="420"/>
      <c r="Q201" s="420"/>
      <c r="R201" s="420"/>
      <c r="S201" s="420"/>
      <c r="T201" s="420"/>
      <c r="U201" s="420"/>
      <c r="V201" s="420"/>
      <c r="W201" s="420"/>
      <c r="X201" s="420"/>
      <c r="Y201" s="420"/>
      <c r="Z201" s="420"/>
      <c r="AA201" s="420"/>
      <c r="AB201" s="420"/>
      <c r="AC201" s="420"/>
    </row>
    <row r="202" spans="1:29" ht="13.5" hidden="1" customHeight="1">
      <c r="A202" s="420"/>
      <c r="B202" s="853" t="str">
        <f>IF(OR(LEFT(DULIEU!$V194,LEN(SCT!$G$8))=SCT!$G$8,LEFT(DULIEU!$W194,LEN(SCT!$G$8))=SCT!$G$8),DULIEU!D194,"")</f>
        <v/>
      </c>
      <c r="C202" s="853" t="str">
        <f>IF(OR(LEFT(DULIEU!$V194,LEN(SCT!$G$8))=SCT!$G$8,LEFT(DULIEU!$W194,LEN(SCT!$G$8))=SCT!$G$8),DULIEU!H194,"")</f>
        <v/>
      </c>
      <c r="D202" s="853" t="str">
        <f>IF(OR(LEFT(DULIEU!$V194,LEN(SCT!$G$8))=SCT!$G$8,LEFT(DULIEU!$W194,LEN(SCT!$G$8))=SCT!$G$8),DULIEU!J194,"")</f>
        <v/>
      </c>
      <c r="E202" s="853" t="str">
        <f>IF(OR(LEFT(DULIEU!$V194,LEN(SCT!$G$8))=SCT!$G$8,LEFT(DULIEU!$W194,LEN(SCT!$G$8))=SCT!$G$8),DULIEU!E194,"")</f>
        <v/>
      </c>
      <c r="F202" s="1179" t="str">
        <f>IF(OR(LEFT(DULIEU!$V194,LEN(SCT!$G$8))=SCT!$G$8,LEFT(DULIEU!$W194,LEN(SCT!$G$8))=SCT!$G$8),DULIEU!O194,"")</f>
        <v/>
      </c>
      <c r="G202" s="853" t="str">
        <f>IF(E202="","",IF(LEFT(DULIEU!$V194,LEN(SCT!$G$8))=SCT!$G$8,DULIEU!$W194,IF(LEFT(DULIEU!$W194,LEN(SCT!$G$8))=SCT!$G$8,DULIEU!$V194)))</f>
        <v/>
      </c>
      <c r="H202" s="854">
        <f>IF(E202="",0,IF(LEFT(DULIEU!$V194,LEN(SCT!$G$8))=SCT!$G$8,DULIEU!$X194,0))</f>
        <v>0</v>
      </c>
      <c r="I202" s="854">
        <f>IF(E202="",0,IF(LEFT(DULIEU!$W194,LEN(SCT!$G$8))=SCT!$G$8,DULIEU!$X194,0))</f>
        <v>0</v>
      </c>
      <c r="J202" s="855">
        <f>MAX($J$13+SUBTOTAL(9,$H$15:H202)-SUBTOTAL(9,$I$15:I202)-$K$13,0)</f>
        <v>2008267500</v>
      </c>
      <c r="K202" s="855">
        <f>MAX($K$13+SUBTOTAL(9,$I$15:I202)-SUBTOTAL(9,$H$15:H202)-$J$13,0)</f>
        <v>0</v>
      </c>
      <c r="L202" s="846" t="str">
        <f t="shared" si="3"/>
        <v/>
      </c>
      <c r="M202" s="420"/>
      <c r="N202" s="420"/>
      <c r="O202" s="420"/>
      <c r="P202" s="420"/>
      <c r="Q202" s="420"/>
      <c r="R202" s="420"/>
      <c r="S202" s="420"/>
      <c r="T202" s="420"/>
      <c r="U202" s="420"/>
      <c r="V202" s="420"/>
      <c r="W202" s="420"/>
      <c r="X202" s="420"/>
      <c r="Y202" s="420"/>
      <c r="Z202" s="420"/>
      <c r="AA202" s="420"/>
      <c r="AB202" s="420"/>
      <c r="AC202" s="420"/>
    </row>
    <row r="203" spans="1:29" ht="13.5" hidden="1" customHeight="1">
      <c r="A203" s="420"/>
      <c r="B203" s="853" t="str">
        <f>IF(OR(LEFT(DULIEU!$V195,LEN(SCT!$G$8))=SCT!$G$8,LEFT(DULIEU!$W195,LEN(SCT!$G$8))=SCT!$G$8),DULIEU!D195,"")</f>
        <v/>
      </c>
      <c r="C203" s="853" t="str">
        <f>IF(OR(LEFT(DULIEU!$V195,LEN(SCT!$G$8))=SCT!$G$8,LEFT(DULIEU!$W195,LEN(SCT!$G$8))=SCT!$G$8),DULIEU!H195,"")</f>
        <v/>
      </c>
      <c r="D203" s="853" t="str">
        <f>IF(OR(LEFT(DULIEU!$V195,LEN(SCT!$G$8))=SCT!$G$8,LEFT(DULIEU!$W195,LEN(SCT!$G$8))=SCT!$G$8),DULIEU!J195,"")</f>
        <v/>
      </c>
      <c r="E203" s="853" t="str">
        <f>IF(OR(LEFT(DULIEU!$V195,LEN(SCT!$G$8))=SCT!$G$8,LEFT(DULIEU!$W195,LEN(SCT!$G$8))=SCT!$G$8),DULIEU!E195,"")</f>
        <v/>
      </c>
      <c r="F203" s="1179" t="str">
        <f>IF(OR(LEFT(DULIEU!$V195,LEN(SCT!$G$8))=SCT!$G$8,LEFT(DULIEU!$W195,LEN(SCT!$G$8))=SCT!$G$8),DULIEU!O195,"")</f>
        <v/>
      </c>
      <c r="G203" s="853" t="str">
        <f>IF(E203="","",IF(LEFT(DULIEU!$V195,LEN(SCT!$G$8))=SCT!$G$8,DULIEU!$W195,IF(LEFT(DULIEU!$W195,LEN(SCT!$G$8))=SCT!$G$8,DULIEU!$V195)))</f>
        <v/>
      </c>
      <c r="H203" s="854">
        <f>IF(E203="",0,IF(LEFT(DULIEU!$V195,LEN(SCT!$G$8))=SCT!$G$8,DULIEU!$X195,0))</f>
        <v>0</v>
      </c>
      <c r="I203" s="854">
        <f>IF(E203="",0,IF(LEFT(DULIEU!$W195,LEN(SCT!$G$8))=SCT!$G$8,DULIEU!$X195,0))</f>
        <v>0</v>
      </c>
      <c r="J203" s="855">
        <f>MAX($J$13+SUBTOTAL(9,$H$15:H203)-SUBTOTAL(9,$I$15:I203)-$K$13,0)</f>
        <v>2008267500</v>
      </c>
      <c r="K203" s="855">
        <f>MAX($K$13+SUBTOTAL(9,$I$15:I203)-SUBTOTAL(9,$H$15:H203)-$J$13,0)</f>
        <v>0</v>
      </c>
      <c r="L203" s="846" t="str">
        <f t="shared" si="3"/>
        <v/>
      </c>
      <c r="M203" s="420"/>
      <c r="N203" s="420"/>
      <c r="O203" s="420"/>
      <c r="P203" s="420"/>
      <c r="Q203" s="420"/>
      <c r="R203" s="420"/>
      <c r="S203" s="420"/>
      <c r="T203" s="420"/>
      <c r="U203" s="420"/>
      <c r="V203" s="420"/>
      <c r="W203" s="420"/>
      <c r="X203" s="420"/>
      <c r="Y203" s="420"/>
      <c r="Z203" s="420"/>
      <c r="AA203" s="420"/>
      <c r="AB203" s="420"/>
      <c r="AC203" s="420"/>
    </row>
    <row r="204" spans="1:29" ht="13.5" hidden="1" customHeight="1">
      <c r="A204" s="420"/>
      <c r="B204" s="853" t="str">
        <f>IF(OR(LEFT(DULIEU!$V196,LEN(SCT!$G$8))=SCT!$G$8,LEFT(DULIEU!$W196,LEN(SCT!$G$8))=SCT!$G$8),DULIEU!D196,"")</f>
        <v/>
      </c>
      <c r="C204" s="853" t="str">
        <f>IF(OR(LEFT(DULIEU!$V196,LEN(SCT!$G$8))=SCT!$G$8,LEFT(DULIEU!$W196,LEN(SCT!$G$8))=SCT!$G$8),DULIEU!H196,"")</f>
        <v/>
      </c>
      <c r="D204" s="853" t="str">
        <f>IF(OR(LEFT(DULIEU!$V196,LEN(SCT!$G$8))=SCT!$G$8,LEFT(DULIEU!$W196,LEN(SCT!$G$8))=SCT!$G$8),DULIEU!J196,"")</f>
        <v/>
      </c>
      <c r="E204" s="853" t="str">
        <f>IF(OR(LEFT(DULIEU!$V196,LEN(SCT!$G$8))=SCT!$G$8,LEFT(DULIEU!$W196,LEN(SCT!$G$8))=SCT!$G$8),DULIEU!E196,"")</f>
        <v/>
      </c>
      <c r="F204" s="1179" t="str">
        <f>IF(OR(LEFT(DULIEU!$V196,LEN(SCT!$G$8))=SCT!$G$8,LEFT(DULIEU!$W196,LEN(SCT!$G$8))=SCT!$G$8),DULIEU!O196,"")</f>
        <v/>
      </c>
      <c r="G204" s="853" t="str">
        <f>IF(E204="","",IF(LEFT(DULIEU!$V196,LEN(SCT!$G$8))=SCT!$G$8,DULIEU!$W196,IF(LEFT(DULIEU!$W196,LEN(SCT!$G$8))=SCT!$G$8,DULIEU!$V196)))</f>
        <v/>
      </c>
      <c r="H204" s="854">
        <f>IF(E204="",0,IF(LEFT(DULIEU!$V196,LEN(SCT!$G$8))=SCT!$G$8,DULIEU!$X196,0))</f>
        <v>0</v>
      </c>
      <c r="I204" s="854">
        <f>IF(E204="",0,IF(LEFT(DULIEU!$W196,LEN(SCT!$G$8))=SCT!$G$8,DULIEU!$X196,0))</f>
        <v>0</v>
      </c>
      <c r="J204" s="855">
        <f>MAX($J$13+SUBTOTAL(9,$H$15:H204)-SUBTOTAL(9,$I$15:I204)-$K$13,0)</f>
        <v>2008267500</v>
      </c>
      <c r="K204" s="855">
        <f>MAX($K$13+SUBTOTAL(9,$I$15:I204)-SUBTOTAL(9,$H$15:H204)-$J$13,0)</f>
        <v>0</v>
      </c>
      <c r="L204" s="846" t="str">
        <f t="shared" si="3"/>
        <v/>
      </c>
      <c r="M204" s="420"/>
      <c r="N204" s="420"/>
      <c r="O204" s="420"/>
      <c r="P204" s="420"/>
      <c r="Q204" s="420"/>
      <c r="R204" s="420"/>
      <c r="S204" s="420"/>
      <c r="T204" s="420"/>
      <c r="U204" s="420"/>
      <c r="V204" s="420"/>
      <c r="W204" s="420"/>
      <c r="X204" s="420"/>
      <c r="Y204" s="420"/>
      <c r="Z204" s="420"/>
      <c r="AA204" s="420"/>
      <c r="AB204" s="420"/>
      <c r="AC204" s="420"/>
    </row>
    <row r="205" spans="1:29" ht="13.5" hidden="1" customHeight="1">
      <c r="A205" s="420"/>
      <c r="B205" s="853" t="str">
        <f>IF(OR(LEFT(DULIEU!$V197,LEN(SCT!$G$8))=SCT!$G$8,LEFT(DULIEU!$W197,LEN(SCT!$G$8))=SCT!$G$8),DULIEU!D197,"")</f>
        <v/>
      </c>
      <c r="C205" s="853" t="str">
        <f>IF(OR(LEFT(DULIEU!$V197,LEN(SCT!$G$8))=SCT!$G$8,LEFT(DULIEU!$W197,LEN(SCT!$G$8))=SCT!$G$8),DULIEU!H197,"")</f>
        <v/>
      </c>
      <c r="D205" s="853" t="str">
        <f>IF(OR(LEFT(DULIEU!$V197,LEN(SCT!$G$8))=SCT!$G$8,LEFT(DULIEU!$W197,LEN(SCT!$G$8))=SCT!$G$8),DULIEU!J197,"")</f>
        <v/>
      </c>
      <c r="E205" s="853" t="str">
        <f>IF(OR(LEFT(DULIEU!$V197,LEN(SCT!$G$8))=SCT!$G$8,LEFT(DULIEU!$W197,LEN(SCT!$G$8))=SCT!$G$8),DULIEU!E197,"")</f>
        <v/>
      </c>
      <c r="F205" s="1179" t="str">
        <f>IF(OR(LEFT(DULIEU!$V197,LEN(SCT!$G$8))=SCT!$G$8,LEFT(DULIEU!$W197,LEN(SCT!$G$8))=SCT!$G$8),DULIEU!O197,"")</f>
        <v/>
      </c>
      <c r="G205" s="853" t="str">
        <f>IF(E205="","",IF(LEFT(DULIEU!$V197,LEN(SCT!$G$8))=SCT!$G$8,DULIEU!$W197,IF(LEFT(DULIEU!$W197,LEN(SCT!$G$8))=SCT!$G$8,DULIEU!$V197)))</f>
        <v/>
      </c>
      <c r="H205" s="854">
        <f>IF(E205="",0,IF(LEFT(DULIEU!$V197,LEN(SCT!$G$8))=SCT!$G$8,DULIEU!$X197,0))</f>
        <v>0</v>
      </c>
      <c r="I205" s="854">
        <f>IF(E205="",0,IF(LEFT(DULIEU!$W197,LEN(SCT!$G$8))=SCT!$G$8,DULIEU!$X197,0))</f>
        <v>0</v>
      </c>
      <c r="J205" s="855">
        <f>MAX($J$13+SUBTOTAL(9,$H$15:H205)-SUBTOTAL(9,$I$15:I205)-$K$13,0)</f>
        <v>2008267500</v>
      </c>
      <c r="K205" s="855">
        <f>MAX($K$13+SUBTOTAL(9,$I$15:I205)-SUBTOTAL(9,$H$15:H205)-$J$13,0)</f>
        <v>0</v>
      </c>
      <c r="L205" s="846" t="str">
        <f t="shared" si="3"/>
        <v/>
      </c>
      <c r="M205" s="420"/>
      <c r="N205" s="420"/>
      <c r="O205" s="420"/>
      <c r="P205" s="420"/>
      <c r="Q205" s="420"/>
      <c r="R205" s="420"/>
      <c r="S205" s="420"/>
      <c r="T205" s="420"/>
      <c r="U205" s="420"/>
      <c r="V205" s="420"/>
      <c r="W205" s="420"/>
      <c r="X205" s="420"/>
      <c r="Y205" s="420"/>
      <c r="Z205" s="420"/>
      <c r="AA205" s="420"/>
      <c r="AB205" s="420"/>
      <c r="AC205" s="420"/>
    </row>
    <row r="206" spans="1:29" ht="13.5" hidden="1" customHeight="1">
      <c r="A206" s="420"/>
      <c r="B206" s="853" t="str">
        <f>IF(OR(LEFT(DULIEU!$V198,LEN(SCT!$G$8))=SCT!$G$8,LEFT(DULIEU!$W198,LEN(SCT!$G$8))=SCT!$G$8),DULIEU!D198,"")</f>
        <v/>
      </c>
      <c r="C206" s="853" t="str">
        <f>IF(OR(LEFT(DULIEU!$V198,LEN(SCT!$G$8))=SCT!$G$8,LEFT(DULIEU!$W198,LEN(SCT!$G$8))=SCT!$G$8),DULIEU!H198,"")</f>
        <v/>
      </c>
      <c r="D206" s="853" t="str">
        <f>IF(OR(LEFT(DULIEU!$V198,LEN(SCT!$G$8))=SCT!$G$8,LEFT(DULIEU!$W198,LEN(SCT!$G$8))=SCT!$G$8),DULIEU!J198,"")</f>
        <v/>
      </c>
      <c r="E206" s="853" t="str">
        <f>IF(OR(LEFT(DULIEU!$V198,LEN(SCT!$G$8))=SCT!$G$8,LEFT(DULIEU!$W198,LEN(SCT!$G$8))=SCT!$G$8),DULIEU!E198,"")</f>
        <v/>
      </c>
      <c r="F206" s="1179" t="str">
        <f>IF(OR(LEFT(DULIEU!$V198,LEN(SCT!$G$8))=SCT!$G$8,LEFT(DULIEU!$W198,LEN(SCT!$G$8))=SCT!$G$8),DULIEU!O198,"")</f>
        <v/>
      </c>
      <c r="G206" s="853" t="str">
        <f>IF(E206="","",IF(LEFT(DULIEU!$V198,LEN(SCT!$G$8))=SCT!$G$8,DULIEU!$W198,IF(LEFT(DULIEU!$W198,LEN(SCT!$G$8))=SCT!$G$8,DULIEU!$V198)))</f>
        <v/>
      </c>
      <c r="H206" s="854">
        <f>IF(E206="",0,IF(LEFT(DULIEU!$V198,LEN(SCT!$G$8))=SCT!$G$8,DULIEU!$X198,0))</f>
        <v>0</v>
      </c>
      <c r="I206" s="854">
        <f>IF(E206="",0,IF(LEFT(DULIEU!$W198,LEN(SCT!$G$8))=SCT!$G$8,DULIEU!$X198,0))</f>
        <v>0</v>
      </c>
      <c r="J206" s="855">
        <f>MAX($J$13+SUBTOTAL(9,$H$15:H206)-SUBTOTAL(9,$I$15:I206)-$K$13,0)</f>
        <v>2008267500</v>
      </c>
      <c r="K206" s="855">
        <f>MAX($K$13+SUBTOTAL(9,$I$15:I206)-SUBTOTAL(9,$H$15:H206)-$J$13,0)</f>
        <v>0</v>
      </c>
      <c r="L206" s="846" t="str">
        <f t="shared" si="3"/>
        <v/>
      </c>
      <c r="M206" s="420"/>
      <c r="N206" s="420"/>
      <c r="O206" s="420"/>
      <c r="P206" s="420"/>
      <c r="Q206" s="420"/>
      <c r="R206" s="420"/>
      <c r="S206" s="420"/>
      <c r="T206" s="420"/>
      <c r="U206" s="420"/>
      <c r="V206" s="420"/>
      <c r="W206" s="420"/>
      <c r="X206" s="420"/>
      <c r="Y206" s="420"/>
      <c r="Z206" s="420"/>
      <c r="AA206" s="420"/>
      <c r="AB206" s="420"/>
      <c r="AC206" s="420"/>
    </row>
    <row r="207" spans="1:29" ht="13.5" hidden="1" customHeight="1">
      <c r="A207" s="420"/>
      <c r="B207" s="853" t="str">
        <f>IF(OR(LEFT(DULIEU!$V199,LEN(SCT!$G$8))=SCT!$G$8,LEFT(DULIEU!$W199,LEN(SCT!$G$8))=SCT!$G$8),DULIEU!D199,"")</f>
        <v/>
      </c>
      <c r="C207" s="853" t="str">
        <f>IF(OR(LEFT(DULIEU!$V199,LEN(SCT!$G$8))=SCT!$G$8,LEFT(DULIEU!$W199,LEN(SCT!$G$8))=SCT!$G$8),DULIEU!H199,"")</f>
        <v/>
      </c>
      <c r="D207" s="853" t="str">
        <f>IF(OR(LEFT(DULIEU!$V199,LEN(SCT!$G$8))=SCT!$G$8,LEFT(DULIEU!$W199,LEN(SCT!$G$8))=SCT!$G$8),DULIEU!J199,"")</f>
        <v/>
      </c>
      <c r="E207" s="853" t="str">
        <f>IF(OR(LEFT(DULIEU!$V199,LEN(SCT!$G$8))=SCT!$G$8,LEFT(DULIEU!$W199,LEN(SCT!$G$8))=SCT!$G$8),DULIEU!E199,"")</f>
        <v/>
      </c>
      <c r="F207" s="1179" t="str">
        <f>IF(OR(LEFT(DULIEU!$V199,LEN(SCT!$G$8))=SCT!$G$8,LEFT(DULIEU!$W199,LEN(SCT!$G$8))=SCT!$G$8),DULIEU!O199,"")</f>
        <v/>
      </c>
      <c r="G207" s="853" t="str">
        <f>IF(E207="","",IF(LEFT(DULIEU!$V199,LEN(SCT!$G$8))=SCT!$G$8,DULIEU!$W199,IF(LEFT(DULIEU!$W199,LEN(SCT!$G$8))=SCT!$G$8,DULIEU!$V199)))</f>
        <v/>
      </c>
      <c r="H207" s="854">
        <f>IF(E207="",0,IF(LEFT(DULIEU!$V199,LEN(SCT!$G$8))=SCT!$G$8,DULIEU!$X199,0))</f>
        <v>0</v>
      </c>
      <c r="I207" s="854">
        <f>IF(E207="",0,IF(LEFT(DULIEU!$W199,LEN(SCT!$G$8))=SCT!$G$8,DULIEU!$X199,0))</f>
        <v>0</v>
      </c>
      <c r="J207" s="855">
        <f>MAX($J$13+SUBTOTAL(9,$H$15:H207)-SUBTOTAL(9,$I$15:I207)-$K$13,0)</f>
        <v>2008267500</v>
      </c>
      <c r="K207" s="855">
        <f>MAX($K$13+SUBTOTAL(9,$I$15:I207)-SUBTOTAL(9,$H$15:H207)-$J$13,0)</f>
        <v>0</v>
      </c>
      <c r="L207" s="846" t="str">
        <f t="shared" si="3"/>
        <v/>
      </c>
      <c r="M207" s="420"/>
      <c r="N207" s="420"/>
      <c r="O207" s="420"/>
      <c r="P207" s="420"/>
      <c r="Q207" s="420"/>
      <c r="R207" s="420"/>
      <c r="S207" s="420"/>
      <c r="T207" s="420"/>
      <c r="U207" s="420"/>
      <c r="V207" s="420"/>
      <c r="W207" s="420"/>
      <c r="X207" s="420"/>
      <c r="Y207" s="420"/>
      <c r="Z207" s="420"/>
      <c r="AA207" s="420"/>
      <c r="AB207" s="420"/>
      <c r="AC207" s="420"/>
    </row>
    <row r="208" spans="1:29" ht="13.5" hidden="1" customHeight="1">
      <c r="A208" s="420"/>
      <c r="B208" s="853" t="str">
        <f>IF(OR(LEFT(DULIEU!$V200,LEN(SCT!$G$8))=SCT!$G$8,LEFT(DULIEU!$W200,LEN(SCT!$G$8))=SCT!$G$8),DULIEU!D200,"")</f>
        <v/>
      </c>
      <c r="C208" s="853" t="str">
        <f>IF(OR(LEFT(DULIEU!$V200,LEN(SCT!$G$8))=SCT!$G$8,LEFT(DULIEU!$W200,LEN(SCT!$G$8))=SCT!$G$8),DULIEU!H200,"")</f>
        <v/>
      </c>
      <c r="D208" s="853" t="str">
        <f>IF(OR(LEFT(DULIEU!$V200,LEN(SCT!$G$8))=SCT!$G$8,LEFT(DULIEU!$W200,LEN(SCT!$G$8))=SCT!$G$8),DULIEU!J200,"")</f>
        <v/>
      </c>
      <c r="E208" s="853" t="str">
        <f>IF(OR(LEFT(DULIEU!$V200,LEN(SCT!$G$8))=SCT!$G$8,LEFT(DULIEU!$W200,LEN(SCT!$G$8))=SCT!$G$8),DULIEU!E200,"")</f>
        <v/>
      </c>
      <c r="F208" s="1179" t="str">
        <f>IF(OR(LEFT(DULIEU!$V200,LEN(SCT!$G$8))=SCT!$G$8,LEFT(DULIEU!$W200,LEN(SCT!$G$8))=SCT!$G$8),DULIEU!O200,"")</f>
        <v/>
      </c>
      <c r="G208" s="853" t="str">
        <f>IF(E208="","",IF(LEFT(DULIEU!$V200,LEN(SCT!$G$8))=SCT!$G$8,DULIEU!$W200,IF(LEFT(DULIEU!$W200,LEN(SCT!$G$8))=SCT!$G$8,DULIEU!$V200)))</f>
        <v/>
      </c>
      <c r="H208" s="854">
        <f>IF(E208="",0,IF(LEFT(DULIEU!$V200,LEN(SCT!$G$8))=SCT!$G$8,DULIEU!$X200,0))</f>
        <v>0</v>
      </c>
      <c r="I208" s="854">
        <f>IF(E208="",0,IF(LEFT(DULIEU!$W200,LEN(SCT!$G$8))=SCT!$G$8,DULIEU!$X200,0))</f>
        <v>0</v>
      </c>
      <c r="J208" s="855">
        <f>MAX($J$13+SUBTOTAL(9,$H$15:H208)-SUBTOTAL(9,$I$15:I208)-$K$13,0)</f>
        <v>2008267500</v>
      </c>
      <c r="K208" s="855">
        <f>MAX($K$13+SUBTOTAL(9,$I$15:I208)-SUBTOTAL(9,$H$15:H208)-$J$13,0)</f>
        <v>0</v>
      </c>
      <c r="L208" s="846" t="str">
        <f t="shared" ref="L208:L271" si="4">IF(SUM(H208:I208)=0,"","x")</f>
        <v/>
      </c>
      <c r="M208" s="420"/>
      <c r="N208" s="420"/>
      <c r="O208" s="420"/>
      <c r="P208" s="420"/>
      <c r="Q208" s="420"/>
      <c r="R208" s="420"/>
      <c r="S208" s="420"/>
      <c r="T208" s="420"/>
      <c r="U208" s="420"/>
      <c r="V208" s="420"/>
      <c r="W208" s="420"/>
      <c r="X208" s="420"/>
      <c r="Y208" s="420"/>
      <c r="Z208" s="420"/>
      <c r="AA208" s="420"/>
      <c r="AB208" s="420"/>
      <c r="AC208" s="420"/>
    </row>
    <row r="209" spans="1:29" ht="13.5" hidden="1" customHeight="1">
      <c r="A209" s="420"/>
      <c r="B209" s="853" t="str">
        <f>IF(OR(LEFT(DULIEU!$V201,LEN(SCT!$G$8))=SCT!$G$8,LEFT(DULIEU!$W201,LEN(SCT!$G$8))=SCT!$G$8),DULIEU!D201,"")</f>
        <v/>
      </c>
      <c r="C209" s="853" t="str">
        <f>IF(OR(LEFT(DULIEU!$V201,LEN(SCT!$G$8))=SCT!$G$8,LEFT(DULIEU!$W201,LEN(SCT!$G$8))=SCT!$G$8),DULIEU!H201,"")</f>
        <v/>
      </c>
      <c r="D209" s="853" t="str">
        <f>IF(OR(LEFT(DULIEU!$V201,LEN(SCT!$G$8))=SCT!$G$8,LEFT(DULIEU!$W201,LEN(SCT!$G$8))=SCT!$G$8),DULIEU!J201,"")</f>
        <v/>
      </c>
      <c r="E209" s="853" t="str">
        <f>IF(OR(LEFT(DULIEU!$V201,LEN(SCT!$G$8))=SCT!$G$8,LEFT(DULIEU!$W201,LEN(SCT!$G$8))=SCT!$G$8),DULIEU!E201,"")</f>
        <v/>
      </c>
      <c r="F209" s="1179" t="str">
        <f>IF(OR(LEFT(DULIEU!$V201,LEN(SCT!$G$8))=SCT!$G$8,LEFT(DULIEU!$W201,LEN(SCT!$G$8))=SCT!$G$8),DULIEU!O201,"")</f>
        <v/>
      </c>
      <c r="G209" s="853" t="str">
        <f>IF(E209="","",IF(LEFT(DULIEU!$V201,LEN(SCT!$G$8))=SCT!$G$8,DULIEU!$W201,IF(LEFT(DULIEU!$W201,LEN(SCT!$G$8))=SCT!$G$8,DULIEU!$V201)))</f>
        <v/>
      </c>
      <c r="H209" s="854">
        <f>IF(E209="",0,IF(LEFT(DULIEU!$V201,LEN(SCT!$G$8))=SCT!$G$8,DULIEU!$X201,0))</f>
        <v>0</v>
      </c>
      <c r="I209" s="854">
        <f>IF(E209="",0,IF(LEFT(DULIEU!$W201,LEN(SCT!$G$8))=SCT!$G$8,DULIEU!$X201,0))</f>
        <v>0</v>
      </c>
      <c r="J209" s="855">
        <f>MAX($J$13+SUBTOTAL(9,$H$15:H209)-SUBTOTAL(9,$I$15:I209)-$K$13,0)</f>
        <v>2008267500</v>
      </c>
      <c r="K209" s="855">
        <f>MAX($K$13+SUBTOTAL(9,$I$15:I209)-SUBTOTAL(9,$H$15:H209)-$J$13,0)</f>
        <v>0</v>
      </c>
      <c r="L209" s="846" t="str">
        <f t="shared" si="4"/>
        <v/>
      </c>
      <c r="M209" s="420"/>
      <c r="N209" s="420"/>
      <c r="O209" s="420"/>
      <c r="P209" s="420"/>
      <c r="Q209" s="420"/>
      <c r="R209" s="420"/>
      <c r="S209" s="420"/>
      <c r="T209" s="420"/>
      <c r="U209" s="420"/>
      <c r="V209" s="420"/>
      <c r="W209" s="420"/>
      <c r="X209" s="420"/>
      <c r="Y209" s="420"/>
      <c r="Z209" s="420"/>
      <c r="AA209" s="420"/>
      <c r="AB209" s="420"/>
      <c r="AC209" s="420"/>
    </row>
    <row r="210" spans="1:29" ht="13.5" hidden="1" customHeight="1">
      <c r="A210" s="420"/>
      <c r="B210" s="853" t="str">
        <f>IF(OR(LEFT(DULIEU!$V202,LEN(SCT!$G$8))=SCT!$G$8,LEFT(DULIEU!$W202,LEN(SCT!$G$8))=SCT!$G$8),DULIEU!D202,"")</f>
        <v/>
      </c>
      <c r="C210" s="853" t="str">
        <f>IF(OR(LEFT(DULIEU!$V202,LEN(SCT!$G$8))=SCT!$G$8,LEFT(DULIEU!$W202,LEN(SCT!$G$8))=SCT!$G$8),DULIEU!H202,"")</f>
        <v/>
      </c>
      <c r="D210" s="853" t="str">
        <f>IF(OR(LEFT(DULIEU!$V202,LEN(SCT!$G$8))=SCT!$G$8,LEFT(DULIEU!$W202,LEN(SCT!$G$8))=SCT!$G$8),DULIEU!J202,"")</f>
        <v/>
      </c>
      <c r="E210" s="853" t="str">
        <f>IF(OR(LEFT(DULIEU!$V202,LEN(SCT!$G$8))=SCT!$G$8,LEFT(DULIEU!$W202,LEN(SCT!$G$8))=SCT!$G$8),DULIEU!E202,"")</f>
        <v/>
      </c>
      <c r="F210" s="1179" t="str">
        <f>IF(OR(LEFT(DULIEU!$V202,LEN(SCT!$G$8))=SCT!$G$8,LEFT(DULIEU!$W202,LEN(SCT!$G$8))=SCT!$G$8),DULIEU!O202,"")</f>
        <v/>
      </c>
      <c r="G210" s="853" t="str">
        <f>IF(E210="","",IF(LEFT(DULIEU!$V202,LEN(SCT!$G$8))=SCT!$G$8,DULIEU!$W202,IF(LEFT(DULIEU!$W202,LEN(SCT!$G$8))=SCT!$G$8,DULIEU!$V202)))</f>
        <v/>
      </c>
      <c r="H210" s="854">
        <f>IF(E210="",0,IF(LEFT(DULIEU!$V202,LEN(SCT!$G$8))=SCT!$G$8,DULIEU!$X202,0))</f>
        <v>0</v>
      </c>
      <c r="I210" s="854">
        <f>IF(E210="",0,IF(LEFT(DULIEU!$W202,LEN(SCT!$G$8))=SCT!$G$8,DULIEU!$X202,0))</f>
        <v>0</v>
      </c>
      <c r="J210" s="855">
        <f>MAX($J$13+SUBTOTAL(9,$H$15:H210)-SUBTOTAL(9,$I$15:I210)-$K$13,0)</f>
        <v>2008267500</v>
      </c>
      <c r="K210" s="855">
        <f>MAX($K$13+SUBTOTAL(9,$I$15:I210)-SUBTOTAL(9,$H$15:H210)-$J$13,0)</f>
        <v>0</v>
      </c>
      <c r="L210" s="846" t="str">
        <f t="shared" si="4"/>
        <v/>
      </c>
      <c r="M210" s="420"/>
      <c r="N210" s="420"/>
      <c r="O210" s="420"/>
      <c r="P210" s="420"/>
      <c r="Q210" s="420"/>
      <c r="R210" s="420"/>
      <c r="S210" s="420"/>
      <c r="T210" s="420"/>
      <c r="U210" s="420"/>
      <c r="V210" s="420"/>
      <c r="W210" s="420"/>
      <c r="X210" s="420"/>
      <c r="Y210" s="420"/>
      <c r="Z210" s="420"/>
      <c r="AA210" s="420"/>
      <c r="AB210" s="420"/>
      <c r="AC210" s="420"/>
    </row>
    <row r="211" spans="1:29" ht="13.5" hidden="1" customHeight="1">
      <c r="A211" s="420"/>
      <c r="B211" s="853" t="str">
        <f>IF(OR(LEFT(DULIEU!$V203,LEN(SCT!$G$8))=SCT!$G$8,LEFT(DULIEU!$W203,LEN(SCT!$G$8))=SCT!$G$8),DULIEU!D203,"")</f>
        <v/>
      </c>
      <c r="C211" s="853" t="str">
        <f>IF(OR(LEFT(DULIEU!$V203,LEN(SCT!$G$8))=SCT!$G$8,LEFT(DULIEU!$W203,LEN(SCT!$G$8))=SCT!$G$8),DULIEU!H203,"")</f>
        <v/>
      </c>
      <c r="D211" s="853" t="str">
        <f>IF(OR(LEFT(DULIEU!$V203,LEN(SCT!$G$8))=SCT!$G$8,LEFT(DULIEU!$W203,LEN(SCT!$G$8))=SCT!$G$8),DULIEU!J203,"")</f>
        <v/>
      </c>
      <c r="E211" s="853" t="str">
        <f>IF(OR(LEFT(DULIEU!$V203,LEN(SCT!$G$8))=SCT!$G$8,LEFT(DULIEU!$W203,LEN(SCT!$G$8))=SCT!$G$8),DULIEU!E203,"")</f>
        <v/>
      </c>
      <c r="F211" s="1179" t="str">
        <f>IF(OR(LEFT(DULIEU!$V203,LEN(SCT!$G$8))=SCT!$G$8,LEFT(DULIEU!$W203,LEN(SCT!$G$8))=SCT!$G$8),DULIEU!O203,"")</f>
        <v/>
      </c>
      <c r="G211" s="853" t="str">
        <f>IF(E211="","",IF(LEFT(DULIEU!$V203,LEN(SCT!$G$8))=SCT!$G$8,DULIEU!$W203,IF(LEFT(DULIEU!$W203,LEN(SCT!$G$8))=SCT!$G$8,DULIEU!$V203)))</f>
        <v/>
      </c>
      <c r="H211" s="854">
        <f>IF(E211="",0,IF(LEFT(DULIEU!$V203,LEN(SCT!$G$8))=SCT!$G$8,DULIEU!$X203,0))</f>
        <v>0</v>
      </c>
      <c r="I211" s="854">
        <f>IF(E211="",0,IF(LEFT(DULIEU!$W203,LEN(SCT!$G$8))=SCT!$G$8,DULIEU!$X203,0))</f>
        <v>0</v>
      </c>
      <c r="J211" s="855">
        <f>MAX($J$13+SUBTOTAL(9,$H$15:H211)-SUBTOTAL(9,$I$15:I211)-$K$13,0)</f>
        <v>2008267500</v>
      </c>
      <c r="K211" s="855">
        <f>MAX($K$13+SUBTOTAL(9,$I$15:I211)-SUBTOTAL(9,$H$15:H211)-$J$13,0)</f>
        <v>0</v>
      </c>
      <c r="L211" s="846" t="str">
        <f t="shared" si="4"/>
        <v/>
      </c>
      <c r="M211" s="420"/>
      <c r="N211" s="420"/>
      <c r="O211" s="420"/>
      <c r="P211" s="420"/>
      <c r="Q211" s="420"/>
      <c r="R211" s="420"/>
      <c r="S211" s="420"/>
      <c r="T211" s="420"/>
      <c r="U211" s="420"/>
      <c r="V211" s="420"/>
      <c r="W211" s="420"/>
      <c r="X211" s="420"/>
      <c r="Y211" s="420"/>
      <c r="Z211" s="420"/>
      <c r="AA211" s="420"/>
      <c r="AB211" s="420"/>
      <c r="AC211" s="420"/>
    </row>
    <row r="212" spans="1:29" ht="13.5" hidden="1" customHeight="1">
      <c r="A212" s="420"/>
      <c r="B212" s="853" t="str">
        <f>IF(OR(LEFT(DULIEU!$V204,LEN(SCT!$G$8))=SCT!$G$8,LEFT(DULIEU!$W204,LEN(SCT!$G$8))=SCT!$G$8),DULIEU!D204,"")</f>
        <v/>
      </c>
      <c r="C212" s="853" t="str">
        <f>IF(OR(LEFT(DULIEU!$V204,LEN(SCT!$G$8))=SCT!$G$8,LEFT(DULIEU!$W204,LEN(SCT!$G$8))=SCT!$G$8),DULIEU!H204,"")</f>
        <v/>
      </c>
      <c r="D212" s="853" t="str">
        <f>IF(OR(LEFT(DULIEU!$V204,LEN(SCT!$G$8))=SCT!$G$8,LEFT(DULIEU!$W204,LEN(SCT!$G$8))=SCT!$G$8),DULIEU!J204,"")</f>
        <v/>
      </c>
      <c r="E212" s="853" t="str">
        <f>IF(OR(LEFT(DULIEU!$V204,LEN(SCT!$G$8))=SCT!$G$8,LEFT(DULIEU!$W204,LEN(SCT!$G$8))=SCT!$G$8),DULIEU!E204,"")</f>
        <v/>
      </c>
      <c r="F212" s="1179" t="str">
        <f>IF(OR(LEFT(DULIEU!$V204,LEN(SCT!$G$8))=SCT!$G$8,LEFT(DULIEU!$W204,LEN(SCT!$G$8))=SCT!$G$8),DULIEU!O204,"")</f>
        <v/>
      </c>
      <c r="G212" s="853" t="str">
        <f>IF(E212="","",IF(LEFT(DULIEU!$V204,LEN(SCT!$G$8))=SCT!$G$8,DULIEU!$W204,IF(LEFT(DULIEU!$W204,LEN(SCT!$G$8))=SCT!$G$8,DULIEU!$V204)))</f>
        <v/>
      </c>
      <c r="H212" s="854">
        <f>IF(E212="",0,IF(LEFT(DULIEU!$V204,LEN(SCT!$G$8))=SCT!$G$8,DULIEU!$X204,0))</f>
        <v>0</v>
      </c>
      <c r="I212" s="854">
        <f>IF(E212="",0,IF(LEFT(DULIEU!$W204,LEN(SCT!$G$8))=SCT!$G$8,DULIEU!$X204,0))</f>
        <v>0</v>
      </c>
      <c r="J212" s="855">
        <f>MAX($J$13+SUBTOTAL(9,$H$15:H212)-SUBTOTAL(9,$I$15:I212)-$K$13,0)</f>
        <v>2008267500</v>
      </c>
      <c r="K212" s="855">
        <f>MAX($K$13+SUBTOTAL(9,$I$15:I212)-SUBTOTAL(9,$H$15:H212)-$J$13,0)</f>
        <v>0</v>
      </c>
      <c r="L212" s="846" t="str">
        <f t="shared" si="4"/>
        <v/>
      </c>
      <c r="M212" s="420"/>
      <c r="N212" s="420"/>
      <c r="O212" s="420"/>
      <c r="P212" s="420"/>
      <c r="Q212" s="420"/>
      <c r="R212" s="420"/>
      <c r="S212" s="420"/>
      <c r="T212" s="420"/>
      <c r="U212" s="420"/>
      <c r="V212" s="420"/>
      <c r="W212" s="420"/>
      <c r="X212" s="420"/>
      <c r="Y212" s="420"/>
      <c r="Z212" s="420"/>
      <c r="AA212" s="420"/>
      <c r="AB212" s="420"/>
      <c r="AC212" s="420"/>
    </row>
    <row r="213" spans="1:29" ht="13.5" hidden="1" customHeight="1">
      <c r="A213" s="420"/>
      <c r="B213" s="853" t="str">
        <f>IF(OR(LEFT(DULIEU!$V205,LEN(SCT!$G$8))=SCT!$G$8,LEFT(DULIEU!$W205,LEN(SCT!$G$8))=SCT!$G$8),DULIEU!D205,"")</f>
        <v/>
      </c>
      <c r="C213" s="853" t="str">
        <f>IF(OR(LEFT(DULIEU!$V205,LEN(SCT!$G$8))=SCT!$G$8,LEFT(DULIEU!$W205,LEN(SCT!$G$8))=SCT!$G$8),DULIEU!H205,"")</f>
        <v/>
      </c>
      <c r="D213" s="853" t="str">
        <f>IF(OR(LEFT(DULIEU!$V205,LEN(SCT!$G$8))=SCT!$G$8,LEFT(DULIEU!$W205,LEN(SCT!$G$8))=SCT!$G$8),DULIEU!J205,"")</f>
        <v/>
      </c>
      <c r="E213" s="853" t="str">
        <f>IF(OR(LEFT(DULIEU!$V205,LEN(SCT!$G$8))=SCT!$G$8,LEFT(DULIEU!$W205,LEN(SCT!$G$8))=SCT!$G$8),DULIEU!E205,"")</f>
        <v/>
      </c>
      <c r="F213" s="1179" t="str">
        <f>IF(OR(LEFT(DULIEU!$V205,LEN(SCT!$G$8))=SCT!$G$8,LEFT(DULIEU!$W205,LEN(SCT!$G$8))=SCT!$G$8),DULIEU!O205,"")</f>
        <v/>
      </c>
      <c r="G213" s="853" t="str">
        <f>IF(E213="","",IF(LEFT(DULIEU!$V205,LEN(SCT!$G$8))=SCT!$G$8,DULIEU!$W205,IF(LEFT(DULIEU!$W205,LEN(SCT!$G$8))=SCT!$G$8,DULIEU!$V205)))</f>
        <v/>
      </c>
      <c r="H213" s="854">
        <f>IF(E213="",0,IF(LEFT(DULIEU!$V205,LEN(SCT!$G$8))=SCT!$G$8,DULIEU!$X205,0))</f>
        <v>0</v>
      </c>
      <c r="I213" s="854">
        <f>IF(E213="",0,IF(LEFT(DULIEU!$W205,LEN(SCT!$G$8))=SCT!$G$8,DULIEU!$X205,0))</f>
        <v>0</v>
      </c>
      <c r="J213" s="855">
        <f>MAX($J$13+SUBTOTAL(9,$H$15:H213)-SUBTOTAL(9,$I$15:I213)-$K$13,0)</f>
        <v>2008267500</v>
      </c>
      <c r="K213" s="855">
        <f>MAX($K$13+SUBTOTAL(9,$I$15:I213)-SUBTOTAL(9,$H$15:H213)-$J$13,0)</f>
        <v>0</v>
      </c>
      <c r="L213" s="846" t="str">
        <f t="shared" si="4"/>
        <v/>
      </c>
      <c r="M213" s="420"/>
      <c r="N213" s="420"/>
      <c r="O213" s="420"/>
      <c r="P213" s="420"/>
      <c r="Q213" s="420"/>
      <c r="R213" s="420"/>
      <c r="S213" s="420"/>
      <c r="T213" s="420"/>
      <c r="U213" s="420"/>
      <c r="V213" s="420"/>
      <c r="W213" s="420"/>
      <c r="X213" s="420"/>
      <c r="Y213" s="420"/>
      <c r="Z213" s="420"/>
      <c r="AA213" s="420"/>
      <c r="AB213" s="420"/>
      <c r="AC213" s="420"/>
    </row>
    <row r="214" spans="1:29" ht="13.5" hidden="1" customHeight="1">
      <c r="A214" s="420"/>
      <c r="B214" s="853" t="str">
        <f>IF(OR(LEFT(DULIEU!$V206,LEN(SCT!$G$8))=SCT!$G$8,LEFT(DULIEU!$W206,LEN(SCT!$G$8))=SCT!$G$8),DULIEU!D206,"")</f>
        <v/>
      </c>
      <c r="C214" s="853" t="str">
        <f>IF(OR(LEFT(DULIEU!$V206,LEN(SCT!$G$8))=SCT!$G$8,LEFT(DULIEU!$W206,LEN(SCT!$G$8))=SCT!$G$8),DULIEU!H206,"")</f>
        <v/>
      </c>
      <c r="D214" s="853" t="str">
        <f>IF(OR(LEFT(DULIEU!$V206,LEN(SCT!$G$8))=SCT!$G$8,LEFT(DULIEU!$W206,LEN(SCT!$G$8))=SCT!$G$8),DULIEU!J206,"")</f>
        <v/>
      </c>
      <c r="E214" s="853" t="str">
        <f>IF(OR(LEFT(DULIEU!$V206,LEN(SCT!$G$8))=SCT!$G$8,LEFT(DULIEU!$W206,LEN(SCT!$G$8))=SCT!$G$8),DULIEU!E206,"")</f>
        <v/>
      </c>
      <c r="F214" s="1179" t="str">
        <f>IF(OR(LEFT(DULIEU!$V206,LEN(SCT!$G$8))=SCT!$G$8,LEFT(DULIEU!$W206,LEN(SCT!$G$8))=SCT!$G$8),DULIEU!O206,"")</f>
        <v/>
      </c>
      <c r="G214" s="853" t="str">
        <f>IF(E214="","",IF(LEFT(DULIEU!$V206,LEN(SCT!$G$8))=SCT!$G$8,DULIEU!$W206,IF(LEFT(DULIEU!$W206,LEN(SCT!$G$8))=SCT!$G$8,DULIEU!$V206)))</f>
        <v/>
      </c>
      <c r="H214" s="854">
        <f>IF(E214="",0,IF(LEFT(DULIEU!$V206,LEN(SCT!$G$8))=SCT!$G$8,DULIEU!$X206,0))</f>
        <v>0</v>
      </c>
      <c r="I214" s="854">
        <f>IF(E214="",0,IF(LEFT(DULIEU!$W206,LEN(SCT!$G$8))=SCT!$G$8,DULIEU!$X206,0))</f>
        <v>0</v>
      </c>
      <c r="J214" s="855">
        <f>MAX($J$13+SUBTOTAL(9,$H$15:H214)-SUBTOTAL(9,$I$15:I214)-$K$13,0)</f>
        <v>2008267500</v>
      </c>
      <c r="K214" s="855">
        <f>MAX($K$13+SUBTOTAL(9,$I$15:I214)-SUBTOTAL(9,$H$15:H214)-$J$13,0)</f>
        <v>0</v>
      </c>
      <c r="L214" s="846" t="str">
        <f t="shared" si="4"/>
        <v/>
      </c>
      <c r="M214" s="420"/>
      <c r="N214" s="420"/>
      <c r="O214" s="420"/>
      <c r="P214" s="420"/>
      <c r="Q214" s="420"/>
      <c r="R214" s="420"/>
      <c r="S214" s="420"/>
      <c r="T214" s="420"/>
      <c r="U214" s="420"/>
      <c r="V214" s="420"/>
      <c r="W214" s="420"/>
      <c r="X214" s="420"/>
      <c r="Y214" s="420"/>
      <c r="Z214" s="420"/>
      <c r="AA214" s="420"/>
      <c r="AB214" s="420"/>
      <c r="AC214" s="420"/>
    </row>
    <row r="215" spans="1:29" ht="13.5" hidden="1" customHeight="1">
      <c r="A215" s="420"/>
      <c r="B215" s="853" t="str">
        <f>IF(OR(LEFT(DULIEU!$V207,LEN(SCT!$G$8))=SCT!$G$8,LEFT(DULIEU!$W207,LEN(SCT!$G$8))=SCT!$G$8),DULIEU!D207,"")</f>
        <v/>
      </c>
      <c r="C215" s="853" t="str">
        <f>IF(OR(LEFT(DULIEU!$V207,LEN(SCT!$G$8))=SCT!$G$8,LEFT(DULIEU!$W207,LEN(SCT!$G$8))=SCT!$G$8),DULIEU!H207,"")</f>
        <v/>
      </c>
      <c r="D215" s="853" t="str">
        <f>IF(OR(LEFT(DULIEU!$V207,LEN(SCT!$G$8))=SCT!$G$8,LEFT(DULIEU!$W207,LEN(SCT!$G$8))=SCT!$G$8),DULIEU!J207,"")</f>
        <v/>
      </c>
      <c r="E215" s="853" t="str">
        <f>IF(OR(LEFT(DULIEU!$V207,LEN(SCT!$G$8))=SCT!$G$8,LEFT(DULIEU!$W207,LEN(SCT!$G$8))=SCT!$G$8),DULIEU!E207,"")</f>
        <v/>
      </c>
      <c r="F215" s="1179" t="str">
        <f>IF(OR(LEFT(DULIEU!$V207,LEN(SCT!$G$8))=SCT!$G$8,LEFT(DULIEU!$W207,LEN(SCT!$G$8))=SCT!$G$8),DULIEU!O207,"")</f>
        <v/>
      </c>
      <c r="G215" s="853" t="str">
        <f>IF(E215="","",IF(LEFT(DULIEU!$V207,LEN(SCT!$G$8))=SCT!$G$8,DULIEU!$W207,IF(LEFT(DULIEU!$W207,LEN(SCT!$G$8))=SCT!$G$8,DULIEU!$V207)))</f>
        <v/>
      </c>
      <c r="H215" s="854">
        <f>IF(E215="",0,IF(LEFT(DULIEU!$V207,LEN(SCT!$G$8))=SCT!$G$8,DULIEU!$X207,0))</f>
        <v>0</v>
      </c>
      <c r="I215" s="854">
        <f>IF(E215="",0,IF(LEFT(DULIEU!$W207,LEN(SCT!$G$8))=SCT!$G$8,DULIEU!$X207,0))</f>
        <v>0</v>
      </c>
      <c r="J215" s="855">
        <f>MAX($J$13+SUBTOTAL(9,$H$15:H215)-SUBTOTAL(9,$I$15:I215)-$K$13,0)</f>
        <v>2008267500</v>
      </c>
      <c r="K215" s="855">
        <f>MAX($K$13+SUBTOTAL(9,$I$15:I215)-SUBTOTAL(9,$H$15:H215)-$J$13,0)</f>
        <v>0</v>
      </c>
      <c r="L215" s="846" t="str">
        <f t="shared" si="4"/>
        <v/>
      </c>
      <c r="M215" s="420"/>
      <c r="N215" s="420"/>
      <c r="O215" s="420"/>
      <c r="P215" s="420"/>
      <c r="Q215" s="420"/>
      <c r="R215" s="420"/>
      <c r="S215" s="420"/>
      <c r="T215" s="420"/>
      <c r="U215" s="420"/>
      <c r="V215" s="420"/>
      <c r="W215" s="420"/>
      <c r="X215" s="420"/>
      <c r="Y215" s="420"/>
      <c r="Z215" s="420"/>
      <c r="AA215" s="420"/>
      <c r="AB215" s="420"/>
      <c r="AC215" s="420"/>
    </row>
    <row r="216" spans="1:29" ht="13.5" hidden="1" customHeight="1">
      <c r="A216" s="420"/>
      <c r="B216" s="853" t="str">
        <f>IF(OR(LEFT(DULIEU!$V208,LEN(SCT!$G$8))=SCT!$G$8,LEFT(DULIEU!$W208,LEN(SCT!$G$8))=SCT!$G$8),DULIEU!D208,"")</f>
        <v/>
      </c>
      <c r="C216" s="853" t="str">
        <f>IF(OR(LEFT(DULIEU!$V208,LEN(SCT!$G$8))=SCT!$G$8,LEFT(DULIEU!$W208,LEN(SCT!$G$8))=SCT!$G$8),DULIEU!H208,"")</f>
        <v/>
      </c>
      <c r="D216" s="853" t="str">
        <f>IF(OR(LEFT(DULIEU!$V208,LEN(SCT!$G$8))=SCT!$G$8,LEFT(DULIEU!$W208,LEN(SCT!$G$8))=SCT!$G$8),DULIEU!J208,"")</f>
        <v/>
      </c>
      <c r="E216" s="853" t="str">
        <f>IF(OR(LEFT(DULIEU!$V208,LEN(SCT!$G$8))=SCT!$G$8,LEFT(DULIEU!$W208,LEN(SCT!$G$8))=SCT!$G$8),DULIEU!E208,"")</f>
        <v/>
      </c>
      <c r="F216" s="1179" t="str">
        <f>IF(OR(LEFT(DULIEU!$V208,LEN(SCT!$G$8))=SCT!$G$8,LEFT(DULIEU!$W208,LEN(SCT!$G$8))=SCT!$G$8),DULIEU!O208,"")</f>
        <v/>
      </c>
      <c r="G216" s="853" t="str">
        <f>IF(E216="","",IF(LEFT(DULIEU!$V208,LEN(SCT!$G$8))=SCT!$G$8,DULIEU!$W208,IF(LEFT(DULIEU!$W208,LEN(SCT!$G$8))=SCT!$G$8,DULIEU!$V208)))</f>
        <v/>
      </c>
      <c r="H216" s="854">
        <f>IF(E216="",0,IF(LEFT(DULIEU!$V208,LEN(SCT!$G$8))=SCT!$G$8,DULIEU!$X208,0))</f>
        <v>0</v>
      </c>
      <c r="I216" s="854">
        <f>IF(E216="",0,IF(LEFT(DULIEU!$W208,LEN(SCT!$G$8))=SCT!$G$8,DULIEU!$X208,0))</f>
        <v>0</v>
      </c>
      <c r="J216" s="855">
        <f>MAX($J$13+SUBTOTAL(9,$H$15:H216)-SUBTOTAL(9,$I$15:I216)-$K$13,0)</f>
        <v>2008267500</v>
      </c>
      <c r="K216" s="855">
        <f>MAX($K$13+SUBTOTAL(9,$I$15:I216)-SUBTOTAL(9,$H$15:H216)-$J$13,0)</f>
        <v>0</v>
      </c>
      <c r="L216" s="846" t="str">
        <f t="shared" si="4"/>
        <v/>
      </c>
      <c r="M216" s="420"/>
      <c r="N216" s="420"/>
      <c r="O216" s="420"/>
      <c r="P216" s="420"/>
      <c r="Q216" s="420"/>
      <c r="R216" s="420"/>
      <c r="S216" s="420"/>
      <c r="T216" s="420"/>
      <c r="U216" s="420"/>
      <c r="V216" s="420"/>
      <c r="W216" s="420"/>
      <c r="X216" s="420"/>
      <c r="Y216" s="420"/>
      <c r="Z216" s="420"/>
      <c r="AA216" s="420"/>
      <c r="AB216" s="420"/>
      <c r="AC216" s="420"/>
    </row>
    <row r="217" spans="1:29" ht="13.5" hidden="1" customHeight="1">
      <c r="A217" s="420"/>
      <c r="B217" s="853" t="str">
        <f>IF(OR(LEFT(DULIEU!$V209,LEN(SCT!$G$8))=SCT!$G$8,LEFT(DULIEU!$W209,LEN(SCT!$G$8))=SCT!$G$8),DULIEU!D209,"")</f>
        <v/>
      </c>
      <c r="C217" s="853" t="str">
        <f>IF(OR(LEFT(DULIEU!$V209,LEN(SCT!$G$8))=SCT!$G$8,LEFT(DULIEU!$W209,LEN(SCT!$G$8))=SCT!$G$8),DULIEU!H209,"")</f>
        <v/>
      </c>
      <c r="D217" s="853" t="str">
        <f>IF(OR(LEFT(DULIEU!$V209,LEN(SCT!$G$8))=SCT!$G$8,LEFT(DULIEU!$W209,LEN(SCT!$G$8))=SCT!$G$8),DULIEU!J209,"")</f>
        <v/>
      </c>
      <c r="E217" s="853" t="str">
        <f>IF(OR(LEFT(DULIEU!$V209,LEN(SCT!$G$8))=SCT!$G$8,LEFT(DULIEU!$W209,LEN(SCT!$G$8))=SCT!$G$8),DULIEU!E209,"")</f>
        <v/>
      </c>
      <c r="F217" s="1179" t="str">
        <f>IF(OR(LEFT(DULIEU!$V209,LEN(SCT!$G$8))=SCT!$G$8,LEFT(DULIEU!$W209,LEN(SCT!$G$8))=SCT!$G$8),DULIEU!O209,"")</f>
        <v/>
      </c>
      <c r="G217" s="853" t="str">
        <f>IF(E217="","",IF(LEFT(DULIEU!$V209,LEN(SCT!$G$8))=SCT!$G$8,DULIEU!$W209,IF(LEFT(DULIEU!$W209,LEN(SCT!$G$8))=SCT!$G$8,DULIEU!$V209)))</f>
        <v/>
      </c>
      <c r="H217" s="854">
        <f>IF(E217="",0,IF(LEFT(DULIEU!$V209,LEN(SCT!$G$8))=SCT!$G$8,DULIEU!$X209,0))</f>
        <v>0</v>
      </c>
      <c r="I217" s="854">
        <f>IF(E217="",0,IF(LEFT(DULIEU!$W209,LEN(SCT!$G$8))=SCT!$G$8,DULIEU!$X209,0))</f>
        <v>0</v>
      </c>
      <c r="J217" s="855">
        <f>MAX($J$13+SUBTOTAL(9,$H$15:H217)-SUBTOTAL(9,$I$15:I217)-$K$13,0)</f>
        <v>2008267500</v>
      </c>
      <c r="K217" s="855">
        <f>MAX($K$13+SUBTOTAL(9,$I$15:I217)-SUBTOTAL(9,$H$15:H217)-$J$13,0)</f>
        <v>0</v>
      </c>
      <c r="L217" s="846" t="str">
        <f t="shared" si="4"/>
        <v/>
      </c>
      <c r="M217" s="420"/>
      <c r="N217" s="420"/>
      <c r="O217" s="420"/>
      <c r="P217" s="420"/>
      <c r="Q217" s="420"/>
      <c r="R217" s="420"/>
      <c r="S217" s="420"/>
      <c r="T217" s="420"/>
      <c r="U217" s="420"/>
      <c r="V217" s="420"/>
      <c r="W217" s="420"/>
      <c r="X217" s="420"/>
      <c r="Y217" s="420"/>
      <c r="Z217" s="420"/>
      <c r="AA217" s="420"/>
      <c r="AB217" s="420"/>
      <c r="AC217" s="420"/>
    </row>
    <row r="218" spans="1:29" ht="13.5" hidden="1" customHeight="1">
      <c r="A218" s="420"/>
      <c r="B218" s="853" t="str">
        <f>IF(OR(LEFT(DULIEU!$V210,LEN(SCT!$G$8))=SCT!$G$8,LEFT(DULIEU!$W210,LEN(SCT!$G$8))=SCT!$G$8),DULIEU!D210,"")</f>
        <v/>
      </c>
      <c r="C218" s="853" t="str">
        <f>IF(OR(LEFT(DULIEU!$V210,LEN(SCT!$G$8))=SCT!$G$8,LEFT(DULIEU!$W210,LEN(SCT!$G$8))=SCT!$G$8),DULIEU!H210,"")</f>
        <v/>
      </c>
      <c r="D218" s="853" t="str">
        <f>IF(OR(LEFT(DULIEU!$V210,LEN(SCT!$G$8))=SCT!$G$8,LEFT(DULIEU!$W210,LEN(SCT!$G$8))=SCT!$G$8),DULIEU!J210,"")</f>
        <v/>
      </c>
      <c r="E218" s="853" t="str">
        <f>IF(OR(LEFT(DULIEU!$V210,LEN(SCT!$G$8))=SCT!$G$8,LEFT(DULIEU!$W210,LEN(SCT!$G$8))=SCT!$G$8),DULIEU!E210,"")</f>
        <v/>
      </c>
      <c r="F218" s="1179" t="str">
        <f>IF(OR(LEFT(DULIEU!$V210,LEN(SCT!$G$8))=SCT!$G$8,LEFT(DULIEU!$W210,LEN(SCT!$G$8))=SCT!$G$8),DULIEU!O210,"")</f>
        <v/>
      </c>
      <c r="G218" s="853" t="str">
        <f>IF(E218="","",IF(LEFT(DULIEU!$V210,LEN(SCT!$G$8))=SCT!$G$8,DULIEU!$W210,IF(LEFT(DULIEU!$W210,LEN(SCT!$G$8))=SCT!$G$8,DULIEU!$V210)))</f>
        <v/>
      </c>
      <c r="H218" s="854">
        <f>IF(E218="",0,IF(LEFT(DULIEU!$V210,LEN(SCT!$G$8))=SCT!$G$8,DULIEU!$X210,0))</f>
        <v>0</v>
      </c>
      <c r="I218" s="854">
        <f>IF(E218="",0,IF(LEFT(DULIEU!$W210,LEN(SCT!$G$8))=SCT!$G$8,DULIEU!$X210,0))</f>
        <v>0</v>
      </c>
      <c r="J218" s="855">
        <f>MAX($J$13+SUBTOTAL(9,$H$15:H218)-SUBTOTAL(9,$I$15:I218)-$K$13,0)</f>
        <v>2008267500</v>
      </c>
      <c r="K218" s="855">
        <f>MAX($K$13+SUBTOTAL(9,$I$15:I218)-SUBTOTAL(9,$H$15:H218)-$J$13,0)</f>
        <v>0</v>
      </c>
      <c r="L218" s="846" t="str">
        <f t="shared" si="4"/>
        <v/>
      </c>
      <c r="M218" s="420"/>
      <c r="N218" s="420"/>
      <c r="O218" s="420"/>
      <c r="P218" s="420"/>
      <c r="Q218" s="420"/>
      <c r="R218" s="420"/>
      <c r="S218" s="420"/>
      <c r="T218" s="420"/>
      <c r="U218" s="420"/>
      <c r="V218" s="420"/>
      <c r="W218" s="420"/>
      <c r="X218" s="420"/>
      <c r="Y218" s="420"/>
      <c r="Z218" s="420"/>
      <c r="AA218" s="420"/>
      <c r="AB218" s="420"/>
      <c r="AC218" s="420"/>
    </row>
    <row r="219" spans="1:29" ht="13.5" hidden="1" customHeight="1">
      <c r="A219" s="420"/>
      <c r="B219" s="853" t="str">
        <f>IF(OR(LEFT(DULIEU!$V211,LEN(SCT!$G$8))=SCT!$G$8,LEFT(DULIEU!$W211,LEN(SCT!$G$8))=SCT!$G$8),DULIEU!D211,"")</f>
        <v/>
      </c>
      <c r="C219" s="853" t="str">
        <f>IF(OR(LEFT(DULIEU!$V211,LEN(SCT!$G$8))=SCT!$G$8,LEFT(DULIEU!$W211,LEN(SCT!$G$8))=SCT!$G$8),DULIEU!H211,"")</f>
        <v/>
      </c>
      <c r="D219" s="853" t="str">
        <f>IF(OR(LEFT(DULIEU!$V211,LEN(SCT!$G$8))=SCT!$G$8,LEFT(DULIEU!$W211,LEN(SCT!$G$8))=SCT!$G$8),DULIEU!J211,"")</f>
        <v/>
      </c>
      <c r="E219" s="853" t="str">
        <f>IF(OR(LEFT(DULIEU!$V211,LEN(SCT!$G$8))=SCT!$G$8,LEFT(DULIEU!$W211,LEN(SCT!$G$8))=SCT!$G$8),DULIEU!E211,"")</f>
        <v/>
      </c>
      <c r="F219" s="1179" t="str">
        <f>IF(OR(LEFT(DULIEU!$V211,LEN(SCT!$G$8))=SCT!$G$8,LEFT(DULIEU!$W211,LEN(SCT!$G$8))=SCT!$G$8),DULIEU!O211,"")</f>
        <v/>
      </c>
      <c r="G219" s="853" t="str">
        <f>IF(E219="","",IF(LEFT(DULIEU!$V211,LEN(SCT!$G$8))=SCT!$G$8,DULIEU!$W211,IF(LEFT(DULIEU!$W211,LEN(SCT!$G$8))=SCT!$G$8,DULIEU!$V211)))</f>
        <v/>
      </c>
      <c r="H219" s="854">
        <f>IF(E219="",0,IF(LEFT(DULIEU!$V211,LEN(SCT!$G$8))=SCT!$G$8,DULIEU!$X211,0))</f>
        <v>0</v>
      </c>
      <c r="I219" s="854">
        <f>IF(E219="",0,IF(LEFT(DULIEU!$W211,LEN(SCT!$G$8))=SCT!$G$8,DULIEU!$X211,0))</f>
        <v>0</v>
      </c>
      <c r="J219" s="855">
        <f>MAX($J$13+SUBTOTAL(9,$H$15:H219)-SUBTOTAL(9,$I$15:I219)-$K$13,0)</f>
        <v>2008267500</v>
      </c>
      <c r="K219" s="855">
        <f>MAX($K$13+SUBTOTAL(9,$I$15:I219)-SUBTOTAL(9,$H$15:H219)-$J$13,0)</f>
        <v>0</v>
      </c>
      <c r="L219" s="846" t="str">
        <f t="shared" si="4"/>
        <v/>
      </c>
      <c r="M219" s="420"/>
      <c r="N219" s="420"/>
      <c r="O219" s="420"/>
      <c r="P219" s="420"/>
      <c r="Q219" s="420"/>
      <c r="R219" s="420"/>
      <c r="S219" s="420"/>
      <c r="T219" s="420"/>
      <c r="U219" s="420"/>
      <c r="V219" s="420"/>
      <c r="W219" s="420"/>
      <c r="X219" s="420"/>
      <c r="Y219" s="420"/>
      <c r="Z219" s="420"/>
      <c r="AA219" s="420"/>
      <c r="AB219" s="420"/>
      <c r="AC219" s="420"/>
    </row>
    <row r="220" spans="1:29" ht="13.5" hidden="1" customHeight="1">
      <c r="A220" s="420"/>
      <c r="B220" s="853" t="str">
        <f>IF(OR(LEFT(DULIEU!$V212,LEN(SCT!$G$8))=SCT!$G$8,LEFT(DULIEU!$W212,LEN(SCT!$G$8))=SCT!$G$8),DULIEU!D212,"")</f>
        <v/>
      </c>
      <c r="C220" s="853" t="str">
        <f>IF(OR(LEFT(DULIEU!$V212,LEN(SCT!$G$8))=SCT!$G$8,LEFT(DULIEU!$W212,LEN(SCT!$G$8))=SCT!$G$8),DULIEU!H212,"")</f>
        <v/>
      </c>
      <c r="D220" s="853" t="str">
        <f>IF(OR(LEFT(DULIEU!$V212,LEN(SCT!$G$8))=SCT!$G$8,LEFT(DULIEU!$W212,LEN(SCT!$G$8))=SCT!$G$8),DULIEU!J212,"")</f>
        <v/>
      </c>
      <c r="E220" s="853" t="str">
        <f>IF(OR(LEFT(DULIEU!$V212,LEN(SCT!$G$8))=SCT!$G$8,LEFT(DULIEU!$W212,LEN(SCT!$G$8))=SCT!$G$8),DULIEU!E212,"")</f>
        <v/>
      </c>
      <c r="F220" s="1179" t="str">
        <f>IF(OR(LEFT(DULIEU!$V212,LEN(SCT!$G$8))=SCT!$G$8,LEFT(DULIEU!$W212,LEN(SCT!$G$8))=SCT!$G$8),DULIEU!O212,"")</f>
        <v/>
      </c>
      <c r="G220" s="853" t="str">
        <f>IF(E220="","",IF(LEFT(DULIEU!$V212,LEN(SCT!$G$8))=SCT!$G$8,DULIEU!$W212,IF(LEFT(DULIEU!$W212,LEN(SCT!$G$8))=SCT!$G$8,DULIEU!$V212)))</f>
        <v/>
      </c>
      <c r="H220" s="854">
        <f>IF(E220="",0,IF(LEFT(DULIEU!$V212,LEN(SCT!$G$8))=SCT!$G$8,DULIEU!$X212,0))</f>
        <v>0</v>
      </c>
      <c r="I220" s="854">
        <f>IF(E220="",0,IF(LEFT(DULIEU!$W212,LEN(SCT!$G$8))=SCT!$G$8,DULIEU!$X212,0))</f>
        <v>0</v>
      </c>
      <c r="J220" s="855">
        <f>MAX($J$13+SUBTOTAL(9,$H$15:H220)-SUBTOTAL(9,$I$15:I220)-$K$13,0)</f>
        <v>2008267500</v>
      </c>
      <c r="K220" s="855">
        <f>MAX($K$13+SUBTOTAL(9,$I$15:I220)-SUBTOTAL(9,$H$15:H220)-$J$13,0)</f>
        <v>0</v>
      </c>
      <c r="L220" s="846" t="str">
        <f t="shared" si="4"/>
        <v/>
      </c>
      <c r="M220" s="420"/>
      <c r="N220" s="420"/>
      <c r="O220" s="420"/>
      <c r="P220" s="420"/>
      <c r="Q220" s="420"/>
      <c r="R220" s="420"/>
      <c r="S220" s="420"/>
      <c r="T220" s="420"/>
      <c r="U220" s="420"/>
      <c r="V220" s="420"/>
      <c r="W220" s="420"/>
      <c r="X220" s="420"/>
      <c r="Y220" s="420"/>
      <c r="Z220" s="420"/>
      <c r="AA220" s="420"/>
      <c r="AB220" s="420"/>
      <c r="AC220" s="420"/>
    </row>
    <row r="221" spans="1:29" ht="13.5" hidden="1" customHeight="1">
      <c r="A221" s="420"/>
      <c r="B221" s="853" t="str">
        <f>IF(OR(LEFT(DULIEU!$V213,LEN(SCT!$G$8))=SCT!$G$8,LEFT(DULIEU!$W213,LEN(SCT!$G$8))=SCT!$G$8),DULIEU!D213,"")</f>
        <v/>
      </c>
      <c r="C221" s="853" t="str">
        <f>IF(OR(LEFT(DULIEU!$V213,LEN(SCT!$G$8))=SCT!$G$8,LEFT(DULIEU!$W213,LEN(SCT!$G$8))=SCT!$G$8),DULIEU!H213,"")</f>
        <v/>
      </c>
      <c r="D221" s="853" t="str">
        <f>IF(OR(LEFT(DULIEU!$V213,LEN(SCT!$G$8))=SCT!$G$8,LEFT(DULIEU!$W213,LEN(SCT!$G$8))=SCT!$G$8),DULIEU!J213,"")</f>
        <v/>
      </c>
      <c r="E221" s="853" t="str">
        <f>IF(OR(LEFT(DULIEU!$V213,LEN(SCT!$G$8))=SCT!$G$8,LEFT(DULIEU!$W213,LEN(SCT!$G$8))=SCT!$G$8),DULIEU!E213,"")</f>
        <v/>
      </c>
      <c r="F221" s="1179" t="str">
        <f>IF(OR(LEFT(DULIEU!$V213,LEN(SCT!$G$8))=SCT!$G$8,LEFT(DULIEU!$W213,LEN(SCT!$G$8))=SCT!$G$8),DULIEU!O213,"")</f>
        <v/>
      </c>
      <c r="G221" s="853" t="str">
        <f>IF(E221="","",IF(LEFT(DULIEU!$V213,LEN(SCT!$G$8))=SCT!$G$8,DULIEU!$W213,IF(LEFT(DULIEU!$W213,LEN(SCT!$G$8))=SCT!$G$8,DULIEU!$V213)))</f>
        <v/>
      </c>
      <c r="H221" s="854">
        <f>IF(E221="",0,IF(LEFT(DULIEU!$V213,LEN(SCT!$G$8))=SCT!$G$8,DULIEU!$X213,0))</f>
        <v>0</v>
      </c>
      <c r="I221" s="854">
        <f>IF(E221="",0,IF(LEFT(DULIEU!$W213,LEN(SCT!$G$8))=SCT!$G$8,DULIEU!$X213,0))</f>
        <v>0</v>
      </c>
      <c r="J221" s="855">
        <f>MAX($J$13+SUBTOTAL(9,$H$15:H221)-SUBTOTAL(9,$I$15:I221)-$K$13,0)</f>
        <v>2008267500</v>
      </c>
      <c r="K221" s="855">
        <f>MAX($K$13+SUBTOTAL(9,$I$15:I221)-SUBTOTAL(9,$H$15:H221)-$J$13,0)</f>
        <v>0</v>
      </c>
      <c r="L221" s="846" t="str">
        <f t="shared" si="4"/>
        <v/>
      </c>
      <c r="M221" s="420"/>
      <c r="N221" s="420"/>
      <c r="O221" s="420"/>
      <c r="P221" s="420"/>
      <c r="Q221" s="420"/>
      <c r="R221" s="420"/>
      <c r="S221" s="420"/>
      <c r="T221" s="420"/>
      <c r="U221" s="420"/>
      <c r="V221" s="420"/>
      <c r="W221" s="420"/>
      <c r="X221" s="420"/>
      <c r="Y221" s="420"/>
      <c r="Z221" s="420"/>
      <c r="AA221" s="420"/>
      <c r="AB221" s="420"/>
      <c r="AC221" s="420"/>
    </row>
    <row r="222" spans="1:29" ht="13.5" hidden="1" customHeight="1">
      <c r="A222" s="420"/>
      <c r="B222" s="853" t="str">
        <f>IF(OR(LEFT(DULIEU!$V214,LEN(SCT!$G$8))=SCT!$G$8,LEFT(DULIEU!$W214,LEN(SCT!$G$8))=SCT!$G$8),DULIEU!D214,"")</f>
        <v/>
      </c>
      <c r="C222" s="853" t="str">
        <f>IF(OR(LEFT(DULIEU!$V214,LEN(SCT!$G$8))=SCT!$G$8,LEFT(DULIEU!$W214,LEN(SCT!$G$8))=SCT!$G$8),DULIEU!H214,"")</f>
        <v/>
      </c>
      <c r="D222" s="853" t="str">
        <f>IF(OR(LEFT(DULIEU!$V214,LEN(SCT!$G$8))=SCT!$G$8,LEFT(DULIEU!$W214,LEN(SCT!$G$8))=SCT!$G$8),DULIEU!J214,"")</f>
        <v/>
      </c>
      <c r="E222" s="853" t="str">
        <f>IF(OR(LEFT(DULIEU!$V214,LEN(SCT!$G$8))=SCT!$G$8,LEFT(DULIEU!$W214,LEN(SCT!$G$8))=SCT!$G$8),DULIEU!E214,"")</f>
        <v/>
      </c>
      <c r="F222" s="1179" t="str">
        <f>IF(OR(LEFT(DULIEU!$V214,LEN(SCT!$G$8))=SCT!$G$8,LEFT(DULIEU!$W214,LEN(SCT!$G$8))=SCT!$G$8),DULIEU!O214,"")</f>
        <v/>
      </c>
      <c r="G222" s="853" t="str">
        <f>IF(E222="","",IF(LEFT(DULIEU!$V214,LEN(SCT!$G$8))=SCT!$G$8,DULIEU!$W214,IF(LEFT(DULIEU!$W214,LEN(SCT!$G$8))=SCT!$G$8,DULIEU!$V214)))</f>
        <v/>
      </c>
      <c r="H222" s="854">
        <f>IF(E222="",0,IF(LEFT(DULIEU!$V214,LEN(SCT!$G$8))=SCT!$G$8,DULIEU!$X214,0))</f>
        <v>0</v>
      </c>
      <c r="I222" s="854">
        <f>IF(E222="",0,IF(LEFT(DULIEU!$W214,LEN(SCT!$G$8))=SCT!$G$8,DULIEU!$X214,0))</f>
        <v>0</v>
      </c>
      <c r="J222" s="855">
        <f>MAX($J$13+SUBTOTAL(9,$H$15:H222)-SUBTOTAL(9,$I$15:I222)-$K$13,0)</f>
        <v>2008267500</v>
      </c>
      <c r="K222" s="855">
        <f>MAX($K$13+SUBTOTAL(9,$I$15:I222)-SUBTOTAL(9,$H$15:H222)-$J$13,0)</f>
        <v>0</v>
      </c>
      <c r="L222" s="846" t="str">
        <f t="shared" si="4"/>
        <v/>
      </c>
      <c r="M222" s="420"/>
      <c r="N222" s="420"/>
      <c r="O222" s="420"/>
      <c r="P222" s="420"/>
      <c r="Q222" s="420"/>
      <c r="R222" s="420"/>
      <c r="S222" s="420"/>
      <c r="T222" s="420"/>
      <c r="U222" s="420"/>
      <c r="V222" s="420"/>
      <c r="W222" s="420"/>
      <c r="X222" s="420"/>
      <c r="Y222" s="420"/>
      <c r="Z222" s="420"/>
      <c r="AA222" s="420"/>
      <c r="AB222" s="420"/>
      <c r="AC222" s="420"/>
    </row>
    <row r="223" spans="1:29" ht="13.5" hidden="1" customHeight="1">
      <c r="A223" s="420"/>
      <c r="B223" s="853" t="str">
        <f>IF(OR(LEFT(DULIEU!$V215,LEN(SCT!$G$8))=SCT!$G$8,LEFT(DULIEU!$W215,LEN(SCT!$G$8))=SCT!$G$8),DULIEU!D215,"")</f>
        <v/>
      </c>
      <c r="C223" s="853" t="str">
        <f>IF(OR(LEFT(DULIEU!$V215,LEN(SCT!$G$8))=SCT!$G$8,LEFT(DULIEU!$W215,LEN(SCT!$G$8))=SCT!$G$8),DULIEU!H215,"")</f>
        <v/>
      </c>
      <c r="D223" s="853" t="str">
        <f>IF(OR(LEFT(DULIEU!$V215,LEN(SCT!$G$8))=SCT!$G$8,LEFT(DULIEU!$W215,LEN(SCT!$G$8))=SCT!$G$8),DULIEU!J215,"")</f>
        <v/>
      </c>
      <c r="E223" s="853" t="str">
        <f>IF(OR(LEFT(DULIEU!$V215,LEN(SCT!$G$8))=SCT!$G$8,LEFT(DULIEU!$W215,LEN(SCT!$G$8))=SCT!$G$8),DULIEU!E215,"")</f>
        <v/>
      </c>
      <c r="F223" s="1179" t="str">
        <f>IF(OR(LEFT(DULIEU!$V215,LEN(SCT!$G$8))=SCT!$G$8,LEFT(DULIEU!$W215,LEN(SCT!$G$8))=SCT!$G$8),DULIEU!O215,"")</f>
        <v/>
      </c>
      <c r="G223" s="853" t="str">
        <f>IF(E223="","",IF(LEFT(DULIEU!$V215,LEN(SCT!$G$8))=SCT!$G$8,DULIEU!$W215,IF(LEFT(DULIEU!$W215,LEN(SCT!$G$8))=SCT!$G$8,DULIEU!$V215)))</f>
        <v/>
      </c>
      <c r="H223" s="854">
        <f>IF(E223="",0,IF(LEFT(DULIEU!$V215,LEN(SCT!$G$8))=SCT!$G$8,DULIEU!$X215,0))</f>
        <v>0</v>
      </c>
      <c r="I223" s="854">
        <f>IF(E223="",0,IF(LEFT(DULIEU!$W215,LEN(SCT!$G$8))=SCT!$G$8,DULIEU!$X215,0))</f>
        <v>0</v>
      </c>
      <c r="J223" s="855">
        <f>MAX($J$13+SUBTOTAL(9,$H$15:H223)-SUBTOTAL(9,$I$15:I223)-$K$13,0)</f>
        <v>2008267500</v>
      </c>
      <c r="K223" s="855">
        <f>MAX($K$13+SUBTOTAL(9,$I$15:I223)-SUBTOTAL(9,$H$15:H223)-$J$13,0)</f>
        <v>0</v>
      </c>
      <c r="L223" s="846" t="str">
        <f t="shared" si="4"/>
        <v/>
      </c>
      <c r="M223" s="420"/>
      <c r="N223" s="420"/>
      <c r="O223" s="420"/>
      <c r="P223" s="420"/>
      <c r="Q223" s="420"/>
      <c r="R223" s="420"/>
      <c r="S223" s="420"/>
      <c r="T223" s="420"/>
      <c r="U223" s="420"/>
      <c r="V223" s="420"/>
      <c r="W223" s="420"/>
      <c r="X223" s="420"/>
      <c r="Y223" s="420"/>
      <c r="Z223" s="420"/>
      <c r="AA223" s="420"/>
      <c r="AB223" s="420"/>
      <c r="AC223" s="420"/>
    </row>
    <row r="224" spans="1:29" ht="13.5" hidden="1" customHeight="1">
      <c r="A224" s="420"/>
      <c r="B224" s="853" t="str">
        <f>IF(OR(LEFT(DULIEU!$V216,LEN(SCT!$G$8))=SCT!$G$8,LEFT(DULIEU!$W216,LEN(SCT!$G$8))=SCT!$G$8),DULIEU!D216,"")</f>
        <v/>
      </c>
      <c r="C224" s="853" t="str">
        <f>IF(OR(LEFT(DULIEU!$V216,LEN(SCT!$G$8))=SCT!$G$8,LEFT(DULIEU!$W216,LEN(SCT!$G$8))=SCT!$G$8),DULIEU!H216,"")</f>
        <v/>
      </c>
      <c r="D224" s="853" t="str">
        <f>IF(OR(LEFT(DULIEU!$V216,LEN(SCT!$G$8))=SCT!$G$8,LEFT(DULIEU!$W216,LEN(SCT!$G$8))=SCT!$G$8),DULIEU!J216,"")</f>
        <v/>
      </c>
      <c r="E224" s="853" t="str">
        <f>IF(OR(LEFT(DULIEU!$V216,LEN(SCT!$G$8))=SCT!$G$8,LEFT(DULIEU!$W216,LEN(SCT!$G$8))=SCT!$G$8),DULIEU!E216,"")</f>
        <v/>
      </c>
      <c r="F224" s="1179" t="str">
        <f>IF(OR(LEFT(DULIEU!$V216,LEN(SCT!$G$8))=SCT!$G$8,LEFT(DULIEU!$W216,LEN(SCT!$G$8))=SCT!$G$8),DULIEU!O216,"")</f>
        <v/>
      </c>
      <c r="G224" s="853" t="str">
        <f>IF(E224="","",IF(LEFT(DULIEU!$V216,LEN(SCT!$G$8))=SCT!$G$8,DULIEU!$W216,IF(LEFT(DULIEU!$W216,LEN(SCT!$G$8))=SCT!$G$8,DULIEU!$V216)))</f>
        <v/>
      </c>
      <c r="H224" s="854">
        <f>IF(E224="",0,IF(LEFT(DULIEU!$V216,LEN(SCT!$G$8))=SCT!$G$8,DULIEU!$X216,0))</f>
        <v>0</v>
      </c>
      <c r="I224" s="854">
        <f>IF(E224="",0,IF(LEFT(DULIEU!$W216,LEN(SCT!$G$8))=SCT!$G$8,DULIEU!$X216,0))</f>
        <v>0</v>
      </c>
      <c r="J224" s="855">
        <f>MAX($J$13+SUBTOTAL(9,$H$15:H224)-SUBTOTAL(9,$I$15:I224)-$K$13,0)</f>
        <v>2008267500</v>
      </c>
      <c r="K224" s="855">
        <f>MAX($K$13+SUBTOTAL(9,$I$15:I224)-SUBTOTAL(9,$H$15:H224)-$J$13,0)</f>
        <v>0</v>
      </c>
      <c r="L224" s="846" t="str">
        <f t="shared" si="4"/>
        <v/>
      </c>
      <c r="M224" s="420"/>
      <c r="N224" s="420"/>
      <c r="O224" s="420"/>
      <c r="P224" s="420"/>
      <c r="Q224" s="420"/>
      <c r="R224" s="420"/>
      <c r="S224" s="420"/>
      <c r="T224" s="420"/>
      <c r="U224" s="420"/>
      <c r="V224" s="420"/>
      <c r="W224" s="420"/>
      <c r="X224" s="420"/>
      <c r="Y224" s="420"/>
      <c r="Z224" s="420"/>
      <c r="AA224" s="420"/>
      <c r="AB224" s="420"/>
      <c r="AC224" s="420"/>
    </row>
    <row r="225" spans="1:29" ht="13.5" hidden="1" customHeight="1">
      <c r="A225" s="420"/>
      <c r="B225" s="853" t="str">
        <f>IF(OR(LEFT(DULIEU!$V217,LEN(SCT!$G$8))=SCT!$G$8,LEFT(DULIEU!$W217,LEN(SCT!$G$8))=SCT!$G$8),DULIEU!D217,"")</f>
        <v/>
      </c>
      <c r="C225" s="853" t="str">
        <f>IF(OR(LEFT(DULIEU!$V217,LEN(SCT!$G$8))=SCT!$G$8,LEFT(DULIEU!$W217,LEN(SCT!$G$8))=SCT!$G$8),DULIEU!H217,"")</f>
        <v/>
      </c>
      <c r="D225" s="853" t="str">
        <f>IF(OR(LEFT(DULIEU!$V217,LEN(SCT!$G$8))=SCT!$G$8,LEFT(DULIEU!$W217,LEN(SCT!$G$8))=SCT!$G$8),DULIEU!J217,"")</f>
        <v/>
      </c>
      <c r="E225" s="853" t="str">
        <f>IF(OR(LEFT(DULIEU!$V217,LEN(SCT!$G$8))=SCT!$G$8,LEFT(DULIEU!$W217,LEN(SCT!$G$8))=SCT!$G$8),DULIEU!E217,"")</f>
        <v/>
      </c>
      <c r="F225" s="1179" t="str">
        <f>IF(OR(LEFT(DULIEU!$V217,LEN(SCT!$G$8))=SCT!$G$8,LEFT(DULIEU!$W217,LEN(SCT!$G$8))=SCT!$G$8),DULIEU!O217,"")</f>
        <v/>
      </c>
      <c r="G225" s="853" t="str">
        <f>IF(E225="","",IF(LEFT(DULIEU!$V217,LEN(SCT!$G$8))=SCT!$G$8,DULIEU!$W217,IF(LEFT(DULIEU!$W217,LEN(SCT!$G$8))=SCT!$G$8,DULIEU!$V217)))</f>
        <v/>
      </c>
      <c r="H225" s="854">
        <f>IF(E225="",0,IF(LEFT(DULIEU!$V217,LEN(SCT!$G$8))=SCT!$G$8,DULIEU!$X217,0))</f>
        <v>0</v>
      </c>
      <c r="I225" s="854">
        <f>IF(E225="",0,IF(LEFT(DULIEU!$W217,LEN(SCT!$G$8))=SCT!$G$8,DULIEU!$X217,0))</f>
        <v>0</v>
      </c>
      <c r="J225" s="855">
        <f>MAX($J$13+SUBTOTAL(9,$H$15:H225)-SUBTOTAL(9,$I$15:I225)-$K$13,0)</f>
        <v>2008267500</v>
      </c>
      <c r="K225" s="855">
        <f>MAX($K$13+SUBTOTAL(9,$I$15:I225)-SUBTOTAL(9,$H$15:H225)-$J$13,0)</f>
        <v>0</v>
      </c>
      <c r="L225" s="846" t="str">
        <f t="shared" si="4"/>
        <v/>
      </c>
      <c r="M225" s="420"/>
      <c r="N225" s="420"/>
      <c r="O225" s="420"/>
      <c r="P225" s="420"/>
      <c r="Q225" s="420"/>
      <c r="R225" s="420"/>
      <c r="S225" s="420"/>
      <c r="T225" s="420"/>
      <c r="U225" s="420"/>
      <c r="V225" s="420"/>
      <c r="W225" s="420"/>
      <c r="X225" s="420"/>
      <c r="Y225" s="420"/>
      <c r="Z225" s="420"/>
      <c r="AA225" s="420"/>
      <c r="AB225" s="420"/>
      <c r="AC225" s="420"/>
    </row>
    <row r="226" spans="1:29" ht="13.5" hidden="1" customHeight="1">
      <c r="A226" s="420"/>
      <c r="B226" s="853" t="str">
        <f>IF(OR(LEFT(DULIEU!$V218,LEN(SCT!$G$8))=SCT!$G$8,LEFT(DULIEU!$W218,LEN(SCT!$G$8))=SCT!$G$8),DULIEU!D218,"")</f>
        <v/>
      </c>
      <c r="C226" s="853" t="str">
        <f>IF(OR(LEFT(DULIEU!$V218,LEN(SCT!$G$8))=SCT!$G$8,LEFT(DULIEU!$W218,LEN(SCT!$G$8))=SCT!$G$8),DULIEU!H218,"")</f>
        <v/>
      </c>
      <c r="D226" s="853" t="str">
        <f>IF(OR(LEFT(DULIEU!$V218,LEN(SCT!$G$8))=SCT!$G$8,LEFT(DULIEU!$W218,LEN(SCT!$G$8))=SCT!$G$8),DULIEU!J218,"")</f>
        <v/>
      </c>
      <c r="E226" s="853" t="str">
        <f>IF(OR(LEFT(DULIEU!$V218,LEN(SCT!$G$8))=SCT!$G$8,LEFT(DULIEU!$W218,LEN(SCT!$G$8))=SCT!$G$8),DULIEU!E218,"")</f>
        <v/>
      </c>
      <c r="F226" s="1179" t="str">
        <f>IF(OR(LEFT(DULIEU!$V218,LEN(SCT!$G$8))=SCT!$G$8,LEFT(DULIEU!$W218,LEN(SCT!$G$8))=SCT!$G$8),DULIEU!O218,"")</f>
        <v/>
      </c>
      <c r="G226" s="853" t="str">
        <f>IF(E226="","",IF(LEFT(DULIEU!$V218,LEN(SCT!$G$8))=SCT!$G$8,DULIEU!$W218,IF(LEFT(DULIEU!$W218,LEN(SCT!$G$8))=SCT!$G$8,DULIEU!$V218)))</f>
        <v/>
      </c>
      <c r="H226" s="854">
        <f>IF(E226="",0,IF(LEFT(DULIEU!$V218,LEN(SCT!$G$8))=SCT!$G$8,DULIEU!$X218,0))</f>
        <v>0</v>
      </c>
      <c r="I226" s="854">
        <f>IF(E226="",0,IF(LEFT(DULIEU!$W218,LEN(SCT!$G$8))=SCT!$G$8,DULIEU!$X218,0))</f>
        <v>0</v>
      </c>
      <c r="J226" s="855">
        <f>MAX($J$13+SUBTOTAL(9,$H$15:H226)-SUBTOTAL(9,$I$15:I226)-$K$13,0)</f>
        <v>2008267500</v>
      </c>
      <c r="K226" s="855">
        <f>MAX($K$13+SUBTOTAL(9,$I$15:I226)-SUBTOTAL(9,$H$15:H226)-$J$13,0)</f>
        <v>0</v>
      </c>
      <c r="L226" s="846" t="str">
        <f t="shared" si="4"/>
        <v/>
      </c>
      <c r="M226" s="420"/>
      <c r="N226" s="420"/>
      <c r="O226" s="420"/>
      <c r="P226" s="420"/>
      <c r="Q226" s="420"/>
      <c r="R226" s="420"/>
      <c r="S226" s="420"/>
      <c r="T226" s="420"/>
      <c r="U226" s="420"/>
      <c r="V226" s="420"/>
      <c r="W226" s="420"/>
      <c r="X226" s="420"/>
      <c r="Y226" s="420"/>
      <c r="Z226" s="420"/>
      <c r="AA226" s="420"/>
      <c r="AB226" s="420"/>
      <c r="AC226" s="420"/>
    </row>
    <row r="227" spans="1:29" ht="13.5" hidden="1" customHeight="1">
      <c r="A227" s="420"/>
      <c r="B227" s="853" t="str">
        <f>IF(OR(LEFT(DULIEU!$V219,LEN(SCT!$G$8))=SCT!$G$8,LEFT(DULIEU!$W219,LEN(SCT!$G$8))=SCT!$G$8),DULIEU!D219,"")</f>
        <v/>
      </c>
      <c r="C227" s="853" t="str">
        <f>IF(OR(LEFT(DULIEU!$V219,LEN(SCT!$G$8))=SCT!$G$8,LEFT(DULIEU!$W219,LEN(SCT!$G$8))=SCT!$G$8),DULIEU!H219,"")</f>
        <v/>
      </c>
      <c r="D227" s="853" t="str">
        <f>IF(OR(LEFT(DULIEU!$V219,LEN(SCT!$G$8))=SCT!$G$8,LEFT(DULIEU!$W219,LEN(SCT!$G$8))=SCT!$G$8),DULIEU!J219,"")</f>
        <v/>
      </c>
      <c r="E227" s="853" t="str">
        <f>IF(OR(LEFT(DULIEU!$V219,LEN(SCT!$G$8))=SCT!$G$8,LEFT(DULIEU!$W219,LEN(SCT!$G$8))=SCT!$G$8),DULIEU!E219,"")</f>
        <v/>
      </c>
      <c r="F227" s="1179" t="str">
        <f>IF(OR(LEFT(DULIEU!$V219,LEN(SCT!$G$8))=SCT!$G$8,LEFT(DULIEU!$W219,LEN(SCT!$G$8))=SCT!$G$8),DULIEU!O219,"")</f>
        <v/>
      </c>
      <c r="G227" s="853" t="str">
        <f>IF(E227="","",IF(LEFT(DULIEU!$V219,LEN(SCT!$G$8))=SCT!$G$8,DULIEU!$W219,IF(LEFT(DULIEU!$W219,LEN(SCT!$G$8))=SCT!$G$8,DULIEU!$V219)))</f>
        <v/>
      </c>
      <c r="H227" s="854">
        <f>IF(E227="",0,IF(LEFT(DULIEU!$V219,LEN(SCT!$G$8))=SCT!$G$8,DULIEU!$X219,0))</f>
        <v>0</v>
      </c>
      <c r="I227" s="854">
        <f>IF(E227="",0,IF(LEFT(DULIEU!$W219,LEN(SCT!$G$8))=SCT!$G$8,DULIEU!$X219,0))</f>
        <v>0</v>
      </c>
      <c r="J227" s="855">
        <f>MAX($J$13+SUBTOTAL(9,$H$15:H227)-SUBTOTAL(9,$I$15:I227)-$K$13,0)</f>
        <v>2008267500</v>
      </c>
      <c r="K227" s="855">
        <f>MAX($K$13+SUBTOTAL(9,$I$15:I227)-SUBTOTAL(9,$H$15:H227)-$J$13,0)</f>
        <v>0</v>
      </c>
      <c r="L227" s="846" t="str">
        <f t="shared" si="4"/>
        <v/>
      </c>
      <c r="M227" s="420"/>
      <c r="N227" s="420"/>
      <c r="O227" s="420"/>
      <c r="P227" s="420"/>
      <c r="Q227" s="420"/>
      <c r="R227" s="420"/>
      <c r="S227" s="420"/>
      <c r="T227" s="420"/>
      <c r="U227" s="420"/>
      <c r="V227" s="420"/>
      <c r="W227" s="420"/>
      <c r="X227" s="420"/>
      <c r="Y227" s="420"/>
      <c r="Z227" s="420"/>
      <c r="AA227" s="420"/>
      <c r="AB227" s="420"/>
      <c r="AC227" s="420"/>
    </row>
    <row r="228" spans="1:29" ht="13.5" hidden="1" customHeight="1">
      <c r="A228" s="420"/>
      <c r="B228" s="853" t="str">
        <f>IF(OR(LEFT(DULIEU!$V220,LEN(SCT!$G$8))=SCT!$G$8,LEFT(DULIEU!$W220,LEN(SCT!$G$8))=SCT!$G$8),DULIEU!D220,"")</f>
        <v/>
      </c>
      <c r="C228" s="853" t="str">
        <f>IF(OR(LEFT(DULIEU!$V220,LEN(SCT!$G$8))=SCT!$G$8,LEFT(DULIEU!$W220,LEN(SCT!$G$8))=SCT!$G$8),DULIEU!H220,"")</f>
        <v/>
      </c>
      <c r="D228" s="853" t="str">
        <f>IF(OR(LEFT(DULIEU!$V220,LEN(SCT!$G$8))=SCT!$G$8,LEFT(DULIEU!$W220,LEN(SCT!$G$8))=SCT!$G$8),DULIEU!J220,"")</f>
        <v/>
      </c>
      <c r="E228" s="853" t="str">
        <f>IF(OR(LEFT(DULIEU!$V220,LEN(SCT!$G$8))=SCT!$G$8,LEFT(DULIEU!$W220,LEN(SCT!$G$8))=SCT!$G$8),DULIEU!E220,"")</f>
        <v/>
      </c>
      <c r="F228" s="1179" t="str">
        <f>IF(OR(LEFT(DULIEU!$V220,LEN(SCT!$G$8))=SCT!$G$8,LEFT(DULIEU!$W220,LEN(SCT!$G$8))=SCT!$G$8),DULIEU!O220,"")</f>
        <v/>
      </c>
      <c r="G228" s="853" t="str">
        <f>IF(E228="","",IF(LEFT(DULIEU!$V220,LEN(SCT!$G$8))=SCT!$G$8,DULIEU!$W220,IF(LEFT(DULIEU!$W220,LEN(SCT!$G$8))=SCT!$G$8,DULIEU!$V220)))</f>
        <v/>
      </c>
      <c r="H228" s="854">
        <f>IF(E228="",0,IF(LEFT(DULIEU!$V220,LEN(SCT!$G$8))=SCT!$G$8,DULIEU!$X220,0))</f>
        <v>0</v>
      </c>
      <c r="I228" s="854">
        <f>IF(E228="",0,IF(LEFT(DULIEU!$W220,LEN(SCT!$G$8))=SCT!$G$8,DULIEU!$X220,0))</f>
        <v>0</v>
      </c>
      <c r="J228" s="855">
        <f>MAX($J$13+SUBTOTAL(9,$H$15:H228)-SUBTOTAL(9,$I$15:I228)-$K$13,0)</f>
        <v>2008267500</v>
      </c>
      <c r="K228" s="855">
        <f>MAX($K$13+SUBTOTAL(9,$I$15:I228)-SUBTOTAL(9,$H$15:H228)-$J$13,0)</f>
        <v>0</v>
      </c>
      <c r="L228" s="846" t="str">
        <f t="shared" si="4"/>
        <v/>
      </c>
      <c r="M228" s="420"/>
      <c r="N228" s="420"/>
      <c r="O228" s="420"/>
      <c r="P228" s="420"/>
      <c r="Q228" s="420"/>
      <c r="R228" s="420"/>
      <c r="S228" s="420"/>
      <c r="T228" s="420"/>
      <c r="U228" s="420"/>
      <c r="V228" s="420"/>
      <c r="W228" s="420"/>
      <c r="X228" s="420"/>
      <c r="Y228" s="420"/>
      <c r="Z228" s="420"/>
      <c r="AA228" s="420"/>
      <c r="AB228" s="420"/>
      <c r="AC228" s="420"/>
    </row>
    <row r="229" spans="1:29" ht="13.5" hidden="1" customHeight="1">
      <c r="A229" s="420"/>
      <c r="B229" s="853" t="str">
        <f>IF(OR(LEFT(DULIEU!$V221,LEN(SCT!$G$8))=SCT!$G$8,LEFT(DULIEU!$W221,LEN(SCT!$G$8))=SCT!$G$8),DULIEU!D221,"")</f>
        <v/>
      </c>
      <c r="C229" s="853" t="str">
        <f>IF(OR(LEFT(DULIEU!$V221,LEN(SCT!$G$8))=SCT!$G$8,LEFT(DULIEU!$W221,LEN(SCT!$G$8))=SCT!$G$8),DULIEU!H221,"")</f>
        <v/>
      </c>
      <c r="D229" s="853" t="str">
        <f>IF(OR(LEFT(DULIEU!$V221,LEN(SCT!$G$8))=SCT!$G$8,LEFT(DULIEU!$W221,LEN(SCT!$G$8))=SCT!$G$8),DULIEU!J221,"")</f>
        <v/>
      </c>
      <c r="E229" s="853" t="str">
        <f>IF(OR(LEFT(DULIEU!$V221,LEN(SCT!$G$8))=SCT!$G$8,LEFT(DULIEU!$W221,LEN(SCT!$G$8))=SCT!$G$8),DULIEU!E221,"")</f>
        <v/>
      </c>
      <c r="F229" s="1179" t="str">
        <f>IF(OR(LEFT(DULIEU!$V221,LEN(SCT!$G$8))=SCT!$G$8,LEFT(DULIEU!$W221,LEN(SCT!$G$8))=SCT!$G$8),DULIEU!O221,"")</f>
        <v/>
      </c>
      <c r="G229" s="853" t="str">
        <f>IF(E229="","",IF(LEFT(DULIEU!$V221,LEN(SCT!$G$8))=SCT!$G$8,DULIEU!$W221,IF(LEFT(DULIEU!$W221,LEN(SCT!$G$8))=SCT!$G$8,DULIEU!$V221)))</f>
        <v/>
      </c>
      <c r="H229" s="854">
        <f>IF(E229="",0,IF(LEFT(DULIEU!$V221,LEN(SCT!$G$8))=SCT!$G$8,DULIEU!$X221,0))</f>
        <v>0</v>
      </c>
      <c r="I229" s="854">
        <f>IF(E229="",0,IF(LEFT(DULIEU!$W221,LEN(SCT!$G$8))=SCT!$G$8,DULIEU!$X221,0))</f>
        <v>0</v>
      </c>
      <c r="J229" s="855">
        <f>MAX($J$13+SUBTOTAL(9,$H$15:H229)-SUBTOTAL(9,$I$15:I229)-$K$13,0)</f>
        <v>2008267500</v>
      </c>
      <c r="K229" s="855">
        <f>MAX($K$13+SUBTOTAL(9,$I$15:I229)-SUBTOTAL(9,$H$15:H229)-$J$13,0)</f>
        <v>0</v>
      </c>
      <c r="L229" s="846" t="str">
        <f t="shared" si="4"/>
        <v/>
      </c>
      <c r="M229" s="420"/>
      <c r="N229" s="420"/>
      <c r="O229" s="420"/>
      <c r="P229" s="420"/>
      <c r="Q229" s="420"/>
      <c r="R229" s="420"/>
      <c r="S229" s="420"/>
      <c r="T229" s="420"/>
      <c r="U229" s="420"/>
      <c r="V229" s="420"/>
      <c r="W229" s="420"/>
      <c r="X229" s="420"/>
      <c r="Y229" s="420"/>
      <c r="Z229" s="420"/>
      <c r="AA229" s="420"/>
      <c r="AB229" s="420"/>
      <c r="AC229" s="420"/>
    </row>
    <row r="230" spans="1:29" ht="13.5" hidden="1" customHeight="1">
      <c r="A230" s="420"/>
      <c r="B230" s="853" t="str">
        <f>IF(OR(LEFT(DULIEU!$V222,LEN(SCT!$G$8))=SCT!$G$8,LEFT(DULIEU!$W222,LEN(SCT!$G$8))=SCT!$G$8),DULIEU!D222,"")</f>
        <v/>
      </c>
      <c r="C230" s="853" t="str">
        <f>IF(OR(LEFT(DULIEU!$V222,LEN(SCT!$G$8))=SCT!$G$8,LEFT(DULIEU!$W222,LEN(SCT!$G$8))=SCT!$G$8),DULIEU!H222,"")</f>
        <v/>
      </c>
      <c r="D230" s="853" t="str">
        <f>IF(OR(LEFT(DULIEU!$V222,LEN(SCT!$G$8))=SCT!$G$8,LEFT(DULIEU!$W222,LEN(SCT!$G$8))=SCT!$G$8),DULIEU!J222,"")</f>
        <v/>
      </c>
      <c r="E230" s="853" t="str">
        <f>IF(OR(LEFT(DULIEU!$V222,LEN(SCT!$G$8))=SCT!$G$8,LEFT(DULIEU!$W222,LEN(SCT!$G$8))=SCT!$G$8),DULIEU!E222,"")</f>
        <v/>
      </c>
      <c r="F230" s="1179" t="str">
        <f>IF(OR(LEFT(DULIEU!$V222,LEN(SCT!$G$8))=SCT!$G$8,LEFT(DULIEU!$W222,LEN(SCT!$G$8))=SCT!$G$8),DULIEU!O222,"")</f>
        <v/>
      </c>
      <c r="G230" s="853" t="str">
        <f>IF(E230="","",IF(LEFT(DULIEU!$V222,LEN(SCT!$G$8))=SCT!$G$8,DULIEU!$W222,IF(LEFT(DULIEU!$W222,LEN(SCT!$G$8))=SCT!$G$8,DULIEU!$V222)))</f>
        <v/>
      </c>
      <c r="H230" s="854">
        <f>IF(E230="",0,IF(LEFT(DULIEU!$V222,LEN(SCT!$G$8))=SCT!$G$8,DULIEU!$X222,0))</f>
        <v>0</v>
      </c>
      <c r="I230" s="854">
        <f>IF(E230="",0,IF(LEFT(DULIEU!$W222,LEN(SCT!$G$8))=SCT!$G$8,DULIEU!$X222,0))</f>
        <v>0</v>
      </c>
      <c r="J230" s="855">
        <f>MAX($J$13+SUBTOTAL(9,$H$15:H230)-SUBTOTAL(9,$I$15:I230)-$K$13,0)</f>
        <v>2008267500</v>
      </c>
      <c r="K230" s="855">
        <f>MAX($K$13+SUBTOTAL(9,$I$15:I230)-SUBTOTAL(9,$H$15:H230)-$J$13,0)</f>
        <v>0</v>
      </c>
      <c r="L230" s="846" t="str">
        <f t="shared" si="4"/>
        <v/>
      </c>
      <c r="M230" s="420"/>
      <c r="N230" s="420"/>
      <c r="O230" s="420"/>
      <c r="P230" s="420"/>
      <c r="Q230" s="420"/>
      <c r="R230" s="420"/>
      <c r="S230" s="420"/>
      <c r="T230" s="420"/>
      <c r="U230" s="420"/>
      <c r="V230" s="420"/>
      <c r="W230" s="420"/>
      <c r="X230" s="420"/>
      <c r="Y230" s="420"/>
      <c r="Z230" s="420"/>
      <c r="AA230" s="420"/>
      <c r="AB230" s="420"/>
      <c r="AC230" s="420"/>
    </row>
    <row r="231" spans="1:29" ht="13.5" hidden="1" customHeight="1">
      <c r="A231" s="420"/>
      <c r="B231" s="853" t="str">
        <f>IF(OR(LEFT(DULIEU!$V223,LEN(SCT!$G$8))=SCT!$G$8,LEFT(DULIEU!$W223,LEN(SCT!$G$8))=SCT!$G$8),DULIEU!D223,"")</f>
        <v/>
      </c>
      <c r="C231" s="853" t="str">
        <f>IF(OR(LEFT(DULIEU!$V223,LEN(SCT!$G$8))=SCT!$G$8,LEFT(DULIEU!$W223,LEN(SCT!$G$8))=SCT!$G$8),DULIEU!H223,"")</f>
        <v/>
      </c>
      <c r="D231" s="853" t="str">
        <f>IF(OR(LEFT(DULIEU!$V223,LEN(SCT!$G$8))=SCT!$G$8,LEFT(DULIEU!$W223,LEN(SCT!$G$8))=SCT!$G$8),DULIEU!J223,"")</f>
        <v/>
      </c>
      <c r="E231" s="853" t="str">
        <f>IF(OR(LEFT(DULIEU!$V223,LEN(SCT!$G$8))=SCT!$G$8,LEFT(DULIEU!$W223,LEN(SCT!$G$8))=SCT!$G$8),DULIEU!E223,"")</f>
        <v/>
      </c>
      <c r="F231" s="1179" t="str">
        <f>IF(OR(LEFT(DULIEU!$V223,LEN(SCT!$G$8))=SCT!$G$8,LEFT(DULIEU!$W223,LEN(SCT!$G$8))=SCT!$G$8),DULIEU!O223,"")</f>
        <v/>
      </c>
      <c r="G231" s="853" t="str">
        <f>IF(E231="","",IF(LEFT(DULIEU!$V223,LEN(SCT!$G$8))=SCT!$G$8,DULIEU!$W223,IF(LEFT(DULIEU!$W223,LEN(SCT!$G$8))=SCT!$G$8,DULIEU!$V223)))</f>
        <v/>
      </c>
      <c r="H231" s="854">
        <f>IF(E231="",0,IF(LEFT(DULIEU!$V223,LEN(SCT!$G$8))=SCT!$G$8,DULIEU!$X223,0))</f>
        <v>0</v>
      </c>
      <c r="I231" s="854">
        <f>IF(E231="",0,IF(LEFT(DULIEU!$W223,LEN(SCT!$G$8))=SCT!$G$8,DULIEU!$X223,0))</f>
        <v>0</v>
      </c>
      <c r="J231" s="855">
        <f>MAX($J$13+SUBTOTAL(9,$H$15:H231)-SUBTOTAL(9,$I$15:I231)-$K$13,0)</f>
        <v>2008267500</v>
      </c>
      <c r="K231" s="855">
        <f>MAX($K$13+SUBTOTAL(9,$I$15:I231)-SUBTOTAL(9,$H$15:H231)-$J$13,0)</f>
        <v>0</v>
      </c>
      <c r="L231" s="846" t="str">
        <f t="shared" si="4"/>
        <v/>
      </c>
      <c r="M231" s="420"/>
      <c r="N231" s="420"/>
      <c r="O231" s="420"/>
      <c r="P231" s="420"/>
      <c r="Q231" s="420"/>
      <c r="R231" s="420"/>
      <c r="S231" s="420"/>
      <c r="T231" s="420"/>
      <c r="U231" s="420"/>
      <c r="V231" s="420"/>
      <c r="W231" s="420"/>
      <c r="X231" s="420"/>
      <c r="Y231" s="420"/>
      <c r="Z231" s="420"/>
      <c r="AA231" s="420"/>
      <c r="AB231" s="420"/>
      <c r="AC231" s="420"/>
    </row>
    <row r="232" spans="1:29" ht="13.5" hidden="1" customHeight="1">
      <c r="A232" s="420"/>
      <c r="B232" s="853" t="str">
        <f>IF(OR(LEFT(DULIEU!$V224,LEN(SCT!$G$8))=SCT!$G$8,LEFT(DULIEU!$W224,LEN(SCT!$G$8))=SCT!$G$8),DULIEU!D224,"")</f>
        <v/>
      </c>
      <c r="C232" s="853" t="str">
        <f>IF(OR(LEFT(DULIEU!$V224,LEN(SCT!$G$8))=SCT!$G$8,LEFT(DULIEU!$W224,LEN(SCT!$G$8))=SCT!$G$8),DULIEU!H224,"")</f>
        <v/>
      </c>
      <c r="D232" s="853" t="str">
        <f>IF(OR(LEFT(DULIEU!$V224,LEN(SCT!$G$8))=SCT!$G$8,LEFT(DULIEU!$W224,LEN(SCT!$G$8))=SCT!$G$8),DULIEU!J224,"")</f>
        <v/>
      </c>
      <c r="E232" s="853" t="str">
        <f>IF(OR(LEFT(DULIEU!$V224,LEN(SCT!$G$8))=SCT!$G$8,LEFT(DULIEU!$W224,LEN(SCT!$G$8))=SCT!$G$8),DULIEU!E224,"")</f>
        <v/>
      </c>
      <c r="F232" s="1179" t="str">
        <f>IF(OR(LEFT(DULIEU!$V224,LEN(SCT!$G$8))=SCT!$G$8,LEFT(DULIEU!$W224,LEN(SCT!$G$8))=SCT!$G$8),DULIEU!O224,"")</f>
        <v/>
      </c>
      <c r="G232" s="853" t="str">
        <f>IF(E232="","",IF(LEFT(DULIEU!$V224,LEN(SCT!$G$8))=SCT!$G$8,DULIEU!$W224,IF(LEFT(DULIEU!$W224,LEN(SCT!$G$8))=SCT!$G$8,DULIEU!$V224)))</f>
        <v/>
      </c>
      <c r="H232" s="854">
        <f>IF(E232="",0,IF(LEFT(DULIEU!$V224,LEN(SCT!$G$8))=SCT!$G$8,DULIEU!$X224,0))</f>
        <v>0</v>
      </c>
      <c r="I232" s="854">
        <f>IF(E232="",0,IF(LEFT(DULIEU!$W224,LEN(SCT!$G$8))=SCT!$G$8,DULIEU!$X224,0))</f>
        <v>0</v>
      </c>
      <c r="J232" s="855">
        <f>MAX($J$13+SUBTOTAL(9,$H$15:H232)-SUBTOTAL(9,$I$15:I232)-$K$13,0)</f>
        <v>2008267500</v>
      </c>
      <c r="K232" s="855">
        <f>MAX($K$13+SUBTOTAL(9,$I$15:I232)-SUBTOTAL(9,$H$15:H232)-$J$13,0)</f>
        <v>0</v>
      </c>
      <c r="L232" s="846" t="str">
        <f t="shared" si="4"/>
        <v/>
      </c>
      <c r="M232" s="420"/>
      <c r="N232" s="420"/>
      <c r="O232" s="420"/>
      <c r="P232" s="420"/>
      <c r="Q232" s="420"/>
      <c r="R232" s="420"/>
      <c r="S232" s="420"/>
      <c r="T232" s="420"/>
      <c r="U232" s="420"/>
      <c r="V232" s="420"/>
      <c r="W232" s="420"/>
      <c r="X232" s="420"/>
      <c r="Y232" s="420"/>
      <c r="Z232" s="420"/>
      <c r="AA232" s="420"/>
      <c r="AB232" s="420"/>
      <c r="AC232" s="420"/>
    </row>
    <row r="233" spans="1:29" ht="13.5" hidden="1" customHeight="1">
      <c r="A233" s="420"/>
      <c r="B233" s="853" t="str">
        <f>IF(OR(LEFT(DULIEU!$V225,LEN(SCT!$G$8))=SCT!$G$8,LEFT(DULIEU!$W225,LEN(SCT!$G$8))=SCT!$G$8),DULIEU!D225,"")</f>
        <v/>
      </c>
      <c r="C233" s="853" t="str">
        <f>IF(OR(LEFT(DULIEU!$V225,LEN(SCT!$G$8))=SCT!$G$8,LEFT(DULIEU!$W225,LEN(SCT!$G$8))=SCT!$G$8),DULIEU!H225,"")</f>
        <v/>
      </c>
      <c r="D233" s="853" t="str">
        <f>IF(OR(LEFT(DULIEU!$V225,LEN(SCT!$G$8))=SCT!$G$8,LEFT(DULIEU!$W225,LEN(SCT!$G$8))=SCT!$G$8),DULIEU!J225,"")</f>
        <v/>
      </c>
      <c r="E233" s="853" t="str">
        <f>IF(OR(LEFT(DULIEU!$V225,LEN(SCT!$G$8))=SCT!$G$8,LEFT(DULIEU!$W225,LEN(SCT!$G$8))=SCT!$G$8),DULIEU!E225,"")</f>
        <v/>
      </c>
      <c r="F233" s="1179" t="str">
        <f>IF(OR(LEFT(DULIEU!$V225,LEN(SCT!$G$8))=SCT!$G$8,LEFT(DULIEU!$W225,LEN(SCT!$G$8))=SCT!$G$8),DULIEU!O225,"")</f>
        <v/>
      </c>
      <c r="G233" s="853" t="str">
        <f>IF(E233="","",IF(LEFT(DULIEU!$V225,LEN(SCT!$G$8))=SCT!$G$8,DULIEU!$W225,IF(LEFT(DULIEU!$W225,LEN(SCT!$G$8))=SCT!$G$8,DULIEU!$V225)))</f>
        <v/>
      </c>
      <c r="H233" s="854">
        <f>IF(E233="",0,IF(LEFT(DULIEU!$V225,LEN(SCT!$G$8))=SCT!$G$8,DULIEU!$X225,0))</f>
        <v>0</v>
      </c>
      <c r="I233" s="854">
        <f>IF(E233="",0,IF(LEFT(DULIEU!$W225,LEN(SCT!$G$8))=SCT!$G$8,DULIEU!$X225,0))</f>
        <v>0</v>
      </c>
      <c r="J233" s="855">
        <f>MAX($J$13+SUBTOTAL(9,$H$15:H233)-SUBTOTAL(9,$I$15:I233)-$K$13,0)</f>
        <v>2008267500</v>
      </c>
      <c r="K233" s="855">
        <f>MAX($K$13+SUBTOTAL(9,$I$15:I233)-SUBTOTAL(9,$H$15:H233)-$J$13,0)</f>
        <v>0</v>
      </c>
      <c r="L233" s="846" t="str">
        <f t="shared" si="4"/>
        <v/>
      </c>
      <c r="M233" s="420"/>
      <c r="N233" s="420"/>
      <c r="O233" s="420"/>
      <c r="P233" s="420"/>
      <c r="Q233" s="420"/>
      <c r="R233" s="420"/>
      <c r="S233" s="420"/>
      <c r="T233" s="420"/>
      <c r="U233" s="420"/>
      <c r="V233" s="420"/>
      <c r="W233" s="420"/>
      <c r="X233" s="420"/>
      <c r="Y233" s="420"/>
      <c r="Z233" s="420"/>
      <c r="AA233" s="420"/>
      <c r="AB233" s="420"/>
      <c r="AC233" s="420"/>
    </row>
    <row r="234" spans="1:29" ht="13.5" hidden="1" customHeight="1">
      <c r="A234" s="420"/>
      <c r="B234" s="853" t="str">
        <f>IF(OR(LEFT(DULIEU!$V226,LEN(SCT!$G$8))=SCT!$G$8,LEFT(DULIEU!$W226,LEN(SCT!$G$8))=SCT!$G$8),DULIEU!D226,"")</f>
        <v/>
      </c>
      <c r="C234" s="853" t="str">
        <f>IF(OR(LEFT(DULIEU!$V226,LEN(SCT!$G$8))=SCT!$G$8,LEFT(DULIEU!$W226,LEN(SCT!$G$8))=SCT!$G$8),DULIEU!H226,"")</f>
        <v/>
      </c>
      <c r="D234" s="853" t="str">
        <f>IF(OR(LEFT(DULIEU!$V226,LEN(SCT!$G$8))=SCT!$G$8,LEFT(DULIEU!$W226,LEN(SCT!$G$8))=SCT!$G$8),DULIEU!J226,"")</f>
        <v/>
      </c>
      <c r="E234" s="853" t="str">
        <f>IF(OR(LEFT(DULIEU!$V226,LEN(SCT!$G$8))=SCT!$G$8,LEFT(DULIEU!$W226,LEN(SCT!$G$8))=SCT!$G$8),DULIEU!E226,"")</f>
        <v/>
      </c>
      <c r="F234" s="1179" t="str">
        <f>IF(OR(LEFT(DULIEU!$V226,LEN(SCT!$G$8))=SCT!$G$8,LEFT(DULIEU!$W226,LEN(SCT!$G$8))=SCT!$G$8),DULIEU!O226,"")</f>
        <v/>
      </c>
      <c r="G234" s="853" t="str">
        <f>IF(E234="","",IF(LEFT(DULIEU!$V226,LEN(SCT!$G$8))=SCT!$G$8,DULIEU!$W226,IF(LEFT(DULIEU!$W226,LEN(SCT!$G$8))=SCT!$G$8,DULIEU!$V226)))</f>
        <v/>
      </c>
      <c r="H234" s="854">
        <f>IF(E234="",0,IF(LEFT(DULIEU!$V226,LEN(SCT!$G$8))=SCT!$G$8,DULIEU!$X226,0))</f>
        <v>0</v>
      </c>
      <c r="I234" s="854">
        <f>IF(E234="",0,IF(LEFT(DULIEU!$W226,LEN(SCT!$G$8))=SCT!$G$8,DULIEU!$X226,0))</f>
        <v>0</v>
      </c>
      <c r="J234" s="855">
        <f>MAX($J$13+SUBTOTAL(9,$H$15:H234)-SUBTOTAL(9,$I$15:I234)-$K$13,0)</f>
        <v>2008267500</v>
      </c>
      <c r="K234" s="855">
        <f>MAX($K$13+SUBTOTAL(9,$I$15:I234)-SUBTOTAL(9,$H$15:H234)-$J$13,0)</f>
        <v>0</v>
      </c>
      <c r="L234" s="846" t="str">
        <f t="shared" si="4"/>
        <v/>
      </c>
      <c r="M234" s="420"/>
      <c r="N234" s="420"/>
      <c r="O234" s="420"/>
      <c r="P234" s="420"/>
      <c r="Q234" s="420"/>
      <c r="R234" s="420"/>
      <c r="S234" s="420"/>
      <c r="T234" s="420"/>
      <c r="U234" s="420"/>
      <c r="V234" s="420"/>
      <c r="W234" s="420"/>
      <c r="X234" s="420"/>
      <c r="Y234" s="420"/>
      <c r="Z234" s="420"/>
      <c r="AA234" s="420"/>
      <c r="AB234" s="420"/>
      <c r="AC234" s="420"/>
    </row>
    <row r="235" spans="1:29" ht="13.5" hidden="1" customHeight="1">
      <c r="A235" s="420"/>
      <c r="B235" s="853" t="str">
        <f>IF(OR(LEFT(DULIEU!$V227,LEN(SCT!$G$8))=SCT!$G$8,LEFT(DULIEU!$W227,LEN(SCT!$G$8))=SCT!$G$8),DULIEU!D227,"")</f>
        <v/>
      </c>
      <c r="C235" s="853" t="str">
        <f>IF(OR(LEFT(DULIEU!$V227,LEN(SCT!$G$8))=SCT!$G$8,LEFT(DULIEU!$W227,LEN(SCT!$G$8))=SCT!$G$8),DULIEU!H227,"")</f>
        <v/>
      </c>
      <c r="D235" s="853" t="str">
        <f>IF(OR(LEFT(DULIEU!$V227,LEN(SCT!$G$8))=SCT!$G$8,LEFT(DULIEU!$W227,LEN(SCT!$G$8))=SCT!$G$8),DULIEU!J227,"")</f>
        <v/>
      </c>
      <c r="E235" s="853" t="str">
        <f>IF(OR(LEFT(DULIEU!$V227,LEN(SCT!$G$8))=SCT!$G$8,LEFT(DULIEU!$W227,LEN(SCT!$G$8))=SCT!$G$8),DULIEU!E227,"")</f>
        <v/>
      </c>
      <c r="F235" s="1179" t="str">
        <f>IF(OR(LEFT(DULIEU!$V227,LEN(SCT!$G$8))=SCT!$G$8,LEFT(DULIEU!$W227,LEN(SCT!$G$8))=SCT!$G$8),DULIEU!O227,"")</f>
        <v/>
      </c>
      <c r="G235" s="853" t="str">
        <f>IF(E235="","",IF(LEFT(DULIEU!$V227,LEN(SCT!$G$8))=SCT!$G$8,DULIEU!$W227,IF(LEFT(DULIEU!$W227,LEN(SCT!$G$8))=SCT!$G$8,DULIEU!$V227)))</f>
        <v/>
      </c>
      <c r="H235" s="854">
        <f>IF(E235="",0,IF(LEFT(DULIEU!$V227,LEN(SCT!$G$8))=SCT!$G$8,DULIEU!$X227,0))</f>
        <v>0</v>
      </c>
      <c r="I235" s="854">
        <f>IF(E235="",0,IF(LEFT(DULIEU!$W227,LEN(SCT!$G$8))=SCT!$G$8,DULIEU!$X227,0))</f>
        <v>0</v>
      </c>
      <c r="J235" s="855">
        <f>MAX($J$13+SUBTOTAL(9,$H$15:H235)-SUBTOTAL(9,$I$15:I235)-$K$13,0)</f>
        <v>2008267500</v>
      </c>
      <c r="K235" s="855">
        <f>MAX($K$13+SUBTOTAL(9,$I$15:I235)-SUBTOTAL(9,$H$15:H235)-$J$13,0)</f>
        <v>0</v>
      </c>
      <c r="L235" s="846" t="str">
        <f t="shared" si="4"/>
        <v/>
      </c>
      <c r="M235" s="420"/>
      <c r="N235" s="420"/>
      <c r="O235" s="420"/>
      <c r="P235" s="420"/>
      <c r="Q235" s="420"/>
      <c r="R235" s="420"/>
      <c r="S235" s="420"/>
      <c r="T235" s="420"/>
      <c r="U235" s="420"/>
      <c r="V235" s="420"/>
      <c r="W235" s="420"/>
      <c r="X235" s="420"/>
      <c r="Y235" s="420"/>
      <c r="Z235" s="420"/>
      <c r="AA235" s="420"/>
      <c r="AB235" s="420"/>
      <c r="AC235" s="420"/>
    </row>
    <row r="236" spans="1:29" ht="13.5" hidden="1" customHeight="1">
      <c r="A236" s="420"/>
      <c r="B236" s="853" t="str">
        <f>IF(OR(LEFT(DULIEU!$V228,LEN(SCT!$G$8))=SCT!$G$8,LEFT(DULIEU!$W228,LEN(SCT!$G$8))=SCT!$G$8),DULIEU!D228,"")</f>
        <v/>
      </c>
      <c r="C236" s="853" t="str">
        <f>IF(OR(LEFT(DULIEU!$V228,LEN(SCT!$G$8))=SCT!$G$8,LEFT(DULIEU!$W228,LEN(SCT!$G$8))=SCT!$G$8),DULIEU!H228,"")</f>
        <v/>
      </c>
      <c r="D236" s="853" t="str">
        <f>IF(OR(LEFT(DULIEU!$V228,LEN(SCT!$G$8))=SCT!$G$8,LEFT(DULIEU!$W228,LEN(SCT!$G$8))=SCT!$G$8),DULIEU!J228,"")</f>
        <v/>
      </c>
      <c r="E236" s="853" t="str">
        <f>IF(OR(LEFT(DULIEU!$V228,LEN(SCT!$G$8))=SCT!$G$8,LEFT(DULIEU!$W228,LEN(SCT!$G$8))=SCT!$G$8),DULIEU!E228,"")</f>
        <v/>
      </c>
      <c r="F236" s="1179" t="str">
        <f>IF(OR(LEFT(DULIEU!$V228,LEN(SCT!$G$8))=SCT!$G$8,LEFT(DULIEU!$W228,LEN(SCT!$G$8))=SCT!$G$8),DULIEU!O228,"")</f>
        <v/>
      </c>
      <c r="G236" s="853" t="str">
        <f>IF(E236="","",IF(LEFT(DULIEU!$V228,LEN(SCT!$G$8))=SCT!$G$8,DULIEU!$W228,IF(LEFT(DULIEU!$W228,LEN(SCT!$G$8))=SCT!$G$8,DULIEU!$V228)))</f>
        <v/>
      </c>
      <c r="H236" s="854">
        <f>IF(E236="",0,IF(LEFT(DULIEU!$V228,LEN(SCT!$G$8))=SCT!$G$8,DULIEU!$X228,0))</f>
        <v>0</v>
      </c>
      <c r="I236" s="854">
        <f>IF(E236="",0,IF(LEFT(DULIEU!$W228,LEN(SCT!$G$8))=SCT!$G$8,DULIEU!$X228,0))</f>
        <v>0</v>
      </c>
      <c r="J236" s="855">
        <f>MAX($J$13+SUBTOTAL(9,$H$15:H236)-SUBTOTAL(9,$I$15:I236)-$K$13,0)</f>
        <v>2008267500</v>
      </c>
      <c r="K236" s="855">
        <f>MAX($K$13+SUBTOTAL(9,$I$15:I236)-SUBTOTAL(9,$H$15:H236)-$J$13,0)</f>
        <v>0</v>
      </c>
      <c r="L236" s="846" t="str">
        <f t="shared" si="4"/>
        <v/>
      </c>
      <c r="M236" s="420"/>
      <c r="N236" s="420"/>
      <c r="O236" s="420"/>
      <c r="P236" s="420"/>
      <c r="Q236" s="420"/>
      <c r="R236" s="420"/>
      <c r="S236" s="420"/>
      <c r="T236" s="420"/>
      <c r="U236" s="420"/>
      <c r="V236" s="420"/>
      <c r="W236" s="420"/>
      <c r="X236" s="420"/>
      <c r="Y236" s="420"/>
      <c r="Z236" s="420"/>
      <c r="AA236" s="420"/>
      <c r="AB236" s="420"/>
      <c r="AC236" s="420"/>
    </row>
    <row r="237" spans="1:29" ht="13.5" hidden="1" customHeight="1">
      <c r="A237" s="420"/>
      <c r="B237" s="853" t="str">
        <f>IF(OR(LEFT(DULIEU!$V229,LEN(SCT!$G$8))=SCT!$G$8,LEFT(DULIEU!$W229,LEN(SCT!$G$8))=SCT!$G$8),DULIEU!D229,"")</f>
        <v/>
      </c>
      <c r="C237" s="853" t="str">
        <f>IF(OR(LEFT(DULIEU!$V229,LEN(SCT!$G$8))=SCT!$G$8,LEFT(DULIEU!$W229,LEN(SCT!$G$8))=SCT!$G$8),DULIEU!H229,"")</f>
        <v/>
      </c>
      <c r="D237" s="853" t="str">
        <f>IF(OR(LEFT(DULIEU!$V229,LEN(SCT!$G$8))=SCT!$G$8,LEFT(DULIEU!$W229,LEN(SCT!$G$8))=SCT!$G$8),DULIEU!J229,"")</f>
        <v/>
      </c>
      <c r="E237" s="853" t="str">
        <f>IF(OR(LEFT(DULIEU!$V229,LEN(SCT!$G$8))=SCT!$G$8,LEFT(DULIEU!$W229,LEN(SCT!$G$8))=SCT!$G$8),DULIEU!E229,"")</f>
        <v/>
      </c>
      <c r="F237" s="1179" t="str">
        <f>IF(OR(LEFT(DULIEU!$V229,LEN(SCT!$G$8))=SCT!$G$8,LEFT(DULIEU!$W229,LEN(SCT!$G$8))=SCT!$G$8),DULIEU!O229,"")</f>
        <v/>
      </c>
      <c r="G237" s="853" t="str">
        <f>IF(E237="","",IF(LEFT(DULIEU!$V229,LEN(SCT!$G$8))=SCT!$G$8,DULIEU!$W229,IF(LEFT(DULIEU!$W229,LEN(SCT!$G$8))=SCT!$G$8,DULIEU!$V229)))</f>
        <v/>
      </c>
      <c r="H237" s="854">
        <f>IF(E237="",0,IF(LEFT(DULIEU!$V229,LEN(SCT!$G$8))=SCT!$G$8,DULIEU!$X229,0))</f>
        <v>0</v>
      </c>
      <c r="I237" s="854">
        <f>IF(E237="",0,IF(LEFT(DULIEU!$W229,LEN(SCT!$G$8))=SCT!$G$8,DULIEU!$X229,0))</f>
        <v>0</v>
      </c>
      <c r="J237" s="855">
        <f>MAX($J$13+SUBTOTAL(9,$H$15:H237)-SUBTOTAL(9,$I$15:I237)-$K$13,0)</f>
        <v>2008267500</v>
      </c>
      <c r="K237" s="855">
        <f>MAX($K$13+SUBTOTAL(9,$I$15:I237)-SUBTOTAL(9,$H$15:H237)-$J$13,0)</f>
        <v>0</v>
      </c>
      <c r="L237" s="846" t="str">
        <f t="shared" si="4"/>
        <v/>
      </c>
      <c r="M237" s="420"/>
      <c r="N237" s="420"/>
      <c r="O237" s="420"/>
      <c r="P237" s="420"/>
      <c r="Q237" s="420"/>
      <c r="R237" s="420"/>
      <c r="S237" s="420"/>
      <c r="T237" s="420"/>
      <c r="U237" s="420"/>
      <c r="V237" s="420"/>
      <c r="W237" s="420"/>
      <c r="X237" s="420"/>
      <c r="Y237" s="420"/>
      <c r="Z237" s="420"/>
      <c r="AA237" s="420"/>
      <c r="AB237" s="420"/>
      <c r="AC237" s="420"/>
    </row>
    <row r="238" spans="1:29" ht="13.5" hidden="1" customHeight="1">
      <c r="A238" s="420"/>
      <c r="B238" s="853" t="str">
        <f>IF(OR(LEFT(DULIEU!$V230,LEN(SCT!$G$8))=SCT!$G$8,LEFT(DULIEU!$W230,LEN(SCT!$G$8))=SCT!$G$8),DULIEU!D230,"")</f>
        <v/>
      </c>
      <c r="C238" s="853" t="str">
        <f>IF(OR(LEFT(DULIEU!$V230,LEN(SCT!$G$8))=SCT!$G$8,LEFT(DULIEU!$W230,LEN(SCT!$G$8))=SCT!$G$8),DULIEU!H230,"")</f>
        <v/>
      </c>
      <c r="D238" s="853" t="str">
        <f>IF(OR(LEFT(DULIEU!$V230,LEN(SCT!$G$8))=SCT!$G$8,LEFT(DULIEU!$W230,LEN(SCT!$G$8))=SCT!$G$8),DULIEU!J230,"")</f>
        <v/>
      </c>
      <c r="E238" s="853" t="str">
        <f>IF(OR(LEFT(DULIEU!$V230,LEN(SCT!$G$8))=SCT!$G$8,LEFT(DULIEU!$W230,LEN(SCT!$G$8))=SCT!$G$8),DULIEU!E230,"")</f>
        <v/>
      </c>
      <c r="F238" s="1179" t="str">
        <f>IF(OR(LEFT(DULIEU!$V230,LEN(SCT!$G$8))=SCT!$G$8,LEFT(DULIEU!$W230,LEN(SCT!$G$8))=SCT!$G$8),DULIEU!O230,"")</f>
        <v/>
      </c>
      <c r="G238" s="853" t="str">
        <f>IF(E238="","",IF(LEFT(DULIEU!$V230,LEN(SCT!$G$8))=SCT!$G$8,DULIEU!$W230,IF(LEFT(DULIEU!$W230,LEN(SCT!$G$8))=SCT!$G$8,DULIEU!$V230)))</f>
        <v/>
      </c>
      <c r="H238" s="854">
        <f>IF(E238="",0,IF(LEFT(DULIEU!$V230,LEN(SCT!$G$8))=SCT!$G$8,DULIEU!$X230,0))</f>
        <v>0</v>
      </c>
      <c r="I238" s="854">
        <f>IF(E238="",0,IF(LEFT(DULIEU!$W230,LEN(SCT!$G$8))=SCT!$G$8,DULIEU!$X230,0))</f>
        <v>0</v>
      </c>
      <c r="J238" s="855">
        <f>MAX($J$13+SUBTOTAL(9,$H$15:H238)-SUBTOTAL(9,$I$15:I238)-$K$13,0)</f>
        <v>2008267500</v>
      </c>
      <c r="K238" s="855">
        <f>MAX($K$13+SUBTOTAL(9,$I$15:I238)-SUBTOTAL(9,$H$15:H238)-$J$13,0)</f>
        <v>0</v>
      </c>
      <c r="L238" s="846" t="str">
        <f t="shared" si="4"/>
        <v/>
      </c>
      <c r="M238" s="420"/>
      <c r="N238" s="420"/>
      <c r="O238" s="420"/>
      <c r="P238" s="420"/>
      <c r="Q238" s="420"/>
      <c r="R238" s="420"/>
      <c r="S238" s="420"/>
      <c r="T238" s="420"/>
      <c r="U238" s="420"/>
      <c r="V238" s="420"/>
      <c r="W238" s="420"/>
      <c r="X238" s="420"/>
      <c r="Y238" s="420"/>
      <c r="Z238" s="420"/>
      <c r="AA238" s="420"/>
      <c r="AB238" s="420"/>
      <c r="AC238" s="420"/>
    </row>
    <row r="239" spans="1:29" ht="13.5" hidden="1" customHeight="1">
      <c r="A239" s="420"/>
      <c r="B239" s="853" t="str">
        <f>IF(OR(LEFT(DULIEU!$V231,LEN(SCT!$G$8))=SCT!$G$8,LEFT(DULIEU!$W231,LEN(SCT!$G$8))=SCT!$G$8),DULIEU!D231,"")</f>
        <v/>
      </c>
      <c r="C239" s="853" t="str">
        <f>IF(OR(LEFT(DULIEU!$V231,LEN(SCT!$G$8))=SCT!$G$8,LEFT(DULIEU!$W231,LEN(SCT!$G$8))=SCT!$G$8),DULIEU!H231,"")</f>
        <v/>
      </c>
      <c r="D239" s="853" t="str">
        <f>IF(OR(LEFT(DULIEU!$V231,LEN(SCT!$G$8))=SCT!$G$8,LEFT(DULIEU!$W231,LEN(SCT!$G$8))=SCT!$G$8),DULIEU!J231,"")</f>
        <v/>
      </c>
      <c r="E239" s="853" t="str">
        <f>IF(OR(LEFT(DULIEU!$V231,LEN(SCT!$G$8))=SCT!$G$8,LEFT(DULIEU!$W231,LEN(SCT!$G$8))=SCT!$G$8),DULIEU!E231,"")</f>
        <v/>
      </c>
      <c r="F239" s="1179" t="str">
        <f>IF(OR(LEFT(DULIEU!$V231,LEN(SCT!$G$8))=SCT!$G$8,LEFT(DULIEU!$W231,LEN(SCT!$G$8))=SCT!$G$8),DULIEU!O231,"")</f>
        <v/>
      </c>
      <c r="G239" s="853" t="str">
        <f>IF(E239="","",IF(LEFT(DULIEU!$V231,LEN(SCT!$G$8))=SCT!$G$8,DULIEU!$W231,IF(LEFT(DULIEU!$W231,LEN(SCT!$G$8))=SCT!$G$8,DULIEU!$V231)))</f>
        <v/>
      </c>
      <c r="H239" s="854">
        <f>IF(E239="",0,IF(LEFT(DULIEU!$V231,LEN(SCT!$G$8))=SCT!$G$8,DULIEU!$X231,0))</f>
        <v>0</v>
      </c>
      <c r="I239" s="854">
        <f>IF(E239="",0,IF(LEFT(DULIEU!$W231,LEN(SCT!$G$8))=SCT!$G$8,DULIEU!$X231,0))</f>
        <v>0</v>
      </c>
      <c r="J239" s="855">
        <f>MAX($J$13+SUBTOTAL(9,$H$15:H239)-SUBTOTAL(9,$I$15:I239)-$K$13,0)</f>
        <v>2008267500</v>
      </c>
      <c r="K239" s="855">
        <f>MAX($K$13+SUBTOTAL(9,$I$15:I239)-SUBTOTAL(9,$H$15:H239)-$J$13,0)</f>
        <v>0</v>
      </c>
      <c r="L239" s="846" t="str">
        <f t="shared" si="4"/>
        <v/>
      </c>
      <c r="M239" s="420"/>
      <c r="N239" s="420"/>
      <c r="O239" s="420"/>
      <c r="P239" s="420"/>
      <c r="Q239" s="420"/>
      <c r="R239" s="420"/>
      <c r="S239" s="420"/>
      <c r="T239" s="420"/>
      <c r="U239" s="420"/>
      <c r="V239" s="420"/>
      <c r="W239" s="420"/>
      <c r="X239" s="420"/>
      <c r="Y239" s="420"/>
      <c r="Z239" s="420"/>
      <c r="AA239" s="420"/>
      <c r="AB239" s="420"/>
      <c r="AC239" s="420"/>
    </row>
    <row r="240" spans="1:29" ht="13.5" hidden="1" customHeight="1">
      <c r="A240" s="420"/>
      <c r="B240" s="853" t="str">
        <f>IF(OR(LEFT(DULIEU!$V232,LEN(SCT!$G$8))=SCT!$G$8,LEFT(DULIEU!$W232,LEN(SCT!$G$8))=SCT!$G$8),DULIEU!D232,"")</f>
        <v/>
      </c>
      <c r="C240" s="853" t="str">
        <f>IF(OR(LEFT(DULIEU!$V232,LEN(SCT!$G$8))=SCT!$G$8,LEFT(DULIEU!$W232,LEN(SCT!$G$8))=SCT!$G$8),DULIEU!H232,"")</f>
        <v/>
      </c>
      <c r="D240" s="853" t="str">
        <f>IF(OR(LEFT(DULIEU!$V232,LEN(SCT!$G$8))=SCT!$G$8,LEFT(DULIEU!$W232,LEN(SCT!$G$8))=SCT!$G$8),DULIEU!J232,"")</f>
        <v/>
      </c>
      <c r="E240" s="853" t="str">
        <f>IF(OR(LEFT(DULIEU!$V232,LEN(SCT!$G$8))=SCT!$G$8,LEFT(DULIEU!$W232,LEN(SCT!$G$8))=SCT!$G$8),DULIEU!E232,"")</f>
        <v/>
      </c>
      <c r="F240" s="1179" t="str">
        <f>IF(OR(LEFT(DULIEU!$V232,LEN(SCT!$G$8))=SCT!$G$8,LEFT(DULIEU!$W232,LEN(SCT!$G$8))=SCT!$G$8),DULIEU!O232,"")</f>
        <v/>
      </c>
      <c r="G240" s="853" t="str">
        <f>IF(E240="","",IF(LEFT(DULIEU!$V232,LEN(SCT!$G$8))=SCT!$G$8,DULIEU!$W232,IF(LEFT(DULIEU!$W232,LEN(SCT!$G$8))=SCT!$G$8,DULIEU!$V232)))</f>
        <v/>
      </c>
      <c r="H240" s="854">
        <f>IF(E240="",0,IF(LEFT(DULIEU!$V232,LEN(SCT!$G$8))=SCT!$G$8,DULIEU!$X232,0))</f>
        <v>0</v>
      </c>
      <c r="I240" s="854">
        <f>IF(E240="",0,IF(LEFT(DULIEU!$W232,LEN(SCT!$G$8))=SCT!$G$8,DULIEU!$X232,0))</f>
        <v>0</v>
      </c>
      <c r="J240" s="855">
        <f>MAX($J$13+SUBTOTAL(9,$H$15:H240)-SUBTOTAL(9,$I$15:I240)-$K$13,0)</f>
        <v>2008267500</v>
      </c>
      <c r="K240" s="855">
        <f>MAX($K$13+SUBTOTAL(9,$I$15:I240)-SUBTOTAL(9,$H$15:H240)-$J$13,0)</f>
        <v>0</v>
      </c>
      <c r="L240" s="846" t="str">
        <f t="shared" si="4"/>
        <v/>
      </c>
      <c r="M240" s="420"/>
      <c r="N240" s="420"/>
      <c r="O240" s="420"/>
      <c r="P240" s="420"/>
      <c r="Q240" s="420"/>
      <c r="R240" s="420"/>
      <c r="S240" s="420"/>
      <c r="T240" s="420"/>
      <c r="U240" s="420"/>
      <c r="V240" s="420"/>
      <c r="W240" s="420"/>
      <c r="X240" s="420"/>
      <c r="Y240" s="420"/>
      <c r="Z240" s="420"/>
      <c r="AA240" s="420"/>
      <c r="AB240" s="420"/>
      <c r="AC240" s="420"/>
    </row>
    <row r="241" spans="1:29" ht="13.5" hidden="1" customHeight="1">
      <c r="A241" s="420"/>
      <c r="B241" s="853" t="str">
        <f>IF(OR(LEFT(DULIEU!$V233,LEN(SCT!$G$8))=SCT!$G$8,LEFT(DULIEU!$W233,LEN(SCT!$G$8))=SCT!$G$8),DULIEU!D233,"")</f>
        <v/>
      </c>
      <c r="C241" s="853" t="str">
        <f>IF(OR(LEFT(DULIEU!$V233,LEN(SCT!$G$8))=SCT!$G$8,LEFT(DULIEU!$W233,LEN(SCT!$G$8))=SCT!$G$8),DULIEU!H233,"")</f>
        <v/>
      </c>
      <c r="D241" s="853" t="str">
        <f>IF(OR(LEFT(DULIEU!$V233,LEN(SCT!$G$8))=SCT!$G$8,LEFT(DULIEU!$W233,LEN(SCT!$G$8))=SCT!$G$8),DULIEU!J233,"")</f>
        <v/>
      </c>
      <c r="E241" s="853" t="str">
        <f>IF(OR(LEFT(DULIEU!$V233,LEN(SCT!$G$8))=SCT!$G$8,LEFT(DULIEU!$W233,LEN(SCT!$G$8))=SCT!$G$8),DULIEU!E233,"")</f>
        <v/>
      </c>
      <c r="F241" s="1179" t="str">
        <f>IF(OR(LEFT(DULIEU!$V233,LEN(SCT!$G$8))=SCT!$G$8,LEFT(DULIEU!$W233,LEN(SCT!$G$8))=SCT!$G$8),DULIEU!O233,"")</f>
        <v/>
      </c>
      <c r="G241" s="853" t="str">
        <f>IF(E241="","",IF(LEFT(DULIEU!$V233,LEN(SCT!$G$8))=SCT!$G$8,DULIEU!$W233,IF(LEFT(DULIEU!$W233,LEN(SCT!$G$8))=SCT!$G$8,DULIEU!$V233)))</f>
        <v/>
      </c>
      <c r="H241" s="854">
        <f>IF(E241="",0,IF(LEFT(DULIEU!$V233,LEN(SCT!$G$8))=SCT!$G$8,DULIEU!$X233,0))</f>
        <v>0</v>
      </c>
      <c r="I241" s="854">
        <f>IF(E241="",0,IF(LEFT(DULIEU!$W233,LEN(SCT!$G$8))=SCT!$G$8,DULIEU!$X233,0))</f>
        <v>0</v>
      </c>
      <c r="J241" s="855">
        <f>MAX($J$13+SUBTOTAL(9,$H$15:H241)-SUBTOTAL(9,$I$15:I241)-$K$13,0)</f>
        <v>2008267500</v>
      </c>
      <c r="K241" s="855">
        <f>MAX($K$13+SUBTOTAL(9,$I$15:I241)-SUBTOTAL(9,$H$15:H241)-$J$13,0)</f>
        <v>0</v>
      </c>
      <c r="L241" s="846" t="str">
        <f t="shared" si="4"/>
        <v/>
      </c>
      <c r="M241" s="420"/>
      <c r="N241" s="420"/>
      <c r="O241" s="420"/>
      <c r="P241" s="420"/>
      <c r="Q241" s="420"/>
      <c r="R241" s="420"/>
      <c r="S241" s="420"/>
      <c r="T241" s="420"/>
      <c r="U241" s="420"/>
      <c r="V241" s="420"/>
      <c r="W241" s="420"/>
      <c r="X241" s="420"/>
      <c r="Y241" s="420"/>
      <c r="Z241" s="420"/>
      <c r="AA241" s="420"/>
      <c r="AB241" s="420"/>
      <c r="AC241" s="420"/>
    </row>
    <row r="242" spans="1:29" ht="13.5" hidden="1" customHeight="1">
      <c r="A242" s="420"/>
      <c r="B242" s="853" t="str">
        <f>IF(OR(LEFT(DULIEU!$V234,LEN(SCT!$G$8))=SCT!$G$8,LEFT(DULIEU!$W234,LEN(SCT!$G$8))=SCT!$G$8),DULIEU!D234,"")</f>
        <v/>
      </c>
      <c r="C242" s="853" t="str">
        <f>IF(OR(LEFT(DULIEU!$V234,LEN(SCT!$G$8))=SCT!$G$8,LEFT(DULIEU!$W234,LEN(SCT!$G$8))=SCT!$G$8),DULIEU!H234,"")</f>
        <v/>
      </c>
      <c r="D242" s="853" t="str">
        <f>IF(OR(LEFT(DULIEU!$V234,LEN(SCT!$G$8))=SCT!$G$8,LEFT(DULIEU!$W234,LEN(SCT!$G$8))=SCT!$G$8),DULIEU!J234,"")</f>
        <v/>
      </c>
      <c r="E242" s="853" t="str">
        <f>IF(OR(LEFT(DULIEU!$V234,LEN(SCT!$G$8))=SCT!$G$8,LEFT(DULIEU!$W234,LEN(SCT!$G$8))=SCT!$G$8),DULIEU!E234,"")</f>
        <v/>
      </c>
      <c r="F242" s="1179" t="str">
        <f>IF(OR(LEFT(DULIEU!$V234,LEN(SCT!$G$8))=SCT!$G$8,LEFT(DULIEU!$W234,LEN(SCT!$G$8))=SCT!$G$8),DULIEU!O234,"")</f>
        <v/>
      </c>
      <c r="G242" s="853" t="str">
        <f>IF(E242="","",IF(LEFT(DULIEU!$V234,LEN(SCT!$G$8))=SCT!$G$8,DULIEU!$W234,IF(LEFT(DULIEU!$W234,LEN(SCT!$G$8))=SCT!$G$8,DULIEU!$V234)))</f>
        <v/>
      </c>
      <c r="H242" s="854">
        <f>IF(E242="",0,IF(LEFT(DULIEU!$V234,LEN(SCT!$G$8))=SCT!$G$8,DULIEU!$X234,0))</f>
        <v>0</v>
      </c>
      <c r="I242" s="854">
        <f>IF(E242="",0,IF(LEFT(DULIEU!$W234,LEN(SCT!$G$8))=SCT!$G$8,DULIEU!$X234,0))</f>
        <v>0</v>
      </c>
      <c r="J242" s="855">
        <f>MAX($J$13+SUBTOTAL(9,$H$15:H242)-SUBTOTAL(9,$I$15:I242)-$K$13,0)</f>
        <v>2008267500</v>
      </c>
      <c r="K242" s="855">
        <f>MAX($K$13+SUBTOTAL(9,$I$15:I242)-SUBTOTAL(9,$H$15:H242)-$J$13,0)</f>
        <v>0</v>
      </c>
      <c r="L242" s="846" t="str">
        <f t="shared" si="4"/>
        <v/>
      </c>
      <c r="M242" s="420"/>
      <c r="N242" s="420"/>
      <c r="O242" s="420"/>
      <c r="P242" s="420"/>
      <c r="Q242" s="420"/>
      <c r="R242" s="420"/>
      <c r="S242" s="420"/>
      <c r="T242" s="420"/>
      <c r="U242" s="420"/>
      <c r="V242" s="420"/>
      <c r="W242" s="420"/>
      <c r="X242" s="420"/>
      <c r="Y242" s="420"/>
      <c r="Z242" s="420"/>
      <c r="AA242" s="420"/>
      <c r="AB242" s="420"/>
      <c r="AC242" s="420"/>
    </row>
    <row r="243" spans="1:29" ht="13.5" hidden="1" customHeight="1">
      <c r="A243" s="420"/>
      <c r="B243" s="853" t="str">
        <f>IF(OR(LEFT(DULIEU!$V235,LEN(SCT!$G$8))=SCT!$G$8,LEFT(DULIEU!$W235,LEN(SCT!$G$8))=SCT!$G$8),DULIEU!D235,"")</f>
        <v/>
      </c>
      <c r="C243" s="853" t="str">
        <f>IF(OR(LEFT(DULIEU!$V235,LEN(SCT!$G$8))=SCT!$G$8,LEFT(DULIEU!$W235,LEN(SCT!$G$8))=SCT!$G$8),DULIEU!H235,"")</f>
        <v/>
      </c>
      <c r="D243" s="853" t="str">
        <f>IF(OR(LEFT(DULIEU!$V235,LEN(SCT!$G$8))=SCT!$G$8,LEFT(DULIEU!$W235,LEN(SCT!$G$8))=SCT!$G$8),DULIEU!J235,"")</f>
        <v/>
      </c>
      <c r="E243" s="853" t="str">
        <f>IF(OR(LEFT(DULIEU!$V235,LEN(SCT!$G$8))=SCT!$G$8,LEFT(DULIEU!$W235,LEN(SCT!$G$8))=SCT!$G$8),DULIEU!E235,"")</f>
        <v/>
      </c>
      <c r="F243" s="1179" t="str">
        <f>IF(OR(LEFT(DULIEU!$V235,LEN(SCT!$G$8))=SCT!$G$8,LEFT(DULIEU!$W235,LEN(SCT!$G$8))=SCT!$G$8),DULIEU!O235,"")</f>
        <v/>
      </c>
      <c r="G243" s="853" t="str">
        <f>IF(E243="","",IF(LEFT(DULIEU!$V235,LEN(SCT!$G$8))=SCT!$G$8,DULIEU!$W235,IF(LEFT(DULIEU!$W235,LEN(SCT!$G$8))=SCT!$G$8,DULIEU!$V235)))</f>
        <v/>
      </c>
      <c r="H243" s="854">
        <f>IF(E243="",0,IF(LEFT(DULIEU!$V235,LEN(SCT!$G$8))=SCT!$G$8,DULIEU!$X235,0))</f>
        <v>0</v>
      </c>
      <c r="I243" s="854">
        <f>IF(E243="",0,IF(LEFT(DULIEU!$W235,LEN(SCT!$G$8))=SCT!$G$8,DULIEU!$X235,0))</f>
        <v>0</v>
      </c>
      <c r="J243" s="855">
        <f>MAX($J$13+SUBTOTAL(9,$H$15:H243)-SUBTOTAL(9,$I$15:I243)-$K$13,0)</f>
        <v>2008267500</v>
      </c>
      <c r="K243" s="855">
        <f>MAX($K$13+SUBTOTAL(9,$I$15:I243)-SUBTOTAL(9,$H$15:H243)-$J$13,0)</f>
        <v>0</v>
      </c>
      <c r="L243" s="846" t="str">
        <f t="shared" si="4"/>
        <v/>
      </c>
      <c r="M243" s="420"/>
      <c r="N243" s="420"/>
      <c r="O243" s="420"/>
      <c r="P243" s="420"/>
      <c r="Q243" s="420"/>
      <c r="R243" s="420"/>
      <c r="S243" s="420"/>
      <c r="T243" s="420"/>
      <c r="U243" s="420"/>
      <c r="V243" s="420"/>
      <c r="W243" s="420"/>
      <c r="X243" s="420"/>
      <c r="Y243" s="420"/>
      <c r="Z243" s="420"/>
      <c r="AA243" s="420"/>
      <c r="AB243" s="420"/>
      <c r="AC243" s="420"/>
    </row>
    <row r="244" spans="1:29" ht="13.5" hidden="1" customHeight="1">
      <c r="A244" s="420"/>
      <c r="B244" s="853" t="str">
        <f>IF(OR(LEFT(DULIEU!$V236,LEN(SCT!$G$8))=SCT!$G$8,LEFT(DULIEU!$W236,LEN(SCT!$G$8))=SCT!$G$8),DULIEU!D236,"")</f>
        <v/>
      </c>
      <c r="C244" s="853" t="str">
        <f>IF(OR(LEFT(DULIEU!$V236,LEN(SCT!$G$8))=SCT!$G$8,LEFT(DULIEU!$W236,LEN(SCT!$G$8))=SCT!$G$8),DULIEU!H236,"")</f>
        <v/>
      </c>
      <c r="D244" s="853" t="str">
        <f>IF(OR(LEFT(DULIEU!$V236,LEN(SCT!$G$8))=SCT!$G$8,LEFT(DULIEU!$W236,LEN(SCT!$G$8))=SCT!$G$8),DULIEU!J236,"")</f>
        <v/>
      </c>
      <c r="E244" s="853" t="str">
        <f>IF(OR(LEFT(DULIEU!$V236,LEN(SCT!$G$8))=SCT!$G$8,LEFT(DULIEU!$W236,LEN(SCT!$G$8))=SCT!$G$8),DULIEU!E236,"")</f>
        <v/>
      </c>
      <c r="F244" s="1179" t="str">
        <f>IF(OR(LEFT(DULIEU!$V236,LEN(SCT!$G$8))=SCT!$G$8,LEFT(DULIEU!$W236,LEN(SCT!$G$8))=SCT!$G$8),DULIEU!O236,"")</f>
        <v/>
      </c>
      <c r="G244" s="853" t="str">
        <f>IF(E244="","",IF(LEFT(DULIEU!$V236,LEN(SCT!$G$8))=SCT!$G$8,DULIEU!$W236,IF(LEFT(DULIEU!$W236,LEN(SCT!$G$8))=SCT!$G$8,DULIEU!$V236)))</f>
        <v/>
      </c>
      <c r="H244" s="854">
        <f>IF(E244="",0,IF(LEFT(DULIEU!$V236,LEN(SCT!$G$8))=SCT!$G$8,DULIEU!$X236,0))</f>
        <v>0</v>
      </c>
      <c r="I244" s="854">
        <f>IF(E244="",0,IF(LEFT(DULIEU!$W236,LEN(SCT!$G$8))=SCT!$G$8,DULIEU!$X236,0))</f>
        <v>0</v>
      </c>
      <c r="J244" s="855">
        <f>MAX($J$13+SUBTOTAL(9,$H$15:H244)-SUBTOTAL(9,$I$15:I244)-$K$13,0)</f>
        <v>2008267500</v>
      </c>
      <c r="K244" s="855">
        <f>MAX($K$13+SUBTOTAL(9,$I$15:I244)-SUBTOTAL(9,$H$15:H244)-$J$13,0)</f>
        <v>0</v>
      </c>
      <c r="L244" s="846" t="str">
        <f t="shared" si="4"/>
        <v/>
      </c>
      <c r="M244" s="420"/>
      <c r="N244" s="420"/>
      <c r="O244" s="420"/>
      <c r="P244" s="420"/>
      <c r="Q244" s="420"/>
      <c r="R244" s="420"/>
      <c r="S244" s="420"/>
      <c r="T244" s="420"/>
      <c r="U244" s="420"/>
      <c r="V244" s="420"/>
      <c r="W244" s="420"/>
      <c r="X244" s="420"/>
      <c r="Y244" s="420"/>
      <c r="Z244" s="420"/>
      <c r="AA244" s="420"/>
      <c r="AB244" s="420"/>
      <c r="AC244" s="420"/>
    </row>
    <row r="245" spans="1:29" ht="13.5" hidden="1" customHeight="1">
      <c r="A245" s="420"/>
      <c r="B245" s="853" t="str">
        <f>IF(OR(LEFT(DULIEU!$V237,LEN(SCT!$G$8))=SCT!$G$8,LEFT(DULIEU!$W237,LEN(SCT!$G$8))=SCT!$G$8),DULIEU!D237,"")</f>
        <v/>
      </c>
      <c r="C245" s="853" t="str">
        <f>IF(OR(LEFT(DULIEU!$V237,LEN(SCT!$G$8))=SCT!$G$8,LEFT(DULIEU!$W237,LEN(SCT!$G$8))=SCT!$G$8),DULIEU!H237,"")</f>
        <v/>
      </c>
      <c r="D245" s="853" t="str">
        <f>IF(OR(LEFT(DULIEU!$V237,LEN(SCT!$G$8))=SCT!$G$8,LEFT(DULIEU!$W237,LEN(SCT!$G$8))=SCT!$G$8),DULIEU!J237,"")</f>
        <v/>
      </c>
      <c r="E245" s="853" t="str">
        <f>IF(OR(LEFT(DULIEU!$V237,LEN(SCT!$G$8))=SCT!$G$8,LEFT(DULIEU!$W237,LEN(SCT!$G$8))=SCT!$G$8),DULIEU!E237,"")</f>
        <v/>
      </c>
      <c r="F245" s="1179" t="str">
        <f>IF(OR(LEFT(DULIEU!$V237,LEN(SCT!$G$8))=SCT!$G$8,LEFT(DULIEU!$W237,LEN(SCT!$G$8))=SCT!$G$8),DULIEU!O237,"")</f>
        <v/>
      </c>
      <c r="G245" s="853" t="str">
        <f>IF(E245="","",IF(LEFT(DULIEU!$V237,LEN(SCT!$G$8))=SCT!$G$8,DULIEU!$W237,IF(LEFT(DULIEU!$W237,LEN(SCT!$G$8))=SCT!$G$8,DULIEU!$V237)))</f>
        <v/>
      </c>
      <c r="H245" s="854">
        <f>IF(E245="",0,IF(LEFT(DULIEU!$V237,LEN(SCT!$G$8))=SCT!$G$8,DULIEU!$X237,0))</f>
        <v>0</v>
      </c>
      <c r="I245" s="854">
        <f>IF(E245="",0,IF(LEFT(DULIEU!$W237,LEN(SCT!$G$8))=SCT!$G$8,DULIEU!$X237,0))</f>
        <v>0</v>
      </c>
      <c r="J245" s="855">
        <f>MAX($J$13+SUBTOTAL(9,$H$15:H245)-SUBTOTAL(9,$I$15:I245)-$K$13,0)</f>
        <v>2008267500</v>
      </c>
      <c r="K245" s="855">
        <f>MAX($K$13+SUBTOTAL(9,$I$15:I245)-SUBTOTAL(9,$H$15:H245)-$J$13,0)</f>
        <v>0</v>
      </c>
      <c r="L245" s="846" t="str">
        <f t="shared" si="4"/>
        <v/>
      </c>
      <c r="M245" s="420"/>
      <c r="N245" s="420"/>
      <c r="O245" s="420"/>
      <c r="P245" s="420"/>
      <c r="Q245" s="420"/>
      <c r="R245" s="420"/>
      <c r="S245" s="420"/>
      <c r="T245" s="420"/>
      <c r="U245" s="420"/>
      <c r="V245" s="420"/>
      <c r="W245" s="420"/>
      <c r="X245" s="420"/>
      <c r="Y245" s="420"/>
      <c r="Z245" s="420"/>
      <c r="AA245" s="420"/>
      <c r="AB245" s="420"/>
      <c r="AC245" s="420"/>
    </row>
    <row r="246" spans="1:29" ht="13.5" hidden="1" customHeight="1">
      <c r="A246" s="420"/>
      <c r="B246" s="853" t="str">
        <f>IF(OR(LEFT(DULIEU!$V238,LEN(SCT!$G$8))=SCT!$G$8,LEFT(DULIEU!$W238,LEN(SCT!$G$8))=SCT!$G$8),DULIEU!D238,"")</f>
        <v/>
      </c>
      <c r="C246" s="853" t="str">
        <f>IF(OR(LEFT(DULIEU!$V238,LEN(SCT!$G$8))=SCT!$G$8,LEFT(DULIEU!$W238,LEN(SCT!$G$8))=SCT!$G$8),DULIEU!H238,"")</f>
        <v/>
      </c>
      <c r="D246" s="853" t="str">
        <f>IF(OR(LEFT(DULIEU!$V238,LEN(SCT!$G$8))=SCT!$G$8,LEFT(DULIEU!$W238,LEN(SCT!$G$8))=SCT!$G$8),DULIEU!J238,"")</f>
        <v/>
      </c>
      <c r="E246" s="853" t="str">
        <f>IF(OR(LEFT(DULIEU!$V238,LEN(SCT!$G$8))=SCT!$G$8,LEFT(DULIEU!$W238,LEN(SCT!$G$8))=SCT!$G$8),DULIEU!E238,"")</f>
        <v/>
      </c>
      <c r="F246" s="1179" t="str">
        <f>IF(OR(LEFT(DULIEU!$V238,LEN(SCT!$G$8))=SCT!$G$8,LEFT(DULIEU!$W238,LEN(SCT!$G$8))=SCT!$G$8),DULIEU!O238,"")</f>
        <v/>
      </c>
      <c r="G246" s="853" t="str">
        <f>IF(E246="","",IF(LEFT(DULIEU!$V238,LEN(SCT!$G$8))=SCT!$G$8,DULIEU!$W238,IF(LEFT(DULIEU!$W238,LEN(SCT!$G$8))=SCT!$G$8,DULIEU!$V238)))</f>
        <v/>
      </c>
      <c r="H246" s="854">
        <f>IF(E246="",0,IF(LEFT(DULIEU!$V238,LEN(SCT!$G$8))=SCT!$G$8,DULIEU!$X238,0))</f>
        <v>0</v>
      </c>
      <c r="I246" s="854">
        <f>IF(E246="",0,IF(LEFT(DULIEU!$W238,LEN(SCT!$G$8))=SCT!$G$8,DULIEU!$X238,0))</f>
        <v>0</v>
      </c>
      <c r="J246" s="855">
        <f>MAX($J$13+SUBTOTAL(9,$H$15:H246)-SUBTOTAL(9,$I$15:I246)-$K$13,0)</f>
        <v>2008267500</v>
      </c>
      <c r="K246" s="855">
        <f>MAX($K$13+SUBTOTAL(9,$I$15:I246)-SUBTOTAL(9,$H$15:H246)-$J$13,0)</f>
        <v>0</v>
      </c>
      <c r="L246" s="846" t="str">
        <f t="shared" si="4"/>
        <v/>
      </c>
      <c r="M246" s="420"/>
      <c r="N246" s="420"/>
      <c r="O246" s="420"/>
      <c r="P246" s="420"/>
      <c r="Q246" s="420"/>
      <c r="R246" s="420"/>
      <c r="S246" s="420"/>
      <c r="T246" s="420"/>
      <c r="U246" s="420"/>
      <c r="V246" s="420"/>
      <c r="W246" s="420"/>
      <c r="X246" s="420"/>
      <c r="Y246" s="420"/>
      <c r="Z246" s="420"/>
      <c r="AA246" s="420"/>
      <c r="AB246" s="420"/>
      <c r="AC246" s="420"/>
    </row>
    <row r="247" spans="1:29" ht="13.5" hidden="1" customHeight="1">
      <c r="A247" s="420"/>
      <c r="B247" s="853" t="str">
        <f>IF(OR(LEFT(DULIEU!$V239,LEN(SCT!$G$8))=SCT!$G$8,LEFT(DULIEU!$W239,LEN(SCT!$G$8))=SCT!$G$8),DULIEU!D239,"")</f>
        <v/>
      </c>
      <c r="C247" s="853" t="str">
        <f>IF(OR(LEFT(DULIEU!$V239,LEN(SCT!$G$8))=SCT!$G$8,LEFT(DULIEU!$W239,LEN(SCT!$G$8))=SCT!$G$8),DULIEU!H239,"")</f>
        <v/>
      </c>
      <c r="D247" s="853" t="str">
        <f>IF(OR(LEFT(DULIEU!$V239,LEN(SCT!$G$8))=SCT!$G$8,LEFT(DULIEU!$W239,LEN(SCT!$G$8))=SCT!$G$8),DULIEU!J239,"")</f>
        <v/>
      </c>
      <c r="E247" s="853" t="str">
        <f>IF(OR(LEFT(DULIEU!$V239,LEN(SCT!$G$8))=SCT!$G$8,LEFT(DULIEU!$W239,LEN(SCT!$G$8))=SCT!$G$8),DULIEU!E239,"")</f>
        <v/>
      </c>
      <c r="F247" s="1179" t="str">
        <f>IF(OR(LEFT(DULIEU!$V239,LEN(SCT!$G$8))=SCT!$G$8,LEFT(DULIEU!$W239,LEN(SCT!$G$8))=SCT!$G$8),DULIEU!O239,"")</f>
        <v/>
      </c>
      <c r="G247" s="853" t="str">
        <f>IF(E247="","",IF(LEFT(DULIEU!$V239,LEN(SCT!$G$8))=SCT!$G$8,DULIEU!$W239,IF(LEFT(DULIEU!$W239,LEN(SCT!$G$8))=SCT!$G$8,DULIEU!$V239)))</f>
        <v/>
      </c>
      <c r="H247" s="854">
        <f>IF(E247="",0,IF(LEFT(DULIEU!$V239,LEN(SCT!$G$8))=SCT!$G$8,DULIEU!$X239,0))</f>
        <v>0</v>
      </c>
      <c r="I247" s="854">
        <f>IF(E247="",0,IF(LEFT(DULIEU!$W239,LEN(SCT!$G$8))=SCT!$G$8,DULIEU!$X239,0))</f>
        <v>0</v>
      </c>
      <c r="J247" s="855">
        <f>MAX($J$13+SUBTOTAL(9,$H$15:H247)-SUBTOTAL(9,$I$15:I247)-$K$13,0)</f>
        <v>2008267500</v>
      </c>
      <c r="K247" s="855">
        <f>MAX($K$13+SUBTOTAL(9,$I$15:I247)-SUBTOTAL(9,$H$15:H247)-$J$13,0)</f>
        <v>0</v>
      </c>
      <c r="L247" s="846" t="str">
        <f t="shared" si="4"/>
        <v/>
      </c>
      <c r="M247" s="420"/>
      <c r="N247" s="420"/>
      <c r="O247" s="420"/>
      <c r="P247" s="420"/>
      <c r="Q247" s="420"/>
      <c r="R247" s="420"/>
      <c r="S247" s="420"/>
      <c r="T247" s="420"/>
      <c r="U247" s="420"/>
      <c r="V247" s="420"/>
      <c r="W247" s="420"/>
      <c r="X247" s="420"/>
      <c r="Y247" s="420"/>
      <c r="Z247" s="420"/>
      <c r="AA247" s="420"/>
      <c r="AB247" s="420"/>
      <c r="AC247" s="420"/>
    </row>
    <row r="248" spans="1:29" ht="13.5" hidden="1" customHeight="1">
      <c r="A248" s="420"/>
      <c r="B248" s="853" t="str">
        <f>IF(OR(LEFT(DULIEU!$V240,LEN(SCT!$G$8))=SCT!$G$8,LEFT(DULIEU!$W240,LEN(SCT!$G$8))=SCT!$G$8),DULIEU!D240,"")</f>
        <v/>
      </c>
      <c r="C248" s="853" t="str">
        <f>IF(OR(LEFT(DULIEU!$V240,LEN(SCT!$G$8))=SCT!$G$8,LEFT(DULIEU!$W240,LEN(SCT!$G$8))=SCT!$G$8),DULIEU!H240,"")</f>
        <v/>
      </c>
      <c r="D248" s="853" t="str">
        <f>IF(OR(LEFT(DULIEU!$V240,LEN(SCT!$G$8))=SCT!$G$8,LEFT(DULIEU!$W240,LEN(SCT!$G$8))=SCT!$G$8),DULIEU!J240,"")</f>
        <v/>
      </c>
      <c r="E248" s="853" t="str">
        <f>IF(OR(LEFT(DULIEU!$V240,LEN(SCT!$G$8))=SCT!$G$8,LEFT(DULIEU!$W240,LEN(SCT!$G$8))=SCT!$G$8),DULIEU!E240,"")</f>
        <v/>
      </c>
      <c r="F248" s="1179" t="str">
        <f>IF(OR(LEFT(DULIEU!$V240,LEN(SCT!$G$8))=SCT!$G$8,LEFT(DULIEU!$W240,LEN(SCT!$G$8))=SCT!$G$8),DULIEU!O240,"")</f>
        <v/>
      </c>
      <c r="G248" s="853" t="str">
        <f>IF(E248="","",IF(LEFT(DULIEU!$V240,LEN(SCT!$G$8))=SCT!$G$8,DULIEU!$W240,IF(LEFT(DULIEU!$W240,LEN(SCT!$G$8))=SCT!$G$8,DULIEU!$V240)))</f>
        <v/>
      </c>
      <c r="H248" s="854">
        <f>IF(E248="",0,IF(LEFT(DULIEU!$V240,LEN(SCT!$G$8))=SCT!$G$8,DULIEU!$X240,0))</f>
        <v>0</v>
      </c>
      <c r="I248" s="854">
        <f>IF(E248="",0,IF(LEFT(DULIEU!$W240,LEN(SCT!$G$8))=SCT!$G$8,DULIEU!$X240,0))</f>
        <v>0</v>
      </c>
      <c r="J248" s="855">
        <f>MAX($J$13+SUBTOTAL(9,$H$15:H248)-SUBTOTAL(9,$I$15:I248)-$K$13,0)</f>
        <v>2008267500</v>
      </c>
      <c r="K248" s="855">
        <f>MAX($K$13+SUBTOTAL(9,$I$15:I248)-SUBTOTAL(9,$H$15:H248)-$J$13,0)</f>
        <v>0</v>
      </c>
      <c r="L248" s="846" t="str">
        <f t="shared" si="4"/>
        <v/>
      </c>
      <c r="M248" s="420"/>
      <c r="N248" s="420"/>
      <c r="O248" s="420"/>
      <c r="P248" s="420"/>
      <c r="Q248" s="420"/>
      <c r="R248" s="420"/>
      <c r="S248" s="420"/>
      <c r="T248" s="420"/>
      <c r="U248" s="420"/>
      <c r="V248" s="420"/>
      <c r="W248" s="420"/>
      <c r="X248" s="420"/>
      <c r="Y248" s="420"/>
      <c r="Z248" s="420"/>
      <c r="AA248" s="420"/>
      <c r="AB248" s="420"/>
      <c r="AC248" s="420"/>
    </row>
    <row r="249" spans="1:29" ht="13.5" hidden="1" customHeight="1">
      <c r="A249" s="420"/>
      <c r="B249" s="853" t="str">
        <f>IF(OR(LEFT(DULIEU!$V241,LEN(SCT!$G$8))=SCT!$G$8,LEFT(DULIEU!$W241,LEN(SCT!$G$8))=SCT!$G$8),DULIEU!D241,"")</f>
        <v/>
      </c>
      <c r="C249" s="853" t="str">
        <f>IF(OR(LEFT(DULIEU!$V241,LEN(SCT!$G$8))=SCT!$G$8,LEFT(DULIEU!$W241,LEN(SCT!$G$8))=SCT!$G$8),DULIEU!H241,"")</f>
        <v/>
      </c>
      <c r="D249" s="853" t="str">
        <f>IF(OR(LEFT(DULIEU!$V241,LEN(SCT!$G$8))=SCT!$G$8,LEFT(DULIEU!$W241,LEN(SCT!$G$8))=SCT!$G$8),DULIEU!J241,"")</f>
        <v/>
      </c>
      <c r="E249" s="853" t="str">
        <f>IF(OR(LEFT(DULIEU!$V241,LEN(SCT!$G$8))=SCT!$G$8,LEFT(DULIEU!$W241,LEN(SCT!$G$8))=SCT!$G$8),DULIEU!E241,"")</f>
        <v/>
      </c>
      <c r="F249" s="1179" t="str">
        <f>IF(OR(LEFT(DULIEU!$V241,LEN(SCT!$G$8))=SCT!$G$8,LEFT(DULIEU!$W241,LEN(SCT!$G$8))=SCT!$G$8),DULIEU!O241,"")</f>
        <v/>
      </c>
      <c r="G249" s="853" t="str">
        <f>IF(E249="","",IF(LEFT(DULIEU!$V241,LEN(SCT!$G$8))=SCT!$G$8,DULIEU!$W241,IF(LEFT(DULIEU!$W241,LEN(SCT!$G$8))=SCT!$G$8,DULIEU!$V241)))</f>
        <v/>
      </c>
      <c r="H249" s="854">
        <f>IF(E249="",0,IF(LEFT(DULIEU!$V241,LEN(SCT!$G$8))=SCT!$G$8,DULIEU!$X241,0))</f>
        <v>0</v>
      </c>
      <c r="I249" s="854">
        <f>IF(E249="",0,IF(LEFT(DULIEU!$W241,LEN(SCT!$G$8))=SCT!$G$8,DULIEU!$X241,0))</f>
        <v>0</v>
      </c>
      <c r="J249" s="855">
        <f>MAX($J$13+SUBTOTAL(9,$H$15:H249)-SUBTOTAL(9,$I$15:I249)-$K$13,0)</f>
        <v>2008267500</v>
      </c>
      <c r="K249" s="855">
        <f>MAX($K$13+SUBTOTAL(9,$I$15:I249)-SUBTOTAL(9,$H$15:H249)-$J$13,0)</f>
        <v>0</v>
      </c>
      <c r="L249" s="846" t="str">
        <f t="shared" si="4"/>
        <v/>
      </c>
      <c r="M249" s="420"/>
      <c r="N249" s="420"/>
      <c r="O249" s="420"/>
      <c r="P249" s="420"/>
      <c r="Q249" s="420"/>
      <c r="R249" s="420"/>
      <c r="S249" s="420"/>
      <c r="T249" s="420"/>
      <c r="U249" s="420"/>
      <c r="V249" s="420"/>
      <c r="W249" s="420"/>
      <c r="X249" s="420"/>
      <c r="Y249" s="420"/>
      <c r="Z249" s="420"/>
      <c r="AA249" s="420"/>
      <c r="AB249" s="420"/>
      <c r="AC249" s="420"/>
    </row>
    <row r="250" spans="1:29" ht="13.5" hidden="1" customHeight="1">
      <c r="A250" s="420"/>
      <c r="B250" s="853" t="str">
        <f>IF(OR(LEFT(DULIEU!$V242,LEN(SCT!$G$8))=SCT!$G$8,LEFT(DULIEU!$W242,LEN(SCT!$G$8))=SCT!$G$8),DULIEU!D242,"")</f>
        <v/>
      </c>
      <c r="C250" s="853" t="str">
        <f>IF(OR(LEFT(DULIEU!$V242,LEN(SCT!$G$8))=SCT!$G$8,LEFT(DULIEU!$W242,LEN(SCT!$G$8))=SCT!$G$8),DULIEU!H242,"")</f>
        <v/>
      </c>
      <c r="D250" s="853" t="str">
        <f>IF(OR(LEFT(DULIEU!$V242,LEN(SCT!$G$8))=SCT!$G$8,LEFT(DULIEU!$W242,LEN(SCT!$G$8))=SCT!$G$8),DULIEU!J242,"")</f>
        <v/>
      </c>
      <c r="E250" s="853" t="str">
        <f>IF(OR(LEFT(DULIEU!$V242,LEN(SCT!$G$8))=SCT!$G$8,LEFT(DULIEU!$W242,LEN(SCT!$G$8))=SCT!$G$8),DULIEU!E242,"")</f>
        <v/>
      </c>
      <c r="F250" s="1179" t="str">
        <f>IF(OR(LEFT(DULIEU!$V242,LEN(SCT!$G$8))=SCT!$G$8,LEFT(DULIEU!$W242,LEN(SCT!$G$8))=SCT!$G$8),DULIEU!O242,"")</f>
        <v/>
      </c>
      <c r="G250" s="853" t="str">
        <f>IF(E250="","",IF(LEFT(DULIEU!$V242,LEN(SCT!$G$8))=SCT!$G$8,DULIEU!$W242,IF(LEFT(DULIEU!$W242,LEN(SCT!$G$8))=SCT!$G$8,DULIEU!$V242)))</f>
        <v/>
      </c>
      <c r="H250" s="854">
        <f>IF(E250="",0,IF(LEFT(DULIEU!$V242,LEN(SCT!$G$8))=SCT!$G$8,DULIEU!$X242,0))</f>
        <v>0</v>
      </c>
      <c r="I250" s="854">
        <f>IF(E250="",0,IF(LEFT(DULIEU!$W242,LEN(SCT!$G$8))=SCT!$G$8,DULIEU!$X242,0))</f>
        <v>0</v>
      </c>
      <c r="J250" s="855">
        <f>MAX($J$13+SUBTOTAL(9,$H$15:H250)-SUBTOTAL(9,$I$15:I250)-$K$13,0)</f>
        <v>2008267500</v>
      </c>
      <c r="K250" s="855">
        <f>MAX($K$13+SUBTOTAL(9,$I$15:I250)-SUBTOTAL(9,$H$15:H250)-$J$13,0)</f>
        <v>0</v>
      </c>
      <c r="L250" s="846" t="str">
        <f t="shared" si="4"/>
        <v/>
      </c>
      <c r="M250" s="420"/>
      <c r="N250" s="420"/>
      <c r="O250" s="420"/>
      <c r="P250" s="420"/>
      <c r="Q250" s="420"/>
      <c r="R250" s="420"/>
      <c r="S250" s="420"/>
      <c r="T250" s="420"/>
      <c r="U250" s="420"/>
      <c r="V250" s="420"/>
      <c r="W250" s="420"/>
      <c r="X250" s="420"/>
      <c r="Y250" s="420"/>
      <c r="Z250" s="420"/>
      <c r="AA250" s="420"/>
      <c r="AB250" s="420"/>
      <c r="AC250" s="420"/>
    </row>
    <row r="251" spans="1:29" ht="13.5" hidden="1" customHeight="1">
      <c r="A251" s="420"/>
      <c r="B251" s="853" t="str">
        <f>IF(OR(LEFT(DULIEU!$V243,LEN(SCT!$G$8))=SCT!$G$8,LEFT(DULIEU!$W243,LEN(SCT!$G$8))=SCT!$G$8),DULIEU!D243,"")</f>
        <v/>
      </c>
      <c r="C251" s="853" t="str">
        <f>IF(OR(LEFT(DULIEU!$V243,LEN(SCT!$G$8))=SCT!$G$8,LEFT(DULIEU!$W243,LEN(SCT!$G$8))=SCT!$G$8),DULIEU!H243,"")</f>
        <v/>
      </c>
      <c r="D251" s="853" t="str">
        <f>IF(OR(LEFT(DULIEU!$V243,LEN(SCT!$G$8))=SCT!$G$8,LEFT(DULIEU!$W243,LEN(SCT!$G$8))=SCT!$G$8),DULIEU!J243,"")</f>
        <v/>
      </c>
      <c r="E251" s="853" t="str">
        <f>IF(OR(LEFT(DULIEU!$V243,LEN(SCT!$G$8))=SCT!$G$8,LEFT(DULIEU!$W243,LEN(SCT!$G$8))=SCT!$G$8),DULIEU!E243,"")</f>
        <v/>
      </c>
      <c r="F251" s="1179" t="str">
        <f>IF(OR(LEFT(DULIEU!$V243,LEN(SCT!$G$8))=SCT!$G$8,LEFT(DULIEU!$W243,LEN(SCT!$G$8))=SCT!$G$8),DULIEU!O243,"")</f>
        <v/>
      </c>
      <c r="G251" s="853" t="str">
        <f>IF(E251="","",IF(LEFT(DULIEU!$V243,LEN(SCT!$G$8))=SCT!$G$8,DULIEU!$W243,IF(LEFT(DULIEU!$W243,LEN(SCT!$G$8))=SCT!$G$8,DULIEU!$V243)))</f>
        <v/>
      </c>
      <c r="H251" s="854">
        <f>IF(E251="",0,IF(LEFT(DULIEU!$V243,LEN(SCT!$G$8))=SCT!$G$8,DULIEU!$X243,0))</f>
        <v>0</v>
      </c>
      <c r="I251" s="854">
        <f>IF(E251="",0,IF(LEFT(DULIEU!$W243,LEN(SCT!$G$8))=SCT!$G$8,DULIEU!$X243,0))</f>
        <v>0</v>
      </c>
      <c r="J251" s="855">
        <f>MAX($J$13+SUBTOTAL(9,$H$15:H251)-SUBTOTAL(9,$I$15:I251)-$K$13,0)</f>
        <v>2008267500</v>
      </c>
      <c r="K251" s="855">
        <f>MAX($K$13+SUBTOTAL(9,$I$15:I251)-SUBTOTAL(9,$H$15:H251)-$J$13,0)</f>
        <v>0</v>
      </c>
      <c r="L251" s="846" t="str">
        <f t="shared" si="4"/>
        <v/>
      </c>
      <c r="M251" s="420"/>
      <c r="N251" s="420"/>
      <c r="O251" s="420"/>
      <c r="P251" s="420"/>
      <c r="Q251" s="420"/>
      <c r="R251" s="420"/>
      <c r="S251" s="420"/>
      <c r="T251" s="420"/>
      <c r="U251" s="420"/>
      <c r="V251" s="420"/>
      <c r="W251" s="420"/>
      <c r="X251" s="420"/>
      <c r="Y251" s="420"/>
      <c r="Z251" s="420"/>
      <c r="AA251" s="420"/>
      <c r="AB251" s="420"/>
      <c r="AC251" s="420"/>
    </row>
    <row r="252" spans="1:29" ht="13.5" hidden="1" customHeight="1">
      <c r="A252" s="420"/>
      <c r="B252" s="853" t="str">
        <f>IF(OR(LEFT(DULIEU!$V244,LEN(SCT!$G$8))=SCT!$G$8,LEFT(DULIEU!$W244,LEN(SCT!$G$8))=SCT!$G$8),DULIEU!D244,"")</f>
        <v/>
      </c>
      <c r="C252" s="853" t="str">
        <f>IF(OR(LEFT(DULIEU!$V244,LEN(SCT!$G$8))=SCT!$G$8,LEFT(DULIEU!$W244,LEN(SCT!$G$8))=SCT!$G$8),DULIEU!H244,"")</f>
        <v/>
      </c>
      <c r="D252" s="853" t="str">
        <f>IF(OR(LEFT(DULIEU!$V244,LEN(SCT!$G$8))=SCT!$G$8,LEFT(DULIEU!$W244,LEN(SCT!$G$8))=SCT!$G$8),DULIEU!J244,"")</f>
        <v/>
      </c>
      <c r="E252" s="853" t="str">
        <f>IF(OR(LEFT(DULIEU!$V244,LEN(SCT!$G$8))=SCT!$G$8,LEFT(DULIEU!$W244,LEN(SCT!$G$8))=SCT!$G$8),DULIEU!E244,"")</f>
        <v/>
      </c>
      <c r="F252" s="1179" t="str">
        <f>IF(OR(LEFT(DULIEU!$V244,LEN(SCT!$G$8))=SCT!$G$8,LEFT(DULIEU!$W244,LEN(SCT!$G$8))=SCT!$G$8),DULIEU!O244,"")</f>
        <v/>
      </c>
      <c r="G252" s="853" t="str">
        <f>IF(E252="","",IF(LEFT(DULIEU!$V244,LEN(SCT!$G$8))=SCT!$G$8,DULIEU!$W244,IF(LEFT(DULIEU!$W244,LEN(SCT!$G$8))=SCT!$G$8,DULIEU!$V244)))</f>
        <v/>
      </c>
      <c r="H252" s="854">
        <f>IF(E252="",0,IF(LEFT(DULIEU!$V244,LEN(SCT!$G$8))=SCT!$G$8,DULIEU!$X244,0))</f>
        <v>0</v>
      </c>
      <c r="I252" s="854">
        <f>IF(E252="",0,IF(LEFT(DULIEU!$W244,LEN(SCT!$G$8))=SCT!$G$8,DULIEU!$X244,0))</f>
        <v>0</v>
      </c>
      <c r="J252" s="855">
        <f>MAX($J$13+SUBTOTAL(9,$H$15:H252)-SUBTOTAL(9,$I$15:I252)-$K$13,0)</f>
        <v>2008267500</v>
      </c>
      <c r="K252" s="855">
        <f>MAX($K$13+SUBTOTAL(9,$I$15:I252)-SUBTOTAL(9,$H$15:H252)-$J$13,0)</f>
        <v>0</v>
      </c>
      <c r="L252" s="846" t="str">
        <f t="shared" si="4"/>
        <v/>
      </c>
      <c r="M252" s="420"/>
      <c r="N252" s="420"/>
      <c r="O252" s="420"/>
      <c r="P252" s="420"/>
      <c r="Q252" s="420"/>
      <c r="R252" s="420"/>
      <c r="S252" s="420"/>
      <c r="T252" s="420"/>
      <c r="U252" s="420"/>
      <c r="V252" s="420"/>
      <c r="W252" s="420"/>
      <c r="X252" s="420"/>
      <c r="Y252" s="420"/>
      <c r="Z252" s="420"/>
      <c r="AA252" s="420"/>
      <c r="AB252" s="420"/>
      <c r="AC252" s="420"/>
    </row>
    <row r="253" spans="1:29" ht="13.5" hidden="1" customHeight="1">
      <c r="A253" s="420"/>
      <c r="B253" s="853" t="str">
        <f>IF(OR(LEFT(DULIEU!$V245,LEN(SCT!$G$8))=SCT!$G$8,LEFT(DULIEU!$W245,LEN(SCT!$G$8))=SCT!$G$8),DULIEU!D245,"")</f>
        <v/>
      </c>
      <c r="C253" s="853" t="str">
        <f>IF(OR(LEFT(DULIEU!$V245,LEN(SCT!$G$8))=SCT!$G$8,LEFT(DULIEU!$W245,LEN(SCT!$G$8))=SCT!$G$8),DULIEU!H245,"")</f>
        <v/>
      </c>
      <c r="D253" s="853" t="str">
        <f>IF(OR(LEFT(DULIEU!$V245,LEN(SCT!$G$8))=SCT!$G$8,LEFT(DULIEU!$W245,LEN(SCT!$G$8))=SCT!$G$8),DULIEU!J245,"")</f>
        <v/>
      </c>
      <c r="E253" s="853" t="str">
        <f>IF(OR(LEFT(DULIEU!$V245,LEN(SCT!$G$8))=SCT!$G$8,LEFT(DULIEU!$W245,LEN(SCT!$G$8))=SCT!$G$8),DULIEU!E245,"")</f>
        <v/>
      </c>
      <c r="F253" s="1179" t="str">
        <f>IF(OR(LEFT(DULIEU!$V245,LEN(SCT!$G$8))=SCT!$G$8,LEFT(DULIEU!$W245,LEN(SCT!$G$8))=SCT!$G$8),DULIEU!O245,"")</f>
        <v/>
      </c>
      <c r="G253" s="853" t="str">
        <f>IF(E253="","",IF(LEFT(DULIEU!$V245,LEN(SCT!$G$8))=SCT!$G$8,DULIEU!$W245,IF(LEFT(DULIEU!$W245,LEN(SCT!$G$8))=SCT!$G$8,DULIEU!$V245)))</f>
        <v/>
      </c>
      <c r="H253" s="854">
        <f>IF(E253="",0,IF(LEFT(DULIEU!$V245,LEN(SCT!$G$8))=SCT!$G$8,DULIEU!$X245,0))</f>
        <v>0</v>
      </c>
      <c r="I253" s="854">
        <f>IF(E253="",0,IF(LEFT(DULIEU!$W245,LEN(SCT!$G$8))=SCT!$G$8,DULIEU!$X245,0))</f>
        <v>0</v>
      </c>
      <c r="J253" s="855">
        <f>MAX($J$13+SUBTOTAL(9,$H$15:H253)-SUBTOTAL(9,$I$15:I253)-$K$13,0)</f>
        <v>2008267500</v>
      </c>
      <c r="K253" s="855">
        <f>MAX($K$13+SUBTOTAL(9,$I$15:I253)-SUBTOTAL(9,$H$15:H253)-$J$13,0)</f>
        <v>0</v>
      </c>
      <c r="L253" s="846" t="str">
        <f t="shared" si="4"/>
        <v/>
      </c>
      <c r="M253" s="420"/>
      <c r="N253" s="420"/>
      <c r="O253" s="420"/>
      <c r="P253" s="420"/>
      <c r="Q253" s="420"/>
      <c r="R253" s="420"/>
      <c r="S253" s="420"/>
      <c r="T253" s="420"/>
      <c r="U253" s="420"/>
      <c r="V253" s="420"/>
      <c r="W253" s="420"/>
      <c r="X253" s="420"/>
      <c r="Y253" s="420"/>
      <c r="Z253" s="420"/>
      <c r="AA253" s="420"/>
      <c r="AB253" s="420"/>
      <c r="AC253" s="420"/>
    </row>
    <row r="254" spans="1:29" ht="13.5" hidden="1" customHeight="1">
      <c r="A254" s="420"/>
      <c r="B254" s="853" t="str">
        <f>IF(OR(LEFT(DULIEU!$V246,LEN(SCT!$G$8))=SCT!$G$8,LEFT(DULIEU!$W246,LEN(SCT!$G$8))=SCT!$G$8),DULIEU!D246,"")</f>
        <v/>
      </c>
      <c r="C254" s="853" t="str">
        <f>IF(OR(LEFT(DULIEU!$V246,LEN(SCT!$G$8))=SCT!$G$8,LEFT(DULIEU!$W246,LEN(SCT!$G$8))=SCT!$G$8),DULIEU!H246,"")</f>
        <v/>
      </c>
      <c r="D254" s="853" t="str">
        <f>IF(OR(LEFT(DULIEU!$V246,LEN(SCT!$G$8))=SCT!$G$8,LEFT(DULIEU!$W246,LEN(SCT!$G$8))=SCT!$G$8),DULIEU!J246,"")</f>
        <v/>
      </c>
      <c r="E254" s="853" t="str">
        <f>IF(OR(LEFT(DULIEU!$V246,LEN(SCT!$G$8))=SCT!$G$8,LEFT(DULIEU!$W246,LEN(SCT!$G$8))=SCT!$G$8),DULIEU!E246,"")</f>
        <v/>
      </c>
      <c r="F254" s="1179" t="str">
        <f>IF(OR(LEFT(DULIEU!$V246,LEN(SCT!$G$8))=SCT!$G$8,LEFT(DULIEU!$W246,LEN(SCT!$G$8))=SCT!$G$8),DULIEU!O246,"")</f>
        <v/>
      </c>
      <c r="G254" s="853" t="str">
        <f>IF(E254="","",IF(LEFT(DULIEU!$V246,LEN(SCT!$G$8))=SCT!$G$8,DULIEU!$W246,IF(LEFT(DULIEU!$W246,LEN(SCT!$G$8))=SCT!$G$8,DULIEU!$V246)))</f>
        <v/>
      </c>
      <c r="H254" s="854">
        <f>IF(E254="",0,IF(LEFT(DULIEU!$V246,LEN(SCT!$G$8))=SCT!$G$8,DULIEU!$X246,0))</f>
        <v>0</v>
      </c>
      <c r="I254" s="854">
        <f>IF(E254="",0,IF(LEFT(DULIEU!$W246,LEN(SCT!$G$8))=SCT!$G$8,DULIEU!$X246,0))</f>
        <v>0</v>
      </c>
      <c r="J254" s="855">
        <f>MAX($J$13+SUBTOTAL(9,$H$15:H254)-SUBTOTAL(9,$I$15:I254)-$K$13,0)</f>
        <v>2008267500</v>
      </c>
      <c r="K254" s="855">
        <f>MAX($K$13+SUBTOTAL(9,$I$15:I254)-SUBTOTAL(9,$H$15:H254)-$J$13,0)</f>
        <v>0</v>
      </c>
      <c r="L254" s="846" t="str">
        <f t="shared" si="4"/>
        <v/>
      </c>
      <c r="M254" s="420"/>
      <c r="N254" s="420"/>
      <c r="O254" s="420"/>
      <c r="P254" s="420"/>
      <c r="Q254" s="420"/>
      <c r="R254" s="420"/>
      <c r="S254" s="420"/>
      <c r="T254" s="420"/>
      <c r="U254" s="420"/>
      <c r="V254" s="420"/>
      <c r="W254" s="420"/>
      <c r="X254" s="420"/>
      <c r="Y254" s="420"/>
      <c r="Z254" s="420"/>
      <c r="AA254" s="420"/>
      <c r="AB254" s="420"/>
      <c r="AC254" s="420"/>
    </row>
    <row r="255" spans="1:29" ht="13.5" hidden="1" customHeight="1">
      <c r="A255" s="420"/>
      <c r="B255" s="853" t="str">
        <f>IF(OR(LEFT(DULIEU!$V247,LEN(SCT!$G$8))=SCT!$G$8,LEFT(DULIEU!$W247,LEN(SCT!$G$8))=SCT!$G$8),DULIEU!D247,"")</f>
        <v/>
      </c>
      <c r="C255" s="853" t="str">
        <f>IF(OR(LEFT(DULIEU!$V247,LEN(SCT!$G$8))=SCT!$G$8,LEFT(DULIEU!$W247,LEN(SCT!$G$8))=SCT!$G$8),DULIEU!H247,"")</f>
        <v/>
      </c>
      <c r="D255" s="853" t="str">
        <f>IF(OR(LEFT(DULIEU!$V247,LEN(SCT!$G$8))=SCT!$G$8,LEFT(DULIEU!$W247,LEN(SCT!$G$8))=SCT!$G$8),DULIEU!J247,"")</f>
        <v/>
      </c>
      <c r="E255" s="853" t="str">
        <f>IF(OR(LEFT(DULIEU!$V247,LEN(SCT!$G$8))=SCT!$G$8,LEFT(DULIEU!$W247,LEN(SCT!$G$8))=SCT!$G$8),DULIEU!E247,"")</f>
        <v/>
      </c>
      <c r="F255" s="1179" t="str">
        <f>IF(OR(LEFT(DULIEU!$V247,LEN(SCT!$G$8))=SCT!$G$8,LEFT(DULIEU!$W247,LEN(SCT!$G$8))=SCT!$G$8),DULIEU!O247,"")</f>
        <v/>
      </c>
      <c r="G255" s="853" t="str">
        <f>IF(E255="","",IF(LEFT(DULIEU!$V247,LEN(SCT!$G$8))=SCT!$G$8,DULIEU!$W247,IF(LEFT(DULIEU!$W247,LEN(SCT!$G$8))=SCT!$G$8,DULIEU!$V247)))</f>
        <v/>
      </c>
      <c r="H255" s="854">
        <f>IF(E255="",0,IF(LEFT(DULIEU!$V247,LEN(SCT!$G$8))=SCT!$G$8,DULIEU!$X247,0))</f>
        <v>0</v>
      </c>
      <c r="I255" s="854">
        <f>IF(E255="",0,IF(LEFT(DULIEU!$W247,LEN(SCT!$G$8))=SCT!$G$8,DULIEU!$X247,0))</f>
        <v>0</v>
      </c>
      <c r="J255" s="855">
        <f>MAX($J$13+SUBTOTAL(9,$H$15:H255)-SUBTOTAL(9,$I$15:I255)-$K$13,0)</f>
        <v>2008267500</v>
      </c>
      <c r="K255" s="855">
        <f>MAX($K$13+SUBTOTAL(9,$I$15:I255)-SUBTOTAL(9,$H$15:H255)-$J$13,0)</f>
        <v>0</v>
      </c>
      <c r="L255" s="846" t="str">
        <f t="shared" si="4"/>
        <v/>
      </c>
      <c r="M255" s="420"/>
      <c r="N255" s="420"/>
      <c r="O255" s="420"/>
      <c r="P255" s="420"/>
      <c r="Q255" s="420"/>
      <c r="R255" s="420"/>
      <c r="S255" s="420"/>
      <c r="T255" s="420"/>
      <c r="U255" s="420"/>
      <c r="V255" s="420"/>
      <c r="W255" s="420"/>
      <c r="X255" s="420"/>
      <c r="Y255" s="420"/>
      <c r="Z255" s="420"/>
      <c r="AA255" s="420"/>
      <c r="AB255" s="420"/>
      <c r="AC255" s="420"/>
    </row>
    <row r="256" spans="1:29" ht="13.5" hidden="1" customHeight="1">
      <c r="A256" s="420"/>
      <c r="B256" s="853" t="str">
        <f>IF(OR(LEFT(DULIEU!$V248,LEN(SCT!$G$8))=SCT!$G$8,LEFT(DULIEU!$W248,LEN(SCT!$G$8))=SCT!$G$8),DULIEU!D248,"")</f>
        <v/>
      </c>
      <c r="C256" s="853" t="str">
        <f>IF(OR(LEFT(DULIEU!$V248,LEN(SCT!$G$8))=SCT!$G$8,LEFT(DULIEU!$W248,LEN(SCT!$G$8))=SCT!$G$8),DULIEU!H248,"")</f>
        <v/>
      </c>
      <c r="D256" s="853" t="str">
        <f>IF(OR(LEFT(DULIEU!$V248,LEN(SCT!$G$8))=SCT!$G$8,LEFT(DULIEU!$W248,LEN(SCT!$G$8))=SCT!$G$8),DULIEU!J248,"")</f>
        <v/>
      </c>
      <c r="E256" s="853" t="str">
        <f>IF(OR(LEFT(DULIEU!$V248,LEN(SCT!$G$8))=SCT!$G$8,LEFT(DULIEU!$W248,LEN(SCT!$G$8))=SCT!$G$8),DULIEU!E248,"")</f>
        <v/>
      </c>
      <c r="F256" s="1179" t="str">
        <f>IF(OR(LEFT(DULIEU!$V248,LEN(SCT!$G$8))=SCT!$G$8,LEFT(DULIEU!$W248,LEN(SCT!$G$8))=SCT!$G$8),DULIEU!O248,"")</f>
        <v/>
      </c>
      <c r="G256" s="853" t="str">
        <f>IF(E256="","",IF(LEFT(DULIEU!$V248,LEN(SCT!$G$8))=SCT!$G$8,DULIEU!$W248,IF(LEFT(DULIEU!$W248,LEN(SCT!$G$8))=SCT!$G$8,DULIEU!$V248)))</f>
        <v/>
      </c>
      <c r="H256" s="854">
        <f>IF(E256="",0,IF(LEFT(DULIEU!$V248,LEN(SCT!$G$8))=SCT!$G$8,DULIEU!$X248,0))</f>
        <v>0</v>
      </c>
      <c r="I256" s="854">
        <f>IF(E256="",0,IF(LEFT(DULIEU!$W248,LEN(SCT!$G$8))=SCT!$G$8,DULIEU!$X248,0))</f>
        <v>0</v>
      </c>
      <c r="J256" s="855">
        <f>MAX($J$13+SUBTOTAL(9,$H$15:H256)-SUBTOTAL(9,$I$15:I256)-$K$13,0)</f>
        <v>2008267500</v>
      </c>
      <c r="K256" s="855">
        <f>MAX($K$13+SUBTOTAL(9,$I$15:I256)-SUBTOTAL(9,$H$15:H256)-$J$13,0)</f>
        <v>0</v>
      </c>
      <c r="L256" s="846" t="str">
        <f t="shared" si="4"/>
        <v/>
      </c>
      <c r="M256" s="420"/>
      <c r="N256" s="420"/>
      <c r="O256" s="420"/>
      <c r="P256" s="420"/>
      <c r="Q256" s="420"/>
      <c r="R256" s="420"/>
      <c r="S256" s="420"/>
      <c r="T256" s="420"/>
      <c r="U256" s="420"/>
      <c r="V256" s="420"/>
      <c r="W256" s="420"/>
      <c r="X256" s="420"/>
      <c r="Y256" s="420"/>
      <c r="Z256" s="420"/>
      <c r="AA256" s="420"/>
      <c r="AB256" s="420"/>
      <c r="AC256" s="420"/>
    </row>
    <row r="257" spans="1:29" ht="13.5" hidden="1" customHeight="1">
      <c r="A257" s="420"/>
      <c r="B257" s="853" t="str">
        <f>IF(OR(LEFT(DULIEU!$V249,LEN(SCT!$G$8))=SCT!$G$8,LEFT(DULIEU!$W249,LEN(SCT!$G$8))=SCT!$G$8),DULIEU!D249,"")</f>
        <v/>
      </c>
      <c r="C257" s="853" t="str">
        <f>IF(OR(LEFT(DULIEU!$V249,LEN(SCT!$G$8))=SCT!$G$8,LEFT(DULIEU!$W249,LEN(SCT!$G$8))=SCT!$G$8),DULIEU!H249,"")</f>
        <v/>
      </c>
      <c r="D257" s="853" t="str">
        <f>IF(OR(LEFT(DULIEU!$V249,LEN(SCT!$G$8))=SCT!$G$8,LEFT(DULIEU!$W249,LEN(SCT!$G$8))=SCT!$G$8),DULIEU!J249,"")</f>
        <v/>
      </c>
      <c r="E257" s="853" t="str">
        <f>IF(OR(LEFT(DULIEU!$V249,LEN(SCT!$G$8))=SCT!$G$8,LEFT(DULIEU!$W249,LEN(SCT!$G$8))=SCT!$G$8),DULIEU!E249,"")</f>
        <v/>
      </c>
      <c r="F257" s="1179" t="str">
        <f>IF(OR(LEFT(DULIEU!$V249,LEN(SCT!$G$8))=SCT!$G$8,LEFT(DULIEU!$W249,LEN(SCT!$G$8))=SCT!$G$8),DULIEU!O249,"")</f>
        <v/>
      </c>
      <c r="G257" s="853" t="str">
        <f>IF(E257="","",IF(LEFT(DULIEU!$V249,LEN(SCT!$G$8))=SCT!$G$8,DULIEU!$W249,IF(LEFT(DULIEU!$W249,LEN(SCT!$G$8))=SCT!$G$8,DULIEU!$V249)))</f>
        <v/>
      </c>
      <c r="H257" s="854">
        <f>IF(E257="",0,IF(LEFT(DULIEU!$V249,LEN(SCT!$G$8))=SCT!$G$8,DULIEU!$X249,0))</f>
        <v>0</v>
      </c>
      <c r="I257" s="854">
        <f>IF(E257="",0,IF(LEFT(DULIEU!$W249,LEN(SCT!$G$8))=SCT!$G$8,DULIEU!$X249,0))</f>
        <v>0</v>
      </c>
      <c r="J257" s="855">
        <f>MAX($J$13+SUBTOTAL(9,$H$15:H257)-SUBTOTAL(9,$I$15:I257)-$K$13,0)</f>
        <v>2008267500</v>
      </c>
      <c r="K257" s="855">
        <f>MAX($K$13+SUBTOTAL(9,$I$15:I257)-SUBTOTAL(9,$H$15:H257)-$J$13,0)</f>
        <v>0</v>
      </c>
      <c r="L257" s="846" t="str">
        <f t="shared" si="4"/>
        <v/>
      </c>
      <c r="M257" s="420"/>
      <c r="N257" s="420"/>
      <c r="O257" s="420"/>
      <c r="P257" s="420"/>
      <c r="Q257" s="420"/>
      <c r="R257" s="420"/>
      <c r="S257" s="420"/>
      <c r="T257" s="420"/>
      <c r="U257" s="420"/>
      <c r="V257" s="420"/>
      <c r="W257" s="420"/>
      <c r="X257" s="420"/>
      <c r="Y257" s="420"/>
      <c r="Z257" s="420"/>
      <c r="AA257" s="420"/>
      <c r="AB257" s="420"/>
      <c r="AC257" s="420"/>
    </row>
    <row r="258" spans="1:29" ht="13.5" hidden="1" customHeight="1">
      <c r="A258" s="420"/>
      <c r="B258" s="853" t="str">
        <f>IF(OR(LEFT(DULIEU!$V250,LEN(SCT!$G$8))=SCT!$G$8,LEFT(DULIEU!$W250,LEN(SCT!$G$8))=SCT!$G$8),DULIEU!D250,"")</f>
        <v/>
      </c>
      <c r="C258" s="853" t="str">
        <f>IF(OR(LEFT(DULIEU!$V250,LEN(SCT!$G$8))=SCT!$G$8,LEFT(DULIEU!$W250,LEN(SCT!$G$8))=SCT!$G$8),DULIEU!H250,"")</f>
        <v/>
      </c>
      <c r="D258" s="853" t="str">
        <f>IF(OR(LEFT(DULIEU!$V250,LEN(SCT!$G$8))=SCT!$G$8,LEFT(DULIEU!$W250,LEN(SCT!$G$8))=SCT!$G$8),DULIEU!J250,"")</f>
        <v/>
      </c>
      <c r="E258" s="853" t="str">
        <f>IF(OR(LEFT(DULIEU!$V250,LEN(SCT!$G$8))=SCT!$G$8,LEFT(DULIEU!$W250,LEN(SCT!$G$8))=SCT!$G$8),DULIEU!E250,"")</f>
        <v/>
      </c>
      <c r="F258" s="1179" t="str">
        <f>IF(OR(LEFT(DULIEU!$V250,LEN(SCT!$G$8))=SCT!$G$8,LEFT(DULIEU!$W250,LEN(SCT!$G$8))=SCT!$G$8),DULIEU!O250,"")</f>
        <v/>
      </c>
      <c r="G258" s="853" t="str">
        <f>IF(E258="","",IF(LEFT(DULIEU!$V250,LEN(SCT!$G$8))=SCT!$G$8,DULIEU!$W250,IF(LEFT(DULIEU!$W250,LEN(SCT!$G$8))=SCT!$G$8,DULIEU!$V250)))</f>
        <v/>
      </c>
      <c r="H258" s="854">
        <f>IF(E258="",0,IF(LEFT(DULIEU!$V250,LEN(SCT!$G$8))=SCT!$G$8,DULIEU!$X250,0))</f>
        <v>0</v>
      </c>
      <c r="I258" s="854">
        <f>IF(E258="",0,IF(LEFT(DULIEU!$W250,LEN(SCT!$G$8))=SCT!$G$8,DULIEU!$X250,0))</f>
        <v>0</v>
      </c>
      <c r="J258" s="855">
        <f>MAX($J$13+SUBTOTAL(9,$H$15:H258)-SUBTOTAL(9,$I$15:I258)-$K$13,0)</f>
        <v>2008267500</v>
      </c>
      <c r="K258" s="855">
        <f>MAX($K$13+SUBTOTAL(9,$I$15:I258)-SUBTOTAL(9,$H$15:H258)-$J$13,0)</f>
        <v>0</v>
      </c>
      <c r="L258" s="846" t="str">
        <f t="shared" si="4"/>
        <v/>
      </c>
      <c r="M258" s="420"/>
      <c r="N258" s="420"/>
      <c r="O258" s="420"/>
      <c r="P258" s="420"/>
      <c r="Q258" s="420"/>
      <c r="R258" s="420"/>
      <c r="S258" s="420"/>
      <c r="T258" s="420"/>
      <c r="U258" s="420"/>
      <c r="V258" s="420"/>
      <c r="W258" s="420"/>
      <c r="X258" s="420"/>
      <c r="Y258" s="420"/>
      <c r="Z258" s="420"/>
      <c r="AA258" s="420"/>
      <c r="AB258" s="420"/>
      <c r="AC258" s="420"/>
    </row>
    <row r="259" spans="1:29" ht="13.5" hidden="1" customHeight="1">
      <c r="A259" s="420"/>
      <c r="B259" s="853" t="str">
        <f>IF(OR(LEFT(DULIEU!$V251,LEN(SCT!$G$8))=SCT!$G$8,LEFT(DULIEU!$W251,LEN(SCT!$G$8))=SCT!$G$8),DULIEU!D251,"")</f>
        <v/>
      </c>
      <c r="C259" s="853" t="str">
        <f>IF(OR(LEFT(DULIEU!$V251,LEN(SCT!$G$8))=SCT!$G$8,LEFT(DULIEU!$W251,LEN(SCT!$G$8))=SCT!$G$8),DULIEU!H251,"")</f>
        <v/>
      </c>
      <c r="D259" s="853" t="str">
        <f>IF(OR(LEFT(DULIEU!$V251,LEN(SCT!$G$8))=SCT!$G$8,LEFT(DULIEU!$W251,LEN(SCT!$G$8))=SCT!$G$8),DULIEU!J251,"")</f>
        <v/>
      </c>
      <c r="E259" s="853" t="str">
        <f>IF(OR(LEFT(DULIEU!$V251,LEN(SCT!$G$8))=SCT!$G$8,LEFT(DULIEU!$W251,LEN(SCT!$G$8))=SCT!$G$8),DULIEU!E251,"")</f>
        <v/>
      </c>
      <c r="F259" s="1179" t="str">
        <f>IF(OR(LEFT(DULIEU!$V251,LEN(SCT!$G$8))=SCT!$G$8,LEFT(DULIEU!$W251,LEN(SCT!$G$8))=SCT!$G$8),DULIEU!O251,"")</f>
        <v/>
      </c>
      <c r="G259" s="853" t="str">
        <f>IF(E259="","",IF(LEFT(DULIEU!$V251,LEN(SCT!$G$8))=SCT!$G$8,DULIEU!$W251,IF(LEFT(DULIEU!$W251,LEN(SCT!$G$8))=SCT!$G$8,DULIEU!$V251)))</f>
        <v/>
      </c>
      <c r="H259" s="854">
        <f>IF(E259="",0,IF(LEFT(DULIEU!$V251,LEN(SCT!$G$8))=SCT!$G$8,DULIEU!$X251,0))</f>
        <v>0</v>
      </c>
      <c r="I259" s="854">
        <f>IF(E259="",0,IF(LEFT(DULIEU!$W251,LEN(SCT!$G$8))=SCT!$G$8,DULIEU!$X251,0))</f>
        <v>0</v>
      </c>
      <c r="J259" s="855">
        <f>MAX($J$13+SUBTOTAL(9,$H$15:H259)-SUBTOTAL(9,$I$15:I259)-$K$13,0)</f>
        <v>2008267500</v>
      </c>
      <c r="K259" s="855">
        <f>MAX($K$13+SUBTOTAL(9,$I$15:I259)-SUBTOTAL(9,$H$15:H259)-$J$13,0)</f>
        <v>0</v>
      </c>
      <c r="L259" s="846" t="str">
        <f t="shared" si="4"/>
        <v/>
      </c>
      <c r="M259" s="420"/>
      <c r="N259" s="420"/>
      <c r="O259" s="420"/>
      <c r="P259" s="420"/>
      <c r="Q259" s="420"/>
      <c r="R259" s="420"/>
      <c r="S259" s="420"/>
      <c r="T259" s="420"/>
      <c r="U259" s="420"/>
      <c r="V259" s="420"/>
      <c r="W259" s="420"/>
      <c r="X259" s="420"/>
      <c r="Y259" s="420"/>
      <c r="Z259" s="420"/>
      <c r="AA259" s="420"/>
      <c r="AB259" s="420"/>
      <c r="AC259" s="420"/>
    </row>
    <row r="260" spans="1:29" ht="13.5" hidden="1" customHeight="1">
      <c r="A260" s="420"/>
      <c r="B260" s="853" t="str">
        <f>IF(OR(LEFT(DULIEU!$V252,LEN(SCT!$G$8))=SCT!$G$8,LEFT(DULIEU!$W252,LEN(SCT!$G$8))=SCT!$G$8),DULIEU!D252,"")</f>
        <v/>
      </c>
      <c r="C260" s="853" t="str">
        <f>IF(OR(LEFT(DULIEU!$V252,LEN(SCT!$G$8))=SCT!$G$8,LEFT(DULIEU!$W252,LEN(SCT!$G$8))=SCT!$G$8),DULIEU!H252,"")</f>
        <v/>
      </c>
      <c r="D260" s="853" t="str">
        <f>IF(OR(LEFT(DULIEU!$V252,LEN(SCT!$G$8))=SCT!$G$8,LEFT(DULIEU!$W252,LEN(SCT!$G$8))=SCT!$G$8),DULIEU!J252,"")</f>
        <v/>
      </c>
      <c r="E260" s="853" t="str">
        <f>IF(OR(LEFT(DULIEU!$V252,LEN(SCT!$G$8))=SCT!$G$8,LEFT(DULIEU!$W252,LEN(SCT!$G$8))=SCT!$G$8),DULIEU!E252,"")</f>
        <v/>
      </c>
      <c r="F260" s="1179" t="str">
        <f>IF(OR(LEFT(DULIEU!$V252,LEN(SCT!$G$8))=SCT!$G$8,LEFT(DULIEU!$W252,LEN(SCT!$G$8))=SCT!$G$8),DULIEU!O252,"")</f>
        <v/>
      </c>
      <c r="G260" s="853" t="str">
        <f>IF(E260="","",IF(LEFT(DULIEU!$V252,LEN(SCT!$G$8))=SCT!$G$8,DULIEU!$W252,IF(LEFT(DULIEU!$W252,LEN(SCT!$G$8))=SCT!$G$8,DULIEU!$V252)))</f>
        <v/>
      </c>
      <c r="H260" s="854">
        <f>IF(E260="",0,IF(LEFT(DULIEU!$V252,LEN(SCT!$G$8))=SCT!$G$8,DULIEU!$X252,0))</f>
        <v>0</v>
      </c>
      <c r="I260" s="854">
        <f>IF(E260="",0,IF(LEFT(DULIEU!$W252,LEN(SCT!$G$8))=SCT!$G$8,DULIEU!$X252,0))</f>
        <v>0</v>
      </c>
      <c r="J260" s="855">
        <f>MAX($J$13+SUBTOTAL(9,$H$15:H260)-SUBTOTAL(9,$I$15:I260)-$K$13,0)</f>
        <v>2008267500</v>
      </c>
      <c r="K260" s="855">
        <f>MAX($K$13+SUBTOTAL(9,$I$15:I260)-SUBTOTAL(9,$H$15:H260)-$J$13,0)</f>
        <v>0</v>
      </c>
      <c r="L260" s="846" t="str">
        <f t="shared" si="4"/>
        <v/>
      </c>
      <c r="M260" s="420"/>
      <c r="N260" s="420"/>
      <c r="O260" s="420"/>
      <c r="P260" s="420"/>
      <c r="Q260" s="420"/>
      <c r="R260" s="420"/>
      <c r="S260" s="420"/>
      <c r="T260" s="420"/>
      <c r="U260" s="420"/>
      <c r="V260" s="420"/>
      <c r="W260" s="420"/>
      <c r="X260" s="420"/>
      <c r="Y260" s="420"/>
      <c r="Z260" s="420"/>
      <c r="AA260" s="420"/>
      <c r="AB260" s="420"/>
      <c r="AC260" s="420"/>
    </row>
    <row r="261" spans="1:29" ht="13.5" hidden="1" customHeight="1">
      <c r="A261" s="420"/>
      <c r="B261" s="853" t="str">
        <f>IF(OR(LEFT(DULIEU!$V253,LEN(SCT!$G$8))=SCT!$G$8,LEFT(DULIEU!$W253,LEN(SCT!$G$8))=SCT!$G$8),DULIEU!D253,"")</f>
        <v/>
      </c>
      <c r="C261" s="853" t="str">
        <f>IF(OR(LEFT(DULIEU!$V253,LEN(SCT!$G$8))=SCT!$G$8,LEFT(DULIEU!$W253,LEN(SCT!$G$8))=SCT!$G$8),DULIEU!H253,"")</f>
        <v/>
      </c>
      <c r="D261" s="853" t="str">
        <f>IF(OR(LEFT(DULIEU!$V253,LEN(SCT!$G$8))=SCT!$G$8,LEFT(DULIEU!$W253,LEN(SCT!$G$8))=SCT!$G$8),DULIEU!J253,"")</f>
        <v/>
      </c>
      <c r="E261" s="853" t="str">
        <f>IF(OR(LEFT(DULIEU!$V253,LEN(SCT!$G$8))=SCT!$G$8,LEFT(DULIEU!$W253,LEN(SCT!$G$8))=SCT!$G$8),DULIEU!E253,"")</f>
        <v/>
      </c>
      <c r="F261" s="1179" t="str">
        <f>IF(OR(LEFT(DULIEU!$V253,LEN(SCT!$G$8))=SCT!$G$8,LEFT(DULIEU!$W253,LEN(SCT!$G$8))=SCT!$G$8),DULIEU!O253,"")</f>
        <v/>
      </c>
      <c r="G261" s="853" t="str">
        <f>IF(E261="","",IF(LEFT(DULIEU!$V253,LEN(SCT!$G$8))=SCT!$G$8,DULIEU!$W253,IF(LEFT(DULIEU!$W253,LEN(SCT!$G$8))=SCT!$G$8,DULIEU!$V253)))</f>
        <v/>
      </c>
      <c r="H261" s="854">
        <f>IF(E261="",0,IF(LEFT(DULIEU!$V253,LEN(SCT!$G$8))=SCT!$G$8,DULIEU!$X253,0))</f>
        <v>0</v>
      </c>
      <c r="I261" s="854">
        <f>IF(E261="",0,IF(LEFT(DULIEU!$W253,LEN(SCT!$G$8))=SCT!$G$8,DULIEU!$X253,0))</f>
        <v>0</v>
      </c>
      <c r="J261" s="855">
        <f>MAX($J$13+SUBTOTAL(9,$H$15:H261)-SUBTOTAL(9,$I$15:I261)-$K$13,0)</f>
        <v>2008267500</v>
      </c>
      <c r="K261" s="855">
        <f>MAX($K$13+SUBTOTAL(9,$I$15:I261)-SUBTOTAL(9,$H$15:H261)-$J$13,0)</f>
        <v>0</v>
      </c>
      <c r="L261" s="846" t="str">
        <f t="shared" si="4"/>
        <v/>
      </c>
      <c r="M261" s="420"/>
      <c r="N261" s="420"/>
      <c r="O261" s="420"/>
      <c r="P261" s="420"/>
      <c r="Q261" s="420"/>
      <c r="R261" s="420"/>
      <c r="S261" s="420"/>
      <c r="T261" s="420"/>
      <c r="U261" s="420"/>
      <c r="V261" s="420"/>
      <c r="W261" s="420"/>
      <c r="X261" s="420"/>
      <c r="Y261" s="420"/>
      <c r="Z261" s="420"/>
      <c r="AA261" s="420"/>
      <c r="AB261" s="420"/>
      <c r="AC261" s="420"/>
    </row>
    <row r="262" spans="1:29" ht="13.5" hidden="1" customHeight="1">
      <c r="A262" s="420"/>
      <c r="B262" s="853" t="str">
        <f>IF(OR(LEFT(DULIEU!$V254,LEN(SCT!$G$8))=SCT!$G$8,LEFT(DULIEU!$W254,LEN(SCT!$G$8))=SCT!$G$8),DULIEU!D254,"")</f>
        <v/>
      </c>
      <c r="C262" s="853" t="str">
        <f>IF(OR(LEFT(DULIEU!$V254,LEN(SCT!$G$8))=SCT!$G$8,LEFT(DULIEU!$W254,LEN(SCT!$G$8))=SCT!$G$8),DULIEU!H254,"")</f>
        <v/>
      </c>
      <c r="D262" s="853" t="str">
        <f>IF(OR(LEFT(DULIEU!$V254,LEN(SCT!$G$8))=SCT!$G$8,LEFT(DULIEU!$W254,LEN(SCT!$G$8))=SCT!$G$8),DULIEU!J254,"")</f>
        <v/>
      </c>
      <c r="E262" s="853" t="str">
        <f>IF(OR(LEFT(DULIEU!$V254,LEN(SCT!$G$8))=SCT!$G$8,LEFT(DULIEU!$W254,LEN(SCT!$G$8))=SCT!$G$8),DULIEU!E254,"")</f>
        <v/>
      </c>
      <c r="F262" s="1179" t="str">
        <f>IF(OR(LEFT(DULIEU!$V254,LEN(SCT!$G$8))=SCT!$G$8,LEFT(DULIEU!$W254,LEN(SCT!$G$8))=SCT!$G$8),DULIEU!O254,"")</f>
        <v/>
      </c>
      <c r="G262" s="853" t="str">
        <f>IF(E262="","",IF(LEFT(DULIEU!$V254,LEN(SCT!$G$8))=SCT!$G$8,DULIEU!$W254,IF(LEFT(DULIEU!$W254,LEN(SCT!$G$8))=SCT!$G$8,DULIEU!$V254)))</f>
        <v/>
      </c>
      <c r="H262" s="854">
        <f>IF(E262="",0,IF(LEFT(DULIEU!$V254,LEN(SCT!$G$8))=SCT!$G$8,DULIEU!$X254,0))</f>
        <v>0</v>
      </c>
      <c r="I262" s="854">
        <f>IF(E262="",0,IF(LEFT(DULIEU!$W254,LEN(SCT!$G$8))=SCT!$G$8,DULIEU!$X254,0))</f>
        <v>0</v>
      </c>
      <c r="J262" s="855">
        <f>MAX($J$13+SUBTOTAL(9,$H$15:H262)-SUBTOTAL(9,$I$15:I262)-$K$13,0)</f>
        <v>2008267500</v>
      </c>
      <c r="K262" s="855">
        <f>MAX($K$13+SUBTOTAL(9,$I$15:I262)-SUBTOTAL(9,$H$15:H262)-$J$13,0)</f>
        <v>0</v>
      </c>
      <c r="L262" s="846" t="str">
        <f t="shared" si="4"/>
        <v/>
      </c>
      <c r="M262" s="420"/>
      <c r="N262" s="420"/>
      <c r="O262" s="420"/>
      <c r="P262" s="420"/>
      <c r="Q262" s="420"/>
      <c r="R262" s="420"/>
      <c r="S262" s="420"/>
      <c r="T262" s="420"/>
      <c r="U262" s="420"/>
      <c r="V262" s="420"/>
      <c r="W262" s="420"/>
      <c r="X262" s="420"/>
      <c r="Y262" s="420"/>
      <c r="Z262" s="420"/>
      <c r="AA262" s="420"/>
      <c r="AB262" s="420"/>
      <c r="AC262" s="420"/>
    </row>
    <row r="263" spans="1:29" ht="13.5" hidden="1" customHeight="1">
      <c r="A263" s="420"/>
      <c r="B263" s="853" t="str">
        <f>IF(OR(LEFT(DULIEU!$V255,LEN(SCT!$G$8))=SCT!$G$8,LEFT(DULIEU!$W255,LEN(SCT!$G$8))=SCT!$G$8),DULIEU!D255,"")</f>
        <v/>
      </c>
      <c r="C263" s="853" t="str">
        <f>IF(OR(LEFT(DULIEU!$V255,LEN(SCT!$G$8))=SCT!$G$8,LEFT(DULIEU!$W255,LEN(SCT!$G$8))=SCT!$G$8),DULIEU!H255,"")</f>
        <v/>
      </c>
      <c r="D263" s="853" t="str">
        <f>IF(OR(LEFT(DULIEU!$V255,LEN(SCT!$G$8))=SCT!$G$8,LEFT(DULIEU!$W255,LEN(SCT!$G$8))=SCT!$G$8),DULIEU!J255,"")</f>
        <v/>
      </c>
      <c r="E263" s="853" t="str">
        <f>IF(OR(LEFT(DULIEU!$V255,LEN(SCT!$G$8))=SCT!$G$8,LEFT(DULIEU!$W255,LEN(SCT!$G$8))=SCT!$G$8),DULIEU!E255,"")</f>
        <v/>
      </c>
      <c r="F263" s="1179" t="str">
        <f>IF(OR(LEFT(DULIEU!$V255,LEN(SCT!$G$8))=SCT!$G$8,LEFT(DULIEU!$W255,LEN(SCT!$G$8))=SCT!$G$8),DULIEU!O255,"")</f>
        <v/>
      </c>
      <c r="G263" s="853" t="str">
        <f>IF(E263="","",IF(LEFT(DULIEU!$V255,LEN(SCT!$G$8))=SCT!$G$8,DULIEU!$W255,IF(LEFT(DULIEU!$W255,LEN(SCT!$G$8))=SCT!$G$8,DULIEU!$V255)))</f>
        <v/>
      </c>
      <c r="H263" s="854">
        <f>IF(E263="",0,IF(LEFT(DULIEU!$V255,LEN(SCT!$G$8))=SCT!$G$8,DULIEU!$X255,0))</f>
        <v>0</v>
      </c>
      <c r="I263" s="854">
        <f>IF(E263="",0,IF(LEFT(DULIEU!$W255,LEN(SCT!$G$8))=SCT!$G$8,DULIEU!$X255,0))</f>
        <v>0</v>
      </c>
      <c r="J263" s="855">
        <f>MAX($J$13+SUBTOTAL(9,$H$15:H263)-SUBTOTAL(9,$I$15:I263)-$K$13,0)</f>
        <v>2008267500</v>
      </c>
      <c r="K263" s="855">
        <f>MAX($K$13+SUBTOTAL(9,$I$15:I263)-SUBTOTAL(9,$H$15:H263)-$J$13,0)</f>
        <v>0</v>
      </c>
      <c r="L263" s="846" t="str">
        <f t="shared" si="4"/>
        <v/>
      </c>
      <c r="M263" s="420"/>
      <c r="N263" s="420"/>
      <c r="O263" s="420"/>
      <c r="P263" s="420"/>
      <c r="Q263" s="420"/>
      <c r="R263" s="420"/>
      <c r="S263" s="420"/>
      <c r="T263" s="420"/>
      <c r="U263" s="420"/>
      <c r="V263" s="420"/>
      <c r="W263" s="420"/>
      <c r="X263" s="420"/>
      <c r="Y263" s="420"/>
      <c r="Z263" s="420"/>
      <c r="AA263" s="420"/>
      <c r="AB263" s="420"/>
      <c r="AC263" s="420"/>
    </row>
    <row r="264" spans="1:29" ht="13.5" hidden="1" customHeight="1">
      <c r="A264" s="420"/>
      <c r="B264" s="853" t="str">
        <f>IF(OR(LEFT(DULIEU!$V256,LEN(SCT!$G$8))=SCT!$G$8,LEFT(DULIEU!$W256,LEN(SCT!$G$8))=SCT!$G$8),DULIEU!D256,"")</f>
        <v/>
      </c>
      <c r="C264" s="853" t="str">
        <f>IF(OR(LEFT(DULIEU!$V256,LEN(SCT!$G$8))=SCT!$G$8,LEFT(DULIEU!$W256,LEN(SCT!$G$8))=SCT!$G$8),DULIEU!H256,"")</f>
        <v/>
      </c>
      <c r="D264" s="853" t="str">
        <f>IF(OR(LEFT(DULIEU!$V256,LEN(SCT!$G$8))=SCT!$G$8,LEFT(DULIEU!$W256,LEN(SCT!$G$8))=SCT!$G$8),DULIEU!J256,"")</f>
        <v/>
      </c>
      <c r="E264" s="853" t="str">
        <f>IF(OR(LEFT(DULIEU!$V256,LEN(SCT!$G$8))=SCT!$G$8,LEFT(DULIEU!$W256,LEN(SCT!$G$8))=SCT!$G$8),DULIEU!E256,"")</f>
        <v/>
      </c>
      <c r="F264" s="1179" t="str">
        <f>IF(OR(LEFT(DULIEU!$V256,LEN(SCT!$G$8))=SCT!$G$8,LEFT(DULIEU!$W256,LEN(SCT!$G$8))=SCT!$G$8),DULIEU!O256,"")</f>
        <v/>
      </c>
      <c r="G264" s="853" t="str">
        <f>IF(E264="","",IF(LEFT(DULIEU!$V256,LEN(SCT!$G$8))=SCT!$G$8,DULIEU!$W256,IF(LEFT(DULIEU!$W256,LEN(SCT!$G$8))=SCT!$G$8,DULIEU!$V256)))</f>
        <v/>
      </c>
      <c r="H264" s="854">
        <f>IF(E264="",0,IF(LEFT(DULIEU!$V256,LEN(SCT!$G$8))=SCT!$G$8,DULIEU!$X256,0))</f>
        <v>0</v>
      </c>
      <c r="I264" s="854">
        <f>IF(E264="",0,IF(LEFT(DULIEU!$W256,LEN(SCT!$G$8))=SCT!$G$8,DULIEU!$X256,0))</f>
        <v>0</v>
      </c>
      <c r="J264" s="855">
        <f>MAX($J$13+SUBTOTAL(9,$H$15:H264)-SUBTOTAL(9,$I$15:I264)-$K$13,0)</f>
        <v>2008267500</v>
      </c>
      <c r="K264" s="855">
        <f>MAX($K$13+SUBTOTAL(9,$I$15:I264)-SUBTOTAL(9,$H$15:H264)-$J$13,0)</f>
        <v>0</v>
      </c>
      <c r="L264" s="846" t="str">
        <f t="shared" si="4"/>
        <v/>
      </c>
      <c r="M264" s="420"/>
      <c r="N264" s="420"/>
      <c r="O264" s="420"/>
      <c r="P264" s="420"/>
      <c r="Q264" s="420"/>
      <c r="R264" s="420"/>
      <c r="S264" s="420"/>
      <c r="T264" s="420"/>
      <c r="U264" s="420"/>
      <c r="V264" s="420"/>
      <c r="W264" s="420"/>
      <c r="X264" s="420"/>
      <c r="Y264" s="420"/>
      <c r="Z264" s="420"/>
      <c r="AA264" s="420"/>
      <c r="AB264" s="420"/>
      <c r="AC264" s="420"/>
    </row>
    <row r="265" spans="1:29" ht="13.5" hidden="1" customHeight="1">
      <c r="A265" s="420"/>
      <c r="B265" s="853" t="str">
        <f>IF(OR(LEFT(DULIEU!$V257,LEN(SCT!$G$8))=SCT!$G$8,LEFT(DULIEU!$W257,LEN(SCT!$G$8))=SCT!$G$8),DULIEU!D257,"")</f>
        <v/>
      </c>
      <c r="C265" s="853" t="str">
        <f>IF(OR(LEFT(DULIEU!$V257,LEN(SCT!$G$8))=SCT!$G$8,LEFT(DULIEU!$W257,LEN(SCT!$G$8))=SCT!$G$8),DULIEU!H257,"")</f>
        <v/>
      </c>
      <c r="D265" s="853" t="str">
        <f>IF(OR(LEFT(DULIEU!$V257,LEN(SCT!$G$8))=SCT!$G$8,LEFT(DULIEU!$W257,LEN(SCT!$G$8))=SCT!$G$8),DULIEU!J257,"")</f>
        <v/>
      </c>
      <c r="E265" s="853" t="str">
        <f>IF(OR(LEFT(DULIEU!$V257,LEN(SCT!$G$8))=SCT!$G$8,LEFT(DULIEU!$W257,LEN(SCT!$G$8))=SCT!$G$8),DULIEU!E257,"")</f>
        <v/>
      </c>
      <c r="F265" s="1179" t="str">
        <f>IF(OR(LEFT(DULIEU!$V257,LEN(SCT!$G$8))=SCT!$G$8,LEFT(DULIEU!$W257,LEN(SCT!$G$8))=SCT!$G$8),DULIEU!O257,"")</f>
        <v/>
      </c>
      <c r="G265" s="853" t="str">
        <f>IF(E265="","",IF(LEFT(DULIEU!$V257,LEN(SCT!$G$8))=SCT!$G$8,DULIEU!$W257,IF(LEFT(DULIEU!$W257,LEN(SCT!$G$8))=SCT!$G$8,DULIEU!$V257)))</f>
        <v/>
      </c>
      <c r="H265" s="854">
        <f>IF(E265="",0,IF(LEFT(DULIEU!$V257,LEN(SCT!$G$8))=SCT!$G$8,DULIEU!$X257,0))</f>
        <v>0</v>
      </c>
      <c r="I265" s="854">
        <f>IF(E265="",0,IF(LEFT(DULIEU!$W257,LEN(SCT!$G$8))=SCT!$G$8,DULIEU!$X257,0))</f>
        <v>0</v>
      </c>
      <c r="J265" s="855">
        <f>MAX($J$13+SUBTOTAL(9,$H$15:H265)-SUBTOTAL(9,$I$15:I265)-$K$13,0)</f>
        <v>2008267500</v>
      </c>
      <c r="K265" s="855">
        <f>MAX($K$13+SUBTOTAL(9,$I$15:I265)-SUBTOTAL(9,$H$15:H265)-$J$13,0)</f>
        <v>0</v>
      </c>
      <c r="L265" s="846" t="str">
        <f t="shared" si="4"/>
        <v/>
      </c>
      <c r="M265" s="420"/>
      <c r="N265" s="420"/>
      <c r="O265" s="420"/>
      <c r="P265" s="420"/>
      <c r="Q265" s="420"/>
      <c r="R265" s="420"/>
      <c r="S265" s="420"/>
      <c r="T265" s="420"/>
      <c r="U265" s="420"/>
      <c r="V265" s="420"/>
      <c r="W265" s="420"/>
      <c r="X265" s="420"/>
      <c r="Y265" s="420"/>
      <c r="Z265" s="420"/>
      <c r="AA265" s="420"/>
      <c r="AB265" s="420"/>
      <c r="AC265" s="420"/>
    </row>
    <row r="266" spans="1:29" ht="13.5" hidden="1" customHeight="1">
      <c r="A266" s="420"/>
      <c r="B266" s="853" t="str">
        <f>IF(OR(LEFT(DULIEU!$V258,LEN(SCT!$G$8))=SCT!$G$8,LEFT(DULIEU!$W258,LEN(SCT!$G$8))=SCT!$G$8),DULIEU!D258,"")</f>
        <v/>
      </c>
      <c r="C266" s="853" t="str">
        <f>IF(OR(LEFT(DULIEU!$V258,LEN(SCT!$G$8))=SCT!$G$8,LEFT(DULIEU!$W258,LEN(SCT!$G$8))=SCT!$G$8),DULIEU!H258,"")</f>
        <v/>
      </c>
      <c r="D266" s="853" t="str">
        <f>IF(OR(LEFT(DULIEU!$V258,LEN(SCT!$G$8))=SCT!$G$8,LEFT(DULIEU!$W258,LEN(SCT!$G$8))=SCT!$G$8),DULIEU!J258,"")</f>
        <v/>
      </c>
      <c r="E266" s="853" t="str">
        <f>IF(OR(LEFT(DULIEU!$V258,LEN(SCT!$G$8))=SCT!$G$8,LEFT(DULIEU!$W258,LEN(SCT!$G$8))=SCT!$G$8),DULIEU!E258,"")</f>
        <v/>
      </c>
      <c r="F266" s="1179" t="str">
        <f>IF(OR(LEFT(DULIEU!$V258,LEN(SCT!$G$8))=SCT!$G$8,LEFT(DULIEU!$W258,LEN(SCT!$G$8))=SCT!$G$8),DULIEU!O258,"")</f>
        <v/>
      </c>
      <c r="G266" s="853" t="str">
        <f>IF(E266="","",IF(LEFT(DULIEU!$V258,LEN(SCT!$G$8))=SCT!$G$8,DULIEU!$W258,IF(LEFT(DULIEU!$W258,LEN(SCT!$G$8))=SCT!$G$8,DULIEU!$V258)))</f>
        <v/>
      </c>
      <c r="H266" s="854">
        <f>IF(E266="",0,IF(LEFT(DULIEU!$V258,LEN(SCT!$G$8))=SCT!$G$8,DULIEU!$X258,0))</f>
        <v>0</v>
      </c>
      <c r="I266" s="854">
        <f>IF(E266="",0,IF(LEFT(DULIEU!$W258,LEN(SCT!$G$8))=SCT!$G$8,DULIEU!$X258,0))</f>
        <v>0</v>
      </c>
      <c r="J266" s="855">
        <f>MAX($J$13+SUBTOTAL(9,$H$15:H266)-SUBTOTAL(9,$I$15:I266)-$K$13,0)</f>
        <v>2008267500</v>
      </c>
      <c r="K266" s="855">
        <f>MAX($K$13+SUBTOTAL(9,$I$15:I266)-SUBTOTAL(9,$H$15:H266)-$J$13,0)</f>
        <v>0</v>
      </c>
      <c r="L266" s="846" t="str">
        <f t="shared" si="4"/>
        <v/>
      </c>
      <c r="M266" s="420"/>
      <c r="N266" s="420"/>
      <c r="O266" s="420"/>
      <c r="P266" s="420"/>
      <c r="Q266" s="420"/>
      <c r="R266" s="420"/>
      <c r="S266" s="420"/>
      <c r="T266" s="420"/>
      <c r="U266" s="420"/>
      <c r="V266" s="420"/>
      <c r="W266" s="420"/>
      <c r="X266" s="420"/>
      <c r="Y266" s="420"/>
      <c r="Z266" s="420"/>
      <c r="AA266" s="420"/>
      <c r="AB266" s="420"/>
      <c r="AC266" s="420"/>
    </row>
    <row r="267" spans="1:29" ht="13.5" hidden="1" customHeight="1">
      <c r="A267" s="420"/>
      <c r="B267" s="853" t="str">
        <f>IF(OR(LEFT(DULIEU!$V259,LEN(SCT!$G$8))=SCT!$G$8,LEFT(DULIEU!$W259,LEN(SCT!$G$8))=SCT!$G$8),DULIEU!D259,"")</f>
        <v/>
      </c>
      <c r="C267" s="853" t="str">
        <f>IF(OR(LEFT(DULIEU!$V259,LEN(SCT!$G$8))=SCT!$G$8,LEFT(DULIEU!$W259,LEN(SCT!$G$8))=SCT!$G$8),DULIEU!H259,"")</f>
        <v/>
      </c>
      <c r="D267" s="853" t="str">
        <f>IF(OR(LEFT(DULIEU!$V259,LEN(SCT!$G$8))=SCT!$G$8,LEFT(DULIEU!$W259,LEN(SCT!$G$8))=SCT!$G$8),DULIEU!J259,"")</f>
        <v/>
      </c>
      <c r="E267" s="853" t="str">
        <f>IF(OR(LEFT(DULIEU!$V259,LEN(SCT!$G$8))=SCT!$G$8,LEFT(DULIEU!$W259,LEN(SCT!$G$8))=SCT!$G$8),DULIEU!E259,"")</f>
        <v/>
      </c>
      <c r="F267" s="1179" t="str">
        <f>IF(OR(LEFT(DULIEU!$V259,LEN(SCT!$G$8))=SCT!$G$8,LEFT(DULIEU!$W259,LEN(SCT!$G$8))=SCT!$G$8),DULIEU!O259,"")</f>
        <v/>
      </c>
      <c r="G267" s="853" t="str">
        <f>IF(E267="","",IF(LEFT(DULIEU!$V259,LEN(SCT!$G$8))=SCT!$G$8,DULIEU!$W259,IF(LEFT(DULIEU!$W259,LEN(SCT!$G$8))=SCT!$G$8,DULIEU!$V259)))</f>
        <v/>
      </c>
      <c r="H267" s="854">
        <f>IF(E267="",0,IF(LEFT(DULIEU!$V259,LEN(SCT!$G$8))=SCT!$G$8,DULIEU!$X259,0))</f>
        <v>0</v>
      </c>
      <c r="I267" s="854">
        <f>IF(E267="",0,IF(LEFT(DULIEU!$W259,LEN(SCT!$G$8))=SCT!$G$8,DULIEU!$X259,0))</f>
        <v>0</v>
      </c>
      <c r="J267" s="855">
        <f>MAX($J$13+SUBTOTAL(9,$H$15:H267)-SUBTOTAL(9,$I$15:I267)-$K$13,0)</f>
        <v>2008267500</v>
      </c>
      <c r="K267" s="855">
        <f>MAX($K$13+SUBTOTAL(9,$I$15:I267)-SUBTOTAL(9,$H$15:H267)-$J$13,0)</f>
        <v>0</v>
      </c>
      <c r="L267" s="846" t="str">
        <f t="shared" si="4"/>
        <v/>
      </c>
      <c r="M267" s="420"/>
      <c r="N267" s="420"/>
      <c r="O267" s="420"/>
      <c r="P267" s="420"/>
      <c r="Q267" s="420"/>
      <c r="R267" s="420"/>
      <c r="S267" s="420"/>
      <c r="T267" s="420"/>
      <c r="U267" s="420"/>
      <c r="V267" s="420"/>
      <c r="W267" s="420"/>
      <c r="X267" s="420"/>
      <c r="Y267" s="420"/>
      <c r="Z267" s="420"/>
      <c r="AA267" s="420"/>
      <c r="AB267" s="420"/>
      <c r="AC267" s="420"/>
    </row>
    <row r="268" spans="1:29" ht="13.5" hidden="1" customHeight="1">
      <c r="A268" s="420"/>
      <c r="B268" s="853" t="str">
        <f>IF(OR(LEFT(DULIEU!$V260,LEN(SCT!$G$8))=SCT!$G$8,LEFT(DULIEU!$W260,LEN(SCT!$G$8))=SCT!$G$8),DULIEU!D260,"")</f>
        <v/>
      </c>
      <c r="C268" s="853" t="str">
        <f>IF(OR(LEFT(DULIEU!$V260,LEN(SCT!$G$8))=SCT!$G$8,LEFT(DULIEU!$W260,LEN(SCT!$G$8))=SCT!$G$8),DULIEU!H260,"")</f>
        <v/>
      </c>
      <c r="D268" s="853" t="str">
        <f>IF(OR(LEFT(DULIEU!$V260,LEN(SCT!$G$8))=SCT!$G$8,LEFT(DULIEU!$W260,LEN(SCT!$G$8))=SCT!$G$8),DULIEU!J260,"")</f>
        <v/>
      </c>
      <c r="E268" s="853" t="str">
        <f>IF(OR(LEFT(DULIEU!$V260,LEN(SCT!$G$8))=SCT!$G$8,LEFT(DULIEU!$W260,LEN(SCT!$G$8))=SCT!$G$8),DULIEU!E260,"")</f>
        <v/>
      </c>
      <c r="F268" s="1179" t="str">
        <f>IF(OR(LEFT(DULIEU!$V260,LEN(SCT!$G$8))=SCT!$G$8,LEFT(DULIEU!$W260,LEN(SCT!$G$8))=SCT!$G$8),DULIEU!O260,"")</f>
        <v/>
      </c>
      <c r="G268" s="853" t="str">
        <f>IF(E268="","",IF(LEFT(DULIEU!$V260,LEN(SCT!$G$8))=SCT!$G$8,DULIEU!$W260,IF(LEFT(DULIEU!$W260,LEN(SCT!$G$8))=SCT!$G$8,DULIEU!$V260)))</f>
        <v/>
      </c>
      <c r="H268" s="854">
        <f>IF(E268="",0,IF(LEFT(DULIEU!$V260,LEN(SCT!$G$8))=SCT!$G$8,DULIEU!$X260,0))</f>
        <v>0</v>
      </c>
      <c r="I268" s="854">
        <f>IF(E268="",0,IF(LEFT(DULIEU!$W260,LEN(SCT!$G$8))=SCT!$G$8,DULIEU!$X260,0))</f>
        <v>0</v>
      </c>
      <c r="J268" s="855">
        <f>MAX($J$13+SUBTOTAL(9,$H$15:H268)-SUBTOTAL(9,$I$15:I268)-$K$13,0)</f>
        <v>2008267500</v>
      </c>
      <c r="K268" s="855">
        <f>MAX($K$13+SUBTOTAL(9,$I$15:I268)-SUBTOTAL(9,$H$15:H268)-$J$13,0)</f>
        <v>0</v>
      </c>
      <c r="L268" s="846" t="str">
        <f t="shared" si="4"/>
        <v/>
      </c>
      <c r="M268" s="420"/>
      <c r="N268" s="420"/>
      <c r="O268" s="420"/>
      <c r="P268" s="420"/>
      <c r="Q268" s="420"/>
      <c r="R268" s="420"/>
      <c r="S268" s="420"/>
      <c r="T268" s="420"/>
      <c r="U268" s="420"/>
      <c r="V268" s="420"/>
      <c r="W268" s="420"/>
      <c r="X268" s="420"/>
      <c r="Y268" s="420"/>
      <c r="Z268" s="420"/>
      <c r="AA268" s="420"/>
      <c r="AB268" s="420"/>
      <c r="AC268" s="420"/>
    </row>
    <row r="269" spans="1:29" ht="13.5" hidden="1" customHeight="1">
      <c r="A269" s="420"/>
      <c r="B269" s="853" t="str">
        <f>IF(OR(LEFT(DULIEU!$V261,LEN(SCT!$G$8))=SCT!$G$8,LEFT(DULIEU!$W261,LEN(SCT!$G$8))=SCT!$G$8),DULIEU!D261,"")</f>
        <v/>
      </c>
      <c r="C269" s="853" t="str">
        <f>IF(OR(LEFT(DULIEU!$V261,LEN(SCT!$G$8))=SCT!$G$8,LEFT(DULIEU!$W261,LEN(SCT!$G$8))=SCT!$G$8),DULIEU!H261,"")</f>
        <v/>
      </c>
      <c r="D269" s="853" t="str">
        <f>IF(OR(LEFT(DULIEU!$V261,LEN(SCT!$G$8))=SCT!$G$8,LEFT(DULIEU!$W261,LEN(SCT!$G$8))=SCT!$G$8),DULIEU!J261,"")</f>
        <v/>
      </c>
      <c r="E269" s="853" t="str">
        <f>IF(OR(LEFT(DULIEU!$V261,LEN(SCT!$G$8))=SCT!$G$8,LEFT(DULIEU!$W261,LEN(SCT!$G$8))=SCT!$G$8),DULIEU!E261,"")</f>
        <v/>
      </c>
      <c r="F269" s="1179" t="str">
        <f>IF(OR(LEFT(DULIEU!$V261,LEN(SCT!$G$8))=SCT!$G$8,LEFT(DULIEU!$W261,LEN(SCT!$G$8))=SCT!$G$8),DULIEU!O261,"")</f>
        <v/>
      </c>
      <c r="G269" s="853" t="str">
        <f>IF(E269="","",IF(LEFT(DULIEU!$V261,LEN(SCT!$G$8))=SCT!$G$8,DULIEU!$W261,IF(LEFT(DULIEU!$W261,LEN(SCT!$G$8))=SCT!$G$8,DULIEU!$V261)))</f>
        <v/>
      </c>
      <c r="H269" s="854">
        <f>IF(E269="",0,IF(LEFT(DULIEU!$V261,LEN(SCT!$G$8))=SCT!$G$8,DULIEU!$X261,0))</f>
        <v>0</v>
      </c>
      <c r="I269" s="854">
        <f>IF(E269="",0,IF(LEFT(DULIEU!$W261,LEN(SCT!$G$8))=SCT!$G$8,DULIEU!$X261,0))</f>
        <v>0</v>
      </c>
      <c r="J269" s="855">
        <f>MAX($J$13+SUBTOTAL(9,$H$15:H269)-SUBTOTAL(9,$I$15:I269)-$K$13,0)</f>
        <v>2008267500</v>
      </c>
      <c r="K269" s="855">
        <f>MAX($K$13+SUBTOTAL(9,$I$15:I269)-SUBTOTAL(9,$H$15:H269)-$J$13,0)</f>
        <v>0</v>
      </c>
      <c r="L269" s="846" t="str">
        <f t="shared" si="4"/>
        <v/>
      </c>
      <c r="M269" s="420"/>
      <c r="N269" s="420"/>
      <c r="O269" s="420"/>
      <c r="P269" s="420"/>
      <c r="Q269" s="420"/>
      <c r="R269" s="420"/>
      <c r="S269" s="420"/>
      <c r="T269" s="420"/>
      <c r="U269" s="420"/>
      <c r="V269" s="420"/>
      <c r="W269" s="420"/>
      <c r="X269" s="420"/>
      <c r="Y269" s="420"/>
      <c r="Z269" s="420"/>
      <c r="AA269" s="420"/>
      <c r="AB269" s="420"/>
      <c r="AC269" s="420"/>
    </row>
    <row r="270" spans="1:29" ht="13.5" hidden="1" customHeight="1">
      <c r="A270" s="420"/>
      <c r="B270" s="853" t="str">
        <f>IF(OR(LEFT(DULIEU!$V262,LEN(SCT!$G$8))=SCT!$G$8,LEFT(DULIEU!$W262,LEN(SCT!$G$8))=SCT!$G$8),DULIEU!D262,"")</f>
        <v/>
      </c>
      <c r="C270" s="853" t="str">
        <f>IF(OR(LEFT(DULIEU!$V262,LEN(SCT!$G$8))=SCT!$G$8,LEFT(DULIEU!$W262,LEN(SCT!$G$8))=SCT!$G$8),DULIEU!H262,"")</f>
        <v/>
      </c>
      <c r="D270" s="853" t="str">
        <f>IF(OR(LEFT(DULIEU!$V262,LEN(SCT!$G$8))=SCT!$G$8,LEFT(DULIEU!$W262,LEN(SCT!$G$8))=SCT!$G$8),DULIEU!J262,"")</f>
        <v/>
      </c>
      <c r="E270" s="853" t="str">
        <f>IF(OR(LEFT(DULIEU!$V262,LEN(SCT!$G$8))=SCT!$G$8,LEFT(DULIEU!$W262,LEN(SCT!$G$8))=SCT!$G$8),DULIEU!E262,"")</f>
        <v/>
      </c>
      <c r="F270" s="1179" t="str">
        <f>IF(OR(LEFT(DULIEU!$V262,LEN(SCT!$G$8))=SCT!$G$8,LEFT(DULIEU!$W262,LEN(SCT!$G$8))=SCT!$G$8),DULIEU!O262,"")</f>
        <v/>
      </c>
      <c r="G270" s="853" t="str">
        <f>IF(E270="","",IF(LEFT(DULIEU!$V262,LEN(SCT!$G$8))=SCT!$G$8,DULIEU!$W262,IF(LEFT(DULIEU!$W262,LEN(SCT!$G$8))=SCT!$G$8,DULIEU!$V262)))</f>
        <v/>
      </c>
      <c r="H270" s="854">
        <f>IF(E270="",0,IF(LEFT(DULIEU!$V262,LEN(SCT!$G$8))=SCT!$G$8,DULIEU!$X262,0))</f>
        <v>0</v>
      </c>
      <c r="I270" s="854">
        <f>IF(E270="",0,IF(LEFT(DULIEU!$W262,LEN(SCT!$G$8))=SCT!$G$8,DULIEU!$X262,0))</f>
        <v>0</v>
      </c>
      <c r="J270" s="855">
        <f>MAX($J$13+SUBTOTAL(9,$H$15:H270)-SUBTOTAL(9,$I$15:I270)-$K$13,0)</f>
        <v>2008267500</v>
      </c>
      <c r="K270" s="855">
        <f>MAX($K$13+SUBTOTAL(9,$I$15:I270)-SUBTOTAL(9,$H$15:H270)-$J$13,0)</f>
        <v>0</v>
      </c>
      <c r="L270" s="846" t="str">
        <f t="shared" si="4"/>
        <v/>
      </c>
      <c r="M270" s="420"/>
      <c r="N270" s="420"/>
      <c r="O270" s="420"/>
      <c r="P270" s="420"/>
      <c r="Q270" s="420"/>
      <c r="R270" s="420"/>
      <c r="S270" s="420"/>
      <c r="T270" s="420"/>
      <c r="U270" s="420"/>
      <c r="V270" s="420"/>
      <c r="W270" s="420"/>
      <c r="X270" s="420"/>
      <c r="Y270" s="420"/>
      <c r="Z270" s="420"/>
      <c r="AA270" s="420"/>
      <c r="AB270" s="420"/>
      <c r="AC270" s="420"/>
    </row>
    <row r="271" spans="1:29" ht="13.5" hidden="1" customHeight="1">
      <c r="A271" s="420"/>
      <c r="B271" s="853" t="str">
        <f>IF(OR(LEFT(DULIEU!$V263,LEN(SCT!$G$8))=SCT!$G$8,LEFT(DULIEU!$W263,LEN(SCT!$G$8))=SCT!$G$8),DULIEU!D263,"")</f>
        <v/>
      </c>
      <c r="C271" s="853" t="str">
        <f>IF(OR(LEFT(DULIEU!$V263,LEN(SCT!$G$8))=SCT!$G$8,LEFT(DULIEU!$W263,LEN(SCT!$G$8))=SCT!$G$8),DULIEU!H263,"")</f>
        <v/>
      </c>
      <c r="D271" s="853" t="str">
        <f>IF(OR(LEFT(DULIEU!$V263,LEN(SCT!$G$8))=SCT!$G$8,LEFT(DULIEU!$W263,LEN(SCT!$G$8))=SCT!$G$8),DULIEU!J263,"")</f>
        <v/>
      </c>
      <c r="E271" s="853" t="str">
        <f>IF(OR(LEFT(DULIEU!$V263,LEN(SCT!$G$8))=SCT!$G$8,LEFT(DULIEU!$W263,LEN(SCT!$G$8))=SCT!$G$8),DULIEU!E263,"")</f>
        <v/>
      </c>
      <c r="F271" s="1179" t="str">
        <f>IF(OR(LEFT(DULIEU!$V263,LEN(SCT!$G$8))=SCT!$G$8,LEFT(DULIEU!$W263,LEN(SCT!$G$8))=SCT!$G$8),DULIEU!O263,"")</f>
        <v/>
      </c>
      <c r="G271" s="853" t="str">
        <f>IF(E271="","",IF(LEFT(DULIEU!$V263,LEN(SCT!$G$8))=SCT!$G$8,DULIEU!$W263,IF(LEFT(DULIEU!$W263,LEN(SCT!$G$8))=SCT!$G$8,DULIEU!$V263)))</f>
        <v/>
      </c>
      <c r="H271" s="854">
        <f>IF(E271="",0,IF(LEFT(DULIEU!$V263,LEN(SCT!$G$8))=SCT!$G$8,DULIEU!$X263,0))</f>
        <v>0</v>
      </c>
      <c r="I271" s="854">
        <f>IF(E271="",0,IF(LEFT(DULIEU!$W263,LEN(SCT!$G$8))=SCT!$G$8,DULIEU!$X263,0))</f>
        <v>0</v>
      </c>
      <c r="J271" s="855">
        <f>MAX($J$13+SUBTOTAL(9,$H$15:H271)-SUBTOTAL(9,$I$15:I271)-$K$13,0)</f>
        <v>2008267500</v>
      </c>
      <c r="K271" s="855">
        <f>MAX($K$13+SUBTOTAL(9,$I$15:I271)-SUBTOTAL(9,$H$15:H271)-$J$13,0)</f>
        <v>0</v>
      </c>
      <c r="L271" s="846" t="str">
        <f t="shared" si="4"/>
        <v/>
      </c>
      <c r="M271" s="420"/>
      <c r="N271" s="420"/>
      <c r="O271" s="420"/>
      <c r="P271" s="420"/>
      <c r="Q271" s="420"/>
      <c r="R271" s="420"/>
      <c r="S271" s="420"/>
      <c r="T271" s="420"/>
      <c r="U271" s="420"/>
      <c r="V271" s="420"/>
      <c r="W271" s="420"/>
      <c r="X271" s="420"/>
      <c r="Y271" s="420"/>
      <c r="Z271" s="420"/>
      <c r="AA271" s="420"/>
      <c r="AB271" s="420"/>
      <c r="AC271" s="420"/>
    </row>
    <row r="272" spans="1:29" ht="13.5" hidden="1" customHeight="1">
      <c r="A272" s="420"/>
      <c r="B272" s="853" t="str">
        <f>IF(OR(LEFT(DULIEU!$V264,LEN(SCT!$G$8))=SCT!$G$8,LEFT(DULIEU!$W264,LEN(SCT!$G$8))=SCT!$G$8),DULIEU!D264,"")</f>
        <v/>
      </c>
      <c r="C272" s="853" t="str">
        <f>IF(OR(LEFT(DULIEU!$V264,LEN(SCT!$G$8))=SCT!$G$8,LEFT(DULIEU!$W264,LEN(SCT!$G$8))=SCT!$G$8),DULIEU!H264,"")</f>
        <v/>
      </c>
      <c r="D272" s="853" t="str">
        <f>IF(OR(LEFT(DULIEU!$V264,LEN(SCT!$G$8))=SCT!$G$8,LEFT(DULIEU!$W264,LEN(SCT!$G$8))=SCT!$G$8),DULIEU!J264,"")</f>
        <v/>
      </c>
      <c r="E272" s="853" t="str">
        <f>IF(OR(LEFT(DULIEU!$V264,LEN(SCT!$G$8))=SCT!$G$8,LEFT(DULIEU!$W264,LEN(SCT!$G$8))=SCT!$G$8),DULIEU!E264,"")</f>
        <v/>
      </c>
      <c r="F272" s="1179" t="str">
        <f>IF(OR(LEFT(DULIEU!$V264,LEN(SCT!$G$8))=SCT!$G$8,LEFT(DULIEU!$W264,LEN(SCT!$G$8))=SCT!$G$8),DULIEU!O264,"")</f>
        <v/>
      </c>
      <c r="G272" s="853" t="str">
        <f>IF(E272="","",IF(LEFT(DULIEU!$V264,LEN(SCT!$G$8))=SCT!$G$8,DULIEU!$W264,IF(LEFT(DULIEU!$W264,LEN(SCT!$G$8))=SCT!$G$8,DULIEU!$V264)))</f>
        <v/>
      </c>
      <c r="H272" s="854">
        <f>IF(E272="",0,IF(LEFT(DULIEU!$V264,LEN(SCT!$G$8))=SCT!$G$8,DULIEU!$X264,0))</f>
        <v>0</v>
      </c>
      <c r="I272" s="854">
        <f>IF(E272="",0,IF(LEFT(DULIEU!$W264,LEN(SCT!$G$8))=SCT!$G$8,DULIEU!$X264,0))</f>
        <v>0</v>
      </c>
      <c r="J272" s="855">
        <f>MAX($J$13+SUBTOTAL(9,$H$15:H272)-SUBTOTAL(9,$I$15:I272)-$K$13,0)</f>
        <v>2008267500</v>
      </c>
      <c r="K272" s="855">
        <f>MAX($K$13+SUBTOTAL(9,$I$15:I272)-SUBTOTAL(9,$H$15:H272)-$J$13,0)</f>
        <v>0</v>
      </c>
      <c r="L272" s="846" t="str">
        <f t="shared" ref="L272:L335" si="5">IF(SUM(H272:I272)=0,"","x")</f>
        <v/>
      </c>
      <c r="M272" s="420"/>
      <c r="N272" s="420"/>
      <c r="O272" s="420"/>
      <c r="P272" s="420"/>
      <c r="Q272" s="420"/>
      <c r="R272" s="420"/>
      <c r="S272" s="420"/>
      <c r="T272" s="420"/>
      <c r="U272" s="420"/>
      <c r="V272" s="420"/>
      <c r="W272" s="420"/>
      <c r="X272" s="420"/>
      <c r="Y272" s="420"/>
      <c r="Z272" s="420"/>
      <c r="AA272" s="420"/>
      <c r="AB272" s="420"/>
      <c r="AC272" s="420"/>
    </row>
    <row r="273" spans="1:29" ht="13.5" hidden="1" customHeight="1">
      <c r="A273" s="420"/>
      <c r="B273" s="853" t="str">
        <f>IF(OR(LEFT(DULIEU!$V265,LEN(SCT!$G$8))=SCT!$G$8,LEFT(DULIEU!$W265,LEN(SCT!$G$8))=SCT!$G$8),DULIEU!D265,"")</f>
        <v/>
      </c>
      <c r="C273" s="853" t="str">
        <f>IF(OR(LEFT(DULIEU!$V265,LEN(SCT!$G$8))=SCT!$G$8,LEFT(DULIEU!$W265,LEN(SCT!$G$8))=SCT!$G$8),DULIEU!H265,"")</f>
        <v/>
      </c>
      <c r="D273" s="853" t="str">
        <f>IF(OR(LEFT(DULIEU!$V265,LEN(SCT!$G$8))=SCT!$G$8,LEFT(DULIEU!$W265,LEN(SCT!$G$8))=SCT!$G$8),DULIEU!J265,"")</f>
        <v/>
      </c>
      <c r="E273" s="853" t="str">
        <f>IF(OR(LEFT(DULIEU!$V265,LEN(SCT!$G$8))=SCT!$G$8,LEFT(DULIEU!$W265,LEN(SCT!$G$8))=SCT!$G$8),DULIEU!E265,"")</f>
        <v/>
      </c>
      <c r="F273" s="1179" t="str">
        <f>IF(OR(LEFT(DULIEU!$V265,LEN(SCT!$G$8))=SCT!$G$8,LEFT(DULIEU!$W265,LEN(SCT!$G$8))=SCT!$G$8),DULIEU!O265,"")</f>
        <v/>
      </c>
      <c r="G273" s="853" t="str">
        <f>IF(E273="","",IF(LEFT(DULIEU!$V265,LEN(SCT!$G$8))=SCT!$G$8,DULIEU!$W265,IF(LEFT(DULIEU!$W265,LEN(SCT!$G$8))=SCT!$G$8,DULIEU!$V265)))</f>
        <v/>
      </c>
      <c r="H273" s="854">
        <f>IF(E273="",0,IF(LEFT(DULIEU!$V265,LEN(SCT!$G$8))=SCT!$G$8,DULIEU!$X265,0))</f>
        <v>0</v>
      </c>
      <c r="I273" s="854">
        <f>IF(E273="",0,IF(LEFT(DULIEU!$W265,LEN(SCT!$G$8))=SCT!$G$8,DULIEU!$X265,0))</f>
        <v>0</v>
      </c>
      <c r="J273" s="855">
        <f>MAX($J$13+SUBTOTAL(9,$H$15:H273)-SUBTOTAL(9,$I$15:I273)-$K$13,0)</f>
        <v>2008267500</v>
      </c>
      <c r="K273" s="855">
        <f>MAX($K$13+SUBTOTAL(9,$I$15:I273)-SUBTOTAL(9,$H$15:H273)-$J$13,0)</f>
        <v>0</v>
      </c>
      <c r="L273" s="846" t="str">
        <f t="shared" si="5"/>
        <v/>
      </c>
      <c r="M273" s="420"/>
      <c r="N273" s="420"/>
      <c r="O273" s="420"/>
      <c r="P273" s="420"/>
      <c r="Q273" s="420"/>
      <c r="R273" s="420"/>
      <c r="S273" s="420"/>
      <c r="T273" s="420"/>
      <c r="U273" s="420"/>
      <c r="V273" s="420"/>
      <c r="W273" s="420"/>
      <c r="X273" s="420"/>
      <c r="Y273" s="420"/>
      <c r="Z273" s="420"/>
      <c r="AA273" s="420"/>
      <c r="AB273" s="420"/>
      <c r="AC273" s="420"/>
    </row>
    <row r="274" spans="1:29" ht="13.5" hidden="1" customHeight="1">
      <c r="A274" s="420"/>
      <c r="B274" s="853" t="str">
        <f>IF(OR(LEFT(DULIEU!$V266,LEN(SCT!$G$8))=SCT!$G$8,LEFT(DULIEU!$W266,LEN(SCT!$G$8))=SCT!$G$8),DULIEU!D266,"")</f>
        <v/>
      </c>
      <c r="C274" s="853" t="str">
        <f>IF(OR(LEFT(DULIEU!$V266,LEN(SCT!$G$8))=SCT!$G$8,LEFT(DULIEU!$W266,LEN(SCT!$G$8))=SCT!$G$8),DULIEU!H266,"")</f>
        <v/>
      </c>
      <c r="D274" s="853" t="str">
        <f>IF(OR(LEFT(DULIEU!$V266,LEN(SCT!$G$8))=SCT!$G$8,LEFT(DULIEU!$W266,LEN(SCT!$G$8))=SCT!$G$8),DULIEU!J266,"")</f>
        <v/>
      </c>
      <c r="E274" s="853" t="str">
        <f>IF(OR(LEFT(DULIEU!$V266,LEN(SCT!$G$8))=SCT!$G$8,LEFT(DULIEU!$W266,LEN(SCT!$G$8))=SCT!$G$8),DULIEU!E266,"")</f>
        <v/>
      </c>
      <c r="F274" s="1179" t="str">
        <f>IF(OR(LEFT(DULIEU!$V266,LEN(SCT!$G$8))=SCT!$G$8,LEFT(DULIEU!$W266,LEN(SCT!$G$8))=SCT!$G$8),DULIEU!O266,"")</f>
        <v/>
      </c>
      <c r="G274" s="853" t="str">
        <f>IF(E274="","",IF(LEFT(DULIEU!$V266,LEN(SCT!$G$8))=SCT!$G$8,DULIEU!$W266,IF(LEFT(DULIEU!$W266,LEN(SCT!$G$8))=SCT!$G$8,DULIEU!$V266)))</f>
        <v/>
      </c>
      <c r="H274" s="854">
        <f>IF(E274="",0,IF(LEFT(DULIEU!$V266,LEN(SCT!$G$8))=SCT!$G$8,DULIEU!$X266,0))</f>
        <v>0</v>
      </c>
      <c r="I274" s="854">
        <f>IF(E274="",0,IF(LEFT(DULIEU!$W266,LEN(SCT!$G$8))=SCT!$G$8,DULIEU!$X266,0))</f>
        <v>0</v>
      </c>
      <c r="J274" s="855">
        <f>MAX($J$13+SUBTOTAL(9,$H$15:H274)-SUBTOTAL(9,$I$15:I274)-$K$13,0)</f>
        <v>2008267500</v>
      </c>
      <c r="K274" s="855">
        <f>MAX($K$13+SUBTOTAL(9,$I$15:I274)-SUBTOTAL(9,$H$15:H274)-$J$13,0)</f>
        <v>0</v>
      </c>
      <c r="L274" s="846" t="str">
        <f t="shared" si="5"/>
        <v/>
      </c>
      <c r="M274" s="420"/>
      <c r="N274" s="420"/>
      <c r="O274" s="420"/>
      <c r="P274" s="420"/>
      <c r="Q274" s="420"/>
      <c r="R274" s="420"/>
      <c r="S274" s="420"/>
      <c r="T274" s="420"/>
      <c r="U274" s="420"/>
      <c r="V274" s="420"/>
      <c r="W274" s="420"/>
      <c r="X274" s="420"/>
      <c r="Y274" s="420"/>
      <c r="Z274" s="420"/>
      <c r="AA274" s="420"/>
      <c r="AB274" s="420"/>
      <c r="AC274" s="420"/>
    </row>
    <row r="275" spans="1:29" ht="13.5" hidden="1" customHeight="1">
      <c r="A275" s="420"/>
      <c r="B275" s="853" t="str">
        <f>IF(OR(LEFT(DULIEU!$V267,LEN(SCT!$G$8))=SCT!$G$8,LEFT(DULIEU!$W267,LEN(SCT!$G$8))=SCT!$G$8),DULIEU!D267,"")</f>
        <v/>
      </c>
      <c r="C275" s="853" t="str">
        <f>IF(OR(LEFT(DULIEU!$V267,LEN(SCT!$G$8))=SCT!$G$8,LEFT(DULIEU!$W267,LEN(SCT!$G$8))=SCT!$G$8),DULIEU!H267,"")</f>
        <v/>
      </c>
      <c r="D275" s="853" t="str">
        <f>IF(OR(LEFT(DULIEU!$V267,LEN(SCT!$G$8))=SCT!$G$8,LEFT(DULIEU!$W267,LEN(SCT!$G$8))=SCT!$G$8),DULIEU!J267,"")</f>
        <v/>
      </c>
      <c r="E275" s="853" t="str">
        <f>IF(OR(LEFT(DULIEU!$V267,LEN(SCT!$G$8))=SCT!$G$8,LEFT(DULIEU!$W267,LEN(SCT!$G$8))=SCT!$G$8),DULIEU!E267,"")</f>
        <v/>
      </c>
      <c r="F275" s="1179" t="str">
        <f>IF(OR(LEFT(DULIEU!$V267,LEN(SCT!$G$8))=SCT!$G$8,LEFT(DULIEU!$W267,LEN(SCT!$G$8))=SCT!$G$8),DULIEU!O267,"")</f>
        <v/>
      </c>
      <c r="G275" s="853" t="str">
        <f>IF(E275="","",IF(LEFT(DULIEU!$V267,LEN(SCT!$G$8))=SCT!$G$8,DULIEU!$W267,IF(LEFT(DULIEU!$W267,LEN(SCT!$G$8))=SCT!$G$8,DULIEU!$V267)))</f>
        <v/>
      </c>
      <c r="H275" s="854">
        <f>IF(E275="",0,IF(LEFT(DULIEU!$V267,LEN(SCT!$G$8))=SCT!$G$8,DULIEU!$X267,0))</f>
        <v>0</v>
      </c>
      <c r="I275" s="854">
        <f>IF(E275="",0,IF(LEFT(DULIEU!$W267,LEN(SCT!$G$8))=SCT!$G$8,DULIEU!$X267,0))</f>
        <v>0</v>
      </c>
      <c r="J275" s="855">
        <f>MAX($J$13+SUBTOTAL(9,$H$15:H275)-SUBTOTAL(9,$I$15:I275)-$K$13,0)</f>
        <v>2008267500</v>
      </c>
      <c r="K275" s="855">
        <f>MAX($K$13+SUBTOTAL(9,$I$15:I275)-SUBTOTAL(9,$H$15:H275)-$J$13,0)</f>
        <v>0</v>
      </c>
      <c r="L275" s="846" t="str">
        <f t="shared" si="5"/>
        <v/>
      </c>
      <c r="M275" s="420"/>
      <c r="N275" s="420"/>
      <c r="O275" s="420"/>
      <c r="P275" s="420"/>
      <c r="Q275" s="420"/>
      <c r="R275" s="420"/>
      <c r="S275" s="420"/>
      <c r="T275" s="420"/>
      <c r="U275" s="420"/>
      <c r="V275" s="420"/>
      <c r="W275" s="420"/>
      <c r="X275" s="420"/>
      <c r="Y275" s="420"/>
      <c r="Z275" s="420"/>
      <c r="AA275" s="420"/>
      <c r="AB275" s="420"/>
      <c r="AC275" s="420"/>
    </row>
    <row r="276" spans="1:29" ht="13.5" hidden="1" customHeight="1">
      <c r="A276" s="420"/>
      <c r="B276" s="853" t="str">
        <f>IF(OR(LEFT(DULIEU!$V268,LEN(SCT!$G$8))=SCT!$G$8,LEFT(DULIEU!$W268,LEN(SCT!$G$8))=SCT!$G$8),DULIEU!D268,"")</f>
        <v/>
      </c>
      <c r="C276" s="853" t="str">
        <f>IF(OR(LEFT(DULIEU!$V268,LEN(SCT!$G$8))=SCT!$G$8,LEFT(DULIEU!$W268,LEN(SCT!$G$8))=SCT!$G$8),DULIEU!H268,"")</f>
        <v/>
      </c>
      <c r="D276" s="853" t="str">
        <f>IF(OR(LEFT(DULIEU!$V268,LEN(SCT!$G$8))=SCT!$G$8,LEFT(DULIEU!$W268,LEN(SCT!$G$8))=SCT!$G$8),DULIEU!J268,"")</f>
        <v/>
      </c>
      <c r="E276" s="853" t="str">
        <f>IF(OR(LEFT(DULIEU!$V268,LEN(SCT!$G$8))=SCT!$G$8,LEFT(DULIEU!$W268,LEN(SCT!$G$8))=SCT!$G$8),DULIEU!E268,"")</f>
        <v/>
      </c>
      <c r="F276" s="1179" t="str">
        <f>IF(OR(LEFT(DULIEU!$V268,LEN(SCT!$G$8))=SCT!$G$8,LEFT(DULIEU!$W268,LEN(SCT!$G$8))=SCT!$G$8),DULIEU!O268,"")</f>
        <v/>
      </c>
      <c r="G276" s="853" t="str">
        <f>IF(E276="","",IF(LEFT(DULIEU!$V268,LEN(SCT!$G$8))=SCT!$G$8,DULIEU!$W268,IF(LEFT(DULIEU!$W268,LEN(SCT!$G$8))=SCT!$G$8,DULIEU!$V268)))</f>
        <v/>
      </c>
      <c r="H276" s="854">
        <f>IF(E276="",0,IF(LEFT(DULIEU!$V268,LEN(SCT!$G$8))=SCT!$G$8,DULIEU!$X268,0))</f>
        <v>0</v>
      </c>
      <c r="I276" s="854">
        <f>IF(E276="",0,IF(LEFT(DULIEU!$W268,LEN(SCT!$G$8))=SCT!$G$8,DULIEU!$X268,0))</f>
        <v>0</v>
      </c>
      <c r="J276" s="855">
        <f>MAX($J$13+SUBTOTAL(9,$H$15:H276)-SUBTOTAL(9,$I$15:I276)-$K$13,0)</f>
        <v>2008267500</v>
      </c>
      <c r="K276" s="855">
        <f>MAX($K$13+SUBTOTAL(9,$I$15:I276)-SUBTOTAL(9,$H$15:H276)-$J$13,0)</f>
        <v>0</v>
      </c>
      <c r="L276" s="846" t="str">
        <f t="shared" si="5"/>
        <v/>
      </c>
      <c r="M276" s="420"/>
      <c r="N276" s="420"/>
      <c r="O276" s="420"/>
      <c r="P276" s="420"/>
      <c r="Q276" s="420"/>
      <c r="R276" s="420"/>
      <c r="S276" s="420"/>
      <c r="T276" s="420"/>
      <c r="U276" s="420"/>
      <c r="V276" s="420"/>
      <c r="W276" s="420"/>
      <c r="X276" s="420"/>
      <c r="Y276" s="420"/>
      <c r="Z276" s="420"/>
      <c r="AA276" s="420"/>
      <c r="AB276" s="420"/>
      <c r="AC276" s="420"/>
    </row>
    <row r="277" spans="1:29" ht="13.5" hidden="1" customHeight="1">
      <c r="A277" s="420"/>
      <c r="B277" s="853" t="str">
        <f>IF(OR(LEFT(DULIEU!$V269,LEN(SCT!$G$8))=SCT!$G$8,LEFT(DULIEU!$W269,LEN(SCT!$G$8))=SCT!$G$8),DULIEU!D269,"")</f>
        <v/>
      </c>
      <c r="C277" s="853" t="str">
        <f>IF(OR(LEFT(DULIEU!$V269,LEN(SCT!$G$8))=SCT!$G$8,LEFT(DULIEU!$W269,LEN(SCT!$G$8))=SCT!$G$8),DULIEU!H269,"")</f>
        <v/>
      </c>
      <c r="D277" s="853" t="str">
        <f>IF(OR(LEFT(DULIEU!$V269,LEN(SCT!$G$8))=SCT!$G$8,LEFT(DULIEU!$W269,LEN(SCT!$G$8))=SCT!$G$8),DULIEU!J269,"")</f>
        <v/>
      </c>
      <c r="E277" s="853" t="str">
        <f>IF(OR(LEFT(DULIEU!$V269,LEN(SCT!$G$8))=SCT!$G$8,LEFT(DULIEU!$W269,LEN(SCT!$G$8))=SCT!$G$8),DULIEU!E269,"")</f>
        <v/>
      </c>
      <c r="F277" s="1179" t="str">
        <f>IF(OR(LEFT(DULIEU!$V269,LEN(SCT!$G$8))=SCT!$G$8,LEFT(DULIEU!$W269,LEN(SCT!$G$8))=SCT!$G$8),DULIEU!O269,"")</f>
        <v/>
      </c>
      <c r="G277" s="853" t="str">
        <f>IF(E277="","",IF(LEFT(DULIEU!$V269,LEN(SCT!$G$8))=SCT!$G$8,DULIEU!$W269,IF(LEFT(DULIEU!$W269,LEN(SCT!$G$8))=SCT!$G$8,DULIEU!$V269)))</f>
        <v/>
      </c>
      <c r="H277" s="854">
        <f>IF(E277="",0,IF(LEFT(DULIEU!$V269,LEN(SCT!$G$8))=SCT!$G$8,DULIEU!$X269,0))</f>
        <v>0</v>
      </c>
      <c r="I277" s="854">
        <f>IF(E277="",0,IF(LEFT(DULIEU!$W269,LEN(SCT!$G$8))=SCT!$G$8,DULIEU!$X269,0))</f>
        <v>0</v>
      </c>
      <c r="J277" s="855">
        <f>MAX($J$13+SUBTOTAL(9,$H$15:H277)-SUBTOTAL(9,$I$15:I277)-$K$13,0)</f>
        <v>2008267500</v>
      </c>
      <c r="K277" s="855">
        <f>MAX($K$13+SUBTOTAL(9,$I$15:I277)-SUBTOTAL(9,$H$15:H277)-$J$13,0)</f>
        <v>0</v>
      </c>
      <c r="L277" s="846" t="str">
        <f t="shared" si="5"/>
        <v/>
      </c>
      <c r="M277" s="420"/>
      <c r="N277" s="420"/>
      <c r="O277" s="420"/>
      <c r="P277" s="420"/>
      <c r="Q277" s="420"/>
      <c r="R277" s="420"/>
      <c r="S277" s="420"/>
      <c r="T277" s="420"/>
      <c r="U277" s="420"/>
      <c r="V277" s="420"/>
      <c r="W277" s="420"/>
      <c r="X277" s="420"/>
      <c r="Y277" s="420"/>
      <c r="Z277" s="420"/>
      <c r="AA277" s="420"/>
      <c r="AB277" s="420"/>
      <c r="AC277" s="420"/>
    </row>
    <row r="278" spans="1:29" ht="13.5" hidden="1" customHeight="1">
      <c r="A278" s="420"/>
      <c r="B278" s="853" t="str">
        <f>IF(OR(LEFT(DULIEU!$V270,LEN(SCT!$G$8))=SCT!$G$8,LEFT(DULIEU!$W270,LEN(SCT!$G$8))=SCT!$G$8),DULIEU!D270,"")</f>
        <v/>
      </c>
      <c r="C278" s="853" t="str">
        <f>IF(OR(LEFT(DULIEU!$V270,LEN(SCT!$G$8))=SCT!$G$8,LEFT(DULIEU!$W270,LEN(SCT!$G$8))=SCT!$G$8),DULIEU!H270,"")</f>
        <v/>
      </c>
      <c r="D278" s="853" t="str">
        <f>IF(OR(LEFT(DULIEU!$V270,LEN(SCT!$G$8))=SCT!$G$8,LEFT(DULIEU!$W270,LEN(SCT!$G$8))=SCT!$G$8),DULIEU!J270,"")</f>
        <v/>
      </c>
      <c r="E278" s="853" t="str">
        <f>IF(OR(LEFT(DULIEU!$V270,LEN(SCT!$G$8))=SCT!$G$8,LEFT(DULIEU!$W270,LEN(SCT!$G$8))=SCT!$G$8),DULIEU!E270,"")</f>
        <v/>
      </c>
      <c r="F278" s="1179" t="str">
        <f>IF(OR(LEFT(DULIEU!$V270,LEN(SCT!$G$8))=SCT!$G$8,LEFT(DULIEU!$W270,LEN(SCT!$G$8))=SCT!$G$8),DULIEU!O270,"")</f>
        <v/>
      </c>
      <c r="G278" s="853" t="str">
        <f>IF(E278="","",IF(LEFT(DULIEU!$V270,LEN(SCT!$G$8))=SCT!$G$8,DULIEU!$W270,IF(LEFT(DULIEU!$W270,LEN(SCT!$G$8))=SCT!$G$8,DULIEU!$V270)))</f>
        <v/>
      </c>
      <c r="H278" s="854">
        <f>IF(E278="",0,IF(LEFT(DULIEU!$V270,LEN(SCT!$G$8))=SCT!$G$8,DULIEU!$X270,0))</f>
        <v>0</v>
      </c>
      <c r="I278" s="854">
        <f>IF(E278="",0,IF(LEFT(DULIEU!$W270,LEN(SCT!$G$8))=SCT!$G$8,DULIEU!$X270,0))</f>
        <v>0</v>
      </c>
      <c r="J278" s="855">
        <f>MAX($J$13+SUBTOTAL(9,$H$15:H278)-SUBTOTAL(9,$I$15:I278)-$K$13,0)</f>
        <v>2008267500</v>
      </c>
      <c r="K278" s="855">
        <f>MAX($K$13+SUBTOTAL(9,$I$15:I278)-SUBTOTAL(9,$H$15:H278)-$J$13,0)</f>
        <v>0</v>
      </c>
      <c r="L278" s="846" t="str">
        <f t="shared" si="5"/>
        <v/>
      </c>
      <c r="M278" s="420"/>
      <c r="N278" s="420"/>
      <c r="O278" s="420"/>
      <c r="P278" s="420"/>
      <c r="Q278" s="420"/>
      <c r="R278" s="420"/>
      <c r="S278" s="420"/>
      <c r="T278" s="420"/>
      <c r="U278" s="420"/>
      <c r="V278" s="420"/>
      <c r="W278" s="420"/>
      <c r="X278" s="420"/>
      <c r="Y278" s="420"/>
      <c r="Z278" s="420"/>
      <c r="AA278" s="420"/>
      <c r="AB278" s="420"/>
      <c r="AC278" s="420"/>
    </row>
    <row r="279" spans="1:29" ht="13.5" hidden="1" customHeight="1">
      <c r="A279" s="420"/>
      <c r="B279" s="853" t="str">
        <f>IF(OR(LEFT(DULIEU!$V271,LEN(SCT!$G$8))=SCT!$G$8,LEFT(DULIEU!$W271,LEN(SCT!$G$8))=SCT!$G$8),DULIEU!D271,"")</f>
        <v/>
      </c>
      <c r="C279" s="853" t="str">
        <f>IF(OR(LEFT(DULIEU!$V271,LEN(SCT!$G$8))=SCT!$G$8,LEFT(DULIEU!$W271,LEN(SCT!$G$8))=SCT!$G$8),DULIEU!H271,"")</f>
        <v/>
      </c>
      <c r="D279" s="853" t="str">
        <f>IF(OR(LEFT(DULIEU!$V271,LEN(SCT!$G$8))=SCT!$G$8,LEFT(DULIEU!$W271,LEN(SCT!$G$8))=SCT!$G$8),DULIEU!J271,"")</f>
        <v/>
      </c>
      <c r="E279" s="853" t="str">
        <f>IF(OR(LEFT(DULIEU!$V271,LEN(SCT!$G$8))=SCT!$G$8,LEFT(DULIEU!$W271,LEN(SCT!$G$8))=SCT!$G$8),DULIEU!E271,"")</f>
        <v/>
      </c>
      <c r="F279" s="1179" t="str">
        <f>IF(OR(LEFT(DULIEU!$V271,LEN(SCT!$G$8))=SCT!$G$8,LEFT(DULIEU!$W271,LEN(SCT!$G$8))=SCT!$G$8),DULIEU!O271,"")</f>
        <v/>
      </c>
      <c r="G279" s="853" t="str">
        <f>IF(E279="","",IF(LEFT(DULIEU!$V271,LEN(SCT!$G$8))=SCT!$G$8,DULIEU!$W271,IF(LEFT(DULIEU!$W271,LEN(SCT!$G$8))=SCT!$G$8,DULIEU!$V271)))</f>
        <v/>
      </c>
      <c r="H279" s="854">
        <f>IF(E279="",0,IF(LEFT(DULIEU!$V271,LEN(SCT!$G$8))=SCT!$G$8,DULIEU!$X271,0))</f>
        <v>0</v>
      </c>
      <c r="I279" s="854">
        <f>IF(E279="",0,IF(LEFT(DULIEU!$W271,LEN(SCT!$G$8))=SCT!$G$8,DULIEU!$X271,0))</f>
        <v>0</v>
      </c>
      <c r="J279" s="855">
        <f>MAX($J$13+SUBTOTAL(9,$H$15:H279)-SUBTOTAL(9,$I$15:I279)-$K$13,0)</f>
        <v>2008267500</v>
      </c>
      <c r="K279" s="855">
        <f>MAX($K$13+SUBTOTAL(9,$I$15:I279)-SUBTOTAL(9,$H$15:H279)-$J$13,0)</f>
        <v>0</v>
      </c>
      <c r="L279" s="846" t="str">
        <f t="shared" si="5"/>
        <v/>
      </c>
      <c r="M279" s="420"/>
      <c r="N279" s="420"/>
      <c r="O279" s="420"/>
      <c r="P279" s="420"/>
      <c r="Q279" s="420"/>
      <c r="R279" s="420"/>
      <c r="S279" s="420"/>
      <c r="T279" s="420"/>
      <c r="U279" s="420"/>
      <c r="V279" s="420"/>
      <c r="W279" s="420"/>
      <c r="X279" s="420"/>
      <c r="Y279" s="420"/>
      <c r="Z279" s="420"/>
      <c r="AA279" s="420"/>
      <c r="AB279" s="420"/>
      <c r="AC279" s="420"/>
    </row>
    <row r="280" spans="1:29" ht="13.5" hidden="1" customHeight="1">
      <c r="A280" s="420"/>
      <c r="B280" s="853" t="str">
        <f>IF(OR(LEFT(DULIEU!$V272,LEN(SCT!$G$8))=SCT!$G$8,LEFT(DULIEU!$W272,LEN(SCT!$G$8))=SCT!$G$8),DULIEU!D272,"")</f>
        <v/>
      </c>
      <c r="C280" s="853" t="str">
        <f>IF(OR(LEFT(DULIEU!$V272,LEN(SCT!$G$8))=SCT!$G$8,LEFT(DULIEU!$W272,LEN(SCT!$G$8))=SCT!$G$8),DULIEU!H272,"")</f>
        <v/>
      </c>
      <c r="D280" s="853" t="str">
        <f>IF(OR(LEFT(DULIEU!$V272,LEN(SCT!$G$8))=SCT!$G$8,LEFT(DULIEU!$W272,LEN(SCT!$G$8))=SCT!$G$8),DULIEU!J272,"")</f>
        <v/>
      </c>
      <c r="E280" s="853" t="str">
        <f>IF(OR(LEFT(DULIEU!$V272,LEN(SCT!$G$8))=SCT!$G$8,LEFT(DULIEU!$W272,LEN(SCT!$G$8))=SCT!$G$8),DULIEU!E272,"")</f>
        <v/>
      </c>
      <c r="F280" s="1179" t="str">
        <f>IF(OR(LEFT(DULIEU!$V272,LEN(SCT!$G$8))=SCT!$G$8,LEFT(DULIEU!$W272,LEN(SCT!$G$8))=SCT!$G$8),DULIEU!O272,"")</f>
        <v/>
      </c>
      <c r="G280" s="853" t="str">
        <f>IF(E280="","",IF(LEFT(DULIEU!$V272,LEN(SCT!$G$8))=SCT!$G$8,DULIEU!$W272,IF(LEFT(DULIEU!$W272,LEN(SCT!$G$8))=SCT!$G$8,DULIEU!$V272)))</f>
        <v/>
      </c>
      <c r="H280" s="854">
        <f>IF(E280="",0,IF(LEFT(DULIEU!$V272,LEN(SCT!$G$8))=SCT!$G$8,DULIEU!$X272,0))</f>
        <v>0</v>
      </c>
      <c r="I280" s="854">
        <f>IF(E280="",0,IF(LEFT(DULIEU!$W272,LEN(SCT!$G$8))=SCT!$G$8,DULIEU!$X272,0))</f>
        <v>0</v>
      </c>
      <c r="J280" s="855">
        <f>MAX($J$13+SUBTOTAL(9,$H$15:H280)-SUBTOTAL(9,$I$15:I280)-$K$13,0)</f>
        <v>2008267500</v>
      </c>
      <c r="K280" s="855">
        <f>MAX($K$13+SUBTOTAL(9,$I$15:I280)-SUBTOTAL(9,$H$15:H280)-$J$13,0)</f>
        <v>0</v>
      </c>
      <c r="L280" s="846" t="str">
        <f t="shared" si="5"/>
        <v/>
      </c>
      <c r="M280" s="420"/>
      <c r="N280" s="420"/>
      <c r="O280" s="420"/>
      <c r="P280" s="420"/>
      <c r="Q280" s="420"/>
      <c r="R280" s="420"/>
      <c r="S280" s="420"/>
      <c r="T280" s="420"/>
      <c r="U280" s="420"/>
      <c r="V280" s="420"/>
      <c r="W280" s="420"/>
      <c r="X280" s="420"/>
      <c r="Y280" s="420"/>
      <c r="Z280" s="420"/>
      <c r="AA280" s="420"/>
      <c r="AB280" s="420"/>
      <c r="AC280" s="420"/>
    </row>
    <row r="281" spans="1:29" ht="13.5" hidden="1" customHeight="1">
      <c r="A281" s="420"/>
      <c r="B281" s="853" t="str">
        <f>IF(OR(LEFT(DULIEU!$V273,LEN(SCT!$G$8))=SCT!$G$8,LEFT(DULIEU!$W273,LEN(SCT!$G$8))=SCT!$G$8),DULIEU!D273,"")</f>
        <v/>
      </c>
      <c r="C281" s="853" t="str">
        <f>IF(OR(LEFT(DULIEU!$V273,LEN(SCT!$G$8))=SCT!$G$8,LEFT(DULIEU!$W273,LEN(SCT!$G$8))=SCT!$G$8),DULIEU!H273,"")</f>
        <v/>
      </c>
      <c r="D281" s="853" t="str">
        <f>IF(OR(LEFT(DULIEU!$V273,LEN(SCT!$G$8))=SCT!$G$8,LEFT(DULIEU!$W273,LEN(SCT!$G$8))=SCT!$G$8),DULIEU!J273,"")</f>
        <v/>
      </c>
      <c r="E281" s="853" t="str">
        <f>IF(OR(LEFT(DULIEU!$V273,LEN(SCT!$G$8))=SCT!$G$8,LEFT(DULIEU!$W273,LEN(SCT!$G$8))=SCT!$G$8),DULIEU!E273,"")</f>
        <v/>
      </c>
      <c r="F281" s="1179" t="str">
        <f>IF(OR(LEFT(DULIEU!$V273,LEN(SCT!$G$8))=SCT!$G$8,LEFT(DULIEU!$W273,LEN(SCT!$G$8))=SCT!$G$8),DULIEU!O273,"")</f>
        <v/>
      </c>
      <c r="G281" s="853" t="str">
        <f>IF(E281="","",IF(LEFT(DULIEU!$V273,LEN(SCT!$G$8))=SCT!$G$8,DULIEU!$W273,IF(LEFT(DULIEU!$W273,LEN(SCT!$G$8))=SCT!$G$8,DULIEU!$V273)))</f>
        <v/>
      </c>
      <c r="H281" s="854">
        <f>IF(E281="",0,IF(LEFT(DULIEU!$V273,LEN(SCT!$G$8))=SCT!$G$8,DULIEU!$X273,0))</f>
        <v>0</v>
      </c>
      <c r="I281" s="854">
        <f>IF(E281="",0,IF(LEFT(DULIEU!$W273,LEN(SCT!$G$8))=SCT!$G$8,DULIEU!$X273,0))</f>
        <v>0</v>
      </c>
      <c r="J281" s="855">
        <f>MAX($J$13+SUBTOTAL(9,$H$15:H281)-SUBTOTAL(9,$I$15:I281)-$K$13,0)</f>
        <v>2008267500</v>
      </c>
      <c r="K281" s="855">
        <f>MAX($K$13+SUBTOTAL(9,$I$15:I281)-SUBTOTAL(9,$H$15:H281)-$J$13,0)</f>
        <v>0</v>
      </c>
      <c r="L281" s="846" t="str">
        <f t="shared" si="5"/>
        <v/>
      </c>
      <c r="M281" s="420"/>
      <c r="N281" s="420"/>
      <c r="O281" s="420"/>
      <c r="P281" s="420"/>
      <c r="Q281" s="420"/>
      <c r="R281" s="420"/>
      <c r="S281" s="420"/>
      <c r="T281" s="420"/>
      <c r="U281" s="420"/>
      <c r="V281" s="420"/>
      <c r="W281" s="420"/>
      <c r="X281" s="420"/>
      <c r="Y281" s="420"/>
      <c r="Z281" s="420"/>
      <c r="AA281" s="420"/>
      <c r="AB281" s="420"/>
      <c r="AC281" s="420"/>
    </row>
    <row r="282" spans="1:29" ht="13.5" hidden="1" customHeight="1">
      <c r="A282" s="420"/>
      <c r="B282" s="853" t="str">
        <f>IF(OR(LEFT(DULIEU!$V274,LEN(SCT!$G$8))=SCT!$G$8,LEFT(DULIEU!$W274,LEN(SCT!$G$8))=SCT!$G$8),DULIEU!D274,"")</f>
        <v/>
      </c>
      <c r="C282" s="853" t="str">
        <f>IF(OR(LEFT(DULIEU!$V274,LEN(SCT!$G$8))=SCT!$G$8,LEFT(DULIEU!$W274,LEN(SCT!$G$8))=SCT!$G$8),DULIEU!H274,"")</f>
        <v/>
      </c>
      <c r="D282" s="853" t="str">
        <f>IF(OR(LEFT(DULIEU!$V274,LEN(SCT!$G$8))=SCT!$G$8,LEFT(DULIEU!$W274,LEN(SCT!$G$8))=SCT!$G$8),DULIEU!J274,"")</f>
        <v/>
      </c>
      <c r="E282" s="853" t="str">
        <f>IF(OR(LEFT(DULIEU!$V274,LEN(SCT!$G$8))=SCT!$G$8,LEFT(DULIEU!$W274,LEN(SCT!$G$8))=SCT!$G$8),DULIEU!E274,"")</f>
        <v/>
      </c>
      <c r="F282" s="1179" t="str">
        <f>IF(OR(LEFT(DULIEU!$V274,LEN(SCT!$G$8))=SCT!$G$8,LEFT(DULIEU!$W274,LEN(SCT!$G$8))=SCT!$G$8),DULIEU!O274,"")</f>
        <v/>
      </c>
      <c r="G282" s="853" t="str">
        <f>IF(E282="","",IF(LEFT(DULIEU!$V274,LEN(SCT!$G$8))=SCT!$G$8,DULIEU!$W274,IF(LEFT(DULIEU!$W274,LEN(SCT!$G$8))=SCT!$G$8,DULIEU!$V274)))</f>
        <v/>
      </c>
      <c r="H282" s="854">
        <f>IF(E282="",0,IF(LEFT(DULIEU!$V274,LEN(SCT!$G$8))=SCT!$G$8,DULIEU!$X274,0))</f>
        <v>0</v>
      </c>
      <c r="I282" s="854">
        <f>IF(E282="",0,IF(LEFT(DULIEU!$W274,LEN(SCT!$G$8))=SCT!$G$8,DULIEU!$X274,0))</f>
        <v>0</v>
      </c>
      <c r="J282" s="855">
        <f>MAX($J$13+SUBTOTAL(9,$H$15:H282)-SUBTOTAL(9,$I$15:I282)-$K$13,0)</f>
        <v>2008267500</v>
      </c>
      <c r="K282" s="855">
        <f>MAX($K$13+SUBTOTAL(9,$I$15:I282)-SUBTOTAL(9,$H$15:H282)-$J$13,0)</f>
        <v>0</v>
      </c>
      <c r="L282" s="846" t="str">
        <f t="shared" si="5"/>
        <v/>
      </c>
      <c r="M282" s="420"/>
      <c r="N282" s="420"/>
      <c r="O282" s="420"/>
      <c r="P282" s="420"/>
      <c r="Q282" s="420"/>
      <c r="R282" s="420"/>
      <c r="S282" s="420"/>
      <c r="T282" s="420"/>
      <c r="U282" s="420"/>
      <c r="V282" s="420"/>
      <c r="W282" s="420"/>
      <c r="X282" s="420"/>
      <c r="Y282" s="420"/>
      <c r="Z282" s="420"/>
      <c r="AA282" s="420"/>
      <c r="AB282" s="420"/>
      <c r="AC282" s="420"/>
    </row>
    <row r="283" spans="1:29" ht="13.5" hidden="1" customHeight="1">
      <c r="A283" s="420"/>
      <c r="B283" s="853" t="str">
        <f>IF(OR(LEFT(DULIEU!$V275,LEN(SCT!$G$8))=SCT!$G$8,LEFT(DULIEU!$W275,LEN(SCT!$G$8))=SCT!$G$8),DULIEU!D275,"")</f>
        <v/>
      </c>
      <c r="C283" s="853" t="str">
        <f>IF(OR(LEFT(DULIEU!$V275,LEN(SCT!$G$8))=SCT!$G$8,LEFT(DULIEU!$W275,LEN(SCT!$G$8))=SCT!$G$8),DULIEU!H275,"")</f>
        <v/>
      </c>
      <c r="D283" s="853" t="str">
        <f>IF(OR(LEFT(DULIEU!$V275,LEN(SCT!$G$8))=SCT!$G$8,LEFT(DULIEU!$W275,LEN(SCT!$G$8))=SCT!$G$8),DULIEU!J275,"")</f>
        <v/>
      </c>
      <c r="E283" s="853" t="str">
        <f>IF(OR(LEFT(DULIEU!$V275,LEN(SCT!$G$8))=SCT!$G$8,LEFT(DULIEU!$W275,LEN(SCT!$G$8))=SCT!$G$8),DULIEU!E275,"")</f>
        <v/>
      </c>
      <c r="F283" s="1179" t="str">
        <f>IF(OR(LEFT(DULIEU!$V275,LEN(SCT!$G$8))=SCT!$G$8,LEFT(DULIEU!$W275,LEN(SCT!$G$8))=SCT!$G$8),DULIEU!O275,"")</f>
        <v/>
      </c>
      <c r="G283" s="853" t="str">
        <f>IF(E283="","",IF(LEFT(DULIEU!$V275,LEN(SCT!$G$8))=SCT!$G$8,DULIEU!$W275,IF(LEFT(DULIEU!$W275,LEN(SCT!$G$8))=SCT!$G$8,DULIEU!$V275)))</f>
        <v/>
      </c>
      <c r="H283" s="854">
        <f>IF(E283="",0,IF(LEFT(DULIEU!$V275,LEN(SCT!$G$8))=SCT!$G$8,DULIEU!$X275,0))</f>
        <v>0</v>
      </c>
      <c r="I283" s="854">
        <f>IF(E283="",0,IF(LEFT(DULIEU!$W275,LEN(SCT!$G$8))=SCT!$G$8,DULIEU!$X275,0))</f>
        <v>0</v>
      </c>
      <c r="J283" s="855">
        <f>MAX($J$13+SUBTOTAL(9,$H$15:H283)-SUBTOTAL(9,$I$15:I283)-$K$13,0)</f>
        <v>2008267500</v>
      </c>
      <c r="K283" s="855">
        <f>MAX($K$13+SUBTOTAL(9,$I$15:I283)-SUBTOTAL(9,$H$15:H283)-$J$13,0)</f>
        <v>0</v>
      </c>
      <c r="L283" s="846" t="str">
        <f t="shared" si="5"/>
        <v/>
      </c>
      <c r="M283" s="420"/>
      <c r="N283" s="420"/>
      <c r="O283" s="420"/>
      <c r="P283" s="420"/>
      <c r="Q283" s="420"/>
      <c r="R283" s="420"/>
      <c r="S283" s="420"/>
      <c r="T283" s="420"/>
      <c r="U283" s="420"/>
      <c r="V283" s="420"/>
      <c r="W283" s="420"/>
      <c r="X283" s="420"/>
      <c r="Y283" s="420"/>
      <c r="Z283" s="420"/>
      <c r="AA283" s="420"/>
      <c r="AB283" s="420"/>
      <c r="AC283" s="420"/>
    </row>
    <row r="284" spans="1:29" ht="13.5" hidden="1" customHeight="1">
      <c r="A284" s="420"/>
      <c r="B284" s="853" t="str">
        <f>IF(OR(LEFT(DULIEU!$V276,LEN(SCT!$G$8))=SCT!$G$8,LEFT(DULIEU!$W276,LEN(SCT!$G$8))=SCT!$G$8),DULIEU!D276,"")</f>
        <v/>
      </c>
      <c r="C284" s="853" t="str">
        <f>IF(OR(LEFT(DULIEU!$V276,LEN(SCT!$G$8))=SCT!$G$8,LEFT(DULIEU!$W276,LEN(SCT!$G$8))=SCT!$G$8),DULIEU!H276,"")</f>
        <v/>
      </c>
      <c r="D284" s="853" t="str">
        <f>IF(OR(LEFT(DULIEU!$V276,LEN(SCT!$G$8))=SCT!$G$8,LEFT(DULIEU!$W276,LEN(SCT!$G$8))=SCT!$G$8),DULIEU!J276,"")</f>
        <v/>
      </c>
      <c r="E284" s="853" t="str">
        <f>IF(OR(LEFT(DULIEU!$V276,LEN(SCT!$G$8))=SCT!$G$8,LEFT(DULIEU!$W276,LEN(SCT!$G$8))=SCT!$G$8),DULIEU!E276,"")</f>
        <v/>
      </c>
      <c r="F284" s="1179" t="str">
        <f>IF(OR(LEFT(DULIEU!$V276,LEN(SCT!$G$8))=SCT!$G$8,LEFT(DULIEU!$W276,LEN(SCT!$G$8))=SCT!$G$8),DULIEU!O276,"")</f>
        <v/>
      </c>
      <c r="G284" s="853" t="str">
        <f>IF(E284="","",IF(LEFT(DULIEU!$V276,LEN(SCT!$G$8))=SCT!$G$8,DULIEU!$W276,IF(LEFT(DULIEU!$W276,LEN(SCT!$G$8))=SCT!$G$8,DULIEU!$V276)))</f>
        <v/>
      </c>
      <c r="H284" s="854">
        <f>IF(E284="",0,IF(LEFT(DULIEU!$V276,LEN(SCT!$G$8))=SCT!$G$8,DULIEU!$X276,0))</f>
        <v>0</v>
      </c>
      <c r="I284" s="854">
        <f>IF(E284="",0,IF(LEFT(DULIEU!$W276,LEN(SCT!$G$8))=SCT!$G$8,DULIEU!$X276,0))</f>
        <v>0</v>
      </c>
      <c r="J284" s="855">
        <f>MAX($J$13+SUBTOTAL(9,$H$15:H284)-SUBTOTAL(9,$I$15:I284)-$K$13,0)</f>
        <v>2008267500</v>
      </c>
      <c r="K284" s="855">
        <f>MAX($K$13+SUBTOTAL(9,$I$15:I284)-SUBTOTAL(9,$H$15:H284)-$J$13,0)</f>
        <v>0</v>
      </c>
      <c r="L284" s="846" t="str">
        <f t="shared" si="5"/>
        <v/>
      </c>
      <c r="M284" s="420"/>
      <c r="N284" s="420"/>
      <c r="O284" s="420"/>
      <c r="P284" s="420"/>
      <c r="Q284" s="420"/>
      <c r="R284" s="420"/>
      <c r="S284" s="420"/>
      <c r="T284" s="420"/>
      <c r="U284" s="420"/>
      <c r="V284" s="420"/>
      <c r="W284" s="420"/>
      <c r="X284" s="420"/>
      <c r="Y284" s="420"/>
      <c r="Z284" s="420"/>
      <c r="AA284" s="420"/>
      <c r="AB284" s="420"/>
      <c r="AC284" s="420"/>
    </row>
    <row r="285" spans="1:29" ht="13.5" hidden="1" customHeight="1">
      <c r="A285" s="420"/>
      <c r="B285" s="853" t="str">
        <f>IF(OR(LEFT(DULIEU!$V277,LEN(SCT!$G$8))=SCT!$G$8,LEFT(DULIEU!$W277,LEN(SCT!$G$8))=SCT!$G$8),DULIEU!D277,"")</f>
        <v/>
      </c>
      <c r="C285" s="853" t="str">
        <f>IF(OR(LEFT(DULIEU!$V277,LEN(SCT!$G$8))=SCT!$G$8,LEFT(DULIEU!$W277,LEN(SCT!$G$8))=SCT!$G$8),DULIEU!H277,"")</f>
        <v/>
      </c>
      <c r="D285" s="853" t="str">
        <f>IF(OR(LEFT(DULIEU!$V277,LEN(SCT!$G$8))=SCT!$G$8,LEFT(DULIEU!$W277,LEN(SCT!$G$8))=SCT!$G$8),DULIEU!J277,"")</f>
        <v/>
      </c>
      <c r="E285" s="853" t="str">
        <f>IF(OR(LEFT(DULIEU!$V277,LEN(SCT!$G$8))=SCT!$G$8,LEFT(DULIEU!$W277,LEN(SCT!$G$8))=SCT!$G$8),DULIEU!E277,"")</f>
        <v/>
      </c>
      <c r="F285" s="1179" t="str">
        <f>IF(OR(LEFT(DULIEU!$V277,LEN(SCT!$G$8))=SCT!$G$8,LEFT(DULIEU!$W277,LEN(SCT!$G$8))=SCT!$G$8),DULIEU!O277,"")</f>
        <v/>
      </c>
      <c r="G285" s="853" t="str">
        <f>IF(E285="","",IF(LEFT(DULIEU!$V277,LEN(SCT!$G$8))=SCT!$G$8,DULIEU!$W277,IF(LEFT(DULIEU!$W277,LEN(SCT!$G$8))=SCT!$G$8,DULIEU!$V277)))</f>
        <v/>
      </c>
      <c r="H285" s="854">
        <f>IF(E285="",0,IF(LEFT(DULIEU!$V277,LEN(SCT!$G$8))=SCT!$G$8,DULIEU!$X277,0))</f>
        <v>0</v>
      </c>
      <c r="I285" s="854">
        <f>IF(E285="",0,IF(LEFT(DULIEU!$W277,LEN(SCT!$G$8))=SCT!$G$8,DULIEU!$X277,0))</f>
        <v>0</v>
      </c>
      <c r="J285" s="855">
        <f>MAX($J$13+SUBTOTAL(9,$H$15:H285)-SUBTOTAL(9,$I$15:I285)-$K$13,0)</f>
        <v>2008267500</v>
      </c>
      <c r="K285" s="855">
        <f>MAX($K$13+SUBTOTAL(9,$I$15:I285)-SUBTOTAL(9,$H$15:H285)-$J$13,0)</f>
        <v>0</v>
      </c>
      <c r="L285" s="846" t="str">
        <f t="shared" si="5"/>
        <v/>
      </c>
      <c r="M285" s="420"/>
      <c r="N285" s="420"/>
      <c r="O285" s="420"/>
      <c r="P285" s="420"/>
      <c r="Q285" s="420"/>
      <c r="R285" s="420"/>
      <c r="S285" s="420"/>
      <c r="T285" s="420"/>
      <c r="U285" s="420"/>
      <c r="V285" s="420"/>
      <c r="W285" s="420"/>
      <c r="X285" s="420"/>
      <c r="Y285" s="420"/>
      <c r="Z285" s="420"/>
      <c r="AA285" s="420"/>
      <c r="AB285" s="420"/>
      <c r="AC285" s="420"/>
    </row>
    <row r="286" spans="1:29" ht="13.5" hidden="1" customHeight="1">
      <c r="A286" s="420"/>
      <c r="B286" s="853" t="str">
        <f>IF(OR(LEFT(DULIEU!$V278,LEN(SCT!$G$8))=SCT!$G$8,LEFT(DULIEU!$W278,LEN(SCT!$G$8))=SCT!$G$8),DULIEU!D278,"")</f>
        <v/>
      </c>
      <c r="C286" s="853" t="str">
        <f>IF(OR(LEFT(DULIEU!$V278,LEN(SCT!$G$8))=SCT!$G$8,LEFT(DULIEU!$W278,LEN(SCT!$G$8))=SCT!$G$8),DULIEU!H278,"")</f>
        <v/>
      </c>
      <c r="D286" s="853" t="str">
        <f>IF(OR(LEFT(DULIEU!$V278,LEN(SCT!$G$8))=SCT!$G$8,LEFT(DULIEU!$W278,LEN(SCT!$G$8))=SCT!$G$8),DULIEU!J278,"")</f>
        <v/>
      </c>
      <c r="E286" s="853" t="str">
        <f>IF(OR(LEFT(DULIEU!$V278,LEN(SCT!$G$8))=SCT!$G$8,LEFT(DULIEU!$W278,LEN(SCT!$G$8))=SCT!$G$8),DULIEU!E278,"")</f>
        <v/>
      </c>
      <c r="F286" s="1179" t="str">
        <f>IF(OR(LEFT(DULIEU!$V278,LEN(SCT!$G$8))=SCT!$G$8,LEFT(DULIEU!$W278,LEN(SCT!$G$8))=SCT!$G$8),DULIEU!O278,"")</f>
        <v/>
      </c>
      <c r="G286" s="853" t="str">
        <f>IF(E286="","",IF(LEFT(DULIEU!$V278,LEN(SCT!$G$8))=SCT!$G$8,DULIEU!$W278,IF(LEFT(DULIEU!$W278,LEN(SCT!$G$8))=SCT!$G$8,DULIEU!$V278)))</f>
        <v/>
      </c>
      <c r="H286" s="854">
        <f>IF(E286="",0,IF(LEFT(DULIEU!$V278,LEN(SCT!$G$8))=SCT!$G$8,DULIEU!$X278,0))</f>
        <v>0</v>
      </c>
      <c r="I286" s="854">
        <f>IF(E286="",0,IF(LEFT(DULIEU!$W278,LEN(SCT!$G$8))=SCT!$G$8,DULIEU!$X278,0))</f>
        <v>0</v>
      </c>
      <c r="J286" s="855">
        <f>MAX($J$13+SUBTOTAL(9,$H$15:H286)-SUBTOTAL(9,$I$15:I286)-$K$13,0)</f>
        <v>2008267500</v>
      </c>
      <c r="K286" s="855">
        <f>MAX($K$13+SUBTOTAL(9,$I$15:I286)-SUBTOTAL(9,$H$15:H286)-$J$13,0)</f>
        <v>0</v>
      </c>
      <c r="L286" s="846" t="str">
        <f t="shared" si="5"/>
        <v/>
      </c>
      <c r="M286" s="420"/>
      <c r="N286" s="420"/>
      <c r="O286" s="420"/>
      <c r="P286" s="420"/>
      <c r="Q286" s="420"/>
      <c r="R286" s="420"/>
      <c r="S286" s="420"/>
      <c r="T286" s="420"/>
      <c r="U286" s="420"/>
      <c r="V286" s="420"/>
      <c r="W286" s="420"/>
      <c r="X286" s="420"/>
      <c r="Y286" s="420"/>
      <c r="Z286" s="420"/>
      <c r="AA286" s="420"/>
      <c r="AB286" s="420"/>
      <c r="AC286" s="420"/>
    </row>
    <row r="287" spans="1:29" ht="13.5" hidden="1" customHeight="1">
      <c r="A287" s="420"/>
      <c r="B287" s="853" t="str">
        <f>IF(OR(LEFT(DULIEU!$V279,LEN(SCT!$G$8))=SCT!$G$8,LEFT(DULIEU!$W279,LEN(SCT!$G$8))=SCT!$G$8),DULIEU!D279,"")</f>
        <v/>
      </c>
      <c r="C287" s="853" t="str">
        <f>IF(OR(LEFT(DULIEU!$V279,LEN(SCT!$G$8))=SCT!$G$8,LEFT(DULIEU!$W279,LEN(SCT!$G$8))=SCT!$G$8),DULIEU!H279,"")</f>
        <v/>
      </c>
      <c r="D287" s="853" t="str">
        <f>IF(OR(LEFT(DULIEU!$V279,LEN(SCT!$G$8))=SCT!$G$8,LEFT(DULIEU!$W279,LEN(SCT!$G$8))=SCT!$G$8),DULIEU!J279,"")</f>
        <v/>
      </c>
      <c r="E287" s="853" t="str">
        <f>IF(OR(LEFT(DULIEU!$V279,LEN(SCT!$G$8))=SCT!$G$8,LEFT(DULIEU!$W279,LEN(SCT!$G$8))=SCT!$G$8),DULIEU!E279,"")</f>
        <v/>
      </c>
      <c r="F287" s="1179" t="str">
        <f>IF(OR(LEFT(DULIEU!$V279,LEN(SCT!$G$8))=SCT!$G$8,LEFT(DULIEU!$W279,LEN(SCT!$G$8))=SCT!$G$8),DULIEU!O279,"")</f>
        <v/>
      </c>
      <c r="G287" s="853" t="str">
        <f>IF(E287="","",IF(LEFT(DULIEU!$V279,LEN(SCT!$G$8))=SCT!$G$8,DULIEU!$W279,IF(LEFT(DULIEU!$W279,LEN(SCT!$G$8))=SCT!$G$8,DULIEU!$V279)))</f>
        <v/>
      </c>
      <c r="H287" s="854">
        <f>IF(E287="",0,IF(LEFT(DULIEU!$V279,LEN(SCT!$G$8))=SCT!$G$8,DULIEU!$X279,0))</f>
        <v>0</v>
      </c>
      <c r="I287" s="854">
        <f>IF(E287="",0,IF(LEFT(DULIEU!$W279,LEN(SCT!$G$8))=SCT!$G$8,DULIEU!$X279,0))</f>
        <v>0</v>
      </c>
      <c r="J287" s="855">
        <f>MAX($J$13+SUBTOTAL(9,$H$15:H287)-SUBTOTAL(9,$I$15:I287)-$K$13,0)</f>
        <v>2008267500</v>
      </c>
      <c r="K287" s="855">
        <f>MAX($K$13+SUBTOTAL(9,$I$15:I287)-SUBTOTAL(9,$H$15:H287)-$J$13,0)</f>
        <v>0</v>
      </c>
      <c r="L287" s="846" t="str">
        <f t="shared" si="5"/>
        <v/>
      </c>
      <c r="M287" s="420"/>
      <c r="N287" s="420"/>
      <c r="O287" s="420"/>
      <c r="P287" s="420"/>
      <c r="Q287" s="420"/>
      <c r="R287" s="420"/>
      <c r="S287" s="420"/>
      <c r="T287" s="420"/>
      <c r="U287" s="420"/>
      <c r="V287" s="420"/>
      <c r="W287" s="420"/>
      <c r="X287" s="420"/>
      <c r="Y287" s="420"/>
      <c r="Z287" s="420"/>
      <c r="AA287" s="420"/>
      <c r="AB287" s="420"/>
      <c r="AC287" s="420"/>
    </row>
    <row r="288" spans="1:29" ht="13.5" hidden="1" customHeight="1">
      <c r="A288" s="420"/>
      <c r="B288" s="853" t="str">
        <f>IF(OR(LEFT(DULIEU!$V280,LEN(SCT!$G$8))=SCT!$G$8,LEFT(DULIEU!$W280,LEN(SCT!$G$8))=SCT!$G$8),DULIEU!D280,"")</f>
        <v/>
      </c>
      <c r="C288" s="853" t="str">
        <f>IF(OR(LEFT(DULIEU!$V280,LEN(SCT!$G$8))=SCT!$G$8,LEFT(DULIEU!$W280,LEN(SCT!$G$8))=SCT!$G$8),DULIEU!H280,"")</f>
        <v/>
      </c>
      <c r="D288" s="853" t="str">
        <f>IF(OR(LEFT(DULIEU!$V280,LEN(SCT!$G$8))=SCT!$G$8,LEFT(DULIEU!$W280,LEN(SCT!$G$8))=SCT!$G$8),DULIEU!J280,"")</f>
        <v/>
      </c>
      <c r="E288" s="853" t="str">
        <f>IF(OR(LEFT(DULIEU!$V280,LEN(SCT!$G$8))=SCT!$G$8,LEFT(DULIEU!$W280,LEN(SCT!$G$8))=SCT!$G$8),DULIEU!E280,"")</f>
        <v/>
      </c>
      <c r="F288" s="1179" t="str">
        <f>IF(OR(LEFT(DULIEU!$V280,LEN(SCT!$G$8))=SCT!$G$8,LEFT(DULIEU!$W280,LEN(SCT!$G$8))=SCT!$G$8),DULIEU!O280,"")</f>
        <v/>
      </c>
      <c r="G288" s="853" t="str">
        <f>IF(E288="","",IF(LEFT(DULIEU!$V280,LEN(SCT!$G$8))=SCT!$G$8,DULIEU!$W280,IF(LEFT(DULIEU!$W280,LEN(SCT!$G$8))=SCT!$G$8,DULIEU!$V280)))</f>
        <v/>
      </c>
      <c r="H288" s="854">
        <f>IF(E288="",0,IF(LEFT(DULIEU!$V280,LEN(SCT!$G$8))=SCT!$G$8,DULIEU!$X280,0))</f>
        <v>0</v>
      </c>
      <c r="I288" s="854">
        <f>IF(E288="",0,IF(LEFT(DULIEU!$W280,LEN(SCT!$G$8))=SCT!$G$8,DULIEU!$X280,0))</f>
        <v>0</v>
      </c>
      <c r="J288" s="855">
        <f>MAX($J$13+SUBTOTAL(9,$H$15:H288)-SUBTOTAL(9,$I$15:I288)-$K$13,0)</f>
        <v>2008267500</v>
      </c>
      <c r="K288" s="855">
        <f>MAX($K$13+SUBTOTAL(9,$I$15:I288)-SUBTOTAL(9,$H$15:H288)-$J$13,0)</f>
        <v>0</v>
      </c>
      <c r="L288" s="846" t="str">
        <f t="shared" si="5"/>
        <v/>
      </c>
      <c r="M288" s="420"/>
      <c r="N288" s="420"/>
      <c r="O288" s="420"/>
      <c r="P288" s="420"/>
      <c r="Q288" s="420"/>
      <c r="R288" s="420"/>
      <c r="S288" s="420"/>
      <c r="T288" s="420"/>
      <c r="U288" s="420"/>
      <c r="V288" s="420"/>
      <c r="W288" s="420"/>
      <c r="X288" s="420"/>
      <c r="Y288" s="420"/>
      <c r="Z288" s="420"/>
      <c r="AA288" s="420"/>
      <c r="AB288" s="420"/>
      <c r="AC288" s="420"/>
    </row>
    <row r="289" spans="1:29" ht="13.5" hidden="1" customHeight="1">
      <c r="A289" s="420"/>
      <c r="B289" s="853" t="str">
        <f>IF(OR(LEFT(DULIEU!$V281,LEN(SCT!$G$8))=SCT!$G$8,LEFT(DULIEU!$W281,LEN(SCT!$G$8))=SCT!$G$8),DULIEU!D281,"")</f>
        <v/>
      </c>
      <c r="C289" s="853" t="str">
        <f>IF(OR(LEFT(DULIEU!$V281,LEN(SCT!$G$8))=SCT!$G$8,LEFT(DULIEU!$W281,LEN(SCT!$G$8))=SCT!$G$8),DULIEU!H281,"")</f>
        <v/>
      </c>
      <c r="D289" s="853" t="str">
        <f>IF(OR(LEFT(DULIEU!$V281,LEN(SCT!$G$8))=SCT!$G$8,LEFT(DULIEU!$W281,LEN(SCT!$G$8))=SCT!$G$8),DULIEU!J281,"")</f>
        <v/>
      </c>
      <c r="E289" s="853" t="str">
        <f>IF(OR(LEFT(DULIEU!$V281,LEN(SCT!$G$8))=SCT!$G$8,LEFT(DULIEU!$W281,LEN(SCT!$G$8))=SCT!$G$8),DULIEU!E281,"")</f>
        <v/>
      </c>
      <c r="F289" s="1179" t="str">
        <f>IF(OR(LEFT(DULIEU!$V281,LEN(SCT!$G$8))=SCT!$G$8,LEFT(DULIEU!$W281,LEN(SCT!$G$8))=SCT!$G$8),DULIEU!O281,"")</f>
        <v/>
      </c>
      <c r="G289" s="853" t="str">
        <f>IF(E289="","",IF(LEFT(DULIEU!$V281,LEN(SCT!$G$8))=SCT!$G$8,DULIEU!$W281,IF(LEFT(DULIEU!$W281,LEN(SCT!$G$8))=SCT!$G$8,DULIEU!$V281)))</f>
        <v/>
      </c>
      <c r="H289" s="854">
        <f>IF(E289="",0,IF(LEFT(DULIEU!$V281,LEN(SCT!$G$8))=SCT!$G$8,DULIEU!$X281,0))</f>
        <v>0</v>
      </c>
      <c r="I289" s="854">
        <f>IF(E289="",0,IF(LEFT(DULIEU!$W281,LEN(SCT!$G$8))=SCT!$G$8,DULIEU!$X281,0))</f>
        <v>0</v>
      </c>
      <c r="J289" s="855">
        <f>MAX($J$13+SUBTOTAL(9,$H$15:H289)-SUBTOTAL(9,$I$15:I289)-$K$13,0)</f>
        <v>2008267500</v>
      </c>
      <c r="K289" s="855">
        <f>MAX($K$13+SUBTOTAL(9,$I$15:I289)-SUBTOTAL(9,$H$15:H289)-$J$13,0)</f>
        <v>0</v>
      </c>
      <c r="L289" s="846" t="str">
        <f t="shared" si="5"/>
        <v/>
      </c>
      <c r="M289" s="420"/>
      <c r="N289" s="420"/>
      <c r="O289" s="420"/>
      <c r="P289" s="420"/>
      <c r="Q289" s="420"/>
      <c r="R289" s="420"/>
      <c r="S289" s="420"/>
      <c r="T289" s="420"/>
      <c r="U289" s="420"/>
      <c r="V289" s="420"/>
      <c r="W289" s="420"/>
      <c r="X289" s="420"/>
      <c r="Y289" s="420"/>
      <c r="Z289" s="420"/>
      <c r="AA289" s="420"/>
      <c r="AB289" s="420"/>
      <c r="AC289" s="420"/>
    </row>
    <row r="290" spans="1:29" ht="13.5" hidden="1" customHeight="1">
      <c r="A290" s="420"/>
      <c r="B290" s="853" t="str">
        <f>IF(OR(LEFT(DULIEU!$V282,LEN(SCT!$G$8))=SCT!$G$8,LEFT(DULIEU!$W282,LEN(SCT!$G$8))=SCT!$G$8),DULIEU!D282,"")</f>
        <v/>
      </c>
      <c r="C290" s="853" t="str">
        <f>IF(OR(LEFT(DULIEU!$V282,LEN(SCT!$G$8))=SCT!$G$8,LEFT(DULIEU!$W282,LEN(SCT!$G$8))=SCT!$G$8),DULIEU!H282,"")</f>
        <v/>
      </c>
      <c r="D290" s="853" t="str">
        <f>IF(OR(LEFT(DULIEU!$V282,LEN(SCT!$G$8))=SCT!$G$8,LEFT(DULIEU!$W282,LEN(SCT!$G$8))=SCT!$G$8),DULIEU!J282,"")</f>
        <v/>
      </c>
      <c r="E290" s="853" t="str">
        <f>IF(OR(LEFT(DULIEU!$V282,LEN(SCT!$G$8))=SCT!$G$8,LEFT(DULIEU!$W282,LEN(SCT!$G$8))=SCT!$G$8),DULIEU!E282,"")</f>
        <v/>
      </c>
      <c r="F290" s="1179" t="str">
        <f>IF(OR(LEFT(DULIEU!$V282,LEN(SCT!$G$8))=SCT!$G$8,LEFT(DULIEU!$W282,LEN(SCT!$G$8))=SCT!$G$8),DULIEU!O282,"")</f>
        <v/>
      </c>
      <c r="G290" s="853" t="str">
        <f>IF(E290="","",IF(LEFT(DULIEU!$V282,LEN(SCT!$G$8))=SCT!$G$8,DULIEU!$W282,IF(LEFT(DULIEU!$W282,LEN(SCT!$G$8))=SCT!$G$8,DULIEU!$V282)))</f>
        <v/>
      </c>
      <c r="H290" s="854">
        <f>IF(E290="",0,IF(LEFT(DULIEU!$V282,LEN(SCT!$G$8))=SCT!$G$8,DULIEU!$X282,0))</f>
        <v>0</v>
      </c>
      <c r="I290" s="854">
        <f>IF(E290="",0,IF(LEFT(DULIEU!$W282,LEN(SCT!$G$8))=SCT!$G$8,DULIEU!$X282,0))</f>
        <v>0</v>
      </c>
      <c r="J290" s="855">
        <f>MAX($J$13+SUBTOTAL(9,$H$15:H290)-SUBTOTAL(9,$I$15:I290)-$K$13,0)</f>
        <v>2008267500</v>
      </c>
      <c r="K290" s="855">
        <f>MAX($K$13+SUBTOTAL(9,$I$15:I290)-SUBTOTAL(9,$H$15:H290)-$J$13,0)</f>
        <v>0</v>
      </c>
      <c r="L290" s="846" t="str">
        <f t="shared" si="5"/>
        <v/>
      </c>
      <c r="M290" s="420"/>
      <c r="N290" s="420"/>
      <c r="O290" s="420"/>
      <c r="P290" s="420"/>
      <c r="Q290" s="420"/>
      <c r="R290" s="420"/>
      <c r="S290" s="420"/>
      <c r="T290" s="420"/>
      <c r="U290" s="420"/>
      <c r="V290" s="420"/>
      <c r="W290" s="420"/>
      <c r="X290" s="420"/>
      <c r="Y290" s="420"/>
      <c r="Z290" s="420"/>
      <c r="AA290" s="420"/>
      <c r="AB290" s="420"/>
      <c r="AC290" s="420"/>
    </row>
    <row r="291" spans="1:29" ht="13.5" hidden="1" customHeight="1">
      <c r="A291" s="420"/>
      <c r="B291" s="853" t="str">
        <f>IF(OR(LEFT(DULIEU!$V283,LEN(SCT!$G$8))=SCT!$G$8,LEFT(DULIEU!$W283,LEN(SCT!$G$8))=SCT!$G$8),DULIEU!D283,"")</f>
        <v/>
      </c>
      <c r="C291" s="853" t="str">
        <f>IF(OR(LEFT(DULIEU!$V283,LEN(SCT!$G$8))=SCT!$G$8,LEFT(DULIEU!$W283,LEN(SCT!$G$8))=SCT!$G$8),DULIEU!H283,"")</f>
        <v/>
      </c>
      <c r="D291" s="853" t="str">
        <f>IF(OR(LEFT(DULIEU!$V283,LEN(SCT!$G$8))=SCT!$G$8,LEFT(DULIEU!$W283,LEN(SCT!$G$8))=SCT!$G$8),DULIEU!J283,"")</f>
        <v/>
      </c>
      <c r="E291" s="853" t="str">
        <f>IF(OR(LEFT(DULIEU!$V283,LEN(SCT!$G$8))=SCT!$G$8,LEFT(DULIEU!$W283,LEN(SCT!$G$8))=SCT!$G$8),DULIEU!E283,"")</f>
        <v/>
      </c>
      <c r="F291" s="1179" t="str">
        <f>IF(OR(LEFT(DULIEU!$V283,LEN(SCT!$G$8))=SCT!$G$8,LEFT(DULIEU!$W283,LEN(SCT!$G$8))=SCT!$G$8),DULIEU!O283,"")</f>
        <v/>
      </c>
      <c r="G291" s="853" t="str">
        <f>IF(E291="","",IF(LEFT(DULIEU!$V283,LEN(SCT!$G$8))=SCT!$G$8,DULIEU!$W283,IF(LEFT(DULIEU!$W283,LEN(SCT!$G$8))=SCT!$G$8,DULIEU!$V283)))</f>
        <v/>
      </c>
      <c r="H291" s="854">
        <f>IF(E291="",0,IF(LEFT(DULIEU!$V283,LEN(SCT!$G$8))=SCT!$G$8,DULIEU!$X283,0))</f>
        <v>0</v>
      </c>
      <c r="I291" s="854">
        <f>IF(E291="",0,IF(LEFT(DULIEU!$W283,LEN(SCT!$G$8))=SCT!$G$8,DULIEU!$X283,0))</f>
        <v>0</v>
      </c>
      <c r="J291" s="855">
        <f>MAX($J$13+SUBTOTAL(9,$H$15:H291)-SUBTOTAL(9,$I$15:I291)-$K$13,0)</f>
        <v>2008267500</v>
      </c>
      <c r="K291" s="855">
        <f>MAX($K$13+SUBTOTAL(9,$I$15:I291)-SUBTOTAL(9,$H$15:H291)-$J$13,0)</f>
        <v>0</v>
      </c>
      <c r="L291" s="846" t="str">
        <f t="shared" si="5"/>
        <v/>
      </c>
      <c r="M291" s="420"/>
      <c r="N291" s="420"/>
      <c r="O291" s="420"/>
      <c r="P291" s="420"/>
      <c r="Q291" s="420"/>
      <c r="R291" s="420"/>
      <c r="S291" s="420"/>
      <c r="T291" s="420"/>
      <c r="U291" s="420"/>
      <c r="V291" s="420"/>
      <c r="W291" s="420"/>
      <c r="X291" s="420"/>
      <c r="Y291" s="420"/>
      <c r="Z291" s="420"/>
      <c r="AA291" s="420"/>
      <c r="AB291" s="420"/>
      <c r="AC291" s="420"/>
    </row>
    <row r="292" spans="1:29" ht="13.5" hidden="1" customHeight="1">
      <c r="A292" s="420"/>
      <c r="B292" s="853" t="str">
        <f>IF(OR(LEFT(DULIEU!$V284,LEN(SCT!$G$8))=SCT!$G$8,LEFT(DULIEU!$W284,LEN(SCT!$G$8))=SCT!$G$8),DULIEU!D284,"")</f>
        <v/>
      </c>
      <c r="C292" s="853" t="str">
        <f>IF(OR(LEFT(DULIEU!$V284,LEN(SCT!$G$8))=SCT!$G$8,LEFT(DULIEU!$W284,LEN(SCT!$G$8))=SCT!$G$8),DULIEU!H284,"")</f>
        <v/>
      </c>
      <c r="D292" s="853" t="str">
        <f>IF(OR(LEFT(DULIEU!$V284,LEN(SCT!$G$8))=SCT!$G$8,LEFT(DULIEU!$W284,LEN(SCT!$G$8))=SCT!$G$8),DULIEU!J284,"")</f>
        <v/>
      </c>
      <c r="E292" s="853" t="str">
        <f>IF(OR(LEFT(DULIEU!$V284,LEN(SCT!$G$8))=SCT!$G$8,LEFT(DULIEU!$W284,LEN(SCT!$G$8))=SCT!$G$8),DULIEU!E284,"")</f>
        <v/>
      </c>
      <c r="F292" s="1179" t="str">
        <f>IF(OR(LEFT(DULIEU!$V284,LEN(SCT!$G$8))=SCT!$G$8,LEFT(DULIEU!$W284,LEN(SCT!$G$8))=SCT!$G$8),DULIEU!O284,"")</f>
        <v/>
      </c>
      <c r="G292" s="853" t="str">
        <f>IF(E292="","",IF(LEFT(DULIEU!$V284,LEN(SCT!$G$8))=SCT!$G$8,DULIEU!$W284,IF(LEFT(DULIEU!$W284,LEN(SCT!$G$8))=SCT!$G$8,DULIEU!$V284)))</f>
        <v/>
      </c>
      <c r="H292" s="854">
        <f>IF(E292="",0,IF(LEFT(DULIEU!$V284,LEN(SCT!$G$8))=SCT!$G$8,DULIEU!$X284,0))</f>
        <v>0</v>
      </c>
      <c r="I292" s="854">
        <f>IF(E292="",0,IF(LEFT(DULIEU!$W284,LEN(SCT!$G$8))=SCT!$G$8,DULIEU!$X284,0))</f>
        <v>0</v>
      </c>
      <c r="J292" s="855">
        <f>MAX($J$13+SUBTOTAL(9,$H$15:H292)-SUBTOTAL(9,$I$15:I292)-$K$13,0)</f>
        <v>2008267500</v>
      </c>
      <c r="K292" s="855">
        <f>MAX($K$13+SUBTOTAL(9,$I$15:I292)-SUBTOTAL(9,$H$15:H292)-$J$13,0)</f>
        <v>0</v>
      </c>
      <c r="L292" s="846" t="str">
        <f t="shared" si="5"/>
        <v/>
      </c>
      <c r="M292" s="420"/>
      <c r="N292" s="420"/>
      <c r="O292" s="420"/>
      <c r="P292" s="420"/>
      <c r="Q292" s="420"/>
      <c r="R292" s="420"/>
      <c r="S292" s="420"/>
      <c r="T292" s="420"/>
      <c r="U292" s="420"/>
      <c r="V292" s="420"/>
      <c r="W292" s="420"/>
      <c r="X292" s="420"/>
      <c r="Y292" s="420"/>
      <c r="Z292" s="420"/>
      <c r="AA292" s="420"/>
      <c r="AB292" s="420"/>
      <c r="AC292" s="420"/>
    </row>
    <row r="293" spans="1:29" ht="13.5" hidden="1" customHeight="1">
      <c r="A293" s="420"/>
      <c r="B293" s="853" t="str">
        <f>IF(OR(LEFT(DULIEU!$V285,LEN(SCT!$G$8))=SCT!$G$8,LEFT(DULIEU!$W285,LEN(SCT!$G$8))=SCT!$G$8),DULIEU!D285,"")</f>
        <v/>
      </c>
      <c r="C293" s="853" t="str">
        <f>IF(OR(LEFT(DULIEU!$V285,LEN(SCT!$G$8))=SCT!$G$8,LEFT(DULIEU!$W285,LEN(SCT!$G$8))=SCT!$G$8),DULIEU!H285,"")</f>
        <v/>
      </c>
      <c r="D293" s="853" t="str">
        <f>IF(OR(LEFT(DULIEU!$V285,LEN(SCT!$G$8))=SCT!$G$8,LEFT(DULIEU!$W285,LEN(SCT!$G$8))=SCT!$G$8),DULIEU!J285,"")</f>
        <v/>
      </c>
      <c r="E293" s="853" t="str">
        <f>IF(OR(LEFT(DULIEU!$V285,LEN(SCT!$G$8))=SCT!$G$8,LEFT(DULIEU!$W285,LEN(SCT!$G$8))=SCT!$G$8),DULIEU!E285,"")</f>
        <v/>
      </c>
      <c r="F293" s="1179" t="str">
        <f>IF(OR(LEFT(DULIEU!$V285,LEN(SCT!$G$8))=SCT!$G$8,LEFT(DULIEU!$W285,LEN(SCT!$G$8))=SCT!$G$8),DULIEU!O285,"")</f>
        <v/>
      </c>
      <c r="G293" s="853" t="str">
        <f>IF(E293="","",IF(LEFT(DULIEU!$V285,LEN(SCT!$G$8))=SCT!$G$8,DULIEU!$W285,IF(LEFT(DULIEU!$W285,LEN(SCT!$G$8))=SCT!$G$8,DULIEU!$V285)))</f>
        <v/>
      </c>
      <c r="H293" s="854">
        <f>IF(E293="",0,IF(LEFT(DULIEU!$V285,LEN(SCT!$G$8))=SCT!$G$8,DULIEU!$X285,0))</f>
        <v>0</v>
      </c>
      <c r="I293" s="854">
        <f>IF(E293="",0,IF(LEFT(DULIEU!$W285,LEN(SCT!$G$8))=SCT!$G$8,DULIEU!$X285,0))</f>
        <v>0</v>
      </c>
      <c r="J293" s="855">
        <f>MAX($J$13+SUBTOTAL(9,$H$15:H293)-SUBTOTAL(9,$I$15:I293)-$K$13,0)</f>
        <v>2008267500</v>
      </c>
      <c r="K293" s="855">
        <f>MAX($K$13+SUBTOTAL(9,$I$15:I293)-SUBTOTAL(9,$H$15:H293)-$J$13,0)</f>
        <v>0</v>
      </c>
      <c r="L293" s="846" t="str">
        <f t="shared" si="5"/>
        <v/>
      </c>
      <c r="M293" s="420"/>
      <c r="N293" s="420"/>
      <c r="O293" s="420"/>
      <c r="P293" s="420"/>
      <c r="Q293" s="420"/>
      <c r="R293" s="420"/>
      <c r="S293" s="420"/>
      <c r="T293" s="420"/>
      <c r="U293" s="420"/>
      <c r="V293" s="420"/>
      <c r="W293" s="420"/>
      <c r="X293" s="420"/>
      <c r="Y293" s="420"/>
      <c r="Z293" s="420"/>
      <c r="AA293" s="420"/>
      <c r="AB293" s="420"/>
      <c r="AC293" s="420"/>
    </row>
    <row r="294" spans="1:29" ht="13.5" hidden="1" customHeight="1">
      <c r="A294" s="420"/>
      <c r="B294" s="853" t="str">
        <f>IF(OR(LEFT(DULIEU!$V286,LEN(SCT!$G$8))=SCT!$G$8,LEFT(DULIEU!$W286,LEN(SCT!$G$8))=SCT!$G$8),DULIEU!D286,"")</f>
        <v/>
      </c>
      <c r="C294" s="853" t="str">
        <f>IF(OR(LEFT(DULIEU!$V286,LEN(SCT!$G$8))=SCT!$G$8,LEFT(DULIEU!$W286,LEN(SCT!$G$8))=SCT!$G$8),DULIEU!H286,"")</f>
        <v/>
      </c>
      <c r="D294" s="853" t="str">
        <f>IF(OR(LEFT(DULIEU!$V286,LEN(SCT!$G$8))=SCT!$G$8,LEFT(DULIEU!$W286,LEN(SCT!$G$8))=SCT!$G$8),DULIEU!J286,"")</f>
        <v/>
      </c>
      <c r="E294" s="853" t="str">
        <f>IF(OR(LEFT(DULIEU!$V286,LEN(SCT!$G$8))=SCT!$G$8,LEFT(DULIEU!$W286,LEN(SCT!$G$8))=SCT!$G$8),DULIEU!E286,"")</f>
        <v/>
      </c>
      <c r="F294" s="1179" t="str">
        <f>IF(OR(LEFT(DULIEU!$V286,LEN(SCT!$G$8))=SCT!$G$8,LEFT(DULIEU!$W286,LEN(SCT!$G$8))=SCT!$G$8),DULIEU!O286,"")</f>
        <v/>
      </c>
      <c r="G294" s="853" t="str">
        <f>IF(E294="","",IF(LEFT(DULIEU!$V286,LEN(SCT!$G$8))=SCT!$G$8,DULIEU!$W286,IF(LEFT(DULIEU!$W286,LEN(SCT!$G$8))=SCT!$G$8,DULIEU!$V286)))</f>
        <v/>
      </c>
      <c r="H294" s="854">
        <f>IF(E294="",0,IF(LEFT(DULIEU!$V286,LEN(SCT!$G$8))=SCT!$G$8,DULIEU!$X286,0))</f>
        <v>0</v>
      </c>
      <c r="I294" s="854">
        <f>IF(E294="",0,IF(LEFT(DULIEU!$W286,LEN(SCT!$G$8))=SCT!$G$8,DULIEU!$X286,0))</f>
        <v>0</v>
      </c>
      <c r="J294" s="855">
        <f>MAX($J$13+SUBTOTAL(9,$H$15:H294)-SUBTOTAL(9,$I$15:I294)-$K$13,0)</f>
        <v>2008267500</v>
      </c>
      <c r="K294" s="855">
        <f>MAX($K$13+SUBTOTAL(9,$I$15:I294)-SUBTOTAL(9,$H$15:H294)-$J$13,0)</f>
        <v>0</v>
      </c>
      <c r="L294" s="846" t="str">
        <f t="shared" si="5"/>
        <v/>
      </c>
      <c r="M294" s="420"/>
      <c r="N294" s="420"/>
      <c r="O294" s="420"/>
      <c r="P294" s="420"/>
      <c r="Q294" s="420"/>
      <c r="R294" s="420"/>
      <c r="S294" s="420"/>
      <c r="T294" s="420"/>
      <c r="U294" s="420"/>
      <c r="V294" s="420"/>
      <c r="W294" s="420"/>
      <c r="X294" s="420"/>
      <c r="Y294" s="420"/>
      <c r="Z294" s="420"/>
      <c r="AA294" s="420"/>
      <c r="AB294" s="420"/>
      <c r="AC294" s="420"/>
    </row>
    <row r="295" spans="1:29" ht="13.5" hidden="1" customHeight="1">
      <c r="A295" s="420"/>
      <c r="B295" s="853" t="str">
        <f>IF(OR(LEFT(DULIEU!$V287,LEN(SCT!$G$8))=SCT!$G$8,LEFT(DULIEU!$W287,LEN(SCT!$G$8))=SCT!$G$8),DULIEU!D287,"")</f>
        <v/>
      </c>
      <c r="C295" s="853" t="str">
        <f>IF(OR(LEFT(DULIEU!$V287,LEN(SCT!$G$8))=SCT!$G$8,LEFT(DULIEU!$W287,LEN(SCT!$G$8))=SCT!$G$8),DULIEU!H287,"")</f>
        <v/>
      </c>
      <c r="D295" s="853" t="str">
        <f>IF(OR(LEFT(DULIEU!$V287,LEN(SCT!$G$8))=SCT!$G$8,LEFT(DULIEU!$W287,LEN(SCT!$G$8))=SCT!$G$8),DULIEU!J287,"")</f>
        <v/>
      </c>
      <c r="E295" s="853" t="str">
        <f>IF(OR(LEFT(DULIEU!$V287,LEN(SCT!$G$8))=SCT!$G$8,LEFT(DULIEU!$W287,LEN(SCT!$G$8))=SCT!$G$8),DULIEU!E287,"")</f>
        <v/>
      </c>
      <c r="F295" s="1179" t="str">
        <f>IF(OR(LEFT(DULIEU!$V287,LEN(SCT!$G$8))=SCT!$G$8,LEFT(DULIEU!$W287,LEN(SCT!$G$8))=SCT!$G$8),DULIEU!O287,"")</f>
        <v/>
      </c>
      <c r="G295" s="853" t="str">
        <f>IF(E295="","",IF(LEFT(DULIEU!$V287,LEN(SCT!$G$8))=SCT!$G$8,DULIEU!$W287,IF(LEFT(DULIEU!$W287,LEN(SCT!$G$8))=SCT!$G$8,DULIEU!$V287)))</f>
        <v/>
      </c>
      <c r="H295" s="854">
        <f>IF(E295="",0,IF(LEFT(DULIEU!$V287,LEN(SCT!$G$8))=SCT!$G$8,DULIEU!$X287,0))</f>
        <v>0</v>
      </c>
      <c r="I295" s="854">
        <f>IF(E295="",0,IF(LEFT(DULIEU!$W287,LEN(SCT!$G$8))=SCT!$G$8,DULIEU!$X287,0))</f>
        <v>0</v>
      </c>
      <c r="J295" s="855">
        <f>MAX($J$13+SUBTOTAL(9,$H$15:H295)-SUBTOTAL(9,$I$15:I295)-$K$13,0)</f>
        <v>2008267500</v>
      </c>
      <c r="K295" s="855">
        <f>MAX($K$13+SUBTOTAL(9,$I$15:I295)-SUBTOTAL(9,$H$15:H295)-$J$13,0)</f>
        <v>0</v>
      </c>
      <c r="L295" s="846" t="str">
        <f t="shared" si="5"/>
        <v/>
      </c>
      <c r="M295" s="420"/>
      <c r="N295" s="420"/>
      <c r="O295" s="420"/>
      <c r="P295" s="420"/>
      <c r="Q295" s="420"/>
      <c r="R295" s="420"/>
      <c r="S295" s="420"/>
      <c r="T295" s="420"/>
      <c r="U295" s="420"/>
      <c r="V295" s="420"/>
      <c r="W295" s="420"/>
      <c r="X295" s="420"/>
      <c r="Y295" s="420"/>
      <c r="Z295" s="420"/>
      <c r="AA295" s="420"/>
      <c r="AB295" s="420"/>
      <c r="AC295" s="420"/>
    </row>
    <row r="296" spans="1:29" ht="13.5" hidden="1" customHeight="1">
      <c r="A296" s="420"/>
      <c r="B296" s="853" t="str">
        <f>IF(OR(LEFT(DULIEU!$V288,LEN(SCT!$G$8))=SCT!$G$8,LEFT(DULIEU!$W288,LEN(SCT!$G$8))=SCT!$G$8),DULIEU!D288,"")</f>
        <v/>
      </c>
      <c r="C296" s="853" t="str">
        <f>IF(OR(LEFT(DULIEU!$V288,LEN(SCT!$G$8))=SCT!$G$8,LEFT(DULIEU!$W288,LEN(SCT!$G$8))=SCT!$G$8),DULIEU!H288,"")</f>
        <v/>
      </c>
      <c r="D296" s="853" t="str">
        <f>IF(OR(LEFT(DULIEU!$V288,LEN(SCT!$G$8))=SCT!$G$8,LEFT(DULIEU!$W288,LEN(SCT!$G$8))=SCT!$G$8),DULIEU!J288,"")</f>
        <v/>
      </c>
      <c r="E296" s="853" t="str">
        <f>IF(OR(LEFT(DULIEU!$V288,LEN(SCT!$G$8))=SCT!$G$8,LEFT(DULIEU!$W288,LEN(SCT!$G$8))=SCT!$G$8),DULIEU!E288,"")</f>
        <v/>
      </c>
      <c r="F296" s="1179" t="str">
        <f>IF(OR(LEFT(DULIEU!$V288,LEN(SCT!$G$8))=SCT!$G$8,LEFT(DULIEU!$W288,LEN(SCT!$G$8))=SCT!$G$8),DULIEU!O288,"")</f>
        <v/>
      </c>
      <c r="G296" s="853" t="str">
        <f>IF(E296="","",IF(LEFT(DULIEU!$V288,LEN(SCT!$G$8))=SCT!$G$8,DULIEU!$W288,IF(LEFT(DULIEU!$W288,LEN(SCT!$G$8))=SCT!$G$8,DULIEU!$V288)))</f>
        <v/>
      </c>
      <c r="H296" s="854">
        <f>IF(E296="",0,IF(LEFT(DULIEU!$V288,LEN(SCT!$G$8))=SCT!$G$8,DULIEU!$X288,0))</f>
        <v>0</v>
      </c>
      <c r="I296" s="854">
        <f>IF(E296="",0,IF(LEFT(DULIEU!$W288,LEN(SCT!$G$8))=SCT!$G$8,DULIEU!$X288,0))</f>
        <v>0</v>
      </c>
      <c r="J296" s="855">
        <f>MAX($J$13+SUBTOTAL(9,$H$15:H296)-SUBTOTAL(9,$I$15:I296)-$K$13,0)</f>
        <v>2008267500</v>
      </c>
      <c r="K296" s="855">
        <f>MAX($K$13+SUBTOTAL(9,$I$15:I296)-SUBTOTAL(9,$H$15:H296)-$J$13,0)</f>
        <v>0</v>
      </c>
      <c r="L296" s="846" t="str">
        <f t="shared" si="5"/>
        <v/>
      </c>
      <c r="M296" s="420"/>
      <c r="N296" s="420"/>
      <c r="O296" s="420"/>
      <c r="P296" s="420"/>
      <c r="Q296" s="420"/>
      <c r="R296" s="420"/>
      <c r="S296" s="420"/>
      <c r="T296" s="420"/>
      <c r="U296" s="420"/>
      <c r="V296" s="420"/>
      <c r="W296" s="420"/>
      <c r="X296" s="420"/>
      <c r="Y296" s="420"/>
      <c r="Z296" s="420"/>
      <c r="AA296" s="420"/>
      <c r="AB296" s="420"/>
      <c r="AC296" s="420"/>
    </row>
    <row r="297" spans="1:29" ht="13.5" hidden="1" customHeight="1">
      <c r="A297" s="420"/>
      <c r="B297" s="853" t="str">
        <f>IF(OR(LEFT(DULIEU!$V289,LEN(SCT!$G$8))=SCT!$G$8,LEFT(DULIEU!$W289,LEN(SCT!$G$8))=SCT!$G$8),DULIEU!D289,"")</f>
        <v/>
      </c>
      <c r="C297" s="853" t="str">
        <f>IF(OR(LEFT(DULIEU!$V289,LEN(SCT!$G$8))=SCT!$G$8,LEFT(DULIEU!$W289,LEN(SCT!$G$8))=SCT!$G$8),DULIEU!H289,"")</f>
        <v/>
      </c>
      <c r="D297" s="853" t="str">
        <f>IF(OR(LEFT(DULIEU!$V289,LEN(SCT!$G$8))=SCT!$G$8,LEFT(DULIEU!$W289,LEN(SCT!$G$8))=SCT!$G$8),DULIEU!J289,"")</f>
        <v/>
      </c>
      <c r="E297" s="853" t="str">
        <f>IF(OR(LEFT(DULIEU!$V289,LEN(SCT!$G$8))=SCT!$G$8,LEFT(DULIEU!$W289,LEN(SCT!$G$8))=SCT!$G$8),DULIEU!E289,"")</f>
        <v/>
      </c>
      <c r="F297" s="1179" t="str">
        <f>IF(OR(LEFT(DULIEU!$V289,LEN(SCT!$G$8))=SCT!$G$8,LEFT(DULIEU!$W289,LEN(SCT!$G$8))=SCT!$G$8),DULIEU!O289,"")</f>
        <v/>
      </c>
      <c r="G297" s="853" t="str">
        <f>IF(E297="","",IF(LEFT(DULIEU!$V289,LEN(SCT!$G$8))=SCT!$G$8,DULIEU!$W289,IF(LEFT(DULIEU!$W289,LEN(SCT!$G$8))=SCT!$G$8,DULIEU!$V289)))</f>
        <v/>
      </c>
      <c r="H297" s="854">
        <f>IF(E297="",0,IF(LEFT(DULIEU!$V289,LEN(SCT!$G$8))=SCT!$G$8,DULIEU!$X289,0))</f>
        <v>0</v>
      </c>
      <c r="I297" s="854">
        <f>IF(E297="",0,IF(LEFT(DULIEU!$W289,LEN(SCT!$G$8))=SCT!$G$8,DULIEU!$X289,0))</f>
        <v>0</v>
      </c>
      <c r="J297" s="855">
        <f>MAX($J$13+SUBTOTAL(9,$H$15:H297)-SUBTOTAL(9,$I$15:I297)-$K$13,0)</f>
        <v>2008267500</v>
      </c>
      <c r="K297" s="855">
        <f>MAX($K$13+SUBTOTAL(9,$I$15:I297)-SUBTOTAL(9,$H$15:H297)-$J$13,0)</f>
        <v>0</v>
      </c>
      <c r="L297" s="846" t="str">
        <f t="shared" si="5"/>
        <v/>
      </c>
      <c r="M297" s="420"/>
      <c r="N297" s="420"/>
      <c r="O297" s="420"/>
      <c r="P297" s="420"/>
      <c r="Q297" s="420"/>
      <c r="R297" s="420"/>
      <c r="S297" s="420"/>
      <c r="T297" s="420"/>
      <c r="U297" s="420"/>
      <c r="V297" s="420"/>
      <c r="W297" s="420"/>
      <c r="X297" s="420"/>
      <c r="Y297" s="420"/>
      <c r="Z297" s="420"/>
      <c r="AA297" s="420"/>
      <c r="AB297" s="420"/>
      <c r="AC297" s="420"/>
    </row>
    <row r="298" spans="1:29" ht="13.5" hidden="1" customHeight="1">
      <c r="A298" s="420"/>
      <c r="B298" s="853" t="str">
        <f>IF(OR(LEFT(DULIEU!$V290,LEN(SCT!$G$8))=SCT!$G$8,LEFT(DULIEU!$W290,LEN(SCT!$G$8))=SCT!$G$8),DULIEU!D290,"")</f>
        <v/>
      </c>
      <c r="C298" s="853" t="str">
        <f>IF(OR(LEFT(DULIEU!$V290,LEN(SCT!$G$8))=SCT!$G$8,LEFT(DULIEU!$W290,LEN(SCT!$G$8))=SCT!$G$8),DULIEU!H290,"")</f>
        <v/>
      </c>
      <c r="D298" s="853" t="str">
        <f>IF(OR(LEFT(DULIEU!$V290,LEN(SCT!$G$8))=SCT!$G$8,LEFT(DULIEU!$W290,LEN(SCT!$G$8))=SCT!$G$8),DULIEU!J290,"")</f>
        <v/>
      </c>
      <c r="E298" s="853" t="str">
        <f>IF(OR(LEFT(DULIEU!$V290,LEN(SCT!$G$8))=SCT!$G$8,LEFT(DULIEU!$W290,LEN(SCT!$G$8))=SCT!$G$8),DULIEU!E290,"")</f>
        <v/>
      </c>
      <c r="F298" s="1179" t="str">
        <f>IF(OR(LEFT(DULIEU!$V290,LEN(SCT!$G$8))=SCT!$G$8,LEFT(DULIEU!$W290,LEN(SCT!$G$8))=SCT!$G$8),DULIEU!O290,"")</f>
        <v/>
      </c>
      <c r="G298" s="853" t="str">
        <f>IF(E298="","",IF(LEFT(DULIEU!$V290,LEN(SCT!$G$8))=SCT!$G$8,DULIEU!$W290,IF(LEFT(DULIEU!$W290,LEN(SCT!$G$8))=SCT!$G$8,DULIEU!$V290)))</f>
        <v/>
      </c>
      <c r="H298" s="854">
        <f>IF(E298="",0,IF(LEFT(DULIEU!$V290,LEN(SCT!$G$8))=SCT!$G$8,DULIEU!$X290,0))</f>
        <v>0</v>
      </c>
      <c r="I298" s="854">
        <f>IF(E298="",0,IF(LEFT(DULIEU!$W290,LEN(SCT!$G$8))=SCT!$G$8,DULIEU!$X290,0))</f>
        <v>0</v>
      </c>
      <c r="J298" s="855">
        <f>MAX($J$13+SUBTOTAL(9,$H$15:H298)-SUBTOTAL(9,$I$15:I298)-$K$13,0)</f>
        <v>2008267500</v>
      </c>
      <c r="K298" s="855">
        <f>MAX($K$13+SUBTOTAL(9,$I$15:I298)-SUBTOTAL(9,$H$15:H298)-$J$13,0)</f>
        <v>0</v>
      </c>
      <c r="L298" s="846" t="str">
        <f t="shared" si="5"/>
        <v/>
      </c>
      <c r="M298" s="420"/>
      <c r="N298" s="420"/>
      <c r="O298" s="420"/>
      <c r="P298" s="420"/>
      <c r="Q298" s="420"/>
      <c r="R298" s="420"/>
      <c r="S298" s="420"/>
      <c r="T298" s="420"/>
      <c r="U298" s="420"/>
      <c r="V298" s="420"/>
      <c r="W298" s="420"/>
      <c r="X298" s="420"/>
      <c r="Y298" s="420"/>
      <c r="Z298" s="420"/>
      <c r="AA298" s="420"/>
      <c r="AB298" s="420"/>
      <c r="AC298" s="420"/>
    </row>
    <row r="299" spans="1:29" ht="13.5" hidden="1" customHeight="1">
      <c r="A299" s="420"/>
      <c r="B299" s="853" t="str">
        <f>IF(OR(LEFT(DULIEU!$V291,LEN(SCT!$G$8))=SCT!$G$8,LEFT(DULIEU!$W291,LEN(SCT!$G$8))=SCT!$G$8),DULIEU!D291,"")</f>
        <v/>
      </c>
      <c r="C299" s="853" t="str">
        <f>IF(OR(LEFT(DULIEU!$V291,LEN(SCT!$G$8))=SCT!$G$8,LEFT(DULIEU!$W291,LEN(SCT!$G$8))=SCT!$G$8),DULIEU!H291,"")</f>
        <v/>
      </c>
      <c r="D299" s="853" t="str">
        <f>IF(OR(LEFT(DULIEU!$V291,LEN(SCT!$G$8))=SCT!$G$8,LEFT(DULIEU!$W291,LEN(SCT!$G$8))=SCT!$G$8),DULIEU!J291,"")</f>
        <v/>
      </c>
      <c r="E299" s="853" t="str">
        <f>IF(OR(LEFT(DULIEU!$V291,LEN(SCT!$G$8))=SCT!$G$8,LEFT(DULIEU!$W291,LEN(SCT!$G$8))=SCT!$G$8),DULIEU!E291,"")</f>
        <v/>
      </c>
      <c r="F299" s="1179" t="str">
        <f>IF(OR(LEFT(DULIEU!$V291,LEN(SCT!$G$8))=SCT!$G$8,LEFT(DULIEU!$W291,LEN(SCT!$G$8))=SCT!$G$8),DULIEU!O291,"")</f>
        <v/>
      </c>
      <c r="G299" s="853" t="str">
        <f>IF(E299="","",IF(LEFT(DULIEU!$V291,LEN(SCT!$G$8))=SCT!$G$8,DULIEU!$W291,IF(LEFT(DULIEU!$W291,LEN(SCT!$G$8))=SCT!$G$8,DULIEU!$V291)))</f>
        <v/>
      </c>
      <c r="H299" s="854">
        <f>IF(E299="",0,IF(LEFT(DULIEU!$V291,LEN(SCT!$G$8))=SCT!$G$8,DULIEU!$X291,0))</f>
        <v>0</v>
      </c>
      <c r="I299" s="854">
        <f>IF(E299="",0,IF(LEFT(DULIEU!$W291,LEN(SCT!$G$8))=SCT!$G$8,DULIEU!$X291,0))</f>
        <v>0</v>
      </c>
      <c r="J299" s="855">
        <f>MAX($J$13+SUBTOTAL(9,$H$15:H299)-SUBTOTAL(9,$I$15:I299)-$K$13,0)</f>
        <v>2008267500</v>
      </c>
      <c r="K299" s="855">
        <f>MAX($K$13+SUBTOTAL(9,$I$15:I299)-SUBTOTAL(9,$H$15:H299)-$J$13,0)</f>
        <v>0</v>
      </c>
      <c r="L299" s="846" t="str">
        <f t="shared" si="5"/>
        <v/>
      </c>
      <c r="M299" s="420"/>
      <c r="N299" s="420"/>
      <c r="O299" s="420"/>
      <c r="P299" s="420"/>
      <c r="Q299" s="420"/>
      <c r="R299" s="420"/>
      <c r="S299" s="420"/>
      <c r="T299" s="420"/>
      <c r="U299" s="420"/>
      <c r="V299" s="420"/>
      <c r="W299" s="420"/>
      <c r="X299" s="420"/>
      <c r="Y299" s="420"/>
      <c r="Z299" s="420"/>
      <c r="AA299" s="420"/>
      <c r="AB299" s="420"/>
      <c r="AC299" s="420"/>
    </row>
    <row r="300" spans="1:29" ht="13.5" hidden="1" customHeight="1">
      <c r="A300" s="420"/>
      <c r="B300" s="853" t="str">
        <f>IF(OR(LEFT(DULIEU!$V292,LEN(SCT!$G$8))=SCT!$G$8,LEFT(DULIEU!$W292,LEN(SCT!$G$8))=SCT!$G$8),DULIEU!D292,"")</f>
        <v/>
      </c>
      <c r="C300" s="853" t="str">
        <f>IF(OR(LEFT(DULIEU!$V292,LEN(SCT!$G$8))=SCT!$G$8,LEFT(DULIEU!$W292,LEN(SCT!$G$8))=SCT!$G$8),DULIEU!H292,"")</f>
        <v/>
      </c>
      <c r="D300" s="853" t="str">
        <f>IF(OR(LEFT(DULIEU!$V292,LEN(SCT!$G$8))=SCT!$G$8,LEFT(DULIEU!$W292,LEN(SCT!$G$8))=SCT!$G$8),DULIEU!J292,"")</f>
        <v/>
      </c>
      <c r="E300" s="853" t="str">
        <f>IF(OR(LEFT(DULIEU!$V292,LEN(SCT!$G$8))=SCT!$G$8,LEFT(DULIEU!$W292,LEN(SCT!$G$8))=SCT!$G$8),DULIEU!E292,"")</f>
        <v/>
      </c>
      <c r="F300" s="1179" t="str">
        <f>IF(OR(LEFT(DULIEU!$V292,LEN(SCT!$G$8))=SCT!$G$8,LEFT(DULIEU!$W292,LEN(SCT!$G$8))=SCT!$G$8),DULIEU!O292,"")</f>
        <v/>
      </c>
      <c r="G300" s="853" t="str">
        <f>IF(E300="","",IF(LEFT(DULIEU!$V292,LEN(SCT!$G$8))=SCT!$G$8,DULIEU!$W292,IF(LEFT(DULIEU!$W292,LEN(SCT!$G$8))=SCT!$G$8,DULIEU!$V292)))</f>
        <v/>
      </c>
      <c r="H300" s="854">
        <f>IF(E300="",0,IF(LEFT(DULIEU!$V292,LEN(SCT!$G$8))=SCT!$G$8,DULIEU!$X292,0))</f>
        <v>0</v>
      </c>
      <c r="I300" s="854">
        <f>IF(E300="",0,IF(LEFT(DULIEU!$W292,LEN(SCT!$G$8))=SCT!$G$8,DULIEU!$X292,0))</f>
        <v>0</v>
      </c>
      <c r="J300" s="855">
        <f>MAX($J$13+SUBTOTAL(9,$H$15:H300)-SUBTOTAL(9,$I$15:I300)-$K$13,0)</f>
        <v>2008267500</v>
      </c>
      <c r="K300" s="855">
        <f>MAX($K$13+SUBTOTAL(9,$I$15:I300)-SUBTOTAL(9,$H$15:H300)-$J$13,0)</f>
        <v>0</v>
      </c>
      <c r="L300" s="846" t="str">
        <f t="shared" si="5"/>
        <v/>
      </c>
      <c r="M300" s="420"/>
      <c r="N300" s="420"/>
      <c r="O300" s="420"/>
      <c r="P300" s="420"/>
      <c r="Q300" s="420"/>
      <c r="R300" s="420"/>
      <c r="S300" s="420"/>
      <c r="T300" s="420"/>
      <c r="U300" s="420"/>
      <c r="V300" s="420"/>
      <c r="W300" s="420"/>
      <c r="X300" s="420"/>
      <c r="Y300" s="420"/>
      <c r="Z300" s="420"/>
      <c r="AA300" s="420"/>
      <c r="AB300" s="420"/>
      <c r="AC300" s="420"/>
    </row>
    <row r="301" spans="1:29" ht="13.5" hidden="1" customHeight="1">
      <c r="A301" s="420"/>
      <c r="B301" s="853" t="str">
        <f>IF(OR(LEFT(DULIEU!$V293,LEN(SCT!$G$8))=SCT!$G$8,LEFT(DULIEU!$W293,LEN(SCT!$G$8))=SCT!$G$8),DULIEU!D293,"")</f>
        <v/>
      </c>
      <c r="C301" s="853" t="str">
        <f>IF(OR(LEFT(DULIEU!$V293,LEN(SCT!$G$8))=SCT!$G$8,LEFT(DULIEU!$W293,LEN(SCT!$G$8))=SCT!$G$8),DULIEU!H293,"")</f>
        <v/>
      </c>
      <c r="D301" s="853" t="str">
        <f>IF(OR(LEFT(DULIEU!$V293,LEN(SCT!$G$8))=SCT!$G$8,LEFT(DULIEU!$W293,LEN(SCT!$G$8))=SCT!$G$8),DULIEU!J293,"")</f>
        <v/>
      </c>
      <c r="E301" s="853" t="str">
        <f>IF(OR(LEFT(DULIEU!$V293,LEN(SCT!$G$8))=SCT!$G$8,LEFT(DULIEU!$W293,LEN(SCT!$G$8))=SCT!$G$8),DULIEU!E293,"")</f>
        <v/>
      </c>
      <c r="F301" s="1179" t="str">
        <f>IF(OR(LEFT(DULIEU!$V293,LEN(SCT!$G$8))=SCT!$G$8,LEFT(DULIEU!$W293,LEN(SCT!$G$8))=SCT!$G$8),DULIEU!O293,"")</f>
        <v/>
      </c>
      <c r="G301" s="853" t="str">
        <f>IF(E301="","",IF(LEFT(DULIEU!$V293,LEN(SCT!$G$8))=SCT!$G$8,DULIEU!$W293,IF(LEFT(DULIEU!$W293,LEN(SCT!$G$8))=SCT!$G$8,DULIEU!$V293)))</f>
        <v/>
      </c>
      <c r="H301" s="854">
        <f>IF(E301="",0,IF(LEFT(DULIEU!$V293,LEN(SCT!$G$8))=SCT!$G$8,DULIEU!$X293,0))</f>
        <v>0</v>
      </c>
      <c r="I301" s="854">
        <f>IF(E301="",0,IF(LEFT(DULIEU!$W293,LEN(SCT!$G$8))=SCT!$G$8,DULIEU!$X293,0))</f>
        <v>0</v>
      </c>
      <c r="J301" s="855">
        <f>MAX($J$13+SUBTOTAL(9,$H$15:H301)-SUBTOTAL(9,$I$15:I301)-$K$13,0)</f>
        <v>2008267500</v>
      </c>
      <c r="K301" s="855">
        <f>MAX($K$13+SUBTOTAL(9,$I$15:I301)-SUBTOTAL(9,$H$15:H301)-$J$13,0)</f>
        <v>0</v>
      </c>
      <c r="L301" s="846" t="str">
        <f t="shared" si="5"/>
        <v/>
      </c>
      <c r="M301" s="420"/>
      <c r="N301" s="420"/>
      <c r="O301" s="420"/>
      <c r="P301" s="420"/>
      <c r="Q301" s="420"/>
      <c r="R301" s="420"/>
      <c r="S301" s="420"/>
      <c r="T301" s="420"/>
      <c r="U301" s="420"/>
      <c r="V301" s="420"/>
      <c r="W301" s="420"/>
      <c r="X301" s="420"/>
      <c r="Y301" s="420"/>
      <c r="Z301" s="420"/>
      <c r="AA301" s="420"/>
      <c r="AB301" s="420"/>
      <c r="AC301" s="420"/>
    </row>
    <row r="302" spans="1:29" ht="13.5" hidden="1" customHeight="1">
      <c r="A302" s="420"/>
      <c r="B302" s="853" t="str">
        <f>IF(OR(LEFT(DULIEU!$V294,LEN(SCT!$G$8))=SCT!$G$8,LEFT(DULIEU!$W294,LEN(SCT!$G$8))=SCT!$G$8),DULIEU!D294,"")</f>
        <v/>
      </c>
      <c r="C302" s="853" t="str">
        <f>IF(OR(LEFT(DULIEU!$V294,LEN(SCT!$G$8))=SCT!$G$8,LEFT(DULIEU!$W294,LEN(SCT!$G$8))=SCT!$G$8),DULIEU!H294,"")</f>
        <v/>
      </c>
      <c r="D302" s="853" t="str">
        <f>IF(OR(LEFT(DULIEU!$V294,LEN(SCT!$G$8))=SCT!$G$8,LEFT(DULIEU!$W294,LEN(SCT!$G$8))=SCT!$G$8),DULIEU!J294,"")</f>
        <v/>
      </c>
      <c r="E302" s="853" t="str">
        <f>IF(OR(LEFT(DULIEU!$V294,LEN(SCT!$G$8))=SCT!$G$8,LEFT(DULIEU!$W294,LEN(SCT!$G$8))=SCT!$G$8),DULIEU!E294,"")</f>
        <v/>
      </c>
      <c r="F302" s="1179" t="str">
        <f>IF(OR(LEFT(DULIEU!$V294,LEN(SCT!$G$8))=SCT!$G$8,LEFT(DULIEU!$W294,LEN(SCT!$G$8))=SCT!$G$8),DULIEU!O294,"")</f>
        <v/>
      </c>
      <c r="G302" s="853" t="str">
        <f>IF(E302="","",IF(LEFT(DULIEU!$V294,LEN(SCT!$G$8))=SCT!$G$8,DULIEU!$W294,IF(LEFT(DULIEU!$W294,LEN(SCT!$G$8))=SCT!$G$8,DULIEU!$V294)))</f>
        <v/>
      </c>
      <c r="H302" s="854">
        <f>IF(E302="",0,IF(LEFT(DULIEU!$V294,LEN(SCT!$G$8))=SCT!$G$8,DULIEU!$X294,0))</f>
        <v>0</v>
      </c>
      <c r="I302" s="854">
        <f>IF(E302="",0,IF(LEFT(DULIEU!$W294,LEN(SCT!$G$8))=SCT!$G$8,DULIEU!$X294,0))</f>
        <v>0</v>
      </c>
      <c r="J302" s="855">
        <f>MAX($J$13+SUBTOTAL(9,$H$15:H302)-SUBTOTAL(9,$I$15:I302)-$K$13,0)</f>
        <v>2008267500</v>
      </c>
      <c r="K302" s="855">
        <f>MAX($K$13+SUBTOTAL(9,$I$15:I302)-SUBTOTAL(9,$H$15:H302)-$J$13,0)</f>
        <v>0</v>
      </c>
      <c r="L302" s="846" t="str">
        <f t="shared" si="5"/>
        <v/>
      </c>
      <c r="M302" s="420"/>
      <c r="N302" s="420"/>
      <c r="O302" s="420"/>
      <c r="P302" s="420"/>
      <c r="Q302" s="420"/>
      <c r="R302" s="420"/>
      <c r="S302" s="420"/>
      <c r="T302" s="420"/>
      <c r="U302" s="420"/>
      <c r="V302" s="420"/>
      <c r="W302" s="420"/>
      <c r="X302" s="420"/>
      <c r="Y302" s="420"/>
      <c r="Z302" s="420"/>
      <c r="AA302" s="420"/>
      <c r="AB302" s="420"/>
      <c r="AC302" s="420"/>
    </row>
    <row r="303" spans="1:29" ht="13.5" hidden="1" customHeight="1">
      <c r="A303" s="420"/>
      <c r="B303" s="853" t="str">
        <f>IF(OR(LEFT(DULIEU!$V295,LEN(SCT!$G$8))=SCT!$G$8,LEFT(DULIEU!$W295,LEN(SCT!$G$8))=SCT!$G$8),DULIEU!D295,"")</f>
        <v/>
      </c>
      <c r="C303" s="853" t="str">
        <f>IF(OR(LEFT(DULIEU!$V295,LEN(SCT!$G$8))=SCT!$G$8,LEFT(DULIEU!$W295,LEN(SCT!$G$8))=SCT!$G$8),DULIEU!H295,"")</f>
        <v/>
      </c>
      <c r="D303" s="853" t="str">
        <f>IF(OR(LEFT(DULIEU!$V295,LEN(SCT!$G$8))=SCT!$G$8,LEFT(DULIEU!$W295,LEN(SCT!$G$8))=SCT!$G$8),DULIEU!J295,"")</f>
        <v/>
      </c>
      <c r="E303" s="853" t="str">
        <f>IF(OR(LEFT(DULIEU!$V295,LEN(SCT!$G$8))=SCT!$G$8,LEFT(DULIEU!$W295,LEN(SCT!$G$8))=SCT!$G$8),DULIEU!E295,"")</f>
        <v/>
      </c>
      <c r="F303" s="1179" t="str">
        <f>IF(OR(LEFT(DULIEU!$V295,LEN(SCT!$G$8))=SCT!$G$8,LEFT(DULIEU!$W295,LEN(SCT!$G$8))=SCT!$G$8),DULIEU!O295,"")</f>
        <v/>
      </c>
      <c r="G303" s="853" t="str">
        <f>IF(E303="","",IF(LEFT(DULIEU!$V295,LEN(SCT!$G$8))=SCT!$G$8,DULIEU!$W295,IF(LEFT(DULIEU!$W295,LEN(SCT!$G$8))=SCT!$G$8,DULIEU!$V295)))</f>
        <v/>
      </c>
      <c r="H303" s="854">
        <f>IF(E303="",0,IF(LEFT(DULIEU!$V295,LEN(SCT!$G$8))=SCT!$G$8,DULIEU!$X295,0))</f>
        <v>0</v>
      </c>
      <c r="I303" s="854">
        <f>IF(E303="",0,IF(LEFT(DULIEU!$W295,LEN(SCT!$G$8))=SCT!$G$8,DULIEU!$X295,0))</f>
        <v>0</v>
      </c>
      <c r="J303" s="855">
        <f>MAX($J$13+SUBTOTAL(9,$H$15:H303)-SUBTOTAL(9,$I$15:I303)-$K$13,0)</f>
        <v>2008267500</v>
      </c>
      <c r="K303" s="855">
        <f>MAX($K$13+SUBTOTAL(9,$I$15:I303)-SUBTOTAL(9,$H$15:H303)-$J$13,0)</f>
        <v>0</v>
      </c>
      <c r="L303" s="846" t="str">
        <f t="shared" si="5"/>
        <v/>
      </c>
      <c r="M303" s="420"/>
      <c r="N303" s="420"/>
      <c r="O303" s="420"/>
      <c r="P303" s="420"/>
      <c r="Q303" s="420"/>
      <c r="R303" s="420"/>
      <c r="S303" s="420"/>
      <c r="T303" s="420"/>
      <c r="U303" s="420"/>
      <c r="V303" s="420"/>
      <c r="W303" s="420"/>
      <c r="X303" s="420"/>
      <c r="Y303" s="420"/>
      <c r="Z303" s="420"/>
      <c r="AA303" s="420"/>
      <c r="AB303" s="420"/>
      <c r="AC303" s="420"/>
    </row>
    <row r="304" spans="1:29" ht="13.5" hidden="1" customHeight="1">
      <c r="A304" s="420"/>
      <c r="B304" s="853" t="str">
        <f>IF(OR(LEFT(DULIEU!$V296,LEN(SCT!$G$8))=SCT!$G$8,LEFT(DULIEU!$W296,LEN(SCT!$G$8))=SCT!$G$8),DULIEU!D296,"")</f>
        <v/>
      </c>
      <c r="C304" s="853" t="str">
        <f>IF(OR(LEFT(DULIEU!$V296,LEN(SCT!$G$8))=SCT!$G$8,LEFT(DULIEU!$W296,LEN(SCT!$G$8))=SCT!$G$8),DULIEU!H296,"")</f>
        <v/>
      </c>
      <c r="D304" s="853" t="str">
        <f>IF(OR(LEFT(DULIEU!$V296,LEN(SCT!$G$8))=SCT!$G$8,LEFT(DULIEU!$W296,LEN(SCT!$G$8))=SCT!$G$8),DULIEU!J296,"")</f>
        <v/>
      </c>
      <c r="E304" s="853" t="str">
        <f>IF(OR(LEFT(DULIEU!$V296,LEN(SCT!$G$8))=SCT!$G$8,LEFT(DULIEU!$W296,LEN(SCT!$G$8))=SCT!$G$8),DULIEU!E296,"")</f>
        <v/>
      </c>
      <c r="F304" s="1179" t="str">
        <f>IF(OR(LEFT(DULIEU!$V296,LEN(SCT!$G$8))=SCT!$G$8,LEFT(DULIEU!$W296,LEN(SCT!$G$8))=SCT!$G$8),DULIEU!O296,"")</f>
        <v/>
      </c>
      <c r="G304" s="853" t="str">
        <f>IF(E304="","",IF(LEFT(DULIEU!$V296,LEN(SCT!$G$8))=SCT!$G$8,DULIEU!$W296,IF(LEFT(DULIEU!$W296,LEN(SCT!$G$8))=SCT!$G$8,DULIEU!$V296)))</f>
        <v/>
      </c>
      <c r="H304" s="854">
        <f>IF(E304="",0,IF(LEFT(DULIEU!$V296,LEN(SCT!$G$8))=SCT!$G$8,DULIEU!$X296,0))</f>
        <v>0</v>
      </c>
      <c r="I304" s="854">
        <f>IF(E304="",0,IF(LEFT(DULIEU!$W296,LEN(SCT!$G$8))=SCT!$G$8,DULIEU!$X296,0))</f>
        <v>0</v>
      </c>
      <c r="J304" s="855">
        <f>MAX($J$13+SUBTOTAL(9,$H$15:H304)-SUBTOTAL(9,$I$15:I304)-$K$13,0)</f>
        <v>2008267500</v>
      </c>
      <c r="K304" s="855">
        <f>MAX($K$13+SUBTOTAL(9,$I$15:I304)-SUBTOTAL(9,$H$15:H304)-$J$13,0)</f>
        <v>0</v>
      </c>
      <c r="L304" s="846" t="str">
        <f t="shared" si="5"/>
        <v/>
      </c>
      <c r="M304" s="420"/>
      <c r="N304" s="420"/>
      <c r="O304" s="420"/>
      <c r="P304" s="420"/>
      <c r="Q304" s="420"/>
      <c r="R304" s="420"/>
      <c r="S304" s="420"/>
      <c r="T304" s="420"/>
      <c r="U304" s="420"/>
      <c r="V304" s="420"/>
      <c r="W304" s="420"/>
      <c r="X304" s="420"/>
      <c r="Y304" s="420"/>
      <c r="Z304" s="420"/>
      <c r="AA304" s="420"/>
      <c r="AB304" s="420"/>
      <c r="AC304" s="420"/>
    </row>
    <row r="305" spans="1:29" ht="13.5" hidden="1" customHeight="1">
      <c r="A305" s="420"/>
      <c r="B305" s="853" t="str">
        <f>IF(OR(LEFT(DULIEU!$V297,LEN(SCT!$G$8))=SCT!$G$8,LEFT(DULIEU!$W297,LEN(SCT!$G$8))=SCT!$G$8),DULIEU!D297,"")</f>
        <v/>
      </c>
      <c r="C305" s="853" t="str">
        <f>IF(OR(LEFT(DULIEU!$V297,LEN(SCT!$G$8))=SCT!$G$8,LEFT(DULIEU!$W297,LEN(SCT!$G$8))=SCT!$G$8),DULIEU!H297,"")</f>
        <v/>
      </c>
      <c r="D305" s="853" t="str">
        <f>IF(OR(LEFT(DULIEU!$V297,LEN(SCT!$G$8))=SCT!$G$8,LEFT(DULIEU!$W297,LEN(SCT!$G$8))=SCT!$G$8),DULIEU!J297,"")</f>
        <v/>
      </c>
      <c r="E305" s="853" t="str">
        <f>IF(OR(LEFT(DULIEU!$V297,LEN(SCT!$G$8))=SCT!$G$8,LEFT(DULIEU!$W297,LEN(SCT!$G$8))=SCT!$G$8),DULIEU!E297,"")</f>
        <v/>
      </c>
      <c r="F305" s="1179" t="str">
        <f>IF(OR(LEFT(DULIEU!$V297,LEN(SCT!$G$8))=SCT!$G$8,LEFT(DULIEU!$W297,LEN(SCT!$G$8))=SCT!$G$8),DULIEU!O297,"")</f>
        <v/>
      </c>
      <c r="G305" s="853" t="str">
        <f>IF(E305="","",IF(LEFT(DULIEU!$V297,LEN(SCT!$G$8))=SCT!$G$8,DULIEU!$W297,IF(LEFT(DULIEU!$W297,LEN(SCT!$G$8))=SCT!$G$8,DULIEU!$V297)))</f>
        <v/>
      </c>
      <c r="H305" s="854">
        <f>IF(E305="",0,IF(LEFT(DULIEU!$V297,LEN(SCT!$G$8))=SCT!$G$8,DULIEU!$X297,0))</f>
        <v>0</v>
      </c>
      <c r="I305" s="854">
        <f>IF(E305="",0,IF(LEFT(DULIEU!$W297,LEN(SCT!$G$8))=SCT!$G$8,DULIEU!$X297,0))</f>
        <v>0</v>
      </c>
      <c r="J305" s="855">
        <f>MAX($J$13+SUBTOTAL(9,$H$15:H305)-SUBTOTAL(9,$I$15:I305)-$K$13,0)</f>
        <v>2008267500</v>
      </c>
      <c r="K305" s="855">
        <f>MAX($K$13+SUBTOTAL(9,$I$15:I305)-SUBTOTAL(9,$H$15:H305)-$J$13,0)</f>
        <v>0</v>
      </c>
      <c r="L305" s="846" t="str">
        <f t="shared" si="5"/>
        <v/>
      </c>
      <c r="M305" s="420"/>
      <c r="N305" s="420"/>
      <c r="O305" s="420"/>
      <c r="P305" s="420"/>
      <c r="Q305" s="420"/>
      <c r="R305" s="420"/>
      <c r="S305" s="420"/>
      <c r="T305" s="420"/>
      <c r="U305" s="420"/>
      <c r="V305" s="420"/>
      <c r="W305" s="420"/>
      <c r="X305" s="420"/>
      <c r="Y305" s="420"/>
      <c r="Z305" s="420"/>
      <c r="AA305" s="420"/>
      <c r="AB305" s="420"/>
      <c r="AC305" s="420"/>
    </row>
    <row r="306" spans="1:29" ht="13.5" hidden="1" customHeight="1">
      <c r="A306" s="420"/>
      <c r="B306" s="853" t="str">
        <f>IF(OR(LEFT(DULIEU!$V298,LEN(SCT!$G$8))=SCT!$G$8,LEFT(DULIEU!$W298,LEN(SCT!$G$8))=SCT!$G$8),DULIEU!D298,"")</f>
        <v/>
      </c>
      <c r="C306" s="853" t="str">
        <f>IF(OR(LEFT(DULIEU!$V298,LEN(SCT!$G$8))=SCT!$G$8,LEFT(DULIEU!$W298,LEN(SCT!$G$8))=SCT!$G$8),DULIEU!H298,"")</f>
        <v/>
      </c>
      <c r="D306" s="853" t="str">
        <f>IF(OR(LEFT(DULIEU!$V298,LEN(SCT!$G$8))=SCT!$G$8,LEFT(DULIEU!$W298,LEN(SCT!$G$8))=SCT!$G$8),DULIEU!J298,"")</f>
        <v/>
      </c>
      <c r="E306" s="853" t="str">
        <f>IF(OR(LEFT(DULIEU!$V298,LEN(SCT!$G$8))=SCT!$G$8,LEFT(DULIEU!$W298,LEN(SCT!$G$8))=SCT!$G$8),DULIEU!E298,"")</f>
        <v/>
      </c>
      <c r="F306" s="1179" t="str">
        <f>IF(OR(LEFT(DULIEU!$V298,LEN(SCT!$G$8))=SCT!$G$8,LEFT(DULIEU!$W298,LEN(SCT!$G$8))=SCT!$G$8),DULIEU!O298,"")</f>
        <v/>
      </c>
      <c r="G306" s="853" t="str">
        <f>IF(E306="","",IF(LEFT(DULIEU!$V298,LEN(SCT!$G$8))=SCT!$G$8,DULIEU!$W298,IF(LEFT(DULIEU!$W298,LEN(SCT!$G$8))=SCT!$G$8,DULIEU!$V298)))</f>
        <v/>
      </c>
      <c r="H306" s="854">
        <f>IF(E306="",0,IF(LEFT(DULIEU!$V298,LEN(SCT!$G$8))=SCT!$G$8,DULIEU!$X298,0))</f>
        <v>0</v>
      </c>
      <c r="I306" s="854">
        <f>IF(E306="",0,IF(LEFT(DULIEU!$W298,LEN(SCT!$G$8))=SCT!$G$8,DULIEU!$X298,0))</f>
        <v>0</v>
      </c>
      <c r="J306" s="855">
        <f>MAX($J$13+SUBTOTAL(9,$H$15:H306)-SUBTOTAL(9,$I$15:I306)-$K$13,0)</f>
        <v>2008267500</v>
      </c>
      <c r="K306" s="855">
        <f>MAX($K$13+SUBTOTAL(9,$I$15:I306)-SUBTOTAL(9,$H$15:H306)-$J$13,0)</f>
        <v>0</v>
      </c>
      <c r="L306" s="846" t="str">
        <f t="shared" si="5"/>
        <v/>
      </c>
      <c r="M306" s="420"/>
      <c r="N306" s="420"/>
      <c r="O306" s="420"/>
      <c r="P306" s="420"/>
      <c r="Q306" s="420"/>
      <c r="R306" s="420"/>
      <c r="S306" s="420"/>
      <c r="T306" s="420"/>
      <c r="U306" s="420"/>
      <c r="V306" s="420"/>
      <c r="W306" s="420"/>
      <c r="X306" s="420"/>
      <c r="Y306" s="420"/>
      <c r="Z306" s="420"/>
      <c r="AA306" s="420"/>
      <c r="AB306" s="420"/>
      <c r="AC306" s="420"/>
    </row>
    <row r="307" spans="1:29" ht="13.5" hidden="1" customHeight="1">
      <c r="A307" s="420"/>
      <c r="B307" s="853" t="str">
        <f>IF(OR(LEFT(DULIEU!$V299,LEN(SCT!$G$8))=SCT!$G$8,LEFT(DULIEU!$W299,LEN(SCT!$G$8))=SCT!$G$8),DULIEU!D299,"")</f>
        <v/>
      </c>
      <c r="C307" s="853" t="str">
        <f>IF(OR(LEFT(DULIEU!$V299,LEN(SCT!$G$8))=SCT!$G$8,LEFT(DULIEU!$W299,LEN(SCT!$G$8))=SCT!$G$8),DULIEU!H299,"")</f>
        <v/>
      </c>
      <c r="D307" s="853" t="str">
        <f>IF(OR(LEFT(DULIEU!$V299,LEN(SCT!$G$8))=SCT!$G$8,LEFT(DULIEU!$W299,LEN(SCT!$G$8))=SCT!$G$8),DULIEU!J299,"")</f>
        <v/>
      </c>
      <c r="E307" s="853" t="str">
        <f>IF(OR(LEFT(DULIEU!$V299,LEN(SCT!$G$8))=SCT!$G$8,LEFT(DULIEU!$W299,LEN(SCT!$G$8))=SCT!$G$8),DULIEU!E299,"")</f>
        <v/>
      </c>
      <c r="F307" s="1179" t="str">
        <f>IF(OR(LEFT(DULIEU!$V299,LEN(SCT!$G$8))=SCT!$G$8,LEFT(DULIEU!$W299,LEN(SCT!$G$8))=SCT!$G$8),DULIEU!O299,"")</f>
        <v/>
      </c>
      <c r="G307" s="853" t="str">
        <f>IF(E307="","",IF(LEFT(DULIEU!$V299,LEN(SCT!$G$8))=SCT!$G$8,DULIEU!$W299,IF(LEFT(DULIEU!$W299,LEN(SCT!$G$8))=SCT!$G$8,DULIEU!$V299)))</f>
        <v/>
      </c>
      <c r="H307" s="854">
        <f>IF(E307="",0,IF(LEFT(DULIEU!$V299,LEN(SCT!$G$8))=SCT!$G$8,DULIEU!$X299,0))</f>
        <v>0</v>
      </c>
      <c r="I307" s="854">
        <f>IF(E307="",0,IF(LEFT(DULIEU!$W299,LEN(SCT!$G$8))=SCT!$G$8,DULIEU!$X299,0))</f>
        <v>0</v>
      </c>
      <c r="J307" s="855">
        <f>MAX($J$13+SUBTOTAL(9,$H$15:H307)-SUBTOTAL(9,$I$15:I307)-$K$13,0)</f>
        <v>2008267500</v>
      </c>
      <c r="K307" s="855">
        <f>MAX($K$13+SUBTOTAL(9,$I$15:I307)-SUBTOTAL(9,$H$15:H307)-$J$13,0)</f>
        <v>0</v>
      </c>
      <c r="L307" s="846" t="str">
        <f t="shared" si="5"/>
        <v/>
      </c>
      <c r="M307" s="420"/>
      <c r="N307" s="420"/>
      <c r="O307" s="420"/>
      <c r="P307" s="420"/>
      <c r="Q307" s="420"/>
      <c r="R307" s="420"/>
      <c r="S307" s="420"/>
      <c r="T307" s="420"/>
      <c r="U307" s="420"/>
      <c r="V307" s="420"/>
      <c r="W307" s="420"/>
      <c r="X307" s="420"/>
      <c r="Y307" s="420"/>
      <c r="Z307" s="420"/>
      <c r="AA307" s="420"/>
      <c r="AB307" s="420"/>
      <c r="AC307" s="420"/>
    </row>
    <row r="308" spans="1:29" ht="13.5" hidden="1" customHeight="1">
      <c r="A308" s="420"/>
      <c r="B308" s="853" t="str">
        <f>IF(OR(LEFT(DULIEU!$V300,LEN(SCT!$G$8))=SCT!$G$8,LEFT(DULIEU!$W300,LEN(SCT!$G$8))=SCT!$G$8),DULIEU!D300,"")</f>
        <v/>
      </c>
      <c r="C308" s="853" t="str">
        <f>IF(OR(LEFT(DULIEU!$V300,LEN(SCT!$G$8))=SCT!$G$8,LEFT(DULIEU!$W300,LEN(SCT!$G$8))=SCT!$G$8),DULIEU!H300,"")</f>
        <v/>
      </c>
      <c r="D308" s="853" t="str">
        <f>IF(OR(LEFT(DULIEU!$V300,LEN(SCT!$G$8))=SCT!$G$8,LEFT(DULIEU!$W300,LEN(SCT!$G$8))=SCT!$G$8),DULIEU!J300,"")</f>
        <v/>
      </c>
      <c r="E308" s="853" t="str">
        <f>IF(OR(LEFT(DULIEU!$V300,LEN(SCT!$G$8))=SCT!$G$8,LEFT(DULIEU!$W300,LEN(SCT!$G$8))=SCT!$G$8),DULIEU!E300,"")</f>
        <v/>
      </c>
      <c r="F308" s="1179" t="str">
        <f>IF(OR(LEFT(DULIEU!$V300,LEN(SCT!$G$8))=SCT!$G$8,LEFT(DULIEU!$W300,LEN(SCT!$G$8))=SCT!$G$8),DULIEU!O300,"")</f>
        <v/>
      </c>
      <c r="G308" s="853" t="str">
        <f>IF(E308="","",IF(LEFT(DULIEU!$V300,LEN(SCT!$G$8))=SCT!$G$8,DULIEU!$W300,IF(LEFT(DULIEU!$W300,LEN(SCT!$G$8))=SCT!$G$8,DULIEU!$V300)))</f>
        <v/>
      </c>
      <c r="H308" s="854">
        <f>IF(E308="",0,IF(LEFT(DULIEU!$V300,LEN(SCT!$G$8))=SCT!$G$8,DULIEU!$X300,0))</f>
        <v>0</v>
      </c>
      <c r="I308" s="854">
        <f>IF(E308="",0,IF(LEFT(DULIEU!$W300,LEN(SCT!$G$8))=SCT!$G$8,DULIEU!$X300,0))</f>
        <v>0</v>
      </c>
      <c r="J308" s="855">
        <f>MAX($J$13+SUBTOTAL(9,$H$15:H308)-SUBTOTAL(9,$I$15:I308)-$K$13,0)</f>
        <v>2008267500</v>
      </c>
      <c r="K308" s="855">
        <f>MAX($K$13+SUBTOTAL(9,$I$15:I308)-SUBTOTAL(9,$H$15:H308)-$J$13,0)</f>
        <v>0</v>
      </c>
      <c r="L308" s="846" t="str">
        <f t="shared" si="5"/>
        <v/>
      </c>
      <c r="M308" s="420"/>
      <c r="N308" s="420"/>
      <c r="O308" s="420"/>
      <c r="P308" s="420"/>
      <c r="Q308" s="420"/>
      <c r="R308" s="420"/>
      <c r="S308" s="420"/>
      <c r="T308" s="420"/>
      <c r="U308" s="420"/>
      <c r="V308" s="420"/>
      <c r="W308" s="420"/>
      <c r="X308" s="420"/>
      <c r="Y308" s="420"/>
      <c r="Z308" s="420"/>
      <c r="AA308" s="420"/>
      <c r="AB308" s="420"/>
      <c r="AC308" s="420"/>
    </row>
    <row r="309" spans="1:29" ht="13.5" hidden="1" customHeight="1">
      <c r="A309" s="420"/>
      <c r="B309" s="853" t="str">
        <f>IF(OR(LEFT(DULIEU!$V301,LEN(SCT!$G$8))=SCT!$G$8,LEFT(DULIEU!$W301,LEN(SCT!$G$8))=SCT!$G$8),DULIEU!D301,"")</f>
        <v/>
      </c>
      <c r="C309" s="853" t="str">
        <f>IF(OR(LEFT(DULIEU!$V301,LEN(SCT!$G$8))=SCT!$G$8,LEFT(DULIEU!$W301,LEN(SCT!$G$8))=SCT!$G$8),DULIEU!H301,"")</f>
        <v/>
      </c>
      <c r="D309" s="853" t="str">
        <f>IF(OR(LEFT(DULIEU!$V301,LEN(SCT!$G$8))=SCT!$G$8,LEFT(DULIEU!$W301,LEN(SCT!$G$8))=SCT!$G$8),DULIEU!J301,"")</f>
        <v/>
      </c>
      <c r="E309" s="853" t="str">
        <f>IF(OR(LEFT(DULIEU!$V301,LEN(SCT!$G$8))=SCT!$G$8,LEFT(DULIEU!$W301,LEN(SCT!$G$8))=SCT!$G$8),DULIEU!E301,"")</f>
        <v/>
      </c>
      <c r="F309" s="1179" t="str">
        <f>IF(OR(LEFT(DULIEU!$V301,LEN(SCT!$G$8))=SCT!$G$8,LEFT(DULIEU!$W301,LEN(SCT!$G$8))=SCT!$G$8),DULIEU!O301,"")</f>
        <v/>
      </c>
      <c r="G309" s="853" t="str">
        <f>IF(E309="","",IF(LEFT(DULIEU!$V301,LEN(SCT!$G$8))=SCT!$G$8,DULIEU!$W301,IF(LEFT(DULIEU!$W301,LEN(SCT!$G$8))=SCT!$G$8,DULIEU!$V301)))</f>
        <v/>
      </c>
      <c r="H309" s="854">
        <f>IF(E309="",0,IF(LEFT(DULIEU!$V301,LEN(SCT!$G$8))=SCT!$G$8,DULIEU!$X301,0))</f>
        <v>0</v>
      </c>
      <c r="I309" s="854">
        <f>IF(E309="",0,IF(LEFT(DULIEU!$W301,LEN(SCT!$G$8))=SCT!$G$8,DULIEU!$X301,0))</f>
        <v>0</v>
      </c>
      <c r="J309" s="855">
        <f>MAX($J$13+SUBTOTAL(9,$H$15:H309)-SUBTOTAL(9,$I$15:I309)-$K$13,0)</f>
        <v>2008267500</v>
      </c>
      <c r="K309" s="855">
        <f>MAX($K$13+SUBTOTAL(9,$I$15:I309)-SUBTOTAL(9,$H$15:H309)-$J$13,0)</f>
        <v>0</v>
      </c>
      <c r="L309" s="846" t="str">
        <f t="shared" si="5"/>
        <v/>
      </c>
      <c r="M309" s="420"/>
      <c r="N309" s="420"/>
      <c r="O309" s="420"/>
      <c r="P309" s="420"/>
      <c r="Q309" s="420"/>
      <c r="R309" s="420"/>
      <c r="S309" s="420"/>
      <c r="T309" s="420"/>
      <c r="U309" s="420"/>
      <c r="V309" s="420"/>
      <c r="W309" s="420"/>
      <c r="X309" s="420"/>
      <c r="Y309" s="420"/>
      <c r="Z309" s="420"/>
      <c r="AA309" s="420"/>
      <c r="AB309" s="420"/>
      <c r="AC309" s="420"/>
    </row>
    <row r="310" spans="1:29" ht="13.5" hidden="1" customHeight="1">
      <c r="A310" s="420"/>
      <c r="B310" s="853" t="str">
        <f>IF(OR(LEFT(DULIEU!$V302,LEN(SCT!$G$8))=SCT!$G$8,LEFT(DULIEU!$W302,LEN(SCT!$G$8))=SCT!$G$8),DULIEU!D302,"")</f>
        <v/>
      </c>
      <c r="C310" s="853" t="str">
        <f>IF(OR(LEFT(DULIEU!$V302,LEN(SCT!$G$8))=SCT!$G$8,LEFT(DULIEU!$W302,LEN(SCT!$G$8))=SCT!$G$8),DULIEU!H302,"")</f>
        <v/>
      </c>
      <c r="D310" s="853" t="str">
        <f>IF(OR(LEFT(DULIEU!$V302,LEN(SCT!$G$8))=SCT!$G$8,LEFT(DULIEU!$W302,LEN(SCT!$G$8))=SCT!$G$8),DULIEU!J302,"")</f>
        <v/>
      </c>
      <c r="E310" s="853" t="str">
        <f>IF(OR(LEFT(DULIEU!$V302,LEN(SCT!$G$8))=SCT!$G$8,LEFT(DULIEU!$W302,LEN(SCT!$G$8))=SCT!$G$8),DULIEU!E302,"")</f>
        <v/>
      </c>
      <c r="F310" s="1179" t="str">
        <f>IF(OR(LEFT(DULIEU!$V302,LEN(SCT!$G$8))=SCT!$G$8,LEFT(DULIEU!$W302,LEN(SCT!$G$8))=SCT!$G$8),DULIEU!O302,"")</f>
        <v/>
      </c>
      <c r="G310" s="853" t="str">
        <f>IF(E310="","",IF(LEFT(DULIEU!$V302,LEN(SCT!$G$8))=SCT!$G$8,DULIEU!$W302,IF(LEFT(DULIEU!$W302,LEN(SCT!$G$8))=SCT!$G$8,DULIEU!$V302)))</f>
        <v/>
      </c>
      <c r="H310" s="854">
        <f>IF(E310="",0,IF(LEFT(DULIEU!$V302,LEN(SCT!$G$8))=SCT!$G$8,DULIEU!$X302,0))</f>
        <v>0</v>
      </c>
      <c r="I310" s="854">
        <f>IF(E310="",0,IF(LEFT(DULIEU!$W302,LEN(SCT!$G$8))=SCT!$G$8,DULIEU!$X302,0))</f>
        <v>0</v>
      </c>
      <c r="J310" s="855">
        <f>MAX($J$13+SUBTOTAL(9,$H$15:H310)-SUBTOTAL(9,$I$15:I310)-$K$13,0)</f>
        <v>2008267500</v>
      </c>
      <c r="K310" s="855">
        <f>MAX($K$13+SUBTOTAL(9,$I$15:I310)-SUBTOTAL(9,$H$15:H310)-$J$13,0)</f>
        <v>0</v>
      </c>
      <c r="L310" s="846" t="str">
        <f t="shared" si="5"/>
        <v/>
      </c>
      <c r="M310" s="420"/>
      <c r="N310" s="420"/>
      <c r="O310" s="420"/>
      <c r="P310" s="420"/>
      <c r="Q310" s="420"/>
      <c r="R310" s="420"/>
      <c r="S310" s="420"/>
      <c r="T310" s="420"/>
      <c r="U310" s="420"/>
      <c r="V310" s="420"/>
      <c r="W310" s="420"/>
      <c r="X310" s="420"/>
      <c r="Y310" s="420"/>
      <c r="Z310" s="420"/>
      <c r="AA310" s="420"/>
      <c r="AB310" s="420"/>
      <c r="AC310" s="420"/>
    </row>
    <row r="311" spans="1:29" ht="13.5" hidden="1" customHeight="1">
      <c r="A311" s="420"/>
      <c r="B311" s="853" t="str">
        <f>IF(OR(LEFT(DULIEU!$V303,LEN(SCT!$G$8))=SCT!$G$8,LEFT(DULIEU!$W303,LEN(SCT!$G$8))=SCT!$G$8),DULIEU!D303,"")</f>
        <v/>
      </c>
      <c r="C311" s="853" t="str">
        <f>IF(OR(LEFT(DULIEU!$V303,LEN(SCT!$G$8))=SCT!$G$8,LEFT(DULIEU!$W303,LEN(SCT!$G$8))=SCT!$G$8),DULIEU!H303,"")</f>
        <v/>
      </c>
      <c r="D311" s="853" t="str">
        <f>IF(OR(LEFT(DULIEU!$V303,LEN(SCT!$G$8))=SCT!$G$8,LEFT(DULIEU!$W303,LEN(SCT!$G$8))=SCT!$G$8),DULIEU!J303,"")</f>
        <v/>
      </c>
      <c r="E311" s="853" t="str">
        <f>IF(OR(LEFT(DULIEU!$V303,LEN(SCT!$G$8))=SCT!$G$8,LEFT(DULIEU!$W303,LEN(SCT!$G$8))=SCT!$G$8),DULIEU!E303,"")</f>
        <v/>
      </c>
      <c r="F311" s="1179" t="str">
        <f>IF(OR(LEFT(DULIEU!$V303,LEN(SCT!$G$8))=SCT!$G$8,LEFT(DULIEU!$W303,LEN(SCT!$G$8))=SCT!$G$8),DULIEU!O303,"")</f>
        <v/>
      </c>
      <c r="G311" s="853" t="str">
        <f>IF(E311="","",IF(LEFT(DULIEU!$V303,LEN(SCT!$G$8))=SCT!$G$8,DULIEU!$W303,IF(LEFT(DULIEU!$W303,LEN(SCT!$G$8))=SCT!$G$8,DULIEU!$V303)))</f>
        <v/>
      </c>
      <c r="H311" s="854">
        <f>IF(E311="",0,IF(LEFT(DULIEU!$V303,LEN(SCT!$G$8))=SCT!$G$8,DULIEU!$X303,0))</f>
        <v>0</v>
      </c>
      <c r="I311" s="854">
        <f>IF(E311="",0,IF(LEFT(DULIEU!$W303,LEN(SCT!$G$8))=SCT!$G$8,DULIEU!$X303,0))</f>
        <v>0</v>
      </c>
      <c r="J311" s="855">
        <f>MAX($J$13+SUBTOTAL(9,$H$15:H311)-SUBTOTAL(9,$I$15:I311)-$K$13,0)</f>
        <v>2008267500</v>
      </c>
      <c r="K311" s="855">
        <f>MAX($K$13+SUBTOTAL(9,$I$15:I311)-SUBTOTAL(9,$H$15:H311)-$J$13,0)</f>
        <v>0</v>
      </c>
      <c r="L311" s="846" t="str">
        <f t="shared" si="5"/>
        <v/>
      </c>
      <c r="M311" s="420"/>
      <c r="N311" s="420"/>
      <c r="O311" s="420"/>
      <c r="P311" s="420"/>
      <c r="Q311" s="420"/>
      <c r="R311" s="420"/>
      <c r="S311" s="420"/>
      <c r="T311" s="420"/>
      <c r="U311" s="420"/>
      <c r="V311" s="420"/>
      <c r="W311" s="420"/>
      <c r="X311" s="420"/>
      <c r="Y311" s="420"/>
      <c r="Z311" s="420"/>
      <c r="AA311" s="420"/>
      <c r="AB311" s="420"/>
      <c r="AC311" s="420"/>
    </row>
    <row r="312" spans="1:29" ht="13.5" hidden="1" customHeight="1">
      <c r="A312" s="420"/>
      <c r="B312" s="853" t="str">
        <f>IF(OR(LEFT(DULIEU!$V304,LEN(SCT!$G$8))=SCT!$G$8,LEFT(DULIEU!$W304,LEN(SCT!$G$8))=SCT!$G$8),DULIEU!D304,"")</f>
        <v/>
      </c>
      <c r="C312" s="853" t="str">
        <f>IF(OR(LEFT(DULIEU!$V304,LEN(SCT!$G$8))=SCT!$G$8,LEFT(DULIEU!$W304,LEN(SCT!$G$8))=SCT!$G$8),DULIEU!H304,"")</f>
        <v/>
      </c>
      <c r="D312" s="853" t="str">
        <f>IF(OR(LEFT(DULIEU!$V304,LEN(SCT!$G$8))=SCT!$G$8,LEFT(DULIEU!$W304,LEN(SCT!$G$8))=SCT!$G$8),DULIEU!J304,"")</f>
        <v/>
      </c>
      <c r="E312" s="853" t="str">
        <f>IF(OR(LEFT(DULIEU!$V304,LEN(SCT!$G$8))=SCT!$G$8,LEFT(DULIEU!$W304,LEN(SCT!$G$8))=SCT!$G$8),DULIEU!E304,"")</f>
        <v/>
      </c>
      <c r="F312" s="1179" t="str">
        <f>IF(OR(LEFT(DULIEU!$V304,LEN(SCT!$G$8))=SCT!$G$8,LEFT(DULIEU!$W304,LEN(SCT!$G$8))=SCT!$G$8),DULIEU!O304,"")</f>
        <v/>
      </c>
      <c r="G312" s="853" t="str">
        <f>IF(E312="","",IF(LEFT(DULIEU!$V304,LEN(SCT!$G$8))=SCT!$G$8,DULIEU!$W304,IF(LEFT(DULIEU!$W304,LEN(SCT!$G$8))=SCT!$G$8,DULIEU!$V304)))</f>
        <v/>
      </c>
      <c r="H312" s="854">
        <f>IF(E312="",0,IF(LEFT(DULIEU!$V304,LEN(SCT!$G$8))=SCT!$G$8,DULIEU!$X304,0))</f>
        <v>0</v>
      </c>
      <c r="I312" s="854">
        <f>IF(E312="",0,IF(LEFT(DULIEU!$W304,LEN(SCT!$G$8))=SCT!$G$8,DULIEU!$X304,0))</f>
        <v>0</v>
      </c>
      <c r="J312" s="855">
        <f>MAX($J$13+SUBTOTAL(9,$H$15:H312)-SUBTOTAL(9,$I$15:I312)-$K$13,0)</f>
        <v>2008267500</v>
      </c>
      <c r="K312" s="855">
        <f>MAX($K$13+SUBTOTAL(9,$I$15:I312)-SUBTOTAL(9,$H$15:H312)-$J$13,0)</f>
        <v>0</v>
      </c>
      <c r="L312" s="846" t="str">
        <f t="shared" si="5"/>
        <v/>
      </c>
      <c r="M312" s="420"/>
      <c r="N312" s="420"/>
      <c r="O312" s="420"/>
      <c r="P312" s="420"/>
      <c r="Q312" s="420"/>
      <c r="R312" s="420"/>
      <c r="S312" s="420"/>
      <c r="T312" s="420"/>
      <c r="U312" s="420"/>
      <c r="V312" s="420"/>
      <c r="W312" s="420"/>
      <c r="X312" s="420"/>
      <c r="Y312" s="420"/>
      <c r="Z312" s="420"/>
      <c r="AA312" s="420"/>
      <c r="AB312" s="420"/>
      <c r="AC312" s="420"/>
    </row>
    <row r="313" spans="1:29" ht="13.5" hidden="1" customHeight="1">
      <c r="A313" s="420"/>
      <c r="B313" s="853" t="str">
        <f>IF(OR(LEFT(DULIEU!$V305,LEN(SCT!$G$8))=SCT!$G$8,LEFT(DULIEU!$W305,LEN(SCT!$G$8))=SCT!$G$8),DULIEU!D305,"")</f>
        <v/>
      </c>
      <c r="C313" s="853" t="str">
        <f>IF(OR(LEFT(DULIEU!$V305,LEN(SCT!$G$8))=SCT!$G$8,LEFT(DULIEU!$W305,LEN(SCT!$G$8))=SCT!$G$8),DULIEU!H305,"")</f>
        <v/>
      </c>
      <c r="D313" s="853" t="str">
        <f>IF(OR(LEFT(DULIEU!$V305,LEN(SCT!$G$8))=SCT!$G$8,LEFT(DULIEU!$W305,LEN(SCT!$G$8))=SCT!$G$8),DULIEU!J305,"")</f>
        <v/>
      </c>
      <c r="E313" s="853" t="str">
        <f>IF(OR(LEFT(DULIEU!$V305,LEN(SCT!$G$8))=SCT!$G$8,LEFT(DULIEU!$W305,LEN(SCT!$G$8))=SCT!$G$8),DULIEU!E305,"")</f>
        <v/>
      </c>
      <c r="F313" s="1179" t="str">
        <f>IF(OR(LEFT(DULIEU!$V305,LEN(SCT!$G$8))=SCT!$G$8,LEFT(DULIEU!$W305,LEN(SCT!$G$8))=SCT!$G$8),DULIEU!O305,"")</f>
        <v/>
      </c>
      <c r="G313" s="853" t="str">
        <f>IF(E313="","",IF(LEFT(DULIEU!$V305,LEN(SCT!$G$8))=SCT!$G$8,DULIEU!$W305,IF(LEFT(DULIEU!$W305,LEN(SCT!$G$8))=SCT!$G$8,DULIEU!$V305)))</f>
        <v/>
      </c>
      <c r="H313" s="854">
        <f>IF(E313="",0,IF(LEFT(DULIEU!$V305,LEN(SCT!$G$8))=SCT!$G$8,DULIEU!$X305,0))</f>
        <v>0</v>
      </c>
      <c r="I313" s="854">
        <f>IF(E313="",0,IF(LEFT(DULIEU!$W305,LEN(SCT!$G$8))=SCT!$G$8,DULIEU!$X305,0))</f>
        <v>0</v>
      </c>
      <c r="J313" s="855">
        <f>MAX($J$13+SUBTOTAL(9,$H$15:H313)-SUBTOTAL(9,$I$15:I313)-$K$13,0)</f>
        <v>2008267500</v>
      </c>
      <c r="K313" s="855">
        <f>MAX($K$13+SUBTOTAL(9,$I$15:I313)-SUBTOTAL(9,$H$15:H313)-$J$13,0)</f>
        <v>0</v>
      </c>
      <c r="L313" s="846" t="str">
        <f t="shared" si="5"/>
        <v/>
      </c>
      <c r="M313" s="420"/>
      <c r="N313" s="420"/>
      <c r="O313" s="420"/>
      <c r="P313" s="420"/>
      <c r="Q313" s="420"/>
      <c r="R313" s="420"/>
      <c r="S313" s="420"/>
      <c r="T313" s="420"/>
      <c r="U313" s="420"/>
      <c r="V313" s="420"/>
      <c r="W313" s="420"/>
      <c r="X313" s="420"/>
      <c r="Y313" s="420"/>
      <c r="Z313" s="420"/>
      <c r="AA313" s="420"/>
      <c r="AB313" s="420"/>
      <c r="AC313" s="420"/>
    </row>
    <row r="314" spans="1:29" ht="13.5" hidden="1" customHeight="1">
      <c r="A314" s="420"/>
      <c r="B314" s="853" t="str">
        <f>IF(OR(LEFT(DULIEU!$V306,LEN(SCT!$G$8))=SCT!$G$8,LEFT(DULIEU!$W306,LEN(SCT!$G$8))=SCT!$G$8),DULIEU!D306,"")</f>
        <v/>
      </c>
      <c r="C314" s="853" t="str">
        <f>IF(OR(LEFT(DULIEU!$V306,LEN(SCT!$G$8))=SCT!$G$8,LEFT(DULIEU!$W306,LEN(SCT!$G$8))=SCT!$G$8),DULIEU!H306,"")</f>
        <v/>
      </c>
      <c r="D314" s="853" t="str">
        <f>IF(OR(LEFT(DULIEU!$V306,LEN(SCT!$G$8))=SCT!$G$8,LEFT(DULIEU!$W306,LEN(SCT!$G$8))=SCT!$G$8),DULIEU!J306,"")</f>
        <v/>
      </c>
      <c r="E314" s="853" t="str">
        <f>IF(OR(LEFT(DULIEU!$V306,LEN(SCT!$G$8))=SCT!$G$8,LEFT(DULIEU!$W306,LEN(SCT!$G$8))=SCT!$G$8),DULIEU!E306,"")</f>
        <v/>
      </c>
      <c r="F314" s="1179" t="str">
        <f>IF(OR(LEFT(DULIEU!$V306,LEN(SCT!$G$8))=SCT!$G$8,LEFT(DULIEU!$W306,LEN(SCT!$G$8))=SCT!$G$8),DULIEU!O306,"")</f>
        <v/>
      </c>
      <c r="G314" s="853" t="str">
        <f>IF(E314="","",IF(LEFT(DULIEU!$V306,LEN(SCT!$G$8))=SCT!$G$8,DULIEU!$W306,IF(LEFT(DULIEU!$W306,LEN(SCT!$G$8))=SCT!$G$8,DULIEU!$V306)))</f>
        <v/>
      </c>
      <c r="H314" s="854">
        <f>IF(E314="",0,IF(LEFT(DULIEU!$V306,LEN(SCT!$G$8))=SCT!$G$8,DULIEU!$X306,0))</f>
        <v>0</v>
      </c>
      <c r="I314" s="854">
        <f>IF(E314="",0,IF(LEFT(DULIEU!$W306,LEN(SCT!$G$8))=SCT!$G$8,DULIEU!$X306,0))</f>
        <v>0</v>
      </c>
      <c r="J314" s="855">
        <f>MAX($J$13+SUBTOTAL(9,$H$15:H314)-SUBTOTAL(9,$I$15:I314)-$K$13,0)</f>
        <v>2008267500</v>
      </c>
      <c r="K314" s="855">
        <f>MAX($K$13+SUBTOTAL(9,$I$15:I314)-SUBTOTAL(9,$H$15:H314)-$J$13,0)</f>
        <v>0</v>
      </c>
      <c r="L314" s="846" t="str">
        <f t="shared" si="5"/>
        <v/>
      </c>
      <c r="M314" s="420"/>
      <c r="N314" s="420"/>
      <c r="O314" s="420"/>
      <c r="P314" s="420"/>
      <c r="Q314" s="420"/>
      <c r="R314" s="420"/>
      <c r="S314" s="420"/>
      <c r="T314" s="420"/>
      <c r="U314" s="420"/>
      <c r="V314" s="420"/>
      <c r="W314" s="420"/>
      <c r="X314" s="420"/>
      <c r="Y314" s="420"/>
      <c r="Z314" s="420"/>
      <c r="AA314" s="420"/>
      <c r="AB314" s="420"/>
      <c r="AC314" s="420"/>
    </row>
    <row r="315" spans="1:29" ht="13.5" hidden="1" customHeight="1">
      <c r="A315" s="420"/>
      <c r="B315" s="853" t="str">
        <f>IF(OR(LEFT(DULIEU!$V307,LEN(SCT!$G$8))=SCT!$G$8,LEFT(DULIEU!$W307,LEN(SCT!$G$8))=SCT!$G$8),DULIEU!D307,"")</f>
        <v/>
      </c>
      <c r="C315" s="853" t="str">
        <f>IF(OR(LEFT(DULIEU!$V307,LEN(SCT!$G$8))=SCT!$G$8,LEFT(DULIEU!$W307,LEN(SCT!$G$8))=SCT!$G$8),DULIEU!H307,"")</f>
        <v/>
      </c>
      <c r="D315" s="853" t="str">
        <f>IF(OR(LEFT(DULIEU!$V307,LEN(SCT!$G$8))=SCT!$G$8,LEFT(DULIEU!$W307,LEN(SCT!$G$8))=SCT!$G$8),DULIEU!J307,"")</f>
        <v/>
      </c>
      <c r="E315" s="853" t="str">
        <f>IF(OR(LEFT(DULIEU!$V307,LEN(SCT!$G$8))=SCT!$G$8,LEFT(DULIEU!$W307,LEN(SCT!$G$8))=SCT!$G$8),DULIEU!E307,"")</f>
        <v/>
      </c>
      <c r="F315" s="1179" t="str">
        <f>IF(OR(LEFT(DULIEU!$V307,LEN(SCT!$G$8))=SCT!$G$8,LEFT(DULIEU!$W307,LEN(SCT!$G$8))=SCT!$G$8),DULIEU!O307,"")</f>
        <v/>
      </c>
      <c r="G315" s="853" t="str">
        <f>IF(E315="","",IF(LEFT(DULIEU!$V307,LEN(SCT!$G$8))=SCT!$G$8,DULIEU!$W307,IF(LEFT(DULIEU!$W307,LEN(SCT!$G$8))=SCT!$G$8,DULIEU!$V307)))</f>
        <v/>
      </c>
      <c r="H315" s="854">
        <f>IF(E315="",0,IF(LEFT(DULIEU!$V307,LEN(SCT!$G$8))=SCT!$G$8,DULIEU!$X307,0))</f>
        <v>0</v>
      </c>
      <c r="I315" s="854">
        <f>IF(E315="",0,IF(LEFT(DULIEU!$W307,LEN(SCT!$G$8))=SCT!$G$8,DULIEU!$X307,0))</f>
        <v>0</v>
      </c>
      <c r="J315" s="855">
        <f>MAX($J$13+SUBTOTAL(9,$H$15:H315)-SUBTOTAL(9,$I$15:I315)-$K$13,0)</f>
        <v>2008267500</v>
      </c>
      <c r="K315" s="855">
        <f>MAX($K$13+SUBTOTAL(9,$I$15:I315)-SUBTOTAL(9,$H$15:H315)-$J$13,0)</f>
        <v>0</v>
      </c>
      <c r="L315" s="846" t="str">
        <f t="shared" si="5"/>
        <v/>
      </c>
      <c r="M315" s="420"/>
      <c r="N315" s="420"/>
      <c r="O315" s="420"/>
      <c r="P315" s="420"/>
      <c r="Q315" s="420"/>
      <c r="R315" s="420"/>
      <c r="S315" s="420"/>
      <c r="T315" s="420"/>
      <c r="U315" s="420"/>
      <c r="V315" s="420"/>
      <c r="W315" s="420"/>
      <c r="X315" s="420"/>
      <c r="Y315" s="420"/>
      <c r="Z315" s="420"/>
      <c r="AA315" s="420"/>
      <c r="AB315" s="420"/>
      <c r="AC315" s="420"/>
    </row>
    <row r="316" spans="1:29" ht="13.5" hidden="1" customHeight="1">
      <c r="A316" s="420"/>
      <c r="B316" s="853" t="str">
        <f>IF(OR(LEFT(DULIEU!$V308,LEN(SCT!$G$8))=SCT!$G$8,LEFT(DULIEU!$W308,LEN(SCT!$G$8))=SCT!$G$8),DULIEU!D308,"")</f>
        <v/>
      </c>
      <c r="C316" s="853" t="str">
        <f>IF(OR(LEFT(DULIEU!$V308,LEN(SCT!$G$8))=SCT!$G$8,LEFT(DULIEU!$W308,LEN(SCT!$G$8))=SCT!$G$8),DULIEU!H308,"")</f>
        <v/>
      </c>
      <c r="D316" s="853" t="str">
        <f>IF(OR(LEFT(DULIEU!$V308,LEN(SCT!$G$8))=SCT!$G$8,LEFT(DULIEU!$W308,LEN(SCT!$G$8))=SCT!$G$8),DULIEU!J308,"")</f>
        <v/>
      </c>
      <c r="E316" s="853" t="str">
        <f>IF(OR(LEFT(DULIEU!$V308,LEN(SCT!$G$8))=SCT!$G$8,LEFT(DULIEU!$W308,LEN(SCT!$G$8))=SCT!$G$8),DULIEU!E308,"")</f>
        <v/>
      </c>
      <c r="F316" s="1179" t="str">
        <f>IF(OR(LEFT(DULIEU!$V308,LEN(SCT!$G$8))=SCT!$G$8,LEFT(DULIEU!$W308,LEN(SCT!$G$8))=SCT!$G$8),DULIEU!O308,"")</f>
        <v/>
      </c>
      <c r="G316" s="853" t="str">
        <f>IF(E316="","",IF(LEFT(DULIEU!$V308,LEN(SCT!$G$8))=SCT!$G$8,DULIEU!$W308,IF(LEFT(DULIEU!$W308,LEN(SCT!$G$8))=SCT!$G$8,DULIEU!$V308)))</f>
        <v/>
      </c>
      <c r="H316" s="854">
        <f>IF(E316="",0,IF(LEFT(DULIEU!$V308,LEN(SCT!$G$8))=SCT!$G$8,DULIEU!$X308,0))</f>
        <v>0</v>
      </c>
      <c r="I316" s="854">
        <f>IF(E316="",0,IF(LEFT(DULIEU!$W308,LEN(SCT!$G$8))=SCT!$G$8,DULIEU!$X308,0))</f>
        <v>0</v>
      </c>
      <c r="J316" s="855">
        <f>MAX($J$13+SUBTOTAL(9,$H$15:H316)-SUBTOTAL(9,$I$15:I316)-$K$13,0)</f>
        <v>2008267500</v>
      </c>
      <c r="K316" s="855">
        <f>MAX($K$13+SUBTOTAL(9,$I$15:I316)-SUBTOTAL(9,$H$15:H316)-$J$13,0)</f>
        <v>0</v>
      </c>
      <c r="L316" s="846" t="str">
        <f t="shared" si="5"/>
        <v/>
      </c>
      <c r="M316" s="420"/>
      <c r="N316" s="420"/>
      <c r="O316" s="420"/>
      <c r="P316" s="420"/>
      <c r="Q316" s="420"/>
      <c r="R316" s="420"/>
      <c r="S316" s="420"/>
      <c r="T316" s="420"/>
      <c r="U316" s="420"/>
      <c r="V316" s="420"/>
      <c r="W316" s="420"/>
      <c r="X316" s="420"/>
      <c r="Y316" s="420"/>
      <c r="Z316" s="420"/>
      <c r="AA316" s="420"/>
      <c r="AB316" s="420"/>
      <c r="AC316" s="420"/>
    </row>
    <row r="317" spans="1:29" ht="13.5" hidden="1" customHeight="1">
      <c r="A317" s="420"/>
      <c r="B317" s="853" t="str">
        <f>IF(OR(LEFT(DULIEU!$V309,LEN(SCT!$G$8))=SCT!$G$8,LEFT(DULIEU!$W309,LEN(SCT!$G$8))=SCT!$G$8),DULIEU!D309,"")</f>
        <v/>
      </c>
      <c r="C317" s="853" t="str">
        <f>IF(OR(LEFT(DULIEU!$V309,LEN(SCT!$G$8))=SCT!$G$8,LEFT(DULIEU!$W309,LEN(SCT!$G$8))=SCT!$G$8),DULIEU!H309,"")</f>
        <v/>
      </c>
      <c r="D317" s="853" t="str">
        <f>IF(OR(LEFT(DULIEU!$V309,LEN(SCT!$G$8))=SCT!$G$8,LEFT(DULIEU!$W309,LEN(SCT!$G$8))=SCT!$G$8),DULIEU!J309,"")</f>
        <v/>
      </c>
      <c r="E317" s="853" t="str">
        <f>IF(OR(LEFT(DULIEU!$V309,LEN(SCT!$G$8))=SCT!$G$8,LEFT(DULIEU!$W309,LEN(SCT!$G$8))=SCT!$G$8),DULIEU!E309,"")</f>
        <v/>
      </c>
      <c r="F317" s="1179" t="str">
        <f>IF(OR(LEFT(DULIEU!$V309,LEN(SCT!$G$8))=SCT!$G$8,LEFT(DULIEU!$W309,LEN(SCT!$G$8))=SCT!$G$8),DULIEU!O309,"")</f>
        <v/>
      </c>
      <c r="G317" s="853" t="str">
        <f>IF(E317="","",IF(LEFT(DULIEU!$V309,LEN(SCT!$G$8))=SCT!$G$8,DULIEU!$W309,IF(LEFT(DULIEU!$W309,LEN(SCT!$G$8))=SCT!$G$8,DULIEU!$V309)))</f>
        <v/>
      </c>
      <c r="H317" s="854">
        <f>IF(E317="",0,IF(LEFT(DULIEU!$V309,LEN(SCT!$G$8))=SCT!$G$8,DULIEU!$X309,0))</f>
        <v>0</v>
      </c>
      <c r="I317" s="854">
        <f>IF(E317="",0,IF(LEFT(DULIEU!$W309,LEN(SCT!$G$8))=SCT!$G$8,DULIEU!$X309,0))</f>
        <v>0</v>
      </c>
      <c r="J317" s="855">
        <f>MAX($J$13+SUBTOTAL(9,$H$15:H317)-SUBTOTAL(9,$I$15:I317)-$K$13,0)</f>
        <v>2008267500</v>
      </c>
      <c r="K317" s="855">
        <f>MAX($K$13+SUBTOTAL(9,$I$15:I317)-SUBTOTAL(9,$H$15:H317)-$J$13,0)</f>
        <v>0</v>
      </c>
      <c r="L317" s="846" t="str">
        <f t="shared" si="5"/>
        <v/>
      </c>
      <c r="M317" s="420"/>
      <c r="N317" s="420"/>
      <c r="O317" s="420"/>
      <c r="P317" s="420"/>
      <c r="Q317" s="420"/>
      <c r="R317" s="420"/>
      <c r="S317" s="420"/>
      <c r="T317" s="420"/>
      <c r="U317" s="420"/>
      <c r="V317" s="420"/>
      <c r="W317" s="420"/>
      <c r="X317" s="420"/>
      <c r="Y317" s="420"/>
      <c r="Z317" s="420"/>
      <c r="AA317" s="420"/>
      <c r="AB317" s="420"/>
      <c r="AC317" s="420"/>
    </row>
    <row r="318" spans="1:29" ht="13.5" hidden="1" customHeight="1">
      <c r="A318" s="420"/>
      <c r="B318" s="853" t="str">
        <f>IF(OR(LEFT(DULIEU!$V310,LEN(SCT!$G$8))=SCT!$G$8,LEFT(DULIEU!$W310,LEN(SCT!$G$8))=SCT!$G$8),DULIEU!D310,"")</f>
        <v/>
      </c>
      <c r="C318" s="853" t="str">
        <f>IF(OR(LEFT(DULIEU!$V310,LEN(SCT!$G$8))=SCT!$G$8,LEFT(DULIEU!$W310,LEN(SCT!$G$8))=SCT!$G$8),DULIEU!H310,"")</f>
        <v/>
      </c>
      <c r="D318" s="853" t="str">
        <f>IF(OR(LEFT(DULIEU!$V310,LEN(SCT!$G$8))=SCT!$G$8,LEFT(DULIEU!$W310,LEN(SCT!$G$8))=SCT!$G$8),DULIEU!J310,"")</f>
        <v/>
      </c>
      <c r="E318" s="853" t="str">
        <f>IF(OR(LEFT(DULIEU!$V310,LEN(SCT!$G$8))=SCT!$G$8,LEFT(DULIEU!$W310,LEN(SCT!$G$8))=SCT!$G$8),DULIEU!E310,"")</f>
        <v/>
      </c>
      <c r="F318" s="1179" t="str">
        <f>IF(OR(LEFT(DULIEU!$V310,LEN(SCT!$G$8))=SCT!$G$8,LEFT(DULIEU!$W310,LEN(SCT!$G$8))=SCT!$G$8),DULIEU!O310,"")</f>
        <v/>
      </c>
      <c r="G318" s="853" t="str">
        <f>IF(E318="","",IF(LEFT(DULIEU!$V310,LEN(SCT!$G$8))=SCT!$G$8,DULIEU!$W310,IF(LEFT(DULIEU!$W310,LEN(SCT!$G$8))=SCT!$G$8,DULIEU!$V310)))</f>
        <v/>
      </c>
      <c r="H318" s="854">
        <f>IF(E318="",0,IF(LEFT(DULIEU!$V310,LEN(SCT!$G$8))=SCT!$G$8,DULIEU!$X310,0))</f>
        <v>0</v>
      </c>
      <c r="I318" s="854">
        <f>IF(E318="",0,IF(LEFT(DULIEU!$W310,LEN(SCT!$G$8))=SCT!$G$8,DULIEU!$X310,0))</f>
        <v>0</v>
      </c>
      <c r="J318" s="855">
        <f>MAX($J$13+SUBTOTAL(9,$H$15:H318)-SUBTOTAL(9,$I$15:I318)-$K$13,0)</f>
        <v>2008267500</v>
      </c>
      <c r="K318" s="855">
        <f>MAX($K$13+SUBTOTAL(9,$I$15:I318)-SUBTOTAL(9,$H$15:H318)-$J$13,0)</f>
        <v>0</v>
      </c>
      <c r="L318" s="846" t="str">
        <f t="shared" si="5"/>
        <v/>
      </c>
      <c r="M318" s="420"/>
      <c r="N318" s="420"/>
      <c r="O318" s="420"/>
      <c r="P318" s="420"/>
      <c r="Q318" s="420"/>
      <c r="R318" s="420"/>
      <c r="S318" s="420"/>
      <c r="T318" s="420"/>
      <c r="U318" s="420"/>
      <c r="V318" s="420"/>
      <c r="W318" s="420"/>
      <c r="X318" s="420"/>
      <c r="Y318" s="420"/>
      <c r="Z318" s="420"/>
      <c r="AA318" s="420"/>
      <c r="AB318" s="420"/>
      <c r="AC318" s="420"/>
    </row>
    <row r="319" spans="1:29" ht="13.5" hidden="1" customHeight="1">
      <c r="A319" s="420"/>
      <c r="B319" s="853" t="str">
        <f>IF(OR(LEFT(DULIEU!$V311,LEN(SCT!$G$8))=SCT!$G$8,LEFT(DULIEU!$W311,LEN(SCT!$G$8))=SCT!$G$8),DULIEU!D311,"")</f>
        <v/>
      </c>
      <c r="C319" s="853" t="str">
        <f>IF(OR(LEFT(DULIEU!$V311,LEN(SCT!$G$8))=SCT!$G$8,LEFT(DULIEU!$W311,LEN(SCT!$G$8))=SCT!$G$8),DULIEU!H311,"")</f>
        <v/>
      </c>
      <c r="D319" s="853" t="str">
        <f>IF(OR(LEFT(DULIEU!$V311,LEN(SCT!$G$8))=SCT!$G$8,LEFT(DULIEU!$W311,LEN(SCT!$G$8))=SCT!$G$8),DULIEU!J311,"")</f>
        <v/>
      </c>
      <c r="E319" s="853" t="str">
        <f>IF(OR(LEFT(DULIEU!$V311,LEN(SCT!$G$8))=SCT!$G$8,LEFT(DULIEU!$W311,LEN(SCT!$G$8))=SCT!$G$8),DULIEU!E311,"")</f>
        <v/>
      </c>
      <c r="F319" s="1179" t="str">
        <f>IF(OR(LEFT(DULIEU!$V311,LEN(SCT!$G$8))=SCT!$G$8,LEFT(DULIEU!$W311,LEN(SCT!$G$8))=SCT!$G$8),DULIEU!O311,"")</f>
        <v/>
      </c>
      <c r="G319" s="853" t="str">
        <f>IF(E319="","",IF(LEFT(DULIEU!$V311,LEN(SCT!$G$8))=SCT!$G$8,DULIEU!$W311,IF(LEFT(DULIEU!$W311,LEN(SCT!$G$8))=SCT!$G$8,DULIEU!$V311)))</f>
        <v/>
      </c>
      <c r="H319" s="854">
        <f>IF(E319="",0,IF(LEFT(DULIEU!$V311,LEN(SCT!$G$8))=SCT!$G$8,DULIEU!$X311,0))</f>
        <v>0</v>
      </c>
      <c r="I319" s="854">
        <f>IF(E319="",0,IF(LEFT(DULIEU!$W311,LEN(SCT!$G$8))=SCT!$G$8,DULIEU!$X311,0))</f>
        <v>0</v>
      </c>
      <c r="J319" s="855">
        <f>MAX($J$13+SUBTOTAL(9,$H$15:H319)-SUBTOTAL(9,$I$15:I319)-$K$13,0)</f>
        <v>2008267500</v>
      </c>
      <c r="K319" s="855">
        <f>MAX($K$13+SUBTOTAL(9,$I$15:I319)-SUBTOTAL(9,$H$15:H319)-$J$13,0)</f>
        <v>0</v>
      </c>
      <c r="L319" s="846" t="str">
        <f t="shared" si="5"/>
        <v/>
      </c>
      <c r="M319" s="420"/>
      <c r="N319" s="420"/>
      <c r="O319" s="420"/>
      <c r="P319" s="420"/>
      <c r="Q319" s="420"/>
      <c r="R319" s="420"/>
      <c r="S319" s="420"/>
      <c r="T319" s="420"/>
      <c r="U319" s="420"/>
      <c r="V319" s="420"/>
      <c r="W319" s="420"/>
      <c r="X319" s="420"/>
      <c r="Y319" s="420"/>
      <c r="Z319" s="420"/>
      <c r="AA319" s="420"/>
      <c r="AB319" s="420"/>
      <c r="AC319" s="420"/>
    </row>
    <row r="320" spans="1:29" ht="13.5" hidden="1" customHeight="1">
      <c r="A320" s="420"/>
      <c r="B320" s="853" t="str">
        <f>IF(OR(LEFT(DULIEU!$V312,LEN(SCT!$G$8))=SCT!$G$8,LEFT(DULIEU!$W312,LEN(SCT!$G$8))=SCT!$G$8),DULIEU!D312,"")</f>
        <v/>
      </c>
      <c r="C320" s="853" t="str">
        <f>IF(OR(LEFT(DULIEU!$V312,LEN(SCT!$G$8))=SCT!$G$8,LEFT(DULIEU!$W312,LEN(SCT!$G$8))=SCT!$G$8),DULIEU!H312,"")</f>
        <v/>
      </c>
      <c r="D320" s="853" t="str">
        <f>IF(OR(LEFT(DULIEU!$V312,LEN(SCT!$G$8))=SCT!$G$8,LEFT(DULIEU!$W312,LEN(SCT!$G$8))=SCT!$G$8),DULIEU!J312,"")</f>
        <v/>
      </c>
      <c r="E320" s="853" t="str">
        <f>IF(OR(LEFT(DULIEU!$V312,LEN(SCT!$G$8))=SCT!$G$8,LEFT(DULIEU!$W312,LEN(SCT!$G$8))=SCT!$G$8),DULIEU!E312,"")</f>
        <v/>
      </c>
      <c r="F320" s="1179" t="str">
        <f>IF(OR(LEFT(DULIEU!$V312,LEN(SCT!$G$8))=SCT!$G$8,LEFT(DULIEU!$W312,LEN(SCT!$G$8))=SCT!$G$8),DULIEU!O312,"")</f>
        <v/>
      </c>
      <c r="G320" s="853" t="str">
        <f>IF(E320="","",IF(LEFT(DULIEU!$V312,LEN(SCT!$G$8))=SCT!$G$8,DULIEU!$W312,IF(LEFT(DULIEU!$W312,LEN(SCT!$G$8))=SCT!$G$8,DULIEU!$V312)))</f>
        <v/>
      </c>
      <c r="H320" s="854">
        <f>IF(E320="",0,IF(LEFT(DULIEU!$V312,LEN(SCT!$G$8))=SCT!$G$8,DULIEU!$X312,0))</f>
        <v>0</v>
      </c>
      <c r="I320" s="854">
        <f>IF(E320="",0,IF(LEFT(DULIEU!$W312,LEN(SCT!$G$8))=SCT!$G$8,DULIEU!$X312,0))</f>
        <v>0</v>
      </c>
      <c r="J320" s="855">
        <f>MAX($J$13+SUBTOTAL(9,$H$15:H320)-SUBTOTAL(9,$I$15:I320)-$K$13,0)</f>
        <v>2008267500</v>
      </c>
      <c r="K320" s="855">
        <f>MAX($K$13+SUBTOTAL(9,$I$15:I320)-SUBTOTAL(9,$H$15:H320)-$J$13,0)</f>
        <v>0</v>
      </c>
      <c r="L320" s="846" t="str">
        <f t="shared" si="5"/>
        <v/>
      </c>
      <c r="M320" s="420"/>
      <c r="N320" s="420"/>
      <c r="O320" s="420"/>
      <c r="P320" s="420"/>
      <c r="Q320" s="420"/>
      <c r="R320" s="420"/>
      <c r="S320" s="420"/>
      <c r="T320" s="420"/>
      <c r="U320" s="420"/>
      <c r="V320" s="420"/>
      <c r="W320" s="420"/>
      <c r="X320" s="420"/>
      <c r="Y320" s="420"/>
      <c r="Z320" s="420"/>
      <c r="AA320" s="420"/>
      <c r="AB320" s="420"/>
      <c r="AC320" s="420"/>
    </row>
    <row r="321" spans="1:29" ht="13.5" hidden="1" customHeight="1">
      <c r="A321" s="420"/>
      <c r="B321" s="853" t="str">
        <f>IF(OR(LEFT(DULIEU!$V313,LEN(SCT!$G$8))=SCT!$G$8,LEFT(DULIEU!$W313,LEN(SCT!$G$8))=SCT!$G$8),DULIEU!D313,"")</f>
        <v/>
      </c>
      <c r="C321" s="853" t="str">
        <f>IF(OR(LEFT(DULIEU!$V313,LEN(SCT!$G$8))=SCT!$G$8,LEFT(DULIEU!$W313,LEN(SCT!$G$8))=SCT!$G$8),DULIEU!H313,"")</f>
        <v/>
      </c>
      <c r="D321" s="853" t="str">
        <f>IF(OR(LEFT(DULIEU!$V313,LEN(SCT!$G$8))=SCT!$G$8,LEFT(DULIEU!$W313,LEN(SCT!$G$8))=SCT!$G$8),DULIEU!J313,"")</f>
        <v/>
      </c>
      <c r="E321" s="853" t="str">
        <f>IF(OR(LEFT(DULIEU!$V313,LEN(SCT!$G$8))=SCT!$G$8,LEFT(DULIEU!$W313,LEN(SCT!$G$8))=SCT!$G$8),DULIEU!E313,"")</f>
        <v/>
      </c>
      <c r="F321" s="1179" t="str">
        <f>IF(OR(LEFT(DULIEU!$V313,LEN(SCT!$G$8))=SCT!$G$8,LEFT(DULIEU!$W313,LEN(SCT!$G$8))=SCT!$G$8),DULIEU!O313,"")</f>
        <v/>
      </c>
      <c r="G321" s="853" t="str">
        <f>IF(E321="","",IF(LEFT(DULIEU!$V313,LEN(SCT!$G$8))=SCT!$G$8,DULIEU!$W313,IF(LEFT(DULIEU!$W313,LEN(SCT!$G$8))=SCT!$G$8,DULIEU!$V313)))</f>
        <v/>
      </c>
      <c r="H321" s="854">
        <f>IF(E321="",0,IF(LEFT(DULIEU!$V313,LEN(SCT!$G$8))=SCT!$G$8,DULIEU!$X313,0))</f>
        <v>0</v>
      </c>
      <c r="I321" s="854">
        <f>IF(E321="",0,IF(LEFT(DULIEU!$W313,LEN(SCT!$G$8))=SCT!$G$8,DULIEU!$X313,0))</f>
        <v>0</v>
      </c>
      <c r="J321" s="855">
        <f>MAX($J$13+SUBTOTAL(9,$H$15:H321)-SUBTOTAL(9,$I$15:I321)-$K$13,0)</f>
        <v>2008267500</v>
      </c>
      <c r="K321" s="855">
        <f>MAX($K$13+SUBTOTAL(9,$I$15:I321)-SUBTOTAL(9,$H$15:H321)-$J$13,0)</f>
        <v>0</v>
      </c>
      <c r="L321" s="846" t="str">
        <f t="shared" si="5"/>
        <v/>
      </c>
      <c r="M321" s="420"/>
      <c r="N321" s="420"/>
      <c r="O321" s="420"/>
      <c r="P321" s="420"/>
      <c r="Q321" s="420"/>
      <c r="R321" s="420"/>
      <c r="S321" s="420"/>
      <c r="T321" s="420"/>
      <c r="U321" s="420"/>
      <c r="V321" s="420"/>
      <c r="W321" s="420"/>
      <c r="X321" s="420"/>
      <c r="Y321" s="420"/>
      <c r="Z321" s="420"/>
      <c r="AA321" s="420"/>
      <c r="AB321" s="420"/>
      <c r="AC321" s="420"/>
    </row>
    <row r="322" spans="1:29" ht="13.5" hidden="1" customHeight="1">
      <c r="A322" s="420"/>
      <c r="B322" s="853" t="str">
        <f>IF(OR(LEFT(DULIEU!$V314,LEN(SCT!$G$8))=SCT!$G$8,LEFT(DULIEU!$W314,LEN(SCT!$G$8))=SCT!$G$8),DULIEU!D314,"")</f>
        <v/>
      </c>
      <c r="C322" s="853" t="str">
        <f>IF(OR(LEFT(DULIEU!$V314,LEN(SCT!$G$8))=SCT!$G$8,LEFT(DULIEU!$W314,LEN(SCT!$G$8))=SCT!$G$8),DULIEU!H314,"")</f>
        <v/>
      </c>
      <c r="D322" s="853" t="str">
        <f>IF(OR(LEFT(DULIEU!$V314,LEN(SCT!$G$8))=SCT!$G$8,LEFT(DULIEU!$W314,LEN(SCT!$G$8))=SCT!$G$8),DULIEU!J314,"")</f>
        <v/>
      </c>
      <c r="E322" s="853" t="str">
        <f>IF(OR(LEFT(DULIEU!$V314,LEN(SCT!$G$8))=SCT!$G$8,LEFT(DULIEU!$W314,LEN(SCT!$G$8))=SCT!$G$8),DULIEU!E314,"")</f>
        <v/>
      </c>
      <c r="F322" s="1179" t="str">
        <f>IF(OR(LEFT(DULIEU!$V314,LEN(SCT!$G$8))=SCT!$G$8,LEFT(DULIEU!$W314,LEN(SCT!$G$8))=SCT!$G$8),DULIEU!O314,"")</f>
        <v/>
      </c>
      <c r="G322" s="853" t="str">
        <f>IF(E322="","",IF(LEFT(DULIEU!$V314,LEN(SCT!$G$8))=SCT!$G$8,DULIEU!$W314,IF(LEFT(DULIEU!$W314,LEN(SCT!$G$8))=SCT!$G$8,DULIEU!$V314)))</f>
        <v/>
      </c>
      <c r="H322" s="854">
        <f>IF(E322="",0,IF(LEFT(DULIEU!$V314,LEN(SCT!$G$8))=SCT!$G$8,DULIEU!$X314,0))</f>
        <v>0</v>
      </c>
      <c r="I322" s="854">
        <f>IF(E322="",0,IF(LEFT(DULIEU!$W314,LEN(SCT!$G$8))=SCT!$G$8,DULIEU!$X314,0))</f>
        <v>0</v>
      </c>
      <c r="J322" s="855">
        <f>MAX($J$13+SUBTOTAL(9,$H$15:H322)-SUBTOTAL(9,$I$15:I322)-$K$13,0)</f>
        <v>2008267500</v>
      </c>
      <c r="K322" s="855">
        <f>MAX($K$13+SUBTOTAL(9,$I$15:I322)-SUBTOTAL(9,$H$15:H322)-$J$13,0)</f>
        <v>0</v>
      </c>
      <c r="L322" s="846" t="str">
        <f t="shared" si="5"/>
        <v/>
      </c>
      <c r="M322" s="420"/>
      <c r="N322" s="420"/>
      <c r="O322" s="420"/>
      <c r="P322" s="420"/>
      <c r="Q322" s="420"/>
      <c r="R322" s="420"/>
      <c r="S322" s="420"/>
      <c r="T322" s="420"/>
      <c r="U322" s="420"/>
      <c r="V322" s="420"/>
      <c r="W322" s="420"/>
      <c r="X322" s="420"/>
      <c r="Y322" s="420"/>
      <c r="Z322" s="420"/>
      <c r="AA322" s="420"/>
      <c r="AB322" s="420"/>
      <c r="AC322" s="420"/>
    </row>
    <row r="323" spans="1:29" ht="13.5" hidden="1" customHeight="1">
      <c r="A323" s="420"/>
      <c r="B323" s="853" t="str">
        <f>IF(OR(LEFT(DULIEU!$V315,LEN(SCT!$G$8))=SCT!$G$8,LEFT(DULIEU!$W315,LEN(SCT!$G$8))=SCT!$G$8),DULIEU!D315,"")</f>
        <v/>
      </c>
      <c r="C323" s="853" t="str">
        <f>IF(OR(LEFT(DULIEU!$V315,LEN(SCT!$G$8))=SCT!$G$8,LEFT(DULIEU!$W315,LEN(SCT!$G$8))=SCT!$G$8),DULIEU!H315,"")</f>
        <v/>
      </c>
      <c r="D323" s="853" t="str">
        <f>IF(OR(LEFT(DULIEU!$V315,LEN(SCT!$G$8))=SCT!$G$8,LEFT(DULIEU!$W315,LEN(SCT!$G$8))=SCT!$G$8),DULIEU!J315,"")</f>
        <v/>
      </c>
      <c r="E323" s="853" t="str">
        <f>IF(OR(LEFT(DULIEU!$V315,LEN(SCT!$G$8))=SCT!$G$8,LEFT(DULIEU!$W315,LEN(SCT!$G$8))=SCT!$G$8),DULIEU!E315,"")</f>
        <v/>
      </c>
      <c r="F323" s="1179" t="str">
        <f>IF(OR(LEFT(DULIEU!$V315,LEN(SCT!$G$8))=SCT!$G$8,LEFT(DULIEU!$W315,LEN(SCT!$G$8))=SCT!$G$8),DULIEU!O315,"")</f>
        <v/>
      </c>
      <c r="G323" s="853" t="str">
        <f>IF(E323="","",IF(LEFT(DULIEU!$V315,LEN(SCT!$G$8))=SCT!$G$8,DULIEU!$W315,IF(LEFT(DULIEU!$W315,LEN(SCT!$G$8))=SCT!$G$8,DULIEU!$V315)))</f>
        <v/>
      </c>
      <c r="H323" s="854">
        <f>IF(E323="",0,IF(LEFT(DULIEU!$V315,LEN(SCT!$G$8))=SCT!$G$8,DULIEU!$X315,0))</f>
        <v>0</v>
      </c>
      <c r="I323" s="854">
        <f>IF(E323="",0,IF(LEFT(DULIEU!$W315,LEN(SCT!$G$8))=SCT!$G$8,DULIEU!$X315,0))</f>
        <v>0</v>
      </c>
      <c r="J323" s="855">
        <f>MAX($J$13+SUBTOTAL(9,$H$15:H323)-SUBTOTAL(9,$I$15:I323)-$K$13,0)</f>
        <v>2008267500</v>
      </c>
      <c r="K323" s="855">
        <f>MAX($K$13+SUBTOTAL(9,$I$15:I323)-SUBTOTAL(9,$H$15:H323)-$J$13,0)</f>
        <v>0</v>
      </c>
      <c r="L323" s="846" t="str">
        <f t="shared" si="5"/>
        <v/>
      </c>
      <c r="M323" s="420"/>
      <c r="N323" s="420"/>
      <c r="O323" s="420"/>
      <c r="P323" s="420"/>
      <c r="Q323" s="420"/>
      <c r="R323" s="420"/>
      <c r="S323" s="420"/>
      <c r="T323" s="420"/>
      <c r="U323" s="420"/>
      <c r="V323" s="420"/>
      <c r="W323" s="420"/>
      <c r="X323" s="420"/>
      <c r="Y323" s="420"/>
      <c r="Z323" s="420"/>
      <c r="AA323" s="420"/>
      <c r="AB323" s="420"/>
      <c r="AC323" s="420"/>
    </row>
    <row r="324" spans="1:29" ht="13.5" hidden="1" customHeight="1">
      <c r="A324" s="420"/>
      <c r="B324" s="853" t="str">
        <f>IF(OR(LEFT(DULIEU!$V316,LEN(SCT!$G$8))=SCT!$G$8,LEFT(DULIEU!$W316,LEN(SCT!$G$8))=SCT!$G$8),DULIEU!D316,"")</f>
        <v/>
      </c>
      <c r="C324" s="853" t="str">
        <f>IF(OR(LEFT(DULIEU!$V316,LEN(SCT!$G$8))=SCT!$G$8,LEFT(DULIEU!$W316,LEN(SCT!$G$8))=SCT!$G$8),DULIEU!H316,"")</f>
        <v/>
      </c>
      <c r="D324" s="853" t="str">
        <f>IF(OR(LEFT(DULIEU!$V316,LEN(SCT!$G$8))=SCT!$G$8,LEFT(DULIEU!$W316,LEN(SCT!$G$8))=SCT!$G$8),DULIEU!J316,"")</f>
        <v/>
      </c>
      <c r="E324" s="853" t="str">
        <f>IF(OR(LEFT(DULIEU!$V316,LEN(SCT!$G$8))=SCT!$G$8,LEFT(DULIEU!$W316,LEN(SCT!$G$8))=SCT!$G$8),DULIEU!E316,"")</f>
        <v/>
      </c>
      <c r="F324" s="1179" t="str">
        <f>IF(OR(LEFT(DULIEU!$V316,LEN(SCT!$G$8))=SCT!$G$8,LEFT(DULIEU!$W316,LEN(SCT!$G$8))=SCT!$G$8),DULIEU!O316,"")</f>
        <v/>
      </c>
      <c r="G324" s="853" t="str">
        <f>IF(E324="","",IF(LEFT(DULIEU!$V316,LEN(SCT!$G$8))=SCT!$G$8,DULIEU!$W316,IF(LEFT(DULIEU!$W316,LEN(SCT!$G$8))=SCT!$G$8,DULIEU!$V316)))</f>
        <v/>
      </c>
      <c r="H324" s="854">
        <f>IF(E324="",0,IF(LEFT(DULIEU!$V316,LEN(SCT!$G$8))=SCT!$G$8,DULIEU!$X316,0))</f>
        <v>0</v>
      </c>
      <c r="I324" s="854">
        <f>IF(E324="",0,IF(LEFT(DULIEU!$W316,LEN(SCT!$G$8))=SCT!$G$8,DULIEU!$X316,0))</f>
        <v>0</v>
      </c>
      <c r="J324" s="855">
        <f>MAX($J$13+SUBTOTAL(9,$H$15:H324)-SUBTOTAL(9,$I$15:I324)-$K$13,0)</f>
        <v>2008267500</v>
      </c>
      <c r="K324" s="855">
        <f>MAX($K$13+SUBTOTAL(9,$I$15:I324)-SUBTOTAL(9,$H$15:H324)-$J$13,0)</f>
        <v>0</v>
      </c>
      <c r="L324" s="846" t="str">
        <f t="shared" si="5"/>
        <v/>
      </c>
      <c r="M324" s="420"/>
      <c r="N324" s="420"/>
      <c r="O324" s="420"/>
      <c r="P324" s="420"/>
      <c r="Q324" s="420"/>
      <c r="R324" s="420"/>
      <c r="S324" s="420"/>
      <c r="T324" s="420"/>
      <c r="U324" s="420"/>
      <c r="V324" s="420"/>
      <c r="W324" s="420"/>
      <c r="X324" s="420"/>
      <c r="Y324" s="420"/>
      <c r="Z324" s="420"/>
      <c r="AA324" s="420"/>
      <c r="AB324" s="420"/>
      <c r="AC324" s="420"/>
    </row>
    <row r="325" spans="1:29" ht="13.5" hidden="1" customHeight="1">
      <c r="A325" s="420"/>
      <c r="B325" s="853" t="str">
        <f>IF(OR(LEFT(DULIEU!$V317,LEN(SCT!$G$8))=SCT!$G$8,LEFT(DULIEU!$W317,LEN(SCT!$G$8))=SCT!$G$8),DULIEU!D317,"")</f>
        <v/>
      </c>
      <c r="C325" s="853" t="str">
        <f>IF(OR(LEFT(DULIEU!$V317,LEN(SCT!$G$8))=SCT!$G$8,LEFT(DULIEU!$W317,LEN(SCT!$G$8))=SCT!$G$8),DULIEU!H317,"")</f>
        <v/>
      </c>
      <c r="D325" s="853" t="str">
        <f>IF(OR(LEFT(DULIEU!$V317,LEN(SCT!$G$8))=SCT!$G$8,LEFT(DULIEU!$W317,LEN(SCT!$G$8))=SCT!$G$8),DULIEU!J317,"")</f>
        <v/>
      </c>
      <c r="E325" s="853" t="str">
        <f>IF(OR(LEFT(DULIEU!$V317,LEN(SCT!$G$8))=SCT!$G$8,LEFT(DULIEU!$W317,LEN(SCT!$G$8))=SCT!$G$8),DULIEU!E317,"")</f>
        <v/>
      </c>
      <c r="F325" s="1179" t="str">
        <f>IF(OR(LEFT(DULIEU!$V317,LEN(SCT!$G$8))=SCT!$G$8,LEFT(DULIEU!$W317,LEN(SCT!$G$8))=SCT!$G$8),DULIEU!O317,"")</f>
        <v/>
      </c>
      <c r="G325" s="853" t="str">
        <f>IF(E325="","",IF(LEFT(DULIEU!$V317,LEN(SCT!$G$8))=SCT!$G$8,DULIEU!$W317,IF(LEFT(DULIEU!$W317,LEN(SCT!$G$8))=SCT!$G$8,DULIEU!$V317)))</f>
        <v/>
      </c>
      <c r="H325" s="854">
        <f>IF(E325="",0,IF(LEFT(DULIEU!$V317,LEN(SCT!$G$8))=SCT!$G$8,DULIEU!$X317,0))</f>
        <v>0</v>
      </c>
      <c r="I325" s="854">
        <f>IF(E325="",0,IF(LEFT(DULIEU!$W317,LEN(SCT!$G$8))=SCT!$G$8,DULIEU!$X317,0))</f>
        <v>0</v>
      </c>
      <c r="J325" s="855">
        <f>MAX($J$13+SUBTOTAL(9,$H$15:H325)-SUBTOTAL(9,$I$15:I325)-$K$13,0)</f>
        <v>2008267500</v>
      </c>
      <c r="K325" s="855">
        <f>MAX($K$13+SUBTOTAL(9,$I$15:I325)-SUBTOTAL(9,$H$15:H325)-$J$13,0)</f>
        <v>0</v>
      </c>
      <c r="L325" s="846" t="str">
        <f t="shared" si="5"/>
        <v/>
      </c>
      <c r="M325" s="420"/>
      <c r="N325" s="420"/>
      <c r="O325" s="420"/>
      <c r="P325" s="420"/>
      <c r="Q325" s="420"/>
      <c r="R325" s="420"/>
      <c r="S325" s="420"/>
      <c r="T325" s="420"/>
      <c r="U325" s="420"/>
      <c r="V325" s="420"/>
      <c r="W325" s="420"/>
      <c r="X325" s="420"/>
      <c r="Y325" s="420"/>
      <c r="Z325" s="420"/>
      <c r="AA325" s="420"/>
      <c r="AB325" s="420"/>
      <c r="AC325" s="420"/>
    </row>
    <row r="326" spans="1:29" ht="13.5" hidden="1" customHeight="1">
      <c r="A326" s="420"/>
      <c r="B326" s="853" t="str">
        <f>IF(OR(LEFT(DULIEU!$V318,LEN(SCT!$G$8))=SCT!$G$8,LEFT(DULIEU!$W318,LEN(SCT!$G$8))=SCT!$G$8),DULIEU!D318,"")</f>
        <v/>
      </c>
      <c r="C326" s="853" t="str">
        <f>IF(OR(LEFT(DULIEU!$V318,LEN(SCT!$G$8))=SCT!$G$8,LEFT(DULIEU!$W318,LEN(SCT!$G$8))=SCT!$G$8),DULIEU!H318,"")</f>
        <v/>
      </c>
      <c r="D326" s="853" t="str">
        <f>IF(OR(LEFT(DULIEU!$V318,LEN(SCT!$G$8))=SCT!$G$8,LEFT(DULIEU!$W318,LEN(SCT!$G$8))=SCT!$G$8),DULIEU!J318,"")</f>
        <v/>
      </c>
      <c r="E326" s="853" t="str">
        <f>IF(OR(LEFT(DULIEU!$V318,LEN(SCT!$G$8))=SCT!$G$8,LEFT(DULIEU!$W318,LEN(SCT!$G$8))=SCT!$G$8),DULIEU!E318,"")</f>
        <v/>
      </c>
      <c r="F326" s="1179" t="str">
        <f>IF(OR(LEFT(DULIEU!$V318,LEN(SCT!$G$8))=SCT!$G$8,LEFT(DULIEU!$W318,LEN(SCT!$G$8))=SCT!$G$8),DULIEU!O318,"")</f>
        <v/>
      </c>
      <c r="G326" s="853" t="str">
        <f>IF(E326="","",IF(LEFT(DULIEU!$V318,LEN(SCT!$G$8))=SCT!$G$8,DULIEU!$W318,IF(LEFT(DULIEU!$W318,LEN(SCT!$G$8))=SCT!$G$8,DULIEU!$V318)))</f>
        <v/>
      </c>
      <c r="H326" s="854">
        <f>IF(E326="",0,IF(LEFT(DULIEU!$V318,LEN(SCT!$G$8))=SCT!$G$8,DULIEU!$X318,0))</f>
        <v>0</v>
      </c>
      <c r="I326" s="854">
        <f>IF(E326="",0,IF(LEFT(DULIEU!$W318,LEN(SCT!$G$8))=SCT!$G$8,DULIEU!$X318,0))</f>
        <v>0</v>
      </c>
      <c r="J326" s="855">
        <f>MAX($J$13+SUBTOTAL(9,$H$15:H326)-SUBTOTAL(9,$I$15:I326)-$K$13,0)</f>
        <v>2008267500</v>
      </c>
      <c r="K326" s="855">
        <f>MAX($K$13+SUBTOTAL(9,$I$15:I326)-SUBTOTAL(9,$H$15:H326)-$J$13,0)</f>
        <v>0</v>
      </c>
      <c r="L326" s="846" t="str">
        <f t="shared" si="5"/>
        <v/>
      </c>
      <c r="M326" s="420"/>
      <c r="N326" s="420"/>
      <c r="O326" s="420"/>
      <c r="P326" s="420"/>
      <c r="Q326" s="420"/>
      <c r="R326" s="420"/>
      <c r="S326" s="420"/>
      <c r="T326" s="420"/>
      <c r="U326" s="420"/>
      <c r="V326" s="420"/>
      <c r="W326" s="420"/>
      <c r="X326" s="420"/>
      <c r="Y326" s="420"/>
      <c r="Z326" s="420"/>
      <c r="AA326" s="420"/>
      <c r="AB326" s="420"/>
      <c r="AC326" s="420"/>
    </row>
    <row r="327" spans="1:29" ht="13.5" hidden="1" customHeight="1">
      <c r="A327" s="420"/>
      <c r="B327" s="853" t="str">
        <f>IF(OR(LEFT(DULIEU!$V319,LEN(SCT!$G$8))=SCT!$G$8,LEFT(DULIEU!$W319,LEN(SCT!$G$8))=SCT!$G$8),DULIEU!D319,"")</f>
        <v/>
      </c>
      <c r="C327" s="853" t="str">
        <f>IF(OR(LEFT(DULIEU!$V319,LEN(SCT!$G$8))=SCT!$G$8,LEFT(DULIEU!$W319,LEN(SCT!$G$8))=SCT!$G$8),DULIEU!H319,"")</f>
        <v/>
      </c>
      <c r="D327" s="853" t="str">
        <f>IF(OR(LEFT(DULIEU!$V319,LEN(SCT!$G$8))=SCT!$G$8,LEFT(DULIEU!$W319,LEN(SCT!$G$8))=SCT!$G$8),DULIEU!J319,"")</f>
        <v/>
      </c>
      <c r="E327" s="853" t="str">
        <f>IF(OR(LEFT(DULIEU!$V319,LEN(SCT!$G$8))=SCT!$G$8,LEFT(DULIEU!$W319,LEN(SCT!$G$8))=SCT!$G$8),DULIEU!E319,"")</f>
        <v/>
      </c>
      <c r="F327" s="1179" t="str">
        <f>IF(OR(LEFT(DULIEU!$V319,LEN(SCT!$G$8))=SCT!$G$8,LEFT(DULIEU!$W319,LEN(SCT!$G$8))=SCT!$G$8),DULIEU!O319,"")</f>
        <v/>
      </c>
      <c r="G327" s="853" t="str">
        <f>IF(E327="","",IF(LEFT(DULIEU!$V319,LEN(SCT!$G$8))=SCT!$G$8,DULIEU!$W319,IF(LEFT(DULIEU!$W319,LEN(SCT!$G$8))=SCT!$G$8,DULIEU!$V319)))</f>
        <v/>
      </c>
      <c r="H327" s="854">
        <f>IF(E327="",0,IF(LEFT(DULIEU!$V319,LEN(SCT!$G$8))=SCT!$G$8,DULIEU!$X319,0))</f>
        <v>0</v>
      </c>
      <c r="I327" s="854">
        <f>IF(E327="",0,IF(LEFT(DULIEU!$W319,LEN(SCT!$G$8))=SCT!$G$8,DULIEU!$X319,0))</f>
        <v>0</v>
      </c>
      <c r="J327" s="855">
        <f>MAX($J$13+SUBTOTAL(9,$H$15:H327)-SUBTOTAL(9,$I$15:I327)-$K$13,0)</f>
        <v>2008267500</v>
      </c>
      <c r="K327" s="855">
        <f>MAX($K$13+SUBTOTAL(9,$I$15:I327)-SUBTOTAL(9,$H$15:H327)-$J$13,0)</f>
        <v>0</v>
      </c>
      <c r="L327" s="846" t="str">
        <f t="shared" si="5"/>
        <v/>
      </c>
      <c r="M327" s="420"/>
      <c r="N327" s="420"/>
      <c r="O327" s="420"/>
      <c r="P327" s="420"/>
      <c r="Q327" s="420"/>
      <c r="R327" s="420"/>
      <c r="S327" s="420"/>
      <c r="T327" s="420"/>
      <c r="U327" s="420"/>
      <c r="V327" s="420"/>
      <c r="W327" s="420"/>
      <c r="X327" s="420"/>
      <c r="Y327" s="420"/>
      <c r="Z327" s="420"/>
      <c r="AA327" s="420"/>
      <c r="AB327" s="420"/>
      <c r="AC327" s="420"/>
    </row>
    <row r="328" spans="1:29" ht="13.5" hidden="1" customHeight="1">
      <c r="A328" s="420"/>
      <c r="B328" s="853" t="str">
        <f>IF(OR(LEFT(DULIEU!$V320,LEN(SCT!$G$8))=SCT!$G$8,LEFT(DULIEU!$W320,LEN(SCT!$G$8))=SCT!$G$8),DULIEU!D320,"")</f>
        <v/>
      </c>
      <c r="C328" s="853" t="str">
        <f>IF(OR(LEFT(DULIEU!$V320,LEN(SCT!$G$8))=SCT!$G$8,LEFT(DULIEU!$W320,LEN(SCT!$G$8))=SCT!$G$8),DULIEU!H320,"")</f>
        <v/>
      </c>
      <c r="D328" s="853" t="str">
        <f>IF(OR(LEFT(DULIEU!$V320,LEN(SCT!$G$8))=SCT!$G$8,LEFT(DULIEU!$W320,LEN(SCT!$G$8))=SCT!$G$8),DULIEU!J320,"")</f>
        <v/>
      </c>
      <c r="E328" s="853" t="str">
        <f>IF(OR(LEFT(DULIEU!$V320,LEN(SCT!$G$8))=SCT!$G$8,LEFT(DULIEU!$W320,LEN(SCT!$G$8))=SCT!$G$8),DULIEU!E320,"")</f>
        <v/>
      </c>
      <c r="F328" s="1179" t="str">
        <f>IF(OR(LEFT(DULIEU!$V320,LEN(SCT!$G$8))=SCT!$G$8,LEFT(DULIEU!$W320,LEN(SCT!$G$8))=SCT!$G$8),DULIEU!O320,"")</f>
        <v/>
      </c>
      <c r="G328" s="853" t="str">
        <f>IF(E328="","",IF(LEFT(DULIEU!$V320,LEN(SCT!$G$8))=SCT!$G$8,DULIEU!$W320,IF(LEFT(DULIEU!$W320,LEN(SCT!$G$8))=SCT!$G$8,DULIEU!$V320)))</f>
        <v/>
      </c>
      <c r="H328" s="854">
        <f>IF(E328="",0,IF(LEFT(DULIEU!$V320,LEN(SCT!$G$8))=SCT!$G$8,DULIEU!$X320,0))</f>
        <v>0</v>
      </c>
      <c r="I328" s="854">
        <f>IF(E328="",0,IF(LEFT(DULIEU!$W320,LEN(SCT!$G$8))=SCT!$G$8,DULIEU!$X320,0))</f>
        <v>0</v>
      </c>
      <c r="J328" s="855">
        <f>MAX($J$13+SUBTOTAL(9,$H$15:H328)-SUBTOTAL(9,$I$15:I328)-$K$13,0)</f>
        <v>2008267500</v>
      </c>
      <c r="K328" s="855">
        <f>MAX($K$13+SUBTOTAL(9,$I$15:I328)-SUBTOTAL(9,$H$15:H328)-$J$13,0)</f>
        <v>0</v>
      </c>
      <c r="L328" s="846" t="str">
        <f t="shared" si="5"/>
        <v/>
      </c>
      <c r="M328" s="420"/>
      <c r="N328" s="420"/>
      <c r="O328" s="420"/>
      <c r="P328" s="420"/>
      <c r="Q328" s="420"/>
      <c r="R328" s="420"/>
      <c r="S328" s="420"/>
      <c r="T328" s="420"/>
      <c r="U328" s="420"/>
      <c r="V328" s="420"/>
      <c r="W328" s="420"/>
      <c r="X328" s="420"/>
      <c r="Y328" s="420"/>
      <c r="Z328" s="420"/>
      <c r="AA328" s="420"/>
      <c r="AB328" s="420"/>
      <c r="AC328" s="420"/>
    </row>
    <row r="329" spans="1:29" ht="13.5" hidden="1" customHeight="1">
      <c r="A329" s="420"/>
      <c r="B329" s="853" t="str">
        <f>IF(OR(LEFT(DULIEU!$V321,LEN(SCT!$G$8))=SCT!$G$8,LEFT(DULIEU!$W321,LEN(SCT!$G$8))=SCT!$G$8),DULIEU!D321,"")</f>
        <v/>
      </c>
      <c r="C329" s="853" t="str">
        <f>IF(OR(LEFT(DULIEU!$V321,LEN(SCT!$G$8))=SCT!$G$8,LEFT(DULIEU!$W321,LEN(SCT!$G$8))=SCT!$G$8),DULIEU!H321,"")</f>
        <v/>
      </c>
      <c r="D329" s="853" t="str">
        <f>IF(OR(LEFT(DULIEU!$V321,LEN(SCT!$G$8))=SCT!$G$8,LEFT(DULIEU!$W321,LEN(SCT!$G$8))=SCT!$G$8),DULIEU!J321,"")</f>
        <v/>
      </c>
      <c r="E329" s="853" t="str">
        <f>IF(OR(LEFT(DULIEU!$V321,LEN(SCT!$G$8))=SCT!$G$8,LEFT(DULIEU!$W321,LEN(SCT!$G$8))=SCT!$G$8),DULIEU!E321,"")</f>
        <v/>
      </c>
      <c r="F329" s="1179" t="str">
        <f>IF(OR(LEFT(DULIEU!$V321,LEN(SCT!$G$8))=SCT!$G$8,LEFT(DULIEU!$W321,LEN(SCT!$G$8))=SCT!$G$8),DULIEU!O321,"")</f>
        <v/>
      </c>
      <c r="G329" s="853" t="str">
        <f>IF(E329="","",IF(LEFT(DULIEU!$V321,LEN(SCT!$G$8))=SCT!$G$8,DULIEU!$W321,IF(LEFT(DULIEU!$W321,LEN(SCT!$G$8))=SCT!$G$8,DULIEU!$V321)))</f>
        <v/>
      </c>
      <c r="H329" s="854">
        <f>IF(E329="",0,IF(LEFT(DULIEU!$V321,LEN(SCT!$G$8))=SCT!$G$8,DULIEU!$X321,0))</f>
        <v>0</v>
      </c>
      <c r="I329" s="854">
        <f>IF(E329="",0,IF(LEFT(DULIEU!$W321,LEN(SCT!$G$8))=SCT!$G$8,DULIEU!$X321,0))</f>
        <v>0</v>
      </c>
      <c r="J329" s="855">
        <f>MAX($J$13+SUBTOTAL(9,$H$15:H329)-SUBTOTAL(9,$I$15:I329)-$K$13,0)</f>
        <v>2008267500</v>
      </c>
      <c r="K329" s="855">
        <f>MAX($K$13+SUBTOTAL(9,$I$15:I329)-SUBTOTAL(9,$H$15:H329)-$J$13,0)</f>
        <v>0</v>
      </c>
      <c r="L329" s="846" t="str">
        <f t="shared" si="5"/>
        <v/>
      </c>
      <c r="M329" s="420"/>
      <c r="N329" s="420"/>
      <c r="O329" s="420"/>
      <c r="P329" s="420"/>
      <c r="Q329" s="420"/>
      <c r="R329" s="420"/>
      <c r="S329" s="420"/>
      <c r="T329" s="420"/>
      <c r="U329" s="420"/>
      <c r="V329" s="420"/>
      <c r="W329" s="420"/>
      <c r="X329" s="420"/>
      <c r="Y329" s="420"/>
      <c r="Z329" s="420"/>
      <c r="AA329" s="420"/>
      <c r="AB329" s="420"/>
      <c r="AC329" s="420"/>
    </row>
    <row r="330" spans="1:29" ht="13.5" hidden="1" customHeight="1">
      <c r="A330" s="420"/>
      <c r="B330" s="853" t="str">
        <f>IF(OR(LEFT(DULIEU!$V322,LEN(SCT!$G$8))=SCT!$G$8,LEFT(DULIEU!$W322,LEN(SCT!$G$8))=SCT!$G$8),DULIEU!D322,"")</f>
        <v/>
      </c>
      <c r="C330" s="853" t="str">
        <f>IF(OR(LEFT(DULIEU!$V322,LEN(SCT!$G$8))=SCT!$G$8,LEFT(DULIEU!$W322,LEN(SCT!$G$8))=SCT!$G$8),DULIEU!H322,"")</f>
        <v/>
      </c>
      <c r="D330" s="853" t="str">
        <f>IF(OR(LEFT(DULIEU!$V322,LEN(SCT!$G$8))=SCT!$G$8,LEFT(DULIEU!$W322,LEN(SCT!$G$8))=SCT!$G$8),DULIEU!J322,"")</f>
        <v/>
      </c>
      <c r="E330" s="853" t="str">
        <f>IF(OR(LEFT(DULIEU!$V322,LEN(SCT!$G$8))=SCT!$G$8,LEFT(DULIEU!$W322,LEN(SCT!$G$8))=SCT!$G$8),DULIEU!E322,"")</f>
        <v/>
      </c>
      <c r="F330" s="1179" t="str">
        <f>IF(OR(LEFT(DULIEU!$V322,LEN(SCT!$G$8))=SCT!$G$8,LEFT(DULIEU!$W322,LEN(SCT!$G$8))=SCT!$G$8),DULIEU!O322,"")</f>
        <v/>
      </c>
      <c r="G330" s="853" t="str">
        <f>IF(E330="","",IF(LEFT(DULIEU!$V322,LEN(SCT!$G$8))=SCT!$G$8,DULIEU!$W322,IF(LEFT(DULIEU!$W322,LEN(SCT!$G$8))=SCT!$G$8,DULIEU!$V322)))</f>
        <v/>
      </c>
      <c r="H330" s="854">
        <f>IF(E330="",0,IF(LEFT(DULIEU!$V322,LEN(SCT!$G$8))=SCT!$G$8,DULIEU!$X322,0))</f>
        <v>0</v>
      </c>
      <c r="I330" s="854">
        <f>IF(E330="",0,IF(LEFT(DULIEU!$W322,LEN(SCT!$G$8))=SCT!$G$8,DULIEU!$X322,0))</f>
        <v>0</v>
      </c>
      <c r="J330" s="855">
        <f>MAX($J$13+SUBTOTAL(9,$H$15:H330)-SUBTOTAL(9,$I$15:I330)-$K$13,0)</f>
        <v>2008267500</v>
      </c>
      <c r="K330" s="855">
        <f>MAX($K$13+SUBTOTAL(9,$I$15:I330)-SUBTOTAL(9,$H$15:H330)-$J$13,0)</f>
        <v>0</v>
      </c>
      <c r="L330" s="846" t="str">
        <f t="shared" si="5"/>
        <v/>
      </c>
      <c r="M330" s="420"/>
      <c r="N330" s="420"/>
      <c r="O330" s="420"/>
      <c r="P330" s="420"/>
      <c r="Q330" s="420"/>
      <c r="R330" s="420"/>
      <c r="S330" s="420"/>
      <c r="T330" s="420"/>
      <c r="U330" s="420"/>
      <c r="V330" s="420"/>
      <c r="W330" s="420"/>
      <c r="X330" s="420"/>
      <c r="Y330" s="420"/>
      <c r="Z330" s="420"/>
      <c r="AA330" s="420"/>
      <c r="AB330" s="420"/>
      <c r="AC330" s="420"/>
    </row>
    <row r="331" spans="1:29" ht="13.5" hidden="1" customHeight="1">
      <c r="A331" s="420"/>
      <c r="B331" s="853" t="str">
        <f>IF(OR(LEFT(DULIEU!$V323,LEN(SCT!$G$8))=SCT!$G$8,LEFT(DULIEU!$W323,LEN(SCT!$G$8))=SCT!$G$8),DULIEU!D323,"")</f>
        <v/>
      </c>
      <c r="C331" s="853" t="str">
        <f>IF(OR(LEFT(DULIEU!$V323,LEN(SCT!$G$8))=SCT!$G$8,LEFT(DULIEU!$W323,LEN(SCT!$G$8))=SCT!$G$8),DULIEU!H323,"")</f>
        <v/>
      </c>
      <c r="D331" s="853" t="str">
        <f>IF(OR(LEFT(DULIEU!$V323,LEN(SCT!$G$8))=SCT!$G$8,LEFT(DULIEU!$W323,LEN(SCT!$G$8))=SCT!$G$8),DULIEU!J323,"")</f>
        <v/>
      </c>
      <c r="E331" s="853" t="str">
        <f>IF(OR(LEFT(DULIEU!$V323,LEN(SCT!$G$8))=SCT!$G$8,LEFT(DULIEU!$W323,LEN(SCT!$G$8))=SCT!$G$8),DULIEU!E323,"")</f>
        <v/>
      </c>
      <c r="F331" s="1179" t="str">
        <f>IF(OR(LEFT(DULIEU!$V323,LEN(SCT!$G$8))=SCT!$G$8,LEFT(DULIEU!$W323,LEN(SCT!$G$8))=SCT!$G$8),DULIEU!O323,"")</f>
        <v/>
      </c>
      <c r="G331" s="853" t="str">
        <f>IF(E331="","",IF(LEFT(DULIEU!$V323,LEN(SCT!$G$8))=SCT!$G$8,DULIEU!$W323,IF(LEFT(DULIEU!$W323,LEN(SCT!$G$8))=SCT!$G$8,DULIEU!$V323)))</f>
        <v/>
      </c>
      <c r="H331" s="854">
        <f>IF(E331="",0,IF(LEFT(DULIEU!$V323,LEN(SCT!$G$8))=SCT!$G$8,DULIEU!$X323,0))</f>
        <v>0</v>
      </c>
      <c r="I331" s="854">
        <f>IF(E331="",0,IF(LEFT(DULIEU!$W323,LEN(SCT!$G$8))=SCT!$G$8,DULIEU!$X323,0))</f>
        <v>0</v>
      </c>
      <c r="J331" s="855">
        <f>MAX($J$13+SUBTOTAL(9,$H$15:H331)-SUBTOTAL(9,$I$15:I331)-$K$13,0)</f>
        <v>2008267500</v>
      </c>
      <c r="K331" s="855">
        <f>MAX($K$13+SUBTOTAL(9,$I$15:I331)-SUBTOTAL(9,$H$15:H331)-$J$13,0)</f>
        <v>0</v>
      </c>
      <c r="L331" s="846" t="str">
        <f t="shared" si="5"/>
        <v/>
      </c>
      <c r="M331" s="420"/>
      <c r="N331" s="420"/>
      <c r="O331" s="420"/>
      <c r="P331" s="420"/>
      <c r="Q331" s="420"/>
      <c r="R331" s="420"/>
      <c r="S331" s="420"/>
      <c r="T331" s="420"/>
      <c r="U331" s="420"/>
      <c r="V331" s="420"/>
      <c r="W331" s="420"/>
      <c r="X331" s="420"/>
      <c r="Y331" s="420"/>
      <c r="Z331" s="420"/>
      <c r="AA331" s="420"/>
      <c r="AB331" s="420"/>
      <c r="AC331" s="420"/>
    </row>
    <row r="332" spans="1:29" ht="13.5" hidden="1" customHeight="1">
      <c r="A332" s="420"/>
      <c r="B332" s="853" t="str">
        <f>IF(OR(LEFT(DULIEU!$V324,LEN(SCT!$G$8))=SCT!$G$8,LEFT(DULIEU!$W324,LEN(SCT!$G$8))=SCT!$G$8),DULIEU!D324,"")</f>
        <v/>
      </c>
      <c r="C332" s="853" t="str">
        <f>IF(OR(LEFT(DULIEU!$V324,LEN(SCT!$G$8))=SCT!$G$8,LEFT(DULIEU!$W324,LEN(SCT!$G$8))=SCT!$G$8),DULIEU!H324,"")</f>
        <v/>
      </c>
      <c r="D332" s="853" t="str">
        <f>IF(OR(LEFT(DULIEU!$V324,LEN(SCT!$G$8))=SCT!$G$8,LEFT(DULIEU!$W324,LEN(SCT!$G$8))=SCT!$G$8),DULIEU!J324,"")</f>
        <v/>
      </c>
      <c r="E332" s="853" t="str">
        <f>IF(OR(LEFT(DULIEU!$V324,LEN(SCT!$G$8))=SCT!$G$8,LEFT(DULIEU!$W324,LEN(SCT!$G$8))=SCT!$G$8),DULIEU!E324,"")</f>
        <v/>
      </c>
      <c r="F332" s="1179" t="str">
        <f>IF(OR(LEFT(DULIEU!$V324,LEN(SCT!$G$8))=SCT!$G$8,LEFT(DULIEU!$W324,LEN(SCT!$G$8))=SCT!$G$8),DULIEU!O324,"")</f>
        <v/>
      </c>
      <c r="G332" s="853" t="str">
        <f>IF(E332="","",IF(LEFT(DULIEU!$V324,LEN(SCT!$G$8))=SCT!$G$8,DULIEU!$W324,IF(LEFT(DULIEU!$W324,LEN(SCT!$G$8))=SCT!$G$8,DULIEU!$V324)))</f>
        <v/>
      </c>
      <c r="H332" s="854">
        <f>IF(E332="",0,IF(LEFT(DULIEU!$V324,LEN(SCT!$G$8))=SCT!$G$8,DULIEU!$X324,0))</f>
        <v>0</v>
      </c>
      <c r="I332" s="854">
        <f>IF(E332="",0,IF(LEFT(DULIEU!$W324,LEN(SCT!$G$8))=SCT!$G$8,DULIEU!$X324,0))</f>
        <v>0</v>
      </c>
      <c r="J332" s="855">
        <f>MAX($J$13+SUBTOTAL(9,$H$15:H332)-SUBTOTAL(9,$I$15:I332)-$K$13,0)</f>
        <v>2008267500</v>
      </c>
      <c r="K332" s="855">
        <f>MAX($K$13+SUBTOTAL(9,$I$15:I332)-SUBTOTAL(9,$H$15:H332)-$J$13,0)</f>
        <v>0</v>
      </c>
      <c r="L332" s="846" t="str">
        <f t="shared" si="5"/>
        <v/>
      </c>
      <c r="M332" s="420"/>
      <c r="N332" s="420"/>
      <c r="O332" s="420"/>
      <c r="P332" s="420"/>
      <c r="Q332" s="420"/>
      <c r="R332" s="420"/>
      <c r="S332" s="420"/>
      <c r="T332" s="420"/>
      <c r="U332" s="420"/>
      <c r="V332" s="420"/>
      <c r="W332" s="420"/>
      <c r="X332" s="420"/>
      <c r="Y332" s="420"/>
      <c r="Z332" s="420"/>
      <c r="AA332" s="420"/>
      <c r="AB332" s="420"/>
      <c r="AC332" s="420"/>
    </row>
    <row r="333" spans="1:29" ht="13.5" hidden="1" customHeight="1">
      <c r="A333" s="420"/>
      <c r="B333" s="853" t="str">
        <f>IF(OR(LEFT(DULIEU!$V325,LEN(SCT!$G$8))=SCT!$G$8,LEFT(DULIEU!$W325,LEN(SCT!$G$8))=SCT!$G$8),DULIEU!D325,"")</f>
        <v/>
      </c>
      <c r="C333" s="853" t="str">
        <f>IF(OR(LEFT(DULIEU!$V325,LEN(SCT!$G$8))=SCT!$G$8,LEFT(DULIEU!$W325,LEN(SCT!$G$8))=SCT!$G$8),DULIEU!H325,"")</f>
        <v/>
      </c>
      <c r="D333" s="853" t="str">
        <f>IF(OR(LEFT(DULIEU!$V325,LEN(SCT!$G$8))=SCT!$G$8,LEFT(DULIEU!$W325,LEN(SCT!$G$8))=SCT!$G$8),DULIEU!J325,"")</f>
        <v/>
      </c>
      <c r="E333" s="853" t="str">
        <f>IF(OR(LEFT(DULIEU!$V325,LEN(SCT!$G$8))=SCT!$G$8,LEFT(DULIEU!$W325,LEN(SCT!$G$8))=SCT!$G$8),DULIEU!E325,"")</f>
        <v/>
      </c>
      <c r="F333" s="1179" t="str">
        <f>IF(OR(LEFT(DULIEU!$V325,LEN(SCT!$G$8))=SCT!$G$8,LEFT(DULIEU!$W325,LEN(SCT!$G$8))=SCT!$G$8),DULIEU!O325,"")</f>
        <v/>
      </c>
      <c r="G333" s="853" t="str">
        <f>IF(E333="","",IF(LEFT(DULIEU!$V325,LEN(SCT!$G$8))=SCT!$G$8,DULIEU!$W325,IF(LEFT(DULIEU!$W325,LEN(SCT!$G$8))=SCT!$G$8,DULIEU!$V325)))</f>
        <v/>
      </c>
      <c r="H333" s="854">
        <f>IF(E333="",0,IF(LEFT(DULIEU!$V325,LEN(SCT!$G$8))=SCT!$G$8,DULIEU!$X325,0))</f>
        <v>0</v>
      </c>
      <c r="I333" s="854">
        <f>IF(E333="",0,IF(LEFT(DULIEU!$W325,LEN(SCT!$G$8))=SCT!$G$8,DULIEU!$X325,0))</f>
        <v>0</v>
      </c>
      <c r="J333" s="855">
        <f>MAX($J$13+SUBTOTAL(9,$H$15:H333)-SUBTOTAL(9,$I$15:I333)-$K$13,0)</f>
        <v>2008267500</v>
      </c>
      <c r="K333" s="855">
        <f>MAX($K$13+SUBTOTAL(9,$I$15:I333)-SUBTOTAL(9,$H$15:H333)-$J$13,0)</f>
        <v>0</v>
      </c>
      <c r="L333" s="846" t="str">
        <f t="shared" si="5"/>
        <v/>
      </c>
      <c r="M333" s="420"/>
      <c r="N333" s="420"/>
      <c r="O333" s="420"/>
      <c r="P333" s="420"/>
      <c r="Q333" s="420"/>
      <c r="R333" s="420"/>
      <c r="S333" s="420"/>
      <c r="T333" s="420"/>
      <c r="U333" s="420"/>
      <c r="V333" s="420"/>
      <c r="W333" s="420"/>
      <c r="X333" s="420"/>
      <c r="Y333" s="420"/>
      <c r="Z333" s="420"/>
      <c r="AA333" s="420"/>
      <c r="AB333" s="420"/>
      <c r="AC333" s="420"/>
    </row>
    <row r="334" spans="1:29" ht="13.5" hidden="1" customHeight="1">
      <c r="A334" s="420"/>
      <c r="B334" s="853" t="str">
        <f>IF(OR(LEFT(DULIEU!$V326,LEN(SCT!$G$8))=SCT!$G$8,LEFT(DULIEU!$W326,LEN(SCT!$G$8))=SCT!$G$8),DULIEU!D326,"")</f>
        <v/>
      </c>
      <c r="C334" s="853" t="str">
        <f>IF(OR(LEFT(DULIEU!$V326,LEN(SCT!$G$8))=SCT!$G$8,LEFT(DULIEU!$W326,LEN(SCT!$G$8))=SCT!$G$8),DULIEU!H326,"")</f>
        <v/>
      </c>
      <c r="D334" s="853" t="str">
        <f>IF(OR(LEFT(DULIEU!$V326,LEN(SCT!$G$8))=SCT!$G$8,LEFT(DULIEU!$W326,LEN(SCT!$G$8))=SCT!$G$8),DULIEU!J326,"")</f>
        <v/>
      </c>
      <c r="E334" s="853" t="str">
        <f>IF(OR(LEFT(DULIEU!$V326,LEN(SCT!$G$8))=SCT!$G$8,LEFT(DULIEU!$W326,LEN(SCT!$G$8))=SCT!$G$8),DULIEU!E326,"")</f>
        <v/>
      </c>
      <c r="F334" s="1179" t="str">
        <f>IF(OR(LEFT(DULIEU!$V326,LEN(SCT!$G$8))=SCT!$G$8,LEFT(DULIEU!$W326,LEN(SCT!$G$8))=SCT!$G$8),DULIEU!O326,"")</f>
        <v/>
      </c>
      <c r="G334" s="853" t="str">
        <f>IF(E334="","",IF(LEFT(DULIEU!$V326,LEN(SCT!$G$8))=SCT!$G$8,DULIEU!$W326,IF(LEFT(DULIEU!$W326,LEN(SCT!$G$8))=SCT!$G$8,DULIEU!$V326)))</f>
        <v/>
      </c>
      <c r="H334" s="854">
        <f>IF(E334="",0,IF(LEFT(DULIEU!$V326,LEN(SCT!$G$8))=SCT!$G$8,DULIEU!$X326,0))</f>
        <v>0</v>
      </c>
      <c r="I334" s="854">
        <f>IF(E334="",0,IF(LEFT(DULIEU!$W326,LEN(SCT!$G$8))=SCT!$G$8,DULIEU!$X326,0))</f>
        <v>0</v>
      </c>
      <c r="J334" s="855">
        <f>MAX($J$13+SUBTOTAL(9,$H$15:H334)-SUBTOTAL(9,$I$15:I334)-$K$13,0)</f>
        <v>2008267500</v>
      </c>
      <c r="K334" s="855">
        <f>MAX($K$13+SUBTOTAL(9,$I$15:I334)-SUBTOTAL(9,$H$15:H334)-$J$13,0)</f>
        <v>0</v>
      </c>
      <c r="L334" s="846" t="str">
        <f t="shared" si="5"/>
        <v/>
      </c>
      <c r="M334" s="420"/>
      <c r="N334" s="420"/>
      <c r="O334" s="420"/>
      <c r="P334" s="420"/>
      <c r="Q334" s="420"/>
      <c r="R334" s="420"/>
      <c r="S334" s="420"/>
      <c r="T334" s="420"/>
      <c r="U334" s="420"/>
      <c r="V334" s="420"/>
      <c r="W334" s="420"/>
      <c r="X334" s="420"/>
      <c r="Y334" s="420"/>
      <c r="Z334" s="420"/>
      <c r="AA334" s="420"/>
      <c r="AB334" s="420"/>
      <c r="AC334" s="420"/>
    </row>
    <row r="335" spans="1:29" ht="13.5" hidden="1" customHeight="1">
      <c r="A335" s="420"/>
      <c r="B335" s="853" t="str">
        <f>IF(OR(LEFT(DULIEU!$V327,LEN(SCT!$G$8))=SCT!$G$8,LEFT(DULIEU!$W327,LEN(SCT!$G$8))=SCT!$G$8),DULIEU!D327,"")</f>
        <v/>
      </c>
      <c r="C335" s="853" t="str">
        <f>IF(OR(LEFT(DULIEU!$V327,LEN(SCT!$G$8))=SCT!$G$8,LEFT(DULIEU!$W327,LEN(SCT!$G$8))=SCT!$G$8),DULIEU!H327,"")</f>
        <v/>
      </c>
      <c r="D335" s="853" t="str">
        <f>IF(OR(LEFT(DULIEU!$V327,LEN(SCT!$G$8))=SCT!$G$8,LEFT(DULIEU!$W327,LEN(SCT!$G$8))=SCT!$G$8),DULIEU!J327,"")</f>
        <v/>
      </c>
      <c r="E335" s="853" t="str">
        <f>IF(OR(LEFT(DULIEU!$V327,LEN(SCT!$G$8))=SCT!$G$8,LEFT(DULIEU!$W327,LEN(SCT!$G$8))=SCT!$G$8),DULIEU!E327,"")</f>
        <v/>
      </c>
      <c r="F335" s="1179" t="str">
        <f>IF(OR(LEFT(DULIEU!$V327,LEN(SCT!$G$8))=SCT!$G$8,LEFT(DULIEU!$W327,LEN(SCT!$G$8))=SCT!$G$8),DULIEU!O327,"")</f>
        <v/>
      </c>
      <c r="G335" s="853" t="str">
        <f>IF(E335="","",IF(LEFT(DULIEU!$V327,LEN(SCT!$G$8))=SCT!$G$8,DULIEU!$W327,IF(LEFT(DULIEU!$W327,LEN(SCT!$G$8))=SCT!$G$8,DULIEU!$V327)))</f>
        <v/>
      </c>
      <c r="H335" s="854">
        <f>IF(E335="",0,IF(LEFT(DULIEU!$V327,LEN(SCT!$G$8))=SCT!$G$8,DULIEU!$X327,0))</f>
        <v>0</v>
      </c>
      <c r="I335" s="854">
        <f>IF(E335="",0,IF(LEFT(DULIEU!$W327,LEN(SCT!$G$8))=SCT!$G$8,DULIEU!$X327,0))</f>
        <v>0</v>
      </c>
      <c r="J335" s="855">
        <f>MAX($J$13+SUBTOTAL(9,$H$15:H335)-SUBTOTAL(9,$I$15:I335)-$K$13,0)</f>
        <v>2008267500</v>
      </c>
      <c r="K335" s="855">
        <f>MAX($K$13+SUBTOTAL(9,$I$15:I335)-SUBTOTAL(9,$H$15:H335)-$J$13,0)</f>
        <v>0</v>
      </c>
      <c r="L335" s="846" t="str">
        <f t="shared" si="5"/>
        <v/>
      </c>
      <c r="M335" s="420"/>
      <c r="N335" s="420"/>
      <c r="O335" s="420"/>
      <c r="P335" s="420"/>
      <c r="Q335" s="420"/>
      <c r="R335" s="420"/>
      <c r="S335" s="420"/>
      <c r="T335" s="420"/>
      <c r="U335" s="420"/>
      <c r="V335" s="420"/>
      <c r="W335" s="420"/>
      <c r="X335" s="420"/>
      <c r="Y335" s="420"/>
      <c r="Z335" s="420"/>
      <c r="AA335" s="420"/>
      <c r="AB335" s="420"/>
      <c r="AC335" s="420"/>
    </row>
    <row r="336" spans="1:29" ht="13.5" hidden="1" customHeight="1">
      <c r="A336" s="420"/>
      <c r="B336" s="853" t="str">
        <f>IF(OR(LEFT(DULIEU!$V328,LEN(SCT!$G$8))=SCT!$G$8,LEFT(DULIEU!$W328,LEN(SCT!$G$8))=SCT!$G$8),DULIEU!D328,"")</f>
        <v/>
      </c>
      <c r="C336" s="853" t="str">
        <f>IF(OR(LEFT(DULIEU!$V328,LEN(SCT!$G$8))=SCT!$G$8,LEFT(DULIEU!$W328,LEN(SCT!$G$8))=SCT!$G$8),DULIEU!H328,"")</f>
        <v/>
      </c>
      <c r="D336" s="853" t="str">
        <f>IF(OR(LEFT(DULIEU!$V328,LEN(SCT!$G$8))=SCT!$G$8,LEFT(DULIEU!$W328,LEN(SCT!$G$8))=SCT!$G$8),DULIEU!J328,"")</f>
        <v/>
      </c>
      <c r="E336" s="853" t="str">
        <f>IF(OR(LEFT(DULIEU!$V328,LEN(SCT!$G$8))=SCT!$G$8,LEFT(DULIEU!$W328,LEN(SCT!$G$8))=SCT!$G$8),DULIEU!E328,"")</f>
        <v/>
      </c>
      <c r="F336" s="1179" t="str">
        <f>IF(OR(LEFT(DULIEU!$V328,LEN(SCT!$G$8))=SCT!$G$8,LEFT(DULIEU!$W328,LEN(SCT!$G$8))=SCT!$G$8),DULIEU!O328,"")</f>
        <v/>
      </c>
      <c r="G336" s="853" t="str">
        <f>IF(E336="","",IF(LEFT(DULIEU!$V328,LEN(SCT!$G$8))=SCT!$G$8,DULIEU!$W328,IF(LEFT(DULIEU!$W328,LEN(SCT!$G$8))=SCT!$G$8,DULIEU!$V328)))</f>
        <v/>
      </c>
      <c r="H336" s="854">
        <f>IF(E336="",0,IF(LEFT(DULIEU!$V328,LEN(SCT!$G$8))=SCT!$G$8,DULIEU!$X328,0))</f>
        <v>0</v>
      </c>
      <c r="I336" s="854">
        <f>IF(E336="",0,IF(LEFT(DULIEU!$W328,LEN(SCT!$G$8))=SCT!$G$8,DULIEU!$X328,0))</f>
        <v>0</v>
      </c>
      <c r="J336" s="855">
        <f>MAX($J$13+SUBTOTAL(9,$H$15:H336)-SUBTOTAL(9,$I$15:I336)-$K$13,0)</f>
        <v>2008267500</v>
      </c>
      <c r="K336" s="855">
        <f>MAX($K$13+SUBTOTAL(9,$I$15:I336)-SUBTOTAL(9,$H$15:H336)-$J$13,0)</f>
        <v>0</v>
      </c>
      <c r="L336" s="846" t="str">
        <f t="shared" ref="L336:L399" si="6">IF(SUM(H336:I336)=0,"","x")</f>
        <v/>
      </c>
      <c r="M336" s="420"/>
      <c r="N336" s="420"/>
      <c r="O336" s="420"/>
      <c r="P336" s="420"/>
      <c r="Q336" s="420"/>
      <c r="R336" s="420"/>
      <c r="S336" s="420"/>
      <c r="T336" s="420"/>
      <c r="U336" s="420"/>
      <c r="V336" s="420"/>
      <c r="W336" s="420"/>
      <c r="X336" s="420"/>
      <c r="Y336" s="420"/>
      <c r="Z336" s="420"/>
      <c r="AA336" s="420"/>
      <c r="AB336" s="420"/>
      <c r="AC336" s="420"/>
    </row>
    <row r="337" spans="1:29" ht="13.5" hidden="1" customHeight="1">
      <c r="A337" s="420"/>
      <c r="B337" s="853" t="str">
        <f>IF(OR(LEFT(DULIEU!$V329,LEN(SCT!$G$8))=SCT!$G$8,LEFT(DULIEU!$W329,LEN(SCT!$G$8))=SCT!$G$8),DULIEU!D329,"")</f>
        <v/>
      </c>
      <c r="C337" s="853" t="str">
        <f>IF(OR(LEFT(DULIEU!$V329,LEN(SCT!$G$8))=SCT!$G$8,LEFT(DULIEU!$W329,LEN(SCT!$G$8))=SCT!$G$8),DULIEU!H329,"")</f>
        <v/>
      </c>
      <c r="D337" s="853" t="str">
        <f>IF(OR(LEFT(DULIEU!$V329,LEN(SCT!$G$8))=SCT!$G$8,LEFT(DULIEU!$W329,LEN(SCT!$G$8))=SCT!$G$8),DULIEU!J329,"")</f>
        <v/>
      </c>
      <c r="E337" s="853" t="str">
        <f>IF(OR(LEFT(DULIEU!$V329,LEN(SCT!$G$8))=SCT!$G$8,LEFT(DULIEU!$W329,LEN(SCT!$G$8))=SCT!$G$8),DULIEU!E329,"")</f>
        <v/>
      </c>
      <c r="F337" s="1179" t="str">
        <f>IF(OR(LEFT(DULIEU!$V329,LEN(SCT!$G$8))=SCT!$G$8,LEFT(DULIEU!$W329,LEN(SCT!$G$8))=SCT!$G$8),DULIEU!O329,"")</f>
        <v/>
      </c>
      <c r="G337" s="853" t="str">
        <f>IF(E337="","",IF(LEFT(DULIEU!$V329,LEN(SCT!$G$8))=SCT!$G$8,DULIEU!$W329,IF(LEFT(DULIEU!$W329,LEN(SCT!$G$8))=SCT!$G$8,DULIEU!$V329)))</f>
        <v/>
      </c>
      <c r="H337" s="854">
        <f>IF(E337="",0,IF(LEFT(DULIEU!$V329,LEN(SCT!$G$8))=SCT!$G$8,DULIEU!$X329,0))</f>
        <v>0</v>
      </c>
      <c r="I337" s="854">
        <f>IF(E337="",0,IF(LEFT(DULIEU!$W329,LEN(SCT!$G$8))=SCT!$G$8,DULIEU!$X329,0))</f>
        <v>0</v>
      </c>
      <c r="J337" s="855">
        <f>MAX($J$13+SUBTOTAL(9,$H$15:H337)-SUBTOTAL(9,$I$15:I337)-$K$13,0)</f>
        <v>2008267500</v>
      </c>
      <c r="K337" s="855">
        <f>MAX($K$13+SUBTOTAL(9,$I$15:I337)-SUBTOTAL(9,$H$15:H337)-$J$13,0)</f>
        <v>0</v>
      </c>
      <c r="L337" s="846" t="str">
        <f t="shared" si="6"/>
        <v/>
      </c>
      <c r="M337" s="420"/>
      <c r="N337" s="420"/>
      <c r="O337" s="420"/>
      <c r="P337" s="420"/>
      <c r="Q337" s="420"/>
      <c r="R337" s="420"/>
      <c r="S337" s="420"/>
      <c r="T337" s="420"/>
      <c r="U337" s="420"/>
      <c r="V337" s="420"/>
      <c r="W337" s="420"/>
      <c r="X337" s="420"/>
      <c r="Y337" s="420"/>
      <c r="Z337" s="420"/>
      <c r="AA337" s="420"/>
      <c r="AB337" s="420"/>
      <c r="AC337" s="420"/>
    </row>
    <row r="338" spans="1:29" ht="13.5" hidden="1" customHeight="1">
      <c r="A338" s="420"/>
      <c r="B338" s="853" t="str">
        <f>IF(OR(LEFT(DULIEU!$V330,LEN(SCT!$G$8))=SCT!$G$8,LEFT(DULIEU!$W330,LEN(SCT!$G$8))=SCT!$G$8),DULIEU!D330,"")</f>
        <v/>
      </c>
      <c r="C338" s="853" t="str">
        <f>IF(OR(LEFT(DULIEU!$V330,LEN(SCT!$G$8))=SCT!$G$8,LEFT(DULIEU!$W330,LEN(SCT!$G$8))=SCT!$G$8),DULIEU!H330,"")</f>
        <v/>
      </c>
      <c r="D338" s="853" t="str">
        <f>IF(OR(LEFT(DULIEU!$V330,LEN(SCT!$G$8))=SCT!$G$8,LEFT(DULIEU!$W330,LEN(SCT!$G$8))=SCT!$G$8),DULIEU!J330,"")</f>
        <v/>
      </c>
      <c r="E338" s="853" t="str">
        <f>IF(OR(LEFT(DULIEU!$V330,LEN(SCT!$G$8))=SCT!$G$8,LEFT(DULIEU!$W330,LEN(SCT!$G$8))=SCT!$G$8),DULIEU!E330,"")</f>
        <v/>
      </c>
      <c r="F338" s="1179" t="str">
        <f>IF(OR(LEFT(DULIEU!$V330,LEN(SCT!$G$8))=SCT!$G$8,LEFT(DULIEU!$W330,LEN(SCT!$G$8))=SCT!$G$8),DULIEU!O330,"")</f>
        <v/>
      </c>
      <c r="G338" s="853" t="str">
        <f>IF(E338="","",IF(LEFT(DULIEU!$V330,LEN(SCT!$G$8))=SCT!$G$8,DULIEU!$W330,IF(LEFT(DULIEU!$W330,LEN(SCT!$G$8))=SCT!$G$8,DULIEU!$V330)))</f>
        <v/>
      </c>
      <c r="H338" s="854">
        <f>IF(E338="",0,IF(LEFT(DULIEU!$V330,LEN(SCT!$G$8))=SCT!$G$8,DULIEU!$X330,0))</f>
        <v>0</v>
      </c>
      <c r="I338" s="854">
        <f>IF(E338="",0,IF(LEFT(DULIEU!$W330,LEN(SCT!$G$8))=SCT!$G$8,DULIEU!$X330,0))</f>
        <v>0</v>
      </c>
      <c r="J338" s="855">
        <f>MAX($J$13+SUBTOTAL(9,$H$15:H338)-SUBTOTAL(9,$I$15:I338)-$K$13,0)</f>
        <v>2008267500</v>
      </c>
      <c r="K338" s="855">
        <f>MAX($K$13+SUBTOTAL(9,$I$15:I338)-SUBTOTAL(9,$H$15:H338)-$J$13,0)</f>
        <v>0</v>
      </c>
      <c r="L338" s="846" t="str">
        <f t="shared" si="6"/>
        <v/>
      </c>
      <c r="M338" s="420"/>
      <c r="N338" s="420"/>
      <c r="O338" s="420"/>
      <c r="P338" s="420"/>
      <c r="Q338" s="420"/>
      <c r="R338" s="420"/>
      <c r="S338" s="420"/>
      <c r="T338" s="420"/>
      <c r="U338" s="420"/>
      <c r="V338" s="420"/>
      <c r="W338" s="420"/>
      <c r="X338" s="420"/>
      <c r="Y338" s="420"/>
      <c r="Z338" s="420"/>
      <c r="AA338" s="420"/>
      <c r="AB338" s="420"/>
      <c r="AC338" s="420"/>
    </row>
    <row r="339" spans="1:29" ht="13.5" hidden="1" customHeight="1">
      <c r="A339" s="420"/>
      <c r="B339" s="853" t="str">
        <f>IF(OR(LEFT(DULIEU!$V331,LEN(SCT!$G$8))=SCT!$G$8,LEFT(DULIEU!$W331,LEN(SCT!$G$8))=SCT!$G$8),DULIEU!D331,"")</f>
        <v/>
      </c>
      <c r="C339" s="853" t="str">
        <f>IF(OR(LEFT(DULIEU!$V331,LEN(SCT!$G$8))=SCT!$G$8,LEFT(DULIEU!$W331,LEN(SCT!$G$8))=SCT!$G$8),DULIEU!H331,"")</f>
        <v/>
      </c>
      <c r="D339" s="853" t="str">
        <f>IF(OR(LEFT(DULIEU!$V331,LEN(SCT!$G$8))=SCT!$G$8,LEFT(DULIEU!$W331,LEN(SCT!$G$8))=SCT!$G$8),DULIEU!J331,"")</f>
        <v/>
      </c>
      <c r="E339" s="853" t="str">
        <f>IF(OR(LEFT(DULIEU!$V331,LEN(SCT!$G$8))=SCT!$G$8,LEFT(DULIEU!$W331,LEN(SCT!$G$8))=SCT!$G$8),DULIEU!E331,"")</f>
        <v/>
      </c>
      <c r="F339" s="1179" t="str">
        <f>IF(OR(LEFT(DULIEU!$V331,LEN(SCT!$G$8))=SCT!$G$8,LEFT(DULIEU!$W331,LEN(SCT!$G$8))=SCT!$G$8),DULIEU!O331,"")</f>
        <v/>
      </c>
      <c r="G339" s="853" t="str">
        <f>IF(E339="","",IF(LEFT(DULIEU!$V331,LEN(SCT!$G$8))=SCT!$G$8,DULIEU!$W331,IF(LEFT(DULIEU!$W331,LEN(SCT!$G$8))=SCT!$G$8,DULIEU!$V331)))</f>
        <v/>
      </c>
      <c r="H339" s="854">
        <f>IF(E339="",0,IF(LEFT(DULIEU!$V331,LEN(SCT!$G$8))=SCT!$G$8,DULIEU!$X331,0))</f>
        <v>0</v>
      </c>
      <c r="I339" s="854">
        <f>IF(E339="",0,IF(LEFT(DULIEU!$W331,LEN(SCT!$G$8))=SCT!$G$8,DULIEU!$X331,0))</f>
        <v>0</v>
      </c>
      <c r="J339" s="855">
        <f>MAX($J$13+SUBTOTAL(9,$H$15:H339)-SUBTOTAL(9,$I$15:I339)-$K$13,0)</f>
        <v>2008267500</v>
      </c>
      <c r="K339" s="855">
        <f>MAX($K$13+SUBTOTAL(9,$I$15:I339)-SUBTOTAL(9,$H$15:H339)-$J$13,0)</f>
        <v>0</v>
      </c>
      <c r="L339" s="846" t="str">
        <f t="shared" si="6"/>
        <v/>
      </c>
      <c r="M339" s="420"/>
      <c r="N339" s="420"/>
      <c r="O339" s="420"/>
      <c r="P339" s="420"/>
      <c r="Q339" s="420"/>
      <c r="R339" s="420"/>
      <c r="S339" s="420"/>
      <c r="T339" s="420"/>
      <c r="U339" s="420"/>
      <c r="V339" s="420"/>
      <c r="W339" s="420"/>
      <c r="X339" s="420"/>
      <c r="Y339" s="420"/>
      <c r="Z339" s="420"/>
      <c r="AA339" s="420"/>
      <c r="AB339" s="420"/>
      <c r="AC339" s="420"/>
    </row>
    <row r="340" spans="1:29" ht="13.5" hidden="1" customHeight="1">
      <c r="A340" s="420"/>
      <c r="B340" s="853" t="str">
        <f>IF(OR(LEFT(DULIEU!$V332,LEN(SCT!$G$8))=SCT!$G$8,LEFT(DULIEU!$W332,LEN(SCT!$G$8))=SCT!$G$8),DULIEU!D332,"")</f>
        <v/>
      </c>
      <c r="C340" s="853" t="str">
        <f>IF(OR(LEFT(DULIEU!$V332,LEN(SCT!$G$8))=SCT!$G$8,LEFT(DULIEU!$W332,LEN(SCT!$G$8))=SCT!$G$8),DULIEU!H332,"")</f>
        <v/>
      </c>
      <c r="D340" s="853" t="str">
        <f>IF(OR(LEFT(DULIEU!$V332,LEN(SCT!$G$8))=SCT!$G$8,LEFT(DULIEU!$W332,LEN(SCT!$G$8))=SCT!$G$8),DULIEU!J332,"")</f>
        <v/>
      </c>
      <c r="E340" s="853" t="str">
        <f>IF(OR(LEFT(DULIEU!$V332,LEN(SCT!$G$8))=SCT!$G$8,LEFT(DULIEU!$W332,LEN(SCT!$G$8))=SCT!$G$8),DULIEU!E332,"")</f>
        <v/>
      </c>
      <c r="F340" s="1179" t="str">
        <f>IF(OR(LEFT(DULIEU!$V332,LEN(SCT!$G$8))=SCT!$G$8,LEFT(DULIEU!$W332,LEN(SCT!$G$8))=SCT!$G$8),DULIEU!O332,"")</f>
        <v/>
      </c>
      <c r="G340" s="853" t="str">
        <f>IF(E340="","",IF(LEFT(DULIEU!$V332,LEN(SCT!$G$8))=SCT!$G$8,DULIEU!$W332,IF(LEFT(DULIEU!$W332,LEN(SCT!$G$8))=SCT!$G$8,DULIEU!$V332)))</f>
        <v/>
      </c>
      <c r="H340" s="854">
        <f>IF(E340="",0,IF(LEFT(DULIEU!$V332,LEN(SCT!$G$8))=SCT!$G$8,DULIEU!$X332,0))</f>
        <v>0</v>
      </c>
      <c r="I340" s="854">
        <f>IF(E340="",0,IF(LEFT(DULIEU!$W332,LEN(SCT!$G$8))=SCT!$G$8,DULIEU!$X332,0))</f>
        <v>0</v>
      </c>
      <c r="J340" s="855">
        <f>MAX($J$13+SUBTOTAL(9,$H$15:H340)-SUBTOTAL(9,$I$15:I340)-$K$13,0)</f>
        <v>2008267500</v>
      </c>
      <c r="K340" s="855">
        <f>MAX($K$13+SUBTOTAL(9,$I$15:I340)-SUBTOTAL(9,$H$15:H340)-$J$13,0)</f>
        <v>0</v>
      </c>
      <c r="L340" s="846" t="str">
        <f t="shared" si="6"/>
        <v/>
      </c>
      <c r="M340" s="420"/>
      <c r="N340" s="420"/>
      <c r="O340" s="420"/>
      <c r="P340" s="420"/>
      <c r="Q340" s="420"/>
      <c r="R340" s="420"/>
      <c r="S340" s="420"/>
      <c r="T340" s="420"/>
      <c r="U340" s="420"/>
      <c r="V340" s="420"/>
      <c r="W340" s="420"/>
      <c r="X340" s="420"/>
      <c r="Y340" s="420"/>
      <c r="Z340" s="420"/>
      <c r="AA340" s="420"/>
      <c r="AB340" s="420"/>
      <c r="AC340" s="420"/>
    </row>
    <row r="341" spans="1:29" ht="13.5" hidden="1" customHeight="1">
      <c r="A341" s="420"/>
      <c r="B341" s="853" t="str">
        <f>IF(OR(LEFT(DULIEU!$V333,LEN(SCT!$G$8))=SCT!$G$8,LEFT(DULIEU!$W333,LEN(SCT!$G$8))=SCT!$G$8),DULIEU!D333,"")</f>
        <v/>
      </c>
      <c r="C341" s="853" t="str">
        <f>IF(OR(LEFT(DULIEU!$V333,LEN(SCT!$G$8))=SCT!$G$8,LEFT(DULIEU!$W333,LEN(SCT!$G$8))=SCT!$G$8),DULIEU!H333,"")</f>
        <v/>
      </c>
      <c r="D341" s="853" t="str">
        <f>IF(OR(LEFT(DULIEU!$V333,LEN(SCT!$G$8))=SCT!$G$8,LEFT(DULIEU!$W333,LEN(SCT!$G$8))=SCT!$G$8),DULIEU!J333,"")</f>
        <v/>
      </c>
      <c r="E341" s="853" t="str">
        <f>IF(OR(LEFT(DULIEU!$V333,LEN(SCT!$G$8))=SCT!$G$8,LEFT(DULIEU!$W333,LEN(SCT!$G$8))=SCT!$G$8),DULIEU!E333,"")</f>
        <v/>
      </c>
      <c r="F341" s="1179" t="str">
        <f>IF(OR(LEFT(DULIEU!$V333,LEN(SCT!$G$8))=SCT!$G$8,LEFT(DULIEU!$W333,LEN(SCT!$G$8))=SCT!$G$8),DULIEU!O333,"")</f>
        <v/>
      </c>
      <c r="G341" s="853" t="str">
        <f>IF(E341="","",IF(LEFT(DULIEU!$V333,LEN(SCT!$G$8))=SCT!$G$8,DULIEU!$W333,IF(LEFT(DULIEU!$W333,LEN(SCT!$G$8))=SCT!$G$8,DULIEU!$V333)))</f>
        <v/>
      </c>
      <c r="H341" s="854">
        <f>IF(E341="",0,IF(LEFT(DULIEU!$V333,LEN(SCT!$G$8))=SCT!$G$8,DULIEU!$X333,0))</f>
        <v>0</v>
      </c>
      <c r="I341" s="854">
        <f>IF(E341="",0,IF(LEFT(DULIEU!$W333,LEN(SCT!$G$8))=SCT!$G$8,DULIEU!$X333,0))</f>
        <v>0</v>
      </c>
      <c r="J341" s="855">
        <f>MAX($J$13+SUBTOTAL(9,$H$15:H341)-SUBTOTAL(9,$I$15:I341)-$K$13,0)</f>
        <v>2008267500</v>
      </c>
      <c r="K341" s="855">
        <f>MAX($K$13+SUBTOTAL(9,$I$15:I341)-SUBTOTAL(9,$H$15:H341)-$J$13,0)</f>
        <v>0</v>
      </c>
      <c r="L341" s="846" t="str">
        <f t="shared" si="6"/>
        <v/>
      </c>
      <c r="M341" s="420"/>
      <c r="N341" s="420"/>
      <c r="O341" s="420"/>
      <c r="P341" s="420"/>
      <c r="Q341" s="420"/>
      <c r="R341" s="420"/>
      <c r="S341" s="420"/>
      <c r="T341" s="420"/>
      <c r="U341" s="420"/>
      <c r="V341" s="420"/>
      <c r="W341" s="420"/>
      <c r="X341" s="420"/>
      <c r="Y341" s="420"/>
      <c r="Z341" s="420"/>
      <c r="AA341" s="420"/>
      <c r="AB341" s="420"/>
      <c r="AC341" s="420"/>
    </row>
    <row r="342" spans="1:29" ht="13.5" hidden="1" customHeight="1">
      <c r="A342" s="420"/>
      <c r="B342" s="853" t="str">
        <f>IF(OR(LEFT(DULIEU!$V334,LEN(SCT!$G$8))=SCT!$G$8,LEFT(DULIEU!$W334,LEN(SCT!$G$8))=SCT!$G$8),DULIEU!D334,"")</f>
        <v/>
      </c>
      <c r="C342" s="853" t="str">
        <f>IF(OR(LEFT(DULIEU!$V334,LEN(SCT!$G$8))=SCT!$G$8,LEFT(DULIEU!$W334,LEN(SCT!$G$8))=SCT!$G$8),DULIEU!H334,"")</f>
        <v/>
      </c>
      <c r="D342" s="853" t="str">
        <f>IF(OR(LEFT(DULIEU!$V334,LEN(SCT!$G$8))=SCT!$G$8,LEFT(DULIEU!$W334,LEN(SCT!$G$8))=SCT!$G$8),DULIEU!J334,"")</f>
        <v/>
      </c>
      <c r="E342" s="853" t="str">
        <f>IF(OR(LEFT(DULIEU!$V334,LEN(SCT!$G$8))=SCT!$G$8,LEFT(DULIEU!$W334,LEN(SCT!$G$8))=SCT!$G$8),DULIEU!E334,"")</f>
        <v/>
      </c>
      <c r="F342" s="1179" t="str">
        <f>IF(OR(LEFT(DULIEU!$V334,LEN(SCT!$G$8))=SCT!$G$8,LEFT(DULIEU!$W334,LEN(SCT!$G$8))=SCT!$G$8),DULIEU!O334,"")</f>
        <v/>
      </c>
      <c r="G342" s="853" t="str">
        <f>IF(E342="","",IF(LEFT(DULIEU!$V334,LEN(SCT!$G$8))=SCT!$G$8,DULIEU!$W334,IF(LEFT(DULIEU!$W334,LEN(SCT!$G$8))=SCT!$G$8,DULIEU!$V334)))</f>
        <v/>
      </c>
      <c r="H342" s="854">
        <f>IF(E342="",0,IF(LEFT(DULIEU!$V334,LEN(SCT!$G$8))=SCT!$G$8,DULIEU!$X334,0))</f>
        <v>0</v>
      </c>
      <c r="I342" s="854">
        <f>IF(E342="",0,IF(LEFT(DULIEU!$W334,LEN(SCT!$G$8))=SCT!$G$8,DULIEU!$X334,0))</f>
        <v>0</v>
      </c>
      <c r="J342" s="855">
        <f>MAX($J$13+SUBTOTAL(9,$H$15:H342)-SUBTOTAL(9,$I$15:I342)-$K$13,0)</f>
        <v>2008267500</v>
      </c>
      <c r="K342" s="855">
        <f>MAX($K$13+SUBTOTAL(9,$I$15:I342)-SUBTOTAL(9,$H$15:H342)-$J$13,0)</f>
        <v>0</v>
      </c>
      <c r="L342" s="846" t="str">
        <f t="shared" si="6"/>
        <v/>
      </c>
      <c r="M342" s="420"/>
      <c r="N342" s="420"/>
      <c r="O342" s="420"/>
      <c r="P342" s="420"/>
      <c r="Q342" s="420"/>
      <c r="R342" s="420"/>
      <c r="S342" s="420"/>
      <c r="T342" s="420"/>
      <c r="U342" s="420"/>
      <c r="V342" s="420"/>
      <c r="W342" s="420"/>
      <c r="X342" s="420"/>
      <c r="Y342" s="420"/>
      <c r="Z342" s="420"/>
      <c r="AA342" s="420"/>
      <c r="AB342" s="420"/>
      <c r="AC342" s="420"/>
    </row>
    <row r="343" spans="1:29" ht="13.5" hidden="1" customHeight="1">
      <c r="A343" s="420"/>
      <c r="B343" s="853" t="str">
        <f>IF(OR(LEFT(DULIEU!$V335,LEN(SCT!$G$8))=SCT!$G$8,LEFT(DULIEU!$W335,LEN(SCT!$G$8))=SCT!$G$8),DULIEU!D335,"")</f>
        <v/>
      </c>
      <c r="C343" s="853" t="str">
        <f>IF(OR(LEFT(DULIEU!$V335,LEN(SCT!$G$8))=SCT!$G$8,LEFT(DULIEU!$W335,LEN(SCT!$G$8))=SCT!$G$8),DULIEU!H335,"")</f>
        <v/>
      </c>
      <c r="D343" s="853" t="str">
        <f>IF(OR(LEFT(DULIEU!$V335,LEN(SCT!$G$8))=SCT!$G$8,LEFT(DULIEU!$W335,LEN(SCT!$G$8))=SCT!$G$8),DULIEU!J335,"")</f>
        <v/>
      </c>
      <c r="E343" s="853" t="str">
        <f>IF(OR(LEFT(DULIEU!$V335,LEN(SCT!$G$8))=SCT!$G$8,LEFT(DULIEU!$W335,LEN(SCT!$G$8))=SCT!$G$8),DULIEU!E335,"")</f>
        <v/>
      </c>
      <c r="F343" s="1179" t="str">
        <f>IF(OR(LEFT(DULIEU!$V335,LEN(SCT!$G$8))=SCT!$G$8,LEFT(DULIEU!$W335,LEN(SCT!$G$8))=SCT!$G$8),DULIEU!O335,"")</f>
        <v/>
      </c>
      <c r="G343" s="853" t="str">
        <f>IF(E343="","",IF(LEFT(DULIEU!$V335,LEN(SCT!$G$8))=SCT!$G$8,DULIEU!$W335,IF(LEFT(DULIEU!$W335,LEN(SCT!$G$8))=SCT!$G$8,DULIEU!$V335)))</f>
        <v/>
      </c>
      <c r="H343" s="854">
        <f>IF(E343="",0,IF(LEFT(DULIEU!$V335,LEN(SCT!$G$8))=SCT!$G$8,DULIEU!$X335,0))</f>
        <v>0</v>
      </c>
      <c r="I343" s="854">
        <f>IF(E343="",0,IF(LEFT(DULIEU!$W335,LEN(SCT!$G$8))=SCT!$G$8,DULIEU!$X335,0))</f>
        <v>0</v>
      </c>
      <c r="J343" s="855">
        <f>MAX($J$13+SUBTOTAL(9,$H$15:H343)-SUBTOTAL(9,$I$15:I343)-$K$13,0)</f>
        <v>2008267500</v>
      </c>
      <c r="K343" s="855">
        <f>MAX($K$13+SUBTOTAL(9,$I$15:I343)-SUBTOTAL(9,$H$15:H343)-$J$13,0)</f>
        <v>0</v>
      </c>
      <c r="L343" s="846" t="str">
        <f t="shared" si="6"/>
        <v/>
      </c>
      <c r="M343" s="420"/>
      <c r="N343" s="420"/>
      <c r="O343" s="420"/>
      <c r="P343" s="420"/>
      <c r="Q343" s="420"/>
      <c r="R343" s="420"/>
      <c r="S343" s="420"/>
      <c r="T343" s="420"/>
      <c r="U343" s="420"/>
      <c r="V343" s="420"/>
      <c r="W343" s="420"/>
      <c r="X343" s="420"/>
      <c r="Y343" s="420"/>
      <c r="Z343" s="420"/>
      <c r="AA343" s="420"/>
      <c r="AB343" s="420"/>
      <c r="AC343" s="420"/>
    </row>
    <row r="344" spans="1:29" ht="13.5" hidden="1" customHeight="1">
      <c r="A344" s="420"/>
      <c r="B344" s="853" t="str">
        <f>IF(OR(LEFT(DULIEU!$V336,LEN(SCT!$G$8))=SCT!$G$8,LEFT(DULIEU!$W336,LEN(SCT!$G$8))=SCT!$G$8),DULIEU!D336,"")</f>
        <v/>
      </c>
      <c r="C344" s="853" t="str">
        <f>IF(OR(LEFT(DULIEU!$V336,LEN(SCT!$G$8))=SCT!$G$8,LEFT(DULIEU!$W336,LEN(SCT!$G$8))=SCT!$G$8),DULIEU!H336,"")</f>
        <v/>
      </c>
      <c r="D344" s="853" t="str">
        <f>IF(OR(LEFT(DULIEU!$V336,LEN(SCT!$G$8))=SCT!$G$8,LEFT(DULIEU!$W336,LEN(SCT!$G$8))=SCT!$G$8),DULIEU!J336,"")</f>
        <v/>
      </c>
      <c r="E344" s="853" t="str">
        <f>IF(OR(LEFT(DULIEU!$V336,LEN(SCT!$G$8))=SCT!$G$8,LEFT(DULIEU!$W336,LEN(SCT!$G$8))=SCT!$G$8),DULIEU!E336,"")</f>
        <v/>
      </c>
      <c r="F344" s="1179" t="str">
        <f>IF(OR(LEFT(DULIEU!$V336,LEN(SCT!$G$8))=SCT!$G$8,LEFT(DULIEU!$W336,LEN(SCT!$G$8))=SCT!$G$8),DULIEU!O336,"")</f>
        <v/>
      </c>
      <c r="G344" s="853" t="str">
        <f>IF(E344="","",IF(LEFT(DULIEU!$V336,LEN(SCT!$G$8))=SCT!$G$8,DULIEU!$W336,IF(LEFT(DULIEU!$W336,LEN(SCT!$G$8))=SCT!$G$8,DULIEU!$V336)))</f>
        <v/>
      </c>
      <c r="H344" s="854">
        <f>IF(E344="",0,IF(LEFT(DULIEU!$V336,LEN(SCT!$G$8))=SCT!$G$8,DULIEU!$X336,0))</f>
        <v>0</v>
      </c>
      <c r="I344" s="854">
        <f>IF(E344="",0,IF(LEFT(DULIEU!$W336,LEN(SCT!$G$8))=SCT!$G$8,DULIEU!$X336,0))</f>
        <v>0</v>
      </c>
      <c r="J344" s="855">
        <f>MAX($J$13+SUBTOTAL(9,$H$15:H344)-SUBTOTAL(9,$I$15:I344)-$K$13,0)</f>
        <v>2008267500</v>
      </c>
      <c r="K344" s="855">
        <f>MAX($K$13+SUBTOTAL(9,$I$15:I344)-SUBTOTAL(9,$H$15:H344)-$J$13,0)</f>
        <v>0</v>
      </c>
      <c r="L344" s="846" t="str">
        <f t="shared" si="6"/>
        <v/>
      </c>
      <c r="M344" s="420"/>
      <c r="N344" s="420"/>
      <c r="O344" s="420"/>
      <c r="P344" s="420"/>
      <c r="Q344" s="420"/>
      <c r="R344" s="420"/>
      <c r="S344" s="420"/>
      <c r="T344" s="420"/>
      <c r="U344" s="420"/>
      <c r="V344" s="420"/>
      <c r="W344" s="420"/>
      <c r="X344" s="420"/>
      <c r="Y344" s="420"/>
      <c r="Z344" s="420"/>
      <c r="AA344" s="420"/>
      <c r="AB344" s="420"/>
      <c r="AC344" s="420"/>
    </row>
    <row r="345" spans="1:29" ht="13.5" hidden="1" customHeight="1">
      <c r="A345" s="420"/>
      <c r="B345" s="853" t="str">
        <f>IF(OR(LEFT(DULIEU!$V337,LEN(SCT!$G$8))=SCT!$G$8,LEFT(DULIEU!$W337,LEN(SCT!$G$8))=SCT!$G$8),DULIEU!D337,"")</f>
        <v/>
      </c>
      <c r="C345" s="853" t="str">
        <f>IF(OR(LEFT(DULIEU!$V337,LEN(SCT!$G$8))=SCT!$G$8,LEFT(DULIEU!$W337,LEN(SCT!$G$8))=SCT!$G$8),DULIEU!H337,"")</f>
        <v/>
      </c>
      <c r="D345" s="853" t="str">
        <f>IF(OR(LEFT(DULIEU!$V337,LEN(SCT!$G$8))=SCT!$G$8,LEFT(DULIEU!$W337,LEN(SCT!$G$8))=SCT!$G$8),DULIEU!J337,"")</f>
        <v/>
      </c>
      <c r="E345" s="853" t="str">
        <f>IF(OR(LEFT(DULIEU!$V337,LEN(SCT!$G$8))=SCT!$G$8,LEFT(DULIEU!$W337,LEN(SCT!$G$8))=SCT!$G$8),DULIEU!E337,"")</f>
        <v/>
      </c>
      <c r="F345" s="1179" t="str">
        <f>IF(OR(LEFT(DULIEU!$V337,LEN(SCT!$G$8))=SCT!$G$8,LEFT(DULIEU!$W337,LEN(SCT!$G$8))=SCT!$G$8),DULIEU!O337,"")</f>
        <v/>
      </c>
      <c r="G345" s="853" t="str">
        <f>IF(E345="","",IF(LEFT(DULIEU!$V337,LEN(SCT!$G$8))=SCT!$G$8,DULIEU!$W337,IF(LEFT(DULIEU!$W337,LEN(SCT!$G$8))=SCT!$G$8,DULIEU!$V337)))</f>
        <v/>
      </c>
      <c r="H345" s="854">
        <f>IF(E345="",0,IF(LEFT(DULIEU!$V337,LEN(SCT!$G$8))=SCT!$G$8,DULIEU!$X337,0))</f>
        <v>0</v>
      </c>
      <c r="I345" s="854">
        <f>IF(E345="",0,IF(LEFT(DULIEU!$W337,LEN(SCT!$G$8))=SCT!$G$8,DULIEU!$X337,0))</f>
        <v>0</v>
      </c>
      <c r="J345" s="855">
        <f>MAX($J$13+SUBTOTAL(9,$H$15:H345)-SUBTOTAL(9,$I$15:I345)-$K$13,0)</f>
        <v>2008267500</v>
      </c>
      <c r="K345" s="855">
        <f>MAX($K$13+SUBTOTAL(9,$I$15:I345)-SUBTOTAL(9,$H$15:H345)-$J$13,0)</f>
        <v>0</v>
      </c>
      <c r="L345" s="846" t="str">
        <f t="shared" si="6"/>
        <v/>
      </c>
      <c r="M345" s="420"/>
      <c r="N345" s="420"/>
      <c r="O345" s="420"/>
      <c r="P345" s="420"/>
      <c r="Q345" s="420"/>
      <c r="R345" s="420"/>
      <c r="S345" s="420"/>
      <c r="T345" s="420"/>
      <c r="U345" s="420"/>
      <c r="V345" s="420"/>
      <c r="W345" s="420"/>
      <c r="X345" s="420"/>
      <c r="Y345" s="420"/>
      <c r="Z345" s="420"/>
      <c r="AA345" s="420"/>
      <c r="AB345" s="420"/>
      <c r="AC345" s="420"/>
    </row>
    <row r="346" spans="1:29" ht="13.5" hidden="1" customHeight="1">
      <c r="A346" s="420"/>
      <c r="B346" s="853" t="str">
        <f>IF(OR(LEFT(DULIEU!$V338,LEN(SCT!$G$8))=SCT!$G$8,LEFT(DULIEU!$W338,LEN(SCT!$G$8))=SCT!$G$8),DULIEU!D338,"")</f>
        <v/>
      </c>
      <c r="C346" s="853" t="str">
        <f>IF(OR(LEFT(DULIEU!$V338,LEN(SCT!$G$8))=SCT!$G$8,LEFT(DULIEU!$W338,LEN(SCT!$G$8))=SCT!$G$8),DULIEU!H338,"")</f>
        <v/>
      </c>
      <c r="D346" s="853" t="str">
        <f>IF(OR(LEFT(DULIEU!$V338,LEN(SCT!$G$8))=SCT!$G$8,LEFT(DULIEU!$W338,LEN(SCT!$G$8))=SCT!$G$8),DULIEU!J338,"")</f>
        <v/>
      </c>
      <c r="E346" s="853" t="str">
        <f>IF(OR(LEFT(DULIEU!$V338,LEN(SCT!$G$8))=SCT!$G$8,LEFT(DULIEU!$W338,LEN(SCT!$G$8))=SCT!$G$8),DULIEU!E338,"")</f>
        <v/>
      </c>
      <c r="F346" s="1179" t="str">
        <f>IF(OR(LEFT(DULIEU!$V338,LEN(SCT!$G$8))=SCT!$G$8,LEFT(DULIEU!$W338,LEN(SCT!$G$8))=SCT!$G$8),DULIEU!O338,"")</f>
        <v/>
      </c>
      <c r="G346" s="853" t="str">
        <f>IF(E346="","",IF(LEFT(DULIEU!$V338,LEN(SCT!$G$8))=SCT!$G$8,DULIEU!$W338,IF(LEFT(DULIEU!$W338,LEN(SCT!$G$8))=SCT!$G$8,DULIEU!$V338)))</f>
        <v/>
      </c>
      <c r="H346" s="854">
        <f>IF(E346="",0,IF(LEFT(DULIEU!$V338,LEN(SCT!$G$8))=SCT!$G$8,DULIEU!$X338,0))</f>
        <v>0</v>
      </c>
      <c r="I346" s="854">
        <f>IF(E346="",0,IF(LEFT(DULIEU!$W338,LEN(SCT!$G$8))=SCT!$G$8,DULIEU!$X338,0))</f>
        <v>0</v>
      </c>
      <c r="J346" s="855">
        <f>MAX($J$13+SUBTOTAL(9,$H$15:H346)-SUBTOTAL(9,$I$15:I346)-$K$13,0)</f>
        <v>2008267500</v>
      </c>
      <c r="K346" s="855">
        <f>MAX($K$13+SUBTOTAL(9,$I$15:I346)-SUBTOTAL(9,$H$15:H346)-$J$13,0)</f>
        <v>0</v>
      </c>
      <c r="L346" s="846" t="str">
        <f t="shared" si="6"/>
        <v/>
      </c>
      <c r="M346" s="420"/>
      <c r="N346" s="420"/>
      <c r="O346" s="420"/>
      <c r="P346" s="420"/>
      <c r="Q346" s="420"/>
      <c r="R346" s="420"/>
      <c r="S346" s="420"/>
      <c r="T346" s="420"/>
      <c r="U346" s="420"/>
      <c r="V346" s="420"/>
      <c r="W346" s="420"/>
      <c r="X346" s="420"/>
      <c r="Y346" s="420"/>
      <c r="Z346" s="420"/>
      <c r="AA346" s="420"/>
      <c r="AB346" s="420"/>
      <c r="AC346" s="420"/>
    </row>
    <row r="347" spans="1:29" ht="13.5" hidden="1" customHeight="1">
      <c r="A347" s="420"/>
      <c r="B347" s="853" t="str">
        <f>IF(OR(LEFT(DULIEU!$V339,LEN(SCT!$G$8))=SCT!$G$8,LEFT(DULIEU!$W339,LEN(SCT!$G$8))=SCT!$G$8),DULIEU!D339,"")</f>
        <v/>
      </c>
      <c r="C347" s="853" t="str">
        <f>IF(OR(LEFT(DULIEU!$V339,LEN(SCT!$G$8))=SCT!$G$8,LEFT(DULIEU!$W339,LEN(SCT!$G$8))=SCT!$G$8),DULIEU!H339,"")</f>
        <v/>
      </c>
      <c r="D347" s="853" t="str">
        <f>IF(OR(LEFT(DULIEU!$V339,LEN(SCT!$G$8))=SCT!$G$8,LEFT(DULIEU!$W339,LEN(SCT!$G$8))=SCT!$G$8),DULIEU!J339,"")</f>
        <v/>
      </c>
      <c r="E347" s="853" t="str">
        <f>IF(OR(LEFT(DULIEU!$V339,LEN(SCT!$G$8))=SCT!$G$8,LEFT(DULIEU!$W339,LEN(SCT!$G$8))=SCT!$G$8),DULIEU!E339,"")</f>
        <v/>
      </c>
      <c r="F347" s="1179" t="str">
        <f>IF(OR(LEFT(DULIEU!$V339,LEN(SCT!$G$8))=SCT!$G$8,LEFT(DULIEU!$W339,LEN(SCT!$G$8))=SCT!$G$8),DULIEU!O339,"")</f>
        <v/>
      </c>
      <c r="G347" s="853" t="str">
        <f>IF(E347="","",IF(LEFT(DULIEU!$V339,LEN(SCT!$G$8))=SCT!$G$8,DULIEU!$W339,IF(LEFT(DULIEU!$W339,LEN(SCT!$G$8))=SCT!$G$8,DULIEU!$V339)))</f>
        <v/>
      </c>
      <c r="H347" s="854">
        <f>IF(E347="",0,IF(LEFT(DULIEU!$V339,LEN(SCT!$G$8))=SCT!$G$8,DULIEU!$X339,0))</f>
        <v>0</v>
      </c>
      <c r="I347" s="854">
        <f>IF(E347="",0,IF(LEFT(DULIEU!$W339,LEN(SCT!$G$8))=SCT!$G$8,DULIEU!$X339,0))</f>
        <v>0</v>
      </c>
      <c r="J347" s="855">
        <f>MAX($J$13+SUBTOTAL(9,$H$15:H347)-SUBTOTAL(9,$I$15:I347)-$K$13,0)</f>
        <v>2008267500</v>
      </c>
      <c r="K347" s="855">
        <f>MAX($K$13+SUBTOTAL(9,$I$15:I347)-SUBTOTAL(9,$H$15:H347)-$J$13,0)</f>
        <v>0</v>
      </c>
      <c r="L347" s="846" t="str">
        <f t="shared" si="6"/>
        <v/>
      </c>
      <c r="M347" s="420"/>
      <c r="N347" s="420"/>
      <c r="O347" s="420"/>
      <c r="P347" s="420"/>
      <c r="Q347" s="420"/>
      <c r="R347" s="420"/>
      <c r="S347" s="420"/>
      <c r="T347" s="420"/>
      <c r="U347" s="420"/>
      <c r="V347" s="420"/>
      <c r="W347" s="420"/>
      <c r="X347" s="420"/>
      <c r="Y347" s="420"/>
      <c r="Z347" s="420"/>
      <c r="AA347" s="420"/>
      <c r="AB347" s="420"/>
      <c r="AC347" s="420"/>
    </row>
    <row r="348" spans="1:29" ht="13.5" hidden="1" customHeight="1">
      <c r="A348" s="420"/>
      <c r="B348" s="853" t="str">
        <f>IF(OR(LEFT(DULIEU!$V340,LEN(SCT!$G$8))=SCT!$G$8,LEFT(DULIEU!$W340,LEN(SCT!$G$8))=SCT!$G$8),DULIEU!D340,"")</f>
        <v/>
      </c>
      <c r="C348" s="853" t="str">
        <f>IF(OR(LEFT(DULIEU!$V340,LEN(SCT!$G$8))=SCT!$G$8,LEFT(DULIEU!$W340,LEN(SCT!$G$8))=SCT!$G$8),DULIEU!H340,"")</f>
        <v/>
      </c>
      <c r="D348" s="853" t="str">
        <f>IF(OR(LEFT(DULIEU!$V340,LEN(SCT!$G$8))=SCT!$G$8,LEFT(DULIEU!$W340,LEN(SCT!$G$8))=SCT!$G$8),DULIEU!J340,"")</f>
        <v/>
      </c>
      <c r="E348" s="853" t="str">
        <f>IF(OR(LEFT(DULIEU!$V340,LEN(SCT!$G$8))=SCT!$G$8,LEFT(DULIEU!$W340,LEN(SCT!$G$8))=SCT!$G$8),DULIEU!E340,"")</f>
        <v/>
      </c>
      <c r="F348" s="1179" t="str">
        <f>IF(OR(LEFT(DULIEU!$V340,LEN(SCT!$G$8))=SCT!$G$8,LEFT(DULIEU!$W340,LEN(SCT!$G$8))=SCT!$G$8),DULIEU!O340,"")</f>
        <v/>
      </c>
      <c r="G348" s="853" t="str">
        <f>IF(E348="","",IF(LEFT(DULIEU!$V340,LEN(SCT!$G$8))=SCT!$G$8,DULIEU!$W340,IF(LEFT(DULIEU!$W340,LEN(SCT!$G$8))=SCT!$G$8,DULIEU!$V340)))</f>
        <v/>
      </c>
      <c r="H348" s="854">
        <f>IF(E348="",0,IF(LEFT(DULIEU!$V340,LEN(SCT!$G$8))=SCT!$G$8,DULIEU!$X340,0))</f>
        <v>0</v>
      </c>
      <c r="I348" s="854">
        <f>IF(E348="",0,IF(LEFT(DULIEU!$W340,LEN(SCT!$G$8))=SCT!$G$8,DULIEU!$X340,0))</f>
        <v>0</v>
      </c>
      <c r="J348" s="855">
        <f>MAX($J$13+SUBTOTAL(9,$H$15:H348)-SUBTOTAL(9,$I$15:I348)-$K$13,0)</f>
        <v>2008267500</v>
      </c>
      <c r="K348" s="855">
        <f>MAX($K$13+SUBTOTAL(9,$I$15:I348)-SUBTOTAL(9,$H$15:H348)-$J$13,0)</f>
        <v>0</v>
      </c>
      <c r="L348" s="846" t="str">
        <f t="shared" si="6"/>
        <v/>
      </c>
      <c r="M348" s="420"/>
      <c r="N348" s="420"/>
      <c r="O348" s="420"/>
      <c r="P348" s="420"/>
      <c r="Q348" s="420"/>
      <c r="R348" s="420"/>
      <c r="S348" s="420"/>
      <c r="T348" s="420"/>
      <c r="U348" s="420"/>
      <c r="V348" s="420"/>
      <c r="W348" s="420"/>
      <c r="X348" s="420"/>
      <c r="Y348" s="420"/>
      <c r="Z348" s="420"/>
      <c r="AA348" s="420"/>
      <c r="AB348" s="420"/>
      <c r="AC348" s="420"/>
    </row>
    <row r="349" spans="1:29" ht="13.5" hidden="1" customHeight="1">
      <c r="A349" s="420"/>
      <c r="B349" s="853" t="str">
        <f>IF(OR(LEFT(DULIEU!$V341,LEN(SCT!$G$8))=SCT!$G$8,LEFT(DULIEU!$W341,LEN(SCT!$G$8))=SCT!$G$8),DULIEU!D341,"")</f>
        <v/>
      </c>
      <c r="C349" s="853" t="str">
        <f>IF(OR(LEFT(DULIEU!$V341,LEN(SCT!$G$8))=SCT!$G$8,LEFT(DULIEU!$W341,LEN(SCT!$G$8))=SCT!$G$8),DULIEU!H341,"")</f>
        <v/>
      </c>
      <c r="D349" s="853" t="str">
        <f>IF(OR(LEFT(DULIEU!$V341,LEN(SCT!$G$8))=SCT!$G$8,LEFT(DULIEU!$W341,LEN(SCT!$G$8))=SCT!$G$8),DULIEU!J341,"")</f>
        <v/>
      </c>
      <c r="E349" s="853" t="str">
        <f>IF(OR(LEFT(DULIEU!$V341,LEN(SCT!$G$8))=SCT!$G$8,LEFT(DULIEU!$W341,LEN(SCT!$G$8))=SCT!$G$8),DULIEU!E341,"")</f>
        <v/>
      </c>
      <c r="F349" s="1179" t="str">
        <f>IF(OR(LEFT(DULIEU!$V341,LEN(SCT!$G$8))=SCT!$G$8,LEFT(DULIEU!$W341,LEN(SCT!$G$8))=SCT!$G$8),DULIEU!O341,"")</f>
        <v/>
      </c>
      <c r="G349" s="853" t="str">
        <f>IF(E349="","",IF(LEFT(DULIEU!$V341,LEN(SCT!$G$8))=SCT!$G$8,DULIEU!$W341,IF(LEFT(DULIEU!$W341,LEN(SCT!$G$8))=SCT!$G$8,DULIEU!$V341)))</f>
        <v/>
      </c>
      <c r="H349" s="854">
        <f>IF(E349="",0,IF(LEFT(DULIEU!$V341,LEN(SCT!$G$8))=SCT!$G$8,DULIEU!$X341,0))</f>
        <v>0</v>
      </c>
      <c r="I349" s="854">
        <f>IF(E349="",0,IF(LEFT(DULIEU!$W341,LEN(SCT!$G$8))=SCT!$G$8,DULIEU!$X341,0))</f>
        <v>0</v>
      </c>
      <c r="J349" s="855">
        <f>MAX($J$13+SUBTOTAL(9,$H$15:H349)-SUBTOTAL(9,$I$15:I349)-$K$13,0)</f>
        <v>2008267500</v>
      </c>
      <c r="K349" s="855">
        <f>MAX($K$13+SUBTOTAL(9,$I$15:I349)-SUBTOTAL(9,$H$15:H349)-$J$13,0)</f>
        <v>0</v>
      </c>
      <c r="L349" s="846" t="str">
        <f t="shared" si="6"/>
        <v/>
      </c>
      <c r="M349" s="420"/>
      <c r="N349" s="420"/>
      <c r="O349" s="420"/>
      <c r="P349" s="420"/>
      <c r="Q349" s="420"/>
      <c r="R349" s="420"/>
      <c r="S349" s="420"/>
      <c r="T349" s="420"/>
      <c r="U349" s="420"/>
      <c r="V349" s="420"/>
      <c r="W349" s="420"/>
      <c r="X349" s="420"/>
      <c r="Y349" s="420"/>
      <c r="Z349" s="420"/>
      <c r="AA349" s="420"/>
      <c r="AB349" s="420"/>
      <c r="AC349" s="420"/>
    </row>
    <row r="350" spans="1:29" ht="13.5" hidden="1" customHeight="1">
      <c r="A350" s="420"/>
      <c r="B350" s="853" t="str">
        <f>IF(OR(LEFT(DULIEU!$V342,LEN(SCT!$G$8))=SCT!$G$8,LEFT(DULIEU!$W342,LEN(SCT!$G$8))=SCT!$G$8),DULIEU!D342,"")</f>
        <v/>
      </c>
      <c r="C350" s="853" t="str">
        <f>IF(OR(LEFT(DULIEU!$V342,LEN(SCT!$G$8))=SCT!$G$8,LEFT(DULIEU!$W342,LEN(SCT!$G$8))=SCT!$G$8),DULIEU!H342,"")</f>
        <v/>
      </c>
      <c r="D350" s="853" t="str">
        <f>IF(OR(LEFT(DULIEU!$V342,LEN(SCT!$G$8))=SCT!$G$8,LEFT(DULIEU!$W342,LEN(SCT!$G$8))=SCT!$G$8),DULIEU!J342,"")</f>
        <v/>
      </c>
      <c r="E350" s="853" t="str">
        <f>IF(OR(LEFT(DULIEU!$V342,LEN(SCT!$G$8))=SCT!$G$8,LEFT(DULIEU!$W342,LEN(SCT!$G$8))=SCT!$G$8),DULIEU!E342,"")</f>
        <v/>
      </c>
      <c r="F350" s="1179" t="str">
        <f>IF(OR(LEFT(DULIEU!$V342,LEN(SCT!$G$8))=SCT!$G$8,LEFT(DULIEU!$W342,LEN(SCT!$G$8))=SCT!$G$8),DULIEU!O342,"")</f>
        <v/>
      </c>
      <c r="G350" s="853" t="str">
        <f>IF(E350="","",IF(LEFT(DULIEU!$V342,LEN(SCT!$G$8))=SCT!$G$8,DULIEU!$W342,IF(LEFT(DULIEU!$W342,LEN(SCT!$G$8))=SCT!$G$8,DULIEU!$V342)))</f>
        <v/>
      </c>
      <c r="H350" s="854">
        <f>IF(E350="",0,IF(LEFT(DULIEU!$V342,LEN(SCT!$G$8))=SCT!$G$8,DULIEU!$X342,0))</f>
        <v>0</v>
      </c>
      <c r="I350" s="854">
        <f>IF(E350="",0,IF(LEFT(DULIEU!$W342,LEN(SCT!$G$8))=SCT!$G$8,DULIEU!$X342,0))</f>
        <v>0</v>
      </c>
      <c r="J350" s="855">
        <f>MAX($J$13+SUBTOTAL(9,$H$15:H350)-SUBTOTAL(9,$I$15:I350)-$K$13,0)</f>
        <v>2008267500</v>
      </c>
      <c r="K350" s="855">
        <f>MAX($K$13+SUBTOTAL(9,$I$15:I350)-SUBTOTAL(9,$H$15:H350)-$J$13,0)</f>
        <v>0</v>
      </c>
      <c r="L350" s="846" t="str">
        <f t="shared" si="6"/>
        <v/>
      </c>
      <c r="M350" s="420"/>
      <c r="N350" s="420"/>
      <c r="O350" s="420"/>
      <c r="P350" s="420"/>
      <c r="Q350" s="420"/>
      <c r="R350" s="420"/>
      <c r="S350" s="420"/>
      <c r="T350" s="420"/>
      <c r="U350" s="420"/>
      <c r="V350" s="420"/>
      <c r="W350" s="420"/>
      <c r="X350" s="420"/>
      <c r="Y350" s="420"/>
      <c r="Z350" s="420"/>
      <c r="AA350" s="420"/>
      <c r="AB350" s="420"/>
      <c r="AC350" s="420"/>
    </row>
    <row r="351" spans="1:29" ht="13.5" hidden="1" customHeight="1">
      <c r="A351" s="420"/>
      <c r="B351" s="853" t="str">
        <f>IF(OR(LEFT(DULIEU!$V343,LEN(SCT!$G$8))=SCT!$G$8,LEFT(DULIEU!$W343,LEN(SCT!$G$8))=SCT!$G$8),DULIEU!D343,"")</f>
        <v/>
      </c>
      <c r="C351" s="853" t="str">
        <f>IF(OR(LEFT(DULIEU!$V343,LEN(SCT!$G$8))=SCT!$G$8,LEFT(DULIEU!$W343,LEN(SCT!$G$8))=SCT!$G$8),DULIEU!H343,"")</f>
        <v/>
      </c>
      <c r="D351" s="853" t="str">
        <f>IF(OR(LEFT(DULIEU!$V343,LEN(SCT!$G$8))=SCT!$G$8,LEFT(DULIEU!$W343,LEN(SCT!$G$8))=SCT!$G$8),DULIEU!J343,"")</f>
        <v/>
      </c>
      <c r="E351" s="853" t="str">
        <f>IF(OR(LEFT(DULIEU!$V343,LEN(SCT!$G$8))=SCT!$G$8,LEFT(DULIEU!$W343,LEN(SCT!$G$8))=SCT!$G$8),DULIEU!E343,"")</f>
        <v/>
      </c>
      <c r="F351" s="1179" t="str">
        <f>IF(OR(LEFT(DULIEU!$V343,LEN(SCT!$G$8))=SCT!$G$8,LEFT(DULIEU!$W343,LEN(SCT!$G$8))=SCT!$G$8),DULIEU!O343,"")</f>
        <v/>
      </c>
      <c r="G351" s="853" t="str">
        <f>IF(E351="","",IF(LEFT(DULIEU!$V343,LEN(SCT!$G$8))=SCT!$G$8,DULIEU!$W343,IF(LEFT(DULIEU!$W343,LEN(SCT!$G$8))=SCT!$G$8,DULIEU!$V343)))</f>
        <v/>
      </c>
      <c r="H351" s="854">
        <f>IF(E351="",0,IF(LEFT(DULIEU!$V343,LEN(SCT!$G$8))=SCT!$G$8,DULIEU!$X343,0))</f>
        <v>0</v>
      </c>
      <c r="I351" s="854">
        <f>IF(E351="",0,IF(LEFT(DULIEU!$W343,LEN(SCT!$G$8))=SCT!$G$8,DULIEU!$X343,0))</f>
        <v>0</v>
      </c>
      <c r="J351" s="855">
        <f>MAX($J$13+SUBTOTAL(9,$H$15:H351)-SUBTOTAL(9,$I$15:I351)-$K$13,0)</f>
        <v>2008267500</v>
      </c>
      <c r="K351" s="855">
        <f>MAX($K$13+SUBTOTAL(9,$I$15:I351)-SUBTOTAL(9,$H$15:H351)-$J$13,0)</f>
        <v>0</v>
      </c>
      <c r="L351" s="846" t="str">
        <f t="shared" si="6"/>
        <v/>
      </c>
      <c r="M351" s="420"/>
      <c r="N351" s="420"/>
      <c r="O351" s="420"/>
      <c r="P351" s="420"/>
      <c r="Q351" s="420"/>
      <c r="R351" s="420"/>
      <c r="S351" s="420"/>
      <c r="T351" s="420"/>
      <c r="U351" s="420"/>
      <c r="V351" s="420"/>
      <c r="W351" s="420"/>
      <c r="X351" s="420"/>
      <c r="Y351" s="420"/>
      <c r="Z351" s="420"/>
      <c r="AA351" s="420"/>
      <c r="AB351" s="420"/>
      <c r="AC351" s="420"/>
    </row>
    <row r="352" spans="1:29" ht="13.5" hidden="1" customHeight="1">
      <c r="A352" s="420"/>
      <c r="B352" s="853" t="str">
        <f>IF(OR(LEFT(DULIEU!$V344,LEN(SCT!$G$8))=SCT!$G$8,LEFT(DULIEU!$W344,LEN(SCT!$G$8))=SCT!$G$8),DULIEU!D344,"")</f>
        <v/>
      </c>
      <c r="C352" s="853" t="str">
        <f>IF(OR(LEFT(DULIEU!$V344,LEN(SCT!$G$8))=SCT!$G$8,LEFT(DULIEU!$W344,LEN(SCT!$G$8))=SCT!$G$8),DULIEU!H344,"")</f>
        <v/>
      </c>
      <c r="D352" s="853" t="str">
        <f>IF(OR(LEFT(DULIEU!$V344,LEN(SCT!$G$8))=SCT!$G$8,LEFT(DULIEU!$W344,LEN(SCT!$G$8))=SCT!$G$8),DULIEU!J344,"")</f>
        <v/>
      </c>
      <c r="E352" s="853" t="str">
        <f>IF(OR(LEFT(DULIEU!$V344,LEN(SCT!$G$8))=SCT!$G$8,LEFT(DULIEU!$W344,LEN(SCT!$G$8))=SCT!$G$8),DULIEU!E344,"")</f>
        <v/>
      </c>
      <c r="F352" s="1179" t="str">
        <f>IF(OR(LEFT(DULIEU!$V344,LEN(SCT!$G$8))=SCT!$G$8,LEFT(DULIEU!$W344,LEN(SCT!$G$8))=SCT!$G$8),DULIEU!O344,"")</f>
        <v/>
      </c>
      <c r="G352" s="853" t="str">
        <f>IF(E352="","",IF(LEFT(DULIEU!$V344,LEN(SCT!$G$8))=SCT!$G$8,DULIEU!$W344,IF(LEFT(DULIEU!$W344,LEN(SCT!$G$8))=SCT!$G$8,DULIEU!$V344)))</f>
        <v/>
      </c>
      <c r="H352" s="854">
        <f>IF(E352="",0,IF(LEFT(DULIEU!$V344,LEN(SCT!$G$8))=SCT!$G$8,DULIEU!$X344,0))</f>
        <v>0</v>
      </c>
      <c r="I352" s="854">
        <f>IF(E352="",0,IF(LEFT(DULIEU!$W344,LEN(SCT!$G$8))=SCT!$G$8,DULIEU!$X344,0))</f>
        <v>0</v>
      </c>
      <c r="J352" s="855">
        <f>MAX($J$13+SUBTOTAL(9,$H$15:H352)-SUBTOTAL(9,$I$15:I352)-$K$13,0)</f>
        <v>2008267500</v>
      </c>
      <c r="K352" s="855">
        <f>MAX($K$13+SUBTOTAL(9,$I$15:I352)-SUBTOTAL(9,$H$15:H352)-$J$13,0)</f>
        <v>0</v>
      </c>
      <c r="L352" s="846" t="str">
        <f t="shared" si="6"/>
        <v/>
      </c>
      <c r="M352" s="420"/>
      <c r="N352" s="420"/>
      <c r="O352" s="420"/>
      <c r="P352" s="420"/>
      <c r="Q352" s="420"/>
      <c r="R352" s="420"/>
      <c r="S352" s="420"/>
      <c r="T352" s="420"/>
      <c r="U352" s="420"/>
      <c r="V352" s="420"/>
      <c r="W352" s="420"/>
      <c r="X352" s="420"/>
      <c r="Y352" s="420"/>
      <c r="Z352" s="420"/>
      <c r="AA352" s="420"/>
      <c r="AB352" s="420"/>
      <c r="AC352" s="420"/>
    </row>
    <row r="353" spans="1:29" ht="13.5" hidden="1" customHeight="1">
      <c r="A353" s="420"/>
      <c r="B353" s="853" t="str">
        <f>IF(OR(LEFT(DULIEU!$V345,LEN(SCT!$G$8))=SCT!$G$8,LEFT(DULIEU!$W345,LEN(SCT!$G$8))=SCT!$G$8),DULIEU!D345,"")</f>
        <v/>
      </c>
      <c r="C353" s="853" t="str">
        <f>IF(OR(LEFT(DULIEU!$V345,LEN(SCT!$G$8))=SCT!$G$8,LEFT(DULIEU!$W345,LEN(SCT!$G$8))=SCT!$G$8),DULIEU!H345,"")</f>
        <v/>
      </c>
      <c r="D353" s="853" t="str">
        <f>IF(OR(LEFT(DULIEU!$V345,LEN(SCT!$G$8))=SCT!$G$8,LEFT(DULIEU!$W345,LEN(SCT!$G$8))=SCT!$G$8),DULIEU!J345,"")</f>
        <v/>
      </c>
      <c r="E353" s="853" t="str">
        <f>IF(OR(LEFT(DULIEU!$V345,LEN(SCT!$G$8))=SCT!$G$8,LEFT(DULIEU!$W345,LEN(SCT!$G$8))=SCT!$G$8),DULIEU!E345,"")</f>
        <v/>
      </c>
      <c r="F353" s="1179" t="str">
        <f>IF(OR(LEFT(DULIEU!$V345,LEN(SCT!$G$8))=SCT!$G$8,LEFT(DULIEU!$W345,LEN(SCT!$G$8))=SCT!$G$8),DULIEU!O345,"")</f>
        <v/>
      </c>
      <c r="G353" s="853" t="str">
        <f>IF(E353="","",IF(LEFT(DULIEU!$V345,LEN(SCT!$G$8))=SCT!$G$8,DULIEU!$W345,IF(LEFT(DULIEU!$W345,LEN(SCT!$G$8))=SCT!$G$8,DULIEU!$V345)))</f>
        <v/>
      </c>
      <c r="H353" s="854">
        <f>IF(E353="",0,IF(LEFT(DULIEU!$V345,LEN(SCT!$G$8))=SCT!$G$8,DULIEU!$X345,0))</f>
        <v>0</v>
      </c>
      <c r="I353" s="854">
        <f>IF(E353="",0,IF(LEFT(DULIEU!$W345,LEN(SCT!$G$8))=SCT!$G$8,DULIEU!$X345,0))</f>
        <v>0</v>
      </c>
      <c r="J353" s="855">
        <f>MAX($J$13+SUBTOTAL(9,$H$15:H353)-SUBTOTAL(9,$I$15:I353)-$K$13,0)</f>
        <v>2008267500</v>
      </c>
      <c r="K353" s="855">
        <f>MAX($K$13+SUBTOTAL(9,$I$15:I353)-SUBTOTAL(9,$H$15:H353)-$J$13,0)</f>
        <v>0</v>
      </c>
      <c r="L353" s="846" t="str">
        <f t="shared" si="6"/>
        <v/>
      </c>
      <c r="M353" s="420"/>
      <c r="N353" s="420"/>
      <c r="O353" s="420"/>
      <c r="P353" s="420"/>
      <c r="Q353" s="420"/>
      <c r="R353" s="420"/>
      <c r="S353" s="420"/>
      <c r="T353" s="420"/>
      <c r="U353" s="420"/>
      <c r="V353" s="420"/>
      <c r="W353" s="420"/>
      <c r="X353" s="420"/>
      <c r="Y353" s="420"/>
      <c r="Z353" s="420"/>
      <c r="AA353" s="420"/>
      <c r="AB353" s="420"/>
      <c r="AC353" s="420"/>
    </row>
    <row r="354" spans="1:29" ht="13.5" hidden="1" customHeight="1">
      <c r="A354" s="420"/>
      <c r="B354" s="853" t="str">
        <f>IF(OR(LEFT(DULIEU!$V346,LEN(SCT!$G$8))=SCT!$G$8,LEFT(DULIEU!$W346,LEN(SCT!$G$8))=SCT!$G$8),DULIEU!D346,"")</f>
        <v/>
      </c>
      <c r="C354" s="853" t="str">
        <f>IF(OR(LEFT(DULIEU!$V346,LEN(SCT!$G$8))=SCT!$G$8,LEFT(DULIEU!$W346,LEN(SCT!$G$8))=SCT!$G$8),DULIEU!H346,"")</f>
        <v/>
      </c>
      <c r="D354" s="853" t="str">
        <f>IF(OR(LEFT(DULIEU!$V346,LEN(SCT!$G$8))=SCT!$G$8,LEFT(DULIEU!$W346,LEN(SCT!$G$8))=SCT!$G$8),DULIEU!J346,"")</f>
        <v/>
      </c>
      <c r="E354" s="853" t="str">
        <f>IF(OR(LEFT(DULIEU!$V346,LEN(SCT!$G$8))=SCT!$G$8,LEFT(DULIEU!$W346,LEN(SCT!$G$8))=SCT!$G$8),DULIEU!E346,"")</f>
        <v/>
      </c>
      <c r="F354" s="1179" t="str">
        <f>IF(OR(LEFT(DULIEU!$V346,LEN(SCT!$G$8))=SCT!$G$8,LEFT(DULIEU!$W346,LEN(SCT!$G$8))=SCT!$G$8),DULIEU!O346,"")</f>
        <v/>
      </c>
      <c r="G354" s="853" t="str">
        <f>IF(E354="","",IF(LEFT(DULIEU!$V346,LEN(SCT!$G$8))=SCT!$G$8,DULIEU!$W346,IF(LEFT(DULIEU!$W346,LEN(SCT!$G$8))=SCT!$G$8,DULIEU!$V346)))</f>
        <v/>
      </c>
      <c r="H354" s="854">
        <f>IF(E354="",0,IF(LEFT(DULIEU!$V346,LEN(SCT!$G$8))=SCT!$G$8,DULIEU!$X346,0))</f>
        <v>0</v>
      </c>
      <c r="I354" s="854">
        <f>IF(E354="",0,IF(LEFT(DULIEU!$W346,LEN(SCT!$G$8))=SCT!$G$8,DULIEU!$X346,0))</f>
        <v>0</v>
      </c>
      <c r="J354" s="855">
        <f>MAX($J$13+SUBTOTAL(9,$H$15:H354)-SUBTOTAL(9,$I$15:I354)-$K$13,0)</f>
        <v>2008267500</v>
      </c>
      <c r="K354" s="855">
        <f>MAX($K$13+SUBTOTAL(9,$I$15:I354)-SUBTOTAL(9,$H$15:H354)-$J$13,0)</f>
        <v>0</v>
      </c>
      <c r="L354" s="846" t="str">
        <f t="shared" si="6"/>
        <v/>
      </c>
      <c r="M354" s="420"/>
      <c r="N354" s="420"/>
      <c r="O354" s="420"/>
      <c r="P354" s="420"/>
      <c r="Q354" s="420"/>
      <c r="R354" s="420"/>
      <c r="S354" s="420"/>
      <c r="T354" s="420"/>
      <c r="U354" s="420"/>
      <c r="V354" s="420"/>
      <c r="W354" s="420"/>
      <c r="X354" s="420"/>
      <c r="Y354" s="420"/>
      <c r="Z354" s="420"/>
      <c r="AA354" s="420"/>
      <c r="AB354" s="420"/>
      <c r="AC354" s="420"/>
    </row>
    <row r="355" spans="1:29" ht="13.5" hidden="1" customHeight="1">
      <c r="A355" s="420"/>
      <c r="B355" s="853" t="str">
        <f>IF(OR(LEFT(DULIEU!$V347,LEN(SCT!$G$8))=SCT!$G$8,LEFT(DULIEU!$W347,LEN(SCT!$G$8))=SCT!$G$8),DULIEU!D347,"")</f>
        <v/>
      </c>
      <c r="C355" s="853" t="str">
        <f>IF(OR(LEFT(DULIEU!$V347,LEN(SCT!$G$8))=SCT!$G$8,LEFT(DULIEU!$W347,LEN(SCT!$G$8))=SCT!$G$8),DULIEU!H347,"")</f>
        <v/>
      </c>
      <c r="D355" s="853" t="str">
        <f>IF(OR(LEFT(DULIEU!$V347,LEN(SCT!$G$8))=SCT!$G$8,LEFT(DULIEU!$W347,LEN(SCT!$G$8))=SCT!$G$8),DULIEU!J347,"")</f>
        <v/>
      </c>
      <c r="E355" s="853" t="str">
        <f>IF(OR(LEFT(DULIEU!$V347,LEN(SCT!$G$8))=SCT!$G$8,LEFT(DULIEU!$W347,LEN(SCT!$G$8))=SCT!$G$8),DULIEU!E347,"")</f>
        <v/>
      </c>
      <c r="F355" s="1179" t="str">
        <f>IF(OR(LEFT(DULIEU!$V347,LEN(SCT!$G$8))=SCT!$G$8,LEFT(DULIEU!$W347,LEN(SCT!$G$8))=SCT!$G$8),DULIEU!O347,"")</f>
        <v/>
      </c>
      <c r="G355" s="853" t="str">
        <f>IF(E355="","",IF(LEFT(DULIEU!$V347,LEN(SCT!$G$8))=SCT!$G$8,DULIEU!$W347,IF(LEFT(DULIEU!$W347,LEN(SCT!$G$8))=SCT!$G$8,DULIEU!$V347)))</f>
        <v/>
      </c>
      <c r="H355" s="854">
        <f>IF(E355="",0,IF(LEFT(DULIEU!$V347,LEN(SCT!$G$8))=SCT!$G$8,DULIEU!$X347,0))</f>
        <v>0</v>
      </c>
      <c r="I355" s="854">
        <f>IF(E355="",0,IF(LEFT(DULIEU!$W347,LEN(SCT!$G$8))=SCT!$G$8,DULIEU!$X347,0))</f>
        <v>0</v>
      </c>
      <c r="J355" s="855">
        <f>MAX($J$13+SUBTOTAL(9,$H$15:H355)-SUBTOTAL(9,$I$15:I355)-$K$13,0)</f>
        <v>2008267500</v>
      </c>
      <c r="K355" s="855">
        <f>MAX($K$13+SUBTOTAL(9,$I$15:I355)-SUBTOTAL(9,$H$15:H355)-$J$13,0)</f>
        <v>0</v>
      </c>
      <c r="L355" s="846" t="str">
        <f t="shared" si="6"/>
        <v/>
      </c>
      <c r="M355" s="420"/>
      <c r="N355" s="420"/>
      <c r="O355" s="420"/>
      <c r="P355" s="420"/>
      <c r="Q355" s="420"/>
      <c r="R355" s="420"/>
      <c r="S355" s="420"/>
      <c r="T355" s="420"/>
      <c r="U355" s="420"/>
      <c r="V355" s="420"/>
      <c r="W355" s="420"/>
      <c r="X355" s="420"/>
      <c r="Y355" s="420"/>
      <c r="Z355" s="420"/>
      <c r="AA355" s="420"/>
      <c r="AB355" s="420"/>
      <c r="AC355" s="420"/>
    </row>
    <row r="356" spans="1:29" ht="13.5" hidden="1" customHeight="1">
      <c r="A356" s="420"/>
      <c r="B356" s="853" t="str">
        <f>IF(OR(LEFT(DULIEU!$V348,LEN(SCT!$G$8))=SCT!$G$8,LEFT(DULIEU!$W348,LEN(SCT!$G$8))=SCT!$G$8),DULIEU!D348,"")</f>
        <v/>
      </c>
      <c r="C356" s="853" t="str">
        <f>IF(OR(LEFT(DULIEU!$V348,LEN(SCT!$G$8))=SCT!$G$8,LEFT(DULIEU!$W348,LEN(SCT!$G$8))=SCT!$G$8),DULIEU!H348,"")</f>
        <v/>
      </c>
      <c r="D356" s="853" t="str">
        <f>IF(OR(LEFT(DULIEU!$V348,LEN(SCT!$G$8))=SCT!$G$8,LEFT(DULIEU!$W348,LEN(SCT!$G$8))=SCT!$G$8),DULIEU!J348,"")</f>
        <v/>
      </c>
      <c r="E356" s="853" t="str">
        <f>IF(OR(LEFT(DULIEU!$V348,LEN(SCT!$G$8))=SCT!$G$8,LEFT(DULIEU!$W348,LEN(SCT!$G$8))=SCT!$G$8),DULIEU!E348,"")</f>
        <v/>
      </c>
      <c r="F356" s="1179" t="str">
        <f>IF(OR(LEFT(DULIEU!$V348,LEN(SCT!$G$8))=SCT!$G$8,LEFT(DULIEU!$W348,LEN(SCT!$G$8))=SCT!$G$8),DULIEU!O348,"")</f>
        <v/>
      </c>
      <c r="G356" s="853" t="str">
        <f>IF(E356="","",IF(LEFT(DULIEU!$V348,LEN(SCT!$G$8))=SCT!$G$8,DULIEU!$W348,IF(LEFT(DULIEU!$W348,LEN(SCT!$G$8))=SCT!$G$8,DULIEU!$V348)))</f>
        <v/>
      </c>
      <c r="H356" s="854">
        <f>IF(E356="",0,IF(LEFT(DULIEU!$V348,LEN(SCT!$G$8))=SCT!$G$8,DULIEU!$X348,0))</f>
        <v>0</v>
      </c>
      <c r="I356" s="854">
        <f>IF(E356="",0,IF(LEFT(DULIEU!$W348,LEN(SCT!$G$8))=SCT!$G$8,DULIEU!$X348,0))</f>
        <v>0</v>
      </c>
      <c r="J356" s="855">
        <f>MAX($J$13+SUBTOTAL(9,$H$15:H356)-SUBTOTAL(9,$I$15:I356)-$K$13,0)</f>
        <v>2008267500</v>
      </c>
      <c r="K356" s="855">
        <f>MAX($K$13+SUBTOTAL(9,$I$15:I356)-SUBTOTAL(9,$H$15:H356)-$J$13,0)</f>
        <v>0</v>
      </c>
      <c r="L356" s="846" t="str">
        <f t="shared" si="6"/>
        <v/>
      </c>
      <c r="M356" s="420"/>
      <c r="N356" s="420"/>
      <c r="O356" s="420"/>
      <c r="P356" s="420"/>
      <c r="Q356" s="420"/>
      <c r="R356" s="420"/>
      <c r="S356" s="420"/>
      <c r="T356" s="420"/>
      <c r="U356" s="420"/>
      <c r="V356" s="420"/>
      <c r="W356" s="420"/>
      <c r="X356" s="420"/>
      <c r="Y356" s="420"/>
      <c r="Z356" s="420"/>
      <c r="AA356" s="420"/>
      <c r="AB356" s="420"/>
      <c r="AC356" s="420"/>
    </row>
    <row r="357" spans="1:29" ht="13.5" hidden="1" customHeight="1">
      <c r="A357" s="420"/>
      <c r="B357" s="853" t="str">
        <f>IF(OR(LEFT(DULIEU!$V349,LEN(SCT!$G$8))=SCT!$G$8,LEFT(DULIEU!$W349,LEN(SCT!$G$8))=SCT!$G$8),DULIEU!D349,"")</f>
        <v/>
      </c>
      <c r="C357" s="853" t="str">
        <f>IF(OR(LEFT(DULIEU!$V349,LEN(SCT!$G$8))=SCT!$G$8,LEFT(DULIEU!$W349,LEN(SCT!$G$8))=SCT!$G$8),DULIEU!H349,"")</f>
        <v/>
      </c>
      <c r="D357" s="853" t="str">
        <f>IF(OR(LEFT(DULIEU!$V349,LEN(SCT!$G$8))=SCT!$G$8,LEFT(DULIEU!$W349,LEN(SCT!$G$8))=SCT!$G$8),DULIEU!J349,"")</f>
        <v/>
      </c>
      <c r="E357" s="853" t="str">
        <f>IF(OR(LEFT(DULIEU!$V349,LEN(SCT!$G$8))=SCT!$G$8,LEFT(DULIEU!$W349,LEN(SCT!$G$8))=SCT!$G$8),DULIEU!E349,"")</f>
        <v/>
      </c>
      <c r="F357" s="1179" t="str">
        <f>IF(OR(LEFT(DULIEU!$V349,LEN(SCT!$G$8))=SCT!$G$8,LEFT(DULIEU!$W349,LEN(SCT!$G$8))=SCT!$G$8),DULIEU!O349,"")</f>
        <v/>
      </c>
      <c r="G357" s="853" t="str">
        <f>IF(E357="","",IF(LEFT(DULIEU!$V349,LEN(SCT!$G$8))=SCT!$G$8,DULIEU!$W349,IF(LEFT(DULIEU!$W349,LEN(SCT!$G$8))=SCT!$G$8,DULIEU!$V349)))</f>
        <v/>
      </c>
      <c r="H357" s="854">
        <f>IF(E357="",0,IF(LEFT(DULIEU!$V349,LEN(SCT!$G$8))=SCT!$G$8,DULIEU!$X349,0))</f>
        <v>0</v>
      </c>
      <c r="I357" s="854">
        <f>IF(E357="",0,IF(LEFT(DULIEU!$W349,LEN(SCT!$G$8))=SCT!$G$8,DULIEU!$X349,0))</f>
        <v>0</v>
      </c>
      <c r="J357" s="855">
        <f>MAX($J$13+SUBTOTAL(9,$H$15:H357)-SUBTOTAL(9,$I$15:I357)-$K$13,0)</f>
        <v>2008267500</v>
      </c>
      <c r="K357" s="855">
        <f>MAX($K$13+SUBTOTAL(9,$I$15:I357)-SUBTOTAL(9,$H$15:H357)-$J$13,0)</f>
        <v>0</v>
      </c>
      <c r="L357" s="846" t="str">
        <f t="shared" si="6"/>
        <v/>
      </c>
      <c r="M357" s="420"/>
      <c r="N357" s="420"/>
      <c r="O357" s="420"/>
      <c r="P357" s="420"/>
      <c r="Q357" s="420"/>
      <c r="R357" s="420"/>
      <c r="S357" s="420"/>
      <c r="T357" s="420"/>
      <c r="U357" s="420"/>
      <c r="V357" s="420"/>
      <c r="W357" s="420"/>
      <c r="X357" s="420"/>
      <c r="Y357" s="420"/>
      <c r="Z357" s="420"/>
      <c r="AA357" s="420"/>
      <c r="AB357" s="420"/>
      <c r="AC357" s="420"/>
    </row>
    <row r="358" spans="1:29" ht="13.5" hidden="1" customHeight="1">
      <c r="A358" s="420"/>
      <c r="B358" s="853" t="str">
        <f>IF(OR(LEFT(DULIEU!$V350,LEN(SCT!$G$8))=SCT!$G$8,LEFT(DULIEU!$W350,LEN(SCT!$G$8))=SCT!$G$8),DULIEU!D350,"")</f>
        <v/>
      </c>
      <c r="C358" s="853" t="str">
        <f>IF(OR(LEFT(DULIEU!$V350,LEN(SCT!$G$8))=SCT!$G$8,LEFT(DULIEU!$W350,LEN(SCT!$G$8))=SCT!$G$8),DULIEU!H350,"")</f>
        <v/>
      </c>
      <c r="D358" s="853" t="str">
        <f>IF(OR(LEFT(DULIEU!$V350,LEN(SCT!$G$8))=SCT!$G$8,LEFT(DULIEU!$W350,LEN(SCT!$G$8))=SCT!$G$8),DULIEU!J350,"")</f>
        <v/>
      </c>
      <c r="E358" s="853" t="str">
        <f>IF(OR(LEFT(DULIEU!$V350,LEN(SCT!$G$8))=SCT!$G$8,LEFT(DULIEU!$W350,LEN(SCT!$G$8))=SCT!$G$8),DULIEU!E350,"")</f>
        <v/>
      </c>
      <c r="F358" s="1179" t="str">
        <f>IF(OR(LEFT(DULIEU!$V350,LEN(SCT!$G$8))=SCT!$G$8,LEFT(DULIEU!$W350,LEN(SCT!$G$8))=SCT!$G$8),DULIEU!O350,"")</f>
        <v/>
      </c>
      <c r="G358" s="853" t="str">
        <f>IF(E358="","",IF(LEFT(DULIEU!$V350,LEN(SCT!$G$8))=SCT!$G$8,DULIEU!$W350,IF(LEFT(DULIEU!$W350,LEN(SCT!$G$8))=SCT!$G$8,DULIEU!$V350)))</f>
        <v/>
      </c>
      <c r="H358" s="854">
        <f>IF(E358="",0,IF(LEFT(DULIEU!$V350,LEN(SCT!$G$8))=SCT!$G$8,DULIEU!$X350,0))</f>
        <v>0</v>
      </c>
      <c r="I358" s="854">
        <f>IF(E358="",0,IF(LEFT(DULIEU!$W350,LEN(SCT!$G$8))=SCT!$G$8,DULIEU!$X350,0))</f>
        <v>0</v>
      </c>
      <c r="J358" s="855">
        <f>MAX($J$13+SUBTOTAL(9,$H$15:H358)-SUBTOTAL(9,$I$15:I358)-$K$13,0)</f>
        <v>2008267500</v>
      </c>
      <c r="K358" s="855">
        <f>MAX($K$13+SUBTOTAL(9,$I$15:I358)-SUBTOTAL(9,$H$15:H358)-$J$13,0)</f>
        <v>0</v>
      </c>
      <c r="L358" s="846" t="str">
        <f t="shared" si="6"/>
        <v/>
      </c>
      <c r="M358" s="420"/>
      <c r="N358" s="420"/>
      <c r="O358" s="420"/>
      <c r="P358" s="420"/>
      <c r="Q358" s="420"/>
      <c r="R358" s="420"/>
      <c r="S358" s="420"/>
      <c r="T358" s="420"/>
      <c r="U358" s="420"/>
      <c r="V358" s="420"/>
      <c r="W358" s="420"/>
      <c r="X358" s="420"/>
      <c r="Y358" s="420"/>
      <c r="Z358" s="420"/>
      <c r="AA358" s="420"/>
      <c r="AB358" s="420"/>
      <c r="AC358" s="420"/>
    </row>
    <row r="359" spans="1:29" ht="13.5" hidden="1" customHeight="1">
      <c r="A359" s="420"/>
      <c r="B359" s="853" t="str">
        <f>IF(OR(LEFT(DULIEU!$V351,LEN(SCT!$G$8))=SCT!$G$8,LEFT(DULIEU!$W351,LEN(SCT!$G$8))=SCT!$G$8),DULIEU!D351,"")</f>
        <v/>
      </c>
      <c r="C359" s="853" t="str">
        <f>IF(OR(LEFT(DULIEU!$V351,LEN(SCT!$G$8))=SCT!$G$8,LEFT(DULIEU!$W351,LEN(SCT!$G$8))=SCT!$G$8),DULIEU!H351,"")</f>
        <v/>
      </c>
      <c r="D359" s="853" t="str">
        <f>IF(OR(LEFT(DULIEU!$V351,LEN(SCT!$G$8))=SCT!$G$8,LEFT(DULIEU!$W351,LEN(SCT!$G$8))=SCT!$G$8),DULIEU!J351,"")</f>
        <v/>
      </c>
      <c r="E359" s="853" t="str">
        <f>IF(OR(LEFT(DULIEU!$V351,LEN(SCT!$G$8))=SCT!$G$8,LEFT(DULIEU!$W351,LEN(SCT!$G$8))=SCT!$G$8),DULIEU!E351,"")</f>
        <v/>
      </c>
      <c r="F359" s="1179" t="str">
        <f>IF(OR(LEFT(DULIEU!$V351,LEN(SCT!$G$8))=SCT!$G$8,LEFT(DULIEU!$W351,LEN(SCT!$G$8))=SCT!$G$8),DULIEU!O351,"")</f>
        <v/>
      </c>
      <c r="G359" s="853" t="str">
        <f>IF(E359="","",IF(LEFT(DULIEU!$V351,LEN(SCT!$G$8))=SCT!$G$8,DULIEU!$W351,IF(LEFT(DULIEU!$W351,LEN(SCT!$G$8))=SCT!$G$8,DULIEU!$V351)))</f>
        <v/>
      </c>
      <c r="H359" s="854">
        <f>IF(E359="",0,IF(LEFT(DULIEU!$V351,LEN(SCT!$G$8))=SCT!$G$8,DULIEU!$X351,0))</f>
        <v>0</v>
      </c>
      <c r="I359" s="854">
        <f>IF(E359="",0,IF(LEFT(DULIEU!$W351,LEN(SCT!$G$8))=SCT!$G$8,DULIEU!$X351,0))</f>
        <v>0</v>
      </c>
      <c r="J359" s="855">
        <f>MAX($J$13+SUBTOTAL(9,$H$15:H359)-SUBTOTAL(9,$I$15:I359)-$K$13,0)</f>
        <v>2008267500</v>
      </c>
      <c r="K359" s="855">
        <f>MAX($K$13+SUBTOTAL(9,$I$15:I359)-SUBTOTAL(9,$H$15:H359)-$J$13,0)</f>
        <v>0</v>
      </c>
      <c r="L359" s="846" t="str">
        <f t="shared" si="6"/>
        <v/>
      </c>
      <c r="M359" s="420"/>
      <c r="N359" s="420"/>
      <c r="O359" s="420"/>
      <c r="P359" s="420"/>
      <c r="Q359" s="420"/>
      <c r="R359" s="420"/>
      <c r="S359" s="420"/>
      <c r="T359" s="420"/>
      <c r="U359" s="420"/>
      <c r="V359" s="420"/>
      <c r="W359" s="420"/>
      <c r="X359" s="420"/>
      <c r="Y359" s="420"/>
      <c r="Z359" s="420"/>
      <c r="AA359" s="420"/>
      <c r="AB359" s="420"/>
      <c r="AC359" s="420"/>
    </row>
    <row r="360" spans="1:29" ht="13.5" hidden="1" customHeight="1">
      <c r="A360" s="420"/>
      <c r="B360" s="853" t="str">
        <f>IF(OR(LEFT(DULIEU!$V352,LEN(SCT!$G$8))=SCT!$G$8,LEFT(DULIEU!$W352,LEN(SCT!$G$8))=SCT!$G$8),DULIEU!D352,"")</f>
        <v/>
      </c>
      <c r="C360" s="853" t="str">
        <f>IF(OR(LEFT(DULIEU!$V352,LEN(SCT!$G$8))=SCT!$G$8,LEFT(DULIEU!$W352,LEN(SCT!$G$8))=SCT!$G$8),DULIEU!H352,"")</f>
        <v/>
      </c>
      <c r="D360" s="853" t="str">
        <f>IF(OR(LEFT(DULIEU!$V352,LEN(SCT!$G$8))=SCT!$G$8,LEFT(DULIEU!$W352,LEN(SCT!$G$8))=SCT!$G$8),DULIEU!J352,"")</f>
        <v/>
      </c>
      <c r="E360" s="853" t="str">
        <f>IF(OR(LEFT(DULIEU!$V352,LEN(SCT!$G$8))=SCT!$G$8,LEFT(DULIEU!$W352,LEN(SCT!$G$8))=SCT!$G$8),DULIEU!E352,"")</f>
        <v/>
      </c>
      <c r="F360" s="1179" t="str">
        <f>IF(OR(LEFT(DULIEU!$V352,LEN(SCT!$G$8))=SCT!$G$8,LEFT(DULIEU!$W352,LEN(SCT!$G$8))=SCT!$G$8),DULIEU!O352,"")</f>
        <v/>
      </c>
      <c r="G360" s="853" t="str">
        <f>IF(E360="","",IF(LEFT(DULIEU!$V352,LEN(SCT!$G$8))=SCT!$G$8,DULIEU!$W352,IF(LEFT(DULIEU!$W352,LEN(SCT!$G$8))=SCT!$G$8,DULIEU!$V352)))</f>
        <v/>
      </c>
      <c r="H360" s="854">
        <f>IF(E360="",0,IF(LEFT(DULIEU!$V352,LEN(SCT!$G$8))=SCT!$G$8,DULIEU!$X352,0))</f>
        <v>0</v>
      </c>
      <c r="I360" s="854">
        <f>IF(E360="",0,IF(LEFT(DULIEU!$W352,LEN(SCT!$G$8))=SCT!$G$8,DULIEU!$X352,0))</f>
        <v>0</v>
      </c>
      <c r="J360" s="855">
        <f>MAX($J$13+SUBTOTAL(9,$H$15:H360)-SUBTOTAL(9,$I$15:I360)-$K$13,0)</f>
        <v>2008267500</v>
      </c>
      <c r="K360" s="855">
        <f>MAX($K$13+SUBTOTAL(9,$I$15:I360)-SUBTOTAL(9,$H$15:H360)-$J$13,0)</f>
        <v>0</v>
      </c>
      <c r="L360" s="846" t="str">
        <f t="shared" si="6"/>
        <v/>
      </c>
      <c r="M360" s="420"/>
      <c r="N360" s="420"/>
      <c r="O360" s="420"/>
      <c r="P360" s="420"/>
      <c r="Q360" s="420"/>
      <c r="R360" s="420"/>
      <c r="S360" s="420"/>
      <c r="T360" s="420"/>
      <c r="U360" s="420"/>
      <c r="V360" s="420"/>
      <c r="W360" s="420"/>
      <c r="X360" s="420"/>
      <c r="Y360" s="420"/>
      <c r="Z360" s="420"/>
      <c r="AA360" s="420"/>
      <c r="AB360" s="420"/>
      <c r="AC360" s="420"/>
    </row>
    <row r="361" spans="1:29" ht="13.5" hidden="1" customHeight="1">
      <c r="A361" s="420"/>
      <c r="B361" s="853" t="str">
        <f>IF(OR(LEFT(DULIEU!$V353,LEN(SCT!$G$8))=SCT!$G$8,LEFT(DULIEU!$W353,LEN(SCT!$G$8))=SCT!$G$8),DULIEU!D353,"")</f>
        <v/>
      </c>
      <c r="C361" s="853" t="str">
        <f>IF(OR(LEFT(DULIEU!$V353,LEN(SCT!$G$8))=SCT!$G$8,LEFT(DULIEU!$W353,LEN(SCT!$G$8))=SCT!$G$8),DULIEU!H353,"")</f>
        <v/>
      </c>
      <c r="D361" s="853" t="str">
        <f>IF(OR(LEFT(DULIEU!$V353,LEN(SCT!$G$8))=SCT!$G$8,LEFT(DULIEU!$W353,LEN(SCT!$G$8))=SCT!$G$8),DULIEU!J353,"")</f>
        <v/>
      </c>
      <c r="E361" s="853" t="str">
        <f>IF(OR(LEFT(DULIEU!$V353,LEN(SCT!$G$8))=SCT!$G$8,LEFT(DULIEU!$W353,LEN(SCT!$G$8))=SCT!$G$8),DULIEU!E353,"")</f>
        <v/>
      </c>
      <c r="F361" s="1179" t="str">
        <f>IF(OR(LEFT(DULIEU!$V353,LEN(SCT!$G$8))=SCT!$G$8,LEFT(DULIEU!$W353,LEN(SCT!$G$8))=SCT!$G$8),DULIEU!O353,"")</f>
        <v/>
      </c>
      <c r="G361" s="853" t="str">
        <f>IF(E361="","",IF(LEFT(DULIEU!$V353,LEN(SCT!$G$8))=SCT!$G$8,DULIEU!$W353,IF(LEFT(DULIEU!$W353,LEN(SCT!$G$8))=SCT!$G$8,DULIEU!$V353)))</f>
        <v/>
      </c>
      <c r="H361" s="854">
        <f>IF(E361="",0,IF(LEFT(DULIEU!$V353,LEN(SCT!$G$8))=SCT!$G$8,DULIEU!$X353,0))</f>
        <v>0</v>
      </c>
      <c r="I361" s="854">
        <f>IF(E361="",0,IF(LEFT(DULIEU!$W353,LEN(SCT!$G$8))=SCT!$G$8,DULIEU!$X353,0))</f>
        <v>0</v>
      </c>
      <c r="J361" s="855">
        <f>MAX($J$13+SUBTOTAL(9,$H$15:H361)-SUBTOTAL(9,$I$15:I361)-$K$13,0)</f>
        <v>2008267500</v>
      </c>
      <c r="K361" s="855">
        <f>MAX($K$13+SUBTOTAL(9,$I$15:I361)-SUBTOTAL(9,$H$15:H361)-$J$13,0)</f>
        <v>0</v>
      </c>
      <c r="L361" s="846" t="str">
        <f t="shared" si="6"/>
        <v/>
      </c>
      <c r="M361" s="420"/>
      <c r="N361" s="420"/>
      <c r="O361" s="420"/>
      <c r="P361" s="420"/>
      <c r="Q361" s="420"/>
      <c r="R361" s="420"/>
      <c r="S361" s="420"/>
      <c r="T361" s="420"/>
      <c r="U361" s="420"/>
      <c r="V361" s="420"/>
      <c r="W361" s="420"/>
      <c r="X361" s="420"/>
      <c r="Y361" s="420"/>
      <c r="Z361" s="420"/>
      <c r="AA361" s="420"/>
      <c r="AB361" s="420"/>
      <c r="AC361" s="420"/>
    </row>
    <row r="362" spans="1:29" ht="13.5" hidden="1" customHeight="1">
      <c r="A362" s="420"/>
      <c r="B362" s="853" t="str">
        <f>IF(OR(LEFT(DULIEU!$V354,LEN(SCT!$G$8))=SCT!$G$8,LEFT(DULIEU!$W354,LEN(SCT!$G$8))=SCT!$G$8),DULIEU!D354,"")</f>
        <v/>
      </c>
      <c r="C362" s="853" t="str">
        <f>IF(OR(LEFT(DULIEU!$V354,LEN(SCT!$G$8))=SCT!$G$8,LEFT(DULIEU!$W354,LEN(SCT!$G$8))=SCT!$G$8),DULIEU!H354,"")</f>
        <v/>
      </c>
      <c r="D362" s="853" t="str">
        <f>IF(OR(LEFT(DULIEU!$V354,LEN(SCT!$G$8))=SCT!$G$8,LEFT(DULIEU!$W354,LEN(SCT!$G$8))=SCT!$G$8),DULIEU!J354,"")</f>
        <v/>
      </c>
      <c r="E362" s="853" t="str">
        <f>IF(OR(LEFT(DULIEU!$V354,LEN(SCT!$G$8))=SCT!$G$8,LEFT(DULIEU!$W354,LEN(SCT!$G$8))=SCT!$G$8),DULIEU!E354,"")</f>
        <v/>
      </c>
      <c r="F362" s="1179" t="str">
        <f>IF(OR(LEFT(DULIEU!$V354,LEN(SCT!$G$8))=SCT!$G$8,LEFT(DULIEU!$W354,LEN(SCT!$G$8))=SCT!$G$8),DULIEU!O354,"")</f>
        <v/>
      </c>
      <c r="G362" s="853" t="str">
        <f>IF(E362="","",IF(LEFT(DULIEU!$V354,LEN(SCT!$G$8))=SCT!$G$8,DULIEU!$W354,IF(LEFT(DULIEU!$W354,LEN(SCT!$G$8))=SCT!$G$8,DULIEU!$V354)))</f>
        <v/>
      </c>
      <c r="H362" s="854">
        <f>IF(E362="",0,IF(LEFT(DULIEU!$V354,LEN(SCT!$G$8))=SCT!$G$8,DULIEU!$X354,0))</f>
        <v>0</v>
      </c>
      <c r="I362" s="854">
        <f>IF(E362="",0,IF(LEFT(DULIEU!$W354,LEN(SCT!$G$8))=SCT!$G$8,DULIEU!$X354,0))</f>
        <v>0</v>
      </c>
      <c r="J362" s="855">
        <f>MAX($J$13+SUBTOTAL(9,$H$15:H362)-SUBTOTAL(9,$I$15:I362)-$K$13,0)</f>
        <v>2008267500</v>
      </c>
      <c r="K362" s="855">
        <f>MAX($K$13+SUBTOTAL(9,$I$15:I362)-SUBTOTAL(9,$H$15:H362)-$J$13,0)</f>
        <v>0</v>
      </c>
      <c r="L362" s="846" t="str">
        <f t="shared" si="6"/>
        <v/>
      </c>
      <c r="M362" s="420"/>
      <c r="N362" s="420"/>
      <c r="O362" s="420"/>
      <c r="P362" s="420"/>
      <c r="Q362" s="420"/>
      <c r="R362" s="420"/>
      <c r="S362" s="420"/>
      <c r="T362" s="420"/>
      <c r="U362" s="420"/>
      <c r="V362" s="420"/>
      <c r="W362" s="420"/>
      <c r="X362" s="420"/>
      <c r="Y362" s="420"/>
      <c r="Z362" s="420"/>
      <c r="AA362" s="420"/>
      <c r="AB362" s="420"/>
      <c r="AC362" s="420"/>
    </row>
    <row r="363" spans="1:29" ht="13.5" hidden="1" customHeight="1">
      <c r="A363" s="420"/>
      <c r="B363" s="853" t="str">
        <f>IF(OR(LEFT(DULIEU!$V355,LEN(SCT!$G$8))=SCT!$G$8,LEFT(DULIEU!$W355,LEN(SCT!$G$8))=SCT!$G$8),DULIEU!D355,"")</f>
        <v/>
      </c>
      <c r="C363" s="853" t="str">
        <f>IF(OR(LEFT(DULIEU!$V355,LEN(SCT!$G$8))=SCT!$G$8,LEFT(DULIEU!$W355,LEN(SCT!$G$8))=SCT!$G$8),DULIEU!H355,"")</f>
        <v/>
      </c>
      <c r="D363" s="853" t="str">
        <f>IF(OR(LEFT(DULIEU!$V355,LEN(SCT!$G$8))=SCT!$G$8,LEFT(DULIEU!$W355,LEN(SCT!$G$8))=SCT!$G$8),DULIEU!J355,"")</f>
        <v/>
      </c>
      <c r="E363" s="853" t="str">
        <f>IF(OR(LEFT(DULIEU!$V355,LEN(SCT!$G$8))=SCT!$G$8,LEFT(DULIEU!$W355,LEN(SCT!$G$8))=SCT!$G$8),DULIEU!E355,"")</f>
        <v/>
      </c>
      <c r="F363" s="1179" t="str">
        <f>IF(OR(LEFT(DULIEU!$V355,LEN(SCT!$G$8))=SCT!$G$8,LEFT(DULIEU!$W355,LEN(SCT!$G$8))=SCT!$G$8),DULIEU!O355,"")</f>
        <v/>
      </c>
      <c r="G363" s="853" t="str">
        <f>IF(E363="","",IF(LEFT(DULIEU!$V355,LEN(SCT!$G$8))=SCT!$G$8,DULIEU!$W355,IF(LEFT(DULIEU!$W355,LEN(SCT!$G$8))=SCT!$G$8,DULIEU!$V355)))</f>
        <v/>
      </c>
      <c r="H363" s="854">
        <f>IF(E363="",0,IF(LEFT(DULIEU!$V355,LEN(SCT!$G$8))=SCT!$G$8,DULIEU!$X355,0))</f>
        <v>0</v>
      </c>
      <c r="I363" s="854">
        <f>IF(E363="",0,IF(LEFT(DULIEU!$W355,LEN(SCT!$G$8))=SCT!$G$8,DULIEU!$X355,0))</f>
        <v>0</v>
      </c>
      <c r="J363" s="855">
        <f>MAX($J$13+SUBTOTAL(9,$H$15:H363)-SUBTOTAL(9,$I$15:I363)-$K$13,0)</f>
        <v>2008267500</v>
      </c>
      <c r="K363" s="855">
        <f>MAX($K$13+SUBTOTAL(9,$I$15:I363)-SUBTOTAL(9,$H$15:H363)-$J$13,0)</f>
        <v>0</v>
      </c>
      <c r="L363" s="846" t="str">
        <f t="shared" si="6"/>
        <v/>
      </c>
      <c r="M363" s="420"/>
      <c r="N363" s="420"/>
      <c r="O363" s="420"/>
      <c r="P363" s="420"/>
      <c r="Q363" s="420"/>
      <c r="R363" s="420"/>
      <c r="S363" s="420"/>
      <c r="T363" s="420"/>
      <c r="U363" s="420"/>
      <c r="V363" s="420"/>
      <c r="W363" s="420"/>
      <c r="X363" s="420"/>
      <c r="Y363" s="420"/>
      <c r="Z363" s="420"/>
      <c r="AA363" s="420"/>
      <c r="AB363" s="420"/>
      <c r="AC363" s="420"/>
    </row>
    <row r="364" spans="1:29" ht="13.5" hidden="1" customHeight="1">
      <c r="A364" s="420"/>
      <c r="B364" s="853" t="str">
        <f>IF(OR(LEFT(DULIEU!$V356,LEN(SCT!$G$8))=SCT!$G$8,LEFT(DULIEU!$W356,LEN(SCT!$G$8))=SCT!$G$8),DULIEU!D356,"")</f>
        <v/>
      </c>
      <c r="C364" s="853" t="str">
        <f>IF(OR(LEFT(DULIEU!$V356,LEN(SCT!$G$8))=SCT!$G$8,LEFT(DULIEU!$W356,LEN(SCT!$G$8))=SCT!$G$8),DULIEU!H356,"")</f>
        <v/>
      </c>
      <c r="D364" s="853" t="str">
        <f>IF(OR(LEFT(DULIEU!$V356,LEN(SCT!$G$8))=SCT!$G$8,LEFT(DULIEU!$W356,LEN(SCT!$G$8))=SCT!$G$8),DULIEU!J356,"")</f>
        <v/>
      </c>
      <c r="E364" s="853" t="str">
        <f>IF(OR(LEFT(DULIEU!$V356,LEN(SCT!$G$8))=SCT!$G$8,LEFT(DULIEU!$W356,LEN(SCT!$G$8))=SCT!$G$8),DULIEU!E356,"")</f>
        <v/>
      </c>
      <c r="F364" s="1179" t="str">
        <f>IF(OR(LEFT(DULIEU!$V356,LEN(SCT!$G$8))=SCT!$G$8,LEFT(DULIEU!$W356,LEN(SCT!$G$8))=SCT!$G$8),DULIEU!O356,"")</f>
        <v/>
      </c>
      <c r="G364" s="853" t="str">
        <f>IF(E364="","",IF(LEFT(DULIEU!$V356,LEN(SCT!$G$8))=SCT!$G$8,DULIEU!$W356,IF(LEFT(DULIEU!$W356,LEN(SCT!$G$8))=SCT!$G$8,DULIEU!$V356)))</f>
        <v/>
      </c>
      <c r="H364" s="854">
        <f>IF(E364="",0,IF(LEFT(DULIEU!$V356,LEN(SCT!$G$8))=SCT!$G$8,DULIEU!$X356,0))</f>
        <v>0</v>
      </c>
      <c r="I364" s="854">
        <f>IF(E364="",0,IF(LEFT(DULIEU!$W356,LEN(SCT!$G$8))=SCT!$G$8,DULIEU!$X356,0))</f>
        <v>0</v>
      </c>
      <c r="J364" s="855">
        <f>MAX($J$13+SUBTOTAL(9,$H$15:H364)-SUBTOTAL(9,$I$15:I364)-$K$13,0)</f>
        <v>2008267500</v>
      </c>
      <c r="K364" s="855">
        <f>MAX($K$13+SUBTOTAL(9,$I$15:I364)-SUBTOTAL(9,$H$15:H364)-$J$13,0)</f>
        <v>0</v>
      </c>
      <c r="L364" s="846" t="str">
        <f t="shared" si="6"/>
        <v/>
      </c>
      <c r="M364" s="420"/>
      <c r="N364" s="420"/>
      <c r="O364" s="420"/>
      <c r="P364" s="420"/>
      <c r="Q364" s="420"/>
      <c r="R364" s="420"/>
      <c r="S364" s="420"/>
      <c r="T364" s="420"/>
      <c r="U364" s="420"/>
      <c r="V364" s="420"/>
      <c r="W364" s="420"/>
      <c r="X364" s="420"/>
      <c r="Y364" s="420"/>
      <c r="Z364" s="420"/>
      <c r="AA364" s="420"/>
      <c r="AB364" s="420"/>
      <c r="AC364" s="420"/>
    </row>
    <row r="365" spans="1:29" ht="13.5" hidden="1" customHeight="1">
      <c r="A365" s="420"/>
      <c r="B365" s="853" t="str">
        <f>IF(OR(LEFT(DULIEU!$V357,LEN(SCT!$G$8))=SCT!$G$8,LEFT(DULIEU!$W357,LEN(SCT!$G$8))=SCT!$G$8),DULIEU!D357,"")</f>
        <v/>
      </c>
      <c r="C365" s="853" t="str">
        <f>IF(OR(LEFT(DULIEU!$V357,LEN(SCT!$G$8))=SCT!$G$8,LEFT(DULIEU!$W357,LEN(SCT!$G$8))=SCT!$G$8),DULIEU!H357,"")</f>
        <v/>
      </c>
      <c r="D365" s="853" t="str">
        <f>IF(OR(LEFT(DULIEU!$V357,LEN(SCT!$G$8))=SCT!$G$8,LEFT(DULIEU!$W357,LEN(SCT!$G$8))=SCT!$G$8),DULIEU!J357,"")</f>
        <v/>
      </c>
      <c r="E365" s="853" t="str">
        <f>IF(OR(LEFT(DULIEU!$V357,LEN(SCT!$G$8))=SCT!$G$8,LEFT(DULIEU!$W357,LEN(SCT!$G$8))=SCT!$G$8),DULIEU!E357,"")</f>
        <v/>
      </c>
      <c r="F365" s="1179" t="str">
        <f>IF(OR(LEFT(DULIEU!$V357,LEN(SCT!$G$8))=SCT!$G$8,LEFT(DULIEU!$W357,LEN(SCT!$G$8))=SCT!$G$8),DULIEU!O357,"")</f>
        <v/>
      </c>
      <c r="G365" s="853" t="str">
        <f>IF(E365="","",IF(LEFT(DULIEU!$V357,LEN(SCT!$G$8))=SCT!$G$8,DULIEU!$W357,IF(LEFT(DULIEU!$W357,LEN(SCT!$G$8))=SCT!$G$8,DULIEU!$V357)))</f>
        <v/>
      </c>
      <c r="H365" s="854">
        <f>IF(E365="",0,IF(LEFT(DULIEU!$V357,LEN(SCT!$G$8))=SCT!$G$8,DULIEU!$X357,0))</f>
        <v>0</v>
      </c>
      <c r="I365" s="854">
        <f>IF(E365="",0,IF(LEFT(DULIEU!$W357,LEN(SCT!$G$8))=SCT!$G$8,DULIEU!$X357,0))</f>
        <v>0</v>
      </c>
      <c r="J365" s="855">
        <f>MAX($J$13+SUBTOTAL(9,$H$15:H365)-SUBTOTAL(9,$I$15:I365)-$K$13,0)</f>
        <v>2008267500</v>
      </c>
      <c r="K365" s="855">
        <f>MAX($K$13+SUBTOTAL(9,$I$15:I365)-SUBTOTAL(9,$H$15:H365)-$J$13,0)</f>
        <v>0</v>
      </c>
      <c r="L365" s="846" t="str">
        <f t="shared" si="6"/>
        <v/>
      </c>
      <c r="M365" s="420"/>
      <c r="N365" s="420"/>
      <c r="O365" s="420"/>
      <c r="P365" s="420"/>
      <c r="Q365" s="420"/>
      <c r="R365" s="420"/>
      <c r="S365" s="420"/>
      <c r="T365" s="420"/>
      <c r="U365" s="420"/>
      <c r="V365" s="420"/>
      <c r="W365" s="420"/>
      <c r="X365" s="420"/>
      <c r="Y365" s="420"/>
      <c r="Z365" s="420"/>
      <c r="AA365" s="420"/>
      <c r="AB365" s="420"/>
      <c r="AC365" s="420"/>
    </row>
    <row r="366" spans="1:29" ht="13.5" hidden="1" customHeight="1">
      <c r="A366" s="420"/>
      <c r="B366" s="853" t="str">
        <f>IF(OR(LEFT(DULIEU!$V358,LEN(SCT!$G$8))=SCT!$G$8,LEFT(DULIEU!$W358,LEN(SCT!$G$8))=SCT!$G$8),DULIEU!D358,"")</f>
        <v/>
      </c>
      <c r="C366" s="853" t="str">
        <f>IF(OR(LEFT(DULIEU!$V358,LEN(SCT!$G$8))=SCT!$G$8,LEFT(DULIEU!$W358,LEN(SCT!$G$8))=SCT!$G$8),DULIEU!H358,"")</f>
        <v/>
      </c>
      <c r="D366" s="853" t="str">
        <f>IF(OR(LEFT(DULIEU!$V358,LEN(SCT!$G$8))=SCT!$G$8,LEFT(DULIEU!$W358,LEN(SCT!$G$8))=SCT!$G$8),DULIEU!J358,"")</f>
        <v/>
      </c>
      <c r="E366" s="853" t="str">
        <f>IF(OR(LEFT(DULIEU!$V358,LEN(SCT!$G$8))=SCT!$G$8,LEFT(DULIEU!$W358,LEN(SCT!$G$8))=SCT!$G$8),DULIEU!E358,"")</f>
        <v/>
      </c>
      <c r="F366" s="1179" t="str">
        <f>IF(OR(LEFT(DULIEU!$V358,LEN(SCT!$G$8))=SCT!$G$8,LEFT(DULIEU!$W358,LEN(SCT!$G$8))=SCT!$G$8),DULIEU!O358,"")</f>
        <v/>
      </c>
      <c r="G366" s="853" t="str">
        <f>IF(E366="","",IF(LEFT(DULIEU!$V358,LEN(SCT!$G$8))=SCT!$G$8,DULIEU!$W358,IF(LEFT(DULIEU!$W358,LEN(SCT!$G$8))=SCT!$G$8,DULIEU!$V358)))</f>
        <v/>
      </c>
      <c r="H366" s="854">
        <f>IF(E366="",0,IF(LEFT(DULIEU!$V358,LEN(SCT!$G$8))=SCT!$G$8,DULIEU!$X358,0))</f>
        <v>0</v>
      </c>
      <c r="I366" s="854">
        <f>IF(E366="",0,IF(LEFT(DULIEU!$W358,LEN(SCT!$G$8))=SCT!$G$8,DULIEU!$X358,0))</f>
        <v>0</v>
      </c>
      <c r="J366" s="855">
        <f>MAX($J$13+SUBTOTAL(9,$H$15:H366)-SUBTOTAL(9,$I$15:I366)-$K$13,0)</f>
        <v>2008267500</v>
      </c>
      <c r="K366" s="855">
        <f>MAX($K$13+SUBTOTAL(9,$I$15:I366)-SUBTOTAL(9,$H$15:H366)-$J$13,0)</f>
        <v>0</v>
      </c>
      <c r="L366" s="846" t="str">
        <f t="shared" si="6"/>
        <v/>
      </c>
      <c r="M366" s="420"/>
      <c r="N366" s="420"/>
      <c r="O366" s="420"/>
      <c r="P366" s="420"/>
      <c r="Q366" s="420"/>
      <c r="R366" s="420"/>
      <c r="S366" s="420"/>
      <c r="T366" s="420"/>
      <c r="U366" s="420"/>
      <c r="V366" s="420"/>
      <c r="W366" s="420"/>
      <c r="X366" s="420"/>
      <c r="Y366" s="420"/>
      <c r="Z366" s="420"/>
      <c r="AA366" s="420"/>
      <c r="AB366" s="420"/>
      <c r="AC366" s="420"/>
    </row>
    <row r="367" spans="1:29" ht="13.5" hidden="1" customHeight="1">
      <c r="A367" s="420"/>
      <c r="B367" s="853" t="str">
        <f>IF(OR(LEFT(DULIEU!$V359,LEN(SCT!$G$8))=SCT!$G$8,LEFT(DULIEU!$W359,LEN(SCT!$G$8))=SCT!$G$8),DULIEU!D359,"")</f>
        <v/>
      </c>
      <c r="C367" s="853" t="str">
        <f>IF(OR(LEFT(DULIEU!$V359,LEN(SCT!$G$8))=SCT!$G$8,LEFT(DULIEU!$W359,LEN(SCT!$G$8))=SCT!$G$8),DULIEU!H359,"")</f>
        <v/>
      </c>
      <c r="D367" s="853" t="str">
        <f>IF(OR(LEFT(DULIEU!$V359,LEN(SCT!$G$8))=SCT!$G$8,LEFT(DULIEU!$W359,LEN(SCT!$G$8))=SCT!$G$8),DULIEU!J359,"")</f>
        <v/>
      </c>
      <c r="E367" s="853" t="str">
        <f>IF(OR(LEFT(DULIEU!$V359,LEN(SCT!$G$8))=SCT!$G$8,LEFT(DULIEU!$W359,LEN(SCT!$G$8))=SCT!$G$8),DULIEU!E359,"")</f>
        <v/>
      </c>
      <c r="F367" s="1179" t="str">
        <f>IF(OR(LEFT(DULIEU!$V359,LEN(SCT!$G$8))=SCT!$G$8,LEFT(DULIEU!$W359,LEN(SCT!$G$8))=SCT!$G$8),DULIEU!O359,"")</f>
        <v/>
      </c>
      <c r="G367" s="853" t="str">
        <f>IF(E367="","",IF(LEFT(DULIEU!$V359,LEN(SCT!$G$8))=SCT!$G$8,DULIEU!$W359,IF(LEFT(DULIEU!$W359,LEN(SCT!$G$8))=SCT!$G$8,DULIEU!$V359)))</f>
        <v/>
      </c>
      <c r="H367" s="854">
        <f>IF(E367="",0,IF(LEFT(DULIEU!$V359,LEN(SCT!$G$8))=SCT!$G$8,DULIEU!$X359,0))</f>
        <v>0</v>
      </c>
      <c r="I367" s="854">
        <f>IF(E367="",0,IF(LEFT(DULIEU!$W359,LEN(SCT!$G$8))=SCT!$G$8,DULIEU!$X359,0))</f>
        <v>0</v>
      </c>
      <c r="J367" s="855">
        <f>MAX($J$13+SUBTOTAL(9,$H$15:H367)-SUBTOTAL(9,$I$15:I367)-$K$13,0)</f>
        <v>2008267500</v>
      </c>
      <c r="K367" s="855">
        <f>MAX($K$13+SUBTOTAL(9,$I$15:I367)-SUBTOTAL(9,$H$15:H367)-$J$13,0)</f>
        <v>0</v>
      </c>
      <c r="L367" s="846" t="str">
        <f t="shared" si="6"/>
        <v/>
      </c>
      <c r="M367" s="420"/>
      <c r="N367" s="420"/>
      <c r="O367" s="420"/>
      <c r="P367" s="420"/>
      <c r="Q367" s="420"/>
      <c r="R367" s="420"/>
      <c r="S367" s="420"/>
      <c r="T367" s="420"/>
      <c r="U367" s="420"/>
      <c r="V367" s="420"/>
      <c r="W367" s="420"/>
      <c r="X367" s="420"/>
      <c r="Y367" s="420"/>
      <c r="Z367" s="420"/>
      <c r="AA367" s="420"/>
      <c r="AB367" s="420"/>
      <c r="AC367" s="420"/>
    </row>
    <row r="368" spans="1:29" ht="13.5" hidden="1" customHeight="1">
      <c r="A368" s="420"/>
      <c r="B368" s="853" t="str">
        <f>IF(OR(LEFT(DULIEU!$V360,LEN(SCT!$G$8))=SCT!$G$8,LEFT(DULIEU!$W360,LEN(SCT!$G$8))=SCT!$G$8),DULIEU!D360,"")</f>
        <v/>
      </c>
      <c r="C368" s="853" t="str">
        <f>IF(OR(LEFT(DULIEU!$V360,LEN(SCT!$G$8))=SCT!$G$8,LEFT(DULIEU!$W360,LEN(SCT!$G$8))=SCT!$G$8),DULIEU!H360,"")</f>
        <v/>
      </c>
      <c r="D368" s="853" t="str">
        <f>IF(OR(LEFT(DULIEU!$V360,LEN(SCT!$G$8))=SCT!$G$8,LEFT(DULIEU!$W360,LEN(SCT!$G$8))=SCT!$G$8),DULIEU!J360,"")</f>
        <v/>
      </c>
      <c r="E368" s="853" t="str">
        <f>IF(OR(LEFT(DULIEU!$V360,LEN(SCT!$G$8))=SCT!$G$8,LEFT(DULIEU!$W360,LEN(SCT!$G$8))=SCT!$G$8),DULIEU!E360,"")</f>
        <v/>
      </c>
      <c r="F368" s="1179" t="str">
        <f>IF(OR(LEFT(DULIEU!$V360,LEN(SCT!$G$8))=SCT!$G$8,LEFT(DULIEU!$W360,LEN(SCT!$G$8))=SCT!$G$8),DULIEU!O360,"")</f>
        <v/>
      </c>
      <c r="G368" s="853" t="str">
        <f>IF(E368="","",IF(LEFT(DULIEU!$V360,LEN(SCT!$G$8))=SCT!$G$8,DULIEU!$W360,IF(LEFT(DULIEU!$W360,LEN(SCT!$G$8))=SCT!$G$8,DULIEU!$V360)))</f>
        <v/>
      </c>
      <c r="H368" s="854">
        <f>IF(E368="",0,IF(LEFT(DULIEU!$V360,LEN(SCT!$G$8))=SCT!$G$8,DULIEU!$X360,0))</f>
        <v>0</v>
      </c>
      <c r="I368" s="854">
        <f>IF(E368="",0,IF(LEFT(DULIEU!$W360,LEN(SCT!$G$8))=SCT!$G$8,DULIEU!$X360,0))</f>
        <v>0</v>
      </c>
      <c r="J368" s="855">
        <f>MAX($J$13+SUBTOTAL(9,$H$15:H368)-SUBTOTAL(9,$I$15:I368)-$K$13,0)</f>
        <v>2008267500</v>
      </c>
      <c r="K368" s="855">
        <f>MAX($K$13+SUBTOTAL(9,$I$15:I368)-SUBTOTAL(9,$H$15:H368)-$J$13,0)</f>
        <v>0</v>
      </c>
      <c r="L368" s="846" t="str">
        <f t="shared" si="6"/>
        <v/>
      </c>
      <c r="M368" s="420"/>
      <c r="N368" s="420"/>
      <c r="O368" s="420"/>
      <c r="P368" s="420"/>
      <c r="Q368" s="420"/>
      <c r="R368" s="420"/>
      <c r="S368" s="420"/>
      <c r="T368" s="420"/>
      <c r="U368" s="420"/>
      <c r="V368" s="420"/>
      <c r="W368" s="420"/>
      <c r="X368" s="420"/>
      <c r="Y368" s="420"/>
      <c r="Z368" s="420"/>
      <c r="AA368" s="420"/>
      <c r="AB368" s="420"/>
      <c r="AC368" s="420"/>
    </row>
    <row r="369" spans="1:29" ht="13.5" hidden="1" customHeight="1">
      <c r="A369" s="420"/>
      <c r="B369" s="853" t="str">
        <f>IF(OR(LEFT(DULIEU!$V361,LEN(SCT!$G$8))=SCT!$G$8,LEFT(DULIEU!$W361,LEN(SCT!$G$8))=SCT!$G$8),DULIEU!D361,"")</f>
        <v/>
      </c>
      <c r="C369" s="853" t="str">
        <f>IF(OR(LEFT(DULIEU!$V361,LEN(SCT!$G$8))=SCT!$G$8,LEFT(DULIEU!$W361,LEN(SCT!$G$8))=SCT!$G$8),DULIEU!H361,"")</f>
        <v/>
      </c>
      <c r="D369" s="853" t="str">
        <f>IF(OR(LEFT(DULIEU!$V361,LEN(SCT!$G$8))=SCT!$G$8,LEFT(DULIEU!$W361,LEN(SCT!$G$8))=SCT!$G$8),DULIEU!J361,"")</f>
        <v/>
      </c>
      <c r="E369" s="853" t="str">
        <f>IF(OR(LEFT(DULIEU!$V361,LEN(SCT!$G$8))=SCT!$G$8,LEFT(DULIEU!$W361,LEN(SCT!$G$8))=SCT!$G$8),DULIEU!E361,"")</f>
        <v/>
      </c>
      <c r="F369" s="1179" t="str">
        <f>IF(OR(LEFT(DULIEU!$V361,LEN(SCT!$G$8))=SCT!$G$8,LEFT(DULIEU!$W361,LEN(SCT!$G$8))=SCT!$G$8),DULIEU!O361,"")</f>
        <v/>
      </c>
      <c r="G369" s="853" t="str">
        <f>IF(E369="","",IF(LEFT(DULIEU!$V361,LEN(SCT!$G$8))=SCT!$G$8,DULIEU!$W361,IF(LEFT(DULIEU!$W361,LEN(SCT!$G$8))=SCT!$G$8,DULIEU!$V361)))</f>
        <v/>
      </c>
      <c r="H369" s="854">
        <f>IF(E369="",0,IF(LEFT(DULIEU!$V361,LEN(SCT!$G$8))=SCT!$G$8,DULIEU!$X361,0))</f>
        <v>0</v>
      </c>
      <c r="I369" s="854">
        <f>IF(E369="",0,IF(LEFT(DULIEU!$W361,LEN(SCT!$G$8))=SCT!$G$8,DULIEU!$X361,0))</f>
        <v>0</v>
      </c>
      <c r="J369" s="855">
        <f>MAX($J$13+SUBTOTAL(9,$H$15:H369)-SUBTOTAL(9,$I$15:I369)-$K$13,0)</f>
        <v>2008267500</v>
      </c>
      <c r="K369" s="855">
        <f>MAX($K$13+SUBTOTAL(9,$I$15:I369)-SUBTOTAL(9,$H$15:H369)-$J$13,0)</f>
        <v>0</v>
      </c>
      <c r="L369" s="846" t="str">
        <f t="shared" si="6"/>
        <v/>
      </c>
      <c r="M369" s="420"/>
      <c r="N369" s="420"/>
      <c r="O369" s="420"/>
      <c r="P369" s="420"/>
      <c r="Q369" s="420"/>
      <c r="R369" s="420"/>
      <c r="S369" s="420"/>
      <c r="T369" s="420"/>
      <c r="U369" s="420"/>
      <c r="V369" s="420"/>
      <c r="W369" s="420"/>
      <c r="X369" s="420"/>
      <c r="Y369" s="420"/>
      <c r="Z369" s="420"/>
      <c r="AA369" s="420"/>
      <c r="AB369" s="420"/>
      <c r="AC369" s="420"/>
    </row>
    <row r="370" spans="1:29" ht="13.5" hidden="1" customHeight="1">
      <c r="A370" s="420"/>
      <c r="B370" s="853" t="str">
        <f>IF(OR(LEFT(DULIEU!$V362,LEN(SCT!$G$8))=SCT!$G$8,LEFT(DULIEU!$W362,LEN(SCT!$G$8))=SCT!$G$8),DULIEU!D362,"")</f>
        <v/>
      </c>
      <c r="C370" s="853" t="str">
        <f>IF(OR(LEFT(DULIEU!$V362,LEN(SCT!$G$8))=SCT!$G$8,LEFT(DULIEU!$W362,LEN(SCT!$G$8))=SCT!$G$8),DULIEU!H362,"")</f>
        <v/>
      </c>
      <c r="D370" s="853" t="str">
        <f>IF(OR(LEFT(DULIEU!$V362,LEN(SCT!$G$8))=SCT!$G$8,LEFT(DULIEU!$W362,LEN(SCT!$G$8))=SCT!$G$8),DULIEU!J362,"")</f>
        <v/>
      </c>
      <c r="E370" s="853" t="str">
        <f>IF(OR(LEFT(DULIEU!$V362,LEN(SCT!$G$8))=SCT!$G$8,LEFT(DULIEU!$W362,LEN(SCT!$G$8))=SCT!$G$8),DULIEU!E362,"")</f>
        <v/>
      </c>
      <c r="F370" s="1179" t="str">
        <f>IF(OR(LEFT(DULIEU!$V362,LEN(SCT!$G$8))=SCT!$G$8,LEFT(DULIEU!$W362,LEN(SCT!$G$8))=SCT!$G$8),DULIEU!O362,"")</f>
        <v/>
      </c>
      <c r="G370" s="853" t="str">
        <f>IF(E370="","",IF(LEFT(DULIEU!$V362,LEN(SCT!$G$8))=SCT!$G$8,DULIEU!$W362,IF(LEFT(DULIEU!$W362,LEN(SCT!$G$8))=SCT!$G$8,DULIEU!$V362)))</f>
        <v/>
      </c>
      <c r="H370" s="854">
        <f>IF(E370="",0,IF(LEFT(DULIEU!$V362,LEN(SCT!$G$8))=SCT!$G$8,DULIEU!$X362,0))</f>
        <v>0</v>
      </c>
      <c r="I370" s="854">
        <f>IF(E370="",0,IF(LEFT(DULIEU!$W362,LEN(SCT!$G$8))=SCT!$G$8,DULIEU!$X362,0))</f>
        <v>0</v>
      </c>
      <c r="J370" s="855">
        <f>MAX($J$13+SUBTOTAL(9,$H$15:H370)-SUBTOTAL(9,$I$15:I370)-$K$13,0)</f>
        <v>2008267500</v>
      </c>
      <c r="K370" s="855">
        <f>MAX($K$13+SUBTOTAL(9,$I$15:I370)-SUBTOTAL(9,$H$15:H370)-$J$13,0)</f>
        <v>0</v>
      </c>
      <c r="L370" s="846" t="str">
        <f t="shared" si="6"/>
        <v/>
      </c>
      <c r="M370" s="420"/>
      <c r="N370" s="420"/>
      <c r="O370" s="420"/>
      <c r="P370" s="420"/>
      <c r="Q370" s="420"/>
      <c r="R370" s="420"/>
      <c r="S370" s="420"/>
      <c r="T370" s="420"/>
      <c r="U370" s="420"/>
      <c r="V370" s="420"/>
      <c r="W370" s="420"/>
      <c r="X370" s="420"/>
      <c r="Y370" s="420"/>
      <c r="Z370" s="420"/>
      <c r="AA370" s="420"/>
      <c r="AB370" s="420"/>
      <c r="AC370" s="420"/>
    </row>
    <row r="371" spans="1:29" ht="13.5" hidden="1" customHeight="1">
      <c r="A371" s="420"/>
      <c r="B371" s="853" t="str">
        <f>IF(OR(LEFT(DULIEU!$V363,LEN(SCT!$G$8))=SCT!$G$8,LEFT(DULIEU!$W363,LEN(SCT!$G$8))=SCT!$G$8),DULIEU!D363,"")</f>
        <v/>
      </c>
      <c r="C371" s="853" t="str">
        <f>IF(OR(LEFT(DULIEU!$V363,LEN(SCT!$G$8))=SCT!$G$8,LEFT(DULIEU!$W363,LEN(SCT!$G$8))=SCT!$G$8),DULIEU!H363,"")</f>
        <v/>
      </c>
      <c r="D371" s="853" t="str">
        <f>IF(OR(LEFT(DULIEU!$V363,LEN(SCT!$G$8))=SCT!$G$8,LEFT(DULIEU!$W363,LEN(SCT!$G$8))=SCT!$G$8),DULIEU!J363,"")</f>
        <v/>
      </c>
      <c r="E371" s="853" t="str">
        <f>IF(OR(LEFT(DULIEU!$V363,LEN(SCT!$G$8))=SCT!$G$8,LEFT(DULIEU!$W363,LEN(SCT!$G$8))=SCT!$G$8),DULIEU!E363,"")</f>
        <v/>
      </c>
      <c r="F371" s="1179" t="str">
        <f>IF(OR(LEFT(DULIEU!$V363,LEN(SCT!$G$8))=SCT!$G$8,LEFT(DULIEU!$W363,LEN(SCT!$G$8))=SCT!$G$8),DULIEU!O363,"")</f>
        <v/>
      </c>
      <c r="G371" s="853" t="str">
        <f>IF(E371="","",IF(LEFT(DULIEU!$V363,LEN(SCT!$G$8))=SCT!$G$8,DULIEU!$W363,IF(LEFT(DULIEU!$W363,LEN(SCT!$G$8))=SCT!$G$8,DULIEU!$V363)))</f>
        <v/>
      </c>
      <c r="H371" s="854">
        <f>IF(E371="",0,IF(LEFT(DULIEU!$V363,LEN(SCT!$G$8))=SCT!$G$8,DULIEU!$X363,0))</f>
        <v>0</v>
      </c>
      <c r="I371" s="854">
        <f>IF(E371="",0,IF(LEFT(DULIEU!$W363,LEN(SCT!$G$8))=SCT!$G$8,DULIEU!$X363,0))</f>
        <v>0</v>
      </c>
      <c r="J371" s="855">
        <f>MAX($J$13+SUBTOTAL(9,$H$15:H371)-SUBTOTAL(9,$I$15:I371)-$K$13,0)</f>
        <v>2008267500</v>
      </c>
      <c r="K371" s="855">
        <f>MAX($K$13+SUBTOTAL(9,$I$15:I371)-SUBTOTAL(9,$H$15:H371)-$J$13,0)</f>
        <v>0</v>
      </c>
      <c r="L371" s="846" t="str">
        <f t="shared" si="6"/>
        <v/>
      </c>
      <c r="M371" s="420"/>
      <c r="N371" s="420"/>
      <c r="O371" s="420"/>
      <c r="P371" s="420"/>
      <c r="Q371" s="420"/>
      <c r="R371" s="420"/>
      <c r="S371" s="420"/>
      <c r="T371" s="420"/>
      <c r="U371" s="420"/>
      <c r="V371" s="420"/>
      <c r="W371" s="420"/>
      <c r="X371" s="420"/>
      <c r="Y371" s="420"/>
      <c r="Z371" s="420"/>
      <c r="AA371" s="420"/>
      <c r="AB371" s="420"/>
      <c r="AC371" s="420"/>
    </row>
    <row r="372" spans="1:29" ht="13.5" hidden="1" customHeight="1">
      <c r="A372" s="420"/>
      <c r="B372" s="853" t="str">
        <f>IF(OR(LEFT(DULIEU!$V364,LEN(SCT!$G$8))=SCT!$G$8,LEFT(DULIEU!$W364,LEN(SCT!$G$8))=SCT!$G$8),DULIEU!D364,"")</f>
        <v/>
      </c>
      <c r="C372" s="853" t="str">
        <f>IF(OR(LEFT(DULIEU!$V364,LEN(SCT!$G$8))=SCT!$G$8,LEFT(DULIEU!$W364,LEN(SCT!$G$8))=SCT!$G$8),DULIEU!H364,"")</f>
        <v/>
      </c>
      <c r="D372" s="853" t="str">
        <f>IF(OR(LEFT(DULIEU!$V364,LEN(SCT!$G$8))=SCT!$G$8,LEFT(DULIEU!$W364,LEN(SCT!$G$8))=SCT!$G$8),DULIEU!J364,"")</f>
        <v/>
      </c>
      <c r="E372" s="853" t="str">
        <f>IF(OR(LEFT(DULIEU!$V364,LEN(SCT!$G$8))=SCT!$G$8,LEFT(DULIEU!$W364,LEN(SCT!$G$8))=SCT!$G$8),DULIEU!E364,"")</f>
        <v/>
      </c>
      <c r="F372" s="1179" t="str">
        <f>IF(OR(LEFT(DULIEU!$V364,LEN(SCT!$G$8))=SCT!$G$8,LEFT(DULIEU!$W364,LEN(SCT!$G$8))=SCT!$G$8),DULIEU!O364,"")</f>
        <v/>
      </c>
      <c r="G372" s="853" t="str">
        <f>IF(E372="","",IF(LEFT(DULIEU!$V364,LEN(SCT!$G$8))=SCT!$G$8,DULIEU!$W364,IF(LEFT(DULIEU!$W364,LEN(SCT!$G$8))=SCT!$G$8,DULIEU!$V364)))</f>
        <v/>
      </c>
      <c r="H372" s="854">
        <f>IF(E372="",0,IF(LEFT(DULIEU!$V364,LEN(SCT!$G$8))=SCT!$G$8,DULIEU!$X364,0))</f>
        <v>0</v>
      </c>
      <c r="I372" s="854">
        <f>IF(E372="",0,IF(LEFT(DULIEU!$W364,LEN(SCT!$G$8))=SCT!$G$8,DULIEU!$X364,0))</f>
        <v>0</v>
      </c>
      <c r="J372" s="855">
        <f>MAX($J$13+SUBTOTAL(9,$H$15:H372)-SUBTOTAL(9,$I$15:I372)-$K$13,0)</f>
        <v>2008267500</v>
      </c>
      <c r="K372" s="855">
        <f>MAX($K$13+SUBTOTAL(9,$I$15:I372)-SUBTOTAL(9,$H$15:H372)-$J$13,0)</f>
        <v>0</v>
      </c>
      <c r="L372" s="846" t="str">
        <f t="shared" si="6"/>
        <v/>
      </c>
      <c r="M372" s="420"/>
      <c r="N372" s="420"/>
      <c r="O372" s="420"/>
      <c r="P372" s="420"/>
      <c r="Q372" s="420"/>
      <c r="R372" s="420"/>
      <c r="S372" s="420"/>
      <c r="T372" s="420"/>
      <c r="U372" s="420"/>
      <c r="V372" s="420"/>
      <c r="W372" s="420"/>
      <c r="X372" s="420"/>
      <c r="Y372" s="420"/>
      <c r="Z372" s="420"/>
      <c r="AA372" s="420"/>
      <c r="AB372" s="420"/>
      <c r="AC372" s="420"/>
    </row>
    <row r="373" spans="1:29" ht="13.5" hidden="1" customHeight="1">
      <c r="A373" s="420"/>
      <c r="B373" s="853" t="str">
        <f>IF(OR(LEFT(DULIEU!$V365,LEN(SCT!$G$8))=SCT!$G$8,LEFT(DULIEU!$W365,LEN(SCT!$G$8))=SCT!$G$8),DULIEU!D365,"")</f>
        <v/>
      </c>
      <c r="C373" s="853" t="str">
        <f>IF(OR(LEFT(DULIEU!$V365,LEN(SCT!$G$8))=SCT!$G$8,LEFT(DULIEU!$W365,LEN(SCT!$G$8))=SCT!$G$8),DULIEU!H365,"")</f>
        <v/>
      </c>
      <c r="D373" s="853" t="str">
        <f>IF(OR(LEFT(DULIEU!$V365,LEN(SCT!$G$8))=SCT!$G$8,LEFT(DULIEU!$W365,LEN(SCT!$G$8))=SCT!$G$8),DULIEU!J365,"")</f>
        <v/>
      </c>
      <c r="E373" s="853" t="str">
        <f>IF(OR(LEFT(DULIEU!$V365,LEN(SCT!$G$8))=SCT!$G$8,LEFT(DULIEU!$W365,LEN(SCT!$G$8))=SCT!$G$8),DULIEU!E365,"")</f>
        <v/>
      </c>
      <c r="F373" s="1179" t="str">
        <f>IF(OR(LEFT(DULIEU!$V365,LEN(SCT!$G$8))=SCT!$G$8,LEFT(DULIEU!$W365,LEN(SCT!$G$8))=SCT!$G$8),DULIEU!O365,"")</f>
        <v/>
      </c>
      <c r="G373" s="853" t="str">
        <f>IF(E373="","",IF(LEFT(DULIEU!$V365,LEN(SCT!$G$8))=SCT!$G$8,DULIEU!$W365,IF(LEFT(DULIEU!$W365,LEN(SCT!$G$8))=SCT!$G$8,DULIEU!$V365)))</f>
        <v/>
      </c>
      <c r="H373" s="854">
        <f>IF(E373="",0,IF(LEFT(DULIEU!$V365,LEN(SCT!$G$8))=SCT!$G$8,DULIEU!$X365,0))</f>
        <v>0</v>
      </c>
      <c r="I373" s="854">
        <f>IF(E373="",0,IF(LEFT(DULIEU!$W365,LEN(SCT!$G$8))=SCT!$G$8,DULIEU!$X365,0))</f>
        <v>0</v>
      </c>
      <c r="J373" s="855">
        <f>MAX($J$13+SUBTOTAL(9,$H$15:H373)-SUBTOTAL(9,$I$15:I373)-$K$13,0)</f>
        <v>2008267500</v>
      </c>
      <c r="K373" s="855">
        <f>MAX($K$13+SUBTOTAL(9,$I$15:I373)-SUBTOTAL(9,$H$15:H373)-$J$13,0)</f>
        <v>0</v>
      </c>
      <c r="L373" s="846" t="str">
        <f t="shared" si="6"/>
        <v/>
      </c>
      <c r="M373" s="420"/>
      <c r="N373" s="420"/>
      <c r="O373" s="420"/>
      <c r="P373" s="420"/>
      <c r="Q373" s="420"/>
      <c r="R373" s="420"/>
      <c r="S373" s="420"/>
      <c r="T373" s="420"/>
      <c r="U373" s="420"/>
      <c r="V373" s="420"/>
      <c r="W373" s="420"/>
      <c r="X373" s="420"/>
      <c r="Y373" s="420"/>
      <c r="Z373" s="420"/>
      <c r="AA373" s="420"/>
      <c r="AB373" s="420"/>
      <c r="AC373" s="420"/>
    </row>
    <row r="374" spans="1:29" ht="13.5" hidden="1" customHeight="1">
      <c r="A374" s="420"/>
      <c r="B374" s="853" t="str">
        <f>IF(OR(LEFT(DULIEU!$V366,LEN(SCT!$G$8))=SCT!$G$8,LEFT(DULIEU!$W366,LEN(SCT!$G$8))=SCT!$G$8),DULIEU!D366,"")</f>
        <v/>
      </c>
      <c r="C374" s="853" t="str">
        <f>IF(OR(LEFT(DULIEU!$V366,LEN(SCT!$G$8))=SCT!$G$8,LEFT(DULIEU!$W366,LEN(SCT!$G$8))=SCT!$G$8),DULIEU!H366,"")</f>
        <v/>
      </c>
      <c r="D374" s="853" t="str">
        <f>IF(OR(LEFT(DULIEU!$V366,LEN(SCT!$G$8))=SCT!$G$8,LEFT(DULIEU!$W366,LEN(SCT!$G$8))=SCT!$G$8),DULIEU!J366,"")</f>
        <v/>
      </c>
      <c r="E374" s="853" t="str">
        <f>IF(OR(LEFT(DULIEU!$V366,LEN(SCT!$G$8))=SCT!$G$8,LEFT(DULIEU!$W366,LEN(SCT!$G$8))=SCT!$G$8),DULIEU!E366,"")</f>
        <v/>
      </c>
      <c r="F374" s="1179" t="str">
        <f>IF(OR(LEFT(DULIEU!$V366,LEN(SCT!$G$8))=SCT!$G$8,LEFT(DULIEU!$W366,LEN(SCT!$G$8))=SCT!$G$8),DULIEU!O366,"")</f>
        <v/>
      </c>
      <c r="G374" s="853" t="str">
        <f>IF(E374="","",IF(LEFT(DULIEU!$V366,LEN(SCT!$G$8))=SCT!$G$8,DULIEU!$W366,IF(LEFT(DULIEU!$W366,LEN(SCT!$G$8))=SCT!$G$8,DULIEU!$V366)))</f>
        <v/>
      </c>
      <c r="H374" s="854">
        <f>IF(E374="",0,IF(LEFT(DULIEU!$V366,LEN(SCT!$G$8))=SCT!$G$8,DULIEU!$X366,0))</f>
        <v>0</v>
      </c>
      <c r="I374" s="854">
        <f>IF(E374="",0,IF(LEFT(DULIEU!$W366,LEN(SCT!$G$8))=SCT!$G$8,DULIEU!$X366,0))</f>
        <v>0</v>
      </c>
      <c r="J374" s="855">
        <f>MAX($J$13+SUBTOTAL(9,$H$15:H374)-SUBTOTAL(9,$I$15:I374)-$K$13,0)</f>
        <v>2008267500</v>
      </c>
      <c r="K374" s="855">
        <f>MAX($K$13+SUBTOTAL(9,$I$15:I374)-SUBTOTAL(9,$H$15:H374)-$J$13,0)</f>
        <v>0</v>
      </c>
      <c r="L374" s="846" t="str">
        <f t="shared" si="6"/>
        <v/>
      </c>
      <c r="M374" s="420"/>
      <c r="N374" s="420"/>
      <c r="O374" s="420"/>
      <c r="P374" s="420"/>
      <c r="Q374" s="420"/>
      <c r="R374" s="420"/>
      <c r="S374" s="420"/>
      <c r="T374" s="420"/>
      <c r="U374" s="420"/>
      <c r="V374" s="420"/>
      <c r="W374" s="420"/>
      <c r="X374" s="420"/>
      <c r="Y374" s="420"/>
      <c r="Z374" s="420"/>
      <c r="AA374" s="420"/>
      <c r="AB374" s="420"/>
      <c r="AC374" s="420"/>
    </row>
    <row r="375" spans="1:29" ht="13.5" hidden="1" customHeight="1">
      <c r="A375" s="420"/>
      <c r="B375" s="853" t="str">
        <f>IF(OR(LEFT(DULIEU!$V367,LEN(SCT!$G$8))=SCT!$G$8,LEFT(DULIEU!$W367,LEN(SCT!$G$8))=SCT!$G$8),DULIEU!D367,"")</f>
        <v/>
      </c>
      <c r="C375" s="853" t="str">
        <f>IF(OR(LEFT(DULIEU!$V367,LEN(SCT!$G$8))=SCT!$G$8,LEFT(DULIEU!$W367,LEN(SCT!$G$8))=SCT!$G$8),DULIEU!H367,"")</f>
        <v/>
      </c>
      <c r="D375" s="853" t="str">
        <f>IF(OR(LEFT(DULIEU!$V367,LEN(SCT!$G$8))=SCT!$G$8,LEFT(DULIEU!$W367,LEN(SCT!$G$8))=SCT!$G$8),DULIEU!J367,"")</f>
        <v/>
      </c>
      <c r="E375" s="853" t="str">
        <f>IF(OR(LEFT(DULIEU!$V367,LEN(SCT!$G$8))=SCT!$G$8,LEFT(DULIEU!$W367,LEN(SCT!$G$8))=SCT!$G$8),DULIEU!E367,"")</f>
        <v/>
      </c>
      <c r="F375" s="1179" t="str">
        <f>IF(OR(LEFT(DULIEU!$V367,LEN(SCT!$G$8))=SCT!$G$8,LEFT(DULIEU!$W367,LEN(SCT!$G$8))=SCT!$G$8),DULIEU!O367,"")</f>
        <v/>
      </c>
      <c r="G375" s="853" t="str">
        <f>IF(E375="","",IF(LEFT(DULIEU!$V367,LEN(SCT!$G$8))=SCT!$G$8,DULIEU!$W367,IF(LEFT(DULIEU!$W367,LEN(SCT!$G$8))=SCT!$G$8,DULIEU!$V367)))</f>
        <v/>
      </c>
      <c r="H375" s="854">
        <f>IF(E375="",0,IF(LEFT(DULIEU!$V367,LEN(SCT!$G$8))=SCT!$G$8,DULIEU!$X367,0))</f>
        <v>0</v>
      </c>
      <c r="I375" s="854">
        <f>IF(E375="",0,IF(LEFT(DULIEU!$W367,LEN(SCT!$G$8))=SCT!$G$8,DULIEU!$X367,0))</f>
        <v>0</v>
      </c>
      <c r="J375" s="855">
        <f>MAX($J$13+SUBTOTAL(9,$H$15:H375)-SUBTOTAL(9,$I$15:I375)-$K$13,0)</f>
        <v>2008267500</v>
      </c>
      <c r="K375" s="855">
        <f>MAX($K$13+SUBTOTAL(9,$I$15:I375)-SUBTOTAL(9,$H$15:H375)-$J$13,0)</f>
        <v>0</v>
      </c>
      <c r="L375" s="846" t="str">
        <f t="shared" si="6"/>
        <v/>
      </c>
      <c r="M375" s="420"/>
      <c r="N375" s="420"/>
      <c r="O375" s="420"/>
      <c r="P375" s="420"/>
      <c r="Q375" s="420"/>
      <c r="R375" s="420"/>
      <c r="S375" s="420"/>
      <c r="T375" s="420"/>
      <c r="U375" s="420"/>
      <c r="V375" s="420"/>
      <c r="W375" s="420"/>
      <c r="X375" s="420"/>
      <c r="Y375" s="420"/>
      <c r="Z375" s="420"/>
      <c r="AA375" s="420"/>
      <c r="AB375" s="420"/>
      <c r="AC375" s="420"/>
    </row>
    <row r="376" spans="1:29" ht="13.5" hidden="1" customHeight="1">
      <c r="A376" s="420"/>
      <c r="B376" s="853" t="str">
        <f>IF(OR(LEFT(DULIEU!$V368,LEN(SCT!$G$8))=SCT!$G$8,LEFT(DULIEU!$W368,LEN(SCT!$G$8))=SCT!$G$8),DULIEU!D368,"")</f>
        <v/>
      </c>
      <c r="C376" s="853" t="str">
        <f>IF(OR(LEFT(DULIEU!$V368,LEN(SCT!$G$8))=SCT!$G$8,LEFT(DULIEU!$W368,LEN(SCT!$G$8))=SCT!$G$8),DULIEU!H368,"")</f>
        <v/>
      </c>
      <c r="D376" s="853" t="str">
        <f>IF(OR(LEFT(DULIEU!$V368,LEN(SCT!$G$8))=SCT!$G$8,LEFT(DULIEU!$W368,LEN(SCT!$G$8))=SCT!$G$8),DULIEU!J368,"")</f>
        <v/>
      </c>
      <c r="E376" s="853" t="str">
        <f>IF(OR(LEFT(DULIEU!$V368,LEN(SCT!$G$8))=SCT!$G$8,LEFT(DULIEU!$W368,LEN(SCT!$G$8))=SCT!$G$8),DULIEU!E368,"")</f>
        <v/>
      </c>
      <c r="F376" s="1179" t="str">
        <f>IF(OR(LEFT(DULIEU!$V368,LEN(SCT!$G$8))=SCT!$G$8,LEFT(DULIEU!$W368,LEN(SCT!$G$8))=SCT!$G$8),DULIEU!O368,"")</f>
        <v/>
      </c>
      <c r="G376" s="853" t="str">
        <f>IF(E376="","",IF(LEFT(DULIEU!$V368,LEN(SCT!$G$8))=SCT!$G$8,DULIEU!$W368,IF(LEFT(DULIEU!$W368,LEN(SCT!$G$8))=SCT!$G$8,DULIEU!$V368)))</f>
        <v/>
      </c>
      <c r="H376" s="854">
        <f>IF(E376="",0,IF(LEFT(DULIEU!$V368,LEN(SCT!$G$8))=SCT!$G$8,DULIEU!$X368,0))</f>
        <v>0</v>
      </c>
      <c r="I376" s="854">
        <f>IF(E376="",0,IF(LEFT(DULIEU!$W368,LEN(SCT!$G$8))=SCT!$G$8,DULIEU!$X368,0))</f>
        <v>0</v>
      </c>
      <c r="J376" s="855">
        <f>MAX($J$13+SUBTOTAL(9,$H$15:H376)-SUBTOTAL(9,$I$15:I376)-$K$13,0)</f>
        <v>2008267500</v>
      </c>
      <c r="K376" s="855">
        <f>MAX($K$13+SUBTOTAL(9,$I$15:I376)-SUBTOTAL(9,$H$15:H376)-$J$13,0)</f>
        <v>0</v>
      </c>
      <c r="L376" s="846" t="str">
        <f t="shared" si="6"/>
        <v/>
      </c>
      <c r="M376" s="420"/>
      <c r="N376" s="420"/>
      <c r="O376" s="420"/>
      <c r="P376" s="420"/>
      <c r="Q376" s="420"/>
      <c r="R376" s="420"/>
      <c r="S376" s="420"/>
      <c r="T376" s="420"/>
      <c r="U376" s="420"/>
      <c r="V376" s="420"/>
      <c r="W376" s="420"/>
      <c r="X376" s="420"/>
      <c r="Y376" s="420"/>
      <c r="Z376" s="420"/>
      <c r="AA376" s="420"/>
      <c r="AB376" s="420"/>
      <c r="AC376" s="420"/>
    </row>
    <row r="377" spans="1:29" ht="13.5" hidden="1" customHeight="1">
      <c r="A377" s="420"/>
      <c r="B377" s="853" t="str">
        <f>IF(OR(LEFT(DULIEU!$V369,LEN(SCT!$G$8))=SCT!$G$8,LEFT(DULIEU!$W369,LEN(SCT!$G$8))=SCT!$G$8),DULIEU!D369,"")</f>
        <v/>
      </c>
      <c r="C377" s="853" t="str">
        <f>IF(OR(LEFT(DULIEU!$V369,LEN(SCT!$G$8))=SCT!$G$8,LEFT(DULIEU!$W369,LEN(SCT!$G$8))=SCT!$G$8),DULIEU!H369,"")</f>
        <v/>
      </c>
      <c r="D377" s="853" t="str">
        <f>IF(OR(LEFT(DULIEU!$V369,LEN(SCT!$G$8))=SCT!$G$8,LEFT(DULIEU!$W369,LEN(SCT!$G$8))=SCT!$G$8),DULIEU!J369,"")</f>
        <v/>
      </c>
      <c r="E377" s="853" t="str">
        <f>IF(OR(LEFT(DULIEU!$V369,LEN(SCT!$G$8))=SCT!$G$8,LEFT(DULIEU!$W369,LEN(SCT!$G$8))=SCT!$G$8),DULIEU!E369,"")</f>
        <v/>
      </c>
      <c r="F377" s="1179" t="str">
        <f>IF(OR(LEFT(DULIEU!$V369,LEN(SCT!$G$8))=SCT!$G$8,LEFT(DULIEU!$W369,LEN(SCT!$G$8))=SCT!$G$8),DULIEU!O369,"")</f>
        <v/>
      </c>
      <c r="G377" s="853" t="str">
        <f>IF(E377="","",IF(LEFT(DULIEU!$V369,LEN(SCT!$G$8))=SCT!$G$8,DULIEU!$W369,IF(LEFT(DULIEU!$W369,LEN(SCT!$G$8))=SCT!$G$8,DULIEU!$V369)))</f>
        <v/>
      </c>
      <c r="H377" s="854">
        <f>IF(E377="",0,IF(LEFT(DULIEU!$V369,LEN(SCT!$G$8))=SCT!$G$8,DULIEU!$X369,0))</f>
        <v>0</v>
      </c>
      <c r="I377" s="854">
        <f>IF(E377="",0,IF(LEFT(DULIEU!$W369,LEN(SCT!$G$8))=SCT!$G$8,DULIEU!$X369,0))</f>
        <v>0</v>
      </c>
      <c r="J377" s="855">
        <f>MAX($J$13+SUBTOTAL(9,$H$15:H377)-SUBTOTAL(9,$I$15:I377)-$K$13,0)</f>
        <v>2008267500</v>
      </c>
      <c r="K377" s="855">
        <f>MAX($K$13+SUBTOTAL(9,$I$15:I377)-SUBTOTAL(9,$H$15:H377)-$J$13,0)</f>
        <v>0</v>
      </c>
      <c r="L377" s="846" t="str">
        <f t="shared" si="6"/>
        <v/>
      </c>
      <c r="M377" s="420"/>
      <c r="N377" s="420"/>
      <c r="O377" s="420"/>
      <c r="P377" s="420"/>
      <c r="Q377" s="420"/>
      <c r="R377" s="420"/>
      <c r="S377" s="420"/>
      <c r="T377" s="420"/>
      <c r="U377" s="420"/>
      <c r="V377" s="420"/>
      <c r="W377" s="420"/>
      <c r="X377" s="420"/>
      <c r="Y377" s="420"/>
      <c r="Z377" s="420"/>
      <c r="AA377" s="420"/>
      <c r="AB377" s="420"/>
      <c r="AC377" s="420"/>
    </row>
    <row r="378" spans="1:29" ht="13.5" hidden="1" customHeight="1">
      <c r="A378" s="420"/>
      <c r="B378" s="853" t="str">
        <f>IF(OR(LEFT(DULIEU!$V370,LEN(SCT!$G$8))=SCT!$G$8,LEFT(DULIEU!$W370,LEN(SCT!$G$8))=SCT!$G$8),DULIEU!D370,"")</f>
        <v/>
      </c>
      <c r="C378" s="853" t="str">
        <f>IF(OR(LEFT(DULIEU!$V370,LEN(SCT!$G$8))=SCT!$G$8,LEFT(DULIEU!$W370,LEN(SCT!$G$8))=SCT!$G$8),DULIEU!H370,"")</f>
        <v/>
      </c>
      <c r="D378" s="853" t="str">
        <f>IF(OR(LEFT(DULIEU!$V370,LEN(SCT!$G$8))=SCT!$G$8,LEFT(DULIEU!$W370,LEN(SCT!$G$8))=SCT!$G$8),DULIEU!J370,"")</f>
        <v/>
      </c>
      <c r="E378" s="853" t="str">
        <f>IF(OR(LEFT(DULIEU!$V370,LEN(SCT!$G$8))=SCT!$G$8,LEFT(DULIEU!$W370,LEN(SCT!$G$8))=SCT!$G$8),DULIEU!E370,"")</f>
        <v/>
      </c>
      <c r="F378" s="1179" t="str">
        <f>IF(OR(LEFT(DULIEU!$V370,LEN(SCT!$G$8))=SCT!$G$8,LEFT(DULIEU!$W370,LEN(SCT!$G$8))=SCT!$G$8),DULIEU!O370,"")</f>
        <v/>
      </c>
      <c r="G378" s="853" t="str">
        <f>IF(E378="","",IF(LEFT(DULIEU!$V370,LEN(SCT!$G$8))=SCT!$G$8,DULIEU!$W370,IF(LEFT(DULIEU!$W370,LEN(SCT!$G$8))=SCT!$G$8,DULIEU!$V370)))</f>
        <v/>
      </c>
      <c r="H378" s="854">
        <f>IF(E378="",0,IF(LEFT(DULIEU!$V370,LEN(SCT!$G$8))=SCT!$G$8,DULIEU!$X370,0))</f>
        <v>0</v>
      </c>
      <c r="I378" s="854">
        <f>IF(E378="",0,IF(LEFT(DULIEU!$W370,LEN(SCT!$G$8))=SCT!$G$8,DULIEU!$X370,0))</f>
        <v>0</v>
      </c>
      <c r="J378" s="855">
        <f>MAX($J$13+SUBTOTAL(9,$H$15:H378)-SUBTOTAL(9,$I$15:I378)-$K$13,0)</f>
        <v>2008267500</v>
      </c>
      <c r="K378" s="855">
        <f>MAX($K$13+SUBTOTAL(9,$I$15:I378)-SUBTOTAL(9,$H$15:H378)-$J$13,0)</f>
        <v>0</v>
      </c>
      <c r="L378" s="846" t="str">
        <f t="shared" si="6"/>
        <v/>
      </c>
      <c r="M378" s="420"/>
      <c r="N378" s="420"/>
      <c r="O378" s="420"/>
      <c r="P378" s="420"/>
      <c r="Q378" s="420"/>
      <c r="R378" s="420"/>
      <c r="S378" s="420"/>
      <c r="T378" s="420"/>
      <c r="U378" s="420"/>
      <c r="V378" s="420"/>
      <c r="W378" s="420"/>
      <c r="X378" s="420"/>
      <c r="Y378" s="420"/>
      <c r="Z378" s="420"/>
      <c r="AA378" s="420"/>
      <c r="AB378" s="420"/>
      <c r="AC378" s="420"/>
    </row>
    <row r="379" spans="1:29" ht="13.5" hidden="1" customHeight="1">
      <c r="A379" s="420"/>
      <c r="B379" s="853" t="str">
        <f>IF(OR(LEFT(DULIEU!$V371,LEN(SCT!$G$8))=SCT!$G$8,LEFT(DULIEU!$W371,LEN(SCT!$G$8))=SCT!$G$8),DULIEU!D371,"")</f>
        <v/>
      </c>
      <c r="C379" s="853" t="str">
        <f>IF(OR(LEFT(DULIEU!$V371,LEN(SCT!$G$8))=SCT!$G$8,LEFT(DULIEU!$W371,LEN(SCT!$G$8))=SCT!$G$8),DULIEU!H371,"")</f>
        <v/>
      </c>
      <c r="D379" s="853" t="str">
        <f>IF(OR(LEFT(DULIEU!$V371,LEN(SCT!$G$8))=SCT!$G$8,LEFT(DULIEU!$W371,LEN(SCT!$G$8))=SCT!$G$8),DULIEU!J371,"")</f>
        <v/>
      </c>
      <c r="E379" s="853" t="str">
        <f>IF(OR(LEFT(DULIEU!$V371,LEN(SCT!$G$8))=SCT!$G$8,LEFT(DULIEU!$W371,LEN(SCT!$G$8))=SCT!$G$8),DULIEU!E371,"")</f>
        <v/>
      </c>
      <c r="F379" s="1179" t="str">
        <f>IF(OR(LEFT(DULIEU!$V371,LEN(SCT!$G$8))=SCT!$G$8,LEFT(DULIEU!$W371,LEN(SCT!$G$8))=SCT!$G$8),DULIEU!O371,"")</f>
        <v/>
      </c>
      <c r="G379" s="853" t="str">
        <f>IF(E379="","",IF(LEFT(DULIEU!$V371,LEN(SCT!$G$8))=SCT!$G$8,DULIEU!$W371,IF(LEFT(DULIEU!$W371,LEN(SCT!$G$8))=SCT!$G$8,DULIEU!$V371)))</f>
        <v/>
      </c>
      <c r="H379" s="854">
        <f>IF(E379="",0,IF(LEFT(DULIEU!$V371,LEN(SCT!$G$8))=SCT!$G$8,DULIEU!$X371,0))</f>
        <v>0</v>
      </c>
      <c r="I379" s="854">
        <f>IF(E379="",0,IF(LEFT(DULIEU!$W371,LEN(SCT!$G$8))=SCT!$G$8,DULIEU!$X371,0))</f>
        <v>0</v>
      </c>
      <c r="J379" s="855">
        <f>MAX($J$13+SUBTOTAL(9,$H$15:H379)-SUBTOTAL(9,$I$15:I379)-$K$13,0)</f>
        <v>2008267500</v>
      </c>
      <c r="K379" s="855">
        <f>MAX($K$13+SUBTOTAL(9,$I$15:I379)-SUBTOTAL(9,$H$15:H379)-$J$13,0)</f>
        <v>0</v>
      </c>
      <c r="L379" s="846" t="str">
        <f t="shared" si="6"/>
        <v/>
      </c>
      <c r="M379" s="420"/>
      <c r="N379" s="420"/>
      <c r="O379" s="420"/>
      <c r="P379" s="420"/>
      <c r="Q379" s="420"/>
      <c r="R379" s="420"/>
      <c r="S379" s="420"/>
      <c r="T379" s="420"/>
      <c r="U379" s="420"/>
      <c r="V379" s="420"/>
      <c r="W379" s="420"/>
      <c r="X379" s="420"/>
      <c r="Y379" s="420"/>
      <c r="Z379" s="420"/>
      <c r="AA379" s="420"/>
      <c r="AB379" s="420"/>
      <c r="AC379" s="420"/>
    </row>
    <row r="380" spans="1:29" ht="13.5" hidden="1" customHeight="1">
      <c r="A380" s="420"/>
      <c r="B380" s="853" t="str">
        <f>IF(OR(LEFT(DULIEU!$V372,LEN(SCT!$G$8))=SCT!$G$8,LEFT(DULIEU!$W372,LEN(SCT!$G$8))=SCT!$G$8),DULIEU!D372,"")</f>
        <v/>
      </c>
      <c r="C380" s="853" t="str">
        <f>IF(OR(LEFT(DULIEU!$V372,LEN(SCT!$G$8))=SCT!$G$8,LEFT(DULIEU!$W372,LEN(SCT!$G$8))=SCT!$G$8),DULIEU!H372,"")</f>
        <v/>
      </c>
      <c r="D380" s="853" t="str">
        <f>IF(OR(LEFT(DULIEU!$V372,LEN(SCT!$G$8))=SCT!$G$8,LEFT(DULIEU!$W372,LEN(SCT!$G$8))=SCT!$G$8),DULIEU!J372,"")</f>
        <v/>
      </c>
      <c r="E380" s="853" t="str">
        <f>IF(OR(LEFT(DULIEU!$V372,LEN(SCT!$G$8))=SCT!$G$8,LEFT(DULIEU!$W372,LEN(SCT!$G$8))=SCT!$G$8),DULIEU!E372,"")</f>
        <v/>
      </c>
      <c r="F380" s="1179" t="str">
        <f>IF(OR(LEFT(DULIEU!$V372,LEN(SCT!$G$8))=SCT!$G$8,LEFT(DULIEU!$W372,LEN(SCT!$G$8))=SCT!$G$8),DULIEU!O372,"")</f>
        <v/>
      </c>
      <c r="G380" s="853" t="str">
        <f>IF(E380="","",IF(LEFT(DULIEU!$V372,LEN(SCT!$G$8))=SCT!$G$8,DULIEU!$W372,IF(LEFT(DULIEU!$W372,LEN(SCT!$G$8))=SCT!$G$8,DULIEU!$V372)))</f>
        <v/>
      </c>
      <c r="H380" s="854">
        <f>IF(E380="",0,IF(LEFT(DULIEU!$V372,LEN(SCT!$G$8))=SCT!$G$8,DULIEU!$X372,0))</f>
        <v>0</v>
      </c>
      <c r="I380" s="854">
        <f>IF(E380="",0,IF(LEFT(DULIEU!$W372,LEN(SCT!$G$8))=SCT!$G$8,DULIEU!$X372,0))</f>
        <v>0</v>
      </c>
      <c r="J380" s="855">
        <f>MAX($J$13+SUBTOTAL(9,$H$15:H380)-SUBTOTAL(9,$I$15:I380)-$K$13,0)</f>
        <v>2008267500</v>
      </c>
      <c r="K380" s="855">
        <f>MAX($K$13+SUBTOTAL(9,$I$15:I380)-SUBTOTAL(9,$H$15:H380)-$J$13,0)</f>
        <v>0</v>
      </c>
      <c r="L380" s="846" t="str">
        <f t="shared" si="6"/>
        <v/>
      </c>
      <c r="M380" s="420"/>
      <c r="N380" s="420"/>
      <c r="O380" s="420"/>
      <c r="P380" s="420"/>
      <c r="Q380" s="420"/>
      <c r="R380" s="420"/>
      <c r="S380" s="420"/>
      <c r="T380" s="420"/>
      <c r="U380" s="420"/>
      <c r="V380" s="420"/>
      <c r="W380" s="420"/>
      <c r="X380" s="420"/>
      <c r="Y380" s="420"/>
      <c r="Z380" s="420"/>
      <c r="AA380" s="420"/>
      <c r="AB380" s="420"/>
      <c r="AC380" s="420"/>
    </row>
    <row r="381" spans="1:29" ht="13.5" hidden="1" customHeight="1">
      <c r="A381" s="420"/>
      <c r="B381" s="853" t="str">
        <f>IF(OR(LEFT(DULIEU!$V373,LEN(SCT!$G$8))=SCT!$G$8,LEFT(DULIEU!$W373,LEN(SCT!$G$8))=SCT!$G$8),DULIEU!D373,"")</f>
        <v/>
      </c>
      <c r="C381" s="853" t="str">
        <f>IF(OR(LEFT(DULIEU!$V373,LEN(SCT!$G$8))=SCT!$G$8,LEFT(DULIEU!$W373,LEN(SCT!$G$8))=SCT!$G$8),DULIEU!H373,"")</f>
        <v/>
      </c>
      <c r="D381" s="853" t="str">
        <f>IF(OR(LEFT(DULIEU!$V373,LEN(SCT!$G$8))=SCT!$G$8,LEFT(DULIEU!$W373,LEN(SCT!$G$8))=SCT!$G$8),DULIEU!J373,"")</f>
        <v/>
      </c>
      <c r="E381" s="853" t="str">
        <f>IF(OR(LEFT(DULIEU!$V373,LEN(SCT!$G$8))=SCT!$G$8,LEFT(DULIEU!$W373,LEN(SCT!$G$8))=SCT!$G$8),DULIEU!E373,"")</f>
        <v/>
      </c>
      <c r="F381" s="1179" t="str">
        <f>IF(OR(LEFT(DULIEU!$V373,LEN(SCT!$G$8))=SCT!$G$8,LEFT(DULIEU!$W373,LEN(SCT!$G$8))=SCT!$G$8),DULIEU!O373,"")</f>
        <v/>
      </c>
      <c r="G381" s="853" t="str">
        <f>IF(E381="","",IF(LEFT(DULIEU!$V373,LEN(SCT!$G$8))=SCT!$G$8,DULIEU!$W373,IF(LEFT(DULIEU!$W373,LEN(SCT!$G$8))=SCT!$G$8,DULIEU!$V373)))</f>
        <v/>
      </c>
      <c r="H381" s="854">
        <f>IF(E381="",0,IF(LEFT(DULIEU!$V373,LEN(SCT!$G$8))=SCT!$G$8,DULIEU!$X373,0))</f>
        <v>0</v>
      </c>
      <c r="I381" s="854">
        <f>IF(E381="",0,IF(LEFT(DULIEU!$W373,LEN(SCT!$G$8))=SCT!$G$8,DULIEU!$X373,0))</f>
        <v>0</v>
      </c>
      <c r="J381" s="855">
        <f>MAX($J$13+SUBTOTAL(9,$H$15:H381)-SUBTOTAL(9,$I$15:I381)-$K$13,0)</f>
        <v>2008267500</v>
      </c>
      <c r="K381" s="855">
        <f>MAX($K$13+SUBTOTAL(9,$I$15:I381)-SUBTOTAL(9,$H$15:H381)-$J$13,0)</f>
        <v>0</v>
      </c>
      <c r="L381" s="846" t="str">
        <f t="shared" si="6"/>
        <v/>
      </c>
      <c r="M381" s="420"/>
      <c r="N381" s="420"/>
      <c r="O381" s="420"/>
      <c r="P381" s="420"/>
      <c r="Q381" s="420"/>
      <c r="R381" s="420"/>
      <c r="S381" s="420"/>
      <c r="T381" s="420"/>
      <c r="U381" s="420"/>
      <c r="V381" s="420"/>
      <c r="W381" s="420"/>
      <c r="X381" s="420"/>
      <c r="Y381" s="420"/>
      <c r="Z381" s="420"/>
      <c r="AA381" s="420"/>
      <c r="AB381" s="420"/>
      <c r="AC381" s="420"/>
    </row>
    <row r="382" spans="1:29" ht="13.5" hidden="1" customHeight="1">
      <c r="A382" s="420"/>
      <c r="B382" s="853" t="str">
        <f>IF(OR(LEFT(DULIEU!$V374,LEN(SCT!$G$8))=SCT!$G$8,LEFT(DULIEU!$W374,LEN(SCT!$G$8))=SCT!$G$8),DULIEU!D374,"")</f>
        <v/>
      </c>
      <c r="C382" s="853" t="str">
        <f>IF(OR(LEFT(DULIEU!$V374,LEN(SCT!$G$8))=SCT!$G$8,LEFT(DULIEU!$W374,LEN(SCT!$G$8))=SCT!$G$8),DULIEU!H374,"")</f>
        <v/>
      </c>
      <c r="D382" s="853" t="str">
        <f>IF(OR(LEFT(DULIEU!$V374,LEN(SCT!$G$8))=SCT!$G$8,LEFT(DULIEU!$W374,LEN(SCT!$G$8))=SCT!$G$8),DULIEU!J374,"")</f>
        <v/>
      </c>
      <c r="E382" s="853" t="str">
        <f>IF(OR(LEFT(DULIEU!$V374,LEN(SCT!$G$8))=SCT!$G$8,LEFT(DULIEU!$W374,LEN(SCT!$G$8))=SCT!$G$8),DULIEU!E374,"")</f>
        <v/>
      </c>
      <c r="F382" s="1179" t="str">
        <f>IF(OR(LEFT(DULIEU!$V374,LEN(SCT!$G$8))=SCT!$G$8,LEFT(DULIEU!$W374,LEN(SCT!$G$8))=SCT!$G$8),DULIEU!O374,"")</f>
        <v/>
      </c>
      <c r="G382" s="853" t="str">
        <f>IF(E382="","",IF(LEFT(DULIEU!$V374,LEN(SCT!$G$8))=SCT!$G$8,DULIEU!$W374,IF(LEFT(DULIEU!$W374,LEN(SCT!$G$8))=SCT!$G$8,DULIEU!$V374)))</f>
        <v/>
      </c>
      <c r="H382" s="854">
        <f>IF(E382="",0,IF(LEFT(DULIEU!$V374,LEN(SCT!$G$8))=SCT!$G$8,DULIEU!$X374,0))</f>
        <v>0</v>
      </c>
      <c r="I382" s="854">
        <f>IF(E382="",0,IF(LEFT(DULIEU!$W374,LEN(SCT!$G$8))=SCT!$G$8,DULIEU!$X374,0))</f>
        <v>0</v>
      </c>
      <c r="J382" s="855">
        <f>MAX($J$13+SUBTOTAL(9,$H$15:H382)-SUBTOTAL(9,$I$15:I382)-$K$13,0)</f>
        <v>2008267500</v>
      </c>
      <c r="K382" s="855">
        <f>MAX($K$13+SUBTOTAL(9,$I$15:I382)-SUBTOTAL(9,$H$15:H382)-$J$13,0)</f>
        <v>0</v>
      </c>
      <c r="L382" s="846" t="str">
        <f t="shared" si="6"/>
        <v/>
      </c>
      <c r="M382" s="420"/>
      <c r="N382" s="420"/>
      <c r="O382" s="420"/>
      <c r="P382" s="420"/>
      <c r="Q382" s="420"/>
      <c r="R382" s="420"/>
      <c r="S382" s="420"/>
      <c r="T382" s="420"/>
      <c r="U382" s="420"/>
      <c r="V382" s="420"/>
      <c r="W382" s="420"/>
      <c r="X382" s="420"/>
      <c r="Y382" s="420"/>
      <c r="Z382" s="420"/>
      <c r="AA382" s="420"/>
      <c r="AB382" s="420"/>
      <c r="AC382" s="420"/>
    </row>
    <row r="383" spans="1:29" ht="13.5" hidden="1" customHeight="1">
      <c r="A383" s="420"/>
      <c r="B383" s="853" t="str">
        <f>IF(OR(LEFT(DULIEU!$V375,LEN(SCT!$G$8))=SCT!$G$8,LEFT(DULIEU!$W375,LEN(SCT!$G$8))=SCT!$G$8),DULIEU!D375,"")</f>
        <v/>
      </c>
      <c r="C383" s="853" t="str">
        <f>IF(OR(LEFT(DULIEU!$V375,LEN(SCT!$G$8))=SCT!$G$8,LEFT(DULIEU!$W375,LEN(SCT!$G$8))=SCT!$G$8),DULIEU!H375,"")</f>
        <v/>
      </c>
      <c r="D383" s="853" t="str">
        <f>IF(OR(LEFT(DULIEU!$V375,LEN(SCT!$G$8))=SCT!$G$8,LEFT(DULIEU!$W375,LEN(SCT!$G$8))=SCT!$G$8),DULIEU!J375,"")</f>
        <v/>
      </c>
      <c r="E383" s="853" t="str">
        <f>IF(OR(LEFT(DULIEU!$V375,LEN(SCT!$G$8))=SCT!$G$8,LEFT(DULIEU!$W375,LEN(SCT!$G$8))=SCT!$G$8),DULIEU!E375,"")</f>
        <v/>
      </c>
      <c r="F383" s="1179" t="str">
        <f>IF(OR(LEFT(DULIEU!$V375,LEN(SCT!$G$8))=SCT!$G$8,LEFT(DULIEU!$W375,LEN(SCT!$G$8))=SCT!$G$8),DULIEU!O375,"")</f>
        <v/>
      </c>
      <c r="G383" s="853" t="str">
        <f>IF(E383="","",IF(LEFT(DULIEU!$V375,LEN(SCT!$G$8))=SCT!$G$8,DULIEU!$W375,IF(LEFT(DULIEU!$W375,LEN(SCT!$G$8))=SCT!$G$8,DULIEU!$V375)))</f>
        <v/>
      </c>
      <c r="H383" s="854">
        <f>IF(E383="",0,IF(LEFT(DULIEU!$V375,LEN(SCT!$G$8))=SCT!$G$8,DULIEU!$X375,0))</f>
        <v>0</v>
      </c>
      <c r="I383" s="854">
        <f>IF(E383="",0,IF(LEFT(DULIEU!$W375,LEN(SCT!$G$8))=SCT!$G$8,DULIEU!$X375,0))</f>
        <v>0</v>
      </c>
      <c r="J383" s="855">
        <f>MAX($J$13+SUBTOTAL(9,$H$15:H383)-SUBTOTAL(9,$I$15:I383)-$K$13,0)</f>
        <v>2008267500</v>
      </c>
      <c r="K383" s="855">
        <f>MAX($K$13+SUBTOTAL(9,$I$15:I383)-SUBTOTAL(9,$H$15:H383)-$J$13,0)</f>
        <v>0</v>
      </c>
      <c r="L383" s="846" t="str">
        <f t="shared" si="6"/>
        <v/>
      </c>
      <c r="M383" s="420"/>
      <c r="N383" s="420"/>
      <c r="O383" s="420"/>
      <c r="P383" s="420"/>
      <c r="Q383" s="420"/>
      <c r="R383" s="420"/>
      <c r="S383" s="420"/>
      <c r="T383" s="420"/>
      <c r="U383" s="420"/>
      <c r="V383" s="420"/>
      <c r="W383" s="420"/>
      <c r="X383" s="420"/>
      <c r="Y383" s="420"/>
      <c r="Z383" s="420"/>
      <c r="AA383" s="420"/>
      <c r="AB383" s="420"/>
      <c r="AC383" s="420"/>
    </row>
    <row r="384" spans="1:29" ht="13.5" hidden="1" customHeight="1">
      <c r="A384" s="420"/>
      <c r="B384" s="853" t="str">
        <f>IF(OR(LEFT(DULIEU!$V376,LEN(SCT!$G$8))=SCT!$G$8,LEFT(DULIEU!$W376,LEN(SCT!$G$8))=SCT!$G$8),DULIEU!D376,"")</f>
        <v/>
      </c>
      <c r="C384" s="853" t="str">
        <f>IF(OR(LEFT(DULIEU!$V376,LEN(SCT!$G$8))=SCT!$G$8,LEFT(DULIEU!$W376,LEN(SCT!$G$8))=SCT!$G$8),DULIEU!H376,"")</f>
        <v/>
      </c>
      <c r="D384" s="853" t="str">
        <f>IF(OR(LEFT(DULIEU!$V376,LEN(SCT!$G$8))=SCT!$G$8,LEFT(DULIEU!$W376,LEN(SCT!$G$8))=SCT!$G$8),DULIEU!J376,"")</f>
        <v/>
      </c>
      <c r="E384" s="853" t="str">
        <f>IF(OR(LEFT(DULIEU!$V376,LEN(SCT!$G$8))=SCT!$G$8,LEFT(DULIEU!$W376,LEN(SCT!$G$8))=SCT!$G$8),DULIEU!E376,"")</f>
        <v/>
      </c>
      <c r="F384" s="1179" t="str">
        <f>IF(OR(LEFT(DULIEU!$V376,LEN(SCT!$G$8))=SCT!$G$8,LEFT(DULIEU!$W376,LEN(SCT!$G$8))=SCT!$G$8),DULIEU!O376,"")</f>
        <v/>
      </c>
      <c r="G384" s="853" t="str">
        <f>IF(E384="","",IF(LEFT(DULIEU!$V376,LEN(SCT!$G$8))=SCT!$G$8,DULIEU!$W376,IF(LEFT(DULIEU!$W376,LEN(SCT!$G$8))=SCT!$G$8,DULIEU!$V376)))</f>
        <v/>
      </c>
      <c r="H384" s="854">
        <f>IF(E384="",0,IF(LEFT(DULIEU!$V376,LEN(SCT!$G$8))=SCT!$G$8,DULIEU!$X376,0))</f>
        <v>0</v>
      </c>
      <c r="I384" s="854">
        <f>IF(E384="",0,IF(LEFT(DULIEU!$W376,LEN(SCT!$G$8))=SCT!$G$8,DULIEU!$X376,0))</f>
        <v>0</v>
      </c>
      <c r="J384" s="855">
        <f>MAX($J$13+SUBTOTAL(9,$H$15:H384)-SUBTOTAL(9,$I$15:I384)-$K$13,0)</f>
        <v>2008267500</v>
      </c>
      <c r="K384" s="855">
        <f>MAX($K$13+SUBTOTAL(9,$I$15:I384)-SUBTOTAL(9,$H$15:H384)-$J$13,0)</f>
        <v>0</v>
      </c>
      <c r="L384" s="846" t="str">
        <f t="shared" si="6"/>
        <v/>
      </c>
      <c r="M384" s="420"/>
      <c r="N384" s="420"/>
      <c r="O384" s="420"/>
      <c r="P384" s="420"/>
      <c r="Q384" s="420"/>
      <c r="R384" s="420"/>
      <c r="S384" s="420"/>
      <c r="T384" s="420"/>
      <c r="U384" s="420"/>
      <c r="V384" s="420"/>
      <c r="W384" s="420"/>
      <c r="X384" s="420"/>
      <c r="Y384" s="420"/>
      <c r="Z384" s="420"/>
      <c r="AA384" s="420"/>
      <c r="AB384" s="420"/>
      <c r="AC384" s="420"/>
    </row>
    <row r="385" spans="1:29" ht="13.5" hidden="1" customHeight="1">
      <c r="A385" s="420"/>
      <c r="B385" s="853" t="str">
        <f>IF(OR(LEFT(DULIEU!$V377,LEN(SCT!$G$8))=SCT!$G$8,LEFT(DULIEU!$W377,LEN(SCT!$G$8))=SCT!$G$8),DULIEU!D377,"")</f>
        <v/>
      </c>
      <c r="C385" s="853" t="str">
        <f>IF(OR(LEFT(DULIEU!$V377,LEN(SCT!$G$8))=SCT!$G$8,LEFT(DULIEU!$W377,LEN(SCT!$G$8))=SCT!$G$8),DULIEU!H377,"")</f>
        <v/>
      </c>
      <c r="D385" s="853" t="str">
        <f>IF(OR(LEFT(DULIEU!$V377,LEN(SCT!$G$8))=SCT!$G$8,LEFT(DULIEU!$W377,LEN(SCT!$G$8))=SCT!$G$8),DULIEU!J377,"")</f>
        <v/>
      </c>
      <c r="E385" s="853" t="str">
        <f>IF(OR(LEFT(DULIEU!$V377,LEN(SCT!$G$8))=SCT!$G$8,LEFT(DULIEU!$W377,LEN(SCT!$G$8))=SCT!$G$8),DULIEU!E377,"")</f>
        <v/>
      </c>
      <c r="F385" s="1179" t="str">
        <f>IF(OR(LEFT(DULIEU!$V377,LEN(SCT!$G$8))=SCT!$G$8,LEFT(DULIEU!$W377,LEN(SCT!$G$8))=SCT!$G$8),DULIEU!O377,"")</f>
        <v/>
      </c>
      <c r="G385" s="853" t="str">
        <f>IF(E385="","",IF(LEFT(DULIEU!$V377,LEN(SCT!$G$8))=SCT!$G$8,DULIEU!$W377,IF(LEFT(DULIEU!$W377,LEN(SCT!$G$8))=SCT!$G$8,DULIEU!$V377)))</f>
        <v/>
      </c>
      <c r="H385" s="854">
        <f>IF(E385="",0,IF(LEFT(DULIEU!$V377,LEN(SCT!$G$8))=SCT!$G$8,DULIEU!$X377,0))</f>
        <v>0</v>
      </c>
      <c r="I385" s="854">
        <f>IF(E385="",0,IF(LEFT(DULIEU!$W377,LEN(SCT!$G$8))=SCT!$G$8,DULIEU!$X377,0))</f>
        <v>0</v>
      </c>
      <c r="J385" s="855">
        <f>MAX($J$13+SUBTOTAL(9,$H$15:H385)-SUBTOTAL(9,$I$15:I385)-$K$13,0)</f>
        <v>2008267500</v>
      </c>
      <c r="K385" s="855">
        <f>MAX($K$13+SUBTOTAL(9,$I$15:I385)-SUBTOTAL(9,$H$15:H385)-$J$13,0)</f>
        <v>0</v>
      </c>
      <c r="L385" s="846" t="str">
        <f t="shared" si="6"/>
        <v/>
      </c>
      <c r="M385" s="420"/>
      <c r="N385" s="420"/>
      <c r="O385" s="420"/>
      <c r="P385" s="420"/>
      <c r="Q385" s="420"/>
      <c r="R385" s="420"/>
      <c r="S385" s="420"/>
      <c r="T385" s="420"/>
      <c r="U385" s="420"/>
      <c r="V385" s="420"/>
      <c r="W385" s="420"/>
      <c r="X385" s="420"/>
      <c r="Y385" s="420"/>
      <c r="Z385" s="420"/>
      <c r="AA385" s="420"/>
      <c r="AB385" s="420"/>
      <c r="AC385" s="420"/>
    </row>
    <row r="386" spans="1:29" ht="13.5" hidden="1" customHeight="1">
      <c r="A386" s="420"/>
      <c r="B386" s="853" t="str">
        <f>IF(OR(LEFT(DULIEU!$V378,LEN(SCT!$G$8))=SCT!$G$8,LEFT(DULIEU!$W378,LEN(SCT!$G$8))=SCT!$G$8),DULIEU!D378,"")</f>
        <v/>
      </c>
      <c r="C386" s="853" t="str">
        <f>IF(OR(LEFT(DULIEU!$V378,LEN(SCT!$G$8))=SCT!$G$8,LEFT(DULIEU!$W378,LEN(SCT!$G$8))=SCT!$G$8),DULIEU!H378,"")</f>
        <v/>
      </c>
      <c r="D386" s="853" t="str">
        <f>IF(OR(LEFT(DULIEU!$V378,LEN(SCT!$G$8))=SCT!$G$8,LEFT(DULIEU!$W378,LEN(SCT!$G$8))=SCT!$G$8),DULIEU!J378,"")</f>
        <v/>
      </c>
      <c r="E386" s="853" t="str">
        <f>IF(OR(LEFT(DULIEU!$V378,LEN(SCT!$G$8))=SCT!$G$8,LEFT(DULIEU!$W378,LEN(SCT!$G$8))=SCT!$G$8),DULIEU!E378,"")</f>
        <v/>
      </c>
      <c r="F386" s="1179" t="str">
        <f>IF(OR(LEFT(DULIEU!$V378,LEN(SCT!$G$8))=SCT!$G$8,LEFT(DULIEU!$W378,LEN(SCT!$G$8))=SCT!$G$8),DULIEU!O378,"")</f>
        <v/>
      </c>
      <c r="G386" s="853" t="str">
        <f>IF(E386="","",IF(LEFT(DULIEU!$V378,LEN(SCT!$G$8))=SCT!$G$8,DULIEU!$W378,IF(LEFT(DULIEU!$W378,LEN(SCT!$G$8))=SCT!$G$8,DULIEU!$V378)))</f>
        <v/>
      </c>
      <c r="H386" s="854">
        <f>IF(E386="",0,IF(LEFT(DULIEU!$V378,LEN(SCT!$G$8))=SCT!$G$8,DULIEU!$X378,0))</f>
        <v>0</v>
      </c>
      <c r="I386" s="854">
        <f>IF(E386="",0,IF(LEFT(DULIEU!$W378,LEN(SCT!$G$8))=SCT!$G$8,DULIEU!$X378,0))</f>
        <v>0</v>
      </c>
      <c r="J386" s="855">
        <f>MAX($J$13+SUBTOTAL(9,$H$15:H386)-SUBTOTAL(9,$I$15:I386)-$K$13,0)</f>
        <v>2008267500</v>
      </c>
      <c r="K386" s="855">
        <f>MAX($K$13+SUBTOTAL(9,$I$15:I386)-SUBTOTAL(9,$H$15:H386)-$J$13,0)</f>
        <v>0</v>
      </c>
      <c r="L386" s="846" t="str">
        <f t="shared" si="6"/>
        <v/>
      </c>
      <c r="M386" s="420"/>
      <c r="N386" s="420"/>
      <c r="O386" s="420"/>
      <c r="P386" s="420"/>
      <c r="Q386" s="420"/>
      <c r="R386" s="420"/>
      <c r="S386" s="420"/>
      <c r="T386" s="420"/>
      <c r="U386" s="420"/>
      <c r="V386" s="420"/>
      <c r="W386" s="420"/>
      <c r="X386" s="420"/>
      <c r="Y386" s="420"/>
      <c r="Z386" s="420"/>
      <c r="AA386" s="420"/>
      <c r="AB386" s="420"/>
      <c r="AC386" s="420"/>
    </row>
    <row r="387" spans="1:29" ht="13.5" hidden="1" customHeight="1">
      <c r="A387" s="420"/>
      <c r="B387" s="853" t="str">
        <f>IF(OR(LEFT(DULIEU!$V379,LEN(SCT!$G$8))=SCT!$G$8,LEFT(DULIEU!$W379,LEN(SCT!$G$8))=SCT!$G$8),DULIEU!D379,"")</f>
        <v/>
      </c>
      <c r="C387" s="853" t="str">
        <f>IF(OR(LEFT(DULIEU!$V379,LEN(SCT!$G$8))=SCT!$G$8,LEFT(DULIEU!$W379,LEN(SCT!$G$8))=SCT!$G$8),DULIEU!H379,"")</f>
        <v/>
      </c>
      <c r="D387" s="853" t="str">
        <f>IF(OR(LEFT(DULIEU!$V379,LEN(SCT!$G$8))=SCT!$G$8,LEFT(DULIEU!$W379,LEN(SCT!$G$8))=SCT!$G$8),DULIEU!J379,"")</f>
        <v/>
      </c>
      <c r="E387" s="853" t="str">
        <f>IF(OR(LEFT(DULIEU!$V379,LEN(SCT!$G$8))=SCT!$G$8,LEFT(DULIEU!$W379,LEN(SCT!$G$8))=SCT!$G$8),DULIEU!E379,"")</f>
        <v/>
      </c>
      <c r="F387" s="1179" t="str">
        <f>IF(OR(LEFT(DULIEU!$V379,LEN(SCT!$G$8))=SCT!$G$8,LEFT(DULIEU!$W379,LEN(SCT!$G$8))=SCT!$G$8),DULIEU!O379,"")</f>
        <v/>
      </c>
      <c r="G387" s="853" t="str">
        <f>IF(E387="","",IF(LEFT(DULIEU!$V379,LEN(SCT!$G$8))=SCT!$G$8,DULIEU!$W379,IF(LEFT(DULIEU!$W379,LEN(SCT!$G$8))=SCT!$G$8,DULIEU!$V379)))</f>
        <v/>
      </c>
      <c r="H387" s="854">
        <f>IF(E387="",0,IF(LEFT(DULIEU!$V379,LEN(SCT!$G$8))=SCT!$G$8,DULIEU!$X379,0))</f>
        <v>0</v>
      </c>
      <c r="I387" s="854">
        <f>IF(E387="",0,IF(LEFT(DULIEU!$W379,LEN(SCT!$G$8))=SCT!$G$8,DULIEU!$X379,0))</f>
        <v>0</v>
      </c>
      <c r="J387" s="855">
        <f>MAX($J$13+SUBTOTAL(9,$H$15:H387)-SUBTOTAL(9,$I$15:I387)-$K$13,0)</f>
        <v>2008267500</v>
      </c>
      <c r="K387" s="855">
        <f>MAX($K$13+SUBTOTAL(9,$I$15:I387)-SUBTOTAL(9,$H$15:H387)-$J$13,0)</f>
        <v>0</v>
      </c>
      <c r="L387" s="846" t="str">
        <f t="shared" si="6"/>
        <v/>
      </c>
      <c r="M387" s="420"/>
      <c r="N387" s="420"/>
      <c r="O387" s="420"/>
      <c r="P387" s="420"/>
      <c r="Q387" s="420"/>
      <c r="R387" s="420"/>
      <c r="S387" s="420"/>
      <c r="T387" s="420"/>
      <c r="U387" s="420"/>
      <c r="V387" s="420"/>
      <c r="W387" s="420"/>
      <c r="X387" s="420"/>
      <c r="Y387" s="420"/>
      <c r="Z387" s="420"/>
      <c r="AA387" s="420"/>
      <c r="AB387" s="420"/>
      <c r="AC387" s="420"/>
    </row>
    <row r="388" spans="1:29" ht="13.5" hidden="1" customHeight="1">
      <c r="A388" s="420"/>
      <c r="B388" s="853" t="str">
        <f>IF(OR(LEFT(DULIEU!$V380,LEN(SCT!$G$8))=SCT!$G$8,LEFT(DULIEU!$W380,LEN(SCT!$G$8))=SCT!$G$8),DULIEU!D380,"")</f>
        <v/>
      </c>
      <c r="C388" s="853" t="str">
        <f>IF(OR(LEFT(DULIEU!$V380,LEN(SCT!$G$8))=SCT!$G$8,LEFT(DULIEU!$W380,LEN(SCT!$G$8))=SCT!$G$8),DULIEU!H380,"")</f>
        <v/>
      </c>
      <c r="D388" s="853" t="str">
        <f>IF(OR(LEFT(DULIEU!$V380,LEN(SCT!$G$8))=SCT!$G$8,LEFT(DULIEU!$W380,LEN(SCT!$G$8))=SCT!$G$8),DULIEU!J380,"")</f>
        <v/>
      </c>
      <c r="E388" s="853" t="str">
        <f>IF(OR(LEFT(DULIEU!$V380,LEN(SCT!$G$8))=SCT!$G$8,LEFT(DULIEU!$W380,LEN(SCT!$G$8))=SCT!$G$8),DULIEU!E380,"")</f>
        <v/>
      </c>
      <c r="F388" s="1179" t="str">
        <f>IF(OR(LEFT(DULIEU!$V380,LEN(SCT!$G$8))=SCT!$G$8,LEFT(DULIEU!$W380,LEN(SCT!$G$8))=SCT!$G$8),DULIEU!O380,"")</f>
        <v/>
      </c>
      <c r="G388" s="853" t="str">
        <f>IF(E388="","",IF(LEFT(DULIEU!$V380,LEN(SCT!$G$8))=SCT!$G$8,DULIEU!$W380,IF(LEFT(DULIEU!$W380,LEN(SCT!$G$8))=SCT!$G$8,DULIEU!$V380)))</f>
        <v/>
      </c>
      <c r="H388" s="854">
        <f>IF(E388="",0,IF(LEFT(DULIEU!$V380,LEN(SCT!$G$8))=SCT!$G$8,DULIEU!$X380,0))</f>
        <v>0</v>
      </c>
      <c r="I388" s="854">
        <f>IF(E388="",0,IF(LEFT(DULIEU!$W380,LEN(SCT!$G$8))=SCT!$G$8,DULIEU!$X380,0))</f>
        <v>0</v>
      </c>
      <c r="J388" s="855">
        <f>MAX($J$13+SUBTOTAL(9,$H$15:H388)-SUBTOTAL(9,$I$15:I388)-$K$13,0)</f>
        <v>2008267500</v>
      </c>
      <c r="K388" s="855">
        <f>MAX($K$13+SUBTOTAL(9,$I$15:I388)-SUBTOTAL(9,$H$15:H388)-$J$13,0)</f>
        <v>0</v>
      </c>
      <c r="L388" s="846" t="str">
        <f t="shared" si="6"/>
        <v/>
      </c>
      <c r="M388" s="420"/>
      <c r="N388" s="420"/>
      <c r="O388" s="420"/>
      <c r="P388" s="420"/>
      <c r="Q388" s="420"/>
      <c r="R388" s="420"/>
      <c r="S388" s="420"/>
      <c r="T388" s="420"/>
      <c r="U388" s="420"/>
      <c r="V388" s="420"/>
      <c r="W388" s="420"/>
      <c r="X388" s="420"/>
      <c r="Y388" s="420"/>
      <c r="Z388" s="420"/>
      <c r="AA388" s="420"/>
      <c r="AB388" s="420"/>
      <c r="AC388" s="420"/>
    </row>
    <row r="389" spans="1:29" ht="13.5" hidden="1" customHeight="1">
      <c r="A389" s="420"/>
      <c r="B389" s="853" t="str">
        <f>IF(OR(LEFT(DULIEU!$V381,LEN(SCT!$G$8))=SCT!$G$8,LEFT(DULIEU!$W381,LEN(SCT!$G$8))=SCT!$G$8),DULIEU!D381,"")</f>
        <v/>
      </c>
      <c r="C389" s="853" t="str">
        <f>IF(OR(LEFT(DULIEU!$V381,LEN(SCT!$G$8))=SCT!$G$8,LEFT(DULIEU!$W381,LEN(SCT!$G$8))=SCT!$G$8),DULIEU!H381,"")</f>
        <v/>
      </c>
      <c r="D389" s="853" t="str">
        <f>IF(OR(LEFT(DULIEU!$V381,LEN(SCT!$G$8))=SCT!$G$8,LEFT(DULIEU!$W381,LEN(SCT!$G$8))=SCT!$G$8),DULIEU!J381,"")</f>
        <v/>
      </c>
      <c r="E389" s="853" t="str">
        <f>IF(OR(LEFT(DULIEU!$V381,LEN(SCT!$G$8))=SCT!$G$8,LEFT(DULIEU!$W381,LEN(SCT!$G$8))=SCT!$G$8),DULIEU!E381,"")</f>
        <v/>
      </c>
      <c r="F389" s="1179" t="str">
        <f>IF(OR(LEFT(DULIEU!$V381,LEN(SCT!$G$8))=SCT!$G$8,LEFT(DULIEU!$W381,LEN(SCT!$G$8))=SCT!$G$8),DULIEU!O381,"")</f>
        <v/>
      </c>
      <c r="G389" s="853" t="str">
        <f>IF(E389="","",IF(LEFT(DULIEU!$V381,LEN(SCT!$G$8))=SCT!$G$8,DULIEU!$W381,IF(LEFT(DULIEU!$W381,LEN(SCT!$G$8))=SCT!$G$8,DULIEU!$V381)))</f>
        <v/>
      </c>
      <c r="H389" s="854">
        <f>IF(E389="",0,IF(LEFT(DULIEU!$V381,LEN(SCT!$G$8))=SCT!$G$8,DULIEU!$X381,0))</f>
        <v>0</v>
      </c>
      <c r="I389" s="854">
        <f>IF(E389="",0,IF(LEFT(DULIEU!$W381,LEN(SCT!$G$8))=SCT!$G$8,DULIEU!$X381,0))</f>
        <v>0</v>
      </c>
      <c r="J389" s="855">
        <f>MAX($J$13+SUBTOTAL(9,$H$15:H389)-SUBTOTAL(9,$I$15:I389)-$K$13,0)</f>
        <v>2008267500</v>
      </c>
      <c r="K389" s="855">
        <f>MAX($K$13+SUBTOTAL(9,$I$15:I389)-SUBTOTAL(9,$H$15:H389)-$J$13,0)</f>
        <v>0</v>
      </c>
      <c r="L389" s="846" t="str">
        <f t="shared" si="6"/>
        <v/>
      </c>
      <c r="M389" s="420"/>
      <c r="N389" s="420"/>
      <c r="O389" s="420"/>
      <c r="P389" s="420"/>
      <c r="Q389" s="420"/>
      <c r="R389" s="420"/>
      <c r="S389" s="420"/>
      <c r="T389" s="420"/>
      <c r="U389" s="420"/>
      <c r="V389" s="420"/>
      <c r="W389" s="420"/>
      <c r="X389" s="420"/>
      <c r="Y389" s="420"/>
      <c r="Z389" s="420"/>
      <c r="AA389" s="420"/>
      <c r="AB389" s="420"/>
      <c r="AC389" s="420"/>
    </row>
    <row r="390" spans="1:29" ht="13.5" hidden="1" customHeight="1">
      <c r="A390" s="420"/>
      <c r="B390" s="853" t="str">
        <f>IF(OR(LEFT(DULIEU!$V382,LEN(SCT!$G$8))=SCT!$G$8,LEFT(DULIEU!$W382,LEN(SCT!$G$8))=SCT!$G$8),DULIEU!D382,"")</f>
        <v/>
      </c>
      <c r="C390" s="853" t="str">
        <f>IF(OR(LEFT(DULIEU!$V382,LEN(SCT!$G$8))=SCT!$G$8,LEFT(DULIEU!$W382,LEN(SCT!$G$8))=SCT!$G$8),DULIEU!H382,"")</f>
        <v/>
      </c>
      <c r="D390" s="853" t="str">
        <f>IF(OR(LEFT(DULIEU!$V382,LEN(SCT!$G$8))=SCT!$G$8,LEFT(DULIEU!$W382,LEN(SCT!$G$8))=SCT!$G$8),DULIEU!J382,"")</f>
        <v/>
      </c>
      <c r="E390" s="853" t="str">
        <f>IF(OR(LEFT(DULIEU!$V382,LEN(SCT!$G$8))=SCT!$G$8,LEFT(DULIEU!$W382,LEN(SCT!$G$8))=SCT!$G$8),DULIEU!E382,"")</f>
        <v/>
      </c>
      <c r="F390" s="1179" t="str">
        <f>IF(OR(LEFT(DULIEU!$V382,LEN(SCT!$G$8))=SCT!$G$8,LEFT(DULIEU!$W382,LEN(SCT!$G$8))=SCT!$G$8),DULIEU!O382,"")</f>
        <v/>
      </c>
      <c r="G390" s="853" t="str">
        <f>IF(E390="","",IF(LEFT(DULIEU!$V382,LEN(SCT!$G$8))=SCT!$G$8,DULIEU!$W382,IF(LEFT(DULIEU!$W382,LEN(SCT!$G$8))=SCT!$G$8,DULIEU!$V382)))</f>
        <v/>
      </c>
      <c r="H390" s="854">
        <f>IF(E390="",0,IF(LEFT(DULIEU!$V382,LEN(SCT!$G$8))=SCT!$G$8,DULIEU!$X382,0))</f>
        <v>0</v>
      </c>
      <c r="I390" s="854">
        <f>IF(E390="",0,IF(LEFT(DULIEU!$W382,LEN(SCT!$G$8))=SCT!$G$8,DULIEU!$X382,0))</f>
        <v>0</v>
      </c>
      <c r="J390" s="855">
        <f>MAX($J$13+SUBTOTAL(9,$H$15:H390)-SUBTOTAL(9,$I$15:I390)-$K$13,0)</f>
        <v>2008267500</v>
      </c>
      <c r="K390" s="855">
        <f>MAX($K$13+SUBTOTAL(9,$I$15:I390)-SUBTOTAL(9,$H$15:H390)-$J$13,0)</f>
        <v>0</v>
      </c>
      <c r="L390" s="846" t="str">
        <f t="shared" si="6"/>
        <v/>
      </c>
      <c r="M390" s="420"/>
      <c r="N390" s="420"/>
      <c r="O390" s="420"/>
      <c r="P390" s="420"/>
      <c r="Q390" s="420"/>
      <c r="R390" s="420"/>
      <c r="S390" s="420"/>
      <c r="T390" s="420"/>
      <c r="U390" s="420"/>
      <c r="V390" s="420"/>
      <c r="W390" s="420"/>
      <c r="X390" s="420"/>
      <c r="Y390" s="420"/>
      <c r="Z390" s="420"/>
      <c r="AA390" s="420"/>
      <c r="AB390" s="420"/>
      <c r="AC390" s="420"/>
    </row>
    <row r="391" spans="1:29" ht="13.5" hidden="1" customHeight="1">
      <c r="A391" s="420"/>
      <c r="B391" s="853" t="str">
        <f>IF(OR(LEFT(DULIEU!$V383,LEN(SCT!$G$8))=SCT!$G$8,LEFT(DULIEU!$W383,LEN(SCT!$G$8))=SCT!$G$8),DULIEU!D383,"")</f>
        <v/>
      </c>
      <c r="C391" s="853" t="str">
        <f>IF(OR(LEFT(DULIEU!$V383,LEN(SCT!$G$8))=SCT!$G$8,LEFT(DULIEU!$W383,LEN(SCT!$G$8))=SCT!$G$8),DULIEU!H383,"")</f>
        <v/>
      </c>
      <c r="D391" s="853" t="str">
        <f>IF(OR(LEFT(DULIEU!$V383,LEN(SCT!$G$8))=SCT!$G$8,LEFT(DULIEU!$W383,LEN(SCT!$G$8))=SCT!$G$8),DULIEU!J383,"")</f>
        <v/>
      </c>
      <c r="E391" s="853" t="str">
        <f>IF(OR(LEFT(DULIEU!$V383,LEN(SCT!$G$8))=SCT!$G$8,LEFT(DULIEU!$W383,LEN(SCT!$G$8))=SCT!$G$8),DULIEU!E383,"")</f>
        <v/>
      </c>
      <c r="F391" s="1179" t="str">
        <f>IF(OR(LEFT(DULIEU!$V383,LEN(SCT!$G$8))=SCT!$G$8,LEFT(DULIEU!$W383,LEN(SCT!$G$8))=SCT!$G$8),DULIEU!O383,"")</f>
        <v/>
      </c>
      <c r="G391" s="853" t="str">
        <f>IF(E391="","",IF(LEFT(DULIEU!$V383,LEN(SCT!$G$8))=SCT!$G$8,DULIEU!$W383,IF(LEFT(DULIEU!$W383,LEN(SCT!$G$8))=SCT!$G$8,DULIEU!$V383)))</f>
        <v/>
      </c>
      <c r="H391" s="854">
        <f>IF(E391="",0,IF(LEFT(DULIEU!$V383,LEN(SCT!$G$8))=SCT!$G$8,DULIEU!$X383,0))</f>
        <v>0</v>
      </c>
      <c r="I391" s="854">
        <f>IF(E391="",0,IF(LEFT(DULIEU!$W383,LEN(SCT!$G$8))=SCT!$G$8,DULIEU!$X383,0))</f>
        <v>0</v>
      </c>
      <c r="J391" s="855">
        <f>MAX($J$13+SUBTOTAL(9,$H$15:H391)-SUBTOTAL(9,$I$15:I391)-$K$13,0)</f>
        <v>2008267500</v>
      </c>
      <c r="K391" s="855">
        <f>MAX($K$13+SUBTOTAL(9,$I$15:I391)-SUBTOTAL(9,$H$15:H391)-$J$13,0)</f>
        <v>0</v>
      </c>
      <c r="L391" s="846" t="str">
        <f t="shared" si="6"/>
        <v/>
      </c>
      <c r="M391" s="420"/>
      <c r="N391" s="420"/>
      <c r="O391" s="420"/>
      <c r="P391" s="420"/>
      <c r="Q391" s="420"/>
      <c r="R391" s="420"/>
      <c r="S391" s="420"/>
      <c r="T391" s="420"/>
      <c r="U391" s="420"/>
      <c r="V391" s="420"/>
      <c r="W391" s="420"/>
      <c r="X391" s="420"/>
      <c r="Y391" s="420"/>
      <c r="Z391" s="420"/>
      <c r="AA391" s="420"/>
      <c r="AB391" s="420"/>
      <c r="AC391" s="420"/>
    </row>
    <row r="392" spans="1:29" ht="13.5" hidden="1" customHeight="1">
      <c r="A392" s="420"/>
      <c r="B392" s="853" t="str">
        <f>IF(OR(LEFT(DULIEU!$V384,LEN(SCT!$G$8))=SCT!$G$8,LEFT(DULIEU!$W384,LEN(SCT!$G$8))=SCT!$G$8),DULIEU!D384,"")</f>
        <v/>
      </c>
      <c r="C392" s="853" t="str">
        <f>IF(OR(LEFT(DULIEU!$V384,LEN(SCT!$G$8))=SCT!$G$8,LEFT(DULIEU!$W384,LEN(SCT!$G$8))=SCT!$G$8),DULIEU!H384,"")</f>
        <v/>
      </c>
      <c r="D392" s="853" t="str">
        <f>IF(OR(LEFT(DULIEU!$V384,LEN(SCT!$G$8))=SCT!$G$8,LEFT(DULIEU!$W384,LEN(SCT!$G$8))=SCT!$G$8),DULIEU!J384,"")</f>
        <v/>
      </c>
      <c r="E392" s="853" t="str">
        <f>IF(OR(LEFT(DULIEU!$V384,LEN(SCT!$G$8))=SCT!$G$8,LEFT(DULIEU!$W384,LEN(SCT!$G$8))=SCT!$G$8),DULIEU!E384,"")</f>
        <v/>
      </c>
      <c r="F392" s="1179" t="str">
        <f>IF(OR(LEFT(DULIEU!$V384,LEN(SCT!$G$8))=SCT!$G$8,LEFT(DULIEU!$W384,LEN(SCT!$G$8))=SCT!$G$8),DULIEU!O384,"")</f>
        <v/>
      </c>
      <c r="G392" s="853" t="str">
        <f>IF(E392="","",IF(LEFT(DULIEU!$V384,LEN(SCT!$G$8))=SCT!$G$8,DULIEU!$W384,IF(LEFT(DULIEU!$W384,LEN(SCT!$G$8))=SCT!$G$8,DULIEU!$V384)))</f>
        <v/>
      </c>
      <c r="H392" s="854">
        <f>IF(E392="",0,IF(LEFT(DULIEU!$V384,LEN(SCT!$G$8))=SCT!$G$8,DULIEU!$X384,0))</f>
        <v>0</v>
      </c>
      <c r="I392" s="854">
        <f>IF(E392="",0,IF(LEFT(DULIEU!$W384,LEN(SCT!$G$8))=SCT!$G$8,DULIEU!$X384,0))</f>
        <v>0</v>
      </c>
      <c r="J392" s="855">
        <f>MAX($J$13+SUBTOTAL(9,$H$15:H392)-SUBTOTAL(9,$I$15:I392)-$K$13,0)</f>
        <v>2008267500</v>
      </c>
      <c r="K392" s="855">
        <f>MAX($K$13+SUBTOTAL(9,$I$15:I392)-SUBTOTAL(9,$H$15:H392)-$J$13,0)</f>
        <v>0</v>
      </c>
      <c r="L392" s="846" t="str">
        <f t="shared" si="6"/>
        <v/>
      </c>
      <c r="M392" s="420"/>
      <c r="N392" s="420"/>
      <c r="O392" s="420"/>
      <c r="P392" s="420"/>
      <c r="Q392" s="420"/>
      <c r="R392" s="420"/>
      <c r="S392" s="420"/>
      <c r="T392" s="420"/>
      <c r="U392" s="420"/>
      <c r="V392" s="420"/>
      <c r="W392" s="420"/>
      <c r="X392" s="420"/>
      <c r="Y392" s="420"/>
      <c r="Z392" s="420"/>
      <c r="AA392" s="420"/>
      <c r="AB392" s="420"/>
      <c r="AC392" s="420"/>
    </row>
    <row r="393" spans="1:29" ht="13.5" hidden="1" customHeight="1">
      <c r="A393" s="420"/>
      <c r="B393" s="853" t="str">
        <f>IF(OR(LEFT(DULIEU!$V385,LEN(SCT!$G$8))=SCT!$G$8,LEFT(DULIEU!$W385,LEN(SCT!$G$8))=SCT!$G$8),DULIEU!D385,"")</f>
        <v/>
      </c>
      <c r="C393" s="853" t="str">
        <f>IF(OR(LEFT(DULIEU!$V385,LEN(SCT!$G$8))=SCT!$G$8,LEFT(DULIEU!$W385,LEN(SCT!$G$8))=SCT!$G$8),DULIEU!H385,"")</f>
        <v/>
      </c>
      <c r="D393" s="853" t="str">
        <f>IF(OR(LEFT(DULIEU!$V385,LEN(SCT!$G$8))=SCT!$G$8,LEFT(DULIEU!$W385,LEN(SCT!$G$8))=SCT!$G$8),DULIEU!J385,"")</f>
        <v/>
      </c>
      <c r="E393" s="853" t="str">
        <f>IF(OR(LEFT(DULIEU!$V385,LEN(SCT!$G$8))=SCT!$G$8,LEFT(DULIEU!$W385,LEN(SCT!$G$8))=SCT!$G$8),DULIEU!E385,"")</f>
        <v/>
      </c>
      <c r="F393" s="1179" t="str">
        <f>IF(OR(LEFT(DULIEU!$V385,LEN(SCT!$G$8))=SCT!$G$8,LEFT(DULIEU!$W385,LEN(SCT!$G$8))=SCT!$G$8),DULIEU!O385,"")</f>
        <v/>
      </c>
      <c r="G393" s="853" t="str">
        <f>IF(E393="","",IF(LEFT(DULIEU!$V385,LEN(SCT!$G$8))=SCT!$G$8,DULIEU!$W385,IF(LEFT(DULIEU!$W385,LEN(SCT!$G$8))=SCT!$G$8,DULIEU!$V385)))</f>
        <v/>
      </c>
      <c r="H393" s="854">
        <f>IF(E393="",0,IF(LEFT(DULIEU!$V385,LEN(SCT!$G$8))=SCT!$G$8,DULIEU!$X385,0))</f>
        <v>0</v>
      </c>
      <c r="I393" s="854">
        <f>IF(E393="",0,IF(LEFT(DULIEU!$W385,LEN(SCT!$G$8))=SCT!$G$8,DULIEU!$X385,0))</f>
        <v>0</v>
      </c>
      <c r="J393" s="855">
        <f>MAX($J$13+SUBTOTAL(9,$H$15:H393)-SUBTOTAL(9,$I$15:I393)-$K$13,0)</f>
        <v>2008267500</v>
      </c>
      <c r="K393" s="855">
        <f>MAX($K$13+SUBTOTAL(9,$I$15:I393)-SUBTOTAL(9,$H$15:H393)-$J$13,0)</f>
        <v>0</v>
      </c>
      <c r="L393" s="846" t="str">
        <f t="shared" si="6"/>
        <v/>
      </c>
      <c r="M393" s="420"/>
      <c r="N393" s="420"/>
      <c r="O393" s="420"/>
      <c r="P393" s="420"/>
      <c r="Q393" s="420"/>
      <c r="R393" s="420"/>
      <c r="S393" s="420"/>
      <c r="T393" s="420"/>
      <c r="U393" s="420"/>
      <c r="V393" s="420"/>
      <c r="W393" s="420"/>
      <c r="X393" s="420"/>
      <c r="Y393" s="420"/>
      <c r="Z393" s="420"/>
      <c r="AA393" s="420"/>
      <c r="AB393" s="420"/>
      <c r="AC393" s="420"/>
    </row>
    <row r="394" spans="1:29" ht="13.5" hidden="1" customHeight="1">
      <c r="A394" s="420"/>
      <c r="B394" s="853" t="str">
        <f>IF(OR(LEFT(DULIEU!$V386,LEN(SCT!$G$8))=SCT!$G$8,LEFT(DULIEU!$W386,LEN(SCT!$G$8))=SCT!$G$8),DULIEU!D386,"")</f>
        <v/>
      </c>
      <c r="C394" s="853" t="str">
        <f>IF(OR(LEFT(DULIEU!$V386,LEN(SCT!$G$8))=SCT!$G$8,LEFT(DULIEU!$W386,LEN(SCT!$G$8))=SCT!$G$8),DULIEU!H386,"")</f>
        <v/>
      </c>
      <c r="D394" s="853" t="str">
        <f>IF(OR(LEFT(DULIEU!$V386,LEN(SCT!$G$8))=SCT!$G$8,LEFT(DULIEU!$W386,LEN(SCT!$G$8))=SCT!$G$8),DULIEU!J386,"")</f>
        <v/>
      </c>
      <c r="E394" s="853" t="str">
        <f>IF(OR(LEFT(DULIEU!$V386,LEN(SCT!$G$8))=SCT!$G$8,LEFT(DULIEU!$W386,LEN(SCT!$G$8))=SCT!$G$8),DULIEU!E386,"")</f>
        <v/>
      </c>
      <c r="F394" s="1179" t="str">
        <f>IF(OR(LEFT(DULIEU!$V386,LEN(SCT!$G$8))=SCT!$G$8,LEFT(DULIEU!$W386,LEN(SCT!$G$8))=SCT!$G$8),DULIEU!O386,"")</f>
        <v/>
      </c>
      <c r="G394" s="853" t="str">
        <f>IF(E394="","",IF(LEFT(DULIEU!$V386,LEN(SCT!$G$8))=SCT!$G$8,DULIEU!$W386,IF(LEFT(DULIEU!$W386,LEN(SCT!$G$8))=SCT!$G$8,DULIEU!$V386)))</f>
        <v/>
      </c>
      <c r="H394" s="854">
        <f>IF(E394="",0,IF(LEFT(DULIEU!$V386,LEN(SCT!$G$8))=SCT!$G$8,DULIEU!$X386,0))</f>
        <v>0</v>
      </c>
      <c r="I394" s="854">
        <f>IF(E394="",0,IF(LEFT(DULIEU!$W386,LEN(SCT!$G$8))=SCT!$G$8,DULIEU!$X386,0))</f>
        <v>0</v>
      </c>
      <c r="J394" s="855">
        <f>MAX($J$13+SUBTOTAL(9,$H$15:H394)-SUBTOTAL(9,$I$15:I394)-$K$13,0)</f>
        <v>2008267500</v>
      </c>
      <c r="K394" s="855">
        <f>MAX($K$13+SUBTOTAL(9,$I$15:I394)-SUBTOTAL(9,$H$15:H394)-$J$13,0)</f>
        <v>0</v>
      </c>
      <c r="L394" s="846" t="str">
        <f t="shared" si="6"/>
        <v/>
      </c>
      <c r="M394" s="420"/>
      <c r="N394" s="420"/>
      <c r="O394" s="420"/>
      <c r="P394" s="420"/>
      <c r="Q394" s="420"/>
      <c r="R394" s="420"/>
      <c r="S394" s="420"/>
      <c r="T394" s="420"/>
      <c r="U394" s="420"/>
      <c r="V394" s="420"/>
      <c r="W394" s="420"/>
      <c r="X394" s="420"/>
      <c r="Y394" s="420"/>
      <c r="Z394" s="420"/>
      <c r="AA394" s="420"/>
      <c r="AB394" s="420"/>
      <c r="AC394" s="420"/>
    </row>
    <row r="395" spans="1:29" ht="13.5" hidden="1" customHeight="1">
      <c r="A395" s="420"/>
      <c r="B395" s="853" t="str">
        <f>IF(OR(LEFT(DULIEU!$V387,LEN(SCT!$G$8))=SCT!$G$8,LEFT(DULIEU!$W387,LEN(SCT!$G$8))=SCT!$G$8),DULIEU!D387,"")</f>
        <v/>
      </c>
      <c r="C395" s="853" t="str">
        <f>IF(OR(LEFT(DULIEU!$V387,LEN(SCT!$G$8))=SCT!$G$8,LEFT(DULIEU!$W387,LEN(SCT!$G$8))=SCT!$G$8),DULIEU!H387,"")</f>
        <v/>
      </c>
      <c r="D395" s="853" t="str">
        <f>IF(OR(LEFT(DULIEU!$V387,LEN(SCT!$G$8))=SCT!$G$8,LEFT(DULIEU!$W387,LEN(SCT!$G$8))=SCT!$G$8),DULIEU!J387,"")</f>
        <v/>
      </c>
      <c r="E395" s="853" t="str">
        <f>IF(OR(LEFT(DULIEU!$V387,LEN(SCT!$G$8))=SCT!$G$8,LEFT(DULIEU!$W387,LEN(SCT!$G$8))=SCT!$G$8),DULIEU!E387,"")</f>
        <v/>
      </c>
      <c r="F395" s="1179" t="str">
        <f>IF(OR(LEFT(DULIEU!$V387,LEN(SCT!$G$8))=SCT!$G$8,LEFT(DULIEU!$W387,LEN(SCT!$G$8))=SCT!$G$8),DULIEU!O387,"")</f>
        <v/>
      </c>
      <c r="G395" s="853" t="str">
        <f>IF(E395="","",IF(LEFT(DULIEU!$V387,LEN(SCT!$G$8))=SCT!$G$8,DULIEU!$W387,IF(LEFT(DULIEU!$W387,LEN(SCT!$G$8))=SCT!$G$8,DULIEU!$V387)))</f>
        <v/>
      </c>
      <c r="H395" s="854">
        <f>IF(E395="",0,IF(LEFT(DULIEU!$V387,LEN(SCT!$G$8))=SCT!$G$8,DULIEU!$X387,0))</f>
        <v>0</v>
      </c>
      <c r="I395" s="854">
        <f>IF(E395="",0,IF(LEFT(DULIEU!$W387,LEN(SCT!$G$8))=SCT!$G$8,DULIEU!$X387,0))</f>
        <v>0</v>
      </c>
      <c r="J395" s="855">
        <f>MAX($J$13+SUBTOTAL(9,$H$15:H395)-SUBTOTAL(9,$I$15:I395)-$K$13,0)</f>
        <v>2008267500</v>
      </c>
      <c r="K395" s="855">
        <f>MAX($K$13+SUBTOTAL(9,$I$15:I395)-SUBTOTAL(9,$H$15:H395)-$J$13,0)</f>
        <v>0</v>
      </c>
      <c r="L395" s="846" t="str">
        <f t="shared" si="6"/>
        <v/>
      </c>
      <c r="M395" s="420"/>
      <c r="N395" s="420"/>
      <c r="O395" s="420"/>
      <c r="P395" s="420"/>
      <c r="Q395" s="420"/>
      <c r="R395" s="420"/>
      <c r="S395" s="420"/>
      <c r="T395" s="420"/>
      <c r="U395" s="420"/>
      <c r="V395" s="420"/>
      <c r="W395" s="420"/>
      <c r="X395" s="420"/>
      <c r="Y395" s="420"/>
      <c r="Z395" s="420"/>
      <c r="AA395" s="420"/>
      <c r="AB395" s="420"/>
      <c r="AC395" s="420"/>
    </row>
    <row r="396" spans="1:29" ht="13.5" hidden="1" customHeight="1">
      <c r="A396" s="420"/>
      <c r="B396" s="853" t="str">
        <f>IF(OR(LEFT(DULIEU!$V388,LEN(SCT!$G$8))=SCT!$G$8,LEFT(DULIEU!$W388,LEN(SCT!$G$8))=SCT!$G$8),DULIEU!D388,"")</f>
        <v/>
      </c>
      <c r="C396" s="853" t="str">
        <f>IF(OR(LEFT(DULIEU!$V388,LEN(SCT!$G$8))=SCT!$G$8,LEFT(DULIEU!$W388,LEN(SCT!$G$8))=SCT!$G$8),DULIEU!H388,"")</f>
        <v/>
      </c>
      <c r="D396" s="853" t="str">
        <f>IF(OR(LEFT(DULIEU!$V388,LEN(SCT!$G$8))=SCT!$G$8,LEFT(DULIEU!$W388,LEN(SCT!$G$8))=SCT!$G$8),DULIEU!J388,"")</f>
        <v/>
      </c>
      <c r="E396" s="853" t="str">
        <f>IF(OR(LEFT(DULIEU!$V388,LEN(SCT!$G$8))=SCT!$G$8,LEFT(DULIEU!$W388,LEN(SCT!$G$8))=SCT!$G$8),DULIEU!E388,"")</f>
        <v/>
      </c>
      <c r="F396" s="1179" t="str">
        <f>IF(OR(LEFT(DULIEU!$V388,LEN(SCT!$G$8))=SCT!$G$8,LEFT(DULIEU!$W388,LEN(SCT!$G$8))=SCT!$G$8),DULIEU!O388,"")</f>
        <v/>
      </c>
      <c r="G396" s="853" t="str">
        <f>IF(E396="","",IF(LEFT(DULIEU!$V388,LEN(SCT!$G$8))=SCT!$G$8,DULIEU!$W388,IF(LEFT(DULIEU!$W388,LEN(SCT!$G$8))=SCT!$G$8,DULIEU!$V388)))</f>
        <v/>
      </c>
      <c r="H396" s="854">
        <f>IF(E396="",0,IF(LEFT(DULIEU!$V388,LEN(SCT!$G$8))=SCT!$G$8,DULIEU!$X388,0))</f>
        <v>0</v>
      </c>
      <c r="I396" s="854">
        <f>IF(E396="",0,IF(LEFT(DULIEU!$W388,LEN(SCT!$G$8))=SCT!$G$8,DULIEU!$X388,0))</f>
        <v>0</v>
      </c>
      <c r="J396" s="855">
        <f>MAX($J$13+SUBTOTAL(9,$H$15:H396)-SUBTOTAL(9,$I$15:I396)-$K$13,0)</f>
        <v>2008267500</v>
      </c>
      <c r="K396" s="855">
        <f>MAX($K$13+SUBTOTAL(9,$I$15:I396)-SUBTOTAL(9,$H$15:H396)-$J$13,0)</f>
        <v>0</v>
      </c>
      <c r="L396" s="846" t="str">
        <f t="shared" si="6"/>
        <v/>
      </c>
      <c r="M396" s="420"/>
      <c r="N396" s="420"/>
      <c r="O396" s="420"/>
      <c r="P396" s="420"/>
      <c r="Q396" s="420"/>
      <c r="R396" s="420"/>
      <c r="S396" s="420"/>
      <c r="T396" s="420"/>
      <c r="U396" s="420"/>
      <c r="V396" s="420"/>
      <c r="W396" s="420"/>
      <c r="X396" s="420"/>
      <c r="Y396" s="420"/>
      <c r="Z396" s="420"/>
      <c r="AA396" s="420"/>
      <c r="AB396" s="420"/>
      <c r="AC396" s="420"/>
    </row>
    <row r="397" spans="1:29" ht="13.5" hidden="1" customHeight="1">
      <c r="A397" s="420"/>
      <c r="B397" s="853" t="str">
        <f>IF(OR(LEFT(DULIEU!$V389,LEN(SCT!$G$8))=SCT!$G$8,LEFT(DULIEU!$W389,LEN(SCT!$G$8))=SCT!$G$8),DULIEU!D389,"")</f>
        <v/>
      </c>
      <c r="C397" s="853" t="str">
        <f>IF(OR(LEFT(DULIEU!$V389,LEN(SCT!$G$8))=SCT!$G$8,LEFT(DULIEU!$W389,LEN(SCT!$G$8))=SCT!$G$8),DULIEU!H389,"")</f>
        <v/>
      </c>
      <c r="D397" s="853" t="str">
        <f>IF(OR(LEFT(DULIEU!$V389,LEN(SCT!$G$8))=SCT!$G$8,LEFT(DULIEU!$W389,LEN(SCT!$G$8))=SCT!$G$8),DULIEU!J389,"")</f>
        <v/>
      </c>
      <c r="E397" s="853" t="str">
        <f>IF(OR(LEFT(DULIEU!$V389,LEN(SCT!$G$8))=SCT!$G$8,LEFT(DULIEU!$W389,LEN(SCT!$G$8))=SCT!$G$8),DULIEU!E389,"")</f>
        <v/>
      </c>
      <c r="F397" s="1179" t="str">
        <f>IF(OR(LEFT(DULIEU!$V389,LEN(SCT!$G$8))=SCT!$G$8,LEFT(DULIEU!$W389,LEN(SCT!$G$8))=SCT!$G$8),DULIEU!O389,"")</f>
        <v/>
      </c>
      <c r="G397" s="853" t="str">
        <f>IF(E397="","",IF(LEFT(DULIEU!$V389,LEN(SCT!$G$8))=SCT!$G$8,DULIEU!$W389,IF(LEFT(DULIEU!$W389,LEN(SCT!$G$8))=SCT!$G$8,DULIEU!$V389)))</f>
        <v/>
      </c>
      <c r="H397" s="854">
        <f>IF(E397="",0,IF(LEFT(DULIEU!$V389,LEN(SCT!$G$8))=SCT!$G$8,DULIEU!$X389,0))</f>
        <v>0</v>
      </c>
      <c r="I397" s="854">
        <f>IF(E397="",0,IF(LEFT(DULIEU!$W389,LEN(SCT!$G$8))=SCT!$G$8,DULIEU!$X389,0))</f>
        <v>0</v>
      </c>
      <c r="J397" s="855">
        <f>MAX($J$13+SUBTOTAL(9,$H$15:H397)-SUBTOTAL(9,$I$15:I397)-$K$13,0)</f>
        <v>2008267500</v>
      </c>
      <c r="K397" s="855">
        <f>MAX($K$13+SUBTOTAL(9,$I$15:I397)-SUBTOTAL(9,$H$15:H397)-$J$13,0)</f>
        <v>0</v>
      </c>
      <c r="L397" s="846" t="str">
        <f t="shared" si="6"/>
        <v/>
      </c>
      <c r="M397" s="420"/>
      <c r="N397" s="420"/>
      <c r="O397" s="420"/>
      <c r="P397" s="420"/>
      <c r="Q397" s="420"/>
      <c r="R397" s="420"/>
      <c r="S397" s="420"/>
      <c r="T397" s="420"/>
      <c r="U397" s="420"/>
      <c r="V397" s="420"/>
      <c r="W397" s="420"/>
      <c r="X397" s="420"/>
      <c r="Y397" s="420"/>
      <c r="Z397" s="420"/>
      <c r="AA397" s="420"/>
      <c r="AB397" s="420"/>
      <c r="AC397" s="420"/>
    </row>
    <row r="398" spans="1:29" ht="13.5" hidden="1" customHeight="1">
      <c r="A398" s="420"/>
      <c r="B398" s="853" t="str">
        <f>IF(OR(LEFT(DULIEU!$V390,LEN(SCT!$G$8))=SCT!$G$8,LEFT(DULIEU!$W390,LEN(SCT!$G$8))=SCT!$G$8),DULIEU!D390,"")</f>
        <v/>
      </c>
      <c r="C398" s="853" t="str">
        <f>IF(OR(LEFT(DULIEU!$V390,LEN(SCT!$G$8))=SCT!$G$8,LEFT(DULIEU!$W390,LEN(SCT!$G$8))=SCT!$G$8),DULIEU!H390,"")</f>
        <v/>
      </c>
      <c r="D398" s="853" t="str">
        <f>IF(OR(LEFT(DULIEU!$V390,LEN(SCT!$G$8))=SCT!$G$8,LEFT(DULIEU!$W390,LEN(SCT!$G$8))=SCT!$G$8),DULIEU!J390,"")</f>
        <v/>
      </c>
      <c r="E398" s="853" t="str">
        <f>IF(OR(LEFT(DULIEU!$V390,LEN(SCT!$G$8))=SCT!$G$8,LEFT(DULIEU!$W390,LEN(SCT!$G$8))=SCT!$G$8),DULIEU!E390,"")</f>
        <v/>
      </c>
      <c r="F398" s="1179" t="str">
        <f>IF(OR(LEFT(DULIEU!$V390,LEN(SCT!$G$8))=SCT!$G$8,LEFT(DULIEU!$W390,LEN(SCT!$G$8))=SCT!$G$8),DULIEU!O390,"")</f>
        <v/>
      </c>
      <c r="G398" s="853" t="str">
        <f>IF(E398="","",IF(LEFT(DULIEU!$V390,LEN(SCT!$G$8))=SCT!$G$8,DULIEU!$W390,IF(LEFT(DULIEU!$W390,LEN(SCT!$G$8))=SCT!$G$8,DULIEU!$V390)))</f>
        <v/>
      </c>
      <c r="H398" s="854">
        <f>IF(E398="",0,IF(LEFT(DULIEU!$V390,LEN(SCT!$G$8))=SCT!$G$8,DULIEU!$X390,0))</f>
        <v>0</v>
      </c>
      <c r="I398" s="854">
        <f>IF(E398="",0,IF(LEFT(DULIEU!$W390,LEN(SCT!$G$8))=SCT!$G$8,DULIEU!$X390,0))</f>
        <v>0</v>
      </c>
      <c r="J398" s="855">
        <f>MAX($J$13+SUBTOTAL(9,$H$15:H398)-SUBTOTAL(9,$I$15:I398)-$K$13,0)</f>
        <v>2008267500</v>
      </c>
      <c r="K398" s="855">
        <f>MAX($K$13+SUBTOTAL(9,$I$15:I398)-SUBTOTAL(9,$H$15:H398)-$J$13,0)</f>
        <v>0</v>
      </c>
      <c r="L398" s="846" t="str">
        <f t="shared" si="6"/>
        <v/>
      </c>
      <c r="M398" s="420"/>
      <c r="N398" s="420"/>
      <c r="O398" s="420"/>
      <c r="P398" s="420"/>
      <c r="Q398" s="420"/>
      <c r="R398" s="420"/>
      <c r="S398" s="420"/>
      <c r="T398" s="420"/>
      <c r="U398" s="420"/>
      <c r="V398" s="420"/>
      <c r="W398" s="420"/>
      <c r="X398" s="420"/>
      <c r="Y398" s="420"/>
      <c r="Z398" s="420"/>
      <c r="AA398" s="420"/>
      <c r="AB398" s="420"/>
      <c r="AC398" s="420"/>
    </row>
    <row r="399" spans="1:29" ht="13.5" hidden="1" customHeight="1">
      <c r="A399" s="420"/>
      <c r="B399" s="853" t="str">
        <f>IF(OR(LEFT(DULIEU!$V391,LEN(SCT!$G$8))=SCT!$G$8,LEFT(DULIEU!$W391,LEN(SCT!$G$8))=SCT!$G$8),DULIEU!D391,"")</f>
        <v/>
      </c>
      <c r="C399" s="853" t="str">
        <f>IF(OR(LEFT(DULIEU!$V391,LEN(SCT!$G$8))=SCT!$G$8,LEFT(DULIEU!$W391,LEN(SCT!$G$8))=SCT!$G$8),DULIEU!H391,"")</f>
        <v/>
      </c>
      <c r="D399" s="853" t="str">
        <f>IF(OR(LEFT(DULIEU!$V391,LEN(SCT!$G$8))=SCT!$G$8,LEFT(DULIEU!$W391,LEN(SCT!$G$8))=SCT!$G$8),DULIEU!J391,"")</f>
        <v/>
      </c>
      <c r="E399" s="853" t="str">
        <f>IF(OR(LEFT(DULIEU!$V391,LEN(SCT!$G$8))=SCT!$G$8,LEFT(DULIEU!$W391,LEN(SCT!$G$8))=SCT!$G$8),DULIEU!E391,"")</f>
        <v/>
      </c>
      <c r="F399" s="1179" t="str">
        <f>IF(OR(LEFT(DULIEU!$V391,LEN(SCT!$G$8))=SCT!$G$8,LEFT(DULIEU!$W391,LEN(SCT!$G$8))=SCT!$G$8),DULIEU!O391,"")</f>
        <v/>
      </c>
      <c r="G399" s="853" t="str">
        <f>IF(E399="","",IF(LEFT(DULIEU!$V391,LEN(SCT!$G$8))=SCT!$G$8,DULIEU!$W391,IF(LEFT(DULIEU!$W391,LEN(SCT!$G$8))=SCT!$G$8,DULIEU!$V391)))</f>
        <v/>
      </c>
      <c r="H399" s="854">
        <f>IF(E399="",0,IF(LEFT(DULIEU!$V391,LEN(SCT!$G$8))=SCT!$G$8,DULIEU!$X391,0))</f>
        <v>0</v>
      </c>
      <c r="I399" s="854">
        <f>IF(E399="",0,IF(LEFT(DULIEU!$W391,LEN(SCT!$G$8))=SCT!$G$8,DULIEU!$X391,0))</f>
        <v>0</v>
      </c>
      <c r="J399" s="855">
        <f>MAX($J$13+SUBTOTAL(9,$H$15:H399)-SUBTOTAL(9,$I$15:I399)-$K$13,0)</f>
        <v>2008267500</v>
      </c>
      <c r="K399" s="855">
        <f>MAX($K$13+SUBTOTAL(9,$I$15:I399)-SUBTOTAL(9,$H$15:H399)-$J$13,0)</f>
        <v>0</v>
      </c>
      <c r="L399" s="846" t="str">
        <f t="shared" si="6"/>
        <v/>
      </c>
      <c r="M399" s="420"/>
      <c r="N399" s="420"/>
      <c r="O399" s="420"/>
      <c r="P399" s="420"/>
      <c r="Q399" s="420"/>
      <c r="R399" s="420"/>
      <c r="S399" s="420"/>
      <c r="T399" s="420"/>
      <c r="U399" s="420"/>
      <c r="V399" s="420"/>
      <c r="W399" s="420"/>
      <c r="X399" s="420"/>
      <c r="Y399" s="420"/>
      <c r="Z399" s="420"/>
      <c r="AA399" s="420"/>
      <c r="AB399" s="420"/>
      <c r="AC399" s="420"/>
    </row>
    <row r="400" spans="1:29" ht="13.5" hidden="1" customHeight="1">
      <c r="A400" s="420"/>
      <c r="B400" s="853" t="str">
        <f>IF(OR(LEFT(DULIEU!$V392,LEN(SCT!$G$8))=SCT!$G$8,LEFT(DULIEU!$W392,LEN(SCT!$G$8))=SCT!$G$8),DULIEU!D392,"")</f>
        <v/>
      </c>
      <c r="C400" s="853" t="str">
        <f>IF(OR(LEFT(DULIEU!$V392,LEN(SCT!$G$8))=SCT!$G$8,LEFT(DULIEU!$W392,LEN(SCT!$G$8))=SCT!$G$8),DULIEU!H392,"")</f>
        <v/>
      </c>
      <c r="D400" s="853" t="str">
        <f>IF(OR(LEFT(DULIEU!$V392,LEN(SCT!$G$8))=SCT!$G$8,LEFT(DULIEU!$W392,LEN(SCT!$G$8))=SCT!$G$8),DULIEU!J392,"")</f>
        <v/>
      </c>
      <c r="E400" s="853" t="str">
        <f>IF(OR(LEFT(DULIEU!$V392,LEN(SCT!$G$8))=SCT!$G$8,LEFT(DULIEU!$W392,LEN(SCT!$G$8))=SCT!$G$8),DULIEU!E392,"")</f>
        <v/>
      </c>
      <c r="F400" s="1179" t="str">
        <f>IF(OR(LEFT(DULIEU!$V392,LEN(SCT!$G$8))=SCT!$G$8,LEFT(DULIEU!$W392,LEN(SCT!$G$8))=SCT!$G$8),DULIEU!O392,"")</f>
        <v/>
      </c>
      <c r="G400" s="853" t="str">
        <f>IF(E400="","",IF(LEFT(DULIEU!$V392,LEN(SCT!$G$8))=SCT!$G$8,DULIEU!$W392,IF(LEFT(DULIEU!$W392,LEN(SCT!$G$8))=SCT!$G$8,DULIEU!$V392)))</f>
        <v/>
      </c>
      <c r="H400" s="854">
        <f>IF(E400="",0,IF(LEFT(DULIEU!$V392,LEN(SCT!$G$8))=SCT!$G$8,DULIEU!$X392,0))</f>
        <v>0</v>
      </c>
      <c r="I400" s="854">
        <f>IF(E400="",0,IF(LEFT(DULIEU!$W392,LEN(SCT!$G$8))=SCT!$G$8,DULIEU!$X392,0))</f>
        <v>0</v>
      </c>
      <c r="J400" s="855">
        <f>MAX($J$13+SUBTOTAL(9,$H$15:H400)-SUBTOTAL(9,$I$15:I400)-$K$13,0)</f>
        <v>2008267500</v>
      </c>
      <c r="K400" s="855">
        <f>MAX($K$13+SUBTOTAL(9,$I$15:I400)-SUBTOTAL(9,$H$15:H400)-$J$13,0)</f>
        <v>0</v>
      </c>
      <c r="L400" s="846" t="str">
        <f t="shared" ref="L400:L463" si="7">IF(SUM(H400:I400)=0,"","x")</f>
        <v/>
      </c>
      <c r="M400" s="420"/>
      <c r="N400" s="420"/>
      <c r="O400" s="420"/>
      <c r="P400" s="420"/>
      <c r="Q400" s="420"/>
      <c r="R400" s="420"/>
      <c r="S400" s="420"/>
      <c r="T400" s="420"/>
      <c r="U400" s="420"/>
      <c r="V400" s="420"/>
      <c r="W400" s="420"/>
      <c r="X400" s="420"/>
      <c r="Y400" s="420"/>
      <c r="Z400" s="420"/>
      <c r="AA400" s="420"/>
      <c r="AB400" s="420"/>
      <c r="AC400" s="420"/>
    </row>
    <row r="401" spans="1:29" ht="13.5" hidden="1" customHeight="1">
      <c r="A401" s="420"/>
      <c r="B401" s="853" t="str">
        <f>IF(OR(LEFT(DULIEU!$V393,LEN(SCT!$G$8))=SCT!$G$8,LEFT(DULIEU!$W393,LEN(SCT!$G$8))=SCT!$G$8),DULIEU!D393,"")</f>
        <v/>
      </c>
      <c r="C401" s="853" t="str">
        <f>IF(OR(LEFT(DULIEU!$V393,LEN(SCT!$G$8))=SCT!$G$8,LEFT(DULIEU!$W393,LEN(SCT!$G$8))=SCT!$G$8),DULIEU!H393,"")</f>
        <v/>
      </c>
      <c r="D401" s="853" t="str">
        <f>IF(OR(LEFT(DULIEU!$V393,LEN(SCT!$G$8))=SCT!$G$8,LEFT(DULIEU!$W393,LEN(SCT!$G$8))=SCT!$G$8),DULIEU!J393,"")</f>
        <v/>
      </c>
      <c r="E401" s="853" t="str">
        <f>IF(OR(LEFT(DULIEU!$V393,LEN(SCT!$G$8))=SCT!$G$8,LEFT(DULIEU!$W393,LEN(SCT!$G$8))=SCT!$G$8),DULIEU!E393,"")</f>
        <v/>
      </c>
      <c r="F401" s="1179" t="str">
        <f>IF(OR(LEFT(DULIEU!$V393,LEN(SCT!$G$8))=SCT!$G$8,LEFT(DULIEU!$W393,LEN(SCT!$G$8))=SCT!$G$8),DULIEU!O393,"")</f>
        <v/>
      </c>
      <c r="G401" s="853" t="str">
        <f>IF(E401="","",IF(LEFT(DULIEU!$V393,LEN(SCT!$G$8))=SCT!$G$8,DULIEU!$W393,IF(LEFT(DULIEU!$W393,LEN(SCT!$G$8))=SCT!$G$8,DULIEU!$V393)))</f>
        <v/>
      </c>
      <c r="H401" s="854">
        <f>IF(E401="",0,IF(LEFT(DULIEU!$V393,LEN(SCT!$G$8))=SCT!$G$8,DULIEU!$X393,0))</f>
        <v>0</v>
      </c>
      <c r="I401" s="854">
        <f>IF(E401="",0,IF(LEFT(DULIEU!$W393,LEN(SCT!$G$8))=SCT!$G$8,DULIEU!$X393,0))</f>
        <v>0</v>
      </c>
      <c r="J401" s="855">
        <f>MAX($J$13+SUBTOTAL(9,$H$15:H401)-SUBTOTAL(9,$I$15:I401)-$K$13,0)</f>
        <v>2008267500</v>
      </c>
      <c r="K401" s="855">
        <f>MAX($K$13+SUBTOTAL(9,$I$15:I401)-SUBTOTAL(9,$H$15:H401)-$J$13,0)</f>
        <v>0</v>
      </c>
      <c r="L401" s="846" t="str">
        <f t="shared" si="7"/>
        <v/>
      </c>
      <c r="M401" s="420"/>
      <c r="N401" s="420"/>
      <c r="O401" s="420"/>
      <c r="P401" s="420"/>
      <c r="Q401" s="420"/>
      <c r="R401" s="420"/>
      <c r="S401" s="420"/>
      <c r="T401" s="420"/>
      <c r="U401" s="420"/>
      <c r="V401" s="420"/>
      <c r="W401" s="420"/>
      <c r="X401" s="420"/>
      <c r="Y401" s="420"/>
      <c r="Z401" s="420"/>
      <c r="AA401" s="420"/>
      <c r="AB401" s="420"/>
      <c r="AC401" s="420"/>
    </row>
    <row r="402" spans="1:29" ht="13.5" hidden="1" customHeight="1">
      <c r="A402" s="420"/>
      <c r="B402" s="853" t="str">
        <f>IF(OR(LEFT(DULIEU!$V394,LEN(SCT!$G$8))=SCT!$G$8,LEFT(DULIEU!$W394,LEN(SCT!$G$8))=SCT!$G$8),DULIEU!D394,"")</f>
        <v/>
      </c>
      <c r="C402" s="853" t="str">
        <f>IF(OR(LEFT(DULIEU!$V394,LEN(SCT!$G$8))=SCT!$G$8,LEFT(DULIEU!$W394,LEN(SCT!$G$8))=SCT!$G$8),DULIEU!H394,"")</f>
        <v/>
      </c>
      <c r="D402" s="853" t="str">
        <f>IF(OR(LEFT(DULIEU!$V394,LEN(SCT!$G$8))=SCT!$G$8,LEFT(DULIEU!$W394,LEN(SCT!$G$8))=SCT!$G$8),DULIEU!J394,"")</f>
        <v/>
      </c>
      <c r="E402" s="853" t="str">
        <f>IF(OR(LEFT(DULIEU!$V394,LEN(SCT!$G$8))=SCT!$G$8,LEFT(DULIEU!$W394,LEN(SCT!$G$8))=SCT!$G$8),DULIEU!E394,"")</f>
        <v/>
      </c>
      <c r="F402" s="1179" t="str">
        <f>IF(OR(LEFT(DULIEU!$V394,LEN(SCT!$G$8))=SCT!$G$8,LEFT(DULIEU!$W394,LEN(SCT!$G$8))=SCT!$G$8),DULIEU!O394,"")</f>
        <v/>
      </c>
      <c r="G402" s="853" t="str">
        <f>IF(E402="","",IF(LEFT(DULIEU!$V394,LEN(SCT!$G$8))=SCT!$G$8,DULIEU!$W394,IF(LEFT(DULIEU!$W394,LEN(SCT!$G$8))=SCT!$G$8,DULIEU!$V394)))</f>
        <v/>
      </c>
      <c r="H402" s="854">
        <f>IF(E402="",0,IF(LEFT(DULIEU!$V394,LEN(SCT!$G$8))=SCT!$G$8,DULIEU!$X394,0))</f>
        <v>0</v>
      </c>
      <c r="I402" s="854">
        <f>IF(E402="",0,IF(LEFT(DULIEU!$W394,LEN(SCT!$G$8))=SCT!$G$8,DULIEU!$X394,0))</f>
        <v>0</v>
      </c>
      <c r="J402" s="855">
        <f>MAX($J$13+SUBTOTAL(9,$H$15:H402)-SUBTOTAL(9,$I$15:I402)-$K$13,0)</f>
        <v>2008267500</v>
      </c>
      <c r="K402" s="855">
        <f>MAX($K$13+SUBTOTAL(9,$I$15:I402)-SUBTOTAL(9,$H$15:H402)-$J$13,0)</f>
        <v>0</v>
      </c>
      <c r="L402" s="846" t="str">
        <f t="shared" si="7"/>
        <v/>
      </c>
      <c r="M402" s="420"/>
      <c r="N402" s="420"/>
      <c r="O402" s="420"/>
      <c r="P402" s="420"/>
      <c r="Q402" s="420"/>
      <c r="R402" s="420"/>
      <c r="S402" s="420"/>
      <c r="T402" s="420"/>
      <c r="U402" s="420"/>
      <c r="V402" s="420"/>
      <c r="W402" s="420"/>
      <c r="X402" s="420"/>
      <c r="Y402" s="420"/>
      <c r="Z402" s="420"/>
      <c r="AA402" s="420"/>
      <c r="AB402" s="420"/>
      <c r="AC402" s="420"/>
    </row>
    <row r="403" spans="1:29" ht="13.5" hidden="1" customHeight="1">
      <c r="A403" s="420"/>
      <c r="B403" s="853" t="str">
        <f>IF(OR(LEFT(DULIEU!$V395,LEN(SCT!$G$8))=SCT!$G$8,LEFT(DULIEU!$W395,LEN(SCT!$G$8))=SCT!$G$8),DULIEU!D395,"")</f>
        <v/>
      </c>
      <c r="C403" s="853" t="str">
        <f>IF(OR(LEFT(DULIEU!$V395,LEN(SCT!$G$8))=SCT!$G$8,LEFT(DULIEU!$W395,LEN(SCT!$G$8))=SCT!$G$8),DULIEU!H395,"")</f>
        <v/>
      </c>
      <c r="D403" s="853" t="str">
        <f>IF(OR(LEFT(DULIEU!$V395,LEN(SCT!$G$8))=SCT!$G$8,LEFT(DULIEU!$W395,LEN(SCT!$G$8))=SCT!$G$8),DULIEU!J395,"")</f>
        <v/>
      </c>
      <c r="E403" s="853" t="str">
        <f>IF(OR(LEFT(DULIEU!$V395,LEN(SCT!$G$8))=SCT!$G$8,LEFT(DULIEU!$W395,LEN(SCT!$G$8))=SCT!$G$8),DULIEU!E395,"")</f>
        <v/>
      </c>
      <c r="F403" s="1179" t="str">
        <f>IF(OR(LEFT(DULIEU!$V395,LEN(SCT!$G$8))=SCT!$G$8,LEFT(DULIEU!$W395,LEN(SCT!$G$8))=SCT!$G$8),DULIEU!O395,"")</f>
        <v/>
      </c>
      <c r="G403" s="853" t="str">
        <f>IF(E403="","",IF(LEFT(DULIEU!$V395,LEN(SCT!$G$8))=SCT!$G$8,DULIEU!$W395,IF(LEFT(DULIEU!$W395,LEN(SCT!$G$8))=SCT!$G$8,DULIEU!$V395)))</f>
        <v/>
      </c>
      <c r="H403" s="854">
        <f>IF(E403="",0,IF(LEFT(DULIEU!$V395,LEN(SCT!$G$8))=SCT!$G$8,DULIEU!$X395,0))</f>
        <v>0</v>
      </c>
      <c r="I403" s="854">
        <f>IF(E403="",0,IF(LEFT(DULIEU!$W395,LEN(SCT!$G$8))=SCT!$G$8,DULIEU!$X395,0))</f>
        <v>0</v>
      </c>
      <c r="J403" s="855">
        <f>MAX($J$13+SUBTOTAL(9,$H$15:H403)-SUBTOTAL(9,$I$15:I403)-$K$13,0)</f>
        <v>2008267500</v>
      </c>
      <c r="K403" s="855">
        <f>MAX($K$13+SUBTOTAL(9,$I$15:I403)-SUBTOTAL(9,$H$15:H403)-$J$13,0)</f>
        <v>0</v>
      </c>
      <c r="L403" s="846" t="str">
        <f t="shared" si="7"/>
        <v/>
      </c>
      <c r="M403" s="420"/>
      <c r="N403" s="420"/>
      <c r="O403" s="420"/>
      <c r="P403" s="420"/>
      <c r="Q403" s="420"/>
      <c r="R403" s="420"/>
      <c r="S403" s="420"/>
      <c r="T403" s="420"/>
      <c r="U403" s="420"/>
      <c r="V403" s="420"/>
      <c r="W403" s="420"/>
      <c r="X403" s="420"/>
      <c r="Y403" s="420"/>
      <c r="Z403" s="420"/>
      <c r="AA403" s="420"/>
      <c r="AB403" s="420"/>
      <c r="AC403" s="420"/>
    </row>
    <row r="404" spans="1:29" ht="13.5" hidden="1" customHeight="1">
      <c r="A404" s="420"/>
      <c r="B404" s="853" t="str">
        <f>IF(OR(LEFT(DULIEU!$V396,LEN(SCT!$G$8))=SCT!$G$8,LEFT(DULIEU!$W396,LEN(SCT!$G$8))=SCT!$G$8),DULIEU!D396,"")</f>
        <v/>
      </c>
      <c r="C404" s="853" t="str">
        <f>IF(OR(LEFT(DULIEU!$V396,LEN(SCT!$G$8))=SCT!$G$8,LEFT(DULIEU!$W396,LEN(SCT!$G$8))=SCT!$G$8),DULIEU!H396,"")</f>
        <v/>
      </c>
      <c r="D404" s="853" t="str">
        <f>IF(OR(LEFT(DULIEU!$V396,LEN(SCT!$G$8))=SCT!$G$8,LEFT(DULIEU!$W396,LEN(SCT!$G$8))=SCT!$G$8),DULIEU!J396,"")</f>
        <v/>
      </c>
      <c r="E404" s="853" t="str">
        <f>IF(OR(LEFT(DULIEU!$V396,LEN(SCT!$G$8))=SCT!$G$8,LEFT(DULIEU!$W396,LEN(SCT!$G$8))=SCT!$G$8),DULIEU!E396,"")</f>
        <v/>
      </c>
      <c r="F404" s="1179" t="str">
        <f>IF(OR(LEFT(DULIEU!$V396,LEN(SCT!$G$8))=SCT!$G$8,LEFT(DULIEU!$W396,LEN(SCT!$G$8))=SCT!$G$8),DULIEU!O396,"")</f>
        <v/>
      </c>
      <c r="G404" s="853" t="str">
        <f>IF(E404="","",IF(LEFT(DULIEU!$V396,LEN(SCT!$G$8))=SCT!$G$8,DULIEU!$W396,IF(LEFT(DULIEU!$W396,LEN(SCT!$G$8))=SCT!$G$8,DULIEU!$V396)))</f>
        <v/>
      </c>
      <c r="H404" s="854">
        <f>IF(E404="",0,IF(LEFT(DULIEU!$V396,LEN(SCT!$G$8))=SCT!$G$8,DULIEU!$X396,0))</f>
        <v>0</v>
      </c>
      <c r="I404" s="854">
        <f>IF(E404="",0,IF(LEFT(DULIEU!$W396,LEN(SCT!$G$8))=SCT!$G$8,DULIEU!$X396,0))</f>
        <v>0</v>
      </c>
      <c r="J404" s="855">
        <f>MAX($J$13+SUBTOTAL(9,$H$15:H404)-SUBTOTAL(9,$I$15:I404)-$K$13,0)</f>
        <v>2008267500</v>
      </c>
      <c r="K404" s="855">
        <f>MAX($K$13+SUBTOTAL(9,$I$15:I404)-SUBTOTAL(9,$H$15:H404)-$J$13,0)</f>
        <v>0</v>
      </c>
      <c r="L404" s="846" t="str">
        <f t="shared" si="7"/>
        <v/>
      </c>
      <c r="M404" s="420"/>
      <c r="N404" s="420"/>
      <c r="O404" s="420"/>
      <c r="P404" s="420"/>
      <c r="Q404" s="420"/>
      <c r="R404" s="420"/>
      <c r="S404" s="420"/>
      <c r="T404" s="420"/>
      <c r="U404" s="420"/>
      <c r="V404" s="420"/>
      <c r="W404" s="420"/>
      <c r="X404" s="420"/>
      <c r="Y404" s="420"/>
      <c r="Z404" s="420"/>
      <c r="AA404" s="420"/>
      <c r="AB404" s="420"/>
      <c r="AC404" s="420"/>
    </row>
    <row r="405" spans="1:29" ht="13.5" hidden="1" customHeight="1">
      <c r="A405" s="420"/>
      <c r="B405" s="853" t="str">
        <f>IF(OR(LEFT(DULIEU!$V397,LEN(SCT!$G$8))=SCT!$G$8,LEFT(DULIEU!$W397,LEN(SCT!$G$8))=SCT!$G$8),DULIEU!D397,"")</f>
        <v/>
      </c>
      <c r="C405" s="853" t="str">
        <f>IF(OR(LEFT(DULIEU!$V397,LEN(SCT!$G$8))=SCT!$G$8,LEFT(DULIEU!$W397,LEN(SCT!$G$8))=SCT!$G$8),DULIEU!H397,"")</f>
        <v/>
      </c>
      <c r="D405" s="853" t="str">
        <f>IF(OR(LEFT(DULIEU!$V397,LEN(SCT!$G$8))=SCT!$G$8,LEFT(DULIEU!$W397,LEN(SCT!$G$8))=SCT!$G$8),DULIEU!J397,"")</f>
        <v/>
      </c>
      <c r="E405" s="853" t="str">
        <f>IF(OR(LEFT(DULIEU!$V397,LEN(SCT!$G$8))=SCT!$G$8,LEFT(DULIEU!$W397,LEN(SCT!$G$8))=SCT!$G$8),DULIEU!E397,"")</f>
        <v/>
      </c>
      <c r="F405" s="1179" t="str">
        <f>IF(OR(LEFT(DULIEU!$V397,LEN(SCT!$G$8))=SCT!$G$8,LEFT(DULIEU!$W397,LEN(SCT!$G$8))=SCT!$G$8),DULIEU!O397,"")</f>
        <v/>
      </c>
      <c r="G405" s="853" t="str">
        <f>IF(E405="","",IF(LEFT(DULIEU!$V397,LEN(SCT!$G$8))=SCT!$G$8,DULIEU!$W397,IF(LEFT(DULIEU!$W397,LEN(SCT!$G$8))=SCT!$G$8,DULIEU!$V397)))</f>
        <v/>
      </c>
      <c r="H405" s="854">
        <f>IF(E405="",0,IF(LEFT(DULIEU!$V397,LEN(SCT!$G$8))=SCT!$G$8,DULIEU!$X397,0))</f>
        <v>0</v>
      </c>
      <c r="I405" s="854">
        <f>IF(E405="",0,IF(LEFT(DULIEU!$W397,LEN(SCT!$G$8))=SCT!$G$8,DULIEU!$X397,0))</f>
        <v>0</v>
      </c>
      <c r="J405" s="855">
        <f>MAX($J$13+SUBTOTAL(9,$H$15:H405)-SUBTOTAL(9,$I$15:I405)-$K$13,0)</f>
        <v>2008267500</v>
      </c>
      <c r="K405" s="855">
        <f>MAX($K$13+SUBTOTAL(9,$I$15:I405)-SUBTOTAL(9,$H$15:H405)-$J$13,0)</f>
        <v>0</v>
      </c>
      <c r="L405" s="846" t="str">
        <f t="shared" si="7"/>
        <v/>
      </c>
      <c r="M405" s="420"/>
      <c r="N405" s="420"/>
      <c r="O405" s="420"/>
      <c r="P405" s="420"/>
      <c r="Q405" s="420"/>
      <c r="R405" s="420"/>
      <c r="S405" s="420"/>
      <c r="T405" s="420"/>
      <c r="U405" s="420"/>
      <c r="V405" s="420"/>
      <c r="W405" s="420"/>
      <c r="X405" s="420"/>
      <c r="Y405" s="420"/>
      <c r="Z405" s="420"/>
      <c r="AA405" s="420"/>
      <c r="AB405" s="420"/>
      <c r="AC405" s="420"/>
    </row>
    <row r="406" spans="1:29" ht="13.5" hidden="1" customHeight="1">
      <c r="A406" s="420"/>
      <c r="B406" s="853" t="str">
        <f>IF(OR(LEFT(DULIEU!$V398,LEN(SCT!$G$8))=SCT!$G$8,LEFT(DULIEU!$W398,LEN(SCT!$G$8))=SCT!$G$8),DULIEU!D398,"")</f>
        <v/>
      </c>
      <c r="C406" s="853" t="str">
        <f>IF(OR(LEFT(DULIEU!$V398,LEN(SCT!$G$8))=SCT!$G$8,LEFT(DULIEU!$W398,LEN(SCT!$G$8))=SCT!$G$8),DULIEU!H398,"")</f>
        <v/>
      </c>
      <c r="D406" s="853" t="str">
        <f>IF(OR(LEFT(DULIEU!$V398,LEN(SCT!$G$8))=SCT!$G$8,LEFT(DULIEU!$W398,LEN(SCT!$G$8))=SCT!$G$8),DULIEU!J398,"")</f>
        <v/>
      </c>
      <c r="E406" s="853" t="str">
        <f>IF(OR(LEFT(DULIEU!$V398,LEN(SCT!$G$8))=SCT!$G$8,LEFT(DULIEU!$W398,LEN(SCT!$G$8))=SCT!$G$8),DULIEU!E398,"")</f>
        <v/>
      </c>
      <c r="F406" s="1179" t="str">
        <f>IF(OR(LEFT(DULIEU!$V398,LEN(SCT!$G$8))=SCT!$G$8,LEFT(DULIEU!$W398,LEN(SCT!$G$8))=SCT!$G$8),DULIEU!O398,"")</f>
        <v/>
      </c>
      <c r="G406" s="853" t="str">
        <f>IF(E406="","",IF(LEFT(DULIEU!$V398,LEN(SCT!$G$8))=SCT!$G$8,DULIEU!$W398,IF(LEFT(DULIEU!$W398,LEN(SCT!$G$8))=SCT!$G$8,DULIEU!$V398)))</f>
        <v/>
      </c>
      <c r="H406" s="854">
        <f>IF(E406="",0,IF(LEFT(DULIEU!$V398,LEN(SCT!$G$8))=SCT!$G$8,DULIEU!$X398,0))</f>
        <v>0</v>
      </c>
      <c r="I406" s="854">
        <f>IF(E406="",0,IF(LEFT(DULIEU!$W398,LEN(SCT!$G$8))=SCT!$G$8,DULIEU!$X398,0))</f>
        <v>0</v>
      </c>
      <c r="J406" s="855">
        <f>MAX($J$13+SUBTOTAL(9,$H$15:H406)-SUBTOTAL(9,$I$15:I406)-$K$13,0)</f>
        <v>2008267500</v>
      </c>
      <c r="K406" s="855">
        <f>MAX($K$13+SUBTOTAL(9,$I$15:I406)-SUBTOTAL(9,$H$15:H406)-$J$13,0)</f>
        <v>0</v>
      </c>
      <c r="L406" s="846" t="str">
        <f t="shared" si="7"/>
        <v/>
      </c>
      <c r="M406" s="420"/>
      <c r="N406" s="420"/>
      <c r="O406" s="420"/>
      <c r="P406" s="420"/>
      <c r="Q406" s="420"/>
      <c r="R406" s="420"/>
      <c r="S406" s="420"/>
      <c r="T406" s="420"/>
      <c r="U406" s="420"/>
      <c r="V406" s="420"/>
      <c r="W406" s="420"/>
      <c r="X406" s="420"/>
      <c r="Y406" s="420"/>
      <c r="Z406" s="420"/>
      <c r="AA406" s="420"/>
      <c r="AB406" s="420"/>
      <c r="AC406" s="420"/>
    </row>
    <row r="407" spans="1:29" ht="13.5" hidden="1" customHeight="1">
      <c r="A407" s="420"/>
      <c r="B407" s="853" t="str">
        <f>IF(OR(LEFT(DULIEU!$V399,LEN(SCT!$G$8))=SCT!$G$8,LEFT(DULIEU!$W399,LEN(SCT!$G$8))=SCT!$G$8),DULIEU!D399,"")</f>
        <v/>
      </c>
      <c r="C407" s="853" t="str">
        <f>IF(OR(LEFT(DULIEU!$V399,LEN(SCT!$G$8))=SCT!$G$8,LEFT(DULIEU!$W399,LEN(SCT!$G$8))=SCT!$G$8),DULIEU!H399,"")</f>
        <v/>
      </c>
      <c r="D407" s="853" t="str">
        <f>IF(OR(LEFT(DULIEU!$V399,LEN(SCT!$G$8))=SCT!$G$8,LEFT(DULIEU!$W399,LEN(SCT!$G$8))=SCT!$G$8),DULIEU!J399,"")</f>
        <v/>
      </c>
      <c r="E407" s="853" t="str">
        <f>IF(OR(LEFT(DULIEU!$V399,LEN(SCT!$G$8))=SCT!$G$8,LEFT(DULIEU!$W399,LEN(SCT!$G$8))=SCT!$G$8),DULIEU!E399,"")</f>
        <v/>
      </c>
      <c r="F407" s="1179" t="str">
        <f>IF(OR(LEFT(DULIEU!$V399,LEN(SCT!$G$8))=SCT!$G$8,LEFT(DULIEU!$W399,LEN(SCT!$G$8))=SCT!$G$8),DULIEU!O399,"")</f>
        <v/>
      </c>
      <c r="G407" s="853" t="str">
        <f>IF(E407="","",IF(LEFT(DULIEU!$V399,LEN(SCT!$G$8))=SCT!$G$8,DULIEU!$W399,IF(LEFT(DULIEU!$W399,LEN(SCT!$G$8))=SCT!$G$8,DULIEU!$V399)))</f>
        <v/>
      </c>
      <c r="H407" s="854">
        <f>IF(E407="",0,IF(LEFT(DULIEU!$V399,LEN(SCT!$G$8))=SCT!$G$8,DULIEU!$X399,0))</f>
        <v>0</v>
      </c>
      <c r="I407" s="854">
        <f>IF(E407="",0,IF(LEFT(DULIEU!$W399,LEN(SCT!$G$8))=SCT!$G$8,DULIEU!$X399,0))</f>
        <v>0</v>
      </c>
      <c r="J407" s="855">
        <f>MAX($J$13+SUBTOTAL(9,$H$15:H407)-SUBTOTAL(9,$I$15:I407)-$K$13,0)</f>
        <v>2008267500</v>
      </c>
      <c r="K407" s="855">
        <f>MAX($K$13+SUBTOTAL(9,$I$15:I407)-SUBTOTAL(9,$H$15:H407)-$J$13,0)</f>
        <v>0</v>
      </c>
      <c r="L407" s="846" t="str">
        <f t="shared" si="7"/>
        <v/>
      </c>
      <c r="M407" s="420"/>
      <c r="N407" s="420"/>
      <c r="O407" s="420"/>
      <c r="P407" s="420"/>
      <c r="Q407" s="420"/>
      <c r="R407" s="420"/>
      <c r="S407" s="420"/>
      <c r="T407" s="420"/>
      <c r="U407" s="420"/>
      <c r="V407" s="420"/>
      <c r="W407" s="420"/>
      <c r="X407" s="420"/>
      <c r="Y407" s="420"/>
      <c r="Z407" s="420"/>
      <c r="AA407" s="420"/>
      <c r="AB407" s="420"/>
      <c r="AC407" s="420"/>
    </row>
    <row r="408" spans="1:29" ht="13.5" hidden="1" customHeight="1">
      <c r="A408" s="420"/>
      <c r="B408" s="853" t="str">
        <f>IF(OR(LEFT(DULIEU!$V400,LEN(SCT!$G$8))=SCT!$G$8,LEFT(DULIEU!$W400,LEN(SCT!$G$8))=SCT!$G$8),DULIEU!D400,"")</f>
        <v/>
      </c>
      <c r="C408" s="853" t="str">
        <f>IF(OR(LEFT(DULIEU!$V400,LEN(SCT!$G$8))=SCT!$G$8,LEFT(DULIEU!$W400,LEN(SCT!$G$8))=SCT!$G$8),DULIEU!H400,"")</f>
        <v/>
      </c>
      <c r="D408" s="853" t="str">
        <f>IF(OR(LEFT(DULIEU!$V400,LEN(SCT!$G$8))=SCT!$G$8,LEFT(DULIEU!$W400,LEN(SCT!$G$8))=SCT!$G$8),DULIEU!J400,"")</f>
        <v/>
      </c>
      <c r="E408" s="853" t="str">
        <f>IF(OR(LEFT(DULIEU!$V400,LEN(SCT!$G$8))=SCT!$G$8,LEFT(DULIEU!$W400,LEN(SCT!$G$8))=SCT!$G$8),DULIEU!E400,"")</f>
        <v/>
      </c>
      <c r="F408" s="1179" t="str">
        <f>IF(OR(LEFT(DULIEU!$V400,LEN(SCT!$G$8))=SCT!$G$8,LEFT(DULIEU!$W400,LEN(SCT!$G$8))=SCT!$G$8),DULIEU!O400,"")</f>
        <v/>
      </c>
      <c r="G408" s="853" t="str">
        <f>IF(E408="","",IF(LEFT(DULIEU!$V400,LEN(SCT!$G$8))=SCT!$G$8,DULIEU!$W400,IF(LEFT(DULIEU!$W400,LEN(SCT!$G$8))=SCT!$G$8,DULIEU!$V400)))</f>
        <v/>
      </c>
      <c r="H408" s="854">
        <f>IF(E408="",0,IF(LEFT(DULIEU!$V400,LEN(SCT!$G$8))=SCT!$G$8,DULIEU!$X400,0))</f>
        <v>0</v>
      </c>
      <c r="I408" s="854">
        <f>IF(E408="",0,IF(LEFT(DULIEU!$W400,LEN(SCT!$G$8))=SCT!$G$8,DULIEU!$X400,0))</f>
        <v>0</v>
      </c>
      <c r="J408" s="855">
        <f>MAX($J$13+SUBTOTAL(9,$H$15:H408)-SUBTOTAL(9,$I$15:I408)-$K$13,0)</f>
        <v>2008267500</v>
      </c>
      <c r="K408" s="855">
        <f>MAX($K$13+SUBTOTAL(9,$I$15:I408)-SUBTOTAL(9,$H$15:H408)-$J$13,0)</f>
        <v>0</v>
      </c>
      <c r="L408" s="846" t="str">
        <f t="shared" si="7"/>
        <v/>
      </c>
      <c r="M408" s="420"/>
      <c r="N408" s="420"/>
      <c r="O408" s="420"/>
      <c r="P408" s="420"/>
      <c r="Q408" s="420"/>
      <c r="R408" s="420"/>
      <c r="S408" s="420"/>
      <c r="T408" s="420"/>
      <c r="U408" s="420"/>
      <c r="V408" s="420"/>
      <c r="W408" s="420"/>
      <c r="X408" s="420"/>
      <c r="Y408" s="420"/>
      <c r="Z408" s="420"/>
      <c r="AA408" s="420"/>
      <c r="AB408" s="420"/>
      <c r="AC408" s="420"/>
    </row>
    <row r="409" spans="1:29" ht="13.5" hidden="1" customHeight="1">
      <c r="A409" s="420"/>
      <c r="B409" s="853" t="str">
        <f>IF(OR(LEFT(DULIEU!$V401,LEN(SCT!$G$8))=SCT!$G$8,LEFT(DULIEU!$W401,LEN(SCT!$G$8))=SCT!$G$8),DULIEU!D401,"")</f>
        <v/>
      </c>
      <c r="C409" s="853" t="str">
        <f>IF(OR(LEFT(DULIEU!$V401,LEN(SCT!$G$8))=SCT!$G$8,LEFT(DULIEU!$W401,LEN(SCT!$G$8))=SCT!$G$8),DULIEU!H401,"")</f>
        <v/>
      </c>
      <c r="D409" s="853" t="str">
        <f>IF(OR(LEFT(DULIEU!$V401,LEN(SCT!$G$8))=SCT!$G$8,LEFT(DULIEU!$W401,LEN(SCT!$G$8))=SCT!$G$8),DULIEU!J401,"")</f>
        <v/>
      </c>
      <c r="E409" s="853" t="str">
        <f>IF(OR(LEFT(DULIEU!$V401,LEN(SCT!$G$8))=SCT!$G$8,LEFT(DULIEU!$W401,LEN(SCT!$G$8))=SCT!$G$8),DULIEU!E401,"")</f>
        <v/>
      </c>
      <c r="F409" s="1179" t="str">
        <f>IF(OR(LEFT(DULIEU!$V401,LEN(SCT!$G$8))=SCT!$G$8,LEFT(DULIEU!$W401,LEN(SCT!$G$8))=SCT!$G$8),DULIEU!O401,"")</f>
        <v/>
      </c>
      <c r="G409" s="853" t="str">
        <f>IF(E409="","",IF(LEFT(DULIEU!$V401,LEN(SCT!$G$8))=SCT!$G$8,DULIEU!$W401,IF(LEFT(DULIEU!$W401,LEN(SCT!$G$8))=SCT!$G$8,DULIEU!$V401)))</f>
        <v/>
      </c>
      <c r="H409" s="854">
        <f>IF(E409="",0,IF(LEFT(DULIEU!$V401,LEN(SCT!$G$8))=SCT!$G$8,DULIEU!$X401,0))</f>
        <v>0</v>
      </c>
      <c r="I409" s="854">
        <f>IF(E409="",0,IF(LEFT(DULIEU!$W401,LEN(SCT!$G$8))=SCT!$G$8,DULIEU!$X401,0))</f>
        <v>0</v>
      </c>
      <c r="J409" s="855">
        <f>MAX($J$13+SUBTOTAL(9,$H$15:H409)-SUBTOTAL(9,$I$15:I409)-$K$13,0)</f>
        <v>2008267500</v>
      </c>
      <c r="K409" s="855">
        <f>MAX($K$13+SUBTOTAL(9,$I$15:I409)-SUBTOTAL(9,$H$15:H409)-$J$13,0)</f>
        <v>0</v>
      </c>
      <c r="L409" s="846" t="str">
        <f t="shared" si="7"/>
        <v/>
      </c>
      <c r="M409" s="420"/>
      <c r="N409" s="420"/>
      <c r="O409" s="420"/>
      <c r="P409" s="420"/>
      <c r="Q409" s="420"/>
      <c r="R409" s="420"/>
      <c r="S409" s="420"/>
      <c r="T409" s="420"/>
      <c r="U409" s="420"/>
      <c r="V409" s="420"/>
      <c r="W409" s="420"/>
      <c r="X409" s="420"/>
      <c r="Y409" s="420"/>
      <c r="Z409" s="420"/>
      <c r="AA409" s="420"/>
      <c r="AB409" s="420"/>
      <c r="AC409" s="420"/>
    </row>
    <row r="410" spans="1:29" ht="13.5" hidden="1" customHeight="1">
      <c r="A410" s="420"/>
      <c r="B410" s="853" t="str">
        <f>IF(OR(LEFT(DULIEU!$V402,LEN(SCT!$G$8))=SCT!$G$8,LEFT(DULIEU!$W402,LEN(SCT!$G$8))=SCT!$G$8),DULIEU!D402,"")</f>
        <v/>
      </c>
      <c r="C410" s="853" t="str">
        <f>IF(OR(LEFT(DULIEU!$V402,LEN(SCT!$G$8))=SCT!$G$8,LEFT(DULIEU!$W402,LEN(SCT!$G$8))=SCT!$G$8),DULIEU!H402,"")</f>
        <v/>
      </c>
      <c r="D410" s="853" t="str">
        <f>IF(OR(LEFT(DULIEU!$V402,LEN(SCT!$G$8))=SCT!$G$8,LEFT(DULIEU!$W402,LEN(SCT!$G$8))=SCT!$G$8),DULIEU!J402,"")</f>
        <v/>
      </c>
      <c r="E410" s="853" t="str">
        <f>IF(OR(LEFT(DULIEU!$V402,LEN(SCT!$G$8))=SCT!$G$8,LEFT(DULIEU!$W402,LEN(SCT!$G$8))=SCT!$G$8),DULIEU!E402,"")</f>
        <v/>
      </c>
      <c r="F410" s="1179" t="str">
        <f>IF(OR(LEFT(DULIEU!$V402,LEN(SCT!$G$8))=SCT!$G$8,LEFT(DULIEU!$W402,LEN(SCT!$G$8))=SCT!$G$8),DULIEU!O402,"")</f>
        <v/>
      </c>
      <c r="G410" s="853" t="str">
        <f>IF(E410="","",IF(LEFT(DULIEU!$V402,LEN(SCT!$G$8))=SCT!$G$8,DULIEU!$W402,IF(LEFT(DULIEU!$W402,LEN(SCT!$G$8))=SCT!$G$8,DULIEU!$V402)))</f>
        <v/>
      </c>
      <c r="H410" s="854">
        <f>IF(E410="",0,IF(LEFT(DULIEU!$V402,LEN(SCT!$G$8))=SCT!$G$8,DULIEU!$X402,0))</f>
        <v>0</v>
      </c>
      <c r="I410" s="854">
        <f>IF(E410="",0,IF(LEFT(DULIEU!$W402,LEN(SCT!$G$8))=SCT!$G$8,DULIEU!$X402,0))</f>
        <v>0</v>
      </c>
      <c r="J410" s="855">
        <f>MAX($J$13+SUBTOTAL(9,$H$15:H410)-SUBTOTAL(9,$I$15:I410)-$K$13,0)</f>
        <v>2008267500</v>
      </c>
      <c r="K410" s="855">
        <f>MAX($K$13+SUBTOTAL(9,$I$15:I410)-SUBTOTAL(9,$H$15:H410)-$J$13,0)</f>
        <v>0</v>
      </c>
      <c r="L410" s="846" t="str">
        <f t="shared" si="7"/>
        <v/>
      </c>
      <c r="M410" s="420"/>
      <c r="N410" s="420"/>
      <c r="O410" s="420"/>
      <c r="P410" s="420"/>
      <c r="Q410" s="420"/>
      <c r="R410" s="420"/>
      <c r="S410" s="420"/>
      <c r="T410" s="420"/>
      <c r="U410" s="420"/>
      <c r="V410" s="420"/>
      <c r="W410" s="420"/>
      <c r="X410" s="420"/>
      <c r="Y410" s="420"/>
      <c r="Z410" s="420"/>
      <c r="AA410" s="420"/>
      <c r="AB410" s="420"/>
      <c r="AC410" s="420"/>
    </row>
    <row r="411" spans="1:29" ht="13.5" hidden="1" customHeight="1">
      <c r="A411" s="420"/>
      <c r="B411" s="853" t="str">
        <f>IF(OR(LEFT(DULIEU!$V403,LEN(SCT!$G$8))=SCT!$G$8,LEFT(DULIEU!$W403,LEN(SCT!$G$8))=SCT!$G$8),DULIEU!D403,"")</f>
        <v/>
      </c>
      <c r="C411" s="853" t="str">
        <f>IF(OR(LEFT(DULIEU!$V403,LEN(SCT!$G$8))=SCT!$G$8,LEFT(DULIEU!$W403,LEN(SCT!$G$8))=SCT!$G$8),DULIEU!H403,"")</f>
        <v/>
      </c>
      <c r="D411" s="853" t="str">
        <f>IF(OR(LEFT(DULIEU!$V403,LEN(SCT!$G$8))=SCT!$G$8,LEFT(DULIEU!$W403,LEN(SCT!$G$8))=SCT!$G$8),DULIEU!J403,"")</f>
        <v/>
      </c>
      <c r="E411" s="853" t="str">
        <f>IF(OR(LEFT(DULIEU!$V403,LEN(SCT!$G$8))=SCT!$G$8,LEFT(DULIEU!$W403,LEN(SCT!$G$8))=SCT!$G$8),DULIEU!E403,"")</f>
        <v/>
      </c>
      <c r="F411" s="1179" t="str">
        <f>IF(OR(LEFT(DULIEU!$V403,LEN(SCT!$G$8))=SCT!$G$8,LEFT(DULIEU!$W403,LEN(SCT!$G$8))=SCT!$G$8),DULIEU!O403,"")</f>
        <v/>
      </c>
      <c r="G411" s="853" t="str">
        <f>IF(E411="","",IF(LEFT(DULIEU!$V403,LEN(SCT!$G$8))=SCT!$G$8,DULIEU!$W403,IF(LEFT(DULIEU!$W403,LEN(SCT!$G$8))=SCT!$G$8,DULIEU!$V403)))</f>
        <v/>
      </c>
      <c r="H411" s="854">
        <f>IF(E411="",0,IF(LEFT(DULIEU!$V403,LEN(SCT!$G$8))=SCT!$G$8,DULIEU!$X403,0))</f>
        <v>0</v>
      </c>
      <c r="I411" s="854">
        <f>IF(E411="",0,IF(LEFT(DULIEU!$W403,LEN(SCT!$G$8))=SCT!$G$8,DULIEU!$X403,0))</f>
        <v>0</v>
      </c>
      <c r="J411" s="855">
        <f>MAX($J$13+SUBTOTAL(9,$H$15:H411)-SUBTOTAL(9,$I$15:I411)-$K$13,0)</f>
        <v>2008267500</v>
      </c>
      <c r="K411" s="855">
        <f>MAX($K$13+SUBTOTAL(9,$I$15:I411)-SUBTOTAL(9,$H$15:H411)-$J$13,0)</f>
        <v>0</v>
      </c>
      <c r="L411" s="846" t="str">
        <f t="shared" si="7"/>
        <v/>
      </c>
      <c r="M411" s="420"/>
      <c r="N411" s="420"/>
      <c r="O411" s="420"/>
      <c r="P411" s="420"/>
      <c r="Q411" s="420"/>
      <c r="R411" s="420"/>
      <c r="S411" s="420"/>
      <c r="T411" s="420"/>
      <c r="U411" s="420"/>
      <c r="V411" s="420"/>
      <c r="W411" s="420"/>
      <c r="X411" s="420"/>
      <c r="Y411" s="420"/>
      <c r="Z411" s="420"/>
      <c r="AA411" s="420"/>
      <c r="AB411" s="420"/>
      <c r="AC411" s="420"/>
    </row>
    <row r="412" spans="1:29" ht="13.5" hidden="1" customHeight="1">
      <c r="A412" s="420"/>
      <c r="B412" s="853" t="str">
        <f>IF(OR(LEFT(DULIEU!$V404,LEN(SCT!$G$8))=SCT!$G$8,LEFT(DULIEU!$W404,LEN(SCT!$G$8))=SCT!$G$8),DULIEU!D404,"")</f>
        <v/>
      </c>
      <c r="C412" s="853" t="str">
        <f>IF(OR(LEFT(DULIEU!$V404,LEN(SCT!$G$8))=SCT!$G$8,LEFT(DULIEU!$W404,LEN(SCT!$G$8))=SCT!$G$8),DULIEU!H404,"")</f>
        <v/>
      </c>
      <c r="D412" s="853" t="str">
        <f>IF(OR(LEFT(DULIEU!$V404,LEN(SCT!$G$8))=SCT!$G$8,LEFT(DULIEU!$W404,LEN(SCT!$G$8))=SCT!$G$8),DULIEU!J404,"")</f>
        <v/>
      </c>
      <c r="E412" s="853" t="str">
        <f>IF(OR(LEFT(DULIEU!$V404,LEN(SCT!$G$8))=SCT!$G$8,LEFT(DULIEU!$W404,LEN(SCT!$G$8))=SCT!$G$8),DULIEU!E404,"")</f>
        <v/>
      </c>
      <c r="F412" s="1179" t="str">
        <f>IF(OR(LEFT(DULIEU!$V404,LEN(SCT!$G$8))=SCT!$G$8,LEFT(DULIEU!$W404,LEN(SCT!$G$8))=SCT!$G$8),DULIEU!O404,"")</f>
        <v/>
      </c>
      <c r="G412" s="853" t="str">
        <f>IF(E412="","",IF(LEFT(DULIEU!$V404,LEN(SCT!$G$8))=SCT!$G$8,DULIEU!$W404,IF(LEFT(DULIEU!$W404,LEN(SCT!$G$8))=SCT!$G$8,DULIEU!$V404)))</f>
        <v/>
      </c>
      <c r="H412" s="854">
        <f>IF(E412="",0,IF(LEFT(DULIEU!$V404,LEN(SCT!$G$8))=SCT!$G$8,DULIEU!$X404,0))</f>
        <v>0</v>
      </c>
      <c r="I412" s="854">
        <f>IF(E412="",0,IF(LEFT(DULIEU!$W404,LEN(SCT!$G$8))=SCT!$G$8,DULIEU!$X404,0))</f>
        <v>0</v>
      </c>
      <c r="J412" s="855">
        <f>MAX($J$13+SUBTOTAL(9,$H$15:H412)-SUBTOTAL(9,$I$15:I412)-$K$13,0)</f>
        <v>2008267500</v>
      </c>
      <c r="K412" s="855">
        <f>MAX($K$13+SUBTOTAL(9,$I$15:I412)-SUBTOTAL(9,$H$15:H412)-$J$13,0)</f>
        <v>0</v>
      </c>
      <c r="L412" s="846" t="str">
        <f t="shared" si="7"/>
        <v/>
      </c>
      <c r="M412" s="420"/>
      <c r="N412" s="420"/>
      <c r="O412" s="420"/>
      <c r="P412" s="420"/>
      <c r="Q412" s="420"/>
      <c r="R412" s="420"/>
      <c r="S412" s="420"/>
      <c r="T412" s="420"/>
      <c r="U412" s="420"/>
      <c r="V412" s="420"/>
      <c r="W412" s="420"/>
      <c r="X412" s="420"/>
      <c r="Y412" s="420"/>
      <c r="Z412" s="420"/>
      <c r="AA412" s="420"/>
      <c r="AB412" s="420"/>
      <c r="AC412" s="420"/>
    </row>
    <row r="413" spans="1:29" ht="13.5" hidden="1" customHeight="1">
      <c r="A413" s="420"/>
      <c r="B413" s="853" t="str">
        <f>IF(OR(LEFT(DULIEU!$V405,LEN(SCT!$G$8))=SCT!$G$8,LEFT(DULIEU!$W405,LEN(SCT!$G$8))=SCT!$G$8),DULIEU!D405,"")</f>
        <v/>
      </c>
      <c r="C413" s="853" t="str">
        <f>IF(OR(LEFT(DULIEU!$V405,LEN(SCT!$G$8))=SCT!$G$8,LEFT(DULIEU!$W405,LEN(SCT!$G$8))=SCT!$G$8),DULIEU!H405,"")</f>
        <v/>
      </c>
      <c r="D413" s="853" t="str">
        <f>IF(OR(LEFT(DULIEU!$V405,LEN(SCT!$G$8))=SCT!$G$8,LEFT(DULIEU!$W405,LEN(SCT!$G$8))=SCT!$G$8),DULIEU!J405,"")</f>
        <v/>
      </c>
      <c r="E413" s="853" t="str">
        <f>IF(OR(LEFT(DULIEU!$V405,LEN(SCT!$G$8))=SCT!$G$8,LEFT(DULIEU!$W405,LEN(SCT!$G$8))=SCT!$G$8),DULIEU!E405,"")</f>
        <v/>
      </c>
      <c r="F413" s="1179" t="str">
        <f>IF(OR(LEFT(DULIEU!$V405,LEN(SCT!$G$8))=SCT!$G$8,LEFT(DULIEU!$W405,LEN(SCT!$G$8))=SCT!$G$8),DULIEU!O405,"")</f>
        <v/>
      </c>
      <c r="G413" s="853" t="str">
        <f>IF(E413="","",IF(LEFT(DULIEU!$V405,LEN(SCT!$G$8))=SCT!$G$8,DULIEU!$W405,IF(LEFT(DULIEU!$W405,LEN(SCT!$G$8))=SCT!$G$8,DULIEU!$V405)))</f>
        <v/>
      </c>
      <c r="H413" s="854">
        <f>IF(E413="",0,IF(LEFT(DULIEU!$V405,LEN(SCT!$G$8))=SCT!$G$8,DULIEU!$X405,0))</f>
        <v>0</v>
      </c>
      <c r="I413" s="854">
        <f>IF(E413="",0,IF(LEFT(DULIEU!$W405,LEN(SCT!$G$8))=SCT!$G$8,DULIEU!$X405,0))</f>
        <v>0</v>
      </c>
      <c r="J413" s="855">
        <f>MAX($J$13+SUBTOTAL(9,$H$15:H413)-SUBTOTAL(9,$I$15:I413)-$K$13,0)</f>
        <v>2008267500</v>
      </c>
      <c r="K413" s="855">
        <f>MAX($K$13+SUBTOTAL(9,$I$15:I413)-SUBTOTAL(9,$H$15:H413)-$J$13,0)</f>
        <v>0</v>
      </c>
      <c r="L413" s="846" t="str">
        <f t="shared" si="7"/>
        <v/>
      </c>
      <c r="M413" s="420"/>
      <c r="N413" s="420"/>
      <c r="O413" s="420"/>
      <c r="P413" s="420"/>
      <c r="Q413" s="420"/>
      <c r="R413" s="420"/>
      <c r="S413" s="420"/>
      <c r="T413" s="420"/>
      <c r="U413" s="420"/>
      <c r="V413" s="420"/>
      <c r="W413" s="420"/>
      <c r="X413" s="420"/>
      <c r="Y413" s="420"/>
      <c r="Z413" s="420"/>
      <c r="AA413" s="420"/>
      <c r="AB413" s="420"/>
      <c r="AC413" s="420"/>
    </row>
    <row r="414" spans="1:29" ht="13.5" hidden="1" customHeight="1">
      <c r="A414" s="420"/>
      <c r="B414" s="853" t="str">
        <f>IF(OR(LEFT(DULIEU!$V406,LEN(SCT!$G$8))=SCT!$G$8,LEFT(DULIEU!$W406,LEN(SCT!$G$8))=SCT!$G$8),DULIEU!D406,"")</f>
        <v/>
      </c>
      <c r="C414" s="853" t="str">
        <f>IF(OR(LEFT(DULIEU!$V406,LEN(SCT!$G$8))=SCT!$G$8,LEFT(DULIEU!$W406,LEN(SCT!$G$8))=SCT!$G$8),DULIEU!H406,"")</f>
        <v/>
      </c>
      <c r="D414" s="853" t="str">
        <f>IF(OR(LEFT(DULIEU!$V406,LEN(SCT!$G$8))=SCT!$G$8,LEFT(DULIEU!$W406,LEN(SCT!$G$8))=SCT!$G$8),DULIEU!J406,"")</f>
        <v/>
      </c>
      <c r="E414" s="853" t="str">
        <f>IF(OR(LEFT(DULIEU!$V406,LEN(SCT!$G$8))=SCT!$G$8,LEFT(DULIEU!$W406,LEN(SCT!$G$8))=SCT!$G$8),DULIEU!E406,"")</f>
        <v/>
      </c>
      <c r="F414" s="1179" t="str">
        <f>IF(OR(LEFT(DULIEU!$V406,LEN(SCT!$G$8))=SCT!$G$8,LEFT(DULIEU!$W406,LEN(SCT!$G$8))=SCT!$G$8),DULIEU!O406,"")</f>
        <v/>
      </c>
      <c r="G414" s="853" t="str">
        <f>IF(E414="","",IF(LEFT(DULIEU!$V406,LEN(SCT!$G$8))=SCT!$G$8,DULIEU!$W406,IF(LEFT(DULIEU!$W406,LEN(SCT!$G$8))=SCT!$G$8,DULIEU!$V406)))</f>
        <v/>
      </c>
      <c r="H414" s="854">
        <f>IF(E414="",0,IF(LEFT(DULIEU!$V406,LEN(SCT!$G$8))=SCT!$G$8,DULIEU!$X406,0))</f>
        <v>0</v>
      </c>
      <c r="I414" s="854">
        <f>IF(E414="",0,IF(LEFT(DULIEU!$W406,LEN(SCT!$G$8))=SCT!$G$8,DULIEU!$X406,0))</f>
        <v>0</v>
      </c>
      <c r="J414" s="855">
        <f>MAX($J$13+SUBTOTAL(9,$H$15:H414)-SUBTOTAL(9,$I$15:I414)-$K$13,0)</f>
        <v>2008267500</v>
      </c>
      <c r="K414" s="855">
        <f>MAX($K$13+SUBTOTAL(9,$I$15:I414)-SUBTOTAL(9,$H$15:H414)-$J$13,0)</f>
        <v>0</v>
      </c>
      <c r="L414" s="846" t="str">
        <f t="shared" si="7"/>
        <v/>
      </c>
      <c r="M414" s="420"/>
      <c r="N414" s="420"/>
      <c r="O414" s="420"/>
      <c r="P414" s="420"/>
      <c r="Q414" s="420"/>
      <c r="R414" s="420"/>
      <c r="S414" s="420"/>
      <c r="T414" s="420"/>
      <c r="U414" s="420"/>
      <c r="V414" s="420"/>
      <c r="W414" s="420"/>
      <c r="X414" s="420"/>
      <c r="Y414" s="420"/>
      <c r="Z414" s="420"/>
      <c r="AA414" s="420"/>
      <c r="AB414" s="420"/>
      <c r="AC414" s="420"/>
    </row>
    <row r="415" spans="1:29" ht="13.5" hidden="1" customHeight="1">
      <c r="A415" s="420"/>
      <c r="B415" s="853" t="str">
        <f>IF(OR(LEFT(DULIEU!$V407,LEN(SCT!$G$8))=SCT!$G$8,LEFT(DULIEU!$W407,LEN(SCT!$G$8))=SCT!$G$8),DULIEU!D407,"")</f>
        <v/>
      </c>
      <c r="C415" s="853" t="str">
        <f>IF(OR(LEFT(DULIEU!$V407,LEN(SCT!$G$8))=SCT!$G$8,LEFT(DULIEU!$W407,LEN(SCT!$G$8))=SCT!$G$8),DULIEU!H407,"")</f>
        <v/>
      </c>
      <c r="D415" s="853" t="str">
        <f>IF(OR(LEFT(DULIEU!$V407,LEN(SCT!$G$8))=SCT!$G$8,LEFT(DULIEU!$W407,LEN(SCT!$G$8))=SCT!$G$8),DULIEU!J407,"")</f>
        <v/>
      </c>
      <c r="E415" s="853" t="str">
        <f>IF(OR(LEFT(DULIEU!$V407,LEN(SCT!$G$8))=SCT!$G$8,LEFT(DULIEU!$W407,LEN(SCT!$G$8))=SCT!$G$8),DULIEU!E407,"")</f>
        <v/>
      </c>
      <c r="F415" s="1179" t="str">
        <f>IF(OR(LEFT(DULIEU!$V407,LEN(SCT!$G$8))=SCT!$G$8,LEFT(DULIEU!$W407,LEN(SCT!$G$8))=SCT!$G$8),DULIEU!O407,"")</f>
        <v/>
      </c>
      <c r="G415" s="853" t="str">
        <f>IF(E415="","",IF(LEFT(DULIEU!$V407,LEN(SCT!$G$8))=SCT!$G$8,DULIEU!$W407,IF(LEFT(DULIEU!$W407,LEN(SCT!$G$8))=SCT!$G$8,DULIEU!$V407)))</f>
        <v/>
      </c>
      <c r="H415" s="854">
        <f>IF(E415="",0,IF(LEFT(DULIEU!$V407,LEN(SCT!$G$8))=SCT!$G$8,DULIEU!$X407,0))</f>
        <v>0</v>
      </c>
      <c r="I415" s="854">
        <f>IF(E415="",0,IF(LEFT(DULIEU!$W407,LEN(SCT!$G$8))=SCT!$G$8,DULIEU!$X407,0))</f>
        <v>0</v>
      </c>
      <c r="J415" s="855">
        <f>MAX($J$13+SUBTOTAL(9,$H$15:H415)-SUBTOTAL(9,$I$15:I415)-$K$13,0)</f>
        <v>2008267500</v>
      </c>
      <c r="K415" s="855">
        <f>MAX($K$13+SUBTOTAL(9,$I$15:I415)-SUBTOTAL(9,$H$15:H415)-$J$13,0)</f>
        <v>0</v>
      </c>
      <c r="L415" s="846" t="str">
        <f t="shared" si="7"/>
        <v/>
      </c>
      <c r="M415" s="420"/>
      <c r="N415" s="420"/>
      <c r="O415" s="420"/>
      <c r="P415" s="420"/>
      <c r="Q415" s="420"/>
      <c r="R415" s="420"/>
      <c r="S415" s="420"/>
      <c r="T415" s="420"/>
      <c r="U415" s="420"/>
      <c r="V415" s="420"/>
      <c r="W415" s="420"/>
      <c r="X415" s="420"/>
      <c r="Y415" s="420"/>
      <c r="Z415" s="420"/>
      <c r="AA415" s="420"/>
      <c r="AB415" s="420"/>
      <c r="AC415" s="420"/>
    </row>
    <row r="416" spans="1:29" ht="13.5" hidden="1" customHeight="1">
      <c r="A416" s="420"/>
      <c r="B416" s="853" t="str">
        <f>IF(OR(LEFT(DULIEU!$V408,LEN(SCT!$G$8))=SCT!$G$8,LEFT(DULIEU!$W408,LEN(SCT!$G$8))=SCT!$G$8),DULIEU!D408,"")</f>
        <v/>
      </c>
      <c r="C416" s="853" t="str">
        <f>IF(OR(LEFT(DULIEU!$V408,LEN(SCT!$G$8))=SCT!$G$8,LEFT(DULIEU!$W408,LEN(SCT!$G$8))=SCT!$G$8),DULIEU!H408,"")</f>
        <v/>
      </c>
      <c r="D416" s="853" t="str">
        <f>IF(OR(LEFT(DULIEU!$V408,LEN(SCT!$G$8))=SCT!$G$8,LEFT(DULIEU!$W408,LEN(SCT!$G$8))=SCT!$G$8),DULIEU!J408,"")</f>
        <v/>
      </c>
      <c r="E416" s="853" t="str">
        <f>IF(OR(LEFT(DULIEU!$V408,LEN(SCT!$G$8))=SCT!$G$8,LEFT(DULIEU!$W408,LEN(SCT!$G$8))=SCT!$G$8),DULIEU!E408,"")</f>
        <v/>
      </c>
      <c r="F416" s="1179" t="str">
        <f>IF(OR(LEFT(DULIEU!$V408,LEN(SCT!$G$8))=SCT!$G$8,LEFT(DULIEU!$W408,LEN(SCT!$G$8))=SCT!$G$8),DULIEU!O408,"")</f>
        <v/>
      </c>
      <c r="G416" s="853" t="str">
        <f>IF(E416="","",IF(LEFT(DULIEU!$V408,LEN(SCT!$G$8))=SCT!$G$8,DULIEU!$W408,IF(LEFT(DULIEU!$W408,LEN(SCT!$G$8))=SCT!$G$8,DULIEU!$V408)))</f>
        <v/>
      </c>
      <c r="H416" s="854">
        <f>IF(E416="",0,IF(LEFT(DULIEU!$V408,LEN(SCT!$G$8))=SCT!$G$8,DULIEU!$X408,0))</f>
        <v>0</v>
      </c>
      <c r="I416" s="854">
        <f>IF(E416="",0,IF(LEFT(DULIEU!$W408,LEN(SCT!$G$8))=SCT!$G$8,DULIEU!$X408,0))</f>
        <v>0</v>
      </c>
      <c r="J416" s="855">
        <f>MAX($J$13+SUBTOTAL(9,$H$15:H416)-SUBTOTAL(9,$I$15:I416)-$K$13,0)</f>
        <v>2008267500</v>
      </c>
      <c r="K416" s="855">
        <f>MAX($K$13+SUBTOTAL(9,$I$15:I416)-SUBTOTAL(9,$H$15:H416)-$J$13,0)</f>
        <v>0</v>
      </c>
      <c r="L416" s="846" t="str">
        <f t="shared" si="7"/>
        <v/>
      </c>
      <c r="M416" s="420"/>
      <c r="N416" s="420"/>
      <c r="O416" s="420"/>
      <c r="P416" s="420"/>
      <c r="Q416" s="420"/>
      <c r="R416" s="420"/>
      <c r="S416" s="420"/>
      <c r="T416" s="420"/>
      <c r="U416" s="420"/>
      <c r="V416" s="420"/>
      <c r="W416" s="420"/>
      <c r="X416" s="420"/>
      <c r="Y416" s="420"/>
      <c r="Z416" s="420"/>
      <c r="AA416" s="420"/>
      <c r="AB416" s="420"/>
      <c r="AC416" s="420"/>
    </row>
    <row r="417" spans="1:29" ht="13.5" hidden="1" customHeight="1">
      <c r="A417" s="420"/>
      <c r="B417" s="853" t="str">
        <f>IF(OR(LEFT(DULIEU!$V409,LEN(SCT!$G$8))=SCT!$G$8,LEFT(DULIEU!$W409,LEN(SCT!$G$8))=SCT!$G$8),DULIEU!D409,"")</f>
        <v/>
      </c>
      <c r="C417" s="853" t="str">
        <f>IF(OR(LEFT(DULIEU!$V409,LEN(SCT!$G$8))=SCT!$G$8,LEFT(DULIEU!$W409,LEN(SCT!$G$8))=SCT!$G$8),DULIEU!H409,"")</f>
        <v/>
      </c>
      <c r="D417" s="853" t="str">
        <f>IF(OR(LEFT(DULIEU!$V409,LEN(SCT!$G$8))=SCT!$G$8,LEFT(DULIEU!$W409,LEN(SCT!$G$8))=SCT!$G$8),DULIEU!J409,"")</f>
        <v/>
      </c>
      <c r="E417" s="853" t="str">
        <f>IF(OR(LEFT(DULIEU!$V409,LEN(SCT!$G$8))=SCT!$G$8,LEFT(DULIEU!$W409,LEN(SCT!$G$8))=SCT!$G$8),DULIEU!E409,"")</f>
        <v/>
      </c>
      <c r="F417" s="1179" t="str">
        <f>IF(OR(LEFT(DULIEU!$V409,LEN(SCT!$G$8))=SCT!$G$8,LEFT(DULIEU!$W409,LEN(SCT!$G$8))=SCT!$G$8),DULIEU!O409,"")</f>
        <v/>
      </c>
      <c r="G417" s="853" t="str">
        <f>IF(E417="","",IF(LEFT(DULIEU!$V409,LEN(SCT!$G$8))=SCT!$G$8,DULIEU!$W409,IF(LEFT(DULIEU!$W409,LEN(SCT!$G$8))=SCT!$G$8,DULIEU!$V409)))</f>
        <v/>
      </c>
      <c r="H417" s="854">
        <f>IF(E417="",0,IF(LEFT(DULIEU!$V409,LEN(SCT!$G$8))=SCT!$G$8,DULIEU!$X409,0))</f>
        <v>0</v>
      </c>
      <c r="I417" s="854">
        <f>IF(E417="",0,IF(LEFT(DULIEU!$W409,LEN(SCT!$G$8))=SCT!$G$8,DULIEU!$X409,0))</f>
        <v>0</v>
      </c>
      <c r="J417" s="855">
        <f>MAX($J$13+SUBTOTAL(9,$H$15:H417)-SUBTOTAL(9,$I$15:I417)-$K$13,0)</f>
        <v>2008267500</v>
      </c>
      <c r="K417" s="855">
        <f>MAX($K$13+SUBTOTAL(9,$I$15:I417)-SUBTOTAL(9,$H$15:H417)-$J$13,0)</f>
        <v>0</v>
      </c>
      <c r="L417" s="846" t="str">
        <f t="shared" si="7"/>
        <v/>
      </c>
      <c r="M417" s="420"/>
      <c r="N417" s="420"/>
      <c r="O417" s="420"/>
      <c r="P417" s="420"/>
      <c r="Q417" s="420"/>
      <c r="R417" s="420"/>
      <c r="S417" s="420"/>
      <c r="T417" s="420"/>
      <c r="U417" s="420"/>
      <c r="V417" s="420"/>
      <c r="W417" s="420"/>
      <c r="X417" s="420"/>
      <c r="Y417" s="420"/>
      <c r="Z417" s="420"/>
      <c r="AA417" s="420"/>
      <c r="AB417" s="420"/>
      <c r="AC417" s="420"/>
    </row>
    <row r="418" spans="1:29" ht="13.5" hidden="1" customHeight="1">
      <c r="A418" s="420"/>
      <c r="B418" s="853" t="str">
        <f>IF(OR(LEFT(DULIEU!$V410,LEN(SCT!$G$8))=SCT!$G$8,LEFT(DULIEU!$W410,LEN(SCT!$G$8))=SCT!$G$8),DULIEU!D410,"")</f>
        <v/>
      </c>
      <c r="C418" s="853" t="str">
        <f>IF(OR(LEFT(DULIEU!$V410,LEN(SCT!$G$8))=SCT!$G$8,LEFT(DULIEU!$W410,LEN(SCT!$G$8))=SCT!$G$8),DULIEU!H410,"")</f>
        <v/>
      </c>
      <c r="D418" s="853" t="str">
        <f>IF(OR(LEFT(DULIEU!$V410,LEN(SCT!$G$8))=SCT!$G$8,LEFT(DULIEU!$W410,LEN(SCT!$G$8))=SCT!$G$8),DULIEU!J410,"")</f>
        <v/>
      </c>
      <c r="E418" s="853" t="str">
        <f>IF(OR(LEFT(DULIEU!$V410,LEN(SCT!$G$8))=SCT!$G$8,LEFT(DULIEU!$W410,LEN(SCT!$G$8))=SCT!$G$8),DULIEU!E410,"")</f>
        <v/>
      </c>
      <c r="F418" s="1179" t="str">
        <f>IF(OR(LEFT(DULIEU!$V410,LEN(SCT!$G$8))=SCT!$G$8,LEFT(DULIEU!$W410,LEN(SCT!$G$8))=SCT!$G$8),DULIEU!O410,"")</f>
        <v/>
      </c>
      <c r="G418" s="853" t="str">
        <f>IF(E418="","",IF(LEFT(DULIEU!$V410,LEN(SCT!$G$8))=SCT!$G$8,DULIEU!$W410,IF(LEFT(DULIEU!$W410,LEN(SCT!$G$8))=SCT!$G$8,DULIEU!$V410)))</f>
        <v/>
      </c>
      <c r="H418" s="854">
        <f>IF(E418="",0,IF(LEFT(DULIEU!$V410,LEN(SCT!$G$8))=SCT!$G$8,DULIEU!$X410,0))</f>
        <v>0</v>
      </c>
      <c r="I418" s="854">
        <f>IF(E418="",0,IF(LEFT(DULIEU!$W410,LEN(SCT!$G$8))=SCT!$G$8,DULIEU!$X410,0))</f>
        <v>0</v>
      </c>
      <c r="J418" s="855">
        <f>MAX($J$13+SUBTOTAL(9,$H$15:H418)-SUBTOTAL(9,$I$15:I418)-$K$13,0)</f>
        <v>2008267500</v>
      </c>
      <c r="K418" s="855">
        <f>MAX($K$13+SUBTOTAL(9,$I$15:I418)-SUBTOTAL(9,$H$15:H418)-$J$13,0)</f>
        <v>0</v>
      </c>
      <c r="L418" s="846" t="str">
        <f t="shared" si="7"/>
        <v/>
      </c>
      <c r="M418" s="420"/>
      <c r="N418" s="420"/>
      <c r="O418" s="420"/>
      <c r="P418" s="420"/>
      <c r="Q418" s="420"/>
      <c r="R418" s="420"/>
      <c r="S418" s="420"/>
      <c r="T418" s="420"/>
      <c r="U418" s="420"/>
      <c r="V418" s="420"/>
      <c r="W418" s="420"/>
      <c r="X418" s="420"/>
      <c r="Y418" s="420"/>
      <c r="Z418" s="420"/>
      <c r="AA418" s="420"/>
      <c r="AB418" s="420"/>
      <c r="AC418" s="420"/>
    </row>
    <row r="419" spans="1:29" ht="13.5" hidden="1" customHeight="1">
      <c r="A419" s="420"/>
      <c r="B419" s="853" t="str">
        <f>IF(OR(LEFT(DULIEU!$V411,LEN(SCT!$G$8))=SCT!$G$8,LEFT(DULIEU!$W411,LEN(SCT!$G$8))=SCT!$G$8),DULIEU!D411,"")</f>
        <v/>
      </c>
      <c r="C419" s="853" t="str">
        <f>IF(OR(LEFT(DULIEU!$V411,LEN(SCT!$G$8))=SCT!$G$8,LEFT(DULIEU!$W411,LEN(SCT!$G$8))=SCT!$G$8),DULIEU!H411,"")</f>
        <v/>
      </c>
      <c r="D419" s="853" t="str">
        <f>IF(OR(LEFT(DULIEU!$V411,LEN(SCT!$G$8))=SCT!$G$8,LEFT(DULIEU!$W411,LEN(SCT!$G$8))=SCT!$G$8),DULIEU!J411,"")</f>
        <v/>
      </c>
      <c r="E419" s="853" t="str">
        <f>IF(OR(LEFT(DULIEU!$V411,LEN(SCT!$G$8))=SCT!$G$8,LEFT(DULIEU!$W411,LEN(SCT!$G$8))=SCT!$G$8),DULIEU!E411,"")</f>
        <v/>
      </c>
      <c r="F419" s="1179" t="str">
        <f>IF(OR(LEFT(DULIEU!$V411,LEN(SCT!$G$8))=SCT!$G$8,LEFT(DULIEU!$W411,LEN(SCT!$G$8))=SCT!$G$8),DULIEU!O411,"")</f>
        <v/>
      </c>
      <c r="G419" s="853" t="str">
        <f>IF(E419="","",IF(LEFT(DULIEU!$V411,LEN(SCT!$G$8))=SCT!$G$8,DULIEU!$W411,IF(LEFT(DULIEU!$W411,LEN(SCT!$G$8))=SCT!$G$8,DULIEU!$V411)))</f>
        <v/>
      </c>
      <c r="H419" s="854">
        <f>IF(E419="",0,IF(LEFT(DULIEU!$V411,LEN(SCT!$G$8))=SCT!$G$8,DULIEU!$X411,0))</f>
        <v>0</v>
      </c>
      <c r="I419" s="854">
        <f>IF(E419="",0,IF(LEFT(DULIEU!$W411,LEN(SCT!$G$8))=SCT!$G$8,DULIEU!$X411,0))</f>
        <v>0</v>
      </c>
      <c r="J419" s="855">
        <f>MAX($J$13+SUBTOTAL(9,$H$15:H419)-SUBTOTAL(9,$I$15:I419)-$K$13,0)</f>
        <v>2008267500</v>
      </c>
      <c r="K419" s="855">
        <f>MAX($K$13+SUBTOTAL(9,$I$15:I419)-SUBTOTAL(9,$H$15:H419)-$J$13,0)</f>
        <v>0</v>
      </c>
      <c r="L419" s="846" t="str">
        <f t="shared" si="7"/>
        <v/>
      </c>
      <c r="M419" s="420"/>
      <c r="N419" s="420"/>
      <c r="O419" s="420"/>
      <c r="P419" s="420"/>
      <c r="Q419" s="420"/>
      <c r="R419" s="420"/>
      <c r="S419" s="420"/>
      <c r="T419" s="420"/>
      <c r="U419" s="420"/>
      <c r="V419" s="420"/>
      <c r="W419" s="420"/>
      <c r="X419" s="420"/>
      <c r="Y419" s="420"/>
      <c r="Z419" s="420"/>
      <c r="AA419" s="420"/>
      <c r="AB419" s="420"/>
      <c r="AC419" s="420"/>
    </row>
    <row r="420" spans="1:29" ht="13.5" hidden="1" customHeight="1">
      <c r="A420" s="420"/>
      <c r="B420" s="853" t="str">
        <f>IF(OR(LEFT(DULIEU!$V412,LEN(SCT!$G$8))=SCT!$G$8,LEFT(DULIEU!$W412,LEN(SCT!$G$8))=SCT!$G$8),DULIEU!D412,"")</f>
        <v/>
      </c>
      <c r="C420" s="853" t="str">
        <f>IF(OR(LEFT(DULIEU!$V412,LEN(SCT!$G$8))=SCT!$G$8,LEFT(DULIEU!$W412,LEN(SCT!$G$8))=SCT!$G$8),DULIEU!H412,"")</f>
        <v/>
      </c>
      <c r="D420" s="853" t="str">
        <f>IF(OR(LEFT(DULIEU!$V412,LEN(SCT!$G$8))=SCT!$G$8,LEFT(DULIEU!$W412,LEN(SCT!$G$8))=SCT!$G$8),DULIEU!J412,"")</f>
        <v/>
      </c>
      <c r="E420" s="853" t="str">
        <f>IF(OR(LEFT(DULIEU!$V412,LEN(SCT!$G$8))=SCT!$G$8,LEFT(DULIEU!$W412,LEN(SCT!$G$8))=SCT!$G$8),DULIEU!E412,"")</f>
        <v/>
      </c>
      <c r="F420" s="1179" t="str">
        <f>IF(OR(LEFT(DULIEU!$V412,LEN(SCT!$G$8))=SCT!$G$8,LEFT(DULIEU!$W412,LEN(SCT!$G$8))=SCT!$G$8),DULIEU!O412,"")</f>
        <v/>
      </c>
      <c r="G420" s="853" t="str">
        <f>IF(E420="","",IF(LEFT(DULIEU!$V412,LEN(SCT!$G$8))=SCT!$G$8,DULIEU!$W412,IF(LEFT(DULIEU!$W412,LEN(SCT!$G$8))=SCT!$G$8,DULIEU!$V412)))</f>
        <v/>
      </c>
      <c r="H420" s="854">
        <f>IF(E420="",0,IF(LEFT(DULIEU!$V412,LEN(SCT!$G$8))=SCT!$G$8,DULIEU!$X412,0))</f>
        <v>0</v>
      </c>
      <c r="I420" s="854">
        <f>IF(E420="",0,IF(LEFT(DULIEU!$W412,LEN(SCT!$G$8))=SCT!$G$8,DULIEU!$X412,0))</f>
        <v>0</v>
      </c>
      <c r="J420" s="855">
        <f>MAX($J$13+SUBTOTAL(9,$H$15:H420)-SUBTOTAL(9,$I$15:I420)-$K$13,0)</f>
        <v>2008267500</v>
      </c>
      <c r="K420" s="855">
        <f>MAX($K$13+SUBTOTAL(9,$I$15:I420)-SUBTOTAL(9,$H$15:H420)-$J$13,0)</f>
        <v>0</v>
      </c>
      <c r="L420" s="846" t="str">
        <f t="shared" si="7"/>
        <v/>
      </c>
      <c r="M420" s="420"/>
      <c r="N420" s="420"/>
      <c r="O420" s="420"/>
      <c r="P420" s="420"/>
      <c r="Q420" s="420"/>
      <c r="R420" s="420"/>
      <c r="S420" s="420"/>
      <c r="T420" s="420"/>
      <c r="U420" s="420"/>
      <c r="V420" s="420"/>
      <c r="W420" s="420"/>
      <c r="X420" s="420"/>
      <c r="Y420" s="420"/>
      <c r="Z420" s="420"/>
      <c r="AA420" s="420"/>
      <c r="AB420" s="420"/>
      <c r="AC420" s="420"/>
    </row>
    <row r="421" spans="1:29" ht="13.5" hidden="1" customHeight="1">
      <c r="A421" s="420"/>
      <c r="B421" s="853" t="str">
        <f>IF(OR(LEFT(DULIEU!$V413,LEN(SCT!$G$8))=SCT!$G$8,LEFT(DULIEU!$W413,LEN(SCT!$G$8))=SCT!$G$8),DULIEU!D413,"")</f>
        <v/>
      </c>
      <c r="C421" s="853" t="str">
        <f>IF(OR(LEFT(DULIEU!$V413,LEN(SCT!$G$8))=SCT!$G$8,LEFT(DULIEU!$W413,LEN(SCT!$G$8))=SCT!$G$8),DULIEU!H413,"")</f>
        <v/>
      </c>
      <c r="D421" s="853" t="str">
        <f>IF(OR(LEFT(DULIEU!$V413,LEN(SCT!$G$8))=SCT!$G$8,LEFT(DULIEU!$W413,LEN(SCT!$G$8))=SCT!$G$8),DULIEU!J413,"")</f>
        <v/>
      </c>
      <c r="E421" s="853" t="str">
        <f>IF(OR(LEFT(DULIEU!$V413,LEN(SCT!$G$8))=SCT!$G$8,LEFT(DULIEU!$W413,LEN(SCT!$G$8))=SCT!$G$8),DULIEU!E413,"")</f>
        <v/>
      </c>
      <c r="F421" s="1179" t="str">
        <f>IF(OR(LEFT(DULIEU!$V413,LEN(SCT!$G$8))=SCT!$G$8,LEFT(DULIEU!$W413,LEN(SCT!$G$8))=SCT!$G$8),DULIEU!O413,"")</f>
        <v/>
      </c>
      <c r="G421" s="853" t="str">
        <f>IF(E421="","",IF(LEFT(DULIEU!$V413,LEN(SCT!$G$8))=SCT!$G$8,DULIEU!$W413,IF(LEFT(DULIEU!$W413,LEN(SCT!$G$8))=SCT!$G$8,DULIEU!$V413)))</f>
        <v/>
      </c>
      <c r="H421" s="854">
        <f>IF(E421="",0,IF(LEFT(DULIEU!$V413,LEN(SCT!$G$8))=SCT!$G$8,DULIEU!$X413,0))</f>
        <v>0</v>
      </c>
      <c r="I421" s="854">
        <f>IF(E421="",0,IF(LEFT(DULIEU!$W413,LEN(SCT!$G$8))=SCT!$G$8,DULIEU!$X413,0))</f>
        <v>0</v>
      </c>
      <c r="J421" s="855">
        <f>MAX($J$13+SUBTOTAL(9,$H$15:H421)-SUBTOTAL(9,$I$15:I421)-$K$13,0)</f>
        <v>2008267500</v>
      </c>
      <c r="K421" s="855">
        <f>MAX($K$13+SUBTOTAL(9,$I$15:I421)-SUBTOTAL(9,$H$15:H421)-$J$13,0)</f>
        <v>0</v>
      </c>
      <c r="L421" s="846" t="str">
        <f t="shared" si="7"/>
        <v/>
      </c>
      <c r="M421" s="420"/>
      <c r="N421" s="420"/>
      <c r="O421" s="420"/>
      <c r="P421" s="420"/>
      <c r="Q421" s="420"/>
      <c r="R421" s="420"/>
      <c r="S421" s="420"/>
      <c r="T421" s="420"/>
      <c r="U421" s="420"/>
      <c r="V421" s="420"/>
      <c r="W421" s="420"/>
      <c r="X421" s="420"/>
      <c r="Y421" s="420"/>
      <c r="Z421" s="420"/>
      <c r="AA421" s="420"/>
      <c r="AB421" s="420"/>
      <c r="AC421" s="420"/>
    </row>
    <row r="422" spans="1:29" ht="13.5" hidden="1" customHeight="1">
      <c r="A422" s="420"/>
      <c r="B422" s="853" t="str">
        <f>IF(OR(LEFT(DULIEU!$V414,LEN(SCT!$G$8))=SCT!$G$8,LEFT(DULIEU!$W414,LEN(SCT!$G$8))=SCT!$G$8),DULIEU!D414,"")</f>
        <v/>
      </c>
      <c r="C422" s="853" t="str">
        <f>IF(OR(LEFT(DULIEU!$V414,LEN(SCT!$G$8))=SCT!$G$8,LEFT(DULIEU!$W414,LEN(SCT!$G$8))=SCT!$G$8),DULIEU!H414,"")</f>
        <v/>
      </c>
      <c r="D422" s="853" t="str">
        <f>IF(OR(LEFT(DULIEU!$V414,LEN(SCT!$G$8))=SCT!$G$8,LEFT(DULIEU!$W414,LEN(SCT!$G$8))=SCT!$G$8),DULIEU!J414,"")</f>
        <v/>
      </c>
      <c r="E422" s="853" t="str">
        <f>IF(OR(LEFT(DULIEU!$V414,LEN(SCT!$G$8))=SCT!$G$8,LEFT(DULIEU!$W414,LEN(SCT!$G$8))=SCT!$G$8),DULIEU!E414,"")</f>
        <v/>
      </c>
      <c r="F422" s="1179" t="str">
        <f>IF(OR(LEFT(DULIEU!$V414,LEN(SCT!$G$8))=SCT!$G$8,LEFT(DULIEU!$W414,LEN(SCT!$G$8))=SCT!$G$8),DULIEU!O414,"")</f>
        <v/>
      </c>
      <c r="G422" s="853" t="str">
        <f>IF(E422="","",IF(LEFT(DULIEU!$V414,LEN(SCT!$G$8))=SCT!$G$8,DULIEU!$W414,IF(LEFT(DULIEU!$W414,LEN(SCT!$G$8))=SCT!$G$8,DULIEU!$V414)))</f>
        <v/>
      </c>
      <c r="H422" s="854">
        <f>IF(E422="",0,IF(LEFT(DULIEU!$V414,LEN(SCT!$G$8))=SCT!$G$8,DULIEU!$X414,0))</f>
        <v>0</v>
      </c>
      <c r="I422" s="854">
        <f>IF(E422="",0,IF(LEFT(DULIEU!$W414,LEN(SCT!$G$8))=SCT!$G$8,DULIEU!$X414,0))</f>
        <v>0</v>
      </c>
      <c r="J422" s="855">
        <f>MAX($J$13+SUBTOTAL(9,$H$15:H422)-SUBTOTAL(9,$I$15:I422)-$K$13,0)</f>
        <v>2008267500</v>
      </c>
      <c r="K422" s="855">
        <f>MAX($K$13+SUBTOTAL(9,$I$15:I422)-SUBTOTAL(9,$H$15:H422)-$J$13,0)</f>
        <v>0</v>
      </c>
      <c r="L422" s="846" t="str">
        <f t="shared" si="7"/>
        <v/>
      </c>
      <c r="M422" s="420"/>
      <c r="N422" s="420"/>
      <c r="O422" s="420"/>
      <c r="P422" s="420"/>
      <c r="Q422" s="420"/>
      <c r="R422" s="420"/>
      <c r="S422" s="420"/>
      <c r="T422" s="420"/>
      <c r="U422" s="420"/>
      <c r="V422" s="420"/>
      <c r="W422" s="420"/>
      <c r="X422" s="420"/>
      <c r="Y422" s="420"/>
      <c r="Z422" s="420"/>
      <c r="AA422" s="420"/>
      <c r="AB422" s="420"/>
      <c r="AC422" s="420"/>
    </row>
    <row r="423" spans="1:29" ht="13.5" hidden="1" customHeight="1">
      <c r="A423" s="420"/>
      <c r="B423" s="853" t="str">
        <f>IF(OR(LEFT(DULIEU!$V415,LEN(SCT!$G$8))=SCT!$G$8,LEFT(DULIEU!$W415,LEN(SCT!$G$8))=SCT!$G$8),DULIEU!D415,"")</f>
        <v/>
      </c>
      <c r="C423" s="853" t="str">
        <f>IF(OR(LEFT(DULIEU!$V415,LEN(SCT!$G$8))=SCT!$G$8,LEFT(DULIEU!$W415,LEN(SCT!$G$8))=SCT!$G$8),DULIEU!H415,"")</f>
        <v/>
      </c>
      <c r="D423" s="853" t="str">
        <f>IF(OR(LEFT(DULIEU!$V415,LEN(SCT!$G$8))=SCT!$G$8,LEFT(DULIEU!$W415,LEN(SCT!$G$8))=SCT!$G$8),DULIEU!J415,"")</f>
        <v/>
      </c>
      <c r="E423" s="853" t="str">
        <f>IF(OR(LEFT(DULIEU!$V415,LEN(SCT!$G$8))=SCT!$G$8,LEFT(DULIEU!$W415,LEN(SCT!$G$8))=SCT!$G$8),DULIEU!E415,"")</f>
        <v/>
      </c>
      <c r="F423" s="1179" t="str">
        <f>IF(OR(LEFT(DULIEU!$V415,LEN(SCT!$G$8))=SCT!$G$8,LEFT(DULIEU!$W415,LEN(SCT!$G$8))=SCT!$G$8),DULIEU!O415,"")</f>
        <v/>
      </c>
      <c r="G423" s="853" t="str">
        <f>IF(E423="","",IF(LEFT(DULIEU!$V415,LEN(SCT!$G$8))=SCT!$G$8,DULIEU!$W415,IF(LEFT(DULIEU!$W415,LEN(SCT!$G$8))=SCT!$G$8,DULIEU!$V415)))</f>
        <v/>
      </c>
      <c r="H423" s="854">
        <f>IF(E423="",0,IF(LEFT(DULIEU!$V415,LEN(SCT!$G$8))=SCT!$G$8,DULIEU!$X415,0))</f>
        <v>0</v>
      </c>
      <c r="I423" s="854">
        <f>IF(E423="",0,IF(LEFT(DULIEU!$W415,LEN(SCT!$G$8))=SCT!$G$8,DULIEU!$X415,0))</f>
        <v>0</v>
      </c>
      <c r="J423" s="855">
        <f>MAX($J$13+SUBTOTAL(9,$H$15:H423)-SUBTOTAL(9,$I$15:I423)-$K$13,0)</f>
        <v>2008267500</v>
      </c>
      <c r="K423" s="855">
        <f>MAX($K$13+SUBTOTAL(9,$I$15:I423)-SUBTOTAL(9,$H$15:H423)-$J$13,0)</f>
        <v>0</v>
      </c>
      <c r="L423" s="846" t="str">
        <f t="shared" si="7"/>
        <v/>
      </c>
      <c r="M423" s="420"/>
      <c r="N423" s="420"/>
      <c r="O423" s="420"/>
      <c r="P423" s="420"/>
      <c r="Q423" s="420"/>
      <c r="R423" s="420"/>
      <c r="S423" s="420"/>
      <c r="T423" s="420"/>
      <c r="U423" s="420"/>
      <c r="V423" s="420"/>
      <c r="W423" s="420"/>
      <c r="X423" s="420"/>
      <c r="Y423" s="420"/>
      <c r="Z423" s="420"/>
      <c r="AA423" s="420"/>
      <c r="AB423" s="420"/>
      <c r="AC423" s="420"/>
    </row>
    <row r="424" spans="1:29" ht="13.5" hidden="1" customHeight="1">
      <c r="A424" s="420"/>
      <c r="B424" s="853" t="str">
        <f>IF(OR(LEFT(DULIEU!$V416,LEN(SCT!$G$8))=SCT!$G$8,LEFT(DULIEU!$W416,LEN(SCT!$G$8))=SCT!$G$8),DULIEU!D416,"")</f>
        <v/>
      </c>
      <c r="C424" s="853" t="str">
        <f>IF(OR(LEFT(DULIEU!$V416,LEN(SCT!$G$8))=SCT!$G$8,LEFT(DULIEU!$W416,LEN(SCT!$G$8))=SCT!$G$8),DULIEU!H416,"")</f>
        <v/>
      </c>
      <c r="D424" s="853" t="str">
        <f>IF(OR(LEFT(DULIEU!$V416,LEN(SCT!$G$8))=SCT!$G$8,LEFT(DULIEU!$W416,LEN(SCT!$G$8))=SCT!$G$8),DULIEU!J416,"")</f>
        <v/>
      </c>
      <c r="E424" s="853" t="str">
        <f>IF(OR(LEFT(DULIEU!$V416,LEN(SCT!$G$8))=SCT!$G$8,LEFT(DULIEU!$W416,LEN(SCT!$G$8))=SCT!$G$8),DULIEU!E416,"")</f>
        <v/>
      </c>
      <c r="F424" s="1179" t="str">
        <f>IF(OR(LEFT(DULIEU!$V416,LEN(SCT!$G$8))=SCT!$G$8,LEFT(DULIEU!$W416,LEN(SCT!$G$8))=SCT!$G$8),DULIEU!O416,"")</f>
        <v/>
      </c>
      <c r="G424" s="853" t="str">
        <f>IF(E424="","",IF(LEFT(DULIEU!$V416,LEN(SCT!$G$8))=SCT!$G$8,DULIEU!$W416,IF(LEFT(DULIEU!$W416,LEN(SCT!$G$8))=SCT!$G$8,DULIEU!$V416)))</f>
        <v/>
      </c>
      <c r="H424" s="854">
        <f>IF(E424="",0,IF(LEFT(DULIEU!$V416,LEN(SCT!$G$8))=SCT!$G$8,DULIEU!$X416,0))</f>
        <v>0</v>
      </c>
      <c r="I424" s="854">
        <f>IF(E424="",0,IF(LEFT(DULIEU!$W416,LEN(SCT!$G$8))=SCT!$G$8,DULIEU!$X416,0))</f>
        <v>0</v>
      </c>
      <c r="J424" s="855">
        <f>MAX($J$13+SUBTOTAL(9,$H$15:H424)-SUBTOTAL(9,$I$15:I424)-$K$13,0)</f>
        <v>2008267500</v>
      </c>
      <c r="K424" s="855">
        <f>MAX($K$13+SUBTOTAL(9,$I$15:I424)-SUBTOTAL(9,$H$15:H424)-$J$13,0)</f>
        <v>0</v>
      </c>
      <c r="L424" s="846" t="str">
        <f t="shared" si="7"/>
        <v/>
      </c>
      <c r="M424" s="420"/>
      <c r="N424" s="420"/>
      <c r="O424" s="420"/>
      <c r="P424" s="420"/>
      <c r="Q424" s="420"/>
      <c r="R424" s="420"/>
      <c r="S424" s="420"/>
      <c r="T424" s="420"/>
      <c r="U424" s="420"/>
      <c r="V424" s="420"/>
      <c r="W424" s="420"/>
      <c r="X424" s="420"/>
      <c r="Y424" s="420"/>
      <c r="Z424" s="420"/>
      <c r="AA424" s="420"/>
      <c r="AB424" s="420"/>
      <c r="AC424" s="420"/>
    </row>
    <row r="425" spans="1:29" ht="13.5" hidden="1" customHeight="1">
      <c r="A425" s="420"/>
      <c r="B425" s="853" t="str">
        <f>IF(OR(LEFT(DULIEU!$V417,LEN(SCT!$G$8))=SCT!$G$8,LEFT(DULIEU!$W417,LEN(SCT!$G$8))=SCT!$G$8),DULIEU!D417,"")</f>
        <v/>
      </c>
      <c r="C425" s="853" t="str">
        <f>IF(OR(LEFT(DULIEU!$V417,LEN(SCT!$G$8))=SCT!$G$8,LEFT(DULIEU!$W417,LEN(SCT!$G$8))=SCT!$G$8),DULIEU!H417,"")</f>
        <v/>
      </c>
      <c r="D425" s="853" t="str">
        <f>IF(OR(LEFT(DULIEU!$V417,LEN(SCT!$G$8))=SCT!$G$8,LEFT(DULIEU!$W417,LEN(SCT!$G$8))=SCT!$G$8),DULIEU!J417,"")</f>
        <v/>
      </c>
      <c r="E425" s="853" t="str">
        <f>IF(OR(LEFT(DULIEU!$V417,LEN(SCT!$G$8))=SCT!$G$8,LEFT(DULIEU!$W417,LEN(SCT!$G$8))=SCT!$G$8),DULIEU!E417,"")</f>
        <v/>
      </c>
      <c r="F425" s="1179" t="str">
        <f>IF(OR(LEFT(DULIEU!$V417,LEN(SCT!$G$8))=SCT!$G$8,LEFT(DULIEU!$W417,LEN(SCT!$G$8))=SCT!$G$8),DULIEU!O417,"")</f>
        <v/>
      </c>
      <c r="G425" s="853" t="str">
        <f>IF(E425="","",IF(LEFT(DULIEU!$V417,LEN(SCT!$G$8))=SCT!$G$8,DULIEU!$W417,IF(LEFT(DULIEU!$W417,LEN(SCT!$G$8))=SCT!$G$8,DULIEU!$V417)))</f>
        <v/>
      </c>
      <c r="H425" s="854">
        <f>IF(E425="",0,IF(LEFT(DULIEU!$V417,LEN(SCT!$G$8))=SCT!$G$8,DULIEU!$X417,0))</f>
        <v>0</v>
      </c>
      <c r="I425" s="854">
        <f>IF(E425="",0,IF(LEFT(DULIEU!$W417,LEN(SCT!$G$8))=SCT!$G$8,DULIEU!$X417,0))</f>
        <v>0</v>
      </c>
      <c r="J425" s="855">
        <f>MAX($J$13+SUBTOTAL(9,$H$15:H425)-SUBTOTAL(9,$I$15:I425)-$K$13,0)</f>
        <v>2008267500</v>
      </c>
      <c r="K425" s="855">
        <f>MAX($K$13+SUBTOTAL(9,$I$15:I425)-SUBTOTAL(9,$H$15:H425)-$J$13,0)</f>
        <v>0</v>
      </c>
      <c r="L425" s="846" t="str">
        <f t="shared" si="7"/>
        <v/>
      </c>
      <c r="M425" s="420"/>
      <c r="N425" s="420"/>
      <c r="O425" s="420"/>
      <c r="P425" s="420"/>
      <c r="Q425" s="420"/>
      <c r="R425" s="420"/>
      <c r="S425" s="420"/>
      <c r="T425" s="420"/>
      <c r="U425" s="420"/>
      <c r="V425" s="420"/>
      <c r="W425" s="420"/>
      <c r="X425" s="420"/>
      <c r="Y425" s="420"/>
      <c r="Z425" s="420"/>
      <c r="AA425" s="420"/>
      <c r="AB425" s="420"/>
      <c r="AC425" s="420"/>
    </row>
    <row r="426" spans="1:29" ht="13.5" hidden="1" customHeight="1">
      <c r="A426" s="420"/>
      <c r="B426" s="853" t="str">
        <f>IF(OR(LEFT(DULIEU!$V418,LEN(SCT!$G$8))=SCT!$G$8,LEFT(DULIEU!$W418,LEN(SCT!$G$8))=SCT!$G$8),DULIEU!D418,"")</f>
        <v/>
      </c>
      <c r="C426" s="853" t="str">
        <f>IF(OR(LEFT(DULIEU!$V418,LEN(SCT!$G$8))=SCT!$G$8,LEFT(DULIEU!$W418,LEN(SCT!$G$8))=SCT!$G$8),DULIEU!H418,"")</f>
        <v/>
      </c>
      <c r="D426" s="853" t="str">
        <f>IF(OR(LEFT(DULIEU!$V418,LEN(SCT!$G$8))=SCT!$G$8,LEFT(DULIEU!$W418,LEN(SCT!$G$8))=SCT!$G$8),DULIEU!J418,"")</f>
        <v/>
      </c>
      <c r="E426" s="853" t="str">
        <f>IF(OR(LEFT(DULIEU!$V418,LEN(SCT!$G$8))=SCT!$G$8,LEFT(DULIEU!$W418,LEN(SCT!$G$8))=SCT!$G$8),DULIEU!E418,"")</f>
        <v/>
      </c>
      <c r="F426" s="1179" t="str">
        <f>IF(OR(LEFT(DULIEU!$V418,LEN(SCT!$G$8))=SCT!$G$8,LEFT(DULIEU!$W418,LEN(SCT!$G$8))=SCT!$G$8),DULIEU!O418,"")</f>
        <v/>
      </c>
      <c r="G426" s="853" t="str">
        <f>IF(E426="","",IF(LEFT(DULIEU!$V418,LEN(SCT!$G$8))=SCT!$G$8,DULIEU!$W418,IF(LEFT(DULIEU!$W418,LEN(SCT!$G$8))=SCT!$G$8,DULIEU!$V418)))</f>
        <v/>
      </c>
      <c r="H426" s="854">
        <f>IF(E426="",0,IF(LEFT(DULIEU!$V418,LEN(SCT!$G$8))=SCT!$G$8,DULIEU!$X418,0))</f>
        <v>0</v>
      </c>
      <c r="I426" s="854">
        <f>IF(E426="",0,IF(LEFT(DULIEU!$W418,LEN(SCT!$G$8))=SCT!$G$8,DULIEU!$X418,0))</f>
        <v>0</v>
      </c>
      <c r="J426" s="855">
        <f>MAX($J$13+SUBTOTAL(9,$H$15:H426)-SUBTOTAL(9,$I$15:I426)-$K$13,0)</f>
        <v>2008267500</v>
      </c>
      <c r="K426" s="855">
        <f>MAX($K$13+SUBTOTAL(9,$I$15:I426)-SUBTOTAL(9,$H$15:H426)-$J$13,0)</f>
        <v>0</v>
      </c>
      <c r="L426" s="846" t="str">
        <f t="shared" si="7"/>
        <v/>
      </c>
      <c r="M426" s="420"/>
      <c r="N426" s="420"/>
      <c r="O426" s="420"/>
      <c r="P426" s="420"/>
      <c r="Q426" s="420"/>
      <c r="R426" s="420"/>
      <c r="S426" s="420"/>
      <c r="T426" s="420"/>
      <c r="U426" s="420"/>
      <c r="V426" s="420"/>
      <c r="W426" s="420"/>
      <c r="X426" s="420"/>
      <c r="Y426" s="420"/>
      <c r="Z426" s="420"/>
      <c r="AA426" s="420"/>
      <c r="AB426" s="420"/>
      <c r="AC426" s="420"/>
    </row>
    <row r="427" spans="1:29" ht="13.5" hidden="1" customHeight="1">
      <c r="A427" s="420"/>
      <c r="B427" s="853" t="str">
        <f>IF(OR(LEFT(DULIEU!$V419,LEN(SCT!$G$8))=SCT!$G$8,LEFT(DULIEU!$W419,LEN(SCT!$G$8))=SCT!$G$8),DULIEU!D419,"")</f>
        <v/>
      </c>
      <c r="C427" s="853" t="str">
        <f>IF(OR(LEFT(DULIEU!$V419,LEN(SCT!$G$8))=SCT!$G$8,LEFT(DULIEU!$W419,LEN(SCT!$G$8))=SCT!$G$8),DULIEU!H419,"")</f>
        <v/>
      </c>
      <c r="D427" s="853" t="str">
        <f>IF(OR(LEFT(DULIEU!$V419,LEN(SCT!$G$8))=SCT!$G$8,LEFT(DULIEU!$W419,LEN(SCT!$G$8))=SCT!$G$8),DULIEU!J419,"")</f>
        <v/>
      </c>
      <c r="E427" s="853" t="str">
        <f>IF(OR(LEFT(DULIEU!$V419,LEN(SCT!$G$8))=SCT!$G$8,LEFT(DULIEU!$W419,LEN(SCT!$G$8))=SCT!$G$8),DULIEU!E419,"")</f>
        <v/>
      </c>
      <c r="F427" s="1179" t="str">
        <f>IF(OR(LEFT(DULIEU!$V419,LEN(SCT!$G$8))=SCT!$G$8,LEFT(DULIEU!$W419,LEN(SCT!$G$8))=SCT!$G$8),DULIEU!O419,"")</f>
        <v/>
      </c>
      <c r="G427" s="853" t="str">
        <f>IF(E427="","",IF(LEFT(DULIEU!$V419,LEN(SCT!$G$8))=SCT!$G$8,DULIEU!$W419,IF(LEFT(DULIEU!$W419,LEN(SCT!$G$8))=SCT!$G$8,DULIEU!$V419)))</f>
        <v/>
      </c>
      <c r="H427" s="854">
        <f>IF(E427="",0,IF(LEFT(DULIEU!$V419,LEN(SCT!$G$8))=SCT!$G$8,DULIEU!$X419,0))</f>
        <v>0</v>
      </c>
      <c r="I427" s="854">
        <f>IF(E427="",0,IF(LEFT(DULIEU!$W419,LEN(SCT!$G$8))=SCT!$G$8,DULIEU!$X419,0))</f>
        <v>0</v>
      </c>
      <c r="J427" s="855">
        <f>MAX($J$13+SUBTOTAL(9,$H$15:H427)-SUBTOTAL(9,$I$15:I427)-$K$13,0)</f>
        <v>2008267500</v>
      </c>
      <c r="K427" s="855">
        <f>MAX($K$13+SUBTOTAL(9,$I$15:I427)-SUBTOTAL(9,$H$15:H427)-$J$13,0)</f>
        <v>0</v>
      </c>
      <c r="L427" s="846" t="str">
        <f t="shared" si="7"/>
        <v/>
      </c>
      <c r="M427" s="420"/>
      <c r="N427" s="420"/>
      <c r="O427" s="420"/>
      <c r="P427" s="420"/>
      <c r="Q427" s="420"/>
      <c r="R427" s="420"/>
      <c r="S427" s="420"/>
      <c r="T427" s="420"/>
      <c r="U427" s="420"/>
      <c r="V427" s="420"/>
      <c r="W427" s="420"/>
      <c r="X427" s="420"/>
      <c r="Y427" s="420"/>
      <c r="Z427" s="420"/>
      <c r="AA427" s="420"/>
      <c r="AB427" s="420"/>
      <c r="AC427" s="420"/>
    </row>
    <row r="428" spans="1:29" ht="13.5" hidden="1" customHeight="1">
      <c r="A428" s="420"/>
      <c r="B428" s="853" t="str">
        <f>IF(OR(LEFT(DULIEU!$V420,LEN(SCT!$G$8))=SCT!$G$8,LEFT(DULIEU!$W420,LEN(SCT!$G$8))=SCT!$G$8),DULIEU!D420,"")</f>
        <v/>
      </c>
      <c r="C428" s="853" t="str">
        <f>IF(OR(LEFT(DULIEU!$V420,LEN(SCT!$G$8))=SCT!$G$8,LEFT(DULIEU!$W420,LEN(SCT!$G$8))=SCT!$G$8),DULIEU!H420,"")</f>
        <v/>
      </c>
      <c r="D428" s="853" t="str">
        <f>IF(OR(LEFT(DULIEU!$V420,LEN(SCT!$G$8))=SCT!$G$8,LEFT(DULIEU!$W420,LEN(SCT!$G$8))=SCT!$G$8),DULIEU!J420,"")</f>
        <v/>
      </c>
      <c r="E428" s="853" t="str">
        <f>IF(OR(LEFT(DULIEU!$V420,LEN(SCT!$G$8))=SCT!$G$8,LEFT(DULIEU!$W420,LEN(SCT!$G$8))=SCT!$G$8),DULIEU!E420,"")</f>
        <v/>
      </c>
      <c r="F428" s="1179" t="str">
        <f>IF(OR(LEFT(DULIEU!$V420,LEN(SCT!$G$8))=SCT!$G$8,LEFT(DULIEU!$W420,LEN(SCT!$G$8))=SCT!$G$8),DULIEU!O420,"")</f>
        <v/>
      </c>
      <c r="G428" s="853" t="str">
        <f>IF(E428="","",IF(LEFT(DULIEU!$V420,LEN(SCT!$G$8))=SCT!$G$8,DULIEU!$W420,IF(LEFT(DULIEU!$W420,LEN(SCT!$G$8))=SCT!$G$8,DULIEU!$V420)))</f>
        <v/>
      </c>
      <c r="H428" s="854">
        <f>IF(E428="",0,IF(LEFT(DULIEU!$V420,LEN(SCT!$G$8))=SCT!$G$8,DULIEU!$X420,0))</f>
        <v>0</v>
      </c>
      <c r="I428" s="854">
        <f>IF(E428="",0,IF(LEFT(DULIEU!$W420,LEN(SCT!$G$8))=SCT!$G$8,DULIEU!$X420,0))</f>
        <v>0</v>
      </c>
      <c r="J428" s="855">
        <f>MAX($J$13+SUBTOTAL(9,$H$15:H428)-SUBTOTAL(9,$I$15:I428)-$K$13,0)</f>
        <v>2008267500</v>
      </c>
      <c r="K428" s="855">
        <f>MAX($K$13+SUBTOTAL(9,$I$15:I428)-SUBTOTAL(9,$H$15:H428)-$J$13,0)</f>
        <v>0</v>
      </c>
      <c r="L428" s="846" t="str">
        <f t="shared" si="7"/>
        <v/>
      </c>
      <c r="M428" s="420"/>
      <c r="N428" s="420"/>
      <c r="O428" s="420"/>
      <c r="P428" s="420"/>
      <c r="Q428" s="420"/>
      <c r="R428" s="420"/>
      <c r="S428" s="420"/>
      <c r="T428" s="420"/>
      <c r="U428" s="420"/>
      <c r="V428" s="420"/>
      <c r="W428" s="420"/>
      <c r="X428" s="420"/>
      <c r="Y428" s="420"/>
      <c r="Z428" s="420"/>
      <c r="AA428" s="420"/>
      <c r="AB428" s="420"/>
      <c r="AC428" s="420"/>
    </row>
    <row r="429" spans="1:29" ht="13.5" hidden="1" customHeight="1">
      <c r="A429" s="420"/>
      <c r="B429" s="853" t="str">
        <f>IF(OR(LEFT(DULIEU!$V421,LEN(SCT!$G$8))=SCT!$G$8,LEFT(DULIEU!$W421,LEN(SCT!$G$8))=SCT!$G$8),DULIEU!D421,"")</f>
        <v/>
      </c>
      <c r="C429" s="853" t="str">
        <f>IF(OR(LEFT(DULIEU!$V421,LEN(SCT!$G$8))=SCT!$G$8,LEFT(DULIEU!$W421,LEN(SCT!$G$8))=SCT!$G$8),DULIEU!H421,"")</f>
        <v/>
      </c>
      <c r="D429" s="853" t="str">
        <f>IF(OR(LEFT(DULIEU!$V421,LEN(SCT!$G$8))=SCT!$G$8,LEFT(DULIEU!$W421,LEN(SCT!$G$8))=SCT!$G$8),DULIEU!J421,"")</f>
        <v/>
      </c>
      <c r="E429" s="853" t="str">
        <f>IF(OR(LEFT(DULIEU!$V421,LEN(SCT!$G$8))=SCT!$G$8,LEFT(DULIEU!$W421,LEN(SCT!$G$8))=SCT!$G$8),DULIEU!E421,"")</f>
        <v/>
      </c>
      <c r="F429" s="1179" t="str">
        <f>IF(OR(LEFT(DULIEU!$V421,LEN(SCT!$G$8))=SCT!$G$8,LEFT(DULIEU!$W421,LEN(SCT!$G$8))=SCT!$G$8),DULIEU!O421,"")</f>
        <v/>
      </c>
      <c r="G429" s="853" t="str">
        <f>IF(E429="","",IF(LEFT(DULIEU!$V421,LEN(SCT!$G$8))=SCT!$G$8,DULIEU!$W421,IF(LEFT(DULIEU!$W421,LEN(SCT!$G$8))=SCT!$G$8,DULIEU!$V421)))</f>
        <v/>
      </c>
      <c r="H429" s="854">
        <f>IF(E429="",0,IF(LEFT(DULIEU!$V421,LEN(SCT!$G$8))=SCT!$G$8,DULIEU!$X421,0))</f>
        <v>0</v>
      </c>
      <c r="I429" s="854">
        <f>IF(E429="",0,IF(LEFT(DULIEU!$W421,LEN(SCT!$G$8))=SCT!$G$8,DULIEU!$X421,0))</f>
        <v>0</v>
      </c>
      <c r="J429" s="855">
        <f>MAX($J$13+SUBTOTAL(9,$H$15:H429)-SUBTOTAL(9,$I$15:I429)-$K$13,0)</f>
        <v>2008267500</v>
      </c>
      <c r="K429" s="855">
        <f>MAX($K$13+SUBTOTAL(9,$I$15:I429)-SUBTOTAL(9,$H$15:H429)-$J$13,0)</f>
        <v>0</v>
      </c>
      <c r="L429" s="846" t="str">
        <f t="shared" si="7"/>
        <v/>
      </c>
      <c r="M429" s="420"/>
      <c r="N429" s="420"/>
      <c r="O429" s="420"/>
      <c r="P429" s="420"/>
      <c r="Q429" s="420"/>
      <c r="R429" s="420"/>
      <c r="S429" s="420"/>
      <c r="T429" s="420"/>
      <c r="U429" s="420"/>
      <c r="V429" s="420"/>
      <c r="W429" s="420"/>
      <c r="X429" s="420"/>
      <c r="Y429" s="420"/>
      <c r="Z429" s="420"/>
      <c r="AA429" s="420"/>
      <c r="AB429" s="420"/>
      <c r="AC429" s="420"/>
    </row>
    <row r="430" spans="1:29" ht="13.5" hidden="1" customHeight="1">
      <c r="A430" s="420"/>
      <c r="B430" s="853" t="str">
        <f>IF(OR(LEFT(DULIEU!$V422,LEN(SCT!$G$8))=SCT!$G$8,LEFT(DULIEU!$W422,LEN(SCT!$G$8))=SCT!$G$8),DULIEU!D422,"")</f>
        <v/>
      </c>
      <c r="C430" s="853" t="str">
        <f>IF(OR(LEFT(DULIEU!$V422,LEN(SCT!$G$8))=SCT!$G$8,LEFT(DULIEU!$W422,LEN(SCT!$G$8))=SCT!$G$8),DULIEU!H422,"")</f>
        <v/>
      </c>
      <c r="D430" s="853" t="str">
        <f>IF(OR(LEFT(DULIEU!$V422,LEN(SCT!$G$8))=SCT!$G$8,LEFT(DULIEU!$W422,LEN(SCT!$G$8))=SCT!$G$8),DULIEU!J422,"")</f>
        <v/>
      </c>
      <c r="E430" s="853" t="str">
        <f>IF(OR(LEFT(DULIEU!$V422,LEN(SCT!$G$8))=SCT!$G$8,LEFT(DULIEU!$W422,LEN(SCT!$G$8))=SCT!$G$8),DULIEU!E422,"")</f>
        <v/>
      </c>
      <c r="F430" s="1179" t="str">
        <f>IF(OR(LEFT(DULIEU!$V422,LEN(SCT!$G$8))=SCT!$G$8,LEFT(DULIEU!$W422,LEN(SCT!$G$8))=SCT!$G$8),DULIEU!O422,"")</f>
        <v/>
      </c>
      <c r="G430" s="853" t="str">
        <f>IF(E430="","",IF(LEFT(DULIEU!$V422,LEN(SCT!$G$8))=SCT!$G$8,DULIEU!$W422,IF(LEFT(DULIEU!$W422,LEN(SCT!$G$8))=SCT!$G$8,DULIEU!$V422)))</f>
        <v/>
      </c>
      <c r="H430" s="854">
        <f>IF(E430="",0,IF(LEFT(DULIEU!$V422,LEN(SCT!$G$8))=SCT!$G$8,DULIEU!$X422,0))</f>
        <v>0</v>
      </c>
      <c r="I430" s="854">
        <f>IF(E430="",0,IF(LEFT(DULIEU!$W422,LEN(SCT!$G$8))=SCT!$G$8,DULIEU!$X422,0))</f>
        <v>0</v>
      </c>
      <c r="J430" s="855">
        <f>MAX($J$13+SUBTOTAL(9,$H$15:H430)-SUBTOTAL(9,$I$15:I430)-$K$13,0)</f>
        <v>2008267500</v>
      </c>
      <c r="K430" s="855">
        <f>MAX($K$13+SUBTOTAL(9,$I$15:I430)-SUBTOTAL(9,$H$15:H430)-$J$13,0)</f>
        <v>0</v>
      </c>
      <c r="L430" s="846" t="str">
        <f t="shared" si="7"/>
        <v/>
      </c>
      <c r="M430" s="420"/>
      <c r="N430" s="420"/>
      <c r="O430" s="420"/>
      <c r="P430" s="420"/>
      <c r="Q430" s="420"/>
      <c r="R430" s="420"/>
      <c r="S430" s="420"/>
      <c r="T430" s="420"/>
      <c r="U430" s="420"/>
      <c r="V430" s="420"/>
      <c r="W430" s="420"/>
      <c r="X430" s="420"/>
      <c r="Y430" s="420"/>
      <c r="Z430" s="420"/>
      <c r="AA430" s="420"/>
      <c r="AB430" s="420"/>
      <c r="AC430" s="420"/>
    </row>
    <row r="431" spans="1:29" ht="13.5" hidden="1" customHeight="1">
      <c r="A431" s="420"/>
      <c r="B431" s="853" t="str">
        <f>IF(OR(LEFT(DULIEU!$V423,LEN(SCT!$G$8))=SCT!$G$8,LEFT(DULIEU!$W423,LEN(SCT!$G$8))=SCT!$G$8),DULIEU!D423,"")</f>
        <v/>
      </c>
      <c r="C431" s="853" t="str">
        <f>IF(OR(LEFT(DULIEU!$V423,LEN(SCT!$G$8))=SCT!$G$8,LEFT(DULIEU!$W423,LEN(SCT!$G$8))=SCT!$G$8),DULIEU!H423,"")</f>
        <v/>
      </c>
      <c r="D431" s="853" t="str">
        <f>IF(OR(LEFT(DULIEU!$V423,LEN(SCT!$G$8))=SCT!$G$8,LEFT(DULIEU!$W423,LEN(SCT!$G$8))=SCT!$G$8),DULIEU!J423,"")</f>
        <v/>
      </c>
      <c r="E431" s="853" t="str">
        <f>IF(OR(LEFT(DULIEU!$V423,LEN(SCT!$G$8))=SCT!$G$8,LEFT(DULIEU!$W423,LEN(SCT!$G$8))=SCT!$G$8),DULIEU!E423,"")</f>
        <v/>
      </c>
      <c r="F431" s="1179" t="str">
        <f>IF(OR(LEFT(DULIEU!$V423,LEN(SCT!$G$8))=SCT!$G$8,LEFT(DULIEU!$W423,LEN(SCT!$G$8))=SCT!$G$8),DULIEU!O423,"")</f>
        <v/>
      </c>
      <c r="G431" s="853" t="str">
        <f>IF(E431="","",IF(LEFT(DULIEU!$V423,LEN(SCT!$G$8))=SCT!$G$8,DULIEU!$W423,IF(LEFT(DULIEU!$W423,LEN(SCT!$G$8))=SCT!$G$8,DULIEU!$V423)))</f>
        <v/>
      </c>
      <c r="H431" s="854">
        <f>IF(E431="",0,IF(LEFT(DULIEU!$V423,LEN(SCT!$G$8))=SCT!$G$8,DULIEU!$X423,0))</f>
        <v>0</v>
      </c>
      <c r="I431" s="854">
        <f>IF(E431="",0,IF(LEFT(DULIEU!$W423,LEN(SCT!$G$8))=SCT!$G$8,DULIEU!$X423,0))</f>
        <v>0</v>
      </c>
      <c r="J431" s="855">
        <f>MAX($J$13+SUBTOTAL(9,$H$15:H431)-SUBTOTAL(9,$I$15:I431)-$K$13,0)</f>
        <v>2008267500</v>
      </c>
      <c r="K431" s="855">
        <f>MAX($K$13+SUBTOTAL(9,$I$15:I431)-SUBTOTAL(9,$H$15:H431)-$J$13,0)</f>
        <v>0</v>
      </c>
      <c r="L431" s="846" t="str">
        <f t="shared" si="7"/>
        <v/>
      </c>
      <c r="M431" s="420"/>
      <c r="N431" s="420"/>
      <c r="O431" s="420"/>
      <c r="P431" s="420"/>
      <c r="Q431" s="420"/>
      <c r="R431" s="420"/>
      <c r="S431" s="420"/>
      <c r="T431" s="420"/>
      <c r="U431" s="420"/>
      <c r="V431" s="420"/>
      <c r="W431" s="420"/>
      <c r="X431" s="420"/>
      <c r="Y431" s="420"/>
      <c r="Z431" s="420"/>
      <c r="AA431" s="420"/>
      <c r="AB431" s="420"/>
      <c r="AC431" s="420"/>
    </row>
    <row r="432" spans="1:29" ht="13.5" hidden="1" customHeight="1">
      <c r="A432" s="420"/>
      <c r="B432" s="853" t="str">
        <f>IF(OR(LEFT(DULIEU!$V424,LEN(SCT!$G$8))=SCT!$G$8,LEFT(DULIEU!$W424,LEN(SCT!$G$8))=SCT!$G$8),DULIEU!D424,"")</f>
        <v/>
      </c>
      <c r="C432" s="853" t="str">
        <f>IF(OR(LEFT(DULIEU!$V424,LEN(SCT!$G$8))=SCT!$G$8,LEFT(DULIEU!$W424,LEN(SCT!$G$8))=SCT!$G$8),DULIEU!H424,"")</f>
        <v/>
      </c>
      <c r="D432" s="853" t="str">
        <f>IF(OR(LEFT(DULIEU!$V424,LEN(SCT!$G$8))=SCT!$G$8,LEFT(DULIEU!$W424,LEN(SCT!$G$8))=SCT!$G$8),DULIEU!J424,"")</f>
        <v/>
      </c>
      <c r="E432" s="853" t="str">
        <f>IF(OR(LEFT(DULIEU!$V424,LEN(SCT!$G$8))=SCT!$G$8,LEFT(DULIEU!$W424,LEN(SCT!$G$8))=SCT!$G$8),DULIEU!E424,"")</f>
        <v/>
      </c>
      <c r="F432" s="1179" t="str">
        <f>IF(OR(LEFT(DULIEU!$V424,LEN(SCT!$G$8))=SCT!$G$8,LEFT(DULIEU!$W424,LEN(SCT!$G$8))=SCT!$G$8),DULIEU!O424,"")</f>
        <v/>
      </c>
      <c r="G432" s="853" t="str">
        <f>IF(E432="","",IF(LEFT(DULIEU!$V424,LEN(SCT!$G$8))=SCT!$G$8,DULIEU!$W424,IF(LEFT(DULIEU!$W424,LEN(SCT!$G$8))=SCT!$G$8,DULIEU!$V424)))</f>
        <v/>
      </c>
      <c r="H432" s="854">
        <f>IF(E432="",0,IF(LEFT(DULIEU!$V424,LEN(SCT!$G$8))=SCT!$G$8,DULIEU!$X424,0))</f>
        <v>0</v>
      </c>
      <c r="I432" s="854">
        <f>IF(E432="",0,IF(LEFT(DULIEU!$W424,LEN(SCT!$G$8))=SCT!$G$8,DULIEU!$X424,0))</f>
        <v>0</v>
      </c>
      <c r="J432" s="855">
        <f>MAX($J$13+SUBTOTAL(9,$H$15:H432)-SUBTOTAL(9,$I$15:I432)-$K$13,0)</f>
        <v>2008267500</v>
      </c>
      <c r="K432" s="855">
        <f>MAX($K$13+SUBTOTAL(9,$I$15:I432)-SUBTOTAL(9,$H$15:H432)-$J$13,0)</f>
        <v>0</v>
      </c>
      <c r="L432" s="846" t="str">
        <f t="shared" si="7"/>
        <v/>
      </c>
      <c r="M432" s="420"/>
      <c r="N432" s="420"/>
      <c r="O432" s="420"/>
      <c r="P432" s="420"/>
      <c r="Q432" s="420"/>
      <c r="R432" s="420"/>
      <c r="S432" s="420"/>
      <c r="T432" s="420"/>
      <c r="U432" s="420"/>
      <c r="V432" s="420"/>
      <c r="W432" s="420"/>
      <c r="X432" s="420"/>
      <c r="Y432" s="420"/>
      <c r="Z432" s="420"/>
      <c r="AA432" s="420"/>
      <c r="AB432" s="420"/>
      <c r="AC432" s="420"/>
    </row>
    <row r="433" spans="1:29" ht="13.5" hidden="1" customHeight="1">
      <c r="A433" s="420"/>
      <c r="B433" s="853" t="str">
        <f>IF(OR(LEFT(DULIEU!$V425,LEN(SCT!$G$8))=SCT!$G$8,LEFT(DULIEU!$W425,LEN(SCT!$G$8))=SCT!$G$8),DULIEU!D425,"")</f>
        <v/>
      </c>
      <c r="C433" s="853" t="str">
        <f>IF(OR(LEFT(DULIEU!$V425,LEN(SCT!$G$8))=SCT!$G$8,LEFT(DULIEU!$W425,LEN(SCT!$G$8))=SCT!$G$8),DULIEU!H425,"")</f>
        <v/>
      </c>
      <c r="D433" s="853" t="str">
        <f>IF(OR(LEFT(DULIEU!$V425,LEN(SCT!$G$8))=SCT!$G$8,LEFT(DULIEU!$W425,LEN(SCT!$G$8))=SCT!$G$8),DULIEU!J425,"")</f>
        <v/>
      </c>
      <c r="E433" s="853" t="str">
        <f>IF(OR(LEFT(DULIEU!$V425,LEN(SCT!$G$8))=SCT!$G$8,LEFT(DULIEU!$W425,LEN(SCT!$G$8))=SCT!$G$8),DULIEU!E425,"")</f>
        <v/>
      </c>
      <c r="F433" s="1179" t="str">
        <f>IF(OR(LEFT(DULIEU!$V425,LEN(SCT!$G$8))=SCT!$G$8,LEFT(DULIEU!$W425,LEN(SCT!$G$8))=SCT!$G$8),DULIEU!O425,"")</f>
        <v/>
      </c>
      <c r="G433" s="853" t="str">
        <f>IF(E433="","",IF(LEFT(DULIEU!$V425,LEN(SCT!$G$8))=SCT!$G$8,DULIEU!$W425,IF(LEFT(DULIEU!$W425,LEN(SCT!$G$8))=SCT!$G$8,DULIEU!$V425)))</f>
        <v/>
      </c>
      <c r="H433" s="854">
        <f>IF(E433="",0,IF(LEFT(DULIEU!$V425,LEN(SCT!$G$8))=SCT!$G$8,DULIEU!$X425,0))</f>
        <v>0</v>
      </c>
      <c r="I433" s="854">
        <f>IF(E433="",0,IF(LEFT(DULIEU!$W425,LEN(SCT!$G$8))=SCT!$G$8,DULIEU!$X425,0))</f>
        <v>0</v>
      </c>
      <c r="J433" s="855">
        <f>MAX($J$13+SUBTOTAL(9,$H$15:H433)-SUBTOTAL(9,$I$15:I433)-$K$13,0)</f>
        <v>2008267500</v>
      </c>
      <c r="K433" s="855">
        <f>MAX($K$13+SUBTOTAL(9,$I$15:I433)-SUBTOTAL(9,$H$15:H433)-$J$13,0)</f>
        <v>0</v>
      </c>
      <c r="L433" s="846" t="str">
        <f t="shared" si="7"/>
        <v/>
      </c>
      <c r="M433" s="420"/>
      <c r="N433" s="420"/>
      <c r="O433" s="420"/>
      <c r="P433" s="420"/>
      <c r="Q433" s="420"/>
      <c r="R433" s="420"/>
      <c r="S433" s="420"/>
      <c r="T433" s="420"/>
      <c r="U433" s="420"/>
      <c r="V433" s="420"/>
      <c r="W433" s="420"/>
      <c r="X433" s="420"/>
      <c r="Y433" s="420"/>
      <c r="Z433" s="420"/>
      <c r="AA433" s="420"/>
      <c r="AB433" s="420"/>
      <c r="AC433" s="420"/>
    </row>
    <row r="434" spans="1:29" ht="13.5" hidden="1" customHeight="1">
      <c r="A434" s="420"/>
      <c r="B434" s="853" t="str">
        <f>IF(OR(LEFT(DULIEU!$V426,LEN(SCT!$G$8))=SCT!$G$8,LEFT(DULIEU!$W426,LEN(SCT!$G$8))=SCT!$G$8),DULIEU!D426,"")</f>
        <v/>
      </c>
      <c r="C434" s="853" t="str">
        <f>IF(OR(LEFT(DULIEU!$V426,LEN(SCT!$G$8))=SCT!$G$8,LEFT(DULIEU!$W426,LEN(SCT!$G$8))=SCT!$G$8),DULIEU!H426,"")</f>
        <v/>
      </c>
      <c r="D434" s="853" t="str">
        <f>IF(OR(LEFT(DULIEU!$V426,LEN(SCT!$G$8))=SCT!$G$8,LEFT(DULIEU!$W426,LEN(SCT!$G$8))=SCT!$G$8),DULIEU!J426,"")</f>
        <v/>
      </c>
      <c r="E434" s="853" t="str">
        <f>IF(OR(LEFT(DULIEU!$V426,LEN(SCT!$G$8))=SCT!$G$8,LEFT(DULIEU!$W426,LEN(SCT!$G$8))=SCT!$G$8),DULIEU!E426,"")</f>
        <v/>
      </c>
      <c r="F434" s="1179" t="str">
        <f>IF(OR(LEFT(DULIEU!$V426,LEN(SCT!$G$8))=SCT!$G$8,LEFT(DULIEU!$W426,LEN(SCT!$G$8))=SCT!$G$8),DULIEU!O426,"")</f>
        <v/>
      </c>
      <c r="G434" s="853" t="str">
        <f>IF(E434="","",IF(LEFT(DULIEU!$V426,LEN(SCT!$G$8))=SCT!$G$8,DULIEU!$W426,IF(LEFT(DULIEU!$W426,LEN(SCT!$G$8))=SCT!$G$8,DULIEU!$V426)))</f>
        <v/>
      </c>
      <c r="H434" s="854">
        <f>IF(E434="",0,IF(LEFT(DULIEU!$V426,LEN(SCT!$G$8))=SCT!$G$8,DULIEU!$X426,0))</f>
        <v>0</v>
      </c>
      <c r="I434" s="854">
        <f>IF(E434="",0,IF(LEFT(DULIEU!$W426,LEN(SCT!$G$8))=SCT!$G$8,DULIEU!$X426,0))</f>
        <v>0</v>
      </c>
      <c r="J434" s="855">
        <f>MAX($J$13+SUBTOTAL(9,$H$15:H434)-SUBTOTAL(9,$I$15:I434)-$K$13,0)</f>
        <v>2008267500</v>
      </c>
      <c r="K434" s="855">
        <f>MAX($K$13+SUBTOTAL(9,$I$15:I434)-SUBTOTAL(9,$H$15:H434)-$J$13,0)</f>
        <v>0</v>
      </c>
      <c r="L434" s="846" t="str">
        <f t="shared" si="7"/>
        <v/>
      </c>
      <c r="M434" s="420"/>
      <c r="N434" s="420"/>
      <c r="O434" s="420"/>
      <c r="P434" s="420"/>
      <c r="Q434" s="420"/>
      <c r="R434" s="420"/>
      <c r="S434" s="420"/>
      <c r="T434" s="420"/>
      <c r="U434" s="420"/>
      <c r="V434" s="420"/>
      <c r="W434" s="420"/>
      <c r="X434" s="420"/>
      <c r="Y434" s="420"/>
      <c r="Z434" s="420"/>
      <c r="AA434" s="420"/>
      <c r="AB434" s="420"/>
      <c r="AC434" s="420"/>
    </row>
    <row r="435" spans="1:29" ht="13.5" hidden="1" customHeight="1">
      <c r="A435" s="420"/>
      <c r="B435" s="853" t="str">
        <f>IF(OR(LEFT(DULIEU!$V427,LEN(SCT!$G$8))=SCT!$G$8,LEFT(DULIEU!$W427,LEN(SCT!$G$8))=SCT!$G$8),DULIEU!D427,"")</f>
        <v/>
      </c>
      <c r="C435" s="853" t="str">
        <f>IF(OR(LEFT(DULIEU!$V427,LEN(SCT!$G$8))=SCT!$G$8,LEFT(DULIEU!$W427,LEN(SCT!$G$8))=SCT!$G$8),DULIEU!H427,"")</f>
        <v/>
      </c>
      <c r="D435" s="853" t="str">
        <f>IF(OR(LEFT(DULIEU!$V427,LEN(SCT!$G$8))=SCT!$G$8,LEFT(DULIEU!$W427,LEN(SCT!$G$8))=SCT!$G$8),DULIEU!J427,"")</f>
        <v/>
      </c>
      <c r="E435" s="853" t="str">
        <f>IF(OR(LEFT(DULIEU!$V427,LEN(SCT!$G$8))=SCT!$G$8,LEFT(DULIEU!$W427,LEN(SCT!$G$8))=SCT!$G$8),DULIEU!E427,"")</f>
        <v/>
      </c>
      <c r="F435" s="1179" t="str">
        <f>IF(OR(LEFT(DULIEU!$V427,LEN(SCT!$G$8))=SCT!$G$8,LEFT(DULIEU!$W427,LEN(SCT!$G$8))=SCT!$G$8),DULIEU!O427,"")</f>
        <v/>
      </c>
      <c r="G435" s="853" t="str">
        <f>IF(E435="","",IF(LEFT(DULIEU!$V427,LEN(SCT!$G$8))=SCT!$G$8,DULIEU!$W427,IF(LEFT(DULIEU!$W427,LEN(SCT!$G$8))=SCT!$G$8,DULIEU!$V427)))</f>
        <v/>
      </c>
      <c r="H435" s="854">
        <f>IF(E435="",0,IF(LEFT(DULIEU!$V427,LEN(SCT!$G$8))=SCT!$G$8,DULIEU!$X427,0))</f>
        <v>0</v>
      </c>
      <c r="I435" s="854">
        <f>IF(E435="",0,IF(LEFT(DULIEU!$W427,LEN(SCT!$G$8))=SCT!$G$8,DULIEU!$X427,0))</f>
        <v>0</v>
      </c>
      <c r="J435" s="855">
        <f>MAX($J$13+SUBTOTAL(9,$H$15:H435)-SUBTOTAL(9,$I$15:I435)-$K$13,0)</f>
        <v>2008267500</v>
      </c>
      <c r="K435" s="855">
        <f>MAX($K$13+SUBTOTAL(9,$I$15:I435)-SUBTOTAL(9,$H$15:H435)-$J$13,0)</f>
        <v>0</v>
      </c>
      <c r="L435" s="846" t="str">
        <f t="shared" si="7"/>
        <v/>
      </c>
      <c r="M435" s="420"/>
      <c r="N435" s="420"/>
      <c r="O435" s="420"/>
      <c r="P435" s="420"/>
      <c r="Q435" s="420"/>
      <c r="R435" s="420"/>
      <c r="S435" s="420"/>
      <c r="T435" s="420"/>
      <c r="U435" s="420"/>
      <c r="V435" s="420"/>
      <c r="W435" s="420"/>
      <c r="X435" s="420"/>
      <c r="Y435" s="420"/>
      <c r="Z435" s="420"/>
      <c r="AA435" s="420"/>
      <c r="AB435" s="420"/>
      <c r="AC435" s="420"/>
    </row>
    <row r="436" spans="1:29" ht="13.5" hidden="1" customHeight="1">
      <c r="A436" s="420"/>
      <c r="B436" s="853" t="str">
        <f>IF(OR(LEFT(DULIEU!$V428,LEN(SCT!$G$8))=SCT!$G$8,LEFT(DULIEU!$W428,LEN(SCT!$G$8))=SCT!$G$8),DULIEU!D428,"")</f>
        <v/>
      </c>
      <c r="C436" s="853" t="str">
        <f>IF(OR(LEFT(DULIEU!$V428,LEN(SCT!$G$8))=SCT!$G$8,LEFT(DULIEU!$W428,LEN(SCT!$G$8))=SCT!$G$8),DULIEU!H428,"")</f>
        <v/>
      </c>
      <c r="D436" s="853" t="str">
        <f>IF(OR(LEFT(DULIEU!$V428,LEN(SCT!$G$8))=SCT!$G$8,LEFT(DULIEU!$W428,LEN(SCT!$G$8))=SCT!$G$8),DULIEU!J428,"")</f>
        <v/>
      </c>
      <c r="E436" s="853" t="str">
        <f>IF(OR(LEFT(DULIEU!$V428,LEN(SCT!$G$8))=SCT!$G$8,LEFT(DULIEU!$W428,LEN(SCT!$G$8))=SCT!$G$8),DULIEU!E428,"")</f>
        <v/>
      </c>
      <c r="F436" s="1179" t="str">
        <f>IF(OR(LEFT(DULIEU!$V428,LEN(SCT!$G$8))=SCT!$G$8,LEFT(DULIEU!$W428,LEN(SCT!$G$8))=SCT!$G$8),DULIEU!O428,"")</f>
        <v/>
      </c>
      <c r="G436" s="853" t="str">
        <f>IF(E436="","",IF(LEFT(DULIEU!$V428,LEN(SCT!$G$8))=SCT!$G$8,DULIEU!$W428,IF(LEFT(DULIEU!$W428,LEN(SCT!$G$8))=SCT!$G$8,DULIEU!$V428)))</f>
        <v/>
      </c>
      <c r="H436" s="854">
        <f>IF(E436="",0,IF(LEFT(DULIEU!$V428,LEN(SCT!$G$8))=SCT!$G$8,DULIEU!$X428,0))</f>
        <v>0</v>
      </c>
      <c r="I436" s="854">
        <f>IF(E436="",0,IF(LEFT(DULIEU!$W428,LEN(SCT!$G$8))=SCT!$G$8,DULIEU!$X428,0))</f>
        <v>0</v>
      </c>
      <c r="J436" s="855">
        <f>MAX($J$13+SUBTOTAL(9,$H$15:H436)-SUBTOTAL(9,$I$15:I436)-$K$13,0)</f>
        <v>2008267500</v>
      </c>
      <c r="K436" s="855">
        <f>MAX($K$13+SUBTOTAL(9,$I$15:I436)-SUBTOTAL(9,$H$15:H436)-$J$13,0)</f>
        <v>0</v>
      </c>
      <c r="L436" s="846" t="str">
        <f t="shared" si="7"/>
        <v/>
      </c>
      <c r="M436" s="420"/>
      <c r="N436" s="420"/>
      <c r="O436" s="420"/>
      <c r="P436" s="420"/>
      <c r="Q436" s="420"/>
      <c r="R436" s="420"/>
      <c r="S436" s="420"/>
      <c r="T436" s="420"/>
      <c r="U436" s="420"/>
      <c r="V436" s="420"/>
      <c r="W436" s="420"/>
      <c r="X436" s="420"/>
      <c r="Y436" s="420"/>
      <c r="Z436" s="420"/>
      <c r="AA436" s="420"/>
      <c r="AB436" s="420"/>
      <c r="AC436" s="420"/>
    </row>
    <row r="437" spans="1:29" ht="13.5" hidden="1" customHeight="1">
      <c r="A437" s="420"/>
      <c r="B437" s="853" t="str">
        <f>IF(OR(LEFT(DULIEU!$V429,LEN(SCT!$G$8))=SCT!$G$8,LEFT(DULIEU!$W429,LEN(SCT!$G$8))=SCT!$G$8),DULIEU!D429,"")</f>
        <v/>
      </c>
      <c r="C437" s="853" t="str">
        <f>IF(OR(LEFT(DULIEU!$V429,LEN(SCT!$G$8))=SCT!$G$8,LEFT(DULIEU!$W429,LEN(SCT!$G$8))=SCT!$G$8),DULIEU!H429,"")</f>
        <v/>
      </c>
      <c r="D437" s="853" t="str">
        <f>IF(OR(LEFT(DULIEU!$V429,LEN(SCT!$G$8))=SCT!$G$8,LEFT(DULIEU!$W429,LEN(SCT!$G$8))=SCT!$G$8),DULIEU!J429,"")</f>
        <v/>
      </c>
      <c r="E437" s="853" t="str">
        <f>IF(OR(LEFT(DULIEU!$V429,LEN(SCT!$G$8))=SCT!$G$8,LEFT(DULIEU!$W429,LEN(SCT!$G$8))=SCT!$G$8),DULIEU!E429,"")</f>
        <v/>
      </c>
      <c r="F437" s="1179" t="str">
        <f>IF(OR(LEFT(DULIEU!$V429,LEN(SCT!$G$8))=SCT!$G$8,LEFT(DULIEU!$W429,LEN(SCT!$G$8))=SCT!$G$8),DULIEU!O429,"")</f>
        <v/>
      </c>
      <c r="G437" s="853" t="str">
        <f>IF(E437="","",IF(LEFT(DULIEU!$V429,LEN(SCT!$G$8))=SCT!$G$8,DULIEU!$W429,IF(LEFT(DULIEU!$W429,LEN(SCT!$G$8))=SCT!$G$8,DULIEU!$V429)))</f>
        <v/>
      </c>
      <c r="H437" s="854">
        <f>IF(E437="",0,IF(LEFT(DULIEU!$V429,LEN(SCT!$G$8))=SCT!$G$8,DULIEU!$X429,0))</f>
        <v>0</v>
      </c>
      <c r="I437" s="854">
        <f>IF(E437="",0,IF(LEFT(DULIEU!$W429,LEN(SCT!$G$8))=SCT!$G$8,DULIEU!$X429,0))</f>
        <v>0</v>
      </c>
      <c r="J437" s="855">
        <f>MAX($J$13+SUBTOTAL(9,$H$15:H437)-SUBTOTAL(9,$I$15:I437)-$K$13,0)</f>
        <v>2008267500</v>
      </c>
      <c r="K437" s="855">
        <f>MAX($K$13+SUBTOTAL(9,$I$15:I437)-SUBTOTAL(9,$H$15:H437)-$J$13,0)</f>
        <v>0</v>
      </c>
      <c r="L437" s="846" t="str">
        <f t="shared" si="7"/>
        <v/>
      </c>
      <c r="M437" s="420"/>
      <c r="N437" s="420"/>
      <c r="O437" s="420"/>
      <c r="P437" s="420"/>
      <c r="Q437" s="420"/>
      <c r="R437" s="420"/>
      <c r="S437" s="420"/>
      <c r="T437" s="420"/>
      <c r="U437" s="420"/>
      <c r="V437" s="420"/>
      <c r="W437" s="420"/>
      <c r="X437" s="420"/>
      <c r="Y437" s="420"/>
      <c r="Z437" s="420"/>
      <c r="AA437" s="420"/>
      <c r="AB437" s="420"/>
      <c r="AC437" s="420"/>
    </row>
    <row r="438" spans="1:29" ht="13.5" hidden="1" customHeight="1">
      <c r="A438" s="420"/>
      <c r="B438" s="853" t="str">
        <f>IF(OR(LEFT(DULIEU!$V430,LEN(SCT!$G$8))=SCT!$G$8,LEFT(DULIEU!$W430,LEN(SCT!$G$8))=SCT!$G$8),DULIEU!D430,"")</f>
        <v/>
      </c>
      <c r="C438" s="853" t="str">
        <f>IF(OR(LEFT(DULIEU!$V430,LEN(SCT!$G$8))=SCT!$G$8,LEFT(DULIEU!$W430,LEN(SCT!$G$8))=SCT!$G$8),DULIEU!H430,"")</f>
        <v/>
      </c>
      <c r="D438" s="853" t="str">
        <f>IF(OR(LEFT(DULIEU!$V430,LEN(SCT!$G$8))=SCT!$G$8,LEFT(DULIEU!$W430,LEN(SCT!$G$8))=SCT!$G$8),DULIEU!J430,"")</f>
        <v/>
      </c>
      <c r="E438" s="853" t="str">
        <f>IF(OR(LEFT(DULIEU!$V430,LEN(SCT!$G$8))=SCT!$G$8,LEFT(DULIEU!$W430,LEN(SCT!$G$8))=SCT!$G$8),DULIEU!E430,"")</f>
        <v/>
      </c>
      <c r="F438" s="1179" t="str">
        <f>IF(OR(LEFT(DULIEU!$V430,LEN(SCT!$G$8))=SCT!$G$8,LEFT(DULIEU!$W430,LEN(SCT!$G$8))=SCT!$G$8),DULIEU!O430,"")</f>
        <v/>
      </c>
      <c r="G438" s="853" t="str">
        <f>IF(E438="","",IF(LEFT(DULIEU!$V430,LEN(SCT!$G$8))=SCT!$G$8,DULIEU!$W430,IF(LEFT(DULIEU!$W430,LEN(SCT!$G$8))=SCT!$G$8,DULIEU!$V430)))</f>
        <v/>
      </c>
      <c r="H438" s="854">
        <f>IF(E438="",0,IF(LEFT(DULIEU!$V430,LEN(SCT!$G$8))=SCT!$G$8,DULIEU!$X430,0))</f>
        <v>0</v>
      </c>
      <c r="I438" s="854">
        <f>IF(E438="",0,IF(LEFT(DULIEU!$W430,LEN(SCT!$G$8))=SCT!$G$8,DULIEU!$X430,0))</f>
        <v>0</v>
      </c>
      <c r="J438" s="855">
        <f>MAX($J$13+SUBTOTAL(9,$H$15:H438)-SUBTOTAL(9,$I$15:I438)-$K$13,0)</f>
        <v>2008267500</v>
      </c>
      <c r="K438" s="855">
        <f>MAX($K$13+SUBTOTAL(9,$I$15:I438)-SUBTOTAL(9,$H$15:H438)-$J$13,0)</f>
        <v>0</v>
      </c>
      <c r="L438" s="846" t="str">
        <f t="shared" si="7"/>
        <v/>
      </c>
      <c r="M438" s="420"/>
      <c r="N438" s="420"/>
      <c r="O438" s="420"/>
      <c r="P438" s="420"/>
      <c r="Q438" s="420"/>
      <c r="R438" s="420"/>
      <c r="S438" s="420"/>
      <c r="T438" s="420"/>
      <c r="U438" s="420"/>
      <c r="V438" s="420"/>
      <c r="W438" s="420"/>
      <c r="X438" s="420"/>
      <c r="Y438" s="420"/>
      <c r="Z438" s="420"/>
      <c r="AA438" s="420"/>
      <c r="AB438" s="420"/>
      <c r="AC438" s="420"/>
    </row>
    <row r="439" spans="1:29" ht="13.5" hidden="1" customHeight="1">
      <c r="A439" s="420"/>
      <c r="B439" s="853" t="str">
        <f>IF(OR(LEFT(DULIEU!$V431,LEN(SCT!$G$8))=SCT!$G$8,LEFT(DULIEU!$W431,LEN(SCT!$G$8))=SCT!$G$8),DULIEU!D431,"")</f>
        <v/>
      </c>
      <c r="C439" s="853" t="str">
        <f>IF(OR(LEFT(DULIEU!$V431,LEN(SCT!$G$8))=SCT!$G$8,LEFT(DULIEU!$W431,LEN(SCT!$G$8))=SCT!$G$8),DULIEU!H431,"")</f>
        <v/>
      </c>
      <c r="D439" s="853" t="str">
        <f>IF(OR(LEFT(DULIEU!$V431,LEN(SCT!$G$8))=SCT!$G$8,LEFT(DULIEU!$W431,LEN(SCT!$G$8))=SCT!$G$8),DULIEU!J431,"")</f>
        <v/>
      </c>
      <c r="E439" s="853" t="str">
        <f>IF(OR(LEFT(DULIEU!$V431,LEN(SCT!$G$8))=SCT!$G$8,LEFT(DULIEU!$W431,LEN(SCT!$G$8))=SCT!$G$8),DULIEU!E431,"")</f>
        <v/>
      </c>
      <c r="F439" s="1179" t="str">
        <f>IF(OR(LEFT(DULIEU!$V431,LEN(SCT!$G$8))=SCT!$G$8,LEFT(DULIEU!$W431,LEN(SCT!$G$8))=SCT!$G$8),DULIEU!O431,"")</f>
        <v/>
      </c>
      <c r="G439" s="853" t="str">
        <f>IF(E439="","",IF(LEFT(DULIEU!$V431,LEN(SCT!$G$8))=SCT!$G$8,DULIEU!$W431,IF(LEFT(DULIEU!$W431,LEN(SCT!$G$8))=SCT!$G$8,DULIEU!$V431)))</f>
        <v/>
      </c>
      <c r="H439" s="854">
        <f>IF(E439="",0,IF(LEFT(DULIEU!$V431,LEN(SCT!$G$8))=SCT!$G$8,DULIEU!$X431,0))</f>
        <v>0</v>
      </c>
      <c r="I439" s="854">
        <f>IF(E439="",0,IF(LEFT(DULIEU!$W431,LEN(SCT!$G$8))=SCT!$G$8,DULIEU!$X431,0))</f>
        <v>0</v>
      </c>
      <c r="J439" s="855">
        <f>MAX($J$13+SUBTOTAL(9,$H$15:H439)-SUBTOTAL(9,$I$15:I439)-$K$13,0)</f>
        <v>2008267500</v>
      </c>
      <c r="K439" s="855">
        <f>MAX($K$13+SUBTOTAL(9,$I$15:I439)-SUBTOTAL(9,$H$15:H439)-$J$13,0)</f>
        <v>0</v>
      </c>
      <c r="L439" s="846" t="str">
        <f t="shared" si="7"/>
        <v/>
      </c>
      <c r="M439" s="420"/>
      <c r="N439" s="420"/>
      <c r="O439" s="420"/>
      <c r="P439" s="420"/>
      <c r="Q439" s="420"/>
      <c r="R439" s="420"/>
      <c r="S439" s="420"/>
      <c r="T439" s="420"/>
      <c r="U439" s="420"/>
      <c r="V439" s="420"/>
      <c r="W439" s="420"/>
      <c r="X439" s="420"/>
      <c r="Y439" s="420"/>
      <c r="Z439" s="420"/>
      <c r="AA439" s="420"/>
      <c r="AB439" s="420"/>
      <c r="AC439" s="420"/>
    </row>
    <row r="440" spans="1:29" ht="13.5" hidden="1" customHeight="1">
      <c r="A440" s="420"/>
      <c r="B440" s="853" t="str">
        <f>IF(OR(LEFT(DULIEU!$V432,LEN(SCT!$G$8))=SCT!$G$8,LEFT(DULIEU!$W432,LEN(SCT!$G$8))=SCT!$G$8),DULIEU!D432,"")</f>
        <v/>
      </c>
      <c r="C440" s="853" t="str">
        <f>IF(OR(LEFT(DULIEU!$V432,LEN(SCT!$G$8))=SCT!$G$8,LEFT(DULIEU!$W432,LEN(SCT!$G$8))=SCT!$G$8),DULIEU!H432,"")</f>
        <v/>
      </c>
      <c r="D440" s="853" t="str">
        <f>IF(OR(LEFT(DULIEU!$V432,LEN(SCT!$G$8))=SCT!$G$8,LEFT(DULIEU!$W432,LEN(SCT!$G$8))=SCT!$G$8),DULIEU!J432,"")</f>
        <v/>
      </c>
      <c r="E440" s="853" t="str">
        <f>IF(OR(LEFT(DULIEU!$V432,LEN(SCT!$G$8))=SCT!$G$8,LEFT(DULIEU!$W432,LEN(SCT!$G$8))=SCT!$G$8),DULIEU!E432,"")</f>
        <v/>
      </c>
      <c r="F440" s="1179" t="str">
        <f>IF(OR(LEFT(DULIEU!$V432,LEN(SCT!$G$8))=SCT!$G$8,LEFT(DULIEU!$W432,LEN(SCT!$G$8))=SCT!$G$8),DULIEU!O432,"")</f>
        <v/>
      </c>
      <c r="G440" s="853" t="str">
        <f>IF(E440="","",IF(LEFT(DULIEU!$V432,LEN(SCT!$G$8))=SCT!$G$8,DULIEU!$W432,IF(LEFT(DULIEU!$W432,LEN(SCT!$G$8))=SCT!$G$8,DULIEU!$V432)))</f>
        <v/>
      </c>
      <c r="H440" s="854">
        <f>IF(E440="",0,IF(LEFT(DULIEU!$V432,LEN(SCT!$G$8))=SCT!$G$8,DULIEU!$X432,0))</f>
        <v>0</v>
      </c>
      <c r="I440" s="854">
        <f>IF(E440="",0,IF(LEFT(DULIEU!$W432,LEN(SCT!$G$8))=SCT!$G$8,DULIEU!$X432,0))</f>
        <v>0</v>
      </c>
      <c r="J440" s="855">
        <f>MAX($J$13+SUBTOTAL(9,$H$15:H440)-SUBTOTAL(9,$I$15:I440)-$K$13,0)</f>
        <v>2008267500</v>
      </c>
      <c r="K440" s="855">
        <f>MAX($K$13+SUBTOTAL(9,$I$15:I440)-SUBTOTAL(9,$H$15:H440)-$J$13,0)</f>
        <v>0</v>
      </c>
      <c r="L440" s="846" t="str">
        <f t="shared" si="7"/>
        <v/>
      </c>
      <c r="M440" s="420"/>
      <c r="N440" s="420"/>
      <c r="O440" s="420"/>
      <c r="P440" s="420"/>
      <c r="Q440" s="420"/>
      <c r="R440" s="420"/>
      <c r="S440" s="420"/>
      <c r="T440" s="420"/>
      <c r="U440" s="420"/>
      <c r="V440" s="420"/>
      <c r="W440" s="420"/>
      <c r="X440" s="420"/>
      <c r="Y440" s="420"/>
      <c r="Z440" s="420"/>
      <c r="AA440" s="420"/>
      <c r="AB440" s="420"/>
      <c r="AC440" s="420"/>
    </row>
    <row r="441" spans="1:29" ht="13.5" hidden="1" customHeight="1">
      <c r="A441" s="420"/>
      <c r="B441" s="853" t="str">
        <f>IF(OR(LEFT(DULIEU!$V433,LEN(SCT!$G$8))=SCT!$G$8,LEFT(DULIEU!$W433,LEN(SCT!$G$8))=SCT!$G$8),DULIEU!D433,"")</f>
        <v/>
      </c>
      <c r="C441" s="853" t="str">
        <f>IF(OR(LEFT(DULIEU!$V433,LEN(SCT!$G$8))=SCT!$G$8,LEFT(DULIEU!$W433,LEN(SCT!$G$8))=SCT!$G$8),DULIEU!H433,"")</f>
        <v/>
      </c>
      <c r="D441" s="853" t="str">
        <f>IF(OR(LEFT(DULIEU!$V433,LEN(SCT!$G$8))=SCT!$G$8,LEFT(DULIEU!$W433,LEN(SCT!$G$8))=SCT!$G$8),DULIEU!J433,"")</f>
        <v/>
      </c>
      <c r="E441" s="853" t="str">
        <f>IF(OR(LEFT(DULIEU!$V433,LEN(SCT!$G$8))=SCT!$G$8,LEFT(DULIEU!$W433,LEN(SCT!$G$8))=SCT!$G$8),DULIEU!E433,"")</f>
        <v/>
      </c>
      <c r="F441" s="1179" t="str">
        <f>IF(OR(LEFT(DULIEU!$V433,LEN(SCT!$G$8))=SCT!$G$8,LEFT(DULIEU!$W433,LEN(SCT!$G$8))=SCT!$G$8),DULIEU!O433,"")</f>
        <v/>
      </c>
      <c r="G441" s="853" t="str">
        <f>IF(E441="","",IF(LEFT(DULIEU!$V433,LEN(SCT!$G$8))=SCT!$G$8,DULIEU!$W433,IF(LEFT(DULIEU!$W433,LEN(SCT!$G$8))=SCT!$G$8,DULIEU!$V433)))</f>
        <v/>
      </c>
      <c r="H441" s="854">
        <f>IF(E441="",0,IF(LEFT(DULIEU!$V433,LEN(SCT!$G$8))=SCT!$G$8,DULIEU!$X433,0))</f>
        <v>0</v>
      </c>
      <c r="I441" s="854">
        <f>IF(E441="",0,IF(LEFT(DULIEU!$W433,LEN(SCT!$G$8))=SCT!$G$8,DULIEU!$X433,0))</f>
        <v>0</v>
      </c>
      <c r="J441" s="855">
        <f>MAX($J$13+SUBTOTAL(9,$H$15:H441)-SUBTOTAL(9,$I$15:I441)-$K$13,0)</f>
        <v>2008267500</v>
      </c>
      <c r="K441" s="855">
        <f>MAX($K$13+SUBTOTAL(9,$I$15:I441)-SUBTOTAL(9,$H$15:H441)-$J$13,0)</f>
        <v>0</v>
      </c>
      <c r="L441" s="846" t="str">
        <f t="shared" si="7"/>
        <v/>
      </c>
      <c r="M441" s="420"/>
      <c r="N441" s="420"/>
      <c r="O441" s="420"/>
      <c r="P441" s="420"/>
      <c r="Q441" s="420"/>
      <c r="R441" s="420"/>
      <c r="S441" s="420"/>
      <c r="T441" s="420"/>
      <c r="U441" s="420"/>
      <c r="V441" s="420"/>
      <c r="W441" s="420"/>
      <c r="X441" s="420"/>
      <c r="Y441" s="420"/>
      <c r="Z441" s="420"/>
      <c r="AA441" s="420"/>
      <c r="AB441" s="420"/>
      <c r="AC441" s="420"/>
    </row>
    <row r="442" spans="1:29" ht="13.5" hidden="1" customHeight="1">
      <c r="A442" s="420"/>
      <c r="B442" s="853" t="str">
        <f>IF(OR(LEFT(DULIEU!$V434,LEN(SCT!$G$8))=SCT!$G$8,LEFT(DULIEU!$W434,LEN(SCT!$G$8))=SCT!$G$8),DULIEU!D434,"")</f>
        <v/>
      </c>
      <c r="C442" s="853" t="str">
        <f>IF(OR(LEFT(DULIEU!$V434,LEN(SCT!$G$8))=SCT!$G$8,LEFT(DULIEU!$W434,LEN(SCT!$G$8))=SCT!$G$8),DULIEU!H434,"")</f>
        <v/>
      </c>
      <c r="D442" s="853" t="str">
        <f>IF(OR(LEFT(DULIEU!$V434,LEN(SCT!$G$8))=SCT!$G$8,LEFT(DULIEU!$W434,LEN(SCT!$G$8))=SCT!$G$8),DULIEU!J434,"")</f>
        <v/>
      </c>
      <c r="E442" s="853" t="str">
        <f>IF(OR(LEFT(DULIEU!$V434,LEN(SCT!$G$8))=SCT!$G$8,LEFT(DULIEU!$W434,LEN(SCT!$G$8))=SCT!$G$8),DULIEU!E434,"")</f>
        <v/>
      </c>
      <c r="F442" s="1179" t="str">
        <f>IF(OR(LEFT(DULIEU!$V434,LEN(SCT!$G$8))=SCT!$G$8,LEFT(DULIEU!$W434,LEN(SCT!$G$8))=SCT!$G$8),DULIEU!O434,"")</f>
        <v/>
      </c>
      <c r="G442" s="853" t="str">
        <f>IF(E442="","",IF(LEFT(DULIEU!$V434,LEN(SCT!$G$8))=SCT!$G$8,DULIEU!$W434,IF(LEFT(DULIEU!$W434,LEN(SCT!$G$8))=SCT!$G$8,DULIEU!$V434)))</f>
        <v/>
      </c>
      <c r="H442" s="854">
        <f>IF(E442="",0,IF(LEFT(DULIEU!$V434,LEN(SCT!$G$8))=SCT!$G$8,DULIEU!$X434,0))</f>
        <v>0</v>
      </c>
      <c r="I442" s="854">
        <f>IF(E442="",0,IF(LEFT(DULIEU!$W434,LEN(SCT!$G$8))=SCT!$G$8,DULIEU!$X434,0))</f>
        <v>0</v>
      </c>
      <c r="J442" s="855">
        <f>MAX($J$13+SUBTOTAL(9,$H$15:H442)-SUBTOTAL(9,$I$15:I442)-$K$13,0)</f>
        <v>2008267500</v>
      </c>
      <c r="K442" s="855">
        <f>MAX($K$13+SUBTOTAL(9,$I$15:I442)-SUBTOTAL(9,$H$15:H442)-$J$13,0)</f>
        <v>0</v>
      </c>
      <c r="L442" s="846" t="str">
        <f t="shared" si="7"/>
        <v/>
      </c>
      <c r="M442" s="420"/>
      <c r="N442" s="420"/>
      <c r="O442" s="420"/>
      <c r="P442" s="420"/>
      <c r="Q442" s="420"/>
      <c r="R442" s="420"/>
      <c r="S442" s="420"/>
      <c r="T442" s="420"/>
      <c r="U442" s="420"/>
      <c r="V442" s="420"/>
      <c r="W442" s="420"/>
      <c r="X442" s="420"/>
      <c r="Y442" s="420"/>
      <c r="Z442" s="420"/>
      <c r="AA442" s="420"/>
      <c r="AB442" s="420"/>
      <c r="AC442" s="420"/>
    </row>
    <row r="443" spans="1:29" ht="13.5" hidden="1" customHeight="1">
      <c r="A443" s="420"/>
      <c r="B443" s="853" t="str">
        <f>IF(OR(LEFT(DULIEU!$V435,LEN(SCT!$G$8))=SCT!$G$8,LEFT(DULIEU!$W435,LEN(SCT!$G$8))=SCT!$G$8),DULIEU!D435,"")</f>
        <v/>
      </c>
      <c r="C443" s="853" t="str">
        <f>IF(OR(LEFT(DULIEU!$V435,LEN(SCT!$G$8))=SCT!$G$8,LEFT(DULIEU!$W435,LEN(SCT!$G$8))=SCT!$G$8),DULIEU!H435,"")</f>
        <v/>
      </c>
      <c r="D443" s="853" t="str">
        <f>IF(OR(LEFT(DULIEU!$V435,LEN(SCT!$G$8))=SCT!$G$8,LEFT(DULIEU!$W435,LEN(SCT!$G$8))=SCT!$G$8),DULIEU!J435,"")</f>
        <v/>
      </c>
      <c r="E443" s="853" t="str">
        <f>IF(OR(LEFT(DULIEU!$V435,LEN(SCT!$G$8))=SCT!$G$8,LEFT(DULIEU!$W435,LEN(SCT!$G$8))=SCT!$G$8),DULIEU!E435,"")</f>
        <v/>
      </c>
      <c r="F443" s="1179" t="str">
        <f>IF(OR(LEFT(DULIEU!$V435,LEN(SCT!$G$8))=SCT!$G$8,LEFT(DULIEU!$W435,LEN(SCT!$G$8))=SCT!$G$8),DULIEU!O435,"")</f>
        <v/>
      </c>
      <c r="G443" s="853" t="str">
        <f>IF(E443="","",IF(LEFT(DULIEU!$V435,LEN(SCT!$G$8))=SCT!$G$8,DULIEU!$W435,IF(LEFT(DULIEU!$W435,LEN(SCT!$G$8))=SCT!$G$8,DULIEU!$V435)))</f>
        <v/>
      </c>
      <c r="H443" s="854">
        <f>IF(E443="",0,IF(LEFT(DULIEU!$V435,LEN(SCT!$G$8))=SCT!$G$8,DULIEU!$X435,0))</f>
        <v>0</v>
      </c>
      <c r="I443" s="854">
        <f>IF(E443="",0,IF(LEFT(DULIEU!$W435,LEN(SCT!$G$8))=SCT!$G$8,DULIEU!$X435,0))</f>
        <v>0</v>
      </c>
      <c r="J443" s="855">
        <f>MAX($J$13+SUBTOTAL(9,$H$15:H443)-SUBTOTAL(9,$I$15:I443)-$K$13,0)</f>
        <v>2008267500</v>
      </c>
      <c r="K443" s="855">
        <f>MAX($K$13+SUBTOTAL(9,$I$15:I443)-SUBTOTAL(9,$H$15:H443)-$J$13,0)</f>
        <v>0</v>
      </c>
      <c r="L443" s="846" t="str">
        <f t="shared" si="7"/>
        <v/>
      </c>
      <c r="M443" s="420"/>
      <c r="N443" s="420"/>
      <c r="O443" s="420"/>
      <c r="P443" s="420"/>
      <c r="Q443" s="420"/>
      <c r="R443" s="420"/>
      <c r="S443" s="420"/>
      <c r="T443" s="420"/>
      <c r="U443" s="420"/>
      <c r="V443" s="420"/>
      <c r="W443" s="420"/>
      <c r="X443" s="420"/>
      <c r="Y443" s="420"/>
      <c r="Z443" s="420"/>
      <c r="AA443" s="420"/>
      <c r="AB443" s="420"/>
      <c r="AC443" s="420"/>
    </row>
    <row r="444" spans="1:29" ht="13.5" hidden="1" customHeight="1">
      <c r="A444" s="420"/>
      <c r="B444" s="853" t="str">
        <f>IF(OR(LEFT(DULIEU!$V436,LEN(SCT!$G$8))=SCT!$G$8,LEFT(DULIEU!$W436,LEN(SCT!$G$8))=SCT!$G$8),DULIEU!D436,"")</f>
        <v/>
      </c>
      <c r="C444" s="853" t="str">
        <f>IF(OR(LEFT(DULIEU!$V436,LEN(SCT!$G$8))=SCT!$G$8,LEFT(DULIEU!$W436,LEN(SCT!$G$8))=SCT!$G$8),DULIEU!H436,"")</f>
        <v/>
      </c>
      <c r="D444" s="853" t="str">
        <f>IF(OR(LEFT(DULIEU!$V436,LEN(SCT!$G$8))=SCT!$G$8,LEFT(DULIEU!$W436,LEN(SCT!$G$8))=SCT!$G$8),DULIEU!J436,"")</f>
        <v/>
      </c>
      <c r="E444" s="853" t="str">
        <f>IF(OR(LEFT(DULIEU!$V436,LEN(SCT!$G$8))=SCT!$G$8,LEFT(DULIEU!$W436,LEN(SCT!$G$8))=SCT!$G$8),DULIEU!E436,"")</f>
        <v/>
      </c>
      <c r="F444" s="1179" t="str">
        <f>IF(OR(LEFT(DULIEU!$V436,LEN(SCT!$G$8))=SCT!$G$8,LEFT(DULIEU!$W436,LEN(SCT!$G$8))=SCT!$G$8),DULIEU!O436,"")</f>
        <v/>
      </c>
      <c r="G444" s="853" t="str">
        <f>IF(E444="","",IF(LEFT(DULIEU!$V436,LEN(SCT!$G$8))=SCT!$G$8,DULIEU!$W436,IF(LEFT(DULIEU!$W436,LEN(SCT!$G$8))=SCT!$G$8,DULIEU!$V436)))</f>
        <v/>
      </c>
      <c r="H444" s="854">
        <f>IF(E444="",0,IF(LEFT(DULIEU!$V436,LEN(SCT!$G$8))=SCT!$G$8,DULIEU!$X436,0))</f>
        <v>0</v>
      </c>
      <c r="I444" s="854">
        <f>IF(E444="",0,IF(LEFT(DULIEU!$W436,LEN(SCT!$G$8))=SCT!$G$8,DULIEU!$X436,0))</f>
        <v>0</v>
      </c>
      <c r="J444" s="855">
        <f>MAX($J$13+SUBTOTAL(9,$H$15:H444)-SUBTOTAL(9,$I$15:I444)-$K$13,0)</f>
        <v>2008267500</v>
      </c>
      <c r="K444" s="855">
        <f>MAX($K$13+SUBTOTAL(9,$I$15:I444)-SUBTOTAL(9,$H$15:H444)-$J$13,0)</f>
        <v>0</v>
      </c>
      <c r="L444" s="846" t="str">
        <f t="shared" si="7"/>
        <v/>
      </c>
      <c r="M444" s="420"/>
      <c r="N444" s="420"/>
      <c r="O444" s="420"/>
      <c r="P444" s="420"/>
      <c r="Q444" s="420"/>
      <c r="R444" s="420"/>
      <c r="S444" s="420"/>
      <c r="T444" s="420"/>
      <c r="U444" s="420"/>
      <c r="V444" s="420"/>
      <c r="W444" s="420"/>
      <c r="X444" s="420"/>
      <c r="Y444" s="420"/>
      <c r="Z444" s="420"/>
      <c r="AA444" s="420"/>
      <c r="AB444" s="420"/>
      <c r="AC444" s="420"/>
    </row>
    <row r="445" spans="1:29" ht="13.5" hidden="1" customHeight="1">
      <c r="A445" s="420"/>
      <c r="B445" s="853" t="str">
        <f>IF(OR(LEFT(DULIEU!$V437,LEN(SCT!$G$8))=SCT!$G$8,LEFT(DULIEU!$W437,LEN(SCT!$G$8))=SCT!$G$8),DULIEU!D437,"")</f>
        <v/>
      </c>
      <c r="C445" s="853" t="str">
        <f>IF(OR(LEFT(DULIEU!$V437,LEN(SCT!$G$8))=SCT!$G$8,LEFT(DULIEU!$W437,LEN(SCT!$G$8))=SCT!$G$8),DULIEU!H437,"")</f>
        <v/>
      </c>
      <c r="D445" s="853" t="str">
        <f>IF(OR(LEFT(DULIEU!$V437,LEN(SCT!$G$8))=SCT!$G$8,LEFT(DULIEU!$W437,LEN(SCT!$G$8))=SCT!$G$8),DULIEU!J437,"")</f>
        <v/>
      </c>
      <c r="E445" s="853" t="str">
        <f>IF(OR(LEFT(DULIEU!$V437,LEN(SCT!$G$8))=SCT!$G$8,LEFT(DULIEU!$W437,LEN(SCT!$G$8))=SCT!$G$8),DULIEU!E437,"")</f>
        <v/>
      </c>
      <c r="F445" s="1179" t="str">
        <f>IF(OR(LEFT(DULIEU!$V437,LEN(SCT!$G$8))=SCT!$G$8,LEFT(DULIEU!$W437,LEN(SCT!$G$8))=SCT!$G$8),DULIEU!O437,"")</f>
        <v/>
      </c>
      <c r="G445" s="853" t="str">
        <f>IF(E445="","",IF(LEFT(DULIEU!$V437,LEN(SCT!$G$8))=SCT!$G$8,DULIEU!$W437,IF(LEFT(DULIEU!$W437,LEN(SCT!$G$8))=SCT!$G$8,DULIEU!$V437)))</f>
        <v/>
      </c>
      <c r="H445" s="854">
        <f>IF(E445="",0,IF(LEFT(DULIEU!$V437,LEN(SCT!$G$8))=SCT!$G$8,DULIEU!$X437,0))</f>
        <v>0</v>
      </c>
      <c r="I445" s="854">
        <f>IF(E445="",0,IF(LEFT(DULIEU!$W437,LEN(SCT!$G$8))=SCT!$G$8,DULIEU!$X437,0))</f>
        <v>0</v>
      </c>
      <c r="J445" s="855">
        <f>MAX($J$13+SUBTOTAL(9,$H$15:H445)-SUBTOTAL(9,$I$15:I445)-$K$13,0)</f>
        <v>2008267500</v>
      </c>
      <c r="K445" s="855">
        <f>MAX($K$13+SUBTOTAL(9,$I$15:I445)-SUBTOTAL(9,$H$15:H445)-$J$13,0)</f>
        <v>0</v>
      </c>
      <c r="L445" s="846" t="str">
        <f t="shared" si="7"/>
        <v/>
      </c>
      <c r="M445" s="420"/>
      <c r="N445" s="420"/>
      <c r="O445" s="420"/>
      <c r="P445" s="420"/>
      <c r="Q445" s="420"/>
      <c r="R445" s="420"/>
      <c r="S445" s="420"/>
      <c r="T445" s="420"/>
      <c r="U445" s="420"/>
      <c r="V445" s="420"/>
      <c r="W445" s="420"/>
      <c r="X445" s="420"/>
      <c r="Y445" s="420"/>
      <c r="Z445" s="420"/>
      <c r="AA445" s="420"/>
      <c r="AB445" s="420"/>
      <c r="AC445" s="420"/>
    </row>
    <row r="446" spans="1:29" ht="13.5" hidden="1" customHeight="1">
      <c r="A446" s="420"/>
      <c r="B446" s="853" t="str">
        <f>IF(OR(LEFT(DULIEU!$V438,LEN(SCT!$G$8))=SCT!$G$8,LEFT(DULIEU!$W438,LEN(SCT!$G$8))=SCT!$G$8),DULIEU!D438,"")</f>
        <v/>
      </c>
      <c r="C446" s="853" t="str">
        <f>IF(OR(LEFT(DULIEU!$V438,LEN(SCT!$G$8))=SCT!$G$8,LEFT(DULIEU!$W438,LEN(SCT!$G$8))=SCT!$G$8),DULIEU!H438,"")</f>
        <v/>
      </c>
      <c r="D446" s="853" t="str">
        <f>IF(OR(LEFT(DULIEU!$V438,LEN(SCT!$G$8))=SCT!$G$8,LEFT(DULIEU!$W438,LEN(SCT!$G$8))=SCT!$G$8),DULIEU!J438,"")</f>
        <v/>
      </c>
      <c r="E446" s="853" t="str">
        <f>IF(OR(LEFT(DULIEU!$V438,LEN(SCT!$G$8))=SCT!$G$8,LEFT(DULIEU!$W438,LEN(SCT!$G$8))=SCT!$G$8),DULIEU!E438,"")</f>
        <v/>
      </c>
      <c r="F446" s="1179" t="str">
        <f>IF(OR(LEFT(DULIEU!$V438,LEN(SCT!$G$8))=SCT!$G$8,LEFT(DULIEU!$W438,LEN(SCT!$G$8))=SCT!$G$8),DULIEU!O438,"")</f>
        <v/>
      </c>
      <c r="G446" s="853" t="str">
        <f>IF(E446="","",IF(LEFT(DULIEU!$V438,LEN(SCT!$G$8))=SCT!$G$8,DULIEU!$W438,IF(LEFT(DULIEU!$W438,LEN(SCT!$G$8))=SCT!$G$8,DULIEU!$V438)))</f>
        <v/>
      </c>
      <c r="H446" s="854">
        <f>IF(E446="",0,IF(LEFT(DULIEU!$V438,LEN(SCT!$G$8))=SCT!$G$8,DULIEU!$X438,0))</f>
        <v>0</v>
      </c>
      <c r="I446" s="854">
        <f>IF(E446="",0,IF(LEFT(DULIEU!$W438,LEN(SCT!$G$8))=SCT!$G$8,DULIEU!$X438,0))</f>
        <v>0</v>
      </c>
      <c r="J446" s="855">
        <f>MAX($J$13+SUBTOTAL(9,$H$15:H446)-SUBTOTAL(9,$I$15:I446)-$K$13,0)</f>
        <v>2008267500</v>
      </c>
      <c r="K446" s="855">
        <f>MAX($K$13+SUBTOTAL(9,$I$15:I446)-SUBTOTAL(9,$H$15:H446)-$J$13,0)</f>
        <v>0</v>
      </c>
      <c r="L446" s="846" t="str">
        <f t="shared" si="7"/>
        <v/>
      </c>
      <c r="M446" s="420"/>
      <c r="N446" s="420"/>
      <c r="O446" s="420"/>
      <c r="P446" s="420"/>
      <c r="Q446" s="420"/>
      <c r="R446" s="420"/>
      <c r="S446" s="420"/>
      <c r="T446" s="420"/>
      <c r="U446" s="420"/>
      <c r="V446" s="420"/>
      <c r="W446" s="420"/>
      <c r="X446" s="420"/>
      <c r="Y446" s="420"/>
      <c r="Z446" s="420"/>
      <c r="AA446" s="420"/>
      <c r="AB446" s="420"/>
      <c r="AC446" s="420"/>
    </row>
    <row r="447" spans="1:29" ht="13.5" hidden="1" customHeight="1">
      <c r="A447" s="420"/>
      <c r="B447" s="853" t="str">
        <f>IF(OR(LEFT(DULIEU!$V439,LEN(SCT!$G$8))=SCT!$G$8,LEFT(DULIEU!$W439,LEN(SCT!$G$8))=SCT!$G$8),DULIEU!D439,"")</f>
        <v/>
      </c>
      <c r="C447" s="853" t="str">
        <f>IF(OR(LEFT(DULIEU!$V439,LEN(SCT!$G$8))=SCT!$G$8,LEFT(DULIEU!$W439,LEN(SCT!$G$8))=SCT!$G$8),DULIEU!H439,"")</f>
        <v/>
      </c>
      <c r="D447" s="853" t="str">
        <f>IF(OR(LEFT(DULIEU!$V439,LEN(SCT!$G$8))=SCT!$G$8,LEFT(DULIEU!$W439,LEN(SCT!$G$8))=SCT!$G$8),DULIEU!J439,"")</f>
        <v/>
      </c>
      <c r="E447" s="853" t="str">
        <f>IF(OR(LEFT(DULIEU!$V439,LEN(SCT!$G$8))=SCT!$G$8,LEFT(DULIEU!$W439,LEN(SCT!$G$8))=SCT!$G$8),DULIEU!E439,"")</f>
        <v/>
      </c>
      <c r="F447" s="1179" t="str">
        <f>IF(OR(LEFT(DULIEU!$V439,LEN(SCT!$G$8))=SCT!$G$8,LEFT(DULIEU!$W439,LEN(SCT!$G$8))=SCT!$G$8),DULIEU!O439,"")</f>
        <v/>
      </c>
      <c r="G447" s="853" t="str">
        <f>IF(E447="","",IF(LEFT(DULIEU!$V439,LEN(SCT!$G$8))=SCT!$G$8,DULIEU!$W439,IF(LEFT(DULIEU!$W439,LEN(SCT!$G$8))=SCT!$G$8,DULIEU!$V439)))</f>
        <v/>
      </c>
      <c r="H447" s="854">
        <f>IF(E447="",0,IF(LEFT(DULIEU!$V439,LEN(SCT!$G$8))=SCT!$G$8,DULIEU!$X439,0))</f>
        <v>0</v>
      </c>
      <c r="I447" s="854">
        <f>IF(E447="",0,IF(LEFT(DULIEU!$W439,LEN(SCT!$G$8))=SCT!$G$8,DULIEU!$X439,0))</f>
        <v>0</v>
      </c>
      <c r="J447" s="855">
        <f>MAX($J$13+SUBTOTAL(9,$H$15:H447)-SUBTOTAL(9,$I$15:I447)-$K$13,0)</f>
        <v>2008267500</v>
      </c>
      <c r="K447" s="855">
        <f>MAX($K$13+SUBTOTAL(9,$I$15:I447)-SUBTOTAL(9,$H$15:H447)-$J$13,0)</f>
        <v>0</v>
      </c>
      <c r="L447" s="846" t="str">
        <f t="shared" si="7"/>
        <v/>
      </c>
      <c r="M447" s="420"/>
      <c r="N447" s="420"/>
      <c r="O447" s="420"/>
      <c r="P447" s="420"/>
      <c r="Q447" s="420"/>
      <c r="R447" s="420"/>
      <c r="S447" s="420"/>
      <c r="T447" s="420"/>
      <c r="U447" s="420"/>
      <c r="V447" s="420"/>
      <c r="W447" s="420"/>
      <c r="X447" s="420"/>
      <c r="Y447" s="420"/>
      <c r="Z447" s="420"/>
      <c r="AA447" s="420"/>
      <c r="AB447" s="420"/>
      <c r="AC447" s="420"/>
    </row>
    <row r="448" spans="1:29" ht="13.5" hidden="1" customHeight="1">
      <c r="A448" s="420"/>
      <c r="B448" s="853" t="str">
        <f>IF(OR(LEFT(DULIEU!$V440,LEN(SCT!$G$8))=SCT!$G$8,LEFT(DULIEU!$W440,LEN(SCT!$G$8))=SCT!$G$8),DULIEU!D440,"")</f>
        <v/>
      </c>
      <c r="C448" s="853" t="str">
        <f>IF(OR(LEFT(DULIEU!$V440,LEN(SCT!$G$8))=SCT!$G$8,LEFT(DULIEU!$W440,LEN(SCT!$G$8))=SCT!$G$8),DULIEU!H440,"")</f>
        <v/>
      </c>
      <c r="D448" s="853" t="str">
        <f>IF(OR(LEFT(DULIEU!$V440,LEN(SCT!$G$8))=SCT!$G$8,LEFT(DULIEU!$W440,LEN(SCT!$G$8))=SCT!$G$8),DULIEU!J440,"")</f>
        <v/>
      </c>
      <c r="E448" s="853" t="str">
        <f>IF(OR(LEFT(DULIEU!$V440,LEN(SCT!$G$8))=SCT!$G$8,LEFT(DULIEU!$W440,LEN(SCT!$G$8))=SCT!$G$8),DULIEU!E440,"")</f>
        <v/>
      </c>
      <c r="F448" s="1179" t="str">
        <f>IF(OR(LEFT(DULIEU!$V440,LEN(SCT!$G$8))=SCT!$G$8,LEFT(DULIEU!$W440,LEN(SCT!$G$8))=SCT!$G$8),DULIEU!O440,"")</f>
        <v/>
      </c>
      <c r="G448" s="853" t="str">
        <f>IF(E448="","",IF(LEFT(DULIEU!$V440,LEN(SCT!$G$8))=SCT!$G$8,DULIEU!$W440,IF(LEFT(DULIEU!$W440,LEN(SCT!$G$8))=SCT!$G$8,DULIEU!$V440)))</f>
        <v/>
      </c>
      <c r="H448" s="854">
        <f>IF(E448="",0,IF(LEFT(DULIEU!$V440,LEN(SCT!$G$8))=SCT!$G$8,DULIEU!$X440,0))</f>
        <v>0</v>
      </c>
      <c r="I448" s="854">
        <f>IF(E448="",0,IF(LEFT(DULIEU!$W440,LEN(SCT!$G$8))=SCT!$G$8,DULIEU!$X440,0))</f>
        <v>0</v>
      </c>
      <c r="J448" s="855">
        <f>MAX($J$13+SUBTOTAL(9,$H$15:H448)-SUBTOTAL(9,$I$15:I448)-$K$13,0)</f>
        <v>2008267500</v>
      </c>
      <c r="K448" s="855">
        <f>MAX($K$13+SUBTOTAL(9,$I$15:I448)-SUBTOTAL(9,$H$15:H448)-$J$13,0)</f>
        <v>0</v>
      </c>
      <c r="L448" s="846" t="str">
        <f t="shared" si="7"/>
        <v/>
      </c>
      <c r="M448" s="420"/>
      <c r="N448" s="420"/>
      <c r="O448" s="420"/>
      <c r="P448" s="420"/>
      <c r="Q448" s="420"/>
      <c r="R448" s="420"/>
      <c r="S448" s="420"/>
      <c r="T448" s="420"/>
      <c r="U448" s="420"/>
      <c r="V448" s="420"/>
      <c r="W448" s="420"/>
      <c r="X448" s="420"/>
      <c r="Y448" s="420"/>
      <c r="Z448" s="420"/>
      <c r="AA448" s="420"/>
      <c r="AB448" s="420"/>
      <c r="AC448" s="420"/>
    </row>
    <row r="449" spans="1:29" ht="13.5" hidden="1" customHeight="1">
      <c r="A449" s="420"/>
      <c r="B449" s="853" t="str">
        <f>IF(OR(LEFT(DULIEU!$V441,LEN(SCT!$G$8))=SCT!$G$8,LEFT(DULIEU!$W441,LEN(SCT!$G$8))=SCT!$G$8),DULIEU!D441,"")</f>
        <v/>
      </c>
      <c r="C449" s="853" t="str">
        <f>IF(OR(LEFT(DULIEU!$V441,LEN(SCT!$G$8))=SCT!$G$8,LEFT(DULIEU!$W441,LEN(SCT!$G$8))=SCT!$G$8),DULIEU!H441,"")</f>
        <v/>
      </c>
      <c r="D449" s="853" t="str">
        <f>IF(OR(LEFT(DULIEU!$V441,LEN(SCT!$G$8))=SCT!$G$8,LEFT(DULIEU!$W441,LEN(SCT!$G$8))=SCT!$G$8),DULIEU!J441,"")</f>
        <v/>
      </c>
      <c r="E449" s="853" t="str">
        <f>IF(OR(LEFT(DULIEU!$V441,LEN(SCT!$G$8))=SCT!$G$8,LEFT(DULIEU!$W441,LEN(SCT!$G$8))=SCT!$G$8),DULIEU!E441,"")</f>
        <v/>
      </c>
      <c r="F449" s="1179" t="str">
        <f>IF(OR(LEFT(DULIEU!$V441,LEN(SCT!$G$8))=SCT!$G$8,LEFT(DULIEU!$W441,LEN(SCT!$G$8))=SCT!$G$8),DULIEU!O441,"")</f>
        <v/>
      </c>
      <c r="G449" s="853" t="str">
        <f>IF(E449="","",IF(LEFT(DULIEU!$V441,LEN(SCT!$G$8))=SCT!$G$8,DULIEU!$W441,IF(LEFT(DULIEU!$W441,LEN(SCT!$G$8))=SCT!$G$8,DULIEU!$V441)))</f>
        <v/>
      </c>
      <c r="H449" s="854">
        <f>IF(E449="",0,IF(LEFT(DULIEU!$V441,LEN(SCT!$G$8))=SCT!$G$8,DULIEU!$X441,0))</f>
        <v>0</v>
      </c>
      <c r="I449" s="854">
        <f>IF(E449="",0,IF(LEFT(DULIEU!$W441,LEN(SCT!$G$8))=SCT!$G$8,DULIEU!$X441,0))</f>
        <v>0</v>
      </c>
      <c r="J449" s="855">
        <f>MAX($J$13+SUBTOTAL(9,$H$15:H449)-SUBTOTAL(9,$I$15:I449)-$K$13,0)</f>
        <v>2008267500</v>
      </c>
      <c r="K449" s="855">
        <f>MAX($K$13+SUBTOTAL(9,$I$15:I449)-SUBTOTAL(9,$H$15:H449)-$J$13,0)</f>
        <v>0</v>
      </c>
      <c r="L449" s="846" t="str">
        <f t="shared" si="7"/>
        <v/>
      </c>
      <c r="M449" s="420"/>
      <c r="N449" s="420"/>
      <c r="O449" s="420"/>
      <c r="P449" s="420"/>
      <c r="Q449" s="420"/>
      <c r="R449" s="420"/>
      <c r="S449" s="420"/>
      <c r="T449" s="420"/>
      <c r="U449" s="420"/>
      <c r="V449" s="420"/>
      <c r="W449" s="420"/>
      <c r="X449" s="420"/>
      <c r="Y449" s="420"/>
      <c r="Z449" s="420"/>
      <c r="AA449" s="420"/>
      <c r="AB449" s="420"/>
      <c r="AC449" s="420"/>
    </row>
    <row r="450" spans="1:29" ht="13.5" hidden="1" customHeight="1">
      <c r="A450" s="420"/>
      <c r="B450" s="853" t="str">
        <f>IF(OR(LEFT(DULIEU!$V442,LEN(SCT!$G$8))=SCT!$G$8,LEFT(DULIEU!$W442,LEN(SCT!$G$8))=SCT!$G$8),DULIEU!D442,"")</f>
        <v/>
      </c>
      <c r="C450" s="853" t="str">
        <f>IF(OR(LEFT(DULIEU!$V442,LEN(SCT!$G$8))=SCT!$G$8,LEFT(DULIEU!$W442,LEN(SCT!$G$8))=SCT!$G$8),DULIEU!H442,"")</f>
        <v/>
      </c>
      <c r="D450" s="853" t="str">
        <f>IF(OR(LEFT(DULIEU!$V442,LEN(SCT!$G$8))=SCT!$G$8,LEFT(DULIEU!$W442,LEN(SCT!$G$8))=SCT!$G$8),DULIEU!J442,"")</f>
        <v/>
      </c>
      <c r="E450" s="853" t="str">
        <f>IF(OR(LEFT(DULIEU!$V442,LEN(SCT!$G$8))=SCT!$G$8,LEFT(DULIEU!$W442,LEN(SCT!$G$8))=SCT!$G$8),DULIEU!E442,"")</f>
        <v/>
      </c>
      <c r="F450" s="1179" t="str">
        <f>IF(OR(LEFT(DULIEU!$V442,LEN(SCT!$G$8))=SCT!$G$8,LEFT(DULIEU!$W442,LEN(SCT!$G$8))=SCT!$G$8),DULIEU!O442,"")</f>
        <v/>
      </c>
      <c r="G450" s="853" t="str">
        <f>IF(E450="","",IF(LEFT(DULIEU!$V442,LEN(SCT!$G$8))=SCT!$G$8,DULIEU!$W442,IF(LEFT(DULIEU!$W442,LEN(SCT!$G$8))=SCT!$G$8,DULIEU!$V442)))</f>
        <v/>
      </c>
      <c r="H450" s="854">
        <f>IF(E450="",0,IF(LEFT(DULIEU!$V442,LEN(SCT!$G$8))=SCT!$G$8,DULIEU!$X442,0))</f>
        <v>0</v>
      </c>
      <c r="I450" s="854">
        <f>IF(E450="",0,IF(LEFT(DULIEU!$W442,LEN(SCT!$G$8))=SCT!$G$8,DULIEU!$X442,0))</f>
        <v>0</v>
      </c>
      <c r="J450" s="855">
        <f>MAX($J$13+SUBTOTAL(9,$H$15:H450)-SUBTOTAL(9,$I$15:I450)-$K$13,0)</f>
        <v>2008267500</v>
      </c>
      <c r="K450" s="855">
        <f>MAX($K$13+SUBTOTAL(9,$I$15:I450)-SUBTOTAL(9,$H$15:H450)-$J$13,0)</f>
        <v>0</v>
      </c>
      <c r="L450" s="846" t="str">
        <f t="shared" si="7"/>
        <v/>
      </c>
      <c r="M450" s="420"/>
      <c r="N450" s="420"/>
      <c r="O450" s="420"/>
      <c r="P450" s="420"/>
      <c r="Q450" s="420"/>
      <c r="R450" s="420"/>
      <c r="S450" s="420"/>
      <c r="T450" s="420"/>
      <c r="U450" s="420"/>
      <c r="V450" s="420"/>
      <c r="W450" s="420"/>
      <c r="X450" s="420"/>
      <c r="Y450" s="420"/>
      <c r="Z450" s="420"/>
      <c r="AA450" s="420"/>
      <c r="AB450" s="420"/>
      <c r="AC450" s="420"/>
    </row>
    <row r="451" spans="1:29" ht="13.5" hidden="1" customHeight="1">
      <c r="A451" s="420"/>
      <c r="B451" s="853" t="str">
        <f>IF(OR(LEFT(DULIEU!$V443,LEN(SCT!$G$8))=SCT!$G$8,LEFT(DULIEU!$W443,LEN(SCT!$G$8))=SCT!$G$8),DULIEU!D443,"")</f>
        <v/>
      </c>
      <c r="C451" s="853" t="str">
        <f>IF(OR(LEFT(DULIEU!$V443,LEN(SCT!$G$8))=SCT!$G$8,LEFT(DULIEU!$W443,LEN(SCT!$G$8))=SCT!$G$8),DULIEU!H443,"")</f>
        <v/>
      </c>
      <c r="D451" s="853" t="str">
        <f>IF(OR(LEFT(DULIEU!$V443,LEN(SCT!$G$8))=SCT!$G$8,LEFT(DULIEU!$W443,LEN(SCT!$G$8))=SCT!$G$8),DULIEU!J443,"")</f>
        <v/>
      </c>
      <c r="E451" s="853" t="str">
        <f>IF(OR(LEFT(DULIEU!$V443,LEN(SCT!$G$8))=SCT!$G$8,LEFT(DULIEU!$W443,LEN(SCT!$G$8))=SCT!$G$8),DULIEU!E443,"")</f>
        <v/>
      </c>
      <c r="F451" s="1179" t="str">
        <f>IF(OR(LEFT(DULIEU!$V443,LEN(SCT!$G$8))=SCT!$G$8,LEFT(DULIEU!$W443,LEN(SCT!$G$8))=SCT!$G$8),DULIEU!O443,"")</f>
        <v/>
      </c>
      <c r="G451" s="853" t="str">
        <f>IF(E451="","",IF(LEFT(DULIEU!$V443,LEN(SCT!$G$8))=SCT!$G$8,DULIEU!$W443,IF(LEFT(DULIEU!$W443,LEN(SCT!$G$8))=SCT!$G$8,DULIEU!$V443)))</f>
        <v/>
      </c>
      <c r="H451" s="854">
        <f>IF(E451="",0,IF(LEFT(DULIEU!$V443,LEN(SCT!$G$8))=SCT!$G$8,DULIEU!$X443,0))</f>
        <v>0</v>
      </c>
      <c r="I451" s="854">
        <f>IF(E451="",0,IF(LEFT(DULIEU!$W443,LEN(SCT!$G$8))=SCT!$G$8,DULIEU!$X443,0))</f>
        <v>0</v>
      </c>
      <c r="J451" s="855">
        <f>MAX($J$13+SUBTOTAL(9,$H$15:H451)-SUBTOTAL(9,$I$15:I451)-$K$13,0)</f>
        <v>2008267500</v>
      </c>
      <c r="K451" s="855">
        <f>MAX($K$13+SUBTOTAL(9,$I$15:I451)-SUBTOTAL(9,$H$15:H451)-$J$13,0)</f>
        <v>0</v>
      </c>
      <c r="L451" s="846" t="str">
        <f t="shared" si="7"/>
        <v/>
      </c>
      <c r="M451" s="420"/>
      <c r="N451" s="420"/>
      <c r="O451" s="420"/>
      <c r="P451" s="420"/>
      <c r="Q451" s="420"/>
      <c r="R451" s="420"/>
      <c r="S451" s="420"/>
      <c r="T451" s="420"/>
      <c r="U451" s="420"/>
      <c r="V451" s="420"/>
      <c r="W451" s="420"/>
      <c r="X451" s="420"/>
      <c r="Y451" s="420"/>
      <c r="Z451" s="420"/>
      <c r="AA451" s="420"/>
      <c r="AB451" s="420"/>
      <c r="AC451" s="420"/>
    </row>
    <row r="452" spans="1:29" ht="13.5" hidden="1" customHeight="1">
      <c r="A452" s="420"/>
      <c r="B452" s="853" t="str">
        <f>IF(OR(LEFT(DULIEU!$V444,LEN(SCT!$G$8))=SCT!$G$8,LEFT(DULIEU!$W444,LEN(SCT!$G$8))=SCT!$G$8),DULIEU!D444,"")</f>
        <v/>
      </c>
      <c r="C452" s="853" t="str">
        <f>IF(OR(LEFT(DULIEU!$V444,LEN(SCT!$G$8))=SCT!$G$8,LEFT(DULIEU!$W444,LEN(SCT!$G$8))=SCT!$G$8),DULIEU!H444,"")</f>
        <v/>
      </c>
      <c r="D452" s="853" t="str">
        <f>IF(OR(LEFT(DULIEU!$V444,LEN(SCT!$G$8))=SCT!$G$8,LEFT(DULIEU!$W444,LEN(SCT!$G$8))=SCT!$G$8),DULIEU!J444,"")</f>
        <v/>
      </c>
      <c r="E452" s="853" t="str">
        <f>IF(OR(LEFT(DULIEU!$V444,LEN(SCT!$G$8))=SCT!$G$8,LEFT(DULIEU!$W444,LEN(SCT!$G$8))=SCT!$G$8),DULIEU!E444,"")</f>
        <v/>
      </c>
      <c r="F452" s="1179" t="str">
        <f>IF(OR(LEFT(DULIEU!$V444,LEN(SCT!$G$8))=SCT!$G$8,LEFT(DULIEU!$W444,LEN(SCT!$G$8))=SCT!$G$8),DULIEU!O444,"")</f>
        <v/>
      </c>
      <c r="G452" s="853" t="str">
        <f>IF(E452="","",IF(LEFT(DULIEU!$V444,LEN(SCT!$G$8))=SCT!$G$8,DULIEU!$W444,IF(LEFT(DULIEU!$W444,LEN(SCT!$G$8))=SCT!$G$8,DULIEU!$V444)))</f>
        <v/>
      </c>
      <c r="H452" s="854">
        <f>IF(E452="",0,IF(LEFT(DULIEU!$V444,LEN(SCT!$G$8))=SCT!$G$8,DULIEU!$X444,0))</f>
        <v>0</v>
      </c>
      <c r="I452" s="854">
        <f>IF(E452="",0,IF(LEFT(DULIEU!$W444,LEN(SCT!$G$8))=SCT!$G$8,DULIEU!$X444,0))</f>
        <v>0</v>
      </c>
      <c r="J452" s="855">
        <f>MAX($J$13+SUBTOTAL(9,$H$15:H452)-SUBTOTAL(9,$I$15:I452)-$K$13,0)</f>
        <v>2008267500</v>
      </c>
      <c r="K452" s="855">
        <f>MAX($K$13+SUBTOTAL(9,$I$15:I452)-SUBTOTAL(9,$H$15:H452)-$J$13,0)</f>
        <v>0</v>
      </c>
      <c r="L452" s="846" t="str">
        <f t="shared" si="7"/>
        <v/>
      </c>
      <c r="M452" s="420"/>
      <c r="N452" s="420"/>
      <c r="O452" s="420"/>
      <c r="P452" s="420"/>
      <c r="Q452" s="420"/>
      <c r="R452" s="420"/>
      <c r="S452" s="420"/>
      <c r="T452" s="420"/>
      <c r="U452" s="420"/>
      <c r="V452" s="420"/>
      <c r="W452" s="420"/>
      <c r="X452" s="420"/>
      <c r="Y452" s="420"/>
      <c r="Z452" s="420"/>
      <c r="AA452" s="420"/>
      <c r="AB452" s="420"/>
      <c r="AC452" s="420"/>
    </row>
    <row r="453" spans="1:29" ht="13.5" hidden="1" customHeight="1">
      <c r="A453" s="420"/>
      <c r="B453" s="853" t="str">
        <f>IF(OR(LEFT(DULIEU!$V445,LEN(SCT!$G$8))=SCT!$G$8,LEFT(DULIEU!$W445,LEN(SCT!$G$8))=SCT!$G$8),DULIEU!D445,"")</f>
        <v/>
      </c>
      <c r="C453" s="853" t="str">
        <f>IF(OR(LEFT(DULIEU!$V445,LEN(SCT!$G$8))=SCT!$G$8,LEFT(DULIEU!$W445,LEN(SCT!$G$8))=SCT!$G$8),DULIEU!H445,"")</f>
        <v/>
      </c>
      <c r="D453" s="853" t="str">
        <f>IF(OR(LEFT(DULIEU!$V445,LEN(SCT!$G$8))=SCT!$G$8,LEFT(DULIEU!$W445,LEN(SCT!$G$8))=SCT!$G$8),DULIEU!J445,"")</f>
        <v/>
      </c>
      <c r="E453" s="853" t="str">
        <f>IF(OR(LEFT(DULIEU!$V445,LEN(SCT!$G$8))=SCT!$G$8,LEFT(DULIEU!$W445,LEN(SCT!$G$8))=SCT!$G$8),DULIEU!E445,"")</f>
        <v/>
      </c>
      <c r="F453" s="1179" t="str">
        <f>IF(OR(LEFT(DULIEU!$V445,LEN(SCT!$G$8))=SCT!$G$8,LEFT(DULIEU!$W445,LEN(SCT!$G$8))=SCT!$G$8),DULIEU!O445,"")</f>
        <v/>
      </c>
      <c r="G453" s="853" t="str">
        <f>IF(E453="","",IF(LEFT(DULIEU!$V445,LEN(SCT!$G$8))=SCT!$G$8,DULIEU!$W445,IF(LEFT(DULIEU!$W445,LEN(SCT!$G$8))=SCT!$G$8,DULIEU!$V445)))</f>
        <v/>
      </c>
      <c r="H453" s="854">
        <f>IF(E453="",0,IF(LEFT(DULIEU!$V445,LEN(SCT!$G$8))=SCT!$G$8,DULIEU!$X445,0))</f>
        <v>0</v>
      </c>
      <c r="I453" s="854">
        <f>IF(E453="",0,IF(LEFT(DULIEU!$W445,LEN(SCT!$G$8))=SCT!$G$8,DULIEU!$X445,0))</f>
        <v>0</v>
      </c>
      <c r="J453" s="855">
        <f>MAX($J$13+SUBTOTAL(9,$H$15:H453)-SUBTOTAL(9,$I$15:I453)-$K$13,0)</f>
        <v>2008267500</v>
      </c>
      <c r="K453" s="855">
        <f>MAX($K$13+SUBTOTAL(9,$I$15:I453)-SUBTOTAL(9,$H$15:H453)-$J$13,0)</f>
        <v>0</v>
      </c>
      <c r="L453" s="846" t="str">
        <f t="shared" si="7"/>
        <v/>
      </c>
      <c r="M453" s="420"/>
      <c r="N453" s="420"/>
      <c r="O453" s="420"/>
      <c r="P453" s="420"/>
      <c r="Q453" s="420"/>
      <c r="R453" s="420"/>
      <c r="S453" s="420"/>
      <c r="T453" s="420"/>
      <c r="U453" s="420"/>
      <c r="V453" s="420"/>
      <c r="W453" s="420"/>
      <c r="X453" s="420"/>
      <c r="Y453" s="420"/>
      <c r="Z453" s="420"/>
      <c r="AA453" s="420"/>
      <c r="AB453" s="420"/>
      <c r="AC453" s="420"/>
    </row>
    <row r="454" spans="1:29" ht="13.5" hidden="1" customHeight="1">
      <c r="A454" s="420"/>
      <c r="B454" s="853" t="str">
        <f>IF(OR(LEFT(DULIEU!$V446,LEN(SCT!$G$8))=SCT!$G$8,LEFT(DULIEU!$W446,LEN(SCT!$G$8))=SCT!$G$8),DULIEU!D446,"")</f>
        <v/>
      </c>
      <c r="C454" s="853" t="str">
        <f>IF(OR(LEFT(DULIEU!$V446,LEN(SCT!$G$8))=SCT!$G$8,LEFT(DULIEU!$W446,LEN(SCT!$G$8))=SCT!$G$8),DULIEU!H446,"")</f>
        <v/>
      </c>
      <c r="D454" s="853" t="str">
        <f>IF(OR(LEFT(DULIEU!$V446,LEN(SCT!$G$8))=SCT!$G$8,LEFT(DULIEU!$W446,LEN(SCT!$G$8))=SCT!$G$8),DULIEU!J446,"")</f>
        <v/>
      </c>
      <c r="E454" s="853" t="str">
        <f>IF(OR(LEFT(DULIEU!$V446,LEN(SCT!$G$8))=SCT!$G$8,LEFT(DULIEU!$W446,LEN(SCT!$G$8))=SCT!$G$8),DULIEU!E446,"")</f>
        <v/>
      </c>
      <c r="F454" s="1179" t="str">
        <f>IF(OR(LEFT(DULIEU!$V446,LEN(SCT!$G$8))=SCT!$G$8,LEFT(DULIEU!$W446,LEN(SCT!$G$8))=SCT!$G$8),DULIEU!O446,"")</f>
        <v/>
      </c>
      <c r="G454" s="853" t="str">
        <f>IF(E454="","",IF(LEFT(DULIEU!$V446,LEN(SCT!$G$8))=SCT!$G$8,DULIEU!$W446,IF(LEFT(DULIEU!$W446,LEN(SCT!$G$8))=SCT!$G$8,DULIEU!$V446)))</f>
        <v/>
      </c>
      <c r="H454" s="854">
        <f>IF(E454="",0,IF(LEFT(DULIEU!$V446,LEN(SCT!$G$8))=SCT!$G$8,DULIEU!$X446,0))</f>
        <v>0</v>
      </c>
      <c r="I454" s="854">
        <f>IF(E454="",0,IF(LEFT(DULIEU!$W446,LEN(SCT!$G$8))=SCT!$G$8,DULIEU!$X446,0))</f>
        <v>0</v>
      </c>
      <c r="J454" s="855">
        <f>MAX($J$13+SUBTOTAL(9,$H$15:H454)-SUBTOTAL(9,$I$15:I454)-$K$13,0)</f>
        <v>2008267500</v>
      </c>
      <c r="K454" s="855">
        <f>MAX($K$13+SUBTOTAL(9,$I$15:I454)-SUBTOTAL(9,$H$15:H454)-$J$13,0)</f>
        <v>0</v>
      </c>
      <c r="L454" s="846" t="str">
        <f t="shared" si="7"/>
        <v/>
      </c>
      <c r="M454" s="420"/>
      <c r="N454" s="420"/>
      <c r="O454" s="420"/>
      <c r="P454" s="420"/>
      <c r="Q454" s="420"/>
      <c r="R454" s="420"/>
      <c r="S454" s="420"/>
      <c r="T454" s="420"/>
      <c r="U454" s="420"/>
      <c r="V454" s="420"/>
      <c r="W454" s="420"/>
      <c r="X454" s="420"/>
      <c r="Y454" s="420"/>
      <c r="Z454" s="420"/>
      <c r="AA454" s="420"/>
      <c r="AB454" s="420"/>
      <c r="AC454" s="420"/>
    </row>
    <row r="455" spans="1:29" ht="13.5" hidden="1" customHeight="1">
      <c r="A455" s="420"/>
      <c r="B455" s="853" t="str">
        <f>IF(OR(LEFT(DULIEU!$V447,LEN(SCT!$G$8))=SCT!$G$8,LEFT(DULIEU!$W447,LEN(SCT!$G$8))=SCT!$G$8),DULIEU!D447,"")</f>
        <v/>
      </c>
      <c r="C455" s="853" t="str">
        <f>IF(OR(LEFT(DULIEU!$V447,LEN(SCT!$G$8))=SCT!$G$8,LEFT(DULIEU!$W447,LEN(SCT!$G$8))=SCT!$G$8),DULIEU!H447,"")</f>
        <v/>
      </c>
      <c r="D455" s="853" t="str">
        <f>IF(OR(LEFT(DULIEU!$V447,LEN(SCT!$G$8))=SCT!$G$8,LEFT(DULIEU!$W447,LEN(SCT!$G$8))=SCT!$G$8),DULIEU!J447,"")</f>
        <v/>
      </c>
      <c r="E455" s="853" t="str">
        <f>IF(OR(LEFT(DULIEU!$V447,LEN(SCT!$G$8))=SCT!$G$8,LEFT(DULIEU!$W447,LEN(SCT!$G$8))=SCT!$G$8),DULIEU!E447,"")</f>
        <v/>
      </c>
      <c r="F455" s="1179" t="str">
        <f>IF(OR(LEFT(DULIEU!$V447,LEN(SCT!$G$8))=SCT!$G$8,LEFT(DULIEU!$W447,LEN(SCT!$G$8))=SCT!$G$8),DULIEU!O447,"")</f>
        <v/>
      </c>
      <c r="G455" s="853" t="str">
        <f>IF(E455="","",IF(LEFT(DULIEU!$V447,LEN(SCT!$G$8))=SCT!$G$8,DULIEU!$W447,IF(LEFT(DULIEU!$W447,LEN(SCT!$G$8))=SCT!$G$8,DULIEU!$V447)))</f>
        <v/>
      </c>
      <c r="H455" s="854">
        <f>IF(E455="",0,IF(LEFT(DULIEU!$V447,LEN(SCT!$G$8))=SCT!$G$8,DULIEU!$X447,0))</f>
        <v>0</v>
      </c>
      <c r="I455" s="854">
        <f>IF(E455="",0,IF(LEFT(DULIEU!$W447,LEN(SCT!$G$8))=SCT!$G$8,DULIEU!$X447,0))</f>
        <v>0</v>
      </c>
      <c r="J455" s="855">
        <f>MAX($J$13+SUBTOTAL(9,$H$15:H455)-SUBTOTAL(9,$I$15:I455)-$K$13,0)</f>
        <v>2008267500</v>
      </c>
      <c r="K455" s="855">
        <f>MAX($K$13+SUBTOTAL(9,$I$15:I455)-SUBTOTAL(9,$H$15:H455)-$J$13,0)</f>
        <v>0</v>
      </c>
      <c r="L455" s="846" t="str">
        <f t="shared" si="7"/>
        <v/>
      </c>
      <c r="M455" s="420"/>
      <c r="N455" s="420"/>
      <c r="O455" s="420"/>
      <c r="P455" s="420"/>
      <c r="Q455" s="420"/>
      <c r="R455" s="420"/>
      <c r="S455" s="420"/>
      <c r="T455" s="420"/>
      <c r="U455" s="420"/>
      <c r="V455" s="420"/>
      <c r="W455" s="420"/>
      <c r="X455" s="420"/>
      <c r="Y455" s="420"/>
      <c r="Z455" s="420"/>
      <c r="AA455" s="420"/>
      <c r="AB455" s="420"/>
      <c r="AC455" s="420"/>
    </row>
    <row r="456" spans="1:29" ht="13.5" hidden="1" customHeight="1">
      <c r="A456" s="420"/>
      <c r="B456" s="853" t="str">
        <f>IF(OR(LEFT(DULIEU!$V448,LEN(SCT!$G$8))=SCT!$G$8,LEFT(DULIEU!$W448,LEN(SCT!$G$8))=SCT!$G$8),DULIEU!D448,"")</f>
        <v/>
      </c>
      <c r="C456" s="853" t="str">
        <f>IF(OR(LEFT(DULIEU!$V448,LEN(SCT!$G$8))=SCT!$G$8,LEFT(DULIEU!$W448,LEN(SCT!$G$8))=SCT!$G$8),DULIEU!H448,"")</f>
        <v/>
      </c>
      <c r="D456" s="853" t="str">
        <f>IF(OR(LEFT(DULIEU!$V448,LEN(SCT!$G$8))=SCT!$G$8,LEFT(DULIEU!$W448,LEN(SCT!$G$8))=SCT!$G$8),DULIEU!J448,"")</f>
        <v/>
      </c>
      <c r="E456" s="853" t="str">
        <f>IF(OR(LEFT(DULIEU!$V448,LEN(SCT!$G$8))=SCT!$G$8,LEFT(DULIEU!$W448,LEN(SCT!$G$8))=SCT!$G$8),DULIEU!E448,"")</f>
        <v/>
      </c>
      <c r="F456" s="1179" t="str">
        <f>IF(OR(LEFT(DULIEU!$V448,LEN(SCT!$G$8))=SCT!$G$8,LEFT(DULIEU!$W448,LEN(SCT!$G$8))=SCT!$G$8),DULIEU!O448,"")</f>
        <v/>
      </c>
      <c r="G456" s="853" t="str">
        <f>IF(E456="","",IF(LEFT(DULIEU!$V448,LEN(SCT!$G$8))=SCT!$G$8,DULIEU!$W448,IF(LEFT(DULIEU!$W448,LEN(SCT!$G$8))=SCT!$G$8,DULIEU!$V448)))</f>
        <v/>
      </c>
      <c r="H456" s="854">
        <f>IF(E456="",0,IF(LEFT(DULIEU!$V448,LEN(SCT!$G$8))=SCT!$G$8,DULIEU!$X448,0))</f>
        <v>0</v>
      </c>
      <c r="I456" s="854">
        <f>IF(E456="",0,IF(LEFT(DULIEU!$W448,LEN(SCT!$G$8))=SCT!$G$8,DULIEU!$X448,0))</f>
        <v>0</v>
      </c>
      <c r="J456" s="855">
        <f>MAX($J$13+SUBTOTAL(9,$H$15:H456)-SUBTOTAL(9,$I$15:I456)-$K$13,0)</f>
        <v>2008267500</v>
      </c>
      <c r="K456" s="855">
        <f>MAX($K$13+SUBTOTAL(9,$I$15:I456)-SUBTOTAL(9,$H$15:H456)-$J$13,0)</f>
        <v>0</v>
      </c>
      <c r="L456" s="846" t="str">
        <f t="shared" si="7"/>
        <v/>
      </c>
      <c r="M456" s="420"/>
      <c r="N456" s="420"/>
      <c r="O456" s="420"/>
      <c r="P456" s="420"/>
      <c r="Q456" s="420"/>
      <c r="R456" s="420"/>
      <c r="S456" s="420"/>
      <c r="T456" s="420"/>
      <c r="U456" s="420"/>
      <c r="V456" s="420"/>
      <c r="W456" s="420"/>
      <c r="X456" s="420"/>
      <c r="Y456" s="420"/>
      <c r="Z456" s="420"/>
      <c r="AA456" s="420"/>
      <c r="AB456" s="420"/>
      <c r="AC456" s="420"/>
    </row>
    <row r="457" spans="1:29" ht="13.5" hidden="1" customHeight="1">
      <c r="A457" s="420"/>
      <c r="B457" s="853" t="str">
        <f>IF(OR(LEFT(DULIEU!$V449,LEN(SCT!$G$8))=SCT!$G$8,LEFT(DULIEU!$W449,LEN(SCT!$G$8))=SCT!$G$8),DULIEU!D449,"")</f>
        <v/>
      </c>
      <c r="C457" s="853" t="str">
        <f>IF(OR(LEFT(DULIEU!$V449,LEN(SCT!$G$8))=SCT!$G$8,LEFT(DULIEU!$W449,LEN(SCT!$G$8))=SCT!$G$8),DULIEU!H449,"")</f>
        <v/>
      </c>
      <c r="D457" s="853" t="str">
        <f>IF(OR(LEFT(DULIEU!$V449,LEN(SCT!$G$8))=SCT!$G$8,LEFT(DULIEU!$W449,LEN(SCT!$G$8))=SCT!$G$8),DULIEU!J449,"")</f>
        <v/>
      </c>
      <c r="E457" s="853" t="str">
        <f>IF(OR(LEFT(DULIEU!$V449,LEN(SCT!$G$8))=SCT!$G$8,LEFT(DULIEU!$W449,LEN(SCT!$G$8))=SCT!$G$8),DULIEU!E449,"")</f>
        <v/>
      </c>
      <c r="F457" s="1179" t="str">
        <f>IF(OR(LEFT(DULIEU!$V449,LEN(SCT!$G$8))=SCT!$G$8,LEFT(DULIEU!$W449,LEN(SCT!$G$8))=SCT!$G$8),DULIEU!O449,"")</f>
        <v/>
      </c>
      <c r="G457" s="853" t="str">
        <f>IF(E457="","",IF(LEFT(DULIEU!$V449,LEN(SCT!$G$8))=SCT!$G$8,DULIEU!$W449,IF(LEFT(DULIEU!$W449,LEN(SCT!$G$8))=SCT!$G$8,DULIEU!$V449)))</f>
        <v/>
      </c>
      <c r="H457" s="854">
        <f>IF(E457="",0,IF(LEFT(DULIEU!$V449,LEN(SCT!$G$8))=SCT!$G$8,DULIEU!$X449,0))</f>
        <v>0</v>
      </c>
      <c r="I457" s="854">
        <f>IF(E457="",0,IF(LEFT(DULIEU!$W449,LEN(SCT!$G$8))=SCT!$G$8,DULIEU!$X449,0))</f>
        <v>0</v>
      </c>
      <c r="J457" s="855">
        <f>MAX($J$13+SUBTOTAL(9,$H$15:H457)-SUBTOTAL(9,$I$15:I457)-$K$13,0)</f>
        <v>2008267500</v>
      </c>
      <c r="K457" s="855">
        <f>MAX($K$13+SUBTOTAL(9,$I$15:I457)-SUBTOTAL(9,$H$15:H457)-$J$13,0)</f>
        <v>0</v>
      </c>
      <c r="L457" s="846" t="str">
        <f t="shared" si="7"/>
        <v/>
      </c>
      <c r="M457" s="420"/>
      <c r="N457" s="420"/>
      <c r="O457" s="420"/>
      <c r="P457" s="420"/>
      <c r="Q457" s="420"/>
      <c r="R457" s="420"/>
      <c r="S457" s="420"/>
      <c r="T457" s="420"/>
      <c r="U457" s="420"/>
      <c r="V457" s="420"/>
      <c r="W457" s="420"/>
      <c r="X457" s="420"/>
      <c r="Y457" s="420"/>
      <c r="Z457" s="420"/>
      <c r="AA457" s="420"/>
      <c r="AB457" s="420"/>
      <c r="AC457" s="420"/>
    </row>
    <row r="458" spans="1:29" ht="13.5" hidden="1" customHeight="1">
      <c r="A458" s="420"/>
      <c r="B458" s="853" t="str">
        <f>IF(OR(LEFT(DULIEU!$V450,LEN(SCT!$G$8))=SCT!$G$8,LEFT(DULIEU!$W450,LEN(SCT!$G$8))=SCT!$G$8),DULIEU!D450,"")</f>
        <v/>
      </c>
      <c r="C458" s="853" t="str">
        <f>IF(OR(LEFT(DULIEU!$V450,LEN(SCT!$G$8))=SCT!$G$8,LEFT(DULIEU!$W450,LEN(SCT!$G$8))=SCT!$G$8),DULIEU!H450,"")</f>
        <v/>
      </c>
      <c r="D458" s="853" t="str">
        <f>IF(OR(LEFT(DULIEU!$V450,LEN(SCT!$G$8))=SCT!$G$8,LEFT(DULIEU!$W450,LEN(SCT!$G$8))=SCT!$G$8),DULIEU!J450,"")</f>
        <v/>
      </c>
      <c r="E458" s="853" t="str">
        <f>IF(OR(LEFT(DULIEU!$V450,LEN(SCT!$G$8))=SCT!$G$8,LEFT(DULIEU!$W450,LEN(SCT!$G$8))=SCT!$G$8),DULIEU!E450,"")</f>
        <v/>
      </c>
      <c r="F458" s="1179" t="str">
        <f>IF(OR(LEFT(DULIEU!$V450,LEN(SCT!$G$8))=SCT!$G$8,LEFT(DULIEU!$W450,LEN(SCT!$G$8))=SCT!$G$8),DULIEU!O450,"")</f>
        <v/>
      </c>
      <c r="G458" s="853" t="str">
        <f>IF(E458="","",IF(LEFT(DULIEU!$V450,LEN(SCT!$G$8))=SCT!$G$8,DULIEU!$W450,IF(LEFT(DULIEU!$W450,LEN(SCT!$G$8))=SCT!$G$8,DULIEU!$V450)))</f>
        <v/>
      </c>
      <c r="H458" s="854">
        <f>IF(E458="",0,IF(LEFT(DULIEU!$V450,LEN(SCT!$G$8))=SCT!$G$8,DULIEU!$X450,0))</f>
        <v>0</v>
      </c>
      <c r="I458" s="854">
        <f>IF(E458="",0,IF(LEFT(DULIEU!$W450,LEN(SCT!$G$8))=SCT!$G$8,DULIEU!$X450,0))</f>
        <v>0</v>
      </c>
      <c r="J458" s="855">
        <f>MAX($J$13+SUBTOTAL(9,$H$15:H458)-SUBTOTAL(9,$I$15:I458)-$K$13,0)</f>
        <v>2008267500</v>
      </c>
      <c r="K458" s="855">
        <f>MAX($K$13+SUBTOTAL(9,$I$15:I458)-SUBTOTAL(9,$H$15:H458)-$J$13,0)</f>
        <v>0</v>
      </c>
      <c r="L458" s="846" t="str">
        <f t="shared" si="7"/>
        <v/>
      </c>
      <c r="M458" s="420"/>
      <c r="N458" s="420"/>
      <c r="O458" s="420"/>
      <c r="P458" s="420"/>
      <c r="Q458" s="420"/>
      <c r="R458" s="420"/>
      <c r="S458" s="420"/>
      <c r="T458" s="420"/>
      <c r="U458" s="420"/>
      <c r="V458" s="420"/>
      <c r="W458" s="420"/>
      <c r="X458" s="420"/>
      <c r="Y458" s="420"/>
      <c r="Z458" s="420"/>
      <c r="AA458" s="420"/>
      <c r="AB458" s="420"/>
      <c r="AC458" s="420"/>
    </row>
    <row r="459" spans="1:29" ht="13.5" hidden="1" customHeight="1">
      <c r="A459" s="420"/>
      <c r="B459" s="853" t="str">
        <f>IF(OR(LEFT(DULIEU!$V451,LEN(SCT!$G$8))=SCT!$G$8,LEFT(DULIEU!$W451,LEN(SCT!$G$8))=SCT!$G$8),DULIEU!D451,"")</f>
        <v/>
      </c>
      <c r="C459" s="853" t="str">
        <f>IF(OR(LEFT(DULIEU!$V451,LEN(SCT!$G$8))=SCT!$G$8,LEFT(DULIEU!$W451,LEN(SCT!$G$8))=SCT!$G$8),DULIEU!H451,"")</f>
        <v/>
      </c>
      <c r="D459" s="853" t="str">
        <f>IF(OR(LEFT(DULIEU!$V451,LEN(SCT!$G$8))=SCT!$G$8,LEFT(DULIEU!$W451,LEN(SCT!$G$8))=SCT!$G$8),DULIEU!J451,"")</f>
        <v/>
      </c>
      <c r="E459" s="853" t="str">
        <f>IF(OR(LEFT(DULIEU!$V451,LEN(SCT!$G$8))=SCT!$G$8,LEFT(DULIEU!$W451,LEN(SCT!$G$8))=SCT!$G$8),DULIEU!E451,"")</f>
        <v/>
      </c>
      <c r="F459" s="1179" t="str">
        <f>IF(OR(LEFT(DULIEU!$V451,LEN(SCT!$G$8))=SCT!$G$8,LEFT(DULIEU!$W451,LEN(SCT!$G$8))=SCT!$G$8),DULIEU!O451,"")</f>
        <v/>
      </c>
      <c r="G459" s="853" t="str">
        <f>IF(E459="","",IF(LEFT(DULIEU!$V451,LEN(SCT!$G$8))=SCT!$G$8,DULIEU!$W451,IF(LEFT(DULIEU!$W451,LEN(SCT!$G$8))=SCT!$G$8,DULIEU!$V451)))</f>
        <v/>
      </c>
      <c r="H459" s="854">
        <f>IF(E459="",0,IF(LEFT(DULIEU!$V451,LEN(SCT!$G$8))=SCT!$G$8,DULIEU!$X451,0))</f>
        <v>0</v>
      </c>
      <c r="I459" s="854">
        <f>IF(E459="",0,IF(LEFT(DULIEU!$W451,LEN(SCT!$G$8))=SCT!$G$8,DULIEU!$X451,0))</f>
        <v>0</v>
      </c>
      <c r="J459" s="855">
        <f>MAX($J$13+SUBTOTAL(9,$H$15:H459)-SUBTOTAL(9,$I$15:I459)-$K$13,0)</f>
        <v>2008267500</v>
      </c>
      <c r="K459" s="855">
        <f>MAX($K$13+SUBTOTAL(9,$I$15:I459)-SUBTOTAL(9,$H$15:H459)-$J$13,0)</f>
        <v>0</v>
      </c>
      <c r="L459" s="846" t="str">
        <f t="shared" si="7"/>
        <v/>
      </c>
      <c r="M459" s="420"/>
      <c r="N459" s="420"/>
      <c r="O459" s="420"/>
      <c r="P459" s="420"/>
      <c r="Q459" s="420"/>
      <c r="R459" s="420"/>
      <c r="S459" s="420"/>
      <c r="T459" s="420"/>
      <c r="U459" s="420"/>
      <c r="V459" s="420"/>
      <c r="W459" s="420"/>
      <c r="X459" s="420"/>
      <c r="Y459" s="420"/>
      <c r="Z459" s="420"/>
      <c r="AA459" s="420"/>
      <c r="AB459" s="420"/>
      <c r="AC459" s="420"/>
    </row>
    <row r="460" spans="1:29" ht="13.5" hidden="1" customHeight="1">
      <c r="A460" s="420"/>
      <c r="B460" s="853" t="str">
        <f>IF(OR(LEFT(DULIEU!$V452,LEN(SCT!$G$8))=SCT!$G$8,LEFT(DULIEU!$W452,LEN(SCT!$G$8))=SCT!$G$8),DULIEU!D452,"")</f>
        <v/>
      </c>
      <c r="C460" s="853" t="str">
        <f>IF(OR(LEFT(DULIEU!$V452,LEN(SCT!$G$8))=SCT!$G$8,LEFT(DULIEU!$W452,LEN(SCT!$G$8))=SCT!$G$8),DULIEU!H452,"")</f>
        <v/>
      </c>
      <c r="D460" s="853" t="str">
        <f>IF(OR(LEFT(DULIEU!$V452,LEN(SCT!$G$8))=SCT!$G$8,LEFT(DULIEU!$W452,LEN(SCT!$G$8))=SCT!$G$8),DULIEU!J452,"")</f>
        <v/>
      </c>
      <c r="E460" s="853" t="str">
        <f>IF(OR(LEFT(DULIEU!$V452,LEN(SCT!$G$8))=SCT!$G$8,LEFT(DULIEU!$W452,LEN(SCT!$G$8))=SCT!$G$8),DULIEU!E452,"")</f>
        <v/>
      </c>
      <c r="F460" s="1179" t="str">
        <f>IF(OR(LEFT(DULIEU!$V452,LEN(SCT!$G$8))=SCT!$G$8,LEFT(DULIEU!$W452,LEN(SCT!$G$8))=SCT!$G$8),DULIEU!O452,"")</f>
        <v/>
      </c>
      <c r="G460" s="853" t="str">
        <f>IF(E460="","",IF(LEFT(DULIEU!$V452,LEN(SCT!$G$8))=SCT!$G$8,DULIEU!$W452,IF(LEFT(DULIEU!$W452,LEN(SCT!$G$8))=SCT!$G$8,DULIEU!$V452)))</f>
        <v/>
      </c>
      <c r="H460" s="854">
        <f>IF(E460="",0,IF(LEFT(DULIEU!$V452,LEN(SCT!$G$8))=SCT!$G$8,DULIEU!$X452,0))</f>
        <v>0</v>
      </c>
      <c r="I460" s="854">
        <f>IF(E460="",0,IF(LEFT(DULIEU!$W452,LEN(SCT!$G$8))=SCT!$G$8,DULIEU!$X452,0))</f>
        <v>0</v>
      </c>
      <c r="J460" s="855">
        <f>MAX($J$13+SUBTOTAL(9,$H$15:H460)-SUBTOTAL(9,$I$15:I460)-$K$13,0)</f>
        <v>2008267500</v>
      </c>
      <c r="K460" s="855">
        <f>MAX($K$13+SUBTOTAL(9,$I$15:I460)-SUBTOTAL(9,$H$15:H460)-$J$13,0)</f>
        <v>0</v>
      </c>
      <c r="L460" s="846" t="str">
        <f t="shared" si="7"/>
        <v/>
      </c>
      <c r="M460" s="420"/>
      <c r="N460" s="420"/>
      <c r="O460" s="420"/>
      <c r="P460" s="420"/>
      <c r="Q460" s="420"/>
      <c r="R460" s="420"/>
      <c r="S460" s="420"/>
      <c r="T460" s="420"/>
      <c r="U460" s="420"/>
      <c r="V460" s="420"/>
      <c r="W460" s="420"/>
      <c r="X460" s="420"/>
      <c r="Y460" s="420"/>
      <c r="Z460" s="420"/>
      <c r="AA460" s="420"/>
      <c r="AB460" s="420"/>
      <c r="AC460" s="420"/>
    </row>
    <row r="461" spans="1:29" ht="13.5" hidden="1" customHeight="1">
      <c r="A461" s="420"/>
      <c r="B461" s="853" t="str">
        <f>IF(OR(LEFT(DULIEU!$V453,LEN(SCT!$G$8))=SCT!$G$8,LEFT(DULIEU!$W453,LEN(SCT!$G$8))=SCT!$G$8),DULIEU!D453,"")</f>
        <v/>
      </c>
      <c r="C461" s="853" t="str">
        <f>IF(OR(LEFT(DULIEU!$V453,LEN(SCT!$G$8))=SCT!$G$8,LEFT(DULIEU!$W453,LEN(SCT!$G$8))=SCT!$G$8),DULIEU!H453,"")</f>
        <v/>
      </c>
      <c r="D461" s="853" t="str">
        <f>IF(OR(LEFT(DULIEU!$V453,LEN(SCT!$G$8))=SCT!$G$8,LEFT(DULIEU!$W453,LEN(SCT!$G$8))=SCT!$G$8),DULIEU!J453,"")</f>
        <v/>
      </c>
      <c r="E461" s="853" t="str">
        <f>IF(OR(LEFT(DULIEU!$V453,LEN(SCT!$G$8))=SCT!$G$8,LEFT(DULIEU!$W453,LEN(SCT!$G$8))=SCT!$G$8),DULIEU!E453,"")</f>
        <v/>
      </c>
      <c r="F461" s="1179" t="str">
        <f>IF(OR(LEFT(DULIEU!$V453,LEN(SCT!$G$8))=SCT!$G$8,LEFT(DULIEU!$W453,LEN(SCT!$G$8))=SCT!$G$8),DULIEU!O453,"")</f>
        <v/>
      </c>
      <c r="G461" s="853" t="str">
        <f>IF(E461="","",IF(LEFT(DULIEU!$V453,LEN(SCT!$G$8))=SCT!$G$8,DULIEU!$W453,IF(LEFT(DULIEU!$W453,LEN(SCT!$G$8))=SCT!$G$8,DULIEU!$V453)))</f>
        <v/>
      </c>
      <c r="H461" s="854">
        <f>IF(E461="",0,IF(LEFT(DULIEU!$V453,LEN(SCT!$G$8))=SCT!$G$8,DULIEU!$X453,0))</f>
        <v>0</v>
      </c>
      <c r="I461" s="854">
        <f>IF(E461="",0,IF(LEFT(DULIEU!$W453,LEN(SCT!$G$8))=SCT!$G$8,DULIEU!$X453,0))</f>
        <v>0</v>
      </c>
      <c r="J461" s="855">
        <f>MAX($J$13+SUBTOTAL(9,$H$15:H461)-SUBTOTAL(9,$I$15:I461)-$K$13,0)</f>
        <v>2008267500</v>
      </c>
      <c r="K461" s="855">
        <f>MAX($K$13+SUBTOTAL(9,$I$15:I461)-SUBTOTAL(9,$H$15:H461)-$J$13,0)</f>
        <v>0</v>
      </c>
      <c r="L461" s="846" t="str">
        <f t="shared" si="7"/>
        <v/>
      </c>
      <c r="M461" s="420"/>
      <c r="N461" s="420"/>
      <c r="O461" s="420"/>
      <c r="P461" s="420"/>
      <c r="Q461" s="420"/>
      <c r="R461" s="420"/>
      <c r="S461" s="420"/>
      <c r="T461" s="420"/>
      <c r="U461" s="420"/>
      <c r="V461" s="420"/>
      <c r="W461" s="420"/>
      <c r="X461" s="420"/>
      <c r="Y461" s="420"/>
      <c r="Z461" s="420"/>
      <c r="AA461" s="420"/>
      <c r="AB461" s="420"/>
      <c r="AC461" s="420"/>
    </row>
    <row r="462" spans="1:29" ht="13.5" hidden="1" customHeight="1">
      <c r="A462" s="420"/>
      <c r="B462" s="853" t="str">
        <f>IF(OR(LEFT(DULIEU!$V454,LEN(SCT!$G$8))=SCT!$G$8,LEFT(DULIEU!$W454,LEN(SCT!$G$8))=SCT!$G$8),DULIEU!D454,"")</f>
        <v/>
      </c>
      <c r="C462" s="853" t="str">
        <f>IF(OR(LEFT(DULIEU!$V454,LEN(SCT!$G$8))=SCT!$G$8,LEFT(DULIEU!$W454,LEN(SCT!$G$8))=SCT!$G$8),DULIEU!H454,"")</f>
        <v/>
      </c>
      <c r="D462" s="853" t="str">
        <f>IF(OR(LEFT(DULIEU!$V454,LEN(SCT!$G$8))=SCT!$G$8,LEFT(DULIEU!$W454,LEN(SCT!$G$8))=SCT!$G$8),DULIEU!J454,"")</f>
        <v/>
      </c>
      <c r="E462" s="853" t="str">
        <f>IF(OR(LEFT(DULIEU!$V454,LEN(SCT!$G$8))=SCT!$G$8,LEFT(DULIEU!$W454,LEN(SCT!$G$8))=SCT!$G$8),DULIEU!E454,"")</f>
        <v/>
      </c>
      <c r="F462" s="1179" t="str">
        <f>IF(OR(LEFT(DULIEU!$V454,LEN(SCT!$G$8))=SCT!$G$8,LEFT(DULIEU!$W454,LEN(SCT!$G$8))=SCT!$G$8),DULIEU!O454,"")</f>
        <v/>
      </c>
      <c r="G462" s="853" t="str">
        <f>IF(E462="","",IF(LEFT(DULIEU!$V454,LEN(SCT!$G$8))=SCT!$G$8,DULIEU!$W454,IF(LEFT(DULIEU!$W454,LEN(SCT!$G$8))=SCT!$G$8,DULIEU!$V454)))</f>
        <v/>
      </c>
      <c r="H462" s="854">
        <f>IF(E462="",0,IF(LEFT(DULIEU!$V454,LEN(SCT!$G$8))=SCT!$G$8,DULIEU!$X454,0))</f>
        <v>0</v>
      </c>
      <c r="I462" s="854">
        <f>IF(E462="",0,IF(LEFT(DULIEU!$W454,LEN(SCT!$G$8))=SCT!$G$8,DULIEU!$X454,0))</f>
        <v>0</v>
      </c>
      <c r="J462" s="855">
        <f>MAX($J$13+SUBTOTAL(9,$H$15:H462)-SUBTOTAL(9,$I$15:I462)-$K$13,0)</f>
        <v>2008267500</v>
      </c>
      <c r="K462" s="855">
        <f>MAX($K$13+SUBTOTAL(9,$I$15:I462)-SUBTOTAL(9,$H$15:H462)-$J$13,0)</f>
        <v>0</v>
      </c>
      <c r="L462" s="846" t="str">
        <f t="shared" si="7"/>
        <v/>
      </c>
      <c r="M462" s="420"/>
      <c r="N462" s="420"/>
      <c r="O462" s="420"/>
      <c r="P462" s="420"/>
      <c r="Q462" s="420"/>
      <c r="R462" s="420"/>
      <c r="S462" s="420"/>
      <c r="T462" s="420"/>
      <c r="U462" s="420"/>
      <c r="V462" s="420"/>
      <c r="W462" s="420"/>
      <c r="X462" s="420"/>
      <c r="Y462" s="420"/>
      <c r="Z462" s="420"/>
      <c r="AA462" s="420"/>
      <c r="AB462" s="420"/>
      <c r="AC462" s="420"/>
    </row>
    <row r="463" spans="1:29" ht="13.5" hidden="1" customHeight="1">
      <c r="A463" s="420"/>
      <c r="B463" s="853" t="str">
        <f>IF(OR(LEFT(DULIEU!$V455,LEN(SCT!$G$8))=SCT!$G$8,LEFT(DULIEU!$W455,LEN(SCT!$G$8))=SCT!$G$8),DULIEU!D455,"")</f>
        <v/>
      </c>
      <c r="C463" s="853" t="str">
        <f>IF(OR(LEFT(DULIEU!$V455,LEN(SCT!$G$8))=SCT!$G$8,LEFT(DULIEU!$W455,LEN(SCT!$G$8))=SCT!$G$8),DULIEU!H455,"")</f>
        <v/>
      </c>
      <c r="D463" s="853" t="str">
        <f>IF(OR(LEFT(DULIEU!$V455,LEN(SCT!$G$8))=SCT!$G$8,LEFT(DULIEU!$W455,LEN(SCT!$G$8))=SCT!$G$8),DULIEU!J455,"")</f>
        <v/>
      </c>
      <c r="E463" s="853" t="str">
        <f>IF(OR(LEFT(DULIEU!$V455,LEN(SCT!$G$8))=SCT!$G$8,LEFT(DULIEU!$W455,LEN(SCT!$G$8))=SCT!$G$8),DULIEU!E455,"")</f>
        <v/>
      </c>
      <c r="F463" s="1179" t="str">
        <f>IF(OR(LEFT(DULIEU!$V455,LEN(SCT!$G$8))=SCT!$G$8,LEFT(DULIEU!$W455,LEN(SCT!$G$8))=SCT!$G$8),DULIEU!O455,"")</f>
        <v/>
      </c>
      <c r="G463" s="853" t="str">
        <f>IF(E463="","",IF(LEFT(DULIEU!$V455,LEN(SCT!$G$8))=SCT!$G$8,DULIEU!$W455,IF(LEFT(DULIEU!$W455,LEN(SCT!$G$8))=SCT!$G$8,DULIEU!$V455)))</f>
        <v/>
      </c>
      <c r="H463" s="854">
        <f>IF(E463="",0,IF(LEFT(DULIEU!$V455,LEN(SCT!$G$8))=SCT!$G$8,DULIEU!$X455,0))</f>
        <v>0</v>
      </c>
      <c r="I463" s="854">
        <f>IF(E463="",0,IF(LEFT(DULIEU!$W455,LEN(SCT!$G$8))=SCT!$G$8,DULIEU!$X455,0))</f>
        <v>0</v>
      </c>
      <c r="J463" s="855">
        <f>MAX($J$13+SUBTOTAL(9,$H$15:H463)-SUBTOTAL(9,$I$15:I463)-$K$13,0)</f>
        <v>2008267500</v>
      </c>
      <c r="K463" s="855">
        <f>MAX($K$13+SUBTOTAL(9,$I$15:I463)-SUBTOTAL(9,$H$15:H463)-$J$13,0)</f>
        <v>0</v>
      </c>
      <c r="L463" s="846" t="str">
        <f t="shared" si="7"/>
        <v/>
      </c>
      <c r="M463" s="420"/>
      <c r="N463" s="420"/>
      <c r="O463" s="420"/>
      <c r="P463" s="420"/>
      <c r="Q463" s="420"/>
      <c r="R463" s="420"/>
      <c r="S463" s="420"/>
      <c r="T463" s="420"/>
      <c r="U463" s="420"/>
      <c r="V463" s="420"/>
      <c r="W463" s="420"/>
      <c r="X463" s="420"/>
      <c r="Y463" s="420"/>
      <c r="Z463" s="420"/>
      <c r="AA463" s="420"/>
      <c r="AB463" s="420"/>
      <c r="AC463" s="420"/>
    </row>
    <row r="464" spans="1:29" ht="13.5" hidden="1" customHeight="1">
      <c r="A464" s="420"/>
      <c r="B464" s="853" t="str">
        <f>IF(OR(LEFT(DULIEU!$V456,LEN(SCT!$G$8))=SCT!$G$8,LEFT(DULIEU!$W456,LEN(SCT!$G$8))=SCT!$G$8),DULIEU!D456,"")</f>
        <v/>
      </c>
      <c r="C464" s="853" t="str">
        <f>IF(OR(LEFT(DULIEU!$V456,LEN(SCT!$G$8))=SCT!$G$8,LEFT(DULIEU!$W456,LEN(SCT!$G$8))=SCT!$G$8),DULIEU!H456,"")</f>
        <v/>
      </c>
      <c r="D464" s="853" t="str">
        <f>IF(OR(LEFT(DULIEU!$V456,LEN(SCT!$G$8))=SCT!$G$8,LEFT(DULIEU!$W456,LEN(SCT!$G$8))=SCT!$G$8),DULIEU!J456,"")</f>
        <v/>
      </c>
      <c r="E464" s="853" t="str">
        <f>IF(OR(LEFT(DULIEU!$V456,LEN(SCT!$G$8))=SCT!$G$8,LEFT(DULIEU!$W456,LEN(SCT!$G$8))=SCT!$G$8),DULIEU!E456,"")</f>
        <v/>
      </c>
      <c r="F464" s="1179" t="str">
        <f>IF(OR(LEFT(DULIEU!$V456,LEN(SCT!$G$8))=SCT!$G$8,LEFT(DULIEU!$W456,LEN(SCT!$G$8))=SCT!$G$8),DULIEU!O456,"")</f>
        <v/>
      </c>
      <c r="G464" s="853" t="str">
        <f>IF(E464="","",IF(LEFT(DULIEU!$V456,LEN(SCT!$G$8))=SCT!$G$8,DULIEU!$W456,IF(LEFT(DULIEU!$W456,LEN(SCT!$G$8))=SCT!$G$8,DULIEU!$V456)))</f>
        <v/>
      </c>
      <c r="H464" s="854">
        <f>IF(E464="",0,IF(LEFT(DULIEU!$V456,LEN(SCT!$G$8))=SCT!$G$8,DULIEU!$X456,0))</f>
        <v>0</v>
      </c>
      <c r="I464" s="854">
        <f>IF(E464="",0,IF(LEFT(DULIEU!$W456,LEN(SCT!$G$8))=SCT!$G$8,DULIEU!$X456,0))</f>
        <v>0</v>
      </c>
      <c r="J464" s="855">
        <f>MAX($J$13+SUBTOTAL(9,$H$15:H464)-SUBTOTAL(9,$I$15:I464)-$K$13,0)</f>
        <v>2008267500</v>
      </c>
      <c r="K464" s="855">
        <f>MAX($K$13+SUBTOTAL(9,$I$15:I464)-SUBTOTAL(9,$H$15:H464)-$J$13,0)</f>
        <v>0</v>
      </c>
      <c r="L464" s="846" t="str">
        <f t="shared" ref="L464:L499" si="8">IF(SUM(H464:I464)=0,"","x")</f>
        <v/>
      </c>
      <c r="M464" s="420"/>
      <c r="N464" s="420"/>
      <c r="O464" s="420"/>
      <c r="P464" s="420"/>
      <c r="Q464" s="420"/>
      <c r="R464" s="420"/>
      <c r="S464" s="420"/>
      <c r="T464" s="420"/>
      <c r="U464" s="420"/>
      <c r="V464" s="420"/>
      <c r="W464" s="420"/>
      <c r="X464" s="420"/>
      <c r="Y464" s="420"/>
      <c r="Z464" s="420"/>
      <c r="AA464" s="420"/>
      <c r="AB464" s="420"/>
      <c r="AC464" s="420"/>
    </row>
    <row r="465" spans="1:29" ht="13.5" hidden="1" customHeight="1">
      <c r="A465" s="420"/>
      <c r="B465" s="853" t="str">
        <f>IF(OR(LEFT(DULIEU!$V457,LEN(SCT!$G$8))=SCT!$G$8,LEFT(DULIEU!$W457,LEN(SCT!$G$8))=SCT!$G$8),DULIEU!D457,"")</f>
        <v/>
      </c>
      <c r="C465" s="853" t="str">
        <f>IF(OR(LEFT(DULIEU!$V457,LEN(SCT!$G$8))=SCT!$G$8,LEFT(DULIEU!$W457,LEN(SCT!$G$8))=SCT!$G$8),DULIEU!H457,"")</f>
        <v/>
      </c>
      <c r="D465" s="853" t="str">
        <f>IF(OR(LEFT(DULIEU!$V457,LEN(SCT!$G$8))=SCT!$G$8,LEFT(DULIEU!$W457,LEN(SCT!$G$8))=SCT!$G$8),DULIEU!J457,"")</f>
        <v/>
      </c>
      <c r="E465" s="853" t="str">
        <f>IF(OR(LEFT(DULIEU!$V457,LEN(SCT!$G$8))=SCT!$G$8,LEFT(DULIEU!$W457,LEN(SCT!$G$8))=SCT!$G$8),DULIEU!E457,"")</f>
        <v/>
      </c>
      <c r="F465" s="1179" t="str">
        <f>IF(OR(LEFT(DULIEU!$V457,LEN(SCT!$G$8))=SCT!$G$8,LEFT(DULIEU!$W457,LEN(SCT!$G$8))=SCT!$G$8),DULIEU!O457,"")</f>
        <v/>
      </c>
      <c r="G465" s="853" t="str">
        <f>IF(E465="","",IF(LEFT(DULIEU!$V457,LEN(SCT!$G$8))=SCT!$G$8,DULIEU!$W457,IF(LEFT(DULIEU!$W457,LEN(SCT!$G$8))=SCT!$G$8,DULIEU!$V457)))</f>
        <v/>
      </c>
      <c r="H465" s="854">
        <f>IF(E465="",0,IF(LEFT(DULIEU!$V457,LEN(SCT!$G$8))=SCT!$G$8,DULIEU!$X457,0))</f>
        <v>0</v>
      </c>
      <c r="I465" s="854">
        <f>IF(E465="",0,IF(LEFT(DULIEU!$W457,LEN(SCT!$G$8))=SCT!$G$8,DULIEU!$X457,0))</f>
        <v>0</v>
      </c>
      <c r="J465" s="855">
        <f>MAX($J$13+SUBTOTAL(9,$H$15:H465)-SUBTOTAL(9,$I$15:I465)-$K$13,0)</f>
        <v>2008267500</v>
      </c>
      <c r="K465" s="855">
        <f>MAX($K$13+SUBTOTAL(9,$I$15:I465)-SUBTOTAL(9,$H$15:H465)-$J$13,0)</f>
        <v>0</v>
      </c>
      <c r="L465" s="846" t="str">
        <f t="shared" si="8"/>
        <v/>
      </c>
      <c r="M465" s="420"/>
      <c r="N465" s="420"/>
      <c r="O465" s="420"/>
      <c r="P465" s="420"/>
      <c r="Q465" s="420"/>
      <c r="R465" s="420"/>
      <c r="S465" s="420"/>
      <c r="T465" s="420"/>
      <c r="U465" s="420"/>
      <c r="V465" s="420"/>
      <c r="W465" s="420"/>
      <c r="X465" s="420"/>
      <c r="Y465" s="420"/>
      <c r="Z465" s="420"/>
      <c r="AA465" s="420"/>
      <c r="AB465" s="420"/>
      <c r="AC465" s="420"/>
    </row>
    <row r="466" spans="1:29" ht="13.5" hidden="1" customHeight="1">
      <c r="A466" s="420"/>
      <c r="B466" s="853" t="str">
        <f>IF(OR(LEFT(DULIEU!$V458,LEN(SCT!$G$8))=SCT!$G$8,LEFT(DULIEU!$W458,LEN(SCT!$G$8))=SCT!$G$8),DULIEU!D458,"")</f>
        <v/>
      </c>
      <c r="C466" s="853" t="str">
        <f>IF(OR(LEFT(DULIEU!$V458,LEN(SCT!$G$8))=SCT!$G$8,LEFT(DULIEU!$W458,LEN(SCT!$G$8))=SCT!$G$8),DULIEU!H458,"")</f>
        <v/>
      </c>
      <c r="D466" s="853" t="str">
        <f>IF(OR(LEFT(DULIEU!$V458,LEN(SCT!$G$8))=SCT!$G$8,LEFT(DULIEU!$W458,LEN(SCT!$G$8))=SCT!$G$8),DULIEU!J458,"")</f>
        <v/>
      </c>
      <c r="E466" s="853" t="str">
        <f>IF(OR(LEFT(DULIEU!$V458,LEN(SCT!$G$8))=SCT!$G$8,LEFT(DULIEU!$W458,LEN(SCT!$G$8))=SCT!$G$8),DULIEU!E458,"")</f>
        <v/>
      </c>
      <c r="F466" s="1179" t="str">
        <f>IF(OR(LEFT(DULIEU!$V458,LEN(SCT!$G$8))=SCT!$G$8,LEFT(DULIEU!$W458,LEN(SCT!$G$8))=SCT!$G$8),DULIEU!O458,"")</f>
        <v/>
      </c>
      <c r="G466" s="853" t="str">
        <f>IF(E466="","",IF(LEFT(DULIEU!$V458,LEN(SCT!$G$8))=SCT!$G$8,DULIEU!$W458,IF(LEFT(DULIEU!$W458,LEN(SCT!$G$8))=SCT!$G$8,DULIEU!$V458)))</f>
        <v/>
      </c>
      <c r="H466" s="854">
        <f>IF(E466="",0,IF(LEFT(DULIEU!$V458,LEN(SCT!$G$8))=SCT!$G$8,DULIEU!$X458,0))</f>
        <v>0</v>
      </c>
      <c r="I466" s="854">
        <f>IF(E466="",0,IF(LEFT(DULIEU!$W458,LEN(SCT!$G$8))=SCT!$G$8,DULIEU!$X458,0))</f>
        <v>0</v>
      </c>
      <c r="J466" s="855">
        <f>MAX($J$13+SUBTOTAL(9,$H$15:H466)-SUBTOTAL(9,$I$15:I466)-$K$13,0)</f>
        <v>2008267500</v>
      </c>
      <c r="K466" s="855">
        <f>MAX($K$13+SUBTOTAL(9,$I$15:I466)-SUBTOTAL(9,$H$15:H466)-$J$13,0)</f>
        <v>0</v>
      </c>
      <c r="L466" s="846" t="str">
        <f t="shared" si="8"/>
        <v/>
      </c>
      <c r="M466" s="420"/>
      <c r="N466" s="420"/>
      <c r="O466" s="420"/>
      <c r="P466" s="420"/>
      <c r="Q466" s="420"/>
      <c r="R466" s="420"/>
      <c r="S466" s="420"/>
      <c r="T466" s="420"/>
      <c r="U466" s="420"/>
      <c r="V466" s="420"/>
      <c r="W466" s="420"/>
      <c r="X466" s="420"/>
      <c r="Y466" s="420"/>
      <c r="Z466" s="420"/>
      <c r="AA466" s="420"/>
      <c r="AB466" s="420"/>
      <c r="AC466" s="420"/>
    </row>
    <row r="467" spans="1:29" ht="13.5" hidden="1" customHeight="1">
      <c r="A467" s="420"/>
      <c r="B467" s="853" t="str">
        <f>IF(OR(LEFT(DULIEU!$V459,LEN(SCT!$G$8))=SCT!$G$8,LEFT(DULIEU!$W459,LEN(SCT!$G$8))=SCT!$G$8),DULIEU!D459,"")</f>
        <v/>
      </c>
      <c r="C467" s="853" t="str">
        <f>IF(OR(LEFT(DULIEU!$V459,LEN(SCT!$G$8))=SCT!$G$8,LEFT(DULIEU!$W459,LEN(SCT!$G$8))=SCT!$G$8),DULIEU!H459,"")</f>
        <v/>
      </c>
      <c r="D467" s="853" t="str">
        <f>IF(OR(LEFT(DULIEU!$V459,LEN(SCT!$G$8))=SCT!$G$8,LEFT(DULIEU!$W459,LEN(SCT!$G$8))=SCT!$G$8),DULIEU!J459,"")</f>
        <v/>
      </c>
      <c r="E467" s="853" t="str">
        <f>IF(OR(LEFT(DULIEU!$V459,LEN(SCT!$G$8))=SCT!$G$8,LEFT(DULIEU!$W459,LEN(SCT!$G$8))=SCT!$G$8),DULIEU!E459,"")</f>
        <v/>
      </c>
      <c r="F467" s="1179" t="str">
        <f>IF(OR(LEFT(DULIEU!$V459,LEN(SCT!$G$8))=SCT!$G$8,LEFT(DULIEU!$W459,LEN(SCT!$G$8))=SCT!$G$8),DULIEU!O459,"")</f>
        <v/>
      </c>
      <c r="G467" s="853" t="str">
        <f>IF(E467="","",IF(LEFT(DULIEU!$V459,LEN(SCT!$G$8))=SCT!$G$8,DULIEU!$W459,IF(LEFT(DULIEU!$W459,LEN(SCT!$G$8))=SCT!$G$8,DULIEU!$V459)))</f>
        <v/>
      </c>
      <c r="H467" s="854">
        <f>IF(E467="",0,IF(LEFT(DULIEU!$V459,LEN(SCT!$G$8))=SCT!$G$8,DULIEU!$X459,0))</f>
        <v>0</v>
      </c>
      <c r="I467" s="854">
        <f>IF(E467="",0,IF(LEFT(DULIEU!$W459,LEN(SCT!$G$8))=SCT!$G$8,DULIEU!$X459,0))</f>
        <v>0</v>
      </c>
      <c r="J467" s="855">
        <f>MAX($J$13+SUBTOTAL(9,$H$15:H467)-SUBTOTAL(9,$I$15:I467)-$K$13,0)</f>
        <v>2008267500</v>
      </c>
      <c r="K467" s="855">
        <f>MAX($K$13+SUBTOTAL(9,$I$15:I467)-SUBTOTAL(9,$H$15:H467)-$J$13,0)</f>
        <v>0</v>
      </c>
      <c r="L467" s="846" t="str">
        <f t="shared" si="8"/>
        <v/>
      </c>
      <c r="M467" s="420"/>
      <c r="N467" s="420"/>
      <c r="O467" s="420"/>
      <c r="P467" s="420"/>
      <c r="Q467" s="420"/>
      <c r="R467" s="420"/>
      <c r="S467" s="420"/>
      <c r="T467" s="420"/>
      <c r="U467" s="420"/>
      <c r="V467" s="420"/>
      <c r="W467" s="420"/>
      <c r="X467" s="420"/>
      <c r="Y467" s="420"/>
      <c r="Z467" s="420"/>
      <c r="AA467" s="420"/>
      <c r="AB467" s="420"/>
      <c r="AC467" s="420"/>
    </row>
    <row r="468" spans="1:29" ht="13.5" hidden="1" customHeight="1">
      <c r="A468" s="420"/>
      <c r="B468" s="853" t="str">
        <f>IF(OR(LEFT(DULIEU!$V460,LEN(SCT!$G$8))=SCT!$G$8,LEFT(DULIEU!$W460,LEN(SCT!$G$8))=SCT!$G$8),DULIEU!D460,"")</f>
        <v/>
      </c>
      <c r="C468" s="853" t="str">
        <f>IF(OR(LEFT(DULIEU!$V460,LEN(SCT!$G$8))=SCT!$G$8,LEFT(DULIEU!$W460,LEN(SCT!$G$8))=SCT!$G$8),DULIEU!H460,"")</f>
        <v/>
      </c>
      <c r="D468" s="853" t="str">
        <f>IF(OR(LEFT(DULIEU!$V460,LEN(SCT!$G$8))=SCT!$G$8,LEFT(DULIEU!$W460,LEN(SCT!$G$8))=SCT!$G$8),DULIEU!J460,"")</f>
        <v/>
      </c>
      <c r="E468" s="853" t="str">
        <f>IF(OR(LEFT(DULIEU!$V460,LEN(SCT!$G$8))=SCT!$G$8,LEFT(DULIEU!$W460,LEN(SCT!$G$8))=SCT!$G$8),DULIEU!E460,"")</f>
        <v/>
      </c>
      <c r="F468" s="1179" t="str">
        <f>IF(OR(LEFT(DULIEU!$V460,LEN(SCT!$G$8))=SCT!$G$8,LEFT(DULIEU!$W460,LEN(SCT!$G$8))=SCT!$G$8),DULIEU!O460,"")</f>
        <v/>
      </c>
      <c r="G468" s="853" t="str">
        <f>IF(E468="","",IF(LEFT(DULIEU!$V460,LEN(SCT!$G$8))=SCT!$G$8,DULIEU!$W460,IF(LEFT(DULIEU!$W460,LEN(SCT!$G$8))=SCT!$G$8,DULIEU!$V460)))</f>
        <v/>
      </c>
      <c r="H468" s="854">
        <f>IF(E468="",0,IF(LEFT(DULIEU!$V460,LEN(SCT!$G$8))=SCT!$G$8,DULIEU!$X460,0))</f>
        <v>0</v>
      </c>
      <c r="I468" s="854">
        <f>IF(E468="",0,IF(LEFT(DULIEU!$W460,LEN(SCT!$G$8))=SCT!$G$8,DULIEU!$X460,0))</f>
        <v>0</v>
      </c>
      <c r="J468" s="855">
        <f>MAX($J$13+SUBTOTAL(9,$H$15:H468)-SUBTOTAL(9,$I$15:I468)-$K$13,0)</f>
        <v>2008267500</v>
      </c>
      <c r="K468" s="855">
        <f>MAX($K$13+SUBTOTAL(9,$I$15:I468)-SUBTOTAL(9,$H$15:H468)-$J$13,0)</f>
        <v>0</v>
      </c>
      <c r="L468" s="846" t="str">
        <f t="shared" si="8"/>
        <v/>
      </c>
      <c r="M468" s="420"/>
      <c r="N468" s="420"/>
      <c r="O468" s="420"/>
      <c r="P468" s="420"/>
      <c r="Q468" s="420"/>
      <c r="R468" s="420"/>
      <c r="S468" s="420"/>
      <c r="T468" s="420"/>
      <c r="U468" s="420"/>
      <c r="V468" s="420"/>
      <c r="W468" s="420"/>
      <c r="X468" s="420"/>
      <c r="Y468" s="420"/>
      <c r="Z468" s="420"/>
      <c r="AA468" s="420"/>
      <c r="AB468" s="420"/>
      <c r="AC468" s="420"/>
    </row>
    <row r="469" spans="1:29" ht="13.5" hidden="1" customHeight="1">
      <c r="A469" s="420"/>
      <c r="B469" s="853" t="str">
        <f>IF(OR(LEFT(DULIEU!$V461,LEN(SCT!$G$8))=SCT!$G$8,LEFT(DULIEU!$W461,LEN(SCT!$G$8))=SCT!$G$8),DULIEU!D461,"")</f>
        <v/>
      </c>
      <c r="C469" s="853" t="str">
        <f>IF(OR(LEFT(DULIEU!$V461,LEN(SCT!$G$8))=SCT!$G$8,LEFT(DULIEU!$W461,LEN(SCT!$G$8))=SCT!$G$8),DULIEU!H461,"")</f>
        <v/>
      </c>
      <c r="D469" s="853" t="str">
        <f>IF(OR(LEFT(DULIEU!$V461,LEN(SCT!$G$8))=SCT!$G$8,LEFT(DULIEU!$W461,LEN(SCT!$G$8))=SCT!$G$8),DULIEU!J461,"")</f>
        <v/>
      </c>
      <c r="E469" s="853" t="str">
        <f>IF(OR(LEFT(DULIEU!$V461,LEN(SCT!$G$8))=SCT!$G$8,LEFT(DULIEU!$W461,LEN(SCT!$G$8))=SCT!$G$8),DULIEU!E461,"")</f>
        <v/>
      </c>
      <c r="F469" s="1179" t="str">
        <f>IF(OR(LEFT(DULIEU!$V461,LEN(SCT!$G$8))=SCT!$G$8,LEFT(DULIEU!$W461,LEN(SCT!$G$8))=SCT!$G$8),DULIEU!O461,"")</f>
        <v/>
      </c>
      <c r="G469" s="853" t="str">
        <f>IF(E469="","",IF(LEFT(DULIEU!$V461,LEN(SCT!$G$8))=SCT!$G$8,DULIEU!$W461,IF(LEFT(DULIEU!$W461,LEN(SCT!$G$8))=SCT!$G$8,DULIEU!$V461)))</f>
        <v/>
      </c>
      <c r="H469" s="854">
        <f>IF(E469="",0,IF(LEFT(DULIEU!$V461,LEN(SCT!$G$8))=SCT!$G$8,DULIEU!$X461,0))</f>
        <v>0</v>
      </c>
      <c r="I469" s="854">
        <f>IF(E469="",0,IF(LEFT(DULIEU!$W461,LEN(SCT!$G$8))=SCT!$G$8,DULIEU!$X461,0))</f>
        <v>0</v>
      </c>
      <c r="J469" s="855">
        <f>MAX($J$13+SUBTOTAL(9,$H$15:H469)-SUBTOTAL(9,$I$15:I469)-$K$13,0)</f>
        <v>2008267500</v>
      </c>
      <c r="K469" s="855">
        <f>MAX($K$13+SUBTOTAL(9,$I$15:I469)-SUBTOTAL(9,$H$15:H469)-$J$13,0)</f>
        <v>0</v>
      </c>
      <c r="L469" s="846" t="str">
        <f t="shared" si="8"/>
        <v/>
      </c>
      <c r="M469" s="420"/>
      <c r="N469" s="420"/>
      <c r="O469" s="420"/>
      <c r="P469" s="420"/>
      <c r="Q469" s="420"/>
      <c r="R469" s="420"/>
      <c r="S469" s="420"/>
      <c r="T469" s="420"/>
      <c r="U469" s="420"/>
      <c r="V469" s="420"/>
      <c r="W469" s="420"/>
      <c r="X469" s="420"/>
      <c r="Y469" s="420"/>
      <c r="Z469" s="420"/>
      <c r="AA469" s="420"/>
      <c r="AB469" s="420"/>
      <c r="AC469" s="420"/>
    </row>
    <row r="470" spans="1:29" ht="13.5" hidden="1" customHeight="1">
      <c r="A470" s="420"/>
      <c r="B470" s="853" t="str">
        <f>IF(OR(LEFT(DULIEU!$V462,LEN(SCT!$G$8))=SCT!$G$8,LEFT(DULIEU!$W462,LEN(SCT!$G$8))=SCT!$G$8),DULIEU!D462,"")</f>
        <v/>
      </c>
      <c r="C470" s="853" t="str">
        <f>IF(OR(LEFT(DULIEU!$V462,LEN(SCT!$G$8))=SCT!$G$8,LEFT(DULIEU!$W462,LEN(SCT!$G$8))=SCT!$G$8),DULIEU!H462,"")</f>
        <v/>
      </c>
      <c r="D470" s="853" t="str">
        <f>IF(OR(LEFT(DULIEU!$V462,LEN(SCT!$G$8))=SCT!$G$8,LEFT(DULIEU!$W462,LEN(SCT!$G$8))=SCT!$G$8),DULIEU!J462,"")</f>
        <v/>
      </c>
      <c r="E470" s="853" t="str">
        <f>IF(OR(LEFT(DULIEU!$V462,LEN(SCT!$G$8))=SCT!$G$8,LEFT(DULIEU!$W462,LEN(SCT!$G$8))=SCT!$G$8),DULIEU!E462,"")</f>
        <v/>
      </c>
      <c r="F470" s="1179" t="str">
        <f>IF(OR(LEFT(DULIEU!$V462,LEN(SCT!$G$8))=SCT!$G$8,LEFT(DULIEU!$W462,LEN(SCT!$G$8))=SCT!$G$8),DULIEU!O462,"")</f>
        <v/>
      </c>
      <c r="G470" s="853" t="str">
        <f>IF(E470="","",IF(LEFT(DULIEU!$V462,LEN(SCT!$G$8))=SCT!$G$8,DULIEU!$W462,IF(LEFT(DULIEU!$W462,LEN(SCT!$G$8))=SCT!$G$8,DULIEU!$V462)))</f>
        <v/>
      </c>
      <c r="H470" s="854">
        <f>IF(E470="",0,IF(LEFT(DULIEU!$V462,LEN(SCT!$G$8))=SCT!$G$8,DULIEU!$X462,0))</f>
        <v>0</v>
      </c>
      <c r="I470" s="854">
        <f>IF(E470="",0,IF(LEFT(DULIEU!$W462,LEN(SCT!$G$8))=SCT!$G$8,DULIEU!$X462,0))</f>
        <v>0</v>
      </c>
      <c r="J470" s="855">
        <f>MAX($J$13+SUBTOTAL(9,$H$15:H470)-SUBTOTAL(9,$I$15:I470)-$K$13,0)</f>
        <v>2008267500</v>
      </c>
      <c r="K470" s="855">
        <f>MAX($K$13+SUBTOTAL(9,$I$15:I470)-SUBTOTAL(9,$H$15:H470)-$J$13,0)</f>
        <v>0</v>
      </c>
      <c r="L470" s="846" t="str">
        <f t="shared" si="8"/>
        <v/>
      </c>
      <c r="M470" s="420"/>
      <c r="N470" s="420"/>
      <c r="O470" s="420"/>
      <c r="P470" s="420"/>
      <c r="Q470" s="420"/>
      <c r="R470" s="420"/>
      <c r="S470" s="420"/>
      <c r="T470" s="420"/>
      <c r="U470" s="420"/>
      <c r="V470" s="420"/>
      <c r="W470" s="420"/>
      <c r="X470" s="420"/>
      <c r="Y470" s="420"/>
      <c r="Z470" s="420"/>
      <c r="AA470" s="420"/>
      <c r="AB470" s="420"/>
      <c r="AC470" s="420"/>
    </row>
    <row r="471" spans="1:29" ht="13.5" hidden="1" customHeight="1">
      <c r="A471" s="420"/>
      <c r="B471" s="853" t="str">
        <f>IF(OR(LEFT(DULIEU!$V463,LEN(SCT!$G$8))=SCT!$G$8,LEFT(DULIEU!$W463,LEN(SCT!$G$8))=SCT!$G$8),DULIEU!D463,"")</f>
        <v/>
      </c>
      <c r="C471" s="853" t="str">
        <f>IF(OR(LEFT(DULIEU!$V463,LEN(SCT!$G$8))=SCT!$G$8,LEFT(DULIEU!$W463,LEN(SCT!$G$8))=SCT!$G$8),DULIEU!H463,"")</f>
        <v/>
      </c>
      <c r="D471" s="853" t="str">
        <f>IF(OR(LEFT(DULIEU!$V463,LEN(SCT!$G$8))=SCT!$G$8,LEFT(DULIEU!$W463,LEN(SCT!$G$8))=SCT!$G$8),DULIEU!J463,"")</f>
        <v/>
      </c>
      <c r="E471" s="853" t="str">
        <f>IF(OR(LEFT(DULIEU!$V463,LEN(SCT!$G$8))=SCT!$G$8,LEFT(DULIEU!$W463,LEN(SCT!$G$8))=SCT!$G$8),DULIEU!E463,"")</f>
        <v/>
      </c>
      <c r="F471" s="1179" t="str">
        <f>IF(OR(LEFT(DULIEU!$V463,LEN(SCT!$G$8))=SCT!$G$8,LEFT(DULIEU!$W463,LEN(SCT!$G$8))=SCT!$G$8),DULIEU!O463,"")</f>
        <v/>
      </c>
      <c r="G471" s="853" t="str">
        <f>IF(E471="","",IF(LEFT(DULIEU!$V463,LEN(SCT!$G$8))=SCT!$G$8,DULIEU!$W463,IF(LEFT(DULIEU!$W463,LEN(SCT!$G$8))=SCT!$G$8,DULIEU!$V463)))</f>
        <v/>
      </c>
      <c r="H471" s="854">
        <f>IF(E471="",0,IF(LEFT(DULIEU!$V463,LEN(SCT!$G$8))=SCT!$G$8,DULIEU!$X463,0))</f>
        <v>0</v>
      </c>
      <c r="I471" s="854">
        <f>IF(E471="",0,IF(LEFT(DULIEU!$W463,LEN(SCT!$G$8))=SCT!$G$8,DULIEU!$X463,0))</f>
        <v>0</v>
      </c>
      <c r="J471" s="855">
        <f>MAX($J$13+SUBTOTAL(9,$H$15:H471)-SUBTOTAL(9,$I$15:I471)-$K$13,0)</f>
        <v>2008267500</v>
      </c>
      <c r="K471" s="855">
        <f>MAX($K$13+SUBTOTAL(9,$I$15:I471)-SUBTOTAL(9,$H$15:H471)-$J$13,0)</f>
        <v>0</v>
      </c>
      <c r="L471" s="846" t="str">
        <f t="shared" si="8"/>
        <v/>
      </c>
      <c r="M471" s="420"/>
      <c r="N471" s="420"/>
      <c r="O471" s="420"/>
      <c r="P471" s="420"/>
      <c r="Q471" s="420"/>
      <c r="R471" s="420"/>
      <c r="S471" s="420"/>
      <c r="T471" s="420"/>
      <c r="U471" s="420"/>
      <c r="V471" s="420"/>
      <c r="W471" s="420"/>
      <c r="X471" s="420"/>
      <c r="Y471" s="420"/>
      <c r="Z471" s="420"/>
      <c r="AA471" s="420"/>
      <c r="AB471" s="420"/>
      <c r="AC471" s="420"/>
    </row>
    <row r="472" spans="1:29" ht="13.5" hidden="1" customHeight="1">
      <c r="A472" s="420"/>
      <c r="B472" s="853" t="str">
        <f>IF(OR(LEFT(DULIEU!$V464,LEN(SCT!$G$8))=SCT!$G$8,LEFT(DULIEU!$W464,LEN(SCT!$G$8))=SCT!$G$8),DULIEU!D464,"")</f>
        <v/>
      </c>
      <c r="C472" s="853" t="str">
        <f>IF(OR(LEFT(DULIEU!$V464,LEN(SCT!$G$8))=SCT!$G$8,LEFT(DULIEU!$W464,LEN(SCT!$G$8))=SCT!$G$8),DULIEU!H464,"")</f>
        <v/>
      </c>
      <c r="D472" s="853" t="str">
        <f>IF(OR(LEFT(DULIEU!$V464,LEN(SCT!$G$8))=SCT!$G$8,LEFT(DULIEU!$W464,LEN(SCT!$G$8))=SCT!$G$8),DULIEU!J464,"")</f>
        <v/>
      </c>
      <c r="E472" s="853" t="str">
        <f>IF(OR(LEFT(DULIEU!$V464,LEN(SCT!$G$8))=SCT!$G$8,LEFT(DULIEU!$W464,LEN(SCT!$G$8))=SCT!$G$8),DULIEU!E464,"")</f>
        <v/>
      </c>
      <c r="F472" s="1179" t="str">
        <f>IF(OR(LEFT(DULIEU!$V464,LEN(SCT!$G$8))=SCT!$G$8,LEFT(DULIEU!$W464,LEN(SCT!$G$8))=SCT!$G$8),DULIEU!O464,"")</f>
        <v/>
      </c>
      <c r="G472" s="853" t="str">
        <f>IF(E472="","",IF(LEFT(DULIEU!$V464,LEN(SCT!$G$8))=SCT!$G$8,DULIEU!$W464,IF(LEFT(DULIEU!$W464,LEN(SCT!$G$8))=SCT!$G$8,DULIEU!$V464)))</f>
        <v/>
      </c>
      <c r="H472" s="854">
        <f>IF(E472="",0,IF(LEFT(DULIEU!$V464,LEN(SCT!$G$8))=SCT!$G$8,DULIEU!$X464,0))</f>
        <v>0</v>
      </c>
      <c r="I472" s="854">
        <f>IF(E472="",0,IF(LEFT(DULIEU!$W464,LEN(SCT!$G$8))=SCT!$G$8,DULIEU!$X464,0))</f>
        <v>0</v>
      </c>
      <c r="J472" s="855">
        <f>MAX($J$13+SUBTOTAL(9,$H$15:H472)-SUBTOTAL(9,$I$15:I472)-$K$13,0)</f>
        <v>2008267500</v>
      </c>
      <c r="K472" s="855">
        <f>MAX($K$13+SUBTOTAL(9,$I$15:I472)-SUBTOTAL(9,$H$15:H472)-$J$13,0)</f>
        <v>0</v>
      </c>
      <c r="L472" s="846" t="str">
        <f t="shared" si="8"/>
        <v/>
      </c>
      <c r="M472" s="420"/>
      <c r="N472" s="420"/>
      <c r="O472" s="420"/>
      <c r="P472" s="420"/>
      <c r="Q472" s="420"/>
      <c r="R472" s="420"/>
      <c r="S472" s="420"/>
      <c r="T472" s="420"/>
      <c r="U472" s="420"/>
      <c r="V472" s="420"/>
      <c r="W472" s="420"/>
      <c r="X472" s="420"/>
      <c r="Y472" s="420"/>
      <c r="Z472" s="420"/>
      <c r="AA472" s="420"/>
      <c r="AB472" s="420"/>
      <c r="AC472" s="420"/>
    </row>
    <row r="473" spans="1:29" ht="13.5" hidden="1" customHeight="1">
      <c r="A473" s="420"/>
      <c r="B473" s="853" t="str">
        <f>IF(OR(LEFT(DULIEU!$V465,LEN(SCT!$G$8))=SCT!$G$8,LEFT(DULIEU!$W465,LEN(SCT!$G$8))=SCT!$G$8),DULIEU!D465,"")</f>
        <v/>
      </c>
      <c r="C473" s="853" t="str">
        <f>IF(OR(LEFT(DULIEU!$V465,LEN(SCT!$G$8))=SCT!$G$8,LEFT(DULIEU!$W465,LEN(SCT!$G$8))=SCT!$G$8),DULIEU!H465,"")</f>
        <v/>
      </c>
      <c r="D473" s="853" t="str">
        <f>IF(OR(LEFT(DULIEU!$V465,LEN(SCT!$G$8))=SCT!$G$8,LEFT(DULIEU!$W465,LEN(SCT!$G$8))=SCT!$G$8),DULIEU!J465,"")</f>
        <v/>
      </c>
      <c r="E473" s="853" t="str">
        <f>IF(OR(LEFT(DULIEU!$V465,LEN(SCT!$G$8))=SCT!$G$8,LEFT(DULIEU!$W465,LEN(SCT!$G$8))=SCT!$G$8),DULIEU!E465,"")</f>
        <v/>
      </c>
      <c r="F473" s="1179" t="str">
        <f>IF(OR(LEFT(DULIEU!$V465,LEN(SCT!$G$8))=SCT!$G$8,LEFT(DULIEU!$W465,LEN(SCT!$G$8))=SCT!$G$8),DULIEU!O465,"")</f>
        <v/>
      </c>
      <c r="G473" s="853" t="str">
        <f>IF(E473="","",IF(LEFT(DULIEU!$V465,LEN(SCT!$G$8))=SCT!$G$8,DULIEU!$W465,IF(LEFT(DULIEU!$W465,LEN(SCT!$G$8))=SCT!$G$8,DULIEU!$V465)))</f>
        <v/>
      </c>
      <c r="H473" s="854">
        <f>IF(E473="",0,IF(LEFT(DULIEU!$V465,LEN(SCT!$G$8))=SCT!$G$8,DULIEU!$X465,0))</f>
        <v>0</v>
      </c>
      <c r="I473" s="854">
        <f>IF(E473="",0,IF(LEFT(DULIEU!$W465,LEN(SCT!$G$8))=SCT!$G$8,DULIEU!$X465,0))</f>
        <v>0</v>
      </c>
      <c r="J473" s="855">
        <f>MAX($J$13+SUBTOTAL(9,$H$15:H473)-SUBTOTAL(9,$I$15:I473)-$K$13,0)</f>
        <v>2008267500</v>
      </c>
      <c r="K473" s="855">
        <f>MAX($K$13+SUBTOTAL(9,$I$15:I473)-SUBTOTAL(9,$H$15:H473)-$J$13,0)</f>
        <v>0</v>
      </c>
      <c r="L473" s="846" t="str">
        <f t="shared" si="8"/>
        <v/>
      </c>
      <c r="M473" s="420"/>
      <c r="N473" s="420"/>
      <c r="O473" s="420"/>
      <c r="P473" s="420"/>
      <c r="Q473" s="420"/>
      <c r="R473" s="420"/>
      <c r="S473" s="420"/>
      <c r="T473" s="420"/>
      <c r="U473" s="420"/>
      <c r="V473" s="420"/>
      <c r="W473" s="420"/>
      <c r="X473" s="420"/>
      <c r="Y473" s="420"/>
      <c r="Z473" s="420"/>
      <c r="AA473" s="420"/>
      <c r="AB473" s="420"/>
      <c r="AC473" s="420"/>
    </row>
    <row r="474" spans="1:29" ht="13.5" hidden="1" customHeight="1">
      <c r="A474" s="420"/>
      <c r="B474" s="853" t="str">
        <f>IF(OR(LEFT(DULIEU!$V466,LEN(SCT!$G$8))=SCT!$G$8,LEFT(DULIEU!$W466,LEN(SCT!$G$8))=SCT!$G$8),DULIEU!D466,"")</f>
        <v/>
      </c>
      <c r="C474" s="853" t="str">
        <f>IF(OR(LEFT(DULIEU!$V466,LEN(SCT!$G$8))=SCT!$G$8,LEFT(DULIEU!$W466,LEN(SCT!$G$8))=SCT!$G$8),DULIEU!H466,"")</f>
        <v/>
      </c>
      <c r="D474" s="853" t="str">
        <f>IF(OR(LEFT(DULIEU!$V466,LEN(SCT!$G$8))=SCT!$G$8,LEFT(DULIEU!$W466,LEN(SCT!$G$8))=SCT!$G$8),DULIEU!J466,"")</f>
        <v/>
      </c>
      <c r="E474" s="853" t="str">
        <f>IF(OR(LEFT(DULIEU!$V466,LEN(SCT!$G$8))=SCT!$G$8,LEFT(DULIEU!$W466,LEN(SCT!$G$8))=SCT!$G$8),DULIEU!E466,"")</f>
        <v/>
      </c>
      <c r="F474" s="1179" t="str">
        <f>IF(OR(LEFT(DULIEU!$V466,LEN(SCT!$G$8))=SCT!$G$8,LEFT(DULIEU!$W466,LEN(SCT!$G$8))=SCT!$G$8),DULIEU!O466,"")</f>
        <v/>
      </c>
      <c r="G474" s="853" t="str">
        <f>IF(E474="","",IF(LEFT(DULIEU!$V466,LEN(SCT!$G$8))=SCT!$G$8,DULIEU!$W466,IF(LEFT(DULIEU!$W466,LEN(SCT!$G$8))=SCT!$G$8,DULIEU!$V466)))</f>
        <v/>
      </c>
      <c r="H474" s="854">
        <f>IF(E474="",0,IF(LEFT(DULIEU!$V466,LEN(SCT!$G$8))=SCT!$G$8,DULIEU!$X466,0))</f>
        <v>0</v>
      </c>
      <c r="I474" s="854">
        <f>IF(E474="",0,IF(LEFT(DULIEU!$W466,LEN(SCT!$G$8))=SCT!$G$8,DULIEU!$X466,0))</f>
        <v>0</v>
      </c>
      <c r="J474" s="855">
        <f>MAX($J$13+SUBTOTAL(9,$H$15:H474)-SUBTOTAL(9,$I$15:I474)-$K$13,0)</f>
        <v>2008267500</v>
      </c>
      <c r="K474" s="855">
        <f>MAX($K$13+SUBTOTAL(9,$I$15:I474)-SUBTOTAL(9,$H$15:H474)-$J$13,0)</f>
        <v>0</v>
      </c>
      <c r="L474" s="846" t="str">
        <f t="shared" si="8"/>
        <v/>
      </c>
      <c r="M474" s="420"/>
      <c r="N474" s="420"/>
      <c r="O474" s="420"/>
      <c r="P474" s="420"/>
      <c r="Q474" s="420"/>
      <c r="R474" s="420"/>
      <c r="S474" s="420"/>
      <c r="T474" s="420"/>
      <c r="U474" s="420"/>
      <c r="V474" s="420"/>
      <c r="W474" s="420"/>
      <c r="X474" s="420"/>
      <c r="Y474" s="420"/>
      <c r="Z474" s="420"/>
      <c r="AA474" s="420"/>
      <c r="AB474" s="420"/>
      <c r="AC474" s="420"/>
    </row>
    <row r="475" spans="1:29" ht="13.5" hidden="1" customHeight="1">
      <c r="A475" s="420"/>
      <c r="B475" s="853" t="str">
        <f>IF(OR(LEFT(DULIEU!$V467,LEN(SCT!$G$8))=SCT!$G$8,LEFT(DULIEU!$W467,LEN(SCT!$G$8))=SCT!$G$8),DULIEU!D467,"")</f>
        <v/>
      </c>
      <c r="C475" s="853" t="str">
        <f>IF(OR(LEFT(DULIEU!$V467,LEN(SCT!$G$8))=SCT!$G$8,LEFT(DULIEU!$W467,LEN(SCT!$G$8))=SCT!$G$8),DULIEU!H467,"")</f>
        <v/>
      </c>
      <c r="D475" s="853" t="str">
        <f>IF(OR(LEFT(DULIEU!$V467,LEN(SCT!$G$8))=SCT!$G$8,LEFT(DULIEU!$W467,LEN(SCT!$G$8))=SCT!$G$8),DULIEU!J467,"")</f>
        <v/>
      </c>
      <c r="E475" s="853" t="str">
        <f>IF(OR(LEFT(DULIEU!$V467,LEN(SCT!$G$8))=SCT!$G$8,LEFT(DULIEU!$W467,LEN(SCT!$G$8))=SCT!$G$8),DULIEU!E467,"")</f>
        <v/>
      </c>
      <c r="F475" s="1179" t="str">
        <f>IF(OR(LEFT(DULIEU!$V467,LEN(SCT!$G$8))=SCT!$G$8,LEFT(DULIEU!$W467,LEN(SCT!$G$8))=SCT!$G$8),DULIEU!O467,"")</f>
        <v/>
      </c>
      <c r="G475" s="853" t="str">
        <f>IF(E475="","",IF(LEFT(DULIEU!$V467,LEN(SCT!$G$8))=SCT!$G$8,DULIEU!$W467,IF(LEFT(DULIEU!$W467,LEN(SCT!$G$8))=SCT!$G$8,DULIEU!$V467)))</f>
        <v/>
      </c>
      <c r="H475" s="854">
        <f>IF(E475="",0,IF(LEFT(DULIEU!$V467,LEN(SCT!$G$8))=SCT!$G$8,DULIEU!$X467,0))</f>
        <v>0</v>
      </c>
      <c r="I475" s="854">
        <f>IF(E475="",0,IF(LEFT(DULIEU!$W467,LEN(SCT!$G$8))=SCT!$G$8,DULIEU!$X467,0))</f>
        <v>0</v>
      </c>
      <c r="J475" s="855">
        <f>MAX($J$13+SUBTOTAL(9,$H$15:H475)-SUBTOTAL(9,$I$15:I475)-$K$13,0)</f>
        <v>2008267500</v>
      </c>
      <c r="K475" s="855">
        <f>MAX($K$13+SUBTOTAL(9,$I$15:I475)-SUBTOTAL(9,$H$15:H475)-$J$13,0)</f>
        <v>0</v>
      </c>
      <c r="L475" s="846" t="str">
        <f t="shared" si="8"/>
        <v/>
      </c>
      <c r="M475" s="420"/>
      <c r="N475" s="420"/>
      <c r="O475" s="420"/>
      <c r="P475" s="420"/>
      <c r="Q475" s="420"/>
      <c r="R475" s="420"/>
      <c r="S475" s="420"/>
      <c r="T475" s="420"/>
      <c r="U475" s="420"/>
      <c r="V475" s="420"/>
      <c r="W475" s="420"/>
      <c r="X475" s="420"/>
      <c r="Y475" s="420"/>
      <c r="Z475" s="420"/>
      <c r="AA475" s="420"/>
      <c r="AB475" s="420"/>
      <c r="AC475" s="420"/>
    </row>
    <row r="476" spans="1:29" ht="13.5" hidden="1" customHeight="1">
      <c r="A476" s="420"/>
      <c r="B476" s="853" t="str">
        <f>IF(OR(LEFT(DULIEU!$V468,LEN(SCT!$G$8))=SCT!$G$8,LEFT(DULIEU!$W468,LEN(SCT!$G$8))=SCT!$G$8),DULIEU!D468,"")</f>
        <v/>
      </c>
      <c r="C476" s="853" t="str">
        <f>IF(OR(LEFT(DULIEU!$V468,LEN(SCT!$G$8))=SCT!$G$8,LEFT(DULIEU!$W468,LEN(SCT!$G$8))=SCT!$G$8),DULIEU!H468,"")</f>
        <v/>
      </c>
      <c r="D476" s="853" t="str">
        <f>IF(OR(LEFT(DULIEU!$V468,LEN(SCT!$G$8))=SCT!$G$8,LEFT(DULIEU!$W468,LEN(SCT!$G$8))=SCT!$G$8),DULIEU!J468,"")</f>
        <v/>
      </c>
      <c r="E476" s="853" t="str">
        <f>IF(OR(LEFT(DULIEU!$V468,LEN(SCT!$G$8))=SCT!$G$8,LEFT(DULIEU!$W468,LEN(SCT!$G$8))=SCT!$G$8),DULIEU!E468,"")</f>
        <v/>
      </c>
      <c r="F476" s="1179" t="str">
        <f>IF(OR(LEFT(DULIEU!$V468,LEN(SCT!$G$8))=SCT!$G$8,LEFT(DULIEU!$W468,LEN(SCT!$G$8))=SCT!$G$8),DULIEU!O468,"")</f>
        <v/>
      </c>
      <c r="G476" s="853" t="str">
        <f>IF(E476="","",IF(LEFT(DULIEU!$V468,LEN(SCT!$G$8))=SCT!$G$8,DULIEU!$W468,IF(LEFT(DULIEU!$W468,LEN(SCT!$G$8))=SCT!$G$8,DULIEU!$V468)))</f>
        <v/>
      </c>
      <c r="H476" s="854">
        <f>IF(E476="",0,IF(LEFT(DULIEU!$V468,LEN(SCT!$G$8))=SCT!$G$8,DULIEU!$X468,0))</f>
        <v>0</v>
      </c>
      <c r="I476" s="854">
        <f>IF(E476="",0,IF(LEFT(DULIEU!$W468,LEN(SCT!$G$8))=SCT!$G$8,DULIEU!$X468,0))</f>
        <v>0</v>
      </c>
      <c r="J476" s="855">
        <f>MAX($J$13+SUBTOTAL(9,$H$15:H476)-SUBTOTAL(9,$I$15:I476)-$K$13,0)</f>
        <v>2008267500</v>
      </c>
      <c r="K476" s="855">
        <f>MAX($K$13+SUBTOTAL(9,$I$15:I476)-SUBTOTAL(9,$H$15:H476)-$J$13,0)</f>
        <v>0</v>
      </c>
      <c r="L476" s="846" t="str">
        <f t="shared" si="8"/>
        <v/>
      </c>
      <c r="M476" s="420"/>
      <c r="N476" s="420"/>
      <c r="O476" s="420"/>
      <c r="P476" s="420"/>
      <c r="Q476" s="420"/>
      <c r="R476" s="420"/>
      <c r="S476" s="420"/>
      <c r="T476" s="420"/>
      <c r="U476" s="420"/>
      <c r="V476" s="420"/>
      <c r="W476" s="420"/>
      <c r="X476" s="420"/>
      <c r="Y476" s="420"/>
      <c r="Z476" s="420"/>
      <c r="AA476" s="420"/>
      <c r="AB476" s="420"/>
      <c r="AC476" s="420"/>
    </row>
    <row r="477" spans="1:29" ht="13.5" hidden="1" customHeight="1">
      <c r="A477" s="420"/>
      <c r="B477" s="853" t="str">
        <f>IF(OR(LEFT(DULIEU!$V469,LEN(SCT!$G$8))=SCT!$G$8,LEFT(DULIEU!$W469,LEN(SCT!$G$8))=SCT!$G$8),DULIEU!D469,"")</f>
        <v/>
      </c>
      <c r="C477" s="853" t="str">
        <f>IF(OR(LEFT(DULIEU!$V469,LEN(SCT!$G$8))=SCT!$G$8,LEFT(DULIEU!$W469,LEN(SCT!$G$8))=SCT!$G$8),DULIEU!H469,"")</f>
        <v/>
      </c>
      <c r="D477" s="853" t="str">
        <f>IF(OR(LEFT(DULIEU!$V469,LEN(SCT!$G$8))=SCT!$G$8,LEFT(DULIEU!$W469,LEN(SCT!$G$8))=SCT!$G$8),DULIEU!J469,"")</f>
        <v/>
      </c>
      <c r="E477" s="853" t="str">
        <f>IF(OR(LEFT(DULIEU!$V469,LEN(SCT!$G$8))=SCT!$G$8,LEFT(DULIEU!$W469,LEN(SCT!$G$8))=SCT!$G$8),DULIEU!E469,"")</f>
        <v/>
      </c>
      <c r="F477" s="1179" t="str">
        <f>IF(OR(LEFT(DULIEU!$V469,LEN(SCT!$G$8))=SCT!$G$8,LEFT(DULIEU!$W469,LEN(SCT!$G$8))=SCT!$G$8),DULIEU!O469,"")</f>
        <v/>
      </c>
      <c r="G477" s="853" t="str">
        <f>IF(E477="","",IF(LEFT(DULIEU!$V469,LEN(SCT!$G$8))=SCT!$G$8,DULIEU!$W469,IF(LEFT(DULIEU!$W469,LEN(SCT!$G$8))=SCT!$G$8,DULIEU!$V469)))</f>
        <v/>
      </c>
      <c r="H477" s="854">
        <f>IF(E477="",0,IF(LEFT(DULIEU!$V469,LEN(SCT!$G$8))=SCT!$G$8,DULIEU!$X469,0))</f>
        <v>0</v>
      </c>
      <c r="I477" s="854">
        <f>IF(E477="",0,IF(LEFT(DULIEU!$W469,LEN(SCT!$G$8))=SCT!$G$8,DULIEU!$X469,0))</f>
        <v>0</v>
      </c>
      <c r="J477" s="855">
        <f>MAX($J$13+SUBTOTAL(9,$H$15:H477)-SUBTOTAL(9,$I$15:I477)-$K$13,0)</f>
        <v>2008267500</v>
      </c>
      <c r="K477" s="855">
        <f>MAX($K$13+SUBTOTAL(9,$I$15:I477)-SUBTOTAL(9,$H$15:H477)-$J$13,0)</f>
        <v>0</v>
      </c>
      <c r="L477" s="846" t="str">
        <f t="shared" si="8"/>
        <v/>
      </c>
      <c r="M477" s="420"/>
      <c r="N477" s="420"/>
      <c r="O477" s="420"/>
      <c r="P477" s="420"/>
      <c r="Q477" s="420"/>
      <c r="R477" s="420"/>
      <c r="S477" s="420"/>
      <c r="T477" s="420"/>
      <c r="U477" s="420"/>
      <c r="V477" s="420"/>
      <c r="W477" s="420"/>
      <c r="X477" s="420"/>
      <c r="Y477" s="420"/>
      <c r="Z477" s="420"/>
      <c r="AA477" s="420"/>
      <c r="AB477" s="420"/>
      <c r="AC477" s="420"/>
    </row>
    <row r="478" spans="1:29" ht="13.5" hidden="1" customHeight="1">
      <c r="A478" s="420"/>
      <c r="B478" s="853" t="str">
        <f>IF(OR(LEFT(DULIEU!$V470,LEN(SCT!$G$8))=SCT!$G$8,LEFT(DULIEU!$W470,LEN(SCT!$G$8))=SCT!$G$8),DULIEU!D470,"")</f>
        <v/>
      </c>
      <c r="C478" s="853" t="str">
        <f>IF(OR(LEFT(DULIEU!$V470,LEN(SCT!$G$8))=SCT!$G$8,LEFT(DULIEU!$W470,LEN(SCT!$G$8))=SCT!$G$8),DULIEU!H470,"")</f>
        <v/>
      </c>
      <c r="D478" s="853" t="str">
        <f>IF(OR(LEFT(DULIEU!$V470,LEN(SCT!$G$8))=SCT!$G$8,LEFT(DULIEU!$W470,LEN(SCT!$G$8))=SCT!$G$8),DULIEU!J470,"")</f>
        <v/>
      </c>
      <c r="E478" s="853" t="str">
        <f>IF(OR(LEFT(DULIEU!$V470,LEN(SCT!$G$8))=SCT!$G$8,LEFT(DULIEU!$W470,LEN(SCT!$G$8))=SCT!$G$8),DULIEU!E470,"")</f>
        <v/>
      </c>
      <c r="F478" s="1179" t="str">
        <f>IF(OR(LEFT(DULIEU!$V470,LEN(SCT!$G$8))=SCT!$G$8,LEFT(DULIEU!$W470,LEN(SCT!$G$8))=SCT!$G$8),DULIEU!O470,"")</f>
        <v/>
      </c>
      <c r="G478" s="853" t="str">
        <f>IF(E478="","",IF(LEFT(DULIEU!$V470,LEN(SCT!$G$8))=SCT!$G$8,DULIEU!$W470,IF(LEFT(DULIEU!$W470,LEN(SCT!$G$8))=SCT!$G$8,DULIEU!$V470)))</f>
        <v/>
      </c>
      <c r="H478" s="854">
        <f>IF(E478="",0,IF(LEFT(DULIEU!$V470,LEN(SCT!$G$8))=SCT!$G$8,DULIEU!$X470,0))</f>
        <v>0</v>
      </c>
      <c r="I478" s="854">
        <f>IF(E478="",0,IF(LEFT(DULIEU!$W470,LEN(SCT!$G$8))=SCT!$G$8,DULIEU!$X470,0))</f>
        <v>0</v>
      </c>
      <c r="J478" s="855">
        <f>MAX($J$13+SUBTOTAL(9,$H$15:H478)-SUBTOTAL(9,$I$15:I478)-$K$13,0)</f>
        <v>2008267500</v>
      </c>
      <c r="K478" s="855">
        <f>MAX($K$13+SUBTOTAL(9,$I$15:I478)-SUBTOTAL(9,$H$15:H478)-$J$13,0)</f>
        <v>0</v>
      </c>
      <c r="L478" s="846" t="str">
        <f t="shared" si="8"/>
        <v/>
      </c>
      <c r="M478" s="420"/>
      <c r="N478" s="420"/>
      <c r="O478" s="420"/>
      <c r="P478" s="420"/>
      <c r="Q478" s="420"/>
      <c r="R478" s="420"/>
      <c r="S478" s="420"/>
      <c r="T478" s="420"/>
      <c r="U478" s="420"/>
      <c r="V478" s="420"/>
      <c r="W478" s="420"/>
      <c r="X478" s="420"/>
      <c r="Y478" s="420"/>
      <c r="Z478" s="420"/>
      <c r="AA478" s="420"/>
      <c r="AB478" s="420"/>
      <c r="AC478" s="420"/>
    </row>
    <row r="479" spans="1:29" ht="13.5" hidden="1" customHeight="1">
      <c r="A479" s="420"/>
      <c r="B479" s="853" t="str">
        <f>IF(OR(LEFT(DULIEU!$V471,LEN(SCT!$G$8))=SCT!$G$8,LEFT(DULIEU!$W471,LEN(SCT!$G$8))=SCT!$G$8),DULIEU!D471,"")</f>
        <v/>
      </c>
      <c r="C479" s="853" t="str">
        <f>IF(OR(LEFT(DULIEU!$V471,LEN(SCT!$G$8))=SCT!$G$8,LEFT(DULIEU!$W471,LEN(SCT!$G$8))=SCT!$G$8),DULIEU!H471,"")</f>
        <v/>
      </c>
      <c r="D479" s="853" t="str">
        <f>IF(OR(LEFT(DULIEU!$V471,LEN(SCT!$G$8))=SCT!$G$8,LEFT(DULIEU!$W471,LEN(SCT!$G$8))=SCT!$G$8),DULIEU!J471,"")</f>
        <v/>
      </c>
      <c r="E479" s="853" t="str">
        <f>IF(OR(LEFT(DULIEU!$V471,LEN(SCT!$G$8))=SCT!$G$8,LEFT(DULIEU!$W471,LEN(SCT!$G$8))=SCT!$G$8),DULIEU!E471,"")</f>
        <v/>
      </c>
      <c r="F479" s="1179" t="str">
        <f>IF(OR(LEFT(DULIEU!$V471,LEN(SCT!$G$8))=SCT!$G$8,LEFT(DULIEU!$W471,LEN(SCT!$G$8))=SCT!$G$8),DULIEU!O471,"")</f>
        <v/>
      </c>
      <c r="G479" s="853" t="str">
        <f>IF(E479="","",IF(LEFT(DULIEU!$V471,LEN(SCT!$G$8))=SCT!$G$8,DULIEU!$W471,IF(LEFT(DULIEU!$W471,LEN(SCT!$G$8))=SCT!$G$8,DULIEU!$V471)))</f>
        <v/>
      </c>
      <c r="H479" s="854">
        <f>IF(E479="",0,IF(LEFT(DULIEU!$V471,LEN(SCT!$G$8))=SCT!$G$8,DULIEU!$X471,0))</f>
        <v>0</v>
      </c>
      <c r="I479" s="854">
        <f>IF(E479="",0,IF(LEFT(DULIEU!$W471,LEN(SCT!$G$8))=SCT!$G$8,DULIEU!$X471,0))</f>
        <v>0</v>
      </c>
      <c r="J479" s="855">
        <f>MAX($J$13+SUBTOTAL(9,$H$15:H479)-SUBTOTAL(9,$I$15:I479)-$K$13,0)</f>
        <v>2008267500</v>
      </c>
      <c r="K479" s="855">
        <f>MAX($K$13+SUBTOTAL(9,$I$15:I479)-SUBTOTAL(9,$H$15:H479)-$J$13,0)</f>
        <v>0</v>
      </c>
      <c r="L479" s="846" t="str">
        <f t="shared" si="8"/>
        <v/>
      </c>
      <c r="M479" s="420"/>
      <c r="N479" s="420"/>
      <c r="O479" s="420"/>
      <c r="P479" s="420"/>
      <c r="Q479" s="420"/>
      <c r="R479" s="420"/>
      <c r="S479" s="420"/>
      <c r="T479" s="420"/>
      <c r="U479" s="420"/>
      <c r="V479" s="420"/>
      <c r="W479" s="420"/>
      <c r="X479" s="420"/>
      <c r="Y479" s="420"/>
      <c r="Z479" s="420"/>
      <c r="AA479" s="420"/>
      <c r="AB479" s="420"/>
      <c r="AC479" s="420"/>
    </row>
    <row r="480" spans="1:29" ht="13.5" hidden="1" customHeight="1">
      <c r="A480" s="420"/>
      <c r="B480" s="853" t="str">
        <f>IF(OR(LEFT(DULIEU!$V472,LEN(SCT!$G$8))=SCT!$G$8,LEFT(DULIEU!$W472,LEN(SCT!$G$8))=SCT!$G$8),DULIEU!D472,"")</f>
        <v/>
      </c>
      <c r="C480" s="853" t="str">
        <f>IF(OR(LEFT(DULIEU!$V472,LEN(SCT!$G$8))=SCT!$G$8,LEFT(DULIEU!$W472,LEN(SCT!$G$8))=SCT!$G$8),DULIEU!H472,"")</f>
        <v/>
      </c>
      <c r="D480" s="853" t="str">
        <f>IF(OR(LEFT(DULIEU!$V472,LEN(SCT!$G$8))=SCT!$G$8,LEFT(DULIEU!$W472,LEN(SCT!$G$8))=SCT!$G$8),DULIEU!J472,"")</f>
        <v/>
      </c>
      <c r="E480" s="853" t="str">
        <f>IF(OR(LEFT(DULIEU!$V472,LEN(SCT!$G$8))=SCT!$G$8,LEFT(DULIEU!$W472,LEN(SCT!$G$8))=SCT!$G$8),DULIEU!E472,"")</f>
        <v/>
      </c>
      <c r="F480" s="1179" t="str">
        <f>IF(OR(LEFT(DULIEU!$V472,LEN(SCT!$G$8))=SCT!$G$8,LEFT(DULIEU!$W472,LEN(SCT!$G$8))=SCT!$G$8),DULIEU!O472,"")</f>
        <v/>
      </c>
      <c r="G480" s="853" t="str">
        <f>IF(E480="","",IF(LEFT(DULIEU!$V472,LEN(SCT!$G$8))=SCT!$G$8,DULIEU!$W472,IF(LEFT(DULIEU!$W472,LEN(SCT!$G$8))=SCT!$G$8,DULIEU!$V472)))</f>
        <v/>
      </c>
      <c r="H480" s="854">
        <f>IF(E480="",0,IF(LEFT(DULIEU!$V472,LEN(SCT!$G$8))=SCT!$G$8,DULIEU!$X472,0))</f>
        <v>0</v>
      </c>
      <c r="I480" s="854">
        <f>IF(E480="",0,IF(LEFT(DULIEU!$W472,LEN(SCT!$G$8))=SCT!$G$8,DULIEU!$X472,0))</f>
        <v>0</v>
      </c>
      <c r="J480" s="855">
        <f>MAX($J$13+SUBTOTAL(9,$H$15:H480)-SUBTOTAL(9,$I$15:I480)-$K$13,0)</f>
        <v>2008267500</v>
      </c>
      <c r="K480" s="855">
        <f>MAX($K$13+SUBTOTAL(9,$I$15:I480)-SUBTOTAL(9,$H$15:H480)-$J$13,0)</f>
        <v>0</v>
      </c>
      <c r="L480" s="846" t="str">
        <f t="shared" si="8"/>
        <v/>
      </c>
      <c r="M480" s="420"/>
      <c r="N480" s="420"/>
      <c r="O480" s="420"/>
      <c r="P480" s="420"/>
      <c r="Q480" s="420"/>
      <c r="R480" s="420"/>
      <c r="S480" s="420"/>
      <c r="T480" s="420"/>
      <c r="U480" s="420"/>
      <c r="V480" s="420"/>
      <c r="W480" s="420"/>
      <c r="X480" s="420"/>
      <c r="Y480" s="420"/>
      <c r="Z480" s="420"/>
      <c r="AA480" s="420"/>
      <c r="AB480" s="420"/>
      <c r="AC480" s="420"/>
    </row>
    <row r="481" spans="1:29" ht="13.5" hidden="1" customHeight="1">
      <c r="A481" s="420"/>
      <c r="B481" s="853" t="str">
        <f>IF(OR(LEFT(DULIEU!$V473,LEN(SCT!$G$8))=SCT!$G$8,LEFT(DULIEU!$W473,LEN(SCT!$G$8))=SCT!$G$8),DULIEU!D473,"")</f>
        <v/>
      </c>
      <c r="C481" s="853" t="str">
        <f>IF(OR(LEFT(DULIEU!$V473,LEN(SCT!$G$8))=SCT!$G$8,LEFT(DULIEU!$W473,LEN(SCT!$G$8))=SCT!$G$8),DULIEU!H473,"")</f>
        <v/>
      </c>
      <c r="D481" s="853" t="str">
        <f>IF(OR(LEFT(DULIEU!$V473,LEN(SCT!$G$8))=SCT!$G$8,LEFT(DULIEU!$W473,LEN(SCT!$G$8))=SCT!$G$8),DULIEU!J473,"")</f>
        <v/>
      </c>
      <c r="E481" s="853" t="str">
        <f>IF(OR(LEFT(DULIEU!$V473,LEN(SCT!$G$8))=SCT!$G$8,LEFT(DULIEU!$W473,LEN(SCT!$G$8))=SCT!$G$8),DULIEU!E473,"")</f>
        <v/>
      </c>
      <c r="F481" s="1179" t="str">
        <f>IF(OR(LEFT(DULIEU!$V473,LEN(SCT!$G$8))=SCT!$G$8,LEFT(DULIEU!$W473,LEN(SCT!$G$8))=SCT!$G$8),DULIEU!O473,"")</f>
        <v/>
      </c>
      <c r="G481" s="853" t="str">
        <f>IF(E481="","",IF(LEFT(DULIEU!$V473,LEN(SCT!$G$8))=SCT!$G$8,DULIEU!$W473,IF(LEFT(DULIEU!$W473,LEN(SCT!$G$8))=SCT!$G$8,DULIEU!$V473)))</f>
        <v/>
      </c>
      <c r="H481" s="854">
        <f>IF(E481="",0,IF(LEFT(DULIEU!$V473,LEN(SCT!$G$8))=SCT!$G$8,DULIEU!$X473,0))</f>
        <v>0</v>
      </c>
      <c r="I481" s="854">
        <f>IF(E481="",0,IF(LEFT(DULIEU!$W473,LEN(SCT!$G$8))=SCT!$G$8,DULIEU!$X473,0))</f>
        <v>0</v>
      </c>
      <c r="J481" s="855">
        <f>MAX($J$13+SUBTOTAL(9,$H$15:H481)-SUBTOTAL(9,$I$15:I481)-$K$13,0)</f>
        <v>2008267500</v>
      </c>
      <c r="K481" s="855">
        <f>MAX($K$13+SUBTOTAL(9,$I$15:I481)-SUBTOTAL(9,$H$15:H481)-$J$13,0)</f>
        <v>0</v>
      </c>
      <c r="L481" s="846" t="str">
        <f t="shared" si="8"/>
        <v/>
      </c>
      <c r="M481" s="420"/>
      <c r="N481" s="420"/>
      <c r="O481" s="420"/>
      <c r="P481" s="420"/>
      <c r="Q481" s="420"/>
      <c r="R481" s="420"/>
      <c r="S481" s="420"/>
      <c r="T481" s="420"/>
      <c r="U481" s="420"/>
      <c r="V481" s="420"/>
      <c r="W481" s="420"/>
      <c r="X481" s="420"/>
      <c r="Y481" s="420"/>
      <c r="Z481" s="420"/>
      <c r="AA481" s="420"/>
      <c r="AB481" s="420"/>
      <c r="AC481" s="420"/>
    </row>
    <row r="482" spans="1:29" ht="13.5" hidden="1" customHeight="1">
      <c r="A482" s="420"/>
      <c r="B482" s="853" t="str">
        <f>IF(OR(LEFT(DULIEU!$V474,LEN(SCT!$G$8))=SCT!$G$8,LEFT(DULIEU!$W474,LEN(SCT!$G$8))=SCT!$G$8),DULIEU!D474,"")</f>
        <v/>
      </c>
      <c r="C482" s="853" t="str">
        <f>IF(OR(LEFT(DULIEU!$V474,LEN(SCT!$G$8))=SCT!$G$8,LEFT(DULIEU!$W474,LEN(SCT!$G$8))=SCT!$G$8),DULIEU!H474,"")</f>
        <v/>
      </c>
      <c r="D482" s="853" t="str">
        <f>IF(OR(LEFT(DULIEU!$V474,LEN(SCT!$G$8))=SCT!$G$8,LEFT(DULIEU!$W474,LEN(SCT!$G$8))=SCT!$G$8),DULIEU!J474,"")</f>
        <v/>
      </c>
      <c r="E482" s="853" t="str">
        <f>IF(OR(LEFT(DULIEU!$V474,LEN(SCT!$G$8))=SCT!$G$8,LEFT(DULIEU!$W474,LEN(SCT!$G$8))=SCT!$G$8),DULIEU!E474,"")</f>
        <v/>
      </c>
      <c r="F482" s="1179" t="str">
        <f>IF(OR(LEFT(DULIEU!$V474,LEN(SCT!$G$8))=SCT!$G$8,LEFT(DULIEU!$W474,LEN(SCT!$G$8))=SCT!$G$8),DULIEU!O474,"")</f>
        <v/>
      </c>
      <c r="G482" s="853" t="str">
        <f>IF(E482="","",IF(LEFT(DULIEU!$V474,LEN(SCT!$G$8))=SCT!$G$8,DULIEU!$W474,IF(LEFT(DULIEU!$W474,LEN(SCT!$G$8))=SCT!$G$8,DULIEU!$V474)))</f>
        <v/>
      </c>
      <c r="H482" s="854">
        <f>IF(E482="",0,IF(LEFT(DULIEU!$V474,LEN(SCT!$G$8))=SCT!$G$8,DULIEU!$X474,0))</f>
        <v>0</v>
      </c>
      <c r="I482" s="854">
        <f>IF(E482="",0,IF(LEFT(DULIEU!$W474,LEN(SCT!$G$8))=SCT!$G$8,DULIEU!$X474,0))</f>
        <v>0</v>
      </c>
      <c r="J482" s="855">
        <f>MAX($J$13+SUBTOTAL(9,$H$15:H482)-SUBTOTAL(9,$I$15:I482)-$K$13,0)</f>
        <v>2008267500</v>
      </c>
      <c r="K482" s="855">
        <f>MAX($K$13+SUBTOTAL(9,$I$15:I482)-SUBTOTAL(9,$H$15:H482)-$J$13,0)</f>
        <v>0</v>
      </c>
      <c r="L482" s="846" t="str">
        <f t="shared" si="8"/>
        <v/>
      </c>
      <c r="M482" s="420"/>
      <c r="N482" s="420"/>
      <c r="O482" s="420"/>
      <c r="P482" s="420"/>
      <c r="Q482" s="420"/>
      <c r="R482" s="420"/>
      <c r="S482" s="420"/>
      <c r="T482" s="420"/>
      <c r="U482" s="420"/>
      <c r="V482" s="420"/>
      <c r="W482" s="420"/>
      <c r="X482" s="420"/>
      <c r="Y482" s="420"/>
      <c r="Z482" s="420"/>
      <c r="AA482" s="420"/>
      <c r="AB482" s="420"/>
      <c r="AC482" s="420"/>
    </row>
    <row r="483" spans="1:29" ht="13.5" hidden="1" customHeight="1">
      <c r="A483" s="420"/>
      <c r="B483" s="853" t="str">
        <f>IF(OR(LEFT(DULIEU!$V475,LEN(SCT!$G$8))=SCT!$G$8,LEFT(DULIEU!$W475,LEN(SCT!$G$8))=SCT!$G$8),DULIEU!D475,"")</f>
        <v/>
      </c>
      <c r="C483" s="853" t="str">
        <f>IF(OR(LEFT(DULIEU!$V475,LEN(SCT!$G$8))=SCT!$G$8,LEFT(DULIEU!$W475,LEN(SCT!$G$8))=SCT!$G$8),DULIEU!H475,"")</f>
        <v/>
      </c>
      <c r="D483" s="853" t="str">
        <f>IF(OR(LEFT(DULIEU!$V475,LEN(SCT!$G$8))=SCT!$G$8,LEFT(DULIEU!$W475,LEN(SCT!$G$8))=SCT!$G$8),DULIEU!J475,"")</f>
        <v/>
      </c>
      <c r="E483" s="853" t="str">
        <f>IF(OR(LEFT(DULIEU!$V475,LEN(SCT!$G$8))=SCT!$G$8,LEFT(DULIEU!$W475,LEN(SCT!$G$8))=SCT!$G$8),DULIEU!E475,"")</f>
        <v/>
      </c>
      <c r="F483" s="1179" t="str">
        <f>IF(OR(LEFT(DULIEU!$V475,LEN(SCT!$G$8))=SCT!$G$8,LEFT(DULIEU!$W475,LEN(SCT!$G$8))=SCT!$G$8),DULIEU!O475,"")</f>
        <v/>
      </c>
      <c r="G483" s="853" t="str">
        <f>IF(E483="","",IF(LEFT(DULIEU!$V475,LEN(SCT!$G$8))=SCT!$G$8,DULIEU!$W475,IF(LEFT(DULIEU!$W475,LEN(SCT!$G$8))=SCT!$G$8,DULIEU!$V475)))</f>
        <v/>
      </c>
      <c r="H483" s="854">
        <f>IF(E483="",0,IF(LEFT(DULIEU!$V475,LEN(SCT!$G$8))=SCT!$G$8,DULIEU!$X475,0))</f>
        <v>0</v>
      </c>
      <c r="I483" s="854">
        <f>IF(E483="",0,IF(LEFT(DULIEU!$W475,LEN(SCT!$G$8))=SCT!$G$8,DULIEU!$X475,0))</f>
        <v>0</v>
      </c>
      <c r="J483" s="855">
        <f>MAX($J$13+SUBTOTAL(9,$H$15:H483)-SUBTOTAL(9,$I$15:I483)-$K$13,0)</f>
        <v>2008267500</v>
      </c>
      <c r="K483" s="855">
        <f>MAX($K$13+SUBTOTAL(9,$I$15:I483)-SUBTOTAL(9,$H$15:H483)-$J$13,0)</f>
        <v>0</v>
      </c>
      <c r="L483" s="846" t="str">
        <f t="shared" si="8"/>
        <v/>
      </c>
      <c r="M483" s="420"/>
      <c r="N483" s="420"/>
      <c r="O483" s="420"/>
      <c r="P483" s="420"/>
      <c r="Q483" s="420"/>
      <c r="R483" s="420"/>
      <c r="S483" s="420"/>
      <c r="T483" s="420"/>
      <c r="U483" s="420"/>
      <c r="V483" s="420"/>
      <c r="W483" s="420"/>
      <c r="X483" s="420"/>
      <c r="Y483" s="420"/>
      <c r="Z483" s="420"/>
      <c r="AA483" s="420"/>
      <c r="AB483" s="420"/>
      <c r="AC483" s="420"/>
    </row>
    <row r="484" spans="1:29" ht="13.5" hidden="1" customHeight="1">
      <c r="A484" s="420"/>
      <c r="B484" s="853" t="str">
        <f>IF(OR(LEFT(DULIEU!$V476,LEN(SCT!$G$8))=SCT!$G$8,LEFT(DULIEU!$W476,LEN(SCT!$G$8))=SCT!$G$8),DULIEU!D476,"")</f>
        <v/>
      </c>
      <c r="C484" s="853" t="str">
        <f>IF(OR(LEFT(DULIEU!$V476,LEN(SCT!$G$8))=SCT!$G$8,LEFT(DULIEU!$W476,LEN(SCT!$G$8))=SCT!$G$8),DULIEU!H476,"")</f>
        <v/>
      </c>
      <c r="D484" s="853" t="str">
        <f>IF(OR(LEFT(DULIEU!$V476,LEN(SCT!$G$8))=SCT!$G$8,LEFT(DULIEU!$W476,LEN(SCT!$G$8))=SCT!$G$8),DULIEU!J476,"")</f>
        <v/>
      </c>
      <c r="E484" s="853" t="str">
        <f>IF(OR(LEFT(DULIEU!$V476,LEN(SCT!$G$8))=SCT!$G$8,LEFT(DULIEU!$W476,LEN(SCT!$G$8))=SCT!$G$8),DULIEU!E476,"")</f>
        <v/>
      </c>
      <c r="F484" s="1179" t="str">
        <f>IF(OR(LEFT(DULIEU!$V476,LEN(SCT!$G$8))=SCT!$G$8,LEFT(DULIEU!$W476,LEN(SCT!$G$8))=SCT!$G$8),DULIEU!O476,"")</f>
        <v/>
      </c>
      <c r="G484" s="853" t="str">
        <f>IF(E484="","",IF(LEFT(DULIEU!$V476,LEN(SCT!$G$8))=SCT!$G$8,DULIEU!$W476,IF(LEFT(DULIEU!$W476,LEN(SCT!$G$8))=SCT!$G$8,DULIEU!$V476)))</f>
        <v/>
      </c>
      <c r="H484" s="854">
        <f>IF(E484="",0,IF(LEFT(DULIEU!$V476,LEN(SCT!$G$8))=SCT!$G$8,DULIEU!$X476,0))</f>
        <v>0</v>
      </c>
      <c r="I484" s="854">
        <f>IF(E484="",0,IF(LEFT(DULIEU!$W476,LEN(SCT!$G$8))=SCT!$G$8,DULIEU!$X476,0))</f>
        <v>0</v>
      </c>
      <c r="J484" s="855">
        <f>MAX($J$13+SUBTOTAL(9,$H$15:H484)-SUBTOTAL(9,$I$15:I484)-$K$13,0)</f>
        <v>2008267500</v>
      </c>
      <c r="K484" s="855">
        <f>MAX($K$13+SUBTOTAL(9,$I$15:I484)-SUBTOTAL(9,$H$15:H484)-$J$13,0)</f>
        <v>0</v>
      </c>
      <c r="L484" s="846" t="str">
        <f t="shared" si="8"/>
        <v/>
      </c>
      <c r="M484" s="420"/>
      <c r="N484" s="420"/>
      <c r="O484" s="420"/>
      <c r="P484" s="420"/>
      <c r="Q484" s="420"/>
      <c r="R484" s="420"/>
      <c r="S484" s="420"/>
      <c r="T484" s="420"/>
      <c r="U484" s="420"/>
      <c r="V484" s="420"/>
      <c r="W484" s="420"/>
      <c r="X484" s="420"/>
      <c r="Y484" s="420"/>
      <c r="Z484" s="420"/>
      <c r="AA484" s="420"/>
      <c r="AB484" s="420"/>
      <c r="AC484" s="420"/>
    </row>
    <row r="485" spans="1:29" ht="13.5" hidden="1" customHeight="1">
      <c r="A485" s="420"/>
      <c r="B485" s="853" t="str">
        <f>IF(OR(LEFT(DULIEU!$V477,LEN(SCT!$G$8))=SCT!$G$8,LEFT(DULIEU!$W477,LEN(SCT!$G$8))=SCT!$G$8),DULIEU!D477,"")</f>
        <v/>
      </c>
      <c r="C485" s="853" t="str">
        <f>IF(OR(LEFT(DULIEU!$V477,LEN(SCT!$G$8))=SCT!$G$8,LEFT(DULIEU!$W477,LEN(SCT!$G$8))=SCT!$G$8),DULIEU!H477,"")</f>
        <v/>
      </c>
      <c r="D485" s="853" t="str">
        <f>IF(OR(LEFT(DULIEU!$V477,LEN(SCT!$G$8))=SCT!$G$8,LEFT(DULIEU!$W477,LEN(SCT!$G$8))=SCT!$G$8),DULIEU!J477,"")</f>
        <v/>
      </c>
      <c r="E485" s="853" t="str">
        <f>IF(OR(LEFT(DULIEU!$V477,LEN(SCT!$G$8))=SCT!$G$8,LEFT(DULIEU!$W477,LEN(SCT!$G$8))=SCT!$G$8),DULIEU!E477,"")</f>
        <v/>
      </c>
      <c r="F485" s="1179" t="str">
        <f>IF(OR(LEFT(DULIEU!$V477,LEN(SCT!$G$8))=SCT!$G$8,LEFT(DULIEU!$W477,LEN(SCT!$G$8))=SCT!$G$8),DULIEU!O477,"")</f>
        <v/>
      </c>
      <c r="G485" s="853" t="str">
        <f>IF(E485="","",IF(LEFT(DULIEU!$V477,LEN(SCT!$G$8))=SCT!$G$8,DULIEU!$W477,IF(LEFT(DULIEU!$W477,LEN(SCT!$G$8))=SCT!$G$8,DULIEU!$V477)))</f>
        <v/>
      </c>
      <c r="H485" s="854">
        <f>IF(E485="",0,IF(LEFT(DULIEU!$V477,LEN(SCT!$G$8))=SCT!$G$8,DULIEU!$X477,0))</f>
        <v>0</v>
      </c>
      <c r="I485" s="854">
        <f>IF(E485="",0,IF(LEFT(DULIEU!$W477,LEN(SCT!$G$8))=SCT!$G$8,DULIEU!$X477,0))</f>
        <v>0</v>
      </c>
      <c r="J485" s="855">
        <f>MAX($J$13+SUBTOTAL(9,$H$15:H485)-SUBTOTAL(9,$I$15:I485)-$K$13,0)</f>
        <v>2008267500</v>
      </c>
      <c r="K485" s="855">
        <f>MAX($K$13+SUBTOTAL(9,$I$15:I485)-SUBTOTAL(9,$H$15:H485)-$J$13,0)</f>
        <v>0</v>
      </c>
      <c r="L485" s="846" t="str">
        <f t="shared" si="8"/>
        <v/>
      </c>
      <c r="M485" s="420"/>
      <c r="N485" s="420"/>
      <c r="O485" s="420"/>
      <c r="P485" s="420"/>
      <c r="Q485" s="420"/>
      <c r="R485" s="420"/>
      <c r="S485" s="420"/>
      <c r="T485" s="420"/>
      <c r="U485" s="420"/>
      <c r="V485" s="420"/>
      <c r="W485" s="420"/>
      <c r="X485" s="420"/>
      <c r="Y485" s="420"/>
      <c r="Z485" s="420"/>
      <c r="AA485" s="420"/>
      <c r="AB485" s="420"/>
      <c r="AC485" s="420"/>
    </row>
    <row r="486" spans="1:29" ht="13.5" hidden="1" customHeight="1">
      <c r="A486" s="420"/>
      <c r="B486" s="853" t="str">
        <f>IF(OR(LEFT(DULIEU!$V478,LEN(SCT!$G$8))=SCT!$G$8,LEFT(DULIEU!$W478,LEN(SCT!$G$8))=SCT!$G$8),DULIEU!D478,"")</f>
        <v/>
      </c>
      <c r="C486" s="853" t="str">
        <f>IF(OR(LEFT(DULIEU!$V478,LEN(SCT!$G$8))=SCT!$G$8,LEFT(DULIEU!$W478,LEN(SCT!$G$8))=SCT!$G$8),DULIEU!H478,"")</f>
        <v/>
      </c>
      <c r="D486" s="853" t="str">
        <f>IF(OR(LEFT(DULIEU!$V478,LEN(SCT!$G$8))=SCT!$G$8,LEFT(DULIEU!$W478,LEN(SCT!$G$8))=SCT!$G$8),DULIEU!J478,"")</f>
        <v/>
      </c>
      <c r="E486" s="853" t="str">
        <f>IF(OR(LEFT(DULIEU!$V478,LEN(SCT!$G$8))=SCT!$G$8,LEFT(DULIEU!$W478,LEN(SCT!$G$8))=SCT!$G$8),DULIEU!E478,"")</f>
        <v/>
      </c>
      <c r="F486" s="1179" t="str">
        <f>IF(OR(LEFT(DULIEU!$V478,LEN(SCT!$G$8))=SCT!$G$8,LEFT(DULIEU!$W478,LEN(SCT!$G$8))=SCT!$G$8),DULIEU!O478,"")</f>
        <v/>
      </c>
      <c r="G486" s="853" t="str">
        <f>IF(E486="","",IF(LEFT(DULIEU!$V478,LEN(SCT!$G$8))=SCT!$G$8,DULIEU!$W478,IF(LEFT(DULIEU!$W478,LEN(SCT!$G$8))=SCT!$G$8,DULIEU!$V478)))</f>
        <v/>
      </c>
      <c r="H486" s="854">
        <f>IF(E486="",0,IF(LEFT(DULIEU!$V478,LEN(SCT!$G$8))=SCT!$G$8,DULIEU!$X478,0))</f>
        <v>0</v>
      </c>
      <c r="I486" s="854">
        <f>IF(E486="",0,IF(LEFT(DULIEU!$W478,LEN(SCT!$G$8))=SCT!$G$8,DULIEU!$X478,0))</f>
        <v>0</v>
      </c>
      <c r="J486" s="855">
        <f>MAX($J$13+SUBTOTAL(9,$H$15:H486)-SUBTOTAL(9,$I$15:I486)-$K$13,0)</f>
        <v>2008267500</v>
      </c>
      <c r="K486" s="855">
        <f>MAX($K$13+SUBTOTAL(9,$I$15:I486)-SUBTOTAL(9,$H$15:H486)-$J$13,0)</f>
        <v>0</v>
      </c>
      <c r="L486" s="846" t="str">
        <f t="shared" si="8"/>
        <v/>
      </c>
      <c r="M486" s="420"/>
      <c r="N486" s="420"/>
      <c r="O486" s="420"/>
      <c r="P486" s="420"/>
      <c r="Q486" s="420"/>
      <c r="R486" s="420"/>
      <c r="S486" s="420"/>
      <c r="T486" s="420"/>
      <c r="U486" s="420"/>
      <c r="V486" s="420"/>
      <c r="W486" s="420"/>
      <c r="X486" s="420"/>
      <c r="Y486" s="420"/>
      <c r="Z486" s="420"/>
      <c r="AA486" s="420"/>
      <c r="AB486" s="420"/>
      <c r="AC486" s="420"/>
    </row>
    <row r="487" spans="1:29" ht="13.5" hidden="1" customHeight="1">
      <c r="A487" s="420"/>
      <c r="B487" s="853" t="str">
        <f>IF(OR(LEFT(DULIEU!$V479,LEN(SCT!$G$8))=SCT!$G$8,LEFT(DULIEU!$W479,LEN(SCT!$G$8))=SCT!$G$8),DULIEU!D479,"")</f>
        <v/>
      </c>
      <c r="C487" s="853" t="str">
        <f>IF(OR(LEFT(DULIEU!$V479,LEN(SCT!$G$8))=SCT!$G$8,LEFT(DULIEU!$W479,LEN(SCT!$G$8))=SCT!$G$8),DULIEU!H479,"")</f>
        <v/>
      </c>
      <c r="D487" s="853" t="str">
        <f>IF(OR(LEFT(DULIEU!$V479,LEN(SCT!$G$8))=SCT!$G$8,LEFT(DULIEU!$W479,LEN(SCT!$G$8))=SCT!$G$8),DULIEU!J479,"")</f>
        <v/>
      </c>
      <c r="E487" s="853" t="str">
        <f>IF(OR(LEFT(DULIEU!$V479,LEN(SCT!$G$8))=SCT!$G$8,LEFT(DULIEU!$W479,LEN(SCT!$G$8))=SCT!$G$8),DULIEU!E479,"")</f>
        <v/>
      </c>
      <c r="F487" s="1179" t="str">
        <f>IF(OR(LEFT(DULIEU!$V479,LEN(SCT!$G$8))=SCT!$G$8,LEFT(DULIEU!$W479,LEN(SCT!$G$8))=SCT!$G$8),DULIEU!O479,"")</f>
        <v/>
      </c>
      <c r="G487" s="853" t="str">
        <f>IF(E487="","",IF(LEFT(DULIEU!$V479,LEN(SCT!$G$8))=SCT!$G$8,DULIEU!$W479,IF(LEFT(DULIEU!$W479,LEN(SCT!$G$8))=SCT!$G$8,DULIEU!$V479)))</f>
        <v/>
      </c>
      <c r="H487" s="854">
        <f>IF(E487="",0,IF(LEFT(DULIEU!$V479,LEN(SCT!$G$8))=SCT!$G$8,DULIEU!$X479,0))</f>
        <v>0</v>
      </c>
      <c r="I487" s="854">
        <f>IF(E487="",0,IF(LEFT(DULIEU!$W479,LEN(SCT!$G$8))=SCT!$G$8,DULIEU!$X479,0))</f>
        <v>0</v>
      </c>
      <c r="J487" s="855">
        <f>MAX($J$13+SUBTOTAL(9,$H$15:H487)-SUBTOTAL(9,$I$15:I487)-$K$13,0)</f>
        <v>2008267500</v>
      </c>
      <c r="K487" s="855">
        <f>MAX($K$13+SUBTOTAL(9,$I$15:I487)-SUBTOTAL(9,$H$15:H487)-$J$13,0)</f>
        <v>0</v>
      </c>
      <c r="L487" s="846" t="str">
        <f t="shared" si="8"/>
        <v/>
      </c>
      <c r="M487" s="420"/>
      <c r="N487" s="420"/>
      <c r="O487" s="420"/>
      <c r="P487" s="420"/>
      <c r="Q487" s="420"/>
      <c r="R487" s="420"/>
      <c r="S487" s="420"/>
      <c r="T487" s="420"/>
      <c r="U487" s="420"/>
      <c r="V487" s="420"/>
      <c r="W487" s="420"/>
      <c r="X487" s="420"/>
      <c r="Y487" s="420"/>
      <c r="Z487" s="420"/>
      <c r="AA487" s="420"/>
      <c r="AB487" s="420"/>
      <c r="AC487" s="420"/>
    </row>
    <row r="488" spans="1:29" ht="13.5" hidden="1" customHeight="1">
      <c r="A488" s="420"/>
      <c r="B488" s="853" t="str">
        <f>IF(OR(LEFT(DULIEU!$V480,LEN(SCT!$G$8))=SCT!$G$8,LEFT(DULIEU!$W480,LEN(SCT!$G$8))=SCT!$G$8),DULIEU!D480,"")</f>
        <v/>
      </c>
      <c r="C488" s="853" t="str">
        <f>IF(OR(LEFT(DULIEU!$V480,LEN(SCT!$G$8))=SCT!$G$8,LEFT(DULIEU!$W480,LEN(SCT!$G$8))=SCT!$G$8),DULIEU!H480,"")</f>
        <v/>
      </c>
      <c r="D488" s="853" t="str">
        <f>IF(OR(LEFT(DULIEU!$V480,LEN(SCT!$G$8))=SCT!$G$8,LEFT(DULIEU!$W480,LEN(SCT!$G$8))=SCT!$G$8),DULIEU!J480,"")</f>
        <v/>
      </c>
      <c r="E488" s="853" t="str">
        <f>IF(OR(LEFT(DULIEU!$V480,LEN(SCT!$G$8))=SCT!$G$8,LEFT(DULIEU!$W480,LEN(SCT!$G$8))=SCT!$G$8),DULIEU!E480,"")</f>
        <v/>
      </c>
      <c r="F488" s="1179" t="str">
        <f>IF(OR(LEFT(DULIEU!$V480,LEN(SCT!$G$8))=SCT!$G$8,LEFT(DULIEU!$W480,LEN(SCT!$G$8))=SCT!$G$8),DULIEU!O480,"")</f>
        <v/>
      </c>
      <c r="G488" s="853" t="str">
        <f>IF(E488="","",IF(LEFT(DULIEU!$V480,LEN(SCT!$G$8))=SCT!$G$8,DULIEU!$W480,IF(LEFT(DULIEU!$W480,LEN(SCT!$G$8))=SCT!$G$8,DULIEU!$V480)))</f>
        <v/>
      </c>
      <c r="H488" s="854">
        <f>IF(E488="",0,IF(LEFT(DULIEU!$V480,LEN(SCT!$G$8))=SCT!$G$8,DULIEU!$X480,0))</f>
        <v>0</v>
      </c>
      <c r="I488" s="854">
        <f>IF(E488="",0,IF(LEFT(DULIEU!$W480,LEN(SCT!$G$8))=SCT!$G$8,DULIEU!$X480,0))</f>
        <v>0</v>
      </c>
      <c r="J488" s="855">
        <f>MAX($J$13+SUBTOTAL(9,$H$15:H488)-SUBTOTAL(9,$I$15:I488)-$K$13,0)</f>
        <v>2008267500</v>
      </c>
      <c r="K488" s="855">
        <f>MAX($K$13+SUBTOTAL(9,$I$15:I488)-SUBTOTAL(9,$H$15:H488)-$J$13,0)</f>
        <v>0</v>
      </c>
      <c r="L488" s="846" t="str">
        <f t="shared" si="8"/>
        <v/>
      </c>
      <c r="M488" s="420"/>
      <c r="N488" s="420"/>
      <c r="O488" s="420"/>
      <c r="P488" s="420"/>
      <c r="Q488" s="420"/>
      <c r="R488" s="420"/>
      <c r="S488" s="420"/>
      <c r="T488" s="420"/>
      <c r="U488" s="420"/>
      <c r="V488" s="420"/>
      <c r="W488" s="420"/>
      <c r="X488" s="420"/>
      <c r="Y488" s="420"/>
      <c r="Z488" s="420"/>
      <c r="AA488" s="420"/>
      <c r="AB488" s="420"/>
      <c r="AC488" s="420"/>
    </row>
    <row r="489" spans="1:29" ht="13.5" hidden="1" customHeight="1">
      <c r="A489" s="420"/>
      <c r="B489" s="853" t="str">
        <f>IF(OR(LEFT(DULIEU!$V481,LEN(SCT!$G$8))=SCT!$G$8,LEFT(DULIEU!$W481,LEN(SCT!$G$8))=SCT!$G$8),DULIEU!D481,"")</f>
        <v/>
      </c>
      <c r="C489" s="853" t="str">
        <f>IF(OR(LEFT(DULIEU!$V481,LEN(SCT!$G$8))=SCT!$G$8,LEFT(DULIEU!$W481,LEN(SCT!$G$8))=SCT!$G$8),DULIEU!H481,"")</f>
        <v/>
      </c>
      <c r="D489" s="853" t="str">
        <f>IF(OR(LEFT(DULIEU!$V481,LEN(SCT!$G$8))=SCT!$G$8,LEFT(DULIEU!$W481,LEN(SCT!$G$8))=SCT!$G$8),DULIEU!J481,"")</f>
        <v/>
      </c>
      <c r="E489" s="853" t="str">
        <f>IF(OR(LEFT(DULIEU!$V481,LEN(SCT!$G$8))=SCT!$G$8,LEFT(DULIEU!$W481,LEN(SCT!$G$8))=SCT!$G$8),DULIEU!E481,"")</f>
        <v/>
      </c>
      <c r="F489" s="1179" t="str">
        <f>IF(OR(LEFT(DULIEU!$V481,LEN(SCT!$G$8))=SCT!$G$8,LEFT(DULIEU!$W481,LEN(SCT!$G$8))=SCT!$G$8),DULIEU!O481,"")</f>
        <v/>
      </c>
      <c r="G489" s="853" t="str">
        <f>IF(E489="","",IF(LEFT(DULIEU!$V481,LEN(SCT!$G$8))=SCT!$G$8,DULIEU!$W481,IF(LEFT(DULIEU!$W481,LEN(SCT!$G$8))=SCT!$G$8,DULIEU!$V481)))</f>
        <v/>
      </c>
      <c r="H489" s="854">
        <f>IF(E489="",0,IF(LEFT(DULIEU!$V481,LEN(SCT!$G$8))=SCT!$G$8,DULIEU!$X481,0))</f>
        <v>0</v>
      </c>
      <c r="I489" s="854">
        <f>IF(E489="",0,IF(LEFT(DULIEU!$W481,LEN(SCT!$G$8))=SCT!$G$8,DULIEU!$X481,0))</f>
        <v>0</v>
      </c>
      <c r="J489" s="855">
        <f>MAX($J$13+SUBTOTAL(9,$H$15:H489)-SUBTOTAL(9,$I$15:I489)-$K$13,0)</f>
        <v>2008267500</v>
      </c>
      <c r="K489" s="855">
        <f>MAX($K$13+SUBTOTAL(9,$I$15:I489)-SUBTOTAL(9,$H$15:H489)-$J$13,0)</f>
        <v>0</v>
      </c>
      <c r="L489" s="846" t="str">
        <f t="shared" si="8"/>
        <v/>
      </c>
      <c r="M489" s="420"/>
      <c r="N489" s="420"/>
      <c r="O489" s="420"/>
      <c r="P489" s="420"/>
      <c r="Q489" s="420"/>
      <c r="R489" s="420"/>
      <c r="S489" s="420"/>
      <c r="T489" s="420"/>
      <c r="U489" s="420"/>
      <c r="V489" s="420"/>
      <c r="W489" s="420"/>
      <c r="X489" s="420"/>
      <c r="Y489" s="420"/>
      <c r="Z489" s="420"/>
      <c r="AA489" s="420"/>
      <c r="AB489" s="420"/>
      <c r="AC489" s="420"/>
    </row>
    <row r="490" spans="1:29" ht="13.5" hidden="1" customHeight="1">
      <c r="A490" s="420"/>
      <c r="B490" s="853" t="str">
        <f>IF(OR(LEFT(DULIEU!$V482,LEN(SCT!$G$8))=SCT!$G$8,LEFT(DULIEU!$W482,LEN(SCT!$G$8))=SCT!$G$8),DULIEU!D482,"")</f>
        <v/>
      </c>
      <c r="C490" s="853" t="str">
        <f>IF(OR(LEFT(DULIEU!$V482,LEN(SCT!$G$8))=SCT!$G$8,LEFT(DULIEU!$W482,LEN(SCT!$G$8))=SCT!$G$8),DULIEU!H482,"")</f>
        <v/>
      </c>
      <c r="D490" s="853" t="str">
        <f>IF(OR(LEFT(DULIEU!$V482,LEN(SCT!$G$8))=SCT!$G$8,LEFT(DULIEU!$W482,LEN(SCT!$G$8))=SCT!$G$8),DULIEU!J482,"")</f>
        <v/>
      </c>
      <c r="E490" s="853" t="str">
        <f>IF(OR(LEFT(DULIEU!$V482,LEN(SCT!$G$8))=SCT!$G$8,LEFT(DULIEU!$W482,LEN(SCT!$G$8))=SCT!$G$8),DULIEU!E482,"")</f>
        <v/>
      </c>
      <c r="F490" s="1179" t="str">
        <f>IF(OR(LEFT(DULIEU!$V482,LEN(SCT!$G$8))=SCT!$G$8,LEFT(DULIEU!$W482,LEN(SCT!$G$8))=SCT!$G$8),DULIEU!O482,"")</f>
        <v/>
      </c>
      <c r="G490" s="853" t="str">
        <f>IF(E490="","",IF(LEFT(DULIEU!$V482,LEN(SCT!$G$8))=SCT!$G$8,DULIEU!$W482,IF(LEFT(DULIEU!$W482,LEN(SCT!$G$8))=SCT!$G$8,DULIEU!$V482)))</f>
        <v/>
      </c>
      <c r="H490" s="854">
        <f>IF(E490="",0,IF(LEFT(DULIEU!$V482,LEN(SCT!$G$8))=SCT!$G$8,DULIEU!$X482,0))</f>
        <v>0</v>
      </c>
      <c r="I490" s="854">
        <f>IF(E490="",0,IF(LEFT(DULIEU!$W482,LEN(SCT!$G$8))=SCT!$G$8,DULIEU!$X482,0))</f>
        <v>0</v>
      </c>
      <c r="J490" s="855">
        <f>MAX($J$13+SUBTOTAL(9,$H$15:H490)-SUBTOTAL(9,$I$15:I490)-$K$13,0)</f>
        <v>2008267500</v>
      </c>
      <c r="K490" s="855">
        <f>MAX($K$13+SUBTOTAL(9,$I$15:I490)-SUBTOTAL(9,$H$15:H490)-$J$13,0)</f>
        <v>0</v>
      </c>
      <c r="L490" s="846" t="str">
        <f t="shared" si="8"/>
        <v/>
      </c>
      <c r="M490" s="420"/>
      <c r="N490" s="420"/>
      <c r="O490" s="420"/>
      <c r="P490" s="420"/>
      <c r="Q490" s="420"/>
      <c r="R490" s="420"/>
      <c r="S490" s="420"/>
      <c r="T490" s="420"/>
      <c r="U490" s="420"/>
      <c r="V490" s="420"/>
      <c r="W490" s="420"/>
      <c r="X490" s="420"/>
      <c r="Y490" s="420"/>
      <c r="Z490" s="420"/>
      <c r="AA490" s="420"/>
      <c r="AB490" s="420"/>
      <c r="AC490" s="420"/>
    </row>
    <row r="491" spans="1:29" ht="13.5" hidden="1" customHeight="1">
      <c r="A491" s="420"/>
      <c r="B491" s="853" t="str">
        <f>IF(OR(LEFT(DULIEU!$V483,LEN(SCT!$G$8))=SCT!$G$8,LEFT(DULIEU!$W483,LEN(SCT!$G$8))=SCT!$G$8),DULIEU!D483,"")</f>
        <v/>
      </c>
      <c r="C491" s="853" t="str">
        <f>IF(OR(LEFT(DULIEU!$V483,LEN(SCT!$G$8))=SCT!$G$8,LEFT(DULIEU!$W483,LEN(SCT!$G$8))=SCT!$G$8),DULIEU!H483,"")</f>
        <v/>
      </c>
      <c r="D491" s="853" t="str">
        <f>IF(OR(LEFT(DULIEU!$V483,LEN(SCT!$G$8))=SCT!$G$8,LEFT(DULIEU!$W483,LEN(SCT!$G$8))=SCT!$G$8),DULIEU!J483,"")</f>
        <v/>
      </c>
      <c r="E491" s="853" t="str">
        <f>IF(OR(LEFT(DULIEU!$V483,LEN(SCT!$G$8))=SCT!$G$8,LEFT(DULIEU!$W483,LEN(SCT!$G$8))=SCT!$G$8),DULIEU!E483,"")</f>
        <v/>
      </c>
      <c r="F491" s="1179" t="str">
        <f>IF(OR(LEFT(DULIEU!$V483,LEN(SCT!$G$8))=SCT!$G$8,LEFT(DULIEU!$W483,LEN(SCT!$G$8))=SCT!$G$8),DULIEU!O483,"")</f>
        <v/>
      </c>
      <c r="G491" s="853" t="str">
        <f>IF(E491="","",IF(LEFT(DULIEU!$V483,LEN(SCT!$G$8))=SCT!$G$8,DULIEU!$W483,IF(LEFT(DULIEU!$W483,LEN(SCT!$G$8))=SCT!$G$8,DULIEU!$V483)))</f>
        <v/>
      </c>
      <c r="H491" s="854">
        <f>IF(E491="",0,IF(LEFT(DULIEU!$V483,LEN(SCT!$G$8))=SCT!$G$8,DULIEU!$X483,0))</f>
        <v>0</v>
      </c>
      <c r="I491" s="854">
        <f>IF(E491="",0,IF(LEFT(DULIEU!$W483,LEN(SCT!$G$8))=SCT!$G$8,DULIEU!$X483,0))</f>
        <v>0</v>
      </c>
      <c r="J491" s="855">
        <f>MAX($J$13+SUBTOTAL(9,$H$15:H491)-SUBTOTAL(9,$I$15:I491)-$K$13,0)</f>
        <v>2008267500</v>
      </c>
      <c r="K491" s="855">
        <f>MAX($K$13+SUBTOTAL(9,$I$15:I491)-SUBTOTAL(9,$H$15:H491)-$J$13,0)</f>
        <v>0</v>
      </c>
      <c r="L491" s="846" t="str">
        <f t="shared" si="8"/>
        <v/>
      </c>
      <c r="M491" s="420"/>
      <c r="N491" s="420"/>
      <c r="O491" s="420"/>
      <c r="P491" s="420"/>
      <c r="Q491" s="420"/>
      <c r="R491" s="420"/>
      <c r="S491" s="420"/>
      <c r="T491" s="420"/>
      <c r="U491" s="420"/>
      <c r="V491" s="420"/>
      <c r="W491" s="420"/>
      <c r="X491" s="420"/>
      <c r="Y491" s="420"/>
      <c r="Z491" s="420"/>
      <c r="AA491" s="420"/>
      <c r="AB491" s="420"/>
      <c r="AC491" s="420"/>
    </row>
    <row r="492" spans="1:29" ht="13.5" hidden="1" customHeight="1">
      <c r="A492" s="420"/>
      <c r="B492" s="853" t="str">
        <f>IF(OR(LEFT(DULIEU!$V484,LEN(SCT!$G$8))=SCT!$G$8,LEFT(DULIEU!$W484,LEN(SCT!$G$8))=SCT!$G$8),DULIEU!D484,"")</f>
        <v/>
      </c>
      <c r="C492" s="853" t="str">
        <f>IF(OR(LEFT(DULIEU!$V484,LEN(SCT!$G$8))=SCT!$G$8,LEFT(DULIEU!$W484,LEN(SCT!$G$8))=SCT!$G$8),DULIEU!H484,"")</f>
        <v/>
      </c>
      <c r="D492" s="853" t="str">
        <f>IF(OR(LEFT(DULIEU!$V484,LEN(SCT!$G$8))=SCT!$G$8,LEFT(DULIEU!$W484,LEN(SCT!$G$8))=SCT!$G$8),DULIEU!J484,"")</f>
        <v/>
      </c>
      <c r="E492" s="853" t="str">
        <f>IF(OR(LEFT(DULIEU!$V484,LEN(SCT!$G$8))=SCT!$G$8,LEFT(DULIEU!$W484,LEN(SCT!$G$8))=SCT!$G$8),DULIEU!E484,"")</f>
        <v/>
      </c>
      <c r="F492" s="1179" t="str">
        <f>IF(OR(LEFT(DULIEU!$V484,LEN(SCT!$G$8))=SCT!$G$8,LEFT(DULIEU!$W484,LEN(SCT!$G$8))=SCT!$G$8),DULIEU!O484,"")</f>
        <v/>
      </c>
      <c r="G492" s="853" t="str">
        <f>IF(E492="","",IF(LEFT(DULIEU!$V484,LEN(SCT!$G$8))=SCT!$G$8,DULIEU!$W484,IF(LEFT(DULIEU!$W484,LEN(SCT!$G$8))=SCT!$G$8,DULIEU!$V484)))</f>
        <v/>
      </c>
      <c r="H492" s="854">
        <f>IF(E492="",0,IF(LEFT(DULIEU!$V484,LEN(SCT!$G$8))=SCT!$G$8,DULIEU!$X484,0))</f>
        <v>0</v>
      </c>
      <c r="I492" s="854">
        <f>IF(E492="",0,IF(LEFT(DULIEU!$W484,LEN(SCT!$G$8))=SCT!$G$8,DULIEU!$X484,0))</f>
        <v>0</v>
      </c>
      <c r="J492" s="855">
        <f>MAX($J$13+SUBTOTAL(9,$H$15:H492)-SUBTOTAL(9,$I$15:I492)-$K$13,0)</f>
        <v>2008267500</v>
      </c>
      <c r="K492" s="855">
        <f>MAX($K$13+SUBTOTAL(9,$I$15:I492)-SUBTOTAL(9,$H$15:H492)-$J$13,0)</f>
        <v>0</v>
      </c>
      <c r="L492" s="846" t="str">
        <f t="shared" si="8"/>
        <v/>
      </c>
      <c r="M492" s="420"/>
      <c r="N492" s="420"/>
      <c r="O492" s="420"/>
      <c r="P492" s="420"/>
      <c r="Q492" s="420"/>
      <c r="R492" s="420"/>
      <c r="S492" s="420"/>
      <c r="T492" s="420"/>
      <c r="U492" s="420"/>
      <c r="V492" s="420"/>
      <c r="W492" s="420"/>
      <c r="X492" s="420"/>
      <c r="Y492" s="420"/>
      <c r="Z492" s="420"/>
      <c r="AA492" s="420"/>
      <c r="AB492" s="420"/>
      <c r="AC492" s="420"/>
    </row>
    <row r="493" spans="1:29" ht="13.5" hidden="1" customHeight="1">
      <c r="A493" s="420"/>
      <c r="B493" s="853" t="str">
        <f>IF(OR(LEFT(DULIEU!$V485,LEN(SCT!$G$8))=SCT!$G$8,LEFT(DULIEU!$W485,LEN(SCT!$G$8))=SCT!$G$8),DULIEU!D485,"")</f>
        <v/>
      </c>
      <c r="C493" s="853" t="str">
        <f>IF(OR(LEFT(DULIEU!$V485,LEN(SCT!$G$8))=SCT!$G$8,LEFT(DULIEU!$W485,LEN(SCT!$G$8))=SCT!$G$8),DULIEU!H485,"")</f>
        <v/>
      </c>
      <c r="D493" s="853" t="str">
        <f>IF(OR(LEFT(DULIEU!$V485,LEN(SCT!$G$8))=SCT!$G$8,LEFT(DULIEU!$W485,LEN(SCT!$G$8))=SCT!$G$8),DULIEU!J485,"")</f>
        <v/>
      </c>
      <c r="E493" s="853" t="str">
        <f>IF(OR(LEFT(DULIEU!$V485,LEN(SCT!$G$8))=SCT!$G$8,LEFT(DULIEU!$W485,LEN(SCT!$G$8))=SCT!$G$8),DULIEU!E485,"")</f>
        <v/>
      </c>
      <c r="F493" s="1179" t="str">
        <f>IF(OR(LEFT(DULIEU!$V485,LEN(SCT!$G$8))=SCT!$G$8,LEFT(DULIEU!$W485,LEN(SCT!$G$8))=SCT!$G$8),DULIEU!O485,"")</f>
        <v/>
      </c>
      <c r="G493" s="853" t="str">
        <f>IF(E493="","",IF(LEFT(DULIEU!$V485,LEN(SCT!$G$8))=SCT!$G$8,DULIEU!$W485,IF(LEFT(DULIEU!$W485,LEN(SCT!$G$8))=SCT!$G$8,DULIEU!$V485)))</f>
        <v/>
      </c>
      <c r="H493" s="854">
        <f>IF(E493="",0,IF(LEFT(DULIEU!$V485,LEN(SCT!$G$8))=SCT!$G$8,DULIEU!$X485,0))</f>
        <v>0</v>
      </c>
      <c r="I493" s="854">
        <f>IF(E493="",0,IF(LEFT(DULIEU!$W485,LEN(SCT!$G$8))=SCT!$G$8,DULIEU!$X485,0))</f>
        <v>0</v>
      </c>
      <c r="J493" s="855">
        <f>MAX($J$13+SUBTOTAL(9,$H$15:H493)-SUBTOTAL(9,$I$15:I493)-$K$13,0)</f>
        <v>2008267500</v>
      </c>
      <c r="K493" s="855">
        <f>MAX($K$13+SUBTOTAL(9,$I$15:I493)-SUBTOTAL(9,$H$15:H493)-$J$13,0)</f>
        <v>0</v>
      </c>
      <c r="L493" s="846" t="str">
        <f t="shared" si="8"/>
        <v/>
      </c>
      <c r="M493" s="420"/>
      <c r="N493" s="420"/>
      <c r="O493" s="420"/>
      <c r="P493" s="420"/>
      <c r="Q493" s="420"/>
      <c r="R493" s="420"/>
      <c r="S493" s="420"/>
      <c r="T493" s="420"/>
      <c r="U493" s="420"/>
      <c r="V493" s="420"/>
      <c r="W493" s="420"/>
      <c r="X493" s="420"/>
      <c r="Y493" s="420"/>
      <c r="Z493" s="420"/>
      <c r="AA493" s="420"/>
      <c r="AB493" s="420"/>
      <c r="AC493" s="420"/>
    </row>
    <row r="494" spans="1:29" ht="13.5" hidden="1" customHeight="1">
      <c r="A494" s="420"/>
      <c r="B494" s="853" t="str">
        <f>IF(OR(LEFT(DULIEU!$V486,LEN(SCT!$G$8))=SCT!$G$8,LEFT(DULIEU!$W486,LEN(SCT!$G$8))=SCT!$G$8),DULIEU!D486,"")</f>
        <v/>
      </c>
      <c r="C494" s="853" t="str">
        <f>IF(OR(LEFT(DULIEU!$V486,LEN(SCT!$G$8))=SCT!$G$8,LEFT(DULIEU!$W486,LEN(SCT!$G$8))=SCT!$G$8),DULIEU!H486,"")</f>
        <v/>
      </c>
      <c r="D494" s="853" t="str">
        <f>IF(OR(LEFT(DULIEU!$V486,LEN(SCT!$G$8))=SCT!$G$8,LEFT(DULIEU!$W486,LEN(SCT!$G$8))=SCT!$G$8),DULIEU!J486,"")</f>
        <v/>
      </c>
      <c r="E494" s="853" t="str">
        <f>IF(OR(LEFT(DULIEU!$V486,LEN(SCT!$G$8))=SCT!$G$8,LEFT(DULIEU!$W486,LEN(SCT!$G$8))=SCT!$G$8),DULIEU!E486,"")</f>
        <v/>
      </c>
      <c r="F494" s="1179" t="str">
        <f>IF(OR(LEFT(DULIEU!$V486,LEN(SCT!$G$8))=SCT!$G$8,LEFT(DULIEU!$W486,LEN(SCT!$G$8))=SCT!$G$8),DULIEU!O486,"")</f>
        <v/>
      </c>
      <c r="G494" s="853" t="str">
        <f>IF(E494="","",IF(LEFT(DULIEU!$V486,LEN(SCT!$G$8))=SCT!$G$8,DULIEU!$W486,IF(LEFT(DULIEU!$W486,LEN(SCT!$G$8))=SCT!$G$8,DULIEU!$V486)))</f>
        <v/>
      </c>
      <c r="H494" s="854">
        <f>IF(E494="",0,IF(LEFT(DULIEU!$V486,LEN(SCT!$G$8))=SCT!$G$8,DULIEU!$X486,0))</f>
        <v>0</v>
      </c>
      <c r="I494" s="854">
        <f>IF(E494="",0,IF(LEFT(DULIEU!$W486,LEN(SCT!$G$8))=SCT!$G$8,DULIEU!$X486,0))</f>
        <v>0</v>
      </c>
      <c r="J494" s="855">
        <f>MAX($J$13+SUBTOTAL(9,$H$15:H494)-SUBTOTAL(9,$I$15:I494)-$K$13,0)</f>
        <v>2008267500</v>
      </c>
      <c r="K494" s="855">
        <f>MAX($K$13+SUBTOTAL(9,$I$15:I494)-SUBTOTAL(9,$H$15:H494)-$J$13,0)</f>
        <v>0</v>
      </c>
      <c r="L494" s="846" t="str">
        <f t="shared" si="8"/>
        <v/>
      </c>
      <c r="M494" s="420"/>
      <c r="N494" s="420"/>
      <c r="O494" s="420"/>
      <c r="P494" s="420"/>
      <c r="Q494" s="420"/>
      <c r="R494" s="420"/>
      <c r="S494" s="420"/>
      <c r="T494" s="420"/>
      <c r="U494" s="420"/>
      <c r="V494" s="420"/>
      <c r="W494" s="420"/>
      <c r="X494" s="420"/>
      <c r="Y494" s="420"/>
      <c r="Z494" s="420"/>
      <c r="AA494" s="420"/>
      <c r="AB494" s="420"/>
      <c r="AC494" s="420"/>
    </row>
    <row r="495" spans="1:29" ht="13.5" hidden="1" customHeight="1">
      <c r="A495" s="420"/>
      <c r="B495" s="853" t="str">
        <f>IF(OR(LEFT(DULIEU!$V487,LEN(SCT!$G$8))=SCT!$G$8,LEFT(DULIEU!$W487,LEN(SCT!$G$8))=SCT!$G$8),DULIEU!D487,"")</f>
        <v/>
      </c>
      <c r="C495" s="853" t="str">
        <f>IF(OR(LEFT(DULIEU!$V487,LEN(SCT!$G$8))=SCT!$G$8,LEFT(DULIEU!$W487,LEN(SCT!$G$8))=SCT!$G$8),DULIEU!H487,"")</f>
        <v/>
      </c>
      <c r="D495" s="853" t="str">
        <f>IF(OR(LEFT(DULIEU!$V487,LEN(SCT!$G$8))=SCT!$G$8,LEFT(DULIEU!$W487,LEN(SCT!$G$8))=SCT!$G$8),DULIEU!J487,"")</f>
        <v/>
      </c>
      <c r="E495" s="853" t="str">
        <f>IF(OR(LEFT(DULIEU!$V487,LEN(SCT!$G$8))=SCT!$G$8,LEFT(DULIEU!$W487,LEN(SCT!$G$8))=SCT!$G$8),DULIEU!E487,"")</f>
        <v/>
      </c>
      <c r="F495" s="1179" t="str">
        <f>IF(OR(LEFT(DULIEU!$V487,LEN(SCT!$G$8))=SCT!$G$8,LEFT(DULIEU!$W487,LEN(SCT!$G$8))=SCT!$G$8),DULIEU!O487,"")</f>
        <v/>
      </c>
      <c r="G495" s="853" t="str">
        <f>IF(E495="","",IF(LEFT(DULIEU!$V487,LEN(SCT!$G$8))=SCT!$G$8,DULIEU!$W487,IF(LEFT(DULIEU!$W487,LEN(SCT!$G$8))=SCT!$G$8,DULIEU!$V487)))</f>
        <v/>
      </c>
      <c r="H495" s="854">
        <f>IF(E495="",0,IF(LEFT(DULIEU!$V487,LEN(SCT!$G$8))=SCT!$G$8,DULIEU!$X487,0))</f>
        <v>0</v>
      </c>
      <c r="I495" s="854">
        <f>IF(E495="",0,IF(LEFT(DULIEU!$W487,LEN(SCT!$G$8))=SCT!$G$8,DULIEU!$X487,0))</f>
        <v>0</v>
      </c>
      <c r="J495" s="855">
        <f>MAX($J$13+SUBTOTAL(9,$H$15:H495)-SUBTOTAL(9,$I$15:I495)-$K$13,0)</f>
        <v>2008267500</v>
      </c>
      <c r="K495" s="855">
        <f>MAX($K$13+SUBTOTAL(9,$I$15:I495)-SUBTOTAL(9,$H$15:H495)-$J$13,0)</f>
        <v>0</v>
      </c>
      <c r="L495" s="846" t="str">
        <f t="shared" si="8"/>
        <v/>
      </c>
      <c r="M495" s="420"/>
      <c r="N495" s="420"/>
      <c r="O495" s="420"/>
      <c r="P495" s="420"/>
      <c r="Q495" s="420"/>
      <c r="R495" s="420"/>
      <c r="S495" s="420"/>
      <c r="T495" s="420"/>
      <c r="U495" s="420"/>
      <c r="V495" s="420"/>
      <c r="W495" s="420"/>
      <c r="X495" s="420"/>
      <c r="Y495" s="420"/>
      <c r="Z495" s="420"/>
      <c r="AA495" s="420"/>
      <c r="AB495" s="420"/>
      <c r="AC495" s="420"/>
    </row>
    <row r="496" spans="1:29" ht="13.5" hidden="1" customHeight="1">
      <c r="A496" s="420"/>
      <c r="B496" s="853" t="str">
        <f>IF(OR(LEFT(DULIEU!$V488,LEN(SCT!$G$8))=SCT!$G$8,LEFT(DULIEU!$W488,LEN(SCT!$G$8))=SCT!$G$8),DULIEU!D488,"")</f>
        <v/>
      </c>
      <c r="C496" s="853" t="str">
        <f>IF(OR(LEFT(DULIEU!$V488,LEN(SCT!$G$8))=SCT!$G$8,LEFT(DULIEU!$W488,LEN(SCT!$G$8))=SCT!$G$8),DULIEU!H488,"")</f>
        <v/>
      </c>
      <c r="D496" s="853" t="str">
        <f>IF(OR(LEFT(DULIEU!$V488,LEN(SCT!$G$8))=SCT!$G$8,LEFT(DULIEU!$W488,LEN(SCT!$G$8))=SCT!$G$8),DULIEU!J488,"")</f>
        <v/>
      </c>
      <c r="E496" s="853" t="str">
        <f>IF(OR(LEFT(DULIEU!$V488,LEN(SCT!$G$8))=SCT!$G$8,LEFT(DULIEU!$W488,LEN(SCT!$G$8))=SCT!$G$8),DULIEU!E488,"")</f>
        <v/>
      </c>
      <c r="F496" s="1179" t="str">
        <f>IF(OR(LEFT(DULIEU!$V488,LEN(SCT!$G$8))=SCT!$G$8,LEFT(DULIEU!$W488,LEN(SCT!$G$8))=SCT!$G$8),DULIEU!O488,"")</f>
        <v/>
      </c>
      <c r="G496" s="853" t="str">
        <f>IF(E496="","",IF(LEFT(DULIEU!$V488,LEN(SCT!$G$8))=SCT!$G$8,DULIEU!$W488,IF(LEFT(DULIEU!$W488,LEN(SCT!$G$8))=SCT!$G$8,DULIEU!$V488)))</f>
        <v/>
      </c>
      <c r="H496" s="854">
        <f>IF(E496="",0,IF(LEFT(DULIEU!$V488,LEN(SCT!$G$8))=SCT!$G$8,DULIEU!$X488,0))</f>
        <v>0</v>
      </c>
      <c r="I496" s="854">
        <f>IF(E496="",0,IF(LEFT(DULIEU!$W488,LEN(SCT!$G$8))=SCT!$G$8,DULIEU!$X488,0))</f>
        <v>0</v>
      </c>
      <c r="J496" s="855">
        <f>MAX($J$13+SUBTOTAL(9,$H$15:H496)-SUBTOTAL(9,$I$15:I496)-$K$13,0)</f>
        <v>2008267500</v>
      </c>
      <c r="K496" s="855">
        <f>MAX($K$13+SUBTOTAL(9,$I$15:I496)-SUBTOTAL(9,$H$15:H496)-$J$13,0)</f>
        <v>0</v>
      </c>
      <c r="L496" s="846" t="str">
        <f t="shared" si="8"/>
        <v/>
      </c>
      <c r="M496" s="420"/>
      <c r="N496" s="420"/>
      <c r="O496" s="420"/>
      <c r="P496" s="420"/>
      <c r="Q496" s="420"/>
      <c r="R496" s="420"/>
      <c r="S496" s="420"/>
      <c r="T496" s="420"/>
      <c r="U496" s="420"/>
      <c r="V496" s="420"/>
      <c r="W496" s="420"/>
      <c r="X496" s="420"/>
      <c r="Y496" s="420"/>
      <c r="Z496" s="420"/>
      <c r="AA496" s="420"/>
      <c r="AB496" s="420"/>
      <c r="AC496" s="420"/>
    </row>
    <row r="497" spans="1:29" ht="13.5" hidden="1" customHeight="1">
      <c r="A497" s="420"/>
      <c r="B497" s="853" t="str">
        <f>IF(OR(LEFT(DULIEU!$V489,LEN(SCT!$G$8))=SCT!$G$8,LEFT(DULIEU!$W489,LEN(SCT!$G$8))=SCT!$G$8),DULIEU!D489,"")</f>
        <v/>
      </c>
      <c r="C497" s="853" t="str">
        <f>IF(OR(LEFT(DULIEU!$V489,LEN(SCT!$G$8))=SCT!$G$8,LEFT(DULIEU!$W489,LEN(SCT!$G$8))=SCT!$G$8),DULIEU!H489,"")</f>
        <v/>
      </c>
      <c r="D497" s="853" t="str">
        <f>IF(OR(LEFT(DULIEU!$V489,LEN(SCT!$G$8))=SCT!$G$8,LEFT(DULIEU!$W489,LEN(SCT!$G$8))=SCT!$G$8),DULIEU!J489,"")</f>
        <v/>
      </c>
      <c r="E497" s="853" t="str">
        <f>IF(OR(LEFT(DULIEU!$V489,LEN(SCT!$G$8))=SCT!$G$8,LEFT(DULIEU!$W489,LEN(SCT!$G$8))=SCT!$G$8),DULIEU!E489,"")</f>
        <v/>
      </c>
      <c r="F497" s="1179" t="str">
        <f>IF(OR(LEFT(DULIEU!$V489,LEN(SCT!$G$8))=SCT!$G$8,LEFT(DULIEU!$W489,LEN(SCT!$G$8))=SCT!$G$8),DULIEU!O489,"")</f>
        <v/>
      </c>
      <c r="G497" s="853" t="str">
        <f>IF(E497="","",IF(LEFT(DULIEU!$V489,LEN(SCT!$G$8))=SCT!$G$8,DULIEU!$W489,IF(LEFT(DULIEU!$W489,LEN(SCT!$G$8))=SCT!$G$8,DULIEU!$V489)))</f>
        <v/>
      </c>
      <c r="H497" s="854">
        <f>IF(E497="",0,IF(LEFT(DULIEU!$V489,LEN(SCT!$G$8))=SCT!$G$8,DULIEU!$X489,0))</f>
        <v>0</v>
      </c>
      <c r="I497" s="854">
        <f>IF(E497="",0,IF(LEFT(DULIEU!$W489,LEN(SCT!$G$8))=SCT!$G$8,DULIEU!$X489,0))</f>
        <v>0</v>
      </c>
      <c r="J497" s="855">
        <f>MAX($J$13+SUBTOTAL(9,$H$15:H497)-SUBTOTAL(9,$I$15:I497)-$K$13,0)</f>
        <v>2008267500</v>
      </c>
      <c r="K497" s="855">
        <f>MAX($K$13+SUBTOTAL(9,$I$15:I497)-SUBTOTAL(9,$H$15:H497)-$J$13,0)</f>
        <v>0</v>
      </c>
      <c r="L497" s="846" t="str">
        <f t="shared" si="8"/>
        <v/>
      </c>
      <c r="M497" s="420"/>
      <c r="N497" s="420"/>
      <c r="O497" s="420"/>
      <c r="P497" s="420"/>
      <c r="Q497" s="420"/>
      <c r="R497" s="420"/>
      <c r="S497" s="420"/>
      <c r="T497" s="420"/>
      <c r="U497" s="420"/>
      <c r="V497" s="420"/>
      <c r="W497" s="420"/>
      <c r="X497" s="420"/>
      <c r="Y497" s="420"/>
      <c r="Z497" s="420"/>
      <c r="AA497" s="420"/>
      <c r="AB497" s="420"/>
      <c r="AC497" s="420"/>
    </row>
    <row r="498" spans="1:29" ht="13.5" hidden="1" customHeight="1">
      <c r="A498" s="420"/>
      <c r="B498" s="853" t="str">
        <f>IF(OR(LEFT(DULIEU!$V490,LEN(SCT!$G$8))=SCT!$G$8,LEFT(DULIEU!$W490,LEN(SCT!$G$8))=SCT!$G$8),DULIEU!D490,"")</f>
        <v/>
      </c>
      <c r="C498" s="853" t="str">
        <f>IF(OR(LEFT(DULIEU!$V490,LEN(SCT!$G$8))=SCT!$G$8,LEFT(DULIEU!$W490,LEN(SCT!$G$8))=SCT!$G$8),DULIEU!H490,"")</f>
        <v/>
      </c>
      <c r="D498" s="853" t="str">
        <f>IF(OR(LEFT(DULIEU!$V490,LEN(SCT!$G$8))=SCT!$G$8,LEFT(DULIEU!$W490,LEN(SCT!$G$8))=SCT!$G$8),DULIEU!J490,"")</f>
        <v/>
      </c>
      <c r="E498" s="853" t="str">
        <f>IF(OR(LEFT(DULIEU!$V490,LEN(SCT!$G$8))=SCT!$G$8,LEFT(DULIEU!$W490,LEN(SCT!$G$8))=SCT!$G$8),DULIEU!E490,"")</f>
        <v/>
      </c>
      <c r="F498" s="1179" t="str">
        <f>IF(OR(LEFT(DULIEU!$V490,LEN(SCT!$G$8))=SCT!$G$8,LEFT(DULIEU!$W490,LEN(SCT!$G$8))=SCT!$G$8),DULIEU!O490,"")</f>
        <v/>
      </c>
      <c r="G498" s="853" t="str">
        <f>IF(E498="","",IF(LEFT(DULIEU!$V490,LEN(SCT!$G$8))=SCT!$G$8,DULIEU!$W490,IF(LEFT(DULIEU!$W490,LEN(SCT!$G$8))=SCT!$G$8,DULIEU!$V490)))</f>
        <v/>
      </c>
      <c r="H498" s="854">
        <f>IF(E498="",0,IF(LEFT(DULIEU!$V490,LEN(SCT!$G$8))=SCT!$G$8,DULIEU!$X490,0))</f>
        <v>0</v>
      </c>
      <c r="I498" s="854">
        <f>IF(E498="",0,IF(LEFT(DULIEU!$W490,LEN(SCT!$G$8))=SCT!$G$8,DULIEU!$X490,0))</f>
        <v>0</v>
      </c>
      <c r="J498" s="855">
        <f>MAX($J$13+SUBTOTAL(9,$H$15:H498)-SUBTOTAL(9,$I$15:I498)-$K$13,0)</f>
        <v>2008267500</v>
      </c>
      <c r="K498" s="855">
        <f>MAX($K$13+SUBTOTAL(9,$I$15:I498)-SUBTOTAL(9,$H$15:H498)-$J$13,0)</f>
        <v>0</v>
      </c>
      <c r="L498" s="846" t="str">
        <f t="shared" si="8"/>
        <v/>
      </c>
      <c r="M498" s="420"/>
      <c r="N498" s="420"/>
      <c r="O498" s="420"/>
      <c r="P498" s="420"/>
      <c r="Q498" s="420"/>
      <c r="R498" s="420"/>
      <c r="S498" s="420"/>
      <c r="T498" s="420"/>
      <c r="U498" s="420"/>
      <c r="V498" s="420"/>
      <c r="W498" s="420"/>
      <c r="X498" s="420"/>
      <c r="Y498" s="420"/>
      <c r="Z498" s="420"/>
      <c r="AA498" s="420"/>
      <c r="AB498" s="420"/>
      <c r="AC498" s="420"/>
    </row>
    <row r="499" spans="1:29" ht="13.5" hidden="1" customHeight="1">
      <c r="A499" s="420"/>
      <c r="B499" s="853" t="str">
        <f>IF(OR(LEFT(DULIEU!$V491,LEN(SCT!$G$8))=SCT!$G$8,LEFT(DULIEU!$W491,LEN(SCT!$G$8))=SCT!$G$8),DULIEU!D491,"")</f>
        <v/>
      </c>
      <c r="C499" s="853" t="str">
        <f>IF(OR(LEFT(DULIEU!$V491,LEN(SCT!$G$8))=SCT!$G$8,LEFT(DULIEU!$W491,LEN(SCT!$G$8))=SCT!$G$8),DULIEU!H491,"")</f>
        <v/>
      </c>
      <c r="D499" s="853" t="str">
        <f>IF(OR(LEFT(DULIEU!$V491,LEN(SCT!$G$8))=SCT!$G$8,LEFT(DULIEU!$W491,LEN(SCT!$G$8))=SCT!$G$8),DULIEU!J491,"")</f>
        <v/>
      </c>
      <c r="E499" s="853" t="str">
        <f>IF(OR(LEFT(DULIEU!$V491,LEN(SCT!$G$8))=SCT!$G$8,LEFT(DULIEU!$W491,LEN(SCT!$G$8))=SCT!$G$8),DULIEU!E491,"")</f>
        <v/>
      </c>
      <c r="F499" s="1179" t="str">
        <f>IF(OR(LEFT(DULIEU!$V491,LEN(SCT!$G$8))=SCT!$G$8,LEFT(DULIEU!$W491,LEN(SCT!$G$8))=SCT!$G$8),DULIEU!O491,"")</f>
        <v/>
      </c>
      <c r="G499" s="853" t="str">
        <f>IF(E499="","",IF(LEFT(DULIEU!$V491,LEN(SCT!$G$8))=SCT!$G$8,DULIEU!$W491,IF(LEFT(DULIEU!$W491,LEN(SCT!$G$8))=SCT!$G$8,DULIEU!$V491)))</f>
        <v/>
      </c>
      <c r="H499" s="854">
        <f>IF(E499="",0,IF(LEFT(DULIEU!$V491,LEN(SCT!$G$8))=SCT!$G$8,DULIEU!$X491,0))</f>
        <v>0</v>
      </c>
      <c r="I499" s="854">
        <f>IF(E499="",0,IF(LEFT(DULIEU!$W491,LEN(SCT!$G$8))=SCT!$G$8,DULIEU!$X491,0))</f>
        <v>0</v>
      </c>
      <c r="J499" s="855">
        <f>MAX($J$13+SUBTOTAL(9,$H$15:H499)-SUBTOTAL(9,$I$15:I499)-$K$13,0)</f>
        <v>2008267500</v>
      </c>
      <c r="K499" s="855">
        <f>MAX($K$13+SUBTOTAL(9,$I$15:I499)-SUBTOTAL(9,$H$15:H499)-$J$13,0)</f>
        <v>0</v>
      </c>
      <c r="L499" s="846" t="str">
        <f t="shared" si="8"/>
        <v/>
      </c>
      <c r="M499" s="420"/>
      <c r="N499" s="420"/>
      <c r="O499" s="420"/>
      <c r="P499" s="420"/>
      <c r="Q499" s="420"/>
      <c r="R499" s="420"/>
      <c r="S499" s="420"/>
      <c r="T499" s="420"/>
      <c r="U499" s="420"/>
      <c r="V499" s="420"/>
      <c r="W499" s="420"/>
      <c r="X499" s="420"/>
      <c r="Y499" s="420"/>
      <c r="Z499" s="420"/>
      <c r="AA499" s="420"/>
      <c r="AB499" s="420"/>
      <c r="AC499" s="420"/>
    </row>
    <row r="500" spans="1:29" s="847" customFormat="1" ht="13.5" customHeight="1">
      <c r="A500" s="840"/>
      <c r="B500" s="841"/>
      <c r="C500" s="841"/>
      <c r="D500" s="842"/>
      <c r="E500" s="841"/>
      <c r="F500" s="843" t="s">
        <v>776</v>
      </c>
      <c r="G500" s="856"/>
      <c r="H500" s="845">
        <f>SUM(H15:H499)</f>
        <v>2134610000</v>
      </c>
      <c r="I500" s="845">
        <f>SUM(I15:I499)</f>
        <v>126342500</v>
      </c>
      <c r="J500" s="857"/>
      <c r="K500" s="857"/>
      <c r="L500" s="858" t="s">
        <v>388</v>
      </c>
      <c r="M500" s="840"/>
      <c r="N500" s="840"/>
      <c r="O500" s="840"/>
      <c r="P500" s="840"/>
      <c r="Q500" s="840"/>
      <c r="R500" s="840"/>
      <c r="S500" s="840"/>
      <c r="T500" s="840"/>
      <c r="U500" s="840"/>
      <c r="V500" s="840"/>
      <c r="W500" s="840"/>
      <c r="X500" s="840"/>
      <c r="Y500" s="840"/>
      <c r="Z500" s="840"/>
      <c r="AA500" s="840"/>
      <c r="AB500" s="840"/>
      <c r="AC500" s="840"/>
    </row>
    <row r="501" spans="1:29" s="847" customFormat="1" ht="13.5" customHeight="1">
      <c r="A501" s="840"/>
      <c r="B501" s="859"/>
      <c r="C501" s="859"/>
      <c r="D501" s="860"/>
      <c r="E501" s="859"/>
      <c r="F501" s="861" t="s">
        <v>342</v>
      </c>
      <c r="G501" s="862"/>
      <c r="H501" s="802">
        <f>MAX($J$13+$H$500-$K$13-$I$500,0)</f>
        <v>2008267500</v>
      </c>
      <c r="I501" s="802">
        <f>MAX(K13+I500-J13-H500,0)</f>
        <v>0</v>
      </c>
      <c r="J501" s="802">
        <f>MAX($J$13+$H$500-$I$500-$K$13,0)</f>
        <v>2008267500</v>
      </c>
      <c r="K501" s="802">
        <f>MAX($K$13+$I$500-$H$500-$J$13,0)</f>
        <v>0</v>
      </c>
      <c r="L501" s="863" t="s">
        <v>388</v>
      </c>
      <c r="M501" s="840"/>
      <c r="N501" s="840"/>
      <c r="O501" s="840"/>
      <c r="P501" s="840"/>
      <c r="Q501" s="840"/>
      <c r="R501" s="840"/>
      <c r="S501" s="840"/>
      <c r="T501" s="840"/>
      <c r="U501" s="840"/>
      <c r="V501" s="840"/>
      <c r="W501" s="840"/>
      <c r="X501" s="840"/>
      <c r="Y501" s="840"/>
      <c r="Z501" s="840"/>
      <c r="AA501" s="840"/>
      <c r="AB501" s="840"/>
      <c r="AC501" s="840"/>
    </row>
    <row r="502" spans="1:29">
      <c r="A502" s="420"/>
      <c r="B502" s="784"/>
      <c r="C502" s="784"/>
      <c r="D502" s="784"/>
      <c r="E502" s="784"/>
      <c r="F502" s="420"/>
      <c r="G502" s="784"/>
      <c r="H502" s="864"/>
      <c r="I502" s="865"/>
      <c r="J502" s="865"/>
      <c r="K502" s="865"/>
      <c r="L502" s="783" t="s">
        <v>388</v>
      </c>
      <c r="M502" s="420"/>
      <c r="N502" s="420"/>
      <c r="O502" s="420"/>
      <c r="P502" s="420"/>
      <c r="Q502" s="420"/>
      <c r="R502" s="420"/>
      <c r="S502" s="420"/>
      <c r="T502" s="420"/>
      <c r="U502" s="420"/>
      <c r="V502" s="420"/>
      <c r="W502" s="420"/>
      <c r="X502" s="420"/>
      <c r="Y502" s="420"/>
      <c r="Z502" s="420"/>
      <c r="AA502" s="420"/>
      <c r="AB502" s="420"/>
      <c r="AC502" s="420"/>
    </row>
    <row r="503" spans="1:29" s="867" customFormat="1">
      <c r="A503" s="686"/>
      <c r="B503" s="806" t="s">
        <v>364</v>
      </c>
      <c r="C503" s="686"/>
      <c r="D503" s="686"/>
      <c r="E503" s="686"/>
      <c r="F503" s="686"/>
      <c r="G503" s="827"/>
      <c r="H503" s="866"/>
      <c r="I503" s="866"/>
      <c r="J503" s="866"/>
      <c r="K503" s="866"/>
      <c r="L503" s="783" t="s">
        <v>388</v>
      </c>
      <c r="M503" s="686"/>
      <c r="N503" s="686"/>
      <c r="O503" s="686"/>
      <c r="P503" s="686"/>
      <c r="Q503" s="686"/>
      <c r="R503" s="686"/>
      <c r="S503" s="686"/>
    </row>
    <row r="504" spans="1:29" s="867" customFormat="1">
      <c r="A504" s="686"/>
      <c r="B504" s="806" t="s">
        <v>365</v>
      </c>
      <c r="C504" s="686"/>
      <c r="D504" s="686"/>
      <c r="E504" s="686"/>
      <c r="F504" s="686"/>
      <c r="G504" s="827"/>
      <c r="H504" s="866"/>
      <c r="I504" s="866"/>
      <c r="J504" s="866"/>
      <c r="K504" s="866"/>
      <c r="L504" s="783" t="s">
        <v>388</v>
      </c>
      <c r="M504" s="686"/>
      <c r="N504" s="686"/>
      <c r="O504" s="686"/>
      <c r="P504" s="686"/>
      <c r="Q504" s="686"/>
      <c r="R504" s="686"/>
      <c r="S504" s="686"/>
    </row>
    <row r="505" spans="1:29" s="867" customFormat="1" ht="15" customHeight="1">
      <c r="A505" s="686"/>
      <c r="B505" s="686"/>
      <c r="C505" s="686"/>
      <c r="D505" s="686"/>
      <c r="E505" s="686"/>
      <c r="F505" s="686"/>
      <c r="G505" s="827"/>
      <c r="H505" s="866"/>
      <c r="I505" s="866"/>
      <c r="J505" s="1345" t="str">
        <f>TTDN!$B$16</f>
        <v>Hà Nội, ngày 31 tháng 12 năm 2015</v>
      </c>
      <c r="K505" s="1345"/>
      <c r="L505" s="783" t="s">
        <v>388</v>
      </c>
      <c r="M505" s="686"/>
      <c r="N505" s="686"/>
      <c r="O505" s="686"/>
      <c r="P505" s="686"/>
      <c r="Q505" s="686"/>
      <c r="R505" s="686"/>
      <c r="S505" s="686"/>
    </row>
    <row r="506" spans="1:29" s="867" customFormat="1">
      <c r="A506" s="686"/>
      <c r="B506" s="686"/>
      <c r="C506" s="686"/>
      <c r="D506" s="686"/>
      <c r="E506" s="686"/>
      <c r="F506" s="686"/>
      <c r="G506" s="827"/>
      <c r="H506" s="866"/>
      <c r="I506" s="866"/>
      <c r="J506" s="866"/>
      <c r="K506" s="869"/>
      <c r="L506" s="783" t="s">
        <v>388</v>
      </c>
      <c r="M506" s="686"/>
      <c r="N506" s="686"/>
      <c r="O506" s="686"/>
      <c r="P506" s="686"/>
      <c r="Q506" s="686"/>
      <c r="R506" s="686"/>
      <c r="S506" s="686"/>
    </row>
    <row r="507" spans="1:29" s="867" customFormat="1" ht="15" customHeight="1">
      <c r="A507" s="686"/>
      <c r="B507" s="686"/>
      <c r="C507" s="1298" t="s">
        <v>390</v>
      </c>
      <c r="D507" s="1298"/>
      <c r="E507" s="1298"/>
      <c r="F507" s="686"/>
      <c r="G507" s="777" t="s">
        <v>345</v>
      </c>
      <c r="H507" s="869"/>
      <c r="I507" s="869"/>
      <c r="J507" s="1343" t="s">
        <v>367</v>
      </c>
      <c r="K507" s="1343"/>
      <c r="L507" s="783" t="s">
        <v>388</v>
      </c>
      <c r="M507" s="686"/>
      <c r="N507" s="686"/>
      <c r="O507" s="686"/>
      <c r="P507" s="686"/>
      <c r="Q507" s="686"/>
      <c r="R507" s="686"/>
      <c r="S507" s="686"/>
    </row>
    <row r="508" spans="1:29" s="867" customFormat="1" ht="15" customHeight="1">
      <c r="A508" s="686"/>
      <c r="B508" s="686"/>
      <c r="C508" s="1298" t="s">
        <v>344</v>
      </c>
      <c r="D508" s="1298"/>
      <c r="E508" s="1298"/>
      <c r="F508" s="686"/>
      <c r="G508" s="777" t="s">
        <v>344</v>
      </c>
      <c r="H508" s="869"/>
      <c r="I508" s="869"/>
      <c r="J508" s="1343" t="s">
        <v>344</v>
      </c>
      <c r="K508" s="1343"/>
      <c r="L508" s="783" t="s">
        <v>388</v>
      </c>
      <c r="M508" s="686"/>
      <c r="N508" s="686"/>
      <c r="O508" s="686"/>
      <c r="P508" s="686"/>
      <c r="Q508" s="686"/>
      <c r="R508" s="686"/>
      <c r="S508" s="686"/>
    </row>
    <row r="509" spans="1:29" s="867" customFormat="1">
      <c r="A509" s="686"/>
      <c r="B509" s="686"/>
      <c r="C509" s="686"/>
      <c r="D509" s="686"/>
      <c r="E509" s="686"/>
      <c r="F509" s="686"/>
      <c r="G509" s="686"/>
      <c r="J509" s="686"/>
      <c r="L509" s="783" t="s">
        <v>388</v>
      </c>
      <c r="M509" s="686"/>
      <c r="N509" s="686"/>
      <c r="O509" s="686"/>
      <c r="P509" s="686"/>
      <c r="Q509" s="686"/>
      <c r="R509" s="686"/>
      <c r="S509" s="686"/>
    </row>
    <row r="510" spans="1:29" s="867" customFormat="1">
      <c r="A510" s="686"/>
      <c r="B510" s="686"/>
      <c r="C510" s="686"/>
      <c r="D510" s="686"/>
      <c r="E510" s="686"/>
      <c r="F510" s="686"/>
      <c r="G510" s="686"/>
      <c r="J510" s="686"/>
      <c r="L510" s="783" t="s">
        <v>388</v>
      </c>
      <c r="M510" s="686"/>
      <c r="N510" s="686"/>
      <c r="O510" s="686"/>
      <c r="P510" s="686"/>
      <c r="Q510" s="686"/>
      <c r="R510" s="686"/>
      <c r="S510" s="686"/>
    </row>
    <row r="511" spans="1:29" s="867" customFormat="1">
      <c r="A511" s="686"/>
      <c r="B511" s="686"/>
      <c r="C511" s="686"/>
      <c r="D511" s="686"/>
      <c r="E511" s="686"/>
      <c r="F511" s="686"/>
      <c r="G511" s="686"/>
      <c r="J511" s="686"/>
      <c r="L511" s="783" t="s">
        <v>388</v>
      </c>
      <c r="M511" s="686"/>
      <c r="N511" s="686"/>
      <c r="O511" s="686"/>
      <c r="P511" s="686"/>
      <c r="Q511" s="686"/>
      <c r="R511" s="686"/>
      <c r="S511" s="686"/>
    </row>
    <row r="512" spans="1:29" s="867" customFormat="1">
      <c r="A512" s="686"/>
      <c r="B512" s="686"/>
      <c r="C512" s="686"/>
      <c r="D512" s="686"/>
      <c r="E512" s="686"/>
      <c r="F512" s="686"/>
      <c r="G512" s="686"/>
      <c r="J512" s="686"/>
      <c r="L512" s="783" t="s">
        <v>388</v>
      </c>
      <c r="M512" s="686"/>
      <c r="N512" s="686"/>
      <c r="O512" s="686"/>
      <c r="P512" s="686"/>
      <c r="Q512" s="686"/>
      <c r="R512" s="686"/>
      <c r="S512" s="686"/>
    </row>
    <row r="513" spans="1:29" s="867" customFormat="1">
      <c r="A513" s="686"/>
      <c r="B513" s="686"/>
      <c r="C513" s="686"/>
      <c r="D513" s="686"/>
      <c r="E513" s="686"/>
      <c r="F513" s="686"/>
      <c r="G513" s="686"/>
      <c r="J513" s="686"/>
      <c r="L513" s="783" t="s">
        <v>388</v>
      </c>
      <c r="M513" s="686"/>
      <c r="N513" s="686"/>
      <c r="O513" s="686"/>
      <c r="P513" s="686"/>
      <c r="Q513" s="686"/>
      <c r="R513" s="686"/>
      <c r="S513" s="686"/>
    </row>
    <row r="514" spans="1:29" s="867" customFormat="1" ht="15" customHeight="1">
      <c r="A514" s="686"/>
      <c r="B514" s="686"/>
      <c r="C514" s="1344" t="str">
        <f>TTDN!B13</f>
        <v>Sơn Tùng MTP</v>
      </c>
      <c r="D514" s="1344"/>
      <c r="E514" s="1344"/>
      <c r="F514" s="686"/>
      <c r="G514" s="870" t="str">
        <f>TTDN!$B$12</f>
        <v>Đàm Vĩnh Hưng</v>
      </c>
      <c r="J514" s="1342" t="str">
        <f>TTDN!B11</f>
        <v>Đàm Văn Đức</v>
      </c>
      <c r="K514" s="1342"/>
      <c r="L514" s="783" t="s">
        <v>388</v>
      </c>
      <c r="M514" s="686"/>
      <c r="N514" s="686"/>
      <c r="O514" s="686"/>
      <c r="P514" s="686"/>
      <c r="Q514" s="686"/>
      <c r="R514" s="686"/>
      <c r="S514" s="686"/>
    </row>
    <row r="515" spans="1:29">
      <c r="A515" s="420"/>
      <c r="B515" s="784"/>
      <c r="C515" s="784"/>
      <c r="D515" s="784"/>
      <c r="E515" s="784"/>
      <c r="F515" s="420"/>
      <c r="G515" s="784"/>
      <c r="H515" s="780"/>
      <c r="I515" s="836"/>
      <c r="J515" s="836"/>
      <c r="K515" s="836"/>
      <c r="L515" s="831"/>
      <c r="M515" s="420"/>
      <c r="N515" s="420"/>
      <c r="O515" s="420"/>
      <c r="P515" s="420"/>
      <c r="Q515" s="420"/>
      <c r="R515" s="420"/>
      <c r="S515" s="420"/>
      <c r="T515" s="420"/>
      <c r="U515" s="420"/>
      <c r="V515" s="420"/>
      <c r="W515" s="420"/>
      <c r="X515" s="420"/>
      <c r="Y515" s="420"/>
      <c r="Z515" s="420"/>
      <c r="AA515" s="420"/>
      <c r="AB515" s="420"/>
      <c r="AC515" s="420"/>
    </row>
    <row r="516" spans="1:29">
      <c r="A516" s="420"/>
      <c r="B516" s="784"/>
      <c r="C516" s="784"/>
      <c r="D516" s="784"/>
      <c r="E516" s="784"/>
      <c r="F516" s="420"/>
      <c r="G516" s="784"/>
      <c r="H516" s="780"/>
      <c r="I516" s="836"/>
      <c r="J516" s="836"/>
      <c r="K516" s="836"/>
      <c r="L516" s="831"/>
      <c r="M516" s="420"/>
      <c r="N516" s="420"/>
      <c r="O516" s="420"/>
      <c r="P516" s="420"/>
      <c r="Q516" s="420"/>
      <c r="R516" s="420"/>
      <c r="S516" s="420"/>
      <c r="T516" s="420"/>
      <c r="U516" s="420"/>
      <c r="V516" s="420"/>
      <c r="W516" s="420"/>
      <c r="X516" s="420"/>
      <c r="Y516" s="420"/>
      <c r="Z516" s="420"/>
      <c r="AA516" s="420"/>
      <c r="AB516" s="420"/>
      <c r="AC516" s="420"/>
    </row>
    <row r="517" spans="1:29">
      <c r="A517" s="420"/>
      <c r="B517" s="784"/>
      <c r="C517" s="784"/>
      <c r="D517" s="784"/>
      <c r="E517" s="784"/>
      <c r="F517" s="420"/>
      <c r="G517" s="784"/>
      <c r="H517" s="780"/>
      <c r="I517" s="836"/>
      <c r="J517" s="836"/>
      <c r="K517" s="836"/>
      <c r="L517" s="831"/>
      <c r="M517" s="420"/>
      <c r="N517" s="420"/>
      <c r="O517" s="420"/>
      <c r="P517" s="420"/>
      <c r="Q517" s="420"/>
      <c r="R517" s="420"/>
      <c r="S517" s="420"/>
      <c r="T517" s="420"/>
      <c r="U517" s="420"/>
      <c r="V517" s="420"/>
      <c r="W517" s="420"/>
      <c r="X517" s="420"/>
      <c r="Y517" s="420"/>
      <c r="Z517" s="420"/>
      <c r="AA517" s="420"/>
      <c r="AB517" s="420"/>
      <c r="AC517" s="420"/>
    </row>
    <row r="518" spans="1:29">
      <c r="A518" s="420"/>
      <c r="B518" s="784"/>
      <c r="C518" s="784"/>
      <c r="D518" s="784"/>
      <c r="E518" s="784"/>
      <c r="F518" s="420"/>
      <c r="G518" s="784"/>
      <c r="H518" s="780"/>
      <c r="I518" s="836"/>
      <c r="J518" s="836"/>
      <c r="K518" s="836"/>
      <c r="L518" s="831"/>
      <c r="M518" s="420"/>
      <c r="N518" s="420"/>
      <c r="O518" s="420"/>
      <c r="P518" s="420"/>
      <c r="Q518" s="420"/>
      <c r="R518" s="420"/>
      <c r="S518" s="420"/>
      <c r="T518" s="420"/>
      <c r="U518" s="420"/>
      <c r="V518" s="420"/>
      <c r="W518" s="420"/>
      <c r="X518" s="420"/>
      <c r="Y518" s="420"/>
      <c r="Z518" s="420"/>
      <c r="AA518" s="420"/>
      <c r="AB518" s="420"/>
      <c r="AC518" s="420"/>
    </row>
    <row r="519" spans="1:29">
      <c r="A519" s="420"/>
      <c r="B519" s="784"/>
      <c r="C519" s="784"/>
      <c r="D519" s="784"/>
      <c r="E519" s="784"/>
      <c r="F519" s="420"/>
      <c r="G519" s="784"/>
      <c r="H519" s="780"/>
      <c r="I519" s="836"/>
      <c r="J519" s="836"/>
      <c r="K519" s="836"/>
      <c r="L519" s="831"/>
      <c r="M519" s="420"/>
      <c r="N519" s="420"/>
      <c r="O519" s="420"/>
      <c r="P519" s="420"/>
      <c r="Q519" s="420"/>
      <c r="R519" s="420"/>
      <c r="S519" s="420"/>
      <c r="T519" s="420"/>
      <c r="U519" s="420"/>
      <c r="V519" s="420"/>
      <c r="W519" s="420"/>
      <c r="X519" s="420"/>
      <c r="Y519" s="420"/>
      <c r="Z519" s="420"/>
      <c r="AA519" s="420"/>
      <c r="AB519" s="420"/>
      <c r="AC519" s="420"/>
    </row>
    <row r="520" spans="1:29">
      <c r="A520" s="420"/>
      <c r="B520" s="784"/>
      <c r="C520" s="784"/>
      <c r="D520" s="784"/>
      <c r="E520" s="784"/>
      <c r="F520" s="420"/>
      <c r="G520" s="784"/>
      <c r="H520" s="780"/>
      <c r="I520" s="836"/>
      <c r="J520" s="836"/>
      <c r="K520" s="836"/>
      <c r="L520" s="831"/>
      <c r="M520" s="420"/>
      <c r="N520" s="420"/>
      <c r="O520" s="420"/>
      <c r="P520" s="420"/>
      <c r="Q520" s="420"/>
      <c r="R520" s="420"/>
      <c r="S520" s="420"/>
      <c r="T520" s="420"/>
      <c r="U520" s="420"/>
      <c r="V520" s="420"/>
      <c r="W520" s="420"/>
      <c r="X520" s="420"/>
      <c r="Y520" s="420"/>
      <c r="Z520" s="420"/>
      <c r="AA520" s="420"/>
      <c r="AB520" s="420"/>
      <c r="AC520" s="420"/>
    </row>
    <row r="521" spans="1:29">
      <c r="A521" s="420"/>
      <c r="B521" s="784"/>
      <c r="C521" s="784"/>
      <c r="D521" s="784"/>
      <c r="E521" s="784"/>
      <c r="F521" s="420"/>
      <c r="G521" s="784"/>
      <c r="H521" s="780"/>
      <c r="I521" s="836"/>
      <c r="J521" s="836"/>
      <c r="K521" s="836"/>
      <c r="L521" s="831"/>
      <c r="M521" s="420"/>
      <c r="N521" s="420"/>
      <c r="O521" s="420"/>
      <c r="P521" s="420"/>
      <c r="Q521" s="420"/>
      <c r="R521" s="420"/>
      <c r="S521" s="420"/>
      <c r="T521" s="420"/>
      <c r="U521" s="420"/>
      <c r="V521" s="420"/>
      <c r="W521" s="420"/>
      <c r="X521" s="420"/>
      <c r="Y521" s="420"/>
      <c r="Z521" s="420"/>
      <c r="AA521" s="420"/>
      <c r="AB521" s="420"/>
      <c r="AC521" s="420"/>
    </row>
    <row r="522" spans="1:29">
      <c r="A522" s="420"/>
      <c r="B522" s="784"/>
      <c r="C522" s="784"/>
      <c r="D522" s="784"/>
      <c r="E522" s="784"/>
      <c r="F522" s="420"/>
      <c r="G522" s="784"/>
      <c r="H522" s="780"/>
      <c r="I522" s="836"/>
      <c r="J522" s="836"/>
      <c r="K522" s="836"/>
      <c r="L522" s="831"/>
      <c r="M522" s="420"/>
      <c r="N522" s="420"/>
      <c r="O522" s="420"/>
      <c r="P522" s="420"/>
      <c r="Q522" s="420"/>
      <c r="R522" s="420"/>
      <c r="S522" s="420"/>
      <c r="T522" s="420"/>
      <c r="U522" s="420"/>
      <c r="V522" s="420"/>
      <c r="W522" s="420"/>
      <c r="X522" s="420"/>
      <c r="Y522" s="420"/>
      <c r="Z522" s="420"/>
      <c r="AA522" s="420"/>
      <c r="AB522" s="420"/>
      <c r="AC522" s="420"/>
    </row>
    <row r="523" spans="1:29">
      <c r="A523" s="420"/>
      <c r="B523" s="784"/>
      <c r="C523" s="784"/>
      <c r="D523" s="784"/>
      <c r="E523" s="784"/>
      <c r="F523" s="420"/>
      <c r="G523" s="784"/>
      <c r="H523" s="780"/>
      <c r="I523" s="836"/>
      <c r="J523" s="836"/>
      <c r="K523" s="836"/>
      <c r="L523" s="831"/>
      <c r="M523" s="420"/>
      <c r="N523" s="420"/>
      <c r="O523" s="420"/>
      <c r="P523" s="420"/>
      <c r="Q523" s="420"/>
      <c r="R523" s="420"/>
      <c r="S523" s="420"/>
      <c r="T523" s="420"/>
      <c r="U523" s="420"/>
      <c r="V523" s="420"/>
      <c r="W523" s="420"/>
      <c r="X523" s="420"/>
      <c r="Y523" s="420"/>
      <c r="Z523" s="420"/>
      <c r="AA523" s="420"/>
      <c r="AB523" s="420"/>
      <c r="AC523" s="420"/>
    </row>
    <row r="524" spans="1:29">
      <c r="A524" s="420"/>
      <c r="B524" s="784"/>
      <c r="C524" s="784"/>
      <c r="D524" s="784"/>
      <c r="E524" s="784"/>
      <c r="F524" s="420"/>
      <c r="G524" s="784"/>
      <c r="H524" s="780"/>
      <c r="I524" s="836"/>
      <c r="J524" s="836"/>
      <c r="K524" s="836"/>
      <c r="L524" s="831"/>
      <c r="M524" s="420"/>
      <c r="N524" s="420"/>
      <c r="O524" s="420"/>
      <c r="P524" s="420"/>
      <c r="Q524" s="420"/>
      <c r="R524" s="420"/>
      <c r="S524" s="420"/>
      <c r="T524" s="420"/>
      <c r="U524" s="420"/>
      <c r="V524" s="420"/>
      <c r="W524" s="420"/>
      <c r="X524" s="420"/>
      <c r="Y524" s="420"/>
      <c r="Z524" s="420"/>
      <c r="AA524" s="420"/>
      <c r="AB524" s="420"/>
      <c r="AC524" s="420"/>
    </row>
    <row r="525" spans="1:29">
      <c r="A525" s="420"/>
      <c r="B525" s="784"/>
      <c r="C525" s="784"/>
      <c r="D525" s="784"/>
      <c r="E525" s="784"/>
      <c r="F525" s="420"/>
      <c r="G525" s="784"/>
      <c r="H525" s="780"/>
      <c r="I525" s="836"/>
      <c r="J525" s="836"/>
      <c r="K525" s="836"/>
      <c r="L525" s="831"/>
      <c r="M525" s="420"/>
      <c r="N525" s="420"/>
      <c r="O525" s="420"/>
      <c r="P525" s="420"/>
      <c r="Q525" s="420"/>
      <c r="R525" s="420"/>
      <c r="S525" s="420"/>
      <c r="T525" s="420"/>
      <c r="U525" s="420"/>
      <c r="V525" s="420"/>
      <c r="W525" s="420"/>
      <c r="X525" s="420"/>
      <c r="Y525" s="420"/>
      <c r="Z525" s="420"/>
      <c r="AA525" s="420"/>
      <c r="AB525" s="420"/>
      <c r="AC525" s="420"/>
    </row>
    <row r="526" spans="1:29">
      <c r="A526" s="420"/>
      <c r="B526" s="784"/>
      <c r="C526" s="784"/>
      <c r="D526" s="784"/>
      <c r="E526" s="784"/>
      <c r="F526" s="420"/>
      <c r="G526" s="784"/>
      <c r="H526" s="780"/>
      <c r="I526" s="836"/>
      <c r="J526" s="836"/>
      <c r="K526" s="836"/>
      <c r="L526" s="831"/>
      <c r="M526" s="420"/>
      <c r="N526" s="420"/>
      <c r="O526" s="420"/>
      <c r="P526" s="420"/>
      <c r="Q526" s="420"/>
      <c r="R526" s="420"/>
      <c r="S526" s="420"/>
      <c r="T526" s="420"/>
      <c r="U526" s="420"/>
      <c r="V526" s="420"/>
      <c r="W526" s="420"/>
      <c r="X526" s="420"/>
      <c r="Y526" s="420"/>
      <c r="Z526" s="420"/>
      <c r="AA526" s="420"/>
      <c r="AB526" s="420"/>
      <c r="AC526" s="420"/>
    </row>
    <row r="527" spans="1:29">
      <c r="A527" s="420"/>
      <c r="B527" s="784"/>
      <c r="C527" s="784"/>
      <c r="D527" s="784"/>
      <c r="E527" s="784"/>
      <c r="F527" s="420"/>
      <c r="G527" s="784"/>
      <c r="H527" s="780"/>
      <c r="I527" s="836"/>
      <c r="J527" s="836"/>
      <c r="K527" s="836"/>
      <c r="L527" s="831"/>
      <c r="M527" s="420"/>
      <c r="N527" s="420"/>
      <c r="O527" s="420"/>
      <c r="P527" s="420"/>
      <c r="Q527" s="420"/>
      <c r="R527" s="420"/>
      <c r="S527" s="420"/>
      <c r="T527" s="420"/>
      <c r="U527" s="420"/>
      <c r="V527" s="420"/>
      <c r="W527" s="420"/>
      <c r="X527" s="420"/>
      <c r="Y527" s="420"/>
      <c r="Z527" s="420"/>
      <c r="AA527" s="420"/>
      <c r="AB527" s="420"/>
      <c r="AC527" s="420"/>
    </row>
    <row r="528" spans="1:29">
      <c r="A528" s="420"/>
      <c r="B528" s="784"/>
      <c r="C528" s="784"/>
      <c r="D528" s="784"/>
      <c r="E528" s="784"/>
      <c r="F528" s="420"/>
      <c r="G528" s="784"/>
      <c r="H528" s="780"/>
      <c r="I528" s="836"/>
      <c r="J528" s="836"/>
      <c r="K528" s="836"/>
      <c r="L528" s="831"/>
      <c r="M528" s="420"/>
      <c r="N528" s="420"/>
      <c r="O528" s="420"/>
      <c r="P528" s="420"/>
      <c r="Q528" s="420"/>
      <c r="R528" s="420"/>
      <c r="S528" s="420"/>
      <c r="T528" s="420"/>
      <c r="U528" s="420"/>
      <c r="V528" s="420"/>
      <c r="W528" s="420"/>
      <c r="X528" s="420"/>
      <c r="Y528" s="420"/>
      <c r="Z528" s="420"/>
      <c r="AA528" s="420"/>
      <c r="AB528" s="420"/>
      <c r="AC528" s="420"/>
    </row>
    <row r="529" spans="1:29">
      <c r="A529" s="420"/>
      <c r="B529" s="784"/>
      <c r="C529" s="784"/>
      <c r="D529" s="784"/>
      <c r="E529" s="784"/>
      <c r="F529" s="420"/>
      <c r="G529" s="784"/>
      <c r="H529" s="780"/>
      <c r="I529" s="836"/>
      <c r="J529" s="836"/>
      <c r="K529" s="836"/>
      <c r="L529" s="831"/>
      <c r="M529" s="420"/>
      <c r="N529" s="420"/>
      <c r="O529" s="420"/>
      <c r="P529" s="420"/>
      <c r="Q529" s="420"/>
      <c r="R529" s="420"/>
      <c r="S529" s="420"/>
      <c r="T529" s="420"/>
      <c r="U529" s="420"/>
      <c r="V529" s="420"/>
      <c r="W529" s="420"/>
      <c r="X529" s="420"/>
      <c r="Y529" s="420"/>
      <c r="Z529" s="420"/>
      <c r="AA529" s="420"/>
      <c r="AB529" s="420"/>
      <c r="AC529" s="420"/>
    </row>
    <row r="530" spans="1:29">
      <c r="A530" s="420"/>
      <c r="B530" s="784"/>
      <c r="C530" s="784"/>
      <c r="D530" s="784"/>
      <c r="E530" s="784"/>
      <c r="F530" s="420"/>
      <c r="G530" s="784"/>
      <c r="H530" s="780"/>
      <c r="I530" s="836"/>
      <c r="J530" s="836"/>
      <c r="K530" s="836"/>
      <c r="L530" s="831"/>
      <c r="M530" s="420"/>
      <c r="N530" s="420"/>
      <c r="O530" s="420"/>
      <c r="P530" s="420"/>
      <c r="Q530" s="420"/>
      <c r="R530" s="420"/>
      <c r="S530" s="420"/>
      <c r="T530" s="420"/>
      <c r="U530" s="420"/>
      <c r="V530" s="420"/>
      <c r="W530" s="420"/>
      <c r="X530" s="420"/>
      <c r="Y530" s="420"/>
      <c r="Z530" s="420"/>
      <c r="AA530" s="420"/>
      <c r="AB530" s="420"/>
      <c r="AC530" s="420"/>
    </row>
    <row r="531" spans="1:29">
      <c r="A531" s="420"/>
      <c r="B531" s="784"/>
      <c r="C531" s="784"/>
      <c r="D531" s="784"/>
      <c r="E531" s="784"/>
      <c r="F531" s="420"/>
      <c r="G531" s="784"/>
      <c r="H531" s="780"/>
      <c r="I531" s="836"/>
      <c r="J531" s="836"/>
      <c r="K531" s="836"/>
      <c r="L531" s="831"/>
      <c r="M531" s="420"/>
      <c r="N531" s="420"/>
      <c r="O531" s="420"/>
      <c r="P531" s="420"/>
      <c r="Q531" s="420"/>
      <c r="R531" s="420"/>
      <c r="S531" s="420"/>
      <c r="T531" s="420"/>
      <c r="U531" s="420"/>
      <c r="V531" s="420"/>
      <c r="W531" s="420"/>
      <c r="X531" s="420"/>
      <c r="Y531" s="420"/>
      <c r="Z531" s="420"/>
      <c r="AA531" s="420"/>
      <c r="AB531" s="420"/>
      <c r="AC531" s="420"/>
    </row>
    <row r="532" spans="1:29">
      <c r="A532" s="420"/>
      <c r="B532" s="784"/>
      <c r="C532" s="784"/>
      <c r="D532" s="784"/>
      <c r="E532" s="784"/>
      <c r="F532" s="420"/>
      <c r="G532" s="784"/>
      <c r="H532" s="780"/>
      <c r="I532" s="836"/>
      <c r="J532" s="836"/>
      <c r="K532" s="836"/>
      <c r="L532" s="831"/>
      <c r="M532" s="420"/>
      <c r="N532" s="420"/>
      <c r="O532" s="420"/>
      <c r="P532" s="420"/>
      <c r="Q532" s="420"/>
      <c r="R532" s="420"/>
      <c r="S532" s="420"/>
      <c r="T532" s="420"/>
      <c r="U532" s="420"/>
      <c r="V532" s="420"/>
      <c r="W532" s="420"/>
      <c r="X532" s="420"/>
      <c r="Y532" s="420"/>
      <c r="Z532" s="420"/>
      <c r="AA532" s="420"/>
      <c r="AB532" s="420"/>
      <c r="AC532" s="420"/>
    </row>
    <row r="533" spans="1:29">
      <c r="A533" s="420"/>
      <c r="B533" s="784"/>
      <c r="C533" s="784"/>
      <c r="D533" s="784"/>
      <c r="E533" s="784"/>
      <c r="F533" s="420"/>
      <c r="G533" s="784"/>
      <c r="H533" s="780"/>
      <c r="I533" s="836"/>
      <c r="J533" s="836"/>
      <c r="K533" s="836"/>
      <c r="L533" s="831"/>
      <c r="M533" s="420"/>
      <c r="N533" s="420"/>
      <c r="O533" s="420"/>
      <c r="P533" s="420"/>
      <c r="Q533" s="420"/>
      <c r="R533" s="420"/>
      <c r="S533" s="420"/>
      <c r="T533" s="420"/>
      <c r="U533" s="420"/>
      <c r="V533" s="420"/>
      <c r="W533" s="420"/>
      <c r="X533" s="420"/>
      <c r="Y533" s="420"/>
      <c r="Z533" s="420"/>
      <c r="AA533" s="420"/>
      <c r="AB533" s="420"/>
      <c r="AC533" s="420"/>
    </row>
    <row r="534" spans="1:29">
      <c r="A534" s="420"/>
      <c r="B534" s="784"/>
      <c r="C534" s="784"/>
      <c r="D534" s="784"/>
      <c r="E534" s="784"/>
      <c r="F534" s="420"/>
      <c r="G534" s="784"/>
      <c r="H534" s="780"/>
      <c r="I534" s="836"/>
      <c r="J534" s="836"/>
      <c r="K534" s="836"/>
      <c r="L534" s="831"/>
      <c r="M534" s="420"/>
      <c r="N534" s="420"/>
      <c r="O534" s="420"/>
      <c r="P534" s="420"/>
      <c r="Q534" s="420"/>
      <c r="R534" s="420"/>
      <c r="S534" s="420"/>
      <c r="T534" s="420"/>
      <c r="U534" s="420"/>
      <c r="V534" s="420"/>
      <c r="W534" s="420"/>
      <c r="X534" s="420"/>
      <c r="Y534" s="420"/>
      <c r="Z534" s="420"/>
      <c r="AA534" s="420"/>
      <c r="AB534" s="420"/>
      <c r="AC534" s="420"/>
    </row>
    <row r="535" spans="1:29">
      <c r="A535" s="420"/>
      <c r="B535" s="784"/>
      <c r="C535" s="784"/>
      <c r="D535" s="784"/>
      <c r="E535" s="784"/>
      <c r="F535" s="420"/>
      <c r="G535" s="784"/>
      <c r="H535" s="780"/>
      <c r="I535" s="836"/>
      <c r="J535" s="836"/>
      <c r="K535" s="836"/>
      <c r="L535" s="831"/>
      <c r="M535" s="420"/>
      <c r="N535" s="420"/>
      <c r="O535" s="420"/>
      <c r="P535" s="420"/>
      <c r="Q535" s="420"/>
      <c r="R535" s="420"/>
      <c r="S535" s="420"/>
      <c r="T535" s="420"/>
      <c r="U535" s="420"/>
      <c r="V535" s="420"/>
      <c r="W535" s="420"/>
      <c r="X535" s="420"/>
      <c r="Y535" s="420"/>
      <c r="Z535" s="420"/>
      <c r="AA535" s="420"/>
      <c r="AB535" s="420"/>
      <c r="AC535" s="420"/>
    </row>
    <row r="536" spans="1:29">
      <c r="A536" s="420"/>
      <c r="B536" s="784"/>
      <c r="C536" s="784"/>
      <c r="D536" s="784"/>
      <c r="E536" s="784"/>
      <c r="F536" s="420"/>
      <c r="G536" s="784"/>
      <c r="H536" s="780"/>
      <c r="I536" s="836"/>
      <c r="J536" s="836"/>
      <c r="K536" s="836"/>
      <c r="L536" s="831"/>
      <c r="M536" s="420"/>
      <c r="N536" s="420"/>
      <c r="O536" s="420"/>
      <c r="P536" s="420"/>
      <c r="Q536" s="420"/>
      <c r="R536" s="420"/>
      <c r="S536" s="420"/>
      <c r="T536" s="420"/>
      <c r="U536" s="420"/>
      <c r="V536" s="420"/>
      <c r="W536" s="420"/>
      <c r="X536" s="420"/>
      <c r="Y536" s="420"/>
      <c r="Z536" s="420"/>
      <c r="AA536" s="420"/>
      <c r="AB536" s="420"/>
      <c r="AC536" s="420"/>
    </row>
    <row r="537" spans="1:29">
      <c r="A537" s="420"/>
      <c r="B537" s="784"/>
      <c r="C537" s="784"/>
      <c r="D537" s="784"/>
      <c r="E537" s="784"/>
      <c r="F537" s="420"/>
      <c r="G537" s="784"/>
      <c r="H537" s="780"/>
      <c r="I537" s="836"/>
      <c r="J537" s="836"/>
      <c r="K537" s="836"/>
      <c r="L537" s="831"/>
      <c r="M537" s="420"/>
      <c r="N537" s="420"/>
      <c r="O537" s="420"/>
      <c r="P537" s="420"/>
      <c r="Q537" s="420"/>
      <c r="R537" s="420"/>
      <c r="S537" s="420"/>
      <c r="T537" s="420"/>
      <c r="U537" s="420"/>
      <c r="V537" s="420"/>
      <c r="W537" s="420"/>
      <c r="X537" s="420"/>
      <c r="Y537" s="420"/>
      <c r="Z537" s="420"/>
      <c r="AA537" s="420"/>
      <c r="AB537" s="420"/>
      <c r="AC537" s="420"/>
    </row>
    <row r="538" spans="1:29">
      <c r="A538" s="420"/>
      <c r="B538" s="784"/>
      <c r="C538" s="784"/>
      <c r="D538" s="784"/>
      <c r="E538" s="784"/>
      <c r="F538" s="420"/>
      <c r="G538" s="784"/>
      <c r="H538" s="780"/>
      <c r="I538" s="836"/>
      <c r="J538" s="836"/>
      <c r="K538" s="836"/>
      <c r="L538" s="831"/>
      <c r="M538" s="420"/>
      <c r="N538" s="420"/>
      <c r="O538" s="420"/>
      <c r="P538" s="420"/>
      <c r="Q538" s="420"/>
      <c r="R538" s="420"/>
      <c r="S538" s="420"/>
      <c r="T538" s="420"/>
      <c r="U538" s="420"/>
      <c r="V538" s="420"/>
      <c r="W538" s="420"/>
      <c r="X538" s="420"/>
      <c r="Y538" s="420"/>
      <c r="Z538" s="420"/>
      <c r="AA538" s="420"/>
      <c r="AB538" s="420"/>
      <c r="AC538" s="420"/>
    </row>
    <row r="539" spans="1:29">
      <c r="A539" s="420"/>
      <c r="B539" s="784"/>
      <c r="C539" s="784"/>
      <c r="D539" s="784"/>
      <c r="E539" s="784"/>
      <c r="F539" s="420"/>
      <c r="G539" s="784"/>
      <c r="H539" s="780"/>
      <c r="I539" s="836"/>
      <c r="J539" s="836"/>
      <c r="K539" s="836"/>
      <c r="L539" s="831"/>
      <c r="M539" s="420"/>
      <c r="N539" s="420"/>
      <c r="O539" s="420"/>
      <c r="P539" s="420"/>
      <c r="Q539" s="420"/>
      <c r="R539" s="420"/>
      <c r="S539" s="420"/>
      <c r="T539" s="420"/>
      <c r="U539" s="420"/>
      <c r="V539" s="420"/>
      <c r="W539" s="420"/>
      <c r="X539" s="420"/>
      <c r="Y539" s="420"/>
      <c r="Z539" s="420"/>
      <c r="AA539" s="420"/>
      <c r="AB539" s="420"/>
      <c r="AC539" s="420"/>
    </row>
    <row r="540" spans="1:29">
      <c r="A540" s="420"/>
      <c r="B540" s="784"/>
      <c r="C540" s="784"/>
      <c r="D540" s="784"/>
      <c r="E540" s="784"/>
      <c r="F540" s="420"/>
      <c r="G540" s="784"/>
      <c r="H540" s="780"/>
      <c r="I540" s="836"/>
      <c r="J540" s="836"/>
      <c r="K540" s="836"/>
      <c r="L540" s="831"/>
      <c r="M540" s="420"/>
      <c r="N540" s="420"/>
      <c r="O540" s="420"/>
      <c r="P540" s="420"/>
      <c r="Q540" s="420"/>
      <c r="R540" s="420"/>
      <c r="S540" s="420"/>
      <c r="T540" s="420"/>
      <c r="U540" s="420"/>
      <c r="V540" s="420"/>
      <c r="W540" s="420"/>
      <c r="X540" s="420"/>
      <c r="Y540" s="420"/>
      <c r="Z540" s="420"/>
      <c r="AA540" s="420"/>
      <c r="AB540" s="420"/>
      <c r="AC540" s="420"/>
    </row>
    <row r="541" spans="1:29">
      <c r="A541" s="420"/>
      <c r="B541" s="784"/>
      <c r="C541" s="784"/>
      <c r="D541" s="784"/>
      <c r="E541" s="784"/>
      <c r="F541" s="420"/>
      <c r="G541" s="784"/>
      <c r="H541" s="780"/>
      <c r="I541" s="836"/>
      <c r="J541" s="836"/>
      <c r="K541" s="836"/>
      <c r="L541" s="831"/>
      <c r="M541" s="420"/>
      <c r="N541" s="420"/>
      <c r="O541" s="420"/>
      <c r="P541" s="420"/>
      <c r="Q541" s="420"/>
      <c r="R541" s="420"/>
      <c r="S541" s="420"/>
      <c r="T541" s="420"/>
      <c r="U541" s="420"/>
      <c r="V541" s="420"/>
      <c r="W541" s="420"/>
      <c r="X541" s="420"/>
      <c r="Y541" s="420"/>
      <c r="Z541" s="420"/>
      <c r="AA541" s="420"/>
      <c r="AB541" s="420"/>
      <c r="AC541" s="420"/>
    </row>
    <row r="542" spans="1:29">
      <c r="A542" s="420"/>
      <c r="B542" s="784"/>
      <c r="C542" s="784"/>
      <c r="D542" s="784"/>
      <c r="E542" s="784"/>
      <c r="F542" s="420"/>
      <c r="G542" s="784"/>
      <c r="H542" s="780"/>
      <c r="I542" s="836"/>
      <c r="J542" s="836"/>
      <c r="K542" s="836"/>
      <c r="L542" s="831"/>
      <c r="M542" s="420"/>
      <c r="N542" s="420"/>
      <c r="O542" s="420"/>
      <c r="P542" s="420"/>
      <c r="Q542" s="420"/>
      <c r="R542" s="420"/>
      <c r="S542" s="420"/>
      <c r="T542" s="420"/>
      <c r="U542" s="420"/>
      <c r="V542" s="420"/>
      <c r="W542" s="420"/>
      <c r="X542" s="420"/>
      <c r="Y542" s="420"/>
      <c r="Z542" s="420"/>
      <c r="AA542" s="420"/>
      <c r="AB542" s="420"/>
      <c r="AC542" s="420"/>
    </row>
    <row r="543" spans="1:29">
      <c r="A543" s="420"/>
      <c r="B543" s="784"/>
      <c r="C543" s="784"/>
      <c r="D543" s="784"/>
      <c r="E543" s="784"/>
      <c r="F543" s="420"/>
      <c r="G543" s="784"/>
      <c r="H543" s="780"/>
      <c r="I543" s="836"/>
      <c r="J543" s="836"/>
      <c r="K543" s="836"/>
      <c r="L543" s="831"/>
      <c r="M543" s="420"/>
      <c r="N543" s="420"/>
      <c r="O543" s="420"/>
      <c r="P543" s="420"/>
      <c r="Q543" s="420"/>
      <c r="R543" s="420"/>
      <c r="S543" s="420"/>
      <c r="T543" s="420"/>
      <c r="U543" s="420"/>
      <c r="V543" s="420"/>
      <c r="W543" s="420"/>
      <c r="X543" s="420"/>
      <c r="Y543" s="420"/>
      <c r="Z543" s="420"/>
      <c r="AA543" s="420"/>
      <c r="AB543" s="420"/>
      <c r="AC543" s="420"/>
    </row>
    <row r="544" spans="1:29">
      <c r="A544" s="420"/>
      <c r="B544" s="784"/>
      <c r="C544" s="784"/>
      <c r="D544" s="784"/>
      <c r="E544" s="784"/>
      <c r="F544" s="420"/>
      <c r="G544" s="784"/>
      <c r="H544" s="780"/>
      <c r="I544" s="836"/>
      <c r="J544" s="836"/>
      <c r="K544" s="836"/>
      <c r="L544" s="831"/>
      <c r="M544" s="420"/>
      <c r="N544" s="420"/>
      <c r="O544" s="420"/>
      <c r="P544" s="420"/>
      <c r="Q544" s="420"/>
      <c r="R544" s="420"/>
      <c r="S544" s="420"/>
      <c r="T544" s="420"/>
      <c r="U544" s="420"/>
      <c r="V544" s="420"/>
      <c r="W544" s="420"/>
      <c r="X544" s="420"/>
      <c r="Y544" s="420"/>
      <c r="Z544" s="420"/>
      <c r="AA544" s="420"/>
      <c r="AB544" s="420"/>
      <c r="AC544" s="420"/>
    </row>
    <row r="545" spans="1:29">
      <c r="A545" s="420"/>
      <c r="B545" s="784"/>
      <c r="C545" s="784"/>
      <c r="D545" s="784"/>
      <c r="E545" s="784"/>
      <c r="F545" s="420"/>
      <c r="G545" s="784"/>
      <c r="H545" s="780"/>
      <c r="I545" s="836"/>
      <c r="J545" s="836"/>
      <c r="K545" s="836"/>
      <c r="L545" s="831"/>
      <c r="M545" s="420"/>
      <c r="N545" s="420"/>
      <c r="O545" s="420"/>
      <c r="P545" s="420"/>
      <c r="Q545" s="420"/>
      <c r="R545" s="420"/>
      <c r="S545" s="420"/>
      <c r="T545" s="420"/>
      <c r="U545" s="420"/>
      <c r="V545" s="420"/>
      <c r="W545" s="420"/>
      <c r="X545" s="420"/>
      <c r="Y545" s="420"/>
      <c r="Z545" s="420"/>
      <c r="AA545" s="420"/>
      <c r="AB545" s="420"/>
      <c r="AC545" s="420"/>
    </row>
    <row r="546" spans="1:29">
      <c r="A546" s="420"/>
      <c r="B546" s="784"/>
      <c r="C546" s="784"/>
      <c r="D546" s="784"/>
      <c r="E546" s="784"/>
      <c r="F546" s="420"/>
      <c r="G546" s="784"/>
      <c r="H546" s="780"/>
      <c r="I546" s="836"/>
      <c r="J546" s="836"/>
      <c r="K546" s="836"/>
      <c r="L546" s="831"/>
      <c r="M546" s="420"/>
      <c r="N546" s="420"/>
      <c r="O546" s="420"/>
      <c r="P546" s="420"/>
      <c r="Q546" s="420"/>
      <c r="R546" s="420"/>
      <c r="S546" s="420"/>
      <c r="T546" s="420"/>
      <c r="U546" s="420"/>
      <c r="V546" s="420"/>
      <c r="W546" s="420"/>
      <c r="X546" s="420"/>
      <c r="Y546" s="420"/>
      <c r="Z546" s="420"/>
      <c r="AA546" s="420"/>
      <c r="AB546" s="420"/>
      <c r="AC546" s="420"/>
    </row>
    <row r="547" spans="1:29">
      <c r="A547" s="420"/>
      <c r="B547" s="784"/>
      <c r="C547" s="784"/>
      <c r="D547" s="784"/>
      <c r="E547" s="784"/>
      <c r="F547" s="420"/>
      <c r="G547" s="784"/>
      <c r="H547" s="780"/>
      <c r="I547" s="836"/>
      <c r="J547" s="836"/>
      <c r="K547" s="836"/>
      <c r="L547" s="831"/>
      <c r="M547" s="420"/>
      <c r="N547" s="420"/>
      <c r="O547" s="420"/>
      <c r="P547" s="420"/>
      <c r="Q547" s="420"/>
      <c r="R547" s="420"/>
      <c r="S547" s="420"/>
      <c r="T547" s="420"/>
      <c r="U547" s="420"/>
      <c r="V547" s="420"/>
      <c r="W547" s="420"/>
      <c r="X547" s="420"/>
      <c r="Y547" s="420"/>
      <c r="Z547" s="420"/>
      <c r="AA547" s="420"/>
      <c r="AB547" s="420"/>
      <c r="AC547" s="420"/>
    </row>
    <row r="548" spans="1:29">
      <c r="A548" s="420"/>
      <c r="B548" s="784"/>
      <c r="C548" s="784"/>
      <c r="D548" s="784"/>
      <c r="E548" s="784"/>
      <c r="F548" s="420"/>
      <c r="G548" s="784"/>
      <c r="H548" s="780"/>
      <c r="I548" s="836"/>
      <c r="J548" s="836"/>
      <c r="K548" s="836"/>
      <c r="L548" s="831"/>
      <c r="M548" s="420"/>
      <c r="N548" s="420"/>
      <c r="O548" s="420"/>
      <c r="P548" s="420"/>
      <c r="Q548" s="420"/>
      <c r="R548" s="420"/>
      <c r="S548" s="420"/>
      <c r="T548" s="420"/>
      <c r="U548" s="420"/>
      <c r="V548" s="420"/>
      <c r="W548" s="420"/>
      <c r="X548" s="420"/>
      <c r="Y548" s="420"/>
      <c r="Z548" s="420"/>
      <c r="AA548" s="420"/>
      <c r="AB548" s="420"/>
      <c r="AC548" s="420"/>
    </row>
    <row r="549" spans="1:29">
      <c r="A549" s="420"/>
      <c r="B549" s="784"/>
      <c r="C549" s="784"/>
      <c r="D549" s="784"/>
      <c r="E549" s="784"/>
      <c r="F549" s="420"/>
      <c r="G549" s="784"/>
      <c r="H549" s="780"/>
      <c r="I549" s="836"/>
      <c r="J549" s="836"/>
      <c r="K549" s="836"/>
      <c r="L549" s="831"/>
      <c r="M549" s="420"/>
      <c r="N549" s="420"/>
      <c r="O549" s="420"/>
      <c r="P549" s="420"/>
      <c r="Q549" s="420"/>
      <c r="R549" s="420"/>
      <c r="S549" s="420"/>
      <c r="T549" s="420"/>
      <c r="U549" s="420"/>
      <c r="V549" s="420"/>
      <c r="W549" s="420"/>
      <c r="X549" s="420"/>
      <c r="Y549" s="420"/>
      <c r="Z549" s="420"/>
      <c r="AA549" s="420"/>
      <c r="AB549" s="420"/>
      <c r="AC549" s="420"/>
    </row>
    <row r="550" spans="1:29">
      <c r="A550" s="420"/>
      <c r="B550" s="784"/>
      <c r="C550" s="784"/>
      <c r="D550" s="784"/>
      <c r="E550" s="784"/>
      <c r="F550" s="420"/>
      <c r="G550" s="784"/>
      <c r="H550" s="780"/>
      <c r="I550" s="836"/>
      <c r="J550" s="836"/>
      <c r="K550" s="836"/>
      <c r="L550" s="831"/>
      <c r="M550" s="420"/>
      <c r="N550" s="420"/>
      <c r="O550" s="420"/>
      <c r="P550" s="420"/>
      <c r="Q550" s="420"/>
      <c r="R550" s="420"/>
      <c r="S550" s="420"/>
      <c r="T550" s="420"/>
      <c r="U550" s="420"/>
      <c r="V550" s="420"/>
      <c r="W550" s="420"/>
      <c r="X550" s="420"/>
      <c r="Y550" s="420"/>
      <c r="Z550" s="420"/>
      <c r="AA550" s="420"/>
      <c r="AB550" s="420"/>
      <c r="AC550" s="420"/>
    </row>
    <row r="551" spans="1:29">
      <c r="A551" s="420"/>
      <c r="B551" s="784"/>
      <c r="C551" s="784"/>
      <c r="D551" s="784"/>
      <c r="E551" s="784"/>
      <c r="F551" s="420"/>
      <c r="G551" s="784"/>
      <c r="H551" s="780"/>
      <c r="I551" s="836"/>
      <c r="J551" s="836"/>
      <c r="K551" s="836"/>
      <c r="L551" s="831"/>
      <c r="M551" s="420"/>
      <c r="N551" s="420"/>
      <c r="O551" s="420"/>
      <c r="P551" s="420"/>
      <c r="Q551" s="420"/>
      <c r="R551" s="420"/>
      <c r="S551" s="420"/>
      <c r="T551" s="420"/>
      <c r="U551" s="420"/>
      <c r="V551" s="420"/>
      <c r="W551" s="420"/>
      <c r="X551" s="420"/>
      <c r="Y551" s="420"/>
      <c r="Z551" s="420"/>
      <c r="AA551" s="420"/>
      <c r="AB551" s="420"/>
      <c r="AC551" s="420"/>
    </row>
    <row r="552" spans="1:29">
      <c r="A552" s="420"/>
      <c r="B552" s="784"/>
      <c r="C552" s="784"/>
      <c r="D552" s="784"/>
      <c r="E552" s="784"/>
      <c r="F552" s="420"/>
      <c r="G552" s="784"/>
      <c r="H552" s="780"/>
      <c r="I552" s="836"/>
      <c r="J552" s="836"/>
      <c r="K552" s="836"/>
      <c r="L552" s="831"/>
      <c r="M552" s="420"/>
      <c r="N552" s="420"/>
      <c r="O552" s="420"/>
      <c r="P552" s="420"/>
      <c r="Q552" s="420"/>
      <c r="R552" s="420"/>
      <c r="S552" s="420"/>
      <c r="T552" s="420"/>
      <c r="U552" s="420"/>
      <c r="V552" s="420"/>
      <c r="W552" s="420"/>
      <c r="X552" s="420"/>
      <c r="Y552" s="420"/>
      <c r="Z552" s="420"/>
      <c r="AA552" s="420"/>
      <c r="AB552" s="420"/>
      <c r="AC552" s="420"/>
    </row>
    <row r="553" spans="1:29">
      <c r="A553" s="420"/>
      <c r="B553" s="784"/>
      <c r="C553" s="784"/>
      <c r="D553" s="784"/>
      <c r="E553" s="784"/>
      <c r="F553" s="420"/>
      <c r="G553" s="784"/>
      <c r="H553" s="780"/>
      <c r="I553" s="836"/>
      <c r="J553" s="836"/>
      <c r="K553" s="836"/>
      <c r="L553" s="831"/>
      <c r="M553" s="420"/>
      <c r="N553" s="420"/>
      <c r="O553" s="420"/>
      <c r="P553" s="420"/>
      <c r="Q553" s="420"/>
      <c r="R553" s="420"/>
      <c r="S553" s="420"/>
      <c r="T553" s="420"/>
      <c r="U553" s="420"/>
      <c r="V553" s="420"/>
      <c r="W553" s="420"/>
      <c r="X553" s="420"/>
      <c r="Y553" s="420"/>
      <c r="Z553" s="420"/>
      <c r="AA553" s="420"/>
      <c r="AB553" s="420"/>
      <c r="AC553" s="420"/>
    </row>
    <row r="554" spans="1:29">
      <c r="A554" s="420"/>
      <c r="B554" s="784"/>
      <c r="C554" s="784"/>
      <c r="D554" s="784"/>
      <c r="E554" s="784"/>
      <c r="F554" s="420"/>
      <c r="G554" s="784"/>
      <c r="H554" s="780"/>
      <c r="I554" s="836"/>
      <c r="J554" s="836"/>
      <c r="K554" s="836"/>
      <c r="L554" s="831"/>
      <c r="M554" s="420"/>
      <c r="N554" s="420"/>
      <c r="O554" s="420"/>
      <c r="P554" s="420"/>
      <c r="Q554" s="420"/>
      <c r="R554" s="420"/>
      <c r="S554" s="420"/>
      <c r="T554" s="420"/>
      <c r="U554" s="420"/>
      <c r="V554" s="420"/>
      <c r="W554" s="420"/>
      <c r="X554" s="420"/>
      <c r="Y554" s="420"/>
      <c r="Z554" s="420"/>
      <c r="AA554" s="420"/>
      <c r="AB554" s="420"/>
      <c r="AC554" s="420"/>
    </row>
    <row r="555" spans="1:29">
      <c r="A555" s="420"/>
      <c r="B555" s="784"/>
      <c r="C555" s="784"/>
      <c r="D555" s="784"/>
      <c r="E555" s="784"/>
      <c r="F555" s="420"/>
      <c r="G555" s="784"/>
      <c r="H555" s="780"/>
      <c r="I555" s="836"/>
      <c r="J555" s="836"/>
      <c r="K555" s="836"/>
      <c r="L555" s="831"/>
      <c r="M555" s="420"/>
      <c r="N555" s="420"/>
      <c r="O555" s="420"/>
      <c r="P555" s="420"/>
      <c r="Q555" s="420"/>
      <c r="R555" s="420"/>
      <c r="S555" s="420"/>
      <c r="T555" s="420"/>
      <c r="U555" s="420"/>
      <c r="V555" s="420"/>
      <c r="W555" s="420"/>
      <c r="X555" s="420"/>
      <c r="Y555" s="420"/>
      <c r="Z555" s="420"/>
      <c r="AA555" s="420"/>
      <c r="AB555" s="420"/>
      <c r="AC555" s="420"/>
    </row>
    <row r="556" spans="1:29">
      <c r="A556" s="420"/>
      <c r="B556" s="784"/>
      <c r="C556" s="784"/>
      <c r="D556" s="784"/>
      <c r="E556" s="784"/>
      <c r="F556" s="420"/>
      <c r="G556" s="784"/>
      <c r="H556" s="780"/>
      <c r="I556" s="836"/>
      <c r="J556" s="836"/>
      <c r="K556" s="836"/>
      <c r="L556" s="831"/>
      <c r="M556" s="420"/>
      <c r="N556" s="420"/>
      <c r="O556" s="420"/>
      <c r="P556" s="420"/>
      <c r="Q556" s="420"/>
      <c r="R556" s="420"/>
      <c r="S556" s="420"/>
      <c r="T556" s="420"/>
      <c r="U556" s="420"/>
      <c r="V556" s="420"/>
      <c r="W556" s="420"/>
      <c r="X556" s="420"/>
      <c r="Y556" s="420"/>
      <c r="Z556" s="420"/>
      <c r="AA556" s="420"/>
      <c r="AB556" s="420"/>
      <c r="AC556" s="420"/>
    </row>
    <row r="557" spans="1:29">
      <c r="A557" s="420"/>
      <c r="B557" s="784"/>
      <c r="C557" s="784"/>
      <c r="D557" s="784"/>
      <c r="E557" s="784"/>
      <c r="F557" s="420"/>
      <c r="G557" s="784"/>
      <c r="H557" s="780"/>
      <c r="I557" s="836"/>
      <c r="J557" s="836"/>
      <c r="K557" s="836"/>
      <c r="L557" s="831"/>
      <c r="M557" s="420"/>
      <c r="N557" s="420"/>
      <c r="O557" s="420"/>
      <c r="P557" s="420"/>
      <c r="Q557" s="420"/>
      <c r="R557" s="420"/>
      <c r="S557" s="420"/>
      <c r="T557" s="420"/>
      <c r="U557" s="420"/>
      <c r="V557" s="420"/>
      <c r="W557" s="420"/>
      <c r="X557" s="420"/>
      <c r="Y557" s="420"/>
      <c r="Z557" s="420"/>
      <c r="AA557" s="420"/>
      <c r="AB557" s="420"/>
      <c r="AC557" s="420"/>
    </row>
    <row r="558" spans="1:29">
      <c r="A558" s="420"/>
      <c r="B558" s="784"/>
      <c r="C558" s="784"/>
      <c r="D558" s="784"/>
      <c r="E558" s="784"/>
      <c r="F558" s="420"/>
      <c r="G558" s="784"/>
      <c r="H558" s="780"/>
      <c r="I558" s="836"/>
      <c r="J558" s="836"/>
      <c r="K558" s="836"/>
      <c r="L558" s="831"/>
      <c r="M558" s="420"/>
      <c r="N558" s="420"/>
      <c r="O558" s="420"/>
      <c r="P558" s="420"/>
      <c r="Q558" s="420"/>
      <c r="R558" s="420"/>
      <c r="S558" s="420"/>
      <c r="T558" s="420"/>
      <c r="U558" s="420"/>
      <c r="V558" s="420"/>
      <c r="W558" s="420"/>
      <c r="X558" s="420"/>
      <c r="Y558" s="420"/>
      <c r="Z558" s="420"/>
      <c r="AA558" s="420"/>
      <c r="AB558" s="420"/>
      <c r="AC558" s="420"/>
    </row>
    <row r="559" spans="1:29">
      <c r="A559" s="420"/>
      <c r="B559" s="784"/>
      <c r="C559" s="784"/>
      <c r="D559" s="784"/>
      <c r="E559" s="784"/>
      <c r="F559" s="420"/>
      <c r="G559" s="784"/>
      <c r="H559" s="780"/>
      <c r="I559" s="836"/>
      <c r="J559" s="836"/>
      <c r="K559" s="836"/>
      <c r="L559" s="831"/>
      <c r="M559" s="420"/>
      <c r="N559" s="420"/>
      <c r="O559" s="420"/>
      <c r="P559" s="420"/>
      <c r="Q559" s="420"/>
      <c r="R559" s="420"/>
      <c r="S559" s="420"/>
      <c r="T559" s="420"/>
      <c r="U559" s="420"/>
      <c r="V559" s="420"/>
      <c r="W559" s="420"/>
      <c r="X559" s="420"/>
      <c r="Y559" s="420"/>
      <c r="Z559" s="420"/>
      <c r="AA559" s="420"/>
      <c r="AB559" s="420"/>
      <c r="AC559" s="420"/>
    </row>
    <row r="560" spans="1:29">
      <c r="A560" s="420"/>
      <c r="B560" s="784"/>
      <c r="C560" s="784"/>
      <c r="D560" s="784"/>
      <c r="E560" s="784"/>
      <c r="F560" s="420"/>
      <c r="G560" s="784"/>
      <c r="H560" s="780"/>
      <c r="I560" s="836"/>
      <c r="J560" s="836"/>
      <c r="K560" s="836"/>
      <c r="L560" s="831"/>
      <c r="M560" s="420"/>
      <c r="N560" s="420"/>
      <c r="O560" s="420"/>
      <c r="P560" s="420"/>
      <c r="Q560" s="420"/>
      <c r="R560" s="420"/>
      <c r="S560" s="420"/>
      <c r="T560" s="420"/>
      <c r="U560" s="420"/>
      <c r="V560" s="420"/>
      <c r="W560" s="420"/>
      <c r="X560" s="420"/>
      <c r="Y560" s="420"/>
      <c r="Z560" s="420"/>
      <c r="AA560" s="420"/>
      <c r="AB560" s="420"/>
      <c r="AC560" s="420"/>
    </row>
    <row r="561" spans="1:29">
      <c r="A561" s="420"/>
      <c r="B561" s="784"/>
      <c r="C561" s="784"/>
      <c r="D561" s="784"/>
      <c r="E561" s="784"/>
      <c r="F561" s="420"/>
      <c r="G561" s="784"/>
      <c r="H561" s="780"/>
      <c r="I561" s="836"/>
      <c r="J561" s="836"/>
      <c r="K561" s="836"/>
      <c r="L561" s="831"/>
      <c r="M561" s="420"/>
      <c r="N561" s="420"/>
      <c r="O561" s="420"/>
      <c r="P561" s="420"/>
      <c r="Q561" s="420"/>
      <c r="R561" s="420"/>
      <c r="S561" s="420"/>
      <c r="T561" s="420"/>
      <c r="U561" s="420"/>
      <c r="V561" s="420"/>
      <c r="W561" s="420"/>
      <c r="X561" s="420"/>
      <c r="Y561" s="420"/>
      <c r="Z561" s="420"/>
      <c r="AA561" s="420"/>
      <c r="AB561" s="420"/>
      <c r="AC561" s="420"/>
    </row>
    <row r="562" spans="1:29">
      <c r="A562" s="420"/>
      <c r="B562" s="784"/>
      <c r="C562" s="784"/>
      <c r="D562" s="784"/>
      <c r="E562" s="784"/>
      <c r="F562" s="420"/>
      <c r="G562" s="784"/>
      <c r="H562" s="780"/>
      <c r="I562" s="836"/>
      <c r="J562" s="836"/>
      <c r="K562" s="836"/>
      <c r="L562" s="831"/>
      <c r="M562" s="420"/>
      <c r="N562" s="420"/>
      <c r="O562" s="420"/>
      <c r="P562" s="420"/>
      <c r="Q562" s="420"/>
      <c r="R562" s="420"/>
      <c r="S562" s="420"/>
      <c r="T562" s="420"/>
      <c r="U562" s="420"/>
      <c r="V562" s="420"/>
      <c r="W562" s="420"/>
      <c r="X562" s="420"/>
      <c r="Y562" s="420"/>
      <c r="Z562" s="420"/>
      <c r="AA562" s="420"/>
      <c r="AB562" s="420"/>
      <c r="AC562" s="420"/>
    </row>
    <row r="563" spans="1:29">
      <c r="A563" s="420"/>
      <c r="B563" s="784"/>
      <c r="C563" s="784"/>
      <c r="D563" s="784"/>
      <c r="E563" s="784"/>
      <c r="F563" s="420"/>
      <c r="G563" s="784"/>
      <c r="H563" s="780"/>
      <c r="I563" s="836"/>
      <c r="J563" s="836"/>
      <c r="K563" s="836"/>
      <c r="L563" s="831"/>
      <c r="M563" s="420"/>
      <c r="N563" s="420"/>
      <c r="O563" s="420"/>
      <c r="P563" s="420"/>
      <c r="Q563" s="420"/>
      <c r="R563" s="420"/>
      <c r="S563" s="420"/>
      <c r="T563" s="420"/>
      <c r="U563" s="420"/>
      <c r="V563" s="420"/>
      <c r="W563" s="420"/>
      <c r="X563" s="420"/>
      <c r="Y563" s="420"/>
      <c r="Z563" s="420"/>
      <c r="AA563" s="420"/>
      <c r="AB563" s="420"/>
      <c r="AC563" s="420"/>
    </row>
    <row r="564" spans="1:29">
      <c r="A564" s="420"/>
      <c r="B564" s="784"/>
      <c r="C564" s="784"/>
      <c r="D564" s="784"/>
      <c r="E564" s="784"/>
      <c r="F564" s="420"/>
      <c r="G564" s="784"/>
      <c r="H564" s="780"/>
      <c r="I564" s="836"/>
      <c r="J564" s="836"/>
      <c r="K564" s="836"/>
      <c r="L564" s="831"/>
      <c r="M564" s="420"/>
      <c r="N564" s="420"/>
      <c r="O564" s="420"/>
      <c r="P564" s="420"/>
      <c r="Q564" s="420"/>
      <c r="R564" s="420"/>
      <c r="S564" s="420"/>
      <c r="T564" s="420"/>
      <c r="U564" s="420"/>
      <c r="V564" s="420"/>
      <c r="W564" s="420"/>
      <c r="X564" s="420"/>
      <c r="Y564" s="420"/>
      <c r="Z564" s="420"/>
      <c r="AA564" s="420"/>
      <c r="AB564" s="420"/>
      <c r="AC564" s="420"/>
    </row>
    <row r="565" spans="1:29">
      <c r="A565" s="420"/>
      <c r="B565" s="784"/>
      <c r="C565" s="784"/>
      <c r="D565" s="784"/>
      <c r="E565" s="784"/>
      <c r="F565" s="420"/>
      <c r="G565" s="784"/>
      <c r="H565" s="780"/>
      <c r="I565" s="836"/>
      <c r="J565" s="836"/>
      <c r="K565" s="836"/>
      <c r="L565" s="831"/>
      <c r="M565" s="420"/>
      <c r="N565" s="420"/>
      <c r="O565" s="420"/>
      <c r="P565" s="420"/>
      <c r="Q565" s="420"/>
      <c r="R565" s="420"/>
      <c r="S565" s="420"/>
      <c r="T565" s="420"/>
      <c r="U565" s="420"/>
      <c r="V565" s="420"/>
      <c r="W565" s="420"/>
      <c r="X565" s="420"/>
      <c r="Y565" s="420"/>
      <c r="Z565" s="420"/>
      <c r="AA565" s="420"/>
      <c r="AB565" s="420"/>
      <c r="AC565" s="420"/>
    </row>
    <row r="566" spans="1:29">
      <c r="A566" s="420"/>
      <c r="B566" s="784"/>
      <c r="C566" s="784"/>
      <c r="D566" s="784"/>
      <c r="E566" s="784"/>
      <c r="F566" s="420"/>
      <c r="G566" s="784"/>
      <c r="H566" s="780"/>
      <c r="I566" s="836"/>
      <c r="J566" s="836"/>
      <c r="K566" s="836"/>
      <c r="L566" s="831"/>
      <c r="M566" s="420"/>
      <c r="N566" s="420"/>
      <c r="O566" s="420"/>
      <c r="P566" s="420"/>
      <c r="Q566" s="420"/>
      <c r="R566" s="420"/>
      <c r="S566" s="420"/>
      <c r="T566" s="420"/>
      <c r="U566" s="420"/>
      <c r="V566" s="420"/>
      <c r="W566" s="420"/>
      <c r="X566" s="420"/>
      <c r="Y566" s="420"/>
      <c r="Z566" s="420"/>
      <c r="AA566" s="420"/>
      <c r="AB566" s="420"/>
      <c r="AC566" s="420"/>
    </row>
    <row r="567" spans="1:29">
      <c r="A567" s="420"/>
      <c r="B567" s="784"/>
      <c r="C567" s="784"/>
      <c r="D567" s="784"/>
      <c r="E567" s="784"/>
      <c r="F567" s="420"/>
      <c r="G567" s="784"/>
      <c r="H567" s="780"/>
      <c r="I567" s="836"/>
      <c r="J567" s="836"/>
      <c r="K567" s="836"/>
      <c r="L567" s="831"/>
      <c r="M567" s="420"/>
      <c r="N567" s="420"/>
      <c r="O567" s="420"/>
      <c r="P567" s="420"/>
      <c r="Q567" s="420"/>
      <c r="R567" s="420"/>
      <c r="S567" s="420"/>
      <c r="T567" s="420"/>
      <c r="U567" s="420"/>
      <c r="V567" s="420"/>
      <c r="W567" s="420"/>
      <c r="X567" s="420"/>
      <c r="Y567" s="420"/>
      <c r="Z567" s="420"/>
      <c r="AA567" s="420"/>
      <c r="AB567" s="420"/>
      <c r="AC567" s="420"/>
    </row>
    <row r="568" spans="1:29">
      <c r="A568" s="420"/>
      <c r="B568" s="784"/>
      <c r="C568" s="784"/>
      <c r="D568" s="784"/>
      <c r="E568" s="784"/>
      <c r="F568" s="420"/>
      <c r="G568" s="784"/>
      <c r="H568" s="780"/>
      <c r="I568" s="836"/>
      <c r="J568" s="836"/>
      <c r="K568" s="836"/>
      <c r="L568" s="831"/>
      <c r="M568" s="420"/>
      <c r="N568" s="420"/>
      <c r="O568" s="420"/>
      <c r="P568" s="420"/>
      <c r="Q568" s="420"/>
      <c r="R568" s="420"/>
      <c r="S568" s="420"/>
      <c r="T568" s="420"/>
      <c r="U568" s="420"/>
      <c r="V568" s="420"/>
      <c r="W568" s="420"/>
      <c r="X568" s="420"/>
      <c r="Y568" s="420"/>
      <c r="Z568" s="420"/>
      <c r="AA568" s="420"/>
      <c r="AB568" s="420"/>
      <c r="AC568" s="420"/>
    </row>
    <row r="569" spans="1:29">
      <c r="A569" s="420"/>
      <c r="B569" s="784"/>
      <c r="C569" s="784"/>
      <c r="D569" s="784"/>
      <c r="E569" s="784"/>
      <c r="F569" s="420"/>
      <c r="G569" s="784"/>
      <c r="H569" s="780"/>
      <c r="I569" s="836"/>
      <c r="J569" s="836"/>
      <c r="K569" s="836"/>
      <c r="L569" s="831"/>
      <c r="M569" s="420"/>
      <c r="N569" s="420"/>
      <c r="O569" s="420"/>
      <c r="P569" s="420"/>
      <c r="Q569" s="420"/>
      <c r="R569" s="420"/>
      <c r="S569" s="420"/>
      <c r="T569" s="420"/>
      <c r="U569" s="420"/>
      <c r="V569" s="420"/>
      <c r="W569" s="420"/>
      <c r="X569" s="420"/>
      <c r="Y569" s="420"/>
      <c r="Z569" s="420"/>
      <c r="AA569" s="420"/>
      <c r="AB569" s="420"/>
      <c r="AC569" s="420"/>
    </row>
    <row r="570" spans="1:29">
      <c r="A570" s="420"/>
      <c r="B570" s="784"/>
      <c r="C570" s="784"/>
      <c r="D570" s="784"/>
      <c r="E570" s="784"/>
      <c r="F570" s="420"/>
      <c r="G570" s="784"/>
      <c r="H570" s="780"/>
      <c r="I570" s="836"/>
      <c r="J570" s="836"/>
      <c r="K570" s="836"/>
      <c r="L570" s="831"/>
      <c r="M570" s="420"/>
      <c r="N570" s="420"/>
      <c r="O570" s="420"/>
      <c r="P570" s="420"/>
      <c r="Q570" s="420"/>
      <c r="R570" s="420"/>
      <c r="S570" s="420"/>
      <c r="T570" s="420"/>
      <c r="U570" s="420"/>
      <c r="V570" s="420"/>
      <c r="W570" s="420"/>
      <c r="X570" s="420"/>
      <c r="Y570" s="420"/>
      <c r="Z570" s="420"/>
      <c r="AA570" s="420"/>
      <c r="AB570" s="420"/>
      <c r="AC570" s="420"/>
    </row>
    <row r="571" spans="1:29">
      <c r="A571" s="420"/>
      <c r="B571" s="784"/>
      <c r="C571" s="784"/>
      <c r="D571" s="784"/>
      <c r="E571" s="784"/>
      <c r="F571" s="420"/>
      <c r="G571" s="784"/>
      <c r="H571" s="780"/>
      <c r="I571" s="836"/>
      <c r="J571" s="836"/>
      <c r="K571" s="836"/>
      <c r="L571" s="831"/>
      <c r="M571" s="420"/>
      <c r="N571" s="420"/>
      <c r="O571" s="420"/>
      <c r="P571" s="420"/>
      <c r="Q571" s="420"/>
      <c r="R571" s="420"/>
      <c r="S571" s="420"/>
      <c r="T571" s="420"/>
      <c r="U571" s="420"/>
      <c r="V571" s="420"/>
      <c r="W571" s="420"/>
      <c r="X571" s="420"/>
      <c r="Y571" s="420"/>
      <c r="Z571" s="420"/>
      <c r="AA571" s="420"/>
      <c r="AB571" s="420"/>
      <c r="AC571" s="420"/>
    </row>
    <row r="572" spans="1:29">
      <c r="A572" s="420"/>
      <c r="B572" s="784"/>
      <c r="C572" s="784"/>
      <c r="D572" s="784"/>
      <c r="E572" s="784"/>
      <c r="F572" s="420"/>
      <c r="G572" s="784"/>
      <c r="H572" s="780"/>
      <c r="I572" s="836"/>
      <c r="J572" s="836"/>
      <c r="K572" s="836"/>
      <c r="L572" s="831"/>
      <c r="M572" s="420"/>
      <c r="N572" s="420"/>
      <c r="O572" s="420"/>
      <c r="P572" s="420"/>
      <c r="Q572" s="420"/>
      <c r="R572" s="420"/>
      <c r="S572" s="420"/>
      <c r="T572" s="420"/>
      <c r="U572" s="420"/>
      <c r="V572" s="420"/>
      <c r="W572" s="420"/>
      <c r="X572" s="420"/>
      <c r="Y572" s="420"/>
      <c r="Z572" s="420"/>
      <c r="AA572" s="420"/>
      <c r="AB572" s="420"/>
      <c r="AC572" s="420"/>
    </row>
    <row r="573" spans="1:29">
      <c r="A573" s="420"/>
      <c r="B573" s="784"/>
      <c r="C573" s="784"/>
      <c r="D573" s="784"/>
      <c r="E573" s="784"/>
      <c r="F573" s="420"/>
      <c r="G573" s="784"/>
      <c r="H573" s="780"/>
      <c r="I573" s="836"/>
      <c r="J573" s="836"/>
      <c r="K573" s="836"/>
      <c r="L573" s="831"/>
      <c r="M573" s="420"/>
      <c r="N573" s="420"/>
      <c r="O573" s="420"/>
      <c r="P573" s="420"/>
      <c r="Q573" s="420"/>
      <c r="R573" s="420"/>
      <c r="S573" s="420"/>
      <c r="T573" s="420"/>
      <c r="U573" s="420"/>
      <c r="V573" s="420"/>
      <c r="W573" s="420"/>
      <c r="X573" s="420"/>
      <c r="Y573" s="420"/>
      <c r="Z573" s="420"/>
      <c r="AA573" s="420"/>
      <c r="AB573" s="420"/>
      <c r="AC573" s="420"/>
    </row>
    <row r="574" spans="1:29">
      <c r="A574" s="420"/>
      <c r="B574" s="784"/>
      <c r="C574" s="784"/>
      <c r="D574" s="784"/>
      <c r="E574" s="784"/>
      <c r="F574" s="420"/>
      <c r="G574" s="784"/>
      <c r="H574" s="780"/>
      <c r="I574" s="836"/>
      <c r="J574" s="836"/>
      <c r="K574" s="836"/>
      <c r="L574" s="831"/>
      <c r="M574" s="420"/>
      <c r="N574" s="420"/>
      <c r="O574" s="420"/>
      <c r="P574" s="420"/>
      <c r="Q574" s="420"/>
      <c r="R574" s="420"/>
      <c r="S574" s="420"/>
      <c r="T574" s="420"/>
      <c r="U574" s="420"/>
      <c r="V574" s="420"/>
      <c r="W574" s="420"/>
      <c r="X574" s="420"/>
      <c r="Y574" s="420"/>
      <c r="Z574" s="420"/>
      <c r="AA574" s="420"/>
      <c r="AB574" s="420"/>
      <c r="AC574" s="420"/>
    </row>
    <row r="575" spans="1:29">
      <c r="A575" s="420"/>
      <c r="B575" s="784"/>
      <c r="C575" s="784"/>
      <c r="D575" s="784"/>
      <c r="E575" s="784"/>
      <c r="F575" s="420"/>
      <c r="G575" s="784"/>
      <c r="H575" s="780"/>
      <c r="I575" s="836"/>
      <c r="J575" s="836"/>
      <c r="K575" s="836"/>
      <c r="L575" s="831"/>
      <c r="M575" s="420"/>
      <c r="N575" s="420"/>
      <c r="O575" s="420"/>
      <c r="P575" s="420"/>
      <c r="Q575" s="420"/>
      <c r="R575" s="420"/>
      <c r="S575" s="420"/>
      <c r="T575" s="420"/>
      <c r="U575" s="420"/>
      <c r="V575" s="420"/>
      <c r="W575" s="420"/>
      <c r="X575" s="420"/>
      <c r="Y575" s="420"/>
      <c r="Z575" s="420"/>
      <c r="AA575" s="420"/>
      <c r="AB575" s="420"/>
      <c r="AC575" s="420"/>
    </row>
    <row r="576" spans="1:29">
      <c r="A576" s="420"/>
      <c r="B576" s="784"/>
      <c r="C576" s="784"/>
      <c r="D576" s="784"/>
      <c r="E576" s="784"/>
      <c r="F576" s="420"/>
      <c r="G576" s="784"/>
      <c r="H576" s="780"/>
      <c r="I576" s="836"/>
      <c r="J576" s="836"/>
      <c r="K576" s="836"/>
      <c r="L576" s="831"/>
      <c r="M576" s="420"/>
      <c r="N576" s="420"/>
      <c r="O576" s="420"/>
      <c r="P576" s="420"/>
      <c r="Q576" s="420"/>
      <c r="R576" s="420"/>
      <c r="S576" s="420"/>
      <c r="T576" s="420"/>
      <c r="U576" s="420"/>
      <c r="V576" s="420"/>
      <c r="W576" s="420"/>
      <c r="X576" s="420"/>
      <c r="Y576" s="420"/>
      <c r="Z576" s="420"/>
      <c r="AA576" s="420"/>
      <c r="AB576" s="420"/>
      <c r="AC576" s="420"/>
    </row>
    <row r="577" spans="1:29">
      <c r="A577" s="420"/>
      <c r="B577" s="784"/>
      <c r="C577" s="784"/>
      <c r="D577" s="784"/>
      <c r="E577" s="784"/>
      <c r="F577" s="420"/>
      <c r="G577" s="784"/>
      <c r="H577" s="780"/>
      <c r="I577" s="836"/>
      <c r="J577" s="836"/>
      <c r="K577" s="836"/>
      <c r="L577" s="831"/>
      <c r="M577" s="420"/>
      <c r="N577" s="420"/>
      <c r="O577" s="420"/>
      <c r="P577" s="420"/>
      <c r="Q577" s="420"/>
      <c r="R577" s="420"/>
      <c r="S577" s="420"/>
      <c r="T577" s="420"/>
      <c r="U577" s="420"/>
      <c r="V577" s="420"/>
      <c r="W577" s="420"/>
      <c r="X577" s="420"/>
      <c r="Y577" s="420"/>
      <c r="Z577" s="420"/>
      <c r="AA577" s="420"/>
      <c r="AB577" s="420"/>
      <c r="AC577" s="420"/>
    </row>
    <row r="578" spans="1:29">
      <c r="A578" s="420"/>
      <c r="B578" s="784"/>
      <c r="C578" s="784"/>
      <c r="D578" s="784"/>
      <c r="E578" s="784"/>
      <c r="F578" s="420"/>
      <c r="G578" s="784"/>
      <c r="H578" s="780"/>
      <c r="I578" s="836"/>
      <c r="J578" s="836"/>
      <c r="K578" s="836"/>
      <c r="L578" s="831"/>
      <c r="M578" s="420"/>
      <c r="N578" s="420"/>
      <c r="O578" s="420"/>
      <c r="P578" s="420"/>
      <c r="Q578" s="420"/>
      <c r="R578" s="420"/>
      <c r="S578" s="420"/>
      <c r="T578" s="420"/>
      <c r="U578" s="420"/>
      <c r="V578" s="420"/>
      <c r="W578" s="420"/>
      <c r="X578" s="420"/>
      <c r="Y578" s="420"/>
      <c r="Z578" s="420"/>
      <c r="AA578" s="420"/>
      <c r="AB578" s="420"/>
      <c r="AC578" s="420"/>
    </row>
    <row r="579" spans="1:29">
      <c r="A579" s="420"/>
      <c r="B579" s="784"/>
      <c r="C579" s="784"/>
      <c r="D579" s="784"/>
      <c r="E579" s="784"/>
      <c r="F579" s="420"/>
      <c r="G579" s="784"/>
      <c r="H579" s="780"/>
      <c r="I579" s="836"/>
      <c r="J579" s="836"/>
      <c r="K579" s="836"/>
      <c r="L579" s="831"/>
      <c r="M579" s="420"/>
      <c r="N579" s="420"/>
      <c r="O579" s="420"/>
      <c r="P579" s="420"/>
      <c r="Q579" s="420"/>
      <c r="R579" s="420"/>
      <c r="S579" s="420"/>
      <c r="T579" s="420"/>
      <c r="U579" s="420"/>
      <c r="V579" s="420"/>
      <c r="W579" s="420"/>
      <c r="X579" s="420"/>
      <c r="Y579" s="420"/>
      <c r="Z579" s="420"/>
      <c r="AA579" s="420"/>
      <c r="AB579" s="420"/>
      <c r="AC579" s="420"/>
    </row>
    <row r="580" spans="1:29">
      <c r="A580" s="420"/>
      <c r="B580" s="784"/>
      <c r="C580" s="784"/>
      <c r="D580" s="784"/>
      <c r="E580" s="784"/>
      <c r="F580" s="420"/>
      <c r="G580" s="784"/>
      <c r="H580" s="780"/>
      <c r="I580" s="836"/>
      <c r="J580" s="836"/>
      <c r="K580" s="836"/>
      <c r="L580" s="831"/>
      <c r="M580" s="420"/>
      <c r="N580" s="420"/>
      <c r="O580" s="420"/>
      <c r="P580" s="420"/>
      <c r="Q580" s="420"/>
      <c r="R580" s="420"/>
      <c r="S580" s="420"/>
      <c r="T580" s="420"/>
      <c r="U580" s="420"/>
      <c r="V580" s="420"/>
      <c r="W580" s="420"/>
      <c r="X580" s="420"/>
      <c r="Y580" s="420"/>
      <c r="Z580" s="420"/>
      <c r="AA580" s="420"/>
      <c r="AB580" s="420"/>
      <c r="AC580" s="420"/>
    </row>
    <row r="581" spans="1:29">
      <c r="A581" s="420"/>
      <c r="B581" s="784"/>
      <c r="C581" s="784"/>
      <c r="D581" s="784"/>
      <c r="E581" s="784"/>
      <c r="F581" s="420"/>
      <c r="G581" s="784"/>
      <c r="H581" s="780"/>
      <c r="I581" s="836"/>
      <c r="J581" s="836"/>
      <c r="K581" s="836"/>
      <c r="L581" s="831"/>
      <c r="M581" s="420"/>
      <c r="N581" s="420"/>
      <c r="O581" s="420"/>
      <c r="P581" s="420"/>
      <c r="Q581" s="420"/>
      <c r="R581" s="420"/>
      <c r="S581" s="420"/>
      <c r="T581" s="420"/>
      <c r="U581" s="420"/>
      <c r="V581" s="420"/>
      <c r="W581" s="420"/>
      <c r="X581" s="420"/>
      <c r="Y581" s="420"/>
      <c r="Z581" s="420"/>
      <c r="AA581" s="420"/>
      <c r="AB581" s="420"/>
      <c r="AC581" s="420"/>
    </row>
    <row r="582" spans="1:29">
      <c r="A582" s="420"/>
      <c r="B582" s="784"/>
      <c r="C582" s="784"/>
      <c r="D582" s="784"/>
      <c r="E582" s="784"/>
      <c r="F582" s="420"/>
      <c r="G582" s="784"/>
      <c r="H582" s="780"/>
      <c r="I582" s="836"/>
      <c r="J582" s="836"/>
      <c r="K582" s="836"/>
      <c r="L582" s="831"/>
      <c r="M582" s="420"/>
      <c r="N582" s="420"/>
      <c r="O582" s="420"/>
      <c r="P582" s="420"/>
      <c r="Q582" s="420"/>
      <c r="R582" s="420"/>
      <c r="S582" s="420"/>
      <c r="T582" s="420"/>
      <c r="U582" s="420"/>
      <c r="V582" s="420"/>
      <c r="W582" s="420"/>
      <c r="X582" s="420"/>
      <c r="Y582" s="420"/>
      <c r="Z582" s="420"/>
      <c r="AA582" s="420"/>
      <c r="AB582" s="420"/>
      <c r="AC582" s="420"/>
    </row>
    <row r="583" spans="1:29">
      <c r="A583" s="420"/>
      <c r="B583" s="784"/>
      <c r="C583" s="784"/>
      <c r="D583" s="784"/>
      <c r="E583" s="784"/>
      <c r="F583" s="420"/>
      <c r="G583" s="784"/>
      <c r="H583" s="780"/>
      <c r="I583" s="836"/>
      <c r="J583" s="836"/>
      <c r="K583" s="836"/>
      <c r="L583" s="831"/>
      <c r="M583" s="420"/>
      <c r="N583" s="420"/>
      <c r="O583" s="420"/>
      <c r="P583" s="420"/>
      <c r="Q583" s="420"/>
      <c r="R583" s="420"/>
      <c r="S583" s="420"/>
      <c r="T583" s="420"/>
      <c r="U583" s="420"/>
      <c r="V583" s="420"/>
      <c r="W583" s="420"/>
      <c r="X583" s="420"/>
      <c r="Y583" s="420"/>
      <c r="Z583" s="420"/>
      <c r="AA583" s="420"/>
      <c r="AB583" s="420"/>
      <c r="AC583" s="420"/>
    </row>
    <row r="584" spans="1:29">
      <c r="A584" s="420"/>
      <c r="B584" s="784"/>
      <c r="C584" s="784"/>
      <c r="D584" s="784"/>
      <c r="E584" s="784"/>
      <c r="F584" s="420"/>
      <c r="G584" s="784"/>
      <c r="H584" s="780"/>
      <c r="I584" s="836"/>
      <c r="J584" s="836"/>
      <c r="K584" s="836"/>
      <c r="L584" s="831"/>
      <c r="M584" s="420"/>
      <c r="N584" s="420"/>
      <c r="O584" s="420"/>
      <c r="P584" s="420"/>
      <c r="Q584" s="420"/>
      <c r="R584" s="420"/>
      <c r="S584" s="420"/>
      <c r="T584" s="420"/>
      <c r="U584" s="420"/>
      <c r="V584" s="420"/>
      <c r="W584" s="420"/>
      <c r="X584" s="420"/>
      <c r="Y584" s="420"/>
      <c r="Z584" s="420"/>
      <c r="AA584" s="420"/>
      <c r="AB584" s="420"/>
      <c r="AC584" s="420"/>
    </row>
    <row r="585" spans="1:29">
      <c r="A585" s="420"/>
      <c r="B585" s="784"/>
      <c r="C585" s="784"/>
      <c r="D585" s="784"/>
      <c r="E585" s="784"/>
      <c r="F585" s="420"/>
      <c r="G585" s="784"/>
      <c r="H585" s="780"/>
      <c r="I585" s="836"/>
      <c r="J585" s="836"/>
      <c r="K585" s="836"/>
      <c r="L585" s="831"/>
      <c r="M585" s="420"/>
      <c r="N585" s="420"/>
      <c r="O585" s="420"/>
      <c r="P585" s="420"/>
      <c r="Q585" s="420"/>
      <c r="R585" s="420"/>
      <c r="S585" s="420"/>
      <c r="T585" s="420"/>
      <c r="U585" s="420"/>
      <c r="V585" s="420"/>
      <c r="W585" s="420"/>
      <c r="X585" s="420"/>
      <c r="Y585" s="420"/>
      <c r="Z585" s="420"/>
      <c r="AA585" s="420"/>
      <c r="AB585" s="420"/>
      <c r="AC585" s="420"/>
    </row>
    <row r="586" spans="1:29">
      <c r="A586" s="420"/>
      <c r="B586" s="784"/>
      <c r="C586" s="784"/>
      <c r="D586" s="784"/>
      <c r="E586" s="784"/>
      <c r="F586" s="420"/>
      <c r="G586" s="784"/>
      <c r="H586" s="780"/>
      <c r="I586" s="836"/>
      <c r="J586" s="836"/>
      <c r="K586" s="836"/>
      <c r="L586" s="831"/>
      <c r="M586" s="420"/>
      <c r="N586" s="420"/>
      <c r="O586" s="420"/>
      <c r="P586" s="420"/>
      <c r="Q586" s="420"/>
      <c r="R586" s="420"/>
      <c r="S586" s="420"/>
      <c r="T586" s="420"/>
      <c r="U586" s="420"/>
      <c r="V586" s="420"/>
      <c r="W586" s="420"/>
      <c r="X586" s="420"/>
      <c r="Y586" s="420"/>
      <c r="Z586" s="420"/>
      <c r="AA586" s="420"/>
      <c r="AB586" s="420"/>
      <c r="AC586" s="420"/>
    </row>
    <row r="587" spans="1:29">
      <c r="A587" s="420"/>
      <c r="B587" s="784"/>
      <c r="C587" s="784"/>
      <c r="D587" s="784"/>
      <c r="E587" s="784"/>
      <c r="F587" s="420"/>
      <c r="G587" s="784"/>
      <c r="H587" s="780"/>
      <c r="I587" s="836"/>
      <c r="J587" s="836"/>
      <c r="K587" s="836"/>
      <c r="L587" s="831"/>
      <c r="M587" s="420"/>
      <c r="N587" s="420"/>
      <c r="O587" s="420"/>
      <c r="P587" s="420"/>
      <c r="Q587" s="420"/>
      <c r="R587" s="420"/>
      <c r="S587" s="420"/>
      <c r="T587" s="420"/>
      <c r="U587" s="420"/>
      <c r="V587" s="420"/>
      <c r="W587" s="420"/>
      <c r="X587" s="420"/>
      <c r="Y587" s="420"/>
      <c r="Z587" s="420"/>
      <c r="AA587" s="420"/>
      <c r="AB587" s="420"/>
      <c r="AC587" s="420"/>
    </row>
    <row r="588" spans="1:29">
      <c r="A588" s="420"/>
      <c r="B588" s="784"/>
      <c r="C588" s="784"/>
      <c r="D588" s="784"/>
      <c r="E588" s="784"/>
      <c r="F588" s="420"/>
      <c r="G588" s="784"/>
      <c r="H588" s="780"/>
      <c r="I588" s="836"/>
      <c r="J588" s="836"/>
      <c r="K588" s="836"/>
      <c r="L588" s="831"/>
      <c r="M588" s="420"/>
      <c r="N588" s="420"/>
      <c r="O588" s="420"/>
      <c r="P588" s="420"/>
      <c r="Q588" s="420"/>
      <c r="R588" s="420"/>
      <c r="S588" s="420"/>
      <c r="T588" s="420"/>
      <c r="U588" s="420"/>
      <c r="V588" s="420"/>
      <c r="W588" s="420"/>
      <c r="X588" s="420"/>
      <c r="Y588" s="420"/>
      <c r="Z588" s="420"/>
      <c r="AA588" s="420"/>
      <c r="AB588" s="420"/>
      <c r="AC588" s="420"/>
    </row>
    <row r="589" spans="1:29">
      <c r="A589" s="420"/>
      <c r="B589" s="784"/>
      <c r="C589" s="784"/>
      <c r="D589" s="784"/>
      <c r="E589" s="784"/>
      <c r="F589" s="420"/>
      <c r="G589" s="784"/>
      <c r="H589" s="780"/>
      <c r="I589" s="836"/>
      <c r="J589" s="836"/>
      <c r="K589" s="836"/>
      <c r="L589" s="831"/>
      <c r="M589" s="420"/>
      <c r="N589" s="420"/>
      <c r="O589" s="420"/>
      <c r="P589" s="420"/>
      <c r="Q589" s="420"/>
      <c r="R589" s="420"/>
      <c r="S589" s="420"/>
      <c r="T589" s="420"/>
      <c r="U589" s="420"/>
      <c r="V589" s="420"/>
      <c r="W589" s="420"/>
      <c r="X589" s="420"/>
      <c r="Y589" s="420"/>
      <c r="Z589" s="420"/>
      <c r="AA589" s="420"/>
      <c r="AB589" s="420"/>
      <c r="AC589" s="420"/>
    </row>
    <row r="590" spans="1:29">
      <c r="A590" s="420"/>
      <c r="B590" s="784"/>
      <c r="C590" s="784"/>
      <c r="D590" s="784"/>
      <c r="E590" s="784"/>
      <c r="F590" s="420"/>
      <c r="G590" s="784"/>
      <c r="H590" s="780"/>
      <c r="I590" s="836"/>
      <c r="J590" s="836"/>
      <c r="K590" s="836"/>
      <c r="L590" s="831"/>
      <c r="M590" s="420"/>
      <c r="N590" s="420"/>
      <c r="O590" s="420"/>
      <c r="P590" s="420"/>
      <c r="Q590" s="420"/>
      <c r="R590" s="420"/>
      <c r="S590" s="420"/>
      <c r="T590" s="420"/>
      <c r="U590" s="420"/>
      <c r="V590" s="420"/>
      <c r="W590" s="420"/>
      <c r="X590" s="420"/>
      <c r="Y590" s="420"/>
      <c r="Z590" s="420"/>
      <c r="AA590" s="420"/>
      <c r="AB590" s="420"/>
      <c r="AC590" s="420"/>
    </row>
    <row r="591" spans="1:29">
      <c r="A591" s="420"/>
      <c r="B591" s="784"/>
      <c r="C591" s="784"/>
      <c r="D591" s="784"/>
      <c r="E591" s="784"/>
      <c r="F591" s="420"/>
      <c r="G591" s="784"/>
      <c r="H591" s="780"/>
      <c r="I591" s="836"/>
      <c r="J591" s="836"/>
      <c r="K591" s="836"/>
      <c r="L591" s="831"/>
      <c r="M591" s="420"/>
      <c r="N591" s="420"/>
      <c r="O591" s="420"/>
      <c r="P591" s="420"/>
      <c r="Q591" s="420"/>
      <c r="R591" s="420"/>
      <c r="S591" s="420"/>
      <c r="T591" s="420"/>
      <c r="U591" s="420"/>
      <c r="V591" s="420"/>
      <c r="W591" s="420"/>
      <c r="X591" s="420"/>
      <c r="Y591" s="420"/>
      <c r="Z591" s="420"/>
      <c r="AA591" s="420"/>
      <c r="AB591" s="420"/>
      <c r="AC591" s="420"/>
    </row>
    <row r="592" spans="1:29">
      <c r="A592" s="420"/>
      <c r="B592" s="784"/>
      <c r="C592" s="784"/>
      <c r="D592" s="784"/>
      <c r="E592" s="784"/>
      <c r="F592" s="420"/>
      <c r="G592" s="784"/>
      <c r="H592" s="780"/>
      <c r="I592" s="836"/>
      <c r="J592" s="836"/>
      <c r="K592" s="836"/>
      <c r="L592" s="831"/>
      <c r="M592" s="420"/>
      <c r="N592" s="420"/>
      <c r="O592" s="420"/>
      <c r="P592" s="420"/>
      <c r="Q592" s="420"/>
      <c r="R592" s="420"/>
      <c r="S592" s="420"/>
      <c r="T592" s="420"/>
      <c r="U592" s="420"/>
      <c r="V592" s="420"/>
      <c r="W592" s="420"/>
      <c r="X592" s="420"/>
      <c r="Y592" s="420"/>
      <c r="Z592" s="420"/>
      <c r="AA592" s="420"/>
      <c r="AB592" s="420"/>
      <c r="AC592" s="420"/>
    </row>
    <row r="593" spans="1:29">
      <c r="A593" s="420"/>
      <c r="B593" s="784"/>
      <c r="C593" s="784"/>
      <c r="D593" s="784"/>
      <c r="E593" s="784"/>
      <c r="F593" s="420"/>
      <c r="G593" s="784"/>
      <c r="H593" s="780"/>
      <c r="I593" s="836"/>
      <c r="J593" s="836"/>
      <c r="K593" s="836"/>
      <c r="L593" s="831"/>
      <c r="M593" s="420"/>
      <c r="N593" s="420"/>
      <c r="O593" s="420"/>
      <c r="P593" s="420"/>
      <c r="Q593" s="420"/>
      <c r="R593" s="420"/>
      <c r="S593" s="420"/>
      <c r="T593" s="420"/>
      <c r="U593" s="420"/>
      <c r="V593" s="420"/>
      <c r="W593" s="420"/>
      <c r="X593" s="420"/>
      <c r="Y593" s="420"/>
      <c r="Z593" s="420"/>
      <c r="AA593" s="420"/>
      <c r="AB593" s="420"/>
      <c r="AC593" s="420"/>
    </row>
    <row r="594" spans="1:29">
      <c r="A594" s="420"/>
      <c r="B594" s="784"/>
      <c r="C594" s="784"/>
      <c r="D594" s="784"/>
      <c r="E594" s="784"/>
      <c r="F594" s="420"/>
      <c r="G594" s="784"/>
      <c r="H594" s="780"/>
      <c r="I594" s="836"/>
      <c r="J594" s="836"/>
      <c r="K594" s="836"/>
      <c r="L594" s="831"/>
      <c r="M594" s="420"/>
      <c r="N594" s="420"/>
      <c r="O594" s="420"/>
      <c r="P594" s="420"/>
      <c r="Q594" s="420"/>
      <c r="R594" s="420"/>
      <c r="S594" s="420"/>
      <c r="T594" s="420"/>
      <c r="U594" s="420"/>
      <c r="V594" s="420"/>
      <c r="W594" s="420"/>
      <c r="X594" s="420"/>
      <c r="Y594" s="420"/>
      <c r="Z594" s="420"/>
      <c r="AA594" s="420"/>
      <c r="AB594" s="420"/>
      <c r="AC594" s="420"/>
    </row>
    <row r="595" spans="1:29">
      <c r="A595" s="420"/>
      <c r="B595" s="784"/>
      <c r="C595" s="784"/>
      <c r="D595" s="784"/>
      <c r="E595" s="784"/>
      <c r="F595" s="420"/>
      <c r="G595" s="784"/>
      <c r="H595" s="780"/>
      <c r="I595" s="836"/>
      <c r="J595" s="836"/>
      <c r="K595" s="836"/>
      <c r="L595" s="831"/>
      <c r="M595" s="420"/>
      <c r="N595" s="420"/>
      <c r="O595" s="420"/>
      <c r="P595" s="420"/>
      <c r="Q595" s="420"/>
      <c r="R595" s="420"/>
      <c r="S595" s="420"/>
      <c r="T595" s="420"/>
      <c r="U595" s="420"/>
      <c r="V595" s="420"/>
      <c r="W595" s="420"/>
      <c r="X595" s="420"/>
      <c r="Y595" s="420"/>
      <c r="Z595" s="420"/>
      <c r="AA595" s="420"/>
      <c r="AB595" s="420"/>
      <c r="AC595" s="420"/>
    </row>
    <row r="596" spans="1:29">
      <c r="A596" s="420"/>
      <c r="B596" s="784"/>
      <c r="C596" s="784"/>
      <c r="D596" s="784"/>
      <c r="E596" s="784"/>
      <c r="F596" s="420"/>
      <c r="G596" s="784"/>
      <c r="H596" s="780"/>
      <c r="I596" s="836"/>
      <c r="J596" s="836"/>
      <c r="K596" s="836"/>
      <c r="L596" s="831"/>
      <c r="M596" s="420"/>
      <c r="N596" s="420"/>
      <c r="O596" s="420"/>
      <c r="P596" s="420"/>
      <c r="Q596" s="420"/>
      <c r="R596" s="420"/>
      <c r="S596" s="420"/>
      <c r="T596" s="420"/>
      <c r="U596" s="420"/>
      <c r="V596" s="420"/>
      <c r="W596" s="420"/>
      <c r="X596" s="420"/>
      <c r="Y596" s="420"/>
      <c r="Z596" s="420"/>
      <c r="AA596" s="420"/>
      <c r="AB596" s="420"/>
      <c r="AC596" s="420"/>
    </row>
    <row r="597" spans="1:29">
      <c r="A597" s="420"/>
      <c r="B597" s="784"/>
      <c r="C597" s="784"/>
      <c r="D597" s="784"/>
      <c r="E597" s="784"/>
      <c r="F597" s="420"/>
      <c r="G597" s="784"/>
      <c r="H597" s="780"/>
      <c r="I597" s="836"/>
      <c r="J597" s="836"/>
      <c r="K597" s="836"/>
      <c r="L597" s="831"/>
      <c r="M597" s="420"/>
      <c r="N597" s="420"/>
      <c r="O597" s="420"/>
      <c r="P597" s="420"/>
      <c r="Q597" s="420"/>
      <c r="R597" s="420"/>
      <c r="S597" s="420"/>
      <c r="T597" s="420"/>
      <c r="U597" s="420"/>
      <c r="V597" s="420"/>
      <c r="W597" s="420"/>
      <c r="X597" s="420"/>
      <c r="Y597" s="420"/>
      <c r="Z597" s="420"/>
      <c r="AA597" s="420"/>
      <c r="AB597" s="420"/>
      <c r="AC597" s="420"/>
    </row>
    <row r="598" spans="1:29">
      <c r="A598" s="420"/>
      <c r="B598" s="784"/>
      <c r="C598" s="784"/>
      <c r="D598" s="784"/>
      <c r="E598" s="784"/>
      <c r="F598" s="420"/>
      <c r="G598" s="784"/>
      <c r="H598" s="780"/>
      <c r="I598" s="836"/>
      <c r="J598" s="836"/>
      <c r="K598" s="836"/>
      <c r="L598" s="831"/>
      <c r="M598" s="420"/>
      <c r="N598" s="420"/>
      <c r="O598" s="420"/>
      <c r="P598" s="420"/>
      <c r="Q598" s="420"/>
      <c r="R598" s="420"/>
      <c r="S598" s="420"/>
      <c r="T598" s="420"/>
      <c r="U598" s="420"/>
      <c r="V598" s="420"/>
      <c r="W598" s="420"/>
      <c r="X598" s="420"/>
      <c r="Y598" s="420"/>
      <c r="Z598" s="420"/>
      <c r="AA598" s="420"/>
      <c r="AB598" s="420"/>
      <c r="AC598" s="420"/>
    </row>
    <row r="599" spans="1:29">
      <c r="A599" s="420"/>
      <c r="B599" s="784"/>
      <c r="C599" s="784"/>
      <c r="D599" s="784"/>
      <c r="E599" s="784"/>
      <c r="F599" s="420"/>
      <c r="G599" s="784"/>
      <c r="H599" s="780"/>
      <c r="I599" s="836"/>
      <c r="J599" s="836"/>
      <c r="K599" s="836"/>
      <c r="L599" s="831"/>
      <c r="M599" s="420"/>
      <c r="N599" s="420"/>
      <c r="O599" s="420"/>
      <c r="P599" s="420"/>
      <c r="Q599" s="420"/>
      <c r="R599" s="420"/>
      <c r="S599" s="420"/>
      <c r="T599" s="420"/>
      <c r="U599" s="420"/>
      <c r="V599" s="420"/>
      <c r="W599" s="420"/>
      <c r="X599" s="420"/>
      <c r="Y599" s="420"/>
      <c r="Z599" s="420"/>
      <c r="AA599" s="420"/>
      <c r="AB599" s="420"/>
      <c r="AC599" s="420"/>
    </row>
    <row r="600" spans="1:29">
      <c r="A600" s="420"/>
      <c r="B600" s="784"/>
      <c r="C600" s="784"/>
      <c r="D600" s="784"/>
      <c r="E600" s="784"/>
      <c r="F600" s="420"/>
      <c r="G600" s="784"/>
      <c r="H600" s="780"/>
      <c r="I600" s="836"/>
      <c r="J600" s="836"/>
      <c r="K600" s="836"/>
      <c r="L600" s="831"/>
      <c r="M600" s="420"/>
      <c r="N600" s="420"/>
      <c r="O600" s="420"/>
      <c r="P600" s="420"/>
      <c r="Q600" s="420"/>
      <c r="R600" s="420"/>
      <c r="S600" s="420"/>
      <c r="T600" s="420"/>
      <c r="U600" s="420"/>
      <c r="V600" s="420"/>
      <c r="W600" s="420"/>
      <c r="X600" s="420"/>
      <c r="Y600" s="420"/>
      <c r="Z600" s="420"/>
      <c r="AA600" s="420"/>
      <c r="AB600" s="420"/>
      <c r="AC600" s="420"/>
    </row>
    <row r="601" spans="1:29">
      <c r="A601" s="420"/>
      <c r="B601" s="784"/>
      <c r="C601" s="784"/>
      <c r="D601" s="784"/>
      <c r="E601" s="784"/>
      <c r="F601" s="420"/>
      <c r="G601" s="784"/>
      <c r="H601" s="780"/>
      <c r="I601" s="836"/>
      <c r="J601" s="836"/>
      <c r="K601" s="836"/>
      <c r="L601" s="831"/>
      <c r="M601" s="420"/>
      <c r="N601" s="420"/>
      <c r="O601" s="420"/>
      <c r="P601" s="420"/>
      <c r="Q601" s="420"/>
      <c r="R601" s="420"/>
      <c r="S601" s="420"/>
      <c r="T601" s="420"/>
      <c r="U601" s="420"/>
      <c r="V601" s="420"/>
      <c r="W601" s="420"/>
      <c r="X601" s="420"/>
      <c r="Y601" s="420"/>
      <c r="Z601" s="420"/>
      <c r="AA601" s="420"/>
      <c r="AB601" s="420"/>
      <c r="AC601" s="420"/>
    </row>
    <row r="602" spans="1:29">
      <c r="A602" s="420"/>
      <c r="B602" s="784"/>
      <c r="C602" s="784"/>
      <c r="D602" s="784"/>
      <c r="E602" s="784"/>
      <c r="F602" s="420"/>
      <c r="G602" s="784"/>
      <c r="H602" s="780"/>
      <c r="I602" s="836"/>
      <c r="J602" s="836"/>
      <c r="K602" s="836"/>
      <c r="L602" s="831"/>
      <c r="M602" s="420"/>
      <c r="N602" s="420"/>
      <c r="O602" s="420"/>
      <c r="P602" s="420"/>
      <c r="Q602" s="420"/>
      <c r="R602" s="420"/>
      <c r="S602" s="420"/>
      <c r="T602" s="420"/>
      <c r="U602" s="420"/>
      <c r="V602" s="420"/>
      <c r="W602" s="420"/>
      <c r="X602" s="420"/>
      <c r="Y602" s="420"/>
      <c r="Z602" s="420"/>
      <c r="AA602" s="420"/>
      <c r="AB602" s="420"/>
      <c r="AC602" s="420"/>
    </row>
    <row r="603" spans="1:29">
      <c r="A603" s="420"/>
      <c r="B603" s="784"/>
      <c r="C603" s="784"/>
      <c r="D603" s="784"/>
      <c r="E603" s="784"/>
      <c r="F603" s="420"/>
      <c r="G603" s="784"/>
      <c r="H603" s="780"/>
      <c r="I603" s="836"/>
      <c r="J603" s="836"/>
      <c r="K603" s="836"/>
      <c r="L603" s="831"/>
      <c r="M603" s="420"/>
      <c r="N603" s="420"/>
      <c r="O603" s="420"/>
      <c r="P603" s="420"/>
      <c r="Q603" s="420"/>
      <c r="R603" s="420"/>
      <c r="S603" s="420"/>
      <c r="T603" s="420"/>
      <c r="U603" s="420"/>
      <c r="V603" s="420"/>
      <c r="W603" s="420"/>
      <c r="X603" s="420"/>
      <c r="Y603" s="420"/>
      <c r="Z603" s="420"/>
      <c r="AA603" s="420"/>
      <c r="AB603" s="420"/>
      <c r="AC603" s="420"/>
    </row>
    <row r="604" spans="1:29">
      <c r="A604" s="420"/>
      <c r="B604" s="784"/>
      <c r="C604" s="784"/>
      <c r="D604" s="784"/>
      <c r="E604" s="784"/>
      <c r="F604" s="420"/>
      <c r="G604" s="784"/>
      <c r="H604" s="780"/>
      <c r="I604" s="836"/>
      <c r="J604" s="836"/>
      <c r="K604" s="836"/>
      <c r="L604" s="831"/>
      <c r="M604" s="420"/>
      <c r="N604" s="420"/>
      <c r="O604" s="420"/>
      <c r="P604" s="420"/>
      <c r="Q604" s="420"/>
      <c r="R604" s="420"/>
      <c r="S604" s="420"/>
      <c r="T604" s="420"/>
      <c r="U604" s="420"/>
      <c r="V604" s="420"/>
      <c r="W604" s="420"/>
      <c r="X604" s="420"/>
      <c r="Y604" s="420"/>
      <c r="Z604" s="420"/>
      <c r="AA604" s="420"/>
      <c r="AB604" s="420"/>
      <c r="AC604" s="420"/>
    </row>
    <row r="605" spans="1:29">
      <c r="A605" s="420"/>
      <c r="B605" s="784"/>
      <c r="C605" s="784"/>
      <c r="D605" s="784"/>
      <c r="E605" s="784"/>
      <c r="F605" s="420"/>
      <c r="G605" s="784"/>
      <c r="H605" s="780"/>
      <c r="I605" s="836"/>
      <c r="J605" s="836"/>
      <c r="K605" s="836"/>
      <c r="L605" s="831"/>
      <c r="M605" s="420"/>
      <c r="N605" s="420"/>
      <c r="O605" s="420"/>
      <c r="P605" s="420"/>
      <c r="Q605" s="420"/>
      <c r="R605" s="420"/>
      <c r="S605" s="420"/>
      <c r="T605" s="420"/>
      <c r="U605" s="420"/>
      <c r="V605" s="420"/>
      <c r="W605" s="420"/>
      <c r="X605" s="420"/>
      <c r="Y605" s="420"/>
      <c r="Z605" s="420"/>
      <c r="AA605" s="420"/>
      <c r="AB605" s="420"/>
      <c r="AC605" s="420"/>
    </row>
    <row r="606" spans="1:29">
      <c r="A606" s="420"/>
      <c r="B606" s="784"/>
      <c r="C606" s="784"/>
      <c r="D606" s="784"/>
      <c r="E606" s="784"/>
      <c r="F606" s="420"/>
      <c r="G606" s="784"/>
      <c r="H606" s="780"/>
      <c r="I606" s="836"/>
      <c r="J606" s="836"/>
      <c r="K606" s="836"/>
      <c r="L606" s="831"/>
      <c r="M606" s="420"/>
      <c r="N606" s="420"/>
      <c r="O606" s="420"/>
      <c r="P606" s="420"/>
      <c r="Q606" s="420"/>
      <c r="R606" s="420"/>
      <c r="S606" s="420"/>
      <c r="T606" s="420"/>
      <c r="U606" s="420"/>
      <c r="V606" s="420"/>
      <c r="W606" s="420"/>
      <c r="X606" s="420"/>
      <c r="Y606" s="420"/>
      <c r="Z606" s="420"/>
      <c r="AA606" s="420"/>
      <c r="AB606" s="420"/>
      <c r="AC606" s="420"/>
    </row>
    <row r="607" spans="1:29">
      <c r="A607" s="420"/>
      <c r="B607" s="784"/>
      <c r="C607" s="784"/>
      <c r="D607" s="784"/>
      <c r="E607" s="784"/>
      <c r="F607" s="420"/>
      <c r="G607" s="784"/>
      <c r="H607" s="780"/>
      <c r="I607" s="836"/>
      <c r="J607" s="836"/>
      <c r="K607" s="836"/>
      <c r="L607" s="831"/>
      <c r="M607" s="420"/>
      <c r="N607" s="420"/>
      <c r="O607" s="420"/>
      <c r="P607" s="420"/>
      <c r="Q607" s="420"/>
      <c r="R607" s="420"/>
      <c r="S607" s="420"/>
      <c r="T607" s="420"/>
      <c r="U607" s="420"/>
      <c r="V607" s="420"/>
      <c r="W607" s="420"/>
      <c r="X607" s="420"/>
      <c r="Y607" s="420"/>
      <c r="Z607" s="420"/>
      <c r="AA607" s="420"/>
      <c r="AB607" s="420"/>
      <c r="AC607" s="420"/>
    </row>
    <row r="608" spans="1:29">
      <c r="A608" s="420"/>
      <c r="B608" s="784"/>
      <c r="C608" s="784"/>
      <c r="D608" s="784"/>
      <c r="E608" s="784"/>
      <c r="F608" s="420"/>
      <c r="G608" s="784"/>
      <c r="H608" s="780"/>
      <c r="I608" s="836"/>
      <c r="J608" s="836"/>
      <c r="K608" s="836"/>
      <c r="L608" s="831"/>
      <c r="M608" s="420"/>
      <c r="N608" s="420"/>
      <c r="O608" s="420"/>
      <c r="P608" s="420"/>
      <c r="Q608" s="420"/>
      <c r="R608" s="420"/>
      <c r="S608" s="420"/>
      <c r="T608" s="420"/>
      <c r="U608" s="420"/>
      <c r="V608" s="420"/>
      <c r="W608" s="420"/>
      <c r="X608" s="420"/>
      <c r="Y608" s="420"/>
      <c r="Z608" s="420"/>
      <c r="AA608" s="420"/>
      <c r="AB608" s="420"/>
      <c r="AC608" s="420"/>
    </row>
    <row r="609" spans="1:29">
      <c r="A609" s="420"/>
      <c r="B609" s="784"/>
      <c r="C609" s="784"/>
      <c r="D609" s="784"/>
      <c r="E609" s="784"/>
      <c r="F609" s="420"/>
      <c r="G609" s="784"/>
      <c r="H609" s="780"/>
      <c r="I609" s="836"/>
      <c r="J609" s="836"/>
      <c r="K609" s="836"/>
      <c r="L609" s="831"/>
      <c r="M609" s="420"/>
      <c r="N609" s="420"/>
      <c r="O609" s="420"/>
      <c r="P609" s="420"/>
      <c r="Q609" s="420"/>
      <c r="R609" s="420"/>
      <c r="S609" s="420"/>
      <c r="T609" s="420"/>
      <c r="U609" s="420"/>
      <c r="V609" s="420"/>
      <c r="W609" s="420"/>
      <c r="X609" s="420"/>
      <c r="Y609" s="420"/>
      <c r="Z609" s="420"/>
      <c r="AA609" s="420"/>
      <c r="AB609" s="420"/>
      <c r="AC609" s="420"/>
    </row>
    <row r="610" spans="1:29">
      <c r="A610" s="420"/>
      <c r="B610" s="784"/>
      <c r="C610" s="784"/>
      <c r="D610" s="784"/>
      <c r="E610" s="784"/>
      <c r="F610" s="420"/>
      <c r="G610" s="784"/>
      <c r="H610" s="780"/>
      <c r="I610" s="836"/>
      <c r="J610" s="836"/>
      <c r="K610" s="836"/>
      <c r="L610" s="831"/>
      <c r="M610" s="420"/>
      <c r="N610" s="420"/>
      <c r="O610" s="420"/>
      <c r="P610" s="420"/>
      <c r="Q610" s="420"/>
      <c r="R610" s="420"/>
      <c r="S610" s="420"/>
      <c r="T610" s="420"/>
      <c r="U610" s="420"/>
      <c r="V610" s="420"/>
      <c r="W610" s="420"/>
      <c r="X610" s="420"/>
      <c r="Y610" s="420"/>
      <c r="Z610" s="420"/>
      <c r="AA610" s="420"/>
      <c r="AB610" s="420"/>
      <c r="AC610" s="420"/>
    </row>
    <row r="611" spans="1:29">
      <c r="A611" s="420"/>
      <c r="B611" s="784"/>
      <c r="C611" s="784"/>
      <c r="D611" s="784"/>
      <c r="E611" s="784"/>
      <c r="F611" s="420"/>
      <c r="G611" s="784"/>
      <c r="H611" s="780"/>
      <c r="I611" s="836"/>
      <c r="J611" s="836"/>
      <c r="K611" s="836"/>
      <c r="L611" s="831"/>
      <c r="M611" s="420"/>
      <c r="N611" s="420"/>
      <c r="O611" s="420"/>
      <c r="P611" s="420"/>
      <c r="Q611" s="420"/>
      <c r="R611" s="420"/>
      <c r="S611" s="420"/>
      <c r="T611" s="420"/>
      <c r="U611" s="420"/>
      <c r="V611" s="420"/>
      <c r="W611" s="420"/>
      <c r="X611" s="420"/>
      <c r="Y611" s="420"/>
      <c r="Z611" s="420"/>
      <c r="AA611" s="420"/>
      <c r="AB611" s="420"/>
      <c r="AC611" s="420"/>
    </row>
    <row r="612" spans="1:29">
      <c r="A612" s="420"/>
      <c r="B612" s="784"/>
      <c r="C612" s="784"/>
      <c r="D612" s="784"/>
      <c r="E612" s="784"/>
      <c r="F612" s="420"/>
      <c r="G612" s="784"/>
      <c r="H612" s="780"/>
      <c r="I612" s="836"/>
      <c r="J612" s="836"/>
      <c r="K612" s="836"/>
      <c r="L612" s="831"/>
      <c r="M612" s="420"/>
      <c r="N612" s="420"/>
      <c r="O612" s="420"/>
      <c r="P612" s="420"/>
      <c r="Q612" s="420"/>
      <c r="R612" s="420"/>
      <c r="S612" s="420"/>
      <c r="T612" s="420"/>
      <c r="U612" s="420"/>
      <c r="V612" s="420"/>
      <c r="W612" s="420"/>
      <c r="X612" s="420"/>
      <c r="Y612" s="420"/>
      <c r="Z612" s="420"/>
      <c r="AA612" s="420"/>
      <c r="AB612" s="420"/>
      <c r="AC612" s="420"/>
    </row>
    <row r="613" spans="1:29">
      <c r="A613" s="420"/>
      <c r="B613" s="784"/>
      <c r="C613" s="784"/>
      <c r="D613" s="784"/>
      <c r="E613" s="784"/>
      <c r="F613" s="420"/>
      <c r="G613" s="784"/>
      <c r="H613" s="780"/>
      <c r="I613" s="836"/>
      <c r="J613" s="836"/>
      <c r="K613" s="836"/>
      <c r="L613" s="831"/>
      <c r="M613" s="420"/>
      <c r="N613" s="420"/>
      <c r="O613" s="420"/>
      <c r="P613" s="420"/>
      <c r="Q613" s="420"/>
      <c r="R613" s="420"/>
      <c r="S613" s="420"/>
      <c r="T613" s="420"/>
      <c r="U613" s="420"/>
      <c r="V613" s="420"/>
      <c r="W613" s="420"/>
      <c r="X613" s="420"/>
      <c r="Y613" s="420"/>
      <c r="Z613" s="420"/>
      <c r="AA613" s="420"/>
      <c r="AB613" s="420"/>
      <c r="AC613" s="420"/>
    </row>
    <row r="614" spans="1:29">
      <c r="A614" s="420"/>
      <c r="B614" s="784"/>
      <c r="C614" s="784"/>
      <c r="D614" s="784"/>
      <c r="E614" s="784"/>
      <c r="F614" s="420"/>
      <c r="G614" s="784"/>
      <c r="H614" s="780"/>
      <c r="I614" s="836"/>
      <c r="J614" s="836"/>
      <c r="K614" s="836"/>
      <c r="L614" s="831"/>
      <c r="M614" s="420"/>
      <c r="N614" s="420"/>
      <c r="O614" s="420"/>
      <c r="P614" s="420"/>
      <c r="Q614" s="420"/>
      <c r="R614" s="420"/>
      <c r="S614" s="420"/>
      <c r="T614" s="420"/>
      <c r="U614" s="420"/>
      <c r="V614" s="420"/>
      <c r="W614" s="420"/>
      <c r="X614" s="420"/>
      <c r="Y614" s="420"/>
      <c r="Z614" s="420"/>
      <c r="AA614" s="420"/>
      <c r="AB614" s="420"/>
      <c r="AC614" s="420"/>
    </row>
    <row r="615" spans="1:29">
      <c r="A615" s="420"/>
      <c r="B615" s="784"/>
      <c r="C615" s="784"/>
      <c r="D615" s="784"/>
      <c r="E615" s="784"/>
      <c r="F615" s="420"/>
      <c r="G615" s="784"/>
      <c r="H615" s="780"/>
      <c r="I615" s="836"/>
      <c r="J615" s="836"/>
      <c r="K615" s="836"/>
      <c r="L615" s="831"/>
      <c r="M615" s="420"/>
      <c r="N615" s="420"/>
      <c r="O615" s="420"/>
      <c r="P615" s="420"/>
      <c r="Q615" s="420"/>
      <c r="R615" s="420"/>
      <c r="S615" s="420"/>
      <c r="T615" s="420"/>
      <c r="U615" s="420"/>
      <c r="V615" s="420"/>
      <c r="W615" s="420"/>
      <c r="X615" s="420"/>
      <c r="Y615" s="420"/>
      <c r="Z615" s="420"/>
      <c r="AA615" s="420"/>
      <c r="AB615" s="420"/>
      <c r="AC615" s="420"/>
    </row>
    <row r="616" spans="1:29">
      <c r="A616" s="420"/>
      <c r="B616" s="784"/>
      <c r="C616" s="784"/>
      <c r="D616" s="784"/>
      <c r="E616" s="784"/>
      <c r="F616" s="420"/>
      <c r="G616" s="784"/>
      <c r="H616" s="780"/>
      <c r="I616" s="836"/>
      <c r="J616" s="836"/>
      <c r="K616" s="836"/>
      <c r="L616" s="831"/>
      <c r="M616" s="420"/>
      <c r="N616" s="420"/>
      <c r="O616" s="420"/>
      <c r="P616" s="420"/>
      <c r="Q616" s="420"/>
      <c r="R616" s="420"/>
      <c r="S616" s="420"/>
      <c r="T616" s="420"/>
      <c r="U616" s="420"/>
      <c r="V616" s="420"/>
      <c r="W616" s="420"/>
      <c r="X616" s="420"/>
      <c r="Y616" s="420"/>
      <c r="Z616" s="420"/>
      <c r="AA616" s="420"/>
      <c r="AB616" s="420"/>
      <c r="AC616" s="420"/>
    </row>
    <row r="617" spans="1:29">
      <c r="A617" s="420"/>
      <c r="B617" s="784"/>
      <c r="C617" s="784"/>
      <c r="D617" s="784"/>
      <c r="E617" s="784"/>
      <c r="F617" s="420"/>
      <c r="G617" s="784"/>
      <c r="H617" s="780"/>
      <c r="I617" s="836"/>
      <c r="J617" s="836"/>
      <c r="K617" s="836"/>
      <c r="L617" s="831"/>
      <c r="M617" s="420"/>
      <c r="N617" s="420"/>
      <c r="O617" s="420"/>
      <c r="P617" s="420"/>
      <c r="Q617" s="420"/>
      <c r="R617" s="420"/>
      <c r="S617" s="420"/>
      <c r="T617" s="420"/>
      <c r="U617" s="420"/>
      <c r="V617" s="420"/>
      <c r="W617" s="420"/>
      <c r="X617" s="420"/>
      <c r="Y617" s="420"/>
      <c r="Z617" s="420"/>
      <c r="AA617" s="420"/>
      <c r="AB617" s="420"/>
      <c r="AC617" s="420"/>
    </row>
    <row r="618" spans="1:29">
      <c r="A618" s="420"/>
      <c r="B618" s="784"/>
      <c r="C618" s="784"/>
      <c r="D618" s="784"/>
      <c r="E618" s="784"/>
      <c r="F618" s="420"/>
      <c r="G618" s="784"/>
      <c r="H618" s="780"/>
      <c r="I618" s="836"/>
      <c r="J618" s="836"/>
      <c r="K618" s="836"/>
      <c r="L618" s="831"/>
      <c r="M618" s="420"/>
      <c r="N618" s="420"/>
      <c r="O618" s="420"/>
      <c r="P618" s="420"/>
      <c r="Q618" s="420"/>
      <c r="R618" s="420"/>
      <c r="S618" s="420"/>
      <c r="T618" s="420"/>
      <c r="U618" s="420"/>
      <c r="V618" s="420"/>
      <c r="W618" s="420"/>
      <c r="X618" s="420"/>
      <c r="Y618" s="420"/>
      <c r="Z618" s="420"/>
      <c r="AA618" s="420"/>
      <c r="AB618" s="420"/>
      <c r="AC618" s="420"/>
    </row>
    <row r="619" spans="1:29">
      <c r="A619" s="420"/>
      <c r="B619" s="784"/>
      <c r="C619" s="784"/>
      <c r="D619" s="784"/>
      <c r="E619" s="784"/>
      <c r="F619" s="420"/>
      <c r="G619" s="784"/>
      <c r="H619" s="780"/>
      <c r="I619" s="836"/>
      <c r="J619" s="836"/>
      <c r="K619" s="836"/>
      <c r="L619" s="831"/>
      <c r="M619" s="420"/>
      <c r="N619" s="420"/>
      <c r="O619" s="420"/>
      <c r="P619" s="420"/>
      <c r="Q619" s="420"/>
      <c r="R619" s="420"/>
      <c r="S619" s="420"/>
      <c r="T619" s="420"/>
      <c r="U619" s="420"/>
      <c r="V619" s="420"/>
      <c r="W619" s="420"/>
      <c r="X619" s="420"/>
      <c r="Y619" s="420"/>
      <c r="Z619" s="420"/>
      <c r="AA619" s="420"/>
      <c r="AB619" s="420"/>
      <c r="AC619" s="420"/>
    </row>
    <row r="620" spans="1:29">
      <c r="A620" s="420"/>
      <c r="B620" s="784"/>
      <c r="C620" s="784"/>
      <c r="D620" s="784"/>
      <c r="E620" s="784"/>
      <c r="F620" s="420"/>
      <c r="G620" s="784"/>
      <c r="H620" s="780"/>
      <c r="I620" s="836"/>
      <c r="J620" s="836"/>
      <c r="K620" s="836"/>
      <c r="L620" s="831"/>
      <c r="M620" s="420"/>
      <c r="N620" s="420"/>
      <c r="O620" s="420"/>
      <c r="P620" s="420"/>
      <c r="Q620" s="420"/>
      <c r="R620" s="420"/>
      <c r="S620" s="420"/>
      <c r="T620" s="420"/>
      <c r="U620" s="420"/>
      <c r="V620" s="420"/>
      <c r="W620" s="420"/>
      <c r="X620" s="420"/>
      <c r="Y620" s="420"/>
      <c r="Z620" s="420"/>
      <c r="AA620" s="420"/>
      <c r="AB620" s="420"/>
      <c r="AC620" s="420"/>
    </row>
    <row r="621" spans="1:29">
      <c r="A621" s="420"/>
      <c r="B621" s="784"/>
      <c r="C621" s="784"/>
      <c r="D621" s="784"/>
      <c r="E621" s="784"/>
      <c r="F621" s="420"/>
      <c r="G621" s="784"/>
      <c r="H621" s="780"/>
      <c r="I621" s="836"/>
      <c r="J621" s="836"/>
      <c r="K621" s="836"/>
      <c r="L621" s="831"/>
      <c r="M621" s="420"/>
      <c r="N621" s="420"/>
      <c r="O621" s="420"/>
      <c r="P621" s="420"/>
      <c r="Q621" s="420"/>
      <c r="R621" s="420"/>
      <c r="S621" s="420"/>
      <c r="T621" s="420"/>
      <c r="U621" s="420"/>
      <c r="V621" s="420"/>
      <c r="W621" s="420"/>
      <c r="X621" s="420"/>
      <c r="Y621" s="420"/>
      <c r="Z621" s="420"/>
      <c r="AA621" s="420"/>
      <c r="AB621" s="420"/>
      <c r="AC621" s="420"/>
    </row>
    <row r="622" spans="1:29">
      <c r="A622" s="420"/>
      <c r="B622" s="784"/>
      <c r="C622" s="784"/>
      <c r="D622" s="784"/>
      <c r="E622" s="784"/>
      <c r="F622" s="420"/>
      <c r="G622" s="784"/>
      <c r="H622" s="780"/>
      <c r="I622" s="836"/>
      <c r="J622" s="836"/>
      <c r="K622" s="836"/>
      <c r="L622" s="831"/>
      <c r="M622" s="420"/>
      <c r="N622" s="420"/>
      <c r="O622" s="420"/>
      <c r="P622" s="420"/>
      <c r="Q622" s="420"/>
      <c r="R622" s="420"/>
      <c r="S622" s="420"/>
      <c r="T622" s="420"/>
      <c r="U622" s="420"/>
      <c r="V622" s="420"/>
      <c r="W622" s="420"/>
      <c r="X622" s="420"/>
      <c r="Y622" s="420"/>
      <c r="Z622" s="420"/>
      <c r="AA622" s="420"/>
      <c r="AB622" s="420"/>
      <c r="AC622" s="420"/>
    </row>
    <row r="623" spans="1:29">
      <c r="A623" s="420"/>
      <c r="B623" s="784"/>
      <c r="C623" s="784"/>
      <c r="D623" s="784"/>
      <c r="E623" s="784"/>
      <c r="F623" s="420"/>
      <c r="G623" s="784"/>
      <c r="H623" s="780"/>
      <c r="I623" s="836"/>
      <c r="J623" s="836"/>
      <c r="K623" s="836"/>
      <c r="L623" s="831"/>
      <c r="M623" s="420"/>
      <c r="N623" s="420"/>
      <c r="O623" s="420"/>
      <c r="P623" s="420"/>
      <c r="Q623" s="420"/>
      <c r="R623" s="420"/>
      <c r="S623" s="420"/>
      <c r="T623" s="420"/>
      <c r="U623" s="420"/>
      <c r="V623" s="420"/>
      <c r="W623" s="420"/>
      <c r="X623" s="420"/>
      <c r="Y623" s="420"/>
      <c r="Z623" s="420"/>
      <c r="AA623" s="420"/>
      <c r="AB623" s="420"/>
      <c r="AC623" s="420"/>
    </row>
    <row r="624" spans="1:29">
      <c r="A624" s="420"/>
      <c r="B624" s="784"/>
      <c r="C624" s="784"/>
      <c r="D624" s="784"/>
      <c r="E624" s="784"/>
      <c r="F624" s="420"/>
      <c r="G624" s="784"/>
      <c r="H624" s="780"/>
      <c r="I624" s="836"/>
      <c r="J624" s="836"/>
      <c r="K624" s="836"/>
      <c r="L624" s="831"/>
      <c r="M624" s="420"/>
      <c r="N624" s="420"/>
      <c r="O624" s="420"/>
      <c r="P624" s="420"/>
      <c r="Q624" s="420"/>
      <c r="R624" s="420"/>
      <c r="S624" s="420"/>
      <c r="T624" s="420"/>
      <c r="U624" s="420"/>
      <c r="V624" s="420"/>
      <c r="W624" s="420"/>
      <c r="X624" s="420"/>
      <c r="Y624" s="420"/>
      <c r="Z624" s="420"/>
      <c r="AA624" s="420"/>
      <c r="AB624" s="420"/>
      <c r="AC624" s="420"/>
    </row>
    <row r="625" spans="1:29">
      <c r="A625" s="420"/>
      <c r="B625" s="784"/>
      <c r="C625" s="784"/>
      <c r="D625" s="784"/>
      <c r="E625" s="784"/>
      <c r="F625" s="420"/>
      <c r="G625" s="784"/>
      <c r="H625" s="780"/>
      <c r="I625" s="836"/>
      <c r="J625" s="836"/>
      <c r="K625" s="836"/>
      <c r="L625" s="831"/>
      <c r="M625" s="420"/>
      <c r="N625" s="420"/>
      <c r="O625" s="420"/>
      <c r="P625" s="420"/>
      <c r="Q625" s="420"/>
      <c r="R625" s="420"/>
      <c r="S625" s="420"/>
      <c r="T625" s="420"/>
      <c r="U625" s="420"/>
      <c r="V625" s="420"/>
      <c r="W625" s="420"/>
      <c r="X625" s="420"/>
      <c r="Y625" s="420"/>
      <c r="Z625" s="420"/>
      <c r="AA625" s="420"/>
      <c r="AB625" s="420"/>
      <c r="AC625" s="420"/>
    </row>
    <row r="626" spans="1:29">
      <c r="A626" s="420"/>
      <c r="B626" s="784"/>
      <c r="C626" s="784"/>
      <c r="D626" s="784"/>
      <c r="E626" s="784"/>
      <c r="F626" s="420"/>
      <c r="G626" s="784"/>
      <c r="H626" s="780"/>
      <c r="I626" s="836"/>
      <c r="J626" s="836"/>
      <c r="K626" s="836"/>
      <c r="L626" s="831"/>
      <c r="M626" s="420"/>
      <c r="N626" s="420"/>
      <c r="O626" s="420"/>
      <c r="P626" s="420"/>
      <c r="Q626" s="420"/>
      <c r="R626" s="420"/>
      <c r="S626" s="420"/>
      <c r="T626" s="420"/>
      <c r="U626" s="420"/>
      <c r="V626" s="420"/>
      <c r="W626" s="420"/>
      <c r="X626" s="420"/>
      <c r="Y626" s="420"/>
      <c r="Z626" s="420"/>
      <c r="AA626" s="420"/>
      <c r="AB626" s="420"/>
      <c r="AC626" s="420"/>
    </row>
    <row r="627" spans="1:29">
      <c r="A627" s="420"/>
      <c r="B627" s="784"/>
      <c r="C627" s="784"/>
      <c r="D627" s="784"/>
      <c r="E627" s="784"/>
      <c r="F627" s="420"/>
      <c r="G627" s="784"/>
      <c r="H627" s="780"/>
      <c r="I627" s="836"/>
      <c r="J627" s="836"/>
      <c r="K627" s="836"/>
      <c r="L627" s="831"/>
      <c r="M627" s="420"/>
      <c r="N627" s="420"/>
      <c r="O627" s="420"/>
      <c r="P627" s="420"/>
      <c r="Q627" s="420"/>
      <c r="R627" s="420"/>
      <c r="S627" s="420"/>
      <c r="T627" s="420"/>
      <c r="U627" s="420"/>
      <c r="V627" s="420"/>
      <c r="W627" s="420"/>
      <c r="X627" s="420"/>
      <c r="Y627" s="420"/>
      <c r="Z627" s="420"/>
      <c r="AA627" s="420"/>
      <c r="AB627" s="420"/>
      <c r="AC627" s="420"/>
    </row>
    <row r="628" spans="1:29">
      <c r="A628" s="420"/>
      <c r="B628" s="784"/>
      <c r="C628" s="784"/>
      <c r="D628" s="784"/>
      <c r="E628" s="784"/>
      <c r="F628" s="420"/>
      <c r="G628" s="784"/>
      <c r="H628" s="780"/>
      <c r="I628" s="836"/>
      <c r="J628" s="836"/>
      <c r="K628" s="836"/>
      <c r="L628" s="831"/>
      <c r="M628" s="420"/>
      <c r="N628" s="420"/>
      <c r="O628" s="420"/>
      <c r="P628" s="420"/>
      <c r="Q628" s="420"/>
      <c r="R628" s="420"/>
      <c r="S628" s="420"/>
      <c r="T628" s="420"/>
      <c r="U628" s="420"/>
      <c r="V628" s="420"/>
      <c r="W628" s="420"/>
      <c r="X628" s="420"/>
      <c r="Y628" s="420"/>
      <c r="Z628" s="420"/>
      <c r="AA628" s="420"/>
      <c r="AB628" s="420"/>
      <c r="AC628" s="420"/>
    </row>
    <row r="629" spans="1:29">
      <c r="A629" s="420"/>
      <c r="B629" s="784"/>
      <c r="C629" s="784"/>
      <c r="D629" s="784"/>
      <c r="E629" s="784"/>
      <c r="F629" s="420"/>
      <c r="G629" s="784"/>
      <c r="H629" s="780"/>
      <c r="I629" s="836"/>
      <c r="J629" s="836"/>
      <c r="K629" s="836"/>
      <c r="L629" s="831"/>
      <c r="M629" s="420"/>
      <c r="N629" s="420"/>
      <c r="O629" s="420"/>
      <c r="P629" s="420"/>
      <c r="Q629" s="420"/>
      <c r="R629" s="420"/>
      <c r="S629" s="420"/>
      <c r="T629" s="420"/>
      <c r="U629" s="420"/>
      <c r="V629" s="420"/>
      <c r="W629" s="420"/>
      <c r="X629" s="420"/>
      <c r="Y629" s="420"/>
      <c r="Z629" s="420"/>
      <c r="AA629" s="420"/>
      <c r="AB629" s="420"/>
      <c r="AC629" s="420"/>
    </row>
    <row r="630" spans="1:29">
      <c r="A630" s="420"/>
      <c r="B630" s="784"/>
      <c r="C630" s="784"/>
      <c r="D630" s="784"/>
      <c r="E630" s="784"/>
      <c r="F630" s="420"/>
      <c r="G630" s="784"/>
      <c r="H630" s="780"/>
      <c r="I630" s="836"/>
      <c r="J630" s="836"/>
      <c r="K630" s="836"/>
      <c r="L630" s="831"/>
      <c r="M630" s="420"/>
      <c r="N630" s="420"/>
      <c r="O630" s="420"/>
      <c r="P630" s="420"/>
      <c r="Q630" s="420"/>
      <c r="R630" s="420"/>
      <c r="S630" s="420"/>
      <c r="T630" s="420"/>
      <c r="U630" s="420"/>
      <c r="V630" s="420"/>
      <c r="W630" s="420"/>
      <c r="X630" s="420"/>
      <c r="Y630" s="420"/>
      <c r="Z630" s="420"/>
      <c r="AA630" s="420"/>
      <c r="AB630" s="420"/>
      <c r="AC630" s="420"/>
    </row>
    <row r="631" spans="1:29">
      <c r="A631" s="420"/>
      <c r="B631" s="784"/>
      <c r="C631" s="784"/>
      <c r="D631" s="784"/>
      <c r="E631" s="784"/>
      <c r="F631" s="420"/>
      <c r="G631" s="784"/>
      <c r="H631" s="780"/>
      <c r="I631" s="836"/>
      <c r="J631" s="836"/>
      <c r="K631" s="836"/>
      <c r="L631" s="831"/>
      <c r="M631" s="420"/>
      <c r="N631" s="420"/>
      <c r="O631" s="420"/>
      <c r="P631" s="420"/>
      <c r="Q631" s="420"/>
      <c r="R631" s="420"/>
      <c r="S631" s="420"/>
      <c r="T631" s="420"/>
      <c r="U631" s="420"/>
      <c r="V631" s="420"/>
      <c r="W631" s="420"/>
      <c r="X631" s="420"/>
      <c r="Y631" s="420"/>
      <c r="Z631" s="420"/>
      <c r="AA631" s="420"/>
      <c r="AB631" s="420"/>
      <c r="AC631" s="420"/>
    </row>
    <row r="632" spans="1:29">
      <c r="A632" s="420"/>
      <c r="B632" s="784"/>
      <c r="C632" s="784"/>
      <c r="D632" s="784"/>
      <c r="E632" s="784"/>
      <c r="F632" s="420"/>
      <c r="G632" s="784"/>
      <c r="H632" s="780"/>
      <c r="I632" s="836"/>
      <c r="J632" s="836"/>
      <c r="K632" s="836"/>
      <c r="L632" s="831"/>
      <c r="M632" s="420"/>
      <c r="N632" s="420"/>
      <c r="O632" s="420"/>
      <c r="P632" s="420"/>
      <c r="Q632" s="420"/>
      <c r="R632" s="420"/>
      <c r="S632" s="420"/>
      <c r="T632" s="420"/>
      <c r="U632" s="420"/>
      <c r="V632" s="420"/>
      <c r="W632" s="420"/>
      <c r="X632" s="420"/>
      <c r="Y632" s="420"/>
      <c r="Z632" s="420"/>
      <c r="AA632" s="420"/>
      <c r="AB632" s="420"/>
      <c r="AC632" s="420"/>
    </row>
    <row r="633" spans="1:29">
      <c r="A633" s="420"/>
      <c r="B633" s="784"/>
      <c r="C633" s="784"/>
      <c r="D633" s="784"/>
      <c r="E633" s="784"/>
      <c r="F633" s="420"/>
      <c r="G633" s="784"/>
      <c r="H633" s="780"/>
      <c r="I633" s="836"/>
      <c r="J633" s="836"/>
      <c r="K633" s="836"/>
      <c r="L633" s="831"/>
      <c r="M633" s="420"/>
      <c r="N633" s="420"/>
      <c r="O633" s="420"/>
      <c r="P633" s="420"/>
      <c r="Q633" s="420"/>
      <c r="R633" s="420"/>
      <c r="S633" s="420"/>
      <c r="T633" s="420"/>
      <c r="U633" s="420"/>
      <c r="V633" s="420"/>
      <c r="W633" s="420"/>
      <c r="X633" s="420"/>
      <c r="Y633" s="420"/>
      <c r="Z633" s="420"/>
      <c r="AA633" s="420"/>
      <c r="AB633" s="420"/>
      <c r="AC633" s="420"/>
    </row>
    <row r="634" spans="1:29">
      <c r="A634" s="420"/>
      <c r="B634" s="784"/>
      <c r="C634" s="784"/>
      <c r="D634" s="784"/>
      <c r="E634" s="784"/>
      <c r="F634" s="420"/>
      <c r="G634" s="784"/>
      <c r="H634" s="780"/>
      <c r="I634" s="836"/>
      <c r="J634" s="836"/>
      <c r="K634" s="836"/>
      <c r="L634" s="831"/>
      <c r="M634" s="420"/>
      <c r="N634" s="420"/>
      <c r="O634" s="420"/>
      <c r="P634" s="420"/>
      <c r="Q634" s="420"/>
      <c r="R634" s="420"/>
      <c r="S634" s="420"/>
      <c r="T634" s="420"/>
      <c r="U634" s="420"/>
      <c r="V634" s="420"/>
      <c r="W634" s="420"/>
      <c r="X634" s="420"/>
      <c r="Y634" s="420"/>
      <c r="Z634" s="420"/>
      <c r="AA634" s="420"/>
      <c r="AB634" s="420"/>
      <c r="AC634" s="420"/>
    </row>
    <row r="635" spans="1:29">
      <c r="A635" s="420"/>
      <c r="B635" s="784"/>
      <c r="C635" s="784"/>
      <c r="D635" s="784"/>
      <c r="E635" s="784"/>
      <c r="F635" s="420"/>
      <c r="G635" s="784"/>
      <c r="H635" s="780"/>
      <c r="I635" s="836"/>
      <c r="J635" s="836"/>
      <c r="K635" s="836"/>
      <c r="L635" s="831"/>
      <c r="M635" s="420"/>
      <c r="N635" s="420"/>
      <c r="O635" s="420"/>
      <c r="P635" s="420"/>
      <c r="Q635" s="420"/>
      <c r="R635" s="420"/>
      <c r="S635" s="420"/>
      <c r="T635" s="420"/>
      <c r="U635" s="420"/>
      <c r="V635" s="420"/>
      <c r="W635" s="420"/>
      <c r="X635" s="420"/>
      <c r="Y635" s="420"/>
      <c r="Z635" s="420"/>
      <c r="AA635" s="420"/>
      <c r="AB635" s="420"/>
      <c r="AC635" s="420"/>
    </row>
    <row r="636" spans="1:29">
      <c r="A636" s="420"/>
      <c r="B636" s="784"/>
      <c r="C636" s="784"/>
      <c r="D636" s="784"/>
      <c r="E636" s="784"/>
      <c r="F636" s="420"/>
      <c r="G636" s="784"/>
      <c r="H636" s="780"/>
      <c r="I636" s="836"/>
      <c r="J636" s="836"/>
      <c r="K636" s="836"/>
      <c r="L636" s="831"/>
      <c r="M636" s="420"/>
      <c r="N636" s="420"/>
      <c r="O636" s="420"/>
      <c r="P636" s="420"/>
      <c r="Q636" s="420"/>
      <c r="R636" s="420"/>
      <c r="S636" s="420"/>
      <c r="T636" s="420"/>
      <c r="U636" s="420"/>
      <c r="V636" s="420"/>
      <c r="W636" s="420"/>
      <c r="X636" s="420"/>
      <c r="Y636" s="420"/>
      <c r="Z636" s="420"/>
      <c r="AA636" s="420"/>
      <c r="AB636" s="420"/>
      <c r="AC636" s="420"/>
    </row>
    <row r="637" spans="1:29">
      <c r="A637" s="420"/>
      <c r="B637" s="784"/>
      <c r="C637" s="784"/>
      <c r="D637" s="784"/>
      <c r="E637" s="784"/>
      <c r="F637" s="420"/>
      <c r="G637" s="784"/>
      <c r="H637" s="780"/>
      <c r="I637" s="836"/>
      <c r="J637" s="836"/>
      <c r="K637" s="836"/>
      <c r="L637" s="831"/>
      <c r="M637" s="420"/>
      <c r="N637" s="420"/>
      <c r="O637" s="420"/>
      <c r="P637" s="420"/>
      <c r="Q637" s="420"/>
      <c r="R637" s="420"/>
      <c r="S637" s="420"/>
      <c r="T637" s="420"/>
      <c r="U637" s="420"/>
      <c r="V637" s="420"/>
      <c r="W637" s="420"/>
      <c r="X637" s="420"/>
      <c r="Y637" s="420"/>
      <c r="Z637" s="420"/>
      <c r="AA637" s="420"/>
      <c r="AB637" s="420"/>
      <c r="AC637" s="420"/>
    </row>
    <row r="638" spans="1:29">
      <c r="A638" s="420"/>
      <c r="B638" s="784"/>
      <c r="C638" s="784"/>
      <c r="D638" s="784"/>
      <c r="E638" s="784"/>
      <c r="F638" s="420"/>
      <c r="G638" s="784"/>
      <c r="H638" s="780"/>
      <c r="I638" s="836"/>
      <c r="J638" s="836"/>
      <c r="K638" s="836"/>
      <c r="L638" s="831"/>
      <c r="M638" s="420"/>
      <c r="N638" s="420"/>
      <c r="O638" s="420"/>
      <c r="P638" s="420"/>
      <c r="Q638" s="420"/>
      <c r="R638" s="420"/>
      <c r="S638" s="420"/>
      <c r="T638" s="420"/>
      <c r="U638" s="420"/>
      <c r="V638" s="420"/>
      <c r="W638" s="420"/>
      <c r="X638" s="420"/>
      <c r="Y638" s="420"/>
      <c r="Z638" s="420"/>
      <c r="AA638" s="420"/>
      <c r="AB638" s="420"/>
      <c r="AC638" s="420"/>
    </row>
    <row r="639" spans="1:29">
      <c r="A639" s="420"/>
      <c r="B639" s="784"/>
      <c r="C639" s="784"/>
      <c r="D639" s="784"/>
      <c r="E639" s="784"/>
      <c r="F639" s="420"/>
      <c r="G639" s="784"/>
      <c r="H639" s="780"/>
      <c r="I639" s="836"/>
      <c r="J639" s="836"/>
      <c r="K639" s="836"/>
      <c r="L639" s="831"/>
      <c r="M639" s="420"/>
      <c r="N639" s="420"/>
      <c r="O639" s="420"/>
      <c r="P639" s="420"/>
      <c r="Q639" s="420"/>
      <c r="R639" s="420"/>
      <c r="S639" s="420"/>
      <c r="T639" s="420"/>
      <c r="U639" s="420"/>
      <c r="V639" s="420"/>
      <c r="W639" s="420"/>
      <c r="X639" s="420"/>
      <c r="Y639" s="420"/>
      <c r="Z639" s="420"/>
      <c r="AA639" s="420"/>
      <c r="AB639" s="420"/>
      <c r="AC639" s="420"/>
    </row>
    <row r="640" spans="1:29">
      <c r="A640" s="420"/>
      <c r="B640" s="784"/>
      <c r="C640" s="784"/>
      <c r="D640" s="784"/>
      <c r="E640" s="784"/>
      <c r="F640" s="420"/>
      <c r="G640" s="784"/>
      <c r="H640" s="780"/>
      <c r="I640" s="836"/>
      <c r="J640" s="836"/>
      <c r="K640" s="836"/>
      <c r="L640" s="831"/>
      <c r="M640" s="420"/>
      <c r="N640" s="420"/>
      <c r="O640" s="420"/>
      <c r="P640" s="420"/>
      <c r="Q640" s="420"/>
      <c r="R640" s="420"/>
      <c r="S640" s="420"/>
      <c r="T640" s="420"/>
      <c r="U640" s="420"/>
      <c r="V640" s="420"/>
      <c r="W640" s="420"/>
      <c r="X640" s="420"/>
      <c r="Y640" s="420"/>
      <c r="Z640" s="420"/>
      <c r="AA640" s="420"/>
      <c r="AB640" s="420"/>
      <c r="AC640" s="420"/>
    </row>
    <row r="641" spans="1:29">
      <c r="A641" s="420"/>
      <c r="B641" s="784"/>
      <c r="C641" s="784"/>
      <c r="D641" s="784"/>
      <c r="E641" s="784"/>
      <c r="F641" s="420"/>
      <c r="G641" s="784"/>
      <c r="H641" s="780"/>
      <c r="I641" s="836"/>
      <c r="J641" s="836"/>
      <c r="K641" s="836"/>
      <c r="L641" s="831"/>
      <c r="M641" s="420"/>
      <c r="N641" s="420"/>
      <c r="O641" s="420"/>
      <c r="P641" s="420"/>
      <c r="Q641" s="420"/>
      <c r="R641" s="420"/>
      <c r="S641" s="420"/>
      <c r="T641" s="420"/>
      <c r="U641" s="420"/>
      <c r="V641" s="420"/>
      <c r="W641" s="420"/>
      <c r="X641" s="420"/>
      <c r="Y641" s="420"/>
      <c r="Z641" s="420"/>
      <c r="AA641" s="420"/>
      <c r="AB641" s="420"/>
      <c r="AC641" s="420"/>
    </row>
    <row r="642" spans="1:29">
      <c r="A642" s="420"/>
      <c r="B642" s="784"/>
      <c r="C642" s="784"/>
      <c r="D642" s="784"/>
      <c r="E642" s="784"/>
      <c r="F642" s="420"/>
      <c r="G642" s="784"/>
      <c r="H642" s="780"/>
      <c r="I642" s="836"/>
      <c r="J642" s="836"/>
      <c r="K642" s="836"/>
      <c r="L642" s="831"/>
      <c r="M642" s="420"/>
      <c r="N642" s="420"/>
      <c r="O642" s="420"/>
      <c r="P642" s="420"/>
      <c r="Q642" s="420"/>
      <c r="R642" s="420"/>
      <c r="S642" s="420"/>
      <c r="T642" s="420"/>
      <c r="U642" s="420"/>
      <c r="V642" s="420"/>
      <c r="W642" s="420"/>
      <c r="X642" s="420"/>
      <c r="Y642" s="420"/>
      <c r="Z642" s="420"/>
      <c r="AA642" s="420"/>
      <c r="AB642" s="420"/>
      <c r="AC642" s="420"/>
    </row>
    <row r="643" spans="1:29">
      <c r="A643" s="420"/>
      <c r="B643" s="784"/>
      <c r="C643" s="784"/>
      <c r="D643" s="784"/>
      <c r="E643" s="784"/>
      <c r="F643" s="420"/>
      <c r="G643" s="784"/>
      <c r="H643" s="780"/>
      <c r="I643" s="836"/>
      <c r="J643" s="836"/>
      <c r="K643" s="836"/>
      <c r="L643" s="831"/>
      <c r="M643" s="420"/>
      <c r="N643" s="420"/>
      <c r="O643" s="420"/>
      <c r="P643" s="420"/>
      <c r="Q643" s="420"/>
      <c r="R643" s="420"/>
      <c r="S643" s="420"/>
      <c r="T643" s="420"/>
      <c r="U643" s="420"/>
      <c r="V643" s="420"/>
      <c r="W643" s="420"/>
      <c r="X643" s="420"/>
      <c r="Y643" s="420"/>
      <c r="Z643" s="420"/>
      <c r="AA643" s="420"/>
      <c r="AB643" s="420"/>
      <c r="AC643" s="420"/>
    </row>
    <row r="644" spans="1:29">
      <c r="A644" s="420"/>
      <c r="B644" s="784"/>
      <c r="C644" s="784"/>
      <c r="D644" s="784"/>
      <c r="E644" s="784"/>
      <c r="F644" s="420"/>
      <c r="G644" s="784"/>
      <c r="H644" s="780"/>
      <c r="I644" s="836"/>
      <c r="J644" s="836"/>
      <c r="K644" s="836"/>
      <c r="L644" s="831"/>
      <c r="M644" s="420"/>
      <c r="N644" s="420"/>
      <c r="O644" s="420"/>
      <c r="P644" s="420"/>
      <c r="Q644" s="420"/>
      <c r="R644" s="420"/>
      <c r="S644" s="420"/>
      <c r="T644" s="420"/>
      <c r="U644" s="420"/>
      <c r="V644" s="420"/>
      <c r="W644" s="420"/>
      <c r="X644" s="420"/>
      <c r="Y644" s="420"/>
      <c r="Z644" s="420"/>
      <c r="AA644" s="420"/>
      <c r="AB644" s="420"/>
      <c r="AC644" s="420"/>
    </row>
    <row r="645" spans="1:29">
      <c r="A645" s="420"/>
      <c r="B645" s="784"/>
      <c r="C645" s="784"/>
      <c r="D645" s="784"/>
      <c r="E645" s="784"/>
      <c r="F645" s="420"/>
      <c r="G645" s="784"/>
      <c r="H645" s="780"/>
      <c r="I645" s="836"/>
      <c r="J645" s="836"/>
      <c r="K645" s="836"/>
      <c r="L645" s="831"/>
      <c r="M645" s="420"/>
      <c r="N645" s="420"/>
      <c r="O645" s="420"/>
      <c r="P645" s="420"/>
      <c r="Q645" s="420"/>
      <c r="R645" s="420"/>
      <c r="S645" s="420"/>
      <c r="T645" s="420"/>
      <c r="U645" s="420"/>
      <c r="V645" s="420"/>
      <c r="W645" s="420"/>
      <c r="X645" s="420"/>
      <c r="Y645" s="420"/>
      <c r="Z645" s="420"/>
      <c r="AA645" s="420"/>
      <c r="AB645" s="420"/>
      <c r="AC645" s="420"/>
    </row>
    <row r="646" spans="1:29">
      <c r="A646" s="420"/>
      <c r="B646" s="784"/>
      <c r="C646" s="784"/>
      <c r="D646" s="784"/>
      <c r="E646" s="784"/>
      <c r="F646" s="420"/>
      <c r="G646" s="784"/>
      <c r="H646" s="780"/>
      <c r="I646" s="836"/>
      <c r="J646" s="836"/>
      <c r="K646" s="836"/>
      <c r="L646" s="831"/>
      <c r="M646" s="420"/>
      <c r="N646" s="420"/>
      <c r="O646" s="420"/>
      <c r="P646" s="420"/>
      <c r="Q646" s="420"/>
      <c r="R646" s="420"/>
      <c r="S646" s="420"/>
      <c r="T646" s="420"/>
      <c r="U646" s="420"/>
      <c r="V646" s="420"/>
      <c r="W646" s="420"/>
      <c r="X646" s="420"/>
      <c r="Y646" s="420"/>
      <c r="Z646" s="420"/>
      <c r="AA646" s="420"/>
      <c r="AB646" s="420"/>
      <c r="AC646" s="420"/>
    </row>
    <row r="647" spans="1:29">
      <c r="A647" s="420"/>
      <c r="B647" s="784"/>
      <c r="C647" s="784"/>
      <c r="D647" s="784"/>
      <c r="E647" s="784"/>
      <c r="F647" s="420"/>
      <c r="G647" s="784"/>
      <c r="H647" s="780"/>
      <c r="I647" s="836"/>
      <c r="J647" s="836"/>
      <c r="K647" s="836"/>
      <c r="L647" s="831"/>
      <c r="M647" s="420"/>
      <c r="N647" s="420"/>
      <c r="O647" s="420"/>
      <c r="P647" s="420"/>
      <c r="Q647" s="420"/>
      <c r="R647" s="420"/>
      <c r="S647" s="420"/>
      <c r="T647" s="420"/>
      <c r="U647" s="420"/>
      <c r="V647" s="420"/>
      <c r="W647" s="420"/>
      <c r="X647" s="420"/>
      <c r="Y647" s="420"/>
      <c r="Z647" s="420"/>
      <c r="AA647" s="420"/>
      <c r="AB647" s="420"/>
      <c r="AC647" s="420"/>
    </row>
    <row r="648" spans="1:29">
      <c r="A648" s="420"/>
      <c r="B648" s="784"/>
      <c r="C648" s="784"/>
      <c r="D648" s="784"/>
      <c r="E648" s="784"/>
      <c r="F648" s="420"/>
      <c r="G648" s="784"/>
      <c r="H648" s="780"/>
      <c r="I648" s="836"/>
      <c r="J648" s="836"/>
      <c r="K648" s="836"/>
      <c r="L648" s="831"/>
      <c r="M648" s="420"/>
      <c r="N648" s="420"/>
      <c r="O648" s="420"/>
      <c r="P648" s="420"/>
      <c r="Q648" s="420"/>
      <c r="R648" s="420"/>
      <c r="S648" s="420"/>
      <c r="T648" s="420"/>
      <c r="U648" s="420"/>
      <c r="V648" s="420"/>
      <c r="W648" s="420"/>
      <c r="X648" s="420"/>
      <c r="Y648" s="420"/>
      <c r="Z648" s="420"/>
      <c r="AA648" s="420"/>
      <c r="AB648" s="420"/>
      <c r="AC648" s="420"/>
    </row>
    <row r="649" spans="1:29">
      <c r="A649" s="420"/>
      <c r="B649" s="784"/>
      <c r="C649" s="784"/>
      <c r="D649" s="784"/>
      <c r="E649" s="784"/>
      <c r="F649" s="420"/>
      <c r="G649" s="784"/>
      <c r="H649" s="780"/>
      <c r="I649" s="836"/>
      <c r="J649" s="836"/>
      <c r="K649" s="836"/>
      <c r="L649" s="831"/>
      <c r="M649" s="420"/>
      <c r="N649" s="420"/>
      <c r="O649" s="420"/>
      <c r="P649" s="420"/>
      <c r="Q649" s="420"/>
      <c r="R649" s="420"/>
      <c r="S649" s="420"/>
      <c r="T649" s="420"/>
      <c r="U649" s="420"/>
      <c r="V649" s="420"/>
      <c r="W649" s="420"/>
      <c r="X649" s="420"/>
      <c r="Y649" s="420"/>
      <c r="Z649" s="420"/>
      <c r="AA649" s="420"/>
      <c r="AB649" s="420"/>
      <c r="AC649" s="420"/>
    </row>
    <row r="650" spans="1:29">
      <c r="A650" s="420"/>
      <c r="B650" s="784"/>
      <c r="C650" s="784"/>
      <c r="D650" s="784"/>
      <c r="E650" s="784"/>
      <c r="F650" s="420"/>
      <c r="G650" s="784"/>
      <c r="H650" s="780"/>
      <c r="I650" s="836"/>
      <c r="J650" s="836"/>
      <c r="K650" s="836"/>
      <c r="L650" s="831"/>
      <c r="M650" s="420"/>
      <c r="N650" s="420"/>
      <c r="O650" s="420"/>
      <c r="P650" s="420"/>
      <c r="Q650" s="420"/>
      <c r="R650" s="420"/>
      <c r="S650" s="420"/>
      <c r="T650" s="420"/>
      <c r="U650" s="420"/>
      <c r="V650" s="420"/>
      <c r="W650" s="420"/>
      <c r="X650" s="420"/>
      <c r="Y650" s="420"/>
      <c r="Z650" s="420"/>
      <c r="AA650" s="420"/>
      <c r="AB650" s="420"/>
      <c r="AC650" s="420"/>
    </row>
    <row r="651" spans="1:29">
      <c r="A651" s="420"/>
      <c r="B651" s="784"/>
      <c r="C651" s="784"/>
      <c r="D651" s="784"/>
      <c r="E651" s="784"/>
      <c r="F651" s="420"/>
      <c r="G651" s="784"/>
      <c r="H651" s="780"/>
      <c r="I651" s="836"/>
      <c r="J651" s="836"/>
      <c r="K651" s="836"/>
      <c r="L651" s="831"/>
      <c r="M651" s="420"/>
      <c r="N651" s="420"/>
      <c r="O651" s="420"/>
      <c r="P651" s="420"/>
      <c r="Q651" s="420"/>
      <c r="R651" s="420"/>
      <c r="S651" s="420"/>
      <c r="T651" s="420"/>
      <c r="U651" s="420"/>
      <c r="V651" s="420"/>
      <c r="W651" s="420"/>
      <c r="X651" s="420"/>
      <c r="Y651" s="420"/>
      <c r="Z651" s="420"/>
      <c r="AA651" s="420"/>
      <c r="AB651" s="420"/>
      <c r="AC651" s="420"/>
    </row>
    <row r="652" spans="1:29">
      <c r="A652" s="420"/>
      <c r="B652" s="784"/>
      <c r="C652" s="784"/>
      <c r="D652" s="784"/>
      <c r="E652" s="784"/>
      <c r="F652" s="420"/>
      <c r="G652" s="784"/>
      <c r="H652" s="780"/>
      <c r="I652" s="836"/>
      <c r="J652" s="836"/>
      <c r="K652" s="836"/>
      <c r="L652" s="831"/>
      <c r="M652" s="420"/>
      <c r="N652" s="420"/>
      <c r="O652" s="420"/>
      <c r="P652" s="420"/>
      <c r="Q652" s="420"/>
      <c r="R652" s="420"/>
      <c r="S652" s="420"/>
      <c r="T652" s="420"/>
      <c r="U652" s="420"/>
      <c r="V652" s="420"/>
      <c r="W652" s="420"/>
      <c r="X652" s="420"/>
      <c r="Y652" s="420"/>
      <c r="Z652" s="420"/>
      <c r="AA652" s="420"/>
      <c r="AB652" s="420"/>
      <c r="AC652" s="420"/>
    </row>
    <row r="653" spans="1:29">
      <c r="A653" s="420"/>
      <c r="B653" s="784"/>
      <c r="C653" s="784"/>
      <c r="D653" s="784"/>
      <c r="E653" s="784"/>
      <c r="F653" s="420"/>
      <c r="G653" s="784"/>
      <c r="H653" s="780"/>
      <c r="I653" s="836"/>
      <c r="J653" s="836"/>
      <c r="K653" s="836"/>
      <c r="L653" s="831"/>
      <c r="M653" s="420"/>
      <c r="N653" s="420"/>
      <c r="O653" s="420"/>
      <c r="P653" s="420"/>
      <c r="Q653" s="420"/>
      <c r="R653" s="420"/>
      <c r="S653" s="420"/>
      <c r="T653" s="420"/>
      <c r="U653" s="420"/>
      <c r="V653" s="420"/>
      <c r="W653" s="420"/>
      <c r="X653" s="420"/>
      <c r="Y653" s="420"/>
      <c r="Z653" s="420"/>
      <c r="AA653" s="420"/>
      <c r="AB653" s="420"/>
      <c r="AC653" s="420"/>
    </row>
    <row r="654" spans="1:29">
      <c r="A654" s="420"/>
      <c r="B654" s="784"/>
      <c r="C654" s="784"/>
      <c r="D654" s="784"/>
      <c r="E654" s="784"/>
      <c r="F654" s="420"/>
      <c r="G654" s="784"/>
      <c r="H654" s="780"/>
      <c r="I654" s="836"/>
      <c r="J654" s="836"/>
      <c r="K654" s="836"/>
      <c r="L654" s="831"/>
      <c r="M654" s="420"/>
      <c r="N654" s="420"/>
      <c r="O654" s="420"/>
      <c r="P654" s="420"/>
      <c r="Q654" s="420"/>
      <c r="R654" s="420"/>
      <c r="S654" s="420"/>
      <c r="T654" s="420"/>
      <c r="U654" s="420"/>
      <c r="V654" s="420"/>
      <c r="W654" s="420"/>
      <c r="X654" s="420"/>
      <c r="Y654" s="420"/>
      <c r="Z654" s="420"/>
      <c r="AA654" s="420"/>
      <c r="AB654" s="420"/>
      <c r="AC654" s="420"/>
    </row>
    <row r="655" spans="1:29">
      <c r="A655" s="420"/>
      <c r="B655" s="784"/>
      <c r="C655" s="784"/>
      <c r="D655" s="784"/>
      <c r="E655" s="784"/>
      <c r="F655" s="420"/>
      <c r="G655" s="784"/>
      <c r="H655" s="780"/>
      <c r="I655" s="836"/>
      <c r="J655" s="836"/>
      <c r="K655" s="836"/>
      <c r="L655" s="831"/>
      <c r="M655" s="420"/>
      <c r="N655" s="420"/>
      <c r="O655" s="420"/>
      <c r="P655" s="420"/>
      <c r="Q655" s="420"/>
      <c r="R655" s="420"/>
      <c r="S655" s="420"/>
      <c r="T655" s="420"/>
      <c r="U655" s="420"/>
      <c r="V655" s="420"/>
      <c r="W655" s="420"/>
      <c r="X655" s="420"/>
      <c r="Y655" s="420"/>
      <c r="Z655" s="420"/>
      <c r="AA655" s="420"/>
      <c r="AB655" s="420"/>
      <c r="AC655" s="420"/>
    </row>
    <row r="656" spans="1:29">
      <c r="A656" s="420"/>
      <c r="B656" s="784"/>
      <c r="C656" s="784"/>
      <c r="D656" s="784"/>
      <c r="E656" s="784"/>
      <c r="F656" s="420"/>
      <c r="G656" s="784"/>
      <c r="H656" s="780"/>
      <c r="I656" s="836"/>
      <c r="J656" s="836"/>
      <c r="K656" s="836"/>
      <c r="L656" s="831"/>
      <c r="M656" s="420"/>
      <c r="N656" s="420"/>
      <c r="O656" s="420"/>
      <c r="P656" s="420"/>
      <c r="Q656" s="420"/>
      <c r="R656" s="420"/>
      <c r="S656" s="420"/>
      <c r="T656" s="420"/>
      <c r="U656" s="420"/>
      <c r="V656" s="420"/>
      <c r="W656" s="420"/>
      <c r="X656" s="420"/>
      <c r="Y656" s="420"/>
      <c r="Z656" s="420"/>
      <c r="AA656" s="420"/>
      <c r="AB656" s="420"/>
      <c r="AC656" s="420"/>
    </row>
    <row r="657" spans="1:29">
      <c r="A657" s="420"/>
      <c r="B657" s="784"/>
      <c r="C657" s="784"/>
      <c r="D657" s="784"/>
      <c r="E657" s="784"/>
      <c r="F657" s="420"/>
      <c r="G657" s="784"/>
      <c r="H657" s="780"/>
      <c r="I657" s="836"/>
      <c r="J657" s="836"/>
      <c r="K657" s="836"/>
      <c r="L657" s="831"/>
      <c r="M657" s="420"/>
      <c r="N657" s="420"/>
      <c r="O657" s="420"/>
      <c r="P657" s="420"/>
      <c r="Q657" s="420"/>
      <c r="R657" s="420"/>
      <c r="S657" s="420"/>
      <c r="T657" s="420"/>
      <c r="U657" s="420"/>
      <c r="V657" s="420"/>
      <c r="W657" s="420"/>
      <c r="X657" s="420"/>
      <c r="Y657" s="420"/>
      <c r="Z657" s="420"/>
      <c r="AA657" s="420"/>
      <c r="AB657" s="420"/>
      <c r="AC657" s="420"/>
    </row>
    <row r="658" spans="1:29">
      <c r="A658" s="420"/>
      <c r="B658" s="784"/>
      <c r="C658" s="784"/>
      <c r="D658" s="784"/>
      <c r="E658" s="784"/>
      <c r="F658" s="420"/>
      <c r="G658" s="784"/>
      <c r="H658" s="780"/>
      <c r="I658" s="836"/>
      <c r="J658" s="836"/>
      <c r="K658" s="836"/>
      <c r="L658" s="831"/>
      <c r="M658" s="420"/>
      <c r="N658" s="420"/>
      <c r="O658" s="420"/>
      <c r="P658" s="420"/>
      <c r="Q658" s="420"/>
      <c r="R658" s="420"/>
      <c r="S658" s="420"/>
      <c r="T658" s="420"/>
      <c r="U658" s="420"/>
      <c r="V658" s="420"/>
      <c r="W658" s="420"/>
      <c r="X658" s="420"/>
      <c r="Y658" s="420"/>
      <c r="Z658" s="420"/>
      <c r="AA658" s="420"/>
      <c r="AB658" s="420"/>
      <c r="AC658" s="420"/>
    </row>
    <row r="659" spans="1:29">
      <c r="A659" s="420"/>
      <c r="B659" s="784"/>
      <c r="C659" s="784"/>
      <c r="D659" s="784"/>
      <c r="E659" s="784"/>
      <c r="F659" s="420"/>
      <c r="G659" s="784"/>
      <c r="H659" s="780"/>
      <c r="I659" s="836"/>
      <c r="J659" s="836"/>
      <c r="K659" s="836"/>
      <c r="L659" s="831"/>
      <c r="M659" s="420"/>
      <c r="N659" s="420"/>
      <c r="O659" s="420"/>
      <c r="P659" s="420"/>
      <c r="Q659" s="420"/>
      <c r="R659" s="420"/>
      <c r="S659" s="420"/>
      <c r="T659" s="420"/>
      <c r="U659" s="420"/>
      <c r="V659" s="420"/>
      <c r="W659" s="420"/>
      <c r="X659" s="420"/>
      <c r="Y659" s="420"/>
      <c r="Z659" s="420"/>
      <c r="AA659" s="420"/>
      <c r="AB659" s="420"/>
      <c r="AC659" s="420"/>
    </row>
    <row r="660" spans="1:29">
      <c r="A660" s="420"/>
      <c r="B660" s="784"/>
      <c r="C660" s="784"/>
      <c r="D660" s="784"/>
      <c r="E660" s="784"/>
      <c r="F660" s="420"/>
      <c r="G660" s="784"/>
      <c r="H660" s="780"/>
      <c r="I660" s="836"/>
      <c r="J660" s="836"/>
      <c r="K660" s="836"/>
      <c r="L660" s="831"/>
      <c r="M660" s="420"/>
      <c r="N660" s="420"/>
      <c r="O660" s="420"/>
      <c r="P660" s="420"/>
      <c r="Q660" s="420"/>
      <c r="R660" s="420"/>
      <c r="S660" s="420"/>
      <c r="T660" s="420"/>
      <c r="U660" s="420"/>
      <c r="V660" s="420"/>
      <c r="W660" s="420"/>
      <c r="X660" s="420"/>
      <c r="Y660" s="420"/>
      <c r="Z660" s="420"/>
      <c r="AA660" s="420"/>
      <c r="AB660" s="420"/>
      <c r="AC660" s="420"/>
    </row>
    <row r="661" spans="1:29">
      <c r="A661" s="420"/>
      <c r="B661" s="784"/>
      <c r="C661" s="784"/>
      <c r="D661" s="784"/>
      <c r="E661" s="784"/>
      <c r="F661" s="420"/>
      <c r="G661" s="784"/>
      <c r="H661" s="780"/>
      <c r="I661" s="836"/>
      <c r="J661" s="836"/>
      <c r="K661" s="836"/>
      <c r="L661" s="831"/>
      <c r="M661" s="420"/>
      <c r="N661" s="420"/>
      <c r="O661" s="420"/>
      <c r="P661" s="420"/>
      <c r="Q661" s="420"/>
      <c r="R661" s="420"/>
      <c r="S661" s="420"/>
      <c r="T661" s="420"/>
      <c r="U661" s="420"/>
      <c r="V661" s="420"/>
      <c r="W661" s="420"/>
      <c r="X661" s="420"/>
      <c r="Y661" s="420"/>
      <c r="Z661" s="420"/>
      <c r="AA661" s="420"/>
      <c r="AB661" s="420"/>
      <c r="AC661" s="420"/>
    </row>
    <row r="662" spans="1:29">
      <c r="A662" s="420"/>
      <c r="B662" s="784"/>
      <c r="C662" s="784"/>
      <c r="D662" s="784"/>
      <c r="E662" s="784"/>
      <c r="F662" s="420"/>
      <c r="G662" s="784"/>
      <c r="H662" s="780"/>
      <c r="I662" s="836"/>
      <c r="J662" s="836"/>
      <c r="K662" s="836"/>
      <c r="L662" s="831"/>
      <c r="M662" s="420"/>
      <c r="N662" s="420"/>
      <c r="O662" s="420"/>
      <c r="P662" s="420"/>
      <c r="Q662" s="420"/>
      <c r="R662" s="420"/>
      <c r="S662" s="420"/>
      <c r="T662" s="420"/>
      <c r="U662" s="420"/>
      <c r="V662" s="420"/>
      <c r="W662" s="420"/>
      <c r="X662" s="420"/>
      <c r="Y662" s="420"/>
      <c r="Z662" s="420"/>
      <c r="AA662" s="420"/>
      <c r="AB662" s="420"/>
      <c r="AC662" s="420"/>
    </row>
    <row r="663" spans="1:29">
      <c r="A663" s="420"/>
      <c r="B663" s="784"/>
      <c r="C663" s="784"/>
      <c r="D663" s="784"/>
      <c r="E663" s="784"/>
      <c r="F663" s="420"/>
      <c r="G663" s="784"/>
      <c r="H663" s="780"/>
      <c r="I663" s="836"/>
      <c r="J663" s="836"/>
      <c r="K663" s="836"/>
      <c r="L663" s="831"/>
      <c r="M663" s="420"/>
      <c r="N663" s="420"/>
      <c r="O663" s="420"/>
      <c r="P663" s="420"/>
      <c r="Q663" s="420"/>
      <c r="R663" s="420"/>
      <c r="S663" s="420"/>
      <c r="T663" s="420"/>
      <c r="U663" s="420"/>
      <c r="V663" s="420"/>
      <c r="W663" s="420"/>
      <c r="X663" s="420"/>
      <c r="Y663" s="420"/>
      <c r="Z663" s="420"/>
      <c r="AA663" s="420"/>
      <c r="AB663" s="420"/>
      <c r="AC663" s="420"/>
    </row>
    <row r="664" spans="1:29">
      <c r="A664" s="420"/>
      <c r="B664" s="784"/>
      <c r="C664" s="784"/>
      <c r="D664" s="784"/>
      <c r="E664" s="784"/>
      <c r="F664" s="420"/>
      <c r="G664" s="784"/>
      <c r="H664" s="780"/>
      <c r="I664" s="836"/>
      <c r="J664" s="836"/>
      <c r="K664" s="836"/>
      <c r="L664" s="831"/>
      <c r="M664" s="420"/>
      <c r="N664" s="420"/>
      <c r="O664" s="420"/>
      <c r="P664" s="420"/>
      <c r="Q664" s="420"/>
      <c r="R664" s="420"/>
      <c r="S664" s="420"/>
      <c r="T664" s="420"/>
      <c r="U664" s="420"/>
      <c r="V664" s="420"/>
      <c r="W664" s="420"/>
      <c r="X664" s="420"/>
      <c r="Y664" s="420"/>
      <c r="Z664" s="420"/>
      <c r="AA664" s="420"/>
      <c r="AB664" s="420"/>
      <c r="AC664" s="420"/>
    </row>
    <row r="665" spans="1:29">
      <c r="A665" s="420"/>
      <c r="B665" s="784"/>
      <c r="C665" s="784"/>
      <c r="D665" s="784"/>
      <c r="E665" s="784"/>
      <c r="F665" s="420"/>
      <c r="G665" s="784"/>
      <c r="H665" s="780"/>
      <c r="I665" s="836"/>
      <c r="J665" s="836"/>
      <c r="K665" s="836"/>
      <c r="L665" s="831"/>
      <c r="M665" s="420"/>
      <c r="N665" s="420"/>
      <c r="O665" s="420"/>
      <c r="P665" s="420"/>
      <c r="Q665" s="420"/>
      <c r="R665" s="420"/>
      <c r="S665" s="420"/>
      <c r="T665" s="420"/>
      <c r="U665" s="420"/>
      <c r="V665" s="420"/>
      <c r="W665" s="420"/>
      <c r="X665" s="420"/>
      <c r="Y665" s="420"/>
      <c r="Z665" s="420"/>
      <c r="AA665" s="420"/>
      <c r="AB665" s="420"/>
      <c r="AC665" s="420"/>
    </row>
    <row r="666" spans="1:29">
      <c r="A666" s="420"/>
      <c r="B666" s="784"/>
      <c r="C666" s="784"/>
      <c r="D666" s="784"/>
      <c r="E666" s="784"/>
      <c r="F666" s="420"/>
      <c r="G666" s="784"/>
      <c r="H666" s="780"/>
      <c r="I666" s="836"/>
      <c r="J666" s="836"/>
      <c r="K666" s="836"/>
      <c r="L666" s="831"/>
      <c r="M666" s="420"/>
      <c r="N666" s="420"/>
      <c r="O666" s="420"/>
      <c r="P666" s="420"/>
      <c r="Q666" s="420"/>
      <c r="R666" s="420"/>
      <c r="S666" s="420"/>
      <c r="T666" s="420"/>
      <c r="U666" s="420"/>
      <c r="V666" s="420"/>
      <c r="W666" s="420"/>
      <c r="X666" s="420"/>
      <c r="Y666" s="420"/>
      <c r="Z666" s="420"/>
      <c r="AA666" s="420"/>
      <c r="AB666" s="420"/>
      <c r="AC666" s="420"/>
    </row>
    <row r="667" spans="1:29">
      <c r="A667" s="420"/>
      <c r="B667" s="784"/>
      <c r="C667" s="784"/>
      <c r="D667" s="784"/>
      <c r="E667" s="784"/>
      <c r="F667" s="420"/>
      <c r="G667" s="784"/>
      <c r="H667" s="780"/>
      <c r="I667" s="836"/>
      <c r="J667" s="836"/>
      <c r="K667" s="836"/>
      <c r="L667" s="831"/>
      <c r="M667" s="420"/>
      <c r="N667" s="420"/>
      <c r="O667" s="420"/>
      <c r="P667" s="420"/>
      <c r="Q667" s="420"/>
      <c r="R667" s="420"/>
      <c r="S667" s="420"/>
      <c r="T667" s="420"/>
      <c r="U667" s="420"/>
      <c r="V667" s="420"/>
      <c r="W667" s="420"/>
      <c r="X667" s="420"/>
      <c r="Y667" s="420"/>
      <c r="Z667" s="420"/>
      <c r="AA667" s="420"/>
      <c r="AB667" s="420"/>
      <c r="AC667" s="420"/>
    </row>
    <row r="668" spans="1:29">
      <c r="A668" s="420"/>
      <c r="B668" s="784"/>
      <c r="C668" s="784"/>
      <c r="D668" s="784"/>
      <c r="E668" s="784"/>
      <c r="F668" s="420"/>
      <c r="G668" s="784"/>
      <c r="H668" s="780"/>
      <c r="I668" s="836"/>
      <c r="J668" s="836"/>
      <c r="K668" s="836"/>
      <c r="L668" s="831"/>
      <c r="M668" s="420"/>
      <c r="N668" s="420"/>
      <c r="O668" s="420"/>
      <c r="P668" s="420"/>
      <c r="Q668" s="420"/>
      <c r="R668" s="420"/>
      <c r="S668" s="420"/>
      <c r="T668" s="420"/>
      <c r="U668" s="420"/>
      <c r="V668" s="420"/>
      <c r="W668" s="420"/>
      <c r="X668" s="420"/>
      <c r="Y668" s="420"/>
      <c r="Z668" s="420"/>
      <c r="AA668" s="420"/>
      <c r="AB668" s="420"/>
      <c r="AC668" s="420"/>
    </row>
    <row r="669" spans="1:29">
      <c r="A669" s="420"/>
      <c r="B669" s="784"/>
      <c r="C669" s="784"/>
      <c r="D669" s="784"/>
      <c r="E669" s="784"/>
      <c r="F669" s="420"/>
      <c r="G669" s="784"/>
      <c r="H669" s="780"/>
      <c r="I669" s="836"/>
      <c r="J669" s="836"/>
      <c r="K669" s="836"/>
      <c r="L669" s="831"/>
      <c r="M669" s="420"/>
      <c r="N669" s="420"/>
      <c r="O669" s="420"/>
      <c r="P669" s="420"/>
      <c r="Q669" s="420"/>
      <c r="R669" s="420"/>
      <c r="S669" s="420"/>
      <c r="T669" s="420"/>
      <c r="U669" s="420"/>
      <c r="V669" s="420"/>
      <c r="W669" s="420"/>
      <c r="X669" s="420"/>
      <c r="Y669" s="420"/>
      <c r="Z669" s="420"/>
      <c r="AA669" s="420"/>
      <c r="AB669" s="420"/>
      <c r="AC669" s="420"/>
    </row>
    <row r="670" spans="1:29">
      <c r="A670" s="420"/>
      <c r="B670" s="784"/>
      <c r="C670" s="784"/>
      <c r="D670" s="784"/>
      <c r="E670" s="784"/>
      <c r="F670" s="420"/>
      <c r="G670" s="784"/>
      <c r="H670" s="780"/>
      <c r="I670" s="836"/>
      <c r="J670" s="836"/>
      <c r="K670" s="836"/>
      <c r="L670" s="831"/>
      <c r="M670" s="420"/>
      <c r="N670" s="420"/>
      <c r="O670" s="420"/>
      <c r="P670" s="420"/>
      <c r="Q670" s="420"/>
      <c r="R670" s="420"/>
      <c r="S670" s="420"/>
      <c r="T670" s="420"/>
      <c r="U670" s="420"/>
      <c r="V670" s="420"/>
      <c r="W670" s="420"/>
      <c r="X670" s="420"/>
      <c r="Y670" s="420"/>
      <c r="Z670" s="420"/>
      <c r="AA670" s="420"/>
      <c r="AB670" s="420"/>
      <c r="AC670" s="420"/>
    </row>
    <row r="671" spans="1:29">
      <c r="A671" s="420"/>
      <c r="B671" s="784"/>
      <c r="C671" s="784"/>
      <c r="D671" s="784"/>
      <c r="E671" s="784"/>
      <c r="F671" s="420"/>
      <c r="G671" s="784"/>
      <c r="H671" s="780"/>
      <c r="I671" s="836"/>
      <c r="J671" s="836"/>
      <c r="K671" s="836"/>
      <c r="L671" s="831"/>
      <c r="M671" s="420"/>
      <c r="N671" s="420"/>
      <c r="O671" s="420"/>
      <c r="P671" s="420"/>
      <c r="Q671" s="420"/>
      <c r="R671" s="420"/>
      <c r="S671" s="420"/>
      <c r="T671" s="420"/>
      <c r="U671" s="420"/>
      <c r="V671" s="420"/>
      <c r="W671" s="420"/>
      <c r="X671" s="420"/>
      <c r="Y671" s="420"/>
      <c r="Z671" s="420"/>
      <c r="AA671" s="420"/>
      <c r="AB671" s="420"/>
      <c r="AC671" s="420"/>
    </row>
    <row r="672" spans="1:29">
      <c r="A672" s="420"/>
      <c r="B672" s="784"/>
      <c r="C672" s="784"/>
      <c r="D672" s="784"/>
      <c r="E672" s="784"/>
      <c r="F672" s="420"/>
      <c r="G672" s="784"/>
      <c r="H672" s="780"/>
      <c r="I672" s="836"/>
      <c r="J672" s="836"/>
      <c r="K672" s="836"/>
      <c r="L672" s="831"/>
      <c r="M672" s="420"/>
      <c r="N672" s="420"/>
      <c r="O672" s="420"/>
      <c r="P672" s="420"/>
      <c r="Q672" s="420"/>
      <c r="R672" s="420"/>
      <c r="S672" s="420"/>
      <c r="T672" s="420"/>
      <c r="U672" s="420"/>
      <c r="V672" s="420"/>
      <c r="W672" s="420"/>
      <c r="X672" s="420"/>
      <c r="Y672" s="420"/>
      <c r="Z672" s="420"/>
      <c r="AA672" s="420"/>
      <c r="AB672" s="420"/>
      <c r="AC672" s="420"/>
    </row>
    <row r="673" spans="1:29">
      <c r="A673" s="420"/>
      <c r="B673" s="784"/>
      <c r="C673" s="784"/>
      <c r="D673" s="784"/>
      <c r="E673" s="784"/>
      <c r="F673" s="420"/>
      <c r="G673" s="784"/>
      <c r="H673" s="780"/>
      <c r="I673" s="836"/>
      <c r="J673" s="836"/>
      <c r="K673" s="836"/>
      <c r="L673" s="831"/>
      <c r="M673" s="420"/>
      <c r="N673" s="420"/>
      <c r="O673" s="420"/>
      <c r="P673" s="420"/>
      <c r="Q673" s="420"/>
      <c r="R673" s="420"/>
      <c r="S673" s="420"/>
      <c r="T673" s="420"/>
      <c r="U673" s="420"/>
      <c r="V673" s="420"/>
      <c r="W673" s="420"/>
      <c r="X673" s="420"/>
      <c r="Y673" s="420"/>
      <c r="Z673" s="420"/>
      <c r="AA673" s="420"/>
      <c r="AB673" s="420"/>
      <c r="AC673" s="420"/>
    </row>
    <row r="674" spans="1:29">
      <c r="A674" s="420"/>
      <c r="B674" s="784"/>
      <c r="C674" s="784"/>
      <c r="D674" s="784"/>
      <c r="E674" s="784"/>
      <c r="F674" s="420"/>
      <c r="G674" s="784"/>
      <c r="H674" s="780"/>
      <c r="I674" s="836"/>
      <c r="J674" s="836"/>
      <c r="K674" s="836"/>
      <c r="L674" s="831"/>
      <c r="M674" s="420"/>
      <c r="N674" s="420"/>
      <c r="O674" s="420"/>
      <c r="P674" s="420"/>
      <c r="Q674" s="420"/>
      <c r="R674" s="420"/>
      <c r="S674" s="420"/>
      <c r="T674" s="420"/>
      <c r="U674" s="420"/>
      <c r="V674" s="420"/>
      <c r="W674" s="420"/>
      <c r="X674" s="420"/>
      <c r="Y674" s="420"/>
      <c r="Z674" s="420"/>
      <c r="AA674" s="420"/>
      <c r="AB674" s="420"/>
      <c r="AC674" s="420"/>
    </row>
    <row r="675" spans="1:29">
      <c r="A675" s="420"/>
      <c r="B675" s="784"/>
      <c r="C675" s="784"/>
      <c r="D675" s="784"/>
      <c r="E675" s="784"/>
      <c r="F675" s="420"/>
      <c r="G675" s="784"/>
      <c r="H675" s="780"/>
      <c r="I675" s="836"/>
      <c r="J675" s="836"/>
      <c r="K675" s="836"/>
      <c r="L675" s="831"/>
      <c r="M675" s="420"/>
      <c r="N675" s="420"/>
      <c r="O675" s="420"/>
      <c r="P675" s="420"/>
      <c r="Q675" s="420"/>
      <c r="R675" s="420"/>
      <c r="S675" s="420"/>
      <c r="T675" s="420"/>
      <c r="U675" s="420"/>
      <c r="V675" s="420"/>
      <c r="W675" s="420"/>
      <c r="X675" s="420"/>
      <c r="Y675" s="420"/>
      <c r="Z675" s="420"/>
      <c r="AA675" s="420"/>
      <c r="AB675" s="420"/>
      <c r="AC675" s="420"/>
    </row>
    <row r="676" spans="1:29">
      <c r="A676" s="420"/>
      <c r="B676" s="784"/>
      <c r="C676" s="784"/>
      <c r="D676" s="784"/>
      <c r="E676" s="784"/>
      <c r="F676" s="420"/>
      <c r="G676" s="784"/>
      <c r="H676" s="780"/>
      <c r="I676" s="836"/>
      <c r="J676" s="836"/>
      <c r="K676" s="836"/>
      <c r="L676" s="831"/>
      <c r="M676" s="420"/>
      <c r="N676" s="420"/>
      <c r="O676" s="420"/>
      <c r="P676" s="420"/>
      <c r="Q676" s="420"/>
      <c r="R676" s="420"/>
      <c r="S676" s="420"/>
      <c r="T676" s="420"/>
      <c r="U676" s="420"/>
      <c r="V676" s="420"/>
      <c r="W676" s="420"/>
      <c r="X676" s="420"/>
      <c r="Y676" s="420"/>
      <c r="Z676" s="420"/>
      <c r="AA676" s="420"/>
      <c r="AB676" s="420"/>
      <c r="AC676" s="420"/>
    </row>
    <row r="677" spans="1:29">
      <c r="A677" s="420"/>
      <c r="B677" s="784"/>
      <c r="C677" s="784"/>
      <c r="D677" s="784"/>
      <c r="E677" s="784"/>
      <c r="F677" s="420"/>
      <c r="G677" s="784"/>
      <c r="H677" s="780"/>
      <c r="I677" s="836"/>
      <c r="J677" s="836"/>
      <c r="K677" s="836"/>
      <c r="L677" s="831"/>
      <c r="M677" s="420"/>
      <c r="N677" s="420"/>
      <c r="O677" s="420"/>
      <c r="P677" s="420"/>
      <c r="Q677" s="420"/>
      <c r="R677" s="420"/>
      <c r="S677" s="420"/>
      <c r="T677" s="420"/>
      <c r="U677" s="420"/>
      <c r="V677" s="420"/>
      <c r="W677" s="420"/>
      <c r="X677" s="420"/>
      <c r="Y677" s="420"/>
      <c r="Z677" s="420"/>
      <c r="AA677" s="420"/>
      <c r="AB677" s="420"/>
      <c r="AC677" s="420"/>
    </row>
    <row r="678" spans="1:29">
      <c r="A678" s="420"/>
      <c r="B678" s="784"/>
      <c r="C678" s="784"/>
      <c r="D678" s="784"/>
      <c r="E678" s="784"/>
      <c r="F678" s="420"/>
      <c r="G678" s="784"/>
      <c r="H678" s="780"/>
      <c r="I678" s="836"/>
      <c r="J678" s="836"/>
      <c r="K678" s="836"/>
      <c r="L678" s="831"/>
      <c r="M678" s="420"/>
      <c r="N678" s="420"/>
      <c r="O678" s="420"/>
      <c r="P678" s="420"/>
      <c r="Q678" s="420"/>
      <c r="R678" s="420"/>
      <c r="S678" s="420"/>
      <c r="T678" s="420"/>
      <c r="U678" s="420"/>
      <c r="V678" s="420"/>
      <c r="W678" s="420"/>
      <c r="X678" s="420"/>
      <c r="Y678" s="420"/>
      <c r="Z678" s="420"/>
      <c r="AA678" s="420"/>
      <c r="AB678" s="420"/>
      <c r="AC678" s="420"/>
    </row>
    <row r="679" spans="1:29">
      <c r="A679" s="420"/>
      <c r="B679" s="784"/>
      <c r="C679" s="784"/>
      <c r="D679" s="784"/>
      <c r="E679" s="784"/>
      <c r="F679" s="420"/>
      <c r="G679" s="784"/>
      <c r="H679" s="780"/>
      <c r="I679" s="836"/>
      <c r="J679" s="836"/>
      <c r="K679" s="836"/>
      <c r="L679" s="831"/>
      <c r="M679" s="420"/>
      <c r="N679" s="420"/>
      <c r="O679" s="420"/>
      <c r="P679" s="420"/>
      <c r="Q679" s="420"/>
      <c r="R679" s="420"/>
      <c r="S679" s="420"/>
      <c r="T679" s="420"/>
      <c r="U679" s="420"/>
      <c r="V679" s="420"/>
      <c r="W679" s="420"/>
      <c r="X679" s="420"/>
      <c r="Y679" s="420"/>
      <c r="Z679" s="420"/>
      <c r="AA679" s="420"/>
      <c r="AB679" s="420"/>
      <c r="AC679" s="420"/>
    </row>
    <row r="680" spans="1:29">
      <c r="A680" s="420"/>
      <c r="B680" s="784"/>
      <c r="C680" s="784"/>
      <c r="D680" s="784"/>
      <c r="E680" s="784"/>
      <c r="F680" s="420"/>
      <c r="G680" s="784"/>
      <c r="H680" s="780"/>
      <c r="I680" s="836"/>
      <c r="J680" s="836"/>
      <c r="K680" s="836"/>
      <c r="L680" s="831"/>
      <c r="M680" s="420"/>
      <c r="N680" s="420"/>
      <c r="O680" s="420"/>
      <c r="P680" s="420"/>
      <c r="Q680" s="420"/>
      <c r="R680" s="420"/>
      <c r="S680" s="420"/>
      <c r="T680" s="420"/>
      <c r="U680" s="420"/>
      <c r="V680" s="420"/>
      <c r="W680" s="420"/>
      <c r="X680" s="420"/>
      <c r="Y680" s="420"/>
      <c r="Z680" s="420"/>
      <c r="AA680" s="420"/>
      <c r="AB680" s="420"/>
      <c r="AC680" s="420"/>
    </row>
    <row r="681" spans="1:29">
      <c r="A681" s="420"/>
      <c r="B681" s="784"/>
      <c r="C681" s="784"/>
      <c r="D681" s="784"/>
      <c r="E681" s="784"/>
      <c r="F681" s="420"/>
      <c r="G681" s="784"/>
      <c r="H681" s="780"/>
      <c r="I681" s="836"/>
      <c r="J681" s="836"/>
      <c r="K681" s="836"/>
      <c r="L681" s="831"/>
      <c r="M681" s="420"/>
      <c r="N681" s="420"/>
      <c r="O681" s="420"/>
      <c r="P681" s="420"/>
      <c r="Q681" s="420"/>
      <c r="R681" s="420"/>
      <c r="S681" s="420"/>
      <c r="T681" s="420"/>
      <c r="U681" s="420"/>
      <c r="V681" s="420"/>
      <c r="W681" s="420"/>
      <c r="X681" s="420"/>
      <c r="Y681" s="420"/>
      <c r="Z681" s="420"/>
      <c r="AA681" s="420"/>
      <c r="AB681" s="420"/>
      <c r="AC681" s="420"/>
    </row>
    <row r="682" spans="1:29">
      <c r="A682" s="420"/>
      <c r="B682" s="784"/>
      <c r="C682" s="784"/>
      <c r="D682" s="784"/>
      <c r="E682" s="784"/>
      <c r="F682" s="420"/>
      <c r="G682" s="784"/>
      <c r="H682" s="780"/>
      <c r="I682" s="836"/>
      <c r="J682" s="836"/>
      <c r="K682" s="836"/>
      <c r="L682" s="831"/>
      <c r="M682" s="420"/>
      <c r="N682" s="420"/>
      <c r="O682" s="420"/>
      <c r="P682" s="420"/>
      <c r="Q682" s="420"/>
      <c r="R682" s="420"/>
      <c r="S682" s="420"/>
      <c r="T682" s="420"/>
      <c r="U682" s="420"/>
      <c r="V682" s="420"/>
      <c r="W682" s="420"/>
      <c r="X682" s="420"/>
      <c r="Y682" s="420"/>
      <c r="Z682" s="420"/>
      <c r="AA682" s="420"/>
      <c r="AB682" s="420"/>
      <c r="AC682" s="420"/>
    </row>
    <row r="683" spans="1:29">
      <c r="A683" s="420"/>
      <c r="B683" s="784"/>
      <c r="C683" s="784"/>
      <c r="D683" s="784"/>
      <c r="E683" s="784"/>
      <c r="F683" s="420"/>
      <c r="G683" s="784"/>
      <c r="H683" s="780"/>
      <c r="I683" s="836"/>
      <c r="J683" s="836"/>
      <c r="K683" s="836"/>
      <c r="L683" s="831"/>
      <c r="M683" s="420"/>
      <c r="N683" s="420"/>
      <c r="O683" s="420"/>
      <c r="P683" s="420"/>
      <c r="Q683" s="420"/>
      <c r="R683" s="420"/>
      <c r="S683" s="420"/>
      <c r="T683" s="420"/>
      <c r="U683" s="420"/>
      <c r="V683" s="420"/>
      <c r="W683" s="420"/>
      <c r="X683" s="420"/>
      <c r="Y683" s="420"/>
      <c r="Z683" s="420"/>
      <c r="AA683" s="420"/>
      <c r="AB683" s="420"/>
      <c r="AC683" s="420"/>
    </row>
    <row r="684" spans="1:29">
      <c r="A684" s="420"/>
      <c r="B684" s="784"/>
      <c r="C684" s="784"/>
      <c r="D684" s="784"/>
      <c r="E684" s="784"/>
      <c r="F684" s="420"/>
      <c r="G684" s="784"/>
      <c r="H684" s="780"/>
      <c r="I684" s="836"/>
      <c r="J684" s="836"/>
      <c r="K684" s="836"/>
      <c r="L684" s="831"/>
      <c r="M684" s="420"/>
      <c r="N684" s="420"/>
      <c r="O684" s="420"/>
      <c r="P684" s="420"/>
      <c r="Q684" s="420"/>
      <c r="R684" s="420"/>
      <c r="S684" s="420"/>
      <c r="T684" s="420"/>
      <c r="U684" s="420"/>
      <c r="V684" s="420"/>
      <c r="W684" s="420"/>
      <c r="X684" s="420"/>
      <c r="Y684" s="420"/>
      <c r="Z684" s="420"/>
      <c r="AA684" s="420"/>
      <c r="AB684" s="420"/>
      <c r="AC684" s="420"/>
    </row>
    <row r="685" spans="1:29">
      <c r="A685" s="420"/>
      <c r="B685" s="784"/>
      <c r="C685" s="784"/>
      <c r="D685" s="784"/>
      <c r="E685" s="784"/>
      <c r="F685" s="420"/>
      <c r="G685" s="784"/>
      <c r="H685" s="780"/>
      <c r="I685" s="836"/>
      <c r="J685" s="836"/>
      <c r="K685" s="836"/>
      <c r="L685" s="831"/>
      <c r="M685" s="420"/>
      <c r="N685" s="420"/>
      <c r="O685" s="420"/>
      <c r="P685" s="420"/>
      <c r="Q685" s="420"/>
      <c r="R685" s="420"/>
      <c r="S685" s="420"/>
      <c r="T685" s="420"/>
      <c r="U685" s="420"/>
      <c r="V685" s="420"/>
      <c r="W685" s="420"/>
      <c r="X685" s="420"/>
      <c r="Y685" s="420"/>
      <c r="Z685" s="420"/>
      <c r="AA685" s="420"/>
      <c r="AB685" s="420"/>
      <c r="AC685" s="420"/>
    </row>
    <row r="686" spans="1:29">
      <c r="A686" s="420"/>
      <c r="B686" s="784"/>
      <c r="C686" s="784"/>
      <c r="D686" s="784"/>
      <c r="E686" s="784"/>
      <c r="F686" s="420"/>
      <c r="G686" s="784"/>
      <c r="H686" s="780"/>
      <c r="I686" s="836"/>
      <c r="J686" s="836"/>
      <c r="K686" s="836"/>
      <c r="L686" s="831"/>
      <c r="M686" s="420"/>
      <c r="N686" s="420"/>
      <c r="O686" s="420"/>
      <c r="P686" s="420"/>
      <c r="Q686" s="420"/>
      <c r="R686" s="420"/>
      <c r="S686" s="420"/>
      <c r="T686" s="420"/>
      <c r="U686" s="420"/>
      <c r="V686" s="420"/>
      <c r="W686" s="420"/>
      <c r="X686" s="420"/>
      <c r="Y686" s="420"/>
      <c r="Z686" s="420"/>
      <c r="AA686" s="420"/>
      <c r="AB686" s="420"/>
      <c r="AC686" s="420"/>
    </row>
    <row r="687" spans="1:29">
      <c r="A687" s="420"/>
      <c r="B687" s="784"/>
      <c r="C687" s="784"/>
      <c r="D687" s="784"/>
      <c r="E687" s="784"/>
      <c r="F687" s="420"/>
      <c r="G687" s="784"/>
      <c r="H687" s="780"/>
      <c r="I687" s="836"/>
      <c r="J687" s="836"/>
      <c r="K687" s="836"/>
      <c r="L687" s="831"/>
      <c r="M687" s="420"/>
      <c r="N687" s="420"/>
      <c r="O687" s="420"/>
      <c r="P687" s="420"/>
      <c r="Q687" s="420"/>
      <c r="R687" s="420"/>
      <c r="S687" s="420"/>
      <c r="T687" s="420"/>
      <c r="U687" s="420"/>
      <c r="V687" s="420"/>
      <c r="W687" s="420"/>
      <c r="X687" s="420"/>
      <c r="Y687" s="420"/>
      <c r="Z687" s="420"/>
      <c r="AA687" s="420"/>
      <c r="AB687" s="420"/>
      <c r="AC687" s="420"/>
    </row>
    <row r="688" spans="1:29">
      <c r="A688" s="420"/>
      <c r="B688" s="784"/>
      <c r="C688" s="784"/>
      <c r="D688" s="784"/>
      <c r="E688" s="784"/>
      <c r="F688" s="420"/>
      <c r="G688" s="784"/>
      <c r="H688" s="780"/>
      <c r="I688" s="836"/>
      <c r="J688" s="836"/>
      <c r="K688" s="836"/>
      <c r="L688" s="831"/>
      <c r="M688" s="420"/>
      <c r="N688" s="420"/>
      <c r="O688" s="420"/>
      <c r="P688" s="420"/>
      <c r="Q688" s="420"/>
      <c r="R688" s="420"/>
      <c r="S688" s="420"/>
      <c r="T688" s="420"/>
      <c r="U688" s="420"/>
      <c r="V688" s="420"/>
      <c r="W688" s="420"/>
      <c r="X688" s="420"/>
      <c r="Y688" s="420"/>
      <c r="Z688" s="420"/>
      <c r="AA688" s="420"/>
      <c r="AB688" s="420"/>
      <c r="AC688" s="420"/>
    </row>
    <row r="689" spans="1:29">
      <c r="A689" s="420"/>
      <c r="B689" s="784"/>
      <c r="C689" s="784"/>
      <c r="D689" s="784"/>
      <c r="E689" s="784"/>
      <c r="F689" s="420"/>
      <c r="G689" s="784"/>
      <c r="H689" s="780"/>
      <c r="I689" s="836"/>
      <c r="J689" s="836"/>
      <c r="K689" s="836"/>
      <c r="L689" s="831"/>
      <c r="M689" s="420"/>
      <c r="N689" s="420"/>
      <c r="O689" s="420"/>
      <c r="P689" s="420"/>
      <c r="Q689" s="420"/>
      <c r="R689" s="420"/>
      <c r="S689" s="420"/>
      <c r="T689" s="420"/>
      <c r="U689" s="420"/>
      <c r="V689" s="420"/>
      <c r="W689" s="420"/>
      <c r="X689" s="420"/>
      <c r="Y689" s="420"/>
      <c r="Z689" s="420"/>
      <c r="AA689" s="420"/>
      <c r="AB689" s="420"/>
      <c r="AC689" s="420"/>
    </row>
    <row r="690" spans="1:29">
      <c r="A690" s="420"/>
      <c r="B690" s="784"/>
      <c r="C690" s="784"/>
      <c r="D690" s="784"/>
      <c r="E690" s="784"/>
      <c r="F690" s="420"/>
      <c r="G690" s="784"/>
      <c r="H690" s="780"/>
      <c r="I690" s="836"/>
      <c r="J690" s="836"/>
      <c r="K690" s="836"/>
      <c r="L690" s="831"/>
      <c r="M690" s="420"/>
      <c r="N690" s="420"/>
      <c r="O690" s="420"/>
      <c r="P690" s="420"/>
      <c r="Q690" s="420"/>
      <c r="R690" s="420"/>
      <c r="S690" s="420"/>
      <c r="T690" s="420"/>
      <c r="U690" s="420"/>
      <c r="V690" s="420"/>
      <c r="W690" s="420"/>
      <c r="X690" s="420"/>
      <c r="Y690" s="420"/>
      <c r="Z690" s="420"/>
      <c r="AA690" s="420"/>
      <c r="AB690" s="420"/>
      <c r="AC690" s="420"/>
    </row>
    <row r="691" spans="1:29">
      <c r="A691" s="420"/>
      <c r="B691" s="784"/>
      <c r="C691" s="784"/>
      <c r="D691" s="784"/>
      <c r="E691" s="784"/>
      <c r="F691" s="420"/>
      <c r="G691" s="784"/>
      <c r="H691" s="780"/>
      <c r="I691" s="836"/>
      <c r="J691" s="836"/>
      <c r="K691" s="836"/>
      <c r="L691" s="831"/>
      <c r="M691" s="420"/>
      <c r="N691" s="420"/>
      <c r="O691" s="420"/>
      <c r="P691" s="420"/>
      <c r="Q691" s="420"/>
      <c r="R691" s="420"/>
      <c r="S691" s="420"/>
      <c r="T691" s="420"/>
      <c r="U691" s="420"/>
      <c r="V691" s="420"/>
      <c r="W691" s="420"/>
      <c r="X691" s="420"/>
      <c r="Y691" s="420"/>
      <c r="Z691" s="420"/>
      <c r="AA691" s="420"/>
      <c r="AB691" s="420"/>
      <c r="AC691" s="420"/>
    </row>
    <row r="692" spans="1:29">
      <c r="A692" s="420"/>
      <c r="B692" s="784"/>
      <c r="C692" s="784"/>
      <c r="D692" s="784"/>
      <c r="E692" s="784"/>
      <c r="F692" s="420"/>
      <c r="G692" s="784"/>
      <c r="H692" s="780"/>
      <c r="I692" s="836"/>
      <c r="J692" s="836"/>
      <c r="K692" s="836"/>
      <c r="L692" s="831"/>
      <c r="M692" s="420"/>
      <c r="N692" s="420"/>
      <c r="O692" s="420"/>
      <c r="P692" s="420"/>
      <c r="Q692" s="420"/>
      <c r="R692" s="420"/>
      <c r="S692" s="420"/>
      <c r="T692" s="420"/>
      <c r="U692" s="420"/>
      <c r="V692" s="420"/>
      <c r="W692" s="420"/>
      <c r="X692" s="420"/>
      <c r="Y692" s="420"/>
      <c r="Z692" s="420"/>
      <c r="AA692" s="420"/>
      <c r="AB692" s="420"/>
      <c r="AC692" s="420"/>
    </row>
    <row r="693" spans="1:29">
      <c r="A693" s="420"/>
      <c r="B693" s="784"/>
      <c r="C693" s="784"/>
      <c r="D693" s="784"/>
      <c r="E693" s="784"/>
      <c r="F693" s="420"/>
      <c r="G693" s="784"/>
      <c r="H693" s="780"/>
      <c r="I693" s="836"/>
      <c r="J693" s="836"/>
      <c r="K693" s="836"/>
      <c r="L693" s="831"/>
      <c r="M693" s="420"/>
      <c r="N693" s="420"/>
      <c r="O693" s="420"/>
      <c r="P693" s="420"/>
      <c r="Q693" s="420"/>
      <c r="R693" s="420"/>
      <c r="S693" s="420"/>
      <c r="T693" s="420"/>
      <c r="U693" s="420"/>
      <c r="V693" s="420"/>
      <c r="W693" s="420"/>
      <c r="X693" s="420"/>
      <c r="Y693" s="420"/>
      <c r="Z693" s="420"/>
      <c r="AA693" s="420"/>
      <c r="AB693" s="420"/>
      <c r="AC693" s="420"/>
    </row>
    <row r="694" spans="1:29">
      <c r="A694" s="420"/>
      <c r="B694" s="784"/>
      <c r="C694" s="784"/>
      <c r="D694" s="784"/>
      <c r="E694" s="784"/>
      <c r="F694" s="420"/>
      <c r="G694" s="784"/>
      <c r="H694" s="780"/>
      <c r="I694" s="836"/>
      <c r="J694" s="836"/>
      <c r="K694" s="836"/>
      <c r="L694" s="831"/>
      <c r="M694" s="420"/>
      <c r="N694" s="420"/>
      <c r="O694" s="420"/>
      <c r="P694" s="420"/>
      <c r="Q694" s="420"/>
      <c r="R694" s="420"/>
      <c r="S694" s="420"/>
      <c r="T694" s="420"/>
      <c r="U694" s="420"/>
      <c r="V694" s="420"/>
      <c r="W694" s="420"/>
      <c r="X694" s="420"/>
      <c r="Y694" s="420"/>
      <c r="Z694" s="420"/>
      <c r="AA694" s="420"/>
      <c r="AB694" s="420"/>
      <c r="AC694" s="420"/>
    </row>
    <row r="695" spans="1:29">
      <c r="A695" s="420"/>
      <c r="B695" s="784"/>
      <c r="C695" s="784"/>
      <c r="D695" s="784"/>
      <c r="E695" s="784"/>
      <c r="F695" s="420"/>
      <c r="G695" s="784"/>
      <c r="H695" s="780"/>
      <c r="I695" s="836"/>
      <c r="J695" s="836"/>
      <c r="K695" s="836"/>
      <c r="L695" s="831"/>
      <c r="M695" s="420"/>
      <c r="N695" s="420"/>
      <c r="O695" s="420"/>
      <c r="P695" s="420"/>
      <c r="Q695" s="420"/>
      <c r="R695" s="420"/>
      <c r="S695" s="420"/>
      <c r="T695" s="420"/>
      <c r="U695" s="420"/>
      <c r="V695" s="420"/>
      <c r="W695" s="420"/>
      <c r="X695" s="420"/>
      <c r="Y695" s="420"/>
      <c r="Z695" s="420"/>
      <c r="AA695" s="420"/>
      <c r="AB695" s="420"/>
      <c r="AC695" s="420"/>
    </row>
    <row r="696" spans="1:29">
      <c r="A696" s="420"/>
      <c r="B696" s="784"/>
      <c r="C696" s="784"/>
      <c r="D696" s="784"/>
      <c r="E696" s="784"/>
      <c r="F696" s="420"/>
      <c r="G696" s="784"/>
      <c r="H696" s="780"/>
      <c r="I696" s="836"/>
      <c r="J696" s="836"/>
      <c r="K696" s="836"/>
      <c r="L696" s="831"/>
      <c r="M696" s="420"/>
      <c r="N696" s="420"/>
      <c r="O696" s="420"/>
      <c r="P696" s="420"/>
      <c r="Q696" s="420"/>
      <c r="R696" s="420"/>
      <c r="S696" s="420"/>
      <c r="T696" s="420"/>
      <c r="U696" s="420"/>
      <c r="V696" s="420"/>
      <c r="W696" s="420"/>
      <c r="X696" s="420"/>
      <c r="Y696" s="420"/>
      <c r="Z696" s="420"/>
      <c r="AA696" s="420"/>
      <c r="AB696" s="420"/>
      <c r="AC696" s="420"/>
    </row>
    <row r="697" spans="1:29">
      <c r="A697" s="420"/>
      <c r="B697" s="784"/>
      <c r="C697" s="784"/>
      <c r="D697" s="784"/>
      <c r="E697" s="784"/>
      <c r="F697" s="420"/>
      <c r="G697" s="784"/>
      <c r="H697" s="780"/>
      <c r="I697" s="836"/>
      <c r="J697" s="836"/>
      <c r="K697" s="836"/>
      <c r="L697" s="831"/>
      <c r="M697" s="420"/>
      <c r="N697" s="420"/>
      <c r="O697" s="420"/>
      <c r="P697" s="420"/>
      <c r="Q697" s="420"/>
      <c r="R697" s="420"/>
      <c r="S697" s="420"/>
      <c r="T697" s="420"/>
      <c r="U697" s="420"/>
      <c r="V697" s="420"/>
      <c r="W697" s="420"/>
      <c r="X697" s="420"/>
      <c r="Y697" s="420"/>
      <c r="Z697" s="420"/>
      <c r="AA697" s="420"/>
      <c r="AB697" s="420"/>
      <c r="AC697" s="420"/>
    </row>
    <row r="698" spans="1:29">
      <c r="A698" s="420"/>
      <c r="B698" s="784"/>
      <c r="C698" s="784"/>
      <c r="D698" s="784"/>
      <c r="E698" s="784"/>
      <c r="F698" s="420"/>
      <c r="G698" s="784"/>
      <c r="H698" s="780"/>
      <c r="I698" s="836"/>
      <c r="J698" s="836"/>
      <c r="K698" s="836"/>
      <c r="L698" s="831"/>
      <c r="M698" s="420"/>
      <c r="N698" s="420"/>
      <c r="O698" s="420"/>
      <c r="P698" s="420"/>
      <c r="Q698" s="420"/>
      <c r="R698" s="420"/>
      <c r="S698" s="420"/>
      <c r="T698" s="420"/>
      <c r="U698" s="420"/>
      <c r="V698" s="420"/>
      <c r="W698" s="420"/>
      <c r="X698" s="420"/>
      <c r="Y698" s="420"/>
      <c r="Z698" s="420"/>
      <c r="AA698" s="420"/>
      <c r="AB698" s="420"/>
      <c r="AC698" s="420"/>
    </row>
    <row r="699" spans="1:29">
      <c r="A699" s="420"/>
      <c r="B699" s="784"/>
      <c r="C699" s="784"/>
      <c r="D699" s="784"/>
      <c r="E699" s="784"/>
      <c r="F699" s="420"/>
      <c r="G699" s="784"/>
      <c r="H699" s="780"/>
      <c r="I699" s="836"/>
      <c r="J699" s="836"/>
      <c r="K699" s="836"/>
      <c r="L699" s="831"/>
      <c r="M699" s="420"/>
      <c r="N699" s="420"/>
      <c r="O699" s="420"/>
      <c r="P699" s="420"/>
      <c r="Q699" s="420"/>
      <c r="R699" s="420"/>
      <c r="S699" s="420"/>
      <c r="T699" s="420"/>
      <c r="U699" s="420"/>
      <c r="V699" s="420"/>
      <c r="W699" s="420"/>
      <c r="X699" s="420"/>
      <c r="Y699" s="420"/>
      <c r="Z699" s="420"/>
      <c r="AA699" s="420"/>
      <c r="AB699" s="420"/>
      <c r="AC699" s="420"/>
    </row>
    <row r="700" spans="1:29">
      <c r="A700" s="420"/>
      <c r="B700" s="784"/>
      <c r="C700" s="784"/>
      <c r="D700" s="784"/>
      <c r="E700" s="784"/>
      <c r="F700" s="420"/>
      <c r="G700" s="784"/>
      <c r="H700" s="780"/>
      <c r="I700" s="836"/>
      <c r="J700" s="836"/>
      <c r="K700" s="836"/>
      <c r="L700" s="831"/>
      <c r="M700" s="420"/>
      <c r="N700" s="420"/>
      <c r="O700" s="420"/>
      <c r="P700" s="420"/>
      <c r="Q700" s="420"/>
      <c r="R700" s="420"/>
      <c r="S700" s="420"/>
      <c r="T700" s="420"/>
      <c r="U700" s="420"/>
      <c r="V700" s="420"/>
      <c r="W700" s="420"/>
      <c r="X700" s="420"/>
      <c r="Y700" s="420"/>
      <c r="Z700" s="420"/>
      <c r="AA700" s="420"/>
      <c r="AB700" s="420"/>
      <c r="AC700" s="420"/>
    </row>
    <row r="701" spans="1:29">
      <c r="A701" s="420"/>
      <c r="B701" s="784"/>
      <c r="C701" s="784"/>
      <c r="D701" s="784"/>
      <c r="E701" s="784"/>
      <c r="F701" s="420"/>
      <c r="G701" s="784"/>
      <c r="H701" s="780"/>
      <c r="I701" s="836"/>
      <c r="J701" s="836"/>
      <c r="K701" s="836"/>
      <c r="L701" s="831"/>
      <c r="M701" s="420"/>
      <c r="N701" s="420"/>
      <c r="O701" s="420"/>
      <c r="P701" s="420"/>
      <c r="Q701" s="420"/>
      <c r="R701" s="420"/>
      <c r="S701" s="420"/>
      <c r="T701" s="420"/>
      <c r="U701" s="420"/>
      <c r="V701" s="420"/>
      <c r="W701" s="420"/>
      <c r="X701" s="420"/>
      <c r="Y701" s="420"/>
      <c r="Z701" s="420"/>
      <c r="AA701" s="420"/>
      <c r="AB701" s="420"/>
      <c r="AC701" s="420"/>
    </row>
    <row r="702" spans="1:29">
      <c r="A702" s="420"/>
      <c r="B702" s="784"/>
      <c r="C702" s="784"/>
      <c r="D702" s="784"/>
      <c r="E702" s="784"/>
      <c r="F702" s="420"/>
      <c r="G702" s="784"/>
      <c r="H702" s="780"/>
      <c r="I702" s="836"/>
      <c r="J702" s="836"/>
      <c r="K702" s="836"/>
      <c r="L702" s="831"/>
      <c r="M702" s="420"/>
      <c r="N702" s="420"/>
      <c r="O702" s="420"/>
      <c r="P702" s="420"/>
      <c r="Q702" s="420"/>
      <c r="R702" s="420"/>
      <c r="S702" s="420"/>
      <c r="T702" s="420"/>
      <c r="U702" s="420"/>
      <c r="V702" s="420"/>
      <c r="W702" s="420"/>
      <c r="X702" s="420"/>
      <c r="Y702" s="420"/>
      <c r="Z702" s="420"/>
      <c r="AA702" s="420"/>
      <c r="AB702" s="420"/>
      <c r="AC702" s="420"/>
    </row>
    <row r="703" spans="1:29">
      <c r="A703" s="420"/>
      <c r="B703" s="784"/>
      <c r="C703" s="784"/>
      <c r="D703" s="784"/>
      <c r="E703" s="784"/>
      <c r="F703" s="420"/>
      <c r="G703" s="784"/>
      <c r="H703" s="780"/>
      <c r="I703" s="836"/>
      <c r="J703" s="836"/>
      <c r="K703" s="836"/>
      <c r="L703" s="831"/>
      <c r="M703" s="420"/>
      <c r="N703" s="420"/>
      <c r="O703" s="420"/>
      <c r="P703" s="420"/>
      <c r="Q703" s="420"/>
      <c r="R703" s="420"/>
      <c r="S703" s="420"/>
      <c r="T703" s="420"/>
      <c r="U703" s="420"/>
      <c r="V703" s="420"/>
      <c r="W703" s="420"/>
      <c r="X703" s="420"/>
      <c r="Y703" s="420"/>
      <c r="Z703" s="420"/>
      <c r="AA703" s="420"/>
      <c r="AB703" s="420"/>
      <c r="AC703" s="420"/>
    </row>
    <row r="704" spans="1:29">
      <c r="A704" s="420"/>
      <c r="B704" s="784"/>
      <c r="C704" s="784"/>
      <c r="D704" s="784"/>
      <c r="E704" s="784"/>
      <c r="F704" s="420"/>
      <c r="G704" s="784"/>
      <c r="H704" s="780"/>
      <c r="I704" s="836"/>
      <c r="J704" s="836"/>
      <c r="K704" s="836"/>
      <c r="L704" s="831"/>
      <c r="M704" s="420"/>
      <c r="N704" s="420"/>
      <c r="O704" s="420"/>
      <c r="P704" s="420"/>
      <c r="Q704" s="420"/>
      <c r="R704" s="420"/>
      <c r="S704" s="420"/>
      <c r="T704" s="420"/>
      <c r="U704" s="420"/>
      <c r="V704" s="420"/>
      <c r="W704" s="420"/>
      <c r="X704" s="420"/>
      <c r="Y704" s="420"/>
      <c r="Z704" s="420"/>
      <c r="AA704" s="420"/>
      <c r="AB704" s="420"/>
      <c r="AC704" s="420"/>
    </row>
    <row r="705" spans="1:29">
      <c r="A705" s="420"/>
      <c r="B705" s="784"/>
      <c r="C705" s="784"/>
      <c r="D705" s="784"/>
      <c r="E705" s="784"/>
      <c r="F705" s="420"/>
      <c r="G705" s="784"/>
      <c r="H705" s="780"/>
      <c r="I705" s="836"/>
      <c r="J705" s="836"/>
      <c r="K705" s="836"/>
      <c r="L705" s="831"/>
      <c r="M705" s="420"/>
      <c r="N705" s="420"/>
      <c r="O705" s="420"/>
      <c r="P705" s="420"/>
      <c r="Q705" s="420"/>
      <c r="R705" s="420"/>
      <c r="S705" s="420"/>
      <c r="T705" s="420"/>
      <c r="U705" s="420"/>
      <c r="V705" s="420"/>
      <c r="W705" s="420"/>
      <c r="X705" s="420"/>
      <c r="Y705" s="420"/>
      <c r="Z705" s="420"/>
      <c r="AA705" s="420"/>
      <c r="AB705" s="420"/>
      <c r="AC705" s="420"/>
    </row>
    <row r="706" spans="1:29">
      <c r="A706" s="420"/>
      <c r="B706" s="784"/>
      <c r="C706" s="784"/>
      <c r="D706" s="784"/>
      <c r="E706" s="784"/>
      <c r="F706" s="420"/>
      <c r="G706" s="784"/>
      <c r="H706" s="780"/>
      <c r="I706" s="836"/>
      <c r="J706" s="836"/>
      <c r="K706" s="836"/>
      <c r="L706" s="831"/>
      <c r="M706" s="420"/>
      <c r="N706" s="420"/>
      <c r="O706" s="420"/>
      <c r="P706" s="420"/>
      <c r="Q706" s="420"/>
      <c r="R706" s="420"/>
      <c r="S706" s="420"/>
      <c r="T706" s="420"/>
      <c r="U706" s="420"/>
      <c r="V706" s="420"/>
      <c r="W706" s="420"/>
      <c r="X706" s="420"/>
      <c r="Y706" s="420"/>
      <c r="Z706" s="420"/>
      <c r="AA706" s="420"/>
      <c r="AB706" s="420"/>
      <c r="AC706" s="420"/>
    </row>
    <row r="707" spans="1:29">
      <c r="A707" s="420"/>
      <c r="B707" s="784"/>
      <c r="C707" s="784"/>
      <c r="D707" s="784"/>
      <c r="E707" s="784"/>
      <c r="F707" s="420"/>
      <c r="G707" s="784"/>
      <c r="H707" s="780"/>
      <c r="I707" s="836"/>
      <c r="J707" s="836"/>
      <c r="K707" s="836"/>
      <c r="L707" s="831"/>
      <c r="M707" s="420"/>
      <c r="N707" s="420"/>
      <c r="O707" s="420"/>
      <c r="P707" s="420"/>
      <c r="Q707" s="420"/>
      <c r="R707" s="420"/>
      <c r="S707" s="420"/>
      <c r="T707" s="420"/>
      <c r="U707" s="420"/>
      <c r="V707" s="420"/>
      <c r="W707" s="420"/>
      <c r="X707" s="420"/>
      <c r="Y707" s="420"/>
      <c r="Z707" s="420"/>
      <c r="AA707" s="420"/>
      <c r="AB707" s="420"/>
      <c r="AC707" s="420"/>
    </row>
    <row r="708" spans="1:29">
      <c r="A708" s="420"/>
      <c r="B708" s="784"/>
      <c r="C708" s="784"/>
      <c r="D708" s="784"/>
      <c r="E708" s="784"/>
      <c r="F708" s="420"/>
      <c r="G708" s="784"/>
      <c r="H708" s="780"/>
      <c r="I708" s="836"/>
      <c r="J708" s="836"/>
      <c r="K708" s="836"/>
      <c r="L708" s="831"/>
      <c r="M708" s="420"/>
      <c r="N708" s="420"/>
      <c r="O708" s="420"/>
      <c r="P708" s="420"/>
      <c r="Q708" s="420"/>
      <c r="R708" s="420"/>
      <c r="S708" s="420"/>
      <c r="T708" s="420"/>
      <c r="U708" s="420"/>
      <c r="V708" s="420"/>
      <c r="W708" s="420"/>
      <c r="X708" s="420"/>
      <c r="Y708" s="420"/>
      <c r="Z708" s="420"/>
      <c r="AA708" s="420"/>
      <c r="AB708" s="420"/>
      <c r="AC708" s="420"/>
    </row>
    <row r="709" spans="1:29">
      <c r="A709" s="420"/>
      <c r="B709" s="784"/>
      <c r="C709" s="784"/>
      <c r="D709" s="784"/>
      <c r="E709" s="784"/>
      <c r="F709" s="420"/>
      <c r="G709" s="784"/>
      <c r="H709" s="780"/>
      <c r="I709" s="836"/>
      <c r="J709" s="836"/>
      <c r="K709" s="836"/>
      <c r="L709" s="831"/>
      <c r="M709" s="420"/>
      <c r="N709" s="420"/>
      <c r="O709" s="420"/>
      <c r="P709" s="420"/>
      <c r="Q709" s="420"/>
      <c r="R709" s="420"/>
      <c r="S709" s="420"/>
      <c r="T709" s="420"/>
      <c r="U709" s="420"/>
      <c r="V709" s="420"/>
      <c r="W709" s="420"/>
      <c r="X709" s="420"/>
      <c r="Y709" s="420"/>
      <c r="Z709" s="420"/>
      <c r="AA709" s="420"/>
      <c r="AB709" s="420"/>
      <c r="AC709" s="420"/>
    </row>
    <row r="710" spans="1:29">
      <c r="A710" s="420"/>
      <c r="B710" s="784"/>
      <c r="C710" s="784"/>
      <c r="D710" s="784"/>
      <c r="E710" s="784"/>
      <c r="F710" s="420"/>
      <c r="G710" s="784"/>
      <c r="H710" s="780"/>
      <c r="I710" s="836"/>
      <c r="J710" s="836"/>
      <c r="K710" s="836"/>
      <c r="L710" s="831"/>
      <c r="M710" s="420"/>
      <c r="N710" s="420"/>
      <c r="O710" s="420"/>
      <c r="P710" s="420"/>
      <c r="Q710" s="420"/>
      <c r="R710" s="420"/>
      <c r="S710" s="420"/>
      <c r="T710" s="420"/>
      <c r="U710" s="420"/>
      <c r="V710" s="420"/>
      <c r="W710" s="420"/>
      <c r="X710" s="420"/>
      <c r="Y710" s="420"/>
      <c r="Z710" s="420"/>
      <c r="AA710" s="420"/>
      <c r="AB710" s="420"/>
      <c r="AC710" s="420"/>
    </row>
    <row r="711" spans="1:29">
      <c r="A711" s="420"/>
      <c r="B711" s="784"/>
      <c r="C711" s="784"/>
      <c r="D711" s="784"/>
      <c r="E711" s="784"/>
      <c r="F711" s="420"/>
      <c r="G711" s="784"/>
      <c r="H711" s="780"/>
      <c r="I711" s="836"/>
      <c r="J711" s="836"/>
      <c r="K711" s="836"/>
      <c r="L711" s="831"/>
      <c r="M711" s="420"/>
      <c r="N711" s="420"/>
      <c r="O711" s="420"/>
      <c r="P711" s="420"/>
      <c r="Q711" s="420"/>
      <c r="R711" s="420"/>
      <c r="S711" s="420"/>
      <c r="T711" s="420"/>
      <c r="U711" s="420"/>
      <c r="V711" s="420"/>
      <c r="W711" s="420"/>
      <c r="X711" s="420"/>
      <c r="Y711" s="420"/>
      <c r="Z711" s="420"/>
      <c r="AA711" s="420"/>
      <c r="AB711" s="420"/>
      <c r="AC711" s="420"/>
    </row>
    <row r="712" spans="1:29">
      <c r="A712" s="420"/>
      <c r="B712" s="784"/>
      <c r="C712" s="784"/>
      <c r="D712" s="784"/>
      <c r="E712" s="784"/>
      <c r="F712" s="420"/>
      <c r="G712" s="784"/>
      <c r="H712" s="780"/>
      <c r="I712" s="836"/>
      <c r="J712" s="836"/>
      <c r="K712" s="836"/>
      <c r="L712" s="831"/>
      <c r="M712" s="420"/>
      <c r="N712" s="420"/>
      <c r="O712" s="420"/>
      <c r="P712" s="420"/>
      <c r="Q712" s="420"/>
      <c r="R712" s="420"/>
      <c r="S712" s="420"/>
      <c r="T712" s="420"/>
      <c r="U712" s="420"/>
      <c r="V712" s="420"/>
      <c r="W712" s="420"/>
      <c r="X712" s="420"/>
      <c r="Y712" s="420"/>
      <c r="Z712" s="420"/>
      <c r="AA712" s="420"/>
      <c r="AB712" s="420"/>
      <c r="AC712" s="420"/>
    </row>
    <row r="713" spans="1:29">
      <c r="A713" s="420"/>
      <c r="B713" s="784"/>
      <c r="C713" s="784"/>
      <c r="D713" s="784"/>
      <c r="E713" s="784"/>
      <c r="F713" s="420"/>
      <c r="G713" s="784"/>
      <c r="H713" s="780"/>
      <c r="I713" s="836"/>
      <c r="J713" s="836"/>
      <c r="K713" s="836"/>
      <c r="L713" s="831"/>
      <c r="M713" s="420"/>
      <c r="N713" s="420"/>
      <c r="O713" s="420"/>
      <c r="P713" s="420"/>
      <c r="Q713" s="420"/>
      <c r="R713" s="420"/>
      <c r="S713" s="420"/>
      <c r="T713" s="420"/>
      <c r="U713" s="420"/>
      <c r="V713" s="420"/>
      <c r="W713" s="420"/>
      <c r="X713" s="420"/>
      <c r="Y713" s="420"/>
      <c r="Z713" s="420"/>
      <c r="AA713" s="420"/>
      <c r="AB713" s="420"/>
      <c r="AC713" s="420"/>
    </row>
    <row r="714" spans="1:29">
      <c r="A714" s="420"/>
      <c r="B714" s="784"/>
      <c r="C714" s="784"/>
      <c r="D714" s="784"/>
      <c r="E714" s="784"/>
      <c r="F714" s="420"/>
      <c r="G714" s="784"/>
      <c r="H714" s="780"/>
      <c r="I714" s="836"/>
      <c r="J714" s="836"/>
      <c r="K714" s="836"/>
      <c r="L714" s="831"/>
      <c r="M714" s="420"/>
      <c r="N714" s="420"/>
      <c r="O714" s="420"/>
      <c r="P714" s="420"/>
      <c r="Q714" s="420"/>
      <c r="R714" s="420"/>
      <c r="S714" s="420"/>
      <c r="T714" s="420"/>
      <c r="U714" s="420"/>
      <c r="V714" s="420"/>
      <c r="W714" s="420"/>
      <c r="X714" s="420"/>
      <c r="Y714" s="420"/>
      <c r="Z714" s="420"/>
      <c r="AA714" s="420"/>
      <c r="AB714" s="420"/>
      <c r="AC714" s="420"/>
    </row>
    <row r="715" spans="1:29">
      <c r="A715" s="420"/>
      <c r="B715" s="784"/>
      <c r="C715" s="784"/>
      <c r="D715" s="784"/>
      <c r="E715" s="784"/>
      <c r="F715" s="420"/>
      <c r="G715" s="784"/>
      <c r="H715" s="780"/>
      <c r="I715" s="836"/>
      <c r="J715" s="836"/>
      <c r="K715" s="836"/>
      <c r="L715" s="831"/>
      <c r="M715" s="420"/>
      <c r="N715" s="420"/>
      <c r="O715" s="420"/>
      <c r="P715" s="420"/>
      <c r="Q715" s="420"/>
      <c r="R715" s="420"/>
      <c r="S715" s="420"/>
      <c r="T715" s="420"/>
      <c r="U715" s="420"/>
      <c r="V715" s="420"/>
      <c r="W715" s="420"/>
      <c r="X715" s="420"/>
      <c r="Y715" s="420"/>
      <c r="Z715" s="420"/>
      <c r="AA715" s="420"/>
      <c r="AB715" s="420"/>
      <c r="AC715" s="420"/>
    </row>
    <row r="716" spans="1:29">
      <c r="A716" s="420"/>
      <c r="B716" s="784"/>
      <c r="C716" s="784"/>
      <c r="D716" s="784"/>
      <c r="E716" s="784"/>
      <c r="F716" s="420"/>
      <c r="G716" s="784"/>
      <c r="H716" s="780"/>
      <c r="I716" s="836"/>
      <c r="J716" s="836"/>
      <c r="K716" s="836"/>
      <c r="L716" s="831"/>
      <c r="M716" s="420"/>
      <c r="N716" s="420"/>
      <c r="O716" s="420"/>
      <c r="P716" s="420"/>
      <c r="Q716" s="420"/>
      <c r="R716" s="420"/>
      <c r="S716" s="420"/>
      <c r="T716" s="420"/>
      <c r="U716" s="420"/>
      <c r="V716" s="420"/>
      <c r="W716" s="420"/>
      <c r="X716" s="420"/>
      <c r="Y716" s="420"/>
      <c r="Z716" s="420"/>
      <c r="AA716" s="420"/>
      <c r="AB716" s="420"/>
      <c r="AC716" s="420"/>
    </row>
    <row r="717" spans="1:29">
      <c r="A717" s="420"/>
      <c r="B717" s="784"/>
      <c r="C717" s="784"/>
      <c r="D717" s="784"/>
      <c r="E717" s="784"/>
      <c r="F717" s="420"/>
      <c r="G717" s="784"/>
      <c r="H717" s="780"/>
      <c r="I717" s="836"/>
      <c r="J717" s="836"/>
      <c r="K717" s="836"/>
      <c r="L717" s="831"/>
      <c r="M717" s="420"/>
      <c r="N717" s="420"/>
      <c r="O717" s="420"/>
      <c r="P717" s="420"/>
      <c r="Q717" s="420"/>
      <c r="R717" s="420"/>
      <c r="S717" s="420"/>
      <c r="T717" s="420"/>
      <c r="U717" s="420"/>
      <c r="V717" s="420"/>
      <c r="W717" s="420"/>
      <c r="X717" s="420"/>
      <c r="Y717" s="420"/>
      <c r="Z717" s="420"/>
      <c r="AA717" s="420"/>
      <c r="AB717" s="420"/>
      <c r="AC717" s="420"/>
    </row>
    <row r="718" spans="1:29">
      <c r="A718" s="420"/>
      <c r="B718" s="784"/>
      <c r="C718" s="784"/>
      <c r="D718" s="784"/>
      <c r="E718" s="784"/>
      <c r="F718" s="420"/>
      <c r="G718" s="784"/>
      <c r="H718" s="780"/>
      <c r="I718" s="836"/>
      <c r="J718" s="836"/>
      <c r="K718" s="836"/>
      <c r="L718" s="831"/>
      <c r="M718" s="420"/>
      <c r="N718" s="420"/>
      <c r="O718" s="420"/>
      <c r="P718" s="420"/>
      <c r="Q718" s="420"/>
      <c r="R718" s="420"/>
      <c r="S718" s="420"/>
      <c r="T718" s="420"/>
      <c r="U718" s="420"/>
      <c r="V718" s="420"/>
      <c r="W718" s="420"/>
      <c r="X718" s="420"/>
      <c r="Y718" s="420"/>
      <c r="Z718" s="420"/>
      <c r="AA718" s="420"/>
      <c r="AB718" s="420"/>
      <c r="AC718" s="420"/>
    </row>
    <row r="719" spans="1:29">
      <c r="A719" s="420"/>
      <c r="B719" s="784"/>
      <c r="C719" s="784"/>
      <c r="D719" s="784"/>
      <c r="E719" s="784"/>
      <c r="F719" s="420"/>
      <c r="G719" s="784"/>
      <c r="H719" s="780"/>
      <c r="I719" s="836"/>
      <c r="J719" s="836"/>
      <c r="K719" s="836"/>
      <c r="L719" s="831"/>
      <c r="M719" s="420"/>
      <c r="N719" s="420"/>
      <c r="O719" s="420"/>
      <c r="P719" s="420"/>
      <c r="Q719" s="420"/>
      <c r="R719" s="420"/>
      <c r="S719" s="420"/>
      <c r="T719" s="420"/>
      <c r="U719" s="420"/>
      <c r="V719" s="420"/>
      <c r="W719" s="420"/>
      <c r="X719" s="420"/>
      <c r="Y719" s="420"/>
      <c r="Z719" s="420"/>
      <c r="AA719" s="420"/>
      <c r="AB719" s="420"/>
      <c r="AC719" s="420"/>
    </row>
    <row r="720" spans="1:29">
      <c r="A720" s="420"/>
      <c r="B720" s="784"/>
      <c r="C720" s="784"/>
      <c r="D720" s="784"/>
      <c r="E720" s="784"/>
      <c r="F720" s="420"/>
      <c r="G720" s="784"/>
      <c r="H720" s="780"/>
      <c r="I720" s="836"/>
      <c r="J720" s="836"/>
      <c r="K720" s="836"/>
      <c r="L720" s="831"/>
      <c r="M720" s="420"/>
      <c r="N720" s="420"/>
      <c r="O720" s="420"/>
      <c r="P720" s="420"/>
      <c r="Q720" s="420"/>
      <c r="R720" s="420"/>
      <c r="S720" s="420"/>
      <c r="T720" s="420"/>
      <c r="U720" s="420"/>
      <c r="V720" s="420"/>
      <c r="W720" s="420"/>
      <c r="X720" s="420"/>
      <c r="Y720" s="420"/>
      <c r="Z720" s="420"/>
      <c r="AA720" s="420"/>
      <c r="AB720" s="420"/>
      <c r="AC720" s="420"/>
    </row>
    <row r="721" spans="1:29">
      <c r="A721" s="420"/>
      <c r="B721" s="784"/>
      <c r="C721" s="784"/>
      <c r="D721" s="784"/>
      <c r="E721" s="784"/>
      <c r="F721" s="420"/>
      <c r="G721" s="784"/>
      <c r="H721" s="780"/>
      <c r="I721" s="836"/>
      <c r="J721" s="836"/>
      <c r="K721" s="836"/>
      <c r="L721" s="831"/>
      <c r="M721" s="420"/>
      <c r="N721" s="420"/>
      <c r="O721" s="420"/>
      <c r="P721" s="420"/>
      <c r="Q721" s="420"/>
      <c r="R721" s="420"/>
      <c r="S721" s="420"/>
      <c r="T721" s="420"/>
      <c r="U721" s="420"/>
      <c r="V721" s="420"/>
      <c r="W721" s="420"/>
      <c r="X721" s="420"/>
      <c r="Y721" s="420"/>
      <c r="Z721" s="420"/>
      <c r="AA721" s="420"/>
      <c r="AB721" s="420"/>
      <c r="AC721" s="420"/>
    </row>
    <row r="722" spans="1:29">
      <c r="A722" s="420"/>
      <c r="B722" s="784"/>
      <c r="C722" s="784"/>
      <c r="D722" s="784"/>
      <c r="E722" s="784"/>
      <c r="F722" s="420"/>
      <c r="G722" s="784"/>
      <c r="H722" s="780"/>
      <c r="I722" s="836"/>
      <c r="J722" s="836"/>
      <c r="K722" s="836"/>
      <c r="L722" s="831"/>
      <c r="M722" s="420"/>
      <c r="N722" s="420"/>
      <c r="O722" s="420"/>
      <c r="P722" s="420"/>
      <c r="Q722" s="420"/>
      <c r="R722" s="420"/>
      <c r="S722" s="420"/>
      <c r="T722" s="420"/>
      <c r="U722" s="420"/>
      <c r="V722" s="420"/>
      <c r="W722" s="420"/>
      <c r="X722" s="420"/>
      <c r="Y722" s="420"/>
      <c r="Z722" s="420"/>
      <c r="AA722" s="420"/>
      <c r="AB722" s="420"/>
      <c r="AC722" s="420"/>
    </row>
    <row r="723" spans="1:29">
      <c r="A723" s="420"/>
      <c r="B723" s="784"/>
      <c r="C723" s="784"/>
      <c r="D723" s="784"/>
      <c r="E723" s="784"/>
      <c r="F723" s="420"/>
      <c r="G723" s="784"/>
      <c r="H723" s="780"/>
      <c r="I723" s="836"/>
      <c r="J723" s="836"/>
      <c r="K723" s="836"/>
      <c r="L723" s="831"/>
      <c r="M723" s="420"/>
      <c r="N723" s="420"/>
      <c r="O723" s="420"/>
      <c r="P723" s="420"/>
      <c r="Q723" s="420"/>
      <c r="R723" s="420"/>
      <c r="S723" s="420"/>
      <c r="T723" s="420"/>
      <c r="U723" s="420"/>
      <c r="V723" s="420"/>
      <c r="W723" s="420"/>
      <c r="X723" s="420"/>
      <c r="Y723" s="420"/>
      <c r="Z723" s="420"/>
      <c r="AA723" s="420"/>
      <c r="AB723" s="420"/>
      <c r="AC723" s="420"/>
    </row>
    <row r="724" spans="1:29">
      <c r="A724" s="420"/>
      <c r="B724" s="784"/>
      <c r="C724" s="784"/>
      <c r="D724" s="784"/>
      <c r="E724" s="784"/>
      <c r="F724" s="420"/>
      <c r="G724" s="784"/>
      <c r="H724" s="780"/>
      <c r="I724" s="836"/>
      <c r="J724" s="836"/>
      <c r="K724" s="836"/>
      <c r="L724" s="831"/>
      <c r="M724" s="420"/>
      <c r="N724" s="420"/>
      <c r="O724" s="420"/>
      <c r="P724" s="420"/>
      <c r="Q724" s="420"/>
      <c r="R724" s="420"/>
      <c r="S724" s="420"/>
      <c r="T724" s="420"/>
      <c r="U724" s="420"/>
      <c r="V724" s="420"/>
      <c r="W724" s="420"/>
      <c r="X724" s="420"/>
      <c r="Y724" s="420"/>
      <c r="Z724" s="420"/>
      <c r="AA724" s="420"/>
      <c r="AB724" s="420"/>
      <c r="AC724" s="420"/>
    </row>
    <row r="725" spans="1:29">
      <c r="A725" s="420"/>
      <c r="B725" s="784"/>
      <c r="C725" s="784"/>
      <c r="D725" s="784"/>
      <c r="E725" s="784"/>
      <c r="F725" s="420"/>
      <c r="G725" s="784"/>
      <c r="H725" s="780"/>
      <c r="I725" s="836"/>
      <c r="J725" s="836"/>
      <c r="K725" s="836"/>
      <c r="L725" s="831"/>
      <c r="M725" s="420"/>
      <c r="N725" s="420"/>
      <c r="O725" s="420"/>
      <c r="P725" s="420"/>
      <c r="Q725" s="420"/>
      <c r="R725" s="420"/>
      <c r="S725" s="420"/>
      <c r="T725" s="420"/>
      <c r="U725" s="420"/>
      <c r="V725" s="420"/>
      <c r="W725" s="420"/>
      <c r="X725" s="420"/>
      <c r="Y725" s="420"/>
      <c r="Z725" s="420"/>
      <c r="AA725" s="420"/>
      <c r="AB725" s="420"/>
      <c r="AC725" s="420"/>
    </row>
    <row r="726" spans="1:29">
      <c r="A726" s="420"/>
      <c r="B726" s="784"/>
      <c r="C726" s="784"/>
      <c r="D726" s="784"/>
      <c r="E726" s="784"/>
      <c r="F726" s="420"/>
      <c r="G726" s="784"/>
      <c r="H726" s="780"/>
      <c r="I726" s="836"/>
      <c r="J726" s="836"/>
      <c r="K726" s="836"/>
      <c r="L726" s="831"/>
      <c r="M726" s="420"/>
      <c r="N726" s="420"/>
      <c r="O726" s="420"/>
      <c r="P726" s="420"/>
      <c r="Q726" s="420"/>
      <c r="R726" s="420"/>
      <c r="S726" s="420"/>
      <c r="T726" s="420"/>
      <c r="U726" s="420"/>
      <c r="V726" s="420"/>
      <c r="W726" s="420"/>
      <c r="X726" s="420"/>
      <c r="Y726" s="420"/>
      <c r="Z726" s="420"/>
      <c r="AA726" s="420"/>
      <c r="AB726" s="420"/>
      <c r="AC726" s="420"/>
    </row>
    <row r="727" spans="1:29">
      <c r="A727" s="420"/>
      <c r="B727" s="784"/>
      <c r="C727" s="784"/>
      <c r="D727" s="784"/>
      <c r="E727" s="784"/>
      <c r="F727" s="420"/>
      <c r="G727" s="784"/>
      <c r="H727" s="780"/>
      <c r="I727" s="836"/>
      <c r="J727" s="836"/>
      <c r="K727" s="836"/>
      <c r="L727" s="831"/>
      <c r="M727" s="420"/>
      <c r="N727" s="420"/>
      <c r="O727" s="420"/>
      <c r="P727" s="420"/>
      <c r="Q727" s="420"/>
      <c r="R727" s="420"/>
      <c r="S727" s="420"/>
      <c r="T727" s="420"/>
      <c r="U727" s="420"/>
      <c r="V727" s="420"/>
      <c r="W727" s="420"/>
      <c r="X727" s="420"/>
      <c r="Y727" s="420"/>
      <c r="Z727" s="420"/>
      <c r="AA727" s="420"/>
      <c r="AB727" s="420"/>
      <c r="AC727" s="420"/>
    </row>
    <row r="728" spans="1:29">
      <c r="A728" s="420"/>
      <c r="B728" s="784"/>
      <c r="C728" s="784"/>
      <c r="D728" s="784"/>
      <c r="E728" s="784"/>
      <c r="F728" s="420"/>
      <c r="G728" s="784"/>
      <c r="H728" s="780"/>
      <c r="I728" s="836"/>
      <c r="J728" s="836"/>
      <c r="K728" s="836"/>
      <c r="L728" s="831"/>
      <c r="M728" s="420"/>
      <c r="N728" s="420"/>
      <c r="O728" s="420"/>
      <c r="P728" s="420"/>
      <c r="Q728" s="420"/>
      <c r="R728" s="420"/>
      <c r="S728" s="420"/>
      <c r="T728" s="420"/>
      <c r="U728" s="420"/>
      <c r="V728" s="420"/>
      <c r="W728" s="420"/>
      <c r="X728" s="420"/>
      <c r="Y728" s="420"/>
      <c r="Z728" s="420"/>
      <c r="AA728" s="420"/>
      <c r="AB728" s="420"/>
      <c r="AC728" s="420"/>
    </row>
    <row r="729" spans="1:29">
      <c r="A729" s="420"/>
      <c r="B729" s="784"/>
      <c r="C729" s="784"/>
      <c r="D729" s="784"/>
      <c r="E729" s="784"/>
      <c r="F729" s="420"/>
      <c r="G729" s="784"/>
      <c r="H729" s="780"/>
      <c r="I729" s="836"/>
      <c r="J729" s="836"/>
      <c r="K729" s="836"/>
      <c r="L729" s="831"/>
      <c r="M729" s="420"/>
      <c r="N729" s="420"/>
      <c r="O729" s="420"/>
      <c r="P729" s="420"/>
      <c r="Q729" s="420"/>
      <c r="R729" s="420"/>
      <c r="S729" s="420"/>
      <c r="T729" s="420"/>
      <c r="U729" s="420"/>
      <c r="V729" s="420"/>
      <c r="W729" s="420"/>
      <c r="X729" s="420"/>
      <c r="Y729" s="420"/>
      <c r="Z729" s="420"/>
      <c r="AA729" s="420"/>
      <c r="AB729" s="420"/>
      <c r="AC729" s="420"/>
    </row>
    <row r="730" spans="1:29">
      <c r="A730" s="420"/>
      <c r="B730" s="784"/>
      <c r="C730" s="784"/>
      <c r="D730" s="784"/>
      <c r="E730" s="784"/>
      <c r="F730" s="420"/>
      <c r="G730" s="784"/>
      <c r="H730" s="780"/>
      <c r="I730" s="836"/>
      <c r="J730" s="836"/>
      <c r="K730" s="836"/>
      <c r="L730" s="831"/>
      <c r="M730" s="420"/>
      <c r="N730" s="420"/>
      <c r="O730" s="420"/>
      <c r="P730" s="420"/>
      <c r="Q730" s="420"/>
      <c r="R730" s="420"/>
      <c r="S730" s="420"/>
      <c r="T730" s="420"/>
      <c r="U730" s="420"/>
      <c r="V730" s="420"/>
      <c r="W730" s="420"/>
      <c r="X730" s="420"/>
      <c r="Y730" s="420"/>
      <c r="Z730" s="420"/>
      <c r="AA730" s="420"/>
      <c r="AB730" s="420"/>
      <c r="AC730" s="420"/>
    </row>
    <row r="731" spans="1:29">
      <c r="A731" s="420"/>
      <c r="B731" s="784"/>
      <c r="C731" s="784"/>
      <c r="D731" s="784"/>
      <c r="E731" s="784"/>
      <c r="F731" s="420"/>
      <c r="G731" s="784"/>
      <c r="H731" s="780"/>
      <c r="I731" s="836"/>
      <c r="J731" s="836"/>
      <c r="K731" s="836"/>
      <c r="L731" s="831"/>
      <c r="M731" s="420"/>
      <c r="N731" s="420"/>
      <c r="O731" s="420"/>
      <c r="P731" s="420"/>
      <c r="Q731" s="420"/>
      <c r="R731" s="420"/>
      <c r="S731" s="420"/>
      <c r="T731" s="420"/>
      <c r="U731" s="420"/>
      <c r="V731" s="420"/>
      <c r="W731" s="420"/>
      <c r="X731" s="420"/>
      <c r="Y731" s="420"/>
      <c r="Z731" s="420"/>
      <c r="AA731" s="420"/>
      <c r="AB731" s="420"/>
      <c r="AC731" s="420"/>
    </row>
    <row r="732" spans="1:29">
      <c r="A732" s="420"/>
      <c r="B732" s="784"/>
      <c r="C732" s="784"/>
      <c r="D732" s="784"/>
      <c r="E732" s="784"/>
      <c r="F732" s="420"/>
      <c r="G732" s="784"/>
      <c r="H732" s="780"/>
      <c r="I732" s="836"/>
      <c r="J732" s="836"/>
      <c r="K732" s="836"/>
      <c r="L732" s="831"/>
      <c r="M732" s="420"/>
      <c r="N732" s="420"/>
      <c r="O732" s="420"/>
      <c r="P732" s="420"/>
      <c r="Q732" s="420"/>
      <c r="R732" s="420"/>
      <c r="S732" s="420"/>
      <c r="T732" s="420"/>
      <c r="U732" s="420"/>
      <c r="V732" s="420"/>
      <c r="W732" s="420"/>
      <c r="X732" s="420"/>
      <c r="Y732" s="420"/>
      <c r="Z732" s="420"/>
      <c r="AA732" s="420"/>
      <c r="AB732" s="420"/>
      <c r="AC732" s="420"/>
    </row>
    <row r="733" spans="1:29">
      <c r="A733" s="420"/>
      <c r="B733" s="784"/>
      <c r="C733" s="784"/>
      <c r="D733" s="784"/>
      <c r="E733" s="784"/>
      <c r="F733" s="420"/>
      <c r="G733" s="784"/>
      <c r="H733" s="780"/>
      <c r="I733" s="836"/>
      <c r="J733" s="836"/>
      <c r="K733" s="836"/>
      <c r="L733" s="831"/>
      <c r="M733" s="420"/>
      <c r="N733" s="420"/>
      <c r="O733" s="420"/>
      <c r="P733" s="420"/>
      <c r="Q733" s="420"/>
      <c r="R733" s="420"/>
      <c r="S733" s="420"/>
      <c r="T733" s="420"/>
      <c r="U733" s="420"/>
      <c r="V733" s="420"/>
      <c r="W733" s="420"/>
      <c r="X733" s="420"/>
      <c r="Y733" s="420"/>
      <c r="Z733" s="420"/>
      <c r="AA733" s="420"/>
      <c r="AB733" s="420"/>
      <c r="AC733" s="420"/>
    </row>
    <row r="734" spans="1:29">
      <c r="A734" s="420"/>
      <c r="B734" s="784"/>
      <c r="C734" s="784"/>
      <c r="D734" s="784"/>
      <c r="E734" s="784"/>
      <c r="F734" s="420"/>
      <c r="G734" s="784"/>
      <c r="H734" s="780"/>
      <c r="I734" s="836"/>
      <c r="J734" s="836"/>
      <c r="K734" s="836"/>
      <c r="L734" s="831"/>
      <c r="M734" s="420"/>
      <c r="N734" s="420"/>
      <c r="O734" s="420"/>
      <c r="P734" s="420"/>
      <c r="Q734" s="420"/>
      <c r="R734" s="420"/>
      <c r="S734" s="420"/>
      <c r="T734" s="420"/>
      <c r="U734" s="420"/>
      <c r="V734" s="420"/>
      <c r="W734" s="420"/>
      <c r="X734" s="420"/>
      <c r="Y734" s="420"/>
      <c r="Z734" s="420"/>
      <c r="AA734" s="420"/>
      <c r="AB734" s="420"/>
      <c r="AC734" s="420"/>
    </row>
    <row r="735" spans="1:29">
      <c r="A735" s="420"/>
      <c r="B735" s="784"/>
      <c r="C735" s="784"/>
      <c r="D735" s="784"/>
      <c r="E735" s="784"/>
      <c r="F735" s="420"/>
      <c r="G735" s="784"/>
      <c r="H735" s="780"/>
      <c r="I735" s="836"/>
      <c r="J735" s="836"/>
      <c r="K735" s="836"/>
      <c r="L735" s="831"/>
      <c r="M735" s="420"/>
      <c r="N735" s="420"/>
      <c r="O735" s="420"/>
      <c r="P735" s="420"/>
      <c r="Q735" s="420"/>
      <c r="R735" s="420"/>
      <c r="S735" s="420"/>
      <c r="T735" s="420"/>
      <c r="U735" s="420"/>
      <c r="V735" s="420"/>
      <c r="W735" s="420"/>
      <c r="X735" s="420"/>
      <c r="Y735" s="420"/>
      <c r="Z735" s="420"/>
      <c r="AA735" s="420"/>
      <c r="AB735" s="420"/>
      <c r="AC735" s="420"/>
    </row>
    <row r="736" spans="1:29">
      <c r="A736" s="420"/>
      <c r="B736" s="784"/>
      <c r="C736" s="784"/>
      <c r="D736" s="784"/>
      <c r="E736" s="784"/>
      <c r="F736" s="420"/>
      <c r="G736" s="784"/>
      <c r="H736" s="780"/>
      <c r="I736" s="836"/>
      <c r="J736" s="836"/>
      <c r="K736" s="836"/>
      <c r="L736" s="831"/>
      <c r="M736" s="420"/>
      <c r="N736" s="420"/>
      <c r="O736" s="420"/>
      <c r="P736" s="420"/>
      <c r="Q736" s="420"/>
      <c r="R736" s="420"/>
      <c r="S736" s="420"/>
      <c r="T736" s="420"/>
      <c r="U736" s="420"/>
      <c r="V736" s="420"/>
      <c r="W736" s="420"/>
      <c r="X736" s="420"/>
      <c r="Y736" s="420"/>
      <c r="Z736" s="420"/>
      <c r="AA736" s="420"/>
      <c r="AB736" s="420"/>
      <c r="AC736" s="420"/>
    </row>
    <row r="737" spans="1:29">
      <c r="A737" s="420"/>
      <c r="B737" s="784"/>
      <c r="C737" s="784"/>
      <c r="D737" s="784"/>
      <c r="E737" s="784"/>
      <c r="F737" s="420"/>
      <c r="G737" s="784"/>
      <c r="H737" s="780"/>
      <c r="I737" s="836"/>
      <c r="J737" s="836"/>
      <c r="K737" s="836"/>
      <c r="L737" s="831"/>
      <c r="M737" s="420"/>
      <c r="N737" s="420"/>
      <c r="O737" s="420"/>
      <c r="P737" s="420"/>
      <c r="Q737" s="420"/>
      <c r="R737" s="420"/>
      <c r="S737" s="420"/>
      <c r="T737" s="420"/>
      <c r="U737" s="420"/>
      <c r="V737" s="420"/>
      <c r="W737" s="420"/>
      <c r="X737" s="420"/>
      <c r="Y737" s="420"/>
      <c r="Z737" s="420"/>
      <c r="AA737" s="420"/>
      <c r="AB737" s="420"/>
      <c r="AC737" s="420"/>
    </row>
    <row r="738" spans="1:29">
      <c r="A738" s="420"/>
      <c r="B738" s="784"/>
      <c r="C738" s="784"/>
      <c r="D738" s="784"/>
      <c r="E738" s="784"/>
      <c r="F738" s="420"/>
      <c r="G738" s="784"/>
      <c r="H738" s="780"/>
      <c r="I738" s="836"/>
      <c r="J738" s="836"/>
      <c r="K738" s="836"/>
      <c r="L738" s="831"/>
      <c r="M738" s="420"/>
      <c r="N738" s="420"/>
      <c r="O738" s="420"/>
      <c r="P738" s="420"/>
      <c r="Q738" s="420"/>
      <c r="R738" s="420"/>
      <c r="S738" s="420"/>
      <c r="T738" s="420"/>
      <c r="U738" s="420"/>
      <c r="V738" s="420"/>
      <c r="W738" s="420"/>
      <c r="X738" s="420"/>
      <c r="Y738" s="420"/>
      <c r="Z738" s="420"/>
      <c r="AA738" s="420"/>
      <c r="AB738" s="420"/>
      <c r="AC738" s="420"/>
    </row>
    <row r="739" spans="1:29">
      <c r="A739" s="420"/>
      <c r="B739" s="784"/>
      <c r="C739" s="784"/>
      <c r="D739" s="784"/>
      <c r="E739" s="784"/>
      <c r="F739" s="420"/>
      <c r="G739" s="784"/>
      <c r="H739" s="780"/>
      <c r="I739" s="836"/>
      <c r="J739" s="836"/>
      <c r="K739" s="836"/>
      <c r="L739" s="831"/>
      <c r="M739" s="420"/>
      <c r="N739" s="420"/>
      <c r="O739" s="420"/>
      <c r="P739" s="420"/>
      <c r="Q739" s="420"/>
      <c r="R739" s="420"/>
      <c r="S739" s="420"/>
      <c r="T739" s="420"/>
      <c r="U739" s="420"/>
      <c r="V739" s="420"/>
      <c r="W739" s="420"/>
      <c r="X739" s="420"/>
      <c r="Y739" s="420"/>
      <c r="Z739" s="420"/>
      <c r="AA739" s="420"/>
      <c r="AB739" s="420"/>
      <c r="AC739" s="420"/>
    </row>
    <row r="740" spans="1:29">
      <c r="A740" s="420"/>
      <c r="B740" s="784"/>
      <c r="C740" s="784"/>
      <c r="D740" s="784"/>
      <c r="E740" s="784"/>
      <c r="F740" s="420"/>
      <c r="G740" s="784"/>
      <c r="H740" s="780"/>
      <c r="I740" s="836"/>
      <c r="J740" s="836"/>
      <c r="K740" s="836"/>
      <c r="L740" s="831"/>
      <c r="M740" s="420"/>
      <c r="N740" s="420"/>
      <c r="O740" s="420"/>
      <c r="P740" s="420"/>
      <c r="Q740" s="420"/>
      <c r="R740" s="420"/>
      <c r="S740" s="420"/>
      <c r="T740" s="420"/>
      <c r="U740" s="420"/>
      <c r="V740" s="420"/>
      <c r="W740" s="420"/>
      <c r="X740" s="420"/>
      <c r="Y740" s="420"/>
      <c r="Z740" s="420"/>
      <c r="AA740" s="420"/>
      <c r="AB740" s="420"/>
      <c r="AC740" s="420"/>
    </row>
    <row r="741" spans="1:29">
      <c r="A741" s="420"/>
      <c r="B741" s="784"/>
      <c r="C741" s="784"/>
      <c r="D741" s="784"/>
      <c r="E741" s="784"/>
      <c r="F741" s="420"/>
      <c r="G741" s="784"/>
      <c r="H741" s="780"/>
      <c r="I741" s="836"/>
      <c r="J741" s="836"/>
      <c r="K741" s="836"/>
      <c r="L741" s="831"/>
      <c r="M741" s="420"/>
      <c r="N741" s="420"/>
      <c r="O741" s="420"/>
      <c r="P741" s="420"/>
      <c r="Q741" s="420"/>
      <c r="R741" s="420"/>
      <c r="S741" s="420"/>
      <c r="T741" s="420"/>
      <c r="U741" s="420"/>
      <c r="V741" s="420"/>
      <c r="W741" s="420"/>
      <c r="X741" s="420"/>
      <c r="Y741" s="420"/>
      <c r="Z741" s="420"/>
      <c r="AA741" s="420"/>
      <c r="AB741" s="420"/>
      <c r="AC741" s="420"/>
    </row>
    <row r="742" spans="1:29">
      <c r="A742" s="420"/>
      <c r="B742" s="784"/>
      <c r="C742" s="784"/>
      <c r="D742" s="784"/>
      <c r="E742" s="784"/>
      <c r="F742" s="420"/>
      <c r="G742" s="784"/>
      <c r="H742" s="780"/>
      <c r="I742" s="836"/>
      <c r="J742" s="836"/>
      <c r="K742" s="836"/>
      <c r="L742" s="831"/>
      <c r="M742" s="420"/>
      <c r="N742" s="420"/>
      <c r="O742" s="420"/>
      <c r="P742" s="420"/>
      <c r="Q742" s="420"/>
      <c r="R742" s="420"/>
      <c r="S742" s="420"/>
      <c r="T742" s="420"/>
      <c r="U742" s="420"/>
      <c r="V742" s="420"/>
      <c r="W742" s="420"/>
      <c r="X742" s="420"/>
      <c r="Y742" s="420"/>
      <c r="Z742" s="420"/>
      <c r="AA742" s="420"/>
      <c r="AB742" s="420"/>
      <c r="AC742" s="420"/>
    </row>
    <row r="743" spans="1:29">
      <c r="A743" s="420"/>
      <c r="B743" s="784"/>
      <c r="C743" s="784"/>
      <c r="D743" s="784"/>
      <c r="E743" s="784"/>
      <c r="F743" s="420"/>
      <c r="G743" s="784"/>
      <c r="H743" s="780"/>
      <c r="I743" s="836"/>
      <c r="J743" s="836"/>
      <c r="K743" s="836"/>
      <c r="L743" s="831"/>
      <c r="M743" s="420"/>
      <c r="N743" s="420"/>
      <c r="O743" s="420"/>
      <c r="P743" s="420"/>
      <c r="Q743" s="420"/>
      <c r="R743" s="420"/>
      <c r="S743" s="420"/>
      <c r="T743" s="420"/>
      <c r="U743" s="420"/>
      <c r="V743" s="420"/>
      <c r="W743" s="420"/>
      <c r="X743" s="420"/>
      <c r="Y743" s="420"/>
      <c r="Z743" s="420"/>
      <c r="AA743" s="420"/>
      <c r="AB743" s="420"/>
      <c r="AC743" s="420"/>
    </row>
    <row r="744" spans="1:29">
      <c r="A744" s="420"/>
      <c r="B744" s="784"/>
      <c r="C744" s="784"/>
      <c r="D744" s="784"/>
      <c r="E744" s="784"/>
      <c r="F744" s="420"/>
      <c r="G744" s="784"/>
      <c r="H744" s="780"/>
      <c r="I744" s="836"/>
      <c r="J744" s="836"/>
      <c r="K744" s="836"/>
      <c r="L744" s="831"/>
      <c r="M744" s="420"/>
      <c r="N744" s="420"/>
      <c r="O744" s="420"/>
      <c r="P744" s="420"/>
      <c r="Q744" s="420"/>
      <c r="R744" s="420"/>
      <c r="S744" s="420"/>
      <c r="T744" s="420"/>
      <c r="U744" s="420"/>
      <c r="V744" s="420"/>
      <c r="W744" s="420"/>
      <c r="X744" s="420"/>
      <c r="Y744" s="420"/>
      <c r="Z744" s="420"/>
      <c r="AA744" s="420"/>
      <c r="AB744" s="420"/>
      <c r="AC744" s="420"/>
    </row>
    <row r="745" spans="1:29">
      <c r="A745" s="420"/>
      <c r="B745" s="784"/>
      <c r="C745" s="784"/>
      <c r="D745" s="784"/>
      <c r="E745" s="784"/>
      <c r="F745" s="420"/>
      <c r="G745" s="784"/>
      <c r="H745" s="780"/>
      <c r="I745" s="836"/>
      <c r="J745" s="836"/>
      <c r="K745" s="836"/>
      <c r="L745" s="831"/>
      <c r="M745" s="420"/>
      <c r="N745" s="420"/>
      <c r="O745" s="420"/>
      <c r="P745" s="420"/>
      <c r="Q745" s="420"/>
      <c r="R745" s="420"/>
      <c r="S745" s="420"/>
      <c r="T745" s="420"/>
      <c r="U745" s="420"/>
      <c r="V745" s="420"/>
      <c r="W745" s="420"/>
      <c r="X745" s="420"/>
      <c r="Y745" s="420"/>
      <c r="Z745" s="420"/>
      <c r="AA745" s="420"/>
      <c r="AB745" s="420"/>
      <c r="AC745" s="420"/>
    </row>
    <row r="746" spans="1:29">
      <c r="A746" s="420"/>
      <c r="B746" s="784"/>
      <c r="C746" s="784"/>
      <c r="D746" s="784"/>
      <c r="E746" s="784"/>
      <c r="F746" s="420"/>
      <c r="G746" s="784"/>
      <c r="H746" s="780"/>
      <c r="I746" s="836"/>
      <c r="J746" s="836"/>
      <c r="K746" s="836"/>
      <c r="L746" s="831"/>
      <c r="M746" s="420"/>
      <c r="N746" s="420"/>
      <c r="O746" s="420"/>
      <c r="P746" s="420"/>
      <c r="Q746" s="420"/>
      <c r="R746" s="420"/>
      <c r="S746" s="420"/>
      <c r="T746" s="420"/>
      <c r="U746" s="420"/>
      <c r="V746" s="420"/>
      <c r="W746" s="420"/>
      <c r="X746" s="420"/>
      <c r="Y746" s="420"/>
      <c r="Z746" s="420"/>
      <c r="AA746" s="420"/>
      <c r="AB746" s="420"/>
      <c r="AC746" s="420"/>
    </row>
    <row r="747" spans="1:29">
      <c r="A747" s="420"/>
      <c r="B747" s="784"/>
      <c r="C747" s="784"/>
      <c r="D747" s="784"/>
      <c r="E747" s="784"/>
      <c r="F747" s="420"/>
      <c r="G747" s="784"/>
      <c r="H747" s="780"/>
      <c r="I747" s="836"/>
      <c r="J747" s="836"/>
      <c r="K747" s="836"/>
      <c r="L747" s="831"/>
      <c r="M747" s="420"/>
      <c r="N747" s="420"/>
      <c r="O747" s="420"/>
      <c r="P747" s="420"/>
      <c r="Q747" s="420"/>
      <c r="R747" s="420"/>
      <c r="S747" s="420"/>
      <c r="T747" s="420"/>
      <c r="U747" s="420"/>
      <c r="V747" s="420"/>
      <c r="W747" s="420"/>
      <c r="X747" s="420"/>
      <c r="Y747" s="420"/>
      <c r="Z747" s="420"/>
      <c r="AA747" s="420"/>
      <c r="AB747" s="420"/>
      <c r="AC747" s="420"/>
    </row>
    <row r="748" spans="1:29">
      <c r="A748" s="420"/>
      <c r="B748" s="784"/>
      <c r="C748" s="784"/>
      <c r="D748" s="784"/>
      <c r="E748" s="784"/>
      <c r="F748" s="420"/>
      <c r="G748" s="784"/>
      <c r="H748" s="780"/>
      <c r="I748" s="836"/>
      <c r="J748" s="836"/>
      <c r="K748" s="836"/>
      <c r="L748" s="831"/>
      <c r="M748" s="420"/>
      <c r="N748" s="420"/>
      <c r="O748" s="420"/>
      <c r="P748" s="420"/>
      <c r="Q748" s="420"/>
      <c r="R748" s="420"/>
      <c r="S748" s="420"/>
      <c r="T748" s="420"/>
      <c r="U748" s="420"/>
      <c r="V748" s="420"/>
      <c r="W748" s="420"/>
      <c r="X748" s="420"/>
      <c r="Y748" s="420"/>
      <c r="Z748" s="420"/>
      <c r="AA748" s="420"/>
      <c r="AB748" s="420"/>
      <c r="AC748" s="420"/>
    </row>
    <row r="749" spans="1:29">
      <c r="A749" s="420"/>
      <c r="B749" s="784"/>
      <c r="C749" s="784"/>
      <c r="D749" s="784"/>
      <c r="E749" s="784"/>
      <c r="F749" s="420"/>
      <c r="G749" s="784"/>
      <c r="H749" s="780"/>
      <c r="I749" s="836"/>
      <c r="J749" s="836"/>
      <c r="K749" s="836"/>
      <c r="L749" s="831"/>
      <c r="M749" s="420"/>
      <c r="N749" s="420"/>
      <c r="O749" s="420"/>
      <c r="P749" s="420"/>
      <c r="Q749" s="420"/>
      <c r="R749" s="420"/>
      <c r="S749" s="420"/>
      <c r="T749" s="420"/>
      <c r="U749" s="420"/>
      <c r="V749" s="420"/>
      <c r="W749" s="420"/>
      <c r="X749" s="420"/>
      <c r="Y749" s="420"/>
      <c r="Z749" s="420"/>
      <c r="AA749" s="420"/>
      <c r="AB749" s="420"/>
      <c r="AC749" s="420"/>
    </row>
    <row r="750" spans="1:29">
      <c r="A750" s="420"/>
      <c r="B750" s="784"/>
      <c r="C750" s="784"/>
      <c r="D750" s="784"/>
      <c r="E750" s="784"/>
      <c r="F750" s="420"/>
      <c r="G750" s="784"/>
      <c r="H750" s="780"/>
      <c r="I750" s="836"/>
      <c r="J750" s="836"/>
      <c r="K750" s="836"/>
      <c r="L750" s="831"/>
      <c r="M750" s="420"/>
      <c r="N750" s="420"/>
      <c r="O750" s="420"/>
      <c r="P750" s="420"/>
      <c r="Q750" s="420"/>
      <c r="R750" s="420"/>
      <c r="S750" s="420"/>
      <c r="T750" s="420"/>
      <c r="U750" s="420"/>
      <c r="V750" s="420"/>
      <c r="W750" s="420"/>
      <c r="X750" s="420"/>
      <c r="Y750" s="420"/>
      <c r="Z750" s="420"/>
      <c r="AA750" s="420"/>
      <c r="AB750" s="420"/>
      <c r="AC750" s="420"/>
    </row>
    <row r="751" spans="1:29">
      <c r="A751" s="420"/>
      <c r="B751" s="784"/>
      <c r="C751" s="784"/>
      <c r="D751" s="784"/>
      <c r="E751" s="784"/>
      <c r="F751" s="420"/>
      <c r="G751" s="784"/>
      <c r="H751" s="780"/>
      <c r="I751" s="836"/>
      <c r="J751" s="836"/>
      <c r="K751" s="836"/>
      <c r="L751" s="831"/>
      <c r="M751" s="420"/>
      <c r="N751" s="420"/>
      <c r="O751" s="420"/>
      <c r="P751" s="420"/>
      <c r="Q751" s="420"/>
      <c r="R751" s="420"/>
      <c r="S751" s="420"/>
      <c r="T751" s="420"/>
      <c r="U751" s="420"/>
      <c r="V751" s="420"/>
      <c r="W751" s="420"/>
      <c r="X751" s="420"/>
      <c r="Y751" s="420"/>
      <c r="Z751" s="420"/>
      <c r="AA751" s="420"/>
      <c r="AB751" s="420"/>
      <c r="AC751" s="420"/>
    </row>
    <row r="752" spans="1:29">
      <c r="A752" s="420"/>
      <c r="B752" s="784"/>
      <c r="C752" s="784"/>
      <c r="D752" s="784"/>
      <c r="E752" s="784"/>
      <c r="F752" s="420"/>
      <c r="G752" s="784"/>
      <c r="H752" s="780"/>
      <c r="I752" s="836"/>
      <c r="J752" s="836"/>
      <c r="K752" s="836"/>
      <c r="L752" s="831"/>
      <c r="M752" s="420"/>
      <c r="N752" s="420"/>
      <c r="O752" s="420"/>
      <c r="P752" s="420"/>
      <c r="Q752" s="420"/>
      <c r="R752" s="420"/>
      <c r="S752" s="420"/>
      <c r="T752" s="420"/>
      <c r="U752" s="420"/>
      <c r="V752" s="420"/>
      <c r="W752" s="420"/>
      <c r="X752" s="420"/>
      <c r="Y752" s="420"/>
      <c r="Z752" s="420"/>
      <c r="AA752" s="420"/>
      <c r="AB752" s="420"/>
      <c r="AC752" s="420"/>
    </row>
    <row r="753" spans="1:29">
      <c r="A753" s="420"/>
      <c r="B753" s="784"/>
      <c r="C753" s="784"/>
      <c r="D753" s="784"/>
      <c r="E753" s="784"/>
      <c r="F753" s="420"/>
      <c r="G753" s="784"/>
      <c r="H753" s="780"/>
      <c r="I753" s="836"/>
      <c r="J753" s="836"/>
      <c r="K753" s="836"/>
      <c r="L753" s="831"/>
      <c r="M753" s="420"/>
      <c r="N753" s="420"/>
      <c r="O753" s="420"/>
      <c r="P753" s="420"/>
      <c r="Q753" s="420"/>
      <c r="R753" s="420"/>
      <c r="S753" s="420"/>
      <c r="T753" s="420"/>
      <c r="U753" s="420"/>
      <c r="V753" s="420"/>
      <c r="W753" s="420"/>
      <c r="X753" s="420"/>
      <c r="Y753" s="420"/>
      <c r="Z753" s="420"/>
      <c r="AA753" s="420"/>
      <c r="AB753" s="420"/>
      <c r="AC753" s="420"/>
    </row>
    <row r="754" spans="1:29">
      <c r="A754" s="420"/>
      <c r="B754" s="784"/>
      <c r="C754" s="784"/>
      <c r="D754" s="784"/>
      <c r="E754" s="784"/>
      <c r="F754" s="420"/>
      <c r="G754" s="784"/>
      <c r="H754" s="780"/>
      <c r="I754" s="836"/>
      <c r="J754" s="836"/>
      <c r="K754" s="836"/>
      <c r="L754" s="831"/>
      <c r="M754" s="420"/>
      <c r="N754" s="420"/>
      <c r="O754" s="420"/>
      <c r="P754" s="420"/>
      <c r="Q754" s="420"/>
      <c r="R754" s="420"/>
      <c r="S754" s="420"/>
      <c r="T754" s="420"/>
      <c r="U754" s="420"/>
      <c r="V754" s="420"/>
      <c r="W754" s="420"/>
      <c r="X754" s="420"/>
      <c r="Y754" s="420"/>
      <c r="Z754" s="420"/>
      <c r="AA754" s="420"/>
      <c r="AB754" s="420"/>
      <c r="AC754" s="420"/>
    </row>
    <row r="755" spans="1:29">
      <c r="A755" s="420"/>
      <c r="B755" s="784"/>
      <c r="C755" s="784"/>
      <c r="D755" s="784"/>
      <c r="E755" s="784"/>
      <c r="F755" s="420"/>
      <c r="G755" s="784"/>
      <c r="H755" s="780"/>
      <c r="I755" s="836"/>
      <c r="J755" s="836"/>
      <c r="K755" s="836"/>
      <c r="L755" s="831"/>
      <c r="M755" s="420"/>
      <c r="N755" s="420"/>
      <c r="O755" s="420"/>
      <c r="P755" s="420"/>
      <c r="Q755" s="420"/>
      <c r="R755" s="420"/>
      <c r="S755" s="420"/>
      <c r="T755" s="420"/>
      <c r="U755" s="420"/>
      <c r="V755" s="420"/>
      <c r="W755" s="420"/>
      <c r="X755" s="420"/>
      <c r="Y755" s="420"/>
      <c r="Z755" s="420"/>
      <c r="AA755" s="420"/>
      <c r="AB755" s="420"/>
      <c r="AC755" s="420"/>
    </row>
    <row r="756" spans="1:29">
      <c r="A756" s="420"/>
      <c r="B756" s="784"/>
      <c r="C756" s="784"/>
      <c r="D756" s="784"/>
      <c r="E756" s="784"/>
      <c r="F756" s="420"/>
      <c r="G756" s="784"/>
      <c r="H756" s="780"/>
      <c r="I756" s="836"/>
      <c r="J756" s="836"/>
      <c r="K756" s="836"/>
      <c r="L756" s="831"/>
      <c r="M756" s="420"/>
      <c r="N756" s="420"/>
      <c r="O756" s="420"/>
      <c r="P756" s="420"/>
      <c r="Q756" s="420"/>
      <c r="R756" s="420"/>
      <c r="S756" s="420"/>
      <c r="T756" s="420"/>
      <c r="U756" s="420"/>
      <c r="V756" s="420"/>
      <c r="W756" s="420"/>
      <c r="X756" s="420"/>
      <c r="Y756" s="420"/>
      <c r="Z756" s="420"/>
      <c r="AA756" s="420"/>
      <c r="AB756" s="420"/>
      <c r="AC756" s="420"/>
    </row>
    <row r="757" spans="1:29">
      <c r="A757" s="420"/>
      <c r="B757" s="784"/>
      <c r="C757" s="784"/>
      <c r="D757" s="784"/>
      <c r="E757" s="784"/>
      <c r="F757" s="420"/>
      <c r="G757" s="784"/>
      <c r="H757" s="780"/>
      <c r="I757" s="836"/>
      <c r="J757" s="836"/>
      <c r="K757" s="836"/>
      <c r="L757" s="831"/>
      <c r="M757" s="420"/>
      <c r="N757" s="420"/>
      <c r="O757" s="420"/>
      <c r="P757" s="420"/>
      <c r="Q757" s="420"/>
      <c r="R757" s="420"/>
      <c r="S757" s="420"/>
      <c r="T757" s="420"/>
      <c r="U757" s="420"/>
      <c r="V757" s="420"/>
      <c r="W757" s="420"/>
      <c r="X757" s="420"/>
      <c r="Y757" s="420"/>
      <c r="Z757" s="420"/>
      <c r="AA757" s="420"/>
      <c r="AB757" s="420"/>
      <c r="AC757" s="420"/>
    </row>
    <row r="758" spans="1:29">
      <c r="A758" s="420"/>
      <c r="B758" s="784"/>
      <c r="C758" s="784"/>
      <c r="D758" s="784"/>
      <c r="E758" s="784"/>
      <c r="F758" s="420"/>
      <c r="G758" s="784"/>
      <c r="H758" s="780"/>
      <c r="I758" s="836"/>
      <c r="J758" s="836"/>
      <c r="K758" s="836"/>
      <c r="L758" s="831"/>
      <c r="M758" s="420"/>
      <c r="N758" s="420"/>
      <c r="O758" s="420"/>
      <c r="P758" s="420"/>
      <c r="Q758" s="420"/>
      <c r="R758" s="420"/>
      <c r="S758" s="420"/>
      <c r="T758" s="420"/>
      <c r="U758" s="420"/>
      <c r="V758" s="420"/>
      <c r="W758" s="420"/>
      <c r="X758" s="420"/>
      <c r="Y758" s="420"/>
      <c r="Z758" s="420"/>
      <c r="AA758" s="420"/>
      <c r="AB758" s="420"/>
      <c r="AC758" s="420"/>
    </row>
    <row r="759" spans="1:29">
      <c r="A759" s="420"/>
      <c r="B759" s="784"/>
      <c r="C759" s="784"/>
      <c r="D759" s="784"/>
      <c r="E759" s="784"/>
      <c r="F759" s="420"/>
      <c r="G759" s="784"/>
      <c r="H759" s="780"/>
      <c r="I759" s="836"/>
      <c r="J759" s="836"/>
      <c r="K759" s="836"/>
      <c r="L759" s="831"/>
      <c r="M759" s="420"/>
      <c r="N759" s="420"/>
      <c r="O759" s="420"/>
      <c r="P759" s="420"/>
      <c r="Q759" s="420"/>
      <c r="R759" s="420"/>
      <c r="S759" s="420"/>
      <c r="T759" s="420"/>
      <c r="U759" s="420"/>
      <c r="V759" s="420"/>
      <c r="W759" s="420"/>
      <c r="X759" s="420"/>
      <c r="Y759" s="420"/>
      <c r="Z759" s="420"/>
      <c r="AA759" s="420"/>
      <c r="AB759" s="420"/>
      <c r="AC759" s="420"/>
    </row>
    <row r="760" spans="1:29">
      <c r="A760" s="420"/>
      <c r="B760" s="784"/>
      <c r="C760" s="784"/>
      <c r="D760" s="784"/>
      <c r="E760" s="784"/>
      <c r="F760" s="420"/>
      <c r="G760" s="784"/>
      <c r="H760" s="780"/>
      <c r="I760" s="836"/>
      <c r="J760" s="836"/>
      <c r="K760" s="836"/>
      <c r="L760" s="831"/>
      <c r="M760" s="420"/>
      <c r="N760" s="420"/>
      <c r="O760" s="420"/>
      <c r="P760" s="420"/>
      <c r="Q760" s="420"/>
      <c r="R760" s="420"/>
      <c r="S760" s="420"/>
      <c r="T760" s="420"/>
      <c r="U760" s="420"/>
      <c r="V760" s="420"/>
      <c r="W760" s="420"/>
      <c r="X760" s="420"/>
      <c r="Y760" s="420"/>
      <c r="Z760" s="420"/>
      <c r="AA760" s="420"/>
      <c r="AB760" s="420"/>
      <c r="AC760" s="420"/>
    </row>
    <row r="761" spans="1:29">
      <c r="A761" s="420"/>
      <c r="B761" s="784"/>
      <c r="C761" s="784"/>
      <c r="D761" s="784"/>
      <c r="E761" s="784"/>
      <c r="F761" s="420"/>
      <c r="G761" s="784"/>
      <c r="H761" s="780"/>
      <c r="I761" s="836"/>
      <c r="J761" s="836"/>
      <c r="K761" s="836"/>
      <c r="L761" s="831"/>
      <c r="M761" s="420"/>
      <c r="N761" s="420"/>
      <c r="O761" s="420"/>
      <c r="P761" s="420"/>
      <c r="Q761" s="420"/>
      <c r="R761" s="420"/>
      <c r="S761" s="420"/>
      <c r="T761" s="420"/>
      <c r="U761" s="420"/>
      <c r="V761" s="420"/>
      <c r="W761" s="420"/>
      <c r="X761" s="420"/>
      <c r="Y761" s="420"/>
      <c r="Z761" s="420"/>
      <c r="AA761" s="420"/>
      <c r="AB761" s="420"/>
      <c r="AC761" s="420"/>
    </row>
    <row r="762" spans="1:29">
      <c r="A762" s="420"/>
      <c r="B762" s="784"/>
      <c r="C762" s="784"/>
      <c r="D762" s="784"/>
      <c r="E762" s="784"/>
      <c r="F762" s="420"/>
      <c r="G762" s="784"/>
      <c r="H762" s="780"/>
      <c r="I762" s="836"/>
      <c r="J762" s="836"/>
      <c r="K762" s="836"/>
      <c r="L762" s="831"/>
      <c r="M762" s="420"/>
      <c r="N762" s="420"/>
      <c r="O762" s="420"/>
      <c r="P762" s="420"/>
      <c r="Q762" s="420"/>
      <c r="R762" s="420"/>
      <c r="S762" s="420"/>
      <c r="T762" s="420"/>
      <c r="U762" s="420"/>
      <c r="V762" s="420"/>
      <c r="W762" s="420"/>
      <c r="X762" s="420"/>
      <c r="Y762" s="420"/>
      <c r="Z762" s="420"/>
      <c r="AA762" s="420"/>
      <c r="AB762" s="420"/>
      <c r="AC762" s="420"/>
    </row>
    <row r="763" spans="1:29">
      <c r="A763" s="420"/>
      <c r="B763" s="784"/>
      <c r="C763" s="784"/>
      <c r="D763" s="784"/>
      <c r="E763" s="784"/>
      <c r="F763" s="420"/>
      <c r="G763" s="784"/>
      <c r="H763" s="780"/>
      <c r="I763" s="836"/>
      <c r="J763" s="836"/>
      <c r="K763" s="836"/>
      <c r="L763" s="831"/>
      <c r="M763" s="420"/>
      <c r="N763" s="420"/>
      <c r="O763" s="420"/>
      <c r="P763" s="420"/>
      <c r="Q763" s="420"/>
      <c r="R763" s="420"/>
      <c r="S763" s="420"/>
      <c r="T763" s="420"/>
      <c r="U763" s="420"/>
      <c r="V763" s="420"/>
      <c r="W763" s="420"/>
      <c r="X763" s="420"/>
      <c r="Y763" s="420"/>
      <c r="Z763" s="420"/>
      <c r="AA763" s="420"/>
      <c r="AB763" s="420"/>
      <c r="AC763" s="420"/>
    </row>
    <row r="764" spans="1:29">
      <c r="A764" s="420"/>
      <c r="B764" s="784"/>
      <c r="C764" s="784"/>
      <c r="D764" s="784"/>
      <c r="E764" s="784"/>
      <c r="F764" s="420"/>
      <c r="G764" s="784"/>
      <c r="H764" s="780"/>
      <c r="I764" s="836"/>
      <c r="J764" s="836"/>
      <c r="K764" s="836"/>
      <c r="L764" s="831"/>
      <c r="M764" s="420"/>
      <c r="N764" s="420"/>
      <c r="O764" s="420"/>
      <c r="P764" s="420"/>
      <c r="Q764" s="420"/>
      <c r="R764" s="420"/>
      <c r="S764" s="420"/>
      <c r="T764" s="420"/>
      <c r="U764" s="420"/>
      <c r="V764" s="420"/>
      <c r="W764" s="420"/>
      <c r="X764" s="420"/>
      <c r="Y764" s="420"/>
      <c r="Z764" s="420"/>
      <c r="AA764" s="420"/>
      <c r="AB764" s="420"/>
      <c r="AC764" s="420"/>
    </row>
    <row r="765" spans="1:29">
      <c r="A765" s="420"/>
      <c r="B765" s="784"/>
      <c r="C765" s="784"/>
      <c r="D765" s="784"/>
      <c r="E765" s="784"/>
      <c r="F765" s="420"/>
      <c r="G765" s="784"/>
      <c r="H765" s="780"/>
      <c r="I765" s="836"/>
      <c r="J765" s="836"/>
      <c r="K765" s="836"/>
      <c r="L765" s="831"/>
      <c r="M765" s="420"/>
      <c r="N765" s="420"/>
      <c r="O765" s="420"/>
      <c r="P765" s="420"/>
      <c r="Q765" s="420"/>
      <c r="R765" s="420"/>
      <c r="S765" s="420"/>
      <c r="T765" s="420"/>
      <c r="U765" s="420"/>
      <c r="V765" s="420"/>
      <c r="W765" s="420"/>
      <c r="X765" s="420"/>
      <c r="Y765" s="420"/>
      <c r="Z765" s="420"/>
      <c r="AA765" s="420"/>
      <c r="AB765" s="420"/>
      <c r="AC765" s="420"/>
    </row>
    <row r="766" spans="1:29">
      <c r="A766" s="420"/>
      <c r="B766" s="784"/>
      <c r="C766" s="784"/>
      <c r="D766" s="784"/>
      <c r="E766" s="784"/>
      <c r="F766" s="420"/>
      <c r="G766" s="784"/>
      <c r="H766" s="780"/>
      <c r="I766" s="836"/>
      <c r="J766" s="836"/>
      <c r="K766" s="836"/>
      <c r="L766" s="831"/>
      <c r="M766" s="420"/>
      <c r="N766" s="420"/>
      <c r="O766" s="420"/>
      <c r="P766" s="420"/>
      <c r="Q766" s="420"/>
      <c r="R766" s="420"/>
      <c r="S766" s="420"/>
      <c r="T766" s="420"/>
      <c r="U766" s="420"/>
      <c r="V766" s="420"/>
      <c r="W766" s="420"/>
      <c r="X766" s="420"/>
      <c r="Y766" s="420"/>
      <c r="Z766" s="420"/>
      <c r="AA766" s="420"/>
      <c r="AB766" s="420"/>
      <c r="AC766" s="420"/>
    </row>
    <row r="767" spans="1:29">
      <c r="A767" s="420"/>
      <c r="B767" s="784"/>
      <c r="C767" s="784"/>
      <c r="D767" s="784"/>
      <c r="E767" s="784"/>
      <c r="F767" s="420"/>
      <c r="G767" s="784"/>
      <c r="H767" s="780"/>
      <c r="I767" s="836"/>
      <c r="J767" s="836"/>
      <c r="K767" s="836"/>
      <c r="L767" s="831"/>
      <c r="M767" s="420"/>
      <c r="N767" s="420"/>
      <c r="O767" s="420"/>
      <c r="P767" s="420"/>
      <c r="Q767" s="420"/>
      <c r="R767" s="420"/>
      <c r="S767" s="420"/>
      <c r="T767" s="420"/>
      <c r="U767" s="420"/>
      <c r="V767" s="420"/>
      <c r="W767" s="420"/>
      <c r="X767" s="420"/>
      <c r="Y767" s="420"/>
      <c r="Z767" s="420"/>
      <c r="AA767" s="420"/>
      <c r="AB767" s="420"/>
      <c r="AC767" s="420"/>
    </row>
    <row r="768" spans="1:29">
      <c r="A768" s="420"/>
      <c r="B768" s="784"/>
      <c r="C768" s="784"/>
      <c r="D768" s="784"/>
      <c r="E768" s="784"/>
      <c r="F768" s="420"/>
      <c r="G768" s="784"/>
      <c r="H768" s="780"/>
      <c r="I768" s="836"/>
      <c r="J768" s="836"/>
      <c r="K768" s="836"/>
      <c r="L768" s="831"/>
      <c r="M768" s="420"/>
      <c r="N768" s="420"/>
      <c r="O768" s="420"/>
      <c r="P768" s="420"/>
      <c r="Q768" s="420"/>
      <c r="R768" s="420"/>
      <c r="S768" s="420"/>
      <c r="T768" s="420"/>
      <c r="U768" s="420"/>
      <c r="V768" s="420"/>
      <c r="W768" s="420"/>
      <c r="X768" s="420"/>
      <c r="Y768" s="420"/>
      <c r="Z768" s="420"/>
      <c r="AA768" s="420"/>
      <c r="AB768" s="420"/>
      <c r="AC768" s="420"/>
    </row>
    <row r="769" spans="1:29">
      <c r="A769" s="420"/>
      <c r="B769" s="784"/>
      <c r="C769" s="784"/>
      <c r="D769" s="784"/>
      <c r="E769" s="784"/>
      <c r="F769" s="420"/>
      <c r="G769" s="784"/>
      <c r="H769" s="780"/>
      <c r="I769" s="836"/>
      <c r="J769" s="836"/>
      <c r="K769" s="836"/>
      <c r="L769" s="831"/>
      <c r="M769" s="420"/>
      <c r="N769" s="420"/>
      <c r="O769" s="420"/>
      <c r="P769" s="420"/>
      <c r="Q769" s="420"/>
      <c r="R769" s="420"/>
      <c r="S769" s="420"/>
      <c r="T769" s="420"/>
      <c r="U769" s="420"/>
      <c r="V769" s="420"/>
      <c r="W769" s="420"/>
      <c r="X769" s="420"/>
      <c r="Y769" s="420"/>
      <c r="Z769" s="420"/>
      <c r="AA769" s="420"/>
      <c r="AB769" s="420"/>
      <c r="AC769" s="420"/>
    </row>
    <row r="770" spans="1:29">
      <c r="A770" s="420"/>
      <c r="B770" s="784"/>
      <c r="C770" s="784"/>
      <c r="D770" s="784"/>
      <c r="E770" s="784"/>
      <c r="F770" s="420"/>
      <c r="G770" s="784"/>
      <c r="H770" s="780"/>
      <c r="I770" s="836"/>
      <c r="J770" s="836"/>
      <c r="K770" s="836"/>
      <c r="L770" s="831"/>
      <c r="M770" s="420"/>
      <c r="N770" s="420"/>
      <c r="O770" s="420"/>
      <c r="P770" s="420"/>
      <c r="Q770" s="420"/>
      <c r="R770" s="420"/>
      <c r="S770" s="420"/>
      <c r="T770" s="420"/>
      <c r="U770" s="420"/>
      <c r="V770" s="420"/>
      <c r="W770" s="420"/>
      <c r="X770" s="420"/>
      <c r="Y770" s="420"/>
      <c r="Z770" s="420"/>
      <c r="AA770" s="420"/>
      <c r="AB770" s="420"/>
      <c r="AC770" s="420"/>
    </row>
    <row r="771" spans="1:29">
      <c r="A771" s="420"/>
      <c r="B771" s="784"/>
      <c r="C771" s="784"/>
      <c r="D771" s="784"/>
      <c r="E771" s="784"/>
      <c r="F771" s="420"/>
      <c r="G771" s="784"/>
      <c r="H771" s="780"/>
      <c r="I771" s="836"/>
      <c r="J771" s="836"/>
      <c r="K771" s="836"/>
      <c r="L771" s="831"/>
      <c r="M771" s="420"/>
      <c r="N771" s="420"/>
      <c r="O771" s="420"/>
      <c r="P771" s="420"/>
      <c r="Q771" s="420"/>
      <c r="R771" s="420"/>
      <c r="S771" s="420"/>
      <c r="T771" s="420"/>
      <c r="U771" s="420"/>
      <c r="V771" s="420"/>
      <c r="W771" s="420"/>
      <c r="X771" s="420"/>
      <c r="Y771" s="420"/>
      <c r="Z771" s="420"/>
      <c r="AA771" s="420"/>
      <c r="AB771" s="420"/>
      <c r="AC771" s="420"/>
    </row>
    <row r="772" spans="1:29">
      <c r="A772" s="420"/>
      <c r="B772" s="784"/>
      <c r="C772" s="784"/>
      <c r="D772" s="784"/>
      <c r="E772" s="784"/>
      <c r="F772" s="420"/>
      <c r="G772" s="784"/>
      <c r="H772" s="780"/>
      <c r="I772" s="836"/>
      <c r="J772" s="836"/>
      <c r="K772" s="836"/>
      <c r="L772" s="831"/>
      <c r="M772" s="420"/>
      <c r="N772" s="420"/>
      <c r="O772" s="420"/>
      <c r="P772" s="420"/>
      <c r="Q772" s="420"/>
      <c r="R772" s="420"/>
      <c r="S772" s="420"/>
      <c r="T772" s="420"/>
      <c r="U772" s="420"/>
      <c r="V772" s="420"/>
      <c r="W772" s="420"/>
      <c r="X772" s="420"/>
      <c r="Y772" s="420"/>
      <c r="Z772" s="420"/>
      <c r="AA772" s="420"/>
      <c r="AB772" s="420"/>
      <c r="AC772" s="420"/>
    </row>
    <row r="773" spans="1:29">
      <c r="A773" s="420"/>
      <c r="B773" s="784"/>
      <c r="C773" s="784"/>
      <c r="D773" s="784"/>
      <c r="E773" s="784"/>
      <c r="F773" s="420"/>
      <c r="G773" s="784"/>
      <c r="H773" s="780"/>
      <c r="I773" s="836"/>
      <c r="J773" s="836"/>
      <c r="K773" s="836"/>
      <c r="L773" s="831"/>
      <c r="M773" s="420"/>
      <c r="N773" s="420"/>
      <c r="O773" s="420"/>
      <c r="P773" s="420"/>
      <c r="Q773" s="420"/>
      <c r="R773" s="420"/>
      <c r="S773" s="420"/>
      <c r="T773" s="420"/>
      <c r="U773" s="420"/>
      <c r="V773" s="420"/>
      <c r="W773" s="420"/>
      <c r="X773" s="420"/>
      <c r="Y773" s="420"/>
      <c r="Z773" s="420"/>
      <c r="AA773" s="420"/>
      <c r="AB773" s="420"/>
      <c r="AC773" s="420"/>
    </row>
    <row r="774" spans="1:29">
      <c r="A774" s="420"/>
      <c r="B774" s="784"/>
      <c r="C774" s="784"/>
      <c r="D774" s="784"/>
      <c r="E774" s="784"/>
      <c r="F774" s="420"/>
      <c r="G774" s="784"/>
      <c r="H774" s="780"/>
      <c r="I774" s="836"/>
      <c r="J774" s="836"/>
      <c r="K774" s="836"/>
      <c r="L774" s="831"/>
      <c r="M774" s="420"/>
      <c r="N774" s="420"/>
      <c r="O774" s="420"/>
      <c r="P774" s="420"/>
      <c r="Q774" s="420"/>
      <c r="R774" s="420"/>
      <c r="S774" s="420"/>
      <c r="T774" s="420"/>
      <c r="U774" s="420"/>
      <c r="V774" s="420"/>
      <c r="W774" s="420"/>
      <c r="X774" s="420"/>
      <c r="Y774" s="420"/>
      <c r="Z774" s="420"/>
      <c r="AA774" s="420"/>
      <c r="AB774" s="420"/>
      <c r="AC774" s="420"/>
    </row>
    <row r="775" spans="1:29">
      <c r="A775" s="420"/>
      <c r="B775" s="784"/>
      <c r="C775" s="784"/>
      <c r="D775" s="784"/>
      <c r="E775" s="784"/>
      <c r="F775" s="420"/>
      <c r="G775" s="784"/>
      <c r="H775" s="780"/>
      <c r="I775" s="836"/>
      <c r="J775" s="836"/>
      <c r="K775" s="836"/>
      <c r="L775" s="831"/>
      <c r="M775" s="420"/>
      <c r="N775" s="420"/>
      <c r="O775" s="420"/>
      <c r="P775" s="420"/>
      <c r="Q775" s="420"/>
      <c r="R775" s="420"/>
      <c r="S775" s="420"/>
      <c r="T775" s="420"/>
      <c r="U775" s="420"/>
      <c r="V775" s="420"/>
      <c r="W775" s="420"/>
      <c r="X775" s="420"/>
      <c r="Y775" s="420"/>
      <c r="Z775" s="420"/>
      <c r="AA775" s="420"/>
      <c r="AB775" s="420"/>
      <c r="AC775" s="420"/>
    </row>
    <row r="776" spans="1:29">
      <c r="A776" s="420"/>
      <c r="B776" s="784"/>
      <c r="C776" s="784"/>
      <c r="D776" s="784"/>
      <c r="E776" s="784"/>
      <c r="F776" s="420"/>
      <c r="G776" s="784"/>
      <c r="H776" s="780"/>
      <c r="I776" s="836"/>
      <c r="J776" s="836"/>
      <c r="K776" s="836"/>
      <c r="L776" s="831"/>
      <c r="M776" s="420"/>
      <c r="N776" s="420"/>
      <c r="O776" s="420"/>
      <c r="P776" s="420"/>
      <c r="Q776" s="420"/>
      <c r="R776" s="420"/>
      <c r="S776" s="420"/>
      <c r="T776" s="420"/>
      <c r="U776" s="420"/>
      <c r="V776" s="420"/>
      <c r="W776" s="420"/>
      <c r="X776" s="420"/>
      <c r="Y776" s="420"/>
      <c r="Z776" s="420"/>
      <c r="AA776" s="420"/>
      <c r="AB776" s="420"/>
      <c r="AC776" s="420"/>
    </row>
    <row r="777" spans="1:29">
      <c r="A777" s="420"/>
      <c r="B777" s="784"/>
      <c r="C777" s="784"/>
      <c r="D777" s="784"/>
      <c r="E777" s="784"/>
      <c r="F777" s="420"/>
      <c r="G777" s="784"/>
      <c r="H777" s="780"/>
      <c r="I777" s="836"/>
      <c r="J777" s="836"/>
      <c r="K777" s="836"/>
      <c r="L777" s="831"/>
      <c r="M777" s="420"/>
      <c r="N777" s="420"/>
      <c r="O777" s="420"/>
      <c r="P777" s="420"/>
      <c r="Q777" s="420"/>
      <c r="R777" s="420"/>
      <c r="S777" s="420"/>
      <c r="T777" s="420"/>
      <c r="U777" s="420"/>
      <c r="V777" s="420"/>
      <c r="W777" s="420"/>
      <c r="X777" s="420"/>
      <c r="Y777" s="420"/>
      <c r="Z777" s="420"/>
      <c r="AA777" s="420"/>
      <c r="AB777" s="420"/>
      <c r="AC777" s="420"/>
    </row>
    <row r="778" spans="1:29">
      <c r="A778" s="420"/>
      <c r="B778" s="784"/>
      <c r="C778" s="784"/>
      <c r="D778" s="784"/>
      <c r="E778" s="784"/>
      <c r="F778" s="420"/>
      <c r="G778" s="784"/>
      <c r="H778" s="780"/>
      <c r="I778" s="836"/>
      <c r="J778" s="836"/>
      <c r="K778" s="836"/>
      <c r="L778" s="831"/>
      <c r="M778" s="420"/>
      <c r="N778" s="420"/>
      <c r="O778" s="420"/>
      <c r="P778" s="420"/>
      <c r="Q778" s="420"/>
      <c r="R778" s="420"/>
      <c r="S778" s="420"/>
      <c r="T778" s="420"/>
      <c r="U778" s="420"/>
      <c r="V778" s="420"/>
      <c r="W778" s="420"/>
      <c r="X778" s="420"/>
      <c r="Y778" s="420"/>
      <c r="Z778" s="420"/>
      <c r="AA778" s="420"/>
      <c r="AB778" s="420"/>
      <c r="AC778" s="420"/>
    </row>
    <row r="779" spans="1:29">
      <c r="A779" s="420"/>
      <c r="B779" s="784"/>
      <c r="C779" s="784"/>
      <c r="D779" s="784"/>
      <c r="E779" s="784"/>
      <c r="F779" s="420"/>
      <c r="G779" s="784"/>
      <c r="H779" s="780"/>
      <c r="I779" s="836"/>
      <c r="J779" s="836"/>
      <c r="K779" s="836"/>
      <c r="L779" s="831"/>
      <c r="M779" s="420"/>
      <c r="N779" s="420"/>
      <c r="O779" s="420"/>
      <c r="P779" s="420"/>
      <c r="Q779" s="420"/>
      <c r="R779" s="420"/>
      <c r="S779" s="420"/>
      <c r="T779" s="420"/>
      <c r="U779" s="420"/>
      <c r="V779" s="420"/>
      <c r="W779" s="420"/>
      <c r="X779" s="420"/>
      <c r="Y779" s="420"/>
      <c r="Z779" s="420"/>
      <c r="AA779" s="420"/>
      <c r="AB779" s="420"/>
      <c r="AC779" s="420"/>
    </row>
  </sheetData>
  <autoFilter ref="B12:L501">
    <filterColumn colId="10">
      <customFilters>
        <customFilter operator="notEqual" val=" "/>
      </customFilters>
    </filterColumn>
  </autoFilter>
  <mergeCells count="18">
    <mergeCell ref="J514:K514"/>
    <mergeCell ref="J507:K507"/>
    <mergeCell ref="B7:K7"/>
    <mergeCell ref="C507:E507"/>
    <mergeCell ref="C508:E508"/>
    <mergeCell ref="C514:E514"/>
    <mergeCell ref="J505:K505"/>
    <mergeCell ref="J508:K508"/>
    <mergeCell ref="I4:K4"/>
    <mergeCell ref="I5:K5"/>
    <mergeCell ref="I6:K6"/>
    <mergeCell ref="L10:L11"/>
    <mergeCell ref="B10:B11"/>
    <mergeCell ref="C10:E10"/>
    <mergeCell ref="F10:F11"/>
    <mergeCell ref="G10:G11"/>
    <mergeCell ref="H10:I10"/>
    <mergeCell ref="J10:K10"/>
  </mergeCells>
  <conditionalFormatting sqref="B5">
    <cfRule type="expression" dxfId="36" priority="1" stopIfTrue="1">
      <formula>#REF!="x"</formula>
    </cfRule>
  </conditionalFormatting>
  <dataValidations count="1">
    <dataValidation type="list" allowBlank="1" showInputMessage="1" showErrorMessage="1" sqref="G8">
      <formula1>mtk</formula1>
    </dataValidation>
  </dataValidations>
  <printOptions horizontalCentered="1"/>
  <pageMargins left="0.39370078740157483" right="0.15748031496062992" top="0.27559055118110237" bottom="0.27559055118110237" header="0.31496062992125984" footer="0.31496062992125984"/>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tabColor rgb="FF92D050"/>
  </sheetPr>
  <dimension ref="A1:AC514"/>
  <sheetViews>
    <sheetView showGridLines="0" workbookViewId="0">
      <pane xSplit="12" ySplit="13" topLeftCell="M14" activePane="bottomRight" state="frozen"/>
      <selection pane="topRight" activeCell="M1" sqref="M1"/>
      <selection pane="bottomLeft" activeCell="A14" sqref="A14"/>
      <selection pane="bottomRight" activeCell="N7" sqref="N7"/>
    </sheetView>
  </sheetViews>
  <sheetFormatPr defaultRowHeight="15"/>
  <cols>
    <col min="2" max="2" width="10.42578125" customWidth="1"/>
    <col min="3" max="3" width="6.28515625" customWidth="1"/>
    <col min="4" max="4" width="7.28515625" customWidth="1"/>
    <col min="5" max="5" width="11" customWidth="1"/>
    <col min="6" max="6" width="35.42578125" customWidth="1"/>
    <col min="7" max="7" width="6.28515625" customWidth="1"/>
    <col min="8" max="11" width="13.42578125" customWidth="1"/>
  </cols>
  <sheetData>
    <row r="1" spans="1:29" s="421" customFormat="1" ht="12.75">
      <c r="B1" s="824"/>
      <c r="C1" s="824"/>
      <c r="D1" s="824"/>
      <c r="E1" s="824"/>
      <c r="G1" s="824"/>
      <c r="H1" s="774"/>
      <c r="I1" s="825"/>
      <c r="J1" s="825"/>
    </row>
    <row r="2" spans="1:29" s="421" customFormat="1" ht="12.75">
      <c r="A2" s="776"/>
      <c r="B2" s="1171"/>
      <c r="C2" s="1171"/>
      <c r="D2" s="1171"/>
      <c r="E2" s="1171"/>
      <c r="F2" s="420"/>
      <c r="G2" s="1172"/>
      <c r="H2" s="827"/>
      <c r="I2" s="828"/>
      <c r="J2" s="828"/>
      <c r="M2" s="420"/>
      <c r="N2" s="420"/>
      <c r="O2" s="420"/>
      <c r="P2" s="420"/>
      <c r="Q2" s="420"/>
      <c r="R2" s="420"/>
      <c r="S2" s="420"/>
      <c r="T2" s="420"/>
      <c r="U2" s="420"/>
      <c r="V2" s="420"/>
      <c r="W2" s="420"/>
      <c r="X2" s="420"/>
      <c r="Y2" s="420"/>
      <c r="Z2" s="420"/>
      <c r="AA2" s="420"/>
      <c r="AB2" s="420"/>
      <c r="AC2" s="420"/>
    </row>
    <row r="3" spans="1:29" s="421" customFormat="1" ht="12.75">
      <c r="A3" s="776"/>
      <c r="B3" s="1171"/>
      <c r="C3" s="1171"/>
      <c r="D3" s="1171"/>
      <c r="E3" s="1171"/>
      <c r="F3" s="420"/>
      <c r="G3" s="1172"/>
      <c r="H3" s="827"/>
      <c r="I3" s="828"/>
      <c r="J3" s="828"/>
      <c r="K3" s="828"/>
      <c r="L3" s="1180" t="s">
        <v>51</v>
      </c>
      <c r="M3" s="1182" t="str">
        <f>$L$3&amp;$L$4</f>
        <v>131gas.cty</v>
      </c>
      <c r="N3" s="420"/>
      <c r="O3" s="420"/>
      <c r="P3" s="420"/>
      <c r="Q3" s="420"/>
      <c r="R3" s="420"/>
      <c r="S3" s="420"/>
      <c r="T3" s="420"/>
      <c r="U3" s="420"/>
      <c r="V3" s="420"/>
      <c r="W3" s="420"/>
      <c r="X3" s="420"/>
      <c r="Y3" s="420"/>
      <c r="Z3" s="420"/>
      <c r="AA3" s="420"/>
      <c r="AB3" s="420"/>
      <c r="AC3" s="420"/>
    </row>
    <row r="4" spans="1:29" s="421" customFormat="1" ht="13.5" customHeight="1">
      <c r="A4" s="420"/>
      <c r="B4" s="274" t="str">
        <f>"Đơn vị: "&amp;TTDN!$B$6</f>
        <v>Đơn vị: Công ty TNHH mua nỗi buồn bán niềm vui</v>
      </c>
      <c r="C4" s="1171"/>
      <c r="D4" s="1171"/>
      <c r="E4" s="1171"/>
      <c r="F4" s="420"/>
      <c r="G4" s="824"/>
      <c r="H4" s="829"/>
      <c r="I4" s="1339" t="s">
        <v>1446</v>
      </c>
      <c r="J4" s="1339"/>
      <c r="K4" s="1339"/>
      <c r="L4" s="1181" t="s">
        <v>893</v>
      </c>
      <c r="M4" s="685"/>
      <c r="N4" s="420"/>
      <c r="O4" s="420"/>
      <c r="P4" s="420"/>
      <c r="Q4" s="420"/>
      <c r="R4" s="420"/>
      <c r="S4" s="420"/>
      <c r="T4" s="420"/>
      <c r="U4" s="420"/>
      <c r="V4" s="420"/>
      <c r="W4" s="420"/>
      <c r="X4" s="420"/>
      <c r="Y4" s="420"/>
      <c r="Z4" s="420"/>
      <c r="AA4" s="420"/>
      <c r="AB4" s="420"/>
      <c r="AC4" s="420"/>
    </row>
    <row r="5" spans="1:29" s="421" customFormat="1" ht="12.75" customHeight="1">
      <c r="A5" s="420"/>
      <c r="B5" s="274" t="str">
        <f>"Địa chỉ: "&amp;TTDN!$B$7</f>
        <v>Địa chỉ: Phây búc Nặng Thầm</v>
      </c>
      <c r="C5" s="1171"/>
      <c r="D5" s="1171"/>
      <c r="E5" s="1171"/>
      <c r="F5" s="888" t="s">
        <v>1468</v>
      </c>
      <c r="G5" s="824"/>
      <c r="H5" s="830"/>
      <c r="I5" s="1267" t="s">
        <v>1105</v>
      </c>
      <c r="J5" s="1267"/>
      <c r="K5" s="1267"/>
      <c r="L5" s="687"/>
      <c r="M5" s="420"/>
      <c r="N5" s="420"/>
      <c r="O5" s="420"/>
      <c r="P5" s="420"/>
      <c r="Q5" s="420"/>
      <c r="R5" s="420"/>
      <c r="S5" s="420"/>
      <c r="T5" s="420"/>
      <c r="U5" s="420"/>
      <c r="V5" s="420"/>
      <c r="W5" s="420"/>
      <c r="X5" s="420"/>
      <c r="Y5" s="420"/>
      <c r="Z5" s="420"/>
      <c r="AA5" s="420"/>
      <c r="AB5" s="420"/>
      <c r="AC5" s="420"/>
    </row>
    <row r="6" spans="1:29" s="421" customFormat="1" ht="12.75" customHeight="1">
      <c r="A6" s="420"/>
      <c r="B6" s="1171"/>
      <c r="C6" s="1171"/>
      <c r="D6" s="1171"/>
      <c r="E6" s="1171"/>
      <c r="F6" s="420"/>
      <c r="G6" s="824"/>
      <c r="H6" s="830"/>
      <c r="I6" s="1267" t="s">
        <v>1106</v>
      </c>
      <c r="J6" s="1267"/>
      <c r="K6" s="1267"/>
      <c r="L6" s="687"/>
      <c r="M6" s="420"/>
      <c r="N6" s="420"/>
      <c r="O6" s="420"/>
      <c r="P6" s="420"/>
      <c r="Q6" s="420"/>
      <c r="R6" s="420"/>
      <c r="S6" s="420"/>
      <c r="T6" s="420"/>
      <c r="U6" s="420"/>
      <c r="V6" s="420"/>
      <c r="W6" s="420"/>
      <c r="X6" s="420"/>
      <c r="Y6" s="420"/>
      <c r="Z6" s="420"/>
      <c r="AA6" s="420"/>
      <c r="AB6" s="420"/>
      <c r="AC6" s="420"/>
    </row>
    <row r="7" spans="1:29" s="421" customFormat="1" ht="21">
      <c r="A7" s="420"/>
      <c r="B7" s="1285" t="s">
        <v>796</v>
      </c>
      <c r="C7" s="1285"/>
      <c r="D7" s="1285"/>
      <c r="E7" s="1285"/>
      <c r="F7" s="1285"/>
      <c r="G7" s="1285"/>
      <c r="H7" s="1285"/>
      <c r="I7" s="1285"/>
      <c r="J7" s="1285"/>
      <c r="K7" s="1285"/>
      <c r="L7" s="831"/>
      <c r="M7" s="420"/>
      <c r="N7" s="420"/>
      <c r="O7" s="420"/>
      <c r="P7" s="420"/>
      <c r="Q7" s="420"/>
      <c r="R7" s="420"/>
      <c r="S7" s="420"/>
      <c r="T7" s="420"/>
      <c r="U7" s="420"/>
      <c r="V7" s="420"/>
      <c r="W7" s="420"/>
      <c r="X7" s="420"/>
      <c r="Y7" s="420"/>
      <c r="Z7" s="420"/>
      <c r="AA7" s="420"/>
      <c r="AB7" s="420"/>
      <c r="AC7" s="420"/>
    </row>
    <row r="8" spans="1:29" ht="20.25">
      <c r="B8" s="1331" t="str">
        <f>"Tài khoản: "&amp;L3&amp;" - "&amp;VLOOKUP($L$3,vtk,2,0)</f>
        <v>Tài khoản: 131 - Phải thu của khách hàng</v>
      </c>
      <c r="C8" s="1331"/>
      <c r="D8" s="1331"/>
      <c r="E8" s="1331"/>
      <c r="F8" s="1331"/>
      <c r="G8" s="1331"/>
      <c r="H8" s="1331"/>
      <c r="I8" s="1331"/>
      <c r="J8" s="1331"/>
    </row>
    <row r="9" spans="1:29">
      <c r="B9" s="1346" t="str">
        <f>"Đối tượng: "&amp;VLOOKUP($L$4,vkhncc,2,0)</f>
        <v>Đối tượng: Công ty TNHH DHV - GAS</v>
      </c>
      <c r="C9" s="1346"/>
      <c r="D9" s="1346"/>
      <c r="E9" s="1346"/>
      <c r="F9" s="1346"/>
      <c r="G9" s="1346"/>
      <c r="H9" s="1346"/>
      <c r="I9" s="1346"/>
      <c r="J9" s="1346"/>
    </row>
    <row r="10" spans="1:29" s="421" customFormat="1" ht="15" customHeight="1">
      <c r="A10" s="420"/>
      <c r="B10" s="1297" t="s">
        <v>330</v>
      </c>
      <c r="C10" s="1301" t="s">
        <v>331</v>
      </c>
      <c r="D10" s="1302"/>
      <c r="E10" s="1301"/>
      <c r="F10" s="1297" t="s">
        <v>19</v>
      </c>
      <c r="G10" s="1297" t="s">
        <v>726</v>
      </c>
      <c r="H10" s="1301" t="s">
        <v>334</v>
      </c>
      <c r="I10" s="1301"/>
      <c r="J10" s="1340" t="s">
        <v>742</v>
      </c>
      <c r="K10" s="1341"/>
      <c r="L10" s="1297" t="s">
        <v>607</v>
      </c>
      <c r="M10" s="420"/>
      <c r="N10" s="420"/>
      <c r="O10" s="420"/>
      <c r="P10" s="420"/>
      <c r="Q10" s="420"/>
      <c r="R10" s="420"/>
      <c r="S10" s="420"/>
      <c r="T10" s="420"/>
      <c r="U10" s="420"/>
      <c r="V10" s="420"/>
      <c r="W10" s="420"/>
      <c r="X10" s="420"/>
      <c r="Y10" s="420"/>
      <c r="Z10" s="420"/>
      <c r="AA10" s="420"/>
      <c r="AB10" s="420"/>
      <c r="AC10" s="420"/>
    </row>
    <row r="11" spans="1:29" s="421" customFormat="1" ht="25.5">
      <c r="A11" s="420"/>
      <c r="B11" s="1297"/>
      <c r="C11" s="1173" t="s">
        <v>332</v>
      </c>
      <c r="D11" s="1185" t="s">
        <v>1444</v>
      </c>
      <c r="E11" s="1173" t="s">
        <v>28</v>
      </c>
      <c r="F11" s="1297"/>
      <c r="G11" s="1297"/>
      <c r="H11" s="1173" t="s">
        <v>339</v>
      </c>
      <c r="I11" s="1173" t="s">
        <v>336</v>
      </c>
      <c r="J11" s="1173" t="s">
        <v>339</v>
      </c>
      <c r="K11" s="1173" t="s">
        <v>336</v>
      </c>
      <c r="L11" s="1297"/>
      <c r="M11" s="420"/>
      <c r="N11" s="420"/>
      <c r="O11" s="420"/>
      <c r="P11" s="420"/>
      <c r="Q11" s="420"/>
      <c r="R11" s="420"/>
      <c r="S11" s="420"/>
      <c r="T11" s="420"/>
      <c r="U11" s="420"/>
      <c r="V11" s="420"/>
      <c r="W11" s="420"/>
      <c r="X11" s="420"/>
      <c r="Y11" s="420"/>
      <c r="Z11" s="420"/>
      <c r="AA11" s="420"/>
      <c r="AB11" s="420"/>
      <c r="AC11" s="420"/>
    </row>
    <row r="12" spans="1:29" s="421" customFormat="1" ht="12.75">
      <c r="A12" s="420"/>
      <c r="B12" s="1166" t="s">
        <v>381</v>
      </c>
      <c r="C12" s="1168" t="s">
        <v>382</v>
      </c>
      <c r="D12" s="1169"/>
      <c r="E12" s="1168" t="s">
        <v>383</v>
      </c>
      <c r="F12" s="1166" t="s">
        <v>384</v>
      </c>
      <c r="G12" s="838" t="s">
        <v>385</v>
      </c>
      <c r="H12" s="839">
        <v>1</v>
      </c>
      <c r="I12" s="839">
        <v>2</v>
      </c>
      <c r="J12" s="839">
        <v>3</v>
      </c>
      <c r="K12" s="839">
        <v>4</v>
      </c>
      <c r="L12" s="1166"/>
      <c r="M12" s="420"/>
      <c r="N12" s="420"/>
      <c r="O12" s="420"/>
      <c r="P12" s="420"/>
      <c r="Q12" s="420"/>
      <c r="R12" s="420"/>
      <c r="S12" s="420"/>
      <c r="T12" s="420"/>
      <c r="U12" s="420"/>
      <c r="V12" s="420"/>
      <c r="W12" s="420"/>
      <c r="X12" s="420"/>
      <c r="Y12" s="420"/>
      <c r="Z12" s="420"/>
      <c r="AA12" s="420"/>
      <c r="AB12" s="420"/>
      <c r="AC12" s="420"/>
    </row>
    <row r="13" spans="1:29" s="847" customFormat="1" ht="13.5" customHeight="1">
      <c r="A13" s="840"/>
      <c r="B13" s="859"/>
      <c r="C13" s="859"/>
      <c r="D13" s="860"/>
      <c r="E13" s="859"/>
      <c r="F13" s="861" t="s">
        <v>340</v>
      </c>
      <c r="G13" s="862"/>
      <c r="H13" s="1183"/>
      <c r="I13" s="1183"/>
      <c r="J13" s="802">
        <f>VLOOKUP($L$4,vkhncc,7,0)</f>
        <v>1</v>
      </c>
      <c r="K13" s="802">
        <f>VLOOKUP($L$4,vkhncc,8,0)</f>
        <v>0</v>
      </c>
      <c r="L13" s="1184" t="s">
        <v>388</v>
      </c>
      <c r="M13" s="840"/>
      <c r="N13" s="840"/>
      <c r="O13" s="840"/>
      <c r="P13" s="840"/>
      <c r="Q13" s="840"/>
      <c r="R13" s="840"/>
      <c r="S13" s="840"/>
      <c r="T13" s="840"/>
      <c r="U13" s="840"/>
      <c r="V13" s="840"/>
      <c r="W13" s="840"/>
      <c r="X13" s="840"/>
      <c r="Y13" s="840"/>
      <c r="Z13" s="840"/>
      <c r="AA13" s="840"/>
      <c r="AB13" s="840"/>
      <c r="AC13" s="840"/>
    </row>
    <row r="14" spans="1:29" s="847" customFormat="1" ht="13.5" customHeight="1">
      <c r="A14" s="840"/>
      <c r="B14" s="848"/>
      <c r="C14" s="848"/>
      <c r="D14" s="849"/>
      <c r="E14" s="848"/>
      <c r="F14" s="850" t="s">
        <v>341</v>
      </c>
      <c r="G14" s="851"/>
      <c r="H14" s="852"/>
      <c r="I14" s="852"/>
      <c r="J14" s="852"/>
      <c r="K14" s="852"/>
      <c r="L14" s="846" t="s">
        <v>388</v>
      </c>
      <c r="M14" s="840"/>
      <c r="N14" s="840"/>
      <c r="O14" s="840"/>
      <c r="P14" s="840"/>
      <c r="Q14" s="840"/>
      <c r="R14" s="840"/>
      <c r="S14" s="840"/>
      <c r="T14" s="840"/>
      <c r="U14" s="840"/>
      <c r="V14" s="840"/>
      <c r="W14" s="840"/>
      <c r="X14" s="840"/>
      <c r="Y14" s="840"/>
      <c r="Z14" s="840"/>
      <c r="AA14" s="840"/>
      <c r="AB14" s="840"/>
      <c r="AC14" s="840"/>
    </row>
    <row r="15" spans="1:29" s="421" customFormat="1" ht="13.5" hidden="1" customHeight="1">
      <c r="A15" s="420"/>
      <c r="B15" s="853" t="str">
        <f>IF(OR(LEFT(DULIEU!$V7&amp;DULIEU!$M7,LEN('CT131,331'!$M$3))='CT131,331'!$M$3,LEFT(DULIEU!$W7&amp;DULIEU!$M7,LEN('CT131,331'!$M$3))='CT131,331'!$M$3),DULIEU!D7,"")</f>
        <v/>
      </c>
      <c r="C15" s="853" t="str">
        <f>IF(OR(LEFT(DULIEU!$V7&amp;DULIEU!$M7,LEN('CT131,331'!$M$3))='CT131,331'!$M$3,LEFT(DULIEU!$W7&amp;DULIEU!$M7,LEN('CT131,331'!$M$3))='CT131,331'!$M$3),DULIEU!H7,"")</f>
        <v/>
      </c>
      <c r="D15" s="853" t="str">
        <f>IF(OR(LEFT(DULIEU!$V7&amp;DULIEU!$M7,LEN('CT131,331'!$M$3))='CT131,331'!$M$3,LEFT(DULIEU!$W7&amp;DULIEU!$M7,LEN('CT131,331'!$M$3))='CT131,331'!$M$3),DULIEU!J7,"")</f>
        <v/>
      </c>
      <c r="E15" s="853" t="str">
        <f>IF(OR(LEFT(DULIEU!$V7&amp;DULIEU!$M7,LEN('CT131,331'!$M$3))='CT131,331'!$M$3,LEFT(DULIEU!$W7&amp;DULIEU!$M7,LEN('CT131,331'!$M$3))='CT131,331'!$M$3),DULIEU!E7,"")</f>
        <v/>
      </c>
      <c r="F15" s="1179" t="str">
        <f>IF(OR(LEFT(DULIEU!$V7&amp;DULIEU!$M7,LEN('CT131,331'!$M$3))='CT131,331'!$M$3,LEFT(DULIEU!$W7&amp;DULIEU!$M7,LEN('CT131,331'!$M$3))='CT131,331'!$M$3),DULIEU!O7,"")</f>
        <v/>
      </c>
      <c r="G15" s="853" t="str">
        <f>IF(E15="","",IF(LEFT(DULIEU!$V7&amp;DULIEU!$M7,LEN('CT131,331'!$M$3))='CT131,331'!$M$3,DULIEU!$W7,IF(LEFT(DULIEU!$W7&amp;DULIEU!$M7,LEN('CT131,331'!$M$3))='CT131,331'!$M$3,DULIEU!$V7)))</f>
        <v/>
      </c>
      <c r="H15" s="854" t="str">
        <f>IF(LEFT(DULIEU!$V7&amp;DULIEU!$M7,LEN('CT131,331'!$M$3))='CT131,331'!$M$3,DULIEU!$X7,"")</f>
        <v/>
      </c>
      <c r="I15" s="854" t="str">
        <f>IF(LEFT(DULIEU!$W7&amp;DULIEU!$M7,LEN('CT131,331'!$M$3))='CT131,331'!$M$3,DULIEU!$X7,"")</f>
        <v/>
      </c>
      <c r="J15" s="855">
        <f>MAX($J$13+SUBTOTAL(9,$H$15:H15)-SUBTOTAL(9,$I15:I$15)-$K$13,0)</f>
        <v>1</v>
      </c>
      <c r="K15" s="855">
        <f>MAX($K$13+SUBTOTAL(9,$I$15:I15)-SUBTOTAL(9,$H15:H$15)-$J$13,0)</f>
        <v>0</v>
      </c>
      <c r="L15" s="846" t="str">
        <f t="shared" ref="L15" si="0">IF(SUM(H15:I15)=0,"","x")</f>
        <v/>
      </c>
      <c r="M15" s="420"/>
      <c r="N15" s="420"/>
      <c r="O15" s="420"/>
      <c r="P15" s="420"/>
      <c r="Q15" s="420"/>
      <c r="R15" s="420"/>
      <c r="S15" s="420"/>
      <c r="T15" s="420"/>
      <c r="U15" s="420"/>
      <c r="V15" s="420"/>
      <c r="W15" s="420"/>
      <c r="X15" s="420"/>
      <c r="Y15" s="420"/>
      <c r="Z15" s="420"/>
      <c r="AA15" s="420"/>
      <c r="AB15" s="420"/>
      <c r="AC15" s="420"/>
    </row>
    <row r="16" spans="1:29" hidden="1">
      <c r="B16" s="853" t="str">
        <f>IF(OR(LEFT(DULIEU!$V8&amp;DULIEU!$M8,LEN('CT131,331'!$M$3))='CT131,331'!$M$3,LEFT(DULIEU!$W8&amp;DULIEU!$M8,LEN('CT131,331'!$M$3))='CT131,331'!$M$3),DULIEU!D8,"")</f>
        <v/>
      </c>
      <c r="C16" s="853" t="str">
        <f>IF(OR(LEFT(DULIEU!$V8&amp;DULIEU!$M8,LEN('CT131,331'!$M$3))='CT131,331'!$M$3,LEFT(DULIEU!$W8&amp;DULIEU!$M8,LEN('CT131,331'!$M$3))='CT131,331'!$M$3),DULIEU!H8,"")</f>
        <v/>
      </c>
      <c r="D16" s="853" t="str">
        <f>IF(OR(LEFT(DULIEU!$V8&amp;DULIEU!$M8,LEN('CT131,331'!$M$3))='CT131,331'!$M$3,LEFT(DULIEU!$W8&amp;DULIEU!$M8,LEN('CT131,331'!$M$3))='CT131,331'!$M$3),DULIEU!J8,"")</f>
        <v/>
      </c>
      <c r="E16" s="853" t="str">
        <f>IF(OR(LEFT(DULIEU!$V8&amp;DULIEU!$M8,LEN('CT131,331'!$M$3))='CT131,331'!$M$3,LEFT(DULIEU!$W8&amp;DULIEU!$M8,LEN('CT131,331'!$M$3))='CT131,331'!$M$3),DULIEU!E8,"")</f>
        <v/>
      </c>
      <c r="F16" s="1179" t="str">
        <f>IF(OR(LEFT(DULIEU!$V8&amp;DULIEU!$M8,LEN('CT131,331'!$M$3))='CT131,331'!$M$3,LEFT(DULIEU!$W8&amp;DULIEU!$M8,LEN('CT131,331'!$M$3))='CT131,331'!$M$3),DULIEU!O8,"")</f>
        <v/>
      </c>
      <c r="G16" s="853" t="str">
        <f>IF(E16="","",IF(LEFT(DULIEU!$V8&amp;DULIEU!$M8,LEN('CT131,331'!$M$3))='CT131,331'!$M$3,DULIEU!$W8,IF(LEFT(DULIEU!$W8&amp;DULIEU!$M8,LEN('CT131,331'!$M$3))='CT131,331'!$M$3,DULIEU!$V8)))</f>
        <v/>
      </c>
      <c r="H16" s="854" t="str">
        <f>IF(LEFT(DULIEU!$V8&amp;DULIEU!$M8,LEN('CT131,331'!$M$3))='CT131,331'!$M$3,DULIEU!$X8,"")</f>
        <v/>
      </c>
      <c r="I16" s="854" t="str">
        <f>IF(LEFT(DULIEU!$W8&amp;DULIEU!$M8,LEN('CT131,331'!$M$3))='CT131,331'!$M$3,DULIEU!$X8,"")</f>
        <v/>
      </c>
      <c r="J16" s="855">
        <f>MAX($J$13+SUBTOTAL(9,$H$15:H16)-SUBTOTAL(9,$I$15:I16)-$K$13,0)</f>
        <v>1</v>
      </c>
      <c r="K16" s="855">
        <f>MAX($K$13+SUBTOTAL(9,$I$15:I16)-SUBTOTAL(9,$H$15:H16)-$J$13,0)</f>
        <v>0</v>
      </c>
      <c r="L16" s="846" t="str">
        <f t="shared" ref="L16:L79" si="1">IF(SUM(H16:I16)=0,"","x")</f>
        <v/>
      </c>
    </row>
    <row r="17" spans="2:12" hidden="1">
      <c r="B17" s="853" t="str">
        <f>IF(OR(LEFT(DULIEU!$V9&amp;DULIEU!$M9,LEN('CT131,331'!$M$3))='CT131,331'!$M$3,LEFT(DULIEU!$W9&amp;DULIEU!$M9,LEN('CT131,331'!$M$3))='CT131,331'!$M$3),DULIEU!D9,"")</f>
        <v/>
      </c>
      <c r="C17" s="853" t="str">
        <f>IF(OR(LEFT(DULIEU!$V9&amp;DULIEU!$M9,LEN('CT131,331'!$M$3))='CT131,331'!$M$3,LEFT(DULIEU!$W9&amp;DULIEU!$M9,LEN('CT131,331'!$M$3))='CT131,331'!$M$3),DULIEU!H9,"")</f>
        <v/>
      </c>
      <c r="D17" s="853" t="str">
        <f>IF(OR(LEFT(DULIEU!$V9&amp;DULIEU!$M9,LEN('CT131,331'!$M$3))='CT131,331'!$M$3,LEFT(DULIEU!$W9&amp;DULIEU!$M9,LEN('CT131,331'!$M$3))='CT131,331'!$M$3),DULIEU!J9,"")</f>
        <v/>
      </c>
      <c r="E17" s="853" t="str">
        <f>IF(OR(LEFT(DULIEU!$V9&amp;DULIEU!$M9,LEN('CT131,331'!$M$3))='CT131,331'!$M$3,LEFT(DULIEU!$W9&amp;DULIEU!$M9,LEN('CT131,331'!$M$3))='CT131,331'!$M$3),DULIEU!E9,"")</f>
        <v/>
      </c>
      <c r="F17" s="1179" t="str">
        <f>IF(OR(LEFT(DULIEU!$V9&amp;DULIEU!$M9,LEN('CT131,331'!$M$3))='CT131,331'!$M$3,LEFT(DULIEU!$W9&amp;DULIEU!$M9,LEN('CT131,331'!$M$3))='CT131,331'!$M$3),DULIEU!O9,"")</f>
        <v/>
      </c>
      <c r="G17" s="853" t="str">
        <f>IF(E17="","",IF(LEFT(DULIEU!$V9&amp;DULIEU!$M9,LEN('CT131,331'!$M$3))='CT131,331'!$M$3,DULIEU!$W9,IF(LEFT(DULIEU!$W9&amp;DULIEU!$M9,LEN('CT131,331'!$M$3))='CT131,331'!$M$3,DULIEU!$V9)))</f>
        <v/>
      </c>
      <c r="H17" s="854" t="str">
        <f>IF(LEFT(DULIEU!$V9&amp;DULIEU!$M9,LEN('CT131,331'!$M$3))='CT131,331'!$M$3,DULIEU!$X9,"")</f>
        <v/>
      </c>
      <c r="I17" s="854" t="str">
        <f>IF(LEFT(DULIEU!$W9&amp;DULIEU!$M9,LEN('CT131,331'!$M$3))='CT131,331'!$M$3,DULIEU!$X9,"")</f>
        <v/>
      </c>
      <c r="J17" s="855">
        <f>MAX($J$13+SUBTOTAL(9,$H$15:H17)-SUBTOTAL(9,$I$15:I17)-$K$13,0)</f>
        <v>1</v>
      </c>
      <c r="K17" s="855">
        <f>MAX($K$13+SUBTOTAL(9,$I$15:I17)-SUBTOTAL(9,$H$15:H17)-$J$13,0)</f>
        <v>0</v>
      </c>
      <c r="L17" s="846" t="str">
        <f t="shared" si="1"/>
        <v/>
      </c>
    </row>
    <row r="18" spans="2:12" hidden="1">
      <c r="B18" s="853" t="str">
        <f>IF(OR(LEFT(DULIEU!$V10&amp;DULIEU!$M10,LEN('CT131,331'!$M$3))='CT131,331'!$M$3,LEFT(DULIEU!$W10&amp;DULIEU!$M10,LEN('CT131,331'!$M$3))='CT131,331'!$M$3),DULIEU!D10,"")</f>
        <v/>
      </c>
      <c r="C18" s="853" t="str">
        <f>IF(OR(LEFT(DULIEU!$V10&amp;DULIEU!$M10,LEN('CT131,331'!$M$3))='CT131,331'!$M$3,LEFT(DULIEU!$W10&amp;DULIEU!$M10,LEN('CT131,331'!$M$3))='CT131,331'!$M$3),DULIEU!H10,"")</f>
        <v/>
      </c>
      <c r="D18" s="853" t="str">
        <f>IF(OR(LEFT(DULIEU!$V10&amp;DULIEU!$M10,LEN('CT131,331'!$M$3))='CT131,331'!$M$3,LEFT(DULIEU!$W10&amp;DULIEU!$M10,LEN('CT131,331'!$M$3))='CT131,331'!$M$3),DULIEU!J10,"")</f>
        <v/>
      </c>
      <c r="E18" s="853" t="str">
        <f>IF(OR(LEFT(DULIEU!$V10&amp;DULIEU!$M10,LEN('CT131,331'!$M$3))='CT131,331'!$M$3,LEFT(DULIEU!$W10&amp;DULIEU!$M10,LEN('CT131,331'!$M$3))='CT131,331'!$M$3),DULIEU!E10,"")</f>
        <v/>
      </c>
      <c r="F18" s="1179" t="str">
        <f>IF(OR(LEFT(DULIEU!$V10&amp;DULIEU!$M10,LEN('CT131,331'!$M$3))='CT131,331'!$M$3,LEFT(DULIEU!$W10&amp;DULIEU!$M10,LEN('CT131,331'!$M$3))='CT131,331'!$M$3),DULIEU!O10,"")</f>
        <v/>
      </c>
      <c r="G18" s="853" t="str">
        <f>IF(E18="","",IF(LEFT(DULIEU!$V10&amp;DULIEU!$M10,LEN('CT131,331'!$M$3))='CT131,331'!$M$3,DULIEU!$W10,IF(LEFT(DULIEU!$W10&amp;DULIEU!$M10,LEN('CT131,331'!$M$3))='CT131,331'!$M$3,DULIEU!$V10)))</f>
        <v/>
      </c>
      <c r="H18" s="854" t="str">
        <f>IF(LEFT(DULIEU!$V10&amp;DULIEU!$M10,LEN('CT131,331'!$M$3))='CT131,331'!$M$3,DULIEU!$X10,"")</f>
        <v/>
      </c>
      <c r="I18" s="854" t="str">
        <f>IF(LEFT(DULIEU!$W10&amp;DULIEU!$M10,LEN('CT131,331'!$M$3))='CT131,331'!$M$3,DULIEU!$X10,"")</f>
        <v/>
      </c>
      <c r="J18" s="855">
        <f>MAX($J$13+SUBTOTAL(9,$H$15:H18)-SUBTOTAL(9,$I$15:I18)-$K$13,0)</f>
        <v>1</v>
      </c>
      <c r="K18" s="855">
        <f>MAX($K$13+SUBTOTAL(9,$I$15:I18)-SUBTOTAL(9,$H$15:H18)-$J$13,0)</f>
        <v>0</v>
      </c>
      <c r="L18" s="846" t="str">
        <f t="shared" si="1"/>
        <v/>
      </c>
    </row>
    <row r="19" spans="2:12" hidden="1">
      <c r="B19" s="853" t="str">
        <f>IF(OR(LEFT(DULIEU!$V11&amp;DULIEU!$M11,LEN('CT131,331'!$M$3))='CT131,331'!$M$3,LEFT(DULIEU!$W11&amp;DULIEU!$M11,LEN('CT131,331'!$M$3))='CT131,331'!$M$3),DULIEU!D11,"")</f>
        <v/>
      </c>
      <c r="C19" s="853" t="str">
        <f>IF(OR(LEFT(DULIEU!$V11&amp;DULIEU!$M11,LEN('CT131,331'!$M$3))='CT131,331'!$M$3,LEFT(DULIEU!$W11&amp;DULIEU!$M11,LEN('CT131,331'!$M$3))='CT131,331'!$M$3),DULIEU!H11,"")</f>
        <v/>
      </c>
      <c r="D19" s="853" t="str">
        <f>IF(OR(LEFT(DULIEU!$V11&amp;DULIEU!$M11,LEN('CT131,331'!$M$3))='CT131,331'!$M$3,LEFT(DULIEU!$W11&amp;DULIEU!$M11,LEN('CT131,331'!$M$3))='CT131,331'!$M$3),DULIEU!J11,"")</f>
        <v/>
      </c>
      <c r="E19" s="853" t="str">
        <f>IF(OR(LEFT(DULIEU!$V11&amp;DULIEU!$M11,LEN('CT131,331'!$M$3))='CT131,331'!$M$3,LEFT(DULIEU!$W11&amp;DULIEU!$M11,LEN('CT131,331'!$M$3))='CT131,331'!$M$3),DULIEU!E11,"")</f>
        <v/>
      </c>
      <c r="F19" s="1179" t="str">
        <f>IF(OR(LEFT(DULIEU!$V11&amp;DULIEU!$M11,LEN('CT131,331'!$M$3))='CT131,331'!$M$3,LEFT(DULIEU!$W11&amp;DULIEU!$M11,LEN('CT131,331'!$M$3))='CT131,331'!$M$3),DULIEU!O11,"")</f>
        <v/>
      </c>
      <c r="G19" s="853" t="str">
        <f>IF(E19="","",IF(LEFT(DULIEU!$V11&amp;DULIEU!$M11,LEN('CT131,331'!$M$3))='CT131,331'!$M$3,DULIEU!$W11,IF(LEFT(DULIEU!$W11&amp;DULIEU!$M11,LEN('CT131,331'!$M$3))='CT131,331'!$M$3,DULIEU!$V11)))</f>
        <v/>
      </c>
      <c r="H19" s="854" t="str">
        <f>IF(LEFT(DULIEU!$V11&amp;DULIEU!$M11,LEN('CT131,331'!$M$3))='CT131,331'!$M$3,DULIEU!$X11,"")</f>
        <v/>
      </c>
      <c r="I19" s="854" t="str">
        <f>IF(LEFT(DULIEU!$W11&amp;DULIEU!$M11,LEN('CT131,331'!$M$3))='CT131,331'!$M$3,DULIEU!$X11,"")</f>
        <v/>
      </c>
      <c r="J19" s="855">
        <f>MAX($J$13+SUBTOTAL(9,$H$15:H19)-SUBTOTAL(9,$I$15:I19)-$K$13,0)</f>
        <v>1</v>
      </c>
      <c r="K19" s="855">
        <f>MAX($K$13+SUBTOTAL(9,$I$15:I19)-SUBTOTAL(9,$H$15:H19)-$J$13,0)</f>
        <v>0</v>
      </c>
      <c r="L19" s="846" t="str">
        <f t="shared" si="1"/>
        <v/>
      </c>
    </row>
    <row r="20" spans="2:12" hidden="1">
      <c r="B20" s="853" t="str">
        <f>IF(OR(LEFT(DULIEU!$V12&amp;DULIEU!$M12,LEN('CT131,331'!$M$3))='CT131,331'!$M$3,LEFT(DULIEU!$W12&amp;DULIEU!$M12,LEN('CT131,331'!$M$3))='CT131,331'!$M$3),DULIEU!D12,"")</f>
        <v/>
      </c>
      <c r="C20" s="853" t="str">
        <f>IF(OR(LEFT(DULIEU!$V12&amp;DULIEU!$M12,LEN('CT131,331'!$M$3))='CT131,331'!$M$3,LEFT(DULIEU!$W12&amp;DULIEU!$M12,LEN('CT131,331'!$M$3))='CT131,331'!$M$3),DULIEU!H12,"")</f>
        <v/>
      </c>
      <c r="D20" s="853" t="str">
        <f>IF(OR(LEFT(DULIEU!$V12&amp;DULIEU!$M12,LEN('CT131,331'!$M$3))='CT131,331'!$M$3,LEFT(DULIEU!$W12&amp;DULIEU!$M12,LEN('CT131,331'!$M$3))='CT131,331'!$M$3),DULIEU!J12,"")</f>
        <v/>
      </c>
      <c r="E20" s="853" t="str">
        <f>IF(OR(LEFT(DULIEU!$V12&amp;DULIEU!$M12,LEN('CT131,331'!$M$3))='CT131,331'!$M$3,LEFT(DULIEU!$W12&amp;DULIEU!$M12,LEN('CT131,331'!$M$3))='CT131,331'!$M$3),DULIEU!E12,"")</f>
        <v/>
      </c>
      <c r="F20" s="1179" t="str">
        <f>IF(OR(LEFT(DULIEU!$V12&amp;DULIEU!$M12,LEN('CT131,331'!$M$3))='CT131,331'!$M$3,LEFT(DULIEU!$W12&amp;DULIEU!$M12,LEN('CT131,331'!$M$3))='CT131,331'!$M$3),DULIEU!O12,"")</f>
        <v/>
      </c>
      <c r="G20" s="853" t="str">
        <f>IF(E20="","",IF(LEFT(DULIEU!$V12&amp;DULIEU!$M12,LEN('CT131,331'!$M$3))='CT131,331'!$M$3,DULIEU!$W12,IF(LEFT(DULIEU!$W12&amp;DULIEU!$M12,LEN('CT131,331'!$M$3))='CT131,331'!$M$3,DULIEU!$V12)))</f>
        <v/>
      </c>
      <c r="H20" s="854" t="str">
        <f>IF(LEFT(DULIEU!$V12&amp;DULIEU!$M12,LEN('CT131,331'!$M$3))='CT131,331'!$M$3,DULIEU!$X12,"")</f>
        <v/>
      </c>
      <c r="I20" s="854" t="str">
        <f>IF(LEFT(DULIEU!$W12&amp;DULIEU!$M12,LEN('CT131,331'!$M$3))='CT131,331'!$M$3,DULIEU!$X12,"")</f>
        <v/>
      </c>
      <c r="J20" s="855">
        <f>MAX($J$13+SUBTOTAL(9,$H$15:H20)-SUBTOTAL(9,$I$15:I20)-$K$13,0)</f>
        <v>1</v>
      </c>
      <c r="K20" s="855">
        <f>MAX($K$13+SUBTOTAL(9,$I$15:I20)-SUBTOTAL(9,$H$15:H20)-$J$13,0)</f>
        <v>0</v>
      </c>
      <c r="L20" s="846" t="str">
        <f t="shared" si="1"/>
        <v/>
      </c>
    </row>
    <row r="21" spans="2:12" hidden="1">
      <c r="B21" s="853" t="str">
        <f>IF(OR(LEFT(DULIEU!$V13&amp;DULIEU!$M13,LEN('CT131,331'!$M$3))='CT131,331'!$M$3,LEFT(DULIEU!$W13&amp;DULIEU!$M13,LEN('CT131,331'!$M$3))='CT131,331'!$M$3),DULIEU!D13,"")</f>
        <v/>
      </c>
      <c r="C21" s="853" t="str">
        <f>IF(OR(LEFT(DULIEU!$V13&amp;DULIEU!$M13,LEN('CT131,331'!$M$3))='CT131,331'!$M$3,LEFT(DULIEU!$W13&amp;DULIEU!$M13,LEN('CT131,331'!$M$3))='CT131,331'!$M$3),DULIEU!H13,"")</f>
        <v/>
      </c>
      <c r="D21" s="853" t="str">
        <f>IF(OR(LEFT(DULIEU!$V13&amp;DULIEU!$M13,LEN('CT131,331'!$M$3))='CT131,331'!$M$3,LEFT(DULIEU!$W13&amp;DULIEU!$M13,LEN('CT131,331'!$M$3))='CT131,331'!$M$3),DULIEU!J13,"")</f>
        <v/>
      </c>
      <c r="E21" s="853" t="str">
        <f>IF(OR(LEFT(DULIEU!$V13&amp;DULIEU!$M13,LEN('CT131,331'!$M$3))='CT131,331'!$M$3,LEFT(DULIEU!$W13&amp;DULIEU!$M13,LEN('CT131,331'!$M$3))='CT131,331'!$M$3),DULIEU!E13,"")</f>
        <v/>
      </c>
      <c r="F21" s="1179" t="str">
        <f>IF(OR(LEFT(DULIEU!$V13&amp;DULIEU!$M13,LEN('CT131,331'!$M$3))='CT131,331'!$M$3,LEFT(DULIEU!$W13&amp;DULIEU!$M13,LEN('CT131,331'!$M$3))='CT131,331'!$M$3),DULIEU!O13,"")</f>
        <v/>
      </c>
      <c r="G21" s="853" t="str">
        <f>IF(E21="","",IF(LEFT(DULIEU!$V13&amp;DULIEU!$M13,LEN('CT131,331'!$M$3))='CT131,331'!$M$3,DULIEU!$W13,IF(LEFT(DULIEU!$W13&amp;DULIEU!$M13,LEN('CT131,331'!$M$3))='CT131,331'!$M$3,DULIEU!$V13)))</f>
        <v/>
      </c>
      <c r="H21" s="854" t="str">
        <f>IF(LEFT(DULIEU!$V13&amp;DULIEU!$M13,LEN('CT131,331'!$M$3))='CT131,331'!$M$3,DULIEU!$X13,"")</f>
        <v/>
      </c>
      <c r="I21" s="854" t="str">
        <f>IF(LEFT(DULIEU!$W13&amp;DULIEU!$M13,LEN('CT131,331'!$M$3))='CT131,331'!$M$3,DULIEU!$X13,"")</f>
        <v/>
      </c>
      <c r="J21" s="855">
        <f>MAX($J$13+SUBTOTAL(9,$H$15:H21)-SUBTOTAL(9,$I$15:I21)-$K$13,0)</f>
        <v>1</v>
      </c>
      <c r="K21" s="855">
        <f>MAX($K$13+SUBTOTAL(9,$I$15:I21)-SUBTOTAL(9,$H$15:H21)-$J$13,0)</f>
        <v>0</v>
      </c>
      <c r="L21" s="846" t="str">
        <f t="shared" si="1"/>
        <v/>
      </c>
    </row>
    <row r="22" spans="2:12" hidden="1">
      <c r="B22" s="853" t="str">
        <f>IF(OR(LEFT(DULIEU!$V14&amp;DULIEU!$M14,LEN('CT131,331'!$M$3))='CT131,331'!$M$3,LEFT(DULIEU!$W14&amp;DULIEU!$M14,LEN('CT131,331'!$M$3))='CT131,331'!$M$3),DULIEU!D14,"")</f>
        <v/>
      </c>
      <c r="C22" s="853" t="str">
        <f>IF(OR(LEFT(DULIEU!$V14&amp;DULIEU!$M14,LEN('CT131,331'!$M$3))='CT131,331'!$M$3,LEFT(DULIEU!$W14&amp;DULIEU!$M14,LEN('CT131,331'!$M$3))='CT131,331'!$M$3),DULIEU!H14,"")</f>
        <v/>
      </c>
      <c r="D22" s="853" t="str">
        <f>IF(OR(LEFT(DULIEU!$V14&amp;DULIEU!$M14,LEN('CT131,331'!$M$3))='CT131,331'!$M$3,LEFT(DULIEU!$W14&amp;DULIEU!$M14,LEN('CT131,331'!$M$3))='CT131,331'!$M$3),DULIEU!J14,"")</f>
        <v/>
      </c>
      <c r="E22" s="853" t="str">
        <f>IF(OR(LEFT(DULIEU!$V14&amp;DULIEU!$M14,LEN('CT131,331'!$M$3))='CT131,331'!$M$3,LEFT(DULIEU!$W14&amp;DULIEU!$M14,LEN('CT131,331'!$M$3))='CT131,331'!$M$3),DULIEU!E14,"")</f>
        <v/>
      </c>
      <c r="F22" s="1179" t="str">
        <f>IF(OR(LEFT(DULIEU!$V14&amp;DULIEU!$M14,LEN('CT131,331'!$M$3))='CT131,331'!$M$3,LEFT(DULIEU!$W14&amp;DULIEU!$M14,LEN('CT131,331'!$M$3))='CT131,331'!$M$3),DULIEU!O14,"")</f>
        <v/>
      </c>
      <c r="G22" s="853" t="str">
        <f>IF(E22="","",IF(LEFT(DULIEU!$V14&amp;DULIEU!$M14,LEN('CT131,331'!$M$3))='CT131,331'!$M$3,DULIEU!$W14,IF(LEFT(DULIEU!$W14&amp;DULIEU!$M14,LEN('CT131,331'!$M$3))='CT131,331'!$M$3,DULIEU!$V14)))</f>
        <v/>
      </c>
      <c r="H22" s="854" t="str">
        <f>IF(LEFT(DULIEU!$V14&amp;DULIEU!$M14,LEN('CT131,331'!$M$3))='CT131,331'!$M$3,DULIEU!$X14,"")</f>
        <v/>
      </c>
      <c r="I22" s="854" t="str">
        <f>IF(LEFT(DULIEU!$W14&amp;DULIEU!$M14,LEN('CT131,331'!$M$3))='CT131,331'!$M$3,DULIEU!$X14,"")</f>
        <v/>
      </c>
      <c r="J22" s="855">
        <f>MAX($J$13+SUBTOTAL(9,$H$15:H22)-SUBTOTAL(9,$I$15:I22)-$K$13,0)</f>
        <v>1</v>
      </c>
      <c r="K22" s="855">
        <f>MAX($K$13+SUBTOTAL(9,$I$15:I22)-SUBTOTAL(9,$H$15:H22)-$J$13,0)</f>
        <v>0</v>
      </c>
      <c r="L22" s="846" t="str">
        <f t="shared" si="1"/>
        <v/>
      </c>
    </row>
    <row r="23" spans="2:12" hidden="1">
      <c r="B23" s="853" t="str">
        <f>IF(OR(LEFT(DULIEU!$V15&amp;DULIEU!$M15,LEN('CT131,331'!$M$3))='CT131,331'!$M$3,LEFT(DULIEU!$W15&amp;DULIEU!$M15,LEN('CT131,331'!$M$3))='CT131,331'!$M$3),DULIEU!D15,"")</f>
        <v/>
      </c>
      <c r="C23" s="853" t="str">
        <f>IF(OR(LEFT(DULIEU!$V15&amp;DULIEU!$M15,LEN('CT131,331'!$M$3))='CT131,331'!$M$3,LEFT(DULIEU!$W15&amp;DULIEU!$M15,LEN('CT131,331'!$M$3))='CT131,331'!$M$3),DULIEU!H15,"")</f>
        <v/>
      </c>
      <c r="D23" s="853" t="str">
        <f>IF(OR(LEFT(DULIEU!$V15&amp;DULIEU!$M15,LEN('CT131,331'!$M$3))='CT131,331'!$M$3,LEFT(DULIEU!$W15&amp;DULIEU!$M15,LEN('CT131,331'!$M$3))='CT131,331'!$M$3),DULIEU!J15,"")</f>
        <v/>
      </c>
      <c r="E23" s="853" t="str">
        <f>IF(OR(LEFT(DULIEU!$V15&amp;DULIEU!$M15,LEN('CT131,331'!$M$3))='CT131,331'!$M$3,LEFT(DULIEU!$W15&amp;DULIEU!$M15,LEN('CT131,331'!$M$3))='CT131,331'!$M$3),DULIEU!E15,"")</f>
        <v/>
      </c>
      <c r="F23" s="1179" t="str">
        <f>IF(OR(LEFT(DULIEU!$V15&amp;DULIEU!$M15,LEN('CT131,331'!$M$3))='CT131,331'!$M$3,LEFT(DULIEU!$W15&amp;DULIEU!$M15,LEN('CT131,331'!$M$3))='CT131,331'!$M$3),DULIEU!O15,"")</f>
        <v/>
      </c>
      <c r="G23" s="853" t="str">
        <f>IF(E23="","",IF(LEFT(DULIEU!$V15&amp;DULIEU!$M15,LEN('CT131,331'!$M$3))='CT131,331'!$M$3,DULIEU!$W15,IF(LEFT(DULIEU!$W15&amp;DULIEU!$M15,LEN('CT131,331'!$M$3))='CT131,331'!$M$3,DULIEU!$V15)))</f>
        <v/>
      </c>
      <c r="H23" s="854" t="str">
        <f>IF(LEFT(DULIEU!$V15&amp;DULIEU!$M15,LEN('CT131,331'!$M$3))='CT131,331'!$M$3,DULIEU!$X15,"")</f>
        <v/>
      </c>
      <c r="I23" s="854" t="str">
        <f>IF(LEFT(DULIEU!$W15&amp;DULIEU!$M15,LEN('CT131,331'!$M$3))='CT131,331'!$M$3,DULIEU!$X15,"")</f>
        <v/>
      </c>
      <c r="J23" s="855">
        <f>MAX($J$13+SUBTOTAL(9,$H$15:H23)-SUBTOTAL(9,$I$15:I23)-$K$13,0)</f>
        <v>1</v>
      </c>
      <c r="K23" s="855">
        <f>MAX($K$13+SUBTOTAL(9,$I$15:I23)-SUBTOTAL(9,$H$15:H23)-$J$13,0)</f>
        <v>0</v>
      </c>
      <c r="L23" s="846" t="str">
        <f t="shared" si="1"/>
        <v/>
      </c>
    </row>
    <row r="24" spans="2:12" hidden="1">
      <c r="B24" s="853" t="str">
        <f>IF(OR(LEFT(DULIEU!$V16&amp;DULIEU!$M16,LEN('CT131,331'!$M$3))='CT131,331'!$M$3,LEFT(DULIEU!$W16&amp;DULIEU!$M16,LEN('CT131,331'!$M$3))='CT131,331'!$M$3),DULIEU!D16,"")</f>
        <v/>
      </c>
      <c r="C24" s="853" t="str">
        <f>IF(OR(LEFT(DULIEU!$V16&amp;DULIEU!$M16,LEN('CT131,331'!$M$3))='CT131,331'!$M$3,LEFT(DULIEU!$W16&amp;DULIEU!$M16,LEN('CT131,331'!$M$3))='CT131,331'!$M$3),DULIEU!H16,"")</f>
        <v/>
      </c>
      <c r="D24" s="853" t="str">
        <f>IF(OR(LEFT(DULIEU!$V16&amp;DULIEU!$M16,LEN('CT131,331'!$M$3))='CT131,331'!$M$3,LEFT(DULIEU!$W16&amp;DULIEU!$M16,LEN('CT131,331'!$M$3))='CT131,331'!$M$3),DULIEU!J16,"")</f>
        <v/>
      </c>
      <c r="E24" s="853" t="str">
        <f>IF(OR(LEFT(DULIEU!$V16&amp;DULIEU!$M16,LEN('CT131,331'!$M$3))='CT131,331'!$M$3,LEFT(DULIEU!$W16&amp;DULIEU!$M16,LEN('CT131,331'!$M$3))='CT131,331'!$M$3),DULIEU!E16,"")</f>
        <v/>
      </c>
      <c r="F24" s="1179" t="str">
        <f>IF(OR(LEFT(DULIEU!$V16&amp;DULIEU!$M16,LEN('CT131,331'!$M$3))='CT131,331'!$M$3,LEFT(DULIEU!$W16&amp;DULIEU!$M16,LEN('CT131,331'!$M$3))='CT131,331'!$M$3),DULIEU!O16,"")</f>
        <v/>
      </c>
      <c r="G24" s="853" t="str">
        <f>IF(E24="","",IF(LEFT(DULIEU!$V16&amp;DULIEU!$M16,LEN('CT131,331'!$M$3))='CT131,331'!$M$3,DULIEU!$W16,IF(LEFT(DULIEU!$W16&amp;DULIEU!$M16,LEN('CT131,331'!$M$3))='CT131,331'!$M$3,DULIEU!$V16)))</f>
        <v/>
      </c>
      <c r="H24" s="854" t="str">
        <f>IF(LEFT(DULIEU!$V16&amp;DULIEU!$M16,LEN('CT131,331'!$M$3))='CT131,331'!$M$3,DULIEU!$X16,"")</f>
        <v/>
      </c>
      <c r="I24" s="854" t="str">
        <f>IF(LEFT(DULIEU!$W16&amp;DULIEU!$M16,LEN('CT131,331'!$M$3))='CT131,331'!$M$3,DULIEU!$X16,"")</f>
        <v/>
      </c>
      <c r="J24" s="855">
        <f>MAX($J$13+SUBTOTAL(9,$H$15:H24)-SUBTOTAL(9,$I$15:I24)-$K$13,0)</f>
        <v>1</v>
      </c>
      <c r="K24" s="855">
        <f>MAX($K$13+SUBTOTAL(9,$I$15:I24)-SUBTOTAL(9,$H$15:H24)-$J$13,0)</f>
        <v>0</v>
      </c>
      <c r="L24" s="846" t="str">
        <f t="shared" si="1"/>
        <v/>
      </c>
    </row>
    <row r="25" spans="2:12" hidden="1">
      <c r="B25" s="853" t="str">
        <f>IF(OR(LEFT(DULIEU!$V17&amp;DULIEU!$M17,LEN('CT131,331'!$M$3))='CT131,331'!$M$3,LEFT(DULIEU!$W17&amp;DULIEU!$M17,LEN('CT131,331'!$M$3))='CT131,331'!$M$3),DULIEU!D17,"")</f>
        <v/>
      </c>
      <c r="C25" s="853" t="str">
        <f>IF(OR(LEFT(DULIEU!$V17&amp;DULIEU!$M17,LEN('CT131,331'!$M$3))='CT131,331'!$M$3,LEFT(DULIEU!$W17&amp;DULIEU!$M17,LEN('CT131,331'!$M$3))='CT131,331'!$M$3),DULIEU!H17,"")</f>
        <v/>
      </c>
      <c r="D25" s="853" t="str">
        <f>IF(OR(LEFT(DULIEU!$V17&amp;DULIEU!$M17,LEN('CT131,331'!$M$3))='CT131,331'!$M$3,LEFT(DULIEU!$W17&amp;DULIEU!$M17,LEN('CT131,331'!$M$3))='CT131,331'!$M$3),DULIEU!J17,"")</f>
        <v/>
      </c>
      <c r="E25" s="853" t="str">
        <f>IF(OR(LEFT(DULIEU!$V17&amp;DULIEU!$M17,LEN('CT131,331'!$M$3))='CT131,331'!$M$3,LEFT(DULIEU!$W17&amp;DULIEU!$M17,LEN('CT131,331'!$M$3))='CT131,331'!$M$3),DULIEU!E17,"")</f>
        <v/>
      </c>
      <c r="F25" s="1179" t="str">
        <f>IF(OR(LEFT(DULIEU!$V17&amp;DULIEU!$M17,LEN('CT131,331'!$M$3))='CT131,331'!$M$3,LEFT(DULIEU!$W17&amp;DULIEU!$M17,LEN('CT131,331'!$M$3))='CT131,331'!$M$3),DULIEU!O17,"")</f>
        <v/>
      </c>
      <c r="G25" s="853" t="str">
        <f>IF(E25="","",IF(LEFT(DULIEU!$V17&amp;DULIEU!$M17,LEN('CT131,331'!$M$3))='CT131,331'!$M$3,DULIEU!$W17,IF(LEFT(DULIEU!$W17&amp;DULIEU!$M17,LEN('CT131,331'!$M$3))='CT131,331'!$M$3,DULIEU!$V17)))</f>
        <v/>
      </c>
      <c r="H25" s="854" t="str">
        <f>IF(LEFT(DULIEU!$V17&amp;DULIEU!$M17,LEN('CT131,331'!$M$3))='CT131,331'!$M$3,DULIEU!$X17,"")</f>
        <v/>
      </c>
      <c r="I25" s="854" t="str">
        <f>IF(LEFT(DULIEU!$W17&amp;DULIEU!$M17,LEN('CT131,331'!$M$3))='CT131,331'!$M$3,DULIEU!$X17,"")</f>
        <v/>
      </c>
      <c r="J25" s="855">
        <f>MAX($J$13+SUBTOTAL(9,$H$15:H25)-SUBTOTAL(9,$I$15:I25)-$K$13,0)</f>
        <v>1</v>
      </c>
      <c r="K25" s="855">
        <f>MAX($K$13+SUBTOTAL(9,$I$15:I25)-SUBTOTAL(9,$H$15:H25)-$J$13,0)</f>
        <v>0</v>
      </c>
      <c r="L25" s="846" t="str">
        <f t="shared" si="1"/>
        <v/>
      </c>
    </row>
    <row r="26" spans="2:12" hidden="1">
      <c r="B26" s="853" t="str">
        <f>IF(OR(LEFT(DULIEU!$V18&amp;DULIEU!$M18,LEN('CT131,331'!$M$3))='CT131,331'!$M$3,LEFT(DULIEU!$W18&amp;DULIEU!$M18,LEN('CT131,331'!$M$3))='CT131,331'!$M$3),DULIEU!D18,"")</f>
        <v/>
      </c>
      <c r="C26" s="853" t="str">
        <f>IF(OR(LEFT(DULIEU!$V18&amp;DULIEU!$M18,LEN('CT131,331'!$M$3))='CT131,331'!$M$3,LEFT(DULIEU!$W18&amp;DULIEU!$M18,LEN('CT131,331'!$M$3))='CT131,331'!$M$3),DULIEU!H18,"")</f>
        <v/>
      </c>
      <c r="D26" s="853" t="str">
        <f>IF(OR(LEFT(DULIEU!$V18&amp;DULIEU!$M18,LEN('CT131,331'!$M$3))='CT131,331'!$M$3,LEFT(DULIEU!$W18&amp;DULIEU!$M18,LEN('CT131,331'!$M$3))='CT131,331'!$M$3),DULIEU!J18,"")</f>
        <v/>
      </c>
      <c r="E26" s="853" t="str">
        <f>IF(OR(LEFT(DULIEU!$V18&amp;DULIEU!$M18,LEN('CT131,331'!$M$3))='CT131,331'!$M$3,LEFT(DULIEU!$W18&amp;DULIEU!$M18,LEN('CT131,331'!$M$3))='CT131,331'!$M$3),DULIEU!E18,"")</f>
        <v/>
      </c>
      <c r="F26" s="1179" t="str">
        <f>IF(OR(LEFT(DULIEU!$V18&amp;DULIEU!$M18,LEN('CT131,331'!$M$3))='CT131,331'!$M$3,LEFT(DULIEU!$W18&amp;DULIEU!$M18,LEN('CT131,331'!$M$3))='CT131,331'!$M$3),DULIEU!O18,"")</f>
        <v/>
      </c>
      <c r="G26" s="853" t="str">
        <f>IF(E26="","",IF(LEFT(DULIEU!$V18&amp;DULIEU!$M18,LEN('CT131,331'!$M$3))='CT131,331'!$M$3,DULIEU!$W18,IF(LEFT(DULIEU!$W18&amp;DULIEU!$M18,LEN('CT131,331'!$M$3))='CT131,331'!$M$3,DULIEU!$V18)))</f>
        <v/>
      </c>
      <c r="H26" s="854" t="str">
        <f>IF(LEFT(DULIEU!$V18&amp;DULIEU!$M18,LEN('CT131,331'!$M$3))='CT131,331'!$M$3,DULIEU!$X18,"")</f>
        <v/>
      </c>
      <c r="I26" s="854" t="str">
        <f>IF(LEFT(DULIEU!$W18&amp;DULIEU!$M18,LEN('CT131,331'!$M$3))='CT131,331'!$M$3,DULIEU!$X18,"")</f>
        <v/>
      </c>
      <c r="J26" s="855">
        <f>MAX($J$13+SUBTOTAL(9,$H$15:H26)-SUBTOTAL(9,$I$15:I26)-$K$13,0)</f>
        <v>1</v>
      </c>
      <c r="K26" s="855">
        <f>MAX($K$13+SUBTOTAL(9,$I$15:I26)-SUBTOTAL(9,$H$15:H26)-$J$13,0)</f>
        <v>0</v>
      </c>
      <c r="L26" s="846" t="str">
        <f t="shared" si="1"/>
        <v/>
      </c>
    </row>
    <row r="27" spans="2:12" hidden="1">
      <c r="B27" s="853" t="str">
        <f>IF(OR(LEFT(DULIEU!$V19&amp;DULIEU!$M19,LEN('CT131,331'!$M$3))='CT131,331'!$M$3,LEFT(DULIEU!$W19&amp;DULIEU!$M19,LEN('CT131,331'!$M$3))='CT131,331'!$M$3),DULIEU!D19,"")</f>
        <v/>
      </c>
      <c r="C27" s="853" t="str">
        <f>IF(OR(LEFT(DULIEU!$V19&amp;DULIEU!$M19,LEN('CT131,331'!$M$3))='CT131,331'!$M$3,LEFT(DULIEU!$W19&amp;DULIEU!$M19,LEN('CT131,331'!$M$3))='CT131,331'!$M$3),DULIEU!H19,"")</f>
        <v/>
      </c>
      <c r="D27" s="853" t="str">
        <f>IF(OR(LEFT(DULIEU!$V19&amp;DULIEU!$M19,LEN('CT131,331'!$M$3))='CT131,331'!$M$3,LEFT(DULIEU!$W19&amp;DULIEU!$M19,LEN('CT131,331'!$M$3))='CT131,331'!$M$3),DULIEU!J19,"")</f>
        <v/>
      </c>
      <c r="E27" s="853" t="str">
        <f>IF(OR(LEFT(DULIEU!$V19&amp;DULIEU!$M19,LEN('CT131,331'!$M$3))='CT131,331'!$M$3,LEFT(DULIEU!$W19&amp;DULIEU!$M19,LEN('CT131,331'!$M$3))='CT131,331'!$M$3),DULIEU!E19,"")</f>
        <v/>
      </c>
      <c r="F27" s="1179" t="str">
        <f>IF(OR(LEFT(DULIEU!$V19&amp;DULIEU!$M19,LEN('CT131,331'!$M$3))='CT131,331'!$M$3,LEFT(DULIEU!$W19&amp;DULIEU!$M19,LEN('CT131,331'!$M$3))='CT131,331'!$M$3),DULIEU!O19,"")</f>
        <v/>
      </c>
      <c r="G27" s="853" t="str">
        <f>IF(E27="","",IF(LEFT(DULIEU!$V19&amp;DULIEU!$M19,LEN('CT131,331'!$M$3))='CT131,331'!$M$3,DULIEU!$W19,IF(LEFT(DULIEU!$W19&amp;DULIEU!$M19,LEN('CT131,331'!$M$3))='CT131,331'!$M$3,DULIEU!$V19)))</f>
        <v/>
      </c>
      <c r="H27" s="854" t="str">
        <f>IF(LEFT(DULIEU!$V19&amp;DULIEU!$M19,LEN('CT131,331'!$M$3))='CT131,331'!$M$3,DULIEU!$X19,"")</f>
        <v/>
      </c>
      <c r="I27" s="854" t="str">
        <f>IF(LEFT(DULIEU!$W19&amp;DULIEU!$M19,LEN('CT131,331'!$M$3))='CT131,331'!$M$3,DULIEU!$X19,"")</f>
        <v/>
      </c>
      <c r="J27" s="855">
        <f>MAX($J$13+SUBTOTAL(9,$H$15:H27)-SUBTOTAL(9,$I$15:I27)-$K$13,0)</f>
        <v>1</v>
      </c>
      <c r="K27" s="855">
        <f>MAX($K$13+SUBTOTAL(9,$I$15:I27)-SUBTOTAL(9,$H$15:H27)-$J$13,0)</f>
        <v>0</v>
      </c>
      <c r="L27" s="846" t="str">
        <f t="shared" si="1"/>
        <v/>
      </c>
    </row>
    <row r="28" spans="2:12" hidden="1">
      <c r="B28" s="853" t="str">
        <f>IF(OR(LEFT(DULIEU!$V20&amp;DULIEU!$M20,LEN('CT131,331'!$M$3))='CT131,331'!$M$3,LEFT(DULIEU!$W20&amp;DULIEU!$M20,LEN('CT131,331'!$M$3))='CT131,331'!$M$3),DULIEU!D20,"")</f>
        <v/>
      </c>
      <c r="C28" s="853" t="str">
        <f>IF(OR(LEFT(DULIEU!$V20&amp;DULIEU!$M20,LEN('CT131,331'!$M$3))='CT131,331'!$M$3,LEFT(DULIEU!$W20&amp;DULIEU!$M20,LEN('CT131,331'!$M$3))='CT131,331'!$M$3),DULIEU!H20,"")</f>
        <v/>
      </c>
      <c r="D28" s="853" t="str">
        <f>IF(OR(LEFT(DULIEU!$V20&amp;DULIEU!$M20,LEN('CT131,331'!$M$3))='CT131,331'!$M$3,LEFT(DULIEU!$W20&amp;DULIEU!$M20,LEN('CT131,331'!$M$3))='CT131,331'!$M$3),DULIEU!J20,"")</f>
        <v/>
      </c>
      <c r="E28" s="853" t="str">
        <f>IF(OR(LEFT(DULIEU!$V20&amp;DULIEU!$M20,LEN('CT131,331'!$M$3))='CT131,331'!$M$3,LEFT(DULIEU!$W20&amp;DULIEU!$M20,LEN('CT131,331'!$M$3))='CT131,331'!$M$3),DULIEU!E20,"")</f>
        <v/>
      </c>
      <c r="F28" s="1179" t="str">
        <f>IF(OR(LEFT(DULIEU!$V20&amp;DULIEU!$M20,LEN('CT131,331'!$M$3))='CT131,331'!$M$3,LEFT(DULIEU!$W20&amp;DULIEU!$M20,LEN('CT131,331'!$M$3))='CT131,331'!$M$3),DULIEU!O20,"")</f>
        <v/>
      </c>
      <c r="G28" s="853" t="str">
        <f>IF(E28="","",IF(LEFT(DULIEU!$V20&amp;DULIEU!$M20,LEN('CT131,331'!$M$3))='CT131,331'!$M$3,DULIEU!$W20,IF(LEFT(DULIEU!$W20&amp;DULIEU!$M20,LEN('CT131,331'!$M$3))='CT131,331'!$M$3,DULIEU!$V20)))</f>
        <v/>
      </c>
      <c r="H28" s="854" t="str">
        <f>IF(LEFT(DULIEU!$V20&amp;DULIEU!$M20,LEN('CT131,331'!$M$3))='CT131,331'!$M$3,DULIEU!$X20,"")</f>
        <v/>
      </c>
      <c r="I28" s="854" t="str">
        <f>IF(LEFT(DULIEU!$W20&amp;DULIEU!$M20,LEN('CT131,331'!$M$3))='CT131,331'!$M$3,DULIEU!$X20,"")</f>
        <v/>
      </c>
      <c r="J28" s="855">
        <f>MAX($J$13+SUBTOTAL(9,$H$15:H28)-SUBTOTAL(9,$I$15:I28)-$K$13,0)</f>
        <v>1</v>
      </c>
      <c r="K28" s="855">
        <f>MAX($K$13+SUBTOTAL(9,$I$15:I28)-SUBTOTAL(9,$H$15:H28)-$J$13,0)</f>
        <v>0</v>
      </c>
      <c r="L28" s="846" t="str">
        <f t="shared" si="1"/>
        <v/>
      </c>
    </row>
    <row r="29" spans="2:12" hidden="1">
      <c r="B29" s="853" t="str">
        <f>IF(OR(LEFT(DULIEU!$V21&amp;DULIEU!$M21,LEN('CT131,331'!$M$3))='CT131,331'!$M$3,LEFT(DULIEU!$W21&amp;DULIEU!$M21,LEN('CT131,331'!$M$3))='CT131,331'!$M$3),DULIEU!D21,"")</f>
        <v/>
      </c>
      <c r="C29" s="853" t="str">
        <f>IF(OR(LEFT(DULIEU!$V21&amp;DULIEU!$M21,LEN('CT131,331'!$M$3))='CT131,331'!$M$3,LEFT(DULIEU!$W21&amp;DULIEU!$M21,LEN('CT131,331'!$M$3))='CT131,331'!$M$3),DULIEU!H21,"")</f>
        <v/>
      </c>
      <c r="D29" s="853" t="str">
        <f>IF(OR(LEFT(DULIEU!$V21&amp;DULIEU!$M21,LEN('CT131,331'!$M$3))='CT131,331'!$M$3,LEFT(DULIEU!$W21&amp;DULIEU!$M21,LEN('CT131,331'!$M$3))='CT131,331'!$M$3),DULIEU!J21,"")</f>
        <v/>
      </c>
      <c r="E29" s="853" t="str">
        <f>IF(OR(LEFT(DULIEU!$V21&amp;DULIEU!$M21,LEN('CT131,331'!$M$3))='CT131,331'!$M$3,LEFT(DULIEU!$W21&amp;DULIEU!$M21,LEN('CT131,331'!$M$3))='CT131,331'!$M$3),DULIEU!E21,"")</f>
        <v/>
      </c>
      <c r="F29" s="1179" t="str">
        <f>IF(OR(LEFT(DULIEU!$V21&amp;DULIEU!$M21,LEN('CT131,331'!$M$3))='CT131,331'!$M$3,LEFT(DULIEU!$W21&amp;DULIEU!$M21,LEN('CT131,331'!$M$3))='CT131,331'!$M$3),DULIEU!O21,"")</f>
        <v/>
      </c>
      <c r="G29" s="853" t="str">
        <f>IF(E29="","",IF(LEFT(DULIEU!$V21&amp;DULIEU!$M21,LEN('CT131,331'!$M$3))='CT131,331'!$M$3,DULIEU!$W21,IF(LEFT(DULIEU!$W21&amp;DULIEU!$M21,LEN('CT131,331'!$M$3))='CT131,331'!$M$3,DULIEU!$V21)))</f>
        <v/>
      </c>
      <c r="H29" s="854" t="str">
        <f>IF(LEFT(DULIEU!$V21&amp;DULIEU!$M21,LEN('CT131,331'!$M$3))='CT131,331'!$M$3,DULIEU!$X21,"")</f>
        <v/>
      </c>
      <c r="I29" s="854" t="str">
        <f>IF(LEFT(DULIEU!$W21&amp;DULIEU!$M21,LEN('CT131,331'!$M$3))='CT131,331'!$M$3,DULIEU!$X21,"")</f>
        <v/>
      </c>
      <c r="J29" s="855">
        <f>MAX($J$13+SUBTOTAL(9,$H$15:H29)-SUBTOTAL(9,$I$15:I29)-$K$13,0)</f>
        <v>1</v>
      </c>
      <c r="K29" s="855">
        <f>MAX($K$13+SUBTOTAL(9,$I$15:I29)-SUBTOTAL(9,$H$15:H29)-$J$13,0)</f>
        <v>0</v>
      </c>
      <c r="L29" s="846" t="str">
        <f t="shared" si="1"/>
        <v/>
      </c>
    </row>
    <row r="30" spans="2:12" hidden="1">
      <c r="B30" s="853" t="str">
        <f>IF(OR(LEFT(DULIEU!$V22&amp;DULIEU!$M22,LEN('CT131,331'!$M$3))='CT131,331'!$M$3,LEFT(DULIEU!$W22&amp;DULIEU!$M22,LEN('CT131,331'!$M$3))='CT131,331'!$M$3),DULIEU!D22,"")</f>
        <v/>
      </c>
      <c r="C30" s="853" t="str">
        <f>IF(OR(LEFT(DULIEU!$V22&amp;DULIEU!$M22,LEN('CT131,331'!$M$3))='CT131,331'!$M$3,LEFT(DULIEU!$W22&amp;DULIEU!$M22,LEN('CT131,331'!$M$3))='CT131,331'!$M$3),DULIEU!H22,"")</f>
        <v/>
      </c>
      <c r="D30" s="853" t="str">
        <f>IF(OR(LEFT(DULIEU!$V22&amp;DULIEU!$M22,LEN('CT131,331'!$M$3))='CT131,331'!$M$3,LEFT(DULIEU!$W22&amp;DULIEU!$M22,LEN('CT131,331'!$M$3))='CT131,331'!$M$3),DULIEU!J22,"")</f>
        <v/>
      </c>
      <c r="E30" s="853" t="str">
        <f>IF(OR(LEFT(DULIEU!$V22&amp;DULIEU!$M22,LEN('CT131,331'!$M$3))='CT131,331'!$M$3,LEFT(DULIEU!$W22&amp;DULIEU!$M22,LEN('CT131,331'!$M$3))='CT131,331'!$M$3),DULIEU!E22,"")</f>
        <v/>
      </c>
      <c r="F30" s="1179" t="str">
        <f>IF(OR(LEFT(DULIEU!$V22&amp;DULIEU!$M22,LEN('CT131,331'!$M$3))='CT131,331'!$M$3,LEFT(DULIEU!$W22&amp;DULIEU!$M22,LEN('CT131,331'!$M$3))='CT131,331'!$M$3),DULIEU!O22,"")</f>
        <v/>
      </c>
      <c r="G30" s="853" t="str">
        <f>IF(E30="","",IF(LEFT(DULIEU!$V22&amp;DULIEU!$M22,LEN('CT131,331'!$M$3))='CT131,331'!$M$3,DULIEU!$W22,IF(LEFT(DULIEU!$W22&amp;DULIEU!$M22,LEN('CT131,331'!$M$3))='CT131,331'!$M$3,DULIEU!$V22)))</f>
        <v/>
      </c>
      <c r="H30" s="854" t="str">
        <f>IF(LEFT(DULIEU!$V22&amp;DULIEU!$M22,LEN('CT131,331'!$M$3))='CT131,331'!$M$3,DULIEU!$X22,"")</f>
        <v/>
      </c>
      <c r="I30" s="854" t="str">
        <f>IF(LEFT(DULIEU!$W22&amp;DULIEU!$M22,LEN('CT131,331'!$M$3))='CT131,331'!$M$3,DULIEU!$X22,"")</f>
        <v/>
      </c>
      <c r="J30" s="855">
        <f>MAX($J$13+SUBTOTAL(9,$H$15:H30)-SUBTOTAL(9,$I$15:I30)-$K$13,0)</f>
        <v>1</v>
      </c>
      <c r="K30" s="855">
        <f>MAX($K$13+SUBTOTAL(9,$I$15:I30)-SUBTOTAL(9,$H$15:H30)-$J$13,0)</f>
        <v>0</v>
      </c>
      <c r="L30" s="846" t="str">
        <f t="shared" si="1"/>
        <v/>
      </c>
    </row>
    <row r="31" spans="2:12" hidden="1">
      <c r="B31" s="853" t="str">
        <f>IF(OR(LEFT(DULIEU!$V23&amp;DULIEU!$M23,LEN('CT131,331'!$M$3))='CT131,331'!$M$3,LEFT(DULIEU!$W23&amp;DULIEU!$M23,LEN('CT131,331'!$M$3))='CT131,331'!$M$3),DULIEU!D23,"")</f>
        <v/>
      </c>
      <c r="C31" s="853" t="str">
        <f>IF(OR(LEFT(DULIEU!$V23&amp;DULIEU!$M23,LEN('CT131,331'!$M$3))='CT131,331'!$M$3,LEFT(DULIEU!$W23&amp;DULIEU!$M23,LEN('CT131,331'!$M$3))='CT131,331'!$M$3),DULIEU!H23,"")</f>
        <v/>
      </c>
      <c r="D31" s="853" t="str">
        <f>IF(OR(LEFT(DULIEU!$V23&amp;DULIEU!$M23,LEN('CT131,331'!$M$3))='CT131,331'!$M$3,LEFT(DULIEU!$W23&amp;DULIEU!$M23,LEN('CT131,331'!$M$3))='CT131,331'!$M$3),DULIEU!J23,"")</f>
        <v/>
      </c>
      <c r="E31" s="853" t="str">
        <f>IF(OR(LEFT(DULIEU!$V23&amp;DULIEU!$M23,LEN('CT131,331'!$M$3))='CT131,331'!$M$3,LEFT(DULIEU!$W23&amp;DULIEU!$M23,LEN('CT131,331'!$M$3))='CT131,331'!$M$3),DULIEU!E23,"")</f>
        <v/>
      </c>
      <c r="F31" s="1179" t="str">
        <f>IF(OR(LEFT(DULIEU!$V23&amp;DULIEU!$M23,LEN('CT131,331'!$M$3))='CT131,331'!$M$3,LEFT(DULIEU!$W23&amp;DULIEU!$M23,LEN('CT131,331'!$M$3))='CT131,331'!$M$3),DULIEU!O23,"")</f>
        <v/>
      </c>
      <c r="G31" s="853" t="str">
        <f>IF(E31="","",IF(LEFT(DULIEU!$V23&amp;DULIEU!$M23,LEN('CT131,331'!$M$3))='CT131,331'!$M$3,DULIEU!$W23,IF(LEFT(DULIEU!$W23&amp;DULIEU!$M23,LEN('CT131,331'!$M$3))='CT131,331'!$M$3,DULIEU!$V23)))</f>
        <v/>
      </c>
      <c r="H31" s="854" t="str">
        <f>IF(LEFT(DULIEU!$V23&amp;DULIEU!$M23,LEN('CT131,331'!$M$3))='CT131,331'!$M$3,DULIEU!$X23,"")</f>
        <v/>
      </c>
      <c r="I31" s="854" t="str">
        <f>IF(LEFT(DULIEU!$W23&amp;DULIEU!$M23,LEN('CT131,331'!$M$3))='CT131,331'!$M$3,DULIEU!$X23,"")</f>
        <v/>
      </c>
      <c r="J31" s="855">
        <f>MAX($J$13+SUBTOTAL(9,$H$15:H31)-SUBTOTAL(9,$I$15:I31)-$K$13,0)</f>
        <v>1</v>
      </c>
      <c r="K31" s="855">
        <f>MAX($K$13+SUBTOTAL(9,$I$15:I31)-SUBTOTAL(9,$H$15:H31)-$J$13,0)</f>
        <v>0</v>
      </c>
      <c r="L31" s="846" t="str">
        <f t="shared" si="1"/>
        <v/>
      </c>
    </row>
    <row r="32" spans="2:12" hidden="1">
      <c r="B32" s="853" t="str">
        <f>IF(OR(LEFT(DULIEU!$V24&amp;DULIEU!$M24,LEN('CT131,331'!$M$3))='CT131,331'!$M$3,LEFT(DULIEU!$W24&amp;DULIEU!$M24,LEN('CT131,331'!$M$3))='CT131,331'!$M$3),DULIEU!D24,"")</f>
        <v/>
      </c>
      <c r="C32" s="853" t="str">
        <f>IF(OR(LEFT(DULIEU!$V24&amp;DULIEU!$M24,LEN('CT131,331'!$M$3))='CT131,331'!$M$3,LEFT(DULIEU!$W24&amp;DULIEU!$M24,LEN('CT131,331'!$M$3))='CT131,331'!$M$3),DULIEU!H24,"")</f>
        <v/>
      </c>
      <c r="D32" s="853" t="str">
        <f>IF(OR(LEFT(DULIEU!$V24&amp;DULIEU!$M24,LEN('CT131,331'!$M$3))='CT131,331'!$M$3,LEFT(DULIEU!$W24&amp;DULIEU!$M24,LEN('CT131,331'!$M$3))='CT131,331'!$M$3),DULIEU!J24,"")</f>
        <v/>
      </c>
      <c r="E32" s="853" t="str">
        <f>IF(OR(LEFT(DULIEU!$V24&amp;DULIEU!$M24,LEN('CT131,331'!$M$3))='CT131,331'!$M$3,LEFT(DULIEU!$W24&amp;DULIEU!$M24,LEN('CT131,331'!$M$3))='CT131,331'!$M$3),DULIEU!E24,"")</f>
        <v/>
      </c>
      <c r="F32" s="1179" t="str">
        <f>IF(OR(LEFT(DULIEU!$V24&amp;DULIEU!$M24,LEN('CT131,331'!$M$3))='CT131,331'!$M$3,LEFT(DULIEU!$W24&amp;DULIEU!$M24,LEN('CT131,331'!$M$3))='CT131,331'!$M$3),DULIEU!O24,"")</f>
        <v/>
      </c>
      <c r="G32" s="853" t="str">
        <f>IF(E32="","",IF(LEFT(DULIEU!$V24&amp;DULIEU!$M24,LEN('CT131,331'!$M$3))='CT131,331'!$M$3,DULIEU!$W24,IF(LEFT(DULIEU!$W24&amp;DULIEU!$M24,LEN('CT131,331'!$M$3))='CT131,331'!$M$3,DULIEU!$V24)))</f>
        <v/>
      </c>
      <c r="H32" s="854" t="str">
        <f>IF(LEFT(DULIEU!$V24&amp;DULIEU!$M24,LEN('CT131,331'!$M$3))='CT131,331'!$M$3,DULIEU!$X24,"")</f>
        <v/>
      </c>
      <c r="I32" s="854" t="str">
        <f>IF(LEFT(DULIEU!$W24&amp;DULIEU!$M24,LEN('CT131,331'!$M$3))='CT131,331'!$M$3,DULIEU!$X24,"")</f>
        <v/>
      </c>
      <c r="J32" s="855">
        <f>MAX($J$13+SUBTOTAL(9,$H$15:H32)-SUBTOTAL(9,$I$15:I32)-$K$13,0)</f>
        <v>1</v>
      </c>
      <c r="K32" s="855">
        <f>MAX($K$13+SUBTOTAL(9,$I$15:I32)-SUBTOTAL(9,$H$15:H32)-$J$13,0)</f>
        <v>0</v>
      </c>
      <c r="L32" s="846" t="str">
        <f t="shared" si="1"/>
        <v/>
      </c>
    </row>
    <row r="33" spans="2:12" hidden="1">
      <c r="B33" s="853" t="str">
        <f>IF(OR(LEFT(DULIEU!$V25&amp;DULIEU!$M25,LEN('CT131,331'!$M$3))='CT131,331'!$M$3,LEFT(DULIEU!$W25&amp;DULIEU!$M25,LEN('CT131,331'!$M$3))='CT131,331'!$M$3),DULIEU!D25,"")</f>
        <v/>
      </c>
      <c r="C33" s="853" t="str">
        <f>IF(OR(LEFT(DULIEU!$V25&amp;DULIEU!$M25,LEN('CT131,331'!$M$3))='CT131,331'!$M$3,LEFT(DULIEU!$W25&amp;DULIEU!$M25,LEN('CT131,331'!$M$3))='CT131,331'!$M$3),DULIEU!H25,"")</f>
        <v/>
      </c>
      <c r="D33" s="853" t="str">
        <f>IF(OR(LEFT(DULIEU!$V25&amp;DULIEU!$M25,LEN('CT131,331'!$M$3))='CT131,331'!$M$3,LEFT(DULIEU!$W25&amp;DULIEU!$M25,LEN('CT131,331'!$M$3))='CT131,331'!$M$3),DULIEU!J25,"")</f>
        <v/>
      </c>
      <c r="E33" s="853" t="str">
        <f>IF(OR(LEFT(DULIEU!$V25&amp;DULIEU!$M25,LEN('CT131,331'!$M$3))='CT131,331'!$M$3,LEFT(DULIEU!$W25&amp;DULIEU!$M25,LEN('CT131,331'!$M$3))='CT131,331'!$M$3),DULIEU!E25,"")</f>
        <v/>
      </c>
      <c r="F33" s="1179" t="str">
        <f>IF(OR(LEFT(DULIEU!$V25&amp;DULIEU!$M25,LEN('CT131,331'!$M$3))='CT131,331'!$M$3,LEFT(DULIEU!$W25&amp;DULIEU!$M25,LEN('CT131,331'!$M$3))='CT131,331'!$M$3),DULIEU!O25,"")</f>
        <v/>
      </c>
      <c r="G33" s="853" t="str">
        <f>IF(E33="","",IF(LEFT(DULIEU!$V25&amp;DULIEU!$M25,LEN('CT131,331'!$M$3))='CT131,331'!$M$3,DULIEU!$W25,IF(LEFT(DULIEU!$W25&amp;DULIEU!$M25,LEN('CT131,331'!$M$3))='CT131,331'!$M$3,DULIEU!$V25)))</f>
        <v/>
      </c>
      <c r="H33" s="854" t="str">
        <f>IF(LEFT(DULIEU!$V25&amp;DULIEU!$M25,LEN('CT131,331'!$M$3))='CT131,331'!$M$3,DULIEU!$X25,"")</f>
        <v/>
      </c>
      <c r="I33" s="854" t="str">
        <f>IF(LEFT(DULIEU!$W25&amp;DULIEU!$M25,LEN('CT131,331'!$M$3))='CT131,331'!$M$3,DULIEU!$X25,"")</f>
        <v/>
      </c>
      <c r="J33" s="855">
        <f>MAX($J$13+SUBTOTAL(9,$H$15:H33)-SUBTOTAL(9,$I$15:I33)-$K$13,0)</f>
        <v>1</v>
      </c>
      <c r="K33" s="855">
        <f>MAX($K$13+SUBTOTAL(9,$I$15:I33)-SUBTOTAL(9,$H$15:H33)-$J$13,0)</f>
        <v>0</v>
      </c>
      <c r="L33" s="846" t="str">
        <f t="shared" si="1"/>
        <v/>
      </c>
    </row>
    <row r="34" spans="2:12" hidden="1">
      <c r="B34" s="853" t="str">
        <f>IF(OR(LEFT(DULIEU!$V26&amp;DULIEU!$M26,LEN('CT131,331'!$M$3))='CT131,331'!$M$3,LEFT(DULIEU!$W26&amp;DULIEU!$M26,LEN('CT131,331'!$M$3))='CT131,331'!$M$3),DULIEU!D26,"")</f>
        <v/>
      </c>
      <c r="C34" s="853" t="str">
        <f>IF(OR(LEFT(DULIEU!$V26&amp;DULIEU!$M26,LEN('CT131,331'!$M$3))='CT131,331'!$M$3,LEFT(DULIEU!$W26&amp;DULIEU!$M26,LEN('CT131,331'!$M$3))='CT131,331'!$M$3),DULIEU!H26,"")</f>
        <v/>
      </c>
      <c r="D34" s="853" t="str">
        <f>IF(OR(LEFT(DULIEU!$V26&amp;DULIEU!$M26,LEN('CT131,331'!$M$3))='CT131,331'!$M$3,LEFT(DULIEU!$W26&amp;DULIEU!$M26,LEN('CT131,331'!$M$3))='CT131,331'!$M$3),DULIEU!J26,"")</f>
        <v/>
      </c>
      <c r="E34" s="853" t="str">
        <f>IF(OR(LEFT(DULIEU!$V26&amp;DULIEU!$M26,LEN('CT131,331'!$M$3))='CT131,331'!$M$3,LEFT(DULIEU!$W26&amp;DULIEU!$M26,LEN('CT131,331'!$M$3))='CT131,331'!$M$3),DULIEU!E26,"")</f>
        <v/>
      </c>
      <c r="F34" s="1179" t="str">
        <f>IF(OR(LEFT(DULIEU!$V26&amp;DULIEU!$M26,LEN('CT131,331'!$M$3))='CT131,331'!$M$3,LEFT(DULIEU!$W26&amp;DULIEU!$M26,LEN('CT131,331'!$M$3))='CT131,331'!$M$3),DULIEU!O26,"")</f>
        <v/>
      </c>
      <c r="G34" s="853" t="str">
        <f>IF(E34="","",IF(LEFT(DULIEU!$V26&amp;DULIEU!$M26,LEN('CT131,331'!$M$3))='CT131,331'!$M$3,DULIEU!$W26,IF(LEFT(DULIEU!$W26&amp;DULIEU!$M26,LEN('CT131,331'!$M$3))='CT131,331'!$M$3,DULIEU!$V26)))</f>
        <v/>
      </c>
      <c r="H34" s="854" t="str">
        <f>IF(LEFT(DULIEU!$V26&amp;DULIEU!$M26,LEN('CT131,331'!$M$3))='CT131,331'!$M$3,DULIEU!$X26,"")</f>
        <v/>
      </c>
      <c r="I34" s="854" t="str">
        <f>IF(LEFT(DULIEU!$W26&amp;DULIEU!$M26,LEN('CT131,331'!$M$3))='CT131,331'!$M$3,DULIEU!$X26,"")</f>
        <v/>
      </c>
      <c r="J34" s="855">
        <f>MAX($J$13+SUBTOTAL(9,$H$15:H34)-SUBTOTAL(9,$I$15:I34)-$K$13,0)</f>
        <v>1</v>
      </c>
      <c r="K34" s="855">
        <f>MAX($K$13+SUBTOTAL(9,$I$15:I34)-SUBTOTAL(9,$H$15:H34)-$J$13,0)</f>
        <v>0</v>
      </c>
      <c r="L34" s="846" t="str">
        <f t="shared" si="1"/>
        <v/>
      </c>
    </row>
    <row r="35" spans="2:12" hidden="1">
      <c r="B35" s="853" t="str">
        <f>IF(OR(LEFT(DULIEU!$V27&amp;DULIEU!$M27,LEN('CT131,331'!$M$3))='CT131,331'!$M$3,LEFT(DULIEU!$W27&amp;DULIEU!$M27,LEN('CT131,331'!$M$3))='CT131,331'!$M$3),DULIEU!D27,"")</f>
        <v/>
      </c>
      <c r="C35" s="853" t="str">
        <f>IF(OR(LEFT(DULIEU!$V27&amp;DULIEU!$M27,LEN('CT131,331'!$M$3))='CT131,331'!$M$3,LEFT(DULIEU!$W27&amp;DULIEU!$M27,LEN('CT131,331'!$M$3))='CT131,331'!$M$3),DULIEU!H27,"")</f>
        <v/>
      </c>
      <c r="D35" s="853" t="str">
        <f>IF(OR(LEFT(DULIEU!$V27&amp;DULIEU!$M27,LEN('CT131,331'!$M$3))='CT131,331'!$M$3,LEFT(DULIEU!$W27&amp;DULIEU!$M27,LEN('CT131,331'!$M$3))='CT131,331'!$M$3),DULIEU!J27,"")</f>
        <v/>
      </c>
      <c r="E35" s="853" t="str">
        <f>IF(OR(LEFT(DULIEU!$V27&amp;DULIEU!$M27,LEN('CT131,331'!$M$3))='CT131,331'!$M$3,LEFT(DULIEU!$W27&amp;DULIEU!$M27,LEN('CT131,331'!$M$3))='CT131,331'!$M$3),DULIEU!E27,"")</f>
        <v/>
      </c>
      <c r="F35" s="1179" t="str">
        <f>IF(OR(LEFT(DULIEU!$V27&amp;DULIEU!$M27,LEN('CT131,331'!$M$3))='CT131,331'!$M$3,LEFT(DULIEU!$W27&amp;DULIEU!$M27,LEN('CT131,331'!$M$3))='CT131,331'!$M$3),DULIEU!O27,"")</f>
        <v/>
      </c>
      <c r="G35" s="853" t="str">
        <f>IF(E35="","",IF(LEFT(DULIEU!$V27&amp;DULIEU!$M27,LEN('CT131,331'!$M$3))='CT131,331'!$M$3,DULIEU!$W27,IF(LEFT(DULIEU!$W27&amp;DULIEU!$M27,LEN('CT131,331'!$M$3))='CT131,331'!$M$3,DULIEU!$V27)))</f>
        <v/>
      </c>
      <c r="H35" s="854" t="str">
        <f>IF(LEFT(DULIEU!$V27&amp;DULIEU!$M27,LEN('CT131,331'!$M$3))='CT131,331'!$M$3,DULIEU!$X27,"")</f>
        <v/>
      </c>
      <c r="I35" s="854" t="str">
        <f>IF(LEFT(DULIEU!$W27&amp;DULIEU!$M27,LEN('CT131,331'!$M$3))='CT131,331'!$M$3,DULIEU!$X27,"")</f>
        <v/>
      </c>
      <c r="J35" s="855">
        <f>MAX($J$13+SUBTOTAL(9,$H$15:H35)-SUBTOTAL(9,$I$15:I35)-$K$13,0)</f>
        <v>1</v>
      </c>
      <c r="K35" s="855">
        <f>MAX($K$13+SUBTOTAL(9,$I$15:I35)-SUBTOTAL(9,$H$15:H35)-$J$13,0)</f>
        <v>0</v>
      </c>
      <c r="L35" s="846" t="str">
        <f t="shared" si="1"/>
        <v/>
      </c>
    </row>
    <row r="36" spans="2:12" hidden="1">
      <c r="B36" s="853" t="str">
        <f>IF(OR(LEFT(DULIEU!$V28&amp;DULIEU!$M28,LEN('CT131,331'!$M$3))='CT131,331'!$M$3,LEFT(DULIEU!$W28&amp;DULIEU!$M28,LEN('CT131,331'!$M$3))='CT131,331'!$M$3),DULIEU!D28,"")</f>
        <v/>
      </c>
      <c r="C36" s="853" t="str">
        <f>IF(OR(LEFT(DULIEU!$V28&amp;DULIEU!$M28,LEN('CT131,331'!$M$3))='CT131,331'!$M$3,LEFT(DULIEU!$W28&amp;DULIEU!$M28,LEN('CT131,331'!$M$3))='CT131,331'!$M$3),DULIEU!H28,"")</f>
        <v/>
      </c>
      <c r="D36" s="853" t="str">
        <f>IF(OR(LEFT(DULIEU!$V28&amp;DULIEU!$M28,LEN('CT131,331'!$M$3))='CT131,331'!$M$3,LEFT(DULIEU!$W28&amp;DULIEU!$M28,LEN('CT131,331'!$M$3))='CT131,331'!$M$3),DULIEU!J28,"")</f>
        <v/>
      </c>
      <c r="E36" s="853" t="str">
        <f>IF(OR(LEFT(DULIEU!$V28&amp;DULIEU!$M28,LEN('CT131,331'!$M$3))='CT131,331'!$M$3,LEFT(DULIEU!$W28&amp;DULIEU!$M28,LEN('CT131,331'!$M$3))='CT131,331'!$M$3),DULIEU!E28,"")</f>
        <v/>
      </c>
      <c r="F36" s="1179" t="str">
        <f>IF(OR(LEFT(DULIEU!$V28&amp;DULIEU!$M28,LEN('CT131,331'!$M$3))='CT131,331'!$M$3,LEFT(DULIEU!$W28&amp;DULIEU!$M28,LEN('CT131,331'!$M$3))='CT131,331'!$M$3),DULIEU!O28,"")</f>
        <v/>
      </c>
      <c r="G36" s="853" t="str">
        <f>IF(E36="","",IF(LEFT(DULIEU!$V28&amp;DULIEU!$M28,LEN('CT131,331'!$M$3))='CT131,331'!$M$3,DULIEU!$W28,IF(LEFT(DULIEU!$W28&amp;DULIEU!$M28,LEN('CT131,331'!$M$3))='CT131,331'!$M$3,DULIEU!$V28)))</f>
        <v/>
      </c>
      <c r="H36" s="854" t="str">
        <f>IF(LEFT(DULIEU!$V28&amp;DULIEU!$M28,LEN('CT131,331'!$M$3))='CT131,331'!$M$3,DULIEU!$X28,"")</f>
        <v/>
      </c>
      <c r="I36" s="854" t="str">
        <f>IF(LEFT(DULIEU!$W28&amp;DULIEU!$M28,LEN('CT131,331'!$M$3))='CT131,331'!$M$3,DULIEU!$X28,"")</f>
        <v/>
      </c>
      <c r="J36" s="855">
        <f>MAX($J$13+SUBTOTAL(9,$H$15:H36)-SUBTOTAL(9,$I$15:I36)-$K$13,0)</f>
        <v>1</v>
      </c>
      <c r="K36" s="855">
        <f>MAX($K$13+SUBTOTAL(9,$I$15:I36)-SUBTOTAL(9,$H$15:H36)-$J$13,0)</f>
        <v>0</v>
      </c>
      <c r="L36" s="846" t="str">
        <f t="shared" si="1"/>
        <v/>
      </c>
    </row>
    <row r="37" spans="2:12" hidden="1">
      <c r="B37" s="853" t="str">
        <f>IF(OR(LEFT(DULIEU!$V29&amp;DULIEU!$M29,LEN('CT131,331'!$M$3))='CT131,331'!$M$3,LEFT(DULIEU!$W29&amp;DULIEU!$M29,LEN('CT131,331'!$M$3))='CT131,331'!$M$3),DULIEU!D29,"")</f>
        <v/>
      </c>
      <c r="C37" s="853" t="str">
        <f>IF(OR(LEFT(DULIEU!$V29&amp;DULIEU!$M29,LEN('CT131,331'!$M$3))='CT131,331'!$M$3,LEFT(DULIEU!$W29&amp;DULIEU!$M29,LEN('CT131,331'!$M$3))='CT131,331'!$M$3),DULIEU!H29,"")</f>
        <v/>
      </c>
      <c r="D37" s="853" t="str">
        <f>IF(OR(LEFT(DULIEU!$V29&amp;DULIEU!$M29,LEN('CT131,331'!$M$3))='CT131,331'!$M$3,LEFT(DULIEU!$W29&amp;DULIEU!$M29,LEN('CT131,331'!$M$3))='CT131,331'!$M$3),DULIEU!J29,"")</f>
        <v/>
      </c>
      <c r="E37" s="853" t="str">
        <f>IF(OR(LEFT(DULIEU!$V29&amp;DULIEU!$M29,LEN('CT131,331'!$M$3))='CT131,331'!$M$3,LEFT(DULIEU!$W29&amp;DULIEU!$M29,LEN('CT131,331'!$M$3))='CT131,331'!$M$3),DULIEU!E29,"")</f>
        <v/>
      </c>
      <c r="F37" s="1179" t="str">
        <f>IF(OR(LEFT(DULIEU!$V29&amp;DULIEU!$M29,LEN('CT131,331'!$M$3))='CT131,331'!$M$3,LEFT(DULIEU!$W29&amp;DULIEU!$M29,LEN('CT131,331'!$M$3))='CT131,331'!$M$3),DULIEU!O29,"")</f>
        <v/>
      </c>
      <c r="G37" s="853" t="str">
        <f>IF(E37="","",IF(LEFT(DULIEU!$V29&amp;DULIEU!$M29,LEN('CT131,331'!$M$3))='CT131,331'!$M$3,DULIEU!$W29,IF(LEFT(DULIEU!$W29&amp;DULIEU!$M29,LEN('CT131,331'!$M$3))='CT131,331'!$M$3,DULIEU!$V29)))</f>
        <v/>
      </c>
      <c r="H37" s="854" t="str">
        <f>IF(LEFT(DULIEU!$V29&amp;DULIEU!$M29,LEN('CT131,331'!$M$3))='CT131,331'!$M$3,DULIEU!$X29,"")</f>
        <v/>
      </c>
      <c r="I37" s="854" t="str">
        <f>IF(LEFT(DULIEU!$W29&amp;DULIEU!$M29,LEN('CT131,331'!$M$3))='CT131,331'!$M$3,DULIEU!$X29,"")</f>
        <v/>
      </c>
      <c r="J37" s="855">
        <f>MAX($J$13+SUBTOTAL(9,$H$15:H37)-SUBTOTAL(9,$I$15:I37)-$K$13,0)</f>
        <v>1</v>
      </c>
      <c r="K37" s="855">
        <f>MAX($K$13+SUBTOTAL(9,$I$15:I37)-SUBTOTAL(9,$H$15:H37)-$J$13,0)</f>
        <v>0</v>
      </c>
      <c r="L37" s="846" t="str">
        <f t="shared" si="1"/>
        <v/>
      </c>
    </row>
    <row r="38" spans="2:12" hidden="1">
      <c r="B38" s="853" t="str">
        <f>IF(OR(LEFT(DULIEU!$V30&amp;DULIEU!$M30,LEN('CT131,331'!$M$3))='CT131,331'!$M$3,LEFT(DULIEU!$W30&amp;DULIEU!$M30,LEN('CT131,331'!$M$3))='CT131,331'!$M$3),DULIEU!D30,"")</f>
        <v/>
      </c>
      <c r="C38" s="853" t="str">
        <f>IF(OR(LEFT(DULIEU!$V30&amp;DULIEU!$M30,LEN('CT131,331'!$M$3))='CT131,331'!$M$3,LEFT(DULIEU!$W30&amp;DULIEU!$M30,LEN('CT131,331'!$M$3))='CT131,331'!$M$3),DULIEU!H30,"")</f>
        <v/>
      </c>
      <c r="D38" s="853" t="str">
        <f>IF(OR(LEFT(DULIEU!$V30&amp;DULIEU!$M30,LEN('CT131,331'!$M$3))='CT131,331'!$M$3,LEFT(DULIEU!$W30&amp;DULIEU!$M30,LEN('CT131,331'!$M$3))='CT131,331'!$M$3),DULIEU!J30,"")</f>
        <v/>
      </c>
      <c r="E38" s="853" t="str">
        <f>IF(OR(LEFT(DULIEU!$V30&amp;DULIEU!$M30,LEN('CT131,331'!$M$3))='CT131,331'!$M$3,LEFT(DULIEU!$W30&amp;DULIEU!$M30,LEN('CT131,331'!$M$3))='CT131,331'!$M$3),DULIEU!E30,"")</f>
        <v/>
      </c>
      <c r="F38" s="1179" t="str">
        <f>IF(OR(LEFT(DULIEU!$V30&amp;DULIEU!$M30,LEN('CT131,331'!$M$3))='CT131,331'!$M$3,LEFT(DULIEU!$W30&amp;DULIEU!$M30,LEN('CT131,331'!$M$3))='CT131,331'!$M$3),DULIEU!O30,"")</f>
        <v/>
      </c>
      <c r="G38" s="853" t="str">
        <f>IF(E38="","",IF(LEFT(DULIEU!$V30&amp;DULIEU!$M30,LEN('CT131,331'!$M$3))='CT131,331'!$M$3,DULIEU!$W30,IF(LEFT(DULIEU!$W30&amp;DULIEU!$M30,LEN('CT131,331'!$M$3))='CT131,331'!$M$3,DULIEU!$V30)))</f>
        <v/>
      </c>
      <c r="H38" s="854" t="str">
        <f>IF(LEFT(DULIEU!$V30&amp;DULIEU!$M30,LEN('CT131,331'!$M$3))='CT131,331'!$M$3,DULIEU!$X30,"")</f>
        <v/>
      </c>
      <c r="I38" s="854" t="str">
        <f>IF(LEFT(DULIEU!$W30&amp;DULIEU!$M30,LEN('CT131,331'!$M$3))='CT131,331'!$M$3,DULIEU!$X30,"")</f>
        <v/>
      </c>
      <c r="J38" s="855">
        <f>MAX($J$13+SUBTOTAL(9,$H$15:H38)-SUBTOTAL(9,$I$15:I38)-$K$13,0)</f>
        <v>1</v>
      </c>
      <c r="K38" s="855">
        <f>MAX($K$13+SUBTOTAL(9,$I$15:I38)-SUBTOTAL(9,$H$15:H38)-$J$13,0)</f>
        <v>0</v>
      </c>
      <c r="L38" s="846" t="str">
        <f t="shared" si="1"/>
        <v/>
      </c>
    </row>
    <row r="39" spans="2:12" hidden="1">
      <c r="B39" s="853" t="str">
        <f>IF(OR(LEFT(DULIEU!$V31&amp;DULIEU!$M31,LEN('CT131,331'!$M$3))='CT131,331'!$M$3,LEFT(DULIEU!$W31&amp;DULIEU!$M31,LEN('CT131,331'!$M$3))='CT131,331'!$M$3),DULIEU!D31,"")</f>
        <v/>
      </c>
      <c r="C39" s="853" t="str">
        <f>IF(OR(LEFT(DULIEU!$V31&amp;DULIEU!$M31,LEN('CT131,331'!$M$3))='CT131,331'!$M$3,LEFT(DULIEU!$W31&amp;DULIEU!$M31,LEN('CT131,331'!$M$3))='CT131,331'!$M$3),DULIEU!H31,"")</f>
        <v/>
      </c>
      <c r="D39" s="853" t="str">
        <f>IF(OR(LEFT(DULIEU!$V31&amp;DULIEU!$M31,LEN('CT131,331'!$M$3))='CT131,331'!$M$3,LEFT(DULIEU!$W31&amp;DULIEU!$M31,LEN('CT131,331'!$M$3))='CT131,331'!$M$3),DULIEU!J31,"")</f>
        <v/>
      </c>
      <c r="E39" s="853" t="str">
        <f>IF(OR(LEFT(DULIEU!$V31&amp;DULIEU!$M31,LEN('CT131,331'!$M$3))='CT131,331'!$M$3,LEFT(DULIEU!$W31&amp;DULIEU!$M31,LEN('CT131,331'!$M$3))='CT131,331'!$M$3),DULIEU!E31,"")</f>
        <v/>
      </c>
      <c r="F39" s="1179" t="str">
        <f>IF(OR(LEFT(DULIEU!$V31&amp;DULIEU!$M31,LEN('CT131,331'!$M$3))='CT131,331'!$M$3,LEFT(DULIEU!$W31&amp;DULIEU!$M31,LEN('CT131,331'!$M$3))='CT131,331'!$M$3),DULIEU!O31,"")</f>
        <v/>
      </c>
      <c r="G39" s="853" t="str">
        <f>IF(E39="","",IF(LEFT(DULIEU!$V31&amp;DULIEU!$M31,LEN('CT131,331'!$M$3))='CT131,331'!$M$3,DULIEU!$W31,IF(LEFT(DULIEU!$W31&amp;DULIEU!$M31,LEN('CT131,331'!$M$3))='CT131,331'!$M$3,DULIEU!$V31)))</f>
        <v/>
      </c>
      <c r="H39" s="854" t="str">
        <f>IF(LEFT(DULIEU!$V31&amp;DULIEU!$M31,LEN('CT131,331'!$M$3))='CT131,331'!$M$3,DULIEU!$X31,"")</f>
        <v/>
      </c>
      <c r="I39" s="854" t="str">
        <f>IF(LEFT(DULIEU!$W31&amp;DULIEU!$M31,LEN('CT131,331'!$M$3))='CT131,331'!$M$3,DULIEU!$X31,"")</f>
        <v/>
      </c>
      <c r="J39" s="855">
        <f>MAX($J$13+SUBTOTAL(9,$H$15:H39)-SUBTOTAL(9,$I$15:I39)-$K$13,0)</f>
        <v>1</v>
      </c>
      <c r="K39" s="855">
        <f>MAX($K$13+SUBTOTAL(9,$I$15:I39)-SUBTOTAL(9,$H$15:H39)-$J$13,0)</f>
        <v>0</v>
      </c>
      <c r="L39" s="846" t="str">
        <f t="shared" si="1"/>
        <v/>
      </c>
    </row>
    <row r="40" spans="2:12" hidden="1">
      <c r="B40" s="853" t="str">
        <f>IF(OR(LEFT(DULIEU!$V32&amp;DULIEU!$M32,LEN('CT131,331'!$M$3))='CT131,331'!$M$3,LEFT(DULIEU!$W32&amp;DULIEU!$M32,LEN('CT131,331'!$M$3))='CT131,331'!$M$3),DULIEU!D32,"")</f>
        <v/>
      </c>
      <c r="C40" s="853" t="str">
        <f>IF(OR(LEFT(DULIEU!$V32&amp;DULIEU!$M32,LEN('CT131,331'!$M$3))='CT131,331'!$M$3,LEFT(DULIEU!$W32&amp;DULIEU!$M32,LEN('CT131,331'!$M$3))='CT131,331'!$M$3),DULIEU!H32,"")</f>
        <v/>
      </c>
      <c r="D40" s="853" t="str">
        <f>IF(OR(LEFT(DULIEU!$V32&amp;DULIEU!$M32,LEN('CT131,331'!$M$3))='CT131,331'!$M$3,LEFT(DULIEU!$W32&amp;DULIEU!$M32,LEN('CT131,331'!$M$3))='CT131,331'!$M$3),DULIEU!J32,"")</f>
        <v/>
      </c>
      <c r="E40" s="853" t="str">
        <f>IF(OR(LEFT(DULIEU!$V32&amp;DULIEU!$M32,LEN('CT131,331'!$M$3))='CT131,331'!$M$3,LEFT(DULIEU!$W32&amp;DULIEU!$M32,LEN('CT131,331'!$M$3))='CT131,331'!$M$3),DULIEU!E32,"")</f>
        <v/>
      </c>
      <c r="F40" s="1179" t="str">
        <f>IF(OR(LEFT(DULIEU!$V32&amp;DULIEU!$M32,LEN('CT131,331'!$M$3))='CT131,331'!$M$3,LEFT(DULIEU!$W32&amp;DULIEU!$M32,LEN('CT131,331'!$M$3))='CT131,331'!$M$3),DULIEU!O32,"")</f>
        <v/>
      </c>
      <c r="G40" s="853" t="str">
        <f>IF(E40="","",IF(LEFT(DULIEU!$V32&amp;DULIEU!$M32,LEN('CT131,331'!$M$3))='CT131,331'!$M$3,DULIEU!$W32,IF(LEFT(DULIEU!$W32&amp;DULIEU!$M32,LEN('CT131,331'!$M$3))='CT131,331'!$M$3,DULIEU!$V32)))</f>
        <v/>
      </c>
      <c r="H40" s="854" t="str">
        <f>IF(LEFT(DULIEU!$V32&amp;DULIEU!$M32,LEN('CT131,331'!$M$3))='CT131,331'!$M$3,DULIEU!$X32,"")</f>
        <v/>
      </c>
      <c r="I40" s="854" t="str">
        <f>IF(LEFT(DULIEU!$W32&amp;DULIEU!$M32,LEN('CT131,331'!$M$3))='CT131,331'!$M$3,DULIEU!$X32,"")</f>
        <v/>
      </c>
      <c r="J40" s="855">
        <f>MAX($J$13+SUBTOTAL(9,$H$15:H40)-SUBTOTAL(9,$I$15:I40)-$K$13,0)</f>
        <v>1</v>
      </c>
      <c r="K40" s="855">
        <f>MAX($K$13+SUBTOTAL(9,$I$15:I40)-SUBTOTAL(9,$H$15:H40)-$J$13,0)</f>
        <v>0</v>
      </c>
      <c r="L40" s="846" t="str">
        <f t="shared" si="1"/>
        <v/>
      </c>
    </row>
    <row r="41" spans="2:12" hidden="1">
      <c r="B41" s="853" t="str">
        <f>IF(OR(LEFT(DULIEU!$V33&amp;DULIEU!$M33,LEN('CT131,331'!$M$3))='CT131,331'!$M$3,LEFT(DULIEU!$W33&amp;DULIEU!$M33,LEN('CT131,331'!$M$3))='CT131,331'!$M$3),DULIEU!D33,"")</f>
        <v/>
      </c>
      <c r="C41" s="853" t="str">
        <f>IF(OR(LEFT(DULIEU!$V33&amp;DULIEU!$M33,LEN('CT131,331'!$M$3))='CT131,331'!$M$3,LEFT(DULIEU!$W33&amp;DULIEU!$M33,LEN('CT131,331'!$M$3))='CT131,331'!$M$3),DULIEU!H33,"")</f>
        <v/>
      </c>
      <c r="D41" s="853" t="str">
        <f>IF(OR(LEFT(DULIEU!$V33&amp;DULIEU!$M33,LEN('CT131,331'!$M$3))='CT131,331'!$M$3,LEFT(DULIEU!$W33&amp;DULIEU!$M33,LEN('CT131,331'!$M$3))='CT131,331'!$M$3),DULIEU!J33,"")</f>
        <v/>
      </c>
      <c r="E41" s="853" t="str">
        <f>IF(OR(LEFT(DULIEU!$V33&amp;DULIEU!$M33,LEN('CT131,331'!$M$3))='CT131,331'!$M$3,LEFT(DULIEU!$W33&amp;DULIEU!$M33,LEN('CT131,331'!$M$3))='CT131,331'!$M$3),DULIEU!E33,"")</f>
        <v/>
      </c>
      <c r="F41" s="1179" t="str">
        <f>IF(OR(LEFT(DULIEU!$V33&amp;DULIEU!$M33,LEN('CT131,331'!$M$3))='CT131,331'!$M$3,LEFT(DULIEU!$W33&amp;DULIEU!$M33,LEN('CT131,331'!$M$3))='CT131,331'!$M$3),DULIEU!O33,"")</f>
        <v/>
      </c>
      <c r="G41" s="853" t="str">
        <f>IF(E41="","",IF(LEFT(DULIEU!$V33&amp;DULIEU!$M33,LEN('CT131,331'!$M$3))='CT131,331'!$M$3,DULIEU!$W33,IF(LEFT(DULIEU!$W33&amp;DULIEU!$M33,LEN('CT131,331'!$M$3))='CT131,331'!$M$3,DULIEU!$V33)))</f>
        <v/>
      </c>
      <c r="H41" s="854" t="str">
        <f>IF(LEFT(DULIEU!$V33&amp;DULIEU!$M33,LEN('CT131,331'!$M$3))='CT131,331'!$M$3,DULIEU!$X33,"")</f>
        <v/>
      </c>
      <c r="I41" s="854" t="str">
        <f>IF(LEFT(DULIEU!$W33&amp;DULIEU!$M33,LEN('CT131,331'!$M$3))='CT131,331'!$M$3,DULIEU!$X33,"")</f>
        <v/>
      </c>
      <c r="J41" s="855">
        <f>MAX($J$13+SUBTOTAL(9,$H$15:H41)-SUBTOTAL(9,$I$15:I41)-$K$13,0)</f>
        <v>1</v>
      </c>
      <c r="K41" s="855">
        <f>MAX($K$13+SUBTOTAL(9,$I$15:I41)-SUBTOTAL(9,$H$15:H41)-$J$13,0)</f>
        <v>0</v>
      </c>
      <c r="L41" s="846" t="str">
        <f t="shared" si="1"/>
        <v/>
      </c>
    </row>
    <row r="42" spans="2:12" hidden="1">
      <c r="B42" s="853" t="str">
        <f>IF(OR(LEFT(DULIEU!$V34&amp;DULIEU!$M34,LEN('CT131,331'!$M$3))='CT131,331'!$M$3,LEFT(DULIEU!$W34&amp;DULIEU!$M34,LEN('CT131,331'!$M$3))='CT131,331'!$M$3),DULIEU!D34,"")</f>
        <v/>
      </c>
      <c r="C42" s="853" t="str">
        <f>IF(OR(LEFT(DULIEU!$V34&amp;DULIEU!$M34,LEN('CT131,331'!$M$3))='CT131,331'!$M$3,LEFT(DULIEU!$W34&amp;DULIEU!$M34,LEN('CT131,331'!$M$3))='CT131,331'!$M$3),DULIEU!H34,"")</f>
        <v/>
      </c>
      <c r="D42" s="853" t="str">
        <f>IF(OR(LEFT(DULIEU!$V34&amp;DULIEU!$M34,LEN('CT131,331'!$M$3))='CT131,331'!$M$3,LEFT(DULIEU!$W34&amp;DULIEU!$M34,LEN('CT131,331'!$M$3))='CT131,331'!$M$3),DULIEU!J34,"")</f>
        <v/>
      </c>
      <c r="E42" s="853" t="str">
        <f>IF(OR(LEFT(DULIEU!$V34&amp;DULIEU!$M34,LEN('CT131,331'!$M$3))='CT131,331'!$M$3,LEFT(DULIEU!$W34&amp;DULIEU!$M34,LEN('CT131,331'!$M$3))='CT131,331'!$M$3),DULIEU!E34,"")</f>
        <v/>
      </c>
      <c r="F42" s="1179" t="str">
        <f>IF(OR(LEFT(DULIEU!$V34&amp;DULIEU!$M34,LEN('CT131,331'!$M$3))='CT131,331'!$M$3,LEFT(DULIEU!$W34&amp;DULIEU!$M34,LEN('CT131,331'!$M$3))='CT131,331'!$M$3),DULIEU!O34,"")</f>
        <v/>
      </c>
      <c r="G42" s="853" t="str">
        <f>IF(E42="","",IF(LEFT(DULIEU!$V34&amp;DULIEU!$M34,LEN('CT131,331'!$M$3))='CT131,331'!$M$3,DULIEU!$W34,IF(LEFT(DULIEU!$W34&amp;DULIEU!$M34,LEN('CT131,331'!$M$3))='CT131,331'!$M$3,DULIEU!$V34)))</f>
        <v/>
      </c>
      <c r="H42" s="854" t="str">
        <f>IF(LEFT(DULIEU!$V34&amp;DULIEU!$M34,LEN('CT131,331'!$M$3))='CT131,331'!$M$3,DULIEU!$X34,"")</f>
        <v/>
      </c>
      <c r="I42" s="854" t="str">
        <f>IF(LEFT(DULIEU!$W34&amp;DULIEU!$M34,LEN('CT131,331'!$M$3))='CT131,331'!$M$3,DULIEU!$X34,"")</f>
        <v/>
      </c>
      <c r="J42" s="855">
        <f>MAX($J$13+SUBTOTAL(9,$H$15:H42)-SUBTOTAL(9,$I$15:I42)-$K$13,0)</f>
        <v>1</v>
      </c>
      <c r="K42" s="855">
        <f>MAX($K$13+SUBTOTAL(9,$I$15:I42)-SUBTOTAL(9,$H$15:H42)-$J$13,0)</f>
        <v>0</v>
      </c>
      <c r="L42" s="846" t="str">
        <f t="shared" si="1"/>
        <v/>
      </c>
    </row>
    <row r="43" spans="2:12">
      <c r="B43" s="853" t="str">
        <f>IF(OR(LEFT(DULIEU!$V35&amp;DULIEU!$M35,LEN('CT131,331'!$M$3))='CT131,331'!$M$3,LEFT(DULIEU!$W35&amp;DULIEU!$M35,LEN('CT131,331'!$M$3))='CT131,331'!$M$3),DULIEU!D35,"")</f>
        <v>30/06/2015</v>
      </c>
      <c r="C43" s="853" t="str">
        <f>IF(OR(LEFT(DULIEU!$V35&amp;DULIEU!$M35,LEN('CT131,331'!$M$3))='CT131,331'!$M$3,LEFT(DULIEU!$W35&amp;DULIEU!$M35,LEN('CT131,331'!$M$3))='CT131,331'!$M$3),DULIEU!H35,"")</f>
        <v>GBC004</v>
      </c>
      <c r="D43" s="853" t="str">
        <f>IF(OR(LEFT(DULIEU!$V35&amp;DULIEU!$M35,LEN('CT131,331'!$M$3))='CT131,331'!$M$3,LEFT(DULIEU!$W35&amp;DULIEU!$M35,LEN('CT131,331'!$M$3))='CT131,331'!$M$3),DULIEU!J35,"")</f>
        <v/>
      </c>
      <c r="E43" s="853" t="str">
        <f>IF(OR(LEFT(DULIEU!$V35&amp;DULIEU!$M35,LEN('CT131,331'!$M$3))='CT131,331'!$M$3,LEFT(DULIEU!$W35&amp;DULIEU!$M35,LEN('CT131,331'!$M$3))='CT131,331'!$M$3),DULIEU!E35,"")</f>
        <v>30/06/2015</v>
      </c>
      <c r="F43" s="1179" t="str">
        <f>IF(OR(LEFT(DULIEU!$V35&amp;DULIEU!$M35,LEN('CT131,331'!$M$3))='CT131,331'!$M$3,LEFT(DULIEU!$W35&amp;DULIEU!$M35,LEN('CT131,331'!$M$3))='CT131,331'!$M$3),DULIEU!O35,"")</f>
        <v>Cty TNHH DHV - GAS ứng trước tiền thiết kế</v>
      </c>
      <c r="G43" s="853" t="str">
        <f>IF(E43="","",IF(LEFT(DULIEU!$V35&amp;DULIEU!$M35,LEN('CT131,331'!$M$3))='CT131,331'!$M$3,DULIEU!$W35,IF(LEFT(DULIEU!$W35&amp;DULIEU!$M35,LEN('CT131,331'!$M$3))='CT131,331'!$M$3,DULIEU!$V35)))</f>
        <v>11211</v>
      </c>
      <c r="H43" s="854" t="str">
        <f>IF(LEFT(DULIEU!$V35&amp;DULIEU!$M35,LEN('CT131,331'!$M$3))='CT131,331'!$M$3,DULIEU!$X35,"")</f>
        <v/>
      </c>
      <c r="I43" s="854">
        <f>IF(LEFT(DULIEU!$W35&amp;DULIEU!$M35,LEN('CT131,331'!$M$3))='CT131,331'!$M$3,DULIEU!$X35,"")</f>
        <v>24200000</v>
      </c>
      <c r="J43" s="855">
        <f>MAX($J$13+SUBTOTAL(9,$H$15:H43)-SUBTOTAL(9,$I$15:I43)-$K$13,0)</f>
        <v>0</v>
      </c>
      <c r="K43" s="855">
        <f>MAX($K$13+SUBTOTAL(9,$I$15:I43)-SUBTOTAL(9,$H$15:H43)-$J$13,0)</f>
        <v>24199999</v>
      </c>
      <c r="L43" s="846" t="str">
        <f t="shared" si="1"/>
        <v>x</v>
      </c>
    </row>
    <row r="44" spans="2:12" hidden="1">
      <c r="B44" s="853" t="str">
        <f>IF(OR(LEFT(DULIEU!$V36&amp;DULIEU!$M36,LEN('CT131,331'!$M$3))='CT131,331'!$M$3,LEFT(DULIEU!$W36&amp;DULIEU!$M36,LEN('CT131,331'!$M$3))='CT131,331'!$M$3),DULIEU!D36,"")</f>
        <v/>
      </c>
      <c r="C44" s="853" t="str">
        <f>IF(OR(LEFT(DULIEU!$V36&amp;DULIEU!$M36,LEN('CT131,331'!$M$3))='CT131,331'!$M$3,LEFT(DULIEU!$W36&amp;DULIEU!$M36,LEN('CT131,331'!$M$3))='CT131,331'!$M$3),DULIEU!H36,"")</f>
        <v/>
      </c>
      <c r="D44" s="853" t="str">
        <f>IF(OR(LEFT(DULIEU!$V36&amp;DULIEU!$M36,LEN('CT131,331'!$M$3))='CT131,331'!$M$3,LEFT(DULIEU!$W36&amp;DULIEU!$M36,LEN('CT131,331'!$M$3))='CT131,331'!$M$3),DULIEU!J36,"")</f>
        <v/>
      </c>
      <c r="E44" s="853" t="str">
        <f>IF(OR(LEFT(DULIEU!$V36&amp;DULIEU!$M36,LEN('CT131,331'!$M$3))='CT131,331'!$M$3,LEFT(DULIEU!$W36&amp;DULIEU!$M36,LEN('CT131,331'!$M$3))='CT131,331'!$M$3),DULIEU!E36,"")</f>
        <v/>
      </c>
      <c r="F44" s="1179" t="str">
        <f>IF(OR(LEFT(DULIEU!$V36&amp;DULIEU!$M36,LEN('CT131,331'!$M$3))='CT131,331'!$M$3,LEFT(DULIEU!$W36&amp;DULIEU!$M36,LEN('CT131,331'!$M$3))='CT131,331'!$M$3),DULIEU!O36,"")</f>
        <v/>
      </c>
      <c r="G44" s="853" t="str">
        <f>IF(E44="","",IF(LEFT(DULIEU!$V36&amp;DULIEU!$M36,LEN('CT131,331'!$M$3))='CT131,331'!$M$3,DULIEU!$W36,IF(LEFT(DULIEU!$W36&amp;DULIEU!$M36,LEN('CT131,331'!$M$3))='CT131,331'!$M$3,DULIEU!$V36)))</f>
        <v/>
      </c>
      <c r="H44" s="854" t="str">
        <f>IF(LEFT(DULIEU!$V36&amp;DULIEU!$M36,LEN('CT131,331'!$M$3))='CT131,331'!$M$3,DULIEU!$X36,"")</f>
        <v/>
      </c>
      <c r="I44" s="854" t="str">
        <f>IF(LEFT(DULIEU!$W36&amp;DULIEU!$M36,LEN('CT131,331'!$M$3))='CT131,331'!$M$3,DULIEU!$X36,"")</f>
        <v/>
      </c>
      <c r="J44" s="855">
        <f>MAX($J$13+SUBTOTAL(9,$H$15:H44)-SUBTOTAL(9,$I$15:I44)-$K$13,0)</f>
        <v>0</v>
      </c>
      <c r="K44" s="855">
        <f>MAX($K$13+SUBTOTAL(9,$I$15:I44)-SUBTOTAL(9,$H$15:H44)-$J$13,0)</f>
        <v>24199999</v>
      </c>
      <c r="L44" s="846" t="str">
        <f t="shared" si="1"/>
        <v/>
      </c>
    </row>
    <row r="45" spans="2:12" hidden="1">
      <c r="B45" s="853" t="str">
        <f>IF(OR(LEFT(DULIEU!$V37&amp;DULIEU!$M37,LEN('CT131,331'!$M$3))='CT131,331'!$M$3,LEFT(DULIEU!$W37&amp;DULIEU!$M37,LEN('CT131,331'!$M$3))='CT131,331'!$M$3),DULIEU!D37,"")</f>
        <v/>
      </c>
      <c r="C45" s="853" t="str">
        <f>IF(OR(LEFT(DULIEU!$V37&amp;DULIEU!$M37,LEN('CT131,331'!$M$3))='CT131,331'!$M$3,LEFT(DULIEU!$W37&amp;DULIEU!$M37,LEN('CT131,331'!$M$3))='CT131,331'!$M$3),DULIEU!H37,"")</f>
        <v/>
      </c>
      <c r="D45" s="853" t="str">
        <f>IF(OR(LEFT(DULIEU!$V37&amp;DULIEU!$M37,LEN('CT131,331'!$M$3))='CT131,331'!$M$3,LEFT(DULIEU!$W37&amp;DULIEU!$M37,LEN('CT131,331'!$M$3))='CT131,331'!$M$3),DULIEU!J37,"")</f>
        <v/>
      </c>
      <c r="E45" s="853" t="str">
        <f>IF(OR(LEFT(DULIEU!$V37&amp;DULIEU!$M37,LEN('CT131,331'!$M$3))='CT131,331'!$M$3,LEFT(DULIEU!$W37&amp;DULIEU!$M37,LEN('CT131,331'!$M$3))='CT131,331'!$M$3),DULIEU!E37,"")</f>
        <v/>
      </c>
      <c r="F45" s="1179" t="str">
        <f>IF(OR(LEFT(DULIEU!$V37&amp;DULIEU!$M37,LEN('CT131,331'!$M$3))='CT131,331'!$M$3,LEFT(DULIEU!$W37&amp;DULIEU!$M37,LEN('CT131,331'!$M$3))='CT131,331'!$M$3),DULIEU!O37,"")</f>
        <v/>
      </c>
      <c r="G45" s="853" t="str">
        <f>IF(E45="","",IF(LEFT(DULIEU!$V37&amp;DULIEU!$M37,LEN('CT131,331'!$M$3))='CT131,331'!$M$3,DULIEU!$W37,IF(LEFT(DULIEU!$W37&amp;DULIEU!$M37,LEN('CT131,331'!$M$3))='CT131,331'!$M$3,DULIEU!$V37)))</f>
        <v/>
      </c>
      <c r="H45" s="854" t="str">
        <f>IF(LEFT(DULIEU!$V37&amp;DULIEU!$M37,LEN('CT131,331'!$M$3))='CT131,331'!$M$3,DULIEU!$X37,"")</f>
        <v/>
      </c>
      <c r="I45" s="854" t="str">
        <f>IF(LEFT(DULIEU!$W37&amp;DULIEU!$M37,LEN('CT131,331'!$M$3))='CT131,331'!$M$3,DULIEU!$X37,"")</f>
        <v/>
      </c>
      <c r="J45" s="855">
        <f>MAX($J$13+SUBTOTAL(9,$H$15:H45)-SUBTOTAL(9,$I$15:I45)-$K$13,0)</f>
        <v>0</v>
      </c>
      <c r="K45" s="855">
        <f>MAX($K$13+SUBTOTAL(9,$I$15:I45)-SUBTOTAL(9,$H$15:H45)-$J$13,0)</f>
        <v>24199999</v>
      </c>
      <c r="L45" s="846" t="str">
        <f t="shared" si="1"/>
        <v/>
      </c>
    </row>
    <row r="46" spans="2:12" hidden="1">
      <c r="B46" s="853" t="str">
        <f>IF(OR(LEFT(DULIEU!$V38&amp;DULIEU!$M38,LEN('CT131,331'!$M$3))='CT131,331'!$M$3,LEFT(DULIEU!$W38&amp;DULIEU!$M38,LEN('CT131,331'!$M$3))='CT131,331'!$M$3),DULIEU!D38,"")</f>
        <v/>
      </c>
      <c r="C46" s="853" t="str">
        <f>IF(OR(LEFT(DULIEU!$V38&amp;DULIEU!$M38,LEN('CT131,331'!$M$3))='CT131,331'!$M$3,LEFT(DULIEU!$W38&amp;DULIEU!$M38,LEN('CT131,331'!$M$3))='CT131,331'!$M$3),DULIEU!H38,"")</f>
        <v/>
      </c>
      <c r="D46" s="853" t="str">
        <f>IF(OR(LEFT(DULIEU!$V38&amp;DULIEU!$M38,LEN('CT131,331'!$M$3))='CT131,331'!$M$3,LEFT(DULIEU!$W38&amp;DULIEU!$M38,LEN('CT131,331'!$M$3))='CT131,331'!$M$3),DULIEU!J38,"")</f>
        <v/>
      </c>
      <c r="E46" s="853" t="str">
        <f>IF(OR(LEFT(DULIEU!$V38&amp;DULIEU!$M38,LEN('CT131,331'!$M$3))='CT131,331'!$M$3,LEFT(DULIEU!$W38&amp;DULIEU!$M38,LEN('CT131,331'!$M$3))='CT131,331'!$M$3),DULIEU!E38,"")</f>
        <v/>
      </c>
      <c r="F46" s="1179" t="str">
        <f>IF(OR(LEFT(DULIEU!$V38&amp;DULIEU!$M38,LEN('CT131,331'!$M$3))='CT131,331'!$M$3,LEFT(DULIEU!$W38&amp;DULIEU!$M38,LEN('CT131,331'!$M$3))='CT131,331'!$M$3),DULIEU!O38,"")</f>
        <v/>
      </c>
      <c r="G46" s="853" t="str">
        <f>IF(E46="","",IF(LEFT(DULIEU!$V38&amp;DULIEU!$M38,LEN('CT131,331'!$M$3))='CT131,331'!$M$3,DULIEU!$W38,IF(LEFT(DULIEU!$W38&amp;DULIEU!$M38,LEN('CT131,331'!$M$3))='CT131,331'!$M$3,DULIEU!$V38)))</f>
        <v/>
      </c>
      <c r="H46" s="854" t="str">
        <f>IF(LEFT(DULIEU!$V38&amp;DULIEU!$M38,LEN('CT131,331'!$M$3))='CT131,331'!$M$3,DULIEU!$X38,"")</f>
        <v/>
      </c>
      <c r="I46" s="854" t="str">
        <f>IF(LEFT(DULIEU!$W38&amp;DULIEU!$M38,LEN('CT131,331'!$M$3))='CT131,331'!$M$3,DULIEU!$X38,"")</f>
        <v/>
      </c>
      <c r="J46" s="855">
        <f>MAX($J$13+SUBTOTAL(9,$H$15:H46)-SUBTOTAL(9,$I$15:I46)-$K$13,0)</f>
        <v>0</v>
      </c>
      <c r="K46" s="855">
        <f>MAX($K$13+SUBTOTAL(9,$I$15:I46)-SUBTOTAL(9,$H$15:H46)-$J$13,0)</f>
        <v>24199999</v>
      </c>
      <c r="L46" s="846" t="str">
        <f t="shared" si="1"/>
        <v/>
      </c>
    </row>
    <row r="47" spans="2:12" hidden="1">
      <c r="B47" s="853" t="str">
        <f>IF(OR(LEFT(DULIEU!$V39&amp;DULIEU!$M39,LEN('CT131,331'!$M$3))='CT131,331'!$M$3,LEFT(DULIEU!$W39&amp;DULIEU!$M39,LEN('CT131,331'!$M$3))='CT131,331'!$M$3),DULIEU!D39,"")</f>
        <v/>
      </c>
      <c r="C47" s="853" t="str">
        <f>IF(OR(LEFT(DULIEU!$V39&amp;DULIEU!$M39,LEN('CT131,331'!$M$3))='CT131,331'!$M$3,LEFT(DULIEU!$W39&amp;DULIEU!$M39,LEN('CT131,331'!$M$3))='CT131,331'!$M$3),DULIEU!H39,"")</f>
        <v/>
      </c>
      <c r="D47" s="853" t="str">
        <f>IF(OR(LEFT(DULIEU!$V39&amp;DULIEU!$M39,LEN('CT131,331'!$M$3))='CT131,331'!$M$3,LEFT(DULIEU!$W39&amp;DULIEU!$M39,LEN('CT131,331'!$M$3))='CT131,331'!$M$3),DULIEU!J39,"")</f>
        <v/>
      </c>
      <c r="E47" s="853" t="str">
        <f>IF(OR(LEFT(DULIEU!$V39&amp;DULIEU!$M39,LEN('CT131,331'!$M$3))='CT131,331'!$M$3,LEFT(DULIEU!$W39&amp;DULIEU!$M39,LEN('CT131,331'!$M$3))='CT131,331'!$M$3),DULIEU!E39,"")</f>
        <v/>
      </c>
      <c r="F47" s="1179" t="str">
        <f>IF(OR(LEFT(DULIEU!$V39&amp;DULIEU!$M39,LEN('CT131,331'!$M$3))='CT131,331'!$M$3,LEFT(DULIEU!$W39&amp;DULIEU!$M39,LEN('CT131,331'!$M$3))='CT131,331'!$M$3),DULIEU!O39,"")</f>
        <v/>
      </c>
      <c r="G47" s="853" t="str">
        <f>IF(E47="","",IF(LEFT(DULIEU!$V39&amp;DULIEU!$M39,LEN('CT131,331'!$M$3))='CT131,331'!$M$3,DULIEU!$W39,IF(LEFT(DULIEU!$W39&amp;DULIEU!$M39,LEN('CT131,331'!$M$3))='CT131,331'!$M$3,DULIEU!$V39)))</f>
        <v/>
      </c>
      <c r="H47" s="854" t="str">
        <f>IF(LEFT(DULIEU!$V39&amp;DULIEU!$M39,LEN('CT131,331'!$M$3))='CT131,331'!$M$3,DULIEU!$X39,"")</f>
        <v/>
      </c>
      <c r="I47" s="854" t="str">
        <f>IF(LEFT(DULIEU!$W39&amp;DULIEU!$M39,LEN('CT131,331'!$M$3))='CT131,331'!$M$3,DULIEU!$X39,"")</f>
        <v/>
      </c>
      <c r="J47" s="855">
        <f>MAX($J$13+SUBTOTAL(9,$H$15:H47)-SUBTOTAL(9,$I$15:I47)-$K$13,0)</f>
        <v>0</v>
      </c>
      <c r="K47" s="855">
        <f>MAX($K$13+SUBTOTAL(9,$I$15:I47)-SUBTOTAL(9,$H$15:H47)-$J$13,0)</f>
        <v>24199999</v>
      </c>
      <c r="L47" s="846" t="str">
        <f t="shared" si="1"/>
        <v/>
      </c>
    </row>
    <row r="48" spans="2:12" hidden="1">
      <c r="B48" s="853" t="str">
        <f>IF(OR(LEFT(DULIEU!$V40&amp;DULIEU!$M40,LEN('CT131,331'!$M$3))='CT131,331'!$M$3,LEFT(DULIEU!$W40&amp;DULIEU!$M40,LEN('CT131,331'!$M$3))='CT131,331'!$M$3),DULIEU!D40,"")</f>
        <v/>
      </c>
      <c r="C48" s="853" t="str">
        <f>IF(OR(LEFT(DULIEU!$V40&amp;DULIEU!$M40,LEN('CT131,331'!$M$3))='CT131,331'!$M$3,LEFT(DULIEU!$W40&amp;DULIEU!$M40,LEN('CT131,331'!$M$3))='CT131,331'!$M$3),DULIEU!H40,"")</f>
        <v/>
      </c>
      <c r="D48" s="853" t="str">
        <f>IF(OR(LEFT(DULIEU!$V40&amp;DULIEU!$M40,LEN('CT131,331'!$M$3))='CT131,331'!$M$3,LEFT(DULIEU!$W40&amp;DULIEU!$M40,LEN('CT131,331'!$M$3))='CT131,331'!$M$3),DULIEU!J40,"")</f>
        <v/>
      </c>
      <c r="E48" s="853" t="str">
        <f>IF(OR(LEFT(DULIEU!$V40&amp;DULIEU!$M40,LEN('CT131,331'!$M$3))='CT131,331'!$M$3,LEFT(DULIEU!$W40&amp;DULIEU!$M40,LEN('CT131,331'!$M$3))='CT131,331'!$M$3),DULIEU!E40,"")</f>
        <v/>
      </c>
      <c r="F48" s="1179" t="str">
        <f>IF(OR(LEFT(DULIEU!$V40&amp;DULIEU!$M40,LEN('CT131,331'!$M$3))='CT131,331'!$M$3,LEFT(DULIEU!$W40&amp;DULIEU!$M40,LEN('CT131,331'!$M$3))='CT131,331'!$M$3),DULIEU!O40,"")</f>
        <v/>
      </c>
      <c r="G48" s="853" t="str">
        <f>IF(E48="","",IF(LEFT(DULIEU!$V40&amp;DULIEU!$M40,LEN('CT131,331'!$M$3))='CT131,331'!$M$3,DULIEU!$W40,IF(LEFT(DULIEU!$W40&amp;DULIEU!$M40,LEN('CT131,331'!$M$3))='CT131,331'!$M$3,DULIEU!$V40)))</f>
        <v/>
      </c>
      <c r="H48" s="854" t="str">
        <f>IF(LEFT(DULIEU!$V40&amp;DULIEU!$M40,LEN('CT131,331'!$M$3))='CT131,331'!$M$3,DULIEU!$X40,"")</f>
        <v/>
      </c>
      <c r="I48" s="854" t="str">
        <f>IF(LEFT(DULIEU!$W40&amp;DULIEU!$M40,LEN('CT131,331'!$M$3))='CT131,331'!$M$3,DULIEU!$X40,"")</f>
        <v/>
      </c>
      <c r="J48" s="855">
        <f>MAX($J$13+SUBTOTAL(9,$H$15:H48)-SUBTOTAL(9,$I$15:I48)-$K$13,0)</f>
        <v>0</v>
      </c>
      <c r="K48" s="855">
        <f>MAX($K$13+SUBTOTAL(9,$I$15:I48)-SUBTOTAL(9,$H$15:H48)-$J$13,0)</f>
        <v>24199999</v>
      </c>
      <c r="L48" s="846" t="str">
        <f t="shared" si="1"/>
        <v/>
      </c>
    </row>
    <row r="49" spans="2:12" hidden="1">
      <c r="B49" s="853" t="str">
        <f>IF(OR(LEFT(DULIEU!$V41&amp;DULIEU!$M41,LEN('CT131,331'!$M$3))='CT131,331'!$M$3,LEFT(DULIEU!$W41&amp;DULIEU!$M41,LEN('CT131,331'!$M$3))='CT131,331'!$M$3),DULIEU!D41,"")</f>
        <v/>
      </c>
      <c r="C49" s="853" t="str">
        <f>IF(OR(LEFT(DULIEU!$V41&amp;DULIEU!$M41,LEN('CT131,331'!$M$3))='CT131,331'!$M$3,LEFT(DULIEU!$W41&amp;DULIEU!$M41,LEN('CT131,331'!$M$3))='CT131,331'!$M$3),DULIEU!H41,"")</f>
        <v/>
      </c>
      <c r="D49" s="853" t="str">
        <f>IF(OR(LEFT(DULIEU!$V41&amp;DULIEU!$M41,LEN('CT131,331'!$M$3))='CT131,331'!$M$3,LEFT(DULIEU!$W41&amp;DULIEU!$M41,LEN('CT131,331'!$M$3))='CT131,331'!$M$3),DULIEU!J41,"")</f>
        <v/>
      </c>
      <c r="E49" s="853" t="str">
        <f>IF(OR(LEFT(DULIEU!$V41&amp;DULIEU!$M41,LEN('CT131,331'!$M$3))='CT131,331'!$M$3,LEFT(DULIEU!$W41&amp;DULIEU!$M41,LEN('CT131,331'!$M$3))='CT131,331'!$M$3),DULIEU!E41,"")</f>
        <v/>
      </c>
      <c r="F49" s="1179" t="str">
        <f>IF(OR(LEFT(DULIEU!$V41&amp;DULIEU!$M41,LEN('CT131,331'!$M$3))='CT131,331'!$M$3,LEFT(DULIEU!$W41&amp;DULIEU!$M41,LEN('CT131,331'!$M$3))='CT131,331'!$M$3),DULIEU!O41,"")</f>
        <v/>
      </c>
      <c r="G49" s="853" t="str">
        <f>IF(E49="","",IF(LEFT(DULIEU!$V41&amp;DULIEU!$M41,LEN('CT131,331'!$M$3))='CT131,331'!$M$3,DULIEU!$W41,IF(LEFT(DULIEU!$W41&amp;DULIEU!$M41,LEN('CT131,331'!$M$3))='CT131,331'!$M$3,DULIEU!$V41)))</f>
        <v/>
      </c>
      <c r="H49" s="854" t="str">
        <f>IF(LEFT(DULIEU!$V41&amp;DULIEU!$M41,LEN('CT131,331'!$M$3))='CT131,331'!$M$3,DULIEU!$X41,"")</f>
        <v/>
      </c>
      <c r="I49" s="854" t="str">
        <f>IF(LEFT(DULIEU!$W41&amp;DULIEU!$M41,LEN('CT131,331'!$M$3))='CT131,331'!$M$3,DULIEU!$X41,"")</f>
        <v/>
      </c>
      <c r="J49" s="855">
        <f>MAX($J$13+SUBTOTAL(9,$H$15:H49)-SUBTOTAL(9,$I$15:I49)-$K$13,0)</f>
        <v>0</v>
      </c>
      <c r="K49" s="855">
        <f>MAX($K$13+SUBTOTAL(9,$I$15:I49)-SUBTOTAL(9,$H$15:H49)-$J$13,0)</f>
        <v>24199999</v>
      </c>
      <c r="L49" s="846" t="str">
        <f t="shared" si="1"/>
        <v/>
      </c>
    </row>
    <row r="50" spans="2:12" hidden="1">
      <c r="B50" s="853" t="str">
        <f>IF(OR(LEFT(DULIEU!$V42&amp;DULIEU!$M42,LEN('CT131,331'!$M$3))='CT131,331'!$M$3,LEFT(DULIEU!$W42&amp;DULIEU!$M42,LEN('CT131,331'!$M$3))='CT131,331'!$M$3),DULIEU!D42,"")</f>
        <v/>
      </c>
      <c r="C50" s="853" t="str">
        <f>IF(OR(LEFT(DULIEU!$V42&amp;DULIEU!$M42,LEN('CT131,331'!$M$3))='CT131,331'!$M$3,LEFT(DULIEU!$W42&amp;DULIEU!$M42,LEN('CT131,331'!$M$3))='CT131,331'!$M$3),DULIEU!H42,"")</f>
        <v/>
      </c>
      <c r="D50" s="853" t="str">
        <f>IF(OR(LEFT(DULIEU!$V42&amp;DULIEU!$M42,LEN('CT131,331'!$M$3))='CT131,331'!$M$3,LEFT(DULIEU!$W42&amp;DULIEU!$M42,LEN('CT131,331'!$M$3))='CT131,331'!$M$3),DULIEU!J42,"")</f>
        <v/>
      </c>
      <c r="E50" s="853" t="str">
        <f>IF(OR(LEFT(DULIEU!$V42&amp;DULIEU!$M42,LEN('CT131,331'!$M$3))='CT131,331'!$M$3,LEFT(DULIEU!$W42&amp;DULIEU!$M42,LEN('CT131,331'!$M$3))='CT131,331'!$M$3),DULIEU!E42,"")</f>
        <v/>
      </c>
      <c r="F50" s="1179" t="str">
        <f>IF(OR(LEFT(DULIEU!$V42&amp;DULIEU!$M42,LEN('CT131,331'!$M$3))='CT131,331'!$M$3,LEFT(DULIEU!$W42&amp;DULIEU!$M42,LEN('CT131,331'!$M$3))='CT131,331'!$M$3),DULIEU!O42,"")</f>
        <v/>
      </c>
      <c r="G50" s="853" t="str">
        <f>IF(E50="","",IF(LEFT(DULIEU!$V42&amp;DULIEU!$M42,LEN('CT131,331'!$M$3))='CT131,331'!$M$3,DULIEU!$W42,IF(LEFT(DULIEU!$W42&amp;DULIEU!$M42,LEN('CT131,331'!$M$3))='CT131,331'!$M$3,DULIEU!$V42)))</f>
        <v/>
      </c>
      <c r="H50" s="854" t="str">
        <f>IF(LEFT(DULIEU!$V42&amp;DULIEU!$M42,LEN('CT131,331'!$M$3))='CT131,331'!$M$3,DULIEU!$X42,"")</f>
        <v/>
      </c>
      <c r="I50" s="854" t="str">
        <f>IF(LEFT(DULIEU!$W42&amp;DULIEU!$M42,LEN('CT131,331'!$M$3))='CT131,331'!$M$3,DULIEU!$X42,"")</f>
        <v/>
      </c>
      <c r="J50" s="855">
        <f>MAX($J$13+SUBTOTAL(9,$H$15:H50)-SUBTOTAL(9,$I$15:I50)-$K$13,0)</f>
        <v>0</v>
      </c>
      <c r="K50" s="855">
        <f>MAX($K$13+SUBTOTAL(9,$I$15:I50)-SUBTOTAL(9,$H$15:H50)-$J$13,0)</f>
        <v>24199999</v>
      </c>
      <c r="L50" s="846" t="str">
        <f t="shared" si="1"/>
        <v/>
      </c>
    </row>
    <row r="51" spans="2:12" hidden="1">
      <c r="B51" s="853" t="str">
        <f>IF(OR(LEFT(DULIEU!$V43&amp;DULIEU!$M43,LEN('CT131,331'!$M$3))='CT131,331'!$M$3,LEFT(DULIEU!$W43&amp;DULIEU!$M43,LEN('CT131,331'!$M$3))='CT131,331'!$M$3),DULIEU!D43,"")</f>
        <v/>
      </c>
      <c r="C51" s="853" t="str">
        <f>IF(OR(LEFT(DULIEU!$V43&amp;DULIEU!$M43,LEN('CT131,331'!$M$3))='CT131,331'!$M$3,LEFT(DULIEU!$W43&amp;DULIEU!$M43,LEN('CT131,331'!$M$3))='CT131,331'!$M$3),DULIEU!H43,"")</f>
        <v/>
      </c>
      <c r="D51" s="853" t="str">
        <f>IF(OR(LEFT(DULIEU!$V43&amp;DULIEU!$M43,LEN('CT131,331'!$M$3))='CT131,331'!$M$3,LEFT(DULIEU!$W43&amp;DULIEU!$M43,LEN('CT131,331'!$M$3))='CT131,331'!$M$3),DULIEU!J43,"")</f>
        <v/>
      </c>
      <c r="E51" s="853" t="str">
        <f>IF(OR(LEFT(DULIEU!$V43&amp;DULIEU!$M43,LEN('CT131,331'!$M$3))='CT131,331'!$M$3,LEFT(DULIEU!$W43&amp;DULIEU!$M43,LEN('CT131,331'!$M$3))='CT131,331'!$M$3),DULIEU!E43,"")</f>
        <v/>
      </c>
      <c r="F51" s="1179" t="str">
        <f>IF(OR(LEFT(DULIEU!$V43&amp;DULIEU!$M43,LEN('CT131,331'!$M$3))='CT131,331'!$M$3,LEFT(DULIEU!$W43&amp;DULIEU!$M43,LEN('CT131,331'!$M$3))='CT131,331'!$M$3),DULIEU!O43,"")</f>
        <v/>
      </c>
      <c r="G51" s="853" t="str">
        <f>IF(E51="","",IF(LEFT(DULIEU!$V43&amp;DULIEU!$M43,LEN('CT131,331'!$M$3))='CT131,331'!$M$3,DULIEU!$W43,IF(LEFT(DULIEU!$W43&amp;DULIEU!$M43,LEN('CT131,331'!$M$3))='CT131,331'!$M$3,DULIEU!$V43)))</f>
        <v/>
      </c>
      <c r="H51" s="854" t="str">
        <f>IF(LEFT(DULIEU!$V43&amp;DULIEU!$M43,LEN('CT131,331'!$M$3))='CT131,331'!$M$3,DULIEU!$X43,"")</f>
        <v/>
      </c>
      <c r="I51" s="854" t="str">
        <f>IF(LEFT(DULIEU!$W43&amp;DULIEU!$M43,LEN('CT131,331'!$M$3))='CT131,331'!$M$3,DULIEU!$X43,"")</f>
        <v/>
      </c>
      <c r="J51" s="855">
        <f>MAX($J$13+SUBTOTAL(9,$H$15:H51)-SUBTOTAL(9,$I$15:I51)-$K$13,0)</f>
        <v>0</v>
      </c>
      <c r="K51" s="855">
        <f>MAX($K$13+SUBTOTAL(9,$I$15:I51)-SUBTOTAL(9,$H$15:H51)-$J$13,0)</f>
        <v>24199999</v>
      </c>
      <c r="L51" s="846" t="str">
        <f t="shared" si="1"/>
        <v/>
      </c>
    </row>
    <row r="52" spans="2:12" hidden="1">
      <c r="B52" s="853" t="str">
        <f>IF(OR(LEFT(DULIEU!$V44&amp;DULIEU!$M44,LEN('CT131,331'!$M$3))='CT131,331'!$M$3,LEFT(DULIEU!$W44&amp;DULIEU!$M44,LEN('CT131,331'!$M$3))='CT131,331'!$M$3),DULIEU!D44,"")</f>
        <v/>
      </c>
      <c r="C52" s="853" t="str">
        <f>IF(OR(LEFT(DULIEU!$V44&amp;DULIEU!$M44,LEN('CT131,331'!$M$3))='CT131,331'!$M$3,LEFT(DULIEU!$W44&amp;DULIEU!$M44,LEN('CT131,331'!$M$3))='CT131,331'!$M$3),DULIEU!H44,"")</f>
        <v/>
      </c>
      <c r="D52" s="853" t="str">
        <f>IF(OR(LEFT(DULIEU!$V44&amp;DULIEU!$M44,LEN('CT131,331'!$M$3))='CT131,331'!$M$3,LEFT(DULIEU!$W44&amp;DULIEU!$M44,LEN('CT131,331'!$M$3))='CT131,331'!$M$3),DULIEU!J44,"")</f>
        <v/>
      </c>
      <c r="E52" s="853" t="str">
        <f>IF(OR(LEFT(DULIEU!$V44&amp;DULIEU!$M44,LEN('CT131,331'!$M$3))='CT131,331'!$M$3,LEFT(DULIEU!$W44&amp;DULIEU!$M44,LEN('CT131,331'!$M$3))='CT131,331'!$M$3),DULIEU!E44,"")</f>
        <v/>
      </c>
      <c r="F52" s="1179" t="str">
        <f>IF(OR(LEFT(DULIEU!$V44&amp;DULIEU!$M44,LEN('CT131,331'!$M$3))='CT131,331'!$M$3,LEFT(DULIEU!$W44&amp;DULIEU!$M44,LEN('CT131,331'!$M$3))='CT131,331'!$M$3),DULIEU!O44,"")</f>
        <v/>
      </c>
      <c r="G52" s="853" t="str">
        <f>IF(E52="","",IF(LEFT(DULIEU!$V44&amp;DULIEU!$M44,LEN('CT131,331'!$M$3))='CT131,331'!$M$3,DULIEU!$W44,IF(LEFT(DULIEU!$W44&amp;DULIEU!$M44,LEN('CT131,331'!$M$3))='CT131,331'!$M$3,DULIEU!$V44)))</f>
        <v/>
      </c>
      <c r="H52" s="854" t="str">
        <f>IF(LEFT(DULIEU!$V44&amp;DULIEU!$M44,LEN('CT131,331'!$M$3))='CT131,331'!$M$3,DULIEU!$X44,"")</f>
        <v/>
      </c>
      <c r="I52" s="854" t="str">
        <f>IF(LEFT(DULIEU!$W44&amp;DULIEU!$M44,LEN('CT131,331'!$M$3))='CT131,331'!$M$3,DULIEU!$X44,"")</f>
        <v/>
      </c>
      <c r="J52" s="855">
        <f>MAX($J$13+SUBTOTAL(9,$H$15:H52)-SUBTOTAL(9,$I$15:I52)-$K$13,0)</f>
        <v>0</v>
      </c>
      <c r="K52" s="855">
        <f>MAX($K$13+SUBTOTAL(9,$I$15:I52)-SUBTOTAL(9,$H$15:H52)-$J$13,0)</f>
        <v>24199999</v>
      </c>
      <c r="L52" s="846" t="str">
        <f t="shared" si="1"/>
        <v/>
      </c>
    </row>
    <row r="53" spans="2:12" hidden="1">
      <c r="B53" s="853" t="str">
        <f>IF(OR(LEFT(DULIEU!$V45&amp;DULIEU!$M45,LEN('CT131,331'!$M$3))='CT131,331'!$M$3,LEFT(DULIEU!$W45&amp;DULIEU!$M45,LEN('CT131,331'!$M$3))='CT131,331'!$M$3),DULIEU!D45,"")</f>
        <v/>
      </c>
      <c r="C53" s="853" t="str">
        <f>IF(OR(LEFT(DULIEU!$V45&amp;DULIEU!$M45,LEN('CT131,331'!$M$3))='CT131,331'!$M$3,LEFT(DULIEU!$W45&amp;DULIEU!$M45,LEN('CT131,331'!$M$3))='CT131,331'!$M$3),DULIEU!H45,"")</f>
        <v/>
      </c>
      <c r="D53" s="853" t="str">
        <f>IF(OR(LEFT(DULIEU!$V45&amp;DULIEU!$M45,LEN('CT131,331'!$M$3))='CT131,331'!$M$3,LEFT(DULIEU!$W45&amp;DULIEU!$M45,LEN('CT131,331'!$M$3))='CT131,331'!$M$3),DULIEU!J45,"")</f>
        <v/>
      </c>
      <c r="E53" s="853" t="str">
        <f>IF(OR(LEFT(DULIEU!$V45&amp;DULIEU!$M45,LEN('CT131,331'!$M$3))='CT131,331'!$M$3,LEFT(DULIEU!$W45&amp;DULIEU!$M45,LEN('CT131,331'!$M$3))='CT131,331'!$M$3),DULIEU!E45,"")</f>
        <v/>
      </c>
      <c r="F53" s="1179" t="str">
        <f>IF(OR(LEFT(DULIEU!$V45&amp;DULIEU!$M45,LEN('CT131,331'!$M$3))='CT131,331'!$M$3,LEFT(DULIEU!$W45&amp;DULIEU!$M45,LEN('CT131,331'!$M$3))='CT131,331'!$M$3),DULIEU!O45,"")</f>
        <v/>
      </c>
      <c r="G53" s="853" t="str">
        <f>IF(E53="","",IF(LEFT(DULIEU!$V45&amp;DULIEU!$M45,LEN('CT131,331'!$M$3))='CT131,331'!$M$3,DULIEU!$W45,IF(LEFT(DULIEU!$W45&amp;DULIEU!$M45,LEN('CT131,331'!$M$3))='CT131,331'!$M$3,DULIEU!$V45)))</f>
        <v/>
      </c>
      <c r="H53" s="854" t="str">
        <f>IF(LEFT(DULIEU!$V45&amp;DULIEU!$M45,LEN('CT131,331'!$M$3))='CT131,331'!$M$3,DULIEU!$X45,"")</f>
        <v/>
      </c>
      <c r="I53" s="854" t="str">
        <f>IF(LEFT(DULIEU!$W45&amp;DULIEU!$M45,LEN('CT131,331'!$M$3))='CT131,331'!$M$3,DULIEU!$X45,"")</f>
        <v/>
      </c>
      <c r="J53" s="855">
        <f>MAX($J$13+SUBTOTAL(9,$H$15:H53)-SUBTOTAL(9,$I$15:I53)-$K$13,0)</f>
        <v>0</v>
      </c>
      <c r="K53" s="855">
        <f>MAX($K$13+SUBTOTAL(9,$I$15:I53)-SUBTOTAL(9,$H$15:H53)-$J$13,0)</f>
        <v>24199999</v>
      </c>
      <c r="L53" s="846" t="str">
        <f t="shared" si="1"/>
        <v/>
      </c>
    </row>
    <row r="54" spans="2:12" hidden="1">
      <c r="B54" s="853" t="str">
        <f>IF(OR(LEFT(DULIEU!$V46&amp;DULIEU!$M46,LEN('CT131,331'!$M$3))='CT131,331'!$M$3,LEFT(DULIEU!$W46&amp;DULIEU!$M46,LEN('CT131,331'!$M$3))='CT131,331'!$M$3),DULIEU!D46,"")</f>
        <v/>
      </c>
      <c r="C54" s="853" t="str">
        <f>IF(OR(LEFT(DULIEU!$V46&amp;DULIEU!$M46,LEN('CT131,331'!$M$3))='CT131,331'!$M$3,LEFT(DULIEU!$W46&amp;DULIEU!$M46,LEN('CT131,331'!$M$3))='CT131,331'!$M$3),DULIEU!H46,"")</f>
        <v/>
      </c>
      <c r="D54" s="853" t="str">
        <f>IF(OR(LEFT(DULIEU!$V46&amp;DULIEU!$M46,LEN('CT131,331'!$M$3))='CT131,331'!$M$3,LEFT(DULIEU!$W46&amp;DULIEU!$M46,LEN('CT131,331'!$M$3))='CT131,331'!$M$3),DULIEU!J46,"")</f>
        <v/>
      </c>
      <c r="E54" s="853" t="str">
        <f>IF(OR(LEFT(DULIEU!$V46&amp;DULIEU!$M46,LEN('CT131,331'!$M$3))='CT131,331'!$M$3,LEFT(DULIEU!$W46&amp;DULIEU!$M46,LEN('CT131,331'!$M$3))='CT131,331'!$M$3),DULIEU!E46,"")</f>
        <v/>
      </c>
      <c r="F54" s="1179" t="str">
        <f>IF(OR(LEFT(DULIEU!$V46&amp;DULIEU!$M46,LEN('CT131,331'!$M$3))='CT131,331'!$M$3,LEFT(DULIEU!$W46&amp;DULIEU!$M46,LEN('CT131,331'!$M$3))='CT131,331'!$M$3),DULIEU!O46,"")</f>
        <v/>
      </c>
      <c r="G54" s="853" t="str">
        <f>IF(E54="","",IF(LEFT(DULIEU!$V46&amp;DULIEU!$M46,LEN('CT131,331'!$M$3))='CT131,331'!$M$3,DULIEU!$W46,IF(LEFT(DULIEU!$W46&amp;DULIEU!$M46,LEN('CT131,331'!$M$3))='CT131,331'!$M$3,DULIEU!$V46)))</f>
        <v/>
      </c>
      <c r="H54" s="854" t="str">
        <f>IF(LEFT(DULIEU!$V46&amp;DULIEU!$M46,LEN('CT131,331'!$M$3))='CT131,331'!$M$3,DULIEU!$X46,"")</f>
        <v/>
      </c>
      <c r="I54" s="854" t="str">
        <f>IF(LEFT(DULIEU!$W46&amp;DULIEU!$M46,LEN('CT131,331'!$M$3))='CT131,331'!$M$3,DULIEU!$X46,"")</f>
        <v/>
      </c>
      <c r="J54" s="855">
        <f>MAX($J$13+SUBTOTAL(9,$H$15:H54)-SUBTOTAL(9,$I$15:I54)-$K$13,0)</f>
        <v>0</v>
      </c>
      <c r="K54" s="855">
        <f>MAX($K$13+SUBTOTAL(9,$I$15:I54)-SUBTOTAL(9,$H$15:H54)-$J$13,0)</f>
        <v>24199999</v>
      </c>
      <c r="L54" s="846" t="str">
        <f t="shared" si="1"/>
        <v/>
      </c>
    </row>
    <row r="55" spans="2:12" hidden="1">
      <c r="B55" s="853" t="str">
        <f>IF(OR(LEFT(DULIEU!$V47&amp;DULIEU!$M47,LEN('CT131,331'!$M$3))='CT131,331'!$M$3,LEFT(DULIEU!$W47&amp;DULIEU!$M47,LEN('CT131,331'!$M$3))='CT131,331'!$M$3),DULIEU!D47,"")</f>
        <v/>
      </c>
      <c r="C55" s="853" t="str">
        <f>IF(OR(LEFT(DULIEU!$V47&amp;DULIEU!$M47,LEN('CT131,331'!$M$3))='CT131,331'!$M$3,LEFT(DULIEU!$W47&amp;DULIEU!$M47,LEN('CT131,331'!$M$3))='CT131,331'!$M$3),DULIEU!H47,"")</f>
        <v/>
      </c>
      <c r="D55" s="853" t="str">
        <f>IF(OR(LEFT(DULIEU!$V47&amp;DULIEU!$M47,LEN('CT131,331'!$M$3))='CT131,331'!$M$3,LEFT(DULIEU!$W47&amp;DULIEU!$M47,LEN('CT131,331'!$M$3))='CT131,331'!$M$3),DULIEU!J47,"")</f>
        <v/>
      </c>
      <c r="E55" s="853" t="str">
        <f>IF(OR(LEFT(DULIEU!$V47&amp;DULIEU!$M47,LEN('CT131,331'!$M$3))='CT131,331'!$M$3,LEFT(DULIEU!$W47&amp;DULIEU!$M47,LEN('CT131,331'!$M$3))='CT131,331'!$M$3),DULIEU!E47,"")</f>
        <v/>
      </c>
      <c r="F55" s="1179" t="str">
        <f>IF(OR(LEFT(DULIEU!$V47&amp;DULIEU!$M47,LEN('CT131,331'!$M$3))='CT131,331'!$M$3,LEFT(DULIEU!$W47&amp;DULIEU!$M47,LEN('CT131,331'!$M$3))='CT131,331'!$M$3),DULIEU!O47,"")</f>
        <v/>
      </c>
      <c r="G55" s="853" t="str">
        <f>IF(E55="","",IF(LEFT(DULIEU!$V47&amp;DULIEU!$M47,LEN('CT131,331'!$M$3))='CT131,331'!$M$3,DULIEU!$W47,IF(LEFT(DULIEU!$W47&amp;DULIEU!$M47,LEN('CT131,331'!$M$3))='CT131,331'!$M$3,DULIEU!$V47)))</f>
        <v/>
      </c>
      <c r="H55" s="854" t="str">
        <f>IF(LEFT(DULIEU!$V47&amp;DULIEU!$M47,LEN('CT131,331'!$M$3))='CT131,331'!$M$3,DULIEU!$X47,"")</f>
        <v/>
      </c>
      <c r="I55" s="854" t="str">
        <f>IF(LEFT(DULIEU!$W47&amp;DULIEU!$M47,LEN('CT131,331'!$M$3))='CT131,331'!$M$3,DULIEU!$X47,"")</f>
        <v/>
      </c>
      <c r="J55" s="855">
        <f>MAX($J$13+SUBTOTAL(9,$H$15:H55)-SUBTOTAL(9,$I$15:I55)-$K$13,0)</f>
        <v>0</v>
      </c>
      <c r="K55" s="855">
        <f>MAX($K$13+SUBTOTAL(9,$I$15:I55)-SUBTOTAL(9,$H$15:H55)-$J$13,0)</f>
        <v>24199999</v>
      </c>
      <c r="L55" s="846" t="str">
        <f t="shared" si="1"/>
        <v/>
      </c>
    </row>
    <row r="56" spans="2:12" hidden="1">
      <c r="B56" s="853" t="str">
        <f>IF(OR(LEFT(DULIEU!$V48&amp;DULIEU!$M48,LEN('CT131,331'!$M$3))='CT131,331'!$M$3,LEFT(DULIEU!$W48&amp;DULIEU!$M48,LEN('CT131,331'!$M$3))='CT131,331'!$M$3),DULIEU!D48,"")</f>
        <v/>
      </c>
      <c r="C56" s="853" t="str">
        <f>IF(OR(LEFT(DULIEU!$V48&amp;DULIEU!$M48,LEN('CT131,331'!$M$3))='CT131,331'!$M$3,LEFT(DULIEU!$W48&amp;DULIEU!$M48,LEN('CT131,331'!$M$3))='CT131,331'!$M$3),DULIEU!H48,"")</f>
        <v/>
      </c>
      <c r="D56" s="853" t="str">
        <f>IF(OR(LEFT(DULIEU!$V48&amp;DULIEU!$M48,LEN('CT131,331'!$M$3))='CT131,331'!$M$3,LEFT(DULIEU!$W48&amp;DULIEU!$M48,LEN('CT131,331'!$M$3))='CT131,331'!$M$3),DULIEU!J48,"")</f>
        <v/>
      </c>
      <c r="E56" s="853" t="str">
        <f>IF(OR(LEFT(DULIEU!$V48&amp;DULIEU!$M48,LEN('CT131,331'!$M$3))='CT131,331'!$M$3,LEFT(DULIEU!$W48&amp;DULIEU!$M48,LEN('CT131,331'!$M$3))='CT131,331'!$M$3),DULIEU!E48,"")</f>
        <v/>
      </c>
      <c r="F56" s="1179" t="str">
        <f>IF(OR(LEFT(DULIEU!$V48&amp;DULIEU!$M48,LEN('CT131,331'!$M$3))='CT131,331'!$M$3,LEFT(DULIEU!$W48&amp;DULIEU!$M48,LEN('CT131,331'!$M$3))='CT131,331'!$M$3),DULIEU!O48,"")</f>
        <v/>
      </c>
      <c r="G56" s="853" t="str">
        <f>IF(E56="","",IF(LEFT(DULIEU!$V48&amp;DULIEU!$M48,LEN('CT131,331'!$M$3))='CT131,331'!$M$3,DULIEU!$W48,IF(LEFT(DULIEU!$W48&amp;DULIEU!$M48,LEN('CT131,331'!$M$3))='CT131,331'!$M$3,DULIEU!$V48)))</f>
        <v/>
      </c>
      <c r="H56" s="854" t="str">
        <f>IF(LEFT(DULIEU!$V48&amp;DULIEU!$M48,LEN('CT131,331'!$M$3))='CT131,331'!$M$3,DULIEU!$X48,"")</f>
        <v/>
      </c>
      <c r="I56" s="854" t="str">
        <f>IF(LEFT(DULIEU!$W48&amp;DULIEU!$M48,LEN('CT131,331'!$M$3))='CT131,331'!$M$3,DULIEU!$X48,"")</f>
        <v/>
      </c>
      <c r="J56" s="855">
        <f>MAX($J$13+SUBTOTAL(9,$H$15:H56)-SUBTOTAL(9,$I$15:I56)-$K$13,0)</f>
        <v>0</v>
      </c>
      <c r="K56" s="855">
        <f>MAX($K$13+SUBTOTAL(9,$I$15:I56)-SUBTOTAL(9,$H$15:H56)-$J$13,0)</f>
        <v>24199999</v>
      </c>
      <c r="L56" s="846" t="str">
        <f t="shared" si="1"/>
        <v/>
      </c>
    </row>
    <row r="57" spans="2:12" hidden="1">
      <c r="B57" s="853" t="str">
        <f>IF(OR(LEFT(DULIEU!$V49&amp;DULIEU!$M49,LEN('CT131,331'!$M$3))='CT131,331'!$M$3,LEFT(DULIEU!$W49&amp;DULIEU!$M49,LEN('CT131,331'!$M$3))='CT131,331'!$M$3),DULIEU!D49,"")</f>
        <v/>
      </c>
      <c r="C57" s="853" t="str">
        <f>IF(OR(LEFT(DULIEU!$V49&amp;DULIEU!$M49,LEN('CT131,331'!$M$3))='CT131,331'!$M$3,LEFT(DULIEU!$W49&amp;DULIEU!$M49,LEN('CT131,331'!$M$3))='CT131,331'!$M$3),DULIEU!H49,"")</f>
        <v/>
      </c>
      <c r="D57" s="853" t="str">
        <f>IF(OR(LEFT(DULIEU!$V49&amp;DULIEU!$M49,LEN('CT131,331'!$M$3))='CT131,331'!$M$3,LEFT(DULIEU!$W49&amp;DULIEU!$M49,LEN('CT131,331'!$M$3))='CT131,331'!$M$3),DULIEU!J49,"")</f>
        <v/>
      </c>
      <c r="E57" s="853" t="str">
        <f>IF(OR(LEFT(DULIEU!$V49&amp;DULIEU!$M49,LEN('CT131,331'!$M$3))='CT131,331'!$M$3,LEFT(DULIEU!$W49&amp;DULIEU!$M49,LEN('CT131,331'!$M$3))='CT131,331'!$M$3),DULIEU!E49,"")</f>
        <v/>
      </c>
      <c r="F57" s="1179" t="str">
        <f>IF(OR(LEFT(DULIEU!$V49&amp;DULIEU!$M49,LEN('CT131,331'!$M$3))='CT131,331'!$M$3,LEFT(DULIEU!$W49&amp;DULIEU!$M49,LEN('CT131,331'!$M$3))='CT131,331'!$M$3),DULIEU!O49,"")</f>
        <v/>
      </c>
      <c r="G57" s="853" t="str">
        <f>IF(E57="","",IF(LEFT(DULIEU!$V49&amp;DULIEU!$M49,LEN('CT131,331'!$M$3))='CT131,331'!$M$3,DULIEU!$W49,IF(LEFT(DULIEU!$W49&amp;DULIEU!$M49,LEN('CT131,331'!$M$3))='CT131,331'!$M$3,DULIEU!$V49)))</f>
        <v/>
      </c>
      <c r="H57" s="854" t="str">
        <f>IF(LEFT(DULIEU!$V49&amp;DULIEU!$M49,LEN('CT131,331'!$M$3))='CT131,331'!$M$3,DULIEU!$X49,"")</f>
        <v/>
      </c>
      <c r="I57" s="854" t="str">
        <f>IF(LEFT(DULIEU!$W49&amp;DULIEU!$M49,LEN('CT131,331'!$M$3))='CT131,331'!$M$3,DULIEU!$X49,"")</f>
        <v/>
      </c>
      <c r="J57" s="855">
        <f>MAX($J$13+SUBTOTAL(9,$H$15:H57)-SUBTOTAL(9,$I$15:I57)-$K$13,0)</f>
        <v>0</v>
      </c>
      <c r="K57" s="855">
        <f>MAX($K$13+SUBTOTAL(9,$I$15:I57)-SUBTOTAL(9,$H$15:H57)-$J$13,0)</f>
        <v>24199999</v>
      </c>
      <c r="L57" s="846" t="str">
        <f t="shared" si="1"/>
        <v/>
      </c>
    </row>
    <row r="58" spans="2:12" hidden="1">
      <c r="B58" s="853" t="str">
        <f>IF(OR(LEFT(DULIEU!$V50&amp;DULIEU!$M50,LEN('CT131,331'!$M$3))='CT131,331'!$M$3,LEFT(DULIEU!$W50&amp;DULIEU!$M50,LEN('CT131,331'!$M$3))='CT131,331'!$M$3),DULIEU!D50,"")</f>
        <v/>
      </c>
      <c r="C58" s="853" t="str">
        <f>IF(OR(LEFT(DULIEU!$V50&amp;DULIEU!$M50,LEN('CT131,331'!$M$3))='CT131,331'!$M$3,LEFT(DULIEU!$W50&amp;DULIEU!$M50,LEN('CT131,331'!$M$3))='CT131,331'!$M$3),DULIEU!H50,"")</f>
        <v/>
      </c>
      <c r="D58" s="853" t="str">
        <f>IF(OR(LEFT(DULIEU!$V50&amp;DULIEU!$M50,LEN('CT131,331'!$M$3))='CT131,331'!$M$3,LEFT(DULIEU!$W50&amp;DULIEU!$M50,LEN('CT131,331'!$M$3))='CT131,331'!$M$3),DULIEU!J50,"")</f>
        <v/>
      </c>
      <c r="E58" s="853" t="str">
        <f>IF(OR(LEFT(DULIEU!$V50&amp;DULIEU!$M50,LEN('CT131,331'!$M$3))='CT131,331'!$M$3,LEFT(DULIEU!$W50&amp;DULIEU!$M50,LEN('CT131,331'!$M$3))='CT131,331'!$M$3),DULIEU!E50,"")</f>
        <v/>
      </c>
      <c r="F58" s="1179" t="str">
        <f>IF(OR(LEFT(DULIEU!$V50&amp;DULIEU!$M50,LEN('CT131,331'!$M$3))='CT131,331'!$M$3,LEFT(DULIEU!$W50&amp;DULIEU!$M50,LEN('CT131,331'!$M$3))='CT131,331'!$M$3),DULIEU!O50,"")</f>
        <v/>
      </c>
      <c r="G58" s="853" t="str">
        <f>IF(E58="","",IF(LEFT(DULIEU!$V50&amp;DULIEU!$M50,LEN('CT131,331'!$M$3))='CT131,331'!$M$3,DULIEU!$W50,IF(LEFT(DULIEU!$W50&amp;DULIEU!$M50,LEN('CT131,331'!$M$3))='CT131,331'!$M$3,DULIEU!$V50)))</f>
        <v/>
      </c>
      <c r="H58" s="854" t="str">
        <f>IF(LEFT(DULIEU!$V50&amp;DULIEU!$M50,LEN('CT131,331'!$M$3))='CT131,331'!$M$3,DULIEU!$X50,"")</f>
        <v/>
      </c>
      <c r="I58" s="854" t="str">
        <f>IF(LEFT(DULIEU!$W50&amp;DULIEU!$M50,LEN('CT131,331'!$M$3))='CT131,331'!$M$3,DULIEU!$X50,"")</f>
        <v/>
      </c>
      <c r="J58" s="855">
        <f>MAX($J$13+SUBTOTAL(9,$H$15:H58)-SUBTOTAL(9,$I$15:I58)-$K$13,0)</f>
        <v>0</v>
      </c>
      <c r="K58" s="855">
        <f>MAX($K$13+SUBTOTAL(9,$I$15:I58)-SUBTOTAL(9,$H$15:H58)-$J$13,0)</f>
        <v>24199999</v>
      </c>
      <c r="L58" s="846" t="str">
        <f t="shared" si="1"/>
        <v/>
      </c>
    </row>
    <row r="59" spans="2:12" hidden="1">
      <c r="B59" s="853" t="str">
        <f>IF(OR(LEFT(DULIEU!$V51&amp;DULIEU!$M51,LEN('CT131,331'!$M$3))='CT131,331'!$M$3,LEFT(DULIEU!$W51&amp;DULIEU!$M51,LEN('CT131,331'!$M$3))='CT131,331'!$M$3),DULIEU!D51,"")</f>
        <v/>
      </c>
      <c r="C59" s="853" t="str">
        <f>IF(OR(LEFT(DULIEU!$V51&amp;DULIEU!$M51,LEN('CT131,331'!$M$3))='CT131,331'!$M$3,LEFT(DULIEU!$W51&amp;DULIEU!$M51,LEN('CT131,331'!$M$3))='CT131,331'!$M$3),DULIEU!H51,"")</f>
        <v/>
      </c>
      <c r="D59" s="853" t="str">
        <f>IF(OR(LEFT(DULIEU!$V51&amp;DULIEU!$M51,LEN('CT131,331'!$M$3))='CT131,331'!$M$3,LEFT(DULIEU!$W51&amp;DULIEU!$M51,LEN('CT131,331'!$M$3))='CT131,331'!$M$3),DULIEU!J51,"")</f>
        <v/>
      </c>
      <c r="E59" s="853" t="str">
        <f>IF(OR(LEFT(DULIEU!$V51&amp;DULIEU!$M51,LEN('CT131,331'!$M$3))='CT131,331'!$M$3,LEFT(DULIEU!$W51&amp;DULIEU!$M51,LEN('CT131,331'!$M$3))='CT131,331'!$M$3),DULIEU!E51,"")</f>
        <v/>
      </c>
      <c r="F59" s="1179" t="str">
        <f>IF(OR(LEFT(DULIEU!$V51&amp;DULIEU!$M51,LEN('CT131,331'!$M$3))='CT131,331'!$M$3,LEFT(DULIEU!$W51&amp;DULIEU!$M51,LEN('CT131,331'!$M$3))='CT131,331'!$M$3),DULIEU!O51,"")</f>
        <v/>
      </c>
      <c r="G59" s="853" t="str">
        <f>IF(E59="","",IF(LEFT(DULIEU!$V51&amp;DULIEU!$M51,LEN('CT131,331'!$M$3))='CT131,331'!$M$3,DULIEU!$W51,IF(LEFT(DULIEU!$W51&amp;DULIEU!$M51,LEN('CT131,331'!$M$3))='CT131,331'!$M$3,DULIEU!$V51)))</f>
        <v/>
      </c>
      <c r="H59" s="854" t="str">
        <f>IF(LEFT(DULIEU!$V51&amp;DULIEU!$M51,LEN('CT131,331'!$M$3))='CT131,331'!$M$3,DULIEU!$X51,"")</f>
        <v/>
      </c>
      <c r="I59" s="854" t="str">
        <f>IF(LEFT(DULIEU!$W51&amp;DULIEU!$M51,LEN('CT131,331'!$M$3))='CT131,331'!$M$3,DULIEU!$X51,"")</f>
        <v/>
      </c>
      <c r="J59" s="855">
        <f>MAX($J$13+SUBTOTAL(9,$H$15:H59)-SUBTOTAL(9,$I$15:I59)-$K$13,0)</f>
        <v>0</v>
      </c>
      <c r="K59" s="855">
        <f>MAX($K$13+SUBTOTAL(9,$I$15:I59)-SUBTOTAL(9,$H$15:H59)-$J$13,0)</f>
        <v>24199999</v>
      </c>
      <c r="L59" s="846" t="str">
        <f t="shared" si="1"/>
        <v/>
      </c>
    </row>
    <row r="60" spans="2:12" hidden="1">
      <c r="B60" s="853" t="str">
        <f>IF(OR(LEFT(DULIEU!$V52&amp;DULIEU!$M52,LEN('CT131,331'!$M$3))='CT131,331'!$M$3,LEFT(DULIEU!$W52&amp;DULIEU!$M52,LEN('CT131,331'!$M$3))='CT131,331'!$M$3),DULIEU!D52,"")</f>
        <v/>
      </c>
      <c r="C60" s="853" t="str">
        <f>IF(OR(LEFT(DULIEU!$V52&amp;DULIEU!$M52,LEN('CT131,331'!$M$3))='CT131,331'!$M$3,LEFT(DULIEU!$W52&amp;DULIEU!$M52,LEN('CT131,331'!$M$3))='CT131,331'!$M$3),DULIEU!H52,"")</f>
        <v/>
      </c>
      <c r="D60" s="853" t="str">
        <f>IF(OR(LEFT(DULIEU!$V52&amp;DULIEU!$M52,LEN('CT131,331'!$M$3))='CT131,331'!$M$3,LEFT(DULIEU!$W52&amp;DULIEU!$M52,LEN('CT131,331'!$M$3))='CT131,331'!$M$3),DULIEU!J52,"")</f>
        <v/>
      </c>
      <c r="E60" s="853" t="str">
        <f>IF(OR(LEFT(DULIEU!$V52&amp;DULIEU!$M52,LEN('CT131,331'!$M$3))='CT131,331'!$M$3,LEFT(DULIEU!$W52&amp;DULIEU!$M52,LEN('CT131,331'!$M$3))='CT131,331'!$M$3),DULIEU!E52,"")</f>
        <v/>
      </c>
      <c r="F60" s="1179" t="str">
        <f>IF(OR(LEFT(DULIEU!$V52&amp;DULIEU!$M52,LEN('CT131,331'!$M$3))='CT131,331'!$M$3,LEFT(DULIEU!$W52&amp;DULIEU!$M52,LEN('CT131,331'!$M$3))='CT131,331'!$M$3),DULIEU!O52,"")</f>
        <v/>
      </c>
      <c r="G60" s="853" t="str">
        <f>IF(E60="","",IF(LEFT(DULIEU!$V52&amp;DULIEU!$M52,LEN('CT131,331'!$M$3))='CT131,331'!$M$3,DULIEU!$W52,IF(LEFT(DULIEU!$W52&amp;DULIEU!$M52,LEN('CT131,331'!$M$3))='CT131,331'!$M$3,DULIEU!$V52)))</f>
        <v/>
      </c>
      <c r="H60" s="854" t="str">
        <f>IF(LEFT(DULIEU!$V52&amp;DULIEU!$M52,LEN('CT131,331'!$M$3))='CT131,331'!$M$3,DULIEU!$X52,"")</f>
        <v/>
      </c>
      <c r="I60" s="854" t="str">
        <f>IF(LEFT(DULIEU!$W52&amp;DULIEU!$M52,LEN('CT131,331'!$M$3))='CT131,331'!$M$3,DULIEU!$X52,"")</f>
        <v/>
      </c>
      <c r="J60" s="855">
        <f>MAX($J$13+SUBTOTAL(9,$H$15:H60)-SUBTOTAL(9,$I$15:I60)-$K$13,0)</f>
        <v>0</v>
      </c>
      <c r="K60" s="855">
        <f>MAX($K$13+SUBTOTAL(9,$I$15:I60)-SUBTOTAL(9,$H$15:H60)-$J$13,0)</f>
        <v>24199999</v>
      </c>
      <c r="L60" s="846" t="str">
        <f t="shared" si="1"/>
        <v/>
      </c>
    </row>
    <row r="61" spans="2:12" hidden="1">
      <c r="B61" s="853" t="str">
        <f>IF(OR(LEFT(DULIEU!$V53&amp;DULIEU!$M53,LEN('CT131,331'!$M$3))='CT131,331'!$M$3,LEFT(DULIEU!$W53&amp;DULIEU!$M53,LEN('CT131,331'!$M$3))='CT131,331'!$M$3),DULIEU!D53,"")</f>
        <v/>
      </c>
      <c r="C61" s="853" t="str">
        <f>IF(OR(LEFT(DULIEU!$V53&amp;DULIEU!$M53,LEN('CT131,331'!$M$3))='CT131,331'!$M$3,LEFT(DULIEU!$W53&amp;DULIEU!$M53,LEN('CT131,331'!$M$3))='CT131,331'!$M$3),DULIEU!H53,"")</f>
        <v/>
      </c>
      <c r="D61" s="853" t="str">
        <f>IF(OR(LEFT(DULIEU!$V53&amp;DULIEU!$M53,LEN('CT131,331'!$M$3))='CT131,331'!$M$3,LEFT(DULIEU!$W53&amp;DULIEU!$M53,LEN('CT131,331'!$M$3))='CT131,331'!$M$3),DULIEU!J53,"")</f>
        <v/>
      </c>
      <c r="E61" s="853" t="str">
        <f>IF(OR(LEFT(DULIEU!$V53&amp;DULIEU!$M53,LEN('CT131,331'!$M$3))='CT131,331'!$M$3,LEFT(DULIEU!$W53&amp;DULIEU!$M53,LEN('CT131,331'!$M$3))='CT131,331'!$M$3),DULIEU!E53,"")</f>
        <v/>
      </c>
      <c r="F61" s="1179" t="str">
        <f>IF(OR(LEFT(DULIEU!$V53&amp;DULIEU!$M53,LEN('CT131,331'!$M$3))='CT131,331'!$M$3,LEFT(DULIEU!$W53&amp;DULIEU!$M53,LEN('CT131,331'!$M$3))='CT131,331'!$M$3),DULIEU!O53,"")</f>
        <v/>
      </c>
      <c r="G61" s="853" t="str">
        <f>IF(E61="","",IF(LEFT(DULIEU!$V53&amp;DULIEU!$M53,LEN('CT131,331'!$M$3))='CT131,331'!$M$3,DULIEU!$W53,IF(LEFT(DULIEU!$W53&amp;DULIEU!$M53,LEN('CT131,331'!$M$3))='CT131,331'!$M$3,DULIEU!$V53)))</f>
        <v/>
      </c>
      <c r="H61" s="854" t="str">
        <f>IF(LEFT(DULIEU!$V53&amp;DULIEU!$M53,LEN('CT131,331'!$M$3))='CT131,331'!$M$3,DULIEU!$X53,"")</f>
        <v/>
      </c>
      <c r="I61" s="854" t="str">
        <f>IF(LEFT(DULIEU!$W53&amp;DULIEU!$M53,LEN('CT131,331'!$M$3))='CT131,331'!$M$3,DULIEU!$X53,"")</f>
        <v/>
      </c>
      <c r="J61" s="855">
        <f>MAX($J$13+SUBTOTAL(9,$H$15:H61)-SUBTOTAL(9,$I$15:I61)-$K$13,0)</f>
        <v>0</v>
      </c>
      <c r="K61" s="855">
        <f>MAX($K$13+SUBTOTAL(9,$I$15:I61)-SUBTOTAL(9,$H$15:H61)-$J$13,0)</f>
        <v>24199999</v>
      </c>
      <c r="L61" s="846" t="str">
        <f t="shared" si="1"/>
        <v/>
      </c>
    </row>
    <row r="62" spans="2:12" hidden="1">
      <c r="B62" s="853" t="str">
        <f>IF(OR(LEFT(DULIEU!$V54&amp;DULIEU!$M54,LEN('CT131,331'!$M$3))='CT131,331'!$M$3,LEFT(DULIEU!$W54&amp;DULIEU!$M54,LEN('CT131,331'!$M$3))='CT131,331'!$M$3),DULIEU!D54,"")</f>
        <v/>
      </c>
      <c r="C62" s="853" t="str">
        <f>IF(OR(LEFT(DULIEU!$V54&amp;DULIEU!$M54,LEN('CT131,331'!$M$3))='CT131,331'!$M$3,LEFT(DULIEU!$W54&amp;DULIEU!$M54,LEN('CT131,331'!$M$3))='CT131,331'!$M$3),DULIEU!H54,"")</f>
        <v/>
      </c>
      <c r="D62" s="853" t="str">
        <f>IF(OR(LEFT(DULIEU!$V54&amp;DULIEU!$M54,LEN('CT131,331'!$M$3))='CT131,331'!$M$3,LEFT(DULIEU!$W54&amp;DULIEU!$M54,LEN('CT131,331'!$M$3))='CT131,331'!$M$3),DULIEU!J54,"")</f>
        <v/>
      </c>
      <c r="E62" s="853" t="str">
        <f>IF(OR(LEFT(DULIEU!$V54&amp;DULIEU!$M54,LEN('CT131,331'!$M$3))='CT131,331'!$M$3,LEFT(DULIEU!$W54&amp;DULIEU!$M54,LEN('CT131,331'!$M$3))='CT131,331'!$M$3),DULIEU!E54,"")</f>
        <v/>
      </c>
      <c r="F62" s="1179" t="str">
        <f>IF(OR(LEFT(DULIEU!$V54&amp;DULIEU!$M54,LEN('CT131,331'!$M$3))='CT131,331'!$M$3,LEFT(DULIEU!$W54&amp;DULIEU!$M54,LEN('CT131,331'!$M$3))='CT131,331'!$M$3),DULIEU!O54,"")</f>
        <v/>
      </c>
      <c r="G62" s="853" t="str">
        <f>IF(E62="","",IF(LEFT(DULIEU!$V54&amp;DULIEU!$M54,LEN('CT131,331'!$M$3))='CT131,331'!$M$3,DULIEU!$W54,IF(LEFT(DULIEU!$W54&amp;DULIEU!$M54,LEN('CT131,331'!$M$3))='CT131,331'!$M$3,DULIEU!$V54)))</f>
        <v/>
      </c>
      <c r="H62" s="854" t="str">
        <f>IF(LEFT(DULIEU!$V54&amp;DULIEU!$M54,LEN('CT131,331'!$M$3))='CT131,331'!$M$3,DULIEU!$X54,"")</f>
        <v/>
      </c>
      <c r="I62" s="854" t="str">
        <f>IF(LEFT(DULIEU!$W54&amp;DULIEU!$M54,LEN('CT131,331'!$M$3))='CT131,331'!$M$3,DULIEU!$X54,"")</f>
        <v/>
      </c>
      <c r="J62" s="855">
        <f>MAX($J$13+SUBTOTAL(9,$H$15:H62)-SUBTOTAL(9,$I$15:I62)-$K$13,0)</f>
        <v>0</v>
      </c>
      <c r="K62" s="855">
        <f>MAX($K$13+SUBTOTAL(9,$I$15:I62)-SUBTOTAL(9,$H$15:H62)-$J$13,0)</f>
        <v>24199999</v>
      </c>
      <c r="L62" s="846" t="str">
        <f t="shared" si="1"/>
        <v/>
      </c>
    </row>
    <row r="63" spans="2:12" hidden="1">
      <c r="B63" s="853" t="str">
        <f>IF(OR(LEFT(DULIEU!$V55&amp;DULIEU!$M55,LEN('CT131,331'!$M$3))='CT131,331'!$M$3,LEFT(DULIEU!$W55&amp;DULIEU!$M55,LEN('CT131,331'!$M$3))='CT131,331'!$M$3),DULIEU!D55,"")</f>
        <v/>
      </c>
      <c r="C63" s="853" t="str">
        <f>IF(OR(LEFT(DULIEU!$V55&amp;DULIEU!$M55,LEN('CT131,331'!$M$3))='CT131,331'!$M$3,LEFT(DULIEU!$W55&amp;DULIEU!$M55,LEN('CT131,331'!$M$3))='CT131,331'!$M$3),DULIEU!H55,"")</f>
        <v/>
      </c>
      <c r="D63" s="853" t="str">
        <f>IF(OR(LEFT(DULIEU!$V55&amp;DULIEU!$M55,LEN('CT131,331'!$M$3))='CT131,331'!$M$3,LEFT(DULIEU!$W55&amp;DULIEU!$M55,LEN('CT131,331'!$M$3))='CT131,331'!$M$3),DULIEU!J55,"")</f>
        <v/>
      </c>
      <c r="E63" s="853" t="str">
        <f>IF(OR(LEFT(DULIEU!$V55&amp;DULIEU!$M55,LEN('CT131,331'!$M$3))='CT131,331'!$M$3,LEFT(DULIEU!$W55&amp;DULIEU!$M55,LEN('CT131,331'!$M$3))='CT131,331'!$M$3),DULIEU!E55,"")</f>
        <v/>
      </c>
      <c r="F63" s="1179" t="str">
        <f>IF(OR(LEFT(DULIEU!$V55&amp;DULIEU!$M55,LEN('CT131,331'!$M$3))='CT131,331'!$M$3,LEFT(DULIEU!$W55&amp;DULIEU!$M55,LEN('CT131,331'!$M$3))='CT131,331'!$M$3),DULIEU!O55,"")</f>
        <v/>
      </c>
      <c r="G63" s="853" t="str">
        <f>IF(E63="","",IF(LEFT(DULIEU!$V55&amp;DULIEU!$M55,LEN('CT131,331'!$M$3))='CT131,331'!$M$3,DULIEU!$W55,IF(LEFT(DULIEU!$W55&amp;DULIEU!$M55,LEN('CT131,331'!$M$3))='CT131,331'!$M$3,DULIEU!$V55)))</f>
        <v/>
      </c>
      <c r="H63" s="854" t="str">
        <f>IF(LEFT(DULIEU!$V55&amp;DULIEU!$M55,LEN('CT131,331'!$M$3))='CT131,331'!$M$3,DULIEU!$X55,"")</f>
        <v/>
      </c>
      <c r="I63" s="854" t="str">
        <f>IF(LEFT(DULIEU!$W55&amp;DULIEU!$M55,LEN('CT131,331'!$M$3))='CT131,331'!$M$3,DULIEU!$X55,"")</f>
        <v/>
      </c>
      <c r="J63" s="855">
        <f>MAX($J$13+SUBTOTAL(9,$H$15:H63)-SUBTOTAL(9,$I$15:I63)-$K$13,0)</f>
        <v>0</v>
      </c>
      <c r="K63" s="855">
        <f>MAX($K$13+SUBTOTAL(9,$I$15:I63)-SUBTOTAL(9,$H$15:H63)-$J$13,0)</f>
        <v>24199999</v>
      </c>
      <c r="L63" s="846" t="str">
        <f t="shared" si="1"/>
        <v/>
      </c>
    </row>
    <row r="64" spans="2:12" hidden="1">
      <c r="B64" s="853" t="str">
        <f>IF(OR(LEFT(DULIEU!$V56&amp;DULIEU!$M56,LEN('CT131,331'!$M$3))='CT131,331'!$M$3,LEFT(DULIEU!$W56&amp;DULIEU!$M56,LEN('CT131,331'!$M$3))='CT131,331'!$M$3),DULIEU!D56,"")</f>
        <v/>
      </c>
      <c r="C64" s="853" t="str">
        <f>IF(OR(LEFT(DULIEU!$V56&amp;DULIEU!$M56,LEN('CT131,331'!$M$3))='CT131,331'!$M$3,LEFT(DULIEU!$W56&amp;DULIEU!$M56,LEN('CT131,331'!$M$3))='CT131,331'!$M$3),DULIEU!H56,"")</f>
        <v/>
      </c>
      <c r="D64" s="853" t="str">
        <f>IF(OR(LEFT(DULIEU!$V56&amp;DULIEU!$M56,LEN('CT131,331'!$M$3))='CT131,331'!$M$3,LEFT(DULIEU!$W56&amp;DULIEU!$M56,LEN('CT131,331'!$M$3))='CT131,331'!$M$3),DULIEU!J56,"")</f>
        <v/>
      </c>
      <c r="E64" s="853" t="str">
        <f>IF(OR(LEFT(DULIEU!$V56&amp;DULIEU!$M56,LEN('CT131,331'!$M$3))='CT131,331'!$M$3,LEFT(DULIEU!$W56&amp;DULIEU!$M56,LEN('CT131,331'!$M$3))='CT131,331'!$M$3),DULIEU!E56,"")</f>
        <v/>
      </c>
      <c r="F64" s="1179" t="str">
        <f>IF(OR(LEFT(DULIEU!$V56&amp;DULIEU!$M56,LEN('CT131,331'!$M$3))='CT131,331'!$M$3,LEFT(DULIEU!$W56&amp;DULIEU!$M56,LEN('CT131,331'!$M$3))='CT131,331'!$M$3),DULIEU!O56,"")</f>
        <v/>
      </c>
      <c r="G64" s="853" t="str">
        <f>IF(E64="","",IF(LEFT(DULIEU!$V56&amp;DULIEU!$M56,LEN('CT131,331'!$M$3))='CT131,331'!$M$3,DULIEU!$W56,IF(LEFT(DULIEU!$W56&amp;DULIEU!$M56,LEN('CT131,331'!$M$3))='CT131,331'!$M$3,DULIEU!$V56)))</f>
        <v/>
      </c>
      <c r="H64" s="854" t="str">
        <f>IF(LEFT(DULIEU!$V56&amp;DULIEU!$M56,LEN('CT131,331'!$M$3))='CT131,331'!$M$3,DULIEU!$X56,"")</f>
        <v/>
      </c>
      <c r="I64" s="854" t="str">
        <f>IF(LEFT(DULIEU!$W56&amp;DULIEU!$M56,LEN('CT131,331'!$M$3))='CT131,331'!$M$3,DULIEU!$X56,"")</f>
        <v/>
      </c>
      <c r="J64" s="855">
        <f>MAX($J$13+SUBTOTAL(9,$H$15:H64)-SUBTOTAL(9,$I$15:I64)-$K$13,0)</f>
        <v>0</v>
      </c>
      <c r="K64" s="855">
        <f>MAX($K$13+SUBTOTAL(9,$I$15:I64)-SUBTOTAL(9,$H$15:H64)-$J$13,0)</f>
        <v>24199999</v>
      </c>
      <c r="L64" s="846" t="str">
        <f t="shared" si="1"/>
        <v/>
      </c>
    </row>
    <row r="65" spans="2:12" hidden="1">
      <c r="B65" s="853" t="str">
        <f>IF(OR(LEFT(DULIEU!$V57&amp;DULIEU!$M57,LEN('CT131,331'!$M$3))='CT131,331'!$M$3,LEFT(DULIEU!$W57&amp;DULIEU!$M57,LEN('CT131,331'!$M$3))='CT131,331'!$M$3),DULIEU!D57,"")</f>
        <v/>
      </c>
      <c r="C65" s="853" t="str">
        <f>IF(OR(LEFT(DULIEU!$V57&amp;DULIEU!$M57,LEN('CT131,331'!$M$3))='CT131,331'!$M$3,LEFT(DULIEU!$W57&amp;DULIEU!$M57,LEN('CT131,331'!$M$3))='CT131,331'!$M$3),DULIEU!H57,"")</f>
        <v/>
      </c>
      <c r="D65" s="853" t="str">
        <f>IF(OR(LEFT(DULIEU!$V57&amp;DULIEU!$M57,LEN('CT131,331'!$M$3))='CT131,331'!$M$3,LEFT(DULIEU!$W57&amp;DULIEU!$M57,LEN('CT131,331'!$M$3))='CT131,331'!$M$3),DULIEU!J57,"")</f>
        <v/>
      </c>
      <c r="E65" s="853" t="str">
        <f>IF(OR(LEFT(DULIEU!$V57&amp;DULIEU!$M57,LEN('CT131,331'!$M$3))='CT131,331'!$M$3,LEFT(DULIEU!$W57&amp;DULIEU!$M57,LEN('CT131,331'!$M$3))='CT131,331'!$M$3),DULIEU!E57,"")</f>
        <v/>
      </c>
      <c r="F65" s="1179" t="str">
        <f>IF(OR(LEFT(DULIEU!$V57&amp;DULIEU!$M57,LEN('CT131,331'!$M$3))='CT131,331'!$M$3,LEFT(DULIEU!$W57&amp;DULIEU!$M57,LEN('CT131,331'!$M$3))='CT131,331'!$M$3),DULIEU!O57,"")</f>
        <v/>
      </c>
      <c r="G65" s="853" t="str">
        <f>IF(E65="","",IF(LEFT(DULIEU!$V57&amp;DULIEU!$M57,LEN('CT131,331'!$M$3))='CT131,331'!$M$3,DULIEU!$W57,IF(LEFT(DULIEU!$W57&amp;DULIEU!$M57,LEN('CT131,331'!$M$3))='CT131,331'!$M$3,DULIEU!$V57)))</f>
        <v/>
      </c>
      <c r="H65" s="854" t="str">
        <f>IF(LEFT(DULIEU!$V57&amp;DULIEU!$M57,LEN('CT131,331'!$M$3))='CT131,331'!$M$3,DULIEU!$X57,"")</f>
        <v/>
      </c>
      <c r="I65" s="854" t="str">
        <f>IF(LEFT(DULIEU!$W57&amp;DULIEU!$M57,LEN('CT131,331'!$M$3))='CT131,331'!$M$3,DULIEU!$X57,"")</f>
        <v/>
      </c>
      <c r="J65" s="855">
        <f>MAX($J$13+SUBTOTAL(9,$H$15:H65)-SUBTOTAL(9,$I$15:I65)-$K$13,0)</f>
        <v>0</v>
      </c>
      <c r="K65" s="855">
        <f>MAX($K$13+SUBTOTAL(9,$I$15:I65)-SUBTOTAL(9,$H$15:H65)-$J$13,0)</f>
        <v>24199999</v>
      </c>
      <c r="L65" s="846" t="str">
        <f t="shared" si="1"/>
        <v/>
      </c>
    </row>
    <row r="66" spans="2:12" hidden="1">
      <c r="B66" s="853" t="str">
        <f>IF(OR(LEFT(DULIEU!$V58&amp;DULIEU!$M58,LEN('CT131,331'!$M$3))='CT131,331'!$M$3,LEFT(DULIEU!$W58&amp;DULIEU!$M58,LEN('CT131,331'!$M$3))='CT131,331'!$M$3),DULIEU!D58,"")</f>
        <v/>
      </c>
      <c r="C66" s="853" t="str">
        <f>IF(OR(LEFT(DULIEU!$V58&amp;DULIEU!$M58,LEN('CT131,331'!$M$3))='CT131,331'!$M$3,LEFT(DULIEU!$W58&amp;DULIEU!$M58,LEN('CT131,331'!$M$3))='CT131,331'!$M$3),DULIEU!H58,"")</f>
        <v/>
      </c>
      <c r="D66" s="853" t="str">
        <f>IF(OR(LEFT(DULIEU!$V58&amp;DULIEU!$M58,LEN('CT131,331'!$M$3))='CT131,331'!$M$3,LEFT(DULIEU!$W58&amp;DULIEU!$M58,LEN('CT131,331'!$M$3))='CT131,331'!$M$3),DULIEU!J58,"")</f>
        <v/>
      </c>
      <c r="E66" s="853" t="str">
        <f>IF(OR(LEFT(DULIEU!$V58&amp;DULIEU!$M58,LEN('CT131,331'!$M$3))='CT131,331'!$M$3,LEFT(DULIEU!$W58&amp;DULIEU!$M58,LEN('CT131,331'!$M$3))='CT131,331'!$M$3),DULIEU!E58,"")</f>
        <v/>
      </c>
      <c r="F66" s="1179" t="str">
        <f>IF(OR(LEFT(DULIEU!$V58&amp;DULIEU!$M58,LEN('CT131,331'!$M$3))='CT131,331'!$M$3,LEFT(DULIEU!$W58&amp;DULIEU!$M58,LEN('CT131,331'!$M$3))='CT131,331'!$M$3),DULIEU!O58,"")</f>
        <v/>
      </c>
      <c r="G66" s="853" t="str">
        <f>IF(E66="","",IF(LEFT(DULIEU!$V58&amp;DULIEU!$M58,LEN('CT131,331'!$M$3))='CT131,331'!$M$3,DULIEU!$W58,IF(LEFT(DULIEU!$W58&amp;DULIEU!$M58,LEN('CT131,331'!$M$3))='CT131,331'!$M$3,DULIEU!$V58)))</f>
        <v/>
      </c>
      <c r="H66" s="854" t="str">
        <f>IF(LEFT(DULIEU!$V58&amp;DULIEU!$M58,LEN('CT131,331'!$M$3))='CT131,331'!$M$3,DULIEU!$X58,"")</f>
        <v/>
      </c>
      <c r="I66" s="854" t="str">
        <f>IF(LEFT(DULIEU!$W58&amp;DULIEU!$M58,LEN('CT131,331'!$M$3))='CT131,331'!$M$3,DULIEU!$X58,"")</f>
        <v/>
      </c>
      <c r="J66" s="855">
        <f>MAX($J$13+SUBTOTAL(9,$H$15:H66)-SUBTOTAL(9,$I$15:I66)-$K$13,0)</f>
        <v>0</v>
      </c>
      <c r="K66" s="855">
        <f>MAX($K$13+SUBTOTAL(9,$I$15:I66)-SUBTOTAL(9,$H$15:H66)-$J$13,0)</f>
        <v>24199999</v>
      </c>
      <c r="L66" s="846" t="str">
        <f t="shared" si="1"/>
        <v/>
      </c>
    </row>
    <row r="67" spans="2:12" hidden="1">
      <c r="B67" s="853" t="str">
        <f>IF(OR(LEFT(DULIEU!$V59&amp;DULIEU!$M59,LEN('CT131,331'!$M$3))='CT131,331'!$M$3,LEFT(DULIEU!$W59&amp;DULIEU!$M59,LEN('CT131,331'!$M$3))='CT131,331'!$M$3),DULIEU!D59,"")</f>
        <v/>
      </c>
      <c r="C67" s="853" t="str">
        <f>IF(OR(LEFT(DULIEU!$V59&amp;DULIEU!$M59,LEN('CT131,331'!$M$3))='CT131,331'!$M$3,LEFT(DULIEU!$W59&amp;DULIEU!$M59,LEN('CT131,331'!$M$3))='CT131,331'!$M$3),DULIEU!H59,"")</f>
        <v/>
      </c>
      <c r="D67" s="853" t="str">
        <f>IF(OR(LEFT(DULIEU!$V59&amp;DULIEU!$M59,LEN('CT131,331'!$M$3))='CT131,331'!$M$3,LEFT(DULIEU!$W59&amp;DULIEU!$M59,LEN('CT131,331'!$M$3))='CT131,331'!$M$3),DULIEU!J59,"")</f>
        <v/>
      </c>
      <c r="E67" s="853" t="str">
        <f>IF(OR(LEFT(DULIEU!$V59&amp;DULIEU!$M59,LEN('CT131,331'!$M$3))='CT131,331'!$M$3,LEFT(DULIEU!$W59&amp;DULIEU!$M59,LEN('CT131,331'!$M$3))='CT131,331'!$M$3),DULIEU!E59,"")</f>
        <v/>
      </c>
      <c r="F67" s="1179" t="str">
        <f>IF(OR(LEFT(DULIEU!$V59&amp;DULIEU!$M59,LEN('CT131,331'!$M$3))='CT131,331'!$M$3,LEFT(DULIEU!$W59&amp;DULIEU!$M59,LEN('CT131,331'!$M$3))='CT131,331'!$M$3),DULIEU!O59,"")</f>
        <v/>
      </c>
      <c r="G67" s="853" t="str">
        <f>IF(E67="","",IF(LEFT(DULIEU!$V59&amp;DULIEU!$M59,LEN('CT131,331'!$M$3))='CT131,331'!$M$3,DULIEU!$W59,IF(LEFT(DULIEU!$W59&amp;DULIEU!$M59,LEN('CT131,331'!$M$3))='CT131,331'!$M$3,DULIEU!$V59)))</f>
        <v/>
      </c>
      <c r="H67" s="854" t="str">
        <f>IF(LEFT(DULIEU!$V59&amp;DULIEU!$M59,LEN('CT131,331'!$M$3))='CT131,331'!$M$3,DULIEU!$X59,"")</f>
        <v/>
      </c>
      <c r="I67" s="854" t="str">
        <f>IF(LEFT(DULIEU!$W59&amp;DULIEU!$M59,LEN('CT131,331'!$M$3))='CT131,331'!$M$3,DULIEU!$X59,"")</f>
        <v/>
      </c>
      <c r="J67" s="855">
        <f>MAX($J$13+SUBTOTAL(9,$H$15:H67)-SUBTOTAL(9,$I$15:I67)-$K$13,0)</f>
        <v>0</v>
      </c>
      <c r="K67" s="855">
        <f>MAX($K$13+SUBTOTAL(9,$I$15:I67)-SUBTOTAL(9,$H$15:H67)-$J$13,0)</f>
        <v>24199999</v>
      </c>
      <c r="L67" s="846" t="str">
        <f t="shared" si="1"/>
        <v/>
      </c>
    </row>
    <row r="68" spans="2:12" hidden="1">
      <c r="B68" s="853" t="str">
        <f>IF(OR(LEFT(DULIEU!$V60&amp;DULIEU!$M60,LEN('CT131,331'!$M$3))='CT131,331'!$M$3,LEFT(DULIEU!$W60&amp;DULIEU!$M60,LEN('CT131,331'!$M$3))='CT131,331'!$M$3),DULIEU!D60,"")</f>
        <v/>
      </c>
      <c r="C68" s="853" t="str">
        <f>IF(OR(LEFT(DULIEU!$V60&amp;DULIEU!$M60,LEN('CT131,331'!$M$3))='CT131,331'!$M$3,LEFT(DULIEU!$W60&amp;DULIEU!$M60,LEN('CT131,331'!$M$3))='CT131,331'!$M$3),DULIEU!H60,"")</f>
        <v/>
      </c>
      <c r="D68" s="853" t="str">
        <f>IF(OR(LEFT(DULIEU!$V60&amp;DULIEU!$M60,LEN('CT131,331'!$M$3))='CT131,331'!$M$3,LEFT(DULIEU!$W60&amp;DULIEU!$M60,LEN('CT131,331'!$M$3))='CT131,331'!$M$3),DULIEU!J60,"")</f>
        <v/>
      </c>
      <c r="E68" s="853" t="str">
        <f>IF(OR(LEFT(DULIEU!$V60&amp;DULIEU!$M60,LEN('CT131,331'!$M$3))='CT131,331'!$M$3,LEFT(DULIEU!$W60&amp;DULIEU!$M60,LEN('CT131,331'!$M$3))='CT131,331'!$M$3),DULIEU!E60,"")</f>
        <v/>
      </c>
      <c r="F68" s="1179" t="str">
        <f>IF(OR(LEFT(DULIEU!$V60&amp;DULIEU!$M60,LEN('CT131,331'!$M$3))='CT131,331'!$M$3,LEFT(DULIEU!$W60&amp;DULIEU!$M60,LEN('CT131,331'!$M$3))='CT131,331'!$M$3),DULIEU!O60,"")</f>
        <v/>
      </c>
      <c r="G68" s="853" t="str">
        <f>IF(E68="","",IF(LEFT(DULIEU!$V60&amp;DULIEU!$M60,LEN('CT131,331'!$M$3))='CT131,331'!$M$3,DULIEU!$W60,IF(LEFT(DULIEU!$W60&amp;DULIEU!$M60,LEN('CT131,331'!$M$3))='CT131,331'!$M$3,DULIEU!$V60)))</f>
        <v/>
      </c>
      <c r="H68" s="854" t="str">
        <f>IF(LEFT(DULIEU!$V60&amp;DULIEU!$M60,LEN('CT131,331'!$M$3))='CT131,331'!$M$3,DULIEU!$X60,"")</f>
        <v/>
      </c>
      <c r="I68" s="854" t="str">
        <f>IF(LEFT(DULIEU!$W60&amp;DULIEU!$M60,LEN('CT131,331'!$M$3))='CT131,331'!$M$3,DULIEU!$X60,"")</f>
        <v/>
      </c>
      <c r="J68" s="855">
        <f>MAX($J$13+SUBTOTAL(9,$H$15:H68)-SUBTOTAL(9,$I$15:I68)-$K$13,0)</f>
        <v>0</v>
      </c>
      <c r="K68" s="855">
        <f>MAX($K$13+SUBTOTAL(9,$I$15:I68)-SUBTOTAL(9,$H$15:H68)-$J$13,0)</f>
        <v>24199999</v>
      </c>
      <c r="L68" s="846" t="str">
        <f t="shared" si="1"/>
        <v/>
      </c>
    </row>
    <row r="69" spans="2:12" hidden="1">
      <c r="B69" s="853" t="str">
        <f>IF(OR(LEFT(DULIEU!$V61&amp;DULIEU!$M61,LEN('CT131,331'!$M$3))='CT131,331'!$M$3,LEFT(DULIEU!$W61&amp;DULIEU!$M61,LEN('CT131,331'!$M$3))='CT131,331'!$M$3),DULIEU!D61,"")</f>
        <v/>
      </c>
      <c r="C69" s="853" t="str">
        <f>IF(OR(LEFT(DULIEU!$V61&amp;DULIEU!$M61,LEN('CT131,331'!$M$3))='CT131,331'!$M$3,LEFT(DULIEU!$W61&amp;DULIEU!$M61,LEN('CT131,331'!$M$3))='CT131,331'!$M$3),DULIEU!H61,"")</f>
        <v/>
      </c>
      <c r="D69" s="853" t="str">
        <f>IF(OR(LEFT(DULIEU!$V61&amp;DULIEU!$M61,LEN('CT131,331'!$M$3))='CT131,331'!$M$3,LEFT(DULIEU!$W61&amp;DULIEU!$M61,LEN('CT131,331'!$M$3))='CT131,331'!$M$3),DULIEU!J61,"")</f>
        <v/>
      </c>
      <c r="E69" s="853" t="str">
        <f>IF(OR(LEFT(DULIEU!$V61&amp;DULIEU!$M61,LEN('CT131,331'!$M$3))='CT131,331'!$M$3,LEFT(DULIEU!$W61&amp;DULIEU!$M61,LEN('CT131,331'!$M$3))='CT131,331'!$M$3),DULIEU!E61,"")</f>
        <v/>
      </c>
      <c r="F69" s="1179" t="str">
        <f>IF(OR(LEFT(DULIEU!$V61&amp;DULIEU!$M61,LEN('CT131,331'!$M$3))='CT131,331'!$M$3,LEFT(DULIEU!$W61&amp;DULIEU!$M61,LEN('CT131,331'!$M$3))='CT131,331'!$M$3),DULIEU!O61,"")</f>
        <v/>
      </c>
      <c r="G69" s="853" t="str">
        <f>IF(E69="","",IF(LEFT(DULIEU!$V61&amp;DULIEU!$M61,LEN('CT131,331'!$M$3))='CT131,331'!$M$3,DULIEU!$W61,IF(LEFT(DULIEU!$W61&amp;DULIEU!$M61,LEN('CT131,331'!$M$3))='CT131,331'!$M$3,DULIEU!$V61)))</f>
        <v/>
      </c>
      <c r="H69" s="854" t="str">
        <f>IF(LEFT(DULIEU!$V61&amp;DULIEU!$M61,LEN('CT131,331'!$M$3))='CT131,331'!$M$3,DULIEU!$X61,"")</f>
        <v/>
      </c>
      <c r="I69" s="854" t="str">
        <f>IF(LEFT(DULIEU!$W61&amp;DULIEU!$M61,LEN('CT131,331'!$M$3))='CT131,331'!$M$3,DULIEU!$X61,"")</f>
        <v/>
      </c>
      <c r="J69" s="855">
        <f>MAX($J$13+SUBTOTAL(9,$H$15:H69)-SUBTOTAL(9,$I$15:I69)-$K$13,0)</f>
        <v>0</v>
      </c>
      <c r="K69" s="855">
        <f>MAX($K$13+SUBTOTAL(9,$I$15:I69)-SUBTOTAL(9,$H$15:H69)-$J$13,0)</f>
        <v>24199999</v>
      </c>
      <c r="L69" s="846" t="str">
        <f t="shared" si="1"/>
        <v/>
      </c>
    </row>
    <row r="70" spans="2:12" hidden="1">
      <c r="B70" s="853" t="str">
        <f>IF(OR(LEFT(DULIEU!$V62&amp;DULIEU!$M62,LEN('CT131,331'!$M$3))='CT131,331'!$M$3,LEFT(DULIEU!$W62&amp;DULIEU!$M62,LEN('CT131,331'!$M$3))='CT131,331'!$M$3),DULIEU!D62,"")</f>
        <v/>
      </c>
      <c r="C70" s="853" t="str">
        <f>IF(OR(LEFT(DULIEU!$V62&amp;DULIEU!$M62,LEN('CT131,331'!$M$3))='CT131,331'!$M$3,LEFT(DULIEU!$W62&amp;DULIEU!$M62,LEN('CT131,331'!$M$3))='CT131,331'!$M$3),DULIEU!H62,"")</f>
        <v/>
      </c>
      <c r="D70" s="853" t="str">
        <f>IF(OR(LEFT(DULIEU!$V62&amp;DULIEU!$M62,LEN('CT131,331'!$M$3))='CT131,331'!$M$3,LEFT(DULIEU!$W62&amp;DULIEU!$M62,LEN('CT131,331'!$M$3))='CT131,331'!$M$3),DULIEU!J62,"")</f>
        <v/>
      </c>
      <c r="E70" s="853" t="str">
        <f>IF(OR(LEFT(DULIEU!$V62&amp;DULIEU!$M62,LEN('CT131,331'!$M$3))='CT131,331'!$M$3,LEFT(DULIEU!$W62&amp;DULIEU!$M62,LEN('CT131,331'!$M$3))='CT131,331'!$M$3),DULIEU!E62,"")</f>
        <v/>
      </c>
      <c r="F70" s="1179" t="str">
        <f>IF(OR(LEFT(DULIEU!$V62&amp;DULIEU!$M62,LEN('CT131,331'!$M$3))='CT131,331'!$M$3,LEFT(DULIEU!$W62&amp;DULIEU!$M62,LEN('CT131,331'!$M$3))='CT131,331'!$M$3),DULIEU!O62,"")</f>
        <v/>
      </c>
      <c r="G70" s="853" t="str">
        <f>IF(E70="","",IF(LEFT(DULIEU!$V62&amp;DULIEU!$M62,LEN('CT131,331'!$M$3))='CT131,331'!$M$3,DULIEU!$W62,IF(LEFT(DULIEU!$W62&amp;DULIEU!$M62,LEN('CT131,331'!$M$3))='CT131,331'!$M$3,DULIEU!$V62)))</f>
        <v/>
      </c>
      <c r="H70" s="854" t="str">
        <f>IF(LEFT(DULIEU!$V62&amp;DULIEU!$M62,LEN('CT131,331'!$M$3))='CT131,331'!$M$3,DULIEU!$X62,"")</f>
        <v/>
      </c>
      <c r="I70" s="854" t="str">
        <f>IF(LEFT(DULIEU!$W62&amp;DULIEU!$M62,LEN('CT131,331'!$M$3))='CT131,331'!$M$3,DULIEU!$X62,"")</f>
        <v/>
      </c>
      <c r="J70" s="855">
        <f>MAX($J$13+SUBTOTAL(9,$H$15:H70)-SUBTOTAL(9,$I$15:I70)-$K$13,0)</f>
        <v>0</v>
      </c>
      <c r="K70" s="855">
        <f>MAX($K$13+SUBTOTAL(9,$I$15:I70)-SUBTOTAL(9,$H$15:H70)-$J$13,0)</f>
        <v>24199999</v>
      </c>
      <c r="L70" s="846" t="str">
        <f t="shared" si="1"/>
        <v/>
      </c>
    </row>
    <row r="71" spans="2:12" hidden="1">
      <c r="B71" s="853" t="str">
        <f>IF(OR(LEFT(DULIEU!$V63&amp;DULIEU!$M63,LEN('CT131,331'!$M$3))='CT131,331'!$M$3,LEFT(DULIEU!$W63&amp;DULIEU!$M63,LEN('CT131,331'!$M$3))='CT131,331'!$M$3),DULIEU!D63,"")</f>
        <v/>
      </c>
      <c r="C71" s="853" t="str">
        <f>IF(OR(LEFT(DULIEU!$V63&amp;DULIEU!$M63,LEN('CT131,331'!$M$3))='CT131,331'!$M$3,LEFT(DULIEU!$W63&amp;DULIEU!$M63,LEN('CT131,331'!$M$3))='CT131,331'!$M$3),DULIEU!H63,"")</f>
        <v/>
      </c>
      <c r="D71" s="853" t="str">
        <f>IF(OR(LEFT(DULIEU!$V63&amp;DULIEU!$M63,LEN('CT131,331'!$M$3))='CT131,331'!$M$3,LEFT(DULIEU!$W63&amp;DULIEU!$M63,LEN('CT131,331'!$M$3))='CT131,331'!$M$3),DULIEU!J63,"")</f>
        <v/>
      </c>
      <c r="E71" s="853" t="str">
        <f>IF(OR(LEFT(DULIEU!$V63&amp;DULIEU!$M63,LEN('CT131,331'!$M$3))='CT131,331'!$M$3,LEFT(DULIEU!$W63&amp;DULIEU!$M63,LEN('CT131,331'!$M$3))='CT131,331'!$M$3),DULIEU!E63,"")</f>
        <v/>
      </c>
      <c r="F71" s="1179" t="str">
        <f>IF(OR(LEFT(DULIEU!$V63&amp;DULIEU!$M63,LEN('CT131,331'!$M$3))='CT131,331'!$M$3,LEFT(DULIEU!$W63&amp;DULIEU!$M63,LEN('CT131,331'!$M$3))='CT131,331'!$M$3),DULIEU!O63,"")</f>
        <v/>
      </c>
      <c r="G71" s="853" t="str">
        <f>IF(E71="","",IF(LEFT(DULIEU!$V63&amp;DULIEU!$M63,LEN('CT131,331'!$M$3))='CT131,331'!$M$3,DULIEU!$W63,IF(LEFT(DULIEU!$W63&amp;DULIEU!$M63,LEN('CT131,331'!$M$3))='CT131,331'!$M$3,DULIEU!$V63)))</f>
        <v/>
      </c>
      <c r="H71" s="854" t="str">
        <f>IF(LEFT(DULIEU!$V63&amp;DULIEU!$M63,LEN('CT131,331'!$M$3))='CT131,331'!$M$3,DULIEU!$X63,"")</f>
        <v/>
      </c>
      <c r="I71" s="854" t="str">
        <f>IF(LEFT(DULIEU!$W63&amp;DULIEU!$M63,LEN('CT131,331'!$M$3))='CT131,331'!$M$3,DULIEU!$X63,"")</f>
        <v/>
      </c>
      <c r="J71" s="855">
        <f>MAX($J$13+SUBTOTAL(9,$H$15:H71)-SUBTOTAL(9,$I$15:I71)-$K$13,0)</f>
        <v>0</v>
      </c>
      <c r="K71" s="855">
        <f>MAX($K$13+SUBTOTAL(9,$I$15:I71)-SUBTOTAL(9,$H$15:H71)-$J$13,0)</f>
        <v>24199999</v>
      </c>
      <c r="L71" s="846" t="str">
        <f t="shared" si="1"/>
        <v/>
      </c>
    </row>
    <row r="72" spans="2:12" hidden="1">
      <c r="B72" s="853" t="str">
        <f>IF(OR(LEFT(DULIEU!$V64&amp;DULIEU!$M64,LEN('CT131,331'!$M$3))='CT131,331'!$M$3,LEFT(DULIEU!$W64&amp;DULIEU!$M64,LEN('CT131,331'!$M$3))='CT131,331'!$M$3),DULIEU!D64,"")</f>
        <v/>
      </c>
      <c r="C72" s="853" t="str">
        <f>IF(OR(LEFT(DULIEU!$V64&amp;DULIEU!$M64,LEN('CT131,331'!$M$3))='CT131,331'!$M$3,LEFT(DULIEU!$W64&amp;DULIEU!$M64,LEN('CT131,331'!$M$3))='CT131,331'!$M$3),DULIEU!H64,"")</f>
        <v/>
      </c>
      <c r="D72" s="853" t="str">
        <f>IF(OR(LEFT(DULIEU!$V64&amp;DULIEU!$M64,LEN('CT131,331'!$M$3))='CT131,331'!$M$3,LEFT(DULIEU!$W64&amp;DULIEU!$M64,LEN('CT131,331'!$M$3))='CT131,331'!$M$3),DULIEU!J64,"")</f>
        <v/>
      </c>
      <c r="E72" s="853" t="str">
        <f>IF(OR(LEFT(DULIEU!$V64&amp;DULIEU!$M64,LEN('CT131,331'!$M$3))='CT131,331'!$M$3,LEFT(DULIEU!$W64&amp;DULIEU!$M64,LEN('CT131,331'!$M$3))='CT131,331'!$M$3),DULIEU!E64,"")</f>
        <v/>
      </c>
      <c r="F72" s="1179" t="str">
        <f>IF(OR(LEFT(DULIEU!$V64&amp;DULIEU!$M64,LEN('CT131,331'!$M$3))='CT131,331'!$M$3,LEFT(DULIEU!$W64&amp;DULIEU!$M64,LEN('CT131,331'!$M$3))='CT131,331'!$M$3),DULIEU!O64,"")</f>
        <v/>
      </c>
      <c r="G72" s="853" t="str">
        <f>IF(E72="","",IF(LEFT(DULIEU!$V64&amp;DULIEU!$M64,LEN('CT131,331'!$M$3))='CT131,331'!$M$3,DULIEU!$W64,IF(LEFT(DULIEU!$W64&amp;DULIEU!$M64,LEN('CT131,331'!$M$3))='CT131,331'!$M$3,DULIEU!$V64)))</f>
        <v/>
      </c>
      <c r="H72" s="854" t="str">
        <f>IF(LEFT(DULIEU!$V64&amp;DULIEU!$M64,LEN('CT131,331'!$M$3))='CT131,331'!$M$3,DULIEU!$X64,"")</f>
        <v/>
      </c>
      <c r="I72" s="854" t="str">
        <f>IF(LEFT(DULIEU!$W64&amp;DULIEU!$M64,LEN('CT131,331'!$M$3))='CT131,331'!$M$3,DULIEU!$X64,"")</f>
        <v/>
      </c>
      <c r="J72" s="855">
        <f>MAX($J$13+SUBTOTAL(9,$H$15:H72)-SUBTOTAL(9,$I$15:I72)-$K$13,0)</f>
        <v>0</v>
      </c>
      <c r="K72" s="855">
        <f>MAX($K$13+SUBTOTAL(9,$I$15:I72)-SUBTOTAL(9,$H$15:H72)-$J$13,0)</f>
        <v>24199999</v>
      </c>
      <c r="L72" s="846" t="str">
        <f t="shared" si="1"/>
        <v/>
      </c>
    </row>
    <row r="73" spans="2:12" hidden="1">
      <c r="B73" s="853" t="str">
        <f>IF(OR(LEFT(DULIEU!$V65&amp;DULIEU!$M65,LEN('CT131,331'!$M$3))='CT131,331'!$M$3,LEFT(DULIEU!$W65&amp;DULIEU!$M65,LEN('CT131,331'!$M$3))='CT131,331'!$M$3),DULIEU!D65,"")</f>
        <v/>
      </c>
      <c r="C73" s="853" t="str">
        <f>IF(OR(LEFT(DULIEU!$V65&amp;DULIEU!$M65,LEN('CT131,331'!$M$3))='CT131,331'!$M$3,LEFT(DULIEU!$W65&amp;DULIEU!$M65,LEN('CT131,331'!$M$3))='CT131,331'!$M$3),DULIEU!H65,"")</f>
        <v/>
      </c>
      <c r="D73" s="853" t="str">
        <f>IF(OR(LEFT(DULIEU!$V65&amp;DULIEU!$M65,LEN('CT131,331'!$M$3))='CT131,331'!$M$3,LEFT(DULIEU!$W65&amp;DULIEU!$M65,LEN('CT131,331'!$M$3))='CT131,331'!$M$3),DULIEU!J65,"")</f>
        <v/>
      </c>
      <c r="E73" s="853" t="str">
        <f>IF(OR(LEFT(DULIEU!$V65&amp;DULIEU!$M65,LEN('CT131,331'!$M$3))='CT131,331'!$M$3,LEFT(DULIEU!$W65&amp;DULIEU!$M65,LEN('CT131,331'!$M$3))='CT131,331'!$M$3),DULIEU!E65,"")</f>
        <v/>
      </c>
      <c r="F73" s="1179" t="str">
        <f>IF(OR(LEFT(DULIEU!$V65&amp;DULIEU!$M65,LEN('CT131,331'!$M$3))='CT131,331'!$M$3,LEFT(DULIEU!$W65&amp;DULIEU!$M65,LEN('CT131,331'!$M$3))='CT131,331'!$M$3),DULIEU!O65,"")</f>
        <v/>
      </c>
      <c r="G73" s="853" t="str">
        <f>IF(E73="","",IF(LEFT(DULIEU!$V65&amp;DULIEU!$M65,LEN('CT131,331'!$M$3))='CT131,331'!$M$3,DULIEU!$W65,IF(LEFT(DULIEU!$W65&amp;DULIEU!$M65,LEN('CT131,331'!$M$3))='CT131,331'!$M$3,DULIEU!$V65)))</f>
        <v/>
      </c>
      <c r="H73" s="854" t="str">
        <f>IF(LEFT(DULIEU!$V65&amp;DULIEU!$M65,LEN('CT131,331'!$M$3))='CT131,331'!$M$3,DULIEU!$X65,"")</f>
        <v/>
      </c>
      <c r="I73" s="854" t="str">
        <f>IF(LEFT(DULIEU!$W65&amp;DULIEU!$M65,LEN('CT131,331'!$M$3))='CT131,331'!$M$3,DULIEU!$X65,"")</f>
        <v/>
      </c>
      <c r="J73" s="855">
        <f>MAX($J$13+SUBTOTAL(9,$H$15:H73)-SUBTOTAL(9,$I$15:I73)-$K$13,0)</f>
        <v>0</v>
      </c>
      <c r="K73" s="855">
        <f>MAX($K$13+SUBTOTAL(9,$I$15:I73)-SUBTOTAL(9,$H$15:H73)-$J$13,0)</f>
        <v>24199999</v>
      </c>
      <c r="L73" s="846" t="str">
        <f t="shared" si="1"/>
        <v/>
      </c>
    </row>
    <row r="74" spans="2:12" hidden="1">
      <c r="B74" s="853" t="str">
        <f>IF(OR(LEFT(DULIEU!$V66&amp;DULIEU!$M66,LEN('CT131,331'!$M$3))='CT131,331'!$M$3,LEFT(DULIEU!$W66&amp;DULIEU!$M66,LEN('CT131,331'!$M$3))='CT131,331'!$M$3),DULIEU!D66,"")</f>
        <v/>
      </c>
      <c r="C74" s="853" t="str">
        <f>IF(OR(LEFT(DULIEU!$V66&amp;DULIEU!$M66,LEN('CT131,331'!$M$3))='CT131,331'!$M$3,LEFT(DULIEU!$W66&amp;DULIEU!$M66,LEN('CT131,331'!$M$3))='CT131,331'!$M$3),DULIEU!H66,"")</f>
        <v/>
      </c>
      <c r="D74" s="853" t="str">
        <f>IF(OR(LEFT(DULIEU!$V66&amp;DULIEU!$M66,LEN('CT131,331'!$M$3))='CT131,331'!$M$3,LEFT(DULIEU!$W66&amp;DULIEU!$M66,LEN('CT131,331'!$M$3))='CT131,331'!$M$3),DULIEU!J66,"")</f>
        <v/>
      </c>
      <c r="E74" s="853" t="str">
        <f>IF(OR(LEFT(DULIEU!$V66&amp;DULIEU!$M66,LEN('CT131,331'!$M$3))='CT131,331'!$M$3,LEFT(DULIEU!$W66&amp;DULIEU!$M66,LEN('CT131,331'!$M$3))='CT131,331'!$M$3),DULIEU!E66,"")</f>
        <v/>
      </c>
      <c r="F74" s="1179" t="str">
        <f>IF(OR(LEFT(DULIEU!$V66&amp;DULIEU!$M66,LEN('CT131,331'!$M$3))='CT131,331'!$M$3,LEFT(DULIEU!$W66&amp;DULIEU!$M66,LEN('CT131,331'!$M$3))='CT131,331'!$M$3),DULIEU!O66,"")</f>
        <v/>
      </c>
      <c r="G74" s="853" t="str">
        <f>IF(E74="","",IF(LEFT(DULIEU!$V66&amp;DULIEU!$M66,LEN('CT131,331'!$M$3))='CT131,331'!$M$3,DULIEU!$W66,IF(LEFT(DULIEU!$W66&amp;DULIEU!$M66,LEN('CT131,331'!$M$3))='CT131,331'!$M$3,DULIEU!$V66)))</f>
        <v/>
      </c>
      <c r="H74" s="854" t="str">
        <f>IF(LEFT(DULIEU!$V66&amp;DULIEU!$M66,LEN('CT131,331'!$M$3))='CT131,331'!$M$3,DULIEU!$X66,"")</f>
        <v/>
      </c>
      <c r="I74" s="854" t="str">
        <f>IF(LEFT(DULIEU!$W66&amp;DULIEU!$M66,LEN('CT131,331'!$M$3))='CT131,331'!$M$3,DULIEU!$X66,"")</f>
        <v/>
      </c>
      <c r="J74" s="855">
        <f>MAX($J$13+SUBTOTAL(9,$H$15:H74)-SUBTOTAL(9,$I$15:I74)-$K$13,0)</f>
        <v>0</v>
      </c>
      <c r="K74" s="855">
        <f>MAX($K$13+SUBTOTAL(9,$I$15:I74)-SUBTOTAL(9,$H$15:H74)-$J$13,0)</f>
        <v>24199999</v>
      </c>
      <c r="L74" s="846" t="str">
        <f t="shared" si="1"/>
        <v/>
      </c>
    </row>
    <row r="75" spans="2:12" hidden="1">
      <c r="B75" s="853" t="str">
        <f>IF(OR(LEFT(DULIEU!$V67&amp;DULIEU!$M67,LEN('CT131,331'!$M$3))='CT131,331'!$M$3,LEFT(DULIEU!$W67&amp;DULIEU!$M67,LEN('CT131,331'!$M$3))='CT131,331'!$M$3),DULIEU!D67,"")</f>
        <v/>
      </c>
      <c r="C75" s="853" t="str">
        <f>IF(OR(LEFT(DULIEU!$V67&amp;DULIEU!$M67,LEN('CT131,331'!$M$3))='CT131,331'!$M$3,LEFT(DULIEU!$W67&amp;DULIEU!$M67,LEN('CT131,331'!$M$3))='CT131,331'!$M$3),DULIEU!H67,"")</f>
        <v/>
      </c>
      <c r="D75" s="853" t="str">
        <f>IF(OR(LEFT(DULIEU!$V67&amp;DULIEU!$M67,LEN('CT131,331'!$M$3))='CT131,331'!$M$3,LEFT(DULIEU!$W67&amp;DULIEU!$M67,LEN('CT131,331'!$M$3))='CT131,331'!$M$3),DULIEU!J67,"")</f>
        <v/>
      </c>
      <c r="E75" s="853" t="str">
        <f>IF(OR(LEFT(DULIEU!$V67&amp;DULIEU!$M67,LEN('CT131,331'!$M$3))='CT131,331'!$M$3,LEFT(DULIEU!$W67&amp;DULIEU!$M67,LEN('CT131,331'!$M$3))='CT131,331'!$M$3),DULIEU!E67,"")</f>
        <v/>
      </c>
      <c r="F75" s="1179" t="str">
        <f>IF(OR(LEFT(DULIEU!$V67&amp;DULIEU!$M67,LEN('CT131,331'!$M$3))='CT131,331'!$M$3,LEFT(DULIEU!$W67&amp;DULIEU!$M67,LEN('CT131,331'!$M$3))='CT131,331'!$M$3),DULIEU!O67,"")</f>
        <v/>
      </c>
      <c r="G75" s="853" t="str">
        <f>IF(E75="","",IF(LEFT(DULIEU!$V67&amp;DULIEU!$M67,LEN('CT131,331'!$M$3))='CT131,331'!$M$3,DULIEU!$W67,IF(LEFT(DULIEU!$W67&amp;DULIEU!$M67,LEN('CT131,331'!$M$3))='CT131,331'!$M$3,DULIEU!$V67)))</f>
        <v/>
      </c>
      <c r="H75" s="854" t="str">
        <f>IF(LEFT(DULIEU!$V67&amp;DULIEU!$M67,LEN('CT131,331'!$M$3))='CT131,331'!$M$3,DULIEU!$X67,"")</f>
        <v/>
      </c>
      <c r="I75" s="854" t="str">
        <f>IF(LEFT(DULIEU!$W67&amp;DULIEU!$M67,LEN('CT131,331'!$M$3))='CT131,331'!$M$3,DULIEU!$X67,"")</f>
        <v/>
      </c>
      <c r="J75" s="855">
        <f>MAX($J$13+SUBTOTAL(9,$H$15:H75)-SUBTOTAL(9,$I$15:I75)-$K$13,0)</f>
        <v>0</v>
      </c>
      <c r="K75" s="855">
        <f>MAX($K$13+SUBTOTAL(9,$I$15:I75)-SUBTOTAL(9,$H$15:H75)-$J$13,0)</f>
        <v>24199999</v>
      </c>
      <c r="L75" s="846" t="str">
        <f t="shared" si="1"/>
        <v/>
      </c>
    </row>
    <row r="76" spans="2:12" hidden="1">
      <c r="B76" s="853" t="str">
        <f>IF(OR(LEFT(DULIEU!$V68&amp;DULIEU!$M68,LEN('CT131,331'!$M$3))='CT131,331'!$M$3,LEFT(DULIEU!$W68&amp;DULIEU!$M68,LEN('CT131,331'!$M$3))='CT131,331'!$M$3),DULIEU!D68,"")</f>
        <v/>
      </c>
      <c r="C76" s="853" t="str">
        <f>IF(OR(LEFT(DULIEU!$V68&amp;DULIEU!$M68,LEN('CT131,331'!$M$3))='CT131,331'!$M$3,LEFT(DULIEU!$W68&amp;DULIEU!$M68,LEN('CT131,331'!$M$3))='CT131,331'!$M$3),DULIEU!H68,"")</f>
        <v/>
      </c>
      <c r="D76" s="853" t="str">
        <f>IF(OR(LEFT(DULIEU!$V68&amp;DULIEU!$M68,LEN('CT131,331'!$M$3))='CT131,331'!$M$3,LEFT(DULIEU!$W68&amp;DULIEU!$M68,LEN('CT131,331'!$M$3))='CT131,331'!$M$3),DULIEU!J68,"")</f>
        <v/>
      </c>
      <c r="E76" s="853" t="str">
        <f>IF(OR(LEFT(DULIEU!$V68&amp;DULIEU!$M68,LEN('CT131,331'!$M$3))='CT131,331'!$M$3,LEFT(DULIEU!$W68&amp;DULIEU!$M68,LEN('CT131,331'!$M$3))='CT131,331'!$M$3),DULIEU!E68,"")</f>
        <v/>
      </c>
      <c r="F76" s="1179" t="str">
        <f>IF(OR(LEFT(DULIEU!$V68&amp;DULIEU!$M68,LEN('CT131,331'!$M$3))='CT131,331'!$M$3,LEFT(DULIEU!$W68&amp;DULIEU!$M68,LEN('CT131,331'!$M$3))='CT131,331'!$M$3),DULIEU!O68,"")</f>
        <v/>
      </c>
      <c r="G76" s="853" t="str">
        <f>IF(E76="","",IF(LEFT(DULIEU!$V68&amp;DULIEU!$M68,LEN('CT131,331'!$M$3))='CT131,331'!$M$3,DULIEU!$W68,IF(LEFT(DULIEU!$W68&amp;DULIEU!$M68,LEN('CT131,331'!$M$3))='CT131,331'!$M$3,DULIEU!$V68)))</f>
        <v/>
      </c>
      <c r="H76" s="854" t="str">
        <f>IF(LEFT(DULIEU!$V68&amp;DULIEU!$M68,LEN('CT131,331'!$M$3))='CT131,331'!$M$3,DULIEU!$X68,"")</f>
        <v/>
      </c>
      <c r="I76" s="854" t="str">
        <f>IF(LEFT(DULIEU!$W68&amp;DULIEU!$M68,LEN('CT131,331'!$M$3))='CT131,331'!$M$3,DULIEU!$X68,"")</f>
        <v/>
      </c>
      <c r="J76" s="855">
        <f>MAX($J$13+SUBTOTAL(9,$H$15:H76)-SUBTOTAL(9,$I$15:I76)-$K$13,0)</f>
        <v>0</v>
      </c>
      <c r="K76" s="855">
        <f>MAX($K$13+SUBTOTAL(9,$I$15:I76)-SUBTOTAL(9,$H$15:H76)-$J$13,0)</f>
        <v>24199999</v>
      </c>
      <c r="L76" s="846" t="str">
        <f t="shared" si="1"/>
        <v/>
      </c>
    </row>
    <row r="77" spans="2:12" hidden="1">
      <c r="B77" s="853" t="str">
        <f>IF(OR(LEFT(DULIEU!$V69&amp;DULIEU!$M69,LEN('CT131,331'!$M$3))='CT131,331'!$M$3,LEFT(DULIEU!$W69&amp;DULIEU!$M69,LEN('CT131,331'!$M$3))='CT131,331'!$M$3),DULIEU!D69,"")</f>
        <v/>
      </c>
      <c r="C77" s="853" t="str">
        <f>IF(OR(LEFT(DULIEU!$V69&amp;DULIEU!$M69,LEN('CT131,331'!$M$3))='CT131,331'!$M$3,LEFT(DULIEU!$W69&amp;DULIEU!$M69,LEN('CT131,331'!$M$3))='CT131,331'!$M$3),DULIEU!H69,"")</f>
        <v/>
      </c>
      <c r="D77" s="853" t="str">
        <f>IF(OR(LEFT(DULIEU!$V69&amp;DULIEU!$M69,LEN('CT131,331'!$M$3))='CT131,331'!$M$3,LEFT(DULIEU!$W69&amp;DULIEU!$M69,LEN('CT131,331'!$M$3))='CT131,331'!$M$3),DULIEU!J69,"")</f>
        <v/>
      </c>
      <c r="E77" s="853" t="str">
        <f>IF(OR(LEFT(DULIEU!$V69&amp;DULIEU!$M69,LEN('CT131,331'!$M$3))='CT131,331'!$M$3,LEFT(DULIEU!$W69&amp;DULIEU!$M69,LEN('CT131,331'!$M$3))='CT131,331'!$M$3),DULIEU!E69,"")</f>
        <v/>
      </c>
      <c r="F77" s="1179" t="str">
        <f>IF(OR(LEFT(DULIEU!$V69&amp;DULIEU!$M69,LEN('CT131,331'!$M$3))='CT131,331'!$M$3,LEFT(DULIEU!$W69&amp;DULIEU!$M69,LEN('CT131,331'!$M$3))='CT131,331'!$M$3),DULIEU!O69,"")</f>
        <v/>
      </c>
      <c r="G77" s="853" t="str">
        <f>IF(E77="","",IF(LEFT(DULIEU!$V69&amp;DULIEU!$M69,LEN('CT131,331'!$M$3))='CT131,331'!$M$3,DULIEU!$W69,IF(LEFT(DULIEU!$W69&amp;DULIEU!$M69,LEN('CT131,331'!$M$3))='CT131,331'!$M$3,DULIEU!$V69)))</f>
        <v/>
      </c>
      <c r="H77" s="854" t="str">
        <f>IF(LEFT(DULIEU!$V69&amp;DULIEU!$M69,LEN('CT131,331'!$M$3))='CT131,331'!$M$3,DULIEU!$X69,"")</f>
        <v/>
      </c>
      <c r="I77" s="854" t="str">
        <f>IF(LEFT(DULIEU!$W69&amp;DULIEU!$M69,LEN('CT131,331'!$M$3))='CT131,331'!$M$3,DULIEU!$X69,"")</f>
        <v/>
      </c>
      <c r="J77" s="855">
        <f>MAX($J$13+SUBTOTAL(9,$H$15:H77)-SUBTOTAL(9,$I$15:I77)-$K$13,0)</f>
        <v>0</v>
      </c>
      <c r="K77" s="855">
        <f>MAX($K$13+SUBTOTAL(9,$I$15:I77)-SUBTOTAL(9,$H$15:H77)-$J$13,0)</f>
        <v>24199999</v>
      </c>
      <c r="L77" s="846" t="str">
        <f t="shared" si="1"/>
        <v/>
      </c>
    </row>
    <row r="78" spans="2:12" hidden="1">
      <c r="B78" s="853" t="str">
        <f>IF(OR(LEFT(DULIEU!$V70&amp;DULIEU!$M70,LEN('CT131,331'!$M$3))='CT131,331'!$M$3,LEFT(DULIEU!$W70&amp;DULIEU!$M70,LEN('CT131,331'!$M$3))='CT131,331'!$M$3),DULIEU!D70,"")</f>
        <v/>
      </c>
      <c r="C78" s="853" t="str">
        <f>IF(OR(LEFT(DULIEU!$V70&amp;DULIEU!$M70,LEN('CT131,331'!$M$3))='CT131,331'!$M$3,LEFT(DULIEU!$W70&amp;DULIEU!$M70,LEN('CT131,331'!$M$3))='CT131,331'!$M$3),DULIEU!H70,"")</f>
        <v/>
      </c>
      <c r="D78" s="853" t="str">
        <f>IF(OR(LEFT(DULIEU!$V70&amp;DULIEU!$M70,LEN('CT131,331'!$M$3))='CT131,331'!$M$3,LEFT(DULIEU!$W70&amp;DULIEU!$M70,LEN('CT131,331'!$M$3))='CT131,331'!$M$3),DULIEU!J70,"")</f>
        <v/>
      </c>
      <c r="E78" s="853" t="str">
        <f>IF(OR(LEFT(DULIEU!$V70&amp;DULIEU!$M70,LEN('CT131,331'!$M$3))='CT131,331'!$M$3,LEFT(DULIEU!$W70&amp;DULIEU!$M70,LEN('CT131,331'!$M$3))='CT131,331'!$M$3),DULIEU!E70,"")</f>
        <v/>
      </c>
      <c r="F78" s="1179" t="str">
        <f>IF(OR(LEFT(DULIEU!$V70&amp;DULIEU!$M70,LEN('CT131,331'!$M$3))='CT131,331'!$M$3,LEFT(DULIEU!$W70&amp;DULIEU!$M70,LEN('CT131,331'!$M$3))='CT131,331'!$M$3),DULIEU!O70,"")</f>
        <v/>
      </c>
      <c r="G78" s="853" t="str">
        <f>IF(E78="","",IF(LEFT(DULIEU!$V70&amp;DULIEU!$M70,LEN('CT131,331'!$M$3))='CT131,331'!$M$3,DULIEU!$W70,IF(LEFT(DULIEU!$W70&amp;DULIEU!$M70,LEN('CT131,331'!$M$3))='CT131,331'!$M$3,DULIEU!$V70)))</f>
        <v/>
      </c>
      <c r="H78" s="854" t="str">
        <f>IF(LEFT(DULIEU!$V70&amp;DULIEU!$M70,LEN('CT131,331'!$M$3))='CT131,331'!$M$3,DULIEU!$X70,"")</f>
        <v/>
      </c>
      <c r="I78" s="854" t="str">
        <f>IF(LEFT(DULIEU!$W70&amp;DULIEU!$M70,LEN('CT131,331'!$M$3))='CT131,331'!$M$3,DULIEU!$X70,"")</f>
        <v/>
      </c>
      <c r="J78" s="855">
        <f>MAX($J$13+SUBTOTAL(9,$H$15:H78)-SUBTOTAL(9,$I$15:I78)-$K$13,0)</f>
        <v>0</v>
      </c>
      <c r="K78" s="855">
        <f>MAX($K$13+SUBTOTAL(9,$I$15:I78)-SUBTOTAL(9,$H$15:H78)-$J$13,0)</f>
        <v>24199999</v>
      </c>
      <c r="L78" s="846" t="str">
        <f t="shared" si="1"/>
        <v/>
      </c>
    </row>
    <row r="79" spans="2:12">
      <c r="B79" s="853" t="str">
        <f>IF(OR(LEFT(DULIEU!$V71&amp;DULIEU!$M71,LEN('CT131,331'!$M$3))='CT131,331'!$M$3,LEFT(DULIEU!$W71&amp;DULIEU!$M71,LEN('CT131,331'!$M$3))='CT131,331'!$M$3),DULIEU!D71,"")</f>
        <v>11/11/2015</v>
      </c>
      <c r="C79" s="853" t="str">
        <f>IF(OR(LEFT(DULIEU!$V71&amp;DULIEU!$M71,LEN('CT131,331'!$M$3))='CT131,331'!$M$3,LEFT(DULIEU!$W71&amp;DULIEU!$M71,LEN('CT131,331'!$M$3))='CT131,331'!$M$3),DULIEU!H71,"")</f>
        <v>BH002</v>
      </c>
      <c r="D79" s="853" t="str">
        <f>IF(OR(LEFT(DULIEU!$V71&amp;DULIEU!$M71,LEN('CT131,331'!$M$3))='CT131,331'!$M$3,LEFT(DULIEU!$W71&amp;DULIEU!$M71,LEN('CT131,331'!$M$3))='CT131,331'!$M$3),DULIEU!J71,"")</f>
        <v/>
      </c>
      <c r="E79" s="853" t="str">
        <f>IF(OR(LEFT(DULIEU!$V71&amp;DULIEU!$M71,LEN('CT131,331'!$M$3))='CT131,331'!$M$3,LEFT(DULIEU!$W71&amp;DULIEU!$M71,LEN('CT131,331'!$M$3))='CT131,331'!$M$3),DULIEU!E71,"")</f>
        <v>11/11/2015</v>
      </c>
      <c r="F79" s="1179" t="str">
        <f>IF(OR(LEFT(DULIEU!$V71&amp;DULIEU!$M71,LEN('CT131,331'!$M$3))='CT131,331'!$M$3,LEFT(DULIEU!$W71&amp;DULIEU!$M71,LEN('CT131,331'!$M$3))='CT131,331'!$M$3),DULIEU!O71,"")</f>
        <v>Thiết kế bản vẽ kỹ thuật thi công nhà công vụ theo HĐ 0504/HĐKT</v>
      </c>
      <c r="G79" s="853" t="str">
        <f>IF(E79="","",IF(LEFT(DULIEU!$V71&amp;DULIEU!$M71,LEN('CT131,331'!$M$3))='CT131,331'!$M$3,DULIEU!$W71,IF(LEFT(DULIEU!$W71&amp;DULIEU!$M71,LEN('CT131,331'!$M$3))='CT131,331'!$M$3,DULIEU!$V71)))</f>
        <v>5113</v>
      </c>
      <c r="H79" s="854">
        <f>IF(LEFT(DULIEU!$V71&amp;DULIEU!$M71,LEN('CT131,331'!$M$3))='CT131,331'!$M$3,DULIEU!$X71,"")</f>
        <v>22000000</v>
      </c>
      <c r="I79" s="854" t="str">
        <f>IF(LEFT(DULIEU!$W71&amp;DULIEU!$M71,LEN('CT131,331'!$M$3))='CT131,331'!$M$3,DULIEU!$X71,"")</f>
        <v/>
      </c>
      <c r="J79" s="855">
        <f>MAX($J$13+SUBTOTAL(9,$H$15:H79)-SUBTOTAL(9,$I$15:I79)-$K$13,0)</f>
        <v>0</v>
      </c>
      <c r="K79" s="855">
        <f>MAX($K$13+SUBTOTAL(9,$I$15:I79)-SUBTOTAL(9,$H$15:H79)-$J$13,0)</f>
        <v>2199999</v>
      </c>
      <c r="L79" s="846" t="str">
        <f t="shared" si="1"/>
        <v>x</v>
      </c>
    </row>
    <row r="80" spans="2:12">
      <c r="B80" s="853" t="str">
        <f>IF(OR(LEFT(DULIEU!$V72&amp;DULIEU!$M72,LEN('CT131,331'!$M$3))='CT131,331'!$M$3,LEFT(DULIEU!$W72&amp;DULIEU!$M72,LEN('CT131,331'!$M$3))='CT131,331'!$M$3),DULIEU!D72,"")</f>
        <v>11/11/2015</v>
      </c>
      <c r="C80" s="853" t="str">
        <f>IF(OR(LEFT(DULIEU!$V72&amp;DULIEU!$M72,LEN('CT131,331'!$M$3))='CT131,331'!$M$3,LEFT(DULIEU!$W72&amp;DULIEU!$M72,LEN('CT131,331'!$M$3))='CT131,331'!$M$3),DULIEU!H72,"")</f>
        <v>BH002</v>
      </c>
      <c r="D80" s="853" t="str">
        <f>IF(OR(LEFT(DULIEU!$V72&amp;DULIEU!$M72,LEN('CT131,331'!$M$3))='CT131,331'!$M$3,LEFT(DULIEU!$W72&amp;DULIEU!$M72,LEN('CT131,331'!$M$3))='CT131,331'!$M$3),DULIEU!J72,"")</f>
        <v/>
      </c>
      <c r="E80" s="853" t="str">
        <f>IF(OR(LEFT(DULIEU!$V72&amp;DULIEU!$M72,LEN('CT131,331'!$M$3))='CT131,331'!$M$3,LEFT(DULIEU!$W72&amp;DULIEU!$M72,LEN('CT131,331'!$M$3))='CT131,331'!$M$3),DULIEU!E72,"")</f>
        <v>11/11/2015</v>
      </c>
      <c r="F80" s="1179" t="str">
        <f>IF(OR(LEFT(DULIEU!$V72&amp;DULIEU!$M72,LEN('CT131,331'!$M$3))='CT131,331'!$M$3,LEFT(DULIEU!$W72&amp;DULIEU!$M72,LEN('CT131,331'!$M$3))='CT131,331'!$M$3),DULIEU!O72,"")</f>
        <v>Thiết kế bản vẽ kỹ thuật thi công nhà công vụ theo HĐ 0504/HĐKT</v>
      </c>
      <c r="G80" s="853" t="str">
        <f>IF(E80="","",IF(LEFT(DULIEU!$V72&amp;DULIEU!$M72,LEN('CT131,331'!$M$3))='CT131,331'!$M$3,DULIEU!$W72,IF(LEFT(DULIEU!$W72&amp;DULIEU!$M72,LEN('CT131,331'!$M$3))='CT131,331'!$M$3,DULIEU!$V72)))</f>
        <v>33311</v>
      </c>
      <c r="H80" s="854">
        <f>IF(LEFT(DULIEU!$V72&amp;DULIEU!$M72,LEN('CT131,331'!$M$3))='CT131,331'!$M$3,DULIEU!$X72,"")</f>
        <v>2200000</v>
      </c>
      <c r="I80" s="854" t="str">
        <f>IF(LEFT(DULIEU!$W72&amp;DULIEU!$M72,LEN('CT131,331'!$M$3))='CT131,331'!$M$3,DULIEU!$X72,"")</f>
        <v/>
      </c>
      <c r="J80" s="855">
        <f>MAX($J$13+SUBTOTAL(9,$H$15:H80)-SUBTOTAL(9,$I$15:I80)-$K$13,0)</f>
        <v>1</v>
      </c>
      <c r="K80" s="855">
        <f>MAX($K$13+SUBTOTAL(9,$I$15:I80)-SUBTOTAL(9,$H$15:H80)-$J$13,0)</f>
        <v>0</v>
      </c>
      <c r="L80" s="846" t="str">
        <f t="shared" ref="L80:L143" si="2">IF(SUM(H80:I80)=0,"","x")</f>
        <v>x</v>
      </c>
    </row>
    <row r="81" spans="2:12" hidden="1">
      <c r="B81" s="853" t="str">
        <f>IF(OR(LEFT(DULIEU!$V73&amp;DULIEU!$M73,LEN('CT131,331'!$M$3))='CT131,331'!$M$3,LEFT(DULIEU!$W73&amp;DULIEU!$M73,LEN('CT131,331'!$M$3))='CT131,331'!$M$3),DULIEU!D73,"")</f>
        <v/>
      </c>
      <c r="C81" s="853" t="str">
        <f>IF(OR(LEFT(DULIEU!$V73&amp;DULIEU!$M73,LEN('CT131,331'!$M$3))='CT131,331'!$M$3,LEFT(DULIEU!$W73&amp;DULIEU!$M73,LEN('CT131,331'!$M$3))='CT131,331'!$M$3),DULIEU!H73,"")</f>
        <v/>
      </c>
      <c r="D81" s="853" t="str">
        <f>IF(OR(LEFT(DULIEU!$V73&amp;DULIEU!$M73,LEN('CT131,331'!$M$3))='CT131,331'!$M$3,LEFT(DULIEU!$W73&amp;DULIEU!$M73,LEN('CT131,331'!$M$3))='CT131,331'!$M$3),DULIEU!J73,"")</f>
        <v/>
      </c>
      <c r="E81" s="853" t="str">
        <f>IF(OR(LEFT(DULIEU!$V73&amp;DULIEU!$M73,LEN('CT131,331'!$M$3))='CT131,331'!$M$3,LEFT(DULIEU!$W73&amp;DULIEU!$M73,LEN('CT131,331'!$M$3))='CT131,331'!$M$3),DULIEU!E73,"")</f>
        <v/>
      </c>
      <c r="F81" s="1179" t="str">
        <f>IF(OR(LEFT(DULIEU!$V73&amp;DULIEU!$M73,LEN('CT131,331'!$M$3))='CT131,331'!$M$3,LEFT(DULIEU!$W73&amp;DULIEU!$M73,LEN('CT131,331'!$M$3))='CT131,331'!$M$3),DULIEU!O73,"")</f>
        <v/>
      </c>
      <c r="G81" s="853" t="str">
        <f>IF(E81="","",IF(LEFT(DULIEU!$V73&amp;DULIEU!$M73,LEN('CT131,331'!$M$3))='CT131,331'!$M$3,DULIEU!$W73,IF(LEFT(DULIEU!$W73&amp;DULIEU!$M73,LEN('CT131,331'!$M$3))='CT131,331'!$M$3,DULIEU!$V73)))</f>
        <v/>
      </c>
      <c r="H81" s="854" t="str">
        <f>IF(LEFT(DULIEU!$V73&amp;DULIEU!$M73,LEN('CT131,331'!$M$3))='CT131,331'!$M$3,DULIEU!$X73,"")</f>
        <v/>
      </c>
      <c r="I81" s="854" t="str">
        <f>IF(LEFT(DULIEU!$W73&amp;DULIEU!$M73,LEN('CT131,331'!$M$3))='CT131,331'!$M$3,DULIEU!$X73,"")</f>
        <v/>
      </c>
      <c r="J81" s="855">
        <f>MAX($J$13+SUBTOTAL(9,$H$15:H81)-SUBTOTAL(9,$I$15:I81)-$K$13,0)</f>
        <v>1</v>
      </c>
      <c r="K81" s="855">
        <f>MAX($K$13+SUBTOTAL(9,$I$15:I81)-SUBTOTAL(9,$H$15:H81)-$J$13,0)</f>
        <v>0</v>
      </c>
      <c r="L81" s="846" t="str">
        <f t="shared" si="2"/>
        <v/>
      </c>
    </row>
    <row r="82" spans="2:12" hidden="1">
      <c r="B82" s="853" t="str">
        <f>IF(OR(LEFT(DULIEU!$V74&amp;DULIEU!$M74,LEN('CT131,331'!$M$3))='CT131,331'!$M$3,LEFT(DULIEU!$W74&amp;DULIEU!$M74,LEN('CT131,331'!$M$3))='CT131,331'!$M$3),DULIEU!D74,"")</f>
        <v/>
      </c>
      <c r="C82" s="853" t="str">
        <f>IF(OR(LEFT(DULIEU!$V74&amp;DULIEU!$M74,LEN('CT131,331'!$M$3))='CT131,331'!$M$3,LEFT(DULIEU!$W74&amp;DULIEU!$M74,LEN('CT131,331'!$M$3))='CT131,331'!$M$3),DULIEU!H74,"")</f>
        <v/>
      </c>
      <c r="D82" s="853" t="str">
        <f>IF(OR(LEFT(DULIEU!$V74&amp;DULIEU!$M74,LEN('CT131,331'!$M$3))='CT131,331'!$M$3,LEFT(DULIEU!$W74&amp;DULIEU!$M74,LEN('CT131,331'!$M$3))='CT131,331'!$M$3),DULIEU!J74,"")</f>
        <v/>
      </c>
      <c r="E82" s="853" t="str">
        <f>IF(OR(LEFT(DULIEU!$V74&amp;DULIEU!$M74,LEN('CT131,331'!$M$3))='CT131,331'!$M$3,LEFT(DULIEU!$W74&amp;DULIEU!$M74,LEN('CT131,331'!$M$3))='CT131,331'!$M$3),DULIEU!E74,"")</f>
        <v/>
      </c>
      <c r="F82" s="1179" t="str">
        <f>IF(OR(LEFT(DULIEU!$V74&amp;DULIEU!$M74,LEN('CT131,331'!$M$3))='CT131,331'!$M$3,LEFT(DULIEU!$W74&amp;DULIEU!$M74,LEN('CT131,331'!$M$3))='CT131,331'!$M$3),DULIEU!O74,"")</f>
        <v/>
      </c>
      <c r="G82" s="853" t="str">
        <f>IF(E82="","",IF(LEFT(DULIEU!$V74&amp;DULIEU!$M74,LEN('CT131,331'!$M$3))='CT131,331'!$M$3,DULIEU!$W74,IF(LEFT(DULIEU!$W74&amp;DULIEU!$M74,LEN('CT131,331'!$M$3))='CT131,331'!$M$3,DULIEU!$V74)))</f>
        <v/>
      </c>
      <c r="H82" s="854" t="str">
        <f>IF(LEFT(DULIEU!$V74&amp;DULIEU!$M74,LEN('CT131,331'!$M$3))='CT131,331'!$M$3,DULIEU!$X74,"")</f>
        <v/>
      </c>
      <c r="I82" s="854" t="str">
        <f>IF(LEFT(DULIEU!$W74&amp;DULIEU!$M74,LEN('CT131,331'!$M$3))='CT131,331'!$M$3,DULIEU!$X74,"")</f>
        <v/>
      </c>
      <c r="J82" s="855">
        <f>MAX($J$13+SUBTOTAL(9,$H$15:H82)-SUBTOTAL(9,$I$15:I82)-$K$13,0)</f>
        <v>1</v>
      </c>
      <c r="K82" s="855">
        <f>MAX($K$13+SUBTOTAL(9,$I$15:I82)-SUBTOTAL(9,$H$15:H82)-$J$13,0)</f>
        <v>0</v>
      </c>
      <c r="L82" s="846" t="str">
        <f t="shared" si="2"/>
        <v/>
      </c>
    </row>
    <row r="83" spans="2:12" hidden="1">
      <c r="B83" s="853" t="str">
        <f>IF(OR(LEFT(DULIEU!$V75&amp;DULIEU!$M75,LEN('CT131,331'!$M$3))='CT131,331'!$M$3,LEFT(DULIEU!$W75&amp;DULIEU!$M75,LEN('CT131,331'!$M$3))='CT131,331'!$M$3),DULIEU!D75,"")</f>
        <v/>
      </c>
      <c r="C83" s="853" t="str">
        <f>IF(OR(LEFT(DULIEU!$V75&amp;DULIEU!$M75,LEN('CT131,331'!$M$3))='CT131,331'!$M$3,LEFT(DULIEU!$W75&amp;DULIEU!$M75,LEN('CT131,331'!$M$3))='CT131,331'!$M$3),DULIEU!H75,"")</f>
        <v/>
      </c>
      <c r="D83" s="853" t="str">
        <f>IF(OR(LEFT(DULIEU!$V75&amp;DULIEU!$M75,LEN('CT131,331'!$M$3))='CT131,331'!$M$3,LEFT(DULIEU!$W75&amp;DULIEU!$M75,LEN('CT131,331'!$M$3))='CT131,331'!$M$3),DULIEU!J75,"")</f>
        <v/>
      </c>
      <c r="E83" s="853" t="str">
        <f>IF(OR(LEFT(DULIEU!$V75&amp;DULIEU!$M75,LEN('CT131,331'!$M$3))='CT131,331'!$M$3,LEFT(DULIEU!$W75&amp;DULIEU!$M75,LEN('CT131,331'!$M$3))='CT131,331'!$M$3),DULIEU!E75,"")</f>
        <v/>
      </c>
      <c r="F83" s="1179" t="str">
        <f>IF(OR(LEFT(DULIEU!$V75&amp;DULIEU!$M75,LEN('CT131,331'!$M$3))='CT131,331'!$M$3,LEFT(DULIEU!$W75&amp;DULIEU!$M75,LEN('CT131,331'!$M$3))='CT131,331'!$M$3),DULIEU!O75,"")</f>
        <v/>
      </c>
      <c r="G83" s="853" t="str">
        <f>IF(E83="","",IF(LEFT(DULIEU!$V75&amp;DULIEU!$M75,LEN('CT131,331'!$M$3))='CT131,331'!$M$3,DULIEU!$W75,IF(LEFT(DULIEU!$W75&amp;DULIEU!$M75,LEN('CT131,331'!$M$3))='CT131,331'!$M$3,DULIEU!$V75)))</f>
        <v/>
      </c>
      <c r="H83" s="854" t="str">
        <f>IF(LEFT(DULIEU!$V75&amp;DULIEU!$M75,LEN('CT131,331'!$M$3))='CT131,331'!$M$3,DULIEU!$X75,"")</f>
        <v/>
      </c>
      <c r="I83" s="854" t="str">
        <f>IF(LEFT(DULIEU!$W75&amp;DULIEU!$M75,LEN('CT131,331'!$M$3))='CT131,331'!$M$3,DULIEU!$X75,"")</f>
        <v/>
      </c>
      <c r="J83" s="855">
        <f>MAX($J$13+SUBTOTAL(9,$H$15:H83)-SUBTOTAL(9,$I$15:I83)-$K$13,0)</f>
        <v>1</v>
      </c>
      <c r="K83" s="855">
        <f>MAX($K$13+SUBTOTAL(9,$I$15:I83)-SUBTOTAL(9,$H$15:H83)-$J$13,0)</f>
        <v>0</v>
      </c>
      <c r="L83" s="846" t="str">
        <f t="shared" si="2"/>
        <v/>
      </c>
    </row>
    <row r="84" spans="2:12" hidden="1">
      <c r="B84" s="853" t="str">
        <f>IF(OR(LEFT(DULIEU!$V76&amp;DULIEU!$M76,LEN('CT131,331'!$M$3))='CT131,331'!$M$3,LEFT(DULIEU!$W76&amp;DULIEU!$M76,LEN('CT131,331'!$M$3))='CT131,331'!$M$3),DULIEU!D76,"")</f>
        <v/>
      </c>
      <c r="C84" s="853" t="str">
        <f>IF(OR(LEFT(DULIEU!$V76&amp;DULIEU!$M76,LEN('CT131,331'!$M$3))='CT131,331'!$M$3,LEFT(DULIEU!$W76&amp;DULIEU!$M76,LEN('CT131,331'!$M$3))='CT131,331'!$M$3),DULIEU!H76,"")</f>
        <v/>
      </c>
      <c r="D84" s="853" t="str">
        <f>IF(OR(LEFT(DULIEU!$V76&amp;DULIEU!$M76,LEN('CT131,331'!$M$3))='CT131,331'!$M$3,LEFT(DULIEU!$W76&amp;DULIEU!$M76,LEN('CT131,331'!$M$3))='CT131,331'!$M$3),DULIEU!J76,"")</f>
        <v/>
      </c>
      <c r="E84" s="853" t="str">
        <f>IF(OR(LEFT(DULIEU!$V76&amp;DULIEU!$M76,LEN('CT131,331'!$M$3))='CT131,331'!$M$3,LEFT(DULIEU!$W76&amp;DULIEU!$M76,LEN('CT131,331'!$M$3))='CT131,331'!$M$3),DULIEU!E76,"")</f>
        <v/>
      </c>
      <c r="F84" s="1179" t="str">
        <f>IF(OR(LEFT(DULIEU!$V76&amp;DULIEU!$M76,LEN('CT131,331'!$M$3))='CT131,331'!$M$3,LEFT(DULIEU!$W76&amp;DULIEU!$M76,LEN('CT131,331'!$M$3))='CT131,331'!$M$3),DULIEU!O76,"")</f>
        <v/>
      </c>
      <c r="G84" s="853" t="str">
        <f>IF(E84="","",IF(LEFT(DULIEU!$V76&amp;DULIEU!$M76,LEN('CT131,331'!$M$3))='CT131,331'!$M$3,DULIEU!$W76,IF(LEFT(DULIEU!$W76&amp;DULIEU!$M76,LEN('CT131,331'!$M$3))='CT131,331'!$M$3,DULIEU!$V76)))</f>
        <v/>
      </c>
      <c r="H84" s="854" t="str">
        <f>IF(LEFT(DULIEU!$V76&amp;DULIEU!$M76,LEN('CT131,331'!$M$3))='CT131,331'!$M$3,DULIEU!$X76,"")</f>
        <v/>
      </c>
      <c r="I84" s="854" t="str">
        <f>IF(LEFT(DULIEU!$W76&amp;DULIEU!$M76,LEN('CT131,331'!$M$3))='CT131,331'!$M$3,DULIEU!$X76,"")</f>
        <v/>
      </c>
      <c r="J84" s="855">
        <f>MAX($J$13+SUBTOTAL(9,$H$15:H84)-SUBTOTAL(9,$I$15:I84)-$K$13,0)</f>
        <v>1</v>
      </c>
      <c r="K84" s="855">
        <f>MAX($K$13+SUBTOTAL(9,$I$15:I84)-SUBTOTAL(9,$H$15:H84)-$J$13,0)</f>
        <v>0</v>
      </c>
      <c r="L84" s="846" t="str">
        <f t="shared" si="2"/>
        <v/>
      </c>
    </row>
    <row r="85" spans="2:12" hidden="1">
      <c r="B85" s="853" t="str">
        <f>IF(OR(LEFT(DULIEU!$V77&amp;DULIEU!$M77,LEN('CT131,331'!$M$3))='CT131,331'!$M$3,LEFT(DULIEU!$W77&amp;DULIEU!$M77,LEN('CT131,331'!$M$3))='CT131,331'!$M$3),DULIEU!D77,"")</f>
        <v/>
      </c>
      <c r="C85" s="853" t="str">
        <f>IF(OR(LEFT(DULIEU!$V77&amp;DULIEU!$M77,LEN('CT131,331'!$M$3))='CT131,331'!$M$3,LEFT(DULIEU!$W77&amp;DULIEU!$M77,LEN('CT131,331'!$M$3))='CT131,331'!$M$3),DULIEU!H77,"")</f>
        <v/>
      </c>
      <c r="D85" s="853" t="str">
        <f>IF(OR(LEFT(DULIEU!$V77&amp;DULIEU!$M77,LEN('CT131,331'!$M$3))='CT131,331'!$M$3,LEFT(DULIEU!$W77&amp;DULIEU!$M77,LEN('CT131,331'!$M$3))='CT131,331'!$M$3),DULIEU!J77,"")</f>
        <v/>
      </c>
      <c r="E85" s="853" t="str">
        <f>IF(OR(LEFT(DULIEU!$V77&amp;DULIEU!$M77,LEN('CT131,331'!$M$3))='CT131,331'!$M$3,LEFT(DULIEU!$W77&amp;DULIEU!$M77,LEN('CT131,331'!$M$3))='CT131,331'!$M$3),DULIEU!E77,"")</f>
        <v/>
      </c>
      <c r="F85" s="1179" t="str">
        <f>IF(OR(LEFT(DULIEU!$V77&amp;DULIEU!$M77,LEN('CT131,331'!$M$3))='CT131,331'!$M$3,LEFT(DULIEU!$W77&amp;DULIEU!$M77,LEN('CT131,331'!$M$3))='CT131,331'!$M$3),DULIEU!O77,"")</f>
        <v/>
      </c>
      <c r="G85" s="853" t="str">
        <f>IF(E85="","",IF(LEFT(DULIEU!$V77&amp;DULIEU!$M77,LEN('CT131,331'!$M$3))='CT131,331'!$M$3,DULIEU!$W77,IF(LEFT(DULIEU!$W77&amp;DULIEU!$M77,LEN('CT131,331'!$M$3))='CT131,331'!$M$3,DULIEU!$V77)))</f>
        <v/>
      </c>
      <c r="H85" s="854" t="str">
        <f>IF(LEFT(DULIEU!$V77&amp;DULIEU!$M77,LEN('CT131,331'!$M$3))='CT131,331'!$M$3,DULIEU!$X77,"")</f>
        <v/>
      </c>
      <c r="I85" s="854" t="str">
        <f>IF(LEFT(DULIEU!$W77&amp;DULIEU!$M77,LEN('CT131,331'!$M$3))='CT131,331'!$M$3,DULIEU!$X77,"")</f>
        <v/>
      </c>
      <c r="J85" s="855">
        <f>MAX($J$13+SUBTOTAL(9,$H$15:H85)-SUBTOTAL(9,$I$15:I85)-$K$13,0)</f>
        <v>1</v>
      </c>
      <c r="K85" s="855">
        <f>MAX($K$13+SUBTOTAL(9,$I$15:I85)-SUBTOTAL(9,$H$15:H85)-$J$13,0)</f>
        <v>0</v>
      </c>
      <c r="L85" s="846" t="str">
        <f t="shared" si="2"/>
        <v/>
      </c>
    </row>
    <row r="86" spans="2:12" hidden="1">
      <c r="B86" s="853" t="str">
        <f>IF(OR(LEFT(DULIEU!$V78&amp;DULIEU!$M78,LEN('CT131,331'!$M$3))='CT131,331'!$M$3,LEFT(DULIEU!$W78&amp;DULIEU!$M78,LEN('CT131,331'!$M$3))='CT131,331'!$M$3),DULIEU!D78,"")</f>
        <v/>
      </c>
      <c r="C86" s="853" t="str">
        <f>IF(OR(LEFT(DULIEU!$V78&amp;DULIEU!$M78,LEN('CT131,331'!$M$3))='CT131,331'!$M$3,LEFT(DULIEU!$W78&amp;DULIEU!$M78,LEN('CT131,331'!$M$3))='CT131,331'!$M$3),DULIEU!H78,"")</f>
        <v/>
      </c>
      <c r="D86" s="853" t="str">
        <f>IF(OR(LEFT(DULIEU!$V78&amp;DULIEU!$M78,LEN('CT131,331'!$M$3))='CT131,331'!$M$3,LEFT(DULIEU!$W78&amp;DULIEU!$M78,LEN('CT131,331'!$M$3))='CT131,331'!$M$3),DULIEU!J78,"")</f>
        <v/>
      </c>
      <c r="E86" s="853" t="str">
        <f>IF(OR(LEFT(DULIEU!$V78&amp;DULIEU!$M78,LEN('CT131,331'!$M$3))='CT131,331'!$M$3,LEFT(DULIEU!$W78&amp;DULIEU!$M78,LEN('CT131,331'!$M$3))='CT131,331'!$M$3),DULIEU!E78,"")</f>
        <v/>
      </c>
      <c r="F86" s="1179" t="str">
        <f>IF(OR(LEFT(DULIEU!$V78&amp;DULIEU!$M78,LEN('CT131,331'!$M$3))='CT131,331'!$M$3,LEFT(DULIEU!$W78&amp;DULIEU!$M78,LEN('CT131,331'!$M$3))='CT131,331'!$M$3),DULIEU!O78,"")</f>
        <v/>
      </c>
      <c r="G86" s="853" t="str">
        <f>IF(E86="","",IF(LEFT(DULIEU!$V78&amp;DULIEU!$M78,LEN('CT131,331'!$M$3))='CT131,331'!$M$3,DULIEU!$W78,IF(LEFT(DULIEU!$W78&amp;DULIEU!$M78,LEN('CT131,331'!$M$3))='CT131,331'!$M$3,DULIEU!$V78)))</f>
        <v/>
      </c>
      <c r="H86" s="854" t="str">
        <f>IF(LEFT(DULIEU!$V78&amp;DULIEU!$M78,LEN('CT131,331'!$M$3))='CT131,331'!$M$3,DULIEU!$X78,"")</f>
        <v/>
      </c>
      <c r="I86" s="854" t="str">
        <f>IF(LEFT(DULIEU!$W78&amp;DULIEU!$M78,LEN('CT131,331'!$M$3))='CT131,331'!$M$3,DULIEU!$X78,"")</f>
        <v/>
      </c>
      <c r="J86" s="855">
        <f>MAX($J$13+SUBTOTAL(9,$H$15:H86)-SUBTOTAL(9,$I$15:I86)-$K$13,0)</f>
        <v>1</v>
      </c>
      <c r="K86" s="855">
        <f>MAX($K$13+SUBTOTAL(9,$I$15:I86)-SUBTOTAL(9,$H$15:H86)-$J$13,0)</f>
        <v>0</v>
      </c>
      <c r="L86" s="846" t="str">
        <f t="shared" si="2"/>
        <v/>
      </c>
    </row>
    <row r="87" spans="2:12" hidden="1">
      <c r="B87" s="853" t="str">
        <f>IF(OR(LEFT(DULIEU!$V79&amp;DULIEU!$M79,LEN('CT131,331'!$M$3))='CT131,331'!$M$3,LEFT(DULIEU!$W79&amp;DULIEU!$M79,LEN('CT131,331'!$M$3))='CT131,331'!$M$3),DULIEU!D79,"")</f>
        <v/>
      </c>
      <c r="C87" s="853" t="str">
        <f>IF(OR(LEFT(DULIEU!$V79&amp;DULIEU!$M79,LEN('CT131,331'!$M$3))='CT131,331'!$M$3,LEFT(DULIEU!$W79&amp;DULIEU!$M79,LEN('CT131,331'!$M$3))='CT131,331'!$M$3),DULIEU!H79,"")</f>
        <v/>
      </c>
      <c r="D87" s="853" t="str">
        <f>IF(OR(LEFT(DULIEU!$V79&amp;DULIEU!$M79,LEN('CT131,331'!$M$3))='CT131,331'!$M$3,LEFT(DULIEU!$W79&amp;DULIEU!$M79,LEN('CT131,331'!$M$3))='CT131,331'!$M$3),DULIEU!J79,"")</f>
        <v/>
      </c>
      <c r="E87" s="853" t="str">
        <f>IF(OR(LEFT(DULIEU!$V79&amp;DULIEU!$M79,LEN('CT131,331'!$M$3))='CT131,331'!$M$3,LEFT(DULIEU!$W79&amp;DULIEU!$M79,LEN('CT131,331'!$M$3))='CT131,331'!$M$3),DULIEU!E79,"")</f>
        <v/>
      </c>
      <c r="F87" s="1179" t="str">
        <f>IF(OR(LEFT(DULIEU!$V79&amp;DULIEU!$M79,LEN('CT131,331'!$M$3))='CT131,331'!$M$3,LEFT(DULIEU!$W79&amp;DULIEU!$M79,LEN('CT131,331'!$M$3))='CT131,331'!$M$3),DULIEU!O79,"")</f>
        <v/>
      </c>
      <c r="G87" s="853" t="str">
        <f>IF(E87="","",IF(LEFT(DULIEU!$V79&amp;DULIEU!$M79,LEN('CT131,331'!$M$3))='CT131,331'!$M$3,DULIEU!$W79,IF(LEFT(DULIEU!$W79&amp;DULIEU!$M79,LEN('CT131,331'!$M$3))='CT131,331'!$M$3,DULIEU!$V79)))</f>
        <v/>
      </c>
      <c r="H87" s="854" t="str">
        <f>IF(LEFT(DULIEU!$V79&amp;DULIEU!$M79,LEN('CT131,331'!$M$3))='CT131,331'!$M$3,DULIEU!$X79,"")</f>
        <v/>
      </c>
      <c r="I87" s="854" t="str">
        <f>IF(LEFT(DULIEU!$W79&amp;DULIEU!$M79,LEN('CT131,331'!$M$3))='CT131,331'!$M$3,DULIEU!$X79,"")</f>
        <v/>
      </c>
      <c r="J87" s="855">
        <f>MAX($J$13+SUBTOTAL(9,$H$15:H87)-SUBTOTAL(9,$I$15:I87)-$K$13,0)</f>
        <v>1</v>
      </c>
      <c r="K87" s="855">
        <f>MAX($K$13+SUBTOTAL(9,$I$15:I87)-SUBTOTAL(9,$H$15:H87)-$J$13,0)</f>
        <v>0</v>
      </c>
      <c r="L87" s="846" t="str">
        <f t="shared" si="2"/>
        <v/>
      </c>
    </row>
    <row r="88" spans="2:12" hidden="1">
      <c r="B88" s="853" t="str">
        <f>IF(OR(LEFT(DULIEU!$V80&amp;DULIEU!$M80,LEN('CT131,331'!$M$3))='CT131,331'!$M$3,LEFT(DULIEU!$W80&amp;DULIEU!$M80,LEN('CT131,331'!$M$3))='CT131,331'!$M$3),DULIEU!D80,"")</f>
        <v/>
      </c>
      <c r="C88" s="853" t="str">
        <f>IF(OR(LEFT(DULIEU!$V80&amp;DULIEU!$M80,LEN('CT131,331'!$M$3))='CT131,331'!$M$3,LEFT(DULIEU!$W80&amp;DULIEU!$M80,LEN('CT131,331'!$M$3))='CT131,331'!$M$3),DULIEU!H80,"")</f>
        <v/>
      </c>
      <c r="D88" s="853" t="str">
        <f>IF(OR(LEFT(DULIEU!$V80&amp;DULIEU!$M80,LEN('CT131,331'!$M$3))='CT131,331'!$M$3,LEFT(DULIEU!$W80&amp;DULIEU!$M80,LEN('CT131,331'!$M$3))='CT131,331'!$M$3),DULIEU!J80,"")</f>
        <v/>
      </c>
      <c r="E88" s="853" t="str">
        <f>IF(OR(LEFT(DULIEU!$V80&amp;DULIEU!$M80,LEN('CT131,331'!$M$3))='CT131,331'!$M$3,LEFT(DULIEU!$W80&amp;DULIEU!$M80,LEN('CT131,331'!$M$3))='CT131,331'!$M$3),DULIEU!E80,"")</f>
        <v/>
      </c>
      <c r="F88" s="1179" t="str">
        <f>IF(OR(LEFT(DULIEU!$V80&amp;DULIEU!$M80,LEN('CT131,331'!$M$3))='CT131,331'!$M$3,LEFT(DULIEU!$W80&amp;DULIEU!$M80,LEN('CT131,331'!$M$3))='CT131,331'!$M$3),DULIEU!O80,"")</f>
        <v/>
      </c>
      <c r="G88" s="853" t="str">
        <f>IF(E88="","",IF(LEFT(DULIEU!$V80&amp;DULIEU!$M80,LEN('CT131,331'!$M$3))='CT131,331'!$M$3,DULIEU!$W80,IF(LEFT(DULIEU!$W80&amp;DULIEU!$M80,LEN('CT131,331'!$M$3))='CT131,331'!$M$3,DULIEU!$V80)))</f>
        <v/>
      </c>
      <c r="H88" s="854" t="str">
        <f>IF(LEFT(DULIEU!$V80&amp;DULIEU!$M80,LEN('CT131,331'!$M$3))='CT131,331'!$M$3,DULIEU!$X80,"")</f>
        <v/>
      </c>
      <c r="I88" s="854" t="str">
        <f>IF(LEFT(DULIEU!$W80&amp;DULIEU!$M80,LEN('CT131,331'!$M$3))='CT131,331'!$M$3,DULIEU!$X80,"")</f>
        <v/>
      </c>
      <c r="J88" s="855">
        <f>MAX($J$13+SUBTOTAL(9,$H$15:H88)-SUBTOTAL(9,$I$15:I88)-$K$13,0)</f>
        <v>1</v>
      </c>
      <c r="K88" s="855">
        <f>MAX($K$13+SUBTOTAL(9,$I$15:I88)-SUBTOTAL(9,$H$15:H88)-$J$13,0)</f>
        <v>0</v>
      </c>
      <c r="L88" s="846" t="str">
        <f t="shared" si="2"/>
        <v/>
      </c>
    </row>
    <row r="89" spans="2:12" hidden="1">
      <c r="B89" s="853" t="str">
        <f>IF(OR(LEFT(DULIEU!$V81&amp;DULIEU!$M81,LEN('CT131,331'!$M$3))='CT131,331'!$M$3,LEFT(DULIEU!$W81&amp;DULIEU!$M81,LEN('CT131,331'!$M$3))='CT131,331'!$M$3),DULIEU!D81,"")</f>
        <v/>
      </c>
      <c r="C89" s="853" t="str">
        <f>IF(OR(LEFT(DULIEU!$V81&amp;DULIEU!$M81,LEN('CT131,331'!$M$3))='CT131,331'!$M$3,LEFT(DULIEU!$W81&amp;DULIEU!$M81,LEN('CT131,331'!$M$3))='CT131,331'!$M$3),DULIEU!H81,"")</f>
        <v/>
      </c>
      <c r="D89" s="853" t="str">
        <f>IF(OR(LEFT(DULIEU!$V81&amp;DULIEU!$M81,LEN('CT131,331'!$M$3))='CT131,331'!$M$3,LEFT(DULIEU!$W81&amp;DULIEU!$M81,LEN('CT131,331'!$M$3))='CT131,331'!$M$3),DULIEU!J81,"")</f>
        <v/>
      </c>
      <c r="E89" s="853" t="str">
        <f>IF(OR(LEFT(DULIEU!$V81&amp;DULIEU!$M81,LEN('CT131,331'!$M$3))='CT131,331'!$M$3,LEFT(DULIEU!$W81&amp;DULIEU!$M81,LEN('CT131,331'!$M$3))='CT131,331'!$M$3),DULIEU!E81,"")</f>
        <v/>
      </c>
      <c r="F89" s="1179" t="str">
        <f>IF(OR(LEFT(DULIEU!$V81&amp;DULIEU!$M81,LEN('CT131,331'!$M$3))='CT131,331'!$M$3,LEFT(DULIEU!$W81&amp;DULIEU!$M81,LEN('CT131,331'!$M$3))='CT131,331'!$M$3),DULIEU!O81,"")</f>
        <v/>
      </c>
      <c r="G89" s="853" t="str">
        <f>IF(E89="","",IF(LEFT(DULIEU!$V81&amp;DULIEU!$M81,LEN('CT131,331'!$M$3))='CT131,331'!$M$3,DULIEU!$W81,IF(LEFT(DULIEU!$W81&amp;DULIEU!$M81,LEN('CT131,331'!$M$3))='CT131,331'!$M$3,DULIEU!$V81)))</f>
        <v/>
      </c>
      <c r="H89" s="854" t="str">
        <f>IF(LEFT(DULIEU!$V81&amp;DULIEU!$M81,LEN('CT131,331'!$M$3))='CT131,331'!$M$3,DULIEU!$X81,"")</f>
        <v/>
      </c>
      <c r="I89" s="854" t="str">
        <f>IF(LEFT(DULIEU!$W81&amp;DULIEU!$M81,LEN('CT131,331'!$M$3))='CT131,331'!$M$3,DULIEU!$X81,"")</f>
        <v/>
      </c>
      <c r="J89" s="855">
        <f>MAX($J$13+SUBTOTAL(9,$H$15:H89)-SUBTOTAL(9,$I$15:I89)-$K$13,0)</f>
        <v>1</v>
      </c>
      <c r="K89" s="855">
        <f>MAX($K$13+SUBTOTAL(9,$I$15:I89)-SUBTOTAL(9,$H$15:H89)-$J$13,0)</f>
        <v>0</v>
      </c>
      <c r="L89" s="846" t="str">
        <f t="shared" si="2"/>
        <v/>
      </c>
    </row>
    <row r="90" spans="2:12" hidden="1">
      <c r="B90" s="853" t="str">
        <f>IF(OR(LEFT(DULIEU!$V82&amp;DULIEU!$M82,LEN('CT131,331'!$M$3))='CT131,331'!$M$3,LEFT(DULIEU!$W82&amp;DULIEU!$M82,LEN('CT131,331'!$M$3))='CT131,331'!$M$3),DULIEU!D82,"")</f>
        <v/>
      </c>
      <c r="C90" s="853" t="str">
        <f>IF(OR(LEFT(DULIEU!$V82&amp;DULIEU!$M82,LEN('CT131,331'!$M$3))='CT131,331'!$M$3,LEFT(DULIEU!$W82&amp;DULIEU!$M82,LEN('CT131,331'!$M$3))='CT131,331'!$M$3),DULIEU!H82,"")</f>
        <v/>
      </c>
      <c r="D90" s="853" t="str">
        <f>IF(OR(LEFT(DULIEU!$V82&amp;DULIEU!$M82,LEN('CT131,331'!$M$3))='CT131,331'!$M$3,LEFT(DULIEU!$W82&amp;DULIEU!$M82,LEN('CT131,331'!$M$3))='CT131,331'!$M$3),DULIEU!J82,"")</f>
        <v/>
      </c>
      <c r="E90" s="853" t="str">
        <f>IF(OR(LEFT(DULIEU!$V82&amp;DULIEU!$M82,LEN('CT131,331'!$M$3))='CT131,331'!$M$3,LEFT(DULIEU!$W82&amp;DULIEU!$M82,LEN('CT131,331'!$M$3))='CT131,331'!$M$3),DULIEU!E82,"")</f>
        <v/>
      </c>
      <c r="F90" s="1179" t="str">
        <f>IF(OR(LEFT(DULIEU!$V82&amp;DULIEU!$M82,LEN('CT131,331'!$M$3))='CT131,331'!$M$3,LEFT(DULIEU!$W82&amp;DULIEU!$M82,LEN('CT131,331'!$M$3))='CT131,331'!$M$3),DULIEU!O82,"")</f>
        <v/>
      </c>
      <c r="G90" s="853" t="str">
        <f>IF(E90="","",IF(LEFT(DULIEU!$V82&amp;DULIEU!$M82,LEN('CT131,331'!$M$3))='CT131,331'!$M$3,DULIEU!$W82,IF(LEFT(DULIEU!$W82&amp;DULIEU!$M82,LEN('CT131,331'!$M$3))='CT131,331'!$M$3,DULIEU!$V82)))</f>
        <v/>
      </c>
      <c r="H90" s="854" t="str">
        <f>IF(LEFT(DULIEU!$V82&amp;DULIEU!$M82,LEN('CT131,331'!$M$3))='CT131,331'!$M$3,DULIEU!$X82,"")</f>
        <v/>
      </c>
      <c r="I90" s="854" t="str">
        <f>IF(LEFT(DULIEU!$W82&amp;DULIEU!$M82,LEN('CT131,331'!$M$3))='CT131,331'!$M$3,DULIEU!$X82,"")</f>
        <v/>
      </c>
      <c r="J90" s="855">
        <f>MAX($J$13+SUBTOTAL(9,$H$15:H90)-SUBTOTAL(9,$I$15:I90)-$K$13,0)</f>
        <v>1</v>
      </c>
      <c r="K90" s="855">
        <f>MAX($K$13+SUBTOTAL(9,$I$15:I90)-SUBTOTAL(9,$H$15:H90)-$J$13,0)</f>
        <v>0</v>
      </c>
      <c r="L90" s="846" t="str">
        <f t="shared" si="2"/>
        <v/>
      </c>
    </row>
    <row r="91" spans="2:12" hidden="1">
      <c r="B91" s="853" t="str">
        <f>IF(OR(LEFT(DULIEU!$V83&amp;DULIEU!$M83,LEN('CT131,331'!$M$3))='CT131,331'!$M$3,LEFT(DULIEU!$W83&amp;DULIEU!$M83,LEN('CT131,331'!$M$3))='CT131,331'!$M$3),DULIEU!D83,"")</f>
        <v/>
      </c>
      <c r="C91" s="853" t="str">
        <f>IF(OR(LEFT(DULIEU!$V83&amp;DULIEU!$M83,LEN('CT131,331'!$M$3))='CT131,331'!$M$3,LEFT(DULIEU!$W83&amp;DULIEU!$M83,LEN('CT131,331'!$M$3))='CT131,331'!$M$3),DULIEU!H83,"")</f>
        <v/>
      </c>
      <c r="D91" s="853" t="str">
        <f>IF(OR(LEFT(DULIEU!$V83&amp;DULIEU!$M83,LEN('CT131,331'!$M$3))='CT131,331'!$M$3,LEFT(DULIEU!$W83&amp;DULIEU!$M83,LEN('CT131,331'!$M$3))='CT131,331'!$M$3),DULIEU!J83,"")</f>
        <v/>
      </c>
      <c r="E91" s="853" t="str">
        <f>IF(OR(LEFT(DULIEU!$V83&amp;DULIEU!$M83,LEN('CT131,331'!$M$3))='CT131,331'!$M$3,LEFT(DULIEU!$W83&amp;DULIEU!$M83,LEN('CT131,331'!$M$3))='CT131,331'!$M$3),DULIEU!E83,"")</f>
        <v/>
      </c>
      <c r="F91" s="1179" t="str">
        <f>IF(OR(LEFT(DULIEU!$V83&amp;DULIEU!$M83,LEN('CT131,331'!$M$3))='CT131,331'!$M$3,LEFT(DULIEU!$W83&amp;DULIEU!$M83,LEN('CT131,331'!$M$3))='CT131,331'!$M$3),DULIEU!O83,"")</f>
        <v/>
      </c>
      <c r="G91" s="853" t="str">
        <f>IF(E91="","",IF(LEFT(DULIEU!$V83&amp;DULIEU!$M83,LEN('CT131,331'!$M$3))='CT131,331'!$M$3,DULIEU!$W83,IF(LEFT(DULIEU!$W83&amp;DULIEU!$M83,LEN('CT131,331'!$M$3))='CT131,331'!$M$3,DULIEU!$V83)))</f>
        <v/>
      </c>
      <c r="H91" s="854" t="str">
        <f>IF(LEFT(DULIEU!$V83&amp;DULIEU!$M83,LEN('CT131,331'!$M$3))='CT131,331'!$M$3,DULIEU!$X83,"")</f>
        <v/>
      </c>
      <c r="I91" s="854" t="str">
        <f>IF(LEFT(DULIEU!$W83&amp;DULIEU!$M83,LEN('CT131,331'!$M$3))='CT131,331'!$M$3,DULIEU!$X83,"")</f>
        <v/>
      </c>
      <c r="J91" s="855">
        <f>MAX($J$13+SUBTOTAL(9,$H$15:H91)-SUBTOTAL(9,$I$15:I91)-$K$13,0)</f>
        <v>1</v>
      </c>
      <c r="K91" s="855">
        <f>MAX($K$13+SUBTOTAL(9,$I$15:I91)-SUBTOTAL(9,$H$15:H91)-$J$13,0)</f>
        <v>0</v>
      </c>
      <c r="L91" s="846" t="str">
        <f t="shared" si="2"/>
        <v/>
      </c>
    </row>
    <row r="92" spans="2:12" hidden="1">
      <c r="B92" s="853" t="str">
        <f>IF(OR(LEFT(DULIEU!$V84&amp;DULIEU!$M84,LEN('CT131,331'!$M$3))='CT131,331'!$M$3,LEFT(DULIEU!$W84&amp;DULIEU!$M84,LEN('CT131,331'!$M$3))='CT131,331'!$M$3),DULIEU!D84,"")</f>
        <v/>
      </c>
      <c r="C92" s="853" t="str">
        <f>IF(OR(LEFT(DULIEU!$V84&amp;DULIEU!$M84,LEN('CT131,331'!$M$3))='CT131,331'!$M$3,LEFT(DULIEU!$W84&amp;DULIEU!$M84,LEN('CT131,331'!$M$3))='CT131,331'!$M$3),DULIEU!H84,"")</f>
        <v/>
      </c>
      <c r="D92" s="853" t="str">
        <f>IF(OR(LEFT(DULIEU!$V84&amp;DULIEU!$M84,LEN('CT131,331'!$M$3))='CT131,331'!$M$3,LEFT(DULIEU!$W84&amp;DULIEU!$M84,LEN('CT131,331'!$M$3))='CT131,331'!$M$3),DULIEU!J84,"")</f>
        <v/>
      </c>
      <c r="E92" s="853" t="str">
        <f>IF(OR(LEFT(DULIEU!$V84&amp;DULIEU!$M84,LEN('CT131,331'!$M$3))='CT131,331'!$M$3,LEFT(DULIEU!$W84&amp;DULIEU!$M84,LEN('CT131,331'!$M$3))='CT131,331'!$M$3),DULIEU!E84,"")</f>
        <v/>
      </c>
      <c r="F92" s="1179" t="str">
        <f>IF(OR(LEFT(DULIEU!$V84&amp;DULIEU!$M84,LEN('CT131,331'!$M$3))='CT131,331'!$M$3,LEFT(DULIEU!$W84&amp;DULIEU!$M84,LEN('CT131,331'!$M$3))='CT131,331'!$M$3),DULIEU!O84,"")</f>
        <v/>
      </c>
      <c r="G92" s="853" t="str">
        <f>IF(E92="","",IF(LEFT(DULIEU!$V84&amp;DULIEU!$M84,LEN('CT131,331'!$M$3))='CT131,331'!$M$3,DULIEU!$W84,IF(LEFT(DULIEU!$W84&amp;DULIEU!$M84,LEN('CT131,331'!$M$3))='CT131,331'!$M$3,DULIEU!$V84)))</f>
        <v/>
      </c>
      <c r="H92" s="854" t="str">
        <f>IF(LEFT(DULIEU!$V84&amp;DULIEU!$M84,LEN('CT131,331'!$M$3))='CT131,331'!$M$3,DULIEU!$X84,"")</f>
        <v/>
      </c>
      <c r="I92" s="854" t="str">
        <f>IF(LEFT(DULIEU!$W84&amp;DULIEU!$M84,LEN('CT131,331'!$M$3))='CT131,331'!$M$3,DULIEU!$X84,"")</f>
        <v/>
      </c>
      <c r="J92" s="855">
        <f>MAX($J$13+SUBTOTAL(9,$H$15:H92)-SUBTOTAL(9,$I$15:I92)-$K$13,0)</f>
        <v>1</v>
      </c>
      <c r="K92" s="855">
        <f>MAX($K$13+SUBTOTAL(9,$I$15:I92)-SUBTOTAL(9,$H$15:H92)-$J$13,0)</f>
        <v>0</v>
      </c>
      <c r="L92" s="846" t="str">
        <f t="shared" si="2"/>
        <v/>
      </c>
    </row>
    <row r="93" spans="2:12" hidden="1">
      <c r="B93" s="853" t="str">
        <f>IF(OR(LEFT(DULIEU!$V85&amp;DULIEU!$M85,LEN('CT131,331'!$M$3))='CT131,331'!$M$3,LEFT(DULIEU!$W85&amp;DULIEU!$M85,LEN('CT131,331'!$M$3))='CT131,331'!$M$3),DULIEU!D85,"")</f>
        <v/>
      </c>
      <c r="C93" s="853" t="str">
        <f>IF(OR(LEFT(DULIEU!$V85&amp;DULIEU!$M85,LEN('CT131,331'!$M$3))='CT131,331'!$M$3,LEFT(DULIEU!$W85&amp;DULIEU!$M85,LEN('CT131,331'!$M$3))='CT131,331'!$M$3),DULIEU!H85,"")</f>
        <v/>
      </c>
      <c r="D93" s="853" t="str">
        <f>IF(OR(LEFT(DULIEU!$V85&amp;DULIEU!$M85,LEN('CT131,331'!$M$3))='CT131,331'!$M$3,LEFT(DULIEU!$W85&amp;DULIEU!$M85,LEN('CT131,331'!$M$3))='CT131,331'!$M$3),DULIEU!J85,"")</f>
        <v/>
      </c>
      <c r="E93" s="853" t="str">
        <f>IF(OR(LEFT(DULIEU!$V85&amp;DULIEU!$M85,LEN('CT131,331'!$M$3))='CT131,331'!$M$3,LEFT(DULIEU!$W85&amp;DULIEU!$M85,LEN('CT131,331'!$M$3))='CT131,331'!$M$3),DULIEU!E85,"")</f>
        <v/>
      </c>
      <c r="F93" s="1179" t="str">
        <f>IF(OR(LEFT(DULIEU!$V85&amp;DULIEU!$M85,LEN('CT131,331'!$M$3))='CT131,331'!$M$3,LEFT(DULIEU!$W85&amp;DULIEU!$M85,LEN('CT131,331'!$M$3))='CT131,331'!$M$3),DULIEU!O85,"")</f>
        <v/>
      </c>
      <c r="G93" s="853" t="str">
        <f>IF(E93="","",IF(LEFT(DULIEU!$V85&amp;DULIEU!$M85,LEN('CT131,331'!$M$3))='CT131,331'!$M$3,DULIEU!$W85,IF(LEFT(DULIEU!$W85&amp;DULIEU!$M85,LEN('CT131,331'!$M$3))='CT131,331'!$M$3,DULIEU!$V85)))</f>
        <v/>
      </c>
      <c r="H93" s="854" t="str">
        <f>IF(LEFT(DULIEU!$V85&amp;DULIEU!$M85,LEN('CT131,331'!$M$3))='CT131,331'!$M$3,DULIEU!$X85,"")</f>
        <v/>
      </c>
      <c r="I93" s="854" t="str">
        <f>IF(LEFT(DULIEU!$W85&amp;DULIEU!$M85,LEN('CT131,331'!$M$3))='CT131,331'!$M$3,DULIEU!$X85,"")</f>
        <v/>
      </c>
      <c r="J93" s="855">
        <f>MAX($J$13+SUBTOTAL(9,$H$15:H93)-SUBTOTAL(9,$I$15:I93)-$K$13,0)</f>
        <v>1</v>
      </c>
      <c r="K93" s="855">
        <f>MAX($K$13+SUBTOTAL(9,$I$15:I93)-SUBTOTAL(9,$H$15:H93)-$J$13,0)</f>
        <v>0</v>
      </c>
      <c r="L93" s="846" t="str">
        <f t="shared" si="2"/>
        <v/>
      </c>
    </row>
    <row r="94" spans="2:12" hidden="1">
      <c r="B94" s="853" t="str">
        <f>IF(OR(LEFT(DULIEU!$V86&amp;DULIEU!$M86,LEN('CT131,331'!$M$3))='CT131,331'!$M$3,LEFT(DULIEU!$W86&amp;DULIEU!$M86,LEN('CT131,331'!$M$3))='CT131,331'!$M$3),DULIEU!D86,"")</f>
        <v/>
      </c>
      <c r="C94" s="853" t="str">
        <f>IF(OR(LEFT(DULIEU!$V86&amp;DULIEU!$M86,LEN('CT131,331'!$M$3))='CT131,331'!$M$3,LEFT(DULIEU!$W86&amp;DULIEU!$M86,LEN('CT131,331'!$M$3))='CT131,331'!$M$3),DULIEU!H86,"")</f>
        <v/>
      </c>
      <c r="D94" s="853" t="str">
        <f>IF(OR(LEFT(DULIEU!$V86&amp;DULIEU!$M86,LEN('CT131,331'!$M$3))='CT131,331'!$M$3,LEFT(DULIEU!$W86&amp;DULIEU!$M86,LEN('CT131,331'!$M$3))='CT131,331'!$M$3),DULIEU!J86,"")</f>
        <v/>
      </c>
      <c r="E94" s="853" t="str">
        <f>IF(OR(LEFT(DULIEU!$V86&amp;DULIEU!$M86,LEN('CT131,331'!$M$3))='CT131,331'!$M$3,LEFT(DULIEU!$W86&amp;DULIEU!$M86,LEN('CT131,331'!$M$3))='CT131,331'!$M$3),DULIEU!E86,"")</f>
        <v/>
      </c>
      <c r="F94" s="1179" t="str">
        <f>IF(OR(LEFT(DULIEU!$V86&amp;DULIEU!$M86,LEN('CT131,331'!$M$3))='CT131,331'!$M$3,LEFT(DULIEU!$W86&amp;DULIEU!$M86,LEN('CT131,331'!$M$3))='CT131,331'!$M$3),DULIEU!O86,"")</f>
        <v/>
      </c>
      <c r="G94" s="853" t="str">
        <f>IF(E94="","",IF(LEFT(DULIEU!$V86&amp;DULIEU!$M86,LEN('CT131,331'!$M$3))='CT131,331'!$M$3,DULIEU!$W86,IF(LEFT(DULIEU!$W86&amp;DULIEU!$M86,LEN('CT131,331'!$M$3))='CT131,331'!$M$3,DULIEU!$V86)))</f>
        <v/>
      </c>
      <c r="H94" s="854" t="str">
        <f>IF(LEFT(DULIEU!$V86&amp;DULIEU!$M86,LEN('CT131,331'!$M$3))='CT131,331'!$M$3,DULIEU!$X86,"")</f>
        <v/>
      </c>
      <c r="I94" s="854" t="str">
        <f>IF(LEFT(DULIEU!$W86&amp;DULIEU!$M86,LEN('CT131,331'!$M$3))='CT131,331'!$M$3,DULIEU!$X86,"")</f>
        <v/>
      </c>
      <c r="J94" s="855">
        <f>MAX($J$13+SUBTOTAL(9,$H$15:H94)-SUBTOTAL(9,$I$15:I94)-$K$13,0)</f>
        <v>1</v>
      </c>
      <c r="K94" s="855">
        <f>MAX($K$13+SUBTOTAL(9,$I$15:I94)-SUBTOTAL(9,$H$15:H94)-$J$13,0)</f>
        <v>0</v>
      </c>
      <c r="L94" s="846" t="str">
        <f t="shared" si="2"/>
        <v/>
      </c>
    </row>
    <row r="95" spans="2:12" hidden="1">
      <c r="B95" s="853" t="str">
        <f>IF(OR(LEFT(DULIEU!$V87&amp;DULIEU!$M87,LEN('CT131,331'!$M$3))='CT131,331'!$M$3,LEFT(DULIEU!$W87&amp;DULIEU!$M87,LEN('CT131,331'!$M$3))='CT131,331'!$M$3),DULIEU!D87,"")</f>
        <v/>
      </c>
      <c r="C95" s="853" t="str">
        <f>IF(OR(LEFT(DULIEU!$V87&amp;DULIEU!$M87,LEN('CT131,331'!$M$3))='CT131,331'!$M$3,LEFT(DULIEU!$W87&amp;DULIEU!$M87,LEN('CT131,331'!$M$3))='CT131,331'!$M$3),DULIEU!H87,"")</f>
        <v/>
      </c>
      <c r="D95" s="853" t="str">
        <f>IF(OR(LEFT(DULIEU!$V87&amp;DULIEU!$M87,LEN('CT131,331'!$M$3))='CT131,331'!$M$3,LEFT(DULIEU!$W87&amp;DULIEU!$M87,LEN('CT131,331'!$M$3))='CT131,331'!$M$3),DULIEU!J87,"")</f>
        <v/>
      </c>
      <c r="E95" s="853" t="str">
        <f>IF(OR(LEFT(DULIEU!$V87&amp;DULIEU!$M87,LEN('CT131,331'!$M$3))='CT131,331'!$M$3,LEFT(DULIEU!$W87&amp;DULIEU!$M87,LEN('CT131,331'!$M$3))='CT131,331'!$M$3),DULIEU!E87,"")</f>
        <v/>
      </c>
      <c r="F95" s="1179" t="str">
        <f>IF(OR(LEFT(DULIEU!$V87&amp;DULIEU!$M87,LEN('CT131,331'!$M$3))='CT131,331'!$M$3,LEFT(DULIEU!$W87&amp;DULIEU!$M87,LEN('CT131,331'!$M$3))='CT131,331'!$M$3),DULIEU!O87,"")</f>
        <v/>
      </c>
      <c r="G95" s="853" t="str">
        <f>IF(E95="","",IF(LEFT(DULIEU!$V87&amp;DULIEU!$M87,LEN('CT131,331'!$M$3))='CT131,331'!$M$3,DULIEU!$W87,IF(LEFT(DULIEU!$W87&amp;DULIEU!$M87,LEN('CT131,331'!$M$3))='CT131,331'!$M$3,DULIEU!$V87)))</f>
        <v/>
      </c>
      <c r="H95" s="854" t="str">
        <f>IF(LEFT(DULIEU!$V87&amp;DULIEU!$M87,LEN('CT131,331'!$M$3))='CT131,331'!$M$3,DULIEU!$X87,"")</f>
        <v/>
      </c>
      <c r="I95" s="854" t="str">
        <f>IF(LEFT(DULIEU!$W87&amp;DULIEU!$M87,LEN('CT131,331'!$M$3))='CT131,331'!$M$3,DULIEU!$X87,"")</f>
        <v/>
      </c>
      <c r="J95" s="855">
        <f>MAX($J$13+SUBTOTAL(9,$H$15:H95)-SUBTOTAL(9,$I$15:I95)-$K$13,0)</f>
        <v>1</v>
      </c>
      <c r="K95" s="855">
        <f>MAX($K$13+SUBTOTAL(9,$I$15:I95)-SUBTOTAL(9,$H$15:H95)-$J$13,0)</f>
        <v>0</v>
      </c>
      <c r="L95" s="846" t="str">
        <f t="shared" si="2"/>
        <v/>
      </c>
    </row>
    <row r="96" spans="2:12" hidden="1">
      <c r="B96" s="853" t="str">
        <f>IF(OR(LEFT(DULIEU!$V88&amp;DULIEU!$M88,LEN('CT131,331'!$M$3))='CT131,331'!$M$3,LEFT(DULIEU!$W88&amp;DULIEU!$M88,LEN('CT131,331'!$M$3))='CT131,331'!$M$3),DULIEU!D88,"")</f>
        <v/>
      </c>
      <c r="C96" s="853" t="str">
        <f>IF(OR(LEFT(DULIEU!$V88&amp;DULIEU!$M88,LEN('CT131,331'!$M$3))='CT131,331'!$M$3,LEFT(DULIEU!$W88&amp;DULIEU!$M88,LEN('CT131,331'!$M$3))='CT131,331'!$M$3),DULIEU!H88,"")</f>
        <v/>
      </c>
      <c r="D96" s="853" t="str">
        <f>IF(OR(LEFT(DULIEU!$V88&amp;DULIEU!$M88,LEN('CT131,331'!$M$3))='CT131,331'!$M$3,LEFT(DULIEU!$W88&amp;DULIEU!$M88,LEN('CT131,331'!$M$3))='CT131,331'!$M$3),DULIEU!J88,"")</f>
        <v/>
      </c>
      <c r="E96" s="853" t="str">
        <f>IF(OR(LEFT(DULIEU!$V88&amp;DULIEU!$M88,LEN('CT131,331'!$M$3))='CT131,331'!$M$3,LEFT(DULIEU!$W88&amp;DULIEU!$M88,LEN('CT131,331'!$M$3))='CT131,331'!$M$3),DULIEU!E88,"")</f>
        <v/>
      </c>
      <c r="F96" s="1179" t="str">
        <f>IF(OR(LEFT(DULIEU!$V88&amp;DULIEU!$M88,LEN('CT131,331'!$M$3))='CT131,331'!$M$3,LEFT(DULIEU!$W88&amp;DULIEU!$M88,LEN('CT131,331'!$M$3))='CT131,331'!$M$3),DULIEU!O88,"")</f>
        <v/>
      </c>
      <c r="G96" s="853" t="str">
        <f>IF(E96="","",IF(LEFT(DULIEU!$V88&amp;DULIEU!$M88,LEN('CT131,331'!$M$3))='CT131,331'!$M$3,DULIEU!$W88,IF(LEFT(DULIEU!$W88&amp;DULIEU!$M88,LEN('CT131,331'!$M$3))='CT131,331'!$M$3,DULIEU!$V88)))</f>
        <v/>
      </c>
      <c r="H96" s="854" t="str">
        <f>IF(LEFT(DULIEU!$V88&amp;DULIEU!$M88,LEN('CT131,331'!$M$3))='CT131,331'!$M$3,DULIEU!$X88,"")</f>
        <v/>
      </c>
      <c r="I96" s="854" t="str">
        <f>IF(LEFT(DULIEU!$W88&amp;DULIEU!$M88,LEN('CT131,331'!$M$3))='CT131,331'!$M$3,DULIEU!$X88,"")</f>
        <v/>
      </c>
      <c r="J96" s="855">
        <f>MAX($J$13+SUBTOTAL(9,$H$15:H96)-SUBTOTAL(9,$I$15:I96)-$K$13,0)</f>
        <v>1</v>
      </c>
      <c r="K96" s="855">
        <f>MAX($K$13+SUBTOTAL(9,$I$15:I96)-SUBTOTAL(9,$H$15:H96)-$J$13,0)</f>
        <v>0</v>
      </c>
      <c r="L96" s="846" t="str">
        <f t="shared" si="2"/>
        <v/>
      </c>
    </row>
    <row r="97" spans="2:12" hidden="1">
      <c r="B97" s="853" t="str">
        <f>IF(OR(LEFT(DULIEU!$V89&amp;DULIEU!$M89,LEN('CT131,331'!$M$3))='CT131,331'!$M$3,LEFT(DULIEU!$W89&amp;DULIEU!$M89,LEN('CT131,331'!$M$3))='CT131,331'!$M$3),DULIEU!D89,"")</f>
        <v/>
      </c>
      <c r="C97" s="853" t="str">
        <f>IF(OR(LEFT(DULIEU!$V89&amp;DULIEU!$M89,LEN('CT131,331'!$M$3))='CT131,331'!$M$3,LEFT(DULIEU!$W89&amp;DULIEU!$M89,LEN('CT131,331'!$M$3))='CT131,331'!$M$3),DULIEU!H89,"")</f>
        <v/>
      </c>
      <c r="D97" s="853" t="str">
        <f>IF(OR(LEFT(DULIEU!$V89&amp;DULIEU!$M89,LEN('CT131,331'!$M$3))='CT131,331'!$M$3,LEFT(DULIEU!$W89&amp;DULIEU!$M89,LEN('CT131,331'!$M$3))='CT131,331'!$M$3),DULIEU!J89,"")</f>
        <v/>
      </c>
      <c r="E97" s="853" t="str">
        <f>IF(OR(LEFT(DULIEU!$V89&amp;DULIEU!$M89,LEN('CT131,331'!$M$3))='CT131,331'!$M$3,LEFT(DULIEU!$W89&amp;DULIEU!$M89,LEN('CT131,331'!$M$3))='CT131,331'!$M$3),DULIEU!E89,"")</f>
        <v/>
      </c>
      <c r="F97" s="1179" t="str">
        <f>IF(OR(LEFT(DULIEU!$V89&amp;DULIEU!$M89,LEN('CT131,331'!$M$3))='CT131,331'!$M$3,LEFT(DULIEU!$W89&amp;DULIEU!$M89,LEN('CT131,331'!$M$3))='CT131,331'!$M$3),DULIEU!O89,"")</f>
        <v/>
      </c>
      <c r="G97" s="853" t="str">
        <f>IF(E97="","",IF(LEFT(DULIEU!$V89&amp;DULIEU!$M89,LEN('CT131,331'!$M$3))='CT131,331'!$M$3,DULIEU!$W89,IF(LEFT(DULIEU!$W89&amp;DULIEU!$M89,LEN('CT131,331'!$M$3))='CT131,331'!$M$3,DULIEU!$V89)))</f>
        <v/>
      </c>
      <c r="H97" s="854" t="str">
        <f>IF(LEFT(DULIEU!$V89&amp;DULIEU!$M89,LEN('CT131,331'!$M$3))='CT131,331'!$M$3,DULIEU!$X89,"")</f>
        <v/>
      </c>
      <c r="I97" s="854" t="str">
        <f>IF(LEFT(DULIEU!$W89&amp;DULIEU!$M89,LEN('CT131,331'!$M$3))='CT131,331'!$M$3,DULIEU!$X89,"")</f>
        <v/>
      </c>
      <c r="J97" s="855">
        <f>MAX($J$13+SUBTOTAL(9,$H$15:H97)-SUBTOTAL(9,$I$15:I97)-$K$13,0)</f>
        <v>1</v>
      </c>
      <c r="K97" s="855">
        <f>MAX($K$13+SUBTOTAL(9,$I$15:I97)-SUBTOTAL(9,$H$15:H97)-$J$13,0)</f>
        <v>0</v>
      </c>
      <c r="L97" s="846" t="str">
        <f t="shared" si="2"/>
        <v/>
      </c>
    </row>
    <row r="98" spans="2:12" hidden="1">
      <c r="B98" s="853" t="str">
        <f>IF(OR(LEFT(DULIEU!$V90&amp;DULIEU!$M90,LEN('CT131,331'!$M$3))='CT131,331'!$M$3,LEFT(DULIEU!$W90&amp;DULIEU!$M90,LEN('CT131,331'!$M$3))='CT131,331'!$M$3),DULIEU!D90,"")</f>
        <v/>
      </c>
      <c r="C98" s="853" t="str">
        <f>IF(OR(LEFT(DULIEU!$V90&amp;DULIEU!$M90,LEN('CT131,331'!$M$3))='CT131,331'!$M$3,LEFT(DULIEU!$W90&amp;DULIEU!$M90,LEN('CT131,331'!$M$3))='CT131,331'!$M$3),DULIEU!H90,"")</f>
        <v/>
      </c>
      <c r="D98" s="853" t="str">
        <f>IF(OR(LEFT(DULIEU!$V90&amp;DULIEU!$M90,LEN('CT131,331'!$M$3))='CT131,331'!$M$3,LEFT(DULIEU!$W90&amp;DULIEU!$M90,LEN('CT131,331'!$M$3))='CT131,331'!$M$3),DULIEU!J90,"")</f>
        <v/>
      </c>
      <c r="E98" s="853" t="str">
        <f>IF(OR(LEFT(DULIEU!$V90&amp;DULIEU!$M90,LEN('CT131,331'!$M$3))='CT131,331'!$M$3,LEFT(DULIEU!$W90&amp;DULIEU!$M90,LEN('CT131,331'!$M$3))='CT131,331'!$M$3),DULIEU!E90,"")</f>
        <v/>
      </c>
      <c r="F98" s="1179" t="str">
        <f>IF(OR(LEFT(DULIEU!$V90&amp;DULIEU!$M90,LEN('CT131,331'!$M$3))='CT131,331'!$M$3,LEFT(DULIEU!$W90&amp;DULIEU!$M90,LEN('CT131,331'!$M$3))='CT131,331'!$M$3),DULIEU!O90,"")</f>
        <v/>
      </c>
      <c r="G98" s="853" t="str">
        <f>IF(E98="","",IF(LEFT(DULIEU!$V90&amp;DULIEU!$M90,LEN('CT131,331'!$M$3))='CT131,331'!$M$3,DULIEU!$W90,IF(LEFT(DULIEU!$W90&amp;DULIEU!$M90,LEN('CT131,331'!$M$3))='CT131,331'!$M$3,DULIEU!$V90)))</f>
        <v/>
      </c>
      <c r="H98" s="854" t="str">
        <f>IF(LEFT(DULIEU!$V90&amp;DULIEU!$M90,LEN('CT131,331'!$M$3))='CT131,331'!$M$3,DULIEU!$X90,"")</f>
        <v/>
      </c>
      <c r="I98" s="854" t="str">
        <f>IF(LEFT(DULIEU!$W90&amp;DULIEU!$M90,LEN('CT131,331'!$M$3))='CT131,331'!$M$3,DULIEU!$X90,"")</f>
        <v/>
      </c>
      <c r="J98" s="855">
        <f>MAX($J$13+SUBTOTAL(9,$H$15:H98)-SUBTOTAL(9,$I$15:I98)-$K$13,0)</f>
        <v>1</v>
      </c>
      <c r="K98" s="855">
        <f>MAX($K$13+SUBTOTAL(9,$I$15:I98)-SUBTOTAL(9,$H$15:H98)-$J$13,0)</f>
        <v>0</v>
      </c>
      <c r="L98" s="846" t="str">
        <f t="shared" si="2"/>
        <v/>
      </c>
    </row>
    <row r="99" spans="2:12" hidden="1">
      <c r="B99" s="853" t="str">
        <f>IF(OR(LEFT(DULIEU!$V91&amp;DULIEU!$M91,LEN('CT131,331'!$M$3))='CT131,331'!$M$3,LEFT(DULIEU!$W91&amp;DULIEU!$M91,LEN('CT131,331'!$M$3))='CT131,331'!$M$3),DULIEU!D91,"")</f>
        <v/>
      </c>
      <c r="C99" s="853" t="str">
        <f>IF(OR(LEFT(DULIEU!$V91&amp;DULIEU!$M91,LEN('CT131,331'!$M$3))='CT131,331'!$M$3,LEFT(DULIEU!$W91&amp;DULIEU!$M91,LEN('CT131,331'!$M$3))='CT131,331'!$M$3),DULIEU!H91,"")</f>
        <v/>
      </c>
      <c r="D99" s="853" t="str">
        <f>IF(OR(LEFT(DULIEU!$V91&amp;DULIEU!$M91,LEN('CT131,331'!$M$3))='CT131,331'!$M$3,LEFT(DULIEU!$W91&amp;DULIEU!$M91,LEN('CT131,331'!$M$3))='CT131,331'!$M$3),DULIEU!J91,"")</f>
        <v/>
      </c>
      <c r="E99" s="853" t="str">
        <f>IF(OR(LEFT(DULIEU!$V91&amp;DULIEU!$M91,LEN('CT131,331'!$M$3))='CT131,331'!$M$3,LEFT(DULIEU!$W91&amp;DULIEU!$M91,LEN('CT131,331'!$M$3))='CT131,331'!$M$3),DULIEU!E91,"")</f>
        <v/>
      </c>
      <c r="F99" s="1179" t="str">
        <f>IF(OR(LEFT(DULIEU!$V91&amp;DULIEU!$M91,LEN('CT131,331'!$M$3))='CT131,331'!$M$3,LEFT(DULIEU!$W91&amp;DULIEU!$M91,LEN('CT131,331'!$M$3))='CT131,331'!$M$3),DULIEU!O91,"")</f>
        <v/>
      </c>
      <c r="G99" s="853" t="str">
        <f>IF(E99="","",IF(LEFT(DULIEU!$V91&amp;DULIEU!$M91,LEN('CT131,331'!$M$3))='CT131,331'!$M$3,DULIEU!$W91,IF(LEFT(DULIEU!$W91&amp;DULIEU!$M91,LEN('CT131,331'!$M$3))='CT131,331'!$M$3,DULIEU!$V91)))</f>
        <v/>
      </c>
      <c r="H99" s="854" t="str">
        <f>IF(LEFT(DULIEU!$V91&amp;DULIEU!$M91,LEN('CT131,331'!$M$3))='CT131,331'!$M$3,DULIEU!$X91,"")</f>
        <v/>
      </c>
      <c r="I99" s="854" t="str">
        <f>IF(LEFT(DULIEU!$W91&amp;DULIEU!$M91,LEN('CT131,331'!$M$3))='CT131,331'!$M$3,DULIEU!$X91,"")</f>
        <v/>
      </c>
      <c r="J99" s="855">
        <f>MAX($J$13+SUBTOTAL(9,$H$15:H99)-SUBTOTAL(9,$I$15:I99)-$K$13,0)</f>
        <v>1</v>
      </c>
      <c r="K99" s="855">
        <f>MAX($K$13+SUBTOTAL(9,$I$15:I99)-SUBTOTAL(9,$H$15:H99)-$J$13,0)</f>
        <v>0</v>
      </c>
      <c r="L99" s="846" t="str">
        <f t="shared" si="2"/>
        <v/>
      </c>
    </row>
    <row r="100" spans="2:12" hidden="1">
      <c r="B100" s="853" t="str">
        <f>IF(OR(LEFT(DULIEU!$V92&amp;DULIEU!$M92,LEN('CT131,331'!$M$3))='CT131,331'!$M$3,LEFT(DULIEU!$W92&amp;DULIEU!$M92,LEN('CT131,331'!$M$3))='CT131,331'!$M$3),DULIEU!D92,"")</f>
        <v/>
      </c>
      <c r="C100" s="853" t="str">
        <f>IF(OR(LEFT(DULIEU!$V92&amp;DULIEU!$M92,LEN('CT131,331'!$M$3))='CT131,331'!$M$3,LEFT(DULIEU!$W92&amp;DULIEU!$M92,LEN('CT131,331'!$M$3))='CT131,331'!$M$3),DULIEU!H92,"")</f>
        <v/>
      </c>
      <c r="D100" s="853" t="str">
        <f>IF(OR(LEFT(DULIEU!$V92&amp;DULIEU!$M92,LEN('CT131,331'!$M$3))='CT131,331'!$M$3,LEFT(DULIEU!$W92&amp;DULIEU!$M92,LEN('CT131,331'!$M$3))='CT131,331'!$M$3),DULIEU!J92,"")</f>
        <v/>
      </c>
      <c r="E100" s="853" t="str">
        <f>IF(OR(LEFT(DULIEU!$V92&amp;DULIEU!$M92,LEN('CT131,331'!$M$3))='CT131,331'!$M$3,LEFT(DULIEU!$W92&amp;DULIEU!$M92,LEN('CT131,331'!$M$3))='CT131,331'!$M$3),DULIEU!E92,"")</f>
        <v/>
      </c>
      <c r="F100" s="1179" t="str">
        <f>IF(OR(LEFT(DULIEU!$V92&amp;DULIEU!$M92,LEN('CT131,331'!$M$3))='CT131,331'!$M$3,LEFT(DULIEU!$W92&amp;DULIEU!$M92,LEN('CT131,331'!$M$3))='CT131,331'!$M$3),DULIEU!O92,"")</f>
        <v/>
      </c>
      <c r="G100" s="853" t="str">
        <f>IF(E100="","",IF(LEFT(DULIEU!$V92&amp;DULIEU!$M92,LEN('CT131,331'!$M$3))='CT131,331'!$M$3,DULIEU!$W92,IF(LEFT(DULIEU!$W92&amp;DULIEU!$M92,LEN('CT131,331'!$M$3))='CT131,331'!$M$3,DULIEU!$V92)))</f>
        <v/>
      </c>
      <c r="H100" s="854" t="str">
        <f>IF(LEFT(DULIEU!$V92&amp;DULIEU!$M92,LEN('CT131,331'!$M$3))='CT131,331'!$M$3,DULIEU!$X92,"")</f>
        <v/>
      </c>
      <c r="I100" s="854" t="str">
        <f>IF(LEFT(DULIEU!$W92&amp;DULIEU!$M92,LEN('CT131,331'!$M$3))='CT131,331'!$M$3,DULIEU!$X92,"")</f>
        <v/>
      </c>
      <c r="J100" s="855">
        <f>MAX($J$13+SUBTOTAL(9,$H$15:H100)-SUBTOTAL(9,$I$15:I100)-$K$13,0)</f>
        <v>1</v>
      </c>
      <c r="K100" s="855">
        <f>MAX($K$13+SUBTOTAL(9,$I$15:I100)-SUBTOTAL(9,$H$15:H100)-$J$13,0)</f>
        <v>0</v>
      </c>
      <c r="L100" s="846" t="str">
        <f t="shared" si="2"/>
        <v/>
      </c>
    </row>
    <row r="101" spans="2:12" hidden="1">
      <c r="B101" s="853" t="str">
        <f>IF(OR(LEFT(DULIEU!$V93&amp;DULIEU!$M93,LEN('CT131,331'!$M$3))='CT131,331'!$M$3,LEFT(DULIEU!$W93&amp;DULIEU!$M93,LEN('CT131,331'!$M$3))='CT131,331'!$M$3),DULIEU!D93,"")</f>
        <v/>
      </c>
      <c r="C101" s="853" t="str">
        <f>IF(OR(LEFT(DULIEU!$V93&amp;DULIEU!$M93,LEN('CT131,331'!$M$3))='CT131,331'!$M$3,LEFT(DULIEU!$W93&amp;DULIEU!$M93,LEN('CT131,331'!$M$3))='CT131,331'!$M$3),DULIEU!H93,"")</f>
        <v/>
      </c>
      <c r="D101" s="853" t="str">
        <f>IF(OR(LEFT(DULIEU!$V93&amp;DULIEU!$M93,LEN('CT131,331'!$M$3))='CT131,331'!$M$3,LEFT(DULIEU!$W93&amp;DULIEU!$M93,LEN('CT131,331'!$M$3))='CT131,331'!$M$3),DULIEU!J93,"")</f>
        <v/>
      </c>
      <c r="E101" s="853" t="str">
        <f>IF(OR(LEFT(DULIEU!$V93&amp;DULIEU!$M93,LEN('CT131,331'!$M$3))='CT131,331'!$M$3,LEFT(DULIEU!$W93&amp;DULIEU!$M93,LEN('CT131,331'!$M$3))='CT131,331'!$M$3),DULIEU!E93,"")</f>
        <v/>
      </c>
      <c r="F101" s="1179" t="str">
        <f>IF(OR(LEFT(DULIEU!$V93&amp;DULIEU!$M93,LEN('CT131,331'!$M$3))='CT131,331'!$M$3,LEFT(DULIEU!$W93&amp;DULIEU!$M93,LEN('CT131,331'!$M$3))='CT131,331'!$M$3),DULIEU!O93,"")</f>
        <v/>
      </c>
      <c r="G101" s="853" t="str">
        <f>IF(E101="","",IF(LEFT(DULIEU!$V93&amp;DULIEU!$M93,LEN('CT131,331'!$M$3))='CT131,331'!$M$3,DULIEU!$W93,IF(LEFT(DULIEU!$W93&amp;DULIEU!$M93,LEN('CT131,331'!$M$3))='CT131,331'!$M$3,DULIEU!$V93)))</f>
        <v/>
      </c>
      <c r="H101" s="854" t="str">
        <f>IF(LEFT(DULIEU!$V93&amp;DULIEU!$M93,LEN('CT131,331'!$M$3))='CT131,331'!$M$3,DULIEU!$X93,"")</f>
        <v/>
      </c>
      <c r="I101" s="854" t="str">
        <f>IF(LEFT(DULIEU!$W93&amp;DULIEU!$M93,LEN('CT131,331'!$M$3))='CT131,331'!$M$3,DULIEU!$X93,"")</f>
        <v/>
      </c>
      <c r="J101" s="855">
        <f>MAX($J$13+SUBTOTAL(9,$H$15:H101)-SUBTOTAL(9,$I$15:I101)-$K$13,0)</f>
        <v>1</v>
      </c>
      <c r="K101" s="855">
        <f>MAX($K$13+SUBTOTAL(9,$I$15:I101)-SUBTOTAL(9,$H$15:H101)-$J$13,0)</f>
        <v>0</v>
      </c>
      <c r="L101" s="846" t="str">
        <f t="shared" si="2"/>
        <v/>
      </c>
    </row>
    <row r="102" spans="2:12" hidden="1">
      <c r="B102" s="853" t="str">
        <f>IF(OR(LEFT(DULIEU!$V94&amp;DULIEU!$M94,LEN('CT131,331'!$M$3))='CT131,331'!$M$3,LEFT(DULIEU!$W94&amp;DULIEU!$M94,LEN('CT131,331'!$M$3))='CT131,331'!$M$3),DULIEU!D94,"")</f>
        <v/>
      </c>
      <c r="C102" s="853" t="str">
        <f>IF(OR(LEFT(DULIEU!$V94&amp;DULIEU!$M94,LEN('CT131,331'!$M$3))='CT131,331'!$M$3,LEFT(DULIEU!$W94&amp;DULIEU!$M94,LEN('CT131,331'!$M$3))='CT131,331'!$M$3),DULIEU!H94,"")</f>
        <v/>
      </c>
      <c r="D102" s="853" t="str">
        <f>IF(OR(LEFT(DULIEU!$V94&amp;DULIEU!$M94,LEN('CT131,331'!$M$3))='CT131,331'!$M$3,LEFT(DULIEU!$W94&amp;DULIEU!$M94,LEN('CT131,331'!$M$3))='CT131,331'!$M$3),DULIEU!J94,"")</f>
        <v/>
      </c>
      <c r="E102" s="853" t="str">
        <f>IF(OR(LEFT(DULIEU!$V94&amp;DULIEU!$M94,LEN('CT131,331'!$M$3))='CT131,331'!$M$3,LEFT(DULIEU!$W94&amp;DULIEU!$M94,LEN('CT131,331'!$M$3))='CT131,331'!$M$3),DULIEU!E94,"")</f>
        <v/>
      </c>
      <c r="F102" s="1179" t="str">
        <f>IF(OR(LEFT(DULIEU!$V94&amp;DULIEU!$M94,LEN('CT131,331'!$M$3))='CT131,331'!$M$3,LEFT(DULIEU!$W94&amp;DULIEU!$M94,LEN('CT131,331'!$M$3))='CT131,331'!$M$3),DULIEU!O94,"")</f>
        <v/>
      </c>
      <c r="G102" s="853" t="str">
        <f>IF(E102="","",IF(LEFT(DULIEU!$V94&amp;DULIEU!$M94,LEN('CT131,331'!$M$3))='CT131,331'!$M$3,DULIEU!$W94,IF(LEFT(DULIEU!$W94&amp;DULIEU!$M94,LEN('CT131,331'!$M$3))='CT131,331'!$M$3,DULIEU!$V94)))</f>
        <v/>
      </c>
      <c r="H102" s="854" t="str">
        <f>IF(LEFT(DULIEU!$V94&amp;DULIEU!$M94,LEN('CT131,331'!$M$3))='CT131,331'!$M$3,DULIEU!$X94,"")</f>
        <v/>
      </c>
      <c r="I102" s="854" t="str">
        <f>IF(LEFT(DULIEU!$W94&amp;DULIEU!$M94,LEN('CT131,331'!$M$3))='CT131,331'!$M$3,DULIEU!$X94,"")</f>
        <v/>
      </c>
      <c r="J102" s="855">
        <f>MAX($J$13+SUBTOTAL(9,$H$15:H102)-SUBTOTAL(9,$I$15:I102)-$K$13,0)</f>
        <v>1</v>
      </c>
      <c r="K102" s="855">
        <f>MAX($K$13+SUBTOTAL(9,$I$15:I102)-SUBTOTAL(9,$H$15:H102)-$J$13,0)</f>
        <v>0</v>
      </c>
      <c r="L102" s="846" t="str">
        <f t="shared" si="2"/>
        <v/>
      </c>
    </row>
    <row r="103" spans="2:12" hidden="1">
      <c r="B103" s="853" t="str">
        <f>IF(OR(LEFT(DULIEU!$V95&amp;DULIEU!$M95,LEN('CT131,331'!$M$3))='CT131,331'!$M$3,LEFT(DULIEU!$W95&amp;DULIEU!$M95,LEN('CT131,331'!$M$3))='CT131,331'!$M$3),DULIEU!D95,"")</f>
        <v/>
      </c>
      <c r="C103" s="853" t="str">
        <f>IF(OR(LEFT(DULIEU!$V95&amp;DULIEU!$M95,LEN('CT131,331'!$M$3))='CT131,331'!$M$3,LEFT(DULIEU!$W95&amp;DULIEU!$M95,LEN('CT131,331'!$M$3))='CT131,331'!$M$3),DULIEU!H95,"")</f>
        <v/>
      </c>
      <c r="D103" s="853" t="str">
        <f>IF(OR(LEFT(DULIEU!$V95&amp;DULIEU!$M95,LEN('CT131,331'!$M$3))='CT131,331'!$M$3,LEFT(DULIEU!$W95&amp;DULIEU!$M95,LEN('CT131,331'!$M$3))='CT131,331'!$M$3),DULIEU!J95,"")</f>
        <v/>
      </c>
      <c r="E103" s="853" t="str">
        <f>IF(OR(LEFT(DULIEU!$V95&amp;DULIEU!$M95,LEN('CT131,331'!$M$3))='CT131,331'!$M$3,LEFT(DULIEU!$W95&amp;DULIEU!$M95,LEN('CT131,331'!$M$3))='CT131,331'!$M$3),DULIEU!E95,"")</f>
        <v/>
      </c>
      <c r="F103" s="1179" t="str">
        <f>IF(OR(LEFT(DULIEU!$V95&amp;DULIEU!$M95,LEN('CT131,331'!$M$3))='CT131,331'!$M$3,LEFT(DULIEU!$W95&amp;DULIEU!$M95,LEN('CT131,331'!$M$3))='CT131,331'!$M$3),DULIEU!O95,"")</f>
        <v/>
      </c>
      <c r="G103" s="853" t="str">
        <f>IF(E103="","",IF(LEFT(DULIEU!$V95&amp;DULIEU!$M95,LEN('CT131,331'!$M$3))='CT131,331'!$M$3,DULIEU!$W95,IF(LEFT(DULIEU!$W95&amp;DULIEU!$M95,LEN('CT131,331'!$M$3))='CT131,331'!$M$3,DULIEU!$V95)))</f>
        <v/>
      </c>
      <c r="H103" s="854" t="str">
        <f>IF(LEFT(DULIEU!$V95&amp;DULIEU!$M95,LEN('CT131,331'!$M$3))='CT131,331'!$M$3,DULIEU!$X95,"")</f>
        <v/>
      </c>
      <c r="I103" s="854" t="str">
        <f>IF(LEFT(DULIEU!$W95&amp;DULIEU!$M95,LEN('CT131,331'!$M$3))='CT131,331'!$M$3,DULIEU!$X95,"")</f>
        <v/>
      </c>
      <c r="J103" s="855">
        <f>MAX($J$13+SUBTOTAL(9,$H$15:H103)-SUBTOTAL(9,$I$15:I103)-$K$13,0)</f>
        <v>1</v>
      </c>
      <c r="K103" s="855">
        <f>MAX($K$13+SUBTOTAL(9,$I$15:I103)-SUBTOTAL(9,$H$15:H103)-$J$13,0)</f>
        <v>0</v>
      </c>
      <c r="L103" s="846" t="str">
        <f t="shared" si="2"/>
        <v/>
      </c>
    </row>
    <row r="104" spans="2:12" hidden="1">
      <c r="B104" s="853" t="str">
        <f>IF(OR(LEFT(DULIEU!$V96&amp;DULIEU!$M96,LEN('CT131,331'!$M$3))='CT131,331'!$M$3,LEFT(DULIEU!$W96&amp;DULIEU!$M96,LEN('CT131,331'!$M$3))='CT131,331'!$M$3),DULIEU!D96,"")</f>
        <v/>
      </c>
      <c r="C104" s="853" t="str">
        <f>IF(OR(LEFT(DULIEU!$V96&amp;DULIEU!$M96,LEN('CT131,331'!$M$3))='CT131,331'!$M$3,LEFT(DULIEU!$W96&amp;DULIEU!$M96,LEN('CT131,331'!$M$3))='CT131,331'!$M$3),DULIEU!H96,"")</f>
        <v/>
      </c>
      <c r="D104" s="853" t="str">
        <f>IF(OR(LEFT(DULIEU!$V96&amp;DULIEU!$M96,LEN('CT131,331'!$M$3))='CT131,331'!$M$3,LEFT(DULIEU!$W96&amp;DULIEU!$M96,LEN('CT131,331'!$M$3))='CT131,331'!$M$3),DULIEU!J96,"")</f>
        <v/>
      </c>
      <c r="E104" s="853" t="str">
        <f>IF(OR(LEFT(DULIEU!$V96&amp;DULIEU!$M96,LEN('CT131,331'!$M$3))='CT131,331'!$M$3,LEFT(DULIEU!$W96&amp;DULIEU!$M96,LEN('CT131,331'!$M$3))='CT131,331'!$M$3),DULIEU!E96,"")</f>
        <v/>
      </c>
      <c r="F104" s="1179" t="str">
        <f>IF(OR(LEFT(DULIEU!$V96&amp;DULIEU!$M96,LEN('CT131,331'!$M$3))='CT131,331'!$M$3,LEFT(DULIEU!$W96&amp;DULIEU!$M96,LEN('CT131,331'!$M$3))='CT131,331'!$M$3),DULIEU!O96,"")</f>
        <v/>
      </c>
      <c r="G104" s="853" t="str">
        <f>IF(E104="","",IF(LEFT(DULIEU!$V96&amp;DULIEU!$M96,LEN('CT131,331'!$M$3))='CT131,331'!$M$3,DULIEU!$W96,IF(LEFT(DULIEU!$W96&amp;DULIEU!$M96,LEN('CT131,331'!$M$3))='CT131,331'!$M$3,DULIEU!$V96)))</f>
        <v/>
      </c>
      <c r="H104" s="854" t="str">
        <f>IF(LEFT(DULIEU!$V96&amp;DULIEU!$M96,LEN('CT131,331'!$M$3))='CT131,331'!$M$3,DULIEU!$X96,"")</f>
        <v/>
      </c>
      <c r="I104" s="854" t="str">
        <f>IF(LEFT(DULIEU!$W96&amp;DULIEU!$M96,LEN('CT131,331'!$M$3))='CT131,331'!$M$3,DULIEU!$X96,"")</f>
        <v/>
      </c>
      <c r="J104" s="855">
        <f>MAX($J$13+SUBTOTAL(9,$H$15:H104)-SUBTOTAL(9,$I$15:I104)-$K$13,0)</f>
        <v>1</v>
      </c>
      <c r="K104" s="855">
        <f>MAX($K$13+SUBTOTAL(9,$I$15:I104)-SUBTOTAL(9,$H$15:H104)-$J$13,0)</f>
        <v>0</v>
      </c>
      <c r="L104" s="846" t="str">
        <f t="shared" si="2"/>
        <v/>
      </c>
    </row>
    <row r="105" spans="2:12" hidden="1">
      <c r="B105" s="853" t="str">
        <f>IF(OR(LEFT(DULIEU!$V97&amp;DULIEU!$M97,LEN('CT131,331'!$M$3))='CT131,331'!$M$3,LEFT(DULIEU!$W97&amp;DULIEU!$M97,LEN('CT131,331'!$M$3))='CT131,331'!$M$3),DULIEU!D97,"")</f>
        <v/>
      </c>
      <c r="C105" s="853" t="str">
        <f>IF(OR(LEFT(DULIEU!$V97&amp;DULIEU!$M97,LEN('CT131,331'!$M$3))='CT131,331'!$M$3,LEFT(DULIEU!$W97&amp;DULIEU!$M97,LEN('CT131,331'!$M$3))='CT131,331'!$M$3),DULIEU!H97,"")</f>
        <v/>
      </c>
      <c r="D105" s="853" t="str">
        <f>IF(OR(LEFT(DULIEU!$V97&amp;DULIEU!$M97,LEN('CT131,331'!$M$3))='CT131,331'!$M$3,LEFT(DULIEU!$W97&amp;DULIEU!$M97,LEN('CT131,331'!$M$3))='CT131,331'!$M$3),DULIEU!J97,"")</f>
        <v/>
      </c>
      <c r="E105" s="853" t="str">
        <f>IF(OR(LEFT(DULIEU!$V97&amp;DULIEU!$M97,LEN('CT131,331'!$M$3))='CT131,331'!$M$3,LEFT(DULIEU!$W97&amp;DULIEU!$M97,LEN('CT131,331'!$M$3))='CT131,331'!$M$3),DULIEU!E97,"")</f>
        <v/>
      </c>
      <c r="F105" s="1179" t="str">
        <f>IF(OR(LEFT(DULIEU!$V97&amp;DULIEU!$M97,LEN('CT131,331'!$M$3))='CT131,331'!$M$3,LEFT(DULIEU!$W97&amp;DULIEU!$M97,LEN('CT131,331'!$M$3))='CT131,331'!$M$3),DULIEU!O97,"")</f>
        <v/>
      </c>
      <c r="G105" s="853" t="str">
        <f>IF(E105="","",IF(LEFT(DULIEU!$V97&amp;DULIEU!$M97,LEN('CT131,331'!$M$3))='CT131,331'!$M$3,DULIEU!$W97,IF(LEFT(DULIEU!$W97&amp;DULIEU!$M97,LEN('CT131,331'!$M$3))='CT131,331'!$M$3,DULIEU!$V97)))</f>
        <v/>
      </c>
      <c r="H105" s="854" t="str">
        <f>IF(LEFT(DULIEU!$V97&amp;DULIEU!$M97,LEN('CT131,331'!$M$3))='CT131,331'!$M$3,DULIEU!$X97,"")</f>
        <v/>
      </c>
      <c r="I105" s="854" t="str">
        <f>IF(LEFT(DULIEU!$W97&amp;DULIEU!$M97,LEN('CT131,331'!$M$3))='CT131,331'!$M$3,DULIEU!$X97,"")</f>
        <v/>
      </c>
      <c r="J105" s="855">
        <f>MAX($J$13+SUBTOTAL(9,$H$15:H105)-SUBTOTAL(9,$I$15:I105)-$K$13,0)</f>
        <v>1</v>
      </c>
      <c r="K105" s="855">
        <f>MAX($K$13+SUBTOTAL(9,$I$15:I105)-SUBTOTAL(9,$H$15:H105)-$J$13,0)</f>
        <v>0</v>
      </c>
      <c r="L105" s="846" t="str">
        <f t="shared" si="2"/>
        <v/>
      </c>
    </row>
    <row r="106" spans="2:12" hidden="1">
      <c r="B106" s="853" t="str">
        <f>IF(OR(LEFT(DULIEU!$V98&amp;DULIEU!$M98,LEN('CT131,331'!$M$3))='CT131,331'!$M$3,LEFT(DULIEU!$W98&amp;DULIEU!$M98,LEN('CT131,331'!$M$3))='CT131,331'!$M$3),DULIEU!D98,"")</f>
        <v/>
      </c>
      <c r="C106" s="853" t="str">
        <f>IF(OR(LEFT(DULIEU!$V98&amp;DULIEU!$M98,LEN('CT131,331'!$M$3))='CT131,331'!$M$3,LEFT(DULIEU!$W98&amp;DULIEU!$M98,LEN('CT131,331'!$M$3))='CT131,331'!$M$3),DULIEU!H98,"")</f>
        <v/>
      </c>
      <c r="D106" s="853" t="str">
        <f>IF(OR(LEFT(DULIEU!$V98&amp;DULIEU!$M98,LEN('CT131,331'!$M$3))='CT131,331'!$M$3,LEFT(DULIEU!$W98&amp;DULIEU!$M98,LEN('CT131,331'!$M$3))='CT131,331'!$M$3),DULIEU!J98,"")</f>
        <v/>
      </c>
      <c r="E106" s="853" t="str">
        <f>IF(OR(LEFT(DULIEU!$V98&amp;DULIEU!$M98,LEN('CT131,331'!$M$3))='CT131,331'!$M$3,LEFT(DULIEU!$W98&amp;DULIEU!$M98,LEN('CT131,331'!$M$3))='CT131,331'!$M$3),DULIEU!E98,"")</f>
        <v/>
      </c>
      <c r="F106" s="1179" t="str">
        <f>IF(OR(LEFT(DULIEU!$V98&amp;DULIEU!$M98,LEN('CT131,331'!$M$3))='CT131,331'!$M$3,LEFT(DULIEU!$W98&amp;DULIEU!$M98,LEN('CT131,331'!$M$3))='CT131,331'!$M$3),DULIEU!O98,"")</f>
        <v/>
      </c>
      <c r="G106" s="853" t="str">
        <f>IF(E106="","",IF(LEFT(DULIEU!$V98&amp;DULIEU!$M98,LEN('CT131,331'!$M$3))='CT131,331'!$M$3,DULIEU!$W98,IF(LEFT(DULIEU!$W98&amp;DULIEU!$M98,LEN('CT131,331'!$M$3))='CT131,331'!$M$3,DULIEU!$V98)))</f>
        <v/>
      </c>
      <c r="H106" s="854" t="str">
        <f>IF(LEFT(DULIEU!$V98&amp;DULIEU!$M98,LEN('CT131,331'!$M$3))='CT131,331'!$M$3,DULIEU!$X98,"")</f>
        <v/>
      </c>
      <c r="I106" s="854" t="str">
        <f>IF(LEFT(DULIEU!$W98&amp;DULIEU!$M98,LEN('CT131,331'!$M$3))='CT131,331'!$M$3,DULIEU!$X98,"")</f>
        <v/>
      </c>
      <c r="J106" s="855">
        <f>MAX($J$13+SUBTOTAL(9,$H$15:H106)-SUBTOTAL(9,$I$15:I106)-$K$13,0)</f>
        <v>1</v>
      </c>
      <c r="K106" s="855">
        <f>MAX($K$13+SUBTOTAL(9,$I$15:I106)-SUBTOTAL(9,$H$15:H106)-$J$13,0)</f>
        <v>0</v>
      </c>
      <c r="L106" s="846" t="str">
        <f t="shared" si="2"/>
        <v/>
      </c>
    </row>
    <row r="107" spans="2:12" hidden="1">
      <c r="B107" s="853" t="str">
        <f>IF(OR(LEFT(DULIEU!$V99&amp;DULIEU!$M99,LEN('CT131,331'!$M$3))='CT131,331'!$M$3,LEFT(DULIEU!$W99&amp;DULIEU!$M99,LEN('CT131,331'!$M$3))='CT131,331'!$M$3),DULIEU!D99,"")</f>
        <v/>
      </c>
      <c r="C107" s="853" t="str">
        <f>IF(OR(LEFT(DULIEU!$V99&amp;DULIEU!$M99,LEN('CT131,331'!$M$3))='CT131,331'!$M$3,LEFT(DULIEU!$W99&amp;DULIEU!$M99,LEN('CT131,331'!$M$3))='CT131,331'!$M$3),DULIEU!H99,"")</f>
        <v/>
      </c>
      <c r="D107" s="853" t="str">
        <f>IF(OR(LEFT(DULIEU!$V99&amp;DULIEU!$M99,LEN('CT131,331'!$M$3))='CT131,331'!$M$3,LEFT(DULIEU!$W99&amp;DULIEU!$M99,LEN('CT131,331'!$M$3))='CT131,331'!$M$3),DULIEU!J99,"")</f>
        <v/>
      </c>
      <c r="E107" s="853" t="str">
        <f>IF(OR(LEFT(DULIEU!$V99&amp;DULIEU!$M99,LEN('CT131,331'!$M$3))='CT131,331'!$M$3,LEFT(DULIEU!$W99&amp;DULIEU!$M99,LEN('CT131,331'!$M$3))='CT131,331'!$M$3),DULIEU!E99,"")</f>
        <v/>
      </c>
      <c r="F107" s="1179" t="str">
        <f>IF(OR(LEFT(DULIEU!$V99&amp;DULIEU!$M99,LEN('CT131,331'!$M$3))='CT131,331'!$M$3,LEFT(DULIEU!$W99&amp;DULIEU!$M99,LEN('CT131,331'!$M$3))='CT131,331'!$M$3),DULIEU!O99,"")</f>
        <v/>
      </c>
      <c r="G107" s="853" t="str">
        <f>IF(E107="","",IF(LEFT(DULIEU!$V99&amp;DULIEU!$M99,LEN('CT131,331'!$M$3))='CT131,331'!$M$3,DULIEU!$W99,IF(LEFT(DULIEU!$W99&amp;DULIEU!$M99,LEN('CT131,331'!$M$3))='CT131,331'!$M$3,DULIEU!$V99)))</f>
        <v/>
      </c>
      <c r="H107" s="854" t="str">
        <f>IF(LEFT(DULIEU!$V99&amp;DULIEU!$M99,LEN('CT131,331'!$M$3))='CT131,331'!$M$3,DULIEU!$X99,"")</f>
        <v/>
      </c>
      <c r="I107" s="854" t="str">
        <f>IF(LEFT(DULIEU!$W99&amp;DULIEU!$M99,LEN('CT131,331'!$M$3))='CT131,331'!$M$3,DULIEU!$X99,"")</f>
        <v/>
      </c>
      <c r="J107" s="855">
        <f>MAX($J$13+SUBTOTAL(9,$H$15:H107)-SUBTOTAL(9,$I$15:I107)-$K$13,0)</f>
        <v>1</v>
      </c>
      <c r="K107" s="855">
        <f>MAX($K$13+SUBTOTAL(9,$I$15:I107)-SUBTOTAL(9,$H$15:H107)-$J$13,0)</f>
        <v>0</v>
      </c>
      <c r="L107" s="846" t="str">
        <f t="shared" si="2"/>
        <v/>
      </c>
    </row>
    <row r="108" spans="2:12" hidden="1">
      <c r="B108" s="853" t="str">
        <f>IF(OR(LEFT(DULIEU!$V100&amp;DULIEU!$M100,LEN('CT131,331'!$M$3))='CT131,331'!$M$3,LEFT(DULIEU!$W100&amp;DULIEU!$M100,LEN('CT131,331'!$M$3))='CT131,331'!$M$3),DULIEU!D100,"")</f>
        <v/>
      </c>
      <c r="C108" s="853" t="str">
        <f>IF(OR(LEFT(DULIEU!$V100&amp;DULIEU!$M100,LEN('CT131,331'!$M$3))='CT131,331'!$M$3,LEFT(DULIEU!$W100&amp;DULIEU!$M100,LEN('CT131,331'!$M$3))='CT131,331'!$M$3),DULIEU!H100,"")</f>
        <v/>
      </c>
      <c r="D108" s="853" t="str">
        <f>IF(OR(LEFT(DULIEU!$V100&amp;DULIEU!$M100,LEN('CT131,331'!$M$3))='CT131,331'!$M$3,LEFT(DULIEU!$W100&amp;DULIEU!$M100,LEN('CT131,331'!$M$3))='CT131,331'!$M$3),DULIEU!J100,"")</f>
        <v/>
      </c>
      <c r="E108" s="853" t="str">
        <f>IF(OR(LEFT(DULIEU!$V100&amp;DULIEU!$M100,LEN('CT131,331'!$M$3))='CT131,331'!$M$3,LEFT(DULIEU!$W100&amp;DULIEU!$M100,LEN('CT131,331'!$M$3))='CT131,331'!$M$3),DULIEU!E100,"")</f>
        <v/>
      </c>
      <c r="F108" s="1179" t="str">
        <f>IF(OR(LEFT(DULIEU!$V100&amp;DULIEU!$M100,LEN('CT131,331'!$M$3))='CT131,331'!$M$3,LEFT(DULIEU!$W100&amp;DULIEU!$M100,LEN('CT131,331'!$M$3))='CT131,331'!$M$3),DULIEU!O100,"")</f>
        <v/>
      </c>
      <c r="G108" s="853" t="str">
        <f>IF(E108="","",IF(LEFT(DULIEU!$V100&amp;DULIEU!$M100,LEN('CT131,331'!$M$3))='CT131,331'!$M$3,DULIEU!$W100,IF(LEFT(DULIEU!$W100&amp;DULIEU!$M100,LEN('CT131,331'!$M$3))='CT131,331'!$M$3,DULIEU!$V100)))</f>
        <v/>
      </c>
      <c r="H108" s="854" t="str">
        <f>IF(LEFT(DULIEU!$V100&amp;DULIEU!$M100,LEN('CT131,331'!$M$3))='CT131,331'!$M$3,DULIEU!$X100,"")</f>
        <v/>
      </c>
      <c r="I108" s="854" t="str">
        <f>IF(LEFT(DULIEU!$W100&amp;DULIEU!$M100,LEN('CT131,331'!$M$3))='CT131,331'!$M$3,DULIEU!$X100,"")</f>
        <v/>
      </c>
      <c r="J108" s="855">
        <f>MAX($J$13+SUBTOTAL(9,$H$15:H108)-SUBTOTAL(9,$I$15:I108)-$K$13,0)</f>
        <v>1</v>
      </c>
      <c r="K108" s="855">
        <f>MAX($K$13+SUBTOTAL(9,$I$15:I108)-SUBTOTAL(9,$H$15:H108)-$J$13,0)</f>
        <v>0</v>
      </c>
      <c r="L108" s="846" t="str">
        <f t="shared" si="2"/>
        <v/>
      </c>
    </row>
    <row r="109" spans="2:12" hidden="1">
      <c r="B109" s="853" t="str">
        <f>IF(OR(LEFT(DULIEU!$V101&amp;DULIEU!$M101,LEN('CT131,331'!$M$3))='CT131,331'!$M$3,LEFT(DULIEU!$W101&amp;DULIEU!$M101,LEN('CT131,331'!$M$3))='CT131,331'!$M$3),DULIEU!D101,"")</f>
        <v/>
      </c>
      <c r="C109" s="853" t="str">
        <f>IF(OR(LEFT(DULIEU!$V101&amp;DULIEU!$M101,LEN('CT131,331'!$M$3))='CT131,331'!$M$3,LEFT(DULIEU!$W101&amp;DULIEU!$M101,LEN('CT131,331'!$M$3))='CT131,331'!$M$3),DULIEU!H101,"")</f>
        <v/>
      </c>
      <c r="D109" s="853" t="str">
        <f>IF(OR(LEFT(DULIEU!$V101&amp;DULIEU!$M101,LEN('CT131,331'!$M$3))='CT131,331'!$M$3,LEFT(DULIEU!$W101&amp;DULIEU!$M101,LEN('CT131,331'!$M$3))='CT131,331'!$M$3),DULIEU!J101,"")</f>
        <v/>
      </c>
      <c r="E109" s="853" t="str">
        <f>IF(OR(LEFT(DULIEU!$V101&amp;DULIEU!$M101,LEN('CT131,331'!$M$3))='CT131,331'!$M$3,LEFT(DULIEU!$W101&amp;DULIEU!$M101,LEN('CT131,331'!$M$3))='CT131,331'!$M$3),DULIEU!E101,"")</f>
        <v/>
      </c>
      <c r="F109" s="1179" t="str">
        <f>IF(OR(LEFT(DULIEU!$V101&amp;DULIEU!$M101,LEN('CT131,331'!$M$3))='CT131,331'!$M$3,LEFT(DULIEU!$W101&amp;DULIEU!$M101,LEN('CT131,331'!$M$3))='CT131,331'!$M$3),DULIEU!O101,"")</f>
        <v/>
      </c>
      <c r="G109" s="853" t="str">
        <f>IF(E109="","",IF(LEFT(DULIEU!$V101&amp;DULIEU!$M101,LEN('CT131,331'!$M$3))='CT131,331'!$M$3,DULIEU!$W101,IF(LEFT(DULIEU!$W101&amp;DULIEU!$M101,LEN('CT131,331'!$M$3))='CT131,331'!$M$3,DULIEU!$V101)))</f>
        <v/>
      </c>
      <c r="H109" s="854" t="str">
        <f>IF(LEFT(DULIEU!$V101&amp;DULIEU!$M101,LEN('CT131,331'!$M$3))='CT131,331'!$M$3,DULIEU!$X101,"")</f>
        <v/>
      </c>
      <c r="I109" s="854" t="str">
        <f>IF(LEFT(DULIEU!$W101&amp;DULIEU!$M101,LEN('CT131,331'!$M$3))='CT131,331'!$M$3,DULIEU!$X101,"")</f>
        <v/>
      </c>
      <c r="J109" s="855">
        <f>MAX($J$13+SUBTOTAL(9,$H$15:H109)-SUBTOTAL(9,$I$15:I109)-$K$13,0)</f>
        <v>1</v>
      </c>
      <c r="K109" s="855">
        <f>MAX($K$13+SUBTOTAL(9,$I$15:I109)-SUBTOTAL(9,$H$15:H109)-$J$13,0)</f>
        <v>0</v>
      </c>
      <c r="L109" s="846" t="str">
        <f t="shared" si="2"/>
        <v/>
      </c>
    </row>
    <row r="110" spans="2:12" hidden="1">
      <c r="B110" s="853" t="str">
        <f>IF(OR(LEFT(DULIEU!$V102&amp;DULIEU!$M102,LEN('CT131,331'!$M$3))='CT131,331'!$M$3,LEFT(DULIEU!$W102&amp;DULIEU!$M102,LEN('CT131,331'!$M$3))='CT131,331'!$M$3),DULIEU!D102,"")</f>
        <v/>
      </c>
      <c r="C110" s="853" t="str">
        <f>IF(OR(LEFT(DULIEU!$V102&amp;DULIEU!$M102,LEN('CT131,331'!$M$3))='CT131,331'!$M$3,LEFT(DULIEU!$W102&amp;DULIEU!$M102,LEN('CT131,331'!$M$3))='CT131,331'!$M$3),DULIEU!H102,"")</f>
        <v/>
      </c>
      <c r="D110" s="853" t="str">
        <f>IF(OR(LEFT(DULIEU!$V102&amp;DULIEU!$M102,LEN('CT131,331'!$M$3))='CT131,331'!$M$3,LEFT(DULIEU!$W102&amp;DULIEU!$M102,LEN('CT131,331'!$M$3))='CT131,331'!$M$3),DULIEU!J102,"")</f>
        <v/>
      </c>
      <c r="E110" s="853" t="str">
        <f>IF(OR(LEFT(DULIEU!$V102&amp;DULIEU!$M102,LEN('CT131,331'!$M$3))='CT131,331'!$M$3,LEFT(DULIEU!$W102&amp;DULIEU!$M102,LEN('CT131,331'!$M$3))='CT131,331'!$M$3),DULIEU!E102,"")</f>
        <v/>
      </c>
      <c r="F110" s="1179" t="str">
        <f>IF(OR(LEFT(DULIEU!$V102&amp;DULIEU!$M102,LEN('CT131,331'!$M$3))='CT131,331'!$M$3,LEFT(DULIEU!$W102&amp;DULIEU!$M102,LEN('CT131,331'!$M$3))='CT131,331'!$M$3),DULIEU!O102,"")</f>
        <v/>
      </c>
      <c r="G110" s="853" t="str">
        <f>IF(E110="","",IF(LEFT(DULIEU!$V102&amp;DULIEU!$M102,LEN('CT131,331'!$M$3))='CT131,331'!$M$3,DULIEU!$W102,IF(LEFT(DULIEU!$W102&amp;DULIEU!$M102,LEN('CT131,331'!$M$3))='CT131,331'!$M$3,DULIEU!$V102)))</f>
        <v/>
      </c>
      <c r="H110" s="854" t="str">
        <f>IF(LEFT(DULIEU!$V102&amp;DULIEU!$M102,LEN('CT131,331'!$M$3))='CT131,331'!$M$3,DULIEU!$X102,"")</f>
        <v/>
      </c>
      <c r="I110" s="854" t="str">
        <f>IF(LEFT(DULIEU!$W102&amp;DULIEU!$M102,LEN('CT131,331'!$M$3))='CT131,331'!$M$3,DULIEU!$X102,"")</f>
        <v/>
      </c>
      <c r="J110" s="855">
        <f>MAX($J$13+SUBTOTAL(9,$H$15:H110)-SUBTOTAL(9,$I$15:I110)-$K$13,0)</f>
        <v>1</v>
      </c>
      <c r="K110" s="855">
        <f>MAX($K$13+SUBTOTAL(9,$I$15:I110)-SUBTOTAL(9,$H$15:H110)-$J$13,0)</f>
        <v>0</v>
      </c>
      <c r="L110" s="846" t="str">
        <f t="shared" si="2"/>
        <v/>
      </c>
    </row>
    <row r="111" spans="2:12" hidden="1">
      <c r="B111" s="853" t="str">
        <f>IF(OR(LEFT(DULIEU!$V103&amp;DULIEU!$M103,LEN('CT131,331'!$M$3))='CT131,331'!$M$3,LEFT(DULIEU!$W103&amp;DULIEU!$M103,LEN('CT131,331'!$M$3))='CT131,331'!$M$3),DULIEU!D103,"")</f>
        <v/>
      </c>
      <c r="C111" s="853" t="str">
        <f>IF(OR(LEFT(DULIEU!$V103&amp;DULIEU!$M103,LEN('CT131,331'!$M$3))='CT131,331'!$M$3,LEFT(DULIEU!$W103&amp;DULIEU!$M103,LEN('CT131,331'!$M$3))='CT131,331'!$M$3),DULIEU!H103,"")</f>
        <v/>
      </c>
      <c r="D111" s="853" t="str">
        <f>IF(OR(LEFT(DULIEU!$V103&amp;DULIEU!$M103,LEN('CT131,331'!$M$3))='CT131,331'!$M$3,LEFT(DULIEU!$W103&amp;DULIEU!$M103,LEN('CT131,331'!$M$3))='CT131,331'!$M$3),DULIEU!J103,"")</f>
        <v/>
      </c>
      <c r="E111" s="853" t="str">
        <f>IF(OR(LEFT(DULIEU!$V103&amp;DULIEU!$M103,LEN('CT131,331'!$M$3))='CT131,331'!$M$3,LEFT(DULIEU!$W103&amp;DULIEU!$M103,LEN('CT131,331'!$M$3))='CT131,331'!$M$3),DULIEU!E103,"")</f>
        <v/>
      </c>
      <c r="F111" s="1179" t="str">
        <f>IF(OR(LEFT(DULIEU!$V103&amp;DULIEU!$M103,LEN('CT131,331'!$M$3))='CT131,331'!$M$3,LEFT(DULIEU!$W103&amp;DULIEU!$M103,LEN('CT131,331'!$M$3))='CT131,331'!$M$3),DULIEU!O103,"")</f>
        <v/>
      </c>
      <c r="G111" s="853" t="str">
        <f>IF(E111="","",IF(LEFT(DULIEU!$V103&amp;DULIEU!$M103,LEN('CT131,331'!$M$3))='CT131,331'!$M$3,DULIEU!$W103,IF(LEFT(DULIEU!$W103&amp;DULIEU!$M103,LEN('CT131,331'!$M$3))='CT131,331'!$M$3,DULIEU!$V103)))</f>
        <v/>
      </c>
      <c r="H111" s="854" t="str">
        <f>IF(LEFT(DULIEU!$V103&amp;DULIEU!$M103,LEN('CT131,331'!$M$3))='CT131,331'!$M$3,DULIEU!$X103,"")</f>
        <v/>
      </c>
      <c r="I111" s="854" t="str">
        <f>IF(LEFT(DULIEU!$W103&amp;DULIEU!$M103,LEN('CT131,331'!$M$3))='CT131,331'!$M$3,DULIEU!$X103,"")</f>
        <v/>
      </c>
      <c r="J111" s="855">
        <f>MAX($J$13+SUBTOTAL(9,$H$15:H111)-SUBTOTAL(9,$I$15:I111)-$K$13,0)</f>
        <v>1</v>
      </c>
      <c r="K111" s="855">
        <f>MAX($K$13+SUBTOTAL(9,$I$15:I111)-SUBTOTAL(9,$H$15:H111)-$J$13,0)</f>
        <v>0</v>
      </c>
      <c r="L111" s="846" t="str">
        <f t="shared" si="2"/>
        <v/>
      </c>
    </row>
    <row r="112" spans="2:12" hidden="1">
      <c r="B112" s="853" t="str">
        <f>IF(OR(LEFT(DULIEU!$V104&amp;DULIEU!$M104,LEN('CT131,331'!$M$3))='CT131,331'!$M$3,LEFT(DULIEU!$W104&amp;DULIEU!$M104,LEN('CT131,331'!$M$3))='CT131,331'!$M$3),DULIEU!D104,"")</f>
        <v/>
      </c>
      <c r="C112" s="853" t="str">
        <f>IF(OR(LEFT(DULIEU!$V104&amp;DULIEU!$M104,LEN('CT131,331'!$M$3))='CT131,331'!$M$3,LEFT(DULIEU!$W104&amp;DULIEU!$M104,LEN('CT131,331'!$M$3))='CT131,331'!$M$3),DULIEU!H104,"")</f>
        <v/>
      </c>
      <c r="D112" s="853" t="str">
        <f>IF(OR(LEFT(DULIEU!$V104&amp;DULIEU!$M104,LEN('CT131,331'!$M$3))='CT131,331'!$M$3,LEFT(DULIEU!$W104&amp;DULIEU!$M104,LEN('CT131,331'!$M$3))='CT131,331'!$M$3),DULIEU!J104,"")</f>
        <v/>
      </c>
      <c r="E112" s="853" t="str">
        <f>IF(OR(LEFT(DULIEU!$V104&amp;DULIEU!$M104,LEN('CT131,331'!$M$3))='CT131,331'!$M$3,LEFT(DULIEU!$W104&amp;DULIEU!$M104,LEN('CT131,331'!$M$3))='CT131,331'!$M$3),DULIEU!E104,"")</f>
        <v/>
      </c>
      <c r="F112" s="1179" t="str">
        <f>IF(OR(LEFT(DULIEU!$V104&amp;DULIEU!$M104,LEN('CT131,331'!$M$3))='CT131,331'!$M$3,LEFT(DULIEU!$W104&amp;DULIEU!$M104,LEN('CT131,331'!$M$3))='CT131,331'!$M$3),DULIEU!O104,"")</f>
        <v/>
      </c>
      <c r="G112" s="853" t="str">
        <f>IF(E112="","",IF(LEFT(DULIEU!$V104&amp;DULIEU!$M104,LEN('CT131,331'!$M$3))='CT131,331'!$M$3,DULIEU!$W104,IF(LEFT(DULIEU!$W104&amp;DULIEU!$M104,LEN('CT131,331'!$M$3))='CT131,331'!$M$3,DULIEU!$V104)))</f>
        <v/>
      </c>
      <c r="H112" s="854" t="str">
        <f>IF(LEFT(DULIEU!$V104&amp;DULIEU!$M104,LEN('CT131,331'!$M$3))='CT131,331'!$M$3,DULIEU!$X104,"")</f>
        <v/>
      </c>
      <c r="I112" s="854" t="str">
        <f>IF(LEFT(DULIEU!$W104&amp;DULIEU!$M104,LEN('CT131,331'!$M$3))='CT131,331'!$M$3,DULIEU!$X104,"")</f>
        <v/>
      </c>
      <c r="J112" s="855">
        <f>MAX($J$13+SUBTOTAL(9,$H$15:H112)-SUBTOTAL(9,$I$15:I112)-$K$13,0)</f>
        <v>1</v>
      </c>
      <c r="K112" s="855">
        <f>MAX($K$13+SUBTOTAL(9,$I$15:I112)-SUBTOTAL(9,$H$15:H112)-$J$13,0)</f>
        <v>0</v>
      </c>
      <c r="L112" s="846" t="str">
        <f t="shared" si="2"/>
        <v/>
      </c>
    </row>
    <row r="113" spans="2:12" hidden="1">
      <c r="B113" s="853" t="str">
        <f>IF(OR(LEFT(DULIEU!$V105&amp;DULIEU!$M105,LEN('CT131,331'!$M$3))='CT131,331'!$M$3,LEFT(DULIEU!$W105&amp;DULIEU!$M105,LEN('CT131,331'!$M$3))='CT131,331'!$M$3),DULIEU!D105,"")</f>
        <v/>
      </c>
      <c r="C113" s="853" t="str">
        <f>IF(OR(LEFT(DULIEU!$V105&amp;DULIEU!$M105,LEN('CT131,331'!$M$3))='CT131,331'!$M$3,LEFT(DULIEU!$W105&amp;DULIEU!$M105,LEN('CT131,331'!$M$3))='CT131,331'!$M$3),DULIEU!H105,"")</f>
        <v/>
      </c>
      <c r="D113" s="853" t="str">
        <f>IF(OR(LEFT(DULIEU!$V105&amp;DULIEU!$M105,LEN('CT131,331'!$M$3))='CT131,331'!$M$3,LEFT(DULIEU!$W105&amp;DULIEU!$M105,LEN('CT131,331'!$M$3))='CT131,331'!$M$3),DULIEU!J105,"")</f>
        <v/>
      </c>
      <c r="E113" s="853" t="str">
        <f>IF(OR(LEFT(DULIEU!$V105&amp;DULIEU!$M105,LEN('CT131,331'!$M$3))='CT131,331'!$M$3,LEFT(DULIEU!$W105&amp;DULIEU!$M105,LEN('CT131,331'!$M$3))='CT131,331'!$M$3),DULIEU!E105,"")</f>
        <v/>
      </c>
      <c r="F113" s="1179" t="str">
        <f>IF(OR(LEFT(DULIEU!$V105&amp;DULIEU!$M105,LEN('CT131,331'!$M$3))='CT131,331'!$M$3,LEFT(DULIEU!$W105&amp;DULIEU!$M105,LEN('CT131,331'!$M$3))='CT131,331'!$M$3),DULIEU!O105,"")</f>
        <v/>
      </c>
      <c r="G113" s="853" t="str">
        <f>IF(E113="","",IF(LEFT(DULIEU!$V105&amp;DULIEU!$M105,LEN('CT131,331'!$M$3))='CT131,331'!$M$3,DULIEU!$W105,IF(LEFT(DULIEU!$W105&amp;DULIEU!$M105,LEN('CT131,331'!$M$3))='CT131,331'!$M$3,DULIEU!$V105)))</f>
        <v/>
      </c>
      <c r="H113" s="854" t="str">
        <f>IF(LEFT(DULIEU!$V105&amp;DULIEU!$M105,LEN('CT131,331'!$M$3))='CT131,331'!$M$3,DULIEU!$X105,"")</f>
        <v/>
      </c>
      <c r="I113" s="854" t="str">
        <f>IF(LEFT(DULIEU!$W105&amp;DULIEU!$M105,LEN('CT131,331'!$M$3))='CT131,331'!$M$3,DULIEU!$X105,"")</f>
        <v/>
      </c>
      <c r="J113" s="855">
        <f>MAX($J$13+SUBTOTAL(9,$H$15:H113)-SUBTOTAL(9,$I$15:I113)-$K$13,0)</f>
        <v>1</v>
      </c>
      <c r="K113" s="855">
        <f>MAX($K$13+SUBTOTAL(9,$I$15:I113)-SUBTOTAL(9,$H$15:H113)-$J$13,0)</f>
        <v>0</v>
      </c>
      <c r="L113" s="846" t="str">
        <f t="shared" si="2"/>
        <v/>
      </c>
    </row>
    <row r="114" spans="2:12" hidden="1">
      <c r="B114" s="853" t="str">
        <f>IF(OR(LEFT(DULIEU!$V106&amp;DULIEU!$M106,LEN('CT131,331'!$M$3))='CT131,331'!$M$3,LEFT(DULIEU!$W106&amp;DULIEU!$M106,LEN('CT131,331'!$M$3))='CT131,331'!$M$3),DULIEU!D106,"")</f>
        <v/>
      </c>
      <c r="C114" s="853" t="str">
        <f>IF(OR(LEFT(DULIEU!$V106&amp;DULIEU!$M106,LEN('CT131,331'!$M$3))='CT131,331'!$M$3,LEFT(DULIEU!$W106&amp;DULIEU!$M106,LEN('CT131,331'!$M$3))='CT131,331'!$M$3),DULIEU!H106,"")</f>
        <v/>
      </c>
      <c r="D114" s="853" t="str">
        <f>IF(OR(LEFT(DULIEU!$V106&amp;DULIEU!$M106,LEN('CT131,331'!$M$3))='CT131,331'!$M$3,LEFT(DULIEU!$W106&amp;DULIEU!$M106,LEN('CT131,331'!$M$3))='CT131,331'!$M$3),DULIEU!J106,"")</f>
        <v/>
      </c>
      <c r="E114" s="853" t="str">
        <f>IF(OR(LEFT(DULIEU!$V106&amp;DULIEU!$M106,LEN('CT131,331'!$M$3))='CT131,331'!$M$3,LEFT(DULIEU!$W106&amp;DULIEU!$M106,LEN('CT131,331'!$M$3))='CT131,331'!$M$3),DULIEU!E106,"")</f>
        <v/>
      </c>
      <c r="F114" s="1179" t="str">
        <f>IF(OR(LEFT(DULIEU!$V106&amp;DULIEU!$M106,LEN('CT131,331'!$M$3))='CT131,331'!$M$3,LEFT(DULIEU!$W106&amp;DULIEU!$M106,LEN('CT131,331'!$M$3))='CT131,331'!$M$3),DULIEU!O106,"")</f>
        <v/>
      </c>
      <c r="G114" s="853" t="str">
        <f>IF(E114="","",IF(LEFT(DULIEU!$V106&amp;DULIEU!$M106,LEN('CT131,331'!$M$3))='CT131,331'!$M$3,DULIEU!$W106,IF(LEFT(DULIEU!$W106&amp;DULIEU!$M106,LEN('CT131,331'!$M$3))='CT131,331'!$M$3,DULIEU!$V106)))</f>
        <v/>
      </c>
      <c r="H114" s="854" t="str">
        <f>IF(LEFT(DULIEU!$V106&amp;DULIEU!$M106,LEN('CT131,331'!$M$3))='CT131,331'!$M$3,DULIEU!$X106,"")</f>
        <v/>
      </c>
      <c r="I114" s="854" t="str">
        <f>IF(LEFT(DULIEU!$W106&amp;DULIEU!$M106,LEN('CT131,331'!$M$3))='CT131,331'!$M$3,DULIEU!$X106,"")</f>
        <v/>
      </c>
      <c r="J114" s="855">
        <f>MAX($J$13+SUBTOTAL(9,$H$15:H114)-SUBTOTAL(9,$I$15:I114)-$K$13,0)</f>
        <v>1</v>
      </c>
      <c r="K114" s="855">
        <f>MAX($K$13+SUBTOTAL(9,$I$15:I114)-SUBTOTAL(9,$H$15:H114)-$J$13,0)</f>
        <v>0</v>
      </c>
      <c r="L114" s="846" t="str">
        <f t="shared" si="2"/>
        <v/>
      </c>
    </row>
    <row r="115" spans="2:12" hidden="1">
      <c r="B115" s="853" t="str">
        <f>IF(OR(LEFT(DULIEU!$V107&amp;DULIEU!$M107,LEN('CT131,331'!$M$3))='CT131,331'!$M$3,LEFT(DULIEU!$W107&amp;DULIEU!$M107,LEN('CT131,331'!$M$3))='CT131,331'!$M$3),DULIEU!D107,"")</f>
        <v/>
      </c>
      <c r="C115" s="853" t="str">
        <f>IF(OR(LEFT(DULIEU!$V107&amp;DULIEU!$M107,LEN('CT131,331'!$M$3))='CT131,331'!$M$3,LEFT(DULIEU!$W107&amp;DULIEU!$M107,LEN('CT131,331'!$M$3))='CT131,331'!$M$3),DULIEU!H107,"")</f>
        <v/>
      </c>
      <c r="D115" s="853" t="str">
        <f>IF(OR(LEFT(DULIEU!$V107&amp;DULIEU!$M107,LEN('CT131,331'!$M$3))='CT131,331'!$M$3,LEFT(DULIEU!$W107&amp;DULIEU!$M107,LEN('CT131,331'!$M$3))='CT131,331'!$M$3),DULIEU!J107,"")</f>
        <v/>
      </c>
      <c r="E115" s="853" t="str">
        <f>IF(OR(LEFT(DULIEU!$V107&amp;DULIEU!$M107,LEN('CT131,331'!$M$3))='CT131,331'!$M$3,LEFT(DULIEU!$W107&amp;DULIEU!$M107,LEN('CT131,331'!$M$3))='CT131,331'!$M$3),DULIEU!E107,"")</f>
        <v/>
      </c>
      <c r="F115" s="1179" t="str">
        <f>IF(OR(LEFT(DULIEU!$V107&amp;DULIEU!$M107,LEN('CT131,331'!$M$3))='CT131,331'!$M$3,LEFT(DULIEU!$W107&amp;DULIEU!$M107,LEN('CT131,331'!$M$3))='CT131,331'!$M$3),DULIEU!O107,"")</f>
        <v/>
      </c>
      <c r="G115" s="853" t="str">
        <f>IF(E115="","",IF(LEFT(DULIEU!$V107&amp;DULIEU!$M107,LEN('CT131,331'!$M$3))='CT131,331'!$M$3,DULIEU!$W107,IF(LEFT(DULIEU!$W107&amp;DULIEU!$M107,LEN('CT131,331'!$M$3))='CT131,331'!$M$3,DULIEU!$V107)))</f>
        <v/>
      </c>
      <c r="H115" s="854" t="str">
        <f>IF(LEFT(DULIEU!$V107&amp;DULIEU!$M107,LEN('CT131,331'!$M$3))='CT131,331'!$M$3,DULIEU!$X107,"")</f>
        <v/>
      </c>
      <c r="I115" s="854" t="str">
        <f>IF(LEFT(DULIEU!$W107&amp;DULIEU!$M107,LEN('CT131,331'!$M$3))='CT131,331'!$M$3,DULIEU!$X107,"")</f>
        <v/>
      </c>
      <c r="J115" s="855">
        <f>MAX($J$13+SUBTOTAL(9,$H$15:H115)-SUBTOTAL(9,$I$15:I115)-$K$13,0)</f>
        <v>1</v>
      </c>
      <c r="K115" s="855">
        <f>MAX($K$13+SUBTOTAL(9,$I$15:I115)-SUBTOTAL(9,$H$15:H115)-$J$13,0)</f>
        <v>0</v>
      </c>
      <c r="L115" s="846" t="str">
        <f t="shared" si="2"/>
        <v/>
      </c>
    </row>
    <row r="116" spans="2:12" hidden="1">
      <c r="B116" s="853" t="str">
        <f>IF(OR(LEFT(DULIEU!$V108&amp;DULIEU!$M108,LEN('CT131,331'!$M$3))='CT131,331'!$M$3,LEFT(DULIEU!$W108&amp;DULIEU!$M108,LEN('CT131,331'!$M$3))='CT131,331'!$M$3),DULIEU!D108,"")</f>
        <v/>
      </c>
      <c r="C116" s="853" t="str">
        <f>IF(OR(LEFT(DULIEU!$V108&amp;DULIEU!$M108,LEN('CT131,331'!$M$3))='CT131,331'!$M$3,LEFT(DULIEU!$W108&amp;DULIEU!$M108,LEN('CT131,331'!$M$3))='CT131,331'!$M$3),DULIEU!H108,"")</f>
        <v/>
      </c>
      <c r="D116" s="853" t="str">
        <f>IF(OR(LEFT(DULIEU!$V108&amp;DULIEU!$M108,LEN('CT131,331'!$M$3))='CT131,331'!$M$3,LEFT(DULIEU!$W108&amp;DULIEU!$M108,LEN('CT131,331'!$M$3))='CT131,331'!$M$3),DULIEU!J108,"")</f>
        <v/>
      </c>
      <c r="E116" s="853" t="str">
        <f>IF(OR(LEFT(DULIEU!$V108&amp;DULIEU!$M108,LEN('CT131,331'!$M$3))='CT131,331'!$M$3,LEFT(DULIEU!$W108&amp;DULIEU!$M108,LEN('CT131,331'!$M$3))='CT131,331'!$M$3),DULIEU!E108,"")</f>
        <v/>
      </c>
      <c r="F116" s="1179" t="str">
        <f>IF(OR(LEFT(DULIEU!$V108&amp;DULIEU!$M108,LEN('CT131,331'!$M$3))='CT131,331'!$M$3,LEFT(DULIEU!$W108&amp;DULIEU!$M108,LEN('CT131,331'!$M$3))='CT131,331'!$M$3),DULIEU!O108,"")</f>
        <v/>
      </c>
      <c r="G116" s="853" t="str">
        <f>IF(E116="","",IF(LEFT(DULIEU!$V108&amp;DULIEU!$M108,LEN('CT131,331'!$M$3))='CT131,331'!$M$3,DULIEU!$W108,IF(LEFT(DULIEU!$W108&amp;DULIEU!$M108,LEN('CT131,331'!$M$3))='CT131,331'!$M$3,DULIEU!$V108)))</f>
        <v/>
      </c>
      <c r="H116" s="854" t="str">
        <f>IF(LEFT(DULIEU!$V108&amp;DULIEU!$M108,LEN('CT131,331'!$M$3))='CT131,331'!$M$3,DULIEU!$X108,"")</f>
        <v/>
      </c>
      <c r="I116" s="854" t="str">
        <f>IF(LEFT(DULIEU!$W108&amp;DULIEU!$M108,LEN('CT131,331'!$M$3))='CT131,331'!$M$3,DULIEU!$X108,"")</f>
        <v/>
      </c>
      <c r="J116" s="855">
        <f>MAX($J$13+SUBTOTAL(9,$H$15:H116)-SUBTOTAL(9,$I$15:I116)-$K$13,0)</f>
        <v>1</v>
      </c>
      <c r="K116" s="855">
        <f>MAX($K$13+SUBTOTAL(9,$I$15:I116)-SUBTOTAL(9,$H$15:H116)-$J$13,0)</f>
        <v>0</v>
      </c>
      <c r="L116" s="846" t="str">
        <f t="shared" si="2"/>
        <v/>
      </c>
    </row>
    <row r="117" spans="2:12" hidden="1">
      <c r="B117" s="853" t="str">
        <f>IF(OR(LEFT(DULIEU!$V109&amp;DULIEU!$M109,LEN('CT131,331'!$M$3))='CT131,331'!$M$3,LEFT(DULIEU!$W109&amp;DULIEU!$M109,LEN('CT131,331'!$M$3))='CT131,331'!$M$3),DULIEU!D109,"")</f>
        <v/>
      </c>
      <c r="C117" s="853" t="str">
        <f>IF(OR(LEFT(DULIEU!$V109&amp;DULIEU!$M109,LEN('CT131,331'!$M$3))='CT131,331'!$M$3,LEFT(DULIEU!$W109&amp;DULIEU!$M109,LEN('CT131,331'!$M$3))='CT131,331'!$M$3),DULIEU!H109,"")</f>
        <v/>
      </c>
      <c r="D117" s="853" t="str">
        <f>IF(OR(LEFT(DULIEU!$V109&amp;DULIEU!$M109,LEN('CT131,331'!$M$3))='CT131,331'!$M$3,LEFT(DULIEU!$W109&amp;DULIEU!$M109,LEN('CT131,331'!$M$3))='CT131,331'!$M$3),DULIEU!J109,"")</f>
        <v/>
      </c>
      <c r="E117" s="853" t="str">
        <f>IF(OR(LEFT(DULIEU!$V109&amp;DULIEU!$M109,LEN('CT131,331'!$M$3))='CT131,331'!$M$3,LEFT(DULIEU!$W109&amp;DULIEU!$M109,LEN('CT131,331'!$M$3))='CT131,331'!$M$3),DULIEU!E109,"")</f>
        <v/>
      </c>
      <c r="F117" s="1179" t="str">
        <f>IF(OR(LEFT(DULIEU!$V109&amp;DULIEU!$M109,LEN('CT131,331'!$M$3))='CT131,331'!$M$3,LEFT(DULIEU!$W109&amp;DULIEU!$M109,LEN('CT131,331'!$M$3))='CT131,331'!$M$3),DULIEU!O109,"")</f>
        <v/>
      </c>
      <c r="G117" s="853" t="str">
        <f>IF(E117="","",IF(LEFT(DULIEU!$V109&amp;DULIEU!$M109,LEN('CT131,331'!$M$3))='CT131,331'!$M$3,DULIEU!$W109,IF(LEFT(DULIEU!$W109&amp;DULIEU!$M109,LEN('CT131,331'!$M$3))='CT131,331'!$M$3,DULIEU!$V109)))</f>
        <v/>
      </c>
      <c r="H117" s="854" t="str">
        <f>IF(LEFT(DULIEU!$V109&amp;DULIEU!$M109,LEN('CT131,331'!$M$3))='CT131,331'!$M$3,DULIEU!$X109,"")</f>
        <v/>
      </c>
      <c r="I117" s="854" t="str">
        <f>IF(LEFT(DULIEU!$W109&amp;DULIEU!$M109,LEN('CT131,331'!$M$3))='CT131,331'!$M$3,DULIEU!$X109,"")</f>
        <v/>
      </c>
      <c r="J117" s="855">
        <f>MAX($J$13+SUBTOTAL(9,$H$15:H117)-SUBTOTAL(9,$I$15:I117)-$K$13,0)</f>
        <v>1</v>
      </c>
      <c r="K117" s="855">
        <f>MAX($K$13+SUBTOTAL(9,$I$15:I117)-SUBTOTAL(9,$H$15:H117)-$J$13,0)</f>
        <v>0</v>
      </c>
      <c r="L117" s="846" t="str">
        <f t="shared" si="2"/>
        <v/>
      </c>
    </row>
    <row r="118" spans="2:12" hidden="1">
      <c r="B118" s="853" t="str">
        <f>IF(OR(LEFT(DULIEU!$V110&amp;DULIEU!$M110,LEN('CT131,331'!$M$3))='CT131,331'!$M$3,LEFT(DULIEU!$W110&amp;DULIEU!$M110,LEN('CT131,331'!$M$3))='CT131,331'!$M$3),DULIEU!D110,"")</f>
        <v/>
      </c>
      <c r="C118" s="853" t="str">
        <f>IF(OR(LEFT(DULIEU!$V110&amp;DULIEU!$M110,LEN('CT131,331'!$M$3))='CT131,331'!$M$3,LEFT(DULIEU!$W110&amp;DULIEU!$M110,LEN('CT131,331'!$M$3))='CT131,331'!$M$3),DULIEU!H110,"")</f>
        <v/>
      </c>
      <c r="D118" s="853" t="str">
        <f>IF(OR(LEFT(DULIEU!$V110&amp;DULIEU!$M110,LEN('CT131,331'!$M$3))='CT131,331'!$M$3,LEFT(DULIEU!$W110&amp;DULIEU!$M110,LEN('CT131,331'!$M$3))='CT131,331'!$M$3),DULIEU!J110,"")</f>
        <v/>
      </c>
      <c r="E118" s="853" t="str">
        <f>IF(OR(LEFT(DULIEU!$V110&amp;DULIEU!$M110,LEN('CT131,331'!$M$3))='CT131,331'!$M$3,LEFT(DULIEU!$W110&amp;DULIEU!$M110,LEN('CT131,331'!$M$3))='CT131,331'!$M$3),DULIEU!E110,"")</f>
        <v/>
      </c>
      <c r="F118" s="1179" t="str">
        <f>IF(OR(LEFT(DULIEU!$V110&amp;DULIEU!$M110,LEN('CT131,331'!$M$3))='CT131,331'!$M$3,LEFT(DULIEU!$W110&amp;DULIEU!$M110,LEN('CT131,331'!$M$3))='CT131,331'!$M$3),DULIEU!O110,"")</f>
        <v/>
      </c>
      <c r="G118" s="853" t="str">
        <f>IF(E118="","",IF(LEFT(DULIEU!$V110&amp;DULIEU!$M110,LEN('CT131,331'!$M$3))='CT131,331'!$M$3,DULIEU!$W110,IF(LEFT(DULIEU!$W110&amp;DULIEU!$M110,LEN('CT131,331'!$M$3))='CT131,331'!$M$3,DULIEU!$V110)))</f>
        <v/>
      </c>
      <c r="H118" s="854" t="str">
        <f>IF(LEFT(DULIEU!$V110&amp;DULIEU!$M110,LEN('CT131,331'!$M$3))='CT131,331'!$M$3,DULIEU!$X110,"")</f>
        <v/>
      </c>
      <c r="I118" s="854" t="str">
        <f>IF(LEFT(DULIEU!$W110&amp;DULIEU!$M110,LEN('CT131,331'!$M$3))='CT131,331'!$M$3,DULIEU!$X110,"")</f>
        <v/>
      </c>
      <c r="J118" s="855">
        <f>MAX($J$13+SUBTOTAL(9,$H$15:H118)-SUBTOTAL(9,$I$15:I118)-$K$13,0)</f>
        <v>1</v>
      </c>
      <c r="K118" s="855">
        <f>MAX($K$13+SUBTOTAL(9,$I$15:I118)-SUBTOTAL(9,$H$15:H118)-$J$13,0)</f>
        <v>0</v>
      </c>
      <c r="L118" s="846" t="str">
        <f t="shared" si="2"/>
        <v/>
      </c>
    </row>
    <row r="119" spans="2:12" hidden="1">
      <c r="B119" s="853" t="str">
        <f>IF(OR(LEFT(DULIEU!$V111&amp;DULIEU!$M111,LEN('CT131,331'!$M$3))='CT131,331'!$M$3,LEFT(DULIEU!$W111&amp;DULIEU!$M111,LEN('CT131,331'!$M$3))='CT131,331'!$M$3),DULIEU!D111,"")</f>
        <v/>
      </c>
      <c r="C119" s="853" t="str">
        <f>IF(OR(LEFT(DULIEU!$V111&amp;DULIEU!$M111,LEN('CT131,331'!$M$3))='CT131,331'!$M$3,LEFT(DULIEU!$W111&amp;DULIEU!$M111,LEN('CT131,331'!$M$3))='CT131,331'!$M$3),DULIEU!H111,"")</f>
        <v/>
      </c>
      <c r="D119" s="853" t="str">
        <f>IF(OR(LEFT(DULIEU!$V111&amp;DULIEU!$M111,LEN('CT131,331'!$M$3))='CT131,331'!$M$3,LEFT(DULIEU!$W111&amp;DULIEU!$M111,LEN('CT131,331'!$M$3))='CT131,331'!$M$3),DULIEU!J111,"")</f>
        <v/>
      </c>
      <c r="E119" s="853" t="str">
        <f>IF(OR(LEFT(DULIEU!$V111&amp;DULIEU!$M111,LEN('CT131,331'!$M$3))='CT131,331'!$M$3,LEFT(DULIEU!$W111&amp;DULIEU!$M111,LEN('CT131,331'!$M$3))='CT131,331'!$M$3),DULIEU!E111,"")</f>
        <v/>
      </c>
      <c r="F119" s="1179" t="str">
        <f>IF(OR(LEFT(DULIEU!$V111&amp;DULIEU!$M111,LEN('CT131,331'!$M$3))='CT131,331'!$M$3,LEFT(DULIEU!$W111&amp;DULIEU!$M111,LEN('CT131,331'!$M$3))='CT131,331'!$M$3),DULIEU!O111,"")</f>
        <v/>
      </c>
      <c r="G119" s="853" t="str">
        <f>IF(E119="","",IF(LEFT(DULIEU!$V111&amp;DULIEU!$M111,LEN('CT131,331'!$M$3))='CT131,331'!$M$3,DULIEU!$W111,IF(LEFT(DULIEU!$W111&amp;DULIEU!$M111,LEN('CT131,331'!$M$3))='CT131,331'!$M$3,DULIEU!$V111)))</f>
        <v/>
      </c>
      <c r="H119" s="854" t="str">
        <f>IF(LEFT(DULIEU!$V111&amp;DULIEU!$M111,LEN('CT131,331'!$M$3))='CT131,331'!$M$3,DULIEU!$X111,"")</f>
        <v/>
      </c>
      <c r="I119" s="854" t="str">
        <f>IF(LEFT(DULIEU!$W111&amp;DULIEU!$M111,LEN('CT131,331'!$M$3))='CT131,331'!$M$3,DULIEU!$X111,"")</f>
        <v/>
      </c>
      <c r="J119" s="855">
        <f>MAX($J$13+SUBTOTAL(9,$H$15:H119)-SUBTOTAL(9,$I$15:I119)-$K$13,0)</f>
        <v>1</v>
      </c>
      <c r="K119" s="855">
        <f>MAX($K$13+SUBTOTAL(9,$I$15:I119)-SUBTOTAL(9,$H$15:H119)-$J$13,0)</f>
        <v>0</v>
      </c>
      <c r="L119" s="846" t="str">
        <f t="shared" si="2"/>
        <v/>
      </c>
    </row>
    <row r="120" spans="2:12" hidden="1">
      <c r="B120" s="853" t="str">
        <f>IF(OR(LEFT(DULIEU!$V112&amp;DULIEU!$M112,LEN('CT131,331'!$M$3))='CT131,331'!$M$3,LEFT(DULIEU!$W112&amp;DULIEU!$M112,LEN('CT131,331'!$M$3))='CT131,331'!$M$3),DULIEU!D112,"")</f>
        <v/>
      </c>
      <c r="C120" s="853" t="str">
        <f>IF(OR(LEFT(DULIEU!$V112&amp;DULIEU!$M112,LEN('CT131,331'!$M$3))='CT131,331'!$M$3,LEFT(DULIEU!$W112&amp;DULIEU!$M112,LEN('CT131,331'!$M$3))='CT131,331'!$M$3),DULIEU!H112,"")</f>
        <v/>
      </c>
      <c r="D120" s="853" t="str">
        <f>IF(OR(LEFT(DULIEU!$V112&amp;DULIEU!$M112,LEN('CT131,331'!$M$3))='CT131,331'!$M$3,LEFT(DULIEU!$W112&amp;DULIEU!$M112,LEN('CT131,331'!$M$3))='CT131,331'!$M$3),DULIEU!J112,"")</f>
        <v/>
      </c>
      <c r="E120" s="853" t="str">
        <f>IF(OR(LEFT(DULIEU!$V112&amp;DULIEU!$M112,LEN('CT131,331'!$M$3))='CT131,331'!$M$3,LEFT(DULIEU!$W112&amp;DULIEU!$M112,LEN('CT131,331'!$M$3))='CT131,331'!$M$3),DULIEU!E112,"")</f>
        <v/>
      </c>
      <c r="F120" s="1179" t="str">
        <f>IF(OR(LEFT(DULIEU!$V112&amp;DULIEU!$M112,LEN('CT131,331'!$M$3))='CT131,331'!$M$3,LEFT(DULIEU!$W112&amp;DULIEU!$M112,LEN('CT131,331'!$M$3))='CT131,331'!$M$3),DULIEU!O112,"")</f>
        <v/>
      </c>
      <c r="G120" s="853" t="str">
        <f>IF(E120="","",IF(LEFT(DULIEU!$V112&amp;DULIEU!$M112,LEN('CT131,331'!$M$3))='CT131,331'!$M$3,DULIEU!$W112,IF(LEFT(DULIEU!$W112&amp;DULIEU!$M112,LEN('CT131,331'!$M$3))='CT131,331'!$M$3,DULIEU!$V112)))</f>
        <v/>
      </c>
      <c r="H120" s="854" t="str">
        <f>IF(LEFT(DULIEU!$V112&amp;DULIEU!$M112,LEN('CT131,331'!$M$3))='CT131,331'!$M$3,DULIEU!$X112,"")</f>
        <v/>
      </c>
      <c r="I120" s="854" t="str">
        <f>IF(LEFT(DULIEU!$W112&amp;DULIEU!$M112,LEN('CT131,331'!$M$3))='CT131,331'!$M$3,DULIEU!$X112,"")</f>
        <v/>
      </c>
      <c r="J120" s="855">
        <f>MAX($J$13+SUBTOTAL(9,$H$15:H120)-SUBTOTAL(9,$I$15:I120)-$K$13,0)</f>
        <v>1</v>
      </c>
      <c r="K120" s="855">
        <f>MAX($K$13+SUBTOTAL(9,$I$15:I120)-SUBTOTAL(9,$H$15:H120)-$J$13,0)</f>
        <v>0</v>
      </c>
      <c r="L120" s="846" t="str">
        <f t="shared" si="2"/>
        <v/>
      </c>
    </row>
    <row r="121" spans="2:12" hidden="1">
      <c r="B121" s="853" t="str">
        <f>IF(OR(LEFT(DULIEU!$V113&amp;DULIEU!$M113,LEN('CT131,331'!$M$3))='CT131,331'!$M$3,LEFT(DULIEU!$W113&amp;DULIEU!$M113,LEN('CT131,331'!$M$3))='CT131,331'!$M$3),DULIEU!D113,"")</f>
        <v/>
      </c>
      <c r="C121" s="853" t="str">
        <f>IF(OR(LEFT(DULIEU!$V113&amp;DULIEU!$M113,LEN('CT131,331'!$M$3))='CT131,331'!$M$3,LEFT(DULIEU!$W113&amp;DULIEU!$M113,LEN('CT131,331'!$M$3))='CT131,331'!$M$3),DULIEU!H113,"")</f>
        <v/>
      </c>
      <c r="D121" s="853" t="str">
        <f>IF(OR(LEFT(DULIEU!$V113&amp;DULIEU!$M113,LEN('CT131,331'!$M$3))='CT131,331'!$M$3,LEFT(DULIEU!$W113&amp;DULIEU!$M113,LEN('CT131,331'!$M$3))='CT131,331'!$M$3),DULIEU!J113,"")</f>
        <v/>
      </c>
      <c r="E121" s="853" t="str">
        <f>IF(OR(LEFT(DULIEU!$V113&amp;DULIEU!$M113,LEN('CT131,331'!$M$3))='CT131,331'!$M$3,LEFT(DULIEU!$W113&amp;DULIEU!$M113,LEN('CT131,331'!$M$3))='CT131,331'!$M$3),DULIEU!E113,"")</f>
        <v/>
      </c>
      <c r="F121" s="1179" t="str">
        <f>IF(OR(LEFT(DULIEU!$V113&amp;DULIEU!$M113,LEN('CT131,331'!$M$3))='CT131,331'!$M$3,LEFT(DULIEU!$W113&amp;DULIEU!$M113,LEN('CT131,331'!$M$3))='CT131,331'!$M$3),DULIEU!O113,"")</f>
        <v/>
      </c>
      <c r="G121" s="853" t="str">
        <f>IF(E121="","",IF(LEFT(DULIEU!$V113&amp;DULIEU!$M113,LEN('CT131,331'!$M$3))='CT131,331'!$M$3,DULIEU!$W113,IF(LEFT(DULIEU!$W113&amp;DULIEU!$M113,LEN('CT131,331'!$M$3))='CT131,331'!$M$3,DULIEU!$V113)))</f>
        <v/>
      </c>
      <c r="H121" s="854" t="str">
        <f>IF(LEFT(DULIEU!$V113&amp;DULIEU!$M113,LEN('CT131,331'!$M$3))='CT131,331'!$M$3,DULIEU!$X113,"")</f>
        <v/>
      </c>
      <c r="I121" s="854" t="str">
        <f>IF(LEFT(DULIEU!$W113&amp;DULIEU!$M113,LEN('CT131,331'!$M$3))='CT131,331'!$M$3,DULIEU!$X113,"")</f>
        <v/>
      </c>
      <c r="J121" s="855">
        <f>MAX($J$13+SUBTOTAL(9,$H$15:H121)-SUBTOTAL(9,$I$15:I121)-$K$13,0)</f>
        <v>1</v>
      </c>
      <c r="K121" s="855">
        <f>MAX($K$13+SUBTOTAL(9,$I$15:I121)-SUBTOTAL(9,$H$15:H121)-$J$13,0)</f>
        <v>0</v>
      </c>
      <c r="L121" s="846" t="str">
        <f t="shared" si="2"/>
        <v/>
      </c>
    </row>
    <row r="122" spans="2:12" hidden="1">
      <c r="B122" s="853" t="str">
        <f>IF(OR(LEFT(DULIEU!$V114&amp;DULIEU!$M114,LEN('CT131,331'!$M$3))='CT131,331'!$M$3,LEFT(DULIEU!$W114&amp;DULIEU!$M114,LEN('CT131,331'!$M$3))='CT131,331'!$M$3),DULIEU!D114,"")</f>
        <v/>
      </c>
      <c r="C122" s="853" t="str">
        <f>IF(OR(LEFT(DULIEU!$V114&amp;DULIEU!$M114,LEN('CT131,331'!$M$3))='CT131,331'!$M$3,LEFT(DULIEU!$W114&amp;DULIEU!$M114,LEN('CT131,331'!$M$3))='CT131,331'!$M$3),DULIEU!H114,"")</f>
        <v/>
      </c>
      <c r="D122" s="853" t="str">
        <f>IF(OR(LEFT(DULIEU!$V114&amp;DULIEU!$M114,LEN('CT131,331'!$M$3))='CT131,331'!$M$3,LEFT(DULIEU!$W114&amp;DULIEU!$M114,LEN('CT131,331'!$M$3))='CT131,331'!$M$3),DULIEU!J114,"")</f>
        <v/>
      </c>
      <c r="E122" s="853" t="str">
        <f>IF(OR(LEFT(DULIEU!$V114&amp;DULIEU!$M114,LEN('CT131,331'!$M$3))='CT131,331'!$M$3,LEFT(DULIEU!$W114&amp;DULIEU!$M114,LEN('CT131,331'!$M$3))='CT131,331'!$M$3),DULIEU!E114,"")</f>
        <v/>
      </c>
      <c r="F122" s="1179" t="str">
        <f>IF(OR(LEFT(DULIEU!$V114&amp;DULIEU!$M114,LEN('CT131,331'!$M$3))='CT131,331'!$M$3,LEFT(DULIEU!$W114&amp;DULIEU!$M114,LEN('CT131,331'!$M$3))='CT131,331'!$M$3),DULIEU!O114,"")</f>
        <v/>
      </c>
      <c r="G122" s="853" t="str">
        <f>IF(E122="","",IF(LEFT(DULIEU!$V114&amp;DULIEU!$M114,LEN('CT131,331'!$M$3))='CT131,331'!$M$3,DULIEU!$W114,IF(LEFT(DULIEU!$W114&amp;DULIEU!$M114,LEN('CT131,331'!$M$3))='CT131,331'!$M$3,DULIEU!$V114)))</f>
        <v/>
      </c>
      <c r="H122" s="854" t="str">
        <f>IF(LEFT(DULIEU!$V114&amp;DULIEU!$M114,LEN('CT131,331'!$M$3))='CT131,331'!$M$3,DULIEU!$X114,"")</f>
        <v/>
      </c>
      <c r="I122" s="854" t="str">
        <f>IF(LEFT(DULIEU!$W114&amp;DULIEU!$M114,LEN('CT131,331'!$M$3))='CT131,331'!$M$3,DULIEU!$X114,"")</f>
        <v/>
      </c>
      <c r="J122" s="855">
        <f>MAX($J$13+SUBTOTAL(9,$H$15:H122)-SUBTOTAL(9,$I$15:I122)-$K$13,0)</f>
        <v>1</v>
      </c>
      <c r="K122" s="855">
        <f>MAX($K$13+SUBTOTAL(9,$I$15:I122)-SUBTOTAL(9,$H$15:H122)-$J$13,0)</f>
        <v>0</v>
      </c>
      <c r="L122" s="846" t="str">
        <f t="shared" si="2"/>
        <v/>
      </c>
    </row>
    <row r="123" spans="2:12">
      <c r="B123" s="853" t="str">
        <f>IF(OR(LEFT(DULIEU!$V115&amp;DULIEU!$M115,LEN('CT131,331'!$M$3))='CT131,331'!$M$3,LEFT(DULIEU!$W115&amp;DULIEU!$M115,LEN('CT131,331'!$M$3))='CT131,331'!$M$3),DULIEU!D115,"")</f>
        <v>31/12/2015</v>
      </c>
      <c r="C123" s="853" t="str">
        <f>IF(OR(LEFT(DULIEU!$V115&amp;DULIEU!$M115,LEN('CT131,331'!$M$3))='CT131,331'!$M$3,LEFT(DULIEU!$W115&amp;DULIEU!$M115,LEN('CT131,331'!$M$3))='CT131,331'!$M$3),DULIEU!H115,"")</f>
        <v>bh005</v>
      </c>
      <c r="D123" s="853" t="str">
        <f>IF(OR(LEFT(DULIEU!$V115&amp;DULIEU!$M115,LEN('CT131,331'!$M$3))='CT131,331'!$M$3,LEFT(DULIEU!$W115&amp;DULIEU!$M115,LEN('CT131,331'!$M$3))='CT131,331'!$M$3),DULIEU!J115,"")</f>
        <v/>
      </c>
      <c r="E123" s="853" t="str">
        <f>IF(OR(LEFT(DULIEU!$V115&amp;DULIEU!$M115,LEN('CT131,331'!$M$3))='CT131,331'!$M$3,LEFT(DULIEU!$W115&amp;DULIEU!$M115,LEN('CT131,331'!$M$3))='CT131,331'!$M$3),DULIEU!E115,"")</f>
        <v>31/12/2015</v>
      </c>
      <c r="F123" s="1179" t="str">
        <f>IF(OR(LEFT(DULIEU!$V115&amp;DULIEU!$M115,LEN('CT131,331'!$M$3))='CT131,331'!$M$3,LEFT(DULIEU!$W115&amp;DULIEU!$M115,LEN('CT131,331'!$M$3))='CT131,331'!$M$3),DULIEU!O115,"")</f>
        <v>Bán hàng</v>
      </c>
      <c r="G123" s="853" t="str">
        <f>IF(E123="","",IF(LEFT(DULIEU!$V115&amp;DULIEU!$M115,LEN('CT131,331'!$M$3))='CT131,331'!$M$3,DULIEU!$W115,IF(LEFT(DULIEU!$W115&amp;DULIEU!$M115,LEN('CT131,331'!$M$3))='CT131,331'!$M$3,DULIEU!$V115)))</f>
        <v>5111</v>
      </c>
      <c r="H123" s="854">
        <f>IF(LEFT(DULIEU!$V115&amp;DULIEU!$M115,LEN('CT131,331'!$M$3))='CT131,331'!$M$3,DULIEU!$X115,"")</f>
        <v>100000</v>
      </c>
      <c r="I123" s="854" t="str">
        <f>IF(LEFT(DULIEU!$W115&amp;DULIEU!$M115,LEN('CT131,331'!$M$3))='CT131,331'!$M$3,DULIEU!$X115,"")</f>
        <v/>
      </c>
      <c r="J123" s="855">
        <f>MAX($J$13+SUBTOTAL(9,$H$15:H123)-SUBTOTAL(9,$I$15:I123)-$K$13,0)</f>
        <v>100001</v>
      </c>
      <c r="K123" s="855">
        <f>MAX($K$13+SUBTOTAL(9,$I$15:I123)-SUBTOTAL(9,$H$15:H123)-$J$13,0)</f>
        <v>0</v>
      </c>
      <c r="L123" s="846" t="str">
        <f t="shared" si="2"/>
        <v>x</v>
      </c>
    </row>
    <row r="124" spans="2:12">
      <c r="B124" s="853" t="str">
        <f>IF(OR(LEFT(DULIEU!$V116&amp;DULIEU!$M116,LEN('CT131,331'!$M$3))='CT131,331'!$M$3,LEFT(DULIEU!$W116&amp;DULIEU!$M116,LEN('CT131,331'!$M$3))='CT131,331'!$M$3),DULIEU!D116,"")</f>
        <v>31/12/2015</v>
      </c>
      <c r="C124" s="853" t="str">
        <f>IF(OR(LEFT(DULIEU!$V116&amp;DULIEU!$M116,LEN('CT131,331'!$M$3))='CT131,331'!$M$3,LEFT(DULIEU!$W116&amp;DULIEU!$M116,LEN('CT131,331'!$M$3))='CT131,331'!$M$3),DULIEU!H116,"")</f>
        <v>bh005</v>
      </c>
      <c r="D124" s="853" t="str">
        <f>IF(OR(LEFT(DULIEU!$V116&amp;DULIEU!$M116,LEN('CT131,331'!$M$3))='CT131,331'!$M$3,LEFT(DULIEU!$W116&amp;DULIEU!$M116,LEN('CT131,331'!$M$3))='CT131,331'!$M$3),DULIEU!J116,"")</f>
        <v/>
      </c>
      <c r="E124" s="853" t="str">
        <f>IF(OR(LEFT(DULIEU!$V116&amp;DULIEU!$M116,LEN('CT131,331'!$M$3))='CT131,331'!$M$3,LEFT(DULIEU!$W116&amp;DULIEU!$M116,LEN('CT131,331'!$M$3))='CT131,331'!$M$3),DULIEU!E116,"")</f>
        <v>31/12/2015</v>
      </c>
      <c r="F124" s="1179" t="str">
        <f>IF(OR(LEFT(DULIEU!$V116&amp;DULIEU!$M116,LEN('CT131,331'!$M$3))='CT131,331'!$M$3,LEFT(DULIEU!$W116&amp;DULIEU!$M116,LEN('CT131,331'!$M$3))='CT131,331'!$M$3),DULIEU!O116,"")</f>
        <v>Bán hàng</v>
      </c>
      <c r="G124" s="853" t="str">
        <f>IF(E124="","",IF(LEFT(DULIEU!$V116&amp;DULIEU!$M116,LEN('CT131,331'!$M$3))='CT131,331'!$M$3,DULIEU!$W116,IF(LEFT(DULIEU!$W116&amp;DULIEU!$M116,LEN('CT131,331'!$M$3))='CT131,331'!$M$3,DULIEU!$V116)))</f>
        <v>33311</v>
      </c>
      <c r="H124" s="854">
        <f>IF(LEFT(DULIEU!$V116&amp;DULIEU!$M116,LEN('CT131,331'!$M$3))='CT131,331'!$M$3,DULIEU!$X116,"")</f>
        <v>10000</v>
      </c>
      <c r="I124" s="854" t="str">
        <f>IF(LEFT(DULIEU!$W116&amp;DULIEU!$M116,LEN('CT131,331'!$M$3))='CT131,331'!$M$3,DULIEU!$X116,"")</f>
        <v/>
      </c>
      <c r="J124" s="855">
        <f>MAX($J$13+SUBTOTAL(9,$H$15:H124)-SUBTOTAL(9,$I$15:I124)-$K$13,0)</f>
        <v>110001</v>
      </c>
      <c r="K124" s="855">
        <f>MAX($K$13+SUBTOTAL(9,$I$15:I124)-SUBTOTAL(9,$H$15:H124)-$J$13,0)</f>
        <v>0</v>
      </c>
      <c r="L124" s="846" t="str">
        <f t="shared" si="2"/>
        <v>x</v>
      </c>
    </row>
    <row r="125" spans="2:12" hidden="1">
      <c r="B125" s="853" t="str">
        <f>IF(OR(LEFT(DULIEU!$V117&amp;DULIEU!$M117,LEN('CT131,331'!$M$3))='CT131,331'!$M$3,LEFT(DULIEU!$W117&amp;DULIEU!$M117,LEN('CT131,331'!$M$3))='CT131,331'!$M$3),DULIEU!D117,"")</f>
        <v/>
      </c>
      <c r="C125" s="853" t="str">
        <f>IF(OR(LEFT(DULIEU!$V117&amp;DULIEU!$M117,LEN('CT131,331'!$M$3))='CT131,331'!$M$3,LEFT(DULIEU!$W117&amp;DULIEU!$M117,LEN('CT131,331'!$M$3))='CT131,331'!$M$3),DULIEU!H117,"")</f>
        <v/>
      </c>
      <c r="D125" s="853" t="str">
        <f>IF(OR(LEFT(DULIEU!$V117&amp;DULIEU!$M117,LEN('CT131,331'!$M$3))='CT131,331'!$M$3,LEFT(DULIEU!$W117&amp;DULIEU!$M117,LEN('CT131,331'!$M$3))='CT131,331'!$M$3),DULIEU!J117,"")</f>
        <v/>
      </c>
      <c r="E125" s="853" t="str">
        <f>IF(OR(LEFT(DULIEU!$V117&amp;DULIEU!$M117,LEN('CT131,331'!$M$3))='CT131,331'!$M$3,LEFT(DULIEU!$W117&amp;DULIEU!$M117,LEN('CT131,331'!$M$3))='CT131,331'!$M$3),DULIEU!E117,"")</f>
        <v/>
      </c>
      <c r="F125" s="1179" t="str">
        <f>IF(OR(LEFT(DULIEU!$V117&amp;DULIEU!$M117,LEN('CT131,331'!$M$3))='CT131,331'!$M$3,LEFT(DULIEU!$W117&amp;DULIEU!$M117,LEN('CT131,331'!$M$3))='CT131,331'!$M$3),DULIEU!O117,"")</f>
        <v/>
      </c>
      <c r="G125" s="853" t="str">
        <f>IF(E125="","",IF(LEFT(DULIEU!$V117&amp;DULIEU!$M117,LEN('CT131,331'!$M$3))='CT131,331'!$M$3,DULIEU!$W117,IF(LEFT(DULIEU!$W117&amp;DULIEU!$M117,LEN('CT131,331'!$M$3))='CT131,331'!$M$3,DULIEU!$V117)))</f>
        <v/>
      </c>
      <c r="H125" s="854" t="str">
        <f>IF(LEFT(DULIEU!$V117&amp;DULIEU!$M117,LEN('CT131,331'!$M$3))='CT131,331'!$M$3,DULIEU!$X117,"")</f>
        <v/>
      </c>
      <c r="I125" s="854" t="str">
        <f>IF(LEFT(DULIEU!$W117&amp;DULIEU!$M117,LEN('CT131,331'!$M$3))='CT131,331'!$M$3,DULIEU!$X117,"")</f>
        <v/>
      </c>
      <c r="J125" s="855">
        <f>MAX($J$13+SUBTOTAL(9,$H$15:H125)-SUBTOTAL(9,$I$15:I125)-$K$13,0)</f>
        <v>110001</v>
      </c>
      <c r="K125" s="855">
        <f>MAX($K$13+SUBTOTAL(9,$I$15:I125)-SUBTOTAL(9,$H$15:H125)-$J$13,0)</f>
        <v>0</v>
      </c>
      <c r="L125" s="846" t="str">
        <f t="shared" si="2"/>
        <v/>
      </c>
    </row>
    <row r="126" spans="2:12" hidden="1">
      <c r="B126" s="853" t="str">
        <f>IF(OR(LEFT(DULIEU!$V118&amp;DULIEU!$M118,LEN('CT131,331'!$M$3))='CT131,331'!$M$3,LEFT(DULIEU!$W118&amp;DULIEU!$M118,LEN('CT131,331'!$M$3))='CT131,331'!$M$3),DULIEU!D118,"")</f>
        <v/>
      </c>
      <c r="C126" s="853" t="str">
        <f>IF(OR(LEFT(DULIEU!$V118&amp;DULIEU!$M118,LEN('CT131,331'!$M$3))='CT131,331'!$M$3,LEFT(DULIEU!$W118&amp;DULIEU!$M118,LEN('CT131,331'!$M$3))='CT131,331'!$M$3),DULIEU!H118,"")</f>
        <v/>
      </c>
      <c r="D126" s="853" t="str">
        <f>IF(OR(LEFT(DULIEU!$V118&amp;DULIEU!$M118,LEN('CT131,331'!$M$3))='CT131,331'!$M$3,LEFT(DULIEU!$W118&amp;DULIEU!$M118,LEN('CT131,331'!$M$3))='CT131,331'!$M$3),DULIEU!J118,"")</f>
        <v/>
      </c>
      <c r="E126" s="853" t="str">
        <f>IF(OR(LEFT(DULIEU!$V118&amp;DULIEU!$M118,LEN('CT131,331'!$M$3))='CT131,331'!$M$3,LEFT(DULIEU!$W118&amp;DULIEU!$M118,LEN('CT131,331'!$M$3))='CT131,331'!$M$3),DULIEU!E118,"")</f>
        <v/>
      </c>
      <c r="F126" s="1179" t="str">
        <f>IF(OR(LEFT(DULIEU!$V118&amp;DULIEU!$M118,LEN('CT131,331'!$M$3))='CT131,331'!$M$3,LEFT(DULIEU!$W118&amp;DULIEU!$M118,LEN('CT131,331'!$M$3))='CT131,331'!$M$3),DULIEU!O118,"")</f>
        <v/>
      </c>
      <c r="G126" s="853" t="str">
        <f>IF(E126="","",IF(LEFT(DULIEU!$V118&amp;DULIEU!$M118,LEN('CT131,331'!$M$3))='CT131,331'!$M$3,DULIEU!$W118,IF(LEFT(DULIEU!$W118&amp;DULIEU!$M118,LEN('CT131,331'!$M$3))='CT131,331'!$M$3,DULIEU!$V118)))</f>
        <v/>
      </c>
      <c r="H126" s="854" t="str">
        <f>IF(LEFT(DULIEU!$V118&amp;DULIEU!$M118,LEN('CT131,331'!$M$3))='CT131,331'!$M$3,DULIEU!$X118,"")</f>
        <v/>
      </c>
      <c r="I126" s="854" t="str">
        <f>IF(LEFT(DULIEU!$W118&amp;DULIEU!$M118,LEN('CT131,331'!$M$3))='CT131,331'!$M$3,DULIEU!$X118,"")</f>
        <v/>
      </c>
      <c r="J126" s="855">
        <f>MAX($J$13+SUBTOTAL(9,$H$15:H126)-SUBTOTAL(9,$I$15:I126)-$K$13,0)</f>
        <v>110001</v>
      </c>
      <c r="K126" s="855">
        <f>MAX($K$13+SUBTOTAL(9,$I$15:I126)-SUBTOTAL(9,$H$15:H126)-$J$13,0)</f>
        <v>0</v>
      </c>
      <c r="L126" s="846" t="str">
        <f t="shared" si="2"/>
        <v/>
      </c>
    </row>
    <row r="127" spans="2:12" hidden="1">
      <c r="B127" s="853" t="str">
        <f>IF(OR(LEFT(DULIEU!$V119&amp;DULIEU!$M119,LEN('CT131,331'!$M$3))='CT131,331'!$M$3,LEFT(DULIEU!$W119&amp;DULIEU!$M119,LEN('CT131,331'!$M$3))='CT131,331'!$M$3),DULIEU!D119,"")</f>
        <v/>
      </c>
      <c r="C127" s="853" t="str">
        <f>IF(OR(LEFT(DULIEU!$V119&amp;DULIEU!$M119,LEN('CT131,331'!$M$3))='CT131,331'!$M$3,LEFT(DULIEU!$W119&amp;DULIEU!$M119,LEN('CT131,331'!$M$3))='CT131,331'!$M$3),DULIEU!H119,"")</f>
        <v/>
      </c>
      <c r="D127" s="853" t="str">
        <f>IF(OR(LEFT(DULIEU!$V119&amp;DULIEU!$M119,LEN('CT131,331'!$M$3))='CT131,331'!$M$3,LEFT(DULIEU!$W119&amp;DULIEU!$M119,LEN('CT131,331'!$M$3))='CT131,331'!$M$3),DULIEU!J119,"")</f>
        <v/>
      </c>
      <c r="E127" s="853" t="str">
        <f>IF(OR(LEFT(DULIEU!$V119&amp;DULIEU!$M119,LEN('CT131,331'!$M$3))='CT131,331'!$M$3,LEFT(DULIEU!$W119&amp;DULIEU!$M119,LEN('CT131,331'!$M$3))='CT131,331'!$M$3),DULIEU!E119,"")</f>
        <v/>
      </c>
      <c r="F127" s="1179" t="str">
        <f>IF(OR(LEFT(DULIEU!$V119&amp;DULIEU!$M119,LEN('CT131,331'!$M$3))='CT131,331'!$M$3,LEFT(DULIEU!$W119&amp;DULIEU!$M119,LEN('CT131,331'!$M$3))='CT131,331'!$M$3),DULIEU!O119,"")</f>
        <v/>
      </c>
      <c r="G127" s="853" t="str">
        <f>IF(E127="","",IF(LEFT(DULIEU!$V119&amp;DULIEU!$M119,LEN('CT131,331'!$M$3))='CT131,331'!$M$3,DULIEU!$W119,IF(LEFT(DULIEU!$W119&amp;DULIEU!$M119,LEN('CT131,331'!$M$3))='CT131,331'!$M$3,DULIEU!$V119)))</f>
        <v/>
      </c>
      <c r="H127" s="854" t="str">
        <f>IF(LEFT(DULIEU!$V119&amp;DULIEU!$M119,LEN('CT131,331'!$M$3))='CT131,331'!$M$3,DULIEU!$X119,"")</f>
        <v/>
      </c>
      <c r="I127" s="854" t="str">
        <f>IF(LEFT(DULIEU!$W119&amp;DULIEU!$M119,LEN('CT131,331'!$M$3))='CT131,331'!$M$3,DULIEU!$X119,"")</f>
        <v/>
      </c>
      <c r="J127" s="855">
        <f>MAX($J$13+SUBTOTAL(9,$H$15:H127)-SUBTOTAL(9,$I$15:I127)-$K$13,0)</f>
        <v>110001</v>
      </c>
      <c r="K127" s="855">
        <f>MAX($K$13+SUBTOTAL(9,$I$15:I127)-SUBTOTAL(9,$H$15:H127)-$J$13,0)</f>
        <v>0</v>
      </c>
      <c r="L127" s="846" t="str">
        <f t="shared" si="2"/>
        <v/>
      </c>
    </row>
    <row r="128" spans="2:12" hidden="1">
      <c r="B128" s="853" t="str">
        <f>IF(OR(LEFT(DULIEU!$V120&amp;DULIEU!$M120,LEN('CT131,331'!$M$3))='CT131,331'!$M$3,LEFT(DULIEU!$W120&amp;DULIEU!$M120,LEN('CT131,331'!$M$3))='CT131,331'!$M$3),DULIEU!D120,"")</f>
        <v/>
      </c>
      <c r="C128" s="853" t="str">
        <f>IF(OR(LEFT(DULIEU!$V120&amp;DULIEU!$M120,LEN('CT131,331'!$M$3))='CT131,331'!$M$3,LEFT(DULIEU!$W120&amp;DULIEU!$M120,LEN('CT131,331'!$M$3))='CT131,331'!$M$3),DULIEU!H120,"")</f>
        <v/>
      </c>
      <c r="D128" s="853" t="str">
        <f>IF(OR(LEFT(DULIEU!$V120&amp;DULIEU!$M120,LEN('CT131,331'!$M$3))='CT131,331'!$M$3,LEFT(DULIEU!$W120&amp;DULIEU!$M120,LEN('CT131,331'!$M$3))='CT131,331'!$M$3),DULIEU!J120,"")</f>
        <v/>
      </c>
      <c r="E128" s="853" t="str">
        <f>IF(OR(LEFT(DULIEU!$V120&amp;DULIEU!$M120,LEN('CT131,331'!$M$3))='CT131,331'!$M$3,LEFT(DULIEU!$W120&amp;DULIEU!$M120,LEN('CT131,331'!$M$3))='CT131,331'!$M$3),DULIEU!E120,"")</f>
        <v/>
      </c>
      <c r="F128" s="1179" t="str">
        <f>IF(OR(LEFT(DULIEU!$V120&amp;DULIEU!$M120,LEN('CT131,331'!$M$3))='CT131,331'!$M$3,LEFT(DULIEU!$W120&amp;DULIEU!$M120,LEN('CT131,331'!$M$3))='CT131,331'!$M$3),DULIEU!O120,"")</f>
        <v/>
      </c>
      <c r="G128" s="853" t="str">
        <f>IF(E128="","",IF(LEFT(DULIEU!$V120&amp;DULIEU!$M120,LEN('CT131,331'!$M$3))='CT131,331'!$M$3,DULIEU!$W120,IF(LEFT(DULIEU!$W120&amp;DULIEU!$M120,LEN('CT131,331'!$M$3))='CT131,331'!$M$3,DULIEU!$V120)))</f>
        <v/>
      </c>
      <c r="H128" s="854" t="str">
        <f>IF(LEFT(DULIEU!$V120&amp;DULIEU!$M120,LEN('CT131,331'!$M$3))='CT131,331'!$M$3,DULIEU!$X120,"")</f>
        <v/>
      </c>
      <c r="I128" s="854" t="str">
        <f>IF(LEFT(DULIEU!$W120&amp;DULIEU!$M120,LEN('CT131,331'!$M$3))='CT131,331'!$M$3,DULIEU!$X120,"")</f>
        <v/>
      </c>
      <c r="J128" s="855">
        <f>MAX($J$13+SUBTOTAL(9,$H$15:H128)-SUBTOTAL(9,$I$15:I128)-$K$13,0)</f>
        <v>110001</v>
      </c>
      <c r="K128" s="855">
        <f>MAX($K$13+SUBTOTAL(9,$I$15:I128)-SUBTOTAL(9,$H$15:H128)-$J$13,0)</f>
        <v>0</v>
      </c>
      <c r="L128" s="846" t="str">
        <f t="shared" si="2"/>
        <v/>
      </c>
    </row>
    <row r="129" spans="2:12" hidden="1">
      <c r="B129" s="853" t="str">
        <f>IF(OR(LEFT(DULIEU!$V121&amp;DULIEU!$M121,LEN('CT131,331'!$M$3))='CT131,331'!$M$3,LEFT(DULIEU!$W121&amp;DULIEU!$M121,LEN('CT131,331'!$M$3))='CT131,331'!$M$3),DULIEU!D121,"")</f>
        <v/>
      </c>
      <c r="C129" s="853" t="str">
        <f>IF(OR(LEFT(DULIEU!$V121&amp;DULIEU!$M121,LEN('CT131,331'!$M$3))='CT131,331'!$M$3,LEFT(DULIEU!$W121&amp;DULIEU!$M121,LEN('CT131,331'!$M$3))='CT131,331'!$M$3),DULIEU!H121,"")</f>
        <v/>
      </c>
      <c r="D129" s="853" t="str">
        <f>IF(OR(LEFT(DULIEU!$V121&amp;DULIEU!$M121,LEN('CT131,331'!$M$3))='CT131,331'!$M$3,LEFT(DULIEU!$W121&amp;DULIEU!$M121,LEN('CT131,331'!$M$3))='CT131,331'!$M$3),DULIEU!J121,"")</f>
        <v/>
      </c>
      <c r="E129" s="853" t="str">
        <f>IF(OR(LEFT(DULIEU!$V121&amp;DULIEU!$M121,LEN('CT131,331'!$M$3))='CT131,331'!$M$3,LEFT(DULIEU!$W121&amp;DULIEU!$M121,LEN('CT131,331'!$M$3))='CT131,331'!$M$3),DULIEU!E121,"")</f>
        <v/>
      </c>
      <c r="F129" s="1179" t="str">
        <f>IF(OR(LEFT(DULIEU!$V121&amp;DULIEU!$M121,LEN('CT131,331'!$M$3))='CT131,331'!$M$3,LEFT(DULIEU!$W121&amp;DULIEU!$M121,LEN('CT131,331'!$M$3))='CT131,331'!$M$3),DULIEU!O121,"")</f>
        <v/>
      </c>
      <c r="G129" s="853" t="str">
        <f>IF(E129="","",IF(LEFT(DULIEU!$V121&amp;DULIEU!$M121,LEN('CT131,331'!$M$3))='CT131,331'!$M$3,DULIEU!$W121,IF(LEFT(DULIEU!$W121&amp;DULIEU!$M121,LEN('CT131,331'!$M$3))='CT131,331'!$M$3,DULIEU!$V121)))</f>
        <v/>
      </c>
      <c r="H129" s="854" t="str">
        <f>IF(LEFT(DULIEU!$V121&amp;DULIEU!$M121,LEN('CT131,331'!$M$3))='CT131,331'!$M$3,DULIEU!$X121,"")</f>
        <v/>
      </c>
      <c r="I129" s="854" t="str">
        <f>IF(LEFT(DULIEU!$W121&amp;DULIEU!$M121,LEN('CT131,331'!$M$3))='CT131,331'!$M$3,DULIEU!$X121,"")</f>
        <v/>
      </c>
      <c r="J129" s="855">
        <f>MAX($J$13+SUBTOTAL(9,$H$15:H129)-SUBTOTAL(9,$I$15:I129)-$K$13,0)</f>
        <v>110001</v>
      </c>
      <c r="K129" s="855">
        <f>MAX($K$13+SUBTOTAL(9,$I$15:I129)-SUBTOTAL(9,$H$15:H129)-$J$13,0)</f>
        <v>0</v>
      </c>
      <c r="L129" s="846" t="str">
        <f t="shared" si="2"/>
        <v/>
      </c>
    </row>
    <row r="130" spans="2:12" hidden="1">
      <c r="B130" s="853" t="str">
        <f>IF(OR(LEFT(DULIEU!$V122&amp;DULIEU!$M122,LEN('CT131,331'!$M$3))='CT131,331'!$M$3,LEFT(DULIEU!$W122&amp;DULIEU!$M122,LEN('CT131,331'!$M$3))='CT131,331'!$M$3),DULIEU!D122,"")</f>
        <v/>
      </c>
      <c r="C130" s="853" t="str">
        <f>IF(OR(LEFT(DULIEU!$V122&amp;DULIEU!$M122,LEN('CT131,331'!$M$3))='CT131,331'!$M$3,LEFT(DULIEU!$W122&amp;DULIEU!$M122,LEN('CT131,331'!$M$3))='CT131,331'!$M$3),DULIEU!H122,"")</f>
        <v/>
      </c>
      <c r="D130" s="853" t="str">
        <f>IF(OR(LEFT(DULIEU!$V122&amp;DULIEU!$M122,LEN('CT131,331'!$M$3))='CT131,331'!$M$3,LEFT(DULIEU!$W122&amp;DULIEU!$M122,LEN('CT131,331'!$M$3))='CT131,331'!$M$3),DULIEU!J122,"")</f>
        <v/>
      </c>
      <c r="E130" s="853" t="str">
        <f>IF(OR(LEFT(DULIEU!$V122&amp;DULIEU!$M122,LEN('CT131,331'!$M$3))='CT131,331'!$M$3,LEFT(DULIEU!$W122&amp;DULIEU!$M122,LEN('CT131,331'!$M$3))='CT131,331'!$M$3),DULIEU!E122,"")</f>
        <v/>
      </c>
      <c r="F130" s="1179" t="str">
        <f>IF(OR(LEFT(DULIEU!$V122&amp;DULIEU!$M122,LEN('CT131,331'!$M$3))='CT131,331'!$M$3,LEFT(DULIEU!$W122&amp;DULIEU!$M122,LEN('CT131,331'!$M$3))='CT131,331'!$M$3),DULIEU!O122,"")</f>
        <v/>
      </c>
      <c r="G130" s="853" t="str">
        <f>IF(E130="","",IF(LEFT(DULIEU!$V122&amp;DULIEU!$M122,LEN('CT131,331'!$M$3))='CT131,331'!$M$3,DULIEU!$W122,IF(LEFT(DULIEU!$W122&amp;DULIEU!$M122,LEN('CT131,331'!$M$3))='CT131,331'!$M$3,DULIEU!$V122)))</f>
        <v/>
      </c>
      <c r="H130" s="854" t="str">
        <f>IF(LEFT(DULIEU!$V122&amp;DULIEU!$M122,LEN('CT131,331'!$M$3))='CT131,331'!$M$3,DULIEU!$X122,"")</f>
        <v/>
      </c>
      <c r="I130" s="854" t="str">
        <f>IF(LEFT(DULIEU!$W122&amp;DULIEU!$M122,LEN('CT131,331'!$M$3))='CT131,331'!$M$3,DULIEU!$X122,"")</f>
        <v/>
      </c>
      <c r="J130" s="855">
        <f>MAX($J$13+SUBTOTAL(9,$H$15:H130)-SUBTOTAL(9,$I$15:I130)-$K$13,0)</f>
        <v>110001</v>
      </c>
      <c r="K130" s="855">
        <f>MAX($K$13+SUBTOTAL(9,$I$15:I130)-SUBTOTAL(9,$H$15:H130)-$J$13,0)</f>
        <v>0</v>
      </c>
      <c r="L130" s="846" t="str">
        <f t="shared" si="2"/>
        <v/>
      </c>
    </row>
    <row r="131" spans="2:12" hidden="1">
      <c r="B131" s="853" t="str">
        <f>IF(OR(LEFT(DULIEU!$V123&amp;DULIEU!$M123,LEN('CT131,331'!$M$3))='CT131,331'!$M$3,LEFT(DULIEU!$W123&amp;DULIEU!$M123,LEN('CT131,331'!$M$3))='CT131,331'!$M$3),DULIEU!D123,"")</f>
        <v/>
      </c>
      <c r="C131" s="853" t="str">
        <f>IF(OR(LEFT(DULIEU!$V123&amp;DULIEU!$M123,LEN('CT131,331'!$M$3))='CT131,331'!$M$3,LEFT(DULIEU!$W123&amp;DULIEU!$M123,LEN('CT131,331'!$M$3))='CT131,331'!$M$3),DULIEU!H123,"")</f>
        <v/>
      </c>
      <c r="D131" s="853" t="str">
        <f>IF(OR(LEFT(DULIEU!$V123&amp;DULIEU!$M123,LEN('CT131,331'!$M$3))='CT131,331'!$M$3,LEFT(DULIEU!$W123&amp;DULIEU!$M123,LEN('CT131,331'!$M$3))='CT131,331'!$M$3),DULIEU!J123,"")</f>
        <v/>
      </c>
      <c r="E131" s="853" t="str">
        <f>IF(OR(LEFT(DULIEU!$V123&amp;DULIEU!$M123,LEN('CT131,331'!$M$3))='CT131,331'!$M$3,LEFT(DULIEU!$W123&amp;DULIEU!$M123,LEN('CT131,331'!$M$3))='CT131,331'!$M$3),DULIEU!E123,"")</f>
        <v/>
      </c>
      <c r="F131" s="1179" t="str">
        <f>IF(OR(LEFT(DULIEU!$V123&amp;DULIEU!$M123,LEN('CT131,331'!$M$3))='CT131,331'!$M$3,LEFT(DULIEU!$W123&amp;DULIEU!$M123,LEN('CT131,331'!$M$3))='CT131,331'!$M$3),DULIEU!O123,"")</f>
        <v/>
      </c>
      <c r="G131" s="853" t="str">
        <f>IF(E131="","",IF(LEFT(DULIEU!$V123&amp;DULIEU!$M123,LEN('CT131,331'!$M$3))='CT131,331'!$M$3,DULIEU!$W123,IF(LEFT(DULIEU!$W123&amp;DULIEU!$M123,LEN('CT131,331'!$M$3))='CT131,331'!$M$3,DULIEU!$V123)))</f>
        <v/>
      </c>
      <c r="H131" s="854" t="str">
        <f>IF(LEFT(DULIEU!$V123&amp;DULIEU!$M123,LEN('CT131,331'!$M$3))='CT131,331'!$M$3,DULIEU!$X123,"")</f>
        <v/>
      </c>
      <c r="I131" s="854" t="str">
        <f>IF(LEFT(DULIEU!$W123&amp;DULIEU!$M123,LEN('CT131,331'!$M$3))='CT131,331'!$M$3,DULIEU!$X123,"")</f>
        <v/>
      </c>
      <c r="J131" s="855">
        <f>MAX($J$13+SUBTOTAL(9,$H$15:H131)-SUBTOTAL(9,$I$15:I131)-$K$13,0)</f>
        <v>110001</v>
      </c>
      <c r="K131" s="855">
        <f>MAX($K$13+SUBTOTAL(9,$I$15:I131)-SUBTOTAL(9,$H$15:H131)-$J$13,0)</f>
        <v>0</v>
      </c>
      <c r="L131" s="846" t="str">
        <f t="shared" si="2"/>
        <v/>
      </c>
    </row>
    <row r="132" spans="2:12" hidden="1">
      <c r="B132" s="853" t="str">
        <f>IF(OR(LEFT(DULIEU!$V124&amp;DULIEU!$M124,LEN('CT131,331'!$M$3))='CT131,331'!$M$3,LEFT(DULIEU!$W124&amp;DULIEU!$M124,LEN('CT131,331'!$M$3))='CT131,331'!$M$3),DULIEU!D124,"")</f>
        <v/>
      </c>
      <c r="C132" s="853" t="str">
        <f>IF(OR(LEFT(DULIEU!$V124&amp;DULIEU!$M124,LEN('CT131,331'!$M$3))='CT131,331'!$M$3,LEFT(DULIEU!$W124&amp;DULIEU!$M124,LEN('CT131,331'!$M$3))='CT131,331'!$M$3),DULIEU!H124,"")</f>
        <v/>
      </c>
      <c r="D132" s="853" t="str">
        <f>IF(OR(LEFT(DULIEU!$V124&amp;DULIEU!$M124,LEN('CT131,331'!$M$3))='CT131,331'!$M$3,LEFT(DULIEU!$W124&amp;DULIEU!$M124,LEN('CT131,331'!$M$3))='CT131,331'!$M$3),DULIEU!J124,"")</f>
        <v/>
      </c>
      <c r="E132" s="853" t="str">
        <f>IF(OR(LEFT(DULIEU!$V124&amp;DULIEU!$M124,LEN('CT131,331'!$M$3))='CT131,331'!$M$3,LEFT(DULIEU!$W124&amp;DULIEU!$M124,LEN('CT131,331'!$M$3))='CT131,331'!$M$3),DULIEU!E124,"")</f>
        <v/>
      </c>
      <c r="F132" s="1179" t="str">
        <f>IF(OR(LEFT(DULIEU!$V124&amp;DULIEU!$M124,LEN('CT131,331'!$M$3))='CT131,331'!$M$3,LEFT(DULIEU!$W124&amp;DULIEU!$M124,LEN('CT131,331'!$M$3))='CT131,331'!$M$3),DULIEU!O124,"")</f>
        <v/>
      </c>
      <c r="G132" s="853" t="str">
        <f>IF(E132="","",IF(LEFT(DULIEU!$V124&amp;DULIEU!$M124,LEN('CT131,331'!$M$3))='CT131,331'!$M$3,DULIEU!$W124,IF(LEFT(DULIEU!$W124&amp;DULIEU!$M124,LEN('CT131,331'!$M$3))='CT131,331'!$M$3,DULIEU!$V124)))</f>
        <v/>
      </c>
      <c r="H132" s="854" t="str">
        <f>IF(LEFT(DULIEU!$V124&amp;DULIEU!$M124,LEN('CT131,331'!$M$3))='CT131,331'!$M$3,DULIEU!$X124,"")</f>
        <v/>
      </c>
      <c r="I132" s="854" t="str">
        <f>IF(LEFT(DULIEU!$W124&amp;DULIEU!$M124,LEN('CT131,331'!$M$3))='CT131,331'!$M$3,DULIEU!$X124,"")</f>
        <v/>
      </c>
      <c r="J132" s="855">
        <f>MAX($J$13+SUBTOTAL(9,$H$15:H132)-SUBTOTAL(9,$I$15:I132)-$K$13,0)</f>
        <v>110001</v>
      </c>
      <c r="K132" s="855">
        <f>MAX($K$13+SUBTOTAL(9,$I$15:I132)-SUBTOTAL(9,$H$15:H132)-$J$13,0)</f>
        <v>0</v>
      </c>
      <c r="L132" s="846" t="str">
        <f t="shared" si="2"/>
        <v/>
      </c>
    </row>
    <row r="133" spans="2:12" hidden="1">
      <c r="B133" s="853" t="str">
        <f>IF(OR(LEFT(DULIEU!$V125&amp;DULIEU!$M125,LEN('CT131,331'!$M$3))='CT131,331'!$M$3,LEFT(DULIEU!$W125&amp;DULIEU!$M125,LEN('CT131,331'!$M$3))='CT131,331'!$M$3),DULIEU!D125,"")</f>
        <v/>
      </c>
      <c r="C133" s="853" t="str">
        <f>IF(OR(LEFT(DULIEU!$V125&amp;DULIEU!$M125,LEN('CT131,331'!$M$3))='CT131,331'!$M$3,LEFT(DULIEU!$W125&amp;DULIEU!$M125,LEN('CT131,331'!$M$3))='CT131,331'!$M$3),DULIEU!H125,"")</f>
        <v/>
      </c>
      <c r="D133" s="853" t="str">
        <f>IF(OR(LEFT(DULIEU!$V125&amp;DULIEU!$M125,LEN('CT131,331'!$M$3))='CT131,331'!$M$3,LEFT(DULIEU!$W125&amp;DULIEU!$M125,LEN('CT131,331'!$M$3))='CT131,331'!$M$3),DULIEU!J125,"")</f>
        <v/>
      </c>
      <c r="E133" s="853" t="str">
        <f>IF(OR(LEFT(DULIEU!$V125&amp;DULIEU!$M125,LEN('CT131,331'!$M$3))='CT131,331'!$M$3,LEFT(DULIEU!$W125&amp;DULIEU!$M125,LEN('CT131,331'!$M$3))='CT131,331'!$M$3),DULIEU!E125,"")</f>
        <v/>
      </c>
      <c r="F133" s="1179" t="str">
        <f>IF(OR(LEFT(DULIEU!$V125&amp;DULIEU!$M125,LEN('CT131,331'!$M$3))='CT131,331'!$M$3,LEFT(DULIEU!$W125&amp;DULIEU!$M125,LEN('CT131,331'!$M$3))='CT131,331'!$M$3),DULIEU!O125,"")</f>
        <v/>
      </c>
      <c r="G133" s="853" t="str">
        <f>IF(E133="","",IF(LEFT(DULIEU!$V125&amp;DULIEU!$M125,LEN('CT131,331'!$M$3))='CT131,331'!$M$3,DULIEU!$W125,IF(LEFT(DULIEU!$W125&amp;DULIEU!$M125,LEN('CT131,331'!$M$3))='CT131,331'!$M$3,DULIEU!$V125)))</f>
        <v/>
      </c>
      <c r="H133" s="854" t="str">
        <f>IF(LEFT(DULIEU!$V125&amp;DULIEU!$M125,LEN('CT131,331'!$M$3))='CT131,331'!$M$3,DULIEU!$X125,"")</f>
        <v/>
      </c>
      <c r="I133" s="854" t="str">
        <f>IF(LEFT(DULIEU!$W125&amp;DULIEU!$M125,LEN('CT131,331'!$M$3))='CT131,331'!$M$3,DULIEU!$X125,"")</f>
        <v/>
      </c>
      <c r="J133" s="855">
        <f>MAX($J$13+SUBTOTAL(9,$H$15:H133)-SUBTOTAL(9,$I$15:I133)-$K$13,0)</f>
        <v>110001</v>
      </c>
      <c r="K133" s="855">
        <f>MAX($K$13+SUBTOTAL(9,$I$15:I133)-SUBTOTAL(9,$H$15:H133)-$J$13,0)</f>
        <v>0</v>
      </c>
      <c r="L133" s="846" t="str">
        <f t="shared" si="2"/>
        <v/>
      </c>
    </row>
    <row r="134" spans="2:12" hidden="1">
      <c r="B134" s="853" t="str">
        <f>IF(OR(LEFT(DULIEU!$V126&amp;DULIEU!$M126,LEN('CT131,331'!$M$3))='CT131,331'!$M$3,LEFT(DULIEU!$W126&amp;DULIEU!$M126,LEN('CT131,331'!$M$3))='CT131,331'!$M$3),DULIEU!D126,"")</f>
        <v/>
      </c>
      <c r="C134" s="853" t="str">
        <f>IF(OR(LEFT(DULIEU!$V126&amp;DULIEU!$M126,LEN('CT131,331'!$M$3))='CT131,331'!$M$3,LEFT(DULIEU!$W126&amp;DULIEU!$M126,LEN('CT131,331'!$M$3))='CT131,331'!$M$3),DULIEU!H126,"")</f>
        <v/>
      </c>
      <c r="D134" s="853" t="str">
        <f>IF(OR(LEFT(DULIEU!$V126&amp;DULIEU!$M126,LEN('CT131,331'!$M$3))='CT131,331'!$M$3,LEFT(DULIEU!$W126&amp;DULIEU!$M126,LEN('CT131,331'!$M$3))='CT131,331'!$M$3),DULIEU!J126,"")</f>
        <v/>
      </c>
      <c r="E134" s="853" t="str">
        <f>IF(OR(LEFT(DULIEU!$V126&amp;DULIEU!$M126,LEN('CT131,331'!$M$3))='CT131,331'!$M$3,LEFT(DULIEU!$W126&amp;DULIEU!$M126,LEN('CT131,331'!$M$3))='CT131,331'!$M$3),DULIEU!E126,"")</f>
        <v/>
      </c>
      <c r="F134" s="1179" t="str">
        <f>IF(OR(LEFT(DULIEU!$V126&amp;DULIEU!$M126,LEN('CT131,331'!$M$3))='CT131,331'!$M$3,LEFT(DULIEU!$W126&amp;DULIEU!$M126,LEN('CT131,331'!$M$3))='CT131,331'!$M$3),DULIEU!O126,"")</f>
        <v/>
      </c>
      <c r="G134" s="853" t="str">
        <f>IF(E134="","",IF(LEFT(DULIEU!$V126&amp;DULIEU!$M126,LEN('CT131,331'!$M$3))='CT131,331'!$M$3,DULIEU!$W126,IF(LEFT(DULIEU!$W126&amp;DULIEU!$M126,LEN('CT131,331'!$M$3))='CT131,331'!$M$3,DULIEU!$V126)))</f>
        <v/>
      </c>
      <c r="H134" s="854" t="str">
        <f>IF(LEFT(DULIEU!$V126&amp;DULIEU!$M126,LEN('CT131,331'!$M$3))='CT131,331'!$M$3,DULIEU!$X126,"")</f>
        <v/>
      </c>
      <c r="I134" s="854" t="str">
        <f>IF(LEFT(DULIEU!$W126&amp;DULIEU!$M126,LEN('CT131,331'!$M$3))='CT131,331'!$M$3,DULIEU!$X126,"")</f>
        <v/>
      </c>
      <c r="J134" s="855">
        <f>MAX($J$13+SUBTOTAL(9,$H$15:H134)-SUBTOTAL(9,$I$15:I134)-$K$13,0)</f>
        <v>110001</v>
      </c>
      <c r="K134" s="855">
        <f>MAX($K$13+SUBTOTAL(9,$I$15:I134)-SUBTOTAL(9,$H$15:H134)-$J$13,0)</f>
        <v>0</v>
      </c>
      <c r="L134" s="846" t="str">
        <f t="shared" si="2"/>
        <v/>
      </c>
    </row>
    <row r="135" spans="2:12" hidden="1">
      <c r="B135" s="853" t="str">
        <f>IF(OR(LEFT(DULIEU!$V127&amp;DULIEU!$M127,LEN('CT131,331'!$M$3))='CT131,331'!$M$3,LEFT(DULIEU!$W127&amp;DULIEU!$M127,LEN('CT131,331'!$M$3))='CT131,331'!$M$3),DULIEU!D127,"")</f>
        <v/>
      </c>
      <c r="C135" s="853" t="str">
        <f>IF(OR(LEFT(DULIEU!$V127&amp;DULIEU!$M127,LEN('CT131,331'!$M$3))='CT131,331'!$M$3,LEFT(DULIEU!$W127&amp;DULIEU!$M127,LEN('CT131,331'!$M$3))='CT131,331'!$M$3),DULIEU!H127,"")</f>
        <v/>
      </c>
      <c r="D135" s="853" t="str">
        <f>IF(OR(LEFT(DULIEU!$V127&amp;DULIEU!$M127,LEN('CT131,331'!$M$3))='CT131,331'!$M$3,LEFT(DULIEU!$W127&amp;DULIEU!$M127,LEN('CT131,331'!$M$3))='CT131,331'!$M$3),DULIEU!J127,"")</f>
        <v/>
      </c>
      <c r="E135" s="853" t="str">
        <f>IF(OR(LEFT(DULIEU!$V127&amp;DULIEU!$M127,LEN('CT131,331'!$M$3))='CT131,331'!$M$3,LEFT(DULIEU!$W127&amp;DULIEU!$M127,LEN('CT131,331'!$M$3))='CT131,331'!$M$3),DULIEU!E127,"")</f>
        <v/>
      </c>
      <c r="F135" s="1179" t="str">
        <f>IF(OR(LEFT(DULIEU!$V127&amp;DULIEU!$M127,LEN('CT131,331'!$M$3))='CT131,331'!$M$3,LEFT(DULIEU!$W127&amp;DULIEU!$M127,LEN('CT131,331'!$M$3))='CT131,331'!$M$3),DULIEU!O127,"")</f>
        <v/>
      </c>
      <c r="G135" s="853" t="str">
        <f>IF(E135="","",IF(LEFT(DULIEU!$V127&amp;DULIEU!$M127,LEN('CT131,331'!$M$3))='CT131,331'!$M$3,DULIEU!$W127,IF(LEFT(DULIEU!$W127&amp;DULIEU!$M127,LEN('CT131,331'!$M$3))='CT131,331'!$M$3,DULIEU!$V127)))</f>
        <v/>
      </c>
      <c r="H135" s="854" t="str">
        <f>IF(LEFT(DULIEU!$V127&amp;DULIEU!$M127,LEN('CT131,331'!$M$3))='CT131,331'!$M$3,DULIEU!$X127,"")</f>
        <v/>
      </c>
      <c r="I135" s="854" t="str">
        <f>IF(LEFT(DULIEU!$W127&amp;DULIEU!$M127,LEN('CT131,331'!$M$3))='CT131,331'!$M$3,DULIEU!$X127,"")</f>
        <v/>
      </c>
      <c r="J135" s="855">
        <f>MAX($J$13+SUBTOTAL(9,$H$15:H135)-SUBTOTAL(9,$I$15:I135)-$K$13,0)</f>
        <v>110001</v>
      </c>
      <c r="K135" s="855">
        <f>MAX($K$13+SUBTOTAL(9,$I$15:I135)-SUBTOTAL(9,$H$15:H135)-$J$13,0)</f>
        <v>0</v>
      </c>
      <c r="L135" s="846" t="str">
        <f t="shared" si="2"/>
        <v/>
      </c>
    </row>
    <row r="136" spans="2:12" hidden="1">
      <c r="B136" s="853" t="str">
        <f>IF(OR(LEFT(DULIEU!$V128&amp;DULIEU!$M128,LEN('CT131,331'!$M$3))='CT131,331'!$M$3,LEFT(DULIEU!$W128&amp;DULIEU!$M128,LEN('CT131,331'!$M$3))='CT131,331'!$M$3),DULIEU!D128,"")</f>
        <v/>
      </c>
      <c r="C136" s="853" t="str">
        <f>IF(OR(LEFT(DULIEU!$V128&amp;DULIEU!$M128,LEN('CT131,331'!$M$3))='CT131,331'!$M$3,LEFT(DULIEU!$W128&amp;DULIEU!$M128,LEN('CT131,331'!$M$3))='CT131,331'!$M$3),DULIEU!H128,"")</f>
        <v/>
      </c>
      <c r="D136" s="853" t="str">
        <f>IF(OR(LEFT(DULIEU!$V128&amp;DULIEU!$M128,LEN('CT131,331'!$M$3))='CT131,331'!$M$3,LEFT(DULIEU!$W128&amp;DULIEU!$M128,LEN('CT131,331'!$M$3))='CT131,331'!$M$3),DULIEU!J128,"")</f>
        <v/>
      </c>
      <c r="E136" s="853" t="str">
        <f>IF(OR(LEFT(DULIEU!$V128&amp;DULIEU!$M128,LEN('CT131,331'!$M$3))='CT131,331'!$M$3,LEFT(DULIEU!$W128&amp;DULIEU!$M128,LEN('CT131,331'!$M$3))='CT131,331'!$M$3),DULIEU!E128,"")</f>
        <v/>
      </c>
      <c r="F136" s="1179" t="str">
        <f>IF(OR(LEFT(DULIEU!$V128&amp;DULIEU!$M128,LEN('CT131,331'!$M$3))='CT131,331'!$M$3,LEFT(DULIEU!$W128&amp;DULIEU!$M128,LEN('CT131,331'!$M$3))='CT131,331'!$M$3),DULIEU!O128,"")</f>
        <v/>
      </c>
      <c r="G136" s="853" t="str">
        <f>IF(E136="","",IF(LEFT(DULIEU!$V128&amp;DULIEU!$M128,LEN('CT131,331'!$M$3))='CT131,331'!$M$3,DULIEU!$W128,IF(LEFT(DULIEU!$W128&amp;DULIEU!$M128,LEN('CT131,331'!$M$3))='CT131,331'!$M$3,DULIEU!$V128)))</f>
        <v/>
      </c>
      <c r="H136" s="854" t="str">
        <f>IF(LEFT(DULIEU!$V128&amp;DULIEU!$M128,LEN('CT131,331'!$M$3))='CT131,331'!$M$3,DULIEU!$X128,"")</f>
        <v/>
      </c>
      <c r="I136" s="854" t="str">
        <f>IF(LEFT(DULIEU!$W128&amp;DULIEU!$M128,LEN('CT131,331'!$M$3))='CT131,331'!$M$3,DULIEU!$X128,"")</f>
        <v/>
      </c>
      <c r="J136" s="855">
        <f>MAX($J$13+SUBTOTAL(9,$H$15:H136)-SUBTOTAL(9,$I$15:I136)-$K$13,0)</f>
        <v>110001</v>
      </c>
      <c r="K136" s="855">
        <f>MAX($K$13+SUBTOTAL(9,$I$15:I136)-SUBTOTAL(9,$H$15:H136)-$J$13,0)</f>
        <v>0</v>
      </c>
      <c r="L136" s="846" t="str">
        <f t="shared" si="2"/>
        <v/>
      </c>
    </row>
    <row r="137" spans="2:12" hidden="1">
      <c r="B137" s="853" t="str">
        <f>IF(OR(LEFT(DULIEU!$V129&amp;DULIEU!$M129,LEN('CT131,331'!$M$3))='CT131,331'!$M$3,LEFT(DULIEU!$W129&amp;DULIEU!$M129,LEN('CT131,331'!$M$3))='CT131,331'!$M$3),DULIEU!D129,"")</f>
        <v/>
      </c>
      <c r="C137" s="853" t="str">
        <f>IF(OR(LEFT(DULIEU!$V129&amp;DULIEU!$M129,LEN('CT131,331'!$M$3))='CT131,331'!$M$3,LEFT(DULIEU!$W129&amp;DULIEU!$M129,LEN('CT131,331'!$M$3))='CT131,331'!$M$3),DULIEU!H129,"")</f>
        <v/>
      </c>
      <c r="D137" s="853" t="str">
        <f>IF(OR(LEFT(DULIEU!$V129&amp;DULIEU!$M129,LEN('CT131,331'!$M$3))='CT131,331'!$M$3,LEFT(DULIEU!$W129&amp;DULIEU!$M129,LEN('CT131,331'!$M$3))='CT131,331'!$M$3),DULIEU!J129,"")</f>
        <v/>
      </c>
      <c r="E137" s="853" t="str">
        <f>IF(OR(LEFT(DULIEU!$V129&amp;DULIEU!$M129,LEN('CT131,331'!$M$3))='CT131,331'!$M$3,LEFT(DULIEU!$W129&amp;DULIEU!$M129,LEN('CT131,331'!$M$3))='CT131,331'!$M$3),DULIEU!E129,"")</f>
        <v/>
      </c>
      <c r="F137" s="1179" t="str">
        <f>IF(OR(LEFT(DULIEU!$V129&amp;DULIEU!$M129,LEN('CT131,331'!$M$3))='CT131,331'!$M$3,LEFT(DULIEU!$W129&amp;DULIEU!$M129,LEN('CT131,331'!$M$3))='CT131,331'!$M$3),DULIEU!O129,"")</f>
        <v/>
      </c>
      <c r="G137" s="853" t="str">
        <f>IF(E137="","",IF(LEFT(DULIEU!$V129&amp;DULIEU!$M129,LEN('CT131,331'!$M$3))='CT131,331'!$M$3,DULIEU!$W129,IF(LEFT(DULIEU!$W129&amp;DULIEU!$M129,LEN('CT131,331'!$M$3))='CT131,331'!$M$3,DULIEU!$V129)))</f>
        <v/>
      </c>
      <c r="H137" s="854" t="str">
        <f>IF(LEFT(DULIEU!$V129&amp;DULIEU!$M129,LEN('CT131,331'!$M$3))='CT131,331'!$M$3,DULIEU!$X129,"")</f>
        <v/>
      </c>
      <c r="I137" s="854" t="str">
        <f>IF(LEFT(DULIEU!$W129&amp;DULIEU!$M129,LEN('CT131,331'!$M$3))='CT131,331'!$M$3,DULIEU!$X129,"")</f>
        <v/>
      </c>
      <c r="J137" s="855">
        <f>MAX($J$13+SUBTOTAL(9,$H$15:H137)-SUBTOTAL(9,$I$15:I137)-$K$13,0)</f>
        <v>110001</v>
      </c>
      <c r="K137" s="855">
        <f>MAX($K$13+SUBTOTAL(9,$I$15:I137)-SUBTOTAL(9,$H$15:H137)-$J$13,0)</f>
        <v>0</v>
      </c>
      <c r="L137" s="846" t="str">
        <f t="shared" si="2"/>
        <v/>
      </c>
    </row>
    <row r="138" spans="2:12" hidden="1">
      <c r="B138" s="853" t="str">
        <f>IF(OR(LEFT(DULIEU!$V130&amp;DULIEU!$M130,LEN('CT131,331'!$M$3))='CT131,331'!$M$3,LEFT(DULIEU!$W130&amp;DULIEU!$M130,LEN('CT131,331'!$M$3))='CT131,331'!$M$3),DULIEU!D130,"")</f>
        <v/>
      </c>
      <c r="C138" s="853" t="str">
        <f>IF(OR(LEFT(DULIEU!$V130&amp;DULIEU!$M130,LEN('CT131,331'!$M$3))='CT131,331'!$M$3,LEFT(DULIEU!$W130&amp;DULIEU!$M130,LEN('CT131,331'!$M$3))='CT131,331'!$M$3),DULIEU!H130,"")</f>
        <v/>
      </c>
      <c r="D138" s="853" t="str">
        <f>IF(OR(LEFT(DULIEU!$V130&amp;DULIEU!$M130,LEN('CT131,331'!$M$3))='CT131,331'!$M$3,LEFT(DULIEU!$W130&amp;DULIEU!$M130,LEN('CT131,331'!$M$3))='CT131,331'!$M$3),DULIEU!J130,"")</f>
        <v/>
      </c>
      <c r="E138" s="853" t="str">
        <f>IF(OR(LEFT(DULIEU!$V130&amp;DULIEU!$M130,LEN('CT131,331'!$M$3))='CT131,331'!$M$3,LEFT(DULIEU!$W130&amp;DULIEU!$M130,LEN('CT131,331'!$M$3))='CT131,331'!$M$3),DULIEU!E130,"")</f>
        <v/>
      </c>
      <c r="F138" s="1179" t="str">
        <f>IF(OR(LEFT(DULIEU!$V130&amp;DULIEU!$M130,LEN('CT131,331'!$M$3))='CT131,331'!$M$3,LEFT(DULIEU!$W130&amp;DULIEU!$M130,LEN('CT131,331'!$M$3))='CT131,331'!$M$3),DULIEU!O130,"")</f>
        <v/>
      </c>
      <c r="G138" s="853" t="str">
        <f>IF(E138="","",IF(LEFT(DULIEU!$V130&amp;DULIEU!$M130,LEN('CT131,331'!$M$3))='CT131,331'!$M$3,DULIEU!$W130,IF(LEFT(DULIEU!$W130&amp;DULIEU!$M130,LEN('CT131,331'!$M$3))='CT131,331'!$M$3,DULIEU!$V130)))</f>
        <v/>
      </c>
      <c r="H138" s="854" t="str">
        <f>IF(LEFT(DULIEU!$V130&amp;DULIEU!$M130,LEN('CT131,331'!$M$3))='CT131,331'!$M$3,DULIEU!$X130,"")</f>
        <v/>
      </c>
      <c r="I138" s="854" t="str">
        <f>IF(LEFT(DULIEU!$W130&amp;DULIEU!$M130,LEN('CT131,331'!$M$3))='CT131,331'!$M$3,DULIEU!$X130,"")</f>
        <v/>
      </c>
      <c r="J138" s="855">
        <f>MAX($J$13+SUBTOTAL(9,$H$15:H138)-SUBTOTAL(9,$I$15:I138)-$K$13,0)</f>
        <v>110001</v>
      </c>
      <c r="K138" s="855">
        <f>MAX($K$13+SUBTOTAL(9,$I$15:I138)-SUBTOTAL(9,$H$15:H138)-$J$13,0)</f>
        <v>0</v>
      </c>
      <c r="L138" s="846" t="str">
        <f t="shared" si="2"/>
        <v/>
      </c>
    </row>
    <row r="139" spans="2:12" hidden="1">
      <c r="B139" s="853" t="str">
        <f>IF(OR(LEFT(DULIEU!$V131&amp;DULIEU!$M131,LEN('CT131,331'!$M$3))='CT131,331'!$M$3,LEFT(DULIEU!$W131&amp;DULIEU!$M131,LEN('CT131,331'!$M$3))='CT131,331'!$M$3),DULIEU!D131,"")</f>
        <v/>
      </c>
      <c r="C139" s="853" t="str">
        <f>IF(OR(LEFT(DULIEU!$V131&amp;DULIEU!$M131,LEN('CT131,331'!$M$3))='CT131,331'!$M$3,LEFT(DULIEU!$W131&amp;DULIEU!$M131,LEN('CT131,331'!$M$3))='CT131,331'!$M$3),DULIEU!H131,"")</f>
        <v/>
      </c>
      <c r="D139" s="853" t="str">
        <f>IF(OR(LEFT(DULIEU!$V131&amp;DULIEU!$M131,LEN('CT131,331'!$M$3))='CT131,331'!$M$3,LEFT(DULIEU!$W131&amp;DULIEU!$M131,LEN('CT131,331'!$M$3))='CT131,331'!$M$3),DULIEU!J131,"")</f>
        <v/>
      </c>
      <c r="E139" s="853" t="str">
        <f>IF(OR(LEFT(DULIEU!$V131&amp;DULIEU!$M131,LEN('CT131,331'!$M$3))='CT131,331'!$M$3,LEFT(DULIEU!$W131&amp;DULIEU!$M131,LEN('CT131,331'!$M$3))='CT131,331'!$M$3),DULIEU!E131,"")</f>
        <v/>
      </c>
      <c r="F139" s="1179" t="str">
        <f>IF(OR(LEFT(DULIEU!$V131&amp;DULIEU!$M131,LEN('CT131,331'!$M$3))='CT131,331'!$M$3,LEFT(DULIEU!$W131&amp;DULIEU!$M131,LEN('CT131,331'!$M$3))='CT131,331'!$M$3),DULIEU!O131,"")</f>
        <v/>
      </c>
      <c r="G139" s="853" t="str">
        <f>IF(E139="","",IF(LEFT(DULIEU!$V131&amp;DULIEU!$M131,LEN('CT131,331'!$M$3))='CT131,331'!$M$3,DULIEU!$W131,IF(LEFT(DULIEU!$W131&amp;DULIEU!$M131,LEN('CT131,331'!$M$3))='CT131,331'!$M$3,DULIEU!$V131)))</f>
        <v/>
      </c>
      <c r="H139" s="854" t="str">
        <f>IF(LEFT(DULIEU!$V131&amp;DULIEU!$M131,LEN('CT131,331'!$M$3))='CT131,331'!$M$3,DULIEU!$X131,"")</f>
        <v/>
      </c>
      <c r="I139" s="854" t="str">
        <f>IF(LEFT(DULIEU!$W131&amp;DULIEU!$M131,LEN('CT131,331'!$M$3))='CT131,331'!$M$3,DULIEU!$X131,"")</f>
        <v/>
      </c>
      <c r="J139" s="855">
        <f>MAX($J$13+SUBTOTAL(9,$H$15:H139)-SUBTOTAL(9,$I$15:I139)-$K$13,0)</f>
        <v>110001</v>
      </c>
      <c r="K139" s="855">
        <f>MAX($K$13+SUBTOTAL(9,$I$15:I139)-SUBTOTAL(9,$H$15:H139)-$J$13,0)</f>
        <v>0</v>
      </c>
      <c r="L139" s="846" t="str">
        <f t="shared" si="2"/>
        <v/>
      </c>
    </row>
    <row r="140" spans="2:12" hidden="1">
      <c r="B140" s="853" t="str">
        <f>IF(OR(LEFT(DULIEU!$V132&amp;DULIEU!$M132,LEN('CT131,331'!$M$3))='CT131,331'!$M$3,LEFT(DULIEU!$W132&amp;DULIEU!$M132,LEN('CT131,331'!$M$3))='CT131,331'!$M$3),DULIEU!D132,"")</f>
        <v/>
      </c>
      <c r="C140" s="853" t="str">
        <f>IF(OR(LEFT(DULIEU!$V132&amp;DULIEU!$M132,LEN('CT131,331'!$M$3))='CT131,331'!$M$3,LEFT(DULIEU!$W132&amp;DULIEU!$M132,LEN('CT131,331'!$M$3))='CT131,331'!$M$3),DULIEU!H132,"")</f>
        <v/>
      </c>
      <c r="D140" s="853" t="str">
        <f>IF(OR(LEFT(DULIEU!$V132&amp;DULIEU!$M132,LEN('CT131,331'!$M$3))='CT131,331'!$M$3,LEFT(DULIEU!$W132&amp;DULIEU!$M132,LEN('CT131,331'!$M$3))='CT131,331'!$M$3),DULIEU!J132,"")</f>
        <v/>
      </c>
      <c r="E140" s="853" t="str">
        <f>IF(OR(LEFT(DULIEU!$V132&amp;DULIEU!$M132,LEN('CT131,331'!$M$3))='CT131,331'!$M$3,LEFT(DULIEU!$W132&amp;DULIEU!$M132,LEN('CT131,331'!$M$3))='CT131,331'!$M$3),DULIEU!E132,"")</f>
        <v/>
      </c>
      <c r="F140" s="1179" t="str">
        <f>IF(OR(LEFT(DULIEU!$V132&amp;DULIEU!$M132,LEN('CT131,331'!$M$3))='CT131,331'!$M$3,LEFT(DULIEU!$W132&amp;DULIEU!$M132,LEN('CT131,331'!$M$3))='CT131,331'!$M$3),DULIEU!O132,"")</f>
        <v/>
      </c>
      <c r="G140" s="853" t="str">
        <f>IF(E140="","",IF(LEFT(DULIEU!$V132&amp;DULIEU!$M132,LEN('CT131,331'!$M$3))='CT131,331'!$M$3,DULIEU!$W132,IF(LEFT(DULIEU!$W132&amp;DULIEU!$M132,LEN('CT131,331'!$M$3))='CT131,331'!$M$3,DULIEU!$V132)))</f>
        <v/>
      </c>
      <c r="H140" s="854" t="str">
        <f>IF(LEFT(DULIEU!$V132&amp;DULIEU!$M132,LEN('CT131,331'!$M$3))='CT131,331'!$M$3,DULIEU!$X132,"")</f>
        <v/>
      </c>
      <c r="I140" s="854" t="str">
        <f>IF(LEFT(DULIEU!$W132&amp;DULIEU!$M132,LEN('CT131,331'!$M$3))='CT131,331'!$M$3,DULIEU!$X132,"")</f>
        <v/>
      </c>
      <c r="J140" s="855">
        <f>MAX($J$13+SUBTOTAL(9,$H$15:H140)-SUBTOTAL(9,$I$15:I140)-$K$13,0)</f>
        <v>110001</v>
      </c>
      <c r="K140" s="855">
        <f>MAX($K$13+SUBTOTAL(9,$I$15:I140)-SUBTOTAL(9,$H$15:H140)-$J$13,0)</f>
        <v>0</v>
      </c>
      <c r="L140" s="846" t="str">
        <f t="shared" si="2"/>
        <v/>
      </c>
    </row>
    <row r="141" spans="2:12" hidden="1">
      <c r="B141" s="853" t="str">
        <f>IF(OR(LEFT(DULIEU!$V133&amp;DULIEU!$M133,LEN('CT131,331'!$M$3))='CT131,331'!$M$3,LEFT(DULIEU!$W133&amp;DULIEU!$M133,LEN('CT131,331'!$M$3))='CT131,331'!$M$3),DULIEU!D133,"")</f>
        <v/>
      </c>
      <c r="C141" s="853" t="str">
        <f>IF(OR(LEFT(DULIEU!$V133&amp;DULIEU!$M133,LEN('CT131,331'!$M$3))='CT131,331'!$M$3,LEFT(DULIEU!$W133&amp;DULIEU!$M133,LEN('CT131,331'!$M$3))='CT131,331'!$M$3),DULIEU!H133,"")</f>
        <v/>
      </c>
      <c r="D141" s="853" t="str">
        <f>IF(OR(LEFT(DULIEU!$V133&amp;DULIEU!$M133,LEN('CT131,331'!$M$3))='CT131,331'!$M$3,LEFT(DULIEU!$W133&amp;DULIEU!$M133,LEN('CT131,331'!$M$3))='CT131,331'!$M$3),DULIEU!J133,"")</f>
        <v/>
      </c>
      <c r="E141" s="853" t="str">
        <f>IF(OR(LEFT(DULIEU!$V133&amp;DULIEU!$M133,LEN('CT131,331'!$M$3))='CT131,331'!$M$3,LEFT(DULIEU!$W133&amp;DULIEU!$M133,LEN('CT131,331'!$M$3))='CT131,331'!$M$3),DULIEU!E133,"")</f>
        <v/>
      </c>
      <c r="F141" s="1179" t="str">
        <f>IF(OR(LEFT(DULIEU!$V133&amp;DULIEU!$M133,LEN('CT131,331'!$M$3))='CT131,331'!$M$3,LEFT(DULIEU!$W133&amp;DULIEU!$M133,LEN('CT131,331'!$M$3))='CT131,331'!$M$3),DULIEU!O133,"")</f>
        <v/>
      </c>
      <c r="G141" s="853" t="str">
        <f>IF(E141="","",IF(LEFT(DULIEU!$V133&amp;DULIEU!$M133,LEN('CT131,331'!$M$3))='CT131,331'!$M$3,DULIEU!$W133,IF(LEFT(DULIEU!$W133&amp;DULIEU!$M133,LEN('CT131,331'!$M$3))='CT131,331'!$M$3,DULIEU!$V133)))</f>
        <v/>
      </c>
      <c r="H141" s="854" t="str">
        <f>IF(LEFT(DULIEU!$V133&amp;DULIEU!$M133,LEN('CT131,331'!$M$3))='CT131,331'!$M$3,DULIEU!$X133,"")</f>
        <v/>
      </c>
      <c r="I141" s="854" t="str">
        <f>IF(LEFT(DULIEU!$W133&amp;DULIEU!$M133,LEN('CT131,331'!$M$3))='CT131,331'!$M$3,DULIEU!$X133,"")</f>
        <v/>
      </c>
      <c r="J141" s="855">
        <f>MAX($J$13+SUBTOTAL(9,$H$15:H141)-SUBTOTAL(9,$I$15:I141)-$K$13,0)</f>
        <v>110001</v>
      </c>
      <c r="K141" s="855">
        <f>MAX($K$13+SUBTOTAL(9,$I$15:I141)-SUBTOTAL(9,$H$15:H141)-$J$13,0)</f>
        <v>0</v>
      </c>
      <c r="L141" s="846" t="str">
        <f t="shared" si="2"/>
        <v/>
      </c>
    </row>
    <row r="142" spans="2:12" hidden="1">
      <c r="B142" s="853" t="str">
        <f>IF(OR(LEFT(DULIEU!$V134&amp;DULIEU!$M134,LEN('CT131,331'!$M$3))='CT131,331'!$M$3,LEFT(DULIEU!$W134&amp;DULIEU!$M134,LEN('CT131,331'!$M$3))='CT131,331'!$M$3),DULIEU!D134,"")</f>
        <v/>
      </c>
      <c r="C142" s="853" t="str">
        <f>IF(OR(LEFT(DULIEU!$V134&amp;DULIEU!$M134,LEN('CT131,331'!$M$3))='CT131,331'!$M$3,LEFT(DULIEU!$W134&amp;DULIEU!$M134,LEN('CT131,331'!$M$3))='CT131,331'!$M$3),DULIEU!H134,"")</f>
        <v/>
      </c>
      <c r="D142" s="853" t="str">
        <f>IF(OR(LEFT(DULIEU!$V134&amp;DULIEU!$M134,LEN('CT131,331'!$M$3))='CT131,331'!$M$3,LEFT(DULIEU!$W134&amp;DULIEU!$M134,LEN('CT131,331'!$M$3))='CT131,331'!$M$3),DULIEU!J134,"")</f>
        <v/>
      </c>
      <c r="E142" s="853" t="str">
        <f>IF(OR(LEFT(DULIEU!$V134&amp;DULIEU!$M134,LEN('CT131,331'!$M$3))='CT131,331'!$M$3,LEFT(DULIEU!$W134&amp;DULIEU!$M134,LEN('CT131,331'!$M$3))='CT131,331'!$M$3),DULIEU!E134,"")</f>
        <v/>
      </c>
      <c r="F142" s="1179" t="str">
        <f>IF(OR(LEFT(DULIEU!$V134&amp;DULIEU!$M134,LEN('CT131,331'!$M$3))='CT131,331'!$M$3,LEFT(DULIEU!$W134&amp;DULIEU!$M134,LEN('CT131,331'!$M$3))='CT131,331'!$M$3),DULIEU!O134,"")</f>
        <v/>
      </c>
      <c r="G142" s="853" t="str">
        <f>IF(E142="","",IF(LEFT(DULIEU!$V134&amp;DULIEU!$M134,LEN('CT131,331'!$M$3))='CT131,331'!$M$3,DULIEU!$W134,IF(LEFT(DULIEU!$W134&amp;DULIEU!$M134,LEN('CT131,331'!$M$3))='CT131,331'!$M$3,DULIEU!$V134)))</f>
        <v/>
      </c>
      <c r="H142" s="854" t="str">
        <f>IF(LEFT(DULIEU!$V134&amp;DULIEU!$M134,LEN('CT131,331'!$M$3))='CT131,331'!$M$3,DULIEU!$X134,"")</f>
        <v/>
      </c>
      <c r="I142" s="854" t="str">
        <f>IF(LEFT(DULIEU!$W134&amp;DULIEU!$M134,LEN('CT131,331'!$M$3))='CT131,331'!$M$3,DULIEU!$X134,"")</f>
        <v/>
      </c>
      <c r="J142" s="855">
        <f>MAX($J$13+SUBTOTAL(9,$H$15:H142)-SUBTOTAL(9,$I$15:I142)-$K$13,0)</f>
        <v>110001</v>
      </c>
      <c r="K142" s="855">
        <f>MAX($K$13+SUBTOTAL(9,$I$15:I142)-SUBTOTAL(9,$H$15:H142)-$J$13,0)</f>
        <v>0</v>
      </c>
      <c r="L142" s="846" t="str">
        <f t="shared" si="2"/>
        <v/>
      </c>
    </row>
    <row r="143" spans="2:12" hidden="1">
      <c r="B143" s="853" t="str">
        <f>IF(OR(LEFT(DULIEU!$V135&amp;DULIEU!$M135,LEN('CT131,331'!$M$3))='CT131,331'!$M$3,LEFT(DULIEU!$W135&amp;DULIEU!$M135,LEN('CT131,331'!$M$3))='CT131,331'!$M$3),DULIEU!D135,"")</f>
        <v/>
      </c>
      <c r="C143" s="853" t="str">
        <f>IF(OR(LEFT(DULIEU!$V135&amp;DULIEU!$M135,LEN('CT131,331'!$M$3))='CT131,331'!$M$3,LEFT(DULIEU!$W135&amp;DULIEU!$M135,LEN('CT131,331'!$M$3))='CT131,331'!$M$3),DULIEU!H135,"")</f>
        <v/>
      </c>
      <c r="D143" s="853" t="str">
        <f>IF(OR(LEFT(DULIEU!$V135&amp;DULIEU!$M135,LEN('CT131,331'!$M$3))='CT131,331'!$M$3,LEFT(DULIEU!$W135&amp;DULIEU!$M135,LEN('CT131,331'!$M$3))='CT131,331'!$M$3),DULIEU!J135,"")</f>
        <v/>
      </c>
      <c r="E143" s="853" t="str">
        <f>IF(OR(LEFT(DULIEU!$V135&amp;DULIEU!$M135,LEN('CT131,331'!$M$3))='CT131,331'!$M$3,LEFT(DULIEU!$W135&amp;DULIEU!$M135,LEN('CT131,331'!$M$3))='CT131,331'!$M$3),DULIEU!E135,"")</f>
        <v/>
      </c>
      <c r="F143" s="1179" t="str">
        <f>IF(OR(LEFT(DULIEU!$V135&amp;DULIEU!$M135,LEN('CT131,331'!$M$3))='CT131,331'!$M$3,LEFT(DULIEU!$W135&amp;DULIEU!$M135,LEN('CT131,331'!$M$3))='CT131,331'!$M$3),DULIEU!O135,"")</f>
        <v/>
      </c>
      <c r="G143" s="853" t="str">
        <f>IF(E143="","",IF(LEFT(DULIEU!$V135&amp;DULIEU!$M135,LEN('CT131,331'!$M$3))='CT131,331'!$M$3,DULIEU!$W135,IF(LEFT(DULIEU!$W135&amp;DULIEU!$M135,LEN('CT131,331'!$M$3))='CT131,331'!$M$3,DULIEU!$V135)))</f>
        <v/>
      </c>
      <c r="H143" s="854" t="str">
        <f>IF(LEFT(DULIEU!$V135&amp;DULIEU!$M135,LEN('CT131,331'!$M$3))='CT131,331'!$M$3,DULIEU!$X135,"")</f>
        <v/>
      </c>
      <c r="I143" s="854" t="str">
        <f>IF(LEFT(DULIEU!$W135&amp;DULIEU!$M135,LEN('CT131,331'!$M$3))='CT131,331'!$M$3,DULIEU!$X135,"")</f>
        <v/>
      </c>
      <c r="J143" s="855">
        <f>MAX($J$13+SUBTOTAL(9,$H$15:H143)-SUBTOTAL(9,$I$15:I143)-$K$13,0)</f>
        <v>110001</v>
      </c>
      <c r="K143" s="855">
        <f>MAX($K$13+SUBTOTAL(9,$I$15:I143)-SUBTOTAL(9,$H$15:H143)-$J$13,0)</f>
        <v>0</v>
      </c>
      <c r="L143" s="846" t="str">
        <f t="shared" si="2"/>
        <v/>
      </c>
    </row>
    <row r="144" spans="2:12" hidden="1">
      <c r="B144" s="853" t="str">
        <f>IF(OR(LEFT(DULIEU!$V136&amp;DULIEU!$M136,LEN('CT131,331'!$M$3))='CT131,331'!$M$3,LEFT(DULIEU!$W136&amp;DULIEU!$M136,LEN('CT131,331'!$M$3))='CT131,331'!$M$3),DULIEU!D136,"")</f>
        <v/>
      </c>
      <c r="C144" s="853" t="str">
        <f>IF(OR(LEFT(DULIEU!$V136&amp;DULIEU!$M136,LEN('CT131,331'!$M$3))='CT131,331'!$M$3,LEFT(DULIEU!$W136&amp;DULIEU!$M136,LEN('CT131,331'!$M$3))='CT131,331'!$M$3),DULIEU!H136,"")</f>
        <v/>
      </c>
      <c r="D144" s="853" t="str">
        <f>IF(OR(LEFT(DULIEU!$V136&amp;DULIEU!$M136,LEN('CT131,331'!$M$3))='CT131,331'!$M$3,LEFT(DULIEU!$W136&amp;DULIEU!$M136,LEN('CT131,331'!$M$3))='CT131,331'!$M$3),DULIEU!J136,"")</f>
        <v/>
      </c>
      <c r="E144" s="853" t="str">
        <f>IF(OR(LEFT(DULIEU!$V136&amp;DULIEU!$M136,LEN('CT131,331'!$M$3))='CT131,331'!$M$3,LEFT(DULIEU!$W136&amp;DULIEU!$M136,LEN('CT131,331'!$M$3))='CT131,331'!$M$3),DULIEU!E136,"")</f>
        <v/>
      </c>
      <c r="F144" s="1179" t="str">
        <f>IF(OR(LEFT(DULIEU!$V136&amp;DULIEU!$M136,LEN('CT131,331'!$M$3))='CT131,331'!$M$3,LEFT(DULIEU!$W136&amp;DULIEU!$M136,LEN('CT131,331'!$M$3))='CT131,331'!$M$3),DULIEU!O136,"")</f>
        <v/>
      </c>
      <c r="G144" s="853" t="str">
        <f>IF(E144="","",IF(LEFT(DULIEU!$V136&amp;DULIEU!$M136,LEN('CT131,331'!$M$3))='CT131,331'!$M$3,DULIEU!$W136,IF(LEFT(DULIEU!$W136&amp;DULIEU!$M136,LEN('CT131,331'!$M$3))='CT131,331'!$M$3,DULIEU!$V136)))</f>
        <v/>
      </c>
      <c r="H144" s="854" t="str">
        <f>IF(LEFT(DULIEU!$V136&amp;DULIEU!$M136,LEN('CT131,331'!$M$3))='CT131,331'!$M$3,DULIEU!$X136,"")</f>
        <v/>
      </c>
      <c r="I144" s="854" t="str">
        <f>IF(LEFT(DULIEU!$W136&amp;DULIEU!$M136,LEN('CT131,331'!$M$3))='CT131,331'!$M$3,DULIEU!$X136,"")</f>
        <v/>
      </c>
      <c r="J144" s="855">
        <f>MAX($J$13+SUBTOTAL(9,$H$15:H144)-SUBTOTAL(9,$I$15:I144)-$K$13,0)</f>
        <v>110001</v>
      </c>
      <c r="K144" s="855">
        <f>MAX($K$13+SUBTOTAL(9,$I$15:I144)-SUBTOTAL(9,$H$15:H144)-$J$13,0)</f>
        <v>0</v>
      </c>
      <c r="L144" s="846" t="str">
        <f t="shared" ref="L144:L207" si="3">IF(SUM(H144:I144)=0,"","x")</f>
        <v/>
      </c>
    </row>
    <row r="145" spans="2:12" hidden="1">
      <c r="B145" s="853" t="str">
        <f>IF(OR(LEFT(DULIEU!$V137&amp;DULIEU!$M137,LEN('CT131,331'!$M$3))='CT131,331'!$M$3,LEFT(DULIEU!$W137&amp;DULIEU!$M137,LEN('CT131,331'!$M$3))='CT131,331'!$M$3),DULIEU!D137,"")</f>
        <v/>
      </c>
      <c r="C145" s="853" t="str">
        <f>IF(OR(LEFT(DULIEU!$V137&amp;DULIEU!$M137,LEN('CT131,331'!$M$3))='CT131,331'!$M$3,LEFT(DULIEU!$W137&amp;DULIEU!$M137,LEN('CT131,331'!$M$3))='CT131,331'!$M$3),DULIEU!H137,"")</f>
        <v/>
      </c>
      <c r="D145" s="853" t="str">
        <f>IF(OR(LEFT(DULIEU!$V137&amp;DULIEU!$M137,LEN('CT131,331'!$M$3))='CT131,331'!$M$3,LEFT(DULIEU!$W137&amp;DULIEU!$M137,LEN('CT131,331'!$M$3))='CT131,331'!$M$3),DULIEU!J137,"")</f>
        <v/>
      </c>
      <c r="E145" s="853" t="str">
        <f>IF(OR(LEFT(DULIEU!$V137&amp;DULIEU!$M137,LEN('CT131,331'!$M$3))='CT131,331'!$M$3,LEFT(DULIEU!$W137&amp;DULIEU!$M137,LEN('CT131,331'!$M$3))='CT131,331'!$M$3),DULIEU!E137,"")</f>
        <v/>
      </c>
      <c r="F145" s="1179" t="str">
        <f>IF(OR(LEFT(DULIEU!$V137&amp;DULIEU!$M137,LEN('CT131,331'!$M$3))='CT131,331'!$M$3,LEFT(DULIEU!$W137&amp;DULIEU!$M137,LEN('CT131,331'!$M$3))='CT131,331'!$M$3),DULIEU!O137,"")</f>
        <v/>
      </c>
      <c r="G145" s="853" t="str">
        <f>IF(E145="","",IF(LEFT(DULIEU!$V137&amp;DULIEU!$M137,LEN('CT131,331'!$M$3))='CT131,331'!$M$3,DULIEU!$W137,IF(LEFT(DULIEU!$W137&amp;DULIEU!$M137,LEN('CT131,331'!$M$3))='CT131,331'!$M$3,DULIEU!$V137)))</f>
        <v/>
      </c>
      <c r="H145" s="854" t="str">
        <f>IF(LEFT(DULIEU!$V137&amp;DULIEU!$M137,LEN('CT131,331'!$M$3))='CT131,331'!$M$3,DULIEU!$X137,"")</f>
        <v/>
      </c>
      <c r="I145" s="854" t="str">
        <f>IF(LEFT(DULIEU!$W137&amp;DULIEU!$M137,LEN('CT131,331'!$M$3))='CT131,331'!$M$3,DULIEU!$X137,"")</f>
        <v/>
      </c>
      <c r="J145" s="855">
        <f>MAX($J$13+SUBTOTAL(9,$H$15:H145)-SUBTOTAL(9,$I$15:I145)-$K$13,0)</f>
        <v>110001</v>
      </c>
      <c r="K145" s="855">
        <f>MAX($K$13+SUBTOTAL(9,$I$15:I145)-SUBTOTAL(9,$H$15:H145)-$J$13,0)</f>
        <v>0</v>
      </c>
      <c r="L145" s="846" t="str">
        <f t="shared" si="3"/>
        <v/>
      </c>
    </row>
    <row r="146" spans="2:12" hidden="1">
      <c r="B146" s="853" t="str">
        <f>IF(OR(LEFT(DULIEU!$V138&amp;DULIEU!$M138,LEN('CT131,331'!$M$3))='CT131,331'!$M$3,LEFT(DULIEU!$W138&amp;DULIEU!$M138,LEN('CT131,331'!$M$3))='CT131,331'!$M$3),DULIEU!D138,"")</f>
        <v/>
      </c>
      <c r="C146" s="853" t="str">
        <f>IF(OR(LEFT(DULIEU!$V138&amp;DULIEU!$M138,LEN('CT131,331'!$M$3))='CT131,331'!$M$3,LEFT(DULIEU!$W138&amp;DULIEU!$M138,LEN('CT131,331'!$M$3))='CT131,331'!$M$3),DULIEU!H138,"")</f>
        <v/>
      </c>
      <c r="D146" s="853" t="str">
        <f>IF(OR(LEFT(DULIEU!$V138&amp;DULIEU!$M138,LEN('CT131,331'!$M$3))='CT131,331'!$M$3,LEFT(DULIEU!$W138&amp;DULIEU!$M138,LEN('CT131,331'!$M$3))='CT131,331'!$M$3),DULIEU!J138,"")</f>
        <v/>
      </c>
      <c r="E146" s="853" t="str">
        <f>IF(OR(LEFT(DULIEU!$V138&amp;DULIEU!$M138,LEN('CT131,331'!$M$3))='CT131,331'!$M$3,LEFT(DULIEU!$W138&amp;DULIEU!$M138,LEN('CT131,331'!$M$3))='CT131,331'!$M$3),DULIEU!E138,"")</f>
        <v/>
      </c>
      <c r="F146" s="1179" t="str">
        <f>IF(OR(LEFT(DULIEU!$V138&amp;DULIEU!$M138,LEN('CT131,331'!$M$3))='CT131,331'!$M$3,LEFT(DULIEU!$W138&amp;DULIEU!$M138,LEN('CT131,331'!$M$3))='CT131,331'!$M$3),DULIEU!O138,"")</f>
        <v/>
      </c>
      <c r="G146" s="853" t="str">
        <f>IF(E146="","",IF(LEFT(DULIEU!$V138&amp;DULIEU!$M138,LEN('CT131,331'!$M$3))='CT131,331'!$M$3,DULIEU!$W138,IF(LEFT(DULIEU!$W138&amp;DULIEU!$M138,LEN('CT131,331'!$M$3))='CT131,331'!$M$3,DULIEU!$V138)))</f>
        <v/>
      </c>
      <c r="H146" s="854" t="str">
        <f>IF(LEFT(DULIEU!$V138&amp;DULIEU!$M138,LEN('CT131,331'!$M$3))='CT131,331'!$M$3,DULIEU!$X138,"")</f>
        <v/>
      </c>
      <c r="I146" s="854" t="str">
        <f>IF(LEFT(DULIEU!$W138&amp;DULIEU!$M138,LEN('CT131,331'!$M$3))='CT131,331'!$M$3,DULIEU!$X138,"")</f>
        <v/>
      </c>
      <c r="J146" s="855">
        <f>MAX($J$13+SUBTOTAL(9,$H$15:H146)-SUBTOTAL(9,$I$15:I146)-$K$13,0)</f>
        <v>110001</v>
      </c>
      <c r="K146" s="855">
        <f>MAX($K$13+SUBTOTAL(9,$I$15:I146)-SUBTOTAL(9,$H$15:H146)-$J$13,0)</f>
        <v>0</v>
      </c>
      <c r="L146" s="846" t="str">
        <f t="shared" si="3"/>
        <v/>
      </c>
    </row>
    <row r="147" spans="2:12" hidden="1">
      <c r="B147" s="853" t="str">
        <f>IF(OR(LEFT(DULIEU!$V139&amp;DULIEU!$M139,LEN('CT131,331'!$M$3))='CT131,331'!$M$3,LEFT(DULIEU!$W139&amp;DULIEU!$M139,LEN('CT131,331'!$M$3))='CT131,331'!$M$3),DULIEU!D139,"")</f>
        <v/>
      </c>
      <c r="C147" s="853" t="str">
        <f>IF(OR(LEFT(DULIEU!$V139&amp;DULIEU!$M139,LEN('CT131,331'!$M$3))='CT131,331'!$M$3,LEFT(DULIEU!$W139&amp;DULIEU!$M139,LEN('CT131,331'!$M$3))='CT131,331'!$M$3),DULIEU!H139,"")</f>
        <v/>
      </c>
      <c r="D147" s="853" t="str">
        <f>IF(OR(LEFT(DULIEU!$V139&amp;DULIEU!$M139,LEN('CT131,331'!$M$3))='CT131,331'!$M$3,LEFT(DULIEU!$W139&amp;DULIEU!$M139,LEN('CT131,331'!$M$3))='CT131,331'!$M$3),DULIEU!J139,"")</f>
        <v/>
      </c>
      <c r="E147" s="853" t="str">
        <f>IF(OR(LEFT(DULIEU!$V139&amp;DULIEU!$M139,LEN('CT131,331'!$M$3))='CT131,331'!$M$3,LEFT(DULIEU!$W139&amp;DULIEU!$M139,LEN('CT131,331'!$M$3))='CT131,331'!$M$3),DULIEU!E139,"")</f>
        <v/>
      </c>
      <c r="F147" s="1179" t="str">
        <f>IF(OR(LEFT(DULIEU!$V139&amp;DULIEU!$M139,LEN('CT131,331'!$M$3))='CT131,331'!$M$3,LEFT(DULIEU!$W139&amp;DULIEU!$M139,LEN('CT131,331'!$M$3))='CT131,331'!$M$3),DULIEU!O139,"")</f>
        <v/>
      </c>
      <c r="G147" s="853" t="str">
        <f>IF(E147="","",IF(LEFT(DULIEU!$V139&amp;DULIEU!$M139,LEN('CT131,331'!$M$3))='CT131,331'!$M$3,DULIEU!$W139,IF(LEFT(DULIEU!$W139&amp;DULIEU!$M139,LEN('CT131,331'!$M$3))='CT131,331'!$M$3,DULIEU!$V139)))</f>
        <v/>
      </c>
      <c r="H147" s="854" t="str">
        <f>IF(LEFT(DULIEU!$V139&amp;DULIEU!$M139,LEN('CT131,331'!$M$3))='CT131,331'!$M$3,DULIEU!$X139,"")</f>
        <v/>
      </c>
      <c r="I147" s="854" t="str">
        <f>IF(LEFT(DULIEU!$W139&amp;DULIEU!$M139,LEN('CT131,331'!$M$3))='CT131,331'!$M$3,DULIEU!$X139,"")</f>
        <v/>
      </c>
      <c r="J147" s="855">
        <f>MAX($J$13+SUBTOTAL(9,$H$15:H147)-SUBTOTAL(9,$I$15:I147)-$K$13,0)</f>
        <v>110001</v>
      </c>
      <c r="K147" s="855">
        <f>MAX($K$13+SUBTOTAL(9,$I$15:I147)-SUBTOTAL(9,$H$15:H147)-$J$13,0)</f>
        <v>0</v>
      </c>
      <c r="L147" s="846" t="str">
        <f t="shared" si="3"/>
        <v/>
      </c>
    </row>
    <row r="148" spans="2:12" hidden="1">
      <c r="B148" s="853" t="str">
        <f>IF(OR(LEFT(DULIEU!$V140&amp;DULIEU!$M140,LEN('CT131,331'!$M$3))='CT131,331'!$M$3,LEFT(DULIEU!$W140&amp;DULIEU!$M140,LEN('CT131,331'!$M$3))='CT131,331'!$M$3),DULIEU!D140,"")</f>
        <v/>
      </c>
      <c r="C148" s="853" t="str">
        <f>IF(OR(LEFT(DULIEU!$V140&amp;DULIEU!$M140,LEN('CT131,331'!$M$3))='CT131,331'!$M$3,LEFT(DULIEU!$W140&amp;DULIEU!$M140,LEN('CT131,331'!$M$3))='CT131,331'!$M$3),DULIEU!H140,"")</f>
        <v/>
      </c>
      <c r="D148" s="853" t="str">
        <f>IF(OR(LEFT(DULIEU!$V140&amp;DULIEU!$M140,LEN('CT131,331'!$M$3))='CT131,331'!$M$3,LEFT(DULIEU!$W140&amp;DULIEU!$M140,LEN('CT131,331'!$M$3))='CT131,331'!$M$3),DULIEU!J140,"")</f>
        <v/>
      </c>
      <c r="E148" s="853" t="str">
        <f>IF(OR(LEFT(DULIEU!$V140&amp;DULIEU!$M140,LEN('CT131,331'!$M$3))='CT131,331'!$M$3,LEFT(DULIEU!$W140&amp;DULIEU!$M140,LEN('CT131,331'!$M$3))='CT131,331'!$M$3),DULIEU!E140,"")</f>
        <v/>
      </c>
      <c r="F148" s="1179" t="str">
        <f>IF(OR(LEFT(DULIEU!$V140&amp;DULIEU!$M140,LEN('CT131,331'!$M$3))='CT131,331'!$M$3,LEFT(DULIEU!$W140&amp;DULIEU!$M140,LEN('CT131,331'!$M$3))='CT131,331'!$M$3),DULIEU!O140,"")</f>
        <v/>
      </c>
      <c r="G148" s="853" t="str">
        <f>IF(E148="","",IF(LEFT(DULIEU!$V140&amp;DULIEU!$M140,LEN('CT131,331'!$M$3))='CT131,331'!$M$3,DULIEU!$W140,IF(LEFT(DULIEU!$W140&amp;DULIEU!$M140,LEN('CT131,331'!$M$3))='CT131,331'!$M$3,DULIEU!$V140)))</f>
        <v/>
      </c>
      <c r="H148" s="854" t="str">
        <f>IF(LEFT(DULIEU!$V140&amp;DULIEU!$M140,LEN('CT131,331'!$M$3))='CT131,331'!$M$3,DULIEU!$X140,"")</f>
        <v/>
      </c>
      <c r="I148" s="854" t="str">
        <f>IF(LEFT(DULIEU!$W140&amp;DULIEU!$M140,LEN('CT131,331'!$M$3))='CT131,331'!$M$3,DULIEU!$X140,"")</f>
        <v/>
      </c>
      <c r="J148" s="855">
        <f>MAX($J$13+SUBTOTAL(9,$H$15:H148)-SUBTOTAL(9,$I$15:I148)-$K$13,0)</f>
        <v>110001</v>
      </c>
      <c r="K148" s="855">
        <f>MAX($K$13+SUBTOTAL(9,$I$15:I148)-SUBTOTAL(9,$H$15:H148)-$J$13,0)</f>
        <v>0</v>
      </c>
      <c r="L148" s="846" t="str">
        <f t="shared" si="3"/>
        <v/>
      </c>
    </row>
    <row r="149" spans="2:12" hidden="1">
      <c r="B149" s="853" t="str">
        <f>IF(OR(LEFT(DULIEU!$V141&amp;DULIEU!$M141,LEN('CT131,331'!$M$3))='CT131,331'!$M$3,LEFT(DULIEU!$W141&amp;DULIEU!$M141,LEN('CT131,331'!$M$3))='CT131,331'!$M$3),DULIEU!D141,"")</f>
        <v/>
      </c>
      <c r="C149" s="853" t="str">
        <f>IF(OR(LEFT(DULIEU!$V141&amp;DULIEU!$M141,LEN('CT131,331'!$M$3))='CT131,331'!$M$3,LEFT(DULIEU!$W141&amp;DULIEU!$M141,LEN('CT131,331'!$M$3))='CT131,331'!$M$3),DULIEU!H141,"")</f>
        <v/>
      </c>
      <c r="D149" s="853" t="str">
        <f>IF(OR(LEFT(DULIEU!$V141&amp;DULIEU!$M141,LEN('CT131,331'!$M$3))='CT131,331'!$M$3,LEFT(DULIEU!$W141&amp;DULIEU!$M141,LEN('CT131,331'!$M$3))='CT131,331'!$M$3),DULIEU!J141,"")</f>
        <v/>
      </c>
      <c r="E149" s="853" t="str">
        <f>IF(OR(LEFT(DULIEU!$V141&amp;DULIEU!$M141,LEN('CT131,331'!$M$3))='CT131,331'!$M$3,LEFT(DULIEU!$W141&amp;DULIEU!$M141,LEN('CT131,331'!$M$3))='CT131,331'!$M$3),DULIEU!E141,"")</f>
        <v/>
      </c>
      <c r="F149" s="1179" t="str">
        <f>IF(OR(LEFT(DULIEU!$V141&amp;DULIEU!$M141,LEN('CT131,331'!$M$3))='CT131,331'!$M$3,LEFT(DULIEU!$W141&amp;DULIEU!$M141,LEN('CT131,331'!$M$3))='CT131,331'!$M$3),DULIEU!O141,"")</f>
        <v/>
      </c>
      <c r="G149" s="853" t="str">
        <f>IF(E149="","",IF(LEFT(DULIEU!$V141&amp;DULIEU!$M141,LEN('CT131,331'!$M$3))='CT131,331'!$M$3,DULIEU!$W141,IF(LEFT(DULIEU!$W141&amp;DULIEU!$M141,LEN('CT131,331'!$M$3))='CT131,331'!$M$3,DULIEU!$V141)))</f>
        <v/>
      </c>
      <c r="H149" s="854" t="str">
        <f>IF(LEFT(DULIEU!$V141&amp;DULIEU!$M141,LEN('CT131,331'!$M$3))='CT131,331'!$M$3,DULIEU!$X141,"")</f>
        <v/>
      </c>
      <c r="I149" s="854" t="str">
        <f>IF(LEFT(DULIEU!$W141&amp;DULIEU!$M141,LEN('CT131,331'!$M$3))='CT131,331'!$M$3,DULIEU!$X141,"")</f>
        <v/>
      </c>
      <c r="J149" s="855">
        <f>MAX($J$13+SUBTOTAL(9,$H$15:H149)-SUBTOTAL(9,$I$15:I149)-$K$13,0)</f>
        <v>110001</v>
      </c>
      <c r="K149" s="855">
        <f>MAX($K$13+SUBTOTAL(9,$I$15:I149)-SUBTOTAL(9,$H$15:H149)-$J$13,0)</f>
        <v>0</v>
      </c>
      <c r="L149" s="846" t="str">
        <f t="shared" si="3"/>
        <v/>
      </c>
    </row>
    <row r="150" spans="2:12" hidden="1">
      <c r="B150" s="853" t="str">
        <f>IF(OR(LEFT(DULIEU!$V142&amp;DULIEU!$M142,LEN('CT131,331'!$M$3))='CT131,331'!$M$3,LEFT(DULIEU!$W142&amp;DULIEU!$M142,LEN('CT131,331'!$M$3))='CT131,331'!$M$3),DULIEU!D142,"")</f>
        <v/>
      </c>
      <c r="C150" s="853" t="str">
        <f>IF(OR(LEFT(DULIEU!$V142&amp;DULIEU!$M142,LEN('CT131,331'!$M$3))='CT131,331'!$M$3,LEFT(DULIEU!$W142&amp;DULIEU!$M142,LEN('CT131,331'!$M$3))='CT131,331'!$M$3),DULIEU!H142,"")</f>
        <v/>
      </c>
      <c r="D150" s="853" t="str">
        <f>IF(OR(LEFT(DULIEU!$V142&amp;DULIEU!$M142,LEN('CT131,331'!$M$3))='CT131,331'!$M$3,LEFT(DULIEU!$W142&amp;DULIEU!$M142,LEN('CT131,331'!$M$3))='CT131,331'!$M$3),DULIEU!J142,"")</f>
        <v/>
      </c>
      <c r="E150" s="853" t="str">
        <f>IF(OR(LEFT(DULIEU!$V142&amp;DULIEU!$M142,LEN('CT131,331'!$M$3))='CT131,331'!$M$3,LEFT(DULIEU!$W142&amp;DULIEU!$M142,LEN('CT131,331'!$M$3))='CT131,331'!$M$3),DULIEU!E142,"")</f>
        <v/>
      </c>
      <c r="F150" s="1179" t="str">
        <f>IF(OR(LEFT(DULIEU!$V142&amp;DULIEU!$M142,LEN('CT131,331'!$M$3))='CT131,331'!$M$3,LEFT(DULIEU!$W142&amp;DULIEU!$M142,LEN('CT131,331'!$M$3))='CT131,331'!$M$3),DULIEU!O142,"")</f>
        <v/>
      </c>
      <c r="G150" s="853" t="str">
        <f>IF(E150="","",IF(LEFT(DULIEU!$V142&amp;DULIEU!$M142,LEN('CT131,331'!$M$3))='CT131,331'!$M$3,DULIEU!$W142,IF(LEFT(DULIEU!$W142&amp;DULIEU!$M142,LEN('CT131,331'!$M$3))='CT131,331'!$M$3,DULIEU!$V142)))</f>
        <v/>
      </c>
      <c r="H150" s="854" t="str">
        <f>IF(LEFT(DULIEU!$V142&amp;DULIEU!$M142,LEN('CT131,331'!$M$3))='CT131,331'!$M$3,DULIEU!$X142,"")</f>
        <v/>
      </c>
      <c r="I150" s="854" t="str">
        <f>IF(LEFT(DULIEU!$W142&amp;DULIEU!$M142,LEN('CT131,331'!$M$3))='CT131,331'!$M$3,DULIEU!$X142,"")</f>
        <v/>
      </c>
      <c r="J150" s="855">
        <f>MAX($J$13+SUBTOTAL(9,$H$15:H150)-SUBTOTAL(9,$I$15:I150)-$K$13,0)</f>
        <v>110001</v>
      </c>
      <c r="K150" s="855">
        <f>MAX($K$13+SUBTOTAL(9,$I$15:I150)-SUBTOTAL(9,$H$15:H150)-$J$13,0)</f>
        <v>0</v>
      </c>
      <c r="L150" s="846" t="str">
        <f t="shared" si="3"/>
        <v/>
      </c>
    </row>
    <row r="151" spans="2:12" hidden="1">
      <c r="B151" s="853" t="str">
        <f>IF(OR(LEFT(DULIEU!$V143&amp;DULIEU!$M143,LEN('CT131,331'!$M$3))='CT131,331'!$M$3,LEFT(DULIEU!$W143&amp;DULIEU!$M143,LEN('CT131,331'!$M$3))='CT131,331'!$M$3),DULIEU!D143,"")</f>
        <v/>
      </c>
      <c r="C151" s="853" t="str">
        <f>IF(OR(LEFT(DULIEU!$V143&amp;DULIEU!$M143,LEN('CT131,331'!$M$3))='CT131,331'!$M$3,LEFT(DULIEU!$W143&amp;DULIEU!$M143,LEN('CT131,331'!$M$3))='CT131,331'!$M$3),DULIEU!H143,"")</f>
        <v/>
      </c>
      <c r="D151" s="853" t="str">
        <f>IF(OR(LEFT(DULIEU!$V143&amp;DULIEU!$M143,LEN('CT131,331'!$M$3))='CT131,331'!$M$3,LEFT(DULIEU!$W143&amp;DULIEU!$M143,LEN('CT131,331'!$M$3))='CT131,331'!$M$3),DULIEU!J143,"")</f>
        <v/>
      </c>
      <c r="E151" s="853" t="str">
        <f>IF(OR(LEFT(DULIEU!$V143&amp;DULIEU!$M143,LEN('CT131,331'!$M$3))='CT131,331'!$M$3,LEFT(DULIEU!$W143&amp;DULIEU!$M143,LEN('CT131,331'!$M$3))='CT131,331'!$M$3),DULIEU!E143,"")</f>
        <v/>
      </c>
      <c r="F151" s="1179" t="str">
        <f>IF(OR(LEFT(DULIEU!$V143&amp;DULIEU!$M143,LEN('CT131,331'!$M$3))='CT131,331'!$M$3,LEFT(DULIEU!$W143&amp;DULIEU!$M143,LEN('CT131,331'!$M$3))='CT131,331'!$M$3),DULIEU!O143,"")</f>
        <v/>
      </c>
      <c r="G151" s="853" t="str">
        <f>IF(E151="","",IF(LEFT(DULIEU!$V143&amp;DULIEU!$M143,LEN('CT131,331'!$M$3))='CT131,331'!$M$3,DULIEU!$W143,IF(LEFT(DULIEU!$W143&amp;DULIEU!$M143,LEN('CT131,331'!$M$3))='CT131,331'!$M$3,DULIEU!$V143)))</f>
        <v/>
      </c>
      <c r="H151" s="854" t="str">
        <f>IF(LEFT(DULIEU!$V143&amp;DULIEU!$M143,LEN('CT131,331'!$M$3))='CT131,331'!$M$3,DULIEU!$X143,"")</f>
        <v/>
      </c>
      <c r="I151" s="854" t="str">
        <f>IF(LEFT(DULIEU!$W143&amp;DULIEU!$M143,LEN('CT131,331'!$M$3))='CT131,331'!$M$3,DULIEU!$X143,"")</f>
        <v/>
      </c>
      <c r="J151" s="855">
        <f>MAX($J$13+SUBTOTAL(9,$H$15:H151)-SUBTOTAL(9,$I$15:I151)-$K$13,0)</f>
        <v>110001</v>
      </c>
      <c r="K151" s="855">
        <f>MAX($K$13+SUBTOTAL(9,$I$15:I151)-SUBTOTAL(9,$H$15:H151)-$J$13,0)</f>
        <v>0</v>
      </c>
      <c r="L151" s="846" t="str">
        <f t="shared" si="3"/>
        <v/>
      </c>
    </row>
    <row r="152" spans="2:12" hidden="1">
      <c r="B152" s="853" t="str">
        <f>IF(OR(LEFT(DULIEU!$V144&amp;DULIEU!$M144,LEN('CT131,331'!$M$3))='CT131,331'!$M$3,LEFT(DULIEU!$W144&amp;DULIEU!$M144,LEN('CT131,331'!$M$3))='CT131,331'!$M$3),DULIEU!D144,"")</f>
        <v/>
      </c>
      <c r="C152" s="853" t="str">
        <f>IF(OR(LEFT(DULIEU!$V144&amp;DULIEU!$M144,LEN('CT131,331'!$M$3))='CT131,331'!$M$3,LEFT(DULIEU!$W144&amp;DULIEU!$M144,LEN('CT131,331'!$M$3))='CT131,331'!$M$3),DULIEU!H144,"")</f>
        <v/>
      </c>
      <c r="D152" s="853" t="str">
        <f>IF(OR(LEFT(DULIEU!$V144&amp;DULIEU!$M144,LEN('CT131,331'!$M$3))='CT131,331'!$M$3,LEFT(DULIEU!$W144&amp;DULIEU!$M144,LEN('CT131,331'!$M$3))='CT131,331'!$M$3),DULIEU!J144,"")</f>
        <v/>
      </c>
      <c r="E152" s="853" t="str">
        <f>IF(OR(LEFT(DULIEU!$V144&amp;DULIEU!$M144,LEN('CT131,331'!$M$3))='CT131,331'!$M$3,LEFT(DULIEU!$W144&amp;DULIEU!$M144,LEN('CT131,331'!$M$3))='CT131,331'!$M$3),DULIEU!E144,"")</f>
        <v/>
      </c>
      <c r="F152" s="1179" t="str">
        <f>IF(OR(LEFT(DULIEU!$V144&amp;DULIEU!$M144,LEN('CT131,331'!$M$3))='CT131,331'!$M$3,LEFT(DULIEU!$W144&amp;DULIEU!$M144,LEN('CT131,331'!$M$3))='CT131,331'!$M$3),DULIEU!O144,"")</f>
        <v/>
      </c>
      <c r="G152" s="853" t="str">
        <f>IF(E152="","",IF(LEFT(DULIEU!$V144&amp;DULIEU!$M144,LEN('CT131,331'!$M$3))='CT131,331'!$M$3,DULIEU!$W144,IF(LEFT(DULIEU!$W144&amp;DULIEU!$M144,LEN('CT131,331'!$M$3))='CT131,331'!$M$3,DULIEU!$V144)))</f>
        <v/>
      </c>
      <c r="H152" s="854" t="str">
        <f>IF(LEFT(DULIEU!$V144&amp;DULIEU!$M144,LEN('CT131,331'!$M$3))='CT131,331'!$M$3,DULIEU!$X144,"")</f>
        <v/>
      </c>
      <c r="I152" s="854" t="str">
        <f>IF(LEFT(DULIEU!$W144&amp;DULIEU!$M144,LEN('CT131,331'!$M$3))='CT131,331'!$M$3,DULIEU!$X144,"")</f>
        <v/>
      </c>
      <c r="J152" s="855">
        <f>MAX($J$13+SUBTOTAL(9,$H$15:H152)-SUBTOTAL(9,$I$15:I152)-$K$13,0)</f>
        <v>110001</v>
      </c>
      <c r="K152" s="855">
        <f>MAX($K$13+SUBTOTAL(9,$I$15:I152)-SUBTOTAL(9,$H$15:H152)-$J$13,0)</f>
        <v>0</v>
      </c>
      <c r="L152" s="846" t="str">
        <f t="shared" si="3"/>
        <v/>
      </c>
    </row>
    <row r="153" spans="2:12" hidden="1">
      <c r="B153" s="853" t="str">
        <f>IF(OR(LEFT(DULIEU!$V145&amp;DULIEU!$M145,LEN('CT131,331'!$M$3))='CT131,331'!$M$3,LEFT(DULIEU!$W145&amp;DULIEU!$M145,LEN('CT131,331'!$M$3))='CT131,331'!$M$3),DULIEU!D145,"")</f>
        <v/>
      </c>
      <c r="C153" s="853" t="str">
        <f>IF(OR(LEFT(DULIEU!$V145&amp;DULIEU!$M145,LEN('CT131,331'!$M$3))='CT131,331'!$M$3,LEFT(DULIEU!$W145&amp;DULIEU!$M145,LEN('CT131,331'!$M$3))='CT131,331'!$M$3),DULIEU!H145,"")</f>
        <v/>
      </c>
      <c r="D153" s="853" t="str">
        <f>IF(OR(LEFT(DULIEU!$V145&amp;DULIEU!$M145,LEN('CT131,331'!$M$3))='CT131,331'!$M$3,LEFT(DULIEU!$W145&amp;DULIEU!$M145,LEN('CT131,331'!$M$3))='CT131,331'!$M$3),DULIEU!J145,"")</f>
        <v/>
      </c>
      <c r="E153" s="853" t="str">
        <f>IF(OR(LEFT(DULIEU!$V145&amp;DULIEU!$M145,LEN('CT131,331'!$M$3))='CT131,331'!$M$3,LEFT(DULIEU!$W145&amp;DULIEU!$M145,LEN('CT131,331'!$M$3))='CT131,331'!$M$3),DULIEU!E145,"")</f>
        <v/>
      </c>
      <c r="F153" s="1179" t="str">
        <f>IF(OR(LEFT(DULIEU!$V145&amp;DULIEU!$M145,LEN('CT131,331'!$M$3))='CT131,331'!$M$3,LEFT(DULIEU!$W145&amp;DULIEU!$M145,LEN('CT131,331'!$M$3))='CT131,331'!$M$3),DULIEU!O145,"")</f>
        <v/>
      </c>
      <c r="G153" s="853" t="str">
        <f>IF(E153="","",IF(LEFT(DULIEU!$V145&amp;DULIEU!$M145,LEN('CT131,331'!$M$3))='CT131,331'!$M$3,DULIEU!$W145,IF(LEFT(DULIEU!$W145&amp;DULIEU!$M145,LEN('CT131,331'!$M$3))='CT131,331'!$M$3,DULIEU!$V145)))</f>
        <v/>
      </c>
      <c r="H153" s="854" t="str">
        <f>IF(LEFT(DULIEU!$V145&amp;DULIEU!$M145,LEN('CT131,331'!$M$3))='CT131,331'!$M$3,DULIEU!$X145,"")</f>
        <v/>
      </c>
      <c r="I153" s="854" t="str">
        <f>IF(LEFT(DULIEU!$W145&amp;DULIEU!$M145,LEN('CT131,331'!$M$3))='CT131,331'!$M$3,DULIEU!$X145,"")</f>
        <v/>
      </c>
      <c r="J153" s="855">
        <f>MAX($J$13+SUBTOTAL(9,$H$15:H153)-SUBTOTAL(9,$I$15:I153)-$K$13,0)</f>
        <v>110001</v>
      </c>
      <c r="K153" s="855">
        <f>MAX($K$13+SUBTOTAL(9,$I$15:I153)-SUBTOTAL(9,$H$15:H153)-$J$13,0)</f>
        <v>0</v>
      </c>
      <c r="L153" s="846" t="str">
        <f t="shared" si="3"/>
        <v/>
      </c>
    </row>
    <row r="154" spans="2:12" hidden="1">
      <c r="B154" s="853" t="str">
        <f>IF(OR(LEFT(DULIEU!$V146&amp;DULIEU!$M146,LEN('CT131,331'!$M$3))='CT131,331'!$M$3,LEFT(DULIEU!$W146&amp;DULIEU!$M146,LEN('CT131,331'!$M$3))='CT131,331'!$M$3),DULIEU!D146,"")</f>
        <v/>
      </c>
      <c r="C154" s="853" t="str">
        <f>IF(OR(LEFT(DULIEU!$V146&amp;DULIEU!$M146,LEN('CT131,331'!$M$3))='CT131,331'!$M$3,LEFT(DULIEU!$W146&amp;DULIEU!$M146,LEN('CT131,331'!$M$3))='CT131,331'!$M$3),DULIEU!H146,"")</f>
        <v/>
      </c>
      <c r="D154" s="853" t="str">
        <f>IF(OR(LEFT(DULIEU!$V146&amp;DULIEU!$M146,LEN('CT131,331'!$M$3))='CT131,331'!$M$3,LEFT(DULIEU!$W146&amp;DULIEU!$M146,LEN('CT131,331'!$M$3))='CT131,331'!$M$3),DULIEU!J146,"")</f>
        <v/>
      </c>
      <c r="E154" s="853" t="str">
        <f>IF(OR(LEFT(DULIEU!$V146&amp;DULIEU!$M146,LEN('CT131,331'!$M$3))='CT131,331'!$M$3,LEFT(DULIEU!$W146&amp;DULIEU!$M146,LEN('CT131,331'!$M$3))='CT131,331'!$M$3),DULIEU!E146,"")</f>
        <v/>
      </c>
      <c r="F154" s="1179" t="str">
        <f>IF(OR(LEFT(DULIEU!$V146&amp;DULIEU!$M146,LEN('CT131,331'!$M$3))='CT131,331'!$M$3,LEFT(DULIEU!$W146&amp;DULIEU!$M146,LEN('CT131,331'!$M$3))='CT131,331'!$M$3),DULIEU!O146,"")</f>
        <v/>
      </c>
      <c r="G154" s="853" t="str">
        <f>IF(E154="","",IF(LEFT(DULIEU!$V146&amp;DULIEU!$M146,LEN('CT131,331'!$M$3))='CT131,331'!$M$3,DULIEU!$W146,IF(LEFT(DULIEU!$W146&amp;DULIEU!$M146,LEN('CT131,331'!$M$3))='CT131,331'!$M$3,DULIEU!$V146)))</f>
        <v/>
      </c>
      <c r="H154" s="854" t="str">
        <f>IF(LEFT(DULIEU!$V146&amp;DULIEU!$M146,LEN('CT131,331'!$M$3))='CT131,331'!$M$3,DULIEU!$X146,"")</f>
        <v/>
      </c>
      <c r="I154" s="854" t="str">
        <f>IF(LEFT(DULIEU!$W146&amp;DULIEU!$M146,LEN('CT131,331'!$M$3))='CT131,331'!$M$3,DULIEU!$X146,"")</f>
        <v/>
      </c>
      <c r="J154" s="855">
        <f>MAX($J$13+SUBTOTAL(9,$H$15:H154)-SUBTOTAL(9,$I$15:I154)-$K$13,0)</f>
        <v>110001</v>
      </c>
      <c r="K154" s="855">
        <f>MAX($K$13+SUBTOTAL(9,$I$15:I154)-SUBTOTAL(9,$H$15:H154)-$J$13,0)</f>
        <v>0</v>
      </c>
      <c r="L154" s="846" t="str">
        <f t="shared" si="3"/>
        <v/>
      </c>
    </row>
    <row r="155" spans="2:12" hidden="1">
      <c r="B155" s="853" t="str">
        <f>IF(OR(LEFT(DULIEU!$V147&amp;DULIEU!$M147,LEN('CT131,331'!$M$3))='CT131,331'!$M$3,LEFT(DULIEU!$W147&amp;DULIEU!$M147,LEN('CT131,331'!$M$3))='CT131,331'!$M$3),DULIEU!D147,"")</f>
        <v/>
      </c>
      <c r="C155" s="853" t="str">
        <f>IF(OR(LEFT(DULIEU!$V147&amp;DULIEU!$M147,LEN('CT131,331'!$M$3))='CT131,331'!$M$3,LEFT(DULIEU!$W147&amp;DULIEU!$M147,LEN('CT131,331'!$M$3))='CT131,331'!$M$3),DULIEU!H147,"")</f>
        <v/>
      </c>
      <c r="D155" s="853" t="str">
        <f>IF(OR(LEFT(DULIEU!$V147&amp;DULIEU!$M147,LEN('CT131,331'!$M$3))='CT131,331'!$M$3,LEFT(DULIEU!$W147&amp;DULIEU!$M147,LEN('CT131,331'!$M$3))='CT131,331'!$M$3),DULIEU!J147,"")</f>
        <v/>
      </c>
      <c r="E155" s="853" t="str">
        <f>IF(OR(LEFT(DULIEU!$V147&amp;DULIEU!$M147,LEN('CT131,331'!$M$3))='CT131,331'!$M$3,LEFT(DULIEU!$W147&amp;DULIEU!$M147,LEN('CT131,331'!$M$3))='CT131,331'!$M$3),DULIEU!E147,"")</f>
        <v/>
      </c>
      <c r="F155" s="1179" t="str">
        <f>IF(OR(LEFT(DULIEU!$V147&amp;DULIEU!$M147,LEN('CT131,331'!$M$3))='CT131,331'!$M$3,LEFT(DULIEU!$W147&amp;DULIEU!$M147,LEN('CT131,331'!$M$3))='CT131,331'!$M$3),DULIEU!O147,"")</f>
        <v/>
      </c>
      <c r="G155" s="853" t="str">
        <f>IF(E155="","",IF(LEFT(DULIEU!$V147&amp;DULIEU!$M147,LEN('CT131,331'!$M$3))='CT131,331'!$M$3,DULIEU!$W147,IF(LEFT(DULIEU!$W147&amp;DULIEU!$M147,LEN('CT131,331'!$M$3))='CT131,331'!$M$3,DULIEU!$V147)))</f>
        <v/>
      </c>
      <c r="H155" s="854" t="str">
        <f>IF(LEFT(DULIEU!$V147&amp;DULIEU!$M147,LEN('CT131,331'!$M$3))='CT131,331'!$M$3,DULIEU!$X147,"")</f>
        <v/>
      </c>
      <c r="I155" s="854" t="str">
        <f>IF(LEFT(DULIEU!$W147&amp;DULIEU!$M147,LEN('CT131,331'!$M$3))='CT131,331'!$M$3,DULIEU!$X147,"")</f>
        <v/>
      </c>
      <c r="J155" s="855">
        <f>MAX($J$13+SUBTOTAL(9,$H$15:H155)-SUBTOTAL(9,$I$15:I155)-$K$13,0)</f>
        <v>110001</v>
      </c>
      <c r="K155" s="855">
        <f>MAX($K$13+SUBTOTAL(9,$I$15:I155)-SUBTOTAL(9,$H$15:H155)-$J$13,0)</f>
        <v>0</v>
      </c>
      <c r="L155" s="846" t="str">
        <f t="shared" si="3"/>
        <v/>
      </c>
    </row>
    <row r="156" spans="2:12" hidden="1">
      <c r="B156" s="853" t="str">
        <f>IF(OR(LEFT(DULIEU!$V148&amp;DULIEU!$M148,LEN('CT131,331'!$M$3))='CT131,331'!$M$3,LEFT(DULIEU!$W148&amp;DULIEU!$M148,LEN('CT131,331'!$M$3))='CT131,331'!$M$3),DULIEU!D148,"")</f>
        <v/>
      </c>
      <c r="C156" s="853" t="str">
        <f>IF(OR(LEFT(DULIEU!$V148&amp;DULIEU!$M148,LEN('CT131,331'!$M$3))='CT131,331'!$M$3,LEFT(DULIEU!$W148&amp;DULIEU!$M148,LEN('CT131,331'!$M$3))='CT131,331'!$M$3),DULIEU!H148,"")</f>
        <v/>
      </c>
      <c r="D156" s="853" t="str">
        <f>IF(OR(LEFT(DULIEU!$V148&amp;DULIEU!$M148,LEN('CT131,331'!$M$3))='CT131,331'!$M$3,LEFT(DULIEU!$W148&amp;DULIEU!$M148,LEN('CT131,331'!$M$3))='CT131,331'!$M$3),DULIEU!J148,"")</f>
        <v/>
      </c>
      <c r="E156" s="853" t="str">
        <f>IF(OR(LEFT(DULIEU!$V148&amp;DULIEU!$M148,LEN('CT131,331'!$M$3))='CT131,331'!$M$3,LEFT(DULIEU!$W148&amp;DULIEU!$M148,LEN('CT131,331'!$M$3))='CT131,331'!$M$3),DULIEU!E148,"")</f>
        <v/>
      </c>
      <c r="F156" s="1179" t="str">
        <f>IF(OR(LEFT(DULIEU!$V148&amp;DULIEU!$M148,LEN('CT131,331'!$M$3))='CT131,331'!$M$3,LEFT(DULIEU!$W148&amp;DULIEU!$M148,LEN('CT131,331'!$M$3))='CT131,331'!$M$3),DULIEU!O148,"")</f>
        <v/>
      </c>
      <c r="G156" s="853" t="str">
        <f>IF(E156="","",IF(LEFT(DULIEU!$V148&amp;DULIEU!$M148,LEN('CT131,331'!$M$3))='CT131,331'!$M$3,DULIEU!$W148,IF(LEFT(DULIEU!$W148&amp;DULIEU!$M148,LEN('CT131,331'!$M$3))='CT131,331'!$M$3,DULIEU!$V148)))</f>
        <v/>
      </c>
      <c r="H156" s="854" t="str">
        <f>IF(LEFT(DULIEU!$V148&amp;DULIEU!$M148,LEN('CT131,331'!$M$3))='CT131,331'!$M$3,DULIEU!$X148,"")</f>
        <v/>
      </c>
      <c r="I156" s="854" t="str">
        <f>IF(LEFT(DULIEU!$W148&amp;DULIEU!$M148,LEN('CT131,331'!$M$3))='CT131,331'!$M$3,DULIEU!$X148,"")</f>
        <v/>
      </c>
      <c r="J156" s="855">
        <f>MAX($J$13+SUBTOTAL(9,$H$15:H156)-SUBTOTAL(9,$I$15:I156)-$K$13,0)</f>
        <v>110001</v>
      </c>
      <c r="K156" s="855">
        <f>MAX($K$13+SUBTOTAL(9,$I$15:I156)-SUBTOTAL(9,$H$15:H156)-$J$13,0)</f>
        <v>0</v>
      </c>
      <c r="L156" s="846" t="str">
        <f t="shared" si="3"/>
        <v/>
      </c>
    </row>
    <row r="157" spans="2:12" hidden="1">
      <c r="B157" s="853" t="str">
        <f>IF(OR(LEFT(DULIEU!$V149&amp;DULIEU!$M149,LEN('CT131,331'!$M$3))='CT131,331'!$M$3,LEFT(DULIEU!$W149&amp;DULIEU!$M149,LEN('CT131,331'!$M$3))='CT131,331'!$M$3),DULIEU!D149,"")</f>
        <v/>
      </c>
      <c r="C157" s="853" t="str">
        <f>IF(OR(LEFT(DULIEU!$V149&amp;DULIEU!$M149,LEN('CT131,331'!$M$3))='CT131,331'!$M$3,LEFT(DULIEU!$W149&amp;DULIEU!$M149,LEN('CT131,331'!$M$3))='CT131,331'!$M$3),DULIEU!H149,"")</f>
        <v/>
      </c>
      <c r="D157" s="853" t="str">
        <f>IF(OR(LEFT(DULIEU!$V149&amp;DULIEU!$M149,LEN('CT131,331'!$M$3))='CT131,331'!$M$3,LEFT(DULIEU!$W149&amp;DULIEU!$M149,LEN('CT131,331'!$M$3))='CT131,331'!$M$3),DULIEU!J149,"")</f>
        <v/>
      </c>
      <c r="E157" s="853" t="str">
        <f>IF(OR(LEFT(DULIEU!$V149&amp;DULIEU!$M149,LEN('CT131,331'!$M$3))='CT131,331'!$M$3,LEFT(DULIEU!$W149&amp;DULIEU!$M149,LEN('CT131,331'!$M$3))='CT131,331'!$M$3),DULIEU!E149,"")</f>
        <v/>
      </c>
      <c r="F157" s="1179" t="str">
        <f>IF(OR(LEFT(DULIEU!$V149&amp;DULIEU!$M149,LEN('CT131,331'!$M$3))='CT131,331'!$M$3,LEFT(DULIEU!$W149&amp;DULIEU!$M149,LEN('CT131,331'!$M$3))='CT131,331'!$M$3),DULIEU!O149,"")</f>
        <v/>
      </c>
      <c r="G157" s="853" t="str">
        <f>IF(E157="","",IF(LEFT(DULIEU!$V149&amp;DULIEU!$M149,LEN('CT131,331'!$M$3))='CT131,331'!$M$3,DULIEU!$W149,IF(LEFT(DULIEU!$W149&amp;DULIEU!$M149,LEN('CT131,331'!$M$3))='CT131,331'!$M$3,DULIEU!$V149)))</f>
        <v/>
      </c>
      <c r="H157" s="854" t="str">
        <f>IF(LEFT(DULIEU!$V149&amp;DULIEU!$M149,LEN('CT131,331'!$M$3))='CT131,331'!$M$3,DULIEU!$X149,"")</f>
        <v/>
      </c>
      <c r="I157" s="854" t="str">
        <f>IF(LEFT(DULIEU!$W149&amp;DULIEU!$M149,LEN('CT131,331'!$M$3))='CT131,331'!$M$3,DULIEU!$X149,"")</f>
        <v/>
      </c>
      <c r="J157" s="855">
        <f>MAX($J$13+SUBTOTAL(9,$H$15:H157)-SUBTOTAL(9,$I$15:I157)-$K$13,0)</f>
        <v>110001</v>
      </c>
      <c r="K157" s="855">
        <f>MAX($K$13+SUBTOTAL(9,$I$15:I157)-SUBTOTAL(9,$H$15:H157)-$J$13,0)</f>
        <v>0</v>
      </c>
      <c r="L157" s="846" t="str">
        <f t="shared" si="3"/>
        <v/>
      </c>
    </row>
    <row r="158" spans="2:12" hidden="1">
      <c r="B158" s="853" t="str">
        <f>IF(OR(LEFT(DULIEU!$V150&amp;DULIEU!$M150,LEN('CT131,331'!$M$3))='CT131,331'!$M$3,LEFT(DULIEU!$W150&amp;DULIEU!$M150,LEN('CT131,331'!$M$3))='CT131,331'!$M$3),DULIEU!D150,"")</f>
        <v/>
      </c>
      <c r="C158" s="853" t="str">
        <f>IF(OR(LEFT(DULIEU!$V150&amp;DULIEU!$M150,LEN('CT131,331'!$M$3))='CT131,331'!$M$3,LEFT(DULIEU!$W150&amp;DULIEU!$M150,LEN('CT131,331'!$M$3))='CT131,331'!$M$3),DULIEU!H150,"")</f>
        <v/>
      </c>
      <c r="D158" s="853" t="str">
        <f>IF(OR(LEFT(DULIEU!$V150&amp;DULIEU!$M150,LEN('CT131,331'!$M$3))='CT131,331'!$M$3,LEFT(DULIEU!$W150&amp;DULIEU!$M150,LEN('CT131,331'!$M$3))='CT131,331'!$M$3),DULIEU!J150,"")</f>
        <v/>
      </c>
      <c r="E158" s="853" t="str">
        <f>IF(OR(LEFT(DULIEU!$V150&amp;DULIEU!$M150,LEN('CT131,331'!$M$3))='CT131,331'!$M$3,LEFT(DULIEU!$W150&amp;DULIEU!$M150,LEN('CT131,331'!$M$3))='CT131,331'!$M$3),DULIEU!E150,"")</f>
        <v/>
      </c>
      <c r="F158" s="1179" t="str">
        <f>IF(OR(LEFT(DULIEU!$V150&amp;DULIEU!$M150,LEN('CT131,331'!$M$3))='CT131,331'!$M$3,LEFT(DULIEU!$W150&amp;DULIEU!$M150,LEN('CT131,331'!$M$3))='CT131,331'!$M$3),DULIEU!O150,"")</f>
        <v/>
      </c>
      <c r="G158" s="853" t="str">
        <f>IF(E158="","",IF(LEFT(DULIEU!$V150&amp;DULIEU!$M150,LEN('CT131,331'!$M$3))='CT131,331'!$M$3,DULIEU!$W150,IF(LEFT(DULIEU!$W150&amp;DULIEU!$M150,LEN('CT131,331'!$M$3))='CT131,331'!$M$3,DULIEU!$V150)))</f>
        <v/>
      </c>
      <c r="H158" s="854" t="str">
        <f>IF(LEFT(DULIEU!$V150&amp;DULIEU!$M150,LEN('CT131,331'!$M$3))='CT131,331'!$M$3,DULIEU!$X150,"")</f>
        <v/>
      </c>
      <c r="I158" s="854" t="str">
        <f>IF(LEFT(DULIEU!$W150&amp;DULIEU!$M150,LEN('CT131,331'!$M$3))='CT131,331'!$M$3,DULIEU!$X150,"")</f>
        <v/>
      </c>
      <c r="J158" s="855">
        <f>MAX($J$13+SUBTOTAL(9,$H$15:H158)-SUBTOTAL(9,$I$15:I158)-$K$13,0)</f>
        <v>110001</v>
      </c>
      <c r="K158" s="855">
        <f>MAX($K$13+SUBTOTAL(9,$I$15:I158)-SUBTOTAL(9,$H$15:H158)-$J$13,0)</f>
        <v>0</v>
      </c>
      <c r="L158" s="846" t="str">
        <f t="shared" si="3"/>
        <v/>
      </c>
    </row>
    <row r="159" spans="2:12" hidden="1">
      <c r="B159" s="853" t="str">
        <f>IF(OR(LEFT(DULIEU!$V151&amp;DULIEU!$M151,LEN('CT131,331'!$M$3))='CT131,331'!$M$3,LEFT(DULIEU!$W151&amp;DULIEU!$M151,LEN('CT131,331'!$M$3))='CT131,331'!$M$3),DULIEU!D151,"")</f>
        <v/>
      </c>
      <c r="C159" s="853" t="str">
        <f>IF(OR(LEFT(DULIEU!$V151&amp;DULIEU!$M151,LEN('CT131,331'!$M$3))='CT131,331'!$M$3,LEFT(DULIEU!$W151&amp;DULIEU!$M151,LEN('CT131,331'!$M$3))='CT131,331'!$M$3),DULIEU!H151,"")</f>
        <v/>
      </c>
      <c r="D159" s="853" t="str">
        <f>IF(OR(LEFT(DULIEU!$V151&amp;DULIEU!$M151,LEN('CT131,331'!$M$3))='CT131,331'!$M$3,LEFT(DULIEU!$W151&amp;DULIEU!$M151,LEN('CT131,331'!$M$3))='CT131,331'!$M$3),DULIEU!J151,"")</f>
        <v/>
      </c>
      <c r="E159" s="853" t="str">
        <f>IF(OR(LEFT(DULIEU!$V151&amp;DULIEU!$M151,LEN('CT131,331'!$M$3))='CT131,331'!$M$3,LEFT(DULIEU!$W151&amp;DULIEU!$M151,LEN('CT131,331'!$M$3))='CT131,331'!$M$3),DULIEU!E151,"")</f>
        <v/>
      </c>
      <c r="F159" s="1179" t="str">
        <f>IF(OR(LEFT(DULIEU!$V151&amp;DULIEU!$M151,LEN('CT131,331'!$M$3))='CT131,331'!$M$3,LEFT(DULIEU!$W151&amp;DULIEU!$M151,LEN('CT131,331'!$M$3))='CT131,331'!$M$3),DULIEU!O151,"")</f>
        <v/>
      </c>
      <c r="G159" s="853" t="str">
        <f>IF(E159="","",IF(LEFT(DULIEU!$V151&amp;DULIEU!$M151,LEN('CT131,331'!$M$3))='CT131,331'!$M$3,DULIEU!$W151,IF(LEFT(DULIEU!$W151&amp;DULIEU!$M151,LEN('CT131,331'!$M$3))='CT131,331'!$M$3,DULIEU!$V151)))</f>
        <v/>
      </c>
      <c r="H159" s="854" t="str">
        <f>IF(LEFT(DULIEU!$V151&amp;DULIEU!$M151,LEN('CT131,331'!$M$3))='CT131,331'!$M$3,DULIEU!$X151,"")</f>
        <v/>
      </c>
      <c r="I159" s="854" t="str">
        <f>IF(LEFT(DULIEU!$W151&amp;DULIEU!$M151,LEN('CT131,331'!$M$3))='CT131,331'!$M$3,DULIEU!$X151,"")</f>
        <v/>
      </c>
      <c r="J159" s="855">
        <f>MAX($J$13+SUBTOTAL(9,$H$15:H159)-SUBTOTAL(9,$I$15:I159)-$K$13,0)</f>
        <v>110001</v>
      </c>
      <c r="K159" s="855">
        <f>MAX($K$13+SUBTOTAL(9,$I$15:I159)-SUBTOTAL(9,$H$15:H159)-$J$13,0)</f>
        <v>0</v>
      </c>
      <c r="L159" s="846" t="str">
        <f t="shared" si="3"/>
        <v/>
      </c>
    </row>
    <row r="160" spans="2:12" hidden="1">
      <c r="B160" s="853" t="str">
        <f>IF(OR(LEFT(DULIEU!$V152&amp;DULIEU!$M152,LEN('CT131,331'!$M$3))='CT131,331'!$M$3,LEFT(DULIEU!$W152&amp;DULIEU!$M152,LEN('CT131,331'!$M$3))='CT131,331'!$M$3),DULIEU!D152,"")</f>
        <v/>
      </c>
      <c r="C160" s="853" t="str">
        <f>IF(OR(LEFT(DULIEU!$V152&amp;DULIEU!$M152,LEN('CT131,331'!$M$3))='CT131,331'!$M$3,LEFT(DULIEU!$W152&amp;DULIEU!$M152,LEN('CT131,331'!$M$3))='CT131,331'!$M$3),DULIEU!H152,"")</f>
        <v/>
      </c>
      <c r="D160" s="853" t="str">
        <f>IF(OR(LEFT(DULIEU!$V152&amp;DULIEU!$M152,LEN('CT131,331'!$M$3))='CT131,331'!$M$3,LEFT(DULIEU!$W152&amp;DULIEU!$M152,LEN('CT131,331'!$M$3))='CT131,331'!$M$3),DULIEU!J152,"")</f>
        <v/>
      </c>
      <c r="E160" s="853" t="str">
        <f>IF(OR(LEFT(DULIEU!$V152&amp;DULIEU!$M152,LEN('CT131,331'!$M$3))='CT131,331'!$M$3,LEFT(DULIEU!$W152&amp;DULIEU!$M152,LEN('CT131,331'!$M$3))='CT131,331'!$M$3),DULIEU!E152,"")</f>
        <v/>
      </c>
      <c r="F160" s="1179" t="str">
        <f>IF(OR(LEFT(DULIEU!$V152&amp;DULIEU!$M152,LEN('CT131,331'!$M$3))='CT131,331'!$M$3,LEFT(DULIEU!$W152&amp;DULIEU!$M152,LEN('CT131,331'!$M$3))='CT131,331'!$M$3),DULIEU!O152,"")</f>
        <v/>
      </c>
      <c r="G160" s="853" t="str">
        <f>IF(E160="","",IF(LEFT(DULIEU!$V152&amp;DULIEU!$M152,LEN('CT131,331'!$M$3))='CT131,331'!$M$3,DULIEU!$W152,IF(LEFT(DULIEU!$W152&amp;DULIEU!$M152,LEN('CT131,331'!$M$3))='CT131,331'!$M$3,DULIEU!$V152)))</f>
        <v/>
      </c>
      <c r="H160" s="854" t="str">
        <f>IF(LEFT(DULIEU!$V152&amp;DULIEU!$M152,LEN('CT131,331'!$M$3))='CT131,331'!$M$3,DULIEU!$X152,"")</f>
        <v/>
      </c>
      <c r="I160" s="854" t="str">
        <f>IF(LEFT(DULIEU!$W152&amp;DULIEU!$M152,LEN('CT131,331'!$M$3))='CT131,331'!$M$3,DULIEU!$X152,"")</f>
        <v/>
      </c>
      <c r="J160" s="855">
        <f>MAX($J$13+SUBTOTAL(9,$H$15:H160)-SUBTOTAL(9,$I$15:I160)-$K$13,0)</f>
        <v>110001</v>
      </c>
      <c r="K160" s="855">
        <f>MAX($K$13+SUBTOTAL(9,$I$15:I160)-SUBTOTAL(9,$H$15:H160)-$J$13,0)</f>
        <v>0</v>
      </c>
      <c r="L160" s="846" t="str">
        <f t="shared" si="3"/>
        <v/>
      </c>
    </row>
    <row r="161" spans="2:12" hidden="1">
      <c r="B161" s="853" t="str">
        <f>IF(OR(LEFT(DULIEU!$V153&amp;DULIEU!$M153,LEN('CT131,331'!$M$3))='CT131,331'!$M$3,LEFT(DULIEU!$W153&amp;DULIEU!$M153,LEN('CT131,331'!$M$3))='CT131,331'!$M$3),DULIEU!D153,"")</f>
        <v/>
      </c>
      <c r="C161" s="853" t="str">
        <f>IF(OR(LEFT(DULIEU!$V153&amp;DULIEU!$M153,LEN('CT131,331'!$M$3))='CT131,331'!$M$3,LEFT(DULIEU!$W153&amp;DULIEU!$M153,LEN('CT131,331'!$M$3))='CT131,331'!$M$3),DULIEU!H153,"")</f>
        <v/>
      </c>
      <c r="D161" s="853" t="str">
        <f>IF(OR(LEFT(DULIEU!$V153&amp;DULIEU!$M153,LEN('CT131,331'!$M$3))='CT131,331'!$M$3,LEFT(DULIEU!$W153&amp;DULIEU!$M153,LEN('CT131,331'!$M$3))='CT131,331'!$M$3),DULIEU!J153,"")</f>
        <v/>
      </c>
      <c r="E161" s="853" t="str">
        <f>IF(OR(LEFT(DULIEU!$V153&amp;DULIEU!$M153,LEN('CT131,331'!$M$3))='CT131,331'!$M$3,LEFT(DULIEU!$W153&amp;DULIEU!$M153,LEN('CT131,331'!$M$3))='CT131,331'!$M$3),DULIEU!E153,"")</f>
        <v/>
      </c>
      <c r="F161" s="1179" t="str">
        <f>IF(OR(LEFT(DULIEU!$V153&amp;DULIEU!$M153,LEN('CT131,331'!$M$3))='CT131,331'!$M$3,LEFT(DULIEU!$W153&amp;DULIEU!$M153,LEN('CT131,331'!$M$3))='CT131,331'!$M$3),DULIEU!O153,"")</f>
        <v/>
      </c>
      <c r="G161" s="853" t="str">
        <f>IF(E161="","",IF(LEFT(DULIEU!$V153&amp;DULIEU!$M153,LEN('CT131,331'!$M$3))='CT131,331'!$M$3,DULIEU!$W153,IF(LEFT(DULIEU!$W153&amp;DULIEU!$M153,LEN('CT131,331'!$M$3))='CT131,331'!$M$3,DULIEU!$V153)))</f>
        <v/>
      </c>
      <c r="H161" s="854" t="str">
        <f>IF(LEFT(DULIEU!$V153&amp;DULIEU!$M153,LEN('CT131,331'!$M$3))='CT131,331'!$M$3,DULIEU!$X153,"")</f>
        <v/>
      </c>
      <c r="I161" s="854" t="str">
        <f>IF(LEFT(DULIEU!$W153&amp;DULIEU!$M153,LEN('CT131,331'!$M$3))='CT131,331'!$M$3,DULIEU!$X153,"")</f>
        <v/>
      </c>
      <c r="J161" s="855">
        <f>MAX($J$13+SUBTOTAL(9,$H$15:H161)-SUBTOTAL(9,$I$15:I161)-$K$13,0)</f>
        <v>110001</v>
      </c>
      <c r="K161" s="855">
        <f>MAX($K$13+SUBTOTAL(9,$I$15:I161)-SUBTOTAL(9,$H$15:H161)-$J$13,0)</f>
        <v>0</v>
      </c>
      <c r="L161" s="846" t="str">
        <f t="shared" si="3"/>
        <v/>
      </c>
    </row>
    <row r="162" spans="2:12" hidden="1">
      <c r="B162" s="853" t="str">
        <f>IF(OR(LEFT(DULIEU!$V154&amp;DULIEU!$M154,LEN('CT131,331'!$M$3))='CT131,331'!$M$3,LEFT(DULIEU!$W154&amp;DULIEU!$M154,LEN('CT131,331'!$M$3))='CT131,331'!$M$3),DULIEU!D154,"")</f>
        <v/>
      </c>
      <c r="C162" s="853" t="str">
        <f>IF(OR(LEFT(DULIEU!$V154&amp;DULIEU!$M154,LEN('CT131,331'!$M$3))='CT131,331'!$M$3,LEFT(DULIEU!$W154&amp;DULIEU!$M154,LEN('CT131,331'!$M$3))='CT131,331'!$M$3),DULIEU!H154,"")</f>
        <v/>
      </c>
      <c r="D162" s="853" t="str">
        <f>IF(OR(LEFT(DULIEU!$V154&amp;DULIEU!$M154,LEN('CT131,331'!$M$3))='CT131,331'!$M$3,LEFT(DULIEU!$W154&amp;DULIEU!$M154,LEN('CT131,331'!$M$3))='CT131,331'!$M$3),DULIEU!J154,"")</f>
        <v/>
      </c>
      <c r="E162" s="853" t="str">
        <f>IF(OR(LEFT(DULIEU!$V154&amp;DULIEU!$M154,LEN('CT131,331'!$M$3))='CT131,331'!$M$3,LEFT(DULIEU!$W154&amp;DULIEU!$M154,LEN('CT131,331'!$M$3))='CT131,331'!$M$3),DULIEU!E154,"")</f>
        <v/>
      </c>
      <c r="F162" s="1179" t="str">
        <f>IF(OR(LEFT(DULIEU!$V154&amp;DULIEU!$M154,LEN('CT131,331'!$M$3))='CT131,331'!$M$3,LEFT(DULIEU!$W154&amp;DULIEU!$M154,LEN('CT131,331'!$M$3))='CT131,331'!$M$3),DULIEU!O154,"")</f>
        <v/>
      </c>
      <c r="G162" s="853" t="str">
        <f>IF(E162="","",IF(LEFT(DULIEU!$V154&amp;DULIEU!$M154,LEN('CT131,331'!$M$3))='CT131,331'!$M$3,DULIEU!$W154,IF(LEFT(DULIEU!$W154&amp;DULIEU!$M154,LEN('CT131,331'!$M$3))='CT131,331'!$M$3,DULIEU!$V154)))</f>
        <v/>
      </c>
      <c r="H162" s="854" t="str">
        <f>IF(LEFT(DULIEU!$V154&amp;DULIEU!$M154,LEN('CT131,331'!$M$3))='CT131,331'!$M$3,DULIEU!$X154,"")</f>
        <v/>
      </c>
      <c r="I162" s="854" t="str">
        <f>IF(LEFT(DULIEU!$W154&amp;DULIEU!$M154,LEN('CT131,331'!$M$3))='CT131,331'!$M$3,DULIEU!$X154,"")</f>
        <v/>
      </c>
      <c r="J162" s="855">
        <f>MAX($J$13+SUBTOTAL(9,$H$15:H162)-SUBTOTAL(9,$I$15:I162)-$K$13,0)</f>
        <v>110001</v>
      </c>
      <c r="K162" s="855">
        <f>MAX($K$13+SUBTOTAL(9,$I$15:I162)-SUBTOTAL(9,$H$15:H162)-$J$13,0)</f>
        <v>0</v>
      </c>
      <c r="L162" s="846" t="str">
        <f t="shared" si="3"/>
        <v/>
      </c>
    </row>
    <row r="163" spans="2:12" hidden="1">
      <c r="B163" s="853" t="str">
        <f>IF(OR(LEFT(DULIEU!$V155&amp;DULIEU!$M155,LEN('CT131,331'!$M$3))='CT131,331'!$M$3,LEFT(DULIEU!$W155&amp;DULIEU!$M155,LEN('CT131,331'!$M$3))='CT131,331'!$M$3),DULIEU!D155,"")</f>
        <v/>
      </c>
      <c r="C163" s="853" t="str">
        <f>IF(OR(LEFT(DULIEU!$V155&amp;DULIEU!$M155,LEN('CT131,331'!$M$3))='CT131,331'!$M$3,LEFT(DULIEU!$W155&amp;DULIEU!$M155,LEN('CT131,331'!$M$3))='CT131,331'!$M$3),DULIEU!H155,"")</f>
        <v/>
      </c>
      <c r="D163" s="853" t="str">
        <f>IF(OR(LEFT(DULIEU!$V155&amp;DULIEU!$M155,LEN('CT131,331'!$M$3))='CT131,331'!$M$3,LEFT(DULIEU!$W155&amp;DULIEU!$M155,LEN('CT131,331'!$M$3))='CT131,331'!$M$3),DULIEU!J155,"")</f>
        <v/>
      </c>
      <c r="E163" s="853" t="str">
        <f>IF(OR(LEFT(DULIEU!$V155&amp;DULIEU!$M155,LEN('CT131,331'!$M$3))='CT131,331'!$M$3,LEFT(DULIEU!$W155&amp;DULIEU!$M155,LEN('CT131,331'!$M$3))='CT131,331'!$M$3),DULIEU!E155,"")</f>
        <v/>
      </c>
      <c r="F163" s="1179" t="str">
        <f>IF(OR(LEFT(DULIEU!$V155&amp;DULIEU!$M155,LEN('CT131,331'!$M$3))='CT131,331'!$M$3,LEFT(DULIEU!$W155&amp;DULIEU!$M155,LEN('CT131,331'!$M$3))='CT131,331'!$M$3),DULIEU!O155,"")</f>
        <v/>
      </c>
      <c r="G163" s="853" t="str">
        <f>IF(E163="","",IF(LEFT(DULIEU!$V155&amp;DULIEU!$M155,LEN('CT131,331'!$M$3))='CT131,331'!$M$3,DULIEU!$W155,IF(LEFT(DULIEU!$W155&amp;DULIEU!$M155,LEN('CT131,331'!$M$3))='CT131,331'!$M$3,DULIEU!$V155)))</f>
        <v/>
      </c>
      <c r="H163" s="854" t="str">
        <f>IF(LEFT(DULIEU!$V155&amp;DULIEU!$M155,LEN('CT131,331'!$M$3))='CT131,331'!$M$3,DULIEU!$X155,"")</f>
        <v/>
      </c>
      <c r="I163" s="854" t="str">
        <f>IF(LEFT(DULIEU!$W155&amp;DULIEU!$M155,LEN('CT131,331'!$M$3))='CT131,331'!$M$3,DULIEU!$X155,"")</f>
        <v/>
      </c>
      <c r="J163" s="855">
        <f>MAX($J$13+SUBTOTAL(9,$H$15:H163)-SUBTOTAL(9,$I$15:I163)-$K$13,0)</f>
        <v>110001</v>
      </c>
      <c r="K163" s="855">
        <f>MAX($K$13+SUBTOTAL(9,$I$15:I163)-SUBTOTAL(9,$H$15:H163)-$J$13,0)</f>
        <v>0</v>
      </c>
      <c r="L163" s="846" t="str">
        <f t="shared" si="3"/>
        <v/>
      </c>
    </row>
    <row r="164" spans="2:12" hidden="1">
      <c r="B164" s="853" t="str">
        <f>IF(OR(LEFT(DULIEU!$V156&amp;DULIEU!$M156,LEN('CT131,331'!$M$3))='CT131,331'!$M$3,LEFT(DULIEU!$W156&amp;DULIEU!$M156,LEN('CT131,331'!$M$3))='CT131,331'!$M$3),DULIEU!D156,"")</f>
        <v/>
      </c>
      <c r="C164" s="853" t="str">
        <f>IF(OR(LEFT(DULIEU!$V156&amp;DULIEU!$M156,LEN('CT131,331'!$M$3))='CT131,331'!$M$3,LEFT(DULIEU!$W156&amp;DULIEU!$M156,LEN('CT131,331'!$M$3))='CT131,331'!$M$3),DULIEU!H156,"")</f>
        <v/>
      </c>
      <c r="D164" s="853" t="str">
        <f>IF(OR(LEFT(DULIEU!$V156&amp;DULIEU!$M156,LEN('CT131,331'!$M$3))='CT131,331'!$M$3,LEFT(DULIEU!$W156&amp;DULIEU!$M156,LEN('CT131,331'!$M$3))='CT131,331'!$M$3),DULIEU!J156,"")</f>
        <v/>
      </c>
      <c r="E164" s="853" t="str">
        <f>IF(OR(LEFT(DULIEU!$V156&amp;DULIEU!$M156,LEN('CT131,331'!$M$3))='CT131,331'!$M$3,LEFT(DULIEU!$W156&amp;DULIEU!$M156,LEN('CT131,331'!$M$3))='CT131,331'!$M$3),DULIEU!E156,"")</f>
        <v/>
      </c>
      <c r="F164" s="1179" t="str">
        <f>IF(OR(LEFT(DULIEU!$V156&amp;DULIEU!$M156,LEN('CT131,331'!$M$3))='CT131,331'!$M$3,LEFT(DULIEU!$W156&amp;DULIEU!$M156,LEN('CT131,331'!$M$3))='CT131,331'!$M$3),DULIEU!O156,"")</f>
        <v/>
      </c>
      <c r="G164" s="853" t="str">
        <f>IF(E164="","",IF(LEFT(DULIEU!$V156&amp;DULIEU!$M156,LEN('CT131,331'!$M$3))='CT131,331'!$M$3,DULIEU!$W156,IF(LEFT(DULIEU!$W156&amp;DULIEU!$M156,LEN('CT131,331'!$M$3))='CT131,331'!$M$3,DULIEU!$V156)))</f>
        <v/>
      </c>
      <c r="H164" s="854" t="str">
        <f>IF(LEFT(DULIEU!$V156&amp;DULIEU!$M156,LEN('CT131,331'!$M$3))='CT131,331'!$M$3,DULIEU!$X156,"")</f>
        <v/>
      </c>
      <c r="I164" s="854" t="str">
        <f>IF(LEFT(DULIEU!$W156&amp;DULIEU!$M156,LEN('CT131,331'!$M$3))='CT131,331'!$M$3,DULIEU!$X156,"")</f>
        <v/>
      </c>
      <c r="J164" s="855">
        <f>MAX($J$13+SUBTOTAL(9,$H$15:H164)-SUBTOTAL(9,$I$15:I164)-$K$13,0)</f>
        <v>110001</v>
      </c>
      <c r="K164" s="855">
        <f>MAX($K$13+SUBTOTAL(9,$I$15:I164)-SUBTOTAL(9,$H$15:H164)-$J$13,0)</f>
        <v>0</v>
      </c>
      <c r="L164" s="846" t="str">
        <f t="shared" si="3"/>
        <v/>
      </c>
    </row>
    <row r="165" spans="2:12" hidden="1">
      <c r="B165" s="853" t="str">
        <f>IF(OR(LEFT(DULIEU!$V157&amp;DULIEU!$M157,LEN('CT131,331'!$M$3))='CT131,331'!$M$3,LEFT(DULIEU!$W157&amp;DULIEU!$M157,LEN('CT131,331'!$M$3))='CT131,331'!$M$3),DULIEU!D157,"")</f>
        <v/>
      </c>
      <c r="C165" s="853" t="str">
        <f>IF(OR(LEFT(DULIEU!$V157&amp;DULIEU!$M157,LEN('CT131,331'!$M$3))='CT131,331'!$M$3,LEFT(DULIEU!$W157&amp;DULIEU!$M157,LEN('CT131,331'!$M$3))='CT131,331'!$M$3),DULIEU!H157,"")</f>
        <v/>
      </c>
      <c r="D165" s="853" t="str">
        <f>IF(OR(LEFT(DULIEU!$V157&amp;DULIEU!$M157,LEN('CT131,331'!$M$3))='CT131,331'!$M$3,LEFT(DULIEU!$W157&amp;DULIEU!$M157,LEN('CT131,331'!$M$3))='CT131,331'!$M$3),DULIEU!J157,"")</f>
        <v/>
      </c>
      <c r="E165" s="853" t="str">
        <f>IF(OR(LEFT(DULIEU!$V157&amp;DULIEU!$M157,LEN('CT131,331'!$M$3))='CT131,331'!$M$3,LEFT(DULIEU!$W157&amp;DULIEU!$M157,LEN('CT131,331'!$M$3))='CT131,331'!$M$3),DULIEU!E157,"")</f>
        <v/>
      </c>
      <c r="F165" s="1179" t="str">
        <f>IF(OR(LEFT(DULIEU!$V157&amp;DULIEU!$M157,LEN('CT131,331'!$M$3))='CT131,331'!$M$3,LEFT(DULIEU!$W157&amp;DULIEU!$M157,LEN('CT131,331'!$M$3))='CT131,331'!$M$3),DULIEU!O157,"")</f>
        <v/>
      </c>
      <c r="G165" s="853" t="str">
        <f>IF(E165="","",IF(LEFT(DULIEU!$V157&amp;DULIEU!$M157,LEN('CT131,331'!$M$3))='CT131,331'!$M$3,DULIEU!$W157,IF(LEFT(DULIEU!$W157&amp;DULIEU!$M157,LEN('CT131,331'!$M$3))='CT131,331'!$M$3,DULIEU!$V157)))</f>
        <v/>
      </c>
      <c r="H165" s="854" t="str">
        <f>IF(LEFT(DULIEU!$V157&amp;DULIEU!$M157,LEN('CT131,331'!$M$3))='CT131,331'!$M$3,DULIEU!$X157,"")</f>
        <v/>
      </c>
      <c r="I165" s="854" t="str">
        <f>IF(LEFT(DULIEU!$W157&amp;DULIEU!$M157,LEN('CT131,331'!$M$3))='CT131,331'!$M$3,DULIEU!$X157,"")</f>
        <v/>
      </c>
      <c r="J165" s="855">
        <f>MAX($J$13+SUBTOTAL(9,$H$15:H165)-SUBTOTAL(9,$I$15:I165)-$K$13,0)</f>
        <v>110001</v>
      </c>
      <c r="K165" s="855">
        <f>MAX($K$13+SUBTOTAL(9,$I$15:I165)-SUBTOTAL(9,$H$15:H165)-$J$13,0)</f>
        <v>0</v>
      </c>
      <c r="L165" s="846" t="str">
        <f t="shared" si="3"/>
        <v/>
      </c>
    </row>
    <row r="166" spans="2:12" hidden="1">
      <c r="B166" s="853" t="str">
        <f>IF(OR(LEFT(DULIEU!$V158&amp;DULIEU!$M158,LEN('CT131,331'!$M$3))='CT131,331'!$M$3,LEFT(DULIEU!$W158&amp;DULIEU!$M158,LEN('CT131,331'!$M$3))='CT131,331'!$M$3),DULIEU!D158,"")</f>
        <v/>
      </c>
      <c r="C166" s="853" t="str">
        <f>IF(OR(LEFT(DULIEU!$V158&amp;DULIEU!$M158,LEN('CT131,331'!$M$3))='CT131,331'!$M$3,LEFT(DULIEU!$W158&amp;DULIEU!$M158,LEN('CT131,331'!$M$3))='CT131,331'!$M$3),DULIEU!H158,"")</f>
        <v/>
      </c>
      <c r="D166" s="853" t="str">
        <f>IF(OR(LEFT(DULIEU!$V158&amp;DULIEU!$M158,LEN('CT131,331'!$M$3))='CT131,331'!$M$3,LEFT(DULIEU!$W158&amp;DULIEU!$M158,LEN('CT131,331'!$M$3))='CT131,331'!$M$3),DULIEU!J158,"")</f>
        <v/>
      </c>
      <c r="E166" s="853" t="str">
        <f>IF(OR(LEFT(DULIEU!$V158&amp;DULIEU!$M158,LEN('CT131,331'!$M$3))='CT131,331'!$M$3,LEFT(DULIEU!$W158&amp;DULIEU!$M158,LEN('CT131,331'!$M$3))='CT131,331'!$M$3),DULIEU!E158,"")</f>
        <v/>
      </c>
      <c r="F166" s="1179" t="str">
        <f>IF(OR(LEFT(DULIEU!$V158&amp;DULIEU!$M158,LEN('CT131,331'!$M$3))='CT131,331'!$M$3,LEFT(DULIEU!$W158&amp;DULIEU!$M158,LEN('CT131,331'!$M$3))='CT131,331'!$M$3),DULIEU!O158,"")</f>
        <v/>
      </c>
      <c r="G166" s="853" t="str">
        <f>IF(E166="","",IF(LEFT(DULIEU!$V158&amp;DULIEU!$M158,LEN('CT131,331'!$M$3))='CT131,331'!$M$3,DULIEU!$W158,IF(LEFT(DULIEU!$W158&amp;DULIEU!$M158,LEN('CT131,331'!$M$3))='CT131,331'!$M$3,DULIEU!$V158)))</f>
        <v/>
      </c>
      <c r="H166" s="854" t="str">
        <f>IF(LEFT(DULIEU!$V158&amp;DULIEU!$M158,LEN('CT131,331'!$M$3))='CT131,331'!$M$3,DULIEU!$X158,"")</f>
        <v/>
      </c>
      <c r="I166" s="854" t="str">
        <f>IF(LEFT(DULIEU!$W158&amp;DULIEU!$M158,LEN('CT131,331'!$M$3))='CT131,331'!$M$3,DULIEU!$X158,"")</f>
        <v/>
      </c>
      <c r="J166" s="855">
        <f>MAX($J$13+SUBTOTAL(9,$H$15:H166)-SUBTOTAL(9,$I$15:I166)-$K$13,0)</f>
        <v>110001</v>
      </c>
      <c r="K166" s="855">
        <f>MAX($K$13+SUBTOTAL(9,$I$15:I166)-SUBTOTAL(9,$H$15:H166)-$J$13,0)</f>
        <v>0</v>
      </c>
      <c r="L166" s="846" t="str">
        <f t="shared" si="3"/>
        <v/>
      </c>
    </row>
    <row r="167" spans="2:12" hidden="1">
      <c r="B167" s="853" t="str">
        <f>IF(OR(LEFT(DULIEU!$V159&amp;DULIEU!$M159,LEN('CT131,331'!$M$3))='CT131,331'!$M$3,LEFT(DULIEU!$W159&amp;DULIEU!$M159,LEN('CT131,331'!$M$3))='CT131,331'!$M$3),DULIEU!D159,"")</f>
        <v/>
      </c>
      <c r="C167" s="853" t="str">
        <f>IF(OR(LEFT(DULIEU!$V159&amp;DULIEU!$M159,LEN('CT131,331'!$M$3))='CT131,331'!$M$3,LEFT(DULIEU!$W159&amp;DULIEU!$M159,LEN('CT131,331'!$M$3))='CT131,331'!$M$3),DULIEU!H159,"")</f>
        <v/>
      </c>
      <c r="D167" s="853" t="str">
        <f>IF(OR(LEFT(DULIEU!$V159&amp;DULIEU!$M159,LEN('CT131,331'!$M$3))='CT131,331'!$M$3,LEFT(DULIEU!$W159&amp;DULIEU!$M159,LEN('CT131,331'!$M$3))='CT131,331'!$M$3),DULIEU!J159,"")</f>
        <v/>
      </c>
      <c r="E167" s="853" t="str">
        <f>IF(OR(LEFT(DULIEU!$V159&amp;DULIEU!$M159,LEN('CT131,331'!$M$3))='CT131,331'!$M$3,LEFT(DULIEU!$W159&amp;DULIEU!$M159,LEN('CT131,331'!$M$3))='CT131,331'!$M$3),DULIEU!E159,"")</f>
        <v/>
      </c>
      <c r="F167" s="1179" t="str">
        <f>IF(OR(LEFT(DULIEU!$V159&amp;DULIEU!$M159,LEN('CT131,331'!$M$3))='CT131,331'!$M$3,LEFT(DULIEU!$W159&amp;DULIEU!$M159,LEN('CT131,331'!$M$3))='CT131,331'!$M$3),DULIEU!O159,"")</f>
        <v/>
      </c>
      <c r="G167" s="853" t="str">
        <f>IF(E167="","",IF(LEFT(DULIEU!$V159&amp;DULIEU!$M159,LEN('CT131,331'!$M$3))='CT131,331'!$M$3,DULIEU!$W159,IF(LEFT(DULIEU!$W159&amp;DULIEU!$M159,LEN('CT131,331'!$M$3))='CT131,331'!$M$3,DULIEU!$V159)))</f>
        <v/>
      </c>
      <c r="H167" s="854" t="str">
        <f>IF(LEFT(DULIEU!$V159&amp;DULIEU!$M159,LEN('CT131,331'!$M$3))='CT131,331'!$M$3,DULIEU!$X159,"")</f>
        <v/>
      </c>
      <c r="I167" s="854" t="str">
        <f>IF(LEFT(DULIEU!$W159&amp;DULIEU!$M159,LEN('CT131,331'!$M$3))='CT131,331'!$M$3,DULIEU!$X159,"")</f>
        <v/>
      </c>
      <c r="J167" s="855">
        <f>MAX($J$13+SUBTOTAL(9,$H$15:H167)-SUBTOTAL(9,$I$15:I167)-$K$13,0)</f>
        <v>110001</v>
      </c>
      <c r="K167" s="855">
        <f>MAX($K$13+SUBTOTAL(9,$I$15:I167)-SUBTOTAL(9,$H$15:H167)-$J$13,0)</f>
        <v>0</v>
      </c>
      <c r="L167" s="846" t="str">
        <f t="shared" si="3"/>
        <v/>
      </c>
    </row>
    <row r="168" spans="2:12" hidden="1">
      <c r="B168" s="853" t="str">
        <f>IF(OR(LEFT(DULIEU!$V160&amp;DULIEU!$M160,LEN('CT131,331'!$M$3))='CT131,331'!$M$3,LEFT(DULIEU!$W160&amp;DULIEU!$M160,LEN('CT131,331'!$M$3))='CT131,331'!$M$3),DULIEU!D160,"")</f>
        <v/>
      </c>
      <c r="C168" s="853" t="str">
        <f>IF(OR(LEFT(DULIEU!$V160&amp;DULIEU!$M160,LEN('CT131,331'!$M$3))='CT131,331'!$M$3,LEFT(DULIEU!$W160&amp;DULIEU!$M160,LEN('CT131,331'!$M$3))='CT131,331'!$M$3),DULIEU!H160,"")</f>
        <v/>
      </c>
      <c r="D168" s="853" t="str">
        <f>IF(OR(LEFT(DULIEU!$V160&amp;DULIEU!$M160,LEN('CT131,331'!$M$3))='CT131,331'!$M$3,LEFT(DULIEU!$W160&amp;DULIEU!$M160,LEN('CT131,331'!$M$3))='CT131,331'!$M$3),DULIEU!J160,"")</f>
        <v/>
      </c>
      <c r="E168" s="853" t="str">
        <f>IF(OR(LEFT(DULIEU!$V160&amp;DULIEU!$M160,LEN('CT131,331'!$M$3))='CT131,331'!$M$3,LEFT(DULIEU!$W160&amp;DULIEU!$M160,LEN('CT131,331'!$M$3))='CT131,331'!$M$3),DULIEU!E160,"")</f>
        <v/>
      </c>
      <c r="F168" s="1179" t="str">
        <f>IF(OR(LEFT(DULIEU!$V160&amp;DULIEU!$M160,LEN('CT131,331'!$M$3))='CT131,331'!$M$3,LEFT(DULIEU!$W160&amp;DULIEU!$M160,LEN('CT131,331'!$M$3))='CT131,331'!$M$3),DULIEU!O160,"")</f>
        <v/>
      </c>
      <c r="G168" s="853" t="str">
        <f>IF(E168="","",IF(LEFT(DULIEU!$V160&amp;DULIEU!$M160,LEN('CT131,331'!$M$3))='CT131,331'!$M$3,DULIEU!$W160,IF(LEFT(DULIEU!$W160&amp;DULIEU!$M160,LEN('CT131,331'!$M$3))='CT131,331'!$M$3,DULIEU!$V160)))</f>
        <v/>
      </c>
      <c r="H168" s="854" t="str">
        <f>IF(LEFT(DULIEU!$V160&amp;DULIEU!$M160,LEN('CT131,331'!$M$3))='CT131,331'!$M$3,DULIEU!$X160,"")</f>
        <v/>
      </c>
      <c r="I168" s="854" t="str">
        <f>IF(LEFT(DULIEU!$W160&amp;DULIEU!$M160,LEN('CT131,331'!$M$3))='CT131,331'!$M$3,DULIEU!$X160,"")</f>
        <v/>
      </c>
      <c r="J168" s="855">
        <f>MAX($J$13+SUBTOTAL(9,$H$15:H168)-SUBTOTAL(9,$I$15:I168)-$K$13,0)</f>
        <v>110001</v>
      </c>
      <c r="K168" s="855">
        <f>MAX($K$13+SUBTOTAL(9,$I$15:I168)-SUBTOTAL(9,$H$15:H168)-$J$13,0)</f>
        <v>0</v>
      </c>
      <c r="L168" s="846" t="str">
        <f t="shared" si="3"/>
        <v/>
      </c>
    </row>
    <row r="169" spans="2:12" hidden="1">
      <c r="B169" s="853" t="str">
        <f>IF(OR(LEFT(DULIEU!$V161&amp;DULIEU!$M161,LEN('CT131,331'!$M$3))='CT131,331'!$M$3,LEFT(DULIEU!$W161&amp;DULIEU!$M161,LEN('CT131,331'!$M$3))='CT131,331'!$M$3),DULIEU!D161,"")</f>
        <v/>
      </c>
      <c r="C169" s="853" t="str">
        <f>IF(OR(LEFT(DULIEU!$V161&amp;DULIEU!$M161,LEN('CT131,331'!$M$3))='CT131,331'!$M$3,LEFT(DULIEU!$W161&amp;DULIEU!$M161,LEN('CT131,331'!$M$3))='CT131,331'!$M$3),DULIEU!H161,"")</f>
        <v/>
      </c>
      <c r="D169" s="853" t="str">
        <f>IF(OR(LEFT(DULIEU!$V161&amp;DULIEU!$M161,LEN('CT131,331'!$M$3))='CT131,331'!$M$3,LEFT(DULIEU!$W161&amp;DULIEU!$M161,LEN('CT131,331'!$M$3))='CT131,331'!$M$3),DULIEU!J161,"")</f>
        <v/>
      </c>
      <c r="E169" s="853" t="str">
        <f>IF(OR(LEFT(DULIEU!$V161&amp;DULIEU!$M161,LEN('CT131,331'!$M$3))='CT131,331'!$M$3,LEFT(DULIEU!$W161&amp;DULIEU!$M161,LEN('CT131,331'!$M$3))='CT131,331'!$M$3),DULIEU!E161,"")</f>
        <v/>
      </c>
      <c r="F169" s="1179" t="str">
        <f>IF(OR(LEFT(DULIEU!$V161&amp;DULIEU!$M161,LEN('CT131,331'!$M$3))='CT131,331'!$M$3,LEFT(DULIEU!$W161&amp;DULIEU!$M161,LEN('CT131,331'!$M$3))='CT131,331'!$M$3),DULIEU!O161,"")</f>
        <v/>
      </c>
      <c r="G169" s="853" t="str">
        <f>IF(E169="","",IF(LEFT(DULIEU!$V161&amp;DULIEU!$M161,LEN('CT131,331'!$M$3))='CT131,331'!$M$3,DULIEU!$W161,IF(LEFT(DULIEU!$W161&amp;DULIEU!$M161,LEN('CT131,331'!$M$3))='CT131,331'!$M$3,DULIEU!$V161)))</f>
        <v/>
      </c>
      <c r="H169" s="854" t="str">
        <f>IF(LEFT(DULIEU!$V161&amp;DULIEU!$M161,LEN('CT131,331'!$M$3))='CT131,331'!$M$3,DULIEU!$X161,"")</f>
        <v/>
      </c>
      <c r="I169" s="854" t="str">
        <f>IF(LEFT(DULIEU!$W161&amp;DULIEU!$M161,LEN('CT131,331'!$M$3))='CT131,331'!$M$3,DULIEU!$X161,"")</f>
        <v/>
      </c>
      <c r="J169" s="855">
        <f>MAX($J$13+SUBTOTAL(9,$H$15:H169)-SUBTOTAL(9,$I$15:I169)-$K$13,0)</f>
        <v>110001</v>
      </c>
      <c r="K169" s="855">
        <f>MAX($K$13+SUBTOTAL(9,$I$15:I169)-SUBTOTAL(9,$H$15:H169)-$J$13,0)</f>
        <v>0</v>
      </c>
      <c r="L169" s="846" t="str">
        <f t="shared" si="3"/>
        <v/>
      </c>
    </row>
    <row r="170" spans="2:12" hidden="1">
      <c r="B170" s="853" t="str">
        <f>IF(OR(LEFT(DULIEU!$V162&amp;DULIEU!$M162,LEN('CT131,331'!$M$3))='CT131,331'!$M$3,LEFT(DULIEU!$W162&amp;DULIEU!$M162,LEN('CT131,331'!$M$3))='CT131,331'!$M$3),DULIEU!D162,"")</f>
        <v/>
      </c>
      <c r="C170" s="853" t="str">
        <f>IF(OR(LEFT(DULIEU!$V162&amp;DULIEU!$M162,LEN('CT131,331'!$M$3))='CT131,331'!$M$3,LEFT(DULIEU!$W162&amp;DULIEU!$M162,LEN('CT131,331'!$M$3))='CT131,331'!$M$3),DULIEU!H162,"")</f>
        <v/>
      </c>
      <c r="D170" s="853" t="str">
        <f>IF(OR(LEFT(DULIEU!$V162&amp;DULIEU!$M162,LEN('CT131,331'!$M$3))='CT131,331'!$M$3,LEFT(DULIEU!$W162&amp;DULIEU!$M162,LEN('CT131,331'!$M$3))='CT131,331'!$M$3),DULIEU!J162,"")</f>
        <v/>
      </c>
      <c r="E170" s="853" t="str">
        <f>IF(OR(LEFT(DULIEU!$V162&amp;DULIEU!$M162,LEN('CT131,331'!$M$3))='CT131,331'!$M$3,LEFT(DULIEU!$W162&amp;DULIEU!$M162,LEN('CT131,331'!$M$3))='CT131,331'!$M$3),DULIEU!E162,"")</f>
        <v/>
      </c>
      <c r="F170" s="1179" t="str">
        <f>IF(OR(LEFT(DULIEU!$V162&amp;DULIEU!$M162,LEN('CT131,331'!$M$3))='CT131,331'!$M$3,LEFT(DULIEU!$W162&amp;DULIEU!$M162,LEN('CT131,331'!$M$3))='CT131,331'!$M$3),DULIEU!O162,"")</f>
        <v/>
      </c>
      <c r="G170" s="853" t="str">
        <f>IF(E170="","",IF(LEFT(DULIEU!$V162&amp;DULIEU!$M162,LEN('CT131,331'!$M$3))='CT131,331'!$M$3,DULIEU!$W162,IF(LEFT(DULIEU!$W162&amp;DULIEU!$M162,LEN('CT131,331'!$M$3))='CT131,331'!$M$3,DULIEU!$V162)))</f>
        <v/>
      </c>
      <c r="H170" s="854" t="str">
        <f>IF(LEFT(DULIEU!$V162&amp;DULIEU!$M162,LEN('CT131,331'!$M$3))='CT131,331'!$M$3,DULIEU!$X162,"")</f>
        <v/>
      </c>
      <c r="I170" s="854" t="str">
        <f>IF(LEFT(DULIEU!$W162&amp;DULIEU!$M162,LEN('CT131,331'!$M$3))='CT131,331'!$M$3,DULIEU!$X162,"")</f>
        <v/>
      </c>
      <c r="J170" s="855">
        <f>MAX($J$13+SUBTOTAL(9,$H$15:H170)-SUBTOTAL(9,$I$15:I170)-$K$13,0)</f>
        <v>110001</v>
      </c>
      <c r="K170" s="855">
        <f>MAX($K$13+SUBTOTAL(9,$I$15:I170)-SUBTOTAL(9,$H$15:H170)-$J$13,0)</f>
        <v>0</v>
      </c>
      <c r="L170" s="846" t="str">
        <f t="shared" si="3"/>
        <v/>
      </c>
    </row>
    <row r="171" spans="2:12" hidden="1">
      <c r="B171" s="853" t="str">
        <f>IF(OR(LEFT(DULIEU!$V163&amp;DULIEU!$M163,LEN('CT131,331'!$M$3))='CT131,331'!$M$3,LEFT(DULIEU!$W163&amp;DULIEU!$M163,LEN('CT131,331'!$M$3))='CT131,331'!$M$3),DULIEU!D163,"")</f>
        <v/>
      </c>
      <c r="C171" s="853" t="str">
        <f>IF(OR(LEFT(DULIEU!$V163&amp;DULIEU!$M163,LEN('CT131,331'!$M$3))='CT131,331'!$M$3,LEFT(DULIEU!$W163&amp;DULIEU!$M163,LEN('CT131,331'!$M$3))='CT131,331'!$M$3),DULIEU!H163,"")</f>
        <v/>
      </c>
      <c r="D171" s="853" t="str">
        <f>IF(OR(LEFT(DULIEU!$V163&amp;DULIEU!$M163,LEN('CT131,331'!$M$3))='CT131,331'!$M$3,LEFT(DULIEU!$W163&amp;DULIEU!$M163,LEN('CT131,331'!$M$3))='CT131,331'!$M$3),DULIEU!J163,"")</f>
        <v/>
      </c>
      <c r="E171" s="853" t="str">
        <f>IF(OR(LEFT(DULIEU!$V163&amp;DULIEU!$M163,LEN('CT131,331'!$M$3))='CT131,331'!$M$3,LEFT(DULIEU!$W163&amp;DULIEU!$M163,LEN('CT131,331'!$M$3))='CT131,331'!$M$3),DULIEU!E163,"")</f>
        <v/>
      </c>
      <c r="F171" s="1179" t="str">
        <f>IF(OR(LEFT(DULIEU!$V163&amp;DULIEU!$M163,LEN('CT131,331'!$M$3))='CT131,331'!$M$3,LEFT(DULIEU!$W163&amp;DULIEU!$M163,LEN('CT131,331'!$M$3))='CT131,331'!$M$3),DULIEU!O163,"")</f>
        <v/>
      </c>
      <c r="G171" s="853" t="str">
        <f>IF(E171="","",IF(LEFT(DULIEU!$V163&amp;DULIEU!$M163,LEN('CT131,331'!$M$3))='CT131,331'!$M$3,DULIEU!$W163,IF(LEFT(DULIEU!$W163&amp;DULIEU!$M163,LEN('CT131,331'!$M$3))='CT131,331'!$M$3,DULIEU!$V163)))</f>
        <v/>
      </c>
      <c r="H171" s="854" t="str">
        <f>IF(LEFT(DULIEU!$V163&amp;DULIEU!$M163,LEN('CT131,331'!$M$3))='CT131,331'!$M$3,DULIEU!$X163,"")</f>
        <v/>
      </c>
      <c r="I171" s="854" t="str">
        <f>IF(LEFT(DULIEU!$W163&amp;DULIEU!$M163,LEN('CT131,331'!$M$3))='CT131,331'!$M$3,DULIEU!$X163,"")</f>
        <v/>
      </c>
      <c r="J171" s="855">
        <f>MAX($J$13+SUBTOTAL(9,$H$15:H171)-SUBTOTAL(9,$I$15:I171)-$K$13,0)</f>
        <v>110001</v>
      </c>
      <c r="K171" s="855">
        <f>MAX($K$13+SUBTOTAL(9,$I$15:I171)-SUBTOTAL(9,$H$15:H171)-$J$13,0)</f>
        <v>0</v>
      </c>
      <c r="L171" s="846" t="str">
        <f t="shared" si="3"/>
        <v/>
      </c>
    </row>
    <row r="172" spans="2:12" hidden="1">
      <c r="B172" s="853" t="str">
        <f>IF(OR(LEFT(DULIEU!$V164&amp;DULIEU!$M164,LEN('CT131,331'!$M$3))='CT131,331'!$M$3,LEFT(DULIEU!$W164&amp;DULIEU!$M164,LEN('CT131,331'!$M$3))='CT131,331'!$M$3),DULIEU!D164,"")</f>
        <v/>
      </c>
      <c r="C172" s="853" t="str">
        <f>IF(OR(LEFT(DULIEU!$V164&amp;DULIEU!$M164,LEN('CT131,331'!$M$3))='CT131,331'!$M$3,LEFT(DULIEU!$W164&amp;DULIEU!$M164,LEN('CT131,331'!$M$3))='CT131,331'!$M$3),DULIEU!H164,"")</f>
        <v/>
      </c>
      <c r="D172" s="853" t="str">
        <f>IF(OR(LEFT(DULIEU!$V164&amp;DULIEU!$M164,LEN('CT131,331'!$M$3))='CT131,331'!$M$3,LEFT(DULIEU!$W164&amp;DULIEU!$M164,LEN('CT131,331'!$M$3))='CT131,331'!$M$3),DULIEU!J164,"")</f>
        <v/>
      </c>
      <c r="E172" s="853" t="str">
        <f>IF(OR(LEFT(DULIEU!$V164&amp;DULIEU!$M164,LEN('CT131,331'!$M$3))='CT131,331'!$M$3,LEFT(DULIEU!$W164&amp;DULIEU!$M164,LEN('CT131,331'!$M$3))='CT131,331'!$M$3),DULIEU!E164,"")</f>
        <v/>
      </c>
      <c r="F172" s="1179" t="str">
        <f>IF(OR(LEFT(DULIEU!$V164&amp;DULIEU!$M164,LEN('CT131,331'!$M$3))='CT131,331'!$M$3,LEFT(DULIEU!$W164&amp;DULIEU!$M164,LEN('CT131,331'!$M$3))='CT131,331'!$M$3),DULIEU!O164,"")</f>
        <v/>
      </c>
      <c r="G172" s="853" t="str">
        <f>IF(E172="","",IF(LEFT(DULIEU!$V164&amp;DULIEU!$M164,LEN('CT131,331'!$M$3))='CT131,331'!$M$3,DULIEU!$W164,IF(LEFT(DULIEU!$W164&amp;DULIEU!$M164,LEN('CT131,331'!$M$3))='CT131,331'!$M$3,DULIEU!$V164)))</f>
        <v/>
      </c>
      <c r="H172" s="854" t="str">
        <f>IF(LEFT(DULIEU!$V164&amp;DULIEU!$M164,LEN('CT131,331'!$M$3))='CT131,331'!$M$3,DULIEU!$X164,"")</f>
        <v/>
      </c>
      <c r="I172" s="854" t="str">
        <f>IF(LEFT(DULIEU!$W164&amp;DULIEU!$M164,LEN('CT131,331'!$M$3))='CT131,331'!$M$3,DULIEU!$X164,"")</f>
        <v/>
      </c>
      <c r="J172" s="855">
        <f>MAX($J$13+SUBTOTAL(9,$H$15:H172)-SUBTOTAL(9,$I$15:I172)-$K$13,0)</f>
        <v>110001</v>
      </c>
      <c r="K172" s="855">
        <f>MAX($K$13+SUBTOTAL(9,$I$15:I172)-SUBTOTAL(9,$H$15:H172)-$J$13,0)</f>
        <v>0</v>
      </c>
      <c r="L172" s="846" t="str">
        <f t="shared" si="3"/>
        <v/>
      </c>
    </row>
    <row r="173" spans="2:12" hidden="1">
      <c r="B173" s="853" t="str">
        <f>IF(OR(LEFT(DULIEU!$V165&amp;DULIEU!$M165,LEN('CT131,331'!$M$3))='CT131,331'!$M$3,LEFT(DULIEU!$W165&amp;DULIEU!$M165,LEN('CT131,331'!$M$3))='CT131,331'!$M$3),DULIEU!D165,"")</f>
        <v/>
      </c>
      <c r="C173" s="853" t="str">
        <f>IF(OR(LEFT(DULIEU!$V165&amp;DULIEU!$M165,LEN('CT131,331'!$M$3))='CT131,331'!$M$3,LEFT(DULIEU!$W165&amp;DULIEU!$M165,LEN('CT131,331'!$M$3))='CT131,331'!$M$3),DULIEU!H165,"")</f>
        <v/>
      </c>
      <c r="D173" s="853" t="str">
        <f>IF(OR(LEFT(DULIEU!$V165&amp;DULIEU!$M165,LEN('CT131,331'!$M$3))='CT131,331'!$M$3,LEFT(DULIEU!$W165&amp;DULIEU!$M165,LEN('CT131,331'!$M$3))='CT131,331'!$M$3),DULIEU!J165,"")</f>
        <v/>
      </c>
      <c r="E173" s="853" t="str">
        <f>IF(OR(LEFT(DULIEU!$V165&amp;DULIEU!$M165,LEN('CT131,331'!$M$3))='CT131,331'!$M$3,LEFT(DULIEU!$W165&amp;DULIEU!$M165,LEN('CT131,331'!$M$3))='CT131,331'!$M$3),DULIEU!E165,"")</f>
        <v/>
      </c>
      <c r="F173" s="1179" t="str">
        <f>IF(OR(LEFT(DULIEU!$V165&amp;DULIEU!$M165,LEN('CT131,331'!$M$3))='CT131,331'!$M$3,LEFT(DULIEU!$W165&amp;DULIEU!$M165,LEN('CT131,331'!$M$3))='CT131,331'!$M$3),DULIEU!O165,"")</f>
        <v/>
      </c>
      <c r="G173" s="853" t="str">
        <f>IF(E173="","",IF(LEFT(DULIEU!$V165&amp;DULIEU!$M165,LEN('CT131,331'!$M$3))='CT131,331'!$M$3,DULIEU!$W165,IF(LEFT(DULIEU!$W165&amp;DULIEU!$M165,LEN('CT131,331'!$M$3))='CT131,331'!$M$3,DULIEU!$V165)))</f>
        <v/>
      </c>
      <c r="H173" s="854" t="str">
        <f>IF(LEFT(DULIEU!$V165&amp;DULIEU!$M165,LEN('CT131,331'!$M$3))='CT131,331'!$M$3,DULIEU!$X165,"")</f>
        <v/>
      </c>
      <c r="I173" s="854" t="str">
        <f>IF(LEFT(DULIEU!$W165&amp;DULIEU!$M165,LEN('CT131,331'!$M$3))='CT131,331'!$M$3,DULIEU!$X165,"")</f>
        <v/>
      </c>
      <c r="J173" s="855">
        <f>MAX($J$13+SUBTOTAL(9,$H$15:H173)-SUBTOTAL(9,$I$15:I173)-$K$13,0)</f>
        <v>110001</v>
      </c>
      <c r="K173" s="855">
        <f>MAX($K$13+SUBTOTAL(9,$I$15:I173)-SUBTOTAL(9,$H$15:H173)-$J$13,0)</f>
        <v>0</v>
      </c>
      <c r="L173" s="846" t="str">
        <f t="shared" si="3"/>
        <v/>
      </c>
    </row>
    <row r="174" spans="2:12" hidden="1">
      <c r="B174" s="853" t="str">
        <f>IF(OR(LEFT(DULIEU!$V166&amp;DULIEU!$M166,LEN('CT131,331'!$M$3))='CT131,331'!$M$3,LEFT(DULIEU!$W166&amp;DULIEU!$M166,LEN('CT131,331'!$M$3))='CT131,331'!$M$3),DULIEU!D166,"")</f>
        <v/>
      </c>
      <c r="C174" s="853" t="str">
        <f>IF(OR(LEFT(DULIEU!$V166&amp;DULIEU!$M166,LEN('CT131,331'!$M$3))='CT131,331'!$M$3,LEFT(DULIEU!$W166&amp;DULIEU!$M166,LEN('CT131,331'!$M$3))='CT131,331'!$M$3),DULIEU!H166,"")</f>
        <v/>
      </c>
      <c r="D174" s="853" t="str">
        <f>IF(OR(LEFT(DULIEU!$V166&amp;DULIEU!$M166,LEN('CT131,331'!$M$3))='CT131,331'!$M$3,LEFT(DULIEU!$W166&amp;DULIEU!$M166,LEN('CT131,331'!$M$3))='CT131,331'!$M$3),DULIEU!J166,"")</f>
        <v/>
      </c>
      <c r="E174" s="853" t="str">
        <f>IF(OR(LEFT(DULIEU!$V166&amp;DULIEU!$M166,LEN('CT131,331'!$M$3))='CT131,331'!$M$3,LEFT(DULIEU!$W166&amp;DULIEU!$M166,LEN('CT131,331'!$M$3))='CT131,331'!$M$3),DULIEU!E166,"")</f>
        <v/>
      </c>
      <c r="F174" s="1179" t="str">
        <f>IF(OR(LEFT(DULIEU!$V166&amp;DULIEU!$M166,LEN('CT131,331'!$M$3))='CT131,331'!$M$3,LEFT(DULIEU!$W166&amp;DULIEU!$M166,LEN('CT131,331'!$M$3))='CT131,331'!$M$3),DULIEU!O166,"")</f>
        <v/>
      </c>
      <c r="G174" s="853" t="str">
        <f>IF(E174="","",IF(LEFT(DULIEU!$V166&amp;DULIEU!$M166,LEN('CT131,331'!$M$3))='CT131,331'!$M$3,DULIEU!$W166,IF(LEFT(DULIEU!$W166&amp;DULIEU!$M166,LEN('CT131,331'!$M$3))='CT131,331'!$M$3,DULIEU!$V166)))</f>
        <v/>
      </c>
      <c r="H174" s="854" t="str">
        <f>IF(LEFT(DULIEU!$V166&amp;DULIEU!$M166,LEN('CT131,331'!$M$3))='CT131,331'!$M$3,DULIEU!$X166,"")</f>
        <v/>
      </c>
      <c r="I174" s="854" t="str">
        <f>IF(LEFT(DULIEU!$W166&amp;DULIEU!$M166,LEN('CT131,331'!$M$3))='CT131,331'!$M$3,DULIEU!$X166,"")</f>
        <v/>
      </c>
      <c r="J174" s="855">
        <f>MAX($J$13+SUBTOTAL(9,$H$15:H174)-SUBTOTAL(9,$I$15:I174)-$K$13,0)</f>
        <v>110001</v>
      </c>
      <c r="K174" s="855">
        <f>MAX($K$13+SUBTOTAL(9,$I$15:I174)-SUBTOTAL(9,$H$15:H174)-$J$13,0)</f>
        <v>0</v>
      </c>
      <c r="L174" s="846" t="str">
        <f t="shared" si="3"/>
        <v/>
      </c>
    </row>
    <row r="175" spans="2:12" hidden="1">
      <c r="B175" s="853" t="str">
        <f>IF(OR(LEFT(DULIEU!$V167&amp;DULIEU!$M167,LEN('CT131,331'!$M$3))='CT131,331'!$M$3,LEFT(DULIEU!$W167&amp;DULIEU!$M167,LEN('CT131,331'!$M$3))='CT131,331'!$M$3),DULIEU!D167,"")</f>
        <v/>
      </c>
      <c r="C175" s="853" t="str">
        <f>IF(OR(LEFT(DULIEU!$V167&amp;DULIEU!$M167,LEN('CT131,331'!$M$3))='CT131,331'!$M$3,LEFT(DULIEU!$W167&amp;DULIEU!$M167,LEN('CT131,331'!$M$3))='CT131,331'!$M$3),DULIEU!H167,"")</f>
        <v/>
      </c>
      <c r="D175" s="853" t="str">
        <f>IF(OR(LEFT(DULIEU!$V167&amp;DULIEU!$M167,LEN('CT131,331'!$M$3))='CT131,331'!$M$3,LEFT(DULIEU!$W167&amp;DULIEU!$M167,LEN('CT131,331'!$M$3))='CT131,331'!$M$3),DULIEU!J167,"")</f>
        <v/>
      </c>
      <c r="E175" s="853" t="str">
        <f>IF(OR(LEFT(DULIEU!$V167&amp;DULIEU!$M167,LEN('CT131,331'!$M$3))='CT131,331'!$M$3,LEFT(DULIEU!$W167&amp;DULIEU!$M167,LEN('CT131,331'!$M$3))='CT131,331'!$M$3),DULIEU!E167,"")</f>
        <v/>
      </c>
      <c r="F175" s="1179" t="str">
        <f>IF(OR(LEFT(DULIEU!$V167&amp;DULIEU!$M167,LEN('CT131,331'!$M$3))='CT131,331'!$M$3,LEFT(DULIEU!$W167&amp;DULIEU!$M167,LEN('CT131,331'!$M$3))='CT131,331'!$M$3),DULIEU!O167,"")</f>
        <v/>
      </c>
      <c r="G175" s="853" t="str">
        <f>IF(E175="","",IF(LEFT(DULIEU!$V167&amp;DULIEU!$M167,LEN('CT131,331'!$M$3))='CT131,331'!$M$3,DULIEU!$W167,IF(LEFT(DULIEU!$W167&amp;DULIEU!$M167,LEN('CT131,331'!$M$3))='CT131,331'!$M$3,DULIEU!$V167)))</f>
        <v/>
      </c>
      <c r="H175" s="854" t="str">
        <f>IF(LEFT(DULIEU!$V167&amp;DULIEU!$M167,LEN('CT131,331'!$M$3))='CT131,331'!$M$3,DULIEU!$X167,"")</f>
        <v/>
      </c>
      <c r="I175" s="854" t="str">
        <f>IF(LEFT(DULIEU!$W167&amp;DULIEU!$M167,LEN('CT131,331'!$M$3))='CT131,331'!$M$3,DULIEU!$X167,"")</f>
        <v/>
      </c>
      <c r="J175" s="855">
        <f>MAX($J$13+SUBTOTAL(9,$H$15:H175)-SUBTOTAL(9,$I$15:I175)-$K$13,0)</f>
        <v>110001</v>
      </c>
      <c r="K175" s="855">
        <f>MAX($K$13+SUBTOTAL(9,$I$15:I175)-SUBTOTAL(9,$H$15:H175)-$J$13,0)</f>
        <v>0</v>
      </c>
      <c r="L175" s="846" t="str">
        <f t="shared" si="3"/>
        <v/>
      </c>
    </row>
    <row r="176" spans="2:12" hidden="1">
      <c r="B176" s="853" t="str">
        <f>IF(OR(LEFT(DULIEU!$V168&amp;DULIEU!$M168,LEN('CT131,331'!$M$3))='CT131,331'!$M$3,LEFT(DULIEU!$W168&amp;DULIEU!$M168,LEN('CT131,331'!$M$3))='CT131,331'!$M$3),DULIEU!D168,"")</f>
        <v/>
      </c>
      <c r="C176" s="853" t="str">
        <f>IF(OR(LEFT(DULIEU!$V168&amp;DULIEU!$M168,LEN('CT131,331'!$M$3))='CT131,331'!$M$3,LEFT(DULIEU!$W168&amp;DULIEU!$M168,LEN('CT131,331'!$M$3))='CT131,331'!$M$3),DULIEU!H168,"")</f>
        <v/>
      </c>
      <c r="D176" s="853" t="str">
        <f>IF(OR(LEFT(DULIEU!$V168&amp;DULIEU!$M168,LEN('CT131,331'!$M$3))='CT131,331'!$M$3,LEFT(DULIEU!$W168&amp;DULIEU!$M168,LEN('CT131,331'!$M$3))='CT131,331'!$M$3),DULIEU!J168,"")</f>
        <v/>
      </c>
      <c r="E176" s="853" t="str">
        <f>IF(OR(LEFT(DULIEU!$V168&amp;DULIEU!$M168,LEN('CT131,331'!$M$3))='CT131,331'!$M$3,LEFT(DULIEU!$W168&amp;DULIEU!$M168,LEN('CT131,331'!$M$3))='CT131,331'!$M$3),DULIEU!E168,"")</f>
        <v/>
      </c>
      <c r="F176" s="1179" t="str">
        <f>IF(OR(LEFT(DULIEU!$V168&amp;DULIEU!$M168,LEN('CT131,331'!$M$3))='CT131,331'!$M$3,LEFT(DULIEU!$W168&amp;DULIEU!$M168,LEN('CT131,331'!$M$3))='CT131,331'!$M$3),DULIEU!O168,"")</f>
        <v/>
      </c>
      <c r="G176" s="853" t="str">
        <f>IF(E176="","",IF(LEFT(DULIEU!$V168&amp;DULIEU!$M168,LEN('CT131,331'!$M$3))='CT131,331'!$M$3,DULIEU!$W168,IF(LEFT(DULIEU!$W168&amp;DULIEU!$M168,LEN('CT131,331'!$M$3))='CT131,331'!$M$3,DULIEU!$V168)))</f>
        <v/>
      </c>
      <c r="H176" s="854" t="str">
        <f>IF(LEFT(DULIEU!$V168&amp;DULIEU!$M168,LEN('CT131,331'!$M$3))='CT131,331'!$M$3,DULIEU!$X168,"")</f>
        <v/>
      </c>
      <c r="I176" s="854" t="str">
        <f>IF(LEFT(DULIEU!$W168&amp;DULIEU!$M168,LEN('CT131,331'!$M$3))='CT131,331'!$M$3,DULIEU!$X168,"")</f>
        <v/>
      </c>
      <c r="J176" s="855">
        <f>MAX($J$13+SUBTOTAL(9,$H$15:H176)-SUBTOTAL(9,$I$15:I176)-$K$13,0)</f>
        <v>110001</v>
      </c>
      <c r="K176" s="855">
        <f>MAX($K$13+SUBTOTAL(9,$I$15:I176)-SUBTOTAL(9,$H$15:H176)-$J$13,0)</f>
        <v>0</v>
      </c>
      <c r="L176" s="846" t="str">
        <f t="shared" si="3"/>
        <v/>
      </c>
    </row>
    <row r="177" spans="2:12" hidden="1">
      <c r="B177" s="853" t="str">
        <f>IF(OR(LEFT(DULIEU!$V169&amp;DULIEU!$M169,LEN('CT131,331'!$M$3))='CT131,331'!$M$3,LEFT(DULIEU!$W169&amp;DULIEU!$M169,LEN('CT131,331'!$M$3))='CT131,331'!$M$3),DULIEU!D169,"")</f>
        <v/>
      </c>
      <c r="C177" s="853" t="str">
        <f>IF(OR(LEFT(DULIEU!$V169&amp;DULIEU!$M169,LEN('CT131,331'!$M$3))='CT131,331'!$M$3,LEFT(DULIEU!$W169&amp;DULIEU!$M169,LEN('CT131,331'!$M$3))='CT131,331'!$M$3),DULIEU!H169,"")</f>
        <v/>
      </c>
      <c r="D177" s="853" t="str">
        <f>IF(OR(LEFT(DULIEU!$V169&amp;DULIEU!$M169,LEN('CT131,331'!$M$3))='CT131,331'!$M$3,LEFT(DULIEU!$W169&amp;DULIEU!$M169,LEN('CT131,331'!$M$3))='CT131,331'!$M$3),DULIEU!J169,"")</f>
        <v/>
      </c>
      <c r="E177" s="853" t="str">
        <f>IF(OR(LEFT(DULIEU!$V169&amp;DULIEU!$M169,LEN('CT131,331'!$M$3))='CT131,331'!$M$3,LEFT(DULIEU!$W169&amp;DULIEU!$M169,LEN('CT131,331'!$M$3))='CT131,331'!$M$3),DULIEU!E169,"")</f>
        <v/>
      </c>
      <c r="F177" s="1179" t="str">
        <f>IF(OR(LEFT(DULIEU!$V169&amp;DULIEU!$M169,LEN('CT131,331'!$M$3))='CT131,331'!$M$3,LEFT(DULIEU!$W169&amp;DULIEU!$M169,LEN('CT131,331'!$M$3))='CT131,331'!$M$3),DULIEU!O169,"")</f>
        <v/>
      </c>
      <c r="G177" s="853" t="str">
        <f>IF(E177="","",IF(LEFT(DULIEU!$V169&amp;DULIEU!$M169,LEN('CT131,331'!$M$3))='CT131,331'!$M$3,DULIEU!$W169,IF(LEFT(DULIEU!$W169&amp;DULIEU!$M169,LEN('CT131,331'!$M$3))='CT131,331'!$M$3,DULIEU!$V169)))</f>
        <v/>
      </c>
      <c r="H177" s="854" t="str">
        <f>IF(LEFT(DULIEU!$V169&amp;DULIEU!$M169,LEN('CT131,331'!$M$3))='CT131,331'!$M$3,DULIEU!$X169,"")</f>
        <v/>
      </c>
      <c r="I177" s="854" t="str">
        <f>IF(LEFT(DULIEU!$W169&amp;DULIEU!$M169,LEN('CT131,331'!$M$3))='CT131,331'!$M$3,DULIEU!$X169,"")</f>
        <v/>
      </c>
      <c r="J177" s="855">
        <f>MAX($J$13+SUBTOTAL(9,$H$15:H177)-SUBTOTAL(9,$I$15:I177)-$K$13,0)</f>
        <v>110001</v>
      </c>
      <c r="K177" s="855">
        <f>MAX($K$13+SUBTOTAL(9,$I$15:I177)-SUBTOTAL(9,$H$15:H177)-$J$13,0)</f>
        <v>0</v>
      </c>
      <c r="L177" s="846" t="str">
        <f t="shared" si="3"/>
        <v/>
      </c>
    </row>
    <row r="178" spans="2:12" hidden="1">
      <c r="B178" s="853" t="str">
        <f>IF(OR(LEFT(DULIEU!$V170&amp;DULIEU!$M170,LEN('CT131,331'!$M$3))='CT131,331'!$M$3,LEFT(DULIEU!$W170&amp;DULIEU!$M170,LEN('CT131,331'!$M$3))='CT131,331'!$M$3),DULIEU!D170,"")</f>
        <v/>
      </c>
      <c r="C178" s="853" t="str">
        <f>IF(OR(LEFT(DULIEU!$V170&amp;DULIEU!$M170,LEN('CT131,331'!$M$3))='CT131,331'!$M$3,LEFT(DULIEU!$W170&amp;DULIEU!$M170,LEN('CT131,331'!$M$3))='CT131,331'!$M$3),DULIEU!H170,"")</f>
        <v/>
      </c>
      <c r="D178" s="853" t="str">
        <f>IF(OR(LEFT(DULIEU!$V170&amp;DULIEU!$M170,LEN('CT131,331'!$M$3))='CT131,331'!$M$3,LEFT(DULIEU!$W170&amp;DULIEU!$M170,LEN('CT131,331'!$M$3))='CT131,331'!$M$3),DULIEU!J170,"")</f>
        <v/>
      </c>
      <c r="E178" s="853" t="str">
        <f>IF(OR(LEFT(DULIEU!$V170&amp;DULIEU!$M170,LEN('CT131,331'!$M$3))='CT131,331'!$M$3,LEFT(DULIEU!$W170&amp;DULIEU!$M170,LEN('CT131,331'!$M$3))='CT131,331'!$M$3),DULIEU!E170,"")</f>
        <v/>
      </c>
      <c r="F178" s="1179" t="str">
        <f>IF(OR(LEFT(DULIEU!$V170&amp;DULIEU!$M170,LEN('CT131,331'!$M$3))='CT131,331'!$M$3,LEFT(DULIEU!$W170&amp;DULIEU!$M170,LEN('CT131,331'!$M$3))='CT131,331'!$M$3),DULIEU!O170,"")</f>
        <v/>
      </c>
      <c r="G178" s="853" t="str">
        <f>IF(E178="","",IF(LEFT(DULIEU!$V170&amp;DULIEU!$M170,LEN('CT131,331'!$M$3))='CT131,331'!$M$3,DULIEU!$W170,IF(LEFT(DULIEU!$W170&amp;DULIEU!$M170,LEN('CT131,331'!$M$3))='CT131,331'!$M$3,DULIEU!$V170)))</f>
        <v/>
      </c>
      <c r="H178" s="854" t="str">
        <f>IF(LEFT(DULIEU!$V170&amp;DULIEU!$M170,LEN('CT131,331'!$M$3))='CT131,331'!$M$3,DULIEU!$X170,"")</f>
        <v/>
      </c>
      <c r="I178" s="854" t="str">
        <f>IF(LEFT(DULIEU!$W170&amp;DULIEU!$M170,LEN('CT131,331'!$M$3))='CT131,331'!$M$3,DULIEU!$X170,"")</f>
        <v/>
      </c>
      <c r="J178" s="855">
        <f>MAX($J$13+SUBTOTAL(9,$H$15:H178)-SUBTOTAL(9,$I$15:I178)-$K$13,0)</f>
        <v>110001</v>
      </c>
      <c r="K178" s="855">
        <f>MAX($K$13+SUBTOTAL(9,$I$15:I178)-SUBTOTAL(9,$H$15:H178)-$J$13,0)</f>
        <v>0</v>
      </c>
      <c r="L178" s="846" t="str">
        <f t="shared" si="3"/>
        <v/>
      </c>
    </row>
    <row r="179" spans="2:12" hidden="1">
      <c r="B179" s="853" t="str">
        <f>IF(OR(LEFT(DULIEU!$V171&amp;DULIEU!$M171,LEN('CT131,331'!$M$3))='CT131,331'!$M$3,LEFT(DULIEU!$W171&amp;DULIEU!$M171,LEN('CT131,331'!$M$3))='CT131,331'!$M$3),DULIEU!D171,"")</f>
        <v/>
      </c>
      <c r="C179" s="853" t="str">
        <f>IF(OR(LEFT(DULIEU!$V171&amp;DULIEU!$M171,LEN('CT131,331'!$M$3))='CT131,331'!$M$3,LEFT(DULIEU!$W171&amp;DULIEU!$M171,LEN('CT131,331'!$M$3))='CT131,331'!$M$3),DULIEU!H171,"")</f>
        <v/>
      </c>
      <c r="D179" s="853" t="str">
        <f>IF(OR(LEFT(DULIEU!$V171&amp;DULIEU!$M171,LEN('CT131,331'!$M$3))='CT131,331'!$M$3,LEFT(DULIEU!$W171&amp;DULIEU!$M171,LEN('CT131,331'!$M$3))='CT131,331'!$M$3),DULIEU!J171,"")</f>
        <v/>
      </c>
      <c r="E179" s="853" t="str">
        <f>IF(OR(LEFT(DULIEU!$V171&amp;DULIEU!$M171,LEN('CT131,331'!$M$3))='CT131,331'!$M$3,LEFT(DULIEU!$W171&amp;DULIEU!$M171,LEN('CT131,331'!$M$3))='CT131,331'!$M$3),DULIEU!E171,"")</f>
        <v/>
      </c>
      <c r="F179" s="1179" t="str">
        <f>IF(OR(LEFT(DULIEU!$V171&amp;DULIEU!$M171,LEN('CT131,331'!$M$3))='CT131,331'!$M$3,LEFT(DULIEU!$W171&amp;DULIEU!$M171,LEN('CT131,331'!$M$3))='CT131,331'!$M$3),DULIEU!O171,"")</f>
        <v/>
      </c>
      <c r="G179" s="853" t="str">
        <f>IF(E179="","",IF(LEFT(DULIEU!$V171&amp;DULIEU!$M171,LEN('CT131,331'!$M$3))='CT131,331'!$M$3,DULIEU!$W171,IF(LEFT(DULIEU!$W171&amp;DULIEU!$M171,LEN('CT131,331'!$M$3))='CT131,331'!$M$3,DULIEU!$V171)))</f>
        <v/>
      </c>
      <c r="H179" s="854" t="str">
        <f>IF(LEFT(DULIEU!$V171&amp;DULIEU!$M171,LEN('CT131,331'!$M$3))='CT131,331'!$M$3,DULIEU!$X171,"")</f>
        <v/>
      </c>
      <c r="I179" s="854" t="str">
        <f>IF(LEFT(DULIEU!$W171&amp;DULIEU!$M171,LEN('CT131,331'!$M$3))='CT131,331'!$M$3,DULIEU!$X171,"")</f>
        <v/>
      </c>
      <c r="J179" s="855">
        <f>MAX($J$13+SUBTOTAL(9,$H$15:H179)-SUBTOTAL(9,$I$15:I179)-$K$13,0)</f>
        <v>110001</v>
      </c>
      <c r="K179" s="855">
        <f>MAX($K$13+SUBTOTAL(9,$I$15:I179)-SUBTOTAL(9,$H$15:H179)-$J$13,0)</f>
        <v>0</v>
      </c>
      <c r="L179" s="846" t="str">
        <f t="shared" si="3"/>
        <v/>
      </c>
    </row>
    <row r="180" spans="2:12" hidden="1">
      <c r="B180" s="853" t="str">
        <f>IF(OR(LEFT(DULIEU!$V172&amp;DULIEU!$M172,LEN('CT131,331'!$M$3))='CT131,331'!$M$3,LEFT(DULIEU!$W172&amp;DULIEU!$M172,LEN('CT131,331'!$M$3))='CT131,331'!$M$3),DULIEU!D172,"")</f>
        <v/>
      </c>
      <c r="C180" s="853" t="str">
        <f>IF(OR(LEFT(DULIEU!$V172&amp;DULIEU!$M172,LEN('CT131,331'!$M$3))='CT131,331'!$M$3,LEFT(DULIEU!$W172&amp;DULIEU!$M172,LEN('CT131,331'!$M$3))='CT131,331'!$M$3),DULIEU!H172,"")</f>
        <v/>
      </c>
      <c r="D180" s="853" t="str">
        <f>IF(OR(LEFT(DULIEU!$V172&amp;DULIEU!$M172,LEN('CT131,331'!$M$3))='CT131,331'!$M$3,LEFT(DULIEU!$W172&amp;DULIEU!$M172,LEN('CT131,331'!$M$3))='CT131,331'!$M$3),DULIEU!J172,"")</f>
        <v/>
      </c>
      <c r="E180" s="853" t="str">
        <f>IF(OR(LEFT(DULIEU!$V172&amp;DULIEU!$M172,LEN('CT131,331'!$M$3))='CT131,331'!$M$3,LEFT(DULIEU!$W172&amp;DULIEU!$M172,LEN('CT131,331'!$M$3))='CT131,331'!$M$3),DULIEU!E172,"")</f>
        <v/>
      </c>
      <c r="F180" s="1179" t="str">
        <f>IF(OR(LEFT(DULIEU!$V172&amp;DULIEU!$M172,LEN('CT131,331'!$M$3))='CT131,331'!$M$3,LEFT(DULIEU!$W172&amp;DULIEU!$M172,LEN('CT131,331'!$M$3))='CT131,331'!$M$3),DULIEU!O172,"")</f>
        <v/>
      </c>
      <c r="G180" s="853" t="str">
        <f>IF(E180="","",IF(LEFT(DULIEU!$V172&amp;DULIEU!$M172,LEN('CT131,331'!$M$3))='CT131,331'!$M$3,DULIEU!$W172,IF(LEFT(DULIEU!$W172&amp;DULIEU!$M172,LEN('CT131,331'!$M$3))='CT131,331'!$M$3,DULIEU!$V172)))</f>
        <v/>
      </c>
      <c r="H180" s="854" t="str">
        <f>IF(LEFT(DULIEU!$V172&amp;DULIEU!$M172,LEN('CT131,331'!$M$3))='CT131,331'!$M$3,DULIEU!$X172,"")</f>
        <v/>
      </c>
      <c r="I180" s="854" t="str">
        <f>IF(LEFT(DULIEU!$W172&amp;DULIEU!$M172,LEN('CT131,331'!$M$3))='CT131,331'!$M$3,DULIEU!$X172,"")</f>
        <v/>
      </c>
      <c r="J180" s="855">
        <f>MAX($J$13+SUBTOTAL(9,$H$15:H180)-SUBTOTAL(9,$I$15:I180)-$K$13,0)</f>
        <v>110001</v>
      </c>
      <c r="K180" s="855">
        <f>MAX($K$13+SUBTOTAL(9,$I$15:I180)-SUBTOTAL(9,$H$15:H180)-$J$13,0)</f>
        <v>0</v>
      </c>
      <c r="L180" s="846" t="str">
        <f t="shared" si="3"/>
        <v/>
      </c>
    </row>
    <row r="181" spans="2:12" hidden="1">
      <c r="B181" s="853" t="str">
        <f>IF(OR(LEFT(DULIEU!$V173&amp;DULIEU!$M173,LEN('CT131,331'!$M$3))='CT131,331'!$M$3,LEFT(DULIEU!$W173&amp;DULIEU!$M173,LEN('CT131,331'!$M$3))='CT131,331'!$M$3),DULIEU!D173,"")</f>
        <v/>
      </c>
      <c r="C181" s="853" t="str">
        <f>IF(OR(LEFT(DULIEU!$V173&amp;DULIEU!$M173,LEN('CT131,331'!$M$3))='CT131,331'!$M$3,LEFT(DULIEU!$W173&amp;DULIEU!$M173,LEN('CT131,331'!$M$3))='CT131,331'!$M$3),DULIEU!H173,"")</f>
        <v/>
      </c>
      <c r="D181" s="853" t="str">
        <f>IF(OR(LEFT(DULIEU!$V173&amp;DULIEU!$M173,LEN('CT131,331'!$M$3))='CT131,331'!$M$3,LEFT(DULIEU!$W173&amp;DULIEU!$M173,LEN('CT131,331'!$M$3))='CT131,331'!$M$3),DULIEU!J173,"")</f>
        <v/>
      </c>
      <c r="E181" s="853" t="str">
        <f>IF(OR(LEFT(DULIEU!$V173&amp;DULIEU!$M173,LEN('CT131,331'!$M$3))='CT131,331'!$M$3,LEFT(DULIEU!$W173&amp;DULIEU!$M173,LEN('CT131,331'!$M$3))='CT131,331'!$M$3),DULIEU!E173,"")</f>
        <v/>
      </c>
      <c r="F181" s="1179" t="str">
        <f>IF(OR(LEFT(DULIEU!$V173&amp;DULIEU!$M173,LEN('CT131,331'!$M$3))='CT131,331'!$M$3,LEFT(DULIEU!$W173&amp;DULIEU!$M173,LEN('CT131,331'!$M$3))='CT131,331'!$M$3),DULIEU!O173,"")</f>
        <v/>
      </c>
      <c r="G181" s="853" t="str">
        <f>IF(E181="","",IF(LEFT(DULIEU!$V173&amp;DULIEU!$M173,LEN('CT131,331'!$M$3))='CT131,331'!$M$3,DULIEU!$W173,IF(LEFT(DULIEU!$W173&amp;DULIEU!$M173,LEN('CT131,331'!$M$3))='CT131,331'!$M$3,DULIEU!$V173)))</f>
        <v/>
      </c>
      <c r="H181" s="854" t="str">
        <f>IF(LEFT(DULIEU!$V173&amp;DULIEU!$M173,LEN('CT131,331'!$M$3))='CT131,331'!$M$3,DULIEU!$X173,"")</f>
        <v/>
      </c>
      <c r="I181" s="854" t="str">
        <f>IF(LEFT(DULIEU!$W173&amp;DULIEU!$M173,LEN('CT131,331'!$M$3))='CT131,331'!$M$3,DULIEU!$X173,"")</f>
        <v/>
      </c>
      <c r="J181" s="855">
        <f>MAX($J$13+SUBTOTAL(9,$H$15:H181)-SUBTOTAL(9,$I$15:I181)-$K$13,0)</f>
        <v>110001</v>
      </c>
      <c r="K181" s="855">
        <f>MAX($K$13+SUBTOTAL(9,$I$15:I181)-SUBTOTAL(9,$H$15:H181)-$J$13,0)</f>
        <v>0</v>
      </c>
      <c r="L181" s="846" t="str">
        <f t="shared" si="3"/>
        <v/>
      </c>
    </row>
    <row r="182" spans="2:12" hidden="1">
      <c r="B182" s="853" t="str">
        <f>IF(OR(LEFT(DULIEU!$V174&amp;DULIEU!$M174,LEN('CT131,331'!$M$3))='CT131,331'!$M$3,LEFT(DULIEU!$W174&amp;DULIEU!$M174,LEN('CT131,331'!$M$3))='CT131,331'!$M$3),DULIEU!D174,"")</f>
        <v/>
      </c>
      <c r="C182" s="853" t="str">
        <f>IF(OR(LEFT(DULIEU!$V174&amp;DULIEU!$M174,LEN('CT131,331'!$M$3))='CT131,331'!$M$3,LEFT(DULIEU!$W174&amp;DULIEU!$M174,LEN('CT131,331'!$M$3))='CT131,331'!$M$3),DULIEU!H174,"")</f>
        <v/>
      </c>
      <c r="D182" s="853" t="str">
        <f>IF(OR(LEFT(DULIEU!$V174&amp;DULIEU!$M174,LEN('CT131,331'!$M$3))='CT131,331'!$M$3,LEFT(DULIEU!$W174&amp;DULIEU!$M174,LEN('CT131,331'!$M$3))='CT131,331'!$M$3),DULIEU!J174,"")</f>
        <v/>
      </c>
      <c r="E182" s="853" t="str">
        <f>IF(OR(LEFT(DULIEU!$V174&amp;DULIEU!$M174,LEN('CT131,331'!$M$3))='CT131,331'!$M$3,LEFT(DULIEU!$W174&amp;DULIEU!$M174,LEN('CT131,331'!$M$3))='CT131,331'!$M$3),DULIEU!E174,"")</f>
        <v/>
      </c>
      <c r="F182" s="1179" t="str">
        <f>IF(OR(LEFT(DULIEU!$V174&amp;DULIEU!$M174,LEN('CT131,331'!$M$3))='CT131,331'!$M$3,LEFT(DULIEU!$W174&amp;DULIEU!$M174,LEN('CT131,331'!$M$3))='CT131,331'!$M$3),DULIEU!O174,"")</f>
        <v/>
      </c>
      <c r="G182" s="853" t="str">
        <f>IF(E182="","",IF(LEFT(DULIEU!$V174&amp;DULIEU!$M174,LEN('CT131,331'!$M$3))='CT131,331'!$M$3,DULIEU!$W174,IF(LEFT(DULIEU!$W174&amp;DULIEU!$M174,LEN('CT131,331'!$M$3))='CT131,331'!$M$3,DULIEU!$V174)))</f>
        <v/>
      </c>
      <c r="H182" s="854" t="str">
        <f>IF(LEFT(DULIEU!$V174&amp;DULIEU!$M174,LEN('CT131,331'!$M$3))='CT131,331'!$M$3,DULIEU!$X174,"")</f>
        <v/>
      </c>
      <c r="I182" s="854" t="str">
        <f>IF(LEFT(DULIEU!$W174&amp;DULIEU!$M174,LEN('CT131,331'!$M$3))='CT131,331'!$M$3,DULIEU!$X174,"")</f>
        <v/>
      </c>
      <c r="J182" s="855">
        <f>MAX($J$13+SUBTOTAL(9,$H$15:H182)-SUBTOTAL(9,$I$15:I182)-$K$13,0)</f>
        <v>110001</v>
      </c>
      <c r="K182" s="855">
        <f>MAX($K$13+SUBTOTAL(9,$I$15:I182)-SUBTOTAL(9,$H$15:H182)-$J$13,0)</f>
        <v>0</v>
      </c>
      <c r="L182" s="846" t="str">
        <f t="shared" si="3"/>
        <v/>
      </c>
    </row>
    <row r="183" spans="2:12" hidden="1">
      <c r="B183" s="853" t="str">
        <f>IF(OR(LEFT(DULIEU!$V175&amp;DULIEU!$M175,LEN('CT131,331'!$M$3))='CT131,331'!$M$3,LEFT(DULIEU!$W175&amp;DULIEU!$M175,LEN('CT131,331'!$M$3))='CT131,331'!$M$3),DULIEU!D175,"")</f>
        <v/>
      </c>
      <c r="C183" s="853" t="str">
        <f>IF(OR(LEFT(DULIEU!$V175&amp;DULIEU!$M175,LEN('CT131,331'!$M$3))='CT131,331'!$M$3,LEFT(DULIEU!$W175&amp;DULIEU!$M175,LEN('CT131,331'!$M$3))='CT131,331'!$M$3),DULIEU!H175,"")</f>
        <v/>
      </c>
      <c r="D183" s="853" t="str">
        <f>IF(OR(LEFT(DULIEU!$V175&amp;DULIEU!$M175,LEN('CT131,331'!$M$3))='CT131,331'!$M$3,LEFT(DULIEU!$W175&amp;DULIEU!$M175,LEN('CT131,331'!$M$3))='CT131,331'!$M$3),DULIEU!J175,"")</f>
        <v/>
      </c>
      <c r="E183" s="853" t="str">
        <f>IF(OR(LEFT(DULIEU!$V175&amp;DULIEU!$M175,LEN('CT131,331'!$M$3))='CT131,331'!$M$3,LEFT(DULIEU!$W175&amp;DULIEU!$M175,LEN('CT131,331'!$M$3))='CT131,331'!$M$3),DULIEU!E175,"")</f>
        <v/>
      </c>
      <c r="F183" s="1179" t="str">
        <f>IF(OR(LEFT(DULIEU!$V175&amp;DULIEU!$M175,LEN('CT131,331'!$M$3))='CT131,331'!$M$3,LEFT(DULIEU!$W175&amp;DULIEU!$M175,LEN('CT131,331'!$M$3))='CT131,331'!$M$3),DULIEU!O175,"")</f>
        <v/>
      </c>
      <c r="G183" s="853" t="str">
        <f>IF(E183="","",IF(LEFT(DULIEU!$V175&amp;DULIEU!$M175,LEN('CT131,331'!$M$3))='CT131,331'!$M$3,DULIEU!$W175,IF(LEFT(DULIEU!$W175&amp;DULIEU!$M175,LEN('CT131,331'!$M$3))='CT131,331'!$M$3,DULIEU!$V175)))</f>
        <v/>
      </c>
      <c r="H183" s="854" t="str">
        <f>IF(LEFT(DULIEU!$V175&amp;DULIEU!$M175,LEN('CT131,331'!$M$3))='CT131,331'!$M$3,DULIEU!$X175,"")</f>
        <v/>
      </c>
      <c r="I183" s="854" t="str">
        <f>IF(LEFT(DULIEU!$W175&amp;DULIEU!$M175,LEN('CT131,331'!$M$3))='CT131,331'!$M$3,DULIEU!$X175,"")</f>
        <v/>
      </c>
      <c r="J183" s="855">
        <f>MAX($J$13+SUBTOTAL(9,$H$15:H183)-SUBTOTAL(9,$I$15:I183)-$K$13,0)</f>
        <v>110001</v>
      </c>
      <c r="K183" s="855">
        <f>MAX($K$13+SUBTOTAL(9,$I$15:I183)-SUBTOTAL(9,$H$15:H183)-$J$13,0)</f>
        <v>0</v>
      </c>
      <c r="L183" s="846" t="str">
        <f t="shared" si="3"/>
        <v/>
      </c>
    </row>
    <row r="184" spans="2:12" hidden="1">
      <c r="B184" s="853" t="str">
        <f>IF(OR(LEFT(DULIEU!$V176&amp;DULIEU!$M176,LEN('CT131,331'!$M$3))='CT131,331'!$M$3,LEFT(DULIEU!$W176&amp;DULIEU!$M176,LEN('CT131,331'!$M$3))='CT131,331'!$M$3),DULIEU!D176,"")</f>
        <v/>
      </c>
      <c r="C184" s="853" t="str">
        <f>IF(OR(LEFT(DULIEU!$V176&amp;DULIEU!$M176,LEN('CT131,331'!$M$3))='CT131,331'!$M$3,LEFT(DULIEU!$W176&amp;DULIEU!$M176,LEN('CT131,331'!$M$3))='CT131,331'!$M$3),DULIEU!H176,"")</f>
        <v/>
      </c>
      <c r="D184" s="853" t="str">
        <f>IF(OR(LEFT(DULIEU!$V176&amp;DULIEU!$M176,LEN('CT131,331'!$M$3))='CT131,331'!$M$3,LEFT(DULIEU!$W176&amp;DULIEU!$M176,LEN('CT131,331'!$M$3))='CT131,331'!$M$3),DULIEU!J176,"")</f>
        <v/>
      </c>
      <c r="E184" s="853" t="str">
        <f>IF(OR(LEFT(DULIEU!$V176&amp;DULIEU!$M176,LEN('CT131,331'!$M$3))='CT131,331'!$M$3,LEFT(DULIEU!$W176&amp;DULIEU!$M176,LEN('CT131,331'!$M$3))='CT131,331'!$M$3),DULIEU!E176,"")</f>
        <v/>
      </c>
      <c r="F184" s="1179" t="str">
        <f>IF(OR(LEFT(DULIEU!$V176&amp;DULIEU!$M176,LEN('CT131,331'!$M$3))='CT131,331'!$M$3,LEFT(DULIEU!$W176&amp;DULIEU!$M176,LEN('CT131,331'!$M$3))='CT131,331'!$M$3),DULIEU!O176,"")</f>
        <v/>
      </c>
      <c r="G184" s="853" t="str">
        <f>IF(E184="","",IF(LEFT(DULIEU!$V176&amp;DULIEU!$M176,LEN('CT131,331'!$M$3))='CT131,331'!$M$3,DULIEU!$W176,IF(LEFT(DULIEU!$W176&amp;DULIEU!$M176,LEN('CT131,331'!$M$3))='CT131,331'!$M$3,DULIEU!$V176)))</f>
        <v/>
      </c>
      <c r="H184" s="854" t="str">
        <f>IF(LEFT(DULIEU!$V176&amp;DULIEU!$M176,LEN('CT131,331'!$M$3))='CT131,331'!$M$3,DULIEU!$X176,"")</f>
        <v/>
      </c>
      <c r="I184" s="854" t="str">
        <f>IF(LEFT(DULIEU!$W176&amp;DULIEU!$M176,LEN('CT131,331'!$M$3))='CT131,331'!$M$3,DULIEU!$X176,"")</f>
        <v/>
      </c>
      <c r="J184" s="855">
        <f>MAX($J$13+SUBTOTAL(9,$H$15:H184)-SUBTOTAL(9,$I$15:I184)-$K$13,0)</f>
        <v>110001</v>
      </c>
      <c r="K184" s="855">
        <f>MAX($K$13+SUBTOTAL(9,$I$15:I184)-SUBTOTAL(9,$H$15:H184)-$J$13,0)</f>
        <v>0</v>
      </c>
      <c r="L184" s="846" t="str">
        <f t="shared" si="3"/>
        <v/>
      </c>
    </row>
    <row r="185" spans="2:12" hidden="1">
      <c r="B185" s="853" t="str">
        <f>IF(OR(LEFT(DULIEU!$V177&amp;DULIEU!$M177,LEN('CT131,331'!$M$3))='CT131,331'!$M$3,LEFT(DULIEU!$W177&amp;DULIEU!$M177,LEN('CT131,331'!$M$3))='CT131,331'!$M$3),DULIEU!D177,"")</f>
        <v/>
      </c>
      <c r="C185" s="853" t="str">
        <f>IF(OR(LEFT(DULIEU!$V177&amp;DULIEU!$M177,LEN('CT131,331'!$M$3))='CT131,331'!$M$3,LEFT(DULIEU!$W177&amp;DULIEU!$M177,LEN('CT131,331'!$M$3))='CT131,331'!$M$3),DULIEU!H177,"")</f>
        <v/>
      </c>
      <c r="D185" s="853" t="str">
        <f>IF(OR(LEFT(DULIEU!$V177&amp;DULIEU!$M177,LEN('CT131,331'!$M$3))='CT131,331'!$M$3,LEFT(DULIEU!$W177&amp;DULIEU!$M177,LEN('CT131,331'!$M$3))='CT131,331'!$M$3),DULIEU!J177,"")</f>
        <v/>
      </c>
      <c r="E185" s="853" t="str">
        <f>IF(OR(LEFT(DULIEU!$V177&amp;DULIEU!$M177,LEN('CT131,331'!$M$3))='CT131,331'!$M$3,LEFT(DULIEU!$W177&amp;DULIEU!$M177,LEN('CT131,331'!$M$3))='CT131,331'!$M$3),DULIEU!E177,"")</f>
        <v/>
      </c>
      <c r="F185" s="1179" t="str">
        <f>IF(OR(LEFT(DULIEU!$V177&amp;DULIEU!$M177,LEN('CT131,331'!$M$3))='CT131,331'!$M$3,LEFT(DULIEU!$W177&amp;DULIEU!$M177,LEN('CT131,331'!$M$3))='CT131,331'!$M$3),DULIEU!O177,"")</f>
        <v/>
      </c>
      <c r="G185" s="853" t="str">
        <f>IF(E185="","",IF(LEFT(DULIEU!$V177&amp;DULIEU!$M177,LEN('CT131,331'!$M$3))='CT131,331'!$M$3,DULIEU!$W177,IF(LEFT(DULIEU!$W177&amp;DULIEU!$M177,LEN('CT131,331'!$M$3))='CT131,331'!$M$3,DULIEU!$V177)))</f>
        <v/>
      </c>
      <c r="H185" s="854" t="str">
        <f>IF(LEFT(DULIEU!$V177&amp;DULIEU!$M177,LEN('CT131,331'!$M$3))='CT131,331'!$M$3,DULIEU!$X177,"")</f>
        <v/>
      </c>
      <c r="I185" s="854" t="str">
        <f>IF(LEFT(DULIEU!$W177&amp;DULIEU!$M177,LEN('CT131,331'!$M$3))='CT131,331'!$M$3,DULIEU!$X177,"")</f>
        <v/>
      </c>
      <c r="J185" s="855">
        <f>MAX($J$13+SUBTOTAL(9,$H$15:H185)-SUBTOTAL(9,$I$15:I185)-$K$13,0)</f>
        <v>110001</v>
      </c>
      <c r="K185" s="855">
        <f>MAX($K$13+SUBTOTAL(9,$I$15:I185)-SUBTOTAL(9,$H$15:H185)-$J$13,0)</f>
        <v>0</v>
      </c>
      <c r="L185" s="846" t="str">
        <f t="shared" si="3"/>
        <v/>
      </c>
    </row>
    <row r="186" spans="2:12" hidden="1">
      <c r="B186" s="853" t="str">
        <f>IF(OR(LEFT(DULIEU!$V178&amp;DULIEU!$M178,LEN('CT131,331'!$M$3))='CT131,331'!$M$3,LEFT(DULIEU!$W178&amp;DULIEU!$M178,LEN('CT131,331'!$M$3))='CT131,331'!$M$3),DULIEU!D178,"")</f>
        <v/>
      </c>
      <c r="C186" s="853" t="str">
        <f>IF(OR(LEFT(DULIEU!$V178&amp;DULIEU!$M178,LEN('CT131,331'!$M$3))='CT131,331'!$M$3,LEFT(DULIEU!$W178&amp;DULIEU!$M178,LEN('CT131,331'!$M$3))='CT131,331'!$M$3),DULIEU!H178,"")</f>
        <v/>
      </c>
      <c r="D186" s="853" t="str">
        <f>IF(OR(LEFT(DULIEU!$V178&amp;DULIEU!$M178,LEN('CT131,331'!$M$3))='CT131,331'!$M$3,LEFT(DULIEU!$W178&amp;DULIEU!$M178,LEN('CT131,331'!$M$3))='CT131,331'!$M$3),DULIEU!J178,"")</f>
        <v/>
      </c>
      <c r="E186" s="853" t="str">
        <f>IF(OR(LEFT(DULIEU!$V178&amp;DULIEU!$M178,LEN('CT131,331'!$M$3))='CT131,331'!$M$3,LEFT(DULIEU!$W178&amp;DULIEU!$M178,LEN('CT131,331'!$M$3))='CT131,331'!$M$3),DULIEU!E178,"")</f>
        <v/>
      </c>
      <c r="F186" s="1179" t="str">
        <f>IF(OR(LEFT(DULIEU!$V178&amp;DULIEU!$M178,LEN('CT131,331'!$M$3))='CT131,331'!$M$3,LEFT(DULIEU!$W178&amp;DULIEU!$M178,LEN('CT131,331'!$M$3))='CT131,331'!$M$3),DULIEU!O178,"")</f>
        <v/>
      </c>
      <c r="G186" s="853" t="str">
        <f>IF(E186="","",IF(LEFT(DULIEU!$V178&amp;DULIEU!$M178,LEN('CT131,331'!$M$3))='CT131,331'!$M$3,DULIEU!$W178,IF(LEFT(DULIEU!$W178&amp;DULIEU!$M178,LEN('CT131,331'!$M$3))='CT131,331'!$M$3,DULIEU!$V178)))</f>
        <v/>
      </c>
      <c r="H186" s="854" t="str">
        <f>IF(LEFT(DULIEU!$V178&amp;DULIEU!$M178,LEN('CT131,331'!$M$3))='CT131,331'!$M$3,DULIEU!$X178,"")</f>
        <v/>
      </c>
      <c r="I186" s="854" t="str">
        <f>IF(LEFT(DULIEU!$W178&amp;DULIEU!$M178,LEN('CT131,331'!$M$3))='CT131,331'!$M$3,DULIEU!$X178,"")</f>
        <v/>
      </c>
      <c r="J186" s="855">
        <f>MAX($J$13+SUBTOTAL(9,$H$15:H186)-SUBTOTAL(9,$I$15:I186)-$K$13,0)</f>
        <v>110001</v>
      </c>
      <c r="K186" s="855">
        <f>MAX($K$13+SUBTOTAL(9,$I$15:I186)-SUBTOTAL(9,$H$15:H186)-$J$13,0)</f>
        <v>0</v>
      </c>
      <c r="L186" s="846" t="str">
        <f t="shared" si="3"/>
        <v/>
      </c>
    </row>
    <row r="187" spans="2:12" hidden="1">
      <c r="B187" s="853" t="str">
        <f>IF(OR(LEFT(DULIEU!$V179&amp;DULIEU!$M179,LEN('CT131,331'!$M$3))='CT131,331'!$M$3,LEFT(DULIEU!$W179&amp;DULIEU!$M179,LEN('CT131,331'!$M$3))='CT131,331'!$M$3),DULIEU!D179,"")</f>
        <v/>
      </c>
      <c r="C187" s="853" t="str">
        <f>IF(OR(LEFT(DULIEU!$V179&amp;DULIEU!$M179,LEN('CT131,331'!$M$3))='CT131,331'!$M$3,LEFT(DULIEU!$W179&amp;DULIEU!$M179,LEN('CT131,331'!$M$3))='CT131,331'!$M$3),DULIEU!H179,"")</f>
        <v/>
      </c>
      <c r="D187" s="853" t="str">
        <f>IF(OR(LEFT(DULIEU!$V179&amp;DULIEU!$M179,LEN('CT131,331'!$M$3))='CT131,331'!$M$3,LEFT(DULIEU!$W179&amp;DULIEU!$M179,LEN('CT131,331'!$M$3))='CT131,331'!$M$3),DULIEU!J179,"")</f>
        <v/>
      </c>
      <c r="E187" s="853" t="str">
        <f>IF(OR(LEFT(DULIEU!$V179&amp;DULIEU!$M179,LEN('CT131,331'!$M$3))='CT131,331'!$M$3,LEFT(DULIEU!$W179&amp;DULIEU!$M179,LEN('CT131,331'!$M$3))='CT131,331'!$M$3),DULIEU!E179,"")</f>
        <v/>
      </c>
      <c r="F187" s="1179" t="str">
        <f>IF(OR(LEFT(DULIEU!$V179&amp;DULIEU!$M179,LEN('CT131,331'!$M$3))='CT131,331'!$M$3,LEFT(DULIEU!$W179&amp;DULIEU!$M179,LEN('CT131,331'!$M$3))='CT131,331'!$M$3),DULIEU!O179,"")</f>
        <v/>
      </c>
      <c r="G187" s="853" t="str">
        <f>IF(E187="","",IF(LEFT(DULIEU!$V179&amp;DULIEU!$M179,LEN('CT131,331'!$M$3))='CT131,331'!$M$3,DULIEU!$W179,IF(LEFT(DULIEU!$W179&amp;DULIEU!$M179,LEN('CT131,331'!$M$3))='CT131,331'!$M$3,DULIEU!$V179)))</f>
        <v/>
      </c>
      <c r="H187" s="854" t="str">
        <f>IF(LEFT(DULIEU!$V179&amp;DULIEU!$M179,LEN('CT131,331'!$M$3))='CT131,331'!$M$3,DULIEU!$X179,"")</f>
        <v/>
      </c>
      <c r="I187" s="854" t="str">
        <f>IF(LEFT(DULIEU!$W179&amp;DULIEU!$M179,LEN('CT131,331'!$M$3))='CT131,331'!$M$3,DULIEU!$X179,"")</f>
        <v/>
      </c>
      <c r="J187" s="855">
        <f>MAX($J$13+SUBTOTAL(9,$H$15:H187)-SUBTOTAL(9,$I$15:I187)-$K$13,0)</f>
        <v>110001</v>
      </c>
      <c r="K187" s="855">
        <f>MAX($K$13+SUBTOTAL(9,$I$15:I187)-SUBTOTAL(9,$H$15:H187)-$J$13,0)</f>
        <v>0</v>
      </c>
      <c r="L187" s="846" t="str">
        <f t="shared" si="3"/>
        <v/>
      </c>
    </row>
    <row r="188" spans="2:12" hidden="1">
      <c r="B188" s="853" t="str">
        <f>IF(OR(LEFT(DULIEU!$V180&amp;DULIEU!$M180,LEN('CT131,331'!$M$3))='CT131,331'!$M$3,LEFT(DULIEU!$W180&amp;DULIEU!$M180,LEN('CT131,331'!$M$3))='CT131,331'!$M$3),DULIEU!D180,"")</f>
        <v/>
      </c>
      <c r="C188" s="853" t="str">
        <f>IF(OR(LEFT(DULIEU!$V180&amp;DULIEU!$M180,LEN('CT131,331'!$M$3))='CT131,331'!$M$3,LEFT(DULIEU!$W180&amp;DULIEU!$M180,LEN('CT131,331'!$M$3))='CT131,331'!$M$3),DULIEU!H180,"")</f>
        <v/>
      </c>
      <c r="D188" s="853" t="str">
        <f>IF(OR(LEFT(DULIEU!$V180&amp;DULIEU!$M180,LEN('CT131,331'!$M$3))='CT131,331'!$M$3,LEFT(DULIEU!$W180&amp;DULIEU!$M180,LEN('CT131,331'!$M$3))='CT131,331'!$M$3),DULIEU!J180,"")</f>
        <v/>
      </c>
      <c r="E188" s="853" t="str">
        <f>IF(OR(LEFT(DULIEU!$V180&amp;DULIEU!$M180,LEN('CT131,331'!$M$3))='CT131,331'!$M$3,LEFT(DULIEU!$W180&amp;DULIEU!$M180,LEN('CT131,331'!$M$3))='CT131,331'!$M$3),DULIEU!E180,"")</f>
        <v/>
      </c>
      <c r="F188" s="1179" t="str">
        <f>IF(OR(LEFT(DULIEU!$V180&amp;DULIEU!$M180,LEN('CT131,331'!$M$3))='CT131,331'!$M$3,LEFT(DULIEU!$W180&amp;DULIEU!$M180,LEN('CT131,331'!$M$3))='CT131,331'!$M$3),DULIEU!O180,"")</f>
        <v/>
      </c>
      <c r="G188" s="853" t="str">
        <f>IF(E188="","",IF(LEFT(DULIEU!$V180&amp;DULIEU!$M180,LEN('CT131,331'!$M$3))='CT131,331'!$M$3,DULIEU!$W180,IF(LEFT(DULIEU!$W180&amp;DULIEU!$M180,LEN('CT131,331'!$M$3))='CT131,331'!$M$3,DULIEU!$V180)))</f>
        <v/>
      </c>
      <c r="H188" s="854" t="str">
        <f>IF(LEFT(DULIEU!$V180&amp;DULIEU!$M180,LEN('CT131,331'!$M$3))='CT131,331'!$M$3,DULIEU!$X180,"")</f>
        <v/>
      </c>
      <c r="I188" s="854" t="str">
        <f>IF(LEFT(DULIEU!$W180&amp;DULIEU!$M180,LEN('CT131,331'!$M$3))='CT131,331'!$M$3,DULIEU!$X180,"")</f>
        <v/>
      </c>
      <c r="J188" s="855">
        <f>MAX($J$13+SUBTOTAL(9,$H$15:H188)-SUBTOTAL(9,$I$15:I188)-$K$13,0)</f>
        <v>110001</v>
      </c>
      <c r="K188" s="855">
        <f>MAX($K$13+SUBTOTAL(9,$I$15:I188)-SUBTOTAL(9,$H$15:H188)-$J$13,0)</f>
        <v>0</v>
      </c>
      <c r="L188" s="846" t="str">
        <f t="shared" si="3"/>
        <v/>
      </c>
    </row>
    <row r="189" spans="2:12" hidden="1">
      <c r="B189" s="853" t="str">
        <f>IF(OR(LEFT(DULIEU!$V181&amp;DULIEU!$M181,LEN('CT131,331'!$M$3))='CT131,331'!$M$3,LEFT(DULIEU!$W181&amp;DULIEU!$M181,LEN('CT131,331'!$M$3))='CT131,331'!$M$3),DULIEU!D181,"")</f>
        <v/>
      </c>
      <c r="C189" s="853" t="str">
        <f>IF(OR(LEFT(DULIEU!$V181&amp;DULIEU!$M181,LEN('CT131,331'!$M$3))='CT131,331'!$M$3,LEFT(DULIEU!$W181&amp;DULIEU!$M181,LEN('CT131,331'!$M$3))='CT131,331'!$M$3),DULIEU!H181,"")</f>
        <v/>
      </c>
      <c r="D189" s="853" t="str">
        <f>IF(OR(LEFT(DULIEU!$V181&amp;DULIEU!$M181,LEN('CT131,331'!$M$3))='CT131,331'!$M$3,LEFT(DULIEU!$W181&amp;DULIEU!$M181,LEN('CT131,331'!$M$3))='CT131,331'!$M$3),DULIEU!J181,"")</f>
        <v/>
      </c>
      <c r="E189" s="853" t="str">
        <f>IF(OR(LEFT(DULIEU!$V181&amp;DULIEU!$M181,LEN('CT131,331'!$M$3))='CT131,331'!$M$3,LEFT(DULIEU!$W181&amp;DULIEU!$M181,LEN('CT131,331'!$M$3))='CT131,331'!$M$3),DULIEU!E181,"")</f>
        <v/>
      </c>
      <c r="F189" s="1179" t="str">
        <f>IF(OR(LEFT(DULIEU!$V181&amp;DULIEU!$M181,LEN('CT131,331'!$M$3))='CT131,331'!$M$3,LEFT(DULIEU!$W181&amp;DULIEU!$M181,LEN('CT131,331'!$M$3))='CT131,331'!$M$3),DULIEU!O181,"")</f>
        <v/>
      </c>
      <c r="G189" s="853" t="str">
        <f>IF(E189="","",IF(LEFT(DULIEU!$V181&amp;DULIEU!$M181,LEN('CT131,331'!$M$3))='CT131,331'!$M$3,DULIEU!$W181,IF(LEFT(DULIEU!$W181&amp;DULIEU!$M181,LEN('CT131,331'!$M$3))='CT131,331'!$M$3,DULIEU!$V181)))</f>
        <v/>
      </c>
      <c r="H189" s="854" t="str">
        <f>IF(LEFT(DULIEU!$V181&amp;DULIEU!$M181,LEN('CT131,331'!$M$3))='CT131,331'!$M$3,DULIEU!$X181,"")</f>
        <v/>
      </c>
      <c r="I189" s="854" t="str">
        <f>IF(LEFT(DULIEU!$W181&amp;DULIEU!$M181,LEN('CT131,331'!$M$3))='CT131,331'!$M$3,DULIEU!$X181,"")</f>
        <v/>
      </c>
      <c r="J189" s="855">
        <f>MAX($J$13+SUBTOTAL(9,$H$15:H189)-SUBTOTAL(9,$I$15:I189)-$K$13,0)</f>
        <v>110001</v>
      </c>
      <c r="K189" s="855">
        <f>MAX($K$13+SUBTOTAL(9,$I$15:I189)-SUBTOTAL(9,$H$15:H189)-$J$13,0)</f>
        <v>0</v>
      </c>
      <c r="L189" s="846" t="str">
        <f t="shared" si="3"/>
        <v/>
      </c>
    </row>
    <row r="190" spans="2:12" hidden="1">
      <c r="B190" s="853" t="str">
        <f>IF(OR(LEFT(DULIEU!$V182&amp;DULIEU!$M182,LEN('CT131,331'!$M$3))='CT131,331'!$M$3,LEFT(DULIEU!$W182&amp;DULIEU!$M182,LEN('CT131,331'!$M$3))='CT131,331'!$M$3),DULIEU!D182,"")</f>
        <v/>
      </c>
      <c r="C190" s="853" t="str">
        <f>IF(OR(LEFT(DULIEU!$V182&amp;DULIEU!$M182,LEN('CT131,331'!$M$3))='CT131,331'!$M$3,LEFT(DULIEU!$W182&amp;DULIEU!$M182,LEN('CT131,331'!$M$3))='CT131,331'!$M$3),DULIEU!H182,"")</f>
        <v/>
      </c>
      <c r="D190" s="853" t="str">
        <f>IF(OR(LEFT(DULIEU!$V182&amp;DULIEU!$M182,LEN('CT131,331'!$M$3))='CT131,331'!$M$3,LEFT(DULIEU!$W182&amp;DULIEU!$M182,LEN('CT131,331'!$M$3))='CT131,331'!$M$3),DULIEU!J182,"")</f>
        <v/>
      </c>
      <c r="E190" s="853" t="str">
        <f>IF(OR(LEFT(DULIEU!$V182&amp;DULIEU!$M182,LEN('CT131,331'!$M$3))='CT131,331'!$M$3,LEFT(DULIEU!$W182&amp;DULIEU!$M182,LEN('CT131,331'!$M$3))='CT131,331'!$M$3),DULIEU!E182,"")</f>
        <v/>
      </c>
      <c r="F190" s="1179" t="str">
        <f>IF(OR(LEFT(DULIEU!$V182&amp;DULIEU!$M182,LEN('CT131,331'!$M$3))='CT131,331'!$M$3,LEFT(DULIEU!$W182&amp;DULIEU!$M182,LEN('CT131,331'!$M$3))='CT131,331'!$M$3),DULIEU!O182,"")</f>
        <v/>
      </c>
      <c r="G190" s="853" t="str">
        <f>IF(E190="","",IF(LEFT(DULIEU!$V182&amp;DULIEU!$M182,LEN('CT131,331'!$M$3))='CT131,331'!$M$3,DULIEU!$W182,IF(LEFT(DULIEU!$W182&amp;DULIEU!$M182,LEN('CT131,331'!$M$3))='CT131,331'!$M$3,DULIEU!$V182)))</f>
        <v/>
      </c>
      <c r="H190" s="854" t="str">
        <f>IF(LEFT(DULIEU!$V182&amp;DULIEU!$M182,LEN('CT131,331'!$M$3))='CT131,331'!$M$3,DULIEU!$X182,"")</f>
        <v/>
      </c>
      <c r="I190" s="854" t="str">
        <f>IF(LEFT(DULIEU!$W182&amp;DULIEU!$M182,LEN('CT131,331'!$M$3))='CT131,331'!$M$3,DULIEU!$X182,"")</f>
        <v/>
      </c>
      <c r="J190" s="855">
        <f>MAX($J$13+SUBTOTAL(9,$H$15:H190)-SUBTOTAL(9,$I$15:I190)-$K$13,0)</f>
        <v>110001</v>
      </c>
      <c r="K190" s="855">
        <f>MAX($K$13+SUBTOTAL(9,$I$15:I190)-SUBTOTAL(9,$H$15:H190)-$J$13,0)</f>
        <v>0</v>
      </c>
      <c r="L190" s="846" t="str">
        <f t="shared" si="3"/>
        <v/>
      </c>
    </row>
    <row r="191" spans="2:12" hidden="1">
      <c r="B191" s="853" t="str">
        <f>IF(OR(LEFT(DULIEU!$V183&amp;DULIEU!$M183,LEN('CT131,331'!$M$3))='CT131,331'!$M$3,LEFT(DULIEU!$W183&amp;DULIEU!$M183,LEN('CT131,331'!$M$3))='CT131,331'!$M$3),DULIEU!D183,"")</f>
        <v/>
      </c>
      <c r="C191" s="853" t="str">
        <f>IF(OR(LEFT(DULIEU!$V183&amp;DULIEU!$M183,LEN('CT131,331'!$M$3))='CT131,331'!$M$3,LEFT(DULIEU!$W183&amp;DULIEU!$M183,LEN('CT131,331'!$M$3))='CT131,331'!$M$3),DULIEU!H183,"")</f>
        <v/>
      </c>
      <c r="D191" s="853" t="str">
        <f>IF(OR(LEFT(DULIEU!$V183&amp;DULIEU!$M183,LEN('CT131,331'!$M$3))='CT131,331'!$M$3,LEFT(DULIEU!$W183&amp;DULIEU!$M183,LEN('CT131,331'!$M$3))='CT131,331'!$M$3),DULIEU!J183,"")</f>
        <v/>
      </c>
      <c r="E191" s="853" t="str">
        <f>IF(OR(LEFT(DULIEU!$V183&amp;DULIEU!$M183,LEN('CT131,331'!$M$3))='CT131,331'!$M$3,LEFT(DULIEU!$W183&amp;DULIEU!$M183,LEN('CT131,331'!$M$3))='CT131,331'!$M$3),DULIEU!E183,"")</f>
        <v/>
      </c>
      <c r="F191" s="1179" t="str">
        <f>IF(OR(LEFT(DULIEU!$V183&amp;DULIEU!$M183,LEN('CT131,331'!$M$3))='CT131,331'!$M$3,LEFT(DULIEU!$W183&amp;DULIEU!$M183,LEN('CT131,331'!$M$3))='CT131,331'!$M$3),DULIEU!O183,"")</f>
        <v/>
      </c>
      <c r="G191" s="853" t="str">
        <f>IF(E191="","",IF(LEFT(DULIEU!$V183&amp;DULIEU!$M183,LEN('CT131,331'!$M$3))='CT131,331'!$M$3,DULIEU!$W183,IF(LEFT(DULIEU!$W183&amp;DULIEU!$M183,LEN('CT131,331'!$M$3))='CT131,331'!$M$3,DULIEU!$V183)))</f>
        <v/>
      </c>
      <c r="H191" s="854" t="str">
        <f>IF(LEFT(DULIEU!$V183&amp;DULIEU!$M183,LEN('CT131,331'!$M$3))='CT131,331'!$M$3,DULIEU!$X183,"")</f>
        <v/>
      </c>
      <c r="I191" s="854" t="str">
        <f>IF(LEFT(DULIEU!$W183&amp;DULIEU!$M183,LEN('CT131,331'!$M$3))='CT131,331'!$M$3,DULIEU!$X183,"")</f>
        <v/>
      </c>
      <c r="J191" s="855">
        <f>MAX($J$13+SUBTOTAL(9,$H$15:H191)-SUBTOTAL(9,$I$15:I191)-$K$13,0)</f>
        <v>110001</v>
      </c>
      <c r="K191" s="855">
        <f>MAX($K$13+SUBTOTAL(9,$I$15:I191)-SUBTOTAL(9,$H$15:H191)-$J$13,0)</f>
        <v>0</v>
      </c>
      <c r="L191" s="846" t="str">
        <f t="shared" si="3"/>
        <v/>
      </c>
    </row>
    <row r="192" spans="2:12" hidden="1">
      <c r="B192" s="853" t="str">
        <f>IF(OR(LEFT(DULIEU!$V184&amp;DULIEU!$M184,LEN('CT131,331'!$M$3))='CT131,331'!$M$3,LEFT(DULIEU!$W184&amp;DULIEU!$M184,LEN('CT131,331'!$M$3))='CT131,331'!$M$3),DULIEU!D184,"")</f>
        <v/>
      </c>
      <c r="C192" s="853" t="str">
        <f>IF(OR(LEFT(DULIEU!$V184&amp;DULIEU!$M184,LEN('CT131,331'!$M$3))='CT131,331'!$M$3,LEFT(DULIEU!$W184&amp;DULIEU!$M184,LEN('CT131,331'!$M$3))='CT131,331'!$M$3),DULIEU!H184,"")</f>
        <v/>
      </c>
      <c r="D192" s="853" t="str">
        <f>IF(OR(LEFT(DULIEU!$V184&amp;DULIEU!$M184,LEN('CT131,331'!$M$3))='CT131,331'!$M$3,LEFT(DULIEU!$W184&amp;DULIEU!$M184,LEN('CT131,331'!$M$3))='CT131,331'!$M$3),DULIEU!J184,"")</f>
        <v/>
      </c>
      <c r="E192" s="853" t="str">
        <f>IF(OR(LEFT(DULIEU!$V184&amp;DULIEU!$M184,LEN('CT131,331'!$M$3))='CT131,331'!$M$3,LEFT(DULIEU!$W184&amp;DULIEU!$M184,LEN('CT131,331'!$M$3))='CT131,331'!$M$3),DULIEU!E184,"")</f>
        <v/>
      </c>
      <c r="F192" s="1179" t="str">
        <f>IF(OR(LEFT(DULIEU!$V184&amp;DULIEU!$M184,LEN('CT131,331'!$M$3))='CT131,331'!$M$3,LEFT(DULIEU!$W184&amp;DULIEU!$M184,LEN('CT131,331'!$M$3))='CT131,331'!$M$3),DULIEU!O184,"")</f>
        <v/>
      </c>
      <c r="G192" s="853" t="str">
        <f>IF(E192="","",IF(LEFT(DULIEU!$V184&amp;DULIEU!$M184,LEN('CT131,331'!$M$3))='CT131,331'!$M$3,DULIEU!$W184,IF(LEFT(DULIEU!$W184&amp;DULIEU!$M184,LEN('CT131,331'!$M$3))='CT131,331'!$M$3,DULIEU!$V184)))</f>
        <v/>
      </c>
      <c r="H192" s="854" t="str">
        <f>IF(LEFT(DULIEU!$V184&amp;DULIEU!$M184,LEN('CT131,331'!$M$3))='CT131,331'!$M$3,DULIEU!$X184,"")</f>
        <v/>
      </c>
      <c r="I192" s="854" t="str">
        <f>IF(LEFT(DULIEU!$W184&amp;DULIEU!$M184,LEN('CT131,331'!$M$3))='CT131,331'!$M$3,DULIEU!$X184,"")</f>
        <v/>
      </c>
      <c r="J192" s="855">
        <f>MAX($J$13+SUBTOTAL(9,$H$15:H192)-SUBTOTAL(9,$I$15:I192)-$K$13,0)</f>
        <v>110001</v>
      </c>
      <c r="K192" s="855">
        <f>MAX($K$13+SUBTOTAL(9,$I$15:I192)-SUBTOTAL(9,$H$15:H192)-$J$13,0)</f>
        <v>0</v>
      </c>
      <c r="L192" s="846" t="str">
        <f t="shared" si="3"/>
        <v/>
      </c>
    </row>
    <row r="193" spans="2:12" hidden="1">
      <c r="B193" s="853" t="str">
        <f>IF(OR(LEFT(DULIEU!$V185&amp;DULIEU!$M185,LEN('CT131,331'!$M$3))='CT131,331'!$M$3,LEFT(DULIEU!$W185&amp;DULIEU!$M185,LEN('CT131,331'!$M$3))='CT131,331'!$M$3),DULIEU!D185,"")</f>
        <v/>
      </c>
      <c r="C193" s="853" t="str">
        <f>IF(OR(LEFT(DULIEU!$V185&amp;DULIEU!$M185,LEN('CT131,331'!$M$3))='CT131,331'!$M$3,LEFT(DULIEU!$W185&amp;DULIEU!$M185,LEN('CT131,331'!$M$3))='CT131,331'!$M$3),DULIEU!H185,"")</f>
        <v/>
      </c>
      <c r="D193" s="853" t="str">
        <f>IF(OR(LEFT(DULIEU!$V185&amp;DULIEU!$M185,LEN('CT131,331'!$M$3))='CT131,331'!$M$3,LEFT(DULIEU!$W185&amp;DULIEU!$M185,LEN('CT131,331'!$M$3))='CT131,331'!$M$3),DULIEU!J185,"")</f>
        <v/>
      </c>
      <c r="E193" s="853" t="str">
        <f>IF(OR(LEFT(DULIEU!$V185&amp;DULIEU!$M185,LEN('CT131,331'!$M$3))='CT131,331'!$M$3,LEFT(DULIEU!$W185&amp;DULIEU!$M185,LEN('CT131,331'!$M$3))='CT131,331'!$M$3),DULIEU!E185,"")</f>
        <v/>
      </c>
      <c r="F193" s="1179" t="str">
        <f>IF(OR(LEFT(DULIEU!$V185&amp;DULIEU!$M185,LEN('CT131,331'!$M$3))='CT131,331'!$M$3,LEFT(DULIEU!$W185&amp;DULIEU!$M185,LEN('CT131,331'!$M$3))='CT131,331'!$M$3),DULIEU!O185,"")</f>
        <v/>
      </c>
      <c r="G193" s="853" t="str">
        <f>IF(E193="","",IF(LEFT(DULIEU!$V185&amp;DULIEU!$M185,LEN('CT131,331'!$M$3))='CT131,331'!$M$3,DULIEU!$W185,IF(LEFT(DULIEU!$W185&amp;DULIEU!$M185,LEN('CT131,331'!$M$3))='CT131,331'!$M$3,DULIEU!$V185)))</f>
        <v/>
      </c>
      <c r="H193" s="854" t="str">
        <f>IF(LEFT(DULIEU!$V185&amp;DULIEU!$M185,LEN('CT131,331'!$M$3))='CT131,331'!$M$3,DULIEU!$X185,"")</f>
        <v/>
      </c>
      <c r="I193" s="854" t="str">
        <f>IF(LEFT(DULIEU!$W185&amp;DULIEU!$M185,LEN('CT131,331'!$M$3))='CT131,331'!$M$3,DULIEU!$X185,"")</f>
        <v/>
      </c>
      <c r="J193" s="855">
        <f>MAX($J$13+SUBTOTAL(9,$H$15:H193)-SUBTOTAL(9,$I$15:I193)-$K$13,0)</f>
        <v>110001</v>
      </c>
      <c r="K193" s="855">
        <f>MAX($K$13+SUBTOTAL(9,$I$15:I193)-SUBTOTAL(9,$H$15:H193)-$J$13,0)</f>
        <v>0</v>
      </c>
      <c r="L193" s="846" t="str">
        <f t="shared" si="3"/>
        <v/>
      </c>
    </row>
    <row r="194" spans="2:12" hidden="1">
      <c r="B194" s="853" t="str">
        <f>IF(OR(LEFT(DULIEU!$V186&amp;DULIEU!$M186,LEN('CT131,331'!$M$3))='CT131,331'!$M$3,LEFT(DULIEU!$W186&amp;DULIEU!$M186,LEN('CT131,331'!$M$3))='CT131,331'!$M$3),DULIEU!D186,"")</f>
        <v/>
      </c>
      <c r="C194" s="853" t="str">
        <f>IF(OR(LEFT(DULIEU!$V186&amp;DULIEU!$M186,LEN('CT131,331'!$M$3))='CT131,331'!$M$3,LEFT(DULIEU!$W186&amp;DULIEU!$M186,LEN('CT131,331'!$M$3))='CT131,331'!$M$3),DULIEU!H186,"")</f>
        <v/>
      </c>
      <c r="D194" s="853" t="str">
        <f>IF(OR(LEFT(DULIEU!$V186&amp;DULIEU!$M186,LEN('CT131,331'!$M$3))='CT131,331'!$M$3,LEFT(DULIEU!$W186&amp;DULIEU!$M186,LEN('CT131,331'!$M$3))='CT131,331'!$M$3),DULIEU!J186,"")</f>
        <v/>
      </c>
      <c r="E194" s="853" t="str">
        <f>IF(OR(LEFT(DULIEU!$V186&amp;DULIEU!$M186,LEN('CT131,331'!$M$3))='CT131,331'!$M$3,LEFT(DULIEU!$W186&amp;DULIEU!$M186,LEN('CT131,331'!$M$3))='CT131,331'!$M$3),DULIEU!E186,"")</f>
        <v/>
      </c>
      <c r="F194" s="1179" t="str">
        <f>IF(OR(LEFT(DULIEU!$V186&amp;DULIEU!$M186,LEN('CT131,331'!$M$3))='CT131,331'!$M$3,LEFT(DULIEU!$W186&amp;DULIEU!$M186,LEN('CT131,331'!$M$3))='CT131,331'!$M$3),DULIEU!O186,"")</f>
        <v/>
      </c>
      <c r="G194" s="853" t="str">
        <f>IF(E194="","",IF(LEFT(DULIEU!$V186&amp;DULIEU!$M186,LEN('CT131,331'!$M$3))='CT131,331'!$M$3,DULIEU!$W186,IF(LEFT(DULIEU!$W186&amp;DULIEU!$M186,LEN('CT131,331'!$M$3))='CT131,331'!$M$3,DULIEU!$V186)))</f>
        <v/>
      </c>
      <c r="H194" s="854" t="str">
        <f>IF(LEFT(DULIEU!$V186&amp;DULIEU!$M186,LEN('CT131,331'!$M$3))='CT131,331'!$M$3,DULIEU!$X186,"")</f>
        <v/>
      </c>
      <c r="I194" s="854" t="str">
        <f>IF(LEFT(DULIEU!$W186&amp;DULIEU!$M186,LEN('CT131,331'!$M$3))='CT131,331'!$M$3,DULIEU!$X186,"")</f>
        <v/>
      </c>
      <c r="J194" s="855">
        <f>MAX($J$13+SUBTOTAL(9,$H$15:H194)-SUBTOTAL(9,$I$15:I194)-$K$13,0)</f>
        <v>110001</v>
      </c>
      <c r="K194" s="855">
        <f>MAX($K$13+SUBTOTAL(9,$I$15:I194)-SUBTOTAL(9,$H$15:H194)-$J$13,0)</f>
        <v>0</v>
      </c>
      <c r="L194" s="846" t="str">
        <f t="shared" si="3"/>
        <v/>
      </c>
    </row>
    <row r="195" spans="2:12" hidden="1">
      <c r="B195" s="853" t="str">
        <f>IF(OR(LEFT(DULIEU!$V187&amp;DULIEU!$M187,LEN('CT131,331'!$M$3))='CT131,331'!$M$3,LEFT(DULIEU!$W187&amp;DULIEU!$M187,LEN('CT131,331'!$M$3))='CT131,331'!$M$3),DULIEU!D187,"")</f>
        <v/>
      </c>
      <c r="C195" s="853" t="str">
        <f>IF(OR(LEFT(DULIEU!$V187&amp;DULIEU!$M187,LEN('CT131,331'!$M$3))='CT131,331'!$M$3,LEFT(DULIEU!$W187&amp;DULIEU!$M187,LEN('CT131,331'!$M$3))='CT131,331'!$M$3),DULIEU!H187,"")</f>
        <v/>
      </c>
      <c r="D195" s="853" t="str">
        <f>IF(OR(LEFT(DULIEU!$V187&amp;DULIEU!$M187,LEN('CT131,331'!$M$3))='CT131,331'!$M$3,LEFT(DULIEU!$W187&amp;DULIEU!$M187,LEN('CT131,331'!$M$3))='CT131,331'!$M$3),DULIEU!J187,"")</f>
        <v/>
      </c>
      <c r="E195" s="853" t="str">
        <f>IF(OR(LEFT(DULIEU!$V187&amp;DULIEU!$M187,LEN('CT131,331'!$M$3))='CT131,331'!$M$3,LEFT(DULIEU!$W187&amp;DULIEU!$M187,LEN('CT131,331'!$M$3))='CT131,331'!$M$3),DULIEU!E187,"")</f>
        <v/>
      </c>
      <c r="F195" s="1179" t="str">
        <f>IF(OR(LEFT(DULIEU!$V187&amp;DULIEU!$M187,LEN('CT131,331'!$M$3))='CT131,331'!$M$3,LEFT(DULIEU!$W187&amp;DULIEU!$M187,LEN('CT131,331'!$M$3))='CT131,331'!$M$3),DULIEU!O187,"")</f>
        <v/>
      </c>
      <c r="G195" s="853" t="str">
        <f>IF(E195="","",IF(LEFT(DULIEU!$V187&amp;DULIEU!$M187,LEN('CT131,331'!$M$3))='CT131,331'!$M$3,DULIEU!$W187,IF(LEFT(DULIEU!$W187&amp;DULIEU!$M187,LEN('CT131,331'!$M$3))='CT131,331'!$M$3,DULIEU!$V187)))</f>
        <v/>
      </c>
      <c r="H195" s="854" t="str">
        <f>IF(LEFT(DULIEU!$V187&amp;DULIEU!$M187,LEN('CT131,331'!$M$3))='CT131,331'!$M$3,DULIEU!$X187,"")</f>
        <v/>
      </c>
      <c r="I195" s="854" t="str">
        <f>IF(LEFT(DULIEU!$W187&amp;DULIEU!$M187,LEN('CT131,331'!$M$3))='CT131,331'!$M$3,DULIEU!$X187,"")</f>
        <v/>
      </c>
      <c r="J195" s="855">
        <f>MAX($J$13+SUBTOTAL(9,$H$15:H195)-SUBTOTAL(9,$I$15:I195)-$K$13,0)</f>
        <v>110001</v>
      </c>
      <c r="K195" s="855">
        <f>MAX($K$13+SUBTOTAL(9,$I$15:I195)-SUBTOTAL(9,$H$15:H195)-$J$13,0)</f>
        <v>0</v>
      </c>
      <c r="L195" s="846" t="str">
        <f t="shared" si="3"/>
        <v/>
      </c>
    </row>
    <row r="196" spans="2:12" hidden="1">
      <c r="B196" s="853" t="str">
        <f>IF(OR(LEFT(DULIEU!$V188&amp;DULIEU!$M188,LEN('CT131,331'!$M$3))='CT131,331'!$M$3,LEFT(DULIEU!$W188&amp;DULIEU!$M188,LEN('CT131,331'!$M$3))='CT131,331'!$M$3),DULIEU!D188,"")</f>
        <v/>
      </c>
      <c r="C196" s="853" t="str">
        <f>IF(OR(LEFT(DULIEU!$V188&amp;DULIEU!$M188,LEN('CT131,331'!$M$3))='CT131,331'!$M$3,LEFT(DULIEU!$W188&amp;DULIEU!$M188,LEN('CT131,331'!$M$3))='CT131,331'!$M$3),DULIEU!H188,"")</f>
        <v/>
      </c>
      <c r="D196" s="853" t="str">
        <f>IF(OR(LEFT(DULIEU!$V188&amp;DULIEU!$M188,LEN('CT131,331'!$M$3))='CT131,331'!$M$3,LEFT(DULIEU!$W188&amp;DULIEU!$M188,LEN('CT131,331'!$M$3))='CT131,331'!$M$3),DULIEU!J188,"")</f>
        <v/>
      </c>
      <c r="E196" s="853" t="str">
        <f>IF(OR(LEFT(DULIEU!$V188&amp;DULIEU!$M188,LEN('CT131,331'!$M$3))='CT131,331'!$M$3,LEFT(DULIEU!$W188&amp;DULIEU!$M188,LEN('CT131,331'!$M$3))='CT131,331'!$M$3),DULIEU!E188,"")</f>
        <v/>
      </c>
      <c r="F196" s="1179" t="str">
        <f>IF(OR(LEFT(DULIEU!$V188&amp;DULIEU!$M188,LEN('CT131,331'!$M$3))='CT131,331'!$M$3,LEFT(DULIEU!$W188&amp;DULIEU!$M188,LEN('CT131,331'!$M$3))='CT131,331'!$M$3),DULIEU!O188,"")</f>
        <v/>
      </c>
      <c r="G196" s="853" t="str">
        <f>IF(E196="","",IF(LEFT(DULIEU!$V188&amp;DULIEU!$M188,LEN('CT131,331'!$M$3))='CT131,331'!$M$3,DULIEU!$W188,IF(LEFT(DULIEU!$W188&amp;DULIEU!$M188,LEN('CT131,331'!$M$3))='CT131,331'!$M$3,DULIEU!$V188)))</f>
        <v/>
      </c>
      <c r="H196" s="854" t="str">
        <f>IF(LEFT(DULIEU!$V188&amp;DULIEU!$M188,LEN('CT131,331'!$M$3))='CT131,331'!$M$3,DULIEU!$X188,"")</f>
        <v/>
      </c>
      <c r="I196" s="854" t="str">
        <f>IF(LEFT(DULIEU!$W188&amp;DULIEU!$M188,LEN('CT131,331'!$M$3))='CT131,331'!$M$3,DULIEU!$X188,"")</f>
        <v/>
      </c>
      <c r="J196" s="855">
        <f>MAX($J$13+SUBTOTAL(9,$H$15:H196)-SUBTOTAL(9,$I$15:I196)-$K$13,0)</f>
        <v>110001</v>
      </c>
      <c r="K196" s="855">
        <f>MAX($K$13+SUBTOTAL(9,$I$15:I196)-SUBTOTAL(9,$H$15:H196)-$J$13,0)</f>
        <v>0</v>
      </c>
      <c r="L196" s="846" t="str">
        <f t="shared" si="3"/>
        <v/>
      </c>
    </row>
    <row r="197" spans="2:12" hidden="1">
      <c r="B197" s="853" t="str">
        <f>IF(OR(LEFT(DULIEU!$V189&amp;DULIEU!$M189,LEN('CT131,331'!$M$3))='CT131,331'!$M$3,LEFT(DULIEU!$W189&amp;DULIEU!$M189,LEN('CT131,331'!$M$3))='CT131,331'!$M$3),DULIEU!D189,"")</f>
        <v/>
      </c>
      <c r="C197" s="853" t="str">
        <f>IF(OR(LEFT(DULIEU!$V189&amp;DULIEU!$M189,LEN('CT131,331'!$M$3))='CT131,331'!$M$3,LEFT(DULIEU!$W189&amp;DULIEU!$M189,LEN('CT131,331'!$M$3))='CT131,331'!$M$3),DULIEU!H189,"")</f>
        <v/>
      </c>
      <c r="D197" s="853" t="str">
        <f>IF(OR(LEFT(DULIEU!$V189&amp;DULIEU!$M189,LEN('CT131,331'!$M$3))='CT131,331'!$M$3,LEFT(DULIEU!$W189&amp;DULIEU!$M189,LEN('CT131,331'!$M$3))='CT131,331'!$M$3),DULIEU!J189,"")</f>
        <v/>
      </c>
      <c r="E197" s="853" t="str">
        <f>IF(OR(LEFT(DULIEU!$V189&amp;DULIEU!$M189,LEN('CT131,331'!$M$3))='CT131,331'!$M$3,LEFT(DULIEU!$W189&amp;DULIEU!$M189,LEN('CT131,331'!$M$3))='CT131,331'!$M$3),DULIEU!E189,"")</f>
        <v/>
      </c>
      <c r="F197" s="1179" t="str">
        <f>IF(OR(LEFT(DULIEU!$V189&amp;DULIEU!$M189,LEN('CT131,331'!$M$3))='CT131,331'!$M$3,LEFT(DULIEU!$W189&amp;DULIEU!$M189,LEN('CT131,331'!$M$3))='CT131,331'!$M$3),DULIEU!O189,"")</f>
        <v/>
      </c>
      <c r="G197" s="853" t="str">
        <f>IF(E197="","",IF(LEFT(DULIEU!$V189&amp;DULIEU!$M189,LEN('CT131,331'!$M$3))='CT131,331'!$M$3,DULIEU!$W189,IF(LEFT(DULIEU!$W189&amp;DULIEU!$M189,LEN('CT131,331'!$M$3))='CT131,331'!$M$3,DULIEU!$V189)))</f>
        <v/>
      </c>
      <c r="H197" s="854" t="str">
        <f>IF(LEFT(DULIEU!$V189&amp;DULIEU!$M189,LEN('CT131,331'!$M$3))='CT131,331'!$M$3,DULIEU!$X189,"")</f>
        <v/>
      </c>
      <c r="I197" s="854" t="str">
        <f>IF(LEFT(DULIEU!$W189&amp;DULIEU!$M189,LEN('CT131,331'!$M$3))='CT131,331'!$M$3,DULIEU!$X189,"")</f>
        <v/>
      </c>
      <c r="J197" s="855">
        <f>MAX($J$13+SUBTOTAL(9,$H$15:H197)-SUBTOTAL(9,$I$15:I197)-$K$13,0)</f>
        <v>110001</v>
      </c>
      <c r="K197" s="855">
        <f>MAX($K$13+SUBTOTAL(9,$I$15:I197)-SUBTOTAL(9,$H$15:H197)-$J$13,0)</f>
        <v>0</v>
      </c>
      <c r="L197" s="846" t="str">
        <f t="shared" si="3"/>
        <v/>
      </c>
    </row>
    <row r="198" spans="2:12" hidden="1">
      <c r="B198" s="853" t="str">
        <f>IF(OR(LEFT(DULIEU!$V190&amp;DULIEU!$M190,LEN('CT131,331'!$M$3))='CT131,331'!$M$3,LEFT(DULIEU!$W190&amp;DULIEU!$M190,LEN('CT131,331'!$M$3))='CT131,331'!$M$3),DULIEU!D190,"")</f>
        <v/>
      </c>
      <c r="C198" s="853" t="str">
        <f>IF(OR(LEFT(DULIEU!$V190&amp;DULIEU!$M190,LEN('CT131,331'!$M$3))='CT131,331'!$M$3,LEFT(DULIEU!$W190&amp;DULIEU!$M190,LEN('CT131,331'!$M$3))='CT131,331'!$M$3),DULIEU!H190,"")</f>
        <v/>
      </c>
      <c r="D198" s="853" t="str">
        <f>IF(OR(LEFT(DULIEU!$V190&amp;DULIEU!$M190,LEN('CT131,331'!$M$3))='CT131,331'!$M$3,LEFT(DULIEU!$W190&amp;DULIEU!$M190,LEN('CT131,331'!$M$3))='CT131,331'!$M$3),DULIEU!J190,"")</f>
        <v/>
      </c>
      <c r="E198" s="853" t="str">
        <f>IF(OR(LEFT(DULIEU!$V190&amp;DULIEU!$M190,LEN('CT131,331'!$M$3))='CT131,331'!$M$3,LEFT(DULIEU!$W190&amp;DULIEU!$M190,LEN('CT131,331'!$M$3))='CT131,331'!$M$3),DULIEU!E190,"")</f>
        <v/>
      </c>
      <c r="F198" s="1179" t="str">
        <f>IF(OR(LEFT(DULIEU!$V190&amp;DULIEU!$M190,LEN('CT131,331'!$M$3))='CT131,331'!$M$3,LEFT(DULIEU!$W190&amp;DULIEU!$M190,LEN('CT131,331'!$M$3))='CT131,331'!$M$3),DULIEU!O190,"")</f>
        <v/>
      </c>
      <c r="G198" s="853" t="str">
        <f>IF(E198="","",IF(LEFT(DULIEU!$V190&amp;DULIEU!$M190,LEN('CT131,331'!$M$3))='CT131,331'!$M$3,DULIEU!$W190,IF(LEFT(DULIEU!$W190&amp;DULIEU!$M190,LEN('CT131,331'!$M$3))='CT131,331'!$M$3,DULIEU!$V190)))</f>
        <v/>
      </c>
      <c r="H198" s="854" t="str">
        <f>IF(LEFT(DULIEU!$V190&amp;DULIEU!$M190,LEN('CT131,331'!$M$3))='CT131,331'!$M$3,DULIEU!$X190,"")</f>
        <v/>
      </c>
      <c r="I198" s="854" t="str">
        <f>IF(LEFT(DULIEU!$W190&amp;DULIEU!$M190,LEN('CT131,331'!$M$3))='CT131,331'!$M$3,DULIEU!$X190,"")</f>
        <v/>
      </c>
      <c r="J198" s="855">
        <f>MAX($J$13+SUBTOTAL(9,$H$15:H198)-SUBTOTAL(9,$I$15:I198)-$K$13,0)</f>
        <v>110001</v>
      </c>
      <c r="K198" s="855">
        <f>MAX($K$13+SUBTOTAL(9,$I$15:I198)-SUBTOTAL(9,$H$15:H198)-$J$13,0)</f>
        <v>0</v>
      </c>
      <c r="L198" s="846" t="str">
        <f t="shared" si="3"/>
        <v/>
      </c>
    </row>
    <row r="199" spans="2:12" hidden="1">
      <c r="B199" s="853" t="str">
        <f>IF(OR(LEFT(DULIEU!$V191&amp;DULIEU!$M191,LEN('CT131,331'!$M$3))='CT131,331'!$M$3,LEFT(DULIEU!$W191&amp;DULIEU!$M191,LEN('CT131,331'!$M$3))='CT131,331'!$M$3),DULIEU!D191,"")</f>
        <v/>
      </c>
      <c r="C199" s="853" t="str">
        <f>IF(OR(LEFT(DULIEU!$V191&amp;DULIEU!$M191,LEN('CT131,331'!$M$3))='CT131,331'!$M$3,LEFT(DULIEU!$W191&amp;DULIEU!$M191,LEN('CT131,331'!$M$3))='CT131,331'!$M$3),DULIEU!H191,"")</f>
        <v/>
      </c>
      <c r="D199" s="853" t="str">
        <f>IF(OR(LEFT(DULIEU!$V191&amp;DULIEU!$M191,LEN('CT131,331'!$M$3))='CT131,331'!$M$3,LEFT(DULIEU!$W191&amp;DULIEU!$M191,LEN('CT131,331'!$M$3))='CT131,331'!$M$3),DULIEU!J191,"")</f>
        <v/>
      </c>
      <c r="E199" s="853" t="str">
        <f>IF(OR(LEFT(DULIEU!$V191&amp;DULIEU!$M191,LEN('CT131,331'!$M$3))='CT131,331'!$M$3,LEFT(DULIEU!$W191&amp;DULIEU!$M191,LEN('CT131,331'!$M$3))='CT131,331'!$M$3),DULIEU!E191,"")</f>
        <v/>
      </c>
      <c r="F199" s="1179" t="str">
        <f>IF(OR(LEFT(DULIEU!$V191&amp;DULIEU!$M191,LEN('CT131,331'!$M$3))='CT131,331'!$M$3,LEFT(DULIEU!$W191&amp;DULIEU!$M191,LEN('CT131,331'!$M$3))='CT131,331'!$M$3),DULIEU!O191,"")</f>
        <v/>
      </c>
      <c r="G199" s="853" t="str">
        <f>IF(E199="","",IF(LEFT(DULIEU!$V191&amp;DULIEU!$M191,LEN('CT131,331'!$M$3))='CT131,331'!$M$3,DULIEU!$W191,IF(LEFT(DULIEU!$W191&amp;DULIEU!$M191,LEN('CT131,331'!$M$3))='CT131,331'!$M$3,DULIEU!$V191)))</f>
        <v/>
      </c>
      <c r="H199" s="854" t="str">
        <f>IF(LEFT(DULIEU!$V191&amp;DULIEU!$M191,LEN('CT131,331'!$M$3))='CT131,331'!$M$3,DULIEU!$X191,"")</f>
        <v/>
      </c>
      <c r="I199" s="854" t="str">
        <f>IF(LEFT(DULIEU!$W191&amp;DULIEU!$M191,LEN('CT131,331'!$M$3))='CT131,331'!$M$3,DULIEU!$X191,"")</f>
        <v/>
      </c>
      <c r="J199" s="855">
        <f>MAX($J$13+SUBTOTAL(9,$H$15:H199)-SUBTOTAL(9,$I$15:I199)-$K$13,0)</f>
        <v>110001</v>
      </c>
      <c r="K199" s="855">
        <f>MAX($K$13+SUBTOTAL(9,$I$15:I199)-SUBTOTAL(9,$H$15:H199)-$J$13,0)</f>
        <v>0</v>
      </c>
      <c r="L199" s="846" t="str">
        <f t="shared" si="3"/>
        <v/>
      </c>
    </row>
    <row r="200" spans="2:12" hidden="1">
      <c r="B200" s="853" t="str">
        <f>IF(OR(LEFT(DULIEU!$V192&amp;DULIEU!$M192,LEN('CT131,331'!$M$3))='CT131,331'!$M$3,LEFT(DULIEU!$W192&amp;DULIEU!$M192,LEN('CT131,331'!$M$3))='CT131,331'!$M$3),DULIEU!D192,"")</f>
        <v/>
      </c>
      <c r="C200" s="853" t="str">
        <f>IF(OR(LEFT(DULIEU!$V192&amp;DULIEU!$M192,LEN('CT131,331'!$M$3))='CT131,331'!$M$3,LEFT(DULIEU!$W192&amp;DULIEU!$M192,LEN('CT131,331'!$M$3))='CT131,331'!$M$3),DULIEU!H192,"")</f>
        <v/>
      </c>
      <c r="D200" s="853" t="str">
        <f>IF(OR(LEFT(DULIEU!$V192&amp;DULIEU!$M192,LEN('CT131,331'!$M$3))='CT131,331'!$M$3,LEFT(DULIEU!$W192&amp;DULIEU!$M192,LEN('CT131,331'!$M$3))='CT131,331'!$M$3),DULIEU!J192,"")</f>
        <v/>
      </c>
      <c r="E200" s="853" t="str">
        <f>IF(OR(LEFT(DULIEU!$V192&amp;DULIEU!$M192,LEN('CT131,331'!$M$3))='CT131,331'!$M$3,LEFT(DULIEU!$W192&amp;DULIEU!$M192,LEN('CT131,331'!$M$3))='CT131,331'!$M$3),DULIEU!E192,"")</f>
        <v/>
      </c>
      <c r="F200" s="1179" t="str">
        <f>IF(OR(LEFT(DULIEU!$V192&amp;DULIEU!$M192,LEN('CT131,331'!$M$3))='CT131,331'!$M$3,LEFT(DULIEU!$W192&amp;DULIEU!$M192,LEN('CT131,331'!$M$3))='CT131,331'!$M$3),DULIEU!O192,"")</f>
        <v/>
      </c>
      <c r="G200" s="853" t="str">
        <f>IF(E200="","",IF(LEFT(DULIEU!$V192&amp;DULIEU!$M192,LEN('CT131,331'!$M$3))='CT131,331'!$M$3,DULIEU!$W192,IF(LEFT(DULIEU!$W192&amp;DULIEU!$M192,LEN('CT131,331'!$M$3))='CT131,331'!$M$3,DULIEU!$V192)))</f>
        <v/>
      </c>
      <c r="H200" s="854" t="str">
        <f>IF(LEFT(DULIEU!$V192&amp;DULIEU!$M192,LEN('CT131,331'!$M$3))='CT131,331'!$M$3,DULIEU!$X192,"")</f>
        <v/>
      </c>
      <c r="I200" s="854" t="str">
        <f>IF(LEFT(DULIEU!$W192&amp;DULIEU!$M192,LEN('CT131,331'!$M$3))='CT131,331'!$M$3,DULIEU!$X192,"")</f>
        <v/>
      </c>
      <c r="J200" s="855">
        <f>MAX($J$13+SUBTOTAL(9,$H$15:H200)-SUBTOTAL(9,$I$15:I200)-$K$13,0)</f>
        <v>110001</v>
      </c>
      <c r="K200" s="855">
        <f>MAX($K$13+SUBTOTAL(9,$I$15:I200)-SUBTOTAL(9,$H$15:H200)-$J$13,0)</f>
        <v>0</v>
      </c>
      <c r="L200" s="846" t="str">
        <f t="shared" si="3"/>
        <v/>
      </c>
    </row>
    <row r="201" spans="2:12" hidden="1">
      <c r="B201" s="853" t="str">
        <f>IF(OR(LEFT(DULIEU!$V193&amp;DULIEU!$M193,LEN('CT131,331'!$M$3))='CT131,331'!$M$3,LEFT(DULIEU!$W193&amp;DULIEU!$M193,LEN('CT131,331'!$M$3))='CT131,331'!$M$3),DULIEU!D193,"")</f>
        <v/>
      </c>
      <c r="C201" s="853" t="str">
        <f>IF(OR(LEFT(DULIEU!$V193&amp;DULIEU!$M193,LEN('CT131,331'!$M$3))='CT131,331'!$M$3,LEFT(DULIEU!$W193&amp;DULIEU!$M193,LEN('CT131,331'!$M$3))='CT131,331'!$M$3),DULIEU!H193,"")</f>
        <v/>
      </c>
      <c r="D201" s="853" t="str">
        <f>IF(OR(LEFT(DULIEU!$V193&amp;DULIEU!$M193,LEN('CT131,331'!$M$3))='CT131,331'!$M$3,LEFT(DULIEU!$W193&amp;DULIEU!$M193,LEN('CT131,331'!$M$3))='CT131,331'!$M$3),DULIEU!J193,"")</f>
        <v/>
      </c>
      <c r="E201" s="853" t="str">
        <f>IF(OR(LEFT(DULIEU!$V193&amp;DULIEU!$M193,LEN('CT131,331'!$M$3))='CT131,331'!$M$3,LEFT(DULIEU!$W193&amp;DULIEU!$M193,LEN('CT131,331'!$M$3))='CT131,331'!$M$3),DULIEU!E193,"")</f>
        <v/>
      </c>
      <c r="F201" s="1179" t="str">
        <f>IF(OR(LEFT(DULIEU!$V193&amp;DULIEU!$M193,LEN('CT131,331'!$M$3))='CT131,331'!$M$3,LEFT(DULIEU!$W193&amp;DULIEU!$M193,LEN('CT131,331'!$M$3))='CT131,331'!$M$3),DULIEU!O193,"")</f>
        <v/>
      </c>
      <c r="G201" s="853" t="str">
        <f>IF(E201="","",IF(LEFT(DULIEU!$V193&amp;DULIEU!$M193,LEN('CT131,331'!$M$3))='CT131,331'!$M$3,DULIEU!$W193,IF(LEFT(DULIEU!$W193&amp;DULIEU!$M193,LEN('CT131,331'!$M$3))='CT131,331'!$M$3,DULIEU!$V193)))</f>
        <v/>
      </c>
      <c r="H201" s="854" t="str">
        <f>IF(LEFT(DULIEU!$V193&amp;DULIEU!$M193,LEN('CT131,331'!$M$3))='CT131,331'!$M$3,DULIEU!$X193,"")</f>
        <v/>
      </c>
      <c r="I201" s="854" t="str">
        <f>IF(LEFT(DULIEU!$W193&amp;DULIEU!$M193,LEN('CT131,331'!$M$3))='CT131,331'!$M$3,DULIEU!$X193,"")</f>
        <v/>
      </c>
      <c r="J201" s="855">
        <f>MAX($J$13+SUBTOTAL(9,$H$15:H201)-SUBTOTAL(9,$I$15:I201)-$K$13,0)</f>
        <v>110001</v>
      </c>
      <c r="K201" s="855">
        <f>MAX($K$13+SUBTOTAL(9,$I$15:I201)-SUBTOTAL(9,$H$15:H201)-$J$13,0)</f>
        <v>0</v>
      </c>
      <c r="L201" s="846" t="str">
        <f t="shared" si="3"/>
        <v/>
      </c>
    </row>
    <row r="202" spans="2:12" hidden="1">
      <c r="B202" s="853" t="str">
        <f>IF(OR(LEFT(DULIEU!$V194&amp;DULIEU!$M194,LEN('CT131,331'!$M$3))='CT131,331'!$M$3,LEFT(DULIEU!$W194&amp;DULIEU!$M194,LEN('CT131,331'!$M$3))='CT131,331'!$M$3),DULIEU!D194,"")</f>
        <v/>
      </c>
      <c r="C202" s="853" t="str">
        <f>IF(OR(LEFT(DULIEU!$V194&amp;DULIEU!$M194,LEN('CT131,331'!$M$3))='CT131,331'!$M$3,LEFT(DULIEU!$W194&amp;DULIEU!$M194,LEN('CT131,331'!$M$3))='CT131,331'!$M$3),DULIEU!H194,"")</f>
        <v/>
      </c>
      <c r="D202" s="853" t="str">
        <f>IF(OR(LEFT(DULIEU!$V194&amp;DULIEU!$M194,LEN('CT131,331'!$M$3))='CT131,331'!$M$3,LEFT(DULIEU!$W194&amp;DULIEU!$M194,LEN('CT131,331'!$M$3))='CT131,331'!$M$3),DULIEU!J194,"")</f>
        <v/>
      </c>
      <c r="E202" s="853" t="str">
        <f>IF(OR(LEFT(DULIEU!$V194&amp;DULIEU!$M194,LEN('CT131,331'!$M$3))='CT131,331'!$M$3,LEFT(DULIEU!$W194&amp;DULIEU!$M194,LEN('CT131,331'!$M$3))='CT131,331'!$M$3),DULIEU!E194,"")</f>
        <v/>
      </c>
      <c r="F202" s="1179" t="str">
        <f>IF(OR(LEFT(DULIEU!$V194&amp;DULIEU!$M194,LEN('CT131,331'!$M$3))='CT131,331'!$M$3,LEFT(DULIEU!$W194&amp;DULIEU!$M194,LEN('CT131,331'!$M$3))='CT131,331'!$M$3),DULIEU!O194,"")</f>
        <v/>
      </c>
      <c r="G202" s="853" t="str">
        <f>IF(E202="","",IF(LEFT(DULIEU!$V194&amp;DULIEU!$M194,LEN('CT131,331'!$M$3))='CT131,331'!$M$3,DULIEU!$W194,IF(LEFT(DULIEU!$W194&amp;DULIEU!$M194,LEN('CT131,331'!$M$3))='CT131,331'!$M$3,DULIEU!$V194)))</f>
        <v/>
      </c>
      <c r="H202" s="854" t="str">
        <f>IF(LEFT(DULIEU!$V194&amp;DULIEU!$M194,LEN('CT131,331'!$M$3))='CT131,331'!$M$3,DULIEU!$X194,"")</f>
        <v/>
      </c>
      <c r="I202" s="854" t="str">
        <f>IF(LEFT(DULIEU!$W194&amp;DULIEU!$M194,LEN('CT131,331'!$M$3))='CT131,331'!$M$3,DULIEU!$X194,"")</f>
        <v/>
      </c>
      <c r="J202" s="855">
        <f>MAX($J$13+SUBTOTAL(9,$H$15:H202)-SUBTOTAL(9,$I$15:I202)-$K$13,0)</f>
        <v>110001</v>
      </c>
      <c r="K202" s="855">
        <f>MAX($K$13+SUBTOTAL(9,$I$15:I202)-SUBTOTAL(9,$H$15:H202)-$J$13,0)</f>
        <v>0</v>
      </c>
      <c r="L202" s="846" t="str">
        <f t="shared" si="3"/>
        <v/>
      </c>
    </row>
    <row r="203" spans="2:12" hidden="1">
      <c r="B203" s="853" t="str">
        <f>IF(OR(LEFT(DULIEU!$V195&amp;DULIEU!$M195,LEN('CT131,331'!$M$3))='CT131,331'!$M$3,LEFT(DULIEU!$W195&amp;DULIEU!$M195,LEN('CT131,331'!$M$3))='CT131,331'!$M$3),DULIEU!D195,"")</f>
        <v/>
      </c>
      <c r="C203" s="853" t="str">
        <f>IF(OR(LEFT(DULIEU!$V195&amp;DULIEU!$M195,LEN('CT131,331'!$M$3))='CT131,331'!$M$3,LEFT(DULIEU!$W195&amp;DULIEU!$M195,LEN('CT131,331'!$M$3))='CT131,331'!$M$3),DULIEU!H195,"")</f>
        <v/>
      </c>
      <c r="D203" s="853" t="str">
        <f>IF(OR(LEFT(DULIEU!$V195&amp;DULIEU!$M195,LEN('CT131,331'!$M$3))='CT131,331'!$M$3,LEFT(DULIEU!$W195&amp;DULIEU!$M195,LEN('CT131,331'!$M$3))='CT131,331'!$M$3),DULIEU!J195,"")</f>
        <v/>
      </c>
      <c r="E203" s="853" t="str">
        <f>IF(OR(LEFT(DULIEU!$V195&amp;DULIEU!$M195,LEN('CT131,331'!$M$3))='CT131,331'!$M$3,LEFT(DULIEU!$W195&amp;DULIEU!$M195,LEN('CT131,331'!$M$3))='CT131,331'!$M$3),DULIEU!E195,"")</f>
        <v/>
      </c>
      <c r="F203" s="1179" t="str">
        <f>IF(OR(LEFT(DULIEU!$V195&amp;DULIEU!$M195,LEN('CT131,331'!$M$3))='CT131,331'!$M$3,LEFT(DULIEU!$W195&amp;DULIEU!$M195,LEN('CT131,331'!$M$3))='CT131,331'!$M$3),DULIEU!O195,"")</f>
        <v/>
      </c>
      <c r="G203" s="853" t="str">
        <f>IF(E203="","",IF(LEFT(DULIEU!$V195&amp;DULIEU!$M195,LEN('CT131,331'!$M$3))='CT131,331'!$M$3,DULIEU!$W195,IF(LEFT(DULIEU!$W195&amp;DULIEU!$M195,LEN('CT131,331'!$M$3))='CT131,331'!$M$3,DULIEU!$V195)))</f>
        <v/>
      </c>
      <c r="H203" s="854" t="str">
        <f>IF(LEFT(DULIEU!$V195&amp;DULIEU!$M195,LEN('CT131,331'!$M$3))='CT131,331'!$M$3,DULIEU!$X195,"")</f>
        <v/>
      </c>
      <c r="I203" s="854" t="str">
        <f>IF(LEFT(DULIEU!$W195&amp;DULIEU!$M195,LEN('CT131,331'!$M$3))='CT131,331'!$M$3,DULIEU!$X195,"")</f>
        <v/>
      </c>
      <c r="J203" s="855">
        <f>MAX($J$13+SUBTOTAL(9,$H$15:H203)-SUBTOTAL(9,$I$15:I203)-$K$13,0)</f>
        <v>110001</v>
      </c>
      <c r="K203" s="855">
        <f>MAX($K$13+SUBTOTAL(9,$I$15:I203)-SUBTOTAL(9,$H$15:H203)-$J$13,0)</f>
        <v>0</v>
      </c>
      <c r="L203" s="846" t="str">
        <f t="shared" si="3"/>
        <v/>
      </c>
    </row>
    <row r="204" spans="2:12" hidden="1">
      <c r="B204" s="853" t="str">
        <f>IF(OR(LEFT(DULIEU!$V196&amp;DULIEU!$M196,LEN('CT131,331'!$M$3))='CT131,331'!$M$3,LEFT(DULIEU!$W196&amp;DULIEU!$M196,LEN('CT131,331'!$M$3))='CT131,331'!$M$3),DULIEU!D196,"")</f>
        <v/>
      </c>
      <c r="C204" s="853" t="str">
        <f>IF(OR(LEFT(DULIEU!$V196&amp;DULIEU!$M196,LEN('CT131,331'!$M$3))='CT131,331'!$M$3,LEFT(DULIEU!$W196&amp;DULIEU!$M196,LEN('CT131,331'!$M$3))='CT131,331'!$M$3),DULIEU!H196,"")</f>
        <v/>
      </c>
      <c r="D204" s="853" t="str">
        <f>IF(OR(LEFT(DULIEU!$V196&amp;DULIEU!$M196,LEN('CT131,331'!$M$3))='CT131,331'!$M$3,LEFT(DULIEU!$W196&amp;DULIEU!$M196,LEN('CT131,331'!$M$3))='CT131,331'!$M$3),DULIEU!J196,"")</f>
        <v/>
      </c>
      <c r="E204" s="853" t="str">
        <f>IF(OR(LEFT(DULIEU!$V196&amp;DULIEU!$M196,LEN('CT131,331'!$M$3))='CT131,331'!$M$3,LEFT(DULIEU!$W196&amp;DULIEU!$M196,LEN('CT131,331'!$M$3))='CT131,331'!$M$3),DULIEU!E196,"")</f>
        <v/>
      </c>
      <c r="F204" s="1179" t="str">
        <f>IF(OR(LEFT(DULIEU!$V196&amp;DULIEU!$M196,LEN('CT131,331'!$M$3))='CT131,331'!$M$3,LEFT(DULIEU!$W196&amp;DULIEU!$M196,LEN('CT131,331'!$M$3))='CT131,331'!$M$3),DULIEU!O196,"")</f>
        <v/>
      </c>
      <c r="G204" s="853" t="str">
        <f>IF(E204="","",IF(LEFT(DULIEU!$V196&amp;DULIEU!$M196,LEN('CT131,331'!$M$3))='CT131,331'!$M$3,DULIEU!$W196,IF(LEFT(DULIEU!$W196&amp;DULIEU!$M196,LEN('CT131,331'!$M$3))='CT131,331'!$M$3,DULIEU!$V196)))</f>
        <v/>
      </c>
      <c r="H204" s="854" t="str">
        <f>IF(LEFT(DULIEU!$V196&amp;DULIEU!$M196,LEN('CT131,331'!$M$3))='CT131,331'!$M$3,DULIEU!$X196,"")</f>
        <v/>
      </c>
      <c r="I204" s="854" t="str">
        <f>IF(LEFT(DULIEU!$W196&amp;DULIEU!$M196,LEN('CT131,331'!$M$3))='CT131,331'!$M$3,DULIEU!$X196,"")</f>
        <v/>
      </c>
      <c r="J204" s="855">
        <f>MAX($J$13+SUBTOTAL(9,$H$15:H204)-SUBTOTAL(9,$I$15:I204)-$K$13,0)</f>
        <v>110001</v>
      </c>
      <c r="K204" s="855">
        <f>MAX($K$13+SUBTOTAL(9,$I$15:I204)-SUBTOTAL(9,$H$15:H204)-$J$13,0)</f>
        <v>0</v>
      </c>
      <c r="L204" s="846" t="str">
        <f t="shared" si="3"/>
        <v/>
      </c>
    </row>
    <row r="205" spans="2:12" hidden="1">
      <c r="B205" s="853" t="str">
        <f>IF(OR(LEFT(DULIEU!$V197&amp;DULIEU!$M197,LEN('CT131,331'!$M$3))='CT131,331'!$M$3,LEFT(DULIEU!$W197&amp;DULIEU!$M197,LEN('CT131,331'!$M$3))='CT131,331'!$M$3),DULIEU!D197,"")</f>
        <v/>
      </c>
      <c r="C205" s="853" t="str">
        <f>IF(OR(LEFT(DULIEU!$V197&amp;DULIEU!$M197,LEN('CT131,331'!$M$3))='CT131,331'!$M$3,LEFT(DULIEU!$W197&amp;DULIEU!$M197,LEN('CT131,331'!$M$3))='CT131,331'!$M$3),DULIEU!H197,"")</f>
        <v/>
      </c>
      <c r="D205" s="853" t="str">
        <f>IF(OR(LEFT(DULIEU!$V197&amp;DULIEU!$M197,LEN('CT131,331'!$M$3))='CT131,331'!$M$3,LEFT(DULIEU!$W197&amp;DULIEU!$M197,LEN('CT131,331'!$M$3))='CT131,331'!$M$3),DULIEU!J197,"")</f>
        <v/>
      </c>
      <c r="E205" s="853" t="str">
        <f>IF(OR(LEFT(DULIEU!$V197&amp;DULIEU!$M197,LEN('CT131,331'!$M$3))='CT131,331'!$M$3,LEFT(DULIEU!$W197&amp;DULIEU!$M197,LEN('CT131,331'!$M$3))='CT131,331'!$M$3),DULIEU!E197,"")</f>
        <v/>
      </c>
      <c r="F205" s="1179" t="str">
        <f>IF(OR(LEFT(DULIEU!$V197&amp;DULIEU!$M197,LEN('CT131,331'!$M$3))='CT131,331'!$M$3,LEFT(DULIEU!$W197&amp;DULIEU!$M197,LEN('CT131,331'!$M$3))='CT131,331'!$M$3),DULIEU!O197,"")</f>
        <v/>
      </c>
      <c r="G205" s="853" t="str">
        <f>IF(E205="","",IF(LEFT(DULIEU!$V197&amp;DULIEU!$M197,LEN('CT131,331'!$M$3))='CT131,331'!$M$3,DULIEU!$W197,IF(LEFT(DULIEU!$W197&amp;DULIEU!$M197,LEN('CT131,331'!$M$3))='CT131,331'!$M$3,DULIEU!$V197)))</f>
        <v/>
      </c>
      <c r="H205" s="854" t="str">
        <f>IF(LEFT(DULIEU!$V197&amp;DULIEU!$M197,LEN('CT131,331'!$M$3))='CT131,331'!$M$3,DULIEU!$X197,"")</f>
        <v/>
      </c>
      <c r="I205" s="854" t="str">
        <f>IF(LEFT(DULIEU!$W197&amp;DULIEU!$M197,LEN('CT131,331'!$M$3))='CT131,331'!$M$3,DULIEU!$X197,"")</f>
        <v/>
      </c>
      <c r="J205" s="855">
        <f>MAX($J$13+SUBTOTAL(9,$H$15:H205)-SUBTOTAL(9,$I$15:I205)-$K$13,0)</f>
        <v>110001</v>
      </c>
      <c r="K205" s="855">
        <f>MAX($K$13+SUBTOTAL(9,$I$15:I205)-SUBTOTAL(9,$H$15:H205)-$J$13,0)</f>
        <v>0</v>
      </c>
      <c r="L205" s="846" t="str">
        <f t="shared" si="3"/>
        <v/>
      </c>
    </row>
    <row r="206" spans="2:12" hidden="1">
      <c r="B206" s="853" t="str">
        <f>IF(OR(LEFT(DULIEU!$V198&amp;DULIEU!$M198,LEN('CT131,331'!$M$3))='CT131,331'!$M$3,LEFT(DULIEU!$W198&amp;DULIEU!$M198,LEN('CT131,331'!$M$3))='CT131,331'!$M$3),DULIEU!D198,"")</f>
        <v/>
      </c>
      <c r="C206" s="853" t="str">
        <f>IF(OR(LEFT(DULIEU!$V198&amp;DULIEU!$M198,LEN('CT131,331'!$M$3))='CT131,331'!$M$3,LEFT(DULIEU!$W198&amp;DULIEU!$M198,LEN('CT131,331'!$M$3))='CT131,331'!$M$3),DULIEU!H198,"")</f>
        <v/>
      </c>
      <c r="D206" s="853" t="str">
        <f>IF(OR(LEFT(DULIEU!$V198&amp;DULIEU!$M198,LEN('CT131,331'!$M$3))='CT131,331'!$M$3,LEFT(DULIEU!$W198&amp;DULIEU!$M198,LEN('CT131,331'!$M$3))='CT131,331'!$M$3),DULIEU!J198,"")</f>
        <v/>
      </c>
      <c r="E206" s="853" t="str">
        <f>IF(OR(LEFT(DULIEU!$V198&amp;DULIEU!$M198,LEN('CT131,331'!$M$3))='CT131,331'!$M$3,LEFT(DULIEU!$W198&amp;DULIEU!$M198,LEN('CT131,331'!$M$3))='CT131,331'!$M$3),DULIEU!E198,"")</f>
        <v/>
      </c>
      <c r="F206" s="1179" t="str">
        <f>IF(OR(LEFT(DULIEU!$V198&amp;DULIEU!$M198,LEN('CT131,331'!$M$3))='CT131,331'!$M$3,LEFT(DULIEU!$W198&amp;DULIEU!$M198,LEN('CT131,331'!$M$3))='CT131,331'!$M$3),DULIEU!O198,"")</f>
        <v/>
      </c>
      <c r="G206" s="853" t="str">
        <f>IF(E206="","",IF(LEFT(DULIEU!$V198&amp;DULIEU!$M198,LEN('CT131,331'!$M$3))='CT131,331'!$M$3,DULIEU!$W198,IF(LEFT(DULIEU!$W198&amp;DULIEU!$M198,LEN('CT131,331'!$M$3))='CT131,331'!$M$3,DULIEU!$V198)))</f>
        <v/>
      </c>
      <c r="H206" s="854" t="str">
        <f>IF(LEFT(DULIEU!$V198&amp;DULIEU!$M198,LEN('CT131,331'!$M$3))='CT131,331'!$M$3,DULIEU!$X198,"")</f>
        <v/>
      </c>
      <c r="I206" s="854" t="str">
        <f>IF(LEFT(DULIEU!$W198&amp;DULIEU!$M198,LEN('CT131,331'!$M$3))='CT131,331'!$M$3,DULIEU!$X198,"")</f>
        <v/>
      </c>
      <c r="J206" s="855">
        <f>MAX($J$13+SUBTOTAL(9,$H$15:H206)-SUBTOTAL(9,$I$15:I206)-$K$13,0)</f>
        <v>110001</v>
      </c>
      <c r="K206" s="855">
        <f>MAX($K$13+SUBTOTAL(9,$I$15:I206)-SUBTOTAL(9,$H$15:H206)-$J$13,0)</f>
        <v>0</v>
      </c>
      <c r="L206" s="846" t="str">
        <f t="shared" si="3"/>
        <v/>
      </c>
    </row>
    <row r="207" spans="2:12" hidden="1">
      <c r="B207" s="853" t="str">
        <f>IF(OR(LEFT(DULIEU!$V199&amp;DULIEU!$M199,LEN('CT131,331'!$M$3))='CT131,331'!$M$3,LEFT(DULIEU!$W199&amp;DULIEU!$M199,LEN('CT131,331'!$M$3))='CT131,331'!$M$3),DULIEU!D199,"")</f>
        <v/>
      </c>
      <c r="C207" s="853" t="str">
        <f>IF(OR(LEFT(DULIEU!$V199&amp;DULIEU!$M199,LEN('CT131,331'!$M$3))='CT131,331'!$M$3,LEFT(DULIEU!$W199&amp;DULIEU!$M199,LEN('CT131,331'!$M$3))='CT131,331'!$M$3),DULIEU!H199,"")</f>
        <v/>
      </c>
      <c r="D207" s="853" t="str">
        <f>IF(OR(LEFT(DULIEU!$V199&amp;DULIEU!$M199,LEN('CT131,331'!$M$3))='CT131,331'!$M$3,LEFT(DULIEU!$W199&amp;DULIEU!$M199,LEN('CT131,331'!$M$3))='CT131,331'!$M$3),DULIEU!J199,"")</f>
        <v/>
      </c>
      <c r="E207" s="853" t="str">
        <f>IF(OR(LEFT(DULIEU!$V199&amp;DULIEU!$M199,LEN('CT131,331'!$M$3))='CT131,331'!$M$3,LEFT(DULIEU!$W199&amp;DULIEU!$M199,LEN('CT131,331'!$M$3))='CT131,331'!$M$3),DULIEU!E199,"")</f>
        <v/>
      </c>
      <c r="F207" s="1179" t="str">
        <f>IF(OR(LEFT(DULIEU!$V199&amp;DULIEU!$M199,LEN('CT131,331'!$M$3))='CT131,331'!$M$3,LEFT(DULIEU!$W199&amp;DULIEU!$M199,LEN('CT131,331'!$M$3))='CT131,331'!$M$3),DULIEU!O199,"")</f>
        <v/>
      </c>
      <c r="G207" s="853" t="str">
        <f>IF(E207="","",IF(LEFT(DULIEU!$V199&amp;DULIEU!$M199,LEN('CT131,331'!$M$3))='CT131,331'!$M$3,DULIEU!$W199,IF(LEFT(DULIEU!$W199&amp;DULIEU!$M199,LEN('CT131,331'!$M$3))='CT131,331'!$M$3,DULIEU!$V199)))</f>
        <v/>
      </c>
      <c r="H207" s="854" t="str">
        <f>IF(LEFT(DULIEU!$V199&amp;DULIEU!$M199,LEN('CT131,331'!$M$3))='CT131,331'!$M$3,DULIEU!$X199,"")</f>
        <v/>
      </c>
      <c r="I207" s="854" t="str">
        <f>IF(LEFT(DULIEU!$W199&amp;DULIEU!$M199,LEN('CT131,331'!$M$3))='CT131,331'!$M$3,DULIEU!$X199,"")</f>
        <v/>
      </c>
      <c r="J207" s="855">
        <f>MAX($J$13+SUBTOTAL(9,$H$15:H207)-SUBTOTAL(9,$I$15:I207)-$K$13,0)</f>
        <v>110001</v>
      </c>
      <c r="K207" s="855">
        <f>MAX($K$13+SUBTOTAL(9,$I$15:I207)-SUBTOTAL(9,$H$15:H207)-$J$13,0)</f>
        <v>0</v>
      </c>
      <c r="L207" s="846" t="str">
        <f t="shared" si="3"/>
        <v/>
      </c>
    </row>
    <row r="208" spans="2:12" hidden="1">
      <c r="B208" s="853" t="str">
        <f>IF(OR(LEFT(DULIEU!$V200&amp;DULIEU!$M200,LEN('CT131,331'!$M$3))='CT131,331'!$M$3,LEFT(DULIEU!$W200&amp;DULIEU!$M200,LEN('CT131,331'!$M$3))='CT131,331'!$M$3),DULIEU!D200,"")</f>
        <v/>
      </c>
      <c r="C208" s="853" t="str">
        <f>IF(OR(LEFT(DULIEU!$V200&amp;DULIEU!$M200,LEN('CT131,331'!$M$3))='CT131,331'!$M$3,LEFT(DULIEU!$W200&amp;DULIEU!$M200,LEN('CT131,331'!$M$3))='CT131,331'!$M$3),DULIEU!H200,"")</f>
        <v/>
      </c>
      <c r="D208" s="853" t="str">
        <f>IF(OR(LEFT(DULIEU!$V200&amp;DULIEU!$M200,LEN('CT131,331'!$M$3))='CT131,331'!$M$3,LEFT(DULIEU!$W200&amp;DULIEU!$M200,LEN('CT131,331'!$M$3))='CT131,331'!$M$3),DULIEU!J200,"")</f>
        <v/>
      </c>
      <c r="E208" s="853" t="str">
        <f>IF(OR(LEFT(DULIEU!$V200&amp;DULIEU!$M200,LEN('CT131,331'!$M$3))='CT131,331'!$M$3,LEFT(DULIEU!$W200&amp;DULIEU!$M200,LEN('CT131,331'!$M$3))='CT131,331'!$M$3),DULIEU!E200,"")</f>
        <v/>
      </c>
      <c r="F208" s="1179" t="str">
        <f>IF(OR(LEFT(DULIEU!$V200&amp;DULIEU!$M200,LEN('CT131,331'!$M$3))='CT131,331'!$M$3,LEFT(DULIEU!$W200&amp;DULIEU!$M200,LEN('CT131,331'!$M$3))='CT131,331'!$M$3),DULIEU!O200,"")</f>
        <v/>
      </c>
      <c r="G208" s="853" t="str">
        <f>IF(E208="","",IF(LEFT(DULIEU!$V200&amp;DULIEU!$M200,LEN('CT131,331'!$M$3))='CT131,331'!$M$3,DULIEU!$W200,IF(LEFT(DULIEU!$W200&amp;DULIEU!$M200,LEN('CT131,331'!$M$3))='CT131,331'!$M$3,DULIEU!$V200)))</f>
        <v/>
      </c>
      <c r="H208" s="854" t="str">
        <f>IF(LEFT(DULIEU!$V200&amp;DULIEU!$M200,LEN('CT131,331'!$M$3))='CT131,331'!$M$3,DULIEU!$X200,"")</f>
        <v/>
      </c>
      <c r="I208" s="854" t="str">
        <f>IF(LEFT(DULIEU!$W200&amp;DULIEU!$M200,LEN('CT131,331'!$M$3))='CT131,331'!$M$3,DULIEU!$X200,"")</f>
        <v/>
      </c>
      <c r="J208" s="855">
        <f>MAX($J$13+SUBTOTAL(9,$H$15:H208)-SUBTOTAL(9,$I$15:I208)-$K$13,0)</f>
        <v>110001</v>
      </c>
      <c r="K208" s="855">
        <f>MAX($K$13+SUBTOTAL(9,$I$15:I208)-SUBTOTAL(9,$H$15:H208)-$J$13,0)</f>
        <v>0</v>
      </c>
      <c r="L208" s="846" t="str">
        <f t="shared" ref="L208:L271" si="4">IF(SUM(H208:I208)=0,"","x")</f>
        <v/>
      </c>
    </row>
    <row r="209" spans="2:12" hidden="1">
      <c r="B209" s="853" t="str">
        <f>IF(OR(LEFT(DULIEU!$V201&amp;DULIEU!$M201,LEN('CT131,331'!$M$3))='CT131,331'!$M$3,LEFT(DULIEU!$W201&amp;DULIEU!$M201,LEN('CT131,331'!$M$3))='CT131,331'!$M$3),DULIEU!D201,"")</f>
        <v/>
      </c>
      <c r="C209" s="853" t="str">
        <f>IF(OR(LEFT(DULIEU!$V201&amp;DULIEU!$M201,LEN('CT131,331'!$M$3))='CT131,331'!$M$3,LEFT(DULIEU!$W201&amp;DULIEU!$M201,LEN('CT131,331'!$M$3))='CT131,331'!$M$3),DULIEU!H201,"")</f>
        <v/>
      </c>
      <c r="D209" s="853" t="str">
        <f>IF(OR(LEFT(DULIEU!$V201&amp;DULIEU!$M201,LEN('CT131,331'!$M$3))='CT131,331'!$M$3,LEFT(DULIEU!$W201&amp;DULIEU!$M201,LEN('CT131,331'!$M$3))='CT131,331'!$M$3),DULIEU!J201,"")</f>
        <v/>
      </c>
      <c r="E209" s="853" t="str">
        <f>IF(OR(LEFT(DULIEU!$V201&amp;DULIEU!$M201,LEN('CT131,331'!$M$3))='CT131,331'!$M$3,LEFT(DULIEU!$W201&amp;DULIEU!$M201,LEN('CT131,331'!$M$3))='CT131,331'!$M$3),DULIEU!E201,"")</f>
        <v/>
      </c>
      <c r="F209" s="1179" t="str">
        <f>IF(OR(LEFT(DULIEU!$V201&amp;DULIEU!$M201,LEN('CT131,331'!$M$3))='CT131,331'!$M$3,LEFT(DULIEU!$W201&amp;DULIEU!$M201,LEN('CT131,331'!$M$3))='CT131,331'!$M$3),DULIEU!O201,"")</f>
        <v/>
      </c>
      <c r="G209" s="853" t="str">
        <f>IF(E209="","",IF(LEFT(DULIEU!$V201&amp;DULIEU!$M201,LEN('CT131,331'!$M$3))='CT131,331'!$M$3,DULIEU!$W201,IF(LEFT(DULIEU!$W201&amp;DULIEU!$M201,LEN('CT131,331'!$M$3))='CT131,331'!$M$3,DULIEU!$V201)))</f>
        <v/>
      </c>
      <c r="H209" s="854" t="str">
        <f>IF(LEFT(DULIEU!$V201&amp;DULIEU!$M201,LEN('CT131,331'!$M$3))='CT131,331'!$M$3,DULIEU!$X201,"")</f>
        <v/>
      </c>
      <c r="I209" s="854" t="str">
        <f>IF(LEFT(DULIEU!$W201&amp;DULIEU!$M201,LEN('CT131,331'!$M$3))='CT131,331'!$M$3,DULIEU!$X201,"")</f>
        <v/>
      </c>
      <c r="J209" s="855">
        <f>MAX($J$13+SUBTOTAL(9,$H$15:H209)-SUBTOTAL(9,$I$15:I209)-$K$13,0)</f>
        <v>110001</v>
      </c>
      <c r="K209" s="855">
        <f>MAX($K$13+SUBTOTAL(9,$I$15:I209)-SUBTOTAL(9,$H$15:H209)-$J$13,0)</f>
        <v>0</v>
      </c>
      <c r="L209" s="846" t="str">
        <f t="shared" si="4"/>
        <v/>
      </c>
    </row>
    <row r="210" spans="2:12" hidden="1">
      <c r="B210" s="853" t="str">
        <f>IF(OR(LEFT(DULIEU!$V202&amp;DULIEU!$M202,LEN('CT131,331'!$M$3))='CT131,331'!$M$3,LEFT(DULIEU!$W202&amp;DULIEU!$M202,LEN('CT131,331'!$M$3))='CT131,331'!$M$3),DULIEU!D202,"")</f>
        <v/>
      </c>
      <c r="C210" s="853" t="str">
        <f>IF(OR(LEFT(DULIEU!$V202&amp;DULIEU!$M202,LEN('CT131,331'!$M$3))='CT131,331'!$M$3,LEFT(DULIEU!$W202&amp;DULIEU!$M202,LEN('CT131,331'!$M$3))='CT131,331'!$M$3),DULIEU!H202,"")</f>
        <v/>
      </c>
      <c r="D210" s="853" t="str">
        <f>IF(OR(LEFT(DULIEU!$V202&amp;DULIEU!$M202,LEN('CT131,331'!$M$3))='CT131,331'!$M$3,LEFT(DULIEU!$W202&amp;DULIEU!$M202,LEN('CT131,331'!$M$3))='CT131,331'!$M$3),DULIEU!J202,"")</f>
        <v/>
      </c>
      <c r="E210" s="853" t="str">
        <f>IF(OR(LEFT(DULIEU!$V202&amp;DULIEU!$M202,LEN('CT131,331'!$M$3))='CT131,331'!$M$3,LEFT(DULIEU!$W202&amp;DULIEU!$M202,LEN('CT131,331'!$M$3))='CT131,331'!$M$3),DULIEU!E202,"")</f>
        <v/>
      </c>
      <c r="F210" s="1179" t="str">
        <f>IF(OR(LEFT(DULIEU!$V202&amp;DULIEU!$M202,LEN('CT131,331'!$M$3))='CT131,331'!$M$3,LEFT(DULIEU!$W202&amp;DULIEU!$M202,LEN('CT131,331'!$M$3))='CT131,331'!$M$3),DULIEU!O202,"")</f>
        <v/>
      </c>
      <c r="G210" s="853" t="str">
        <f>IF(E210="","",IF(LEFT(DULIEU!$V202&amp;DULIEU!$M202,LEN('CT131,331'!$M$3))='CT131,331'!$M$3,DULIEU!$W202,IF(LEFT(DULIEU!$W202&amp;DULIEU!$M202,LEN('CT131,331'!$M$3))='CT131,331'!$M$3,DULIEU!$V202)))</f>
        <v/>
      </c>
      <c r="H210" s="854" t="str">
        <f>IF(LEFT(DULIEU!$V202&amp;DULIEU!$M202,LEN('CT131,331'!$M$3))='CT131,331'!$M$3,DULIEU!$X202,"")</f>
        <v/>
      </c>
      <c r="I210" s="854" t="str">
        <f>IF(LEFT(DULIEU!$W202&amp;DULIEU!$M202,LEN('CT131,331'!$M$3))='CT131,331'!$M$3,DULIEU!$X202,"")</f>
        <v/>
      </c>
      <c r="J210" s="855">
        <f>MAX($J$13+SUBTOTAL(9,$H$15:H210)-SUBTOTAL(9,$I$15:I210)-$K$13,0)</f>
        <v>110001</v>
      </c>
      <c r="K210" s="855">
        <f>MAX($K$13+SUBTOTAL(9,$I$15:I210)-SUBTOTAL(9,$H$15:H210)-$J$13,0)</f>
        <v>0</v>
      </c>
      <c r="L210" s="846" t="str">
        <f t="shared" si="4"/>
        <v/>
      </c>
    </row>
    <row r="211" spans="2:12" hidden="1">
      <c r="B211" s="853" t="str">
        <f>IF(OR(LEFT(DULIEU!$V203&amp;DULIEU!$M203,LEN('CT131,331'!$M$3))='CT131,331'!$M$3,LEFT(DULIEU!$W203&amp;DULIEU!$M203,LEN('CT131,331'!$M$3))='CT131,331'!$M$3),DULIEU!D203,"")</f>
        <v/>
      </c>
      <c r="C211" s="853" t="str">
        <f>IF(OR(LEFT(DULIEU!$V203&amp;DULIEU!$M203,LEN('CT131,331'!$M$3))='CT131,331'!$M$3,LEFT(DULIEU!$W203&amp;DULIEU!$M203,LEN('CT131,331'!$M$3))='CT131,331'!$M$3),DULIEU!H203,"")</f>
        <v/>
      </c>
      <c r="D211" s="853" t="str">
        <f>IF(OR(LEFT(DULIEU!$V203&amp;DULIEU!$M203,LEN('CT131,331'!$M$3))='CT131,331'!$M$3,LEFT(DULIEU!$W203&amp;DULIEU!$M203,LEN('CT131,331'!$M$3))='CT131,331'!$M$3),DULIEU!J203,"")</f>
        <v/>
      </c>
      <c r="E211" s="853" t="str">
        <f>IF(OR(LEFT(DULIEU!$V203&amp;DULIEU!$M203,LEN('CT131,331'!$M$3))='CT131,331'!$M$3,LEFT(DULIEU!$W203&amp;DULIEU!$M203,LEN('CT131,331'!$M$3))='CT131,331'!$M$3),DULIEU!E203,"")</f>
        <v/>
      </c>
      <c r="F211" s="1179" t="str">
        <f>IF(OR(LEFT(DULIEU!$V203&amp;DULIEU!$M203,LEN('CT131,331'!$M$3))='CT131,331'!$M$3,LEFT(DULIEU!$W203&amp;DULIEU!$M203,LEN('CT131,331'!$M$3))='CT131,331'!$M$3),DULIEU!O203,"")</f>
        <v/>
      </c>
      <c r="G211" s="853" t="str">
        <f>IF(E211="","",IF(LEFT(DULIEU!$V203&amp;DULIEU!$M203,LEN('CT131,331'!$M$3))='CT131,331'!$M$3,DULIEU!$W203,IF(LEFT(DULIEU!$W203&amp;DULIEU!$M203,LEN('CT131,331'!$M$3))='CT131,331'!$M$3,DULIEU!$V203)))</f>
        <v/>
      </c>
      <c r="H211" s="854" t="str">
        <f>IF(LEFT(DULIEU!$V203&amp;DULIEU!$M203,LEN('CT131,331'!$M$3))='CT131,331'!$M$3,DULIEU!$X203,"")</f>
        <v/>
      </c>
      <c r="I211" s="854" t="str">
        <f>IF(LEFT(DULIEU!$W203&amp;DULIEU!$M203,LEN('CT131,331'!$M$3))='CT131,331'!$M$3,DULIEU!$X203,"")</f>
        <v/>
      </c>
      <c r="J211" s="855">
        <f>MAX($J$13+SUBTOTAL(9,$H$15:H211)-SUBTOTAL(9,$I$15:I211)-$K$13,0)</f>
        <v>110001</v>
      </c>
      <c r="K211" s="855">
        <f>MAX($K$13+SUBTOTAL(9,$I$15:I211)-SUBTOTAL(9,$H$15:H211)-$J$13,0)</f>
        <v>0</v>
      </c>
      <c r="L211" s="846" t="str">
        <f t="shared" si="4"/>
        <v/>
      </c>
    </row>
    <row r="212" spans="2:12" hidden="1">
      <c r="B212" s="853" t="str">
        <f>IF(OR(LEFT(DULIEU!$V204&amp;DULIEU!$M204,LEN('CT131,331'!$M$3))='CT131,331'!$M$3,LEFT(DULIEU!$W204&amp;DULIEU!$M204,LEN('CT131,331'!$M$3))='CT131,331'!$M$3),DULIEU!D204,"")</f>
        <v/>
      </c>
      <c r="C212" s="853" t="str">
        <f>IF(OR(LEFT(DULIEU!$V204&amp;DULIEU!$M204,LEN('CT131,331'!$M$3))='CT131,331'!$M$3,LEFT(DULIEU!$W204&amp;DULIEU!$M204,LEN('CT131,331'!$M$3))='CT131,331'!$M$3),DULIEU!H204,"")</f>
        <v/>
      </c>
      <c r="D212" s="853" t="str">
        <f>IF(OR(LEFT(DULIEU!$V204&amp;DULIEU!$M204,LEN('CT131,331'!$M$3))='CT131,331'!$M$3,LEFT(DULIEU!$W204&amp;DULIEU!$M204,LEN('CT131,331'!$M$3))='CT131,331'!$M$3),DULIEU!J204,"")</f>
        <v/>
      </c>
      <c r="E212" s="853" t="str">
        <f>IF(OR(LEFT(DULIEU!$V204&amp;DULIEU!$M204,LEN('CT131,331'!$M$3))='CT131,331'!$M$3,LEFT(DULIEU!$W204&amp;DULIEU!$M204,LEN('CT131,331'!$M$3))='CT131,331'!$M$3),DULIEU!E204,"")</f>
        <v/>
      </c>
      <c r="F212" s="1179" t="str">
        <f>IF(OR(LEFT(DULIEU!$V204&amp;DULIEU!$M204,LEN('CT131,331'!$M$3))='CT131,331'!$M$3,LEFT(DULIEU!$W204&amp;DULIEU!$M204,LEN('CT131,331'!$M$3))='CT131,331'!$M$3),DULIEU!O204,"")</f>
        <v/>
      </c>
      <c r="G212" s="853" t="str">
        <f>IF(E212="","",IF(LEFT(DULIEU!$V204&amp;DULIEU!$M204,LEN('CT131,331'!$M$3))='CT131,331'!$M$3,DULIEU!$W204,IF(LEFT(DULIEU!$W204&amp;DULIEU!$M204,LEN('CT131,331'!$M$3))='CT131,331'!$M$3,DULIEU!$V204)))</f>
        <v/>
      </c>
      <c r="H212" s="854" t="str">
        <f>IF(LEFT(DULIEU!$V204&amp;DULIEU!$M204,LEN('CT131,331'!$M$3))='CT131,331'!$M$3,DULIEU!$X204,"")</f>
        <v/>
      </c>
      <c r="I212" s="854" t="str">
        <f>IF(LEFT(DULIEU!$W204&amp;DULIEU!$M204,LEN('CT131,331'!$M$3))='CT131,331'!$M$3,DULIEU!$X204,"")</f>
        <v/>
      </c>
      <c r="J212" s="855">
        <f>MAX($J$13+SUBTOTAL(9,$H$15:H212)-SUBTOTAL(9,$I$15:I212)-$K$13,0)</f>
        <v>110001</v>
      </c>
      <c r="K212" s="855">
        <f>MAX($K$13+SUBTOTAL(9,$I$15:I212)-SUBTOTAL(9,$H$15:H212)-$J$13,0)</f>
        <v>0</v>
      </c>
      <c r="L212" s="846" t="str">
        <f t="shared" si="4"/>
        <v/>
      </c>
    </row>
    <row r="213" spans="2:12" hidden="1">
      <c r="B213" s="853" t="str">
        <f>IF(OR(LEFT(DULIEU!$V205&amp;DULIEU!$M205,LEN('CT131,331'!$M$3))='CT131,331'!$M$3,LEFT(DULIEU!$W205&amp;DULIEU!$M205,LEN('CT131,331'!$M$3))='CT131,331'!$M$3),DULIEU!D205,"")</f>
        <v/>
      </c>
      <c r="C213" s="853" t="str">
        <f>IF(OR(LEFT(DULIEU!$V205&amp;DULIEU!$M205,LEN('CT131,331'!$M$3))='CT131,331'!$M$3,LEFT(DULIEU!$W205&amp;DULIEU!$M205,LEN('CT131,331'!$M$3))='CT131,331'!$M$3),DULIEU!H205,"")</f>
        <v/>
      </c>
      <c r="D213" s="853" t="str">
        <f>IF(OR(LEFT(DULIEU!$V205&amp;DULIEU!$M205,LEN('CT131,331'!$M$3))='CT131,331'!$M$3,LEFT(DULIEU!$W205&amp;DULIEU!$M205,LEN('CT131,331'!$M$3))='CT131,331'!$M$3),DULIEU!J205,"")</f>
        <v/>
      </c>
      <c r="E213" s="853" t="str">
        <f>IF(OR(LEFT(DULIEU!$V205&amp;DULIEU!$M205,LEN('CT131,331'!$M$3))='CT131,331'!$M$3,LEFT(DULIEU!$W205&amp;DULIEU!$M205,LEN('CT131,331'!$M$3))='CT131,331'!$M$3),DULIEU!E205,"")</f>
        <v/>
      </c>
      <c r="F213" s="1179" t="str">
        <f>IF(OR(LEFT(DULIEU!$V205&amp;DULIEU!$M205,LEN('CT131,331'!$M$3))='CT131,331'!$M$3,LEFT(DULIEU!$W205&amp;DULIEU!$M205,LEN('CT131,331'!$M$3))='CT131,331'!$M$3),DULIEU!O205,"")</f>
        <v/>
      </c>
      <c r="G213" s="853" t="str">
        <f>IF(E213="","",IF(LEFT(DULIEU!$V205&amp;DULIEU!$M205,LEN('CT131,331'!$M$3))='CT131,331'!$M$3,DULIEU!$W205,IF(LEFT(DULIEU!$W205&amp;DULIEU!$M205,LEN('CT131,331'!$M$3))='CT131,331'!$M$3,DULIEU!$V205)))</f>
        <v/>
      </c>
      <c r="H213" s="854" t="str">
        <f>IF(LEFT(DULIEU!$V205&amp;DULIEU!$M205,LEN('CT131,331'!$M$3))='CT131,331'!$M$3,DULIEU!$X205,"")</f>
        <v/>
      </c>
      <c r="I213" s="854" t="str">
        <f>IF(LEFT(DULIEU!$W205&amp;DULIEU!$M205,LEN('CT131,331'!$M$3))='CT131,331'!$M$3,DULIEU!$X205,"")</f>
        <v/>
      </c>
      <c r="J213" s="855">
        <f>MAX($J$13+SUBTOTAL(9,$H$15:H213)-SUBTOTAL(9,$I$15:I213)-$K$13,0)</f>
        <v>110001</v>
      </c>
      <c r="K213" s="855">
        <f>MAX($K$13+SUBTOTAL(9,$I$15:I213)-SUBTOTAL(9,$H$15:H213)-$J$13,0)</f>
        <v>0</v>
      </c>
      <c r="L213" s="846" t="str">
        <f t="shared" si="4"/>
        <v/>
      </c>
    </row>
    <row r="214" spans="2:12" hidden="1">
      <c r="B214" s="853" t="str">
        <f>IF(OR(LEFT(DULIEU!$V206&amp;DULIEU!$M206,LEN('CT131,331'!$M$3))='CT131,331'!$M$3,LEFT(DULIEU!$W206&amp;DULIEU!$M206,LEN('CT131,331'!$M$3))='CT131,331'!$M$3),DULIEU!D206,"")</f>
        <v/>
      </c>
      <c r="C214" s="853" t="str">
        <f>IF(OR(LEFT(DULIEU!$V206&amp;DULIEU!$M206,LEN('CT131,331'!$M$3))='CT131,331'!$M$3,LEFT(DULIEU!$W206&amp;DULIEU!$M206,LEN('CT131,331'!$M$3))='CT131,331'!$M$3),DULIEU!H206,"")</f>
        <v/>
      </c>
      <c r="D214" s="853" t="str">
        <f>IF(OR(LEFT(DULIEU!$V206&amp;DULIEU!$M206,LEN('CT131,331'!$M$3))='CT131,331'!$M$3,LEFT(DULIEU!$W206&amp;DULIEU!$M206,LEN('CT131,331'!$M$3))='CT131,331'!$M$3),DULIEU!J206,"")</f>
        <v/>
      </c>
      <c r="E214" s="853" t="str">
        <f>IF(OR(LEFT(DULIEU!$V206&amp;DULIEU!$M206,LEN('CT131,331'!$M$3))='CT131,331'!$M$3,LEFT(DULIEU!$W206&amp;DULIEU!$M206,LEN('CT131,331'!$M$3))='CT131,331'!$M$3),DULIEU!E206,"")</f>
        <v/>
      </c>
      <c r="F214" s="1179" t="str">
        <f>IF(OR(LEFT(DULIEU!$V206&amp;DULIEU!$M206,LEN('CT131,331'!$M$3))='CT131,331'!$M$3,LEFT(DULIEU!$W206&amp;DULIEU!$M206,LEN('CT131,331'!$M$3))='CT131,331'!$M$3),DULIEU!O206,"")</f>
        <v/>
      </c>
      <c r="G214" s="853" t="str">
        <f>IF(E214="","",IF(LEFT(DULIEU!$V206&amp;DULIEU!$M206,LEN('CT131,331'!$M$3))='CT131,331'!$M$3,DULIEU!$W206,IF(LEFT(DULIEU!$W206&amp;DULIEU!$M206,LEN('CT131,331'!$M$3))='CT131,331'!$M$3,DULIEU!$V206)))</f>
        <v/>
      </c>
      <c r="H214" s="854" t="str">
        <f>IF(LEFT(DULIEU!$V206&amp;DULIEU!$M206,LEN('CT131,331'!$M$3))='CT131,331'!$M$3,DULIEU!$X206,"")</f>
        <v/>
      </c>
      <c r="I214" s="854" t="str">
        <f>IF(LEFT(DULIEU!$W206&amp;DULIEU!$M206,LEN('CT131,331'!$M$3))='CT131,331'!$M$3,DULIEU!$X206,"")</f>
        <v/>
      </c>
      <c r="J214" s="855">
        <f>MAX($J$13+SUBTOTAL(9,$H$15:H214)-SUBTOTAL(9,$I$15:I214)-$K$13,0)</f>
        <v>110001</v>
      </c>
      <c r="K214" s="855">
        <f>MAX($K$13+SUBTOTAL(9,$I$15:I214)-SUBTOTAL(9,$H$15:H214)-$J$13,0)</f>
        <v>0</v>
      </c>
      <c r="L214" s="846" t="str">
        <f t="shared" si="4"/>
        <v/>
      </c>
    </row>
    <row r="215" spans="2:12" hidden="1">
      <c r="B215" s="853" t="str">
        <f>IF(OR(LEFT(DULIEU!$V207&amp;DULIEU!$M207,LEN('CT131,331'!$M$3))='CT131,331'!$M$3,LEFT(DULIEU!$W207&amp;DULIEU!$M207,LEN('CT131,331'!$M$3))='CT131,331'!$M$3),DULIEU!D207,"")</f>
        <v/>
      </c>
      <c r="C215" s="853" t="str">
        <f>IF(OR(LEFT(DULIEU!$V207&amp;DULIEU!$M207,LEN('CT131,331'!$M$3))='CT131,331'!$M$3,LEFT(DULIEU!$W207&amp;DULIEU!$M207,LEN('CT131,331'!$M$3))='CT131,331'!$M$3),DULIEU!H207,"")</f>
        <v/>
      </c>
      <c r="D215" s="853" t="str">
        <f>IF(OR(LEFT(DULIEU!$V207&amp;DULIEU!$M207,LEN('CT131,331'!$M$3))='CT131,331'!$M$3,LEFT(DULIEU!$W207&amp;DULIEU!$M207,LEN('CT131,331'!$M$3))='CT131,331'!$M$3),DULIEU!J207,"")</f>
        <v/>
      </c>
      <c r="E215" s="853" t="str">
        <f>IF(OR(LEFT(DULIEU!$V207&amp;DULIEU!$M207,LEN('CT131,331'!$M$3))='CT131,331'!$M$3,LEFT(DULIEU!$W207&amp;DULIEU!$M207,LEN('CT131,331'!$M$3))='CT131,331'!$M$3),DULIEU!E207,"")</f>
        <v/>
      </c>
      <c r="F215" s="1179" t="str">
        <f>IF(OR(LEFT(DULIEU!$V207&amp;DULIEU!$M207,LEN('CT131,331'!$M$3))='CT131,331'!$M$3,LEFT(DULIEU!$W207&amp;DULIEU!$M207,LEN('CT131,331'!$M$3))='CT131,331'!$M$3),DULIEU!O207,"")</f>
        <v/>
      </c>
      <c r="G215" s="853" t="str">
        <f>IF(E215="","",IF(LEFT(DULIEU!$V207&amp;DULIEU!$M207,LEN('CT131,331'!$M$3))='CT131,331'!$M$3,DULIEU!$W207,IF(LEFT(DULIEU!$W207&amp;DULIEU!$M207,LEN('CT131,331'!$M$3))='CT131,331'!$M$3,DULIEU!$V207)))</f>
        <v/>
      </c>
      <c r="H215" s="854" t="str">
        <f>IF(LEFT(DULIEU!$V207&amp;DULIEU!$M207,LEN('CT131,331'!$M$3))='CT131,331'!$M$3,DULIEU!$X207,"")</f>
        <v/>
      </c>
      <c r="I215" s="854" t="str">
        <f>IF(LEFT(DULIEU!$W207&amp;DULIEU!$M207,LEN('CT131,331'!$M$3))='CT131,331'!$M$3,DULIEU!$X207,"")</f>
        <v/>
      </c>
      <c r="J215" s="855">
        <f>MAX($J$13+SUBTOTAL(9,$H$15:H215)-SUBTOTAL(9,$I$15:I215)-$K$13,0)</f>
        <v>110001</v>
      </c>
      <c r="K215" s="855">
        <f>MAX($K$13+SUBTOTAL(9,$I$15:I215)-SUBTOTAL(9,$H$15:H215)-$J$13,0)</f>
        <v>0</v>
      </c>
      <c r="L215" s="846" t="str">
        <f t="shared" si="4"/>
        <v/>
      </c>
    </row>
    <row r="216" spans="2:12" hidden="1">
      <c r="B216" s="853" t="str">
        <f>IF(OR(LEFT(DULIEU!$V208&amp;DULIEU!$M208,LEN('CT131,331'!$M$3))='CT131,331'!$M$3,LEFT(DULIEU!$W208&amp;DULIEU!$M208,LEN('CT131,331'!$M$3))='CT131,331'!$M$3),DULIEU!D208,"")</f>
        <v/>
      </c>
      <c r="C216" s="853" t="str">
        <f>IF(OR(LEFT(DULIEU!$V208&amp;DULIEU!$M208,LEN('CT131,331'!$M$3))='CT131,331'!$M$3,LEFT(DULIEU!$W208&amp;DULIEU!$M208,LEN('CT131,331'!$M$3))='CT131,331'!$M$3),DULIEU!H208,"")</f>
        <v/>
      </c>
      <c r="D216" s="853" t="str">
        <f>IF(OR(LEFT(DULIEU!$V208&amp;DULIEU!$M208,LEN('CT131,331'!$M$3))='CT131,331'!$M$3,LEFT(DULIEU!$W208&amp;DULIEU!$M208,LEN('CT131,331'!$M$3))='CT131,331'!$M$3),DULIEU!J208,"")</f>
        <v/>
      </c>
      <c r="E216" s="853" t="str">
        <f>IF(OR(LEFT(DULIEU!$V208&amp;DULIEU!$M208,LEN('CT131,331'!$M$3))='CT131,331'!$M$3,LEFT(DULIEU!$W208&amp;DULIEU!$M208,LEN('CT131,331'!$M$3))='CT131,331'!$M$3),DULIEU!E208,"")</f>
        <v/>
      </c>
      <c r="F216" s="1179" t="str">
        <f>IF(OR(LEFT(DULIEU!$V208&amp;DULIEU!$M208,LEN('CT131,331'!$M$3))='CT131,331'!$M$3,LEFT(DULIEU!$W208&amp;DULIEU!$M208,LEN('CT131,331'!$M$3))='CT131,331'!$M$3),DULIEU!O208,"")</f>
        <v/>
      </c>
      <c r="G216" s="853" t="str">
        <f>IF(E216="","",IF(LEFT(DULIEU!$V208&amp;DULIEU!$M208,LEN('CT131,331'!$M$3))='CT131,331'!$M$3,DULIEU!$W208,IF(LEFT(DULIEU!$W208&amp;DULIEU!$M208,LEN('CT131,331'!$M$3))='CT131,331'!$M$3,DULIEU!$V208)))</f>
        <v/>
      </c>
      <c r="H216" s="854" t="str">
        <f>IF(LEFT(DULIEU!$V208&amp;DULIEU!$M208,LEN('CT131,331'!$M$3))='CT131,331'!$M$3,DULIEU!$X208,"")</f>
        <v/>
      </c>
      <c r="I216" s="854" t="str">
        <f>IF(LEFT(DULIEU!$W208&amp;DULIEU!$M208,LEN('CT131,331'!$M$3))='CT131,331'!$M$3,DULIEU!$X208,"")</f>
        <v/>
      </c>
      <c r="J216" s="855">
        <f>MAX($J$13+SUBTOTAL(9,$H$15:H216)-SUBTOTAL(9,$I$15:I216)-$K$13,0)</f>
        <v>110001</v>
      </c>
      <c r="K216" s="855">
        <f>MAX($K$13+SUBTOTAL(9,$I$15:I216)-SUBTOTAL(9,$H$15:H216)-$J$13,0)</f>
        <v>0</v>
      </c>
      <c r="L216" s="846" t="str">
        <f t="shared" si="4"/>
        <v/>
      </c>
    </row>
    <row r="217" spans="2:12" hidden="1">
      <c r="B217" s="853" t="str">
        <f>IF(OR(LEFT(DULIEU!$V209&amp;DULIEU!$M209,LEN('CT131,331'!$M$3))='CT131,331'!$M$3,LEFT(DULIEU!$W209&amp;DULIEU!$M209,LEN('CT131,331'!$M$3))='CT131,331'!$M$3),DULIEU!D209,"")</f>
        <v/>
      </c>
      <c r="C217" s="853" t="str">
        <f>IF(OR(LEFT(DULIEU!$V209&amp;DULIEU!$M209,LEN('CT131,331'!$M$3))='CT131,331'!$M$3,LEFT(DULIEU!$W209&amp;DULIEU!$M209,LEN('CT131,331'!$M$3))='CT131,331'!$M$3),DULIEU!H209,"")</f>
        <v/>
      </c>
      <c r="D217" s="853" t="str">
        <f>IF(OR(LEFT(DULIEU!$V209&amp;DULIEU!$M209,LEN('CT131,331'!$M$3))='CT131,331'!$M$3,LEFT(DULIEU!$W209&amp;DULIEU!$M209,LEN('CT131,331'!$M$3))='CT131,331'!$M$3),DULIEU!J209,"")</f>
        <v/>
      </c>
      <c r="E217" s="853" t="str">
        <f>IF(OR(LEFT(DULIEU!$V209&amp;DULIEU!$M209,LEN('CT131,331'!$M$3))='CT131,331'!$M$3,LEFT(DULIEU!$W209&amp;DULIEU!$M209,LEN('CT131,331'!$M$3))='CT131,331'!$M$3),DULIEU!E209,"")</f>
        <v/>
      </c>
      <c r="F217" s="1179" t="str">
        <f>IF(OR(LEFT(DULIEU!$V209&amp;DULIEU!$M209,LEN('CT131,331'!$M$3))='CT131,331'!$M$3,LEFT(DULIEU!$W209&amp;DULIEU!$M209,LEN('CT131,331'!$M$3))='CT131,331'!$M$3),DULIEU!O209,"")</f>
        <v/>
      </c>
      <c r="G217" s="853" t="str">
        <f>IF(E217="","",IF(LEFT(DULIEU!$V209&amp;DULIEU!$M209,LEN('CT131,331'!$M$3))='CT131,331'!$M$3,DULIEU!$W209,IF(LEFT(DULIEU!$W209&amp;DULIEU!$M209,LEN('CT131,331'!$M$3))='CT131,331'!$M$3,DULIEU!$V209)))</f>
        <v/>
      </c>
      <c r="H217" s="854" t="str">
        <f>IF(LEFT(DULIEU!$V209&amp;DULIEU!$M209,LEN('CT131,331'!$M$3))='CT131,331'!$M$3,DULIEU!$X209,"")</f>
        <v/>
      </c>
      <c r="I217" s="854" t="str">
        <f>IF(LEFT(DULIEU!$W209&amp;DULIEU!$M209,LEN('CT131,331'!$M$3))='CT131,331'!$M$3,DULIEU!$X209,"")</f>
        <v/>
      </c>
      <c r="J217" s="855">
        <f>MAX($J$13+SUBTOTAL(9,$H$15:H217)-SUBTOTAL(9,$I$15:I217)-$K$13,0)</f>
        <v>110001</v>
      </c>
      <c r="K217" s="855">
        <f>MAX($K$13+SUBTOTAL(9,$I$15:I217)-SUBTOTAL(9,$H$15:H217)-$J$13,0)</f>
        <v>0</v>
      </c>
      <c r="L217" s="846" t="str">
        <f t="shared" si="4"/>
        <v/>
      </c>
    </row>
    <row r="218" spans="2:12" hidden="1">
      <c r="B218" s="853" t="str">
        <f>IF(OR(LEFT(DULIEU!$V210&amp;DULIEU!$M210,LEN('CT131,331'!$M$3))='CT131,331'!$M$3,LEFT(DULIEU!$W210&amp;DULIEU!$M210,LEN('CT131,331'!$M$3))='CT131,331'!$M$3),DULIEU!D210,"")</f>
        <v/>
      </c>
      <c r="C218" s="853" t="str">
        <f>IF(OR(LEFT(DULIEU!$V210&amp;DULIEU!$M210,LEN('CT131,331'!$M$3))='CT131,331'!$M$3,LEFT(DULIEU!$W210&amp;DULIEU!$M210,LEN('CT131,331'!$M$3))='CT131,331'!$M$3),DULIEU!H210,"")</f>
        <v/>
      </c>
      <c r="D218" s="853" t="str">
        <f>IF(OR(LEFT(DULIEU!$V210&amp;DULIEU!$M210,LEN('CT131,331'!$M$3))='CT131,331'!$M$3,LEFT(DULIEU!$W210&amp;DULIEU!$M210,LEN('CT131,331'!$M$3))='CT131,331'!$M$3),DULIEU!J210,"")</f>
        <v/>
      </c>
      <c r="E218" s="853" t="str">
        <f>IF(OR(LEFT(DULIEU!$V210&amp;DULIEU!$M210,LEN('CT131,331'!$M$3))='CT131,331'!$M$3,LEFT(DULIEU!$W210&amp;DULIEU!$M210,LEN('CT131,331'!$M$3))='CT131,331'!$M$3),DULIEU!E210,"")</f>
        <v/>
      </c>
      <c r="F218" s="1179" t="str">
        <f>IF(OR(LEFT(DULIEU!$V210&amp;DULIEU!$M210,LEN('CT131,331'!$M$3))='CT131,331'!$M$3,LEFT(DULIEU!$W210&amp;DULIEU!$M210,LEN('CT131,331'!$M$3))='CT131,331'!$M$3),DULIEU!O210,"")</f>
        <v/>
      </c>
      <c r="G218" s="853" t="str">
        <f>IF(E218="","",IF(LEFT(DULIEU!$V210&amp;DULIEU!$M210,LEN('CT131,331'!$M$3))='CT131,331'!$M$3,DULIEU!$W210,IF(LEFT(DULIEU!$W210&amp;DULIEU!$M210,LEN('CT131,331'!$M$3))='CT131,331'!$M$3,DULIEU!$V210)))</f>
        <v/>
      </c>
      <c r="H218" s="854" t="str">
        <f>IF(LEFT(DULIEU!$V210&amp;DULIEU!$M210,LEN('CT131,331'!$M$3))='CT131,331'!$M$3,DULIEU!$X210,"")</f>
        <v/>
      </c>
      <c r="I218" s="854" t="str">
        <f>IF(LEFT(DULIEU!$W210&amp;DULIEU!$M210,LEN('CT131,331'!$M$3))='CT131,331'!$M$3,DULIEU!$X210,"")</f>
        <v/>
      </c>
      <c r="J218" s="855">
        <f>MAX($J$13+SUBTOTAL(9,$H$15:H218)-SUBTOTAL(9,$I$15:I218)-$K$13,0)</f>
        <v>110001</v>
      </c>
      <c r="K218" s="855">
        <f>MAX($K$13+SUBTOTAL(9,$I$15:I218)-SUBTOTAL(9,$H$15:H218)-$J$13,0)</f>
        <v>0</v>
      </c>
      <c r="L218" s="846" t="str">
        <f t="shared" si="4"/>
        <v/>
      </c>
    </row>
    <row r="219" spans="2:12" hidden="1">
      <c r="B219" s="853" t="str">
        <f>IF(OR(LEFT(DULIEU!$V211&amp;DULIEU!$M211,LEN('CT131,331'!$M$3))='CT131,331'!$M$3,LEFT(DULIEU!$W211&amp;DULIEU!$M211,LEN('CT131,331'!$M$3))='CT131,331'!$M$3),DULIEU!D211,"")</f>
        <v/>
      </c>
      <c r="C219" s="853" t="str">
        <f>IF(OR(LEFT(DULIEU!$V211&amp;DULIEU!$M211,LEN('CT131,331'!$M$3))='CT131,331'!$M$3,LEFT(DULIEU!$W211&amp;DULIEU!$M211,LEN('CT131,331'!$M$3))='CT131,331'!$M$3),DULIEU!H211,"")</f>
        <v/>
      </c>
      <c r="D219" s="853" t="str">
        <f>IF(OR(LEFT(DULIEU!$V211&amp;DULIEU!$M211,LEN('CT131,331'!$M$3))='CT131,331'!$M$3,LEFT(DULIEU!$W211&amp;DULIEU!$M211,LEN('CT131,331'!$M$3))='CT131,331'!$M$3),DULIEU!J211,"")</f>
        <v/>
      </c>
      <c r="E219" s="853" t="str">
        <f>IF(OR(LEFT(DULIEU!$V211&amp;DULIEU!$M211,LEN('CT131,331'!$M$3))='CT131,331'!$M$3,LEFT(DULIEU!$W211&amp;DULIEU!$M211,LEN('CT131,331'!$M$3))='CT131,331'!$M$3),DULIEU!E211,"")</f>
        <v/>
      </c>
      <c r="F219" s="1179" t="str">
        <f>IF(OR(LEFT(DULIEU!$V211&amp;DULIEU!$M211,LEN('CT131,331'!$M$3))='CT131,331'!$M$3,LEFT(DULIEU!$W211&amp;DULIEU!$M211,LEN('CT131,331'!$M$3))='CT131,331'!$M$3),DULIEU!O211,"")</f>
        <v/>
      </c>
      <c r="G219" s="853" t="str">
        <f>IF(E219="","",IF(LEFT(DULIEU!$V211&amp;DULIEU!$M211,LEN('CT131,331'!$M$3))='CT131,331'!$M$3,DULIEU!$W211,IF(LEFT(DULIEU!$W211&amp;DULIEU!$M211,LEN('CT131,331'!$M$3))='CT131,331'!$M$3,DULIEU!$V211)))</f>
        <v/>
      </c>
      <c r="H219" s="854" t="str">
        <f>IF(LEFT(DULIEU!$V211&amp;DULIEU!$M211,LEN('CT131,331'!$M$3))='CT131,331'!$M$3,DULIEU!$X211,"")</f>
        <v/>
      </c>
      <c r="I219" s="854" t="str">
        <f>IF(LEFT(DULIEU!$W211&amp;DULIEU!$M211,LEN('CT131,331'!$M$3))='CT131,331'!$M$3,DULIEU!$X211,"")</f>
        <v/>
      </c>
      <c r="J219" s="855">
        <f>MAX($J$13+SUBTOTAL(9,$H$15:H219)-SUBTOTAL(9,$I$15:I219)-$K$13,0)</f>
        <v>110001</v>
      </c>
      <c r="K219" s="855">
        <f>MAX($K$13+SUBTOTAL(9,$I$15:I219)-SUBTOTAL(9,$H$15:H219)-$J$13,0)</f>
        <v>0</v>
      </c>
      <c r="L219" s="846" t="str">
        <f t="shared" si="4"/>
        <v/>
      </c>
    </row>
    <row r="220" spans="2:12" hidden="1">
      <c r="B220" s="853" t="str">
        <f>IF(OR(LEFT(DULIEU!$V212&amp;DULIEU!$M212,LEN('CT131,331'!$M$3))='CT131,331'!$M$3,LEFT(DULIEU!$W212&amp;DULIEU!$M212,LEN('CT131,331'!$M$3))='CT131,331'!$M$3),DULIEU!D212,"")</f>
        <v/>
      </c>
      <c r="C220" s="853" t="str">
        <f>IF(OR(LEFT(DULIEU!$V212&amp;DULIEU!$M212,LEN('CT131,331'!$M$3))='CT131,331'!$M$3,LEFT(DULIEU!$W212&amp;DULIEU!$M212,LEN('CT131,331'!$M$3))='CT131,331'!$M$3),DULIEU!H212,"")</f>
        <v/>
      </c>
      <c r="D220" s="853" t="str">
        <f>IF(OR(LEFT(DULIEU!$V212&amp;DULIEU!$M212,LEN('CT131,331'!$M$3))='CT131,331'!$M$3,LEFT(DULIEU!$W212&amp;DULIEU!$M212,LEN('CT131,331'!$M$3))='CT131,331'!$M$3),DULIEU!J212,"")</f>
        <v/>
      </c>
      <c r="E220" s="853" t="str">
        <f>IF(OR(LEFT(DULIEU!$V212&amp;DULIEU!$M212,LEN('CT131,331'!$M$3))='CT131,331'!$M$3,LEFT(DULIEU!$W212&amp;DULIEU!$M212,LEN('CT131,331'!$M$3))='CT131,331'!$M$3),DULIEU!E212,"")</f>
        <v/>
      </c>
      <c r="F220" s="1179" t="str">
        <f>IF(OR(LEFT(DULIEU!$V212&amp;DULIEU!$M212,LEN('CT131,331'!$M$3))='CT131,331'!$M$3,LEFT(DULIEU!$W212&amp;DULIEU!$M212,LEN('CT131,331'!$M$3))='CT131,331'!$M$3),DULIEU!O212,"")</f>
        <v/>
      </c>
      <c r="G220" s="853" t="str">
        <f>IF(E220="","",IF(LEFT(DULIEU!$V212&amp;DULIEU!$M212,LEN('CT131,331'!$M$3))='CT131,331'!$M$3,DULIEU!$W212,IF(LEFT(DULIEU!$W212&amp;DULIEU!$M212,LEN('CT131,331'!$M$3))='CT131,331'!$M$3,DULIEU!$V212)))</f>
        <v/>
      </c>
      <c r="H220" s="854" t="str">
        <f>IF(LEFT(DULIEU!$V212&amp;DULIEU!$M212,LEN('CT131,331'!$M$3))='CT131,331'!$M$3,DULIEU!$X212,"")</f>
        <v/>
      </c>
      <c r="I220" s="854" t="str">
        <f>IF(LEFT(DULIEU!$W212&amp;DULIEU!$M212,LEN('CT131,331'!$M$3))='CT131,331'!$M$3,DULIEU!$X212,"")</f>
        <v/>
      </c>
      <c r="J220" s="855">
        <f>MAX($J$13+SUBTOTAL(9,$H$15:H220)-SUBTOTAL(9,$I$15:I220)-$K$13,0)</f>
        <v>110001</v>
      </c>
      <c r="K220" s="855">
        <f>MAX($K$13+SUBTOTAL(9,$I$15:I220)-SUBTOTAL(9,$H$15:H220)-$J$13,0)</f>
        <v>0</v>
      </c>
      <c r="L220" s="846" t="str">
        <f t="shared" si="4"/>
        <v/>
      </c>
    </row>
    <row r="221" spans="2:12" hidden="1">
      <c r="B221" s="853" t="str">
        <f>IF(OR(LEFT(DULIEU!$V213&amp;DULIEU!$M213,LEN('CT131,331'!$M$3))='CT131,331'!$M$3,LEFT(DULIEU!$W213&amp;DULIEU!$M213,LEN('CT131,331'!$M$3))='CT131,331'!$M$3),DULIEU!D213,"")</f>
        <v/>
      </c>
      <c r="C221" s="853" t="str">
        <f>IF(OR(LEFT(DULIEU!$V213&amp;DULIEU!$M213,LEN('CT131,331'!$M$3))='CT131,331'!$M$3,LEFT(DULIEU!$W213&amp;DULIEU!$M213,LEN('CT131,331'!$M$3))='CT131,331'!$M$3),DULIEU!H213,"")</f>
        <v/>
      </c>
      <c r="D221" s="853" t="str">
        <f>IF(OR(LEFT(DULIEU!$V213&amp;DULIEU!$M213,LEN('CT131,331'!$M$3))='CT131,331'!$M$3,LEFT(DULIEU!$W213&amp;DULIEU!$M213,LEN('CT131,331'!$M$3))='CT131,331'!$M$3),DULIEU!J213,"")</f>
        <v/>
      </c>
      <c r="E221" s="853" t="str">
        <f>IF(OR(LEFT(DULIEU!$V213&amp;DULIEU!$M213,LEN('CT131,331'!$M$3))='CT131,331'!$M$3,LEFT(DULIEU!$W213&amp;DULIEU!$M213,LEN('CT131,331'!$M$3))='CT131,331'!$M$3),DULIEU!E213,"")</f>
        <v/>
      </c>
      <c r="F221" s="1179" t="str">
        <f>IF(OR(LEFT(DULIEU!$V213&amp;DULIEU!$M213,LEN('CT131,331'!$M$3))='CT131,331'!$M$3,LEFT(DULIEU!$W213&amp;DULIEU!$M213,LEN('CT131,331'!$M$3))='CT131,331'!$M$3),DULIEU!O213,"")</f>
        <v/>
      </c>
      <c r="G221" s="853" t="str">
        <f>IF(E221="","",IF(LEFT(DULIEU!$V213&amp;DULIEU!$M213,LEN('CT131,331'!$M$3))='CT131,331'!$M$3,DULIEU!$W213,IF(LEFT(DULIEU!$W213&amp;DULIEU!$M213,LEN('CT131,331'!$M$3))='CT131,331'!$M$3,DULIEU!$V213)))</f>
        <v/>
      </c>
      <c r="H221" s="854" t="str">
        <f>IF(LEFT(DULIEU!$V213&amp;DULIEU!$M213,LEN('CT131,331'!$M$3))='CT131,331'!$M$3,DULIEU!$X213,"")</f>
        <v/>
      </c>
      <c r="I221" s="854" t="str">
        <f>IF(LEFT(DULIEU!$W213&amp;DULIEU!$M213,LEN('CT131,331'!$M$3))='CT131,331'!$M$3,DULIEU!$X213,"")</f>
        <v/>
      </c>
      <c r="J221" s="855">
        <f>MAX($J$13+SUBTOTAL(9,$H$15:H221)-SUBTOTAL(9,$I$15:I221)-$K$13,0)</f>
        <v>110001</v>
      </c>
      <c r="K221" s="855">
        <f>MAX($K$13+SUBTOTAL(9,$I$15:I221)-SUBTOTAL(9,$H$15:H221)-$J$13,0)</f>
        <v>0</v>
      </c>
      <c r="L221" s="846" t="str">
        <f t="shared" si="4"/>
        <v/>
      </c>
    </row>
    <row r="222" spans="2:12" hidden="1">
      <c r="B222" s="853" t="str">
        <f>IF(OR(LEFT(DULIEU!$V214&amp;DULIEU!$M214,LEN('CT131,331'!$M$3))='CT131,331'!$M$3,LEFT(DULIEU!$W214&amp;DULIEU!$M214,LEN('CT131,331'!$M$3))='CT131,331'!$M$3),DULIEU!D214,"")</f>
        <v/>
      </c>
      <c r="C222" s="853" t="str">
        <f>IF(OR(LEFT(DULIEU!$V214&amp;DULIEU!$M214,LEN('CT131,331'!$M$3))='CT131,331'!$M$3,LEFT(DULIEU!$W214&amp;DULIEU!$M214,LEN('CT131,331'!$M$3))='CT131,331'!$M$3),DULIEU!H214,"")</f>
        <v/>
      </c>
      <c r="D222" s="853" t="str">
        <f>IF(OR(LEFT(DULIEU!$V214&amp;DULIEU!$M214,LEN('CT131,331'!$M$3))='CT131,331'!$M$3,LEFT(DULIEU!$W214&amp;DULIEU!$M214,LEN('CT131,331'!$M$3))='CT131,331'!$M$3),DULIEU!J214,"")</f>
        <v/>
      </c>
      <c r="E222" s="853" t="str">
        <f>IF(OR(LEFT(DULIEU!$V214&amp;DULIEU!$M214,LEN('CT131,331'!$M$3))='CT131,331'!$M$3,LEFT(DULIEU!$W214&amp;DULIEU!$M214,LEN('CT131,331'!$M$3))='CT131,331'!$M$3),DULIEU!E214,"")</f>
        <v/>
      </c>
      <c r="F222" s="1179" t="str">
        <f>IF(OR(LEFT(DULIEU!$V214&amp;DULIEU!$M214,LEN('CT131,331'!$M$3))='CT131,331'!$M$3,LEFT(DULIEU!$W214&amp;DULIEU!$M214,LEN('CT131,331'!$M$3))='CT131,331'!$M$3),DULIEU!O214,"")</f>
        <v/>
      </c>
      <c r="G222" s="853" t="str">
        <f>IF(E222="","",IF(LEFT(DULIEU!$V214&amp;DULIEU!$M214,LEN('CT131,331'!$M$3))='CT131,331'!$M$3,DULIEU!$W214,IF(LEFT(DULIEU!$W214&amp;DULIEU!$M214,LEN('CT131,331'!$M$3))='CT131,331'!$M$3,DULIEU!$V214)))</f>
        <v/>
      </c>
      <c r="H222" s="854" t="str">
        <f>IF(LEFT(DULIEU!$V214&amp;DULIEU!$M214,LEN('CT131,331'!$M$3))='CT131,331'!$M$3,DULIEU!$X214,"")</f>
        <v/>
      </c>
      <c r="I222" s="854" t="str">
        <f>IF(LEFT(DULIEU!$W214&amp;DULIEU!$M214,LEN('CT131,331'!$M$3))='CT131,331'!$M$3,DULIEU!$X214,"")</f>
        <v/>
      </c>
      <c r="J222" s="855">
        <f>MAX($J$13+SUBTOTAL(9,$H$15:H222)-SUBTOTAL(9,$I$15:I222)-$K$13,0)</f>
        <v>110001</v>
      </c>
      <c r="K222" s="855">
        <f>MAX($K$13+SUBTOTAL(9,$I$15:I222)-SUBTOTAL(9,$H$15:H222)-$J$13,0)</f>
        <v>0</v>
      </c>
      <c r="L222" s="846" t="str">
        <f t="shared" si="4"/>
        <v/>
      </c>
    </row>
    <row r="223" spans="2:12" hidden="1">
      <c r="B223" s="853" t="str">
        <f>IF(OR(LEFT(DULIEU!$V215&amp;DULIEU!$M215,LEN('CT131,331'!$M$3))='CT131,331'!$M$3,LEFT(DULIEU!$W215&amp;DULIEU!$M215,LEN('CT131,331'!$M$3))='CT131,331'!$M$3),DULIEU!D215,"")</f>
        <v/>
      </c>
      <c r="C223" s="853" t="str">
        <f>IF(OR(LEFT(DULIEU!$V215&amp;DULIEU!$M215,LEN('CT131,331'!$M$3))='CT131,331'!$M$3,LEFT(DULIEU!$W215&amp;DULIEU!$M215,LEN('CT131,331'!$M$3))='CT131,331'!$M$3),DULIEU!H215,"")</f>
        <v/>
      </c>
      <c r="D223" s="853" t="str">
        <f>IF(OR(LEFT(DULIEU!$V215&amp;DULIEU!$M215,LEN('CT131,331'!$M$3))='CT131,331'!$M$3,LEFT(DULIEU!$W215&amp;DULIEU!$M215,LEN('CT131,331'!$M$3))='CT131,331'!$M$3),DULIEU!J215,"")</f>
        <v/>
      </c>
      <c r="E223" s="853" t="str">
        <f>IF(OR(LEFT(DULIEU!$V215&amp;DULIEU!$M215,LEN('CT131,331'!$M$3))='CT131,331'!$M$3,LEFT(DULIEU!$W215&amp;DULIEU!$M215,LEN('CT131,331'!$M$3))='CT131,331'!$M$3),DULIEU!E215,"")</f>
        <v/>
      </c>
      <c r="F223" s="1179" t="str">
        <f>IF(OR(LEFT(DULIEU!$V215&amp;DULIEU!$M215,LEN('CT131,331'!$M$3))='CT131,331'!$M$3,LEFT(DULIEU!$W215&amp;DULIEU!$M215,LEN('CT131,331'!$M$3))='CT131,331'!$M$3),DULIEU!O215,"")</f>
        <v/>
      </c>
      <c r="G223" s="853" t="str">
        <f>IF(E223="","",IF(LEFT(DULIEU!$V215&amp;DULIEU!$M215,LEN('CT131,331'!$M$3))='CT131,331'!$M$3,DULIEU!$W215,IF(LEFT(DULIEU!$W215&amp;DULIEU!$M215,LEN('CT131,331'!$M$3))='CT131,331'!$M$3,DULIEU!$V215)))</f>
        <v/>
      </c>
      <c r="H223" s="854" t="str">
        <f>IF(LEFT(DULIEU!$V215&amp;DULIEU!$M215,LEN('CT131,331'!$M$3))='CT131,331'!$M$3,DULIEU!$X215,"")</f>
        <v/>
      </c>
      <c r="I223" s="854" t="str">
        <f>IF(LEFT(DULIEU!$W215&amp;DULIEU!$M215,LEN('CT131,331'!$M$3))='CT131,331'!$M$3,DULIEU!$X215,"")</f>
        <v/>
      </c>
      <c r="J223" s="855">
        <f>MAX($J$13+SUBTOTAL(9,$H$15:H223)-SUBTOTAL(9,$I$15:I223)-$K$13,0)</f>
        <v>110001</v>
      </c>
      <c r="K223" s="855">
        <f>MAX($K$13+SUBTOTAL(9,$I$15:I223)-SUBTOTAL(9,$H$15:H223)-$J$13,0)</f>
        <v>0</v>
      </c>
      <c r="L223" s="846" t="str">
        <f t="shared" si="4"/>
        <v/>
      </c>
    </row>
    <row r="224" spans="2:12" hidden="1">
      <c r="B224" s="853" t="str">
        <f>IF(OR(LEFT(DULIEU!$V216&amp;DULIEU!$M216,LEN('CT131,331'!$M$3))='CT131,331'!$M$3,LEFT(DULIEU!$W216&amp;DULIEU!$M216,LEN('CT131,331'!$M$3))='CT131,331'!$M$3),DULIEU!D216,"")</f>
        <v/>
      </c>
      <c r="C224" s="853" t="str">
        <f>IF(OR(LEFT(DULIEU!$V216&amp;DULIEU!$M216,LEN('CT131,331'!$M$3))='CT131,331'!$M$3,LEFT(DULIEU!$W216&amp;DULIEU!$M216,LEN('CT131,331'!$M$3))='CT131,331'!$M$3),DULIEU!H216,"")</f>
        <v/>
      </c>
      <c r="D224" s="853" t="str">
        <f>IF(OR(LEFT(DULIEU!$V216&amp;DULIEU!$M216,LEN('CT131,331'!$M$3))='CT131,331'!$M$3,LEFT(DULIEU!$W216&amp;DULIEU!$M216,LEN('CT131,331'!$M$3))='CT131,331'!$M$3),DULIEU!J216,"")</f>
        <v/>
      </c>
      <c r="E224" s="853" t="str">
        <f>IF(OR(LEFT(DULIEU!$V216&amp;DULIEU!$M216,LEN('CT131,331'!$M$3))='CT131,331'!$M$3,LEFT(DULIEU!$W216&amp;DULIEU!$M216,LEN('CT131,331'!$M$3))='CT131,331'!$M$3),DULIEU!E216,"")</f>
        <v/>
      </c>
      <c r="F224" s="1179" t="str">
        <f>IF(OR(LEFT(DULIEU!$V216&amp;DULIEU!$M216,LEN('CT131,331'!$M$3))='CT131,331'!$M$3,LEFT(DULIEU!$W216&amp;DULIEU!$M216,LEN('CT131,331'!$M$3))='CT131,331'!$M$3),DULIEU!O216,"")</f>
        <v/>
      </c>
      <c r="G224" s="853" t="str">
        <f>IF(E224="","",IF(LEFT(DULIEU!$V216&amp;DULIEU!$M216,LEN('CT131,331'!$M$3))='CT131,331'!$M$3,DULIEU!$W216,IF(LEFT(DULIEU!$W216&amp;DULIEU!$M216,LEN('CT131,331'!$M$3))='CT131,331'!$M$3,DULIEU!$V216)))</f>
        <v/>
      </c>
      <c r="H224" s="854" t="str">
        <f>IF(LEFT(DULIEU!$V216&amp;DULIEU!$M216,LEN('CT131,331'!$M$3))='CT131,331'!$M$3,DULIEU!$X216,"")</f>
        <v/>
      </c>
      <c r="I224" s="854" t="str">
        <f>IF(LEFT(DULIEU!$W216&amp;DULIEU!$M216,LEN('CT131,331'!$M$3))='CT131,331'!$M$3,DULIEU!$X216,"")</f>
        <v/>
      </c>
      <c r="J224" s="855">
        <f>MAX($J$13+SUBTOTAL(9,$H$15:H224)-SUBTOTAL(9,$I$15:I224)-$K$13,0)</f>
        <v>110001</v>
      </c>
      <c r="K224" s="855">
        <f>MAX($K$13+SUBTOTAL(9,$I$15:I224)-SUBTOTAL(9,$H$15:H224)-$J$13,0)</f>
        <v>0</v>
      </c>
      <c r="L224" s="846" t="str">
        <f t="shared" si="4"/>
        <v/>
      </c>
    </row>
    <row r="225" spans="2:12" hidden="1">
      <c r="B225" s="853" t="str">
        <f>IF(OR(LEFT(DULIEU!$V217&amp;DULIEU!$M217,LEN('CT131,331'!$M$3))='CT131,331'!$M$3,LEFT(DULIEU!$W217&amp;DULIEU!$M217,LEN('CT131,331'!$M$3))='CT131,331'!$M$3),DULIEU!D217,"")</f>
        <v/>
      </c>
      <c r="C225" s="853" t="str">
        <f>IF(OR(LEFT(DULIEU!$V217&amp;DULIEU!$M217,LEN('CT131,331'!$M$3))='CT131,331'!$M$3,LEFT(DULIEU!$W217&amp;DULIEU!$M217,LEN('CT131,331'!$M$3))='CT131,331'!$M$3),DULIEU!H217,"")</f>
        <v/>
      </c>
      <c r="D225" s="853" t="str">
        <f>IF(OR(LEFT(DULIEU!$V217&amp;DULIEU!$M217,LEN('CT131,331'!$M$3))='CT131,331'!$M$3,LEFT(DULIEU!$W217&amp;DULIEU!$M217,LEN('CT131,331'!$M$3))='CT131,331'!$M$3),DULIEU!J217,"")</f>
        <v/>
      </c>
      <c r="E225" s="853" t="str">
        <f>IF(OR(LEFT(DULIEU!$V217&amp;DULIEU!$M217,LEN('CT131,331'!$M$3))='CT131,331'!$M$3,LEFT(DULIEU!$W217&amp;DULIEU!$M217,LEN('CT131,331'!$M$3))='CT131,331'!$M$3),DULIEU!E217,"")</f>
        <v/>
      </c>
      <c r="F225" s="1179" t="str">
        <f>IF(OR(LEFT(DULIEU!$V217&amp;DULIEU!$M217,LEN('CT131,331'!$M$3))='CT131,331'!$M$3,LEFT(DULIEU!$W217&amp;DULIEU!$M217,LEN('CT131,331'!$M$3))='CT131,331'!$M$3),DULIEU!O217,"")</f>
        <v/>
      </c>
      <c r="G225" s="853" t="str">
        <f>IF(E225="","",IF(LEFT(DULIEU!$V217&amp;DULIEU!$M217,LEN('CT131,331'!$M$3))='CT131,331'!$M$3,DULIEU!$W217,IF(LEFT(DULIEU!$W217&amp;DULIEU!$M217,LEN('CT131,331'!$M$3))='CT131,331'!$M$3,DULIEU!$V217)))</f>
        <v/>
      </c>
      <c r="H225" s="854" t="str">
        <f>IF(LEFT(DULIEU!$V217&amp;DULIEU!$M217,LEN('CT131,331'!$M$3))='CT131,331'!$M$3,DULIEU!$X217,"")</f>
        <v/>
      </c>
      <c r="I225" s="854" t="str">
        <f>IF(LEFT(DULIEU!$W217&amp;DULIEU!$M217,LEN('CT131,331'!$M$3))='CT131,331'!$M$3,DULIEU!$X217,"")</f>
        <v/>
      </c>
      <c r="J225" s="855">
        <f>MAX($J$13+SUBTOTAL(9,$H$15:H225)-SUBTOTAL(9,$I$15:I225)-$K$13,0)</f>
        <v>110001</v>
      </c>
      <c r="K225" s="855">
        <f>MAX($K$13+SUBTOTAL(9,$I$15:I225)-SUBTOTAL(9,$H$15:H225)-$J$13,0)</f>
        <v>0</v>
      </c>
      <c r="L225" s="846" t="str">
        <f t="shared" si="4"/>
        <v/>
      </c>
    </row>
    <row r="226" spans="2:12" hidden="1">
      <c r="B226" s="853" t="str">
        <f>IF(OR(LEFT(DULIEU!$V218&amp;DULIEU!$M218,LEN('CT131,331'!$M$3))='CT131,331'!$M$3,LEFT(DULIEU!$W218&amp;DULIEU!$M218,LEN('CT131,331'!$M$3))='CT131,331'!$M$3),DULIEU!D218,"")</f>
        <v/>
      </c>
      <c r="C226" s="853" t="str">
        <f>IF(OR(LEFT(DULIEU!$V218&amp;DULIEU!$M218,LEN('CT131,331'!$M$3))='CT131,331'!$M$3,LEFT(DULIEU!$W218&amp;DULIEU!$M218,LEN('CT131,331'!$M$3))='CT131,331'!$M$3),DULIEU!H218,"")</f>
        <v/>
      </c>
      <c r="D226" s="853" t="str">
        <f>IF(OR(LEFT(DULIEU!$V218&amp;DULIEU!$M218,LEN('CT131,331'!$M$3))='CT131,331'!$M$3,LEFT(DULIEU!$W218&amp;DULIEU!$M218,LEN('CT131,331'!$M$3))='CT131,331'!$M$3),DULIEU!J218,"")</f>
        <v/>
      </c>
      <c r="E226" s="853" t="str">
        <f>IF(OR(LEFT(DULIEU!$V218&amp;DULIEU!$M218,LEN('CT131,331'!$M$3))='CT131,331'!$M$3,LEFT(DULIEU!$W218&amp;DULIEU!$M218,LEN('CT131,331'!$M$3))='CT131,331'!$M$3),DULIEU!E218,"")</f>
        <v/>
      </c>
      <c r="F226" s="1179" t="str">
        <f>IF(OR(LEFT(DULIEU!$V218&amp;DULIEU!$M218,LEN('CT131,331'!$M$3))='CT131,331'!$M$3,LEFT(DULIEU!$W218&amp;DULIEU!$M218,LEN('CT131,331'!$M$3))='CT131,331'!$M$3),DULIEU!O218,"")</f>
        <v/>
      </c>
      <c r="G226" s="853" t="str">
        <f>IF(E226="","",IF(LEFT(DULIEU!$V218&amp;DULIEU!$M218,LEN('CT131,331'!$M$3))='CT131,331'!$M$3,DULIEU!$W218,IF(LEFT(DULIEU!$W218&amp;DULIEU!$M218,LEN('CT131,331'!$M$3))='CT131,331'!$M$3,DULIEU!$V218)))</f>
        <v/>
      </c>
      <c r="H226" s="854" t="str">
        <f>IF(LEFT(DULIEU!$V218&amp;DULIEU!$M218,LEN('CT131,331'!$M$3))='CT131,331'!$M$3,DULIEU!$X218,"")</f>
        <v/>
      </c>
      <c r="I226" s="854" t="str">
        <f>IF(LEFT(DULIEU!$W218&amp;DULIEU!$M218,LEN('CT131,331'!$M$3))='CT131,331'!$M$3,DULIEU!$X218,"")</f>
        <v/>
      </c>
      <c r="J226" s="855">
        <f>MAX($J$13+SUBTOTAL(9,$H$15:H226)-SUBTOTAL(9,$I$15:I226)-$K$13,0)</f>
        <v>110001</v>
      </c>
      <c r="K226" s="855">
        <f>MAX($K$13+SUBTOTAL(9,$I$15:I226)-SUBTOTAL(9,$H$15:H226)-$J$13,0)</f>
        <v>0</v>
      </c>
      <c r="L226" s="846" t="str">
        <f t="shared" si="4"/>
        <v/>
      </c>
    </row>
    <row r="227" spans="2:12" hidden="1">
      <c r="B227" s="853" t="str">
        <f>IF(OR(LEFT(DULIEU!$V219&amp;DULIEU!$M219,LEN('CT131,331'!$M$3))='CT131,331'!$M$3,LEFT(DULIEU!$W219&amp;DULIEU!$M219,LEN('CT131,331'!$M$3))='CT131,331'!$M$3),DULIEU!D219,"")</f>
        <v/>
      </c>
      <c r="C227" s="853" t="str">
        <f>IF(OR(LEFT(DULIEU!$V219&amp;DULIEU!$M219,LEN('CT131,331'!$M$3))='CT131,331'!$M$3,LEFT(DULIEU!$W219&amp;DULIEU!$M219,LEN('CT131,331'!$M$3))='CT131,331'!$M$3),DULIEU!H219,"")</f>
        <v/>
      </c>
      <c r="D227" s="853" t="str">
        <f>IF(OR(LEFT(DULIEU!$V219&amp;DULIEU!$M219,LEN('CT131,331'!$M$3))='CT131,331'!$M$3,LEFT(DULIEU!$W219&amp;DULIEU!$M219,LEN('CT131,331'!$M$3))='CT131,331'!$M$3),DULIEU!J219,"")</f>
        <v/>
      </c>
      <c r="E227" s="853" t="str">
        <f>IF(OR(LEFT(DULIEU!$V219&amp;DULIEU!$M219,LEN('CT131,331'!$M$3))='CT131,331'!$M$3,LEFT(DULIEU!$W219&amp;DULIEU!$M219,LEN('CT131,331'!$M$3))='CT131,331'!$M$3),DULIEU!E219,"")</f>
        <v/>
      </c>
      <c r="F227" s="1179" t="str">
        <f>IF(OR(LEFT(DULIEU!$V219&amp;DULIEU!$M219,LEN('CT131,331'!$M$3))='CT131,331'!$M$3,LEFT(DULIEU!$W219&amp;DULIEU!$M219,LEN('CT131,331'!$M$3))='CT131,331'!$M$3),DULIEU!O219,"")</f>
        <v/>
      </c>
      <c r="G227" s="853" t="str">
        <f>IF(E227="","",IF(LEFT(DULIEU!$V219&amp;DULIEU!$M219,LEN('CT131,331'!$M$3))='CT131,331'!$M$3,DULIEU!$W219,IF(LEFT(DULIEU!$W219&amp;DULIEU!$M219,LEN('CT131,331'!$M$3))='CT131,331'!$M$3,DULIEU!$V219)))</f>
        <v/>
      </c>
      <c r="H227" s="854" t="str">
        <f>IF(LEFT(DULIEU!$V219&amp;DULIEU!$M219,LEN('CT131,331'!$M$3))='CT131,331'!$M$3,DULIEU!$X219,"")</f>
        <v/>
      </c>
      <c r="I227" s="854" t="str">
        <f>IF(LEFT(DULIEU!$W219&amp;DULIEU!$M219,LEN('CT131,331'!$M$3))='CT131,331'!$M$3,DULIEU!$X219,"")</f>
        <v/>
      </c>
      <c r="J227" s="855">
        <f>MAX($J$13+SUBTOTAL(9,$H$15:H227)-SUBTOTAL(9,$I$15:I227)-$K$13,0)</f>
        <v>110001</v>
      </c>
      <c r="K227" s="855">
        <f>MAX($K$13+SUBTOTAL(9,$I$15:I227)-SUBTOTAL(9,$H$15:H227)-$J$13,0)</f>
        <v>0</v>
      </c>
      <c r="L227" s="846" t="str">
        <f t="shared" si="4"/>
        <v/>
      </c>
    </row>
    <row r="228" spans="2:12" hidden="1">
      <c r="B228" s="853" t="str">
        <f>IF(OR(LEFT(DULIEU!$V220&amp;DULIEU!$M220,LEN('CT131,331'!$M$3))='CT131,331'!$M$3,LEFT(DULIEU!$W220&amp;DULIEU!$M220,LEN('CT131,331'!$M$3))='CT131,331'!$M$3),DULIEU!D220,"")</f>
        <v/>
      </c>
      <c r="C228" s="853" t="str">
        <f>IF(OR(LEFT(DULIEU!$V220&amp;DULIEU!$M220,LEN('CT131,331'!$M$3))='CT131,331'!$M$3,LEFT(DULIEU!$W220&amp;DULIEU!$M220,LEN('CT131,331'!$M$3))='CT131,331'!$M$3),DULIEU!H220,"")</f>
        <v/>
      </c>
      <c r="D228" s="853" t="str">
        <f>IF(OR(LEFT(DULIEU!$V220&amp;DULIEU!$M220,LEN('CT131,331'!$M$3))='CT131,331'!$M$3,LEFT(DULIEU!$W220&amp;DULIEU!$M220,LEN('CT131,331'!$M$3))='CT131,331'!$M$3),DULIEU!J220,"")</f>
        <v/>
      </c>
      <c r="E228" s="853" t="str">
        <f>IF(OR(LEFT(DULIEU!$V220&amp;DULIEU!$M220,LEN('CT131,331'!$M$3))='CT131,331'!$M$3,LEFT(DULIEU!$W220&amp;DULIEU!$M220,LEN('CT131,331'!$M$3))='CT131,331'!$M$3),DULIEU!E220,"")</f>
        <v/>
      </c>
      <c r="F228" s="1179" t="str">
        <f>IF(OR(LEFT(DULIEU!$V220&amp;DULIEU!$M220,LEN('CT131,331'!$M$3))='CT131,331'!$M$3,LEFT(DULIEU!$W220&amp;DULIEU!$M220,LEN('CT131,331'!$M$3))='CT131,331'!$M$3),DULIEU!O220,"")</f>
        <v/>
      </c>
      <c r="G228" s="853" t="str">
        <f>IF(E228="","",IF(LEFT(DULIEU!$V220&amp;DULIEU!$M220,LEN('CT131,331'!$M$3))='CT131,331'!$M$3,DULIEU!$W220,IF(LEFT(DULIEU!$W220&amp;DULIEU!$M220,LEN('CT131,331'!$M$3))='CT131,331'!$M$3,DULIEU!$V220)))</f>
        <v/>
      </c>
      <c r="H228" s="854" t="str">
        <f>IF(LEFT(DULIEU!$V220&amp;DULIEU!$M220,LEN('CT131,331'!$M$3))='CT131,331'!$M$3,DULIEU!$X220,"")</f>
        <v/>
      </c>
      <c r="I228" s="854" t="str">
        <f>IF(LEFT(DULIEU!$W220&amp;DULIEU!$M220,LEN('CT131,331'!$M$3))='CT131,331'!$M$3,DULIEU!$X220,"")</f>
        <v/>
      </c>
      <c r="J228" s="855">
        <f>MAX($J$13+SUBTOTAL(9,$H$15:H228)-SUBTOTAL(9,$I$15:I228)-$K$13,0)</f>
        <v>110001</v>
      </c>
      <c r="K228" s="855">
        <f>MAX($K$13+SUBTOTAL(9,$I$15:I228)-SUBTOTAL(9,$H$15:H228)-$J$13,0)</f>
        <v>0</v>
      </c>
      <c r="L228" s="846" t="str">
        <f t="shared" si="4"/>
        <v/>
      </c>
    </row>
    <row r="229" spans="2:12" hidden="1">
      <c r="B229" s="853" t="str">
        <f>IF(OR(LEFT(DULIEU!$V221&amp;DULIEU!$M221,LEN('CT131,331'!$M$3))='CT131,331'!$M$3,LEFT(DULIEU!$W221&amp;DULIEU!$M221,LEN('CT131,331'!$M$3))='CT131,331'!$M$3),DULIEU!D221,"")</f>
        <v/>
      </c>
      <c r="C229" s="853" t="str">
        <f>IF(OR(LEFT(DULIEU!$V221&amp;DULIEU!$M221,LEN('CT131,331'!$M$3))='CT131,331'!$M$3,LEFT(DULIEU!$W221&amp;DULIEU!$M221,LEN('CT131,331'!$M$3))='CT131,331'!$M$3),DULIEU!H221,"")</f>
        <v/>
      </c>
      <c r="D229" s="853" t="str">
        <f>IF(OR(LEFT(DULIEU!$V221&amp;DULIEU!$M221,LEN('CT131,331'!$M$3))='CT131,331'!$M$3,LEFT(DULIEU!$W221&amp;DULIEU!$M221,LEN('CT131,331'!$M$3))='CT131,331'!$M$3),DULIEU!J221,"")</f>
        <v/>
      </c>
      <c r="E229" s="853" t="str">
        <f>IF(OR(LEFT(DULIEU!$V221&amp;DULIEU!$M221,LEN('CT131,331'!$M$3))='CT131,331'!$M$3,LEFT(DULIEU!$W221&amp;DULIEU!$M221,LEN('CT131,331'!$M$3))='CT131,331'!$M$3),DULIEU!E221,"")</f>
        <v/>
      </c>
      <c r="F229" s="1179" t="str">
        <f>IF(OR(LEFT(DULIEU!$V221&amp;DULIEU!$M221,LEN('CT131,331'!$M$3))='CT131,331'!$M$3,LEFT(DULIEU!$W221&amp;DULIEU!$M221,LEN('CT131,331'!$M$3))='CT131,331'!$M$3),DULIEU!O221,"")</f>
        <v/>
      </c>
      <c r="G229" s="853" t="str">
        <f>IF(E229="","",IF(LEFT(DULIEU!$V221&amp;DULIEU!$M221,LEN('CT131,331'!$M$3))='CT131,331'!$M$3,DULIEU!$W221,IF(LEFT(DULIEU!$W221&amp;DULIEU!$M221,LEN('CT131,331'!$M$3))='CT131,331'!$M$3,DULIEU!$V221)))</f>
        <v/>
      </c>
      <c r="H229" s="854" t="str">
        <f>IF(LEFT(DULIEU!$V221&amp;DULIEU!$M221,LEN('CT131,331'!$M$3))='CT131,331'!$M$3,DULIEU!$X221,"")</f>
        <v/>
      </c>
      <c r="I229" s="854" t="str">
        <f>IF(LEFT(DULIEU!$W221&amp;DULIEU!$M221,LEN('CT131,331'!$M$3))='CT131,331'!$M$3,DULIEU!$X221,"")</f>
        <v/>
      </c>
      <c r="J229" s="855">
        <f>MAX($J$13+SUBTOTAL(9,$H$15:H229)-SUBTOTAL(9,$I$15:I229)-$K$13,0)</f>
        <v>110001</v>
      </c>
      <c r="K229" s="855">
        <f>MAX($K$13+SUBTOTAL(9,$I$15:I229)-SUBTOTAL(9,$H$15:H229)-$J$13,0)</f>
        <v>0</v>
      </c>
      <c r="L229" s="846" t="str">
        <f t="shared" si="4"/>
        <v/>
      </c>
    </row>
    <row r="230" spans="2:12" hidden="1">
      <c r="B230" s="853" t="str">
        <f>IF(OR(LEFT(DULIEU!$V222&amp;DULIEU!$M222,LEN('CT131,331'!$M$3))='CT131,331'!$M$3,LEFT(DULIEU!$W222&amp;DULIEU!$M222,LEN('CT131,331'!$M$3))='CT131,331'!$M$3),DULIEU!D222,"")</f>
        <v/>
      </c>
      <c r="C230" s="853" t="str">
        <f>IF(OR(LEFT(DULIEU!$V222&amp;DULIEU!$M222,LEN('CT131,331'!$M$3))='CT131,331'!$M$3,LEFT(DULIEU!$W222&amp;DULIEU!$M222,LEN('CT131,331'!$M$3))='CT131,331'!$M$3),DULIEU!H222,"")</f>
        <v/>
      </c>
      <c r="D230" s="853" t="str">
        <f>IF(OR(LEFT(DULIEU!$V222&amp;DULIEU!$M222,LEN('CT131,331'!$M$3))='CT131,331'!$M$3,LEFT(DULIEU!$W222&amp;DULIEU!$M222,LEN('CT131,331'!$M$3))='CT131,331'!$M$3),DULIEU!J222,"")</f>
        <v/>
      </c>
      <c r="E230" s="853" t="str">
        <f>IF(OR(LEFT(DULIEU!$V222&amp;DULIEU!$M222,LEN('CT131,331'!$M$3))='CT131,331'!$M$3,LEFT(DULIEU!$W222&amp;DULIEU!$M222,LEN('CT131,331'!$M$3))='CT131,331'!$M$3),DULIEU!E222,"")</f>
        <v/>
      </c>
      <c r="F230" s="1179" t="str">
        <f>IF(OR(LEFT(DULIEU!$V222&amp;DULIEU!$M222,LEN('CT131,331'!$M$3))='CT131,331'!$M$3,LEFT(DULIEU!$W222&amp;DULIEU!$M222,LEN('CT131,331'!$M$3))='CT131,331'!$M$3),DULIEU!O222,"")</f>
        <v/>
      </c>
      <c r="G230" s="853" t="str">
        <f>IF(E230="","",IF(LEFT(DULIEU!$V222&amp;DULIEU!$M222,LEN('CT131,331'!$M$3))='CT131,331'!$M$3,DULIEU!$W222,IF(LEFT(DULIEU!$W222&amp;DULIEU!$M222,LEN('CT131,331'!$M$3))='CT131,331'!$M$3,DULIEU!$V222)))</f>
        <v/>
      </c>
      <c r="H230" s="854" t="str">
        <f>IF(LEFT(DULIEU!$V222&amp;DULIEU!$M222,LEN('CT131,331'!$M$3))='CT131,331'!$M$3,DULIEU!$X222,"")</f>
        <v/>
      </c>
      <c r="I230" s="854" t="str">
        <f>IF(LEFT(DULIEU!$W222&amp;DULIEU!$M222,LEN('CT131,331'!$M$3))='CT131,331'!$M$3,DULIEU!$X222,"")</f>
        <v/>
      </c>
      <c r="J230" s="855">
        <f>MAX($J$13+SUBTOTAL(9,$H$15:H230)-SUBTOTAL(9,$I$15:I230)-$K$13,0)</f>
        <v>110001</v>
      </c>
      <c r="K230" s="855">
        <f>MAX($K$13+SUBTOTAL(9,$I$15:I230)-SUBTOTAL(9,$H$15:H230)-$J$13,0)</f>
        <v>0</v>
      </c>
      <c r="L230" s="846" t="str">
        <f t="shared" si="4"/>
        <v/>
      </c>
    </row>
    <row r="231" spans="2:12" hidden="1">
      <c r="B231" s="853" t="str">
        <f>IF(OR(LEFT(DULIEU!$V223&amp;DULIEU!$M223,LEN('CT131,331'!$M$3))='CT131,331'!$M$3,LEFT(DULIEU!$W223&amp;DULIEU!$M223,LEN('CT131,331'!$M$3))='CT131,331'!$M$3),DULIEU!D223,"")</f>
        <v/>
      </c>
      <c r="C231" s="853" t="str">
        <f>IF(OR(LEFT(DULIEU!$V223&amp;DULIEU!$M223,LEN('CT131,331'!$M$3))='CT131,331'!$M$3,LEFT(DULIEU!$W223&amp;DULIEU!$M223,LEN('CT131,331'!$M$3))='CT131,331'!$M$3),DULIEU!H223,"")</f>
        <v/>
      </c>
      <c r="D231" s="853" t="str">
        <f>IF(OR(LEFT(DULIEU!$V223&amp;DULIEU!$M223,LEN('CT131,331'!$M$3))='CT131,331'!$M$3,LEFT(DULIEU!$W223&amp;DULIEU!$M223,LEN('CT131,331'!$M$3))='CT131,331'!$M$3),DULIEU!J223,"")</f>
        <v/>
      </c>
      <c r="E231" s="853" t="str">
        <f>IF(OR(LEFT(DULIEU!$V223&amp;DULIEU!$M223,LEN('CT131,331'!$M$3))='CT131,331'!$M$3,LEFT(DULIEU!$W223&amp;DULIEU!$M223,LEN('CT131,331'!$M$3))='CT131,331'!$M$3),DULIEU!E223,"")</f>
        <v/>
      </c>
      <c r="F231" s="1179" t="str">
        <f>IF(OR(LEFT(DULIEU!$V223&amp;DULIEU!$M223,LEN('CT131,331'!$M$3))='CT131,331'!$M$3,LEFT(DULIEU!$W223&amp;DULIEU!$M223,LEN('CT131,331'!$M$3))='CT131,331'!$M$3),DULIEU!O223,"")</f>
        <v/>
      </c>
      <c r="G231" s="853" t="str">
        <f>IF(E231="","",IF(LEFT(DULIEU!$V223&amp;DULIEU!$M223,LEN('CT131,331'!$M$3))='CT131,331'!$M$3,DULIEU!$W223,IF(LEFT(DULIEU!$W223&amp;DULIEU!$M223,LEN('CT131,331'!$M$3))='CT131,331'!$M$3,DULIEU!$V223)))</f>
        <v/>
      </c>
      <c r="H231" s="854" t="str">
        <f>IF(LEFT(DULIEU!$V223&amp;DULIEU!$M223,LEN('CT131,331'!$M$3))='CT131,331'!$M$3,DULIEU!$X223,"")</f>
        <v/>
      </c>
      <c r="I231" s="854" t="str">
        <f>IF(LEFT(DULIEU!$W223&amp;DULIEU!$M223,LEN('CT131,331'!$M$3))='CT131,331'!$M$3,DULIEU!$X223,"")</f>
        <v/>
      </c>
      <c r="J231" s="855">
        <f>MAX($J$13+SUBTOTAL(9,$H$15:H231)-SUBTOTAL(9,$I$15:I231)-$K$13,0)</f>
        <v>110001</v>
      </c>
      <c r="K231" s="855">
        <f>MAX($K$13+SUBTOTAL(9,$I$15:I231)-SUBTOTAL(9,$H$15:H231)-$J$13,0)</f>
        <v>0</v>
      </c>
      <c r="L231" s="846" t="str">
        <f t="shared" si="4"/>
        <v/>
      </c>
    </row>
    <row r="232" spans="2:12" hidden="1">
      <c r="B232" s="853" t="str">
        <f>IF(OR(LEFT(DULIEU!$V224&amp;DULIEU!$M224,LEN('CT131,331'!$M$3))='CT131,331'!$M$3,LEFT(DULIEU!$W224&amp;DULIEU!$M224,LEN('CT131,331'!$M$3))='CT131,331'!$M$3),DULIEU!D224,"")</f>
        <v/>
      </c>
      <c r="C232" s="853" t="str">
        <f>IF(OR(LEFT(DULIEU!$V224&amp;DULIEU!$M224,LEN('CT131,331'!$M$3))='CT131,331'!$M$3,LEFT(DULIEU!$W224&amp;DULIEU!$M224,LEN('CT131,331'!$M$3))='CT131,331'!$M$3),DULIEU!H224,"")</f>
        <v/>
      </c>
      <c r="D232" s="853" t="str">
        <f>IF(OR(LEFT(DULIEU!$V224&amp;DULIEU!$M224,LEN('CT131,331'!$M$3))='CT131,331'!$M$3,LEFT(DULIEU!$W224&amp;DULIEU!$M224,LEN('CT131,331'!$M$3))='CT131,331'!$M$3),DULIEU!J224,"")</f>
        <v/>
      </c>
      <c r="E232" s="853" t="str">
        <f>IF(OR(LEFT(DULIEU!$V224&amp;DULIEU!$M224,LEN('CT131,331'!$M$3))='CT131,331'!$M$3,LEFT(DULIEU!$W224&amp;DULIEU!$M224,LEN('CT131,331'!$M$3))='CT131,331'!$M$3),DULIEU!E224,"")</f>
        <v/>
      </c>
      <c r="F232" s="1179" t="str">
        <f>IF(OR(LEFT(DULIEU!$V224&amp;DULIEU!$M224,LEN('CT131,331'!$M$3))='CT131,331'!$M$3,LEFT(DULIEU!$W224&amp;DULIEU!$M224,LEN('CT131,331'!$M$3))='CT131,331'!$M$3),DULIEU!O224,"")</f>
        <v/>
      </c>
      <c r="G232" s="853" t="str">
        <f>IF(E232="","",IF(LEFT(DULIEU!$V224&amp;DULIEU!$M224,LEN('CT131,331'!$M$3))='CT131,331'!$M$3,DULIEU!$W224,IF(LEFT(DULIEU!$W224&amp;DULIEU!$M224,LEN('CT131,331'!$M$3))='CT131,331'!$M$3,DULIEU!$V224)))</f>
        <v/>
      </c>
      <c r="H232" s="854" t="str">
        <f>IF(LEFT(DULIEU!$V224&amp;DULIEU!$M224,LEN('CT131,331'!$M$3))='CT131,331'!$M$3,DULIEU!$X224,"")</f>
        <v/>
      </c>
      <c r="I232" s="854" t="str">
        <f>IF(LEFT(DULIEU!$W224&amp;DULIEU!$M224,LEN('CT131,331'!$M$3))='CT131,331'!$M$3,DULIEU!$X224,"")</f>
        <v/>
      </c>
      <c r="J232" s="855">
        <f>MAX($J$13+SUBTOTAL(9,$H$15:H232)-SUBTOTAL(9,$I$15:I232)-$K$13,0)</f>
        <v>110001</v>
      </c>
      <c r="K232" s="855">
        <f>MAX($K$13+SUBTOTAL(9,$I$15:I232)-SUBTOTAL(9,$H$15:H232)-$J$13,0)</f>
        <v>0</v>
      </c>
      <c r="L232" s="846" t="str">
        <f t="shared" si="4"/>
        <v/>
      </c>
    </row>
    <row r="233" spans="2:12" hidden="1">
      <c r="B233" s="853" t="str">
        <f>IF(OR(LEFT(DULIEU!$V225&amp;DULIEU!$M225,LEN('CT131,331'!$M$3))='CT131,331'!$M$3,LEFT(DULIEU!$W225&amp;DULIEU!$M225,LEN('CT131,331'!$M$3))='CT131,331'!$M$3),DULIEU!D225,"")</f>
        <v/>
      </c>
      <c r="C233" s="853" t="str">
        <f>IF(OR(LEFT(DULIEU!$V225&amp;DULIEU!$M225,LEN('CT131,331'!$M$3))='CT131,331'!$M$3,LEFT(DULIEU!$W225&amp;DULIEU!$M225,LEN('CT131,331'!$M$3))='CT131,331'!$M$3),DULIEU!H225,"")</f>
        <v/>
      </c>
      <c r="D233" s="853" t="str">
        <f>IF(OR(LEFT(DULIEU!$V225&amp;DULIEU!$M225,LEN('CT131,331'!$M$3))='CT131,331'!$M$3,LEFT(DULIEU!$W225&amp;DULIEU!$M225,LEN('CT131,331'!$M$3))='CT131,331'!$M$3),DULIEU!J225,"")</f>
        <v/>
      </c>
      <c r="E233" s="853" t="str">
        <f>IF(OR(LEFT(DULIEU!$V225&amp;DULIEU!$M225,LEN('CT131,331'!$M$3))='CT131,331'!$M$3,LEFT(DULIEU!$W225&amp;DULIEU!$M225,LEN('CT131,331'!$M$3))='CT131,331'!$M$3),DULIEU!E225,"")</f>
        <v/>
      </c>
      <c r="F233" s="1179" t="str">
        <f>IF(OR(LEFT(DULIEU!$V225&amp;DULIEU!$M225,LEN('CT131,331'!$M$3))='CT131,331'!$M$3,LEFT(DULIEU!$W225&amp;DULIEU!$M225,LEN('CT131,331'!$M$3))='CT131,331'!$M$3),DULIEU!O225,"")</f>
        <v/>
      </c>
      <c r="G233" s="853" t="str">
        <f>IF(E233="","",IF(LEFT(DULIEU!$V225&amp;DULIEU!$M225,LEN('CT131,331'!$M$3))='CT131,331'!$M$3,DULIEU!$W225,IF(LEFT(DULIEU!$W225&amp;DULIEU!$M225,LEN('CT131,331'!$M$3))='CT131,331'!$M$3,DULIEU!$V225)))</f>
        <v/>
      </c>
      <c r="H233" s="854" t="str">
        <f>IF(LEFT(DULIEU!$V225&amp;DULIEU!$M225,LEN('CT131,331'!$M$3))='CT131,331'!$M$3,DULIEU!$X225,"")</f>
        <v/>
      </c>
      <c r="I233" s="854" t="str">
        <f>IF(LEFT(DULIEU!$W225&amp;DULIEU!$M225,LEN('CT131,331'!$M$3))='CT131,331'!$M$3,DULIEU!$X225,"")</f>
        <v/>
      </c>
      <c r="J233" s="855">
        <f>MAX($J$13+SUBTOTAL(9,$H$15:H233)-SUBTOTAL(9,$I$15:I233)-$K$13,0)</f>
        <v>110001</v>
      </c>
      <c r="K233" s="855">
        <f>MAX($K$13+SUBTOTAL(9,$I$15:I233)-SUBTOTAL(9,$H$15:H233)-$J$13,0)</f>
        <v>0</v>
      </c>
      <c r="L233" s="846" t="str">
        <f t="shared" si="4"/>
        <v/>
      </c>
    </row>
    <row r="234" spans="2:12" hidden="1">
      <c r="B234" s="853" t="str">
        <f>IF(OR(LEFT(DULIEU!$V226&amp;DULIEU!$M226,LEN('CT131,331'!$M$3))='CT131,331'!$M$3,LEFT(DULIEU!$W226&amp;DULIEU!$M226,LEN('CT131,331'!$M$3))='CT131,331'!$M$3),DULIEU!D226,"")</f>
        <v/>
      </c>
      <c r="C234" s="853" t="str">
        <f>IF(OR(LEFT(DULIEU!$V226&amp;DULIEU!$M226,LEN('CT131,331'!$M$3))='CT131,331'!$M$3,LEFT(DULIEU!$W226&amp;DULIEU!$M226,LEN('CT131,331'!$M$3))='CT131,331'!$M$3),DULIEU!H226,"")</f>
        <v/>
      </c>
      <c r="D234" s="853" t="str">
        <f>IF(OR(LEFT(DULIEU!$V226&amp;DULIEU!$M226,LEN('CT131,331'!$M$3))='CT131,331'!$M$3,LEFT(DULIEU!$W226&amp;DULIEU!$M226,LEN('CT131,331'!$M$3))='CT131,331'!$M$3),DULIEU!J226,"")</f>
        <v/>
      </c>
      <c r="E234" s="853" t="str">
        <f>IF(OR(LEFT(DULIEU!$V226&amp;DULIEU!$M226,LEN('CT131,331'!$M$3))='CT131,331'!$M$3,LEFT(DULIEU!$W226&amp;DULIEU!$M226,LEN('CT131,331'!$M$3))='CT131,331'!$M$3),DULIEU!E226,"")</f>
        <v/>
      </c>
      <c r="F234" s="1179" t="str">
        <f>IF(OR(LEFT(DULIEU!$V226&amp;DULIEU!$M226,LEN('CT131,331'!$M$3))='CT131,331'!$M$3,LEFT(DULIEU!$W226&amp;DULIEU!$M226,LEN('CT131,331'!$M$3))='CT131,331'!$M$3),DULIEU!O226,"")</f>
        <v/>
      </c>
      <c r="G234" s="853" t="str">
        <f>IF(E234="","",IF(LEFT(DULIEU!$V226&amp;DULIEU!$M226,LEN('CT131,331'!$M$3))='CT131,331'!$M$3,DULIEU!$W226,IF(LEFT(DULIEU!$W226&amp;DULIEU!$M226,LEN('CT131,331'!$M$3))='CT131,331'!$M$3,DULIEU!$V226)))</f>
        <v/>
      </c>
      <c r="H234" s="854" t="str">
        <f>IF(LEFT(DULIEU!$V226&amp;DULIEU!$M226,LEN('CT131,331'!$M$3))='CT131,331'!$M$3,DULIEU!$X226,"")</f>
        <v/>
      </c>
      <c r="I234" s="854" t="str">
        <f>IF(LEFT(DULIEU!$W226&amp;DULIEU!$M226,LEN('CT131,331'!$M$3))='CT131,331'!$M$3,DULIEU!$X226,"")</f>
        <v/>
      </c>
      <c r="J234" s="855">
        <f>MAX($J$13+SUBTOTAL(9,$H$15:H234)-SUBTOTAL(9,$I$15:I234)-$K$13,0)</f>
        <v>110001</v>
      </c>
      <c r="K234" s="855">
        <f>MAX($K$13+SUBTOTAL(9,$I$15:I234)-SUBTOTAL(9,$H$15:H234)-$J$13,0)</f>
        <v>0</v>
      </c>
      <c r="L234" s="846" t="str">
        <f t="shared" si="4"/>
        <v/>
      </c>
    </row>
    <row r="235" spans="2:12" hidden="1">
      <c r="B235" s="853" t="str">
        <f>IF(OR(LEFT(DULIEU!$V227&amp;DULIEU!$M227,LEN('CT131,331'!$M$3))='CT131,331'!$M$3,LEFT(DULIEU!$W227&amp;DULIEU!$M227,LEN('CT131,331'!$M$3))='CT131,331'!$M$3),DULIEU!D227,"")</f>
        <v/>
      </c>
      <c r="C235" s="853" t="str">
        <f>IF(OR(LEFT(DULIEU!$V227&amp;DULIEU!$M227,LEN('CT131,331'!$M$3))='CT131,331'!$M$3,LEFT(DULIEU!$W227&amp;DULIEU!$M227,LEN('CT131,331'!$M$3))='CT131,331'!$M$3),DULIEU!H227,"")</f>
        <v/>
      </c>
      <c r="D235" s="853" t="str">
        <f>IF(OR(LEFT(DULIEU!$V227&amp;DULIEU!$M227,LEN('CT131,331'!$M$3))='CT131,331'!$M$3,LEFT(DULIEU!$W227&amp;DULIEU!$M227,LEN('CT131,331'!$M$3))='CT131,331'!$M$3),DULIEU!J227,"")</f>
        <v/>
      </c>
      <c r="E235" s="853" t="str">
        <f>IF(OR(LEFT(DULIEU!$V227&amp;DULIEU!$M227,LEN('CT131,331'!$M$3))='CT131,331'!$M$3,LEFT(DULIEU!$W227&amp;DULIEU!$M227,LEN('CT131,331'!$M$3))='CT131,331'!$M$3),DULIEU!E227,"")</f>
        <v/>
      </c>
      <c r="F235" s="1179" t="str">
        <f>IF(OR(LEFT(DULIEU!$V227&amp;DULIEU!$M227,LEN('CT131,331'!$M$3))='CT131,331'!$M$3,LEFT(DULIEU!$W227&amp;DULIEU!$M227,LEN('CT131,331'!$M$3))='CT131,331'!$M$3),DULIEU!O227,"")</f>
        <v/>
      </c>
      <c r="G235" s="853" t="str">
        <f>IF(E235="","",IF(LEFT(DULIEU!$V227&amp;DULIEU!$M227,LEN('CT131,331'!$M$3))='CT131,331'!$M$3,DULIEU!$W227,IF(LEFT(DULIEU!$W227&amp;DULIEU!$M227,LEN('CT131,331'!$M$3))='CT131,331'!$M$3,DULIEU!$V227)))</f>
        <v/>
      </c>
      <c r="H235" s="854" t="str">
        <f>IF(LEFT(DULIEU!$V227&amp;DULIEU!$M227,LEN('CT131,331'!$M$3))='CT131,331'!$M$3,DULIEU!$X227,"")</f>
        <v/>
      </c>
      <c r="I235" s="854" t="str">
        <f>IF(LEFT(DULIEU!$W227&amp;DULIEU!$M227,LEN('CT131,331'!$M$3))='CT131,331'!$M$3,DULIEU!$X227,"")</f>
        <v/>
      </c>
      <c r="J235" s="855">
        <f>MAX($J$13+SUBTOTAL(9,$H$15:H235)-SUBTOTAL(9,$I$15:I235)-$K$13,0)</f>
        <v>110001</v>
      </c>
      <c r="K235" s="855">
        <f>MAX($K$13+SUBTOTAL(9,$I$15:I235)-SUBTOTAL(9,$H$15:H235)-$J$13,0)</f>
        <v>0</v>
      </c>
      <c r="L235" s="846" t="str">
        <f t="shared" si="4"/>
        <v/>
      </c>
    </row>
    <row r="236" spans="2:12" hidden="1">
      <c r="B236" s="853" t="str">
        <f>IF(OR(LEFT(DULIEU!$V228&amp;DULIEU!$M228,LEN('CT131,331'!$M$3))='CT131,331'!$M$3,LEFT(DULIEU!$W228&amp;DULIEU!$M228,LEN('CT131,331'!$M$3))='CT131,331'!$M$3),DULIEU!D228,"")</f>
        <v/>
      </c>
      <c r="C236" s="853" t="str">
        <f>IF(OR(LEFT(DULIEU!$V228&amp;DULIEU!$M228,LEN('CT131,331'!$M$3))='CT131,331'!$M$3,LEFT(DULIEU!$W228&amp;DULIEU!$M228,LEN('CT131,331'!$M$3))='CT131,331'!$M$3),DULIEU!H228,"")</f>
        <v/>
      </c>
      <c r="D236" s="853" t="str">
        <f>IF(OR(LEFT(DULIEU!$V228&amp;DULIEU!$M228,LEN('CT131,331'!$M$3))='CT131,331'!$M$3,LEFT(DULIEU!$W228&amp;DULIEU!$M228,LEN('CT131,331'!$M$3))='CT131,331'!$M$3),DULIEU!J228,"")</f>
        <v/>
      </c>
      <c r="E236" s="853" t="str">
        <f>IF(OR(LEFT(DULIEU!$V228&amp;DULIEU!$M228,LEN('CT131,331'!$M$3))='CT131,331'!$M$3,LEFT(DULIEU!$W228&amp;DULIEU!$M228,LEN('CT131,331'!$M$3))='CT131,331'!$M$3),DULIEU!E228,"")</f>
        <v/>
      </c>
      <c r="F236" s="1179" t="str">
        <f>IF(OR(LEFT(DULIEU!$V228&amp;DULIEU!$M228,LEN('CT131,331'!$M$3))='CT131,331'!$M$3,LEFT(DULIEU!$W228&amp;DULIEU!$M228,LEN('CT131,331'!$M$3))='CT131,331'!$M$3),DULIEU!O228,"")</f>
        <v/>
      </c>
      <c r="G236" s="853" t="str">
        <f>IF(E236="","",IF(LEFT(DULIEU!$V228&amp;DULIEU!$M228,LEN('CT131,331'!$M$3))='CT131,331'!$M$3,DULIEU!$W228,IF(LEFT(DULIEU!$W228&amp;DULIEU!$M228,LEN('CT131,331'!$M$3))='CT131,331'!$M$3,DULIEU!$V228)))</f>
        <v/>
      </c>
      <c r="H236" s="854" t="str">
        <f>IF(LEFT(DULIEU!$V228&amp;DULIEU!$M228,LEN('CT131,331'!$M$3))='CT131,331'!$M$3,DULIEU!$X228,"")</f>
        <v/>
      </c>
      <c r="I236" s="854" t="str">
        <f>IF(LEFT(DULIEU!$W228&amp;DULIEU!$M228,LEN('CT131,331'!$M$3))='CT131,331'!$M$3,DULIEU!$X228,"")</f>
        <v/>
      </c>
      <c r="J236" s="855">
        <f>MAX($J$13+SUBTOTAL(9,$H$15:H236)-SUBTOTAL(9,$I$15:I236)-$K$13,0)</f>
        <v>110001</v>
      </c>
      <c r="K236" s="855">
        <f>MAX($K$13+SUBTOTAL(9,$I$15:I236)-SUBTOTAL(9,$H$15:H236)-$J$13,0)</f>
        <v>0</v>
      </c>
      <c r="L236" s="846" t="str">
        <f t="shared" si="4"/>
        <v/>
      </c>
    </row>
    <row r="237" spans="2:12" hidden="1">
      <c r="B237" s="853" t="str">
        <f>IF(OR(LEFT(DULIEU!$V229&amp;DULIEU!$M229,LEN('CT131,331'!$M$3))='CT131,331'!$M$3,LEFT(DULIEU!$W229&amp;DULIEU!$M229,LEN('CT131,331'!$M$3))='CT131,331'!$M$3),DULIEU!D229,"")</f>
        <v/>
      </c>
      <c r="C237" s="853" t="str">
        <f>IF(OR(LEFT(DULIEU!$V229&amp;DULIEU!$M229,LEN('CT131,331'!$M$3))='CT131,331'!$M$3,LEFT(DULIEU!$W229&amp;DULIEU!$M229,LEN('CT131,331'!$M$3))='CT131,331'!$M$3),DULIEU!H229,"")</f>
        <v/>
      </c>
      <c r="D237" s="853" t="str">
        <f>IF(OR(LEFT(DULIEU!$V229&amp;DULIEU!$M229,LEN('CT131,331'!$M$3))='CT131,331'!$M$3,LEFT(DULIEU!$W229&amp;DULIEU!$M229,LEN('CT131,331'!$M$3))='CT131,331'!$M$3),DULIEU!J229,"")</f>
        <v/>
      </c>
      <c r="E237" s="853" t="str">
        <f>IF(OR(LEFT(DULIEU!$V229&amp;DULIEU!$M229,LEN('CT131,331'!$M$3))='CT131,331'!$M$3,LEFT(DULIEU!$W229&amp;DULIEU!$M229,LEN('CT131,331'!$M$3))='CT131,331'!$M$3),DULIEU!E229,"")</f>
        <v/>
      </c>
      <c r="F237" s="1179" t="str">
        <f>IF(OR(LEFT(DULIEU!$V229&amp;DULIEU!$M229,LEN('CT131,331'!$M$3))='CT131,331'!$M$3,LEFT(DULIEU!$W229&amp;DULIEU!$M229,LEN('CT131,331'!$M$3))='CT131,331'!$M$3),DULIEU!O229,"")</f>
        <v/>
      </c>
      <c r="G237" s="853" t="str">
        <f>IF(E237="","",IF(LEFT(DULIEU!$V229&amp;DULIEU!$M229,LEN('CT131,331'!$M$3))='CT131,331'!$M$3,DULIEU!$W229,IF(LEFT(DULIEU!$W229&amp;DULIEU!$M229,LEN('CT131,331'!$M$3))='CT131,331'!$M$3,DULIEU!$V229)))</f>
        <v/>
      </c>
      <c r="H237" s="854" t="str">
        <f>IF(LEFT(DULIEU!$V229&amp;DULIEU!$M229,LEN('CT131,331'!$M$3))='CT131,331'!$M$3,DULIEU!$X229,"")</f>
        <v/>
      </c>
      <c r="I237" s="854" t="str">
        <f>IF(LEFT(DULIEU!$W229&amp;DULIEU!$M229,LEN('CT131,331'!$M$3))='CT131,331'!$M$3,DULIEU!$X229,"")</f>
        <v/>
      </c>
      <c r="J237" s="855">
        <f>MAX($J$13+SUBTOTAL(9,$H$15:H237)-SUBTOTAL(9,$I$15:I237)-$K$13,0)</f>
        <v>110001</v>
      </c>
      <c r="K237" s="855">
        <f>MAX($K$13+SUBTOTAL(9,$I$15:I237)-SUBTOTAL(9,$H$15:H237)-$J$13,0)</f>
        <v>0</v>
      </c>
      <c r="L237" s="846" t="str">
        <f t="shared" si="4"/>
        <v/>
      </c>
    </row>
    <row r="238" spans="2:12" hidden="1">
      <c r="B238" s="853" t="str">
        <f>IF(OR(LEFT(DULIEU!$V230&amp;DULIEU!$M230,LEN('CT131,331'!$M$3))='CT131,331'!$M$3,LEFT(DULIEU!$W230&amp;DULIEU!$M230,LEN('CT131,331'!$M$3))='CT131,331'!$M$3),DULIEU!D230,"")</f>
        <v/>
      </c>
      <c r="C238" s="853" t="str">
        <f>IF(OR(LEFT(DULIEU!$V230&amp;DULIEU!$M230,LEN('CT131,331'!$M$3))='CT131,331'!$M$3,LEFT(DULIEU!$W230&amp;DULIEU!$M230,LEN('CT131,331'!$M$3))='CT131,331'!$M$3),DULIEU!H230,"")</f>
        <v/>
      </c>
      <c r="D238" s="853" t="str">
        <f>IF(OR(LEFT(DULIEU!$V230&amp;DULIEU!$M230,LEN('CT131,331'!$M$3))='CT131,331'!$M$3,LEFT(DULIEU!$W230&amp;DULIEU!$M230,LEN('CT131,331'!$M$3))='CT131,331'!$M$3),DULIEU!J230,"")</f>
        <v/>
      </c>
      <c r="E238" s="853" t="str">
        <f>IF(OR(LEFT(DULIEU!$V230&amp;DULIEU!$M230,LEN('CT131,331'!$M$3))='CT131,331'!$M$3,LEFT(DULIEU!$W230&amp;DULIEU!$M230,LEN('CT131,331'!$M$3))='CT131,331'!$M$3),DULIEU!E230,"")</f>
        <v/>
      </c>
      <c r="F238" s="1179" t="str">
        <f>IF(OR(LEFT(DULIEU!$V230&amp;DULIEU!$M230,LEN('CT131,331'!$M$3))='CT131,331'!$M$3,LEFT(DULIEU!$W230&amp;DULIEU!$M230,LEN('CT131,331'!$M$3))='CT131,331'!$M$3),DULIEU!O230,"")</f>
        <v/>
      </c>
      <c r="G238" s="853" t="str">
        <f>IF(E238="","",IF(LEFT(DULIEU!$V230&amp;DULIEU!$M230,LEN('CT131,331'!$M$3))='CT131,331'!$M$3,DULIEU!$W230,IF(LEFT(DULIEU!$W230&amp;DULIEU!$M230,LEN('CT131,331'!$M$3))='CT131,331'!$M$3,DULIEU!$V230)))</f>
        <v/>
      </c>
      <c r="H238" s="854" t="str">
        <f>IF(LEFT(DULIEU!$V230&amp;DULIEU!$M230,LEN('CT131,331'!$M$3))='CT131,331'!$M$3,DULIEU!$X230,"")</f>
        <v/>
      </c>
      <c r="I238" s="854" t="str">
        <f>IF(LEFT(DULIEU!$W230&amp;DULIEU!$M230,LEN('CT131,331'!$M$3))='CT131,331'!$M$3,DULIEU!$X230,"")</f>
        <v/>
      </c>
      <c r="J238" s="855">
        <f>MAX($J$13+SUBTOTAL(9,$H$15:H238)-SUBTOTAL(9,$I$15:I238)-$K$13,0)</f>
        <v>110001</v>
      </c>
      <c r="K238" s="855">
        <f>MAX($K$13+SUBTOTAL(9,$I$15:I238)-SUBTOTAL(9,$H$15:H238)-$J$13,0)</f>
        <v>0</v>
      </c>
      <c r="L238" s="846" t="str">
        <f t="shared" si="4"/>
        <v/>
      </c>
    </row>
    <row r="239" spans="2:12" hidden="1">
      <c r="B239" s="853" t="str">
        <f>IF(OR(LEFT(DULIEU!$V231&amp;DULIEU!$M231,LEN('CT131,331'!$M$3))='CT131,331'!$M$3,LEFT(DULIEU!$W231&amp;DULIEU!$M231,LEN('CT131,331'!$M$3))='CT131,331'!$M$3),DULIEU!D231,"")</f>
        <v/>
      </c>
      <c r="C239" s="853" t="str">
        <f>IF(OR(LEFT(DULIEU!$V231&amp;DULIEU!$M231,LEN('CT131,331'!$M$3))='CT131,331'!$M$3,LEFT(DULIEU!$W231&amp;DULIEU!$M231,LEN('CT131,331'!$M$3))='CT131,331'!$M$3),DULIEU!H231,"")</f>
        <v/>
      </c>
      <c r="D239" s="853" t="str">
        <f>IF(OR(LEFT(DULIEU!$V231&amp;DULIEU!$M231,LEN('CT131,331'!$M$3))='CT131,331'!$M$3,LEFT(DULIEU!$W231&amp;DULIEU!$M231,LEN('CT131,331'!$M$3))='CT131,331'!$M$3),DULIEU!J231,"")</f>
        <v/>
      </c>
      <c r="E239" s="853" t="str">
        <f>IF(OR(LEFT(DULIEU!$V231&amp;DULIEU!$M231,LEN('CT131,331'!$M$3))='CT131,331'!$M$3,LEFT(DULIEU!$W231&amp;DULIEU!$M231,LEN('CT131,331'!$M$3))='CT131,331'!$M$3),DULIEU!E231,"")</f>
        <v/>
      </c>
      <c r="F239" s="1179" t="str">
        <f>IF(OR(LEFT(DULIEU!$V231&amp;DULIEU!$M231,LEN('CT131,331'!$M$3))='CT131,331'!$M$3,LEFT(DULIEU!$W231&amp;DULIEU!$M231,LEN('CT131,331'!$M$3))='CT131,331'!$M$3),DULIEU!O231,"")</f>
        <v/>
      </c>
      <c r="G239" s="853" t="str">
        <f>IF(E239="","",IF(LEFT(DULIEU!$V231&amp;DULIEU!$M231,LEN('CT131,331'!$M$3))='CT131,331'!$M$3,DULIEU!$W231,IF(LEFT(DULIEU!$W231&amp;DULIEU!$M231,LEN('CT131,331'!$M$3))='CT131,331'!$M$3,DULIEU!$V231)))</f>
        <v/>
      </c>
      <c r="H239" s="854" t="str">
        <f>IF(LEFT(DULIEU!$V231&amp;DULIEU!$M231,LEN('CT131,331'!$M$3))='CT131,331'!$M$3,DULIEU!$X231,"")</f>
        <v/>
      </c>
      <c r="I239" s="854" t="str">
        <f>IF(LEFT(DULIEU!$W231&amp;DULIEU!$M231,LEN('CT131,331'!$M$3))='CT131,331'!$M$3,DULIEU!$X231,"")</f>
        <v/>
      </c>
      <c r="J239" s="855">
        <f>MAX($J$13+SUBTOTAL(9,$H$15:H239)-SUBTOTAL(9,$I$15:I239)-$K$13,0)</f>
        <v>110001</v>
      </c>
      <c r="K239" s="855">
        <f>MAX($K$13+SUBTOTAL(9,$I$15:I239)-SUBTOTAL(9,$H$15:H239)-$J$13,0)</f>
        <v>0</v>
      </c>
      <c r="L239" s="846" t="str">
        <f t="shared" si="4"/>
        <v/>
      </c>
    </row>
    <row r="240" spans="2:12" hidden="1">
      <c r="B240" s="853" t="str">
        <f>IF(OR(LEFT(DULIEU!$V232&amp;DULIEU!$M232,LEN('CT131,331'!$M$3))='CT131,331'!$M$3,LEFT(DULIEU!$W232&amp;DULIEU!$M232,LEN('CT131,331'!$M$3))='CT131,331'!$M$3),DULIEU!D232,"")</f>
        <v/>
      </c>
      <c r="C240" s="853" t="str">
        <f>IF(OR(LEFT(DULIEU!$V232&amp;DULIEU!$M232,LEN('CT131,331'!$M$3))='CT131,331'!$M$3,LEFT(DULIEU!$W232&amp;DULIEU!$M232,LEN('CT131,331'!$M$3))='CT131,331'!$M$3),DULIEU!H232,"")</f>
        <v/>
      </c>
      <c r="D240" s="853" t="str">
        <f>IF(OR(LEFT(DULIEU!$V232&amp;DULIEU!$M232,LEN('CT131,331'!$M$3))='CT131,331'!$M$3,LEFT(DULIEU!$W232&amp;DULIEU!$M232,LEN('CT131,331'!$M$3))='CT131,331'!$M$3),DULIEU!J232,"")</f>
        <v/>
      </c>
      <c r="E240" s="853" t="str">
        <f>IF(OR(LEFT(DULIEU!$V232&amp;DULIEU!$M232,LEN('CT131,331'!$M$3))='CT131,331'!$M$3,LEFT(DULIEU!$W232&amp;DULIEU!$M232,LEN('CT131,331'!$M$3))='CT131,331'!$M$3),DULIEU!E232,"")</f>
        <v/>
      </c>
      <c r="F240" s="1179" t="str">
        <f>IF(OR(LEFT(DULIEU!$V232&amp;DULIEU!$M232,LEN('CT131,331'!$M$3))='CT131,331'!$M$3,LEFT(DULIEU!$W232&amp;DULIEU!$M232,LEN('CT131,331'!$M$3))='CT131,331'!$M$3),DULIEU!O232,"")</f>
        <v/>
      </c>
      <c r="G240" s="853" t="str">
        <f>IF(E240="","",IF(LEFT(DULIEU!$V232&amp;DULIEU!$M232,LEN('CT131,331'!$M$3))='CT131,331'!$M$3,DULIEU!$W232,IF(LEFT(DULIEU!$W232&amp;DULIEU!$M232,LEN('CT131,331'!$M$3))='CT131,331'!$M$3,DULIEU!$V232)))</f>
        <v/>
      </c>
      <c r="H240" s="854" t="str">
        <f>IF(LEFT(DULIEU!$V232&amp;DULIEU!$M232,LEN('CT131,331'!$M$3))='CT131,331'!$M$3,DULIEU!$X232,"")</f>
        <v/>
      </c>
      <c r="I240" s="854" t="str">
        <f>IF(LEFT(DULIEU!$W232&amp;DULIEU!$M232,LEN('CT131,331'!$M$3))='CT131,331'!$M$3,DULIEU!$X232,"")</f>
        <v/>
      </c>
      <c r="J240" s="855">
        <f>MAX($J$13+SUBTOTAL(9,$H$15:H240)-SUBTOTAL(9,$I$15:I240)-$K$13,0)</f>
        <v>110001</v>
      </c>
      <c r="K240" s="855">
        <f>MAX($K$13+SUBTOTAL(9,$I$15:I240)-SUBTOTAL(9,$H$15:H240)-$J$13,0)</f>
        <v>0</v>
      </c>
      <c r="L240" s="846" t="str">
        <f t="shared" si="4"/>
        <v/>
      </c>
    </row>
    <row r="241" spans="2:12" hidden="1">
      <c r="B241" s="853" t="str">
        <f>IF(OR(LEFT(DULIEU!$V233&amp;DULIEU!$M233,LEN('CT131,331'!$M$3))='CT131,331'!$M$3,LEFT(DULIEU!$W233&amp;DULIEU!$M233,LEN('CT131,331'!$M$3))='CT131,331'!$M$3),DULIEU!D233,"")</f>
        <v/>
      </c>
      <c r="C241" s="853" t="str">
        <f>IF(OR(LEFT(DULIEU!$V233&amp;DULIEU!$M233,LEN('CT131,331'!$M$3))='CT131,331'!$M$3,LEFT(DULIEU!$W233&amp;DULIEU!$M233,LEN('CT131,331'!$M$3))='CT131,331'!$M$3),DULIEU!H233,"")</f>
        <v/>
      </c>
      <c r="D241" s="853" t="str">
        <f>IF(OR(LEFT(DULIEU!$V233&amp;DULIEU!$M233,LEN('CT131,331'!$M$3))='CT131,331'!$M$3,LEFT(DULIEU!$W233&amp;DULIEU!$M233,LEN('CT131,331'!$M$3))='CT131,331'!$M$3),DULIEU!J233,"")</f>
        <v/>
      </c>
      <c r="E241" s="853" t="str">
        <f>IF(OR(LEFT(DULIEU!$V233&amp;DULIEU!$M233,LEN('CT131,331'!$M$3))='CT131,331'!$M$3,LEFT(DULIEU!$W233&amp;DULIEU!$M233,LEN('CT131,331'!$M$3))='CT131,331'!$M$3),DULIEU!E233,"")</f>
        <v/>
      </c>
      <c r="F241" s="1179" t="str">
        <f>IF(OR(LEFT(DULIEU!$V233&amp;DULIEU!$M233,LEN('CT131,331'!$M$3))='CT131,331'!$M$3,LEFT(DULIEU!$W233&amp;DULIEU!$M233,LEN('CT131,331'!$M$3))='CT131,331'!$M$3),DULIEU!O233,"")</f>
        <v/>
      </c>
      <c r="G241" s="853" t="str">
        <f>IF(E241="","",IF(LEFT(DULIEU!$V233&amp;DULIEU!$M233,LEN('CT131,331'!$M$3))='CT131,331'!$M$3,DULIEU!$W233,IF(LEFT(DULIEU!$W233&amp;DULIEU!$M233,LEN('CT131,331'!$M$3))='CT131,331'!$M$3,DULIEU!$V233)))</f>
        <v/>
      </c>
      <c r="H241" s="854" t="str">
        <f>IF(LEFT(DULIEU!$V233&amp;DULIEU!$M233,LEN('CT131,331'!$M$3))='CT131,331'!$M$3,DULIEU!$X233,"")</f>
        <v/>
      </c>
      <c r="I241" s="854" t="str">
        <f>IF(LEFT(DULIEU!$W233&amp;DULIEU!$M233,LEN('CT131,331'!$M$3))='CT131,331'!$M$3,DULIEU!$X233,"")</f>
        <v/>
      </c>
      <c r="J241" s="855">
        <f>MAX($J$13+SUBTOTAL(9,$H$15:H241)-SUBTOTAL(9,$I$15:I241)-$K$13,0)</f>
        <v>110001</v>
      </c>
      <c r="K241" s="855">
        <f>MAX($K$13+SUBTOTAL(9,$I$15:I241)-SUBTOTAL(9,$H$15:H241)-$J$13,0)</f>
        <v>0</v>
      </c>
      <c r="L241" s="846" t="str">
        <f t="shared" si="4"/>
        <v/>
      </c>
    </row>
    <row r="242" spans="2:12" hidden="1">
      <c r="B242" s="853" t="str">
        <f>IF(OR(LEFT(DULIEU!$V234&amp;DULIEU!$M234,LEN('CT131,331'!$M$3))='CT131,331'!$M$3,LEFT(DULIEU!$W234&amp;DULIEU!$M234,LEN('CT131,331'!$M$3))='CT131,331'!$M$3),DULIEU!D234,"")</f>
        <v/>
      </c>
      <c r="C242" s="853" t="str">
        <f>IF(OR(LEFT(DULIEU!$V234&amp;DULIEU!$M234,LEN('CT131,331'!$M$3))='CT131,331'!$M$3,LEFT(DULIEU!$W234&amp;DULIEU!$M234,LEN('CT131,331'!$M$3))='CT131,331'!$M$3),DULIEU!H234,"")</f>
        <v/>
      </c>
      <c r="D242" s="853" t="str">
        <f>IF(OR(LEFT(DULIEU!$V234&amp;DULIEU!$M234,LEN('CT131,331'!$M$3))='CT131,331'!$M$3,LEFT(DULIEU!$W234&amp;DULIEU!$M234,LEN('CT131,331'!$M$3))='CT131,331'!$M$3),DULIEU!J234,"")</f>
        <v/>
      </c>
      <c r="E242" s="853" t="str">
        <f>IF(OR(LEFT(DULIEU!$V234&amp;DULIEU!$M234,LEN('CT131,331'!$M$3))='CT131,331'!$M$3,LEFT(DULIEU!$W234&amp;DULIEU!$M234,LEN('CT131,331'!$M$3))='CT131,331'!$M$3),DULIEU!E234,"")</f>
        <v/>
      </c>
      <c r="F242" s="1179" t="str">
        <f>IF(OR(LEFT(DULIEU!$V234&amp;DULIEU!$M234,LEN('CT131,331'!$M$3))='CT131,331'!$M$3,LEFT(DULIEU!$W234&amp;DULIEU!$M234,LEN('CT131,331'!$M$3))='CT131,331'!$M$3),DULIEU!O234,"")</f>
        <v/>
      </c>
      <c r="G242" s="853" t="str">
        <f>IF(E242="","",IF(LEFT(DULIEU!$V234&amp;DULIEU!$M234,LEN('CT131,331'!$M$3))='CT131,331'!$M$3,DULIEU!$W234,IF(LEFT(DULIEU!$W234&amp;DULIEU!$M234,LEN('CT131,331'!$M$3))='CT131,331'!$M$3,DULIEU!$V234)))</f>
        <v/>
      </c>
      <c r="H242" s="854" t="str">
        <f>IF(LEFT(DULIEU!$V234&amp;DULIEU!$M234,LEN('CT131,331'!$M$3))='CT131,331'!$M$3,DULIEU!$X234,"")</f>
        <v/>
      </c>
      <c r="I242" s="854" t="str">
        <f>IF(LEFT(DULIEU!$W234&amp;DULIEU!$M234,LEN('CT131,331'!$M$3))='CT131,331'!$M$3,DULIEU!$X234,"")</f>
        <v/>
      </c>
      <c r="J242" s="855">
        <f>MAX($J$13+SUBTOTAL(9,$H$15:H242)-SUBTOTAL(9,$I$15:I242)-$K$13,0)</f>
        <v>110001</v>
      </c>
      <c r="K242" s="855">
        <f>MAX($K$13+SUBTOTAL(9,$I$15:I242)-SUBTOTAL(9,$H$15:H242)-$J$13,0)</f>
        <v>0</v>
      </c>
      <c r="L242" s="846" t="str">
        <f t="shared" si="4"/>
        <v/>
      </c>
    </row>
    <row r="243" spans="2:12" hidden="1">
      <c r="B243" s="853" t="str">
        <f>IF(OR(LEFT(DULIEU!$V235&amp;DULIEU!$M235,LEN('CT131,331'!$M$3))='CT131,331'!$M$3,LEFT(DULIEU!$W235&amp;DULIEU!$M235,LEN('CT131,331'!$M$3))='CT131,331'!$M$3),DULIEU!D235,"")</f>
        <v/>
      </c>
      <c r="C243" s="853" t="str">
        <f>IF(OR(LEFT(DULIEU!$V235&amp;DULIEU!$M235,LEN('CT131,331'!$M$3))='CT131,331'!$M$3,LEFT(DULIEU!$W235&amp;DULIEU!$M235,LEN('CT131,331'!$M$3))='CT131,331'!$M$3),DULIEU!H235,"")</f>
        <v/>
      </c>
      <c r="D243" s="853" t="str">
        <f>IF(OR(LEFT(DULIEU!$V235&amp;DULIEU!$M235,LEN('CT131,331'!$M$3))='CT131,331'!$M$3,LEFT(DULIEU!$W235&amp;DULIEU!$M235,LEN('CT131,331'!$M$3))='CT131,331'!$M$3),DULIEU!J235,"")</f>
        <v/>
      </c>
      <c r="E243" s="853" t="str">
        <f>IF(OR(LEFT(DULIEU!$V235&amp;DULIEU!$M235,LEN('CT131,331'!$M$3))='CT131,331'!$M$3,LEFT(DULIEU!$W235&amp;DULIEU!$M235,LEN('CT131,331'!$M$3))='CT131,331'!$M$3),DULIEU!E235,"")</f>
        <v/>
      </c>
      <c r="F243" s="1179" t="str">
        <f>IF(OR(LEFT(DULIEU!$V235&amp;DULIEU!$M235,LEN('CT131,331'!$M$3))='CT131,331'!$M$3,LEFT(DULIEU!$W235&amp;DULIEU!$M235,LEN('CT131,331'!$M$3))='CT131,331'!$M$3),DULIEU!O235,"")</f>
        <v/>
      </c>
      <c r="G243" s="853" t="str">
        <f>IF(E243="","",IF(LEFT(DULIEU!$V235&amp;DULIEU!$M235,LEN('CT131,331'!$M$3))='CT131,331'!$M$3,DULIEU!$W235,IF(LEFT(DULIEU!$W235&amp;DULIEU!$M235,LEN('CT131,331'!$M$3))='CT131,331'!$M$3,DULIEU!$V235)))</f>
        <v/>
      </c>
      <c r="H243" s="854" t="str">
        <f>IF(LEFT(DULIEU!$V235&amp;DULIEU!$M235,LEN('CT131,331'!$M$3))='CT131,331'!$M$3,DULIEU!$X235,"")</f>
        <v/>
      </c>
      <c r="I243" s="854" t="str">
        <f>IF(LEFT(DULIEU!$W235&amp;DULIEU!$M235,LEN('CT131,331'!$M$3))='CT131,331'!$M$3,DULIEU!$X235,"")</f>
        <v/>
      </c>
      <c r="J243" s="855">
        <f>MAX($J$13+SUBTOTAL(9,$H$15:H243)-SUBTOTAL(9,$I$15:I243)-$K$13,0)</f>
        <v>110001</v>
      </c>
      <c r="K243" s="855">
        <f>MAX($K$13+SUBTOTAL(9,$I$15:I243)-SUBTOTAL(9,$H$15:H243)-$J$13,0)</f>
        <v>0</v>
      </c>
      <c r="L243" s="846" t="str">
        <f t="shared" si="4"/>
        <v/>
      </c>
    </row>
    <row r="244" spans="2:12" hidden="1">
      <c r="B244" s="853" t="str">
        <f>IF(OR(LEFT(DULIEU!$V236&amp;DULIEU!$M236,LEN('CT131,331'!$M$3))='CT131,331'!$M$3,LEFT(DULIEU!$W236&amp;DULIEU!$M236,LEN('CT131,331'!$M$3))='CT131,331'!$M$3),DULIEU!D236,"")</f>
        <v/>
      </c>
      <c r="C244" s="853" t="str">
        <f>IF(OR(LEFT(DULIEU!$V236&amp;DULIEU!$M236,LEN('CT131,331'!$M$3))='CT131,331'!$M$3,LEFT(DULIEU!$W236&amp;DULIEU!$M236,LEN('CT131,331'!$M$3))='CT131,331'!$M$3),DULIEU!H236,"")</f>
        <v/>
      </c>
      <c r="D244" s="853" t="str">
        <f>IF(OR(LEFT(DULIEU!$V236&amp;DULIEU!$M236,LEN('CT131,331'!$M$3))='CT131,331'!$M$3,LEFT(DULIEU!$W236&amp;DULIEU!$M236,LEN('CT131,331'!$M$3))='CT131,331'!$M$3),DULIEU!J236,"")</f>
        <v/>
      </c>
      <c r="E244" s="853" t="str">
        <f>IF(OR(LEFT(DULIEU!$V236&amp;DULIEU!$M236,LEN('CT131,331'!$M$3))='CT131,331'!$M$3,LEFT(DULIEU!$W236&amp;DULIEU!$M236,LEN('CT131,331'!$M$3))='CT131,331'!$M$3),DULIEU!E236,"")</f>
        <v/>
      </c>
      <c r="F244" s="1179" t="str">
        <f>IF(OR(LEFT(DULIEU!$V236&amp;DULIEU!$M236,LEN('CT131,331'!$M$3))='CT131,331'!$M$3,LEFT(DULIEU!$W236&amp;DULIEU!$M236,LEN('CT131,331'!$M$3))='CT131,331'!$M$3),DULIEU!O236,"")</f>
        <v/>
      </c>
      <c r="G244" s="853" t="str">
        <f>IF(E244="","",IF(LEFT(DULIEU!$V236&amp;DULIEU!$M236,LEN('CT131,331'!$M$3))='CT131,331'!$M$3,DULIEU!$W236,IF(LEFT(DULIEU!$W236&amp;DULIEU!$M236,LEN('CT131,331'!$M$3))='CT131,331'!$M$3,DULIEU!$V236)))</f>
        <v/>
      </c>
      <c r="H244" s="854" t="str">
        <f>IF(LEFT(DULIEU!$V236&amp;DULIEU!$M236,LEN('CT131,331'!$M$3))='CT131,331'!$M$3,DULIEU!$X236,"")</f>
        <v/>
      </c>
      <c r="I244" s="854" t="str">
        <f>IF(LEFT(DULIEU!$W236&amp;DULIEU!$M236,LEN('CT131,331'!$M$3))='CT131,331'!$M$3,DULIEU!$X236,"")</f>
        <v/>
      </c>
      <c r="J244" s="855">
        <f>MAX($J$13+SUBTOTAL(9,$H$15:H244)-SUBTOTAL(9,$I$15:I244)-$K$13,0)</f>
        <v>110001</v>
      </c>
      <c r="K244" s="855">
        <f>MAX($K$13+SUBTOTAL(9,$I$15:I244)-SUBTOTAL(9,$H$15:H244)-$J$13,0)</f>
        <v>0</v>
      </c>
      <c r="L244" s="846" t="str">
        <f t="shared" si="4"/>
        <v/>
      </c>
    </row>
    <row r="245" spans="2:12" hidden="1">
      <c r="B245" s="853" t="str">
        <f>IF(OR(LEFT(DULIEU!$V237&amp;DULIEU!$M237,LEN('CT131,331'!$M$3))='CT131,331'!$M$3,LEFT(DULIEU!$W237&amp;DULIEU!$M237,LEN('CT131,331'!$M$3))='CT131,331'!$M$3),DULIEU!D237,"")</f>
        <v/>
      </c>
      <c r="C245" s="853" t="str">
        <f>IF(OR(LEFT(DULIEU!$V237&amp;DULIEU!$M237,LEN('CT131,331'!$M$3))='CT131,331'!$M$3,LEFT(DULIEU!$W237&amp;DULIEU!$M237,LEN('CT131,331'!$M$3))='CT131,331'!$M$3),DULIEU!H237,"")</f>
        <v/>
      </c>
      <c r="D245" s="853" t="str">
        <f>IF(OR(LEFT(DULIEU!$V237&amp;DULIEU!$M237,LEN('CT131,331'!$M$3))='CT131,331'!$M$3,LEFT(DULIEU!$W237&amp;DULIEU!$M237,LEN('CT131,331'!$M$3))='CT131,331'!$M$3),DULIEU!J237,"")</f>
        <v/>
      </c>
      <c r="E245" s="853" t="str">
        <f>IF(OR(LEFT(DULIEU!$V237&amp;DULIEU!$M237,LEN('CT131,331'!$M$3))='CT131,331'!$M$3,LEFT(DULIEU!$W237&amp;DULIEU!$M237,LEN('CT131,331'!$M$3))='CT131,331'!$M$3),DULIEU!E237,"")</f>
        <v/>
      </c>
      <c r="F245" s="1179" t="str">
        <f>IF(OR(LEFT(DULIEU!$V237&amp;DULIEU!$M237,LEN('CT131,331'!$M$3))='CT131,331'!$M$3,LEFT(DULIEU!$W237&amp;DULIEU!$M237,LEN('CT131,331'!$M$3))='CT131,331'!$M$3),DULIEU!O237,"")</f>
        <v/>
      </c>
      <c r="G245" s="853" t="str">
        <f>IF(E245="","",IF(LEFT(DULIEU!$V237&amp;DULIEU!$M237,LEN('CT131,331'!$M$3))='CT131,331'!$M$3,DULIEU!$W237,IF(LEFT(DULIEU!$W237&amp;DULIEU!$M237,LEN('CT131,331'!$M$3))='CT131,331'!$M$3,DULIEU!$V237)))</f>
        <v/>
      </c>
      <c r="H245" s="854" t="str">
        <f>IF(LEFT(DULIEU!$V237&amp;DULIEU!$M237,LEN('CT131,331'!$M$3))='CT131,331'!$M$3,DULIEU!$X237,"")</f>
        <v/>
      </c>
      <c r="I245" s="854" t="str">
        <f>IF(LEFT(DULIEU!$W237&amp;DULIEU!$M237,LEN('CT131,331'!$M$3))='CT131,331'!$M$3,DULIEU!$X237,"")</f>
        <v/>
      </c>
      <c r="J245" s="855">
        <f>MAX($J$13+SUBTOTAL(9,$H$15:H245)-SUBTOTAL(9,$I$15:I245)-$K$13,0)</f>
        <v>110001</v>
      </c>
      <c r="K245" s="855">
        <f>MAX($K$13+SUBTOTAL(9,$I$15:I245)-SUBTOTAL(9,$H$15:H245)-$J$13,0)</f>
        <v>0</v>
      </c>
      <c r="L245" s="846" t="str">
        <f t="shared" si="4"/>
        <v/>
      </c>
    </row>
    <row r="246" spans="2:12" hidden="1">
      <c r="B246" s="853" t="str">
        <f>IF(OR(LEFT(DULIEU!$V238&amp;DULIEU!$M238,LEN('CT131,331'!$M$3))='CT131,331'!$M$3,LEFT(DULIEU!$W238&amp;DULIEU!$M238,LEN('CT131,331'!$M$3))='CT131,331'!$M$3),DULIEU!D238,"")</f>
        <v/>
      </c>
      <c r="C246" s="853" t="str">
        <f>IF(OR(LEFT(DULIEU!$V238&amp;DULIEU!$M238,LEN('CT131,331'!$M$3))='CT131,331'!$M$3,LEFT(DULIEU!$W238&amp;DULIEU!$M238,LEN('CT131,331'!$M$3))='CT131,331'!$M$3),DULIEU!H238,"")</f>
        <v/>
      </c>
      <c r="D246" s="853" t="str">
        <f>IF(OR(LEFT(DULIEU!$V238&amp;DULIEU!$M238,LEN('CT131,331'!$M$3))='CT131,331'!$M$3,LEFT(DULIEU!$W238&amp;DULIEU!$M238,LEN('CT131,331'!$M$3))='CT131,331'!$M$3),DULIEU!J238,"")</f>
        <v/>
      </c>
      <c r="E246" s="853" t="str">
        <f>IF(OR(LEFT(DULIEU!$V238&amp;DULIEU!$M238,LEN('CT131,331'!$M$3))='CT131,331'!$M$3,LEFT(DULIEU!$W238&amp;DULIEU!$M238,LEN('CT131,331'!$M$3))='CT131,331'!$M$3),DULIEU!E238,"")</f>
        <v/>
      </c>
      <c r="F246" s="1179" t="str">
        <f>IF(OR(LEFT(DULIEU!$V238&amp;DULIEU!$M238,LEN('CT131,331'!$M$3))='CT131,331'!$M$3,LEFT(DULIEU!$W238&amp;DULIEU!$M238,LEN('CT131,331'!$M$3))='CT131,331'!$M$3),DULIEU!O238,"")</f>
        <v/>
      </c>
      <c r="G246" s="853" t="str">
        <f>IF(E246="","",IF(LEFT(DULIEU!$V238&amp;DULIEU!$M238,LEN('CT131,331'!$M$3))='CT131,331'!$M$3,DULIEU!$W238,IF(LEFT(DULIEU!$W238&amp;DULIEU!$M238,LEN('CT131,331'!$M$3))='CT131,331'!$M$3,DULIEU!$V238)))</f>
        <v/>
      </c>
      <c r="H246" s="854" t="str">
        <f>IF(LEFT(DULIEU!$V238&amp;DULIEU!$M238,LEN('CT131,331'!$M$3))='CT131,331'!$M$3,DULIEU!$X238,"")</f>
        <v/>
      </c>
      <c r="I246" s="854" t="str">
        <f>IF(LEFT(DULIEU!$W238&amp;DULIEU!$M238,LEN('CT131,331'!$M$3))='CT131,331'!$M$3,DULIEU!$X238,"")</f>
        <v/>
      </c>
      <c r="J246" s="855">
        <f>MAX($J$13+SUBTOTAL(9,$H$15:H246)-SUBTOTAL(9,$I$15:I246)-$K$13,0)</f>
        <v>110001</v>
      </c>
      <c r="K246" s="855">
        <f>MAX($K$13+SUBTOTAL(9,$I$15:I246)-SUBTOTAL(9,$H$15:H246)-$J$13,0)</f>
        <v>0</v>
      </c>
      <c r="L246" s="846" t="str">
        <f t="shared" si="4"/>
        <v/>
      </c>
    </row>
    <row r="247" spans="2:12" hidden="1">
      <c r="B247" s="853" t="str">
        <f>IF(OR(LEFT(DULIEU!$V239&amp;DULIEU!$M239,LEN('CT131,331'!$M$3))='CT131,331'!$M$3,LEFT(DULIEU!$W239&amp;DULIEU!$M239,LEN('CT131,331'!$M$3))='CT131,331'!$M$3),DULIEU!D239,"")</f>
        <v/>
      </c>
      <c r="C247" s="853" t="str">
        <f>IF(OR(LEFT(DULIEU!$V239&amp;DULIEU!$M239,LEN('CT131,331'!$M$3))='CT131,331'!$M$3,LEFT(DULIEU!$W239&amp;DULIEU!$M239,LEN('CT131,331'!$M$3))='CT131,331'!$M$3),DULIEU!H239,"")</f>
        <v/>
      </c>
      <c r="D247" s="853" t="str">
        <f>IF(OR(LEFT(DULIEU!$V239&amp;DULIEU!$M239,LEN('CT131,331'!$M$3))='CT131,331'!$M$3,LEFT(DULIEU!$W239&amp;DULIEU!$M239,LEN('CT131,331'!$M$3))='CT131,331'!$M$3),DULIEU!J239,"")</f>
        <v/>
      </c>
      <c r="E247" s="853" t="str">
        <f>IF(OR(LEFT(DULIEU!$V239&amp;DULIEU!$M239,LEN('CT131,331'!$M$3))='CT131,331'!$M$3,LEFT(DULIEU!$W239&amp;DULIEU!$M239,LEN('CT131,331'!$M$3))='CT131,331'!$M$3),DULIEU!E239,"")</f>
        <v/>
      </c>
      <c r="F247" s="1179" t="str">
        <f>IF(OR(LEFT(DULIEU!$V239&amp;DULIEU!$M239,LEN('CT131,331'!$M$3))='CT131,331'!$M$3,LEFT(DULIEU!$W239&amp;DULIEU!$M239,LEN('CT131,331'!$M$3))='CT131,331'!$M$3),DULIEU!O239,"")</f>
        <v/>
      </c>
      <c r="G247" s="853" t="str">
        <f>IF(E247="","",IF(LEFT(DULIEU!$V239&amp;DULIEU!$M239,LEN('CT131,331'!$M$3))='CT131,331'!$M$3,DULIEU!$W239,IF(LEFT(DULIEU!$W239&amp;DULIEU!$M239,LEN('CT131,331'!$M$3))='CT131,331'!$M$3,DULIEU!$V239)))</f>
        <v/>
      </c>
      <c r="H247" s="854" t="str">
        <f>IF(LEFT(DULIEU!$V239&amp;DULIEU!$M239,LEN('CT131,331'!$M$3))='CT131,331'!$M$3,DULIEU!$X239,"")</f>
        <v/>
      </c>
      <c r="I247" s="854" t="str">
        <f>IF(LEFT(DULIEU!$W239&amp;DULIEU!$M239,LEN('CT131,331'!$M$3))='CT131,331'!$M$3,DULIEU!$X239,"")</f>
        <v/>
      </c>
      <c r="J247" s="855">
        <f>MAX($J$13+SUBTOTAL(9,$H$15:H247)-SUBTOTAL(9,$I$15:I247)-$K$13,0)</f>
        <v>110001</v>
      </c>
      <c r="K247" s="855">
        <f>MAX($K$13+SUBTOTAL(9,$I$15:I247)-SUBTOTAL(9,$H$15:H247)-$J$13,0)</f>
        <v>0</v>
      </c>
      <c r="L247" s="846" t="str">
        <f t="shared" si="4"/>
        <v/>
      </c>
    </row>
    <row r="248" spans="2:12" hidden="1">
      <c r="B248" s="853" t="str">
        <f>IF(OR(LEFT(DULIEU!$V240&amp;DULIEU!$M240,LEN('CT131,331'!$M$3))='CT131,331'!$M$3,LEFT(DULIEU!$W240&amp;DULIEU!$M240,LEN('CT131,331'!$M$3))='CT131,331'!$M$3),DULIEU!D240,"")</f>
        <v/>
      </c>
      <c r="C248" s="853" t="str">
        <f>IF(OR(LEFT(DULIEU!$V240&amp;DULIEU!$M240,LEN('CT131,331'!$M$3))='CT131,331'!$M$3,LEFT(DULIEU!$W240&amp;DULIEU!$M240,LEN('CT131,331'!$M$3))='CT131,331'!$M$3),DULIEU!H240,"")</f>
        <v/>
      </c>
      <c r="D248" s="853" t="str">
        <f>IF(OR(LEFT(DULIEU!$V240&amp;DULIEU!$M240,LEN('CT131,331'!$M$3))='CT131,331'!$M$3,LEFT(DULIEU!$W240&amp;DULIEU!$M240,LEN('CT131,331'!$M$3))='CT131,331'!$M$3),DULIEU!J240,"")</f>
        <v/>
      </c>
      <c r="E248" s="853" t="str">
        <f>IF(OR(LEFT(DULIEU!$V240&amp;DULIEU!$M240,LEN('CT131,331'!$M$3))='CT131,331'!$M$3,LEFT(DULIEU!$W240&amp;DULIEU!$M240,LEN('CT131,331'!$M$3))='CT131,331'!$M$3),DULIEU!E240,"")</f>
        <v/>
      </c>
      <c r="F248" s="1179" t="str">
        <f>IF(OR(LEFT(DULIEU!$V240&amp;DULIEU!$M240,LEN('CT131,331'!$M$3))='CT131,331'!$M$3,LEFT(DULIEU!$W240&amp;DULIEU!$M240,LEN('CT131,331'!$M$3))='CT131,331'!$M$3),DULIEU!O240,"")</f>
        <v/>
      </c>
      <c r="G248" s="853" t="str">
        <f>IF(E248="","",IF(LEFT(DULIEU!$V240&amp;DULIEU!$M240,LEN('CT131,331'!$M$3))='CT131,331'!$M$3,DULIEU!$W240,IF(LEFT(DULIEU!$W240&amp;DULIEU!$M240,LEN('CT131,331'!$M$3))='CT131,331'!$M$3,DULIEU!$V240)))</f>
        <v/>
      </c>
      <c r="H248" s="854" t="str">
        <f>IF(LEFT(DULIEU!$V240&amp;DULIEU!$M240,LEN('CT131,331'!$M$3))='CT131,331'!$M$3,DULIEU!$X240,"")</f>
        <v/>
      </c>
      <c r="I248" s="854" t="str">
        <f>IF(LEFT(DULIEU!$W240&amp;DULIEU!$M240,LEN('CT131,331'!$M$3))='CT131,331'!$M$3,DULIEU!$X240,"")</f>
        <v/>
      </c>
      <c r="J248" s="855">
        <f>MAX($J$13+SUBTOTAL(9,$H$15:H248)-SUBTOTAL(9,$I$15:I248)-$K$13,0)</f>
        <v>110001</v>
      </c>
      <c r="K248" s="855">
        <f>MAX($K$13+SUBTOTAL(9,$I$15:I248)-SUBTOTAL(9,$H$15:H248)-$J$13,0)</f>
        <v>0</v>
      </c>
      <c r="L248" s="846" t="str">
        <f t="shared" si="4"/>
        <v/>
      </c>
    </row>
    <row r="249" spans="2:12" hidden="1">
      <c r="B249" s="853" t="str">
        <f>IF(OR(LEFT(DULIEU!$V241&amp;DULIEU!$M241,LEN('CT131,331'!$M$3))='CT131,331'!$M$3,LEFT(DULIEU!$W241&amp;DULIEU!$M241,LEN('CT131,331'!$M$3))='CT131,331'!$M$3),DULIEU!D241,"")</f>
        <v/>
      </c>
      <c r="C249" s="853" t="str">
        <f>IF(OR(LEFT(DULIEU!$V241&amp;DULIEU!$M241,LEN('CT131,331'!$M$3))='CT131,331'!$M$3,LEFT(DULIEU!$W241&amp;DULIEU!$M241,LEN('CT131,331'!$M$3))='CT131,331'!$M$3),DULIEU!H241,"")</f>
        <v/>
      </c>
      <c r="D249" s="853" t="str">
        <f>IF(OR(LEFT(DULIEU!$V241&amp;DULIEU!$M241,LEN('CT131,331'!$M$3))='CT131,331'!$M$3,LEFT(DULIEU!$W241&amp;DULIEU!$M241,LEN('CT131,331'!$M$3))='CT131,331'!$M$3),DULIEU!J241,"")</f>
        <v/>
      </c>
      <c r="E249" s="853" t="str">
        <f>IF(OR(LEFT(DULIEU!$V241&amp;DULIEU!$M241,LEN('CT131,331'!$M$3))='CT131,331'!$M$3,LEFT(DULIEU!$W241&amp;DULIEU!$M241,LEN('CT131,331'!$M$3))='CT131,331'!$M$3),DULIEU!E241,"")</f>
        <v/>
      </c>
      <c r="F249" s="1179" t="str">
        <f>IF(OR(LEFT(DULIEU!$V241&amp;DULIEU!$M241,LEN('CT131,331'!$M$3))='CT131,331'!$M$3,LEFT(DULIEU!$W241&amp;DULIEU!$M241,LEN('CT131,331'!$M$3))='CT131,331'!$M$3),DULIEU!O241,"")</f>
        <v/>
      </c>
      <c r="G249" s="853" t="str">
        <f>IF(E249="","",IF(LEFT(DULIEU!$V241&amp;DULIEU!$M241,LEN('CT131,331'!$M$3))='CT131,331'!$M$3,DULIEU!$W241,IF(LEFT(DULIEU!$W241&amp;DULIEU!$M241,LEN('CT131,331'!$M$3))='CT131,331'!$M$3,DULIEU!$V241)))</f>
        <v/>
      </c>
      <c r="H249" s="854" t="str">
        <f>IF(LEFT(DULIEU!$V241&amp;DULIEU!$M241,LEN('CT131,331'!$M$3))='CT131,331'!$M$3,DULIEU!$X241,"")</f>
        <v/>
      </c>
      <c r="I249" s="854" t="str">
        <f>IF(LEFT(DULIEU!$W241&amp;DULIEU!$M241,LEN('CT131,331'!$M$3))='CT131,331'!$M$3,DULIEU!$X241,"")</f>
        <v/>
      </c>
      <c r="J249" s="855">
        <f>MAX($J$13+SUBTOTAL(9,$H$15:H249)-SUBTOTAL(9,$I$15:I249)-$K$13,0)</f>
        <v>110001</v>
      </c>
      <c r="K249" s="855">
        <f>MAX($K$13+SUBTOTAL(9,$I$15:I249)-SUBTOTAL(9,$H$15:H249)-$J$13,0)</f>
        <v>0</v>
      </c>
      <c r="L249" s="846" t="str">
        <f t="shared" si="4"/>
        <v/>
      </c>
    </row>
    <row r="250" spans="2:12" hidden="1">
      <c r="B250" s="853" t="str">
        <f>IF(OR(LEFT(DULIEU!$V242&amp;DULIEU!$M242,LEN('CT131,331'!$M$3))='CT131,331'!$M$3,LEFT(DULIEU!$W242&amp;DULIEU!$M242,LEN('CT131,331'!$M$3))='CT131,331'!$M$3),DULIEU!D242,"")</f>
        <v/>
      </c>
      <c r="C250" s="853" t="str">
        <f>IF(OR(LEFT(DULIEU!$V242&amp;DULIEU!$M242,LEN('CT131,331'!$M$3))='CT131,331'!$M$3,LEFT(DULIEU!$W242&amp;DULIEU!$M242,LEN('CT131,331'!$M$3))='CT131,331'!$M$3),DULIEU!H242,"")</f>
        <v/>
      </c>
      <c r="D250" s="853" t="str">
        <f>IF(OR(LEFT(DULIEU!$V242&amp;DULIEU!$M242,LEN('CT131,331'!$M$3))='CT131,331'!$M$3,LEFT(DULIEU!$W242&amp;DULIEU!$M242,LEN('CT131,331'!$M$3))='CT131,331'!$M$3),DULIEU!J242,"")</f>
        <v/>
      </c>
      <c r="E250" s="853" t="str">
        <f>IF(OR(LEFT(DULIEU!$V242&amp;DULIEU!$M242,LEN('CT131,331'!$M$3))='CT131,331'!$M$3,LEFT(DULIEU!$W242&amp;DULIEU!$M242,LEN('CT131,331'!$M$3))='CT131,331'!$M$3),DULIEU!E242,"")</f>
        <v/>
      </c>
      <c r="F250" s="1179" t="str">
        <f>IF(OR(LEFT(DULIEU!$V242&amp;DULIEU!$M242,LEN('CT131,331'!$M$3))='CT131,331'!$M$3,LEFT(DULIEU!$W242&amp;DULIEU!$M242,LEN('CT131,331'!$M$3))='CT131,331'!$M$3),DULIEU!O242,"")</f>
        <v/>
      </c>
      <c r="G250" s="853" t="str">
        <f>IF(E250="","",IF(LEFT(DULIEU!$V242&amp;DULIEU!$M242,LEN('CT131,331'!$M$3))='CT131,331'!$M$3,DULIEU!$W242,IF(LEFT(DULIEU!$W242&amp;DULIEU!$M242,LEN('CT131,331'!$M$3))='CT131,331'!$M$3,DULIEU!$V242)))</f>
        <v/>
      </c>
      <c r="H250" s="854" t="str">
        <f>IF(LEFT(DULIEU!$V242&amp;DULIEU!$M242,LEN('CT131,331'!$M$3))='CT131,331'!$M$3,DULIEU!$X242,"")</f>
        <v/>
      </c>
      <c r="I250" s="854" t="str">
        <f>IF(LEFT(DULIEU!$W242&amp;DULIEU!$M242,LEN('CT131,331'!$M$3))='CT131,331'!$M$3,DULIEU!$X242,"")</f>
        <v/>
      </c>
      <c r="J250" s="855">
        <f>MAX($J$13+SUBTOTAL(9,$H$15:H250)-SUBTOTAL(9,$I$15:I250)-$K$13,0)</f>
        <v>110001</v>
      </c>
      <c r="K250" s="855">
        <f>MAX($K$13+SUBTOTAL(9,$I$15:I250)-SUBTOTAL(9,$H$15:H250)-$J$13,0)</f>
        <v>0</v>
      </c>
      <c r="L250" s="846" t="str">
        <f t="shared" si="4"/>
        <v/>
      </c>
    </row>
    <row r="251" spans="2:12" hidden="1">
      <c r="B251" s="853" t="str">
        <f>IF(OR(LEFT(DULIEU!$V243&amp;DULIEU!$M243,LEN('CT131,331'!$M$3))='CT131,331'!$M$3,LEFT(DULIEU!$W243&amp;DULIEU!$M243,LEN('CT131,331'!$M$3))='CT131,331'!$M$3),DULIEU!D243,"")</f>
        <v/>
      </c>
      <c r="C251" s="853" t="str">
        <f>IF(OR(LEFT(DULIEU!$V243&amp;DULIEU!$M243,LEN('CT131,331'!$M$3))='CT131,331'!$M$3,LEFT(DULIEU!$W243&amp;DULIEU!$M243,LEN('CT131,331'!$M$3))='CT131,331'!$M$3),DULIEU!H243,"")</f>
        <v/>
      </c>
      <c r="D251" s="853" t="str">
        <f>IF(OR(LEFT(DULIEU!$V243&amp;DULIEU!$M243,LEN('CT131,331'!$M$3))='CT131,331'!$M$3,LEFT(DULIEU!$W243&amp;DULIEU!$M243,LEN('CT131,331'!$M$3))='CT131,331'!$M$3),DULIEU!J243,"")</f>
        <v/>
      </c>
      <c r="E251" s="853" t="str">
        <f>IF(OR(LEFT(DULIEU!$V243&amp;DULIEU!$M243,LEN('CT131,331'!$M$3))='CT131,331'!$M$3,LEFT(DULIEU!$W243&amp;DULIEU!$M243,LEN('CT131,331'!$M$3))='CT131,331'!$M$3),DULIEU!E243,"")</f>
        <v/>
      </c>
      <c r="F251" s="1179" t="str">
        <f>IF(OR(LEFT(DULIEU!$V243&amp;DULIEU!$M243,LEN('CT131,331'!$M$3))='CT131,331'!$M$3,LEFT(DULIEU!$W243&amp;DULIEU!$M243,LEN('CT131,331'!$M$3))='CT131,331'!$M$3),DULIEU!O243,"")</f>
        <v/>
      </c>
      <c r="G251" s="853" t="str">
        <f>IF(E251="","",IF(LEFT(DULIEU!$V243&amp;DULIEU!$M243,LEN('CT131,331'!$M$3))='CT131,331'!$M$3,DULIEU!$W243,IF(LEFT(DULIEU!$W243&amp;DULIEU!$M243,LEN('CT131,331'!$M$3))='CT131,331'!$M$3,DULIEU!$V243)))</f>
        <v/>
      </c>
      <c r="H251" s="854" t="str">
        <f>IF(LEFT(DULIEU!$V243&amp;DULIEU!$M243,LEN('CT131,331'!$M$3))='CT131,331'!$M$3,DULIEU!$X243,"")</f>
        <v/>
      </c>
      <c r="I251" s="854" t="str">
        <f>IF(LEFT(DULIEU!$W243&amp;DULIEU!$M243,LEN('CT131,331'!$M$3))='CT131,331'!$M$3,DULIEU!$X243,"")</f>
        <v/>
      </c>
      <c r="J251" s="855">
        <f>MAX($J$13+SUBTOTAL(9,$H$15:H251)-SUBTOTAL(9,$I$15:I251)-$K$13,0)</f>
        <v>110001</v>
      </c>
      <c r="K251" s="855">
        <f>MAX($K$13+SUBTOTAL(9,$I$15:I251)-SUBTOTAL(9,$H$15:H251)-$J$13,0)</f>
        <v>0</v>
      </c>
      <c r="L251" s="846" t="str">
        <f t="shared" si="4"/>
        <v/>
      </c>
    </row>
    <row r="252" spans="2:12" hidden="1">
      <c r="B252" s="853" t="str">
        <f>IF(OR(LEFT(DULIEU!$V244&amp;DULIEU!$M244,LEN('CT131,331'!$M$3))='CT131,331'!$M$3,LEFT(DULIEU!$W244&amp;DULIEU!$M244,LEN('CT131,331'!$M$3))='CT131,331'!$M$3),DULIEU!D244,"")</f>
        <v/>
      </c>
      <c r="C252" s="853" t="str">
        <f>IF(OR(LEFT(DULIEU!$V244&amp;DULIEU!$M244,LEN('CT131,331'!$M$3))='CT131,331'!$M$3,LEFT(DULIEU!$W244&amp;DULIEU!$M244,LEN('CT131,331'!$M$3))='CT131,331'!$M$3),DULIEU!H244,"")</f>
        <v/>
      </c>
      <c r="D252" s="853" t="str">
        <f>IF(OR(LEFT(DULIEU!$V244&amp;DULIEU!$M244,LEN('CT131,331'!$M$3))='CT131,331'!$M$3,LEFT(DULIEU!$W244&amp;DULIEU!$M244,LEN('CT131,331'!$M$3))='CT131,331'!$M$3),DULIEU!J244,"")</f>
        <v/>
      </c>
      <c r="E252" s="853" t="str">
        <f>IF(OR(LEFT(DULIEU!$V244&amp;DULIEU!$M244,LEN('CT131,331'!$M$3))='CT131,331'!$M$3,LEFT(DULIEU!$W244&amp;DULIEU!$M244,LEN('CT131,331'!$M$3))='CT131,331'!$M$3),DULIEU!E244,"")</f>
        <v/>
      </c>
      <c r="F252" s="1179" t="str">
        <f>IF(OR(LEFT(DULIEU!$V244&amp;DULIEU!$M244,LEN('CT131,331'!$M$3))='CT131,331'!$M$3,LEFT(DULIEU!$W244&amp;DULIEU!$M244,LEN('CT131,331'!$M$3))='CT131,331'!$M$3),DULIEU!O244,"")</f>
        <v/>
      </c>
      <c r="G252" s="853" t="str">
        <f>IF(E252="","",IF(LEFT(DULIEU!$V244&amp;DULIEU!$M244,LEN('CT131,331'!$M$3))='CT131,331'!$M$3,DULIEU!$W244,IF(LEFT(DULIEU!$W244&amp;DULIEU!$M244,LEN('CT131,331'!$M$3))='CT131,331'!$M$3,DULIEU!$V244)))</f>
        <v/>
      </c>
      <c r="H252" s="854" t="str">
        <f>IF(LEFT(DULIEU!$V244&amp;DULIEU!$M244,LEN('CT131,331'!$M$3))='CT131,331'!$M$3,DULIEU!$X244,"")</f>
        <v/>
      </c>
      <c r="I252" s="854" t="str">
        <f>IF(LEFT(DULIEU!$W244&amp;DULIEU!$M244,LEN('CT131,331'!$M$3))='CT131,331'!$M$3,DULIEU!$X244,"")</f>
        <v/>
      </c>
      <c r="J252" s="855">
        <f>MAX($J$13+SUBTOTAL(9,$H$15:H252)-SUBTOTAL(9,$I$15:I252)-$K$13,0)</f>
        <v>110001</v>
      </c>
      <c r="K252" s="855">
        <f>MAX($K$13+SUBTOTAL(9,$I$15:I252)-SUBTOTAL(9,$H$15:H252)-$J$13,0)</f>
        <v>0</v>
      </c>
      <c r="L252" s="846" t="str">
        <f t="shared" si="4"/>
        <v/>
      </c>
    </row>
    <row r="253" spans="2:12" hidden="1">
      <c r="B253" s="853" t="str">
        <f>IF(OR(LEFT(DULIEU!$V245&amp;DULIEU!$M245,LEN('CT131,331'!$M$3))='CT131,331'!$M$3,LEFT(DULIEU!$W245&amp;DULIEU!$M245,LEN('CT131,331'!$M$3))='CT131,331'!$M$3),DULIEU!D245,"")</f>
        <v/>
      </c>
      <c r="C253" s="853" t="str">
        <f>IF(OR(LEFT(DULIEU!$V245&amp;DULIEU!$M245,LEN('CT131,331'!$M$3))='CT131,331'!$M$3,LEFT(DULIEU!$W245&amp;DULIEU!$M245,LEN('CT131,331'!$M$3))='CT131,331'!$M$3),DULIEU!H245,"")</f>
        <v/>
      </c>
      <c r="D253" s="853" t="str">
        <f>IF(OR(LEFT(DULIEU!$V245&amp;DULIEU!$M245,LEN('CT131,331'!$M$3))='CT131,331'!$M$3,LEFT(DULIEU!$W245&amp;DULIEU!$M245,LEN('CT131,331'!$M$3))='CT131,331'!$M$3),DULIEU!J245,"")</f>
        <v/>
      </c>
      <c r="E253" s="853" t="str">
        <f>IF(OR(LEFT(DULIEU!$V245&amp;DULIEU!$M245,LEN('CT131,331'!$M$3))='CT131,331'!$M$3,LEFT(DULIEU!$W245&amp;DULIEU!$M245,LEN('CT131,331'!$M$3))='CT131,331'!$M$3),DULIEU!E245,"")</f>
        <v/>
      </c>
      <c r="F253" s="1179" t="str">
        <f>IF(OR(LEFT(DULIEU!$V245&amp;DULIEU!$M245,LEN('CT131,331'!$M$3))='CT131,331'!$M$3,LEFT(DULIEU!$W245&amp;DULIEU!$M245,LEN('CT131,331'!$M$3))='CT131,331'!$M$3),DULIEU!O245,"")</f>
        <v/>
      </c>
      <c r="G253" s="853" t="str">
        <f>IF(E253="","",IF(LEFT(DULIEU!$V245&amp;DULIEU!$M245,LEN('CT131,331'!$M$3))='CT131,331'!$M$3,DULIEU!$W245,IF(LEFT(DULIEU!$W245&amp;DULIEU!$M245,LEN('CT131,331'!$M$3))='CT131,331'!$M$3,DULIEU!$V245)))</f>
        <v/>
      </c>
      <c r="H253" s="854" t="str">
        <f>IF(LEFT(DULIEU!$V245&amp;DULIEU!$M245,LEN('CT131,331'!$M$3))='CT131,331'!$M$3,DULIEU!$X245,"")</f>
        <v/>
      </c>
      <c r="I253" s="854" t="str">
        <f>IF(LEFT(DULIEU!$W245&amp;DULIEU!$M245,LEN('CT131,331'!$M$3))='CT131,331'!$M$3,DULIEU!$X245,"")</f>
        <v/>
      </c>
      <c r="J253" s="855">
        <f>MAX($J$13+SUBTOTAL(9,$H$15:H253)-SUBTOTAL(9,$I$15:I253)-$K$13,0)</f>
        <v>110001</v>
      </c>
      <c r="K253" s="855">
        <f>MAX($K$13+SUBTOTAL(9,$I$15:I253)-SUBTOTAL(9,$H$15:H253)-$J$13,0)</f>
        <v>0</v>
      </c>
      <c r="L253" s="846" t="str">
        <f t="shared" si="4"/>
        <v/>
      </c>
    </row>
    <row r="254" spans="2:12" hidden="1">
      <c r="B254" s="853" t="str">
        <f>IF(OR(LEFT(DULIEU!$V246&amp;DULIEU!$M246,LEN('CT131,331'!$M$3))='CT131,331'!$M$3,LEFT(DULIEU!$W246&amp;DULIEU!$M246,LEN('CT131,331'!$M$3))='CT131,331'!$M$3),DULIEU!D246,"")</f>
        <v/>
      </c>
      <c r="C254" s="853" t="str">
        <f>IF(OR(LEFT(DULIEU!$V246&amp;DULIEU!$M246,LEN('CT131,331'!$M$3))='CT131,331'!$M$3,LEFT(DULIEU!$W246&amp;DULIEU!$M246,LEN('CT131,331'!$M$3))='CT131,331'!$M$3),DULIEU!H246,"")</f>
        <v/>
      </c>
      <c r="D254" s="853" t="str">
        <f>IF(OR(LEFT(DULIEU!$V246&amp;DULIEU!$M246,LEN('CT131,331'!$M$3))='CT131,331'!$M$3,LEFT(DULIEU!$W246&amp;DULIEU!$M246,LEN('CT131,331'!$M$3))='CT131,331'!$M$3),DULIEU!J246,"")</f>
        <v/>
      </c>
      <c r="E254" s="853" t="str">
        <f>IF(OR(LEFT(DULIEU!$V246&amp;DULIEU!$M246,LEN('CT131,331'!$M$3))='CT131,331'!$M$3,LEFT(DULIEU!$W246&amp;DULIEU!$M246,LEN('CT131,331'!$M$3))='CT131,331'!$M$3),DULIEU!E246,"")</f>
        <v/>
      </c>
      <c r="F254" s="1179" t="str">
        <f>IF(OR(LEFT(DULIEU!$V246&amp;DULIEU!$M246,LEN('CT131,331'!$M$3))='CT131,331'!$M$3,LEFT(DULIEU!$W246&amp;DULIEU!$M246,LEN('CT131,331'!$M$3))='CT131,331'!$M$3),DULIEU!O246,"")</f>
        <v/>
      </c>
      <c r="G254" s="853" t="str">
        <f>IF(E254="","",IF(LEFT(DULIEU!$V246&amp;DULIEU!$M246,LEN('CT131,331'!$M$3))='CT131,331'!$M$3,DULIEU!$W246,IF(LEFT(DULIEU!$W246&amp;DULIEU!$M246,LEN('CT131,331'!$M$3))='CT131,331'!$M$3,DULIEU!$V246)))</f>
        <v/>
      </c>
      <c r="H254" s="854" t="str">
        <f>IF(LEFT(DULIEU!$V246&amp;DULIEU!$M246,LEN('CT131,331'!$M$3))='CT131,331'!$M$3,DULIEU!$X246,"")</f>
        <v/>
      </c>
      <c r="I254" s="854" t="str">
        <f>IF(LEFT(DULIEU!$W246&amp;DULIEU!$M246,LEN('CT131,331'!$M$3))='CT131,331'!$M$3,DULIEU!$X246,"")</f>
        <v/>
      </c>
      <c r="J254" s="855">
        <f>MAX($J$13+SUBTOTAL(9,$H$15:H254)-SUBTOTAL(9,$I$15:I254)-$K$13,0)</f>
        <v>110001</v>
      </c>
      <c r="K254" s="855">
        <f>MAX($K$13+SUBTOTAL(9,$I$15:I254)-SUBTOTAL(9,$H$15:H254)-$J$13,0)</f>
        <v>0</v>
      </c>
      <c r="L254" s="846" t="str">
        <f t="shared" si="4"/>
        <v/>
      </c>
    </row>
    <row r="255" spans="2:12" hidden="1">
      <c r="B255" s="853" t="str">
        <f>IF(OR(LEFT(DULIEU!$V247&amp;DULIEU!$M247,LEN('CT131,331'!$M$3))='CT131,331'!$M$3,LEFT(DULIEU!$W247&amp;DULIEU!$M247,LEN('CT131,331'!$M$3))='CT131,331'!$M$3),DULIEU!D247,"")</f>
        <v/>
      </c>
      <c r="C255" s="853" t="str">
        <f>IF(OR(LEFT(DULIEU!$V247&amp;DULIEU!$M247,LEN('CT131,331'!$M$3))='CT131,331'!$M$3,LEFT(DULIEU!$W247&amp;DULIEU!$M247,LEN('CT131,331'!$M$3))='CT131,331'!$M$3),DULIEU!H247,"")</f>
        <v/>
      </c>
      <c r="D255" s="853" t="str">
        <f>IF(OR(LEFT(DULIEU!$V247&amp;DULIEU!$M247,LEN('CT131,331'!$M$3))='CT131,331'!$M$3,LEFT(DULIEU!$W247&amp;DULIEU!$M247,LEN('CT131,331'!$M$3))='CT131,331'!$M$3),DULIEU!J247,"")</f>
        <v/>
      </c>
      <c r="E255" s="853" t="str">
        <f>IF(OR(LEFT(DULIEU!$V247&amp;DULIEU!$M247,LEN('CT131,331'!$M$3))='CT131,331'!$M$3,LEFT(DULIEU!$W247&amp;DULIEU!$M247,LEN('CT131,331'!$M$3))='CT131,331'!$M$3),DULIEU!E247,"")</f>
        <v/>
      </c>
      <c r="F255" s="1179" t="str">
        <f>IF(OR(LEFT(DULIEU!$V247&amp;DULIEU!$M247,LEN('CT131,331'!$M$3))='CT131,331'!$M$3,LEFT(DULIEU!$W247&amp;DULIEU!$M247,LEN('CT131,331'!$M$3))='CT131,331'!$M$3),DULIEU!O247,"")</f>
        <v/>
      </c>
      <c r="G255" s="853" t="str">
        <f>IF(E255="","",IF(LEFT(DULIEU!$V247&amp;DULIEU!$M247,LEN('CT131,331'!$M$3))='CT131,331'!$M$3,DULIEU!$W247,IF(LEFT(DULIEU!$W247&amp;DULIEU!$M247,LEN('CT131,331'!$M$3))='CT131,331'!$M$3,DULIEU!$V247)))</f>
        <v/>
      </c>
      <c r="H255" s="854" t="str">
        <f>IF(LEFT(DULIEU!$V247&amp;DULIEU!$M247,LEN('CT131,331'!$M$3))='CT131,331'!$M$3,DULIEU!$X247,"")</f>
        <v/>
      </c>
      <c r="I255" s="854" t="str">
        <f>IF(LEFT(DULIEU!$W247&amp;DULIEU!$M247,LEN('CT131,331'!$M$3))='CT131,331'!$M$3,DULIEU!$X247,"")</f>
        <v/>
      </c>
      <c r="J255" s="855">
        <f>MAX($J$13+SUBTOTAL(9,$H$15:H255)-SUBTOTAL(9,$I$15:I255)-$K$13,0)</f>
        <v>110001</v>
      </c>
      <c r="K255" s="855">
        <f>MAX($K$13+SUBTOTAL(9,$I$15:I255)-SUBTOTAL(9,$H$15:H255)-$J$13,0)</f>
        <v>0</v>
      </c>
      <c r="L255" s="846" t="str">
        <f t="shared" si="4"/>
        <v/>
      </c>
    </row>
    <row r="256" spans="2:12" hidden="1">
      <c r="B256" s="853" t="str">
        <f>IF(OR(LEFT(DULIEU!$V248&amp;DULIEU!$M248,LEN('CT131,331'!$M$3))='CT131,331'!$M$3,LEFT(DULIEU!$W248&amp;DULIEU!$M248,LEN('CT131,331'!$M$3))='CT131,331'!$M$3),DULIEU!D248,"")</f>
        <v/>
      </c>
      <c r="C256" s="853" t="str">
        <f>IF(OR(LEFT(DULIEU!$V248&amp;DULIEU!$M248,LEN('CT131,331'!$M$3))='CT131,331'!$M$3,LEFT(DULIEU!$W248&amp;DULIEU!$M248,LEN('CT131,331'!$M$3))='CT131,331'!$M$3),DULIEU!H248,"")</f>
        <v/>
      </c>
      <c r="D256" s="853" t="str">
        <f>IF(OR(LEFT(DULIEU!$V248&amp;DULIEU!$M248,LEN('CT131,331'!$M$3))='CT131,331'!$M$3,LEFT(DULIEU!$W248&amp;DULIEU!$M248,LEN('CT131,331'!$M$3))='CT131,331'!$M$3),DULIEU!J248,"")</f>
        <v/>
      </c>
      <c r="E256" s="853" t="str">
        <f>IF(OR(LEFT(DULIEU!$V248&amp;DULIEU!$M248,LEN('CT131,331'!$M$3))='CT131,331'!$M$3,LEFT(DULIEU!$W248&amp;DULIEU!$M248,LEN('CT131,331'!$M$3))='CT131,331'!$M$3),DULIEU!E248,"")</f>
        <v/>
      </c>
      <c r="F256" s="1179" t="str">
        <f>IF(OR(LEFT(DULIEU!$V248&amp;DULIEU!$M248,LEN('CT131,331'!$M$3))='CT131,331'!$M$3,LEFT(DULIEU!$W248&amp;DULIEU!$M248,LEN('CT131,331'!$M$3))='CT131,331'!$M$3),DULIEU!O248,"")</f>
        <v/>
      </c>
      <c r="G256" s="853" t="str">
        <f>IF(E256="","",IF(LEFT(DULIEU!$V248&amp;DULIEU!$M248,LEN('CT131,331'!$M$3))='CT131,331'!$M$3,DULIEU!$W248,IF(LEFT(DULIEU!$W248&amp;DULIEU!$M248,LEN('CT131,331'!$M$3))='CT131,331'!$M$3,DULIEU!$V248)))</f>
        <v/>
      </c>
      <c r="H256" s="854" t="str">
        <f>IF(LEFT(DULIEU!$V248&amp;DULIEU!$M248,LEN('CT131,331'!$M$3))='CT131,331'!$M$3,DULIEU!$X248,"")</f>
        <v/>
      </c>
      <c r="I256" s="854" t="str">
        <f>IF(LEFT(DULIEU!$W248&amp;DULIEU!$M248,LEN('CT131,331'!$M$3))='CT131,331'!$M$3,DULIEU!$X248,"")</f>
        <v/>
      </c>
      <c r="J256" s="855">
        <f>MAX($J$13+SUBTOTAL(9,$H$15:H256)-SUBTOTAL(9,$I$15:I256)-$K$13,0)</f>
        <v>110001</v>
      </c>
      <c r="K256" s="855">
        <f>MAX($K$13+SUBTOTAL(9,$I$15:I256)-SUBTOTAL(9,$H$15:H256)-$J$13,0)</f>
        <v>0</v>
      </c>
      <c r="L256" s="846" t="str">
        <f t="shared" si="4"/>
        <v/>
      </c>
    </row>
    <row r="257" spans="2:12" hidden="1">
      <c r="B257" s="853" t="str">
        <f>IF(OR(LEFT(DULIEU!$V249&amp;DULIEU!$M249,LEN('CT131,331'!$M$3))='CT131,331'!$M$3,LEFT(DULIEU!$W249&amp;DULIEU!$M249,LEN('CT131,331'!$M$3))='CT131,331'!$M$3),DULIEU!D249,"")</f>
        <v/>
      </c>
      <c r="C257" s="853" t="str">
        <f>IF(OR(LEFT(DULIEU!$V249&amp;DULIEU!$M249,LEN('CT131,331'!$M$3))='CT131,331'!$M$3,LEFT(DULIEU!$W249&amp;DULIEU!$M249,LEN('CT131,331'!$M$3))='CT131,331'!$M$3),DULIEU!H249,"")</f>
        <v/>
      </c>
      <c r="D257" s="853" t="str">
        <f>IF(OR(LEFT(DULIEU!$V249&amp;DULIEU!$M249,LEN('CT131,331'!$M$3))='CT131,331'!$M$3,LEFT(DULIEU!$W249&amp;DULIEU!$M249,LEN('CT131,331'!$M$3))='CT131,331'!$M$3),DULIEU!J249,"")</f>
        <v/>
      </c>
      <c r="E257" s="853" t="str">
        <f>IF(OR(LEFT(DULIEU!$V249&amp;DULIEU!$M249,LEN('CT131,331'!$M$3))='CT131,331'!$M$3,LEFT(DULIEU!$W249&amp;DULIEU!$M249,LEN('CT131,331'!$M$3))='CT131,331'!$M$3),DULIEU!E249,"")</f>
        <v/>
      </c>
      <c r="F257" s="1179" t="str">
        <f>IF(OR(LEFT(DULIEU!$V249&amp;DULIEU!$M249,LEN('CT131,331'!$M$3))='CT131,331'!$M$3,LEFT(DULIEU!$W249&amp;DULIEU!$M249,LEN('CT131,331'!$M$3))='CT131,331'!$M$3),DULIEU!O249,"")</f>
        <v/>
      </c>
      <c r="G257" s="853" t="str">
        <f>IF(E257="","",IF(LEFT(DULIEU!$V249&amp;DULIEU!$M249,LEN('CT131,331'!$M$3))='CT131,331'!$M$3,DULIEU!$W249,IF(LEFT(DULIEU!$W249&amp;DULIEU!$M249,LEN('CT131,331'!$M$3))='CT131,331'!$M$3,DULIEU!$V249)))</f>
        <v/>
      </c>
      <c r="H257" s="854" t="str">
        <f>IF(LEFT(DULIEU!$V249&amp;DULIEU!$M249,LEN('CT131,331'!$M$3))='CT131,331'!$M$3,DULIEU!$X249,"")</f>
        <v/>
      </c>
      <c r="I257" s="854" t="str">
        <f>IF(LEFT(DULIEU!$W249&amp;DULIEU!$M249,LEN('CT131,331'!$M$3))='CT131,331'!$M$3,DULIEU!$X249,"")</f>
        <v/>
      </c>
      <c r="J257" s="855">
        <f>MAX($J$13+SUBTOTAL(9,$H$15:H257)-SUBTOTAL(9,$I$15:I257)-$K$13,0)</f>
        <v>110001</v>
      </c>
      <c r="K257" s="855">
        <f>MAX($K$13+SUBTOTAL(9,$I$15:I257)-SUBTOTAL(9,$H$15:H257)-$J$13,0)</f>
        <v>0</v>
      </c>
      <c r="L257" s="846" t="str">
        <f t="shared" si="4"/>
        <v/>
      </c>
    </row>
    <row r="258" spans="2:12" hidden="1">
      <c r="B258" s="853" t="str">
        <f>IF(OR(LEFT(DULIEU!$V250&amp;DULIEU!$M250,LEN('CT131,331'!$M$3))='CT131,331'!$M$3,LEFT(DULIEU!$W250&amp;DULIEU!$M250,LEN('CT131,331'!$M$3))='CT131,331'!$M$3),DULIEU!D250,"")</f>
        <v/>
      </c>
      <c r="C258" s="853" t="str">
        <f>IF(OR(LEFT(DULIEU!$V250&amp;DULIEU!$M250,LEN('CT131,331'!$M$3))='CT131,331'!$M$3,LEFT(DULIEU!$W250&amp;DULIEU!$M250,LEN('CT131,331'!$M$3))='CT131,331'!$M$3),DULIEU!H250,"")</f>
        <v/>
      </c>
      <c r="D258" s="853" t="str">
        <f>IF(OR(LEFT(DULIEU!$V250&amp;DULIEU!$M250,LEN('CT131,331'!$M$3))='CT131,331'!$M$3,LEFT(DULIEU!$W250&amp;DULIEU!$M250,LEN('CT131,331'!$M$3))='CT131,331'!$M$3),DULIEU!J250,"")</f>
        <v/>
      </c>
      <c r="E258" s="853" t="str">
        <f>IF(OR(LEFT(DULIEU!$V250&amp;DULIEU!$M250,LEN('CT131,331'!$M$3))='CT131,331'!$M$3,LEFT(DULIEU!$W250&amp;DULIEU!$M250,LEN('CT131,331'!$M$3))='CT131,331'!$M$3),DULIEU!E250,"")</f>
        <v/>
      </c>
      <c r="F258" s="1179" t="str">
        <f>IF(OR(LEFT(DULIEU!$V250&amp;DULIEU!$M250,LEN('CT131,331'!$M$3))='CT131,331'!$M$3,LEFT(DULIEU!$W250&amp;DULIEU!$M250,LEN('CT131,331'!$M$3))='CT131,331'!$M$3),DULIEU!O250,"")</f>
        <v/>
      </c>
      <c r="G258" s="853" t="str">
        <f>IF(E258="","",IF(LEFT(DULIEU!$V250&amp;DULIEU!$M250,LEN('CT131,331'!$M$3))='CT131,331'!$M$3,DULIEU!$W250,IF(LEFT(DULIEU!$W250&amp;DULIEU!$M250,LEN('CT131,331'!$M$3))='CT131,331'!$M$3,DULIEU!$V250)))</f>
        <v/>
      </c>
      <c r="H258" s="854" t="str">
        <f>IF(LEFT(DULIEU!$V250&amp;DULIEU!$M250,LEN('CT131,331'!$M$3))='CT131,331'!$M$3,DULIEU!$X250,"")</f>
        <v/>
      </c>
      <c r="I258" s="854" t="str">
        <f>IF(LEFT(DULIEU!$W250&amp;DULIEU!$M250,LEN('CT131,331'!$M$3))='CT131,331'!$M$3,DULIEU!$X250,"")</f>
        <v/>
      </c>
      <c r="J258" s="855">
        <f>MAX($J$13+SUBTOTAL(9,$H$15:H258)-SUBTOTAL(9,$I$15:I258)-$K$13,0)</f>
        <v>110001</v>
      </c>
      <c r="K258" s="855">
        <f>MAX($K$13+SUBTOTAL(9,$I$15:I258)-SUBTOTAL(9,$H$15:H258)-$J$13,0)</f>
        <v>0</v>
      </c>
      <c r="L258" s="846" t="str">
        <f t="shared" si="4"/>
        <v/>
      </c>
    </row>
    <row r="259" spans="2:12" hidden="1">
      <c r="B259" s="853" t="str">
        <f>IF(OR(LEFT(DULIEU!$V251&amp;DULIEU!$M251,LEN('CT131,331'!$M$3))='CT131,331'!$M$3,LEFT(DULIEU!$W251&amp;DULIEU!$M251,LEN('CT131,331'!$M$3))='CT131,331'!$M$3),DULIEU!D251,"")</f>
        <v/>
      </c>
      <c r="C259" s="853" t="str">
        <f>IF(OR(LEFT(DULIEU!$V251&amp;DULIEU!$M251,LEN('CT131,331'!$M$3))='CT131,331'!$M$3,LEFT(DULIEU!$W251&amp;DULIEU!$M251,LEN('CT131,331'!$M$3))='CT131,331'!$M$3),DULIEU!H251,"")</f>
        <v/>
      </c>
      <c r="D259" s="853" t="str">
        <f>IF(OR(LEFT(DULIEU!$V251&amp;DULIEU!$M251,LEN('CT131,331'!$M$3))='CT131,331'!$M$3,LEFT(DULIEU!$W251&amp;DULIEU!$M251,LEN('CT131,331'!$M$3))='CT131,331'!$M$3),DULIEU!J251,"")</f>
        <v/>
      </c>
      <c r="E259" s="853" t="str">
        <f>IF(OR(LEFT(DULIEU!$V251&amp;DULIEU!$M251,LEN('CT131,331'!$M$3))='CT131,331'!$M$3,LEFT(DULIEU!$W251&amp;DULIEU!$M251,LEN('CT131,331'!$M$3))='CT131,331'!$M$3),DULIEU!E251,"")</f>
        <v/>
      </c>
      <c r="F259" s="1179" t="str">
        <f>IF(OR(LEFT(DULIEU!$V251&amp;DULIEU!$M251,LEN('CT131,331'!$M$3))='CT131,331'!$M$3,LEFT(DULIEU!$W251&amp;DULIEU!$M251,LEN('CT131,331'!$M$3))='CT131,331'!$M$3),DULIEU!O251,"")</f>
        <v/>
      </c>
      <c r="G259" s="853" t="str">
        <f>IF(E259="","",IF(LEFT(DULIEU!$V251&amp;DULIEU!$M251,LEN('CT131,331'!$M$3))='CT131,331'!$M$3,DULIEU!$W251,IF(LEFT(DULIEU!$W251&amp;DULIEU!$M251,LEN('CT131,331'!$M$3))='CT131,331'!$M$3,DULIEU!$V251)))</f>
        <v/>
      </c>
      <c r="H259" s="854" t="str">
        <f>IF(LEFT(DULIEU!$V251&amp;DULIEU!$M251,LEN('CT131,331'!$M$3))='CT131,331'!$M$3,DULIEU!$X251,"")</f>
        <v/>
      </c>
      <c r="I259" s="854" t="str">
        <f>IF(LEFT(DULIEU!$W251&amp;DULIEU!$M251,LEN('CT131,331'!$M$3))='CT131,331'!$M$3,DULIEU!$X251,"")</f>
        <v/>
      </c>
      <c r="J259" s="855">
        <f>MAX($J$13+SUBTOTAL(9,$H$15:H259)-SUBTOTAL(9,$I$15:I259)-$K$13,0)</f>
        <v>110001</v>
      </c>
      <c r="K259" s="855">
        <f>MAX($K$13+SUBTOTAL(9,$I$15:I259)-SUBTOTAL(9,$H$15:H259)-$J$13,0)</f>
        <v>0</v>
      </c>
      <c r="L259" s="846" t="str">
        <f t="shared" si="4"/>
        <v/>
      </c>
    </row>
    <row r="260" spans="2:12" hidden="1">
      <c r="B260" s="853" t="str">
        <f>IF(OR(LEFT(DULIEU!$V252&amp;DULIEU!$M252,LEN('CT131,331'!$M$3))='CT131,331'!$M$3,LEFT(DULIEU!$W252&amp;DULIEU!$M252,LEN('CT131,331'!$M$3))='CT131,331'!$M$3),DULIEU!D252,"")</f>
        <v/>
      </c>
      <c r="C260" s="853" t="str">
        <f>IF(OR(LEFT(DULIEU!$V252&amp;DULIEU!$M252,LEN('CT131,331'!$M$3))='CT131,331'!$M$3,LEFT(DULIEU!$W252&amp;DULIEU!$M252,LEN('CT131,331'!$M$3))='CT131,331'!$M$3),DULIEU!H252,"")</f>
        <v/>
      </c>
      <c r="D260" s="853" t="str">
        <f>IF(OR(LEFT(DULIEU!$V252&amp;DULIEU!$M252,LEN('CT131,331'!$M$3))='CT131,331'!$M$3,LEFT(DULIEU!$W252&amp;DULIEU!$M252,LEN('CT131,331'!$M$3))='CT131,331'!$M$3),DULIEU!J252,"")</f>
        <v/>
      </c>
      <c r="E260" s="853" t="str">
        <f>IF(OR(LEFT(DULIEU!$V252&amp;DULIEU!$M252,LEN('CT131,331'!$M$3))='CT131,331'!$M$3,LEFT(DULIEU!$W252&amp;DULIEU!$M252,LEN('CT131,331'!$M$3))='CT131,331'!$M$3),DULIEU!E252,"")</f>
        <v/>
      </c>
      <c r="F260" s="1179" t="str">
        <f>IF(OR(LEFT(DULIEU!$V252&amp;DULIEU!$M252,LEN('CT131,331'!$M$3))='CT131,331'!$M$3,LEFT(DULIEU!$W252&amp;DULIEU!$M252,LEN('CT131,331'!$M$3))='CT131,331'!$M$3),DULIEU!O252,"")</f>
        <v/>
      </c>
      <c r="G260" s="853" t="str">
        <f>IF(E260="","",IF(LEFT(DULIEU!$V252&amp;DULIEU!$M252,LEN('CT131,331'!$M$3))='CT131,331'!$M$3,DULIEU!$W252,IF(LEFT(DULIEU!$W252&amp;DULIEU!$M252,LEN('CT131,331'!$M$3))='CT131,331'!$M$3,DULIEU!$V252)))</f>
        <v/>
      </c>
      <c r="H260" s="854" t="str">
        <f>IF(LEFT(DULIEU!$V252&amp;DULIEU!$M252,LEN('CT131,331'!$M$3))='CT131,331'!$M$3,DULIEU!$X252,"")</f>
        <v/>
      </c>
      <c r="I260" s="854" t="str">
        <f>IF(LEFT(DULIEU!$W252&amp;DULIEU!$M252,LEN('CT131,331'!$M$3))='CT131,331'!$M$3,DULIEU!$X252,"")</f>
        <v/>
      </c>
      <c r="J260" s="855">
        <f>MAX($J$13+SUBTOTAL(9,$H$15:H260)-SUBTOTAL(9,$I$15:I260)-$K$13,0)</f>
        <v>110001</v>
      </c>
      <c r="K260" s="855">
        <f>MAX($K$13+SUBTOTAL(9,$I$15:I260)-SUBTOTAL(9,$H$15:H260)-$J$13,0)</f>
        <v>0</v>
      </c>
      <c r="L260" s="846" t="str">
        <f t="shared" si="4"/>
        <v/>
      </c>
    </row>
    <row r="261" spans="2:12" hidden="1">
      <c r="B261" s="853" t="str">
        <f>IF(OR(LEFT(DULIEU!$V253&amp;DULIEU!$M253,LEN('CT131,331'!$M$3))='CT131,331'!$M$3,LEFT(DULIEU!$W253&amp;DULIEU!$M253,LEN('CT131,331'!$M$3))='CT131,331'!$M$3),DULIEU!D253,"")</f>
        <v/>
      </c>
      <c r="C261" s="853" t="str">
        <f>IF(OR(LEFT(DULIEU!$V253&amp;DULIEU!$M253,LEN('CT131,331'!$M$3))='CT131,331'!$M$3,LEFT(DULIEU!$W253&amp;DULIEU!$M253,LEN('CT131,331'!$M$3))='CT131,331'!$M$3),DULIEU!H253,"")</f>
        <v/>
      </c>
      <c r="D261" s="853" t="str">
        <f>IF(OR(LEFT(DULIEU!$V253&amp;DULIEU!$M253,LEN('CT131,331'!$M$3))='CT131,331'!$M$3,LEFT(DULIEU!$W253&amp;DULIEU!$M253,LEN('CT131,331'!$M$3))='CT131,331'!$M$3),DULIEU!J253,"")</f>
        <v/>
      </c>
      <c r="E261" s="853" t="str">
        <f>IF(OR(LEFT(DULIEU!$V253&amp;DULIEU!$M253,LEN('CT131,331'!$M$3))='CT131,331'!$M$3,LEFT(DULIEU!$W253&amp;DULIEU!$M253,LEN('CT131,331'!$M$3))='CT131,331'!$M$3),DULIEU!E253,"")</f>
        <v/>
      </c>
      <c r="F261" s="1179" t="str">
        <f>IF(OR(LEFT(DULIEU!$V253&amp;DULIEU!$M253,LEN('CT131,331'!$M$3))='CT131,331'!$M$3,LEFT(DULIEU!$W253&amp;DULIEU!$M253,LEN('CT131,331'!$M$3))='CT131,331'!$M$3),DULIEU!O253,"")</f>
        <v/>
      </c>
      <c r="G261" s="853" t="str">
        <f>IF(E261="","",IF(LEFT(DULIEU!$V253&amp;DULIEU!$M253,LEN('CT131,331'!$M$3))='CT131,331'!$M$3,DULIEU!$W253,IF(LEFT(DULIEU!$W253&amp;DULIEU!$M253,LEN('CT131,331'!$M$3))='CT131,331'!$M$3,DULIEU!$V253)))</f>
        <v/>
      </c>
      <c r="H261" s="854" t="str">
        <f>IF(LEFT(DULIEU!$V253&amp;DULIEU!$M253,LEN('CT131,331'!$M$3))='CT131,331'!$M$3,DULIEU!$X253,"")</f>
        <v/>
      </c>
      <c r="I261" s="854" t="str">
        <f>IF(LEFT(DULIEU!$W253&amp;DULIEU!$M253,LEN('CT131,331'!$M$3))='CT131,331'!$M$3,DULIEU!$X253,"")</f>
        <v/>
      </c>
      <c r="J261" s="855">
        <f>MAX($J$13+SUBTOTAL(9,$H$15:H261)-SUBTOTAL(9,$I$15:I261)-$K$13,0)</f>
        <v>110001</v>
      </c>
      <c r="K261" s="855">
        <f>MAX($K$13+SUBTOTAL(9,$I$15:I261)-SUBTOTAL(9,$H$15:H261)-$J$13,0)</f>
        <v>0</v>
      </c>
      <c r="L261" s="846" t="str">
        <f t="shared" si="4"/>
        <v/>
      </c>
    </row>
    <row r="262" spans="2:12" hidden="1">
      <c r="B262" s="853" t="str">
        <f>IF(OR(LEFT(DULIEU!$V254&amp;DULIEU!$M254,LEN('CT131,331'!$M$3))='CT131,331'!$M$3,LEFT(DULIEU!$W254&amp;DULIEU!$M254,LEN('CT131,331'!$M$3))='CT131,331'!$M$3),DULIEU!D254,"")</f>
        <v/>
      </c>
      <c r="C262" s="853" t="str">
        <f>IF(OR(LEFT(DULIEU!$V254&amp;DULIEU!$M254,LEN('CT131,331'!$M$3))='CT131,331'!$M$3,LEFT(DULIEU!$W254&amp;DULIEU!$M254,LEN('CT131,331'!$M$3))='CT131,331'!$M$3),DULIEU!H254,"")</f>
        <v/>
      </c>
      <c r="D262" s="853" t="str">
        <f>IF(OR(LEFT(DULIEU!$V254&amp;DULIEU!$M254,LEN('CT131,331'!$M$3))='CT131,331'!$M$3,LEFT(DULIEU!$W254&amp;DULIEU!$M254,LEN('CT131,331'!$M$3))='CT131,331'!$M$3),DULIEU!J254,"")</f>
        <v/>
      </c>
      <c r="E262" s="853" t="str">
        <f>IF(OR(LEFT(DULIEU!$V254&amp;DULIEU!$M254,LEN('CT131,331'!$M$3))='CT131,331'!$M$3,LEFT(DULIEU!$W254&amp;DULIEU!$M254,LEN('CT131,331'!$M$3))='CT131,331'!$M$3),DULIEU!E254,"")</f>
        <v/>
      </c>
      <c r="F262" s="1179" t="str">
        <f>IF(OR(LEFT(DULIEU!$V254&amp;DULIEU!$M254,LEN('CT131,331'!$M$3))='CT131,331'!$M$3,LEFT(DULIEU!$W254&amp;DULIEU!$M254,LEN('CT131,331'!$M$3))='CT131,331'!$M$3),DULIEU!O254,"")</f>
        <v/>
      </c>
      <c r="G262" s="853" t="str">
        <f>IF(E262="","",IF(LEFT(DULIEU!$V254&amp;DULIEU!$M254,LEN('CT131,331'!$M$3))='CT131,331'!$M$3,DULIEU!$W254,IF(LEFT(DULIEU!$W254&amp;DULIEU!$M254,LEN('CT131,331'!$M$3))='CT131,331'!$M$3,DULIEU!$V254)))</f>
        <v/>
      </c>
      <c r="H262" s="854" t="str">
        <f>IF(LEFT(DULIEU!$V254&amp;DULIEU!$M254,LEN('CT131,331'!$M$3))='CT131,331'!$M$3,DULIEU!$X254,"")</f>
        <v/>
      </c>
      <c r="I262" s="854" t="str">
        <f>IF(LEFT(DULIEU!$W254&amp;DULIEU!$M254,LEN('CT131,331'!$M$3))='CT131,331'!$M$3,DULIEU!$X254,"")</f>
        <v/>
      </c>
      <c r="J262" s="855">
        <f>MAX($J$13+SUBTOTAL(9,$H$15:H262)-SUBTOTAL(9,$I$15:I262)-$K$13,0)</f>
        <v>110001</v>
      </c>
      <c r="K262" s="855">
        <f>MAX($K$13+SUBTOTAL(9,$I$15:I262)-SUBTOTAL(9,$H$15:H262)-$J$13,0)</f>
        <v>0</v>
      </c>
      <c r="L262" s="846" t="str">
        <f t="shared" si="4"/>
        <v/>
      </c>
    </row>
    <row r="263" spans="2:12" hidden="1">
      <c r="B263" s="853" t="str">
        <f>IF(OR(LEFT(DULIEU!$V255&amp;DULIEU!$M255,LEN('CT131,331'!$M$3))='CT131,331'!$M$3,LEFT(DULIEU!$W255&amp;DULIEU!$M255,LEN('CT131,331'!$M$3))='CT131,331'!$M$3),DULIEU!D255,"")</f>
        <v/>
      </c>
      <c r="C263" s="853" t="str">
        <f>IF(OR(LEFT(DULIEU!$V255&amp;DULIEU!$M255,LEN('CT131,331'!$M$3))='CT131,331'!$M$3,LEFT(DULIEU!$W255&amp;DULIEU!$M255,LEN('CT131,331'!$M$3))='CT131,331'!$M$3),DULIEU!H255,"")</f>
        <v/>
      </c>
      <c r="D263" s="853" t="str">
        <f>IF(OR(LEFT(DULIEU!$V255&amp;DULIEU!$M255,LEN('CT131,331'!$M$3))='CT131,331'!$M$3,LEFT(DULIEU!$W255&amp;DULIEU!$M255,LEN('CT131,331'!$M$3))='CT131,331'!$M$3),DULIEU!J255,"")</f>
        <v/>
      </c>
      <c r="E263" s="853" t="str">
        <f>IF(OR(LEFT(DULIEU!$V255&amp;DULIEU!$M255,LEN('CT131,331'!$M$3))='CT131,331'!$M$3,LEFT(DULIEU!$W255&amp;DULIEU!$M255,LEN('CT131,331'!$M$3))='CT131,331'!$M$3),DULIEU!E255,"")</f>
        <v/>
      </c>
      <c r="F263" s="1179" t="str">
        <f>IF(OR(LEFT(DULIEU!$V255&amp;DULIEU!$M255,LEN('CT131,331'!$M$3))='CT131,331'!$M$3,LEFT(DULIEU!$W255&amp;DULIEU!$M255,LEN('CT131,331'!$M$3))='CT131,331'!$M$3),DULIEU!O255,"")</f>
        <v/>
      </c>
      <c r="G263" s="853" t="str">
        <f>IF(E263="","",IF(LEFT(DULIEU!$V255&amp;DULIEU!$M255,LEN('CT131,331'!$M$3))='CT131,331'!$M$3,DULIEU!$W255,IF(LEFT(DULIEU!$W255&amp;DULIEU!$M255,LEN('CT131,331'!$M$3))='CT131,331'!$M$3,DULIEU!$V255)))</f>
        <v/>
      </c>
      <c r="H263" s="854" t="str">
        <f>IF(LEFT(DULIEU!$V255&amp;DULIEU!$M255,LEN('CT131,331'!$M$3))='CT131,331'!$M$3,DULIEU!$X255,"")</f>
        <v/>
      </c>
      <c r="I263" s="854" t="str">
        <f>IF(LEFT(DULIEU!$W255&amp;DULIEU!$M255,LEN('CT131,331'!$M$3))='CT131,331'!$M$3,DULIEU!$X255,"")</f>
        <v/>
      </c>
      <c r="J263" s="855">
        <f>MAX($J$13+SUBTOTAL(9,$H$15:H263)-SUBTOTAL(9,$I$15:I263)-$K$13,0)</f>
        <v>110001</v>
      </c>
      <c r="K263" s="855">
        <f>MAX($K$13+SUBTOTAL(9,$I$15:I263)-SUBTOTAL(9,$H$15:H263)-$J$13,0)</f>
        <v>0</v>
      </c>
      <c r="L263" s="846" t="str">
        <f t="shared" si="4"/>
        <v/>
      </c>
    </row>
    <row r="264" spans="2:12" hidden="1">
      <c r="B264" s="853" t="str">
        <f>IF(OR(LEFT(DULIEU!$V256&amp;DULIEU!$M256,LEN('CT131,331'!$M$3))='CT131,331'!$M$3,LEFT(DULIEU!$W256&amp;DULIEU!$M256,LEN('CT131,331'!$M$3))='CT131,331'!$M$3),DULIEU!D256,"")</f>
        <v/>
      </c>
      <c r="C264" s="853" t="str">
        <f>IF(OR(LEFT(DULIEU!$V256&amp;DULIEU!$M256,LEN('CT131,331'!$M$3))='CT131,331'!$M$3,LEFT(DULIEU!$W256&amp;DULIEU!$M256,LEN('CT131,331'!$M$3))='CT131,331'!$M$3),DULIEU!H256,"")</f>
        <v/>
      </c>
      <c r="D264" s="853" t="str">
        <f>IF(OR(LEFT(DULIEU!$V256&amp;DULIEU!$M256,LEN('CT131,331'!$M$3))='CT131,331'!$M$3,LEFT(DULIEU!$W256&amp;DULIEU!$M256,LEN('CT131,331'!$M$3))='CT131,331'!$M$3),DULIEU!J256,"")</f>
        <v/>
      </c>
      <c r="E264" s="853" t="str">
        <f>IF(OR(LEFT(DULIEU!$V256&amp;DULIEU!$M256,LEN('CT131,331'!$M$3))='CT131,331'!$M$3,LEFT(DULIEU!$W256&amp;DULIEU!$M256,LEN('CT131,331'!$M$3))='CT131,331'!$M$3),DULIEU!E256,"")</f>
        <v/>
      </c>
      <c r="F264" s="1179" t="str">
        <f>IF(OR(LEFT(DULIEU!$V256&amp;DULIEU!$M256,LEN('CT131,331'!$M$3))='CT131,331'!$M$3,LEFT(DULIEU!$W256&amp;DULIEU!$M256,LEN('CT131,331'!$M$3))='CT131,331'!$M$3),DULIEU!O256,"")</f>
        <v/>
      </c>
      <c r="G264" s="853" t="str">
        <f>IF(E264="","",IF(LEFT(DULIEU!$V256&amp;DULIEU!$M256,LEN('CT131,331'!$M$3))='CT131,331'!$M$3,DULIEU!$W256,IF(LEFT(DULIEU!$W256&amp;DULIEU!$M256,LEN('CT131,331'!$M$3))='CT131,331'!$M$3,DULIEU!$V256)))</f>
        <v/>
      </c>
      <c r="H264" s="854" t="str">
        <f>IF(LEFT(DULIEU!$V256&amp;DULIEU!$M256,LEN('CT131,331'!$M$3))='CT131,331'!$M$3,DULIEU!$X256,"")</f>
        <v/>
      </c>
      <c r="I264" s="854" t="str">
        <f>IF(LEFT(DULIEU!$W256&amp;DULIEU!$M256,LEN('CT131,331'!$M$3))='CT131,331'!$M$3,DULIEU!$X256,"")</f>
        <v/>
      </c>
      <c r="J264" s="855">
        <f>MAX($J$13+SUBTOTAL(9,$H$15:H264)-SUBTOTAL(9,$I$15:I264)-$K$13,0)</f>
        <v>110001</v>
      </c>
      <c r="K264" s="855">
        <f>MAX($K$13+SUBTOTAL(9,$I$15:I264)-SUBTOTAL(9,$H$15:H264)-$J$13,0)</f>
        <v>0</v>
      </c>
      <c r="L264" s="846" t="str">
        <f t="shared" si="4"/>
        <v/>
      </c>
    </row>
    <row r="265" spans="2:12" hidden="1">
      <c r="B265" s="853" t="str">
        <f>IF(OR(LEFT(DULIEU!$V257&amp;DULIEU!$M257,LEN('CT131,331'!$M$3))='CT131,331'!$M$3,LEFT(DULIEU!$W257&amp;DULIEU!$M257,LEN('CT131,331'!$M$3))='CT131,331'!$M$3),DULIEU!D257,"")</f>
        <v/>
      </c>
      <c r="C265" s="853" t="str">
        <f>IF(OR(LEFT(DULIEU!$V257&amp;DULIEU!$M257,LEN('CT131,331'!$M$3))='CT131,331'!$M$3,LEFT(DULIEU!$W257&amp;DULIEU!$M257,LEN('CT131,331'!$M$3))='CT131,331'!$M$3),DULIEU!H257,"")</f>
        <v/>
      </c>
      <c r="D265" s="853" t="str">
        <f>IF(OR(LEFT(DULIEU!$V257&amp;DULIEU!$M257,LEN('CT131,331'!$M$3))='CT131,331'!$M$3,LEFT(DULIEU!$W257&amp;DULIEU!$M257,LEN('CT131,331'!$M$3))='CT131,331'!$M$3),DULIEU!J257,"")</f>
        <v/>
      </c>
      <c r="E265" s="853" t="str">
        <f>IF(OR(LEFT(DULIEU!$V257&amp;DULIEU!$M257,LEN('CT131,331'!$M$3))='CT131,331'!$M$3,LEFT(DULIEU!$W257&amp;DULIEU!$M257,LEN('CT131,331'!$M$3))='CT131,331'!$M$3),DULIEU!E257,"")</f>
        <v/>
      </c>
      <c r="F265" s="1179" t="str">
        <f>IF(OR(LEFT(DULIEU!$V257&amp;DULIEU!$M257,LEN('CT131,331'!$M$3))='CT131,331'!$M$3,LEFT(DULIEU!$W257&amp;DULIEU!$M257,LEN('CT131,331'!$M$3))='CT131,331'!$M$3),DULIEU!O257,"")</f>
        <v/>
      </c>
      <c r="G265" s="853" t="str">
        <f>IF(E265="","",IF(LEFT(DULIEU!$V257&amp;DULIEU!$M257,LEN('CT131,331'!$M$3))='CT131,331'!$M$3,DULIEU!$W257,IF(LEFT(DULIEU!$W257&amp;DULIEU!$M257,LEN('CT131,331'!$M$3))='CT131,331'!$M$3,DULIEU!$V257)))</f>
        <v/>
      </c>
      <c r="H265" s="854" t="str">
        <f>IF(LEFT(DULIEU!$V257&amp;DULIEU!$M257,LEN('CT131,331'!$M$3))='CT131,331'!$M$3,DULIEU!$X257,"")</f>
        <v/>
      </c>
      <c r="I265" s="854" t="str">
        <f>IF(LEFT(DULIEU!$W257&amp;DULIEU!$M257,LEN('CT131,331'!$M$3))='CT131,331'!$M$3,DULIEU!$X257,"")</f>
        <v/>
      </c>
      <c r="J265" s="855">
        <f>MAX($J$13+SUBTOTAL(9,$H$15:H265)-SUBTOTAL(9,$I$15:I265)-$K$13,0)</f>
        <v>110001</v>
      </c>
      <c r="K265" s="855">
        <f>MAX($K$13+SUBTOTAL(9,$I$15:I265)-SUBTOTAL(9,$H$15:H265)-$J$13,0)</f>
        <v>0</v>
      </c>
      <c r="L265" s="846" t="str">
        <f t="shared" si="4"/>
        <v/>
      </c>
    </row>
    <row r="266" spans="2:12" hidden="1">
      <c r="B266" s="853" t="str">
        <f>IF(OR(LEFT(DULIEU!$V258&amp;DULIEU!$M258,LEN('CT131,331'!$M$3))='CT131,331'!$M$3,LEFT(DULIEU!$W258&amp;DULIEU!$M258,LEN('CT131,331'!$M$3))='CT131,331'!$M$3),DULIEU!D258,"")</f>
        <v/>
      </c>
      <c r="C266" s="853" t="str">
        <f>IF(OR(LEFT(DULIEU!$V258&amp;DULIEU!$M258,LEN('CT131,331'!$M$3))='CT131,331'!$M$3,LEFT(DULIEU!$W258&amp;DULIEU!$M258,LEN('CT131,331'!$M$3))='CT131,331'!$M$3),DULIEU!H258,"")</f>
        <v/>
      </c>
      <c r="D266" s="853" t="str">
        <f>IF(OR(LEFT(DULIEU!$V258&amp;DULIEU!$M258,LEN('CT131,331'!$M$3))='CT131,331'!$M$3,LEFT(DULIEU!$W258&amp;DULIEU!$M258,LEN('CT131,331'!$M$3))='CT131,331'!$M$3),DULIEU!J258,"")</f>
        <v/>
      </c>
      <c r="E266" s="853" t="str">
        <f>IF(OR(LEFT(DULIEU!$V258&amp;DULIEU!$M258,LEN('CT131,331'!$M$3))='CT131,331'!$M$3,LEFT(DULIEU!$W258&amp;DULIEU!$M258,LEN('CT131,331'!$M$3))='CT131,331'!$M$3),DULIEU!E258,"")</f>
        <v/>
      </c>
      <c r="F266" s="1179" t="str">
        <f>IF(OR(LEFT(DULIEU!$V258&amp;DULIEU!$M258,LEN('CT131,331'!$M$3))='CT131,331'!$M$3,LEFT(DULIEU!$W258&amp;DULIEU!$M258,LEN('CT131,331'!$M$3))='CT131,331'!$M$3),DULIEU!O258,"")</f>
        <v/>
      </c>
      <c r="G266" s="853" t="str">
        <f>IF(E266="","",IF(LEFT(DULIEU!$V258&amp;DULIEU!$M258,LEN('CT131,331'!$M$3))='CT131,331'!$M$3,DULIEU!$W258,IF(LEFT(DULIEU!$W258&amp;DULIEU!$M258,LEN('CT131,331'!$M$3))='CT131,331'!$M$3,DULIEU!$V258)))</f>
        <v/>
      </c>
      <c r="H266" s="854" t="str">
        <f>IF(LEFT(DULIEU!$V258&amp;DULIEU!$M258,LEN('CT131,331'!$M$3))='CT131,331'!$M$3,DULIEU!$X258,"")</f>
        <v/>
      </c>
      <c r="I266" s="854" t="str">
        <f>IF(LEFT(DULIEU!$W258&amp;DULIEU!$M258,LEN('CT131,331'!$M$3))='CT131,331'!$M$3,DULIEU!$X258,"")</f>
        <v/>
      </c>
      <c r="J266" s="855">
        <f>MAX($J$13+SUBTOTAL(9,$H$15:H266)-SUBTOTAL(9,$I$15:I266)-$K$13,0)</f>
        <v>110001</v>
      </c>
      <c r="K266" s="855">
        <f>MAX($K$13+SUBTOTAL(9,$I$15:I266)-SUBTOTAL(9,$H$15:H266)-$J$13,0)</f>
        <v>0</v>
      </c>
      <c r="L266" s="846" t="str">
        <f t="shared" si="4"/>
        <v/>
      </c>
    </row>
    <row r="267" spans="2:12" hidden="1">
      <c r="B267" s="853" t="str">
        <f>IF(OR(LEFT(DULIEU!$V259&amp;DULIEU!$M259,LEN('CT131,331'!$M$3))='CT131,331'!$M$3,LEFT(DULIEU!$W259&amp;DULIEU!$M259,LEN('CT131,331'!$M$3))='CT131,331'!$M$3),DULIEU!D259,"")</f>
        <v/>
      </c>
      <c r="C267" s="853" t="str">
        <f>IF(OR(LEFT(DULIEU!$V259&amp;DULIEU!$M259,LEN('CT131,331'!$M$3))='CT131,331'!$M$3,LEFT(DULIEU!$W259&amp;DULIEU!$M259,LEN('CT131,331'!$M$3))='CT131,331'!$M$3),DULIEU!H259,"")</f>
        <v/>
      </c>
      <c r="D267" s="853" t="str">
        <f>IF(OR(LEFT(DULIEU!$V259&amp;DULIEU!$M259,LEN('CT131,331'!$M$3))='CT131,331'!$M$3,LEFT(DULIEU!$W259&amp;DULIEU!$M259,LEN('CT131,331'!$M$3))='CT131,331'!$M$3),DULIEU!J259,"")</f>
        <v/>
      </c>
      <c r="E267" s="853" t="str">
        <f>IF(OR(LEFT(DULIEU!$V259&amp;DULIEU!$M259,LEN('CT131,331'!$M$3))='CT131,331'!$M$3,LEFT(DULIEU!$W259&amp;DULIEU!$M259,LEN('CT131,331'!$M$3))='CT131,331'!$M$3),DULIEU!E259,"")</f>
        <v/>
      </c>
      <c r="F267" s="1179" t="str">
        <f>IF(OR(LEFT(DULIEU!$V259&amp;DULIEU!$M259,LEN('CT131,331'!$M$3))='CT131,331'!$M$3,LEFT(DULIEU!$W259&amp;DULIEU!$M259,LEN('CT131,331'!$M$3))='CT131,331'!$M$3),DULIEU!O259,"")</f>
        <v/>
      </c>
      <c r="G267" s="853" t="str">
        <f>IF(E267="","",IF(LEFT(DULIEU!$V259&amp;DULIEU!$M259,LEN('CT131,331'!$M$3))='CT131,331'!$M$3,DULIEU!$W259,IF(LEFT(DULIEU!$W259&amp;DULIEU!$M259,LEN('CT131,331'!$M$3))='CT131,331'!$M$3,DULIEU!$V259)))</f>
        <v/>
      </c>
      <c r="H267" s="854" t="str">
        <f>IF(LEFT(DULIEU!$V259&amp;DULIEU!$M259,LEN('CT131,331'!$M$3))='CT131,331'!$M$3,DULIEU!$X259,"")</f>
        <v/>
      </c>
      <c r="I267" s="854" t="str">
        <f>IF(LEFT(DULIEU!$W259&amp;DULIEU!$M259,LEN('CT131,331'!$M$3))='CT131,331'!$M$3,DULIEU!$X259,"")</f>
        <v/>
      </c>
      <c r="J267" s="855">
        <f>MAX($J$13+SUBTOTAL(9,$H$15:H267)-SUBTOTAL(9,$I$15:I267)-$K$13,0)</f>
        <v>110001</v>
      </c>
      <c r="K267" s="855">
        <f>MAX($K$13+SUBTOTAL(9,$I$15:I267)-SUBTOTAL(9,$H$15:H267)-$J$13,0)</f>
        <v>0</v>
      </c>
      <c r="L267" s="846" t="str">
        <f t="shared" si="4"/>
        <v/>
      </c>
    </row>
    <row r="268" spans="2:12" hidden="1">
      <c r="B268" s="853" t="str">
        <f>IF(OR(LEFT(DULIEU!$V260&amp;DULIEU!$M260,LEN('CT131,331'!$M$3))='CT131,331'!$M$3,LEFT(DULIEU!$W260&amp;DULIEU!$M260,LEN('CT131,331'!$M$3))='CT131,331'!$M$3),DULIEU!D260,"")</f>
        <v/>
      </c>
      <c r="C268" s="853" t="str">
        <f>IF(OR(LEFT(DULIEU!$V260&amp;DULIEU!$M260,LEN('CT131,331'!$M$3))='CT131,331'!$M$3,LEFT(DULIEU!$W260&amp;DULIEU!$M260,LEN('CT131,331'!$M$3))='CT131,331'!$M$3),DULIEU!H260,"")</f>
        <v/>
      </c>
      <c r="D268" s="853" t="str">
        <f>IF(OR(LEFT(DULIEU!$V260&amp;DULIEU!$M260,LEN('CT131,331'!$M$3))='CT131,331'!$M$3,LEFT(DULIEU!$W260&amp;DULIEU!$M260,LEN('CT131,331'!$M$3))='CT131,331'!$M$3),DULIEU!J260,"")</f>
        <v/>
      </c>
      <c r="E268" s="853" t="str">
        <f>IF(OR(LEFT(DULIEU!$V260&amp;DULIEU!$M260,LEN('CT131,331'!$M$3))='CT131,331'!$M$3,LEFT(DULIEU!$W260&amp;DULIEU!$M260,LEN('CT131,331'!$M$3))='CT131,331'!$M$3),DULIEU!E260,"")</f>
        <v/>
      </c>
      <c r="F268" s="1179" t="str">
        <f>IF(OR(LEFT(DULIEU!$V260&amp;DULIEU!$M260,LEN('CT131,331'!$M$3))='CT131,331'!$M$3,LEFT(DULIEU!$W260&amp;DULIEU!$M260,LEN('CT131,331'!$M$3))='CT131,331'!$M$3),DULIEU!O260,"")</f>
        <v/>
      </c>
      <c r="G268" s="853" t="str">
        <f>IF(E268="","",IF(LEFT(DULIEU!$V260&amp;DULIEU!$M260,LEN('CT131,331'!$M$3))='CT131,331'!$M$3,DULIEU!$W260,IF(LEFT(DULIEU!$W260&amp;DULIEU!$M260,LEN('CT131,331'!$M$3))='CT131,331'!$M$3,DULIEU!$V260)))</f>
        <v/>
      </c>
      <c r="H268" s="854" t="str">
        <f>IF(LEFT(DULIEU!$V260&amp;DULIEU!$M260,LEN('CT131,331'!$M$3))='CT131,331'!$M$3,DULIEU!$X260,"")</f>
        <v/>
      </c>
      <c r="I268" s="854" t="str">
        <f>IF(LEFT(DULIEU!$W260&amp;DULIEU!$M260,LEN('CT131,331'!$M$3))='CT131,331'!$M$3,DULIEU!$X260,"")</f>
        <v/>
      </c>
      <c r="J268" s="855">
        <f>MAX($J$13+SUBTOTAL(9,$H$15:H268)-SUBTOTAL(9,$I$15:I268)-$K$13,0)</f>
        <v>110001</v>
      </c>
      <c r="K268" s="855">
        <f>MAX($K$13+SUBTOTAL(9,$I$15:I268)-SUBTOTAL(9,$H$15:H268)-$J$13,0)</f>
        <v>0</v>
      </c>
      <c r="L268" s="846" t="str">
        <f t="shared" si="4"/>
        <v/>
      </c>
    </row>
    <row r="269" spans="2:12" hidden="1">
      <c r="B269" s="853" t="str">
        <f>IF(OR(LEFT(DULIEU!$V261&amp;DULIEU!$M261,LEN('CT131,331'!$M$3))='CT131,331'!$M$3,LEFT(DULIEU!$W261&amp;DULIEU!$M261,LEN('CT131,331'!$M$3))='CT131,331'!$M$3),DULIEU!D261,"")</f>
        <v/>
      </c>
      <c r="C269" s="853" t="str">
        <f>IF(OR(LEFT(DULIEU!$V261&amp;DULIEU!$M261,LEN('CT131,331'!$M$3))='CT131,331'!$M$3,LEFT(DULIEU!$W261&amp;DULIEU!$M261,LEN('CT131,331'!$M$3))='CT131,331'!$M$3),DULIEU!H261,"")</f>
        <v/>
      </c>
      <c r="D269" s="853" t="str">
        <f>IF(OR(LEFT(DULIEU!$V261&amp;DULIEU!$M261,LEN('CT131,331'!$M$3))='CT131,331'!$M$3,LEFT(DULIEU!$W261&amp;DULIEU!$M261,LEN('CT131,331'!$M$3))='CT131,331'!$M$3),DULIEU!J261,"")</f>
        <v/>
      </c>
      <c r="E269" s="853" t="str">
        <f>IF(OR(LEFT(DULIEU!$V261&amp;DULIEU!$M261,LEN('CT131,331'!$M$3))='CT131,331'!$M$3,LEFT(DULIEU!$W261&amp;DULIEU!$M261,LEN('CT131,331'!$M$3))='CT131,331'!$M$3),DULIEU!E261,"")</f>
        <v/>
      </c>
      <c r="F269" s="1179" t="str">
        <f>IF(OR(LEFT(DULIEU!$V261&amp;DULIEU!$M261,LEN('CT131,331'!$M$3))='CT131,331'!$M$3,LEFT(DULIEU!$W261&amp;DULIEU!$M261,LEN('CT131,331'!$M$3))='CT131,331'!$M$3),DULIEU!O261,"")</f>
        <v/>
      </c>
      <c r="G269" s="853" t="str">
        <f>IF(E269="","",IF(LEFT(DULIEU!$V261&amp;DULIEU!$M261,LEN('CT131,331'!$M$3))='CT131,331'!$M$3,DULIEU!$W261,IF(LEFT(DULIEU!$W261&amp;DULIEU!$M261,LEN('CT131,331'!$M$3))='CT131,331'!$M$3,DULIEU!$V261)))</f>
        <v/>
      </c>
      <c r="H269" s="854" t="str">
        <f>IF(LEFT(DULIEU!$V261&amp;DULIEU!$M261,LEN('CT131,331'!$M$3))='CT131,331'!$M$3,DULIEU!$X261,"")</f>
        <v/>
      </c>
      <c r="I269" s="854" t="str">
        <f>IF(LEFT(DULIEU!$W261&amp;DULIEU!$M261,LEN('CT131,331'!$M$3))='CT131,331'!$M$3,DULIEU!$X261,"")</f>
        <v/>
      </c>
      <c r="J269" s="855">
        <f>MAX($J$13+SUBTOTAL(9,$H$15:H269)-SUBTOTAL(9,$I$15:I269)-$K$13,0)</f>
        <v>110001</v>
      </c>
      <c r="K269" s="855">
        <f>MAX($K$13+SUBTOTAL(9,$I$15:I269)-SUBTOTAL(9,$H$15:H269)-$J$13,0)</f>
        <v>0</v>
      </c>
      <c r="L269" s="846" t="str">
        <f t="shared" si="4"/>
        <v/>
      </c>
    </row>
    <row r="270" spans="2:12" hidden="1">
      <c r="B270" s="853" t="str">
        <f>IF(OR(LEFT(DULIEU!$V262&amp;DULIEU!$M262,LEN('CT131,331'!$M$3))='CT131,331'!$M$3,LEFT(DULIEU!$W262&amp;DULIEU!$M262,LEN('CT131,331'!$M$3))='CT131,331'!$M$3),DULIEU!D262,"")</f>
        <v/>
      </c>
      <c r="C270" s="853" t="str">
        <f>IF(OR(LEFT(DULIEU!$V262&amp;DULIEU!$M262,LEN('CT131,331'!$M$3))='CT131,331'!$M$3,LEFT(DULIEU!$W262&amp;DULIEU!$M262,LEN('CT131,331'!$M$3))='CT131,331'!$M$3),DULIEU!H262,"")</f>
        <v/>
      </c>
      <c r="D270" s="853" t="str">
        <f>IF(OR(LEFT(DULIEU!$V262&amp;DULIEU!$M262,LEN('CT131,331'!$M$3))='CT131,331'!$M$3,LEFT(DULIEU!$W262&amp;DULIEU!$M262,LEN('CT131,331'!$M$3))='CT131,331'!$M$3),DULIEU!J262,"")</f>
        <v/>
      </c>
      <c r="E270" s="853" t="str">
        <f>IF(OR(LEFT(DULIEU!$V262&amp;DULIEU!$M262,LEN('CT131,331'!$M$3))='CT131,331'!$M$3,LEFT(DULIEU!$W262&amp;DULIEU!$M262,LEN('CT131,331'!$M$3))='CT131,331'!$M$3),DULIEU!E262,"")</f>
        <v/>
      </c>
      <c r="F270" s="1179" t="str">
        <f>IF(OR(LEFT(DULIEU!$V262&amp;DULIEU!$M262,LEN('CT131,331'!$M$3))='CT131,331'!$M$3,LEFT(DULIEU!$W262&amp;DULIEU!$M262,LEN('CT131,331'!$M$3))='CT131,331'!$M$3),DULIEU!O262,"")</f>
        <v/>
      </c>
      <c r="G270" s="853" t="str">
        <f>IF(E270="","",IF(LEFT(DULIEU!$V262&amp;DULIEU!$M262,LEN('CT131,331'!$M$3))='CT131,331'!$M$3,DULIEU!$W262,IF(LEFT(DULIEU!$W262&amp;DULIEU!$M262,LEN('CT131,331'!$M$3))='CT131,331'!$M$3,DULIEU!$V262)))</f>
        <v/>
      </c>
      <c r="H270" s="854" t="str">
        <f>IF(LEFT(DULIEU!$V262&amp;DULIEU!$M262,LEN('CT131,331'!$M$3))='CT131,331'!$M$3,DULIEU!$X262,"")</f>
        <v/>
      </c>
      <c r="I270" s="854" t="str">
        <f>IF(LEFT(DULIEU!$W262&amp;DULIEU!$M262,LEN('CT131,331'!$M$3))='CT131,331'!$M$3,DULIEU!$X262,"")</f>
        <v/>
      </c>
      <c r="J270" s="855">
        <f>MAX($J$13+SUBTOTAL(9,$H$15:H270)-SUBTOTAL(9,$I$15:I270)-$K$13,0)</f>
        <v>110001</v>
      </c>
      <c r="K270" s="855">
        <f>MAX($K$13+SUBTOTAL(9,$I$15:I270)-SUBTOTAL(9,$H$15:H270)-$J$13,0)</f>
        <v>0</v>
      </c>
      <c r="L270" s="846" t="str">
        <f t="shared" si="4"/>
        <v/>
      </c>
    </row>
    <row r="271" spans="2:12" hidden="1">
      <c r="B271" s="853" t="str">
        <f>IF(OR(LEFT(DULIEU!$V263&amp;DULIEU!$M263,LEN('CT131,331'!$M$3))='CT131,331'!$M$3,LEFT(DULIEU!$W263&amp;DULIEU!$M263,LEN('CT131,331'!$M$3))='CT131,331'!$M$3),DULIEU!D263,"")</f>
        <v/>
      </c>
      <c r="C271" s="853" t="str">
        <f>IF(OR(LEFT(DULIEU!$V263&amp;DULIEU!$M263,LEN('CT131,331'!$M$3))='CT131,331'!$M$3,LEFT(DULIEU!$W263&amp;DULIEU!$M263,LEN('CT131,331'!$M$3))='CT131,331'!$M$3),DULIEU!H263,"")</f>
        <v/>
      </c>
      <c r="D271" s="853" t="str">
        <f>IF(OR(LEFT(DULIEU!$V263&amp;DULIEU!$M263,LEN('CT131,331'!$M$3))='CT131,331'!$M$3,LEFT(DULIEU!$W263&amp;DULIEU!$M263,LEN('CT131,331'!$M$3))='CT131,331'!$M$3),DULIEU!J263,"")</f>
        <v/>
      </c>
      <c r="E271" s="853" t="str">
        <f>IF(OR(LEFT(DULIEU!$V263&amp;DULIEU!$M263,LEN('CT131,331'!$M$3))='CT131,331'!$M$3,LEFT(DULIEU!$W263&amp;DULIEU!$M263,LEN('CT131,331'!$M$3))='CT131,331'!$M$3),DULIEU!E263,"")</f>
        <v/>
      </c>
      <c r="F271" s="1179" t="str">
        <f>IF(OR(LEFT(DULIEU!$V263&amp;DULIEU!$M263,LEN('CT131,331'!$M$3))='CT131,331'!$M$3,LEFT(DULIEU!$W263&amp;DULIEU!$M263,LEN('CT131,331'!$M$3))='CT131,331'!$M$3),DULIEU!O263,"")</f>
        <v/>
      </c>
      <c r="G271" s="853" t="str">
        <f>IF(E271="","",IF(LEFT(DULIEU!$V263&amp;DULIEU!$M263,LEN('CT131,331'!$M$3))='CT131,331'!$M$3,DULIEU!$W263,IF(LEFT(DULIEU!$W263&amp;DULIEU!$M263,LEN('CT131,331'!$M$3))='CT131,331'!$M$3,DULIEU!$V263)))</f>
        <v/>
      </c>
      <c r="H271" s="854" t="str">
        <f>IF(LEFT(DULIEU!$V263&amp;DULIEU!$M263,LEN('CT131,331'!$M$3))='CT131,331'!$M$3,DULIEU!$X263,"")</f>
        <v/>
      </c>
      <c r="I271" s="854" t="str">
        <f>IF(LEFT(DULIEU!$W263&amp;DULIEU!$M263,LEN('CT131,331'!$M$3))='CT131,331'!$M$3,DULIEU!$X263,"")</f>
        <v/>
      </c>
      <c r="J271" s="855">
        <f>MAX($J$13+SUBTOTAL(9,$H$15:H271)-SUBTOTAL(9,$I$15:I271)-$K$13,0)</f>
        <v>110001</v>
      </c>
      <c r="K271" s="855">
        <f>MAX($K$13+SUBTOTAL(9,$I$15:I271)-SUBTOTAL(9,$H$15:H271)-$J$13,0)</f>
        <v>0</v>
      </c>
      <c r="L271" s="846" t="str">
        <f t="shared" si="4"/>
        <v/>
      </c>
    </row>
    <row r="272" spans="2:12" hidden="1">
      <c r="B272" s="853" t="str">
        <f>IF(OR(LEFT(DULIEU!$V264&amp;DULIEU!$M264,LEN('CT131,331'!$M$3))='CT131,331'!$M$3,LEFT(DULIEU!$W264&amp;DULIEU!$M264,LEN('CT131,331'!$M$3))='CT131,331'!$M$3),DULIEU!D264,"")</f>
        <v/>
      </c>
      <c r="C272" s="853" t="str">
        <f>IF(OR(LEFT(DULIEU!$V264&amp;DULIEU!$M264,LEN('CT131,331'!$M$3))='CT131,331'!$M$3,LEFT(DULIEU!$W264&amp;DULIEU!$M264,LEN('CT131,331'!$M$3))='CT131,331'!$M$3),DULIEU!H264,"")</f>
        <v/>
      </c>
      <c r="D272" s="853" t="str">
        <f>IF(OR(LEFT(DULIEU!$V264&amp;DULIEU!$M264,LEN('CT131,331'!$M$3))='CT131,331'!$M$3,LEFT(DULIEU!$W264&amp;DULIEU!$M264,LEN('CT131,331'!$M$3))='CT131,331'!$M$3),DULIEU!J264,"")</f>
        <v/>
      </c>
      <c r="E272" s="853" t="str">
        <f>IF(OR(LEFT(DULIEU!$V264&amp;DULIEU!$M264,LEN('CT131,331'!$M$3))='CT131,331'!$M$3,LEFT(DULIEU!$W264&amp;DULIEU!$M264,LEN('CT131,331'!$M$3))='CT131,331'!$M$3),DULIEU!E264,"")</f>
        <v/>
      </c>
      <c r="F272" s="1179" t="str">
        <f>IF(OR(LEFT(DULIEU!$V264&amp;DULIEU!$M264,LEN('CT131,331'!$M$3))='CT131,331'!$M$3,LEFT(DULIEU!$W264&amp;DULIEU!$M264,LEN('CT131,331'!$M$3))='CT131,331'!$M$3),DULIEU!O264,"")</f>
        <v/>
      </c>
      <c r="G272" s="853" t="str">
        <f>IF(E272="","",IF(LEFT(DULIEU!$V264&amp;DULIEU!$M264,LEN('CT131,331'!$M$3))='CT131,331'!$M$3,DULIEU!$W264,IF(LEFT(DULIEU!$W264&amp;DULIEU!$M264,LEN('CT131,331'!$M$3))='CT131,331'!$M$3,DULIEU!$V264)))</f>
        <v/>
      </c>
      <c r="H272" s="854" t="str">
        <f>IF(LEFT(DULIEU!$V264&amp;DULIEU!$M264,LEN('CT131,331'!$M$3))='CT131,331'!$M$3,DULIEU!$X264,"")</f>
        <v/>
      </c>
      <c r="I272" s="854" t="str">
        <f>IF(LEFT(DULIEU!$W264&amp;DULIEU!$M264,LEN('CT131,331'!$M$3))='CT131,331'!$M$3,DULIEU!$X264,"")</f>
        <v/>
      </c>
      <c r="J272" s="855">
        <f>MAX($J$13+SUBTOTAL(9,$H$15:H272)-SUBTOTAL(9,$I$15:I272)-$K$13,0)</f>
        <v>110001</v>
      </c>
      <c r="K272" s="855">
        <f>MAX($K$13+SUBTOTAL(9,$I$15:I272)-SUBTOTAL(9,$H$15:H272)-$J$13,0)</f>
        <v>0</v>
      </c>
      <c r="L272" s="846" t="str">
        <f t="shared" ref="L272:L335" si="5">IF(SUM(H272:I272)=0,"","x")</f>
        <v/>
      </c>
    </row>
    <row r="273" spans="2:12" hidden="1">
      <c r="B273" s="853" t="str">
        <f>IF(OR(LEFT(DULIEU!$V265&amp;DULIEU!$M265,LEN('CT131,331'!$M$3))='CT131,331'!$M$3,LEFT(DULIEU!$W265&amp;DULIEU!$M265,LEN('CT131,331'!$M$3))='CT131,331'!$M$3),DULIEU!D265,"")</f>
        <v/>
      </c>
      <c r="C273" s="853" t="str">
        <f>IF(OR(LEFT(DULIEU!$V265&amp;DULIEU!$M265,LEN('CT131,331'!$M$3))='CT131,331'!$M$3,LEFT(DULIEU!$W265&amp;DULIEU!$M265,LEN('CT131,331'!$M$3))='CT131,331'!$M$3),DULIEU!H265,"")</f>
        <v/>
      </c>
      <c r="D273" s="853" t="str">
        <f>IF(OR(LEFT(DULIEU!$V265&amp;DULIEU!$M265,LEN('CT131,331'!$M$3))='CT131,331'!$M$3,LEFT(DULIEU!$W265&amp;DULIEU!$M265,LEN('CT131,331'!$M$3))='CT131,331'!$M$3),DULIEU!J265,"")</f>
        <v/>
      </c>
      <c r="E273" s="853" t="str">
        <f>IF(OR(LEFT(DULIEU!$V265&amp;DULIEU!$M265,LEN('CT131,331'!$M$3))='CT131,331'!$M$3,LEFT(DULIEU!$W265&amp;DULIEU!$M265,LEN('CT131,331'!$M$3))='CT131,331'!$M$3),DULIEU!E265,"")</f>
        <v/>
      </c>
      <c r="F273" s="1179" t="str">
        <f>IF(OR(LEFT(DULIEU!$V265&amp;DULIEU!$M265,LEN('CT131,331'!$M$3))='CT131,331'!$M$3,LEFT(DULIEU!$W265&amp;DULIEU!$M265,LEN('CT131,331'!$M$3))='CT131,331'!$M$3),DULIEU!O265,"")</f>
        <v/>
      </c>
      <c r="G273" s="853" t="str">
        <f>IF(E273="","",IF(LEFT(DULIEU!$V265&amp;DULIEU!$M265,LEN('CT131,331'!$M$3))='CT131,331'!$M$3,DULIEU!$W265,IF(LEFT(DULIEU!$W265&amp;DULIEU!$M265,LEN('CT131,331'!$M$3))='CT131,331'!$M$3,DULIEU!$V265)))</f>
        <v/>
      </c>
      <c r="H273" s="854" t="str">
        <f>IF(LEFT(DULIEU!$V265&amp;DULIEU!$M265,LEN('CT131,331'!$M$3))='CT131,331'!$M$3,DULIEU!$X265,"")</f>
        <v/>
      </c>
      <c r="I273" s="854" t="str">
        <f>IF(LEFT(DULIEU!$W265&amp;DULIEU!$M265,LEN('CT131,331'!$M$3))='CT131,331'!$M$3,DULIEU!$X265,"")</f>
        <v/>
      </c>
      <c r="J273" s="855">
        <f>MAX($J$13+SUBTOTAL(9,$H$15:H273)-SUBTOTAL(9,$I$15:I273)-$K$13,0)</f>
        <v>110001</v>
      </c>
      <c r="K273" s="855">
        <f>MAX($K$13+SUBTOTAL(9,$I$15:I273)-SUBTOTAL(9,$H$15:H273)-$J$13,0)</f>
        <v>0</v>
      </c>
      <c r="L273" s="846" t="str">
        <f t="shared" si="5"/>
        <v/>
      </c>
    </row>
    <row r="274" spans="2:12" hidden="1">
      <c r="B274" s="853" t="str">
        <f>IF(OR(LEFT(DULIEU!$V266&amp;DULIEU!$M266,LEN('CT131,331'!$M$3))='CT131,331'!$M$3,LEFT(DULIEU!$W266&amp;DULIEU!$M266,LEN('CT131,331'!$M$3))='CT131,331'!$M$3),DULIEU!D266,"")</f>
        <v/>
      </c>
      <c r="C274" s="853" t="str">
        <f>IF(OR(LEFT(DULIEU!$V266&amp;DULIEU!$M266,LEN('CT131,331'!$M$3))='CT131,331'!$M$3,LEFT(DULIEU!$W266&amp;DULIEU!$M266,LEN('CT131,331'!$M$3))='CT131,331'!$M$3),DULIEU!H266,"")</f>
        <v/>
      </c>
      <c r="D274" s="853" t="str">
        <f>IF(OR(LEFT(DULIEU!$V266&amp;DULIEU!$M266,LEN('CT131,331'!$M$3))='CT131,331'!$M$3,LEFT(DULIEU!$W266&amp;DULIEU!$M266,LEN('CT131,331'!$M$3))='CT131,331'!$M$3),DULIEU!J266,"")</f>
        <v/>
      </c>
      <c r="E274" s="853" t="str">
        <f>IF(OR(LEFT(DULIEU!$V266&amp;DULIEU!$M266,LEN('CT131,331'!$M$3))='CT131,331'!$M$3,LEFT(DULIEU!$W266&amp;DULIEU!$M266,LEN('CT131,331'!$M$3))='CT131,331'!$M$3),DULIEU!E266,"")</f>
        <v/>
      </c>
      <c r="F274" s="1179" t="str">
        <f>IF(OR(LEFT(DULIEU!$V266&amp;DULIEU!$M266,LEN('CT131,331'!$M$3))='CT131,331'!$M$3,LEFT(DULIEU!$W266&amp;DULIEU!$M266,LEN('CT131,331'!$M$3))='CT131,331'!$M$3),DULIEU!O266,"")</f>
        <v/>
      </c>
      <c r="G274" s="853" t="str">
        <f>IF(E274="","",IF(LEFT(DULIEU!$V266&amp;DULIEU!$M266,LEN('CT131,331'!$M$3))='CT131,331'!$M$3,DULIEU!$W266,IF(LEFT(DULIEU!$W266&amp;DULIEU!$M266,LEN('CT131,331'!$M$3))='CT131,331'!$M$3,DULIEU!$V266)))</f>
        <v/>
      </c>
      <c r="H274" s="854" t="str">
        <f>IF(LEFT(DULIEU!$V266&amp;DULIEU!$M266,LEN('CT131,331'!$M$3))='CT131,331'!$M$3,DULIEU!$X266,"")</f>
        <v/>
      </c>
      <c r="I274" s="854" t="str">
        <f>IF(LEFT(DULIEU!$W266&amp;DULIEU!$M266,LEN('CT131,331'!$M$3))='CT131,331'!$M$3,DULIEU!$X266,"")</f>
        <v/>
      </c>
      <c r="J274" s="855">
        <f>MAX($J$13+SUBTOTAL(9,$H$15:H274)-SUBTOTAL(9,$I$15:I274)-$K$13,0)</f>
        <v>110001</v>
      </c>
      <c r="K274" s="855">
        <f>MAX($K$13+SUBTOTAL(9,$I$15:I274)-SUBTOTAL(9,$H$15:H274)-$J$13,0)</f>
        <v>0</v>
      </c>
      <c r="L274" s="846" t="str">
        <f t="shared" si="5"/>
        <v/>
      </c>
    </row>
    <row r="275" spans="2:12" hidden="1">
      <c r="B275" s="853" t="str">
        <f>IF(OR(LEFT(DULIEU!$V267&amp;DULIEU!$M267,LEN('CT131,331'!$M$3))='CT131,331'!$M$3,LEFT(DULIEU!$W267&amp;DULIEU!$M267,LEN('CT131,331'!$M$3))='CT131,331'!$M$3),DULIEU!D267,"")</f>
        <v/>
      </c>
      <c r="C275" s="853" t="str">
        <f>IF(OR(LEFT(DULIEU!$V267&amp;DULIEU!$M267,LEN('CT131,331'!$M$3))='CT131,331'!$M$3,LEFT(DULIEU!$W267&amp;DULIEU!$M267,LEN('CT131,331'!$M$3))='CT131,331'!$M$3),DULIEU!H267,"")</f>
        <v/>
      </c>
      <c r="D275" s="853" t="str">
        <f>IF(OR(LEFT(DULIEU!$V267&amp;DULIEU!$M267,LEN('CT131,331'!$M$3))='CT131,331'!$M$3,LEFT(DULIEU!$W267&amp;DULIEU!$M267,LEN('CT131,331'!$M$3))='CT131,331'!$M$3),DULIEU!J267,"")</f>
        <v/>
      </c>
      <c r="E275" s="853" t="str">
        <f>IF(OR(LEFT(DULIEU!$V267&amp;DULIEU!$M267,LEN('CT131,331'!$M$3))='CT131,331'!$M$3,LEFT(DULIEU!$W267&amp;DULIEU!$M267,LEN('CT131,331'!$M$3))='CT131,331'!$M$3),DULIEU!E267,"")</f>
        <v/>
      </c>
      <c r="F275" s="1179" t="str">
        <f>IF(OR(LEFT(DULIEU!$V267&amp;DULIEU!$M267,LEN('CT131,331'!$M$3))='CT131,331'!$M$3,LEFT(DULIEU!$W267&amp;DULIEU!$M267,LEN('CT131,331'!$M$3))='CT131,331'!$M$3),DULIEU!O267,"")</f>
        <v/>
      </c>
      <c r="G275" s="853" t="str">
        <f>IF(E275="","",IF(LEFT(DULIEU!$V267&amp;DULIEU!$M267,LEN('CT131,331'!$M$3))='CT131,331'!$M$3,DULIEU!$W267,IF(LEFT(DULIEU!$W267&amp;DULIEU!$M267,LEN('CT131,331'!$M$3))='CT131,331'!$M$3,DULIEU!$V267)))</f>
        <v/>
      </c>
      <c r="H275" s="854" t="str">
        <f>IF(LEFT(DULIEU!$V267&amp;DULIEU!$M267,LEN('CT131,331'!$M$3))='CT131,331'!$M$3,DULIEU!$X267,"")</f>
        <v/>
      </c>
      <c r="I275" s="854" t="str">
        <f>IF(LEFT(DULIEU!$W267&amp;DULIEU!$M267,LEN('CT131,331'!$M$3))='CT131,331'!$M$3,DULIEU!$X267,"")</f>
        <v/>
      </c>
      <c r="J275" s="855">
        <f>MAX($J$13+SUBTOTAL(9,$H$15:H275)-SUBTOTAL(9,$I$15:I275)-$K$13,0)</f>
        <v>110001</v>
      </c>
      <c r="K275" s="855">
        <f>MAX($K$13+SUBTOTAL(9,$I$15:I275)-SUBTOTAL(9,$H$15:H275)-$J$13,0)</f>
        <v>0</v>
      </c>
      <c r="L275" s="846" t="str">
        <f t="shared" si="5"/>
        <v/>
      </c>
    </row>
    <row r="276" spans="2:12" hidden="1">
      <c r="B276" s="853" t="str">
        <f>IF(OR(LEFT(DULIEU!$V268&amp;DULIEU!$M268,LEN('CT131,331'!$M$3))='CT131,331'!$M$3,LEFT(DULIEU!$W268&amp;DULIEU!$M268,LEN('CT131,331'!$M$3))='CT131,331'!$M$3),DULIEU!D268,"")</f>
        <v/>
      </c>
      <c r="C276" s="853" t="str">
        <f>IF(OR(LEFT(DULIEU!$V268&amp;DULIEU!$M268,LEN('CT131,331'!$M$3))='CT131,331'!$M$3,LEFT(DULIEU!$W268&amp;DULIEU!$M268,LEN('CT131,331'!$M$3))='CT131,331'!$M$3),DULIEU!H268,"")</f>
        <v/>
      </c>
      <c r="D276" s="853" t="str">
        <f>IF(OR(LEFT(DULIEU!$V268&amp;DULIEU!$M268,LEN('CT131,331'!$M$3))='CT131,331'!$M$3,LEFT(DULIEU!$W268&amp;DULIEU!$M268,LEN('CT131,331'!$M$3))='CT131,331'!$M$3),DULIEU!J268,"")</f>
        <v/>
      </c>
      <c r="E276" s="853" t="str">
        <f>IF(OR(LEFT(DULIEU!$V268&amp;DULIEU!$M268,LEN('CT131,331'!$M$3))='CT131,331'!$M$3,LEFT(DULIEU!$W268&amp;DULIEU!$M268,LEN('CT131,331'!$M$3))='CT131,331'!$M$3),DULIEU!E268,"")</f>
        <v/>
      </c>
      <c r="F276" s="1179" t="str">
        <f>IF(OR(LEFT(DULIEU!$V268&amp;DULIEU!$M268,LEN('CT131,331'!$M$3))='CT131,331'!$M$3,LEFT(DULIEU!$W268&amp;DULIEU!$M268,LEN('CT131,331'!$M$3))='CT131,331'!$M$3),DULIEU!O268,"")</f>
        <v/>
      </c>
      <c r="G276" s="853" t="str">
        <f>IF(E276="","",IF(LEFT(DULIEU!$V268&amp;DULIEU!$M268,LEN('CT131,331'!$M$3))='CT131,331'!$M$3,DULIEU!$W268,IF(LEFT(DULIEU!$W268&amp;DULIEU!$M268,LEN('CT131,331'!$M$3))='CT131,331'!$M$3,DULIEU!$V268)))</f>
        <v/>
      </c>
      <c r="H276" s="854" t="str">
        <f>IF(LEFT(DULIEU!$V268&amp;DULIEU!$M268,LEN('CT131,331'!$M$3))='CT131,331'!$M$3,DULIEU!$X268,"")</f>
        <v/>
      </c>
      <c r="I276" s="854" t="str">
        <f>IF(LEFT(DULIEU!$W268&amp;DULIEU!$M268,LEN('CT131,331'!$M$3))='CT131,331'!$M$3,DULIEU!$X268,"")</f>
        <v/>
      </c>
      <c r="J276" s="855">
        <f>MAX($J$13+SUBTOTAL(9,$H$15:H276)-SUBTOTAL(9,$I$15:I276)-$K$13,0)</f>
        <v>110001</v>
      </c>
      <c r="K276" s="855">
        <f>MAX($K$13+SUBTOTAL(9,$I$15:I276)-SUBTOTAL(9,$H$15:H276)-$J$13,0)</f>
        <v>0</v>
      </c>
      <c r="L276" s="846" t="str">
        <f t="shared" si="5"/>
        <v/>
      </c>
    </row>
    <row r="277" spans="2:12" hidden="1">
      <c r="B277" s="853" t="str">
        <f>IF(OR(LEFT(DULIEU!$V269&amp;DULIEU!$M269,LEN('CT131,331'!$M$3))='CT131,331'!$M$3,LEFT(DULIEU!$W269&amp;DULIEU!$M269,LEN('CT131,331'!$M$3))='CT131,331'!$M$3),DULIEU!D269,"")</f>
        <v/>
      </c>
      <c r="C277" s="853" t="str">
        <f>IF(OR(LEFT(DULIEU!$V269&amp;DULIEU!$M269,LEN('CT131,331'!$M$3))='CT131,331'!$M$3,LEFT(DULIEU!$W269&amp;DULIEU!$M269,LEN('CT131,331'!$M$3))='CT131,331'!$M$3),DULIEU!H269,"")</f>
        <v/>
      </c>
      <c r="D277" s="853" t="str">
        <f>IF(OR(LEFT(DULIEU!$V269&amp;DULIEU!$M269,LEN('CT131,331'!$M$3))='CT131,331'!$M$3,LEFT(DULIEU!$W269&amp;DULIEU!$M269,LEN('CT131,331'!$M$3))='CT131,331'!$M$3),DULIEU!J269,"")</f>
        <v/>
      </c>
      <c r="E277" s="853" t="str">
        <f>IF(OR(LEFT(DULIEU!$V269&amp;DULIEU!$M269,LEN('CT131,331'!$M$3))='CT131,331'!$M$3,LEFT(DULIEU!$W269&amp;DULIEU!$M269,LEN('CT131,331'!$M$3))='CT131,331'!$M$3),DULIEU!E269,"")</f>
        <v/>
      </c>
      <c r="F277" s="1179" t="str">
        <f>IF(OR(LEFT(DULIEU!$V269&amp;DULIEU!$M269,LEN('CT131,331'!$M$3))='CT131,331'!$M$3,LEFT(DULIEU!$W269&amp;DULIEU!$M269,LEN('CT131,331'!$M$3))='CT131,331'!$M$3),DULIEU!O269,"")</f>
        <v/>
      </c>
      <c r="G277" s="853" t="str">
        <f>IF(E277="","",IF(LEFT(DULIEU!$V269&amp;DULIEU!$M269,LEN('CT131,331'!$M$3))='CT131,331'!$M$3,DULIEU!$W269,IF(LEFT(DULIEU!$W269&amp;DULIEU!$M269,LEN('CT131,331'!$M$3))='CT131,331'!$M$3,DULIEU!$V269)))</f>
        <v/>
      </c>
      <c r="H277" s="854" t="str">
        <f>IF(LEFT(DULIEU!$V269&amp;DULIEU!$M269,LEN('CT131,331'!$M$3))='CT131,331'!$M$3,DULIEU!$X269,"")</f>
        <v/>
      </c>
      <c r="I277" s="854" t="str">
        <f>IF(LEFT(DULIEU!$W269&amp;DULIEU!$M269,LEN('CT131,331'!$M$3))='CT131,331'!$M$3,DULIEU!$X269,"")</f>
        <v/>
      </c>
      <c r="J277" s="855">
        <f>MAX($J$13+SUBTOTAL(9,$H$15:H277)-SUBTOTAL(9,$I$15:I277)-$K$13,0)</f>
        <v>110001</v>
      </c>
      <c r="K277" s="855">
        <f>MAX($K$13+SUBTOTAL(9,$I$15:I277)-SUBTOTAL(9,$H$15:H277)-$J$13,0)</f>
        <v>0</v>
      </c>
      <c r="L277" s="846" t="str">
        <f t="shared" si="5"/>
        <v/>
      </c>
    </row>
    <row r="278" spans="2:12" hidden="1">
      <c r="B278" s="853" t="str">
        <f>IF(OR(LEFT(DULIEU!$V270&amp;DULIEU!$M270,LEN('CT131,331'!$M$3))='CT131,331'!$M$3,LEFT(DULIEU!$W270&amp;DULIEU!$M270,LEN('CT131,331'!$M$3))='CT131,331'!$M$3),DULIEU!D270,"")</f>
        <v/>
      </c>
      <c r="C278" s="853" t="str">
        <f>IF(OR(LEFT(DULIEU!$V270&amp;DULIEU!$M270,LEN('CT131,331'!$M$3))='CT131,331'!$M$3,LEFT(DULIEU!$W270&amp;DULIEU!$M270,LEN('CT131,331'!$M$3))='CT131,331'!$M$3),DULIEU!H270,"")</f>
        <v/>
      </c>
      <c r="D278" s="853" t="str">
        <f>IF(OR(LEFT(DULIEU!$V270&amp;DULIEU!$M270,LEN('CT131,331'!$M$3))='CT131,331'!$M$3,LEFT(DULIEU!$W270&amp;DULIEU!$M270,LEN('CT131,331'!$M$3))='CT131,331'!$M$3),DULIEU!J270,"")</f>
        <v/>
      </c>
      <c r="E278" s="853" t="str">
        <f>IF(OR(LEFT(DULIEU!$V270&amp;DULIEU!$M270,LEN('CT131,331'!$M$3))='CT131,331'!$M$3,LEFT(DULIEU!$W270&amp;DULIEU!$M270,LEN('CT131,331'!$M$3))='CT131,331'!$M$3),DULIEU!E270,"")</f>
        <v/>
      </c>
      <c r="F278" s="1179" t="str">
        <f>IF(OR(LEFT(DULIEU!$V270&amp;DULIEU!$M270,LEN('CT131,331'!$M$3))='CT131,331'!$M$3,LEFT(DULIEU!$W270&amp;DULIEU!$M270,LEN('CT131,331'!$M$3))='CT131,331'!$M$3),DULIEU!O270,"")</f>
        <v/>
      </c>
      <c r="G278" s="853" t="str">
        <f>IF(E278="","",IF(LEFT(DULIEU!$V270&amp;DULIEU!$M270,LEN('CT131,331'!$M$3))='CT131,331'!$M$3,DULIEU!$W270,IF(LEFT(DULIEU!$W270&amp;DULIEU!$M270,LEN('CT131,331'!$M$3))='CT131,331'!$M$3,DULIEU!$V270)))</f>
        <v/>
      </c>
      <c r="H278" s="854" t="str">
        <f>IF(LEFT(DULIEU!$V270&amp;DULIEU!$M270,LEN('CT131,331'!$M$3))='CT131,331'!$M$3,DULIEU!$X270,"")</f>
        <v/>
      </c>
      <c r="I278" s="854" t="str">
        <f>IF(LEFT(DULIEU!$W270&amp;DULIEU!$M270,LEN('CT131,331'!$M$3))='CT131,331'!$M$3,DULIEU!$X270,"")</f>
        <v/>
      </c>
      <c r="J278" s="855">
        <f>MAX($J$13+SUBTOTAL(9,$H$15:H278)-SUBTOTAL(9,$I$15:I278)-$K$13,0)</f>
        <v>110001</v>
      </c>
      <c r="K278" s="855">
        <f>MAX($K$13+SUBTOTAL(9,$I$15:I278)-SUBTOTAL(9,$H$15:H278)-$J$13,0)</f>
        <v>0</v>
      </c>
      <c r="L278" s="846" t="str">
        <f t="shared" si="5"/>
        <v/>
      </c>
    </row>
    <row r="279" spans="2:12" hidden="1">
      <c r="B279" s="853" t="str">
        <f>IF(OR(LEFT(DULIEU!$V271&amp;DULIEU!$M271,LEN('CT131,331'!$M$3))='CT131,331'!$M$3,LEFT(DULIEU!$W271&amp;DULIEU!$M271,LEN('CT131,331'!$M$3))='CT131,331'!$M$3),DULIEU!D271,"")</f>
        <v/>
      </c>
      <c r="C279" s="853" t="str">
        <f>IF(OR(LEFT(DULIEU!$V271&amp;DULIEU!$M271,LEN('CT131,331'!$M$3))='CT131,331'!$M$3,LEFT(DULIEU!$W271&amp;DULIEU!$M271,LEN('CT131,331'!$M$3))='CT131,331'!$M$3),DULIEU!H271,"")</f>
        <v/>
      </c>
      <c r="D279" s="853" t="str">
        <f>IF(OR(LEFT(DULIEU!$V271&amp;DULIEU!$M271,LEN('CT131,331'!$M$3))='CT131,331'!$M$3,LEFT(DULIEU!$W271&amp;DULIEU!$M271,LEN('CT131,331'!$M$3))='CT131,331'!$M$3),DULIEU!J271,"")</f>
        <v/>
      </c>
      <c r="E279" s="853" t="str">
        <f>IF(OR(LEFT(DULIEU!$V271&amp;DULIEU!$M271,LEN('CT131,331'!$M$3))='CT131,331'!$M$3,LEFT(DULIEU!$W271&amp;DULIEU!$M271,LEN('CT131,331'!$M$3))='CT131,331'!$M$3),DULIEU!E271,"")</f>
        <v/>
      </c>
      <c r="F279" s="1179" t="str">
        <f>IF(OR(LEFT(DULIEU!$V271&amp;DULIEU!$M271,LEN('CT131,331'!$M$3))='CT131,331'!$M$3,LEFT(DULIEU!$W271&amp;DULIEU!$M271,LEN('CT131,331'!$M$3))='CT131,331'!$M$3),DULIEU!O271,"")</f>
        <v/>
      </c>
      <c r="G279" s="853" t="str">
        <f>IF(E279="","",IF(LEFT(DULIEU!$V271&amp;DULIEU!$M271,LEN('CT131,331'!$M$3))='CT131,331'!$M$3,DULIEU!$W271,IF(LEFT(DULIEU!$W271&amp;DULIEU!$M271,LEN('CT131,331'!$M$3))='CT131,331'!$M$3,DULIEU!$V271)))</f>
        <v/>
      </c>
      <c r="H279" s="854" t="str">
        <f>IF(LEFT(DULIEU!$V271&amp;DULIEU!$M271,LEN('CT131,331'!$M$3))='CT131,331'!$M$3,DULIEU!$X271,"")</f>
        <v/>
      </c>
      <c r="I279" s="854" t="str">
        <f>IF(LEFT(DULIEU!$W271&amp;DULIEU!$M271,LEN('CT131,331'!$M$3))='CT131,331'!$M$3,DULIEU!$X271,"")</f>
        <v/>
      </c>
      <c r="J279" s="855">
        <f>MAX($J$13+SUBTOTAL(9,$H$15:H279)-SUBTOTAL(9,$I$15:I279)-$K$13,0)</f>
        <v>110001</v>
      </c>
      <c r="K279" s="855">
        <f>MAX($K$13+SUBTOTAL(9,$I$15:I279)-SUBTOTAL(9,$H$15:H279)-$J$13,0)</f>
        <v>0</v>
      </c>
      <c r="L279" s="846" t="str">
        <f t="shared" si="5"/>
        <v/>
      </c>
    </row>
    <row r="280" spans="2:12" hidden="1">
      <c r="B280" s="853" t="str">
        <f>IF(OR(LEFT(DULIEU!$V272&amp;DULIEU!$M272,LEN('CT131,331'!$M$3))='CT131,331'!$M$3,LEFT(DULIEU!$W272&amp;DULIEU!$M272,LEN('CT131,331'!$M$3))='CT131,331'!$M$3),DULIEU!D272,"")</f>
        <v/>
      </c>
      <c r="C280" s="853" t="str">
        <f>IF(OR(LEFT(DULIEU!$V272&amp;DULIEU!$M272,LEN('CT131,331'!$M$3))='CT131,331'!$M$3,LEFT(DULIEU!$W272&amp;DULIEU!$M272,LEN('CT131,331'!$M$3))='CT131,331'!$M$3),DULIEU!H272,"")</f>
        <v/>
      </c>
      <c r="D280" s="853" t="str">
        <f>IF(OR(LEFT(DULIEU!$V272&amp;DULIEU!$M272,LEN('CT131,331'!$M$3))='CT131,331'!$M$3,LEFT(DULIEU!$W272&amp;DULIEU!$M272,LEN('CT131,331'!$M$3))='CT131,331'!$M$3),DULIEU!J272,"")</f>
        <v/>
      </c>
      <c r="E280" s="853" t="str">
        <f>IF(OR(LEFT(DULIEU!$V272&amp;DULIEU!$M272,LEN('CT131,331'!$M$3))='CT131,331'!$M$3,LEFT(DULIEU!$W272&amp;DULIEU!$M272,LEN('CT131,331'!$M$3))='CT131,331'!$M$3),DULIEU!E272,"")</f>
        <v/>
      </c>
      <c r="F280" s="1179" t="str">
        <f>IF(OR(LEFT(DULIEU!$V272&amp;DULIEU!$M272,LEN('CT131,331'!$M$3))='CT131,331'!$M$3,LEFT(DULIEU!$W272&amp;DULIEU!$M272,LEN('CT131,331'!$M$3))='CT131,331'!$M$3),DULIEU!O272,"")</f>
        <v/>
      </c>
      <c r="G280" s="853" t="str">
        <f>IF(E280="","",IF(LEFT(DULIEU!$V272&amp;DULIEU!$M272,LEN('CT131,331'!$M$3))='CT131,331'!$M$3,DULIEU!$W272,IF(LEFT(DULIEU!$W272&amp;DULIEU!$M272,LEN('CT131,331'!$M$3))='CT131,331'!$M$3,DULIEU!$V272)))</f>
        <v/>
      </c>
      <c r="H280" s="854" t="str">
        <f>IF(LEFT(DULIEU!$V272&amp;DULIEU!$M272,LEN('CT131,331'!$M$3))='CT131,331'!$M$3,DULIEU!$X272,"")</f>
        <v/>
      </c>
      <c r="I280" s="854" t="str">
        <f>IF(LEFT(DULIEU!$W272&amp;DULIEU!$M272,LEN('CT131,331'!$M$3))='CT131,331'!$M$3,DULIEU!$X272,"")</f>
        <v/>
      </c>
      <c r="J280" s="855">
        <f>MAX($J$13+SUBTOTAL(9,$H$15:H280)-SUBTOTAL(9,$I$15:I280)-$K$13,0)</f>
        <v>110001</v>
      </c>
      <c r="K280" s="855">
        <f>MAX($K$13+SUBTOTAL(9,$I$15:I280)-SUBTOTAL(9,$H$15:H280)-$J$13,0)</f>
        <v>0</v>
      </c>
      <c r="L280" s="846" t="str">
        <f t="shared" si="5"/>
        <v/>
      </c>
    </row>
    <row r="281" spans="2:12" hidden="1">
      <c r="B281" s="853" t="str">
        <f>IF(OR(LEFT(DULIEU!$V273&amp;DULIEU!$M273,LEN('CT131,331'!$M$3))='CT131,331'!$M$3,LEFT(DULIEU!$W273&amp;DULIEU!$M273,LEN('CT131,331'!$M$3))='CT131,331'!$M$3),DULIEU!D273,"")</f>
        <v/>
      </c>
      <c r="C281" s="853" t="str">
        <f>IF(OR(LEFT(DULIEU!$V273&amp;DULIEU!$M273,LEN('CT131,331'!$M$3))='CT131,331'!$M$3,LEFT(DULIEU!$W273&amp;DULIEU!$M273,LEN('CT131,331'!$M$3))='CT131,331'!$M$3),DULIEU!H273,"")</f>
        <v/>
      </c>
      <c r="D281" s="853" t="str">
        <f>IF(OR(LEFT(DULIEU!$V273&amp;DULIEU!$M273,LEN('CT131,331'!$M$3))='CT131,331'!$M$3,LEFT(DULIEU!$W273&amp;DULIEU!$M273,LEN('CT131,331'!$M$3))='CT131,331'!$M$3),DULIEU!J273,"")</f>
        <v/>
      </c>
      <c r="E281" s="853" t="str">
        <f>IF(OR(LEFT(DULIEU!$V273&amp;DULIEU!$M273,LEN('CT131,331'!$M$3))='CT131,331'!$M$3,LEFT(DULIEU!$W273&amp;DULIEU!$M273,LEN('CT131,331'!$M$3))='CT131,331'!$M$3),DULIEU!E273,"")</f>
        <v/>
      </c>
      <c r="F281" s="1179" t="str">
        <f>IF(OR(LEFT(DULIEU!$V273&amp;DULIEU!$M273,LEN('CT131,331'!$M$3))='CT131,331'!$M$3,LEFT(DULIEU!$W273&amp;DULIEU!$M273,LEN('CT131,331'!$M$3))='CT131,331'!$M$3),DULIEU!O273,"")</f>
        <v/>
      </c>
      <c r="G281" s="853" t="str">
        <f>IF(E281="","",IF(LEFT(DULIEU!$V273&amp;DULIEU!$M273,LEN('CT131,331'!$M$3))='CT131,331'!$M$3,DULIEU!$W273,IF(LEFT(DULIEU!$W273&amp;DULIEU!$M273,LEN('CT131,331'!$M$3))='CT131,331'!$M$3,DULIEU!$V273)))</f>
        <v/>
      </c>
      <c r="H281" s="854" t="str">
        <f>IF(LEFT(DULIEU!$V273&amp;DULIEU!$M273,LEN('CT131,331'!$M$3))='CT131,331'!$M$3,DULIEU!$X273,"")</f>
        <v/>
      </c>
      <c r="I281" s="854" t="str">
        <f>IF(LEFT(DULIEU!$W273&amp;DULIEU!$M273,LEN('CT131,331'!$M$3))='CT131,331'!$M$3,DULIEU!$X273,"")</f>
        <v/>
      </c>
      <c r="J281" s="855">
        <f>MAX($J$13+SUBTOTAL(9,$H$15:H281)-SUBTOTAL(9,$I$15:I281)-$K$13,0)</f>
        <v>110001</v>
      </c>
      <c r="K281" s="855">
        <f>MAX($K$13+SUBTOTAL(9,$I$15:I281)-SUBTOTAL(9,$H$15:H281)-$J$13,0)</f>
        <v>0</v>
      </c>
      <c r="L281" s="846" t="str">
        <f t="shared" si="5"/>
        <v/>
      </c>
    </row>
    <row r="282" spans="2:12" hidden="1">
      <c r="B282" s="853" t="str">
        <f>IF(OR(LEFT(DULIEU!$V274&amp;DULIEU!$M274,LEN('CT131,331'!$M$3))='CT131,331'!$M$3,LEFT(DULIEU!$W274&amp;DULIEU!$M274,LEN('CT131,331'!$M$3))='CT131,331'!$M$3),DULIEU!D274,"")</f>
        <v/>
      </c>
      <c r="C282" s="853" t="str">
        <f>IF(OR(LEFT(DULIEU!$V274&amp;DULIEU!$M274,LEN('CT131,331'!$M$3))='CT131,331'!$M$3,LEFT(DULIEU!$W274&amp;DULIEU!$M274,LEN('CT131,331'!$M$3))='CT131,331'!$M$3),DULIEU!H274,"")</f>
        <v/>
      </c>
      <c r="D282" s="853" t="str">
        <f>IF(OR(LEFT(DULIEU!$V274&amp;DULIEU!$M274,LEN('CT131,331'!$M$3))='CT131,331'!$M$3,LEFT(DULIEU!$W274&amp;DULIEU!$M274,LEN('CT131,331'!$M$3))='CT131,331'!$M$3),DULIEU!J274,"")</f>
        <v/>
      </c>
      <c r="E282" s="853" t="str">
        <f>IF(OR(LEFT(DULIEU!$V274&amp;DULIEU!$M274,LEN('CT131,331'!$M$3))='CT131,331'!$M$3,LEFT(DULIEU!$W274&amp;DULIEU!$M274,LEN('CT131,331'!$M$3))='CT131,331'!$M$3),DULIEU!E274,"")</f>
        <v/>
      </c>
      <c r="F282" s="1179" t="str">
        <f>IF(OR(LEFT(DULIEU!$V274&amp;DULIEU!$M274,LEN('CT131,331'!$M$3))='CT131,331'!$M$3,LEFT(DULIEU!$W274&amp;DULIEU!$M274,LEN('CT131,331'!$M$3))='CT131,331'!$M$3),DULIEU!O274,"")</f>
        <v/>
      </c>
      <c r="G282" s="853" t="str">
        <f>IF(E282="","",IF(LEFT(DULIEU!$V274&amp;DULIEU!$M274,LEN('CT131,331'!$M$3))='CT131,331'!$M$3,DULIEU!$W274,IF(LEFT(DULIEU!$W274&amp;DULIEU!$M274,LEN('CT131,331'!$M$3))='CT131,331'!$M$3,DULIEU!$V274)))</f>
        <v/>
      </c>
      <c r="H282" s="854" t="str">
        <f>IF(LEFT(DULIEU!$V274&amp;DULIEU!$M274,LEN('CT131,331'!$M$3))='CT131,331'!$M$3,DULIEU!$X274,"")</f>
        <v/>
      </c>
      <c r="I282" s="854" t="str">
        <f>IF(LEFT(DULIEU!$W274&amp;DULIEU!$M274,LEN('CT131,331'!$M$3))='CT131,331'!$M$3,DULIEU!$X274,"")</f>
        <v/>
      </c>
      <c r="J282" s="855">
        <f>MAX($J$13+SUBTOTAL(9,$H$15:H282)-SUBTOTAL(9,$I$15:I282)-$K$13,0)</f>
        <v>110001</v>
      </c>
      <c r="K282" s="855">
        <f>MAX($K$13+SUBTOTAL(9,$I$15:I282)-SUBTOTAL(9,$H$15:H282)-$J$13,0)</f>
        <v>0</v>
      </c>
      <c r="L282" s="846" t="str">
        <f t="shared" si="5"/>
        <v/>
      </c>
    </row>
    <row r="283" spans="2:12" hidden="1">
      <c r="B283" s="853" t="str">
        <f>IF(OR(LEFT(DULIEU!$V275&amp;DULIEU!$M275,LEN('CT131,331'!$M$3))='CT131,331'!$M$3,LEFT(DULIEU!$W275&amp;DULIEU!$M275,LEN('CT131,331'!$M$3))='CT131,331'!$M$3),DULIEU!D275,"")</f>
        <v/>
      </c>
      <c r="C283" s="853" t="str">
        <f>IF(OR(LEFT(DULIEU!$V275&amp;DULIEU!$M275,LEN('CT131,331'!$M$3))='CT131,331'!$M$3,LEFT(DULIEU!$W275&amp;DULIEU!$M275,LEN('CT131,331'!$M$3))='CT131,331'!$M$3),DULIEU!H275,"")</f>
        <v/>
      </c>
      <c r="D283" s="853" t="str">
        <f>IF(OR(LEFT(DULIEU!$V275&amp;DULIEU!$M275,LEN('CT131,331'!$M$3))='CT131,331'!$M$3,LEFT(DULIEU!$W275&amp;DULIEU!$M275,LEN('CT131,331'!$M$3))='CT131,331'!$M$3),DULIEU!J275,"")</f>
        <v/>
      </c>
      <c r="E283" s="853" t="str">
        <f>IF(OR(LEFT(DULIEU!$V275&amp;DULIEU!$M275,LEN('CT131,331'!$M$3))='CT131,331'!$M$3,LEFT(DULIEU!$W275&amp;DULIEU!$M275,LEN('CT131,331'!$M$3))='CT131,331'!$M$3),DULIEU!E275,"")</f>
        <v/>
      </c>
      <c r="F283" s="1179" t="str">
        <f>IF(OR(LEFT(DULIEU!$V275&amp;DULIEU!$M275,LEN('CT131,331'!$M$3))='CT131,331'!$M$3,LEFT(DULIEU!$W275&amp;DULIEU!$M275,LEN('CT131,331'!$M$3))='CT131,331'!$M$3),DULIEU!O275,"")</f>
        <v/>
      </c>
      <c r="G283" s="853" t="str">
        <f>IF(E283="","",IF(LEFT(DULIEU!$V275&amp;DULIEU!$M275,LEN('CT131,331'!$M$3))='CT131,331'!$M$3,DULIEU!$W275,IF(LEFT(DULIEU!$W275&amp;DULIEU!$M275,LEN('CT131,331'!$M$3))='CT131,331'!$M$3,DULIEU!$V275)))</f>
        <v/>
      </c>
      <c r="H283" s="854" t="str">
        <f>IF(LEFT(DULIEU!$V275&amp;DULIEU!$M275,LEN('CT131,331'!$M$3))='CT131,331'!$M$3,DULIEU!$X275,"")</f>
        <v/>
      </c>
      <c r="I283" s="854" t="str">
        <f>IF(LEFT(DULIEU!$W275&amp;DULIEU!$M275,LEN('CT131,331'!$M$3))='CT131,331'!$M$3,DULIEU!$X275,"")</f>
        <v/>
      </c>
      <c r="J283" s="855">
        <f>MAX($J$13+SUBTOTAL(9,$H$15:H283)-SUBTOTAL(9,$I$15:I283)-$K$13,0)</f>
        <v>110001</v>
      </c>
      <c r="K283" s="855">
        <f>MAX($K$13+SUBTOTAL(9,$I$15:I283)-SUBTOTAL(9,$H$15:H283)-$J$13,0)</f>
        <v>0</v>
      </c>
      <c r="L283" s="846" t="str">
        <f t="shared" si="5"/>
        <v/>
      </c>
    </row>
    <row r="284" spans="2:12" hidden="1">
      <c r="B284" s="853" t="str">
        <f>IF(OR(LEFT(DULIEU!$V276&amp;DULIEU!$M276,LEN('CT131,331'!$M$3))='CT131,331'!$M$3,LEFT(DULIEU!$W276&amp;DULIEU!$M276,LEN('CT131,331'!$M$3))='CT131,331'!$M$3),DULIEU!D276,"")</f>
        <v/>
      </c>
      <c r="C284" s="853" t="str">
        <f>IF(OR(LEFT(DULIEU!$V276&amp;DULIEU!$M276,LEN('CT131,331'!$M$3))='CT131,331'!$M$3,LEFT(DULIEU!$W276&amp;DULIEU!$M276,LEN('CT131,331'!$M$3))='CT131,331'!$M$3),DULIEU!H276,"")</f>
        <v/>
      </c>
      <c r="D284" s="853" t="str">
        <f>IF(OR(LEFT(DULIEU!$V276&amp;DULIEU!$M276,LEN('CT131,331'!$M$3))='CT131,331'!$M$3,LEFT(DULIEU!$W276&amp;DULIEU!$M276,LEN('CT131,331'!$M$3))='CT131,331'!$M$3),DULIEU!J276,"")</f>
        <v/>
      </c>
      <c r="E284" s="853" t="str">
        <f>IF(OR(LEFT(DULIEU!$V276&amp;DULIEU!$M276,LEN('CT131,331'!$M$3))='CT131,331'!$M$3,LEFT(DULIEU!$W276&amp;DULIEU!$M276,LEN('CT131,331'!$M$3))='CT131,331'!$M$3),DULIEU!E276,"")</f>
        <v/>
      </c>
      <c r="F284" s="1179" t="str">
        <f>IF(OR(LEFT(DULIEU!$V276&amp;DULIEU!$M276,LEN('CT131,331'!$M$3))='CT131,331'!$M$3,LEFT(DULIEU!$W276&amp;DULIEU!$M276,LEN('CT131,331'!$M$3))='CT131,331'!$M$3),DULIEU!O276,"")</f>
        <v/>
      </c>
      <c r="G284" s="853" t="str">
        <f>IF(E284="","",IF(LEFT(DULIEU!$V276&amp;DULIEU!$M276,LEN('CT131,331'!$M$3))='CT131,331'!$M$3,DULIEU!$W276,IF(LEFT(DULIEU!$W276&amp;DULIEU!$M276,LEN('CT131,331'!$M$3))='CT131,331'!$M$3,DULIEU!$V276)))</f>
        <v/>
      </c>
      <c r="H284" s="854" t="str">
        <f>IF(LEFT(DULIEU!$V276&amp;DULIEU!$M276,LEN('CT131,331'!$M$3))='CT131,331'!$M$3,DULIEU!$X276,"")</f>
        <v/>
      </c>
      <c r="I284" s="854" t="str">
        <f>IF(LEFT(DULIEU!$W276&amp;DULIEU!$M276,LEN('CT131,331'!$M$3))='CT131,331'!$M$3,DULIEU!$X276,"")</f>
        <v/>
      </c>
      <c r="J284" s="855">
        <f>MAX($J$13+SUBTOTAL(9,$H$15:H284)-SUBTOTAL(9,$I$15:I284)-$K$13,0)</f>
        <v>110001</v>
      </c>
      <c r="K284" s="855">
        <f>MAX($K$13+SUBTOTAL(9,$I$15:I284)-SUBTOTAL(9,$H$15:H284)-$J$13,0)</f>
        <v>0</v>
      </c>
      <c r="L284" s="846" t="str">
        <f t="shared" si="5"/>
        <v/>
      </c>
    </row>
    <row r="285" spans="2:12" hidden="1">
      <c r="B285" s="853" t="str">
        <f>IF(OR(LEFT(DULIEU!$V277&amp;DULIEU!$M277,LEN('CT131,331'!$M$3))='CT131,331'!$M$3,LEFT(DULIEU!$W277&amp;DULIEU!$M277,LEN('CT131,331'!$M$3))='CT131,331'!$M$3),DULIEU!D277,"")</f>
        <v/>
      </c>
      <c r="C285" s="853" t="str">
        <f>IF(OR(LEFT(DULIEU!$V277&amp;DULIEU!$M277,LEN('CT131,331'!$M$3))='CT131,331'!$M$3,LEFT(DULIEU!$W277&amp;DULIEU!$M277,LEN('CT131,331'!$M$3))='CT131,331'!$M$3),DULIEU!H277,"")</f>
        <v/>
      </c>
      <c r="D285" s="853" t="str">
        <f>IF(OR(LEFT(DULIEU!$V277&amp;DULIEU!$M277,LEN('CT131,331'!$M$3))='CT131,331'!$M$3,LEFT(DULIEU!$W277&amp;DULIEU!$M277,LEN('CT131,331'!$M$3))='CT131,331'!$M$3),DULIEU!J277,"")</f>
        <v/>
      </c>
      <c r="E285" s="853" t="str">
        <f>IF(OR(LEFT(DULIEU!$V277&amp;DULIEU!$M277,LEN('CT131,331'!$M$3))='CT131,331'!$M$3,LEFT(DULIEU!$W277&amp;DULIEU!$M277,LEN('CT131,331'!$M$3))='CT131,331'!$M$3),DULIEU!E277,"")</f>
        <v/>
      </c>
      <c r="F285" s="1179" t="str">
        <f>IF(OR(LEFT(DULIEU!$V277&amp;DULIEU!$M277,LEN('CT131,331'!$M$3))='CT131,331'!$M$3,LEFT(DULIEU!$W277&amp;DULIEU!$M277,LEN('CT131,331'!$M$3))='CT131,331'!$M$3),DULIEU!O277,"")</f>
        <v/>
      </c>
      <c r="G285" s="853" t="str">
        <f>IF(E285="","",IF(LEFT(DULIEU!$V277&amp;DULIEU!$M277,LEN('CT131,331'!$M$3))='CT131,331'!$M$3,DULIEU!$W277,IF(LEFT(DULIEU!$W277&amp;DULIEU!$M277,LEN('CT131,331'!$M$3))='CT131,331'!$M$3,DULIEU!$V277)))</f>
        <v/>
      </c>
      <c r="H285" s="854" t="str">
        <f>IF(LEFT(DULIEU!$V277&amp;DULIEU!$M277,LEN('CT131,331'!$M$3))='CT131,331'!$M$3,DULIEU!$X277,"")</f>
        <v/>
      </c>
      <c r="I285" s="854" t="str">
        <f>IF(LEFT(DULIEU!$W277&amp;DULIEU!$M277,LEN('CT131,331'!$M$3))='CT131,331'!$M$3,DULIEU!$X277,"")</f>
        <v/>
      </c>
      <c r="J285" s="855">
        <f>MAX($J$13+SUBTOTAL(9,$H$15:H285)-SUBTOTAL(9,$I$15:I285)-$K$13,0)</f>
        <v>110001</v>
      </c>
      <c r="K285" s="855">
        <f>MAX($K$13+SUBTOTAL(9,$I$15:I285)-SUBTOTAL(9,$H$15:H285)-$J$13,0)</f>
        <v>0</v>
      </c>
      <c r="L285" s="846" t="str">
        <f t="shared" si="5"/>
        <v/>
      </c>
    </row>
    <row r="286" spans="2:12" hidden="1">
      <c r="B286" s="853" t="str">
        <f>IF(OR(LEFT(DULIEU!$V278&amp;DULIEU!$M278,LEN('CT131,331'!$M$3))='CT131,331'!$M$3,LEFT(DULIEU!$W278&amp;DULIEU!$M278,LEN('CT131,331'!$M$3))='CT131,331'!$M$3),DULIEU!D278,"")</f>
        <v/>
      </c>
      <c r="C286" s="853" t="str">
        <f>IF(OR(LEFT(DULIEU!$V278&amp;DULIEU!$M278,LEN('CT131,331'!$M$3))='CT131,331'!$M$3,LEFT(DULIEU!$W278&amp;DULIEU!$M278,LEN('CT131,331'!$M$3))='CT131,331'!$M$3),DULIEU!H278,"")</f>
        <v/>
      </c>
      <c r="D286" s="853" t="str">
        <f>IF(OR(LEFT(DULIEU!$V278&amp;DULIEU!$M278,LEN('CT131,331'!$M$3))='CT131,331'!$M$3,LEFT(DULIEU!$W278&amp;DULIEU!$M278,LEN('CT131,331'!$M$3))='CT131,331'!$M$3),DULIEU!J278,"")</f>
        <v/>
      </c>
      <c r="E286" s="853" t="str">
        <f>IF(OR(LEFT(DULIEU!$V278&amp;DULIEU!$M278,LEN('CT131,331'!$M$3))='CT131,331'!$M$3,LEFT(DULIEU!$W278&amp;DULIEU!$M278,LEN('CT131,331'!$M$3))='CT131,331'!$M$3),DULIEU!E278,"")</f>
        <v/>
      </c>
      <c r="F286" s="1179" t="str">
        <f>IF(OR(LEFT(DULIEU!$V278&amp;DULIEU!$M278,LEN('CT131,331'!$M$3))='CT131,331'!$M$3,LEFT(DULIEU!$W278&amp;DULIEU!$M278,LEN('CT131,331'!$M$3))='CT131,331'!$M$3),DULIEU!O278,"")</f>
        <v/>
      </c>
      <c r="G286" s="853" t="str">
        <f>IF(E286="","",IF(LEFT(DULIEU!$V278&amp;DULIEU!$M278,LEN('CT131,331'!$M$3))='CT131,331'!$M$3,DULIEU!$W278,IF(LEFT(DULIEU!$W278&amp;DULIEU!$M278,LEN('CT131,331'!$M$3))='CT131,331'!$M$3,DULIEU!$V278)))</f>
        <v/>
      </c>
      <c r="H286" s="854" t="str">
        <f>IF(LEFT(DULIEU!$V278&amp;DULIEU!$M278,LEN('CT131,331'!$M$3))='CT131,331'!$M$3,DULIEU!$X278,"")</f>
        <v/>
      </c>
      <c r="I286" s="854" t="str">
        <f>IF(LEFT(DULIEU!$W278&amp;DULIEU!$M278,LEN('CT131,331'!$M$3))='CT131,331'!$M$3,DULIEU!$X278,"")</f>
        <v/>
      </c>
      <c r="J286" s="855">
        <f>MAX($J$13+SUBTOTAL(9,$H$15:H286)-SUBTOTAL(9,$I$15:I286)-$K$13,0)</f>
        <v>110001</v>
      </c>
      <c r="K286" s="855">
        <f>MAX($K$13+SUBTOTAL(9,$I$15:I286)-SUBTOTAL(9,$H$15:H286)-$J$13,0)</f>
        <v>0</v>
      </c>
      <c r="L286" s="846" t="str">
        <f t="shared" si="5"/>
        <v/>
      </c>
    </row>
    <row r="287" spans="2:12" hidden="1">
      <c r="B287" s="853" t="str">
        <f>IF(OR(LEFT(DULIEU!$V279&amp;DULIEU!$M279,LEN('CT131,331'!$M$3))='CT131,331'!$M$3,LEFT(DULIEU!$W279&amp;DULIEU!$M279,LEN('CT131,331'!$M$3))='CT131,331'!$M$3),DULIEU!D279,"")</f>
        <v/>
      </c>
      <c r="C287" s="853" t="str">
        <f>IF(OR(LEFT(DULIEU!$V279&amp;DULIEU!$M279,LEN('CT131,331'!$M$3))='CT131,331'!$M$3,LEFT(DULIEU!$W279&amp;DULIEU!$M279,LEN('CT131,331'!$M$3))='CT131,331'!$M$3),DULIEU!H279,"")</f>
        <v/>
      </c>
      <c r="D287" s="853" t="str">
        <f>IF(OR(LEFT(DULIEU!$V279&amp;DULIEU!$M279,LEN('CT131,331'!$M$3))='CT131,331'!$M$3,LEFT(DULIEU!$W279&amp;DULIEU!$M279,LEN('CT131,331'!$M$3))='CT131,331'!$M$3),DULIEU!J279,"")</f>
        <v/>
      </c>
      <c r="E287" s="853" t="str">
        <f>IF(OR(LEFT(DULIEU!$V279&amp;DULIEU!$M279,LEN('CT131,331'!$M$3))='CT131,331'!$M$3,LEFT(DULIEU!$W279&amp;DULIEU!$M279,LEN('CT131,331'!$M$3))='CT131,331'!$M$3),DULIEU!E279,"")</f>
        <v/>
      </c>
      <c r="F287" s="1179" t="str">
        <f>IF(OR(LEFT(DULIEU!$V279&amp;DULIEU!$M279,LEN('CT131,331'!$M$3))='CT131,331'!$M$3,LEFT(DULIEU!$W279&amp;DULIEU!$M279,LEN('CT131,331'!$M$3))='CT131,331'!$M$3),DULIEU!O279,"")</f>
        <v/>
      </c>
      <c r="G287" s="853" t="str">
        <f>IF(E287="","",IF(LEFT(DULIEU!$V279&amp;DULIEU!$M279,LEN('CT131,331'!$M$3))='CT131,331'!$M$3,DULIEU!$W279,IF(LEFT(DULIEU!$W279&amp;DULIEU!$M279,LEN('CT131,331'!$M$3))='CT131,331'!$M$3,DULIEU!$V279)))</f>
        <v/>
      </c>
      <c r="H287" s="854" t="str">
        <f>IF(LEFT(DULIEU!$V279&amp;DULIEU!$M279,LEN('CT131,331'!$M$3))='CT131,331'!$M$3,DULIEU!$X279,"")</f>
        <v/>
      </c>
      <c r="I287" s="854" t="str">
        <f>IF(LEFT(DULIEU!$W279&amp;DULIEU!$M279,LEN('CT131,331'!$M$3))='CT131,331'!$M$3,DULIEU!$X279,"")</f>
        <v/>
      </c>
      <c r="J287" s="855">
        <f>MAX($J$13+SUBTOTAL(9,$H$15:H287)-SUBTOTAL(9,$I$15:I287)-$K$13,0)</f>
        <v>110001</v>
      </c>
      <c r="K287" s="855">
        <f>MAX($K$13+SUBTOTAL(9,$I$15:I287)-SUBTOTAL(9,$H$15:H287)-$J$13,0)</f>
        <v>0</v>
      </c>
      <c r="L287" s="846" t="str">
        <f t="shared" si="5"/>
        <v/>
      </c>
    </row>
    <row r="288" spans="2:12" hidden="1">
      <c r="B288" s="853" t="str">
        <f>IF(OR(LEFT(DULIEU!$V280&amp;DULIEU!$M280,LEN('CT131,331'!$M$3))='CT131,331'!$M$3,LEFT(DULIEU!$W280&amp;DULIEU!$M280,LEN('CT131,331'!$M$3))='CT131,331'!$M$3),DULIEU!D280,"")</f>
        <v/>
      </c>
      <c r="C288" s="853" t="str">
        <f>IF(OR(LEFT(DULIEU!$V280&amp;DULIEU!$M280,LEN('CT131,331'!$M$3))='CT131,331'!$M$3,LEFT(DULIEU!$W280&amp;DULIEU!$M280,LEN('CT131,331'!$M$3))='CT131,331'!$M$3),DULIEU!H280,"")</f>
        <v/>
      </c>
      <c r="D288" s="853" t="str">
        <f>IF(OR(LEFT(DULIEU!$V280&amp;DULIEU!$M280,LEN('CT131,331'!$M$3))='CT131,331'!$M$3,LEFT(DULIEU!$W280&amp;DULIEU!$M280,LEN('CT131,331'!$M$3))='CT131,331'!$M$3),DULIEU!J280,"")</f>
        <v/>
      </c>
      <c r="E288" s="853" t="str">
        <f>IF(OR(LEFT(DULIEU!$V280&amp;DULIEU!$M280,LEN('CT131,331'!$M$3))='CT131,331'!$M$3,LEFT(DULIEU!$W280&amp;DULIEU!$M280,LEN('CT131,331'!$M$3))='CT131,331'!$M$3),DULIEU!E280,"")</f>
        <v/>
      </c>
      <c r="F288" s="1179" t="str">
        <f>IF(OR(LEFT(DULIEU!$V280&amp;DULIEU!$M280,LEN('CT131,331'!$M$3))='CT131,331'!$M$3,LEFT(DULIEU!$W280&amp;DULIEU!$M280,LEN('CT131,331'!$M$3))='CT131,331'!$M$3),DULIEU!O280,"")</f>
        <v/>
      </c>
      <c r="G288" s="853" t="str">
        <f>IF(E288="","",IF(LEFT(DULIEU!$V280&amp;DULIEU!$M280,LEN('CT131,331'!$M$3))='CT131,331'!$M$3,DULIEU!$W280,IF(LEFT(DULIEU!$W280&amp;DULIEU!$M280,LEN('CT131,331'!$M$3))='CT131,331'!$M$3,DULIEU!$V280)))</f>
        <v/>
      </c>
      <c r="H288" s="854" t="str">
        <f>IF(LEFT(DULIEU!$V280&amp;DULIEU!$M280,LEN('CT131,331'!$M$3))='CT131,331'!$M$3,DULIEU!$X280,"")</f>
        <v/>
      </c>
      <c r="I288" s="854" t="str">
        <f>IF(LEFT(DULIEU!$W280&amp;DULIEU!$M280,LEN('CT131,331'!$M$3))='CT131,331'!$M$3,DULIEU!$X280,"")</f>
        <v/>
      </c>
      <c r="J288" s="855">
        <f>MAX($J$13+SUBTOTAL(9,$H$15:H288)-SUBTOTAL(9,$I$15:I288)-$K$13,0)</f>
        <v>110001</v>
      </c>
      <c r="K288" s="855">
        <f>MAX($K$13+SUBTOTAL(9,$I$15:I288)-SUBTOTAL(9,$H$15:H288)-$J$13,0)</f>
        <v>0</v>
      </c>
      <c r="L288" s="846" t="str">
        <f t="shared" si="5"/>
        <v/>
      </c>
    </row>
    <row r="289" spans="2:12" hidden="1">
      <c r="B289" s="853" t="str">
        <f>IF(OR(LEFT(DULIEU!$V281&amp;DULIEU!$M281,LEN('CT131,331'!$M$3))='CT131,331'!$M$3,LEFT(DULIEU!$W281&amp;DULIEU!$M281,LEN('CT131,331'!$M$3))='CT131,331'!$M$3),DULIEU!D281,"")</f>
        <v/>
      </c>
      <c r="C289" s="853" t="str">
        <f>IF(OR(LEFT(DULIEU!$V281&amp;DULIEU!$M281,LEN('CT131,331'!$M$3))='CT131,331'!$M$3,LEFT(DULIEU!$W281&amp;DULIEU!$M281,LEN('CT131,331'!$M$3))='CT131,331'!$M$3),DULIEU!H281,"")</f>
        <v/>
      </c>
      <c r="D289" s="853" t="str">
        <f>IF(OR(LEFT(DULIEU!$V281&amp;DULIEU!$M281,LEN('CT131,331'!$M$3))='CT131,331'!$M$3,LEFT(DULIEU!$W281&amp;DULIEU!$M281,LEN('CT131,331'!$M$3))='CT131,331'!$M$3),DULIEU!J281,"")</f>
        <v/>
      </c>
      <c r="E289" s="853" t="str">
        <f>IF(OR(LEFT(DULIEU!$V281&amp;DULIEU!$M281,LEN('CT131,331'!$M$3))='CT131,331'!$M$3,LEFT(DULIEU!$W281&amp;DULIEU!$M281,LEN('CT131,331'!$M$3))='CT131,331'!$M$3),DULIEU!E281,"")</f>
        <v/>
      </c>
      <c r="F289" s="1179" t="str">
        <f>IF(OR(LEFT(DULIEU!$V281&amp;DULIEU!$M281,LEN('CT131,331'!$M$3))='CT131,331'!$M$3,LEFT(DULIEU!$W281&amp;DULIEU!$M281,LEN('CT131,331'!$M$3))='CT131,331'!$M$3),DULIEU!O281,"")</f>
        <v/>
      </c>
      <c r="G289" s="853" t="str">
        <f>IF(E289="","",IF(LEFT(DULIEU!$V281&amp;DULIEU!$M281,LEN('CT131,331'!$M$3))='CT131,331'!$M$3,DULIEU!$W281,IF(LEFT(DULIEU!$W281&amp;DULIEU!$M281,LEN('CT131,331'!$M$3))='CT131,331'!$M$3,DULIEU!$V281)))</f>
        <v/>
      </c>
      <c r="H289" s="854" t="str">
        <f>IF(LEFT(DULIEU!$V281&amp;DULIEU!$M281,LEN('CT131,331'!$M$3))='CT131,331'!$M$3,DULIEU!$X281,"")</f>
        <v/>
      </c>
      <c r="I289" s="854" t="str">
        <f>IF(LEFT(DULIEU!$W281&amp;DULIEU!$M281,LEN('CT131,331'!$M$3))='CT131,331'!$M$3,DULIEU!$X281,"")</f>
        <v/>
      </c>
      <c r="J289" s="855">
        <f>MAX($J$13+SUBTOTAL(9,$H$15:H289)-SUBTOTAL(9,$I$15:I289)-$K$13,0)</f>
        <v>110001</v>
      </c>
      <c r="K289" s="855">
        <f>MAX($K$13+SUBTOTAL(9,$I$15:I289)-SUBTOTAL(9,$H$15:H289)-$J$13,0)</f>
        <v>0</v>
      </c>
      <c r="L289" s="846" t="str">
        <f t="shared" si="5"/>
        <v/>
      </c>
    </row>
    <row r="290" spans="2:12" hidden="1">
      <c r="B290" s="853" t="str">
        <f>IF(OR(LEFT(DULIEU!$V282&amp;DULIEU!$M282,LEN('CT131,331'!$M$3))='CT131,331'!$M$3,LEFT(DULIEU!$W282&amp;DULIEU!$M282,LEN('CT131,331'!$M$3))='CT131,331'!$M$3),DULIEU!D282,"")</f>
        <v/>
      </c>
      <c r="C290" s="853" t="str">
        <f>IF(OR(LEFT(DULIEU!$V282&amp;DULIEU!$M282,LEN('CT131,331'!$M$3))='CT131,331'!$M$3,LEFT(DULIEU!$W282&amp;DULIEU!$M282,LEN('CT131,331'!$M$3))='CT131,331'!$M$3),DULIEU!H282,"")</f>
        <v/>
      </c>
      <c r="D290" s="853" t="str">
        <f>IF(OR(LEFT(DULIEU!$V282&amp;DULIEU!$M282,LEN('CT131,331'!$M$3))='CT131,331'!$M$3,LEFT(DULIEU!$W282&amp;DULIEU!$M282,LEN('CT131,331'!$M$3))='CT131,331'!$M$3),DULIEU!J282,"")</f>
        <v/>
      </c>
      <c r="E290" s="853" t="str">
        <f>IF(OR(LEFT(DULIEU!$V282&amp;DULIEU!$M282,LEN('CT131,331'!$M$3))='CT131,331'!$M$3,LEFT(DULIEU!$W282&amp;DULIEU!$M282,LEN('CT131,331'!$M$3))='CT131,331'!$M$3),DULIEU!E282,"")</f>
        <v/>
      </c>
      <c r="F290" s="1179" t="str">
        <f>IF(OR(LEFT(DULIEU!$V282&amp;DULIEU!$M282,LEN('CT131,331'!$M$3))='CT131,331'!$M$3,LEFT(DULIEU!$W282&amp;DULIEU!$M282,LEN('CT131,331'!$M$3))='CT131,331'!$M$3),DULIEU!O282,"")</f>
        <v/>
      </c>
      <c r="G290" s="853" t="str">
        <f>IF(E290="","",IF(LEFT(DULIEU!$V282&amp;DULIEU!$M282,LEN('CT131,331'!$M$3))='CT131,331'!$M$3,DULIEU!$W282,IF(LEFT(DULIEU!$W282&amp;DULIEU!$M282,LEN('CT131,331'!$M$3))='CT131,331'!$M$3,DULIEU!$V282)))</f>
        <v/>
      </c>
      <c r="H290" s="854" t="str">
        <f>IF(LEFT(DULIEU!$V282&amp;DULIEU!$M282,LEN('CT131,331'!$M$3))='CT131,331'!$M$3,DULIEU!$X282,"")</f>
        <v/>
      </c>
      <c r="I290" s="854" t="str">
        <f>IF(LEFT(DULIEU!$W282&amp;DULIEU!$M282,LEN('CT131,331'!$M$3))='CT131,331'!$M$3,DULIEU!$X282,"")</f>
        <v/>
      </c>
      <c r="J290" s="855">
        <f>MAX($J$13+SUBTOTAL(9,$H$15:H290)-SUBTOTAL(9,$I$15:I290)-$K$13,0)</f>
        <v>110001</v>
      </c>
      <c r="K290" s="855">
        <f>MAX($K$13+SUBTOTAL(9,$I$15:I290)-SUBTOTAL(9,$H$15:H290)-$J$13,0)</f>
        <v>0</v>
      </c>
      <c r="L290" s="846" t="str">
        <f t="shared" si="5"/>
        <v/>
      </c>
    </row>
    <row r="291" spans="2:12" hidden="1">
      <c r="B291" s="853" t="str">
        <f>IF(OR(LEFT(DULIEU!$V283&amp;DULIEU!$M283,LEN('CT131,331'!$M$3))='CT131,331'!$M$3,LEFT(DULIEU!$W283&amp;DULIEU!$M283,LEN('CT131,331'!$M$3))='CT131,331'!$M$3),DULIEU!D283,"")</f>
        <v/>
      </c>
      <c r="C291" s="853" t="str">
        <f>IF(OR(LEFT(DULIEU!$V283&amp;DULIEU!$M283,LEN('CT131,331'!$M$3))='CT131,331'!$M$3,LEFT(DULIEU!$W283&amp;DULIEU!$M283,LEN('CT131,331'!$M$3))='CT131,331'!$M$3),DULIEU!H283,"")</f>
        <v/>
      </c>
      <c r="D291" s="853" t="str">
        <f>IF(OR(LEFT(DULIEU!$V283&amp;DULIEU!$M283,LEN('CT131,331'!$M$3))='CT131,331'!$M$3,LEFT(DULIEU!$W283&amp;DULIEU!$M283,LEN('CT131,331'!$M$3))='CT131,331'!$M$3),DULIEU!J283,"")</f>
        <v/>
      </c>
      <c r="E291" s="853" t="str">
        <f>IF(OR(LEFT(DULIEU!$V283&amp;DULIEU!$M283,LEN('CT131,331'!$M$3))='CT131,331'!$M$3,LEFT(DULIEU!$W283&amp;DULIEU!$M283,LEN('CT131,331'!$M$3))='CT131,331'!$M$3),DULIEU!E283,"")</f>
        <v/>
      </c>
      <c r="F291" s="1179" t="str">
        <f>IF(OR(LEFT(DULIEU!$V283&amp;DULIEU!$M283,LEN('CT131,331'!$M$3))='CT131,331'!$M$3,LEFT(DULIEU!$W283&amp;DULIEU!$M283,LEN('CT131,331'!$M$3))='CT131,331'!$M$3),DULIEU!O283,"")</f>
        <v/>
      </c>
      <c r="G291" s="853" t="str">
        <f>IF(E291="","",IF(LEFT(DULIEU!$V283&amp;DULIEU!$M283,LEN('CT131,331'!$M$3))='CT131,331'!$M$3,DULIEU!$W283,IF(LEFT(DULIEU!$W283&amp;DULIEU!$M283,LEN('CT131,331'!$M$3))='CT131,331'!$M$3,DULIEU!$V283)))</f>
        <v/>
      </c>
      <c r="H291" s="854" t="str">
        <f>IF(LEFT(DULIEU!$V283&amp;DULIEU!$M283,LEN('CT131,331'!$M$3))='CT131,331'!$M$3,DULIEU!$X283,"")</f>
        <v/>
      </c>
      <c r="I291" s="854" t="str">
        <f>IF(LEFT(DULIEU!$W283&amp;DULIEU!$M283,LEN('CT131,331'!$M$3))='CT131,331'!$M$3,DULIEU!$X283,"")</f>
        <v/>
      </c>
      <c r="J291" s="855">
        <f>MAX($J$13+SUBTOTAL(9,$H$15:H291)-SUBTOTAL(9,$I$15:I291)-$K$13,0)</f>
        <v>110001</v>
      </c>
      <c r="K291" s="855">
        <f>MAX($K$13+SUBTOTAL(9,$I$15:I291)-SUBTOTAL(9,$H$15:H291)-$J$13,0)</f>
        <v>0</v>
      </c>
      <c r="L291" s="846" t="str">
        <f t="shared" si="5"/>
        <v/>
      </c>
    </row>
    <row r="292" spans="2:12" hidden="1">
      <c r="B292" s="853" t="str">
        <f>IF(OR(LEFT(DULIEU!$V284&amp;DULIEU!$M284,LEN('CT131,331'!$M$3))='CT131,331'!$M$3,LEFT(DULIEU!$W284&amp;DULIEU!$M284,LEN('CT131,331'!$M$3))='CT131,331'!$M$3),DULIEU!D284,"")</f>
        <v/>
      </c>
      <c r="C292" s="853" t="str">
        <f>IF(OR(LEFT(DULIEU!$V284&amp;DULIEU!$M284,LEN('CT131,331'!$M$3))='CT131,331'!$M$3,LEFT(DULIEU!$W284&amp;DULIEU!$M284,LEN('CT131,331'!$M$3))='CT131,331'!$M$3),DULIEU!H284,"")</f>
        <v/>
      </c>
      <c r="D292" s="853" t="str">
        <f>IF(OR(LEFT(DULIEU!$V284&amp;DULIEU!$M284,LEN('CT131,331'!$M$3))='CT131,331'!$M$3,LEFT(DULIEU!$W284&amp;DULIEU!$M284,LEN('CT131,331'!$M$3))='CT131,331'!$M$3),DULIEU!J284,"")</f>
        <v/>
      </c>
      <c r="E292" s="853" t="str">
        <f>IF(OR(LEFT(DULIEU!$V284&amp;DULIEU!$M284,LEN('CT131,331'!$M$3))='CT131,331'!$M$3,LEFT(DULIEU!$W284&amp;DULIEU!$M284,LEN('CT131,331'!$M$3))='CT131,331'!$M$3),DULIEU!E284,"")</f>
        <v/>
      </c>
      <c r="F292" s="1179" t="str">
        <f>IF(OR(LEFT(DULIEU!$V284&amp;DULIEU!$M284,LEN('CT131,331'!$M$3))='CT131,331'!$M$3,LEFT(DULIEU!$W284&amp;DULIEU!$M284,LEN('CT131,331'!$M$3))='CT131,331'!$M$3),DULIEU!O284,"")</f>
        <v/>
      </c>
      <c r="G292" s="853" t="str">
        <f>IF(E292="","",IF(LEFT(DULIEU!$V284&amp;DULIEU!$M284,LEN('CT131,331'!$M$3))='CT131,331'!$M$3,DULIEU!$W284,IF(LEFT(DULIEU!$W284&amp;DULIEU!$M284,LEN('CT131,331'!$M$3))='CT131,331'!$M$3,DULIEU!$V284)))</f>
        <v/>
      </c>
      <c r="H292" s="854" t="str">
        <f>IF(LEFT(DULIEU!$V284&amp;DULIEU!$M284,LEN('CT131,331'!$M$3))='CT131,331'!$M$3,DULIEU!$X284,"")</f>
        <v/>
      </c>
      <c r="I292" s="854" t="str">
        <f>IF(LEFT(DULIEU!$W284&amp;DULIEU!$M284,LEN('CT131,331'!$M$3))='CT131,331'!$M$3,DULIEU!$X284,"")</f>
        <v/>
      </c>
      <c r="J292" s="855">
        <f>MAX($J$13+SUBTOTAL(9,$H$15:H292)-SUBTOTAL(9,$I$15:I292)-$K$13,0)</f>
        <v>110001</v>
      </c>
      <c r="K292" s="855">
        <f>MAX($K$13+SUBTOTAL(9,$I$15:I292)-SUBTOTAL(9,$H$15:H292)-$J$13,0)</f>
        <v>0</v>
      </c>
      <c r="L292" s="846" t="str">
        <f t="shared" si="5"/>
        <v/>
      </c>
    </row>
    <row r="293" spans="2:12" hidden="1">
      <c r="B293" s="853" t="str">
        <f>IF(OR(LEFT(DULIEU!$V285&amp;DULIEU!$M285,LEN('CT131,331'!$M$3))='CT131,331'!$M$3,LEFT(DULIEU!$W285&amp;DULIEU!$M285,LEN('CT131,331'!$M$3))='CT131,331'!$M$3),DULIEU!D285,"")</f>
        <v/>
      </c>
      <c r="C293" s="853" t="str">
        <f>IF(OR(LEFT(DULIEU!$V285&amp;DULIEU!$M285,LEN('CT131,331'!$M$3))='CT131,331'!$M$3,LEFT(DULIEU!$W285&amp;DULIEU!$M285,LEN('CT131,331'!$M$3))='CT131,331'!$M$3),DULIEU!H285,"")</f>
        <v/>
      </c>
      <c r="D293" s="853" t="str">
        <f>IF(OR(LEFT(DULIEU!$V285&amp;DULIEU!$M285,LEN('CT131,331'!$M$3))='CT131,331'!$M$3,LEFT(DULIEU!$W285&amp;DULIEU!$M285,LEN('CT131,331'!$M$3))='CT131,331'!$M$3),DULIEU!J285,"")</f>
        <v/>
      </c>
      <c r="E293" s="853" t="str">
        <f>IF(OR(LEFT(DULIEU!$V285&amp;DULIEU!$M285,LEN('CT131,331'!$M$3))='CT131,331'!$M$3,LEFT(DULIEU!$W285&amp;DULIEU!$M285,LEN('CT131,331'!$M$3))='CT131,331'!$M$3),DULIEU!E285,"")</f>
        <v/>
      </c>
      <c r="F293" s="1179" t="str">
        <f>IF(OR(LEFT(DULIEU!$V285&amp;DULIEU!$M285,LEN('CT131,331'!$M$3))='CT131,331'!$M$3,LEFT(DULIEU!$W285&amp;DULIEU!$M285,LEN('CT131,331'!$M$3))='CT131,331'!$M$3),DULIEU!O285,"")</f>
        <v/>
      </c>
      <c r="G293" s="853" t="str">
        <f>IF(E293="","",IF(LEFT(DULIEU!$V285&amp;DULIEU!$M285,LEN('CT131,331'!$M$3))='CT131,331'!$M$3,DULIEU!$W285,IF(LEFT(DULIEU!$W285&amp;DULIEU!$M285,LEN('CT131,331'!$M$3))='CT131,331'!$M$3,DULIEU!$V285)))</f>
        <v/>
      </c>
      <c r="H293" s="854" t="str">
        <f>IF(LEFT(DULIEU!$V285&amp;DULIEU!$M285,LEN('CT131,331'!$M$3))='CT131,331'!$M$3,DULIEU!$X285,"")</f>
        <v/>
      </c>
      <c r="I293" s="854" t="str">
        <f>IF(LEFT(DULIEU!$W285&amp;DULIEU!$M285,LEN('CT131,331'!$M$3))='CT131,331'!$M$3,DULIEU!$X285,"")</f>
        <v/>
      </c>
      <c r="J293" s="855">
        <f>MAX($J$13+SUBTOTAL(9,$H$15:H293)-SUBTOTAL(9,$I$15:I293)-$K$13,0)</f>
        <v>110001</v>
      </c>
      <c r="K293" s="855">
        <f>MAX($K$13+SUBTOTAL(9,$I$15:I293)-SUBTOTAL(9,$H$15:H293)-$J$13,0)</f>
        <v>0</v>
      </c>
      <c r="L293" s="846" t="str">
        <f t="shared" si="5"/>
        <v/>
      </c>
    </row>
    <row r="294" spans="2:12" hidden="1">
      <c r="B294" s="853" t="str">
        <f>IF(OR(LEFT(DULIEU!$V286&amp;DULIEU!$M286,LEN('CT131,331'!$M$3))='CT131,331'!$M$3,LEFT(DULIEU!$W286&amp;DULIEU!$M286,LEN('CT131,331'!$M$3))='CT131,331'!$M$3),DULIEU!D286,"")</f>
        <v/>
      </c>
      <c r="C294" s="853" t="str">
        <f>IF(OR(LEFT(DULIEU!$V286&amp;DULIEU!$M286,LEN('CT131,331'!$M$3))='CT131,331'!$M$3,LEFT(DULIEU!$W286&amp;DULIEU!$M286,LEN('CT131,331'!$M$3))='CT131,331'!$M$3),DULIEU!H286,"")</f>
        <v/>
      </c>
      <c r="D294" s="853" t="str">
        <f>IF(OR(LEFT(DULIEU!$V286&amp;DULIEU!$M286,LEN('CT131,331'!$M$3))='CT131,331'!$M$3,LEFT(DULIEU!$W286&amp;DULIEU!$M286,LEN('CT131,331'!$M$3))='CT131,331'!$M$3),DULIEU!J286,"")</f>
        <v/>
      </c>
      <c r="E294" s="853" t="str">
        <f>IF(OR(LEFT(DULIEU!$V286&amp;DULIEU!$M286,LEN('CT131,331'!$M$3))='CT131,331'!$M$3,LEFT(DULIEU!$W286&amp;DULIEU!$M286,LEN('CT131,331'!$M$3))='CT131,331'!$M$3),DULIEU!E286,"")</f>
        <v/>
      </c>
      <c r="F294" s="1179" t="str">
        <f>IF(OR(LEFT(DULIEU!$V286&amp;DULIEU!$M286,LEN('CT131,331'!$M$3))='CT131,331'!$M$3,LEFT(DULIEU!$W286&amp;DULIEU!$M286,LEN('CT131,331'!$M$3))='CT131,331'!$M$3),DULIEU!O286,"")</f>
        <v/>
      </c>
      <c r="G294" s="853" t="str">
        <f>IF(E294="","",IF(LEFT(DULIEU!$V286&amp;DULIEU!$M286,LEN('CT131,331'!$M$3))='CT131,331'!$M$3,DULIEU!$W286,IF(LEFT(DULIEU!$W286&amp;DULIEU!$M286,LEN('CT131,331'!$M$3))='CT131,331'!$M$3,DULIEU!$V286)))</f>
        <v/>
      </c>
      <c r="H294" s="854" t="str">
        <f>IF(LEFT(DULIEU!$V286&amp;DULIEU!$M286,LEN('CT131,331'!$M$3))='CT131,331'!$M$3,DULIEU!$X286,"")</f>
        <v/>
      </c>
      <c r="I294" s="854" t="str">
        <f>IF(LEFT(DULIEU!$W286&amp;DULIEU!$M286,LEN('CT131,331'!$M$3))='CT131,331'!$M$3,DULIEU!$X286,"")</f>
        <v/>
      </c>
      <c r="J294" s="855">
        <f>MAX($J$13+SUBTOTAL(9,$H$15:H294)-SUBTOTAL(9,$I$15:I294)-$K$13,0)</f>
        <v>110001</v>
      </c>
      <c r="K294" s="855">
        <f>MAX($K$13+SUBTOTAL(9,$I$15:I294)-SUBTOTAL(9,$H$15:H294)-$J$13,0)</f>
        <v>0</v>
      </c>
      <c r="L294" s="846" t="str">
        <f t="shared" si="5"/>
        <v/>
      </c>
    </row>
    <row r="295" spans="2:12" hidden="1">
      <c r="B295" s="853" t="str">
        <f>IF(OR(LEFT(DULIEU!$V287&amp;DULIEU!$M287,LEN('CT131,331'!$M$3))='CT131,331'!$M$3,LEFT(DULIEU!$W287&amp;DULIEU!$M287,LEN('CT131,331'!$M$3))='CT131,331'!$M$3),DULIEU!D287,"")</f>
        <v/>
      </c>
      <c r="C295" s="853" t="str">
        <f>IF(OR(LEFT(DULIEU!$V287&amp;DULIEU!$M287,LEN('CT131,331'!$M$3))='CT131,331'!$M$3,LEFT(DULIEU!$W287&amp;DULIEU!$M287,LEN('CT131,331'!$M$3))='CT131,331'!$M$3),DULIEU!H287,"")</f>
        <v/>
      </c>
      <c r="D295" s="853" t="str">
        <f>IF(OR(LEFT(DULIEU!$V287&amp;DULIEU!$M287,LEN('CT131,331'!$M$3))='CT131,331'!$M$3,LEFT(DULIEU!$W287&amp;DULIEU!$M287,LEN('CT131,331'!$M$3))='CT131,331'!$M$3),DULIEU!J287,"")</f>
        <v/>
      </c>
      <c r="E295" s="853" t="str">
        <f>IF(OR(LEFT(DULIEU!$V287&amp;DULIEU!$M287,LEN('CT131,331'!$M$3))='CT131,331'!$M$3,LEFT(DULIEU!$W287&amp;DULIEU!$M287,LEN('CT131,331'!$M$3))='CT131,331'!$M$3),DULIEU!E287,"")</f>
        <v/>
      </c>
      <c r="F295" s="1179" t="str">
        <f>IF(OR(LEFT(DULIEU!$V287&amp;DULIEU!$M287,LEN('CT131,331'!$M$3))='CT131,331'!$M$3,LEFT(DULIEU!$W287&amp;DULIEU!$M287,LEN('CT131,331'!$M$3))='CT131,331'!$M$3),DULIEU!O287,"")</f>
        <v/>
      </c>
      <c r="G295" s="853" t="str">
        <f>IF(E295="","",IF(LEFT(DULIEU!$V287&amp;DULIEU!$M287,LEN('CT131,331'!$M$3))='CT131,331'!$M$3,DULIEU!$W287,IF(LEFT(DULIEU!$W287&amp;DULIEU!$M287,LEN('CT131,331'!$M$3))='CT131,331'!$M$3,DULIEU!$V287)))</f>
        <v/>
      </c>
      <c r="H295" s="854" t="str">
        <f>IF(LEFT(DULIEU!$V287&amp;DULIEU!$M287,LEN('CT131,331'!$M$3))='CT131,331'!$M$3,DULIEU!$X287,"")</f>
        <v/>
      </c>
      <c r="I295" s="854" t="str">
        <f>IF(LEFT(DULIEU!$W287&amp;DULIEU!$M287,LEN('CT131,331'!$M$3))='CT131,331'!$M$3,DULIEU!$X287,"")</f>
        <v/>
      </c>
      <c r="J295" s="855">
        <f>MAX($J$13+SUBTOTAL(9,$H$15:H295)-SUBTOTAL(9,$I$15:I295)-$K$13,0)</f>
        <v>110001</v>
      </c>
      <c r="K295" s="855">
        <f>MAX($K$13+SUBTOTAL(9,$I$15:I295)-SUBTOTAL(9,$H$15:H295)-$J$13,0)</f>
        <v>0</v>
      </c>
      <c r="L295" s="846" t="str">
        <f t="shared" si="5"/>
        <v/>
      </c>
    </row>
    <row r="296" spans="2:12" hidden="1">
      <c r="B296" s="853" t="str">
        <f>IF(OR(LEFT(DULIEU!$V288&amp;DULIEU!$M288,LEN('CT131,331'!$M$3))='CT131,331'!$M$3,LEFT(DULIEU!$W288&amp;DULIEU!$M288,LEN('CT131,331'!$M$3))='CT131,331'!$M$3),DULIEU!D288,"")</f>
        <v/>
      </c>
      <c r="C296" s="853" t="str">
        <f>IF(OR(LEFT(DULIEU!$V288&amp;DULIEU!$M288,LEN('CT131,331'!$M$3))='CT131,331'!$M$3,LEFT(DULIEU!$W288&amp;DULIEU!$M288,LEN('CT131,331'!$M$3))='CT131,331'!$M$3),DULIEU!H288,"")</f>
        <v/>
      </c>
      <c r="D296" s="853" t="str">
        <f>IF(OR(LEFT(DULIEU!$V288&amp;DULIEU!$M288,LEN('CT131,331'!$M$3))='CT131,331'!$M$3,LEFT(DULIEU!$W288&amp;DULIEU!$M288,LEN('CT131,331'!$M$3))='CT131,331'!$M$3),DULIEU!J288,"")</f>
        <v/>
      </c>
      <c r="E296" s="853" t="str">
        <f>IF(OR(LEFT(DULIEU!$V288&amp;DULIEU!$M288,LEN('CT131,331'!$M$3))='CT131,331'!$M$3,LEFT(DULIEU!$W288&amp;DULIEU!$M288,LEN('CT131,331'!$M$3))='CT131,331'!$M$3),DULIEU!E288,"")</f>
        <v/>
      </c>
      <c r="F296" s="1179" t="str">
        <f>IF(OR(LEFT(DULIEU!$V288&amp;DULIEU!$M288,LEN('CT131,331'!$M$3))='CT131,331'!$M$3,LEFT(DULIEU!$W288&amp;DULIEU!$M288,LEN('CT131,331'!$M$3))='CT131,331'!$M$3),DULIEU!O288,"")</f>
        <v/>
      </c>
      <c r="G296" s="853" t="str">
        <f>IF(E296="","",IF(LEFT(DULIEU!$V288&amp;DULIEU!$M288,LEN('CT131,331'!$M$3))='CT131,331'!$M$3,DULIEU!$W288,IF(LEFT(DULIEU!$W288&amp;DULIEU!$M288,LEN('CT131,331'!$M$3))='CT131,331'!$M$3,DULIEU!$V288)))</f>
        <v/>
      </c>
      <c r="H296" s="854" t="str">
        <f>IF(LEFT(DULIEU!$V288&amp;DULIEU!$M288,LEN('CT131,331'!$M$3))='CT131,331'!$M$3,DULIEU!$X288,"")</f>
        <v/>
      </c>
      <c r="I296" s="854" t="str">
        <f>IF(LEFT(DULIEU!$W288&amp;DULIEU!$M288,LEN('CT131,331'!$M$3))='CT131,331'!$M$3,DULIEU!$X288,"")</f>
        <v/>
      </c>
      <c r="J296" s="855">
        <f>MAX($J$13+SUBTOTAL(9,$H$15:H296)-SUBTOTAL(9,$I$15:I296)-$K$13,0)</f>
        <v>110001</v>
      </c>
      <c r="K296" s="855">
        <f>MAX($K$13+SUBTOTAL(9,$I$15:I296)-SUBTOTAL(9,$H$15:H296)-$J$13,0)</f>
        <v>0</v>
      </c>
      <c r="L296" s="846" t="str">
        <f t="shared" si="5"/>
        <v/>
      </c>
    </row>
    <row r="297" spans="2:12" hidden="1">
      <c r="B297" s="853" t="str">
        <f>IF(OR(LEFT(DULIEU!$V289&amp;DULIEU!$M289,LEN('CT131,331'!$M$3))='CT131,331'!$M$3,LEFT(DULIEU!$W289&amp;DULIEU!$M289,LEN('CT131,331'!$M$3))='CT131,331'!$M$3),DULIEU!D289,"")</f>
        <v/>
      </c>
      <c r="C297" s="853" t="str">
        <f>IF(OR(LEFT(DULIEU!$V289&amp;DULIEU!$M289,LEN('CT131,331'!$M$3))='CT131,331'!$M$3,LEFT(DULIEU!$W289&amp;DULIEU!$M289,LEN('CT131,331'!$M$3))='CT131,331'!$M$3),DULIEU!H289,"")</f>
        <v/>
      </c>
      <c r="D297" s="853" t="str">
        <f>IF(OR(LEFT(DULIEU!$V289&amp;DULIEU!$M289,LEN('CT131,331'!$M$3))='CT131,331'!$M$3,LEFT(DULIEU!$W289&amp;DULIEU!$M289,LEN('CT131,331'!$M$3))='CT131,331'!$M$3),DULIEU!J289,"")</f>
        <v/>
      </c>
      <c r="E297" s="853" t="str">
        <f>IF(OR(LEFT(DULIEU!$V289&amp;DULIEU!$M289,LEN('CT131,331'!$M$3))='CT131,331'!$M$3,LEFT(DULIEU!$W289&amp;DULIEU!$M289,LEN('CT131,331'!$M$3))='CT131,331'!$M$3),DULIEU!E289,"")</f>
        <v/>
      </c>
      <c r="F297" s="1179" t="str">
        <f>IF(OR(LEFT(DULIEU!$V289&amp;DULIEU!$M289,LEN('CT131,331'!$M$3))='CT131,331'!$M$3,LEFT(DULIEU!$W289&amp;DULIEU!$M289,LEN('CT131,331'!$M$3))='CT131,331'!$M$3),DULIEU!O289,"")</f>
        <v/>
      </c>
      <c r="G297" s="853" t="str">
        <f>IF(E297="","",IF(LEFT(DULIEU!$V289&amp;DULIEU!$M289,LEN('CT131,331'!$M$3))='CT131,331'!$M$3,DULIEU!$W289,IF(LEFT(DULIEU!$W289&amp;DULIEU!$M289,LEN('CT131,331'!$M$3))='CT131,331'!$M$3,DULIEU!$V289)))</f>
        <v/>
      </c>
      <c r="H297" s="854" t="str">
        <f>IF(LEFT(DULIEU!$V289&amp;DULIEU!$M289,LEN('CT131,331'!$M$3))='CT131,331'!$M$3,DULIEU!$X289,"")</f>
        <v/>
      </c>
      <c r="I297" s="854" t="str">
        <f>IF(LEFT(DULIEU!$W289&amp;DULIEU!$M289,LEN('CT131,331'!$M$3))='CT131,331'!$M$3,DULIEU!$X289,"")</f>
        <v/>
      </c>
      <c r="J297" s="855">
        <f>MAX($J$13+SUBTOTAL(9,$H$15:H297)-SUBTOTAL(9,$I$15:I297)-$K$13,0)</f>
        <v>110001</v>
      </c>
      <c r="K297" s="855">
        <f>MAX($K$13+SUBTOTAL(9,$I$15:I297)-SUBTOTAL(9,$H$15:H297)-$J$13,0)</f>
        <v>0</v>
      </c>
      <c r="L297" s="846" t="str">
        <f t="shared" si="5"/>
        <v/>
      </c>
    </row>
    <row r="298" spans="2:12" hidden="1">
      <c r="B298" s="853" t="str">
        <f>IF(OR(LEFT(DULIEU!$V290&amp;DULIEU!$M290,LEN('CT131,331'!$M$3))='CT131,331'!$M$3,LEFT(DULIEU!$W290&amp;DULIEU!$M290,LEN('CT131,331'!$M$3))='CT131,331'!$M$3),DULIEU!D290,"")</f>
        <v/>
      </c>
      <c r="C298" s="853" t="str">
        <f>IF(OR(LEFT(DULIEU!$V290&amp;DULIEU!$M290,LEN('CT131,331'!$M$3))='CT131,331'!$M$3,LEFT(DULIEU!$W290&amp;DULIEU!$M290,LEN('CT131,331'!$M$3))='CT131,331'!$M$3),DULIEU!H290,"")</f>
        <v/>
      </c>
      <c r="D298" s="853" t="str">
        <f>IF(OR(LEFT(DULIEU!$V290&amp;DULIEU!$M290,LEN('CT131,331'!$M$3))='CT131,331'!$M$3,LEFT(DULIEU!$W290&amp;DULIEU!$M290,LEN('CT131,331'!$M$3))='CT131,331'!$M$3),DULIEU!J290,"")</f>
        <v/>
      </c>
      <c r="E298" s="853" t="str">
        <f>IF(OR(LEFT(DULIEU!$V290&amp;DULIEU!$M290,LEN('CT131,331'!$M$3))='CT131,331'!$M$3,LEFT(DULIEU!$W290&amp;DULIEU!$M290,LEN('CT131,331'!$M$3))='CT131,331'!$M$3),DULIEU!E290,"")</f>
        <v/>
      </c>
      <c r="F298" s="1179" t="str">
        <f>IF(OR(LEFT(DULIEU!$V290&amp;DULIEU!$M290,LEN('CT131,331'!$M$3))='CT131,331'!$M$3,LEFT(DULIEU!$W290&amp;DULIEU!$M290,LEN('CT131,331'!$M$3))='CT131,331'!$M$3),DULIEU!O290,"")</f>
        <v/>
      </c>
      <c r="G298" s="853" t="str">
        <f>IF(E298="","",IF(LEFT(DULIEU!$V290&amp;DULIEU!$M290,LEN('CT131,331'!$M$3))='CT131,331'!$M$3,DULIEU!$W290,IF(LEFT(DULIEU!$W290&amp;DULIEU!$M290,LEN('CT131,331'!$M$3))='CT131,331'!$M$3,DULIEU!$V290)))</f>
        <v/>
      </c>
      <c r="H298" s="854" t="str">
        <f>IF(LEFT(DULIEU!$V290&amp;DULIEU!$M290,LEN('CT131,331'!$M$3))='CT131,331'!$M$3,DULIEU!$X290,"")</f>
        <v/>
      </c>
      <c r="I298" s="854" t="str">
        <f>IF(LEFT(DULIEU!$W290&amp;DULIEU!$M290,LEN('CT131,331'!$M$3))='CT131,331'!$M$3,DULIEU!$X290,"")</f>
        <v/>
      </c>
      <c r="J298" s="855">
        <f>MAX($J$13+SUBTOTAL(9,$H$15:H298)-SUBTOTAL(9,$I$15:I298)-$K$13,0)</f>
        <v>110001</v>
      </c>
      <c r="K298" s="855">
        <f>MAX($K$13+SUBTOTAL(9,$I$15:I298)-SUBTOTAL(9,$H$15:H298)-$J$13,0)</f>
        <v>0</v>
      </c>
      <c r="L298" s="846" t="str">
        <f t="shared" si="5"/>
        <v/>
      </c>
    </row>
    <row r="299" spans="2:12" hidden="1">
      <c r="B299" s="853" t="str">
        <f>IF(OR(LEFT(DULIEU!$V291&amp;DULIEU!$M291,LEN('CT131,331'!$M$3))='CT131,331'!$M$3,LEFT(DULIEU!$W291&amp;DULIEU!$M291,LEN('CT131,331'!$M$3))='CT131,331'!$M$3),DULIEU!D291,"")</f>
        <v/>
      </c>
      <c r="C299" s="853" t="str">
        <f>IF(OR(LEFT(DULIEU!$V291&amp;DULIEU!$M291,LEN('CT131,331'!$M$3))='CT131,331'!$M$3,LEFT(DULIEU!$W291&amp;DULIEU!$M291,LEN('CT131,331'!$M$3))='CT131,331'!$M$3),DULIEU!H291,"")</f>
        <v/>
      </c>
      <c r="D299" s="853" t="str">
        <f>IF(OR(LEFT(DULIEU!$V291&amp;DULIEU!$M291,LEN('CT131,331'!$M$3))='CT131,331'!$M$3,LEFT(DULIEU!$W291&amp;DULIEU!$M291,LEN('CT131,331'!$M$3))='CT131,331'!$M$3),DULIEU!J291,"")</f>
        <v/>
      </c>
      <c r="E299" s="853" t="str">
        <f>IF(OR(LEFT(DULIEU!$V291&amp;DULIEU!$M291,LEN('CT131,331'!$M$3))='CT131,331'!$M$3,LEFT(DULIEU!$W291&amp;DULIEU!$M291,LEN('CT131,331'!$M$3))='CT131,331'!$M$3),DULIEU!E291,"")</f>
        <v/>
      </c>
      <c r="F299" s="1179" t="str">
        <f>IF(OR(LEFT(DULIEU!$V291&amp;DULIEU!$M291,LEN('CT131,331'!$M$3))='CT131,331'!$M$3,LEFT(DULIEU!$W291&amp;DULIEU!$M291,LEN('CT131,331'!$M$3))='CT131,331'!$M$3),DULIEU!O291,"")</f>
        <v/>
      </c>
      <c r="G299" s="853" t="str">
        <f>IF(E299="","",IF(LEFT(DULIEU!$V291&amp;DULIEU!$M291,LEN('CT131,331'!$M$3))='CT131,331'!$M$3,DULIEU!$W291,IF(LEFT(DULIEU!$W291&amp;DULIEU!$M291,LEN('CT131,331'!$M$3))='CT131,331'!$M$3,DULIEU!$V291)))</f>
        <v/>
      </c>
      <c r="H299" s="854" t="str">
        <f>IF(LEFT(DULIEU!$V291&amp;DULIEU!$M291,LEN('CT131,331'!$M$3))='CT131,331'!$M$3,DULIEU!$X291,"")</f>
        <v/>
      </c>
      <c r="I299" s="854" t="str">
        <f>IF(LEFT(DULIEU!$W291&amp;DULIEU!$M291,LEN('CT131,331'!$M$3))='CT131,331'!$M$3,DULIEU!$X291,"")</f>
        <v/>
      </c>
      <c r="J299" s="855">
        <f>MAX($J$13+SUBTOTAL(9,$H$15:H299)-SUBTOTAL(9,$I$15:I299)-$K$13,0)</f>
        <v>110001</v>
      </c>
      <c r="K299" s="855">
        <f>MAX($K$13+SUBTOTAL(9,$I$15:I299)-SUBTOTAL(9,$H$15:H299)-$J$13,0)</f>
        <v>0</v>
      </c>
      <c r="L299" s="846" t="str">
        <f t="shared" si="5"/>
        <v/>
      </c>
    </row>
    <row r="300" spans="2:12" hidden="1">
      <c r="B300" s="853" t="str">
        <f>IF(OR(LEFT(DULIEU!$V292&amp;DULIEU!$M292,LEN('CT131,331'!$M$3))='CT131,331'!$M$3,LEFT(DULIEU!$W292&amp;DULIEU!$M292,LEN('CT131,331'!$M$3))='CT131,331'!$M$3),DULIEU!D292,"")</f>
        <v/>
      </c>
      <c r="C300" s="853" t="str">
        <f>IF(OR(LEFT(DULIEU!$V292&amp;DULIEU!$M292,LEN('CT131,331'!$M$3))='CT131,331'!$M$3,LEFT(DULIEU!$W292&amp;DULIEU!$M292,LEN('CT131,331'!$M$3))='CT131,331'!$M$3),DULIEU!H292,"")</f>
        <v/>
      </c>
      <c r="D300" s="853" t="str">
        <f>IF(OR(LEFT(DULIEU!$V292&amp;DULIEU!$M292,LEN('CT131,331'!$M$3))='CT131,331'!$M$3,LEFT(DULIEU!$W292&amp;DULIEU!$M292,LEN('CT131,331'!$M$3))='CT131,331'!$M$3),DULIEU!J292,"")</f>
        <v/>
      </c>
      <c r="E300" s="853" t="str">
        <f>IF(OR(LEFT(DULIEU!$V292&amp;DULIEU!$M292,LEN('CT131,331'!$M$3))='CT131,331'!$M$3,LEFT(DULIEU!$W292&amp;DULIEU!$M292,LEN('CT131,331'!$M$3))='CT131,331'!$M$3),DULIEU!E292,"")</f>
        <v/>
      </c>
      <c r="F300" s="1179" t="str">
        <f>IF(OR(LEFT(DULIEU!$V292&amp;DULIEU!$M292,LEN('CT131,331'!$M$3))='CT131,331'!$M$3,LEFT(DULIEU!$W292&amp;DULIEU!$M292,LEN('CT131,331'!$M$3))='CT131,331'!$M$3),DULIEU!O292,"")</f>
        <v/>
      </c>
      <c r="G300" s="853" t="str">
        <f>IF(E300="","",IF(LEFT(DULIEU!$V292&amp;DULIEU!$M292,LEN('CT131,331'!$M$3))='CT131,331'!$M$3,DULIEU!$W292,IF(LEFT(DULIEU!$W292&amp;DULIEU!$M292,LEN('CT131,331'!$M$3))='CT131,331'!$M$3,DULIEU!$V292)))</f>
        <v/>
      </c>
      <c r="H300" s="854" t="str">
        <f>IF(LEFT(DULIEU!$V292&amp;DULIEU!$M292,LEN('CT131,331'!$M$3))='CT131,331'!$M$3,DULIEU!$X292,"")</f>
        <v/>
      </c>
      <c r="I300" s="854" t="str">
        <f>IF(LEFT(DULIEU!$W292&amp;DULIEU!$M292,LEN('CT131,331'!$M$3))='CT131,331'!$M$3,DULIEU!$X292,"")</f>
        <v/>
      </c>
      <c r="J300" s="855">
        <f>MAX($J$13+SUBTOTAL(9,$H$15:H300)-SUBTOTAL(9,$I$15:I300)-$K$13,0)</f>
        <v>110001</v>
      </c>
      <c r="K300" s="855">
        <f>MAX($K$13+SUBTOTAL(9,$I$15:I300)-SUBTOTAL(9,$H$15:H300)-$J$13,0)</f>
        <v>0</v>
      </c>
      <c r="L300" s="846" t="str">
        <f t="shared" si="5"/>
        <v/>
      </c>
    </row>
    <row r="301" spans="2:12" hidden="1">
      <c r="B301" s="853" t="str">
        <f>IF(OR(LEFT(DULIEU!$V293&amp;DULIEU!$M293,LEN('CT131,331'!$M$3))='CT131,331'!$M$3,LEFT(DULIEU!$W293&amp;DULIEU!$M293,LEN('CT131,331'!$M$3))='CT131,331'!$M$3),DULIEU!D293,"")</f>
        <v/>
      </c>
      <c r="C301" s="853" t="str">
        <f>IF(OR(LEFT(DULIEU!$V293&amp;DULIEU!$M293,LEN('CT131,331'!$M$3))='CT131,331'!$M$3,LEFT(DULIEU!$W293&amp;DULIEU!$M293,LEN('CT131,331'!$M$3))='CT131,331'!$M$3),DULIEU!H293,"")</f>
        <v/>
      </c>
      <c r="D301" s="853" t="str">
        <f>IF(OR(LEFT(DULIEU!$V293&amp;DULIEU!$M293,LEN('CT131,331'!$M$3))='CT131,331'!$M$3,LEFT(DULIEU!$W293&amp;DULIEU!$M293,LEN('CT131,331'!$M$3))='CT131,331'!$M$3),DULIEU!J293,"")</f>
        <v/>
      </c>
      <c r="E301" s="853" t="str">
        <f>IF(OR(LEFT(DULIEU!$V293&amp;DULIEU!$M293,LEN('CT131,331'!$M$3))='CT131,331'!$M$3,LEFT(DULIEU!$W293&amp;DULIEU!$M293,LEN('CT131,331'!$M$3))='CT131,331'!$M$3),DULIEU!E293,"")</f>
        <v/>
      </c>
      <c r="F301" s="1179" t="str">
        <f>IF(OR(LEFT(DULIEU!$V293&amp;DULIEU!$M293,LEN('CT131,331'!$M$3))='CT131,331'!$M$3,LEFT(DULIEU!$W293&amp;DULIEU!$M293,LEN('CT131,331'!$M$3))='CT131,331'!$M$3),DULIEU!O293,"")</f>
        <v/>
      </c>
      <c r="G301" s="853" t="str">
        <f>IF(E301="","",IF(LEFT(DULIEU!$V293&amp;DULIEU!$M293,LEN('CT131,331'!$M$3))='CT131,331'!$M$3,DULIEU!$W293,IF(LEFT(DULIEU!$W293&amp;DULIEU!$M293,LEN('CT131,331'!$M$3))='CT131,331'!$M$3,DULIEU!$V293)))</f>
        <v/>
      </c>
      <c r="H301" s="854" t="str">
        <f>IF(LEFT(DULIEU!$V293&amp;DULIEU!$M293,LEN('CT131,331'!$M$3))='CT131,331'!$M$3,DULIEU!$X293,"")</f>
        <v/>
      </c>
      <c r="I301" s="854" t="str">
        <f>IF(LEFT(DULIEU!$W293&amp;DULIEU!$M293,LEN('CT131,331'!$M$3))='CT131,331'!$M$3,DULIEU!$X293,"")</f>
        <v/>
      </c>
      <c r="J301" s="855">
        <f>MAX($J$13+SUBTOTAL(9,$H$15:H301)-SUBTOTAL(9,$I$15:I301)-$K$13,0)</f>
        <v>110001</v>
      </c>
      <c r="K301" s="855">
        <f>MAX($K$13+SUBTOTAL(9,$I$15:I301)-SUBTOTAL(9,$H$15:H301)-$J$13,0)</f>
        <v>0</v>
      </c>
      <c r="L301" s="846" t="str">
        <f t="shared" si="5"/>
        <v/>
      </c>
    </row>
    <row r="302" spans="2:12" hidden="1">
      <c r="B302" s="853" t="str">
        <f>IF(OR(LEFT(DULIEU!$V294&amp;DULIEU!$M294,LEN('CT131,331'!$M$3))='CT131,331'!$M$3,LEFT(DULIEU!$W294&amp;DULIEU!$M294,LEN('CT131,331'!$M$3))='CT131,331'!$M$3),DULIEU!D294,"")</f>
        <v/>
      </c>
      <c r="C302" s="853" t="str">
        <f>IF(OR(LEFT(DULIEU!$V294&amp;DULIEU!$M294,LEN('CT131,331'!$M$3))='CT131,331'!$M$3,LEFT(DULIEU!$W294&amp;DULIEU!$M294,LEN('CT131,331'!$M$3))='CT131,331'!$M$3),DULIEU!H294,"")</f>
        <v/>
      </c>
      <c r="D302" s="853" t="str">
        <f>IF(OR(LEFT(DULIEU!$V294&amp;DULIEU!$M294,LEN('CT131,331'!$M$3))='CT131,331'!$M$3,LEFT(DULIEU!$W294&amp;DULIEU!$M294,LEN('CT131,331'!$M$3))='CT131,331'!$M$3),DULIEU!J294,"")</f>
        <v/>
      </c>
      <c r="E302" s="853" t="str">
        <f>IF(OR(LEFT(DULIEU!$V294&amp;DULIEU!$M294,LEN('CT131,331'!$M$3))='CT131,331'!$M$3,LEFT(DULIEU!$W294&amp;DULIEU!$M294,LEN('CT131,331'!$M$3))='CT131,331'!$M$3),DULIEU!E294,"")</f>
        <v/>
      </c>
      <c r="F302" s="1179" t="str">
        <f>IF(OR(LEFT(DULIEU!$V294&amp;DULIEU!$M294,LEN('CT131,331'!$M$3))='CT131,331'!$M$3,LEFT(DULIEU!$W294&amp;DULIEU!$M294,LEN('CT131,331'!$M$3))='CT131,331'!$M$3),DULIEU!O294,"")</f>
        <v/>
      </c>
      <c r="G302" s="853" t="str">
        <f>IF(E302="","",IF(LEFT(DULIEU!$V294&amp;DULIEU!$M294,LEN('CT131,331'!$M$3))='CT131,331'!$M$3,DULIEU!$W294,IF(LEFT(DULIEU!$W294&amp;DULIEU!$M294,LEN('CT131,331'!$M$3))='CT131,331'!$M$3,DULIEU!$V294)))</f>
        <v/>
      </c>
      <c r="H302" s="854" t="str">
        <f>IF(LEFT(DULIEU!$V294&amp;DULIEU!$M294,LEN('CT131,331'!$M$3))='CT131,331'!$M$3,DULIEU!$X294,"")</f>
        <v/>
      </c>
      <c r="I302" s="854" t="str">
        <f>IF(LEFT(DULIEU!$W294&amp;DULIEU!$M294,LEN('CT131,331'!$M$3))='CT131,331'!$M$3,DULIEU!$X294,"")</f>
        <v/>
      </c>
      <c r="J302" s="855">
        <f>MAX($J$13+SUBTOTAL(9,$H$15:H302)-SUBTOTAL(9,$I$15:I302)-$K$13,0)</f>
        <v>110001</v>
      </c>
      <c r="K302" s="855">
        <f>MAX($K$13+SUBTOTAL(9,$I$15:I302)-SUBTOTAL(9,$H$15:H302)-$J$13,0)</f>
        <v>0</v>
      </c>
      <c r="L302" s="846" t="str">
        <f t="shared" si="5"/>
        <v/>
      </c>
    </row>
    <row r="303" spans="2:12" hidden="1">
      <c r="B303" s="853" t="str">
        <f>IF(OR(LEFT(DULIEU!$V295&amp;DULIEU!$M295,LEN('CT131,331'!$M$3))='CT131,331'!$M$3,LEFT(DULIEU!$W295&amp;DULIEU!$M295,LEN('CT131,331'!$M$3))='CT131,331'!$M$3),DULIEU!D295,"")</f>
        <v/>
      </c>
      <c r="C303" s="853" t="str">
        <f>IF(OR(LEFT(DULIEU!$V295&amp;DULIEU!$M295,LEN('CT131,331'!$M$3))='CT131,331'!$M$3,LEFT(DULIEU!$W295&amp;DULIEU!$M295,LEN('CT131,331'!$M$3))='CT131,331'!$M$3),DULIEU!H295,"")</f>
        <v/>
      </c>
      <c r="D303" s="853" t="str">
        <f>IF(OR(LEFT(DULIEU!$V295&amp;DULIEU!$M295,LEN('CT131,331'!$M$3))='CT131,331'!$M$3,LEFT(DULIEU!$W295&amp;DULIEU!$M295,LEN('CT131,331'!$M$3))='CT131,331'!$M$3),DULIEU!J295,"")</f>
        <v/>
      </c>
      <c r="E303" s="853" t="str">
        <f>IF(OR(LEFT(DULIEU!$V295&amp;DULIEU!$M295,LEN('CT131,331'!$M$3))='CT131,331'!$M$3,LEFT(DULIEU!$W295&amp;DULIEU!$M295,LEN('CT131,331'!$M$3))='CT131,331'!$M$3),DULIEU!E295,"")</f>
        <v/>
      </c>
      <c r="F303" s="1179" t="str">
        <f>IF(OR(LEFT(DULIEU!$V295&amp;DULIEU!$M295,LEN('CT131,331'!$M$3))='CT131,331'!$M$3,LEFT(DULIEU!$W295&amp;DULIEU!$M295,LEN('CT131,331'!$M$3))='CT131,331'!$M$3),DULIEU!O295,"")</f>
        <v/>
      </c>
      <c r="G303" s="853" t="str">
        <f>IF(E303="","",IF(LEFT(DULIEU!$V295&amp;DULIEU!$M295,LEN('CT131,331'!$M$3))='CT131,331'!$M$3,DULIEU!$W295,IF(LEFT(DULIEU!$W295&amp;DULIEU!$M295,LEN('CT131,331'!$M$3))='CT131,331'!$M$3,DULIEU!$V295)))</f>
        <v/>
      </c>
      <c r="H303" s="854" t="str">
        <f>IF(LEFT(DULIEU!$V295&amp;DULIEU!$M295,LEN('CT131,331'!$M$3))='CT131,331'!$M$3,DULIEU!$X295,"")</f>
        <v/>
      </c>
      <c r="I303" s="854" t="str">
        <f>IF(LEFT(DULIEU!$W295&amp;DULIEU!$M295,LEN('CT131,331'!$M$3))='CT131,331'!$M$3,DULIEU!$X295,"")</f>
        <v/>
      </c>
      <c r="J303" s="855">
        <f>MAX($J$13+SUBTOTAL(9,$H$15:H303)-SUBTOTAL(9,$I$15:I303)-$K$13,0)</f>
        <v>110001</v>
      </c>
      <c r="K303" s="855">
        <f>MAX($K$13+SUBTOTAL(9,$I$15:I303)-SUBTOTAL(9,$H$15:H303)-$J$13,0)</f>
        <v>0</v>
      </c>
      <c r="L303" s="846" t="str">
        <f t="shared" si="5"/>
        <v/>
      </c>
    </row>
    <row r="304" spans="2:12" hidden="1">
      <c r="B304" s="853" t="str">
        <f>IF(OR(LEFT(DULIEU!$V296&amp;DULIEU!$M296,LEN('CT131,331'!$M$3))='CT131,331'!$M$3,LEFT(DULIEU!$W296&amp;DULIEU!$M296,LEN('CT131,331'!$M$3))='CT131,331'!$M$3),DULIEU!D296,"")</f>
        <v/>
      </c>
      <c r="C304" s="853" t="str">
        <f>IF(OR(LEFT(DULIEU!$V296&amp;DULIEU!$M296,LEN('CT131,331'!$M$3))='CT131,331'!$M$3,LEFT(DULIEU!$W296&amp;DULIEU!$M296,LEN('CT131,331'!$M$3))='CT131,331'!$M$3),DULIEU!H296,"")</f>
        <v/>
      </c>
      <c r="D304" s="853" t="str">
        <f>IF(OR(LEFT(DULIEU!$V296&amp;DULIEU!$M296,LEN('CT131,331'!$M$3))='CT131,331'!$M$3,LEFT(DULIEU!$W296&amp;DULIEU!$M296,LEN('CT131,331'!$M$3))='CT131,331'!$M$3),DULIEU!J296,"")</f>
        <v/>
      </c>
      <c r="E304" s="853" t="str">
        <f>IF(OR(LEFT(DULIEU!$V296&amp;DULIEU!$M296,LEN('CT131,331'!$M$3))='CT131,331'!$M$3,LEFT(DULIEU!$W296&amp;DULIEU!$M296,LEN('CT131,331'!$M$3))='CT131,331'!$M$3),DULIEU!E296,"")</f>
        <v/>
      </c>
      <c r="F304" s="1179" t="str">
        <f>IF(OR(LEFT(DULIEU!$V296&amp;DULIEU!$M296,LEN('CT131,331'!$M$3))='CT131,331'!$M$3,LEFT(DULIEU!$W296&amp;DULIEU!$M296,LEN('CT131,331'!$M$3))='CT131,331'!$M$3),DULIEU!O296,"")</f>
        <v/>
      </c>
      <c r="G304" s="853" t="str">
        <f>IF(E304="","",IF(LEFT(DULIEU!$V296&amp;DULIEU!$M296,LEN('CT131,331'!$M$3))='CT131,331'!$M$3,DULIEU!$W296,IF(LEFT(DULIEU!$W296&amp;DULIEU!$M296,LEN('CT131,331'!$M$3))='CT131,331'!$M$3,DULIEU!$V296)))</f>
        <v/>
      </c>
      <c r="H304" s="854" t="str">
        <f>IF(LEFT(DULIEU!$V296&amp;DULIEU!$M296,LEN('CT131,331'!$M$3))='CT131,331'!$M$3,DULIEU!$X296,"")</f>
        <v/>
      </c>
      <c r="I304" s="854" t="str">
        <f>IF(LEFT(DULIEU!$W296&amp;DULIEU!$M296,LEN('CT131,331'!$M$3))='CT131,331'!$M$3,DULIEU!$X296,"")</f>
        <v/>
      </c>
      <c r="J304" s="855">
        <f>MAX($J$13+SUBTOTAL(9,$H$15:H304)-SUBTOTAL(9,$I$15:I304)-$K$13,0)</f>
        <v>110001</v>
      </c>
      <c r="K304" s="855">
        <f>MAX($K$13+SUBTOTAL(9,$I$15:I304)-SUBTOTAL(9,$H$15:H304)-$J$13,0)</f>
        <v>0</v>
      </c>
      <c r="L304" s="846" t="str">
        <f t="shared" si="5"/>
        <v/>
      </c>
    </row>
    <row r="305" spans="2:12" hidden="1">
      <c r="B305" s="853" t="str">
        <f>IF(OR(LEFT(DULIEU!$V297&amp;DULIEU!$M297,LEN('CT131,331'!$M$3))='CT131,331'!$M$3,LEFT(DULIEU!$W297&amp;DULIEU!$M297,LEN('CT131,331'!$M$3))='CT131,331'!$M$3),DULIEU!D297,"")</f>
        <v/>
      </c>
      <c r="C305" s="853" t="str">
        <f>IF(OR(LEFT(DULIEU!$V297&amp;DULIEU!$M297,LEN('CT131,331'!$M$3))='CT131,331'!$M$3,LEFT(DULIEU!$W297&amp;DULIEU!$M297,LEN('CT131,331'!$M$3))='CT131,331'!$M$3),DULIEU!H297,"")</f>
        <v/>
      </c>
      <c r="D305" s="853" t="str">
        <f>IF(OR(LEFT(DULIEU!$V297&amp;DULIEU!$M297,LEN('CT131,331'!$M$3))='CT131,331'!$M$3,LEFT(DULIEU!$W297&amp;DULIEU!$M297,LEN('CT131,331'!$M$3))='CT131,331'!$M$3),DULIEU!J297,"")</f>
        <v/>
      </c>
      <c r="E305" s="853" t="str">
        <f>IF(OR(LEFT(DULIEU!$V297&amp;DULIEU!$M297,LEN('CT131,331'!$M$3))='CT131,331'!$M$3,LEFT(DULIEU!$W297&amp;DULIEU!$M297,LEN('CT131,331'!$M$3))='CT131,331'!$M$3),DULIEU!E297,"")</f>
        <v/>
      </c>
      <c r="F305" s="1179" t="str">
        <f>IF(OR(LEFT(DULIEU!$V297&amp;DULIEU!$M297,LEN('CT131,331'!$M$3))='CT131,331'!$M$3,LEFT(DULIEU!$W297&amp;DULIEU!$M297,LEN('CT131,331'!$M$3))='CT131,331'!$M$3),DULIEU!O297,"")</f>
        <v/>
      </c>
      <c r="G305" s="853" t="str">
        <f>IF(E305="","",IF(LEFT(DULIEU!$V297&amp;DULIEU!$M297,LEN('CT131,331'!$M$3))='CT131,331'!$M$3,DULIEU!$W297,IF(LEFT(DULIEU!$W297&amp;DULIEU!$M297,LEN('CT131,331'!$M$3))='CT131,331'!$M$3,DULIEU!$V297)))</f>
        <v/>
      </c>
      <c r="H305" s="854" t="str">
        <f>IF(LEFT(DULIEU!$V297&amp;DULIEU!$M297,LEN('CT131,331'!$M$3))='CT131,331'!$M$3,DULIEU!$X297,"")</f>
        <v/>
      </c>
      <c r="I305" s="854" t="str">
        <f>IF(LEFT(DULIEU!$W297&amp;DULIEU!$M297,LEN('CT131,331'!$M$3))='CT131,331'!$M$3,DULIEU!$X297,"")</f>
        <v/>
      </c>
      <c r="J305" s="855">
        <f>MAX($J$13+SUBTOTAL(9,$H$15:H305)-SUBTOTAL(9,$I$15:I305)-$K$13,0)</f>
        <v>110001</v>
      </c>
      <c r="K305" s="855">
        <f>MAX($K$13+SUBTOTAL(9,$I$15:I305)-SUBTOTAL(9,$H$15:H305)-$J$13,0)</f>
        <v>0</v>
      </c>
      <c r="L305" s="846" t="str">
        <f t="shared" si="5"/>
        <v/>
      </c>
    </row>
    <row r="306" spans="2:12" hidden="1">
      <c r="B306" s="853" t="str">
        <f>IF(OR(LEFT(DULIEU!$V298&amp;DULIEU!$M298,LEN('CT131,331'!$M$3))='CT131,331'!$M$3,LEFT(DULIEU!$W298&amp;DULIEU!$M298,LEN('CT131,331'!$M$3))='CT131,331'!$M$3),DULIEU!D298,"")</f>
        <v/>
      </c>
      <c r="C306" s="853" t="str">
        <f>IF(OR(LEFT(DULIEU!$V298&amp;DULIEU!$M298,LEN('CT131,331'!$M$3))='CT131,331'!$M$3,LEFT(DULIEU!$W298&amp;DULIEU!$M298,LEN('CT131,331'!$M$3))='CT131,331'!$M$3),DULIEU!H298,"")</f>
        <v/>
      </c>
      <c r="D306" s="853" t="str">
        <f>IF(OR(LEFT(DULIEU!$V298&amp;DULIEU!$M298,LEN('CT131,331'!$M$3))='CT131,331'!$M$3,LEFT(DULIEU!$W298&amp;DULIEU!$M298,LEN('CT131,331'!$M$3))='CT131,331'!$M$3),DULIEU!J298,"")</f>
        <v/>
      </c>
      <c r="E306" s="853" t="str">
        <f>IF(OR(LEFT(DULIEU!$V298&amp;DULIEU!$M298,LEN('CT131,331'!$M$3))='CT131,331'!$M$3,LEFT(DULIEU!$W298&amp;DULIEU!$M298,LEN('CT131,331'!$M$3))='CT131,331'!$M$3),DULIEU!E298,"")</f>
        <v/>
      </c>
      <c r="F306" s="1179" t="str">
        <f>IF(OR(LEFT(DULIEU!$V298&amp;DULIEU!$M298,LEN('CT131,331'!$M$3))='CT131,331'!$M$3,LEFT(DULIEU!$W298&amp;DULIEU!$M298,LEN('CT131,331'!$M$3))='CT131,331'!$M$3),DULIEU!O298,"")</f>
        <v/>
      </c>
      <c r="G306" s="853" t="str">
        <f>IF(E306="","",IF(LEFT(DULIEU!$V298&amp;DULIEU!$M298,LEN('CT131,331'!$M$3))='CT131,331'!$M$3,DULIEU!$W298,IF(LEFT(DULIEU!$W298&amp;DULIEU!$M298,LEN('CT131,331'!$M$3))='CT131,331'!$M$3,DULIEU!$V298)))</f>
        <v/>
      </c>
      <c r="H306" s="854" t="str">
        <f>IF(LEFT(DULIEU!$V298&amp;DULIEU!$M298,LEN('CT131,331'!$M$3))='CT131,331'!$M$3,DULIEU!$X298,"")</f>
        <v/>
      </c>
      <c r="I306" s="854" t="str">
        <f>IF(LEFT(DULIEU!$W298&amp;DULIEU!$M298,LEN('CT131,331'!$M$3))='CT131,331'!$M$3,DULIEU!$X298,"")</f>
        <v/>
      </c>
      <c r="J306" s="855">
        <f>MAX($J$13+SUBTOTAL(9,$H$15:H306)-SUBTOTAL(9,$I$15:I306)-$K$13,0)</f>
        <v>110001</v>
      </c>
      <c r="K306" s="855">
        <f>MAX($K$13+SUBTOTAL(9,$I$15:I306)-SUBTOTAL(9,$H$15:H306)-$J$13,0)</f>
        <v>0</v>
      </c>
      <c r="L306" s="846" t="str">
        <f t="shared" si="5"/>
        <v/>
      </c>
    </row>
    <row r="307" spans="2:12" hidden="1">
      <c r="B307" s="853" t="str">
        <f>IF(OR(LEFT(DULIEU!$V299&amp;DULIEU!$M299,LEN('CT131,331'!$M$3))='CT131,331'!$M$3,LEFT(DULIEU!$W299&amp;DULIEU!$M299,LEN('CT131,331'!$M$3))='CT131,331'!$M$3),DULIEU!D299,"")</f>
        <v/>
      </c>
      <c r="C307" s="853" t="str">
        <f>IF(OR(LEFT(DULIEU!$V299&amp;DULIEU!$M299,LEN('CT131,331'!$M$3))='CT131,331'!$M$3,LEFT(DULIEU!$W299&amp;DULIEU!$M299,LEN('CT131,331'!$M$3))='CT131,331'!$M$3),DULIEU!H299,"")</f>
        <v/>
      </c>
      <c r="D307" s="853" t="str">
        <f>IF(OR(LEFT(DULIEU!$V299&amp;DULIEU!$M299,LEN('CT131,331'!$M$3))='CT131,331'!$M$3,LEFT(DULIEU!$W299&amp;DULIEU!$M299,LEN('CT131,331'!$M$3))='CT131,331'!$M$3),DULIEU!J299,"")</f>
        <v/>
      </c>
      <c r="E307" s="853" t="str">
        <f>IF(OR(LEFT(DULIEU!$V299&amp;DULIEU!$M299,LEN('CT131,331'!$M$3))='CT131,331'!$M$3,LEFT(DULIEU!$W299&amp;DULIEU!$M299,LEN('CT131,331'!$M$3))='CT131,331'!$M$3),DULIEU!E299,"")</f>
        <v/>
      </c>
      <c r="F307" s="1179" t="str">
        <f>IF(OR(LEFT(DULIEU!$V299&amp;DULIEU!$M299,LEN('CT131,331'!$M$3))='CT131,331'!$M$3,LEFT(DULIEU!$W299&amp;DULIEU!$M299,LEN('CT131,331'!$M$3))='CT131,331'!$M$3),DULIEU!O299,"")</f>
        <v/>
      </c>
      <c r="G307" s="853" t="str">
        <f>IF(E307="","",IF(LEFT(DULIEU!$V299&amp;DULIEU!$M299,LEN('CT131,331'!$M$3))='CT131,331'!$M$3,DULIEU!$W299,IF(LEFT(DULIEU!$W299&amp;DULIEU!$M299,LEN('CT131,331'!$M$3))='CT131,331'!$M$3,DULIEU!$V299)))</f>
        <v/>
      </c>
      <c r="H307" s="854" t="str">
        <f>IF(LEFT(DULIEU!$V299&amp;DULIEU!$M299,LEN('CT131,331'!$M$3))='CT131,331'!$M$3,DULIEU!$X299,"")</f>
        <v/>
      </c>
      <c r="I307" s="854" t="str">
        <f>IF(LEFT(DULIEU!$W299&amp;DULIEU!$M299,LEN('CT131,331'!$M$3))='CT131,331'!$M$3,DULIEU!$X299,"")</f>
        <v/>
      </c>
      <c r="J307" s="855">
        <f>MAX($J$13+SUBTOTAL(9,$H$15:H307)-SUBTOTAL(9,$I$15:I307)-$K$13,0)</f>
        <v>110001</v>
      </c>
      <c r="K307" s="855">
        <f>MAX($K$13+SUBTOTAL(9,$I$15:I307)-SUBTOTAL(9,$H$15:H307)-$J$13,0)</f>
        <v>0</v>
      </c>
      <c r="L307" s="846" t="str">
        <f t="shared" si="5"/>
        <v/>
      </c>
    </row>
    <row r="308" spans="2:12" hidden="1">
      <c r="B308" s="853" t="str">
        <f>IF(OR(LEFT(DULIEU!$V300&amp;DULIEU!$M300,LEN('CT131,331'!$M$3))='CT131,331'!$M$3,LEFT(DULIEU!$W300&amp;DULIEU!$M300,LEN('CT131,331'!$M$3))='CT131,331'!$M$3),DULIEU!D300,"")</f>
        <v/>
      </c>
      <c r="C308" s="853" t="str">
        <f>IF(OR(LEFT(DULIEU!$V300&amp;DULIEU!$M300,LEN('CT131,331'!$M$3))='CT131,331'!$M$3,LEFT(DULIEU!$W300&amp;DULIEU!$M300,LEN('CT131,331'!$M$3))='CT131,331'!$M$3),DULIEU!H300,"")</f>
        <v/>
      </c>
      <c r="D308" s="853" t="str">
        <f>IF(OR(LEFT(DULIEU!$V300&amp;DULIEU!$M300,LEN('CT131,331'!$M$3))='CT131,331'!$M$3,LEFT(DULIEU!$W300&amp;DULIEU!$M300,LEN('CT131,331'!$M$3))='CT131,331'!$M$3),DULIEU!J300,"")</f>
        <v/>
      </c>
      <c r="E308" s="853" t="str">
        <f>IF(OR(LEFT(DULIEU!$V300&amp;DULIEU!$M300,LEN('CT131,331'!$M$3))='CT131,331'!$M$3,LEFT(DULIEU!$W300&amp;DULIEU!$M300,LEN('CT131,331'!$M$3))='CT131,331'!$M$3),DULIEU!E300,"")</f>
        <v/>
      </c>
      <c r="F308" s="1179" t="str">
        <f>IF(OR(LEFT(DULIEU!$V300&amp;DULIEU!$M300,LEN('CT131,331'!$M$3))='CT131,331'!$M$3,LEFT(DULIEU!$W300&amp;DULIEU!$M300,LEN('CT131,331'!$M$3))='CT131,331'!$M$3),DULIEU!O300,"")</f>
        <v/>
      </c>
      <c r="G308" s="853" t="str">
        <f>IF(E308="","",IF(LEFT(DULIEU!$V300&amp;DULIEU!$M300,LEN('CT131,331'!$M$3))='CT131,331'!$M$3,DULIEU!$W300,IF(LEFT(DULIEU!$W300&amp;DULIEU!$M300,LEN('CT131,331'!$M$3))='CT131,331'!$M$3,DULIEU!$V300)))</f>
        <v/>
      </c>
      <c r="H308" s="854" t="str">
        <f>IF(LEFT(DULIEU!$V300&amp;DULIEU!$M300,LEN('CT131,331'!$M$3))='CT131,331'!$M$3,DULIEU!$X300,"")</f>
        <v/>
      </c>
      <c r="I308" s="854" t="str">
        <f>IF(LEFT(DULIEU!$W300&amp;DULIEU!$M300,LEN('CT131,331'!$M$3))='CT131,331'!$M$3,DULIEU!$X300,"")</f>
        <v/>
      </c>
      <c r="J308" s="855">
        <f>MAX($J$13+SUBTOTAL(9,$H$15:H308)-SUBTOTAL(9,$I$15:I308)-$K$13,0)</f>
        <v>110001</v>
      </c>
      <c r="K308" s="855">
        <f>MAX($K$13+SUBTOTAL(9,$I$15:I308)-SUBTOTAL(9,$H$15:H308)-$J$13,0)</f>
        <v>0</v>
      </c>
      <c r="L308" s="846" t="str">
        <f t="shared" si="5"/>
        <v/>
      </c>
    </row>
    <row r="309" spans="2:12" hidden="1">
      <c r="B309" s="853" t="str">
        <f>IF(OR(LEFT(DULIEU!$V301&amp;DULIEU!$M301,LEN('CT131,331'!$M$3))='CT131,331'!$M$3,LEFT(DULIEU!$W301&amp;DULIEU!$M301,LEN('CT131,331'!$M$3))='CT131,331'!$M$3),DULIEU!D301,"")</f>
        <v/>
      </c>
      <c r="C309" s="853" t="str">
        <f>IF(OR(LEFT(DULIEU!$V301&amp;DULIEU!$M301,LEN('CT131,331'!$M$3))='CT131,331'!$M$3,LEFT(DULIEU!$W301&amp;DULIEU!$M301,LEN('CT131,331'!$M$3))='CT131,331'!$M$3),DULIEU!H301,"")</f>
        <v/>
      </c>
      <c r="D309" s="853" t="str">
        <f>IF(OR(LEFT(DULIEU!$V301&amp;DULIEU!$M301,LEN('CT131,331'!$M$3))='CT131,331'!$M$3,LEFT(DULIEU!$W301&amp;DULIEU!$M301,LEN('CT131,331'!$M$3))='CT131,331'!$M$3),DULIEU!J301,"")</f>
        <v/>
      </c>
      <c r="E309" s="853" t="str">
        <f>IF(OR(LEFT(DULIEU!$V301&amp;DULIEU!$M301,LEN('CT131,331'!$M$3))='CT131,331'!$M$3,LEFT(DULIEU!$W301&amp;DULIEU!$M301,LEN('CT131,331'!$M$3))='CT131,331'!$M$3),DULIEU!E301,"")</f>
        <v/>
      </c>
      <c r="F309" s="1179" t="str">
        <f>IF(OR(LEFT(DULIEU!$V301&amp;DULIEU!$M301,LEN('CT131,331'!$M$3))='CT131,331'!$M$3,LEFT(DULIEU!$W301&amp;DULIEU!$M301,LEN('CT131,331'!$M$3))='CT131,331'!$M$3),DULIEU!O301,"")</f>
        <v/>
      </c>
      <c r="G309" s="853" t="str">
        <f>IF(E309="","",IF(LEFT(DULIEU!$V301&amp;DULIEU!$M301,LEN('CT131,331'!$M$3))='CT131,331'!$M$3,DULIEU!$W301,IF(LEFT(DULIEU!$W301&amp;DULIEU!$M301,LEN('CT131,331'!$M$3))='CT131,331'!$M$3,DULIEU!$V301)))</f>
        <v/>
      </c>
      <c r="H309" s="854" t="str">
        <f>IF(LEFT(DULIEU!$V301&amp;DULIEU!$M301,LEN('CT131,331'!$M$3))='CT131,331'!$M$3,DULIEU!$X301,"")</f>
        <v/>
      </c>
      <c r="I309" s="854" t="str">
        <f>IF(LEFT(DULIEU!$W301&amp;DULIEU!$M301,LEN('CT131,331'!$M$3))='CT131,331'!$M$3,DULIEU!$X301,"")</f>
        <v/>
      </c>
      <c r="J309" s="855">
        <f>MAX($J$13+SUBTOTAL(9,$H$15:H309)-SUBTOTAL(9,$I$15:I309)-$K$13,0)</f>
        <v>110001</v>
      </c>
      <c r="K309" s="855">
        <f>MAX($K$13+SUBTOTAL(9,$I$15:I309)-SUBTOTAL(9,$H$15:H309)-$J$13,0)</f>
        <v>0</v>
      </c>
      <c r="L309" s="846" t="str">
        <f t="shared" si="5"/>
        <v/>
      </c>
    </row>
    <row r="310" spans="2:12" hidden="1">
      <c r="B310" s="853" t="str">
        <f>IF(OR(LEFT(DULIEU!$V302&amp;DULIEU!$M302,LEN('CT131,331'!$M$3))='CT131,331'!$M$3,LEFT(DULIEU!$W302&amp;DULIEU!$M302,LEN('CT131,331'!$M$3))='CT131,331'!$M$3),DULIEU!D302,"")</f>
        <v/>
      </c>
      <c r="C310" s="853" t="str">
        <f>IF(OR(LEFT(DULIEU!$V302&amp;DULIEU!$M302,LEN('CT131,331'!$M$3))='CT131,331'!$M$3,LEFT(DULIEU!$W302&amp;DULIEU!$M302,LEN('CT131,331'!$M$3))='CT131,331'!$M$3),DULIEU!H302,"")</f>
        <v/>
      </c>
      <c r="D310" s="853" t="str">
        <f>IF(OR(LEFT(DULIEU!$V302&amp;DULIEU!$M302,LEN('CT131,331'!$M$3))='CT131,331'!$M$3,LEFT(DULIEU!$W302&amp;DULIEU!$M302,LEN('CT131,331'!$M$3))='CT131,331'!$M$3),DULIEU!J302,"")</f>
        <v/>
      </c>
      <c r="E310" s="853" t="str">
        <f>IF(OR(LEFT(DULIEU!$V302&amp;DULIEU!$M302,LEN('CT131,331'!$M$3))='CT131,331'!$M$3,LEFT(DULIEU!$W302&amp;DULIEU!$M302,LEN('CT131,331'!$M$3))='CT131,331'!$M$3),DULIEU!E302,"")</f>
        <v/>
      </c>
      <c r="F310" s="1179" t="str">
        <f>IF(OR(LEFT(DULIEU!$V302&amp;DULIEU!$M302,LEN('CT131,331'!$M$3))='CT131,331'!$M$3,LEFT(DULIEU!$W302&amp;DULIEU!$M302,LEN('CT131,331'!$M$3))='CT131,331'!$M$3),DULIEU!O302,"")</f>
        <v/>
      </c>
      <c r="G310" s="853" t="str">
        <f>IF(E310="","",IF(LEFT(DULIEU!$V302&amp;DULIEU!$M302,LEN('CT131,331'!$M$3))='CT131,331'!$M$3,DULIEU!$W302,IF(LEFT(DULIEU!$W302&amp;DULIEU!$M302,LEN('CT131,331'!$M$3))='CT131,331'!$M$3,DULIEU!$V302)))</f>
        <v/>
      </c>
      <c r="H310" s="854" t="str">
        <f>IF(LEFT(DULIEU!$V302&amp;DULIEU!$M302,LEN('CT131,331'!$M$3))='CT131,331'!$M$3,DULIEU!$X302,"")</f>
        <v/>
      </c>
      <c r="I310" s="854" t="str">
        <f>IF(LEFT(DULIEU!$W302&amp;DULIEU!$M302,LEN('CT131,331'!$M$3))='CT131,331'!$M$3,DULIEU!$X302,"")</f>
        <v/>
      </c>
      <c r="J310" s="855">
        <f>MAX($J$13+SUBTOTAL(9,$H$15:H310)-SUBTOTAL(9,$I$15:I310)-$K$13,0)</f>
        <v>110001</v>
      </c>
      <c r="K310" s="855">
        <f>MAX($K$13+SUBTOTAL(9,$I$15:I310)-SUBTOTAL(9,$H$15:H310)-$J$13,0)</f>
        <v>0</v>
      </c>
      <c r="L310" s="846" t="str">
        <f t="shared" si="5"/>
        <v/>
      </c>
    </row>
    <row r="311" spans="2:12" hidden="1">
      <c r="B311" s="853" t="str">
        <f>IF(OR(LEFT(DULIEU!$V303&amp;DULIEU!$M303,LEN('CT131,331'!$M$3))='CT131,331'!$M$3,LEFT(DULIEU!$W303&amp;DULIEU!$M303,LEN('CT131,331'!$M$3))='CT131,331'!$M$3),DULIEU!D303,"")</f>
        <v/>
      </c>
      <c r="C311" s="853" t="str">
        <f>IF(OR(LEFT(DULIEU!$V303&amp;DULIEU!$M303,LEN('CT131,331'!$M$3))='CT131,331'!$M$3,LEFT(DULIEU!$W303&amp;DULIEU!$M303,LEN('CT131,331'!$M$3))='CT131,331'!$M$3),DULIEU!H303,"")</f>
        <v/>
      </c>
      <c r="D311" s="853" t="str">
        <f>IF(OR(LEFT(DULIEU!$V303&amp;DULIEU!$M303,LEN('CT131,331'!$M$3))='CT131,331'!$M$3,LEFT(DULIEU!$W303&amp;DULIEU!$M303,LEN('CT131,331'!$M$3))='CT131,331'!$M$3),DULIEU!J303,"")</f>
        <v/>
      </c>
      <c r="E311" s="853" t="str">
        <f>IF(OR(LEFT(DULIEU!$V303&amp;DULIEU!$M303,LEN('CT131,331'!$M$3))='CT131,331'!$M$3,LEFT(DULIEU!$W303&amp;DULIEU!$M303,LEN('CT131,331'!$M$3))='CT131,331'!$M$3),DULIEU!E303,"")</f>
        <v/>
      </c>
      <c r="F311" s="1179" t="str">
        <f>IF(OR(LEFT(DULIEU!$V303&amp;DULIEU!$M303,LEN('CT131,331'!$M$3))='CT131,331'!$M$3,LEFT(DULIEU!$W303&amp;DULIEU!$M303,LEN('CT131,331'!$M$3))='CT131,331'!$M$3),DULIEU!O303,"")</f>
        <v/>
      </c>
      <c r="G311" s="853" t="str">
        <f>IF(E311="","",IF(LEFT(DULIEU!$V303&amp;DULIEU!$M303,LEN('CT131,331'!$M$3))='CT131,331'!$M$3,DULIEU!$W303,IF(LEFT(DULIEU!$W303&amp;DULIEU!$M303,LEN('CT131,331'!$M$3))='CT131,331'!$M$3,DULIEU!$V303)))</f>
        <v/>
      </c>
      <c r="H311" s="854" t="str">
        <f>IF(LEFT(DULIEU!$V303&amp;DULIEU!$M303,LEN('CT131,331'!$M$3))='CT131,331'!$M$3,DULIEU!$X303,"")</f>
        <v/>
      </c>
      <c r="I311" s="854" t="str">
        <f>IF(LEFT(DULIEU!$W303&amp;DULIEU!$M303,LEN('CT131,331'!$M$3))='CT131,331'!$M$3,DULIEU!$X303,"")</f>
        <v/>
      </c>
      <c r="J311" s="855">
        <f>MAX($J$13+SUBTOTAL(9,$H$15:H311)-SUBTOTAL(9,$I$15:I311)-$K$13,0)</f>
        <v>110001</v>
      </c>
      <c r="K311" s="855">
        <f>MAX($K$13+SUBTOTAL(9,$I$15:I311)-SUBTOTAL(9,$H$15:H311)-$J$13,0)</f>
        <v>0</v>
      </c>
      <c r="L311" s="846" t="str">
        <f t="shared" si="5"/>
        <v/>
      </c>
    </row>
    <row r="312" spans="2:12" hidden="1">
      <c r="B312" s="853" t="str">
        <f>IF(OR(LEFT(DULIEU!$V304&amp;DULIEU!$M304,LEN('CT131,331'!$M$3))='CT131,331'!$M$3,LEFT(DULIEU!$W304&amp;DULIEU!$M304,LEN('CT131,331'!$M$3))='CT131,331'!$M$3),DULIEU!D304,"")</f>
        <v/>
      </c>
      <c r="C312" s="853" t="str">
        <f>IF(OR(LEFT(DULIEU!$V304&amp;DULIEU!$M304,LEN('CT131,331'!$M$3))='CT131,331'!$M$3,LEFT(DULIEU!$W304&amp;DULIEU!$M304,LEN('CT131,331'!$M$3))='CT131,331'!$M$3),DULIEU!H304,"")</f>
        <v/>
      </c>
      <c r="D312" s="853" t="str">
        <f>IF(OR(LEFT(DULIEU!$V304&amp;DULIEU!$M304,LEN('CT131,331'!$M$3))='CT131,331'!$M$3,LEFT(DULIEU!$W304&amp;DULIEU!$M304,LEN('CT131,331'!$M$3))='CT131,331'!$M$3),DULIEU!J304,"")</f>
        <v/>
      </c>
      <c r="E312" s="853" t="str">
        <f>IF(OR(LEFT(DULIEU!$V304&amp;DULIEU!$M304,LEN('CT131,331'!$M$3))='CT131,331'!$M$3,LEFT(DULIEU!$W304&amp;DULIEU!$M304,LEN('CT131,331'!$M$3))='CT131,331'!$M$3),DULIEU!E304,"")</f>
        <v/>
      </c>
      <c r="F312" s="1179" t="str">
        <f>IF(OR(LEFT(DULIEU!$V304&amp;DULIEU!$M304,LEN('CT131,331'!$M$3))='CT131,331'!$M$3,LEFT(DULIEU!$W304&amp;DULIEU!$M304,LEN('CT131,331'!$M$3))='CT131,331'!$M$3),DULIEU!O304,"")</f>
        <v/>
      </c>
      <c r="G312" s="853" t="str">
        <f>IF(E312="","",IF(LEFT(DULIEU!$V304&amp;DULIEU!$M304,LEN('CT131,331'!$M$3))='CT131,331'!$M$3,DULIEU!$W304,IF(LEFT(DULIEU!$W304&amp;DULIEU!$M304,LEN('CT131,331'!$M$3))='CT131,331'!$M$3,DULIEU!$V304)))</f>
        <v/>
      </c>
      <c r="H312" s="854" t="str">
        <f>IF(LEFT(DULIEU!$V304&amp;DULIEU!$M304,LEN('CT131,331'!$M$3))='CT131,331'!$M$3,DULIEU!$X304,"")</f>
        <v/>
      </c>
      <c r="I312" s="854" t="str">
        <f>IF(LEFT(DULIEU!$W304&amp;DULIEU!$M304,LEN('CT131,331'!$M$3))='CT131,331'!$M$3,DULIEU!$X304,"")</f>
        <v/>
      </c>
      <c r="J312" s="855">
        <f>MAX($J$13+SUBTOTAL(9,$H$15:H312)-SUBTOTAL(9,$I$15:I312)-$K$13,0)</f>
        <v>110001</v>
      </c>
      <c r="K312" s="855">
        <f>MAX($K$13+SUBTOTAL(9,$I$15:I312)-SUBTOTAL(9,$H$15:H312)-$J$13,0)</f>
        <v>0</v>
      </c>
      <c r="L312" s="846" t="str">
        <f t="shared" si="5"/>
        <v/>
      </c>
    </row>
    <row r="313" spans="2:12" hidden="1">
      <c r="B313" s="853" t="str">
        <f>IF(OR(LEFT(DULIEU!$V305&amp;DULIEU!$M305,LEN('CT131,331'!$M$3))='CT131,331'!$M$3,LEFT(DULIEU!$W305&amp;DULIEU!$M305,LEN('CT131,331'!$M$3))='CT131,331'!$M$3),DULIEU!D305,"")</f>
        <v/>
      </c>
      <c r="C313" s="853" t="str">
        <f>IF(OR(LEFT(DULIEU!$V305&amp;DULIEU!$M305,LEN('CT131,331'!$M$3))='CT131,331'!$M$3,LEFT(DULIEU!$W305&amp;DULIEU!$M305,LEN('CT131,331'!$M$3))='CT131,331'!$M$3),DULIEU!H305,"")</f>
        <v/>
      </c>
      <c r="D313" s="853" t="str">
        <f>IF(OR(LEFT(DULIEU!$V305&amp;DULIEU!$M305,LEN('CT131,331'!$M$3))='CT131,331'!$M$3,LEFT(DULIEU!$W305&amp;DULIEU!$M305,LEN('CT131,331'!$M$3))='CT131,331'!$M$3),DULIEU!J305,"")</f>
        <v/>
      </c>
      <c r="E313" s="853" t="str">
        <f>IF(OR(LEFT(DULIEU!$V305&amp;DULIEU!$M305,LEN('CT131,331'!$M$3))='CT131,331'!$M$3,LEFT(DULIEU!$W305&amp;DULIEU!$M305,LEN('CT131,331'!$M$3))='CT131,331'!$M$3),DULIEU!E305,"")</f>
        <v/>
      </c>
      <c r="F313" s="1179" t="str">
        <f>IF(OR(LEFT(DULIEU!$V305&amp;DULIEU!$M305,LEN('CT131,331'!$M$3))='CT131,331'!$M$3,LEFT(DULIEU!$W305&amp;DULIEU!$M305,LEN('CT131,331'!$M$3))='CT131,331'!$M$3),DULIEU!O305,"")</f>
        <v/>
      </c>
      <c r="G313" s="853" t="str">
        <f>IF(E313="","",IF(LEFT(DULIEU!$V305&amp;DULIEU!$M305,LEN('CT131,331'!$M$3))='CT131,331'!$M$3,DULIEU!$W305,IF(LEFT(DULIEU!$W305&amp;DULIEU!$M305,LEN('CT131,331'!$M$3))='CT131,331'!$M$3,DULIEU!$V305)))</f>
        <v/>
      </c>
      <c r="H313" s="854" t="str">
        <f>IF(LEFT(DULIEU!$V305&amp;DULIEU!$M305,LEN('CT131,331'!$M$3))='CT131,331'!$M$3,DULIEU!$X305,"")</f>
        <v/>
      </c>
      <c r="I313" s="854" t="str">
        <f>IF(LEFT(DULIEU!$W305&amp;DULIEU!$M305,LEN('CT131,331'!$M$3))='CT131,331'!$M$3,DULIEU!$X305,"")</f>
        <v/>
      </c>
      <c r="J313" s="855">
        <f>MAX($J$13+SUBTOTAL(9,$H$15:H313)-SUBTOTAL(9,$I$15:I313)-$K$13,0)</f>
        <v>110001</v>
      </c>
      <c r="K313" s="855">
        <f>MAX($K$13+SUBTOTAL(9,$I$15:I313)-SUBTOTAL(9,$H$15:H313)-$J$13,0)</f>
        <v>0</v>
      </c>
      <c r="L313" s="846" t="str">
        <f t="shared" si="5"/>
        <v/>
      </c>
    </row>
    <row r="314" spans="2:12" hidden="1">
      <c r="B314" s="853" t="str">
        <f>IF(OR(LEFT(DULIEU!$V306&amp;DULIEU!$M306,LEN('CT131,331'!$M$3))='CT131,331'!$M$3,LEFT(DULIEU!$W306&amp;DULIEU!$M306,LEN('CT131,331'!$M$3))='CT131,331'!$M$3),DULIEU!D306,"")</f>
        <v/>
      </c>
      <c r="C314" s="853" t="str">
        <f>IF(OR(LEFT(DULIEU!$V306&amp;DULIEU!$M306,LEN('CT131,331'!$M$3))='CT131,331'!$M$3,LEFT(DULIEU!$W306&amp;DULIEU!$M306,LEN('CT131,331'!$M$3))='CT131,331'!$M$3),DULIEU!H306,"")</f>
        <v/>
      </c>
      <c r="D314" s="853" t="str">
        <f>IF(OR(LEFT(DULIEU!$V306&amp;DULIEU!$M306,LEN('CT131,331'!$M$3))='CT131,331'!$M$3,LEFT(DULIEU!$W306&amp;DULIEU!$M306,LEN('CT131,331'!$M$3))='CT131,331'!$M$3),DULIEU!J306,"")</f>
        <v/>
      </c>
      <c r="E314" s="853" t="str">
        <f>IF(OR(LEFT(DULIEU!$V306&amp;DULIEU!$M306,LEN('CT131,331'!$M$3))='CT131,331'!$M$3,LEFT(DULIEU!$W306&amp;DULIEU!$M306,LEN('CT131,331'!$M$3))='CT131,331'!$M$3),DULIEU!E306,"")</f>
        <v/>
      </c>
      <c r="F314" s="1179" t="str">
        <f>IF(OR(LEFT(DULIEU!$V306&amp;DULIEU!$M306,LEN('CT131,331'!$M$3))='CT131,331'!$M$3,LEFT(DULIEU!$W306&amp;DULIEU!$M306,LEN('CT131,331'!$M$3))='CT131,331'!$M$3),DULIEU!O306,"")</f>
        <v/>
      </c>
      <c r="G314" s="853" t="str">
        <f>IF(E314="","",IF(LEFT(DULIEU!$V306&amp;DULIEU!$M306,LEN('CT131,331'!$M$3))='CT131,331'!$M$3,DULIEU!$W306,IF(LEFT(DULIEU!$W306&amp;DULIEU!$M306,LEN('CT131,331'!$M$3))='CT131,331'!$M$3,DULIEU!$V306)))</f>
        <v/>
      </c>
      <c r="H314" s="854" t="str">
        <f>IF(LEFT(DULIEU!$V306&amp;DULIEU!$M306,LEN('CT131,331'!$M$3))='CT131,331'!$M$3,DULIEU!$X306,"")</f>
        <v/>
      </c>
      <c r="I314" s="854" t="str">
        <f>IF(LEFT(DULIEU!$W306&amp;DULIEU!$M306,LEN('CT131,331'!$M$3))='CT131,331'!$M$3,DULIEU!$X306,"")</f>
        <v/>
      </c>
      <c r="J314" s="855">
        <f>MAX($J$13+SUBTOTAL(9,$H$15:H314)-SUBTOTAL(9,$I$15:I314)-$K$13,0)</f>
        <v>110001</v>
      </c>
      <c r="K314" s="855">
        <f>MAX($K$13+SUBTOTAL(9,$I$15:I314)-SUBTOTAL(9,$H$15:H314)-$J$13,0)</f>
        <v>0</v>
      </c>
      <c r="L314" s="846" t="str">
        <f t="shared" si="5"/>
        <v/>
      </c>
    </row>
    <row r="315" spans="2:12" hidden="1">
      <c r="B315" s="853" t="str">
        <f>IF(OR(LEFT(DULIEU!$V307&amp;DULIEU!$M307,LEN('CT131,331'!$M$3))='CT131,331'!$M$3,LEFT(DULIEU!$W307&amp;DULIEU!$M307,LEN('CT131,331'!$M$3))='CT131,331'!$M$3),DULIEU!D307,"")</f>
        <v/>
      </c>
      <c r="C315" s="853" t="str">
        <f>IF(OR(LEFT(DULIEU!$V307&amp;DULIEU!$M307,LEN('CT131,331'!$M$3))='CT131,331'!$M$3,LEFT(DULIEU!$W307&amp;DULIEU!$M307,LEN('CT131,331'!$M$3))='CT131,331'!$M$3),DULIEU!H307,"")</f>
        <v/>
      </c>
      <c r="D315" s="853" t="str">
        <f>IF(OR(LEFT(DULIEU!$V307&amp;DULIEU!$M307,LEN('CT131,331'!$M$3))='CT131,331'!$M$3,LEFT(DULIEU!$W307&amp;DULIEU!$M307,LEN('CT131,331'!$M$3))='CT131,331'!$M$3),DULIEU!J307,"")</f>
        <v/>
      </c>
      <c r="E315" s="853" t="str">
        <f>IF(OR(LEFT(DULIEU!$V307&amp;DULIEU!$M307,LEN('CT131,331'!$M$3))='CT131,331'!$M$3,LEFT(DULIEU!$W307&amp;DULIEU!$M307,LEN('CT131,331'!$M$3))='CT131,331'!$M$3),DULIEU!E307,"")</f>
        <v/>
      </c>
      <c r="F315" s="1179" t="str">
        <f>IF(OR(LEFT(DULIEU!$V307&amp;DULIEU!$M307,LEN('CT131,331'!$M$3))='CT131,331'!$M$3,LEFT(DULIEU!$W307&amp;DULIEU!$M307,LEN('CT131,331'!$M$3))='CT131,331'!$M$3),DULIEU!O307,"")</f>
        <v/>
      </c>
      <c r="G315" s="853" t="str">
        <f>IF(E315="","",IF(LEFT(DULIEU!$V307&amp;DULIEU!$M307,LEN('CT131,331'!$M$3))='CT131,331'!$M$3,DULIEU!$W307,IF(LEFT(DULIEU!$W307&amp;DULIEU!$M307,LEN('CT131,331'!$M$3))='CT131,331'!$M$3,DULIEU!$V307)))</f>
        <v/>
      </c>
      <c r="H315" s="854" t="str">
        <f>IF(LEFT(DULIEU!$V307&amp;DULIEU!$M307,LEN('CT131,331'!$M$3))='CT131,331'!$M$3,DULIEU!$X307,"")</f>
        <v/>
      </c>
      <c r="I315" s="854" t="str">
        <f>IF(LEFT(DULIEU!$W307&amp;DULIEU!$M307,LEN('CT131,331'!$M$3))='CT131,331'!$M$3,DULIEU!$X307,"")</f>
        <v/>
      </c>
      <c r="J315" s="855">
        <f>MAX($J$13+SUBTOTAL(9,$H$15:H315)-SUBTOTAL(9,$I$15:I315)-$K$13,0)</f>
        <v>110001</v>
      </c>
      <c r="K315" s="855">
        <f>MAX($K$13+SUBTOTAL(9,$I$15:I315)-SUBTOTAL(9,$H$15:H315)-$J$13,0)</f>
        <v>0</v>
      </c>
      <c r="L315" s="846" t="str">
        <f t="shared" si="5"/>
        <v/>
      </c>
    </row>
    <row r="316" spans="2:12" hidden="1">
      <c r="B316" s="853" t="str">
        <f>IF(OR(LEFT(DULIEU!$V308&amp;DULIEU!$M308,LEN('CT131,331'!$M$3))='CT131,331'!$M$3,LEFT(DULIEU!$W308&amp;DULIEU!$M308,LEN('CT131,331'!$M$3))='CT131,331'!$M$3),DULIEU!D308,"")</f>
        <v/>
      </c>
      <c r="C316" s="853" t="str">
        <f>IF(OR(LEFT(DULIEU!$V308&amp;DULIEU!$M308,LEN('CT131,331'!$M$3))='CT131,331'!$M$3,LEFT(DULIEU!$W308&amp;DULIEU!$M308,LEN('CT131,331'!$M$3))='CT131,331'!$M$3),DULIEU!H308,"")</f>
        <v/>
      </c>
      <c r="D316" s="853" t="str">
        <f>IF(OR(LEFT(DULIEU!$V308&amp;DULIEU!$M308,LEN('CT131,331'!$M$3))='CT131,331'!$M$3,LEFT(DULIEU!$W308&amp;DULIEU!$M308,LEN('CT131,331'!$M$3))='CT131,331'!$M$3),DULIEU!J308,"")</f>
        <v/>
      </c>
      <c r="E316" s="853" t="str">
        <f>IF(OR(LEFT(DULIEU!$V308&amp;DULIEU!$M308,LEN('CT131,331'!$M$3))='CT131,331'!$M$3,LEFT(DULIEU!$W308&amp;DULIEU!$M308,LEN('CT131,331'!$M$3))='CT131,331'!$M$3),DULIEU!E308,"")</f>
        <v/>
      </c>
      <c r="F316" s="1179" t="str">
        <f>IF(OR(LEFT(DULIEU!$V308&amp;DULIEU!$M308,LEN('CT131,331'!$M$3))='CT131,331'!$M$3,LEFT(DULIEU!$W308&amp;DULIEU!$M308,LEN('CT131,331'!$M$3))='CT131,331'!$M$3),DULIEU!O308,"")</f>
        <v/>
      </c>
      <c r="G316" s="853" t="str">
        <f>IF(E316="","",IF(LEFT(DULIEU!$V308&amp;DULIEU!$M308,LEN('CT131,331'!$M$3))='CT131,331'!$M$3,DULIEU!$W308,IF(LEFT(DULIEU!$W308&amp;DULIEU!$M308,LEN('CT131,331'!$M$3))='CT131,331'!$M$3,DULIEU!$V308)))</f>
        <v/>
      </c>
      <c r="H316" s="854" t="str">
        <f>IF(LEFT(DULIEU!$V308&amp;DULIEU!$M308,LEN('CT131,331'!$M$3))='CT131,331'!$M$3,DULIEU!$X308,"")</f>
        <v/>
      </c>
      <c r="I316" s="854" t="str">
        <f>IF(LEFT(DULIEU!$W308&amp;DULIEU!$M308,LEN('CT131,331'!$M$3))='CT131,331'!$M$3,DULIEU!$X308,"")</f>
        <v/>
      </c>
      <c r="J316" s="855">
        <f>MAX($J$13+SUBTOTAL(9,$H$15:H316)-SUBTOTAL(9,$I$15:I316)-$K$13,0)</f>
        <v>110001</v>
      </c>
      <c r="K316" s="855">
        <f>MAX($K$13+SUBTOTAL(9,$I$15:I316)-SUBTOTAL(9,$H$15:H316)-$J$13,0)</f>
        <v>0</v>
      </c>
      <c r="L316" s="846" t="str">
        <f t="shared" si="5"/>
        <v/>
      </c>
    </row>
    <row r="317" spans="2:12" hidden="1">
      <c r="B317" s="853" t="str">
        <f>IF(OR(LEFT(DULIEU!$V309&amp;DULIEU!$M309,LEN('CT131,331'!$M$3))='CT131,331'!$M$3,LEFT(DULIEU!$W309&amp;DULIEU!$M309,LEN('CT131,331'!$M$3))='CT131,331'!$M$3),DULIEU!D309,"")</f>
        <v/>
      </c>
      <c r="C317" s="853" t="str">
        <f>IF(OR(LEFT(DULIEU!$V309&amp;DULIEU!$M309,LEN('CT131,331'!$M$3))='CT131,331'!$M$3,LEFT(DULIEU!$W309&amp;DULIEU!$M309,LEN('CT131,331'!$M$3))='CT131,331'!$M$3),DULIEU!H309,"")</f>
        <v/>
      </c>
      <c r="D317" s="853" t="str">
        <f>IF(OR(LEFT(DULIEU!$V309&amp;DULIEU!$M309,LEN('CT131,331'!$M$3))='CT131,331'!$M$3,LEFT(DULIEU!$W309&amp;DULIEU!$M309,LEN('CT131,331'!$M$3))='CT131,331'!$M$3),DULIEU!J309,"")</f>
        <v/>
      </c>
      <c r="E317" s="853" t="str">
        <f>IF(OR(LEFT(DULIEU!$V309&amp;DULIEU!$M309,LEN('CT131,331'!$M$3))='CT131,331'!$M$3,LEFT(DULIEU!$W309&amp;DULIEU!$M309,LEN('CT131,331'!$M$3))='CT131,331'!$M$3),DULIEU!E309,"")</f>
        <v/>
      </c>
      <c r="F317" s="1179" t="str">
        <f>IF(OR(LEFT(DULIEU!$V309&amp;DULIEU!$M309,LEN('CT131,331'!$M$3))='CT131,331'!$M$3,LEFT(DULIEU!$W309&amp;DULIEU!$M309,LEN('CT131,331'!$M$3))='CT131,331'!$M$3),DULIEU!O309,"")</f>
        <v/>
      </c>
      <c r="G317" s="853" t="str">
        <f>IF(E317="","",IF(LEFT(DULIEU!$V309&amp;DULIEU!$M309,LEN('CT131,331'!$M$3))='CT131,331'!$M$3,DULIEU!$W309,IF(LEFT(DULIEU!$W309&amp;DULIEU!$M309,LEN('CT131,331'!$M$3))='CT131,331'!$M$3,DULIEU!$V309)))</f>
        <v/>
      </c>
      <c r="H317" s="854" t="str">
        <f>IF(LEFT(DULIEU!$V309&amp;DULIEU!$M309,LEN('CT131,331'!$M$3))='CT131,331'!$M$3,DULIEU!$X309,"")</f>
        <v/>
      </c>
      <c r="I317" s="854" t="str">
        <f>IF(LEFT(DULIEU!$W309&amp;DULIEU!$M309,LEN('CT131,331'!$M$3))='CT131,331'!$M$3,DULIEU!$X309,"")</f>
        <v/>
      </c>
      <c r="J317" s="855">
        <f>MAX($J$13+SUBTOTAL(9,$H$15:H317)-SUBTOTAL(9,$I$15:I317)-$K$13,0)</f>
        <v>110001</v>
      </c>
      <c r="K317" s="855">
        <f>MAX($K$13+SUBTOTAL(9,$I$15:I317)-SUBTOTAL(9,$H$15:H317)-$J$13,0)</f>
        <v>0</v>
      </c>
      <c r="L317" s="846" t="str">
        <f t="shared" si="5"/>
        <v/>
      </c>
    </row>
    <row r="318" spans="2:12" hidden="1">
      <c r="B318" s="853" t="str">
        <f>IF(OR(LEFT(DULIEU!$V310&amp;DULIEU!$M310,LEN('CT131,331'!$M$3))='CT131,331'!$M$3,LEFT(DULIEU!$W310&amp;DULIEU!$M310,LEN('CT131,331'!$M$3))='CT131,331'!$M$3),DULIEU!D310,"")</f>
        <v/>
      </c>
      <c r="C318" s="853" t="str">
        <f>IF(OR(LEFT(DULIEU!$V310&amp;DULIEU!$M310,LEN('CT131,331'!$M$3))='CT131,331'!$M$3,LEFT(DULIEU!$W310&amp;DULIEU!$M310,LEN('CT131,331'!$M$3))='CT131,331'!$M$3),DULIEU!H310,"")</f>
        <v/>
      </c>
      <c r="D318" s="853" t="str">
        <f>IF(OR(LEFT(DULIEU!$V310&amp;DULIEU!$M310,LEN('CT131,331'!$M$3))='CT131,331'!$M$3,LEFT(DULIEU!$W310&amp;DULIEU!$M310,LEN('CT131,331'!$M$3))='CT131,331'!$M$3),DULIEU!J310,"")</f>
        <v/>
      </c>
      <c r="E318" s="853" t="str">
        <f>IF(OR(LEFT(DULIEU!$V310&amp;DULIEU!$M310,LEN('CT131,331'!$M$3))='CT131,331'!$M$3,LEFT(DULIEU!$W310&amp;DULIEU!$M310,LEN('CT131,331'!$M$3))='CT131,331'!$M$3),DULIEU!E310,"")</f>
        <v/>
      </c>
      <c r="F318" s="1179" t="str">
        <f>IF(OR(LEFT(DULIEU!$V310&amp;DULIEU!$M310,LEN('CT131,331'!$M$3))='CT131,331'!$M$3,LEFT(DULIEU!$W310&amp;DULIEU!$M310,LEN('CT131,331'!$M$3))='CT131,331'!$M$3),DULIEU!O310,"")</f>
        <v/>
      </c>
      <c r="G318" s="853" t="str">
        <f>IF(E318="","",IF(LEFT(DULIEU!$V310&amp;DULIEU!$M310,LEN('CT131,331'!$M$3))='CT131,331'!$M$3,DULIEU!$W310,IF(LEFT(DULIEU!$W310&amp;DULIEU!$M310,LEN('CT131,331'!$M$3))='CT131,331'!$M$3,DULIEU!$V310)))</f>
        <v/>
      </c>
      <c r="H318" s="854" t="str">
        <f>IF(LEFT(DULIEU!$V310&amp;DULIEU!$M310,LEN('CT131,331'!$M$3))='CT131,331'!$M$3,DULIEU!$X310,"")</f>
        <v/>
      </c>
      <c r="I318" s="854" t="str">
        <f>IF(LEFT(DULIEU!$W310&amp;DULIEU!$M310,LEN('CT131,331'!$M$3))='CT131,331'!$M$3,DULIEU!$X310,"")</f>
        <v/>
      </c>
      <c r="J318" s="855">
        <f>MAX($J$13+SUBTOTAL(9,$H$15:H318)-SUBTOTAL(9,$I$15:I318)-$K$13,0)</f>
        <v>110001</v>
      </c>
      <c r="K318" s="855">
        <f>MAX($K$13+SUBTOTAL(9,$I$15:I318)-SUBTOTAL(9,$H$15:H318)-$J$13,0)</f>
        <v>0</v>
      </c>
      <c r="L318" s="846" t="str">
        <f t="shared" si="5"/>
        <v/>
      </c>
    </row>
    <row r="319" spans="2:12" hidden="1">
      <c r="B319" s="853" t="str">
        <f>IF(OR(LEFT(DULIEU!$V311&amp;DULIEU!$M311,LEN('CT131,331'!$M$3))='CT131,331'!$M$3,LEFT(DULIEU!$W311&amp;DULIEU!$M311,LEN('CT131,331'!$M$3))='CT131,331'!$M$3),DULIEU!D311,"")</f>
        <v/>
      </c>
      <c r="C319" s="853" t="str">
        <f>IF(OR(LEFT(DULIEU!$V311&amp;DULIEU!$M311,LEN('CT131,331'!$M$3))='CT131,331'!$M$3,LEFT(DULIEU!$W311&amp;DULIEU!$M311,LEN('CT131,331'!$M$3))='CT131,331'!$M$3),DULIEU!H311,"")</f>
        <v/>
      </c>
      <c r="D319" s="853" t="str">
        <f>IF(OR(LEFT(DULIEU!$V311&amp;DULIEU!$M311,LEN('CT131,331'!$M$3))='CT131,331'!$M$3,LEFT(DULIEU!$W311&amp;DULIEU!$M311,LEN('CT131,331'!$M$3))='CT131,331'!$M$3),DULIEU!J311,"")</f>
        <v/>
      </c>
      <c r="E319" s="853" t="str">
        <f>IF(OR(LEFT(DULIEU!$V311&amp;DULIEU!$M311,LEN('CT131,331'!$M$3))='CT131,331'!$M$3,LEFT(DULIEU!$W311&amp;DULIEU!$M311,LEN('CT131,331'!$M$3))='CT131,331'!$M$3),DULIEU!E311,"")</f>
        <v/>
      </c>
      <c r="F319" s="1179" t="str">
        <f>IF(OR(LEFT(DULIEU!$V311&amp;DULIEU!$M311,LEN('CT131,331'!$M$3))='CT131,331'!$M$3,LEFT(DULIEU!$W311&amp;DULIEU!$M311,LEN('CT131,331'!$M$3))='CT131,331'!$M$3),DULIEU!O311,"")</f>
        <v/>
      </c>
      <c r="G319" s="853" t="str">
        <f>IF(E319="","",IF(LEFT(DULIEU!$V311&amp;DULIEU!$M311,LEN('CT131,331'!$M$3))='CT131,331'!$M$3,DULIEU!$W311,IF(LEFT(DULIEU!$W311&amp;DULIEU!$M311,LEN('CT131,331'!$M$3))='CT131,331'!$M$3,DULIEU!$V311)))</f>
        <v/>
      </c>
      <c r="H319" s="854" t="str">
        <f>IF(LEFT(DULIEU!$V311&amp;DULIEU!$M311,LEN('CT131,331'!$M$3))='CT131,331'!$M$3,DULIEU!$X311,"")</f>
        <v/>
      </c>
      <c r="I319" s="854" t="str">
        <f>IF(LEFT(DULIEU!$W311&amp;DULIEU!$M311,LEN('CT131,331'!$M$3))='CT131,331'!$M$3,DULIEU!$X311,"")</f>
        <v/>
      </c>
      <c r="J319" s="855">
        <f>MAX($J$13+SUBTOTAL(9,$H$15:H319)-SUBTOTAL(9,$I$15:I319)-$K$13,0)</f>
        <v>110001</v>
      </c>
      <c r="K319" s="855">
        <f>MAX($K$13+SUBTOTAL(9,$I$15:I319)-SUBTOTAL(9,$H$15:H319)-$J$13,0)</f>
        <v>0</v>
      </c>
      <c r="L319" s="846" t="str">
        <f t="shared" si="5"/>
        <v/>
      </c>
    </row>
    <row r="320" spans="2:12" hidden="1">
      <c r="B320" s="853" t="str">
        <f>IF(OR(LEFT(DULIEU!$V312&amp;DULIEU!$M312,LEN('CT131,331'!$M$3))='CT131,331'!$M$3,LEFT(DULIEU!$W312&amp;DULIEU!$M312,LEN('CT131,331'!$M$3))='CT131,331'!$M$3),DULIEU!D312,"")</f>
        <v/>
      </c>
      <c r="C320" s="853" t="str">
        <f>IF(OR(LEFT(DULIEU!$V312&amp;DULIEU!$M312,LEN('CT131,331'!$M$3))='CT131,331'!$M$3,LEFT(DULIEU!$W312&amp;DULIEU!$M312,LEN('CT131,331'!$M$3))='CT131,331'!$M$3),DULIEU!H312,"")</f>
        <v/>
      </c>
      <c r="D320" s="853" t="str">
        <f>IF(OR(LEFT(DULIEU!$V312&amp;DULIEU!$M312,LEN('CT131,331'!$M$3))='CT131,331'!$M$3,LEFT(DULIEU!$W312&amp;DULIEU!$M312,LEN('CT131,331'!$M$3))='CT131,331'!$M$3),DULIEU!J312,"")</f>
        <v/>
      </c>
      <c r="E320" s="853" t="str">
        <f>IF(OR(LEFT(DULIEU!$V312&amp;DULIEU!$M312,LEN('CT131,331'!$M$3))='CT131,331'!$M$3,LEFT(DULIEU!$W312&amp;DULIEU!$M312,LEN('CT131,331'!$M$3))='CT131,331'!$M$3),DULIEU!E312,"")</f>
        <v/>
      </c>
      <c r="F320" s="1179" t="str">
        <f>IF(OR(LEFT(DULIEU!$V312&amp;DULIEU!$M312,LEN('CT131,331'!$M$3))='CT131,331'!$M$3,LEFT(DULIEU!$W312&amp;DULIEU!$M312,LEN('CT131,331'!$M$3))='CT131,331'!$M$3),DULIEU!O312,"")</f>
        <v/>
      </c>
      <c r="G320" s="853" t="str">
        <f>IF(E320="","",IF(LEFT(DULIEU!$V312&amp;DULIEU!$M312,LEN('CT131,331'!$M$3))='CT131,331'!$M$3,DULIEU!$W312,IF(LEFT(DULIEU!$W312&amp;DULIEU!$M312,LEN('CT131,331'!$M$3))='CT131,331'!$M$3,DULIEU!$V312)))</f>
        <v/>
      </c>
      <c r="H320" s="854" t="str">
        <f>IF(LEFT(DULIEU!$V312&amp;DULIEU!$M312,LEN('CT131,331'!$M$3))='CT131,331'!$M$3,DULIEU!$X312,"")</f>
        <v/>
      </c>
      <c r="I320" s="854" t="str">
        <f>IF(LEFT(DULIEU!$W312&amp;DULIEU!$M312,LEN('CT131,331'!$M$3))='CT131,331'!$M$3,DULIEU!$X312,"")</f>
        <v/>
      </c>
      <c r="J320" s="855">
        <f>MAX($J$13+SUBTOTAL(9,$H$15:H320)-SUBTOTAL(9,$I$15:I320)-$K$13,0)</f>
        <v>110001</v>
      </c>
      <c r="K320" s="855">
        <f>MAX($K$13+SUBTOTAL(9,$I$15:I320)-SUBTOTAL(9,$H$15:H320)-$J$13,0)</f>
        <v>0</v>
      </c>
      <c r="L320" s="846" t="str">
        <f t="shared" si="5"/>
        <v/>
      </c>
    </row>
    <row r="321" spans="2:12" hidden="1">
      <c r="B321" s="853" t="str">
        <f>IF(OR(LEFT(DULIEU!$V313&amp;DULIEU!$M313,LEN('CT131,331'!$M$3))='CT131,331'!$M$3,LEFT(DULIEU!$W313&amp;DULIEU!$M313,LEN('CT131,331'!$M$3))='CT131,331'!$M$3),DULIEU!D313,"")</f>
        <v/>
      </c>
      <c r="C321" s="853" t="str">
        <f>IF(OR(LEFT(DULIEU!$V313&amp;DULIEU!$M313,LEN('CT131,331'!$M$3))='CT131,331'!$M$3,LEFT(DULIEU!$W313&amp;DULIEU!$M313,LEN('CT131,331'!$M$3))='CT131,331'!$M$3),DULIEU!H313,"")</f>
        <v/>
      </c>
      <c r="D321" s="853" t="str">
        <f>IF(OR(LEFT(DULIEU!$V313&amp;DULIEU!$M313,LEN('CT131,331'!$M$3))='CT131,331'!$M$3,LEFT(DULIEU!$W313&amp;DULIEU!$M313,LEN('CT131,331'!$M$3))='CT131,331'!$M$3),DULIEU!J313,"")</f>
        <v/>
      </c>
      <c r="E321" s="853" t="str">
        <f>IF(OR(LEFT(DULIEU!$V313&amp;DULIEU!$M313,LEN('CT131,331'!$M$3))='CT131,331'!$M$3,LEFT(DULIEU!$W313&amp;DULIEU!$M313,LEN('CT131,331'!$M$3))='CT131,331'!$M$3),DULIEU!E313,"")</f>
        <v/>
      </c>
      <c r="F321" s="1179" t="str">
        <f>IF(OR(LEFT(DULIEU!$V313&amp;DULIEU!$M313,LEN('CT131,331'!$M$3))='CT131,331'!$M$3,LEFT(DULIEU!$W313&amp;DULIEU!$M313,LEN('CT131,331'!$M$3))='CT131,331'!$M$3),DULIEU!O313,"")</f>
        <v/>
      </c>
      <c r="G321" s="853" t="str">
        <f>IF(E321="","",IF(LEFT(DULIEU!$V313&amp;DULIEU!$M313,LEN('CT131,331'!$M$3))='CT131,331'!$M$3,DULIEU!$W313,IF(LEFT(DULIEU!$W313&amp;DULIEU!$M313,LEN('CT131,331'!$M$3))='CT131,331'!$M$3,DULIEU!$V313)))</f>
        <v/>
      </c>
      <c r="H321" s="854" t="str">
        <f>IF(LEFT(DULIEU!$V313&amp;DULIEU!$M313,LEN('CT131,331'!$M$3))='CT131,331'!$M$3,DULIEU!$X313,"")</f>
        <v/>
      </c>
      <c r="I321" s="854" t="str">
        <f>IF(LEFT(DULIEU!$W313&amp;DULIEU!$M313,LEN('CT131,331'!$M$3))='CT131,331'!$M$3,DULIEU!$X313,"")</f>
        <v/>
      </c>
      <c r="J321" s="855">
        <f>MAX($J$13+SUBTOTAL(9,$H$15:H321)-SUBTOTAL(9,$I$15:I321)-$K$13,0)</f>
        <v>110001</v>
      </c>
      <c r="K321" s="855">
        <f>MAX($K$13+SUBTOTAL(9,$I$15:I321)-SUBTOTAL(9,$H$15:H321)-$J$13,0)</f>
        <v>0</v>
      </c>
      <c r="L321" s="846" t="str">
        <f t="shared" si="5"/>
        <v/>
      </c>
    </row>
    <row r="322" spans="2:12" hidden="1">
      <c r="B322" s="853" t="str">
        <f>IF(OR(LEFT(DULIEU!$V314&amp;DULIEU!$M314,LEN('CT131,331'!$M$3))='CT131,331'!$M$3,LEFT(DULIEU!$W314&amp;DULIEU!$M314,LEN('CT131,331'!$M$3))='CT131,331'!$M$3),DULIEU!D314,"")</f>
        <v/>
      </c>
      <c r="C322" s="853" t="str">
        <f>IF(OR(LEFT(DULIEU!$V314&amp;DULIEU!$M314,LEN('CT131,331'!$M$3))='CT131,331'!$M$3,LEFT(DULIEU!$W314&amp;DULIEU!$M314,LEN('CT131,331'!$M$3))='CT131,331'!$M$3),DULIEU!H314,"")</f>
        <v/>
      </c>
      <c r="D322" s="853" t="str">
        <f>IF(OR(LEFT(DULIEU!$V314&amp;DULIEU!$M314,LEN('CT131,331'!$M$3))='CT131,331'!$M$3,LEFT(DULIEU!$W314&amp;DULIEU!$M314,LEN('CT131,331'!$M$3))='CT131,331'!$M$3),DULIEU!J314,"")</f>
        <v/>
      </c>
      <c r="E322" s="853" t="str">
        <f>IF(OR(LEFT(DULIEU!$V314&amp;DULIEU!$M314,LEN('CT131,331'!$M$3))='CT131,331'!$M$3,LEFT(DULIEU!$W314&amp;DULIEU!$M314,LEN('CT131,331'!$M$3))='CT131,331'!$M$3),DULIEU!E314,"")</f>
        <v/>
      </c>
      <c r="F322" s="1179" t="str">
        <f>IF(OR(LEFT(DULIEU!$V314&amp;DULIEU!$M314,LEN('CT131,331'!$M$3))='CT131,331'!$M$3,LEFT(DULIEU!$W314&amp;DULIEU!$M314,LEN('CT131,331'!$M$3))='CT131,331'!$M$3),DULIEU!O314,"")</f>
        <v/>
      </c>
      <c r="G322" s="853" t="str">
        <f>IF(E322="","",IF(LEFT(DULIEU!$V314&amp;DULIEU!$M314,LEN('CT131,331'!$M$3))='CT131,331'!$M$3,DULIEU!$W314,IF(LEFT(DULIEU!$W314&amp;DULIEU!$M314,LEN('CT131,331'!$M$3))='CT131,331'!$M$3,DULIEU!$V314)))</f>
        <v/>
      </c>
      <c r="H322" s="854" t="str">
        <f>IF(LEFT(DULIEU!$V314&amp;DULIEU!$M314,LEN('CT131,331'!$M$3))='CT131,331'!$M$3,DULIEU!$X314,"")</f>
        <v/>
      </c>
      <c r="I322" s="854" t="str">
        <f>IF(LEFT(DULIEU!$W314&amp;DULIEU!$M314,LEN('CT131,331'!$M$3))='CT131,331'!$M$3,DULIEU!$X314,"")</f>
        <v/>
      </c>
      <c r="J322" s="855">
        <f>MAX($J$13+SUBTOTAL(9,$H$15:H322)-SUBTOTAL(9,$I$15:I322)-$K$13,0)</f>
        <v>110001</v>
      </c>
      <c r="K322" s="855">
        <f>MAX($K$13+SUBTOTAL(9,$I$15:I322)-SUBTOTAL(9,$H$15:H322)-$J$13,0)</f>
        <v>0</v>
      </c>
      <c r="L322" s="846" t="str">
        <f t="shared" si="5"/>
        <v/>
      </c>
    </row>
    <row r="323" spans="2:12" hidden="1">
      <c r="B323" s="853" t="str">
        <f>IF(OR(LEFT(DULIEU!$V315&amp;DULIEU!$M315,LEN('CT131,331'!$M$3))='CT131,331'!$M$3,LEFT(DULIEU!$W315&amp;DULIEU!$M315,LEN('CT131,331'!$M$3))='CT131,331'!$M$3),DULIEU!D315,"")</f>
        <v/>
      </c>
      <c r="C323" s="853" t="str">
        <f>IF(OR(LEFT(DULIEU!$V315&amp;DULIEU!$M315,LEN('CT131,331'!$M$3))='CT131,331'!$M$3,LEFT(DULIEU!$W315&amp;DULIEU!$M315,LEN('CT131,331'!$M$3))='CT131,331'!$M$3),DULIEU!H315,"")</f>
        <v/>
      </c>
      <c r="D323" s="853" t="str">
        <f>IF(OR(LEFT(DULIEU!$V315&amp;DULIEU!$M315,LEN('CT131,331'!$M$3))='CT131,331'!$M$3,LEFT(DULIEU!$W315&amp;DULIEU!$M315,LEN('CT131,331'!$M$3))='CT131,331'!$M$3),DULIEU!J315,"")</f>
        <v/>
      </c>
      <c r="E323" s="853" t="str">
        <f>IF(OR(LEFT(DULIEU!$V315&amp;DULIEU!$M315,LEN('CT131,331'!$M$3))='CT131,331'!$M$3,LEFT(DULIEU!$W315&amp;DULIEU!$M315,LEN('CT131,331'!$M$3))='CT131,331'!$M$3),DULIEU!E315,"")</f>
        <v/>
      </c>
      <c r="F323" s="1179" t="str">
        <f>IF(OR(LEFT(DULIEU!$V315&amp;DULIEU!$M315,LEN('CT131,331'!$M$3))='CT131,331'!$M$3,LEFT(DULIEU!$W315&amp;DULIEU!$M315,LEN('CT131,331'!$M$3))='CT131,331'!$M$3),DULIEU!O315,"")</f>
        <v/>
      </c>
      <c r="G323" s="853" t="str">
        <f>IF(E323="","",IF(LEFT(DULIEU!$V315&amp;DULIEU!$M315,LEN('CT131,331'!$M$3))='CT131,331'!$M$3,DULIEU!$W315,IF(LEFT(DULIEU!$W315&amp;DULIEU!$M315,LEN('CT131,331'!$M$3))='CT131,331'!$M$3,DULIEU!$V315)))</f>
        <v/>
      </c>
      <c r="H323" s="854" t="str">
        <f>IF(LEFT(DULIEU!$V315&amp;DULIEU!$M315,LEN('CT131,331'!$M$3))='CT131,331'!$M$3,DULIEU!$X315,"")</f>
        <v/>
      </c>
      <c r="I323" s="854" t="str">
        <f>IF(LEFT(DULIEU!$W315&amp;DULIEU!$M315,LEN('CT131,331'!$M$3))='CT131,331'!$M$3,DULIEU!$X315,"")</f>
        <v/>
      </c>
      <c r="J323" s="855">
        <f>MAX($J$13+SUBTOTAL(9,$H$15:H323)-SUBTOTAL(9,$I$15:I323)-$K$13,0)</f>
        <v>110001</v>
      </c>
      <c r="K323" s="855">
        <f>MAX($K$13+SUBTOTAL(9,$I$15:I323)-SUBTOTAL(9,$H$15:H323)-$J$13,0)</f>
        <v>0</v>
      </c>
      <c r="L323" s="846" t="str">
        <f t="shared" si="5"/>
        <v/>
      </c>
    </row>
    <row r="324" spans="2:12" hidden="1">
      <c r="B324" s="853" t="str">
        <f>IF(OR(LEFT(DULIEU!$V316&amp;DULIEU!$M316,LEN('CT131,331'!$M$3))='CT131,331'!$M$3,LEFT(DULIEU!$W316&amp;DULIEU!$M316,LEN('CT131,331'!$M$3))='CT131,331'!$M$3),DULIEU!D316,"")</f>
        <v/>
      </c>
      <c r="C324" s="853" t="str">
        <f>IF(OR(LEFT(DULIEU!$V316&amp;DULIEU!$M316,LEN('CT131,331'!$M$3))='CT131,331'!$M$3,LEFT(DULIEU!$W316&amp;DULIEU!$M316,LEN('CT131,331'!$M$3))='CT131,331'!$M$3),DULIEU!H316,"")</f>
        <v/>
      </c>
      <c r="D324" s="853" t="str">
        <f>IF(OR(LEFT(DULIEU!$V316&amp;DULIEU!$M316,LEN('CT131,331'!$M$3))='CT131,331'!$M$3,LEFT(DULIEU!$W316&amp;DULIEU!$M316,LEN('CT131,331'!$M$3))='CT131,331'!$M$3),DULIEU!J316,"")</f>
        <v/>
      </c>
      <c r="E324" s="853" t="str">
        <f>IF(OR(LEFT(DULIEU!$V316&amp;DULIEU!$M316,LEN('CT131,331'!$M$3))='CT131,331'!$M$3,LEFT(DULIEU!$W316&amp;DULIEU!$M316,LEN('CT131,331'!$M$3))='CT131,331'!$M$3),DULIEU!E316,"")</f>
        <v/>
      </c>
      <c r="F324" s="1179" t="str">
        <f>IF(OR(LEFT(DULIEU!$V316&amp;DULIEU!$M316,LEN('CT131,331'!$M$3))='CT131,331'!$M$3,LEFT(DULIEU!$W316&amp;DULIEU!$M316,LEN('CT131,331'!$M$3))='CT131,331'!$M$3),DULIEU!O316,"")</f>
        <v/>
      </c>
      <c r="G324" s="853" t="str">
        <f>IF(E324="","",IF(LEFT(DULIEU!$V316&amp;DULIEU!$M316,LEN('CT131,331'!$M$3))='CT131,331'!$M$3,DULIEU!$W316,IF(LEFT(DULIEU!$W316&amp;DULIEU!$M316,LEN('CT131,331'!$M$3))='CT131,331'!$M$3,DULIEU!$V316)))</f>
        <v/>
      </c>
      <c r="H324" s="854" t="str">
        <f>IF(LEFT(DULIEU!$V316&amp;DULIEU!$M316,LEN('CT131,331'!$M$3))='CT131,331'!$M$3,DULIEU!$X316,"")</f>
        <v/>
      </c>
      <c r="I324" s="854" t="str">
        <f>IF(LEFT(DULIEU!$W316&amp;DULIEU!$M316,LEN('CT131,331'!$M$3))='CT131,331'!$M$3,DULIEU!$X316,"")</f>
        <v/>
      </c>
      <c r="J324" s="855">
        <f>MAX($J$13+SUBTOTAL(9,$H$15:H324)-SUBTOTAL(9,$I$15:I324)-$K$13,0)</f>
        <v>110001</v>
      </c>
      <c r="K324" s="855">
        <f>MAX($K$13+SUBTOTAL(9,$I$15:I324)-SUBTOTAL(9,$H$15:H324)-$J$13,0)</f>
        <v>0</v>
      </c>
      <c r="L324" s="846" t="str">
        <f t="shared" si="5"/>
        <v/>
      </c>
    </row>
    <row r="325" spans="2:12" hidden="1">
      <c r="B325" s="853" t="str">
        <f>IF(OR(LEFT(DULIEU!$V317&amp;DULIEU!$M317,LEN('CT131,331'!$M$3))='CT131,331'!$M$3,LEFT(DULIEU!$W317&amp;DULIEU!$M317,LEN('CT131,331'!$M$3))='CT131,331'!$M$3),DULIEU!D317,"")</f>
        <v/>
      </c>
      <c r="C325" s="853" t="str">
        <f>IF(OR(LEFT(DULIEU!$V317&amp;DULIEU!$M317,LEN('CT131,331'!$M$3))='CT131,331'!$M$3,LEFT(DULIEU!$W317&amp;DULIEU!$M317,LEN('CT131,331'!$M$3))='CT131,331'!$M$3),DULIEU!H317,"")</f>
        <v/>
      </c>
      <c r="D325" s="853" t="str">
        <f>IF(OR(LEFT(DULIEU!$V317&amp;DULIEU!$M317,LEN('CT131,331'!$M$3))='CT131,331'!$M$3,LEFT(DULIEU!$W317&amp;DULIEU!$M317,LEN('CT131,331'!$M$3))='CT131,331'!$M$3),DULIEU!J317,"")</f>
        <v/>
      </c>
      <c r="E325" s="853" t="str">
        <f>IF(OR(LEFT(DULIEU!$V317&amp;DULIEU!$M317,LEN('CT131,331'!$M$3))='CT131,331'!$M$3,LEFT(DULIEU!$W317&amp;DULIEU!$M317,LEN('CT131,331'!$M$3))='CT131,331'!$M$3),DULIEU!E317,"")</f>
        <v/>
      </c>
      <c r="F325" s="1179" t="str">
        <f>IF(OR(LEFT(DULIEU!$V317&amp;DULIEU!$M317,LEN('CT131,331'!$M$3))='CT131,331'!$M$3,LEFT(DULIEU!$W317&amp;DULIEU!$M317,LEN('CT131,331'!$M$3))='CT131,331'!$M$3),DULIEU!O317,"")</f>
        <v/>
      </c>
      <c r="G325" s="853" t="str">
        <f>IF(E325="","",IF(LEFT(DULIEU!$V317&amp;DULIEU!$M317,LEN('CT131,331'!$M$3))='CT131,331'!$M$3,DULIEU!$W317,IF(LEFT(DULIEU!$W317&amp;DULIEU!$M317,LEN('CT131,331'!$M$3))='CT131,331'!$M$3,DULIEU!$V317)))</f>
        <v/>
      </c>
      <c r="H325" s="854" t="str">
        <f>IF(LEFT(DULIEU!$V317&amp;DULIEU!$M317,LEN('CT131,331'!$M$3))='CT131,331'!$M$3,DULIEU!$X317,"")</f>
        <v/>
      </c>
      <c r="I325" s="854" t="str">
        <f>IF(LEFT(DULIEU!$W317&amp;DULIEU!$M317,LEN('CT131,331'!$M$3))='CT131,331'!$M$3,DULIEU!$X317,"")</f>
        <v/>
      </c>
      <c r="J325" s="855">
        <f>MAX($J$13+SUBTOTAL(9,$H$15:H325)-SUBTOTAL(9,$I$15:I325)-$K$13,0)</f>
        <v>110001</v>
      </c>
      <c r="K325" s="855">
        <f>MAX($K$13+SUBTOTAL(9,$I$15:I325)-SUBTOTAL(9,$H$15:H325)-$J$13,0)</f>
        <v>0</v>
      </c>
      <c r="L325" s="846" t="str">
        <f t="shared" si="5"/>
        <v/>
      </c>
    </row>
    <row r="326" spans="2:12" hidden="1">
      <c r="B326" s="853" t="str">
        <f>IF(OR(LEFT(DULIEU!$V318&amp;DULIEU!$M318,LEN('CT131,331'!$M$3))='CT131,331'!$M$3,LEFT(DULIEU!$W318&amp;DULIEU!$M318,LEN('CT131,331'!$M$3))='CT131,331'!$M$3),DULIEU!D318,"")</f>
        <v/>
      </c>
      <c r="C326" s="853" t="str">
        <f>IF(OR(LEFT(DULIEU!$V318&amp;DULIEU!$M318,LEN('CT131,331'!$M$3))='CT131,331'!$M$3,LEFT(DULIEU!$W318&amp;DULIEU!$M318,LEN('CT131,331'!$M$3))='CT131,331'!$M$3),DULIEU!H318,"")</f>
        <v/>
      </c>
      <c r="D326" s="853" t="str">
        <f>IF(OR(LEFT(DULIEU!$V318&amp;DULIEU!$M318,LEN('CT131,331'!$M$3))='CT131,331'!$M$3,LEFT(DULIEU!$W318&amp;DULIEU!$M318,LEN('CT131,331'!$M$3))='CT131,331'!$M$3),DULIEU!J318,"")</f>
        <v/>
      </c>
      <c r="E326" s="853" t="str">
        <f>IF(OR(LEFT(DULIEU!$V318&amp;DULIEU!$M318,LEN('CT131,331'!$M$3))='CT131,331'!$M$3,LEFT(DULIEU!$W318&amp;DULIEU!$M318,LEN('CT131,331'!$M$3))='CT131,331'!$M$3),DULIEU!E318,"")</f>
        <v/>
      </c>
      <c r="F326" s="1179" t="str">
        <f>IF(OR(LEFT(DULIEU!$V318&amp;DULIEU!$M318,LEN('CT131,331'!$M$3))='CT131,331'!$M$3,LEFT(DULIEU!$W318&amp;DULIEU!$M318,LEN('CT131,331'!$M$3))='CT131,331'!$M$3),DULIEU!O318,"")</f>
        <v/>
      </c>
      <c r="G326" s="853" t="str">
        <f>IF(E326="","",IF(LEFT(DULIEU!$V318&amp;DULIEU!$M318,LEN('CT131,331'!$M$3))='CT131,331'!$M$3,DULIEU!$W318,IF(LEFT(DULIEU!$W318&amp;DULIEU!$M318,LEN('CT131,331'!$M$3))='CT131,331'!$M$3,DULIEU!$V318)))</f>
        <v/>
      </c>
      <c r="H326" s="854" t="str">
        <f>IF(LEFT(DULIEU!$V318&amp;DULIEU!$M318,LEN('CT131,331'!$M$3))='CT131,331'!$M$3,DULIEU!$X318,"")</f>
        <v/>
      </c>
      <c r="I326" s="854" t="str">
        <f>IF(LEFT(DULIEU!$W318&amp;DULIEU!$M318,LEN('CT131,331'!$M$3))='CT131,331'!$M$3,DULIEU!$X318,"")</f>
        <v/>
      </c>
      <c r="J326" s="855">
        <f>MAX($J$13+SUBTOTAL(9,$H$15:H326)-SUBTOTAL(9,$I$15:I326)-$K$13,0)</f>
        <v>110001</v>
      </c>
      <c r="K326" s="855">
        <f>MAX($K$13+SUBTOTAL(9,$I$15:I326)-SUBTOTAL(9,$H$15:H326)-$J$13,0)</f>
        <v>0</v>
      </c>
      <c r="L326" s="846" t="str">
        <f t="shared" si="5"/>
        <v/>
      </c>
    </row>
    <row r="327" spans="2:12" hidden="1">
      <c r="B327" s="853" t="str">
        <f>IF(OR(LEFT(DULIEU!$V319&amp;DULIEU!$M319,LEN('CT131,331'!$M$3))='CT131,331'!$M$3,LEFT(DULIEU!$W319&amp;DULIEU!$M319,LEN('CT131,331'!$M$3))='CT131,331'!$M$3),DULIEU!D319,"")</f>
        <v/>
      </c>
      <c r="C327" s="853" t="str">
        <f>IF(OR(LEFT(DULIEU!$V319&amp;DULIEU!$M319,LEN('CT131,331'!$M$3))='CT131,331'!$M$3,LEFT(DULIEU!$W319&amp;DULIEU!$M319,LEN('CT131,331'!$M$3))='CT131,331'!$M$3),DULIEU!H319,"")</f>
        <v/>
      </c>
      <c r="D327" s="853" t="str">
        <f>IF(OR(LEFT(DULIEU!$V319&amp;DULIEU!$M319,LEN('CT131,331'!$M$3))='CT131,331'!$M$3,LEFT(DULIEU!$W319&amp;DULIEU!$M319,LEN('CT131,331'!$M$3))='CT131,331'!$M$3),DULIEU!J319,"")</f>
        <v/>
      </c>
      <c r="E327" s="853" t="str">
        <f>IF(OR(LEFT(DULIEU!$V319&amp;DULIEU!$M319,LEN('CT131,331'!$M$3))='CT131,331'!$M$3,LEFT(DULIEU!$W319&amp;DULIEU!$M319,LEN('CT131,331'!$M$3))='CT131,331'!$M$3),DULIEU!E319,"")</f>
        <v/>
      </c>
      <c r="F327" s="1179" t="str">
        <f>IF(OR(LEFT(DULIEU!$V319&amp;DULIEU!$M319,LEN('CT131,331'!$M$3))='CT131,331'!$M$3,LEFT(DULIEU!$W319&amp;DULIEU!$M319,LEN('CT131,331'!$M$3))='CT131,331'!$M$3),DULIEU!O319,"")</f>
        <v/>
      </c>
      <c r="G327" s="853" t="str">
        <f>IF(E327="","",IF(LEFT(DULIEU!$V319&amp;DULIEU!$M319,LEN('CT131,331'!$M$3))='CT131,331'!$M$3,DULIEU!$W319,IF(LEFT(DULIEU!$W319&amp;DULIEU!$M319,LEN('CT131,331'!$M$3))='CT131,331'!$M$3,DULIEU!$V319)))</f>
        <v/>
      </c>
      <c r="H327" s="854" t="str">
        <f>IF(LEFT(DULIEU!$V319&amp;DULIEU!$M319,LEN('CT131,331'!$M$3))='CT131,331'!$M$3,DULIEU!$X319,"")</f>
        <v/>
      </c>
      <c r="I327" s="854" t="str">
        <f>IF(LEFT(DULIEU!$W319&amp;DULIEU!$M319,LEN('CT131,331'!$M$3))='CT131,331'!$M$3,DULIEU!$X319,"")</f>
        <v/>
      </c>
      <c r="J327" s="855">
        <f>MAX($J$13+SUBTOTAL(9,$H$15:H327)-SUBTOTAL(9,$I$15:I327)-$K$13,0)</f>
        <v>110001</v>
      </c>
      <c r="K327" s="855">
        <f>MAX($K$13+SUBTOTAL(9,$I$15:I327)-SUBTOTAL(9,$H$15:H327)-$J$13,0)</f>
        <v>0</v>
      </c>
      <c r="L327" s="846" t="str">
        <f t="shared" si="5"/>
        <v/>
      </c>
    </row>
    <row r="328" spans="2:12" hidden="1">
      <c r="B328" s="853" t="str">
        <f>IF(OR(LEFT(DULIEU!$V320&amp;DULIEU!$M320,LEN('CT131,331'!$M$3))='CT131,331'!$M$3,LEFT(DULIEU!$W320&amp;DULIEU!$M320,LEN('CT131,331'!$M$3))='CT131,331'!$M$3),DULIEU!D320,"")</f>
        <v/>
      </c>
      <c r="C328" s="853" t="str">
        <f>IF(OR(LEFT(DULIEU!$V320&amp;DULIEU!$M320,LEN('CT131,331'!$M$3))='CT131,331'!$M$3,LEFT(DULIEU!$W320&amp;DULIEU!$M320,LEN('CT131,331'!$M$3))='CT131,331'!$M$3),DULIEU!H320,"")</f>
        <v/>
      </c>
      <c r="D328" s="853" t="str">
        <f>IF(OR(LEFT(DULIEU!$V320&amp;DULIEU!$M320,LEN('CT131,331'!$M$3))='CT131,331'!$M$3,LEFT(DULIEU!$W320&amp;DULIEU!$M320,LEN('CT131,331'!$M$3))='CT131,331'!$M$3),DULIEU!J320,"")</f>
        <v/>
      </c>
      <c r="E328" s="853" t="str">
        <f>IF(OR(LEFT(DULIEU!$V320&amp;DULIEU!$M320,LEN('CT131,331'!$M$3))='CT131,331'!$M$3,LEFT(DULIEU!$W320&amp;DULIEU!$M320,LEN('CT131,331'!$M$3))='CT131,331'!$M$3),DULIEU!E320,"")</f>
        <v/>
      </c>
      <c r="F328" s="1179" t="str">
        <f>IF(OR(LEFT(DULIEU!$V320&amp;DULIEU!$M320,LEN('CT131,331'!$M$3))='CT131,331'!$M$3,LEFT(DULIEU!$W320&amp;DULIEU!$M320,LEN('CT131,331'!$M$3))='CT131,331'!$M$3),DULIEU!O320,"")</f>
        <v/>
      </c>
      <c r="G328" s="853" t="str">
        <f>IF(E328="","",IF(LEFT(DULIEU!$V320&amp;DULIEU!$M320,LEN('CT131,331'!$M$3))='CT131,331'!$M$3,DULIEU!$W320,IF(LEFT(DULIEU!$W320&amp;DULIEU!$M320,LEN('CT131,331'!$M$3))='CT131,331'!$M$3,DULIEU!$V320)))</f>
        <v/>
      </c>
      <c r="H328" s="854" t="str">
        <f>IF(LEFT(DULIEU!$V320&amp;DULIEU!$M320,LEN('CT131,331'!$M$3))='CT131,331'!$M$3,DULIEU!$X320,"")</f>
        <v/>
      </c>
      <c r="I328" s="854" t="str">
        <f>IF(LEFT(DULIEU!$W320&amp;DULIEU!$M320,LEN('CT131,331'!$M$3))='CT131,331'!$M$3,DULIEU!$X320,"")</f>
        <v/>
      </c>
      <c r="J328" s="855">
        <f>MAX($J$13+SUBTOTAL(9,$H$15:H328)-SUBTOTAL(9,$I$15:I328)-$K$13,0)</f>
        <v>110001</v>
      </c>
      <c r="K328" s="855">
        <f>MAX($K$13+SUBTOTAL(9,$I$15:I328)-SUBTOTAL(9,$H$15:H328)-$J$13,0)</f>
        <v>0</v>
      </c>
      <c r="L328" s="846" t="str">
        <f t="shared" si="5"/>
        <v/>
      </c>
    </row>
    <row r="329" spans="2:12" hidden="1">
      <c r="B329" s="853" t="str">
        <f>IF(OR(LEFT(DULIEU!$V321&amp;DULIEU!$M321,LEN('CT131,331'!$M$3))='CT131,331'!$M$3,LEFT(DULIEU!$W321&amp;DULIEU!$M321,LEN('CT131,331'!$M$3))='CT131,331'!$M$3),DULIEU!D321,"")</f>
        <v/>
      </c>
      <c r="C329" s="853" t="str">
        <f>IF(OR(LEFT(DULIEU!$V321&amp;DULIEU!$M321,LEN('CT131,331'!$M$3))='CT131,331'!$M$3,LEFT(DULIEU!$W321&amp;DULIEU!$M321,LEN('CT131,331'!$M$3))='CT131,331'!$M$3),DULIEU!H321,"")</f>
        <v/>
      </c>
      <c r="D329" s="853" t="str">
        <f>IF(OR(LEFT(DULIEU!$V321&amp;DULIEU!$M321,LEN('CT131,331'!$M$3))='CT131,331'!$M$3,LEFT(DULIEU!$W321&amp;DULIEU!$M321,LEN('CT131,331'!$M$3))='CT131,331'!$M$3),DULIEU!J321,"")</f>
        <v/>
      </c>
      <c r="E329" s="853" t="str">
        <f>IF(OR(LEFT(DULIEU!$V321&amp;DULIEU!$M321,LEN('CT131,331'!$M$3))='CT131,331'!$M$3,LEFT(DULIEU!$W321&amp;DULIEU!$M321,LEN('CT131,331'!$M$3))='CT131,331'!$M$3),DULIEU!E321,"")</f>
        <v/>
      </c>
      <c r="F329" s="1179" t="str">
        <f>IF(OR(LEFT(DULIEU!$V321&amp;DULIEU!$M321,LEN('CT131,331'!$M$3))='CT131,331'!$M$3,LEFT(DULIEU!$W321&amp;DULIEU!$M321,LEN('CT131,331'!$M$3))='CT131,331'!$M$3),DULIEU!O321,"")</f>
        <v/>
      </c>
      <c r="G329" s="853" t="str">
        <f>IF(E329="","",IF(LEFT(DULIEU!$V321&amp;DULIEU!$M321,LEN('CT131,331'!$M$3))='CT131,331'!$M$3,DULIEU!$W321,IF(LEFT(DULIEU!$W321&amp;DULIEU!$M321,LEN('CT131,331'!$M$3))='CT131,331'!$M$3,DULIEU!$V321)))</f>
        <v/>
      </c>
      <c r="H329" s="854" t="str">
        <f>IF(LEFT(DULIEU!$V321&amp;DULIEU!$M321,LEN('CT131,331'!$M$3))='CT131,331'!$M$3,DULIEU!$X321,"")</f>
        <v/>
      </c>
      <c r="I329" s="854" t="str">
        <f>IF(LEFT(DULIEU!$W321&amp;DULIEU!$M321,LEN('CT131,331'!$M$3))='CT131,331'!$M$3,DULIEU!$X321,"")</f>
        <v/>
      </c>
      <c r="J329" s="855">
        <f>MAX($J$13+SUBTOTAL(9,$H$15:H329)-SUBTOTAL(9,$I$15:I329)-$K$13,0)</f>
        <v>110001</v>
      </c>
      <c r="K329" s="855">
        <f>MAX($K$13+SUBTOTAL(9,$I$15:I329)-SUBTOTAL(9,$H$15:H329)-$J$13,0)</f>
        <v>0</v>
      </c>
      <c r="L329" s="846" t="str">
        <f t="shared" si="5"/>
        <v/>
      </c>
    </row>
    <row r="330" spans="2:12" hidden="1">
      <c r="B330" s="853" t="str">
        <f>IF(OR(LEFT(DULIEU!$V322&amp;DULIEU!$M322,LEN('CT131,331'!$M$3))='CT131,331'!$M$3,LEFT(DULIEU!$W322&amp;DULIEU!$M322,LEN('CT131,331'!$M$3))='CT131,331'!$M$3),DULIEU!D322,"")</f>
        <v/>
      </c>
      <c r="C330" s="853" t="str">
        <f>IF(OR(LEFT(DULIEU!$V322&amp;DULIEU!$M322,LEN('CT131,331'!$M$3))='CT131,331'!$M$3,LEFT(DULIEU!$W322&amp;DULIEU!$M322,LEN('CT131,331'!$M$3))='CT131,331'!$M$3),DULIEU!H322,"")</f>
        <v/>
      </c>
      <c r="D330" s="853" t="str">
        <f>IF(OR(LEFT(DULIEU!$V322&amp;DULIEU!$M322,LEN('CT131,331'!$M$3))='CT131,331'!$M$3,LEFT(DULIEU!$W322&amp;DULIEU!$M322,LEN('CT131,331'!$M$3))='CT131,331'!$M$3),DULIEU!J322,"")</f>
        <v/>
      </c>
      <c r="E330" s="853" t="str">
        <f>IF(OR(LEFT(DULIEU!$V322&amp;DULIEU!$M322,LEN('CT131,331'!$M$3))='CT131,331'!$M$3,LEFT(DULIEU!$W322&amp;DULIEU!$M322,LEN('CT131,331'!$M$3))='CT131,331'!$M$3),DULIEU!E322,"")</f>
        <v/>
      </c>
      <c r="F330" s="1179" t="str">
        <f>IF(OR(LEFT(DULIEU!$V322&amp;DULIEU!$M322,LEN('CT131,331'!$M$3))='CT131,331'!$M$3,LEFT(DULIEU!$W322&amp;DULIEU!$M322,LEN('CT131,331'!$M$3))='CT131,331'!$M$3),DULIEU!O322,"")</f>
        <v/>
      </c>
      <c r="G330" s="853" t="str">
        <f>IF(E330="","",IF(LEFT(DULIEU!$V322&amp;DULIEU!$M322,LEN('CT131,331'!$M$3))='CT131,331'!$M$3,DULIEU!$W322,IF(LEFT(DULIEU!$W322&amp;DULIEU!$M322,LEN('CT131,331'!$M$3))='CT131,331'!$M$3,DULIEU!$V322)))</f>
        <v/>
      </c>
      <c r="H330" s="854" t="str">
        <f>IF(LEFT(DULIEU!$V322&amp;DULIEU!$M322,LEN('CT131,331'!$M$3))='CT131,331'!$M$3,DULIEU!$X322,"")</f>
        <v/>
      </c>
      <c r="I330" s="854" t="str">
        <f>IF(LEFT(DULIEU!$W322&amp;DULIEU!$M322,LEN('CT131,331'!$M$3))='CT131,331'!$M$3,DULIEU!$X322,"")</f>
        <v/>
      </c>
      <c r="J330" s="855">
        <f>MAX($J$13+SUBTOTAL(9,$H$15:H330)-SUBTOTAL(9,$I$15:I330)-$K$13,0)</f>
        <v>110001</v>
      </c>
      <c r="K330" s="855">
        <f>MAX($K$13+SUBTOTAL(9,$I$15:I330)-SUBTOTAL(9,$H$15:H330)-$J$13,0)</f>
        <v>0</v>
      </c>
      <c r="L330" s="846" t="str">
        <f t="shared" si="5"/>
        <v/>
      </c>
    </row>
    <row r="331" spans="2:12" hidden="1">
      <c r="B331" s="853" t="str">
        <f>IF(OR(LEFT(DULIEU!$V323&amp;DULIEU!$M323,LEN('CT131,331'!$M$3))='CT131,331'!$M$3,LEFT(DULIEU!$W323&amp;DULIEU!$M323,LEN('CT131,331'!$M$3))='CT131,331'!$M$3),DULIEU!D323,"")</f>
        <v/>
      </c>
      <c r="C331" s="853" t="str">
        <f>IF(OR(LEFT(DULIEU!$V323&amp;DULIEU!$M323,LEN('CT131,331'!$M$3))='CT131,331'!$M$3,LEFT(DULIEU!$W323&amp;DULIEU!$M323,LEN('CT131,331'!$M$3))='CT131,331'!$M$3),DULIEU!H323,"")</f>
        <v/>
      </c>
      <c r="D331" s="853" t="str">
        <f>IF(OR(LEFT(DULIEU!$V323&amp;DULIEU!$M323,LEN('CT131,331'!$M$3))='CT131,331'!$M$3,LEFT(DULIEU!$W323&amp;DULIEU!$M323,LEN('CT131,331'!$M$3))='CT131,331'!$M$3),DULIEU!J323,"")</f>
        <v/>
      </c>
      <c r="E331" s="853" t="str">
        <f>IF(OR(LEFT(DULIEU!$V323&amp;DULIEU!$M323,LEN('CT131,331'!$M$3))='CT131,331'!$M$3,LEFT(DULIEU!$W323&amp;DULIEU!$M323,LEN('CT131,331'!$M$3))='CT131,331'!$M$3),DULIEU!E323,"")</f>
        <v/>
      </c>
      <c r="F331" s="1179" t="str">
        <f>IF(OR(LEFT(DULIEU!$V323&amp;DULIEU!$M323,LEN('CT131,331'!$M$3))='CT131,331'!$M$3,LEFT(DULIEU!$W323&amp;DULIEU!$M323,LEN('CT131,331'!$M$3))='CT131,331'!$M$3),DULIEU!O323,"")</f>
        <v/>
      </c>
      <c r="G331" s="853" t="str">
        <f>IF(E331="","",IF(LEFT(DULIEU!$V323&amp;DULIEU!$M323,LEN('CT131,331'!$M$3))='CT131,331'!$M$3,DULIEU!$W323,IF(LEFT(DULIEU!$W323&amp;DULIEU!$M323,LEN('CT131,331'!$M$3))='CT131,331'!$M$3,DULIEU!$V323)))</f>
        <v/>
      </c>
      <c r="H331" s="854" t="str">
        <f>IF(LEFT(DULIEU!$V323&amp;DULIEU!$M323,LEN('CT131,331'!$M$3))='CT131,331'!$M$3,DULIEU!$X323,"")</f>
        <v/>
      </c>
      <c r="I331" s="854" t="str">
        <f>IF(LEFT(DULIEU!$W323&amp;DULIEU!$M323,LEN('CT131,331'!$M$3))='CT131,331'!$M$3,DULIEU!$X323,"")</f>
        <v/>
      </c>
      <c r="J331" s="855">
        <f>MAX($J$13+SUBTOTAL(9,$H$15:H331)-SUBTOTAL(9,$I$15:I331)-$K$13,0)</f>
        <v>110001</v>
      </c>
      <c r="K331" s="855">
        <f>MAX($K$13+SUBTOTAL(9,$I$15:I331)-SUBTOTAL(9,$H$15:H331)-$J$13,0)</f>
        <v>0</v>
      </c>
      <c r="L331" s="846" t="str">
        <f t="shared" si="5"/>
        <v/>
      </c>
    </row>
    <row r="332" spans="2:12" hidden="1">
      <c r="B332" s="853" t="str">
        <f>IF(OR(LEFT(DULIEU!$V324&amp;DULIEU!$M324,LEN('CT131,331'!$M$3))='CT131,331'!$M$3,LEFT(DULIEU!$W324&amp;DULIEU!$M324,LEN('CT131,331'!$M$3))='CT131,331'!$M$3),DULIEU!D324,"")</f>
        <v/>
      </c>
      <c r="C332" s="853" t="str">
        <f>IF(OR(LEFT(DULIEU!$V324&amp;DULIEU!$M324,LEN('CT131,331'!$M$3))='CT131,331'!$M$3,LEFT(DULIEU!$W324&amp;DULIEU!$M324,LEN('CT131,331'!$M$3))='CT131,331'!$M$3),DULIEU!H324,"")</f>
        <v/>
      </c>
      <c r="D332" s="853" t="str">
        <f>IF(OR(LEFT(DULIEU!$V324&amp;DULIEU!$M324,LEN('CT131,331'!$M$3))='CT131,331'!$M$3,LEFT(DULIEU!$W324&amp;DULIEU!$M324,LEN('CT131,331'!$M$3))='CT131,331'!$M$3),DULIEU!J324,"")</f>
        <v/>
      </c>
      <c r="E332" s="853" t="str">
        <f>IF(OR(LEFT(DULIEU!$V324&amp;DULIEU!$M324,LEN('CT131,331'!$M$3))='CT131,331'!$M$3,LEFT(DULIEU!$W324&amp;DULIEU!$M324,LEN('CT131,331'!$M$3))='CT131,331'!$M$3),DULIEU!E324,"")</f>
        <v/>
      </c>
      <c r="F332" s="1179" t="str">
        <f>IF(OR(LEFT(DULIEU!$V324&amp;DULIEU!$M324,LEN('CT131,331'!$M$3))='CT131,331'!$M$3,LEFT(DULIEU!$W324&amp;DULIEU!$M324,LEN('CT131,331'!$M$3))='CT131,331'!$M$3),DULIEU!O324,"")</f>
        <v/>
      </c>
      <c r="G332" s="853" t="str">
        <f>IF(E332="","",IF(LEFT(DULIEU!$V324&amp;DULIEU!$M324,LEN('CT131,331'!$M$3))='CT131,331'!$M$3,DULIEU!$W324,IF(LEFT(DULIEU!$W324&amp;DULIEU!$M324,LEN('CT131,331'!$M$3))='CT131,331'!$M$3,DULIEU!$V324)))</f>
        <v/>
      </c>
      <c r="H332" s="854" t="str">
        <f>IF(LEFT(DULIEU!$V324&amp;DULIEU!$M324,LEN('CT131,331'!$M$3))='CT131,331'!$M$3,DULIEU!$X324,"")</f>
        <v/>
      </c>
      <c r="I332" s="854" t="str">
        <f>IF(LEFT(DULIEU!$W324&amp;DULIEU!$M324,LEN('CT131,331'!$M$3))='CT131,331'!$M$3,DULIEU!$X324,"")</f>
        <v/>
      </c>
      <c r="J332" s="855">
        <f>MAX($J$13+SUBTOTAL(9,$H$15:H332)-SUBTOTAL(9,$I$15:I332)-$K$13,0)</f>
        <v>110001</v>
      </c>
      <c r="K332" s="855">
        <f>MAX($K$13+SUBTOTAL(9,$I$15:I332)-SUBTOTAL(9,$H$15:H332)-$J$13,0)</f>
        <v>0</v>
      </c>
      <c r="L332" s="846" t="str">
        <f t="shared" si="5"/>
        <v/>
      </c>
    </row>
    <row r="333" spans="2:12" hidden="1">
      <c r="B333" s="853" t="str">
        <f>IF(OR(LEFT(DULIEU!$V325&amp;DULIEU!$M325,LEN('CT131,331'!$M$3))='CT131,331'!$M$3,LEFT(DULIEU!$W325&amp;DULIEU!$M325,LEN('CT131,331'!$M$3))='CT131,331'!$M$3),DULIEU!D325,"")</f>
        <v/>
      </c>
      <c r="C333" s="853" t="str">
        <f>IF(OR(LEFT(DULIEU!$V325&amp;DULIEU!$M325,LEN('CT131,331'!$M$3))='CT131,331'!$M$3,LEFT(DULIEU!$W325&amp;DULIEU!$M325,LEN('CT131,331'!$M$3))='CT131,331'!$M$3),DULIEU!H325,"")</f>
        <v/>
      </c>
      <c r="D333" s="853" t="str">
        <f>IF(OR(LEFT(DULIEU!$V325&amp;DULIEU!$M325,LEN('CT131,331'!$M$3))='CT131,331'!$M$3,LEFT(DULIEU!$W325&amp;DULIEU!$M325,LEN('CT131,331'!$M$3))='CT131,331'!$M$3),DULIEU!J325,"")</f>
        <v/>
      </c>
      <c r="E333" s="853" t="str">
        <f>IF(OR(LEFT(DULIEU!$V325&amp;DULIEU!$M325,LEN('CT131,331'!$M$3))='CT131,331'!$M$3,LEFT(DULIEU!$W325&amp;DULIEU!$M325,LEN('CT131,331'!$M$3))='CT131,331'!$M$3),DULIEU!E325,"")</f>
        <v/>
      </c>
      <c r="F333" s="1179" t="str">
        <f>IF(OR(LEFT(DULIEU!$V325&amp;DULIEU!$M325,LEN('CT131,331'!$M$3))='CT131,331'!$M$3,LEFT(DULIEU!$W325&amp;DULIEU!$M325,LEN('CT131,331'!$M$3))='CT131,331'!$M$3),DULIEU!O325,"")</f>
        <v/>
      </c>
      <c r="G333" s="853" t="str">
        <f>IF(E333="","",IF(LEFT(DULIEU!$V325&amp;DULIEU!$M325,LEN('CT131,331'!$M$3))='CT131,331'!$M$3,DULIEU!$W325,IF(LEFT(DULIEU!$W325&amp;DULIEU!$M325,LEN('CT131,331'!$M$3))='CT131,331'!$M$3,DULIEU!$V325)))</f>
        <v/>
      </c>
      <c r="H333" s="854" t="str">
        <f>IF(LEFT(DULIEU!$V325&amp;DULIEU!$M325,LEN('CT131,331'!$M$3))='CT131,331'!$M$3,DULIEU!$X325,"")</f>
        <v/>
      </c>
      <c r="I333" s="854" t="str">
        <f>IF(LEFT(DULIEU!$W325&amp;DULIEU!$M325,LEN('CT131,331'!$M$3))='CT131,331'!$M$3,DULIEU!$X325,"")</f>
        <v/>
      </c>
      <c r="J333" s="855">
        <f>MAX($J$13+SUBTOTAL(9,$H$15:H333)-SUBTOTAL(9,$I$15:I333)-$K$13,0)</f>
        <v>110001</v>
      </c>
      <c r="K333" s="855">
        <f>MAX($K$13+SUBTOTAL(9,$I$15:I333)-SUBTOTAL(9,$H$15:H333)-$J$13,0)</f>
        <v>0</v>
      </c>
      <c r="L333" s="846" t="str">
        <f t="shared" si="5"/>
        <v/>
      </c>
    </row>
    <row r="334" spans="2:12" hidden="1">
      <c r="B334" s="853" t="str">
        <f>IF(OR(LEFT(DULIEU!$V326&amp;DULIEU!$M326,LEN('CT131,331'!$M$3))='CT131,331'!$M$3,LEFT(DULIEU!$W326&amp;DULIEU!$M326,LEN('CT131,331'!$M$3))='CT131,331'!$M$3),DULIEU!D326,"")</f>
        <v/>
      </c>
      <c r="C334" s="853" t="str">
        <f>IF(OR(LEFT(DULIEU!$V326&amp;DULIEU!$M326,LEN('CT131,331'!$M$3))='CT131,331'!$M$3,LEFT(DULIEU!$W326&amp;DULIEU!$M326,LEN('CT131,331'!$M$3))='CT131,331'!$M$3),DULIEU!H326,"")</f>
        <v/>
      </c>
      <c r="D334" s="853" t="str">
        <f>IF(OR(LEFT(DULIEU!$V326&amp;DULIEU!$M326,LEN('CT131,331'!$M$3))='CT131,331'!$M$3,LEFT(DULIEU!$W326&amp;DULIEU!$M326,LEN('CT131,331'!$M$3))='CT131,331'!$M$3),DULIEU!J326,"")</f>
        <v/>
      </c>
      <c r="E334" s="853" t="str">
        <f>IF(OR(LEFT(DULIEU!$V326&amp;DULIEU!$M326,LEN('CT131,331'!$M$3))='CT131,331'!$M$3,LEFT(DULIEU!$W326&amp;DULIEU!$M326,LEN('CT131,331'!$M$3))='CT131,331'!$M$3),DULIEU!E326,"")</f>
        <v/>
      </c>
      <c r="F334" s="1179" t="str">
        <f>IF(OR(LEFT(DULIEU!$V326&amp;DULIEU!$M326,LEN('CT131,331'!$M$3))='CT131,331'!$M$3,LEFT(DULIEU!$W326&amp;DULIEU!$M326,LEN('CT131,331'!$M$3))='CT131,331'!$M$3),DULIEU!O326,"")</f>
        <v/>
      </c>
      <c r="G334" s="853" t="str">
        <f>IF(E334="","",IF(LEFT(DULIEU!$V326&amp;DULIEU!$M326,LEN('CT131,331'!$M$3))='CT131,331'!$M$3,DULIEU!$W326,IF(LEFT(DULIEU!$W326&amp;DULIEU!$M326,LEN('CT131,331'!$M$3))='CT131,331'!$M$3,DULIEU!$V326)))</f>
        <v/>
      </c>
      <c r="H334" s="854" t="str">
        <f>IF(LEFT(DULIEU!$V326&amp;DULIEU!$M326,LEN('CT131,331'!$M$3))='CT131,331'!$M$3,DULIEU!$X326,"")</f>
        <v/>
      </c>
      <c r="I334" s="854" t="str">
        <f>IF(LEFT(DULIEU!$W326&amp;DULIEU!$M326,LEN('CT131,331'!$M$3))='CT131,331'!$M$3,DULIEU!$X326,"")</f>
        <v/>
      </c>
      <c r="J334" s="855">
        <f>MAX($J$13+SUBTOTAL(9,$H$15:H334)-SUBTOTAL(9,$I$15:I334)-$K$13,0)</f>
        <v>110001</v>
      </c>
      <c r="K334" s="855">
        <f>MAX($K$13+SUBTOTAL(9,$I$15:I334)-SUBTOTAL(9,$H$15:H334)-$J$13,0)</f>
        <v>0</v>
      </c>
      <c r="L334" s="846" t="str">
        <f t="shared" si="5"/>
        <v/>
      </c>
    </row>
    <row r="335" spans="2:12" hidden="1">
      <c r="B335" s="853" t="str">
        <f>IF(OR(LEFT(DULIEU!$V327&amp;DULIEU!$M327,LEN('CT131,331'!$M$3))='CT131,331'!$M$3,LEFT(DULIEU!$W327&amp;DULIEU!$M327,LEN('CT131,331'!$M$3))='CT131,331'!$M$3),DULIEU!D327,"")</f>
        <v/>
      </c>
      <c r="C335" s="853" t="str">
        <f>IF(OR(LEFT(DULIEU!$V327&amp;DULIEU!$M327,LEN('CT131,331'!$M$3))='CT131,331'!$M$3,LEFT(DULIEU!$W327&amp;DULIEU!$M327,LEN('CT131,331'!$M$3))='CT131,331'!$M$3),DULIEU!H327,"")</f>
        <v/>
      </c>
      <c r="D335" s="853" t="str">
        <f>IF(OR(LEFT(DULIEU!$V327&amp;DULIEU!$M327,LEN('CT131,331'!$M$3))='CT131,331'!$M$3,LEFT(DULIEU!$W327&amp;DULIEU!$M327,LEN('CT131,331'!$M$3))='CT131,331'!$M$3),DULIEU!J327,"")</f>
        <v/>
      </c>
      <c r="E335" s="853" t="str">
        <f>IF(OR(LEFT(DULIEU!$V327&amp;DULIEU!$M327,LEN('CT131,331'!$M$3))='CT131,331'!$M$3,LEFT(DULIEU!$W327&amp;DULIEU!$M327,LEN('CT131,331'!$M$3))='CT131,331'!$M$3),DULIEU!E327,"")</f>
        <v/>
      </c>
      <c r="F335" s="1179" t="str">
        <f>IF(OR(LEFT(DULIEU!$V327&amp;DULIEU!$M327,LEN('CT131,331'!$M$3))='CT131,331'!$M$3,LEFT(DULIEU!$W327&amp;DULIEU!$M327,LEN('CT131,331'!$M$3))='CT131,331'!$M$3),DULIEU!O327,"")</f>
        <v/>
      </c>
      <c r="G335" s="853" t="str">
        <f>IF(E335="","",IF(LEFT(DULIEU!$V327&amp;DULIEU!$M327,LEN('CT131,331'!$M$3))='CT131,331'!$M$3,DULIEU!$W327,IF(LEFT(DULIEU!$W327&amp;DULIEU!$M327,LEN('CT131,331'!$M$3))='CT131,331'!$M$3,DULIEU!$V327)))</f>
        <v/>
      </c>
      <c r="H335" s="854" t="str">
        <f>IF(LEFT(DULIEU!$V327&amp;DULIEU!$M327,LEN('CT131,331'!$M$3))='CT131,331'!$M$3,DULIEU!$X327,"")</f>
        <v/>
      </c>
      <c r="I335" s="854" t="str">
        <f>IF(LEFT(DULIEU!$W327&amp;DULIEU!$M327,LEN('CT131,331'!$M$3))='CT131,331'!$M$3,DULIEU!$X327,"")</f>
        <v/>
      </c>
      <c r="J335" s="855">
        <f>MAX($J$13+SUBTOTAL(9,$H$15:H335)-SUBTOTAL(9,$I$15:I335)-$K$13,0)</f>
        <v>110001</v>
      </c>
      <c r="K335" s="855">
        <f>MAX($K$13+SUBTOTAL(9,$I$15:I335)-SUBTOTAL(9,$H$15:H335)-$J$13,0)</f>
        <v>0</v>
      </c>
      <c r="L335" s="846" t="str">
        <f t="shared" si="5"/>
        <v/>
      </c>
    </row>
    <row r="336" spans="2:12" hidden="1">
      <c r="B336" s="853" t="str">
        <f>IF(OR(LEFT(DULIEU!$V328&amp;DULIEU!$M328,LEN('CT131,331'!$M$3))='CT131,331'!$M$3,LEFT(DULIEU!$W328&amp;DULIEU!$M328,LEN('CT131,331'!$M$3))='CT131,331'!$M$3),DULIEU!D328,"")</f>
        <v/>
      </c>
      <c r="C336" s="853" t="str">
        <f>IF(OR(LEFT(DULIEU!$V328&amp;DULIEU!$M328,LEN('CT131,331'!$M$3))='CT131,331'!$M$3,LEFT(DULIEU!$W328&amp;DULIEU!$M328,LEN('CT131,331'!$M$3))='CT131,331'!$M$3),DULIEU!H328,"")</f>
        <v/>
      </c>
      <c r="D336" s="853" t="str">
        <f>IF(OR(LEFT(DULIEU!$V328&amp;DULIEU!$M328,LEN('CT131,331'!$M$3))='CT131,331'!$M$3,LEFT(DULIEU!$W328&amp;DULIEU!$M328,LEN('CT131,331'!$M$3))='CT131,331'!$M$3),DULIEU!J328,"")</f>
        <v/>
      </c>
      <c r="E336" s="853" t="str">
        <f>IF(OR(LEFT(DULIEU!$V328&amp;DULIEU!$M328,LEN('CT131,331'!$M$3))='CT131,331'!$M$3,LEFT(DULIEU!$W328&amp;DULIEU!$M328,LEN('CT131,331'!$M$3))='CT131,331'!$M$3),DULIEU!E328,"")</f>
        <v/>
      </c>
      <c r="F336" s="1179" t="str">
        <f>IF(OR(LEFT(DULIEU!$V328&amp;DULIEU!$M328,LEN('CT131,331'!$M$3))='CT131,331'!$M$3,LEFT(DULIEU!$W328&amp;DULIEU!$M328,LEN('CT131,331'!$M$3))='CT131,331'!$M$3),DULIEU!O328,"")</f>
        <v/>
      </c>
      <c r="G336" s="853" t="str">
        <f>IF(E336="","",IF(LEFT(DULIEU!$V328&amp;DULIEU!$M328,LEN('CT131,331'!$M$3))='CT131,331'!$M$3,DULIEU!$W328,IF(LEFT(DULIEU!$W328&amp;DULIEU!$M328,LEN('CT131,331'!$M$3))='CT131,331'!$M$3,DULIEU!$V328)))</f>
        <v/>
      </c>
      <c r="H336" s="854" t="str">
        <f>IF(LEFT(DULIEU!$V328&amp;DULIEU!$M328,LEN('CT131,331'!$M$3))='CT131,331'!$M$3,DULIEU!$X328,"")</f>
        <v/>
      </c>
      <c r="I336" s="854" t="str">
        <f>IF(LEFT(DULIEU!$W328&amp;DULIEU!$M328,LEN('CT131,331'!$M$3))='CT131,331'!$M$3,DULIEU!$X328,"")</f>
        <v/>
      </c>
      <c r="J336" s="855">
        <f>MAX($J$13+SUBTOTAL(9,$H$15:H336)-SUBTOTAL(9,$I$15:I336)-$K$13,0)</f>
        <v>110001</v>
      </c>
      <c r="K336" s="855">
        <f>MAX($K$13+SUBTOTAL(9,$I$15:I336)-SUBTOTAL(9,$H$15:H336)-$J$13,0)</f>
        <v>0</v>
      </c>
      <c r="L336" s="846" t="str">
        <f t="shared" ref="L336:L399" si="6">IF(SUM(H336:I336)=0,"","x")</f>
        <v/>
      </c>
    </row>
    <row r="337" spans="2:12" hidden="1">
      <c r="B337" s="853" t="str">
        <f>IF(OR(LEFT(DULIEU!$V329&amp;DULIEU!$M329,LEN('CT131,331'!$M$3))='CT131,331'!$M$3,LEFT(DULIEU!$W329&amp;DULIEU!$M329,LEN('CT131,331'!$M$3))='CT131,331'!$M$3),DULIEU!D329,"")</f>
        <v/>
      </c>
      <c r="C337" s="853" t="str">
        <f>IF(OR(LEFT(DULIEU!$V329&amp;DULIEU!$M329,LEN('CT131,331'!$M$3))='CT131,331'!$M$3,LEFT(DULIEU!$W329&amp;DULIEU!$M329,LEN('CT131,331'!$M$3))='CT131,331'!$M$3),DULIEU!H329,"")</f>
        <v/>
      </c>
      <c r="D337" s="853" t="str">
        <f>IF(OR(LEFT(DULIEU!$V329&amp;DULIEU!$M329,LEN('CT131,331'!$M$3))='CT131,331'!$M$3,LEFT(DULIEU!$W329&amp;DULIEU!$M329,LEN('CT131,331'!$M$3))='CT131,331'!$M$3),DULIEU!J329,"")</f>
        <v/>
      </c>
      <c r="E337" s="853" t="str">
        <f>IF(OR(LEFT(DULIEU!$V329&amp;DULIEU!$M329,LEN('CT131,331'!$M$3))='CT131,331'!$M$3,LEFT(DULIEU!$W329&amp;DULIEU!$M329,LEN('CT131,331'!$M$3))='CT131,331'!$M$3),DULIEU!E329,"")</f>
        <v/>
      </c>
      <c r="F337" s="1179" t="str">
        <f>IF(OR(LEFT(DULIEU!$V329&amp;DULIEU!$M329,LEN('CT131,331'!$M$3))='CT131,331'!$M$3,LEFT(DULIEU!$W329&amp;DULIEU!$M329,LEN('CT131,331'!$M$3))='CT131,331'!$M$3),DULIEU!O329,"")</f>
        <v/>
      </c>
      <c r="G337" s="853" t="str">
        <f>IF(E337="","",IF(LEFT(DULIEU!$V329&amp;DULIEU!$M329,LEN('CT131,331'!$M$3))='CT131,331'!$M$3,DULIEU!$W329,IF(LEFT(DULIEU!$W329&amp;DULIEU!$M329,LEN('CT131,331'!$M$3))='CT131,331'!$M$3,DULIEU!$V329)))</f>
        <v/>
      </c>
      <c r="H337" s="854" t="str">
        <f>IF(LEFT(DULIEU!$V329&amp;DULIEU!$M329,LEN('CT131,331'!$M$3))='CT131,331'!$M$3,DULIEU!$X329,"")</f>
        <v/>
      </c>
      <c r="I337" s="854" t="str">
        <f>IF(LEFT(DULIEU!$W329&amp;DULIEU!$M329,LEN('CT131,331'!$M$3))='CT131,331'!$M$3,DULIEU!$X329,"")</f>
        <v/>
      </c>
      <c r="J337" s="855">
        <f>MAX($J$13+SUBTOTAL(9,$H$15:H337)-SUBTOTAL(9,$I$15:I337)-$K$13,0)</f>
        <v>110001</v>
      </c>
      <c r="K337" s="855">
        <f>MAX($K$13+SUBTOTAL(9,$I$15:I337)-SUBTOTAL(9,$H$15:H337)-$J$13,0)</f>
        <v>0</v>
      </c>
      <c r="L337" s="846" t="str">
        <f t="shared" si="6"/>
        <v/>
      </c>
    </row>
    <row r="338" spans="2:12" hidden="1">
      <c r="B338" s="853" t="str">
        <f>IF(OR(LEFT(DULIEU!$V330&amp;DULIEU!$M330,LEN('CT131,331'!$M$3))='CT131,331'!$M$3,LEFT(DULIEU!$W330&amp;DULIEU!$M330,LEN('CT131,331'!$M$3))='CT131,331'!$M$3),DULIEU!D330,"")</f>
        <v/>
      </c>
      <c r="C338" s="853" t="str">
        <f>IF(OR(LEFT(DULIEU!$V330&amp;DULIEU!$M330,LEN('CT131,331'!$M$3))='CT131,331'!$M$3,LEFT(DULIEU!$W330&amp;DULIEU!$M330,LEN('CT131,331'!$M$3))='CT131,331'!$M$3),DULIEU!H330,"")</f>
        <v/>
      </c>
      <c r="D338" s="853" t="str">
        <f>IF(OR(LEFT(DULIEU!$V330&amp;DULIEU!$M330,LEN('CT131,331'!$M$3))='CT131,331'!$M$3,LEFT(DULIEU!$W330&amp;DULIEU!$M330,LEN('CT131,331'!$M$3))='CT131,331'!$M$3),DULIEU!J330,"")</f>
        <v/>
      </c>
      <c r="E338" s="853" t="str">
        <f>IF(OR(LEFT(DULIEU!$V330&amp;DULIEU!$M330,LEN('CT131,331'!$M$3))='CT131,331'!$M$3,LEFT(DULIEU!$W330&amp;DULIEU!$M330,LEN('CT131,331'!$M$3))='CT131,331'!$M$3),DULIEU!E330,"")</f>
        <v/>
      </c>
      <c r="F338" s="1179" t="str">
        <f>IF(OR(LEFT(DULIEU!$V330&amp;DULIEU!$M330,LEN('CT131,331'!$M$3))='CT131,331'!$M$3,LEFT(DULIEU!$W330&amp;DULIEU!$M330,LEN('CT131,331'!$M$3))='CT131,331'!$M$3),DULIEU!O330,"")</f>
        <v/>
      </c>
      <c r="G338" s="853" t="str">
        <f>IF(E338="","",IF(LEFT(DULIEU!$V330&amp;DULIEU!$M330,LEN('CT131,331'!$M$3))='CT131,331'!$M$3,DULIEU!$W330,IF(LEFT(DULIEU!$W330&amp;DULIEU!$M330,LEN('CT131,331'!$M$3))='CT131,331'!$M$3,DULIEU!$V330)))</f>
        <v/>
      </c>
      <c r="H338" s="854" t="str">
        <f>IF(LEFT(DULIEU!$V330&amp;DULIEU!$M330,LEN('CT131,331'!$M$3))='CT131,331'!$M$3,DULIEU!$X330,"")</f>
        <v/>
      </c>
      <c r="I338" s="854" t="str">
        <f>IF(LEFT(DULIEU!$W330&amp;DULIEU!$M330,LEN('CT131,331'!$M$3))='CT131,331'!$M$3,DULIEU!$X330,"")</f>
        <v/>
      </c>
      <c r="J338" s="855">
        <f>MAX($J$13+SUBTOTAL(9,$H$15:H338)-SUBTOTAL(9,$I$15:I338)-$K$13,0)</f>
        <v>110001</v>
      </c>
      <c r="K338" s="855">
        <f>MAX($K$13+SUBTOTAL(9,$I$15:I338)-SUBTOTAL(9,$H$15:H338)-$J$13,0)</f>
        <v>0</v>
      </c>
      <c r="L338" s="846" t="str">
        <f t="shared" si="6"/>
        <v/>
      </c>
    </row>
    <row r="339" spans="2:12" hidden="1">
      <c r="B339" s="853" t="str">
        <f>IF(OR(LEFT(DULIEU!$V331&amp;DULIEU!$M331,LEN('CT131,331'!$M$3))='CT131,331'!$M$3,LEFT(DULIEU!$W331&amp;DULIEU!$M331,LEN('CT131,331'!$M$3))='CT131,331'!$M$3),DULIEU!D331,"")</f>
        <v/>
      </c>
      <c r="C339" s="853" t="str">
        <f>IF(OR(LEFT(DULIEU!$V331&amp;DULIEU!$M331,LEN('CT131,331'!$M$3))='CT131,331'!$M$3,LEFT(DULIEU!$W331&amp;DULIEU!$M331,LEN('CT131,331'!$M$3))='CT131,331'!$M$3),DULIEU!H331,"")</f>
        <v/>
      </c>
      <c r="D339" s="853" t="str">
        <f>IF(OR(LEFT(DULIEU!$V331&amp;DULIEU!$M331,LEN('CT131,331'!$M$3))='CT131,331'!$M$3,LEFT(DULIEU!$W331&amp;DULIEU!$M331,LEN('CT131,331'!$M$3))='CT131,331'!$M$3),DULIEU!J331,"")</f>
        <v/>
      </c>
      <c r="E339" s="853" t="str">
        <f>IF(OR(LEFT(DULIEU!$V331&amp;DULIEU!$M331,LEN('CT131,331'!$M$3))='CT131,331'!$M$3,LEFT(DULIEU!$W331&amp;DULIEU!$M331,LEN('CT131,331'!$M$3))='CT131,331'!$M$3),DULIEU!E331,"")</f>
        <v/>
      </c>
      <c r="F339" s="1179" t="str">
        <f>IF(OR(LEFT(DULIEU!$V331&amp;DULIEU!$M331,LEN('CT131,331'!$M$3))='CT131,331'!$M$3,LEFT(DULIEU!$W331&amp;DULIEU!$M331,LEN('CT131,331'!$M$3))='CT131,331'!$M$3),DULIEU!O331,"")</f>
        <v/>
      </c>
      <c r="G339" s="853" t="str">
        <f>IF(E339="","",IF(LEFT(DULIEU!$V331&amp;DULIEU!$M331,LEN('CT131,331'!$M$3))='CT131,331'!$M$3,DULIEU!$W331,IF(LEFT(DULIEU!$W331&amp;DULIEU!$M331,LEN('CT131,331'!$M$3))='CT131,331'!$M$3,DULIEU!$V331)))</f>
        <v/>
      </c>
      <c r="H339" s="854" t="str">
        <f>IF(LEFT(DULIEU!$V331&amp;DULIEU!$M331,LEN('CT131,331'!$M$3))='CT131,331'!$M$3,DULIEU!$X331,"")</f>
        <v/>
      </c>
      <c r="I339" s="854" t="str">
        <f>IF(LEFT(DULIEU!$W331&amp;DULIEU!$M331,LEN('CT131,331'!$M$3))='CT131,331'!$M$3,DULIEU!$X331,"")</f>
        <v/>
      </c>
      <c r="J339" s="855">
        <f>MAX($J$13+SUBTOTAL(9,$H$15:H339)-SUBTOTAL(9,$I$15:I339)-$K$13,0)</f>
        <v>110001</v>
      </c>
      <c r="K339" s="855">
        <f>MAX($K$13+SUBTOTAL(9,$I$15:I339)-SUBTOTAL(9,$H$15:H339)-$J$13,0)</f>
        <v>0</v>
      </c>
      <c r="L339" s="846" t="str">
        <f t="shared" si="6"/>
        <v/>
      </c>
    </row>
    <row r="340" spans="2:12" hidden="1">
      <c r="B340" s="853" t="str">
        <f>IF(OR(LEFT(DULIEU!$V332&amp;DULIEU!$M332,LEN('CT131,331'!$M$3))='CT131,331'!$M$3,LEFT(DULIEU!$W332&amp;DULIEU!$M332,LEN('CT131,331'!$M$3))='CT131,331'!$M$3),DULIEU!D332,"")</f>
        <v/>
      </c>
      <c r="C340" s="853" t="str">
        <f>IF(OR(LEFT(DULIEU!$V332&amp;DULIEU!$M332,LEN('CT131,331'!$M$3))='CT131,331'!$M$3,LEFT(DULIEU!$W332&amp;DULIEU!$M332,LEN('CT131,331'!$M$3))='CT131,331'!$M$3),DULIEU!H332,"")</f>
        <v/>
      </c>
      <c r="D340" s="853" t="str">
        <f>IF(OR(LEFT(DULIEU!$V332&amp;DULIEU!$M332,LEN('CT131,331'!$M$3))='CT131,331'!$M$3,LEFT(DULIEU!$W332&amp;DULIEU!$M332,LEN('CT131,331'!$M$3))='CT131,331'!$M$3),DULIEU!J332,"")</f>
        <v/>
      </c>
      <c r="E340" s="853" t="str">
        <f>IF(OR(LEFT(DULIEU!$V332&amp;DULIEU!$M332,LEN('CT131,331'!$M$3))='CT131,331'!$M$3,LEFT(DULIEU!$W332&amp;DULIEU!$M332,LEN('CT131,331'!$M$3))='CT131,331'!$M$3),DULIEU!E332,"")</f>
        <v/>
      </c>
      <c r="F340" s="1179" t="str">
        <f>IF(OR(LEFT(DULIEU!$V332&amp;DULIEU!$M332,LEN('CT131,331'!$M$3))='CT131,331'!$M$3,LEFT(DULIEU!$W332&amp;DULIEU!$M332,LEN('CT131,331'!$M$3))='CT131,331'!$M$3),DULIEU!O332,"")</f>
        <v/>
      </c>
      <c r="G340" s="853" t="str">
        <f>IF(E340="","",IF(LEFT(DULIEU!$V332&amp;DULIEU!$M332,LEN('CT131,331'!$M$3))='CT131,331'!$M$3,DULIEU!$W332,IF(LEFT(DULIEU!$W332&amp;DULIEU!$M332,LEN('CT131,331'!$M$3))='CT131,331'!$M$3,DULIEU!$V332)))</f>
        <v/>
      </c>
      <c r="H340" s="854" t="str">
        <f>IF(LEFT(DULIEU!$V332&amp;DULIEU!$M332,LEN('CT131,331'!$M$3))='CT131,331'!$M$3,DULIEU!$X332,"")</f>
        <v/>
      </c>
      <c r="I340" s="854" t="str">
        <f>IF(LEFT(DULIEU!$W332&amp;DULIEU!$M332,LEN('CT131,331'!$M$3))='CT131,331'!$M$3,DULIEU!$X332,"")</f>
        <v/>
      </c>
      <c r="J340" s="855">
        <f>MAX($J$13+SUBTOTAL(9,$H$15:H340)-SUBTOTAL(9,$I$15:I340)-$K$13,0)</f>
        <v>110001</v>
      </c>
      <c r="K340" s="855">
        <f>MAX($K$13+SUBTOTAL(9,$I$15:I340)-SUBTOTAL(9,$H$15:H340)-$J$13,0)</f>
        <v>0</v>
      </c>
      <c r="L340" s="846" t="str">
        <f t="shared" si="6"/>
        <v/>
      </c>
    </row>
    <row r="341" spans="2:12" hidden="1">
      <c r="B341" s="853" t="str">
        <f>IF(OR(LEFT(DULIEU!$V333&amp;DULIEU!$M333,LEN('CT131,331'!$M$3))='CT131,331'!$M$3,LEFT(DULIEU!$W333&amp;DULIEU!$M333,LEN('CT131,331'!$M$3))='CT131,331'!$M$3),DULIEU!D333,"")</f>
        <v/>
      </c>
      <c r="C341" s="853" t="str">
        <f>IF(OR(LEFT(DULIEU!$V333&amp;DULIEU!$M333,LEN('CT131,331'!$M$3))='CT131,331'!$M$3,LEFT(DULIEU!$W333&amp;DULIEU!$M333,LEN('CT131,331'!$M$3))='CT131,331'!$M$3),DULIEU!H333,"")</f>
        <v/>
      </c>
      <c r="D341" s="853" t="str">
        <f>IF(OR(LEFT(DULIEU!$V333&amp;DULIEU!$M333,LEN('CT131,331'!$M$3))='CT131,331'!$M$3,LEFT(DULIEU!$W333&amp;DULIEU!$M333,LEN('CT131,331'!$M$3))='CT131,331'!$M$3),DULIEU!J333,"")</f>
        <v/>
      </c>
      <c r="E341" s="853" t="str">
        <f>IF(OR(LEFT(DULIEU!$V333&amp;DULIEU!$M333,LEN('CT131,331'!$M$3))='CT131,331'!$M$3,LEFT(DULIEU!$W333&amp;DULIEU!$M333,LEN('CT131,331'!$M$3))='CT131,331'!$M$3),DULIEU!E333,"")</f>
        <v/>
      </c>
      <c r="F341" s="1179" t="str">
        <f>IF(OR(LEFT(DULIEU!$V333&amp;DULIEU!$M333,LEN('CT131,331'!$M$3))='CT131,331'!$M$3,LEFT(DULIEU!$W333&amp;DULIEU!$M333,LEN('CT131,331'!$M$3))='CT131,331'!$M$3),DULIEU!O333,"")</f>
        <v/>
      </c>
      <c r="G341" s="853" t="str">
        <f>IF(E341="","",IF(LEFT(DULIEU!$V333&amp;DULIEU!$M333,LEN('CT131,331'!$M$3))='CT131,331'!$M$3,DULIEU!$W333,IF(LEFT(DULIEU!$W333&amp;DULIEU!$M333,LEN('CT131,331'!$M$3))='CT131,331'!$M$3,DULIEU!$V333)))</f>
        <v/>
      </c>
      <c r="H341" s="854" t="str">
        <f>IF(LEFT(DULIEU!$V333&amp;DULIEU!$M333,LEN('CT131,331'!$M$3))='CT131,331'!$M$3,DULIEU!$X333,"")</f>
        <v/>
      </c>
      <c r="I341" s="854" t="str">
        <f>IF(LEFT(DULIEU!$W333&amp;DULIEU!$M333,LEN('CT131,331'!$M$3))='CT131,331'!$M$3,DULIEU!$X333,"")</f>
        <v/>
      </c>
      <c r="J341" s="855">
        <f>MAX($J$13+SUBTOTAL(9,$H$15:H341)-SUBTOTAL(9,$I$15:I341)-$K$13,0)</f>
        <v>110001</v>
      </c>
      <c r="K341" s="855">
        <f>MAX($K$13+SUBTOTAL(9,$I$15:I341)-SUBTOTAL(9,$H$15:H341)-$J$13,0)</f>
        <v>0</v>
      </c>
      <c r="L341" s="846" t="str">
        <f t="shared" si="6"/>
        <v/>
      </c>
    </row>
    <row r="342" spans="2:12" hidden="1">
      <c r="B342" s="853" t="str">
        <f>IF(OR(LEFT(DULIEU!$V334&amp;DULIEU!$M334,LEN('CT131,331'!$M$3))='CT131,331'!$M$3,LEFT(DULIEU!$W334&amp;DULIEU!$M334,LEN('CT131,331'!$M$3))='CT131,331'!$M$3),DULIEU!D334,"")</f>
        <v/>
      </c>
      <c r="C342" s="853" t="str">
        <f>IF(OR(LEFT(DULIEU!$V334&amp;DULIEU!$M334,LEN('CT131,331'!$M$3))='CT131,331'!$M$3,LEFT(DULIEU!$W334&amp;DULIEU!$M334,LEN('CT131,331'!$M$3))='CT131,331'!$M$3),DULIEU!H334,"")</f>
        <v/>
      </c>
      <c r="D342" s="853" t="str">
        <f>IF(OR(LEFT(DULIEU!$V334&amp;DULIEU!$M334,LEN('CT131,331'!$M$3))='CT131,331'!$M$3,LEFT(DULIEU!$W334&amp;DULIEU!$M334,LEN('CT131,331'!$M$3))='CT131,331'!$M$3),DULIEU!J334,"")</f>
        <v/>
      </c>
      <c r="E342" s="853" t="str">
        <f>IF(OR(LEFT(DULIEU!$V334&amp;DULIEU!$M334,LEN('CT131,331'!$M$3))='CT131,331'!$M$3,LEFT(DULIEU!$W334&amp;DULIEU!$M334,LEN('CT131,331'!$M$3))='CT131,331'!$M$3),DULIEU!E334,"")</f>
        <v/>
      </c>
      <c r="F342" s="1179" t="str">
        <f>IF(OR(LEFT(DULIEU!$V334&amp;DULIEU!$M334,LEN('CT131,331'!$M$3))='CT131,331'!$M$3,LEFT(DULIEU!$W334&amp;DULIEU!$M334,LEN('CT131,331'!$M$3))='CT131,331'!$M$3),DULIEU!O334,"")</f>
        <v/>
      </c>
      <c r="G342" s="853" t="str">
        <f>IF(E342="","",IF(LEFT(DULIEU!$V334&amp;DULIEU!$M334,LEN('CT131,331'!$M$3))='CT131,331'!$M$3,DULIEU!$W334,IF(LEFT(DULIEU!$W334&amp;DULIEU!$M334,LEN('CT131,331'!$M$3))='CT131,331'!$M$3,DULIEU!$V334)))</f>
        <v/>
      </c>
      <c r="H342" s="854" t="str">
        <f>IF(LEFT(DULIEU!$V334&amp;DULIEU!$M334,LEN('CT131,331'!$M$3))='CT131,331'!$M$3,DULIEU!$X334,"")</f>
        <v/>
      </c>
      <c r="I342" s="854" t="str">
        <f>IF(LEFT(DULIEU!$W334&amp;DULIEU!$M334,LEN('CT131,331'!$M$3))='CT131,331'!$M$3,DULIEU!$X334,"")</f>
        <v/>
      </c>
      <c r="J342" s="855">
        <f>MAX($J$13+SUBTOTAL(9,$H$15:H342)-SUBTOTAL(9,$I$15:I342)-$K$13,0)</f>
        <v>110001</v>
      </c>
      <c r="K342" s="855">
        <f>MAX($K$13+SUBTOTAL(9,$I$15:I342)-SUBTOTAL(9,$H$15:H342)-$J$13,0)</f>
        <v>0</v>
      </c>
      <c r="L342" s="846" t="str">
        <f t="shared" si="6"/>
        <v/>
      </c>
    </row>
    <row r="343" spans="2:12" hidden="1">
      <c r="B343" s="853" t="str">
        <f>IF(OR(LEFT(DULIEU!$V335&amp;DULIEU!$M335,LEN('CT131,331'!$M$3))='CT131,331'!$M$3,LEFT(DULIEU!$W335&amp;DULIEU!$M335,LEN('CT131,331'!$M$3))='CT131,331'!$M$3),DULIEU!D335,"")</f>
        <v/>
      </c>
      <c r="C343" s="853" t="str">
        <f>IF(OR(LEFT(DULIEU!$V335&amp;DULIEU!$M335,LEN('CT131,331'!$M$3))='CT131,331'!$M$3,LEFT(DULIEU!$W335&amp;DULIEU!$M335,LEN('CT131,331'!$M$3))='CT131,331'!$M$3),DULIEU!H335,"")</f>
        <v/>
      </c>
      <c r="D343" s="853" t="str">
        <f>IF(OR(LEFT(DULIEU!$V335&amp;DULIEU!$M335,LEN('CT131,331'!$M$3))='CT131,331'!$M$3,LEFT(DULIEU!$W335&amp;DULIEU!$M335,LEN('CT131,331'!$M$3))='CT131,331'!$M$3),DULIEU!J335,"")</f>
        <v/>
      </c>
      <c r="E343" s="853" t="str">
        <f>IF(OR(LEFT(DULIEU!$V335&amp;DULIEU!$M335,LEN('CT131,331'!$M$3))='CT131,331'!$M$3,LEFT(DULIEU!$W335&amp;DULIEU!$M335,LEN('CT131,331'!$M$3))='CT131,331'!$M$3),DULIEU!E335,"")</f>
        <v/>
      </c>
      <c r="F343" s="1179" t="str">
        <f>IF(OR(LEFT(DULIEU!$V335&amp;DULIEU!$M335,LEN('CT131,331'!$M$3))='CT131,331'!$M$3,LEFT(DULIEU!$W335&amp;DULIEU!$M335,LEN('CT131,331'!$M$3))='CT131,331'!$M$3),DULIEU!O335,"")</f>
        <v/>
      </c>
      <c r="G343" s="853" t="str">
        <f>IF(E343="","",IF(LEFT(DULIEU!$V335&amp;DULIEU!$M335,LEN('CT131,331'!$M$3))='CT131,331'!$M$3,DULIEU!$W335,IF(LEFT(DULIEU!$W335&amp;DULIEU!$M335,LEN('CT131,331'!$M$3))='CT131,331'!$M$3,DULIEU!$V335)))</f>
        <v/>
      </c>
      <c r="H343" s="854" t="str">
        <f>IF(LEFT(DULIEU!$V335&amp;DULIEU!$M335,LEN('CT131,331'!$M$3))='CT131,331'!$M$3,DULIEU!$X335,"")</f>
        <v/>
      </c>
      <c r="I343" s="854" t="str">
        <f>IF(LEFT(DULIEU!$W335&amp;DULIEU!$M335,LEN('CT131,331'!$M$3))='CT131,331'!$M$3,DULIEU!$X335,"")</f>
        <v/>
      </c>
      <c r="J343" s="855">
        <f>MAX($J$13+SUBTOTAL(9,$H$15:H343)-SUBTOTAL(9,$I$15:I343)-$K$13,0)</f>
        <v>110001</v>
      </c>
      <c r="K343" s="855">
        <f>MAX($K$13+SUBTOTAL(9,$I$15:I343)-SUBTOTAL(9,$H$15:H343)-$J$13,0)</f>
        <v>0</v>
      </c>
      <c r="L343" s="846" t="str">
        <f t="shared" si="6"/>
        <v/>
      </c>
    </row>
    <row r="344" spans="2:12" hidden="1">
      <c r="B344" s="853" t="str">
        <f>IF(OR(LEFT(DULIEU!$V336&amp;DULIEU!$M336,LEN('CT131,331'!$M$3))='CT131,331'!$M$3,LEFT(DULIEU!$W336&amp;DULIEU!$M336,LEN('CT131,331'!$M$3))='CT131,331'!$M$3),DULIEU!D336,"")</f>
        <v/>
      </c>
      <c r="C344" s="853" t="str">
        <f>IF(OR(LEFT(DULIEU!$V336&amp;DULIEU!$M336,LEN('CT131,331'!$M$3))='CT131,331'!$M$3,LEFT(DULIEU!$W336&amp;DULIEU!$M336,LEN('CT131,331'!$M$3))='CT131,331'!$M$3),DULIEU!H336,"")</f>
        <v/>
      </c>
      <c r="D344" s="853" t="str">
        <f>IF(OR(LEFT(DULIEU!$V336&amp;DULIEU!$M336,LEN('CT131,331'!$M$3))='CT131,331'!$M$3,LEFT(DULIEU!$W336&amp;DULIEU!$M336,LEN('CT131,331'!$M$3))='CT131,331'!$M$3),DULIEU!J336,"")</f>
        <v/>
      </c>
      <c r="E344" s="853" t="str">
        <f>IF(OR(LEFT(DULIEU!$V336&amp;DULIEU!$M336,LEN('CT131,331'!$M$3))='CT131,331'!$M$3,LEFT(DULIEU!$W336&amp;DULIEU!$M336,LEN('CT131,331'!$M$3))='CT131,331'!$M$3),DULIEU!E336,"")</f>
        <v/>
      </c>
      <c r="F344" s="1179" t="str">
        <f>IF(OR(LEFT(DULIEU!$V336&amp;DULIEU!$M336,LEN('CT131,331'!$M$3))='CT131,331'!$M$3,LEFT(DULIEU!$W336&amp;DULIEU!$M336,LEN('CT131,331'!$M$3))='CT131,331'!$M$3),DULIEU!O336,"")</f>
        <v/>
      </c>
      <c r="G344" s="853" t="str">
        <f>IF(E344="","",IF(LEFT(DULIEU!$V336&amp;DULIEU!$M336,LEN('CT131,331'!$M$3))='CT131,331'!$M$3,DULIEU!$W336,IF(LEFT(DULIEU!$W336&amp;DULIEU!$M336,LEN('CT131,331'!$M$3))='CT131,331'!$M$3,DULIEU!$V336)))</f>
        <v/>
      </c>
      <c r="H344" s="854" t="str">
        <f>IF(LEFT(DULIEU!$V336&amp;DULIEU!$M336,LEN('CT131,331'!$M$3))='CT131,331'!$M$3,DULIEU!$X336,"")</f>
        <v/>
      </c>
      <c r="I344" s="854" t="str">
        <f>IF(LEFT(DULIEU!$W336&amp;DULIEU!$M336,LEN('CT131,331'!$M$3))='CT131,331'!$M$3,DULIEU!$X336,"")</f>
        <v/>
      </c>
      <c r="J344" s="855">
        <f>MAX($J$13+SUBTOTAL(9,$H$15:H344)-SUBTOTAL(9,$I$15:I344)-$K$13,0)</f>
        <v>110001</v>
      </c>
      <c r="K344" s="855">
        <f>MAX($K$13+SUBTOTAL(9,$I$15:I344)-SUBTOTAL(9,$H$15:H344)-$J$13,0)</f>
        <v>0</v>
      </c>
      <c r="L344" s="846" t="str">
        <f t="shared" si="6"/>
        <v/>
      </c>
    </row>
    <row r="345" spans="2:12" hidden="1">
      <c r="B345" s="853" t="str">
        <f>IF(OR(LEFT(DULIEU!$V337&amp;DULIEU!$M337,LEN('CT131,331'!$M$3))='CT131,331'!$M$3,LEFT(DULIEU!$W337&amp;DULIEU!$M337,LEN('CT131,331'!$M$3))='CT131,331'!$M$3),DULIEU!D337,"")</f>
        <v/>
      </c>
      <c r="C345" s="853" t="str">
        <f>IF(OR(LEFT(DULIEU!$V337&amp;DULIEU!$M337,LEN('CT131,331'!$M$3))='CT131,331'!$M$3,LEFT(DULIEU!$W337&amp;DULIEU!$M337,LEN('CT131,331'!$M$3))='CT131,331'!$M$3),DULIEU!H337,"")</f>
        <v/>
      </c>
      <c r="D345" s="853" t="str">
        <f>IF(OR(LEFT(DULIEU!$V337&amp;DULIEU!$M337,LEN('CT131,331'!$M$3))='CT131,331'!$M$3,LEFT(DULIEU!$W337&amp;DULIEU!$M337,LEN('CT131,331'!$M$3))='CT131,331'!$M$3),DULIEU!J337,"")</f>
        <v/>
      </c>
      <c r="E345" s="853" t="str">
        <f>IF(OR(LEFT(DULIEU!$V337&amp;DULIEU!$M337,LEN('CT131,331'!$M$3))='CT131,331'!$M$3,LEFT(DULIEU!$W337&amp;DULIEU!$M337,LEN('CT131,331'!$M$3))='CT131,331'!$M$3),DULIEU!E337,"")</f>
        <v/>
      </c>
      <c r="F345" s="1179" t="str">
        <f>IF(OR(LEFT(DULIEU!$V337&amp;DULIEU!$M337,LEN('CT131,331'!$M$3))='CT131,331'!$M$3,LEFT(DULIEU!$W337&amp;DULIEU!$M337,LEN('CT131,331'!$M$3))='CT131,331'!$M$3),DULIEU!O337,"")</f>
        <v/>
      </c>
      <c r="G345" s="853" t="str">
        <f>IF(E345="","",IF(LEFT(DULIEU!$V337&amp;DULIEU!$M337,LEN('CT131,331'!$M$3))='CT131,331'!$M$3,DULIEU!$W337,IF(LEFT(DULIEU!$W337&amp;DULIEU!$M337,LEN('CT131,331'!$M$3))='CT131,331'!$M$3,DULIEU!$V337)))</f>
        <v/>
      </c>
      <c r="H345" s="854" t="str">
        <f>IF(LEFT(DULIEU!$V337&amp;DULIEU!$M337,LEN('CT131,331'!$M$3))='CT131,331'!$M$3,DULIEU!$X337,"")</f>
        <v/>
      </c>
      <c r="I345" s="854" t="str">
        <f>IF(LEFT(DULIEU!$W337&amp;DULIEU!$M337,LEN('CT131,331'!$M$3))='CT131,331'!$M$3,DULIEU!$X337,"")</f>
        <v/>
      </c>
      <c r="J345" s="855">
        <f>MAX($J$13+SUBTOTAL(9,$H$15:H345)-SUBTOTAL(9,$I$15:I345)-$K$13,0)</f>
        <v>110001</v>
      </c>
      <c r="K345" s="855">
        <f>MAX($K$13+SUBTOTAL(9,$I$15:I345)-SUBTOTAL(9,$H$15:H345)-$J$13,0)</f>
        <v>0</v>
      </c>
      <c r="L345" s="846" t="str">
        <f t="shared" si="6"/>
        <v/>
      </c>
    </row>
    <row r="346" spans="2:12" hidden="1">
      <c r="B346" s="853" t="str">
        <f>IF(OR(LEFT(DULIEU!$V338&amp;DULIEU!$M338,LEN('CT131,331'!$M$3))='CT131,331'!$M$3,LEFT(DULIEU!$W338&amp;DULIEU!$M338,LEN('CT131,331'!$M$3))='CT131,331'!$M$3),DULIEU!D338,"")</f>
        <v/>
      </c>
      <c r="C346" s="853" t="str">
        <f>IF(OR(LEFT(DULIEU!$V338&amp;DULIEU!$M338,LEN('CT131,331'!$M$3))='CT131,331'!$M$3,LEFT(DULIEU!$W338&amp;DULIEU!$M338,LEN('CT131,331'!$M$3))='CT131,331'!$M$3),DULIEU!H338,"")</f>
        <v/>
      </c>
      <c r="D346" s="853" t="str">
        <f>IF(OR(LEFT(DULIEU!$V338&amp;DULIEU!$M338,LEN('CT131,331'!$M$3))='CT131,331'!$M$3,LEFT(DULIEU!$W338&amp;DULIEU!$M338,LEN('CT131,331'!$M$3))='CT131,331'!$M$3),DULIEU!J338,"")</f>
        <v/>
      </c>
      <c r="E346" s="853" t="str">
        <f>IF(OR(LEFT(DULIEU!$V338&amp;DULIEU!$M338,LEN('CT131,331'!$M$3))='CT131,331'!$M$3,LEFT(DULIEU!$W338&amp;DULIEU!$M338,LEN('CT131,331'!$M$3))='CT131,331'!$M$3),DULIEU!E338,"")</f>
        <v/>
      </c>
      <c r="F346" s="1179" t="str">
        <f>IF(OR(LEFT(DULIEU!$V338&amp;DULIEU!$M338,LEN('CT131,331'!$M$3))='CT131,331'!$M$3,LEFT(DULIEU!$W338&amp;DULIEU!$M338,LEN('CT131,331'!$M$3))='CT131,331'!$M$3),DULIEU!O338,"")</f>
        <v/>
      </c>
      <c r="G346" s="853" t="str">
        <f>IF(E346="","",IF(LEFT(DULIEU!$V338&amp;DULIEU!$M338,LEN('CT131,331'!$M$3))='CT131,331'!$M$3,DULIEU!$W338,IF(LEFT(DULIEU!$W338&amp;DULIEU!$M338,LEN('CT131,331'!$M$3))='CT131,331'!$M$3,DULIEU!$V338)))</f>
        <v/>
      </c>
      <c r="H346" s="854" t="str">
        <f>IF(LEFT(DULIEU!$V338&amp;DULIEU!$M338,LEN('CT131,331'!$M$3))='CT131,331'!$M$3,DULIEU!$X338,"")</f>
        <v/>
      </c>
      <c r="I346" s="854" t="str">
        <f>IF(LEFT(DULIEU!$W338&amp;DULIEU!$M338,LEN('CT131,331'!$M$3))='CT131,331'!$M$3,DULIEU!$X338,"")</f>
        <v/>
      </c>
      <c r="J346" s="855">
        <f>MAX($J$13+SUBTOTAL(9,$H$15:H346)-SUBTOTAL(9,$I$15:I346)-$K$13,0)</f>
        <v>110001</v>
      </c>
      <c r="K346" s="855">
        <f>MAX($K$13+SUBTOTAL(9,$I$15:I346)-SUBTOTAL(9,$H$15:H346)-$J$13,0)</f>
        <v>0</v>
      </c>
      <c r="L346" s="846" t="str">
        <f t="shared" si="6"/>
        <v/>
      </c>
    </row>
    <row r="347" spans="2:12" hidden="1">
      <c r="B347" s="853" t="str">
        <f>IF(OR(LEFT(DULIEU!$V339&amp;DULIEU!$M339,LEN('CT131,331'!$M$3))='CT131,331'!$M$3,LEFT(DULIEU!$W339&amp;DULIEU!$M339,LEN('CT131,331'!$M$3))='CT131,331'!$M$3),DULIEU!D339,"")</f>
        <v/>
      </c>
      <c r="C347" s="853" t="str">
        <f>IF(OR(LEFT(DULIEU!$V339&amp;DULIEU!$M339,LEN('CT131,331'!$M$3))='CT131,331'!$M$3,LEFT(DULIEU!$W339&amp;DULIEU!$M339,LEN('CT131,331'!$M$3))='CT131,331'!$M$3),DULIEU!H339,"")</f>
        <v/>
      </c>
      <c r="D347" s="853" t="str">
        <f>IF(OR(LEFT(DULIEU!$V339&amp;DULIEU!$M339,LEN('CT131,331'!$M$3))='CT131,331'!$M$3,LEFT(DULIEU!$W339&amp;DULIEU!$M339,LEN('CT131,331'!$M$3))='CT131,331'!$M$3),DULIEU!J339,"")</f>
        <v/>
      </c>
      <c r="E347" s="853" t="str">
        <f>IF(OR(LEFT(DULIEU!$V339&amp;DULIEU!$M339,LEN('CT131,331'!$M$3))='CT131,331'!$M$3,LEFT(DULIEU!$W339&amp;DULIEU!$M339,LEN('CT131,331'!$M$3))='CT131,331'!$M$3),DULIEU!E339,"")</f>
        <v/>
      </c>
      <c r="F347" s="1179" t="str">
        <f>IF(OR(LEFT(DULIEU!$V339&amp;DULIEU!$M339,LEN('CT131,331'!$M$3))='CT131,331'!$M$3,LEFT(DULIEU!$W339&amp;DULIEU!$M339,LEN('CT131,331'!$M$3))='CT131,331'!$M$3),DULIEU!O339,"")</f>
        <v/>
      </c>
      <c r="G347" s="853" t="str">
        <f>IF(E347="","",IF(LEFT(DULIEU!$V339&amp;DULIEU!$M339,LEN('CT131,331'!$M$3))='CT131,331'!$M$3,DULIEU!$W339,IF(LEFT(DULIEU!$W339&amp;DULIEU!$M339,LEN('CT131,331'!$M$3))='CT131,331'!$M$3,DULIEU!$V339)))</f>
        <v/>
      </c>
      <c r="H347" s="854" t="str">
        <f>IF(LEFT(DULIEU!$V339&amp;DULIEU!$M339,LEN('CT131,331'!$M$3))='CT131,331'!$M$3,DULIEU!$X339,"")</f>
        <v/>
      </c>
      <c r="I347" s="854" t="str">
        <f>IF(LEFT(DULIEU!$W339&amp;DULIEU!$M339,LEN('CT131,331'!$M$3))='CT131,331'!$M$3,DULIEU!$X339,"")</f>
        <v/>
      </c>
      <c r="J347" s="855">
        <f>MAX($J$13+SUBTOTAL(9,$H$15:H347)-SUBTOTAL(9,$I$15:I347)-$K$13,0)</f>
        <v>110001</v>
      </c>
      <c r="K347" s="855">
        <f>MAX($K$13+SUBTOTAL(9,$I$15:I347)-SUBTOTAL(9,$H$15:H347)-$J$13,0)</f>
        <v>0</v>
      </c>
      <c r="L347" s="846" t="str">
        <f t="shared" si="6"/>
        <v/>
      </c>
    </row>
    <row r="348" spans="2:12" hidden="1">
      <c r="B348" s="853" t="str">
        <f>IF(OR(LEFT(DULIEU!$V340&amp;DULIEU!$M340,LEN('CT131,331'!$M$3))='CT131,331'!$M$3,LEFT(DULIEU!$W340&amp;DULIEU!$M340,LEN('CT131,331'!$M$3))='CT131,331'!$M$3),DULIEU!D340,"")</f>
        <v/>
      </c>
      <c r="C348" s="853" t="str">
        <f>IF(OR(LEFT(DULIEU!$V340&amp;DULIEU!$M340,LEN('CT131,331'!$M$3))='CT131,331'!$M$3,LEFT(DULIEU!$W340&amp;DULIEU!$M340,LEN('CT131,331'!$M$3))='CT131,331'!$M$3),DULIEU!H340,"")</f>
        <v/>
      </c>
      <c r="D348" s="853" t="str">
        <f>IF(OR(LEFT(DULIEU!$V340&amp;DULIEU!$M340,LEN('CT131,331'!$M$3))='CT131,331'!$M$3,LEFT(DULIEU!$W340&amp;DULIEU!$M340,LEN('CT131,331'!$M$3))='CT131,331'!$M$3),DULIEU!J340,"")</f>
        <v/>
      </c>
      <c r="E348" s="853" t="str">
        <f>IF(OR(LEFT(DULIEU!$V340&amp;DULIEU!$M340,LEN('CT131,331'!$M$3))='CT131,331'!$M$3,LEFT(DULIEU!$W340&amp;DULIEU!$M340,LEN('CT131,331'!$M$3))='CT131,331'!$M$3),DULIEU!E340,"")</f>
        <v/>
      </c>
      <c r="F348" s="1179" t="str">
        <f>IF(OR(LEFT(DULIEU!$V340&amp;DULIEU!$M340,LEN('CT131,331'!$M$3))='CT131,331'!$M$3,LEFT(DULIEU!$W340&amp;DULIEU!$M340,LEN('CT131,331'!$M$3))='CT131,331'!$M$3),DULIEU!O340,"")</f>
        <v/>
      </c>
      <c r="G348" s="853" t="str">
        <f>IF(E348="","",IF(LEFT(DULIEU!$V340&amp;DULIEU!$M340,LEN('CT131,331'!$M$3))='CT131,331'!$M$3,DULIEU!$W340,IF(LEFT(DULIEU!$W340&amp;DULIEU!$M340,LEN('CT131,331'!$M$3))='CT131,331'!$M$3,DULIEU!$V340)))</f>
        <v/>
      </c>
      <c r="H348" s="854" t="str">
        <f>IF(LEFT(DULIEU!$V340&amp;DULIEU!$M340,LEN('CT131,331'!$M$3))='CT131,331'!$M$3,DULIEU!$X340,"")</f>
        <v/>
      </c>
      <c r="I348" s="854" t="str">
        <f>IF(LEFT(DULIEU!$W340&amp;DULIEU!$M340,LEN('CT131,331'!$M$3))='CT131,331'!$M$3,DULIEU!$X340,"")</f>
        <v/>
      </c>
      <c r="J348" s="855">
        <f>MAX($J$13+SUBTOTAL(9,$H$15:H348)-SUBTOTAL(9,$I$15:I348)-$K$13,0)</f>
        <v>110001</v>
      </c>
      <c r="K348" s="855">
        <f>MAX($K$13+SUBTOTAL(9,$I$15:I348)-SUBTOTAL(9,$H$15:H348)-$J$13,0)</f>
        <v>0</v>
      </c>
      <c r="L348" s="846" t="str">
        <f t="shared" si="6"/>
        <v/>
      </c>
    </row>
    <row r="349" spans="2:12" hidden="1">
      <c r="B349" s="853" t="str">
        <f>IF(OR(LEFT(DULIEU!$V341&amp;DULIEU!$M341,LEN('CT131,331'!$M$3))='CT131,331'!$M$3,LEFT(DULIEU!$W341&amp;DULIEU!$M341,LEN('CT131,331'!$M$3))='CT131,331'!$M$3),DULIEU!D341,"")</f>
        <v/>
      </c>
      <c r="C349" s="853" t="str">
        <f>IF(OR(LEFT(DULIEU!$V341&amp;DULIEU!$M341,LEN('CT131,331'!$M$3))='CT131,331'!$M$3,LEFT(DULIEU!$W341&amp;DULIEU!$M341,LEN('CT131,331'!$M$3))='CT131,331'!$M$3),DULIEU!H341,"")</f>
        <v/>
      </c>
      <c r="D349" s="853" t="str">
        <f>IF(OR(LEFT(DULIEU!$V341&amp;DULIEU!$M341,LEN('CT131,331'!$M$3))='CT131,331'!$M$3,LEFT(DULIEU!$W341&amp;DULIEU!$M341,LEN('CT131,331'!$M$3))='CT131,331'!$M$3),DULIEU!J341,"")</f>
        <v/>
      </c>
      <c r="E349" s="853" t="str">
        <f>IF(OR(LEFT(DULIEU!$V341&amp;DULIEU!$M341,LEN('CT131,331'!$M$3))='CT131,331'!$M$3,LEFT(DULIEU!$W341&amp;DULIEU!$M341,LEN('CT131,331'!$M$3))='CT131,331'!$M$3),DULIEU!E341,"")</f>
        <v/>
      </c>
      <c r="F349" s="1179" t="str">
        <f>IF(OR(LEFT(DULIEU!$V341&amp;DULIEU!$M341,LEN('CT131,331'!$M$3))='CT131,331'!$M$3,LEFT(DULIEU!$W341&amp;DULIEU!$M341,LEN('CT131,331'!$M$3))='CT131,331'!$M$3),DULIEU!O341,"")</f>
        <v/>
      </c>
      <c r="G349" s="853" t="str">
        <f>IF(E349="","",IF(LEFT(DULIEU!$V341&amp;DULIEU!$M341,LEN('CT131,331'!$M$3))='CT131,331'!$M$3,DULIEU!$W341,IF(LEFT(DULIEU!$W341&amp;DULIEU!$M341,LEN('CT131,331'!$M$3))='CT131,331'!$M$3,DULIEU!$V341)))</f>
        <v/>
      </c>
      <c r="H349" s="854" t="str">
        <f>IF(LEFT(DULIEU!$V341&amp;DULIEU!$M341,LEN('CT131,331'!$M$3))='CT131,331'!$M$3,DULIEU!$X341,"")</f>
        <v/>
      </c>
      <c r="I349" s="854" t="str">
        <f>IF(LEFT(DULIEU!$W341&amp;DULIEU!$M341,LEN('CT131,331'!$M$3))='CT131,331'!$M$3,DULIEU!$X341,"")</f>
        <v/>
      </c>
      <c r="J349" s="855">
        <f>MAX($J$13+SUBTOTAL(9,$H$15:H349)-SUBTOTAL(9,$I$15:I349)-$K$13,0)</f>
        <v>110001</v>
      </c>
      <c r="K349" s="855">
        <f>MAX($K$13+SUBTOTAL(9,$I$15:I349)-SUBTOTAL(9,$H$15:H349)-$J$13,0)</f>
        <v>0</v>
      </c>
      <c r="L349" s="846" t="str">
        <f t="shared" si="6"/>
        <v/>
      </c>
    </row>
    <row r="350" spans="2:12" hidden="1">
      <c r="B350" s="853" t="str">
        <f>IF(OR(LEFT(DULIEU!$V342&amp;DULIEU!$M342,LEN('CT131,331'!$M$3))='CT131,331'!$M$3,LEFT(DULIEU!$W342&amp;DULIEU!$M342,LEN('CT131,331'!$M$3))='CT131,331'!$M$3),DULIEU!D342,"")</f>
        <v/>
      </c>
      <c r="C350" s="853" t="str">
        <f>IF(OR(LEFT(DULIEU!$V342&amp;DULIEU!$M342,LEN('CT131,331'!$M$3))='CT131,331'!$M$3,LEFT(DULIEU!$W342&amp;DULIEU!$M342,LEN('CT131,331'!$M$3))='CT131,331'!$M$3),DULIEU!H342,"")</f>
        <v/>
      </c>
      <c r="D350" s="853" t="str">
        <f>IF(OR(LEFT(DULIEU!$V342&amp;DULIEU!$M342,LEN('CT131,331'!$M$3))='CT131,331'!$M$3,LEFT(DULIEU!$W342&amp;DULIEU!$M342,LEN('CT131,331'!$M$3))='CT131,331'!$M$3),DULIEU!J342,"")</f>
        <v/>
      </c>
      <c r="E350" s="853" t="str">
        <f>IF(OR(LEFT(DULIEU!$V342&amp;DULIEU!$M342,LEN('CT131,331'!$M$3))='CT131,331'!$M$3,LEFT(DULIEU!$W342&amp;DULIEU!$M342,LEN('CT131,331'!$M$3))='CT131,331'!$M$3),DULIEU!E342,"")</f>
        <v/>
      </c>
      <c r="F350" s="1179" t="str">
        <f>IF(OR(LEFT(DULIEU!$V342&amp;DULIEU!$M342,LEN('CT131,331'!$M$3))='CT131,331'!$M$3,LEFT(DULIEU!$W342&amp;DULIEU!$M342,LEN('CT131,331'!$M$3))='CT131,331'!$M$3),DULIEU!O342,"")</f>
        <v/>
      </c>
      <c r="G350" s="853" t="str">
        <f>IF(E350="","",IF(LEFT(DULIEU!$V342&amp;DULIEU!$M342,LEN('CT131,331'!$M$3))='CT131,331'!$M$3,DULIEU!$W342,IF(LEFT(DULIEU!$W342&amp;DULIEU!$M342,LEN('CT131,331'!$M$3))='CT131,331'!$M$3,DULIEU!$V342)))</f>
        <v/>
      </c>
      <c r="H350" s="854" t="str">
        <f>IF(LEFT(DULIEU!$V342&amp;DULIEU!$M342,LEN('CT131,331'!$M$3))='CT131,331'!$M$3,DULIEU!$X342,"")</f>
        <v/>
      </c>
      <c r="I350" s="854" t="str">
        <f>IF(LEFT(DULIEU!$W342&amp;DULIEU!$M342,LEN('CT131,331'!$M$3))='CT131,331'!$M$3,DULIEU!$X342,"")</f>
        <v/>
      </c>
      <c r="J350" s="855">
        <f>MAX($J$13+SUBTOTAL(9,$H$15:H350)-SUBTOTAL(9,$I$15:I350)-$K$13,0)</f>
        <v>110001</v>
      </c>
      <c r="K350" s="855">
        <f>MAX($K$13+SUBTOTAL(9,$I$15:I350)-SUBTOTAL(9,$H$15:H350)-$J$13,0)</f>
        <v>0</v>
      </c>
      <c r="L350" s="846" t="str">
        <f t="shared" si="6"/>
        <v/>
      </c>
    </row>
    <row r="351" spans="2:12" hidden="1">
      <c r="B351" s="853" t="str">
        <f>IF(OR(LEFT(DULIEU!$V343&amp;DULIEU!$M343,LEN('CT131,331'!$M$3))='CT131,331'!$M$3,LEFT(DULIEU!$W343&amp;DULIEU!$M343,LEN('CT131,331'!$M$3))='CT131,331'!$M$3),DULIEU!D343,"")</f>
        <v/>
      </c>
      <c r="C351" s="853" t="str">
        <f>IF(OR(LEFT(DULIEU!$V343&amp;DULIEU!$M343,LEN('CT131,331'!$M$3))='CT131,331'!$M$3,LEFT(DULIEU!$W343&amp;DULIEU!$M343,LEN('CT131,331'!$M$3))='CT131,331'!$M$3),DULIEU!H343,"")</f>
        <v/>
      </c>
      <c r="D351" s="853" t="str">
        <f>IF(OR(LEFT(DULIEU!$V343&amp;DULIEU!$M343,LEN('CT131,331'!$M$3))='CT131,331'!$M$3,LEFT(DULIEU!$W343&amp;DULIEU!$M343,LEN('CT131,331'!$M$3))='CT131,331'!$M$3),DULIEU!J343,"")</f>
        <v/>
      </c>
      <c r="E351" s="853" t="str">
        <f>IF(OR(LEFT(DULIEU!$V343&amp;DULIEU!$M343,LEN('CT131,331'!$M$3))='CT131,331'!$M$3,LEFT(DULIEU!$W343&amp;DULIEU!$M343,LEN('CT131,331'!$M$3))='CT131,331'!$M$3),DULIEU!E343,"")</f>
        <v/>
      </c>
      <c r="F351" s="1179" t="str">
        <f>IF(OR(LEFT(DULIEU!$V343&amp;DULIEU!$M343,LEN('CT131,331'!$M$3))='CT131,331'!$M$3,LEFT(DULIEU!$W343&amp;DULIEU!$M343,LEN('CT131,331'!$M$3))='CT131,331'!$M$3),DULIEU!O343,"")</f>
        <v/>
      </c>
      <c r="G351" s="853" t="str">
        <f>IF(E351="","",IF(LEFT(DULIEU!$V343&amp;DULIEU!$M343,LEN('CT131,331'!$M$3))='CT131,331'!$M$3,DULIEU!$W343,IF(LEFT(DULIEU!$W343&amp;DULIEU!$M343,LEN('CT131,331'!$M$3))='CT131,331'!$M$3,DULIEU!$V343)))</f>
        <v/>
      </c>
      <c r="H351" s="854" t="str">
        <f>IF(LEFT(DULIEU!$V343&amp;DULIEU!$M343,LEN('CT131,331'!$M$3))='CT131,331'!$M$3,DULIEU!$X343,"")</f>
        <v/>
      </c>
      <c r="I351" s="854" t="str">
        <f>IF(LEFT(DULIEU!$W343&amp;DULIEU!$M343,LEN('CT131,331'!$M$3))='CT131,331'!$M$3,DULIEU!$X343,"")</f>
        <v/>
      </c>
      <c r="J351" s="855">
        <f>MAX($J$13+SUBTOTAL(9,$H$15:H351)-SUBTOTAL(9,$I$15:I351)-$K$13,0)</f>
        <v>110001</v>
      </c>
      <c r="K351" s="855">
        <f>MAX($K$13+SUBTOTAL(9,$I$15:I351)-SUBTOTAL(9,$H$15:H351)-$J$13,0)</f>
        <v>0</v>
      </c>
      <c r="L351" s="846" t="str">
        <f t="shared" si="6"/>
        <v/>
      </c>
    </row>
    <row r="352" spans="2:12" hidden="1">
      <c r="B352" s="853" t="str">
        <f>IF(OR(LEFT(DULIEU!$V344&amp;DULIEU!$M344,LEN('CT131,331'!$M$3))='CT131,331'!$M$3,LEFT(DULIEU!$W344&amp;DULIEU!$M344,LEN('CT131,331'!$M$3))='CT131,331'!$M$3),DULIEU!D344,"")</f>
        <v/>
      </c>
      <c r="C352" s="853" t="str">
        <f>IF(OR(LEFT(DULIEU!$V344&amp;DULIEU!$M344,LEN('CT131,331'!$M$3))='CT131,331'!$M$3,LEFT(DULIEU!$W344&amp;DULIEU!$M344,LEN('CT131,331'!$M$3))='CT131,331'!$M$3),DULIEU!H344,"")</f>
        <v/>
      </c>
      <c r="D352" s="853" t="str">
        <f>IF(OR(LEFT(DULIEU!$V344&amp;DULIEU!$M344,LEN('CT131,331'!$M$3))='CT131,331'!$M$3,LEFT(DULIEU!$W344&amp;DULIEU!$M344,LEN('CT131,331'!$M$3))='CT131,331'!$M$3),DULIEU!J344,"")</f>
        <v/>
      </c>
      <c r="E352" s="853" t="str">
        <f>IF(OR(LEFT(DULIEU!$V344&amp;DULIEU!$M344,LEN('CT131,331'!$M$3))='CT131,331'!$M$3,LEFT(DULIEU!$W344&amp;DULIEU!$M344,LEN('CT131,331'!$M$3))='CT131,331'!$M$3),DULIEU!E344,"")</f>
        <v/>
      </c>
      <c r="F352" s="1179" t="str">
        <f>IF(OR(LEFT(DULIEU!$V344&amp;DULIEU!$M344,LEN('CT131,331'!$M$3))='CT131,331'!$M$3,LEFT(DULIEU!$W344&amp;DULIEU!$M344,LEN('CT131,331'!$M$3))='CT131,331'!$M$3),DULIEU!O344,"")</f>
        <v/>
      </c>
      <c r="G352" s="853" t="str">
        <f>IF(E352="","",IF(LEFT(DULIEU!$V344&amp;DULIEU!$M344,LEN('CT131,331'!$M$3))='CT131,331'!$M$3,DULIEU!$W344,IF(LEFT(DULIEU!$W344&amp;DULIEU!$M344,LEN('CT131,331'!$M$3))='CT131,331'!$M$3,DULIEU!$V344)))</f>
        <v/>
      </c>
      <c r="H352" s="854" t="str">
        <f>IF(LEFT(DULIEU!$V344&amp;DULIEU!$M344,LEN('CT131,331'!$M$3))='CT131,331'!$M$3,DULIEU!$X344,"")</f>
        <v/>
      </c>
      <c r="I352" s="854" t="str">
        <f>IF(LEFT(DULIEU!$W344&amp;DULIEU!$M344,LEN('CT131,331'!$M$3))='CT131,331'!$M$3,DULIEU!$X344,"")</f>
        <v/>
      </c>
      <c r="J352" s="855">
        <f>MAX($J$13+SUBTOTAL(9,$H$15:H352)-SUBTOTAL(9,$I$15:I352)-$K$13,0)</f>
        <v>110001</v>
      </c>
      <c r="K352" s="855">
        <f>MAX($K$13+SUBTOTAL(9,$I$15:I352)-SUBTOTAL(9,$H$15:H352)-$J$13,0)</f>
        <v>0</v>
      </c>
      <c r="L352" s="846" t="str">
        <f t="shared" si="6"/>
        <v/>
      </c>
    </row>
    <row r="353" spans="2:12" hidden="1">
      <c r="B353" s="853" t="str">
        <f>IF(OR(LEFT(DULIEU!$V345&amp;DULIEU!$M345,LEN('CT131,331'!$M$3))='CT131,331'!$M$3,LEFT(DULIEU!$W345&amp;DULIEU!$M345,LEN('CT131,331'!$M$3))='CT131,331'!$M$3),DULIEU!D345,"")</f>
        <v/>
      </c>
      <c r="C353" s="853" t="str">
        <f>IF(OR(LEFT(DULIEU!$V345&amp;DULIEU!$M345,LEN('CT131,331'!$M$3))='CT131,331'!$M$3,LEFT(DULIEU!$W345&amp;DULIEU!$M345,LEN('CT131,331'!$M$3))='CT131,331'!$M$3),DULIEU!H345,"")</f>
        <v/>
      </c>
      <c r="D353" s="853" t="str">
        <f>IF(OR(LEFT(DULIEU!$V345&amp;DULIEU!$M345,LEN('CT131,331'!$M$3))='CT131,331'!$M$3,LEFT(DULIEU!$W345&amp;DULIEU!$M345,LEN('CT131,331'!$M$3))='CT131,331'!$M$3),DULIEU!J345,"")</f>
        <v/>
      </c>
      <c r="E353" s="853" t="str">
        <f>IF(OR(LEFT(DULIEU!$V345&amp;DULIEU!$M345,LEN('CT131,331'!$M$3))='CT131,331'!$M$3,LEFT(DULIEU!$W345&amp;DULIEU!$M345,LEN('CT131,331'!$M$3))='CT131,331'!$M$3),DULIEU!E345,"")</f>
        <v/>
      </c>
      <c r="F353" s="1179" t="str">
        <f>IF(OR(LEFT(DULIEU!$V345&amp;DULIEU!$M345,LEN('CT131,331'!$M$3))='CT131,331'!$M$3,LEFT(DULIEU!$W345&amp;DULIEU!$M345,LEN('CT131,331'!$M$3))='CT131,331'!$M$3),DULIEU!O345,"")</f>
        <v/>
      </c>
      <c r="G353" s="853" t="str">
        <f>IF(E353="","",IF(LEFT(DULIEU!$V345&amp;DULIEU!$M345,LEN('CT131,331'!$M$3))='CT131,331'!$M$3,DULIEU!$W345,IF(LEFT(DULIEU!$W345&amp;DULIEU!$M345,LEN('CT131,331'!$M$3))='CT131,331'!$M$3,DULIEU!$V345)))</f>
        <v/>
      </c>
      <c r="H353" s="854" t="str">
        <f>IF(LEFT(DULIEU!$V345&amp;DULIEU!$M345,LEN('CT131,331'!$M$3))='CT131,331'!$M$3,DULIEU!$X345,"")</f>
        <v/>
      </c>
      <c r="I353" s="854" t="str">
        <f>IF(LEFT(DULIEU!$W345&amp;DULIEU!$M345,LEN('CT131,331'!$M$3))='CT131,331'!$M$3,DULIEU!$X345,"")</f>
        <v/>
      </c>
      <c r="J353" s="855">
        <f>MAX($J$13+SUBTOTAL(9,$H$15:H353)-SUBTOTAL(9,$I$15:I353)-$K$13,0)</f>
        <v>110001</v>
      </c>
      <c r="K353" s="855">
        <f>MAX($K$13+SUBTOTAL(9,$I$15:I353)-SUBTOTAL(9,$H$15:H353)-$J$13,0)</f>
        <v>0</v>
      </c>
      <c r="L353" s="846" t="str">
        <f t="shared" si="6"/>
        <v/>
      </c>
    </row>
    <row r="354" spans="2:12" hidden="1">
      <c r="B354" s="853" t="str">
        <f>IF(OR(LEFT(DULIEU!$V346&amp;DULIEU!$M346,LEN('CT131,331'!$M$3))='CT131,331'!$M$3,LEFT(DULIEU!$W346&amp;DULIEU!$M346,LEN('CT131,331'!$M$3))='CT131,331'!$M$3),DULIEU!D346,"")</f>
        <v/>
      </c>
      <c r="C354" s="853" t="str">
        <f>IF(OR(LEFT(DULIEU!$V346&amp;DULIEU!$M346,LEN('CT131,331'!$M$3))='CT131,331'!$M$3,LEFT(DULIEU!$W346&amp;DULIEU!$M346,LEN('CT131,331'!$M$3))='CT131,331'!$M$3),DULIEU!H346,"")</f>
        <v/>
      </c>
      <c r="D354" s="853" t="str">
        <f>IF(OR(LEFT(DULIEU!$V346&amp;DULIEU!$M346,LEN('CT131,331'!$M$3))='CT131,331'!$M$3,LEFT(DULIEU!$W346&amp;DULIEU!$M346,LEN('CT131,331'!$M$3))='CT131,331'!$M$3),DULIEU!J346,"")</f>
        <v/>
      </c>
      <c r="E354" s="853" t="str">
        <f>IF(OR(LEFT(DULIEU!$V346&amp;DULIEU!$M346,LEN('CT131,331'!$M$3))='CT131,331'!$M$3,LEFT(DULIEU!$W346&amp;DULIEU!$M346,LEN('CT131,331'!$M$3))='CT131,331'!$M$3),DULIEU!E346,"")</f>
        <v/>
      </c>
      <c r="F354" s="1179" t="str">
        <f>IF(OR(LEFT(DULIEU!$V346&amp;DULIEU!$M346,LEN('CT131,331'!$M$3))='CT131,331'!$M$3,LEFT(DULIEU!$W346&amp;DULIEU!$M346,LEN('CT131,331'!$M$3))='CT131,331'!$M$3),DULIEU!O346,"")</f>
        <v/>
      </c>
      <c r="G354" s="853" t="str">
        <f>IF(E354="","",IF(LEFT(DULIEU!$V346&amp;DULIEU!$M346,LEN('CT131,331'!$M$3))='CT131,331'!$M$3,DULIEU!$W346,IF(LEFT(DULIEU!$W346&amp;DULIEU!$M346,LEN('CT131,331'!$M$3))='CT131,331'!$M$3,DULIEU!$V346)))</f>
        <v/>
      </c>
      <c r="H354" s="854" t="str">
        <f>IF(LEFT(DULIEU!$V346&amp;DULIEU!$M346,LEN('CT131,331'!$M$3))='CT131,331'!$M$3,DULIEU!$X346,"")</f>
        <v/>
      </c>
      <c r="I354" s="854" t="str">
        <f>IF(LEFT(DULIEU!$W346&amp;DULIEU!$M346,LEN('CT131,331'!$M$3))='CT131,331'!$M$3,DULIEU!$X346,"")</f>
        <v/>
      </c>
      <c r="J354" s="855">
        <f>MAX($J$13+SUBTOTAL(9,$H$15:H354)-SUBTOTAL(9,$I$15:I354)-$K$13,0)</f>
        <v>110001</v>
      </c>
      <c r="K354" s="855">
        <f>MAX($K$13+SUBTOTAL(9,$I$15:I354)-SUBTOTAL(9,$H$15:H354)-$J$13,0)</f>
        <v>0</v>
      </c>
      <c r="L354" s="846" t="str">
        <f t="shared" si="6"/>
        <v/>
      </c>
    </row>
    <row r="355" spans="2:12" hidden="1">
      <c r="B355" s="853" t="str">
        <f>IF(OR(LEFT(DULIEU!$V347&amp;DULIEU!$M347,LEN('CT131,331'!$M$3))='CT131,331'!$M$3,LEFT(DULIEU!$W347&amp;DULIEU!$M347,LEN('CT131,331'!$M$3))='CT131,331'!$M$3),DULIEU!D347,"")</f>
        <v/>
      </c>
      <c r="C355" s="853" t="str">
        <f>IF(OR(LEFT(DULIEU!$V347&amp;DULIEU!$M347,LEN('CT131,331'!$M$3))='CT131,331'!$M$3,LEFT(DULIEU!$W347&amp;DULIEU!$M347,LEN('CT131,331'!$M$3))='CT131,331'!$M$3),DULIEU!H347,"")</f>
        <v/>
      </c>
      <c r="D355" s="853" t="str">
        <f>IF(OR(LEFT(DULIEU!$V347&amp;DULIEU!$M347,LEN('CT131,331'!$M$3))='CT131,331'!$M$3,LEFT(DULIEU!$W347&amp;DULIEU!$M347,LEN('CT131,331'!$M$3))='CT131,331'!$M$3),DULIEU!J347,"")</f>
        <v/>
      </c>
      <c r="E355" s="853" t="str">
        <f>IF(OR(LEFT(DULIEU!$V347&amp;DULIEU!$M347,LEN('CT131,331'!$M$3))='CT131,331'!$M$3,LEFT(DULIEU!$W347&amp;DULIEU!$M347,LEN('CT131,331'!$M$3))='CT131,331'!$M$3),DULIEU!E347,"")</f>
        <v/>
      </c>
      <c r="F355" s="1179" t="str">
        <f>IF(OR(LEFT(DULIEU!$V347&amp;DULIEU!$M347,LEN('CT131,331'!$M$3))='CT131,331'!$M$3,LEFT(DULIEU!$W347&amp;DULIEU!$M347,LEN('CT131,331'!$M$3))='CT131,331'!$M$3),DULIEU!O347,"")</f>
        <v/>
      </c>
      <c r="G355" s="853" t="str">
        <f>IF(E355="","",IF(LEFT(DULIEU!$V347&amp;DULIEU!$M347,LEN('CT131,331'!$M$3))='CT131,331'!$M$3,DULIEU!$W347,IF(LEFT(DULIEU!$W347&amp;DULIEU!$M347,LEN('CT131,331'!$M$3))='CT131,331'!$M$3,DULIEU!$V347)))</f>
        <v/>
      </c>
      <c r="H355" s="854" t="str">
        <f>IF(LEFT(DULIEU!$V347&amp;DULIEU!$M347,LEN('CT131,331'!$M$3))='CT131,331'!$M$3,DULIEU!$X347,"")</f>
        <v/>
      </c>
      <c r="I355" s="854" t="str">
        <f>IF(LEFT(DULIEU!$W347&amp;DULIEU!$M347,LEN('CT131,331'!$M$3))='CT131,331'!$M$3,DULIEU!$X347,"")</f>
        <v/>
      </c>
      <c r="J355" s="855">
        <f>MAX($J$13+SUBTOTAL(9,$H$15:H355)-SUBTOTAL(9,$I$15:I355)-$K$13,0)</f>
        <v>110001</v>
      </c>
      <c r="K355" s="855">
        <f>MAX($K$13+SUBTOTAL(9,$I$15:I355)-SUBTOTAL(9,$H$15:H355)-$J$13,0)</f>
        <v>0</v>
      </c>
      <c r="L355" s="846" t="str">
        <f t="shared" si="6"/>
        <v/>
      </c>
    </row>
    <row r="356" spans="2:12" hidden="1">
      <c r="B356" s="853" t="str">
        <f>IF(OR(LEFT(DULIEU!$V348&amp;DULIEU!$M348,LEN('CT131,331'!$M$3))='CT131,331'!$M$3,LEFT(DULIEU!$W348&amp;DULIEU!$M348,LEN('CT131,331'!$M$3))='CT131,331'!$M$3),DULIEU!D348,"")</f>
        <v/>
      </c>
      <c r="C356" s="853" t="str">
        <f>IF(OR(LEFT(DULIEU!$V348&amp;DULIEU!$M348,LEN('CT131,331'!$M$3))='CT131,331'!$M$3,LEFT(DULIEU!$W348&amp;DULIEU!$M348,LEN('CT131,331'!$M$3))='CT131,331'!$M$3),DULIEU!H348,"")</f>
        <v/>
      </c>
      <c r="D356" s="853" t="str">
        <f>IF(OR(LEFT(DULIEU!$V348&amp;DULIEU!$M348,LEN('CT131,331'!$M$3))='CT131,331'!$M$3,LEFT(DULIEU!$W348&amp;DULIEU!$M348,LEN('CT131,331'!$M$3))='CT131,331'!$M$3),DULIEU!J348,"")</f>
        <v/>
      </c>
      <c r="E356" s="853" t="str">
        <f>IF(OR(LEFT(DULIEU!$V348&amp;DULIEU!$M348,LEN('CT131,331'!$M$3))='CT131,331'!$M$3,LEFT(DULIEU!$W348&amp;DULIEU!$M348,LEN('CT131,331'!$M$3))='CT131,331'!$M$3),DULIEU!E348,"")</f>
        <v/>
      </c>
      <c r="F356" s="1179" t="str">
        <f>IF(OR(LEFT(DULIEU!$V348&amp;DULIEU!$M348,LEN('CT131,331'!$M$3))='CT131,331'!$M$3,LEFT(DULIEU!$W348&amp;DULIEU!$M348,LEN('CT131,331'!$M$3))='CT131,331'!$M$3),DULIEU!O348,"")</f>
        <v/>
      </c>
      <c r="G356" s="853" t="str">
        <f>IF(E356="","",IF(LEFT(DULIEU!$V348&amp;DULIEU!$M348,LEN('CT131,331'!$M$3))='CT131,331'!$M$3,DULIEU!$W348,IF(LEFT(DULIEU!$W348&amp;DULIEU!$M348,LEN('CT131,331'!$M$3))='CT131,331'!$M$3,DULIEU!$V348)))</f>
        <v/>
      </c>
      <c r="H356" s="854" t="str">
        <f>IF(LEFT(DULIEU!$V348&amp;DULIEU!$M348,LEN('CT131,331'!$M$3))='CT131,331'!$M$3,DULIEU!$X348,"")</f>
        <v/>
      </c>
      <c r="I356" s="854" t="str">
        <f>IF(LEFT(DULIEU!$W348&amp;DULIEU!$M348,LEN('CT131,331'!$M$3))='CT131,331'!$M$3,DULIEU!$X348,"")</f>
        <v/>
      </c>
      <c r="J356" s="855">
        <f>MAX($J$13+SUBTOTAL(9,$H$15:H356)-SUBTOTAL(9,$I$15:I356)-$K$13,0)</f>
        <v>110001</v>
      </c>
      <c r="K356" s="855">
        <f>MAX($K$13+SUBTOTAL(9,$I$15:I356)-SUBTOTAL(9,$H$15:H356)-$J$13,0)</f>
        <v>0</v>
      </c>
      <c r="L356" s="846" t="str">
        <f t="shared" si="6"/>
        <v/>
      </c>
    </row>
    <row r="357" spans="2:12" hidden="1">
      <c r="B357" s="853" t="str">
        <f>IF(OR(LEFT(DULIEU!$V349&amp;DULIEU!$M349,LEN('CT131,331'!$M$3))='CT131,331'!$M$3,LEFT(DULIEU!$W349&amp;DULIEU!$M349,LEN('CT131,331'!$M$3))='CT131,331'!$M$3),DULIEU!D349,"")</f>
        <v/>
      </c>
      <c r="C357" s="853" t="str">
        <f>IF(OR(LEFT(DULIEU!$V349&amp;DULIEU!$M349,LEN('CT131,331'!$M$3))='CT131,331'!$M$3,LEFT(DULIEU!$W349&amp;DULIEU!$M349,LEN('CT131,331'!$M$3))='CT131,331'!$M$3),DULIEU!H349,"")</f>
        <v/>
      </c>
      <c r="D357" s="853" t="str">
        <f>IF(OR(LEFT(DULIEU!$V349&amp;DULIEU!$M349,LEN('CT131,331'!$M$3))='CT131,331'!$M$3,LEFT(DULIEU!$W349&amp;DULIEU!$M349,LEN('CT131,331'!$M$3))='CT131,331'!$M$3),DULIEU!J349,"")</f>
        <v/>
      </c>
      <c r="E357" s="853" t="str">
        <f>IF(OR(LEFT(DULIEU!$V349&amp;DULIEU!$M349,LEN('CT131,331'!$M$3))='CT131,331'!$M$3,LEFT(DULIEU!$W349&amp;DULIEU!$M349,LEN('CT131,331'!$M$3))='CT131,331'!$M$3),DULIEU!E349,"")</f>
        <v/>
      </c>
      <c r="F357" s="1179" t="str">
        <f>IF(OR(LEFT(DULIEU!$V349&amp;DULIEU!$M349,LEN('CT131,331'!$M$3))='CT131,331'!$M$3,LEFT(DULIEU!$W349&amp;DULIEU!$M349,LEN('CT131,331'!$M$3))='CT131,331'!$M$3),DULIEU!O349,"")</f>
        <v/>
      </c>
      <c r="G357" s="853" t="str">
        <f>IF(E357="","",IF(LEFT(DULIEU!$V349&amp;DULIEU!$M349,LEN('CT131,331'!$M$3))='CT131,331'!$M$3,DULIEU!$W349,IF(LEFT(DULIEU!$W349&amp;DULIEU!$M349,LEN('CT131,331'!$M$3))='CT131,331'!$M$3,DULIEU!$V349)))</f>
        <v/>
      </c>
      <c r="H357" s="854" t="str">
        <f>IF(LEFT(DULIEU!$V349&amp;DULIEU!$M349,LEN('CT131,331'!$M$3))='CT131,331'!$M$3,DULIEU!$X349,"")</f>
        <v/>
      </c>
      <c r="I357" s="854" t="str">
        <f>IF(LEFT(DULIEU!$W349&amp;DULIEU!$M349,LEN('CT131,331'!$M$3))='CT131,331'!$M$3,DULIEU!$X349,"")</f>
        <v/>
      </c>
      <c r="J357" s="855">
        <f>MAX($J$13+SUBTOTAL(9,$H$15:H357)-SUBTOTAL(9,$I$15:I357)-$K$13,0)</f>
        <v>110001</v>
      </c>
      <c r="K357" s="855">
        <f>MAX($K$13+SUBTOTAL(9,$I$15:I357)-SUBTOTAL(9,$H$15:H357)-$J$13,0)</f>
        <v>0</v>
      </c>
      <c r="L357" s="846" t="str">
        <f t="shared" si="6"/>
        <v/>
      </c>
    </row>
    <row r="358" spans="2:12" hidden="1">
      <c r="B358" s="853" t="str">
        <f>IF(OR(LEFT(DULIEU!$V350&amp;DULIEU!$M350,LEN('CT131,331'!$M$3))='CT131,331'!$M$3,LEFT(DULIEU!$W350&amp;DULIEU!$M350,LEN('CT131,331'!$M$3))='CT131,331'!$M$3),DULIEU!D350,"")</f>
        <v/>
      </c>
      <c r="C358" s="853" t="str">
        <f>IF(OR(LEFT(DULIEU!$V350&amp;DULIEU!$M350,LEN('CT131,331'!$M$3))='CT131,331'!$M$3,LEFT(DULIEU!$W350&amp;DULIEU!$M350,LEN('CT131,331'!$M$3))='CT131,331'!$M$3),DULIEU!H350,"")</f>
        <v/>
      </c>
      <c r="D358" s="853" t="str">
        <f>IF(OR(LEFT(DULIEU!$V350&amp;DULIEU!$M350,LEN('CT131,331'!$M$3))='CT131,331'!$M$3,LEFT(DULIEU!$W350&amp;DULIEU!$M350,LEN('CT131,331'!$M$3))='CT131,331'!$M$3),DULIEU!J350,"")</f>
        <v/>
      </c>
      <c r="E358" s="853" t="str">
        <f>IF(OR(LEFT(DULIEU!$V350&amp;DULIEU!$M350,LEN('CT131,331'!$M$3))='CT131,331'!$M$3,LEFT(DULIEU!$W350&amp;DULIEU!$M350,LEN('CT131,331'!$M$3))='CT131,331'!$M$3),DULIEU!E350,"")</f>
        <v/>
      </c>
      <c r="F358" s="1179" t="str">
        <f>IF(OR(LEFT(DULIEU!$V350&amp;DULIEU!$M350,LEN('CT131,331'!$M$3))='CT131,331'!$M$3,LEFT(DULIEU!$W350&amp;DULIEU!$M350,LEN('CT131,331'!$M$3))='CT131,331'!$M$3),DULIEU!O350,"")</f>
        <v/>
      </c>
      <c r="G358" s="853" t="str">
        <f>IF(E358="","",IF(LEFT(DULIEU!$V350&amp;DULIEU!$M350,LEN('CT131,331'!$M$3))='CT131,331'!$M$3,DULIEU!$W350,IF(LEFT(DULIEU!$W350&amp;DULIEU!$M350,LEN('CT131,331'!$M$3))='CT131,331'!$M$3,DULIEU!$V350)))</f>
        <v/>
      </c>
      <c r="H358" s="854" t="str">
        <f>IF(LEFT(DULIEU!$V350&amp;DULIEU!$M350,LEN('CT131,331'!$M$3))='CT131,331'!$M$3,DULIEU!$X350,"")</f>
        <v/>
      </c>
      <c r="I358" s="854" t="str">
        <f>IF(LEFT(DULIEU!$W350&amp;DULIEU!$M350,LEN('CT131,331'!$M$3))='CT131,331'!$M$3,DULIEU!$X350,"")</f>
        <v/>
      </c>
      <c r="J358" s="855">
        <f>MAX($J$13+SUBTOTAL(9,$H$15:H358)-SUBTOTAL(9,$I$15:I358)-$K$13,0)</f>
        <v>110001</v>
      </c>
      <c r="K358" s="855">
        <f>MAX($K$13+SUBTOTAL(9,$I$15:I358)-SUBTOTAL(9,$H$15:H358)-$J$13,0)</f>
        <v>0</v>
      </c>
      <c r="L358" s="846" t="str">
        <f t="shared" si="6"/>
        <v/>
      </c>
    </row>
    <row r="359" spans="2:12" hidden="1">
      <c r="B359" s="853" t="str">
        <f>IF(OR(LEFT(DULIEU!$V351&amp;DULIEU!$M351,LEN('CT131,331'!$M$3))='CT131,331'!$M$3,LEFT(DULIEU!$W351&amp;DULIEU!$M351,LEN('CT131,331'!$M$3))='CT131,331'!$M$3),DULIEU!D351,"")</f>
        <v/>
      </c>
      <c r="C359" s="853" t="str">
        <f>IF(OR(LEFT(DULIEU!$V351&amp;DULIEU!$M351,LEN('CT131,331'!$M$3))='CT131,331'!$M$3,LEFT(DULIEU!$W351&amp;DULIEU!$M351,LEN('CT131,331'!$M$3))='CT131,331'!$M$3),DULIEU!H351,"")</f>
        <v/>
      </c>
      <c r="D359" s="853" t="str">
        <f>IF(OR(LEFT(DULIEU!$V351&amp;DULIEU!$M351,LEN('CT131,331'!$M$3))='CT131,331'!$M$3,LEFT(DULIEU!$W351&amp;DULIEU!$M351,LEN('CT131,331'!$M$3))='CT131,331'!$M$3),DULIEU!J351,"")</f>
        <v/>
      </c>
      <c r="E359" s="853" t="str">
        <f>IF(OR(LEFT(DULIEU!$V351&amp;DULIEU!$M351,LEN('CT131,331'!$M$3))='CT131,331'!$M$3,LEFT(DULIEU!$W351&amp;DULIEU!$M351,LEN('CT131,331'!$M$3))='CT131,331'!$M$3),DULIEU!E351,"")</f>
        <v/>
      </c>
      <c r="F359" s="1179" t="str">
        <f>IF(OR(LEFT(DULIEU!$V351&amp;DULIEU!$M351,LEN('CT131,331'!$M$3))='CT131,331'!$M$3,LEFT(DULIEU!$W351&amp;DULIEU!$M351,LEN('CT131,331'!$M$3))='CT131,331'!$M$3),DULIEU!O351,"")</f>
        <v/>
      </c>
      <c r="G359" s="853" t="str">
        <f>IF(E359="","",IF(LEFT(DULIEU!$V351&amp;DULIEU!$M351,LEN('CT131,331'!$M$3))='CT131,331'!$M$3,DULIEU!$W351,IF(LEFT(DULIEU!$W351&amp;DULIEU!$M351,LEN('CT131,331'!$M$3))='CT131,331'!$M$3,DULIEU!$V351)))</f>
        <v/>
      </c>
      <c r="H359" s="854" t="str">
        <f>IF(LEFT(DULIEU!$V351&amp;DULIEU!$M351,LEN('CT131,331'!$M$3))='CT131,331'!$M$3,DULIEU!$X351,"")</f>
        <v/>
      </c>
      <c r="I359" s="854" t="str">
        <f>IF(LEFT(DULIEU!$W351&amp;DULIEU!$M351,LEN('CT131,331'!$M$3))='CT131,331'!$M$3,DULIEU!$X351,"")</f>
        <v/>
      </c>
      <c r="J359" s="855">
        <f>MAX($J$13+SUBTOTAL(9,$H$15:H359)-SUBTOTAL(9,$I$15:I359)-$K$13,0)</f>
        <v>110001</v>
      </c>
      <c r="K359" s="855">
        <f>MAX($K$13+SUBTOTAL(9,$I$15:I359)-SUBTOTAL(9,$H$15:H359)-$J$13,0)</f>
        <v>0</v>
      </c>
      <c r="L359" s="846" t="str">
        <f t="shared" si="6"/>
        <v/>
      </c>
    </row>
    <row r="360" spans="2:12" hidden="1">
      <c r="B360" s="853" t="str">
        <f>IF(OR(LEFT(DULIEU!$V352&amp;DULIEU!$M352,LEN('CT131,331'!$M$3))='CT131,331'!$M$3,LEFT(DULIEU!$W352&amp;DULIEU!$M352,LEN('CT131,331'!$M$3))='CT131,331'!$M$3),DULIEU!D352,"")</f>
        <v/>
      </c>
      <c r="C360" s="853" t="str">
        <f>IF(OR(LEFT(DULIEU!$V352&amp;DULIEU!$M352,LEN('CT131,331'!$M$3))='CT131,331'!$M$3,LEFT(DULIEU!$W352&amp;DULIEU!$M352,LEN('CT131,331'!$M$3))='CT131,331'!$M$3),DULIEU!H352,"")</f>
        <v/>
      </c>
      <c r="D360" s="853" t="str">
        <f>IF(OR(LEFT(DULIEU!$V352&amp;DULIEU!$M352,LEN('CT131,331'!$M$3))='CT131,331'!$M$3,LEFT(DULIEU!$W352&amp;DULIEU!$M352,LEN('CT131,331'!$M$3))='CT131,331'!$M$3),DULIEU!J352,"")</f>
        <v/>
      </c>
      <c r="E360" s="853" t="str">
        <f>IF(OR(LEFT(DULIEU!$V352&amp;DULIEU!$M352,LEN('CT131,331'!$M$3))='CT131,331'!$M$3,LEFT(DULIEU!$W352&amp;DULIEU!$M352,LEN('CT131,331'!$M$3))='CT131,331'!$M$3),DULIEU!E352,"")</f>
        <v/>
      </c>
      <c r="F360" s="1179" t="str">
        <f>IF(OR(LEFT(DULIEU!$V352&amp;DULIEU!$M352,LEN('CT131,331'!$M$3))='CT131,331'!$M$3,LEFT(DULIEU!$W352&amp;DULIEU!$M352,LEN('CT131,331'!$M$3))='CT131,331'!$M$3),DULIEU!O352,"")</f>
        <v/>
      </c>
      <c r="G360" s="853" t="str">
        <f>IF(E360="","",IF(LEFT(DULIEU!$V352&amp;DULIEU!$M352,LEN('CT131,331'!$M$3))='CT131,331'!$M$3,DULIEU!$W352,IF(LEFT(DULIEU!$W352&amp;DULIEU!$M352,LEN('CT131,331'!$M$3))='CT131,331'!$M$3,DULIEU!$V352)))</f>
        <v/>
      </c>
      <c r="H360" s="854" t="str">
        <f>IF(LEFT(DULIEU!$V352&amp;DULIEU!$M352,LEN('CT131,331'!$M$3))='CT131,331'!$M$3,DULIEU!$X352,"")</f>
        <v/>
      </c>
      <c r="I360" s="854" t="str">
        <f>IF(LEFT(DULIEU!$W352&amp;DULIEU!$M352,LEN('CT131,331'!$M$3))='CT131,331'!$M$3,DULIEU!$X352,"")</f>
        <v/>
      </c>
      <c r="J360" s="855">
        <f>MAX($J$13+SUBTOTAL(9,$H$15:H360)-SUBTOTAL(9,$I$15:I360)-$K$13,0)</f>
        <v>110001</v>
      </c>
      <c r="K360" s="855">
        <f>MAX($K$13+SUBTOTAL(9,$I$15:I360)-SUBTOTAL(9,$H$15:H360)-$J$13,0)</f>
        <v>0</v>
      </c>
      <c r="L360" s="846" t="str">
        <f t="shared" si="6"/>
        <v/>
      </c>
    </row>
    <row r="361" spans="2:12" hidden="1">
      <c r="B361" s="853" t="str">
        <f>IF(OR(LEFT(DULIEU!$V353&amp;DULIEU!$M353,LEN('CT131,331'!$M$3))='CT131,331'!$M$3,LEFT(DULIEU!$W353&amp;DULIEU!$M353,LEN('CT131,331'!$M$3))='CT131,331'!$M$3),DULIEU!D353,"")</f>
        <v/>
      </c>
      <c r="C361" s="853" t="str">
        <f>IF(OR(LEFT(DULIEU!$V353&amp;DULIEU!$M353,LEN('CT131,331'!$M$3))='CT131,331'!$M$3,LEFT(DULIEU!$W353&amp;DULIEU!$M353,LEN('CT131,331'!$M$3))='CT131,331'!$M$3),DULIEU!H353,"")</f>
        <v/>
      </c>
      <c r="D361" s="853" t="str">
        <f>IF(OR(LEFT(DULIEU!$V353&amp;DULIEU!$M353,LEN('CT131,331'!$M$3))='CT131,331'!$M$3,LEFT(DULIEU!$W353&amp;DULIEU!$M353,LEN('CT131,331'!$M$3))='CT131,331'!$M$3),DULIEU!J353,"")</f>
        <v/>
      </c>
      <c r="E361" s="853" t="str">
        <f>IF(OR(LEFT(DULIEU!$V353&amp;DULIEU!$M353,LEN('CT131,331'!$M$3))='CT131,331'!$M$3,LEFT(DULIEU!$W353&amp;DULIEU!$M353,LEN('CT131,331'!$M$3))='CT131,331'!$M$3),DULIEU!E353,"")</f>
        <v/>
      </c>
      <c r="F361" s="1179" t="str">
        <f>IF(OR(LEFT(DULIEU!$V353&amp;DULIEU!$M353,LEN('CT131,331'!$M$3))='CT131,331'!$M$3,LEFT(DULIEU!$W353&amp;DULIEU!$M353,LEN('CT131,331'!$M$3))='CT131,331'!$M$3),DULIEU!O353,"")</f>
        <v/>
      </c>
      <c r="G361" s="853" t="str">
        <f>IF(E361="","",IF(LEFT(DULIEU!$V353&amp;DULIEU!$M353,LEN('CT131,331'!$M$3))='CT131,331'!$M$3,DULIEU!$W353,IF(LEFT(DULIEU!$W353&amp;DULIEU!$M353,LEN('CT131,331'!$M$3))='CT131,331'!$M$3,DULIEU!$V353)))</f>
        <v/>
      </c>
      <c r="H361" s="854" t="str">
        <f>IF(LEFT(DULIEU!$V353&amp;DULIEU!$M353,LEN('CT131,331'!$M$3))='CT131,331'!$M$3,DULIEU!$X353,"")</f>
        <v/>
      </c>
      <c r="I361" s="854" t="str">
        <f>IF(LEFT(DULIEU!$W353&amp;DULIEU!$M353,LEN('CT131,331'!$M$3))='CT131,331'!$M$3,DULIEU!$X353,"")</f>
        <v/>
      </c>
      <c r="J361" s="855">
        <f>MAX($J$13+SUBTOTAL(9,$H$15:H361)-SUBTOTAL(9,$I$15:I361)-$K$13,0)</f>
        <v>110001</v>
      </c>
      <c r="K361" s="855">
        <f>MAX($K$13+SUBTOTAL(9,$I$15:I361)-SUBTOTAL(9,$H$15:H361)-$J$13,0)</f>
        <v>0</v>
      </c>
      <c r="L361" s="846" t="str">
        <f t="shared" si="6"/>
        <v/>
      </c>
    </row>
    <row r="362" spans="2:12" hidden="1">
      <c r="B362" s="853" t="str">
        <f>IF(OR(LEFT(DULIEU!$V354&amp;DULIEU!$M354,LEN('CT131,331'!$M$3))='CT131,331'!$M$3,LEFT(DULIEU!$W354&amp;DULIEU!$M354,LEN('CT131,331'!$M$3))='CT131,331'!$M$3),DULIEU!D354,"")</f>
        <v/>
      </c>
      <c r="C362" s="853" t="str">
        <f>IF(OR(LEFT(DULIEU!$V354&amp;DULIEU!$M354,LEN('CT131,331'!$M$3))='CT131,331'!$M$3,LEFT(DULIEU!$W354&amp;DULIEU!$M354,LEN('CT131,331'!$M$3))='CT131,331'!$M$3),DULIEU!H354,"")</f>
        <v/>
      </c>
      <c r="D362" s="853" t="str">
        <f>IF(OR(LEFT(DULIEU!$V354&amp;DULIEU!$M354,LEN('CT131,331'!$M$3))='CT131,331'!$M$3,LEFT(DULIEU!$W354&amp;DULIEU!$M354,LEN('CT131,331'!$M$3))='CT131,331'!$M$3),DULIEU!J354,"")</f>
        <v/>
      </c>
      <c r="E362" s="853" t="str">
        <f>IF(OR(LEFT(DULIEU!$V354&amp;DULIEU!$M354,LEN('CT131,331'!$M$3))='CT131,331'!$M$3,LEFT(DULIEU!$W354&amp;DULIEU!$M354,LEN('CT131,331'!$M$3))='CT131,331'!$M$3),DULIEU!E354,"")</f>
        <v/>
      </c>
      <c r="F362" s="1179" t="str">
        <f>IF(OR(LEFT(DULIEU!$V354&amp;DULIEU!$M354,LEN('CT131,331'!$M$3))='CT131,331'!$M$3,LEFT(DULIEU!$W354&amp;DULIEU!$M354,LEN('CT131,331'!$M$3))='CT131,331'!$M$3),DULIEU!O354,"")</f>
        <v/>
      </c>
      <c r="G362" s="853" t="str">
        <f>IF(E362="","",IF(LEFT(DULIEU!$V354&amp;DULIEU!$M354,LEN('CT131,331'!$M$3))='CT131,331'!$M$3,DULIEU!$W354,IF(LEFT(DULIEU!$W354&amp;DULIEU!$M354,LEN('CT131,331'!$M$3))='CT131,331'!$M$3,DULIEU!$V354)))</f>
        <v/>
      </c>
      <c r="H362" s="854" t="str">
        <f>IF(LEFT(DULIEU!$V354&amp;DULIEU!$M354,LEN('CT131,331'!$M$3))='CT131,331'!$M$3,DULIEU!$X354,"")</f>
        <v/>
      </c>
      <c r="I362" s="854" t="str">
        <f>IF(LEFT(DULIEU!$W354&amp;DULIEU!$M354,LEN('CT131,331'!$M$3))='CT131,331'!$M$3,DULIEU!$X354,"")</f>
        <v/>
      </c>
      <c r="J362" s="855">
        <f>MAX($J$13+SUBTOTAL(9,$H$15:H362)-SUBTOTAL(9,$I$15:I362)-$K$13,0)</f>
        <v>110001</v>
      </c>
      <c r="K362" s="855">
        <f>MAX($K$13+SUBTOTAL(9,$I$15:I362)-SUBTOTAL(9,$H$15:H362)-$J$13,0)</f>
        <v>0</v>
      </c>
      <c r="L362" s="846" t="str">
        <f t="shared" si="6"/>
        <v/>
      </c>
    </row>
    <row r="363" spans="2:12" hidden="1">
      <c r="B363" s="853" t="str">
        <f>IF(OR(LEFT(DULIEU!$V355&amp;DULIEU!$M355,LEN('CT131,331'!$M$3))='CT131,331'!$M$3,LEFT(DULIEU!$W355&amp;DULIEU!$M355,LEN('CT131,331'!$M$3))='CT131,331'!$M$3),DULIEU!D355,"")</f>
        <v/>
      </c>
      <c r="C363" s="853" t="str">
        <f>IF(OR(LEFT(DULIEU!$V355&amp;DULIEU!$M355,LEN('CT131,331'!$M$3))='CT131,331'!$M$3,LEFT(DULIEU!$W355&amp;DULIEU!$M355,LEN('CT131,331'!$M$3))='CT131,331'!$M$3),DULIEU!H355,"")</f>
        <v/>
      </c>
      <c r="D363" s="853" t="str">
        <f>IF(OR(LEFT(DULIEU!$V355&amp;DULIEU!$M355,LEN('CT131,331'!$M$3))='CT131,331'!$M$3,LEFT(DULIEU!$W355&amp;DULIEU!$M355,LEN('CT131,331'!$M$3))='CT131,331'!$M$3),DULIEU!J355,"")</f>
        <v/>
      </c>
      <c r="E363" s="853" t="str">
        <f>IF(OR(LEFT(DULIEU!$V355&amp;DULIEU!$M355,LEN('CT131,331'!$M$3))='CT131,331'!$M$3,LEFT(DULIEU!$W355&amp;DULIEU!$M355,LEN('CT131,331'!$M$3))='CT131,331'!$M$3),DULIEU!E355,"")</f>
        <v/>
      </c>
      <c r="F363" s="1179" t="str">
        <f>IF(OR(LEFT(DULIEU!$V355&amp;DULIEU!$M355,LEN('CT131,331'!$M$3))='CT131,331'!$M$3,LEFT(DULIEU!$W355&amp;DULIEU!$M355,LEN('CT131,331'!$M$3))='CT131,331'!$M$3),DULIEU!O355,"")</f>
        <v/>
      </c>
      <c r="G363" s="853" t="str">
        <f>IF(E363="","",IF(LEFT(DULIEU!$V355&amp;DULIEU!$M355,LEN('CT131,331'!$M$3))='CT131,331'!$M$3,DULIEU!$W355,IF(LEFT(DULIEU!$W355&amp;DULIEU!$M355,LEN('CT131,331'!$M$3))='CT131,331'!$M$3,DULIEU!$V355)))</f>
        <v/>
      </c>
      <c r="H363" s="854" t="str">
        <f>IF(LEFT(DULIEU!$V355&amp;DULIEU!$M355,LEN('CT131,331'!$M$3))='CT131,331'!$M$3,DULIEU!$X355,"")</f>
        <v/>
      </c>
      <c r="I363" s="854" t="str">
        <f>IF(LEFT(DULIEU!$W355&amp;DULIEU!$M355,LEN('CT131,331'!$M$3))='CT131,331'!$M$3,DULIEU!$X355,"")</f>
        <v/>
      </c>
      <c r="J363" s="855">
        <f>MAX($J$13+SUBTOTAL(9,$H$15:H363)-SUBTOTAL(9,$I$15:I363)-$K$13,0)</f>
        <v>110001</v>
      </c>
      <c r="K363" s="855">
        <f>MAX($K$13+SUBTOTAL(9,$I$15:I363)-SUBTOTAL(9,$H$15:H363)-$J$13,0)</f>
        <v>0</v>
      </c>
      <c r="L363" s="846" t="str">
        <f t="shared" si="6"/>
        <v/>
      </c>
    </row>
    <row r="364" spans="2:12" hidden="1">
      <c r="B364" s="853" t="str">
        <f>IF(OR(LEFT(DULIEU!$V356&amp;DULIEU!$M356,LEN('CT131,331'!$M$3))='CT131,331'!$M$3,LEFT(DULIEU!$W356&amp;DULIEU!$M356,LEN('CT131,331'!$M$3))='CT131,331'!$M$3),DULIEU!D356,"")</f>
        <v/>
      </c>
      <c r="C364" s="853" t="str">
        <f>IF(OR(LEFT(DULIEU!$V356&amp;DULIEU!$M356,LEN('CT131,331'!$M$3))='CT131,331'!$M$3,LEFT(DULIEU!$W356&amp;DULIEU!$M356,LEN('CT131,331'!$M$3))='CT131,331'!$M$3),DULIEU!H356,"")</f>
        <v/>
      </c>
      <c r="D364" s="853" t="str">
        <f>IF(OR(LEFT(DULIEU!$V356&amp;DULIEU!$M356,LEN('CT131,331'!$M$3))='CT131,331'!$M$3,LEFT(DULIEU!$W356&amp;DULIEU!$M356,LEN('CT131,331'!$M$3))='CT131,331'!$M$3),DULIEU!J356,"")</f>
        <v/>
      </c>
      <c r="E364" s="853" t="str">
        <f>IF(OR(LEFT(DULIEU!$V356&amp;DULIEU!$M356,LEN('CT131,331'!$M$3))='CT131,331'!$M$3,LEFT(DULIEU!$W356&amp;DULIEU!$M356,LEN('CT131,331'!$M$3))='CT131,331'!$M$3),DULIEU!E356,"")</f>
        <v/>
      </c>
      <c r="F364" s="1179" t="str">
        <f>IF(OR(LEFT(DULIEU!$V356&amp;DULIEU!$M356,LEN('CT131,331'!$M$3))='CT131,331'!$M$3,LEFT(DULIEU!$W356&amp;DULIEU!$M356,LEN('CT131,331'!$M$3))='CT131,331'!$M$3),DULIEU!O356,"")</f>
        <v/>
      </c>
      <c r="G364" s="853" t="str">
        <f>IF(E364="","",IF(LEFT(DULIEU!$V356&amp;DULIEU!$M356,LEN('CT131,331'!$M$3))='CT131,331'!$M$3,DULIEU!$W356,IF(LEFT(DULIEU!$W356&amp;DULIEU!$M356,LEN('CT131,331'!$M$3))='CT131,331'!$M$3,DULIEU!$V356)))</f>
        <v/>
      </c>
      <c r="H364" s="854" t="str">
        <f>IF(LEFT(DULIEU!$V356&amp;DULIEU!$M356,LEN('CT131,331'!$M$3))='CT131,331'!$M$3,DULIEU!$X356,"")</f>
        <v/>
      </c>
      <c r="I364" s="854" t="str">
        <f>IF(LEFT(DULIEU!$W356&amp;DULIEU!$M356,LEN('CT131,331'!$M$3))='CT131,331'!$M$3,DULIEU!$X356,"")</f>
        <v/>
      </c>
      <c r="J364" s="855">
        <f>MAX($J$13+SUBTOTAL(9,$H$15:H364)-SUBTOTAL(9,$I$15:I364)-$K$13,0)</f>
        <v>110001</v>
      </c>
      <c r="K364" s="855">
        <f>MAX($K$13+SUBTOTAL(9,$I$15:I364)-SUBTOTAL(9,$H$15:H364)-$J$13,0)</f>
        <v>0</v>
      </c>
      <c r="L364" s="846" t="str">
        <f t="shared" si="6"/>
        <v/>
      </c>
    </row>
    <row r="365" spans="2:12" hidden="1">
      <c r="B365" s="853" t="str">
        <f>IF(OR(LEFT(DULIEU!$V357&amp;DULIEU!$M357,LEN('CT131,331'!$M$3))='CT131,331'!$M$3,LEFT(DULIEU!$W357&amp;DULIEU!$M357,LEN('CT131,331'!$M$3))='CT131,331'!$M$3),DULIEU!D357,"")</f>
        <v/>
      </c>
      <c r="C365" s="853" t="str">
        <f>IF(OR(LEFT(DULIEU!$V357&amp;DULIEU!$M357,LEN('CT131,331'!$M$3))='CT131,331'!$M$3,LEFT(DULIEU!$W357&amp;DULIEU!$M357,LEN('CT131,331'!$M$3))='CT131,331'!$M$3),DULIEU!H357,"")</f>
        <v/>
      </c>
      <c r="D365" s="853" t="str">
        <f>IF(OR(LEFT(DULIEU!$V357&amp;DULIEU!$M357,LEN('CT131,331'!$M$3))='CT131,331'!$M$3,LEFT(DULIEU!$W357&amp;DULIEU!$M357,LEN('CT131,331'!$M$3))='CT131,331'!$M$3),DULIEU!J357,"")</f>
        <v/>
      </c>
      <c r="E365" s="853" t="str">
        <f>IF(OR(LEFT(DULIEU!$V357&amp;DULIEU!$M357,LEN('CT131,331'!$M$3))='CT131,331'!$M$3,LEFT(DULIEU!$W357&amp;DULIEU!$M357,LEN('CT131,331'!$M$3))='CT131,331'!$M$3),DULIEU!E357,"")</f>
        <v/>
      </c>
      <c r="F365" s="1179" t="str">
        <f>IF(OR(LEFT(DULIEU!$V357&amp;DULIEU!$M357,LEN('CT131,331'!$M$3))='CT131,331'!$M$3,LEFT(DULIEU!$W357&amp;DULIEU!$M357,LEN('CT131,331'!$M$3))='CT131,331'!$M$3),DULIEU!O357,"")</f>
        <v/>
      </c>
      <c r="G365" s="853" t="str">
        <f>IF(E365="","",IF(LEFT(DULIEU!$V357&amp;DULIEU!$M357,LEN('CT131,331'!$M$3))='CT131,331'!$M$3,DULIEU!$W357,IF(LEFT(DULIEU!$W357&amp;DULIEU!$M357,LEN('CT131,331'!$M$3))='CT131,331'!$M$3,DULIEU!$V357)))</f>
        <v/>
      </c>
      <c r="H365" s="854" t="str">
        <f>IF(LEFT(DULIEU!$V357&amp;DULIEU!$M357,LEN('CT131,331'!$M$3))='CT131,331'!$M$3,DULIEU!$X357,"")</f>
        <v/>
      </c>
      <c r="I365" s="854" t="str">
        <f>IF(LEFT(DULIEU!$W357&amp;DULIEU!$M357,LEN('CT131,331'!$M$3))='CT131,331'!$M$3,DULIEU!$X357,"")</f>
        <v/>
      </c>
      <c r="J365" s="855">
        <f>MAX($J$13+SUBTOTAL(9,$H$15:H365)-SUBTOTAL(9,$I$15:I365)-$K$13,0)</f>
        <v>110001</v>
      </c>
      <c r="K365" s="855">
        <f>MAX($K$13+SUBTOTAL(9,$I$15:I365)-SUBTOTAL(9,$H$15:H365)-$J$13,0)</f>
        <v>0</v>
      </c>
      <c r="L365" s="846" t="str">
        <f t="shared" si="6"/>
        <v/>
      </c>
    </row>
    <row r="366" spans="2:12" hidden="1">
      <c r="B366" s="853" t="str">
        <f>IF(OR(LEFT(DULIEU!$V358&amp;DULIEU!$M358,LEN('CT131,331'!$M$3))='CT131,331'!$M$3,LEFT(DULIEU!$W358&amp;DULIEU!$M358,LEN('CT131,331'!$M$3))='CT131,331'!$M$3),DULIEU!D358,"")</f>
        <v/>
      </c>
      <c r="C366" s="853" t="str">
        <f>IF(OR(LEFT(DULIEU!$V358&amp;DULIEU!$M358,LEN('CT131,331'!$M$3))='CT131,331'!$M$3,LEFT(DULIEU!$W358&amp;DULIEU!$M358,LEN('CT131,331'!$M$3))='CT131,331'!$M$3),DULIEU!H358,"")</f>
        <v/>
      </c>
      <c r="D366" s="853" t="str">
        <f>IF(OR(LEFT(DULIEU!$V358&amp;DULIEU!$M358,LEN('CT131,331'!$M$3))='CT131,331'!$M$3,LEFT(DULIEU!$W358&amp;DULIEU!$M358,LEN('CT131,331'!$M$3))='CT131,331'!$M$3),DULIEU!J358,"")</f>
        <v/>
      </c>
      <c r="E366" s="853" t="str">
        <f>IF(OR(LEFT(DULIEU!$V358&amp;DULIEU!$M358,LEN('CT131,331'!$M$3))='CT131,331'!$M$3,LEFT(DULIEU!$W358&amp;DULIEU!$M358,LEN('CT131,331'!$M$3))='CT131,331'!$M$3),DULIEU!E358,"")</f>
        <v/>
      </c>
      <c r="F366" s="1179" t="str">
        <f>IF(OR(LEFT(DULIEU!$V358&amp;DULIEU!$M358,LEN('CT131,331'!$M$3))='CT131,331'!$M$3,LEFT(DULIEU!$W358&amp;DULIEU!$M358,LEN('CT131,331'!$M$3))='CT131,331'!$M$3),DULIEU!O358,"")</f>
        <v/>
      </c>
      <c r="G366" s="853" t="str">
        <f>IF(E366="","",IF(LEFT(DULIEU!$V358&amp;DULIEU!$M358,LEN('CT131,331'!$M$3))='CT131,331'!$M$3,DULIEU!$W358,IF(LEFT(DULIEU!$W358&amp;DULIEU!$M358,LEN('CT131,331'!$M$3))='CT131,331'!$M$3,DULIEU!$V358)))</f>
        <v/>
      </c>
      <c r="H366" s="854" t="str">
        <f>IF(LEFT(DULIEU!$V358&amp;DULIEU!$M358,LEN('CT131,331'!$M$3))='CT131,331'!$M$3,DULIEU!$X358,"")</f>
        <v/>
      </c>
      <c r="I366" s="854" t="str">
        <f>IF(LEFT(DULIEU!$W358&amp;DULIEU!$M358,LEN('CT131,331'!$M$3))='CT131,331'!$M$3,DULIEU!$X358,"")</f>
        <v/>
      </c>
      <c r="J366" s="855">
        <f>MAX($J$13+SUBTOTAL(9,$H$15:H366)-SUBTOTAL(9,$I$15:I366)-$K$13,0)</f>
        <v>110001</v>
      </c>
      <c r="K366" s="855">
        <f>MAX($K$13+SUBTOTAL(9,$I$15:I366)-SUBTOTAL(9,$H$15:H366)-$J$13,0)</f>
        <v>0</v>
      </c>
      <c r="L366" s="846" t="str">
        <f t="shared" si="6"/>
        <v/>
      </c>
    </row>
    <row r="367" spans="2:12" hidden="1">
      <c r="B367" s="853" t="str">
        <f>IF(OR(LEFT(DULIEU!$V359&amp;DULIEU!$M359,LEN('CT131,331'!$M$3))='CT131,331'!$M$3,LEFT(DULIEU!$W359&amp;DULIEU!$M359,LEN('CT131,331'!$M$3))='CT131,331'!$M$3),DULIEU!D359,"")</f>
        <v/>
      </c>
      <c r="C367" s="853" t="str">
        <f>IF(OR(LEFT(DULIEU!$V359&amp;DULIEU!$M359,LEN('CT131,331'!$M$3))='CT131,331'!$M$3,LEFT(DULIEU!$W359&amp;DULIEU!$M359,LEN('CT131,331'!$M$3))='CT131,331'!$M$3),DULIEU!H359,"")</f>
        <v/>
      </c>
      <c r="D367" s="853" t="str">
        <f>IF(OR(LEFT(DULIEU!$V359&amp;DULIEU!$M359,LEN('CT131,331'!$M$3))='CT131,331'!$M$3,LEFT(DULIEU!$W359&amp;DULIEU!$M359,LEN('CT131,331'!$M$3))='CT131,331'!$M$3),DULIEU!J359,"")</f>
        <v/>
      </c>
      <c r="E367" s="853" t="str">
        <f>IF(OR(LEFT(DULIEU!$V359&amp;DULIEU!$M359,LEN('CT131,331'!$M$3))='CT131,331'!$M$3,LEFT(DULIEU!$W359&amp;DULIEU!$M359,LEN('CT131,331'!$M$3))='CT131,331'!$M$3),DULIEU!E359,"")</f>
        <v/>
      </c>
      <c r="F367" s="1179" t="str">
        <f>IF(OR(LEFT(DULIEU!$V359&amp;DULIEU!$M359,LEN('CT131,331'!$M$3))='CT131,331'!$M$3,LEFT(DULIEU!$W359&amp;DULIEU!$M359,LEN('CT131,331'!$M$3))='CT131,331'!$M$3),DULIEU!O359,"")</f>
        <v/>
      </c>
      <c r="G367" s="853" t="str">
        <f>IF(E367="","",IF(LEFT(DULIEU!$V359&amp;DULIEU!$M359,LEN('CT131,331'!$M$3))='CT131,331'!$M$3,DULIEU!$W359,IF(LEFT(DULIEU!$W359&amp;DULIEU!$M359,LEN('CT131,331'!$M$3))='CT131,331'!$M$3,DULIEU!$V359)))</f>
        <v/>
      </c>
      <c r="H367" s="854" t="str">
        <f>IF(LEFT(DULIEU!$V359&amp;DULIEU!$M359,LEN('CT131,331'!$M$3))='CT131,331'!$M$3,DULIEU!$X359,"")</f>
        <v/>
      </c>
      <c r="I367" s="854" t="str">
        <f>IF(LEFT(DULIEU!$W359&amp;DULIEU!$M359,LEN('CT131,331'!$M$3))='CT131,331'!$M$3,DULIEU!$X359,"")</f>
        <v/>
      </c>
      <c r="J367" s="855">
        <f>MAX($J$13+SUBTOTAL(9,$H$15:H367)-SUBTOTAL(9,$I$15:I367)-$K$13,0)</f>
        <v>110001</v>
      </c>
      <c r="K367" s="855">
        <f>MAX($K$13+SUBTOTAL(9,$I$15:I367)-SUBTOTAL(9,$H$15:H367)-$J$13,0)</f>
        <v>0</v>
      </c>
      <c r="L367" s="846" t="str">
        <f t="shared" si="6"/>
        <v/>
      </c>
    </row>
    <row r="368" spans="2:12" hidden="1">
      <c r="B368" s="853" t="str">
        <f>IF(OR(LEFT(DULIEU!$V360&amp;DULIEU!$M360,LEN('CT131,331'!$M$3))='CT131,331'!$M$3,LEFT(DULIEU!$W360&amp;DULIEU!$M360,LEN('CT131,331'!$M$3))='CT131,331'!$M$3),DULIEU!D360,"")</f>
        <v/>
      </c>
      <c r="C368" s="853" t="str">
        <f>IF(OR(LEFT(DULIEU!$V360&amp;DULIEU!$M360,LEN('CT131,331'!$M$3))='CT131,331'!$M$3,LEFT(DULIEU!$W360&amp;DULIEU!$M360,LEN('CT131,331'!$M$3))='CT131,331'!$M$3),DULIEU!H360,"")</f>
        <v/>
      </c>
      <c r="D368" s="853" t="str">
        <f>IF(OR(LEFT(DULIEU!$V360&amp;DULIEU!$M360,LEN('CT131,331'!$M$3))='CT131,331'!$M$3,LEFT(DULIEU!$W360&amp;DULIEU!$M360,LEN('CT131,331'!$M$3))='CT131,331'!$M$3),DULIEU!J360,"")</f>
        <v/>
      </c>
      <c r="E368" s="853" t="str">
        <f>IF(OR(LEFT(DULIEU!$V360&amp;DULIEU!$M360,LEN('CT131,331'!$M$3))='CT131,331'!$M$3,LEFT(DULIEU!$W360&amp;DULIEU!$M360,LEN('CT131,331'!$M$3))='CT131,331'!$M$3),DULIEU!E360,"")</f>
        <v/>
      </c>
      <c r="F368" s="1179" t="str">
        <f>IF(OR(LEFT(DULIEU!$V360&amp;DULIEU!$M360,LEN('CT131,331'!$M$3))='CT131,331'!$M$3,LEFT(DULIEU!$W360&amp;DULIEU!$M360,LEN('CT131,331'!$M$3))='CT131,331'!$M$3),DULIEU!O360,"")</f>
        <v/>
      </c>
      <c r="G368" s="853" t="str">
        <f>IF(E368="","",IF(LEFT(DULIEU!$V360&amp;DULIEU!$M360,LEN('CT131,331'!$M$3))='CT131,331'!$M$3,DULIEU!$W360,IF(LEFT(DULIEU!$W360&amp;DULIEU!$M360,LEN('CT131,331'!$M$3))='CT131,331'!$M$3,DULIEU!$V360)))</f>
        <v/>
      </c>
      <c r="H368" s="854" t="str">
        <f>IF(LEFT(DULIEU!$V360&amp;DULIEU!$M360,LEN('CT131,331'!$M$3))='CT131,331'!$M$3,DULIEU!$X360,"")</f>
        <v/>
      </c>
      <c r="I368" s="854" t="str">
        <f>IF(LEFT(DULIEU!$W360&amp;DULIEU!$M360,LEN('CT131,331'!$M$3))='CT131,331'!$M$3,DULIEU!$X360,"")</f>
        <v/>
      </c>
      <c r="J368" s="855">
        <f>MAX($J$13+SUBTOTAL(9,$H$15:H368)-SUBTOTAL(9,$I$15:I368)-$K$13,0)</f>
        <v>110001</v>
      </c>
      <c r="K368" s="855">
        <f>MAX($K$13+SUBTOTAL(9,$I$15:I368)-SUBTOTAL(9,$H$15:H368)-$J$13,0)</f>
        <v>0</v>
      </c>
      <c r="L368" s="846" t="str">
        <f t="shared" si="6"/>
        <v/>
      </c>
    </row>
    <row r="369" spans="2:12" hidden="1">
      <c r="B369" s="853" t="str">
        <f>IF(OR(LEFT(DULIEU!$V361&amp;DULIEU!$M361,LEN('CT131,331'!$M$3))='CT131,331'!$M$3,LEFT(DULIEU!$W361&amp;DULIEU!$M361,LEN('CT131,331'!$M$3))='CT131,331'!$M$3),DULIEU!D361,"")</f>
        <v/>
      </c>
      <c r="C369" s="853" t="str">
        <f>IF(OR(LEFT(DULIEU!$V361&amp;DULIEU!$M361,LEN('CT131,331'!$M$3))='CT131,331'!$M$3,LEFT(DULIEU!$W361&amp;DULIEU!$M361,LEN('CT131,331'!$M$3))='CT131,331'!$M$3),DULIEU!H361,"")</f>
        <v/>
      </c>
      <c r="D369" s="853" t="str">
        <f>IF(OR(LEFT(DULIEU!$V361&amp;DULIEU!$M361,LEN('CT131,331'!$M$3))='CT131,331'!$M$3,LEFT(DULIEU!$W361&amp;DULIEU!$M361,LEN('CT131,331'!$M$3))='CT131,331'!$M$3),DULIEU!J361,"")</f>
        <v/>
      </c>
      <c r="E369" s="853" t="str">
        <f>IF(OR(LEFT(DULIEU!$V361&amp;DULIEU!$M361,LEN('CT131,331'!$M$3))='CT131,331'!$M$3,LEFT(DULIEU!$W361&amp;DULIEU!$M361,LEN('CT131,331'!$M$3))='CT131,331'!$M$3),DULIEU!E361,"")</f>
        <v/>
      </c>
      <c r="F369" s="1179" t="str">
        <f>IF(OR(LEFT(DULIEU!$V361&amp;DULIEU!$M361,LEN('CT131,331'!$M$3))='CT131,331'!$M$3,LEFT(DULIEU!$W361&amp;DULIEU!$M361,LEN('CT131,331'!$M$3))='CT131,331'!$M$3),DULIEU!O361,"")</f>
        <v/>
      </c>
      <c r="G369" s="853" t="str">
        <f>IF(E369="","",IF(LEFT(DULIEU!$V361&amp;DULIEU!$M361,LEN('CT131,331'!$M$3))='CT131,331'!$M$3,DULIEU!$W361,IF(LEFT(DULIEU!$W361&amp;DULIEU!$M361,LEN('CT131,331'!$M$3))='CT131,331'!$M$3,DULIEU!$V361)))</f>
        <v/>
      </c>
      <c r="H369" s="854" t="str">
        <f>IF(LEFT(DULIEU!$V361&amp;DULIEU!$M361,LEN('CT131,331'!$M$3))='CT131,331'!$M$3,DULIEU!$X361,"")</f>
        <v/>
      </c>
      <c r="I369" s="854" t="str">
        <f>IF(LEFT(DULIEU!$W361&amp;DULIEU!$M361,LEN('CT131,331'!$M$3))='CT131,331'!$M$3,DULIEU!$X361,"")</f>
        <v/>
      </c>
      <c r="J369" s="855">
        <f>MAX($J$13+SUBTOTAL(9,$H$15:H369)-SUBTOTAL(9,$I$15:I369)-$K$13,0)</f>
        <v>110001</v>
      </c>
      <c r="K369" s="855">
        <f>MAX($K$13+SUBTOTAL(9,$I$15:I369)-SUBTOTAL(9,$H$15:H369)-$J$13,0)</f>
        <v>0</v>
      </c>
      <c r="L369" s="846" t="str">
        <f t="shared" si="6"/>
        <v/>
      </c>
    </row>
    <row r="370" spans="2:12" hidden="1">
      <c r="B370" s="853" t="str">
        <f>IF(OR(LEFT(DULIEU!$V362&amp;DULIEU!$M362,LEN('CT131,331'!$M$3))='CT131,331'!$M$3,LEFT(DULIEU!$W362&amp;DULIEU!$M362,LEN('CT131,331'!$M$3))='CT131,331'!$M$3),DULIEU!D362,"")</f>
        <v/>
      </c>
      <c r="C370" s="853" t="str">
        <f>IF(OR(LEFT(DULIEU!$V362&amp;DULIEU!$M362,LEN('CT131,331'!$M$3))='CT131,331'!$M$3,LEFT(DULIEU!$W362&amp;DULIEU!$M362,LEN('CT131,331'!$M$3))='CT131,331'!$M$3),DULIEU!H362,"")</f>
        <v/>
      </c>
      <c r="D370" s="853" t="str">
        <f>IF(OR(LEFT(DULIEU!$V362&amp;DULIEU!$M362,LEN('CT131,331'!$M$3))='CT131,331'!$M$3,LEFT(DULIEU!$W362&amp;DULIEU!$M362,LEN('CT131,331'!$M$3))='CT131,331'!$M$3),DULIEU!J362,"")</f>
        <v/>
      </c>
      <c r="E370" s="853" t="str">
        <f>IF(OR(LEFT(DULIEU!$V362&amp;DULIEU!$M362,LEN('CT131,331'!$M$3))='CT131,331'!$M$3,LEFT(DULIEU!$W362&amp;DULIEU!$M362,LEN('CT131,331'!$M$3))='CT131,331'!$M$3),DULIEU!E362,"")</f>
        <v/>
      </c>
      <c r="F370" s="1179" t="str">
        <f>IF(OR(LEFT(DULIEU!$V362&amp;DULIEU!$M362,LEN('CT131,331'!$M$3))='CT131,331'!$M$3,LEFT(DULIEU!$W362&amp;DULIEU!$M362,LEN('CT131,331'!$M$3))='CT131,331'!$M$3),DULIEU!O362,"")</f>
        <v/>
      </c>
      <c r="G370" s="853" t="str">
        <f>IF(E370="","",IF(LEFT(DULIEU!$V362&amp;DULIEU!$M362,LEN('CT131,331'!$M$3))='CT131,331'!$M$3,DULIEU!$W362,IF(LEFT(DULIEU!$W362&amp;DULIEU!$M362,LEN('CT131,331'!$M$3))='CT131,331'!$M$3,DULIEU!$V362)))</f>
        <v/>
      </c>
      <c r="H370" s="854" t="str">
        <f>IF(LEFT(DULIEU!$V362&amp;DULIEU!$M362,LEN('CT131,331'!$M$3))='CT131,331'!$M$3,DULIEU!$X362,"")</f>
        <v/>
      </c>
      <c r="I370" s="854" t="str">
        <f>IF(LEFT(DULIEU!$W362&amp;DULIEU!$M362,LEN('CT131,331'!$M$3))='CT131,331'!$M$3,DULIEU!$X362,"")</f>
        <v/>
      </c>
      <c r="J370" s="855">
        <f>MAX($J$13+SUBTOTAL(9,$H$15:H370)-SUBTOTAL(9,$I$15:I370)-$K$13,0)</f>
        <v>110001</v>
      </c>
      <c r="K370" s="855">
        <f>MAX($K$13+SUBTOTAL(9,$I$15:I370)-SUBTOTAL(9,$H$15:H370)-$J$13,0)</f>
        <v>0</v>
      </c>
      <c r="L370" s="846" t="str">
        <f t="shared" si="6"/>
        <v/>
      </c>
    </row>
    <row r="371" spans="2:12" hidden="1">
      <c r="B371" s="853" t="str">
        <f>IF(OR(LEFT(DULIEU!$V363&amp;DULIEU!$M363,LEN('CT131,331'!$M$3))='CT131,331'!$M$3,LEFT(DULIEU!$W363&amp;DULIEU!$M363,LEN('CT131,331'!$M$3))='CT131,331'!$M$3),DULIEU!D363,"")</f>
        <v/>
      </c>
      <c r="C371" s="853" t="str">
        <f>IF(OR(LEFT(DULIEU!$V363&amp;DULIEU!$M363,LEN('CT131,331'!$M$3))='CT131,331'!$M$3,LEFT(DULIEU!$W363&amp;DULIEU!$M363,LEN('CT131,331'!$M$3))='CT131,331'!$M$3),DULIEU!H363,"")</f>
        <v/>
      </c>
      <c r="D371" s="853" t="str">
        <f>IF(OR(LEFT(DULIEU!$V363&amp;DULIEU!$M363,LEN('CT131,331'!$M$3))='CT131,331'!$M$3,LEFT(DULIEU!$W363&amp;DULIEU!$M363,LEN('CT131,331'!$M$3))='CT131,331'!$M$3),DULIEU!J363,"")</f>
        <v/>
      </c>
      <c r="E371" s="853" t="str">
        <f>IF(OR(LEFT(DULIEU!$V363&amp;DULIEU!$M363,LEN('CT131,331'!$M$3))='CT131,331'!$M$3,LEFT(DULIEU!$W363&amp;DULIEU!$M363,LEN('CT131,331'!$M$3))='CT131,331'!$M$3),DULIEU!E363,"")</f>
        <v/>
      </c>
      <c r="F371" s="1179" t="str">
        <f>IF(OR(LEFT(DULIEU!$V363&amp;DULIEU!$M363,LEN('CT131,331'!$M$3))='CT131,331'!$M$3,LEFT(DULIEU!$W363&amp;DULIEU!$M363,LEN('CT131,331'!$M$3))='CT131,331'!$M$3),DULIEU!O363,"")</f>
        <v/>
      </c>
      <c r="G371" s="853" t="str">
        <f>IF(E371="","",IF(LEFT(DULIEU!$V363&amp;DULIEU!$M363,LEN('CT131,331'!$M$3))='CT131,331'!$M$3,DULIEU!$W363,IF(LEFT(DULIEU!$W363&amp;DULIEU!$M363,LEN('CT131,331'!$M$3))='CT131,331'!$M$3,DULIEU!$V363)))</f>
        <v/>
      </c>
      <c r="H371" s="854" t="str">
        <f>IF(LEFT(DULIEU!$V363&amp;DULIEU!$M363,LEN('CT131,331'!$M$3))='CT131,331'!$M$3,DULIEU!$X363,"")</f>
        <v/>
      </c>
      <c r="I371" s="854" t="str">
        <f>IF(LEFT(DULIEU!$W363&amp;DULIEU!$M363,LEN('CT131,331'!$M$3))='CT131,331'!$M$3,DULIEU!$X363,"")</f>
        <v/>
      </c>
      <c r="J371" s="855">
        <f>MAX($J$13+SUBTOTAL(9,$H$15:H371)-SUBTOTAL(9,$I$15:I371)-$K$13,0)</f>
        <v>110001</v>
      </c>
      <c r="K371" s="855">
        <f>MAX($K$13+SUBTOTAL(9,$I$15:I371)-SUBTOTAL(9,$H$15:H371)-$J$13,0)</f>
        <v>0</v>
      </c>
      <c r="L371" s="846" t="str">
        <f t="shared" si="6"/>
        <v/>
      </c>
    </row>
    <row r="372" spans="2:12" hidden="1">
      <c r="B372" s="853" t="str">
        <f>IF(OR(LEFT(DULIEU!$V364&amp;DULIEU!$M364,LEN('CT131,331'!$M$3))='CT131,331'!$M$3,LEFT(DULIEU!$W364&amp;DULIEU!$M364,LEN('CT131,331'!$M$3))='CT131,331'!$M$3),DULIEU!D364,"")</f>
        <v/>
      </c>
      <c r="C372" s="853" t="str">
        <f>IF(OR(LEFT(DULIEU!$V364&amp;DULIEU!$M364,LEN('CT131,331'!$M$3))='CT131,331'!$M$3,LEFT(DULIEU!$W364&amp;DULIEU!$M364,LEN('CT131,331'!$M$3))='CT131,331'!$M$3),DULIEU!H364,"")</f>
        <v/>
      </c>
      <c r="D372" s="853" t="str">
        <f>IF(OR(LEFT(DULIEU!$V364&amp;DULIEU!$M364,LEN('CT131,331'!$M$3))='CT131,331'!$M$3,LEFT(DULIEU!$W364&amp;DULIEU!$M364,LEN('CT131,331'!$M$3))='CT131,331'!$M$3),DULIEU!J364,"")</f>
        <v/>
      </c>
      <c r="E372" s="853" t="str">
        <f>IF(OR(LEFT(DULIEU!$V364&amp;DULIEU!$M364,LEN('CT131,331'!$M$3))='CT131,331'!$M$3,LEFT(DULIEU!$W364&amp;DULIEU!$M364,LEN('CT131,331'!$M$3))='CT131,331'!$M$3),DULIEU!E364,"")</f>
        <v/>
      </c>
      <c r="F372" s="1179" t="str">
        <f>IF(OR(LEFT(DULIEU!$V364&amp;DULIEU!$M364,LEN('CT131,331'!$M$3))='CT131,331'!$M$3,LEFT(DULIEU!$W364&amp;DULIEU!$M364,LEN('CT131,331'!$M$3))='CT131,331'!$M$3),DULIEU!O364,"")</f>
        <v/>
      </c>
      <c r="G372" s="853" t="str">
        <f>IF(E372="","",IF(LEFT(DULIEU!$V364&amp;DULIEU!$M364,LEN('CT131,331'!$M$3))='CT131,331'!$M$3,DULIEU!$W364,IF(LEFT(DULIEU!$W364&amp;DULIEU!$M364,LEN('CT131,331'!$M$3))='CT131,331'!$M$3,DULIEU!$V364)))</f>
        <v/>
      </c>
      <c r="H372" s="854" t="str">
        <f>IF(LEFT(DULIEU!$V364&amp;DULIEU!$M364,LEN('CT131,331'!$M$3))='CT131,331'!$M$3,DULIEU!$X364,"")</f>
        <v/>
      </c>
      <c r="I372" s="854" t="str">
        <f>IF(LEFT(DULIEU!$W364&amp;DULIEU!$M364,LEN('CT131,331'!$M$3))='CT131,331'!$M$3,DULIEU!$X364,"")</f>
        <v/>
      </c>
      <c r="J372" s="855">
        <f>MAX($J$13+SUBTOTAL(9,$H$15:H372)-SUBTOTAL(9,$I$15:I372)-$K$13,0)</f>
        <v>110001</v>
      </c>
      <c r="K372" s="855">
        <f>MAX($K$13+SUBTOTAL(9,$I$15:I372)-SUBTOTAL(9,$H$15:H372)-$J$13,0)</f>
        <v>0</v>
      </c>
      <c r="L372" s="846" t="str">
        <f t="shared" si="6"/>
        <v/>
      </c>
    </row>
    <row r="373" spans="2:12" hidden="1">
      <c r="B373" s="853" t="str">
        <f>IF(OR(LEFT(DULIEU!$V365&amp;DULIEU!$M365,LEN('CT131,331'!$M$3))='CT131,331'!$M$3,LEFT(DULIEU!$W365&amp;DULIEU!$M365,LEN('CT131,331'!$M$3))='CT131,331'!$M$3),DULIEU!D365,"")</f>
        <v/>
      </c>
      <c r="C373" s="853" t="str">
        <f>IF(OR(LEFT(DULIEU!$V365&amp;DULIEU!$M365,LEN('CT131,331'!$M$3))='CT131,331'!$M$3,LEFT(DULIEU!$W365&amp;DULIEU!$M365,LEN('CT131,331'!$M$3))='CT131,331'!$M$3),DULIEU!H365,"")</f>
        <v/>
      </c>
      <c r="D373" s="853" t="str">
        <f>IF(OR(LEFT(DULIEU!$V365&amp;DULIEU!$M365,LEN('CT131,331'!$M$3))='CT131,331'!$M$3,LEFT(DULIEU!$W365&amp;DULIEU!$M365,LEN('CT131,331'!$M$3))='CT131,331'!$M$3),DULIEU!J365,"")</f>
        <v/>
      </c>
      <c r="E373" s="853" t="str">
        <f>IF(OR(LEFT(DULIEU!$V365&amp;DULIEU!$M365,LEN('CT131,331'!$M$3))='CT131,331'!$M$3,LEFT(DULIEU!$W365&amp;DULIEU!$M365,LEN('CT131,331'!$M$3))='CT131,331'!$M$3),DULIEU!E365,"")</f>
        <v/>
      </c>
      <c r="F373" s="1179" t="str">
        <f>IF(OR(LEFT(DULIEU!$V365&amp;DULIEU!$M365,LEN('CT131,331'!$M$3))='CT131,331'!$M$3,LEFT(DULIEU!$W365&amp;DULIEU!$M365,LEN('CT131,331'!$M$3))='CT131,331'!$M$3),DULIEU!O365,"")</f>
        <v/>
      </c>
      <c r="G373" s="853" t="str">
        <f>IF(E373="","",IF(LEFT(DULIEU!$V365&amp;DULIEU!$M365,LEN('CT131,331'!$M$3))='CT131,331'!$M$3,DULIEU!$W365,IF(LEFT(DULIEU!$W365&amp;DULIEU!$M365,LEN('CT131,331'!$M$3))='CT131,331'!$M$3,DULIEU!$V365)))</f>
        <v/>
      </c>
      <c r="H373" s="854" t="str">
        <f>IF(LEFT(DULIEU!$V365&amp;DULIEU!$M365,LEN('CT131,331'!$M$3))='CT131,331'!$M$3,DULIEU!$X365,"")</f>
        <v/>
      </c>
      <c r="I373" s="854" t="str">
        <f>IF(LEFT(DULIEU!$W365&amp;DULIEU!$M365,LEN('CT131,331'!$M$3))='CT131,331'!$M$3,DULIEU!$X365,"")</f>
        <v/>
      </c>
      <c r="J373" s="855">
        <f>MAX($J$13+SUBTOTAL(9,$H$15:H373)-SUBTOTAL(9,$I$15:I373)-$K$13,0)</f>
        <v>110001</v>
      </c>
      <c r="K373" s="855">
        <f>MAX($K$13+SUBTOTAL(9,$I$15:I373)-SUBTOTAL(9,$H$15:H373)-$J$13,0)</f>
        <v>0</v>
      </c>
      <c r="L373" s="846" t="str">
        <f t="shared" si="6"/>
        <v/>
      </c>
    </row>
    <row r="374" spans="2:12" hidden="1">
      <c r="B374" s="853" t="str">
        <f>IF(OR(LEFT(DULIEU!$V366&amp;DULIEU!$M366,LEN('CT131,331'!$M$3))='CT131,331'!$M$3,LEFT(DULIEU!$W366&amp;DULIEU!$M366,LEN('CT131,331'!$M$3))='CT131,331'!$M$3),DULIEU!D366,"")</f>
        <v/>
      </c>
      <c r="C374" s="853" t="str">
        <f>IF(OR(LEFT(DULIEU!$V366&amp;DULIEU!$M366,LEN('CT131,331'!$M$3))='CT131,331'!$M$3,LEFT(DULIEU!$W366&amp;DULIEU!$M366,LEN('CT131,331'!$M$3))='CT131,331'!$M$3),DULIEU!H366,"")</f>
        <v/>
      </c>
      <c r="D374" s="853" t="str">
        <f>IF(OR(LEFT(DULIEU!$V366&amp;DULIEU!$M366,LEN('CT131,331'!$M$3))='CT131,331'!$M$3,LEFT(DULIEU!$W366&amp;DULIEU!$M366,LEN('CT131,331'!$M$3))='CT131,331'!$M$3),DULIEU!J366,"")</f>
        <v/>
      </c>
      <c r="E374" s="853" t="str">
        <f>IF(OR(LEFT(DULIEU!$V366&amp;DULIEU!$M366,LEN('CT131,331'!$M$3))='CT131,331'!$M$3,LEFT(DULIEU!$W366&amp;DULIEU!$M366,LEN('CT131,331'!$M$3))='CT131,331'!$M$3),DULIEU!E366,"")</f>
        <v/>
      </c>
      <c r="F374" s="1179" t="str">
        <f>IF(OR(LEFT(DULIEU!$V366&amp;DULIEU!$M366,LEN('CT131,331'!$M$3))='CT131,331'!$M$3,LEFT(DULIEU!$W366&amp;DULIEU!$M366,LEN('CT131,331'!$M$3))='CT131,331'!$M$3),DULIEU!O366,"")</f>
        <v/>
      </c>
      <c r="G374" s="853" t="str">
        <f>IF(E374="","",IF(LEFT(DULIEU!$V366&amp;DULIEU!$M366,LEN('CT131,331'!$M$3))='CT131,331'!$M$3,DULIEU!$W366,IF(LEFT(DULIEU!$W366&amp;DULIEU!$M366,LEN('CT131,331'!$M$3))='CT131,331'!$M$3,DULIEU!$V366)))</f>
        <v/>
      </c>
      <c r="H374" s="854" t="str">
        <f>IF(LEFT(DULIEU!$V366&amp;DULIEU!$M366,LEN('CT131,331'!$M$3))='CT131,331'!$M$3,DULIEU!$X366,"")</f>
        <v/>
      </c>
      <c r="I374" s="854" t="str">
        <f>IF(LEFT(DULIEU!$W366&amp;DULIEU!$M366,LEN('CT131,331'!$M$3))='CT131,331'!$M$3,DULIEU!$X366,"")</f>
        <v/>
      </c>
      <c r="J374" s="855">
        <f>MAX($J$13+SUBTOTAL(9,$H$15:H374)-SUBTOTAL(9,$I$15:I374)-$K$13,0)</f>
        <v>110001</v>
      </c>
      <c r="K374" s="855">
        <f>MAX($K$13+SUBTOTAL(9,$I$15:I374)-SUBTOTAL(9,$H$15:H374)-$J$13,0)</f>
        <v>0</v>
      </c>
      <c r="L374" s="846" t="str">
        <f t="shared" si="6"/>
        <v/>
      </c>
    </row>
    <row r="375" spans="2:12" hidden="1">
      <c r="B375" s="853" t="str">
        <f>IF(OR(LEFT(DULIEU!$V367&amp;DULIEU!$M367,LEN('CT131,331'!$M$3))='CT131,331'!$M$3,LEFT(DULIEU!$W367&amp;DULIEU!$M367,LEN('CT131,331'!$M$3))='CT131,331'!$M$3),DULIEU!D367,"")</f>
        <v/>
      </c>
      <c r="C375" s="853" t="str">
        <f>IF(OR(LEFT(DULIEU!$V367&amp;DULIEU!$M367,LEN('CT131,331'!$M$3))='CT131,331'!$M$3,LEFT(DULIEU!$W367&amp;DULIEU!$M367,LEN('CT131,331'!$M$3))='CT131,331'!$M$3),DULIEU!H367,"")</f>
        <v/>
      </c>
      <c r="D375" s="853" t="str">
        <f>IF(OR(LEFT(DULIEU!$V367&amp;DULIEU!$M367,LEN('CT131,331'!$M$3))='CT131,331'!$M$3,LEFT(DULIEU!$W367&amp;DULIEU!$M367,LEN('CT131,331'!$M$3))='CT131,331'!$M$3),DULIEU!J367,"")</f>
        <v/>
      </c>
      <c r="E375" s="853" t="str">
        <f>IF(OR(LEFT(DULIEU!$V367&amp;DULIEU!$M367,LEN('CT131,331'!$M$3))='CT131,331'!$M$3,LEFT(DULIEU!$W367&amp;DULIEU!$M367,LEN('CT131,331'!$M$3))='CT131,331'!$M$3),DULIEU!E367,"")</f>
        <v/>
      </c>
      <c r="F375" s="1179" t="str">
        <f>IF(OR(LEFT(DULIEU!$V367&amp;DULIEU!$M367,LEN('CT131,331'!$M$3))='CT131,331'!$M$3,LEFT(DULIEU!$W367&amp;DULIEU!$M367,LEN('CT131,331'!$M$3))='CT131,331'!$M$3),DULIEU!O367,"")</f>
        <v/>
      </c>
      <c r="G375" s="853" t="str">
        <f>IF(E375="","",IF(LEFT(DULIEU!$V367&amp;DULIEU!$M367,LEN('CT131,331'!$M$3))='CT131,331'!$M$3,DULIEU!$W367,IF(LEFT(DULIEU!$W367&amp;DULIEU!$M367,LEN('CT131,331'!$M$3))='CT131,331'!$M$3,DULIEU!$V367)))</f>
        <v/>
      </c>
      <c r="H375" s="854" t="str">
        <f>IF(LEFT(DULIEU!$V367&amp;DULIEU!$M367,LEN('CT131,331'!$M$3))='CT131,331'!$M$3,DULIEU!$X367,"")</f>
        <v/>
      </c>
      <c r="I375" s="854" t="str">
        <f>IF(LEFT(DULIEU!$W367&amp;DULIEU!$M367,LEN('CT131,331'!$M$3))='CT131,331'!$M$3,DULIEU!$X367,"")</f>
        <v/>
      </c>
      <c r="J375" s="855">
        <f>MAX($J$13+SUBTOTAL(9,$H$15:H375)-SUBTOTAL(9,$I$15:I375)-$K$13,0)</f>
        <v>110001</v>
      </c>
      <c r="K375" s="855">
        <f>MAX($K$13+SUBTOTAL(9,$I$15:I375)-SUBTOTAL(9,$H$15:H375)-$J$13,0)</f>
        <v>0</v>
      </c>
      <c r="L375" s="846" t="str">
        <f t="shared" si="6"/>
        <v/>
      </c>
    </row>
    <row r="376" spans="2:12" hidden="1">
      <c r="B376" s="853" t="str">
        <f>IF(OR(LEFT(DULIEU!$V368&amp;DULIEU!$M368,LEN('CT131,331'!$M$3))='CT131,331'!$M$3,LEFT(DULIEU!$W368&amp;DULIEU!$M368,LEN('CT131,331'!$M$3))='CT131,331'!$M$3),DULIEU!D368,"")</f>
        <v/>
      </c>
      <c r="C376" s="853" t="str">
        <f>IF(OR(LEFT(DULIEU!$V368&amp;DULIEU!$M368,LEN('CT131,331'!$M$3))='CT131,331'!$M$3,LEFT(DULIEU!$W368&amp;DULIEU!$M368,LEN('CT131,331'!$M$3))='CT131,331'!$M$3),DULIEU!H368,"")</f>
        <v/>
      </c>
      <c r="D376" s="853" t="str">
        <f>IF(OR(LEFT(DULIEU!$V368&amp;DULIEU!$M368,LEN('CT131,331'!$M$3))='CT131,331'!$M$3,LEFT(DULIEU!$W368&amp;DULIEU!$M368,LEN('CT131,331'!$M$3))='CT131,331'!$M$3),DULIEU!J368,"")</f>
        <v/>
      </c>
      <c r="E376" s="853" t="str">
        <f>IF(OR(LEFT(DULIEU!$V368&amp;DULIEU!$M368,LEN('CT131,331'!$M$3))='CT131,331'!$M$3,LEFT(DULIEU!$W368&amp;DULIEU!$M368,LEN('CT131,331'!$M$3))='CT131,331'!$M$3),DULIEU!E368,"")</f>
        <v/>
      </c>
      <c r="F376" s="1179" t="str">
        <f>IF(OR(LEFT(DULIEU!$V368&amp;DULIEU!$M368,LEN('CT131,331'!$M$3))='CT131,331'!$M$3,LEFT(DULIEU!$W368&amp;DULIEU!$M368,LEN('CT131,331'!$M$3))='CT131,331'!$M$3),DULIEU!O368,"")</f>
        <v/>
      </c>
      <c r="G376" s="853" t="str">
        <f>IF(E376="","",IF(LEFT(DULIEU!$V368&amp;DULIEU!$M368,LEN('CT131,331'!$M$3))='CT131,331'!$M$3,DULIEU!$W368,IF(LEFT(DULIEU!$W368&amp;DULIEU!$M368,LEN('CT131,331'!$M$3))='CT131,331'!$M$3,DULIEU!$V368)))</f>
        <v/>
      </c>
      <c r="H376" s="854" t="str">
        <f>IF(LEFT(DULIEU!$V368&amp;DULIEU!$M368,LEN('CT131,331'!$M$3))='CT131,331'!$M$3,DULIEU!$X368,"")</f>
        <v/>
      </c>
      <c r="I376" s="854" t="str">
        <f>IF(LEFT(DULIEU!$W368&amp;DULIEU!$M368,LEN('CT131,331'!$M$3))='CT131,331'!$M$3,DULIEU!$X368,"")</f>
        <v/>
      </c>
      <c r="J376" s="855">
        <f>MAX($J$13+SUBTOTAL(9,$H$15:H376)-SUBTOTAL(9,$I$15:I376)-$K$13,0)</f>
        <v>110001</v>
      </c>
      <c r="K376" s="855">
        <f>MAX($K$13+SUBTOTAL(9,$I$15:I376)-SUBTOTAL(9,$H$15:H376)-$J$13,0)</f>
        <v>0</v>
      </c>
      <c r="L376" s="846" t="str">
        <f t="shared" si="6"/>
        <v/>
      </c>
    </row>
    <row r="377" spans="2:12" hidden="1">
      <c r="B377" s="853" t="str">
        <f>IF(OR(LEFT(DULIEU!$V369&amp;DULIEU!$M369,LEN('CT131,331'!$M$3))='CT131,331'!$M$3,LEFT(DULIEU!$W369&amp;DULIEU!$M369,LEN('CT131,331'!$M$3))='CT131,331'!$M$3),DULIEU!D369,"")</f>
        <v/>
      </c>
      <c r="C377" s="853" t="str">
        <f>IF(OR(LEFT(DULIEU!$V369&amp;DULIEU!$M369,LEN('CT131,331'!$M$3))='CT131,331'!$M$3,LEFT(DULIEU!$W369&amp;DULIEU!$M369,LEN('CT131,331'!$M$3))='CT131,331'!$M$3),DULIEU!H369,"")</f>
        <v/>
      </c>
      <c r="D377" s="853" t="str">
        <f>IF(OR(LEFT(DULIEU!$V369&amp;DULIEU!$M369,LEN('CT131,331'!$M$3))='CT131,331'!$M$3,LEFT(DULIEU!$W369&amp;DULIEU!$M369,LEN('CT131,331'!$M$3))='CT131,331'!$M$3),DULIEU!J369,"")</f>
        <v/>
      </c>
      <c r="E377" s="853" t="str">
        <f>IF(OR(LEFT(DULIEU!$V369&amp;DULIEU!$M369,LEN('CT131,331'!$M$3))='CT131,331'!$M$3,LEFT(DULIEU!$W369&amp;DULIEU!$M369,LEN('CT131,331'!$M$3))='CT131,331'!$M$3),DULIEU!E369,"")</f>
        <v/>
      </c>
      <c r="F377" s="1179" t="str">
        <f>IF(OR(LEFT(DULIEU!$V369&amp;DULIEU!$M369,LEN('CT131,331'!$M$3))='CT131,331'!$M$3,LEFT(DULIEU!$W369&amp;DULIEU!$M369,LEN('CT131,331'!$M$3))='CT131,331'!$M$3),DULIEU!O369,"")</f>
        <v/>
      </c>
      <c r="G377" s="853" t="str">
        <f>IF(E377="","",IF(LEFT(DULIEU!$V369&amp;DULIEU!$M369,LEN('CT131,331'!$M$3))='CT131,331'!$M$3,DULIEU!$W369,IF(LEFT(DULIEU!$W369&amp;DULIEU!$M369,LEN('CT131,331'!$M$3))='CT131,331'!$M$3,DULIEU!$V369)))</f>
        <v/>
      </c>
      <c r="H377" s="854" t="str">
        <f>IF(LEFT(DULIEU!$V369&amp;DULIEU!$M369,LEN('CT131,331'!$M$3))='CT131,331'!$M$3,DULIEU!$X369,"")</f>
        <v/>
      </c>
      <c r="I377" s="854" t="str">
        <f>IF(LEFT(DULIEU!$W369&amp;DULIEU!$M369,LEN('CT131,331'!$M$3))='CT131,331'!$M$3,DULIEU!$X369,"")</f>
        <v/>
      </c>
      <c r="J377" s="855">
        <f>MAX($J$13+SUBTOTAL(9,$H$15:H377)-SUBTOTAL(9,$I$15:I377)-$K$13,0)</f>
        <v>110001</v>
      </c>
      <c r="K377" s="855">
        <f>MAX($K$13+SUBTOTAL(9,$I$15:I377)-SUBTOTAL(9,$H$15:H377)-$J$13,0)</f>
        <v>0</v>
      </c>
      <c r="L377" s="846" t="str">
        <f t="shared" si="6"/>
        <v/>
      </c>
    </row>
    <row r="378" spans="2:12" hidden="1">
      <c r="B378" s="853" t="str">
        <f>IF(OR(LEFT(DULIEU!$V370&amp;DULIEU!$M370,LEN('CT131,331'!$M$3))='CT131,331'!$M$3,LEFT(DULIEU!$W370&amp;DULIEU!$M370,LEN('CT131,331'!$M$3))='CT131,331'!$M$3),DULIEU!D370,"")</f>
        <v/>
      </c>
      <c r="C378" s="853" t="str">
        <f>IF(OR(LEFT(DULIEU!$V370&amp;DULIEU!$M370,LEN('CT131,331'!$M$3))='CT131,331'!$M$3,LEFT(DULIEU!$W370&amp;DULIEU!$M370,LEN('CT131,331'!$M$3))='CT131,331'!$M$3),DULIEU!H370,"")</f>
        <v/>
      </c>
      <c r="D378" s="853" t="str">
        <f>IF(OR(LEFT(DULIEU!$V370&amp;DULIEU!$M370,LEN('CT131,331'!$M$3))='CT131,331'!$M$3,LEFT(DULIEU!$W370&amp;DULIEU!$M370,LEN('CT131,331'!$M$3))='CT131,331'!$M$3),DULIEU!J370,"")</f>
        <v/>
      </c>
      <c r="E378" s="853" t="str">
        <f>IF(OR(LEFT(DULIEU!$V370&amp;DULIEU!$M370,LEN('CT131,331'!$M$3))='CT131,331'!$M$3,LEFT(DULIEU!$W370&amp;DULIEU!$M370,LEN('CT131,331'!$M$3))='CT131,331'!$M$3),DULIEU!E370,"")</f>
        <v/>
      </c>
      <c r="F378" s="1179" t="str">
        <f>IF(OR(LEFT(DULIEU!$V370&amp;DULIEU!$M370,LEN('CT131,331'!$M$3))='CT131,331'!$M$3,LEFT(DULIEU!$W370&amp;DULIEU!$M370,LEN('CT131,331'!$M$3))='CT131,331'!$M$3),DULIEU!O370,"")</f>
        <v/>
      </c>
      <c r="G378" s="853" t="str">
        <f>IF(E378="","",IF(LEFT(DULIEU!$V370&amp;DULIEU!$M370,LEN('CT131,331'!$M$3))='CT131,331'!$M$3,DULIEU!$W370,IF(LEFT(DULIEU!$W370&amp;DULIEU!$M370,LEN('CT131,331'!$M$3))='CT131,331'!$M$3,DULIEU!$V370)))</f>
        <v/>
      </c>
      <c r="H378" s="854" t="str">
        <f>IF(LEFT(DULIEU!$V370&amp;DULIEU!$M370,LEN('CT131,331'!$M$3))='CT131,331'!$M$3,DULIEU!$X370,"")</f>
        <v/>
      </c>
      <c r="I378" s="854" t="str">
        <f>IF(LEFT(DULIEU!$W370&amp;DULIEU!$M370,LEN('CT131,331'!$M$3))='CT131,331'!$M$3,DULIEU!$X370,"")</f>
        <v/>
      </c>
      <c r="J378" s="855">
        <f>MAX($J$13+SUBTOTAL(9,$H$15:H378)-SUBTOTAL(9,$I$15:I378)-$K$13,0)</f>
        <v>110001</v>
      </c>
      <c r="K378" s="855">
        <f>MAX($K$13+SUBTOTAL(9,$I$15:I378)-SUBTOTAL(9,$H$15:H378)-$J$13,0)</f>
        <v>0</v>
      </c>
      <c r="L378" s="846" t="str">
        <f t="shared" si="6"/>
        <v/>
      </c>
    </row>
    <row r="379" spans="2:12" hidden="1">
      <c r="B379" s="853" t="str">
        <f>IF(OR(LEFT(DULIEU!$V371&amp;DULIEU!$M371,LEN('CT131,331'!$M$3))='CT131,331'!$M$3,LEFT(DULIEU!$W371&amp;DULIEU!$M371,LEN('CT131,331'!$M$3))='CT131,331'!$M$3),DULIEU!D371,"")</f>
        <v/>
      </c>
      <c r="C379" s="853" t="str">
        <f>IF(OR(LEFT(DULIEU!$V371&amp;DULIEU!$M371,LEN('CT131,331'!$M$3))='CT131,331'!$M$3,LEFT(DULIEU!$W371&amp;DULIEU!$M371,LEN('CT131,331'!$M$3))='CT131,331'!$M$3),DULIEU!H371,"")</f>
        <v/>
      </c>
      <c r="D379" s="853" t="str">
        <f>IF(OR(LEFT(DULIEU!$V371&amp;DULIEU!$M371,LEN('CT131,331'!$M$3))='CT131,331'!$M$3,LEFT(DULIEU!$W371&amp;DULIEU!$M371,LEN('CT131,331'!$M$3))='CT131,331'!$M$3),DULIEU!J371,"")</f>
        <v/>
      </c>
      <c r="E379" s="853" t="str">
        <f>IF(OR(LEFT(DULIEU!$V371&amp;DULIEU!$M371,LEN('CT131,331'!$M$3))='CT131,331'!$M$3,LEFT(DULIEU!$W371&amp;DULIEU!$M371,LEN('CT131,331'!$M$3))='CT131,331'!$M$3),DULIEU!E371,"")</f>
        <v/>
      </c>
      <c r="F379" s="1179" t="str">
        <f>IF(OR(LEFT(DULIEU!$V371&amp;DULIEU!$M371,LEN('CT131,331'!$M$3))='CT131,331'!$M$3,LEFT(DULIEU!$W371&amp;DULIEU!$M371,LEN('CT131,331'!$M$3))='CT131,331'!$M$3),DULIEU!O371,"")</f>
        <v/>
      </c>
      <c r="G379" s="853" t="str">
        <f>IF(E379="","",IF(LEFT(DULIEU!$V371&amp;DULIEU!$M371,LEN('CT131,331'!$M$3))='CT131,331'!$M$3,DULIEU!$W371,IF(LEFT(DULIEU!$W371&amp;DULIEU!$M371,LEN('CT131,331'!$M$3))='CT131,331'!$M$3,DULIEU!$V371)))</f>
        <v/>
      </c>
      <c r="H379" s="854" t="str">
        <f>IF(LEFT(DULIEU!$V371&amp;DULIEU!$M371,LEN('CT131,331'!$M$3))='CT131,331'!$M$3,DULIEU!$X371,"")</f>
        <v/>
      </c>
      <c r="I379" s="854" t="str">
        <f>IF(LEFT(DULIEU!$W371&amp;DULIEU!$M371,LEN('CT131,331'!$M$3))='CT131,331'!$M$3,DULIEU!$X371,"")</f>
        <v/>
      </c>
      <c r="J379" s="855">
        <f>MAX($J$13+SUBTOTAL(9,$H$15:H379)-SUBTOTAL(9,$I$15:I379)-$K$13,0)</f>
        <v>110001</v>
      </c>
      <c r="K379" s="855">
        <f>MAX($K$13+SUBTOTAL(9,$I$15:I379)-SUBTOTAL(9,$H$15:H379)-$J$13,0)</f>
        <v>0</v>
      </c>
      <c r="L379" s="846" t="str">
        <f t="shared" si="6"/>
        <v/>
      </c>
    </row>
    <row r="380" spans="2:12" hidden="1">
      <c r="B380" s="853" t="str">
        <f>IF(OR(LEFT(DULIEU!$V372&amp;DULIEU!$M372,LEN('CT131,331'!$M$3))='CT131,331'!$M$3,LEFT(DULIEU!$W372&amp;DULIEU!$M372,LEN('CT131,331'!$M$3))='CT131,331'!$M$3),DULIEU!D372,"")</f>
        <v/>
      </c>
      <c r="C380" s="853" t="str">
        <f>IF(OR(LEFT(DULIEU!$V372&amp;DULIEU!$M372,LEN('CT131,331'!$M$3))='CT131,331'!$M$3,LEFT(DULIEU!$W372&amp;DULIEU!$M372,LEN('CT131,331'!$M$3))='CT131,331'!$M$3),DULIEU!H372,"")</f>
        <v/>
      </c>
      <c r="D380" s="853" t="str">
        <f>IF(OR(LEFT(DULIEU!$V372&amp;DULIEU!$M372,LEN('CT131,331'!$M$3))='CT131,331'!$M$3,LEFT(DULIEU!$W372&amp;DULIEU!$M372,LEN('CT131,331'!$M$3))='CT131,331'!$M$3),DULIEU!J372,"")</f>
        <v/>
      </c>
      <c r="E380" s="853" t="str">
        <f>IF(OR(LEFT(DULIEU!$V372&amp;DULIEU!$M372,LEN('CT131,331'!$M$3))='CT131,331'!$M$3,LEFT(DULIEU!$W372&amp;DULIEU!$M372,LEN('CT131,331'!$M$3))='CT131,331'!$M$3),DULIEU!E372,"")</f>
        <v/>
      </c>
      <c r="F380" s="1179" t="str">
        <f>IF(OR(LEFT(DULIEU!$V372&amp;DULIEU!$M372,LEN('CT131,331'!$M$3))='CT131,331'!$M$3,LEFT(DULIEU!$W372&amp;DULIEU!$M372,LEN('CT131,331'!$M$3))='CT131,331'!$M$3),DULIEU!O372,"")</f>
        <v/>
      </c>
      <c r="G380" s="853" t="str">
        <f>IF(E380="","",IF(LEFT(DULIEU!$V372&amp;DULIEU!$M372,LEN('CT131,331'!$M$3))='CT131,331'!$M$3,DULIEU!$W372,IF(LEFT(DULIEU!$W372&amp;DULIEU!$M372,LEN('CT131,331'!$M$3))='CT131,331'!$M$3,DULIEU!$V372)))</f>
        <v/>
      </c>
      <c r="H380" s="854" t="str">
        <f>IF(LEFT(DULIEU!$V372&amp;DULIEU!$M372,LEN('CT131,331'!$M$3))='CT131,331'!$M$3,DULIEU!$X372,"")</f>
        <v/>
      </c>
      <c r="I380" s="854" t="str">
        <f>IF(LEFT(DULIEU!$W372&amp;DULIEU!$M372,LEN('CT131,331'!$M$3))='CT131,331'!$M$3,DULIEU!$X372,"")</f>
        <v/>
      </c>
      <c r="J380" s="855">
        <f>MAX($J$13+SUBTOTAL(9,$H$15:H380)-SUBTOTAL(9,$I$15:I380)-$K$13,0)</f>
        <v>110001</v>
      </c>
      <c r="K380" s="855">
        <f>MAX($K$13+SUBTOTAL(9,$I$15:I380)-SUBTOTAL(9,$H$15:H380)-$J$13,0)</f>
        <v>0</v>
      </c>
      <c r="L380" s="846" t="str">
        <f t="shared" si="6"/>
        <v/>
      </c>
    </row>
    <row r="381" spans="2:12" hidden="1">
      <c r="B381" s="853" t="str">
        <f>IF(OR(LEFT(DULIEU!$V373&amp;DULIEU!$M373,LEN('CT131,331'!$M$3))='CT131,331'!$M$3,LEFT(DULIEU!$W373&amp;DULIEU!$M373,LEN('CT131,331'!$M$3))='CT131,331'!$M$3),DULIEU!D373,"")</f>
        <v/>
      </c>
      <c r="C381" s="853" t="str">
        <f>IF(OR(LEFT(DULIEU!$V373&amp;DULIEU!$M373,LEN('CT131,331'!$M$3))='CT131,331'!$M$3,LEFT(DULIEU!$W373&amp;DULIEU!$M373,LEN('CT131,331'!$M$3))='CT131,331'!$M$3),DULIEU!H373,"")</f>
        <v/>
      </c>
      <c r="D381" s="853" t="str">
        <f>IF(OR(LEFT(DULIEU!$V373&amp;DULIEU!$M373,LEN('CT131,331'!$M$3))='CT131,331'!$M$3,LEFT(DULIEU!$W373&amp;DULIEU!$M373,LEN('CT131,331'!$M$3))='CT131,331'!$M$3),DULIEU!J373,"")</f>
        <v/>
      </c>
      <c r="E381" s="853" t="str">
        <f>IF(OR(LEFT(DULIEU!$V373&amp;DULIEU!$M373,LEN('CT131,331'!$M$3))='CT131,331'!$M$3,LEFT(DULIEU!$W373&amp;DULIEU!$M373,LEN('CT131,331'!$M$3))='CT131,331'!$M$3),DULIEU!E373,"")</f>
        <v/>
      </c>
      <c r="F381" s="1179" t="str">
        <f>IF(OR(LEFT(DULIEU!$V373&amp;DULIEU!$M373,LEN('CT131,331'!$M$3))='CT131,331'!$M$3,LEFT(DULIEU!$W373&amp;DULIEU!$M373,LEN('CT131,331'!$M$3))='CT131,331'!$M$3),DULIEU!O373,"")</f>
        <v/>
      </c>
      <c r="G381" s="853" t="str">
        <f>IF(E381="","",IF(LEFT(DULIEU!$V373&amp;DULIEU!$M373,LEN('CT131,331'!$M$3))='CT131,331'!$M$3,DULIEU!$W373,IF(LEFT(DULIEU!$W373&amp;DULIEU!$M373,LEN('CT131,331'!$M$3))='CT131,331'!$M$3,DULIEU!$V373)))</f>
        <v/>
      </c>
      <c r="H381" s="854" t="str">
        <f>IF(LEFT(DULIEU!$V373&amp;DULIEU!$M373,LEN('CT131,331'!$M$3))='CT131,331'!$M$3,DULIEU!$X373,"")</f>
        <v/>
      </c>
      <c r="I381" s="854" t="str">
        <f>IF(LEFT(DULIEU!$W373&amp;DULIEU!$M373,LEN('CT131,331'!$M$3))='CT131,331'!$M$3,DULIEU!$X373,"")</f>
        <v/>
      </c>
      <c r="J381" s="855">
        <f>MAX($J$13+SUBTOTAL(9,$H$15:H381)-SUBTOTAL(9,$I$15:I381)-$K$13,0)</f>
        <v>110001</v>
      </c>
      <c r="K381" s="855">
        <f>MAX($K$13+SUBTOTAL(9,$I$15:I381)-SUBTOTAL(9,$H$15:H381)-$J$13,0)</f>
        <v>0</v>
      </c>
      <c r="L381" s="846" t="str">
        <f t="shared" si="6"/>
        <v/>
      </c>
    </row>
    <row r="382" spans="2:12" hidden="1">
      <c r="B382" s="853" t="str">
        <f>IF(OR(LEFT(DULIEU!$V374&amp;DULIEU!$M374,LEN('CT131,331'!$M$3))='CT131,331'!$M$3,LEFT(DULIEU!$W374&amp;DULIEU!$M374,LEN('CT131,331'!$M$3))='CT131,331'!$M$3),DULIEU!D374,"")</f>
        <v/>
      </c>
      <c r="C382" s="853" t="str">
        <f>IF(OR(LEFT(DULIEU!$V374&amp;DULIEU!$M374,LEN('CT131,331'!$M$3))='CT131,331'!$M$3,LEFT(DULIEU!$W374&amp;DULIEU!$M374,LEN('CT131,331'!$M$3))='CT131,331'!$M$3),DULIEU!H374,"")</f>
        <v/>
      </c>
      <c r="D382" s="853" t="str">
        <f>IF(OR(LEFT(DULIEU!$V374&amp;DULIEU!$M374,LEN('CT131,331'!$M$3))='CT131,331'!$M$3,LEFT(DULIEU!$W374&amp;DULIEU!$M374,LEN('CT131,331'!$M$3))='CT131,331'!$M$3),DULIEU!J374,"")</f>
        <v/>
      </c>
      <c r="E382" s="853" t="str">
        <f>IF(OR(LEFT(DULIEU!$V374&amp;DULIEU!$M374,LEN('CT131,331'!$M$3))='CT131,331'!$M$3,LEFT(DULIEU!$W374&amp;DULIEU!$M374,LEN('CT131,331'!$M$3))='CT131,331'!$M$3),DULIEU!E374,"")</f>
        <v/>
      </c>
      <c r="F382" s="1179" t="str">
        <f>IF(OR(LEFT(DULIEU!$V374&amp;DULIEU!$M374,LEN('CT131,331'!$M$3))='CT131,331'!$M$3,LEFT(DULIEU!$W374&amp;DULIEU!$M374,LEN('CT131,331'!$M$3))='CT131,331'!$M$3),DULIEU!O374,"")</f>
        <v/>
      </c>
      <c r="G382" s="853" t="str">
        <f>IF(E382="","",IF(LEFT(DULIEU!$V374&amp;DULIEU!$M374,LEN('CT131,331'!$M$3))='CT131,331'!$M$3,DULIEU!$W374,IF(LEFT(DULIEU!$W374&amp;DULIEU!$M374,LEN('CT131,331'!$M$3))='CT131,331'!$M$3,DULIEU!$V374)))</f>
        <v/>
      </c>
      <c r="H382" s="854" t="str">
        <f>IF(LEFT(DULIEU!$V374&amp;DULIEU!$M374,LEN('CT131,331'!$M$3))='CT131,331'!$M$3,DULIEU!$X374,"")</f>
        <v/>
      </c>
      <c r="I382" s="854" t="str">
        <f>IF(LEFT(DULIEU!$W374&amp;DULIEU!$M374,LEN('CT131,331'!$M$3))='CT131,331'!$M$3,DULIEU!$X374,"")</f>
        <v/>
      </c>
      <c r="J382" s="855">
        <f>MAX($J$13+SUBTOTAL(9,$H$15:H382)-SUBTOTAL(9,$I$15:I382)-$K$13,0)</f>
        <v>110001</v>
      </c>
      <c r="K382" s="855">
        <f>MAX($K$13+SUBTOTAL(9,$I$15:I382)-SUBTOTAL(9,$H$15:H382)-$J$13,0)</f>
        <v>0</v>
      </c>
      <c r="L382" s="846" t="str">
        <f t="shared" si="6"/>
        <v/>
      </c>
    </row>
    <row r="383" spans="2:12" hidden="1">
      <c r="B383" s="853" t="str">
        <f>IF(OR(LEFT(DULIEU!$V375&amp;DULIEU!$M375,LEN('CT131,331'!$M$3))='CT131,331'!$M$3,LEFT(DULIEU!$W375&amp;DULIEU!$M375,LEN('CT131,331'!$M$3))='CT131,331'!$M$3),DULIEU!D375,"")</f>
        <v/>
      </c>
      <c r="C383" s="853" t="str">
        <f>IF(OR(LEFT(DULIEU!$V375&amp;DULIEU!$M375,LEN('CT131,331'!$M$3))='CT131,331'!$M$3,LEFT(DULIEU!$W375&amp;DULIEU!$M375,LEN('CT131,331'!$M$3))='CT131,331'!$M$3),DULIEU!H375,"")</f>
        <v/>
      </c>
      <c r="D383" s="853" t="str">
        <f>IF(OR(LEFT(DULIEU!$V375&amp;DULIEU!$M375,LEN('CT131,331'!$M$3))='CT131,331'!$M$3,LEFT(DULIEU!$W375&amp;DULIEU!$M375,LEN('CT131,331'!$M$3))='CT131,331'!$M$3),DULIEU!J375,"")</f>
        <v/>
      </c>
      <c r="E383" s="853" t="str">
        <f>IF(OR(LEFT(DULIEU!$V375&amp;DULIEU!$M375,LEN('CT131,331'!$M$3))='CT131,331'!$M$3,LEFT(DULIEU!$W375&amp;DULIEU!$M375,LEN('CT131,331'!$M$3))='CT131,331'!$M$3),DULIEU!E375,"")</f>
        <v/>
      </c>
      <c r="F383" s="1179" t="str">
        <f>IF(OR(LEFT(DULIEU!$V375&amp;DULIEU!$M375,LEN('CT131,331'!$M$3))='CT131,331'!$M$3,LEFT(DULIEU!$W375&amp;DULIEU!$M375,LEN('CT131,331'!$M$3))='CT131,331'!$M$3),DULIEU!O375,"")</f>
        <v/>
      </c>
      <c r="G383" s="853" t="str">
        <f>IF(E383="","",IF(LEFT(DULIEU!$V375&amp;DULIEU!$M375,LEN('CT131,331'!$M$3))='CT131,331'!$M$3,DULIEU!$W375,IF(LEFT(DULIEU!$W375&amp;DULIEU!$M375,LEN('CT131,331'!$M$3))='CT131,331'!$M$3,DULIEU!$V375)))</f>
        <v/>
      </c>
      <c r="H383" s="854" t="str">
        <f>IF(LEFT(DULIEU!$V375&amp;DULIEU!$M375,LEN('CT131,331'!$M$3))='CT131,331'!$M$3,DULIEU!$X375,"")</f>
        <v/>
      </c>
      <c r="I383" s="854" t="str">
        <f>IF(LEFT(DULIEU!$W375&amp;DULIEU!$M375,LEN('CT131,331'!$M$3))='CT131,331'!$M$3,DULIEU!$X375,"")</f>
        <v/>
      </c>
      <c r="J383" s="855">
        <f>MAX($J$13+SUBTOTAL(9,$H$15:H383)-SUBTOTAL(9,$I$15:I383)-$K$13,0)</f>
        <v>110001</v>
      </c>
      <c r="K383" s="855">
        <f>MAX($K$13+SUBTOTAL(9,$I$15:I383)-SUBTOTAL(9,$H$15:H383)-$J$13,0)</f>
        <v>0</v>
      </c>
      <c r="L383" s="846" t="str">
        <f t="shared" si="6"/>
        <v/>
      </c>
    </row>
    <row r="384" spans="2:12" hidden="1">
      <c r="B384" s="853" t="str">
        <f>IF(OR(LEFT(DULIEU!$V376&amp;DULIEU!$M376,LEN('CT131,331'!$M$3))='CT131,331'!$M$3,LEFT(DULIEU!$W376&amp;DULIEU!$M376,LEN('CT131,331'!$M$3))='CT131,331'!$M$3),DULIEU!D376,"")</f>
        <v/>
      </c>
      <c r="C384" s="853" t="str">
        <f>IF(OR(LEFT(DULIEU!$V376&amp;DULIEU!$M376,LEN('CT131,331'!$M$3))='CT131,331'!$M$3,LEFT(DULIEU!$W376&amp;DULIEU!$M376,LEN('CT131,331'!$M$3))='CT131,331'!$M$3),DULIEU!H376,"")</f>
        <v/>
      </c>
      <c r="D384" s="853" t="str">
        <f>IF(OR(LEFT(DULIEU!$V376&amp;DULIEU!$M376,LEN('CT131,331'!$M$3))='CT131,331'!$M$3,LEFT(DULIEU!$W376&amp;DULIEU!$M376,LEN('CT131,331'!$M$3))='CT131,331'!$M$3),DULIEU!J376,"")</f>
        <v/>
      </c>
      <c r="E384" s="853" t="str">
        <f>IF(OR(LEFT(DULIEU!$V376&amp;DULIEU!$M376,LEN('CT131,331'!$M$3))='CT131,331'!$M$3,LEFT(DULIEU!$W376&amp;DULIEU!$M376,LEN('CT131,331'!$M$3))='CT131,331'!$M$3),DULIEU!E376,"")</f>
        <v/>
      </c>
      <c r="F384" s="1179" t="str">
        <f>IF(OR(LEFT(DULIEU!$V376&amp;DULIEU!$M376,LEN('CT131,331'!$M$3))='CT131,331'!$M$3,LEFT(DULIEU!$W376&amp;DULIEU!$M376,LEN('CT131,331'!$M$3))='CT131,331'!$M$3),DULIEU!O376,"")</f>
        <v/>
      </c>
      <c r="G384" s="853" t="str">
        <f>IF(E384="","",IF(LEFT(DULIEU!$V376&amp;DULIEU!$M376,LEN('CT131,331'!$M$3))='CT131,331'!$M$3,DULIEU!$W376,IF(LEFT(DULIEU!$W376&amp;DULIEU!$M376,LEN('CT131,331'!$M$3))='CT131,331'!$M$3,DULIEU!$V376)))</f>
        <v/>
      </c>
      <c r="H384" s="854" t="str">
        <f>IF(LEFT(DULIEU!$V376&amp;DULIEU!$M376,LEN('CT131,331'!$M$3))='CT131,331'!$M$3,DULIEU!$X376,"")</f>
        <v/>
      </c>
      <c r="I384" s="854" t="str">
        <f>IF(LEFT(DULIEU!$W376&amp;DULIEU!$M376,LEN('CT131,331'!$M$3))='CT131,331'!$M$3,DULIEU!$X376,"")</f>
        <v/>
      </c>
      <c r="J384" s="855">
        <f>MAX($J$13+SUBTOTAL(9,$H$15:H384)-SUBTOTAL(9,$I$15:I384)-$K$13,0)</f>
        <v>110001</v>
      </c>
      <c r="K384" s="855">
        <f>MAX($K$13+SUBTOTAL(9,$I$15:I384)-SUBTOTAL(9,$H$15:H384)-$J$13,0)</f>
        <v>0</v>
      </c>
      <c r="L384" s="846" t="str">
        <f t="shared" si="6"/>
        <v/>
      </c>
    </row>
    <row r="385" spans="2:12" hidden="1">
      <c r="B385" s="853" t="str">
        <f>IF(OR(LEFT(DULIEU!$V377&amp;DULIEU!$M377,LEN('CT131,331'!$M$3))='CT131,331'!$M$3,LEFT(DULIEU!$W377&amp;DULIEU!$M377,LEN('CT131,331'!$M$3))='CT131,331'!$M$3),DULIEU!D377,"")</f>
        <v/>
      </c>
      <c r="C385" s="853" t="str">
        <f>IF(OR(LEFT(DULIEU!$V377&amp;DULIEU!$M377,LEN('CT131,331'!$M$3))='CT131,331'!$M$3,LEFT(DULIEU!$W377&amp;DULIEU!$M377,LEN('CT131,331'!$M$3))='CT131,331'!$M$3),DULIEU!H377,"")</f>
        <v/>
      </c>
      <c r="D385" s="853" t="str">
        <f>IF(OR(LEFT(DULIEU!$V377&amp;DULIEU!$M377,LEN('CT131,331'!$M$3))='CT131,331'!$M$3,LEFT(DULIEU!$W377&amp;DULIEU!$M377,LEN('CT131,331'!$M$3))='CT131,331'!$M$3),DULIEU!J377,"")</f>
        <v/>
      </c>
      <c r="E385" s="853" t="str">
        <f>IF(OR(LEFT(DULIEU!$V377&amp;DULIEU!$M377,LEN('CT131,331'!$M$3))='CT131,331'!$M$3,LEFT(DULIEU!$W377&amp;DULIEU!$M377,LEN('CT131,331'!$M$3))='CT131,331'!$M$3),DULIEU!E377,"")</f>
        <v/>
      </c>
      <c r="F385" s="1179" t="str">
        <f>IF(OR(LEFT(DULIEU!$V377&amp;DULIEU!$M377,LEN('CT131,331'!$M$3))='CT131,331'!$M$3,LEFT(DULIEU!$W377&amp;DULIEU!$M377,LEN('CT131,331'!$M$3))='CT131,331'!$M$3),DULIEU!O377,"")</f>
        <v/>
      </c>
      <c r="G385" s="853" t="str">
        <f>IF(E385="","",IF(LEFT(DULIEU!$V377&amp;DULIEU!$M377,LEN('CT131,331'!$M$3))='CT131,331'!$M$3,DULIEU!$W377,IF(LEFT(DULIEU!$W377&amp;DULIEU!$M377,LEN('CT131,331'!$M$3))='CT131,331'!$M$3,DULIEU!$V377)))</f>
        <v/>
      </c>
      <c r="H385" s="854" t="str">
        <f>IF(LEFT(DULIEU!$V377&amp;DULIEU!$M377,LEN('CT131,331'!$M$3))='CT131,331'!$M$3,DULIEU!$X377,"")</f>
        <v/>
      </c>
      <c r="I385" s="854" t="str">
        <f>IF(LEFT(DULIEU!$W377&amp;DULIEU!$M377,LEN('CT131,331'!$M$3))='CT131,331'!$M$3,DULIEU!$X377,"")</f>
        <v/>
      </c>
      <c r="J385" s="855">
        <f>MAX($J$13+SUBTOTAL(9,$H$15:H385)-SUBTOTAL(9,$I$15:I385)-$K$13,0)</f>
        <v>110001</v>
      </c>
      <c r="K385" s="855">
        <f>MAX($K$13+SUBTOTAL(9,$I$15:I385)-SUBTOTAL(9,$H$15:H385)-$J$13,0)</f>
        <v>0</v>
      </c>
      <c r="L385" s="846" t="str">
        <f t="shared" si="6"/>
        <v/>
      </c>
    </row>
    <row r="386" spans="2:12" hidden="1">
      <c r="B386" s="853" t="str">
        <f>IF(OR(LEFT(DULIEU!$V378&amp;DULIEU!$M378,LEN('CT131,331'!$M$3))='CT131,331'!$M$3,LEFT(DULIEU!$W378&amp;DULIEU!$M378,LEN('CT131,331'!$M$3))='CT131,331'!$M$3),DULIEU!D378,"")</f>
        <v/>
      </c>
      <c r="C386" s="853" t="str">
        <f>IF(OR(LEFT(DULIEU!$V378&amp;DULIEU!$M378,LEN('CT131,331'!$M$3))='CT131,331'!$M$3,LEFT(DULIEU!$W378&amp;DULIEU!$M378,LEN('CT131,331'!$M$3))='CT131,331'!$M$3),DULIEU!H378,"")</f>
        <v/>
      </c>
      <c r="D386" s="853" t="str">
        <f>IF(OR(LEFT(DULIEU!$V378&amp;DULIEU!$M378,LEN('CT131,331'!$M$3))='CT131,331'!$M$3,LEFT(DULIEU!$W378&amp;DULIEU!$M378,LEN('CT131,331'!$M$3))='CT131,331'!$M$3),DULIEU!J378,"")</f>
        <v/>
      </c>
      <c r="E386" s="853" t="str">
        <f>IF(OR(LEFT(DULIEU!$V378&amp;DULIEU!$M378,LEN('CT131,331'!$M$3))='CT131,331'!$M$3,LEFT(DULIEU!$W378&amp;DULIEU!$M378,LEN('CT131,331'!$M$3))='CT131,331'!$M$3),DULIEU!E378,"")</f>
        <v/>
      </c>
      <c r="F386" s="1179" t="str">
        <f>IF(OR(LEFT(DULIEU!$V378&amp;DULIEU!$M378,LEN('CT131,331'!$M$3))='CT131,331'!$M$3,LEFT(DULIEU!$W378&amp;DULIEU!$M378,LEN('CT131,331'!$M$3))='CT131,331'!$M$3),DULIEU!O378,"")</f>
        <v/>
      </c>
      <c r="G386" s="853" t="str">
        <f>IF(E386="","",IF(LEFT(DULIEU!$V378&amp;DULIEU!$M378,LEN('CT131,331'!$M$3))='CT131,331'!$M$3,DULIEU!$W378,IF(LEFT(DULIEU!$W378&amp;DULIEU!$M378,LEN('CT131,331'!$M$3))='CT131,331'!$M$3,DULIEU!$V378)))</f>
        <v/>
      </c>
      <c r="H386" s="854" t="str">
        <f>IF(LEFT(DULIEU!$V378&amp;DULIEU!$M378,LEN('CT131,331'!$M$3))='CT131,331'!$M$3,DULIEU!$X378,"")</f>
        <v/>
      </c>
      <c r="I386" s="854" t="str">
        <f>IF(LEFT(DULIEU!$W378&amp;DULIEU!$M378,LEN('CT131,331'!$M$3))='CT131,331'!$M$3,DULIEU!$X378,"")</f>
        <v/>
      </c>
      <c r="J386" s="855">
        <f>MAX($J$13+SUBTOTAL(9,$H$15:H386)-SUBTOTAL(9,$I$15:I386)-$K$13,0)</f>
        <v>110001</v>
      </c>
      <c r="K386" s="855">
        <f>MAX($K$13+SUBTOTAL(9,$I$15:I386)-SUBTOTAL(9,$H$15:H386)-$J$13,0)</f>
        <v>0</v>
      </c>
      <c r="L386" s="846" t="str">
        <f t="shared" si="6"/>
        <v/>
      </c>
    </row>
    <row r="387" spans="2:12" hidden="1">
      <c r="B387" s="853" t="str">
        <f>IF(OR(LEFT(DULIEU!$V379&amp;DULIEU!$M379,LEN('CT131,331'!$M$3))='CT131,331'!$M$3,LEFT(DULIEU!$W379&amp;DULIEU!$M379,LEN('CT131,331'!$M$3))='CT131,331'!$M$3),DULIEU!D379,"")</f>
        <v/>
      </c>
      <c r="C387" s="853" t="str">
        <f>IF(OR(LEFT(DULIEU!$V379&amp;DULIEU!$M379,LEN('CT131,331'!$M$3))='CT131,331'!$M$3,LEFT(DULIEU!$W379&amp;DULIEU!$M379,LEN('CT131,331'!$M$3))='CT131,331'!$M$3),DULIEU!H379,"")</f>
        <v/>
      </c>
      <c r="D387" s="853" t="str">
        <f>IF(OR(LEFT(DULIEU!$V379&amp;DULIEU!$M379,LEN('CT131,331'!$M$3))='CT131,331'!$M$3,LEFT(DULIEU!$W379&amp;DULIEU!$M379,LEN('CT131,331'!$M$3))='CT131,331'!$M$3),DULIEU!J379,"")</f>
        <v/>
      </c>
      <c r="E387" s="853" t="str">
        <f>IF(OR(LEFT(DULIEU!$V379&amp;DULIEU!$M379,LEN('CT131,331'!$M$3))='CT131,331'!$M$3,LEFT(DULIEU!$W379&amp;DULIEU!$M379,LEN('CT131,331'!$M$3))='CT131,331'!$M$3),DULIEU!E379,"")</f>
        <v/>
      </c>
      <c r="F387" s="1179" t="str">
        <f>IF(OR(LEFT(DULIEU!$V379&amp;DULIEU!$M379,LEN('CT131,331'!$M$3))='CT131,331'!$M$3,LEFT(DULIEU!$W379&amp;DULIEU!$M379,LEN('CT131,331'!$M$3))='CT131,331'!$M$3),DULIEU!O379,"")</f>
        <v/>
      </c>
      <c r="G387" s="853" t="str">
        <f>IF(E387="","",IF(LEFT(DULIEU!$V379&amp;DULIEU!$M379,LEN('CT131,331'!$M$3))='CT131,331'!$M$3,DULIEU!$W379,IF(LEFT(DULIEU!$W379&amp;DULIEU!$M379,LEN('CT131,331'!$M$3))='CT131,331'!$M$3,DULIEU!$V379)))</f>
        <v/>
      </c>
      <c r="H387" s="854" t="str">
        <f>IF(LEFT(DULIEU!$V379&amp;DULIEU!$M379,LEN('CT131,331'!$M$3))='CT131,331'!$M$3,DULIEU!$X379,"")</f>
        <v/>
      </c>
      <c r="I387" s="854" t="str">
        <f>IF(LEFT(DULIEU!$W379&amp;DULIEU!$M379,LEN('CT131,331'!$M$3))='CT131,331'!$M$3,DULIEU!$X379,"")</f>
        <v/>
      </c>
      <c r="J387" s="855">
        <f>MAX($J$13+SUBTOTAL(9,$H$15:H387)-SUBTOTAL(9,$I$15:I387)-$K$13,0)</f>
        <v>110001</v>
      </c>
      <c r="K387" s="855">
        <f>MAX($K$13+SUBTOTAL(9,$I$15:I387)-SUBTOTAL(9,$H$15:H387)-$J$13,0)</f>
        <v>0</v>
      </c>
      <c r="L387" s="846" t="str">
        <f t="shared" si="6"/>
        <v/>
      </c>
    </row>
    <row r="388" spans="2:12" hidden="1">
      <c r="B388" s="853" t="str">
        <f>IF(OR(LEFT(DULIEU!$V380&amp;DULIEU!$M380,LEN('CT131,331'!$M$3))='CT131,331'!$M$3,LEFT(DULIEU!$W380&amp;DULIEU!$M380,LEN('CT131,331'!$M$3))='CT131,331'!$M$3),DULIEU!D380,"")</f>
        <v/>
      </c>
      <c r="C388" s="853" t="str">
        <f>IF(OR(LEFT(DULIEU!$V380&amp;DULIEU!$M380,LEN('CT131,331'!$M$3))='CT131,331'!$M$3,LEFT(DULIEU!$W380&amp;DULIEU!$M380,LEN('CT131,331'!$M$3))='CT131,331'!$M$3),DULIEU!H380,"")</f>
        <v/>
      </c>
      <c r="D388" s="853" t="str">
        <f>IF(OR(LEFT(DULIEU!$V380&amp;DULIEU!$M380,LEN('CT131,331'!$M$3))='CT131,331'!$M$3,LEFT(DULIEU!$W380&amp;DULIEU!$M380,LEN('CT131,331'!$M$3))='CT131,331'!$M$3),DULIEU!J380,"")</f>
        <v/>
      </c>
      <c r="E388" s="853" t="str">
        <f>IF(OR(LEFT(DULIEU!$V380&amp;DULIEU!$M380,LEN('CT131,331'!$M$3))='CT131,331'!$M$3,LEFT(DULIEU!$W380&amp;DULIEU!$M380,LEN('CT131,331'!$M$3))='CT131,331'!$M$3),DULIEU!E380,"")</f>
        <v/>
      </c>
      <c r="F388" s="1179" t="str">
        <f>IF(OR(LEFT(DULIEU!$V380&amp;DULIEU!$M380,LEN('CT131,331'!$M$3))='CT131,331'!$M$3,LEFT(DULIEU!$W380&amp;DULIEU!$M380,LEN('CT131,331'!$M$3))='CT131,331'!$M$3),DULIEU!O380,"")</f>
        <v/>
      </c>
      <c r="G388" s="853" t="str">
        <f>IF(E388="","",IF(LEFT(DULIEU!$V380&amp;DULIEU!$M380,LEN('CT131,331'!$M$3))='CT131,331'!$M$3,DULIEU!$W380,IF(LEFT(DULIEU!$W380&amp;DULIEU!$M380,LEN('CT131,331'!$M$3))='CT131,331'!$M$3,DULIEU!$V380)))</f>
        <v/>
      </c>
      <c r="H388" s="854" t="str">
        <f>IF(LEFT(DULIEU!$V380&amp;DULIEU!$M380,LEN('CT131,331'!$M$3))='CT131,331'!$M$3,DULIEU!$X380,"")</f>
        <v/>
      </c>
      <c r="I388" s="854" t="str">
        <f>IF(LEFT(DULIEU!$W380&amp;DULIEU!$M380,LEN('CT131,331'!$M$3))='CT131,331'!$M$3,DULIEU!$X380,"")</f>
        <v/>
      </c>
      <c r="J388" s="855">
        <f>MAX($J$13+SUBTOTAL(9,$H$15:H388)-SUBTOTAL(9,$I$15:I388)-$K$13,0)</f>
        <v>110001</v>
      </c>
      <c r="K388" s="855">
        <f>MAX($K$13+SUBTOTAL(9,$I$15:I388)-SUBTOTAL(9,$H$15:H388)-$J$13,0)</f>
        <v>0</v>
      </c>
      <c r="L388" s="846" t="str">
        <f t="shared" si="6"/>
        <v/>
      </c>
    </row>
    <row r="389" spans="2:12" hidden="1">
      <c r="B389" s="853" t="str">
        <f>IF(OR(LEFT(DULIEU!$V381&amp;DULIEU!$M381,LEN('CT131,331'!$M$3))='CT131,331'!$M$3,LEFT(DULIEU!$W381&amp;DULIEU!$M381,LEN('CT131,331'!$M$3))='CT131,331'!$M$3),DULIEU!D381,"")</f>
        <v/>
      </c>
      <c r="C389" s="853" t="str">
        <f>IF(OR(LEFT(DULIEU!$V381&amp;DULIEU!$M381,LEN('CT131,331'!$M$3))='CT131,331'!$M$3,LEFT(DULIEU!$W381&amp;DULIEU!$M381,LEN('CT131,331'!$M$3))='CT131,331'!$M$3),DULIEU!H381,"")</f>
        <v/>
      </c>
      <c r="D389" s="853" t="str">
        <f>IF(OR(LEFT(DULIEU!$V381&amp;DULIEU!$M381,LEN('CT131,331'!$M$3))='CT131,331'!$M$3,LEFT(DULIEU!$W381&amp;DULIEU!$M381,LEN('CT131,331'!$M$3))='CT131,331'!$M$3),DULIEU!J381,"")</f>
        <v/>
      </c>
      <c r="E389" s="853" t="str">
        <f>IF(OR(LEFT(DULIEU!$V381&amp;DULIEU!$M381,LEN('CT131,331'!$M$3))='CT131,331'!$M$3,LEFT(DULIEU!$W381&amp;DULIEU!$M381,LEN('CT131,331'!$M$3))='CT131,331'!$M$3),DULIEU!E381,"")</f>
        <v/>
      </c>
      <c r="F389" s="1179" t="str">
        <f>IF(OR(LEFT(DULIEU!$V381&amp;DULIEU!$M381,LEN('CT131,331'!$M$3))='CT131,331'!$M$3,LEFT(DULIEU!$W381&amp;DULIEU!$M381,LEN('CT131,331'!$M$3))='CT131,331'!$M$3),DULIEU!O381,"")</f>
        <v/>
      </c>
      <c r="G389" s="853" t="str">
        <f>IF(E389="","",IF(LEFT(DULIEU!$V381&amp;DULIEU!$M381,LEN('CT131,331'!$M$3))='CT131,331'!$M$3,DULIEU!$W381,IF(LEFT(DULIEU!$W381&amp;DULIEU!$M381,LEN('CT131,331'!$M$3))='CT131,331'!$M$3,DULIEU!$V381)))</f>
        <v/>
      </c>
      <c r="H389" s="854" t="str">
        <f>IF(LEFT(DULIEU!$V381&amp;DULIEU!$M381,LEN('CT131,331'!$M$3))='CT131,331'!$M$3,DULIEU!$X381,"")</f>
        <v/>
      </c>
      <c r="I389" s="854" t="str">
        <f>IF(LEFT(DULIEU!$W381&amp;DULIEU!$M381,LEN('CT131,331'!$M$3))='CT131,331'!$M$3,DULIEU!$X381,"")</f>
        <v/>
      </c>
      <c r="J389" s="855">
        <f>MAX($J$13+SUBTOTAL(9,$H$15:H389)-SUBTOTAL(9,$I$15:I389)-$K$13,0)</f>
        <v>110001</v>
      </c>
      <c r="K389" s="855">
        <f>MAX($K$13+SUBTOTAL(9,$I$15:I389)-SUBTOTAL(9,$H$15:H389)-$J$13,0)</f>
        <v>0</v>
      </c>
      <c r="L389" s="846" t="str">
        <f t="shared" si="6"/>
        <v/>
      </c>
    </row>
    <row r="390" spans="2:12" hidden="1">
      <c r="B390" s="853" t="str">
        <f>IF(OR(LEFT(DULIEU!$V382&amp;DULIEU!$M382,LEN('CT131,331'!$M$3))='CT131,331'!$M$3,LEFT(DULIEU!$W382&amp;DULIEU!$M382,LEN('CT131,331'!$M$3))='CT131,331'!$M$3),DULIEU!D382,"")</f>
        <v/>
      </c>
      <c r="C390" s="853" t="str">
        <f>IF(OR(LEFT(DULIEU!$V382&amp;DULIEU!$M382,LEN('CT131,331'!$M$3))='CT131,331'!$M$3,LEFT(DULIEU!$W382&amp;DULIEU!$M382,LEN('CT131,331'!$M$3))='CT131,331'!$M$3),DULIEU!H382,"")</f>
        <v/>
      </c>
      <c r="D390" s="853" t="str">
        <f>IF(OR(LEFT(DULIEU!$V382&amp;DULIEU!$M382,LEN('CT131,331'!$M$3))='CT131,331'!$M$3,LEFT(DULIEU!$W382&amp;DULIEU!$M382,LEN('CT131,331'!$M$3))='CT131,331'!$M$3),DULIEU!J382,"")</f>
        <v/>
      </c>
      <c r="E390" s="853" t="str">
        <f>IF(OR(LEFT(DULIEU!$V382&amp;DULIEU!$M382,LEN('CT131,331'!$M$3))='CT131,331'!$M$3,LEFT(DULIEU!$W382&amp;DULIEU!$M382,LEN('CT131,331'!$M$3))='CT131,331'!$M$3),DULIEU!E382,"")</f>
        <v/>
      </c>
      <c r="F390" s="1179" t="str">
        <f>IF(OR(LEFT(DULIEU!$V382&amp;DULIEU!$M382,LEN('CT131,331'!$M$3))='CT131,331'!$M$3,LEFT(DULIEU!$W382&amp;DULIEU!$M382,LEN('CT131,331'!$M$3))='CT131,331'!$M$3),DULIEU!O382,"")</f>
        <v/>
      </c>
      <c r="G390" s="853" t="str">
        <f>IF(E390="","",IF(LEFT(DULIEU!$V382&amp;DULIEU!$M382,LEN('CT131,331'!$M$3))='CT131,331'!$M$3,DULIEU!$W382,IF(LEFT(DULIEU!$W382&amp;DULIEU!$M382,LEN('CT131,331'!$M$3))='CT131,331'!$M$3,DULIEU!$V382)))</f>
        <v/>
      </c>
      <c r="H390" s="854" t="str">
        <f>IF(LEFT(DULIEU!$V382&amp;DULIEU!$M382,LEN('CT131,331'!$M$3))='CT131,331'!$M$3,DULIEU!$X382,"")</f>
        <v/>
      </c>
      <c r="I390" s="854" t="str">
        <f>IF(LEFT(DULIEU!$W382&amp;DULIEU!$M382,LEN('CT131,331'!$M$3))='CT131,331'!$M$3,DULIEU!$X382,"")</f>
        <v/>
      </c>
      <c r="J390" s="855">
        <f>MAX($J$13+SUBTOTAL(9,$H$15:H390)-SUBTOTAL(9,$I$15:I390)-$K$13,0)</f>
        <v>110001</v>
      </c>
      <c r="K390" s="855">
        <f>MAX($K$13+SUBTOTAL(9,$I$15:I390)-SUBTOTAL(9,$H$15:H390)-$J$13,0)</f>
        <v>0</v>
      </c>
      <c r="L390" s="846" t="str">
        <f t="shared" si="6"/>
        <v/>
      </c>
    </row>
    <row r="391" spans="2:12" hidden="1">
      <c r="B391" s="853" t="str">
        <f>IF(OR(LEFT(DULIEU!$V383&amp;DULIEU!$M383,LEN('CT131,331'!$M$3))='CT131,331'!$M$3,LEFT(DULIEU!$W383&amp;DULIEU!$M383,LEN('CT131,331'!$M$3))='CT131,331'!$M$3),DULIEU!D383,"")</f>
        <v/>
      </c>
      <c r="C391" s="853" t="str">
        <f>IF(OR(LEFT(DULIEU!$V383&amp;DULIEU!$M383,LEN('CT131,331'!$M$3))='CT131,331'!$M$3,LEFT(DULIEU!$W383&amp;DULIEU!$M383,LEN('CT131,331'!$M$3))='CT131,331'!$M$3),DULIEU!H383,"")</f>
        <v/>
      </c>
      <c r="D391" s="853" t="str">
        <f>IF(OR(LEFT(DULIEU!$V383&amp;DULIEU!$M383,LEN('CT131,331'!$M$3))='CT131,331'!$M$3,LEFT(DULIEU!$W383&amp;DULIEU!$M383,LEN('CT131,331'!$M$3))='CT131,331'!$M$3),DULIEU!J383,"")</f>
        <v/>
      </c>
      <c r="E391" s="853" t="str">
        <f>IF(OR(LEFT(DULIEU!$V383&amp;DULIEU!$M383,LEN('CT131,331'!$M$3))='CT131,331'!$M$3,LEFT(DULIEU!$W383&amp;DULIEU!$M383,LEN('CT131,331'!$M$3))='CT131,331'!$M$3),DULIEU!E383,"")</f>
        <v/>
      </c>
      <c r="F391" s="1179" t="str">
        <f>IF(OR(LEFT(DULIEU!$V383&amp;DULIEU!$M383,LEN('CT131,331'!$M$3))='CT131,331'!$M$3,LEFT(DULIEU!$W383&amp;DULIEU!$M383,LEN('CT131,331'!$M$3))='CT131,331'!$M$3),DULIEU!O383,"")</f>
        <v/>
      </c>
      <c r="G391" s="853" t="str">
        <f>IF(E391="","",IF(LEFT(DULIEU!$V383&amp;DULIEU!$M383,LEN('CT131,331'!$M$3))='CT131,331'!$M$3,DULIEU!$W383,IF(LEFT(DULIEU!$W383&amp;DULIEU!$M383,LEN('CT131,331'!$M$3))='CT131,331'!$M$3,DULIEU!$V383)))</f>
        <v/>
      </c>
      <c r="H391" s="854" t="str">
        <f>IF(LEFT(DULIEU!$V383&amp;DULIEU!$M383,LEN('CT131,331'!$M$3))='CT131,331'!$M$3,DULIEU!$X383,"")</f>
        <v/>
      </c>
      <c r="I391" s="854" t="str">
        <f>IF(LEFT(DULIEU!$W383&amp;DULIEU!$M383,LEN('CT131,331'!$M$3))='CT131,331'!$M$3,DULIEU!$X383,"")</f>
        <v/>
      </c>
      <c r="J391" s="855">
        <f>MAX($J$13+SUBTOTAL(9,$H$15:H391)-SUBTOTAL(9,$I$15:I391)-$K$13,0)</f>
        <v>110001</v>
      </c>
      <c r="K391" s="855">
        <f>MAX($K$13+SUBTOTAL(9,$I$15:I391)-SUBTOTAL(9,$H$15:H391)-$J$13,0)</f>
        <v>0</v>
      </c>
      <c r="L391" s="846" t="str">
        <f t="shared" si="6"/>
        <v/>
      </c>
    </row>
    <row r="392" spans="2:12" hidden="1">
      <c r="B392" s="853" t="str">
        <f>IF(OR(LEFT(DULIEU!$V384&amp;DULIEU!$M384,LEN('CT131,331'!$M$3))='CT131,331'!$M$3,LEFT(DULIEU!$W384&amp;DULIEU!$M384,LEN('CT131,331'!$M$3))='CT131,331'!$M$3),DULIEU!D384,"")</f>
        <v/>
      </c>
      <c r="C392" s="853" t="str">
        <f>IF(OR(LEFT(DULIEU!$V384&amp;DULIEU!$M384,LEN('CT131,331'!$M$3))='CT131,331'!$M$3,LEFT(DULIEU!$W384&amp;DULIEU!$M384,LEN('CT131,331'!$M$3))='CT131,331'!$M$3),DULIEU!H384,"")</f>
        <v/>
      </c>
      <c r="D392" s="853" t="str">
        <f>IF(OR(LEFT(DULIEU!$V384&amp;DULIEU!$M384,LEN('CT131,331'!$M$3))='CT131,331'!$M$3,LEFT(DULIEU!$W384&amp;DULIEU!$M384,LEN('CT131,331'!$M$3))='CT131,331'!$M$3),DULIEU!J384,"")</f>
        <v/>
      </c>
      <c r="E392" s="853" t="str">
        <f>IF(OR(LEFT(DULIEU!$V384&amp;DULIEU!$M384,LEN('CT131,331'!$M$3))='CT131,331'!$M$3,LEFT(DULIEU!$W384&amp;DULIEU!$M384,LEN('CT131,331'!$M$3))='CT131,331'!$M$3),DULIEU!E384,"")</f>
        <v/>
      </c>
      <c r="F392" s="1179" t="str">
        <f>IF(OR(LEFT(DULIEU!$V384&amp;DULIEU!$M384,LEN('CT131,331'!$M$3))='CT131,331'!$M$3,LEFT(DULIEU!$W384&amp;DULIEU!$M384,LEN('CT131,331'!$M$3))='CT131,331'!$M$3),DULIEU!O384,"")</f>
        <v/>
      </c>
      <c r="G392" s="853" t="str">
        <f>IF(E392="","",IF(LEFT(DULIEU!$V384&amp;DULIEU!$M384,LEN('CT131,331'!$M$3))='CT131,331'!$M$3,DULIEU!$W384,IF(LEFT(DULIEU!$W384&amp;DULIEU!$M384,LEN('CT131,331'!$M$3))='CT131,331'!$M$3,DULIEU!$V384)))</f>
        <v/>
      </c>
      <c r="H392" s="854" t="str">
        <f>IF(LEFT(DULIEU!$V384&amp;DULIEU!$M384,LEN('CT131,331'!$M$3))='CT131,331'!$M$3,DULIEU!$X384,"")</f>
        <v/>
      </c>
      <c r="I392" s="854" t="str">
        <f>IF(LEFT(DULIEU!$W384&amp;DULIEU!$M384,LEN('CT131,331'!$M$3))='CT131,331'!$M$3,DULIEU!$X384,"")</f>
        <v/>
      </c>
      <c r="J392" s="855">
        <f>MAX($J$13+SUBTOTAL(9,$H$15:H392)-SUBTOTAL(9,$I$15:I392)-$K$13,0)</f>
        <v>110001</v>
      </c>
      <c r="K392" s="855">
        <f>MAX($K$13+SUBTOTAL(9,$I$15:I392)-SUBTOTAL(9,$H$15:H392)-$J$13,0)</f>
        <v>0</v>
      </c>
      <c r="L392" s="846" t="str">
        <f t="shared" si="6"/>
        <v/>
      </c>
    </row>
    <row r="393" spans="2:12" hidden="1">
      <c r="B393" s="853" t="str">
        <f>IF(OR(LEFT(DULIEU!$V385&amp;DULIEU!$M385,LEN('CT131,331'!$M$3))='CT131,331'!$M$3,LEFT(DULIEU!$W385&amp;DULIEU!$M385,LEN('CT131,331'!$M$3))='CT131,331'!$M$3),DULIEU!D385,"")</f>
        <v/>
      </c>
      <c r="C393" s="853" t="str">
        <f>IF(OR(LEFT(DULIEU!$V385&amp;DULIEU!$M385,LEN('CT131,331'!$M$3))='CT131,331'!$M$3,LEFT(DULIEU!$W385&amp;DULIEU!$M385,LEN('CT131,331'!$M$3))='CT131,331'!$M$3),DULIEU!H385,"")</f>
        <v/>
      </c>
      <c r="D393" s="853" t="str">
        <f>IF(OR(LEFT(DULIEU!$V385&amp;DULIEU!$M385,LEN('CT131,331'!$M$3))='CT131,331'!$M$3,LEFT(DULIEU!$W385&amp;DULIEU!$M385,LEN('CT131,331'!$M$3))='CT131,331'!$M$3),DULIEU!J385,"")</f>
        <v/>
      </c>
      <c r="E393" s="853" t="str">
        <f>IF(OR(LEFT(DULIEU!$V385&amp;DULIEU!$M385,LEN('CT131,331'!$M$3))='CT131,331'!$M$3,LEFT(DULIEU!$W385&amp;DULIEU!$M385,LEN('CT131,331'!$M$3))='CT131,331'!$M$3),DULIEU!E385,"")</f>
        <v/>
      </c>
      <c r="F393" s="1179" t="str">
        <f>IF(OR(LEFT(DULIEU!$V385&amp;DULIEU!$M385,LEN('CT131,331'!$M$3))='CT131,331'!$M$3,LEFT(DULIEU!$W385&amp;DULIEU!$M385,LEN('CT131,331'!$M$3))='CT131,331'!$M$3),DULIEU!O385,"")</f>
        <v/>
      </c>
      <c r="G393" s="853" t="str">
        <f>IF(E393="","",IF(LEFT(DULIEU!$V385&amp;DULIEU!$M385,LEN('CT131,331'!$M$3))='CT131,331'!$M$3,DULIEU!$W385,IF(LEFT(DULIEU!$W385&amp;DULIEU!$M385,LEN('CT131,331'!$M$3))='CT131,331'!$M$3,DULIEU!$V385)))</f>
        <v/>
      </c>
      <c r="H393" s="854" t="str">
        <f>IF(LEFT(DULIEU!$V385&amp;DULIEU!$M385,LEN('CT131,331'!$M$3))='CT131,331'!$M$3,DULIEU!$X385,"")</f>
        <v/>
      </c>
      <c r="I393" s="854" t="str">
        <f>IF(LEFT(DULIEU!$W385&amp;DULIEU!$M385,LEN('CT131,331'!$M$3))='CT131,331'!$M$3,DULIEU!$X385,"")</f>
        <v/>
      </c>
      <c r="J393" s="855">
        <f>MAX($J$13+SUBTOTAL(9,$H$15:H393)-SUBTOTAL(9,$I$15:I393)-$K$13,0)</f>
        <v>110001</v>
      </c>
      <c r="K393" s="855">
        <f>MAX($K$13+SUBTOTAL(9,$I$15:I393)-SUBTOTAL(9,$H$15:H393)-$J$13,0)</f>
        <v>0</v>
      </c>
      <c r="L393" s="846" t="str">
        <f t="shared" si="6"/>
        <v/>
      </c>
    </row>
    <row r="394" spans="2:12" hidden="1">
      <c r="B394" s="853" t="str">
        <f>IF(OR(LEFT(DULIEU!$V386&amp;DULIEU!$M386,LEN('CT131,331'!$M$3))='CT131,331'!$M$3,LEFT(DULIEU!$W386&amp;DULIEU!$M386,LEN('CT131,331'!$M$3))='CT131,331'!$M$3),DULIEU!D386,"")</f>
        <v/>
      </c>
      <c r="C394" s="853" t="str">
        <f>IF(OR(LEFT(DULIEU!$V386&amp;DULIEU!$M386,LEN('CT131,331'!$M$3))='CT131,331'!$M$3,LEFT(DULIEU!$W386&amp;DULIEU!$M386,LEN('CT131,331'!$M$3))='CT131,331'!$M$3),DULIEU!H386,"")</f>
        <v/>
      </c>
      <c r="D394" s="853" t="str">
        <f>IF(OR(LEFT(DULIEU!$V386&amp;DULIEU!$M386,LEN('CT131,331'!$M$3))='CT131,331'!$M$3,LEFT(DULIEU!$W386&amp;DULIEU!$M386,LEN('CT131,331'!$M$3))='CT131,331'!$M$3),DULIEU!J386,"")</f>
        <v/>
      </c>
      <c r="E394" s="853" t="str">
        <f>IF(OR(LEFT(DULIEU!$V386&amp;DULIEU!$M386,LEN('CT131,331'!$M$3))='CT131,331'!$M$3,LEFT(DULIEU!$W386&amp;DULIEU!$M386,LEN('CT131,331'!$M$3))='CT131,331'!$M$3),DULIEU!E386,"")</f>
        <v/>
      </c>
      <c r="F394" s="1179" t="str">
        <f>IF(OR(LEFT(DULIEU!$V386&amp;DULIEU!$M386,LEN('CT131,331'!$M$3))='CT131,331'!$M$3,LEFT(DULIEU!$W386&amp;DULIEU!$M386,LEN('CT131,331'!$M$3))='CT131,331'!$M$3),DULIEU!O386,"")</f>
        <v/>
      </c>
      <c r="G394" s="853" t="str">
        <f>IF(E394="","",IF(LEFT(DULIEU!$V386&amp;DULIEU!$M386,LEN('CT131,331'!$M$3))='CT131,331'!$M$3,DULIEU!$W386,IF(LEFT(DULIEU!$W386&amp;DULIEU!$M386,LEN('CT131,331'!$M$3))='CT131,331'!$M$3,DULIEU!$V386)))</f>
        <v/>
      </c>
      <c r="H394" s="854" t="str">
        <f>IF(LEFT(DULIEU!$V386&amp;DULIEU!$M386,LEN('CT131,331'!$M$3))='CT131,331'!$M$3,DULIEU!$X386,"")</f>
        <v/>
      </c>
      <c r="I394" s="854" t="str">
        <f>IF(LEFT(DULIEU!$W386&amp;DULIEU!$M386,LEN('CT131,331'!$M$3))='CT131,331'!$M$3,DULIEU!$X386,"")</f>
        <v/>
      </c>
      <c r="J394" s="855">
        <f>MAX($J$13+SUBTOTAL(9,$H$15:H394)-SUBTOTAL(9,$I$15:I394)-$K$13,0)</f>
        <v>110001</v>
      </c>
      <c r="K394" s="855">
        <f>MAX($K$13+SUBTOTAL(9,$I$15:I394)-SUBTOTAL(9,$H$15:H394)-$J$13,0)</f>
        <v>0</v>
      </c>
      <c r="L394" s="846" t="str">
        <f t="shared" si="6"/>
        <v/>
      </c>
    </row>
    <row r="395" spans="2:12" hidden="1">
      <c r="B395" s="853" t="str">
        <f>IF(OR(LEFT(DULIEU!$V387&amp;DULIEU!$M387,LEN('CT131,331'!$M$3))='CT131,331'!$M$3,LEFT(DULIEU!$W387&amp;DULIEU!$M387,LEN('CT131,331'!$M$3))='CT131,331'!$M$3),DULIEU!D387,"")</f>
        <v/>
      </c>
      <c r="C395" s="853" t="str">
        <f>IF(OR(LEFT(DULIEU!$V387&amp;DULIEU!$M387,LEN('CT131,331'!$M$3))='CT131,331'!$M$3,LEFT(DULIEU!$W387&amp;DULIEU!$M387,LEN('CT131,331'!$M$3))='CT131,331'!$M$3),DULIEU!H387,"")</f>
        <v/>
      </c>
      <c r="D395" s="853" t="str">
        <f>IF(OR(LEFT(DULIEU!$V387&amp;DULIEU!$M387,LEN('CT131,331'!$M$3))='CT131,331'!$M$3,LEFT(DULIEU!$W387&amp;DULIEU!$M387,LEN('CT131,331'!$M$3))='CT131,331'!$M$3),DULIEU!J387,"")</f>
        <v/>
      </c>
      <c r="E395" s="853" t="str">
        <f>IF(OR(LEFT(DULIEU!$V387&amp;DULIEU!$M387,LEN('CT131,331'!$M$3))='CT131,331'!$M$3,LEFT(DULIEU!$W387&amp;DULIEU!$M387,LEN('CT131,331'!$M$3))='CT131,331'!$M$3),DULIEU!E387,"")</f>
        <v/>
      </c>
      <c r="F395" s="1179" t="str">
        <f>IF(OR(LEFT(DULIEU!$V387&amp;DULIEU!$M387,LEN('CT131,331'!$M$3))='CT131,331'!$M$3,LEFT(DULIEU!$W387&amp;DULIEU!$M387,LEN('CT131,331'!$M$3))='CT131,331'!$M$3),DULIEU!O387,"")</f>
        <v/>
      </c>
      <c r="G395" s="853" t="str">
        <f>IF(E395="","",IF(LEFT(DULIEU!$V387&amp;DULIEU!$M387,LEN('CT131,331'!$M$3))='CT131,331'!$M$3,DULIEU!$W387,IF(LEFT(DULIEU!$W387&amp;DULIEU!$M387,LEN('CT131,331'!$M$3))='CT131,331'!$M$3,DULIEU!$V387)))</f>
        <v/>
      </c>
      <c r="H395" s="854" t="str">
        <f>IF(LEFT(DULIEU!$V387&amp;DULIEU!$M387,LEN('CT131,331'!$M$3))='CT131,331'!$M$3,DULIEU!$X387,"")</f>
        <v/>
      </c>
      <c r="I395" s="854" t="str">
        <f>IF(LEFT(DULIEU!$W387&amp;DULIEU!$M387,LEN('CT131,331'!$M$3))='CT131,331'!$M$3,DULIEU!$X387,"")</f>
        <v/>
      </c>
      <c r="J395" s="855">
        <f>MAX($J$13+SUBTOTAL(9,$H$15:H395)-SUBTOTAL(9,$I$15:I395)-$K$13,0)</f>
        <v>110001</v>
      </c>
      <c r="K395" s="855">
        <f>MAX($K$13+SUBTOTAL(9,$I$15:I395)-SUBTOTAL(9,$H$15:H395)-$J$13,0)</f>
        <v>0</v>
      </c>
      <c r="L395" s="846" t="str">
        <f t="shared" si="6"/>
        <v/>
      </c>
    </row>
    <row r="396" spans="2:12" hidden="1">
      <c r="B396" s="853" t="str">
        <f>IF(OR(LEFT(DULIEU!$V388&amp;DULIEU!$M388,LEN('CT131,331'!$M$3))='CT131,331'!$M$3,LEFT(DULIEU!$W388&amp;DULIEU!$M388,LEN('CT131,331'!$M$3))='CT131,331'!$M$3),DULIEU!D388,"")</f>
        <v/>
      </c>
      <c r="C396" s="853" t="str">
        <f>IF(OR(LEFT(DULIEU!$V388&amp;DULIEU!$M388,LEN('CT131,331'!$M$3))='CT131,331'!$M$3,LEFT(DULIEU!$W388&amp;DULIEU!$M388,LEN('CT131,331'!$M$3))='CT131,331'!$M$3),DULIEU!H388,"")</f>
        <v/>
      </c>
      <c r="D396" s="853" t="str">
        <f>IF(OR(LEFT(DULIEU!$V388&amp;DULIEU!$M388,LEN('CT131,331'!$M$3))='CT131,331'!$M$3,LEFT(DULIEU!$W388&amp;DULIEU!$M388,LEN('CT131,331'!$M$3))='CT131,331'!$M$3),DULIEU!J388,"")</f>
        <v/>
      </c>
      <c r="E396" s="853" t="str">
        <f>IF(OR(LEFT(DULIEU!$V388&amp;DULIEU!$M388,LEN('CT131,331'!$M$3))='CT131,331'!$M$3,LEFT(DULIEU!$W388&amp;DULIEU!$M388,LEN('CT131,331'!$M$3))='CT131,331'!$M$3),DULIEU!E388,"")</f>
        <v/>
      </c>
      <c r="F396" s="1179" t="str">
        <f>IF(OR(LEFT(DULIEU!$V388&amp;DULIEU!$M388,LEN('CT131,331'!$M$3))='CT131,331'!$M$3,LEFT(DULIEU!$W388&amp;DULIEU!$M388,LEN('CT131,331'!$M$3))='CT131,331'!$M$3),DULIEU!O388,"")</f>
        <v/>
      </c>
      <c r="G396" s="853" t="str">
        <f>IF(E396="","",IF(LEFT(DULIEU!$V388&amp;DULIEU!$M388,LEN('CT131,331'!$M$3))='CT131,331'!$M$3,DULIEU!$W388,IF(LEFT(DULIEU!$W388&amp;DULIEU!$M388,LEN('CT131,331'!$M$3))='CT131,331'!$M$3,DULIEU!$V388)))</f>
        <v/>
      </c>
      <c r="H396" s="854" t="str">
        <f>IF(LEFT(DULIEU!$V388&amp;DULIEU!$M388,LEN('CT131,331'!$M$3))='CT131,331'!$M$3,DULIEU!$X388,"")</f>
        <v/>
      </c>
      <c r="I396" s="854" t="str">
        <f>IF(LEFT(DULIEU!$W388&amp;DULIEU!$M388,LEN('CT131,331'!$M$3))='CT131,331'!$M$3,DULIEU!$X388,"")</f>
        <v/>
      </c>
      <c r="J396" s="855">
        <f>MAX($J$13+SUBTOTAL(9,$H$15:H396)-SUBTOTAL(9,$I$15:I396)-$K$13,0)</f>
        <v>110001</v>
      </c>
      <c r="K396" s="855">
        <f>MAX($K$13+SUBTOTAL(9,$I$15:I396)-SUBTOTAL(9,$H$15:H396)-$J$13,0)</f>
        <v>0</v>
      </c>
      <c r="L396" s="846" t="str">
        <f t="shared" si="6"/>
        <v/>
      </c>
    </row>
    <row r="397" spans="2:12" hidden="1">
      <c r="B397" s="853" t="str">
        <f>IF(OR(LEFT(DULIEU!$V389&amp;DULIEU!$M389,LEN('CT131,331'!$M$3))='CT131,331'!$M$3,LEFT(DULIEU!$W389&amp;DULIEU!$M389,LEN('CT131,331'!$M$3))='CT131,331'!$M$3),DULIEU!D389,"")</f>
        <v/>
      </c>
      <c r="C397" s="853" t="str">
        <f>IF(OR(LEFT(DULIEU!$V389&amp;DULIEU!$M389,LEN('CT131,331'!$M$3))='CT131,331'!$M$3,LEFT(DULIEU!$W389&amp;DULIEU!$M389,LEN('CT131,331'!$M$3))='CT131,331'!$M$3),DULIEU!H389,"")</f>
        <v/>
      </c>
      <c r="D397" s="853" t="str">
        <f>IF(OR(LEFT(DULIEU!$V389&amp;DULIEU!$M389,LEN('CT131,331'!$M$3))='CT131,331'!$M$3,LEFT(DULIEU!$W389&amp;DULIEU!$M389,LEN('CT131,331'!$M$3))='CT131,331'!$M$3),DULIEU!J389,"")</f>
        <v/>
      </c>
      <c r="E397" s="853" t="str">
        <f>IF(OR(LEFT(DULIEU!$V389&amp;DULIEU!$M389,LEN('CT131,331'!$M$3))='CT131,331'!$M$3,LEFT(DULIEU!$W389&amp;DULIEU!$M389,LEN('CT131,331'!$M$3))='CT131,331'!$M$3),DULIEU!E389,"")</f>
        <v/>
      </c>
      <c r="F397" s="1179" t="str">
        <f>IF(OR(LEFT(DULIEU!$V389&amp;DULIEU!$M389,LEN('CT131,331'!$M$3))='CT131,331'!$M$3,LEFT(DULIEU!$W389&amp;DULIEU!$M389,LEN('CT131,331'!$M$3))='CT131,331'!$M$3),DULIEU!O389,"")</f>
        <v/>
      </c>
      <c r="G397" s="853" t="str">
        <f>IF(E397="","",IF(LEFT(DULIEU!$V389&amp;DULIEU!$M389,LEN('CT131,331'!$M$3))='CT131,331'!$M$3,DULIEU!$W389,IF(LEFT(DULIEU!$W389&amp;DULIEU!$M389,LEN('CT131,331'!$M$3))='CT131,331'!$M$3,DULIEU!$V389)))</f>
        <v/>
      </c>
      <c r="H397" s="854" t="str">
        <f>IF(LEFT(DULIEU!$V389&amp;DULIEU!$M389,LEN('CT131,331'!$M$3))='CT131,331'!$M$3,DULIEU!$X389,"")</f>
        <v/>
      </c>
      <c r="I397" s="854" t="str">
        <f>IF(LEFT(DULIEU!$W389&amp;DULIEU!$M389,LEN('CT131,331'!$M$3))='CT131,331'!$M$3,DULIEU!$X389,"")</f>
        <v/>
      </c>
      <c r="J397" s="855">
        <f>MAX($J$13+SUBTOTAL(9,$H$15:H397)-SUBTOTAL(9,$I$15:I397)-$K$13,0)</f>
        <v>110001</v>
      </c>
      <c r="K397" s="855">
        <f>MAX($K$13+SUBTOTAL(9,$I$15:I397)-SUBTOTAL(9,$H$15:H397)-$J$13,0)</f>
        <v>0</v>
      </c>
      <c r="L397" s="846" t="str">
        <f t="shared" si="6"/>
        <v/>
      </c>
    </row>
    <row r="398" spans="2:12" hidden="1">
      <c r="B398" s="853" t="str">
        <f>IF(OR(LEFT(DULIEU!$V390&amp;DULIEU!$M390,LEN('CT131,331'!$M$3))='CT131,331'!$M$3,LEFT(DULIEU!$W390&amp;DULIEU!$M390,LEN('CT131,331'!$M$3))='CT131,331'!$M$3),DULIEU!D390,"")</f>
        <v/>
      </c>
      <c r="C398" s="853" t="str">
        <f>IF(OR(LEFT(DULIEU!$V390&amp;DULIEU!$M390,LEN('CT131,331'!$M$3))='CT131,331'!$M$3,LEFT(DULIEU!$W390&amp;DULIEU!$M390,LEN('CT131,331'!$M$3))='CT131,331'!$M$3),DULIEU!H390,"")</f>
        <v/>
      </c>
      <c r="D398" s="853" t="str">
        <f>IF(OR(LEFT(DULIEU!$V390&amp;DULIEU!$M390,LEN('CT131,331'!$M$3))='CT131,331'!$M$3,LEFT(DULIEU!$W390&amp;DULIEU!$M390,LEN('CT131,331'!$M$3))='CT131,331'!$M$3),DULIEU!J390,"")</f>
        <v/>
      </c>
      <c r="E398" s="853" t="str">
        <f>IF(OR(LEFT(DULIEU!$V390&amp;DULIEU!$M390,LEN('CT131,331'!$M$3))='CT131,331'!$M$3,LEFT(DULIEU!$W390&amp;DULIEU!$M390,LEN('CT131,331'!$M$3))='CT131,331'!$M$3),DULIEU!E390,"")</f>
        <v/>
      </c>
      <c r="F398" s="1179" t="str">
        <f>IF(OR(LEFT(DULIEU!$V390&amp;DULIEU!$M390,LEN('CT131,331'!$M$3))='CT131,331'!$M$3,LEFT(DULIEU!$W390&amp;DULIEU!$M390,LEN('CT131,331'!$M$3))='CT131,331'!$M$3),DULIEU!O390,"")</f>
        <v/>
      </c>
      <c r="G398" s="853" t="str">
        <f>IF(E398="","",IF(LEFT(DULIEU!$V390&amp;DULIEU!$M390,LEN('CT131,331'!$M$3))='CT131,331'!$M$3,DULIEU!$W390,IF(LEFT(DULIEU!$W390&amp;DULIEU!$M390,LEN('CT131,331'!$M$3))='CT131,331'!$M$3,DULIEU!$V390)))</f>
        <v/>
      </c>
      <c r="H398" s="854" t="str">
        <f>IF(LEFT(DULIEU!$V390&amp;DULIEU!$M390,LEN('CT131,331'!$M$3))='CT131,331'!$M$3,DULIEU!$X390,"")</f>
        <v/>
      </c>
      <c r="I398" s="854" t="str">
        <f>IF(LEFT(DULIEU!$W390&amp;DULIEU!$M390,LEN('CT131,331'!$M$3))='CT131,331'!$M$3,DULIEU!$X390,"")</f>
        <v/>
      </c>
      <c r="J398" s="855">
        <f>MAX($J$13+SUBTOTAL(9,$H$15:H398)-SUBTOTAL(9,$I$15:I398)-$K$13,0)</f>
        <v>110001</v>
      </c>
      <c r="K398" s="855">
        <f>MAX($K$13+SUBTOTAL(9,$I$15:I398)-SUBTOTAL(9,$H$15:H398)-$J$13,0)</f>
        <v>0</v>
      </c>
      <c r="L398" s="846" t="str">
        <f t="shared" si="6"/>
        <v/>
      </c>
    </row>
    <row r="399" spans="2:12" hidden="1">
      <c r="B399" s="853" t="str">
        <f>IF(OR(LEFT(DULIEU!$V391&amp;DULIEU!$M391,LEN('CT131,331'!$M$3))='CT131,331'!$M$3,LEFT(DULIEU!$W391&amp;DULIEU!$M391,LEN('CT131,331'!$M$3))='CT131,331'!$M$3),DULIEU!D391,"")</f>
        <v/>
      </c>
      <c r="C399" s="853" t="str">
        <f>IF(OR(LEFT(DULIEU!$V391&amp;DULIEU!$M391,LEN('CT131,331'!$M$3))='CT131,331'!$M$3,LEFT(DULIEU!$W391&amp;DULIEU!$M391,LEN('CT131,331'!$M$3))='CT131,331'!$M$3),DULIEU!H391,"")</f>
        <v/>
      </c>
      <c r="D399" s="853" t="str">
        <f>IF(OR(LEFT(DULIEU!$V391&amp;DULIEU!$M391,LEN('CT131,331'!$M$3))='CT131,331'!$M$3,LEFT(DULIEU!$W391&amp;DULIEU!$M391,LEN('CT131,331'!$M$3))='CT131,331'!$M$3),DULIEU!J391,"")</f>
        <v/>
      </c>
      <c r="E399" s="853" t="str">
        <f>IF(OR(LEFT(DULIEU!$V391&amp;DULIEU!$M391,LEN('CT131,331'!$M$3))='CT131,331'!$M$3,LEFT(DULIEU!$W391&amp;DULIEU!$M391,LEN('CT131,331'!$M$3))='CT131,331'!$M$3),DULIEU!E391,"")</f>
        <v/>
      </c>
      <c r="F399" s="1179" t="str">
        <f>IF(OR(LEFT(DULIEU!$V391&amp;DULIEU!$M391,LEN('CT131,331'!$M$3))='CT131,331'!$M$3,LEFT(DULIEU!$W391&amp;DULIEU!$M391,LEN('CT131,331'!$M$3))='CT131,331'!$M$3),DULIEU!O391,"")</f>
        <v/>
      </c>
      <c r="G399" s="853" t="str">
        <f>IF(E399="","",IF(LEFT(DULIEU!$V391&amp;DULIEU!$M391,LEN('CT131,331'!$M$3))='CT131,331'!$M$3,DULIEU!$W391,IF(LEFT(DULIEU!$W391&amp;DULIEU!$M391,LEN('CT131,331'!$M$3))='CT131,331'!$M$3,DULIEU!$V391)))</f>
        <v/>
      </c>
      <c r="H399" s="854" t="str">
        <f>IF(LEFT(DULIEU!$V391&amp;DULIEU!$M391,LEN('CT131,331'!$M$3))='CT131,331'!$M$3,DULIEU!$X391,"")</f>
        <v/>
      </c>
      <c r="I399" s="854" t="str">
        <f>IF(LEFT(DULIEU!$W391&amp;DULIEU!$M391,LEN('CT131,331'!$M$3))='CT131,331'!$M$3,DULIEU!$X391,"")</f>
        <v/>
      </c>
      <c r="J399" s="855">
        <f>MAX($J$13+SUBTOTAL(9,$H$15:H399)-SUBTOTAL(9,$I$15:I399)-$K$13,0)</f>
        <v>110001</v>
      </c>
      <c r="K399" s="855">
        <f>MAX($K$13+SUBTOTAL(9,$I$15:I399)-SUBTOTAL(9,$H$15:H399)-$J$13,0)</f>
        <v>0</v>
      </c>
      <c r="L399" s="846" t="str">
        <f t="shared" si="6"/>
        <v/>
      </c>
    </row>
    <row r="400" spans="2:12" hidden="1">
      <c r="B400" s="853" t="str">
        <f>IF(OR(LEFT(DULIEU!$V392&amp;DULIEU!$M392,LEN('CT131,331'!$M$3))='CT131,331'!$M$3,LEFT(DULIEU!$W392&amp;DULIEU!$M392,LEN('CT131,331'!$M$3))='CT131,331'!$M$3),DULIEU!D392,"")</f>
        <v/>
      </c>
      <c r="C400" s="853" t="str">
        <f>IF(OR(LEFT(DULIEU!$V392&amp;DULIEU!$M392,LEN('CT131,331'!$M$3))='CT131,331'!$M$3,LEFT(DULIEU!$W392&amp;DULIEU!$M392,LEN('CT131,331'!$M$3))='CT131,331'!$M$3),DULIEU!H392,"")</f>
        <v/>
      </c>
      <c r="D400" s="853" t="str">
        <f>IF(OR(LEFT(DULIEU!$V392&amp;DULIEU!$M392,LEN('CT131,331'!$M$3))='CT131,331'!$M$3,LEFT(DULIEU!$W392&amp;DULIEU!$M392,LEN('CT131,331'!$M$3))='CT131,331'!$M$3),DULIEU!J392,"")</f>
        <v/>
      </c>
      <c r="E400" s="853" t="str">
        <f>IF(OR(LEFT(DULIEU!$V392&amp;DULIEU!$M392,LEN('CT131,331'!$M$3))='CT131,331'!$M$3,LEFT(DULIEU!$W392&amp;DULIEU!$M392,LEN('CT131,331'!$M$3))='CT131,331'!$M$3),DULIEU!E392,"")</f>
        <v/>
      </c>
      <c r="F400" s="1179" t="str">
        <f>IF(OR(LEFT(DULIEU!$V392&amp;DULIEU!$M392,LEN('CT131,331'!$M$3))='CT131,331'!$M$3,LEFT(DULIEU!$W392&amp;DULIEU!$M392,LEN('CT131,331'!$M$3))='CT131,331'!$M$3),DULIEU!O392,"")</f>
        <v/>
      </c>
      <c r="G400" s="853" t="str">
        <f>IF(E400="","",IF(LEFT(DULIEU!$V392&amp;DULIEU!$M392,LEN('CT131,331'!$M$3))='CT131,331'!$M$3,DULIEU!$W392,IF(LEFT(DULIEU!$W392&amp;DULIEU!$M392,LEN('CT131,331'!$M$3))='CT131,331'!$M$3,DULIEU!$V392)))</f>
        <v/>
      </c>
      <c r="H400" s="854" t="str">
        <f>IF(LEFT(DULIEU!$V392&amp;DULIEU!$M392,LEN('CT131,331'!$M$3))='CT131,331'!$M$3,DULIEU!$X392,"")</f>
        <v/>
      </c>
      <c r="I400" s="854" t="str">
        <f>IF(LEFT(DULIEU!$W392&amp;DULIEU!$M392,LEN('CT131,331'!$M$3))='CT131,331'!$M$3,DULIEU!$X392,"")</f>
        <v/>
      </c>
      <c r="J400" s="855">
        <f>MAX($J$13+SUBTOTAL(9,$H$15:H400)-SUBTOTAL(9,$I$15:I400)-$K$13,0)</f>
        <v>110001</v>
      </c>
      <c r="K400" s="855">
        <f>MAX($K$13+SUBTOTAL(9,$I$15:I400)-SUBTOTAL(9,$H$15:H400)-$J$13,0)</f>
        <v>0</v>
      </c>
      <c r="L400" s="846" t="str">
        <f t="shared" ref="L400:L463" si="7">IF(SUM(H400:I400)=0,"","x")</f>
        <v/>
      </c>
    </row>
    <row r="401" spans="2:12" hidden="1">
      <c r="B401" s="853" t="str">
        <f>IF(OR(LEFT(DULIEU!$V393&amp;DULIEU!$M393,LEN('CT131,331'!$M$3))='CT131,331'!$M$3,LEFT(DULIEU!$W393&amp;DULIEU!$M393,LEN('CT131,331'!$M$3))='CT131,331'!$M$3),DULIEU!D393,"")</f>
        <v/>
      </c>
      <c r="C401" s="853" t="str">
        <f>IF(OR(LEFT(DULIEU!$V393&amp;DULIEU!$M393,LEN('CT131,331'!$M$3))='CT131,331'!$M$3,LEFT(DULIEU!$W393&amp;DULIEU!$M393,LEN('CT131,331'!$M$3))='CT131,331'!$M$3),DULIEU!H393,"")</f>
        <v/>
      </c>
      <c r="D401" s="853" t="str">
        <f>IF(OR(LEFT(DULIEU!$V393&amp;DULIEU!$M393,LEN('CT131,331'!$M$3))='CT131,331'!$M$3,LEFT(DULIEU!$W393&amp;DULIEU!$M393,LEN('CT131,331'!$M$3))='CT131,331'!$M$3),DULIEU!J393,"")</f>
        <v/>
      </c>
      <c r="E401" s="853" t="str">
        <f>IF(OR(LEFT(DULIEU!$V393&amp;DULIEU!$M393,LEN('CT131,331'!$M$3))='CT131,331'!$M$3,LEFT(DULIEU!$W393&amp;DULIEU!$M393,LEN('CT131,331'!$M$3))='CT131,331'!$M$3),DULIEU!E393,"")</f>
        <v/>
      </c>
      <c r="F401" s="1179" t="str">
        <f>IF(OR(LEFT(DULIEU!$V393&amp;DULIEU!$M393,LEN('CT131,331'!$M$3))='CT131,331'!$M$3,LEFT(DULIEU!$W393&amp;DULIEU!$M393,LEN('CT131,331'!$M$3))='CT131,331'!$M$3),DULIEU!O393,"")</f>
        <v/>
      </c>
      <c r="G401" s="853" t="str">
        <f>IF(E401="","",IF(LEFT(DULIEU!$V393&amp;DULIEU!$M393,LEN('CT131,331'!$M$3))='CT131,331'!$M$3,DULIEU!$W393,IF(LEFT(DULIEU!$W393&amp;DULIEU!$M393,LEN('CT131,331'!$M$3))='CT131,331'!$M$3,DULIEU!$V393)))</f>
        <v/>
      </c>
      <c r="H401" s="854" t="str">
        <f>IF(LEFT(DULIEU!$V393&amp;DULIEU!$M393,LEN('CT131,331'!$M$3))='CT131,331'!$M$3,DULIEU!$X393,"")</f>
        <v/>
      </c>
      <c r="I401" s="854" t="str">
        <f>IF(LEFT(DULIEU!$W393&amp;DULIEU!$M393,LEN('CT131,331'!$M$3))='CT131,331'!$M$3,DULIEU!$X393,"")</f>
        <v/>
      </c>
      <c r="J401" s="855">
        <f>MAX($J$13+SUBTOTAL(9,$H$15:H401)-SUBTOTAL(9,$I$15:I401)-$K$13,0)</f>
        <v>110001</v>
      </c>
      <c r="K401" s="855">
        <f>MAX($K$13+SUBTOTAL(9,$I$15:I401)-SUBTOTAL(9,$H$15:H401)-$J$13,0)</f>
        <v>0</v>
      </c>
      <c r="L401" s="846" t="str">
        <f t="shared" si="7"/>
        <v/>
      </c>
    </row>
    <row r="402" spans="2:12" hidden="1">
      <c r="B402" s="853" t="str">
        <f>IF(OR(LEFT(DULIEU!$V394&amp;DULIEU!$M394,LEN('CT131,331'!$M$3))='CT131,331'!$M$3,LEFT(DULIEU!$W394&amp;DULIEU!$M394,LEN('CT131,331'!$M$3))='CT131,331'!$M$3),DULIEU!D394,"")</f>
        <v/>
      </c>
      <c r="C402" s="853" t="str">
        <f>IF(OR(LEFT(DULIEU!$V394&amp;DULIEU!$M394,LEN('CT131,331'!$M$3))='CT131,331'!$M$3,LEFT(DULIEU!$W394&amp;DULIEU!$M394,LEN('CT131,331'!$M$3))='CT131,331'!$M$3),DULIEU!H394,"")</f>
        <v/>
      </c>
      <c r="D402" s="853" t="str">
        <f>IF(OR(LEFT(DULIEU!$V394&amp;DULIEU!$M394,LEN('CT131,331'!$M$3))='CT131,331'!$M$3,LEFT(DULIEU!$W394&amp;DULIEU!$M394,LEN('CT131,331'!$M$3))='CT131,331'!$M$3),DULIEU!J394,"")</f>
        <v/>
      </c>
      <c r="E402" s="853" t="str">
        <f>IF(OR(LEFT(DULIEU!$V394&amp;DULIEU!$M394,LEN('CT131,331'!$M$3))='CT131,331'!$M$3,LEFT(DULIEU!$W394&amp;DULIEU!$M394,LEN('CT131,331'!$M$3))='CT131,331'!$M$3),DULIEU!E394,"")</f>
        <v/>
      </c>
      <c r="F402" s="1179" t="str">
        <f>IF(OR(LEFT(DULIEU!$V394&amp;DULIEU!$M394,LEN('CT131,331'!$M$3))='CT131,331'!$M$3,LEFT(DULIEU!$W394&amp;DULIEU!$M394,LEN('CT131,331'!$M$3))='CT131,331'!$M$3),DULIEU!O394,"")</f>
        <v/>
      </c>
      <c r="G402" s="853" t="str">
        <f>IF(E402="","",IF(LEFT(DULIEU!$V394&amp;DULIEU!$M394,LEN('CT131,331'!$M$3))='CT131,331'!$M$3,DULIEU!$W394,IF(LEFT(DULIEU!$W394&amp;DULIEU!$M394,LEN('CT131,331'!$M$3))='CT131,331'!$M$3,DULIEU!$V394)))</f>
        <v/>
      </c>
      <c r="H402" s="854" t="str">
        <f>IF(LEFT(DULIEU!$V394&amp;DULIEU!$M394,LEN('CT131,331'!$M$3))='CT131,331'!$M$3,DULIEU!$X394,"")</f>
        <v/>
      </c>
      <c r="I402" s="854" t="str">
        <f>IF(LEFT(DULIEU!$W394&amp;DULIEU!$M394,LEN('CT131,331'!$M$3))='CT131,331'!$M$3,DULIEU!$X394,"")</f>
        <v/>
      </c>
      <c r="J402" s="855">
        <f>MAX($J$13+SUBTOTAL(9,$H$15:H402)-SUBTOTAL(9,$I$15:I402)-$K$13,0)</f>
        <v>110001</v>
      </c>
      <c r="K402" s="855">
        <f>MAX($K$13+SUBTOTAL(9,$I$15:I402)-SUBTOTAL(9,$H$15:H402)-$J$13,0)</f>
        <v>0</v>
      </c>
      <c r="L402" s="846" t="str">
        <f t="shared" si="7"/>
        <v/>
      </c>
    </row>
    <row r="403" spans="2:12" hidden="1">
      <c r="B403" s="853" t="str">
        <f>IF(OR(LEFT(DULIEU!$V395&amp;DULIEU!$M395,LEN('CT131,331'!$M$3))='CT131,331'!$M$3,LEFT(DULIEU!$W395&amp;DULIEU!$M395,LEN('CT131,331'!$M$3))='CT131,331'!$M$3),DULIEU!D395,"")</f>
        <v/>
      </c>
      <c r="C403" s="853" t="str">
        <f>IF(OR(LEFT(DULIEU!$V395&amp;DULIEU!$M395,LEN('CT131,331'!$M$3))='CT131,331'!$M$3,LEFT(DULIEU!$W395&amp;DULIEU!$M395,LEN('CT131,331'!$M$3))='CT131,331'!$M$3),DULIEU!H395,"")</f>
        <v/>
      </c>
      <c r="D403" s="853" t="str">
        <f>IF(OR(LEFT(DULIEU!$V395&amp;DULIEU!$M395,LEN('CT131,331'!$M$3))='CT131,331'!$M$3,LEFT(DULIEU!$W395&amp;DULIEU!$M395,LEN('CT131,331'!$M$3))='CT131,331'!$M$3),DULIEU!J395,"")</f>
        <v/>
      </c>
      <c r="E403" s="853" t="str">
        <f>IF(OR(LEFT(DULIEU!$V395&amp;DULIEU!$M395,LEN('CT131,331'!$M$3))='CT131,331'!$M$3,LEFT(DULIEU!$W395&amp;DULIEU!$M395,LEN('CT131,331'!$M$3))='CT131,331'!$M$3),DULIEU!E395,"")</f>
        <v/>
      </c>
      <c r="F403" s="1179" t="str">
        <f>IF(OR(LEFT(DULIEU!$V395&amp;DULIEU!$M395,LEN('CT131,331'!$M$3))='CT131,331'!$M$3,LEFT(DULIEU!$W395&amp;DULIEU!$M395,LEN('CT131,331'!$M$3))='CT131,331'!$M$3),DULIEU!O395,"")</f>
        <v/>
      </c>
      <c r="G403" s="853" t="str">
        <f>IF(E403="","",IF(LEFT(DULIEU!$V395&amp;DULIEU!$M395,LEN('CT131,331'!$M$3))='CT131,331'!$M$3,DULIEU!$W395,IF(LEFT(DULIEU!$W395&amp;DULIEU!$M395,LEN('CT131,331'!$M$3))='CT131,331'!$M$3,DULIEU!$V395)))</f>
        <v/>
      </c>
      <c r="H403" s="854" t="str">
        <f>IF(LEFT(DULIEU!$V395&amp;DULIEU!$M395,LEN('CT131,331'!$M$3))='CT131,331'!$M$3,DULIEU!$X395,"")</f>
        <v/>
      </c>
      <c r="I403" s="854" t="str">
        <f>IF(LEFT(DULIEU!$W395&amp;DULIEU!$M395,LEN('CT131,331'!$M$3))='CT131,331'!$M$3,DULIEU!$X395,"")</f>
        <v/>
      </c>
      <c r="J403" s="855">
        <f>MAX($J$13+SUBTOTAL(9,$H$15:H403)-SUBTOTAL(9,$I$15:I403)-$K$13,0)</f>
        <v>110001</v>
      </c>
      <c r="K403" s="855">
        <f>MAX($K$13+SUBTOTAL(9,$I$15:I403)-SUBTOTAL(9,$H$15:H403)-$J$13,0)</f>
        <v>0</v>
      </c>
      <c r="L403" s="846" t="str">
        <f t="shared" si="7"/>
        <v/>
      </c>
    </row>
    <row r="404" spans="2:12" hidden="1">
      <c r="B404" s="853" t="str">
        <f>IF(OR(LEFT(DULIEU!$V396&amp;DULIEU!$M396,LEN('CT131,331'!$M$3))='CT131,331'!$M$3,LEFT(DULIEU!$W396&amp;DULIEU!$M396,LEN('CT131,331'!$M$3))='CT131,331'!$M$3),DULIEU!D396,"")</f>
        <v/>
      </c>
      <c r="C404" s="853" t="str">
        <f>IF(OR(LEFT(DULIEU!$V396&amp;DULIEU!$M396,LEN('CT131,331'!$M$3))='CT131,331'!$M$3,LEFT(DULIEU!$W396&amp;DULIEU!$M396,LEN('CT131,331'!$M$3))='CT131,331'!$M$3),DULIEU!H396,"")</f>
        <v/>
      </c>
      <c r="D404" s="853" t="str">
        <f>IF(OR(LEFT(DULIEU!$V396&amp;DULIEU!$M396,LEN('CT131,331'!$M$3))='CT131,331'!$M$3,LEFT(DULIEU!$W396&amp;DULIEU!$M396,LEN('CT131,331'!$M$3))='CT131,331'!$M$3),DULIEU!J396,"")</f>
        <v/>
      </c>
      <c r="E404" s="853" t="str">
        <f>IF(OR(LEFT(DULIEU!$V396&amp;DULIEU!$M396,LEN('CT131,331'!$M$3))='CT131,331'!$M$3,LEFT(DULIEU!$W396&amp;DULIEU!$M396,LEN('CT131,331'!$M$3))='CT131,331'!$M$3),DULIEU!E396,"")</f>
        <v/>
      </c>
      <c r="F404" s="1179" t="str">
        <f>IF(OR(LEFT(DULIEU!$V396&amp;DULIEU!$M396,LEN('CT131,331'!$M$3))='CT131,331'!$M$3,LEFT(DULIEU!$W396&amp;DULIEU!$M396,LEN('CT131,331'!$M$3))='CT131,331'!$M$3),DULIEU!O396,"")</f>
        <v/>
      </c>
      <c r="G404" s="853" t="str">
        <f>IF(E404="","",IF(LEFT(DULIEU!$V396&amp;DULIEU!$M396,LEN('CT131,331'!$M$3))='CT131,331'!$M$3,DULIEU!$W396,IF(LEFT(DULIEU!$W396&amp;DULIEU!$M396,LEN('CT131,331'!$M$3))='CT131,331'!$M$3,DULIEU!$V396)))</f>
        <v/>
      </c>
      <c r="H404" s="854" t="str">
        <f>IF(LEFT(DULIEU!$V396&amp;DULIEU!$M396,LEN('CT131,331'!$M$3))='CT131,331'!$M$3,DULIEU!$X396,"")</f>
        <v/>
      </c>
      <c r="I404" s="854" t="str">
        <f>IF(LEFT(DULIEU!$W396&amp;DULIEU!$M396,LEN('CT131,331'!$M$3))='CT131,331'!$M$3,DULIEU!$X396,"")</f>
        <v/>
      </c>
      <c r="J404" s="855">
        <f>MAX($J$13+SUBTOTAL(9,$H$15:H404)-SUBTOTAL(9,$I$15:I404)-$K$13,0)</f>
        <v>110001</v>
      </c>
      <c r="K404" s="855">
        <f>MAX($K$13+SUBTOTAL(9,$I$15:I404)-SUBTOTAL(9,$H$15:H404)-$J$13,0)</f>
        <v>0</v>
      </c>
      <c r="L404" s="846" t="str">
        <f t="shared" si="7"/>
        <v/>
      </c>
    </row>
    <row r="405" spans="2:12" hidden="1">
      <c r="B405" s="853" t="str">
        <f>IF(OR(LEFT(DULIEU!$V397&amp;DULIEU!$M397,LEN('CT131,331'!$M$3))='CT131,331'!$M$3,LEFT(DULIEU!$W397&amp;DULIEU!$M397,LEN('CT131,331'!$M$3))='CT131,331'!$M$3),DULIEU!D397,"")</f>
        <v/>
      </c>
      <c r="C405" s="853" t="str">
        <f>IF(OR(LEFT(DULIEU!$V397&amp;DULIEU!$M397,LEN('CT131,331'!$M$3))='CT131,331'!$M$3,LEFT(DULIEU!$W397&amp;DULIEU!$M397,LEN('CT131,331'!$M$3))='CT131,331'!$M$3),DULIEU!H397,"")</f>
        <v/>
      </c>
      <c r="D405" s="853" t="str">
        <f>IF(OR(LEFT(DULIEU!$V397&amp;DULIEU!$M397,LEN('CT131,331'!$M$3))='CT131,331'!$M$3,LEFT(DULIEU!$W397&amp;DULIEU!$M397,LEN('CT131,331'!$M$3))='CT131,331'!$M$3),DULIEU!J397,"")</f>
        <v/>
      </c>
      <c r="E405" s="853" t="str">
        <f>IF(OR(LEFT(DULIEU!$V397&amp;DULIEU!$M397,LEN('CT131,331'!$M$3))='CT131,331'!$M$3,LEFT(DULIEU!$W397&amp;DULIEU!$M397,LEN('CT131,331'!$M$3))='CT131,331'!$M$3),DULIEU!E397,"")</f>
        <v/>
      </c>
      <c r="F405" s="1179" t="str">
        <f>IF(OR(LEFT(DULIEU!$V397&amp;DULIEU!$M397,LEN('CT131,331'!$M$3))='CT131,331'!$M$3,LEFT(DULIEU!$W397&amp;DULIEU!$M397,LEN('CT131,331'!$M$3))='CT131,331'!$M$3),DULIEU!O397,"")</f>
        <v/>
      </c>
      <c r="G405" s="853" t="str">
        <f>IF(E405="","",IF(LEFT(DULIEU!$V397&amp;DULIEU!$M397,LEN('CT131,331'!$M$3))='CT131,331'!$M$3,DULIEU!$W397,IF(LEFT(DULIEU!$W397&amp;DULIEU!$M397,LEN('CT131,331'!$M$3))='CT131,331'!$M$3,DULIEU!$V397)))</f>
        <v/>
      </c>
      <c r="H405" s="854" t="str">
        <f>IF(LEFT(DULIEU!$V397&amp;DULIEU!$M397,LEN('CT131,331'!$M$3))='CT131,331'!$M$3,DULIEU!$X397,"")</f>
        <v/>
      </c>
      <c r="I405" s="854" t="str">
        <f>IF(LEFT(DULIEU!$W397&amp;DULIEU!$M397,LEN('CT131,331'!$M$3))='CT131,331'!$M$3,DULIEU!$X397,"")</f>
        <v/>
      </c>
      <c r="J405" s="855">
        <f>MAX($J$13+SUBTOTAL(9,$H$15:H405)-SUBTOTAL(9,$I$15:I405)-$K$13,0)</f>
        <v>110001</v>
      </c>
      <c r="K405" s="855">
        <f>MAX($K$13+SUBTOTAL(9,$I$15:I405)-SUBTOTAL(9,$H$15:H405)-$J$13,0)</f>
        <v>0</v>
      </c>
      <c r="L405" s="846" t="str">
        <f t="shared" si="7"/>
        <v/>
      </c>
    </row>
    <row r="406" spans="2:12" hidden="1">
      <c r="B406" s="853" t="str">
        <f>IF(OR(LEFT(DULIEU!$V398&amp;DULIEU!$M398,LEN('CT131,331'!$M$3))='CT131,331'!$M$3,LEFT(DULIEU!$W398&amp;DULIEU!$M398,LEN('CT131,331'!$M$3))='CT131,331'!$M$3),DULIEU!D398,"")</f>
        <v/>
      </c>
      <c r="C406" s="853" t="str">
        <f>IF(OR(LEFT(DULIEU!$V398&amp;DULIEU!$M398,LEN('CT131,331'!$M$3))='CT131,331'!$M$3,LEFT(DULIEU!$W398&amp;DULIEU!$M398,LEN('CT131,331'!$M$3))='CT131,331'!$M$3),DULIEU!H398,"")</f>
        <v/>
      </c>
      <c r="D406" s="853" t="str">
        <f>IF(OR(LEFT(DULIEU!$V398&amp;DULIEU!$M398,LEN('CT131,331'!$M$3))='CT131,331'!$M$3,LEFT(DULIEU!$W398&amp;DULIEU!$M398,LEN('CT131,331'!$M$3))='CT131,331'!$M$3),DULIEU!J398,"")</f>
        <v/>
      </c>
      <c r="E406" s="853" t="str">
        <f>IF(OR(LEFT(DULIEU!$V398&amp;DULIEU!$M398,LEN('CT131,331'!$M$3))='CT131,331'!$M$3,LEFT(DULIEU!$W398&amp;DULIEU!$M398,LEN('CT131,331'!$M$3))='CT131,331'!$M$3),DULIEU!E398,"")</f>
        <v/>
      </c>
      <c r="F406" s="1179" t="str">
        <f>IF(OR(LEFT(DULIEU!$V398&amp;DULIEU!$M398,LEN('CT131,331'!$M$3))='CT131,331'!$M$3,LEFT(DULIEU!$W398&amp;DULIEU!$M398,LEN('CT131,331'!$M$3))='CT131,331'!$M$3),DULIEU!O398,"")</f>
        <v/>
      </c>
      <c r="G406" s="853" t="str">
        <f>IF(E406="","",IF(LEFT(DULIEU!$V398&amp;DULIEU!$M398,LEN('CT131,331'!$M$3))='CT131,331'!$M$3,DULIEU!$W398,IF(LEFT(DULIEU!$W398&amp;DULIEU!$M398,LEN('CT131,331'!$M$3))='CT131,331'!$M$3,DULIEU!$V398)))</f>
        <v/>
      </c>
      <c r="H406" s="854" t="str">
        <f>IF(LEFT(DULIEU!$V398&amp;DULIEU!$M398,LEN('CT131,331'!$M$3))='CT131,331'!$M$3,DULIEU!$X398,"")</f>
        <v/>
      </c>
      <c r="I406" s="854" t="str">
        <f>IF(LEFT(DULIEU!$W398&amp;DULIEU!$M398,LEN('CT131,331'!$M$3))='CT131,331'!$M$3,DULIEU!$X398,"")</f>
        <v/>
      </c>
      <c r="J406" s="855">
        <f>MAX($J$13+SUBTOTAL(9,$H$15:H406)-SUBTOTAL(9,$I$15:I406)-$K$13,0)</f>
        <v>110001</v>
      </c>
      <c r="K406" s="855">
        <f>MAX($K$13+SUBTOTAL(9,$I$15:I406)-SUBTOTAL(9,$H$15:H406)-$J$13,0)</f>
        <v>0</v>
      </c>
      <c r="L406" s="846" t="str">
        <f t="shared" si="7"/>
        <v/>
      </c>
    </row>
    <row r="407" spans="2:12" hidden="1">
      <c r="B407" s="853" t="str">
        <f>IF(OR(LEFT(DULIEU!$V399&amp;DULIEU!$M399,LEN('CT131,331'!$M$3))='CT131,331'!$M$3,LEFT(DULIEU!$W399&amp;DULIEU!$M399,LEN('CT131,331'!$M$3))='CT131,331'!$M$3),DULIEU!D399,"")</f>
        <v/>
      </c>
      <c r="C407" s="853" t="str">
        <f>IF(OR(LEFT(DULIEU!$V399&amp;DULIEU!$M399,LEN('CT131,331'!$M$3))='CT131,331'!$M$3,LEFT(DULIEU!$W399&amp;DULIEU!$M399,LEN('CT131,331'!$M$3))='CT131,331'!$M$3),DULIEU!H399,"")</f>
        <v/>
      </c>
      <c r="D407" s="853" t="str">
        <f>IF(OR(LEFT(DULIEU!$V399&amp;DULIEU!$M399,LEN('CT131,331'!$M$3))='CT131,331'!$M$3,LEFT(DULIEU!$W399&amp;DULIEU!$M399,LEN('CT131,331'!$M$3))='CT131,331'!$M$3),DULIEU!J399,"")</f>
        <v/>
      </c>
      <c r="E407" s="853" t="str">
        <f>IF(OR(LEFT(DULIEU!$V399&amp;DULIEU!$M399,LEN('CT131,331'!$M$3))='CT131,331'!$M$3,LEFT(DULIEU!$W399&amp;DULIEU!$M399,LEN('CT131,331'!$M$3))='CT131,331'!$M$3),DULIEU!E399,"")</f>
        <v/>
      </c>
      <c r="F407" s="1179" t="str">
        <f>IF(OR(LEFT(DULIEU!$V399&amp;DULIEU!$M399,LEN('CT131,331'!$M$3))='CT131,331'!$M$3,LEFT(DULIEU!$W399&amp;DULIEU!$M399,LEN('CT131,331'!$M$3))='CT131,331'!$M$3),DULIEU!O399,"")</f>
        <v/>
      </c>
      <c r="G407" s="853" t="str">
        <f>IF(E407="","",IF(LEFT(DULIEU!$V399&amp;DULIEU!$M399,LEN('CT131,331'!$M$3))='CT131,331'!$M$3,DULIEU!$W399,IF(LEFT(DULIEU!$W399&amp;DULIEU!$M399,LEN('CT131,331'!$M$3))='CT131,331'!$M$3,DULIEU!$V399)))</f>
        <v/>
      </c>
      <c r="H407" s="854" t="str">
        <f>IF(LEFT(DULIEU!$V399&amp;DULIEU!$M399,LEN('CT131,331'!$M$3))='CT131,331'!$M$3,DULIEU!$X399,"")</f>
        <v/>
      </c>
      <c r="I407" s="854" t="str">
        <f>IF(LEFT(DULIEU!$W399&amp;DULIEU!$M399,LEN('CT131,331'!$M$3))='CT131,331'!$M$3,DULIEU!$X399,"")</f>
        <v/>
      </c>
      <c r="J407" s="855">
        <f>MAX($J$13+SUBTOTAL(9,$H$15:H407)-SUBTOTAL(9,$I$15:I407)-$K$13,0)</f>
        <v>110001</v>
      </c>
      <c r="K407" s="855">
        <f>MAX($K$13+SUBTOTAL(9,$I$15:I407)-SUBTOTAL(9,$H$15:H407)-$J$13,0)</f>
        <v>0</v>
      </c>
      <c r="L407" s="846" t="str">
        <f t="shared" si="7"/>
        <v/>
      </c>
    </row>
    <row r="408" spans="2:12" hidden="1">
      <c r="B408" s="853" t="str">
        <f>IF(OR(LEFT(DULIEU!$V400&amp;DULIEU!$M400,LEN('CT131,331'!$M$3))='CT131,331'!$M$3,LEFT(DULIEU!$W400&amp;DULIEU!$M400,LEN('CT131,331'!$M$3))='CT131,331'!$M$3),DULIEU!D400,"")</f>
        <v/>
      </c>
      <c r="C408" s="853" t="str">
        <f>IF(OR(LEFT(DULIEU!$V400&amp;DULIEU!$M400,LEN('CT131,331'!$M$3))='CT131,331'!$M$3,LEFT(DULIEU!$W400&amp;DULIEU!$M400,LEN('CT131,331'!$M$3))='CT131,331'!$M$3),DULIEU!H400,"")</f>
        <v/>
      </c>
      <c r="D408" s="853" t="str">
        <f>IF(OR(LEFT(DULIEU!$V400&amp;DULIEU!$M400,LEN('CT131,331'!$M$3))='CT131,331'!$M$3,LEFT(DULIEU!$W400&amp;DULIEU!$M400,LEN('CT131,331'!$M$3))='CT131,331'!$M$3),DULIEU!J400,"")</f>
        <v/>
      </c>
      <c r="E408" s="853" t="str">
        <f>IF(OR(LEFT(DULIEU!$V400&amp;DULIEU!$M400,LEN('CT131,331'!$M$3))='CT131,331'!$M$3,LEFT(DULIEU!$W400&amp;DULIEU!$M400,LEN('CT131,331'!$M$3))='CT131,331'!$M$3),DULIEU!E400,"")</f>
        <v/>
      </c>
      <c r="F408" s="1179" t="str">
        <f>IF(OR(LEFT(DULIEU!$V400&amp;DULIEU!$M400,LEN('CT131,331'!$M$3))='CT131,331'!$M$3,LEFT(DULIEU!$W400&amp;DULIEU!$M400,LEN('CT131,331'!$M$3))='CT131,331'!$M$3),DULIEU!O400,"")</f>
        <v/>
      </c>
      <c r="G408" s="853" t="str">
        <f>IF(E408="","",IF(LEFT(DULIEU!$V400&amp;DULIEU!$M400,LEN('CT131,331'!$M$3))='CT131,331'!$M$3,DULIEU!$W400,IF(LEFT(DULIEU!$W400&amp;DULIEU!$M400,LEN('CT131,331'!$M$3))='CT131,331'!$M$3,DULIEU!$V400)))</f>
        <v/>
      </c>
      <c r="H408" s="854" t="str">
        <f>IF(LEFT(DULIEU!$V400&amp;DULIEU!$M400,LEN('CT131,331'!$M$3))='CT131,331'!$M$3,DULIEU!$X400,"")</f>
        <v/>
      </c>
      <c r="I408" s="854" t="str">
        <f>IF(LEFT(DULIEU!$W400&amp;DULIEU!$M400,LEN('CT131,331'!$M$3))='CT131,331'!$M$3,DULIEU!$X400,"")</f>
        <v/>
      </c>
      <c r="J408" s="855">
        <f>MAX($J$13+SUBTOTAL(9,$H$15:H408)-SUBTOTAL(9,$I$15:I408)-$K$13,0)</f>
        <v>110001</v>
      </c>
      <c r="K408" s="855">
        <f>MAX($K$13+SUBTOTAL(9,$I$15:I408)-SUBTOTAL(9,$H$15:H408)-$J$13,0)</f>
        <v>0</v>
      </c>
      <c r="L408" s="846" t="str">
        <f t="shared" si="7"/>
        <v/>
      </c>
    </row>
    <row r="409" spans="2:12" hidden="1">
      <c r="B409" s="853" t="str">
        <f>IF(OR(LEFT(DULIEU!$V401&amp;DULIEU!$M401,LEN('CT131,331'!$M$3))='CT131,331'!$M$3,LEFT(DULIEU!$W401&amp;DULIEU!$M401,LEN('CT131,331'!$M$3))='CT131,331'!$M$3),DULIEU!D401,"")</f>
        <v/>
      </c>
      <c r="C409" s="853" t="str">
        <f>IF(OR(LEFT(DULIEU!$V401&amp;DULIEU!$M401,LEN('CT131,331'!$M$3))='CT131,331'!$M$3,LEFT(DULIEU!$W401&amp;DULIEU!$M401,LEN('CT131,331'!$M$3))='CT131,331'!$M$3),DULIEU!H401,"")</f>
        <v/>
      </c>
      <c r="D409" s="853" t="str">
        <f>IF(OR(LEFT(DULIEU!$V401&amp;DULIEU!$M401,LEN('CT131,331'!$M$3))='CT131,331'!$M$3,LEFT(DULIEU!$W401&amp;DULIEU!$M401,LEN('CT131,331'!$M$3))='CT131,331'!$M$3),DULIEU!J401,"")</f>
        <v/>
      </c>
      <c r="E409" s="853" t="str">
        <f>IF(OR(LEFT(DULIEU!$V401&amp;DULIEU!$M401,LEN('CT131,331'!$M$3))='CT131,331'!$M$3,LEFT(DULIEU!$W401&amp;DULIEU!$M401,LEN('CT131,331'!$M$3))='CT131,331'!$M$3),DULIEU!E401,"")</f>
        <v/>
      </c>
      <c r="F409" s="1179" t="str">
        <f>IF(OR(LEFT(DULIEU!$V401&amp;DULIEU!$M401,LEN('CT131,331'!$M$3))='CT131,331'!$M$3,LEFT(DULIEU!$W401&amp;DULIEU!$M401,LEN('CT131,331'!$M$3))='CT131,331'!$M$3),DULIEU!O401,"")</f>
        <v/>
      </c>
      <c r="G409" s="853" t="str">
        <f>IF(E409="","",IF(LEFT(DULIEU!$V401&amp;DULIEU!$M401,LEN('CT131,331'!$M$3))='CT131,331'!$M$3,DULIEU!$W401,IF(LEFT(DULIEU!$W401&amp;DULIEU!$M401,LEN('CT131,331'!$M$3))='CT131,331'!$M$3,DULIEU!$V401)))</f>
        <v/>
      </c>
      <c r="H409" s="854" t="str">
        <f>IF(LEFT(DULIEU!$V401&amp;DULIEU!$M401,LEN('CT131,331'!$M$3))='CT131,331'!$M$3,DULIEU!$X401,"")</f>
        <v/>
      </c>
      <c r="I409" s="854" t="str">
        <f>IF(LEFT(DULIEU!$W401&amp;DULIEU!$M401,LEN('CT131,331'!$M$3))='CT131,331'!$M$3,DULIEU!$X401,"")</f>
        <v/>
      </c>
      <c r="J409" s="855">
        <f>MAX($J$13+SUBTOTAL(9,$H$15:H409)-SUBTOTAL(9,$I$15:I409)-$K$13,0)</f>
        <v>110001</v>
      </c>
      <c r="K409" s="855">
        <f>MAX($K$13+SUBTOTAL(9,$I$15:I409)-SUBTOTAL(9,$H$15:H409)-$J$13,0)</f>
        <v>0</v>
      </c>
      <c r="L409" s="846" t="str">
        <f t="shared" si="7"/>
        <v/>
      </c>
    </row>
    <row r="410" spans="2:12" hidden="1">
      <c r="B410" s="853" t="str">
        <f>IF(OR(LEFT(DULIEU!$V402&amp;DULIEU!$M402,LEN('CT131,331'!$M$3))='CT131,331'!$M$3,LEFT(DULIEU!$W402&amp;DULIEU!$M402,LEN('CT131,331'!$M$3))='CT131,331'!$M$3),DULIEU!D402,"")</f>
        <v/>
      </c>
      <c r="C410" s="853" t="str">
        <f>IF(OR(LEFT(DULIEU!$V402&amp;DULIEU!$M402,LEN('CT131,331'!$M$3))='CT131,331'!$M$3,LEFT(DULIEU!$W402&amp;DULIEU!$M402,LEN('CT131,331'!$M$3))='CT131,331'!$M$3),DULIEU!H402,"")</f>
        <v/>
      </c>
      <c r="D410" s="853" t="str">
        <f>IF(OR(LEFT(DULIEU!$V402&amp;DULIEU!$M402,LEN('CT131,331'!$M$3))='CT131,331'!$M$3,LEFT(DULIEU!$W402&amp;DULIEU!$M402,LEN('CT131,331'!$M$3))='CT131,331'!$M$3),DULIEU!J402,"")</f>
        <v/>
      </c>
      <c r="E410" s="853" t="str">
        <f>IF(OR(LEFT(DULIEU!$V402&amp;DULIEU!$M402,LEN('CT131,331'!$M$3))='CT131,331'!$M$3,LEFT(DULIEU!$W402&amp;DULIEU!$M402,LEN('CT131,331'!$M$3))='CT131,331'!$M$3),DULIEU!E402,"")</f>
        <v/>
      </c>
      <c r="F410" s="1179" t="str">
        <f>IF(OR(LEFT(DULIEU!$V402&amp;DULIEU!$M402,LEN('CT131,331'!$M$3))='CT131,331'!$M$3,LEFT(DULIEU!$W402&amp;DULIEU!$M402,LEN('CT131,331'!$M$3))='CT131,331'!$M$3),DULIEU!O402,"")</f>
        <v/>
      </c>
      <c r="G410" s="853" t="str">
        <f>IF(E410="","",IF(LEFT(DULIEU!$V402&amp;DULIEU!$M402,LEN('CT131,331'!$M$3))='CT131,331'!$M$3,DULIEU!$W402,IF(LEFT(DULIEU!$W402&amp;DULIEU!$M402,LEN('CT131,331'!$M$3))='CT131,331'!$M$3,DULIEU!$V402)))</f>
        <v/>
      </c>
      <c r="H410" s="854" t="str">
        <f>IF(LEFT(DULIEU!$V402&amp;DULIEU!$M402,LEN('CT131,331'!$M$3))='CT131,331'!$M$3,DULIEU!$X402,"")</f>
        <v/>
      </c>
      <c r="I410" s="854" t="str">
        <f>IF(LEFT(DULIEU!$W402&amp;DULIEU!$M402,LEN('CT131,331'!$M$3))='CT131,331'!$M$3,DULIEU!$X402,"")</f>
        <v/>
      </c>
      <c r="J410" s="855">
        <f>MAX($J$13+SUBTOTAL(9,$H$15:H410)-SUBTOTAL(9,$I$15:I410)-$K$13,0)</f>
        <v>110001</v>
      </c>
      <c r="K410" s="855">
        <f>MAX($K$13+SUBTOTAL(9,$I$15:I410)-SUBTOTAL(9,$H$15:H410)-$J$13,0)</f>
        <v>0</v>
      </c>
      <c r="L410" s="846" t="str">
        <f t="shared" si="7"/>
        <v/>
      </c>
    </row>
    <row r="411" spans="2:12" hidden="1">
      <c r="B411" s="853" t="str">
        <f>IF(OR(LEFT(DULIEU!$V403&amp;DULIEU!$M403,LEN('CT131,331'!$M$3))='CT131,331'!$M$3,LEFT(DULIEU!$W403&amp;DULIEU!$M403,LEN('CT131,331'!$M$3))='CT131,331'!$M$3),DULIEU!D403,"")</f>
        <v/>
      </c>
      <c r="C411" s="853" t="str">
        <f>IF(OR(LEFT(DULIEU!$V403&amp;DULIEU!$M403,LEN('CT131,331'!$M$3))='CT131,331'!$M$3,LEFT(DULIEU!$W403&amp;DULIEU!$M403,LEN('CT131,331'!$M$3))='CT131,331'!$M$3),DULIEU!H403,"")</f>
        <v/>
      </c>
      <c r="D411" s="853" t="str">
        <f>IF(OR(LEFT(DULIEU!$V403&amp;DULIEU!$M403,LEN('CT131,331'!$M$3))='CT131,331'!$M$3,LEFT(DULIEU!$W403&amp;DULIEU!$M403,LEN('CT131,331'!$M$3))='CT131,331'!$M$3),DULIEU!J403,"")</f>
        <v/>
      </c>
      <c r="E411" s="853" t="str">
        <f>IF(OR(LEFT(DULIEU!$V403&amp;DULIEU!$M403,LEN('CT131,331'!$M$3))='CT131,331'!$M$3,LEFT(DULIEU!$W403&amp;DULIEU!$M403,LEN('CT131,331'!$M$3))='CT131,331'!$M$3),DULIEU!E403,"")</f>
        <v/>
      </c>
      <c r="F411" s="1179" t="str">
        <f>IF(OR(LEFT(DULIEU!$V403&amp;DULIEU!$M403,LEN('CT131,331'!$M$3))='CT131,331'!$M$3,LEFT(DULIEU!$W403&amp;DULIEU!$M403,LEN('CT131,331'!$M$3))='CT131,331'!$M$3),DULIEU!O403,"")</f>
        <v/>
      </c>
      <c r="G411" s="853" t="str">
        <f>IF(E411="","",IF(LEFT(DULIEU!$V403&amp;DULIEU!$M403,LEN('CT131,331'!$M$3))='CT131,331'!$M$3,DULIEU!$W403,IF(LEFT(DULIEU!$W403&amp;DULIEU!$M403,LEN('CT131,331'!$M$3))='CT131,331'!$M$3,DULIEU!$V403)))</f>
        <v/>
      </c>
      <c r="H411" s="854" t="str">
        <f>IF(LEFT(DULIEU!$V403&amp;DULIEU!$M403,LEN('CT131,331'!$M$3))='CT131,331'!$M$3,DULIEU!$X403,"")</f>
        <v/>
      </c>
      <c r="I411" s="854" t="str">
        <f>IF(LEFT(DULIEU!$W403&amp;DULIEU!$M403,LEN('CT131,331'!$M$3))='CT131,331'!$M$3,DULIEU!$X403,"")</f>
        <v/>
      </c>
      <c r="J411" s="855">
        <f>MAX($J$13+SUBTOTAL(9,$H$15:H411)-SUBTOTAL(9,$I$15:I411)-$K$13,0)</f>
        <v>110001</v>
      </c>
      <c r="K411" s="855">
        <f>MAX($K$13+SUBTOTAL(9,$I$15:I411)-SUBTOTAL(9,$H$15:H411)-$J$13,0)</f>
        <v>0</v>
      </c>
      <c r="L411" s="846" t="str">
        <f t="shared" si="7"/>
        <v/>
      </c>
    </row>
    <row r="412" spans="2:12" hidden="1">
      <c r="B412" s="853" t="str">
        <f>IF(OR(LEFT(DULIEU!$V404&amp;DULIEU!$M404,LEN('CT131,331'!$M$3))='CT131,331'!$M$3,LEFT(DULIEU!$W404&amp;DULIEU!$M404,LEN('CT131,331'!$M$3))='CT131,331'!$M$3),DULIEU!D404,"")</f>
        <v/>
      </c>
      <c r="C412" s="853" t="str">
        <f>IF(OR(LEFT(DULIEU!$V404&amp;DULIEU!$M404,LEN('CT131,331'!$M$3))='CT131,331'!$M$3,LEFT(DULIEU!$W404&amp;DULIEU!$M404,LEN('CT131,331'!$M$3))='CT131,331'!$M$3),DULIEU!H404,"")</f>
        <v/>
      </c>
      <c r="D412" s="853" t="str">
        <f>IF(OR(LEFT(DULIEU!$V404&amp;DULIEU!$M404,LEN('CT131,331'!$M$3))='CT131,331'!$M$3,LEFT(DULIEU!$W404&amp;DULIEU!$M404,LEN('CT131,331'!$M$3))='CT131,331'!$M$3),DULIEU!J404,"")</f>
        <v/>
      </c>
      <c r="E412" s="853" t="str">
        <f>IF(OR(LEFT(DULIEU!$V404&amp;DULIEU!$M404,LEN('CT131,331'!$M$3))='CT131,331'!$M$3,LEFT(DULIEU!$W404&amp;DULIEU!$M404,LEN('CT131,331'!$M$3))='CT131,331'!$M$3),DULIEU!E404,"")</f>
        <v/>
      </c>
      <c r="F412" s="1179" t="str">
        <f>IF(OR(LEFT(DULIEU!$V404&amp;DULIEU!$M404,LEN('CT131,331'!$M$3))='CT131,331'!$M$3,LEFT(DULIEU!$W404&amp;DULIEU!$M404,LEN('CT131,331'!$M$3))='CT131,331'!$M$3),DULIEU!O404,"")</f>
        <v/>
      </c>
      <c r="G412" s="853" t="str">
        <f>IF(E412="","",IF(LEFT(DULIEU!$V404&amp;DULIEU!$M404,LEN('CT131,331'!$M$3))='CT131,331'!$M$3,DULIEU!$W404,IF(LEFT(DULIEU!$W404&amp;DULIEU!$M404,LEN('CT131,331'!$M$3))='CT131,331'!$M$3,DULIEU!$V404)))</f>
        <v/>
      </c>
      <c r="H412" s="854" t="str">
        <f>IF(LEFT(DULIEU!$V404&amp;DULIEU!$M404,LEN('CT131,331'!$M$3))='CT131,331'!$M$3,DULIEU!$X404,"")</f>
        <v/>
      </c>
      <c r="I412" s="854" t="str">
        <f>IF(LEFT(DULIEU!$W404&amp;DULIEU!$M404,LEN('CT131,331'!$M$3))='CT131,331'!$M$3,DULIEU!$X404,"")</f>
        <v/>
      </c>
      <c r="J412" s="855">
        <f>MAX($J$13+SUBTOTAL(9,$H$15:H412)-SUBTOTAL(9,$I$15:I412)-$K$13,0)</f>
        <v>110001</v>
      </c>
      <c r="K412" s="855">
        <f>MAX($K$13+SUBTOTAL(9,$I$15:I412)-SUBTOTAL(9,$H$15:H412)-$J$13,0)</f>
        <v>0</v>
      </c>
      <c r="L412" s="846" t="str">
        <f t="shared" si="7"/>
        <v/>
      </c>
    </row>
    <row r="413" spans="2:12" hidden="1">
      <c r="B413" s="853" t="str">
        <f>IF(OR(LEFT(DULIEU!$V405&amp;DULIEU!$M405,LEN('CT131,331'!$M$3))='CT131,331'!$M$3,LEFT(DULIEU!$W405&amp;DULIEU!$M405,LEN('CT131,331'!$M$3))='CT131,331'!$M$3),DULIEU!D405,"")</f>
        <v/>
      </c>
      <c r="C413" s="853" t="str">
        <f>IF(OR(LEFT(DULIEU!$V405&amp;DULIEU!$M405,LEN('CT131,331'!$M$3))='CT131,331'!$M$3,LEFT(DULIEU!$W405&amp;DULIEU!$M405,LEN('CT131,331'!$M$3))='CT131,331'!$M$3),DULIEU!H405,"")</f>
        <v/>
      </c>
      <c r="D413" s="853" t="str">
        <f>IF(OR(LEFT(DULIEU!$V405&amp;DULIEU!$M405,LEN('CT131,331'!$M$3))='CT131,331'!$M$3,LEFT(DULIEU!$W405&amp;DULIEU!$M405,LEN('CT131,331'!$M$3))='CT131,331'!$M$3),DULIEU!J405,"")</f>
        <v/>
      </c>
      <c r="E413" s="853" t="str">
        <f>IF(OR(LEFT(DULIEU!$V405&amp;DULIEU!$M405,LEN('CT131,331'!$M$3))='CT131,331'!$M$3,LEFT(DULIEU!$W405&amp;DULIEU!$M405,LEN('CT131,331'!$M$3))='CT131,331'!$M$3),DULIEU!E405,"")</f>
        <v/>
      </c>
      <c r="F413" s="1179" t="str">
        <f>IF(OR(LEFT(DULIEU!$V405&amp;DULIEU!$M405,LEN('CT131,331'!$M$3))='CT131,331'!$M$3,LEFT(DULIEU!$W405&amp;DULIEU!$M405,LEN('CT131,331'!$M$3))='CT131,331'!$M$3),DULIEU!O405,"")</f>
        <v/>
      </c>
      <c r="G413" s="853" t="str">
        <f>IF(E413="","",IF(LEFT(DULIEU!$V405&amp;DULIEU!$M405,LEN('CT131,331'!$M$3))='CT131,331'!$M$3,DULIEU!$W405,IF(LEFT(DULIEU!$W405&amp;DULIEU!$M405,LEN('CT131,331'!$M$3))='CT131,331'!$M$3,DULIEU!$V405)))</f>
        <v/>
      </c>
      <c r="H413" s="854" t="str">
        <f>IF(LEFT(DULIEU!$V405&amp;DULIEU!$M405,LEN('CT131,331'!$M$3))='CT131,331'!$M$3,DULIEU!$X405,"")</f>
        <v/>
      </c>
      <c r="I413" s="854" t="str">
        <f>IF(LEFT(DULIEU!$W405&amp;DULIEU!$M405,LEN('CT131,331'!$M$3))='CT131,331'!$M$3,DULIEU!$X405,"")</f>
        <v/>
      </c>
      <c r="J413" s="855">
        <f>MAX($J$13+SUBTOTAL(9,$H$15:H413)-SUBTOTAL(9,$I$15:I413)-$K$13,0)</f>
        <v>110001</v>
      </c>
      <c r="K413" s="855">
        <f>MAX($K$13+SUBTOTAL(9,$I$15:I413)-SUBTOTAL(9,$H$15:H413)-$J$13,0)</f>
        <v>0</v>
      </c>
      <c r="L413" s="846" t="str">
        <f t="shared" si="7"/>
        <v/>
      </c>
    </row>
    <row r="414" spans="2:12" hidden="1">
      <c r="B414" s="853" t="str">
        <f>IF(OR(LEFT(DULIEU!$V406&amp;DULIEU!$M406,LEN('CT131,331'!$M$3))='CT131,331'!$M$3,LEFT(DULIEU!$W406&amp;DULIEU!$M406,LEN('CT131,331'!$M$3))='CT131,331'!$M$3),DULIEU!D406,"")</f>
        <v/>
      </c>
      <c r="C414" s="853" t="str">
        <f>IF(OR(LEFT(DULIEU!$V406&amp;DULIEU!$M406,LEN('CT131,331'!$M$3))='CT131,331'!$M$3,LEFT(DULIEU!$W406&amp;DULIEU!$M406,LEN('CT131,331'!$M$3))='CT131,331'!$M$3),DULIEU!H406,"")</f>
        <v/>
      </c>
      <c r="D414" s="853" t="str">
        <f>IF(OR(LEFT(DULIEU!$V406&amp;DULIEU!$M406,LEN('CT131,331'!$M$3))='CT131,331'!$M$3,LEFT(DULIEU!$W406&amp;DULIEU!$M406,LEN('CT131,331'!$M$3))='CT131,331'!$M$3),DULIEU!J406,"")</f>
        <v/>
      </c>
      <c r="E414" s="853" t="str">
        <f>IF(OR(LEFT(DULIEU!$V406&amp;DULIEU!$M406,LEN('CT131,331'!$M$3))='CT131,331'!$M$3,LEFT(DULIEU!$W406&amp;DULIEU!$M406,LEN('CT131,331'!$M$3))='CT131,331'!$M$3),DULIEU!E406,"")</f>
        <v/>
      </c>
      <c r="F414" s="1179" t="str">
        <f>IF(OR(LEFT(DULIEU!$V406&amp;DULIEU!$M406,LEN('CT131,331'!$M$3))='CT131,331'!$M$3,LEFT(DULIEU!$W406&amp;DULIEU!$M406,LEN('CT131,331'!$M$3))='CT131,331'!$M$3),DULIEU!O406,"")</f>
        <v/>
      </c>
      <c r="G414" s="853" t="str">
        <f>IF(E414="","",IF(LEFT(DULIEU!$V406&amp;DULIEU!$M406,LEN('CT131,331'!$M$3))='CT131,331'!$M$3,DULIEU!$W406,IF(LEFT(DULIEU!$W406&amp;DULIEU!$M406,LEN('CT131,331'!$M$3))='CT131,331'!$M$3,DULIEU!$V406)))</f>
        <v/>
      </c>
      <c r="H414" s="854" t="str">
        <f>IF(LEFT(DULIEU!$V406&amp;DULIEU!$M406,LEN('CT131,331'!$M$3))='CT131,331'!$M$3,DULIEU!$X406,"")</f>
        <v/>
      </c>
      <c r="I414" s="854" t="str">
        <f>IF(LEFT(DULIEU!$W406&amp;DULIEU!$M406,LEN('CT131,331'!$M$3))='CT131,331'!$M$3,DULIEU!$X406,"")</f>
        <v/>
      </c>
      <c r="J414" s="855">
        <f>MAX($J$13+SUBTOTAL(9,$H$15:H414)-SUBTOTAL(9,$I$15:I414)-$K$13,0)</f>
        <v>110001</v>
      </c>
      <c r="K414" s="855">
        <f>MAX($K$13+SUBTOTAL(9,$I$15:I414)-SUBTOTAL(9,$H$15:H414)-$J$13,0)</f>
        <v>0</v>
      </c>
      <c r="L414" s="846" t="str">
        <f t="shared" si="7"/>
        <v/>
      </c>
    </row>
    <row r="415" spans="2:12" hidden="1">
      <c r="B415" s="853" t="str">
        <f>IF(OR(LEFT(DULIEU!$V407&amp;DULIEU!$M407,LEN('CT131,331'!$M$3))='CT131,331'!$M$3,LEFT(DULIEU!$W407&amp;DULIEU!$M407,LEN('CT131,331'!$M$3))='CT131,331'!$M$3),DULIEU!D407,"")</f>
        <v/>
      </c>
      <c r="C415" s="853" t="str">
        <f>IF(OR(LEFT(DULIEU!$V407&amp;DULIEU!$M407,LEN('CT131,331'!$M$3))='CT131,331'!$M$3,LEFT(DULIEU!$W407&amp;DULIEU!$M407,LEN('CT131,331'!$M$3))='CT131,331'!$M$3),DULIEU!H407,"")</f>
        <v/>
      </c>
      <c r="D415" s="853" t="str">
        <f>IF(OR(LEFT(DULIEU!$V407&amp;DULIEU!$M407,LEN('CT131,331'!$M$3))='CT131,331'!$M$3,LEFT(DULIEU!$W407&amp;DULIEU!$M407,LEN('CT131,331'!$M$3))='CT131,331'!$M$3),DULIEU!J407,"")</f>
        <v/>
      </c>
      <c r="E415" s="853" t="str">
        <f>IF(OR(LEFT(DULIEU!$V407&amp;DULIEU!$M407,LEN('CT131,331'!$M$3))='CT131,331'!$M$3,LEFT(DULIEU!$W407&amp;DULIEU!$M407,LEN('CT131,331'!$M$3))='CT131,331'!$M$3),DULIEU!E407,"")</f>
        <v/>
      </c>
      <c r="F415" s="1179" t="str">
        <f>IF(OR(LEFT(DULIEU!$V407&amp;DULIEU!$M407,LEN('CT131,331'!$M$3))='CT131,331'!$M$3,LEFT(DULIEU!$W407&amp;DULIEU!$M407,LEN('CT131,331'!$M$3))='CT131,331'!$M$3),DULIEU!O407,"")</f>
        <v/>
      </c>
      <c r="G415" s="853" t="str">
        <f>IF(E415="","",IF(LEFT(DULIEU!$V407&amp;DULIEU!$M407,LEN('CT131,331'!$M$3))='CT131,331'!$M$3,DULIEU!$W407,IF(LEFT(DULIEU!$W407&amp;DULIEU!$M407,LEN('CT131,331'!$M$3))='CT131,331'!$M$3,DULIEU!$V407)))</f>
        <v/>
      </c>
      <c r="H415" s="854" t="str">
        <f>IF(LEFT(DULIEU!$V407&amp;DULIEU!$M407,LEN('CT131,331'!$M$3))='CT131,331'!$M$3,DULIEU!$X407,"")</f>
        <v/>
      </c>
      <c r="I415" s="854" t="str">
        <f>IF(LEFT(DULIEU!$W407&amp;DULIEU!$M407,LEN('CT131,331'!$M$3))='CT131,331'!$M$3,DULIEU!$X407,"")</f>
        <v/>
      </c>
      <c r="J415" s="855">
        <f>MAX($J$13+SUBTOTAL(9,$H$15:H415)-SUBTOTAL(9,$I$15:I415)-$K$13,0)</f>
        <v>110001</v>
      </c>
      <c r="K415" s="855">
        <f>MAX($K$13+SUBTOTAL(9,$I$15:I415)-SUBTOTAL(9,$H$15:H415)-$J$13,0)</f>
        <v>0</v>
      </c>
      <c r="L415" s="846" t="str">
        <f t="shared" si="7"/>
        <v/>
      </c>
    </row>
    <row r="416" spans="2:12" hidden="1">
      <c r="B416" s="853" t="str">
        <f>IF(OR(LEFT(DULIEU!$V408&amp;DULIEU!$M408,LEN('CT131,331'!$M$3))='CT131,331'!$M$3,LEFT(DULIEU!$W408&amp;DULIEU!$M408,LEN('CT131,331'!$M$3))='CT131,331'!$M$3),DULIEU!D408,"")</f>
        <v/>
      </c>
      <c r="C416" s="853" t="str">
        <f>IF(OR(LEFT(DULIEU!$V408&amp;DULIEU!$M408,LEN('CT131,331'!$M$3))='CT131,331'!$M$3,LEFT(DULIEU!$W408&amp;DULIEU!$M408,LEN('CT131,331'!$M$3))='CT131,331'!$M$3),DULIEU!H408,"")</f>
        <v/>
      </c>
      <c r="D416" s="853" t="str">
        <f>IF(OR(LEFT(DULIEU!$V408&amp;DULIEU!$M408,LEN('CT131,331'!$M$3))='CT131,331'!$M$3,LEFT(DULIEU!$W408&amp;DULIEU!$M408,LEN('CT131,331'!$M$3))='CT131,331'!$M$3),DULIEU!J408,"")</f>
        <v/>
      </c>
      <c r="E416" s="853" t="str">
        <f>IF(OR(LEFT(DULIEU!$V408&amp;DULIEU!$M408,LEN('CT131,331'!$M$3))='CT131,331'!$M$3,LEFT(DULIEU!$W408&amp;DULIEU!$M408,LEN('CT131,331'!$M$3))='CT131,331'!$M$3),DULIEU!E408,"")</f>
        <v/>
      </c>
      <c r="F416" s="1179" t="str">
        <f>IF(OR(LEFT(DULIEU!$V408&amp;DULIEU!$M408,LEN('CT131,331'!$M$3))='CT131,331'!$M$3,LEFT(DULIEU!$W408&amp;DULIEU!$M408,LEN('CT131,331'!$M$3))='CT131,331'!$M$3),DULIEU!O408,"")</f>
        <v/>
      </c>
      <c r="G416" s="853" t="str">
        <f>IF(E416="","",IF(LEFT(DULIEU!$V408&amp;DULIEU!$M408,LEN('CT131,331'!$M$3))='CT131,331'!$M$3,DULIEU!$W408,IF(LEFT(DULIEU!$W408&amp;DULIEU!$M408,LEN('CT131,331'!$M$3))='CT131,331'!$M$3,DULIEU!$V408)))</f>
        <v/>
      </c>
      <c r="H416" s="854" t="str">
        <f>IF(LEFT(DULIEU!$V408&amp;DULIEU!$M408,LEN('CT131,331'!$M$3))='CT131,331'!$M$3,DULIEU!$X408,"")</f>
        <v/>
      </c>
      <c r="I416" s="854" t="str">
        <f>IF(LEFT(DULIEU!$W408&amp;DULIEU!$M408,LEN('CT131,331'!$M$3))='CT131,331'!$M$3,DULIEU!$X408,"")</f>
        <v/>
      </c>
      <c r="J416" s="855">
        <f>MAX($J$13+SUBTOTAL(9,$H$15:H416)-SUBTOTAL(9,$I$15:I416)-$K$13,0)</f>
        <v>110001</v>
      </c>
      <c r="K416" s="855">
        <f>MAX($K$13+SUBTOTAL(9,$I$15:I416)-SUBTOTAL(9,$H$15:H416)-$J$13,0)</f>
        <v>0</v>
      </c>
      <c r="L416" s="846" t="str">
        <f t="shared" si="7"/>
        <v/>
      </c>
    </row>
    <row r="417" spans="2:12" hidden="1">
      <c r="B417" s="853" t="str">
        <f>IF(OR(LEFT(DULIEU!$V409&amp;DULIEU!$M409,LEN('CT131,331'!$M$3))='CT131,331'!$M$3,LEFT(DULIEU!$W409&amp;DULIEU!$M409,LEN('CT131,331'!$M$3))='CT131,331'!$M$3),DULIEU!D409,"")</f>
        <v/>
      </c>
      <c r="C417" s="853" t="str">
        <f>IF(OR(LEFT(DULIEU!$V409&amp;DULIEU!$M409,LEN('CT131,331'!$M$3))='CT131,331'!$M$3,LEFT(DULIEU!$W409&amp;DULIEU!$M409,LEN('CT131,331'!$M$3))='CT131,331'!$M$3),DULIEU!H409,"")</f>
        <v/>
      </c>
      <c r="D417" s="853" t="str">
        <f>IF(OR(LEFT(DULIEU!$V409&amp;DULIEU!$M409,LEN('CT131,331'!$M$3))='CT131,331'!$M$3,LEFT(DULIEU!$W409&amp;DULIEU!$M409,LEN('CT131,331'!$M$3))='CT131,331'!$M$3),DULIEU!J409,"")</f>
        <v/>
      </c>
      <c r="E417" s="853" t="str">
        <f>IF(OR(LEFT(DULIEU!$V409&amp;DULIEU!$M409,LEN('CT131,331'!$M$3))='CT131,331'!$M$3,LEFT(DULIEU!$W409&amp;DULIEU!$M409,LEN('CT131,331'!$M$3))='CT131,331'!$M$3),DULIEU!E409,"")</f>
        <v/>
      </c>
      <c r="F417" s="1179" t="str">
        <f>IF(OR(LEFT(DULIEU!$V409&amp;DULIEU!$M409,LEN('CT131,331'!$M$3))='CT131,331'!$M$3,LEFT(DULIEU!$W409&amp;DULIEU!$M409,LEN('CT131,331'!$M$3))='CT131,331'!$M$3),DULIEU!O409,"")</f>
        <v/>
      </c>
      <c r="G417" s="853" t="str">
        <f>IF(E417="","",IF(LEFT(DULIEU!$V409&amp;DULIEU!$M409,LEN('CT131,331'!$M$3))='CT131,331'!$M$3,DULIEU!$W409,IF(LEFT(DULIEU!$W409&amp;DULIEU!$M409,LEN('CT131,331'!$M$3))='CT131,331'!$M$3,DULIEU!$V409)))</f>
        <v/>
      </c>
      <c r="H417" s="854" t="str">
        <f>IF(LEFT(DULIEU!$V409&amp;DULIEU!$M409,LEN('CT131,331'!$M$3))='CT131,331'!$M$3,DULIEU!$X409,"")</f>
        <v/>
      </c>
      <c r="I417" s="854" t="str">
        <f>IF(LEFT(DULIEU!$W409&amp;DULIEU!$M409,LEN('CT131,331'!$M$3))='CT131,331'!$M$3,DULIEU!$X409,"")</f>
        <v/>
      </c>
      <c r="J417" s="855">
        <f>MAX($J$13+SUBTOTAL(9,$H$15:H417)-SUBTOTAL(9,$I$15:I417)-$K$13,0)</f>
        <v>110001</v>
      </c>
      <c r="K417" s="855">
        <f>MAX($K$13+SUBTOTAL(9,$I$15:I417)-SUBTOTAL(9,$H$15:H417)-$J$13,0)</f>
        <v>0</v>
      </c>
      <c r="L417" s="846" t="str">
        <f t="shared" si="7"/>
        <v/>
      </c>
    </row>
    <row r="418" spans="2:12" hidden="1">
      <c r="B418" s="853" t="str">
        <f>IF(OR(LEFT(DULIEU!$V410&amp;DULIEU!$M410,LEN('CT131,331'!$M$3))='CT131,331'!$M$3,LEFT(DULIEU!$W410&amp;DULIEU!$M410,LEN('CT131,331'!$M$3))='CT131,331'!$M$3),DULIEU!D410,"")</f>
        <v/>
      </c>
      <c r="C418" s="853" t="str">
        <f>IF(OR(LEFT(DULIEU!$V410&amp;DULIEU!$M410,LEN('CT131,331'!$M$3))='CT131,331'!$M$3,LEFT(DULIEU!$W410&amp;DULIEU!$M410,LEN('CT131,331'!$M$3))='CT131,331'!$M$3),DULIEU!H410,"")</f>
        <v/>
      </c>
      <c r="D418" s="853" t="str">
        <f>IF(OR(LEFT(DULIEU!$V410&amp;DULIEU!$M410,LEN('CT131,331'!$M$3))='CT131,331'!$M$3,LEFT(DULIEU!$W410&amp;DULIEU!$M410,LEN('CT131,331'!$M$3))='CT131,331'!$M$3),DULIEU!J410,"")</f>
        <v/>
      </c>
      <c r="E418" s="853" t="str">
        <f>IF(OR(LEFT(DULIEU!$V410&amp;DULIEU!$M410,LEN('CT131,331'!$M$3))='CT131,331'!$M$3,LEFT(DULIEU!$W410&amp;DULIEU!$M410,LEN('CT131,331'!$M$3))='CT131,331'!$M$3),DULIEU!E410,"")</f>
        <v/>
      </c>
      <c r="F418" s="1179" t="str">
        <f>IF(OR(LEFT(DULIEU!$V410&amp;DULIEU!$M410,LEN('CT131,331'!$M$3))='CT131,331'!$M$3,LEFT(DULIEU!$W410&amp;DULIEU!$M410,LEN('CT131,331'!$M$3))='CT131,331'!$M$3),DULIEU!O410,"")</f>
        <v/>
      </c>
      <c r="G418" s="853" t="str">
        <f>IF(E418="","",IF(LEFT(DULIEU!$V410&amp;DULIEU!$M410,LEN('CT131,331'!$M$3))='CT131,331'!$M$3,DULIEU!$W410,IF(LEFT(DULIEU!$W410&amp;DULIEU!$M410,LEN('CT131,331'!$M$3))='CT131,331'!$M$3,DULIEU!$V410)))</f>
        <v/>
      </c>
      <c r="H418" s="854" t="str">
        <f>IF(LEFT(DULIEU!$V410&amp;DULIEU!$M410,LEN('CT131,331'!$M$3))='CT131,331'!$M$3,DULIEU!$X410,"")</f>
        <v/>
      </c>
      <c r="I418" s="854" t="str">
        <f>IF(LEFT(DULIEU!$W410&amp;DULIEU!$M410,LEN('CT131,331'!$M$3))='CT131,331'!$M$3,DULIEU!$X410,"")</f>
        <v/>
      </c>
      <c r="J418" s="855">
        <f>MAX($J$13+SUBTOTAL(9,$H$15:H418)-SUBTOTAL(9,$I$15:I418)-$K$13,0)</f>
        <v>110001</v>
      </c>
      <c r="K418" s="855">
        <f>MAX($K$13+SUBTOTAL(9,$I$15:I418)-SUBTOTAL(9,$H$15:H418)-$J$13,0)</f>
        <v>0</v>
      </c>
      <c r="L418" s="846" t="str">
        <f t="shared" si="7"/>
        <v/>
      </c>
    </row>
    <row r="419" spans="2:12" hidden="1">
      <c r="B419" s="853" t="str">
        <f>IF(OR(LEFT(DULIEU!$V411&amp;DULIEU!$M411,LEN('CT131,331'!$M$3))='CT131,331'!$M$3,LEFT(DULIEU!$W411&amp;DULIEU!$M411,LEN('CT131,331'!$M$3))='CT131,331'!$M$3),DULIEU!D411,"")</f>
        <v/>
      </c>
      <c r="C419" s="853" t="str">
        <f>IF(OR(LEFT(DULIEU!$V411&amp;DULIEU!$M411,LEN('CT131,331'!$M$3))='CT131,331'!$M$3,LEFT(DULIEU!$W411&amp;DULIEU!$M411,LEN('CT131,331'!$M$3))='CT131,331'!$M$3),DULIEU!H411,"")</f>
        <v/>
      </c>
      <c r="D419" s="853" t="str">
        <f>IF(OR(LEFT(DULIEU!$V411&amp;DULIEU!$M411,LEN('CT131,331'!$M$3))='CT131,331'!$M$3,LEFT(DULIEU!$W411&amp;DULIEU!$M411,LEN('CT131,331'!$M$3))='CT131,331'!$M$3),DULIEU!J411,"")</f>
        <v/>
      </c>
      <c r="E419" s="853" t="str">
        <f>IF(OR(LEFT(DULIEU!$V411&amp;DULIEU!$M411,LEN('CT131,331'!$M$3))='CT131,331'!$M$3,LEFT(DULIEU!$W411&amp;DULIEU!$M411,LEN('CT131,331'!$M$3))='CT131,331'!$M$3),DULIEU!E411,"")</f>
        <v/>
      </c>
      <c r="F419" s="1179" t="str">
        <f>IF(OR(LEFT(DULIEU!$V411&amp;DULIEU!$M411,LEN('CT131,331'!$M$3))='CT131,331'!$M$3,LEFT(DULIEU!$W411&amp;DULIEU!$M411,LEN('CT131,331'!$M$3))='CT131,331'!$M$3),DULIEU!O411,"")</f>
        <v/>
      </c>
      <c r="G419" s="853" t="str">
        <f>IF(E419="","",IF(LEFT(DULIEU!$V411&amp;DULIEU!$M411,LEN('CT131,331'!$M$3))='CT131,331'!$M$3,DULIEU!$W411,IF(LEFT(DULIEU!$W411&amp;DULIEU!$M411,LEN('CT131,331'!$M$3))='CT131,331'!$M$3,DULIEU!$V411)))</f>
        <v/>
      </c>
      <c r="H419" s="854" t="str">
        <f>IF(LEFT(DULIEU!$V411&amp;DULIEU!$M411,LEN('CT131,331'!$M$3))='CT131,331'!$M$3,DULIEU!$X411,"")</f>
        <v/>
      </c>
      <c r="I419" s="854" t="str">
        <f>IF(LEFT(DULIEU!$W411&amp;DULIEU!$M411,LEN('CT131,331'!$M$3))='CT131,331'!$M$3,DULIEU!$X411,"")</f>
        <v/>
      </c>
      <c r="J419" s="855">
        <f>MAX($J$13+SUBTOTAL(9,$H$15:H419)-SUBTOTAL(9,$I$15:I419)-$K$13,0)</f>
        <v>110001</v>
      </c>
      <c r="K419" s="855">
        <f>MAX($K$13+SUBTOTAL(9,$I$15:I419)-SUBTOTAL(9,$H$15:H419)-$J$13,0)</f>
        <v>0</v>
      </c>
      <c r="L419" s="846" t="str">
        <f t="shared" si="7"/>
        <v/>
      </c>
    </row>
    <row r="420" spans="2:12" hidden="1">
      <c r="B420" s="853" t="str">
        <f>IF(OR(LEFT(DULIEU!$V412&amp;DULIEU!$M412,LEN('CT131,331'!$M$3))='CT131,331'!$M$3,LEFT(DULIEU!$W412&amp;DULIEU!$M412,LEN('CT131,331'!$M$3))='CT131,331'!$M$3),DULIEU!D412,"")</f>
        <v/>
      </c>
      <c r="C420" s="853" t="str">
        <f>IF(OR(LEFT(DULIEU!$V412&amp;DULIEU!$M412,LEN('CT131,331'!$M$3))='CT131,331'!$M$3,LEFT(DULIEU!$W412&amp;DULIEU!$M412,LEN('CT131,331'!$M$3))='CT131,331'!$M$3),DULIEU!H412,"")</f>
        <v/>
      </c>
      <c r="D420" s="853" t="str">
        <f>IF(OR(LEFT(DULIEU!$V412&amp;DULIEU!$M412,LEN('CT131,331'!$M$3))='CT131,331'!$M$3,LEFT(DULIEU!$W412&amp;DULIEU!$M412,LEN('CT131,331'!$M$3))='CT131,331'!$M$3),DULIEU!J412,"")</f>
        <v/>
      </c>
      <c r="E420" s="853" t="str">
        <f>IF(OR(LEFT(DULIEU!$V412&amp;DULIEU!$M412,LEN('CT131,331'!$M$3))='CT131,331'!$M$3,LEFT(DULIEU!$W412&amp;DULIEU!$M412,LEN('CT131,331'!$M$3))='CT131,331'!$M$3),DULIEU!E412,"")</f>
        <v/>
      </c>
      <c r="F420" s="1179" t="str">
        <f>IF(OR(LEFT(DULIEU!$V412&amp;DULIEU!$M412,LEN('CT131,331'!$M$3))='CT131,331'!$M$3,LEFT(DULIEU!$W412&amp;DULIEU!$M412,LEN('CT131,331'!$M$3))='CT131,331'!$M$3),DULIEU!O412,"")</f>
        <v/>
      </c>
      <c r="G420" s="853" t="str">
        <f>IF(E420="","",IF(LEFT(DULIEU!$V412&amp;DULIEU!$M412,LEN('CT131,331'!$M$3))='CT131,331'!$M$3,DULIEU!$W412,IF(LEFT(DULIEU!$W412&amp;DULIEU!$M412,LEN('CT131,331'!$M$3))='CT131,331'!$M$3,DULIEU!$V412)))</f>
        <v/>
      </c>
      <c r="H420" s="854" t="str">
        <f>IF(LEFT(DULIEU!$V412&amp;DULIEU!$M412,LEN('CT131,331'!$M$3))='CT131,331'!$M$3,DULIEU!$X412,"")</f>
        <v/>
      </c>
      <c r="I420" s="854" t="str">
        <f>IF(LEFT(DULIEU!$W412&amp;DULIEU!$M412,LEN('CT131,331'!$M$3))='CT131,331'!$M$3,DULIEU!$X412,"")</f>
        <v/>
      </c>
      <c r="J420" s="855">
        <f>MAX($J$13+SUBTOTAL(9,$H$15:H420)-SUBTOTAL(9,$I$15:I420)-$K$13,0)</f>
        <v>110001</v>
      </c>
      <c r="K420" s="855">
        <f>MAX($K$13+SUBTOTAL(9,$I$15:I420)-SUBTOTAL(9,$H$15:H420)-$J$13,0)</f>
        <v>0</v>
      </c>
      <c r="L420" s="846" t="str">
        <f t="shared" si="7"/>
        <v/>
      </c>
    </row>
    <row r="421" spans="2:12" hidden="1">
      <c r="B421" s="853" t="str">
        <f>IF(OR(LEFT(DULIEU!$V413&amp;DULIEU!$M413,LEN('CT131,331'!$M$3))='CT131,331'!$M$3,LEFT(DULIEU!$W413&amp;DULIEU!$M413,LEN('CT131,331'!$M$3))='CT131,331'!$M$3),DULIEU!D413,"")</f>
        <v/>
      </c>
      <c r="C421" s="853" t="str">
        <f>IF(OR(LEFT(DULIEU!$V413&amp;DULIEU!$M413,LEN('CT131,331'!$M$3))='CT131,331'!$M$3,LEFT(DULIEU!$W413&amp;DULIEU!$M413,LEN('CT131,331'!$M$3))='CT131,331'!$M$3),DULIEU!H413,"")</f>
        <v/>
      </c>
      <c r="D421" s="853" t="str">
        <f>IF(OR(LEFT(DULIEU!$V413&amp;DULIEU!$M413,LEN('CT131,331'!$M$3))='CT131,331'!$M$3,LEFT(DULIEU!$W413&amp;DULIEU!$M413,LEN('CT131,331'!$M$3))='CT131,331'!$M$3),DULIEU!J413,"")</f>
        <v/>
      </c>
      <c r="E421" s="853" t="str">
        <f>IF(OR(LEFT(DULIEU!$V413&amp;DULIEU!$M413,LEN('CT131,331'!$M$3))='CT131,331'!$M$3,LEFT(DULIEU!$W413&amp;DULIEU!$M413,LEN('CT131,331'!$M$3))='CT131,331'!$M$3),DULIEU!E413,"")</f>
        <v/>
      </c>
      <c r="F421" s="1179" t="str">
        <f>IF(OR(LEFT(DULIEU!$V413&amp;DULIEU!$M413,LEN('CT131,331'!$M$3))='CT131,331'!$M$3,LEFT(DULIEU!$W413&amp;DULIEU!$M413,LEN('CT131,331'!$M$3))='CT131,331'!$M$3),DULIEU!O413,"")</f>
        <v/>
      </c>
      <c r="G421" s="853" t="str">
        <f>IF(E421="","",IF(LEFT(DULIEU!$V413&amp;DULIEU!$M413,LEN('CT131,331'!$M$3))='CT131,331'!$M$3,DULIEU!$W413,IF(LEFT(DULIEU!$W413&amp;DULIEU!$M413,LEN('CT131,331'!$M$3))='CT131,331'!$M$3,DULIEU!$V413)))</f>
        <v/>
      </c>
      <c r="H421" s="854" t="str">
        <f>IF(LEFT(DULIEU!$V413&amp;DULIEU!$M413,LEN('CT131,331'!$M$3))='CT131,331'!$M$3,DULIEU!$X413,"")</f>
        <v/>
      </c>
      <c r="I421" s="854" t="str">
        <f>IF(LEFT(DULIEU!$W413&amp;DULIEU!$M413,LEN('CT131,331'!$M$3))='CT131,331'!$M$3,DULIEU!$X413,"")</f>
        <v/>
      </c>
      <c r="J421" s="855">
        <f>MAX($J$13+SUBTOTAL(9,$H$15:H421)-SUBTOTAL(9,$I$15:I421)-$K$13,0)</f>
        <v>110001</v>
      </c>
      <c r="K421" s="855">
        <f>MAX($K$13+SUBTOTAL(9,$I$15:I421)-SUBTOTAL(9,$H$15:H421)-$J$13,0)</f>
        <v>0</v>
      </c>
      <c r="L421" s="846" t="str">
        <f t="shared" si="7"/>
        <v/>
      </c>
    </row>
    <row r="422" spans="2:12" hidden="1">
      <c r="B422" s="853" t="str">
        <f>IF(OR(LEFT(DULIEU!$V414&amp;DULIEU!$M414,LEN('CT131,331'!$M$3))='CT131,331'!$M$3,LEFT(DULIEU!$W414&amp;DULIEU!$M414,LEN('CT131,331'!$M$3))='CT131,331'!$M$3),DULIEU!D414,"")</f>
        <v/>
      </c>
      <c r="C422" s="853" t="str">
        <f>IF(OR(LEFT(DULIEU!$V414&amp;DULIEU!$M414,LEN('CT131,331'!$M$3))='CT131,331'!$M$3,LEFT(DULIEU!$W414&amp;DULIEU!$M414,LEN('CT131,331'!$M$3))='CT131,331'!$M$3),DULIEU!H414,"")</f>
        <v/>
      </c>
      <c r="D422" s="853" t="str">
        <f>IF(OR(LEFT(DULIEU!$V414&amp;DULIEU!$M414,LEN('CT131,331'!$M$3))='CT131,331'!$M$3,LEFT(DULIEU!$W414&amp;DULIEU!$M414,LEN('CT131,331'!$M$3))='CT131,331'!$M$3),DULIEU!J414,"")</f>
        <v/>
      </c>
      <c r="E422" s="853" t="str">
        <f>IF(OR(LEFT(DULIEU!$V414&amp;DULIEU!$M414,LEN('CT131,331'!$M$3))='CT131,331'!$M$3,LEFT(DULIEU!$W414&amp;DULIEU!$M414,LEN('CT131,331'!$M$3))='CT131,331'!$M$3),DULIEU!E414,"")</f>
        <v/>
      </c>
      <c r="F422" s="1179" t="str">
        <f>IF(OR(LEFT(DULIEU!$V414&amp;DULIEU!$M414,LEN('CT131,331'!$M$3))='CT131,331'!$M$3,LEFT(DULIEU!$W414&amp;DULIEU!$M414,LEN('CT131,331'!$M$3))='CT131,331'!$M$3),DULIEU!O414,"")</f>
        <v/>
      </c>
      <c r="G422" s="853" t="str">
        <f>IF(E422="","",IF(LEFT(DULIEU!$V414&amp;DULIEU!$M414,LEN('CT131,331'!$M$3))='CT131,331'!$M$3,DULIEU!$W414,IF(LEFT(DULIEU!$W414&amp;DULIEU!$M414,LEN('CT131,331'!$M$3))='CT131,331'!$M$3,DULIEU!$V414)))</f>
        <v/>
      </c>
      <c r="H422" s="854" t="str">
        <f>IF(LEFT(DULIEU!$V414&amp;DULIEU!$M414,LEN('CT131,331'!$M$3))='CT131,331'!$M$3,DULIEU!$X414,"")</f>
        <v/>
      </c>
      <c r="I422" s="854" t="str">
        <f>IF(LEFT(DULIEU!$W414&amp;DULIEU!$M414,LEN('CT131,331'!$M$3))='CT131,331'!$M$3,DULIEU!$X414,"")</f>
        <v/>
      </c>
      <c r="J422" s="855">
        <f>MAX($J$13+SUBTOTAL(9,$H$15:H422)-SUBTOTAL(9,$I$15:I422)-$K$13,0)</f>
        <v>110001</v>
      </c>
      <c r="K422" s="855">
        <f>MAX($K$13+SUBTOTAL(9,$I$15:I422)-SUBTOTAL(9,$H$15:H422)-$J$13,0)</f>
        <v>0</v>
      </c>
      <c r="L422" s="846" t="str">
        <f t="shared" si="7"/>
        <v/>
      </c>
    </row>
    <row r="423" spans="2:12" hidden="1">
      <c r="B423" s="853" t="str">
        <f>IF(OR(LEFT(DULIEU!$V415&amp;DULIEU!$M415,LEN('CT131,331'!$M$3))='CT131,331'!$M$3,LEFT(DULIEU!$W415&amp;DULIEU!$M415,LEN('CT131,331'!$M$3))='CT131,331'!$M$3),DULIEU!D415,"")</f>
        <v/>
      </c>
      <c r="C423" s="853" t="str">
        <f>IF(OR(LEFT(DULIEU!$V415&amp;DULIEU!$M415,LEN('CT131,331'!$M$3))='CT131,331'!$M$3,LEFT(DULIEU!$W415&amp;DULIEU!$M415,LEN('CT131,331'!$M$3))='CT131,331'!$M$3),DULIEU!H415,"")</f>
        <v/>
      </c>
      <c r="D423" s="853" t="str">
        <f>IF(OR(LEFT(DULIEU!$V415&amp;DULIEU!$M415,LEN('CT131,331'!$M$3))='CT131,331'!$M$3,LEFT(DULIEU!$W415&amp;DULIEU!$M415,LEN('CT131,331'!$M$3))='CT131,331'!$M$3),DULIEU!J415,"")</f>
        <v/>
      </c>
      <c r="E423" s="853" t="str">
        <f>IF(OR(LEFT(DULIEU!$V415&amp;DULIEU!$M415,LEN('CT131,331'!$M$3))='CT131,331'!$M$3,LEFT(DULIEU!$W415&amp;DULIEU!$M415,LEN('CT131,331'!$M$3))='CT131,331'!$M$3),DULIEU!E415,"")</f>
        <v/>
      </c>
      <c r="F423" s="1179" t="str">
        <f>IF(OR(LEFT(DULIEU!$V415&amp;DULIEU!$M415,LEN('CT131,331'!$M$3))='CT131,331'!$M$3,LEFT(DULIEU!$W415&amp;DULIEU!$M415,LEN('CT131,331'!$M$3))='CT131,331'!$M$3),DULIEU!O415,"")</f>
        <v/>
      </c>
      <c r="G423" s="853" t="str">
        <f>IF(E423="","",IF(LEFT(DULIEU!$V415&amp;DULIEU!$M415,LEN('CT131,331'!$M$3))='CT131,331'!$M$3,DULIEU!$W415,IF(LEFT(DULIEU!$W415&amp;DULIEU!$M415,LEN('CT131,331'!$M$3))='CT131,331'!$M$3,DULIEU!$V415)))</f>
        <v/>
      </c>
      <c r="H423" s="854" t="str">
        <f>IF(LEFT(DULIEU!$V415&amp;DULIEU!$M415,LEN('CT131,331'!$M$3))='CT131,331'!$M$3,DULIEU!$X415,"")</f>
        <v/>
      </c>
      <c r="I423" s="854" t="str">
        <f>IF(LEFT(DULIEU!$W415&amp;DULIEU!$M415,LEN('CT131,331'!$M$3))='CT131,331'!$M$3,DULIEU!$X415,"")</f>
        <v/>
      </c>
      <c r="J423" s="855">
        <f>MAX($J$13+SUBTOTAL(9,$H$15:H423)-SUBTOTAL(9,$I$15:I423)-$K$13,0)</f>
        <v>110001</v>
      </c>
      <c r="K423" s="855">
        <f>MAX($K$13+SUBTOTAL(9,$I$15:I423)-SUBTOTAL(9,$H$15:H423)-$J$13,0)</f>
        <v>0</v>
      </c>
      <c r="L423" s="846" t="str">
        <f t="shared" si="7"/>
        <v/>
      </c>
    </row>
    <row r="424" spans="2:12" hidden="1">
      <c r="B424" s="853" t="str">
        <f>IF(OR(LEFT(DULIEU!$V416&amp;DULIEU!$M416,LEN('CT131,331'!$M$3))='CT131,331'!$M$3,LEFT(DULIEU!$W416&amp;DULIEU!$M416,LEN('CT131,331'!$M$3))='CT131,331'!$M$3),DULIEU!D416,"")</f>
        <v/>
      </c>
      <c r="C424" s="853" t="str">
        <f>IF(OR(LEFT(DULIEU!$V416&amp;DULIEU!$M416,LEN('CT131,331'!$M$3))='CT131,331'!$M$3,LEFT(DULIEU!$W416&amp;DULIEU!$M416,LEN('CT131,331'!$M$3))='CT131,331'!$M$3),DULIEU!H416,"")</f>
        <v/>
      </c>
      <c r="D424" s="853" t="str">
        <f>IF(OR(LEFT(DULIEU!$V416&amp;DULIEU!$M416,LEN('CT131,331'!$M$3))='CT131,331'!$M$3,LEFT(DULIEU!$W416&amp;DULIEU!$M416,LEN('CT131,331'!$M$3))='CT131,331'!$M$3),DULIEU!J416,"")</f>
        <v/>
      </c>
      <c r="E424" s="853" t="str">
        <f>IF(OR(LEFT(DULIEU!$V416&amp;DULIEU!$M416,LEN('CT131,331'!$M$3))='CT131,331'!$M$3,LEFT(DULIEU!$W416&amp;DULIEU!$M416,LEN('CT131,331'!$M$3))='CT131,331'!$M$3),DULIEU!E416,"")</f>
        <v/>
      </c>
      <c r="F424" s="1179" t="str">
        <f>IF(OR(LEFT(DULIEU!$V416&amp;DULIEU!$M416,LEN('CT131,331'!$M$3))='CT131,331'!$M$3,LEFT(DULIEU!$W416&amp;DULIEU!$M416,LEN('CT131,331'!$M$3))='CT131,331'!$M$3),DULIEU!O416,"")</f>
        <v/>
      </c>
      <c r="G424" s="853" t="str">
        <f>IF(E424="","",IF(LEFT(DULIEU!$V416&amp;DULIEU!$M416,LEN('CT131,331'!$M$3))='CT131,331'!$M$3,DULIEU!$W416,IF(LEFT(DULIEU!$W416&amp;DULIEU!$M416,LEN('CT131,331'!$M$3))='CT131,331'!$M$3,DULIEU!$V416)))</f>
        <v/>
      </c>
      <c r="H424" s="854" t="str">
        <f>IF(LEFT(DULIEU!$V416&amp;DULIEU!$M416,LEN('CT131,331'!$M$3))='CT131,331'!$M$3,DULIEU!$X416,"")</f>
        <v/>
      </c>
      <c r="I424" s="854" t="str">
        <f>IF(LEFT(DULIEU!$W416&amp;DULIEU!$M416,LEN('CT131,331'!$M$3))='CT131,331'!$M$3,DULIEU!$X416,"")</f>
        <v/>
      </c>
      <c r="J424" s="855">
        <f>MAX($J$13+SUBTOTAL(9,$H$15:H424)-SUBTOTAL(9,$I$15:I424)-$K$13,0)</f>
        <v>110001</v>
      </c>
      <c r="K424" s="855">
        <f>MAX($K$13+SUBTOTAL(9,$I$15:I424)-SUBTOTAL(9,$H$15:H424)-$J$13,0)</f>
        <v>0</v>
      </c>
      <c r="L424" s="846" t="str">
        <f t="shared" si="7"/>
        <v/>
      </c>
    </row>
    <row r="425" spans="2:12" hidden="1">
      <c r="B425" s="853" t="str">
        <f>IF(OR(LEFT(DULIEU!$V417&amp;DULIEU!$M417,LEN('CT131,331'!$M$3))='CT131,331'!$M$3,LEFT(DULIEU!$W417&amp;DULIEU!$M417,LEN('CT131,331'!$M$3))='CT131,331'!$M$3),DULIEU!D417,"")</f>
        <v/>
      </c>
      <c r="C425" s="853" t="str">
        <f>IF(OR(LEFT(DULIEU!$V417&amp;DULIEU!$M417,LEN('CT131,331'!$M$3))='CT131,331'!$M$3,LEFT(DULIEU!$W417&amp;DULIEU!$M417,LEN('CT131,331'!$M$3))='CT131,331'!$M$3),DULIEU!H417,"")</f>
        <v/>
      </c>
      <c r="D425" s="853" t="str">
        <f>IF(OR(LEFT(DULIEU!$V417&amp;DULIEU!$M417,LEN('CT131,331'!$M$3))='CT131,331'!$M$3,LEFT(DULIEU!$W417&amp;DULIEU!$M417,LEN('CT131,331'!$M$3))='CT131,331'!$M$3),DULIEU!J417,"")</f>
        <v/>
      </c>
      <c r="E425" s="853" t="str">
        <f>IF(OR(LEFT(DULIEU!$V417&amp;DULIEU!$M417,LEN('CT131,331'!$M$3))='CT131,331'!$M$3,LEFT(DULIEU!$W417&amp;DULIEU!$M417,LEN('CT131,331'!$M$3))='CT131,331'!$M$3),DULIEU!E417,"")</f>
        <v/>
      </c>
      <c r="F425" s="1179" t="str">
        <f>IF(OR(LEFT(DULIEU!$V417&amp;DULIEU!$M417,LEN('CT131,331'!$M$3))='CT131,331'!$M$3,LEFT(DULIEU!$W417&amp;DULIEU!$M417,LEN('CT131,331'!$M$3))='CT131,331'!$M$3),DULIEU!O417,"")</f>
        <v/>
      </c>
      <c r="G425" s="853" t="str">
        <f>IF(E425="","",IF(LEFT(DULIEU!$V417&amp;DULIEU!$M417,LEN('CT131,331'!$M$3))='CT131,331'!$M$3,DULIEU!$W417,IF(LEFT(DULIEU!$W417&amp;DULIEU!$M417,LEN('CT131,331'!$M$3))='CT131,331'!$M$3,DULIEU!$V417)))</f>
        <v/>
      </c>
      <c r="H425" s="854" t="str">
        <f>IF(LEFT(DULIEU!$V417&amp;DULIEU!$M417,LEN('CT131,331'!$M$3))='CT131,331'!$M$3,DULIEU!$X417,"")</f>
        <v/>
      </c>
      <c r="I425" s="854" t="str">
        <f>IF(LEFT(DULIEU!$W417&amp;DULIEU!$M417,LEN('CT131,331'!$M$3))='CT131,331'!$M$3,DULIEU!$X417,"")</f>
        <v/>
      </c>
      <c r="J425" s="855">
        <f>MAX($J$13+SUBTOTAL(9,$H$15:H425)-SUBTOTAL(9,$I$15:I425)-$K$13,0)</f>
        <v>110001</v>
      </c>
      <c r="K425" s="855">
        <f>MAX($K$13+SUBTOTAL(9,$I$15:I425)-SUBTOTAL(9,$H$15:H425)-$J$13,0)</f>
        <v>0</v>
      </c>
      <c r="L425" s="846" t="str">
        <f t="shared" si="7"/>
        <v/>
      </c>
    </row>
    <row r="426" spans="2:12" hidden="1">
      <c r="B426" s="853" t="str">
        <f>IF(OR(LEFT(DULIEU!$V418&amp;DULIEU!$M418,LEN('CT131,331'!$M$3))='CT131,331'!$M$3,LEFT(DULIEU!$W418&amp;DULIEU!$M418,LEN('CT131,331'!$M$3))='CT131,331'!$M$3),DULIEU!D418,"")</f>
        <v/>
      </c>
      <c r="C426" s="853" t="str">
        <f>IF(OR(LEFT(DULIEU!$V418&amp;DULIEU!$M418,LEN('CT131,331'!$M$3))='CT131,331'!$M$3,LEFT(DULIEU!$W418&amp;DULIEU!$M418,LEN('CT131,331'!$M$3))='CT131,331'!$M$3),DULIEU!H418,"")</f>
        <v/>
      </c>
      <c r="D426" s="853" t="str">
        <f>IF(OR(LEFT(DULIEU!$V418&amp;DULIEU!$M418,LEN('CT131,331'!$M$3))='CT131,331'!$M$3,LEFT(DULIEU!$W418&amp;DULIEU!$M418,LEN('CT131,331'!$M$3))='CT131,331'!$M$3),DULIEU!J418,"")</f>
        <v/>
      </c>
      <c r="E426" s="853" t="str">
        <f>IF(OR(LEFT(DULIEU!$V418&amp;DULIEU!$M418,LEN('CT131,331'!$M$3))='CT131,331'!$M$3,LEFT(DULIEU!$W418&amp;DULIEU!$M418,LEN('CT131,331'!$M$3))='CT131,331'!$M$3),DULIEU!E418,"")</f>
        <v/>
      </c>
      <c r="F426" s="1179" t="str">
        <f>IF(OR(LEFT(DULIEU!$V418&amp;DULIEU!$M418,LEN('CT131,331'!$M$3))='CT131,331'!$M$3,LEFT(DULIEU!$W418&amp;DULIEU!$M418,LEN('CT131,331'!$M$3))='CT131,331'!$M$3),DULIEU!O418,"")</f>
        <v/>
      </c>
      <c r="G426" s="853" t="str">
        <f>IF(E426="","",IF(LEFT(DULIEU!$V418&amp;DULIEU!$M418,LEN('CT131,331'!$M$3))='CT131,331'!$M$3,DULIEU!$W418,IF(LEFT(DULIEU!$W418&amp;DULIEU!$M418,LEN('CT131,331'!$M$3))='CT131,331'!$M$3,DULIEU!$V418)))</f>
        <v/>
      </c>
      <c r="H426" s="854" t="str">
        <f>IF(LEFT(DULIEU!$V418&amp;DULIEU!$M418,LEN('CT131,331'!$M$3))='CT131,331'!$M$3,DULIEU!$X418,"")</f>
        <v/>
      </c>
      <c r="I426" s="854" t="str">
        <f>IF(LEFT(DULIEU!$W418&amp;DULIEU!$M418,LEN('CT131,331'!$M$3))='CT131,331'!$M$3,DULIEU!$X418,"")</f>
        <v/>
      </c>
      <c r="J426" s="855">
        <f>MAX($J$13+SUBTOTAL(9,$H$15:H426)-SUBTOTAL(9,$I$15:I426)-$K$13,0)</f>
        <v>110001</v>
      </c>
      <c r="K426" s="855">
        <f>MAX($K$13+SUBTOTAL(9,$I$15:I426)-SUBTOTAL(9,$H$15:H426)-$J$13,0)</f>
        <v>0</v>
      </c>
      <c r="L426" s="846" t="str">
        <f t="shared" si="7"/>
        <v/>
      </c>
    </row>
    <row r="427" spans="2:12" hidden="1">
      <c r="B427" s="853" t="str">
        <f>IF(OR(LEFT(DULIEU!$V419&amp;DULIEU!$M419,LEN('CT131,331'!$M$3))='CT131,331'!$M$3,LEFT(DULIEU!$W419&amp;DULIEU!$M419,LEN('CT131,331'!$M$3))='CT131,331'!$M$3),DULIEU!D419,"")</f>
        <v/>
      </c>
      <c r="C427" s="853" t="str">
        <f>IF(OR(LEFT(DULIEU!$V419&amp;DULIEU!$M419,LEN('CT131,331'!$M$3))='CT131,331'!$M$3,LEFT(DULIEU!$W419&amp;DULIEU!$M419,LEN('CT131,331'!$M$3))='CT131,331'!$M$3),DULIEU!H419,"")</f>
        <v/>
      </c>
      <c r="D427" s="853" t="str">
        <f>IF(OR(LEFT(DULIEU!$V419&amp;DULIEU!$M419,LEN('CT131,331'!$M$3))='CT131,331'!$M$3,LEFT(DULIEU!$W419&amp;DULIEU!$M419,LEN('CT131,331'!$M$3))='CT131,331'!$M$3),DULIEU!J419,"")</f>
        <v/>
      </c>
      <c r="E427" s="853" t="str">
        <f>IF(OR(LEFT(DULIEU!$V419&amp;DULIEU!$M419,LEN('CT131,331'!$M$3))='CT131,331'!$M$3,LEFT(DULIEU!$W419&amp;DULIEU!$M419,LEN('CT131,331'!$M$3))='CT131,331'!$M$3),DULIEU!E419,"")</f>
        <v/>
      </c>
      <c r="F427" s="1179" t="str">
        <f>IF(OR(LEFT(DULIEU!$V419&amp;DULIEU!$M419,LEN('CT131,331'!$M$3))='CT131,331'!$M$3,LEFT(DULIEU!$W419&amp;DULIEU!$M419,LEN('CT131,331'!$M$3))='CT131,331'!$M$3),DULIEU!O419,"")</f>
        <v/>
      </c>
      <c r="G427" s="853" t="str">
        <f>IF(E427="","",IF(LEFT(DULIEU!$V419&amp;DULIEU!$M419,LEN('CT131,331'!$M$3))='CT131,331'!$M$3,DULIEU!$W419,IF(LEFT(DULIEU!$W419&amp;DULIEU!$M419,LEN('CT131,331'!$M$3))='CT131,331'!$M$3,DULIEU!$V419)))</f>
        <v/>
      </c>
      <c r="H427" s="854" t="str">
        <f>IF(LEFT(DULIEU!$V419&amp;DULIEU!$M419,LEN('CT131,331'!$M$3))='CT131,331'!$M$3,DULIEU!$X419,"")</f>
        <v/>
      </c>
      <c r="I427" s="854" t="str">
        <f>IF(LEFT(DULIEU!$W419&amp;DULIEU!$M419,LEN('CT131,331'!$M$3))='CT131,331'!$M$3,DULIEU!$X419,"")</f>
        <v/>
      </c>
      <c r="J427" s="855">
        <f>MAX($J$13+SUBTOTAL(9,$H$15:H427)-SUBTOTAL(9,$I$15:I427)-$K$13,0)</f>
        <v>110001</v>
      </c>
      <c r="K427" s="855">
        <f>MAX($K$13+SUBTOTAL(9,$I$15:I427)-SUBTOTAL(9,$H$15:H427)-$J$13,0)</f>
        <v>0</v>
      </c>
      <c r="L427" s="846" t="str">
        <f t="shared" si="7"/>
        <v/>
      </c>
    </row>
    <row r="428" spans="2:12" hidden="1">
      <c r="B428" s="853" t="str">
        <f>IF(OR(LEFT(DULIEU!$V420&amp;DULIEU!$M420,LEN('CT131,331'!$M$3))='CT131,331'!$M$3,LEFT(DULIEU!$W420&amp;DULIEU!$M420,LEN('CT131,331'!$M$3))='CT131,331'!$M$3),DULIEU!D420,"")</f>
        <v/>
      </c>
      <c r="C428" s="853" t="str">
        <f>IF(OR(LEFT(DULIEU!$V420&amp;DULIEU!$M420,LEN('CT131,331'!$M$3))='CT131,331'!$M$3,LEFT(DULIEU!$W420&amp;DULIEU!$M420,LEN('CT131,331'!$M$3))='CT131,331'!$M$3),DULIEU!H420,"")</f>
        <v/>
      </c>
      <c r="D428" s="853" t="str">
        <f>IF(OR(LEFT(DULIEU!$V420&amp;DULIEU!$M420,LEN('CT131,331'!$M$3))='CT131,331'!$M$3,LEFT(DULIEU!$W420&amp;DULIEU!$M420,LEN('CT131,331'!$M$3))='CT131,331'!$M$3),DULIEU!J420,"")</f>
        <v/>
      </c>
      <c r="E428" s="853" t="str">
        <f>IF(OR(LEFT(DULIEU!$V420&amp;DULIEU!$M420,LEN('CT131,331'!$M$3))='CT131,331'!$M$3,LEFT(DULIEU!$W420&amp;DULIEU!$M420,LEN('CT131,331'!$M$3))='CT131,331'!$M$3),DULIEU!E420,"")</f>
        <v/>
      </c>
      <c r="F428" s="1179" t="str">
        <f>IF(OR(LEFT(DULIEU!$V420&amp;DULIEU!$M420,LEN('CT131,331'!$M$3))='CT131,331'!$M$3,LEFT(DULIEU!$W420&amp;DULIEU!$M420,LEN('CT131,331'!$M$3))='CT131,331'!$M$3),DULIEU!O420,"")</f>
        <v/>
      </c>
      <c r="G428" s="853" t="str">
        <f>IF(E428="","",IF(LEFT(DULIEU!$V420&amp;DULIEU!$M420,LEN('CT131,331'!$M$3))='CT131,331'!$M$3,DULIEU!$W420,IF(LEFT(DULIEU!$W420&amp;DULIEU!$M420,LEN('CT131,331'!$M$3))='CT131,331'!$M$3,DULIEU!$V420)))</f>
        <v/>
      </c>
      <c r="H428" s="854" t="str">
        <f>IF(LEFT(DULIEU!$V420&amp;DULIEU!$M420,LEN('CT131,331'!$M$3))='CT131,331'!$M$3,DULIEU!$X420,"")</f>
        <v/>
      </c>
      <c r="I428" s="854" t="str">
        <f>IF(LEFT(DULIEU!$W420&amp;DULIEU!$M420,LEN('CT131,331'!$M$3))='CT131,331'!$M$3,DULIEU!$X420,"")</f>
        <v/>
      </c>
      <c r="J428" s="855">
        <f>MAX($J$13+SUBTOTAL(9,$H$15:H428)-SUBTOTAL(9,$I$15:I428)-$K$13,0)</f>
        <v>110001</v>
      </c>
      <c r="K428" s="855">
        <f>MAX($K$13+SUBTOTAL(9,$I$15:I428)-SUBTOTAL(9,$H$15:H428)-$J$13,0)</f>
        <v>0</v>
      </c>
      <c r="L428" s="846" t="str">
        <f t="shared" si="7"/>
        <v/>
      </c>
    </row>
    <row r="429" spans="2:12" hidden="1">
      <c r="B429" s="853" t="str">
        <f>IF(OR(LEFT(DULIEU!$V421&amp;DULIEU!$M421,LEN('CT131,331'!$M$3))='CT131,331'!$M$3,LEFT(DULIEU!$W421&amp;DULIEU!$M421,LEN('CT131,331'!$M$3))='CT131,331'!$M$3),DULIEU!D421,"")</f>
        <v/>
      </c>
      <c r="C429" s="853" t="str">
        <f>IF(OR(LEFT(DULIEU!$V421&amp;DULIEU!$M421,LEN('CT131,331'!$M$3))='CT131,331'!$M$3,LEFT(DULIEU!$W421&amp;DULIEU!$M421,LEN('CT131,331'!$M$3))='CT131,331'!$M$3),DULIEU!H421,"")</f>
        <v/>
      </c>
      <c r="D429" s="853" t="str">
        <f>IF(OR(LEFT(DULIEU!$V421&amp;DULIEU!$M421,LEN('CT131,331'!$M$3))='CT131,331'!$M$3,LEFT(DULIEU!$W421&amp;DULIEU!$M421,LEN('CT131,331'!$M$3))='CT131,331'!$M$3),DULIEU!J421,"")</f>
        <v/>
      </c>
      <c r="E429" s="853" t="str">
        <f>IF(OR(LEFT(DULIEU!$V421&amp;DULIEU!$M421,LEN('CT131,331'!$M$3))='CT131,331'!$M$3,LEFT(DULIEU!$W421&amp;DULIEU!$M421,LEN('CT131,331'!$M$3))='CT131,331'!$M$3),DULIEU!E421,"")</f>
        <v/>
      </c>
      <c r="F429" s="1179" t="str">
        <f>IF(OR(LEFT(DULIEU!$V421&amp;DULIEU!$M421,LEN('CT131,331'!$M$3))='CT131,331'!$M$3,LEFT(DULIEU!$W421&amp;DULIEU!$M421,LEN('CT131,331'!$M$3))='CT131,331'!$M$3),DULIEU!O421,"")</f>
        <v/>
      </c>
      <c r="G429" s="853" t="str">
        <f>IF(E429="","",IF(LEFT(DULIEU!$V421&amp;DULIEU!$M421,LEN('CT131,331'!$M$3))='CT131,331'!$M$3,DULIEU!$W421,IF(LEFT(DULIEU!$W421&amp;DULIEU!$M421,LEN('CT131,331'!$M$3))='CT131,331'!$M$3,DULIEU!$V421)))</f>
        <v/>
      </c>
      <c r="H429" s="854" t="str">
        <f>IF(LEFT(DULIEU!$V421&amp;DULIEU!$M421,LEN('CT131,331'!$M$3))='CT131,331'!$M$3,DULIEU!$X421,"")</f>
        <v/>
      </c>
      <c r="I429" s="854" t="str">
        <f>IF(LEFT(DULIEU!$W421&amp;DULIEU!$M421,LEN('CT131,331'!$M$3))='CT131,331'!$M$3,DULIEU!$X421,"")</f>
        <v/>
      </c>
      <c r="J429" s="855">
        <f>MAX($J$13+SUBTOTAL(9,$H$15:H429)-SUBTOTAL(9,$I$15:I429)-$K$13,0)</f>
        <v>110001</v>
      </c>
      <c r="K429" s="855">
        <f>MAX($K$13+SUBTOTAL(9,$I$15:I429)-SUBTOTAL(9,$H$15:H429)-$J$13,0)</f>
        <v>0</v>
      </c>
      <c r="L429" s="846" t="str">
        <f t="shared" si="7"/>
        <v/>
      </c>
    </row>
    <row r="430" spans="2:12" hidden="1">
      <c r="B430" s="853" t="str">
        <f>IF(OR(LEFT(DULIEU!$V422&amp;DULIEU!$M422,LEN('CT131,331'!$M$3))='CT131,331'!$M$3,LEFT(DULIEU!$W422&amp;DULIEU!$M422,LEN('CT131,331'!$M$3))='CT131,331'!$M$3),DULIEU!D422,"")</f>
        <v/>
      </c>
      <c r="C430" s="853" t="str">
        <f>IF(OR(LEFT(DULIEU!$V422&amp;DULIEU!$M422,LEN('CT131,331'!$M$3))='CT131,331'!$M$3,LEFT(DULIEU!$W422&amp;DULIEU!$M422,LEN('CT131,331'!$M$3))='CT131,331'!$M$3),DULIEU!H422,"")</f>
        <v/>
      </c>
      <c r="D430" s="853" t="str">
        <f>IF(OR(LEFT(DULIEU!$V422&amp;DULIEU!$M422,LEN('CT131,331'!$M$3))='CT131,331'!$M$3,LEFT(DULIEU!$W422&amp;DULIEU!$M422,LEN('CT131,331'!$M$3))='CT131,331'!$M$3),DULIEU!J422,"")</f>
        <v/>
      </c>
      <c r="E430" s="853" t="str">
        <f>IF(OR(LEFT(DULIEU!$V422&amp;DULIEU!$M422,LEN('CT131,331'!$M$3))='CT131,331'!$M$3,LEFT(DULIEU!$W422&amp;DULIEU!$M422,LEN('CT131,331'!$M$3))='CT131,331'!$M$3),DULIEU!E422,"")</f>
        <v/>
      </c>
      <c r="F430" s="1179" t="str">
        <f>IF(OR(LEFT(DULIEU!$V422&amp;DULIEU!$M422,LEN('CT131,331'!$M$3))='CT131,331'!$M$3,LEFT(DULIEU!$W422&amp;DULIEU!$M422,LEN('CT131,331'!$M$3))='CT131,331'!$M$3),DULIEU!O422,"")</f>
        <v/>
      </c>
      <c r="G430" s="853" t="str">
        <f>IF(E430="","",IF(LEFT(DULIEU!$V422&amp;DULIEU!$M422,LEN('CT131,331'!$M$3))='CT131,331'!$M$3,DULIEU!$W422,IF(LEFT(DULIEU!$W422&amp;DULIEU!$M422,LEN('CT131,331'!$M$3))='CT131,331'!$M$3,DULIEU!$V422)))</f>
        <v/>
      </c>
      <c r="H430" s="854" t="str">
        <f>IF(LEFT(DULIEU!$V422&amp;DULIEU!$M422,LEN('CT131,331'!$M$3))='CT131,331'!$M$3,DULIEU!$X422,"")</f>
        <v/>
      </c>
      <c r="I430" s="854" t="str">
        <f>IF(LEFT(DULIEU!$W422&amp;DULIEU!$M422,LEN('CT131,331'!$M$3))='CT131,331'!$M$3,DULIEU!$X422,"")</f>
        <v/>
      </c>
      <c r="J430" s="855">
        <f>MAX($J$13+SUBTOTAL(9,$H$15:H430)-SUBTOTAL(9,$I$15:I430)-$K$13,0)</f>
        <v>110001</v>
      </c>
      <c r="K430" s="855">
        <f>MAX($K$13+SUBTOTAL(9,$I$15:I430)-SUBTOTAL(9,$H$15:H430)-$J$13,0)</f>
        <v>0</v>
      </c>
      <c r="L430" s="846" t="str">
        <f t="shared" si="7"/>
        <v/>
      </c>
    </row>
    <row r="431" spans="2:12" hidden="1">
      <c r="B431" s="853" t="str">
        <f>IF(OR(LEFT(DULIEU!$V423&amp;DULIEU!$M423,LEN('CT131,331'!$M$3))='CT131,331'!$M$3,LEFT(DULIEU!$W423&amp;DULIEU!$M423,LEN('CT131,331'!$M$3))='CT131,331'!$M$3),DULIEU!D423,"")</f>
        <v/>
      </c>
      <c r="C431" s="853" t="str">
        <f>IF(OR(LEFT(DULIEU!$V423&amp;DULIEU!$M423,LEN('CT131,331'!$M$3))='CT131,331'!$M$3,LEFT(DULIEU!$W423&amp;DULIEU!$M423,LEN('CT131,331'!$M$3))='CT131,331'!$M$3),DULIEU!H423,"")</f>
        <v/>
      </c>
      <c r="D431" s="853" t="str">
        <f>IF(OR(LEFT(DULIEU!$V423&amp;DULIEU!$M423,LEN('CT131,331'!$M$3))='CT131,331'!$M$3,LEFT(DULIEU!$W423&amp;DULIEU!$M423,LEN('CT131,331'!$M$3))='CT131,331'!$M$3),DULIEU!J423,"")</f>
        <v/>
      </c>
      <c r="E431" s="853" t="str">
        <f>IF(OR(LEFT(DULIEU!$V423&amp;DULIEU!$M423,LEN('CT131,331'!$M$3))='CT131,331'!$M$3,LEFT(DULIEU!$W423&amp;DULIEU!$M423,LEN('CT131,331'!$M$3))='CT131,331'!$M$3),DULIEU!E423,"")</f>
        <v/>
      </c>
      <c r="F431" s="1179" t="str">
        <f>IF(OR(LEFT(DULIEU!$V423&amp;DULIEU!$M423,LEN('CT131,331'!$M$3))='CT131,331'!$M$3,LEFT(DULIEU!$W423&amp;DULIEU!$M423,LEN('CT131,331'!$M$3))='CT131,331'!$M$3),DULIEU!O423,"")</f>
        <v/>
      </c>
      <c r="G431" s="853" t="str">
        <f>IF(E431="","",IF(LEFT(DULIEU!$V423&amp;DULIEU!$M423,LEN('CT131,331'!$M$3))='CT131,331'!$M$3,DULIEU!$W423,IF(LEFT(DULIEU!$W423&amp;DULIEU!$M423,LEN('CT131,331'!$M$3))='CT131,331'!$M$3,DULIEU!$V423)))</f>
        <v/>
      </c>
      <c r="H431" s="854" t="str">
        <f>IF(LEFT(DULIEU!$V423&amp;DULIEU!$M423,LEN('CT131,331'!$M$3))='CT131,331'!$M$3,DULIEU!$X423,"")</f>
        <v/>
      </c>
      <c r="I431" s="854" t="str">
        <f>IF(LEFT(DULIEU!$W423&amp;DULIEU!$M423,LEN('CT131,331'!$M$3))='CT131,331'!$M$3,DULIEU!$X423,"")</f>
        <v/>
      </c>
      <c r="J431" s="855">
        <f>MAX($J$13+SUBTOTAL(9,$H$15:H431)-SUBTOTAL(9,$I$15:I431)-$K$13,0)</f>
        <v>110001</v>
      </c>
      <c r="K431" s="855">
        <f>MAX($K$13+SUBTOTAL(9,$I$15:I431)-SUBTOTAL(9,$H$15:H431)-$J$13,0)</f>
        <v>0</v>
      </c>
      <c r="L431" s="846" t="str">
        <f t="shared" si="7"/>
        <v/>
      </c>
    </row>
    <row r="432" spans="2:12" hidden="1">
      <c r="B432" s="853" t="str">
        <f>IF(OR(LEFT(DULIEU!$V424&amp;DULIEU!$M424,LEN('CT131,331'!$M$3))='CT131,331'!$M$3,LEFT(DULIEU!$W424&amp;DULIEU!$M424,LEN('CT131,331'!$M$3))='CT131,331'!$M$3),DULIEU!D424,"")</f>
        <v/>
      </c>
      <c r="C432" s="853" t="str">
        <f>IF(OR(LEFT(DULIEU!$V424&amp;DULIEU!$M424,LEN('CT131,331'!$M$3))='CT131,331'!$M$3,LEFT(DULIEU!$W424&amp;DULIEU!$M424,LEN('CT131,331'!$M$3))='CT131,331'!$M$3),DULIEU!H424,"")</f>
        <v/>
      </c>
      <c r="D432" s="853" t="str">
        <f>IF(OR(LEFT(DULIEU!$V424&amp;DULIEU!$M424,LEN('CT131,331'!$M$3))='CT131,331'!$M$3,LEFT(DULIEU!$W424&amp;DULIEU!$M424,LEN('CT131,331'!$M$3))='CT131,331'!$M$3),DULIEU!J424,"")</f>
        <v/>
      </c>
      <c r="E432" s="853" t="str">
        <f>IF(OR(LEFT(DULIEU!$V424&amp;DULIEU!$M424,LEN('CT131,331'!$M$3))='CT131,331'!$M$3,LEFT(DULIEU!$W424&amp;DULIEU!$M424,LEN('CT131,331'!$M$3))='CT131,331'!$M$3),DULIEU!E424,"")</f>
        <v/>
      </c>
      <c r="F432" s="1179" t="str">
        <f>IF(OR(LEFT(DULIEU!$V424&amp;DULIEU!$M424,LEN('CT131,331'!$M$3))='CT131,331'!$M$3,LEFT(DULIEU!$W424&amp;DULIEU!$M424,LEN('CT131,331'!$M$3))='CT131,331'!$M$3),DULIEU!O424,"")</f>
        <v/>
      </c>
      <c r="G432" s="853" t="str">
        <f>IF(E432="","",IF(LEFT(DULIEU!$V424&amp;DULIEU!$M424,LEN('CT131,331'!$M$3))='CT131,331'!$M$3,DULIEU!$W424,IF(LEFT(DULIEU!$W424&amp;DULIEU!$M424,LEN('CT131,331'!$M$3))='CT131,331'!$M$3,DULIEU!$V424)))</f>
        <v/>
      </c>
      <c r="H432" s="854" t="str">
        <f>IF(LEFT(DULIEU!$V424&amp;DULIEU!$M424,LEN('CT131,331'!$M$3))='CT131,331'!$M$3,DULIEU!$X424,"")</f>
        <v/>
      </c>
      <c r="I432" s="854" t="str">
        <f>IF(LEFT(DULIEU!$W424&amp;DULIEU!$M424,LEN('CT131,331'!$M$3))='CT131,331'!$M$3,DULIEU!$X424,"")</f>
        <v/>
      </c>
      <c r="J432" s="855">
        <f>MAX($J$13+SUBTOTAL(9,$H$15:H432)-SUBTOTAL(9,$I$15:I432)-$K$13,0)</f>
        <v>110001</v>
      </c>
      <c r="K432" s="855">
        <f>MAX($K$13+SUBTOTAL(9,$I$15:I432)-SUBTOTAL(9,$H$15:H432)-$J$13,0)</f>
        <v>0</v>
      </c>
      <c r="L432" s="846" t="str">
        <f t="shared" si="7"/>
        <v/>
      </c>
    </row>
    <row r="433" spans="2:12" hidden="1">
      <c r="B433" s="853" t="str">
        <f>IF(OR(LEFT(DULIEU!$V425&amp;DULIEU!$M425,LEN('CT131,331'!$M$3))='CT131,331'!$M$3,LEFT(DULIEU!$W425&amp;DULIEU!$M425,LEN('CT131,331'!$M$3))='CT131,331'!$M$3),DULIEU!D425,"")</f>
        <v/>
      </c>
      <c r="C433" s="853" t="str">
        <f>IF(OR(LEFT(DULIEU!$V425&amp;DULIEU!$M425,LEN('CT131,331'!$M$3))='CT131,331'!$M$3,LEFT(DULIEU!$W425&amp;DULIEU!$M425,LEN('CT131,331'!$M$3))='CT131,331'!$M$3),DULIEU!H425,"")</f>
        <v/>
      </c>
      <c r="D433" s="853" t="str">
        <f>IF(OR(LEFT(DULIEU!$V425&amp;DULIEU!$M425,LEN('CT131,331'!$M$3))='CT131,331'!$M$3,LEFT(DULIEU!$W425&amp;DULIEU!$M425,LEN('CT131,331'!$M$3))='CT131,331'!$M$3),DULIEU!J425,"")</f>
        <v/>
      </c>
      <c r="E433" s="853" t="str">
        <f>IF(OR(LEFT(DULIEU!$V425&amp;DULIEU!$M425,LEN('CT131,331'!$M$3))='CT131,331'!$M$3,LEFT(DULIEU!$W425&amp;DULIEU!$M425,LEN('CT131,331'!$M$3))='CT131,331'!$M$3),DULIEU!E425,"")</f>
        <v/>
      </c>
      <c r="F433" s="1179" t="str">
        <f>IF(OR(LEFT(DULIEU!$V425&amp;DULIEU!$M425,LEN('CT131,331'!$M$3))='CT131,331'!$M$3,LEFT(DULIEU!$W425&amp;DULIEU!$M425,LEN('CT131,331'!$M$3))='CT131,331'!$M$3),DULIEU!O425,"")</f>
        <v/>
      </c>
      <c r="G433" s="853" t="str">
        <f>IF(E433="","",IF(LEFT(DULIEU!$V425&amp;DULIEU!$M425,LEN('CT131,331'!$M$3))='CT131,331'!$M$3,DULIEU!$W425,IF(LEFT(DULIEU!$W425&amp;DULIEU!$M425,LEN('CT131,331'!$M$3))='CT131,331'!$M$3,DULIEU!$V425)))</f>
        <v/>
      </c>
      <c r="H433" s="854" t="str">
        <f>IF(LEFT(DULIEU!$V425&amp;DULIEU!$M425,LEN('CT131,331'!$M$3))='CT131,331'!$M$3,DULIEU!$X425,"")</f>
        <v/>
      </c>
      <c r="I433" s="854" t="str">
        <f>IF(LEFT(DULIEU!$W425&amp;DULIEU!$M425,LEN('CT131,331'!$M$3))='CT131,331'!$M$3,DULIEU!$X425,"")</f>
        <v/>
      </c>
      <c r="J433" s="855">
        <f>MAX($J$13+SUBTOTAL(9,$H$15:H433)-SUBTOTAL(9,$I$15:I433)-$K$13,0)</f>
        <v>110001</v>
      </c>
      <c r="K433" s="855">
        <f>MAX($K$13+SUBTOTAL(9,$I$15:I433)-SUBTOTAL(9,$H$15:H433)-$J$13,0)</f>
        <v>0</v>
      </c>
      <c r="L433" s="846" t="str">
        <f t="shared" si="7"/>
        <v/>
      </c>
    </row>
    <row r="434" spans="2:12" hidden="1">
      <c r="B434" s="853" t="str">
        <f>IF(OR(LEFT(DULIEU!$V426&amp;DULIEU!$M426,LEN('CT131,331'!$M$3))='CT131,331'!$M$3,LEFT(DULIEU!$W426&amp;DULIEU!$M426,LEN('CT131,331'!$M$3))='CT131,331'!$M$3),DULIEU!D426,"")</f>
        <v/>
      </c>
      <c r="C434" s="853" t="str">
        <f>IF(OR(LEFT(DULIEU!$V426&amp;DULIEU!$M426,LEN('CT131,331'!$M$3))='CT131,331'!$M$3,LEFT(DULIEU!$W426&amp;DULIEU!$M426,LEN('CT131,331'!$M$3))='CT131,331'!$M$3),DULIEU!H426,"")</f>
        <v/>
      </c>
      <c r="D434" s="853" t="str">
        <f>IF(OR(LEFT(DULIEU!$V426&amp;DULIEU!$M426,LEN('CT131,331'!$M$3))='CT131,331'!$M$3,LEFT(DULIEU!$W426&amp;DULIEU!$M426,LEN('CT131,331'!$M$3))='CT131,331'!$M$3),DULIEU!J426,"")</f>
        <v/>
      </c>
      <c r="E434" s="853" t="str">
        <f>IF(OR(LEFT(DULIEU!$V426&amp;DULIEU!$M426,LEN('CT131,331'!$M$3))='CT131,331'!$M$3,LEFT(DULIEU!$W426&amp;DULIEU!$M426,LEN('CT131,331'!$M$3))='CT131,331'!$M$3),DULIEU!E426,"")</f>
        <v/>
      </c>
      <c r="F434" s="1179" t="str">
        <f>IF(OR(LEFT(DULIEU!$V426&amp;DULIEU!$M426,LEN('CT131,331'!$M$3))='CT131,331'!$M$3,LEFT(DULIEU!$W426&amp;DULIEU!$M426,LEN('CT131,331'!$M$3))='CT131,331'!$M$3),DULIEU!O426,"")</f>
        <v/>
      </c>
      <c r="G434" s="853" t="str">
        <f>IF(E434="","",IF(LEFT(DULIEU!$V426&amp;DULIEU!$M426,LEN('CT131,331'!$M$3))='CT131,331'!$M$3,DULIEU!$W426,IF(LEFT(DULIEU!$W426&amp;DULIEU!$M426,LEN('CT131,331'!$M$3))='CT131,331'!$M$3,DULIEU!$V426)))</f>
        <v/>
      </c>
      <c r="H434" s="854" t="str">
        <f>IF(LEFT(DULIEU!$V426&amp;DULIEU!$M426,LEN('CT131,331'!$M$3))='CT131,331'!$M$3,DULIEU!$X426,"")</f>
        <v/>
      </c>
      <c r="I434" s="854" t="str">
        <f>IF(LEFT(DULIEU!$W426&amp;DULIEU!$M426,LEN('CT131,331'!$M$3))='CT131,331'!$M$3,DULIEU!$X426,"")</f>
        <v/>
      </c>
      <c r="J434" s="855">
        <f>MAX($J$13+SUBTOTAL(9,$H$15:H434)-SUBTOTAL(9,$I$15:I434)-$K$13,0)</f>
        <v>110001</v>
      </c>
      <c r="K434" s="855">
        <f>MAX($K$13+SUBTOTAL(9,$I$15:I434)-SUBTOTAL(9,$H$15:H434)-$J$13,0)</f>
        <v>0</v>
      </c>
      <c r="L434" s="846" t="str">
        <f t="shared" si="7"/>
        <v/>
      </c>
    </row>
    <row r="435" spans="2:12" hidden="1">
      <c r="B435" s="853" t="str">
        <f>IF(OR(LEFT(DULIEU!$V427&amp;DULIEU!$M427,LEN('CT131,331'!$M$3))='CT131,331'!$M$3,LEFT(DULIEU!$W427&amp;DULIEU!$M427,LEN('CT131,331'!$M$3))='CT131,331'!$M$3),DULIEU!D427,"")</f>
        <v/>
      </c>
      <c r="C435" s="853" t="str">
        <f>IF(OR(LEFT(DULIEU!$V427&amp;DULIEU!$M427,LEN('CT131,331'!$M$3))='CT131,331'!$M$3,LEFT(DULIEU!$W427&amp;DULIEU!$M427,LEN('CT131,331'!$M$3))='CT131,331'!$M$3),DULIEU!H427,"")</f>
        <v/>
      </c>
      <c r="D435" s="853" t="str">
        <f>IF(OR(LEFT(DULIEU!$V427&amp;DULIEU!$M427,LEN('CT131,331'!$M$3))='CT131,331'!$M$3,LEFT(DULIEU!$W427&amp;DULIEU!$M427,LEN('CT131,331'!$M$3))='CT131,331'!$M$3),DULIEU!J427,"")</f>
        <v/>
      </c>
      <c r="E435" s="853" t="str">
        <f>IF(OR(LEFT(DULIEU!$V427&amp;DULIEU!$M427,LEN('CT131,331'!$M$3))='CT131,331'!$M$3,LEFT(DULIEU!$W427&amp;DULIEU!$M427,LEN('CT131,331'!$M$3))='CT131,331'!$M$3),DULIEU!E427,"")</f>
        <v/>
      </c>
      <c r="F435" s="1179" t="str">
        <f>IF(OR(LEFT(DULIEU!$V427&amp;DULIEU!$M427,LEN('CT131,331'!$M$3))='CT131,331'!$M$3,LEFT(DULIEU!$W427&amp;DULIEU!$M427,LEN('CT131,331'!$M$3))='CT131,331'!$M$3),DULIEU!O427,"")</f>
        <v/>
      </c>
      <c r="G435" s="853" t="str">
        <f>IF(E435="","",IF(LEFT(DULIEU!$V427&amp;DULIEU!$M427,LEN('CT131,331'!$M$3))='CT131,331'!$M$3,DULIEU!$W427,IF(LEFT(DULIEU!$W427&amp;DULIEU!$M427,LEN('CT131,331'!$M$3))='CT131,331'!$M$3,DULIEU!$V427)))</f>
        <v/>
      </c>
      <c r="H435" s="854" t="str">
        <f>IF(LEFT(DULIEU!$V427&amp;DULIEU!$M427,LEN('CT131,331'!$M$3))='CT131,331'!$M$3,DULIEU!$X427,"")</f>
        <v/>
      </c>
      <c r="I435" s="854" t="str">
        <f>IF(LEFT(DULIEU!$W427&amp;DULIEU!$M427,LEN('CT131,331'!$M$3))='CT131,331'!$M$3,DULIEU!$X427,"")</f>
        <v/>
      </c>
      <c r="J435" s="855">
        <f>MAX($J$13+SUBTOTAL(9,$H$15:H435)-SUBTOTAL(9,$I$15:I435)-$K$13,0)</f>
        <v>110001</v>
      </c>
      <c r="K435" s="855">
        <f>MAX($K$13+SUBTOTAL(9,$I$15:I435)-SUBTOTAL(9,$H$15:H435)-$J$13,0)</f>
        <v>0</v>
      </c>
      <c r="L435" s="846" t="str">
        <f t="shared" si="7"/>
        <v/>
      </c>
    </row>
    <row r="436" spans="2:12" hidden="1">
      <c r="B436" s="853" t="str">
        <f>IF(OR(LEFT(DULIEU!$V428&amp;DULIEU!$M428,LEN('CT131,331'!$M$3))='CT131,331'!$M$3,LEFT(DULIEU!$W428&amp;DULIEU!$M428,LEN('CT131,331'!$M$3))='CT131,331'!$M$3),DULIEU!D428,"")</f>
        <v/>
      </c>
      <c r="C436" s="853" t="str">
        <f>IF(OR(LEFT(DULIEU!$V428&amp;DULIEU!$M428,LEN('CT131,331'!$M$3))='CT131,331'!$M$3,LEFT(DULIEU!$W428&amp;DULIEU!$M428,LEN('CT131,331'!$M$3))='CT131,331'!$M$3),DULIEU!H428,"")</f>
        <v/>
      </c>
      <c r="D436" s="853" t="str">
        <f>IF(OR(LEFT(DULIEU!$V428&amp;DULIEU!$M428,LEN('CT131,331'!$M$3))='CT131,331'!$M$3,LEFT(DULIEU!$W428&amp;DULIEU!$M428,LEN('CT131,331'!$M$3))='CT131,331'!$M$3),DULIEU!J428,"")</f>
        <v/>
      </c>
      <c r="E436" s="853" t="str">
        <f>IF(OR(LEFT(DULIEU!$V428&amp;DULIEU!$M428,LEN('CT131,331'!$M$3))='CT131,331'!$M$3,LEFT(DULIEU!$W428&amp;DULIEU!$M428,LEN('CT131,331'!$M$3))='CT131,331'!$M$3),DULIEU!E428,"")</f>
        <v/>
      </c>
      <c r="F436" s="1179" t="str">
        <f>IF(OR(LEFT(DULIEU!$V428&amp;DULIEU!$M428,LEN('CT131,331'!$M$3))='CT131,331'!$M$3,LEFT(DULIEU!$W428&amp;DULIEU!$M428,LEN('CT131,331'!$M$3))='CT131,331'!$M$3),DULIEU!O428,"")</f>
        <v/>
      </c>
      <c r="G436" s="853" t="str">
        <f>IF(E436="","",IF(LEFT(DULIEU!$V428&amp;DULIEU!$M428,LEN('CT131,331'!$M$3))='CT131,331'!$M$3,DULIEU!$W428,IF(LEFT(DULIEU!$W428&amp;DULIEU!$M428,LEN('CT131,331'!$M$3))='CT131,331'!$M$3,DULIEU!$V428)))</f>
        <v/>
      </c>
      <c r="H436" s="854" t="str">
        <f>IF(LEFT(DULIEU!$V428&amp;DULIEU!$M428,LEN('CT131,331'!$M$3))='CT131,331'!$M$3,DULIEU!$X428,"")</f>
        <v/>
      </c>
      <c r="I436" s="854" t="str">
        <f>IF(LEFT(DULIEU!$W428&amp;DULIEU!$M428,LEN('CT131,331'!$M$3))='CT131,331'!$M$3,DULIEU!$X428,"")</f>
        <v/>
      </c>
      <c r="J436" s="855">
        <f>MAX($J$13+SUBTOTAL(9,$H$15:H436)-SUBTOTAL(9,$I$15:I436)-$K$13,0)</f>
        <v>110001</v>
      </c>
      <c r="K436" s="855">
        <f>MAX($K$13+SUBTOTAL(9,$I$15:I436)-SUBTOTAL(9,$H$15:H436)-$J$13,0)</f>
        <v>0</v>
      </c>
      <c r="L436" s="846" t="str">
        <f t="shared" si="7"/>
        <v/>
      </c>
    </row>
    <row r="437" spans="2:12" hidden="1">
      <c r="B437" s="853" t="str">
        <f>IF(OR(LEFT(DULIEU!$V429&amp;DULIEU!$M429,LEN('CT131,331'!$M$3))='CT131,331'!$M$3,LEFT(DULIEU!$W429&amp;DULIEU!$M429,LEN('CT131,331'!$M$3))='CT131,331'!$M$3),DULIEU!D429,"")</f>
        <v/>
      </c>
      <c r="C437" s="853" t="str">
        <f>IF(OR(LEFT(DULIEU!$V429&amp;DULIEU!$M429,LEN('CT131,331'!$M$3))='CT131,331'!$M$3,LEFT(DULIEU!$W429&amp;DULIEU!$M429,LEN('CT131,331'!$M$3))='CT131,331'!$M$3),DULIEU!H429,"")</f>
        <v/>
      </c>
      <c r="D437" s="853" t="str">
        <f>IF(OR(LEFT(DULIEU!$V429&amp;DULIEU!$M429,LEN('CT131,331'!$M$3))='CT131,331'!$M$3,LEFT(DULIEU!$W429&amp;DULIEU!$M429,LEN('CT131,331'!$M$3))='CT131,331'!$M$3),DULIEU!J429,"")</f>
        <v/>
      </c>
      <c r="E437" s="853" t="str">
        <f>IF(OR(LEFT(DULIEU!$V429&amp;DULIEU!$M429,LEN('CT131,331'!$M$3))='CT131,331'!$M$3,LEFT(DULIEU!$W429&amp;DULIEU!$M429,LEN('CT131,331'!$M$3))='CT131,331'!$M$3),DULIEU!E429,"")</f>
        <v/>
      </c>
      <c r="F437" s="1179" t="str">
        <f>IF(OR(LEFT(DULIEU!$V429&amp;DULIEU!$M429,LEN('CT131,331'!$M$3))='CT131,331'!$M$3,LEFT(DULIEU!$W429&amp;DULIEU!$M429,LEN('CT131,331'!$M$3))='CT131,331'!$M$3),DULIEU!O429,"")</f>
        <v/>
      </c>
      <c r="G437" s="853" t="str">
        <f>IF(E437="","",IF(LEFT(DULIEU!$V429&amp;DULIEU!$M429,LEN('CT131,331'!$M$3))='CT131,331'!$M$3,DULIEU!$W429,IF(LEFT(DULIEU!$W429&amp;DULIEU!$M429,LEN('CT131,331'!$M$3))='CT131,331'!$M$3,DULIEU!$V429)))</f>
        <v/>
      </c>
      <c r="H437" s="854" t="str">
        <f>IF(LEFT(DULIEU!$V429&amp;DULIEU!$M429,LEN('CT131,331'!$M$3))='CT131,331'!$M$3,DULIEU!$X429,"")</f>
        <v/>
      </c>
      <c r="I437" s="854" t="str">
        <f>IF(LEFT(DULIEU!$W429&amp;DULIEU!$M429,LEN('CT131,331'!$M$3))='CT131,331'!$M$3,DULIEU!$X429,"")</f>
        <v/>
      </c>
      <c r="J437" s="855">
        <f>MAX($J$13+SUBTOTAL(9,$H$15:H437)-SUBTOTAL(9,$I$15:I437)-$K$13,0)</f>
        <v>110001</v>
      </c>
      <c r="K437" s="855">
        <f>MAX($K$13+SUBTOTAL(9,$I$15:I437)-SUBTOTAL(9,$H$15:H437)-$J$13,0)</f>
        <v>0</v>
      </c>
      <c r="L437" s="846" t="str">
        <f t="shared" si="7"/>
        <v/>
      </c>
    </row>
    <row r="438" spans="2:12" hidden="1">
      <c r="B438" s="853" t="str">
        <f>IF(OR(LEFT(DULIEU!$V430&amp;DULIEU!$M430,LEN('CT131,331'!$M$3))='CT131,331'!$M$3,LEFT(DULIEU!$W430&amp;DULIEU!$M430,LEN('CT131,331'!$M$3))='CT131,331'!$M$3),DULIEU!D430,"")</f>
        <v/>
      </c>
      <c r="C438" s="853" t="str">
        <f>IF(OR(LEFT(DULIEU!$V430&amp;DULIEU!$M430,LEN('CT131,331'!$M$3))='CT131,331'!$M$3,LEFT(DULIEU!$W430&amp;DULIEU!$M430,LEN('CT131,331'!$M$3))='CT131,331'!$M$3),DULIEU!H430,"")</f>
        <v/>
      </c>
      <c r="D438" s="853" t="str">
        <f>IF(OR(LEFT(DULIEU!$V430&amp;DULIEU!$M430,LEN('CT131,331'!$M$3))='CT131,331'!$M$3,LEFT(DULIEU!$W430&amp;DULIEU!$M430,LEN('CT131,331'!$M$3))='CT131,331'!$M$3),DULIEU!J430,"")</f>
        <v/>
      </c>
      <c r="E438" s="853" t="str">
        <f>IF(OR(LEFT(DULIEU!$V430&amp;DULIEU!$M430,LEN('CT131,331'!$M$3))='CT131,331'!$M$3,LEFT(DULIEU!$W430&amp;DULIEU!$M430,LEN('CT131,331'!$M$3))='CT131,331'!$M$3),DULIEU!E430,"")</f>
        <v/>
      </c>
      <c r="F438" s="1179" t="str">
        <f>IF(OR(LEFT(DULIEU!$V430&amp;DULIEU!$M430,LEN('CT131,331'!$M$3))='CT131,331'!$M$3,LEFT(DULIEU!$W430&amp;DULIEU!$M430,LEN('CT131,331'!$M$3))='CT131,331'!$M$3),DULIEU!O430,"")</f>
        <v/>
      </c>
      <c r="G438" s="853" t="str">
        <f>IF(E438="","",IF(LEFT(DULIEU!$V430&amp;DULIEU!$M430,LEN('CT131,331'!$M$3))='CT131,331'!$M$3,DULIEU!$W430,IF(LEFT(DULIEU!$W430&amp;DULIEU!$M430,LEN('CT131,331'!$M$3))='CT131,331'!$M$3,DULIEU!$V430)))</f>
        <v/>
      </c>
      <c r="H438" s="854" t="str">
        <f>IF(LEFT(DULIEU!$V430&amp;DULIEU!$M430,LEN('CT131,331'!$M$3))='CT131,331'!$M$3,DULIEU!$X430,"")</f>
        <v/>
      </c>
      <c r="I438" s="854" t="str">
        <f>IF(LEFT(DULIEU!$W430&amp;DULIEU!$M430,LEN('CT131,331'!$M$3))='CT131,331'!$M$3,DULIEU!$X430,"")</f>
        <v/>
      </c>
      <c r="J438" s="855">
        <f>MAX($J$13+SUBTOTAL(9,$H$15:H438)-SUBTOTAL(9,$I$15:I438)-$K$13,0)</f>
        <v>110001</v>
      </c>
      <c r="K438" s="855">
        <f>MAX($K$13+SUBTOTAL(9,$I$15:I438)-SUBTOTAL(9,$H$15:H438)-$J$13,0)</f>
        <v>0</v>
      </c>
      <c r="L438" s="846" t="str">
        <f t="shared" si="7"/>
        <v/>
      </c>
    </row>
    <row r="439" spans="2:12" hidden="1">
      <c r="B439" s="853" t="str">
        <f>IF(OR(LEFT(DULIEU!$V431&amp;DULIEU!$M431,LEN('CT131,331'!$M$3))='CT131,331'!$M$3,LEFT(DULIEU!$W431&amp;DULIEU!$M431,LEN('CT131,331'!$M$3))='CT131,331'!$M$3),DULIEU!D431,"")</f>
        <v/>
      </c>
      <c r="C439" s="853" t="str">
        <f>IF(OR(LEFT(DULIEU!$V431&amp;DULIEU!$M431,LEN('CT131,331'!$M$3))='CT131,331'!$M$3,LEFT(DULIEU!$W431&amp;DULIEU!$M431,LEN('CT131,331'!$M$3))='CT131,331'!$M$3),DULIEU!H431,"")</f>
        <v/>
      </c>
      <c r="D439" s="853" t="str">
        <f>IF(OR(LEFT(DULIEU!$V431&amp;DULIEU!$M431,LEN('CT131,331'!$M$3))='CT131,331'!$M$3,LEFT(DULIEU!$W431&amp;DULIEU!$M431,LEN('CT131,331'!$M$3))='CT131,331'!$M$3),DULIEU!J431,"")</f>
        <v/>
      </c>
      <c r="E439" s="853" t="str">
        <f>IF(OR(LEFT(DULIEU!$V431&amp;DULIEU!$M431,LEN('CT131,331'!$M$3))='CT131,331'!$M$3,LEFT(DULIEU!$W431&amp;DULIEU!$M431,LEN('CT131,331'!$M$3))='CT131,331'!$M$3),DULIEU!E431,"")</f>
        <v/>
      </c>
      <c r="F439" s="1179" t="str">
        <f>IF(OR(LEFT(DULIEU!$V431&amp;DULIEU!$M431,LEN('CT131,331'!$M$3))='CT131,331'!$M$3,LEFT(DULIEU!$W431&amp;DULIEU!$M431,LEN('CT131,331'!$M$3))='CT131,331'!$M$3),DULIEU!O431,"")</f>
        <v/>
      </c>
      <c r="G439" s="853" t="str">
        <f>IF(E439="","",IF(LEFT(DULIEU!$V431&amp;DULIEU!$M431,LEN('CT131,331'!$M$3))='CT131,331'!$M$3,DULIEU!$W431,IF(LEFT(DULIEU!$W431&amp;DULIEU!$M431,LEN('CT131,331'!$M$3))='CT131,331'!$M$3,DULIEU!$V431)))</f>
        <v/>
      </c>
      <c r="H439" s="854" t="str">
        <f>IF(LEFT(DULIEU!$V431&amp;DULIEU!$M431,LEN('CT131,331'!$M$3))='CT131,331'!$M$3,DULIEU!$X431,"")</f>
        <v/>
      </c>
      <c r="I439" s="854" t="str">
        <f>IF(LEFT(DULIEU!$W431&amp;DULIEU!$M431,LEN('CT131,331'!$M$3))='CT131,331'!$M$3,DULIEU!$X431,"")</f>
        <v/>
      </c>
      <c r="J439" s="855">
        <f>MAX($J$13+SUBTOTAL(9,$H$15:H439)-SUBTOTAL(9,$I$15:I439)-$K$13,0)</f>
        <v>110001</v>
      </c>
      <c r="K439" s="855">
        <f>MAX($K$13+SUBTOTAL(9,$I$15:I439)-SUBTOTAL(9,$H$15:H439)-$J$13,0)</f>
        <v>0</v>
      </c>
      <c r="L439" s="846" t="str">
        <f t="shared" si="7"/>
        <v/>
      </c>
    </row>
    <row r="440" spans="2:12" hidden="1">
      <c r="B440" s="853" t="str">
        <f>IF(OR(LEFT(DULIEU!$V432&amp;DULIEU!$M432,LEN('CT131,331'!$M$3))='CT131,331'!$M$3,LEFT(DULIEU!$W432&amp;DULIEU!$M432,LEN('CT131,331'!$M$3))='CT131,331'!$M$3),DULIEU!D432,"")</f>
        <v/>
      </c>
      <c r="C440" s="853" t="str">
        <f>IF(OR(LEFT(DULIEU!$V432&amp;DULIEU!$M432,LEN('CT131,331'!$M$3))='CT131,331'!$M$3,LEFT(DULIEU!$W432&amp;DULIEU!$M432,LEN('CT131,331'!$M$3))='CT131,331'!$M$3),DULIEU!H432,"")</f>
        <v/>
      </c>
      <c r="D440" s="853" t="str">
        <f>IF(OR(LEFT(DULIEU!$V432&amp;DULIEU!$M432,LEN('CT131,331'!$M$3))='CT131,331'!$M$3,LEFT(DULIEU!$W432&amp;DULIEU!$M432,LEN('CT131,331'!$M$3))='CT131,331'!$M$3),DULIEU!J432,"")</f>
        <v/>
      </c>
      <c r="E440" s="853" t="str">
        <f>IF(OR(LEFT(DULIEU!$V432&amp;DULIEU!$M432,LEN('CT131,331'!$M$3))='CT131,331'!$M$3,LEFT(DULIEU!$W432&amp;DULIEU!$M432,LEN('CT131,331'!$M$3))='CT131,331'!$M$3),DULIEU!E432,"")</f>
        <v/>
      </c>
      <c r="F440" s="1179" t="str">
        <f>IF(OR(LEFT(DULIEU!$V432&amp;DULIEU!$M432,LEN('CT131,331'!$M$3))='CT131,331'!$M$3,LEFT(DULIEU!$W432&amp;DULIEU!$M432,LEN('CT131,331'!$M$3))='CT131,331'!$M$3),DULIEU!O432,"")</f>
        <v/>
      </c>
      <c r="G440" s="853" t="str">
        <f>IF(E440="","",IF(LEFT(DULIEU!$V432&amp;DULIEU!$M432,LEN('CT131,331'!$M$3))='CT131,331'!$M$3,DULIEU!$W432,IF(LEFT(DULIEU!$W432&amp;DULIEU!$M432,LEN('CT131,331'!$M$3))='CT131,331'!$M$3,DULIEU!$V432)))</f>
        <v/>
      </c>
      <c r="H440" s="854" t="str">
        <f>IF(LEFT(DULIEU!$V432&amp;DULIEU!$M432,LEN('CT131,331'!$M$3))='CT131,331'!$M$3,DULIEU!$X432,"")</f>
        <v/>
      </c>
      <c r="I440" s="854" t="str">
        <f>IF(LEFT(DULIEU!$W432&amp;DULIEU!$M432,LEN('CT131,331'!$M$3))='CT131,331'!$M$3,DULIEU!$X432,"")</f>
        <v/>
      </c>
      <c r="J440" s="855">
        <f>MAX($J$13+SUBTOTAL(9,$H$15:H440)-SUBTOTAL(9,$I$15:I440)-$K$13,0)</f>
        <v>110001</v>
      </c>
      <c r="K440" s="855">
        <f>MAX($K$13+SUBTOTAL(9,$I$15:I440)-SUBTOTAL(9,$H$15:H440)-$J$13,0)</f>
        <v>0</v>
      </c>
      <c r="L440" s="846" t="str">
        <f t="shared" si="7"/>
        <v/>
      </c>
    </row>
    <row r="441" spans="2:12" hidden="1">
      <c r="B441" s="853" t="str">
        <f>IF(OR(LEFT(DULIEU!$V433&amp;DULIEU!$M433,LEN('CT131,331'!$M$3))='CT131,331'!$M$3,LEFT(DULIEU!$W433&amp;DULIEU!$M433,LEN('CT131,331'!$M$3))='CT131,331'!$M$3),DULIEU!D433,"")</f>
        <v/>
      </c>
      <c r="C441" s="853" t="str">
        <f>IF(OR(LEFT(DULIEU!$V433&amp;DULIEU!$M433,LEN('CT131,331'!$M$3))='CT131,331'!$M$3,LEFT(DULIEU!$W433&amp;DULIEU!$M433,LEN('CT131,331'!$M$3))='CT131,331'!$M$3),DULIEU!H433,"")</f>
        <v/>
      </c>
      <c r="D441" s="853" t="str">
        <f>IF(OR(LEFT(DULIEU!$V433&amp;DULIEU!$M433,LEN('CT131,331'!$M$3))='CT131,331'!$M$3,LEFT(DULIEU!$W433&amp;DULIEU!$M433,LEN('CT131,331'!$M$3))='CT131,331'!$M$3),DULIEU!J433,"")</f>
        <v/>
      </c>
      <c r="E441" s="853" t="str">
        <f>IF(OR(LEFT(DULIEU!$V433&amp;DULIEU!$M433,LEN('CT131,331'!$M$3))='CT131,331'!$M$3,LEFT(DULIEU!$W433&amp;DULIEU!$M433,LEN('CT131,331'!$M$3))='CT131,331'!$M$3),DULIEU!E433,"")</f>
        <v/>
      </c>
      <c r="F441" s="1179" t="str">
        <f>IF(OR(LEFT(DULIEU!$V433&amp;DULIEU!$M433,LEN('CT131,331'!$M$3))='CT131,331'!$M$3,LEFT(DULIEU!$W433&amp;DULIEU!$M433,LEN('CT131,331'!$M$3))='CT131,331'!$M$3),DULIEU!O433,"")</f>
        <v/>
      </c>
      <c r="G441" s="853" t="str">
        <f>IF(E441="","",IF(LEFT(DULIEU!$V433&amp;DULIEU!$M433,LEN('CT131,331'!$M$3))='CT131,331'!$M$3,DULIEU!$W433,IF(LEFT(DULIEU!$W433&amp;DULIEU!$M433,LEN('CT131,331'!$M$3))='CT131,331'!$M$3,DULIEU!$V433)))</f>
        <v/>
      </c>
      <c r="H441" s="854" t="str">
        <f>IF(LEFT(DULIEU!$V433&amp;DULIEU!$M433,LEN('CT131,331'!$M$3))='CT131,331'!$M$3,DULIEU!$X433,"")</f>
        <v/>
      </c>
      <c r="I441" s="854" t="str">
        <f>IF(LEFT(DULIEU!$W433&amp;DULIEU!$M433,LEN('CT131,331'!$M$3))='CT131,331'!$M$3,DULIEU!$X433,"")</f>
        <v/>
      </c>
      <c r="J441" s="855">
        <f>MAX($J$13+SUBTOTAL(9,$H$15:H441)-SUBTOTAL(9,$I$15:I441)-$K$13,0)</f>
        <v>110001</v>
      </c>
      <c r="K441" s="855">
        <f>MAX($K$13+SUBTOTAL(9,$I$15:I441)-SUBTOTAL(9,$H$15:H441)-$J$13,0)</f>
        <v>0</v>
      </c>
      <c r="L441" s="846" t="str">
        <f t="shared" si="7"/>
        <v/>
      </c>
    </row>
    <row r="442" spans="2:12" hidden="1">
      <c r="B442" s="853" t="str">
        <f>IF(OR(LEFT(DULIEU!$V434&amp;DULIEU!$M434,LEN('CT131,331'!$M$3))='CT131,331'!$M$3,LEFT(DULIEU!$W434&amp;DULIEU!$M434,LEN('CT131,331'!$M$3))='CT131,331'!$M$3),DULIEU!D434,"")</f>
        <v/>
      </c>
      <c r="C442" s="853" t="str">
        <f>IF(OR(LEFT(DULIEU!$V434&amp;DULIEU!$M434,LEN('CT131,331'!$M$3))='CT131,331'!$M$3,LEFT(DULIEU!$W434&amp;DULIEU!$M434,LEN('CT131,331'!$M$3))='CT131,331'!$M$3),DULIEU!H434,"")</f>
        <v/>
      </c>
      <c r="D442" s="853" t="str">
        <f>IF(OR(LEFT(DULIEU!$V434&amp;DULIEU!$M434,LEN('CT131,331'!$M$3))='CT131,331'!$M$3,LEFT(DULIEU!$W434&amp;DULIEU!$M434,LEN('CT131,331'!$M$3))='CT131,331'!$M$3),DULIEU!J434,"")</f>
        <v/>
      </c>
      <c r="E442" s="853" t="str">
        <f>IF(OR(LEFT(DULIEU!$V434&amp;DULIEU!$M434,LEN('CT131,331'!$M$3))='CT131,331'!$M$3,LEFT(DULIEU!$W434&amp;DULIEU!$M434,LEN('CT131,331'!$M$3))='CT131,331'!$M$3),DULIEU!E434,"")</f>
        <v/>
      </c>
      <c r="F442" s="1179" t="str">
        <f>IF(OR(LEFT(DULIEU!$V434&amp;DULIEU!$M434,LEN('CT131,331'!$M$3))='CT131,331'!$M$3,LEFT(DULIEU!$W434&amp;DULIEU!$M434,LEN('CT131,331'!$M$3))='CT131,331'!$M$3),DULIEU!O434,"")</f>
        <v/>
      </c>
      <c r="G442" s="853" t="str">
        <f>IF(E442="","",IF(LEFT(DULIEU!$V434&amp;DULIEU!$M434,LEN('CT131,331'!$M$3))='CT131,331'!$M$3,DULIEU!$W434,IF(LEFT(DULIEU!$W434&amp;DULIEU!$M434,LEN('CT131,331'!$M$3))='CT131,331'!$M$3,DULIEU!$V434)))</f>
        <v/>
      </c>
      <c r="H442" s="854" t="str">
        <f>IF(LEFT(DULIEU!$V434&amp;DULIEU!$M434,LEN('CT131,331'!$M$3))='CT131,331'!$M$3,DULIEU!$X434,"")</f>
        <v/>
      </c>
      <c r="I442" s="854" t="str">
        <f>IF(LEFT(DULIEU!$W434&amp;DULIEU!$M434,LEN('CT131,331'!$M$3))='CT131,331'!$M$3,DULIEU!$X434,"")</f>
        <v/>
      </c>
      <c r="J442" s="855">
        <f>MAX($J$13+SUBTOTAL(9,$H$15:H442)-SUBTOTAL(9,$I$15:I442)-$K$13,0)</f>
        <v>110001</v>
      </c>
      <c r="K442" s="855">
        <f>MAX($K$13+SUBTOTAL(9,$I$15:I442)-SUBTOTAL(9,$H$15:H442)-$J$13,0)</f>
        <v>0</v>
      </c>
      <c r="L442" s="846" t="str">
        <f t="shared" si="7"/>
        <v/>
      </c>
    </row>
    <row r="443" spans="2:12" hidden="1">
      <c r="B443" s="853" t="str">
        <f>IF(OR(LEFT(DULIEU!$V435&amp;DULIEU!$M435,LEN('CT131,331'!$M$3))='CT131,331'!$M$3,LEFT(DULIEU!$W435&amp;DULIEU!$M435,LEN('CT131,331'!$M$3))='CT131,331'!$M$3),DULIEU!D435,"")</f>
        <v/>
      </c>
      <c r="C443" s="853" t="str">
        <f>IF(OR(LEFT(DULIEU!$V435&amp;DULIEU!$M435,LEN('CT131,331'!$M$3))='CT131,331'!$M$3,LEFT(DULIEU!$W435&amp;DULIEU!$M435,LEN('CT131,331'!$M$3))='CT131,331'!$M$3),DULIEU!H435,"")</f>
        <v/>
      </c>
      <c r="D443" s="853" t="str">
        <f>IF(OR(LEFT(DULIEU!$V435&amp;DULIEU!$M435,LEN('CT131,331'!$M$3))='CT131,331'!$M$3,LEFT(DULIEU!$W435&amp;DULIEU!$M435,LEN('CT131,331'!$M$3))='CT131,331'!$M$3),DULIEU!J435,"")</f>
        <v/>
      </c>
      <c r="E443" s="853" t="str">
        <f>IF(OR(LEFT(DULIEU!$V435&amp;DULIEU!$M435,LEN('CT131,331'!$M$3))='CT131,331'!$M$3,LEFT(DULIEU!$W435&amp;DULIEU!$M435,LEN('CT131,331'!$M$3))='CT131,331'!$M$3),DULIEU!E435,"")</f>
        <v/>
      </c>
      <c r="F443" s="1179" t="str">
        <f>IF(OR(LEFT(DULIEU!$V435&amp;DULIEU!$M435,LEN('CT131,331'!$M$3))='CT131,331'!$M$3,LEFT(DULIEU!$W435&amp;DULIEU!$M435,LEN('CT131,331'!$M$3))='CT131,331'!$M$3),DULIEU!O435,"")</f>
        <v/>
      </c>
      <c r="G443" s="853" t="str">
        <f>IF(E443="","",IF(LEFT(DULIEU!$V435&amp;DULIEU!$M435,LEN('CT131,331'!$M$3))='CT131,331'!$M$3,DULIEU!$W435,IF(LEFT(DULIEU!$W435&amp;DULIEU!$M435,LEN('CT131,331'!$M$3))='CT131,331'!$M$3,DULIEU!$V435)))</f>
        <v/>
      </c>
      <c r="H443" s="854" t="str">
        <f>IF(LEFT(DULIEU!$V435&amp;DULIEU!$M435,LEN('CT131,331'!$M$3))='CT131,331'!$M$3,DULIEU!$X435,"")</f>
        <v/>
      </c>
      <c r="I443" s="854" t="str">
        <f>IF(LEFT(DULIEU!$W435&amp;DULIEU!$M435,LEN('CT131,331'!$M$3))='CT131,331'!$M$3,DULIEU!$X435,"")</f>
        <v/>
      </c>
      <c r="J443" s="855">
        <f>MAX($J$13+SUBTOTAL(9,$H$15:H443)-SUBTOTAL(9,$I$15:I443)-$K$13,0)</f>
        <v>110001</v>
      </c>
      <c r="K443" s="855">
        <f>MAX($K$13+SUBTOTAL(9,$I$15:I443)-SUBTOTAL(9,$H$15:H443)-$J$13,0)</f>
        <v>0</v>
      </c>
      <c r="L443" s="846" t="str">
        <f t="shared" si="7"/>
        <v/>
      </c>
    </row>
    <row r="444" spans="2:12" hidden="1">
      <c r="B444" s="853" t="str">
        <f>IF(OR(LEFT(DULIEU!$V436&amp;DULIEU!$M436,LEN('CT131,331'!$M$3))='CT131,331'!$M$3,LEFT(DULIEU!$W436&amp;DULIEU!$M436,LEN('CT131,331'!$M$3))='CT131,331'!$M$3),DULIEU!D436,"")</f>
        <v/>
      </c>
      <c r="C444" s="853" t="str">
        <f>IF(OR(LEFT(DULIEU!$V436&amp;DULIEU!$M436,LEN('CT131,331'!$M$3))='CT131,331'!$M$3,LEFT(DULIEU!$W436&amp;DULIEU!$M436,LEN('CT131,331'!$M$3))='CT131,331'!$M$3),DULIEU!H436,"")</f>
        <v/>
      </c>
      <c r="D444" s="853" t="str">
        <f>IF(OR(LEFT(DULIEU!$V436&amp;DULIEU!$M436,LEN('CT131,331'!$M$3))='CT131,331'!$M$3,LEFT(DULIEU!$W436&amp;DULIEU!$M436,LEN('CT131,331'!$M$3))='CT131,331'!$M$3),DULIEU!J436,"")</f>
        <v/>
      </c>
      <c r="E444" s="853" t="str">
        <f>IF(OR(LEFT(DULIEU!$V436&amp;DULIEU!$M436,LEN('CT131,331'!$M$3))='CT131,331'!$M$3,LEFT(DULIEU!$W436&amp;DULIEU!$M436,LEN('CT131,331'!$M$3))='CT131,331'!$M$3),DULIEU!E436,"")</f>
        <v/>
      </c>
      <c r="F444" s="1179" t="str">
        <f>IF(OR(LEFT(DULIEU!$V436&amp;DULIEU!$M436,LEN('CT131,331'!$M$3))='CT131,331'!$M$3,LEFT(DULIEU!$W436&amp;DULIEU!$M436,LEN('CT131,331'!$M$3))='CT131,331'!$M$3),DULIEU!O436,"")</f>
        <v/>
      </c>
      <c r="G444" s="853" t="str">
        <f>IF(E444="","",IF(LEFT(DULIEU!$V436&amp;DULIEU!$M436,LEN('CT131,331'!$M$3))='CT131,331'!$M$3,DULIEU!$W436,IF(LEFT(DULIEU!$W436&amp;DULIEU!$M436,LEN('CT131,331'!$M$3))='CT131,331'!$M$3,DULIEU!$V436)))</f>
        <v/>
      </c>
      <c r="H444" s="854" t="str">
        <f>IF(LEFT(DULIEU!$V436&amp;DULIEU!$M436,LEN('CT131,331'!$M$3))='CT131,331'!$M$3,DULIEU!$X436,"")</f>
        <v/>
      </c>
      <c r="I444" s="854" t="str">
        <f>IF(LEFT(DULIEU!$W436&amp;DULIEU!$M436,LEN('CT131,331'!$M$3))='CT131,331'!$M$3,DULIEU!$X436,"")</f>
        <v/>
      </c>
      <c r="J444" s="855">
        <f>MAX($J$13+SUBTOTAL(9,$H$15:H444)-SUBTOTAL(9,$I$15:I444)-$K$13,0)</f>
        <v>110001</v>
      </c>
      <c r="K444" s="855">
        <f>MAX($K$13+SUBTOTAL(9,$I$15:I444)-SUBTOTAL(9,$H$15:H444)-$J$13,0)</f>
        <v>0</v>
      </c>
      <c r="L444" s="846" t="str">
        <f t="shared" si="7"/>
        <v/>
      </c>
    </row>
    <row r="445" spans="2:12" hidden="1">
      <c r="B445" s="853" t="str">
        <f>IF(OR(LEFT(DULIEU!$V437&amp;DULIEU!$M437,LEN('CT131,331'!$M$3))='CT131,331'!$M$3,LEFT(DULIEU!$W437&amp;DULIEU!$M437,LEN('CT131,331'!$M$3))='CT131,331'!$M$3),DULIEU!D437,"")</f>
        <v/>
      </c>
      <c r="C445" s="853" t="str">
        <f>IF(OR(LEFT(DULIEU!$V437&amp;DULIEU!$M437,LEN('CT131,331'!$M$3))='CT131,331'!$M$3,LEFT(DULIEU!$W437&amp;DULIEU!$M437,LEN('CT131,331'!$M$3))='CT131,331'!$M$3),DULIEU!H437,"")</f>
        <v/>
      </c>
      <c r="D445" s="853" t="str">
        <f>IF(OR(LEFT(DULIEU!$V437&amp;DULIEU!$M437,LEN('CT131,331'!$M$3))='CT131,331'!$M$3,LEFT(DULIEU!$W437&amp;DULIEU!$M437,LEN('CT131,331'!$M$3))='CT131,331'!$M$3),DULIEU!J437,"")</f>
        <v/>
      </c>
      <c r="E445" s="853" t="str">
        <f>IF(OR(LEFT(DULIEU!$V437&amp;DULIEU!$M437,LEN('CT131,331'!$M$3))='CT131,331'!$M$3,LEFT(DULIEU!$W437&amp;DULIEU!$M437,LEN('CT131,331'!$M$3))='CT131,331'!$M$3),DULIEU!E437,"")</f>
        <v/>
      </c>
      <c r="F445" s="1179" t="str">
        <f>IF(OR(LEFT(DULIEU!$V437&amp;DULIEU!$M437,LEN('CT131,331'!$M$3))='CT131,331'!$M$3,LEFT(DULIEU!$W437&amp;DULIEU!$M437,LEN('CT131,331'!$M$3))='CT131,331'!$M$3),DULIEU!O437,"")</f>
        <v/>
      </c>
      <c r="G445" s="853" t="str">
        <f>IF(E445="","",IF(LEFT(DULIEU!$V437&amp;DULIEU!$M437,LEN('CT131,331'!$M$3))='CT131,331'!$M$3,DULIEU!$W437,IF(LEFT(DULIEU!$W437&amp;DULIEU!$M437,LEN('CT131,331'!$M$3))='CT131,331'!$M$3,DULIEU!$V437)))</f>
        <v/>
      </c>
      <c r="H445" s="854" t="str">
        <f>IF(LEFT(DULIEU!$V437&amp;DULIEU!$M437,LEN('CT131,331'!$M$3))='CT131,331'!$M$3,DULIEU!$X437,"")</f>
        <v/>
      </c>
      <c r="I445" s="854" t="str">
        <f>IF(LEFT(DULIEU!$W437&amp;DULIEU!$M437,LEN('CT131,331'!$M$3))='CT131,331'!$M$3,DULIEU!$X437,"")</f>
        <v/>
      </c>
      <c r="J445" s="855">
        <f>MAX($J$13+SUBTOTAL(9,$H$15:H445)-SUBTOTAL(9,$I$15:I445)-$K$13,0)</f>
        <v>110001</v>
      </c>
      <c r="K445" s="855">
        <f>MAX($K$13+SUBTOTAL(9,$I$15:I445)-SUBTOTAL(9,$H$15:H445)-$J$13,0)</f>
        <v>0</v>
      </c>
      <c r="L445" s="846" t="str">
        <f t="shared" si="7"/>
        <v/>
      </c>
    </row>
    <row r="446" spans="2:12" hidden="1">
      <c r="B446" s="853" t="str">
        <f>IF(OR(LEFT(DULIEU!$V438&amp;DULIEU!$M438,LEN('CT131,331'!$M$3))='CT131,331'!$M$3,LEFT(DULIEU!$W438&amp;DULIEU!$M438,LEN('CT131,331'!$M$3))='CT131,331'!$M$3),DULIEU!D438,"")</f>
        <v/>
      </c>
      <c r="C446" s="853" t="str">
        <f>IF(OR(LEFT(DULIEU!$V438&amp;DULIEU!$M438,LEN('CT131,331'!$M$3))='CT131,331'!$M$3,LEFT(DULIEU!$W438&amp;DULIEU!$M438,LEN('CT131,331'!$M$3))='CT131,331'!$M$3),DULIEU!H438,"")</f>
        <v/>
      </c>
      <c r="D446" s="853" t="str">
        <f>IF(OR(LEFT(DULIEU!$V438&amp;DULIEU!$M438,LEN('CT131,331'!$M$3))='CT131,331'!$M$3,LEFT(DULIEU!$W438&amp;DULIEU!$M438,LEN('CT131,331'!$M$3))='CT131,331'!$M$3),DULIEU!J438,"")</f>
        <v/>
      </c>
      <c r="E446" s="853" t="str">
        <f>IF(OR(LEFT(DULIEU!$V438&amp;DULIEU!$M438,LEN('CT131,331'!$M$3))='CT131,331'!$M$3,LEFT(DULIEU!$W438&amp;DULIEU!$M438,LEN('CT131,331'!$M$3))='CT131,331'!$M$3),DULIEU!E438,"")</f>
        <v/>
      </c>
      <c r="F446" s="1179" t="str">
        <f>IF(OR(LEFT(DULIEU!$V438&amp;DULIEU!$M438,LEN('CT131,331'!$M$3))='CT131,331'!$M$3,LEFT(DULIEU!$W438&amp;DULIEU!$M438,LEN('CT131,331'!$M$3))='CT131,331'!$M$3),DULIEU!O438,"")</f>
        <v/>
      </c>
      <c r="G446" s="853" t="str">
        <f>IF(E446="","",IF(LEFT(DULIEU!$V438&amp;DULIEU!$M438,LEN('CT131,331'!$M$3))='CT131,331'!$M$3,DULIEU!$W438,IF(LEFT(DULIEU!$W438&amp;DULIEU!$M438,LEN('CT131,331'!$M$3))='CT131,331'!$M$3,DULIEU!$V438)))</f>
        <v/>
      </c>
      <c r="H446" s="854" t="str">
        <f>IF(LEFT(DULIEU!$V438&amp;DULIEU!$M438,LEN('CT131,331'!$M$3))='CT131,331'!$M$3,DULIEU!$X438,"")</f>
        <v/>
      </c>
      <c r="I446" s="854" t="str">
        <f>IF(LEFT(DULIEU!$W438&amp;DULIEU!$M438,LEN('CT131,331'!$M$3))='CT131,331'!$M$3,DULIEU!$X438,"")</f>
        <v/>
      </c>
      <c r="J446" s="855">
        <f>MAX($J$13+SUBTOTAL(9,$H$15:H446)-SUBTOTAL(9,$I$15:I446)-$K$13,0)</f>
        <v>110001</v>
      </c>
      <c r="K446" s="855">
        <f>MAX($K$13+SUBTOTAL(9,$I$15:I446)-SUBTOTAL(9,$H$15:H446)-$J$13,0)</f>
        <v>0</v>
      </c>
      <c r="L446" s="846" t="str">
        <f t="shared" si="7"/>
        <v/>
      </c>
    </row>
    <row r="447" spans="2:12" hidden="1">
      <c r="B447" s="853" t="str">
        <f>IF(OR(LEFT(DULIEU!$V439&amp;DULIEU!$M439,LEN('CT131,331'!$M$3))='CT131,331'!$M$3,LEFT(DULIEU!$W439&amp;DULIEU!$M439,LEN('CT131,331'!$M$3))='CT131,331'!$M$3),DULIEU!D439,"")</f>
        <v/>
      </c>
      <c r="C447" s="853" t="str">
        <f>IF(OR(LEFT(DULIEU!$V439&amp;DULIEU!$M439,LEN('CT131,331'!$M$3))='CT131,331'!$M$3,LEFT(DULIEU!$W439&amp;DULIEU!$M439,LEN('CT131,331'!$M$3))='CT131,331'!$M$3),DULIEU!H439,"")</f>
        <v/>
      </c>
      <c r="D447" s="853" t="str">
        <f>IF(OR(LEFT(DULIEU!$V439&amp;DULIEU!$M439,LEN('CT131,331'!$M$3))='CT131,331'!$M$3,LEFT(DULIEU!$W439&amp;DULIEU!$M439,LEN('CT131,331'!$M$3))='CT131,331'!$M$3),DULIEU!J439,"")</f>
        <v/>
      </c>
      <c r="E447" s="853" t="str">
        <f>IF(OR(LEFT(DULIEU!$V439&amp;DULIEU!$M439,LEN('CT131,331'!$M$3))='CT131,331'!$M$3,LEFT(DULIEU!$W439&amp;DULIEU!$M439,LEN('CT131,331'!$M$3))='CT131,331'!$M$3),DULIEU!E439,"")</f>
        <v/>
      </c>
      <c r="F447" s="1179" t="str">
        <f>IF(OR(LEFT(DULIEU!$V439&amp;DULIEU!$M439,LEN('CT131,331'!$M$3))='CT131,331'!$M$3,LEFT(DULIEU!$W439&amp;DULIEU!$M439,LEN('CT131,331'!$M$3))='CT131,331'!$M$3),DULIEU!O439,"")</f>
        <v/>
      </c>
      <c r="G447" s="853" t="str">
        <f>IF(E447="","",IF(LEFT(DULIEU!$V439&amp;DULIEU!$M439,LEN('CT131,331'!$M$3))='CT131,331'!$M$3,DULIEU!$W439,IF(LEFT(DULIEU!$W439&amp;DULIEU!$M439,LEN('CT131,331'!$M$3))='CT131,331'!$M$3,DULIEU!$V439)))</f>
        <v/>
      </c>
      <c r="H447" s="854" t="str">
        <f>IF(LEFT(DULIEU!$V439&amp;DULIEU!$M439,LEN('CT131,331'!$M$3))='CT131,331'!$M$3,DULIEU!$X439,"")</f>
        <v/>
      </c>
      <c r="I447" s="854" t="str">
        <f>IF(LEFT(DULIEU!$W439&amp;DULIEU!$M439,LEN('CT131,331'!$M$3))='CT131,331'!$M$3,DULIEU!$X439,"")</f>
        <v/>
      </c>
      <c r="J447" s="855">
        <f>MAX($J$13+SUBTOTAL(9,$H$15:H447)-SUBTOTAL(9,$I$15:I447)-$K$13,0)</f>
        <v>110001</v>
      </c>
      <c r="K447" s="855">
        <f>MAX($K$13+SUBTOTAL(9,$I$15:I447)-SUBTOTAL(9,$H$15:H447)-$J$13,0)</f>
        <v>0</v>
      </c>
      <c r="L447" s="846" t="str">
        <f t="shared" si="7"/>
        <v/>
      </c>
    </row>
    <row r="448" spans="2:12" hidden="1">
      <c r="B448" s="853" t="str">
        <f>IF(OR(LEFT(DULIEU!$V440&amp;DULIEU!$M440,LEN('CT131,331'!$M$3))='CT131,331'!$M$3,LEFT(DULIEU!$W440&amp;DULIEU!$M440,LEN('CT131,331'!$M$3))='CT131,331'!$M$3),DULIEU!D440,"")</f>
        <v/>
      </c>
      <c r="C448" s="853" t="str">
        <f>IF(OR(LEFT(DULIEU!$V440&amp;DULIEU!$M440,LEN('CT131,331'!$M$3))='CT131,331'!$M$3,LEFT(DULIEU!$W440&amp;DULIEU!$M440,LEN('CT131,331'!$M$3))='CT131,331'!$M$3),DULIEU!H440,"")</f>
        <v/>
      </c>
      <c r="D448" s="853" t="str">
        <f>IF(OR(LEFT(DULIEU!$V440&amp;DULIEU!$M440,LEN('CT131,331'!$M$3))='CT131,331'!$M$3,LEFT(DULIEU!$W440&amp;DULIEU!$M440,LEN('CT131,331'!$M$3))='CT131,331'!$M$3),DULIEU!J440,"")</f>
        <v/>
      </c>
      <c r="E448" s="853" t="str">
        <f>IF(OR(LEFT(DULIEU!$V440&amp;DULIEU!$M440,LEN('CT131,331'!$M$3))='CT131,331'!$M$3,LEFT(DULIEU!$W440&amp;DULIEU!$M440,LEN('CT131,331'!$M$3))='CT131,331'!$M$3),DULIEU!E440,"")</f>
        <v/>
      </c>
      <c r="F448" s="1179" t="str">
        <f>IF(OR(LEFT(DULIEU!$V440&amp;DULIEU!$M440,LEN('CT131,331'!$M$3))='CT131,331'!$M$3,LEFT(DULIEU!$W440&amp;DULIEU!$M440,LEN('CT131,331'!$M$3))='CT131,331'!$M$3),DULIEU!O440,"")</f>
        <v/>
      </c>
      <c r="G448" s="853" t="str">
        <f>IF(E448="","",IF(LEFT(DULIEU!$V440&amp;DULIEU!$M440,LEN('CT131,331'!$M$3))='CT131,331'!$M$3,DULIEU!$W440,IF(LEFT(DULIEU!$W440&amp;DULIEU!$M440,LEN('CT131,331'!$M$3))='CT131,331'!$M$3,DULIEU!$V440)))</f>
        <v/>
      </c>
      <c r="H448" s="854" t="str">
        <f>IF(LEFT(DULIEU!$V440&amp;DULIEU!$M440,LEN('CT131,331'!$M$3))='CT131,331'!$M$3,DULIEU!$X440,"")</f>
        <v/>
      </c>
      <c r="I448" s="854" t="str">
        <f>IF(LEFT(DULIEU!$W440&amp;DULIEU!$M440,LEN('CT131,331'!$M$3))='CT131,331'!$M$3,DULIEU!$X440,"")</f>
        <v/>
      </c>
      <c r="J448" s="855">
        <f>MAX($J$13+SUBTOTAL(9,$H$15:H448)-SUBTOTAL(9,$I$15:I448)-$K$13,0)</f>
        <v>110001</v>
      </c>
      <c r="K448" s="855">
        <f>MAX($K$13+SUBTOTAL(9,$I$15:I448)-SUBTOTAL(9,$H$15:H448)-$J$13,0)</f>
        <v>0</v>
      </c>
      <c r="L448" s="846" t="str">
        <f t="shared" si="7"/>
        <v/>
      </c>
    </row>
    <row r="449" spans="2:12" hidden="1">
      <c r="B449" s="853" t="str">
        <f>IF(OR(LEFT(DULIEU!$V441&amp;DULIEU!$M441,LEN('CT131,331'!$M$3))='CT131,331'!$M$3,LEFT(DULIEU!$W441&amp;DULIEU!$M441,LEN('CT131,331'!$M$3))='CT131,331'!$M$3),DULIEU!D441,"")</f>
        <v/>
      </c>
      <c r="C449" s="853" t="str">
        <f>IF(OR(LEFT(DULIEU!$V441&amp;DULIEU!$M441,LEN('CT131,331'!$M$3))='CT131,331'!$M$3,LEFT(DULIEU!$W441&amp;DULIEU!$M441,LEN('CT131,331'!$M$3))='CT131,331'!$M$3),DULIEU!H441,"")</f>
        <v/>
      </c>
      <c r="D449" s="853" t="str">
        <f>IF(OR(LEFT(DULIEU!$V441&amp;DULIEU!$M441,LEN('CT131,331'!$M$3))='CT131,331'!$M$3,LEFT(DULIEU!$W441&amp;DULIEU!$M441,LEN('CT131,331'!$M$3))='CT131,331'!$M$3),DULIEU!J441,"")</f>
        <v/>
      </c>
      <c r="E449" s="853" t="str">
        <f>IF(OR(LEFT(DULIEU!$V441&amp;DULIEU!$M441,LEN('CT131,331'!$M$3))='CT131,331'!$M$3,LEFT(DULIEU!$W441&amp;DULIEU!$M441,LEN('CT131,331'!$M$3))='CT131,331'!$M$3),DULIEU!E441,"")</f>
        <v/>
      </c>
      <c r="F449" s="1179" t="str">
        <f>IF(OR(LEFT(DULIEU!$V441&amp;DULIEU!$M441,LEN('CT131,331'!$M$3))='CT131,331'!$M$3,LEFT(DULIEU!$W441&amp;DULIEU!$M441,LEN('CT131,331'!$M$3))='CT131,331'!$M$3),DULIEU!O441,"")</f>
        <v/>
      </c>
      <c r="G449" s="853" t="str">
        <f>IF(E449="","",IF(LEFT(DULIEU!$V441&amp;DULIEU!$M441,LEN('CT131,331'!$M$3))='CT131,331'!$M$3,DULIEU!$W441,IF(LEFT(DULIEU!$W441&amp;DULIEU!$M441,LEN('CT131,331'!$M$3))='CT131,331'!$M$3,DULIEU!$V441)))</f>
        <v/>
      </c>
      <c r="H449" s="854" t="str">
        <f>IF(LEFT(DULIEU!$V441&amp;DULIEU!$M441,LEN('CT131,331'!$M$3))='CT131,331'!$M$3,DULIEU!$X441,"")</f>
        <v/>
      </c>
      <c r="I449" s="854" t="str">
        <f>IF(LEFT(DULIEU!$W441&amp;DULIEU!$M441,LEN('CT131,331'!$M$3))='CT131,331'!$M$3,DULIEU!$X441,"")</f>
        <v/>
      </c>
      <c r="J449" s="855">
        <f>MAX($J$13+SUBTOTAL(9,$H$15:H449)-SUBTOTAL(9,$I$15:I449)-$K$13,0)</f>
        <v>110001</v>
      </c>
      <c r="K449" s="855">
        <f>MAX($K$13+SUBTOTAL(9,$I$15:I449)-SUBTOTAL(9,$H$15:H449)-$J$13,0)</f>
        <v>0</v>
      </c>
      <c r="L449" s="846" t="str">
        <f t="shared" si="7"/>
        <v/>
      </c>
    </row>
    <row r="450" spans="2:12" hidden="1">
      <c r="B450" s="853" t="str">
        <f>IF(OR(LEFT(DULIEU!$V442&amp;DULIEU!$M442,LEN('CT131,331'!$M$3))='CT131,331'!$M$3,LEFT(DULIEU!$W442&amp;DULIEU!$M442,LEN('CT131,331'!$M$3))='CT131,331'!$M$3),DULIEU!D442,"")</f>
        <v/>
      </c>
      <c r="C450" s="853" t="str">
        <f>IF(OR(LEFT(DULIEU!$V442&amp;DULIEU!$M442,LEN('CT131,331'!$M$3))='CT131,331'!$M$3,LEFT(DULIEU!$W442&amp;DULIEU!$M442,LEN('CT131,331'!$M$3))='CT131,331'!$M$3),DULIEU!H442,"")</f>
        <v/>
      </c>
      <c r="D450" s="853" t="str">
        <f>IF(OR(LEFT(DULIEU!$V442&amp;DULIEU!$M442,LEN('CT131,331'!$M$3))='CT131,331'!$M$3,LEFT(DULIEU!$W442&amp;DULIEU!$M442,LEN('CT131,331'!$M$3))='CT131,331'!$M$3),DULIEU!J442,"")</f>
        <v/>
      </c>
      <c r="E450" s="853" t="str">
        <f>IF(OR(LEFT(DULIEU!$V442&amp;DULIEU!$M442,LEN('CT131,331'!$M$3))='CT131,331'!$M$3,LEFT(DULIEU!$W442&amp;DULIEU!$M442,LEN('CT131,331'!$M$3))='CT131,331'!$M$3),DULIEU!E442,"")</f>
        <v/>
      </c>
      <c r="F450" s="1179" t="str">
        <f>IF(OR(LEFT(DULIEU!$V442&amp;DULIEU!$M442,LEN('CT131,331'!$M$3))='CT131,331'!$M$3,LEFT(DULIEU!$W442&amp;DULIEU!$M442,LEN('CT131,331'!$M$3))='CT131,331'!$M$3),DULIEU!O442,"")</f>
        <v/>
      </c>
      <c r="G450" s="853" t="str">
        <f>IF(E450="","",IF(LEFT(DULIEU!$V442&amp;DULIEU!$M442,LEN('CT131,331'!$M$3))='CT131,331'!$M$3,DULIEU!$W442,IF(LEFT(DULIEU!$W442&amp;DULIEU!$M442,LEN('CT131,331'!$M$3))='CT131,331'!$M$3,DULIEU!$V442)))</f>
        <v/>
      </c>
      <c r="H450" s="854" t="str">
        <f>IF(LEFT(DULIEU!$V442&amp;DULIEU!$M442,LEN('CT131,331'!$M$3))='CT131,331'!$M$3,DULIEU!$X442,"")</f>
        <v/>
      </c>
      <c r="I450" s="854" t="str">
        <f>IF(LEFT(DULIEU!$W442&amp;DULIEU!$M442,LEN('CT131,331'!$M$3))='CT131,331'!$M$3,DULIEU!$X442,"")</f>
        <v/>
      </c>
      <c r="J450" s="855">
        <f>MAX($J$13+SUBTOTAL(9,$H$15:H450)-SUBTOTAL(9,$I$15:I450)-$K$13,0)</f>
        <v>110001</v>
      </c>
      <c r="K450" s="855">
        <f>MAX($K$13+SUBTOTAL(9,$I$15:I450)-SUBTOTAL(9,$H$15:H450)-$J$13,0)</f>
        <v>0</v>
      </c>
      <c r="L450" s="846" t="str">
        <f t="shared" si="7"/>
        <v/>
      </c>
    </row>
    <row r="451" spans="2:12" hidden="1">
      <c r="B451" s="853" t="str">
        <f>IF(OR(LEFT(DULIEU!$V443&amp;DULIEU!$M443,LEN('CT131,331'!$M$3))='CT131,331'!$M$3,LEFT(DULIEU!$W443&amp;DULIEU!$M443,LEN('CT131,331'!$M$3))='CT131,331'!$M$3),DULIEU!D443,"")</f>
        <v/>
      </c>
      <c r="C451" s="853" t="str">
        <f>IF(OR(LEFT(DULIEU!$V443&amp;DULIEU!$M443,LEN('CT131,331'!$M$3))='CT131,331'!$M$3,LEFT(DULIEU!$W443&amp;DULIEU!$M443,LEN('CT131,331'!$M$3))='CT131,331'!$M$3),DULIEU!H443,"")</f>
        <v/>
      </c>
      <c r="D451" s="853" t="str">
        <f>IF(OR(LEFT(DULIEU!$V443&amp;DULIEU!$M443,LEN('CT131,331'!$M$3))='CT131,331'!$M$3,LEFT(DULIEU!$W443&amp;DULIEU!$M443,LEN('CT131,331'!$M$3))='CT131,331'!$M$3),DULIEU!J443,"")</f>
        <v/>
      </c>
      <c r="E451" s="853" t="str">
        <f>IF(OR(LEFT(DULIEU!$V443&amp;DULIEU!$M443,LEN('CT131,331'!$M$3))='CT131,331'!$M$3,LEFT(DULIEU!$W443&amp;DULIEU!$M443,LEN('CT131,331'!$M$3))='CT131,331'!$M$3),DULIEU!E443,"")</f>
        <v/>
      </c>
      <c r="F451" s="1179" t="str">
        <f>IF(OR(LEFT(DULIEU!$V443&amp;DULIEU!$M443,LEN('CT131,331'!$M$3))='CT131,331'!$M$3,LEFT(DULIEU!$W443&amp;DULIEU!$M443,LEN('CT131,331'!$M$3))='CT131,331'!$M$3),DULIEU!O443,"")</f>
        <v/>
      </c>
      <c r="G451" s="853" t="str">
        <f>IF(E451="","",IF(LEFT(DULIEU!$V443&amp;DULIEU!$M443,LEN('CT131,331'!$M$3))='CT131,331'!$M$3,DULIEU!$W443,IF(LEFT(DULIEU!$W443&amp;DULIEU!$M443,LEN('CT131,331'!$M$3))='CT131,331'!$M$3,DULIEU!$V443)))</f>
        <v/>
      </c>
      <c r="H451" s="854" t="str">
        <f>IF(LEFT(DULIEU!$V443&amp;DULIEU!$M443,LEN('CT131,331'!$M$3))='CT131,331'!$M$3,DULIEU!$X443,"")</f>
        <v/>
      </c>
      <c r="I451" s="854" t="str">
        <f>IF(LEFT(DULIEU!$W443&amp;DULIEU!$M443,LEN('CT131,331'!$M$3))='CT131,331'!$M$3,DULIEU!$X443,"")</f>
        <v/>
      </c>
      <c r="J451" s="855">
        <f>MAX($J$13+SUBTOTAL(9,$H$15:H451)-SUBTOTAL(9,$I$15:I451)-$K$13,0)</f>
        <v>110001</v>
      </c>
      <c r="K451" s="855">
        <f>MAX($K$13+SUBTOTAL(9,$I$15:I451)-SUBTOTAL(9,$H$15:H451)-$J$13,0)</f>
        <v>0</v>
      </c>
      <c r="L451" s="846" t="str">
        <f t="shared" si="7"/>
        <v/>
      </c>
    </row>
    <row r="452" spans="2:12" hidden="1">
      <c r="B452" s="853" t="str">
        <f>IF(OR(LEFT(DULIEU!$V444&amp;DULIEU!$M444,LEN('CT131,331'!$M$3))='CT131,331'!$M$3,LEFT(DULIEU!$W444&amp;DULIEU!$M444,LEN('CT131,331'!$M$3))='CT131,331'!$M$3),DULIEU!D444,"")</f>
        <v/>
      </c>
      <c r="C452" s="853" t="str">
        <f>IF(OR(LEFT(DULIEU!$V444&amp;DULIEU!$M444,LEN('CT131,331'!$M$3))='CT131,331'!$M$3,LEFT(DULIEU!$W444&amp;DULIEU!$M444,LEN('CT131,331'!$M$3))='CT131,331'!$M$3),DULIEU!H444,"")</f>
        <v/>
      </c>
      <c r="D452" s="853" t="str">
        <f>IF(OR(LEFT(DULIEU!$V444&amp;DULIEU!$M444,LEN('CT131,331'!$M$3))='CT131,331'!$M$3,LEFT(DULIEU!$W444&amp;DULIEU!$M444,LEN('CT131,331'!$M$3))='CT131,331'!$M$3),DULIEU!J444,"")</f>
        <v/>
      </c>
      <c r="E452" s="853" t="str">
        <f>IF(OR(LEFT(DULIEU!$V444&amp;DULIEU!$M444,LEN('CT131,331'!$M$3))='CT131,331'!$M$3,LEFT(DULIEU!$W444&amp;DULIEU!$M444,LEN('CT131,331'!$M$3))='CT131,331'!$M$3),DULIEU!E444,"")</f>
        <v/>
      </c>
      <c r="F452" s="1179" t="str">
        <f>IF(OR(LEFT(DULIEU!$V444&amp;DULIEU!$M444,LEN('CT131,331'!$M$3))='CT131,331'!$M$3,LEFT(DULIEU!$W444&amp;DULIEU!$M444,LEN('CT131,331'!$M$3))='CT131,331'!$M$3),DULIEU!O444,"")</f>
        <v/>
      </c>
      <c r="G452" s="853" t="str">
        <f>IF(E452="","",IF(LEFT(DULIEU!$V444&amp;DULIEU!$M444,LEN('CT131,331'!$M$3))='CT131,331'!$M$3,DULIEU!$W444,IF(LEFT(DULIEU!$W444&amp;DULIEU!$M444,LEN('CT131,331'!$M$3))='CT131,331'!$M$3,DULIEU!$V444)))</f>
        <v/>
      </c>
      <c r="H452" s="854" t="str">
        <f>IF(LEFT(DULIEU!$V444&amp;DULIEU!$M444,LEN('CT131,331'!$M$3))='CT131,331'!$M$3,DULIEU!$X444,"")</f>
        <v/>
      </c>
      <c r="I452" s="854" t="str">
        <f>IF(LEFT(DULIEU!$W444&amp;DULIEU!$M444,LEN('CT131,331'!$M$3))='CT131,331'!$M$3,DULIEU!$X444,"")</f>
        <v/>
      </c>
      <c r="J452" s="855">
        <f>MAX($J$13+SUBTOTAL(9,$H$15:H452)-SUBTOTAL(9,$I$15:I452)-$K$13,0)</f>
        <v>110001</v>
      </c>
      <c r="K452" s="855">
        <f>MAX($K$13+SUBTOTAL(9,$I$15:I452)-SUBTOTAL(9,$H$15:H452)-$J$13,0)</f>
        <v>0</v>
      </c>
      <c r="L452" s="846" t="str">
        <f t="shared" si="7"/>
        <v/>
      </c>
    </row>
    <row r="453" spans="2:12" hidden="1">
      <c r="B453" s="853" t="str">
        <f>IF(OR(LEFT(DULIEU!$V445&amp;DULIEU!$M445,LEN('CT131,331'!$M$3))='CT131,331'!$M$3,LEFT(DULIEU!$W445&amp;DULIEU!$M445,LEN('CT131,331'!$M$3))='CT131,331'!$M$3),DULIEU!D445,"")</f>
        <v/>
      </c>
      <c r="C453" s="853" t="str">
        <f>IF(OR(LEFT(DULIEU!$V445&amp;DULIEU!$M445,LEN('CT131,331'!$M$3))='CT131,331'!$M$3,LEFT(DULIEU!$W445&amp;DULIEU!$M445,LEN('CT131,331'!$M$3))='CT131,331'!$M$3),DULIEU!H445,"")</f>
        <v/>
      </c>
      <c r="D453" s="853" t="str">
        <f>IF(OR(LEFT(DULIEU!$V445&amp;DULIEU!$M445,LEN('CT131,331'!$M$3))='CT131,331'!$M$3,LEFT(DULIEU!$W445&amp;DULIEU!$M445,LEN('CT131,331'!$M$3))='CT131,331'!$M$3),DULIEU!J445,"")</f>
        <v/>
      </c>
      <c r="E453" s="853" t="str">
        <f>IF(OR(LEFT(DULIEU!$V445&amp;DULIEU!$M445,LEN('CT131,331'!$M$3))='CT131,331'!$M$3,LEFT(DULIEU!$W445&amp;DULIEU!$M445,LEN('CT131,331'!$M$3))='CT131,331'!$M$3),DULIEU!E445,"")</f>
        <v/>
      </c>
      <c r="F453" s="1179" t="str">
        <f>IF(OR(LEFT(DULIEU!$V445&amp;DULIEU!$M445,LEN('CT131,331'!$M$3))='CT131,331'!$M$3,LEFT(DULIEU!$W445&amp;DULIEU!$M445,LEN('CT131,331'!$M$3))='CT131,331'!$M$3),DULIEU!O445,"")</f>
        <v/>
      </c>
      <c r="G453" s="853" t="str">
        <f>IF(E453="","",IF(LEFT(DULIEU!$V445&amp;DULIEU!$M445,LEN('CT131,331'!$M$3))='CT131,331'!$M$3,DULIEU!$W445,IF(LEFT(DULIEU!$W445&amp;DULIEU!$M445,LEN('CT131,331'!$M$3))='CT131,331'!$M$3,DULIEU!$V445)))</f>
        <v/>
      </c>
      <c r="H453" s="854" t="str">
        <f>IF(LEFT(DULIEU!$V445&amp;DULIEU!$M445,LEN('CT131,331'!$M$3))='CT131,331'!$M$3,DULIEU!$X445,"")</f>
        <v/>
      </c>
      <c r="I453" s="854" t="str">
        <f>IF(LEFT(DULIEU!$W445&amp;DULIEU!$M445,LEN('CT131,331'!$M$3))='CT131,331'!$M$3,DULIEU!$X445,"")</f>
        <v/>
      </c>
      <c r="J453" s="855">
        <f>MAX($J$13+SUBTOTAL(9,$H$15:H453)-SUBTOTAL(9,$I$15:I453)-$K$13,0)</f>
        <v>110001</v>
      </c>
      <c r="K453" s="855">
        <f>MAX($K$13+SUBTOTAL(9,$I$15:I453)-SUBTOTAL(9,$H$15:H453)-$J$13,0)</f>
        <v>0</v>
      </c>
      <c r="L453" s="846" t="str">
        <f t="shared" si="7"/>
        <v/>
      </c>
    </row>
    <row r="454" spans="2:12" hidden="1">
      <c r="B454" s="853" t="str">
        <f>IF(OR(LEFT(DULIEU!$V446&amp;DULIEU!$M446,LEN('CT131,331'!$M$3))='CT131,331'!$M$3,LEFT(DULIEU!$W446&amp;DULIEU!$M446,LEN('CT131,331'!$M$3))='CT131,331'!$M$3),DULIEU!D446,"")</f>
        <v/>
      </c>
      <c r="C454" s="853" t="str">
        <f>IF(OR(LEFT(DULIEU!$V446&amp;DULIEU!$M446,LEN('CT131,331'!$M$3))='CT131,331'!$M$3,LEFT(DULIEU!$W446&amp;DULIEU!$M446,LEN('CT131,331'!$M$3))='CT131,331'!$M$3),DULIEU!H446,"")</f>
        <v/>
      </c>
      <c r="D454" s="853" t="str">
        <f>IF(OR(LEFT(DULIEU!$V446&amp;DULIEU!$M446,LEN('CT131,331'!$M$3))='CT131,331'!$M$3,LEFT(DULIEU!$W446&amp;DULIEU!$M446,LEN('CT131,331'!$M$3))='CT131,331'!$M$3),DULIEU!J446,"")</f>
        <v/>
      </c>
      <c r="E454" s="853" t="str">
        <f>IF(OR(LEFT(DULIEU!$V446&amp;DULIEU!$M446,LEN('CT131,331'!$M$3))='CT131,331'!$M$3,LEFT(DULIEU!$W446&amp;DULIEU!$M446,LEN('CT131,331'!$M$3))='CT131,331'!$M$3),DULIEU!E446,"")</f>
        <v/>
      </c>
      <c r="F454" s="1179" t="str">
        <f>IF(OR(LEFT(DULIEU!$V446&amp;DULIEU!$M446,LEN('CT131,331'!$M$3))='CT131,331'!$M$3,LEFT(DULIEU!$W446&amp;DULIEU!$M446,LEN('CT131,331'!$M$3))='CT131,331'!$M$3),DULIEU!O446,"")</f>
        <v/>
      </c>
      <c r="G454" s="853" t="str">
        <f>IF(E454="","",IF(LEFT(DULIEU!$V446&amp;DULIEU!$M446,LEN('CT131,331'!$M$3))='CT131,331'!$M$3,DULIEU!$W446,IF(LEFT(DULIEU!$W446&amp;DULIEU!$M446,LEN('CT131,331'!$M$3))='CT131,331'!$M$3,DULIEU!$V446)))</f>
        <v/>
      </c>
      <c r="H454" s="854" t="str">
        <f>IF(LEFT(DULIEU!$V446&amp;DULIEU!$M446,LEN('CT131,331'!$M$3))='CT131,331'!$M$3,DULIEU!$X446,"")</f>
        <v/>
      </c>
      <c r="I454" s="854" t="str">
        <f>IF(LEFT(DULIEU!$W446&amp;DULIEU!$M446,LEN('CT131,331'!$M$3))='CT131,331'!$M$3,DULIEU!$X446,"")</f>
        <v/>
      </c>
      <c r="J454" s="855">
        <f>MAX($J$13+SUBTOTAL(9,$H$15:H454)-SUBTOTAL(9,$I$15:I454)-$K$13,0)</f>
        <v>110001</v>
      </c>
      <c r="K454" s="855">
        <f>MAX($K$13+SUBTOTAL(9,$I$15:I454)-SUBTOTAL(9,$H$15:H454)-$J$13,0)</f>
        <v>0</v>
      </c>
      <c r="L454" s="846" t="str">
        <f t="shared" si="7"/>
        <v/>
      </c>
    </row>
    <row r="455" spans="2:12" hidden="1">
      <c r="B455" s="853" t="str">
        <f>IF(OR(LEFT(DULIEU!$V447&amp;DULIEU!$M447,LEN('CT131,331'!$M$3))='CT131,331'!$M$3,LEFT(DULIEU!$W447&amp;DULIEU!$M447,LEN('CT131,331'!$M$3))='CT131,331'!$M$3),DULIEU!D447,"")</f>
        <v/>
      </c>
      <c r="C455" s="853" t="str">
        <f>IF(OR(LEFT(DULIEU!$V447&amp;DULIEU!$M447,LEN('CT131,331'!$M$3))='CT131,331'!$M$3,LEFT(DULIEU!$W447&amp;DULIEU!$M447,LEN('CT131,331'!$M$3))='CT131,331'!$M$3),DULIEU!H447,"")</f>
        <v/>
      </c>
      <c r="D455" s="853" t="str">
        <f>IF(OR(LEFT(DULIEU!$V447&amp;DULIEU!$M447,LEN('CT131,331'!$M$3))='CT131,331'!$M$3,LEFT(DULIEU!$W447&amp;DULIEU!$M447,LEN('CT131,331'!$M$3))='CT131,331'!$M$3),DULIEU!J447,"")</f>
        <v/>
      </c>
      <c r="E455" s="853" t="str">
        <f>IF(OR(LEFT(DULIEU!$V447&amp;DULIEU!$M447,LEN('CT131,331'!$M$3))='CT131,331'!$M$3,LEFT(DULIEU!$W447&amp;DULIEU!$M447,LEN('CT131,331'!$M$3))='CT131,331'!$M$3),DULIEU!E447,"")</f>
        <v/>
      </c>
      <c r="F455" s="1179" t="str">
        <f>IF(OR(LEFT(DULIEU!$V447&amp;DULIEU!$M447,LEN('CT131,331'!$M$3))='CT131,331'!$M$3,LEFT(DULIEU!$W447&amp;DULIEU!$M447,LEN('CT131,331'!$M$3))='CT131,331'!$M$3),DULIEU!O447,"")</f>
        <v/>
      </c>
      <c r="G455" s="853" t="str">
        <f>IF(E455="","",IF(LEFT(DULIEU!$V447&amp;DULIEU!$M447,LEN('CT131,331'!$M$3))='CT131,331'!$M$3,DULIEU!$W447,IF(LEFT(DULIEU!$W447&amp;DULIEU!$M447,LEN('CT131,331'!$M$3))='CT131,331'!$M$3,DULIEU!$V447)))</f>
        <v/>
      </c>
      <c r="H455" s="854" t="str">
        <f>IF(LEFT(DULIEU!$V447&amp;DULIEU!$M447,LEN('CT131,331'!$M$3))='CT131,331'!$M$3,DULIEU!$X447,"")</f>
        <v/>
      </c>
      <c r="I455" s="854" t="str">
        <f>IF(LEFT(DULIEU!$W447&amp;DULIEU!$M447,LEN('CT131,331'!$M$3))='CT131,331'!$M$3,DULIEU!$X447,"")</f>
        <v/>
      </c>
      <c r="J455" s="855">
        <f>MAX($J$13+SUBTOTAL(9,$H$15:H455)-SUBTOTAL(9,$I$15:I455)-$K$13,0)</f>
        <v>110001</v>
      </c>
      <c r="K455" s="855">
        <f>MAX($K$13+SUBTOTAL(9,$I$15:I455)-SUBTOTAL(9,$H$15:H455)-$J$13,0)</f>
        <v>0</v>
      </c>
      <c r="L455" s="846" t="str">
        <f t="shared" si="7"/>
        <v/>
      </c>
    </row>
    <row r="456" spans="2:12" hidden="1">
      <c r="B456" s="853" t="str">
        <f>IF(OR(LEFT(DULIEU!$V448&amp;DULIEU!$M448,LEN('CT131,331'!$M$3))='CT131,331'!$M$3,LEFT(DULIEU!$W448&amp;DULIEU!$M448,LEN('CT131,331'!$M$3))='CT131,331'!$M$3),DULIEU!D448,"")</f>
        <v/>
      </c>
      <c r="C456" s="853" t="str">
        <f>IF(OR(LEFT(DULIEU!$V448&amp;DULIEU!$M448,LEN('CT131,331'!$M$3))='CT131,331'!$M$3,LEFT(DULIEU!$W448&amp;DULIEU!$M448,LEN('CT131,331'!$M$3))='CT131,331'!$M$3),DULIEU!H448,"")</f>
        <v/>
      </c>
      <c r="D456" s="853" t="str">
        <f>IF(OR(LEFT(DULIEU!$V448&amp;DULIEU!$M448,LEN('CT131,331'!$M$3))='CT131,331'!$M$3,LEFT(DULIEU!$W448&amp;DULIEU!$M448,LEN('CT131,331'!$M$3))='CT131,331'!$M$3),DULIEU!J448,"")</f>
        <v/>
      </c>
      <c r="E456" s="853" t="str">
        <f>IF(OR(LEFT(DULIEU!$V448&amp;DULIEU!$M448,LEN('CT131,331'!$M$3))='CT131,331'!$M$3,LEFT(DULIEU!$W448&amp;DULIEU!$M448,LEN('CT131,331'!$M$3))='CT131,331'!$M$3),DULIEU!E448,"")</f>
        <v/>
      </c>
      <c r="F456" s="1179" t="str">
        <f>IF(OR(LEFT(DULIEU!$V448&amp;DULIEU!$M448,LEN('CT131,331'!$M$3))='CT131,331'!$M$3,LEFT(DULIEU!$W448&amp;DULIEU!$M448,LEN('CT131,331'!$M$3))='CT131,331'!$M$3),DULIEU!O448,"")</f>
        <v/>
      </c>
      <c r="G456" s="853" t="str">
        <f>IF(E456="","",IF(LEFT(DULIEU!$V448&amp;DULIEU!$M448,LEN('CT131,331'!$M$3))='CT131,331'!$M$3,DULIEU!$W448,IF(LEFT(DULIEU!$W448&amp;DULIEU!$M448,LEN('CT131,331'!$M$3))='CT131,331'!$M$3,DULIEU!$V448)))</f>
        <v/>
      </c>
      <c r="H456" s="854" t="str">
        <f>IF(LEFT(DULIEU!$V448&amp;DULIEU!$M448,LEN('CT131,331'!$M$3))='CT131,331'!$M$3,DULIEU!$X448,"")</f>
        <v/>
      </c>
      <c r="I456" s="854" t="str">
        <f>IF(LEFT(DULIEU!$W448&amp;DULIEU!$M448,LEN('CT131,331'!$M$3))='CT131,331'!$M$3,DULIEU!$X448,"")</f>
        <v/>
      </c>
      <c r="J456" s="855">
        <f>MAX($J$13+SUBTOTAL(9,$H$15:H456)-SUBTOTAL(9,$I$15:I456)-$K$13,0)</f>
        <v>110001</v>
      </c>
      <c r="K456" s="855">
        <f>MAX($K$13+SUBTOTAL(9,$I$15:I456)-SUBTOTAL(9,$H$15:H456)-$J$13,0)</f>
        <v>0</v>
      </c>
      <c r="L456" s="846" t="str">
        <f t="shared" si="7"/>
        <v/>
      </c>
    </row>
    <row r="457" spans="2:12" hidden="1">
      <c r="B457" s="853" t="str">
        <f>IF(OR(LEFT(DULIEU!$V449&amp;DULIEU!$M449,LEN('CT131,331'!$M$3))='CT131,331'!$M$3,LEFT(DULIEU!$W449&amp;DULIEU!$M449,LEN('CT131,331'!$M$3))='CT131,331'!$M$3),DULIEU!D449,"")</f>
        <v/>
      </c>
      <c r="C457" s="853" t="str">
        <f>IF(OR(LEFT(DULIEU!$V449&amp;DULIEU!$M449,LEN('CT131,331'!$M$3))='CT131,331'!$M$3,LEFT(DULIEU!$W449&amp;DULIEU!$M449,LEN('CT131,331'!$M$3))='CT131,331'!$M$3),DULIEU!H449,"")</f>
        <v/>
      </c>
      <c r="D457" s="853" t="str">
        <f>IF(OR(LEFT(DULIEU!$V449&amp;DULIEU!$M449,LEN('CT131,331'!$M$3))='CT131,331'!$M$3,LEFT(DULIEU!$W449&amp;DULIEU!$M449,LEN('CT131,331'!$M$3))='CT131,331'!$M$3),DULIEU!J449,"")</f>
        <v/>
      </c>
      <c r="E457" s="853" t="str">
        <f>IF(OR(LEFT(DULIEU!$V449&amp;DULIEU!$M449,LEN('CT131,331'!$M$3))='CT131,331'!$M$3,LEFT(DULIEU!$W449&amp;DULIEU!$M449,LEN('CT131,331'!$M$3))='CT131,331'!$M$3),DULIEU!E449,"")</f>
        <v/>
      </c>
      <c r="F457" s="1179" t="str">
        <f>IF(OR(LEFT(DULIEU!$V449&amp;DULIEU!$M449,LEN('CT131,331'!$M$3))='CT131,331'!$M$3,LEFT(DULIEU!$W449&amp;DULIEU!$M449,LEN('CT131,331'!$M$3))='CT131,331'!$M$3),DULIEU!O449,"")</f>
        <v/>
      </c>
      <c r="G457" s="853" t="str">
        <f>IF(E457="","",IF(LEFT(DULIEU!$V449&amp;DULIEU!$M449,LEN('CT131,331'!$M$3))='CT131,331'!$M$3,DULIEU!$W449,IF(LEFT(DULIEU!$W449&amp;DULIEU!$M449,LEN('CT131,331'!$M$3))='CT131,331'!$M$3,DULIEU!$V449)))</f>
        <v/>
      </c>
      <c r="H457" s="854" t="str">
        <f>IF(LEFT(DULIEU!$V449&amp;DULIEU!$M449,LEN('CT131,331'!$M$3))='CT131,331'!$M$3,DULIEU!$X449,"")</f>
        <v/>
      </c>
      <c r="I457" s="854" t="str">
        <f>IF(LEFT(DULIEU!$W449&amp;DULIEU!$M449,LEN('CT131,331'!$M$3))='CT131,331'!$M$3,DULIEU!$X449,"")</f>
        <v/>
      </c>
      <c r="J457" s="855">
        <f>MAX($J$13+SUBTOTAL(9,$H$15:H457)-SUBTOTAL(9,$I$15:I457)-$K$13,0)</f>
        <v>110001</v>
      </c>
      <c r="K457" s="855">
        <f>MAX($K$13+SUBTOTAL(9,$I$15:I457)-SUBTOTAL(9,$H$15:H457)-$J$13,0)</f>
        <v>0</v>
      </c>
      <c r="L457" s="846" t="str">
        <f t="shared" si="7"/>
        <v/>
      </c>
    </row>
    <row r="458" spans="2:12" hidden="1">
      <c r="B458" s="853" t="str">
        <f>IF(OR(LEFT(DULIEU!$V450&amp;DULIEU!$M450,LEN('CT131,331'!$M$3))='CT131,331'!$M$3,LEFT(DULIEU!$W450&amp;DULIEU!$M450,LEN('CT131,331'!$M$3))='CT131,331'!$M$3),DULIEU!D450,"")</f>
        <v/>
      </c>
      <c r="C458" s="853" t="str">
        <f>IF(OR(LEFT(DULIEU!$V450&amp;DULIEU!$M450,LEN('CT131,331'!$M$3))='CT131,331'!$M$3,LEFT(DULIEU!$W450&amp;DULIEU!$M450,LEN('CT131,331'!$M$3))='CT131,331'!$M$3),DULIEU!H450,"")</f>
        <v/>
      </c>
      <c r="D458" s="853" t="str">
        <f>IF(OR(LEFT(DULIEU!$V450&amp;DULIEU!$M450,LEN('CT131,331'!$M$3))='CT131,331'!$M$3,LEFT(DULIEU!$W450&amp;DULIEU!$M450,LEN('CT131,331'!$M$3))='CT131,331'!$M$3),DULIEU!J450,"")</f>
        <v/>
      </c>
      <c r="E458" s="853" t="str">
        <f>IF(OR(LEFT(DULIEU!$V450&amp;DULIEU!$M450,LEN('CT131,331'!$M$3))='CT131,331'!$M$3,LEFT(DULIEU!$W450&amp;DULIEU!$M450,LEN('CT131,331'!$M$3))='CT131,331'!$M$3),DULIEU!E450,"")</f>
        <v/>
      </c>
      <c r="F458" s="1179" t="str">
        <f>IF(OR(LEFT(DULIEU!$V450&amp;DULIEU!$M450,LEN('CT131,331'!$M$3))='CT131,331'!$M$3,LEFT(DULIEU!$W450&amp;DULIEU!$M450,LEN('CT131,331'!$M$3))='CT131,331'!$M$3),DULIEU!O450,"")</f>
        <v/>
      </c>
      <c r="G458" s="853" t="str">
        <f>IF(E458="","",IF(LEFT(DULIEU!$V450&amp;DULIEU!$M450,LEN('CT131,331'!$M$3))='CT131,331'!$M$3,DULIEU!$W450,IF(LEFT(DULIEU!$W450&amp;DULIEU!$M450,LEN('CT131,331'!$M$3))='CT131,331'!$M$3,DULIEU!$V450)))</f>
        <v/>
      </c>
      <c r="H458" s="854" t="str">
        <f>IF(LEFT(DULIEU!$V450&amp;DULIEU!$M450,LEN('CT131,331'!$M$3))='CT131,331'!$M$3,DULIEU!$X450,"")</f>
        <v/>
      </c>
      <c r="I458" s="854" t="str">
        <f>IF(LEFT(DULIEU!$W450&amp;DULIEU!$M450,LEN('CT131,331'!$M$3))='CT131,331'!$M$3,DULIEU!$X450,"")</f>
        <v/>
      </c>
      <c r="J458" s="855">
        <f>MAX($J$13+SUBTOTAL(9,$H$15:H458)-SUBTOTAL(9,$I$15:I458)-$K$13,0)</f>
        <v>110001</v>
      </c>
      <c r="K458" s="855">
        <f>MAX($K$13+SUBTOTAL(9,$I$15:I458)-SUBTOTAL(9,$H$15:H458)-$J$13,0)</f>
        <v>0</v>
      </c>
      <c r="L458" s="846" t="str">
        <f t="shared" si="7"/>
        <v/>
      </c>
    </row>
    <row r="459" spans="2:12" hidden="1">
      <c r="B459" s="853" t="str">
        <f>IF(OR(LEFT(DULIEU!$V451&amp;DULIEU!$M451,LEN('CT131,331'!$M$3))='CT131,331'!$M$3,LEFT(DULIEU!$W451&amp;DULIEU!$M451,LEN('CT131,331'!$M$3))='CT131,331'!$M$3),DULIEU!D451,"")</f>
        <v/>
      </c>
      <c r="C459" s="853" t="str">
        <f>IF(OR(LEFT(DULIEU!$V451&amp;DULIEU!$M451,LEN('CT131,331'!$M$3))='CT131,331'!$M$3,LEFT(DULIEU!$W451&amp;DULIEU!$M451,LEN('CT131,331'!$M$3))='CT131,331'!$M$3),DULIEU!H451,"")</f>
        <v/>
      </c>
      <c r="D459" s="853" t="str">
        <f>IF(OR(LEFT(DULIEU!$V451&amp;DULIEU!$M451,LEN('CT131,331'!$M$3))='CT131,331'!$M$3,LEFT(DULIEU!$W451&amp;DULIEU!$M451,LEN('CT131,331'!$M$3))='CT131,331'!$M$3),DULIEU!J451,"")</f>
        <v/>
      </c>
      <c r="E459" s="853" t="str">
        <f>IF(OR(LEFT(DULIEU!$V451&amp;DULIEU!$M451,LEN('CT131,331'!$M$3))='CT131,331'!$M$3,LEFT(DULIEU!$W451&amp;DULIEU!$M451,LEN('CT131,331'!$M$3))='CT131,331'!$M$3),DULIEU!E451,"")</f>
        <v/>
      </c>
      <c r="F459" s="1179" t="str">
        <f>IF(OR(LEFT(DULIEU!$V451&amp;DULIEU!$M451,LEN('CT131,331'!$M$3))='CT131,331'!$M$3,LEFT(DULIEU!$W451&amp;DULIEU!$M451,LEN('CT131,331'!$M$3))='CT131,331'!$M$3),DULIEU!O451,"")</f>
        <v/>
      </c>
      <c r="G459" s="853" t="str">
        <f>IF(E459="","",IF(LEFT(DULIEU!$V451&amp;DULIEU!$M451,LEN('CT131,331'!$M$3))='CT131,331'!$M$3,DULIEU!$W451,IF(LEFT(DULIEU!$W451&amp;DULIEU!$M451,LEN('CT131,331'!$M$3))='CT131,331'!$M$3,DULIEU!$V451)))</f>
        <v/>
      </c>
      <c r="H459" s="854" t="str">
        <f>IF(LEFT(DULIEU!$V451&amp;DULIEU!$M451,LEN('CT131,331'!$M$3))='CT131,331'!$M$3,DULIEU!$X451,"")</f>
        <v/>
      </c>
      <c r="I459" s="854" t="str">
        <f>IF(LEFT(DULIEU!$W451&amp;DULIEU!$M451,LEN('CT131,331'!$M$3))='CT131,331'!$M$3,DULIEU!$X451,"")</f>
        <v/>
      </c>
      <c r="J459" s="855">
        <f>MAX($J$13+SUBTOTAL(9,$H$15:H459)-SUBTOTAL(9,$I$15:I459)-$K$13,0)</f>
        <v>110001</v>
      </c>
      <c r="K459" s="855">
        <f>MAX($K$13+SUBTOTAL(9,$I$15:I459)-SUBTOTAL(9,$H$15:H459)-$J$13,0)</f>
        <v>0</v>
      </c>
      <c r="L459" s="846" t="str">
        <f t="shared" si="7"/>
        <v/>
      </c>
    </row>
    <row r="460" spans="2:12" hidden="1">
      <c r="B460" s="853" t="str">
        <f>IF(OR(LEFT(DULIEU!$V452&amp;DULIEU!$M452,LEN('CT131,331'!$M$3))='CT131,331'!$M$3,LEFT(DULIEU!$W452&amp;DULIEU!$M452,LEN('CT131,331'!$M$3))='CT131,331'!$M$3),DULIEU!D452,"")</f>
        <v/>
      </c>
      <c r="C460" s="853" t="str">
        <f>IF(OR(LEFT(DULIEU!$V452&amp;DULIEU!$M452,LEN('CT131,331'!$M$3))='CT131,331'!$M$3,LEFT(DULIEU!$W452&amp;DULIEU!$M452,LEN('CT131,331'!$M$3))='CT131,331'!$M$3),DULIEU!H452,"")</f>
        <v/>
      </c>
      <c r="D460" s="853" t="str">
        <f>IF(OR(LEFT(DULIEU!$V452&amp;DULIEU!$M452,LEN('CT131,331'!$M$3))='CT131,331'!$M$3,LEFT(DULIEU!$W452&amp;DULIEU!$M452,LEN('CT131,331'!$M$3))='CT131,331'!$M$3),DULIEU!J452,"")</f>
        <v/>
      </c>
      <c r="E460" s="853" t="str">
        <f>IF(OR(LEFT(DULIEU!$V452&amp;DULIEU!$M452,LEN('CT131,331'!$M$3))='CT131,331'!$M$3,LEFT(DULIEU!$W452&amp;DULIEU!$M452,LEN('CT131,331'!$M$3))='CT131,331'!$M$3),DULIEU!E452,"")</f>
        <v/>
      </c>
      <c r="F460" s="1179" t="str">
        <f>IF(OR(LEFT(DULIEU!$V452&amp;DULIEU!$M452,LEN('CT131,331'!$M$3))='CT131,331'!$M$3,LEFT(DULIEU!$W452&amp;DULIEU!$M452,LEN('CT131,331'!$M$3))='CT131,331'!$M$3),DULIEU!O452,"")</f>
        <v/>
      </c>
      <c r="G460" s="853" t="str">
        <f>IF(E460="","",IF(LEFT(DULIEU!$V452&amp;DULIEU!$M452,LEN('CT131,331'!$M$3))='CT131,331'!$M$3,DULIEU!$W452,IF(LEFT(DULIEU!$W452&amp;DULIEU!$M452,LEN('CT131,331'!$M$3))='CT131,331'!$M$3,DULIEU!$V452)))</f>
        <v/>
      </c>
      <c r="H460" s="854" t="str">
        <f>IF(LEFT(DULIEU!$V452&amp;DULIEU!$M452,LEN('CT131,331'!$M$3))='CT131,331'!$M$3,DULIEU!$X452,"")</f>
        <v/>
      </c>
      <c r="I460" s="854" t="str">
        <f>IF(LEFT(DULIEU!$W452&amp;DULIEU!$M452,LEN('CT131,331'!$M$3))='CT131,331'!$M$3,DULIEU!$X452,"")</f>
        <v/>
      </c>
      <c r="J460" s="855">
        <f>MAX($J$13+SUBTOTAL(9,$H$15:H460)-SUBTOTAL(9,$I$15:I460)-$K$13,0)</f>
        <v>110001</v>
      </c>
      <c r="K460" s="855">
        <f>MAX($K$13+SUBTOTAL(9,$I$15:I460)-SUBTOTAL(9,$H$15:H460)-$J$13,0)</f>
        <v>0</v>
      </c>
      <c r="L460" s="846" t="str">
        <f t="shared" si="7"/>
        <v/>
      </c>
    </row>
    <row r="461" spans="2:12" hidden="1">
      <c r="B461" s="853" t="str">
        <f>IF(OR(LEFT(DULIEU!$V453&amp;DULIEU!$M453,LEN('CT131,331'!$M$3))='CT131,331'!$M$3,LEFT(DULIEU!$W453&amp;DULIEU!$M453,LEN('CT131,331'!$M$3))='CT131,331'!$M$3),DULIEU!D453,"")</f>
        <v/>
      </c>
      <c r="C461" s="853" t="str">
        <f>IF(OR(LEFT(DULIEU!$V453&amp;DULIEU!$M453,LEN('CT131,331'!$M$3))='CT131,331'!$M$3,LEFT(DULIEU!$W453&amp;DULIEU!$M453,LEN('CT131,331'!$M$3))='CT131,331'!$M$3),DULIEU!H453,"")</f>
        <v/>
      </c>
      <c r="D461" s="853" t="str">
        <f>IF(OR(LEFT(DULIEU!$V453&amp;DULIEU!$M453,LEN('CT131,331'!$M$3))='CT131,331'!$M$3,LEFT(DULIEU!$W453&amp;DULIEU!$M453,LEN('CT131,331'!$M$3))='CT131,331'!$M$3),DULIEU!J453,"")</f>
        <v/>
      </c>
      <c r="E461" s="853" t="str">
        <f>IF(OR(LEFT(DULIEU!$V453&amp;DULIEU!$M453,LEN('CT131,331'!$M$3))='CT131,331'!$M$3,LEFT(DULIEU!$W453&amp;DULIEU!$M453,LEN('CT131,331'!$M$3))='CT131,331'!$M$3),DULIEU!E453,"")</f>
        <v/>
      </c>
      <c r="F461" s="1179" t="str">
        <f>IF(OR(LEFT(DULIEU!$V453&amp;DULIEU!$M453,LEN('CT131,331'!$M$3))='CT131,331'!$M$3,LEFT(DULIEU!$W453&amp;DULIEU!$M453,LEN('CT131,331'!$M$3))='CT131,331'!$M$3),DULIEU!O453,"")</f>
        <v/>
      </c>
      <c r="G461" s="853" t="str">
        <f>IF(E461="","",IF(LEFT(DULIEU!$V453&amp;DULIEU!$M453,LEN('CT131,331'!$M$3))='CT131,331'!$M$3,DULIEU!$W453,IF(LEFT(DULIEU!$W453&amp;DULIEU!$M453,LEN('CT131,331'!$M$3))='CT131,331'!$M$3,DULIEU!$V453)))</f>
        <v/>
      </c>
      <c r="H461" s="854" t="str">
        <f>IF(LEFT(DULIEU!$V453&amp;DULIEU!$M453,LEN('CT131,331'!$M$3))='CT131,331'!$M$3,DULIEU!$X453,"")</f>
        <v/>
      </c>
      <c r="I461" s="854" t="str">
        <f>IF(LEFT(DULIEU!$W453&amp;DULIEU!$M453,LEN('CT131,331'!$M$3))='CT131,331'!$M$3,DULIEU!$X453,"")</f>
        <v/>
      </c>
      <c r="J461" s="855">
        <f>MAX($J$13+SUBTOTAL(9,$H$15:H461)-SUBTOTAL(9,$I$15:I461)-$K$13,0)</f>
        <v>110001</v>
      </c>
      <c r="K461" s="855">
        <f>MAX($K$13+SUBTOTAL(9,$I$15:I461)-SUBTOTAL(9,$H$15:H461)-$J$13,0)</f>
        <v>0</v>
      </c>
      <c r="L461" s="846" t="str">
        <f t="shared" si="7"/>
        <v/>
      </c>
    </row>
    <row r="462" spans="2:12" hidden="1">
      <c r="B462" s="853" t="str">
        <f>IF(OR(LEFT(DULIEU!$V454&amp;DULIEU!$M454,LEN('CT131,331'!$M$3))='CT131,331'!$M$3,LEFT(DULIEU!$W454&amp;DULIEU!$M454,LEN('CT131,331'!$M$3))='CT131,331'!$M$3),DULIEU!D454,"")</f>
        <v/>
      </c>
      <c r="C462" s="853" t="str">
        <f>IF(OR(LEFT(DULIEU!$V454&amp;DULIEU!$M454,LEN('CT131,331'!$M$3))='CT131,331'!$M$3,LEFT(DULIEU!$W454&amp;DULIEU!$M454,LEN('CT131,331'!$M$3))='CT131,331'!$M$3),DULIEU!H454,"")</f>
        <v/>
      </c>
      <c r="D462" s="853" t="str">
        <f>IF(OR(LEFT(DULIEU!$V454&amp;DULIEU!$M454,LEN('CT131,331'!$M$3))='CT131,331'!$M$3,LEFT(DULIEU!$W454&amp;DULIEU!$M454,LEN('CT131,331'!$M$3))='CT131,331'!$M$3),DULIEU!J454,"")</f>
        <v/>
      </c>
      <c r="E462" s="853" t="str">
        <f>IF(OR(LEFT(DULIEU!$V454&amp;DULIEU!$M454,LEN('CT131,331'!$M$3))='CT131,331'!$M$3,LEFT(DULIEU!$W454&amp;DULIEU!$M454,LEN('CT131,331'!$M$3))='CT131,331'!$M$3),DULIEU!E454,"")</f>
        <v/>
      </c>
      <c r="F462" s="1179" t="str">
        <f>IF(OR(LEFT(DULIEU!$V454&amp;DULIEU!$M454,LEN('CT131,331'!$M$3))='CT131,331'!$M$3,LEFT(DULIEU!$W454&amp;DULIEU!$M454,LEN('CT131,331'!$M$3))='CT131,331'!$M$3),DULIEU!O454,"")</f>
        <v/>
      </c>
      <c r="G462" s="853" t="str">
        <f>IF(E462="","",IF(LEFT(DULIEU!$V454&amp;DULIEU!$M454,LEN('CT131,331'!$M$3))='CT131,331'!$M$3,DULIEU!$W454,IF(LEFT(DULIEU!$W454&amp;DULIEU!$M454,LEN('CT131,331'!$M$3))='CT131,331'!$M$3,DULIEU!$V454)))</f>
        <v/>
      </c>
      <c r="H462" s="854" t="str">
        <f>IF(LEFT(DULIEU!$V454&amp;DULIEU!$M454,LEN('CT131,331'!$M$3))='CT131,331'!$M$3,DULIEU!$X454,"")</f>
        <v/>
      </c>
      <c r="I462" s="854" t="str">
        <f>IF(LEFT(DULIEU!$W454&amp;DULIEU!$M454,LEN('CT131,331'!$M$3))='CT131,331'!$M$3,DULIEU!$X454,"")</f>
        <v/>
      </c>
      <c r="J462" s="855">
        <f>MAX($J$13+SUBTOTAL(9,$H$15:H462)-SUBTOTAL(9,$I$15:I462)-$K$13,0)</f>
        <v>110001</v>
      </c>
      <c r="K462" s="855">
        <f>MAX($K$13+SUBTOTAL(9,$I$15:I462)-SUBTOTAL(9,$H$15:H462)-$J$13,0)</f>
        <v>0</v>
      </c>
      <c r="L462" s="846" t="str">
        <f t="shared" si="7"/>
        <v/>
      </c>
    </row>
    <row r="463" spans="2:12" hidden="1">
      <c r="B463" s="853" t="str">
        <f>IF(OR(LEFT(DULIEU!$V455&amp;DULIEU!$M455,LEN('CT131,331'!$M$3))='CT131,331'!$M$3,LEFT(DULIEU!$W455&amp;DULIEU!$M455,LEN('CT131,331'!$M$3))='CT131,331'!$M$3),DULIEU!D455,"")</f>
        <v/>
      </c>
      <c r="C463" s="853" t="str">
        <f>IF(OR(LEFT(DULIEU!$V455&amp;DULIEU!$M455,LEN('CT131,331'!$M$3))='CT131,331'!$M$3,LEFT(DULIEU!$W455&amp;DULIEU!$M455,LEN('CT131,331'!$M$3))='CT131,331'!$M$3),DULIEU!H455,"")</f>
        <v/>
      </c>
      <c r="D463" s="853" t="str">
        <f>IF(OR(LEFT(DULIEU!$V455&amp;DULIEU!$M455,LEN('CT131,331'!$M$3))='CT131,331'!$M$3,LEFT(DULIEU!$W455&amp;DULIEU!$M455,LEN('CT131,331'!$M$3))='CT131,331'!$M$3),DULIEU!J455,"")</f>
        <v/>
      </c>
      <c r="E463" s="853" t="str">
        <f>IF(OR(LEFT(DULIEU!$V455&amp;DULIEU!$M455,LEN('CT131,331'!$M$3))='CT131,331'!$M$3,LEFT(DULIEU!$W455&amp;DULIEU!$M455,LEN('CT131,331'!$M$3))='CT131,331'!$M$3),DULIEU!E455,"")</f>
        <v/>
      </c>
      <c r="F463" s="1179" t="str">
        <f>IF(OR(LEFT(DULIEU!$V455&amp;DULIEU!$M455,LEN('CT131,331'!$M$3))='CT131,331'!$M$3,LEFT(DULIEU!$W455&amp;DULIEU!$M455,LEN('CT131,331'!$M$3))='CT131,331'!$M$3),DULIEU!O455,"")</f>
        <v/>
      </c>
      <c r="G463" s="853" t="str">
        <f>IF(E463="","",IF(LEFT(DULIEU!$V455&amp;DULIEU!$M455,LEN('CT131,331'!$M$3))='CT131,331'!$M$3,DULIEU!$W455,IF(LEFT(DULIEU!$W455&amp;DULIEU!$M455,LEN('CT131,331'!$M$3))='CT131,331'!$M$3,DULIEU!$V455)))</f>
        <v/>
      </c>
      <c r="H463" s="854" t="str">
        <f>IF(LEFT(DULIEU!$V455&amp;DULIEU!$M455,LEN('CT131,331'!$M$3))='CT131,331'!$M$3,DULIEU!$X455,"")</f>
        <v/>
      </c>
      <c r="I463" s="854" t="str">
        <f>IF(LEFT(DULIEU!$W455&amp;DULIEU!$M455,LEN('CT131,331'!$M$3))='CT131,331'!$M$3,DULIEU!$X455,"")</f>
        <v/>
      </c>
      <c r="J463" s="855">
        <f>MAX($J$13+SUBTOTAL(9,$H$15:H463)-SUBTOTAL(9,$I$15:I463)-$K$13,0)</f>
        <v>110001</v>
      </c>
      <c r="K463" s="855">
        <f>MAX($K$13+SUBTOTAL(9,$I$15:I463)-SUBTOTAL(9,$H$15:H463)-$J$13,0)</f>
        <v>0</v>
      </c>
      <c r="L463" s="846" t="str">
        <f t="shared" si="7"/>
        <v/>
      </c>
    </row>
    <row r="464" spans="2:12" hidden="1">
      <c r="B464" s="853" t="str">
        <f>IF(OR(LEFT(DULIEU!$V456&amp;DULIEU!$M456,LEN('CT131,331'!$M$3))='CT131,331'!$M$3,LEFT(DULIEU!$W456&amp;DULIEU!$M456,LEN('CT131,331'!$M$3))='CT131,331'!$M$3),DULIEU!D456,"")</f>
        <v/>
      </c>
      <c r="C464" s="853" t="str">
        <f>IF(OR(LEFT(DULIEU!$V456&amp;DULIEU!$M456,LEN('CT131,331'!$M$3))='CT131,331'!$M$3,LEFT(DULIEU!$W456&amp;DULIEU!$M456,LEN('CT131,331'!$M$3))='CT131,331'!$M$3),DULIEU!H456,"")</f>
        <v/>
      </c>
      <c r="D464" s="853" t="str">
        <f>IF(OR(LEFT(DULIEU!$V456&amp;DULIEU!$M456,LEN('CT131,331'!$M$3))='CT131,331'!$M$3,LEFT(DULIEU!$W456&amp;DULIEU!$M456,LEN('CT131,331'!$M$3))='CT131,331'!$M$3),DULIEU!J456,"")</f>
        <v/>
      </c>
      <c r="E464" s="853" t="str">
        <f>IF(OR(LEFT(DULIEU!$V456&amp;DULIEU!$M456,LEN('CT131,331'!$M$3))='CT131,331'!$M$3,LEFT(DULIEU!$W456&amp;DULIEU!$M456,LEN('CT131,331'!$M$3))='CT131,331'!$M$3),DULIEU!E456,"")</f>
        <v/>
      </c>
      <c r="F464" s="1179" t="str">
        <f>IF(OR(LEFT(DULIEU!$V456&amp;DULIEU!$M456,LEN('CT131,331'!$M$3))='CT131,331'!$M$3,LEFT(DULIEU!$W456&amp;DULIEU!$M456,LEN('CT131,331'!$M$3))='CT131,331'!$M$3),DULIEU!O456,"")</f>
        <v/>
      </c>
      <c r="G464" s="853" t="str">
        <f>IF(E464="","",IF(LEFT(DULIEU!$V456&amp;DULIEU!$M456,LEN('CT131,331'!$M$3))='CT131,331'!$M$3,DULIEU!$W456,IF(LEFT(DULIEU!$W456&amp;DULIEU!$M456,LEN('CT131,331'!$M$3))='CT131,331'!$M$3,DULIEU!$V456)))</f>
        <v/>
      </c>
      <c r="H464" s="854" t="str">
        <f>IF(LEFT(DULIEU!$V456&amp;DULIEU!$M456,LEN('CT131,331'!$M$3))='CT131,331'!$M$3,DULIEU!$X456,"")</f>
        <v/>
      </c>
      <c r="I464" s="854" t="str">
        <f>IF(LEFT(DULIEU!$W456&amp;DULIEU!$M456,LEN('CT131,331'!$M$3))='CT131,331'!$M$3,DULIEU!$X456,"")</f>
        <v/>
      </c>
      <c r="J464" s="855">
        <f>MAX($J$13+SUBTOTAL(9,$H$15:H464)-SUBTOTAL(9,$I$15:I464)-$K$13,0)</f>
        <v>110001</v>
      </c>
      <c r="K464" s="855">
        <f>MAX($K$13+SUBTOTAL(9,$I$15:I464)-SUBTOTAL(9,$H$15:H464)-$J$13,0)</f>
        <v>0</v>
      </c>
      <c r="L464" s="846" t="str">
        <f t="shared" ref="L464:L499" si="8">IF(SUM(H464:I464)=0,"","x")</f>
        <v/>
      </c>
    </row>
    <row r="465" spans="2:12" hidden="1">
      <c r="B465" s="853" t="str">
        <f>IF(OR(LEFT(DULIEU!$V457&amp;DULIEU!$M457,LEN('CT131,331'!$M$3))='CT131,331'!$M$3,LEFT(DULIEU!$W457&amp;DULIEU!$M457,LEN('CT131,331'!$M$3))='CT131,331'!$M$3),DULIEU!D457,"")</f>
        <v/>
      </c>
      <c r="C465" s="853" t="str">
        <f>IF(OR(LEFT(DULIEU!$V457&amp;DULIEU!$M457,LEN('CT131,331'!$M$3))='CT131,331'!$M$3,LEFT(DULIEU!$W457&amp;DULIEU!$M457,LEN('CT131,331'!$M$3))='CT131,331'!$M$3),DULIEU!H457,"")</f>
        <v/>
      </c>
      <c r="D465" s="853" t="str">
        <f>IF(OR(LEFT(DULIEU!$V457&amp;DULIEU!$M457,LEN('CT131,331'!$M$3))='CT131,331'!$M$3,LEFT(DULIEU!$W457&amp;DULIEU!$M457,LEN('CT131,331'!$M$3))='CT131,331'!$M$3),DULIEU!J457,"")</f>
        <v/>
      </c>
      <c r="E465" s="853" t="str">
        <f>IF(OR(LEFT(DULIEU!$V457&amp;DULIEU!$M457,LEN('CT131,331'!$M$3))='CT131,331'!$M$3,LEFT(DULIEU!$W457&amp;DULIEU!$M457,LEN('CT131,331'!$M$3))='CT131,331'!$M$3),DULIEU!E457,"")</f>
        <v/>
      </c>
      <c r="F465" s="1179" t="str">
        <f>IF(OR(LEFT(DULIEU!$V457&amp;DULIEU!$M457,LEN('CT131,331'!$M$3))='CT131,331'!$M$3,LEFT(DULIEU!$W457&amp;DULIEU!$M457,LEN('CT131,331'!$M$3))='CT131,331'!$M$3),DULIEU!O457,"")</f>
        <v/>
      </c>
      <c r="G465" s="853" t="str">
        <f>IF(E465="","",IF(LEFT(DULIEU!$V457&amp;DULIEU!$M457,LEN('CT131,331'!$M$3))='CT131,331'!$M$3,DULIEU!$W457,IF(LEFT(DULIEU!$W457&amp;DULIEU!$M457,LEN('CT131,331'!$M$3))='CT131,331'!$M$3,DULIEU!$V457)))</f>
        <v/>
      </c>
      <c r="H465" s="854" t="str">
        <f>IF(LEFT(DULIEU!$V457&amp;DULIEU!$M457,LEN('CT131,331'!$M$3))='CT131,331'!$M$3,DULIEU!$X457,"")</f>
        <v/>
      </c>
      <c r="I465" s="854" t="str">
        <f>IF(LEFT(DULIEU!$W457&amp;DULIEU!$M457,LEN('CT131,331'!$M$3))='CT131,331'!$M$3,DULIEU!$X457,"")</f>
        <v/>
      </c>
      <c r="J465" s="855">
        <f>MAX($J$13+SUBTOTAL(9,$H$15:H465)-SUBTOTAL(9,$I$15:I465)-$K$13,0)</f>
        <v>110001</v>
      </c>
      <c r="K465" s="855">
        <f>MAX($K$13+SUBTOTAL(9,$I$15:I465)-SUBTOTAL(9,$H$15:H465)-$J$13,0)</f>
        <v>0</v>
      </c>
      <c r="L465" s="846" t="str">
        <f t="shared" si="8"/>
        <v/>
      </c>
    </row>
    <row r="466" spans="2:12" hidden="1">
      <c r="B466" s="853" t="str">
        <f>IF(OR(LEFT(DULIEU!$V458&amp;DULIEU!$M458,LEN('CT131,331'!$M$3))='CT131,331'!$M$3,LEFT(DULIEU!$W458&amp;DULIEU!$M458,LEN('CT131,331'!$M$3))='CT131,331'!$M$3),DULIEU!D458,"")</f>
        <v/>
      </c>
      <c r="C466" s="853" t="str">
        <f>IF(OR(LEFT(DULIEU!$V458&amp;DULIEU!$M458,LEN('CT131,331'!$M$3))='CT131,331'!$M$3,LEFT(DULIEU!$W458&amp;DULIEU!$M458,LEN('CT131,331'!$M$3))='CT131,331'!$M$3),DULIEU!H458,"")</f>
        <v/>
      </c>
      <c r="D466" s="853" t="str">
        <f>IF(OR(LEFT(DULIEU!$V458&amp;DULIEU!$M458,LEN('CT131,331'!$M$3))='CT131,331'!$M$3,LEFT(DULIEU!$W458&amp;DULIEU!$M458,LEN('CT131,331'!$M$3))='CT131,331'!$M$3),DULIEU!J458,"")</f>
        <v/>
      </c>
      <c r="E466" s="853" t="str">
        <f>IF(OR(LEFT(DULIEU!$V458&amp;DULIEU!$M458,LEN('CT131,331'!$M$3))='CT131,331'!$M$3,LEFT(DULIEU!$W458&amp;DULIEU!$M458,LEN('CT131,331'!$M$3))='CT131,331'!$M$3),DULIEU!E458,"")</f>
        <v/>
      </c>
      <c r="F466" s="1179" t="str">
        <f>IF(OR(LEFT(DULIEU!$V458&amp;DULIEU!$M458,LEN('CT131,331'!$M$3))='CT131,331'!$M$3,LEFT(DULIEU!$W458&amp;DULIEU!$M458,LEN('CT131,331'!$M$3))='CT131,331'!$M$3),DULIEU!O458,"")</f>
        <v/>
      </c>
      <c r="G466" s="853" t="str">
        <f>IF(E466="","",IF(LEFT(DULIEU!$V458&amp;DULIEU!$M458,LEN('CT131,331'!$M$3))='CT131,331'!$M$3,DULIEU!$W458,IF(LEFT(DULIEU!$W458&amp;DULIEU!$M458,LEN('CT131,331'!$M$3))='CT131,331'!$M$3,DULIEU!$V458)))</f>
        <v/>
      </c>
      <c r="H466" s="854" t="str">
        <f>IF(LEFT(DULIEU!$V458&amp;DULIEU!$M458,LEN('CT131,331'!$M$3))='CT131,331'!$M$3,DULIEU!$X458,"")</f>
        <v/>
      </c>
      <c r="I466" s="854" t="str">
        <f>IF(LEFT(DULIEU!$W458&amp;DULIEU!$M458,LEN('CT131,331'!$M$3))='CT131,331'!$M$3,DULIEU!$X458,"")</f>
        <v/>
      </c>
      <c r="J466" s="855">
        <f>MAX($J$13+SUBTOTAL(9,$H$15:H466)-SUBTOTAL(9,$I$15:I466)-$K$13,0)</f>
        <v>110001</v>
      </c>
      <c r="K466" s="855">
        <f>MAX($K$13+SUBTOTAL(9,$I$15:I466)-SUBTOTAL(9,$H$15:H466)-$J$13,0)</f>
        <v>0</v>
      </c>
      <c r="L466" s="846" t="str">
        <f t="shared" si="8"/>
        <v/>
      </c>
    </row>
    <row r="467" spans="2:12" hidden="1">
      <c r="B467" s="853" t="str">
        <f>IF(OR(LEFT(DULIEU!$V459&amp;DULIEU!$M459,LEN('CT131,331'!$M$3))='CT131,331'!$M$3,LEFT(DULIEU!$W459&amp;DULIEU!$M459,LEN('CT131,331'!$M$3))='CT131,331'!$M$3),DULIEU!D459,"")</f>
        <v/>
      </c>
      <c r="C467" s="853" t="str">
        <f>IF(OR(LEFT(DULIEU!$V459&amp;DULIEU!$M459,LEN('CT131,331'!$M$3))='CT131,331'!$M$3,LEFT(DULIEU!$W459&amp;DULIEU!$M459,LEN('CT131,331'!$M$3))='CT131,331'!$M$3),DULIEU!H459,"")</f>
        <v/>
      </c>
      <c r="D467" s="853" t="str">
        <f>IF(OR(LEFT(DULIEU!$V459&amp;DULIEU!$M459,LEN('CT131,331'!$M$3))='CT131,331'!$M$3,LEFT(DULIEU!$W459&amp;DULIEU!$M459,LEN('CT131,331'!$M$3))='CT131,331'!$M$3),DULIEU!J459,"")</f>
        <v/>
      </c>
      <c r="E467" s="853" t="str">
        <f>IF(OR(LEFT(DULIEU!$V459&amp;DULIEU!$M459,LEN('CT131,331'!$M$3))='CT131,331'!$M$3,LEFT(DULIEU!$W459&amp;DULIEU!$M459,LEN('CT131,331'!$M$3))='CT131,331'!$M$3),DULIEU!E459,"")</f>
        <v/>
      </c>
      <c r="F467" s="1179" t="str">
        <f>IF(OR(LEFT(DULIEU!$V459&amp;DULIEU!$M459,LEN('CT131,331'!$M$3))='CT131,331'!$M$3,LEFT(DULIEU!$W459&amp;DULIEU!$M459,LEN('CT131,331'!$M$3))='CT131,331'!$M$3),DULIEU!O459,"")</f>
        <v/>
      </c>
      <c r="G467" s="853" t="str">
        <f>IF(E467="","",IF(LEFT(DULIEU!$V459&amp;DULIEU!$M459,LEN('CT131,331'!$M$3))='CT131,331'!$M$3,DULIEU!$W459,IF(LEFT(DULIEU!$W459&amp;DULIEU!$M459,LEN('CT131,331'!$M$3))='CT131,331'!$M$3,DULIEU!$V459)))</f>
        <v/>
      </c>
      <c r="H467" s="854" t="str">
        <f>IF(LEFT(DULIEU!$V459&amp;DULIEU!$M459,LEN('CT131,331'!$M$3))='CT131,331'!$M$3,DULIEU!$X459,"")</f>
        <v/>
      </c>
      <c r="I467" s="854" t="str">
        <f>IF(LEFT(DULIEU!$W459&amp;DULIEU!$M459,LEN('CT131,331'!$M$3))='CT131,331'!$M$3,DULIEU!$X459,"")</f>
        <v/>
      </c>
      <c r="J467" s="855">
        <f>MAX($J$13+SUBTOTAL(9,$H$15:H467)-SUBTOTAL(9,$I$15:I467)-$K$13,0)</f>
        <v>110001</v>
      </c>
      <c r="K467" s="855">
        <f>MAX($K$13+SUBTOTAL(9,$I$15:I467)-SUBTOTAL(9,$H$15:H467)-$J$13,0)</f>
        <v>0</v>
      </c>
      <c r="L467" s="846" t="str">
        <f t="shared" si="8"/>
        <v/>
      </c>
    </row>
    <row r="468" spans="2:12" hidden="1">
      <c r="B468" s="853" t="str">
        <f>IF(OR(LEFT(DULIEU!$V460&amp;DULIEU!$M460,LEN('CT131,331'!$M$3))='CT131,331'!$M$3,LEFT(DULIEU!$W460&amp;DULIEU!$M460,LEN('CT131,331'!$M$3))='CT131,331'!$M$3),DULIEU!D460,"")</f>
        <v/>
      </c>
      <c r="C468" s="853" t="str">
        <f>IF(OR(LEFT(DULIEU!$V460&amp;DULIEU!$M460,LEN('CT131,331'!$M$3))='CT131,331'!$M$3,LEFT(DULIEU!$W460&amp;DULIEU!$M460,LEN('CT131,331'!$M$3))='CT131,331'!$M$3),DULIEU!H460,"")</f>
        <v/>
      </c>
      <c r="D468" s="853" t="str">
        <f>IF(OR(LEFT(DULIEU!$V460&amp;DULIEU!$M460,LEN('CT131,331'!$M$3))='CT131,331'!$M$3,LEFT(DULIEU!$W460&amp;DULIEU!$M460,LEN('CT131,331'!$M$3))='CT131,331'!$M$3),DULIEU!J460,"")</f>
        <v/>
      </c>
      <c r="E468" s="853" t="str">
        <f>IF(OR(LEFT(DULIEU!$V460&amp;DULIEU!$M460,LEN('CT131,331'!$M$3))='CT131,331'!$M$3,LEFT(DULIEU!$W460&amp;DULIEU!$M460,LEN('CT131,331'!$M$3))='CT131,331'!$M$3),DULIEU!E460,"")</f>
        <v/>
      </c>
      <c r="F468" s="1179" t="str">
        <f>IF(OR(LEFT(DULIEU!$V460&amp;DULIEU!$M460,LEN('CT131,331'!$M$3))='CT131,331'!$M$3,LEFT(DULIEU!$W460&amp;DULIEU!$M460,LEN('CT131,331'!$M$3))='CT131,331'!$M$3),DULIEU!O460,"")</f>
        <v/>
      </c>
      <c r="G468" s="853" t="str">
        <f>IF(E468="","",IF(LEFT(DULIEU!$V460&amp;DULIEU!$M460,LEN('CT131,331'!$M$3))='CT131,331'!$M$3,DULIEU!$W460,IF(LEFT(DULIEU!$W460&amp;DULIEU!$M460,LEN('CT131,331'!$M$3))='CT131,331'!$M$3,DULIEU!$V460)))</f>
        <v/>
      </c>
      <c r="H468" s="854" t="str">
        <f>IF(LEFT(DULIEU!$V460&amp;DULIEU!$M460,LEN('CT131,331'!$M$3))='CT131,331'!$M$3,DULIEU!$X460,"")</f>
        <v/>
      </c>
      <c r="I468" s="854" t="str">
        <f>IF(LEFT(DULIEU!$W460&amp;DULIEU!$M460,LEN('CT131,331'!$M$3))='CT131,331'!$M$3,DULIEU!$X460,"")</f>
        <v/>
      </c>
      <c r="J468" s="855">
        <f>MAX($J$13+SUBTOTAL(9,$H$15:H468)-SUBTOTAL(9,$I$15:I468)-$K$13,0)</f>
        <v>110001</v>
      </c>
      <c r="K468" s="855">
        <f>MAX($K$13+SUBTOTAL(9,$I$15:I468)-SUBTOTAL(9,$H$15:H468)-$J$13,0)</f>
        <v>0</v>
      </c>
      <c r="L468" s="846" t="str">
        <f t="shared" si="8"/>
        <v/>
      </c>
    </row>
    <row r="469" spans="2:12" hidden="1">
      <c r="B469" s="853" t="str">
        <f>IF(OR(LEFT(DULIEU!$V461&amp;DULIEU!$M461,LEN('CT131,331'!$M$3))='CT131,331'!$M$3,LEFT(DULIEU!$W461&amp;DULIEU!$M461,LEN('CT131,331'!$M$3))='CT131,331'!$M$3),DULIEU!D461,"")</f>
        <v/>
      </c>
      <c r="C469" s="853" t="str">
        <f>IF(OR(LEFT(DULIEU!$V461&amp;DULIEU!$M461,LEN('CT131,331'!$M$3))='CT131,331'!$M$3,LEFT(DULIEU!$W461&amp;DULIEU!$M461,LEN('CT131,331'!$M$3))='CT131,331'!$M$3),DULIEU!H461,"")</f>
        <v/>
      </c>
      <c r="D469" s="853" t="str">
        <f>IF(OR(LEFT(DULIEU!$V461&amp;DULIEU!$M461,LEN('CT131,331'!$M$3))='CT131,331'!$M$3,LEFT(DULIEU!$W461&amp;DULIEU!$M461,LEN('CT131,331'!$M$3))='CT131,331'!$M$3),DULIEU!J461,"")</f>
        <v/>
      </c>
      <c r="E469" s="853" t="str">
        <f>IF(OR(LEFT(DULIEU!$V461&amp;DULIEU!$M461,LEN('CT131,331'!$M$3))='CT131,331'!$M$3,LEFT(DULIEU!$W461&amp;DULIEU!$M461,LEN('CT131,331'!$M$3))='CT131,331'!$M$3),DULIEU!E461,"")</f>
        <v/>
      </c>
      <c r="F469" s="1179" t="str">
        <f>IF(OR(LEFT(DULIEU!$V461&amp;DULIEU!$M461,LEN('CT131,331'!$M$3))='CT131,331'!$M$3,LEFT(DULIEU!$W461&amp;DULIEU!$M461,LEN('CT131,331'!$M$3))='CT131,331'!$M$3),DULIEU!O461,"")</f>
        <v/>
      </c>
      <c r="G469" s="853" t="str">
        <f>IF(E469="","",IF(LEFT(DULIEU!$V461&amp;DULIEU!$M461,LEN('CT131,331'!$M$3))='CT131,331'!$M$3,DULIEU!$W461,IF(LEFT(DULIEU!$W461&amp;DULIEU!$M461,LEN('CT131,331'!$M$3))='CT131,331'!$M$3,DULIEU!$V461)))</f>
        <v/>
      </c>
      <c r="H469" s="854" t="str">
        <f>IF(LEFT(DULIEU!$V461&amp;DULIEU!$M461,LEN('CT131,331'!$M$3))='CT131,331'!$M$3,DULIEU!$X461,"")</f>
        <v/>
      </c>
      <c r="I469" s="854" t="str">
        <f>IF(LEFT(DULIEU!$W461&amp;DULIEU!$M461,LEN('CT131,331'!$M$3))='CT131,331'!$M$3,DULIEU!$X461,"")</f>
        <v/>
      </c>
      <c r="J469" s="855">
        <f>MAX($J$13+SUBTOTAL(9,$H$15:H469)-SUBTOTAL(9,$I$15:I469)-$K$13,0)</f>
        <v>110001</v>
      </c>
      <c r="K469" s="855">
        <f>MAX($K$13+SUBTOTAL(9,$I$15:I469)-SUBTOTAL(9,$H$15:H469)-$J$13,0)</f>
        <v>0</v>
      </c>
      <c r="L469" s="846" t="str">
        <f t="shared" si="8"/>
        <v/>
      </c>
    </row>
    <row r="470" spans="2:12" hidden="1">
      <c r="B470" s="853" t="str">
        <f>IF(OR(LEFT(DULIEU!$V462&amp;DULIEU!$M462,LEN('CT131,331'!$M$3))='CT131,331'!$M$3,LEFT(DULIEU!$W462&amp;DULIEU!$M462,LEN('CT131,331'!$M$3))='CT131,331'!$M$3),DULIEU!D462,"")</f>
        <v/>
      </c>
      <c r="C470" s="853" t="str">
        <f>IF(OR(LEFT(DULIEU!$V462&amp;DULIEU!$M462,LEN('CT131,331'!$M$3))='CT131,331'!$M$3,LEFT(DULIEU!$W462&amp;DULIEU!$M462,LEN('CT131,331'!$M$3))='CT131,331'!$M$3),DULIEU!H462,"")</f>
        <v/>
      </c>
      <c r="D470" s="853" t="str">
        <f>IF(OR(LEFT(DULIEU!$V462&amp;DULIEU!$M462,LEN('CT131,331'!$M$3))='CT131,331'!$M$3,LEFT(DULIEU!$W462&amp;DULIEU!$M462,LEN('CT131,331'!$M$3))='CT131,331'!$M$3),DULIEU!J462,"")</f>
        <v/>
      </c>
      <c r="E470" s="853" t="str">
        <f>IF(OR(LEFT(DULIEU!$V462&amp;DULIEU!$M462,LEN('CT131,331'!$M$3))='CT131,331'!$M$3,LEFT(DULIEU!$W462&amp;DULIEU!$M462,LEN('CT131,331'!$M$3))='CT131,331'!$M$3),DULIEU!E462,"")</f>
        <v/>
      </c>
      <c r="F470" s="1179" t="str">
        <f>IF(OR(LEFT(DULIEU!$V462&amp;DULIEU!$M462,LEN('CT131,331'!$M$3))='CT131,331'!$M$3,LEFT(DULIEU!$W462&amp;DULIEU!$M462,LEN('CT131,331'!$M$3))='CT131,331'!$M$3),DULIEU!O462,"")</f>
        <v/>
      </c>
      <c r="G470" s="853" t="str">
        <f>IF(E470="","",IF(LEFT(DULIEU!$V462&amp;DULIEU!$M462,LEN('CT131,331'!$M$3))='CT131,331'!$M$3,DULIEU!$W462,IF(LEFT(DULIEU!$W462&amp;DULIEU!$M462,LEN('CT131,331'!$M$3))='CT131,331'!$M$3,DULIEU!$V462)))</f>
        <v/>
      </c>
      <c r="H470" s="854" t="str">
        <f>IF(LEFT(DULIEU!$V462&amp;DULIEU!$M462,LEN('CT131,331'!$M$3))='CT131,331'!$M$3,DULIEU!$X462,"")</f>
        <v/>
      </c>
      <c r="I470" s="854" t="str">
        <f>IF(LEFT(DULIEU!$W462&amp;DULIEU!$M462,LEN('CT131,331'!$M$3))='CT131,331'!$M$3,DULIEU!$X462,"")</f>
        <v/>
      </c>
      <c r="J470" s="855">
        <f>MAX($J$13+SUBTOTAL(9,$H$15:H470)-SUBTOTAL(9,$I$15:I470)-$K$13,0)</f>
        <v>110001</v>
      </c>
      <c r="K470" s="855">
        <f>MAX($K$13+SUBTOTAL(9,$I$15:I470)-SUBTOTAL(9,$H$15:H470)-$J$13,0)</f>
        <v>0</v>
      </c>
      <c r="L470" s="846" t="str">
        <f t="shared" si="8"/>
        <v/>
      </c>
    </row>
    <row r="471" spans="2:12" hidden="1">
      <c r="B471" s="853" t="str">
        <f>IF(OR(LEFT(DULIEU!$V463&amp;DULIEU!$M463,LEN('CT131,331'!$M$3))='CT131,331'!$M$3,LEFT(DULIEU!$W463&amp;DULIEU!$M463,LEN('CT131,331'!$M$3))='CT131,331'!$M$3),DULIEU!D463,"")</f>
        <v/>
      </c>
      <c r="C471" s="853" t="str">
        <f>IF(OR(LEFT(DULIEU!$V463&amp;DULIEU!$M463,LEN('CT131,331'!$M$3))='CT131,331'!$M$3,LEFT(DULIEU!$W463&amp;DULIEU!$M463,LEN('CT131,331'!$M$3))='CT131,331'!$M$3),DULIEU!H463,"")</f>
        <v/>
      </c>
      <c r="D471" s="853" t="str">
        <f>IF(OR(LEFT(DULIEU!$V463&amp;DULIEU!$M463,LEN('CT131,331'!$M$3))='CT131,331'!$M$3,LEFT(DULIEU!$W463&amp;DULIEU!$M463,LEN('CT131,331'!$M$3))='CT131,331'!$M$3),DULIEU!J463,"")</f>
        <v/>
      </c>
      <c r="E471" s="853" t="str">
        <f>IF(OR(LEFT(DULIEU!$V463&amp;DULIEU!$M463,LEN('CT131,331'!$M$3))='CT131,331'!$M$3,LEFT(DULIEU!$W463&amp;DULIEU!$M463,LEN('CT131,331'!$M$3))='CT131,331'!$M$3),DULIEU!E463,"")</f>
        <v/>
      </c>
      <c r="F471" s="1179" t="str">
        <f>IF(OR(LEFT(DULIEU!$V463&amp;DULIEU!$M463,LEN('CT131,331'!$M$3))='CT131,331'!$M$3,LEFT(DULIEU!$W463&amp;DULIEU!$M463,LEN('CT131,331'!$M$3))='CT131,331'!$M$3),DULIEU!O463,"")</f>
        <v/>
      </c>
      <c r="G471" s="853" t="str">
        <f>IF(E471="","",IF(LEFT(DULIEU!$V463&amp;DULIEU!$M463,LEN('CT131,331'!$M$3))='CT131,331'!$M$3,DULIEU!$W463,IF(LEFT(DULIEU!$W463&amp;DULIEU!$M463,LEN('CT131,331'!$M$3))='CT131,331'!$M$3,DULIEU!$V463)))</f>
        <v/>
      </c>
      <c r="H471" s="854" t="str">
        <f>IF(LEFT(DULIEU!$V463&amp;DULIEU!$M463,LEN('CT131,331'!$M$3))='CT131,331'!$M$3,DULIEU!$X463,"")</f>
        <v/>
      </c>
      <c r="I471" s="854" t="str">
        <f>IF(LEFT(DULIEU!$W463&amp;DULIEU!$M463,LEN('CT131,331'!$M$3))='CT131,331'!$M$3,DULIEU!$X463,"")</f>
        <v/>
      </c>
      <c r="J471" s="855">
        <f>MAX($J$13+SUBTOTAL(9,$H$15:H471)-SUBTOTAL(9,$I$15:I471)-$K$13,0)</f>
        <v>110001</v>
      </c>
      <c r="K471" s="855">
        <f>MAX($K$13+SUBTOTAL(9,$I$15:I471)-SUBTOTAL(9,$H$15:H471)-$J$13,0)</f>
        <v>0</v>
      </c>
      <c r="L471" s="846" t="str">
        <f t="shared" si="8"/>
        <v/>
      </c>
    </row>
    <row r="472" spans="2:12" hidden="1">
      <c r="B472" s="853" t="str">
        <f>IF(OR(LEFT(DULIEU!$V464&amp;DULIEU!$M464,LEN('CT131,331'!$M$3))='CT131,331'!$M$3,LEFT(DULIEU!$W464&amp;DULIEU!$M464,LEN('CT131,331'!$M$3))='CT131,331'!$M$3),DULIEU!D464,"")</f>
        <v/>
      </c>
      <c r="C472" s="853" t="str">
        <f>IF(OR(LEFT(DULIEU!$V464&amp;DULIEU!$M464,LEN('CT131,331'!$M$3))='CT131,331'!$M$3,LEFT(DULIEU!$W464&amp;DULIEU!$M464,LEN('CT131,331'!$M$3))='CT131,331'!$M$3),DULIEU!H464,"")</f>
        <v/>
      </c>
      <c r="D472" s="853" t="str">
        <f>IF(OR(LEFT(DULIEU!$V464&amp;DULIEU!$M464,LEN('CT131,331'!$M$3))='CT131,331'!$M$3,LEFT(DULIEU!$W464&amp;DULIEU!$M464,LEN('CT131,331'!$M$3))='CT131,331'!$M$3),DULIEU!J464,"")</f>
        <v/>
      </c>
      <c r="E472" s="853" t="str">
        <f>IF(OR(LEFT(DULIEU!$V464&amp;DULIEU!$M464,LEN('CT131,331'!$M$3))='CT131,331'!$M$3,LEFT(DULIEU!$W464&amp;DULIEU!$M464,LEN('CT131,331'!$M$3))='CT131,331'!$M$3),DULIEU!E464,"")</f>
        <v/>
      </c>
      <c r="F472" s="1179" t="str">
        <f>IF(OR(LEFT(DULIEU!$V464&amp;DULIEU!$M464,LEN('CT131,331'!$M$3))='CT131,331'!$M$3,LEFT(DULIEU!$W464&amp;DULIEU!$M464,LEN('CT131,331'!$M$3))='CT131,331'!$M$3),DULIEU!O464,"")</f>
        <v/>
      </c>
      <c r="G472" s="853" t="str">
        <f>IF(E472="","",IF(LEFT(DULIEU!$V464&amp;DULIEU!$M464,LEN('CT131,331'!$M$3))='CT131,331'!$M$3,DULIEU!$W464,IF(LEFT(DULIEU!$W464&amp;DULIEU!$M464,LEN('CT131,331'!$M$3))='CT131,331'!$M$3,DULIEU!$V464)))</f>
        <v/>
      </c>
      <c r="H472" s="854" t="str">
        <f>IF(LEFT(DULIEU!$V464&amp;DULIEU!$M464,LEN('CT131,331'!$M$3))='CT131,331'!$M$3,DULIEU!$X464,"")</f>
        <v/>
      </c>
      <c r="I472" s="854" t="str">
        <f>IF(LEFT(DULIEU!$W464&amp;DULIEU!$M464,LEN('CT131,331'!$M$3))='CT131,331'!$M$3,DULIEU!$X464,"")</f>
        <v/>
      </c>
      <c r="J472" s="855">
        <f>MAX($J$13+SUBTOTAL(9,$H$15:H472)-SUBTOTAL(9,$I$15:I472)-$K$13,0)</f>
        <v>110001</v>
      </c>
      <c r="K472" s="855">
        <f>MAX($K$13+SUBTOTAL(9,$I$15:I472)-SUBTOTAL(9,$H$15:H472)-$J$13,0)</f>
        <v>0</v>
      </c>
      <c r="L472" s="846" t="str">
        <f t="shared" si="8"/>
        <v/>
      </c>
    </row>
    <row r="473" spans="2:12" hidden="1">
      <c r="B473" s="853" t="str">
        <f>IF(OR(LEFT(DULIEU!$V465&amp;DULIEU!$M465,LEN('CT131,331'!$M$3))='CT131,331'!$M$3,LEFT(DULIEU!$W465&amp;DULIEU!$M465,LEN('CT131,331'!$M$3))='CT131,331'!$M$3),DULIEU!D465,"")</f>
        <v/>
      </c>
      <c r="C473" s="853" t="str">
        <f>IF(OR(LEFT(DULIEU!$V465&amp;DULIEU!$M465,LEN('CT131,331'!$M$3))='CT131,331'!$M$3,LEFT(DULIEU!$W465&amp;DULIEU!$M465,LEN('CT131,331'!$M$3))='CT131,331'!$M$3),DULIEU!H465,"")</f>
        <v/>
      </c>
      <c r="D473" s="853" t="str">
        <f>IF(OR(LEFT(DULIEU!$V465&amp;DULIEU!$M465,LEN('CT131,331'!$M$3))='CT131,331'!$M$3,LEFT(DULIEU!$W465&amp;DULIEU!$M465,LEN('CT131,331'!$M$3))='CT131,331'!$M$3),DULIEU!J465,"")</f>
        <v/>
      </c>
      <c r="E473" s="853" t="str">
        <f>IF(OR(LEFT(DULIEU!$V465&amp;DULIEU!$M465,LEN('CT131,331'!$M$3))='CT131,331'!$M$3,LEFT(DULIEU!$W465&amp;DULIEU!$M465,LEN('CT131,331'!$M$3))='CT131,331'!$M$3),DULIEU!E465,"")</f>
        <v/>
      </c>
      <c r="F473" s="1179" t="str">
        <f>IF(OR(LEFT(DULIEU!$V465&amp;DULIEU!$M465,LEN('CT131,331'!$M$3))='CT131,331'!$M$3,LEFT(DULIEU!$W465&amp;DULIEU!$M465,LEN('CT131,331'!$M$3))='CT131,331'!$M$3),DULIEU!O465,"")</f>
        <v/>
      </c>
      <c r="G473" s="853" t="str">
        <f>IF(E473="","",IF(LEFT(DULIEU!$V465&amp;DULIEU!$M465,LEN('CT131,331'!$M$3))='CT131,331'!$M$3,DULIEU!$W465,IF(LEFT(DULIEU!$W465&amp;DULIEU!$M465,LEN('CT131,331'!$M$3))='CT131,331'!$M$3,DULIEU!$V465)))</f>
        <v/>
      </c>
      <c r="H473" s="854" t="str">
        <f>IF(LEFT(DULIEU!$V465&amp;DULIEU!$M465,LEN('CT131,331'!$M$3))='CT131,331'!$M$3,DULIEU!$X465,"")</f>
        <v/>
      </c>
      <c r="I473" s="854" t="str">
        <f>IF(LEFT(DULIEU!$W465&amp;DULIEU!$M465,LEN('CT131,331'!$M$3))='CT131,331'!$M$3,DULIEU!$X465,"")</f>
        <v/>
      </c>
      <c r="J473" s="855">
        <f>MAX($J$13+SUBTOTAL(9,$H$15:H473)-SUBTOTAL(9,$I$15:I473)-$K$13,0)</f>
        <v>110001</v>
      </c>
      <c r="K473" s="855">
        <f>MAX($K$13+SUBTOTAL(9,$I$15:I473)-SUBTOTAL(9,$H$15:H473)-$J$13,0)</f>
        <v>0</v>
      </c>
      <c r="L473" s="846" t="str">
        <f t="shared" si="8"/>
        <v/>
      </c>
    </row>
    <row r="474" spans="2:12" hidden="1">
      <c r="B474" s="853" t="str">
        <f>IF(OR(LEFT(DULIEU!$V466&amp;DULIEU!$M466,LEN('CT131,331'!$M$3))='CT131,331'!$M$3,LEFT(DULIEU!$W466&amp;DULIEU!$M466,LEN('CT131,331'!$M$3))='CT131,331'!$M$3),DULIEU!D466,"")</f>
        <v/>
      </c>
      <c r="C474" s="853" t="str">
        <f>IF(OR(LEFT(DULIEU!$V466&amp;DULIEU!$M466,LEN('CT131,331'!$M$3))='CT131,331'!$M$3,LEFT(DULIEU!$W466&amp;DULIEU!$M466,LEN('CT131,331'!$M$3))='CT131,331'!$M$3),DULIEU!H466,"")</f>
        <v/>
      </c>
      <c r="D474" s="853" t="str">
        <f>IF(OR(LEFT(DULIEU!$V466&amp;DULIEU!$M466,LEN('CT131,331'!$M$3))='CT131,331'!$M$3,LEFT(DULIEU!$W466&amp;DULIEU!$M466,LEN('CT131,331'!$M$3))='CT131,331'!$M$3),DULIEU!J466,"")</f>
        <v/>
      </c>
      <c r="E474" s="853" t="str">
        <f>IF(OR(LEFT(DULIEU!$V466&amp;DULIEU!$M466,LEN('CT131,331'!$M$3))='CT131,331'!$M$3,LEFT(DULIEU!$W466&amp;DULIEU!$M466,LEN('CT131,331'!$M$3))='CT131,331'!$M$3),DULIEU!E466,"")</f>
        <v/>
      </c>
      <c r="F474" s="1179" t="str">
        <f>IF(OR(LEFT(DULIEU!$V466&amp;DULIEU!$M466,LEN('CT131,331'!$M$3))='CT131,331'!$M$3,LEFT(DULIEU!$W466&amp;DULIEU!$M466,LEN('CT131,331'!$M$3))='CT131,331'!$M$3),DULIEU!O466,"")</f>
        <v/>
      </c>
      <c r="G474" s="853" t="str">
        <f>IF(E474="","",IF(LEFT(DULIEU!$V466&amp;DULIEU!$M466,LEN('CT131,331'!$M$3))='CT131,331'!$M$3,DULIEU!$W466,IF(LEFT(DULIEU!$W466&amp;DULIEU!$M466,LEN('CT131,331'!$M$3))='CT131,331'!$M$3,DULIEU!$V466)))</f>
        <v/>
      </c>
      <c r="H474" s="854" t="str">
        <f>IF(LEFT(DULIEU!$V466&amp;DULIEU!$M466,LEN('CT131,331'!$M$3))='CT131,331'!$M$3,DULIEU!$X466,"")</f>
        <v/>
      </c>
      <c r="I474" s="854" t="str">
        <f>IF(LEFT(DULIEU!$W466&amp;DULIEU!$M466,LEN('CT131,331'!$M$3))='CT131,331'!$M$3,DULIEU!$X466,"")</f>
        <v/>
      </c>
      <c r="J474" s="855">
        <f>MAX($J$13+SUBTOTAL(9,$H$15:H474)-SUBTOTAL(9,$I$15:I474)-$K$13,0)</f>
        <v>110001</v>
      </c>
      <c r="K474" s="855">
        <f>MAX($K$13+SUBTOTAL(9,$I$15:I474)-SUBTOTAL(9,$H$15:H474)-$J$13,0)</f>
        <v>0</v>
      </c>
      <c r="L474" s="846" t="str">
        <f t="shared" si="8"/>
        <v/>
      </c>
    </row>
    <row r="475" spans="2:12" hidden="1">
      <c r="B475" s="853" t="str">
        <f>IF(OR(LEFT(DULIEU!$V467&amp;DULIEU!$M467,LEN('CT131,331'!$M$3))='CT131,331'!$M$3,LEFT(DULIEU!$W467&amp;DULIEU!$M467,LEN('CT131,331'!$M$3))='CT131,331'!$M$3),DULIEU!D467,"")</f>
        <v/>
      </c>
      <c r="C475" s="853" t="str">
        <f>IF(OR(LEFT(DULIEU!$V467&amp;DULIEU!$M467,LEN('CT131,331'!$M$3))='CT131,331'!$M$3,LEFT(DULIEU!$W467&amp;DULIEU!$M467,LEN('CT131,331'!$M$3))='CT131,331'!$M$3),DULIEU!H467,"")</f>
        <v/>
      </c>
      <c r="D475" s="853" t="str">
        <f>IF(OR(LEFT(DULIEU!$V467&amp;DULIEU!$M467,LEN('CT131,331'!$M$3))='CT131,331'!$M$3,LEFT(DULIEU!$W467&amp;DULIEU!$M467,LEN('CT131,331'!$M$3))='CT131,331'!$M$3),DULIEU!J467,"")</f>
        <v/>
      </c>
      <c r="E475" s="853" t="str">
        <f>IF(OR(LEFT(DULIEU!$V467&amp;DULIEU!$M467,LEN('CT131,331'!$M$3))='CT131,331'!$M$3,LEFT(DULIEU!$W467&amp;DULIEU!$M467,LEN('CT131,331'!$M$3))='CT131,331'!$M$3),DULIEU!E467,"")</f>
        <v/>
      </c>
      <c r="F475" s="1179" t="str">
        <f>IF(OR(LEFT(DULIEU!$V467&amp;DULIEU!$M467,LEN('CT131,331'!$M$3))='CT131,331'!$M$3,LEFT(DULIEU!$W467&amp;DULIEU!$M467,LEN('CT131,331'!$M$3))='CT131,331'!$M$3),DULIEU!O467,"")</f>
        <v/>
      </c>
      <c r="G475" s="853" t="str">
        <f>IF(E475="","",IF(LEFT(DULIEU!$V467&amp;DULIEU!$M467,LEN('CT131,331'!$M$3))='CT131,331'!$M$3,DULIEU!$W467,IF(LEFT(DULIEU!$W467&amp;DULIEU!$M467,LEN('CT131,331'!$M$3))='CT131,331'!$M$3,DULIEU!$V467)))</f>
        <v/>
      </c>
      <c r="H475" s="854" t="str">
        <f>IF(LEFT(DULIEU!$V467&amp;DULIEU!$M467,LEN('CT131,331'!$M$3))='CT131,331'!$M$3,DULIEU!$X467,"")</f>
        <v/>
      </c>
      <c r="I475" s="854" t="str">
        <f>IF(LEFT(DULIEU!$W467&amp;DULIEU!$M467,LEN('CT131,331'!$M$3))='CT131,331'!$M$3,DULIEU!$X467,"")</f>
        <v/>
      </c>
      <c r="J475" s="855">
        <f>MAX($J$13+SUBTOTAL(9,$H$15:H475)-SUBTOTAL(9,$I$15:I475)-$K$13,0)</f>
        <v>110001</v>
      </c>
      <c r="K475" s="855">
        <f>MAX($K$13+SUBTOTAL(9,$I$15:I475)-SUBTOTAL(9,$H$15:H475)-$J$13,0)</f>
        <v>0</v>
      </c>
      <c r="L475" s="846" t="str">
        <f t="shared" si="8"/>
        <v/>
      </c>
    </row>
    <row r="476" spans="2:12" hidden="1">
      <c r="B476" s="853" t="str">
        <f>IF(OR(LEFT(DULIEU!$V468&amp;DULIEU!$M468,LEN('CT131,331'!$M$3))='CT131,331'!$M$3,LEFT(DULIEU!$W468&amp;DULIEU!$M468,LEN('CT131,331'!$M$3))='CT131,331'!$M$3),DULIEU!D468,"")</f>
        <v/>
      </c>
      <c r="C476" s="853" t="str">
        <f>IF(OR(LEFT(DULIEU!$V468&amp;DULIEU!$M468,LEN('CT131,331'!$M$3))='CT131,331'!$M$3,LEFT(DULIEU!$W468&amp;DULIEU!$M468,LEN('CT131,331'!$M$3))='CT131,331'!$M$3),DULIEU!H468,"")</f>
        <v/>
      </c>
      <c r="D476" s="853" t="str">
        <f>IF(OR(LEFT(DULIEU!$V468&amp;DULIEU!$M468,LEN('CT131,331'!$M$3))='CT131,331'!$M$3,LEFT(DULIEU!$W468&amp;DULIEU!$M468,LEN('CT131,331'!$M$3))='CT131,331'!$M$3),DULIEU!J468,"")</f>
        <v/>
      </c>
      <c r="E476" s="853" t="str">
        <f>IF(OR(LEFT(DULIEU!$V468&amp;DULIEU!$M468,LEN('CT131,331'!$M$3))='CT131,331'!$M$3,LEFT(DULIEU!$W468&amp;DULIEU!$M468,LEN('CT131,331'!$M$3))='CT131,331'!$M$3),DULIEU!E468,"")</f>
        <v/>
      </c>
      <c r="F476" s="1179" t="str">
        <f>IF(OR(LEFT(DULIEU!$V468&amp;DULIEU!$M468,LEN('CT131,331'!$M$3))='CT131,331'!$M$3,LEFT(DULIEU!$W468&amp;DULIEU!$M468,LEN('CT131,331'!$M$3))='CT131,331'!$M$3),DULIEU!O468,"")</f>
        <v/>
      </c>
      <c r="G476" s="853" t="str">
        <f>IF(E476="","",IF(LEFT(DULIEU!$V468&amp;DULIEU!$M468,LEN('CT131,331'!$M$3))='CT131,331'!$M$3,DULIEU!$W468,IF(LEFT(DULIEU!$W468&amp;DULIEU!$M468,LEN('CT131,331'!$M$3))='CT131,331'!$M$3,DULIEU!$V468)))</f>
        <v/>
      </c>
      <c r="H476" s="854" t="str">
        <f>IF(LEFT(DULIEU!$V468&amp;DULIEU!$M468,LEN('CT131,331'!$M$3))='CT131,331'!$M$3,DULIEU!$X468,"")</f>
        <v/>
      </c>
      <c r="I476" s="854" t="str">
        <f>IF(LEFT(DULIEU!$W468&amp;DULIEU!$M468,LEN('CT131,331'!$M$3))='CT131,331'!$M$3,DULIEU!$X468,"")</f>
        <v/>
      </c>
      <c r="J476" s="855">
        <f>MAX($J$13+SUBTOTAL(9,$H$15:H476)-SUBTOTAL(9,$I$15:I476)-$K$13,0)</f>
        <v>110001</v>
      </c>
      <c r="K476" s="855">
        <f>MAX($K$13+SUBTOTAL(9,$I$15:I476)-SUBTOTAL(9,$H$15:H476)-$J$13,0)</f>
        <v>0</v>
      </c>
      <c r="L476" s="846" t="str">
        <f t="shared" si="8"/>
        <v/>
      </c>
    </row>
    <row r="477" spans="2:12" hidden="1">
      <c r="B477" s="853" t="str">
        <f>IF(OR(LEFT(DULIEU!$V469&amp;DULIEU!$M469,LEN('CT131,331'!$M$3))='CT131,331'!$M$3,LEFT(DULIEU!$W469&amp;DULIEU!$M469,LEN('CT131,331'!$M$3))='CT131,331'!$M$3),DULIEU!D469,"")</f>
        <v/>
      </c>
      <c r="C477" s="853" t="str">
        <f>IF(OR(LEFT(DULIEU!$V469&amp;DULIEU!$M469,LEN('CT131,331'!$M$3))='CT131,331'!$M$3,LEFT(DULIEU!$W469&amp;DULIEU!$M469,LEN('CT131,331'!$M$3))='CT131,331'!$M$3),DULIEU!H469,"")</f>
        <v/>
      </c>
      <c r="D477" s="853" t="str">
        <f>IF(OR(LEFT(DULIEU!$V469&amp;DULIEU!$M469,LEN('CT131,331'!$M$3))='CT131,331'!$M$3,LEFT(DULIEU!$W469&amp;DULIEU!$M469,LEN('CT131,331'!$M$3))='CT131,331'!$M$3),DULIEU!J469,"")</f>
        <v/>
      </c>
      <c r="E477" s="853" t="str">
        <f>IF(OR(LEFT(DULIEU!$V469&amp;DULIEU!$M469,LEN('CT131,331'!$M$3))='CT131,331'!$M$3,LEFT(DULIEU!$W469&amp;DULIEU!$M469,LEN('CT131,331'!$M$3))='CT131,331'!$M$3),DULIEU!E469,"")</f>
        <v/>
      </c>
      <c r="F477" s="1179" t="str">
        <f>IF(OR(LEFT(DULIEU!$V469&amp;DULIEU!$M469,LEN('CT131,331'!$M$3))='CT131,331'!$M$3,LEFT(DULIEU!$W469&amp;DULIEU!$M469,LEN('CT131,331'!$M$3))='CT131,331'!$M$3),DULIEU!O469,"")</f>
        <v/>
      </c>
      <c r="G477" s="853" t="str">
        <f>IF(E477="","",IF(LEFT(DULIEU!$V469&amp;DULIEU!$M469,LEN('CT131,331'!$M$3))='CT131,331'!$M$3,DULIEU!$W469,IF(LEFT(DULIEU!$W469&amp;DULIEU!$M469,LEN('CT131,331'!$M$3))='CT131,331'!$M$3,DULIEU!$V469)))</f>
        <v/>
      </c>
      <c r="H477" s="854" t="str">
        <f>IF(LEFT(DULIEU!$V469&amp;DULIEU!$M469,LEN('CT131,331'!$M$3))='CT131,331'!$M$3,DULIEU!$X469,"")</f>
        <v/>
      </c>
      <c r="I477" s="854" t="str">
        <f>IF(LEFT(DULIEU!$W469&amp;DULIEU!$M469,LEN('CT131,331'!$M$3))='CT131,331'!$M$3,DULIEU!$X469,"")</f>
        <v/>
      </c>
      <c r="J477" s="855">
        <f>MAX($J$13+SUBTOTAL(9,$H$15:H477)-SUBTOTAL(9,$I$15:I477)-$K$13,0)</f>
        <v>110001</v>
      </c>
      <c r="K477" s="855">
        <f>MAX($K$13+SUBTOTAL(9,$I$15:I477)-SUBTOTAL(9,$H$15:H477)-$J$13,0)</f>
        <v>0</v>
      </c>
      <c r="L477" s="846" t="str">
        <f t="shared" si="8"/>
        <v/>
      </c>
    </row>
    <row r="478" spans="2:12" hidden="1">
      <c r="B478" s="853" t="str">
        <f>IF(OR(LEFT(DULIEU!$V470&amp;DULIEU!$M470,LEN('CT131,331'!$M$3))='CT131,331'!$M$3,LEFT(DULIEU!$W470&amp;DULIEU!$M470,LEN('CT131,331'!$M$3))='CT131,331'!$M$3),DULIEU!D470,"")</f>
        <v/>
      </c>
      <c r="C478" s="853" t="str">
        <f>IF(OR(LEFT(DULIEU!$V470&amp;DULIEU!$M470,LEN('CT131,331'!$M$3))='CT131,331'!$M$3,LEFT(DULIEU!$W470&amp;DULIEU!$M470,LEN('CT131,331'!$M$3))='CT131,331'!$M$3),DULIEU!H470,"")</f>
        <v/>
      </c>
      <c r="D478" s="853" t="str">
        <f>IF(OR(LEFT(DULIEU!$V470&amp;DULIEU!$M470,LEN('CT131,331'!$M$3))='CT131,331'!$M$3,LEFT(DULIEU!$W470&amp;DULIEU!$M470,LEN('CT131,331'!$M$3))='CT131,331'!$M$3),DULIEU!J470,"")</f>
        <v/>
      </c>
      <c r="E478" s="853" t="str">
        <f>IF(OR(LEFT(DULIEU!$V470&amp;DULIEU!$M470,LEN('CT131,331'!$M$3))='CT131,331'!$M$3,LEFT(DULIEU!$W470&amp;DULIEU!$M470,LEN('CT131,331'!$M$3))='CT131,331'!$M$3),DULIEU!E470,"")</f>
        <v/>
      </c>
      <c r="F478" s="1179" t="str">
        <f>IF(OR(LEFT(DULIEU!$V470&amp;DULIEU!$M470,LEN('CT131,331'!$M$3))='CT131,331'!$M$3,LEFT(DULIEU!$W470&amp;DULIEU!$M470,LEN('CT131,331'!$M$3))='CT131,331'!$M$3),DULIEU!O470,"")</f>
        <v/>
      </c>
      <c r="G478" s="853" t="str">
        <f>IF(E478="","",IF(LEFT(DULIEU!$V470&amp;DULIEU!$M470,LEN('CT131,331'!$M$3))='CT131,331'!$M$3,DULIEU!$W470,IF(LEFT(DULIEU!$W470&amp;DULIEU!$M470,LEN('CT131,331'!$M$3))='CT131,331'!$M$3,DULIEU!$V470)))</f>
        <v/>
      </c>
      <c r="H478" s="854" t="str">
        <f>IF(LEFT(DULIEU!$V470&amp;DULIEU!$M470,LEN('CT131,331'!$M$3))='CT131,331'!$M$3,DULIEU!$X470,"")</f>
        <v/>
      </c>
      <c r="I478" s="854" t="str">
        <f>IF(LEFT(DULIEU!$W470&amp;DULIEU!$M470,LEN('CT131,331'!$M$3))='CT131,331'!$M$3,DULIEU!$X470,"")</f>
        <v/>
      </c>
      <c r="J478" s="855">
        <f>MAX($J$13+SUBTOTAL(9,$H$15:H478)-SUBTOTAL(9,$I$15:I478)-$K$13,0)</f>
        <v>110001</v>
      </c>
      <c r="K478" s="855">
        <f>MAX($K$13+SUBTOTAL(9,$I$15:I478)-SUBTOTAL(9,$H$15:H478)-$J$13,0)</f>
        <v>0</v>
      </c>
      <c r="L478" s="846" t="str">
        <f t="shared" si="8"/>
        <v/>
      </c>
    </row>
    <row r="479" spans="2:12" hidden="1">
      <c r="B479" s="853" t="str">
        <f>IF(OR(LEFT(DULIEU!$V471&amp;DULIEU!$M471,LEN('CT131,331'!$M$3))='CT131,331'!$M$3,LEFT(DULIEU!$W471&amp;DULIEU!$M471,LEN('CT131,331'!$M$3))='CT131,331'!$M$3),DULIEU!D471,"")</f>
        <v/>
      </c>
      <c r="C479" s="853" t="str">
        <f>IF(OR(LEFT(DULIEU!$V471&amp;DULIEU!$M471,LEN('CT131,331'!$M$3))='CT131,331'!$M$3,LEFT(DULIEU!$W471&amp;DULIEU!$M471,LEN('CT131,331'!$M$3))='CT131,331'!$M$3),DULIEU!H471,"")</f>
        <v/>
      </c>
      <c r="D479" s="853" t="str">
        <f>IF(OR(LEFT(DULIEU!$V471&amp;DULIEU!$M471,LEN('CT131,331'!$M$3))='CT131,331'!$M$3,LEFT(DULIEU!$W471&amp;DULIEU!$M471,LEN('CT131,331'!$M$3))='CT131,331'!$M$3),DULIEU!J471,"")</f>
        <v/>
      </c>
      <c r="E479" s="853" t="str">
        <f>IF(OR(LEFT(DULIEU!$V471&amp;DULIEU!$M471,LEN('CT131,331'!$M$3))='CT131,331'!$M$3,LEFT(DULIEU!$W471&amp;DULIEU!$M471,LEN('CT131,331'!$M$3))='CT131,331'!$M$3),DULIEU!E471,"")</f>
        <v/>
      </c>
      <c r="F479" s="1179" t="str">
        <f>IF(OR(LEFT(DULIEU!$V471&amp;DULIEU!$M471,LEN('CT131,331'!$M$3))='CT131,331'!$M$3,LEFT(DULIEU!$W471&amp;DULIEU!$M471,LEN('CT131,331'!$M$3))='CT131,331'!$M$3),DULIEU!O471,"")</f>
        <v/>
      </c>
      <c r="G479" s="853" t="str">
        <f>IF(E479="","",IF(LEFT(DULIEU!$V471&amp;DULIEU!$M471,LEN('CT131,331'!$M$3))='CT131,331'!$M$3,DULIEU!$W471,IF(LEFT(DULIEU!$W471&amp;DULIEU!$M471,LEN('CT131,331'!$M$3))='CT131,331'!$M$3,DULIEU!$V471)))</f>
        <v/>
      </c>
      <c r="H479" s="854" t="str">
        <f>IF(LEFT(DULIEU!$V471&amp;DULIEU!$M471,LEN('CT131,331'!$M$3))='CT131,331'!$M$3,DULIEU!$X471,"")</f>
        <v/>
      </c>
      <c r="I479" s="854" t="str">
        <f>IF(LEFT(DULIEU!$W471&amp;DULIEU!$M471,LEN('CT131,331'!$M$3))='CT131,331'!$M$3,DULIEU!$X471,"")</f>
        <v/>
      </c>
      <c r="J479" s="855">
        <f>MAX($J$13+SUBTOTAL(9,$H$15:H479)-SUBTOTAL(9,$I$15:I479)-$K$13,0)</f>
        <v>110001</v>
      </c>
      <c r="K479" s="855">
        <f>MAX($K$13+SUBTOTAL(9,$I$15:I479)-SUBTOTAL(9,$H$15:H479)-$J$13,0)</f>
        <v>0</v>
      </c>
      <c r="L479" s="846" t="str">
        <f t="shared" si="8"/>
        <v/>
      </c>
    </row>
    <row r="480" spans="2:12" hidden="1">
      <c r="B480" s="853" t="str">
        <f>IF(OR(LEFT(DULIEU!$V472&amp;DULIEU!$M472,LEN('CT131,331'!$M$3))='CT131,331'!$M$3,LEFT(DULIEU!$W472&amp;DULIEU!$M472,LEN('CT131,331'!$M$3))='CT131,331'!$M$3),DULIEU!D472,"")</f>
        <v/>
      </c>
      <c r="C480" s="853" t="str">
        <f>IF(OR(LEFT(DULIEU!$V472&amp;DULIEU!$M472,LEN('CT131,331'!$M$3))='CT131,331'!$M$3,LEFT(DULIEU!$W472&amp;DULIEU!$M472,LEN('CT131,331'!$M$3))='CT131,331'!$M$3),DULIEU!H472,"")</f>
        <v/>
      </c>
      <c r="D480" s="853" t="str">
        <f>IF(OR(LEFT(DULIEU!$V472&amp;DULIEU!$M472,LEN('CT131,331'!$M$3))='CT131,331'!$M$3,LEFT(DULIEU!$W472&amp;DULIEU!$M472,LEN('CT131,331'!$M$3))='CT131,331'!$M$3),DULIEU!J472,"")</f>
        <v/>
      </c>
      <c r="E480" s="853" t="str">
        <f>IF(OR(LEFT(DULIEU!$V472&amp;DULIEU!$M472,LEN('CT131,331'!$M$3))='CT131,331'!$M$3,LEFT(DULIEU!$W472&amp;DULIEU!$M472,LEN('CT131,331'!$M$3))='CT131,331'!$M$3),DULIEU!E472,"")</f>
        <v/>
      </c>
      <c r="F480" s="1179" t="str">
        <f>IF(OR(LEFT(DULIEU!$V472&amp;DULIEU!$M472,LEN('CT131,331'!$M$3))='CT131,331'!$M$3,LEFT(DULIEU!$W472&amp;DULIEU!$M472,LEN('CT131,331'!$M$3))='CT131,331'!$M$3),DULIEU!O472,"")</f>
        <v/>
      </c>
      <c r="G480" s="853" t="str">
        <f>IF(E480="","",IF(LEFT(DULIEU!$V472&amp;DULIEU!$M472,LEN('CT131,331'!$M$3))='CT131,331'!$M$3,DULIEU!$W472,IF(LEFT(DULIEU!$W472&amp;DULIEU!$M472,LEN('CT131,331'!$M$3))='CT131,331'!$M$3,DULIEU!$V472)))</f>
        <v/>
      </c>
      <c r="H480" s="854" t="str">
        <f>IF(LEFT(DULIEU!$V472&amp;DULIEU!$M472,LEN('CT131,331'!$M$3))='CT131,331'!$M$3,DULIEU!$X472,"")</f>
        <v/>
      </c>
      <c r="I480" s="854" t="str">
        <f>IF(LEFT(DULIEU!$W472&amp;DULIEU!$M472,LEN('CT131,331'!$M$3))='CT131,331'!$M$3,DULIEU!$X472,"")</f>
        <v/>
      </c>
      <c r="J480" s="855">
        <f>MAX($J$13+SUBTOTAL(9,$H$15:H480)-SUBTOTAL(9,$I$15:I480)-$K$13,0)</f>
        <v>110001</v>
      </c>
      <c r="K480" s="855">
        <f>MAX($K$13+SUBTOTAL(9,$I$15:I480)-SUBTOTAL(9,$H$15:H480)-$J$13,0)</f>
        <v>0</v>
      </c>
      <c r="L480" s="846" t="str">
        <f t="shared" si="8"/>
        <v/>
      </c>
    </row>
    <row r="481" spans="2:12" hidden="1">
      <c r="B481" s="853" t="str">
        <f>IF(OR(LEFT(DULIEU!$V473&amp;DULIEU!$M473,LEN('CT131,331'!$M$3))='CT131,331'!$M$3,LEFT(DULIEU!$W473&amp;DULIEU!$M473,LEN('CT131,331'!$M$3))='CT131,331'!$M$3),DULIEU!D473,"")</f>
        <v/>
      </c>
      <c r="C481" s="853" t="str">
        <f>IF(OR(LEFT(DULIEU!$V473&amp;DULIEU!$M473,LEN('CT131,331'!$M$3))='CT131,331'!$M$3,LEFT(DULIEU!$W473&amp;DULIEU!$M473,LEN('CT131,331'!$M$3))='CT131,331'!$M$3),DULIEU!H473,"")</f>
        <v/>
      </c>
      <c r="D481" s="853" t="str">
        <f>IF(OR(LEFT(DULIEU!$V473&amp;DULIEU!$M473,LEN('CT131,331'!$M$3))='CT131,331'!$M$3,LEFT(DULIEU!$W473&amp;DULIEU!$M473,LEN('CT131,331'!$M$3))='CT131,331'!$M$3),DULIEU!J473,"")</f>
        <v/>
      </c>
      <c r="E481" s="853" t="str">
        <f>IF(OR(LEFT(DULIEU!$V473&amp;DULIEU!$M473,LEN('CT131,331'!$M$3))='CT131,331'!$M$3,LEFT(DULIEU!$W473&amp;DULIEU!$M473,LEN('CT131,331'!$M$3))='CT131,331'!$M$3),DULIEU!E473,"")</f>
        <v/>
      </c>
      <c r="F481" s="1179" t="str">
        <f>IF(OR(LEFT(DULIEU!$V473&amp;DULIEU!$M473,LEN('CT131,331'!$M$3))='CT131,331'!$M$3,LEFT(DULIEU!$W473&amp;DULIEU!$M473,LEN('CT131,331'!$M$3))='CT131,331'!$M$3),DULIEU!O473,"")</f>
        <v/>
      </c>
      <c r="G481" s="853" t="str">
        <f>IF(E481="","",IF(LEFT(DULIEU!$V473&amp;DULIEU!$M473,LEN('CT131,331'!$M$3))='CT131,331'!$M$3,DULIEU!$W473,IF(LEFT(DULIEU!$W473&amp;DULIEU!$M473,LEN('CT131,331'!$M$3))='CT131,331'!$M$3,DULIEU!$V473)))</f>
        <v/>
      </c>
      <c r="H481" s="854" t="str">
        <f>IF(LEFT(DULIEU!$V473&amp;DULIEU!$M473,LEN('CT131,331'!$M$3))='CT131,331'!$M$3,DULIEU!$X473,"")</f>
        <v/>
      </c>
      <c r="I481" s="854" t="str">
        <f>IF(LEFT(DULIEU!$W473&amp;DULIEU!$M473,LEN('CT131,331'!$M$3))='CT131,331'!$M$3,DULIEU!$X473,"")</f>
        <v/>
      </c>
      <c r="J481" s="855">
        <f>MAX($J$13+SUBTOTAL(9,$H$15:H481)-SUBTOTAL(9,$I$15:I481)-$K$13,0)</f>
        <v>110001</v>
      </c>
      <c r="K481" s="855">
        <f>MAX($K$13+SUBTOTAL(9,$I$15:I481)-SUBTOTAL(9,$H$15:H481)-$J$13,0)</f>
        <v>0</v>
      </c>
      <c r="L481" s="846" t="str">
        <f t="shared" si="8"/>
        <v/>
      </c>
    </row>
    <row r="482" spans="2:12" hidden="1">
      <c r="B482" s="853" t="str">
        <f>IF(OR(LEFT(DULIEU!$V474&amp;DULIEU!$M474,LEN('CT131,331'!$M$3))='CT131,331'!$M$3,LEFT(DULIEU!$W474&amp;DULIEU!$M474,LEN('CT131,331'!$M$3))='CT131,331'!$M$3),DULIEU!D474,"")</f>
        <v/>
      </c>
      <c r="C482" s="853" t="str">
        <f>IF(OR(LEFT(DULIEU!$V474&amp;DULIEU!$M474,LEN('CT131,331'!$M$3))='CT131,331'!$M$3,LEFT(DULIEU!$W474&amp;DULIEU!$M474,LEN('CT131,331'!$M$3))='CT131,331'!$M$3),DULIEU!H474,"")</f>
        <v/>
      </c>
      <c r="D482" s="853" t="str">
        <f>IF(OR(LEFT(DULIEU!$V474&amp;DULIEU!$M474,LEN('CT131,331'!$M$3))='CT131,331'!$M$3,LEFT(DULIEU!$W474&amp;DULIEU!$M474,LEN('CT131,331'!$M$3))='CT131,331'!$M$3),DULIEU!J474,"")</f>
        <v/>
      </c>
      <c r="E482" s="853" t="str">
        <f>IF(OR(LEFT(DULIEU!$V474&amp;DULIEU!$M474,LEN('CT131,331'!$M$3))='CT131,331'!$M$3,LEFT(DULIEU!$W474&amp;DULIEU!$M474,LEN('CT131,331'!$M$3))='CT131,331'!$M$3),DULIEU!E474,"")</f>
        <v/>
      </c>
      <c r="F482" s="1179" t="str">
        <f>IF(OR(LEFT(DULIEU!$V474&amp;DULIEU!$M474,LEN('CT131,331'!$M$3))='CT131,331'!$M$3,LEFT(DULIEU!$W474&amp;DULIEU!$M474,LEN('CT131,331'!$M$3))='CT131,331'!$M$3),DULIEU!O474,"")</f>
        <v/>
      </c>
      <c r="G482" s="853" t="str">
        <f>IF(E482="","",IF(LEFT(DULIEU!$V474&amp;DULIEU!$M474,LEN('CT131,331'!$M$3))='CT131,331'!$M$3,DULIEU!$W474,IF(LEFT(DULIEU!$W474&amp;DULIEU!$M474,LEN('CT131,331'!$M$3))='CT131,331'!$M$3,DULIEU!$V474)))</f>
        <v/>
      </c>
      <c r="H482" s="854" t="str">
        <f>IF(LEFT(DULIEU!$V474&amp;DULIEU!$M474,LEN('CT131,331'!$M$3))='CT131,331'!$M$3,DULIEU!$X474,"")</f>
        <v/>
      </c>
      <c r="I482" s="854" t="str">
        <f>IF(LEFT(DULIEU!$W474&amp;DULIEU!$M474,LEN('CT131,331'!$M$3))='CT131,331'!$M$3,DULIEU!$X474,"")</f>
        <v/>
      </c>
      <c r="J482" s="855">
        <f>MAX($J$13+SUBTOTAL(9,$H$15:H482)-SUBTOTAL(9,$I$15:I482)-$K$13,0)</f>
        <v>110001</v>
      </c>
      <c r="K482" s="855">
        <f>MAX($K$13+SUBTOTAL(9,$I$15:I482)-SUBTOTAL(9,$H$15:H482)-$J$13,0)</f>
        <v>0</v>
      </c>
      <c r="L482" s="846" t="str">
        <f t="shared" si="8"/>
        <v/>
      </c>
    </row>
    <row r="483" spans="2:12" hidden="1">
      <c r="B483" s="853" t="str">
        <f>IF(OR(LEFT(DULIEU!$V475&amp;DULIEU!$M475,LEN('CT131,331'!$M$3))='CT131,331'!$M$3,LEFT(DULIEU!$W475&amp;DULIEU!$M475,LEN('CT131,331'!$M$3))='CT131,331'!$M$3),DULIEU!D475,"")</f>
        <v/>
      </c>
      <c r="C483" s="853" t="str">
        <f>IF(OR(LEFT(DULIEU!$V475&amp;DULIEU!$M475,LEN('CT131,331'!$M$3))='CT131,331'!$M$3,LEFT(DULIEU!$W475&amp;DULIEU!$M475,LEN('CT131,331'!$M$3))='CT131,331'!$M$3),DULIEU!H475,"")</f>
        <v/>
      </c>
      <c r="D483" s="853" t="str">
        <f>IF(OR(LEFT(DULIEU!$V475&amp;DULIEU!$M475,LEN('CT131,331'!$M$3))='CT131,331'!$M$3,LEFT(DULIEU!$W475&amp;DULIEU!$M475,LEN('CT131,331'!$M$3))='CT131,331'!$M$3),DULIEU!J475,"")</f>
        <v/>
      </c>
      <c r="E483" s="853" t="str">
        <f>IF(OR(LEFT(DULIEU!$V475&amp;DULIEU!$M475,LEN('CT131,331'!$M$3))='CT131,331'!$M$3,LEFT(DULIEU!$W475&amp;DULIEU!$M475,LEN('CT131,331'!$M$3))='CT131,331'!$M$3),DULIEU!E475,"")</f>
        <v/>
      </c>
      <c r="F483" s="1179" t="str">
        <f>IF(OR(LEFT(DULIEU!$V475&amp;DULIEU!$M475,LEN('CT131,331'!$M$3))='CT131,331'!$M$3,LEFT(DULIEU!$W475&amp;DULIEU!$M475,LEN('CT131,331'!$M$3))='CT131,331'!$M$3),DULIEU!O475,"")</f>
        <v/>
      </c>
      <c r="G483" s="853" t="str">
        <f>IF(E483="","",IF(LEFT(DULIEU!$V475&amp;DULIEU!$M475,LEN('CT131,331'!$M$3))='CT131,331'!$M$3,DULIEU!$W475,IF(LEFT(DULIEU!$W475&amp;DULIEU!$M475,LEN('CT131,331'!$M$3))='CT131,331'!$M$3,DULIEU!$V475)))</f>
        <v/>
      </c>
      <c r="H483" s="854" t="str">
        <f>IF(LEFT(DULIEU!$V475&amp;DULIEU!$M475,LEN('CT131,331'!$M$3))='CT131,331'!$M$3,DULIEU!$X475,"")</f>
        <v/>
      </c>
      <c r="I483" s="854" t="str">
        <f>IF(LEFT(DULIEU!$W475&amp;DULIEU!$M475,LEN('CT131,331'!$M$3))='CT131,331'!$M$3,DULIEU!$X475,"")</f>
        <v/>
      </c>
      <c r="J483" s="855">
        <f>MAX($J$13+SUBTOTAL(9,$H$15:H483)-SUBTOTAL(9,$I$15:I483)-$K$13,0)</f>
        <v>110001</v>
      </c>
      <c r="K483" s="855">
        <f>MAX($K$13+SUBTOTAL(9,$I$15:I483)-SUBTOTAL(9,$H$15:H483)-$J$13,0)</f>
        <v>0</v>
      </c>
      <c r="L483" s="846" t="str">
        <f t="shared" si="8"/>
        <v/>
      </c>
    </row>
    <row r="484" spans="2:12" hidden="1">
      <c r="B484" s="853" t="str">
        <f>IF(OR(LEFT(DULIEU!$V476&amp;DULIEU!$M476,LEN('CT131,331'!$M$3))='CT131,331'!$M$3,LEFT(DULIEU!$W476&amp;DULIEU!$M476,LEN('CT131,331'!$M$3))='CT131,331'!$M$3),DULIEU!D476,"")</f>
        <v/>
      </c>
      <c r="C484" s="853" t="str">
        <f>IF(OR(LEFT(DULIEU!$V476&amp;DULIEU!$M476,LEN('CT131,331'!$M$3))='CT131,331'!$M$3,LEFT(DULIEU!$W476&amp;DULIEU!$M476,LEN('CT131,331'!$M$3))='CT131,331'!$M$3),DULIEU!H476,"")</f>
        <v/>
      </c>
      <c r="D484" s="853" t="str">
        <f>IF(OR(LEFT(DULIEU!$V476&amp;DULIEU!$M476,LEN('CT131,331'!$M$3))='CT131,331'!$M$3,LEFT(DULIEU!$W476&amp;DULIEU!$M476,LEN('CT131,331'!$M$3))='CT131,331'!$M$3),DULIEU!J476,"")</f>
        <v/>
      </c>
      <c r="E484" s="853" t="str">
        <f>IF(OR(LEFT(DULIEU!$V476&amp;DULIEU!$M476,LEN('CT131,331'!$M$3))='CT131,331'!$M$3,LEFT(DULIEU!$W476&amp;DULIEU!$M476,LEN('CT131,331'!$M$3))='CT131,331'!$M$3),DULIEU!E476,"")</f>
        <v/>
      </c>
      <c r="F484" s="1179" t="str">
        <f>IF(OR(LEFT(DULIEU!$V476&amp;DULIEU!$M476,LEN('CT131,331'!$M$3))='CT131,331'!$M$3,LEFT(DULIEU!$W476&amp;DULIEU!$M476,LEN('CT131,331'!$M$3))='CT131,331'!$M$3),DULIEU!O476,"")</f>
        <v/>
      </c>
      <c r="G484" s="853" t="str">
        <f>IF(E484="","",IF(LEFT(DULIEU!$V476&amp;DULIEU!$M476,LEN('CT131,331'!$M$3))='CT131,331'!$M$3,DULIEU!$W476,IF(LEFT(DULIEU!$W476&amp;DULIEU!$M476,LEN('CT131,331'!$M$3))='CT131,331'!$M$3,DULIEU!$V476)))</f>
        <v/>
      </c>
      <c r="H484" s="854" t="str">
        <f>IF(LEFT(DULIEU!$V476&amp;DULIEU!$M476,LEN('CT131,331'!$M$3))='CT131,331'!$M$3,DULIEU!$X476,"")</f>
        <v/>
      </c>
      <c r="I484" s="854" t="str">
        <f>IF(LEFT(DULIEU!$W476&amp;DULIEU!$M476,LEN('CT131,331'!$M$3))='CT131,331'!$M$3,DULIEU!$X476,"")</f>
        <v/>
      </c>
      <c r="J484" s="855">
        <f>MAX($J$13+SUBTOTAL(9,$H$15:H484)-SUBTOTAL(9,$I$15:I484)-$K$13,0)</f>
        <v>110001</v>
      </c>
      <c r="K484" s="855">
        <f>MAX($K$13+SUBTOTAL(9,$I$15:I484)-SUBTOTAL(9,$H$15:H484)-$J$13,0)</f>
        <v>0</v>
      </c>
      <c r="L484" s="846" t="str">
        <f t="shared" si="8"/>
        <v/>
      </c>
    </row>
    <row r="485" spans="2:12" hidden="1">
      <c r="B485" s="853" t="str">
        <f>IF(OR(LEFT(DULIEU!$V477&amp;DULIEU!$M477,LEN('CT131,331'!$M$3))='CT131,331'!$M$3,LEFT(DULIEU!$W477&amp;DULIEU!$M477,LEN('CT131,331'!$M$3))='CT131,331'!$M$3),DULIEU!D477,"")</f>
        <v/>
      </c>
      <c r="C485" s="853" t="str">
        <f>IF(OR(LEFT(DULIEU!$V477&amp;DULIEU!$M477,LEN('CT131,331'!$M$3))='CT131,331'!$M$3,LEFT(DULIEU!$W477&amp;DULIEU!$M477,LEN('CT131,331'!$M$3))='CT131,331'!$M$3),DULIEU!H477,"")</f>
        <v/>
      </c>
      <c r="D485" s="853" t="str">
        <f>IF(OR(LEFT(DULIEU!$V477&amp;DULIEU!$M477,LEN('CT131,331'!$M$3))='CT131,331'!$M$3,LEFT(DULIEU!$W477&amp;DULIEU!$M477,LEN('CT131,331'!$M$3))='CT131,331'!$M$3),DULIEU!J477,"")</f>
        <v/>
      </c>
      <c r="E485" s="853" t="str">
        <f>IF(OR(LEFT(DULIEU!$V477&amp;DULIEU!$M477,LEN('CT131,331'!$M$3))='CT131,331'!$M$3,LEFT(DULIEU!$W477&amp;DULIEU!$M477,LEN('CT131,331'!$M$3))='CT131,331'!$M$3),DULIEU!E477,"")</f>
        <v/>
      </c>
      <c r="F485" s="1179" t="str">
        <f>IF(OR(LEFT(DULIEU!$V477&amp;DULIEU!$M477,LEN('CT131,331'!$M$3))='CT131,331'!$M$3,LEFT(DULIEU!$W477&amp;DULIEU!$M477,LEN('CT131,331'!$M$3))='CT131,331'!$M$3),DULIEU!O477,"")</f>
        <v/>
      </c>
      <c r="G485" s="853" t="str">
        <f>IF(E485="","",IF(LEFT(DULIEU!$V477&amp;DULIEU!$M477,LEN('CT131,331'!$M$3))='CT131,331'!$M$3,DULIEU!$W477,IF(LEFT(DULIEU!$W477&amp;DULIEU!$M477,LEN('CT131,331'!$M$3))='CT131,331'!$M$3,DULIEU!$V477)))</f>
        <v/>
      </c>
      <c r="H485" s="854" t="str">
        <f>IF(LEFT(DULIEU!$V477&amp;DULIEU!$M477,LEN('CT131,331'!$M$3))='CT131,331'!$M$3,DULIEU!$X477,"")</f>
        <v/>
      </c>
      <c r="I485" s="854" t="str">
        <f>IF(LEFT(DULIEU!$W477&amp;DULIEU!$M477,LEN('CT131,331'!$M$3))='CT131,331'!$M$3,DULIEU!$X477,"")</f>
        <v/>
      </c>
      <c r="J485" s="855">
        <f>MAX($J$13+SUBTOTAL(9,$H$15:H485)-SUBTOTAL(9,$I$15:I485)-$K$13,0)</f>
        <v>110001</v>
      </c>
      <c r="K485" s="855">
        <f>MAX($K$13+SUBTOTAL(9,$I$15:I485)-SUBTOTAL(9,$H$15:H485)-$J$13,0)</f>
        <v>0</v>
      </c>
      <c r="L485" s="846" t="str">
        <f t="shared" si="8"/>
        <v/>
      </c>
    </row>
    <row r="486" spans="2:12" hidden="1">
      <c r="B486" s="853" t="str">
        <f>IF(OR(LEFT(DULIEU!$V478&amp;DULIEU!$M478,LEN('CT131,331'!$M$3))='CT131,331'!$M$3,LEFT(DULIEU!$W478&amp;DULIEU!$M478,LEN('CT131,331'!$M$3))='CT131,331'!$M$3),DULIEU!D478,"")</f>
        <v/>
      </c>
      <c r="C486" s="853" t="str">
        <f>IF(OR(LEFT(DULIEU!$V478&amp;DULIEU!$M478,LEN('CT131,331'!$M$3))='CT131,331'!$M$3,LEFT(DULIEU!$W478&amp;DULIEU!$M478,LEN('CT131,331'!$M$3))='CT131,331'!$M$3),DULIEU!H478,"")</f>
        <v/>
      </c>
      <c r="D486" s="853" t="str">
        <f>IF(OR(LEFT(DULIEU!$V478&amp;DULIEU!$M478,LEN('CT131,331'!$M$3))='CT131,331'!$M$3,LEFT(DULIEU!$W478&amp;DULIEU!$M478,LEN('CT131,331'!$M$3))='CT131,331'!$M$3),DULIEU!J478,"")</f>
        <v/>
      </c>
      <c r="E486" s="853" t="str">
        <f>IF(OR(LEFT(DULIEU!$V478&amp;DULIEU!$M478,LEN('CT131,331'!$M$3))='CT131,331'!$M$3,LEFT(DULIEU!$W478&amp;DULIEU!$M478,LEN('CT131,331'!$M$3))='CT131,331'!$M$3),DULIEU!E478,"")</f>
        <v/>
      </c>
      <c r="F486" s="1179" t="str">
        <f>IF(OR(LEFT(DULIEU!$V478&amp;DULIEU!$M478,LEN('CT131,331'!$M$3))='CT131,331'!$M$3,LEFT(DULIEU!$W478&amp;DULIEU!$M478,LEN('CT131,331'!$M$3))='CT131,331'!$M$3),DULIEU!O478,"")</f>
        <v/>
      </c>
      <c r="G486" s="853" t="str">
        <f>IF(E486="","",IF(LEFT(DULIEU!$V478&amp;DULIEU!$M478,LEN('CT131,331'!$M$3))='CT131,331'!$M$3,DULIEU!$W478,IF(LEFT(DULIEU!$W478&amp;DULIEU!$M478,LEN('CT131,331'!$M$3))='CT131,331'!$M$3,DULIEU!$V478)))</f>
        <v/>
      </c>
      <c r="H486" s="854" t="str">
        <f>IF(LEFT(DULIEU!$V478&amp;DULIEU!$M478,LEN('CT131,331'!$M$3))='CT131,331'!$M$3,DULIEU!$X478,"")</f>
        <v/>
      </c>
      <c r="I486" s="854" t="str">
        <f>IF(LEFT(DULIEU!$W478&amp;DULIEU!$M478,LEN('CT131,331'!$M$3))='CT131,331'!$M$3,DULIEU!$X478,"")</f>
        <v/>
      </c>
      <c r="J486" s="855">
        <f>MAX($J$13+SUBTOTAL(9,$H$15:H486)-SUBTOTAL(9,$I$15:I486)-$K$13,0)</f>
        <v>110001</v>
      </c>
      <c r="K486" s="855">
        <f>MAX($K$13+SUBTOTAL(9,$I$15:I486)-SUBTOTAL(9,$H$15:H486)-$J$13,0)</f>
        <v>0</v>
      </c>
      <c r="L486" s="846" t="str">
        <f t="shared" si="8"/>
        <v/>
      </c>
    </row>
    <row r="487" spans="2:12" hidden="1">
      <c r="B487" s="853" t="str">
        <f>IF(OR(LEFT(DULIEU!$V479&amp;DULIEU!$M479,LEN('CT131,331'!$M$3))='CT131,331'!$M$3,LEFT(DULIEU!$W479&amp;DULIEU!$M479,LEN('CT131,331'!$M$3))='CT131,331'!$M$3),DULIEU!D479,"")</f>
        <v/>
      </c>
      <c r="C487" s="853" t="str">
        <f>IF(OR(LEFT(DULIEU!$V479&amp;DULIEU!$M479,LEN('CT131,331'!$M$3))='CT131,331'!$M$3,LEFT(DULIEU!$W479&amp;DULIEU!$M479,LEN('CT131,331'!$M$3))='CT131,331'!$M$3),DULIEU!H479,"")</f>
        <v/>
      </c>
      <c r="D487" s="853" t="str">
        <f>IF(OR(LEFT(DULIEU!$V479&amp;DULIEU!$M479,LEN('CT131,331'!$M$3))='CT131,331'!$M$3,LEFT(DULIEU!$W479&amp;DULIEU!$M479,LEN('CT131,331'!$M$3))='CT131,331'!$M$3),DULIEU!J479,"")</f>
        <v/>
      </c>
      <c r="E487" s="853" t="str">
        <f>IF(OR(LEFT(DULIEU!$V479&amp;DULIEU!$M479,LEN('CT131,331'!$M$3))='CT131,331'!$M$3,LEFT(DULIEU!$W479&amp;DULIEU!$M479,LEN('CT131,331'!$M$3))='CT131,331'!$M$3),DULIEU!E479,"")</f>
        <v/>
      </c>
      <c r="F487" s="1179" t="str">
        <f>IF(OR(LEFT(DULIEU!$V479&amp;DULIEU!$M479,LEN('CT131,331'!$M$3))='CT131,331'!$M$3,LEFT(DULIEU!$W479&amp;DULIEU!$M479,LEN('CT131,331'!$M$3))='CT131,331'!$M$3),DULIEU!O479,"")</f>
        <v/>
      </c>
      <c r="G487" s="853" t="str">
        <f>IF(E487="","",IF(LEFT(DULIEU!$V479&amp;DULIEU!$M479,LEN('CT131,331'!$M$3))='CT131,331'!$M$3,DULIEU!$W479,IF(LEFT(DULIEU!$W479&amp;DULIEU!$M479,LEN('CT131,331'!$M$3))='CT131,331'!$M$3,DULIEU!$V479)))</f>
        <v/>
      </c>
      <c r="H487" s="854" t="str">
        <f>IF(LEFT(DULIEU!$V479&amp;DULIEU!$M479,LEN('CT131,331'!$M$3))='CT131,331'!$M$3,DULIEU!$X479,"")</f>
        <v/>
      </c>
      <c r="I487" s="854" t="str">
        <f>IF(LEFT(DULIEU!$W479&amp;DULIEU!$M479,LEN('CT131,331'!$M$3))='CT131,331'!$M$3,DULIEU!$X479,"")</f>
        <v/>
      </c>
      <c r="J487" s="855">
        <f>MAX($J$13+SUBTOTAL(9,$H$15:H487)-SUBTOTAL(9,$I$15:I487)-$K$13,0)</f>
        <v>110001</v>
      </c>
      <c r="K487" s="855">
        <f>MAX($K$13+SUBTOTAL(9,$I$15:I487)-SUBTOTAL(9,$H$15:H487)-$J$13,0)</f>
        <v>0</v>
      </c>
      <c r="L487" s="846" t="str">
        <f t="shared" si="8"/>
        <v/>
      </c>
    </row>
    <row r="488" spans="2:12" hidden="1">
      <c r="B488" s="853" t="str">
        <f>IF(OR(LEFT(DULIEU!$V480&amp;DULIEU!$M480,LEN('CT131,331'!$M$3))='CT131,331'!$M$3,LEFT(DULIEU!$W480&amp;DULIEU!$M480,LEN('CT131,331'!$M$3))='CT131,331'!$M$3),DULIEU!D480,"")</f>
        <v/>
      </c>
      <c r="C488" s="853" t="str">
        <f>IF(OR(LEFT(DULIEU!$V480&amp;DULIEU!$M480,LEN('CT131,331'!$M$3))='CT131,331'!$M$3,LEFT(DULIEU!$W480&amp;DULIEU!$M480,LEN('CT131,331'!$M$3))='CT131,331'!$M$3),DULIEU!H480,"")</f>
        <v/>
      </c>
      <c r="D488" s="853" t="str">
        <f>IF(OR(LEFT(DULIEU!$V480&amp;DULIEU!$M480,LEN('CT131,331'!$M$3))='CT131,331'!$M$3,LEFT(DULIEU!$W480&amp;DULIEU!$M480,LEN('CT131,331'!$M$3))='CT131,331'!$M$3),DULIEU!J480,"")</f>
        <v/>
      </c>
      <c r="E488" s="853" t="str">
        <f>IF(OR(LEFT(DULIEU!$V480&amp;DULIEU!$M480,LEN('CT131,331'!$M$3))='CT131,331'!$M$3,LEFT(DULIEU!$W480&amp;DULIEU!$M480,LEN('CT131,331'!$M$3))='CT131,331'!$M$3),DULIEU!E480,"")</f>
        <v/>
      </c>
      <c r="F488" s="1179" t="str">
        <f>IF(OR(LEFT(DULIEU!$V480&amp;DULIEU!$M480,LEN('CT131,331'!$M$3))='CT131,331'!$M$3,LEFT(DULIEU!$W480&amp;DULIEU!$M480,LEN('CT131,331'!$M$3))='CT131,331'!$M$3),DULIEU!O480,"")</f>
        <v/>
      </c>
      <c r="G488" s="853" t="str">
        <f>IF(E488="","",IF(LEFT(DULIEU!$V480&amp;DULIEU!$M480,LEN('CT131,331'!$M$3))='CT131,331'!$M$3,DULIEU!$W480,IF(LEFT(DULIEU!$W480&amp;DULIEU!$M480,LEN('CT131,331'!$M$3))='CT131,331'!$M$3,DULIEU!$V480)))</f>
        <v/>
      </c>
      <c r="H488" s="854" t="str">
        <f>IF(LEFT(DULIEU!$V480&amp;DULIEU!$M480,LEN('CT131,331'!$M$3))='CT131,331'!$M$3,DULIEU!$X480,"")</f>
        <v/>
      </c>
      <c r="I488" s="854" t="str">
        <f>IF(LEFT(DULIEU!$W480&amp;DULIEU!$M480,LEN('CT131,331'!$M$3))='CT131,331'!$M$3,DULIEU!$X480,"")</f>
        <v/>
      </c>
      <c r="J488" s="855">
        <f>MAX($J$13+SUBTOTAL(9,$H$15:H488)-SUBTOTAL(9,$I$15:I488)-$K$13,0)</f>
        <v>110001</v>
      </c>
      <c r="K488" s="855">
        <f>MAX($K$13+SUBTOTAL(9,$I$15:I488)-SUBTOTAL(9,$H$15:H488)-$J$13,0)</f>
        <v>0</v>
      </c>
      <c r="L488" s="846" t="str">
        <f t="shared" si="8"/>
        <v/>
      </c>
    </row>
    <row r="489" spans="2:12" hidden="1">
      <c r="B489" s="853" t="str">
        <f>IF(OR(LEFT(DULIEU!$V481&amp;DULIEU!$M481,LEN('CT131,331'!$M$3))='CT131,331'!$M$3,LEFT(DULIEU!$W481&amp;DULIEU!$M481,LEN('CT131,331'!$M$3))='CT131,331'!$M$3),DULIEU!D481,"")</f>
        <v/>
      </c>
      <c r="C489" s="853" t="str">
        <f>IF(OR(LEFT(DULIEU!$V481&amp;DULIEU!$M481,LEN('CT131,331'!$M$3))='CT131,331'!$M$3,LEFT(DULIEU!$W481&amp;DULIEU!$M481,LEN('CT131,331'!$M$3))='CT131,331'!$M$3),DULIEU!H481,"")</f>
        <v/>
      </c>
      <c r="D489" s="853" t="str">
        <f>IF(OR(LEFT(DULIEU!$V481&amp;DULIEU!$M481,LEN('CT131,331'!$M$3))='CT131,331'!$M$3,LEFT(DULIEU!$W481&amp;DULIEU!$M481,LEN('CT131,331'!$M$3))='CT131,331'!$M$3),DULIEU!J481,"")</f>
        <v/>
      </c>
      <c r="E489" s="853" t="str">
        <f>IF(OR(LEFT(DULIEU!$V481&amp;DULIEU!$M481,LEN('CT131,331'!$M$3))='CT131,331'!$M$3,LEFT(DULIEU!$W481&amp;DULIEU!$M481,LEN('CT131,331'!$M$3))='CT131,331'!$M$3),DULIEU!E481,"")</f>
        <v/>
      </c>
      <c r="F489" s="1179" t="str">
        <f>IF(OR(LEFT(DULIEU!$V481&amp;DULIEU!$M481,LEN('CT131,331'!$M$3))='CT131,331'!$M$3,LEFT(DULIEU!$W481&amp;DULIEU!$M481,LEN('CT131,331'!$M$3))='CT131,331'!$M$3),DULIEU!O481,"")</f>
        <v/>
      </c>
      <c r="G489" s="853" t="str">
        <f>IF(E489="","",IF(LEFT(DULIEU!$V481&amp;DULIEU!$M481,LEN('CT131,331'!$M$3))='CT131,331'!$M$3,DULIEU!$W481,IF(LEFT(DULIEU!$W481&amp;DULIEU!$M481,LEN('CT131,331'!$M$3))='CT131,331'!$M$3,DULIEU!$V481)))</f>
        <v/>
      </c>
      <c r="H489" s="854" t="str">
        <f>IF(LEFT(DULIEU!$V481&amp;DULIEU!$M481,LEN('CT131,331'!$M$3))='CT131,331'!$M$3,DULIEU!$X481,"")</f>
        <v/>
      </c>
      <c r="I489" s="854" t="str">
        <f>IF(LEFT(DULIEU!$W481&amp;DULIEU!$M481,LEN('CT131,331'!$M$3))='CT131,331'!$M$3,DULIEU!$X481,"")</f>
        <v/>
      </c>
      <c r="J489" s="855">
        <f>MAX($J$13+SUBTOTAL(9,$H$15:H489)-SUBTOTAL(9,$I$15:I489)-$K$13,0)</f>
        <v>110001</v>
      </c>
      <c r="K489" s="855">
        <f>MAX($K$13+SUBTOTAL(9,$I$15:I489)-SUBTOTAL(9,$H$15:H489)-$J$13,0)</f>
        <v>0</v>
      </c>
      <c r="L489" s="846" t="str">
        <f t="shared" si="8"/>
        <v/>
      </c>
    </row>
    <row r="490" spans="2:12" hidden="1">
      <c r="B490" s="853" t="str">
        <f>IF(OR(LEFT(DULIEU!$V482&amp;DULIEU!$M482,LEN('CT131,331'!$M$3))='CT131,331'!$M$3,LEFT(DULIEU!$W482&amp;DULIEU!$M482,LEN('CT131,331'!$M$3))='CT131,331'!$M$3),DULIEU!D482,"")</f>
        <v/>
      </c>
      <c r="C490" s="853" t="str">
        <f>IF(OR(LEFT(DULIEU!$V482&amp;DULIEU!$M482,LEN('CT131,331'!$M$3))='CT131,331'!$M$3,LEFT(DULIEU!$W482&amp;DULIEU!$M482,LEN('CT131,331'!$M$3))='CT131,331'!$M$3),DULIEU!H482,"")</f>
        <v/>
      </c>
      <c r="D490" s="853" t="str">
        <f>IF(OR(LEFT(DULIEU!$V482&amp;DULIEU!$M482,LEN('CT131,331'!$M$3))='CT131,331'!$M$3,LEFT(DULIEU!$W482&amp;DULIEU!$M482,LEN('CT131,331'!$M$3))='CT131,331'!$M$3),DULIEU!J482,"")</f>
        <v/>
      </c>
      <c r="E490" s="853" t="str">
        <f>IF(OR(LEFT(DULIEU!$V482&amp;DULIEU!$M482,LEN('CT131,331'!$M$3))='CT131,331'!$M$3,LEFT(DULIEU!$W482&amp;DULIEU!$M482,LEN('CT131,331'!$M$3))='CT131,331'!$M$3),DULIEU!E482,"")</f>
        <v/>
      </c>
      <c r="F490" s="1179" t="str">
        <f>IF(OR(LEFT(DULIEU!$V482&amp;DULIEU!$M482,LEN('CT131,331'!$M$3))='CT131,331'!$M$3,LEFT(DULIEU!$W482&amp;DULIEU!$M482,LEN('CT131,331'!$M$3))='CT131,331'!$M$3),DULIEU!O482,"")</f>
        <v/>
      </c>
      <c r="G490" s="853" t="str">
        <f>IF(E490="","",IF(LEFT(DULIEU!$V482&amp;DULIEU!$M482,LEN('CT131,331'!$M$3))='CT131,331'!$M$3,DULIEU!$W482,IF(LEFT(DULIEU!$W482&amp;DULIEU!$M482,LEN('CT131,331'!$M$3))='CT131,331'!$M$3,DULIEU!$V482)))</f>
        <v/>
      </c>
      <c r="H490" s="854" t="str">
        <f>IF(LEFT(DULIEU!$V482&amp;DULIEU!$M482,LEN('CT131,331'!$M$3))='CT131,331'!$M$3,DULIEU!$X482,"")</f>
        <v/>
      </c>
      <c r="I490" s="854" t="str">
        <f>IF(LEFT(DULIEU!$W482&amp;DULIEU!$M482,LEN('CT131,331'!$M$3))='CT131,331'!$M$3,DULIEU!$X482,"")</f>
        <v/>
      </c>
      <c r="J490" s="855">
        <f>MAX($J$13+SUBTOTAL(9,$H$15:H490)-SUBTOTAL(9,$I$15:I490)-$K$13,0)</f>
        <v>110001</v>
      </c>
      <c r="K490" s="855">
        <f>MAX($K$13+SUBTOTAL(9,$I$15:I490)-SUBTOTAL(9,$H$15:H490)-$J$13,0)</f>
        <v>0</v>
      </c>
      <c r="L490" s="846" t="str">
        <f t="shared" si="8"/>
        <v/>
      </c>
    </row>
    <row r="491" spans="2:12" hidden="1">
      <c r="B491" s="853" t="str">
        <f>IF(OR(LEFT(DULIEU!$V483&amp;DULIEU!$M483,LEN('CT131,331'!$M$3))='CT131,331'!$M$3,LEFT(DULIEU!$W483&amp;DULIEU!$M483,LEN('CT131,331'!$M$3))='CT131,331'!$M$3),DULIEU!D483,"")</f>
        <v/>
      </c>
      <c r="C491" s="853" t="str">
        <f>IF(OR(LEFT(DULIEU!$V483&amp;DULIEU!$M483,LEN('CT131,331'!$M$3))='CT131,331'!$M$3,LEFT(DULIEU!$W483&amp;DULIEU!$M483,LEN('CT131,331'!$M$3))='CT131,331'!$M$3),DULIEU!H483,"")</f>
        <v/>
      </c>
      <c r="D491" s="853" t="str">
        <f>IF(OR(LEFT(DULIEU!$V483&amp;DULIEU!$M483,LEN('CT131,331'!$M$3))='CT131,331'!$M$3,LEFT(DULIEU!$W483&amp;DULIEU!$M483,LEN('CT131,331'!$M$3))='CT131,331'!$M$3),DULIEU!J483,"")</f>
        <v/>
      </c>
      <c r="E491" s="853" t="str">
        <f>IF(OR(LEFT(DULIEU!$V483&amp;DULIEU!$M483,LEN('CT131,331'!$M$3))='CT131,331'!$M$3,LEFT(DULIEU!$W483&amp;DULIEU!$M483,LEN('CT131,331'!$M$3))='CT131,331'!$M$3),DULIEU!E483,"")</f>
        <v/>
      </c>
      <c r="F491" s="1179" t="str">
        <f>IF(OR(LEFT(DULIEU!$V483&amp;DULIEU!$M483,LEN('CT131,331'!$M$3))='CT131,331'!$M$3,LEFT(DULIEU!$W483&amp;DULIEU!$M483,LEN('CT131,331'!$M$3))='CT131,331'!$M$3),DULIEU!O483,"")</f>
        <v/>
      </c>
      <c r="G491" s="853" t="str">
        <f>IF(E491="","",IF(LEFT(DULIEU!$V483&amp;DULIEU!$M483,LEN('CT131,331'!$M$3))='CT131,331'!$M$3,DULIEU!$W483,IF(LEFT(DULIEU!$W483&amp;DULIEU!$M483,LEN('CT131,331'!$M$3))='CT131,331'!$M$3,DULIEU!$V483)))</f>
        <v/>
      </c>
      <c r="H491" s="854" t="str">
        <f>IF(LEFT(DULIEU!$V483&amp;DULIEU!$M483,LEN('CT131,331'!$M$3))='CT131,331'!$M$3,DULIEU!$X483,"")</f>
        <v/>
      </c>
      <c r="I491" s="854" t="str">
        <f>IF(LEFT(DULIEU!$W483&amp;DULIEU!$M483,LEN('CT131,331'!$M$3))='CT131,331'!$M$3,DULIEU!$X483,"")</f>
        <v/>
      </c>
      <c r="J491" s="855">
        <f>MAX($J$13+SUBTOTAL(9,$H$15:H491)-SUBTOTAL(9,$I$15:I491)-$K$13,0)</f>
        <v>110001</v>
      </c>
      <c r="K491" s="855">
        <f>MAX($K$13+SUBTOTAL(9,$I$15:I491)-SUBTOTAL(9,$H$15:H491)-$J$13,0)</f>
        <v>0</v>
      </c>
      <c r="L491" s="846" t="str">
        <f t="shared" si="8"/>
        <v/>
      </c>
    </row>
    <row r="492" spans="2:12" hidden="1">
      <c r="B492" s="853" t="str">
        <f>IF(OR(LEFT(DULIEU!$V484&amp;DULIEU!$M484,LEN('CT131,331'!$M$3))='CT131,331'!$M$3,LEFT(DULIEU!$W484&amp;DULIEU!$M484,LEN('CT131,331'!$M$3))='CT131,331'!$M$3),DULIEU!D484,"")</f>
        <v/>
      </c>
      <c r="C492" s="853" t="str">
        <f>IF(OR(LEFT(DULIEU!$V484&amp;DULIEU!$M484,LEN('CT131,331'!$M$3))='CT131,331'!$M$3,LEFT(DULIEU!$W484&amp;DULIEU!$M484,LEN('CT131,331'!$M$3))='CT131,331'!$M$3),DULIEU!H484,"")</f>
        <v/>
      </c>
      <c r="D492" s="853" t="str">
        <f>IF(OR(LEFT(DULIEU!$V484&amp;DULIEU!$M484,LEN('CT131,331'!$M$3))='CT131,331'!$M$3,LEFT(DULIEU!$W484&amp;DULIEU!$M484,LEN('CT131,331'!$M$3))='CT131,331'!$M$3),DULIEU!J484,"")</f>
        <v/>
      </c>
      <c r="E492" s="853" t="str">
        <f>IF(OR(LEFT(DULIEU!$V484&amp;DULIEU!$M484,LEN('CT131,331'!$M$3))='CT131,331'!$M$3,LEFT(DULIEU!$W484&amp;DULIEU!$M484,LEN('CT131,331'!$M$3))='CT131,331'!$M$3),DULIEU!E484,"")</f>
        <v/>
      </c>
      <c r="F492" s="1179" t="str">
        <f>IF(OR(LEFT(DULIEU!$V484&amp;DULIEU!$M484,LEN('CT131,331'!$M$3))='CT131,331'!$M$3,LEFT(DULIEU!$W484&amp;DULIEU!$M484,LEN('CT131,331'!$M$3))='CT131,331'!$M$3),DULIEU!O484,"")</f>
        <v/>
      </c>
      <c r="G492" s="853" t="str">
        <f>IF(E492="","",IF(LEFT(DULIEU!$V484&amp;DULIEU!$M484,LEN('CT131,331'!$M$3))='CT131,331'!$M$3,DULIEU!$W484,IF(LEFT(DULIEU!$W484&amp;DULIEU!$M484,LEN('CT131,331'!$M$3))='CT131,331'!$M$3,DULIEU!$V484)))</f>
        <v/>
      </c>
      <c r="H492" s="854" t="str">
        <f>IF(LEFT(DULIEU!$V484&amp;DULIEU!$M484,LEN('CT131,331'!$M$3))='CT131,331'!$M$3,DULIEU!$X484,"")</f>
        <v/>
      </c>
      <c r="I492" s="854" t="str">
        <f>IF(LEFT(DULIEU!$W484&amp;DULIEU!$M484,LEN('CT131,331'!$M$3))='CT131,331'!$M$3,DULIEU!$X484,"")</f>
        <v/>
      </c>
      <c r="J492" s="855">
        <f>MAX($J$13+SUBTOTAL(9,$H$15:H492)-SUBTOTAL(9,$I$15:I492)-$K$13,0)</f>
        <v>110001</v>
      </c>
      <c r="K492" s="855">
        <f>MAX($K$13+SUBTOTAL(9,$I$15:I492)-SUBTOTAL(9,$H$15:H492)-$J$13,0)</f>
        <v>0</v>
      </c>
      <c r="L492" s="846" t="str">
        <f t="shared" si="8"/>
        <v/>
      </c>
    </row>
    <row r="493" spans="2:12" hidden="1">
      <c r="B493" s="853" t="str">
        <f>IF(OR(LEFT(DULIEU!$V485&amp;DULIEU!$M485,LEN('CT131,331'!$M$3))='CT131,331'!$M$3,LEFT(DULIEU!$W485&amp;DULIEU!$M485,LEN('CT131,331'!$M$3))='CT131,331'!$M$3),DULIEU!D485,"")</f>
        <v/>
      </c>
      <c r="C493" s="853" t="str">
        <f>IF(OR(LEFT(DULIEU!$V485&amp;DULIEU!$M485,LEN('CT131,331'!$M$3))='CT131,331'!$M$3,LEFT(DULIEU!$W485&amp;DULIEU!$M485,LEN('CT131,331'!$M$3))='CT131,331'!$M$3),DULIEU!H485,"")</f>
        <v/>
      </c>
      <c r="D493" s="853" t="str">
        <f>IF(OR(LEFT(DULIEU!$V485&amp;DULIEU!$M485,LEN('CT131,331'!$M$3))='CT131,331'!$M$3,LEFT(DULIEU!$W485&amp;DULIEU!$M485,LEN('CT131,331'!$M$3))='CT131,331'!$M$3),DULIEU!J485,"")</f>
        <v/>
      </c>
      <c r="E493" s="853" t="str">
        <f>IF(OR(LEFT(DULIEU!$V485&amp;DULIEU!$M485,LEN('CT131,331'!$M$3))='CT131,331'!$M$3,LEFT(DULIEU!$W485&amp;DULIEU!$M485,LEN('CT131,331'!$M$3))='CT131,331'!$M$3),DULIEU!E485,"")</f>
        <v/>
      </c>
      <c r="F493" s="1179" t="str">
        <f>IF(OR(LEFT(DULIEU!$V485&amp;DULIEU!$M485,LEN('CT131,331'!$M$3))='CT131,331'!$M$3,LEFT(DULIEU!$W485&amp;DULIEU!$M485,LEN('CT131,331'!$M$3))='CT131,331'!$M$3),DULIEU!O485,"")</f>
        <v/>
      </c>
      <c r="G493" s="853" t="str">
        <f>IF(E493="","",IF(LEFT(DULIEU!$V485&amp;DULIEU!$M485,LEN('CT131,331'!$M$3))='CT131,331'!$M$3,DULIEU!$W485,IF(LEFT(DULIEU!$W485&amp;DULIEU!$M485,LEN('CT131,331'!$M$3))='CT131,331'!$M$3,DULIEU!$V485)))</f>
        <v/>
      </c>
      <c r="H493" s="854" t="str">
        <f>IF(LEFT(DULIEU!$V485&amp;DULIEU!$M485,LEN('CT131,331'!$M$3))='CT131,331'!$M$3,DULIEU!$X485,"")</f>
        <v/>
      </c>
      <c r="I493" s="854" t="str">
        <f>IF(LEFT(DULIEU!$W485&amp;DULIEU!$M485,LEN('CT131,331'!$M$3))='CT131,331'!$M$3,DULIEU!$X485,"")</f>
        <v/>
      </c>
      <c r="J493" s="855">
        <f>MAX($J$13+SUBTOTAL(9,$H$15:H493)-SUBTOTAL(9,$I$15:I493)-$K$13,0)</f>
        <v>110001</v>
      </c>
      <c r="K493" s="855">
        <f>MAX($K$13+SUBTOTAL(9,$I$15:I493)-SUBTOTAL(9,$H$15:H493)-$J$13,0)</f>
        <v>0</v>
      </c>
      <c r="L493" s="846" t="str">
        <f t="shared" si="8"/>
        <v/>
      </c>
    </row>
    <row r="494" spans="2:12" hidden="1">
      <c r="B494" s="853" t="str">
        <f>IF(OR(LEFT(DULIEU!$V486&amp;DULIEU!$M486,LEN('CT131,331'!$M$3))='CT131,331'!$M$3,LEFT(DULIEU!$W486&amp;DULIEU!$M486,LEN('CT131,331'!$M$3))='CT131,331'!$M$3),DULIEU!D486,"")</f>
        <v/>
      </c>
      <c r="C494" s="853" t="str">
        <f>IF(OR(LEFT(DULIEU!$V486&amp;DULIEU!$M486,LEN('CT131,331'!$M$3))='CT131,331'!$M$3,LEFT(DULIEU!$W486&amp;DULIEU!$M486,LEN('CT131,331'!$M$3))='CT131,331'!$M$3),DULIEU!H486,"")</f>
        <v/>
      </c>
      <c r="D494" s="853" t="str">
        <f>IF(OR(LEFT(DULIEU!$V486&amp;DULIEU!$M486,LEN('CT131,331'!$M$3))='CT131,331'!$M$3,LEFT(DULIEU!$W486&amp;DULIEU!$M486,LEN('CT131,331'!$M$3))='CT131,331'!$M$3),DULIEU!J486,"")</f>
        <v/>
      </c>
      <c r="E494" s="853" t="str">
        <f>IF(OR(LEFT(DULIEU!$V486&amp;DULIEU!$M486,LEN('CT131,331'!$M$3))='CT131,331'!$M$3,LEFT(DULIEU!$W486&amp;DULIEU!$M486,LEN('CT131,331'!$M$3))='CT131,331'!$M$3),DULIEU!E486,"")</f>
        <v/>
      </c>
      <c r="F494" s="1179" t="str">
        <f>IF(OR(LEFT(DULIEU!$V486&amp;DULIEU!$M486,LEN('CT131,331'!$M$3))='CT131,331'!$M$3,LEFT(DULIEU!$W486&amp;DULIEU!$M486,LEN('CT131,331'!$M$3))='CT131,331'!$M$3),DULIEU!O486,"")</f>
        <v/>
      </c>
      <c r="G494" s="853" t="str">
        <f>IF(E494="","",IF(LEFT(DULIEU!$V486&amp;DULIEU!$M486,LEN('CT131,331'!$M$3))='CT131,331'!$M$3,DULIEU!$W486,IF(LEFT(DULIEU!$W486&amp;DULIEU!$M486,LEN('CT131,331'!$M$3))='CT131,331'!$M$3,DULIEU!$V486)))</f>
        <v/>
      </c>
      <c r="H494" s="854" t="str">
        <f>IF(LEFT(DULIEU!$V486&amp;DULIEU!$M486,LEN('CT131,331'!$M$3))='CT131,331'!$M$3,DULIEU!$X486,"")</f>
        <v/>
      </c>
      <c r="I494" s="854" t="str">
        <f>IF(LEFT(DULIEU!$W486&amp;DULIEU!$M486,LEN('CT131,331'!$M$3))='CT131,331'!$M$3,DULIEU!$X486,"")</f>
        <v/>
      </c>
      <c r="J494" s="855">
        <f>MAX($J$13+SUBTOTAL(9,$H$15:H494)-SUBTOTAL(9,$I$15:I494)-$K$13,0)</f>
        <v>110001</v>
      </c>
      <c r="K494" s="855">
        <f>MAX($K$13+SUBTOTAL(9,$I$15:I494)-SUBTOTAL(9,$H$15:H494)-$J$13,0)</f>
        <v>0</v>
      </c>
      <c r="L494" s="846" t="str">
        <f t="shared" si="8"/>
        <v/>
      </c>
    </row>
    <row r="495" spans="2:12" hidden="1">
      <c r="B495" s="853" t="str">
        <f>IF(OR(LEFT(DULIEU!$V487&amp;DULIEU!$M487,LEN('CT131,331'!$M$3))='CT131,331'!$M$3,LEFT(DULIEU!$W487&amp;DULIEU!$M487,LEN('CT131,331'!$M$3))='CT131,331'!$M$3),DULIEU!D487,"")</f>
        <v/>
      </c>
      <c r="C495" s="853" t="str">
        <f>IF(OR(LEFT(DULIEU!$V487&amp;DULIEU!$M487,LEN('CT131,331'!$M$3))='CT131,331'!$M$3,LEFT(DULIEU!$W487&amp;DULIEU!$M487,LEN('CT131,331'!$M$3))='CT131,331'!$M$3),DULIEU!H487,"")</f>
        <v/>
      </c>
      <c r="D495" s="853" t="str">
        <f>IF(OR(LEFT(DULIEU!$V487&amp;DULIEU!$M487,LEN('CT131,331'!$M$3))='CT131,331'!$M$3,LEFT(DULIEU!$W487&amp;DULIEU!$M487,LEN('CT131,331'!$M$3))='CT131,331'!$M$3),DULIEU!J487,"")</f>
        <v/>
      </c>
      <c r="E495" s="853" t="str">
        <f>IF(OR(LEFT(DULIEU!$V487&amp;DULIEU!$M487,LEN('CT131,331'!$M$3))='CT131,331'!$M$3,LEFT(DULIEU!$W487&amp;DULIEU!$M487,LEN('CT131,331'!$M$3))='CT131,331'!$M$3),DULIEU!E487,"")</f>
        <v/>
      </c>
      <c r="F495" s="1179" t="str">
        <f>IF(OR(LEFT(DULIEU!$V487&amp;DULIEU!$M487,LEN('CT131,331'!$M$3))='CT131,331'!$M$3,LEFT(DULIEU!$W487&amp;DULIEU!$M487,LEN('CT131,331'!$M$3))='CT131,331'!$M$3),DULIEU!O487,"")</f>
        <v/>
      </c>
      <c r="G495" s="853" t="str">
        <f>IF(E495="","",IF(LEFT(DULIEU!$V487&amp;DULIEU!$M487,LEN('CT131,331'!$M$3))='CT131,331'!$M$3,DULIEU!$W487,IF(LEFT(DULIEU!$W487&amp;DULIEU!$M487,LEN('CT131,331'!$M$3))='CT131,331'!$M$3,DULIEU!$V487)))</f>
        <v/>
      </c>
      <c r="H495" s="854" t="str">
        <f>IF(LEFT(DULIEU!$V487&amp;DULIEU!$M487,LEN('CT131,331'!$M$3))='CT131,331'!$M$3,DULIEU!$X487,"")</f>
        <v/>
      </c>
      <c r="I495" s="854" t="str">
        <f>IF(LEFT(DULIEU!$W487&amp;DULIEU!$M487,LEN('CT131,331'!$M$3))='CT131,331'!$M$3,DULIEU!$X487,"")</f>
        <v/>
      </c>
      <c r="J495" s="855">
        <f>MAX($J$13+SUBTOTAL(9,$H$15:H495)-SUBTOTAL(9,$I$15:I495)-$K$13,0)</f>
        <v>110001</v>
      </c>
      <c r="K495" s="855">
        <f>MAX($K$13+SUBTOTAL(9,$I$15:I495)-SUBTOTAL(9,$H$15:H495)-$J$13,0)</f>
        <v>0</v>
      </c>
      <c r="L495" s="846" t="str">
        <f t="shared" si="8"/>
        <v/>
      </c>
    </row>
    <row r="496" spans="2:12" hidden="1">
      <c r="B496" s="853" t="str">
        <f>IF(OR(LEFT(DULIEU!$V488&amp;DULIEU!$M488,LEN('CT131,331'!$M$3))='CT131,331'!$M$3,LEFT(DULIEU!$W488&amp;DULIEU!$M488,LEN('CT131,331'!$M$3))='CT131,331'!$M$3),DULIEU!D488,"")</f>
        <v/>
      </c>
      <c r="C496" s="853" t="str">
        <f>IF(OR(LEFT(DULIEU!$V488&amp;DULIEU!$M488,LEN('CT131,331'!$M$3))='CT131,331'!$M$3,LEFT(DULIEU!$W488&amp;DULIEU!$M488,LEN('CT131,331'!$M$3))='CT131,331'!$M$3),DULIEU!H488,"")</f>
        <v/>
      </c>
      <c r="D496" s="853" t="str">
        <f>IF(OR(LEFT(DULIEU!$V488&amp;DULIEU!$M488,LEN('CT131,331'!$M$3))='CT131,331'!$M$3,LEFT(DULIEU!$W488&amp;DULIEU!$M488,LEN('CT131,331'!$M$3))='CT131,331'!$M$3),DULIEU!J488,"")</f>
        <v/>
      </c>
      <c r="E496" s="853" t="str">
        <f>IF(OR(LEFT(DULIEU!$V488&amp;DULIEU!$M488,LEN('CT131,331'!$M$3))='CT131,331'!$M$3,LEFT(DULIEU!$W488&amp;DULIEU!$M488,LEN('CT131,331'!$M$3))='CT131,331'!$M$3),DULIEU!E488,"")</f>
        <v/>
      </c>
      <c r="F496" s="1179" t="str">
        <f>IF(OR(LEFT(DULIEU!$V488&amp;DULIEU!$M488,LEN('CT131,331'!$M$3))='CT131,331'!$M$3,LEFT(DULIEU!$W488&amp;DULIEU!$M488,LEN('CT131,331'!$M$3))='CT131,331'!$M$3),DULIEU!O488,"")</f>
        <v/>
      </c>
      <c r="G496" s="853" t="str">
        <f>IF(E496="","",IF(LEFT(DULIEU!$V488&amp;DULIEU!$M488,LEN('CT131,331'!$M$3))='CT131,331'!$M$3,DULIEU!$W488,IF(LEFT(DULIEU!$W488&amp;DULIEU!$M488,LEN('CT131,331'!$M$3))='CT131,331'!$M$3,DULIEU!$V488)))</f>
        <v/>
      </c>
      <c r="H496" s="854" t="str">
        <f>IF(LEFT(DULIEU!$V488&amp;DULIEU!$M488,LEN('CT131,331'!$M$3))='CT131,331'!$M$3,DULIEU!$X488,"")</f>
        <v/>
      </c>
      <c r="I496" s="854" t="str">
        <f>IF(LEFT(DULIEU!$W488&amp;DULIEU!$M488,LEN('CT131,331'!$M$3))='CT131,331'!$M$3,DULIEU!$X488,"")</f>
        <v/>
      </c>
      <c r="J496" s="855">
        <f>MAX($J$13+SUBTOTAL(9,$H$15:H496)-SUBTOTAL(9,$I$15:I496)-$K$13,0)</f>
        <v>110001</v>
      </c>
      <c r="K496" s="855">
        <f>MAX($K$13+SUBTOTAL(9,$I$15:I496)-SUBTOTAL(9,$H$15:H496)-$J$13,0)</f>
        <v>0</v>
      </c>
      <c r="L496" s="846" t="str">
        <f t="shared" si="8"/>
        <v/>
      </c>
    </row>
    <row r="497" spans="2:12" hidden="1">
      <c r="B497" s="853" t="str">
        <f>IF(OR(LEFT(DULIEU!$V489&amp;DULIEU!$M489,LEN('CT131,331'!$M$3))='CT131,331'!$M$3,LEFT(DULIEU!$W489&amp;DULIEU!$M489,LEN('CT131,331'!$M$3))='CT131,331'!$M$3),DULIEU!D489,"")</f>
        <v/>
      </c>
      <c r="C497" s="853" t="str">
        <f>IF(OR(LEFT(DULIEU!$V489&amp;DULIEU!$M489,LEN('CT131,331'!$M$3))='CT131,331'!$M$3,LEFT(DULIEU!$W489&amp;DULIEU!$M489,LEN('CT131,331'!$M$3))='CT131,331'!$M$3),DULIEU!H489,"")</f>
        <v/>
      </c>
      <c r="D497" s="853" t="str">
        <f>IF(OR(LEFT(DULIEU!$V489&amp;DULIEU!$M489,LEN('CT131,331'!$M$3))='CT131,331'!$M$3,LEFT(DULIEU!$W489&amp;DULIEU!$M489,LEN('CT131,331'!$M$3))='CT131,331'!$M$3),DULIEU!J489,"")</f>
        <v/>
      </c>
      <c r="E497" s="853" t="str">
        <f>IF(OR(LEFT(DULIEU!$V489&amp;DULIEU!$M489,LEN('CT131,331'!$M$3))='CT131,331'!$M$3,LEFT(DULIEU!$W489&amp;DULIEU!$M489,LEN('CT131,331'!$M$3))='CT131,331'!$M$3),DULIEU!E489,"")</f>
        <v/>
      </c>
      <c r="F497" s="1179" t="str">
        <f>IF(OR(LEFT(DULIEU!$V489&amp;DULIEU!$M489,LEN('CT131,331'!$M$3))='CT131,331'!$M$3,LEFT(DULIEU!$W489&amp;DULIEU!$M489,LEN('CT131,331'!$M$3))='CT131,331'!$M$3),DULIEU!O489,"")</f>
        <v/>
      </c>
      <c r="G497" s="853" t="str">
        <f>IF(E497="","",IF(LEFT(DULIEU!$V489&amp;DULIEU!$M489,LEN('CT131,331'!$M$3))='CT131,331'!$M$3,DULIEU!$W489,IF(LEFT(DULIEU!$W489&amp;DULIEU!$M489,LEN('CT131,331'!$M$3))='CT131,331'!$M$3,DULIEU!$V489)))</f>
        <v/>
      </c>
      <c r="H497" s="854" t="str">
        <f>IF(LEFT(DULIEU!$V489&amp;DULIEU!$M489,LEN('CT131,331'!$M$3))='CT131,331'!$M$3,DULIEU!$X489,"")</f>
        <v/>
      </c>
      <c r="I497" s="854" t="str">
        <f>IF(LEFT(DULIEU!$W489&amp;DULIEU!$M489,LEN('CT131,331'!$M$3))='CT131,331'!$M$3,DULIEU!$X489,"")</f>
        <v/>
      </c>
      <c r="J497" s="855">
        <f>MAX($J$13+SUBTOTAL(9,$H$15:H497)-SUBTOTAL(9,$I$15:I497)-$K$13,0)</f>
        <v>110001</v>
      </c>
      <c r="K497" s="855">
        <f>MAX($K$13+SUBTOTAL(9,$I$15:I497)-SUBTOTAL(9,$H$15:H497)-$J$13,0)</f>
        <v>0</v>
      </c>
      <c r="L497" s="846" t="str">
        <f t="shared" si="8"/>
        <v/>
      </c>
    </row>
    <row r="498" spans="2:12" hidden="1">
      <c r="B498" s="853" t="str">
        <f>IF(OR(LEFT(DULIEU!$V490&amp;DULIEU!$M490,LEN('CT131,331'!$M$3))='CT131,331'!$M$3,LEFT(DULIEU!$W490&amp;DULIEU!$M490,LEN('CT131,331'!$M$3))='CT131,331'!$M$3),DULIEU!D490,"")</f>
        <v/>
      </c>
      <c r="C498" s="853" t="str">
        <f>IF(OR(LEFT(DULIEU!$V490&amp;DULIEU!$M490,LEN('CT131,331'!$M$3))='CT131,331'!$M$3,LEFT(DULIEU!$W490&amp;DULIEU!$M490,LEN('CT131,331'!$M$3))='CT131,331'!$M$3),DULIEU!H490,"")</f>
        <v/>
      </c>
      <c r="D498" s="853" t="str">
        <f>IF(OR(LEFT(DULIEU!$V490&amp;DULIEU!$M490,LEN('CT131,331'!$M$3))='CT131,331'!$M$3,LEFT(DULIEU!$W490&amp;DULIEU!$M490,LEN('CT131,331'!$M$3))='CT131,331'!$M$3),DULIEU!J490,"")</f>
        <v/>
      </c>
      <c r="E498" s="853" t="str">
        <f>IF(OR(LEFT(DULIEU!$V490&amp;DULIEU!$M490,LEN('CT131,331'!$M$3))='CT131,331'!$M$3,LEFT(DULIEU!$W490&amp;DULIEU!$M490,LEN('CT131,331'!$M$3))='CT131,331'!$M$3),DULIEU!E490,"")</f>
        <v/>
      </c>
      <c r="F498" s="1179" t="str">
        <f>IF(OR(LEFT(DULIEU!$V490&amp;DULIEU!$M490,LEN('CT131,331'!$M$3))='CT131,331'!$M$3,LEFT(DULIEU!$W490&amp;DULIEU!$M490,LEN('CT131,331'!$M$3))='CT131,331'!$M$3),DULIEU!O490,"")</f>
        <v/>
      </c>
      <c r="G498" s="853" t="str">
        <f>IF(E498="","",IF(LEFT(DULIEU!$V490&amp;DULIEU!$M490,LEN('CT131,331'!$M$3))='CT131,331'!$M$3,DULIEU!$W490,IF(LEFT(DULIEU!$W490&amp;DULIEU!$M490,LEN('CT131,331'!$M$3))='CT131,331'!$M$3,DULIEU!$V490)))</f>
        <v/>
      </c>
      <c r="H498" s="854" t="str">
        <f>IF(LEFT(DULIEU!$V490&amp;DULIEU!$M490,LEN('CT131,331'!$M$3))='CT131,331'!$M$3,DULIEU!$X490,"")</f>
        <v/>
      </c>
      <c r="I498" s="854" t="str">
        <f>IF(LEFT(DULIEU!$W490&amp;DULIEU!$M490,LEN('CT131,331'!$M$3))='CT131,331'!$M$3,DULIEU!$X490,"")</f>
        <v/>
      </c>
      <c r="J498" s="855">
        <f>MAX($J$13+SUBTOTAL(9,$H$15:H498)-SUBTOTAL(9,$I$15:I498)-$K$13,0)</f>
        <v>110001</v>
      </c>
      <c r="K498" s="855">
        <f>MAX($K$13+SUBTOTAL(9,$I$15:I498)-SUBTOTAL(9,$H$15:H498)-$J$13,0)</f>
        <v>0</v>
      </c>
      <c r="L498" s="846" t="str">
        <f t="shared" si="8"/>
        <v/>
      </c>
    </row>
    <row r="499" spans="2:12" hidden="1">
      <c r="B499" s="853" t="str">
        <f>IF(OR(LEFT(DULIEU!$V491&amp;DULIEU!$M491,LEN('CT131,331'!$M$3))='CT131,331'!$M$3,LEFT(DULIEU!$W491&amp;DULIEU!$M491,LEN('CT131,331'!$M$3))='CT131,331'!$M$3),DULIEU!D491,"")</f>
        <v/>
      </c>
      <c r="C499" s="853" t="str">
        <f>IF(OR(LEFT(DULIEU!$V491&amp;DULIEU!$M491,LEN('CT131,331'!$M$3))='CT131,331'!$M$3,LEFT(DULIEU!$W491&amp;DULIEU!$M491,LEN('CT131,331'!$M$3))='CT131,331'!$M$3),DULIEU!H491,"")</f>
        <v/>
      </c>
      <c r="D499" s="853" t="str">
        <f>IF(OR(LEFT(DULIEU!$V491&amp;DULIEU!$M491,LEN('CT131,331'!$M$3))='CT131,331'!$M$3,LEFT(DULIEU!$W491&amp;DULIEU!$M491,LEN('CT131,331'!$M$3))='CT131,331'!$M$3),DULIEU!J491,"")</f>
        <v/>
      </c>
      <c r="E499" s="853" t="str">
        <f>IF(OR(LEFT(DULIEU!$V491&amp;DULIEU!$M491,LEN('CT131,331'!$M$3))='CT131,331'!$M$3,LEFT(DULIEU!$W491&amp;DULIEU!$M491,LEN('CT131,331'!$M$3))='CT131,331'!$M$3),DULIEU!E491,"")</f>
        <v/>
      </c>
      <c r="F499" s="1179" t="str">
        <f>IF(OR(LEFT(DULIEU!$V491&amp;DULIEU!$M491,LEN('CT131,331'!$M$3))='CT131,331'!$M$3,LEFT(DULIEU!$W491&amp;DULIEU!$M491,LEN('CT131,331'!$M$3))='CT131,331'!$M$3),DULIEU!O491,"")</f>
        <v/>
      </c>
      <c r="G499" s="853" t="str">
        <f>IF(E499="","",IF(LEFT(DULIEU!$V491&amp;DULIEU!$M491,LEN('CT131,331'!$M$3))='CT131,331'!$M$3,DULIEU!$W491,IF(LEFT(DULIEU!$W491&amp;DULIEU!$M491,LEN('CT131,331'!$M$3))='CT131,331'!$M$3,DULIEU!$V491)))</f>
        <v/>
      </c>
      <c r="H499" s="854" t="str">
        <f>IF(LEFT(DULIEU!$V491&amp;DULIEU!$M491,LEN('CT131,331'!$M$3))='CT131,331'!$M$3,DULIEU!$X491,"")</f>
        <v/>
      </c>
      <c r="I499" s="854" t="str">
        <f>IF(LEFT(DULIEU!$W491&amp;DULIEU!$M491,LEN('CT131,331'!$M$3))='CT131,331'!$M$3,DULIEU!$X491,"")</f>
        <v/>
      </c>
      <c r="J499" s="855">
        <f>MAX($J$13+SUBTOTAL(9,$H$15:H499)-SUBTOTAL(9,$I$15:I499)-$K$13,0)</f>
        <v>110001</v>
      </c>
      <c r="K499" s="855">
        <f>MAX($K$13+SUBTOTAL(9,$I$15:I499)-SUBTOTAL(9,$H$15:H499)-$J$13,0)</f>
        <v>0</v>
      </c>
      <c r="L499" s="846" t="str">
        <f t="shared" si="8"/>
        <v/>
      </c>
    </row>
    <row r="500" spans="2:12">
      <c r="B500" s="841"/>
      <c r="C500" s="841"/>
      <c r="D500" s="842"/>
      <c r="E500" s="841"/>
      <c r="F500" s="843" t="s">
        <v>776</v>
      </c>
      <c r="G500" s="856"/>
      <c r="H500" s="845">
        <f>SUM(H15:H499)</f>
        <v>24310000</v>
      </c>
      <c r="I500" s="845">
        <f>SUM(I15:I499)</f>
        <v>24200000</v>
      </c>
      <c r="J500" s="857"/>
      <c r="K500" s="857"/>
      <c r="L500" s="858" t="s">
        <v>388</v>
      </c>
    </row>
    <row r="501" spans="2:12">
      <c r="B501" s="859"/>
      <c r="C501" s="859"/>
      <c r="D501" s="860"/>
      <c r="E501" s="859"/>
      <c r="F501" s="861" t="s">
        <v>342</v>
      </c>
      <c r="G501" s="862"/>
      <c r="H501" s="802">
        <f>MAX($J$13+$H$500-$K$13-$I$500,0)</f>
        <v>110001</v>
      </c>
      <c r="I501" s="802">
        <f>MAX(K13+I500-J13-H500,0)</f>
        <v>0</v>
      </c>
      <c r="J501" s="802">
        <f>MAX($J$13+$H$500-$I$500-$K$13,0)</f>
        <v>110001</v>
      </c>
      <c r="K501" s="802">
        <f>MAX($K$13+$I$500-$H$500-$J$13,0)</f>
        <v>0</v>
      </c>
      <c r="L501" s="863" t="s">
        <v>388</v>
      </c>
    </row>
    <row r="502" spans="2:12">
      <c r="B502" s="1171"/>
      <c r="C502" s="1171"/>
      <c r="D502" s="1171"/>
      <c r="E502" s="1171"/>
      <c r="F502" s="420"/>
      <c r="G502" s="1171"/>
      <c r="H502" s="864"/>
      <c r="I502" s="865"/>
      <c r="J502" s="865"/>
      <c r="K502" s="865"/>
      <c r="L502" s="783" t="s">
        <v>388</v>
      </c>
    </row>
    <row r="503" spans="2:12">
      <c r="B503" s="806" t="s">
        <v>364</v>
      </c>
      <c r="C503" s="686"/>
      <c r="D503" s="686"/>
      <c r="E503" s="686"/>
      <c r="F503" s="686"/>
      <c r="G503" s="827"/>
      <c r="H503" s="866"/>
      <c r="I503" s="866"/>
      <c r="J503" s="866"/>
      <c r="K503" s="866"/>
      <c r="L503" s="783" t="s">
        <v>388</v>
      </c>
    </row>
    <row r="504" spans="2:12">
      <c r="B504" s="806" t="s">
        <v>365</v>
      </c>
      <c r="C504" s="686"/>
      <c r="D504" s="686"/>
      <c r="E504" s="686"/>
      <c r="F504" s="686"/>
      <c r="G504" s="827"/>
      <c r="H504" s="866"/>
      <c r="I504" s="866"/>
      <c r="J504" s="866"/>
      <c r="K504" s="866"/>
      <c r="L504" s="783" t="s">
        <v>388</v>
      </c>
    </row>
    <row r="505" spans="2:12">
      <c r="B505" s="686"/>
      <c r="C505" s="686"/>
      <c r="D505" s="686"/>
      <c r="E505" s="686"/>
      <c r="F505" s="686"/>
      <c r="G505" s="827"/>
      <c r="H505" s="866"/>
      <c r="I505" s="1345" t="str">
        <f>TTDN!$B$16</f>
        <v>Hà Nội, ngày 31 tháng 12 năm 2015</v>
      </c>
      <c r="J505" s="1345"/>
      <c r="K505" s="1345"/>
      <c r="L505" s="783" t="s">
        <v>388</v>
      </c>
    </row>
    <row r="506" spans="2:12">
      <c r="B506" s="686"/>
      <c r="C506" s="686"/>
      <c r="D506" s="686"/>
      <c r="E506" s="686"/>
      <c r="F506" s="686"/>
      <c r="G506" s="827"/>
      <c r="H506" s="866"/>
      <c r="I506" s="866"/>
      <c r="J506" s="866"/>
      <c r="K506" s="869"/>
      <c r="L506" s="783" t="s">
        <v>388</v>
      </c>
    </row>
    <row r="507" spans="2:12">
      <c r="B507" s="686"/>
      <c r="C507" s="1298" t="s">
        <v>390</v>
      </c>
      <c r="D507" s="1298"/>
      <c r="E507" s="1298"/>
      <c r="F507" s="686"/>
      <c r="G507" s="1167" t="s">
        <v>345</v>
      </c>
      <c r="H507" s="869"/>
      <c r="I507" s="869"/>
      <c r="J507" s="1343" t="s">
        <v>367</v>
      </c>
      <c r="K507" s="1343"/>
      <c r="L507" s="783" t="s">
        <v>388</v>
      </c>
    </row>
    <row r="508" spans="2:12">
      <c r="B508" s="686"/>
      <c r="C508" s="1298" t="s">
        <v>344</v>
      </c>
      <c r="D508" s="1298"/>
      <c r="E508" s="1298"/>
      <c r="F508" s="686"/>
      <c r="G508" s="1167" t="s">
        <v>344</v>
      </c>
      <c r="H508" s="869"/>
      <c r="I508" s="869"/>
      <c r="J508" s="1343" t="s">
        <v>344</v>
      </c>
      <c r="K508" s="1343"/>
      <c r="L508" s="783" t="s">
        <v>388</v>
      </c>
    </row>
    <row r="509" spans="2:12">
      <c r="B509" s="686"/>
      <c r="C509" s="686"/>
      <c r="D509" s="686"/>
      <c r="E509" s="686"/>
      <c r="F509" s="686"/>
      <c r="G509" s="686"/>
      <c r="H509" s="867"/>
      <c r="I509" s="867"/>
      <c r="J509" s="686"/>
      <c r="K509" s="867"/>
      <c r="L509" s="783" t="s">
        <v>388</v>
      </c>
    </row>
    <row r="510" spans="2:12">
      <c r="B510" s="686"/>
      <c r="C510" s="686"/>
      <c r="D510" s="686"/>
      <c r="E510" s="686"/>
      <c r="F510" s="686"/>
      <c r="G510" s="686"/>
      <c r="H510" s="867"/>
      <c r="I510" s="867"/>
      <c r="J510" s="686"/>
      <c r="K510" s="867"/>
      <c r="L510" s="783" t="s">
        <v>388</v>
      </c>
    </row>
    <row r="511" spans="2:12">
      <c r="B511" s="686"/>
      <c r="C511" s="686"/>
      <c r="D511" s="686"/>
      <c r="E511" s="686"/>
      <c r="F511" s="686"/>
      <c r="G511" s="686"/>
      <c r="H511" s="867"/>
      <c r="I511" s="867"/>
      <c r="J511" s="686"/>
      <c r="K511" s="867"/>
      <c r="L511" s="783" t="s">
        <v>388</v>
      </c>
    </row>
    <row r="512" spans="2:12">
      <c r="B512" s="686"/>
      <c r="C512" s="686"/>
      <c r="D512" s="686"/>
      <c r="E512" s="686"/>
      <c r="F512" s="686"/>
      <c r="G512" s="686"/>
      <c r="H512" s="867"/>
      <c r="I512" s="867"/>
      <c r="J512" s="686"/>
      <c r="K512" s="867"/>
      <c r="L512" s="783" t="s">
        <v>388</v>
      </c>
    </row>
    <row r="513" spans="2:12">
      <c r="B513" s="686"/>
      <c r="C513" s="686"/>
      <c r="D513" s="686"/>
      <c r="E513" s="686"/>
      <c r="F513" s="686"/>
      <c r="G513" s="686"/>
      <c r="H513" s="867"/>
      <c r="I513" s="867"/>
      <c r="J513" s="686"/>
      <c r="K513" s="867"/>
      <c r="L513" s="783" t="s">
        <v>388</v>
      </c>
    </row>
    <row r="514" spans="2:12">
      <c r="B514" s="686"/>
      <c r="C514" s="1344" t="str">
        <f>TTDN!B13</f>
        <v>Sơn Tùng MTP</v>
      </c>
      <c r="D514" s="1344"/>
      <c r="E514" s="1344"/>
      <c r="F514" s="686"/>
      <c r="G514" s="1170" t="str">
        <f>TTDN!$B$12</f>
        <v>Đàm Vĩnh Hưng</v>
      </c>
      <c r="H514" s="867"/>
      <c r="I514" s="867"/>
      <c r="J514" s="1342" t="str">
        <f>TTDN!B11</f>
        <v>Đàm Văn Đức</v>
      </c>
      <c r="K514" s="1342"/>
      <c r="L514" s="783" t="s">
        <v>388</v>
      </c>
    </row>
  </sheetData>
  <autoFilter ref="B12:L514">
    <filterColumn colId="10">
      <customFilters>
        <customFilter operator="notEqual" val=" "/>
      </customFilters>
    </filterColumn>
  </autoFilter>
  <mergeCells count="20">
    <mergeCell ref="B8:J8"/>
    <mergeCell ref="B9:J9"/>
    <mergeCell ref="I4:K4"/>
    <mergeCell ref="I5:K5"/>
    <mergeCell ref="I6:K6"/>
    <mergeCell ref="B7:K7"/>
    <mergeCell ref="B10:B11"/>
    <mergeCell ref="C10:E10"/>
    <mergeCell ref="F10:F11"/>
    <mergeCell ref="G10:G11"/>
    <mergeCell ref="H10:I10"/>
    <mergeCell ref="C514:E514"/>
    <mergeCell ref="J514:K514"/>
    <mergeCell ref="I505:K505"/>
    <mergeCell ref="L10:L11"/>
    <mergeCell ref="C507:E507"/>
    <mergeCell ref="J507:K507"/>
    <mergeCell ref="C508:E508"/>
    <mergeCell ref="J508:K508"/>
    <mergeCell ref="J10:K10"/>
  </mergeCells>
  <conditionalFormatting sqref="B5">
    <cfRule type="expression" dxfId="35" priority="1" stopIfTrue="1">
      <formula>#REF!="x"</formula>
    </cfRule>
  </conditionalFormatting>
  <dataValidations count="1">
    <dataValidation type="list" allowBlank="1" showInputMessage="1" showErrorMessage="1" sqref="L4">
      <formula1>mkhncc</formula1>
    </dataValidation>
  </dataValidations>
  <printOptions horizontalCentered="1"/>
  <pageMargins left="0.70866141732283472" right="0.70866141732283472" top="0.74803149606299213" bottom="0.74803149606299213" header="0.31496062992125984" footer="0.31496062992125984"/>
  <pageSetup paperSize="9" orientation="landscape" verticalDpi="0"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filterMode="1">
    <tabColor rgb="FF92D050"/>
  </sheetPr>
  <dimension ref="A2:AN803"/>
  <sheetViews>
    <sheetView showGridLines="0" workbookViewId="0">
      <pane xSplit="11" ySplit="12" topLeftCell="L13" activePane="bottomRight" state="frozen"/>
      <selection pane="topRight" activeCell="K1" sqref="K1"/>
      <selection pane="bottomLeft" activeCell="A12" sqref="A12"/>
      <selection pane="bottomRight" activeCell="H3" sqref="H3"/>
    </sheetView>
  </sheetViews>
  <sheetFormatPr defaultColWidth="9" defaultRowHeight="15"/>
  <cols>
    <col min="1" max="1" width="7.5703125" style="345" customWidth="1"/>
    <col min="2" max="3" width="10.140625" style="871" customWidth="1"/>
    <col min="4" max="4" width="7.140625" style="871" customWidth="1"/>
    <col min="5" max="5" width="7.140625" style="872" customWidth="1"/>
    <col min="6" max="6" width="43.42578125" style="345" customWidth="1"/>
    <col min="7" max="7" width="9.5703125" style="345" customWidth="1"/>
    <col min="8" max="9" width="15.5703125" style="873" bestFit="1" customWidth="1"/>
    <col min="10" max="10" width="16.7109375" style="873" bestFit="1" customWidth="1"/>
    <col min="11" max="11" width="7" style="345" bestFit="1" customWidth="1"/>
    <col min="12" max="12" width="10.85546875" style="345" customWidth="1"/>
    <col min="13" max="13" width="10.140625" style="345" hidden="1" customWidth="1"/>
    <col min="14" max="14" width="10.5703125" style="345" customWidth="1"/>
    <col min="15" max="16384" width="9" style="345"/>
  </cols>
  <sheetData>
    <row r="2" spans="1:40">
      <c r="A2" s="776"/>
      <c r="B2" s="683"/>
      <c r="C2" s="683"/>
      <c r="D2" s="683"/>
      <c r="E2" s="874"/>
      <c r="F2" s="356"/>
      <c r="G2" s="356"/>
      <c r="H2" s="684"/>
      <c r="I2" s="684"/>
      <c r="J2" s="684"/>
      <c r="K2" s="356"/>
      <c r="L2" s="388"/>
      <c r="M2" s="356"/>
      <c r="N2" s="685"/>
      <c r="O2" s="388"/>
      <c r="P2" s="388"/>
      <c r="Q2" s="356"/>
      <c r="R2" s="356"/>
      <c r="S2" s="356"/>
      <c r="T2" s="356"/>
      <c r="U2" s="356"/>
      <c r="V2" s="356"/>
      <c r="W2" s="356"/>
      <c r="X2" s="356"/>
      <c r="Y2" s="356"/>
      <c r="Z2" s="356"/>
      <c r="AA2" s="356"/>
      <c r="AB2" s="356"/>
      <c r="AC2" s="356"/>
      <c r="AD2" s="356"/>
      <c r="AE2" s="356"/>
      <c r="AF2" s="356"/>
      <c r="AG2" s="356"/>
      <c r="AH2" s="356"/>
      <c r="AI2" s="356"/>
      <c r="AJ2" s="356"/>
      <c r="AK2" s="356"/>
      <c r="AL2" s="356"/>
      <c r="AM2" s="356"/>
      <c r="AN2" s="356"/>
    </row>
    <row r="3" spans="1:40">
      <c r="A3" s="776"/>
      <c r="B3" s="683"/>
      <c r="C3" s="683"/>
      <c r="D3" s="683"/>
      <c r="E3" s="874"/>
      <c r="F3" s="356"/>
      <c r="G3" s="356"/>
      <c r="H3" s="684"/>
      <c r="I3" s="684"/>
      <c r="J3" s="684"/>
      <c r="K3" s="356"/>
      <c r="M3" s="356"/>
      <c r="N3" s="685"/>
      <c r="O3" s="388"/>
      <c r="P3" s="388"/>
      <c r="Q3" s="356"/>
      <c r="R3" s="356"/>
      <c r="S3" s="356"/>
      <c r="T3" s="356"/>
      <c r="U3" s="356"/>
      <c r="V3" s="356"/>
      <c r="W3" s="356"/>
      <c r="X3" s="356"/>
      <c r="Y3" s="356"/>
      <c r="Z3" s="356"/>
      <c r="AA3" s="356"/>
      <c r="AB3" s="356"/>
      <c r="AC3" s="356"/>
      <c r="AD3" s="356"/>
      <c r="AE3" s="356"/>
      <c r="AF3" s="356"/>
      <c r="AG3" s="356"/>
      <c r="AH3" s="356"/>
      <c r="AI3" s="356"/>
      <c r="AJ3" s="356"/>
      <c r="AK3" s="356"/>
      <c r="AL3" s="356"/>
      <c r="AM3" s="356"/>
      <c r="AN3" s="356"/>
    </row>
    <row r="4" spans="1:40">
      <c r="A4" s="356"/>
      <c r="B4" s="274" t="str">
        <f>"Đơn vị: "&amp;TTDN!$B$6</f>
        <v>Đơn vị: Công ty TNHH mua nỗi buồn bán niềm vui</v>
      </c>
      <c r="C4" s="683"/>
      <c r="D4" s="683"/>
      <c r="E4" s="874"/>
      <c r="F4" s="356"/>
      <c r="G4" s="356"/>
      <c r="H4" s="684"/>
      <c r="I4" s="1266" t="s">
        <v>1448</v>
      </c>
      <c r="J4" s="1266"/>
      <c r="K4" s="1266"/>
      <c r="L4" s="388"/>
      <c r="M4" s="356"/>
      <c r="N4" s="388"/>
      <c r="O4" s="388"/>
      <c r="P4" s="388"/>
      <c r="Q4" s="356"/>
      <c r="R4" s="356"/>
      <c r="S4" s="356"/>
      <c r="T4" s="356"/>
      <c r="U4" s="356"/>
      <c r="V4" s="356"/>
      <c r="W4" s="356"/>
      <c r="X4" s="356"/>
      <c r="Y4" s="356"/>
      <c r="Z4" s="356"/>
      <c r="AA4" s="356"/>
      <c r="AB4" s="356"/>
      <c r="AC4" s="356"/>
      <c r="AD4" s="356"/>
      <c r="AE4" s="356"/>
      <c r="AF4" s="356"/>
      <c r="AG4" s="356"/>
      <c r="AH4" s="356"/>
      <c r="AI4" s="356"/>
      <c r="AJ4" s="356"/>
      <c r="AK4" s="356"/>
      <c r="AL4" s="356"/>
      <c r="AM4" s="356"/>
      <c r="AN4" s="356"/>
    </row>
    <row r="5" spans="1:40" ht="15" customHeight="1">
      <c r="A5" s="356"/>
      <c r="B5" s="274" t="str">
        <f>"Địa chỉ: "&amp;TTDN!$B$7</f>
        <v>Địa chỉ: Phây búc Nặng Thầm</v>
      </c>
      <c r="C5" s="683"/>
      <c r="D5" s="683"/>
      <c r="E5" s="874"/>
      <c r="F5" s="717" t="s">
        <v>1468</v>
      </c>
      <c r="G5" s="356"/>
      <c r="H5" s="684"/>
      <c r="I5" s="1267" t="s">
        <v>1105</v>
      </c>
      <c r="J5" s="1267"/>
      <c r="K5" s="1267"/>
      <c r="L5" s="388"/>
      <c r="M5" s="356"/>
      <c r="N5" s="687"/>
      <c r="O5" s="388"/>
      <c r="P5" s="388"/>
      <c r="Q5" s="356"/>
      <c r="R5" s="356"/>
      <c r="S5" s="356"/>
      <c r="T5" s="356"/>
      <c r="U5" s="356"/>
      <c r="V5" s="356"/>
      <c r="W5" s="356"/>
      <c r="X5" s="356"/>
      <c r="Y5" s="356"/>
      <c r="Z5" s="356"/>
      <c r="AA5" s="356"/>
      <c r="AB5" s="356"/>
      <c r="AC5" s="356"/>
      <c r="AD5" s="356"/>
      <c r="AE5" s="356"/>
      <c r="AF5" s="356"/>
      <c r="AG5" s="356"/>
      <c r="AH5" s="356"/>
      <c r="AI5" s="356"/>
      <c r="AJ5" s="356"/>
      <c r="AK5" s="356"/>
      <c r="AL5" s="356"/>
      <c r="AM5" s="356"/>
      <c r="AN5" s="356"/>
    </row>
    <row r="6" spans="1:40" ht="15" customHeight="1">
      <c r="A6" s="356"/>
      <c r="B6" s="875"/>
      <c r="C6" s="683"/>
      <c r="D6" s="683"/>
      <c r="E6" s="874"/>
      <c r="F6" s="356"/>
      <c r="G6" s="356"/>
      <c r="H6" s="684"/>
      <c r="I6" s="1267" t="s">
        <v>1106</v>
      </c>
      <c r="J6" s="1267"/>
      <c r="K6" s="1267"/>
      <c r="L6" s="388"/>
      <c r="M6" s="356"/>
      <c r="N6" s="876"/>
      <c r="O6" s="388"/>
      <c r="P6" s="388"/>
      <c r="Q6" s="356"/>
      <c r="R6" s="356"/>
      <c r="S6" s="356"/>
      <c r="T6" s="356"/>
      <c r="U6" s="356"/>
      <c r="V6" s="356"/>
      <c r="W6" s="356"/>
      <c r="X6" s="356"/>
      <c r="Y6" s="356"/>
      <c r="Z6" s="356"/>
      <c r="AA6" s="356"/>
      <c r="AB6" s="356"/>
      <c r="AC6" s="356"/>
      <c r="AD6" s="356"/>
      <c r="AE6" s="356"/>
      <c r="AF6" s="356"/>
      <c r="AG6" s="356"/>
      <c r="AH6" s="356"/>
      <c r="AI6" s="356"/>
      <c r="AJ6" s="356"/>
      <c r="AK6" s="356"/>
      <c r="AL6" s="356"/>
      <c r="AM6" s="356"/>
      <c r="AN6" s="356"/>
    </row>
    <row r="7" spans="1:40" ht="21">
      <c r="A7" s="356"/>
      <c r="B7" s="1285" t="s">
        <v>397</v>
      </c>
      <c r="C7" s="1285"/>
      <c r="D7" s="1285"/>
      <c r="E7" s="1353"/>
      <c r="F7" s="1285"/>
      <c r="G7" s="1285"/>
      <c r="H7" s="1285"/>
      <c r="I7" s="1285"/>
      <c r="J7" s="1285"/>
      <c r="K7" s="1285"/>
      <c r="L7" s="388"/>
      <c r="M7" s="356"/>
      <c r="N7" s="388"/>
      <c r="O7" s="388"/>
      <c r="P7" s="388"/>
      <c r="Q7" s="356"/>
      <c r="R7" s="356"/>
      <c r="S7" s="356"/>
      <c r="T7" s="356"/>
      <c r="U7" s="356"/>
      <c r="V7" s="356"/>
      <c r="W7" s="356"/>
      <c r="X7" s="356"/>
      <c r="Y7" s="356"/>
      <c r="Z7" s="356"/>
      <c r="AA7" s="356"/>
      <c r="AB7" s="356"/>
      <c r="AC7" s="356"/>
      <c r="AD7" s="356"/>
      <c r="AE7" s="356"/>
      <c r="AF7" s="356"/>
      <c r="AG7" s="356"/>
      <c r="AH7" s="356"/>
      <c r="AI7" s="356"/>
      <c r="AJ7" s="356"/>
      <c r="AK7" s="356"/>
      <c r="AL7" s="356"/>
      <c r="AM7" s="356"/>
      <c r="AN7" s="356"/>
    </row>
    <row r="8" spans="1:40">
      <c r="A8" s="356"/>
      <c r="B8" s="716"/>
      <c r="C8" s="716"/>
      <c r="D8" s="716"/>
      <c r="E8" s="877"/>
      <c r="F8" s="683" t="s">
        <v>1449</v>
      </c>
      <c r="G8" s="878" t="s">
        <v>38</v>
      </c>
      <c r="H8" s="716"/>
      <c r="I8" s="716"/>
      <c r="J8" s="716"/>
      <c r="K8" s="716"/>
      <c r="L8" s="388"/>
      <c r="M8" s="356"/>
      <c r="N8" s="388"/>
      <c r="O8" s="388"/>
      <c r="P8" s="388"/>
      <c r="Q8" s="356"/>
      <c r="R8" s="356"/>
      <c r="S8" s="356"/>
      <c r="T8" s="356"/>
      <c r="U8" s="356"/>
      <c r="V8" s="356"/>
      <c r="W8" s="356"/>
      <c r="X8" s="356"/>
      <c r="Y8" s="356"/>
      <c r="Z8" s="356"/>
      <c r="AA8" s="356"/>
      <c r="AB8" s="356"/>
      <c r="AC8" s="356"/>
      <c r="AD8" s="356"/>
      <c r="AE8" s="356"/>
      <c r="AF8" s="356"/>
      <c r="AG8" s="356"/>
      <c r="AH8" s="356"/>
      <c r="AI8" s="356"/>
      <c r="AJ8" s="356"/>
      <c r="AK8" s="356"/>
      <c r="AL8" s="356"/>
      <c r="AM8" s="356"/>
      <c r="AN8" s="356"/>
    </row>
    <row r="9" spans="1:40">
      <c r="A9" s="356"/>
      <c r="B9" s="1291" t="s">
        <v>630</v>
      </c>
      <c r="C9" s="1291"/>
      <c r="D9" s="1291"/>
      <c r="E9" s="1354"/>
      <c r="F9" s="1291"/>
      <c r="G9" s="1291"/>
      <c r="H9" s="1291"/>
      <c r="I9" s="1291"/>
      <c r="J9" s="1291"/>
      <c r="K9" s="1291"/>
      <c r="L9" s="356"/>
      <c r="M9" s="356"/>
      <c r="N9" s="356"/>
      <c r="O9" s="356"/>
      <c r="P9" s="356"/>
      <c r="Q9" s="356"/>
      <c r="R9" s="356"/>
      <c r="S9" s="356"/>
      <c r="T9" s="356"/>
      <c r="U9" s="356"/>
      <c r="V9" s="356"/>
      <c r="W9" s="356"/>
      <c r="X9" s="356"/>
      <c r="Y9" s="356"/>
      <c r="Z9" s="356"/>
      <c r="AA9" s="356"/>
      <c r="AB9" s="356"/>
      <c r="AC9" s="356"/>
      <c r="AD9" s="356"/>
      <c r="AE9" s="356"/>
      <c r="AF9" s="356"/>
      <c r="AG9" s="356"/>
      <c r="AH9" s="356"/>
      <c r="AI9" s="356"/>
      <c r="AJ9" s="356"/>
      <c r="AK9" s="356"/>
      <c r="AL9" s="356"/>
      <c r="AM9" s="356"/>
      <c r="AN9" s="356"/>
    </row>
    <row r="10" spans="1:40" ht="7.5" customHeight="1">
      <c r="A10" s="356"/>
      <c r="B10" s="642"/>
      <c r="C10" s="642"/>
      <c r="D10" s="642"/>
      <c r="E10" s="879"/>
      <c r="F10" s="388"/>
      <c r="G10" s="388"/>
      <c r="H10" s="880"/>
      <c r="I10" s="880"/>
      <c r="J10" s="880"/>
      <c r="K10" s="388"/>
      <c r="L10" s="388"/>
      <c r="M10" s="388"/>
      <c r="N10" s="356"/>
      <c r="O10" s="356"/>
      <c r="P10" s="356"/>
      <c r="Q10" s="356"/>
      <c r="R10" s="356"/>
      <c r="S10" s="356"/>
      <c r="T10" s="356"/>
      <c r="U10" s="356"/>
      <c r="V10" s="356"/>
      <c r="W10" s="356"/>
      <c r="X10" s="356"/>
      <c r="Y10" s="356"/>
      <c r="Z10" s="356"/>
      <c r="AA10" s="356"/>
      <c r="AB10" s="356"/>
      <c r="AC10" s="356"/>
      <c r="AD10" s="356"/>
      <c r="AE10" s="356"/>
      <c r="AF10" s="356"/>
      <c r="AG10" s="356"/>
      <c r="AH10" s="356"/>
      <c r="AI10" s="356"/>
      <c r="AJ10" s="356"/>
      <c r="AK10" s="356"/>
      <c r="AL10" s="356"/>
      <c r="AM10" s="356"/>
      <c r="AN10" s="356"/>
    </row>
    <row r="11" spans="1:40" s="421" customFormat="1" ht="23.25" customHeight="1">
      <c r="A11" s="420"/>
      <c r="B11" s="1347" t="s">
        <v>386</v>
      </c>
      <c r="C11" s="1347" t="s">
        <v>391</v>
      </c>
      <c r="D11" s="1356" t="s">
        <v>392</v>
      </c>
      <c r="E11" s="1357"/>
      <c r="F11" s="1347" t="s">
        <v>19</v>
      </c>
      <c r="G11" s="881" t="s">
        <v>726</v>
      </c>
      <c r="H11" s="1349" t="s">
        <v>380</v>
      </c>
      <c r="I11" s="1350"/>
      <c r="J11" s="1351"/>
      <c r="K11" s="1347" t="s">
        <v>14</v>
      </c>
      <c r="L11" s="1347" t="s">
        <v>607</v>
      </c>
      <c r="M11" s="882"/>
      <c r="N11" s="883"/>
      <c r="O11" s="420"/>
      <c r="P11" s="420"/>
      <c r="Q11" s="420"/>
      <c r="R11" s="420"/>
      <c r="S11" s="420"/>
      <c r="T11" s="420"/>
      <c r="U11" s="420"/>
      <c r="V11" s="420"/>
      <c r="W11" s="420"/>
      <c r="X11" s="420"/>
      <c r="Y11" s="420"/>
      <c r="Z11" s="420"/>
      <c r="AA11" s="420"/>
      <c r="AB11" s="420"/>
      <c r="AC11" s="420"/>
      <c r="AD11" s="420"/>
      <c r="AE11" s="420"/>
      <c r="AF11" s="420"/>
      <c r="AG11" s="420"/>
      <c r="AH11" s="420"/>
      <c r="AI11" s="420"/>
      <c r="AJ11" s="420"/>
      <c r="AK11" s="420"/>
      <c r="AL11" s="420"/>
      <c r="AM11" s="420"/>
      <c r="AN11" s="420"/>
    </row>
    <row r="12" spans="1:40" s="421" customFormat="1">
      <c r="A12" s="420"/>
      <c r="B12" s="1348"/>
      <c r="C12" s="1348"/>
      <c r="D12" s="884" t="s">
        <v>393</v>
      </c>
      <c r="E12" s="885" t="s">
        <v>394</v>
      </c>
      <c r="F12" s="1348"/>
      <c r="G12" s="886"/>
      <c r="H12" s="887" t="s">
        <v>393</v>
      </c>
      <c r="I12" s="887" t="s">
        <v>394</v>
      </c>
      <c r="J12" s="928" t="s">
        <v>395</v>
      </c>
      <c r="K12" s="1348"/>
      <c r="L12" s="1348"/>
      <c r="M12" s="882"/>
      <c r="N12" s="888"/>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row>
    <row r="13" spans="1:40" s="421" customFormat="1">
      <c r="A13" s="420"/>
      <c r="B13" s="884" t="s">
        <v>381</v>
      </c>
      <c r="C13" s="884" t="s">
        <v>382</v>
      </c>
      <c r="D13" s="884" t="s">
        <v>383</v>
      </c>
      <c r="E13" s="885" t="s">
        <v>384</v>
      </c>
      <c r="F13" s="884" t="s">
        <v>385</v>
      </c>
      <c r="G13" s="889" t="s">
        <v>609</v>
      </c>
      <c r="H13" s="890">
        <v>1</v>
      </c>
      <c r="I13" s="890">
        <v>2</v>
      </c>
      <c r="J13" s="890">
        <v>3</v>
      </c>
      <c r="K13" s="884" t="s">
        <v>396</v>
      </c>
      <c r="L13" s="884"/>
      <c r="M13" s="882"/>
      <c r="N13" s="888"/>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row>
    <row r="14" spans="1:40" s="421" customFormat="1" ht="15" customHeight="1">
      <c r="A14" s="420"/>
      <c r="B14" s="931"/>
      <c r="C14" s="931"/>
      <c r="D14" s="931"/>
      <c r="E14" s="932"/>
      <c r="F14" s="933" t="s">
        <v>340</v>
      </c>
      <c r="G14" s="934"/>
      <c r="H14" s="935"/>
      <c r="I14" s="935"/>
      <c r="J14" s="936">
        <f>VLOOKUP(G8,vtk,3,0)</f>
        <v>0</v>
      </c>
      <c r="K14" s="937"/>
      <c r="L14" s="892" t="str">
        <f>IF(F14="","","x")</f>
        <v>x</v>
      </c>
      <c r="M14" s="893"/>
      <c r="N14" s="888"/>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row>
    <row r="15" spans="1:40" s="421" customFormat="1" ht="15" hidden="1" customHeight="1">
      <c r="A15" s="420"/>
      <c r="B15" s="894"/>
      <c r="C15" s="894"/>
      <c r="D15" s="894"/>
      <c r="E15" s="895"/>
      <c r="F15" s="891" t="s">
        <v>341</v>
      </c>
      <c r="G15" s="891"/>
      <c r="H15" s="896"/>
      <c r="I15" s="896"/>
      <c r="J15" s="897"/>
      <c r="K15" s="898"/>
      <c r="L15" s="899"/>
      <c r="M15" s="893"/>
      <c r="N15" s="888"/>
      <c r="O15" s="420"/>
      <c r="P15" s="420"/>
      <c r="Q15" s="420"/>
      <c r="R15" s="420"/>
      <c r="S15" s="420"/>
      <c r="T15" s="420"/>
      <c r="U15" s="420"/>
      <c r="V15" s="420"/>
      <c r="W15" s="420"/>
      <c r="X15" s="420"/>
      <c r="Y15" s="420"/>
      <c r="Z15" s="420"/>
      <c r="AA15" s="420"/>
      <c r="AB15" s="420"/>
      <c r="AC15" s="420"/>
      <c r="AD15" s="420"/>
      <c r="AE15" s="420"/>
      <c r="AF15" s="420"/>
      <c r="AG15" s="420"/>
      <c r="AH15" s="420"/>
      <c r="AI15" s="420"/>
      <c r="AJ15" s="420"/>
      <c r="AK15" s="420"/>
      <c r="AL15" s="420"/>
      <c r="AM15" s="420"/>
      <c r="AN15" s="420"/>
    </row>
    <row r="16" spans="1:40" s="421" customFormat="1" ht="15" customHeight="1">
      <c r="A16" s="420"/>
      <c r="B16" s="900" t="str">
        <f>IF(OR(LEFT(DULIEU!V7,4)=$G$8,LEFT(DULIEU!W7,4)=$G$8),DULIEU!D7,"")</f>
        <v>02/01/2015</v>
      </c>
      <c r="C16" s="900" t="str">
        <f>IF(OR(LEFT(DULIEU!V7,4)=$G$8,LEFT(DULIEU!W7,4)=$G$8),DULIEU!E7,"")</f>
        <v>12/11/2014</v>
      </c>
      <c r="D16" s="900" t="str">
        <f>IF(LEFT(DULIEU!V7,4)=$G$8,DULIEU!H7,"")</f>
        <v>PC001</v>
      </c>
      <c r="E16" s="901" t="str">
        <f>IF(LEFT(DULIEU!W7,4)=$G$8,DULIEU!H7,"")</f>
        <v/>
      </c>
      <c r="F16" s="929" t="str">
        <f>IF(OR(LEFT(DULIEU!V7,4)=$G$8,LEFT(DULIEU!W7,4)=$G$8),DULIEU!O7,"")</f>
        <v>Góp vốn kinh doanh</v>
      </c>
      <c r="G16" s="930" t="str">
        <f>IF(LEFT(DULIEU!V7,4)=$G$8,DULIEU!W7,IF(LEFT(DULIEU!W7,4)=$G$8,DULIEU!V7,""))</f>
        <v>4111</v>
      </c>
      <c r="H16" s="902">
        <f>IF(LEFT(DULIEU!V7,4)=$G$8,DULIEU!X7,0)</f>
        <v>2000000000</v>
      </c>
      <c r="I16" s="902">
        <f>IF(LEFT(DULIEU!W7,4)=$G$8,DULIEU!X7,0)</f>
        <v>0</v>
      </c>
      <c r="J16" s="902">
        <f>IF(SUM(H16:I16)=0,0,$J$14+SUM($H$16:H16)-SUM($I$16:I16))</f>
        <v>2000000000</v>
      </c>
      <c r="K16" s="903"/>
      <c r="L16" s="904" t="str">
        <f>IF(B16&lt;&gt;"","x","")</f>
        <v>x</v>
      </c>
      <c r="M16" s="893"/>
      <c r="N16" s="888"/>
      <c r="O16" s="420"/>
      <c r="P16" s="420"/>
      <c r="Q16" s="420"/>
      <c r="R16" s="420"/>
      <c r="S16" s="420"/>
      <c r="T16" s="420"/>
      <c r="U16" s="420"/>
      <c r="V16" s="420"/>
      <c r="W16" s="420"/>
      <c r="X16" s="420"/>
      <c r="Y16" s="420"/>
      <c r="Z16" s="420"/>
      <c r="AA16" s="420"/>
      <c r="AB16" s="420"/>
      <c r="AC16" s="420"/>
      <c r="AD16" s="420"/>
      <c r="AE16" s="420"/>
      <c r="AF16" s="420"/>
      <c r="AG16" s="420"/>
      <c r="AH16" s="420"/>
      <c r="AI16" s="420"/>
      <c r="AJ16" s="420"/>
      <c r="AK16" s="420"/>
      <c r="AL16" s="420"/>
      <c r="AM16" s="420"/>
      <c r="AN16" s="420"/>
    </row>
    <row r="17" spans="1:40" s="421" customFormat="1" ht="25.5">
      <c r="A17" s="420"/>
      <c r="B17" s="900" t="str">
        <f>IF(OR(LEFT(DULIEU!V8,4)=$G$8,LEFT(DULIEU!W8,4)=$G$8),DULIEU!D8,"")</f>
        <v>02/01/2015</v>
      </c>
      <c r="C17" s="900" t="str">
        <f>IF(OR(LEFT(DULIEU!V8,4)=$G$8,LEFT(DULIEU!W8,4)=$G$8),DULIEU!E8,"")</f>
        <v>02/01/2015</v>
      </c>
      <c r="D17" s="900" t="str">
        <f>IF(LEFT(DULIEU!V8,4)=$G$8,DULIEU!H8,"")</f>
        <v/>
      </c>
      <c r="E17" s="901" t="str">
        <f>IF(LEFT(DULIEU!W8,4)=$G$8,DULIEU!H8,"")</f>
        <v>BH001</v>
      </c>
      <c r="F17" s="929" t="str">
        <f>IF(OR(LEFT(DULIEU!V8,4)=$G$8,LEFT(DULIEU!W8,4)=$G$8),DULIEU!O8,"")</f>
        <v>Thưởng ngày tết dương lịch</v>
      </c>
      <c r="G17" s="930" t="str">
        <f>IF(LEFT(DULIEU!V8,4)=$G$8,DULIEU!W8,IF(LEFT(DULIEU!W8,4)=$G$8,DULIEU!V8,""))</f>
        <v>64228</v>
      </c>
      <c r="H17" s="902">
        <f>IF(LEFT(DULIEU!V8,4)=$G$8,DULIEU!X8,0)</f>
        <v>0</v>
      </c>
      <c r="I17" s="902">
        <f>IF(LEFT(DULIEU!W8,4)=$G$8,DULIEU!X8,0)</f>
        <v>4000000</v>
      </c>
      <c r="J17" s="902">
        <f>IF(SUM(H17:I17)=0,0,$J$14+SUM($H$16:H17)-SUM($I$16:I17))</f>
        <v>1996000000</v>
      </c>
      <c r="K17" s="903"/>
      <c r="L17" s="904" t="str">
        <f t="shared" ref="L17:L80" si="0">IF(B17&lt;&gt;"","x","")</f>
        <v>x</v>
      </c>
      <c r="M17" s="893"/>
      <c r="N17" s="888"/>
      <c r="O17" s="420"/>
      <c r="P17" s="420"/>
      <c r="Q17" s="420"/>
      <c r="R17" s="420"/>
      <c r="S17" s="420"/>
      <c r="T17" s="420"/>
      <c r="U17" s="420"/>
      <c r="V17" s="420"/>
      <c r="W17" s="420"/>
      <c r="X17" s="420"/>
      <c r="Y17" s="420"/>
      <c r="Z17" s="420"/>
      <c r="AA17" s="420"/>
      <c r="AB17" s="420"/>
      <c r="AC17" s="420"/>
      <c r="AD17" s="420"/>
      <c r="AE17" s="420"/>
      <c r="AF17" s="420"/>
      <c r="AG17" s="420"/>
      <c r="AH17" s="420"/>
      <c r="AI17" s="420"/>
      <c r="AJ17" s="420"/>
      <c r="AK17" s="420"/>
      <c r="AL17" s="420"/>
      <c r="AM17" s="420"/>
      <c r="AN17" s="420"/>
    </row>
    <row r="18" spans="1:40" s="421" customFormat="1" ht="12.75" hidden="1">
      <c r="A18" s="420"/>
      <c r="B18" s="900" t="str">
        <f>IF(OR(LEFT(DULIEU!V9,4)=$G$8,LEFT(DULIEU!W9,4)=$G$8),DULIEU!D9,"")</f>
        <v/>
      </c>
      <c r="C18" s="900" t="str">
        <f>IF(OR(LEFT(DULIEU!V9,4)=$G$8,LEFT(DULIEU!W9,4)=$G$8),DULIEU!E9,"")</f>
        <v/>
      </c>
      <c r="D18" s="900" t="str">
        <f>IF(LEFT(DULIEU!V9,4)=$G$8,DULIEU!H9,"")</f>
        <v/>
      </c>
      <c r="E18" s="901" t="str">
        <f>IF(LEFT(DULIEU!W9,4)=$G$8,DULIEU!H9,"")</f>
        <v/>
      </c>
      <c r="F18" s="929" t="str">
        <f>IF(OR(LEFT(DULIEU!V9,4)=$G$8,LEFT(DULIEU!W9,4)=$G$8),DULIEU!O9,"")</f>
        <v/>
      </c>
      <c r="G18" s="930" t="str">
        <f>IF(LEFT(DULIEU!V9,4)=$G$8,DULIEU!W9,IF(LEFT(DULIEU!W9,4)=$G$8,DULIEU!V9,""))</f>
        <v/>
      </c>
      <c r="H18" s="902">
        <f>IF(LEFT(DULIEU!V9,4)=$G$8,DULIEU!X9,0)</f>
        <v>0</v>
      </c>
      <c r="I18" s="902">
        <f>IF(LEFT(DULIEU!W9,4)=$G$8,DULIEU!X9,0)</f>
        <v>0</v>
      </c>
      <c r="J18" s="902">
        <f>IF(SUM(H18:I18)=0,0,$J$14+SUM($H$16:H18)-SUM($I$16:I18))</f>
        <v>0</v>
      </c>
      <c r="K18" s="903"/>
      <c r="L18" s="904" t="str">
        <f t="shared" si="0"/>
        <v/>
      </c>
      <c r="M18" s="893"/>
      <c r="N18" s="888"/>
      <c r="O18" s="420"/>
      <c r="P18" s="420"/>
      <c r="Q18" s="420"/>
      <c r="R18" s="420"/>
      <c r="S18" s="420"/>
      <c r="T18" s="420"/>
      <c r="U18" s="420"/>
      <c r="V18" s="420"/>
      <c r="W18" s="420"/>
      <c r="X18" s="420"/>
      <c r="Y18" s="420"/>
      <c r="Z18" s="420"/>
      <c r="AA18" s="420"/>
      <c r="AB18" s="420"/>
      <c r="AC18" s="420"/>
      <c r="AD18" s="420"/>
      <c r="AE18" s="420"/>
      <c r="AF18" s="420"/>
      <c r="AG18" s="420"/>
      <c r="AH18" s="420"/>
      <c r="AI18" s="420"/>
      <c r="AJ18" s="420"/>
      <c r="AK18" s="420"/>
      <c r="AL18" s="420"/>
      <c r="AM18" s="420"/>
      <c r="AN18" s="420"/>
    </row>
    <row r="19" spans="1:40" hidden="1">
      <c r="A19" s="356"/>
      <c r="B19" s="900" t="str">
        <f>IF(OR(LEFT(DULIEU!V10,4)=$G$8,LEFT(DULIEU!W10,4)=$G$8),DULIEU!D10,"")</f>
        <v/>
      </c>
      <c r="C19" s="900" t="str">
        <f>IF(OR(LEFT(DULIEU!V10,4)=$G$8,LEFT(DULIEU!W10,4)=$G$8),DULIEU!E10,"")</f>
        <v/>
      </c>
      <c r="D19" s="900" t="str">
        <f>IF(LEFT(DULIEU!V10,4)=$G$8,DULIEU!H10,"")</f>
        <v/>
      </c>
      <c r="E19" s="901" t="str">
        <f>IF(LEFT(DULIEU!W10,4)=$G$8,DULIEU!H10,"")</f>
        <v/>
      </c>
      <c r="F19" s="929" t="str">
        <f>IF(OR(LEFT(DULIEU!V10,4)=$G$8,LEFT(DULIEU!W10,4)=$G$8),DULIEU!O10,"")</f>
        <v/>
      </c>
      <c r="G19" s="930" t="str">
        <f>IF(LEFT(DULIEU!V10,4)=$G$8,DULIEU!W10,IF(LEFT(DULIEU!W10,4)=$G$8,DULIEU!V10,""))</f>
        <v/>
      </c>
      <c r="H19" s="902">
        <f>IF(LEFT(DULIEU!V10,4)=$G$8,DULIEU!X10,0)</f>
        <v>0</v>
      </c>
      <c r="I19" s="902">
        <f>IF(LEFT(DULIEU!W10,4)=$G$8,DULIEU!X10,0)</f>
        <v>0</v>
      </c>
      <c r="J19" s="902">
        <f>IF(SUM(H19:I19)=0,0,$J$14+SUM($H$16:H19)-SUM($I$16:I19))</f>
        <v>0</v>
      </c>
      <c r="K19" s="903"/>
      <c r="L19" s="904" t="str">
        <f t="shared" si="0"/>
        <v/>
      </c>
      <c r="M19" s="893"/>
      <c r="N19" s="717"/>
      <c r="O19" s="356"/>
      <c r="P19" s="356"/>
      <c r="Q19" s="356"/>
      <c r="R19" s="356"/>
      <c r="S19" s="356"/>
      <c r="T19" s="356"/>
      <c r="U19" s="356"/>
      <c r="V19" s="356"/>
      <c r="W19" s="356"/>
      <c r="X19" s="356"/>
      <c r="Y19" s="356"/>
      <c r="Z19" s="356"/>
      <c r="AA19" s="356"/>
      <c r="AB19" s="356"/>
      <c r="AC19" s="356"/>
      <c r="AD19" s="356"/>
      <c r="AE19" s="356"/>
      <c r="AF19" s="356"/>
      <c r="AG19" s="356"/>
      <c r="AH19" s="356"/>
      <c r="AI19" s="356"/>
      <c r="AJ19" s="356"/>
      <c r="AK19" s="356"/>
      <c r="AL19" s="356"/>
      <c r="AM19" s="356"/>
      <c r="AN19" s="356"/>
    </row>
    <row r="20" spans="1:40" ht="26.25">
      <c r="A20" s="356"/>
      <c r="B20" s="900" t="str">
        <f>IF(OR(LEFT(DULIEU!V11,4)=$G$8,LEFT(DULIEU!W11,4)=$G$8),DULIEU!D11,"")</f>
        <v>13/01/2015</v>
      </c>
      <c r="C20" s="900" t="str">
        <f>IF(OR(LEFT(DULIEU!V11,4)=$G$8,LEFT(DULIEU!W11,4)=$G$8),DULIEU!E11,"")</f>
        <v>13/01/2015</v>
      </c>
      <c r="D20" s="900" t="str">
        <f>IF(LEFT(DULIEU!V11,4)=$G$8,DULIEU!H11,"")</f>
        <v/>
      </c>
      <c r="E20" s="901" t="str">
        <f>IF(LEFT(DULIEU!W11,4)=$G$8,DULIEU!H11,"")</f>
        <v>PC003</v>
      </c>
      <c r="F20" s="929" t="str">
        <f>IF(OR(LEFT(DULIEU!V11,4)=$G$8,LEFT(DULIEU!W11,4)=$G$8),DULIEU!O11,"")</f>
        <v>Nộp thuế môn bài năm 2014 và năm 2015</v>
      </c>
      <c r="G20" s="930" t="str">
        <f>IF(LEFT(DULIEU!V11,4)=$G$8,DULIEU!W11,IF(LEFT(DULIEU!W11,4)=$G$8,DULIEU!V11,""))</f>
        <v>33382</v>
      </c>
      <c r="H20" s="902">
        <f>IF(LEFT(DULIEU!V11,4)=$G$8,DULIEU!X11,0)</f>
        <v>0</v>
      </c>
      <c r="I20" s="902">
        <f>IF(LEFT(DULIEU!W11,4)=$G$8,DULIEU!X11,0)</f>
        <v>2250000</v>
      </c>
      <c r="J20" s="902">
        <f>IF(SUM(H20:I20)=0,0,$J$14+SUM($H$16:H20)-SUM($I$16:I20))</f>
        <v>1993750000</v>
      </c>
      <c r="K20" s="903"/>
      <c r="L20" s="904" t="str">
        <f t="shared" si="0"/>
        <v>x</v>
      </c>
      <c r="M20" s="893"/>
      <c r="N20" s="717"/>
      <c r="O20" s="356"/>
      <c r="P20" s="356"/>
      <c r="Q20" s="356"/>
      <c r="R20" s="356"/>
      <c r="S20" s="356"/>
      <c r="T20" s="356"/>
      <c r="U20" s="356"/>
      <c r="V20" s="356"/>
      <c r="W20" s="356"/>
      <c r="X20" s="356"/>
      <c r="Y20" s="356"/>
      <c r="Z20" s="356"/>
      <c r="AA20" s="356"/>
      <c r="AB20" s="356"/>
      <c r="AC20" s="356"/>
      <c r="AD20" s="356"/>
      <c r="AE20" s="356"/>
      <c r="AF20" s="356"/>
      <c r="AG20" s="356"/>
      <c r="AH20" s="356"/>
      <c r="AI20" s="356"/>
      <c r="AJ20" s="356"/>
      <c r="AK20" s="356"/>
      <c r="AL20" s="356"/>
      <c r="AM20" s="356"/>
      <c r="AN20" s="356"/>
    </row>
    <row r="21" spans="1:40" s="421" customFormat="1" ht="12.75" hidden="1">
      <c r="A21" s="420"/>
      <c r="B21" s="900" t="str">
        <f>IF(OR(LEFT(DULIEU!V12,4)=$G$8,LEFT(DULIEU!W12,4)=$G$8),DULIEU!D12,"")</f>
        <v/>
      </c>
      <c r="C21" s="900" t="str">
        <f>IF(OR(LEFT(DULIEU!V12,4)=$G$8,LEFT(DULIEU!W12,4)=$G$8),DULIEU!E12,"")</f>
        <v/>
      </c>
      <c r="D21" s="900" t="str">
        <f>IF(LEFT(DULIEU!V12,4)=$G$8,DULIEU!H12,"")</f>
        <v/>
      </c>
      <c r="E21" s="901" t="str">
        <f>IF(LEFT(DULIEU!W12,4)=$G$8,DULIEU!H12,"")</f>
        <v/>
      </c>
      <c r="F21" s="929" t="str">
        <f>IF(OR(LEFT(DULIEU!V12,4)=$G$8,LEFT(DULIEU!W12,4)=$G$8),DULIEU!O12,"")</f>
        <v/>
      </c>
      <c r="G21" s="930" t="str">
        <f>IF(LEFT(DULIEU!V12,4)=$G$8,DULIEU!W12,IF(LEFT(DULIEU!W12,4)=$G$8,DULIEU!V12,""))</f>
        <v/>
      </c>
      <c r="H21" s="902">
        <f>IF(LEFT(DULIEU!V12,4)=$G$8,DULIEU!X12,0)</f>
        <v>0</v>
      </c>
      <c r="I21" s="902">
        <f>IF(LEFT(DULIEU!W12,4)=$G$8,DULIEU!X12,0)</f>
        <v>0</v>
      </c>
      <c r="J21" s="902">
        <f>IF(SUM(H21:I21)=0,0,$J$14+SUM($H$16:H21)-SUM($I$16:I21))</f>
        <v>0</v>
      </c>
      <c r="K21" s="903"/>
      <c r="L21" s="904" t="str">
        <f t="shared" si="0"/>
        <v/>
      </c>
      <c r="M21" s="893"/>
      <c r="N21" s="888"/>
      <c r="O21" s="420"/>
      <c r="P21" s="420"/>
      <c r="Q21" s="420"/>
      <c r="R21" s="420"/>
      <c r="S21" s="420"/>
      <c r="T21" s="420"/>
      <c r="U21" s="420"/>
      <c r="V21" s="420"/>
      <c r="W21" s="420"/>
      <c r="X21" s="420"/>
      <c r="Y21" s="420"/>
      <c r="Z21" s="420"/>
      <c r="AA21" s="420"/>
      <c r="AB21" s="420"/>
      <c r="AC21" s="420"/>
      <c r="AD21" s="420"/>
      <c r="AE21" s="420"/>
      <c r="AF21" s="420"/>
      <c r="AG21" s="420"/>
      <c r="AH21" s="420"/>
      <c r="AI21" s="420"/>
      <c r="AJ21" s="420"/>
      <c r="AK21" s="420"/>
      <c r="AL21" s="420"/>
      <c r="AM21" s="420"/>
      <c r="AN21" s="420"/>
    </row>
    <row r="22" spans="1:40" ht="26.25">
      <c r="A22" s="356"/>
      <c r="B22" s="900" t="str">
        <f>IF(OR(LEFT(DULIEU!V13,4)=$G$8,LEFT(DULIEU!W13,4)=$G$8),DULIEU!D13,"")</f>
        <v>31/01/2015</v>
      </c>
      <c r="C22" s="900" t="str">
        <f>IF(OR(LEFT(DULIEU!V13,4)=$G$8,LEFT(DULIEU!W13,4)=$G$8),DULIEU!E13,"")</f>
        <v>31/01/2015</v>
      </c>
      <c r="D22" s="900" t="str">
        <f>IF(LEFT(DULIEU!V13,4)=$G$8,DULIEU!H13,"")</f>
        <v/>
      </c>
      <c r="E22" s="901" t="str">
        <f>IF(LEFT(DULIEU!W13,4)=$G$8,DULIEU!H13,"")</f>
        <v>PC004</v>
      </c>
      <c r="F22" s="929" t="str">
        <f>IF(OR(LEFT(DULIEU!V13,4)=$G$8,LEFT(DULIEU!W13,4)=$G$8),DULIEU!O13,"")</f>
        <v>Thanh toán lương tháng 01/2015</v>
      </c>
      <c r="G22" s="930" t="str">
        <f>IF(LEFT(DULIEU!V13,4)=$G$8,DULIEU!W13,IF(LEFT(DULIEU!W13,4)=$G$8,DULIEU!V13,""))</f>
        <v>334</v>
      </c>
      <c r="H22" s="902">
        <f>IF(LEFT(DULIEU!V13,4)=$G$8,DULIEU!X13,0)</f>
        <v>0</v>
      </c>
      <c r="I22" s="902">
        <f>IF(LEFT(DULIEU!W13,4)=$G$8,DULIEU!X13,0)</f>
        <v>8404000</v>
      </c>
      <c r="J22" s="902">
        <f>IF(SUM(H22:I22)=0,0,$J$14+SUM($H$16:H22)-SUM($I$16:I22))</f>
        <v>1985346000</v>
      </c>
      <c r="K22" s="903"/>
      <c r="L22" s="904" t="str">
        <f t="shared" si="0"/>
        <v>x</v>
      </c>
      <c r="M22" s="893"/>
      <c r="N22" s="717"/>
      <c r="O22" s="356"/>
      <c r="P22" s="356"/>
      <c r="Q22" s="356"/>
      <c r="R22" s="356"/>
      <c r="S22" s="356"/>
      <c r="T22" s="356"/>
      <c r="U22" s="356"/>
      <c r="V22" s="356"/>
      <c r="W22" s="356"/>
      <c r="X22" s="356"/>
      <c r="Y22" s="356"/>
      <c r="Z22" s="356"/>
      <c r="AA22" s="356"/>
      <c r="AB22" s="356"/>
      <c r="AC22" s="356"/>
      <c r="AD22" s="356"/>
      <c r="AE22" s="356"/>
      <c r="AF22" s="356"/>
      <c r="AG22" s="356"/>
      <c r="AH22" s="356"/>
      <c r="AI22" s="356"/>
      <c r="AJ22" s="356"/>
      <c r="AK22" s="356"/>
      <c r="AL22" s="356"/>
      <c r="AM22" s="356"/>
      <c r="AN22" s="356"/>
    </row>
    <row r="23" spans="1:40" s="421" customFormat="1" ht="25.5">
      <c r="A23" s="420"/>
      <c r="B23" s="900" t="str">
        <f>IF(OR(LEFT(DULIEU!V14,4)=$G$8,LEFT(DULIEU!W14,4)=$G$8),DULIEU!D14,"")</f>
        <v>25/02/2015</v>
      </c>
      <c r="C23" s="900" t="str">
        <f>IF(OR(LEFT(DULIEU!V14,4)=$G$8,LEFT(DULIEU!W14,4)=$G$8),DULIEU!E14,"")</f>
        <v>25/02/2015</v>
      </c>
      <c r="D23" s="900" t="str">
        <f>IF(LEFT(DULIEU!V14,4)=$G$8,DULIEU!H14,"")</f>
        <v/>
      </c>
      <c r="E23" s="901" t="str">
        <f>IF(LEFT(DULIEU!W14,4)=$G$8,DULIEU!H14,"")</f>
        <v>PC005</v>
      </c>
      <c r="F23" s="929" t="str">
        <f>IF(OR(LEFT(DULIEU!V14,4)=$G$8,LEFT(DULIEU!W14,4)=$G$8),DULIEU!O14,"")</f>
        <v>Thưởng tết âm lịch</v>
      </c>
      <c r="G23" s="930" t="str">
        <f>IF(LEFT(DULIEU!V14,4)=$G$8,DULIEU!W14,IF(LEFT(DULIEU!W14,4)=$G$8,DULIEU!V14,""))</f>
        <v>64228</v>
      </c>
      <c r="H23" s="902">
        <f>IF(LEFT(DULIEU!V14,4)=$G$8,DULIEU!X14,0)</f>
        <v>0</v>
      </c>
      <c r="I23" s="902">
        <f>IF(LEFT(DULIEU!W14,4)=$G$8,DULIEU!X14,0)</f>
        <v>4000000</v>
      </c>
      <c r="J23" s="902">
        <f>IF(SUM(H23:I23)=0,0,$J$14+SUM($H$16:H23)-SUM($I$16:I23))</f>
        <v>1981346000</v>
      </c>
      <c r="K23" s="903"/>
      <c r="L23" s="904" t="str">
        <f t="shared" si="0"/>
        <v>x</v>
      </c>
      <c r="M23" s="893"/>
      <c r="N23" s="888"/>
      <c r="O23" s="420"/>
      <c r="P23" s="420"/>
      <c r="Q23" s="420"/>
      <c r="R23" s="420"/>
      <c r="S23" s="420"/>
      <c r="T23" s="420"/>
      <c r="U23" s="420"/>
      <c r="V23" s="420"/>
      <c r="W23" s="420"/>
      <c r="X23" s="420"/>
      <c r="Y23" s="420"/>
      <c r="Z23" s="420"/>
      <c r="AA23" s="420"/>
      <c r="AB23" s="420"/>
      <c r="AC23" s="420"/>
      <c r="AD23" s="420"/>
      <c r="AE23" s="420"/>
      <c r="AF23" s="420"/>
      <c r="AG23" s="420"/>
      <c r="AH23" s="420"/>
      <c r="AI23" s="420"/>
      <c r="AJ23" s="420"/>
      <c r="AK23" s="420"/>
      <c r="AL23" s="420"/>
      <c r="AM23" s="420"/>
      <c r="AN23" s="420"/>
    </row>
    <row r="24" spans="1:40" s="421" customFormat="1" ht="12.75" hidden="1">
      <c r="A24" s="420"/>
      <c r="B24" s="900" t="str">
        <f>IF(OR(LEFT(DULIEU!V15,4)=$G$8,LEFT(DULIEU!W15,4)=$G$8),DULIEU!D15,"")</f>
        <v/>
      </c>
      <c r="C24" s="900" t="str">
        <f>IF(OR(LEFT(DULIEU!V15,4)=$G$8,LEFT(DULIEU!W15,4)=$G$8),DULIEU!E15,"")</f>
        <v/>
      </c>
      <c r="D24" s="900" t="str">
        <f>IF(LEFT(DULIEU!V15,4)=$G$8,DULIEU!H15,"")</f>
        <v/>
      </c>
      <c r="E24" s="901" t="str">
        <f>IF(LEFT(DULIEU!W15,4)=$G$8,DULIEU!H15,"")</f>
        <v/>
      </c>
      <c r="F24" s="929" t="str">
        <f>IF(OR(LEFT(DULIEU!V15,4)=$G$8,LEFT(DULIEU!W15,4)=$G$8),DULIEU!O15,"")</f>
        <v/>
      </c>
      <c r="G24" s="930" t="str">
        <f>IF(LEFT(DULIEU!V15,4)=$G$8,DULIEU!W15,IF(LEFT(DULIEU!W15,4)=$G$8,DULIEU!V15,""))</f>
        <v/>
      </c>
      <c r="H24" s="902">
        <f>IF(LEFT(DULIEU!V15,4)=$G$8,DULIEU!X15,0)</f>
        <v>0</v>
      </c>
      <c r="I24" s="902">
        <f>IF(LEFT(DULIEU!W15,4)=$G$8,DULIEU!X15,0)</f>
        <v>0</v>
      </c>
      <c r="J24" s="902">
        <f>IF(SUM(H24:I24)=0,0,$J$14+SUM($H$16:H24)-SUM($I$16:I24))</f>
        <v>0</v>
      </c>
      <c r="K24" s="903"/>
      <c r="L24" s="904" t="str">
        <f t="shared" si="0"/>
        <v/>
      </c>
      <c r="M24" s="893"/>
      <c r="N24" s="888"/>
      <c r="O24" s="420"/>
      <c r="P24" s="420"/>
      <c r="Q24" s="420"/>
      <c r="R24" s="420"/>
      <c r="S24" s="420"/>
      <c r="T24" s="420"/>
      <c r="U24" s="420"/>
      <c r="V24" s="420"/>
      <c r="W24" s="420"/>
      <c r="X24" s="420"/>
      <c r="Y24" s="420"/>
      <c r="Z24" s="420"/>
      <c r="AA24" s="420"/>
      <c r="AB24" s="420"/>
      <c r="AC24" s="420"/>
      <c r="AD24" s="420"/>
      <c r="AE24" s="420"/>
      <c r="AF24" s="420"/>
      <c r="AG24" s="420"/>
      <c r="AH24" s="420"/>
      <c r="AI24" s="420"/>
      <c r="AJ24" s="420"/>
      <c r="AK24" s="420"/>
      <c r="AL24" s="420"/>
      <c r="AM24" s="420"/>
      <c r="AN24" s="420"/>
    </row>
    <row r="25" spans="1:40" ht="26.25">
      <c r="A25" s="356"/>
      <c r="B25" s="900" t="str">
        <f>IF(OR(LEFT(DULIEU!V16,4)=$G$8,LEFT(DULIEU!W16,4)=$G$8),DULIEU!D16,"")</f>
        <v>28/02/2015</v>
      </c>
      <c r="C25" s="900" t="str">
        <f>IF(OR(LEFT(DULIEU!V16,4)=$G$8,LEFT(DULIEU!W16,4)=$G$8),DULIEU!E16,"")</f>
        <v>28/02/2015</v>
      </c>
      <c r="D25" s="900" t="str">
        <f>IF(LEFT(DULIEU!V16,4)=$G$8,DULIEU!H16,"")</f>
        <v/>
      </c>
      <c r="E25" s="901" t="str">
        <f>IF(LEFT(DULIEU!W16,4)=$G$8,DULIEU!H16,"")</f>
        <v>PC006</v>
      </c>
      <c r="F25" s="929" t="str">
        <f>IF(OR(LEFT(DULIEU!V16,4)=$G$8,LEFT(DULIEU!W16,4)=$G$8),DULIEU!O16,"")</f>
        <v>Thanh toán lương tháng 02/2015</v>
      </c>
      <c r="G25" s="930" t="str">
        <f>IF(LEFT(DULIEU!V16,4)=$G$8,DULIEU!W16,IF(LEFT(DULIEU!W16,4)=$G$8,DULIEU!V16,""))</f>
        <v>334</v>
      </c>
      <c r="H25" s="902">
        <f>IF(LEFT(DULIEU!V16,4)=$G$8,DULIEU!X16,0)</f>
        <v>0</v>
      </c>
      <c r="I25" s="902">
        <f>IF(LEFT(DULIEU!W16,4)=$G$8,DULIEU!X16,0)</f>
        <v>7677000</v>
      </c>
      <c r="J25" s="902">
        <f>IF(SUM(H25:I25)=0,0,$J$14+SUM($H$16:H25)-SUM($I$16:I25))</f>
        <v>1973669000</v>
      </c>
      <c r="K25" s="903"/>
      <c r="L25" s="904" t="str">
        <f t="shared" si="0"/>
        <v>x</v>
      </c>
      <c r="M25" s="893"/>
      <c r="N25" s="717"/>
      <c r="O25" s="356"/>
      <c r="P25" s="356"/>
      <c r="Q25" s="356"/>
      <c r="R25" s="356"/>
      <c r="S25" s="356"/>
      <c r="T25" s="356"/>
      <c r="U25" s="356"/>
      <c r="V25" s="356"/>
      <c r="W25" s="356"/>
      <c r="X25" s="356"/>
      <c r="Y25" s="356"/>
      <c r="Z25" s="356"/>
      <c r="AA25" s="356"/>
      <c r="AB25" s="356"/>
      <c r="AC25" s="356"/>
      <c r="AD25" s="356"/>
      <c r="AE25" s="356"/>
      <c r="AF25" s="356"/>
      <c r="AG25" s="356"/>
      <c r="AH25" s="356"/>
      <c r="AI25" s="356"/>
      <c r="AJ25" s="356"/>
      <c r="AK25" s="356"/>
      <c r="AL25" s="356"/>
      <c r="AM25" s="356"/>
      <c r="AN25" s="356"/>
    </row>
    <row r="26" spans="1:40" s="421" customFormat="1" ht="12.75" hidden="1">
      <c r="A26" s="420"/>
      <c r="B26" s="900" t="str">
        <f>IF(OR(LEFT(DULIEU!V17,4)=$G$8,LEFT(DULIEU!W17,4)=$G$8),DULIEU!D17,"")</f>
        <v/>
      </c>
      <c r="C26" s="900" t="str">
        <f>IF(OR(LEFT(DULIEU!V17,4)=$G$8,LEFT(DULIEU!W17,4)=$G$8),DULIEU!E17,"")</f>
        <v/>
      </c>
      <c r="D26" s="900" t="str">
        <f>IF(LEFT(DULIEU!V17,4)=$G$8,DULIEU!H17,"")</f>
        <v/>
      </c>
      <c r="E26" s="901" t="str">
        <f>IF(LEFT(DULIEU!W17,4)=$G$8,DULIEU!H17,"")</f>
        <v/>
      </c>
      <c r="F26" s="929" t="str">
        <f>IF(OR(LEFT(DULIEU!V17,4)=$G$8,LEFT(DULIEU!W17,4)=$G$8),DULIEU!O17,"")</f>
        <v/>
      </c>
      <c r="G26" s="930" t="str">
        <f>IF(LEFT(DULIEU!V17,4)=$G$8,DULIEU!W17,IF(LEFT(DULIEU!W17,4)=$G$8,DULIEU!V17,""))</f>
        <v/>
      </c>
      <c r="H26" s="902">
        <f>IF(LEFT(DULIEU!V17,4)=$G$8,DULIEU!X17,0)</f>
        <v>0</v>
      </c>
      <c r="I26" s="902">
        <f>IF(LEFT(DULIEU!W17,4)=$G$8,DULIEU!X17,0)</f>
        <v>0</v>
      </c>
      <c r="J26" s="902">
        <f>IF(SUM(H26:I26)=0,0,$J$14+SUM($H$16:H26)-SUM($I$16:I26))</f>
        <v>0</v>
      </c>
      <c r="K26" s="903"/>
      <c r="L26" s="904" t="str">
        <f t="shared" si="0"/>
        <v/>
      </c>
      <c r="M26" s="893"/>
      <c r="N26" s="888"/>
      <c r="O26" s="420"/>
      <c r="P26" s="420"/>
      <c r="Q26" s="420"/>
      <c r="R26" s="420"/>
      <c r="S26" s="420"/>
      <c r="T26" s="420"/>
      <c r="U26" s="420"/>
      <c r="V26" s="420"/>
      <c r="W26" s="420"/>
      <c r="X26" s="420"/>
      <c r="Y26" s="420"/>
      <c r="Z26" s="420"/>
      <c r="AA26" s="420"/>
      <c r="AB26" s="420"/>
      <c r="AC26" s="420"/>
      <c r="AD26" s="420"/>
      <c r="AE26" s="420"/>
      <c r="AF26" s="420"/>
      <c r="AG26" s="420"/>
      <c r="AH26" s="420"/>
      <c r="AI26" s="420"/>
      <c r="AJ26" s="420"/>
      <c r="AK26" s="420"/>
      <c r="AL26" s="420"/>
      <c r="AM26" s="420"/>
      <c r="AN26" s="420"/>
    </row>
    <row r="27" spans="1:40" ht="26.25">
      <c r="A27" s="356"/>
      <c r="B27" s="900" t="str">
        <f>IF(OR(LEFT(DULIEU!V18,4)=$G$8,LEFT(DULIEU!W18,4)=$G$8),DULIEU!D18,"")</f>
        <v>31/03/2015</v>
      </c>
      <c r="C27" s="900" t="str">
        <f>IF(OR(LEFT(DULIEU!V18,4)=$G$8,LEFT(DULIEU!W18,4)=$G$8),DULIEU!E18,"")</f>
        <v>31/03/2015</v>
      </c>
      <c r="D27" s="900" t="str">
        <f>IF(LEFT(DULIEU!V18,4)=$G$8,DULIEU!H18,"")</f>
        <v/>
      </c>
      <c r="E27" s="901" t="str">
        <f>IF(LEFT(DULIEU!W18,4)=$G$8,DULIEU!H18,"")</f>
        <v>PC007</v>
      </c>
      <c r="F27" s="929" t="str">
        <f>IF(OR(LEFT(DULIEU!V18,4)=$G$8,LEFT(DULIEU!W18,4)=$G$8),DULIEU!O18,"")</f>
        <v>Thanh toán lương tháng 03/2015</v>
      </c>
      <c r="G27" s="930" t="str">
        <f>IF(LEFT(DULIEU!V18,4)=$G$8,DULIEU!W18,IF(LEFT(DULIEU!W18,4)=$G$8,DULIEU!V18,""))</f>
        <v>334</v>
      </c>
      <c r="H27" s="902">
        <f>IF(LEFT(DULIEU!V18,4)=$G$8,DULIEU!X18,0)</f>
        <v>0</v>
      </c>
      <c r="I27" s="902">
        <f>IF(LEFT(DULIEU!W18,4)=$G$8,DULIEU!X18,0)</f>
        <v>8172000</v>
      </c>
      <c r="J27" s="902">
        <f>IF(SUM(H27:I27)=0,0,$J$14+SUM($H$16:H27)-SUM($I$16:I27))</f>
        <v>1965497000</v>
      </c>
      <c r="K27" s="903"/>
      <c r="L27" s="904" t="str">
        <f t="shared" si="0"/>
        <v>x</v>
      </c>
      <c r="M27" s="893"/>
      <c r="N27" s="717"/>
      <c r="O27" s="356"/>
      <c r="P27" s="356"/>
      <c r="Q27" s="356"/>
      <c r="R27" s="356"/>
      <c r="S27" s="356"/>
      <c r="T27" s="356"/>
      <c r="U27" s="356"/>
      <c r="V27" s="356"/>
      <c r="W27" s="356"/>
      <c r="X27" s="356"/>
      <c r="Y27" s="356"/>
      <c r="Z27" s="356"/>
      <c r="AA27" s="356"/>
      <c r="AB27" s="356"/>
      <c r="AC27" s="356"/>
      <c r="AD27" s="356"/>
      <c r="AE27" s="356"/>
      <c r="AF27" s="356"/>
      <c r="AG27" s="356"/>
      <c r="AH27" s="356"/>
      <c r="AI27" s="356"/>
      <c r="AJ27" s="356"/>
      <c r="AK27" s="356"/>
      <c r="AL27" s="356"/>
      <c r="AM27" s="356"/>
      <c r="AN27" s="356"/>
    </row>
    <row r="28" spans="1:40" s="421" customFormat="1" ht="12.75" hidden="1">
      <c r="A28" s="420"/>
      <c r="B28" s="900" t="str">
        <f>IF(OR(LEFT(DULIEU!V19,4)=$G$8,LEFT(DULIEU!W19,4)=$G$8),DULIEU!D19,"")</f>
        <v/>
      </c>
      <c r="C28" s="900" t="str">
        <f>IF(OR(LEFT(DULIEU!V19,4)=$G$8,LEFT(DULIEU!W19,4)=$G$8),DULIEU!E19,"")</f>
        <v/>
      </c>
      <c r="D28" s="900" t="str">
        <f>IF(LEFT(DULIEU!V19,4)=$G$8,DULIEU!H19,"")</f>
        <v/>
      </c>
      <c r="E28" s="901" t="str">
        <f>IF(LEFT(DULIEU!W19,4)=$G$8,DULIEU!H19,"")</f>
        <v/>
      </c>
      <c r="F28" s="929" t="str">
        <f>IF(OR(LEFT(DULIEU!V19,4)=$G$8,LEFT(DULIEU!W19,4)=$G$8),DULIEU!O19,"")</f>
        <v/>
      </c>
      <c r="G28" s="930" t="str">
        <f>IF(LEFT(DULIEU!V19,4)=$G$8,DULIEU!W19,IF(LEFT(DULIEU!W19,4)=$G$8,DULIEU!V19,""))</f>
        <v/>
      </c>
      <c r="H28" s="902">
        <f>IF(LEFT(DULIEU!V19,4)=$G$8,DULIEU!X19,0)</f>
        <v>0</v>
      </c>
      <c r="I28" s="902">
        <f>IF(LEFT(DULIEU!W19,4)=$G$8,DULIEU!X19,0)</f>
        <v>0</v>
      </c>
      <c r="J28" s="902">
        <f>IF(SUM(H28:I28)=0,0,$J$14+SUM($H$16:H28)-SUM($I$16:I28))</f>
        <v>0</v>
      </c>
      <c r="K28" s="903"/>
      <c r="L28" s="904" t="str">
        <f t="shared" si="0"/>
        <v/>
      </c>
      <c r="M28" s="893"/>
      <c r="N28" s="888"/>
      <c r="O28" s="420"/>
      <c r="P28" s="420"/>
      <c r="Q28" s="420"/>
      <c r="R28" s="420"/>
      <c r="S28" s="420"/>
      <c r="T28" s="420"/>
      <c r="U28" s="420"/>
      <c r="V28" s="420"/>
      <c r="W28" s="420"/>
      <c r="X28" s="420"/>
      <c r="Y28" s="420"/>
      <c r="Z28" s="420"/>
      <c r="AA28" s="420"/>
      <c r="AB28" s="420"/>
      <c r="AC28" s="420"/>
      <c r="AD28" s="420"/>
      <c r="AE28" s="420"/>
      <c r="AF28" s="420"/>
      <c r="AG28" s="420"/>
      <c r="AH28" s="420"/>
      <c r="AI28" s="420"/>
      <c r="AJ28" s="420"/>
      <c r="AK28" s="420"/>
      <c r="AL28" s="420"/>
      <c r="AM28" s="420"/>
      <c r="AN28" s="420"/>
    </row>
    <row r="29" spans="1:40" hidden="1">
      <c r="A29" s="356"/>
      <c r="B29" s="900" t="str">
        <f>IF(OR(LEFT(DULIEU!V20,4)=$G$8,LEFT(DULIEU!W20,4)=$G$8),DULIEU!D20,"")</f>
        <v/>
      </c>
      <c r="C29" s="900" t="str">
        <f>IF(OR(LEFT(DULIEU!V20,4)=$G$8,LEFT(DULIEU!W20,4)=$G$8),DULIEU!E20,"")</f>
        <v/>
      </c>
      <c r="D29" s="900" t="str">
        <f>IF(LEFT(DULIEU!V20,4)=$G$8,DULIEU!H20,"")</f>
        <v/>
      </c>
      <c r="E29" s="901" t="str">
        <f>IF(LEFT(DULIEU!W20,4)=$G$8,DULIEU!H20,"")</f>
        <v/>
      </c>
      <c r="F29" s="929" t="str">
        <f>IF(OR(LEFT(DULIEU!V20,4)=$G$8,LEFT(DULIEU!W20,4)=$G$8),DULIEU!O20,"")</f>
        <v/>
      </c>
      <c r="G29" s="930" t="str">
        <f>IF(LEFT(DULIEU!V20,4)=$G$8,DULIEU!W20,IF(LEFT(DULIEU!W20,4)=$G$8,DULIEU!V20,""))</f>
        <v/>
      </c>
      <c r="H29" s="902">
        <f>IF(LEFT(DULIEU!V20,4)=$G$8,DULIEU!X20,0)</f>
        <v>0</v>
      </c>
      <c r="I29" s="902">
        <f>IF(LEFT(DULIEU!W20,4)=$G$8,DULIEU!X20,0)</f>
        <v>0</v>
      </c>
      <c r="J29" s="902">
        <f>IF(SUM(H29:I29)=0,0,$J$14+SUM($H$16:H29)-SUM($I$16:I29))</f>
        <v>0</v>
      </c>
      <c r="K29" s="903"/>
      <c r="L29" s="904" t="str">
        <f t="shared" si="0"/>
        <v/>
      </c>
      <c r="M29" s="893"/>
      <c r="N29" s="717"/>
      <c r="O29" s="356"/>
      <c r="P29" s="356"/>
      <c r="Q29" s="356"/>
      <c r="R29" s="356"/>
      <c r="S29" s="356"/>
      <c r="T29" s="356"/>
      <c r="U29" s="356"/>
      <c r="V29" s="356"/>
      <c r="W29" s="356"/>
      <c r="X29" s="356"/>
      <c r="Y29" s="356"/>
      <c r="Z29" s="356"/>
      <c r="AA29" s="356"/>
      <c r="AB29" s="356"/>
      <c r="AC29" s="356"/>
      <c r="AD29" s="356"/>
      <c r="AE29" s="356"/>
      <c r="AF29" s="356"/>
      <c r="AG29" s="356"/>
      <c r="AH29" s="356"/>
      <c r="AI29" s="356"/>
      <c r="AJ29" s="356"/>
      <c r="AK29" s="356"/>
      <c r="AL29" s="356"/>
      <c r="AM29" s="356"/>
      <c r="AN29" s="356"/>
    </row>
    <row r="30" spans="1:40" hidden="1">
      <c r="A30" s="356"/>
      <c r="B30" s="900" t="str">
        <f>IF(OR(LEFT(DULIEU!V21,4)=$G$8,LEFT(DULIEU!W21,4)=$G$8),DULIEU!D21,"")</f>
        <v/>
      </c>
      <c r="C30" s="900" t="str">
        <f>IF(OR(LEFT(DULIEU!V21,4)=$G$8,LEFT(DULIEU!W21,4)=$G$8),DULIEU!E21,"")</f>
        <v/>
      </c>
      <c r="D30" s="900" t="str">
        <f>IF(LEFT(DULIEU!V21,4)=$G$8,DULIEU!H21,"")</f>
        <v/>
      </c>
      <c r="E30" s="901" t="str">
        <f>IF(LEFT(DULIEU!W21,4)=$G$8,DULIEU!H21,"")</f>
        <v/>
      </c>
      <c r="F30" s="929" t="str">
        <f>IF(OR(LEFT(DULIEU!V21,4)=$G$8,LEFT(DULIEU!W21,4)=$G$8),DULIEU!O21,"")</f>
        <v/>
      </c>
      <c r="G30" s="930" t="str">
        <f>IF(LEFT(DULIEU!V21,4)=$G$8,DULIEU!W21,IF(LEFT(DULIEU!W21,4)=$G$8,DULIEU!V21,""))</f>
        <v/>
      </c>
      <c r="H30" s="902">
        <f>IF(LEFT(DULIEU!V21,4)=$G$8,DULIEU!X21,0)</f>
        <v>0</v>
      </c>
      <c r="I30" s="902">
        <f>IF(LEFT(DULIEU!W21,4)=$G$8,DULIEU!X21,0)</f>
        <v>0</v>
      </c>
      <c r="J30" s="902">
        <f>IF(SUM(H30:I30)=0,0,$J$14+SUM($H$16:H30)-SUM($I$16:I30))</f>
        <v>0</v>
      </c>
      <c r="K30" s="903"/>
      <c r="L30" s="904" t="str">
        <f t="shared" si="0"/>
        <v/>
      </c>
      <c r="M30" s="893"/>
      <c r="N30" s="717"/>
      <c r="O30" s="356"/>
      <c r="P30" s="356"/>
      <c r="Q30" s="356"/>
      <c r="R30" s="356"/>
      <c r="S30" s="356"/>
      <c r="T30" s="356"/>
      <c r="U30" s="356"/>
      <c r="V30" s="356"/>
      <c r="W30" s="356"/>
      <c r="X30" s="356"/>
      <c r="Y30" s="356"/>
      <c r="Z30" s="356"/>
      <c r="AA30" s="356"/>
      <c r="AB30" s="356"/>
      <c r="AC30" s="356"/>
      <c r="AD30" s="356"/>
      <c r="AE30" s="356"/>
      <c r="AF30" s="356"/>
      <c r="AG30" s="356"/>
      <c r="AH30" s="356"/>
      <c r="AI30" s="356"/>
      <c r="AJ30" s="356"/>
      <c r="AK30" s="356"/>
      <c r="AL30" s="356"/>
      <c r="AM30" s="356"/>
      <c r="AN30" s="356"/>
    </row>
    <row r="31" spans="1:40" hidden="1">
      <c r="A31" s="356"/>
      <c r="B31" s="900" t="str">
        <f>IF(OR(LEFT(DULIEU!V22,4)=$G$8,LEFT(DULIEU!W22,4)=$G$8),DULIEU!D22,"")</f>
        <v/>
      </c>
      <c r="C31" s="900" t="str">
        <f>IF(OR(LEFT(DULIEU!V22,4)=$G$8,LEFT(DULIEU!W22,4)=$G$8),DULIEU!E22,"")</f>
        <v/>
      </c>
      <c r="D31" s="900" t="str">
        <f>IF(LEFT(DULIEU!V22,4)=$G$8,DULIEU!H22,"")</f>
        <v/>
      </c>
      <c r="E31" s="901" t="str">
        <f>IF(LEFT(DULIEU!W22,4)=$G$8,DULIEU!H22,"")</f>
        <v/>
      </c>
      <c r="F31" s="929" t="str">
        <f>IF(OR(LEFT(DULIEU!V22,4)=$G$8,LEFT(DULIEU!W22,4)=$G$8),DULIEU!O22,"")</f>
        <v/>
      </c>
      <c r="G31" s="930" t="str">
        <f>IF(LEFT(DULIEU!V22,4)=$G$8,DULIEU!W22,IF(LEFT(DULIEU!W22,4)=$G$8,DULIEU!V22,""))</f>
        <v/>
      </c>
      <c r="H31" s="902">
        <f>IF(LEFT(DULIEU!V22,4)=$G$8,DULIEU!X22,0)</f>
        <v>0</v>
      </c>
      <c r="I31" s="902">
        <f>IF(LEFT(DULIEU!W22,4)=$G$8,DULIEU!X22,0)</f>
        <v>0</v>
      </c>
      <c r="J31" s="902">
        <f>IF(SUM(H31:I31)=0,0,$J$14+SUM($H$16:H31)-SUM($I$16:I31))</f>
        <v>0</v>
      </c>
      <c r="K31" s="903"/>
      <c r="L31" s="904" t="str">
        <f t="shared" si="0"/>
        <v/>
      </c>
      <c r="M31" s="893"/>
      <c r="N31" s="717"/>
      <c r="O31" s="356"/>
      <c r="P31" s="356"/>
      <c r="Q31" s="356"/>
      <c r="R31" s="356"/>
      <c r="S31" s="356"/>
      <c r="T31" s="356"/>
      <c r="U31" s="356"/>
      <c r="V31" s="356"/>
      <c r="W31" s="356"/>
      <c r="X31" s="356"/>
      <c r="Y31" s="356"/>
      <c r="Z31" s="356"/>
      <c r="AA31" s="356"/>
      <c r="AB31" s="356"/>
      <c r="AC31" s="356"/>
      <c r="AD31" s="356"/>
      <c r="AE31" s="356"/>
      <c r="AF31" s="356"/>
      <c r="AG31" s="356"/>
      <c r="AH31" s="356"/>
      <c r="AI31" s="356"/>
      <c r="AJ31" s="356"/>
      <c r="AK31" s="356"/>
      <c r="AL31" s="356"/>
      <c r="AM31" s="356"/>
      <c r="AN31" s="356"/>
    </row>
    <row r="32" spans="1:40" ht="26.25">
      <c r="A32" s="356"/>
      <c r="B32" s="900" t="str">
        <f>IF(OR(LEFT(DULIEU!V23,4)=$G$8,LEFT(DULIEU!W23,4)=$G$8),DULIEU!D23,"")</f>
        <v>13/04/2015</v>
      </c>
      <c r="C32" s="900" t="str">
        <f>IF(OR(LEFT(DULIEU!V23,4)=$G$8,LEFT(DULIEU!W23,4)=$G$8),DULIEU!E23,"")</f>
        <v>13/04/2015</v>
      </c>
      <c r="D32" s="900" t="str">
        <f>IF(LEFT(DULIEU!V23,4)=$G$8,DULIEU!H23,"")</f>
        <v/>
      </c>
      <c r="E32" s="901" t="str">
        <f>IF(LEFT(DULIEU!W23,4)=$G$8,DULIEU!H23,"")</f>
        <v>PC008</v>
      </c>
      <c r="F32" s="929" t="str">
        <f>IF(OR(LEFT(DULIEU!V23,4)=$G$8,LEFT(DULIEU!W23,4)=$G$8),DULIEU!O23,"")</f>
        <v>Nộp tiền vào tài khoản ngân hàng</v>
      </c>
      <c r="G32" s="930" t="str">
        <f>IF(LEFT(DULIEU!V23,4)=$G$8,DULIEU!W23,IF(LEFT(DULIEU!W23,4)=$G$8,DULIEU!V23,""))</f>
        <v>11211</v>
      </c>
      <c r="H32" s="902">
        <f>IF(LEFT(DULIEU!V23,4)=$G$8,DULIEU!X23,0)</f>
        <v>0</v>
      </c>
      <c r="I32" s="902">
        <f>IF(LEFT(DULIEU!W23,4)=$G$8,DULIEU!X23,0)</f>
        <v>1000000</v>
      </c>
      <c r="J32" s="902">
        <f>IF(SUM(H32:I32)=0,0,$J$14+SUM($H$16:H32)-SUM($I$16:I32))</f>
        <v>1964497000</v>
      </c>
      <c r="K32" s="903"/>
      <c r="L32" s="904" t="str">
        <f t="shared" si="0"/>
        <v>x</v>
      </c>
      <c r="M32" s="893"/>
      <c r="N32" s="717"/>
      <c r="O32" s="356"/>
      <c r="P32" s="356"/>
      <c r="Q32" s="356"/>
      <c r="R32" s="356"/>
      <c r="S32" s="356"/>
      <c r="T32" s="356"/>
      <c r="U32" s="356"/>
      <c r="V32" s="356"/>
      <c r="W32" s="356"/>
      <c r="X32" s="356"/>
      <c r="Y32" s="356"/>
      <c r="Z32" s="356"/>
      <c r="AA32" s="356"/>
      <c r="AB32" s="356"/>
      <c r="AC32" s="356"/>
      <c r="AD32" s="356"/>
      <c r="AE32" s="356"/>
      <c r="AF32" s="356"/>
      <c r="AG32" s="356"/>
      <c r="AH32" s="356"/>
      <c r="AI32" s="356"/>
      <c r="AJ32" s="356"/>
      <c r="AK32" s="356"/>
      <c r="AL32" s="356"/>
      <c r="AM32" s="356"/>
      <c r="AN32" s="356"/>
    </row>
    <row r="33" spans="1:40" s="421" customFormat="1" ht="12.75" hidden="1">
      <c r="A33" s="420"/>
      <c r="B33" s="900" t="str">
        <f>IF(OR(LEFT(DULIEU!V24,4)=$G$8,LEFT(DULIEU!W24,4)=$G$8),DULIEU!D24,"")</f>
        <v/>
      </c>
      <c r="C33" s="900" t="str">
        <f>IF(OR(LEFT(DULIEU!V24,4)=$G$8,LEFT(DULIEU!W24,4)=$G$8),DULIEU!E24,"")</f>
        <v/>
      </c>
      <c r="D33" s="900" t="str">
        <f>IF(LEFT(DULIEU!V24,4)=$G$8,DULIEU!H24,"")</f>
        <v/>
      </c>
      <c r="E33" s="901" t="str">
        <f>IF(LEFT(DULIEU!W24,4)=$G$8,DULIEU!H24,"")</f>
        <v/>
      </c>
      <c r="F33" s="929" t="str">
        <f>IF(OR(LEFT(DULIEU!V24,4)=$G$8,LEFT(DULIEU!W24,4)=$G$8),DULIEU!O24,"")</f>
        <v/>
      </c>
      <c r="G33" s="930" t="str">
        <f>IF(LEFT(DULIEU!V24,4)=$G$8,DULIEU!W24,IF(LEFT(DULIEU!W24,4)=$G$8,DULIEU!V24,""))</f>
        <v/>
      </c>
      <c r="H33" s="902">
        <f>IF(LEFT(DULIEU!V24,4)=$G$8,DULIEU!X24,0)</f>
        <v>0</v>
      </c>
      <c r="I33" s="902">
        <f>IF(LEFT(DULIEU!W24,4)=$G$8,DULIEU!X24,0)</f>
        <v>0</v>
      </c>
      <c r="J33" s="902">
        <f>IF(SUM(H33:I33)=0,0,$J$14+SUM($H$16:H33)-SUM($I$16:I33))</f>
        <v>0</v>
      </c>
      <c r="K33" s="903"/>
      <c r="L33" s="904" t="str">
        <f t="shared" si="0"/>
        <v/>
      </c>
      <c r="M33" s="893"/>
      <c r="N33" s="888"/>
      <c r="O33" s="420"/>
      <c r="P33" s="420"/>
      <c r="Q33" s="420"/>
      <c r="R33" s="420"/>
      <c r="S33" s="420"/>
      <c r="T33" s="420"/>
      <c r="U33" s="420"/>
      <c r="V33" s="420"/>
      <c r="W33" s="420"/>
      <c r="X33" s="420"/>
      <c r="Y33" s="420"/>
      <c r="Z33" s="420"/>
      <c r="AA33" s="420"/>
      <c r="AB33" s="420"/>
      <c r="AC33" s="420"/>
      <c r="AD33" s="420"/>
      <c r="AE33" s="420"/>
      <c r="AF33" s="420"/>
      <c r="AG33" s="420"/>
      <c r="AH33" s="420"/>
      <c r="AI33" s="420"/>
      <c r="AJ33" s="420"/>
      <c r="AK33" s="420"/>
      <c r="AL33" s="420"/>
      <c r="AM33" s="420"/>
      <c r="AN33" s="420"/>
    </row>
    <row r="34" spans="1:40" ht="26.25">
      <c r="A34" s="356"/>
      <c r="B34" s="900" t="str">
        <f>IF(OR(LEFT(DULIEU!V25,4)=$G$8,LEFT(DULIEU!W25,4)=$G$8),DULIEU!D25,"")</f>
        <v>29/04/2015</v>
      </c>
      <c r="C34" s="900" t="str">
        <f>IF(OR(LEFT(DULIEU!V25,4)=$G$8,LEFT(DULIEU!W25,4)=$G$8),DULIEU!E25,"")</f>
        <v>29/04/2015</v>
      </c>
      <c r="D34" s="900" t="str">
        <f>IF(LEFT(DULIEU!V25,4)=$G$8,DULIEU!H25,"")</f>
        <v/>
      </c>
      <c r="E34" s="901" t="str">
        <f>IF(LEFT(DULIEU!W25,4)=$G$8,DULIEU!H25,"")</f>
        <v>PC009</v>
      </c>
      <c r="F34" s="929" t="str">
        <f>IF(OR(LEFT(DULIEU!V25,4)=$G$8,LEFT(DULIEU!W25,4)=$G$8),DULIEU!O25,"")</f>
        <v>Thưởng ngày lễ 30/4, 01/5</v>
      </c>
      <c r="G34" s="930" t="str">
        <f>IF(LEFT(DULIEU!V25,4)=$G$8,DULIEU!W25,IF(LEFT(DULIEU!W25,4)=$G$8,DULIEU!V25,""))</f>
        <v>64228</v>
      </c>
      <c r="H34" s="902">
        <f>IF(LEFT(DULIEU!V25,4)=$G$8,DULIEU!X25,0)</f>
        <v>0</v>
      </c>
      <c r="I34" s="902">
        <f>IF(LEFT(DULIEU!W25,4)=$G$8,DULIEU!X25,0)</f>
        <v>4000000</v>
      </c>
      <c r="J34" s="902">
        <f>IF(SUM(H34:I34)=0,0,$J$14+SUM($H$16:H34)-SUM($I$16:I34))</f>
        <v>1960497000</v>
      </c>
      <c r="K34" s="903"/>
      <c r="L34" s="904" t="str">
        <f t="shared" si="0"/>
        <v>x</v>
      </c>
      <c r="M34" s="893"/>
      <c r="N34" s="717"/>
      <c r="O34" s="356"/>
      <c r="P34" s="356"/>
      <c r="Q34" s="356"/>
      <c r="R34" s="356"/>
      <c r="S34" s="356"/>
      <c r="T34" s="356"/>
      <c r="U34" s="356"/>
      <c r="V34" s="356"/>
      <c r="W34" s="356"/>
      <c r="X34" s="356"/>
      <c r="Y34" s="356"/>
      <c r="Z34" s="356"/>
      <c r="AA34" s="356"/>
      <c r="AB34" s="356"/>
      <c r="AC34" s="356"/>
      <c r="AD34" s="356"/>
      <c r="AE34" s="356"/>
      <c r="AF34" s="356"/>
      <c r="AG34" s="356"/>
      <c r="AH34" s="356"/>
      <c r="AI34" s="356"/>
      <c r="AJ34" s="356"/>
      <c r="AK34" s="356"/>
      <c r="AL34" s="356"/>
      <c r="AM34" s="356"/>
      <c r="AN34" s="356"/>
    </row>
    <row r="35" spans="1:40" s="421" customFormat="1" ht="12.75" hidden="1">
      <c r="A35" s="420"/>
      <c r="B35" s="900" t="str">
        <f>IF(OR(LEFT(DULIEU!V26,4)=$G$8,LEFT(DULIEU!W26,4)=$G$8),DULIEU!D26,"")</f>
        <v/>
      </c>
      <c r="C35" s="900" t="str">
        <f>IF(OR(LEFT(DULIEU!V26,4)=$G$8,LEFT(DULIEU!W26,4)=$G$8),DULIEU!E26,"")</f>
        <v/>
      </c>
      <c r="D35" s="900" t="str">
        <f>IF(LEFT(DULIEU!V26,4)=$G$8,DULIEU!H26,"")</f>
        <v/>
      </c>
      <c r="E35" s="901" t="str">
        <f>IF(LEFT(DULIEU!W26,4)=$G$8,DULIEU!H26,"")</f>
        <v/>
      </c>
      <c r="F35" s="929" t="str">
        <f>IF(OR(LEFT(DULIEU!V26,4)=$G$8,LEFT(DULIEU!W26,4)=$G$8),DULIEU!O26,"")</f>
        <v/>
      </c>
      <c r="G35" s="930" t="str">
        <f>IF(LEFT(DULIEU!V26,4)=$G$8,DULIEU!W26,IF(LEFT(DULIEU!W26,4)=$G$8,DULIEU!V26,""))</f>
        <v/>
      </c>
      <c r="H35" s="902">
        <f>IF(LEFT(DULIEU!V26,4)=$G$8,DULIEU!X26,0)</f>
        <v>0</v>
      </c>
      <c r="I35" s="902">
        <f>IF(LEFT(DULIEU!W26,4)=$G$8,DULIEU!X26,0)</f>
        <v>0</v>
      </c>
      <c r="J35" s="902">
        <f>IF(SUM(H35:I35)=0,0,$J$14+SUM($H$16:H35)-SUM($I$16:I35))</f>
        <v>0</v>
      </c>
      <c r="K35" s="903"/>
      <c r="L35" s="904" t="str">
        <f t="shared" si="0"/>
        <v/>
      </c>
      <c r="M35" s="893"/>
      <c r="N35" s="888"/>
      <c r="O35" s="420"/>
      <c r="P35" s="420"/>
      <c r="Q35" s="420"/>
      <c r="R35" s="420"/>
      <c r="S35" s="420"/>
      <c r="T35" s="420"/>
      <c r="U35" s="420"/>
      <c r="V35" s="420"/>
      <c r="W35" s="420"/>
      <c r="X35" s="420"/>
      <c r="Y35" s="420"/>
      <c r="Z35" s="420"/>
      <c r="AA35" s="420"/>
      <c r="AB35" s="420"/>
      <c r="AC35" s="420"/>
      <c r="AD35" s="420"/>
      <c r="AE35" s="420"/>
      <c r="AF35" s="420"/>
      <c r="AG35" s="420"/>
      <c r="AH35" s="420"/>
      <c r="AI35" s="420"/>
      <c r="AJ35" s="420"/>
      <c r="AK35" s="420"/>
      <c r="AL35" s="420"/>
      <c r="AM35" s="420"/>
      <c r="AN35" s="420"/>
    </row>
    <row r="36" spans="1:40" ht="26.25">
      <c r="A36" s="356"/>
      <c r="B36" s="900" t="str">
        <f>IF(OR(LEFT(DULIEU!V27,4)=$G$8,LEFT(DULIEU!W27,4)=$G$8),DULIEU!D27,"")</f>
        <v>30/04/2015</v>
      </c>
      <c r="C36" s="900" t="str">
        <f>IF(OR(LEFT(DULIEU!V27,4)=$G$8,LEFT(DULIEU!W27,4)=$G$8),DULIEU!E27,"")</f>
        <v>30/04/2015</v>
      </c>
      <c r="D36" s="900" t="str">
        <f>IF(LEFT(DULIEU!V27,4)=$G$8,DULIEU!H27,"")</f>
        <v/>
      </c>
      <c r="E36" s="901" t="str">
        <f>IF(LEFT(DULIEU!W27,4)=$G$8,DULIEU!H27,"")</f>
        <v>PC010</v>
      </c>
      <c r="F36" s="929" t="str">
        <f>IF(OR(LEFT(DULIEU!V27,4)=$G$8,LEFT(DULIEU!W27,4)=$G$8),DULIEU!O27,"")</f>
        <v>Thanh toán lương tháng 04/2015</v>
      </c>
      <c r="G36" s="930" t="str">
        <f>IF(LEFT(DULIEU!V27,4)=$G$8,DULIEU!W27,IF(LEFT(DULIEU!W27,4)=$G$8,DULIEU!V27,""))</f>
        <v>334</v>
      </c>
      <c r="H36" s="902">
        <f>IF(LEFT(DULIEU!V27,4)=$G$8,DULIEU!X27,0)</f>
        <v>0</v>
      </c>
      <c r="I36" s="902">
        <f>IF(LEFT(DULIEU!W27,4)=$G$8,DULIEU!X27,0)</f>
        <v>7942000</v>
      </c>
      <c r="J36" s="902">
        <f>IF(SUM(H36:I36)=0,0,$J$14+SUM($H$16:H36)-SUM($I$16:I36))</f>
        <v>1952555000</v>
      </c>
      <c r="K36" s="903"/>
      <c r="L36" s="904" t="str">
        <f t="shared" si="0"/>
        <v>x</v>
      </c>
      <c r="M36" s="893"/>
      <c r="N36" s="717"/>
      <c r="O36" s="356"/>
      <c r="P36" s="356"/>
      <c r="Q36" s="356"/>
      <c r="R36" s="356"/>
      <c r="S36" s="356"/>
      <c r="T36" s="356"/>
      <c r="U36" s="356"/>
      <c r="V36" s="356"/>
      <c r="W36" s="356"/>
      <c r="X36" s="356"/>
      <c r="Y36" s="356"/>
      <c r="Z36" s="356"/>
      <c r="AA36" s="356"/>
      <c r="AB36" s="356"/>
      <c r="AC36" s="356"/>
      <c r="AD36" s="356"/>
      <c r="AE36" s="356"/>
      <c r="AF36" s="356"/>
      <c r="AG36" s="356"/>
      <c r="AH36" s="356"/>
      <c r="AI36" s="356"/>
      <c r="AJ36" s="356"/>
      <c r="AK36" s="356"/>
      <c r="AL36" s="356"/>
      <c r="AM36" s="356"/>
      <c r="AN36" s="356"/>
    </row>
    <row r="37" spans="1:40" s="421" customFormat="1" ht="12.75" hidden="1">
      <c r="A37" s="420"/>
      <c r="B37" s="900" t="str">
        <f>IF(OR(LEFT(DULIEU!V28,4)=$G$8,LEFT(DULIEU!W28,4)=$G$8),DULIEU!D28,"")</f>
        <v/>
      </c>
      <c r="C37" s="900" t="str">
        <f>IF(OR(LEFT(DULIEU!V28,4)=$G$8,LEFT(DULIEU!W28,4)=$G$8),DULIEU!E28,"")</f>
        <v/>
      </c>
      <c r="D37" s="900" t="str">
        <f>IF(LEFT(DULIEU!V28,4)=$G$8,DULIEU!H28,"")</f>
        <v/>
      </c>
      <c r="E37" s="901" t="str">
        <f>IF(LEFT(DULIEU!W28,4)=$G$8,DULIEU!H28,"")</f>
        <v/>
      </c>
      <c r="F37" s="929" t="str">
        <f>IF(OR(LEFT(DULIEU!V28,4)=$G$8,LEFT(DULIEU!W28,4)=$G$8),DULIEU!O28,"")</f>
        <v/>
      </c>
      <c r="G37" s="930" t="str">
        <f>IF(LEFT(DULIEU!V28,4)=$G$8,DULIEU!W28,IF(LEFT(DULIEU!W28,4)=$G$8,DULIEU!V28,""))</f>
        <v/>
      </c>
      <c r="H37" s="902">
        <f>IF(LEFT(DULIEU!V28,4)=$G$8,DULIEU!X28,0)</f>
        <v>0</v>
      </c>
      <c r="I37" s="902">
        <f>IF(LEFT(DULIEU!W28,4)=$G$8,DULIEU!X28,0)</f>
        <v>0</v>
      </c>
      <c r="J37" s="902">
        <f>IF(SUM(H37:I37)=0,0,$J$14+SUM($H$16:H37)-SUM($I$16:I37))</f>
        <v>0</v>
      </c>
      <c r="K37" s="903"/>
      <c r="L37" s="904" t="str">
        <f t="shared" si="0"/>
        <v/>
      </c>
      <c r="M37" s="893"/>
      <c r="N37" s="888"/>
      <c r="O37" s="420"/>
      <c r="P37" s="420"/>
      <c r="Q37" s="420"/>
      <c r="R37" s="420"/>
      <c r="S37" s="420"/>
      <c r="T37" s="420"/>
      <c r="U37" s="420"/>
      <c r="V37" s="420"/>
      <c r="W37" s="420"/>
      <c r="X37" s="420"/>
      <c r="Y37" s="420"/>
      <c r="Z37" s="420"/>
      <c r="AA37" s="420"/>
      <c r="AB37" s="420"/>
      <c r="AC37" s="420"/>
      <c r="AD37" s="420"/>
      <c r="AE37" s="420"/>
      <c r="AF37" s="420"/>
      <c r="AG37" s="420"/>
      <c r="AH37" s="420"/>
      <c r="AI37" s="420"/>
      <c r="AJ37" s="420"/>
      <c r="AK37" s="420"/>
      <c r="AL37" s="420"/>
      <c r="AM37" s="420"/>
      <c r="AN37" s="420"/>
    </row>
    <row r="38" spans="1:40" hidden="1">
      <c r="A38" s="356"/>
      <c r="B38" s="900" t="str">
        <f>IF(OR(LEFT(DULIEU!V29,4)=$G$8,LEFT(DULIEU!W29,4)=$G$8),DULIEU!D29,"")</f>
        <v/>
      </c>
      <c r="C38" s="900" t="str">
        <f>IF(OR(LEFT(DULIEU!V29,4)=$G$8,LEFT(DULIEU!W29,4)=$G$8),DULIEU!E29,"")</f>
        <v/>
      </c>
      <c r="D38" s="900" t="str">
        <f>IF(LEFT(DULIEU!V29,4)=$G$8,DULIEU!H29,"")</f>
        <v/>
      </c>
      <c r="E38" s="901" t="str">
        <f>IF(LEFT(DULIEU!W29,4)=$G$8,DULIEU!H29,"")</f>
        <v/>
      </c>
      <c r="F38" s="929" t="str">
        <f>IF(OR(LEFT(DULIEU!V29,4)=$G$8,LEFT(DULIEU!W29,4)=$G$8),DULIEU!O29,"")</f>
        <v/>
      </c>
      <c r="G38" s="930" t="str">
        <f>IF(LEFT(DULIEU!V29,4)=$G$8,DULIEU!W29,IF(LEFT(DULIEU!W29,4)=$G$8,DULIEU!V29,""))</f>
        <v/>
      </c>
      <c r="H38" s="902">
        <f>IF(LEFT(DULIEU!V29,4)=$G$8,DULIEU!X29,0)</f>
        <v>0</v>
      </c>
      <c r="I38" s="902">
        <f>IF(LEFT(DULIEU!W29,4)=$G$8,DULIEU!X29,0)</f>
        <v>0</v>
      </c>
      <c r="J38" s="902">
        <f>IF(SUM(H38:I38)=0,0,$J$14+SUM($H$16:H38)-SUM($I$16:I38))</f>
        <v>0</v>
      </c>
      <c r="K38" s="903"/>
      <c r="L38" s="904" t="str">
        <f t="shared" si="0"/>
        <v/>
      </c>
      <c r="M38" s="893"/>
      <c r="N38" s="717"/>
      <c r="O38" s="356"/>
      <c r="P38" s="356"/>
      <c r="Q38" s="356"/>
      <c r="R38" s="356"/>
      <c r="S38" s="356"/>
      <c r="T38" s="356"/>
      <c r="U38" s="356"/>
      <c r="V38" s="356"/>
      <c r="W38" s="356"/>
      <c r="X38" s="356"/>
      <c r="Y38" s="356"/>
      <c r="Z38" s="356"/>
      <c r="AA38" s="356"/>
      <c r="AB38" s="356"/>
      <c r="AC38" s="356"/>
      <c r="AD38" s="356"/>
      <c r="AE38" s="356"/>
      <c r="AF38" s="356"/>
      <c r="AG38" s="356"/>
      <c r="AH38" s="356"/>
      <c r="AI38" s="356"/>
      <c r="AJ38" s="356"/>
      <c r="AK38" s="356"/>
      <c r="AL38" s="356"/>
      <c r="AM38" s="356"/>
      <c r="AN38" s="356"/>
    </row>
    <row r="39" spans="1:40" hidden="1">
      <c r="A39" s="356"/>
      <c r="B39" s="900" t="str">
        <f>IF(OR(LEFT(DULIEU!V30,4)=$G$8,LEFT(DULIEU!W30,4)=$G$8),DULIEU!D30,"")</f>
        <v/>
      </c>
      <c r="C39" s="900" t="str">
        <f>IF(OR(LEFT(DULIEU!V30,4)=$G$8,LEFT(DULIEU!W30,4)=$G$8),DULIEU!E30,"")</f>
        <v/>
      </c>
      <c r="D39" s="900" t="str">
        <f>IF(LEFT(DULIEU!V30,4)=$G$8,DULIEU!H30,"")</f>
        <v/>
      </c>
      <c r="E39" s="901" t="str">
        <f>IF(LEFT(DULIEU!W30,4)=$G$8,DULIEU!H30,"")</f>
        <v/>
      </c>
      <c r="F39" s="929" t="str">
        <f>IF(OR(LEFT(DULIEU!V30,4)=$G$8,LEFT(DULIEU!W30,4)=$G$8),DULIEU!O30,"")</f>
        <v/>
      </c>
      <c r="G39" s="930" t="str">
        <f>IF(LEFT(DULIEU!V30,4)=$G$8,DULIEU!W30,IF(LEFT(DULIEU!W30,4)=$G$8,DULIEU!V30,""))</f>
        <v/>
      </c>
      <c r="H39" s="902">
        <f>IF(LEFT(DULIEU!V30,4)=$G$8,DULIEU!X30,0)</f>
        <v>0</v>
      </c>
      <c r="I39" s="902">
        <f>IF(LEFT(DULIEU!W30,4)=$G$8,DULIEU!X30,0)</f>
        <v>0</v>
      </c>
      <c r="J39" s="902">
        <f>IF(SUM(H39:I39)=0,0,$J$14+SUM($H$16:H39)-SUM($I$16:I39))</f>
        <v>0</v>
      </c>
      <c r="K39" s="903"/>
      <c r="L39" s="904" t="str">
        <f t="shared" si="0"/>
        <v/>
      </c>
      <c r="M39" s="893"/>
      <c r="N39" s="717"/>
      <c r="O39" s="356"/>
      <c r="P39" s="356"/>
      <c r="Q39" s="356"/>
      <c r="R39" s="356"/>
      <c r="S39" s="356"/>
      <c r="T39" s="356"/>
      <c r="U39" s="356"/>
      <c r="V39" s="356"/>
      <c r="W39" s="356"/>
      <c r="X39" s="356"/>
      <c r="Y39" s="356"/>
      <c r="Z39" s="356"/>
      <c r="AA39" s="356"/>
      <c r="AB39" s="356"/>
      <c r="AC39" s="356"/>
      <c r="AD39" s="356"/>
      <c r="AE39" s="356"/>
      <c r="AF39" s="356"/>
      <c r="AG39" s="356"/>
      <c r="AH39" s="356"/>
      <c r="AI39" s="356"/>
      <c r="AJ39" s="356"/>
      <c r="AK39" s="356"/>
      <c r="AL39" s="356"/>
      <c r="AM39" s="356"/>
      <c r="AN39" s="356"/>
    </row>
    <row r="40" spans="1:40" hidden="1">
      <c r="A40" s="356"/>
      <c r="B40" s="900" t="str">
        <f>IF(OR(LEFT(DULIEU!V31,4)=$G$8,LEFT(DULIEU!W31,4)=$G$8),DULIEU!D31,"")</f>
        <v/>
      </c>
      <c r="C40" s="900" t="str">
        <f>IF(OR(LEFT(DULIEU!V31,4)=$G$8,LEFT(DULIEU!W31,4)=$G$8),DULIEU!E31,"")</f>
        <v/>
      </c>
      <c r="D40" s="900" t="str">
        <f>IF(LEFT(DULIEU!V31,4)=$G$8,DULIEU!H31,"")</f>
        <v/>
      </c>
      <c r="E40" s="901" t="str">
        <f>IF(LEFT(DULIEU!W31,4)=$G$8,DULIEU!H31,"")</f>
        <v/>
      </c>
      <c r="F40" s="929" t="str">
        <f>IF(OR(LEFT(DULIEU!V31,4)=$G$8,LEFT(DULIEU!W31,4)=$G$8),DULIEU!O31,"")</f>
        <v/>
      </c>
      <c r="G40" s="930" t="str">
        <f>IF(LEFT(DULIEU!V31,4)=$G$8,DULIEU!W31,IF(LEFT(DULIEU!W31,4)=$G$8,DULIEU!V31,""))</f>
        <v/>
      </c>
      <c r="H40" s="902">
        <f>IF(LEFT(DULIEU!V31,4)=$G$8,DULIEU!X31,0)</f>
        <v>0</v>
      </c>
      <c r="I40" s="902">
        <f>IF(LEFT(DULIEU!W31,4)=$G$8,DULIEU!X31,0)</f>
        <v>0</v>
      </c>
      <c r="J40" s="902">
        <f>IF(SUM(H40:I40)=0,0,$J$14+SUM($H$16:H40)-SUM($I$16:I40))</f>
        <v>0</v>
      </c>
      <c r="K40" s="903"/>
      <c r="L40" s="904" t="str">
        <f t="shared" si="0"/>
        <v/>
      </c>
      <c r="M40" s="893"/>
      <c r="N40" s="717"/>
      <c r="O40" s="356"/>
      <c r="P40" s="356"/>
      <c r="Q40" s="356"/>
      <c r="R40" s="356"/>
      <c r="S40" s="356"/>
      <c r="T40" s="356"/>
      <c r="U40" s="356"/>
      <c r="V40" s="356"/>
      <c r="W40" s="356"/>
      <c r="X40" s="356"/>
      <c r="Y40" s="356"/>
      <c r="Z40" s="356"/>
      <c r="AA40" s="356"/>
      <c r="AB40" s="356"/>
      <c r="AC40" s="356"/>
      <c r="AD40" s="356"/>
      <c r="AE40" s="356"/>
      <c r="AF40" s="356"/>
      <c r="AG40" s="356"/>
      <c r="AH40" s="356"/>
      <c r="AI40" s="356"/>
      <c r="AJ40" s="356"/>
      <c r="AK40" s="356"/>
      <c r="AL40" s="356"/>
      <c r="AM40" s="356"/>
      <c r="AN40" s="356"/>
    </row>
    <row r="41" spans="1:40" ht="26.25">
      <c r="A41" s="356"/>
      <c r="B41" s="900" t="str">
        <f>IF(OR(LEFT(DULIEU!V32,4)=$G$8,LEFT(DULIEU!W32,4)=$G$8),DULIEU!D32,"")</f>
        <v>31/05/2015</v>
      </c>
      <c r="C41" s="900" t="str">
        <f>IF(OR(LEFT(DULIEU!V32,4)=$G$8,LEFT(DULIEU!W32,4)=$G$8),DULIEU!E32,"")</f>
        <v>31/05/2015</v>
      </c>
      <c r="D41" s="900" t="str">
        <f>IF(LEFT(DULIEU!V32,4)=$G$8,DULIEU!H32,"")</f>
        <v/>
      </c>
      <c r="E41" s="901" t="str">
        <f>IF(LEFT(DULIEU!W32,4)=$G$8,DULIEU!H32,"")</f>
        <v>PC011</v>
      </c>
      <c r="F41" s="929" t="str">
        <f>IF(OR(LEFT(DULIEU!V32,4)=$G$8,LEFT(DULIEU!W32,4)=$G$8),DULIEU!O32,"")</f>
        <v>Thanh toán lương tháng 05/2015</v>
      </c>
      <c r="G41" s="930" t="str">
        <f>IF(LEFT(DULIEU!V32,4)=$G$8,DULIEU!W32,IF(LEFT(DULIEU!W32,4)=$G$8,DULIEU!V32,""))</f>
        <v>334</v>
      </c>
      <c r="H41" s="902">
        <f>IF(LEFT(DULIEU!V32,4)=$G$8,DULIEU!X32,0)</f>
        <v>0</v>
      </c>
      <c r="I41" s="902">
        <f>IF(LEFT(DULIEU!W32,4)=$G$8,DULIEU!X32,0)</f>
        <v>7220000</v>
      </c>
      <c r="J41" s="902">
        <f>IF(SUM(H41:I41)=0,0,$J$14+SUM($H$16:H41)-SUM($I$16:I41))</f>
        <v>1945335000</v>
      </c>
      <c r="K41" s="903"/>
      <c r="L41" s="904" t="str">
        <f t="shared" si="0"/>
        <v>x</v>
      </c>
      <c r="M41" s="893"/>
      <c r="N41" s="717"/>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row>
    <row r="42" spans="1:40" s="421" customFormat="1" ht="12.75" hidden="1">
      <c r="A42" s="420"/>
      <c r="B42" s="900" t="str">
        <f>IF(OR(LEFT(DULIEU!V33,4)=$G$8,LEFT(DULIEU!W33,4)=$G$8),DULIEU!D33,"")</f>
        <v/>
      </c>
      <c r="C42" s="900" t="str">
        <f>IF(OR(LEFT(DULIEU!V33,4)=$G$8,LEFT(DULIEU!W33,4)=$G$8),DULIEU!E33,"")</f>
        <v/>
      </c>
      <c r="D42" s="900" t="str">
        <f>IF(LEFT(DULIEU!V33,4)=$G$8,DULIEU!H33,"")</f>
        <v/>
      </c>
      <c r="E42" s="901" t="str">
        <f>IF(LEFT(DULIEU!W33,4)=$G$8,DULIEU!H33,"")</f>
        <v/>
      </c>
      <c r="F42" s="929" t="str">
        <f>IF(OR(LEFT(DULIEU!V33,4)=$G$8,LEFT(DULIEU!W33,4)=$G$8),DULIEU!O33,"")</f>
        <v/>
      </c>
      <c r="G42" s="930" t="str">
        <f>IF(LEFT(DULIEU!V33,4)=$G$8,DULIEU!W33,IF(LEFT(DULIEU!W33,4)=$G$8,DULIEU!V33,""))</f>
        <v/>
      </c>
      <c r="H42" s="902">
        <f>IF(LEFT(DULIEU!V33,4)=$G$8,DULIEU!X33,0)</f>
        <v>0</v>
      </c>
      <c r="I42" s="902">
        <f>IF(LEFT(DULIEU!W33,4)=$G$8,DULIEU!X33,0)</f>
        <v>0</v>
      </c>
      <c r="J42" s="902">
        <f>IF(SUM(H42:I42)=0,0,$J$14+SUM($H$16:H42)-SUM($I$16:I42))</f>
        <v>0</v>
      </c>
      <c r="K42" s="903"/>
      <c r="L42" s="904" t="str">
        <f t="shared" si="0"/>
        <v/>
      </c>
      <c r="M42" s="893"/>
      <c r="N42" s="888"/>
      <c r="O42" s="420"/>
      <c r="P42" s="420"/>
      <c r="Q42" s="420"/>
      <c r="R42" s="420"/>
      <c r="S42" s="420"/>
      <c r="T42" s="420"/>
      <c r="U42" s="420"/>
      <c r="V42" s="420"/>
      <c r="W42" s="420"/>
      <c r="X42" s="420"/>
      <c r="Y42" s="420"/>
      <c r="Z42" s="420"/>
      <c r="AA42" s="420"/>
      <c r="AB42" s="420"/>
      <c r="AC42" s="420"/>
      <c r="AD42" s="420"/>
      <c r="AE42" s="420"/>
      <c r="AF42" s="420"/>
      <c r="AG42" s="420"/>
      <c r="AH42" s="420"/>
      <c r="AI42" s="420"/>
      <c r="AJ42" s="420"/>
      <c r="AK42" s="420"/>
      <c r="AL42" s="420"/>
      <c r="AM42" s="420"/>
      <c r="AN42" s="420"/>
    </row>
    <row r="43" spans="1:40" hidden="1">
      <c r="A43" s="356"/>
      <c r="B43" s="900" t="str">
        <f>IF(OR(LEFT(DULIEU!V34,4)=$G$8,LEFT(DULIEU!W34,4)=$G$8),DULIEU!D34,"")</f>
        <v/>
      </c>
      <c r="C43" s="900" t="str">
        <f>IF(OR(LEFT(DULIEU!V34,4)=$G$8,LEFT(DULIEU!W34,4)=$G$8),DULIEU!E34,"")</f>
        <v/>
      </c>
      <c r="D43" s="900" t="str">
        <f>IF(LEFT(DULIEU!V34,4)=$G$8,DULIEU!H34,"")</f>
        <v/>
      </c>
      <c r="E43" s="901" t="str">
        <f>IF(LEFT(DULIEU!W34,4)=$G$8,DULIEU!H34,"")</f>
        <v/>
      </c>
      <c r="F43" s="929" t="str">
        <f>IF(OR(LEFT(DULIEU!V34,4)=$G$8,LEFT(DULIEU!W34,4)=$G$8),DULIEU!O34,"")</f>
        <v/>
      </c>
      <c r="G43" s="930" t="str">
        <f>IF(LEFT(DULIEU!V34,4)=$G$8,DULIEU!W34,IF(LEFT(DULIEU!W34,4)=$G$8,DULIEU!V34,""))</f>
        <v/>
      </c>
      <c r="H43" s="902">
        <f>IF(LEFT(DULIEU!V34,4)=$G$8,DULIEU!X34,0)</f>
        <v>0</v>
      </c>
      <c r="I43" s="902">
        <f>IF(LEFT(DULIEU!W34,4)=$G$8,DULIEU!X34,0)</f>
        <v>0</v>
      </c>
      <c r="J43" s="902">
        <f>IF(SUM(H43:I43)=0,0,$J$14+SUM($H$16:H43)-SUM($I$16:I43))</f>
        <v>0</v>
      </c>
      <c r="K43" s="903"/>
      <c r="L43" s="904" t="str">
        <f t="shared" si="0"/>
        <v/>
      </c>
      <c r="M43" s="893"/>
      <c r="N43" s="717"/>
      <c r="O43" s="356"/>
      <c r="P43" s="356"/>
      <c r="Q43" s="356"/>
      <c r="R43" s="356"/>
      <c r="S43" s="356"/>
      <c r="T43" s="356"/>
      <c r="U43" s="356"/>
      <c r="V43" s="356"/>
      <c r="W43" s="356"/>
      <c r="X43" s="356"/>
      <c r="Y43" s="356"/>
      <c r="Z43" s="356"/>
      <c r="AA43" s="356"/>
      <c r="AB43" s="356"/>
      <c r="AC43" s="356"/>
      <c r="AD43" s="356"/>
      <c r="AE43" s="356"/>
      <c r="AF43" s="356"/>
      <c r="AG43" s="356"/>
      <c r="AH43" s="356"/>
      <c r="AI43" s="356"/>
      <c r="AJ43" s="356"/>
      <c r="AK43" s="356"/>
      <c r="AL43" s="356"/>
      <c r="AM43" s="356"/>
      <c r="AN43" s="356"/>
    </row>
    <row r="44" spans="1:40" hidden="1">
      <c r="A44" s="356"/>
      <c r="B44" s="900" t="str">
        <f>IF(OR(LEFT(DULIEU!V35,4)=$G$8,LEFT(DULIEU!W35,4)=$G$8),DULIEU!D35,"")</f>
        <v/>
      </c>
      <c r="C44" s="900" t="str">
        <f>IF(OR(LEFT(DULIEU!V35,4)=$G$8,LEFT(DULIEU!W35,4)=$G$8),DULIEU!E35,"")</f>
        <v/>
      </c>
      <c r="D44" s="900" t="str">
        <f>IF(LEFT(DULIEU!V35,4)=$G$8,DULIEU!H35,"")</f>
        <v/>
      </c>
      <c r="E44" s="901" t="str">
        <f>IF(LEFT(DULIEU!W35,4)=$G$8,DULIEU!H35,"")</f>
        <v/>
      </c>
      <c r="F44" s="929" t="str">
        <f>IF(OR(LEFT(DULIEU!V35,4)=$G$8,LEFT(DULIEU!W35,4)=$G$8),DULIEU!O35,"")</f>
        <v/>
      </c>
      <c r="G44" s="930" t="str">
        <f>IF(LEFT(DULIEU!V35,4)=$G$8,DULIEU!W35,IF(LEFT(DULIEU!W35,4)=$G$8,DULIEU!V35,""))</f>
        <v/>
      </c>
      <c r="H44" s="902">
        <f>IF(LEFT(DULIEU!V35,4)=$G$8,DULIEU!X35,0)</f>
        <v>0</v>
      </c>
      <c r="I44" s="902">
        <f>IF(LEFT(DULIEU!W35,4)=$G$8,DULIEU!X35,0)</f>
        <v>0</v>
      </c>
      <c r="J44" s="902">
        <f>IF(SUM(H44:I44)=0,0,$J$14+SUM($H$16:H44)-SUM($I$16:I44))</f>
        <v>0</v>
      </c>
      <c r="K44" s="903"/>
      <c r="L44" s="904" t="str">
        <f t="shared" si="0"/>
        <v/>
      </c>
      <c r="M44" s="893"/>
      <c r="N44" s="717"/>
      <c r="O44" s="356"/>
      <c r="P44" s="356"/>
      <c r="Q44" s="356"/>
      <c r="R44" s="356"/>
      <c r="S44" s="356"/>
      <c r="T44" s="356"/>
      <c r="U44" s="356"/>
      <c r="V44" s="356"/>
      <c r="W44" s="356"/>
      <c r="X44" s="356"/>
      <c r="Y44" s="356"/>
      <c r="Z44" s="356"/>
      <c r="AA44" s="356"/>
      <c r="AB44" s="356"/>
      <c r="AC44" s="356"/>
      <c r="AD44" s="356"/>
      <c r="AE44" s="356"/>
      <c r="AF44" s="356"/>
      <c r="AG44" s="356"/>
      <c r="AH44" s="356"/>
      <c r="AI44" s="356"/>
      <c r="AJ44" s="356"/>
      <c r="AK44" s="356"/>
      <c r="AL44" s="356"/>
      <c r="AM44" s="356"/>
      <c r="AN44" s="356"/>
    </row>
    <row r="45" spans="1:40" hidden="1">
      <c r="A45" s="356"/>
      <c r="B45" s="900" t="str">
        <f>IF(OR(LEFT(DULIEU!V36,4)=$G$8,LEFT(DULIEU!W36,4)=$G$8),DULIEU!D36,"")</f>
        <v/>
      </c>
      <c r="C45" s="900" t="str">
        <f>IF(OR(LEFT(DULIEU!V36,4)=$G$8,LEFT(DULIEU!W36,4)=$G$8),DULIEU!E36,"")</f>
        <v/>
      </c>
      <c r="D45" s="900" t="str">
        <f>IF(LEFT(DULIEU!V36,4)=$G$8,DULIEU!H36,"")</f>
        <v/>
      </c>
      <c r="E45" s="901" t="str">
        <f>IF(LEFT(DULIEU!W36,4)=$G$8,DULIEU!H36,"")</f>
        <v/>
      </c>
      <c r="F45" s="929" t="str">
        <f>IF(OR(LEFT(DULIEU!V36,4)=$G$8,LEFT(DULIEU!W36,4)=$G$8),DULIEU!O36,"")</f>
        <v/>
      </c>
      <c r="G45" s="930" t="str">
        <f>IF(LEFT(DULIEU!V36,4)=$G$8,DULIEU!W36,IF(LEFT(DULIEU!W36,4)=$G$8,DULIEU!V36,""))</f>
        <v/>
      </c>
      <c r="H45" s="902">
        <f>IF(LEFT(DULIEU!V36,4)=$G$8,DULIEU!X36,0)</f>
        <v>0</v>
      </c>
      <c r="I45" s="902">
        <f>IF(LEFT(DULIEU!W36,4)=$G$8,DULIEU!X36,0)</f>
        <v>0</v>
      </c>
      <c r="J45" s="902">
        <f>IF(SUM(H45:I45)=0,0,$J$14+SUM($H$16:H45)-SUM($I$16:I45))</f>
        <v>0</v>
      </c>
      <c r="K45" s="903"/>
      <c r="L45" s="904" t="str">
        <f t="shared" si="0"/>
        <v/>
      </c>
      <c r="M45" s="893"/>
      <c r="N45" s="717"/>
      <c r="O45" s="356"/>
      <c r="P45" s="356"/>
      <c r="Q45" s="356"/>
      <c r="R45" s="356"/>
      <c r="S45" s="356"/>
      <c r="T45" s="356"/>
      <c r="U45" s="356"/>
      <c r="V45" s="356"/>
      <c r="W45" s="356"/>
      <c r="X45" s="356"/>
      <c r="Y45" s="356"/>
      <c r="Z45" s="356"/>
      <c r="AA45" s="356"/>
      <c r="AB45" s="356"/>
      <c r="AC45" s="356"/>
      <c r="AD45" s="356"/>
      <c r="AE45" s="356"/>
      <c r="AF45" s="356"/>
      <c r="AG45" s="356"/>
      <c r="AH45" s="356"/>
      <c r="AI45" s="356"/>
      <c r="AJ45" s="356"/>
      <c r="AK45" s="356"/>
      <c r="AL45" s="356"/>
      <c r="AM45" s="356"/>
      <c r="AN45" s="356"/>
    </row>
    <row r="46" spans="1:40" hidden="1">
      <c r="A46" s="356"/>
      <c r="B46" s="900" t="str">
        <f>IF(OR(LEFT(DULIEU!V37,4)=$G$8,LEFT(DULIEU!W37,4)=$G$8),DULIEU!D37,"")</f>
        <v/>
      </c>
      <c r="C46" s="900" t="str">
        <f>IF(OR(LEFT(DULIEU!V37,4)=$G$8,LEFT(DULIEU!W37,4)=$G$8),DULIEU!E37,"")</f>
        <v/>
      </c>
      <c r="D46" s="900" t="str">
        <f>IF(LEFT(DULIEU!V37,4)=$G$8,DULIEU!H37,"")</f>
        <v/>
      </c>
      <c r="E46" s="901" t="str">
        <f>IF(LEFT(DULIEU!W37,4)=$G$8,DULIEU!H37,"")</f>
        <v/>
      </c>
      <c r="F46" s="929" t="str">
        <f>IF(OR(LEFT(DULIEU!V37,4)=$G$8,LEFT(DULIEU!W37,4)=$G$8),DULIEU!O37,"")</f>
        <v/>
      </c>
      <c r="G46" s="930" t="str">
        <f>IF(LEFT(DULIEU!V37,4)=$G$8,DULIEU!W37,IF(LEFT(DULIEU!W37,4)=$G$8,DULIEU!V37,""))</f>
        <v/>
      </c>
      <c r="H46" s="902">
        <f>IF(LEFT(DULIEU!V37,4)=$G$8,DULIEU!X37,0)</f>
        <v>0</v>
      </c>
      <c r="I46" s="902">
        <f>IF(LEFT(DULIEU!W37,4)=$G$8,DULIEU!X37,0)</f>
        <v>0</v>
      </c>
      <c r="J46" s="902">
        <f>IF(SUM(H46:I46)=0,0,$J$14+SUM($H$16:H46)-SUM($I$16:I46))</f>
        <v>0</v>
      </c>
      <c r="K46" s="903"/>
      <c r="L46" s="904" t="str">
        <f t="shared" si="0"/>
        <v/>
      </c>
      <c r="M46" s="893"/>
      <c r="N46" s="717"/>
      <c r="O46" s="356"/>
      <c r="P46" s="356"/>
      <c r="Q46" s="356"/>
      <c r="R46" s="356"/>
      <c r="S46" s="356"/>
      <c r="T46" s="356"/>
      <c r="U46" s="356"/>
      <c r="V46" s="356"/>
      <c r="W46" s="356"/>
      <c r="X46" s="356"/>
      <c r="Y46" s="356"/>
      <c r="Z46" s="356"/>
      <c r="AA46" s="356"/>
      <c r="AB46" s="356"/>
      <c r="AC46" s="356"/>
      <c r="AD46" s="356"/>
      <c r="AE46" s="356"/>
      <c r="AF46" s="356"/>
      <c r="AG46" s="356"/>
      <c r="AH46" s="356"/>
      <c r="AI46" s="356"/>
      <c r="AJ46" s="356"/>
      <c r="AK46" s="356"/>
      <c r="AL46" s="356"/>
      <c r="AM46" s="356"/>
      <c r="AN46" s="356"/>
    </row>
    <row r="47" spans="1:40" ht="26.25">
      <c r="A47" s="356"/>
      <c r="B47" s="900" t="str">
        <f>IF(OR(LEFT(DULIEU!V38,4)=$G$8,LEFT(DULIEU!W38,4)=$G$8),DULIEU!D38,"")</f>
        <v>30/06/2015</v>
      </c>
      <c r="C47" s="900" t="str">
        <f>IF(OR(LEFT(DULIEU!V38,4)=$G$8,LEFT(DULIEU!W38,4)=$G$8),DULIEU!E38,"")</f>
        <v>30/06/2015</v>
      </c>
      <c r="D47" s="900" t="str">
        <f>IF(LEFT(DULIEU!V38,4)=$G$8,DULIEU!H38,"")</f>
        <v/>
      </c>
      <c r="E47" s="901" t="str">
        <f>IF(LEFT(DULIEU!W38,4)=$G$8,DULIEU!H38,"")</f>
        <v>PC012</v>
      </c>
      <c r="F47" s="929" t="str">
        <f>IF(OR(LEFT(DULIEU!V38,4)=$G$8,LEFT(DULIEU!W38,4)=$G$8),DULIEU!O38,"")</f>
        <v>Thanh toán lương tháng 06/2015</v>
      </c>
      <c r="G47" s="930" t="str">
        <f>IF(LEFT(DULIEU!V38,4)=$G$8,DULIEU!W38,IF(LEFT(DULIEU!W38,4)=$G$8,DULIEU!V38,""))</f>
        <v>334</v>
      </c>
      <c r="H47" s="902">
        <f>IF(LEFT(DULIEU!V38,4)=$G$8,DULIEU!X38,0)</f>
        <v>0</v>
      </c>
      <c r="I47" s="902">
        <f>IF(LEFT(DULIEU!W38,4)=$G$8,DULIEU!X38,0)</f>
        <v>7942000</v>
      </c>
      <c r="J47" s="902">
        <f>IF(SUM(H47:I47)=0,0,$J$14+SUM($H$16:H47)-SUM($I$16:I47))</f>
        <v>1937393000</v>
      </c>
      <c r="K47" s="903"/>
      <c r="L47" s="904" t="str">
        <f t="shared" si="0"/>
        <v>x</v>
      </c>
      <c r="M47" s="893"/>
      <c r="N47" s="717"/>
      <c r="O47" s="356"/>
      <c r="P47" s="356"/>
      <c r="Q47" s="356"/>
      <c r="R47" s="356"/>
      <c r="S47" s="356"/>
      <c r="T47" s="356"/>
      <c r="U47" s="356"/>
      <c r="V47" s="356"/>
      <c r="W47" s="356"/>
      <c r="X47" s="356"/>
      <c r="Y47" s="356"/>
      <c r="Z47" s="356"/>
      <c r="AA47" s="356"/>
      <c r="AB47" s="356"/>
      <c r="AC47" s="356"/>
      <c r="AD47" s="356"/>
      <c r="AE47" s="356"/>
      <c r="AF47" s="356"/>
      <c r="AG47" s="356"/>
      <c r="AH47" s="356"/>
      <c r="AI47" s="356"/>
      <c r="AJ47" s="356"/>
      <c r="AK47" s="356"/>
      <c r="AL47" s="356"/>
      <c r="AM47" s="356"/>
      <c r="AN47" s="356"/>
    </row>
    <row r="48" spans="1:40" s="421" customFormat="1" ht="12.75" hidden="1">
      <c r="A48" s="420"/>
      <c r="B48" s="900" t="str">
        <f>IF(OR(LEFT(DULIEU!V39,4)=$G$8,LEFT(DULIEU!W39,4)=$G$8),DULIEU!D39,"")</f>
        <v/>
      </c>
      <c r="C48" s="900" t="str">
        <f>IF(OR(LEFT(DULIEU!V39,4)=$G$8,LEFT(DULIEU!W39,4)=$G$8),DULIEU!E39,"")</f>
        <v/>
      </c>
      <c r="D48" s="900" t="str">
        <f>IF(LEFT(DULIEU!V39,4)=$G$8,DULIEU!H39,"")</f>
        <v/>
      </c>
      <c r="E48" s="901" t="str">
        <f>IF(LEFT(DULIEU!W39,4)=$G$8,DULIEU!H39,"")</f>
        <v/>
      </c>
      <c r="F48" s="929" t="str">
        <f>IF(OR(LEFT(DULIEU!V39,4)=$G$8,LEFT(DULIEU!W39,4)=$G$8),DULIEU!O39,"")</f>
        <v/>
      </c>
      <c r="G48" s="930" t="str">
        <f>IF(LEFT(DULIEU!V39,4)=$G$8,DULIEU!W39,IF(LEFT(DULIEU!W39,4)=$G$8,DULIEU!V39,""))</f>
        <v/>
      </c>
      <c r="H48" s="902">
        <f>IF(LEFT(DULIEU!V39,4)=$G$8,DULIEU!X39,0)</f>
        <v>0</v>
      </c>
      <c r="I48" s="902">
        <f>IF(LEFT(DULIEU!W39,4)=$G$8,DULIEU!X39,0)</f>
        <v>0</v>
      </c>
      <c r="J48" s="902">
        <f>IF(SUM(H48:I48)=0,0,$J$14+SUM($H$16:H48)-SUM($I$16:I48))</f>
        <v>0</v>
      </c>
      <c r="K48" s="903"/>
      <c r="L48" s="904" t="str">
        <f t="shared" si="0"/>
        <v/>
      </c>
      <c r="M48" s="893"/>
      <c r="N48" s="888"/>
      <c r="O48" s="420"/>
      <c r="P48" s="420"/>
      <c r="Q48" s="420"/>
      <c r="R48" s="420"/>
      <c r="S48" s="420"/>
      <c r="T48" s="420"/>
      <c r="U48" s="420"/>
      <c r="V48" s="420"/>
      <c r="W48" s="420"/>
      <c r="X48" s="420"/>
      <c r="Y48" s="420"/>
      <c r="Z48" s="420"/>
      <c r="AA48" s="420"/>
      <c r="AB48" s="420"/>
      <c r="AC48" s="420"/>
      <c r="AD48" s="420"/>
      <c r="AE48" s="420"/>
      <c r="AF48" s="420"/>
      <c r="AG48" s="420"/>
      <c r="AH48" s="420"/>
      <c r="AI48" s="420"/>
      <c r="AJ48" s="420"/>
      <c r="AK48" s="420"/>
      <c r="AL48" s="420"/>
      <c r="AM48" s="420"/>
      <c r="AN48" s="420"/>
    </row>
    <row r="49" spans="1:40" hidden="1">
      <c r="A49" s="356"/>
      <c r="B49" s="900" t="str">
        <f>IF(OR(LEFT(DULIEU!V40,4)=$G$8,LEFT(DULIEU!W40,4)=$G$8),DULIEU!D40,"")</f>
        <v/>
      </c>
      <c r="C49" s="900" t="str">
        <f>IF(OR(LEFT(DULIEU!V40,4)=$G$8,LEFT(DULIEU!W40,4)=$G$8),DULIEU!E40,"")</f>
        <v/>
      </c>
      <c r="D49" s="900" t="str">
        <f>IF(LEFT(DULIEU!V40,4)=$G$8,DULIEU!H40,"")</f>
        <v/>
      </c>
      <c r="E49" s="901" t="str">
        <f>IF(LEFT(DULIEU!W40,4)=$G$8,DULIEU!H40,"")</f>
        <v/>
      </c>
      <c r="F49" s="929" t="str">
        <f>IF(OR(LEFT(DULIEU!V40,4)=$G$8,LEFT(DULIEU!W40,4)=$G$8),DULIEU!O40,"")</f>
        <v/>
      </c>
      <c r="G49" s="930" t="str">
        <f>IF(LEFT(DULIEU!V40,4)=$G$8,DULIEU!W40,IF(LEFT(DULIEU!W40,4)=$G$8,DULIEU!V40,""))</f>
        <v/>
      </c>
      <c r="H49" s="902">
        <f>IF(LEFT(DULIEU!V40,4)=$G$8,DULIEU!X40,0)</f>
        <v>0</v>
      </c>
      <c r="I49" s="902">
        <f>IF(LEFT(DULIEU!W40,4)=$G$8,DULIEU!X40,0)</f>
        <v>0</v>
      </c>
      <c r="J49" s="902">
        <f>IF(SUM(H49:I49)=0,0,$J$14+SUM($H$16:H49)-SUM($I$16:I49))</f>
        <v>0</v>
      </c>
      <c r="K49" s="903"/>
      <c r="L49" s="904" t="str">
        <f t="shared" si="0"/>
        <v/>
      </c>
      <c r="M49" s="893"/>
      <c r="N49" s="717"/>
      <c r="O49" s="356"/>
      <c r="P49" s="356"/>
      <c r="Q49" s="356"/>
      <c r="R49" s="356"/>
      <c r="S49" s="356"/>
      <c r="T49" s="356"/>
      <c r="U49" s="356"/>
      <c r="V49" s="356"/>
      <c r="W49" s="356"/>
      <c r="X49" s="356"/>
      <c r="Y49" s="356"/>
      <c r="Z49" s="356"/>
      <c r="AA49" s="356"/>
      <c r="AB49" s="356"/>
      <c r="AC49" s="356"/>
      <c r="AD49" s="356"/>
      <c r="AE49" s="356"/>
      <c r="AF49" s="356"/>
      <c r="AG49" s="356"/>
      <c r="AH49" s="356"/>
      <c r="AI49" s="356"/>
      <c r="AJ49" s="356"/>
      <c r="AK49" s="356"/>
      <c r="AL49" s="356"/>
      <c r="AM49" s="356"/>
      <c r="AN49" s="356"/>
    </row>
    <row r="50" spans="1:40" hidden="1">
      <c r="A50" s="356"/>
      <c r="B50" s="900" t="str">
        <f>IF(OR(LEFT(DULIEU!V41,4)=$G$8,LEFT(DULIEU!W41,4)=$G$8),DULIEU!D41,"")</f>
        <v/>
      </c>
      <c r="C50" s="900" t="str">
        <f>IF(OR(LEFT(DULIEU!V41,4)=$G$8,LEFT(DULIEU!W41,4)=$G$8),DULIEU!E41,"")</f>
        <v/>
      </c>
      <c r="D50" s="900" t="str">
        <f>IF(LEFT(DULIEU!V41,4)=$G$8,DULIEU!H41,"")</f>
        <v/>
      </c>
      <c r="E50" s="901" t="str">
        <f>IF(LEFT(DULIEU!W41,4)=$G$8,DULIEU!H41,"")</f>
        <v/>
      </c>
      <c r="F50" s="929" t="str">
        <f>IF(OR(LEFT(DULIEU!V41,4)=$G$8,LEFT(DULIEU!W41,4)=$G$8),DULIEU!O41,"")</f>
        <v/>
      </c>
      <c r="G50" s="930" t="str">
        <f>IF(LEFT(DULIEU!V41,4)=$G$8,DULIEU!W41,IF(LEFT(DULIEU!W41,4)=$G$8,DULIEU!V41,""))</f>
        <v/>
      </c>
      <c r="H50" s="902">
        <f>IF(LEFT(DULIEU!V41,4)=$G$8,DULIEU!X41,0)</f>
        <v>0</v>
      </c>
      <c r="I50" s="902">
        <f>IF(LEFT(DULIEU!W41,4)=$G$8,DULIEU!X41,0)</f>
        <v>0</v>
      </c>
      <c r="J50" s="902">
        <f>IF(SUM(H50:I50)=0,0,$J$14+SUM($H$16:H50)-SUM($I$16:I50))</f>
        <v>0</v>
      </c>
      <c r="K50" s="903"/>
      <c r="L50" s="904" t="str">
        <f t="shared" si="0"/>
        <v/>
      </c>
      <c r="M50" s="893"/>
      <c r="N50" s="717"/>
      <c r="O50" s="356"/>
      <c r="P50" s="356"/>
      <c r="Q50" s="356"/>
      <c r="R50" s="356"/>
      <c r="S50" s="356"/>
      <c r="T50" s="356"/>
      <c r="U50" s="356"/>
      <c r="V50" s="356"/>
      <c r="W50" s="356"/>
      <c r="X50" s="356"/>
      <c r="Y50" s="356"/>
      <c r="Z50" s="356"/>
      <c r="AA50" s="356"/>
      <c r="AB50" s="356"/>
      <c r="AC50" s="356"/>
      <c r="AD50" s="356"/>
      <c r="AE50" s="356"/>
      <c r="AF50" s="356"/>
      <c r="AG50" s="356"/>
      <c r="AH50" s="356"/>
      <c r="AI50" s="356"/>
      <c r="AJ50" s="356"/>
      <c r="AK50" s="356"/>
      <c r="AL50" s="356"/>
      <c r="AM50" s="356"/>
      <c r="AN50" s="356"/>
    </row>
    <row r="51" spans="1:40" hidden="1">
      <c r="A51" s="356"/>
      <c r="B51" s="900" t="str">
        <f>IF(OR(LEFT(DULIEU!V42,4)=$G$8,LEFT(DULIEU!W42,4)=$G$8),DULIEU!D42,"")</f>
        <v/>
      </c>
      <c r="C51" s="900" t="str">
        <f>IF(OR(LEFT(DULIEU!V42,4)=$G$8,LEFT(DULIEU!W42,4)=$G$8),DULIEU!E42,"")</f>
        <v/>
      </c>
      <c r="D51" s="900" t="str">
        <f>IF(LEFT(DULIEU!V42,4)=$G$8,DULIEU!H42,"")</f>
        <v/>
      </c>
      <c r="E51" s="901" t="str">
        <f>IF(LEFT(DULIEU!W42,4)=$G$8,DULIEU!H42,"")</f>
        <v/>
      </c>
      <c r="F51" s="929" t="str">
        <f>IF(OR(LEFT(DULIEU!V42,4)=$G$8,LEFT(DULIEU!W42,4)=$G$8),DULIEU!O42,"")</f>
        <v/>
      </c>
      <c r="G51" s="930" t="str">
        <f>IF(LEFT(DULIEU!V42,4)=$G$8,DULIEU!W42,IF(LEFT(DULIEU!W42,4)=$G$8,DULIEU!V42,""))</f>
        <v/>
      </c>
      <c r="H51" s="902">
        <f>IF(LEFT(DULIEU!V42,4)=$G$8,DULIEU!X42,0)</f>
        <v>0</v>
      </c>
      <c r="I51" s="902">
        <f>IF(LEFT(DULIEU!W42,4)=$G$8,DULIEU!X42,0)</f>
        <v>0</v>
      </c>
      <c r="J51" s="902">
        <f>IF(SUM(H51:I51)=0,0,$J$14+SUM($H$16:H51)-SUM($I$16:I51))</f>
        <v>0</v>
      </c>
      <c r="K51" s="903"/>
      <c r="L51" s="904" t="str">
        <f t="shared" si="0"/>
        <v/>
      </c>
      <c r="M51" s="893"/>
      <c r="N51" s="717"/>
      <c r="O51" s="356"/>
      <c r="P51" s="356"/>
      <c r="Q51" s="356"/>
      <c r="R51" s="356"/>
      <c r="S51" s="356"/>
      <c r="T51" s="356"/>
      <c r="U51" s="356"/>
      <c r="V51" s="356"/>
      <c r="W51" s="356"/>
      <c r="X51" s="356"/>
      <c r="Y51" s="356"/>
      <c r="Z51" s="356"/>
      <c r="AA51" s="356"/>
      <c r="AB51" s="356"/>
      <c r="AC51" s="356"/>
      <c r="AD51" s="356"/>
      <c r="AE51" s="356"/>
      <c r="AF51" s="356"/>
      <c r="AG51" s="356"/>
      <c r="AH51" s="356"/>
      <c r="AI51" s="356"/>
      <c r="AJ51" s="356"/>
      <c r="AK51" s="356"/>
      <c r="AL51" s="356"/>
      <c r="AM51" s="356"/>
      <c r="AN51" s="356"/>
    </row>
    <row r="52" spans="1:40" hidden="1">
      <c r="A52" s="356"/>
      <c r="B52" s="900" t="str">
        <f>IF(OR(LEFT(DULIEU!V43,4)=$G$8,LEFT(DULIEU!W43,4)=$G$8),DULIEU!D43,"")</f>
        <v/>
      </c>
      <c r="C52" s="900" t="str">
        <f>IF(OR(LEFT(DULIEU!V43,4)=$G$8,LEFT(DULIEU!W43,4)=$G$8),DULIEU!E43,"")</f>
        <v/>
      </c>
      <c r="D52" s="900" t="str">
        <f>IF(LEFT(DULIEU!V43,4)=$G$8,DULIEU!H43,"")</f>
        <v/>
      </c>
      <c r="E52" s="901" t="str">
        <f>IF(LEFT(DULIEU!W43,4)=$G$8,DULIEU!H43,"")</f>
        <v/>
      </c>
      <c r="F52" s="929" t="str">
        <f>IF(OR(LEFT(DULIEU!V43,4)=$G$8,LEFT(DULIEU!W43,4)=$G$8),DULIEU!O43,"")</f>
        <v/>
      </c>
      <c r="G52" s="930" t="str">
        <f>IF(LEFT(DULIEU!V43,4)=$G$8,DULIEU!W43,IF(LEFT(DULIEU!W43,4)=$G$8,DULIEU!V43,""))</f>
        <v/>
      </c>
      <c r="H52" s="902">
        <f>IF(LEFT(DULIEU!V43,4)=$G$8,DULIEU!X43,0)</f>
        <v>0</v>
      </c>
      <c r="I52" s="902">
        <f>IF(LEFT(DULIEU!W43,4)=$G$8,DULIEU!X43,0)</f>
        <v>0</v>
      </c>
      <c r="J52" s="902">
        <f>IF(SUM(H52:I52)=0,0,$J$14+SUM($H$16:H52)-SUM($I$16:I52))</f>
        <v>0</v>
      </c>
      <c r="K52" s="903"/>
      <c r="L52" s="904" t="str">
        <f t="shared" si="0"/>
        <v/>
      </c>
      <c r="M52" s="893"/>
      <c r="N52" s="717"/>
      <c r="O52" s="356"/>
      <c r="P52" s="356"/>
      <c r="Q52" s="356"/>
      <c r="R52" s="356"/>
      <c r="S52" s="356"/>
      <c r="T52" s="356"/>
      <c r="U52" s="356"/>
      <c r="V52" s="356"/>
      <c r="W52" s="356"/>
      <c r="X52" s="356"/>
      <c r="Y52" s="356"/>
      <c r="Z52" s="356"/>
      <c r="AA52" s="356"/>
      <c r="AB52" s="356"/>
      <c r="AC52" s="356"/>
      <c r="AD52" s="356"/>
      <c r="AE52" s="356"/>
      <c r="AF52" s="356"/>
      <c r="AG52" s="356"/>
      <c r="AH52" s="356"/>
      <c r="AI52" s="356"/>
      <c r="AJ52" s="356"/>
      <c r="AK52" s="356"/>
      <c r="AL52" s="356"/>
      <c r="AM52" s="356"/>
      <c r="AN52" s="356"/>
    </row>
    <row r="53" spans="1:40" ht="26.25">
      <c r="A53" s="356"/>
      <c r="B53" s="900" t="str">
        <f>IF(OR(LEFT(DULIEU!V44,4)=$G$8,LEFT(DULIEU!W44,4)=$G$8),DULIEU!D44,"")</f>
        <v>01/07/2015</v>
      </c>
      <c r="C53" s="900" t="str">
        <f>IF(OR(LEFT(DULIEU!V44,4)=$G$8,LEFT(DULIEU!W44,4)=$G$8),DULIEU!E44,"")</f>
        <v>01/07/2015</v>
      </c>
      <c r="D53" s="900" t="str">
        <f>IF(LEFT(DULIEU!V44,4)=$G$8,DULIEU!H44,"")</f>
        <v>PT002</v>
      </c>
      <c r="E53" s="901" t="str">
        <f>IF(LEFT(DULIEU!W44,4)=$G$8,DULIEU!H44,"")</f>
        <v/>
      </c>
      <c r="F53" s="929" t="str">
        <f>IF(OR(LEFT(DULIEU!V44,4)=$G$8,LEFT(DULIEU!W44,4)=$G$8),DULIEU!O44,"")</f>
        <v>Rút tiền gửi ngân hàng về nhập quỹ tiền mặt</v>
      </c>
      <c r="G53" s="930" t="str">
        <f>IF(LEFT(DULIEU!V44,4)=$G$8,DULIEU!W44,IF(LEFT(DULIEU!W44,4)=$G$8,DULIEU!V44,""))</f>
        <v>11211</v>
      </c>
      <c r="H53" s="902">
        <f>IF(LEFT(DULIEU!V44,4)=$G$8,DULIEU!X44,0)</f>
        <v>24000000</v>
      </c>
      <c r="I53" s="902">
        <f>IF(LEFT(DULIEU!W44,4)=$G$8,DULIEU!X44,0)</f>
        <v>0</v>
      </c>
      <c r="J53" s="902">
        <f>IF(SUM(H53:I53)=0,0,$J$14+SUM($H$16:H53)-SUM($I$16:I53))</f>
        <v>1961393000</v>
      </c>
      <c r="K53" s="903"/>
      <c r="L53" s="904" t="str">
        <f t="shared" si="0"/>
        <v>x</v>
      </c>
      <c r="M53" s="893"/>
      <c r="N53" s="717"/>
      <c r="O53" s="356"/>
      <c r="P53" s="356"/>
      <c r="Q53" s="356"/>
      <c r="R53" s="356"/>
      <c r="S53" s="356"/>
      <c r="T53" s="356"/>
      <c r="U53" s="356"/>
      <c r="V53" s="356"/>
      <c r="W53" s="356"/>
      <c r="X53" s="356"/>
      <c r="Y53" s="356"/>
      <c r="Z53" s="356"/>
      <c r="AA53" s="356"/>
      <c r="AB53" s="356"/>
      <c r="AC53" s="356"/>
      <c r="AD53" s="356"/>
      <c r="AE53" s="356"/>
      <c r="AF53" s="356"/>
      <c r="AG53" s="356"/>
      <c r="AH53" s="356"/>
      <c r="AI53" s="356"/>
      <c r="AJ53" s="356"/>
      <c r="AK53" s="356"/>
      <c r="AL53" s="356"/>
      <c r="AM53" s="356"/>
      <c r="AN53" s="356"/>
    </row>
    <row r="54" spans="1:40" s="421" customFormat="1" ht="12.75" hidden="1">
      <c r="A54" s="420"/>
      <c r="B54" s="900" t="str">
        <f>IF(OR(LEFT(DULIEU!V45,4)=$G$8,LEFT(DULIEU!W45,4)=$G$8),DULIEU!D45,"")</f>
        <v/>
      </c>
      <c r="C54" s="900" t="str">
        <f>IF(OR(LEFT(DULIEU!V45,4)=$G$8,LEFT(DULIEU!W45,4)=$G$8),DULIEU!E45,"")</f>
        <v/>
      </c>
      <c r="D54" s="900" t="str">
        <f>IF(LEFT(DULIEU!V45,4)=$G$8,DULIEU!H45,"")</f>
        <v/>
      </c>
      <c r="E54" s="901" t="str">
        <f>IF(LEFT(DULIEU!W45,4)=$G$8,DULIEU!H45,"")</f>
        <v/>
      </c>
      <c r="F54" s="929" t="str">
        <f>IF(OR(LEFT(DULIEU!V45,4)=$G$8,LEFT(DULIEU!W45,4)=$G$8),DULIEU!O45,"")</f>
        <v/>
      </c>
      <c r="G54" s="930" t="str">
        <f>IF(LEFT(DULIEU!V45,4)=$G$8,DULIEU!W45,IF(LEFT(DULIEU!W45,4)=$G$8,DULIEU!V45,""))</f>
        <v/>
      </c>
      <c r="H54" s="902">
        <f>IF(LEFT(DULIEU!V45,4)=$G$8,DULIEU!X45,0)</f>
        <v>0</v>
      </c>
      <c r="I54" s="902">
        <f>IF(LEFT(DULIEU!W45,4)=$G$8,DULIEU!X45,0)</f>
        <v>0</v>
      </c>
      <c r="J54" s="902">
        <f>IF(SUM(H54:I54)=0,0,$J$14+SUM($H$16:H54)-SUM($I$16:I54))</f>
        <v>0</v>
      </c>
      <c r="K54" s="903"/>
      <c r="L54" s="904" t="str">
        <f t="shared" si="0"/>
        <v/>
      </c>
      <c r="M54" s="893"/>
      <c r="N54" s="888"/>
      <c r="O54" s="420"/>
      <c r="P54" s="420"/>
      <c r="Q54" s="420"/>
      <c r="R54" s="420"/>
      <c r="S54" s="420"/>
      <c r="T54" s="420"/>
      <c r="U54" s="420"/>
      <c r="V54" s="420"/>
      <c r="W54" s="420"/>
      <c r="X54" s="420"/>
      <c r="Y54" s="420"/>
      <c r="Z54" s="420"/>
      <c r="AA54" s="420"/>
      <c r="AB54" s="420"/>
      <c r="AC54" s="420"/>
      <c r="AD54" s="420"/>
      <c r="AE54" s="420"/>
      <c r="AF54" s="420"/>
      <c r="AG54" s="420"/>
      <c r="AH54" s="420"/>
      <c r="AI54" s="420"/>
      <c r="AJ54" s="420"/>
      <c r="AK54" s="420"/>
      <c r="AL54" s="420"/>
      <c r="AM54" s="420"/>
      <c r="AN54" s="420"/>
    </row>
    <row r="55" spans="1:40" hidden="1">
      <c r="A55" s="356"/>
      <c r="B55" s="900" t="str">
        <f>IF(OR(LEFT(DULIEU!V46,4)=$G$8,LEFT(DULIEU!W46,4)=$G$8),DULIEU!D46,"")</f>
        <v/>
      </c>
      <c r="C55" s="900" t="str">
        <f>IF(OR(LEFT(DULIEU!V46,4)=$G$8,LEFT(DULIEU!W46,4)=$G$8),DULIEU!E46,"")</f>
        <v/>
      </c>
      <c r="D55" s="900" t="str">
        <f>IF(LEFT(DULIEU!V46,4)=$G$8,DULIEU!H46,"")</f>
        <v/>
      </c>
      <c r="E55" s="901" t="str">
        <f>IF(LEFT(DULIEU!W46,4)=$G$8,DULIEU!H46,"")</f>
        <v/>
      </c>
      <c r="F55" s="929" t="str">
        <f>IF(OR(LEFT(DULIEU!V46,4)=$G$8,LEFT(DULIEU!W46,4)=$G$8),DULIEU!O46,"")</f>
        <v/>
      </c>
      <c r="G55" s="930" t="str">
        <f>IF(LEFT(DULIEU!V46,4)=$G$8,DULIEU!W46,IF(LEFT(DULIEU!W46,4)=$G$8,DULIEU!V46,""))</f>
        <v/>
      </c>
      <c r="H55" s="902">
        <f>IF(LEFT(DULIEU!V46,4)=$G$8,DULIEU!X46,0)</f>
        <v>0</v>
      </c>
      <c r="I55" s="902">
        <f>IF(LEFT(DULIEU!W46,4)=$G$8,DULIEU!X46,0)</f>
        <v>0</v>
      </c>
      <c r="J55" s="902">
        <f>IF(SUM(H55:I55)=0,0,$J$14+SUM($H$16:H55)-SUM($I$16:I55))</f>
        <v>0</v>
      </c>
      <c r="K55" s="903"/>
      <c r="L55" s="904" t="str">
        <f t="shared" si="0"/>
        <v/>
      </c>
      <c r="M55" s="893"/>
      <c r="N55" s="717"/>
      <c r="O55" s="356"/>
      <c r="P55" s="356"/>
      <c r="Q55" s="356"/>
      <c r="R55" s="356"/>
      <c r="S55" s="356"/>
      <c r="T55" s="356"/>
      <c r="U55" s="356"/>
      <c r="V55" s="356"/>
      <c r="W55" s="356"/>
      <c r="X55" s="356"/>
      <c r="Y55" s="356"/>
      <c r="Z55" s="356"/>
      <c r="AA55" s="356"/>
      <c r="AB55" s="356"/>
      <c r="AC55" s="356"/>
      <c r="AD55" s="356"/>
      <c r="AE55" s="356"/>
      <c r="AF55" s="356"/>
      <c r="AG55" s="356"/>
      <c r="AH55" s="356"/>
      <c r="AI55" s="356"/>
      <c r="AJ55" s="356"/>
      <c r="AK55" s="356"/>
      <c r="AL55" s="356"/>
      <c r="AM55" s="356"/>
      <c r="AN55" s="356"/>
    </row>
    <row r="56" spans="1:40" hidden="1">
      <c r="A56" s="356"/>
      <c r="B56" s="900" t="str">
        <f>IF(OR(LEFT(DULIEU!V47,4)=$G$8,LEFT(DULIEU!W47,4)=$G$8),DULIEU!D47,"")</f>
        <v/>
      </c>
      <c r="C56" s="900" t="str">
        <f>IF(OR(LEFT(DULIEU!V47,4)=$G$8,LEFT(DULIEU!W47,4)=$G$8),DULIEU!E47,"")</f>
        <v/>
      </c>
      <c r="D56" s="900" t="str">
        <f>IF(LEFT(DULIEU!V47,4)=$G$8,DULIEU!H47,"")</f>
        <v/>
      </c>
      <c r="E56" s="901" t="str">
        <f>IF(LEFT(DULIEU!W47,4)=$G$8,DULIEU!H47,"")</f>
        <v/>
      </c>
      <c r="F56" s="929" t="str">
        <f>IF(OR(LEFT(DULIEU!V47,4)=$G$8,LEFT(DULIEU!W47,4)=$G$8),DULIEU!O47,"")</f>
        <v/>
      </c>
      <c r="G56" s="930" t="str">
        <f>IF(LEFT(DULIEU!V47,4)=$G$8,DULIEU!W47,IF(LEFT(DULIEU!W47,4)=$G$8,DULIEU!V47,""))</f>
        <v/>
      </c>
      <c r="H56" s="902">
        <f>IF(LEFT(DULIEU!V47,4)=$G$8,DULIEU!X47,0)</f>
        <v>0</v>
      </c>
      <c r="I56" s="902">
        <f>IF(LEFT(DULIEU!W47,4)=$G$8,DULIEU!X47,0)</f>
        <v>0</v>
      </c>
      <c r="J56" s="902">
        <f>IF(SUM(H56:I56)=0,0,$J$14+SUM($H$16:H56)-SUM($I$16:I56))</f>
        <v>0</v>
      </c>
      <c r="K56" s="903"/>
      <c r="L56" s="904" t="str">
        <f t="shared" si="0"/>
        <v/>
      </c>
      <c r="M56" s="893"/>
      <c r="N56" s="717"/>
      <c r="O56" s="356"/>
      <c r="P56" s="356"/>
      <c r="Q56" s="356"/>
      <c r="R56" s="356"/>
      <c r="S56" s="356"/>
      <c r="T56" s="356"/>
      <c r="U56" s="356"/>
      <c r="V56" s="356"/>
      <c r="W56" s="356"/>
      <c r="X56" s="356"/>
      <c r="Y56" s="356"/>
      <c r="Z56" s="356"/>
      <c r="AA56" s="356"/>
      <c r="AB56" s="356"/>
      <c r="AC56" s="356"/>
      <c r="AD56" s="356"/>
      <c r="AE56" s="356"/>
      <c r="AF56" s="356"/>
      <c r="AG56" s="356"/>
      <c r="AH56" s="356"/>
      <c r="AI56" s="356"/>
      <c r="AJ56" s="356"/>
      <c r="AK56" s="356"/>
      <c r="AL56" s="356"/>
      <c r="AM56" s="356"/>
      <c r="AN56" s="356"/>
    </row>
    <row r="57" spans="1:40" hidden="1">
      <c r="A57" s="356"/>
      <c r="B57" s="900" t="str">
        <f>IF(OR(LEFT(DULIEU!V48,4)=$G$8,LEFT(DULIEU!W48,4)=$G$8),DULIEU!D48,"")</f>
        <v/>
      </c>
      <c r="C57" s="900" t="str">
        <f>IF(OR(LEFT(DULIEU!V48,4)=$G$8,LEFT(DULIEU!W48,4)=$G$8),DULIEU!E48,"")</f>
        <v/>
      </c>
      <c r="D57" s="900" t="str">
        <f>IF(LEFT(DULIEU!V48,4)=$G$8,DULIEU!H48,"")</f>
        <v/>
      </c>
      <c r="E57" s="901" t="str">
        <f>IF(LEFT(DULIEU!W48,4)=$G$8,DULIEU!H48,"")</f>
        <v/>
      </c>
      <c r="F57" s="929" t="str">
        <f>IF(OR(LEFT(DULIEU!V48,4)=$G$8,LEFT(DULIEU!W48,4)=$G$8),DULIEU!O48,"")</f>
        <v/>
      </c>
      <c r="G57" s="930" t="str">
        <f>IF(LEFT(DULIEU!V48,4)=$G$8,DULIEU!W48,IF(LEFT(DULIEU!W48,4)=$G$8,DULIEU!V48,""))</f>
        <v/>
      </c>
      <c r="H57" s="902">
        <f>IF(LEFT(DULIEU!V48,4)=$G$8,DULIEU!X48,0)</f>
        <v>0</v>
      </c>
      <c r="I57" s="902">
        <f>IF(LEFT(DULIEU!W48,4)=$G$8,DULIEU!X48,0)</f>
        <v>0</v>
      </c>
      <c r="J57" s="902">
        <f>IF(SUM(H57:I57)=0,0,$J$14+SUM($H$16:H57)-SUM($I$16:I57))</f>
        <v>0</v>
      </c>
      <c r="K57" s="903"/>
      <c r="L57" s="904" t="str">
        <f t="shared" si="0"/>
        <v/>
      </c>
      <c r="M57" s="893"/>
      <c r="N57" s="717"/>
      <c r="O57" s="356"/>
      <c r="P57" s="356"/>
      <c r="Q57" s="356"/>
      <c r="R57" s="356"/>
      <c r="S57" s="356"/>
      <c r="T57" s="356"/>
      <c r="U57" s="356"/>
      <c r="V57" s="356"/>
      <c r="W57" s="356"/>
      <c r="X57" s="356"/>
      <c r="Y57" s="356"/>
      <c r="Z57" s="356"/>
      <c r="AA57" s="356"/>
      <c r="AB57" s="356"/>
      <c r="AC57" s="356"/>
      <c r="AD57" s="356"/>
      <c r="AE57" s="356"/>
      <c r="AF57" s="356"/>
      <c r="AG57" s="356"/>
      <c r="AH57" s="356"/>
      <c r="AI57" s="356"/>
      <c r="AJ57" s="356"/>
      <c r="AK57" s="356"/>
      <c r="AL57" s="356"/>
      <c r="AM57" s="356"/>
      <c r="AN57" s="356"/>
    </row>
    <row r="58" spans="1:40" ht="26.25">
      <c r="A58" s="356"/>
      <c r="B58" s="900" t="str">
        <f>IF(OR(LEFT(DULIEU!V49,4)=$G$8,LEFT(DULIEU!W49,4)=$G$8),DULIEU!D49,"")</f>
        <v>31/07/2015</v>
      </c>
      <c r="C58" s="900" t="str">
        <f>IF(OR(LEFT(DULIEU!V49,4)=$G$8,LEFT(DULIEU!W49,4)=$G$8),DULIEU!E49,"")</f>
        <v>31/07/2015</v>
      </c>
      <c r="D58" s="900" t="str">
        <f>IF(LEFT(DULIEU!V49,4)=$G$8,DULIEU!H49,"")</f>
        <v/>
      </c>
      <c r="E58" s="901" t="str">
        <f>IF(LEFT(DULIEU!W49,4)=$G$8,DULIEU!H49,"")</f>
        <v>PC013</v>
      </c>
      <c r="F58" s="929" t="str">
        <f>IF(OR(LEFT(DULIEU!V49,4)=$G$8,LEFT(DULIEU!W49,4)=$G$8),DULIEU!O49,"")</f>
        <v>Thanh toán lương tháng 07/2015</v>
      </c>
      <c r="G58" s="930" t="str">
        <f>IF(LEFT(DULIEU!V49,4)=$G$8,DULIEU!W49,IF(LEFT(DULIEU!W49,4)=$G$8,DULIEU!V49,""))</f>
        <v>334</v>
      </c>
      <c r="H58" s="902">
        <f>IF(LEFT(DULIEU!V49,4)=$G$8,DULIEU!X49,0)</f>
        <v>0</v>
      </c>
      <c r="I58" s="902">
        <f>IF(LEFT(DULIEU!W49,4)=$G$8,DULIEU!X49,0)</f>
        <v>8172000</v>
      </c>
      <c r="J58" s="902">
        <f>IF(SUM(H58:I58)=0,0,$J$14+SUM($H$16:H58)-SUM($I$16:I58))</f>
        <v>1953221000</v>
      </c>
      <c r="K58" s="903"/>
      <c r="L58" s="904" t="str">
        <f t="shared" si="0"/>
        <v>x</v>
      </c>
      <c r="M58" s="893"/>
      <c r="N58" s="717"/>
      <c r="O58" s="356"/>
      <c r="P58" s="356"/>
      <c r="Q58" s="356"/>
      <c r="R58" s="356"/>
      <c r="S58" s="356"/>
      <c r="T58" s="356"/>
      <c r="U58" s="356"/>
      <c r="V58" s="356"/>
      <c r="W58" s="356"/>
      <c r="X58" s="356"/>
      <c r="Y58" s="356"/>
      <c r="Z58" s="356"/>
      <c r="AA58" s="356"/>
      <c r="AB58" s="356"/>
      <c r="AC58" s="356"/>
      <c r="AD58" s="356"/>
      <c r="AE58" s="356"/>
      <c r="AF58" s="356"/>
      <c r="AG58" s="356"/>
      <c r="AH58" s="356"/>
      <c r="AI58" s="356"/>
      <c r="AJ58" s="356"/>
      <c r="AK58" s="356"/>
      <c r="AL58" s="356"/>
      <c r="AM58" s="356"/>
      <c r="AN58" s="356"/>
    </row>
    <row r="59" spans="1:40" s="421" customFormat="1" ht="12.75" hidden="1">
      <c r="A59" s="420"/>
      <c r="B59" s="900" t="str">
        <f>IF(OR(LEFT(DULIEU!V50,4)=$G$8,LEFT(DULIEU!W50,4)=$G$8),DULIEU!D50,"")</f>
        <v/>
      </c>
      <c r="C59" s="900" t="str">
        <f>IF(OR(LEFT(DULIEU!V50,4)=$G$8,LEFT(DULIEU!W50,4)=$G$8),DULIEU!E50,"")</f>
        <v/>
      </c>
      <c r="D59" s="900" t="str">
        <f>IF(LEFT(DULIEU!V50,4)=$G$8,DULIEU!H50,"")</f>
        <v/>
      </c>
      <c r="E59" s="901" t="str">
        <f>IF(LEFT(DULIEU!W50,4)=$G$8,DULIEU!H50,"")</f>
        <v/>
      </c>
      <c r="F59" s="929" t="str">
        <f>IF(OR(LEFT(DULIEU!V50,4)=$G$8,LEFT(DULIEU!W50,4)=$G$8),DULIEU!O50,"")</f>
        <v/>
      </c>
      <c r="G59" s="930" t="str">
        <f>IF(LEFT(DULIEU!V50,4)=$G$8,DULIEU!W50,IF(LEFT(DULIEU!W50,4)=$G$8,DULIEU!V50,""))</f>
        <v/>
      </c>
      <c r="H59" s="902">
        <f>IF(LEFT(DULIEU!V50,4)=$G$8,DULIEU!X50,0)</f>
        <v>0</v>
      </c>
      <c r="I59" s="902">
        <f>IF(LEFT(DULIEU!W50,4)=$G$8,DULIEU!X50,0)</f>
        <v>0</v>
      </c>
      <c r="J59" s="902">
        <f>IF(SUM(H59:I59)=0,0,$J$14+SUM($H$16:H59)-SUM($I$16:I59))</f>
        <v>0</v>
      </c>
      <c r="K59" s="903"/>
      <c r="L59" s="904" t="str">
        <f t="shared" si="0"/>
        <v/>
      </c>
      <c r="M59" s="893"/>
      <c r="N59" s="888"/>
      <c r="O59" s="420"/>
      <c r="P59" s="420"/>
      <c r="Q59" s="420"/>
      <c r="R59" s="420"/>
      <c r="S59" s="420"/>
      <c r="T59" s="420"/>
      <c r="U59" s="420"/>
      <c r="V59" s="420"/>
      <c r="W59" s="420"/>
      <c r="X59" s="420"/>
      <c r="Y59" s="420"/>
      <c r="Z59" s="420"/>
      <c r="AA59" s="420"/>
      <c r="AB59" s="420"/>
      <c r="AC59" s="420"/>
      <c r="AD59" s="420"/>
      <c r="AE59" s="420"/>
      <c r="AF59" s="420"/>
      <c r="AG59" s="420"/>
      <c r="AH59" s="420"/>
      <c r="AI59" s="420"/>
      <c r="AJ59" s="420"/>
      <c r="AK59" s="420"/>
      <c r="AL59" s="420"/>
      <c r="AM59" s="420"/>
      <c r="AN59" s="420"/>
    </row>
    <row r="60" spans="1:40" hidden="1">
      <c r="A60" s="356"/>
      <c r="B60" s="900" t="str">
        <f>IF(OR(LEFT(DULIEU!V51,4)=$G$8,LEFT(DULIEU!W51,4)=$G$8),DULIEU!D51,"")</f>
        <v/>
      </c>
      <c r="C60" s="900" t="str">
        <f>IF(OR(LEFT(DULIEU!V51,4)=$G$8,LEFT(DULIEU!W51,4)=$G$8),DULIEU!E51,"")</f>
        <v/>
      </c>
      <c r="D60" s="900" t="str">
        <f>IF(LEFT(DULIEU!V51,4)=$G$8,DULIEU!H51,"")</f>
        <v/>
      </c>
      <c r="E60" s="901" t="str">
        <f>IF(LEFT(DULIEU!W51,4)=$G$8,DULIEU!H51,"")</f>
        <v/>
      </c>
      <c r="F60" s="929" t="str">
        <f>IF(OR(LEFT(DULIEU!V51,4)=$G$8,LEFT(DULIEU!W51,4)=$G$8),DULIEU!O51,"")</f>
        <v/>
      </c>
      <c r="G60" s="930" t="str">
        <f>IF(LEFT(DULIEU!V51,4)=$G$8,DULIEU!W51,IF(LEFT(DULIEU!W51,4)=$G$8,DULIEU!V51,""))</f>
        <v/>
      </c>
      <c r="H60" s="902">
        <f>IF(LEFT(DULIEU!V51,4)=$G$8,DULIEU!X51,0)</f>
        <v>0</v>
      </c>
      <c r="I60" s="902">
        <f>IF(LEFT(DULIEU!W51,4)=$G$8,DULIEU!X51,0)</f>
        <v>0</v>
      </c>
      <c r="J60" s="902">
        <f>IF(SUM(H60:I60)=0,0,$J$14+SUM($H$16:H60)-SUM($I$16:I60))</f>
        <v>0</v>
      </c>
      <c r="K60" s="903"/>
      <c r="L60" s="904" t="str">
        <f t="shared" si="0"/>
        <v/>
      </c>
      <c r="M60" s="893"/>
      <c r="N60" s="717"/>
      <c r="O60" s="356"/>
      <c r="P60" s="356"/>
      <c r="Q60" s="356"/>
      <c r="R60" s="356"/>
      <c r="S60" s="356"/>
      <c r="T60" s="356"/>
      <c r="U60" s="356"/>
      <c r="V60" s="356"/>
      <c r="W60" s="356"/>
      <c r="X60" s="356"/>
      <c r="Y60" s="356"/>
      <c r="Z60" s="356"/>
      <c r="AA60" s="356"/>
      <c r="AB60" s="356"/>
      <c r="AC60" s="356"/>
      <c r="AD60" s="356"/>
      <c r="AE60" s="356"/>
      <c r="AF60" s="356"/>
      <c r="AG60" s="356"/>
      <c r="AH60" s="356"/>
      <c r="AI60" s="356"/>
      <c r="AJ60" s="356"/>
      <c r="AK60" s="356"/>
      <c r="AL60" s="356"/>
      <c r="AM60" s="356"/>
      <c r="AN60" s="356"/>
    </row>
    <row r="61" spans="1:40" hidden="1">
      <c r="A61" s="356"/>
      <c r="B61" s="900" t="str">
        <f>IF(OR(LEFT(DULIEU!V52,4)=$G$8,LEFT(DULIEU!W52,4)=$G$8),DULIEU!D52,"")</f>
        <v/>
      </c>
      <c r="C61" s="900" t="str">
        <f>IF(OR(LEFT(DULIEU!V52,4)=$G$8,LEFT(DULIEU!W52,4)=$G$8),DULIEU!E52,"")</f>
        <v/>
      </c>
      <c r="D61" s="900" t="str">
        <f>IF(LEFT(DULIEU!V52,4)=$G$8,DULIEU!H52,"")</f>
        <v/>
      </c>
      <c r="E61" s="901" t="str">
        <f>IF(LEFT(DULIEU!W52,4)=$G$8,DULIEU!H52,"")</f>
        <v/>
      </c>
      <c r="F61" s="929" t="str">
        <f>IF(OR(LEFT(DULIEU!V52,4)=$G$8,LEFT(DULIEU!W52,4)=$G$8),DULIEU!O52,"")</f>
        <v/>
      </c>
      <c r="G61" s="930" t="str">
        <f>IF(LEFT(DULIEU!V52,4)=$G$8,DULIEU!W52,IF(LEFT(DULIEU!W52,4)=$G$8,DULIEU!V52,""))</f>
        <v/>
      </c>
      <c r="H61" s="902">
        <f>IF(LEFT(DULIEU!V52,4)=$G$8,DULIEU!X52,0)</f>
        <v>0</v>
      </c>
      <c r="I61" s="902">
        <f>IF(LEFT(DULIEU!W52,4)=$G$8,DULIEU!X52,0)</f>
        <v>0</v>
      </c>
      <c r="J61" s="902">
        <f>IF(SUM(H61:I61)=0,0,$J$14+SUM($H$16:H61)-SUM($I$16:I61))</f>
        <v>0</v>
      </c>
      <c r="K61" s="903"/>
      <c r="L61" s="904" t="str">
        <f t="shared" si="0"/>
        <v/>
      </c>
      <c r="M61" s="893"/>
      <c r="N61" s="717"/>
      <c r="O61" s="356"/>
      <c r="P61" s="356"/>
      <c r="Q61" s="356"/>
      <c r="R61" s="356"/>
      <c r="S61" s="356"/>
      <c r="T61" s="356"/>
      <c r="U61" s="356"/>
      <c r="V61" s="356"/>
      <c r="W61" s="356"/>
      <c r="X61" s="356"/>
      <c r="Y61" s="356"/>
      <c r="Z61" s="356"/>
      <c r="AA61" s="356"/>
      <c r="AB61" s="356"/>
      <c r="AC61" s="356"/>
      <c r="AD61" s="356"/>
      <c r="AE61" s="356"/>
      <c r="AF61" s="356"/>
      <c r="AG61" s="356"/>
      <c r="AH61" s="356"/>
      <c r="AI61" s="356"/>
      <c r="AJ61" s="356"/>
      <c r="AK61" s="356"/>
      <c r="AL61" s="356"/>
      <c r="AM61" s="356"/>
      <c r="AN61" s="356"/>
    </row>
    <row r="62" spans="1:40" hidden="1">
      <c r="A62" s="356"/>
      <c r="B62" s="900" t="str">
        <f>IF(OR(LEFT(DULIEU!V53,4)=$G$8,LEFT(DULIEU!W53,4)=$G$8),DULIEU!D53,"")</f>
        <v/>
      </c>
      <c r="C62" s="900" t="str">
        <f>IF(OR(LEFT(DULIEU!V53,4)=$G$8,LEFT(DULIEU!W53,4)=$G$8),DULIEU!E53,"")</f>
        <v/>
      </c>
      <c r="D62" s="900" t="str">
        <f>IF(LEFT(DULIEU!V53,4)=$G$8,DULIEU!H53,"")</f>
        <v/>
      </c>
      <c r="E62" s="901" t="str">
        <f>IF(LEFT(DULIEU!W53,4)=$G$8,DULIEU!H53,"")</f>
        <v/>
      </c>
      <c r="F62" s="929" t="str">
        <f>IF(OR(LEFT(DULIEU!V53,4)=$G$8,LEFT(DULIEU!W53,4)=$G$8),DULIEU!O53,"")</f>
        <v/>
      </c>
      <c r="G62" s="930" t="str">
        <f>IF(LEFT(DULIEU!V53,4)=$G$8,DULIEU!W53,IF(LEFT(DULIEU!W53,4)=$G$8,DULIEU!V53,""))</f>
        <v/>
      </c>
      <c r="H62" s="902">
        <f>IF(LEFT(DULIEU!V53,4)=$G$8,DULIEU!X53,0)</f>
        <v>0</v>
      </c>
      <c r="I62" s="902">
        <f>IF(LEFT(DULIEU!W53,4)=$G$8,DULIEU!X53,0)</f>
        <v>0</v>
      </c>
      <c r="J62" s="902">
        <f>IF(SUM(H62:I62)=0,0,$J$14+SUM($H$16:H62)-SUM($I$16:I62))</f>
        <v>0</v>
      </c>
      <c r="K62" s="903"/>
      <c r="L62" s="904" t="str">
        <f t="shared" si="0"/>
        <v/>
      </c>
      <c r="M62" s="893"/>
      <c r="N62" s="717"/>
      <c r="O62" s="356"/>
      <c r="P62" s="356"/>
      <c r="Q62" s="356"/>
      <c r="R62" s="356"/>
      <c r="S62" s="356"/>
      <c r="T62" s="356"/>
      <c r="U62" s="356"/>
      <c r="V62" s="356"/>
      <c r="W62" s="356"/>
      <c r="X62" s="356"/>
      <c r="Y62" s="356"/>
      <c r="Z62" s="356"/>
      <c r="AA62" s="356"/>
      <c r="AB62" s="356"/>
      <c r="AC62" s="356"/>
      <c r="AD62" s="356"/>
      <c r="AE62" s="356"/>
      <c r="AF62" s="356"/>
      <c r="AG62" s="356"/>
      <c r="AH62" s="356"/>
      <c r="AI62" s="356"/>
      <c r="AJ62" s="356"/>
      <c r="AK62" s="356"/>
      <c r="AL62" s="356"/>
      <c r="AM62" s="356"/>
      <c r="AN62" s="356"/>
    </row>
    <row r="63" spans="1:40" ht="26.25">
      <c r="A63" s="356"/>
      <c r="B63" s="900" t="str">
        <f>IF(OR(LEFT(DULIEU!V54,4)=$G$8,LEFT(DULIEU!W54,4)=$G$8),DULIEU!D54,"")</f>
        <v>30/08/2015</v>
      </c>
      <c r="C63" s="900" t="str">
        <f>IF(OR(LEFT(DULIEU!V54,4)=$G$8,LEFT(DULIEU!W54,4)=$G$8),DULIEU!E54,"")</f>
        <v>30/08/2015</v>
      </c>
      <c r="D63" s="900" t="str">
        <f>IF(LEFT(DULIEU!V54,4)=$G$8,DULIEU!H54,"")</f>
        <v/>
      </c>
      <c r="E63" s="901" t="str">
        <f>IF(LEFT(DULIEU!W54,4)=$G$8,DULIEU!H54,"")</f>
        <v>PC014</v>
      </c>
      <c r="F63" s="929" t="str">
        <f>IF(OR(LEFT(DULIEU!V54,4)=$G$8,LEFT(DULIEU!W54,4)=$G$8),DULIEU!O54,"")</f>
        <v>Thanh toán lương tháng 08/2015</v>
      </c>
      <c r="G63" s="930" t="str">
        <f>IF(LEFT(DULIEU!V54,4)=$G$8,DULIEU!W54,IF(LEFT(DULIEU!W54,4)=$G$8,DULIEU!V54,""))</f>
        <v>334</v>
      </c>
      <c r="H63" s="902">
        <f>IF(LEFT(DULIEU!V54,4)=$G$8,DULIEU!X54,0)</f>
        <v>0</v>
      </c>
      <c r="I63" s="902">
        <f>IF(LEFT(DULIEU!W54,4)=$G$8,DULIEU!X54,0)</f>
        <v>7693000</v>
      </c>
      <c r="J63" s="902">
        <f>IF(SUM(H63:I63)=0,0,$J$14+SUM($H$16:H63)-SUM($I$16:I63))</f>
        <v>1945528000</v>
      </c>
      <c r="K63" s="903"/>
      <c r="L63" s="904" t="str">
        <f t="shared" si="0"/>
        <v>x</v>
      </c>
      <c r="M63" s="893"/>
      <c r="N63" s="717"/>
      <c r="O63" s="356"/>
      <c r="P63" s="356"/>
      <c r="Q63" s="356"/>
      <c r="R63" s="356"/>
      <c r="S63" s="356"/>
      <c r="T63" s="356"/>
      <c r="U63" s="356"/>
      <c r="V63" s="356"/>
      <c r="W63" s="356"/>
      <c r="X63" s="356"/>
      <c r="Y63" s="356"/>
      <c r="Z63" s="356"/>
      <c r="AA63" s="356"/>
      <c r="AB63" s="356"/>
      <c r="AC63" s="356"/>
      <c r="AD63" s="356"/>
      <c r="AE63" s="356"/>
      <c r="AF63" s="356"/>
      <c r="AG63" s="356"/>
      <c r="AH63" s="356"/>
      <c r="AI63" s="356"/>
      <c r="AJ63" s="356"/>
      <c r="AK63" s="356"/>
      <c r="AL63" s="356"/>
      <c r="AM63" s="356"/>
      <c r="AN63" s="356"/>
    </row>
    <row r="64" spans="1:40" s="421" customFormat="1" ht="25.5">
      <c r="A64" s="420"/>
      <c r="B64" s="900" t="str">
        <f>IF(OR(LEFT(DULIEU!V55,4)=$G$8,LEFT(DULIEU!W55,4)=$G$8),DULIEU!D55,"")</f>
        <v>01/09/2015</v>
      </c>
      <c r="C64" s="900" t="str">
        <f>IF(OR(LEFT(DULIEU!V55,4)=$G$8,LEFT(DULIEU!W55,4)=$G$8),DULIEU!E55,"")</f>
        <v>01/09/2015</v>
      </c>
      <c r="D64" s="900" t="str">
        <f>IF(LEFT(DULIEU!V55,4)=$G$8,DULIEU!H55,"")</f>
        <v/>
      </c>
      <c r="E64" s="901" t="str">
        <f>IF(LEFT(DULIEU!W55,4)=$G$8,DULIEU!H55,"")</f>
        <v>PC015</v>
      </c>
      <c r="F64" s="929" t="str">
        <f>IF(OR(LEFT(DULIEU!V55,4)=$G$8,LEFT(DULIEU!W55,4)=$G$8),DULIEU!O55,"")</f>
        <v>Thưởng ngày lễ 02/9</v>
      </c>
      <c r="G64" s="930" t="str">
        <f>IF(LEFT(DULIEU!V55,4)=$G$8,DULIEU!W55,IF(LEFT(DULIEU!W55,4)=$G$8,DULIEU!V55,""))</f>
        <v>64228</v>
      </c>
      <c r="H64" s="902">
        <f>IF(LEFT(DULIEU!V55,4)=$G$8,DULIEU!X55,0)</f>
        <v>0</v>
      </c>
      <c r="I64" s="902">
        <f>IF(LEFT(DULIEU!W55,4)=$G$8,DULIEU!X55,0)</f>
        <v>4000000</v>
      </c>
      <c r="J64" s="902">
        <f>IF(SUM(H64:I64)=0,0,$J$14+SUM($H$16:H64)-SUM($I$16:I64))</f>
        <v>1941528000</v>
      </c>
      <c r="K64" s="903"/>
      <c r="L64" s="904" t="str">
        <f t="shared" si="0"/>
        <v>x</v>
      </c>
      <c r="M64" s="893"/>
      <c r="N64" s="888"/>
      <c r="O64" s="420"/>
      <c r="P64" s="420"/>
      <c r="Q64" s="420"/>
      <c r="R64" s="420"/>
      <c r="S64" s="420"/>
      <c r="T64" s="420"/>
      <c r="U64" s="420"/>
      <c r="V64" s="420"/>
      <c r="W64" s="420"/>
      <c r="X64" s="420"/>
      <c r="Y64" s="420"/>
      <c r="Z64" s="420"/>
      <c r="AA64" s="420"/>
      <c r="AB64" s="420"/>
      <c r="AC64" s="420"/>
      <c r="AD64" s="420"/>
      <c r="AE64" s="420"/>
      <c r="AF64" s="420"/>
      <c r="AG64" s="420"/>
      <c r="AH64" s="420"/>
      <c r="AI64" s="420"/>
      <c r="AJ64" s="420"/>
      <c r="AK64" s="420"/>
      <c r="AL64" s="420"/>
      <c r="AM64" s="420"/>
      <c r="AN64" s="420"/>
    </row>
    <row r="65" spans="1:40" s="421" customFormat="1" ht="12.75" hidden="1">
      <c r="A65" s="420"/>
      <c r="B65" s="900" t="str">
        <f>IF(OR(LEFT(DULIEU!V56,4)=$G$8,LEFT(DULIEU!W56,4)=$G$8),DULIEU!D56,"")</f>
        <v/>
      </c>
      <c r="C65" s="900" t="str">
        <f>IF(OR(LEFT(DULIEU!V56,4)=$G$8,LEFT(DULIEU!W56,4)=$G$8),DULIEU!E56,"")</f>
        <v/>
      </c>
      <c r="D65" s="900" t="str">
        <f>IF(LEFT(DULIEU!V56,4)=$G$8,DULIEU!H56,"")</f>
        <v/>
      </c>
      <c r="E65" s="901" t="str">
        <f>IF(LEFT(DULIEU!W56,4)=$G$8,DULIEU!H56,"")</f>
        <v/>
      </c>
      <c r="F65" s="929" t="str">
        <f>IF(OR(LEFT(DULIEU!V56,4)=$G$8,LEFT(DULIEU!W56,4)=$G$8),DULIEU!O56,"")</f>
        <v/>
      </c>
      <c r="G65" s="930" t="str">
        <f>IF(LEFT(DULIEU!V56,4)=$G$8,DULIEU!W56,IF(LEFT(DULIEU!W56,4)=$G$8,DULIEU!V56,""))</f>
        <v/>
      </c>
      <c r="H65" s="902">
        <f>IF(LEFT(DULIEU!V56,4)=$G$8,DULIEU!X56,0)</f>
        <v>0</v>
      </c>
      <c r="I65" s="902">
        <f>IF(LEFT(DULIEU!W56,4)=$G$8,DULIEU!X56,0)</f>
        <v>0</v>
      </c>
      <c r="J65" s="902">
        <f>IF(SUM(H65:I65)=0,0,$J$14+SUM($H$16:H65)-SUM($I$16:I65))</f>
        <v>0</v>
      </c>
      <c r="K65" s="903"/>
      <c r="L65" s="904" t="str">
        <f t="shared" si="0"/>
        <v/>
      </c>
      <c r="M65" s="893"/>
      <c r="N65" s="888"/>
      <c r="O65" s="420"/>
      <c r="P65" s="420"/>
      <c r="Q65" s="420"/>
      <c r="R65" s="420"/>
      <c r="S65" s="420"/>
      <c r="T65" s="420"/>
      <c r="U65" s="420"/>
      <c r="V65" s="420"/>
      <c r="W65" s="420"/>
      <c r="X65" s="420"/>
      <c r="Y65" s="420"/>
      <c r="Z65" s="420"/>
      <c r="AA65" s="420"/>
      <c r="AB65" s="420"/>
      <c r="AC65" s="420"/>
      <c r="AD65" s="420"/>
      <c r="AE65" s="420"/>
      <c r="AF65" s="420"/>
      <c r="AG65" s="420"/>
      <c r="AH65" s="420"/>
      <c r="AI65" s="420"/>
      <c r="AJ65" s="420"/>
      <c r="AK65" s="420"/>
      <c r="AL65" s="420"/>
      <c r="AM65" s="420"/>
      <c r="AN65" s="420"/>
    </row>
    <row r="66" spans="1:40" hidden="1">
      <c r="A66" s="356"/>
      <c r="B66" s="900" t="str">
        <f>IF(OR(LEFT(DULIEU!V57,4)=$G$8,LEFT(DULIEU!W57,4)=$G$8),DULIEU!D57,"")</f>
        <v/>
      </c>
      <c r="C66" s="900" t="str">
        <f>IF(OR(LEFT(DULIEU!V57,4)=$G$8,LEFT(DULIEU!W57,4)=$G$8),DULIEU!E57,"")</f>
        <v/>
      </c>
      <c r="D66" s="900" t="str">
        <f>IF(LEFT(DULIEU!V57,4)=$G$8,DULIEU!H57,"")</f>
        <v/>
      </c>
      <c r="E66" s="901" t="str">
        <f>IF(LEFT(DULIEU!W57,4)=$G$8,DULIEU!H57,"")</f>
        <v/>
      </c>
      <c r="F66" s="929" t="str">
        <f>IF(OR(LEFT(DULIEU!V57,4)=$G$8,LEFT(DULIEU!W57,4)=$G$8),DULIEU!O57,"")</f>
        <v/>
      </c>
      <c r="G66" s="930" t="str">
        <f>IF(LEFT(DULIEU!V57,4)=$G$8,DULIEU!W57,IF(LEFT(DULIEU!W57,4)=$G$8,DULIEU!V57,""))</f>
        <v/>
      </c>
      <c r="H66" s="902">
        <f>IF(LEFT(DULIEU!V57,4)=$G$8,DULIEU!X57,0)</f>
        <v>0</v>
      </c>
      <c r="I66" s="902">
        <f>IF(LEFT(DULIEU!W57,4)=$G$8,DULIEU!X57,0)</f>
        <v>0</v>
      </c>
      <c r="J66" s="902">
        <f>IF(SUM(H66:I66)=0,0,$J$14+SUM($H$16:H66)-SUM($I$16:I66))</f>
        <v>0</v>
      </c>
      <c r="K66" s="903"/>
      <c r="L66" s="904" t="str">
        <f t="shared" si="0"/>
        <v/>
      </c>
      <c r="M66" s="893"/>
      <c r="N66" s="717"/>
      <c r="O66" s="356"/>
      <c r="P66" s="356"/>
      <c r="Q66" s="356"/>
      <c r="R66" s="356"/>
      <c r="S66" s="356"/>
      <c r="T66" s="356"/>
      <c r="U66" s="356"/>
      <c r="V66" s="356"/>
      <c r="W66" s="356"/>
      <c r="X66" s="356"/>
      <c r="Y66" s="356"/>
      <c r="Z66" s="356"/>
      <c r="AA66" s="356"/>
      <c r="AB66" s="356"/>
      <c r="AC66" s="356"/>
      <c r="AD66" s="356"/>
      <c r="AE66" s="356"/>
      <c r="AF66" s="356"/>
      <c r="AG66" s="356"/>
      <c r="AH66" s="356"/>
      <c r="AI66" s="356"/>
      <c r="AJ66" s="356"/>
      <c r="AK66" s="356"/>
      <c r="AL66" s="356"/>
      <c r="AM66" s="356"/>
      <c r="AN66" s="356"/>
    </row>
    <row r="67" spans="1:40" hidden="1">
      <c r="A67" s="356"/>
      <c r="B67" s="900" t="str">
        <f>IF(OR(LEFT(DULIEU!V58,4)=$G$8,LEFT(DULIEU!W58,4)=$G$8),DULIEU!D58,"")</f>
        <v/>
      </c>
      <c r="C67" s="900" t="str">
        <f>IF(OR(LEFT(DULIEU!V58,4)=$G$8,LEFT(DULIEU!W58,4)=$G$8),DULIEU!E58,"")</f>
        <v/>
      </c>
      <c r="D67" s="900" t="str">
        <f>IF(LEFT(DULIEU!V58,4)=$G$8,DULIEU!H58,"")</f>
        <v/>
      </c>
      <c r="E67" s="901" t="str">
        <f>IF(LEFT(DULIEU!W58,4)=$G$8,DULIEU!H58,"")</f>
        <v/>
      </c>
      <c r="F67" s="929" t="str">
        <f>IF(OR(LEFT(DULIEU!V58,4)=$G$8,LEFT(DULIEU!W58,4)=$G$8),DULIEU!O58,"")</f>
        <v/>
      </c>
      <c r="G67" s="930" t="str">
        <f>IF(LEFT(DULIEU!V58,4)=$G$8,DULIEU!W58,IF(LEFT(DULIEU!W58,4)=$G$8,DULIEU!V58,""))</f>
        <v/>
      </c>
      <c r="H67" s="902">
        <f>IF(LEFT(DULIEU!V58,4)=$G$8,DULIEU!X58,0)</f>
        <v>0</v>
      </c>
      <c r="I67" s="902">
        <f>IF(LEFT(DULIEU!W58,4)=$G$8,DULIEU!X58,0)</f>
        <v>0</v>
      </c>
      <c r="J67" s="902">
        <f>IF(SUM(H67:I67)=0,0,$J$14+SUM($H$16:H67)-SUM($I$16:I67))</f>
        <v>0</v>
      </c>
      <c r="K67" s="903"/>
      <c r="L67" s="904" t="str">
        <f t="shared" si="0"/>
        <v/>
      </c>
      <c r="M67" s="893"/>
      <c r="N67" s="717"/>
      <c r="O67" s="356"/>
      <c r="P67" s="356"/>
      <c r="Q67" s="356"/>
      <c r="R67" s="356"/>
      <c r="S67" s="356"/>
      <c r="T67" s="356"/>
      <c r="U67" s="356"/>
      <c r="V67" s="356"/>
      <c r="W67" s="356"/>
      <c r="X67" s="356"/>
      <c r="Y67" s="356"/>
      <c r="Z67" s="356"/>
      <c r="AA67" s="356"/>
      <c r="AB67" s="356"/>
      <c r="AC67" s="356"/>
      <c r="AD67" s="356"/>
      <c r="AE67" s="356"/>
      <c r="AF67" s="356"/>
      <c r="AG67" s="356"/>
      <c r="AH67" s="356"/>
      <c r="AI67" s="356"/>
      <c r="AJ67" s="356"/>
      <c r="AK67" s="356"/>
      <c r="AL67" s="356"/>
      <c r="AM67" s="356"/>
      <c r="AN67" s="356"/>
    </row>
    <row r="68" spans="1:40" hidden="1">
      <c r="A68" s="356"/>
      <c r="B68" s="900" t="str">
        <f>IF(OR(LEFT(DULIEU!V59,4)=$G$8,LEFT(DULIEU!W59,4)=$G$8),DULIEU!D59,"")</f>
        <v/>
      </c>
      <c r="C68" s="900" t="str">
        <f>IF(OR(LEFT(DULIEU!V59,4)=$G$8,LEFT(DULIEU!W59,4)=$G$8),DULIEU!E59,"")</f>
        <v/>
      </c>
      <c r="D68" s="900" t="str">
        <f>IF(LEFT(DULIEU!V59,4)=$G$8,DULIEU!H59,"")</f>
        <v/>
      </c>
      <c r="E68" s="901" t="str">
        <f>IF(LEFT(DULIEU!W59,4)=$G$8,DULIEU!H59,"")</f>
        <v/>
      </c>
      <c r="F68" s="929" t="str">
        <f>IF(OR(LEFT(DULIEU!V59,4)=$G$8,LEFT(DULIEU!W59,4)=$G$8),DULIEU!O59,"")</f>
        <v/>
      </c>
      <c r="G68" s="930" t="str">
        <f>IF(LEFT(DULIEU!V59,4)=$G$8,DULIEU!W59,IF(LEFT(DULIEU!W59,4)=$G$8,DULIEU!V59,""))</f>
        <v/>
      </c>
      <c r="H68" s="902">
        <f>IF(LEFT(DULIEU!V59,4)=$G$8,DULIEU!X59,0)</f>
        <v>0</v>
      </c>
      <c r="I68" s="902">
        <f>IF(LEFT(DULIEU!W59,4)=$G$8,DULIEU!X59,0)</f>
        <v>0</v>
      </c>
      <c r="J68" s="902">
        <f>IF(SUM(H68:I68)=0,0,$J$14+SUM($H$16:H68)-SUM($I$16:I68))</f>
        <v>0</v>
      </c>
      <c r="K68" s="903"/>
      <c r="L68" s="904" t="str">
        <f t="shared" si="0"/>
        <v/>
      </c>
      <c r="M68" s="893"/>
      <c r="N68" s="717"/>
      <c r="O68" s="356"/>
      <c r="P68" s="356"/>
      <c r="Q68" s="356"/>
      <c r="R68" s="356"/>
      <c r="S68" s="356"/>
      <c r="T68" s="356"/>
      <c r="U68" s="356"/>
      <c r="V68" s="356"/>
      <c r="W68" s="356"/>
      <c r="X68" s="356"/>
      <c r="Y68" s="356"/>
      <c r="Z68" s="356"/>
      <c r="AA68" s="356"/>
      <c r="AB68" s="356"/>
      <c r="AC68" s="356"/>
      <c r="AD68" s="356"/>
      <c r="AE68" s="356"/>
      <c r="AF68" s="356"/>
      <c r="AG68" s="356"/>
      <c r="AH68" s="356"/>
      <c r="AI68" s="356"/>
      <c r="AJ68" s="356"/>
      <c r="AK68" s="356"/>
      <c r="AL68" s="356"/>
      <c r="AM68" s="356"/>
      <c r="AN68" s="356"/>
    </row>
    <row r="69" spans="1:40" ht="26.25">
      <c r="A69" s="356"/>
      <c r="B69" s="900" t="str">
        <f>IF(OR(LEFT(DULIEU!V60,4)=$G$8,LEFT(DULIEU!W60,4)=$G$8),DULIEU!D60,"")</f>
        <v>30/09/2015</v>
      </c>
      <c r="C69" s="900" t="str">
        <f>IF(OR(LEFT(DULIEU!V60,4)=$G$8,LEFT(DULIEU!W60,4)=$G$8),DULIEU!E60,"")</f>
        <v>30/09/2015</v>
      </c>
      <c r="D69" s="900" t="str">
        <f>IF(LEFT(DULIEU!V60,4)=$G$8,DULIEU!H60,"")</f>
        <v/>
      </c>
      <c r="E69" s="901" t="str">
        <f>IF(LEFT(DULIEU!W60,4)=$G$8,DULIEU!H60,"")</f>
        <v>PC016</v>
      </c>
      <c r="F69" s="929" t="str">
        <f>IF(OR(LEFT(DULIEU!V60,4)=$G$8,LEFT(DULIEU!W60,4)=$G$8),DULIEU!O60,"")</f>
        <v>Thanh toán lương tháng 09/2015</v>
      </c>
      <c r="G69" s="930" t="str">
        <f>IF(LEFT(DULIEU!V60,4)=$G$8,DULIEU!W60,IF(LEFT(DULIEU!W60,4)=$G$8,DULIEU!V60,""))</f>
        <v>334</v>
      </c>
      <c r="H69" s="902">
        <f>IF(LEFT(DULIEU!V60,4)=$G$8,DULIEU!X60,0)</f>
        <v>0</v>
      </c>
      <c r="I69" s="902">
        <f>IF(LEFT(DULIEU!W60,4)=$G$8,DULIEU!X60,0)</f>
        <v>8172000</v>
      </c>
      <c r="J69" s="902">
        <f>IF(SUM(H69:I69)=0,0,$J$14+SUM($H$16:H69)-SUM($I$16:I69))</f>
        <v>1933356000</v>
      </c>
      <c r="K69" s="903"/>
      <c r="L69" s="904" t="str">
        <f t="shared" si="0"/>
        <v>x</v>
      </c>
      <c r="M69" s="893"/>
      <c r="N69" s="717"/>
      <c r="O69" s="356"/>
      <c r="P69" s="356"/>
      <c r="Q69" s="356"/>
      <c r="R69" s="356"/>
      <c r="S69" s="356"/>
      <c r="T69" s="356"/>
      <c r="U69" s="356"/>
      <c r="V69" s="356"/>
      <c r="W69" s="356"/>
      <c r="X69" s="356"/>
      <c r="Y69" s="356"/>
      <c r="Z69" s="356"/>
      <c r="AA69" s="356"/>
      <c r="AB69" s="356"/>
      <c r="AC69" s="356"/>
      <c r="AD69" s="356"/>
      <c r="AE69" s="356"/>
      <c r="AF69" s="356"/>
      <c r="AG69" s="356"/>
      <c r="AH69" s="356"/>
      <c r="AI69" s="356"/>
      <c r="AJ69" s="356"/>
      <c r="AK69" s="356"/>
      <c r="AL69" s="356"/>
      <c r="AM69" s="356"/>
      <c r="AN69" s="356"/>
    </row>
    <row r="70" spans="1:40" s="421" customFormat="1" ht="12.75" hidden="1">
      <c r="A70" s="420"/>
      <c r="B70" s="900" t="str">
        <f>IF(OR(LEFT(DULIEU!V61,4)=$G$8,LEFT(DULIEU!W61,4)=$G$8),DULIEU!D61,"")</f>
        <v/>
      </c>
      <c r="C70" s="900" t="str">
        <f>IF(OR(LEFT(DULIEU!V61,4)=$G$8,LEFT(DULIEU!W61,4)=$G$8),DULIEU!E61,"")</f>
        <v/>
      </c>
      <c r="D70" s="900" t="str">
        <f>IF(LEFT(DULIEU!V61,4)=$G$8,DULIEU!H61,"")</f>
        <v/>
      </c>
      <c r="E70" s="901" t="str">
        <f>IF(LEFT(DULIEU!W61,4)=$G$8,DULIEU!H61,"")</f>
        <v/>
      </c>
      <c r="F70" s="929" t="str">
        <f>IF(OR(LEFT(DULIEU!V61,4)=$G$8,LEFT(DULIEU!W61,4)=$G$8),DULIEU!O61,"")</f>
        <v/>
      </c>
      <c r="G70" s="930" t="str">
        <f>IF(LEFT(DULIEU!V61,4)=$G$8,DULIEU!W61,IF(LEFT(DULIEU!W61,4)=$G$8,DULIEU!V61,""))</f>
        <v/>
      </c>
      <c r="H70" s="902">
        <f>IF(LEFT(DULIEU!V61,4)=$G$8,DULIEU!X61,0)</f>
        <v>0</v>
      </c>
      <c r="I70" s="902">
        <f>IF(LEFT(DULIEU!W61,4)=$G$8,DULIEU!X61,0)</f>
        <v>0</v>
      </c>
      <c r="J70" s="902">
        <f>IF(SUM(H70:I70)=0,0,$J$14+SUM($H$16:H70)-SUM($I$16:I70))</f>
        <v>0</v>
      </c>
      <c r="K70" s="903"/>
      <c r="L70" s="904" t="str">
        <f t="shared" si="0"/>
        <v/>
      </c>
      <c r="M70" s="893"/>
      <c r="N70" s="888"/>
      <c r="O70" s="420"/>
      <c r="P70" s="420"/>
      <c r="Q70" s="420"/>
      <c r="R70" s="420"/>
      <c r="S70" s="420"/>
      <c r="T70" s="420"/>
      <c r="U70" s="420"/>
      <c r="V70" s="420"/>
      <c r="W70" s="420"/>
      <c r="X70" s="420"/>
      <c r="Y70" s="420"/>
      <c r="Z70" s="420"/>
      <c r="AA70" s="420"/>
      <c r="AB70" s="420"/>
      <c r="AC70" s="420"/>
      <c r="AD70" s="420"/>
      <c r="AE70" s="420"/>
      <c r="AF70" s="420"/>
      <c r="AG70" s="420"/>
      <c r="AH70" s="420"/>
      <c r="AI70" s="420"/>
      <c r="AJ70" s="420"/>
      <c r="AK70" s="420"/>
      <c r="AL70" s="420"/>
      <c r="AM70" s="420"/>
      <c r="AN70" s="420"/>
    </row>
    <row r="71" spans="1:40" hidden="1">
      <c r="A71" s="356"/>
      <c r="B71" s="900" t="str">
        <f>IF(OR(LEFT(DULIEU!V62,4)=$G$8,LEFT(DULIEU!W62,4)=$G$8),DULIEU!D62,"")</f>
        <v/>
      </c>
      <c r="C71" s="900" t="str">
        <f>IF(OR(LEFT(DULIEU!V62,4)=$G$8,LEFT(DULIEU!W62,4)=$G$8),DULIEU!E62,"")</f>
        <v/>
      </c>
      <c r="D71" s="900" t="str">
        <f>IF(LEFT(DULIEU!V62,4)=$G$8,DULIEU!H62,"")</f>
        <v/>
      </c>
      <c r="E71" s="901" t="str">
        <f>IF(LEFT(DULIEU!W62,4)=$G$8,DULIEU!H62,"")</f>
        <v/>
      </c>
      <c r="F71" s="929" t="str">
        <f>IF(OR(LEFT(DULIEU!V62,4)=$G$8,LEFT(DULIEU!W62,4)=$G$8),DULIEU!O62,"")</f>
        <v/>
      </c>
      <c r="G71" s="930" t="str">
        <f>IF(LEFT(DULIEU!V62,4)=$G$8,DULIEU!W62,IF(LEFT(DULIEU!W62,4)=$G$8,DULIEU!V62,""))</f>
        <v/>
      </c>
      <c r="H71" s="902">
        <f>IF(LEFT(DULIEU!V62,4)=$G$8,DULIEU!X62,0)</f>
        <v>0</v>
      </c>
      <c r="I71" s="902">
        <f>IF(LEFT(DULIEU!W62,4)=$G$8,DULIEU!X62,0)</f>
        <v>0</v>
      </c>
      <c r="J71" s="902">
        <f>IF(SUM(H71:I71)=0,0,$J$14+SUM($H$16:H71)-SUM($I$16:I71))</f>
        <v>0</v>
      </c>
      <c r="K71" s="903"/>
      <c r="L71" s="904" t="str">
        <f t="shared" si="0"/>
        <v/>
      </c>
      <c r="M71" s="893"/>
      <c r="N71" s="717"/>
      <c r="O71" s="356"/>
      <c r="P71" s="356"/>
      <c r="Q71" s="356"/>
      <c r="R71" s="356"/>
      <c r="S71" s="356"/>
      <c r="T71" s="356"/>
      <c r="U71" s="356"/>
      <c r="V71" s="356"/>
      <c r="W71" s="356"/>
      <c r="X71" s="356"/>
      <c r="Y71" s="356"/>
      <c r="Z71" s="356"/>
      <c r="AA71" s="356"/>
      <c r="AB71" s="356"/>
      <c r="AC71" s="356"/>
      <c r="AD71" s="356"/>
      <c r="AE71" s="356"/>
      <c r="AF71" s="356"/>
      <c r="AG71" s="356"/>
      <c r="AH71" s="356"/>
      <c r="AI71" s="356"/>
      <c r="AJ71" s="356"/>
      <c r="AK71" s="356"/>
      <c r="AL71" s="356"/>
      <c r="AM71" s="356"/>
      <c r="AN71" s="356"/>
    </row>
    <row r="72" spans="1:40" hidden="1">
      <c r="A72" s="356"/>
      <c r="B72" s="900" t="str">
        <f>IF(OR(LEFT(DULIEU!V63,4)=$G$8,LEFT(DULIEU!W63,4)=$G$8),DULIEU!D63,"")</f>
        <v/>
      </c>
      <c r="C72" s="900" t="str">
        <f>IF(OR(LEFT(DULIEU!V63,4)=$G$8,LEFT(DULIEU!W63,4)=$G$8),DULIEU!E63,"")</f>
        <v/>
      </c>
      <c r="D72" s="900" t="str">
        <f>IF(LEFT(DULIEU!V63,4)=$G$8,DULIEU!H63,"")</f>
        <v/>
      </c>
      <c r="E72" s="901" t="str">
        <f>IF(LEFT(DULIEU!W63,4)=$G$8,DULIEU!H63,"")</f>
        <v/>
      </c>
      <c r="F72" s="929" t="str">
        <f>IF(OR(LEFT(DULIEU!V63,4)=$G$8,LEFT(DULIEU!W63,4)=$G$8),DULIEU!O63,"")</f>
        <v/>
      </c>
      <c r="G72" s="930" t="str">
        <f>IF(LEFT(DULIEU!V63,4)=$G$8,DULIEU!W63,IF(LEFT(DULIEU!W63,4)=$G$8,DULIEU!V63,""))</f>
        <v/>
      </c>
      <c r="H72" s="902">
        <f>IF(LEFT(DULIEU!V63,4)=$G$8,DULIEU!X63,0)</f>
        <v>0</v>
      </c>
      <c r="I72" s="902">
        <f>IF(LEFT(DULIEU!W63,4)=$G$8,DULIEU!X63,0)</f>
        <v>0</v>
      </c>
      <c r="J72" s="902">
        <f>IF(SUM(H72:I72)=0,0,$J$14+SUM($H$16:H72)-SUM($I$16:I72))</f>
        <v>0</v>
      </c>
      <c r="K72" s="903"/>
      <c r="L72" s="904" t="str">
        <f t="shared" si="0"/>
        <v/>
      </c>
      <c r="M72" s="893"/>
      <c r="N72" s="717"/>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356"/>
      <c r="AM72" s="356"/>
      <c r="AN72" s="356"/>
    </row>
    <row r="73" spans="1:40" hidden="1">
      <c r="A73" s="356"/>
      <c r="B73" s="900" t="str">
        <f>IF(OR(LEFT(DULIEU!V64,4)=$G$8,LEFT(DULIEU!W64,4)=$G$8),DULIEU!D64,"")</f>
        <v/>
      </c>
      <c r="C73" s="900" t="str">
        <f>IF(OR(LEFT(DULIEU!V64,4)=$G$8,LEFT(DULIEU!W64,4)=$G$8),DULIEU!E64,"")</f>
        <v/>
      </c>
      <c r="D73" s="900" t="str">
        <f>IF(LEFT(DULIEU!V64,4)=$G$8,DULIEU!H64,"")</f>
        <v/>
      </c>
      <c r="E73" s="901" t="str">
        <f>IF(LEFT(DULIEU!W64,4)=$G$8,DULIEU!H64,"")</f>
        <v/>
      </c>
      <c r="F73" s="929" t="str">
        <f>IF(OR(LEFT(DULIEU!V64,4)=$G$8,LEFT(DULIEU!W64,4)=$G$8),DULIEU!O64,"")</f>
        <v/>
      </c>
      <c r="G73" s="930" t="str">
        <f>IF(LEFT(DULIEU!V64,4)=$G$8,DULIEU!W64,IF(LEFT(DULIEU!W64,4)=$G$8,DULIEU!V64,""))</f>
        <v/>
      </c>
      <c r="H73" s="902">
        <f>IF(LEFT(DULIEU!V64,4)=$G$8,DULIEU!X64,0)</f>
        <v>0</v>
      </c>
      <c r="I73" s="902">
        <f>IF(LEFT(DULIEU!W64,4)=$G$8,DULIEU!X64,0)</f>
        <v>0</v>
      </c>
      <c r="J73" s="902">
        <f>IF(SUM(H73:I73)=0,0,$J$14+SUM($H$16:H73)-SUM($I$16:I73))</f>
        <v>0</v>
      </c>
      <c r="K73" s="903"/>
      <c r="L73" s="904" t="str">
        <f t="shared" si="0"/>
        <v/>
      </c>
      <c r="M73" s="893"/>
      <c r="N73" s="717"/>
      <c r="O73" s="356"/>
      <c r="P73" s="356"/>
      <c r="Q73" s="356"/>
      <c r="R73" s="356"/>
      <c r="S73" s="356"/>
      <c r="T73" s="356"/>
      <c r="U73" s="356"/>
      <c r="V73" s="356"/>
      <c r="W73" s="356"/>
      <c r="X73" s="356"/>
      <c r="Y73" s="356"/>
      <c r="Z73" s="356"/>
      <c r="AA73" s="356"/>
      <c r="AB73" s="356"/>
      <c r="AC73" s="356"/>
      <c r="AD73" s="356"/>
      <c r="AE73" s="356"/>
      <c r="AF73" s="356"/>
      <c r="AG73" s="356"/>
      <c r="AH73" s="356"/>
      <c r="AI73" s="356"/>
      <c r="AJ73" s="356"/>
      <c r="AK73" s="356"/>
      <c r="AL73" s="356"/>
      <c r="AM73" s="356"/>
      <c r="AN73" s="356"/>
    </row>
    <row r="74" spans="1:40" hidden="1">
      <c r="A74" s="356"/>
      <c r="B74" s="900" t="str">
        <f>IF(OR(LEFT(DULIEU!V65,4)=$G$8,LEFT(DULIEU!W65,4)=$G$8),DULIEU!D65,"")</f>
        <v/>
      </c>
      <c r="C74" s="900" t="str">
        <f>IF(OR(LEFT(DULIEU!V65,4)=$G$8,LEFT(DULIEU!W65,4)=$G$8),DULIEU!E65,"")</f>
        <v/>
      </c>
      <c r="D74" s="900" t="str">
        <f>IF(LEFT(DULIEU!V65,4)=$G$8,DULIEU!H65,"")</f>
        <v/>
      </c>
      <c r="E74" s="901" t="str">
        <f>IF(LEFT(DULIEU!W65,4)=$G$8,DULIEU!H65,"")</f>
        <v/>
      </c>
      <c r="F74" s="929" t="str">
        <f>IF(OR(LEFT(DULIEU!V65,4)=$G$8,LEFT(DULIEU!W65,4)=$G$8),DULIEU!O65,"")</f>
        <v/>
      </c>
      <c r="G74" s="930" t="str">
        <f>IF(LEFT(DULIEU!V65,4)=$G$8,DULIEU!W65,IF(LEFT(DULIEU!W65,4)=$G$8,DULIEU!V65,""))</f>
        <v/>
      </c>
      <c r="H74" s="902">
        <f>IF(LEFT(DULIEU!V65,4)=$G$8,DULIEU!X65,0)</f>
        <v>0</v>
      </c>
      <c r="I74" s="902">
        <f>IF(LEFT(DULIEU!W65,4)=$G$8,DULIEU!X65,0)</f>
        <v>0</v>
      </c>
      <c r="J74" s="902">
        <f>IF(SUM(H74:I74)=0,0,$J$14+SUM($H$16:H74)-SUM($I$16:I74))</f>
        <v>0</v>
      </c>
      <c r="K74" s="903"/>
      <c r="L74" s="904" t="str">
        <f t="shared" si="0"/>
        <v/>
      </c>
      <c r="M74" s="893"/>
      <c r="N74" s="717"/>
      <c r="O74" s="356"/>
      <c r="P74" s="356"/>
      <c r="Q74" s="356"/>
      <c r="R74" s="356"/>
      <c r="S74" s="356"/>
      <c r="T74" s="356"/>
      <c r="U74" s="356"/>
      <c r="V74" s="356"/>
      <c r="W74" s="356"/>
      <c r="X74" s="356"/>
      <c r="Y74" s="356"/>
      <c r="Z74" s="356"/>
      <c r="AA74" s="356"/>
      <c r="AB74" s="356"/>
      <c r="AC74" s="356"/>
      <c r="AD74" s="356"/>
      <c r="AE74" s="356"/>
      <c r="AF74" s="356"/>
      <c r="AG74" s="356"/>
      <c r="AH74" s="356"/>
      <c r="AI74" s="356"/>
      <c r="AJ74" s="356"/>
      <c r="AK74" s="356"/>
      <c r="AL74" s="356"/>
      <c r="AM74" s="356"/>
      <c r="AN74" s="356"/>
    </row>
    <row r="75" spans="1:40" hidden="1">
      <c r="A75" s="356"/>
      <c r="B75" s="900" t="str">
        <f>IF(OR(LEFT(DULIEU!V66,4)=$G$8,LEFT(DULIEU!W66,4)=$G$8),DULIEU!D66,"")</f>
        <v/>
      </c>
      <c r="C75" s="900" t="str">
        <f>IF(OR(LEFT(DULIEU!V66,4)=$G$8,LEFT(DULIEU!W66,4)=$G$8),DULIEU!E66,"")</f>
        <v/>
      </c>
      <c r="D75" s="900" t="str">
        <f>IF(LEFT(DULIEU!V66,4)=$G$8,DULIEU!H66,"")</f>
        <v/>
      </c>
      <c r="E75" s="901" t="str">
        <f>IF(LEFT(DULIEU!W66,4)=$G$8,DULIEU!H66,"")</f>
        <v/>
      </c>
      <c r="F75" s="929" t="str">
        <f>IF(OR(LEFT(DULIEU!V66,4)=$G$8,LEFT(DULIEU!W66,4)=$G$8),DULIEU!O66,"")</f>
        <v/>
      </c>
      <c r="G75" s="930" t="str">
        <f>IF(LEFT(DULIEU!V66,4)=$G$8,DULIEU!W66,IF(LEFT(DULIEU!W66,4)=$G$8,DULIEU!V66,""))</f>
        <v/>
      </c>
      <c r="H75" s="902">
        <f>IF(LEFT(DULIEU!V66,4)=$G$8,DULIEU!X66,0)</f>
        <v>0</v>
      </c>
      <c r="I75" s="902">
        <f>IF(LEFT(DULIEU!W66,4)=$G$8,DULIEU!X66,0)</f>
        <v>0</v>
      </c>
      <c r="J75" s="902">
        <f>IF(SUM(H75:I75)=0,0,$J$14+SUM($H$16:H75)-SUM($I$16:I75))</f>
        <v>0</v>
      </c>
      <c r="K75" s="903"/>
      <c r="L75" s="904" t="str">
        <f t="shared" si="0"/>
        <v/>
      </c>
      <c r="M75" s="893"/>
      <c r="N75" s="717"/>
      <c r="O75" s="356"/>
      <c r="P75" s="356"/>
      <c r="Q75" s="356"/>
      <c r="R75" s="356"/>
      <c r="S75" s="356"/>
      <c r="T75" s="356"/>
      <c r="U75" s="356"/>
      <c r="V75" s="356"/>
      <c r="W75" s="356"/>
      <c r="X75" s="356"/>
      <c r="Y75" s="356"/>
      <c r="Z75" s="356"/>
      <c r="AA75" s="356"/>
      <c r="AB75" s="356"/>
      <c r="AC75" s="356"/>
      <c r="AD75" s="356"/>
      <c r="AE75" s="356"/>
      <c r="AF75" s="356"/>
      <c r="AG75" s="356"/>
      <c r="AH75" s="356"/>
      <c r="AI75" s="356"/>
      <c r="AJ75" s="356"/>
      <c r="AK75" s="356"/>
      <c r="AL75" s="356"/>
      <c r="AM75" s="356"/>
      <c r="AN75" s="356"/>
    </row>
    <row r="76" spans="1:40" hidden="1">
      <c r="A76" s="356"/>
      <c r="B76" s="900" t="str">
        <f>IF(OR(LEFT(DULIEU!V67,4)=$G$8,LEFT(DULIEU!W67,4)=$G$8),DULIEU!D67,"")</f>
        <v/>
      </c>
      <c r="C76" s="900" t="str">
        <f>IF(OR(LEFT(DULIEU!V67,4)=$G$8,LEFT(DULIEU!W67,4)=$G$8),DULIEU!E67,"")</f>
        <v/>
      </c>
      <c r="D76" s="900" t="str">
        <f>IF(LEFT(DULIEU!V67,4)=$G$8,DULIEU!H67,"")</f>
        <v/>
      </c>
      <c r="E76" s="901" t="str">
        <f>IF(LEFT(DULIEU!W67,4)=$G$8,DULIEU!H67,"")</f>
        <v/>
      </c>
      <c r="F76" s="929" t="str">
        <f>IF(OR(LEFT(DULIEU!V67,4)=$G$8,LEFT(DULIEU!W67,4)=$G$8),DULIEU!O67,"")</f>
        <v/>
      </c>
      <c r="G76" s="930" t="str">
        <f>IF(LEFT(DULIEU!V67,4)=$G$8,DULIEU!W67,IF(LEFT(DULIEU!W67,4)=$G$8,DULIEU!V67,""))</f>
        <v/>
      </c>
      <c r="H76" s="902">
        <f>IF(LEFT(DULIEU!V67,4)=$G$8,DULIEU!X67,0)</f>
        <v>0</v>
      </c>
      <c r="I76" s="902">
        <f>IF(LEFT(DULIEU!W67,4)=$G$8,DULIEU!X67,0)</f>
        <v>0</v>
      </c>
      <c r="J76" s="902">
        <f>IF(SUM(H76:I76)=0,0,$J$14+SUM($H$16:H76)-SUM($I$16:I76))</f>
        <v>0</v>
      </c>
      <c r="K76" s="903"/>
      <c r="L76" s="904" t="str">
        <f t="shared" si="0"/>
        <v/>
      </c>
      <c r="M76" s="893"/>
      <c r="N76" s="717"/>
      <c r="O76" s="356"/>
      <c r="P76" s="356"/>
      <c r="Q76" s="356"/>
      <c r="R76" s="356"/>
      <c r="S76" s="356"/>
      <c r="T76" s="356"/>
      <c r="U76" s="356"/>
      <c r="V76" s="356"/>
      <c r="W76" s="356"/>
      <c r="X76" s="356"/>
      <c r="Y76" s="356"/>
      <c r="Z76" s="356"/>
      <c r="AA76" s="356"/>
      <c r="AB76" s="356"/>
      <c r="AC76" s="356"/>
      <c r="AD76" s="356"/>
      <c r="AE76" s="356"/>
      <c r="AF76" s="356"/>
      <c r="AG76" s="356"/>
      <c r="AH76" s="356"/>
      <c r="AI76" s="356"/>
      <c r="AJ76" s="356"/>
      <c r="AK76" s="356"/>
      <c r="AL76" s="356"/>
      <c r="AM76" s="356"/>
      <c r="AN76" s="356"/>
    </row>
    <row r="77" spans="1:40" hidden="1">
      <c r="A77" s="356"/>
      <c r="B77" s="900" t="str">
        <f>IF(OR(LEFT(DULIEU!V68,4)=$G$8,LEFT(DULIEU!W68,4)=$G$8),DULIEU!D68,"")</f>
        <v/>
      </c>
      <c r="C77" s="900" t="str">
        <f>IF(OR(LEFT(DULIEU!V68,4)=$G$8,LEFT(DULIEU!W68,4)=$G$8),DULIEU!E68,"")</f>
        <v/>
      </c>
      <c r="D77" s="900" t="str">
        <f>IF(LEFT(DULIEU!V68,4)=$G$8,DULIEU!H68,"")</f>
        <v/>
      </c>
      <c r="E77" s="901" t="str">
        <f>IF(LEFT(DULIEU!W68,4)=$G$8,DULIEU!H68,"")</f>
        <v/>
      </c>
      <c r="F77" s="929" t="str">
        <f>IF(OR(LEFT(DULIEU!V68,4)=$G$8,LEFT(DULIEU!W68,4)=$G$8),DULIEU!O68,"")</f>
        <v/>
      </c>
      <c r="G77" s="930" t="str">
        <f>IF(LEFT(DULIEU!V68,4)=$G$8,DULIEU!W68,IF(LEFT(DULIEU!W68,4)=$G$8,DULIEU!V68,""))</f>
        <v/>
      </c>
      <c r="H77" s="902">
        <f>IF(LEFT(DULIEU!V68,4)=$G$8,DULIEU!X68,0)</f>
        <v>0</v>
      </c>
      <c r="I77" s="902">
        <f>IF(LEFT(DULIEU!W68,4)=$G$8,DULIEU!X68,0)</f>
        <v>0</v>
      </c>
      <c r="J77" s="902">
        <f>IF(SUM(H77:I77)=0,0,$J$14+SUM($H$16:H77)-SUM($I$16:I77))</f>
        <v>0</v>
      </c>
      <c r="K77" s="903"/>
      <c r="L77" s="904" t="str">
        <f t="shared" si="0"/>
        <v/>
      </c>
      <c r="M77" s="893"/>
      <c r="N77" s="717"/>
      <c r="O77" s="356"/>
      <c r="P77" s="356"/>
      <c r="Q77" s="356"/>
      <c r="R77" s="356"/>
      <c r="S77" s="356"/>
      <c r="T77" s="356"/>
      <c r="U77" s="356"/>
      <c r="V77" s="356"/>
      <c r="W77" s="356"/>
      <c r="X77" s="356"/>
      <c r="Y77" s="356"/>
      <c r="Z77" s="356"/>
      <c r="AA77" s="356"/>
      <c r="AB77" s="356"/>
      <c r="AC77" s="356"/>
      <c r="AD77" s="356"/>
      <c r="AE77" s="356"/>
      <c r="AF77" s="356"/>
      <c r="AG77" s="356"/>
      <c r="AH77" s="356"/>
      <c r="AI77" s="356"/>
      <c r="AJ77" s="356"/>
      <c r="AK77" s="356"/>
      <c r="AL77" s="356"/>
      <c r="AM77" s="356"/>
      <c r="AN77" s="356"/>
    </row>
    <row r="78" spans="1:40" hidden="1">
      <c r="A78" s="356"/>
      <c r="B78" s="900" t="str">
        <f>IF(OR(LEFT(DULIEU!V69,4)=$G$8,LEFT(DULIEU!W69,4)=$G$8),DULIEU!D69,"")</f>
        <v/>
      </c>
      <c r="C78" s="900" t="str">
        <f>IF(OR(LEFT(DULIEU!V69,4)=$G$8,LEFT(DULIEU!W69,4)=$G$8),DULIEU!E69,"")</f>
        <v/>
      </c>
      <c r="D78" s="900" t="str">
        <f>IF(LEFT(DULIEU!V69,4)=$G$8,DULIEU!H69,"")</f>
        <v/>
      </c>
      <c r="E78" s="901" t="str">
        <f>IF(LEFT(DULIEU!W69,4)=$G$8,DULIEU!H69,"")</f>
        <v/>
      </c>
      <c r="F78" s="929" t="str">
        <f>IF(OR(LEFT(DULIEU!V69,4)=$G$8,LEFT(DULIEU!W69,4)=$G$8),DULIEU!O69,"")</f>
        <v/>
      </c>
      <c r="G78" s="930" t="str">
        <f>IF(LEFT(DULIEU!V69,4)=$G$8,DULIEU!W69,IF(LEFT(DULIEU!W69,4)=$G$8,DULIEU!V69,""))</f>
        <v/>
      </c>
      <c r="H78" s="902">
        <f>IF(LEFT(DULIEU!V69,4)=$G$8,DULIEU!X69,0)</f>
        <v>0</v>
      </c>
      <c r="I78" s="902">
        <f>IF(LEFT(DULIEU!W69,4)=$G$8,DULIEU!X69,0)</f>
        <v>0</v>
      </c>
      <c r="J78" s="902">
        <f>IF(SUM(H78:I78)=0,0,$J$14+SUM($H$16:H78)-SUM($I$16:I78))</f>
        <v>0</v>
      </c>
      <c r="K78" s="903"/>
      <c r="L78" s="904" t="str">
        <f t="shared" si="0"/>
        <v/>
      </c>
      <c r="M78" s="893"/>
      <c r="N78" s="717"/>
      <c r="O78" s="356"/>
      <c r="P78" s="356"/>
      <c r="Q78" s="356"/>
      <c r="R78" s="356"/>
      <c r="S78" s="356"/>
      <c r="T78" s="356"/>
      <c r="U78" s="356"/>
      <c r="V78" s="356"/>
      <c r="W78" s="356"/>
      <c r="X78" s="356"/>
      <c r="Y78" s="356"/>
      <c r="Z78" s="356"/>
      <c r="AA78" s="356"/>
      <c r="AB78" s="356"/>
      <c r="AC78" s="356"/>
      <c r="AD78" s="356"/>
      <c r="AE78" s="356"/>
      <c r="AF78" s="356"/>
      <c r="AG78" s="356"/>
      <c r="AH78" s="356"/>
      <c r="AI78" s="356"/>
      <c r="AJ78" s="356"/>
      <c r="AK78" s="356"/>
      <c r="AL78" s="356"/>
      <c r="AM78" s="356"/>
      <c r="AN78" s="356"/>
    </row>
    <row r="79" spans="1:40" ht="26.25">
      <c r="A79" s="356"/>
      <c r="B79" s="900" t="str">
        <f>IF(OR(LEFT(DULIEU!V70,4)=$G$8,LEFT(DULIEU!W70,4)=$G$8),DULIEU!D70,"")</f>
        <v>31/10/2015</v>
      </c>
      <c r="C79" s="900" t="str">
        <f>IF(OR(LEFT(DULIEU!V70,4)=$G$8,LEFT(DULIEU!W70,4)=$G$8),DULIEU!E70,"")</f>
        <v>31/10/2015</v>
      </c>
      <c r="D79" s="900" t="str">
        <f>IF(LEFT(DULIEU!V70,4)=$G$8,DULIEU!H70,"")</f>
        <v/>
      </c>
      <c r="E79" s="901" t="str">
        <f>IF(LEFT(DULIEU!W70,4)=$G$8,DULIEU!H70,"")</f>
        <v>PC017</v>
      </c>
      <c r="F79" s="929" t="str">
        <f>IF(OR(LEFT(DULIEU!V70,4)=$G$8,LEFT(DULIEU!W70,4)=$G$8),DULIEU!O70,"")</f>
        <v>Thanh toán lương tháng 10/2015</v>
      </c>
      <c r="G79" s="930" t="str">
        <f>IF(LEFT(DULIEU!V70,4)=$G$8,DULIEU!W70,IF(LEFT(DULIEU!W70,4)=$G$8,DULIEU!V70,""))</f>
        <v>334</v>
      </c>
      <c r="H79" s="902">
        <f>IF(LEFT(DULIEU!V70,4)=$G$8,DULIEU!X70,0)</f>
        <v>0</v>
      </c>
      <c r="I79" s="902">
        <f>IF(LEFT(DULIEU!W70,4)=$G$8,DULIEU!X70,0)</f>
        <v>7923000</v>
      </c>
      <c r="J79" s="902">
        <f>IF(SUM(H79:I79)=0,0,$J$14+SUM($H$16:H79)-SUM($I$16:I79))</f>
        <v>1925433000</v>
      </c>
      <c r="K79" s="903"/>
      <c r="L79" s="904" t="str">
        <f t="shared" si="0"/>
        <v>x</v>
      </c>
      <c r="M79" s="893"/>
      <c r="N79" s="717"/>
      <c r="O79" s="356"/>
      <c r="P79" s="356"/>
      <c r="Q79" s="356"/>
      <c r="R79" s="356"/>
      <c r="S79" s="356"/>
      <c r="T79" s="356"/>
      <c r="U79" s="356"/>
      <c r="V79" s="356"/>
      <c r="W79" s="356"/>
      <c r="X79" s="356"/>
      <c r="Y79" s="356"/>
      <c r="Z79" s="356"/>
      <c r="AA79" s="356"/>
      <c r="AB79" s="356"/>
      <c r="AC79" s="356"/>
      <c r="AD79" s="356"/>
      <c r="AE79" s="356"/>
      <c r="AF79" s="356"/>
      <c r="AG79" s="356"/>
      <c r="AH79" s="356"/>
      <c r="AI79" s="356"/>
      <c r="AJ79" s="356"/>
      <c r="AK79" s="356"/>
      <c r="AL79" s="356"/>
      <c r="AM79" s="356"/>
      <c r="AN79" s="356"/>
    </row>
    <row r="80" spans="1:40" s="421" customFormat="1" ht="12.75" hidden="1">
      <c r="A80" s="420"/>
      <c r="B80" s="900" t="str">
        <f>IF(OR(LEFT(DULIEU!V71,4)=$G$8,LEFT(DULIEU!W71,4)=$G$8),DULIEU!D71,"")</f>
        <v/>
      </c>
      <c r="C80" s="900" t="str">
        <f>IF(OR(LEFT(DULIEU!V71,4)=$G$8,LEFT(DULIEU!W71,4)=$G$8),DULIEU!E71,"")</f>
        <v/>
      </c>
      <c r="D80" s="900" t="str">
        <f>IF(LEFT(DULIEU!V71,4)=$G$8,DULIEU!H71,"")</f>
        <v/>
      </c>
      <c r="E80" s="901" t="str">
        <f>IF(LEFT(DULIEU!W71,4)=$G$8,DULIEU!H71,"")</f>
        <v/>
      </c>
      <c r="F80" s="929" t="str">
        <f>IF(OR(LEFT(DULIEU!V71,4)=$G$8,LEFT(DULIEU!W71,4)=$G$8),DULIEU!O71,"")</f>
        <v/>
      </c>
      <c r="G80" s="930" t="str">
        <f>IF(LEFT(DULIEU!V71,4)=$G$8,DULIEU!W71,IF(LEFT(DULIEU!W71,4)=$G$8,DULIEU!V71,""))</f>
        <v/>
      </c>
      <c r="H80" s="902">
        <f>IF(LEFT(DULIEU!V71,4)=$G$8,DULIEU!X71,0)</f>
        <v>0</v>
      </c>
      <c r="I80" s="902">
        <f>IF(LEFT(DULIEU!W71,4)=$G$8,DULIEU!X71,0)</f>
        <v>0</v>
      </c>
      <c r="J80" s="902">
        <f>IF(SUM(H80:I80)=0,0,$J$14+SUM($H$16:H80)-SUM($I$16:I80))</f>
        <v>0</v>
      </c>
      <c r="K80" s="903"/>
      <c r="L80" s="904" t="str">
        <f t="shared" si="0"/>
        <v/>
      </c>
      <c r="M80" s="893"/>
      <c r="N80" s="888"/>
      <c r="O80" s="420"/>
      <c r="P80" s="420"/>
      <c r="Q80" s="420"/>
      <c r="R80" s="420"/>
      <c r="S80" s="420"/>
      <c r="T80" s="420"/>
      <c r="U80" s="420"/>
      <c r="V80" s="420"/>
      <c r="W80" s="420"/>
      <c r="X80" s="420"/>
      <c r="Y80" s="420"/>
      <c r="Z80" s="420"/>
      <c r="AA80" s="420"/>
      <c r="AB80" s="420"/>
      <c r="AC80" s="420"/>
      <c r="AD80" s="420"/>
      <c r="AE80" s="420"/>
      <c r="AF80" s="420"/>
      <c r="AG80" s="420"/>
      <c r="AH80" s="420"/>
      <c r="AI80" s="420"/>
      <c r="AJ80" s="420"/>
      <c r="AK80" s="420"/>
      <c r="AL80" s="420"/>
      <c r="AM80" s="420"/>
      <c r="AN80" s="420"/>
    </row>
    <row r="81" spans="1:40" hidden="1">
      <c r="A81" s="356"/>
      <c r="B81" s="900" t="str">
        <f>IF(OR(LEFT(DULIEU!V72,4)=$G$8,LEFT(DULIEU!W72,4)=$G$8),DULIEU!D72,"")</f>
        <v/>
      </c>
      <c r="C81" s="900" t="str">
        <f>IF(OR(LEFT(DULIEU!V72,4)=$G$8,LEFT(DULIEU!W72,4)=$G$8),DULIEU!E72,"")</f>
        <v/>
      </c>
      <c r="D81" s="900" t="str">
        <f>IF(LEFT(DULIEU!V72,4)=$G$8,DULIEU!H72,"")</f>
        <v/>
      </c>
      <c r="E81" s="901" t="str">
        <f>IF(LEFT(DULIEU!W72,4)=$G$8,DULIEU!H72,"")</f>
        <v/>
      </c>
      <c r="F81" s="929" t="str">
        <f>IF(OR(LEFT(DULIEU!V72,4)=$G$8,LEFT(DULIEU!W72,4)=$G$8),DULIEU!O72,"")</f>
        <v/>
      </c>
      <c r="G81" s="930" t="str">
        <f>IF(LEFT(DULIEU!V72,4)=$G$8,DULIEU!W72,IF(LEFT(DULIEU!W72,4)=$G$8,DULIEU!V72,""))</f>
        <v/>
      </c>
      <c r="H81" s="902">
        <f>IF(LEFT(DULIEU!V72,4)=$G$8,DULIEU!X72,0)</f>
        <v>0</v>
      </c>
      <c r="I81" s="902">
        <f>IF(LEFT(DULIEU!W72,4)=$G$8,DULIEU!X72,0)</f>
        <v>0</v>
      </c>
      <c r="J81" s="902">
        <f>IF(SUM(H81:I81)=0,0,$J$14+SUM($H$16:H81)-SUM($I$16:I81))</f>
        <v>0</v>
      </c>
      <c r="K81" s="903"/>
      <c r="L81" s="904" t="str">
        <f t="shared" ref="L81:L144" si="1">IF(B81&lt;&gt;"","x","")</f>
        <v/>
      </c>
      <c r="M81" s="893"/>
      <c r="N81" s="717"/>
      <c r="O81" s="356"/>
      <c r="P81" s="356"/>
      <c r="Q81" s="356"/>
      <c r="R81" s="356"/>
      <c r="S81" s="356"/>
      <c r="T81" s="356"/>
      <c r="U81" s="356"/>
      <c r="V81" s="356"/>
      <c r="W81" s="356"/>
      <c r="X81" s="356"/>
      <c r="Y81" s="356"/>
      <c r="Z81" s="356"/>
      <c r="AA81" s="356"/>
      <c r="AB81" s="356"/>
      <c r="AC81" s="356"/>
      <c r="AD81" s="356"/>
      <c r="AE81" s="356"/>
      <c r="AF81" s="356"/>
      <c r="AG81" s="356"/>
      <c r="AH81" s="356"/>
      <c r="AI81" s="356"/>
      <c r="AJ81" s="356"/>
      <c r="AK81" s="356"/>
      <c r="AL81" s="356"/>
      <c r="AM81" s="356"/>
      <c r="AN81" s="356"/>
    </row>
    <row r="82" spans="1:40" hidden="1">
      <c r="A82" s="356"/>
      <c r="B82" s="900" t="str">
        <f>IF(OR(LEFT(DULIEU!V73,4)=$G$8,LEFT(DULIEU!W73,4)=$G$8),DULIEU!D73,"")</f>
        <v/>
      </c>
      <c r="C82" s="900" t="str">
        <f>IF(OR(LEFT(DULIEU!V73,4)=$G$8,LEFT(DULIEU!W73,4)=$G$8),DULIEU!E73,"")</f>
        <v/>
      </c>
      <c r="D82" s="900" t="str">
        <f>IF(LEFT(DULIEU!V73,4)=$G$8,DULIEU!H73,"")</f>
        <v/>
      </c>
      <c r="E82" s="901" t="str">
        <f>IF(LEFT(DULIEU!W73,4)=$G$8,DULIEU!H73,"")</f>
        <v/>
      </c>
      <c r="F82" s="929" t="str">
        <f>IF(OR(LEFT(DULIEU!V73,4)=$G$8,LEFT(DULIEU!W73,4)=$G$8),DULIEU!O73,"")</f>
        <v/>
      </c>
      <c r="G82" s="930" t="str">
        <f>IF(LEFT(DULIEU!V73,4)=$G$8,DULIEU!W73,IF(LEFT(DULIEU!W73,4)=$G$8,DULIEU!V73,""))</f>
        <v/>
      </c>
      <c r="H82" s="902">
        <f>IF(LEFT(DULIEU!V73,4)=$G$8,DULIEU!X73,0)</f>
        <v>0</v>
      </c>
      <c r="I82" s="902">
        <f>IF(LEFT(DULIEU!W73,4)=$G$8,DULIEU!X73,0)</f>
        <v>0</v>
      </c>
      <c r="J82" s="902">
        <f>IF(SUM(H82:I82)=0,0,$J$14+SUM($H$16:H82)-SUM($I$16:I82))</f>
        <v>0</v>
      </c>
      <c r="K82" s="903"/>
      <c r="L82" s="904" t="str">
        <f t="shared" si="1"/>
        <v/>
      </c>
      <c r="M82" s="893"/>
      <c r="N82" s="717"/>
      <c r="O82" s="356"/>
      <c r="P82" s="356"/>
      <c r="Q82" s="356"/>
      <c r="R82" s="356"/>
      <c r="S82" s="356"/>
      <c r="T82" s="356"/>
      <c r="U82" s="356"/>
      <c r="V82" s="356"/>
      <c r="W82" s="356"/>
      <c r="X82" s="356"/>
      <c r="Y82" s="356"/>
      <c r="Z82" s="356"/>
      <c r="AA82" s="356"/>
      <c r="AB82" s="356"/>
      <c r="AC82" s="356"/>
      <c r="AD82" s="356"/>
      <c r="AE82" s="356"/>
      <c r="AF82" s="356"/>
      <c r="AG82" s="356"/>
      <c r="AH82" s="356"/>
      <c r="AI82" s="356"/>
      <c r="AJ82" s="356"/>
      <c r="AK82" s="356"/>
      <c r="AL82" s="356"/>
      <c r="AM82" s="356"/>
      <c r="AN82" s="356"/>
    </row>
    <row r="83" spans="1:40" ht="26.25">
      <c r="A83" s="356"/>
      <c r="B83" s="900" t="str">
        <f>IF(OR(LEFT(DULIEU!V74,4)=$G$8,LEFT(DULIEU!W74,4)=$G$8),DULIEU!D74,"")</f>
        <v>17/11/2015</v>
      </c>
      <c r="C83" s="900" t="str">
        <f>IF(OR(LEFT(DULIEU!V74,4)=$G$8,LEFT(DULIEU!W74,4)=$G$8),DULIEU!E74,"")</f>
        <v>17/11/2015</v>
      </c>
      <c r="D83" s="900" t="str">
        <f>IF(LEFT(DULIEU!V74,4)=$G$8,DULIEU!H74,"")</f>
        <v>PT003</v>
      </c>
      <c r="E83" s="901" t="str">
        <f>IF(LEFT(DULIEU!W74,4)=$G$8,DULIEU!H74,"")</f>
        <v/>
      </c>
      <c r="F83" s="929" t="str">
        <f>IF(OR(LEFT(DULIEU!V74,4)=$G$8,LEFT(DULIEU!W74,4)=$G$8),DULIEU!O74,"")</f>
        <v>Thiết kế bản vẽ kỹ thuật thi công nhà máy sơn vỏ bình ga theo HĐ 1509/HĐKT</v>
      </c>
      <c r="G83" s="930" t="str">
        <f>IF(LEFT(DULIEU!V74,4)=$G$8,DULIEU!W74,IF(LEFT(DULIEU!W74,4)=$G$8,DULIEU!V74,""))</f>
        <v>5113</v>
      </c>
      <c r="H83" s="902">
        <f>IF(LEFT(DULIEU!V74,4)=$G$8,DULIEU!X74,0)</f>
        <v>4545455</v>
      </c>
      <c r="I83" s="902">
        <f>IF(LEFT(DULIEU!W74,4)=$G$8,DULIEU!X74,0)</f>
        <v>0</v>
      </c>
      <c r="J83" s="902">
        <f>IF(SUM(H83:I83)=0,0,$J$14+SUM($H$16:H83)-SUM($I$16:I83))</f>
        <v>1929978455</v>
      </c>
      <c r="K83" s="903"/>
      <c r="L83" s="904" t="str">
        <f t="shared" si="1"/>
        <v>x</v>
      </c>
      <c r="M83" s="893"/>
      <c r="N83" s="717"/>
      <c r="O83" s="356"/>
      <c r="P83" s="356"/>
      <c r="Q83" s="356"/>
      <c r="R83" s="356"/>
      <c r="S83" s="356"/>
      <c r="T83" s="356"/>
      <c r="U83" s="356"/>
      <c r="V83" s="356"/>
      <c r="W83" s="356"/>
      <c r="X83" s="356"/>
      <c r="Y83" s="356"/>
      <c r="Z83" s="356"/>
      <c r="AA83" s="356"/>
      <c r="AB83" s="356"/>
      <c r="AC83" s="356"/>
      <c r="AD83" s="356"/>
      <c r="AE83" s="356"/>
      <c r="AF83" s="356"/>
      <c r="AG83" s="356"/>
      <c r="AH83" s="356"/>
      <c r="AI83" s="356"/>
      <c r="AJ83" s="356"/>
      <c r="AK83" s="356"/>
      <c r="AL83" s="356"/>
      <c r="AM83" s="356"/>
      <c r="AN83" s="356"/>
    </row>
    <row r="84" spans="1:40" ht="26.25">
      <c r="A84" s="356"/>
      <c r="B84" s="900" t="str">
        <f>IF(OR(LEFT(DULIEU!V75,4)=$G$8,LEFT(DULIEU!W75,4)=$G$8),DULIEU!D75,"")</f>
        <v>17/11/2015</v>
      </c>
      <c r="C84" s="900" t="str">
        <f>IF(OR(LEFT(DULIEU!V75,4)=$G$8,LEFT(DULIEU!W75,4)=$G$8),DULIEU!E75,"")</f>
        <v>17/11/2015</v>
      </c>
      <c r="D84" s="900" t="str">
        <f>IF(LEFT(DULIEU!V75,4)=$G$8,DULIEU!H75,"")</f>
        <v>PT003</v>
      </c>
      <c r="E84" s="901" t="str">
        <f>IF(LEFT(DULIEU!W75,4)=$G$8,DULIEU!H75,"")</f>
        <v/>
      </c>
      <c r="F84" s="929" t="str">
        <f>IF(OR(LEFT(DULIEU!V75,4)=$G$8,LEFT(DULIEU!W75,4)=$G$8),DULIEU!O75,"")</f>
        <v>Thiết kế bản vẽ kỹ thuật thi công nhà máy sơn vỏ bình ga theo HĐ 1509/HĐKT</v>
      </c>
      <c r="G84" s="930" t="str">
        <f>IF(LEFT(DULIEU!V75,4)=$G$8,DULIEU!W75,IF(LEFT(DULIEU!W75,4)=$G$8,DULIEU!V75,""))</f>
        <v>33311</v>
      </c>
      <c r="H84" s="902">
        <f>IF(LEFT(DULIEU!V75,4)=$G$8,DULIEU!X75,0)</f>
        <v>454545</v>
      </c>
      <c r="I84" s="902">
        <f>IF(LEFT(DULIEU!W75,4)=$G$8,DULIEU!X75,0)</f>
        <v>0</v>
      </c>
      <c r="J84" s="902">
        <f>IF(SUM(H84:I84)=0,0,$J$14+SUM($H$16:H84)-SUM($I$16:I84))</f>
        <v>1930433000</v>
      </c>
      <c r="K84" s="903"/>
      <c r="L84" s="904" t="str">
        <f t="shared" si="1"/>
        <v>x</v>
      </c>
      <c r="M84" s="893"/>
      <c r="N84" s="717"/>
      <c r="O84" s="356"/>
      <c r="P84" s="356"/>
      <c r="Q84" s="356"/>
      <c r="R84" s="356"/>
      <c r="S84" s="356"/>
      <c r="T84" s="356"/>
      <c r="U84" s="356"/>
      <c r="V84" s="356"/>
      <c r="W84" s="356"/>
      <c r="X84" s="356"/>
      <c r="Y84" s="356"/>
      <c r="Z84" s="356"/>
      <c r="AA84" s="356"/>
      <c r="AB84" s="356"/>
      <c r="AC84" s="356"/>
      <c r="AD84" s="356"/>
      <c r="AE84" s="356"/>
      <c r="AF84" s="356"/>
      <c r="AG84" s="356"/>
      <c r="AH84" s="356"/>
      <c r="AI84" s="356"/>
      <c r="AJ84" s="356"/>
      <c r="AK84" s="356"/>
      <c r="AL84" s="356"/>
      <c r="AM84" s="356"/>
      <c r="AN84" s="356"/>
    </row>
    <row r="85" spans="1:40" hidden="1">
      <c r="A85" s="356"/>
      <c r="B85" s="900" t="str">
        <f>IF(OR(LEFT(DULIEU!V76,4)=$G$8,LEFT(DULIEU!W76,4)=$G$8),DULIEU!D76,"")</f>
        <v/>
      </c>
      <c r="C85" s="900" t="str">
        <f>IF(OR(LEFT(DULIEU!V76,4)=$G$8,LEFT(DULIEU!W76,4)=$G$8),DULIEU!E76,"")</f>
        <v/>
      </c>
      <c r="D85" s="900" t="str">
        <f>IF(LEFT(DULIEU!V76,4)=$G$8,DULIEU!H76,"")</f>
        <v/>
      </c>
      <c r="E85" s="901" t="str">
        <f>IF(LEFT(DULIEU!W76,4)=$G$8,DULIEU!H76,"")</f>
        <v/>
      </c>
      <c r="F85" s="929" t="str">
        <f>IF(OR(LEFT(DULIEU!V76,4)=$G$8,LEFT(DULIEU!W76,4)=$G$8),DULIEU!O76,"")</f>
        <v/>
      </c>
      <c r="G85" s="930" t="str">
        <f>IF(LEFT(DULIEU!V76,4)=$G$8,DULIEU!W76,IF(LEFT(DULIEU!W76,4)=$G$8,DULIEU!V76,""))</f>
        <v/>
      </c>
      <c r="H85" s="902">
        <f>IF(LEFT(DULIEU!V76,4)=$G$8,DULIEU!X76,0)</f>
        <v>0</v>
      </c>
      <c r="I85" s="902">
        <f>IF(LEFT(DULIEU!W76,4)=$G$8,DULIEU!X76,0)</f>
        <v>0</v>
      </c>
      <c r="J85" s="902">
        <f>IF(SUM(H85:I85)=0,0,$J$14+SUM($H$16:H85)-SUM($I$16:I85))</f>
        <v>0</v>
      </c>
      <c r="K85" s="903"/>
      <c r="L85" s="904" t="str">
        <f t="shared" si="1"/>
        <v/>
      </c>
      <c r="M85" s="893"/>
      <c r="N85" s="717"/>
      <c r="O85" s="356"/>
      <c r="P85" s="356"/>
      <c r="Q85" s="356"/>
      <c r="R85" s="356"/>
      <c r="S85" s="356"/>
      <c r="T85" s="356"/>
      <c r="U85" s="356"/>
      <c r="V85" s="356"/>
      <c r="W85" s="356"/>
      <c r="X85" s="356"/>
      <c r="Y85" s="356"/>
      <c r="Z85" s="356"/>
      <c r="AA85" s="356"/>
      <c r="AB85" s="356"/>
      <c r="AC85" s="356"/>
      <c r="AD85" s="356"/>
      <c r="AE85" s="356"/>
      <c r="AF85" s="356"/>
      <c r="AG85" s="356"/>
      <c r="AH85" s="356"/>
      <c r="AI85" s="356"/>
      <c r="AJ85" s="356"/>
      <c r="AK85" s="356"/>
      <c r="AL85" s="356"/>
      <c r="AM85" s="356"/>
      <c r="AN85" s="356"/>
    </row>
    <row r="86" spans="1:40" hidden="1">
      <c r="A86" s="356"/>
      <c r="B86" s="900" t="str">
        <f>IF(OR(LEFT(DULIEU!V77,4)=$G$8,LEFT(DULIEU!W77,4)=$G$8),DULIEU!D77,"")</f>
        <v/>
      </c>
      <c r="C86" s="900" t="str">
        <f>IF(OR(LEFT(DULIEU!V77,4)=$G$8,LEFT(DULIEU!W77,4)=$G$8),DULIEU!E77,"")</f>
        <v/>
      </c>
      <c r="D86" s="900" t="str">
        <f>IF(LEFT(DULIEU!V77,4)=$G$8,DULIEU!H77,"")</f>
        <v/>
      </c>
      <c r="E86" s="901" t="str">
        <f>IF(LEFT(DULIEU!W77,4)=$G$8,DULIEU!H77,"")</f>
        <v/>
      </c>
      <c r="F86" s="929" t="str">
        <f>IF(OR(LEFT(DULIEU!V77,4)=$G$8,LEFT(DULIEU!W77,4)=$G$8),DULIEU!O77,"")</f>
        <v/>
      </c>
      <c r="G86" s="930" t="str">
        <f>IF(LEFT(DULIEU!V77,4)=$G$8,DULIEU!W77,IF(LEFT(DULIEU!W77,4)=$G$8,DULIEU!V77,""))</f>
        <v/>
      </c>
      <c r="H86" s="902">
        <f>IF(LEFT(DULIEU!V77,4)=$G$8,DULIEU!X77,0)</f>
        <v>0</v>
      </c>
      <c r="I86" s="902">
        <f>IF(LEFT(DULIEU!W77,4)=$G$8,DULIEU!X77,0)</f>
        <v>0</v>
      </c>
      <c r="J86" s="902">
        <f>IF(SUM(H86:I86)=0,0,$J$14+SUM($H$16:H86)-SUM($I$16:I86))</f>
        <v>0</v>
      </c>
      <c r="K86" s="903"/>
      <c r="L86" s="904" t="str">
        <f t="shared" si="1"/>
        <v/>
      </c>
      <c r="M86" s="893"/>
      <c r="N86" s="717"/>
      <c r="O86" s="356"/>
      <c r="P86" s="356"/>
      <c r="Q86" s="356"/>
      <c r="R86" s="356"/>
      <c r="S86" s="356"/>
      <c r="T86" s="356"/>
      <c r="U86" s="356"/>
      <c r="V86" s="356"/>
      <c r="W86" s="356"/>
      <c r="X86" s="356"/>
      <c r="Y86" s="356"/>
      <c r="Z86" s="356"/>
      <c r="AA86" s="356"/>
      <c r="AB86" s="356"/>
      <c r="AC86" s="356"/>
      <c r="AD86" s="356"/>
      <c r="AE86" s="356"/>
      <c r="AF86" s="356"/>
      <c r="AG86" s="356"/>
      <c r="AH86" s="356"/>
      <c r="AI86" s="356"/>
      <c r="AJ86" s="356"/>
      <c r="AK86" s="356"/>
      <c r="AL86" s="356"/>
      <c r="AM86" s="356"/>
      <c r="AN86" s="356"/>
    </row>
    <row r="87" spans="1:40" hidden="1">
      <c r="A87" s="356"/>
      <c r="B87" s="900" t="str">
        <f>IF(OR(LEFT(DULIEU!V78,4)=$G$8,LEFT(DULIEU!W78,4)=$G$8),DULIEU!D78,"")</f>
        <v/>
      </c>
      <c r="C87" s="900" t="str">
        <f>IF(OR(LEFT(DULIEU!V78,4)=$G$8,LEFT(DULIEU!W78,4)=$G$8),DULIEU!E78,"")</f>
        <v/>
      </c>
      <c r="D87" s="900" t="str">
        <f>IF(LEFT(DULIEU!V78,4)=$G$8,DULIEU!H78,"")</f>
        <v/>
      </c>
      <c r="E87" s="901" t="str">
        <f>IF(LEFT(DULIEU!W78,4)=$G$8,DULIEU!H78,"")</f>
        <v/>
      </c>
      <c r="F87" s="929" t="str">
        <f>IF(OR(LEFT(DULIEU!V78,4)=$G$8,LEFT(DULIEU!W78,4)=$G$8),DULIEU!O78,"")</f>
        <v/>
      </c>
      <c r="G87" s="930" t="str">
        <f>IF(LEFT(DULIEU!V78,4)=$G$8,DULIEU!W78,IF(LEFT(DULIEU!W78,4)=$G$8,DULIEU!V78,""))</f>
        <v/>
      </c>
      <c r="H87" s="902">
        <f>IF(LEFT(DULIEU!V78,4)=$G$8,DULIEU!X78,0)</f>
        <v>0</v>
      </c>
      <c r="I87" s="902">
        <f>IF(LEFT(DULIEU!W78,4)=$G$8,DULIEU!X78,0)</f>
        <v>0</v>
      </c>
      <c r="J87" s="902">
        <f>IF(SUM(H87:I87)=0,0,$J$14+SUM($H$16:H87)-SUM($I$16:I87))</f>
        <v>0</v>
      </c>
      <c r="K87" s="903"/>
      <c r="L87" s="904" t="str">
        <f t="shared" si="1"/>
        <v/>
      </c>
      <c r="M87" s="893"/>
      <c r="N87" s="717"/>
      <c r="O87" s="356"/>
      <c r="P87" s="356"/>
      <c r="Q87" s="356"/>
      <c r="R87" s="356"/>
      <c r="S87" s="356"/>
      <c r="T87" s="356"/>
      <c r="U87" s="356"/>
      <c r="V87" s="356"/>
      <c r="W87" s="356"/>
      <c r="X87" s="356"/>
      <c r="Y87" s="356"/>
      <c r="Z87" s="356"/>
      <c r="AA87" s="356"/>
      <c r="AB87" s="356"/>
      <c r="AC87" s="356"/>
      <c r="AD87" s="356"/>
      <c r="AE87" s="356"/>
      <c r="AF87" s="356"/>
      <c r="AG87" s="356"/>
      <c r="AH87" s="356"/>
      <c r="AI87" s="356"/>
      <c r="AJ87" s="356"/>
      <c r="AK87" s="356"/>
      <c r="AL87" s="356"/>
      <c r="AM87" s="356"/>
      <c r="AN87" s="356"/>
    </row>
    <row r="88" spans="1:40" hidden="1">
      <c r="A88" s="356"/>
      <c r="B88" s="900" t="str">
        <f>IF(OR(LEFT(DULIEU!V79,4)=$G$8,LEFT(DULIEU!W79,4)=$G$8),DULIEU!D79,"")</f>
        <v/>
      </c>
      <c r="C88" s="900" t="str">
        <f>IF(OR(LEFT(DULIEU!V79,4)=$G$8,LEFT(DULIEU!W79,4)=$G$8),DULIEU!E79,"")</f>
        <v/>
      </c>
      <c r="D88" s="900" t="str">
        <f>IF(LEFT(DULIEU!V79,4)=$G$8,DULIEU!H79,"")</f>
        <v/>
      </c>
      <c r="E88" s="901" t="str">
        <f>IF(LEFT(DULIEU!W79,4)=$G$8,DULIEU!H79,"")</f>
        <v/>
      </c>
      <c r="F88" s="929" t="str">
        <f>IF(OR(LEFT(DULIEU!V79,4)=$G$8,LEFT(DULIEU!W79,4)=$G$8),DULIEU!O79,"")</f>
        <v/>
      </c>
      <c r="G88" s="930" t="str">
        <f>IF(LEFT(DULIEU!V79,4)=$G$8,DULIEU!W79,IF(LEFT(DULIEU!W79,4)=$G$8,DULIEU!V79,""))</f>
        <v/>
      </c>
      <c r="H88" s="902">
        <f>IF(LEFT(DULIEU!V79,4)=$G$8,DULIEU!X79,0)</f>
        <v>0</v>
      </c>
      <c r="I88" s="902">
        <f>IF(LEFT(DULIEU!W79,4)=$G$8,DULIEU!X79,0)</f>
        <v>0</v>
      </c>
      <c r="J88" s="902">
        <f>IF(SUM(H88:I88)=0,0,$J$14+SUM($H$16:H88)-SUM($I$16:I88))</f>
        <v>0</v>
      </c>
      <c r="K88" s="903"/>
      <c r="L88" s="904" t="str">
        <f t="shared" si="1"/>
        <v/>
      </c>
      <c r="M88" s="893"/>
      <c r="N88" s="717"/>
      <c r="O88" s="356"/>
      <c r="P88" s="356"/>
      <c r="Q88" s="356"/>
      <c r="R88" s="356"/>
      <c r="S88" s="356"/>
      <c r="T88" s="356"/>
      <c r="U88" s="356"/>
      <c r="V88" s="356"/>
      <c r="W88" s="356"/>
      <c r="X88" s="356"/>
      <c r="Y88" s="356"/>
      <c r="Z88" s="356"/>
      <c r="AA88" s="356"/>
      <c r="AB88" s="356"/>
      <c r="AC88" s="356"/>
      <c r="AD88" s="356"/>
      <c r="AE88" s="356"/>
      <c r="AF88" s="356"/>
      <c r="AG88" s="356"/>
      <c r="AH88" s="356"/>
      <c r="AI88" s="356"/>
      <c r="AJ88" s="356"/>
      <c r="AK88" s="356"/>
      <c r="AL88" s="356"/>
      <c r="AM88" s="356"/>
      <c r="AN88" s="356"/>
    </row>
    <row r="89" spans="1:40" ht="26.25">
      <c r="A89" s="356"/>
      <c r="B89" s="900" t="str">
        <f>IF(OR(LEFT(DULIEU!V80,4)=$G$8,LEFT(DULIEU!W80,4)=$G$8),DULIEU!D80,"")</f>
        <v>27/11/2015</v>
      </c>
      <c r="C89" s="900" t="str">
        <f>IF(OR(LEFT(DULIEU!V80,4)=$G$8,LEFT(DULIEU!W80,4)=$G$8),DULIEU!E80,"")</f>
        <v>27/11/2015</v>
      </c>
      <c r="D89" s="900" t="str">
        <f>IF(LEFT(DULIEU!V80,4)=$G$8,DULIEU!H80,"")</f>
        <v>PT004</v>
      </c>
      <c r="E89" s="901" t="str">
        <f>IF(LEFT(DULIEU!W80,4)=$G$8,DULIEU!H80,"")</f>
        <v/>
      </c>
      <c r="F89" s="929" t="str">
        <f>IF(OR(LEFT(DULIEU!V80,4)=$G$8,LEFT(DULIEU!W80,4)=$G$8),DULIEU!O80,"")</f>
        <v>Rút tiền gửi ngân hàng về nhập quỹ tiền mặt</v>
      </c>
      <c r="G89" s="930" t="str">
        <f>IF(LEFT(DULIEU!V80,4)=$G$8,DULIEU!W80,IF(LEFT(DULIEU!W80,4)=$G$8,DULIEU!V80,""))</f>
        <v>11211</v>
      </c>
      <c r="H89" s="902">
        <f>IF(LEFT(DULIEU!V80,4)=$G$8,DULIEU!X80,0)</f>
        <v>45000000</v>
      </c>
      <c r="I89" s="902">
        <f>IF(LEFT(DULIEU!W80,4)=$G$8,DULIEU!X80,0)</f>
        <v>0</v>
      </c>
      <c r="J89" s="902">
        <f>IF(SUM(H89:I89)=0,0,$J$14+SUM($H$16:H89)-SUM($I$16:I89))</f>
        <v>1975433000</v>
      </c>
      <c r="K89" s="903"/>
      <c r="L89" s="904" t="str">
        <f t="shared" si="1"/>
        <v>x</v>
      </c>
      <c r="M89" s="893"/>
      <c r="N89" s="717"/>
      <c r="O89" s="356"/>
      <c r="P89" s="356"/>
      <c r="Q89" s="356"/>
      <c r="R89" s="356"/>
      <c r="S89" s="356"/>
      <c r="T89" s="356"/>
      <c r="U89" s="356"/>
      <c r="V89" s="356"/>
      <c r="W89" s="356"/>
      <c r="X89" s="356"/>
      <c r="Y89" s="356"/>
      <c r="Z89" s="356"/>
      <c r="AA89" s="356"/>
      <c r="AB89" s="356"/>
      <c r="AC89" s="356"/>
      <c r="AD89" s="356"/>
      <c r="AE89" s="356"/>
      <c r="AF89" s="356"/>
      <c r="AG89" s="356"/>
      <c r="AH89" s="356"/>
      <c r="AI89" s="356"/>
      <c r="AJ89" s="356"/>
      <c r="AK89" s="356"/>
      <c r="AL89" s="356"/>
      <c r="AM89" s="356"/>
      <c r="AN89" s="356"/>
    </row>
    <row r="90" spans="1:40" s="421" customFormat="1" ht="12.75" hidden="1">
      <c r="A90" s="420"/>
      <c r="B90" s="900" t="str">
        <f>IF(OR(LEFT(DULIEU!V81,4)=$G$8,LEFT(DULIEU!W81,4)=$G$8),DULIEU!D81,"")</f>
        <v/>
      </c>
      <c r="C90" s="900" t="str">
        <f>IF(OR(LEFT(DULIEU!V81,4)=$G$8,LEFT(DULIEU!W81,4)=$G$8),DULIEU!E81,"")</f>
        <v/>
      </c>
      <c r="D90" s="900" t="str">
        <f>IF(LEFT(DULIEU!V81,4)=$G$8,DULIEU!H81,"")</f>
        <v/>
      </c>
      <c r="E90" s="901" t="str">
        <f>IF(LEFT(DULIEU!W81,4)=$G$8,DULIEU!H81,"")</f>
        <v/>
      </c>
      <c r="F90" s="929" t="str">
        <f>IF(OR(LEFT(DULIEU!V81,4)=$G$8,LEFT(DULIEU!W81,4)=$G$8),DULIEU!O81,"")</f>
        <v/>
      </c>
      <c r="G90" s="930" t="str">
        <f>IF(LEFT(DULIEU!V81,4)=$G$8,DULIEU!W81,IF(LEFT(DULIEU!W81,4)=$G$8,DULIEU!V81,""))</f>
        <v/>
      </c>
      <c r="H90" s="902">
        <f>IF(LEFT(DULIEU!V81,4)=$G$8,DULIEU!X81,0)</f>
        <v>0</v>
      </c>
      <c r="I90" s="902">
        <f>IF(LEFT(DULIEU!W81,4)=$G$8,DULIEU!X81,0)</f>
        <v>0</v>
      </c>
      <c r="J90" s="902">
        <f>IF(SUM(H90:I90)=0,0,$J$14+SUM($H$16:H90)-SUM($I$16:I90))</f>
        <v>0</v>
      </c>
      <c r="K90" s="903"/>
      <c r="L90" s="904" t="str">
        <f t="shared" si="1"/>
        <v/>
      </c>
      <c r="M90" s="893"/>
      <c r="N90" s="888"/>
      <c r="O90" s="420"/>
      <c r="P90" s="420"/>
      <c r="Q90" s="420"/>
      <c r="R90" s="420"/>
      <c r="S90" s="420"/>
      <c r="T90" s="420"/>
      <c r="U90" s="420"/>
      <c r="V90" s="420"/>
      <c r="W90" s="420"/>
      <c r="X90" s="420"/>
      <c r="Y90" s="420"/>
      <c r="Z90" s="420"/>
      <c r="AA90" s="420"/>
      <c r="AB90" s="420"/>
      <c r="AC90" s="420"/>
      <c r="AD90" s="420"/>
      <c r="AE90" s="420"/>
      <c r="AF90" s="420"/>
      <c r="AG90" s="420"/>
      <c r="AH90" s="420"/>
      <c r="AI90" s="420"/>
      <c r="AJ90" s="420"/>
      <c r="AK90" s="420"/>
      <c r="AL90" s="420"/>
      <c r="AM90" s="420"/>
      <c r="AN90" s="420"/>
    </row>
    <row r="91" spans="1:40" hidden="1">
      <c r="A91" s="356"/>
      <c r="B91" s="900" t="str">
        <f>IF(OR(LEFT(DULIEU!V82,4)=$G$8,LEFT(DULIEU!W82,4)=$G$8),DULIEU!D82,"")</f>
        <v/>
      </c>
      <c r="C91" s="900" t="str">
        <f>IF(OR(LEFT(DULIEU!V82,4)=$G$8,LEFT(DULIEU!W82,4)=$G$8),DULIEU!E82,"")</f>
        <v/>
      </c>
      <c r="D91" s="900" t="str">
        <f>IF(LEFT(DULIEU!V82,4)=$G$8,DULIEU!H82,"")</f>
        <v/>
      </c>
      <c r="E91" s="901" t="str">
        <f>IF(LEFT(DULIEU!W82,4)=$G$8,DULIEU!H82,"")</f>
        <v/>
      </c>
      <c r="F91" s="929" t="str">
        <f>IF(OR(LEFT(DULIEU!V82,4)=$G$8,LEFT(DULIEU!W82,4)=$G$8),DULIEU!O82,"")</f>
        <v/>
      </c>
      <c r="G91" s="930" t="str">
        <f>IF(LEFT(DULIEU!V82,4)=$G$8,DULIEU!W82,IF(LEFT(DULIEU!W82,4)=$G$8,DULIEU!V82,""))</f>
        <v/>
      </c>
      <c r="H91" s="902">
        <f>IF(LEFT(DULIEU!V82,4)=$G$8,DULIEU!X82,0)</f>
        <v>0</v>
      </c>
      <c r="I91" s="902">
        <f>IF(LEFT(DULIEU!W82,4)=$G$8,DULIEU!X82,0)</f>
        <v>0</v>
      </c>
      <c r="J91" s="902">
        <f>IF(SUM(H91:I91)=0,0,$J$14+SUM($H$16:H91)-SUM($I$16:I91))</f>
        <v>0</v>
      </c>
      <c r="K91" s="903"/>
      <c r="L91" s="904" t="str">
        <f t="shared" si="1"/>
        <v/>
      </c>
      <c r="M91" s="893"/>
      <c r="N91" s="717"/>
      <c r="O91" s="356"/>
      <c r="P91" s="356"/>
      <c r="Q91" s="356"/>
      <c r="R91" s="356"/>
      <c r="S91" s="356"/>
      <c r="T91" s="356"/>
      <c r="U91" s="356"/>
      <c r="V91" s="356"/>
      <c r="W91" s="356"/>
      <c r="X91" s="356"/>
      <c r="Y91" s="356"/>
      <c r="Z91" s="356"/>
      <c r="AA91" s="356"/>
      <c r="AB91" s="356"/>
      <c r="AC91" s="356"/>
      <c r="AD91" s="356"/>
      <c r="AE91" s="356"/>
      <c r="AF91" s="356"/>
      <c r="AG91" s="356"/>
      <c r="AH91" s="356"/>
      <c r="AI91" s="356"/>
      <c r="AJ91" s="356"/>
      <c r="AK91" s="356"/>
      <c r="AL91" s="356"/>
      <c r="AM91" s="356"/>
      <c r="AN91" s="356"/>
    </row>
    <row r="92" spans="1:40" ht="26.25">
      <c r="A92" s="356"/>
      <c r="B92" s="900" t="str">
        <f>IF(OR(LEFT(DULIEU!V83,4)=$G$8,LEFT(DULIEU!W83,4)=$G$8),DULIEU!D83,"")</f>
        <v>30/11/2015</v>
      </c>
      <c r="C92" s="900" t="str">
        <f>IF(OR(LEFT(DULIEU!V83,4)=$G$8,LEFT(DULIEU!W83,4)=$G$8),DULIEU!E83,"")</f>
        <v>30/11/2015</v>
      </c>
      <c r="D92" s="900" t="str">
        <f>IF(LEFT(DULIEU!V83,4)=$G$8,DULIEU!H83,"")</f>
        <v/>
      </c>
      <c r="E92" s="901" t="str">
        <f>IF(LEFT(DULIEU!W83,4)=$G$8,DULIEU!H83,"")</f>
        <v>PC019</v>
      </c>
      <c r="F92" s="929" t="str">
        <f>IF(OR(LEFT(DULIEU!V83,4)=$G$8,LEFT(DULIEU!W83,4)=$G$8),DULIEU!O83,"")</f>
        <v>Thanh toán lương tháng 11/2015</v>
      </c>
      <c r="G92" s="930" t="str">
        <f>IF(LEFT(DULIEU!V83,4)=$G$8,DULIEU!W83,IF(LEFT(DULIEU!W83,4)=$G$8,DULIEU!V83,""))</f>
        <v>334</v>
      </c>
      <c r="H92" s="902">
        <f>IF(LEFT(DULIEU!V83,4)=$G$8,DULIEU!X83,0)</f>
        <v>0</v>
      </c>
      <c r="I92" s="902">
        <f>IF(LEFT(DULIEU!W83,4)=$G$8,DULIEU!X83,0)</f>
        <v>8404000</v>
      </c>
      <c r="J92" s="902">
        <f>IF(SUM(H92:I92)=0,0,$J$14+SUM($H$16:H92)-SUM($I$16:I92))</f>
        <v>1967029000</v>
      </c>
      <c r="K92" s="903"/>
      <c r="L92" s="904" t="str">
        <f t="shared" si="1"/>
        <v>x</v>
      </c>
      <c r="M92" s="893"/>
      <c r="N92" s="717"/>
      <c r="O92" s="356"/>
      <c r="P92" s="356"/>
      <c r="Q92" s="356"/>
      <c r="R92" s="356"/>
      <c r="S92" s="356"/>
      <c r="T92" s="356"/>
      <c r="U92" s="356"/>
      <c r="V92" s="356"/>
      <c r="W92" s="356"/>
      <c r="X92" s="356"/>
      <c r="Y92" s="356"/>
      <c r="Z92" s="356"/>
      <c r="AA92" s="356"/>
      <c r="AB92" s="356"/>
      <c r="AC92" s="356"/>
      <c r="AD92" s="356"/>
      <c r="AE92" s="356"/>
      <c r="AF92" s="356"/>
      <c r="AG92" s="356"/>
      <c r="AH92" s="356"/>
      <c r="AI92" s="356"/>
      <c r="AJ92" s="356"/>
      <c r="AK92" s="356"/>
      <c r="AL92" s="356"/>
      <c r="AM92" s="356"/>
      <c r="AN92" s="356"/>
    </row>
    <row r="93" spans="1:40" s="421" customFormat="1" ht="12.75" hidden="1">
      <c r="A93" s="420"/>
      <c r="B93" s="900" t="str">
        <f>IF(OR(LEFT(DULIEU!V84,4)=$G$8,LEFT(DULIEU!W84,4)=$G$8),DULIEU!D84,"")</f>
        <v/>
      </c>
      <c r="C93" s="900" t="str">
        <f>IF(OR(LEFT(DULIEU!V84,4)=$G$8,LEFT(DULIEU!W84,4)=$G$8),DULIEU!E84,"")</f>
        <v/>
      </c>
      <c r="D93" s="900" t="str">
        <f>IF(LEFT(DULIEU!V84,4)=$G$8,DULIEU!H84,"")</f>
        <v/>
      </c>
      <c r="E93" s="901" t="str">
        <f>IF(LEFT(DULIEU!W84,4)=$G$8,DULIEU!H84,"")</f>
        <v/>
      </c>
      <c r="F93" s="929" t="str">
        <f>IF(OR(LEFT(DULIEU!V84,4)=$G$8,LEFT(DULIEU!W84,4)=$G$8),DULIEU!O84,"")</f>
        <v/>
      </c>
      <c r="G93" s="930" t="str">
        <f>IF(LEFT(DULIEU!V84,4)=$G$8,DULIEU!W84,IF(LEFT(DULIEU!W84,4)=$G$8,DULIEU!V84,""))</f>
        <v/>
      </c>
      <c r="H93" s="902">
        <f>IF(LEFT(DULIEU!V84,4)=$G$8,DULIEU!X84,0)</f>
        <v>0</v>
      </c>
      <c r="I93" s="902">
        <f>IF(LEFT(DULIEU!W84,4)=$G$8,DULIEU!X84,0)</f>
        <v>0</v>
      </c>
      <c r="J93" s="902">
        <f>IF(SUM(H93:I93)=0,0,$J$14+SUM($H$16:H93)-SUM($I$16:I93))</f>
        <v>0</v>
      </c>
      <c r="K93" s="903"/>
      <c r="L93" s="904" t="str">
        <f t="shared" si="1"/>
        <v/>
      </c>
      <c r="M93" s="893"/>
      <c r="N93" s="888"/>
      <c r="O93" s="420"/>
      <c r="P93" s="420"/>
      <c r="Q93" s="420"/>
      <c r="R93" s="420"/>
      <c r="S93" s="420"/>
      <c r="T93" s="420"/>
      <c r="U93" s="420"/>
      <c r="V93" s="420"/>
      <c r="W93" s="420"/>
      <c r="X93" s="420"/>
      <c r="Y93" s="420"/>
      <c r="Z93" s="420"/>
      <c r="AA93" s="420"/>
      <c r="AB93" s="420"/>
      <c r="AC93" s="420"/>
      <c r="AD93" s="420"/>
      <c r="AE93" s="420"/>
      <c r="AF93" s="420"/>
      <c r="AG93" s="420"/>
      <c r="AH93" s="420"/>
      <c r="AI93" s="420"/>
      <c r="AJ93" s="420"/>
      <c r="AK93" s="420"/>
      <c r="AL93" s="420"/>
      <c r="AM93" s="420"/>
      <c r="AN93" s="420"/>
    </row>
    <row r="94" spans="1:40" ht="26.25">
      <c r="A94" s="356"/>
      <c r="B94" s="900" t="str">
        <f>IF(OR(LEFT(DULIEU!V85,4)=$G$8,LEFT(DULIEU!W85,4)=$G$8),DULIEU!D85,"")</f>
        <v>03/12/2015</v>
      </c>
      <c r="C94" s="900" t="str">
        <f>IF(OR(LEFT(DULIEU!V85,4)=$G$8,LEFT(DULIEU!W85,4)=$G$8),DULIEU!E85,"")</f>
        <v>03/12/2015</v>
      </c>
      <c r="D94" s="900" t="str">
        <f>IF(LEFT(DULIEU!V85,4)=$G$8,DULIEU!H85,"")</f>
        <v>PT005</v>
      </c>
      <c r="E94" s="901" t="str">
        <f>IF(LEFT(DULIEU!W85,4)=$G$8,DULIEU!H85,"")</f>
        <v/>
      </c>
      <c r="F94" s="929" t="str">
        <f>IF(OR(LEFT(DULIEU!V85,4)=$G$8,LEFT(DULIEU!W85,4)=$G$8),DULIEU!O85,"")</f>
        <v>Rút tiền gửi ngân hàng về nhập quỹ tiền mặt</v>
      </c>
      <c r="G94" s="930" t="str">
        <f>IF(LEFT(DULIEU!V85,4)=$G$8,DULIEU!W85,IF(LEFT(DULIEU!W85,4)=$G$8,DULIEU!V85,""))</f>
        <v>11211</v>
      </c>
      <c r="H94" s="902">
        <f>IF(LEFT(DULIEU!V85,4)=$G$8,DULIEU!X85,0)</f>
        <v>20000000</v>
      </c>
      <c r="I94" s="902">
        <f>IF(LEFT(DULIEU!W85,4)=$G$8,DULIEU!X85,0)</f>
        <v>0</v>
      </c>
      <c r="J94" s="902">
        <f>IF(SUM(H94:I94)=0,0,$J$14+SUM($H$16:H94)-SUM($I$16:I94))</f>
        <v>1987029000</v>
      </c>
      <c r="K94" s="903"/>
      <c r="L94" s="904" t="str">
        <f t="shared" si="1"/>
        <v>x</v>
      </c>
      <c r="M94" s="893"/>
      <c r="N94" s="717"/>
      <c r="O94" s="356"/>
      <c r="P94" s="356"/>
      <c r="Q94" s="356"/>
      <c r="R94" s="356"/>
      <c r="S94" s="356"/>
      <c r="T94" s="356"/>
      <c r="U94" s="356"/>
      <c r="V94" s="356"/>
      <c r="W94" s="356"/>
      <c r="X94" s="356"/>
      <c r="Y94" s="356"/>
      <c r="Z94" s="356"/>
      <c r="AA94" s="356"/>
      <c r="AB94" s="356"/>
      <c r="AC94" s="356"/>
      <c r="AD94" s="356"/>
      <c r="AE94" s="356"/>
      <c r="AF94" s="356"/>
      <c r="AG94" s="356"/>
      <c r="AH94" s="356"/>
      <c r="AI94" s="356"/>
      <c r="AJ94" s="356"/>
      <c r="AK94" s="356"/>
      <c r="AL94" s="356"/>
      <c r="AM94" s="356"/>
      <c r="AN94" s="356"/>
    </row>
    <row r="95" spans="1:40" s="421" customFormat="1" ht="12.75" hidden="1">
      <c r="A95" s="420"/>
      <c r="B95" s="900" t="str">
        <f>IF(OR(LEFT(DULIEU!V86,4)=$G$8,LEFT(DULIEU!W86,4)=$G$8),DULIEU!D86,"")</f>
        <v/>
      </c>
      <c r="C95" s="900" t="str">
        <f>IF(OR(LEFT(DULIEU!V86,4)=$G$8,LEFT(DULIEU!W86,4)=$G$8),DULIEU!E86,"")</f>
        <v/>
      </c>
      <c r="D95" s="900" t="str">
        <f>IF(LEFT(DULIEU!V86,4)=$G$8,DULIEU!H86,"")</f>
        <v/>
      </c>
      <c r="E95" s="901" t="str">
        <f>IF(LEFT(DULIEU!W86,4)=$G$8,DULIEU!H86,"")</f>
        <v/>
      </c>
      <c r="F95" s="929" t="str">
        <f>IF(OR(LEFT(DULIEU!V86,4)=$G$8,LEFT(DULIEU!W86,4)=$G$8),DULIEU!O86,"")</f>
        <v/>
      </c>
      <c r="G95" s="930" t="str">
        <f>IF(LEFT(DULIEU!V86,4)=$G$8,DULIEU!W86,IF(LEFT(DULIEU!W86,4)=$G$8,DULIEU!V86,""))</f>
        <v/>
      </c>
      <c r="H95" s="902">
        <f>IF(LEFT(DULIEU!V86,4)=$G$8,DULIEU!X86,0)</f>
        <v>0</v>
      </c>
      <c r="I95" s="902">
        <f>IF(LEFT(DULIEU!W86,4)=$G$8,DULIEU!X86,0)</f>
        <v>0</v>
      </c>
      <c r="J95" s="902">
        <f>IF(SUM(H95:I95)=0,0,$J$14+SUM($H$16:H95)-SUM($I$16:I95))</f>
        <v>0</v>
      </c>
      <c r="K95" s="903"/>
      <c r="L95" s="904" t="str">
        <f t="shared" si="1"/>
        <v/>
      </c>
      <c r="M95" s="893"/>
      <c r="N95" s="888"/>
      <c r="O95" s="420"/>
      <c r="P95" s="420"/>
      <c r="Q95" s="420"/>
      <c r="R95" s="420"/>
      <c r="S95" s="420"/>
      <c r="T95" s="420"/>
      <c r="U95" s="420"/>
      <c r="V95" s="420"/>
      <c r="W95" s="420"/>
      <c r="X95" s="420"/>
      <c r="Y95" s="420"/>
      <c r="Z95" s="420"/>
      <c r="AA95" s="420"/>
      <c r="AB95" s="420"/>
      <c r="AC95" s="420"/>
      <c r="AD95" s="420"/>
      <c r="AE95" s="420"/>
      <c r="AF95" s="420"/>
      <c r="AG95" s="420"/>
      <c r="AH95" s="420"/>
      <c r="AI95" s="420"/>
      <c r="AJ95" s="420"/>
      <c r="AK95" s="420"/>
      <c r="AL95" s="420"/>
      <c r="AM95" s="420"/>
      <c r="AN95" s="420"/>
    </row>
    <row r="96" spans="1:40" ht="26.25">
      <c r="A96" s="356"/>
      <c r="B96" s="900" t="str">
        <f>IF(OR(LEFT(DULIEU!V87,4)=$G$8,LEFT(DULIEU!W87,4)=$G$8),DULIEU!D87,"")</f>
        <v>14/12/2015</v>
      </c>
      <c r="C96" s="900" t="str">
        <f>IF(OR(LEFT(DULIEU!V87,4)=$G$8,LEFT(DULIEU!W87,4)=$G$8),DULIEU!E87,"")</f>
        <v>14/12/2015</v>
      </c>
      <c r="D96" s="900" t="str">
        <f>IF(LEFT(DULIEU!V87,4)=$G$8,DULIEU!H87,"")</f>
        <v>PT006</v>
      </c>
      <c r="E96" s="901" t="str">
        <f>IF(LEFT(DULIEU!W87,4)=$G$8,DULIEU!H87,"")</f>
        <v/>
      </c>
      <c r="F96" s="929" t="str">
        <f>IF(OR(LEFT(DULIEU!V87,4)=$G$8,LEFT(DULIEU!W87,4)=$G$8),DULIEU!O87,"")</f>
        <v>Rút tiền gửi ngân hàng về nhập quỹ tiền mặt</v>
      </c>
      <c r="G96" s="930" t="str">
        <f>IF(LEFT(DULIEU!V87,4)=$G$8,DULIEU!W87,IF(LEFT(DULIEU!W87,4)=$G$8,DULIEU!V87,""))</f>
        <v>11211</v>
      </c>
      <c r="H96" s="902">
        <f>IF(LEFT(DULIEU!V87,4)=$G$8,DULIEU!X87,0)</f>
        <v>10000000</v>
      </c>
      <c r="I96" s="902">
        <f>IF(LEFT(DULIEU!W87,4)=$G$8,DULIEU!X87,0)</f>
        <v>0</v>
      </c>
      <c r="J96" s="902">
        <f>IF(SUM(H96:I96)=0,0,$J$14+SUM($H$16:H96)-SUM($I$16:I96))</f>
        <v>1997029000</v>
      </c>
      <c r="K96" s="903"/>
      <c r="L96" s="904" t="str">
        <f t="shared" si="1"/>
        <v>x</v>
      </c>
      <c r="M96" s="893"/>
      <c r="N96" s="717"/>
      <c r="O96" s="356"/>
      <c r="P96" s="356"/>
      <c r="Q96" s="356"/>
      <c r="R96" s="356"/>
      <c r="S96" s="356"/>
      <c r="T96" s="356"/>
      <c r="U96" s="356"/>
      <c r="V96" s="356"/>
      <c r="W96" s="356"/>
      <c r="X96" s="356"/>
      <c r="Y96" s="356"/>
      <c r="Z96" s="356"/>
      <c r="AA96" s="356"/>
      <c r="AB96" s="356"/>
      <c r="AC96" s="356"/>
      <c r="AD96" s="356"/>
      <c r="AE96" s="356"/>
      <c r="AF96" s="356"/>
      <c r="AG96" s="356"/>
      <c r="AH96" s="356"/>
      <c r="AI96" s="356"/>
      <c r="AJ96" s="356"/>
      <c r="AK96" s="356"/>
      <c r="AL96" s="356"/>
      <c r="AM96" s="356"/>
      <c r="AN96" s="356"/>
    </row>
    <row r="97" spans="1:40" s="421" customFormat="1" ht="12.75" hidden="1">
      <c r="A97" s="420"/>
      <c r="B97" s="900" t="str">
        <f>IF(OR(LEFT(DULIEU!V88,4)=$G$8,LEFT(DULIEU!W88,4)=$G$8),DULIEU!D88,"")</f>
        <v/>
      </c>
      <c r="C97" s="900" t="str">
        <f>IF(OR(LEFT(DULIEU!V88,4)=$G$8,LEFT(DULIEU!W88,4)=$G$8),DULIEU!E88,"")</f>
        <v/>
      </c>
      <c r="D97" s="900" t="str">
        <f>IF(LEFT(DULIEU!V88,4)=$G$8,DULIEU!H88,"")</f>
        <v/>
      </c>
      <c r="E97" s="901" t="str">
        <f>IF(LEFT(DULIEU!W88,4)=$G$8,DULIEU!H88,"")</f>
        <v/>
      </c>
      <c r="F97" s="929" t="str">
        <f>IF(OR(LEFT(DULIEU!V88,4)=$G$8,LEFT(DULIEU!W88,4)=$G$8),DULIEU!O88,"")</f>
        <v/>
      </c>
      <c r="G97" s="930" t="str">
        <f>IF(LEFT(DULIEU!V88,4)=$G$8,DULIEU!W88,IF(LEFT(DULIEU!W88,4)=$G$8,DULIEU!V88,""))</f>
        <v/>
      </c>
      <c r="H97" s="902">
        <f>IF(LEFT(DULIEU!V88,4)=$G$8,DULIEU!X88,0)</f>
        <v>0</v>
      </c>
      <c r="I97" s="902">
        <f>IF(LEFT(DULIEU!W88,4)=$G$8,DULIEU!X88,0)</f>
        <v>0</v>
      </c>
      <c r="J97" s="902">
        <f>IF(SUM(H97:I97)=0,0,$J$14+SUM($H$16:H97)-SUM($I$16:I97))</f>
        <v>0</v>
      </c>
      <c r="K97" s="903"/>
      <c r="L97" s="904" t="str">
        <f t="shared" si="1"/>
        <v/>
      </c>
      <c r="M97" s="893"/>
      <c r="N97" s="888"/>
      <c r="O97" s="420"/>
      <c r="P97" s="420"/>
      <c r="Q97" s="420"/>
      <c r="R97" s="420"/>
      <c r="S97" s="420"/>
      <c r="T97" s="420"/>
      <c r="U97" s="420"/>
      <c r="V97" s="420"/>
      <c r="W97" s="420"/>
      <c r="X97" s="420"/>
      <c r="Y97" s="420"/>
      <c r="Z97" s="420"/>
      <c r="AA97" s="420"/>
      <c r="AB97" s="420"/>
      <c r="AC97" s="420"/>
      <c r="AD97" s="420"/>
      <c r="AE97" s="420"/>
      <c r="AF97" s="420"/>
      <c r="AG97" s="420"/>
      <c r="AH97" s="420"/>
      <c r="AI97" s="420"/>
      <c r="AJ97" s="420"/>
      <c r="AK97" s="420"/>
      <c r="AL97" s="420"/>
      <c r="AM97" s="420"/>
      <c r="AN97" s="420"/>
    </row>
    <row r="98" spans="1:40" hidden="1">
      <c r="A98" s="356"/>
      <c r="B98" s="900" t="str">
        <f>IF(OR(LEFT(DULIEU!V89,4)=$G$8,LEFT(DULIEU!W89,4)=$G$8),DULIEU!D89,"")</f>
        <v/>
      </c>
      <c r="C98" s="900" t="str">
        <f>IF(OR(LEFT(DULIEU!V89,4)=$G$8,LEFT(DULIEU!W89,4)=$G$8),DULIEU!E89,"")</f>
        <v/>
      </c>
      <c r="D98" s="900" t="str">
        <f>IF(LEFT(DULIEU!V89,4)=$G$8,DULIEU!H89,"")</f>
        <v/>
      </c>
      <c r="E98" s="901" t="str">
        <f>IF(LEFT(DULIEU!W89,4)=$G$8,DULIEU!H89,"")</f>
        <v/>
      </c>
      <c r="F98" s="929" t="str">
        <f>IF(OR(LEFT(DULIEU!V89,4)=$G$8,LEFT(DULIEU!W89,4)=$G$8),DULIEU!O89,"")</f>
        <v/>
      </c>
      <c r="G98" s="930" t="str">
        <f>IF(LEFT(DULIEU!V89,4)=$G$8,DULIEU!W89,IF(LEFT(DULIEU!W89,4)=$G$8,DULIEU!V89,""))</f>
        <v/>
      </c>
      <c r="H98" s="902">
        <f>IF(LEFT(DULIEU!V89,4)=$G$8,DULIEU!X89,0)</f>
        <v>0</v>
      </c>
      <c r="I98" s="902">
        <f>IF(LEFT(DULIEU!W89,4)=$G$8,DULIEU!X89,0)</f>
        <v>0</v>
      </c>
      <c r="J98" s="902">
        <f>IF(SUM(H98:I98)=0,0,$J$14+SUM($H$16:H98)-SUM($I$16:I98))</f>
        <v>0</v>
      </c>
      <c r="K98" s="903"/>
      <c r="L98" s="904" t="str">
        <f t="shared" si="1"/>
        <v/>
      </c>
      <c r="M98" s="893"/>
      <c r="N98" s="717"/>
      <c r="O98" s="356"/>
      <c r="P98" s="356"/>
      <c r="Q98" s="356"/>
      <c r="R98" s="356"/>
      <c r="S98" s="356"/>
      <c r="T98" s="356"/>
      <c r="U98" s="356"/>
      <c r="V98" s="356"/>
      <c r="W98" s="356"/>
      <c r="X98" s="356"/>
      <c r="Y98" s="356"/>
      <c r="Z98" s="356"/>
      <c r="AA98" s="356"/>
      <c r="AB98" s="356"/>
      <c r="AC98" s="356"/>
      <c r="AD98" s="356"/>
      <c r="AE98" s="356"/>
      <c r="AF98" s="356"/>
      <c r="AG98" s="356"/>
      <c r="AH98" s="356"/>
      <c r="AI98" s="356"/>
      <c r="AJ98" s="356"/>
      <c r="AK98" s="356"/>
      <c r="AL98" s="356"/>
      <c r="AM98" s="356"/>
      <c r="AN98" s="356"/>
    </row>
    <row r="99" spans="1:40" hidden="1">
      <c r="A99" s="356"/>
      <c r="B99" s="900" t="str">
        <f>IF(OR(LEFT(DULIEU!V90,4)=$G$8,LEFT(DULIEU!W90,4)=$G$8),DULIEU!D90,"")</f>
        <v/>
      </c>
      <c r="C99" s="900" t="str">
        <f>IF(OR(LEFT(DULIEU!V90,4)=$G$8,LEFT(DULIEU!W90,4)=$G$8),DULIEU!E90,"")</f>
        <v/>
      </c>
      <c r="D99" s="900" t="str">
        <f>IF(LEFT(DULIEU!V90,4)=$G$8,DULIEU!H90,"")</f>
        <v/>
      </c>
      <c r="E99" s="901" t="str">
        <f>IF(LEFT(DULIEU!W90,4)=$G$8,DULIEU!H90,"")</f>
        <v/>
      </c>
      <c r="F99" s="929" t="str">
        <f>IF(OR(LEFT(DULIEU!V90,4)=$G$8,LEFT(DULIEU!W90,4)=$G$8),DULIEU!O90,"")</f>
        <v/>
      </c>
      <c r="G99" s="930" t="str">
        <f>IF(LEFT(DULIEU!V90,4)=$G$8,DULIEU!W90,IF(LEFT(DULIEU!W90,4)=$G$8,DULIEU!V90,""))</f>
        <v/>
      </c>
      <c r="H99" s="902">
        <f>IF(LEFT(DULIEU!V90,4)=$G$8,DULIEU!X90,0)</f>
        <v>0</v>
      </c>
      <c r="I99" s="902">
        <f>IF(LEFT(DULIEU!W90,4)=$G$8,DULIEU!X90,0)</f>
        <v>0</v>
      </c>
      <c r="J99" s="902">
        <f>IF(SUM(H99:I99)=0,0,$J$14+SUM($H$16:H99)-SUM($I$16:I99))</f>
        <v>0</v>
      </c>
      <c r="K99" s="903"/>
      <c r="L99" s="904" t="str">
        <f t="shared" si="1"/>
        <v/>
      </c>
      <c r="M99" s="893"/>
      <c r="N99" s="717"/>
      <c r="O99" s="356"/>
      <c r="P99" s="356"/>
      <c r="Q99" s="356"/>
      <c r="R99" s="356"/>
      <c r="S99" s="356"/>
      <c r="T99" s="356"/>
      <c r="U99" s="356"/>
      <c r="V99" s="356"/>
      <c r="W99" s="356"/>
      <c r="X99" s="356"/>
      <c r="Y99" s="356"/>
      <c r="Z99" s="356"/>
      <c r="AA99" s="356"/>
      <c r="AB99" s="356"/>
      <c r="AC99" s="356"/>
      <c r="AD99" s="356"/>
      <c r="AE99" s="356"/>
      <c r="AF99" s="356"/>
      <c r="AG99" s="356"/>
      <c r="AH99" s="356"/>
      <c r="AI99" s="356"/>
      <c r="AJ99" s="356"/>
      <c r="AK99" s="356"/>
      <c r="AL99" s="356"/>
      <c r="AM99" s="356"/>
      <c r="AN99" s="356"/>
    </row>
    <row r="100" spans="1:40" hidden="1">
      <c r="A100" s="356"/>
      <c r="B100" s="900" t="str">
        <f>IF(OR(LEFT(DULIEU!V91,4)=$G$8,LEFT(DULIEU!W91,4)=$G$8),DULIEU!D91,"")</f>
        <v/>
      </c>
      <c r="C100" s="900" t="str">
        <f>IF(OR(LEFT(DULIEU!V91,4)=$G$8,LEFT(DULIEU!W91,4)=$G$8),DULIEU!E91,"")</f>
        <v/>
      </c>
      <c r="D100" s="900" t="str">
        <f>IF(LEFT(DULIEU!V91,4)=$G$8,DULIEU!H91,"")</f>
        <v/>
      </c>
      <c r="E100" s="901" t="str">
        <f>IF(LEFT(DULIEU!W91,4)=$G$8,DULIEU!H91,"")</f>
        <v/>
      </c>
      <c r="F100" s="929" t="str">
        <f>IF(OR(LEFT(DULIEU!V91,4)=$G$8,LEFT(DULIEU!W91,4)=$G$8),DULIEU!O91,"")</f>
        <v/>
      </c>
      <c r="G100" s="930" t="str">
        <f>IF(LEFT(DULIEU!V91,4)=$G$8,DULIEU!W91,IF(LEFT(DULIEU!W91,4)=$G$8,DULIEU!V91,""))</f>
        <v/>
      </c>
      <c r="H100" s="902">
        <f>IF(LEFT(DULIEU!V91,4)=$G$8,DULIEU!X91,0)</f>
        <v>0</v>
      </c>
      <c r="I100" s="902">
        <f>IF(LEFT(DULIEU!W91,4)=$G$8,DULIEU!X91,0)</f>
        <v>0</v>
      </c>
      <c r="J100" s="902">
        <f>IF(SUM(H100:I100)=0,0,$J$14+SUM($H$16:H100)-SUM($I$16:I100))</f>
        <v>0</v>
      </c>
      <c r="K100" s="903"/>
      <c r="L100" s="904" t="str">
        <f t="shared" si="1"/>
        <v/>
      </c>
      <c r="M100" s="893"/>
      <c r="N100" s="717"/>
      <c r="O100" s="356"/>
      <c r="P100" s="356"/>
      <c r="Q100" s="356"/>
      <c r="R100" s="356"/>
      <c r="S100" s="356"/>
      <c r="T100" s="356"/>
      <c r="U100" s="356"/>
      <c r="V100" s="356"/>
      <c r="W100" s="356"/>
      <c r="X100" s="356"/>
      <c r="Y100" s="356"/>
      <c r="Z100" s="356"/>
      <c r="AA100" s="356"/>
      <c r="AB100" s="356"/>
      <c r="AC100" s="356"/>
      <c r="AD100" s="356"/>
      <c r="AE100" s="356"/>
      <c r="AF100" s="356"/>
      <c r="AG100" s="356"/>
      <c r="AH100" s="356"/>
      <c r="AI100" s="356"/>
      <c r="AJ100" s="356"/>
      <c r="AK100" s="356"/>
      <c r="AL100" s="356"/>
      <c r="AM100" s="356"/>
      <c r="AN100" s="356"/>
    </row>
    <row r="101" spans="1:40" ht="26.25">
      <c r="A101" s="356"/>
      <c r="B101" s="900" t="str">
        <f>IF(OR(LEFT(DULIEU!V92,4)=$G$8,LEFT(DULIEU!W92,4)=$G$8),DULIEU!D92,"")</f>
        <v>28/12/2015</v>
      </c>
      <c r="C101" s="900" t="str">
        <f>IF(OR(LEFT(DULIEU!V92,4)=$G$8,LEFT(DULIEU!W92,4)=$G$8),DULIEU!E92,"")</f>
        <v>28/12/2015</v>
      </c>
      <c r="D101" s="900" t="str">
        <f>IF(LEFT(DULIEU!V92,4)=$G$8,DULIEU!H92,"")</f>
        <v>PT007</v>
      </c>
      <c r="E101" s="901" t="str">
        <f>IF(LEFT(DULIEU!W92,4)=$G$8,DULIEU!H92,"")</f>
        <v/>
      </c>
      <c r="F101" s="929" t="str">
        <f>IF(OR(LEFT(DULIEU!V92,4)=$G$8,LEFT(DULIEU!W92,4)=$G$8),DULIEU!O92,"")</f>
        <v>Rút tiền gửi ngân hàng về nhập quỹ tiền mặt</v>
      </c>
      <c r="G101" s="930" t="str">
        <f>IF(LEFT(DULIEU!V92,4)=$G$8,DULIEU!W92,IF(LEFT(DULIEU!W92,4)=$G$8,DULIEU!V92,""))</f>
        <v>11211</v>
      </c>
      <c r="H101" s="902">
        <f>IF(LEFT(DULIEU!V92,4)=$G$8,DULIEU!X92,0)</f>
        <v>30000000</v>
      </c>
      <c r="I101" s="902">
        <f>IF(LEFT(DULIEU!W92,4)=$G$8,DULIEU!X92,0)</f>
        <v>0</v>
      </c>
      <c r="J101" s="902">
        <f>IF(SUM(H101:I101)=0,0,$J$14+SUM($H$16:H101)-SUM($I$16:I101))</f>
        <v>2027029000</v>
      </c>
      <c r="K101" s="903"/>
      <c r="L101" s="904" t="str">
        <f t="shared" si="1"/>
        <v>x</v>
      </c>
      <c r="M101" s="893"/>
      <c r="N101" s="717"/>
      <c r="O101" s="356"/>
      <c r="P101" s="356"/>
      <c r="Q101" s="356"/>
      <c r="R101" s="356"/>
      <c r="S101" s="356"/>
      <c r="T101" s="356"/>
      <c r="U101" s="356"/>
      <c r="V101" s="356"/>
      <c r="W101" s="356"/>
      <c r="X101" s="356"/>
      <c r="Y101" s="356"/>
      <c r="Z101" s="356"/>
      <c r="AA101" s="356"/>
      <c r="AB101" s="356"/>
      <c r="AC101" s="356"/>
      <c r="AD101" s="356"/>
      <c r="AE101" s="356"/>
      <c r="AF101" s="356"/>
      <c r="AG101" s="356"/>
      <c r="AH101" s="356"/>
      <c r="AI101" s="356"/>
      <c r="AJ101" s="356"/>
      <c r="AK101" s="356"/>
      <c r="AL101" s="356"/>
      <c r="AM101" s="356"/>
      <c r="AN101" s="356"/>
    </row>
    <row r="102" spans="1:40" s="421" customFormat="1" ht="12.75" hidden="1">
      <c r="A102" s="420"/>
      <c r="B102" s="900" t="str">
        <f>IF(OR(LEFT(DULIEU!V93,4)=$G$8,LEFT(DULIEU!W93,4)=$G$8),DULIEU!D93,"")</f>
        <v/>
      </c>
      <c r="C102" s="900" t="str">
        <f>IF(OR(LEFT(DULIEU!V93,4)=$G$8,LEFT(DULIEU!W93,4)=$G$8),DULIEU!E93,"")</f>
        <v/>
      </c>
      <c r="D102" s="900" t="str">
        <f>IF(LEFT(DULIEU!V93,4)=$G$8,DULIEU!H93,"")</f>
        <v/>
      </c>
      <c r="E102" s="901" t="str">
        <f>IF(LEFT(DULIEU!W93,4)=$G$8,DULIEU!H93,"")</f>
        <v/>
      </c>
      <c r="F102" s="929" t="str">
        <f>IF(OR(LEFT(DULIEU!V93,4)=$G$8,LEFT(DULIEU!W93,4)=$G$8),DULIEU!O93,"")</f>
        <v/>
      </c>
      <c r="G102" s="930" t="str">
        <f>IF(LEFT(DULIEU!V93,4)=$G$8,DULIEU!W93,IF(LEFT(DULIEU!W93,4)=$G$8,DULIEU!V93,""))</f>
        <v/>
      </c>
      <c r="H102" s="902">
        <f>IF(LEFT(DULIEU!V93,4)=$G$8,DULIEU!X93,0)</f>
        <v>0</v>
      </c>
      <c r="I102" s="902">
        <f>IF(LEFT(DULIEU!W93,4)=$G$8,DULIEU!X93,0)</f>
        <v>0</v>
      </c>
      <c r="J102" s="902">
        <f>IF(SUM(H102:I102)=0,0,$J$14+SUM($H$16:H102)-SUM($I$16:I102))</f>
        <v>0</v>
      </c>
      <c r="K102" s="903"/>
      <c r="L102" s="904" t="str">
        <f t="shared" si="1"/>
        <v/>
      </c>
      <c r="M102" s="893"/>
      <c r="N102" s="888"/>
      <c r="O102" s="420"/>
      <c r="P102" s="420"/>
      <c r="Q102" s="420"/>
      <c r="R102" s="420"/>
      <c r="S102" s="420"/>
      <c r="T102" s="420"/>
      <c r="U102" s="420"/>
      <c r="V102" s="420"/>
      <c r="W102" s="420"/>
      <c r="X102" s="420"/>
      <c r="Y102" s="420"/>
      <c r="Z102" s="420"/>
      <c r="AA102" s="420"/>
      <c r="AB102" s="420"/>
      <c r="AC102" s="420"/>
      <c r="AD102" s="420"/>
      <c r="AE102" s="420"/>
      <c r="AF102" s="420"/>
      <c r="AG102" s="420"/>
      <c r="AH102" s="420"/>
      <c r="AI102" s="420"/>
      <c r="AJ102" s="420"/>
      <c r="AK102" s="420"/>
      <c r="AL102" s="420"/>
      <c r="AM102" s="420"/>
      <c r="AN102" s="420"/>
    </row>
    <row r="103" spans="1:40" hidden="1">
      <c r="A103" s="356"/>
      <c r="B103" s="900" t="str">
        <f>IF(OR(LEFT(DULIEU!V94,4)=$G$8,LEFT(DULIEU!W94,4)=$G$8),DULIEU!D94,"")</f>
        <v/>
      </c>
      <c r="C103" s="900" t="str">
        <f>IF(OR(LEFT(DULIEU!V94,4)=$G$8,LEFT(DULIEU!W94,4)=$G$8),DULIEU!E94,"")</f>
        <v/>
      </c>
      <c r="D103" s="900" t="str">
        <f>IF(LEFT(DULIEU!V94,4)=$G$8,DULIEU!H94,"")</f>
        <v/>
      </c>
      <c r="E103" s="901" t="str">
        <f>IF(LEFT(DULIEU!W94,4)=$G$8,DULIEU!H94,"")</f>
        <v/>
      </c>
      <c r="F103" s="929" t="str">
        <f>IF(OR(LEFT(DULIEU!V94,4)=$G$8,LEFT(DULIEU!W94,4)=$G$8),DULIEU!O94,"")</f>
        <v/>
      </c>
      <c r="G103" s="930" t="str">
        <f>IF(LEFT(DULIEU!V94,4)=$G$8,DULIEU!W94,IF(LEFT(DULIEU!W94,4)=$G$8,DULIEU!V94,""))</f>
        <v/>
      </c>
      <c r="H103" s="902">
        <f>IF(LEFT(DULIEU!V94,4)=$G$8,DULIEU!X94,0)</f>
        <v>0</v>
      </c>
      <c r="I103" s="902">
        <f>IF(LEFT(DULIEU!W94,4)=$G$8,DULIEU!X94,0)</f>
        <v>0</v>
      </c>
      <c r="J103" s="902">
        <f>IF(SUM(H103:I103)=0,0,$J$14+SUM($H$16:H103)-SUM($I$16:I103))</f>
        <v>0</v>
      </c>
      <c r="K103" s="903"/>
      <c r="L103" s="904" t="str">
        <f t="shared" si="1"/>
        <v/>
      </c>
      <c r="M103" s="893"/>
      <c r="N103" s="717"/>
      <c r="O103" s="356"/>
      <c r="P103" s="356"/>
      <c r="Q103" s="356"/>
      <c r="R103" s="356"/>
      <c r="S103" s="356"/>
      <c r="T103" s="356"/>
      <c r="U103" s="356"/>
      <c r="V103" s="356"/>
      <c r="W103" s="356"/>
      <c r="X103" s="356"/>
      <c r="Y103" s="356"/>
      <c r="Z103" s="356"/>
      <c r="AA103" s="356"/>
      <c r="AB103" s="356"/>
      <c r="AC103" s="356"/>
      <c r="AD103" s="356"/>
      <c r="AE103" s="356"/>
      <c r="AF103" s="356"/>
      <c r="AG103" s="356"/>
      <c r="AH103" s="356"/>
      <c r="AI103" s="356"/>
      <c r="AJ103" s="356"/>
      <c r="AK103" s="356"/>
      <c r="AL103" s="356"/>
      <c r="AM103" s="356"/>
      <c r="AN103" s="356"/>
    </row>
    <row r="104" spans="1:40" hidden="1">
      <c r="A104" s="356"/>
      <c r="B104" s="900" t="str">
        <f>IF(OR(LEFT(DULIEU!V95,4)=$G$8,LEFT(DULIEU!W95,4)=$G$8),DULIEU!D95,"")</f>
        <v/>
      </c>
      <c r="C104" s="900" t="str">
        <f>IF(OR(LEFT(DULIEU!V95,4)=$G$8,LEFT(DULIEU!W95,4)=$G$8),DULIEU!E95,"")</f>
        <v/>
      </c>
      <c r="D104" s="900" t="str">
        <f>IF(LEFT(DULIEU!V95,4)=$G$8,DULIEU!H95,"")</f>
        <v/>
      </c>
      <c r="E104" s="901" t="str">
        <f>IF(LEFT(DULIEU!W95,4)=$G$8,DULIEU!H95,"")</f>
        <v/>
      </c>
      <c r="F104" s="929" t="str">
        <f>IF(OR(LEFT(DULIEU!V95,4)=$G$8,LEFT(DULIEU!W95,4)=$G$8),DULIEU!O95,"")</f>
        <v/>
      </c>
      <c r="G104" s="930" t="str">
        <f>IF(LEFT(DULIEU!V95,4)=$G$8,DULIEU!W95,IF(LEFT(DULIEU!W95,4)=$G$8,DULIEU!V95,""))</f>
        <v/>
      </c>
      <c r="H104" s="902">
        <f>IF(LEFT(DULIEU!V95,4)=$G$8,DULIEU!X95,0)</f>
        <v>0</v>
      </c>
      <c r="I104" s="902">
        <f>IF(LEFT(DULIEU!W95,4)=$G$8,DULIEU!X95,0)</f>
        <v>0</v>
      </c>
      <c r="J104" s="902">
        <f>IF(SUM(H104:I104)=0,0,$J$14+SUM($H$16:H104)-SUM($I$16:I104))</f>
        <v>0</v>
      </c>
      <c r="K104" s="903"/>
      <c r="L104" s="904" t="str">
        <f t="shared" si="1"/>
        <v/>
      </c>
      <c r="M104" s="893"/>
      <c r="N104" s="717"/>
      <c r="O104" s="356"/>
      <c r="P104" s="356"/>
      <c r="Q104" s="356"/>
      <c r="R104" s="356"/>
      <c r="S104" s="356"/>
      <c r="T104" s="356"/>
      <c r="U104" s="356"/>
      <c r="V104" s="356"/>
      <c r="W104" s="356"/>
      <c r="X104" s="356"/>
      <c r="Y104" s="356"/>
      <c r="Z104" s="356"/>
      <c r="AA104" s="356"/>
      <c r="AB104" s="356"/>
      <c r="AC104" s="356"/>
      <c r="AD104" s="356"/>
      <c r="AE104" s="356"/>
      <c r="AF104" s="356"/>
      <c r="AG104" s="356"/>
      <c r="AH104" s="356"/>
      <c r="AI104" s="356"/>
      <c r="AJ104" s="356"/>
      <c r="AK104" s="356"/>
      <c r="AL104" s="356"/>
      <c r="AM104" s="356"/>
      <c r="AN104" s="356"/>
    </row>
    <row r="105" spans="1:40" ht="26.25">
      <c r="A105" s="356"/>
      <c r="B105" s="900" t="str">
        <f>IF(OR(LEFT(DULIEU!V96,4)=$G$8,LEFT(DULIEU!W96,4)=$G$8),DULIEU!D96,"")</f>
        <v>31/12/2015</v>
      </c>
      <c r="C105" s="900" t="str">
        <f>IF(OR(LEFT(DULIEU!V96,4)=$G$8,LEFT(DULIEU!W96,4)=$G$8),DULIEU!E96,"")</f>
        <v>31/12/2015</v>
      </c>
      <c r="D105" s="900" t="str">
        <f>IF(LEFT(DULIEU!V96,4)=$G$8,DULIEU!H96,"")</f>
        <v/>
      </c>
      <c r="E105" s="901" t="str">
        <f>IF(LEFT(DULIEU!W96,4)=$G$8,DULIEU!H96,"")</f>
        <v>PC020</v>
      </c>
      <c r="F105" s="929" t="str">
        <f>IF(OR(LEFT(DULIEU!V96,4)=$G$8,LEFT(DULIEU!W96,4)=$G$8),DULIEU!O96,"")</f>
        <v>Thanh toán lương tháng 12/2015</v>
      </c>
      <c r="G105" s="930" t="str">
        <f>IF(LEFT(DULIEU!V96,4)=$G$8,DULIEU!W96,IF(LEFT(DULIEU!W96,4)=$G$8,DULIEU!V96,""))</f>
        <v>334</v>
      </c>
      <c r="H105" s="902">
        <f>IF(LEFT(DULIEU!V96,4)=$G$8,DULIEU!X96,0)</f>
        <v>0</v>
      </c>
      <c r="I105" s="902">
        <f>IF(LEFT(DULIEU!W96,4)=$G$8,DULIEU!X96,0)</f>
        <v>8404000</v>
      </c>
      <c r="J105" s="902">
        <f>IF(SUM(H105:I105)=0,0,$J$14+SUM($H$16:H105)-SUM($I$16:I105))</f>
        <v>2018625000</v>
      </c>
      <c r="K105" s="903"/>
      <c r="L105" s="904" t="str">
        <f t="shared" si="1"/>
        <v>x</v>
      </c>
      <c r="M105" s="893"/>
      <c r="N105" s="717"/>
      <c r="O105" s="356"/>
      <c r="P105" s="356"/>
      <c r="Q105" s="356"/>
      <c r="R105" s="356"/>
      <c r="S105" s="356"/>
      <c r="T105" s="356"/>
      <c r="U105" s="356"/>
      <c r="V105" s="356"/>
      <c r="W105" s="356"/>
      <c r="X105" s="356"/>
      <c r="Y105" s="356"/>
      <c r="Z105" s="356"/>
      <c r="AA105" s="356"/>
      <c r="AB105" s="356"/>
      <c r="AC105" s="356"/>
      <c r="AD105" s="356"/>
      <c r="AE105" s="356"/>
      <c r="AF105" s="356"/>
      <c r="AG105" s="356"/>
      <c r="AH105" s="356"/>
      <c r="AI105" s="356"/>
      <c r="AJ105" s="356"/>
      <c r="AK105" s="356"/>
      <c r="AL105" s="356"/>
      <c r="AM105" s="356"/>
      <c r="AN105" s="356"/>
    </row>
    <row r="106" spans="1:40" s="421" customFormat="1" ht="12.75" hidden="1">
      <c r="A106" s="420"/>
      <c r="B106" s="900" t="str">
        <f>IF(OR(LEFT(DULIEU!V97,4)=$G$8,LEFT(DULIEU!W97,4)=$G$8),DULIEU!D97,"")</f>
        <v/>
      </c>
      <c r="C106" s="900" t="str">
        <f>IF(OR(LEFT(DULIEU!V97,4)=$G$8,LEFT(DULIEU!W97,4)=$G$8),DULIEU!E97,"")</f>
        <v/>
      </c>
      <c r="D106" s="900" t="str">
        <f>IF(LEFT(DULIEU!V97,4)=$G$8,DULIEU!H97,"")</f>
        <v/>
      </c>
      <c r="E106" s="901" t="str">
        <f>IF(LEFT(DULIEU!W97,4)=$G$8,DULIEU!H97,"")</f>
        <v/>
      </c>
      <c r="F106" s="929" t="str">
        <f>IF(OR(LEFT(DULIEU!V97,4)=$G$8,LEFT(DULIEU!W97,4)=$G$8),DULIEU!O97,"")</f>
        <v/>
      </c>
      <c r="G106" s="930" t="str">
        <f>IF(LEFT(DULIEU!V97,4)=$G$8,DULIEU!W97,IF(LEFT(DULIEU!W97,4)=$G$8,DULIEU!V97,""))</f>
        <v/>
      </c>
      <c r="H106" s="902">
        <f>IF(LEFT(DULIEU!V97,4)=$G$8,DULIEU!X97,0)</f>
        <v>0</v>
      </c>
      <c r="I106" s="902">
        <f>IF(LEFT(DULIEU!W97,4)=$G$8,DULIEU!X97,0)</f>
        <v>0</v>
      </c>
      <c r="J106" s="902">
        <f>IF(SUM(H106:I106)=0,0,$J$14+SUM($H$16:H106)-SUM($I$16:I106))</f>
        <v>0</v>
      </c>
      <c r="K106" s="903"/>
      <c r="L106" s="904" t="str">
        <f t="shared" si="1"/>
        <v/>
      </c>
      <c r="M106" s="893"/>
      <c r="N106" s="888"/>
      <c r="O106" s="420"/>
      <c r="P106" s="420"/>
      <c r="Q106" s="420"/>
      <c r="R106" s="420"/>
      <c r="S106" s="420"/>
      <c r="T106" s="420"/>
      <c r="U106" s="420"/>
      <c r="V106" s="420"/>
      <c r="W106" s="420"/>
      <c r="X106" s="420"/>
      <c r="Y106" s="420"/>
      <c r="Z106" s="420"/>
      <c r="AA106" s="420"/>
      <c r="AB106" s="420"/>
      <c r="AC106" s="420"/>
      <c r="AD106" s="420"/>
      <c r="AE106" s="420"/>
      <c r="AF106" s="420"/>
      <c r="AG106" s="420"/>
      <c r="AH106" s="420"/>
      <c r="AI106" s="420"/>
      <c r="AJ106" s="420"/>
      <c r="AK106" s="420"/>
      <c r="AL106" s="420"/>
      <c r="AM106" s="420"/>
      <c r="AN106" s="420"/>
    </row>
    <row r="107" spans="1:40" hidden="1">
      <c r="A107" s="356"/>
      <c r="B107" s="900" t="str">
        <f>IF(OR(LEFT(DULIEU!V98,4)=$G$8,LEFT(DULIEU!W98,4)=$G$8),DULIEU!D98,"")</f>
        <v/>
      </c>
      <c r="C107" s="900" t="str">
        <f>IF(OR(LEFT(DULIEU!V98,4)=$G$8,LEFT(DULIEU!W98,4)=$G$8),DULIEU!E98,"")</f>
        <v/>
      </c>
      <c r="D107" s="900" t="str">
        <f>IF(LEFT(DULIEU!V98,4)=$G$8,DULIEU!H98,"")</f>
        <v/>
      </c>
      <c r="E107" s="901" t="str">
        <f>IF(LEFT(DULIEU!W98,4)=$G$8,DULIEU!H98,"")</f>
        <v/>
      </c>
      <c r="F107" s="929" t="str">
        <f>IF(OR(LEFT(DULIEU!V98,4)=$G$8,LEFT(DULIEU!W98,4)=$G$8),DULIEU!O98,"")</f>
        <v/>
      </c>
      <c r="G107" s="930" t="str">
        <f>IF(LEFT(DULIEU!V98,4)=$G$8,DULIEU!W98,IF(LEFT(DULIEU!W98,4)=$G$8,DULIEU!V98,""))</f>
        <v/>
      </c>
      <c r="H107" s="902">
        <f>IF(LEFT(DULIEU!V98,4)=$G$8,DULIEU!X98,0)</f>
        <v>0</v>
      </c>
      <c r="I107" s="902">
        <f>IF(LEFT(DULIEU!W98,4)=$G$8,DULIEU!X98,0)</f>
        <v>0</v>
      </c>
      <c r="J107" s="902">
        <f>IF(SUM(H107:I107)=0,0,$J$14+SUM($H$16:H107)-SUM($I$16:I107))</f>
        <v>0</v>
      </c>
      <c r="K107" s="903"/>
      <c r="L107" s="904" t="str">
        <f t="shared" si="1"/>
        <v/>
      </c>
      <c r="M107" s="893"/>
      <c r="N107" s="717"/>
      <c r="O107" s="356"/>
      <c r="P107" s="356"/>
      <c r="Q107" s="356"/>
      <c r="R107" s="356"/>
      <c r="S107" s="356"/>
      <c r="T107" s="356"/>
      <c r="U107" s="356"/>
      <c r="V107" s="356"/>
      <c r="W107" s="356"/>
      <c r="X107" s="356"/>
      <c r="Y107" s="356"/>
      <c r="Z107" s="356"/>
      <c r="AA107" s="356"/>
      <c r="AB107" s="356"/>
      <c r="AC107" s="356"/>
      <c r="AD107" s="356"/>
      <c r="AE107" s="356"/>
      <c r="AF107" s="356"/>
      <c r="AG107" s="356"/>
      <c r="AH107" s="356"/>
      <c r="AI107" s="356"/>
      <c r="AJ107" s="356"/>
      <c r="AK107" s="356"/>
      <c r="AL107" s="356"/>
      <c r="AM107" s="356"/>
      <c r="AN107" s="356"/>
    </row>
    <row r="108" spans="1:40" hidden="1">
      <c r="A108" s="356"/>
      <c r="B108" s="900" t="str">
        <f>IF(OR(LEFT(DULIEU!V99,4)=$G$8,LEFT(DULIEU!W99,4)=$G$8),DULIEU!D99,"")</f>
        <v/>
      </c>
      <c r="C108" s="900" t="str">
        <f>IF(OR(LEFT(DULIEU!V99,4)=$G$8,LEFT(DULIEU!W99,4)=$G$8),DULIEU!E99,"")</f>
        <v/>
      </c>
      <c r="D108" s="900" t="str">
        <f>IF(LEFT(DULIEU!V99,4)=$G$8,DULIEU!H99,"")</f>
        <v/>
      </c>
      <c r="E108" s="901" t="str">
        <f>IF(LEFT(DULIEU!W99,4)=$G$8,DULIEU!H99,"")</f>
        <v/>
      </c>
      <c r="F108" s="929" t="str">
        <f>IF(OR(LEFT(DULIEU!V99,4)=$G$8,LEFT(DULIEU!W99,4)=$G$8),DULIEU!O99,"")</f>
        <v/>
      </c>
      <c r="G108" s="930" t="str">
        <f>IF(LEFT(DULIEU!V99,4)=$G$8,DULIEU!W99,IF(LEFT(DULIEU!W99,4)=$G$8,DULIEU!V99,""))</f>
        <v/>
      </c>
      <c r="H108" s="902">
        <f>IF(LEFT(DULIEU!V99,4)=$G$8,DULIEU!X99,0)</f>
        <v>0</v>
      </c>
      <c r="I108" s="902">
        <f>IF(LEFT(DULIEU!W99,4)=$G$8,DULIEU!X99,0)</f>
        <v>0</v>
      </c>
      <c r="J108" s="902">
        <f>IF(SUM(H108:I108)=0,0,$J$14+SUM($H$16:H108)-SUM($I$16:I108))</f>
        <v>0</v>
      </c>
      <c r="K108" s="903"/>
      <c r="L108" s="904" t="str">
        <f t="shared" si="1"/>
        <v/>
      </c>
      <c r="M108" s="893"/>
      <c r="N108" s="717"/>
      <c r="O108" s="356"/>
      <c r="P108" s="356"/>
      <c r="Q108" s="356"/>
      <c r="R108" s="356"/>
      <c r="S108" s="356"/>
      <c r="T108" s="356"/>
      <c r="U108" s="356"/>
      <c r="V108" s="356"/>
      <c r="W108" s="356"/>
      <c r="X108" s="356"/>
      <c r="Y108" s="356"/>
      <c r="Z108" s="356"/>
      <c r="AA108" s="356"/>
      <c r="AB108" s="356"/>
      <c r="AC108" s="356"/>
      <c r="AD108" s="356"/>
      <c r="AE108" s="356"/>
      <c r="AF108" s="356"/>
      <c r="AG108" s="356"/>
      <c r="AH108" s="356"/>
      <c r="AI108" s="356"/>
      <c r="AJ108" s="356"/>
      <c r="AK108" s="356"/>
      <c r="AL108" s="356"/>
      <c r="AM108" s="356"/>
      <c r="AN108" s="356"/>
    </row>
    <row r="109" spans="1:40" hidden="1">
      <c r="A109" s="356"/>
      <c r="B109" s="900" t="str">
        <f>IF(OR(LEFT(DULIEU!V100,4)=$G$8,LEFT(DULIEU!W100,4)=$G$8),DULIEU!D100,"")</f>
        <v/>
      </c>
      <c r="C109" s="900" t="str">
        <f>IF(OR(LEFT(DULIEU!V100,4)=$G$8,LEFT(DULIEU!W100,4)=$G$8),DULIEU!E100,"")</f>
        <v/>
      </c>
      <c r="D109" s="900" t="str">
        <f>IF(LEFT(DULIEU!V100,4)=$G$8,DULIEU!H100,"")</f>
        <v/>
      </c>
      <c r="E109" s="901" t="str">
        <f>IF(LEFT(DULIEU!W100,4)=$G$8,DULIEU!H100,"")</f>
        <v/>
      </c>
      <c r="F109" s="929" t="str">
        <f>IF(OR(LEFT(DULIEU!V100,4)=$G$8,LEFT(DULIEU!W100,4)=$G$8),DULIEU!O100,"")</f>
        <v/>
      </c>
      <c r="G109" s="930" t="str">
        <f>IF(LEFT(DULIEU!V100,4)=$G$8,DULIEU!W100,IF(LEFT(DULIEU!W100,4)=$G$8,DULIEU!V100,""))</f>
        <v/>
      </c>
      <c r="H109" s="902">
        <f>IF(LEFT(DULIEU!V100,4)=$G$8,DULIEU!X100,0)</f>
        <v>0</v>
      </c>
      <c r="I109" s="902">
        <f>IF(LEFT(DULIEU!W100,4)=$G$8,DULIEU!X100,0)</f>
        <v>0</v>
      </c>
      <c r="J109" s="902">
        <f>IF(SUM(H109:I109)=0,0,$J$14+SUM($H$16:H109)-SUM($I$16:I109))</f>
        <v>0</v>
      </c>
      <c r="K109" s="903"/>
      <c r="L109" s="904" t="str">
        <f t="shared" si="1"/>
        <v/>
      </c>
      <c r="M109" s="893"/>
      <c r="N109" s="717"/>
      <c r="O109" s="356"/>
      <c r="P109" s="356"/>
      <c r="Q109" s="356"/>
      <c r="R109" s="356"/>
      <c r="S109" s="356"/>
      <c r="T109" s="356"/>
      <c r="U109" s="356"/>
      <c r="V109" s="356"/>
      <c r="W109" s="356"/>
      <c r="X109" s="356"/>
      <c r="Y109" s="356"/>
      <c r="Z109" s="356"/>
      <c r="AA109" s="356"/>
      <c r="AB109" s="356"/>
      <c r="AC109" s="356"/>
      <c r="AD109" s="356"/>
      <c r="AE109" s="356"/>
      <c r="AF109" s="356"/>
      <c r="AG109" s="356"/>
      <c r="AH109" s="356"/>
      <c r="AI109" s="356"/>
      <c r="AJ109" s="356"/>
      <c r="AK109" s="356"/>
      <c r="AL109" s="356"/>
      <c r="AM109" s="356"/>
      <c r="AN109" s="356"/>
    </row>
    <row r="110" spans="1:40" hidden="1">
      <c r="A110" s="356"/>
      <c r="B110" s="900" t="str">
        <f>IF(OR(LEFT(DULIEU!V101,4)=$G$8,LEFT(DULIEU!W101,4)=$G$8),DULIEU!D101,"")</f>
        <v/>
      </c>
      <c r="C110" s="900" t="str">
        <f>IF(OR(LEFT(DULIEU!V101,4)=$G$8,LEFT(DULIEU!W101,4)=$G$8),DULIEU!E101,"")</f>
        <v/>
      </c>
      <c r="D110" s="900" t="str">
        <f>IF(LEFT(DULIEU!V101,4)=$G$8,DULIEU!H101,"")</f>
        <v/>
      </c>
      <c r="E110" s="901" t="str">
        <f>IF(LEFT(DULIEU!W101,4)=$G$8,DULIEU!H101,"")</f>
        <v/>
      </c>
      <c r="F110" s="929" t="str">
        <f>IF(OR(LEFT(DULIEU!V101,4)=$G$8,LEFT(DULIEU!W101,4)=$G$8),DULIEU!O101,"")</f>
        <v/>
      </c>
      <c r="G110" s="930" t="str">
        <f>IF(LEFT(DULIEU!V101,4)=$G$8,DULIEU!W101,IF(LEFT(DULIEU!W101,4)=$G$8,DULIEU!V101,""))</f>
        <v/>
      </c>
      <c r="H110" s="902">
        <f>IF(LEFT(DULIEU!V101,4)=$G$8,DULIEU!X101,0)</f>
        <v>0</v>
      </c>
      <c r="I110" s="902">
        <f>IF(LEFT(DULIEU!W101,4)=$G$8,DULIEU!X101,0)</f>
        <v>0</v>
      </c>
      <c r="J110" s="902">
        <f>IF(SUM(H110:I110)=0,0,$J$14+SUM($H$16:H110)-SUM($I$16:I110))</f>
        <v>0</v>
      </c>
      <c r="K110" s="903"/>
      <c r="L110" s="904" t="str">
        <f t="shared" si="1"/>
        <v/>
      </c>
      <c r="M110" s="893"/>
      <c r="N110" s="717"/>
      <c r="O110" s="356"/>
      <c r="P110" s="356"/>
      <c r="Q110" s="356"/>
      <c r="R110" s="356"/>
      <c r="S110" s="356"/>
      <c r="T110" s="356"/>
      <c r="U110" s="356"/>
      <c r="V110" s="356"/>
      <c r="W110" s="356"/>
      <c r="X110" s="356"/>
      <c r="Y110" s="356"/>
      <c r="Z110" s="356"/>
      <c r="AA110" s="356"/>
      <c r="AB110" s="356"/>
      <c r="AC110" s="356"/>
      <c r="AD110" s="356"/>
      <c r="AE110" s="356"/>
      <c r="AF110" s="356"/>
      <c r="AG110" s="356"/>
      <c r="AH110" s="356"/>
      <c r="AI110" s="356"/>
      <c r="AJ110" s="356"/>
      <c r="AK110" s="356"/>
      <c r="AL110" s="356"/>
      <c r="AM110" s="356"/>
      <c r="AN110" s="356"/>
    </row>
    <row r="111" spans="1:40" hidden="1">
      <c r="A111" s="356"/>
      <c r="B111" s="900" t="str">
        <f>IF(OR(LEFT(DULIEU!V102,4)=$G$8,LEFT(DULIEU!W102,4)=$G$8),DULIEU!D102,"")</f>
        <v/>
      </c>
      <c r="C111" s="900" t="str">
        <f>IF(OR(LEFT(DULIEU!V102,4)=$G$8,LEFT(DULIEU!W102,4)=$G$8),DULIEU!E102,"")</f>
        <v/>
      </c>
      <c r="D111" s="900" t="str">
        <f>IF(LEFT(DULIEU!V102,4)=$G$8,DULIEU!H102,"")</f>
        <v/>
      </c>
      <c r="E111" s="901" t="str">
        <f>IF(LEFT(DULIEU!W102,4)=$G$8,DULIEU!H102,"")</f>
        <v/>
      </c>
      <c r="F111" s="929" t="str">
        <f>IF(OR(LEFT(DULIEU!V102,4)=$G$8,LEFT(DULIEU!W102,4)=$G$8),DULIEU!O102,"")</f>
        <v/>
      </c>
      <c r="G111" s="930" t="str">
        <f>IF(LEFT(DULIEU!V102,4)=$G$8,DULIEU!W102,IF(LEFT(DULIEU!W102,4)=$G$8,DULIEU!V102,""))</f>
        <v/>
      </c>
      <c r="H111" s="902">
        <f>IF(LEFT(DULIEU!V102,4)=$G$8,DULIEU!X102,0)</f>
        <v>0</v>
      </c>
      <c r="I111" s="902">
        <f>IF(LEFT(DULIEU!W102,4)=$G$8,DULIEU!X102,0)</f>
        <v>0</v>
      </c>
      <c r="J111" s="902">
        <f>IF(SUM(H111:I111)=0,0,$J$14+SUM($H$16:H111)-SUM($I$16:I111))</f>
        <v>0</v>
      </c>
      <c r="K111" s="903"/>
      <c r="L111" s="904" t="str">
        <f t="shared" si="1"/>
        <v/>
      </c>
      <c r="M111" s="893"/>
      <c r="N111" s="717"/>
      <c r="O111" s="356"/>
      <c r="P111" s="356"/>
      <c r="Q111" s="356"/>
      <c r="R111" s="356"/>
      <c r="S111" s="356"/>
      <c r="T111" s="356"/>
      <c r="U111" s="356"/>
      <c r="V111" s="356"/>
      <c r="W111" s="356"/>
      <c r="X111" s="356"/>
      <c r="Y111" s="356"/>
      <c r="Z111" s="356"/>
      <c r="AA111" s="356"/>
      <c r="AB111" s="356"/>
      <c r="AC111" s="356"/>
      <c r="AD111" s="356"/>
      <c r="AE111" s="356"/>
      <c r="AF111" s="356"/>
      <c r="AG111" s="356"/>
      <c r="AH111" s="356"/>
      <c r="AI111" s="356"/>
      <c r="AJ111" s="356"/>
      <c r="AK111" s="356"/>
      <c r="AL111" s="356"/>
      <c r="AM111" s="356"/>
      <c r="AN111" s="356"/>
    </row>
    <row r="112" spans="1:40" ht="26.25">
      <c r="A112" s="356"/>
      <c r="B112" s="900" t="str">
        <f>IF(OR(LEFT(DULIEU!V103,4)=$G$8,LEFT(DULIEU!W103,4)=$G$8),DULIEU!D103,"")</f>
        <v>31/12/2015</v>
      </c>
      <c r="C112" s="900" t="str">
        <f>IF(OR(LEFT(DULIEU!V103,4)=$G$8,LEFT(DULIEU!W103,4)=$G$8),DULIEU!E103,"")</f>
        <v>31/12/2015</v>
      </c>
      <c r="D112" s="900" t="str">
        <f>IF(LEFT(DULIEU!V103,4)=$G$8,DULIEU!H103,"")</f>
        <v>PT008</v>
      </c>
      <c r="E112" s="901" t="str">
        <f>IF(LEFT(DULIEU!W103,4)=$G$8,DULIEU!H103,"")</f>
        <v/>
      </c>
      <c r="F112" s="929" t="str">
        <f>IF(OR(LEFT(DULIEU!V103,4)=$G$8,LEFT(DULIEU!W103,4)=$G$8),DULIEU!O103,"")</f>
        <v>Bán hàng</v>
      </c>
      <c r="G112" s="930" t="str">
        <f>IF(LEFT(DULIEU!V103,4)=$G$8,DULIEU!W103,IF(LEFT(DULIEU!W103,4)=$G$8,DULIEU!V103,""))</f>
        <v>5111</v>
      </c>
      <c r="H112" s="902">
        <f>IF(LEFT(DULIEU!V103,4)=$G$8,DULIEU!X103,0)</f>
        <v>100000</v>
      </c>
      <c r="I112" s="902">
        <f>IF(LEFT(DULIEU!W103,4)=$G$8,DULIEU!X103,0)</f>
        <v>0</v>
      </c>
      <c r="J112" s="902">
        <f>IF(SUM(H112:I112)=0,0,$J$14+SUM($H$16:H112)-SUM($I$16:I112))</f>
        <v>2018725000</v>
      </c>
      <c r="K112" s="903"/>
      <c r="L112" s="904" t="str">
        <f t="shared" si="1"/>
        <v>x</v>
      </c>
      <c r="M112" s="893"/>
      <c r="N112" s="717"/>
      <c r="O112" s="356"/>
      <c r="P112" s="356"/>
      <c r="Q112" s="356"/>
      <c r="R112" s="356"/>
      <c r="S112" s="356"/>
      <c r="T112" s="356"/>
      <c r="U112" s="356"/>
      <c r="V112" s="356"/>
      <c r="W112" s="356"/>
      <c r="X112" s="356"/>
      <c r="Y112" s="356"/>
      <c r="Z112" s="356"/>
      <c r="AA112" s="356"/>
      <c r="AB112" s="356"/>
      <c r="AC112" s="356"/>
      <c r="AD112" s="356"/>
      <c r="AE112" s="356"/>
      <c r="AF112" s="356"/>
      <c r="AG112" s="356"/>
      <c r="AH112" s="356"/>
      <c r="AI112" s="356"/>
      <c r="AJ112" s="356"/>
      <c r="AK112" s="356"/>
      <c r="AL112" s="356"/>
      <c r="AM112" s="356"/>
      <c r="AN112" s="356"/>
    </row>
    <row r="113" spans="1:40" ht="26.25">
      <c r="A113" s="356"/>
      <c r="B113" s="900" t="str">
        <f>IF(OR(LEFT(DULIEU!V104,4)=$G$8,LEFT(DULIEU!W104,4)=$G$8),DULIEU!D104,"")</f>
        <v>31/12/2015</v>
      </c>
      <c r="C113" s="900" t="str">
        <f>IF(OR(LEFT(DULIEU!V104,4)=$G$8,LEFT(DULIEU!W104,4)=$G$8),DULIEU!E104,"")</f>
        <v>31/12/2015</v>
      </c>
      <c r="D113" s="900" t="str">
        <f>IF(LEFT(DULIEU!V104,4)=$G$8,DULIEU!H104,"")</f>
        <v>PT008</v>
      </c>
      <c r="E113" s="901" t="str">
        <f>IF(LEFT(DULIEU!W104,4)=$G$8,DULIEU!H104,"")</f>
        <v/>
      </c>
      <c r="F113" s="929" t="str">
        <f>IF(OR(LEFT(DULIEU!V104,4)=$G$8,LEFT(DULIEU!W104,4)=$G$8),DULIEU!O104,"")</f>
        <v>Bán hàng</v>
      </c>
      <c r="G113" s="930" t="str">
        <f>IF(LEFT(DULIEU!V104,4)=$G$8,DULIEU!W104,IF(LEFT(DULIEU!W104,4)=$G$8,DULIEU!V104,""))</f>
        <v>33311</v>
      </c>
      <c r="H113" s="902">
        <f>IF(LEFT(DULIEU!V104,4)=$G$8,DULIEU!X104,0)</f>
        <v>10000</v>
      </c>
      <c r="I113" s="902">
        <f>IF(LEFT(DULIEU!W104,4)=$G$8,DULIEU!X104,0)</f>
        <v>0</v>
      </c>
      <c r="J113" s="902">
        <f>IF(SUM(H113:I113)=0,0,$J$14+SUM($H$16:H113)-SUM($I$16:I113))</f>
        <v>2018735000</v>
      </c>
      <c r="K113" s="903"/>
      <c r="L113" s="904" t="str">
        <f t="shared" si="1"/>
        <v>x</v>
      </c>
      <c r="M113" s="893"/>
      <c r="N113" s="717"/>
      <c r="O113" s="356"/>
      <c r="P113" s="356"/>
      <c r="Q113" s="356"/>
      <c r="R113" s="356"/>
      <c r="S113" s="356"/>
      <c r="T113" s="356"/>
      <c r="U113" s="356"/>
      <c r="V113" s="356"/>
      <c r="W113" s="356"/>
      <c r="X113" s="356"/>
      <c r="Y113" s="356"/>
      <c r="Z113" s="356"/>
      <c r="AA113" s="356"/>
      <c r="AB113" s="356"/>
      <c r="AC113" s="356"/>
      <c r="AD113" s="356"/>
      <c r="AE113" s="356"/>
      <c r="AF113" s="356"/>
      <c r="AG113" s="356"/>
      <c r="AH113" s="356"/>
      <c r="AI113" s="356"/>
      <c r="AJ113" s="356"/>
      <c r="AK113" s="356"/>
      <c r="AL113" s="356"/>
      <c r="AM113" s="356"/>
      <c r="AN113" s="356"/>
    </row>
    <row r="114" spans="1:40" ht="26.25">
      <c r="A114" s="356"/>
      <c r="B114" s="900" t="str">
        <f>IF(OR(LEFT(DULIEU!V105,4)=$G$8,LEFT(DULIEU!W105,4)=$G$8),DULIEU!D105,"")</f>
        <v>31/12/2015</v>
      </c>
      <c r="C114" s="900" t="str">
        <f>IF(OR(LEFT(DULIEU!V105,4)=$G$8,LEFT(DULIEU!W105,4)=$G$8),DULIEU!E105,"")</f>
        <v>31/12/2015</v>
      </c>
      <c r="D114" s="900" t="str">
        <f>IF(LEFT(DULIEU!V105,4)=$G$8,DULIEU!H105,"")</f>
        <v/>
      </c>
      <c r="E114" s="901" t="str">
        <f>IF(LEFT(DULIEU!W105,4)=$G$8,DULIEU!H105,"")</f>
        <v>PC021</v>
      </c>
      <c r="F114" s="929" t="str">
        <f>IF(OR(LEFT(DULIEU!V105,4)=$G$8,LEFT(DULIEU!W105,4)=$G$8),DULIEU!O105,"")</f>
        <v>Mua hàng</v>
      </c>
      <c r="G114" s="930" t="str">
        <f>IF(LEFT(DULIEU!V105,4)=$G$8,DULIEU!W105,IF(LEFT(DULIEU!W105,4)=$G$8,DULIEU!V105,""))</f>
        <v>64227</v>
      </c>
      <c r="H114" s="902">
        <f>IF(LEFT(DULIEU!V105,4)=$G$8,DULIEU!X105,0)</f>
        <v>0</v>
      </c>
      <c r="I114" s="902">
        <f>IF(LEFT(DULIEU!W105,4)=$G$8,DULIEU!X105,0)</f>
        <v>200000</v>
      </c>
      <c r="J114" s="902">
        <f>IF(SUM(H114:I114)=0,0,$J$14+SUM($H$16:H114)-SUM($I$16:I114))</f>
        <v>2018535000</v>
      </c>
      <c r="K114" s="903"/>
      <c r="L114" s="904" t="str">
        <f t="shared" si="1"/>
        <v>x</v>
      </c>
      <c r="M114" s="893"/>
      <c r="N114" s="717"/>
      <c r="O114" s="356"/>
      <c r="P114" s="356"/>
      <c r="Q114" s="356"/>
      <c r="R114" s="356"/>
      <c r="S114" s="356"/>
      <c r="T114" s="356"/>
      <c r="U114" s="356"/>
      <c r="V114" s="356"/>
      <c r="W114" s="356"/>
      <c r="X114" s="356"/>
      <c r="Y114" s="356"/>
      <c r="Z114" s="356"/>
      <c r="AA114" s="356"/>
      <c r="AB114" s="356"/>
      <c r="AC114" s="356"/>
      <c r="AD114" s="356"/>
      <c r="AE114" s="356"/>
      <c r="AF114" s="356"/>
      <c r="AG114" s="356"/>
      <c r="AH114" s="356"/>
      <c r="AI114" s="356"/>
      <c r="AJ114" s="356"/>
      <c r="AK114" s="356"/>
      <c r="AL114" s="356"/>
      <c r="AM114" s="356"/>
      <c r="AN114" s="356"/>
    </row>
    <row r="115" spans="1:40" ht="26.25">
      <c r="A115" s="356"/>
      <c r="B115" s="900" t="str">
        <f>IF(OR(LEFT(DULIEU!V106,4)=$G$8,LEFT(DULIEU!W106,4)=$G$8),DULIEU!D106,"")</f>
        <v>31/12/2015</v>
      </c>
      <c r="C115" s="900" t="str">
        <f>IF(OR(LEFT(DULIEU!V106,4)=$G$8,LEFT(DULIEU!W106,4)=$G$8),DULIEU!E106,"")</f>
        <v>31/12/2015</v>
      </c>
      <c r="D115" s="900" t="str">
        <f>IF(LEFT(DULIEU!V106,4)=$G$8,DULIEU!H106,"")</f>
        <v/>
      </c>
      <c r="E115" s="901" t="str">
        <f>IF(LEFT(DULIEU!W106,4)=$G$8,DULIEU!H106,"")</f>
        <v>PC021</v>
      </c>
      <c r="F115" s="929" t="str">
        <f>IF(OR(LEFT(DULIEU!V106,4)=$G$8,LEFT(DULIEU!W106,4)=$G$8),DULIEU!O106,"")</f>
        <v>Mua hàng</v>
      </c>
      <c r="G115" s="930" t="str">
        <f>IF(LEFT(DULIEU!V106,4)=$G$8,DULIEU!W106,IF(LEFT(DULIEU!W106,4)=$G$8,DULIEU!V106,""))</f>
        <v>1331</v>
      </c>
      <c r="H115" s="902">
        <f>IF(LEFT(DULIEU!V106,4)=$G$8,DULIEU!X106,0)</f>
        <v>0</v>
      </c>
      <c r="I115" s="902">
        <f>IF(LEFT(DULIEU!W106,4)=$G$8,DULIEU!X106,0)</f>
        <v>20000</v>
      </c>
      <c r="J115" s="902">
        <f>IF(SUM(H115:I115)=0,0,$J$14+SUM($H$16:H115)-SUM($I$16:I115))</f>
        <v>2018515000</v>
      </c>
      <c r="K115" s="903"/>
      <c r="L115" s="904" t="str">
        <f t="shared" si="1"/>
        <v>x</v>
      </c>
      <c r="M115" s="893"/>
      <c r="N115" s="717"/>
      <c r="O115" s="356"/>
      <c r="P115" s="356"/>
      <c r="Q115" s="356"/>
      <c r="R115" s="356"/>
      <c r="S115" s="356"/>
      <c r="T115" s="356"/>
      <c r="U115" s="356"/>
      <c r="V115" s="356"/>
      <c r="W115" s="356"/>
      <c r="X115" s="356"/>
      <c r="Y115" s="356"/>
      <c r="Z115" s="356"/>
      <c r="AA115" s="356"/>
      <c r="AB115" s="356"/>
      <c r="AC115" s="356"/>
      <c r="AD115" s="356"/>
      <c r="AE115" s="356"/>
      <c r="AF115" s="356"/>
      <c r="AG115" s="356"/>
      <c r="AH115" s="356"/>
      <c r="AI115" s="356"/>
      <c r="AJ115" s="356"/>
      <c r="AK115" s="356"/>
      <c r="AL115" s="356"/>
      <c r="AM115" s="356"/>
      <c r="AN115" s="356"/>
    </row>
    <row r="116" spans="1:40" ht="26.25">
      <c r="A116" s="356"/>
      <c r="B116" s="900" t="str">
        <f>IF(OR(LEFT(DULIEU!V107,4)=$G$8,LEFT(DULIEU!W107,4)=$G$8),DULIEU!D107,"")</f>
        <v>31/12/2015</v>
      </c>
      <c r="C116" s="900" t="str">
        <f>IF(OR(LEFT(DULIEU!V107,4)=$G$8,LEFT(DULIEU!W107,4)=$G$8),DULIEU!E107,"")</f>
        <v>31/12/2015</v>
      </c>
      <c r="D116" s="900" t="str">
        <f>IF(LEFT(DULIEU!V107,4)=$G$8,DULIEU!H107,"")</f>
        <v/>
      </c>
      <c r="E116" s="901" t="str">
        <f>IF(LEFT(DULIEU!W107,4)=$G$8,DULIEU!H107,"")</f>
        <v>PC022</v>
      </c>
      <c r="F116" s="929" t="str">
        <f>IF(OR(LEFT(DULIEU!V107,4)=$G$8,LEFT(DULIEU!W107,4)=$G$8),DULIEU!O107,"")</f>
        <v>Mua hàng</v>
      </c>
      <c r="G116" s="930" t="str">
        <f>IF(LEFT(DULIEU!V107,4)=$G$8,DULIEU!W107,IF(LEFT(DULIEU!W107,4)=$G$8,DULIEU!V107,""))</f>
        <v>1521</v>
      </c>
      <c r="H116" s="902">
        <f>IF(LEFT(DULIEU!V107,4)=$G$8,DULIEU!X107,0)</f>
        <v>0</v>
      </c>
      <c r="I116" s="902">
        <f>IF(LEFT(DULIEU!W107,4)=$G$8,DULIEU!X107,0)</f>
        <v>100000</v>
      </c>
      <c r="J116" s="902">
        <f>IF(SUM(H116:I116)=0,0,$J$14+SUM($H$16:H116)-SUM($I$16:I116))</f>
        <v>2018415000</v>
      </c>
      <c r="K116" s="903"/>
      <c r="L116" s="904" t="str">
        <f t="shared" si="1"/>
        <v>x</v>
      </c>
      <c r="M116" s="893"/>
      <c r="N116" s="717"/>
      <c r="O116" s="356"/>
      <c r="P116" s="356"/>
      <c r="Q116" s="356"/>
      <c r="R116" s="356"/>
      <c r="S116" s="356"/>
      <c r="T116" s="356"/>
      <c r="U116" s="356"/>
      <c r="V116" s="356"/>
      <c r="W116" s="356"/>
      <c r="X116" s="356"/>
      <c r="Y116" s="356"/>
      <c r="Z116" s="356"/>
      <c r="AA116" s="356"/>
      <c r="AB116" s="356"/>
      <c r="AC116" s="356"/>
      <c r="AD116" s="356"/>
      <c r="AE116" s="356"/>
      <c r="AF116" s="356"/>
      <c r="AG116" s="356"/>
      <c r="AH116" s="356"/>
      <c r="AI116" s="356"/>
      <c r="AJ116" s="356"/>
      <c r="AK116" s="356"/>
      <c r="AL116" s="356"/>
      <c r="AM116" s="356"/>
      <c r="AN116" s="356"/>
    </row>
    <row r="117" spans="1:40" ht="26.25">
      <c r="A117" s="356"/>
      <c r="B117" s="900" t="str">
        <f>IF(OR(LEFT(DULIEU!V108,4)=$G$8,LEFT(DULIEU!W108,4)=$G$8),DULIEU!D108,"")</f>
        <v>31/12/2015</v>
      </c>
      <c r="C117" s="900" t="str">
        <f>IF(OR(LEFT(DULIEU!V108,4)=$G$8,LEFT(DULIEU!W108,4)=$G$8),DULIEU!E108,"")</f>
        <v>31/12/2015</v>
      </c>
      <c r="D117" s="900" t="str">
        <f>IF(LEFT(DULIEU!V108,4)=$G$8,DULIEU!H108,"")</f>
        <v/>
      </c>
      <c r="E117" s="901" t="str">
        <f>IF(LEFT(DULIEU!W108,4)=$G$8,DULIEU!H108,"")</f>
        <v>PC022</v>
      </c>
      <c r="F117" s="929" t="str">
        <f>IF(OR(LEFT(DULIEU!V108,4)=$G$8,LEFT(DULIEU!W108,4)=$G$8),DULIEU!O108,"")</f>
        <v>thuế</v>
      </c>
      <c r="G117" s="930" t="str">
        <f>IF(LEFT(DULIEU!V108,4)=$G$8,DULIEU!W108,IF(LEFT(DULIEU!W108,4)=$G$8,DULIEU!V108,""))</f>
        <v>1331</v>
      </c>
      <c r="H117" s="902">
        <f>IF(LEFT(DULIEU!V108,4)=$G$8,DULIEU!X108,0)</f>
        <v>0</v>
      </c>
      <c r="I117" s="902">
        <f>IF(LEFT(DULIEU!W108,4)=$G$8,DULIEU!X108,0)</f>
        <v>10000</v>
      </c>
      <c r="J117" s="902">
        <f>IF(SUM(H117:I117)=0,0,$J$14+SUM($H$16:H117)-SUM($I$16:I117))</f>
        <v>2018405000</v>
      </c>
      <c r="K117" s="903"/>
      <c r="L117" s="904" t="str">
        <f t="shared" si="1"/>
        <v>x</v>
      </c>
      <c r="M117" s="893"/>
      <c r="N117" s="717"/>
      <c r="O117" s="356"/>
      <c r="P117" s="356"/>
      <c r="Q117" s="356"/>
      <c r="R117" s="356"/>
      <c r="S117" s="356"/>
      <c r="T117" s="356"/>
      <c r="U117" s="356"/>
      <c r="V117" s="356"/>
      <c r="W117" s="356"/>
      <c r="X117" s="356"/>
      <c r="Y117" s="356"/>
      <c r="Z117" s="356"/>
      <c r="AA117" s="356"/>
      <c r="AB117" s="356"/>
      <c r="AC117" s="356"/>
      <c r="AD117" s="356"/>
      <c r="AE117" s="356"/>
      <c r="AF117" s="356"/>
      <c r="AG117" s="356"/>
      <c r="AH117" s="356"/>
      <c r="AI117" s="356"/>
      <c r="AJ117" s="356"/>
      <c r="AK117" s="356"/>
      <c r="AL117" s="356"/>
      <c r="AM117" s="356"/>
      <c r="AN117" s="356"/>
    </row>
    <row r="118" spans="1:40" hidden="1">
      <c r="A118" s="356"/>
      <c r="B118" s="900" t="str">
        <f>IF(OR(LEFT(DULIEU!V109,4)=$G$8,LEFT(DULIEU!W109,4)=$G$8),DULIEU!D109,"")</f>
        <v/>
      </c>
      <c r="C118" s="900" t="str">
        <f>IF(OR(LEFT(DULIEU!V109,4)=$G$8,LEFT(DULIEU!W109,4)=$G$8),DULIEU!E109,"")</f>
        <v/>
      </c>
      <c r="D118" s="900" t="str">
        <f>IF(LEFT(DULIEU!V109,4)=$G$8,DULIEU!H109,"")</f>
        <v/>
      </c>
      <c r="E118" s="901" t="str">
        <f>IF(LEFT(DULIEU!W109,4)=$G$8,DULIEU!H109,"")</f>
        <v/>
      </c>
      <c r="F118" s="929" t="str">
        <f>IF(OR(LEFT(DULIEU!V109,4)=$G$8,LEFT(DULIEU!W109,4)=$G$8),DULIEU!O109,"")</f>
        <v/>
      </c>
      <c r="G118" s="930" t="str">
        <f>IF(LEFT(DULIEU!V109,4)=$G$8,DULIEU!W109,IF(LEFT(DULIEU!W109,4)=$G$8,DULIEU!V109,""))</f>
        <v/>
      </c>
      <c r="H118" s="902">
        <f>IF(LEFT(DULIEU!V109,4)=$G$8,DULIEU!X109,0)</f>
        <v>0</v>
      </c>
      <c r="I118" s="902">
        <f>IF(LEFT(DULIEU!W109,4)=$G$8,DULIEU!X109,0)</f>
        <v>0</v>
      </c>
      <c r="J118" s="902">
        <f>IF(SUM(H118:I118)=0,0,$J$14+SUM($H$16:H118)-SUM($I$16:I118))</f>
        <v>0</v>
      </c>
      <c r="K118" s="903"/>
      <c r="L118" s="904" t="str">
        <f t="shared" si="1"/>
        <v/>
      </c>
      <c r="M118" s="893"/>
      <c r="N118" s="717"/>
      <c r="O118" s="356"/>
      <c r="P118" s="356"/>
      <c r="Q118" s="356"/>
      <c r="R118" s="356"/>
      <c r="S118" s="356"/>
      <c r="T118" s="356"/>
      <c r="U118" s="356"/>
      <c r="V118" s="356"/>
      <c r="W118" s="356"/>
      <c r="X118" s="356"/>
      <c r="Y118" s="356"/>
      <c r="Z118" s="356"/>
      <c r="AA118" s="356"/>
      <c r="AB118" s="356"/>
      <c r="AC118" s="356"/>
      <c r="AD118" s="356"/>
      <c r="AE118" s="356"/>
      <c r="AF118" s="356"/>
      <c r="AG118" s="356"/>
      <c r="AH118" s="356"/>
      <c r="AI118" s="356"/>
      <c r="AJ118" s="356"/>
      <c r="AK118" s="356"/>
      <c r="AL118" s="356"/>
      <c r="AM118" s="356"/>
      <c r="AN118" s="356"/>
    </row>
    <row r="119" spans="1:40" hidden="1">
      <c r="A119" s="356"/>
      <c r="B119" s="900" t="str">
        <f>IF(OR(LEFT(DULIEU!V110,4)=$G$8,LEFT(DULIEU!W110,4)=$G$8),DULIEU!D110,"")</f>
        <v/>
      </c>
      <c r="C119" s="900" t="str">
        <f>IF(OR(LEFT(DULIEU!V110,4)=$G$8,LEFT(DULIEU!W110,4)=$G$8),DULIEU!E110,"")</f>
        <v/>
      </c>
      <c r="D119" s="900" t="str">
        <f>IF(LEFT(DULIEU!V110,4)=$G$8,DULIEU!H110,"")</f>
        <v/>
      </c>
      <c r="E119" s="901" t="str">
        <f>IF(LEFT(DULIEU!W110,4)=$G$8,DULIEU!H110,"")</f>
        <v/>
      </c>
      <c r="F119" s="929" t="str">
        <f>IF(OR(LEFT(DULIEU!V110,4)=$G$8,LEFT(DULIEU!W110,4)=$G$8),DULIEU!O110,"")</f>
        <v/>
      </c>
      <c r="G119" s="930" t="str">
        <f>IF(LEFT(DULIEU!V110,4)=$G$8,DULIEU!W110,IF(LEFT(DULIEU!W110,4)=$G$8,DULIEU!V110,""))</f>
        <v/>
      </c>
      <c r="H119" s="902">
        <f>IF(LEFT(DULIEU!V110,4)=$G$8,DULIEU!X110,0)</f>
        <v>0</v>
      </c>
      <c r="I119" s="902">
        <f>IF(LEFT(DULIEU!W110,4)=$G$8,DULIEU!X110,0)</f>
        <v>0</v>
      </c>
      <c r="J119" s="902">
        <f>IF(SUM(H119:I119)=0,0,$J$14+SUM($H$16:H119)-SUM($I$16:I119))</f>
        <v>0</v>
      </c>
      <c r="K119" s="903"/>
      <c r="L119" s="904" t="str">
        <f t="shared" si="1"/>
        <v/>
      </c>
      <c r="M119" s="893"/>
      <c r="N119" s="717"/>
      <c r="O119" s="356"/>
      <c r="P119" s="356"/>
      <c r="Q119" s="356"/>
      <c r="R119" s="356"/>
      <c r="S119" s="356"/>
      <c r="T119" s="356"/>
      <c r="U119" s="356"/>
      <c r="V119" s="356"/>
      <c r="W119" s="356"/>
      <c r="X119" s="356"/>
      <c r="Y119" s="356"/>
      <c r="Z119" s="356"/>
      <c r="AA119" s="356"/>
      <c r="AB119" s="356"/>
      <c r="AC119" s="356"/>
      <c r="AD119" s="356"/>
      <c r="AE119" s="356"/>
      <c r="AF119" s="356"/>
      <c r="AG119" s="356"/>
      <c r="AH119" s="356"/>
      <c r="AI119" s="356"/>
      <c r="AJ119" s="356"/>
      <c r="AK119" s="356"/>
      <c r="AL119" s="356"/>
      <c r="AM119" s="356"/>
      <c r="AN119" s="356"/>
    </row>
    <row r="120" spans="1:40" hidden="1">
      <c r="A120" s="356"/>
      <c r="B120" s="900" t="str">
        <f>IF(OR(LEFT(DULIEU!V111,4)=$G$8,LEFT(DULIEU!W111,4)=$G$8),DULIEU!D111,"")</f>
        <v/>
      </c>
      <c r="C120" s="900" t="str">
        <f>IF(OR(LEFT(DULIEU!V111,4)=$G$8,LEFT(DULIEU!W111,4)=$G$8),DULIEU!E111,"")</f>
        <v/>
      </c>
      <c r="D120" s="900" t="str">
        <f>IF(LEFT(DULIEU!V111,4)=$G$8,DULIEU!H111,"")</f>
        <v/>
      </c>
      <c r="E120" s="901" t="str">
        <f>IF(LEFT(DULIEU!W111,4)=$G$8,DULIEU!H111,"")</f>
        <v/>
      </c>
      <c r="F120" s="929" t="str">
        <f>IF(OR(LEFT(DULIEU!V111,4)=$G$8,LEFT(DULIEU!W111,4)=$G$8),DULIEU!O111,"")</f>
        <v/>
      </c>
      <c r="G120" s="930" t="str">
        <f>IF(LEFT(DULIEU!V111,4)=$G$8,DULIEU!W111,IF(LEFT(DULIEU!W111,4)=$G$8,DULIEU!V111,""))</f>
        <v/>
      </c>
      <c r="H120" s="902">
        <f>IF(LEFT(DULIEU!V111,4)=$G$8,DULIEU!X111,0)</f>
        <v>0</v>
      </c>
      <c r="I120" s="902">
        <f>IF(LEFT(DULIEU!W111,4)=$G$8,DULIEU!X111,0)</f>
        <v>0</v>
      </c>
      <c r="J120" s="902">
        <f>IF(SUM(H120:I120)=0,0,$J$14+SUM($H$16:H120)-SUM($I$16:I120))</f>
        <v>0</v>
      </c>
      <c r="K120" s="903"/>
      <c r="L120" s="904" t="str">
        <f t="shared" si="1"/>
        <v/>
      </c>
      <c r="M120" s="893"/>
      <c r="N120" s="717"/>
      <c r="O120" s="356"/>
      <c r="P120" s="356"/>
      <c r="Q120" s="356"/>
      <c r="R120" s="356"/>
      <c r="S120" s="356"/>
      <c r="T120" s="356"/>
      <c r="U120" s="356"/>
      <c r="V120" s="356"/>
      <c r="W120" s="356"/>
      <c r="X120" s="356"/>
      <c r="Y120" s="356"/>
      <c r="Z120" s="356"/>
      <c r="AA120" s="356"/>
      <c r="AB120" s="356"/>
      <c r="AC120" s="356"/>
      <c r="AD120" s="356"/>
      <c r="AE120" s="356"/>
      <c r="AF120" s="356"/>
      <c r="AG120" s="356"/>
      <c r="AH120" s="356"/>
      <c r="AI120" s="356"/>
      <c r="AJ120" s="356"/>
      <c r="AK120" s="356"/>
      <c r="AL120" s="356"/>
      <c r="AM120" s="356"/>
      <c r="AN120" s="356"/>
    </row>
    <row r="121" spans="1:40" hidden="1">
      <c r="A121" s="356"/>
      <c r="B121" s="900" t="str">
        <f>IF(OR(LEFT(DULIEU!V112,4)=$G$8,LEFT(DULIEU!W112,4)=$G$8),DULIEU!D112,"")</f>
        <v/>
      </c>
      <c r="C121" s="900" t="str">
        <f>IF(OR(LEFT(DULIEU!V112,4)=$G$8,LEFT(DULIEU!W112,4)=$G$8),DULIEU!E112,"")</f>
        <v/>
      </c>
      <c r="D121" s="900" t="str">
        <f>IF(LEFT(DULIEU!V112,4)=$G$8,DULIEU!H112,"")</f>
        <v/>
      </c>
      <c r="E121" s="901" t="str">
        <f>IF(LEFT(DULIEU!W112,4)=$G$8,DULIEU!H112,"")</f>
        <v/>
      </c>
      <c r="F121" s="929" t="str">
        <f>IF(OR(LEFT(DULIEU!V112,4)=$G$8,LEFT(DULIEU!W112,4)=$G$8),DULIEU!O112,"")</f>
        <v/>
      </c>
      <c r="G121" s="930" t="str">
        <f>IF(LEFT(DULIEU!V112,4)=$G$8,DULIEU!W112,IF(LEFT(DULIEU!W112,4)=$G$8,DULIEU!V112,""))</f>
        <v/>
      </c>
      <c r="H121" s="902">
        <f>IF(LEFT(DULIEU!V112,4)=$G$8,DULIEU!X112,0)</f>
        <v>0</v>
      </c>
      <c r="I121" s="902">
        <f>IF(LEFT(DULIEU!W112,4)=$G$8,DULIEU!X112,0)</f>
        <v>0</v>
      </c>
      <c r="J121" s="902">
        <f>IF(SUM(H121:I121)=0,0,$J$14+SUM($H$16:H121)-SUM($I$16:I121))</f>
        <v>0</v>
      </c>
      <c r="K121" s="903"/>
      <c r="L121" s="904" t="str">
        <f t="shared" si="1"/>
        <v/>
      </c>
      <c r="M121" s="893"/>
      <c r="N121" s="717"/>
      <c r="O121" s="356"/>
      <c r="P121" s="356"/>
      <c r="Q121" s="356"/>
      <c r="R121" s="356"/>
      <c r="S121" s="356"/>
      <c r="T121" s="356"/>
      <c r="U121" s="356"/>
      <c r="V121" s="356"/>
      <c r="W121" s="356"/>
      <c r="X121" s="356"/>
      <c r="Y121" s="356"/>
      <c r="Z121" s="356"/>
      <c r="AA121" s="356"/>
      <c r="AB121" s="356"/>
      <c r="AC121" s="356"/>
      <c r="AD121" s="356"/>
      <c r="AE121" s="356"/>
      <c r="AF121" s="356"/>
      <c r="AG121" s="356"/>
      <c r="AH121" s="356"/>
      <c r="AI121" s="356"/>
      <c r="AJ121" s="356"/>
      <c r="AK121" s="356"/>
      <c r="AL121" s="356"/>
      <c r="AM121" s="356"/>
      <c r="AN121" s="356"/>
    </row>
    <row r="122" spans="1:40" ht="26.25">
      <c r="A122" s="356"/>
      <c r="B122" s="900" t="str">
        <f>IF(OR(LEFT(DULIEU!V113,4)=$G$8,LEFT(DULIEU!W113,4)=$G$8),DULIEU!D113,"")</f>
        <v>31/12/2015</v>
      </c>
      <c r="C122" s="900" t="str">
        <f>IF(OR(LEFT(DULIEU!V113,4)=$G$8,LEFT(DULIEU!W113,4)=$G$8),DULIEU!E113,"")</f>
        <v>31/12/2015</v>
      </c>
      <c r="D122" s="900" t="str">
        <f>IF(LEFT(DULIEU!V113,4)=$G$8,DULIEU!H113,"")</f>
        <v/>
      </c>
      <c r="E122" s="901" t="str">
        <f>IF(LEFT(DULIEU!W113,4)=$G$8,DULIEU!H113,"")</f>
        <v>pc023</v>
      </c>
      <c r="F122" s="929" t="str">
        <f>IF(OR(LEFT(DULIEU!V113,4)=$G$8,LEFT(DULIEU!W113,4)=$G$8),DULIEU!O113,"")</f>
        <v>Nhập kho</v>
      </c>
      <c r="G122" s="930" t="str">
        <f>IF(LEFT(DULIEU!V113,4)=$G$8,DULIEU!W113,IF(LEFT(DULIEU!W113,4)=$G$8,DULIEU!V113,""))</f>
        <v>156</v>
      </c>
      <c r="H122" s="902">
        <f>IF(LEFT(DULIEU!V113,4)=$G$8,DULIEU!X113,0)</f>
        <v>0</v>
      </c>
      <c r="I122" s="902">
        <f>IF(LEFT(DULIEU!W113,4)=$G$8,DULIEU!X113,0)</f>
        <v>125000</v>
      </c>
      <c r="J122" s="902">
        <f>IF(SUM(H122:I122)=0,0,$J$14+SUM($H$16:H122)-SUM($I$16:I122))</f>
        <v>2018280000</v>
      </c>
      <c r="K122" s="903"/>
      <c r="L122" s="904" t="str">
        <f t="shared" si="1"/>
        <v>x</v>
      </c>
      <c r="M122" s="893"/>
      <c r="N122" s="717"/>
      <c r="O122" s="356"/>
      <c r="P122" s="356"/>
      <c r="Q122" s="356"/>
      <c r="R122" s="356"/>
      <c r="S122" s="356"/>
      <c r="T122" s="356"/>
      <c r="U122" s="356"/>
      <c r="V122" s="356"/>
      <c r="W122" s="356"/>
      <c r="X122" s="356"/>
      <c r="Y122" s="356"/>
      <c r="Z122" s="356"/>
      <c r="AA122" s="356"/>
      <c r="AB122" s="356"/>
      <c r="AC122" s="356"/>
      <c r="AD122" s="356"/>
      <c r="AE122" s="356"/>
      <c r="AF122" s="356"/>
      <c r="AG122" s="356"/>
      <c r="AH122" s="356"/>
      <c r="AI122" s="356"/>
      <c r="AJ122" s="356"/>
      <c r="AK122" s="356"/>
      <c r="AL122" s="356"/>
      <c r="AM122" s="356"/>
      <c r="AN122" s="356"/>
    </row>
    <row r="123" spans="1:40" ht="26.25">
      <c r="A123" s="356"/>
      <c r="B123" s="900" t="str">
        <f>IF(OR(LEFT(DULIEU!V114,4)=$G$8,LEFT(DULIEU!W114,4)=$G$8),DULIEU!D114,"")</f>
        <v>31/12/2015</v>
      </c>
      <c r="C123" s="900" t="str">
        <f>IF(OR(LEFT(DULIEU!V114,4)=$G$8,LEFT(DULIEU!W114,4)=$G$8),DULIEU!E114,"")</f>
        <v>31/12/2015</v>
      </c>
      <c r="D123" s="900" t="str">
        <f>IF(LEFT(DULIEU!V114,4)=$G$8,DULIEU!H114,"")</f>
        <v/>
      </c>
      <c r="E123" s="901" t="str">
        <f>IF(LEFT(DULIEU!W114,4)=$G$8,DULIEU!H114,"")</f>
        <v>pc023</v>
      </c>
      <c r="F123" s="929" t="str">
        <f>IF(OR(LEFT(DULIEU!V114,4)=$G$8,LEFT(DULIEU!W114,4)=$G$8),DULIEU!O114,"")</f>
        <v>thuế</v>
      </c>
      <c r="G123" s="930" t="str">
        <f>IF(LEFT(DULIEU!V114,4)=$G$8,DULIEU!W114,IF(LEFT(DULIEU!W114,4)=$G$8,DULIEU!V114,""))</f>
        <v>1331</v>
      </c>
      <c r="H123" s="902">
        <f>IF(LEFT(DULIEU!V114,4)=$G$8,DULIEU!X114,0)</f>
        <v>0</v>
      </c>
      <c r="I123" s="902">
        <f>IF(LEFT(DULIEU!W114,4)=$G$8,DULIEU!X114,0)</f>
        <v>12500</v>
      </c>
      <c r="J123" s="902">
        <f>IF(SUM(H123:I123)=0,0,$J$14+SUM($H$16:H123)-SUM($I$16:I123))</f>
        <v>2018267500</v>
      </c>
      <c r="K123" s="903"/>
      <c r="L123" s="904" t="str">
        <f t="shared" si="1"/>
        <v>x</v>
      </c>
      <c r="M123" s="893"/>
      <c r="N123" s="717"/>
      <c r="O123" s="356"/>
      <c r="P123" s="356"/>
      <c r="Q123" s="356"/>
      <c r="R123" s="356"/>
      <c r="S123" s="356"/>
      <c r="T123" s="356"/>
      <c r="U123" s="356"/>
      <c r="V123" s="356"/>
      <c r="W123" s="356"/>
      <c r="X123" s="356"/>
      <c r="Y123" s="356"/>
      <c r="Z123" s="356"/>
      <c r="AA123" s="356"/>
      <c r="AB123" s="356"/>
      <c r="AC123" s="356"/>
      <c r="AD123" s="356"/>
      <c r="AE123" s="356"/>
      <c r="AF123" s="356"/>
      <c r="AG123" s="356"/>
      <c r="AH123" s="356"/>
      <c r="AI123" s="356"/>
      <c r="AJ123" s="356"/>
      <c r="AK123" s="356"/>
      <c r="AL123" s="356"/>
      <c r="AM123" s="356"/>
      <c r="AN123" s="356"/>
    </row>
    <row r="124" spans="1:40" hidden="1">
      <c r="A124" s="356"/>
      <c r="B124" s="900" t="str">
        <f>IF(OR(LEFT(DULIEU!V115,4)=$G$8,LEFT(DULIEU!W115,4)=$G$8),DULIEU!D115,"")</f>
        <v/>
      </c>
      <c r="C124" s="900" t="str">
        <f>IF(OR(LEFT(DULIEU!V115,4)=$G$8,LEFT(DULIEU!W115,4)=$G$8),DULIEU!E115,"")</f>
        <v/>
      </c>
      <c r="D124" s="900" t="str">
        <f>IF(LEFT(DULIEU!V115,4)=$G$8,DULIEU!H115,"")</f>
        <v/>
      </c>
      <c r="E124" s="901" t="str">
        <f>IF(LEFT(DULIEU!W115,4)=$G$8,DULIEU!H115,"")</f>
        <v/>
      </c>
      <c r="F124" s="929" t="str">
        <f>IF(OR(LEFT(DULIEU!V115,4)=$G$8,LEFT(DULIEU!W115,4)=$G$8),DULIEU!O115,"")</f>
        <v/>
      </c>
      <c r="G124" s="930" t="str">
        <f>IF(LEFT(DULIEU!V115,4)=$G$8,DULIEU!W115,IF(LEFT(DULIEU!W115,4)=$G$8,DULIEU!V115,""))</f>
        <v/>
      </c>
      <c r="H124" s="902">
        <f>IF(LEFT(DULIEU!V115,4)=$G$8,DULIEU!X115,0)</f>
        <v>0</v>
      </c>
      <c r="I124" s="902">
        <f>IF(LEFT(DULIEU!W115,4)=$G$8,DULIEU!X115,0)</f>
        <v>0</v>
      </c>
      <c r="J124" s="902">
        <f>IF(SUM(H124:I124)=0,0,$J$14+SUM($H$16:H124)-SUM($I$16:I124))</f>
        <v>0</v>
      </c>
      <c r="K124" s="903"/>
      <c r="L124" s="904" t="str">
        <f t="shared" si="1"/>
        <v/>
      </c>
      <c r="M124" s="893"/>
      <c r="N124" s="717"/>
      <c r="O124" s="356"/>
      <c r="P124" s="356"/>
      <c r="Q124" s="356"/>
      <c r="R124" s="356"/>
      <c r="S124" s="356"/>
      <c r="T124" s="356"/>
      <c r="U124" s="356"/>
      <c r="V124" s="356"/>
      <c r="W124" s="356"/>
      <c r="X124" s="356"/>
      <c r="Y124" s="356"/>
      <c r="Z124" s="356"/>
      <c r="AA124" s="356"/>
      <c r="AB124" s="356"/>
      <c r="AC124" s="356"/>
      <c r="AD124" s="356"/>
      <c r="AE124" s="356"/>
      <c r="AF124" s="356"/>
      <c r="AG124" s="356"/>
      <c r="AH124" s="356"/>
      <c r="AI124" s="356"/>
      <c r="AJ124" s="356"/>
      <c r="AK124" s="356"/>
      <c r="AL124" s="356"/>
      <c r="AM124" s="356"/>
      <c r="AN124" s="356"/>
    </row>
    <row r="125" spans="1:40" hidden="1">
      <c r="A125" s="356"/>
      <c r="B125" s="900" t="str">
        <f>IF(OR(LEFT(DULIEU!V116,4)=$G$8,LEFT(DULIEU!W116,4)=$G$8),DULIEU!D116,"")</f>
        <v/>
      </c>
      <c r="C125" s="900" t="str">
        <f>IF(OR(LEFT(DULIEU!V116,4)=$G$8,LEFT(DULIEU!W116,4)=$G$8),DULIEU!E116,"")</f>
        <v/>
      </c>
      <c r="D125" s="900" t="str">
        <f>IF(LEFT(DULIEU!V116,4)=$G$8,DULIEU!H116,"")</f>
        <v/>
      </c>
      <c r="E125" s="901" t="str">
        <f>IF(LEFT(DULIEU!W116,4)=$G$8,DULIEU!H116,"")</f>
        <v/>
      </c>
      <c r="F125" s="929" t="str">
        <f>IF(OR(LEFT(DULIEU!V116,4)=$G$8,LEFT(DULIEU!W116,4)=$G$8),DULIEU!O116,"")</f>
        <v/>
      </c>
      <c r="G125" s="930" t="str">
        <f>IF(LEFT(DULIEU!V116,4)=$G$8,DULIEU!W116,IF(LEFT(DULIEU!W116,4)=$G$8,DULIEU!V116,""))</f>
        <v/>
      </c>
      <c r="H125" s="902">
        <f>IF(LEFT(DULIEU!V116,4)=$G$8,DULIEU!X116,0)</f>
        <v>0</v>
      </c>
      <c r="I125" s="902">
        <f>IF(LEFT(DULIEU!W116,4)=$G$8,DULIEU!X116,0)</f>
        <v>0</v>
      </c>
      <c r="J125" s="902">
        <f>IF(SUM(H125:I125)=0,0,$J$14+SUM($H$16:H125)-SUM($I$16:I125))</f>
        <v>0</v>
      </c>
      <c r="K125" s="903"/>
      <c r="L125" s="904" t="str">
        <f t="shared" si="1"/>
        <v/>
      </c>
      <c r="M125" s="893"/>
      <c r="N125" s="717"/>
      <c r="O125" s="356"/>
      <c r="P125" s="356"/>
      <c r="Q125" s="356"/>
      <c r="R125" s="356"/>
      <c r="S125" s="356"/>
      <c r="T125" s="356"/>
      <c r="U125" s="356"/>
      <c r="V125" s="356"/>
      <c r="W125" s="356"/>
      <c r="X125" s="356"/>
      <c r="Y125" s="356"/>
      <c r="Z125" s="356"/>
      <c r="AA125" s="356"/>
      <c r="AB125" s="356"/>
      <c r="AC125" s="356"/>
      <c r="AD125" s="356"/>
      <c r="AE125" s="356"/>
      <c r="AF125" s="356"/>
      <c r="AG125" s="356"/>
      <c r="AH125" s="356"/>
      <c r="AI125" s="356"/>
      <c r="AJ125" s="356"/>
      <c r="AK125" s="356"/>
      <c r="AL125" s="356"/>
      <c r="AM125" s="356"/>
      <c r="AN125" s="356"/>
    </row>
    <row r="126" spans="1:40" ht="26.25">
      <c r="A126" s="356"/>
      <c r="B126" s="900" t="str">
        <f>IF(OR(LEFT(DULIEU!V117,4)=$G$8,LEFT(DULIEU!W117,4)=$G$8),DULIEU!D117,"")</f>
        <v>31/12/2015</v>
      </c>
      <c r="C126" s="900" t="str">
        <f>IF(OR(LEFT(DULIEU!V117,4)=$G$8,LEFT(DULIEU!W117,4)=$G$8),DULIEU!E117,"")</f>
        <v>31/12/2015</v>
      </c>
      <c r="D126" s="900" t="str">
        <f>IF(LEFT(DULIEU!V117,4)=$G$8,DULIEU!H117,"")</f>
        <v/>
      </c>
      <c r="E126" s="901" t="str">
        <f>IF(LEFT(DULIEU!W117,4)=$G$8,DULIEU!H117,"")</f>
        <v>pc024</v>
      </c>
      <c r="F126" s="929" t="str">
        <f>IF(OR(LEFT(DULIEU!V117,4)=$G$8,LEFT(DULIEU!W117,4)=$G$8),DULIEU!O117,"")</f>
        <v>xxxxxxxx</v>
      </c>
      <c r="G126" s="930" t="str">
        <f>IF(LEFT(DULIEU!V117,4)=$G$8,DULIEU!W117,IF(LEFT(DULIEU!W117,4)=$G$8,DULIEU!V117,""))</f>
        <v>141</v>
      </c>
      <c r="H126" s="902">
        <f>IF(LEFT(DULIEU!V117,4)=$G$8,DULIEU!X117,0)</f>
        <v>0</v>
      </c>
      <c r="I126" s="902">
        <f>IF(LEFT(DULIEU!W117,4)=$G$8,DULIEU!X117,0)</f>
        <v>500000</v>
      </c>
      <c r="J126" s="902">
        <f>IF(SUM(H126:I126)=0,0,$J$14+SUM($H$16:H126)-SUM($I$16:I126))</f>
        <v>2017767500</v>
      </c>
      <c r="K126" s="903"/>
      <c r="L126" s="904" t="str">
        <f t="shared" si="1"/>
        <v>x</v>
      </c>
      <c r="M126" s="893"/>
      <c r="N126" s="717"/>
      <c r="O126" s="356"/>
      <c r="P126" s="356"/>
      <c r="Q126" s="356"/>
      <c r="R126" s="356"/>
      <c r="S126" s="356"/>
      <c r="T126" s="356"/>
      <c r="U126" s="356"/>
      <c r="V126" s="356"/>
      <c r="W126" s="356"/>
      <c r="X126" s="356"/>
      <c r="Y126" s="356"/>
      <c r="Z126" s="356"/>
      <c r="AA126" s="356"/>
      <c r="AB126" s="356"/>
      <c r="AC126" s="356"/>
      <c r="AD126" s="356"/>
      <c r="AE126" s="356"/>
      <c r="AF126" s="356"/>
      <c r="AG126" s="356"/>
      <c r="AH126" s="356"/>
      <c r="AI126" s="356"/>
      <c r="AJ126" s="356"/>
      <c r="AK126" s="356"/>
      <c r="AL126" s="356"/>
      <c r="AM126" s="356"/>
      <c r="AN126" s="356"/>
    </row>
    <row r="127" spans="1:40" ht="26.25">
      <c r="A127" s="356"/>
      <c r="B127" s="900" t="str">
        <f>IF(OR(LEFT(DULIEU!V118,4)=$G$8,LEFT(DULIEU!W118,4)=$G$8),DULIEU!D118,"")</f>
        <v>31/12/2015</v>
      </c>
      <c r="C127" s="900" t="str">
        <f>IF(OR(LEFT(DULIEU!V118,4)=$G$8,LEFT(DULIEU!W118,4)=$G$8),DULIEU!E118,"")</f>
        <v>31/12/2015</v>
      </c>
      <c r="D127" s="900" t="str">
        <f>IF(LEFT(DULIEU!V118,4)=$G$8,DULIEU!H118,"")</f>
        <v/>
      </c>
      <c r="E127" s="901" t="str">
        <f>IF(LEFT(DULIEU!W118,4)=$G$8,DULIEU!H118,"")</f>
        <v>pc024</v>
      </c>
      <c r="F127" s="929" t="str">
        <f>IF(OR(LEFT(DULIEU!V118,4)=$G$8,LEFT(DULIEU!W118,4)=$G$8),DULIEU!O118,"")</f>
        <v>Nôhp tiền</v>
      </c>
      <c r="G127" s="930" t="str">
        <f>IF(LEFT(DULIEU!V118,4)=$G$8,DULIEU!W118,IF(LEFT(DULIEU!W118,4)=$G$8,DULIEU!V118,""))</f>
        <v>11211</v>
      </c>
      <c r="H127" s="902">
        <f>IF(LEFT(DULIEU!V118,4)=$G$8,DULIEU!X118,0)</f>
        <v>0</v>
      </c>
      <c r="I127" s="902">
        <f>IF(LEFT(DULIEU!W118,4)=$G$8,DULIEU!X118,0)</f>
        <v>10000000</v>
      </c>
      <c r="J127" s="902">
        <f>IF(SUM(H127:I127)=0,0,$J$14+SUM($H$16:H127)-SUM($I$16:I127))</f>
        <v>2007767500</v>
      </c>
      <c r="K127" s="903"/>
      <c r="L127" s="904" t="str">
        <f t="shared" si="1"/>
        <v>x</v>
      </c>
      <c r="M127" s="893"/>
      <c r="N127" s="717"/>
      <c r="O127" s="356"/>
      <c r="P127" s="356"/>
      <c r="Q127" s="356"/>
      <c r="R127" s="356"/>
      <c r="S127" s="356"/>
      <c r="T127" s="356"/>
      <c r="U127" s="356"/>
      <c r="V127" s="356"/>
      <c r="W127" s="356"/>
      <c r="X127" s="356"/>
      <c r="Y127" s="356"/>
      <c r="Z127" s="356"/>
      <c r="AA127" s="356"/>
      <c r="AB127" s="356"/>
      <c r="AC127" s="356"/>
      <c r="AD127" s="356"/>
      <c r="AE127" s="356"/>
      <c r="AF127" s="356"/>
      <c r="AG127" s="356"/>
      <c r="AH127" s="356"/>
      <c r="AI127" s="356"/>
      <c r="AJ127" s="356"/>
      <c r="AK127" s="356"/>
      <c r="AL127" s="356"/>
      <c r="AM127" s="356"/>
      <c r="AN127" s="356"/>
    </row>
    <row r="128" spans="1:40" hidden="1">
      <c r="A128" s="356"/>
      <c r="B128" s="900" t="str">
        <f>IF(OR(LEFT(DULIEU!V119,4)=$G$8,LEFT(DULIEU!W119,4)=$G$8),DULIEU!D119,"")</f>
        <v/>
      </c>
      <c r="C128" s="900" t="str">
        <f>IF(OR(LEFT(DULIEU!V119,4)=$G$8,LEFT(DULIEU!W119,4)=$G$8),DULIEU!E119,"")</f>
        <v/>
      </c>
      <c r="D128" s="900" t="str">
        <f>IF(LEFT(DULIEU!V119,4)=$G$8,DULIEU!H119,"")</f>
        <v/>
      </c>
      <c r="E128" s="901" t="str">
        <f>IF(LEFT(DULIEU!W119,4)=$G$8,DULIEU!H119,"")</f>
        <v/>
      </c>
      <c r="F128" s="929" t="str">
        <f>IF(OR(LEFT(DULIEU!V119,4)=$G$8,LEFT(DULIEU!W119,4)=$G$8),DULIEU!O119,"")</f>
        <v/>
      </c>
      <c r="G128" s="930" t="str">
        <f>IF(LEFT(DULIEU!V119,4)=$G$8,DULIEU!W119,IF(LEFT(DULIEU!W119,4)=$G$8,DULIEU!V119,""))</f>
        <v/>
      </c>
      <c r="H128" s="902">
        <f>IF(LEFT(DULIEU!V119,4)=$G$8,DULIEU!X119,0)</f>
        <v>0</v>
      </c>
      <c r="I128" s="902">
        <f>IF(LEFT(DULIEU!W119,4)=$G$8,DULIEU!X119,0)</f>
        <v>0</v>
      </c>
      <c r="J128" s="902">
        <f>IF(SUM(H128:I128)=0,0,$J$14+SUM($H$16:H128)-SUM($I$16:I128))</f>
        <v>0</v>
      </c>
      <c r="K128" s="903"/>
      <c r="L128" s="904" t="str">
        <f t="shared" si="1"/>
        <v/>
      </c>
      <c r="M128" s="893"/>
      <c r="N128" s="717"/>
      <c r="O128" s="356"/>
      <c r="P128" s="356"/>
      <c r="Q128" s="356"/>
      <c r="R128" s="356"/>
      <c r="S128" s="356"/>
      <c r="T128" s="356"/>
      <c r="U128" s="356"/>
      <c r="V128" s="356"/>
      <c r="W128" s="356"/>
      <c r="X128" s="356"/>
      <c r="Y128" s="356"/>
      <c r="Z128" s="356"/>
      <c r="AA128" s="356"/>
      <c r="AB128" s="356"/>
      <c r="AC128" s="356"/>
      <c r="AD128" s="356"/>
      <c r="AE128" s="356"/>
      <c r="AF128" s="356"/>
      <c r="AG128" s="356"/>
      <c r="AH128" s="356"/>
      <c r="AI128" s="356"/>
      <c r="AJ128" s="356"/>
      <c r="AK128" s="356"/>
      <c r="AL128" s="356"/>
      <c r="AM128" s="356"/>
      <c r="AN128" s="356"/>
    </row>
    <row r="129" spans="1:40" hidden="1">
      <c r="A129" s="356"/>
      <c r="B129" s="900" t="str">
        <f>IF(OR(LEFT(DULIEU!V120,4)=$G$8,LEFT(DULIEU!W120,4)=$G$8),DULIEU!D120,"")</f>
        <v/>
      </c>
      <c r="C129" s="900" t="str">
        <f>IF(OR(LEFT(DULIEU!V120,4)=$G$8,LEFT(DULIEU!W120,4)=$G$8),DULIEU!E120,"")</f>
        <v/>
      </c>
      <c r="D129" s="900" t="str">
        <f>IF(LEFT(DULIEU!V120,4)=$G$8,DULIEU!H120,"")</f>
        <v/>
      </c>
      <c r="E129" s="901" t="str">
        <f>IF(LEFT(DULIEU!W120,4)=$G$8,DULIEU!H120,"")</f>
        <v/>
      </c>
      <c r="F129" s="929" t="str">
        <f>IF(OR(LEFT(DULIEU!V120,4)=$G$8,LEFT(DULIEU!W120,4)=$G$8),DULIEU!O120,"")</f>
        <v/>
      </c>
      <c r="G129" s="930" t="str">
        <f>IF(LEFT(DULIEU!V120,4)=$G$8,DULIEU!W120,IF(LEFT(DULIEU!W120,4)=$G$8,DULIEU!V120,""))</f>
        <v/>
      </c>
      <c r="H129" s="902">
        <f>IF(LEFT(DULIEU!V120,4)=$G$8,DULIEU!X120,0)</f>
        <v>0</v>
      </c>
      <c r="I129" s="902">
        <f>IF(LEFT(DULIEU!W120,4)=$G$8,DULIEU!X120,0)</f>
        <v>0</v>
      </c>
      <c r="J129" s="902">
        <f>IF(SUM(H129:I129)=0,0,$J$14+SUM($H$16:H129)-SUM($I$16:I129))</f>
        <v>0</v>
      </c>
      <c r="K129" s="903"/>
      <c r="L129" s="904" t="str">
        <f t="shared" si="1"/>
        <v/>
      </c>
      <c r="M129" s="893"/>
      <c r="N129" s="717"/>
      <c r="O129" s="356"/>
      <c r="P129" s="356"/>
      <c r="Q129" s="356"/>
      <c r="R129" s="356"/>
      <c r="S129" s="356"/>
      <c r="T129" s="356"/>
      <c r="U129" s="356"/>
      <c r="V129" s="356"/>
      <c r="W129" s="356"/>
      <c r="X129" s="356"/>
      <c r="Y129" s="356"/>
      <c r="Z129" s="356"/>
      <c r="AA129" s="356"/>
      <c r="AB129" s="356"/>
      <c r="AC129" s="356"/>
      <c r="AD129" s="356"/>
      <c r="AE129" s="356"/>
      <c r="AF129" s="356"/>
      <c r="AG129" s="356"/>
      <c r="AH129" s="356"/>
      <c r="AI129" s="356"/>
      <c r="AJ129" s="356"/>
      <c r="AK129" s="356"/>
      <c r="AL129" s="356"/>
      <c r="AM129" s="356"/>
      <c r="AN129" s="356"/>
    </row>
    <row r="130" spans="1:40" ht="26.25">
      <c r="A130" s="356"/>
      <c r="B130" s="900" t="str">
        <f>IF(OR(LEFT(DULIEU!V121,4)=$G$8,LEFT(DULIEU!W121,4)=$G$8),DULIEU!D121,"")</f>
        <v>31/12/2015</v>
      </c>
      <c r="C130" s="900" t="str">
        <f>IF(OR(LEFT(DULIEU!V121,4)=$G$8,LEFT(DULIEU!W121,4)=$G$8),DULIEU!E121,"")</f>
        <v>31/12/2015</v>
      </c>
      <c r="D130" s="900" t="str">
        <f>IF(LEFT(DULIEU!V121,4)=$G$8,DULIEU!H121,"")</f>
        <v>pt009</v>
      </c>
      <c r="E130" s="901" t="str">
        <f>IF(LEFT(DULIEU!W121,4)=$G$8,DULIEU!H121,"")</f>
        <v/>
      </c>
      <c r="F130" s="929">
        <f>IF(OR(LEFT(DULIEU!V121,4)=$G$8,LEFT(DULIEU!W121,4)=$G$8),DULIEU!O121,"")</f>
        <v>0</v>
      </c>
      <c r="G130" s="930" t="str">
        <f>IF(LEFT(DULIEU!V121,4)=$G$8,DULIEU!W121,IF(LEFT(DULIEU!W121,4)=$G$8,DULIEU!V121,""))</f>
        <v>141</v>
      </c>
      <c r="H130" s="902">
        <f>IF(LEFT(DULIEU!V121,4)=$G$8,DULIEU!X121,0)</f>
        <v>500000</v>
      </c>
      <c r="I130" s="902">
        <f>IF(LEFT(DULIEU!W121,4)=$G$8,DULIEU!X121,0)</f>
        <v>0</v>
      </c>
      <c r="J130" s="902">
        <f>IF(SUM(H130:I130)=0,0,$J$14+SUM($H$16:H130)-SUM($I$16:I130))</f>
        <v>2008267500</v>
      </c>
      <c r="K130" s="903"/>
      <c r="L130" s="904" t="str">
        <f t="shared" si="1"/>
        <v>x</v>
      </c>
      <c r="M130" s="893"/>
      <c r="N130" s="717"/>
      <c r="O130" s="356"/>
      <c r="P130" s="356"/>
      <c r="Q130" s="356"/>
      <c r="R130" s="356"/>
      <c r="S130" s="356"/>
      <c r="T130" s="356"/>
      <c r="U130" s="356"/>
      <c r="V130" s="356"/>
      <c r="W130" s="356"/>
      <c r="X130" s="356"/>
      <c r="Y130" s="356"/>
      <c r="Z130" s="356"/>
      <c r="AA130" s="356"/>
      <c r="AB130" s="356"/>
      <c r="AC130" s="356"/>
      <c r="AD130" s="356"/>
      <c r="AE130" s="356"/>
      <c r="AF130" s="356"/>
      <c r="AG130" s="356"/>
      <c r="AH130" s="356"/>
      <c r="AI130" s="356"/>
      <c r="AJ130" s="356"/>
      <c r="AK130" s="356"/>
      <c r="AL130" s="356"/>
      <c r="AM130" s="356"/>
      <c r="AN130" s="356"/>
    </row>
    <row r="131" spans="1:40" hidden="1">
      <c r="A131" s="356"/>
      <c r="B131" s="900" t="str">
        <f>IF(OR(LEFT(DULIEU!V122,4)=$G$8,LEFT(DULIEU!W122,4)=$G$8),DULIEU!D122,"")</f>
        <v/>
      </c>
      <c r="C131" s="900" t="str">
        <f>IF(OR(LEFT(DULIEU!V122,4)=$G$8,LEFT(DULIEU!W122,4)=$G$8),DULIEU!E122,"")</f>
        <v/>
      </c>
      <c r="D131" s="900" t="str">
        <f>IF(LEFT(DULIEU!V122,4)=$G$8,DULIEU!H122,"")</f>
        <v/>
      </c>
      <c r="E131" s="901" t="str">
        <f>IF(LEFT(DULIEU!W122,4)=$G$8,DULIEU!H122,"")</f>
        <v/>
      </c>
      <c r="F131" s="929" t="str">
        <f>IF(OR(LEFT(DULIEU!V122,4)=$G$8,LEFT(DULIEU!W122,4)=$G$8),DULIEU!O122,"")</f>
        <v/>
      </c>
      <c r="G131" s="930" t="str">
        <f>IF(LEFT(DULIEU!V122,4)=$G$8,DULIEU!W122,IF(LEFT(DULIEU!W122,4)=$G$8,DULIEU!V122,""))</f>
        <v/>
      </c>
      <c r="H131" s="902">
        <f>IF(LEFT(DULIEU!V122,4)=$G$8,DULIEU!X122,0)</f>
        <v>0</v>
      </c>
      <c r="I131" s="902">
        <f>IF(LEFT(DULIEU!W122,4)=$G$8,DULIEU!X122,0)</f>
        <v>0</v>
      </c>
      <c r="J131" s="902">
        <f>IF(SUM(H131:I131)=0,0,$J$14+SUM($H$16:H131)-SUM($I$16:I131))</f>
        <v>0</v>
      </c>
      <c r="K131" s="903"/>
      <c r="L131" s="904" t="str">
        <f t="shared" si="1"/>
        <v/>
      </c>
      <c r="M131" s="893"/>
      <c r="N131" s="717"/>
      <c r="O131" s="356"/>
      <c r="P131" s="356"/>
      <c r="Q131" s="356"/>
      <c r="R131" s="356"/>
      <c r="S131" s="356"/>
      <c r="T131" s="356"/>
      <c r="U131" s="356"/>
      <c r="V131" s="356"/>
      <c r="W131" s="356"/>
      <c r="X131" s="356"/>
      <c r="Y131" s="356"/>
      <c r="Z131" s="356"/>
      <c r="AA131" s="356"/>
      <c r="AB131" s="356"/>
      <c r="AC131" s="356"/>
      <c r="AD131" s="356"/>
      <c r="AE131" s="356"/>
      <c r="AF131" s="356"/>
      <c r="AG131" s="356"/>
      <c r="AH131" s="356"/>
      <c r="AI131" s="356"/>
      <c r="AJ131" s="356"/>
      <c r="AK131" s="356"/>
      <c r="AL131" s="356"/>
      <c r="AM131" s="356"/>
      <c r="AN131" s="356"/>
    </row>
    <row r="132" spans="1:40" hidden="1">
      <c r="A132" s="356"/>
      <c r="B132" s="900" t="str">
        <f>IF(OR(LEFT(DULIEU!V123,4)=$G$8,LEFT(DULIEU!W123,4)=$G$8),DULIEU!D123,"")</f>
        <v/>
      </c>
      <c r="C132" s="900" t="str">
        <f>IF(OR(LEFT(DULIEU!V123,4)=$G$8,LEFT(DULIEU!W123,4)=$G$8),DULIEU!E123,"")</f>
        <v/>
      </c>
      <c r="D132" s="900" t="str">
        <f>IF(LEFT(DULIEU!V123,4)=$G$8,DULIEU!H123,"")</f>
        <v/>
      </c>
      <c r="E132" s="901" t="str">
        <f>IF(LEFT(DULIEU!W123,4)=$G$8,DULIEU!H123,"")</f>
        <v/>
      </c>
      <c r="F132" s="929" t="str">
        <f>IF(OR(LEFT(DULIEU!V123,4)=$G$8,LEFT(DULIEU!W123,4)=$G$8),DULIEU!O123,"")</f>
        <v/>
      </c>
      <c r="G132" s="930" t="str">
        <f>IF(LEFT(DULIEU!V123,4)=$G$8,DULIEU!W123,IF(LEFT(DULIEU!W123,4)=$G$8,DULIEU!V123,""))</f>
        <v/>
      </c>
      <c r="H132" s="902">
        <f>IF(LEFT(DULIEU!V123,4)=$G$8,DULIEU!X123,0)</f>
        <v>0</v>
      </c>
      <c r="I132" s="902">
        <f>IF(LEFT(DULIEU!W123,4)=$G$8,DULIEU!X123,0)</f>
        <v>0</v>
      </c>
      <c r="J132" s="902">
        <f>IF(SUM(H132:I132)=0,0,$J$14+SUM($H$16:H132)-SUM($I$16:I132))</f>
        <v>0</v>
      </c>
      <c r="K132" s="903"/>
      <c r="L132" s="904" t="str">
        <f t="shared" si="1"/>
        <v/>
      </c>
      <c r="M132" s="893"/>
      <c r="N132" s="717"/>
      <c r="O132" s="356"/>
      <c r="P132" s="356"/>
      <c r="Q132" s="356"/>
      <c r="R132" s="356"/>
      <c r="S132" s="356"/>
      <c r="T132" s="356"/>
      <c r="U132" s="356"/>
      <c r="V132" s="356"/>
      <c r="W132" s="356"/>
      <c r="X132" s="356"/>
      <c r="Y132" s="356"/>
      <c r="Z132" s="356"/>
      <c r="AA132" s="356"/>
      <c r="AB132" s="356"/>
      <c r="AC132" s="356"/>
      <c r="AD132" s="356"/>
      <c r="AE132" s="356"/>
      <c r="AF132" s="356"/>
      <c r="AG132" s="356"/>
      <c r="AH132" s="356"/>
      <c r="AI132" s="356"/>
      <c r="AJ132" s="356"/>
      <c r="AK132" s="356"/>
      <c r="AL132" s="356"/>
      <c r="AM132" s="356"/>
      <c r="AN132" s="356"/>
    </row>
    <row r="133" spans="1:40" hidden="1">
      <c r="A133" s="356"/>
      <c r="B133" s="900" t="str">
        <f>IF(OR(LEFT(DULIEU!V124,4)=$G$8,LEFT(DULIEU!W124,4)=$G$8),DULIEU!D124,"")</f>
        <v/>
      </c>
      <c r="C133" s="900" t="str">
        <f>IF(OR(LEFT(DULIEU!V124,4)=$G$8,LEFT(DULIEU!W124,4)=$G$8),DULIEU!E124,"")</f>
        <v/>
      </c>
      <c r="D133" s="900" t="str">
        <f>IF(LEFT(DULIEU!V124,4)=$G$8,DULIEU!H124,"")</f>
        <v/>
      </c>
      <c r="E133" s="901" t="str">
        <f>IF(LEFT(DULIEU!W124,4)=$G$8,DULIEU!H124,"")</f>
        <v/>
      </c>
      <c r="F133" s="929" t="str">
        <f>IF(OR(LEFT(DULIEU!V124,4)=$G$8,LEFT(DULIEU!W124,4)=$G$8),DULIEU!O124,"")</f>
        <v/>
      </c>
      <c r="G133" s="930" t="str">
        <f>IF(LEFT(DULIEU!V124,4)=$G$8,DULIEU!W124,IF(LEFT(DULIEU!W124,4)=$G$8,DULIEU!V124,""))</f>
        <v/>
      </c>
      <c r="H133" s="902">
        <f>IF(LEFT(DULIEU!V124,4)=$G$8,DULIEU!X124,0)</f>
        <v>0</v>
      </c>
      <c r="I133" s="902">
        <f>IF(LEFT(DULIEU!W124,4)=$G$8,DULIEU!X124,0)</f>
        <v>0</v>
      </c>
      <c r="J133" s="902">
        <f>IF(SUM(H133:I133)=0,0,$J$14+SUM($H$16:H133)-SUM($I$16:I133))</f>
        <v>0</v>
      </c>
      <c r="K133" s="903"/>
      <c r="L133" s="904" t="str">
        <f t="shared" si="1"/>
        <v/>
      </c>
      <c r="M133" s="893"/>
      <c r="N133" s="717"/>
      <c r="O133" s="356"/>
      <c r="P133" s="356"/>
      <c r="Q133" s="356"/>
      <c r="R133" s="356"/>
      <c r="S133" s="356"/>
      <c r="T133" s="356"/>
      <c r="U133" s="356"/>
      <c r="V133" s="356"/>
      <c r="W133" s="356"/>
      <c r="X133" s="356"/>
      <c r="Y133" s="356"/>
      <c r="Z133" s="356"/>
      <c r="AA133" s="356"/>
      <c r="AB133" s="356"/>
      <c r="AC133" s="356"/>
      <c r="AD133" s="356"/>
      <c r="AE133" s="356"/>
      <c r="AF133" s="356"/>
      <c r="AG133" s="356"/>
      <c r="AH133" s="356"/>
      <c r="AI133" s="356"/>
      <c r="AJ133" s="356"/>
      <c r="AK133" s="356"/>
      <c r="AL133" s="356"/>
      <c r="AM133" s="356"/>
      <c r="AN133" s="356"/>
    </row>
    <row r="134" spans="1:40" hidden="1">
      <c r="A134" s="356"/>
      <c r="B134" s="900" t="str">
        <f>IF(OR(LEFT(DULIEU!V125,4)=$G$8,LEFT(DULIEU!W125,4)=$G$8),DULIEU!D125,"")</f>
        <v/>
      </c>
      <c r="C134" s="900" t="str">
        <f>IF(OR(LEFT(DULIEU!V125,4)=$G$8,LEFT(DULIEU!W125,4)=$G$8),DULIEU!E125,"")</f>
        <v/>
      </c>
      <c r="D134" s="900" t="str">
        <f>IF(LEFT(DULIEU!V125,4)=$G$8,DULIEU!H125,"")</f>
        <v/>
      </c>
      <c r="E134" s="901" t="str">
        <f>IF(LEFT(DULIEU!W125,4)=$G$8,DULIEU!H125,"")</f>
        <v/>
      </c>
      <c r="F134" s="929" t="str">
        <f>IF(OR(LEFT(DULIEU!V125,4)=$G$8,LEFT(DULIEU!W125,4)=$G$8),DULIEU!O125,"")</f>
        <v/>
      </c>
      <c r="G134" s="930" t="str">
        <f>IF(LEFT(DULIEU!V125,4)=$G$8,DULIEU!W125,IF(LEFT(DULIEU!W125,4)=$G$8,DULIEU!V125,""))</f>
        <v/>
      </c>
      <c r="H134" s="902">
        <f>IF(LEFT(DULIEU!V125,4)=$G$8,DULIEU!X125,0)</f>
        <v>0</v>
      </c>
      <c r="I134" s="902">
        <f>IF(LEFT(DULIEU!W125,4)=$G$8,DULIEU!X125,0)</f>
        <v>0</v>
      </c>
      <c r="J134" s="902">
        <f>IF(SUM(H134:I134)=0,0,$J$14+SUM($H$16:H134)-SUM($I$16:I134))</f>
        <v>0</v>
      </c>
      <c r="K134" s="903"/>
      <c r="L134" s="904" t="str">
        <f t="shared" si="1"/>
        <v/>
      </c>
      <c r="M134" s="893"/>
      <c r="N134" s="717"/>
      <c r="O134" s="356"/>
      <c r="P134" s="356"/>
      <c r="Q134" s="356"/>
      <c r="R134" s="356"/>
      <c r="S134" s="356"/>
      <c r="T134" s="356"/>
      <c r="U134" s="356"/>
      <c r="V134" s="356"/>
      <c r="W134" s="356"/>
      <c r="X134" s="356"/>
      <c r="Y134" s="356"/>
      <c r="Z134" s="356"/>
      <c r="AA134" s="356"/>
      <c r="AB134" s="356"/>
      <c r="AC134" s="356"/>
      <c r="AD134" s="356"/>
      <c r="AE134" s="356"/>
      <c r="AF134" s="356"/>
      <c r="AG134" s="356"/>
      <c r="AH134" s="356"/>
      <c r="AI134" s="356"/>
      <c r="AJ134" s="356"/>
      <c r="AK134" s="356"/>
      <c r="AL134" s="356"/>
      <c r="AM134" s="356"/>
      <c r="AN134" s="356"/>
    </row>
    <row r="135" spans="1:40" hidden="1">
      <c r="A135" s="356"/>
      <c r="B135" s="900" t="str">
        <f>IF(OR(LEFT(DULIEU!V126,4)=$G$8,LEFT(DULIEU!W126,4)=$G$8),DULIEU!D126,"")</f>
        <v/>
      </c>
      <c r="C135" s="900" t="str">
        <f>IF(OR(LEFT(DULIEU!V126,4)=$G$8,LEFT(DULIEU!W126,4)=$G$8),DULIEU!E126,"")</f>
        <v/>
      </c>
      <c r="D135" s="900" t="str">
        <f>IF(LEFT(DULIEU!V126,4)=$G$8,DULIEU!H126,"")</f>
        <v/>
      </c>
      <c r="E135" s="901" t="str">
        <f>IF(LEFT(DULIEU!W126,4)=$G$8,DULIEU!H126,"")</f>
        <v/>
      </c>
      <c r="F135" s="929" t="str">
        <f>IF(OR(LEFT(DULIEU!V126,4)=$G$8,LEFT(DULIEU!W126,4)=$G$8),DULIEU!O126,"")</f>
        <v/>
      </c>
      <c r="G135" s="930" t="str">
        <f>IF(LEFT(DULIEU!V126,4)=$G$8,DULIEU!W126,IF(LEFT(DULIEU!W126,4)=$G$8,DULIEU!V126,""))</f>
        <v/>
      </c>
      <c r="H135" s="902">
        <f>IF(LEFT(DULIEU!V126,4)=$G$8,DULIEU!X126,0)</f>
        <v>0</v>
      </c>
      <c r="I135" s="902">
        <f>IF(LEFT(DULIEU!W126,4)=$G$8,DULIEU!X126,0)</f>
        <v>0</v>
      </c>
      <c r="J135" s="902">
        <f>IF(SUM(H135:I135)=0,0,$J$14+SUM($H$16:H135)-SUM($I$16:I135))</f>
        <v>0</v>
      </c>
      <c r="K135" s="903"/>
      <c r="L135" s="904" t="str">
        <f t="shared" si="1"/>
        <v/>
      </c>
      <c r="M135" s="893"/>
      <c r="N135" s="717"/>
      <c r="O135" s="356"/>
      <c r="P135" s="356"/>
      <c r="Q135" s="356"/>
      <c r="R135" s="356"/>
      <c r="S135" s="356"/>
      <c r="T135" s="356"/>
      <c r="U135" s="356"/>
      <c r="V135" s="356"/>
      <c r="W135" s="356"/>
      <c r="X135" s="356"/>
      <c r="Y135" s="356"/>
      <c r="Z135" s="356"/>
      <c r="AA135" s="356"/>
      <c r="AB135" s="356"/>
      <c r="AC135" s="356"/>
      <c r="AD135" s="356"/>
      <c r="AE135" s="356"/>
      <c r="AF135" s="356"/>
      <c r="AG135" s="356"/>
      <c r="AH135" s="356"/>
      <c r="AI135" s="356"/>
      <c r="AJ135" s="356"/>
      <c r="AK135" s="356"/>
      <c r="AL135" s="356"/>
      <c r="AM135" s="356"/>
      <c r="AN135" s="356"/>
    </row>
    <row r="136" spans="1:40" hidden="1">
      <c r="A136" s="356"/>
      <c r="B136" s="900" t="str">
        <f>IF(OR(LEFT(DULIEU!V127,4)=$G$8,LEFT(DULIEU!W127,4)=$G$8),DULIEU!D127,"")</f>
        <v/>
      </c>
      <c r="C136" s="900" t="str">
        <f>IF(OR(LEFT(DULIEU!V127,4)=$G$8,LEFT(DULIEU!W127,4)=$G$8),DULIEU!E127,"")</f>
        <v/>
      </c>
      <c r="D136" s="900" t="str">
        <f>IF(LEFT(DULIEU!V127,4)=$G$8,DULIEU!H127,"")</f>
        <v/>
      </c>
      <c r="E136" s="901" t="str">
        <f>IF(LEFT(DULIEU!W127,4)=$G$8,DULIEU!H127,"")</f>
        <v/>
      </c>
      <c r="F136" s="929" t="str">
        <f>IF(OR(LEFT(DULIEU!V127,4)=$G$8,LEFT(DULIEU!W127,4)=$G$8),DULIEU!O127,"")</f>
        <v/>
      </c>
      <c r="G136" s="930" t="str">
        <f>IF(LEFT(DULIEU!V127,4)=$G$8,DULIEU!W127,IF(LEFT(DULIEU!W127,4)=$G$8,DULIEU!V127,""))</f>
        <v/>
      </c>
      <c r="H136" s="902">
        <f>IF(LEFT(DULIEU!V127,4)=$G$8,DULIEU!X127,0)</f>
        <v>0</v>
      </c>
      <c r="I136" s="902">
        <f>IF(LEFT(DULIEU!W127,4)=$G$8,DULIEU!X127,0)</f>
        <v>0</v>
      </c>
      <c r="J136" s="902">
        <f>IF(SUM(H136:I136)=0,0,$J$14+SUM($H$16:H136)-SUM($I$16:I136))</f>
        <v>0</v>
      </c>
      <c r="K136" s="903"/>
      <c r="L136" s="904" t="str">
        <f t="shared" si="1"/>
        <v/>
      </c>
      <c r="M136" s="893"/>
      <c r="N136" s="717"/>
      <c r="O136" s="356"/>
      <c r="P136" s="356"/>
      <c r="Q136" s="356"/>
      <c r="R136" s="356"/>
      <c r="S136" s="356"/>
      <c r="T136" s="356"/>
      <c r="U136" s="356"/>
      <c r="V136" s="356"/>
      <c r="W136" s="356"/>
      <c r="X136" s="356"/>
      <c r="Y136" s="356"/>
      <c r="Z136" s="356"/>
      <c r="AA136" s="356"/>
      <c r="AB136" s="356"/>
      <c r="AC136" s="356"/>
      <c r="AD136" s="356"/>
      <c r="AE136" s="356"/>
      <c r="AF136" s="356"/>
      <c r="AG136" s="356"/>
      <c r="AH136" s="356"/>
      <c r="AI136" s="356"/>
      <c r="AJ136" s="356"/>
      <c r="AK136" s="356"/>
      <c r="AL136" s="356"/>
      <c r="AM136" s="356"/>
      <c r="AN136" s="356"/>
    </row>
    <row r="137" spans="1:40" hidden="1">
      <c r="A137" s="356"/>
      <c r="B137" s="900" t="str">
        <f>IF(OR(LEFT(DULIEU!V128,4)=$G$8,LEFT(DULIEU!W128,4)=$G$8),DULIEU!D128,"")</f>
        <v/>
      </c>
      <c r="C137" s="900" t="str">
        <f>IF(OR(LEFT(DULIEU!V128,4)=$G$8,LEFT(DULIEU!W128,4)=$G$8),DULIEU!E128,"")</f>
        <v/>
      </c>
      <c r="D137" s="900" t="str">
        <f>IF(LEFT(DULIEU!V128,4)=$G$8,DULIEU!H128,"")</f>
        <v/>
      </c>
      <c r="E137" s="901" t="str">
        <f>IF(LEFT(DULIEU!W128,4)=$G$8,DULIEU!H128,"")</f>
        <v/>
      </c>
      <c r="F137" s="929" t="str">
        <f>IF(OR(LEFT(DULIEU!V128,4)=$G$8,LEFT(DULIEU!W128,4)=$G$8),DULIEU!O128,"")</f>
        <v/>
      </c>
      <c r="G137" s="930" t="str">
        <f>IF(LEFT(DULIEU!V128,4)=$G$8,DULIEU!W128,IF(LEFT(DULIEU!W128,4)=$G$8,DULIEU!V128,""))</f>
        <v/>
      </c>
      <c r="H137" s="902">
        <f>IF(LEFT(DULIEU!V128,4)=$G$8,DULIEU!X128,0)</f>
        <v>0</v>
      </c>
      <c r="I137" s="902">
        <f>IF(LEFT(DULIEU!W128,4)=$G$8,DULIEU!X128,0)</f>
        <v>0</v>
      </c>
      <c r="J137" s="902">
        <f>IF(SUM(H137:I137)=0,0,$J$14+SUM($H$16:H137)-SUM($I$16:I137))</f>
        <v>0</v>
      </c>
      <c r="K137" s="903"/>
      <c r="L137" s="904" t="str">
        <f t="shared" si="1"/>
        <v/>
      </c>
      <c r="M137" s="893"/>
      <c r="N137" s="717"/>
      <c r="O137" s="356"/>
      <c r="P137" s="356"/>
      <c r="Q137" s="356"/>
      <c r="R137" s="356"/>
      <c r="S137" s="356"/>
      <c r="T137" s="356"/>
      <c r="U137" s="356"/>
      <c r="V137" s="356"/>
      <c r="W137" s="356"/>
      <c r="X137" s="356"/>
      <c r="Y137" s="356"/>
      <c r="Z137" s="356"/>
      <c r="AA137" s="356"/>
      <c r="AB137" s="356"/>
      <c r="AC137" s="356"/>
      <c r="AD137" s="356"/>
      <c r="AE137" s="356"/>
      <c r="AF137" s="356"/>
      <c r="AG137" s="356"/>
      <c r="AH137" s="356"/>
      <c r="AI137" s="356"/>
      <c r="AJ137" s="356"/>
      <c r="AK137" s="356"/>
      <c r="AL137" s="356"/>
      <c r="AM137" s="356"/>
      <c r="AN137" s="356"/>
    </row>
    <row r="138" spans="1:40" hidden="1">
      <c r="A138" s="356"/>
      <c r="B138" s="900" t="str">
        <f>IF(OR(LEFT(DULIEU!V129,4)=$G$8,LEFT(DULIEU!W129,4)=$G$8),DULIEU!D129,"")</f>
        <v/>
      </c>
      <c r="C138" s="900" t="str">
        <f>IF(OR(LEFT(DULIEU!V129,4)=$G$8,LEFT(DULIEU!W129,4)=$G$8),DULIEU!E129,"")</f>
        <v/>
      </c>
      <c r="D138" s="900" t="str">
        <f>IF(LEFT(DULIEU!V129,4)=$G$8,DULIEU!H129,"")</f>
        <v/>
      </c>
      <c r="E138" s="901" t="str">
        <f>IF(LEFT(DULIEU!W129,4)=$G$8,DULIEU!H129,"")</f>
        <v/>
      </c>
      <c r="F138" s="929" t="str">
        <f>IF(OR(LEFT(DULIEU!V129,4)=$G$8,LEFT(DULIEU!W129,4)=$G$8),DULIEU!O129,"")</f>
        <v/>
      </c>
      <c r="G138" s="930" t="str">
        <f>IF(LEFT(DULIEU!V129,4)=$G$8,DULIEU!W129,IF(LEFT(DULIEU!W129,4)=$G$8,DULIEU!V129,""))</f>
        <v/>
      </c>
      <c r="H138" s="902">
        <f>IF(LEFT(DULIEU!V129,4)=$G$8,DULIEU!X129,0)</f>
        <v>0</v>
      </c>
      <c r="I138" s="902">
        <f>IF(LEFT(DULIEU!W129,4)=$G$8,DULIEU!X129,0)</f>
        <v>0</v>
      </c>
      <c r="J138" s="902">
        <f>IF(SUM(H138:I138)=0,0,$J$14+SUM($H$16:H138)-SUM($I$16:I138))</f>
        <v>0</v>
      </c>
      <c r="K138" s="903"/>
      <c r="L138" s="904" t="str">
        <f t="shared" si="1"/>
        <v/>
      </c>
      <c r="M138" s="893"/>
      <c r="N138" s="717"/>
      <c r="O138" s="356"/>
      <c r="P138" s="356"/>
      <c r="Q138" s="356"/>
      <c r="R138" s="356"/>
      <c r="S138" s="356"/>
      <c r="T138" s="356"/>
      <c r="U138" s="356"/>
      <c r="V138" s="356"/>
      <c r="W138" s="356"/>
      <c r="X138" s="356"/>
      <c r="Y138" s="356"/>
      <c r="Z138" s="356"/>
      <c r="AA138" s="356"/>
      <c r="AB138" s="356"/>
      <c r="AC138" s="356"/>
      <c r="AD138" s="356"/>
      <c r="AE138" s="356"/>
      <c r="AF138" s="356"/>
      <c r="AG138" s="356"/>
      <c r="AH138" s="356"/>
      <c r="AI138" s="356"/>
      <c r="AJ138" s="356"/>
      <c r="AK138" s="356"/>
      <c r="AL138" s="356"/>
      <c r="AM138" s="356"/>
      <c r="AN138" s="356"/>
    </row>
    <row r="139" spans="1:40" hidden="1">
      <c r="A139" s="356"/>
      <c r="B139" s="900" t="str">
        <f>IF(OR(LEFT(DULIEU!V130,4)=$G$8,LEFT(DULIEU!W130,4)=$G$8),DULIEU!D130,"")</f>
        <v/>
      </c>
      <c r="C139" s="900" t="str">
        <f>IF(OR(LEFT(DULIEU!V130,4)=$G$8,LEFT(DULIEU!W130,4)=$G$8),DULIEU!E130,"")</f>
        <v/>
      </c>
      <c r="D139" s="900" t="str">
        <f>IF(LEFT(DULIEU!V130,4)=$G$8,DULIEU!H130,"")</f>
        <v/>
      </c>
      <c r="E139" s="901" t="str">
        <f>IF(LEFT(DULIEU!W130,4)=$G$8,DULIEU!H130,"")</f>
        <v/>
      </c>
      <c r="F139" s="929" t="str">
        <f>IF(OR(LEFT(DULIEU!V130,4)=$G$8,LEFT(DULIEU!W130,4)=$G$8),DULIEU!O130,"")</f>
        <v/>
      </c>
      <c r="G139" s="930" t="str">
        <f>IF(LEFT(DULIEU!V130,4)=$G$8,DULIEU!W130,IF(LEFT(DULIEU!W130,4)=$G$8,DULIEU!V130,""))</f>
        <v/>
      </c>
      <c r="H139" s="902">
        <f>IF(LEFT(DULIEU!V130,4)=$G$8,DULIEU!X130,0)</f>
        <v>0</v>
      </c>
      <c r="I139" s="902">
        <f>IF(LEFT(DULIEU!W130,4)=$G$8,DULIEU!X130,0)</f>
        <v>0</v>
      </c>
      <c r="J139" s="902">
        <f>IF(SUM(H139:I139)=0,0,$J$14+SUM($H$16:H139)-SUM($I$16:I139))</f>
        <v>0</v>
      </c>
      <c r="K139" s="903"/>
      <c r="L139" s="904" t="str">
        <f t="shared" si="1"/>
        <v/>
      </c>
      <c r="M139" s="893"/>
      <c r="N139" s="717"/>
      <c r="O139" s="356"/>
      <c r="P139" s="356"/>
      <c r="Q139" s="356"/>
      <c r="R139" s="356"/>
      <c r="S139" s="356"/>
      <c r="T139" s="356"/>
      <c r="U139" s="356"/>
      <c r="V139" s="356"/>
      <c r="W139" s="356"/>
      <c r="X139" s="356"/>
      <c r="Y139" s="356"/>
      <c r="Z139" s="356"/>
      <c r="AA139" s="356"/>
      <c r="AB139" s="356"/>
      <c r="AC139" s="356"/>
      <c r="AD139" s="356"/>
      <c r="AE139" s="356"/>
      <c r="AF139" s="356"/>
      <c r="AG139" s="356"/>
      <c r="AH139" s="356"/>
      <c r="AI139" s="356"/>
      <c r="AJ139" s="356"/>
      <c r="AK139" s="356"/>
      <c r="AL139" s="356"/>
      <c r="AM139" s="356"/>
      <c r="AN139" s="356"/>
    </row>
    <row r="140" spans="1:40" hidden="1">
      <c r="A140" s="356"/>
      <c r="B140" s="900" t="str">
        <f>IF(OR(LEFT(DULIEU!V131,4)=$G$8,LEFT(DULIEU!W131,4)=$G$8),DULIEU!D131,"")</f>
        <v/>
      </c>
      <c r="C140" s="900" t="str">
        <f>IF(OR(LEFT(DULIEU!V131,4)=$G$8,LEFT(DULIEU!W131,4)=$G$8),DULIEU!E131,"")</f>
        <v/>
      </c>
      <c r="D140" s="900" t="str">
        <f>IF(LEFT(DULIEU!V131,4)=$G$8,DULIEU!H131,"")</f>
        <v/>
      </c>
      <c r="E140" s="901" t="str">
        <f>IF(LEFT(DULIEU!W131,4)=$G$8,DULIEU!H131,"")</f>
        <v/>
      </c>
      <c r="F140" s="929" t="str">
        <f>IF(OR(LEFT(DULIEU!V131,4)=$G$8,LEFT(DULIEU!W131,4)=$G$8),DULIEU!O131,"")</f>
        <v/>
      </c>
      <c r="G140" s="930" t="str">
        <f>IF(LEFT(DULIEU!V131,4)=$G$8,DULIEU!W131,IF(LEFT(DULIEU!W131,4)=$G$8,DULIEU!V131,""))</f>
        <v/>
      </c>
      <c r="H140" s="902">
        <f>IF(LEFT(DULIEU!V131,4)=$G$8,DULIEU!X131,0)</f>
        <v>0</v>
      </c>
      <c r="I140" s="902">
        <f>IF(LEFT(DULIEU!W131,4)=$G$8,DULIEU!X131,0)</f>
        <v>0</v>
      </c>
      <c r="J140" s="902">
        <f>IF(SUM(H140:I140)=0,0,$J$14+SUM($H$16:H140)-SUM($I$16:I140))</f>
        <v>0</v>
      </c>
      <c r="K140" s="903"/>
      <c r="L140" s="904" t="str">
        <f t="shared" si="1"/>
        <v/>
      </c>
      <c r="M140" s="893"/>
      <c r="N140" s="717"/>
      <c r="O140" s="356"/>
      <c r="P140" s="356"/>
      <c r="Q140" s="356"/>
      <c r="R140" s="356"/>
      <c r="S140" s="356"/>
      <c r="T140" s="356"/>
      <c r="U140" s="356"/>
      <c r="V140" s="356"/>
      <c r="W140" s="356"/>
      <c r="X140" s="356"/>
      <c r="Y140" s="356"/>
      <c r="Z140" s="356"/>
      <c r="AA140" s="356"/>
      <c r="AB140" s="356"/>
      <c r="AC140" s="356"/>
      <c r="AD140" s="356"/>
      <c r="AE140" s="356"/>
      <c r="AF140" s="356"/>
      <c r="AG140" s="356"/>
      <c r="AH140" s="356"/>
      <c r="AI140" s="356"/>
      <c r="AJ140" s="356"/>
      <c r="AK140" s="356"/>
      <c r="AL140" s="356"/>
      <c r="AM140" s="356"/>
      <c r="AN140" s="356"/>
    </row>
    <row r="141" spans="1:40" hidden="1">
      <c r="A141" s="356"/>
      <c r="B141" s="900" t="str">
        <f>IF(OR(LEFT(DULIEU!V132,4)=$G$8,LEFT(DULIEU!W132,4)=$G$8),DULIEU!D132,"")</f>
        <v/>
      </c>
      <c r="C141" s="900" t="str">
        <f>IF(OR(LEFT(DULIEU!V132,4)=$G$8,LEFT(DULIEU!W132,4)=$G$8),DULIEU!E132,"")</f>
        <v/>
      </c>
      <c r="D141" s="900" t="str">
        <f>IF(LEFT(DULIEU!V132,4)=$G$8,DULIEU!H132,"")</f>
        <v/>
      </c>
      <c r="E141" s="901" t="str">
        <f>IF(LEFT(DULIEU!W132,4)=$G$8,DULIEU!H132,"")</f>
        <v/>
      </c>
      <c r="F141" s="929" t="str">
        <f>IF(OR(LEFT(DULIEU!V132,4)=$G$8,LEFT(DULIEU!W132,4)=$G$8),DULIEU!O132,"")</f>
        <v/>
      </c>
      <c r="G141" s="930" t="str">
        <f>IF(LEFT(DULIEU!V132,4)=$G$8,DULIEU!W132,IF(LEFT(DULIEU!W132,4)=$G$8,DULIEU!V132,""))</f>
        <v/>
      </c>
      <c r="H141" s="902">
        <f>IF(LEFT(DULIEU!V132,4)=$G$8,DULIEU!X132,0)</f>
        <v>0</v>
      </c>
      <c r="I141" s="902">
        <f>IF(LEFT(DULIEU!W132,4)=$G$8,DULIEU!X132,0)</f>
        <v>0</v>
      </c>
      <c r="J141" s="902">
        <f>IF(SUM(H141:I141)=0,0,$J$14+SUM($H$16:H141)-SUM($I$16:I141))</f>
        <v>0</v>
      </c>
      <c r="K141" s="903"/>
      <c r="L141" s="904" t="str">
        <f t="shared" si="1"/>
        <v/>
      </c>
      <c r="M141" s="893"/>
      <c r="N141" s="717"/>
      <c r="O141" s="356"/>
      <c r="P141" s="356"/>
      <c r="Q141" s="356"/>
      <c r="R141" s="356"/>
      <c r="S141" s="356"/>
      <c r="T141" s="356"/>
      <c r="U141" s="356"/>
      <c r="V141" s="356"/>
      <c r="W141" s="356"/>
      <c r="X141" s="356"/>
      <c r="Y141" s="356"/>
      <c r="Z141" s="356"/>
      <c r="AA141" s="356"/>
      <c r="AB141" s="356"/>
      <c r="AC141" s="356"/>
      <c r="AD141" s="356"/>
      <c r="AE141" s="356"/>
      <c r="AF141" s="356"/>
      <c r="AG141" s="356"/>
      <c r="AH141" s="356"/>
      <c r="AI141" s="356"/>
      <c r="AJ141" s="356"/>
      <c r="AK141" s="356"/>
      <c r="AL141" s="356"/>
      <c r="AM141" s="356"/>
      <c r="AN141" s="356"/>
    </row>
    <row r="142" spans="1:40" hidden="1">
      <c r="A142" s="356"/>
      <c r="B142" s="900" t="str">
        <f>IF(OR(LEFT(DULIEU!V133,4)=$G$8,LEFT(DULIEU!W133,4)=$G$8),DULIEU!D133,"")</f>
        <v/>
      </c>
      <c r="C142" s="900" t="str">
        <f>IF(OR(LEFT(DULIEU!V133,4)=$G$8,LEFT(DULIEU!W133,4)=$G$8),DULIEU!E133,"")</f>
        <v/>
      </c>
      <c r="D142" s="900" t="str">
        <f>IF(LEFT(DULIEU!V133,4)=$G$8,DULIEU!H133,"")</f>
        <v/>
      </c>
      <c r="E142" s="901" t="str">
        <f>IF(LEFT(DULIEU!W133,4)=$G$8,DULIEU!H133,"")</f>
        <v/>
      </c>
      <c r="F142" s="929" t="str">
        <f>IF(OR(LEFT(DULIEU!V133,4)=$G$8,LEFT(DULIEU!W133,4)=$G$8),DULIEU!O133,"")</f>
        <v/>
      </c>
      <c r="G142" s="930" t="str">
        <f>IF(LEFT(DULIEU!V133,4)=$G$8,DULIEU!W133,IF(LEFT(DULIEU!W133,4)=$G$8,DULIEU!V133,""))</f>
        <v/>
      </c>
      <c r="H142" s="902">
        <f>IF(LEFT(DULIEU!V133,4)=$G$8,DULIEU!X133,0)</f>
        <v>0</v>
      </c>
      <c r="I142" s="902">
        <f>IF(LEFT(DULIEU!W133,4)=$G$8,DULIEU!X133,0)</f>
        <v>0</v>
      </c>
      <c r="J142" s="902">
        <f>IF(SUM(H142:I142)=0,0,$J$14+SUM($H$16:H142)-SUM($I$16:I142))</f>
        <v>0</v>
      </c>
      <c r="K142" s="903"/>
      <c r="L142" s="904" t="str">
        <f t="shared" si="1"/>
        <v/>
      </c>
      <c r="M142" s="893"/>
      <c r="N142" s="717"/>
      <c r="O142" s="356"/>
      <c r="P142" s="356"/>
      <c r="Q142" s="356"/>
      <c r="R142" s="356"/>
      <c r="S142" s="356"/>
      <c r="T142" s="356"/>
      <c r="U142" s="356"/>
      <c r="V142" s="356"/>
      <c r="W142" s="356"/>
      <c r="X142" s="356"/>
      <c r="Y142" s="356"/>
      <c r="Z142" s="356"/>
      <c r="AA142" s="356"/>
      <c r="AB142" s="356"/>
      <c r="AC142" s="356"/>
      <c r="AD142" s="356"/>
      <c r="AE142" s="356"/>
      <c r="AF142" s="356"/>
      <c r="AG142" s="356"/>
      <c r="AH142" s="356"/>
      <c r="AI142" s="356"/>
      <c r="AJ142" s="356"/>
      <c r="AK142" s="356"/>
      <c r="AL142" s="356"/>
      <c r="AM142" s="356"/>
      <c r="AN142" s="356"/>
    </row>
    <row r="143" spans="1:40" hidden="1">
      <c r="A143" s="356"/>
      <c r="B143" s="900" t="str">
        <f>IF(OR(LEFT(DULIEU!V134,4)=$G$8,LEFT(DULIEU!W134,4)=$G$8),DULIEU!D134,"")</f>
        <v/>
      </c>
      <c r="C143" s="900" t="str">
        <f>IF(OR(LEFT(DULIEU!V134,4)=$G$8,LEFT(DULIEU!W134,4)=$G$8),DULIEU!E134,"")</f>
        <v/>
      </c>
      <c r="D143" s="900" t="str">
        <f>IF(LEFT(DULIEU!V134,4)=$G$8,DULIEU!H134,"")</f>
        <v/>
      </c>
      <c r="E143" s="901" t="str">
        <f>IF(LEFT(DULIEU!W134,4)=$G$8,DULIEU!H134,"")</f>
        <v/>
      </c>
      <c r="F143" s="929" t="str">
        <f>IF(OR(LEFT(DULIEU!V134,4)=$G$8,LEFT(DULIEU!W134,4)=$G$8),DULIEU!O134,"")</f>
        <v/>
      </c>
      <c r="G143" s="930" t="str">
        <f>IF(LEFT(DULIEU!V134,4)=$G$8,DULIEU!W134,IF(LEFT(DULIEU!W134,4)=$G$8,DULIEU!V134,""))</f>
        <v/>
      </c>
      <c r="H143" s="902">
        <f>IF(LEFT(DULIEU!V134,4)=$G$8,DULIEU!X134,0)</f>
        <v>0</v>
      </c>
      <c r="I143" s="902">
        <f>IF(LEFT(DULIEU!W134,4)=$G$8,DULIEU!X134,0)</f>
        <v>0</v>
      </c>
      <c r="J143" s="902">
        <f>IF(SUM(H143:I143)=0,0,$J$14+SUM($H$16:H143)-SUM($I$16:I143))</f>
        <v>0</v>
      </c>
      <c r="K143" s="903"/>
      <c r="L143" s="904" t="str">
        <f t="shared" si="1"/>
        <v/>
      </c>
      <c r="M143" s="893"/>
      <c r="N143" s="717"/>
      <c r="O143" s="356"/>
      <c r="P143" s="356"/>
      <c r="Q143" s="356"/>
      <c r="R143" s="356"/>
      <c r="S143" s="356"/>
      <c r="T143" s="356"/>
      <c r="U143" s="356"/>
      <c r="V143" s="356"/>
      <c r="W143" s="356"/>
      <c r="X143" s="356"/>
      <c r="Y143" s="356"/>
      <c r="Z143" s="356"/>
      <c r="AA143" s="356"/>
      <c r="AB143" s="356"/>
      <c r="AC143" s="356"/>
      <c r="AD143" s="356"/>
      <c r="AE143" s="356"/>
      <c r="AF143" s="356"/>
      <c r="AG143" s="356"/>
      <c r="AH143" s="356"/>
      <c r="AI143" s="356"/>
      <c r="AJ143" s="356"/>
      <c r="AK143" s="356"/>
      <c r="AL143" s="356"/>
      <c r="AM143" s="356"/>
      <c r="AN143" s="356"/>
    </row>
    <row r="144" spans="1:40" hidden="1">
      <c r="A144" s="356"/>
      <c r="B144" s="900" t="str">
        <f>IF(OR(LEFT(DULIEU!V135,4)=$G$8,LEFT(DULIEU!W135,4)=$G$8),DULIEU!D135,"")</f>
        <v/>
      </c>
      <c r="C144" s="900" t="str">
        <f>IF(OR(LEFT(DULIEU!V135,4)=$G$8,LEFT(DULIEU!W135,4)=$G$8),DULIEU!E135,"")</f>
        <v/>
      </c>
      <c r="D144" s="900" t="str">
        <f>IF(LEFT(DULIEU!V135,4)=$G$8,DULIEU!H135,"")</f>
        <v/>
      </c>
      <c r="E144" s="901" t="str">
        <f>IF(LEFT(DULIEU!W135,4)=$G$8,DULIEU!H135,"")</f>
        <v/>
      </c>
      <c r="F144" s="929" t="str">
        <f>IF(OR(LEFT(DULIEU!V135,4)=$G$8,LEFT(DULIEU!W135,4)=$G$8),DULIEU!O135,"")</f>
        <v/>
      </c>
      <c r="G144" s="930" t="str">
        <f>IF(LEFT(DULIEU!V135,4)=$G$8,DULIEU!W135,IF(LEFT(DULIEU!W135,4)=$G$8,DULIEU!V135,""))</f>
        <v/>
      </c>
      <c r="H144" s="902">
        <f>IF(LEFT(DULIEU!V135,4)=$G$8,DULIEU!X135,0)</f>
        <v>0</v>
      </c>
      <c r="I144" s="902">
        <f>IF(LEFT(DULIEU!W135,4)=$G$8,DULIEU!X135,0)</f>
        <v>0</v>
      </c>
      <c r="J144" s="902">
        <f>IF(SUM(H144:I144)=0,0,$J$14+SUM($H$16:H144)-SUM($I$16:I144))</f>
        <v>0</v>
      </c>
      <c r="K144" s="903"/>
      <c r="L144" s="904" t="str">
        <f t="shared" si="1"/>
        <v/>
      </c>
      <c r="M144" s="893"/>
      <c r="N144" s="717"/>
      <c r="O144" s="356"/>
      <c r="P144" s="356"/>
      <c r="Q144" s="356"/>
      <c r="R144" s="356"/>
      <c r="S144" s="356"/>
      <c r="T144" s="356"/>
      <c r="U144" s="356"/>
      <c r="V144" s="356"/>
      <c r="W144" s="356"/>
      <c r="X144" s="356"/>
      <c r="Y144" s="356"/>
      <c r="Z144" s="356"/>
      <c r="AA144" s="356"/>
      <c r="AB144" s="356"/>
      <c r="AC144" s="356"/>
      <c r="AD144" s="356"/>
      <c r="AE144" s="356"/>
      <c r="AF144" s="356"/>
      <c r="AG144" s="356"/>
      <c r="AH144" s="356"/>
      <c r="AI144" s="356"/>
      <c r="AJ144" s="356"/>
      <c r="AK144" s="356"/>
      <c r="AL144" s="356"/>
      <c r="AM144" s="356"/>
      <c r="AN144" s="356"/>
    </row>
    <row r="145" spans="1:40" hidden="1">
      <c r="A145" s="356"/>
      <c r="B145" s="900" t="str">
        <f>IF(OR(LEFT(DULIEU!V136,4)=$G$8,LEFT(DULIEU!W136,4)=$G$8),DULIEU!D136,"")</f>
        <v/>
      </c>
      <c r="C145" s="900" t="str">
        <f>IF(OR(LEFT(DULIEU!V136,4)=$G$8,LEFT(DULIEU!W136,4)=$G$8),DULIEU!E136,"")</f>
        <v/>
      </c>
      <c r="D145" s="900" t="str">
        <f>IF(LEFT(DULIEU!V136,4)=$G$8,DULIEU!H136,"")</f>
        <v/>
      </c>
      <c r="E145" s="901" t="str">
        <f>IF(LEFT(DULIEU!W136,4)=$G$8,DULIEU!H136,"")</f>
        <v/>
      </c>
      <c r="F145" s="929" t="str">
        <f>IF(OR(LEFT(DULIEU!V136,4)=$G$8,LEFT(DULIEU!W136,4)=$G$8),DULIEU!O136,"")</f>
        <v/>
      </c>
      <c r="G145" s="930" t="str">
        <f>IF(LEFT(DULIEU!V136,4)=$G$8,DULIEU!W136,IF(LEFT(DULIEU!W136,4)=$G$8,DULIEU!V136,""))</f>
        <v/>
      </c>
      <c r="H145" s="902">
        <f>IF(LEFT(DULIEU!V136,4)=$G$8,DULIEU!X136,0)</f>
        <v>0</v>
      </c>
      <c r="I145" s="902">
        <f>IF(LEFT(DULIEU!W136,4)=$G$8,DULIEU!X136,0)</f>
        <v>0</v>
      </c>
      <c r="J145" s="902">
        <f>IF(SUM(H145:I145)=0,0,$J$14+SUM($H$16:H145)-SUM($I$16:I145))</f>
        <v>0</v>
      </c>
      <c r="K145" s="903"/>
      <c r="L145" s="904" t="str">
        <f t="shared" ref="L145:L208" si="2">IF(B145&lt;&gt;"","x","")</f>
        <v/>
      </c>
      <c r="M145" s="893"/>
      <c r="N145" s="717"/>
      <c r="O145" s="356"/>
      <c r="P145" s="356"/>
      <c r="Q145" s="356"/>
      <c r="R145" s="356"/>
      <c r="S145" s="356"/>
      <c r="T145" s="356"/>
      <c r="U145" s="356"/>
      <c r="V145" s="356"/>
      <c r="W145" s="356"/>
      <c r="X145" s="356"/>
      <c r="Y145" s="356"/>
      <c r="Z145" s="356"/>
      <c r="AA145" s="356"/>
      <c r="AB145" s="356"/>
      <c r="AC145" s="356"/>
      <c r="AD145" s="356"/>
      <c r="AE145" s="356"/>
      <c r="AF145" s="356"/>
      <c r="AG145" s="356"/>
      <c r="AH145" s="356"/>
      <c r="AI145" s="356"/>
      <c r="AJ145" s="356"/>
      <c r="AK145" s="356"/>
      <c r="AL145" s="356"/>
      <c r="AM145" s="356"/>
      <c r="AN145" s="356"/>
    </row>
    <row r="146" spans="1:40" hidden="1">
      <c r="A146" s="356"/>
      <c r="B146" s="900" t="str">
        <f>IF(OR(LEFT(DULIEU!V137,4)=$G$8,LEFT(DULIEU!W137,4)=$G$8),DULIEU!D137,"")</f>
        <v/>
      </c>
      <c r="C146" s="900" t="str">
        <f>IF(OR(LEFT(DULIEU!V137,4)=$G$8,LEFT(DULIEU!W137,4)=$G$8),DULIEU!E137,"")</f>
        <v/>
      </c>
      <c r="D146" s="900" t="str">
        <f>IF(LEFT(DULIEU!V137,4)=$G$8,DULIEU!H137,"")</f>
        <v/>
      </c>
      <c r="E146" s="901" t="str">
        <f>IF(LEFT(DULIEU!W137,4)=$G$8,DULIEU!H137,"")</f>
        <v/>
      </c>
      <c r="F146" s="929" t="str">
        <f>IF(OR(LEFT(DULIEU!V137,4)=$G$8,LEFT(DULIEU!W137,4)=$G$8),DULIEU!O137,"")</f>
        <v/>
      </c>
      <c r="G146" s="930" t="str">
        <f>IF(LEFT(DULIEU!V137,4)=$G$8,DULIEU!W137,IF(LEFT(DULIEU!W137,4)=$G$8,DULIEU!V137,""))</f>
        <v/>
      </c>
      <c r="H146" s="902">
        <f>IF(LEFT(DULIEU!V137,4)=$G$8,DULIEU!X137,0)</f>
        <v>0</v>
      </c>
      <c r="I146" s="902">
        <f>IF(LEFT(DULIEU!W137,4)=$G$8,DULIEU!X137,0)</f>
        <v>0</v>
      </c>
      <c r="J146" s="902">
        <f>IF(SUM(H146:I146)=0,0,$J$14+SUM($H$16:H146)-SUM($I$16:I146))</f>
        <v>0</v>
      </c>
      <c r="K146" s="903"/>
      <c r="L146" s="904" t="str">
        <f t="shared" si="2"/>
        <v/>
      </c>
      <c r="M146" s="893"/>
      <c r="N146" s="717"/>
      <c r="O146" s="356"/>
      <c r="P146" s="356"/>
      <c r="Q146" s="356"/>
      <c r="R146" s="356"/>
      <c r="S146" s="356"/>
      <c r="T146" s="356"/>
      <c r="U146" s="356"/>
      <c r="V146" s="356"/>
      <c r="W146" s="356"/>
      <c r="X146" s="356"/>
      <c r="Y146" s="356"/>
      <c r="Z146" s="356"/>
      <c r="AA146" s="356"/>
      <c r="AB146" s="356"/>
      <c r="AC146" s="356"/>
      <c r="AD146" s="356"/>
      <c r="AE146" s="356"/>
      <c r="AF146" s="356"/>
      <c r="AG146" s="356"/>
      <c r="AH146" s="356"/>
      <c r="AI146" s="356"/>
      <c r="AJ146" s="356"/>
      <c r="AK146" s="356"/>
      <c r="AL146" s="356"/>
      <c r="AM146" s="356"/>
      <c r="AN146" s="356"/>
    </row>
    <row r="147" spans="1:40" hidden="1">
      <c r="A147" s="356"/>
      <c r="B147" s="900" t="str">
        <f>IF(OR(LEFT(DULIEU!V138,4)=$G$8,LEFT(DULIEU!W138,4)=$G$8),DULIEU!D138,"")</f>
        <v/>
      </c>
      <c r="C147" s="900" t="str">
        <f>IF(OR(LEFT(DULIEU!V138,4)=$G$8,LEFT(DULIEU!W138,4)=$G$8),DULIEU!E138,"")</f>
        <v/>
      </c>
      <c r="D147" s="900" t="str">
        <f>IF(LEFT(DULIEU!V138,4)=$G$8,DULIEU!H138,"")</f>
        <v/>
      </c>
      <c r="E147" s="901" t="str">
        <f>IF(LEFT(DULIEU!W138,4)=$G$8,DULIEU!H138,"")</f>
        <v/>
      </c>
      <c r="F147" s="929" t="str">
        <f>IF(OR(LEFT(DULIEU!V138,4)=$G$8,LEFT(DULIEU!W138,4)=$G$8),DULIEU!O138,"")</f>
        <v/>
      </c>
      <c r="G147" s="930" t="str">
        <f>IF(LEFT(DULIEU!V138,4)=$G$8,DULIEU!W138,IF(LEFT(DULIEU!W138,4)=$G$8,DULIEU!V138,""))</f>
        <v/>
      </c>
      <c r="H147" s="902">
        <f>IF(LEFT(DULIEU!V138,4)=$G$8,DULIEU!X138,0)</f>
        <v>0</v>
      </c>
      <c r="I147" s="902">
        <f>IF(LEFT(DULIEU!W138,4)=$G$8,DULIEU!X138,0)</f>
        <v>0</v>
      </c>
      <c r="J147" s="902">
        <f>IF(SUM(H147:I147)=0,0,$J$14+SUM($H$16:H147)-SUM($I$16:I147))</f>
        <v>0</v>
      </c>
      <c r="K147" s="903"/>
      <c r="L147" s="904" t="str">
        <f t="shared" si="2"/>
        <v/>
      </c>
      <c r="M147" s="893"/>
      <c r="N147" s="717"/>
      <c r="O147" s="356"/>
      <c r="P147" s="356"/>
      <c r="Q147" s="356"/>
      <c r="R147" s="356"/>
      <c r="S147" s="356"/>
      <c r="T147" s="356"/>
      <c r="U147" s="356"/>
      <c r="V147" s="356"/>
      <c r="W147" s="356"/>
      <c r="X147" s="356"/>
      <c r="Y147" s="356"/>
      <c r="Z147" s="356"/>
      <c r="AA147" s="356"/>
      <c r="AB147" s="356"/>
      <c r="AC147" s="356"/>
      <c r="AD147" s="356"/>
      <c r="AE147" s="356"/>
      <c r="AF147" s="356"/>
      <c r="AG147" s="356"/>
      <c r="AH147" s="356"/>
      <c r="AI147" s="356"/>
      <c r="AJ147" s="356"/>
      <c r="AK147" s="356"/>
      <c r="AL147" s="356"/>
      <c r="AM147" s="356"/>
      <c r="AN147" s="356"/>
    </row>
    <row r="148" spans="1:40" hidden="1">
      <c r="A148" s="356"/>
      <c r="B148" s="900" t="str">
        <f>IF(OR(LEFT(DULIEU!V139,4)=$G$8,LEFT(DULIEU!W139,4)=$G$8),DULIEU!D139,"")</f>
        <v/>
      </c>
      <c r="C148" s="900" t="str">
        <f>IF(OR(LEFT(DULIEU!V139,4)=$G$8,LEFT(DULIEU!W139,4)=$G$8),DULIEU!E139,"")</f>
        <v/>
      </c>
      <c r="D148" s="900" t="str">
        <f>IF(LEFT(DULIEU!V139,4)=$G$8,DULIEU!H139,"")</f>
        <v/>
      </c>
      <c r="E148" s="901" t="str">
        <f>IF(LEFT(DULIEU!W139,4)=$G$8,DULIEU!H139,"")</f>
        <v/>
      </c>
      <c r="F148" s="929" t="str">
        <f>IF(OR(LEFT(DULIEU!V139,4)=$G$8,LEFT(DULIEU!W139,4)=$G$8),DULIEU!O139,"")</f>
        <v/>
      </c>
      <c r="G148" s="930" t="str">
        <f>IF(LEFT(DULIEU!V139,4)=$G$8,DULIEU!W139,IF(LEFT(DULIEU!W139,4)=$G$8,DULIEU!V139,""))</f>
        <v/>
      </c>
      <c r="H148" s="902">
        <f>IF(LEFT(DULIEU!V139,4)=$G$8,DULIEU!X139,0)</f>
        <v>0</v>
      </c>
      <c r="I148" s="902">
        <f>IF(LEFT(DULIEU!W139,4)=$G$8,DULIEU!X139,0)</f>
        <v>0</v>
      </c>
      <c r="J148" s="902">
        <f>IF(SUM(H148:I148)=0,0,$J$14+SUM($H$16:H148)-SUM($I$16:I148))</f>
        <v>0</v>
      </c>
      <c r="K148" s="903"/>
      <c r="L148" s="904" t="str">
        <f t="shared" si="2"/>
        <v/>
      </c>
      <c r="M148" s="893"/>
      <c r="N148" s="717"/>
      <c r="O148" s="356"/>
      <c r="P148" s="356"/>
      <c r="Q148" s="356"/>
      <c r="R148" s="356"/>
      <c r="S148" s="356"/>
      <c r="T148" s="356"/>
      <c r="U148" s="356"/>
      <c r="V148" s="356"/>
      <c r="W148" s="356"/>
      <c r="X148" s="356"/>
      <c r="Y148" s="356"/>
      <c r="Z148" s="356"/>
      <c r="AA148" s="356"/>
      <c r="AB148" s="356"/>
      <c r="AC148" s="356"/>
      <c r="AD148" s="356"/>
      <c r="AE148" s="356"/>
      <c r="AF148" s="356"/>
      <c r="AG148" s="356"/>
      <c r="AH148" s="356"/>
      <c r="AI148" s="356"/>
      <c r="AJ148" s="356"/>
      <c r="AK148" s="356"/>
      <c r="AL148" s="356"/>
      <c r="AM148" s="356"/>
      <c r="AN148" s="356"/>
    </row>
    <row r="149" spans="1:40" hidden="1">
      <c r="A149" s="356"/>
      <c r="B149" s="900" t="str">
        <f>IF(OR(LEFT(DULIEU!V140,4)=$G$8,LEFT(DULIEU!W140,4)=$G$8),DULIEU!D140,"")</f>
        <v/>
      </c>
      <c r="C149" s="900" t="str">
        <f>IF(OR(LEFT(DULIEU!V140,4)=$G$8,LEFT(DULIEU!W140,4)=$G$8),DULIEU!E140,"")</f>
        <v/>
      </c>
      <c r="D149" s="900" t="str">
        <f>IF(LEFT(DULIEU!V140,4)=$G$8,DULIEU!H140,"")</f>
        <v/>
      </c>
      <c r="E149" s="901" t="str">
        <f>IF(LEFT(DULIEU!W140,4)=$G$8,DULIEU!H140,"")</f>
        <v/>
      </c>
      <c r="F149" s="929" t="str">
        <f>IF(OR(LEFT(DULIEU!V140,4)=$G$8,LEFT(DULIEU!W140,4)=$G$8),DULIEU!O140,"")</f>
        <v/>
      </c>
      <c r="G149" s="930" t="str">
        <f>IF(LEFT(DULIEU!V140,4)=$G$8,DULIEU!W140,IF(LEFT(DULIEU!W140,4)=$G$8,DULIEU!V140,""))</f>
        <v/>
      </c>
      <c r="H149" s="902">
        <f>IF(LEFT(DULIEU!V140,4)=$G$8,DULIEU!X140,0)</f>
        <v>0</v>
      </c>
      <c r="I149" s="902">
        <f>IF(LEFT(DULIEU!W140,4)=$G$8,DULIEU!X140,0)</f>
        <v>0</v>
      </c>
      <c r="J149" s="902">
        <f>IF(SUM(H149:I149)=0,0,$J$14+SUM($H$16:H149)-SUM($I$16:I149))</f>
        <v>0</v>
      </c>
      <c r="K149" s="903"/>
      <c r="L149" s="904" t="str">
        <f t="shared" si="2"/>
        <v/>
      </c>
      <c r="M149" s="893"/>
      <c r="N149" s="717"/>
      <c r="O149" s="356"/>
      <c r="P149" s="356"/>
      <c r="Q149" s="356"/>
      <c r="R149" s="356"/>
      <c r="S149" s="356"/>
      <c r="T149" s="356"/>
      <c r="U149" s="356"/>
      <c r="V149" s="356"/>
      <c r="W149" s="356"/>
      <c r="X149" s="356"/>
      <c r="Y149" s="356"/>
      <c r="Z149" s="356"/>
      <c r="AA149" s="356"/>
      <c r="AB149" s="356"/>
      <c r="AC149" s="356"/>
      <c r="AD149" s="356"/>
      <c r="AE149" s="356"/>
      <c r="AF149" s="356"/>
      <c r="AG149" s="356"/>
      <c r="AH149" s="356"/>
      <c r="AI149" s="356"/>
      <c r="AJ149" s="356"/>
      <c r="AK149" s="356"/>
      <c r="AL149" s="356"/>
      <c r="AM149" s="356"/>
      <c r="AN149" s="356"/>
    </row>
    <row r="150" spans="1:40" hidden="1">
      <c r="A150" s="356"/>
      <c r="B150" s="900" t="str">
        <f>IF(OR(LEFT(DULIEU!V141,4)=$G$8,LEFT(DULIEU!W141,4)=$G$8),DULIEU!D141,"")</f>
        <v/>
      </c>
      <c r="C150" s="900" t="str">
        <f>IF(OR(LEFT(DULIEU!V141,4)=$G$8,LEFT(DULIEU!W141,4)=$G$8),DULIEU!E141,"")</f>
        <v/>
      </c>
      <c r="D150" s="900" t="str">
        <f>IF(LEFT(DULIEU!V141,4)=$G$8,DULIEU!H141,"")</f>
        <v/>
      </c>
      <c r="E150" s="901" t="str">
        <f>IF(LEFT(DULIEU!W141,4)=$G$8,DULIEU!H141,"")</f>
        <v/>
      </c>
      <c r="F150" s="929" t="str">
        <f>IF(OR(LEFT(DULIEU!V141,4)=$G$8,LEFT(DULIEU!W141,4)=$G$8),DULIEU!O141,"")</f>
        <v/>
      </c>
      <c r="G150" s="930" t="str">
        <f>IF(LEFT(DULIEU!V141,4)=$G$8,DULIEU!W141,IF(LEFT(DULIEU!W141,4)=$G$8,DULIEU!V141,""))</f>
        <v/>
      </c>
      <c r="H150" s="902">
        <f>IF(LEFT(DULIEU!V141,4)=$G$8,DULIEU!X141,0)</f>
        <v>0</v>
      </c>
      <c r="I150" s="902">
        <f>IF(LEFT(DULIEU!W141,4)=$G$8,DULIEU!X141,0)</f>
        <v>0</v>
      </c>
      <c r="J150" s="902">
        <f>IF(SUM(H150:I150)=0,0,$J$14+SUM($H$16:H150)-SUM($I$16:I150))</f>
        <v>0</v>
      </c>
      <c r="K150" s="903"/>
      <c r="L150" s="904" t="str">
        <f t="shared" si="2"/>
        <v/>
      </c>
      <c r="M150" s="893"/>
      <c r="N150" s="717"/>
      <c r="O150" s="356"/>
      <c r="P150" s="356"/>
      <c r="Q150" s="356"/>
      <c r="R150" s="356"/>
      <c r="S150" s="356"/>
      <c r="T150" s="356"/>
      <c r="U150" s="356"/>
      <c r="V150" s="356"/>
      <c r="W150" s="356"/>
      <c r="X150" s="356"/>
      <c r="Y150" s="356"/>
      <c r="Z150" s="356"/>
      <c r="AA150" s="356"/>
      <c r="AB150" s="356"/>
      <c r="AC150" s="356"/>
      <c r="AD150" s="356"/>
      <c r="AE150" s="356"/>
      <c r="AF150" s="356"/>
      <c r="AG150" s="356"/>
      <c r="AH150" s="356"/>
      <c r="AI150" s="356"/>
      <c r="AJ150" s="356"/>
      <c r="AK150" s="356"/>
      <c r="AL150" s="356"/>
      <c r="AM150" s="356"/>
      <c r="AN150" s="356"/>
    </row>
    <row r="151" spans="1:40" hidden="1">
      <c r="A151" s="356"/>
      <c r="B151" s="900" t="str">
        <f>IF(OR(LEFT(DULIEU!V142,4)=$G$8,LEFT(DULIEU!W142,4)=$G$8),DULIEU!D142,"")</f>
        <v/>
      </c>
      <c r="C151" s="900" t="str">
        <f>IF(OR(LEFT(DULIEU!V142,4)=$G$8,LEFT(DULIEU!W142,4)=$G$8),DULIEU!E142,"")</f>
        <v/>
      </c>
      <c r="D151" s="900" t="str">
        <f>IF(LEFT(DULIEU!V142,4)=$G$8,DULIEU!H142,"")</f>
        <v/>
      </c>
      <c r="E151" s="901" t="str">
        <f>IF(LEFT(DULIEU!W142,4)=$G$8,DULIEU!H142,"")</f>
        <v/>
      </c>
      <c r="F151" s="929" t="str">
        <f>IF(OR(LEFT(DULIEU!V142,4)=$G$8,LEFT(DULIEU!W142,4)=$G$8),DULIEU!O142,"")</f>
        <v/>
      </c>
      <c r="G151" s="930" t="str">
        <f>IF(LEFT(DULIEU!V142,4)=$G$8,DULIEU!W142,IF(LEFT(DULIEU!W142,4)=$G$8,DULIEU!V142,""))</f>
        <v/>
      </c>
      <c r="H151" s="902">
        <f>IF(LEFT(DULIEU!V142,4)=$G$8,DULIEU!X142,0)</f>
        <v>0</v>
      </c>
      <c r="I151" s="902">
        <f>IF(LEFT(DULIEU!W142,4)=$G$8,DULIEU!X142,0)</f>
        <v>0</v>
      </c>
      <c r="J151" s="902">
        <f>IF(SUM(H151:I151)=0,0,$J$14+SUM($H$16:H151)-SUM($I$16:I151))</f>
        <v>0</v>
      </c>
      <c r="K151" s="903"/>
      <c r="L151" s="904" t="str">
        <f t="shared" si="2"/>
        <v/>
      </c>
      <c r="M151" s="893"/>
      <c r="N151" s="717"/>
      <c r="O151" s="356"/>
      <c r="P151" s="356"/>
      <c r="Q151" s="356"/>
      <c r="R151" s="356"/>
      <c r="S151" s="356"/>
      <c r="T151" s="356"/>
      <c r="U151" s="356"/>
      <c r="V151" s="356"/>
      <c r="W151" s="356"/>
      <c r="X151" s="356"/>
      <c r="Y151" s="356"/>
      <c r="Z151" s="356"/>
      <c r="AA151" s="356"/>
      <c r="AB151" s="356"/>
      <c r="AC151" s="356"/>
      <c r="AD151" s="356"/>
      <c r="AE151" s="356"/>
      <c r="AF151" s="356"/>
      <c r="AG151" s="356"/>
      <c r="AH151" s="356"/>
      <c r="AI151" s="356"/>
      <c r="AJ151" s="356"/>
      <c r="AK151" s="356"/>
      <c r="AL151" s="356"/>
      <c r="AM151" s="356"/>
      <c r="AN151" s="356"/>
    </row>
    <row r="152" spans="1:40" hidden="1">
      <c r="A152" s="356"/>
      <c r="B152" s="900" t="str">
        <f>IF(OR(LEFT(DULIEU!V143,4)=$G$8,LEFT(DULIEU!W143,4)=$G$8),DULIEU!D143,"")</f>
        <v/>
      </c>
      <c r="C152" s="900" t="str">
        <f>IF(OR(LEFT(DULIEU!V143,4)=$G$8,LEFT(DULIEU!W143,4)=$G$8),DULIEU!E143,"")</f>
        <v/>
      </c>
      <c r="D152" s="900" t="str">
        <f>IF(LEFT(DULIEU!V143,4)=$G$8,DULIEU!H143,"")</f>
        <v/>
      </c>
      <c r="E152" s="901" t="str">
        <f>IF(LEFT(DULIEU!W143,4)=$G$8,DULIEU!H143,"")</f>
        <v/>
      </c>
      <c r="F152" s="929" t="str">
        <f>IF(OR(LEFT(DULIEU!V143,4)=$G$8,LEFT(DULIEU!W143,4)=$G$8),DULIEU!O143,"")</f>
        <v/>
      </c>
      <c r="G152" s="930" t="str">
        <f>IF(LEFT(DULIEU!V143,4)=$G$8,DULIEU!W143,IF(LEFT(DULIEU!W143,4)=$G$8,DULIEU!V143,""))</f>
        <v/>
      </c>
      <c r="H152" s="902">
        <f>IF(LEFT(DULIEU!V143,4)=$G$8,DULIEU!X143,0)</f>
        <v>0</v>
      </c>
      <c r="I152" s="902">
        <f>IF(LEFT(DULIEU!W143,4)=$G$8,DULIEU!X143,0)</f>
        <v>0</v>
      </c>
      <c r="J152" s="902">
        <f>IF(SUM(H152:I152)=0,0,$J$14+SUM($H$16:H152)-SUM($I$16:I152))</f>
        <v>0</v>
      </c>
      <c r="K152" s="903"/>
      <c r="L152" s="904" t="str">
        <f t="shared" si="2"/>
        <v/>
      </c>
      <c r="M152" s="893"/>
      <c r="N152" s="717"/>
      <c r="O152" s="356"/>
      <c r="P152" s="356"/>
      <c r="Q152" s="356"/>
      <c r="R152" s="356"/>
      <c r="S152" s="356"/>
      <c r="T152" s="356"/>
      <c r="U152" s="356"/>
      <c r="V152" s="356"/>
      <c r="W152" s="356"/>
      <c r="X152" s="356"/>
      <c r="Y152" s="356"/>
      <c r="Z152" s="356"/>
      <c r="AA152" s="356"/>
      <c r="AB152" s="356"/>
      <c r="AC152" s="356"/>
      <c r="AD152" s="356"/>
      <c r="AE152" s="356"/>
      <c r="AF152" s="356"/>
      <c r="AG152" s="356"/>
      <c r="AH152" s="356"/>
      <c r="AI152" s="356"/>
      <c r="AJ152" s="356"/>
      <c r="AK152" s="356"/>
      <c r="AL152" s="356"/>
      <c r="AM152" s="356"/>
      <c r="AN152" s="356"/>
    </row>
    <row r="153" spans="1:40" hidden="1">
      <c r="A153" s="356"/>
      <c r="B153" s="900" t="str">
        <f>IF(OR(LEFT(DULIEU!V144,4)=$G$8,LEFT(DULIEU!W144,4)=$G$8),DULIEU!D144,"")</f>
        <v/>
      </c>
      <c r="C153" s="900" t="str">
        <f>IF(OR(LEFT(DULIEU!V144,4)=$G$8,LEFT(DULIEU!W144,4)=$G$8),DULIEU!E144,"")</f>
        <v/>
      </c>
      <c r="D153" s="900" t="str">
        <f>IF(LEFT(DULIEU!V144,4)=$G$8,DULIEU!H144,"")</f>
        <v/>
      </c>
      <c r="E153" s="901" t="str">
        <f>IF(LEFT(DULIEU!W144,4)=$G$8,DULIEU!H144,"")</f>
        <v/>
      </c>
      <c r="F153" s="929" t="str">
        <f>IF(OR(LEFT(DULIEU!V144,4)=$G$8,LEFT(DULIEU!W144,4)=$G$8),DULIEU!O144,"")</f>
        <v/>
      </c>
      <c r="G153" s="930" t="str">
        <f>IF(LEFT(DULIEU!V144,4)=$G$8,DULIEU!W144,IF(LEFT(DULIEU!W144,4)=$G$8,DULIEU!V144,""))</f>
        <v/>
      </c>
      <c r="H153" s="902">
        <f>IF(LEFT(DULIEU!V144,4)=$G$8,DULIEU!X144,0)</f>
        <v>0</v>
      </c>
      <c r="I153" s="902">
        <f>IF(LEFT(DULIEU!W144,4)=$G$8,DULIEU!X144,0)</f>
        <v>0</v>
      </c>
      <c r="J153" s="902">
        <f>IF(SUM(H153:I153)=0,0,$J$14+SUM($H$16:H153)-SUM($I$16:I153))</f>
        <v>0</v>
      </c>
      <c r="K153" s="903"/>
      <c r="L153" s="904" t="str">
        <f t="shared" si="2"/>
        <v/>
      </c>
      <c r="M153" s="893"/>
      <c r="N153" s="717"/>
      <c r="O153" s="356"/>
      <c r="P153" s="356"/>
      <c r="Q153" s="356"/>
      <c r="R153" s="356"/>
      <c r="S153" s="356"/>
      <c r="T153" s="356"/>
      <c r="U153" s="356"/>
      <c r="V153" s="356"/>
      <c r="W153" s="356"/>
      <c r="X153" s="356"/>
      <c r="Y153" s="356"/>
      <c r="Z153" s="356"/>
      <c r="AA153" s="356"/>
      <c r="AB153" s="356"/>
      <c r="AC153" s="356"/>
      <c r="AD153" s="356"/>
      <c r="AE153" s="356"/>
      <c r="AF153" s="356"/>
      <c r="AG153" s="356"/>
      <c r="AH153" s="356"/>
      <c r="AI153" s="356"/>
      <c r="AJ153" s="356"/>
      <c r="AK153" s="356"/>
      <c r="AL153" s="356"/>
      <c r="AM153" s="356"/>
      <c r="AN153" s="356"/>
    </row>
    <row r="154" spans="1:40" hidden="1">
      <c r="A154" s="356"/>
      <c r="B154" s="900" t="str">
        <f>IF(OR(LEFT(DULIEU!V145,4)=$G$8,LEFT(DULIEU!W145,4)=$G$8),DULIEU!D145,"")</f>
        <v/>
      </c>
      <c r="C154" s="900" t="str">
        <f>IF(OR(LEFT(DULIEU!V145,4)=$G$8,LEFT(DULIEU!W145,4)=$G$8),DULIEU!E145,"")</f>
        <v/>
      </c>
      <c r="D154" s="900" t="str">
        <f>IF(LEFT(DULIEU!V145,4)=$G$8,DULIEU!H145,"")</f>
        <v/>
      </c>
      <c r="E154" s="901" t="str">
        <f>IF(LEFT(DULIEU!W145,4)=$G$8,DULIEU!H145,"")</f>
        <v/>
      </c>
      <c r="F154" s="929" t="str">
        <f>IF(OR(LEFT(DULIEU!V145,4)=$G$8,LEFT(DULIEU!W145,4)=$G$8),DULIEU!O145,"")</f>
        <v/>
      </c>
      <c r="G154" s="930" t="str">
        <f>IF(LEFT(DULIEU!V145,4)=$G$8,DULIEU!W145,IF(LEFT(DULIEU!W145,4)=$G$8,DULIEU!V145,""))</f>
        <v/>
      </c>
      <c r="H154" s="902">
        <f>IF(LEFT(DULIEU!V145,4)=$G$8,DULIEU!X145,0)</f>
        <v>0</v>
      </c>
      <c r="I154" s="902">
        <f>IF(LEFT(DULIEU!W145,4)=$G$8,DULIEU!X145,0)</f>
        <v>0</v>
      </c>
      <c r="J154" s="902">
        <f>IF(SUM(H154:I154)=0,0,$J$14+SUM($H$16:H154)-SUM($I$16:I154))</f>
        <v>0</v>
      </c>
      <c r="K154" s="903"/>
      <c r="L154" s="904" t="str">
        <f t="shared" si="2"/>
        <v/>
      </c>
      <c r="M154" s="893"/>
      <c r="N154" s="717"/>
      <c r="O154" s="356"/>
      <c r="P154" s="356"/>
      <c r="Q154" s="356"/>
      <c r="R154" s="356"/>
      <c r="S154" s="356"/>
      <c r="T154" s="356"/>
      <c r="U154" s="356"/>
      <c r="V154" s="356"/>
      <c r="W154" s="356"/>
      <c r="X154" s="356"/>
      <c r="Y154" s="356"/>
      <c r="Z154" s="356"/>
      <c r="AA154" s="356"/>
      <c r="AB154" s="356"/>
      <c r="AC154" s="356"/>
      <c r="AD154" s="356"/>
      <c r="AE154" s="356"/>
      <c r="AF154" s="356"/>
      <c r="AG154" s="356"/>
      <c r="AH154" s="356"/>
      <c r="AI154" s="356"/>
      <c r="AJ154" s="356"/>
      <c r="AK154" s="356"/>
      <c r="AL154" s="356"/>
      <c r="AM154" s="356"/>
      <c r="AN154" s="356"/>
    </row>
    <row r="155" spans="1:40" hidden="1">
      <c r="A155" s="356"/>
      <c r="B155" s="900" t="str">
        <f>IF(OR(LEFT(DULIEU!V146,4)=$G$8,LEFT(DULIEU!W146,4)=$G$8),DULIEU!D146,"")</f>
        <v/>
      </c>
      <c r="C155" s="900" t="str">
        <f>IF(OR(LEFT(DULIEU!V146,4)=$G$8,LEFT(DULIEU!W146,4)=$G$8),DULIEU!E146,"")</f>
        <v/>
      </c>
      <c r="D155" s="900" t="str">
        <f>IF(LEFT(DULIEU!V146,4)=$G$8,DULIEU!H146,"")</f>
        <v/>
      </c>
      <c r="E155" s="901" t="str">
        <f>IF(LEFT(DULIEU!W146,4)=$G$8,DULIEU!H146,"")</f>
        <v/>
      </c>
      <c r="F155" s="929" t="str">
        <f>IF(OR(LEFT(DULIEU!V146,4)=$G$8,LEFT(DULIEU!W146,4)=$G$8),DULIEU!O146,"")</f>
        <v/>
      </c>
      <c r="G155" s="930" t="str">
        <f>IF(LEFT(DULIEU!V146,4)=$G$8,DULIEU!W146,IF(LEFT(DULIEU!W146,4)=$G$8,DULIEU!V146,""))</f>
        <v/>
      </c>
      <c r="H155" s="902">
        <f>IF(LEFT(DULIEU!V146,4)=$G$8,DULIEU!X146,0)</f>
        <v>0</v>
      </c>
      <c r="I155" s="902">
        <f>IF(LEFT(DULIEU!W146,4)=$G$8,DULIEU!X146,0)</f>
        <v>0</v>
      </c>
      <c r="J155" s="902">
        <f>IF(SUM(H155:I155)=0,0,$J$14+SUM($H$16:H155)-SUM($I$16:I155))</f>
        <v>0</v>
      </c>
      <c r="K155" s="903"/>
      <c r="L155" s="904" t="str">
        <f t="shared" si="2"/>
        <v/>
      </c>
      <c r="M155" s="893"/>
      <c r="N155" s="717"/>
      <c r="O155" s="356"/>
      <c r="P155" s="356"/>
      <c r="Q155" s="356"/>
      <c r="R155" s="356"/>
      <c r="S155" s="356"/>
      <c r="T155" s="356"/>
      <c r="U155" s="356"/>
      <c r="V155" s="356"/>
      <c r="W155" s="356"/>
      <c r="X155" s="356"/>
      <c r="Y155" s="356"/>
      <c r="Z155" s="356"/>
      <c r="AA155" s="356"/>
      <c r="AB155" s="356"/>
      <c r="AC155" s="356"/>
      <c r="AD155" s="356"/>
      <c r="AE155" s="356"/>
      <c r="AF155" s="356"/>
      <c r="AG155" s="356"/>
      <c r="AH155" s="356"/>
      <c r="AI155" s="356"/>
      <c r="AJ155" s="356"/>
      <c r="AK155" s="356"/>
      <c r="AL155" s="356"/>
      <c r="AM155" s="356"/>
      <c r="AN155" s="356"/>
    </row>
    <row r="156" spans="1:40" hidden="1">
      <c r="A156" s="356"/>
      <c r="B156" s="900" t="str">
        <f>IF(OR(LEFT(DULIEU!V147,4)=$G$8,LEFT(DULIEU!W147,4)=$G$8),DULIEU!D147,"")</f>
        <v/>
      </c>
      <c r="C156" s="900" t="str">
        <f>IF(OR(LEFT(DULIEU!V147,4)=$G$8,LEFT(DULIEU!W147,4)=$G$8),DULIEU!E147,"")</f>
        <v/>
      </c>
      <c r="D156" s="900" t="str">
        <f>IF(LEFT(DULIEU!V147,4)=$G$8,DULIEU!H147,"")</f>
        <v/>
      </c>
      <c r="E156" s="901" t="str">
        <f>IF(LEFT(DULIEU!W147,4)=$G$8,DULIEU!H147,"")</f>
        <v/>
      </c>
      <c r="F156" s="929" t="str">
        <f>IF(OR(LEFT(DULIEU!V147,4)=$G$8,LEFT(DULIEU!W147,4)=$G$8),DULIEU!O147,"")</f>
        <v/>
      </c>
      <c r="G156" s="930" t="str">
        <f>IF(LEFT(DULIEU!V147,4)=$G$8,DULIEU!W147,IF(LEFT(DULIEU!W147,4)=$G$8,DULIEU!V147,""))</f>
        <v/>
      </c>
      <c r="H156" s="902">
        <f>IF(LEFT(DULIEU!V147,4)=$G$8,DULIEU!X147,0)</f>
        <v>0</v>
      </c>
      <c r="I156" s="902">
        <f>IF(LEFT(DULIEU!W147,4)=$G$8,DULIEU!X147,0)</f>
        <v>0</v>
      </c>
      <c r="J156" s="902">
        <f>IF(SUM(H156:I156)=0,0,$J$14+SUM($H$16:H156)-SUM($I$16:I156))</f>
        <v>0</v>
      </c>
      <c r="K156" s="903"/>
      <c r="L156" s="904" t="str">
        <f t="shared" si="2"/>
        <v/>
      </c>
      <c r="M156" s="893"/>
      <c r="N156" s="717"/>
      <c r="O156" s="356"/>
      <c r="P156" s="356"/>
      <c r="Q156" s="356"/>
      <c r="R156" s="356"/>
      <c r="S156" s="356"/>
      <c r="T156" s="356"/>
      <c r="U156" s="356"/>
      <c r="V156" s="356"/>
      <c r="W156" s="356"/>
      <c r="X156" s="356"/>
      <c r="Y156" s="356"/>
      <c r="Z156" s="356"/>
      <c r="AA156" s="356"/>
      <c r="AB156" s="356"/>
      <c r="AC156" s="356"/>
      <c r="AD156" s="356"/>
      <c r="AE156" s="356"/>
      <c r="AF156" s="356"/>
      <c r="AG156" s="356"/>
      <c r="AH156" s="356"/>
      <c r="AI156" s="356"/>
      <c r="AJ156" s="356"/>
      <c r="AK156" s="356"/>
      <c r="AL156" s="356"/>
      <c r="AM156" s="356"/>
      <c r="AN156" s="356"/>
    </row>
    <row r="157" spans="1:40" hidden="1">
      <c r="A157" s="356"/>
      <c r="B157" s="900" t="str">
        <f>IF(OR(LEFT(DULIEU!V148,4)=$G$8,LEFT(DULIEU!W148,4)=$G$8),DULIEU!D148,"")</f>
        <v/>
      </c>
      <c r="C157" s="900" t="str">
        <f>IF(OR(LEFT(DULIEU!V148,4)=$G$8,LEFT(DULIEU!W148,4)=$G$8),DULIEU!E148,"")</f>
        <v/>
      </c>
      <c r="D157" s="900" t="str">
        <f>IF(LEFT(DULIEU!V148,4)=$G$8,DULIEU!H148,"")</f>
        <v/>
      </c>
      <c r="E157" s="901" t="str">
        <f>IF(LEFT(DULIEU!W148,4)=$G$8,DULIEU!H148,"")</f>
        <v/>
      </c>
      <c r="F157" s="929" t="str">
        <f>IF(OR(LEFT(DULIEU!V148,4)=$G$8,LEFT(DULIEU!W148,4)=$G$8),DULIEU!O148,"")</f>
        <v/>
      </c>
      <c r="G157" s="930" t="str">
        <f>IF(LEFT(DULIEU!V148,4)=$G$8,DULIEU!W148,IF(LEFT(DULIEU!W148,4)=$G$8,DULIEU!V148,""))</f>
        <v/>
      </c>
      <c r="H157" s="902">
        <f>IF(LEFT(DULIEU!V148,4)=$G$8,DULIEU!X148,0)</f>
        <v>0</v>
      </c>
      <c r="I157" s="902">
        <f>IF(LEFT(DULIEU!W148,4)=$G$8,DULIEU!X148,0)</f>
        <v>0</v>
      </c>
      <c r="J157" s="902">
        <f>IF(SUM(H157:I157)=0,0,$J$14+SUM($H$16:H157)-SUM($I$16:I157))</f>
        <v>0</v>
      </c>
      <c r="K157" s="903"/>
      <c r="L157" s="904" t="str">
        <f t="shared" si="2"/>
        <v/>
      </c>
      <c r="M157" s="893"/>
      <c r="N157" s="717"/>
      <c r="O157" s="356"/>
      <c r="P157" s="356"/>
      <c r="Q157" s="356"/>
      <c r="R157" s="356"/>
      <c r="S157" s="356"/>
      <c r="T157" s="356"/>
      <c r="U157" s="356"/>
      <c r="V157" s="356"/>
      <c r="W157" s="356"/>
      <c r="X157" s="356"/>
      <c r="Y157" s="356"/>
      <c r="Z157" s="356"/>
      <c r="AA157" s="356"/>
      <c r="AB157" s="356"/>
      <c r="AC157" s="356"/>
      <c r="AD157" s="356"/>
      <c r="AE157" s="356"/>
      <c r="AF157" s="356"/>
      <c r="AG157" s="356"/>
      <c r="AH157" s="356"/>
      <c r="AI157" s="356"/>
      <c r="AJ157" s="356"/>
      <c r="AK157" s="356"/>
      <c r="AL157" s="356"/>
      <c r="AM157" s="356"/>
      <c r="AN157" s="356"/>
    </row>
    <row r="158" spans="1:40" hidden="1">
      <c r="A158" s="356"/>
      <c r="B158" s="900" t="str">
        <f>IF(OR(LEFT(DULIEU!V149,4)=$G$8,LEFT(DULIEU!W149,4)=$G$8),DULIEU!D149,"")</f>
        <v/>
      </c>
      <c r="C158" s="900" t="str">
        <f>IF(OR(LEFT(DULIEU!V149,4)=$G$8,LEFT(DULIEU!W149,4)=$G$8),DULIEU!E149,"")</f>
        <v/>
      </c>
      <c r="D158" s="900" t="str">
        <f>IF(LEFT(DULIEU!V149,4)=$G$8,DULIEU!H149,"")</f>
        <v/>
      </c>
      <c r="E158" s="901" t="str">
        <f>IF(LEFT(DULIEU!W149,4)=$G$8,DULIEU!H149,"")</f>
        <v/>
      </c>
      <c r="F158" s="929" t="str">
        <f>IF(OR(LEFT(DULIEU!V149,4)=$G$8,LEFT(DULIEU!W149,4)=$G$8),DULIEU!O149,"")</f>
        <v/>
      </c>
      <c r="G158" s="930" t="str">
        <f>IF(LEFT(DULIEU!V149,4)=$G$8,DULIEU!W149,IF(LEFT(DULIEU!W149,4)=$G$8,DULIEU!V149,""))</f>
        <v/>
      </c>
      <c r="H158" s="902">
        <f>IF(LEFT(DULIEU!V149,4)=$G$8,DULIEU!X149,0)</f>
        <v>0</v>
      </c>
      <c r="I158" s="902">
        <f>IF(LEFT(DULIEU!W149,4)=$G$8,DULIEU!X149,0)</f>
        <v>0</v>
      </c>
      <c r="J158" s="902">
        <f>IF(SUM(H158:I158)=0,0,$J$14+SUM($H$16:H158)-SUM($I$16:I158))</f>
        <v>0</v>
      </c>
      <c r="K158" s="903"/>
      <c r="L158" s="904" t="str">
        <f t="shared" si="2"/>
        <v/>
      </c>
      <c r="M158" s="893"/>
      <c r="N158" s="717"/>
      <c r="O158" s="356"/>
      <c r="P158" s="356"/>
      <c r="Q158" s="356"/>
      <c r="R158" s="356"/>
      <c r="S158" s="356"/>
      <c r="T158" s="356"/>
      <c r="U158" s="356"/>
      <c r="V158" s="356"/>
      <c r="W158" s="356"/>
      <c r="X158" s="356"/>
      <c r="Y158" s="356"/>
      <c r="Z158" s="356"/>
      <c r="AA158" s="356"/>
      <c r="AB158" s="356"/>
      <c r="AC158" s="356"/>
      <c r="AD158" s="356"/>
      <c r="AE158" s="356"/>
      <c r="AF158" s="356"/>
      <c r="AG158" s="356"/>
      <c r="AH158" s="356"/>
      <c r="AI158" s="356"/>
      <c r="AJ158" s="356"/>
      <c r="AK158" s="356"/>
      <c r="AL158" s="356"/>
      <c r="AM158" s="356"/>
      <c r="AN158" s="356"/>
    </row>
    <row r="159" spans="1:40" hidden="1">
      <c r="A159" s="356"/>
      <c r="B159" s="900" t="str">
        <f>IF(OR(LEFT(DULIEU!V150,4)=$G$8,LEFT(DULIEU!W150,4)=$G$8),DULIEU!D150,"")</f>
        <v/>
      </c>
      <c r="C159" s="900" t="str">
        <f>IF(OR(LEFT(DULIEU!V150,4)=$G$8,LEFT(DULIEU!W150,4)=$G$8),DULIEU!E150,"")</f>
        <v/>
      </c>
      <c r="D159" s="900" t="str">
        <f>IF(LEFT(DULIEU!V150,4)=$G$8,DULIEU!H150,"")</f>
        <v/>
      </c>
      <c r="E159" s="901" t="str">
        <f>IF(LEFT(DULIEU!W150,4)=$G$8,DULIEU!H150,"")</f>
        <v/>
      </c>
      <c r="F159" s="929" t="str">
        <f>IF(OR(LEFT(DULIEU!V150,4)=$G$8,LEFT(DULIEU!W150,4)=$G$8),DULIEU!O150,"")</f>
        <v/>
      </c>
      <c r="G159" s="930" t="str">
        <f>IF(LEFT(DULIEU!V150,4)=$G$8,DULIEU!W150,IF(LEFT(DULIEU!W150,4)=$G$8,DULIEU!V150,""))</f>
        <v/>
      </c>
      <c r="H159" s="902">
        <f>IF(LEFT(DULIEU!V150,4)=$G$8,DULIEU!X150,0)</f>
        <v>0</v>
      </c>
      <c r="I159" s="902">
        <f>IF(LEFT(DULIEU!W150,4)=$G$8,DULIEU!X150,0)</f>
        <v>0</v>
      </c>
      <c r="J159" s="902">
        <f>IF(SUM(H159:I159)=0,0,$J$14+SUM($H$16:H159)-SUM($I$16:I159))</f>
        <v>0</v>
      </c>
      <c r="K159" s="903"/>
      <c r="L159" s="904" t="str">
        <f t="shared" si="2"/>
        <v/>
      </c>
      <c r="M159" s="893"/>
      <c r="N159" s="717"/>
      <c r="O159" s="356"/>
      <c r="P159" s="356"/>
      <c r="Q159" s="356"/>
      <c r="R159" s="356"/>
      <c r="S159" s="356"/>
      <c r="T159" s="356"/>
      <c r="U159" s="356"/>
      <c r="V159" s="356"/>
      <c r="W159" s="356"/>
      <c r="X159" s="356"/>
      <c r="Y159" s="356"/>
      <c r="Z159" s="356"/>
      <c r="AA159" s="356"/>
      <c r="AB159" s="356"/>
      <c r="AC159" s="356"/>
      <c r="AD159" s="356"/>
      <c r="AE159" s="356"/>
      <c r="AF159" s="356"/>
      <c r="AG159" s="356"/>
      <c r="AH159" s="356"/>
      <c r="AI159" s="356"/>
      <c r="AJ159" s="356"/>
      <c r="AK159" s="356"/>
      <c r="AL159" s="356"/>
      <c r="AM159" s="356"/>
      <c r="AN159" s="356"/>
    </row>
    <row r="160" spans="1:40" hidden="1">
      <c r="A160" s="356"/>
      <c r="B160" s="900" t="str">
        <f>IF(OR(LEFT(DULIEU!V151,4)=$G$8,LEFT(DULIEU!W151,4)=$G$8),DULIEU!D151,"")</f>
        <v/>
      </c>
      <c r="C160" s="900" t="str">
        <f>IF(OR(LEFT(DULIEU!V151,4)=$G$8,LEFT(DULIEU!W151,4)=$G$8),DULIEU!E151,"")</f>
        <v/>
      </c>
      <c r="D160" s="900" t="str">
        <f>IF(LEFT(DULIEU!V151,4)=$G$8,DULIEU!H151,"")</f>
        <v/>
      </c>
      <c r="E160" s="901" t="str">
        <f>IF(LEFT(DULIEU!W151,4)=$G$8,DULIEU!H151,"")</f>
        <v/>
      </c>
      <c r="F160" s="929" t="str">
        <f>IF(OR(LEFT(DULIEU!V151,4)=$G$8,LEFT(DULIEU!W151,4)=$G$8),DULIEU!O151,"")</f>
        <v/>
      </c>
      <c r="G160" s="930" t="str">
        <f>IF(LEFT(DULIEU!V151,4)=$G$8,DULIEU!W151,IF(LEFT(DULIEU!W151,4)=$G$8,DULIEU!V151,""))</f>
        <v/>
      </c>
      <c r="H160" s="902">
        <f>IF(LEFT(DULIEU!V151,4)=$G$8,DULIEU!X151,0)</f>
        <v>0</v>
      </c>
      <c r="I160" s="902">
        <f>IF(LEFT(DULIEU!W151,4)=$G$8,DULIEU!X151,0)</f>
        <v>0</v>
      </c>
      <c r="J160" s="902">
        <f>IF(SUM(H160:I160)=0,0,$J$14+SUM($H$16:H160)-SUM($I$16:I160))</f>
        <v>0</v>
      </c>
      <c r="K160" s="903"/>
      <c r="L160" s="904" t="str">
        <f t="shared" si="2"/>
        <v/>
      </c>
      <c r="M160" s="893"/>
      <c r="N160" s="717"/>
      <c r="O160" s="356"/>
      <c r="P160" s="356"/>
      <c r="Q160" s="356"/>
      <c r="R160" s="356"/>
      <c r="S160" s="356"/>
      <c r="T160" s="356"/>
      <c r="U160" s="356"/>
      <c r="V160" s="356"/>
      <c r="W160" s="356"/>
      <c r="X160" s="356"/>
      <c r="Y160" s="356"/>
      <c r="Z160" s="356"/>
      <c r="AA160" s="356"/>
      <c r="AB160" s="356"/>
      <c r="AC160" s="356"/>
      <c r="AD160" s="356"/>
      <c r="AE160" s="356"/>
      <c r="AF160" s="356"/>
      <c r="AG160" s="356"/>
      <c r="AH160" s="356"/>
      <c r="AI160" s="356"/>
      <c r="AJ160" s="356"/>
      <c r="AK160" s="356"/>
      <c r="AL160" s="356"/>
      <c r="AM160" s="356"/>
      <c r="AN160" s="356"/>
    </row>
    <row r="161" spans="1:40" hidden="1">
      <c r="A161" s="356"/>
      <c r="B161" s="900" t="str">
        <f>IF(OR(LEFT(DULIEU!V152,4)=$G$8,LEFT(DULIEU!W152,4)=$G$8),DULIEU!D152,"")</f>
        <v/>
      </c>
      <c r="C161" s="900" t="str">
        <f>IF(OR(LEFT(DULIEU!V152,4)=$G$8,LEFT(DULIEU!W152,4)=$G$8),DULIEU!E152,"")</f>
        <v/>
      </c>
      <c r="D161" s="900" t="str">
        <f>IF(LEFT(DULIEU!V152,4)=$G$8,DULIEU!H152,"")</f>
        <v/>
      </c>
      <c r="E161" s="901" t="str">
        <f>IF(LEFT(DULIEU!W152,4)=$G$8,DULIEU!H152,"")</f>
        <v/>
      </c>
      <c r="F161" s="929" t="str">
        <f>IF(OR(LEFT(DULIEU!V152,4)=$G$8,LEFT(DULIEU!W152,4)=$G$8),DULIEU!O152,"")</f>
        <v/>
      </c>
      <c r="G161" s="930" t="str">
        <f>IF(LEFT(DULIEU!V152,4)=$G$8,DULIEU!W152,IF(LEFT(DULIEU!W152,4)=$G$8,DULIEU!V152,""))</f>
        <v/>
      </c>
      <c r="H161" s="902">
        <f>IF(LEFT(DULIEU!V152,4)=$G$8,DULIEU!X152,0)</f>
        <v>0</v>
      </c>
      <c r="I161" s="902">
        <f>IF(LEFT(DULIEU!W152,4)=$G$8,DULIEU!X152,0)</f>
        <v>0</v>
      </c>
      <c r="J161" s="902">
        <f>IF(SUM(H161:I161)=0,0,$J$14+SUM($H$16:H161)-SUM($I$16:I161))</f>
        <v>0</v>
      </c>
      <c r="K161" s="903"/>
      <c r="L161" s="904" t="str">
        <f t="shared" si="2"/>
        <v/>
      </c>
      <c r="M161" s="893"/>
      <c r="N161" s="717"/>
      <c r="O161" s="356"/>
      <c r="P161" s="356"/>
      <c r="Q161" s="356"/>
      <c r="R161" s="356"/>
      <c r="S161" s="356"/>
      <c r="T161" s="356"/>
      <c r="U161" s="356"/>
      <c r="V161" s="356"/>
      <c r="W161" s="356"/>
      <c r="X161" s="356"/>
      <c r="Y161" s="356"/>
      <c r="Z161" s="356"/>
      <c r="AA161" s="356"/>
      <c r="AB161" s="356"/>
      <c r="AC161" s="356"/>
      <c r="AD161" s="356"/>
      <c r="AE161" s="356"/>
      <c r="AF161" s="356"/>
      <c r="AG161" s="356"/>
      <c r="AH161" s="356"/>
      <c r="AI161" s="356"/>
      <c r="AJ161" s="356"/>
      <c r="AK161" s="356"/>
      <c r="AL161" s="356"/>
      <c r="AM161" s="356"/>
      <c r="AN161" s="356"/>
    </row>
    <row r="162" spans="1:40" hidden="1">
      <c r="A162" s="356"/>
      <c r="B162" s="900" t="str">
        <f>IF(OR(LEFT(DULIEU!V153,4)=$G$8,LEFT(DULIEU!W153,4)=$G$8),DULIEU!D153,"")</f>
        <v/>
      </c>
      <c r="C162" s="900" t="str">
        <f>IF(OR(LEFT(DULIEU!V153,4)=$G$8,LEFT(DULIEU!W153,4)=$G$8),DULIEU!E153,"")</f>
        <v/>
      </c>
      <c r="D162" s="900" t="str">
        <f>IF(LEFT(DULIEU!V153,4)=$G$8,DULIEU!H153,"")</f>
        <v/>
      </c>
      <c r="E162" s="901" t="str">
        <f>IF(LEFT(DULIEU!W153,4)=$G$8,DULIEU!H153,"")</f>
        <v/>
      </c>
      <c r="F162" s="929" t="str">
        <f>IF(OR(LEFT(DULIEU!V153,4)=$G$8,LEFT(DULIEU!W153,4)=$G$8),DULIEU!O153,"")</f>
        <v/>
      </c>
      <c r="G162" s="930" t="str">
        <f>IF(LEFT(DULIEU!V153,4)=$G$8,DULIEU!W153,IF(LEFT(DULIEU!W153,4)=$G$8,DULIEU!V153,""))</f>
        <v/>
      </c>
      <c r="H162" s="902">
        <f>IF(LEFT(DULIEU!V153,4)=$G$8,DULIEU!X153,0)</f>
        <v>0</v>
      </c>
      <c r="I162" s="902">
        <f>IF(LEFT(DULIEU!W153,4)=$G$8,DULIEU!X153,0)</f>
        <v>0</v>
      </c>
      <c r="J162" s="902">
        <f>IF(SUM(H162:I162)=0,0,$J$14+SUM($H$16:H162)-SUM($I$16:I162))</f>
        <v>0</v>
      </c>
      <c r="K162" s="903"/>
      <c r="L162" s="904" t="str">
        <f t="shared" si="2"/>
        <v/>
      </c>
      <c r="M162" s="893"/>
      <c r="N162" s="717"/>
      <c r="O162" s="356"/>
      <c r="P162" s="356"/>
      <c r="Q162" s="356"/>
      <c r="R162" s="356"/>
      <c r="S162" s="356"/>
      <c r="T162" s="356"/>
      <c r="U162" s="356"/>
      <c r="V162" s="356"/>
      <c r="W162" s="356"/>
      <c r="X162" s="356"/>
      <c r="Y162" s="356"/>
      <c r="Z162" s="356"/>
      <c r="AA162" s="356"/>
      <c r="AB162" s="356"/>
      <c r="AC162" s="356"/>
      <c r="AD162" s="356"/>
      <c r="AE162" s="356"/>
      <c r="AF162" s="356"/>
      <c r="AG162" s="356"/>
      <c r="AH162" s="356"/>
      <c r="AI162" s="356"/>
      <c r="AJ162" s="356"/>
      <c r="AK162" s="356"/>
      <c r="AL162" s="356"/>
      <c r="AM162" s="356"/>
      <c r="AN162" s="356"/>
    </row>
    <row r="163" spans="1:40" hidden="1">
      <c r="A163" s="356"/>
      <c r="B163" s="900" t="str">
        <f>IF(OR(LEFT(DULIEU!V154,4)=$G$8,LEFT(DULIEU!W154,4)=$G$8),DULIEU!D154,"")</f>
        <v/>
      </c>
      <c r="C163" s="900" t="str">
        <f>IF(OR(LEFT(DULIEU!V154,4)=$G$8,LEFT(DULIEU!W154,4)=$G$8),DULIEU!E154,"")</f>
        <v/>
      </c>
      <c r="D163" s="900" t="str">
        <f>IF(LEFT(DULIEU!V154,4)=$G$8,DULIEU!H154,"")</f>
        <v/>
      </c>
      <c r="E163" s="901" t="str">
        <f>IF(LEFT(DULIEU!W154,4)=$G$8,DULIEU!H154,"")</f>
        <v/>
      </c>
      <c r="F163" s="929" t="str">
        <f>IF(OR(LEFT(DULIEU!V154,4)=$G$8,LEFT(DULIEU!W154,4)=$G$8),DULIEU!O154,"")</f>
        <v/>
      </c>
      <c r="G163" s="930" t="str">
        <f>IF(LEFT(DULIEU!V154,4)=$G$8,DULIEU!W154,IF(LEFT(DULIEU!W154,4)=$G$8,DULIEU!V154,""))</f>
        <v/>
      </c>
      <c r="H163" s="902">
        <f>IF(LEFT(DULIEU!V154,4)=$G$8,DULIEU!X154,0)</f>
        <v>0</v>
      </c>
      <c r="I163" s="902">
        <f>IF(LEFT(DULIEU!W154,4)=$G$8,DULIEU!X154,0)</f>
        <v>0</v>
      </c>
      <c r="J163" s="902">
        <f>IF(SUM(H163:I163)=0,0,$J$14+SUM($H$16:H163)-SUM($I$16:I163))</f>
        <v>0</v>
      </c>
      <c r="K163" s="903"/>
      <c r="L163" s="904" t="str">
        <f t="shared" si="2"/>
        <v/>
      </c>
      <c r="M163" s="893"/>
      <c r="N163" s="717"/>
      <c r="O163" s="356"/>
      <c r="P163" s="356"/>
      <c r="Q163" s="356"/>
      <c r="R163" s="356"/>
      <c r="S163" s="356"/>
      <c r="T163" s="356"/>
      <c r="U163" s="356"/>
      <c r="V163" s="356"/>
      <c r="W163" s="356"/>
      <c r="X163" s="356"/>
      <c r="Y163" s="356"/>
      <c r="Z163" s="356"/>
      <c r="AA163" s="356"/>
      <c r="AB163" s="356"/>
      <c r="AC163" s="356"/>
      <c r="AD163" s="356"/>
      <c r="AE163" s="356"/>
      <c r="AF163" s="356"/>
      <c r="AG163" s="356"/>
      <c r="AH163" s="356"/>
      <c r="AI163" s="356"/>
      <c r="AJ163" s="356"/>
      <c r="AK163" s="356"/>
      <c r="AL163" s="356"/>
      <c r="AM163" s="356"/>
      <c r="AN163" s="356"/>
    </row>
    <row r="164" spans="1:40" hidden="1">
      <c r="A164" s="356"/>
      <c r="B164" s="900" t="str">
        <f>IF(OR(LEFT(DULIEU!V155,4)=$G$8,LEFT(DULIEU!W155,4)=$G$8),DULIEU!D155,"")</f>
        <v/>
      </c>
      <c r="C164" s="900" t="str">
        <f>IF(OR(LEFT(DULIEU!V155,4)=$G$8,LEFT(DULIEU!W155,4)=$G$8),DULIEU!E155,"")</f>
        <v/>
      </c>
      <c r="D164" s="900" t="str">
        <f>IF(LEFT(DULIEU!V155,4)=$G$8,DULIEU!H155,"")</f>
        <v/>
      </c>
      <c r="E164" s="901" t="str">
        <f>IF(LEFT(DULIEU!W155,4)=$G$8,DULIEU!H155,"")</f>
        <v/>
      </c>
      <c r="F164" s="929" t="str">
        <f>IF(OR(LEFT(DULIEU!V155,4)=$G$8,LEFT(DULIEU!W155,4)=$G$8),DULIEU!O155,"")</f>
        <v/>
      </c>
      <c r="G164" s="930" t="str">
        <f>IF(LEFT(DULIEU!V155,4)=$G$8,DULIEU!W155,IF(LEFT(DULIEU!W155,4)=$G$8,DULIEU!V155,""))</f>
        <v/>
      </c>
      <c r="H164" s="902">
        <f>IF(LEFT(DULIEU!V155,4)=$G$8,DULIEU!X155,0)</f>
        <v>0</v>
      </c>
      <c r="I164" s="902">
        <f>IF(LEFT(DULIEU!W155,4)=$G$8,DULIEU!X155,0)</f>
        <v>0</v>
      </c>
      <c r="J164" s="902">
        <f>IF(SUM(H164:I164)=0,0,$J$14+SUM($H$16:H164)-SUM($I$16:I164))</f>
        <v>0</v>
      </c>
      <c r="K164" s="903"/>
      <c r="L164" s="904" t="str">
        <f t="shared" si="2"/>
        <v/>
      </c>
      <c r="M164" s="893"/>
      <c r="N164" s="717"/>
      <c r="O164" s="356"/>
      <c r="P164" s="356"/>
      <c r="Q164" s="356"/>
      <c r="R164" s="356"/>
      <c r="S164" s="356"/>
      <c r="T164" s="356"/>
      <c r="U164" s="356"/>
      <c r="V164" s="356"/>
      <c r="W164" s="356"/>
      <c r="X164" s="356"/>
      <c r="Y164" s="356"/>
      <c r="Z164" s="356"/>
      <c r="AA164" s="356"/>
      <c r="AB164" s="356"/>
      <c r="AC164" s="356"/>
      <c r="AD164" s="356"/>
      <c r="AE164" s="356"/>
      <c r="AF164" s="356"/>
      <c r="AG164" s="356"/>
      <c r="AH164" s="356"/>
      <c r="AI164" s="356"/>
      <c r="AJ164" s="356"/>
      <c r="AK164" s="356"/>
      <c r="AL164" s="356"/>
      <c r="AM164" s="356"/>
      <c r="AN164" s="356"/>
    </row>
    <row r="165" spans="1:40" hidden="1">
      <c r="A165" s="356"/>
      <c r="B165" s="900" t="str">
        <f>IF(OR(LEFT(DULIEU!V156,4)=$G$8,LEFT(DULIEU!W156,4)=$G$8),DULIEU!D156,"")</f>
        <v/>
      </c>
      <c r="C165" s="900" t="str">
        <f>IF(OR(LEFT(DULIEU!V156,4)=$G$8,LEFT(DULIEU!W156,4)=$G$8),DULIEU!E156,"")</f>
        <v/>
      </c>
      <c r="D165" s="900" t="str">
        <f>IF(LEFT(DULIEU!V156,4)=$G$8,DULIEU!H156,"")</f>
        <v/>
      </c>
      <c r="E165" s="901" t="str">
        <f>IF(LEFT(DULIEU!W156,4)=$G$8,DULIEU!H156,"")</f>
        <v/>
      </c>
      <c r="F165" s="929" t="str">
        <f>IF(OR(LEFT(DULIEU!V156,4)=$G$8,LEFT(DULIEU!W156,4)=$G$8),DULIEU!O156,"")</f>
        <v/>
      </c>
      <c r="G165" s="930" t="str">
        <f>IF(LEFT(DULIEU!V156,4)=$G$8,DULIEU!W156,IF(LEFT(DULIEU!W156,4)=$G$8,DULIEU!V156,""))</f>
        <v/>
      </c>
      <c r="H165" s="902">
        <f>IF(LEFT(DULIEU!V156,4)=$G$8,DULIEU!X156,0)</f>
        <v>0</v>
      </c>
      <c r="I165" s="902">
        <f>IF(LEFT(DULIEU!W156,4)=$G$8,DULIEU!X156,0)</f>
        <v>0</v>
      </c>
      <c r="J165" s="902">
        <f>IF(SUM(H165:I165)=0,0,$J$14+SUM($H$16:H165)-SUM($I$16:I165))</f>
        <v>0</v>
      </c>
      <c r="K165" s="903"/>
      <c r="L165" s="904" t="str">
        <f t="shared" si="2"/>
        <v/>
      </c>
      <c r="M165" s="893"/>
      <c r="N165" s="717"/>
      <c r="O165" s="356"/>
      <c r="P165" s="356"/>
      <c r="Q165" s="356"/>
      <c r="R165" s="356"/>
      <c r="S165" s="356"/>
      <c r="T165" s="356"/>
      <c r="U165" s="356"/>
      <c r="V165" s="356"/>
      <c r="W165" s="356"/>
      <c r="X165" s="356"/>
      <c r="Y165" s="356"/>
      <c r="Z165" s="356"/>
      <c r="AA165" s="356"/>
      <c r="AB165" s="356"/>
      <c r="AC165" s="356"/>
      <c r="AD165" s="356"/>
      <c r="AE165" s="356"/>
      <c r="AF165" s="356"/>
      <c r="AG165" s="356"/>
      <c r="AH165" s="356"/>
      <c r="AI165" s="356"/>
      <c r="AJ165" s="356"/>
      <c r="AK165" s="356"/>
      <c r="AL165" s="356"/>
      <c r="AM165" s="356"/>
      <c r="AN165" s="356"/>
    </row>
    <row r="166" spans="1:40" hidden="1">
      <c r="A166" s="356"/>
      <c r="B166" s="900" t="str">
        <f>IF(OR(LEFT(DULIEU!V157,4)=$G$8,LEFT(DULIEU!W157,4)=$G$8),DULIEU!D157,"")</f>
        <v/>
      </c>
      <c r="C166" s="900" t="str">
        <f>IF(OR(LEFT(DULIEU!V157,4)=$G$8,LEFT(DULIEU!W157,4)=$G$8),DULIEU!E157,"")</f>
        <v/>
      </c>
      <c r="D166" s="900" t="str">
        <f>IF(LEFT(DULIEU!V157,4)=$G$8,DULIEU!H157,"")</f>
        <v/>
      </c>
      <c r="E166" s="901" t="str">
        <f>IF(LEFT(DULIEU!W157,4)=$G$8,DULIEU!H157,"")</f>
        <v/>
      </c>
      <c r="F166" s="929" t="str">
        <f>IF(OR(LEFT(DULIEU!V157,4)=$G$8,LEFT(DULIEU!W157,4)=$G$8),DULIEU!O157,"")</f>
        <v/>
      </c>
      <c r="G166" s="930" t="str">
        <f>IF(LEFT(DULIEU!V157,4)=$G$8,DULIEU!W157,IF(LEFT(DULIEU!W157,4)=$G$8,DULIEU!V157,""))</f>
        <v/>
      </c>
      <c r="H166" s="902">
        <f>IF(LEFT(DULIEU!V157,4)=$G$8,DULIEU!X157,0)</f>
        <v>0</v>
      </c>
      <c r="I166" s="902">
        <f>IF(LEFT(DULIEU!W157,4)=$G$8,DULIEU!X157,0)</f>
        <v>0</v>
      </c>
      <c r="J166" s="902">
        <f>IF(SUM(H166:I166)=0,0,$J$14+SUM($H$16:H166)-SUM($I$16:I166))</f>
        <v>0</v>
      </c>
      <c r="K166" s="903"/>
      <c r="L166" s="904" t="str">
        <f t="shared" si="2"/>
        <v/>
      </c>
      <c r="M166" s="893"/>
      <c r="N166" s="717"/>
      <c r="O166" s="356"/>
      <c r="P166" s="356"/>
      <c r="Q166" s="356"/>
      <c r="R166" s="356"/>
      <c r="S166" s="356"/>
      <c r="T166" s="356"/>
      <c r="U166" s="356"/>
      <c r="V166" s="356"/>
      <c r="W166" s="356"/>
      <c r="X166" s="356"/>
      <c r="Y166" s="356"/>
      <c r="Z166" s="356"/>
      <c r="AA166" s="356"/>
      <c r="AB166" s="356"/>
      <c r="AC166" s="356"/>
      <c r="AD166" s="356"/>
      <c r="AE166" s="356"/>
      <c r="AF166" s="356"/>
      <c r="AG166" s="356"/>
      <c r="AH166" s="356"/>
      <c r="AI166" s="356"/>
      <c r="AJ166" s="356"/>
      <c r="AK166" s="356"/>
      <c r="AL166" s="356"/>
      <c r="AM166" s="356"/>
      <c r="AN166" s="356"/>
    </row>
    <row r="167" spans="1:40" hidden="1">
      <c r="A167" s="356"/>
      <c r="B167" s="900" t="str">
        <f>IF(OR(LEFT(DULIEU!V158,4)=$G$8,LEFT(DULIEU!W158,4)=$G$8),DULIEU!D158,"")</f>
        <v/>
      </c>
      <c r="C167" s="900" t="str">
        <f>IF(OR(LEFT(DULIEU!V158,4)=$G$8,LEFT(DULIEU!W158,4)=$G$8),DULIEU!E158,"")</f>
        <v/>
      </c>
      <c r="D167" s="900" t="str">
        <f>IF(LEFT(DULIEU!V158,4)=$G$8,DULIEU!H158,"")</f>
        <v/>
      </c>
      <c r="E167" s="901" t="str">
        <f>IF(LEFT(DULIEU!W158,4)=$G$8,DULIEU!H158,"")</f>
        <v/>
      </c>
      <c r="F167" s="929" t="str">
        <f>IF(OR(LEFT(DULIEU!V158,4)=$G$8,LEFT(DULIEU!W158,4)=$G$8),DULIEU!O158,"")</f>
        <v/>
      </c>
      <c r="G167" s="930" t="str">
        <f>IF(LEFT(DULIEU!V158,4)=$G$8,DULIEU!W158,IF(LEFT(DULIEU!W158,4)=$G$8,DULIEU!V158,""))</f>
        <v/>
      </c>
      <c r="H167" s="902">
        <f>IF(LEFT(DULIEU!V158,4)=$G$8,DULIEU!X158,0)</f>
        <v>0</v>
      </c>
      <c r="I167" s="902">
        <f>IF(LEFT(DULIEU!W158,4)=$G$8,DULIEU!X158,0)</f>
        <v>0</v>
      </c>
      <c r="J167" s="902">
        <f>IF(SUM(H167:I167)=0,0,$J$14+SUM($H$16:H167)-SUM($I$16:I167))</f>
        <v>0</v>
      </c>
      <c r="K167" s="903"/>
      <c r="L167" s="904" t="str">
        <f t="shared" si="2"/>
        <v/>
      </c>
      <c r="M167" s="893"/>
      <c r="N167" s="717"/>
      <c r="O167" s="356"/>
      <c r="P167" s="356"/>
      <c r="Q167" s="356"/>
      <c r="R167" s="356"/>
      <c r="S167" s="356"/>
      <c r="T167" s="356"/>
      <c r="U167" s="356"/>
      <c r="V167" s="356"/>
      <c r="W167" s="356"/>
      <c r="X167" s="356"/>
      <c r="Y167" s="356"/>
      <c r="Z167" s="356"/>
      <c r="AA167" s="356"/>
      <c r="AB167" s="356"/>
      <c r="AC167" s="356"/>
      <c r="AD167" s="356"/>
      <c r="AE167" s="356"/>
      <c r="AF167" s="356"/>
      <c r="AG167" s="356"/>
      <c r="AH167" s="356"/>
      <c r="AI167" s="356"/>
      <c r="AJ167" s="356"/>
      <c r="AK167" s="356"/>
      <c r="AL167" s="356"/>
      <c r="AM167" s="356"/>
      <c r="AN167" s="356"/>
    </row>
    <row r="168" spans="1:40" hidden="1">
      <c r="A168" s="356"/>
      <c r="B168" s="900" t="str">
        <f>IF(OR(LEFT(DULIEU!V159,4)=$G$8,LEFT(DULIEU!W159,4)=$G$8),DULIEU!D159,"")</f>
        <v/>
      </c>
      <c r="C168" s="900" t="str">
        <f>IF(OR(LEFT(DULIEU!V159,4)=$G$8,LEFT(DULIEU!W159,4)=$G$8),DULIEU!E159,"")</f>
        <v/>
      </c>
      <c r="D168" s="900" t="str">
        <f>IF(LEFT(DULIEU!V159,4)=$G$8,DULIEU!H159,"")</f>
        <v/>
      </c>
      <c r="E168" s="901" t="str">
        <f>IF(LEFT(DULIEU!W159,4)=$G$8,DULIEU!H159,"")</f>
        <v/>
      </c>
      <c r="F168" s="929" t="str">
        <f>IF(OR(LEFT(DULIEU!V159,4)=$G$8,LEFT(DULIEU!W159,4)=$G$8),DULIEU!O159,"")</f>
        <v/>
      </c>
      <c r="G168" s="930" t="str">
        <f>IF(LEFT(DULIEU!V159,4)=$G$8,DULIEU!W159,IF(LEFT(DULIEU!W159,4)=$G$8,DULIEU!V159,""))</f>
        <v/>
      </c>
      <c r="H168" s="902">
        <f>IF(LEFT(DULIEU!V159,4)=$G$8,DULIEU!X159,0)</f>
        <v>0</v>
      </c>
      <c r="I168" s="902">
        <f>IF(LEFT(DULIEU!W159,4)=$G$8,DULIEU!X159,0)</f>
        <v>0</v>
      </c>
      <c r="J168" s="902">
        <f>IF(SUM(H168:I168)=0,0,$J$14+SUM($H$16:H168)-SUM($I$16:I168))</f>
        <v>0</v>
      </c>
      <c r="K168" s="903"/>
      <c r="L168" s="904" t="str">
        <f t="shared" si="2"/>
        <v/>
      </c>
      <c r="M168" s="893"/>
      <c r="N168" s="717"/>
      <c r="O168" s="356"/>
      <c r="P168" s="356"/>
      <c r="Q168" s="356"/>
      <c r="R168" s="356"/>
      <c r="S168" s="356"/>
      <c r="T168" s="356"/>
      <c r="U168" s="356"/>
      <c r="V168" s="356"/>
      <c r="W168" s="356"/>
      <c r="X168" s="356"/>
      <c r="Y168" s="356"/>
      <c r="Z168" s="356"/>
      <c r="AA168" s="356"/>
      <c r="AB168" s="356"/>
      <c r="AC168" s="356"/>
      <c r="AD168" s="356"/>
      <c r="AE168" s="356"/>
      <c r="AF168" s="356"/>
      <c r="AG168" s="356"/>
      <c r="AH168" s="356"/>
      <c r="AI168" s="356"/>
      <c r="AJ168" s="356"/>
      <c r="AK168" s="356"/>
      <c r="AL168" s="356"/>
      <c r="AM168" s="356"/>
      <c r="AN168" s="356"/>
    </row>
    <row r="169" spans="1:40" hidden="1">
      <c r="A169" s="356"/>
      <c r="B169" s="900" t="str">
        <f>IF(OR(LEFT(DULIEU!V160,4)=$G$8,LEFT(DULIEU!W160,4)=$G$8),DULIEU!D160,"")</f>
        <v/>
      </c>
      <c r="C169" s="900" t="str">
        <f>IF(OR(LEFT(DULIEU!V160,4)=$G$8,LEFT(DULIEU!W160,4)=$G$8),DULIEU!E160,"")</f>
        <v/>
      </c>
      <c r="D169" s="900" t="str">
        <f>IF(LEFT(DULIEU!V160,4)=$G$8,DULIEU!H160,"")</f>
        <v/>
      </c>
      <c r="E169" s="901" t="str">
        <f>IF(LEFT(DULIEU!W160,4)=$G$8,DULIEU!H160,"")</f>
        <v/>
      </c>
      <c r="F169" s="929" t="str">
        <f>IF(OR(LEFT(DULIEU!V160,4)=$G$8,LEFT(DULIEU!W160,4)=$G$8),DULIEU!O160,"")</f>
        <v/>
      </c>
      <c r="G169" s="930" t="str">
        <f>IF(LEFT(DULIEU!V160,4)=$G$8,DULIEU!W160,IF(LEFT(DULIEU!W160,4)=$G$8,DULIEU!V160,""))</f>
        <v/>
      </c>
      <c r="H169" s="902">
        <f>IF(LEFT(DULIEU!V160,4)=$G$8,DULIEU!X160,0)</f>
        <v>0</v>
      </c>
      <c r="I169" s="902">
        <f>IF(LEFT(DULIEU!W160,4)=$G$8,DULIEU!X160,0)</f>
        <v>0</v>
      </c>
      <c r="J169" s="902">
        <f>IF(SUM(H169:I169)=0,0,$J$14+SUM($H$16:H169)-SUM($I$16:I169))</f>
        <v>0</v>
      </c>
      <c r="K169" s="903"/>
      <c r="L169" s="904" t="str">
        <f t="shared" si="2"/>
        <v/>
      </c>
      <c r="M169" s="893"/>
      <c r="N169" s="717"/>
      <c r="O169" s="356"/>
      <c r="P169" s="356"/>
      <c r="Q169" s="356"/>
      <c r="R169" s="356"/>
      <c r="S169" s="356"/>
      <c r="T169" s="356"/>
      <c r="U169" s="356"/>
      <c r="V169" s="356"/>
      <c r="W169" s="356"/>
      <c r="X169" s="356"/>
      <c r="Y169" s="356"/>
      <c r="Z169" s="356"/>
      <c r="AA169" s="356"/>
      <c r="AB169" s="356"/>
      <c r="AC169" s="356"/>
      <c r="AD169" s="356"/>
      <c r="AE169" s="356"/>
      <c r="AF169" s="356"/>
      <c r="AG169" s="356"/>
      <c r="AH169" s="356"/>
      <c r="AI169" s="356"/>
      <c r="AJ169" s="356"/>
      <c r="AK169" s="356"/>
      <c r="AL169" s="356"/>
      <c r="AM169" s="356"/>
      <c r="AN169" s="356"/>
    </row>
    <row r="170" spans="1:40" hidden="1">
      <c r="A170" s="356"/>
      <c r="B170" s="900" t="str">
        <f>IF(OR(LEFT(DULIEU!V161,4)=$G$8,LEFT(DULIEU!W161,4)=$G$8),DULIEU!D161,"")</f>
        <v/>
      </c>
      <c r="C170" s="900" t="str">
        <f>IF(OR(LEFT(DULIEU!V161,4)=$G$8,LEFT(DULIEU!W161,4)=$G$8),DULIEU!E161,"")</f>
        <v/>
      </c>
      <c r="D170" s="900" t="str">
        <f>IF(LEFT(DULIEU!V161,4)=$G$8,DULIEU!H161,"")</f>
        <v/>
      </c>
      <c r="E170" s="901" t="str">
        <f>IF(LEFT(DULIEU!W161,4)=$G$8,DULIEU!H161,"")</f>
        <v/>
      </c>
      <c r="F170" s="929" t="str">
        <f>IF(OR(LEFT(DULIEU!V161,4)=$G$8,LEFT(DULIEU!W161,4)=$G$8),DULIEU!O161,"")</f>
        <v/>
      </c>
      <c r="G170" s="930" t="str">
        <f>IF(LEFT(DULIEU!V161,4)=$G$8,DULIEU!W161,IF(LEFT(DULIEU!W161,4)=$G$8,DULIEU!V161,""))</f>
        <v/>
      </c>
      <c r="H170" s="902">
        <f>IF(LEFT(DULIEU!V161,4)=$G$8,DULIEU!X161,0)</f>
        <v>0</v>
      </c>
      <c r="I170" s="902">
        <f>IF(LEFT(DULIEU!W161,4)=$G$8,DULIEU!X161,0)</f>
        <v>0</v>
      </c>
      <c r="J170" s="902">
        <f>IF(SUM(H170:I170)=0,0,$J$14+SUM($H$16:H170)-SUM($I$16:I170))</f>
        <v>0</v>
      </c>
      <c r="K170" s="903"/>
      <c r="L170" s="904" t="str">
        <f t="shared" si="2"/>
        <v/>
      </c>
      <c r="M170" s="893"/>
      <c r="N170" s="717"/>
      <c r="O170" s="356"/>
      <c r="P170" s="356"/>
      <c r="Q170" s="356"/>
      <c r="R170" s="356"/>
      <c r="S170" s="356"/>
      <c r="T170" s="356"/>
      <c r="U170" s="356"/>
      <c r="V170" s="356"/>
      <c r="W170" s="356"/>
      <c r="X170" s="356"/>
      <c r="Y170" s="356"/>
      <c r="Z170" s="356"/>
      <c r="AA170" s="356"/>
      <c r="AB170" s="356"/>
      <c r="AC170" s="356"/>
      <c r="AD170" s="356"/>
      <c r="AE170" s="356"/>
      <c r="AF170" s="356"/>
      <c r="AG170" s="356"/>
      <c r="AH170" s="356"/>
      <c r="AI170" s="356"/>
      <c r="AJ170" s="356"/>
      <c r="AK170" s="356"/>
      <c r="AL170" s="356"/>
      <c r="AM170" s="356"/>
      <c r="AN170" s="356"/>
    </row>
    <row r="171" spans="1:40" hidden="1">
      <c r="A171" s="356"/>
      <c r="B171" s="900" t="str">
        <f>IF(OR(LEFT(DULIEU!V162,4)=$G$8,LEFT(DULIEU!W162,4)=$G$8),DULIEU!D162,"")</f>
        <v/>
      </c>
      <c r="C171" s="900" t="str">
        <f>IF(OR(LEFT(DULIEU!V162,4)=$G$8,LEFT(DULIEU!W162,4)=$G$8),DULIEU!E162,"")</f>
        <v/>
      </c>
      <c r="D171" s="900" t="str">
        <f>IF(LEFT(DULIEU!V162,4)=$G$8,DULIEU!H162,"")</f>
        <v/>
      </c>
      <c r="E171" s="901" t="str">
        <f>IF(LEFT(DULIEU!W162,4)=$G$8,DULIEU!H162,"")</f>
        <v/>
      </c>
      <c r="F171" s="929" t="str">
        <f>IF(OR(LEFT(DULIEU!V162,4)=$G$8,LEFT(DULIEU!W162,4)=$G$8),DULIEU!O162,"")</f>
        <v/>
      </c>
      <c r="G171" s="930" t="str">
        <f>IF(LEFT(DULIEU!V162,4)=$G$8,DULIEU!W162,IF(LEFT(DULIEU!W162,4)=$G$8,DULIEU!V162,""))</f>
        <v/>
      </c>
      <c r="H171" s="902">
        <f>IF(LEFT(DULIEU!V162,4)=$G$8,DULIEU!X162,0)</f>
        <v>0</v>
      </c>
      <c r="I171" s="902">
        <f>IF(LEFT(DULIEU!W162,4)=$G$8,DULIEU!X162,0)</f>
        <v>0</v>
      </c>
      <c r="J171" s="902">
        <f>IF(SUM(H171:I171)=0,0,$J$14+SUM($H$16:H171)-SUM($I$16:I171))</f>
        <v>0</v>
      </c>
      <c r="K171" s="903"/>
      <c r="L171" s="904" t="str">
        <f t="shared" si="2"/>
        <v/>
      </c>
      <c r="M171" s="893"/>
      <c r="N171" s="717"/>
      <c r="O171" s="356"/>
      <c r="P171" s="356"/>
      <c r="Q171" s="356"/>
      <c r="R171" s="356"/>
      <c r="S171" s="356"/>
      <c r="T171" s="356"/>
      <c r="U171" s="356"/>
      <c r="V171" s="356"/>
      <c r="W171" s="356"/>
      <c r="X171" s="356"/>
      <c r="Y171" s="356"/>
      <c r="Z171" s="356"/>
      <c r="AA171" s="356"/>
      <c r="AB171" s="356"/>
      <c r="AC171" s="356"/>
      <c r="AD171" s="356"/>
      <c r="AE171" s="356"/>
      <c r="AF171" s="356"/>
      <c r="AG171" s="356"/>
      <c r="AH171" s="356"/>
      <c r="AI171" s="356"/>
      <c r="AJ171" s="356"/>
      <c r="AK171" s="356"/>
      <c r="AL171" s="356"/>
      <c r="AM171" s="356"/>
      <c r="AN171" s="356"/>
    </row>
    <row r="172" spans="1:40" hidden="1">
      <c r="A172" s="356"/>
      <c r="B172" s="900" t="str">
        <f>IF(OR(LEFT(DULIEU!V163,4)=$G$8,LEFT(DULIEU!W163,4)=$G$8),DULIEU!D163,"")</f>
        <v/>
      </c>
      <c r="C172" s="900" t="str">
        <f>IF(OR(LEFT(DULIEU!V163,4)=$G$8,LEFT(DULIEU!W163,4)=$G$8),DULIEU!E163,"")</f>
        <v/>
      </c>
      <c r="D172" s="900" t="str">
        <f>IF(LEFT(DULIEU!V163,4)=$G$8,DULIEU!H163,"")</f>
        <v/>
      </c>
      <c r="E172" s="901" t="str">
        <f>IF(LEFT(DULIEU!W163,4)=$G$8,DULIEU!H163,"")</f>
        <v/>
      </c>
      <c r="F172" s="929" t="str">
        <f>IF(OR(LEFT(DULIEU!V163,4)=$G$8,LEFT(DULIEU!W163,4)=$G$8),DULIEU!O163,"")</f>
        <v/>
      </c>
      <c r="G172" s="930" t="str">
        <f>IF(LEFT(DULIEU!V163,4)=$G$8,DULIEU!W163,IF(LEFT(DULIEU!W163,4)=$G$8,DULIEU!V163,""))</f>
        <v/>
      </c>
      <c r="H172" s="902">
        <f>IF(LEFT(DULIEU!V163,4)=$G$8,DULIEU!X163,0)</f>
        <v>0</v>
      </c>
      <c r="I172" s="902">
        <f>IF(LEFT(DULIEU!W163,4)=$G$8,DULIEU!X163,0)</f>
        <v>0</v>
      </c>
      <c r="J172" s="902">
        <f>IF(SUM(H172:I172)=0,0,$J$14+SUM($H$16:H172)-SUM($I$16:I172))</f>
        <v>0</v>
      </c>
      <c r="K172" s="903"/>
      <c r="L172" s="904" t="str">
        <f t="shared" si="2"/>
        <v/>
      </c>
      <c r="M172" s="893"/>
      <c r="N172" s="717"/>
      <c r="O172" s="356"/>
      <c r="P172" s="356"/>
      <c r="Q172" s="356"/>
      <c r="R172" s="356"/>
      <c r="S172" s="356"/>
      <c r="T172" s="356"/>
      <c r="U172" s="356"/>
      <c r="V172" s="356"/>
      <c r="W172" s="356"/>
      <c r="X172" s="356"/>
      <c r="Y172" s="356"/>
      <c r="Z172" s="356"/>
      <c r="AA172" s="356"/>
      <c r="AB172" s="356"/>
      <c r="AC172" s="356"/>
      <c r="AD172" s="356"/>
      <c r="AE172" s="356"/>
      <c r="AF172" s="356"/>
      <c r="AG172" s="356"/>
      <c r="AH172" s="356"/>
      <c r="AI172" s="356"/>
      <c r="AJ172" s="356"/>
      <c r="AK172" s="356"/>
      <c r="AL172" s="356"/>
      <c r="AM172" s="356"/>
      <c r="AN172" s="356"/>
    </row>
    <row r="173" spans="1:40" hidden="1">
      <c r="A173" s="356"/>
      <c r="B173" s="900" t="str">
        <f>IF(OR(LEFT(DULIEU!V164,4)=$G$8,LEFT(DULIEU!W164,4)=$G$8),DULIEU!D164,"")</f>
        <v/>
      </c>
      <c r="C173" s="900" t="str">
        <f>IF(OR(LEFT(DULIEU!V164,4)=$G$8,LEFT(DULIEU!W164,4)=$G$8),DULIEU!E164,"")</f>
        <v/>
      </c>
      <c r="D173" s="900" t="str">
        <f>IF(LEFT(DULIEU!V164,4)=$G$8,DULIEU!H164,"")</f>
        <v/>
      </c>
      <c r="E173" s="901" t="str">
        <f>IF(LEFT(DULIEU!W164,4)=$G$8,DULIEU!H164,"")</f>
        <v/>
      </c>
      <c r="F173" s="929" t="str">
        <f>IF(OR(LEFT(DULIEU!V164,4)=$G$8,LEFT(DULIEU!W164,4)=$G$8),DULIEU!O164,"")</f>
        <v/>
      </c>
      <c r="G173" s="930" t="str">
        <f>IF(LEFT(DULIEU!V164,4)=$G$8,DULIEU!W164,IF(LEFT(DULIEU!W164,4)=$G$8,DULIEU!V164,""))</f>
        <v/>
      </c>
      <c r="H173" s="902">
        <f>IF(LEFT(DULIEU!V164,4)=$G$8,DULIEU!X164,0)</f>
        <v>0</v>
      </c>
      <c r="I173" s="902">
        <f>IF(LEFT(DULIEU!W164,4)=$G$8,DULIEU!X164,0)</f>
        <v>0</v>
      </c>
      <c r="J173" s="902">
        <f>IF(SUM(H173:I173)=0,0,$J$14+SUM($H$16:H173)-SUM($I$16:I173))</f>
        <v>0</v>
      </c>
      <c r="K173" s="903"/>
      <c r="L173" s="904" t="str">
        <f t="shared" si="2"/>
        <v/>
      </c>
      <c r="M173" s="893"/>
      <c r="N173" s="717"/>
      <c r="O173" s="356"/>
      <c r="P173" s="356"/>
      <c r="Q173" s="356"/>
      <c r="R173" s="356"/>
      <c r="S173" s="356"/>
      <c r="T173" s="356"/>
      <c r="U173" s="356"/>
      <c r="V173" s="356"/>
      <c r="W173" s="356"/>
      <c r="X173" s="356"/>
      <c r="Y173" s="356"/>
      <c r="Z173" s="356"/>
      <c r="AA173" s="356"/>
      <c r="AB173" s="356"/>
      <c r="AC173" s="356"/>
      <c r="AD173" s="356"/>
      <c r="AE173" s="356"/>
      <c r="AF173" s="356"/>
      <c r="AG173" s="356"/>
      <c r="AH173" s="356"/>
      <c r="AI173" s="356"/>
      <c r="AJ173" s="356"/>
      <c r="AK173" s="356"/>
      <c r="AL173" s="356"/>
      <c r="AM173" s="356"/>
      <c r="AN173" s="356"/>
    </row>
    <row r="174" spans="1:40" hidden="1">
      <c r="A174" s="356"/>
      <c r="B174" s="900" t="str">
        <f>IF(OR(LEFT(DULIEU!V165,4)=$G$8,LEFT(DULIEU!W165,4)=$G$8),DULIEU!D165,"")</f>
        <v/>
      </c>
      <c r="C174" s="900" t="str">
        <f>IF(OR(LEFT(DULIEU!V165,4)=$G$8,LEFT(DULIEU!W165,4)=$G$8),DULIEU!E165,"")</f>
        <v/>
      </c>
      <c r="D174" s="900" t="str">
        <f>IF(LEFT(DULIEU!V165,4)=$G$8,DULIEU!H165,"")</f>
        <v/>
      </c>
      <c r="E174" s="901" t="str">
        <f>IF(LEFT(DULIEU!W165,4)=$G$8,DULIEU!H165,"")</f>
        <v/>
      </c>
      <c r="F174" s="929" t="str">
        <f>IF(OR(LEFT(DULIEU!V165,4)=$G$8,LEFT(DULIEU!W165,4)=$G$8),DULIEU!O165,"")</f>
        <v/>
      </c>
      <c r="G174" s="930" t="str">
        <f>IF(LEFT(DULIEU!V165,4)=$G$8,DULIEU!W165,IF(LEFT(DULIEU!W165,4)=$G$8,DULIEU!V165,""))</f>
        <v/>
      </c>
      <c r="H174" s="902">
        <f>IF(LEFT(DULIEU!V165,4)=$G$8,DULIEU!X165,0)</f>
        <v>0</v>
      </c>
      <c r="I174" s="902">
        <f>IF(LEFT(DULIEU!W165,4)=$G$8,DULIEU!X165,0)</f>
        <v>0</v>
      </c>
      <c r="J174" s="902">
        <f>IF(SUM(H174:I174)=0,0,$J$14+SUM($H$16:H174)-SUM($I$16:I174))</f>
        <v>0</v>
      </c>
      <c r="K174" s="903"/>
      <c r="L174" s="904" t="str">
        <f t="shared" si="2"/>
        <v/>
      </c>
      <c r="M174" s="893"/>
      <c r="N174" s="717"/>
      <c r="O174" s="356"/>
      <c r="P174" s="356"/>
      <c r="Q174" s="356"/>
      <c r="R174" s="356"/>
      <c r="S174" s="356"/>
      <c r="T174" s="356"/>
      <c r="U174" s="356"/>
      <c r="V174" s="356"/>
      <c r="W174" s="356"/>
      <c r="X174" s="356"/>
      <c r="Y174" s="356"/>
      <c r="Z174" s="356"/>
      <c r="AA174" s="356"/>
      <c r="AB174" s="356"/>
      <c r="AC174" s="356"/>
      <c r="AD174" s="356"/>
      <c r="AE174" s="356"/>
      <c r="AF174" s="356"/>
      <c r="AG174" s="356"/>
      <c r="AH174" s="356"/>
      <c r="AI174" s="356"/>
      <c r="AJ174" s="356"/>
      <c r="AK174" s="356"/>
      <c r="AL174" s="356"/>
      <c r="AM174" s="356"/>
      <c r="AN174" s="356"/>
    </row>
    <row r="175" spans="1:40" hidden="1">
      <c r="A175" s="356"/>
      <c r="B175" s="900" t="str">
        <f>IF(OR(LEFT(DULIEU!V166,4)=$G$8,LEFT(DULIEU!W166,4)=$G$8),DULIEU!D166,"")</f>
        <v/>
      </c>
      <c r="C175" s="900" t="str">
        <f>IF(OR(LEFT(DULIEU!V166,4)=$G$8,LEFT(DULIEU!W166,4)=$G$8),DULIEU!E166,"")</f>
        <v/>
      </c>
      <c r="D175" s="900" t="str">
        <f>IF(LEFT(DULIEU!V166,4)=$G$8,DULIEU!H166,"")</f>
        <v/>
      </c>
      <c r="E175" s="901" t="str">
        <f>IF(LEFT(DULIEU!W166,4)=$G$8,DULIEU!H166,"")</f>
        <v/>
      </c>
      <c r="F175" s="929" t="str">
        <f>IF(OR(LEFT(DULIEU!V166,4)=$G$8,LEFT(DULIEU!W166,4)=$G$8),DULIEU!O166,"")</f>
        <v/>
      </c>
      <c r="G175" s="930" t="str">
        <f>IF(LEFT(DULIEU!V166,4)=$G$8,DULIEU!W166,IF(LEFT(DULIEU!W166,4)=$G$8,DULIEU!V166,""))</f>
        <v/>
      </c>
      <c r="H175" s="902">
        <f>IF(LEFT(DULIEU!V166,4)=$G$8,DULIEU!X166,0)</f>
        <v>0</v>
      </c>
      <c r="I175" s="902">
        <f>IF(LEFT(DULIEU!W166,4)=$G$8,DULIEU!X166,0)</f>
        <v>0</v>
      </c>
      <c r="J175" s="902">
        <f>IF(SUM(H175:I175)=0,0,$J$14+SUM($H$16:H175)-SUM($I$16:I175))</f>
        <v>0</v>
      </c>
      <c r="K175" s="903"/>
      <c r="L175" s="904" t="str">
        <f t="shared" si="2"/>
        <v/>
      </c>
      <c r="M175" s="893"/>
      <c r="N175" s="717"/>
      <c r="O175" s="356"/>
      <c r="P175" s="356"/>
      <c r="Q175" s="356"/>
      <c r="R175" s="356"/>
      <c r="S175" s="356"/>
      <c r="T175" s="356"/>
      <c r="U175" s="356"/>
      <c r="V175" s="356"/>
      <c r="W175" s="356"/>
      <c r="X175" s="356"/>
      <c r="Y175" s="356"/>
      <c r="Z175" s="356"/>
      <c r="AA175" s="356"/>
      <c r="AB175" s="356"/>
      <c r="AC175" s="356"/>
      <c r="AD175" s="356"/>
      <c r="AE175" s="356"/>
      <c r="AF175" s="356"/>
      <c r="AG175" s="356"/>
      <c r="AH175" s="356"/>
      <c r="AI175" s="356"/>
      <c r="AJ175" s="356"/>
      <c r="AK175" s="356"/>
      <c r="AL175" s="356"/>
      <c r="AM175" s="356"/>
      <c r="AN175" s="356"/>
    </row>
    <row r="176" spans="1:40" hidden="1">
      <c r="A176" s="356"/>
      <c r="B176" s="900" t="str">
        <f>IF(OR(LEFT(DULIEU!V167,4)=$G$8,LEFT(DULIEU!W167,4)=$G$8),DULIEU!D167,"")</f>
        <v/>
      </c>
      <c r="C176" s="900" t="str">
        <f>IF(OR(LEFT(DULIEU!V167,4)=$G$8,LEFT(DULIEU!W167,4)=$G$8),DULIEU!E167,"")</f>
        <v/>
      </c>
      <c r="D176" s="900" t="str">
        <f>IF(LEFT(DULIEU!V167,4)=$G$8,DULIEU!H167,"")</f>
        <v/>
      </c>
      <c r="E176" s="901" t="str">
        <f>IF(LEFT(DULIEU!W167,4)=$G$8,DULIEU!H167,"")</f>
        <v/>
      </c>
      <c r="F176" s="929" t="str">
        <f>IF(OR(LEFT(DULIEU!V167,4)=$G$8,LEFT(DULIEU!W167,4)=$G$8),DULIEU!O167,"")</f>
        <v/>
      </c>
      <c r="G176" s="930" t="str">
        <f>IF(LEFT(DULIEU!V167,4)=$G$8,DULIEU!W167,IF(LEFT(DULIEU!W167,4)=$G$8,DULIEU!V167,""))</f>
        <v/>
      </c>
      <c r="H176" s="902">
        <f>IF(LEFT(DULIEU!V167,4)=$G$8,DULIEU!X167,0)</f>
        <v>0</v>
      </c>
      <c r="I176" s="902">
        <f>IF(LEFT(DULIEU!W167,4)=$G$8,DULIEU!X167,0)</f>
        <v>0</v>
      </c>
      <c r="J176" s="902">
        <f>IF(SUM(H176:I176)=0,0,$J$14+SUM($H$16:H176)-SUM($I$16:I176))</f>
        <v>0</v>
      </c>
      <c r="K176" s="903"/>
      <c r="L176" s="904" t="str">
        <f t="shared" si="2"/>
        <v/>
      </c>
      <c r="M176" s="893"/>
      <c r="N176" s="717"/>
      <c r="O176" s="356"/>
      <c r="P176" s="356"/>
      <c r="Q176" s="356"/>
      <c r="R176" s="356"/>
      <c r="S176" s="356"/>
      <c r="T176" s="356"/>
      <c r="U176" s="356"/>
      <c r="V176" s="356"/>
      <c r="W176" s="356"/>
      <c r="X176" s="356"/>
      <c r="Y176" s="356"/>
      <c r="Z176" s="356"/>
      <c r="AA176" s="356"/>
      <c r="AB176" s="356"/>
      <c r="AC176" s="356"/>
      <c r="AD176" s="356"/>
      <c r="AE176" s="356"/>
      <c r="AF176" s="356"/>
      <c r="AG176" s="356"/>
      <c r="AH176" s="356"/>
      <c r="AI176" s="356"/>
      <c r="AJ176" s="356"/>
      <c r="AK176" s="356"/>
      <c r="AL176" s="356"/>
      <c r="AM176" s="356"/>
      <c r="AN176" s="356"/>
    </row>
    <row r="177" spans="1:40" hidden="1">
      <c r="A177" s="356"/>
      <c r="B177" s="900" t="str">
        <f>IF(OR(LEFT(DULIEU!V168,4)=$G$8,LEFT(DULIEU!W168,4)=$G$8),DULIEU!D168,"")</f>
        <v/>
      </c>
      <c r="C177" s="900" t="str">
        <f>IF(OR(LEFT(DULIEU!V168,4)=$G$8,LEFT(DULIEU!W168,4)=$G$8),DULIEU!E168,"")</f>
        <v/>
      </c>
      <c r="D177" s="900" t="str">
        <f>IF(LEFT(DULIEU!V168,4)=$G$8,DULIEU!H168,"")</f>
        <v/>
      </c>
      <c r="E177" s="901" t="str">
        <f>IF(LEFT(DULIEU!W168,4)=$G$8,DULIEU!H168,"")</f>
        <v/>
      </c>
      <c r="F177" s="929" t="str">
        <f>IF(OR(LEFT(DULIEU!V168,4)=$G$8,LEFT(DULIEU!W168,4)=$G$8),DULIEU!O168,"")</f>
        <v/>
      </c>
      <c r="G177" s="930" t="str">
        <f>IF(LEFT(DULIEU!V168,4)=$G$8,DULIEU!W168,IF(LEFT(DULIEU!W168,4)=$G$8,DULIEU!V168,""))</f>
        <v/>
      </c>
      <c r="H177" s="902">
        <f>IF(LEFT(DULIEU!V168,4)=$G$8,DULIEU!X168,0)</f>
        <v>0</v>
      </c>
      <c r="I177" s="902">
        <f>IF(LEFT(DULIEU!W168,4)=$G$8,DULIEU!X168,0)</f>
        <v>0</v>
      </c>
      <c r="J177" s="902">
        <f>IF(SUM(H177:I177)=0,0,$J$14+SUM($H$16:H177)-SUM($I$16:I177))</f>
        <v>0</v>
      </c>
      <c r="K177" s="903"/>
      <c r="L177" s="904" t="str">
        <f t="shared" si="2"/>
        <v/>
      </c>
      <c r="M177" s="893"/>
      <c r="N177" s="717"/>
      <c r="O177" s="356"/>
      <c r="P177" s="356"/>
      <c r="Q177" s="356"/>
      <c r="R177" s="356"/>
      <c r="S177" s="356"/>
      <c r="T177" s="356"/>
      <c r="U177" s="356"/>
      <c r="V177" s="356"/>
      <c r="W177" s="356"/>
      <c r="X177" s="356"/>
      <c r="Y177" s="356"/>
      <c r="Z177" s="356"/>
      <c r="AA177" s="356"/>
      <c r="AB177" s="356"/>
      <c r="AC177" s="356"/>
      <c r="AD177" s="356"/>
      <c r="AE177" s="356"/>
      <c r="AF177" s="356"/>
      <c r="AG177" s="356"/>
      <c r="AH177" s="356"/>
      <c r="AI177" s="356"/>
      <c r="AJ177" s="356"/>
      <c r="AK177" s="356"/>
      <c r="AL177" s="356"/>
      <c r="AM177" s="356"/>
      <c r="AN177" s="356"/>
    </row>
    <row r="178" spans="1:40" hidden="1">
      <c r="A178" s="356"/>
      <c r="B178" s="900" t="str">
        <f>IF(OR(LEFT(DULIEU!V169,4)=$G$8,LEFT(DULIEU!W169,4)=$G$8),DULIEU!D169,"")</f>
        <v/>
      </c>
      <c r="C178" s="900" t="str">
        <f>IF(OR(LEFT(DULIEU!V169,4)=$G$8,LEFT(DULIEU!W169,4)=$G$8),DULIEU!E169,"")</f>
        <v/>
      </c>
      <c r="D178" s="900" t="str">
        <f>IF(LEFT(DULIEU!V169,4)=$G$8,DULIEU!H169,"")</f>
        <v/>
      </c>
      <c r="E178" s="901" t="str">
        <f>IF(LEFT(DULIEU!W169,4)=$G$8,DULIEU!H169,"")</f>
        <v/>
      </c>
      <c r="F178" s="929" t="str">
        <f>IF(OR(LEFT(DULIEU!V169,4)=$G$8,LEFT(DULIEU!W169,4)=$G$8),DULIEU!O169,"")</f>
        <v/>
      </c>
      <c r="G178" s="930" t="str">
        <f>IF(LEFT(DULIEU!V169,4)=$G$8,DULIEU!W169,IF(LEFT(DULIEU!W169,4)=$G$8,DULIEU!V169,""))</f>
        <v/>
      </c>
      <c r="H178" s="902">
        <f>IF(LEFT(DULIEU!V169,4)=$G$8,DULIEU!X169,0)</f>
        <v>0</v>
      </c>
      <c r="I178" s="902">
        <f>IF(LEFT(DULIEU!W169,4)=$G$8,DULIEU!X169,0)</f>
        <v>0</v>
      </c>
      <c r="J178" s="902">
        <f>IF(SUM(H178:I178)=0,0,$J$14+SUM($H$16:H178)-SUM($I$16:I178))</f>
        <v>0</v>
      </c>
      <c r="K178" s="903"/>
      <c r="L178" s="904" t="str">
        <f t="shared" si="2"/>
        <v/>
      </c>
      <c r="M178" s="893"/>
      <c r="N178" s="717"/>
      <c r="O178" s="356"/>
      <c r="P178" s="356"/>
      <c r="Q178" s="356"/>
      <c r="R178" s="356"/>
      <c r="S178" s="356"/>
      <c r="T178" s="356"/>
      <c r="U178" s="356"/>
      <c r="V178" s="356"/>
      <c r="W178" s="356"/>
      <c r="X178" s="356"/>
      <c r="Y178" s="356"/>
      <c r="Z178" s="356"/>
      <c r="AA178" s="356"/>
      <c r="AB178" s="356"/>
      <c r="AC178" s="356"/>
      <c r="AD178" s="356"/>
      <c r="AE178" s="356"/>
      <c r="AF178" s="356"/>
      <c r="AG178" s="356"/>
      <c r="AH178" s="356"/>
      <c r="AI178" s="356"/>
      <c r="AJ178" s="356"/>
      <c r="AK178" s="356"/>
      <c r="AL178" s="356"/>
      <c r="AM178" s="356"/>
      <c r="AN178" s="356"/>
    </row>
    <row r="179" spans="1:40" hidden="1">
      <c r="A179" s="356"/>
      <c r="B179" s="900" t="str">
        <f>IF(OR(LEFT(DULIEU!V170,4)=$G$8,LEFT(DULIEU!W170,4)=$G$8),DULIEU!D170,"")</f>
        <v/>
      </c>
      <c r="C179" s="900" t="str">
        <f>IF(OR(LEFT(DULIEU!V170,4)=$G$8,LEFT(DULIEU!W170,4)=$G$8),DULIEU!E170,"")</f>
        <v/>
      </c>
      <c r="D179" s="900" t="str">
        <f>IF(LEFT(DULIEU!V170,4)=$G$8,DULIEU!H170,"")</f>
        <v/>
      </c>
      <c r="E179" s="901" t="str">
        <f>IF(LEFT(DULIEU!W170,4)=$G$8,DULIEU!H170,"")</f>
        <v/>
      </c>
      <c r="F179" s="929" t="str">
        <f>IF(OR(LEFT(DULIEU!V170,4)=$G$8,LEFT(DULIEU!W170,4)=$G$8),DULIEU!O170,"")</f>
        <v/>
      </c>
      <c r="G179" s="930" t="str">
        <f>IF(LEFT(DULIEU!V170,4)=$G$8,DULIEU!W170,IF(LEFT(DULIEU!W170,4)=$G$8,DULIEU!V170,""))</f>
        <v/>
      </c>
      <c r="H179" s="902">
        <f>IF(LEFT(DULIEU!V170,4)=$G$8,DULIEU!X170,0)</f>
        <v>0</v>
      </c>
      <c r="I179" s="902">
        <f>IF(LEFT(DULIEU!W170,4)=$G$8,DULIEU!X170,0)</f>
        <v>0</v>
      </c>
      <c r="J179" s="902">
        <f>IF(SUM(H179:I179)=0,0,$J$14+SUM($H$16:H179)-SUM($I$16:I179))</f>
        <v>0</v>
      </c>
      <c r="K179" s="903"/>
      <c r="L179" s="904" t="str">
        <f t="shared" si="2"/>
        <v/>
      </c>
      <c r="M179" s="893"/>
      <c r="N179" s="717"/>
      <c r="O179" s="356"/>
      <c r="P179" s="356"/>
      <c r="Q179" s="356"/>
      <c r="R179" s="356"/>
      <c r="S179" s="356"/>
      <c r="T179" s="356"/>
      <c r="U179" s="356"/>
      <c r="V179" s="356"/>
      <c r="W179" s="356"/>
      <c r="X179" s="356"/>
      <c r="Y179" s="356"/>
      <c r="Z179" s="356"/>
      <c r="AA179" s="356"/>
      <c r="AB179" s="356"/>
      <c r="AC179" s="356"/>
      <c r="AD179" s="356"/>
      <c r="AE179" s="356"/>
      <c r="AF179" s="356"/>
      <c r="AG179" s="356"/>
      <c r="AH179" s="356"/>
      <c r="AI179" s="356"/>
      <c r="AJ179" s="356"/>
      <c r="AK179" s="356"/>
      <c r="AL179" s="356"/>
      <c r="AM179" s="356"/>
      <c r="AN179" s="356"/>
    </row>
    <row r="180" spans="1:40" hidden="1">
      <c r="A180" s="356"/>
      <c r="B180" s="900" t="str">
        <f>IF(OR(LEFT(DULIEU!V171,4)=$G$8,LEFT(DULIEU!W171,4)=$G$8),DULIEU!D171,"")</f>
        <v/>
      </c>
      <c r="C180" s="900" t="str">
        <f>IF(OR(LEFT(DULIEU!V171,4)=$G$8,LEFT(DULIEU!W171,4)=$G$8),DULIEU!E171,"")</f>
        <v/>
      </c>
      <c r="D180" s="900" t="str">
        <f>IF(LEFT(DULIEU!V171,4)=$G$8,DULIEU!H171,"")</f>
        <v/>
      </c>
      <c r="E180" s="901" t="str">
        <f>IF(LEFT(DULIEU!W171,4)=$G$8,DULIEU!H171,"")</f>
        <v/>
      </c>
      <c r="F180" s="929" t="str">
        <f>IF(OR(LEFT(DULIEU!V171,4)=$G$8,LEFT(DULIEU!W171,4)=$G$8),DULIEU!O171,"")</f>
        <v/>
      </c>
      <c r="G180" s="930" t="str">
        <f>IF(LEFT(DULIEU!V171,4)=$G$8,DULIEU!W171,IF(LEFT(DULIEU!W171,4)=$G$8,DULIEU!V171,""))</f>
        <v/>
      </c>
      <c r="H180" s="902">
        <f>IF(LEFT(DULIEU!V171,4)=$G$8,DULIEU!X171,0)</f>
        <v>0</v>
      </c>
      <c r="I180" s="902">
        <f>IF(LEFT(DULIEU!W171,4)=$G$8,DULIEU!X171,0)</f>
        <v>0</v>
      </c>
      <c r="J180" s="902">
        <f>IF(SUM(H180:I180)=0,0,$J$14+SUM($H$16:H180)-SUM($I$16:I180))</f>
        <v>0</v>
      </c>
      <c r="K180" s="903"/>
      <c r="L180" s="904" t="str">
        <f t="shared" si="2"/>
        <v/>
      </c>
      <c r="M180" s="893"/>
      <c r="N180" s="717"/>
      <c r="O180" s="356"/>
      <c r="P180" s="356"/>
      <c r="Q180" s="356"/>
      <c r="R180" s="356"/>
      <c r="S180" s="356"/>
      <c r="T180" s="356"/>
      <c r="U180" s="356"/>
      <c r="V180" s="356"/>
      <c r="W180" s="356"/>
      <c r="X180" s="356"/>
      <c r="Y180" s="356"/>
      <c r="Z180" s="356"/>
      <c r="AA180" s="356"/>
      <c r="AB180" s="356"/>
      <c r="AC180" s="356"/>
      <c r="AD180" s="356"/>
      <c r="AE180" s="356"/>
      <c r="AF180" s="356"/>
      <c r="AG180" s="356"/>
      <c r="AH180" s="356"/>
      <c r="AI180" s="356"/>
      <c r="AJ180" s="356"/>
      <c r="AK180" s="356"/>
      <c r="AL180" s="356"/>
      <c r="AM180" s="356"/>
      <c r="AN180" s="356"/>
    </row>
    <row r="181" spans="1:40" hidden="1">
      <c r="A181" s="356"/>
      <c r="B181" s="900" t="str">
        <f>IF(OR(LEFT(DULIEU!V172,4)=$G$8,LEFT(DULIEU!W172,4)=$G$8),DULIEU!D172,"")</f>
        <v/>
      </c>
      <c r="C181" s="900" t="str">
        <f>IF(OR(LEFT(DULIEU!V172,4)=$G$8,LEFT(DULIEU!W172,4)=$G$8),DULIEU!E172,"")</f>
        <v/>
      </c>
      <c r="D181" s="900" t="str">
        <f>IF(LEFT(DULIEU!V172,4)=$G$8,DULIEU!H172,"")</f>
        <v/>
      </c>
      <c r="E181" s="901" t="str">
        <f>IF(LEFT(DULIEU!W172,4)=$G$8,DULIEU!H172,"")</f>
        <v/>
      </c>
      <c r="F181" s="929" t="str">
        <f>IF(OR(LEFT(DULIEU!V172,4)=$G$8,LEFT(DULIEU!W172,4)=$G$8),DULIEU!O172,"")</f>
        <v/>
      </c>
      <c r="G181" s="930" t="str">
        <f>IF(LEFT(DULIEU!V172,4)=$G$8,DULIEU!W172,IF(LEFT(DULIEU!W172,4)=$G$8,DULIEU!V172,""))</f>
        <v/>
      </c>
      <c r="H181" s="902">
        <f>IF(LEFT(DULIEU!V172,4)=$G$8,DULIEU!X172,0)</f>
        <v>0</v>
      </c>
      <c r="I181" s="902">
        <f>IF(LEFT(DULIEU!W172,4)=$G$8,DULIEU!X172,0)</f>
        <v>0</v>
      </c>
      <c r="J181" s="902">
        <f>IF(SUM(H181:I181)=0,0,$J$14+SUM($H$16:H181)-SUM($I$16:I181))</f>
        <v>0</v>
      </c>
      <c r="K181" s="903"/>
      <c r="L181" s="904" t="str">
        <f t="shared" si="2"/>
        <v/>
      </c>
      <c r="M181" s="893"/>
      <c r="N181" s="717"/>
      <c r="O181" s="356"/>
      <c r="P181" s="356"/>
      <c r="Q181" s="356"/>
      <c r="R181" s="356"/>
      <c r="S181" s="356"/>
      <c r="T181" s="356"/>
      <c r="U181" s="356"/>
      <c r="V181" s="356"/>
      <c r="W181" s="356"/>
      <c r="X181" s="356"/>
      <c r="Y181" s="356"/>
      <c r="Z181" s="356"/>
      <c r="AA181" s="356"/>
      <c r="AB181" s="356"/>
      <c r="AC181" s="356"/>
      <c r="AD181" s="356"/>
      <c r="AE181" s="356"/>
      <c r="AF181" s="356"/>
      <c r="AG181" s="356"/>
      <c r="AH181" s="356"/>
      <c r="AI181" s="356"/>
      <c r="AJ181" s="356"/>
      <c r="AK181" s="356"/>
      <c r="AL181" s="356"/>
      <c r="AM181" s="356"/>
      <c r="AN181" s="356"/>
    </row>
    <row r="182" spans="1:40" hidden="1">
      <c r="A182" s="356"/>
      <c r="B182" s="900" t="str">
        <f>IF(OR(LEFT(DULIEU!V173,4)=$G$8,LEFT(DULIEU!W173,4)=$G$8),DULIEU!D173,"")</f>
        <v/>
      </c>
      <c r="C182" s="900" t="str">
        <f>IF(OR(LEFT(DULIEU!V173,4)=$G$8,LEFT(DULIEU!W173,4)=$G$8),DULIEU!E173,"")</f>
        <v/>
      </c>
      <c r="D182" s="900" t="str">
        <f>IF(LEFT(DULIEU!V173,4)=$G$8,DULIEU!H173,"")</f>
        <v/>
      </c>
      <c r="E182" s="901" t="str">
        <f>IF(LEFT(DULIEU!W173,4)=$G$8,DULIEU!H173,"")</f>
        <v/>
      </c>
      <c r="F182" s="929" t="str">
        <f>IF(OR(LEFT(DULIEU!V173,4)=$G$8,LEFT(DULIEU!W173,4)=$G$8),DULIEU!O173,"")</f>
        <v/>
      </c>
      <c r="G182" s="930" t="str">
        <f>IF(LEFT(DULIEU!V173,4)=$G$8,DULIEU!W173,IF(LEFT(DULIEU!W173,4)=$G$8,DULIEU!V173,""))</f>
        <v/>
      </c>
      <c r="H182" s="902">
        <f>IF(LEFT(DULIEU!V173,4)=$G$8,DULIEU!X173,0)</f>
        <v>0</v>
      </c>
      <c r="I182" s="902">
        <f>IF(LEFT(DULIEU!W173,4)=$G$8,DULIEU!X173,0)</f>
        <v>0</v>
      </c>
      <c r="J182" s="902">
        <f>IF(SUM(H182:I182)=0,0,$J$14+SUM($H$16:H182)-SUM($I$16:I182))</f>
        <v>0</v>
      </c>
      <c r="K182" s="903"/>
      <c r="L182" s="904" t="str">
        <f t="shared" si="2"/>
        <v/>
      </c>
      <c r="M182" s="893"/>
      <c r="N182" s="717"/>
      <c r="O182" s="356"/>
      <c r="P182" s="356"/>
      <c r="Q182" s="356"/>
      <c r="R182" s="356"/>
      <c r="S182" s="356"/>
      <c r="T182" s="356"/>
      <c r="U182" s="356"/>
      <c r="V182" s="356"/>
      <c r="W182" s="356"/>
      <c r="X182" s="356"/>
      <c r="Y182" s="356"/>
      <c r="Z182" s="356"/>
      <c r="AA182" s="356"/>
      <c r="AB182" s="356"/>
      <c r="AC182" s="356"/>
      <c r="AD182" s="356"/>
      <c r="AE182" s="356"/>
      <c r="AF182" s="356"/>
      <c r="AG182" s="356"/>
      <c r="AH182" s="356"/>
      <c r="AI182" s="356"/>
      <c r="AJ182" s="356"/>
      <c r="AK182" s="356"/>
      <c r="AL182" s="356"/>
      <c r="AM182" s="356"/>
      <c r="AN182" s="356"/>
    </row>
    <row r="183" spans="1:40" hidden="1">
      <c r="A183" s="356"/>
      <c r="B183" s="900" t="str">
        <f>IF(OR(LEFT(DULIEU!V174,4)=$G$8,LEFT(DULIEU!W174,4)=$G$8),DULIEU!D174,"")</f>
        <v/>
      </c>
      <c r="C183" s="900" t="str">
        <f>IF(OR(LEFT(DULIEU!V174,4)=$G$8,LEFT(DULIEU!W174,4)=$G$8),DULIEU!E174,"")</f>
        <v/>
      </c>
      <c r="D183" s="900" t="str">
        <f>IF(LEFT(DULIEU!V174,4)=$G$8,DULIEU!H174,"")</f>
        <v/>
      </c>
      <c r="E183" s="901" t="str">
        <f>IF(LEFT(DULIEU!W174,4)=$G$8,DULIEU!H174,"")</f>
        <v/>
      </c>
      <c r="F183" s="929" t="str">
        <f>IF(OR(LEFT(DULIEU!V174,4)=$G$8,LEFT(DULIEU!W174,4)=$G$8),DULIEU!O174,"")</f>
        <v/>
      </c>
      <c r="G183" s="930" t="str">
        <f>IF(LEFT(DULIEU!V174,4)=$G$8,DULIEU!W174,IF(LEFT(DULIEU!W174,4)=$G$8,DULIEU!V174,""))</f>
        <v/>
      </c>
      <c r="H183" s="902">
        <f>IF(LEFT(DULIEU!V174,4)=$G$8,DULIEU!X174,0)</f>
        <v>0</v>
      </c>
      <c r="I183" s="902">
        <f>IF(LEFT(DULIEU!W174,4)=$G$8,DULIEU!X174,0)</f>
        <v>0</v>
      </c>
      <c r="J183" s="902">
        <f>IF(SUM(H183:I183)=0,0,$J$14+SUM($H$16:H183)-SUM($I$16:I183))</f>
        <v>0</v>
      </c>
      <c r="K183" s="903"/>
      <c r="L183" s="904" t="str">
        <f t="shared" si="2"/>
        <v/>
      </c>
      <c r="M183" s="893"/>
      <c r="N183" s="717"/>
      <c r="O183" s="356"/>
      <c r="P183" s="356"/>
      <c r="Q183" s="356"/>
      <c r="R183" s="356"/>
      <c r="S183" s="356"/>
      <c r="T183" s="356"/>
      <c r="U183" s="356"/>
      <c r="V183" s="356"/>
      <c r="W183" s="356"/>
      <c r="X183" s="356"/>
      <c r="Y183" s="356"/>
      <c r="Z183" s="356"/>
      <c r="AA183" s="356"/>
      <c r="AB183" s="356"/>
      <c r="AC183" s="356"/>
      <c r="AD183" s="356"/>
      <c r="AE183" s="356"/>
      <c r="AF183" s="356"/>
      <c r="AG183" s="356"/>
      <c r="AH183" s="356"/>
      <c r="AI183" s="356"/>
      <c r="AJ183" s="356"/>
      <c r="AK183" s="356"/>
      <c r="AL183" s="356"/>
      <c r="AM183" s="356"/>
      <c r="AN183" s="356"/>
    </row>
    <row r="184" spans="1:40" hidden="1">
      <c r="A184" s="356"/>
      <c r="B184" s="900" t="str">
        <f>IF(OR(LEFT(DULIEU!V175,4)=$G$8,LEFT(DULIEU!W175,4)=$G$8),DULIEU!D175,"")</f>
        <v/>
      </c>
      <c r="C184" s="900" t="str">
        <f>IF(OR(LEFT(DULIEU!V175,4)=$G$8,LEFT(DULIEU!W175,4)=$G$8),DULIEU!E175,"")</f>
        <v/>
      </c>
      <c r="D184" s="900" t="str">
        <f>IF(LEFT(DULIEU!V175,4)=$G$8,DULIEU!H175,"")</f>
        <v/>
      </c>
      <c r="E184" s="901" t="str">
        <f>IF(LEFT(DULIEU!W175,4)=$G$8,DULIEU!H175,"")</f>
        <v/>
      </c>
      <c r="F184" s="929" t="str">
        <f>IF(OR(LEFT(DULIEU!V175,4)=$G$8,LEFT(DULIEU!W175,4)=$G$8),DULIEU!O175,"")</f>
        <v/>
      </c>
      <c r="G184" s="930" t="str">
        <f>IF(LEFT(DULIEU!V175,4)=$G$8,DULIEU!W175,IF(LEFT(DULIEU!W175,4)=$G$8,DULIEU!V175,""))</f>
        <v/>
      </c>
      <c r="H184" s="902">
        <f>IF(LEFT(DULIEU!V175,4)=$G$8,DULIEU!X175,0)</f>
        <v>0</v>
      </c>
      <c r="I184" s="902">
        <f>IF(LEFT(DULIEU!W175,4)=$G$8,DULIEU!X175,0)</f>
        <v>0</v>
      </c>
      <c r="J184" s="902">
        <f>IF(SUM(H184:I184)=0,0,$J$14+SUM($H$16:H184)-SUM($I$16:I184))</f>
        <v>0</v>
      </c>
      <c r="K184" s="903"/>
      <c r="L184" s="904" t="str">
        <f t="shared" si="2"/>
        <v/>
      </c>
      <c r="M184" s="893"/>
      <c r="N184" s="717"/>
      <c r="O184" s="356"/>
      <c r="P184" s="356"/>
      <c r="Q184" s="356"/>
      <c r="R184" s="356"/>
      <c r="S184" s="356"/>
      <c r="T184" s="356"/>
      <c r="U184" s="356"/>
      <c r="V184" s="356"/>
      <c r="W184" s="356"/>
      <c r="X184" s="356"/>
      <c r="Y184" s="356"/>
      <c r="Z184" s="356"/>
      <c r="AA184" s="356"/>
      <c r="AB184" s="356"/>
      <c r="AC184" s="356"/>
      <c r="AD184" s="356"/>
      <c r="AE184" s="356"/>
      <c r="AF184" s="356"/>
      <c r="AG184" s="356"/>
      <c r="AH184" s="356"/>
      <c r="AI184" s="356"/>
      <c r="AJ184" s="356"/>
      <c r="AK184" s="356"/>
      <c r="AL184" s="356"/>
      <c r="AM184" s="356"/>
      <c r="AN184" s="356"/>
    </row>
    <row r="185" spans="1:40" hidden="1">
      <c r="A185" s="356"/>
      <c r="B185" s="900" t="str">
        <f>IF(OR(LEFT(DULIEU!V176,4)=$G$8,LEFT(DULIEU!W176,4)=$G$8),DULIEU!D176,"")</f>
        <v/>
      </c>
      <c r="C185" s="900" t="str">
        <f>IF(OR(LEFT(DULIEU!V176,4)=$G$8,LEFT(DULIEU!W176,4)=$G$8),DULIEU!E176,"")</f>
        <v/>
      </c>
      <c r="D185" s="900" t="str">
        <f>IF(LEFT(DULIEU!V176,4)=$G$8,DULIEU!H176,"")</f>
        <v/>
      </c>
      <c r="E185" s="901" t="str">
        <f>IF(LEFT(DULIEU!W176,4)=$G$8,DULIEU!H176,"")</f>
        <v/>
      </c>
      <c r="F185" s="929" t="str">
        <f>IF(OR(LEFT(DULIEU!V176,4)=$G$8,LEFT(DULIEU!W176,4)=$G$8),DULIEU!O176,"")</f>
        <v/>
      </c>
      <c r="G185" s="930" t="str">
        <f>IF(LEFT(DULIEU!V176,4)=$G$8,DULIEU!W176,IF(LEFT(DULIEU!W176,4)=$G$8,DULIEU!V176,""))</f>
        <v/>
      </c>
      <c r="H185" s="902">
        <f>IF(LEFT(DULIEU!V176,4)=$G$8,DULIEU!X176,0)</f>
        <v>0</v>
      </c>
      <c r="I185" s="902">
        <f>IF(LEFT(DULIEU!W176,4)=$G$8,DULIEU!X176,0)</f>
        <v>0</v>
      </c>
      <c r="J185" s="902">
        <f>IF(SUM(H185:I185)=0,0,$J$14+SUM($H$16:H185)-SUM($I$16:I185))</f>
        <v>0</v>
      </c>
      <c r="K185" s="903"/>
      <c r="L185" s="904" t="str">
        <f t="shared" si="2"/>
        <v/>
      </c>
      <c r="M185" s="893"/>
      <c r="N185" s="717"/>
      <c r="O185" s="356"/>
      <c r="P185" s="356"/>
      <c r="Q185" s="356"/>
      <c r="R185" s="356"/>
      <c r="S185" s="356"/>
      <c r="T185" s="356"/>
      <c r="U185" s="356"/>
      <c r="V185" s="356"/>
      <c r="W185" s="356"/>
      <c r="X185" s="356"/>
      <c r="Y185" s="356"/>
      <c r="Z185" s="356"/>
      <c r="AA185" s="356"/>
      <c r="AB185" s="356"/>
      <c r="AC185" s="356"/>
      <c r="AD185" s="356"/>
      <c r="AE185" s="356"/>
      <c r="AF185" s="356"/>
      <c r="AG185" s="356"/>
      <c r="AH185" s="356"/>
      <c r="AI185" s="356"/>
      <c r="AJ185" s="356"/>
      <c r="AK185" s="356"/>
      <c r="AL185" s="356"/>
      <c r="AM185" s="356"/>
      <c r="AN185" s="356"/>
    </row>
    <row r="186" spans="1:40" hidden="1">
      <c r="A186" s="356"/>
      <c r="B186" s="900" t="str">
        <f>IF(OR(LEFT(DULIEU!V177,4)=$G$8,LEFT(DULIEU!W177,4)=$G$8),DULIEU!D177,"")</f>
        <v/>
      </c>
      <c r="C186" s="900" t="str">
        <f>IF(OR(LEFT(DULIEU!V177,4)=$G$8,LEFT(DULIEU!W177,4)=$G$8),DULIEU!E177,"")</f>
        <v/>
      </c>
      <c r="D186" s="900" t="str">
        <f>IF(LEFT(DULIEU!V177,4)=$G$8,DULIEU!H177,"")</f>
        <v/>
      </c>
      <c r="E186" s="901" t="str">
        <f>IF(LEFT(DULIEU!W177,4)=$G$8,DULIEU!H177,"")</f>
        <v/>
      </c>
      <c r="F186" s="929" t="str">
        <f>IF(OR(LEFT(DULIEU!V177,4)=$G$8,LEFT(DULIEU!W177,4)=$G$8),DULIEU!O177,"")</f>
        <v/>
      </c>
      <c r="G186" s="930" t="str">
        <f>IF(LEFT(DULIEU!V177,4)=$G$8,DULIEU!W177,IF(LEFT(DULIEU!W177,4)=$G$8,DULIEU!V177,""))</f>
        <v/>
      </c>
      <c r="H186" s="902">
        <f>IF(LEFT(DULIEU!V177,4)=$G$8,DULIEU!X177,0)</f>
        <v>0</v>
      </c>
      <c r="I186" s="902">
        <f>IF(LEFT(DULIEU!W177,4)=$G$8,DULIEU!X177,0)</f>
        <v>0</v>
      </c>
      <c r="J186" s="902">
        <f>IF(SUM(H186:I186)=0,0,$J$14+SUM($H$16:H186)-SUM($I$16:I186))</f>
        <v>0</v>
      </c>
      <c r="K186" s="903"/>
      <c r="L186" s="904" t="str">
        <f t="shared" si="2"/>
        <v/>
      </c>
      <c r="M186" s="893"/>
      <c r="N186" s="717"/>
      <c r="O186" s="356"/>
      <c r="P186" s="356"/>
      <c r="Q186" s="356"/>
      <c r="R186" s="356"/>
      <c r="S186" s="356"/>
      <c r="T186" s="356"/>
      <c r="U186" s="356"/>
      <c r="V186" s="356"/>
      <c r="W186" s="356"/>
      <c r="X186" s="356"/>
      <c r="Y186" s="356"/>
      <c r="Z186" s="356"/>
      <c r="AA186" s="356"/>
      <c r="AB186" s="356"/>
      <c r="AC186" s="356"/>
      <c r="AD186" s="356"/>
      <c r="AE186" s="356"/>
      <c r="AF186" s="356"/>
      <c r="AG186" s="356"/>
      <c r="AH186" s="356"/>
      <c r="AI186" s="356"/>
      <c r="AJ186" s="356"/>
      <c r="AK186" s="356"/>
      <c r="AL186" s="356"/>
      <c r="AM186" s="356"/>
      <c r="AN186" s="356"/>
    </row>
    <row r="187" spans="1:40" hidden="1">
      <c r="A187" s="356"/>
      <c r="B187" s="900" t="str">
        <f>IF(OR(LEFT(DULIEU!V178,4)=$G$8,LEFT(DULIEU!W178,4)=$G$8),DULIEU!D178,"")</f>
        <v/>
      </c>
      <c r="C187" s="900" t="str">
        <f>IF(OR(LEFT(DULIEU!V178,4)=$G$8,LEFT(DULIEU!W178,4)=$G$8),DULIEU!E178,"")</f>
        <v/>
      </c>
      <c r="D187" s="900" t="str">
        <f>IF(LEFT(DULIEU!V178,4)=$G$8,DULIEU!H178,"")</f>
        <v/>
      </c>
      <c r="E187" s="901" t="str">
        <f>IF(LEFT(DULIEU!W178,4)=$G$8,DULIEU!H178,"")</f>
        <v/>
      </c>
      <c r="F187" s="929" t="str">
        <f>IF(OR(LEFT(DULIEU!V178,4)=$G$8,LEFT(DULIEU!W178,4)=$G$8),DULIEU!O178,"")</f>
        <v/>
      </c>
      <c r="G187" s="930" t="str">
        <f>IF(LEFT(DULIEU!V178,4)=$G$8,DULIEU!W178,IF(LEFT(DULIEU!W178,4)=$G$8,DULIEU!V178,""))</f>
        <v/>
      </c>
      <c r="H187" s="902">
        <f>IF(LEFT(DULIEU!V178,4)=$G$8,DULIEU!X178,0)</f>
        <v>0</v>
      </c>
      <c r="I187" s="902">
        <f>IF(LEFT(DULIEU!W178,4)=$G$8,DULIEU!X178,0)</f>
        <v>0</v>
      </c>
      <c r="J187" s="902">
        <f>IF(SUM(H187:I187)=0,0,$J$14+SUM($H$16:H187)-SUM($I$16:I187))</f>
        <v>0</v>
      </c>
      <c r="K187" s="903"/>
      <c r="L187" s="904" t="str">
        <f t="shared" si="2"/>
        <v/>
      </c>
      <c r="M187" s="893"/>
      <c r="N187" s="717"/>
      <c r="O187" s="356"/>
      <c r="P187" s="356"/>
      <c r="Q187" s="356"/>
      <c r="R187" s="356"/>
      <c r="S187" s="356"/>
      <c r="T187" s="356"/>
      <c r="U187" s="356"/>
      <c r="V187" s="356"/>
      <c r="W187" s="356"/>
      <c r="X187" s="356"/>
      <c r="Y187" s="356"/>
      <c r="Z187" s="356"/>
      <c r="AA187" s="356"/>
      <c r="AB187" s="356"/>
      <c r="AC187" s="356"/>
      <c r="AD187" s="356"/>
      <c r="AE187" s="356"/>
      <c r="AF187" s="356"/>
      <c r="AG187" s="356"/>
      <c r="AH187" s="356"/>
      <c r="AI187" s="356"/>
      <c r="AJ187" s="356"/>
      <c r="AK187" s="356"/>
      <c r="AL187" s="356"/>
      <c r="AM187" s="356"/>
      <c r="AN187" s="356"/>
    </row>
    <row r="188" spans="1:40" hidden="1">
      <c r="A188" s="356"/>
      <c r="B188" s="900" t="str">
        <f>IF(OR(LEFT(DULIEU!V179,4)=$G$8,LEFT(DULIEU!W179,4)=$G$8),DULIEU!D179,"")</f>
        <v/>
      </c>
      <c r="C188" s="900" t="str">
        <f>IF(OR(LEFT(DULIEU!V179,4)=$G$8,LEFT(DULIEU!W179,4)=$G$8),DULIEU!E179,"")</f>
        <v/>
      </c>
      <c r="D188" s="900" t="str">
        <f>IF(LEFT(DULIEU!V179,4)=$G$8,DULIEU!H179,"")</f>
        <v/>
      </c>
      <c r="E188" s="901" t="str">
        <f>IF(LEFT(DULIEU!W179,4)=$G$8,DULIEU!H179,"")</f>
        <v/>
      </c>
      <c r="F188" s="929" t="str">
        <f>IF(OR(LEFT(DULIEU!V179,4)=$G$8,LEFT(DULIEU!W179,4)=$G$8),DULIEU!O179,"")</f>
        <v/>
      </c>
      <c r="G188" s="930" t="str">
        <f>IF(LEFT(DULIEU!V179,4)=$G$8,DULIEU!W179,IF(LEFT(DULIEU!W179,4)=$G$8,DULIEU!V179,""))</f>
        <v/>
      </c>
      <c r="H188" s="902">
        <f>IF(LEFT(DULIEU!V179,4)=$G$8,DULIEU!X179,0)</f>
        <v>0</v>
      </c>
      <c r="I188" s="902">
        <f>IF(LEFT(DULIEU!W179,4)=$G$8,DULIEU!X179,0)</f>
        <v>0</v>
      </c>
      <c r="J188" s="902">
        <f>IF(SUM(H188:I188)=0,0,$J$14+SUM($H$16:H188)-SUM($I$16:I188))</f>
        <v>0</v>
      </c>
      <c r="K188" s="903"/>
      <c r="L188" s="904" t="str">
        <f t="shared" si="2"/>
        <v/>
      </c>
      <c r="M188" s="893"/>
      <c r="N188" s="717"/>
      <c r="O188" s="356"/>
      <c r="P188" s="356"/>
      <c r="Q188" s="356"/>
      <c r="R188" s="356"/>
      <c r="S188" s="356"/>
      <c r="T188" s="356"/>
      <c r="U188" s="356"/>
      <c r="V188" s="356"/>
      <c r="W188" s="356"/>
      <c r="X188" s="356"/>
      <c r="Y188" s="356"/>
      <c r="Z188" s="356"/>
      <c r="AA188" s="356"/>
      <c r="AB188" s="356"/>
      <c r="AC188" s="356"/>
      <c r="AD188" s="356"/>
      <c r="AE188" s="356"/>
      <c r="AF188" s="356"/>
      <c r="AG188" s="356"/>
      <c r="AH188" s="356"/>
      <c r="AI188" s="356"/>
      <c r="AJ188" s="356"/>
      <c r="AK188" s="356"/>
      <c r="AL188" s="356"/>
      <c r="AM188" s="356"/>
      <c r="AN188" s="356"/>
    </row>
    <row r="189" spans="1:40" hidden="1">
      <c r="A189" s="356"/>
      <c r="B189" s="900" t="str">
        <f>IF(OR(LEFT(DULIEU!V180,4)=$G$8,LEFT(DULIEU!W180,4)=$G$8),DULIEU!D180,"")</f>
        <v/>
      </c>
      <c r="C189" s="900" t="str">
        <f>IF(OR(LEFT(DULIEU!V180,4)=$G$8,LEFT(DULIEU!W180,4)=$G$8),DULIEU!E180,"")</f>
        <v/>
      </c>
      <c r="D189" s="900" t="str">
        <f>IF(LEFT(DULIEU!V180,4)=$G$8,DULIEU!H180,"")</f>
        <v/>
      </c>
      <c r="E189" s="901" t="str">
        <f>IF(LEFT(DULIEU!W180,4)=$G$8,DULIEU!H180,"")</f>
        <v/>
      </c>
      <c r="F189" s="929" t="str">
        <f>IF(OR(LEFT(DULIEU!V180,4)=$G$8,LEFT(DULIEU!W180,4)=$G$8),DULIEU!O180,"")</f>
        <v/>
      </c>
      <c r="G189" s="930" t="str">
        <f>IF(LEFT(DULIEU!V180,4)=$G$8,DULIEU!W180,IF(LEFT(DULIEU!W180,4)=$G$8,DULIEU!V180,""))</f>
        <v/>
      </c>
      <c r="H189" s="902">
        <f>IF(LEFT(DULIEU!V180,4)=$G$8,DULIEU!X180,0)</f>
        <v>0</v>
      </c>
      <c r="I189" s="902">
        <f>IF(LEFT(DULIEU!W180,4)=$G$8,DULIEU!X180,0)</f>
        <v>0</v>
      </c>
      <c r="J189" s="902">
        <f>IF(SUM(H189:I189)=0,0,$J$14+SUM($H$16:H189)-SUM($I$16:I189))</f>
        <v>0</v>
      </c>
      <c r="K189" s="903"/>
      <c r="L189" s="904" t="str">
        <f t="shared" si="2"/>
        <v/>
      </c>
      <c r="M189" s="893"/>
      <c r="N189" s="717"/>
      <c r="O189" s="356"/>
      <c r="P189" s="356"/>
      <c r="Q189" s="356"/>
      <c r="R189" s="356"/>
      <c r="S189" s="356"/>
      <c r="T189" s="356"/>
      <c r="U189" s="356"/>
      <c r="V189" s="356"/>
      <c r="W189" s="356"/>
      <c r="X189" s="356"/>
      <c r="Y189" s="356"/>
      <c r="Z189" s="356"/>
      <c r="AA189" s="356"/>
      <c r="AB189" s="356"/>
      <c r="AC189" s="356"/>
      <c r="AD189" s="356"/>
      <c r="AE189" s="356"/>
      <c r="AF189" s="356"/>
      <c r="AG189" s="356"/>
      <c r="AH189" s="356"/>
      <c r="AI189" s="356"/>
      <c r="AJ189" s="356"/>
      <c r="AK189" s="356"/>
      <c r="AL189" s="356"/>
      <c r="AM189" s="356"/>
      <c r="AN189" s="356"/>
    </row>
    <row r="190" spans="1:40" hidden="1">
      <c r="A190" s="356"/>
      <c r="B190" s="900" t="str">
        <f>IF(OR(LEFT(DULIEU!V181,4)=$G$8,LEFT(DULIEU!W181,4)=$G$8),DULIEU!D181,"")</f>
        <v/>
      </c>
      <c r="C190" s="900" t="str">
        <f>IF(OR(LEFT(DULIEU!V181,4)=$G$8,LEFT(DULIEU!W181,4)=$G$8),DULIEU!E181,"")</f>
        <v/>
      </c>
      <c r="D190" s="900" t="str">
        <f>IF(LEFT(DULIEU!V181,4)=$G$8,DULIEU!H181,"")</f>
        <v/>
      </c>
      <c r="E190" s="901" t="str">
        <f>IF(LEFT(DULIEU!W181,4)=$G$8,DULIEU!H181,"")</f>
        <v/>
      </c>
      <c r="F190" s="929" t="str">
        <f>IF(OR(LEFT(DULIEU!V181,4)=$G$8,LEFT(DULIEU!W181,4)=$G$8),DULIEU!O181,"")</f>
        <v/>
      </c>
      <c r="G190" s="930" t="str">
        <f>IF(LEFT(DULIEU!V181,4)=$G$8,DULIEU!W181,IF(LEFT(DULIEU!W181,4)=$G$8,DULIEU!V181,""))</f>
        <v/>
      </c>
      <c r="H190" s="902">
        <f>IF(LEFT(DULIEU!V181,4)=$G$8,DULIEU!X181,0)</f>
        <v>0</v>
      </c>
      <c r="I190" s="902">
        <f>IF(LEFT(DULIEU!W181,4)=$G$8,DULIEU!X181,0)</f>
        <v>0</v>
      </c>
      <c r="J190" s="902">
        <f>IF(SUM(H190:I190)=0,0,$J$14+SUM($H$16:H190)-SUM($I$16:I190))</f>
        <v>0</v>
      </c>
      <c r="K190" s="903"/>
      <c r="L190" s="904" t="str">
        <f t="shared" si="2"/>
        <v/>
      </c>
      <c r="M190" s="893"/>
      <c r="N190" s="717"/>
      <c r="O190" s="356"/>
      <c r="P190" s="356"/>
      <c r="Q190" s="356"/>
      <c r="R190" s="356"/>
      <c r="S190" s="356"/>
      <c r="T190" s="356"/>
      <c r="U190" s="356"/>
      <c r="V190" s="356"/>
      <c r="W190" s="356"/>
      <c r="X190" s="356"/>
      <c r="Y190" s="356"/>
      <c r="Z190" s="356"/>
      <c r="AA190" s="356"/>
      <c r="AB190" s="356"/>
      <c r="AC190" s="356"/>
      <c r="AD190" s="356"/>
      <c r="AE190" s="356"/>
      <c r="AF190" s="356"/>
      <c r="AG190" s="356"/>
      <c r="AH190" s="356"/>
      <c r="AI190" s="356"/>
      <c r="AJ190" s="356"/>
      <c r="AK190" s="356"/>
      <c r="AL190" s="356"/>
      <c r="AM190" s="356"/>
      <c r="AN190" s="356"/>
    </row>
    <row r="191" spans="1:40" hidden="1">
      <c r="A191" s="356"/>
      <c r="B191" s="900" t="str">
        <f>IF(OR(LEFT(DULIEU!V182,4)=$G$8,LEFT(DULIEU!W182,4)=$G$8),DULIEU!D182,"")</f>
        <v/>
      </c>
      <c r="C191" s="900" t="str">
        <f>IF(OR(LEFT(DULIEU!V182,4)=$G$8,LEFT(DULIEU!W182,4)=$G$8),DULIEU!E182,"")</f>
        <v/>
      </c>
      <c r="D191" s="900" t="str">
        <f>IF(LEFT(DULIEU!V182,4)=$G$8,DULIEU!H182,"")</f>
        <v/>
      </c>
      <c r="E191" s="901" t="str">
        <f>IF(LEFT(DULIEU!W182,4)=$G$8,DULIEU!H182,"")</f>
        <v/>
      </c>
      <c r="F191" s="929" t="str">
        <f>IF(OR(LEFT(DULIEU!V182,4)=$G$8,LEFT(DULIEU!W182,4)=$G$8),DULIEU!O182,"")</f>
        <v/>
      </c>
      <c r="G191" s="930" t="str">
        <f>IF(LEFT(DULIEU!V182,4)=$G$8,DULIEU!W182,IF(LEFT(DULIEU!W182,4)=$G$8,DULIEU!V182,""))</f>
        <v/>
      </c>
      <c r="H191" s="902">
        <f>IF(LEFT(DULIEU!V182,4)=$G$8,DULIEU!X182,0)</f>
        <v>0</v>
      </c>
      <c r="I191" s="902">
        <f>IF(LEFT(DULIEU!W182,4)=$G$8,DULIEU!X182,0)</f>
        <v>0</v>
      </c>
      <c r="J191" s="902">
        <f>IF(SUM(H191:I191)=0,0,$J$14+SUM($H$16:H191)-SUM($I$16:I191))</f>
        <v>0</v>
      </c>
      <c r="K191" s="903"/>
      <c r="L191" s="904" t="str">
        <f t="shared" si="2"/>
        <v/>
      </c>
      <c r="M191" s="893"/>
      <c r="N191" s="717"/>
      <c r="O191" s="356"/>
      <c r="P191" s="356"/>
      <c r="Q191" s="356"/>
      <c r="R191" s="356"/>
      <c r="S191" s="356"/>
      <c r="T191" s="356"/>
      <c r="U191" s="356"/>
      <c r="V191" s="356"/>
      <c r="W191" s="356"/>
      <c r="X191" s="356"/>
      <c r="Y191" s="356"/>
      <c r="Z191" s="356"/>
      <c r="AA191" s="356"/>
      <c r="AB191" s="356"/>
      <c r="AC191" s="356"/>
      <c r="AD191" s="356"/>
      <c r="AE191" s="356"/>
      <c r="AF191" s="356"/>
      <c r="AG191" s="356"/>
      <c r="AH191" s="356"/>
      <c r="AI191" s="356"/>
      <c r="AJ191" s="356"/>
      <c r="AK191" s="356"/>
      <c r="AL191" s="356"/>
      <c r="AM191" s="356"/>
      <c r="AN191" s="356"/>
    </row>
    <row r="192" spans="1:40" hidden="1">
      <c r="A192" s="356"/>
      <c r="B192" s="900" t="str">
        <f>IF(OR(LEFT(DULIEU!V183,4)=$G$8,LEFT(DULIEU!W183,4)=$G$8),DULIEU!D183,"")</f>
        <v/>
      </c>
      <c r="C192" s="900" t="str">
        <f>IF(OR(LEFT(DULIEU!V183,4)=$G$8,LEFT(DULIEU!W183,4)=$G$8),DULIEU!E183,"")</f>
        <v/>
      </c>
      <c r="D192" s="900" t="str">
        <f>IF(LEFT(DULIEU!V183,4)=$G$8,DULIEU!H183,"")</f>
        <v/>
      </c>
      <c r="E192" s="901" t="str">
        <f>IF(LEFT(DULIEU!W183,4)=$G$8,DULIEU!H183,"")</f>
        <v/>
      </c>
      <c r="F192" s="929" t="str">
        <f>IF(OR(LEFT(DULIEU!V183,4)=$G$8,LEFT(DULIEU!W183,4)=$G$8),DULIEU!O183,"")</f>
        <v/>
      </c>
      <c r="G192" s="930" t="str">
        <f>IF(LEFT(DULIEU!V183,4)=$G$8,DULIEU!W183,IF(LEFT(DULIEU!W183,4)=$G$8,DULIEU!V183,""))</f>
        <v/>
      </c>
      <c r="H192" s="902">
        <f>IF(LEFT(DULIEU!V183,4)=$G$8,DULIEU!X183,0)</f>
        <v>0</v>
      </c>
      <c r="I192" s="902">
        <f>IF(LEFT(DULIEU!W183,4)=$G$8,DULIEU!X183,0)</f>
        <v>0</v>
      </c>
      <c r="J192" s="902">
        <f>IF(SUM(H192:I192)=0,0,$J$14+SUM($H$16:H192)-SUM($I$16:I192))</f>
        <v>0</v>
      </c>
      <c r="K192" s="903"/>
      <c r="L192" s="904" t="str">
        <f t="shared" si="2"/>
        <v/>
      </c>
      <c r="M192" s="893"/>
      <c r="N192" s="717"/>
      <c r="O192" s="356"/>
      <c r="P192" s="356"/>
      <c r="Q192" s="356"/>
      <c r="R192" s="356"/>
      <c r="S192" s="356"/>
      <c r="T192" s="356"/>
      <c r="U192" s="356"/>
      <c r="V192" s="356"/>
      <c r="W192" s="356"/>
      <c r="X192" s="356"/>
      <c r="Y192" s="356"/>
      <c r="Z192" s="356"/>
      <c r="AA192" s="356"/>
      <c r="AB192" s="356"/>
      <c r="AC192" s="356"/>
      <c r="AD192" s="356"/>
      <c r="AE192" s="356"/>
      <c r="AF192" s="356"/>
      <c r="AG192" s="356"/>
      <c r="AH192" s="356"/>
      <c r="AI192" s="356"/>
      <c r="AJ192" s="356"/>
      <c r="AK192" s="356"/>
      <c r="AL192" s="356"/>
      <c r="AM192" s="356"/>
      <c r="AN192" s="356"/>
    </row>
    <row r="193" spans="1:40" hidden="1">
      <c r="A193" s="356"/>
      <c r="B193" s="900" t="str">
        <f>IF(OR(LEFT(DULIEU!V184,4)=$G$8,LEFT(DULIEU!W184,4)=$G$8),DULIEU!D184,"")</f>
        <v/>
      </c>
      <c r="C193" s="900" t="str">
        <f>IF(OR(LEFT(DULIEU!V184,4)=$G$8,LEFT(DULIEU!W184,4)=$G$8),DULIEU!E184,"")</f>
        <v/>
      </c>
      <c r="D193" s="900" t="str">
        <f>IF(LEFT(DULIEU!V184,4)=$G$8,DULIEU!H184,"")</f>
        <v/>
      </c>
      <c r="E193" s="901" t="str">
        <f>IF(LEFT(DULIEU!W184,4)=$G$8,DULIEU!H184,"")</f>
        <v/>
      </c>
      <c r="F193" s="929" t="str">
        <f>IF(OR(LEFT(DULIEU!V184,4)=$G$8,LEFT(DULIEU!W184,4)=$G$8),DULIEU!O184,"")</f>
        <v/>
      </c>
      <c r="G193" s="930" t="str">
        <f>IF(LEFT(DULIEU!V184,4)=$G$8,DULIEU!W184,IF(LEFT(DULIEU!W184,4)=$G$8,DULIEU!V184,""))</f>
        <v/>
      </c>
      <c r="H193" s="902">
        <f>IF(LEFT(DULIEU!V184,4)=$G$8,DULIEU!X184,0)</f>
        <v>0</v>
      </c>
      <c r="I193" s="902">
        <f>IF(LEFT(DULIEU!W184,4)=$G$8,DULIEU!X184,0)</f>
        <v>0</v>
      </c>
      <c r="J193" s="902">
        <f>IF(SUM(H193:I193)=0,0,$J$14+SUM($H$16:H193)-SUM($I$16:I193))</f>
        <v>0</v>
      </c>
      <c r="K193" s="903"/>
      <c r="L193" s="904" t="str">
        <f t="shared" si="2"/>
        <v/>
      </c>
      <c r="M193" s="893"/>
      <c r="N193" s="717"/>
      <c r="O193" s="356"/>
      <c r="P193" s="356"/>
      <c r="Q193" s="356"/>
      <c r="R193" s="356"/>
      <c r="S193" s="356"/>
      <c r="T193" s="356"/>
      <c r="U193" s="356"/>
      <c r="V193" s="356"/>
      <c r="W193" s="356"/>
      <c r="X193" s="356"/>
      <c r="Y193" s="356"/>
      <c r="Z193" s="356"/>
      <c r="AA193" s="356"/>
      <c r="AB193" s="356"/>
      <c r="AC193" s="356"/>
      <c r="AD193" s="356"/>
      <c r="AE193" s="356"/>
      <c r="AF193" s="356"/>
      <c r="AG193" s="356"/>
      <c r="AH193" s="356"/>
      <c r="AI193" s="356"/>
      <c r="AJ193" s="356"/>
      <c r="AK193" s="356"/>
      <c r="AL193" s="356"/>
      <c r="AM193" s="356"/>
      <c r="AN193" s="356"/>
    </row>
    <row r="194" spans="1:40" hidden="1">
      <c r="A194" s="356"/>
      <c r="B194" s="900" t="str">
        <f>IF(OR(LEFT(DULIEU!V185,4)=$G$8,LEFT(DULIEU!W185,4)=$G$8),DULIEU!D185,"")</f>
        <v/>
      </c>
      <c r="C194" s="900" t="str">
        <f>IF(OR(LEFT(DULIEU!V185,4)=$G$8,LEFT(DULIEU!W185,4)=$G$8),DULIEU!E185,"")</f>
        <v/>
      </c>
      <c r="D194" s="900" t="str">
        <f>IF(LEFT(DULIEU!V185,4)=$G$8,DULIEU!H185,"")</f>
        <v/>
      </c>
      <c r="E194" s="901" t="str">
        <f>IF(LEFT(DULIEU!W185,4)=$G$8,DULIEU!H185,"")</f>
        <v/>
      </c>
      <c r="F194" s="929" t="str">
        <f>IF(OR(LEFT(DULIEU!V185,4)=$G$8,LEFT(DULIEU!W185,4)=$G$8),DULIEU!O185,"")</f>
        <v/>
      </c>
      <c r="G194" s="930" t="str">
        <f>IF(LEFT(DULIEU!V185,4)=$G$8,DULIEU!W185,IF(LEFT(DULIEU!W185,4)=$G$8,DULIEU!V185,""))</f>
        <v/>
      </c>
      <c r="H194" s="902">
        <f>IF(LEFT(DULIEU!V185,4)=$G$8,DULIEU!X185,0)</f>
        <v>0</v>
      </c>
      <c r="I194" s="902">
        <f>IF(LEFT(DULIEU!W185,4)=$G$8,DULIEU!X185,0)</f>
        <v>0</v>
      </c>
      <c r="J194" s="902">
        <f>IF(SUM(H194:I194)=0,0,$J$14+SUM($H$16:H194)-SUM($I$16:I194))</f>
        <v>0</v>
      </c>
      <c r="K194" s="903"/>
      <c r="L194" s="904" t="str">
        <f t="shared" si="2"/>
        <v/>
      </c>
      <c r="M194" s="893"/>
      <c r="N194" s="717"/>
      <c r="O194" s="356"/>
      <c r="P194" s="356"/>
      <c r="Q194" s="356"/>
      <c r="R194" s="356"/>
      <c r="S194" s="356"/>
      <c r="T194" s="356"/>
      <c r="U194" s="356"/>
      <c r="V194" s="356"/>
      <c r="W194" s="356"/>
      <c r="X194" s="356"/>
      <c r="Y194" s="356"/>
      <c r="Z194" s="356"/>
      <c r="AA194" s="356"/>
      <c r="AB194" s="356"/>
      <c r="AC194" s="356"/>
      <c r="AD194" s="356"/>
      <c r="AE194" s="356"/>
      <c r="AF194" s="356"/>
      <c r="AG194" s="356"/>
      <c r="AH194" s="356"/>
      <c r="AI194" s="356"/>
      <c r="AJ194" s="356"/>
      <c r="AK194" s="356"/>
      <c r="AL194" s="356"/>
      <c r="AM194" s="356"/>
      <c r="AN194" s="356"/>
    </row>
    <row r="195" spans="1:40" hidden="1">
      <c r="A195" s="356"/>
      <c r="B195" s="900" t="str">
        <f>IF(OR(LEFT(DULIEU!V186,4)=$G$8,LEFT(DULIEU!W186,4)=$G$8),DULIEU!D186,"")</f>
        <v/>
      </c>
      <c r="C195" s="900" t="str">
        <f>IF(OR(LEFT(DULIEU!V186,4)=$G$8,LEFT(DULIEU!W186,4)=$G$8),DULIEU!E186,"")</f>
        <v/>
      </c>
      <c r="D195" s="900" t="str">
        <f>IF(LEFT(DULIEU!V186,4)=$G$8,DULIEU!H186,"")</f>
        <v/>
      </c>
      <c r="E195" s="901" t="str">
        <f>IF(LEFT(DULIEU!W186,4)=$G$8,DULIEU!H186,"")</f>
        <v/>
      </c>
      <c r="F195" s="929" t="str">
        <f>IF(OR(LEFT(DULIEU!V186,4)=$G$8,LEFT(DULIEU!W186,4)=$G$8),DULIEU!O186,"")</f>
        <v/>
      </c>
      <c r="G195" s="930" t="str">
        <f>IF(LEFT(DULIEU!V186,4)=$G$8,DULIEU!W186,IF(LEFT(DULIEU!W186,4)=$G$8,DULIEU!V186,""))</f>
        <v/>
      </c>
      <c r="H195" s="902">
        <f>IF(LEFT(DULIEU!V186,4)=$G$8,DULIEU!X186,0)</f>
        <v>0</v>
      </c>
      <c r="I195" s="902">
        <f>IF(LEFT(DULIEU!W186,4)=$G$8,DULIEU!X186,0)</f>
        <v>0</v>
      </c>
      <c r="J195" s="902">
        <f>IF(SUM(H195:I195)=0,0,$J$14+SUM($H$16:H195)-SUM($I$16:I195))</f>
        <v>0</v>
      </c>
      <c r="K195" s="903"/>
      <c r="L195" s="904" t="str">
        <f t="shared" si="2"/>
        <v/>
      </c>
      <c r="M195" s="893"/>
      <c r="N195" s="717"/>
      <c r="O195" s="356"/>
      <c r="P195" s="356"/>
      <c r="Q195" s="356"/>
      <c r="R195" s="356"/>
      <c r="S195" s="356"/>
      <c r="T195" s="356"/>
      <c r="U195" s="356"/>
      <c r="V195" s="356"/>
      <c r="W195" s="356"/>
      <c r="X195" s="356"/>
      <c r="Y195" s="356"/>
      <c r="Z195" s="356"/>
      <c r="AA195" s="356"/>
      <c r="AB195" s="356"/>
      <c r="AC195" s="356"/>
      <c r="AD195" s="356"/>
      <c r="AE195" s="356"/>
      <c r="AF195" s="356"/>
      <c r="AG195" s="356"/>
      <c r="AH195" s="356"/>
      <c r="AI195" s="356"/>
      <c r="AJ195" s="356"/>
      <c r="AK195" s="356"/>
      <c r="AL195" s="356"/>
      <c r="AM195" s="356"/>
      <c r="AN195" s="356"/>
    </row>
    <row r="196" spans="1:40" hidden="1">
      <c r="A196" s="356"/>
      <c r="B196" s="900" t="str">
        <f>IF(OR(LEFT(DULIEU!V187,4)=$G$8,LEFT(DULIEU!W187,4)=$G$8),DULIEU!D187,"")</f>
        <v/>
      </c>
      <c r="C196" s="900" t="str">
        <f>IF(OR(LEFT(DULIEU!V187,4)=$G$8,LEFT(DULIEU!W187,4)=$G$8),DULIEU!E187,"")</f>
        <v/>
      </c>
      <c r="D196" s="900" t="str">
        <f>IF(LEFT(DULIEU!V187,4)=$G$8,DULIEU!H187,"")</f>
        <v/>
      </c>
      <c r="E196" s="901" t="str">
        <f>IF(LEFT(DULIEU!W187,4)=$G$8,DULIEU!H187,"")</f>
        <v/>
      </c>
      <c r="F196" s="929" t="str">
        <f>IF(OR(LEFT(DULIEU!V187,4)=$G$8,LEFT(DULIEU!W187,4)=$G$8),DULIEU!O187,"")</f>
        <v/>
      </c>
      <c r="G196" s="930" t="str">
        <f>IF(LEFT(DULIEU!V187,4)=$G$8,DULIEU!W187,IF(LEFT(DULIEU!W187,4)=$G$8,DULIEU!V187,""))</f>
        <v/>
      </c>
      <c r="H196" s="902">
        <f>IF(LEFT(DULIEU!V187,4)=$G$8,DULIEU!X187,0)</f>
        <v>0</v>
      </c>
      <c r="I196" s="902">
        <f>IF(LEFT(DULIEU!W187,4)=$G$8,DULIEU!X187,0)</f>
        <v>0</v>
      </c>
      <c r="J196" s="902">
        <f>IF(SUM(H196:I196)=0,0,$J$14+SUM($H$16:H196)-SUM($I$16:I196))</f>
        <v>0</v>
      </c>
      <c r="K196" s="903"/>
      <c r="L196" s="904" t="str">
        <f t="shared" si="2"/>
        <v/>
      </c>
      <c r="M196" s="893"/>
      <c r="N196" s="717"/>
      <c r="O196" s="356"/>
      <c r="P196" s="356"/>
      <c r="Q196" s="356"/>
      <c r="R196" s="356"/>
      <c r="S196" s="356"/>
      <c r="T196" s="356"/>
      <c r="U196" s="356"/>
      <c r="V196" s="356"/>
      <c r="W196" s="356"/>
      <c r="X196" s="356"/>
      <c r="Y196" s="356"/>
      <c r="Z196" s="356"/>
      <c r="AA196" s="356"/>
      <c r="AB196" s="356"/>
      <c r="AC196" s="356"/>
      <c r="AD196" s="356"/>
      <c r="AE196" s="356"/>
      <c r="AF196" s="356"/>
      <c r="AG196" s="356"/>
      <c r="AH196" s="356"/>
      <c r="AI196" s="356"/>
      <c r="AJ196" s="356"/>
      <c r="AK196" s="356"/>
      <c r="AL196" s="356"/>
      <c r="AM196" s="356"/>
      <c r="AN196" s="356"/>
    </row>
    <row r="197" spans="1:40" hidden="1">
      <c r="A197" s="356"/>
      <c r="B197" s="900" t="str">
        <f>IF(OR(LEFT(DULIEU!V188,4)=$G$8,LEFT(DULIEU!W188,4)=$G$8),DULIEU!D188,"")</f>
        <v/>
      </c>
      <c r="C197" s="900" t="str">
        <f>IF(OR(LEFT(DULIEU!V188,4)=$G$8,LEFT(DULIEU!W188,4)=$G$8),DULIEU!E188,"")</f>
        <v/>
      </c>
      <c r="D197" s="900" t="str">
        <f>IF(LEFT(DULIEU!V188,4)=$G$8,DULIEU!H188,"")</f>
        <v/>
      </c>
      <c r="E197" s="901" t="str">
        <f>IF(LEFT(DULIEU!W188,4)=$G$8,DULIEU!H188,"")</f>
        <v/>
      </c>
      <c r="F197" s="929" t="str">
        <f>IF(OR(LEFT(DULIEU!V188,4)=$G$8,LEFT(DULIEU!W188,4)=$G$8),DULIEU!O188,"")</f>
        <v/>
      </c>
      <c r="G197" s="930" t="str">
        <f>IF(LEFT(DULIEU!V188,4)=$G$8,DULIEU!W188,IF(LEFT(DULIEU!W188,4)=$G$8,DULIEU!V188,""))</f>
        <v/>
      </c>
      <c r="H197" s="902">
        <f>IF(LEFT(DULIEU!V188,4)=$G$8,DULIEU!X188,0)</f>
        <v>0</v>
      </c>
      <c r="I197" s="902">
        <f>IF(LEFT(DULIEU!W188,4)=$G$8,DULIEU!X188,0)</f>
        <v>0</v>
      </c>
      <c r="J197" s="902">
        <f>IF(SUM(H197:I197)=0,0,$J$14+SUM($H$16:H197)-SUM($I$16:I197))</f>
        <v>0</v>
      </c>
      <c r="K197" s="903"/>
      <c r="L197" s="904" t="str">
        <f t="shared" si="2"/>
        <v/>
      </c>
      <c r="M197" s="893"/>
      <c r="N197" s="717"/>
      <c r="O197" s="356"/>
      <c r="P197" s="356"/>
      <c r="Q197" s="356"/>
      <c r="R197" s="356"/>
      <c r="S197" s="356"/>
      <c r="T197" s="356"/>
      <c r="U197" s="356"/>
      <c r="V197" s="356"/>
      <c r="W197" s="356"/>
      <c r="X197" s="356"/>
      <c r="Y197" s="356"/>
      <c r="Z197" s="356"/>
      <c r="AA197" s="356"/>
      <c r="AB197" s="356"/>
      <c r="AC197" s="356"/>
      <c r="AD197" s="356"/>
      <c r="AE197" s="356"/>
      <c r="AF197" s="356"/>
      <c r="AG197" s="356"/>
      <c r="AH197" s="356"/>
      <c r="AI197" s="356"/>
      <c r="AJ197" s="356"/>
      <c r="AK197" s="356"/>
      <c r="AL197" s="356"/>
      <c r="AM197" s="356"/>
      <c r="AN197" s="356"/>
    </row>
    <row r="198" spans="1:40" hidden="1">
      <c r="A198" s="356"/>
      <c r="B198" s="900" t="str">
        <f>IF(OR(LEFT(DULIEU!V189,4)=$G$8,LEFT(DULIEU!W189,4)=$G$8),DULIEU!D189,"")</f>
        <v/>
      </c>
      <c r="C198" s="900" t="str">
        <f>IF(OR(LEFT(DULIEU!V189,4)=$G$8,LEFT(DULIEU!W189,4)=$G$8),DULIEU!E189,"")</f>
        <v/>
      </c>
      <c r="D198" s="900" t="str">
        <f>IF(LEFT(DULIEU!V189,4)=$G$8,DULIEU!H189,"")</f>
        <v/>
      </c>
      <c r="E198" s="901" t="str">
        <f>IF(LEFT(DULIEU!W189,4)=$G$8,DULIEU!H189,"")</f>
        <v/>
      </c>
      <c r="F198" s="929" t="str">
        <f>IF(OR(LEFT(DULIEU!V189,4)=$G$8,LEFT(DULIEU!W189,4)=$G$8),DULIEU!O189,"")</f>
        <v/>
      </c>
      <c r="G198" s="930" t="str">
        <f>IF(LEFT(DULIEU!V189,4)=$G$8,DULIEU!W189,IF(LEFT(DULIEU!W189,4)=$G$8,DULIEU!V189,""))</f>
        <v/>
      </c>
      <c r="H198" s="902">
        <f>IF(LEFT(DULIEU!V189,4)=$G$8,DULIEU!X189,0)</f>
        <v>0</v>
      </c>
      <c r="I198" s="902">
        <f>IF(LEFT(DULIEU!W189,4)=$G$8,DULIEU!X189,0)</f>
        <v>0</v>
      </c>
      <c r="J198" s="902">
        <f>IF(SUM(H198:I198)=0,0,$J$14+SUM($H$16:H198)-SUM($I$16:I198))</f>
        <v>0</v>
      </c>
      <c r="K198" s="903"/>
      <c r="L198" s="904" t="str">
        <f t="shared" si="2"/>
        <v/>
      </c>
      <c r="M198" s="893"/>
      <c r="N198" s="717"/>
      <c r="O198" s="356"/>
      <c r="P198" s="356"/>
      <c r="Q198" s="356"/>
      <c r="R198" s="356"/>
      <c r="S198" s="356"/>
      <c r="T198" s="356"/>
      <c r="U198" s="356"/>
      <c r="V198" s="356"/>
      <c r="W198" s="356"/>
      <c r="X198" s="356"/>
      <c r="Y198" s="356"/>
      <c r="Z198" s="356"/>
      <c r="AA198" s="356"/>
      <c r="AB198" s="356"/>
      <c r="AC198" s="356"/>
      <c r="AD198" s="356"/>
      <c r="AE198" s="356"/>
      <c r="AF198" s="356"/>
      <c r="AG198" s="356"/>
      <c r="AH198" s="356"/>
      <c r="AI198" s="356"/>
      <c r="AJ198" s="356"/>
      <c r="AK198" s="356"/>
      <c r="AL198" s="356"/>
      <c r="AM198" s="356"/>
      <c r="AN198" s="356"/>
    </row>
    <row r="199" spans="1:40" hidden="1">
      <c r="A199" s="356"/>
      <c r="B199" s="900" t="str">
        <f>IF(OR(LEFT(DULIEU!V190,4)=$G$8,LEFT(DULIEU!W190,4)=$G$8),DULIEU!D190,"")</f>
        <v/>
      </c>
      <c r="C199" s="900" t="str">
        <f>IF(OR(LEFT(DULIEU!V190,4)=$G$8,LEFT(DULIEU!W190,4)=$G$8),DULIEU!E190,"")</f>
        <v/>
      </c>
      <c r="D199" s="900" t="str">
        <f>IF(LEFT(DULIEU!V190,4)=$G$8,DULIEU!H190,"")</f>
        <v/>
      </c>
      <c r="E199" s="901" t="str">
        <f>IF(LEFT(DULIEU!W190,4)=$G$8,DULIEU!H190,"")</f>
        <v/>
      </c>
      <c r="F199" s="929" t="str">
        <f>IF(OR(LEFT(DULIEU!V190,4)=$G$8,LEFT(DULIEU!W190,4)=$G$8),DULIEU!O190,"")</f>
        <v/>
      </c>
      <c r="G199" s="930" t="str">
        <f>IF(LEFT(DULIEU!V190,4)=$G$8,DULIEU!W190,IF(LEFT(DULIEU!W190,4)=$G$8,DULIEU!V190,""))</f>
        <v/>
      </c>
      <c r="H199" s="902">
        <f>IF(LEFT(DULIEU!V190,4)=$G$8,DULIEU!X190,0)</f>
        <v>0</v>
      </c>
      <c r="I199" s="902">
        <f>IF(LEFT(DULIEU!W190,4)=$G$8,DULIEU!X190,0)</f>
        <v>0</v>
      </c>
      <c r="J199" s="902">
        <f>IF(SUM(H199:I199)=0,0,$J$14+SUM($H$16:H199)-SUM($I$16:I199))</f>
        <v>0</v>
      </c>
      <c r="K199" s="903"/>
      <c r="L199" s="904" t="str">
        <f t="shared" si="2"/>
        <v/>
      </c>
      <c r="M199" s="893"/>
      <c r="N199" s="717"/>
      <c r="O199" s="356"/>
      <c r="P199" s="356"/>
      <c r="Q199" s="356"/>
      <c r="R199" s="356"/>
      <c r="S199" s="356"/>
      <c r="T199" s="356"/>
      <c r="U199" s="356"/>
      <c r="V199" s="356"/>
      <c r="W199" s="356"/>
      <c r="X199" s="356"/>
      <c r="Y199" s="356"/>
      <c r="Z199" s="356"/>
      <c r="AA199" s="356"/>
      <c r="AB199" s="356"/>
      <c r="AC199" s="356"/>
      <c r="AD199" s="356"/>
      <c r="AE199" s="356"/>
      <c r="AF199" s="356"/>
      <c r="AG199" s="356"/>
      <c r="AH199" s="356"/>
      <c r="AI199" s="356"/>
      <c r="AJ199" s="356"/>
      <c r="AK199" s="356"/>
      <c r="AL199" s="356"/>
      <c r="AM199" s="356"/>
      <c r="AN199" s="356"/>
    </row>
    <row r="200" spans="1:40" hidden="1">
      <c r="A200" s="356"/>
      <c r="B200" s="900" t="str">
        <f>IF(OR(LEFT(DULIEU!V191,4)=$G$8,LEFT(DULIEU!W191,4)=$G$8),DULIEU!D191,"")</f>
        <v/>
      </c>
      <c r="C200" s="900" t="str">
        <f>IF(OR(LEFT(DULIEU!V191,4)=$G$8,LEFT(DULIEU!W191,4)=$G$8),DULIEU!E191,"")</f>
        <v/>
      </c>
      <c r="D200" s="900" t="str">
        <f>IF(LEFT(DULIEU!V191,4)=$G$8,DULIEU!H191,"")</f>
        <v/>
      </c>
      <c r="E200" s="901" t="str">
        <f>IF(LEFT(DULIEU!W191,4)=$G$8,DULIEU!H191,"")</f>
        <v/>
      </c>
      <c r="F200" s="929" t="str">
        <f>IF(OR(LEFT(DULIEU!V191,4)=$G$8,LEFT(DULIEU!W191,4)=$G$8),DULIEU!O191,"")</f>
        <v/>
      </c>
      <c r="G200" s="930" t="str">
        <f>IF(LEFT(DULIEU!V191,4)=$G$8,DULIEU!W191,IF(LEFT(DULIEU!W191,4)=$G$8,DULIEU!V191,""))</f>
        <v/>
      </c>
      <c r="H200" s="902">
        <f>IF(LEFT(DULIEU!V191,4)=$G$8,DULIEU!X191,0)</f>
        <v>0</v>
      </c>
      <c r="I200" s="902">
        <f>IF(LEFT(DULIEU!W191,4)=$G$8,DULIEU!X191,0)</f>
        <v>0</v>
      </c>
      <c r="J200" s="902">
        <f>IF(SUM(H200:I200)=0,0,$J$14+SUM($H$16:H200)-SUM($I$16:I200))</f>
        <v>0</v>
      </c>
      <c r="K200" s="903"/>
      <c r="L200" s="904" t="str">
        <f t="shared" si="2"/>
        <v/>
      </c>
      <c r="M200" s="893"/>
      <c r="N200" s="717"/>
      <c r="O200" s="356"/>
      <c r="P200" s="356"/>
      <c r="Q200" s="356"/>
      <c r="R200" s="356"/>
      <c r="S200" s="356"/>
      <c r="T200" s="356"/>
      <c r="U200" s="356"/>
      <c r="V200" s="356"/>
      <c r="W200" s="356"/>
      <c r="X200" s="356"/>
      <c r="Y200" s="356"/>
      <c r="Z200" s="356"/>
      <c r="AA200" s="356"/>
      <c r="AB200" s="356"/>
      <c r="AC200" s="356"/>
      <c r="AD200" s="356"/>
      <c r="AE200" s="356"/>
      <c r="AF200" s="356"/>
      <c r="AG200" s="356"/>
      <c r="AH200" s="356"/>
      <c r="AI200" s="356"/>
      <c r="AJ200" s="356"/>
      <c r="AK200" s="356"/>
      <c r="AL200" s="356"/>
      <c r="AM200" s="356"/>
      <c r="AN200" s="356"/>
    </row>
    <row r="201" spans="1:40" hidden="1">
      <c r="A201" s="356"/>
      <c r="B201" s="900" t="str">
        <f>IF(OR(LEFT(DULIEU!V192,4)=$G$8,LEFT(DULIEU!W192,4)=$G$8),DULIEU!D192,"")</f>
        <v/>
      </c>
      <c r="C201" s="900" t="str">
        <f>IF(OR(LEFT(DULIEU!V192,4)=$G$8,LEFT(DULIEU!W192,4)=$G$8),DULIEU!E192,"")</f>
        <v/>
      </c>
      <c r="D201" s="900" t="str">
        <f>IF(LEFT(DULIEU!V192,4)=$G$8,DULIEU!H192,"")</f>
        <v/>
      </c>
      <c r="E201" s="901" t="str">
        <f>IF(LEFT(DULIEU!W192,4)=$G$8,DULIEU!H192,"")</f>
        <v/>
      </c>
      <c r="F201" s="929" t="str">
        <f>IF(OR(LEFT(DULIEU!V192,4)=$G$8,LEFT(DULIEU!W192,4)=$G$8),DULIEU!O192,"")</f>
        <v/>
      </c>
      <c r="G201" s="930" t="str">
        <f>IF(LEFT(DULIEU!V192,4)=$G$8,DULIEU!W192,IF(LEFT(DULIEU!W192,4)=$G$8,DULIEU!V192,""))</f>
        <v/>
      </c>
      <c r="H201" s="902">
        <f>IF(LEFT(DULIEU!V192,4)=$G$8,DULIEU!X192,0)</f>
        <v>0</v>
      </c>
      <c r="I201" s="902">
        <f>IF(LEFT(DULIEU!W192,4)=$G$8,DULIEU!X192,0)</f>
        <v>0</v>
      </c>
      <c r="J201" s="902">
        <f>IF(SUM(H201:I201)=0,0,$J$14+SUM($H$16:H201)-SUM($I$16:I201))</f>
        <v>0</v>
      </c>
      <c r="K201" s="903"/>
      <c r="L201" s="904" t="str">
        <f t="shared" si="2"/>
        <v/>
      </c>
      <c r="M201" s="893"/>
      <c r="N201" s="717"/>
      <c r="O201" s="356"/>
      <c r="P201" s="356"/>
      <c r="Q201" s="356"/>
      <c r="R201" s="356"/>
      <c r="S201" s="356"/>
      <c r="T201" s="356"/>
      <c r="U201" s="356"/>
      <c r="V201" s="356"/>
      <c r="W201" s="356"/>
      <c r="X201" s="356"/>
      <c r="Y201" s="356"/>
      <c r="Z201" s="356"/>
      <c r="AA201" s="356"/>
      <c r="AB201" s="356"/>
      <c r="AC201" s="356"/>
      <c r="AD201" s="356"/>
      <c r="AE201" s="356"/>
      <c r="AF201" s="356"/>
      <c r="AG201" s="356"/>
      <c r="AH201" s="356"/>
      <c r="AI201" s="356"/>
      <c r="AJ201" s="356"/>
      <c r="AK201" s="356"/>
      <c r="AL201" s="356"/>
      <c r="AM201" s="356"/>
      <c r="AN201" s="356"/>
    </row>
    <row r="202" spans="1:40" hidden="1">
      <c r="A202" s="356"/>
      <c r="B202" s="900" t="str">
        <f>IF(OR(LEFT(DULIEU!V193,4)=$G$8,LEFT(DULIEU!W193,4)=$G$8),DULIEU!D193,"")</f>
        <v/>
      </c>
      <c r="C202" s="900" t="str">
        <f>IF(OR(LEFT(DULIEU!V193,4)=$G$8,LEFT(DULIEU!W193,4)=$G$8),DULIEU!E193,"")</f>
        <v/>
      </c>
      <c r="D202" s="900" t="str">
        <f>IF(LEFT(DULIEU!V193,4)=$G$8,DULIEU!H193,"")</f>
        <v/>
      </c>
      <c r="E202" s="901" t="str">
        <f>IF(LEFT(DULIEU!W193,4)=$G$8,DULIEU!H193,"")</f>
        <v/>
      </c>
      <c r="F202" s="929" t="str">
        <f>IF(OR(LEFT(DULIEU!V193,4)=$G$8,LEFT(DULIEU!W193,4)=$G$8),DULIEU!O193,"")</f>
        <v/>
      </c>
      <c r="G202" s="930" t="str">
        <f>IF(LEFT(DULIEU!V193,4)=$G$8,DULIEU!W193,IF(LEFT(DULIEU!W193,4)=$G$8,DULIEU!V193,""))</f>
        <v/>
      </c>
      <c r="H202" s="902">
        <f>IF(LEFT(DULIEU!V193,4)=$G$8,DULIEU!X193,0)</f>
        <v>0</v>
      </c>
      <c r="I202" s="902">
        <f>IF(LEFT(DULIEU!W193,4)=$G$8,DULIEU!X193,0)</f>
        <v>0</v>
      </c>
      <c r="J202" s="902">
        <f>IF(SUM(H202:I202)=0,0,$J$14+SUM($H$16:H202)-SUM($I$16:I202))</f>
        <v>0</v>
      </c>
      <c r="K202" s="903"/>
      <c r="L202" s="904" t="str">
        <f t="shared" si="2"/>
        <v/>
      </c>
      <c r="M202" s="893"/>
      <c r="N202" s="717"/>
      <c r="O202" s="356"/>
      <c r="P202" s="356"/>
      <c r="Q202" s="356"/>
      <c r="R202" s="356"/>
      <c r="S202" s="356"/>
      <c r="T202" s="356"/>
      <c r="U202" s="356"/>
      <c r="V202" s="356"/>
      <c r="W202" s="356"/>
      <c r="X202" s="356"/>
      <c r="Y202" s="356"/>
      <c r="Z202" s="356"/>
      <c r="AA202" s="356"/>
      <c r="AB202" s="356"/>
      <c r="AC202" s="356"/>
      <c r="AD202" s="356"/>
      <c r="AE202" s="356"/>
      <c r="AF202" s="356"/>
      <c r="AG202" s="356"/>
      <c r="AH202" s="356"/>
      <c r="AI202" s="356"/>
      <c r="AJ202" s="356"/>
      <c r="AK202" s="356"/>
      <c r="AL202" s="356"/>
      <c r="AM202" s="356"/>
      <c r="AN202" s="356"/>
    </row>
    <row r="203" spans="1:40" hidden="1">
      <c r="A203" s="356"/>
      <c r="B203" s="900" t="str">
        <f>IF(OR(LEFT(DULIEU!V194,4)=$G$8,LEFT(DULIEU!W194,4)=$G$8),DULIEU!D194,"")</f>
        <v/>
      </c>
      <c r="C203" s="900" t="str">
        <f>IF(OR(LEFT(DULIEU!V194,4)=$G$8,LEFT(DULIEU!W194,4)=$G$8),DULIEU!E194,"")</f>
        <v/>
      </c>
      <c r="D203" s="900" t="str">
        <f>IF(LEFT(DULIEU!V194,4)=$G$8,DULIEU!H194,"")</f>
        <v/>
      </c>
      <c r="E203" s="901" t="str">
        <f>IF(LEFT(DULIEU!W194,4)=$G$8,DULIEU!H194,"")</f>
        <v/>
      </c>
      <c r="F203" s="929" t="str">
        <f>IF(OR(LEFT(DULIEU!V194,4)=$G$8,LEFT(DULIEU!W194,4)=$G$8),DULIEU!O194,"")</f>
        <v/>
      </c>
      <c r="G203" s="930" t="str">
        <f>IF(LEFT(DULIEU!V194,4)=$G$8,DULIEU!W194,IF(LEFT(DULIEU!W194,4)=$G$8,DULIEU!V194,""))</f>
        <v/>
      </c>
      <c r="H203" s="902">
        <f>IF(LEFT(DULIEU!V194,4)=$G$8,DULIEU!X194,0)</f>
        <v>0</v>
      </c>
      <c r="I203" s="902">
        <f>IF(LEFT(DULIEU!W194,4)=$G$8,DULIEU!X194,0)</f>
        <v>0</v>
      </c>
      <c r="J203" s="902">
        <f>IF(SUM(H203:I203)=0,0,$J$14+SUM($H$16:H203)-SUM($I$16:I203))</f>
        <v>0</v>
      </c>
      <c r="K203" s="903"/>
      <c r="L203" s="904" t="str">
        <f t="shared" si="2"/>
        <v/>
      </c>
      <c r="M203" s="893"/>
      <c r="N203" s="717"/>
      <c r="O203" s="356"/>
      <c r="P203" s="356"/>
      <c r="Q203" s="356"/>
      <c r="R203" s="356"/>
      <c r="S203" s="356"/>
      <c r="T203" s="356"/>
      <c r="U203" s="356"/>
      <c r="V203" s="356"/>
      <c r="W203" s="356"/>
      <c r="X203" s="356"/>
      <c r="Y203" s="356"/>
      <c r="Z203" s="356"/>
      <c r="AA203" s="356"/>
      <c r="AB203" s="356"/>
      <c r="AC203" s="356"/>
      <c r="AD203" s="356"/>
      <c r="AE203" s="356"/>
      <c r="AF203" s="356"/>
      <c r="AG203" s="356"/>
      <c r="AH203" s="356"/>
      <c r="AI203" s="356"/>
      <c r="AJ203" s="356"/>
      <c r="AK203" s="356"/>
      <c r="AL203" s="356"/>
      <c r="AM203" s="356"/>
      <c r="AN203" s="356"/>
    </row>
    <row r="204" spans="1:40" hidden="1">
      <c r="A204" s="356"/>
      <c r="B204" s="900" t="str">
        <f>IF(OR(LEFT(DULIEU!V195,4)=$G$8,LEFT(DULIEU!W195,4)=$G$8),DULIEU!D195,"")</f>
        <v/>
      </c>
      <c r="C204" s="900" t="str">
        <f>IF(OR(LEFT(DULIEU!V195,4)=$G$8,LEFT(DULIEU!W195,4)=$G$8),DULIEU!E195,"")</f>
        <v/>
      </c>
      <c r="D204" s="900" t="str">
        <f>IF(LEFT(DULIEU!V195,4)=$G$8,DULIEU!H195,"")</f>
        <v/>
      </c>
      <c r="E204" s="901" t="str">
        <f>IF(LEFT(DULIEU!W195,4)=$G$8,DULIEU!H195,"")</f>
        <v/>
      </c>
      <c r="F204" s="929" t="str">
        <f>IF(OR(LEFT(DULIEU!V195,4)=$G$8,LEFT(DULIEU!W195,4)=$G$8),DULIEU!O195,"")</f>
        <v/>
      </c>
      <c r="G204" s="930" t="str">
        <f>IF(LEFT(DULIEU!V195,4)=$G$8,DULIEU!W195,IF(LEFT(DULIEU!W195,4)=$G$8,DULIEU!V195,""))</f>
        <v/>
      </c>
      <c r="H204" s="902">
        <f>IF(LEFT(DULIEU!V195,4)=$G$8,DULIEU!X195,0)</f>
        <v>0</v>
      </c>
      <c r="I204" s="902">
        <f>IF(LEFT(DULIEU!W195,4)=$G$8,DULIEU!X195,0)</f>
        <v>0</v>
      </c>
      <c r="J204" s="902">
        <f>IF(SUM(H204:I204)=0,0,$J$14+SUM($H$16:H204)-SUM($I$16:I204))</f>
        <v>0</v>
      </c>
      <c r="K204" s="903"/>
      <c r="L204" s="904" t="str">
        <f t="shared" si="2"/>
        <v/>
      </c>
      <c r="M204" s="893"/>
      <c r="N204" s="717"/>
      <c r="O204" s="356"/>
      <c r="P204" s="356"/>
      <c r="Q204" s="356"/>
      <c r="R204" s="356"/>
      <c r="S204" s="356"/>
      <c r="T204" s="356"/>
      <c r="U204" s="356"/>
      <c r="V204" s="356"/>
      <c r="W204" s="356"/>
      <c r="X204" s="356"/>
      <c r="Y204" s="356"/>
      <c r="Z204" s="356"/>
      <c r="AA204" s="356"/>
      <c r="AB204" s="356"/>
      <c r="AC204" s="356"/>
      <c r="AD204" s="356"/>
      <c r="AE204" s="356"/>
      <c r="AF204" s="356"/>
      <c r="AG204" s="356"/>
      <c r="AH204" s="356"/>
      <c r="AI204" s="356"/>
      <c r="AJ204" s="356"/>
      <c r="AK204" s="356"/>
      <c r="AL204" s="356"/>
      <c r="AM204" s="356"/>
      <c r="AN204" s="356"/>
    </row>
    <row r="205" spans="1:40" hidden="1">
      <c r="A205" s="356"/>
      <c r="B205" s="900" t="str">
        <f>IF(OR(LEFT(DULIEU!V196,4)=$G$8,LEFT(DULIEU!W196,4)=$G$8),DULIEU!D196,"")</f>
        <v/>
      </c>
      <c r="C205" s="900" t="str">
        <f>IF(OR(LEFT(DULIEU!V196,4)=$G$8,LEFT(DULIEU!W196,4)=$G$8),DULIEU!E196,"")</f>
        <v/>
      </c>
      <c r="D205" s="900" t="str">
        <f>IF(LEFT(DULIEU!V196,4)=$G$8,DULIEU!H196,"")</f>
        <v/>
      </c>
      <c r="E205" s="901" t="str">
        <f>IF(LEFT(DULIEU!W196,4)=$G$8,DULIEU!H196,"")</f>
        <v/>
      </c>
      <c r="F205" s="929" t="str">
        <f>IF(OR(LEFT(DULIEU!V196,4)=$G$8,LEFT(DULIEU!W196,4)=$G$8),DULIEU!O196,"")</f>
        <v/>
      </c>
      <c r="G205" s="930" t="str">
        <f>IF(LEFT(DULIEU!V196,4)=$G$8,DULIEU!W196,IF(LEFT(DULIEU!W196,4)=$G$8,DULIEU!V196,""))</f>
        <v/>
      </c>
      <c r="H205" s="902">
        <f>IF(LEFT(DULIEU!V196,4)=$G$8,DULIEU!X196,0)</f>
        <v>0</v>
      </c>
      <c r="I205" s="902">
        <f>IF(LEFT(DULIEU!W196,4)=$G$8,DULIEU!X196,0)</f>
        <v>0</v>
      </c>
      <c r="J205" s="902">
        <f>IF(SUM(H205:I205)=0,0,$J$14+SUM($H$16:H205)-SUM($I$16:I205))</f>
        <v>0</v>
      </c>
      <c r="K205" s="903"/>
      <c r="L205" s="904" t="str">
        <f t="shared" si="2"/>
        <v/>
      </c>
      <c r="M205" s="893"/>
      <c r="N205" s="717"/>
      <c r="O205" s="356"/>
      <c r="P205" s="356"/>
      <c r="Q205" s="356"/>
      <c r="R205" s="356"/>
      <c r="S205" s="356"/>
      <c r="T205" s="356"/>
      <c r="U205" s="356"/>
      <c r="V205" s="356"/>
      <c r="W205" s="356"/>
      <c r="X205" s="356"/>
      <c r="Y205" s="356"/>
      <c r="Z205" s="356"/>
      <c r="AA205" s="356"/>
      <c r="AB205" s="356"/>
      <c r="AC205" s="356"/>
      <c r="AD205" s="356"/>
      <c r="AE205" s="356"/>
      <c r="AF205" s="356"/>
      <c r="AG205" s="356"/>
      <c r="AH205" s="356"/>
      <c r="AI205" s="356"/>
      <c r="AJ205" s="356"/>
      <c r="AK205" s="356"/>
      <c r="AL205" s="356"/>
      <c r="AM205" s="356"/>
      <c r="AN205" s="356"/>
    </row>
    <row r="206" spans="1:40" hidden="1">
      <c r="A206" s="356"/>
      <c r="B206" s="900" t="str">
        <f>IF(OR(LEFT(DULIEU!V197,4)=$G$8,LEFT(DULIEU!W197,4)=$G$8),DULIEU!D197,"")</f>
        <v/>
      </c>
      <c r="C206" s="900" t="str">
        <f>IF(OR(LEFT(DULIEU!V197,4)=$G$8,LEFT(DULIEU!W197,4)=$G$8),DULIEU!E197,"")</f>
        <v/>
      </c>
      <c r="D206" s="900" t="str">
        <f>IF(LEFT(DULIEU!V197,4)=$G$8,DULIEU!H197,"")</f>
        <v/>
      </c>
      <c r="E206" s="901" t="str">
        <f>IF(LEFT(DULIEU!W197,4)=$G$8,DULIEU!H197,"")</f>
        <v/>
      </c>
      <c r="F206" s="929" t="str">
        <f>IF(OR(LEFT(DULIEU!V197,4)=$G$8,LEFT(DULIEU!W197,4)=$G$8),DULIEU!O197,"")</f>
        <v/>
      </c>
      <c r="G206" s="930" t="str">
        <f>IF(LEFT(DULIEU!V197,4)=$G$8,DULIEU!W197,IF(LEFT(DULIEU!W197,4)=$G$8,DULIEU!V197,""))</f>
        <v/>
      </c>
      <c r="H206" s="902">
        <f>IF(LEFT(DULIEU!V197,4)=$G$8,DULIEU!X197,0)</f>
        <v>0</v>
      </c>
      <c r="I206" s="902">
        <f>IF(LEFT(DULIEU!W197,4)=$G$8,DULIEU!X197,0)</f>
        <v>0</v>
      </c>
      <c r="J206" s="902">
        <f>IF(SUM(H206:I206)=0,0,$J$14+SUM($H$16:H206)-SUM($I$16:I206))</f>
        <v>0</v>
      </c>
      <c r="K206" s="903"/>
      <c r="L206" s="904" t="str">
        <f t="shared" si="2"/>
        <v/>
      </c>
      <c r="M206" s="893"/>
      <c r="N206" s="717"/>
      <c r="O206" s="356"/>
      <c r="P206" s="356"/>
      <c r="Q206" s="356"/>
      <c r="R206" s="356"/>
      <c r="S206" s="356"/>
      <c r="T206" s="356"/>
      <c r="U206" s="356"/>
      <c r="V206" s="356"/>
      <c r="W206" s="356"/>
      <c r="X206" s="356"/>
      <c r="Y206" s="356"/>
      <c r="Z206" s="356"/>
      <c r="AA206" s="356"/>
      <c r="AB206" s="356"/>
      <c r="AC206" s="356"/>
      <c r="AD206" s="356"/>
      <c r="AE206" s="356"/>
      <c r="AF206" s="356"/>
      <c r="AG206" s="356"/>
      <c r="AH206" s="356"/>
      <c r="AI206" s="356"/>
      <c r="AJ206" s="356"/>
      <c r="AK206" s="356"/>
      <c r="AL206" s="356"/>
      <c r="AM206" s="356"/>
      <c r="AN206" s="356"/>
    </row>
    <row r="207" spans="1:40" hidden="1">
      <c r="A207" s="356"/>
      <c r="B207" s="900" t="str">
        <f>IF(OR(LEFT(DULIEU!V198,4)=$G$8,LEFT(DULIEU!W198,4)=$G$8),DULIEU!D198,"")</f>
        <v/>
      </c>
      <c r="C207" s="900" t="str">
        <f>IF(OR(LEFT(DULIEU!V198,4)=$G$8,LEFT(DULIEU!W198,4)=$G$8),DULIEU!E198,"")</f>
        <v/>
      </c>
      <c r="D207" s="900" t="str">
        <f>IF(LEFT(DULIEU!V198,4)=$G$8,DULIEU!H198,"")</f>
        <v/>
      </c>
      <c r="E207" s="901" t="str">
        <f>IF(LEFT(DULIEU!W198,4)=$G$8,DULIEU!H198,"")</f>
        <v/>
      </c>
      <c r="F207" s="929" t="str">
        <f>IF(OR(LEFT(DULIEU!V198,4)=$G$8,LEFT(DULIEU!W198,4)=$G$8),DULIEU!O198,"")</f>
        <v/>
      </c>
      <c r="G207" s="930" t="str">
        <f>IF(LEFT(DULIEU!V198,4)=$G$8,DULIEU!W198,IF(LEFT(DULIEU!W198,4)=$G$8,DULIEU!V198,""))</f>
        <v/>
      </c>
      <c r="H207" s="902">
        <f>IF(LEFT(DULIEU!V198,4)=$G$8,DULIEU!X198,0)</f>
        <v>0</v>
      </c>
      <c r="I207" s="902">
        <f>IF(LEFT(DULIEU!W198,4)=$G$8,DULIEU!X198,0)</f>
        <v>0</v>
      </c>
      <c r="J207" s="902">
        <f>IF(SUM(H207:I207)=0,0,$J$14+SUM($H$16:H207)-SUM($I$16:I207))</f>
        <v>0</v>
      </c>
      <c r="K207" s="903"/>
      <c r="L207" s="904" t="str">
        <f t="shared" si="2"/>
        <v/>
      </c>
      <c r="M207" s="893"/>
      <c r="N207" s="717"/>
      <c r="O207" s="356"/>
      <c r="P207" s="356"/>
      <c r="Q207" s="356"/>
      <c r="R207" s="356"/>
      <c r="S207" s="356"/>
      <c r="T207" s="356"/>
      <c r="U207" s="356"/>
      <c r="V207" s="356"/>
      <c r="W207" s="356"/>
      <c r="X207" s="356"/>
      <c r="Y207" s="356"/>
      <c r="Z207" s="356"/>
      <c r="AA207" s="356"/>
      <c r="AB207" s="356"/>
      <c r="AC207" s="356"/>
      <c r="AD207" s="356"/>
      <c r="AE207" s="356"/>
      <c r="AF207" s="356"/>
      <c r="AG207" s="356"/>
      <c r="AH207" s="356"/>
      <c r="AI207" s="356"/>
      <c r="AJ207" s="356"/>
      <c r="AK207" s="356"/>
      <c r="AL207" s="356"/>
      <c r="AM207" s="356"/>
      <c r="AN207" s="356"/>
    </row>
    <row r="208" spans="1:40" hidden="1">
      <c r="A208" s="356"/>
      <c r="B208" s="900" t="str">
        <f>IF(OR(LEFT(DULIEU!V199,4)=$G$8,LEFT(DULIEU!W199,4)=$G$8),DULIEU!D199,"")</f>
        <v/>
      </c>
      <c r="C208" s="900" t="str">
        <f>IF(OR(LEFT(DULIEU!V199,4)=$G$8,LEFT(DULIEU!W199,4)=$G$8),DULIEU!E199,"")</f>
        <v/>
      </c>
      <c r="D208" s="900" t="str">
        <f>IF(LEFT(DULIEU!V199,4)=$G$8,DULIEU!H199,"")</f>
        <v/>
      </c>
      <c r="E208" s="901" t="str">
        <f>IF(LEFT(DULIEU!W199,4)=$G$8,DULIEU!H199,"")</f>
        <v/>
      </c>
      <c r="F208" s="929" t="str">
        <f>IF(OR(LEFT(DULIEU!V199,4)=$G$8,LEFT(DULIEU!W199,4)=$G$8),DULIEU!O199,"")</f>
        <v/>
      </c>
      <c r="G208" s="930" t="str">
        <f>IF(LEFT(DULIEU!V199,4)=$G$8,DULIEU!W199,IF(LEFT(DULIEU!W199,4)=$G$8,DULIEU!V199,""))</f>
        <v/>
      </c>
      <c r="H208" s="902">
        <f>IF(LEFT(DULIEU!V199,4)=$G$8,DULIEU!X199,0)</f>
        <v>0</v>
      </c>
      <c r="I208" s="902">
        <f>IF(LEFT(DULIEU!W199,4)=$G$8,DULIEU!X199,0)</f>
        <v>0</v>
      </c>
      <c r="J208" s="902">
        <f>IF(SUM(H208:I208)=0,0,$J$14+SUM($H$16:H208)-SUM($I$16:I208))</f>
        <v>0</v>
      </c>
      <c r="K208" s="903"/>
      <c r="L208" s="904" t="str">
        <f t="shared" si="2"/>
        <v/>
      </c>
      <c r="M208" s="893"/>
      <c r="N208" s="717"/>
      <c r="O208" s="356"/>
      <c r="P208" s="356"/>
      <c r="Q208" s="356"/>
      <c r="R208" s="356"/>
      <c r="S208" s="356"/>
      <c r="T208" s="356"/>
      <c r="U208" s="356"/>
      <c r="V208" s="356"/>
      <c r="W208" s="356"/>
      <c r="X208" s="356"/>
      <c r="Y208" s="356"/>
      <c r="Z208" s="356"/>
      <c r="AA208" s="356"/>
      <c r="AB208" s="356"/>
      <c r="AC208" s="356"/>
      <c r="AD208" s="356"/>
      <c r="AE208" s="356"/>
      <c r="AF208" s="356"/>
      <c r="AG208" s="356"/>
      <c r="AH208" s="356"/>
      <c r="AI208" s="356"/>
      <c r="AJ208" s="356"/>
      <c r="AK208" s="356"/>
      <c r="AL208" s="356"/>
      <c r="AM208" s="356"/>
      <c r="AN208" s="356"/>
    </row>
    <row r="209" spans="1:40" hidden="1">
      <c r="A209" s="356"/>
      <c r="B209" s="900" t="str">
        <f>IF(OR(LEFT(DULIEU!V200,4)=$G$8,LEFT(DULIEU!W200,4)=$G$8),DULIEU!D200,"")</f>
        <v/>
      </c>
      <c r="C209" s="900" t="str">
        <f>IF(OR(LEFT(DULIEU!V200,4)=$G$8,LEFT(DULIEU!W200,4)=$G$8),DULIEU!E200,"")</f>
        <v/>
      </c>
      <c r="D209" s="900" t="str">
        <f>IF(LEFT(DULIEU!V200,4)=$G$8,DULIEU!H200,"")</f>
        <v/>
      </c>
      <c r="E209" s="901" t="str">
        <f>IF(LEFT(DULIEU!W200,4)=$G$8,DULIEU!H200,"")</f>
        <v/>
      </c>
      <c r="F209" s="929" t="str">
        <f>IF(OR(LEFT(DULIEU!V200,4)=$G$8,LEFT(DULIEU!W200,4)=$G$8),DULIEU!O200,"")</f>
        <v/>
      </c>
      <c r="G209" s="930" t="str">
        <f>IF(LEFT(DULIEU!V200,4)=$G$8,DULIEU!W200,IF(LEFT(DULIEU!W200,4)=$G$8,DULIEU!V200,""))</f>
        <v/>
      </c>
      <c r="H209" s="902">
        <f>IF(LEFT(DULIEU!V200,4)=$G$8,DULIEU!X200,0)</f>
        <v>0</v>
      </c>
      <c r="I209" s="902">
        <f>IF(LEFT(DULIEU!W200,4)=$G$8,DULIEU!X200,0)</f>
        <v>0</v>
      </c>
      <c r="J209" s="902">
        <f>IF(SUM(H209:I209)=0,0,$J$14+SUM($H$16:H209)-SUM($I$16:I209))</f>
        <v>0</v>
      </c>
      <c r="K209" s="903"/>
      <c r="L209" s="904" t="str">
        <f t="shared" ref="L209:L272" si="3">IF(B209&lt;&gt;"","x","")</f>
        <v/>
      </c>
      <c r="M209" s="893"/>
      <c r="N209" s="717"/>
      <c r="O209" s="356"/>
      <c r="P209" s="356"/>
      <c r="Q209" s="356"/>
      <c r="R209" s="356"/>
      <c r="S209" s="356"/>
      <c r="T209" s="356"/>
      <c r="U209" s="356"/>
      <c r="V209" s="356"/>
      <c r="W209" s="356"/>
      <c r="X209" s="356"/>
      <c r="Y209" s="356"/>
      <c r="Z209" s="356"/>
      <c r="AA209" s="356"/>
      <c r="AB209" s="356"/>
      <c r="AC209" s="356"/>
      <c r="AD209" s="356"/>
      <c r="AE209" s="356"/>
      <c r="AF209" s="356"/>
      <c r="AG209" s="356"/>
      <c r="AH209" s="356"/>
      <c r="AI209" s="356"/>
      <c r="AJ209" s="356"/>
      <c r="AK209" s="356"/>
      <c r="AL209" s="356"/>
      <c r="AM209" s="356"/>
      <c r="AN209" s="356"/>
    </row>
    <row r="210" spans="1:40" hidden="1">
      <c r="A210" s="356"/>
      <c r="B210" s="900" t="str">
        <f>IF(OR(LEFT(DULIEU!V201,4)=$G$8,LEFT(DULIEU!W201,4)=$G$8),DULIEU!D201,"")</f>
        <v/>
      </c>
      <c r="C210" s="900" t="str">
        <f>IF(OR(LEFT(DULIEU!V201,4)=$G$8,LEFT(DULIEU!W201,4)=$G$8),DULIEU!E201,"")</f>
        <v/>
      </c>
      <c r="D210" s="900" t="str">
        <f>IF(LEFT(DULIEU!V201,4)=$G$8,DULIEU!H201,"")</f>
        <v/>
      </c>
      <c r="E210" s="901" t="str">
        <f>IF(LEFT(DULIEU!W201,4)=$G$8,DULIEU!H201,"")</f>
        <v/>
      </c>
      <c r="F210" s="929" t="str">
        <f>IF(OR(LEFT(DULIEU!V201,4)=$G$8,LEFT(DULIEU!W201,4)=$G$8),DULIEU!O201,"")</f>
        <v/>
      </c>
      <c r="G210" s="930" t="str">
        <f>IF(LEFT(DULIEU!V201,4)=$G$8,DULIEU!W201,IF(LEFT(DULIEU!W201,4)=$G$8,DULIEU!V201,""))</f>
        <v/>
      </c>
      <c r="H210" s="902">
        <f>IF(LEFT(DULIEU!V201,4)=$G$8,DULIEU!X201,0)</f>
        <v>0</v>
      </c>
      <c r="I210" s="902">
        <f>IF(LEFT(DULIEU!W201,4)=$G$8,DULIEU!X201,0)</f>
        <v>0</v>
      </c>
      <c r="J210" s="902">
        <f>IF(SUM(H210:I210)=0,0,$J$14+SUM($H$16:H210)-SUM($I$16:I210))</f>
        <v>0</v>
      </c>
      <c r="K210" s="903"/>
      <c r="L210" s="904" t="str">
        <f t="shared" si="3"/>
        <v/>
      </c>
      <c r="M210" s="893"/>
      <c r="N210" s="717"/>
      <c r="O210" s="356"/>
      <c r="P210" s="356"/>
      <c r="Q210" s="356"/>
      <c r="R210" s="356"/>
      <c r="S210" s="356"/>
      <c r="T210" s="356"/>
      <c r="U210" s="356"/>
      <c r="V210" s="356"/>
      <c r="W210" s="356"/>
      <c r="X210" s="356"/>
      <c r="Y210" s="356"/>
      <c r="Z210" s="356"/>
      <c r="AA210" s="356"/>
      <c r="AB210" s="356"/>
      <c r="AC210" s="356"/>
      <c r="AD210" s="356"/>
      <c r="AE210" s="356"/>
      <c r="AF210" s="356"/>
      <c r="AG210" s="356"/>
      <c r="AH210" s="356"/>
      <c r="AI210" s="356"/>
      <c r="AJ210" s="356"/>
      <c r="AK210" s="356"/>
      <c r="AL210" s="356"/>
      <c r="AM210" s="356"/>
      <c r="AN210" s="356"/>
    </row>
    <row r="211" spans="1:40" hidden="1">
      <c r="A211" s="356"/>
      <c r="B211" s="900" t="str">
        <f>IF(OR(LEFT(DULIEU!V202,4)=$G$8,LEFT(DULIEU!W202,4)=$G$8),DULIEU!D202,"")</f>
        <v/>
      </c>
      <c r="C211" s="900" t="str">
        <f>IF(OR(LEFT(DULIEU!V202,4)=$G$8,LEFT(DULIEU!W202,4)=$G$8),DULIEU!E202,"")</f>
        <v/>
      </c>
      <c r="D211" s="900" t="str">
        <f>IF(LEFT(DULIEU!V202,4)=$G$8,DULIEU!H202,"")</f>
        <v/>
      </c>
      <c r="E211" s="901" t="str">
        <f>IF(LEFT(DULIEU!W202,4)=$G$8,DULIEU!H202,"")</f>
        <v/>
      </c>
      <c r="F211" s="929" t="str">
        <f>IF(OR(LEFT(DULIEU!V202,4)=$G$8,LEFT(DULIEU!W202,4)=$G$8),DULIEU!O202,"")</f>
        <v/>
      </c>
      <c r="G211" s="930" t="str">
        <f>IF(LEFT(DULIEU!V202,4)=$G$8,DULIEU!W202,IF(LEFT(DULIEU!W202,4)=$G$8,DULIEU!V202,""))</f>
        <v/>
      </c>
      <c r="H211" s="902">
        <f>IF(LEFT(DULIEU!V202,4)=$G$8,DULIEU!X202,0)</f>
        <v>0</v>
      </c>
      <c r="I211" s="902">
        <f>IF(LEFT(DULIEU!W202,4)=$G$8,DULIEU!X202,0)</f>
        <v>0</v>
      </c>
      <c r="J211" s="902">
        <f>IF(SUM(H211:I211)=0,0,$J$14+SUM($H$16:H211)-SUM($I$16:I211))</f>
        <v>0</v>
      </c>
      <c r="K211" s="903"/>
      <c r="L211" s="904" t="str">
        <f t="shared" si="3"/>
        <v/>
      </c>
      <c r="M211" s="893"/>
      <c r="N211" s="717"/>
      <c r="O211" s="356"/>
      <c r="P211" s="356"/>
      <c r="Q211" s="356"/>
      <c r="R211" s="356"/>
      <c r="S211" s="356"/>
      <c r="T211" s="356"/>
      <c r="U211" s="356"/>
      <c r="V211" s="356"/>
      <c r="W211" s="356"/>
      <c r="X211" s="356"/>
      <c r="Y211" s="356"/>
      <c r="Z211" s="356"/>
      <c r="AA211" s="356"/>
      <c r="AB211" s="356"/>
      <c r="AC211" s="356"/>
      <c r="AD211" s="356"/>
      <c r="AE211" s="356"/>
      <c r="AF211" s="356"/>
      <c r="AG211" s="356"/>
      <c r="AH211" s="356"/>
      <c r="AI211" s="356"/>
      <c r="AJ211" s="356"/>
      <c r="AK211" s="356"/>
      <c r="AL211" s="356"/>
      <c r="AM211" s="356"/>
      <c r="AN211" s="356"/>
    </row>
    <row r="212" spans="1:40" hidden="1">
      <c r="A212" s="356"/>
      <c r="B212" s="900" t="str">
        <f>IF(OR(LEFT(DULIEU!V203,4)=$G$8,LEFT(DULIEU!W203,4)=$G$8),DULIEU!D203,"")</f>
        <v/>
      </c>
      <c r="C212" s="900" t="str">
        <f>IF(OR(LEFT(DULIEU!V203,4)=$G$8,LEFT(DULIEU!W203,4)=$G$8),DULIEU!E203,"")</f>
        <v/>
      </c>
      <c r="D212" s="900" t="str">
        <f>IF(LEFT(DULIEU!V203,4)=$G$8,DULIEU!H203,"")</f>
        <v/>
      </c>
      <c r="E212" s="901" t="str">
        <f>IF(LEFT(DULIEU!W203,4)=$G$8,DULIEU!H203,"")</f>
        <v/>
      </c>
      <c r="F212" s="929" t="str">
        <f>IF(OR(LEFT(DULIEU!V203,4)=$G$8,LEFT(DULIEU!W203,4)=$G$8),DULIEU!O203,"")</f>
        <v/>
      </c>
      <c r="G212" s="930" t="str">
        <f>IF(LEFT(DULIEU!V203,4)=$G$8,DULIEU!W203,IF(LEFT(DULIEU!W203,4)=$G$8,DULIEU!V203,""))</f>
        <v/>
      </c>
      <c r="H212" s="902">
        <f>IF(LEFT(DULIEU!V203,4)=$G$8,DULIEU!X203,0)</f>
        <v>0</v>
      </c>
      <c r="I212" s="902">
        <f>IF(LEFT(DULIEU!W203,4)=$G$8,DULIEU!X203,0)</f>
        <v>0</v>
      </c>
      <c r="J212" s="902">
        <f>IF(SUM(H212:I212)=0,0,$J$14+SUM($H$16:H212)-SUM($I$16:I212))</f>
        <v>0</v>
      </c>
      <c r="K212" s="903"/>
      <c r="L212" s="904" t="str">
        <f t="shared" si="3"/>
        <v/>
      </c>
      <c r="M212" s="893"/>
      <c r="N212" s="717"/>
      <c r="O212" s="356"/>
      <c r="P212" s="356"/>
      <c r="Q212" s="356"/>
      <c r="R212" s="356"/>
      <c r="S212" s="356"/>
      <c r="T212" s="356"/>
      <c r="U212" s="356"/>
      <c r="V212" s="356"/>
      <c r="W212" s="356"/>
      <c r="X212" s="356"/>
      <c r="Y212" s="356"/>
      <c r="Z212" s="356"/>
      <c r="AA212" s="356"/>
      <c r="AB212" s="356"/>
      <c r="AC212" s="356"/>
      <c r="AD212" s="356"/>
      <c r="AE212" s="356"/>
      <c r="AF212" s="356"/>
      <c r="AG212" s="356"/>
      <c r="AH212" s="356"/>
      <c r="AI212" s="356"/>
      <c r="AJ212" s="356"/>
      <c r="AK212" s="356"/>
      <c r="AL212" s="356"/>
      <c r="AM212" s="356"/>
      <c r="AN212" s="356"/>
    </row>
    <row r="213" spans="1:40" hidden="1">
      <c r="A213" s="356"/>
      <c r="B213" s="900" t="str">
        <f>IF(OR(LEFT(DULIEU!V204,4)=$G$8,LEFT(DULIEU!W204,4)=$G$8),DULIEU!D204,"")</f>
        <v/>
      </c>
      <c r="C213" s="900" t="str">
        <f>IF(OR(LEFT(DULIEU!V204,4)=$G$8,LEFT(DULIEU!W204,4)=$G$8),DULIEU!E204,"")</f>
        <v/>
      </c>
      <c r="D213" s="900" t="str">
        <f>IF(LEFT(DULIEU!V204,4)=$G$8,DULIEU!H204,"")</f>
        <v/>
      </c>
      <c r="E213" s="901" t="str">
        <f>IF(LEFT(DULIEU!W204,4)=$G$8,DULIEU!H204,"")</f>
        <v/>
      </c>
      <c r="F213" s="929" t="str">
        <f>IF(OR(LEFT(DULIEU!V204,4)=$G$8,LEFT(DULIEU!W204,4)=$G$8),DULIEU!O204,"")</f>
        <v/>
      </c>
      <c r="G213" s="930" t="str">
        <f>IF(LEFT(DULIEU!V204,4)=$G$8,DULIEU!W204,IF(LEFT(DULIEU!W204,4)=$G$8,DULIEU!V204,""))</f>
        <v/>
      </c>
      <c r="H213" s="902">
        <f>IF(LEFT(DULIEU!V204,4)=$G$8,DULIEU!X204,0)</f>
        <v>0</v>
      </c>
      <c r="I213" s="902">
        <f>IF(LEFT(DULIEU!W204,4)=$G$8,DULIEU!X204,0)</f>
        <v>0</v>
      </c>
      <c r="J213" s="902">
        <f>IF(SUM(H213:I213)=0,0,$J$14+SUM($H$16:H213)-SUM($I$16:I213))</f>
        <v>0</v>
      </c>
      <c r="K213" s="903"/>
      <c r="L213" s="904" t="str">
        <f t="shared" si="3"/>
        <v/>
      </c>
      <c r="M213" s="893"/>
      <c r="N213" s="717"/>
      <c r="O213" s="356"/>
      <c r="P213" s="356"/>
      <c r="Q213" s="356"/>
      <c r="R213" s="356"/>
      <c r="S213" s="356"/>
      <c r="T213" s="356"/>
      <c r="U213" s="356"/>
      <c r="V213" s="356"/>
      <c r="W213" s="356"/>
      <c r="X213" s="356"/>
      <c r="Y213" s="356"/>
      <c r="Z213" s="356"/>
      <c r="AA213" s="356"/>
      <c r="AB213" s="356"/>
      <c r="AC213" s="356"/>
      <c r="AD213" s="356"/>
      <c r="AE213" s="356"/>
      <c r="AF213" s="356"/>
      <c r="AG213" s="356"/>
      <c r="AH213" s="356"/>
      <c r="AI213" s="356"/>
      <c r="AJ213" s="356"/>
      <c r="AK213" s="356"/>
      <c r="AL213" s="356"/>
      <c r="AM213" s="356"/>
      <c r="AN213" s="356"/>
    </row>
    <row r="214" spans="1:40" hidden="1">
      <c r="A214" s="356"/>
      <c r="B214" s="900" t="str">
        <f>IF(OR(LEFT(DULIEU!V205,4)=$G$8,LEFT(DULIEU!W205,4)=$G$8),DULIEU!D205,"")</f>
        <v/>
      </c>
      <c r="C214" s="900" t="str">
        <f>IF(OR(LEFT(DULIEU!V205,4)=$G$8,LEFT(DULIEU!W205,4)=$G$8),DULIEU!E205,"")</f>
        <v/>
      </c>
      <c r="D214" s="900" t="str">
        <f>IF(LEFT(DULIEU!V205,4)=$G$8,DULIEU!H205,"")</f>
        <v/>
      </c>
      <c r="E214" s="901" t="str">
        <f>IF(LEFT(DULIEU!W205,4)=$G$8,DULIEU!H205,"")</f>
        <v/>
      </c>
      <c r="F214" s="929" t="str">
        <f>IF(OR(LEFT(DULIEU!V205,4)=$G$8,LEFT(DULIEU!W205,4)=$G$8),DULIEU!O205,"")</f>
        <v/>
      </c>
      <c r="G214" s="930" t="str">
        <f>IF(LEFT(DULIEU!V205,4)=$G$8,DULIEU!W205,IF(LEFT(DULIEU!W205,4)=$G$8,DULIEU!V205,""))</f>
        <v/>
      </c>
      <c r="H214" s="902">
        <f>IF(LEFT(DULIEU!V205,4)=$G$8,DULIEU!X205,0)</f>
        <v>0</v>
      </c>
      <c r="I214" s="902">
        <f>IF(LEFT(DULIEU!W205,4)=$G$8,DULIEU!X205,0)</f>
        <v>0</v>
      </c>
      <c r="J214" s="902">
        <f>IF(SUM(H214:I214)=0,0,$J$14+SUM($H$16:H214)-SUM($I$16:I214))</f>
        <v>0</v>
      </c>
      <c r="K214" s="903"/>
      <c r="L214" s="904" t="str">
        <f t="shared" si="3"/>
        <v/>
      </c>
      <c r="M214" s="893"/>
      <c r="N214" s="717"/>
      <c r="O214" s="356"/>
      <c r="P214" s="356"/>
      <c r="Q214" s="356"/>
      <c r="R214" s="356"/>
      <c r="S214" s="356"/>
      <c r="T214" s="356"/>
      <c r="U214" s="356"/>
      <c r="V214" s="356"/>
      <c r="W214" s="356"/>
      <c r="X214" s="356"/>
      <c r="Y214" s="356"/>
      <c r="Z214" s="356"/>
      <c r="AA214" s="356"/>
      <c r="AB214" s="356"/>
      <c r="AC214" s="356"/>
      <c r="AD214" s="356"/>
      <c r="AE214" s="356"/>
      <c r="AF214" s="356"/>
      <c r="AG214" s="356"/>
      <c r="AH214" s="356"/>
      <c r="AI214" s="356"/>
      <c r="AJ214" s="356"/>
      <c r="AK214" s="356"/>
      <c r="AL214" s="356"/>
      <c r="AM214" s="356"/>
      <c r="AN214" s="356"/>
    </row>
    <row r="215" spans="1:40" hidden="1">
      <c r="A215" s="356"/>
      <c r="B215" s="900" t="str">
        <f>IF(OR(LEFT(DULIEU!V206,4)=$G$8,LEFT(DULIEU!W206,4)=$G$8),DULIEU!D206,"")</f>
        <v/>
      </c>
      <c r="C215" s="900" t="str">
        <f>IF(OR(LEFT(DULIEU!V206,4)=$G$8,LEFT(DULIEU!W206,4)=$G$8),DULIEU!E206,"")</f>
        <v/>
      </c>
      <c r="D215" s="900" t="str">
        <f>IF(LEFT(DULIEU!V206,4)=$G$8,DULIEU!H206,"")</f>
        <v/>
      </c>
      <c r="E215" s="901" t="str">
        <f>IF(LEFT(DULIEU!W206,4)=$G$8,DULIEU!H206,"")</f>
        <v/>
      </c>
      <c r="F215" s="929" t="str">
        <f>IF(OR(LEFT(DULIEU!V206,4)=$G$8,LEFT(DULIEU!W206,4)=$G$8),DULIEU!O206,"")</f>
        <v/>
      </c>
      <c r="G215" s="930" t="str">
        <f>IF(LEFT(DULIEU!V206,4)=$G$8,DULIEU!W206,IF(LEFT(DULIEU!W206,4)=$G$8,DULIEU!V206,""))</f>
        <v/>
      </c>
      <c r="H215" s="902">
        <f>IF(LEFT(DULIEU!V206,4)=$G$8,DULIEU!X206,0)</f>
        <v>0</v>
      </c>
      <c r="I215" s="902">
        <f>IF(LEFT(DULIEU!W206,4)=$G$8,DULIEU!X206,0)</f>
        <v>0</v>
      </c>
      <c r="J215" s="902">
        <f>IF(SUM(H215:I215)=0,0,$J$14+SUM($H$16:H215)-SUM($I$16:I215))</f>
        <v>0</v>
      </c>
      <c r="K215" s="903"/>
      <c r="L215" s="904" t="str">
        <f t="shared" si="3"/>
        <v/>
      </c>
      <c r="M215" s="893"/>
      <c r="N215" s="717"/>
      <c r="O215" s="356"/>
      <c r="P215" s="356"/>
      <c r="Q215" s="356"/>
      <c r="R215" s="356"/>
      <c r="S215" s="356"/>
      <c r="T215" s="356"/>
      <c r="U215" s="356"/>
      <c r="V215" s="356"/>
      <c r="W215" s="356"/>
      <c r="X215" s="356"/>
      <c r="Y215" s="356"/>
      <c r="Z215" s="356"/>
      <c r="AA215" s="356"/>
      <c r="AB215" s="356"/>
      <c r="AC215" s="356"/>
      <c r="AD215" s="356"/>
      <c r="AE215" s="356"/>
      <c r="AF215" s="356"/>
      <c r="AG215" s="356"/>
      <c r="AH215" s="356"/>
      <c r="AI215" s="356"/>
      <c r="AJ215" s="356"/>
      <c r="AK215" s="356"/>
      <c r="AL215" s="356"/>
      <c r="AM215" s="356"/>
      <c r="AN215" s="356"/>
    </row>
    <row r="216" spans="1:40" hidden="1">
      <c r="A216" s="356"/>
      <c r="B216" s="900" t="str">
        <f>IF(OR(LEFT(DULIEU!V207,4)=$G$8,LEFT(DULIEU!W207,4)=$G$8),DULIEU!D207,"")</f>
        <v/>
      </c>
      <c r="C216" s="900" t="str">
        <f>IF(OR(LEFT(DULIEU!V207,4)=$G$8,LEFT(DULIEU!W207,4)=$G$8),DULIEU!E207,"")</f>
        <v/>
      </c>
      <c r="D216" s="900" t="str">
        <f>IF(LEFT(DULIEU!V207,4)=$G$8,DULIEU!H207,"")</f>
        <v/>
      </c>
      <c r="E216" s="901" t="str">
        <f>IF(LEFT(DULIEU!W207,4)=$G$8,DULIEU!H207,"")</f>
        <v/>
      </c>
      <c r="F216" s="929" t="str">
        <f>IF(OR(LEFT(DULIEU!V207,4)=$G$8,LEFT(DULIEU!W207,4)=$G$8),DULIEU!O207,"")</f>
        <v/>
      </c>
      <c r="G216" s="930" t="str">
        <f>IF(LEFT(DULIEU!V207,4)=$G$8,DULIEU!W207,IF(LEFT(DULIEU!W207,4)=$G$8,DULIEU!V207,""))</f>
        <v/>
      </c>
      <c r="H216" s="902">
        <f>IF(LEFT(DULIEU!V207,4)=$G$8,DULIEU!X207,0)</f>
        <v>0</v>
      </c>
      <c r="I216" s="902">
        <f>IF(LEFT(DULIEU!W207,4)=$G$8,DULIEU!X207,0)</f>
        <v>0</v>
      </c>
      <c r="J216" s="902">
        <f>IF(SUM(H216:I216)=0,0,$J$14+SUM($H$16:H216)-SUM($I$16:I216))</f>
        <v>0</v>
      </c>
      <c r="K216" s="903"/>
      <c r="L216" s="904" t="str">
        <f t="shared" si="3"/>
        <v/>
      </c>
      <c r="M216" s="893"/>
      <c r="N216" s="717"/>
      <c r="O216" s="356"/>
      <c r="P216" s="356"/>
      <c r="Q216" s="356"/>
      <c r="R216" s="356"/>
      <c r="S216" s="356"/>
      <c r="T216" s="356"/>
      <c r="U216" s="356"/>
      <c r="V216" s="356"/>
      <c r="W216" s="356"/>
      <c r="X216" s="356"/>
      <c r="Y216" s="356"/>
      <c r="Z216" s="356"/>
      <c r="AA216" s="356"/>
      <c r="AB216" s="356"/>
      <c r="AC216" s="356"/>
      <c r="AD216" s="356"/>
      <c r="AE216" s="356"/>
      <c r="AF216" s="356"/>
      <c r="AG216" s="356"/>
      <c r="AH216" s="356"/>
      <c r="AI216" s="356"/>
      <c r="AJ216" s="356"/>
      <c r="AK216" s="356"/>
      <c r="AL216" s="356"/>
      <c r="AM216" s="356"/>
      <c r="AN216" s="356"/>
    </row>
    <row r="217" spans="1:40" hidden="1">
      <c r="A217" s="356"/>
      <c r="B217" s="900" t="str">
        <f>IF(OR(LEFT(DULIEU!V208,4)=$G$8,LEFT(DULIEU!W208,4)=$G$8),DULIEU!D208,"")</f>
        <v/>
      </c>
      <c r="C217" s="900" t="str">
        <f>IF(OR(LEFT(DULIEU!V208,4)=$G$8,LEFT(DULIEU!W208,4)=$G$8),DULIEU!E208,"")</f>
        <v/>
      </c>
      <c r="D217" s="900" t="str">
        <f>IF(LEFT(DULIEU!V208,4)=$G$8,DULIEU!H208,"")</f>
        <v/>
      </c>
      <c r="E217" s="901" t="str">
        <f>IF(LEFT(DULIEU!W208,4)=$G$8,DULIEU!H208,"")</f>
        <v/>
      </c>
      <c r="F217" s="929" t="str">
        <f>IF(OR(LEFT(DULIEU!V208,4)=$G$8,LEFT(DULIEU!W208,4)=$G$8),DULIEU!O208,"")</f>
        <v/>
      </c>
      <c r="G217" s="930" t="str">
        <f>IF(LEFT(DULIEU!V208,4)=$G$8,DULIEU!W208,IF(LEFT(DULIEU!W208,4)=$G$8,DULIEU!V208,""))</f>
        <v/>
      </c>
      <c r="H217" s="902">
        <f>IF(LEFT(DULIEU!V208,4)=$G$8,DULIEU!X208,0)</f>
        <v>0</v>
      </c>
      <c r="I217" s="902">
        <f>IF(LEFT(DULIEU!W208,4)=$G$8,DULIEU!X208,0)</f>
        <v>0</v>
      </c>
      <c r="J217" s="902">
        <f>IF(SUM(H217:I217)=0,0,$J$14+SUM($H$16:H217)-SUM($I$16:I217))</f>
        <v>0</v>
      </c>
      <c r="K217" s="903"/>
      <c r="L217" s="904" t="str">
        <f t="shared" si="3"/>
        <v/>
      </c>
      <c r="M217" s="893"/>
      <c r="N217" s="717"/>
      <c r="O217" s="356"/>
      <c r="P217" s="356"/>
      <c r="Q217" s="356"/>
      <c r="R217" s="356"/>
      <c r="S217" s="356"/>
      <c r="T217" s="356"/>
      <c r="U217" s="356"/>
      <c r="V217" s="356"/>
      <c r="W217" s="356"/>
      <c r="X217" s="356"/>
      <c r="Y217" s="356"/>
      <c r="Z217" s="356"/>
      <c r="AA217" s="356"/>
      <c r="AB217" s="356"/>
      <c r="AC217" s="356"/>
      <c r="AD217" s="356"/>
      <c r="AE217" s="356"/>
      <c r="AF217" s="356"/>
      <c r="AG217" s="356"/>
      <c r="AH217" s="356"/>
      <c r="AI217" s="356"/>
      <c r="AJ217" s="356"/>
      <c r="AK217" s="356"/>
      <c r="AL217" s="356"/>
      <c r="AM217" s="356"/>
      <c r="AN217" s="356"/>
    </row>
    <row r="218" spans="1:40" hidden="1">
      <c r="A218" s="356"/>
      <c r="B218" s="900" t="str">
        <f>IF(OR(LEFT(DULIEU!V209,4)=$G$8,LEFT(DULIEU!W209,4)=$G$8),DULIEU!D209,"")</f>
        <v/>
      </c>
      <c r="C218" s="900" t="str">
        <f>IF(OR(LEFT(DULIEU!V209,4)=$G$8,LEFT(DULIEU!W209,4)=$G$8),DULIEU!E209,"")</f>
        <v/>
      </c>
      <c r="D218" s="900" t="str">
        <f>IF(LEFT(DULIEU!V209,4)=$G$8,DULIEU!H209,"")</f>
        <v/>
      </c>
      <c r="E218" s="901" t="str">
        <f>IF(LEFT(DULIEU!W209,4)=$G$8,DULIEU!H209,"")</f>
        <v/>
      </c>
      <c r="F218" s="929" t="str">
        <f>IF(OR(LEFT(DULIEU!V209,4)=$G$8,LEFT(DULIEU!W209,4)=$G$8),DULIEU!O209,"")</f>
        <v/>
      </c>
      <c r="G218" s="930" t="str">
        <f>IF(LEFT(DULIEU!V209,4)=$G$8,DULIEU!W209,IF(LEFT(DULIEU!W209,4)=$G$8,DULIEU!V209,""))</f>
        <v/>
      </c>
      <c r="H218" s="902">
        <f>IF(LEFT(DULIEU!V209,4)=$G$8,DULIEU!X209,0)</f>
        <v>0</v>
      </c>
      <c r="I218" s="902">
        <f>IF(LEFT(DULIEU!W209,4)=$G$8,DULIEU!X209,0)</f>
        <v>0</v>
      </c>
      <c r="J218" s="902">
        <f>IF(SUM(H218:I218)=0,0,$J$14+SUM($H$16:H218)-SUM($I$16:I218))</f>
        <v>0</v>
      </c>
      <c r="K218" s="903"/>
      <c r="L218" s="904" t="str">
        <f t="shared" si="3"/>
        <v/>
      </c>
      <c r="M218" s="893"/>
      <c r="N218" s="717"/>
      <c r="O218" s="356"/>
      <c r="P218" s="356"/>
      <c r="Q218" s="356"/>
      <c r="R218" s="356"/>
      <c r="S218" s="356"/>
      <c r="T218" s="356"/>
      <c r="U218" s="356"/>
      <c r="V218" s="356"/>
      <c r="W218" s="356"/>
      <c r="X218" s="356"/>
      <c r="Y218" s="356"/>
      <c r="Z218" s="356"/>
      <c r="AA218" s="356"/>
      <c r="AB218" s="356"/>
      <c r="AC218" s="356"/>
      <c r="AD218" s="356"/>
      <c r="AE218" s="356"/>
      <c r="AF218" s="356"/>
      <c r="AG218" s="356"/>
      <c r="AH218" s="356"/>
      <c r="AI218" s="356"/>
      <c r="AJ218" s="356"/>
      <c r="AK218" s="356"/>
      <c r="AL218" s="356"/>
      <c r="AM218" s="356"/>
      <c r="AN218" s="356"/>
    </row>
    <row r="219" spans="1:40" hidden="1">
      <c r="A219" s="356"/>
      <c r="B219" s="900" t="str">
        <f>IF(OR(LEFT(DULIEU!V210,4)=$G$8,LEFT(DULIEU!W210,4)=$G$8),DULIEU!D210,"")</f>
        <v/>
      </c>
      <c r="C219" s="900" t="str">
        <f>IF(OR(LEFT(DULIEU!V210,4)=$G$8,LEFT(DULIEU!W210,4)=$G$8),DULIEU!E210,"")</f>
        <v/>
      </c>
      <c r="D219" s="900" t="str">
        <f>IF(LEFT(DULIEU!V210,4)=$G$8,DULIEU!H210,"")</f>
        <v/>
      </c>
      <c r="E219" s="901" t="str">
        <f>IF(LEFT(DULIEU!W210,4)=$G$8,DULIEU!H210,"")</f>
        <v/>
      </c>
      <c r="F219" s="929" t="str">
        <f>IF(OR(LEFT(DULIEU!V210,4)=$G$8,LEFT(DULIEU!W210,4)=$G$8),DULIEU!O210,"")</f>
        <v/>
      </c>
      <c r="G219" s="930" t="str">
        <f>IF(LEFT(DULIEU!V210,4)=$G$8,DULIEU!W210,IF(LEFT(DULIEU!W210,4)=$G$8,DULIEU!V210,""))</f>
        <v/>
      </c>
      <c r="H219" s="902">
        <f>IF(LEFT(DULIEU!V210,4)=$G$8,DULIEU!X210,0)</f>
        <v>0</v>
      </c>
      <c r="I219" s="902">
        <f>IF(LEFT(DULIEU!W210,4)=$G$8,DULIEU!X210,0)</f>
        <v>0</v>
      </c>
      <c r="J219" s="902">
        <f>IF(SUM(H219:I219)=0,0,$J$14+SUM($H$16:H219)-SUM($I$16:I219))</f>
        <v>0</v>
      </c>
      <c r="K219" s="903"/>
      <c r="L219" s="904" t="str">
        <f t="shared" si="3"/>
        <v/>
      </c>
      <c r="M219" s="893"/>
      <c r="N219" s="717"/>
      <c r="O219" s="356"/>
      <c r="P219" s="356"/>
      <c r="Q219" s="356"/>
      <c r="R219" s="356"/>
      <c r="S219" s="356"/>
      <c r="T219" s="356"/>
      <c r="U219" s="356"/>
      <c r="V219" s="356"/>
      <c r="W219" s="356"/>
      <c r="X219" s="356"/>
      <c r="Y219" s="356"/>
      <c r="Z219" s="356"/>
      <c r="AA219" s="356"/>
      <c r="AB219" s="356"/>
      <c r="AC219" s="356"/>
      <c r="AD219" s="356"/>
      <c r="AE219" s="356"/>
      <c r="AF219" s="356"/>
      <c r="AG219" s="356"/>
      <c r="AH219" s="356"/>
      <c r="AI219" s="356"/>
      <c r="AJ219" s="356"/>
      <c r="AK219" s="356"/>
      <c r="AL219" s="356"/>
      <c r="AM219" s="356"/>
      <c r="AN219" s="356"/>
    </row>
    <row r="220" spans="1:40" hidden="1">
      <c r="A220" s="356"/>
      <c r="B220" s="900" t="str">
        <f>IF(OR(LEFT(DULIEU!V211,4)=$G$8,LEFT(DULIEU!W211,4)=$G$8),DULIEU!D211,"")</f>
        <v/>
      </c>
      <c r="C220" s="900" t="str">
        <f>IF(OR(LEFT(DULIEU!V211,4)=$G$8,LEFT(DULIEU!W211,4)=$G$8),DULIEU!E211,"")</f>
        <v/>
      </c>
      <c r="D220" s="900" t="str">
        <f>IF(LEFT(DULIEU!V211,4)=$G$8,DULIEU!H211,"")</f>
        <v/>
      </c>
      <c r="E220" s="901" t="str">
        <f>IF(LEFT(DULIEU!W211,4)=$G$8,DULIEU!H211,"")</f>
        <v/>
      </c>
      <c r="F220" s="929" t="str">
        <f>IF(OR(LEFT(DULIEU!V211,4)=$G$8,LEFT(DULIEU!W211,4)=$G$8),DULIEU!O211,"")</f>
        <v/>
      </c>
      <c r="G220" s="930" t="str">
        <f>IF(LEFT(DULIEU!V211,4)=$G$8,DULIEU!W211,IF(LEFT(DULIEU!W211,4)=$G$8,DULIEU!V211,""))</f>
        <v/>
      </c>
      <c r="H220" s="902">
        <f>IF(LEFT(DULIEU!V211,4)=$G$8,DULIEU!X211,0)</f>
        <v>0</v>
      </c>
      <c r="I220" s="902">
        <f>IF(LEFT(DULIEU!W211,4)=$G$8,DULIEU!X211,0)</f>
        <v>0</v>
      </c>
      <c r="J220" s="902">
        <f>IF(SUM(H220:I220)=0,0,$J$14+SUM($H$16:H220)-SUM($I$16:I220))</f>
        <v>0</v>
      </c>
      <c r="K220" s="903"/>
      <c r="L220" s="904" t="str">
        <f t="shared" si="3"/>
        <v/>
      </c>
      <c r="M220" s="893"/>
      <c r="N220" s="717"/>
      <c r="O220" s="356"/>
      <c r="P220" s="356"/>
      <c r="Q220" s="356"/>
      <c r="R220" s="356"/>
      <c r="S220" s="356"/>
      <c r="T220" s="356"/>
      <c r="U220" s="356"/>
      <c r="V220" s="356"/>
      <c r="W220" s="356"/>
      <c r="X220" s="356"/>
      <c r="Y220" s="356"/>
      <c r="Z220" s="356"/>
      <c r="AA220" s="356"/>
      <c r="AB220" s="356"/>
      <c r="AC220" s="356"/>
      <c r="AD220" s="356"/>
      <c r="AE220" s="356"/>
      <c r="AF220" s="356"/>
      <c r="AG220" s="356"/>
      <c r="AH220" s="356"/>
      <c r="AI220" s="356"/>
      <c r="AJ220" s="356"/>
      <c r="AK220" s="356"/>
      <c r="AL220" s="356"/>
      <c r="AM220" s="356"/>
      <c r="AN220" s="356"/>
    </row>
    <row r="221" spans="1:40" hidden="1">
      <c r="A221" s="356"/>
      <c r="B221" s="900" t="str">
        <f>IF(OR(LEFT(DULIEU!V212,4)=$G$8,LEFT(DULIEU!W212,4)=$G$8),DULIEU!D212,"")</f>
        <v/>
      </c>
      <c r="C221" s="900" t="str">
        <f>IF(OR(LEFT(DULIEU!V212,4)=$G$8,LEFT(DULIEU!W212,4)=$G$8),DULIEU!E212,"")</f>
        <v/>
      </c>
      <c r="D221" s="900" t="str">
        <f>IF(LEFT(DULIEU!V212,4)=$G$8,DULIEU!H212,"")</f>
        <v/>
      </c>
      <c r="E221" s="901" t="str">
        <f>IF(LEFT(DULIEU!W212,4)=$G$8,DULIEU!H212,"")</f>
        <v/>
      </c>
      <c r="F221" s="929" t="str">
        <f>IF(OR(LEFT(DULIEU!V212,4)=$G$8,LEFT(DULIEU!W212,4)=$G$8),DULIEU!O212,"")</f>
        <v/>
      </c>
      <c r="G221" s="930" t="str">
        <f>IF(LEFT(DULIEU!V212,4)=$G$8,DULIEU!W212,IF(LEFT(DULIEU!W212,4)=$G$8,DULIEU!V212,""))</f>
        <v/>
      </c>
      <c r="H221" s="902">
        <f>IF(LEFT(DULIEU!V212,4)=$G$8,DULIEU!X212,0)</f>
        <v>0</v>
      </c>
      <c r="I221" s="902">
        <f>IF(LEFT(DULIEU!W212,4)=$G$8,DULIEU!X212,0)</f>
        <v>0</v>
      </c>
      <c r="J221" s="902">
        <f>IF(SUM(H221:I221)=0,0,$J$14+SUM($H$16:H221)-SUM($I$16:I221))</f>
        <v>0</v>
      </c>
      <c r="K221" s="903"/>
      <c r="L221" s="904" t="str">
        <f t="shared" si="3"/>
        <v/>
      </c>
      <c r="M221" s="893"/>
      <c r="N221" s="717"/>
      <c r="O221" s="356"/>
      <c r="P221" s="356"/>
      <c r="Q221" s="356"/>
      <c r="R221" s="356"/>
      <c r="S221" s="356"/>
      <c r="T221" s="356"/>
      <c r="U221" s="356"/>
      <c r="V221" s="356"/>
      <c r="W221" s="356"/>
      <c r="X221" s="356"/>
      <c r="Y221" s="356"/>
      <c r="Z221" s="356"/>
      <c r="AA221" s="356"/>
      <c r="AB221" s="356"/>
      <c r="AC221" s="356"/>
      <c r="AD221" s="356"/>
      <c r="AE221" s="356"/>
      <c r="AF221" s="356"/>
      <c r="AG221" s="356"/>
      <c r="AH221" s="356"/>
      <c r="AI221" s="356"/>
      <c r="AJ221" s="356"/>
      <c r="AK221" s="356"/>
      <c r="AL221" s="356"/>
      <c r="AM221" s="356"/>
      <c r="AN221" s="356"/>
    </row>
    <row r="222" spans="1:40" hidden="1">
      <c r="A222" s="356"/>
      <c r="B222" s="900" t="str">
        <f>IF(OR(LEFT(DULIEU!V213,4)=$G$8,LEFT(DULIEU!W213,4)=$G$8),DULIEU!D213,"")</f>
        <v/>
      </c>
      <c r="C222" s="900" t="str">
        <f>IF(OR(LEFT(DULIEU!V213,4)=$G$8,LEFT(DULIEU!W213,4)=$G$8),DULIEU!E213,"")</f>
        <v/>
      </c>
      <c r="D222" s="900" t="str">
        <f>IF(LEFT(DULIEU!V213,4)=$G$8,DULIEU!H213,"")</f>
        <v/>
      </c>
      <c r="E222" s="901" t="str">
        <f>IF(LEFT(DULIEU!W213,4)=$G$8,DULIEU!H213,"")</f>
        <v/>
      </c>
      <c r="F222" s="929" t="str">
        <f>IF(OR(LEFT(DULIEU!V213,4)=$G$8,LEFT(DULIEU!W213,4)=$G$8),DULIEU!O213,"")</f>
        <v/>
      </c>
      <c r="G222" s="930" t="str">
        <f>IF(LEFT(DULIEU!V213,4)=$G$8,DULIEU!W213,IF(LEFT(DULIEU!W213,4)=$G$8,DULIEU!V213,""))</f>
        <v/>
      </c>
      <c r="H222" s="902">
        <f>IF(LEFT(DULIEU!V213,4)=$G$8,DULIEU!X213,0)</f>
        <v>0</v>
      </c>
      <c r="I222" s="902">
        <f>IF(LEFT(DULIEU!W213,4)=$G$8,DULIEU!X213,0)</f>
        <v>0</v>
      </c>
      <c r="J222" s="902">
        <f>IF(SUM(H222:I222)=0,0,$J$14+SUM($H$16:H222)-SUM($I$16:I222))</f>
        <v>0</v>
      </c>
      <c r="K222" s="903"/>
      <c r="L222" s="904" t="str">
        <f t="shared" si="3"/>
        <v/>
      </c>
      <c r="M222" s="893"/>
      <c r="N222" s="717"/>
      <c r="O222" s="356"/>
      <c r="P222" s="356"/>
      <c r="Q222" s="356"/>
      <c r="R222" s="356"/>
      <c r="S222" s="356"/>
      <c r="T222" s="356"/>
      <c r="U222" s="356"/>
      <c r="V222" s="356"/>
      <c r="W222" s="356"/>
      <c r="X222" s="356"/>
      <c r="Y222" s="356"/>
      <c r="Z222" s="356"/>
      <c r="AA222" s="356"/>
      <c r="AB222" s="356"/>
      <c r="AC222" s="356"/>
      <c r="AD222" s="356"/>
      <c r="AE222" s="356"/>
      <c r="AF222" s="356"/>
      <c r="AG222" s="356"/>
      <c r="AH222" s="356"/>
      <c r="AI222" s="356"/>
      <c r="AJ222" s="356"/>
      <c r="AK222" s="356"/>
      <c r="AL222" s="356"/>
      <c r="AM222" s="356"/>
      <c r="AN222" s="356"/>
    </row>
    <row r="223" spans="1:40" hidden="1">
      <c r="A223" s="356"/>
      <c r="B223" s="900" t="str">
        <f>IF(OR(LEFT(DULIEU!V214,4)=$G$8,LEFT(DULIEU!W214,4)=$G$8),DULIEU!D214,"")</f>
        <v/>
      </c>
      <c r="C223" s="900" t="str">
        <f>IF(OR(LEFT(DULIEU!V214,4)=$G$8,LEFT(DULIEU!W214,4)=$G$8),DULIEU!E214,"")</f>
        <v/>
      </c>
      <c r="D223" s="900" t="str">
        <f>IF(LEFT(DULIEU!V214,4)=$G$8,DULIEU!H214,"")</f>
        <v/>
      </c>
      <c r="E223" s="901" t="str">
        <f>IF(LEFT(DULIEU!W214,4)=$G$8,DULIEU!H214,"")</f>
        <v/>
      </c>
      <c r="F223" s="929" t="str">
        <f>IF(OR(LEFT(DULIEU!V214,4)=$G$8,LEFT(DULIEU!W214,4)=$G$8),DULIEU!O214,"")</f>
        <v/>
      </c>
      <c r="G223" s="930" t="str">
        <f>IF(LEFT(DULIEU!V214,4)=$G$8,DULIEU!W214,IF(LEFT(DULIEU!W214,4)=$G$8,DULIEU!V214,""))</f>
        <v/>
      </c>
      <c r="H223" s="902">
        <f>IF(LEFT(DULIEU!V214,4)=$G$8,DULIEU!X214,0)</f>
        <v>0</v>
      </c>
      <c r="I223" s="902">
        <f>IF(LEFT(DULIEU!W214,4)=$G$8,DULIEU!X214,0)</f>
        <v>0</v>
      </c>
      <c r="J223" s="902">
        <f>IF(SUM(H223:I223)=0,0,$J$14+SUM($H$16:H223)-SUM($I$16:I223))</f>
        <v>0</v>
      </c>
      <c r="K223" s="903"/>
      <c r="L223" s="904" t="str">
        <f t="shared" si="3"/>
        <v/>
      </c>
      <c r="M223" s="893"/>
      <c r="N223" s="717"/>
      <c r="O223" s="356"/>
      <c r="P223" s="356"/>
      <c r="Q223" s="356"/>
      <c r="R223" s="356"/>
      <c r="S223" s="356"/>
      <c r="T223" s="356"/>
      <c r="U223" s="356"/>
      <c r="V223" s="356"/>
      <c r="W223" s="356"/>
      <c r="X223" s="356"/>
      <c r="Y223" s="356"/>
      <c r="Z223" s="356"/>
      <c r="AA223" s="356"/>
      <c r="AB223" s="356"/>
      <c r="AC223" s="356"/>
      <c r="AD223" s="356"/>
      <c r="AE223" s="356"/>
      <c r="AF223" s="356"/>
      <c r="AG223" s="356"/>
      <c r="AH223" s="356"/>
      <c r="AI223" s="356"/>
      <c r="AJ223" s="356"/>
      <c r="AK223" s="356"/>
      <c r="AL223" s="356"/>
      <c r="AM223" s="356"/>
      <c r="AN223" s="356"/>
    </row>
    <row r="224" spans="1:40" hidden="1">
      <c r="A224" s="356"/>
      <c r="B224" s="900" t="str">
        <f>IF(OR(LEFT(DULIEU!V215,4)=$G$8,LEFT(DULIEU!W215,4)=$G$8),DULIEU!D215,"")</f>
        <v/>
      </c>
      <c r="C224" s="900" t="str">
        <f>IF(OR(LEFT(DULIEU!V215,4)=$G$8,LEFT(DULIEU!W215,4)=$G$8),DULIEU!E215,"")</f>
        <v/>
      </c>
      <c r="D224" s="900" t="str">
        <f>IF(LEFT(DULIEU!V215,4)=$G$8,DULIEU!H215,"")</f>
        <v/>
      </c>
      <c r="E224" s="901" t="str">
        <f>IF(LEFT(DULIEU!W215,4)=$G$8,DULIEU!H215,"")</f>
        <v/>
      </c>
      <c r="F224" s="929" t="str">
        <f>IF(OR(LEFT(DULIEU!V215,4)=$G$8,LEFT(DULIEU!W215,4)=$G$8),DULIEU!O215,"")</f>
        <v/>
      </c>
      <c r="G224" s="930" t="str">
        <f>IF(LEFT(DULIEU!V215,4)=$G$8,DULIEU!W215,IF(LEFT(DULIEU!W215,4)=$G$8,DULIEU!V215,""))</f>
        <v/>
      </c>
      <c r="H224" s="902">
        <f>IF(LEFT(DULIEU!V215,4)=$G$8,DULIEU!X215,0)</f>
        <v>0</v>
      </c>
      <c r="I224" s="902">
        <f>IF(LEFT(DULIEU!W215,4)=$G$8,DULIEU!X215,0)</f>
        <v>0</v>
      </c>
      <c r="J224" s="902">
        <f>IF(SUM(H224:I224)=0,0,$J$14+SUM($H$16:H224)-SUM($I$16:I224))</f>
        <v>0</v>
      </c>
      <c r="K224" s="903"/>
      <c r="L224" s="904" t="str">
        <f t="shared" si="3"/>
        <v/>
      </c>
      <c r="M224" s="893"/>
      <c r="N224" s="717"/>
      <c r="O224" s="356"/>
      <c r="P224" s="356"/>
      <c r="Q224" s="356"/>
      <c r="R224" s="356"/>
      <c r="S224" s="356"/>
      <c r="T224" s="356"/>
      <c r="U224" s="356"/>
      <c r="V224" s="356"/>
      <c r="W224" s="356"/>
      <c r="X224" s="356"/>
      <c r="Y224" s="356"/>
      <c r="Z224" s="356"/>
      <c r="AA224" s="356"/>
      <c r="AB224" s="356"/>
      <c r="AC224" s="356"/>
      <c r="AD224" s="356"/>
      <c r="AE224" s="356"/>
      <c r="AF224" s="356"/>
      <c r="AG224" s="356"/>
      <c r="AH224" s="356"/>
      <c r="AI224" s="356"/>
      <c r="AJ224" s="356"/>
      <c r="AK224" s="356"/>
      <c r="AL224" s="356"/>
      <c r="AM224" s="356"/>
      <c r="AN224" s="356"/>
    </row>
    <row r="225" spans="1:40" hidden="1">
      <c r="A225" s="356"/>
      <c r="B225" s="900" t="str">
        <f>IF(OR(LEFT(DULIEU!V216,4)=$G$8,LEFT(DULIEU!W216,4)=$G$8),DULIEU!D216,"")</f>
        <v/>
      </c>
      <c r="C225" s="900" t="str">
        <f>IF(OR(LEFT(DULIEU!V216,4)=$G$8,LEFT(DULIEU!W216,4)=$G$8),DULIEU!E216,"")</f>
        <v/>
      </c>
      <c r="D225" s="900" t="str">
        <f>IF(LEFT(DULIEU!V216,4)=$G$8,DULIEU!H216,"")</f>
        <v/>
      </c>
      <c r="E225" s="901" t="str">
        <f>IF(LEFT(DULIEU!W216,4)=$G$8,DULIEU!H216,"")</f>
        <v/>
      </c>
      <c r="F225" s="929" t="str">
        <f>IF(OR(LEFT(DULIEU!V216,4)=$G$8,LEFT(DULIEU!W216,4)=$G$8),DULIEU!O216,"")</f>
        <v/>
      </c>
      <c r="G225" s="930" t="str">
        <f>IF(LEFT(DULIEU!V216,4)=$G$8,DULIEU!W216,IF(LEFT(DULIEU!W216,4)=$G$8,DULIEU!V216,""))</f>
        <v/>
      </c>
      <c r="H225" s="902">
        <f>IF(LEFT(DULIEU!V216,4)=$G$8,DULIEU!X216,0)</f>
        <v>0</v>
      </c>
      <c r="I225" s="902">
        <f>IF(LEFT(DULIEU!W216,4)=$G$8,DULIEU!X216,0)</f>
        <v>0</v>
      </c>
      <c r="J225" s="902">
        <f>IF(SUM(H225:I225)=0,0,$J$14+SUM($H$16:H225)-SUM($I$16:I225))</f>
        <v>0</v>
      </c>
      <c r="K225" s="903"/>
      <c r="L225" s="904" t="str">
        <f t="shared" si="3"/>
        <v/>
      </c>
      <c r="M225" s="893"/>
      <c r="N225" s="717"/>
      <c r="O225" s="356"/>
      <c r="P225" s="356"/>
      <c r="Q225" s="356"/>
      <c r="R225" s="356"/>
      <c r="S225" s="356"/>
      <c r="T225" s="356"/>
      <c r="U225" s="356"/>
      <c r="V225" s="356"/>
      <c r="W225" s="356"/>
      <c r="X225" s="356"/>
      <c r="Y225" s="356"/>
      <c r="Z225" s="356"/>
      <c r="AA225" s="356"/>
      <c r="AB225" s="356"/>
      <c r="AC225" s="356"/>
      <c r="AD225" s="356"/>
      <c r="AE225" s="356"/>
      <c r="AF225" s="356"/>
      <c r="AG225" s="356"/>
      <c r="AH225" s="356"/>
      <c r="AI225" s="356"/>
      <c r="AJ225" s="356"/>
      <c r="AK225" s="356"/>
      <c r="AL225" s="356"/>
      <c r="AM225" s="356"/>
      <c r="AN225" s="356"/>
    </row>
    <row r="226" spans="1:40" hidden="1">
      <c r="A226" s="356"/>
      <c r="B226" s="900" t="str">
        <f>IF(OR(LEFT(DULIEU!V217,4)=$G$8,LEFT(DULIEU!W217,4)=$G$8),DULIEU!D217,"")</f>
        <v/>
      </c>
      <c r="C226" s="900" t="str">
        <f>IF(OR(LEFT(DULIEU!V217,4)=$G$8,LEFT(DULIEU!W217,4)=$G$8),DULIEU!E217,"")</f>
        <v/>
      </c>
      <c r="D226" s="900" t="str">
        <f>IF(LEFT(DULIEU!V217,4)=$G$8,DULIEU!H217,"")</f>
        <v/>
      </c>
      <c r="E226" s="901" t="str">
        <f>IF(LEFT(DULIEU!W217,4)=$G$8,DULIEU!H217,"")</f>
        <v/>
      </c>
      <c r="F226" s="929" t="str">
        <f>IF(OR(LEFT(DULIEU!V217,4)=$G$8,LEFT(DULIEU!W217,4)=$G$8),DULIEU!O217,"")</f>
        <v/>
      </c>
      <c r="G226" s="930" t="str">
        <f>IF(LEFT(DULIEU!V217,4)=$G$8,DULIEU!W217,IF(LEFT(DULIEU!W217,4)=$G$8,DULIEU!V217,""))</f>
        <v/>
      </c>
      <c r="H226" s="902">
        <f>IF(LEFT(DULIEU!V217,4)=$G$8,DULIEU!X217,0)</f>
        <v>0</v>
      </c>
      <c r="I226" s="902">
        <f>IF(LEFT(DULIEU!W217,4)=$G$8,DULIEU!X217,0)</f>
        <v>0</v>
      </c>
      <c r="J226" s="902">
        <f>IF(SUM(H226:I226)=0,0,$J$14+SUM($H$16:H226)-SUM($I$16:I226))</f>
        <v>0</v>
      </c>
      <c r="K226" s="903"/>
      <c r="L226" s="904" t="str">
        <f t="shared" si="3"/>
        <v/>
      </c>
      <c r="M226" s="893"/>
      <c r="N226" s="717"/>
      <c r="O226" s="356"/>
      <c r="P226" s="356"/>
      <c r="Q226" s="356"/>
      <c r="R226" s="356"/>
      <c r="S226" s="356"/>
      <c r="T226" s="356"/>
      <c r="U226" s="356"/>
      <c r="V226" s="356"/>
      <c r="W226" s="356"/>
      <c r="X226" s="356"/>
      <c r="Y226" s="356"/>
      <c r="Z226" s="356"/>
      <c r="AA226" s="356"/>
      <c r="AB226" s="356"/>
      <c r="AC226" s="356"/>
      <c r="AD226" s="356"/>
      <c r="AE226" s="356"/>
      <c r="AF226" s="356"/>
      <c r="AG226" s="356"/>
      <c r="AH226" s="356"/>
      <c r="AI226" s="356"/>
      <c r="AJ226" s="356"/>
      <c r="AK226" s="356"/>
      <c r="AL226" s="356"/>
      <c r="AM226" s="356"/>
      <c r="AN226" s="356"/>
    </row>
    <row r="227" spans="1:40" hidden="1">
      <c r="A227" s="356"/>
      <c r="B227" s="900" t="str">
        <f>IF(OR(LEFT(DULIEU!V218,4)=$G$8,LEFT(DULIEU!W218,4)=$G$8),DULIEU!D218,"")</f>
        <v/>
      </c>
      <c r="C227" s="900" t="str">
        <f>IF(OR(LEFT(DULIEU!V218,4)=$G$8,LEFT(DULIEU!W218,4)=$G$8),DULIEU!E218,"")</f>
        <v/>
      </c>
      <c r="D227" s="900" t="str">
        <f>IF(LEFT(DULIEU!V218,4)=$G$8,DULIEU!H218,"")</f>
        <v/>
      </c>
      <c r="E227" s="901" t="str">
        <f>IF(LEFT(DULIEU!W218,4)=$G$8,DULIEU!H218,"")</f>
        <v/>
      </c>
      <c r="F227" s="929" t="str">
        <f>IF(OR(LEFT(DULIEU!V218,4)=$G$8,LEFT(DULIEU!W218,4)=$G$8),DULIEU!O218,"")</f>
        <v/>
      </c>
      <c r="G227" s="930" t="str">
        <f>IF(LEFT(DULIEU!V218,4)=$G$8,DULIEU!W218,IF(LEFT(DULIEU!W218,4)=$G$8,DULIEU!V218,""))</f>
        <v/>
      </c>
      <c r="H227" s="902">
        <f>IF(LEFT(DULIEU!V218,4)=$G$8,DULIEU!X218,0)</f>
        <v>0</v>
      </c>
      <c r="I227" s="902">
        <f>IF(LEFT(DULIEU!W218,4)=$G$8,DULIEU!X218,0)</f>
        <v>0</v>
      </c>
      <c r="J227" s="902">
        <f>IF(SUM(H227:I227)=0,0,$J$14+SUM($H$16:H227)-SUM($I$16:I227))</f>
        <v>0</v>
      </c>
      <c r="K227" s="903"/>
      <c r="L227" s="904" t="str">
        <f t="shared" si="3"/>
        <v/>
      </c>
      <c r="M227" s="893"/>
      <c r="N227" s="717"/>
      <c r="O227" s="356"/>
      <c r="P227" s="356"/>
      <c r="Q227" s="356"/>
      <c r="R227" s="356"/>
      <c r="S227" s="356"/>
      <c r="T227" s="356"/>
      <c r="U227" s="356"/>
      <c r="V227" s="356"/>
      <c r="W227" s="356"/>
      <c r="X227" s="356"/>
      <c r="Y227" s="356"/>
      <c r="Z227" s="356"/>
      <c r="AA227" s="356"/>
      <c r="AB227" s="356"/>
      <c r="AC227" s="356"/>
      <c r="AD227" s="356"/>
      <c r="AE227" s="356"/>
      <c r="AF227" s="356"/>
      <c r="AG227" s="356"/>
      <c r="AH227" s="356"/>
      <c r="AI227" s="356"/>
      <c r="AJ227" s="356"/>
      <c r="AK227" s="356"/>
      <c r="AL227" s="356"/>
      <c r="AM227" s="356"/>
      <c r="AN227" s="356"/>
    </row>
    <row r="228" spans="1:40" hidden="1">
      <c r="A228" s="356"/>
      <c r="B228" s="900" t="str">
        <f>IF(OR(LEFT(DULIEU!V219,4)=$G$8,LEFT(DULIEU!W219,4)=$G$8),DULIEU!D219,"")</f>
        <v/>
      </c>
      <c r="C228" s="900" t="str">
        <f>IF(OR(LEFT(DULIEU!V219,4)=$G$8,LEFT(DULIEU!W219,4)=$G$8),DULIEU!E219,"")</f>
        <v/>
      </c>
      <c r="D228" s="900" t="str">
        <f>IF(LEFT(DULIEU!V219,4)=$G$8,DULIEU!H219,"")</f>
        <v/>
      </c>
      <c r="E228" s="901" t="str">
        <f>IF(LEFT(DULIEU!W219,4)=$G$8,DULIEU!H219,"")</f>
        <v/>
      </c>
      <c r="F228" s="929" t="str">
        <f>IF(OR(LEFT(DULIEU!V219,4)=$G$8,LEFT(DULIEU!W219,4)=$G$8),DULIEU!O219,"")</f>
        <v/>
      </c>
      <c r="G228" s="930" t="str">
        <f>IF(LEFT(DULIEU!V219,4)=$G$8,DULIEU!W219,IF(LEFT(DULIEU!W219,4)=$G$8,DULIEU!V219,""))</f>
        <v/>
      </c>
      <c r="H228" s="902">
        <f>IF(LEFT(DULIEU!V219,4)=$G$8,DULIEU!X219,0)</f>
        <v>0</v>
      </c>
      <c r="I228" s="902">
        <f>IF(LEFT(DULIEU!W219,4)=$G$8,DULIEU!X219,0)</f>
        <v>0</v>
      </c>
      <c r="J228" s="902">
        <f>IF(SUM(H228:I228)=0,0,$J$14+SUM($H$16:H228)-SUM($I$16:I228))</f>
        <v>0</v>
      </c>
      <c r="K228" s="903"/>
      <c r="L228" s="904" t="str">
        <f t="shared" si="3"/>
        <v/>
      </c>
      <c r="M228" s="893"/>
      <c r="N228" s="717"/>
      <c r="O228" s="356"/>
      <c r="P228" s="356"/>
      <c r="Q228" s="356"/>
      <c r="R228" s="356"/>
      <c r="S228" s="356"/>
      <c r="T228" s="356"/>
      <c r="U228" s="356"/>
      <c r="V228" s="356"/>
      <c r="W228" s="356"/>
      <c r="X228" s="356"/>
      <c r="Y228" s="356"/>
      <c r="Z228" s="356"/>
      <c r="AA228" s="356"/>
      <c r="AB228" s="356"/>
      <c r="AC228" s="356"/>
      <c r="AD228" s="356"/>
      <c r="AE228" s="356"/>
      <c r="AF228" s="356"/>
      <c r="AG228" s="356"/>
      <c r="AH228" s="356"/>
      <c r="AI228" s="356"/>
      <c r="AJ228" s="356"/>
      <c r="AK228" s="356"/>
      <c r="AL228" s="356"/>
      <c r="AM228" s="356"/>
      <c r="AN228" s="356"/>
    </row>
    <row r="229" spans="1:40" hidden="1">
      <c r="A229" s="356"/>
      <c r="B229" s="900" t="str">
        <f>IF(OR(LEFT(DULIEU!V220,4)=$G$8,LEFT(DULIEU!W220,4)=$G$8),DULIEU!D220,"")</f>
        <v/>
      </c>
      <c r="C229" s="900" t="str">
        <f>IF(OR(LEFT(DULIEU!V220,4)=$G$8,LEFT(DULIEU!W220,4)=$G$8),DULIEU!E220,"")</f>
        <v/>
      </c>
      <c r="D229" s="900" t="str">
        <f>IF(LEFT(DULIEU!V220,4)=$G$8,DULIEU!H220,"")</f>
        <v/>
      </c>
      <c r="E229" s="901" t="str">
        <f>IF(LEFT(DULIEU!W220,4)=$G$8,DULIEU!H220,"")</f>
        <v/>
      </c>
      <c r="F229" s="929" t="str">
        <f>IF(OR(LEFT(DULIEU!V220,4)=$G$8,LEFT(DULIEU!W220,4)=$G$8),DULIEU!O220,"")</f>
        <v/>
      </c>
      <c r="G229" s="930" t="str">
        <f>IF(LEFT(DULIEU!V220,4)=$G$8,DULIEU!W220,IF(LEFT(DULIEU!W220,4)=$G$8,DULIEU!V220,""))</f>
        <v/>
      </c>
      <c r="H229" s="902">
        <f>IF(LEFT(DULIEU!V220,4)=$G$8,DULIEU!X220,0)</f>
        <v>0</v>
      </c>
      <c r="I229" s="902">
        <f>IF(LEFT(DULIEU!W220,4)=$G$8,DULIEU!X220,0)</f>
        <v>0</v>
      </c>
      <c r="J229" s="902">
        <f>IF(SUM(H229:I229)=0,0,$J$14+SUM($H$16:H229)-SUM($I$16:I229))</f>
        <v>0</v>
      </c>
      <c r="K229" s="903"/>
      <c r="L229" s="904" t="str">
        <f t="shared" si="3"/>
        <v/>
      </c>
      <c r="M229" s="893"/>
      <c r="N229" s="717"/>
      <c r="O229" s="356"/>
      <c r="P229" s="356"/>
      <c r="Q229" s="356"/>
      <c r="R229" s="356"/>
      <c r="S229" s="356"/>
      <c r="T229" s="356"/>
      <c r="U229" s="356"/>
      <c r="V229" s="356"/>
      <c r="W229" s="356"/>
      <c r="X229" s="356"/>
      <c r="Y229" s="356"/>
      <c r="Z229" s="356"/>
      <c r="AA229" s="356"/>
      <c r="AB229" s="356"/>
      <c r="AC229" s="356"/>
      <c r="AD229" s="356"/>
      <c r="AE229" s="356"/>
      <c r="AF229" s="356"/>
      <c r="AG229" s="356"/>
      <c r="AH229" s="356"/>
      <c r="AI229" s="356"/>
      <c r="AJ229" s="356"/>
      <c r="AK229" s="356"/>
      <c r="AL229" s="356"/>
      <c r="AM229" s="356"/>
      <c r="AN229" s="356"/>
    </row>
    <row r="230" spans="1:40" hidden="1">
      <c r="A230" s="356"/>
      <c r="B230" s="900" t="str">
        <f>IF(OR(LEFT(DULIEU!V221,4)=$G$8,LEFT(DULIEU!W221,4)=$G$8),DULIEU!D221,"")</f>
        <v/>
      </c>
      <c r="C230" s="900" t="str">
        <f>IF(OR(LEFT(DULIEU!V221,4)=$G$8,LEFT(DULIEU!W221,4)=$G$8),DULIEU!E221,"")</f>
        <v/>
      </c>
      <c r="D230" s="900" t="str">
        <f>IF(LEFT(DULIEU!V221,4)=$G$8,DULIEU!H221,"")</f>
        <v/>
      </c>
      <c r="E230" s="901" t="str">
        <f>IF(LEFT(DULIEU!W221,4)=$G$8,DULIEU!H221,"")</f>
        <v/>
      </c>
      <c r="F230" s="929" t="str">
        <f>IF(OR(LEFT(DULIEU!V221,4)=$G$8,LEFT(DULIEU!W221,4)=$G$8),DULIEU!O221,"")</f>
        <v/>
      </c>
      <c r="G230" s="930" t="str">
        <f>IF(LEFT(DULIEU!V221,4)=$G$8,DULIEU!W221,IF(LEFT(DULIEU!W221,4)=$G$8,DULIEU!V221,""))</f>
        <v/>
      </c>
      <c r="H230" s="902">
        <f>IF(LEFT(DULIEU!V221,4)=$G$8,DULIEU!X221,0)</f>
        <v>0</v>
      </c>
      <c r="I230" s="902">
        <f>IF(LEFT(DULIEU!W221,4)=$G$8,DULIEU!X221,0)</f>
        <v>0</v>
      </c>
      <c r="J230" s="902">
        <f>IF(SUM(H230:I230)=0,0,$J$14+SUM($H$16:H230)-SUM($I$16:I230))</f>
        <v>0</v>
      </c>
      <c r="K230" s="903"/>
      <c r="L230" s="904" t="str">
        <f t="shared" si="3"/>
        <v/>
      </c>
      <c r="M230" s="893"/>
      <c r="N230" s="717"/>
      <c r="O230" s="356"/>
      <c r="P230" s="356"/>
      <c r="Q230" s="356"/>
      <c r="R230" s="356"/>
      <c r="S230" s="356"/>
      <c r="T230" s="356"/>
      <c r="U230" s="356"/>
      <c r="V230" s="356"/>
      <c r="W230" s="356"/>
      <c r="X230" s="356"/>
      <c r="Y230" s="356"/>
      <c r="Z230" s="356"/>
      <c r="AA230" s="356"/>
      <c r="AB230" s="356"/>
      <c r="AC230" s="356"/>
      <c r="AD230" s="356"/>
      <c r="AE230" s="356"/>
      <c r="AF230" s="356"/>
      <c r="AG230" s="356"/>
      <c r="AH230" s="356"/>
      <c r="AI230" s="356"/>
      <c r="AJ230" s="356"/>
      <c r="AK230" s="356"/>
      <c r="AL230" s="356"/>
      <c r="AM230" s="356"/>
      <c r="AN230" s="356"/>
    </row>
    <row r="231" spans="1:40" hidden="1">
      <c r="A231" s="356"/>
      <c r="B231" s="900" t="str">
        <f>IF(OR(LEFT(DULIEU!V222,4)=$G$8,LEFT(DULIEU!W222,4)=$G$8),DULIEU!D222,"")</f>
        <v/>
      </c>
      <c r="C231" s="900" t="str">
        <f>IF(OR(LEFT(DULIEU!V222,4)=$G$8,LEFT(DULIEU!W222,4)=$G$8),DULIEU!E222,"")</f>
        <v/>
      </c>
      <c r="D231" s="900" t="str">
        <f>IF(LEFT(DULIEU!V222,4)=$G$8,DULIEU!H222,"")</f>
        <v/>
      </c>
      <c r="E231" s="901" t="str">
        <f>IF(LEFT(DULIEU!W222,4)=$G$8,DULIEU!H222,"")</f>
        <v/>
      </c>
      <c r="F231" s="929" t="str">
        <f>IF(OR(LEFT(DULIEU!V222,4)=$G$8,LEFT(DULIEU!W222,4)=$G$8),DULIEU!O222,"")</f>
        <v/>
      </c>
      <c r="G231" s="930" t="str">
        <f>IF(LEFT(DULIEU!V222,4)=$G$8,DULIEU!W222,IF(LEFT(DULIEU!W222,4)=$G$8,DULIEU!V222,""))</f>
        <v/>
      </c>
      <c r="H231" s="902">
        <f>IF(LEFT(DULIEU!V222,4)=$G$8,DULIEU!X222,0)</f>
        <v>0</v>
      </c>
      <c r="I231" s="902">
        <f>IF(LEFT(DULIEU!W222,4)=$G$8,DULIEU!X222,0)</f>
        <v>0</v>
      </c>
      <c r="J231" s="902">
        <f>IF(SUM(H231:I231)=0,0,$J$14+SUM($H$16:H231)-SUM($I$16:I231))</f>
        <v>0</v>
      </c>
      <c r="K231" s="903"/>
      <c r="L231" s="904" t="str">
        <f t="shared" si="3"/>
        <v/>
      </c>
      <c r="M231" s="893"/>
      <c r="N231" s="717"/>
      <c r="O231" s="356"/>
      <c r="P231" s="356"/>
      <c r="Q231" s="356"/>
      <c r="R231" s="356"/>
      <c r="S231" s="356"/>
      <c r="T231" s="356"/>
      <c r="U231" s="356"/>
      <c r="V231" s="356"/>
      <c r="W231" s="356"/>
      <c r="X231" s="356"/>
      <c r="Y231" s="356"/>
      <c r="Z231" s="356"/>
      <c r="AA231" s="356"/>
      <c r="AB231" s="356"/>
      <c r="AC231" s="356"/>
      <c r="AD231" s="356"/>
      <c r="AE231" s="356"/>
      <c r="AF231" s="356"/>
      <c r="AG231" s="356"/>
      <c r="AH231" s="356"/>
      <c r="AI231" s="356"/>
      <c r="AJ231" s="356"/>
      <c r="AK231" s="356"/>
      <c r="AL231" s="356"/>
      <c r="AM231" s="356"/>
      <c r="AN231" s="356"/>
    </row>
    <row r="232" spans="1:40" hidden="1">
      <c r="A232" s="356"/>
      <c r="B232" s="900" t="str">
        <f>IF(OR(LEFT(DULIEU!V223,4)=$G$8,LEFT(DULIEU!W223,4)=$G$8),DULIEU!D223,"")</f>
        <v/>
      </c>
      <c r="C232" s="900" t="str">
        <f>IF(OR(LEFT(DULIEU!V223,4)=$G$8,LEFT(DULIEU!W223,4)=$G$8),DULIEU!E223,"")</f>
        <v/>
      </c>
      <c r="D232" s="900" t="str">
        <f>IF(LEFT(DULIEU!V223,4)=$G$8,DULIEU!H223,"")</f>
        <v/>
      </c>
      <c r="E232" s="901" t="str">
        <f>IF(LEFT(DULIEU!W223,4)=$G$8,DULIEU!H223,"")</f>
        <v/>
      </c>
      <c r="F232" s="929" t="str">
        <f>IF(OR(LEFT(DULIEU!V223,4)=$G$8,LEFT(DULIEU!W223,4)=$G$8),DULIEU!O223,"")</f>
        <v/>
      </c>
      <c r="G232" s="930" t="str">
        <f>IF(LEFT(DULIEU!V223,4)=$G$8,DULIEU!W223,IF(LEFT(DULIEU!W223,4)=$G$8,DULIEU!V223,""))</f>
        <v/>
      </c>
      <c r="H232" s="902">
        <f>IF(LEFT(DULIEU!V223,4)=$G$8,DULIEU!X223,0)</f>
        <v>0</v>
      </c>
      <c r="I232" s="902">
        <f>IF(LEFT(DULIEU!W223,4)=$G$8,DULIEU!X223,0)</f>
        <v>0</v>
      </c>
      <c r="J232" s="902">
        <f>IF(SUM(H232:I232)=0,0,$J$14+SUM($H$16:H232)-SUM($I$16:I232))</f>
        <v>0</v>
      </c>
      <c r="K232" s="903"/>
      <c r="L232" s="904" t="str">
        <f t="shared" si="3"/>
        <v/>
      </c>
      <c r="M232" s="893"/>
      <c r="N232" s="717"/>
      <c r="O232" s="356"/>
      <c r="P232" s="356"/>
      <c r="Q232" s="356"/>
      <c r="R232" s="356"/>
      <c r="S232" s="356"/>
      <c r="T232" s="356"/>
      <c r="U232" s="356"/>
      <c r="V232" s="356"/>
      <c r="W232" s="356"/>
      <c r="X232" s="356"/>
      <c r="Y232" s="356"/>
      <c r="Z232" s="356"/>
      <c r="AA232" s="356"/>
      <c r="AB232" s="356"/>
      <c r="AC232" s="356"/>
      <c r="AD232" s="356"/>
      <c r="AE232" s="356"/>
      <c r="AF232" s="356"/>
      <c r="AG232" s="356"/>
      <c r="AH232" s="356"/>
      <c r="AI232" s="356"/>
      <c r="AJ232" s="356"/>
      <c r="AK232" s="356"/>
      <c r="AL232" s="356"/>
      <c r="AM232" s="356"/>
      <c r="AN232" s="356"/>
    </row>
    <row r="233" spans="1:40" hidden="1">
      <c r="A233" s="356"/>
      <c r="B233" s="900" t="str">
        <f>IF(OR(LEFT(DULIEU!V224,4)=$G$8,LEFT(DULIEU!W224,4)=$G$8),DULIEU!D224,"")</f>
        <v/>
      </c>
      <c r="C233" s="900" t="str">
        <f>IF(OR(LEFT(DULIEU!V224,4)=$G$8,LEFT(DULIEU!W224,4)=$G$8),DULIEU!E224,"")</f>
        <v/>
      </c>
      <c r="D233" s="900" t="str">
        <f>IF(LEFT(DULIEU!V224,4)=$G$8,DULIEU!H224,"")</f>
        <v/>
      </c>
      <c r="E233" s="901" t="str">
        <f>IF(LEFT(DULIEU!W224,4)=$G$8,DULIEU!H224,"")</f>
        <v/>
      </c>
      <c r="F233" s="929" t="str">
        <f>IF(OR(LEFT(DULIEU!V224,4)=$G$8,LEFT(DULIEU!W224,4)=$G$8),DULIEU!O224,"")</f>
        <v/>
      </c>
      <c r="G233" s="930" t="str">
        <f>IF(LEFT(DULIEU!V224,4)=$G$8,DULIEU!W224,IF(LEFT(DULIEU!W224,4)=$G$8,DULIEU!V224,""))</f>
        <v/>
      </c>
      <c r="H233" s="902">
        <f>IF(LEFT(DULIEU!V224,4)=$G$8,DULIEU!X224,0)</f>
        <v>0</v>
      </c>
      <c r="I233" s="902">
        <f>IF(LEFT(DULIEU!W224,4)=$G$8,DULIEU!X224,0)</f>
        <v>0</v>
      </c>
      <c r="J233" s="902">
        <f>IF(SUM(H233:I233)=0,0,$J$14+SUM($H$16:H233)-SUM($I$16:I233))</f>
        <v>0</v>
      </c>
      <c r="K233" s="903"/>
      <c r="L233" s="904" t="str">
        <f t="shared" si="3"/>
        <v/>
      </c>
      <c r="M233" s="893"/>
      <c r="N233" s="717"/>
      <c r="O233" s="356"/>
      <c r="P233" s="356"/>
      <c r="Q233" s="356"/>
      <c r="R233" s="356"/>
      <c r="S233" s="356"/>
      <c r="T233" s="356"/>
      <c r="U233" s="356"/>
      <c r="V233" s="356"/>
      <c r="W233" s="356"/>
      <c r="X233" s="356"/>
      <c r="Y233" s="356"/>
      <c r="Z233" s="356"/>
      <c r="AA233" s="356"/>
      <c r="AB233" s="356"/>
      <c r="AC233" s="356"/>
      <c r="AD233" s="356"/>
      <c r="AE233" s="356"/>
      <c r="AF233" s="356"/>
      <c r="AG233" s="356"/>
      <c r="AH233" s="356"/>
      <c r="AI233" s="356"/>
      <c r="AJ233" s="356"/>
      <c r="AK233" s="356"/>
      <c r="AL233" s="356"/>
      <c r="AM233" s="356"/>
      <c r="AN233" s="356"/>
    </row>
    <row r="234" spans="1:40" hidden="1">
      <c r="A234" s="356"/>
      <c r="B234" s="900" t="str">
        <f>IF(OR(LEFT(DULIEU!V225,4)=$G$8,LEFT(DULIEU!W225,4)=$G$8),DULIEU!D225,"")</f>
        <v/>
      </c>
      <c r="C234" s="900" t="str">
        <f>IF(OR(LEFT(DULIEU!V225,4)=$G$8,LEFT(DULIEU!W225,4)=$G$8),DULIEU!E225,"")</f>
        <v/>
      </c>
      <c r="D234" s="900" t="str">
        <f>IF(LEFT(DULIEU!V225,4)=$G$8,DULIEU!H225,"")</f>
        <v/>
      </c>
      <c r="E234" s="901" t="str">
        <f>IF(LEFT(DULIEU!W225,4)=$G$8,DULIEU!H225,"")</f>
        <v/>
      </c>
      <c r="F234" s="929" t="str">
        <f>IF(OR(LEFT(DULIEU!V225,4)=$G$8,LEFT(DULIEU!W225,4)=$G$8),DULIEU!O225,"")</f>
        <v/>
      </c>
      <c r="G234" s="930" t="str">
        <f>IF(LEFT(DULIEU!V225,4)=$G$8,DULIEU!W225,IF(LEFT(DULIEU!W225,4)=$G$8,DULIEU!V225,""))</f>
        <v/>
      </c>
      <c r="H234" s="902">
        <f>IF(LEFT(DULIEU!V225,4)=$G$8,DULIEU!X225,0)</f>
        <v>0</v>
      </c>
      <c r="I234" s="902">
        <f>IF(LEFT(DULIEU!W225,4)=$G$8,DULIEU!X225,0)</f>
        <v>0</v>
      </c>
      <c r="J234" s="902">
        <f>IF(SUM(H234:I234)=0,0,$J$14+SUM($H$16:H234)-SUM($I$16:I234))</f>
        <v>0</v>
      </c>
      <c r="K234" s="903"/>
      <c r="L234" s="904" t="str">
        <f t="shared" si="3"/>
        <v/>
      </c>
      <c r="M234" s="893"/>
      <c r="N234" s="717"/>
      <c r="O234" s="356"/>
      <c r="P234" s="356"/>
      <c r="Q234" s="356"/>
      <c r="R234" s="356"/>
      <c r="S234" s="356"/>
      <c r="T234" s="356"/>
      <c r="U234" s="356"/>
      <c r="V234" s="356"/>
      <c r="W234" s="356"/>
      <c r="X234" s="356"/>
      <c r="Y234" s="356"/>
      <c r="Z234" s="356"/>
      <c r="AA234" s="356"/>
      <c r="AB234" s="356"/>
      <c r="AC234" s="356"/>
      <c r="AD234" s="356"/>
      <c r="AE234" s="356"/>
      <c r="AF234" s="356"/>
      <c r="AG234" s="356"/>
      <c r="AH234" s="356"/>
      <c r="AI234" s="356"/>
      <c r="AJ234" s="356"/>
      <c r="AK234" s="356"/>
      <c r="AL234" s="356"/>
      <c r="AM234" s="356"/>
      <c r="AN234" s="356"/>
    </row>
    <row r="235" spans="1:40" hidden="1">
      <c r="A235" s="356"/>
      <c r="B235" s="900" t="str">
        <f>IF(OR(LEFT(DULIEU!V226,4)=$G$8,LEFT(DULIEU!W226,4)=$G$8),DULIEU!D226,"")</f>
        <v/>
      </c>
      <c r="C235" s="900" t="str">
        <f>IF(OR(LEFT(DULIEU!V226,4)=$G$8,LEFT(DULIEU!W226,4)=$G$8),DULIEU!E226,"")</f>
        <v/>
      </c>
      <c r="D235" s="900" t="str">
        <f>IF(LEFT(DULIEU!V226,4)=$G$8,DULIEU!H226,"")</f>
        <v/>
      </c>
      <c r="E235" s="901" t="str">
        <f>IF(LEFT(DULIEU!W226,4)=$G$8,DULIEU!H226,"")</f>
        <v/>
      </c>
      <c r="F235" s="929" t="str">
        <f>IF(OR(LEFT(DULIEU!V226,4)=$G$8,LEFT(DULIEU!W226,4)=$G$8),DULIEU!O226,"")</f>
        <v/>
      </c>
      <c r="G235" s="930" t="str">
        <f>IF(LEFT(DULIEU!V226,4)=$G$8,DULIEU!W226,IF(LEFT(DULIEU!W226,4)=$G$8,DULIEU!V226,""))</f>
        <v/>
      </c>
      <c r="H235" s="902">
        <f>IF(LEFT(DULIEU!V226,4)=$G$8,DULIEU!X226,0)</f>
        <v>0</v>
      </c>
      <c r="I235" s="902">
        <f>IF(LEFT(DULIEU!W226,4)=$G$8,DULIEU!X226,0)</f>
        <v>0</v>
      </c>
      <c r="J235" s="902">
        <f>IF(SUM(H235:I235)=0,0,$J$14+SUM($H$16:H235)-SUM($I$16:I235))</f>
        <v>0</v>
      </c>
      <c r="K235" s="903"/>
      <c r="L235" s="904" t="str">
        <f t="shared" si="3"/>
        <v/>
      </c>
      <c r="M235" s="893"/>
      <c r="N235" s="717"/>
      <c r="O235" s="356"/>
      <c r="P235" s="356"/>
      <c r="Q235" s="356"/>
      <c r="R235" s="356"/>
      <c r="S235" s="356"/>
      <c r="T235" s="356"/>
      <c r="U235" s="356"/>
      <c r="V235" s="356"/>
      <c r="W235" s="356"/>
      <c r="X235" s="356"/>
      <c r="Y235" s="356"/>
      <c r="Z235" s="356"/>
      <c r="AA235" s="356"/>
      <c r="AB235" s="356"/>
      <c r="AC235" s="356"/>
      <c r="AD235" s="356"/>
      <c r="AE235" s="356"/>
      <c r="AF235" s="356"/>
      <c r="AG235" s="356"/>
      <c r="AH235" s="356"/>
      <c r="AI235" s="356"/>
      <c r="AJ235" s="356"/>
      <c r="AK235" s="356"/>
      <c r="AL235" s="356"/>
      <c r="AM235" s="356"/>
      <c r="AN235" s="356"/>
    </row>
    <row r="236" spans="1:40" hidden="1">
      <c r="A236" s="356"/>
      <c r="B236" s="900" t="str">
        <f>IF(OR(LEFT(DULIEU!V227,4)=$G$8,LEFT(DULIEU!W227,4)=$G$8),DULIEU!D227,"")</f>
        <v/>
      </c>
      <c r="C236" s="900" t="str">
        <f>IF(OR(LEFT(DULIEU!V227,4)=$G$8,LEFT(DULIEU!W227,4)=$G$8),DULIEU!E227,"")</f>
        <v/>
      </c>
      <c r="D236" s="900" t="str">
        <f>IF(LEFT(DULIEU!V227,4)=$G$8,DULIEU!H227,"")</f>
        <v/>
      </c>
      <c r="E236" s="901" t="str">
        <f>IF(LEFT(DULIEU!W227,4)=$G$8,DULIEU!H227,"")</f>
        <v/>
      </c>
      <c r="F236" s="929" t="str">
        <f>IF(OR(LEFT(DULIEU!V227,4)=$G$8,LEFT(DULIEU!W227,4)=$G$8),DULIEU!O227,"")</f>
        <v/>
      </c>
      <c r="G236" s="930" t="str">
        <f>IF(LEFT(DULIEU!V227,4)=$G$8,DULIEU!W227,IF(LEFT(DULIEU!W227,4)=$G$8,DULIEU!V227,""))</f>
        <v/>
      </c>
      <c r="H236" s="902">
        <f>IF(LEFT(DULIEU!V227,4)=$G$8,DULIEU!X227,0)</f>
        <v>0</v>
      </c>
      <c r="I236" s="902">
        <f>IF(LEFT(DULIEU!W227,4)=$G$8,DULIEU!X227,0)</f>
        <v>0</v>
      </c>
      <c r="J236" s="902">
        <f>IF(SUM(H236:I236)=0,0,$J$14+SUM($H$16:H236)-SUM($I$16:I236))</f>
        <v>0</v>
      </c>
      <c r="K236" s="903"/>
      <c r="L236" s="904" t="str">
        <f t="shared" si="3"/>
        <v/>
      </c>
      <c r="M236" s="893"/>
      <c r="N236" s="717"/>
      <c r="O236" s="356"/>
      <c r="P236" s="356"/>
      <c r="Q236" s="356"/>
      <c r="R236" s="356"/>
      <c r="S236" s="356"/>
      <c r="T236" s="356"/>
      <c r="U236" s="356"/>
      <c r="V236" s="356"/>
      <c r="W236" s="356"/>
      <c r="X236" s="356"/>
      <c r="Y236" s="356"/>
      <c r="Z236" s="356"/>
      <c r="AA236" s="356"/>
      <c r="AB236" s="356"/>
      <c r="AC236" s="356"/>
      <c r="AD236" s="356"/>
      <c r="AE236" s="356"/>
      <c r="AF236" s="356"/>
      <c r="AG236" s="356"/>
      <c r="AH236" s="356"/>
      <c r="AI236" s="356"/>
      <c r="AJ236" s="356"/>
      <c r="AK236" s="356"/>
      <c r="AL236" s="356"/>
      <c r="AM236" s="356"/>
      <c r="AN236" s="356"/>
    </row>
    <row r="237" spans="1:40" hidden="1">
      <c r="A237" s="356"/>
      <c r="B237" s="900" t="str">
        <f>IF(OR(LEFT(DULIEU!V228,4)=$G$8,LEFT(DULIEU!W228,4)=$G$8),DULIEU!D228,"")</f>
        <v/>
      </c>
      <c r="C237" s="900" t="str">
        <f>IF(OR(LEFT(DULIEU!V228,4)=$G$8,LEFT(DULIEU!W228,4)=$G$8),DULIEU!E228,"")</f>
        <v/>
      </c>
      <c r="D237" s="900" t="str">
        <f>IF(LEFT(DULIEU!V228,4)=$G$8,DULIEU!H228,"")</f>
        <v/>
      </c>
      <c r="E237" s="901" t="str">
        <f>IF(LEFT(DULIEU!W228,4)=$G$8,DULIEU!H228,"")</f>
        <v/>
      </c>
      <c r="F237" s="929" t="str">
        <f>IF(OR(LEFT(DULIEU!V228,4)=$G$8,LEFT(DULIEU!W228,4)=$G$8),DULIEU!O228,"")</f>
        <v/>
      </c>
      <c r="G237" s="930" t="str">
        <f>IF(LEFT(DULIEU!V228,4)=$G$8,DULIEU!W228,IF(LEFT(DULIEU!W228,4)=$G$8,DULIEU!V228,""))</f>
        <v/>
      </c>
      <c r="H237" s="902">
        <f>IF(LEFT(DULIEU!V228,4)=$G$8,DULIEU!X228,0)</f>
        <v>0</v>
      </c>
      <c r="I237" s="902">
        <f>IF(LEFT(DULIEU!W228,4)=$G$8,DULIEU!X228,0)</f>
        <v>0</v>
      </c>
      <c r="J237" s="902">
        <f>IF(SUM(H237:I237)=0,0,$J$14+SUM($H$16:H237)-SUM($I$16:I237))</f>
        <v>0</v>
      </c>
      <c r="K237" s="903"/>
      <c r="L237" s="904" t="str">
        <f t="shared" si="3"/>
        <v/>
      </c>
      <c r="M237" s="893"/>
      <c r="N237" s="717"/>
      <c r="O237" s="356"/>
      <c r="P237" s="356"/>
      <c r="Q237" s="356"/>
      <c r="R237" s="356"/>
      <c r="S237" s="356"/>
      <c r="T237" s="356"/>
      <c r="U237" s="356"/>
      <c r="V237" s="356"/>
      <c r="W237" s="356"/>
      <c r="X237" s="356"/>
      <c r="Y237" s="356"/>
      <c r="Z237" s="356"/>
      <c r="AA237" s="356"/>
      <c r="AB237" s="356"/>
      <c r="AC237" s="356"/>
      <c r="AD237" s="356"/>
      <c r="AE237" s="356"/>
      <c r="AF237" s="356"/>
      <c r="AG237" s="356"/>
      <c r="AH237" s="356"/>
      <c r="AI237" s="356"/>
      <c r="AJ237" s="356"/>
      <c r="AK237" s="356"/>
      <c r="AL237" s="356"/>
      <c r="AM237" s="356"/>
      <c r="AN237" s="356"/>
    </row>
    <row r="238" spans="1:40" hidden="1">
      <c r="A238" s="356"/>
      <c r="B238" s="900" t="str">
        <f>IF(OR(LEFT(DULIEU!V229,4)=$G$8,LEFT(DULIEU!W229,4)=$G$8),DULIEU!D229,"")</f>
        <v/>
      </c>
      <c r="C238" s="900" t="str">
        <f>IF(OR(LEFT(DULIEU!V229,4)=$G$8,LEFT(DULIEU!W229,4)=$G$8),DULIEU!E229,"")</f>
        <v/>
      </c>
      <c r="D238" s="900" t="str">
        <f>IF(LEFT(DULIEU!V229,4)=$G$8,DULIEU!H229,"")</f>
        <v/>
      </c>
      <c r="E238" s="901" t="str">
        <f>IF(LEFT(DULIEU!W229,4)=$G$8,DULIEU!H229,"")</f>
        <v/>
      </c>
      <c r="F238" s="929" t="str">
        <f>IF(OR(LEFT(DULIEU!V229,4)=$G$8,LEFT(DULIEU!W229,4)=$G$8),DULIEU!O229,"")</f>
        <v/>
      </c>
      <c r="G238" s="930" t="str">
        <f>IF(LEFT(DULIEU!V229,4)=$G$8,DULIEU!W229,IF(LEFT(DULIEU!W229,4)=$G$8,DULIEU!V229,""))</f>
        <v/>
      </c>
      <c r="H238" s="902">
        <f>IF(LEFT(DULIEU!V229,4)=$G$8,DULIEU!X229,0)</f>
        <v>0</v>
      </c>
      <c r="I238" s="902">
        <f>IF(LEFT(DULIEU!W229,4)=$G$8,DULIEU!X229,0)</f>
        <v>0</v>
      </c>
      <c r="J238" s="902">
        <f>IF(SUM(H238:I238)=0,0,$J$14+SUM($H$16:H238)-SUM($I$16:I238))</f>
        <v>0</v>
      </c>
      <c r="K238" s="903"/>
      <c r="L238" s="904" t="str">
        <f t="shared" si="3"/>
        <v/>
      </c>
      <c r="M238" s="893"/>
      <c r="N238" s="717"/>
      <c r="O238" s="356"/>
      <c r="P238" s="356"/>
      <c r="Q238" s="356"/>
      <c r="R238" s="356"/>
      <c r="S238" s="356"/>
      <c r="T238" s="356"/>
      <c r="U238" s="356"/>
      <c r="V238" s="356"/>
      <c r="W238" s="356"/>
      <c r="X238" s="356"/>
      <c r="Y238" s="356"/>
      <c r="Z238" s="356"/>
      <c r="AA238" s="356"/>
      <c r="AB238" s="356"/>
      <c r="AC238" s="356"/>
      <c r="AD238" s="356"/>
      <c r="AE238" s="356"/>
      <c r="AF238" s="356"/>
      <c r="AG238" s="356"/>
      <c r="AH238" s="356"/>
      <c r="AI238" s="356"/>
      <c r="AJ238" s="356"/>
      <c r="AK238" s="356"/>
      <c r="AL238" s="356"/>
      <c r="AM238" s="356"/>
      <c r="AN238" s="356"/>
    </row>
    <row r="239" spans="1:40" hidden="1">
      <c r="A239" s="356"/>
      <c r="B239" s="900" t="str">
        <f>IF(OR(LEFT(DULIEU!V230,4)=$G$8,LEFT(DULIEU!W230,4)=$G$8),DULIEU!D230,"")</f>
        <v/>
      </c>
      <c r="C239" s="900" t="str">
        <f>IF(OR(LEFT(DULIEU!V230,4)=$G$8,LEFT(DULIEU!W230,4)=$G$8),DULIEU!E230,"")</f>
        <v/>
      </c>
      <c r="D239" s="900" t="str">
        <f>IF(LEFT(DULIEU!V230,4)=$G$8,DULIEU!H230,"")</f>
        <v/>
      </c>
      <c r="E239" s="901" t="str">
        <f>IF(LEFT(DULIEU!W230,4)=$G$8,DULIEU!H230,"")</f>
        <v/>
      </c>
      <c r="F239" s="929" t="str">
        <f>IF(OR(LEFT(DULIEU!V230,4)=$G$8,LEFT(DULIEU!W230,4)=$G$8),DULIEU!O230,"")</f>
        <v/>
      </c>
      <c r="G239" s="930" t="str">
        <f>IF(LEFT(DULIEU!V230,4)=$G$8,DULIEU!W230,IF(LEFT(DULIEU!W230,4)=$G$8,DULIEU!V230,""))</f>
        <v/>
      </c>
      <c r="H239" s="902">
        <f>IF(LEFT(DULIEU!V230,4)=$G$8,DULIEU!X230,0)</f>
        <v>0</v>
      </c>
      <c r="I239" s="902">
        <f>IF(LEFT(DULIEU!W230,4)=$G$8,DULIEU!X230,0)</f>
        <v>0</v>
      </c>
      <c r="J239" s="902">
        <f>IF(SUM(H239:I239)=0,0,$J$14+SUM($H$16:H239)-SUM($I$16:I239))</f>
        <v>0</v>
      </c>
      <c r="K239" s="903"/>
      <c r="L239" s="904" t="str">
        <f t="shared" si="3"/>
        <v/>
      </c>
      <c r="M239" s="893"/>
      <c r="N239" s="717"/>
      <c r="O239" s="356"/>
      <c r="P239" s="356"/>
      <c r="Q239" s="356"/>
      <c r="R239" s="356"/>
      <c r="S239" s="356"/>
      <c r="T239" s="356"/>
      <c r="U239" s="356"/>
      <c r="V239" s="356"/>
      <c r="W239" s="356"/>
      <c r="X239" s="356"/>
      <c r="Y239" s="356"/>
      <c r="Z239" s="356"/>
      <c r="AA239" s="356"/>
      <c r="AB239" s="356"/>
      <c r="AC239" s="356"/>
      <c r="AD239" s="356"/>
      <c r="AE239" s="356"/>
      <c r="AF239" s="356"/>
      <c r="AG239" s="356"/>
      <c r="AH239" s="356"/>
      <c r="AI239" s="356"/>
      <c r="AJ239" s="356"/>
      <c r="AK239" s="356"/>
      <c r="AL239" s="356"/>
      <c r="AM239" s="356"/>
      <c r="AN239" s="356"/>
    </row>
    <row r="240" spans="1:40" hidden="1">
      <c r="A240" s="356"/>
      <c r="B240" s="900" t="str">
        <f>IF(OR(LEFT(DULIEU!V231,4)=$G$8,LEFT(DULIEU!W231,4)=$G$8),DULIEU!D231,"")</f>
        <v/>
      </c>
      <c r="C240" s="900" t="str">
        <f>IF(OR(LEFT(DULIEU!V231,4)=$G$8,LEFT(DULIEU!W231,4)=$G$8),DULIEU!E231,"")</f>
        <v/>
      </c>
      <c r="D240" s="900" t="str">
        <f>IF(LEFT(DULIEU!V231,4)=$G$8,DULIEU!H231,"")</f>
        <v/>
      </c>
      <c r="E240" s="901" t="str">
        <f>IF(LEFT(DULIEU!W231,4)=$G$8,DULIEU!H231,"")</f>
        <v/>
      </c>
      <c r="F240" s="929" t="str">
        <f>IF(OR(LEFT(DULIEU!V231,4)=$G$8,LEFT(DULIEU!W231,4)=$G$8),DULIEU!O231,"")</f>
        <v/>
      </c>
      <c r="G240" s="930" t="str">
        <f>IF(LEFT(DULIEU!V231,4)=$G$8,DULIEU!W231,IF(LEFT(DULIEU!W231,4)=$G$8,DULIEU!V231,""))</f>
        <v/>
      </c>
      <c r="H240" s="902">
        <f>IF(LEFT(DULIEU!V231,4)=$G$8,DULIEU!X231,0)</f>
        <v>0</v>
      </c>
      <c r="I240" s="902">
        <f>IF(LEFT(DULIEU!W231,4)=$G$8,DULIEU!X231,0)</f>
        <v>0</v>
      </c>
      <c r="J240" s="902">
        <f>IF(SUM(H240:I240)=0,0,$J$14+SUM($H$16:H240)-SUM($I$16:I240))</f>
        <v>0</v>
      </c>
      <c r="K240" s="903"/>
      <c r="L240" s="904" t="str">
        <f t="shared" si="3"/>
        <v/>
      </c>
      <c r="M240" s="893"/>
      <c r="N240" s="717"/>
      <c r="O240" s="356"/>
      <c r="P240" s="356"/>
      <c r="Q240" s="356"/>
      <c r="R240" s="356"/>
      <c r="S240" s="356"/>
      <c r="T240" s="356"/>
      <c r="U240" s="356"/>
      <c r="V240" s="356"/>
      <c r="W240" s="356"/>
      <c r="X240" s="356"/>
      <c r="Y240" s="356"/>
      <c r="Z240" s="356"/>
      <c r="AA240" s="356"/>
      <c r="AB240" s="356"/>
      <c r="AC240" s="356"/>
      <c r="AD240" s="356"/>
      <c r="AE240" s="356"/>
      <c r="AF240" s="356"/>
      <c r="AG240" s="356"/>
      <c r="AH240" s="356"/>
      <c r="AI240" s="356"/>
      <c r="AJ240" s="356"/>
      <c r="AK240" s="356"/>
      <c r="AL240" s="356"/>
      <c r="AM240" s="356"/>
      <c r="AN240" s="356"/>
    </row>
    <row r="241" spans="1:40" hidden="1">
      <c r="A241" s="356"/>
      <c r="B241" s="900" t="str">
        <f>IF(OR(LEFT(DULIEU!V232,4)=$G$8,LEFT(DULIEU!W232,4)=$G$8),DULIEU!D232,"")</f>
        <v/>
      </c>
      <c r="C241" s="900" t="str">
        <f>IF(OR(LEFT(DULIEU!V232,4)=$G$8,LEFT(DULIEU!W232,4)=$G$8),DULIEU!E232,"")</f>
        <v/>
      </c>
      <c r="D241" s="900" t="str">
        <f>IF(LEFT(DULIEU!V232,4)=$G$8,DULIEU!H232,"")</f>
        <v/>
      </c>
      <c r="E241" s="901" t="str">
        <f>IF(LEFT(DULIEU!W232,4)=$G$8,DULIEU!H232,"")</f>
        <v/>
      </c>
      <c r="F241" s="929" t="str">
        <f>IF(OR(LEFT(DULIEU!V232,4)=$G$8,LEFT(DULIEU!W232,4)=$G$8),DULIEU!O232,"")</f>
        <v/>
      </c>
      <c r="G241" s="930" t="str">
        <f>IF(LEFT(DULIEU!V232,4)=$G$8,DULIEU!W232,IF(LEFT(DULIEU!W232,4)=$G$8,DULIEU!V232,""))</f>
        <v/>
      </c>
      <c r="H241" s="902">
        <f>IF(LEFT(DULIEU!V232,4)=$G$8,DULIEU!X232,0)</f>
        <v>0</v>
      </c>
      <c r="I241" s="902">
        <f>IF(LEFT(DULIEU!W232,4)=$G$8,DULIEU!X232,0)</f>
        <v>0</v>
      </c>
      <c r="J241" s="902">
        <f>IF(SUM(H241:I241)=0,0,$J$14+SUM($H$16:H241)-SUM($I$16:I241))</f>
        <v>0</v>
      </c>
      <c r="K241" s="903"/>
      <c r="L241" s="904" t="str">
        <f t="shared" si="3"/>
        <v/>
      </c>
      <c r="M241" s="893"/>
      <c r="N241" s="717"/>
      <c r="O241" s="356"/>
      <c r="P241" s="356"/>
      <c r="Q241" s="356"/>
      <c r="R241" s="356"/>
      <c r="S241" s="356"/>
      <c r="T241" s="356"/>
      <c r="U241" s="356"/>
      <c r="V241" s="356"/>
      <c r="W241" s="356"/>
      <c r="X241" s="356"/>
      <c r="Y241" s="356"/>
      <c r="Z241" s="356"/>
      <c r="AA241" s="356"/>
      <c r="AB241" s="356"/>
      <c r="AC241" s="356"/>
      <c r="AD241" s="356"/>
      <c r="AE241" s="356"/>
      <c r="AF241" s="356"/>
      <c r="AG241" s="356"/>
      <c r="AH241" s="356"/>
      <c r="AI241" s="356"/>
      <c r="AJ241" s="356"/>
      <c r="AK241" s="356"/>
      <c r="AL241" s="356"/>
      <c r="AM241" s="356"/>
      <c r="AN241" s="356"/>
    </row>
    <row r="242" spans="1:40" hidden="1">
      <c r="A242" s="356"/>
      <c r="B242" s="900" t="str">
        <f>IF(OR(LEFT(DULIEU!V233,4)=$G$8,LEFT(DULIEU!W233,4)=$G$8),DULIEU!D233,"")</f>
        <v/>
      </c>
      <c r="C242" s="900" t="str">
        <f>IF(OR(LEFT(DULIEU!V233,4)=$G$8,LEFT(DULIEU!W233,4)=$G$8),DULIEU!E233,"")</f>
        <v/>
      </c>
      <c r="D242" s="900" t="str">
        <f>IF(LEFT(DULIEU!V233,4)=$G$8,DULIEU!H233,"")</f>
        <v/>
      </c>
      <c r="E242" s="901" t="str">
        <f>IF(LEFT(DULIEU!W233,4)=$G$8,DULIEU!H233,"")</f>
        <v/>
      </c>
      <c r="F242" s="929" t="str">
        <f>IF(OR(LEFT(DULIEU!V233,4)=$G$8,LEFT(DULIEU!W233,4)=$G$8),DULIEU!O233,"")</f>
        <v/>
      </c>
      <c r="G242" s="930" t="str">
        <f>IF(LEFT(DULIEU!V233,4)=$G$8,DULIEU!W233,IF(LEFT(DULIEU!W233,4)=$G$8,DULIEU!V233,""))</f>
        <v/>
      </c>
      <c r="H242" s="902">
        <f>IF(LEFT(DULIEU!V233,4)=$G$8,DULIEU!X233,0)</f>
        <v>0</v>
      </c>
      <c r="I242" s="902">
        <f>IF(LEFT(DULIEU!W233,4)=$G$8,DULIEU!X233,0)</f>
        <v>0</v>
      </c>
      <c r="J242" s="902">
        <f>IF(SUM(H242:I242)=0,0,$J$14+SUM($H$16:H242)-SUM($I$16:I242))</f>
        <v>0</v>
      </c>
      <c r="K242" s="903"/>
      <c r="L242" s="904" t="str">
        <f t="shared" si="3"/>
        <v/>
      </c>
      <c r="M242" s="893"/>
      <c r="N242" s="717"/>
      <c r="O242" s="356"/>
      <c r="P242" s="356"/>
      <c r="Q242" s="356"/>
      <c r="R242" s="356"/>
      <c r="S242" s="356"/>
      <c r="T242" s="356"/>
      <c r="U242" s="356"/>
      <c r="V242" s="356"/>
      <c r="W242" s="356"/>
      <c r="X242" s="356"/>
      <c r="Y242" s="356"/>
      <c r="Z242" s="356"/>
      <c r="AA242" s="356"/>
      <c r="AB242" s="356"/>
      <c r="AC242" s="356"/>
      <c r="AD242" s="356"/>
      <c r="AE242" s="356"/>
      <c r="AF242" s="356"/>
      <c r="AG242" s="356"/>
      <c r="AH242" s="356"/>
      <c r="AI242" s="356"/>
      <c r="AJ242" s="356"/>
      <c r="AK242" s="356"/>
      <c r="AL242" s="356"/>
      <c r="AM242" s="356"/>
      <c r="AN242" s="356"/>
    </row>
    <row r="243" spans="1:40" hidden="1">
      <c r="A243" s="356"/>
      <c r="B243" s="900" t="str">
        <f>IF(OR(LEFT(DULIEU!V234,4)=$G$8,LEFT(DULIEU!W234,4)=$G$8),DULIEU!D234,"")</f>
        <v/>
      </c>
      <c r="C243" s="900" t="str">
        <f>IF(OR(LEFT(DULIEU!V234,4)=$G$8,LEFT(DULIEU!W234,4)=$G$8),DULIEU!E234,"")</f>
        <v/>
      </c>
      <c r="D243" s="900" t="str">
        <f>IF(LEFT(DULIEU!V234,4)=$G$8,DULIEU!H234,"")</f>
        <v/>
      </c>
      <c r="E243" s="901" t="str">
        <f>IF(LEFT(DULIEU!W234,4)=$G$8,DULIEU!H234,"")</f>
        <v/>
      </c>
      <c r="F243" s="929" t="str">
        <f>IF(OR(LEFT(DULIEU!V234,4)=$G$8,LEFT(DULIEU!W234,4)=$G$8),DULIEU!O234,"")</f>
        <v/>
      </c>
      <c r="G243" s="930" t="str">
        <f>IF(LEFT(DULIEU!V234,4)=$G$8,DULIEU!W234,IF(LEFT(DULIEU!W234,4)=$G$8,DULIEU!V234,""))</f>
        <v/>
      </c>
      <c r="H243" s="902">
        <f>IF(LEFT(DULIEU!V234,4)=$G$8,DULIEU!X234,0)</f>
        <v>0</v>
      </c>
      <c r="I243" s="902">
        <f>IF(LEFT(DULIEU!W234,4)=$G$8,DULIEU!X234,0)</f>
        <v>0</v>
      </c>
      <c r="J243" s="902">
        <f>IF(SUM(H243:I243)=0,0,$J$14+SUM($H$16:H243)-SUM($I$16:I243))</f>
        <v>0</v>
      </c>
      <c r="K243" s="903"/>
      <c r="L243" s="904" t="str">
        <f t="shared" si="3"/>
        <v/>
      </c>
      <c r="M243" s="893"/>
      <c r="N243" s="717"/>
      <c r="O243" s="356"/>
      <c r="P243" s="356"/>
      <c r="Q243" s="356"/>
      <c r="R243" s="356"/>
      <c r="S243" s="356"/>
      <c r="T243" s="356"/>
      <c r="U243" s="356"/>
      <c r="V243" s="356"/>
      <c r="W243" s="356"/>
      <c r="X243" s="356"/>
      <c r="Y243" s="356"/>
      <c r="Z243" s="356"/>
      <c r="AA243" s="356"/>
      <c r="AB243" s="356"/>
      <c r="AC243" s="356"/>
      <c r="AD243" s="356"/>
      <c r="AE243" s="356"/>
      <c r="AF243" s="356"/>
      <c r="AG243" s="356"/>
      <c r="AH243" s="356"/>
      <c r="AI243" s="356"/>
      <c r="AJ243" s="356"/>
      <c r="AK243" s="356"/>
      <c r="AL243" s="356"/>
      <c r="AM243" s="356"/>
      <c r="AN243" s="356"/>
    </row>
    <row r="244" spans="1:40" hidden="1">
      <c r="A244" s="356"/>
      <c r="B244" s="900" t="str">
        <f>IF(OR(LEFT(DULIEU!V235,4)=$G$8,LEFT(DULIEU!W235,4)=$G$8),DULIEU!D235,"")</f>
        <v/>
      </c>
      <c r="C244" s="900" t="str">
        <f>IF(OR(LEFT(DULIEU!V235,4)=$G$8,LEFT(DULIEU!W235,4)=$G$8),DULIEU!E235,"")</f>
        <v/>
      </c>
      <c r="D244" s="900" t="str">
        <f>IF(LEFT(DULIEU!V235,4)=$G$8,DULIEU!H235,"")</f>
        <v/>
      </c>
      <c r="E244" s="901" t="str">
        <f>IF(LEFT(DULIEU!W235,4)=$G$8,DULIEU!H235,"")</f>
        <v/>
      </c>
      <c r="F244" s="929" t="str">
        <f>IF(OR(LEFT(DULIEU!V235,4)=$G$8,LEFT(DULIEU!W235,4)=$G$8),DULIEU!O235,"")</f>
        <v/>
      </c>
      <c r="G244" s="930" t="str">
        <f>IF(LEFT(DULIEU!V235,4)=$G$8,DULIEU!W235,IF(LEFT(DULIEU!W235,4)=$G$8,DULIEU!V235,""))</f>
        <v/>
      </c>
      <c r="H244" s="902">
        <f>IF(LEFT(DULIEU!V235,4)=$G$8,DULIEU!X235,0)</f>
        <v>0</v>
      </c>
      <c r="I244" s="902">
        <f>IF(LEFT(DULIEU!W235,4)=$G$8,DULIEU!X235,0)</f>
        <v>0</v>
      </c>
      <c r="J244" s="902">
        <f>IF(SUM(H244:I244)=0,0,$J$14+SUM($H$16:H244)-SUM($I$16:I244))</f>
        <v>0</v>
      </c>
      <c r="K244" s="903"/>
      <c r="L244" s="904" t="str">
        <f t="shared" si="3"/>
        <v/>
      </c>
      <c r="M244" s="893"/>
      <c r="N244" s="717"/>
      <c r="O244" s="356"/>
      <c r="P244" s="356"/>
      <c r="Q244" s="356"/>
      <c r="R244" s="356"/>
      <c r="S244" s="356"/>
      <c r="T244" s="356"/>
      <c r="U244" s="356"/>
      <c r="V244" s="356"/>
      <c r="W244" s="356"/>
      <c r="X244" s="356"/>
      <c r="Y244" s="356"/>
      <c r="Z244" s="356"/>
      <c r="AA244" s="356"/>
      <c r="AB244" s="356"/>
      <c r="AC244" s="356"/>
      <c r="AD244" s="356"/>
      <c r="AE244" s="356"/>
      <c r="AF244" s="356"/>
      <c r="AG244" s="356"/>
      <c r="AH244" s="356"/>
      <c r="AI244" s="356"/>
      <c r="AJ244" s="356"/>
      <c r="AK244" s="356"/>
      <c r="AL244" s="356"/>
      <c r="AM244" s="356"/>
      <c r="AN244" s="356"/>
    </row>
    <row r="245" spans="1:40" hidden="1">
      <c r="A245" s="356"/>
      <c r="B245" s="900" t="str">
        <f>IF(OR(LEFT(DULIEU!V236,4)=$G$8,LEFT(DULIEU!W236,4)=$G$8),DULIEU!D236,"")</f>
        <v/>
      </c>
      <c r="C245" s="900" t="str">
        <f>IF(OR(LEFT(DULIEU!V236,4)=$G$8,LEFT(DULIEU!W236,4)=$G$8),DULIEU!E236,"")</f>
        <v/>
      </c>
      <c r="D245" s="900" t="str">
        <f>IF(LEFT(DULIEU!V236,4)=$G$8,DULIEU!H236,"")</f>
        <v/>
      </c>
      <c r="E245" s="901" t="str">
        <f>IF(LEFT(DULIEU!W236,4)=$G$8,DULIEU!H236,"")</f>
        <v/>
      </c>
      <c r="F245" s="929" t="str">
        <f>IF(OR(LEFT(DULIEU!V236,4)=$G$8,LEFT(DULIEU!W236,4)=$G$8),DULIEU!O236,"")</f>
        <v/>
      </c>
      <c r="G245" s="930" t="str">
        <f>IF(LEFT(DULIEU!V236,4)=$G$8,DULIEU!W236,IF(LEFT(DULIEU!W236,4)=$G$8,DULIEU!V236,""))</f>
        <v/>
      </c>
      <c r="H245" s="902">
        <f>IF(LEFT(DULIEU!V236,4)=$G$8,DULIEU!X236,0)</f>
        <v>0</v>
      </c>
      <c r="I245" s="902">
        <f>IF(LEFT(DULIEU!W236,4)=$G$8,DULIEU!X236,0)</f>
        <v>0</v>
      </c>
      <c r="J245" s="902">
        <f>IF(SUM(H245:I245)=0,0,$J$14+SUM($H$16:H245)-SUM($I$16:I245))</f>
        <v>0</v>
      </c>
      <c r="K245" s="903"/>
      <c r="L245" s="904" t="str">
        <f t="shared" si="3"/>
        <v/>
      </c>
      <c r="M245" s="893"/>
      <c r="N245" s="717"/>
      <c r="O245" s="356"/>
      <c r="P245" s="356"/>
      <c r="Q245" s="356"/>
      <c r="R245" s="356"/>
      <c r="S245" s="356"/>
      <c r="T245" s="356"/>
      <c r="U245" s="356"/>
      <c r="V245" s="356"/>
      <c r="W245" s="356"/>
      <c r="X245" s="356"/>
      <c r="Y245" s="356"/>
      <c r="Z245" s="356"/>
      <c r="AA245" s="356"/>
      <c r="AB245" s="356"/>
      <c r="AC245" s="356"/>
      <c r="AD245" s="356"/>
      <c r="AE245" s="356"/>
      <c r="AF245" s="356"/>
      <c r="AG245" s="356"/>
      <c r="AH245" s="356"/>
      <c r="AI245" s="356"/>
      <c r="AJ245" s="356"/>
      <c r="AK245" s="356"/>
      <c r="AL245" s="356"/>
      <c r="AM245" s="356"/>
      <c r="AN245" s="356"/>
    </row>
    <row r="246" spans="1:40" hidden="1">
      <c r="A246" s="356"/>
      <c r="B246" s="900" t="str">
        <f>IF(OR(LEFT(DULIEU!V237,4)=$G$8,LEFT(DULIEU!W237,4)=$G$8),DULIEU!D237,"")</f>
        <v/>
      </c>
      <c r="C246" s="900" t="str">
        <f>IF(OR(LEFT(DULIEU!V237,4)=$G$8,LEFT(DULIEU!W237,4)=$G$8),DULIEU!E237,"")</f>
        <v/>
      </c>
      <c r="D246" s="900" t="str">
        <f>IF(LEFT(DULIEU!V237,4)=$G$8,DULIEU!H237,"")</f>
        <v/>
      </c>
      <c r="E246" s="901" t="str">
        <f>IF(LEFT(DULIEU!W237,4)=$G$8,DULIEU!H237,"")</f>
        <v/>
      </c>
      <c r="F246" s="929" t="str">
        <f>IF(OR(LEFT(DULIEU!V237,4)=$G$8,LEFT(DULIEU!W237,4)=$G$8),DULIEU!O237,"")</f>
        <v/>
      </c>
      <c r="G246" s="930" t="str">
        <f>IF(LEFT(DULIEU!V237,4)=$G$8,DULIEU!W237,IF(LEFT(DULIEU!W237,4)=$G$8,DULIEU!V237,""))</f>
        <v/>
      </c>
      <c r="H246" s="902">
        <f>IF(LEFT(DULIEU!V237,4)=$G$8,DULIEU!X237,0)</f>
        <v>0</v>
      </c>
      <c r="I246" s="902">
        <f>IF(LEFT(DULIEU!W237,4)=$G$8,DULIEU!X237,0)</f>
        <v>0</v>
      </c>
      <c r="J246" s="902">
        <f>IF(SUM(H246:I246)=0,0,$J$14+SUM($H$16:H246)-SUM($I$16:I246))</f>
        <v>0</v>
      </c>
      <c r="K246" s="903"/>
      <c r="L246" s="904" t="str">
        <f t="shared" si="3"/>
        <v/>
      </c>
      <c r="M246" s="893"/>
      <c r="N246" s="717"/>
      <c r="O246" s="356"/>
      <c r="P246" s="356"/>
      <c r="Q246" s="356"/>
      <c r="R246" s="356"/>
      <c r="S246" s="356"/>
      <c r="T246" s="356"/>
      <c r="U246" s="356"/>
      <c r="V246" s="356"/>
      <c r="W246" s="356"/>
      <c r="X246" s="356"/>
      <c r="Y246" s="356"/>
      <c r="Z246" s="356"/>
      <c r="AA246" s="356"/>
      <c r="AB246" s="356"/>
      <c r="AC246" s="356"/>
      <c r="AD246" s="356"/>
      <c r="AE246" s="356"/>
      <c r="AF246" s="356"/>
      <c r="AG246" s="356"/>
      <c r="AH246" s="356"/>
      <c r="AI246" s="356"/>
      <c r="AJ246" s="356"/>
      <c r="AK246" s="356"/>
      <c r="AL246" s="356"/>
      <c r="AM246" s="356"/>
      <c r="AN246" s="356"/>
    </row>
    <row r="247" spans="1:40" hidden="1">
      <c r="A247" s="356"/>
      <c r="B247" s="900" t="str">
        <f>IF(OR(LEFT(DULIEU!V238,4)=$G$8,LEFT(DULIEU!W238,4)=$G$8),DULIEU!D238,"")</f>
        <v/>
      </c>
      <c r="C247" s="900" t="str">
        <f>IF(OR(LEFT(DULIEU!V238,4)=$G$8,LEFT(DULIEU!W238,4)=$G$8),DULIEU!E238,"")</f>
        <v/>
      </c>
      <c r="D247" s="900" t="str">
        <f>IF(LEFT(DULIEU!V238,4)=$G$8,DULIEU!H238,"")</f>
        <v/>
      </c>
      <c r="E247" s="901" t="str">
        <f>IF(LEFT(DULIEU!W238,4)=$G$8,DULIEU!H238,"")</f>
        <v/>
      </c>
      <c r="F247" s="929" t="str">
        <f>IF(OR(LEFT(DULIEU!V238,4)=$G$8,LEFT(DULIEU!W238,4)=$G$8),DULIEU!O238,"")</f>
        <v/>
      </c>
      <c r="G247" s="930" t="str">
        <f>IF(LEFT(DULIEU!V238,4)=$G$8,DULIEU!W238,IF(LEFT(DULIEU!W238,4)=$G$8,DULIEU!V238,""))</f>
        <v/>
      </c>
      <c r="H247" s="902">
        <f>IF(LEFT(DULIEU!V238,4)=$G$8,DULIEU!X238,0)</f>
        <v>0</v>
      </c>
      <c r="I247" s="902">
        <f>IF(LEFT(DULIEU!W238,4)=$G$8,DULIEU!X238,0)</f>
        <v>0</v>
      </c>
      <c r="J247" s="902">
        <f>IF(SUM(H247:I247)=0,0,$J$14+SUM($H$16:H247)-SUM($I$16:I247))</f>
        <v>0</v>
      </c>
      <c r="K247" s="903"/>
      <c r="L247" s="904" t="str">
        <f t="shared" si="3"/>
        <v/>
      </c>
      <c r="M247" s="893"/>
      <c r="N247" s="717"/>
      <c r="O247" s="356"/>
      <c r="P247" s="356"/>
      <c r="Q247" s="356"/>
      <c r="R247" s="356"/>
      <c r="S247" s="356"/>
      <c r="T247" s="356"/>
      <c r="U247" s="356"/>
      <c r="V247" s="356"/>
      <c r="W247" s="356"/>
      <c r="X247" s="356"/>
      <c r="Y247" s="356"/>
      <c r="Z247" s="356"/>
      <c r="AA247" s="356"/>
      <c r="AB247" s="356"/>
      <c r="AC247" s="356"/>
      <c r="AD247" s="356"/>
      <c r="AE247" s="356"/>
      <c r="AF247" s="356"/>
      <c r="AG247" s="356"/>
      <c r="AH247" s="356"/>
      <c r="AI247" s="356"/>
      <c r="AJ247" s="356"/>
      <c r="AK247" s="356"/>
      <c r="AL247" s="356"/>
      <c r="AM247" s="356"/>
      <c r="AN247" s="356"/>
    </row>
    <row r="248" spans="1:40" hidden="1">
      <c r="A248" s="356"/>
      <c r="B248" s="900" t="str">
        <f>IF(OR(LEFT(DULIEU!V239,4)=$G$8,LEFT(DULIEU!W239,4)=$G$8),DULIEU!D239,"")</f>
        <v/>
      </c>
      <c r="C248" s="900" t="str">
        <f>IF(OR(LEFT(DULIEU!V239,4)=$G$8,LEFT(DULIEU!W239,4)=$G$8),DULIEU!E239,"")</f>
        <v/>
      </c>
      <c r="D248" s="900" t="str">
        <f>IF(LEFT(DULIEU!V239,4)=$G$8,DULIEU!H239,"")</f>
        <v/>
      </c>
      <c r="E248" s="901" t="str">
        <f>IF(LEFT(DULIEU!W239,4)=$G$8,DULIEU!H239,"")</f>
        <v/>
      </c>
      <c r="F248" s="929" t="str">
        <f>IF(OR(LEFT(DULIEU!V239,4)=$G$8,LEFT(DULIEU!W239,4)=$G$8),DULIEU!O239,"")</f>
        <v/>
      </c>
      <c r="G248" s="930" t="str">
        <f>IF(LEFT(DULIEU!V239,4)=$G$8,DULIEU!W239,IF(LEFT(DULIEU!W239,4)=$G$8,DULIEU!V239,""))</f>
        <v/>
      </c>
      <c r="H248" s="902">
        <f>IF(LEFT(DULIEU!V239,4)=$G$8,DULIEU!X239,0)</f>
        <v>0</v>
      </c>
      <c r="I248" s="902">
        <f>IF(LEFT(DULIEU!W239,4)=$G$8,DULIEU!X239,0)</f>
        <v>0</v>
      </c>
      <c r="J248" s="902">
        <f>IF(SUM(H248:I248)=0,0,$J$14+SUM($H$16:H248)-SUM($I$16:I248))</f>
        <v>0</v>
      </c>
      <c r="K248" s="903"/>
      <c r="L248" s="904" t="str">
        <f t="shared" si="3"/>
        <v/>
      </c>
      <c r="M248" s="893"/>
      <c r="N248" s="717"/>
      <c r="O248" s="356"/>
      <c r="P248" s="356"/>
      <c r="Q248" s="356"/>
      <c r="R248" s="356"/>
      <c r="S248" s="356"/>
      <c r="T248" s="356"/>
      <c r="U248" s="356"/>
      <c r="V248" s="356"/>
      <c r="W248" s="356"/>
      <c r="X248" s="356"/>
      <c r="Y248" s="356"/>
      <c r="Z248" s="356"/>
      <c r="AA248" s="356"/>
      <c r="AB248" s="356"/>
      <c r="AC248" s="356"/>
      <c r="AD248" s="356"/>
      <c r="AE248" s="356"/>
      <c r="AF248" s="356"/>
      <c r="AG248" s="356"/>
      <c r="AH248" s="356"/>
      <c r="AI248" s="356"/>
      <c r="AJ248" s="356"/>
      <c r="AK248" s="356"/>
      <c r="AL248" s="356"/>
      <c r="AM248" s="356"/>
      <c r="AN248" s="356"/>
    </row>
    <row r="249" spans="1:40" hidden="1">
      <c r="A249" s="356"/>
      <c r="B249" s="900" t="str">
        <f>IF(OR(LEFT(DULIEU!V240,4)=$G$8,LEFT(DULIEU!W240,4)=$G$8),DULIEU!D240,"")</f>
        <v/>
      </c>
      <c r="C249" s="900" t="str">
        <f>IF(OR(LEFT(DULIEU!V240,4)=$G$8,LEFT(DULIEU!W240,4)=$G$8),DULIEU!E240,"")</f>
        <v/>
      </c>
      <c r="D249" s="900" t="str">
        <f>IF(LEFT(DULIEU!V240,4)=$G$8,DULIEU!H240,"")</f>
        <v/>
      </c>
      <c r="E249" s="901" t="str">
        <f>IF(LEFT(DULIEU!W240,4)=$G$8,DULIEU!H240,"")</f>
        <v/>
      </c>
      <c r="F249" s="929" t="str">
        <f>IF(OR(LEFT(DULIEU!V240,4)=$G$8,LEFT(DULIEU!W240,4)=$G$8),DULIEU!O240,"")</f>
        <v/>
      </c>
      <c r="G249" s="930" t="str">
        <f>IF(LEFT(DULIEU!V240,4)=$G$8,DULIEU!W240,IF(LEFT(DULIEU!W240,4)=$G$8,DULIEU!V240,""))</f>
        <v/>
      </c>
      <c r="H249" s="902">
        <f>IF(LEFT(DULIEU!V240,4)=$G$8,DULIEU!X240,0)</f>
        <v>0</v>
      </c>
      <c r="I249" s="902">
        <f>IF(LEFT(DULIEU!W240,4)=$G$8,DULIEU!X240,0)</f>
        <v>0</v>
      </c>
      <c r="J249" s="902">
        <f>IF(SUM(H249:I249)=0,0,$J$14+SUM($H$16:H249)-SUM($I$16:I249))</f>
        <v>0</v>
      </c>
      <c r="K249" s="903"/>
      <c r="L249" s="904" t="str">
        <f t="shared" si="3"/>
        <v/>
      </c>
      <c r="M249" s="893"/>
      <c r="N249" s="717"/>
      <c r="O249" s="356"/>
      <c r="P249" s="356"/>
      <c r="Q249" s="356"/>
      <c r="R249" s="356"/>
      <c r="S249" s="356"/>
      <c r="T249" s="356"/>
      <c r="U249" s="356"/>
      <c r="V249" s="356"/>
      <c r="W249" s="356"/>
      <c r="X249" s="356"/>
      <c r="Y249" s="356"/>
      <c r="Z249" s="356"/>
      <c r="AA249" s="356"/>
      <c r="AB249" s="356"/>
      <c r="AC249" s="356"/>
      <c r="AD249" s="356"/>
      <c r="AE249" s="356"/>
      <c r="AF249" s="356"/>
      <c r="AG249" s="356"/>
      <c r="AH249" s="356"/>
      <c r="AI249" s="356"/>
      <c r="AJ249" s="356"/>
      <c r="AK249" s="356"/>
      <c r="AL249" s="356"/>
      <c r="AM249" s="356"/>
      <c r="AN249" s="356"/>
    </row>
    <row r="250" spans="1:40" hidden="1">
      <c r="A250" s="356"/>
      <c r="B250" s="900" t="str">
        <f>IF(OR(LEFT(DULIEU!V241,4)=$G$8,LEFT(DULIEU!W241,4)=$G$8),DULIEU!D241,"")</f>
        <v/>
      </c>
      <c r="C250" s="900" t="str">
        <f>IF(OR(LEFT(DULIEU!V241,4)=$G$8,LEFT(DULIEU!W241,4)=$G$8),DULIEU!E241,"")</f>
        <v/>
      </c>
      <c r="D250" s="900" t="str">
        <f>IF(LEFT(DULIEU!V241,4)=$G$8,DULIEU!H241,"")</f>
        <v/>
      </c>
      <c r="E250" s="901" t="str">
        <f>IF(LEFT(DULIEU!W241,4)=$G$8,DULIEU!H241,"")</f>
        <v/>
      </c>
      <c r="F250" s="929" t="str">
        <f>IF(OR(LEFT(DULIEU!V241,4)=$G$8,LEFT(DULIEU!W241,4)=$G$8),DULIEU!O241,"")</f>
        <v/>
      </c>
      <c r="G250" s="930" t="str">
        <f>IF(LEFT(DULIEU!V241,4)=$G$8,DULIEU!W241,IF(LEFT(DULIEU!W241,4)=$G$8,DULIEU!V241,""))</f>
        <v/>
      </c>
      <c r="H250" s="902">
        <f>IF(LEFT(DULIEU!V241,4)=$G$8,DULIEU!X241,0)</f>
        <v>0</v>
      </c>
      <c r="I250" s="902">
        <f>IF(LEFT(DULIEU!W241,4)=$G$8,DULIEU!X241,0)</f>
        <v>0</v>
      </c>
      <c r="J250" s="902">
        <f>IF(SUM(H250:I250)=0,0,$J$14+SUM($H$16:H250)-SUM($I$16:I250))</f>
        <v>0</v>
      </c>
      <c r="K250" s="903"/>
      <c r="L250" s="904" t="str">
        <f t="shared" si="3"/>
        <v/>
      </c>
      <c r="M250" s="893"/>
      <c r="N250" s="717"/>
      <c r="O250" s="356"/>
      <c r="P250" s="356"/>
      <c r="Q250" s="356"/>
      <c r="R250" s="356"/>
      <c r="S250" s="356"/>
      <c r="T250" s="356"/>
      <c r="U250" s="356"/>
      <c r="V250" s="356"/>
      <c r="W250" s="356"/>
      <c r="X250" s="356"/>
      <c r="Y250" s="356"/>
      <c r="Z250" s="356"/>
      <c r="AA250" s="356"/>
      <c r="AB250" s="356"/>
      <c r="AC250" s="356"/>
      <c r="AD250" s="356"/>
      <c r="AE250" s="356"/>
      <c r="AF250" s="356"/>
      <c r="AG250" s="356"/>
      <c r="AH250" s="356"/>
      <c r="AI250" s="356"/>
      <c r="AJ250" s="356"/>
      <c r="AK250" s="356"/>
      <c r="AL250" s="356"/>
      <c r="AM250" s="356"/>
      <c r="AN250" s="356"/>
    </row>
    <row r="251" spans="1:40" hidden="1">
      <c r="A251" s="356"/>
      <c r="B251" s="900" t="str">
        <f>IF(OR(LEFT(DULIEU!V242,4)=$G$8,LEFT(DULIEU!W242,4)=$G$8),DULIEU!D242,"")</f>
        <v/>
      </c>
      <c r="C251" s="900" t="str">
        <f>IF(OR(LEFT(DULIEU!V242,4)=$G$8,LEFT(DULIEU!W242,4)=$G$8),DULIEU!E242,"")</f>
        <v/>
      </c>
      <c r="D251" s="900" t="str">
        <f>IF(LEFT(DULIEU!V242,4)=$G$8,DULIEU!H242,"")</f>
        <v/>
      </c>
      <c r="E251" s="901" t="str">
        <f>IF(LEFT(DULIEU!W242,4)=$G$8,DULIEU!H242,"")</f>
        <v/>
      </c>
      <c r="F251" s="929" t="str">
        <f>IF(OR(LEFT(DULIEU!V242,4)=$G$8,LEFT(DULIEU!W242,4)=$G$8),DULIEU!O242,"")</f>
        <v/>
      </c>
      <c r="G251" s="930" t="str">
        <f>IF(LEFT(DULIEU!V242,4)=$G$8,DULIEU!W242,IF(LEFT(DULIEU!W242,4)=$G$8,DULIEU!V242,""))</f>
        <v/>
      </c>
      <c r="H251" s="902">
        <f>IF(LEFT(DULIEU!V242,4)=$G$8,DULIEU!X242,0)</f>
        <v>0</v>
      </c>
      <c r="I251" s="902">
        <f>IF(LEFT(DULIEU!W242,4)=$G$8,DULIEU!X242,0)</f>
        <v>0</v>
      </c>
      <c r="J251" s="902">
        <f>IF(SUM(H251:I251)=0,0,$J$14+SUM($H$16:H251)-SUM($I$16:I251))</f>
        <v>0</v>
      </c>
      <c r="K251" s="903"/>
      <c r="L251" s="904" t="str">
        <f t="shared" si="3"/>
        <v/>
      </c>
      <c r="M251" s="893"/>
      <c r="N251" s="717"/>
      <c r="O251" s="356"/>
      <c r="P251" s="356"/>
      <c r="Q251" s="356"/>
      <c r="R251" s="356"/>
      <c r="S251" s="356"/>
      <c r="T251" s="356"/>
      <c r="U251" s="356"/>
      <c r="V251" s="356"/>
      <c r="W251" s="356"/>
      <c r="X251" s="356"/>
      <c r="Y251" s="356"/>
      <c r="Z251" s="356"/>
      <c r="AA251" s="356"/>
      <c r="AB251" s="356"/>
      <c r="AC251" s="356"/>
      <c r="AD251" s="356"/>
      <c r="AE251" s="356"/>
      <c r="AF251" s="356"/>
      <c r="AG251" s="356"/>
      <c r="AH251" s="356"/>
      <c r="AI251" s="356"/>
      <c r="AJ251" s="356"/>
      <c r="AK251" s="356"/>
      <c r="AL251" s="356"/>
      <c r="AM251" s="356"/>
      <c r="AN251" s="356"/>
    </row>
    <row r="252" spans="1:40" hidden="1">
      <c r="A252" s="356"/>
      <c r="B252" s="900" t="str">
        <f>IF(OR(LEFT(DULIEU!V243,4)=$G$8,LEFT(DULIEU!W243,4)=$G$8),DULIEU!D243,"")</f>
        <v/>
      </c>
      <c r="C252" s="900" t="str">
        <f>IF(OR(LEFT(DULIEU!V243,4)=$G$8,LEFT(DULIEU!W243,4)=$G$8),DULIEU!E243,"")</f>
        <v/>
      </c>
      <c r="D252" s="900" t="str">
        <f>IF(LEFT(DULIEU!V243,4)=$G$8,DULIEU!H243,"")</f>
        <v/>
      </c>
      <c r="E252" s="901" t="str">
        <f>IF(LEFT(DULIEU!W243,4)=$G$8,DULIEU!H243,"")</f>
        <v/>
      </c>
      <c r="F252" s="929" t="str">
        <f>IF(OR(LEFT(DULIEU!V243,4)=$G$8,LEFT(DULIEU!W243,4)=$G$8),DULIEU!O243,"")</f>
        <v/>
      </c>
      <c r="G252" s="930" t="str">
        <f>IF(LEFT(DULIEU!V243,4)=$G$8,DULIEU!W243,IF(LEFT(DULIEU!W243,4)=$G$8,DULIEU!V243,""))</f>
        <v/>
      </c>
      <c r="H252" s="902">
        <f>IF(LEFT(DULIEU!V243,4)=$G$8,DULIEU!X243,0)</f>
        <v>0</v>
      </c>
      <c r="I252" s="902">
        <f>IF(LEFT(DULIEU!W243,4)=$G$8,DULIEU!X243,0)</f>
        <v>0</v>
      </c>
      <c r="J252" s="902">
        <f>IF(SUM(H252:I252)=0,0,$J$14+SUM($H$16:H252)-SUM($I$16:I252))</f>
        <v>0</v>
      </c>
      <c r="K252" s="903"/>
      <c r="L252" s="904" t="str">
        <f t="shared" si="3"/>
        <v/>
      </c>
      <c r="M252" s="893"/>
      <c r="N252" s="717"/>
      <c r="O252" s="356"/>
      <c r="P252" s="356"/>
      <c r="Q252" s="356"/>
      <c r="R252" s="356"/>
      <c r="S252" s="356"/>
      <c r="T252" s="356"/>
      <c r="U252" s="356"/>
      <c r="V252" s="356"/>
      <c r="W252" s="356"/>
      <c r="X252" s="356"/>
      <c r="Y252" s="356"/>
      <c r="Z252" s="356"/>
      <c r="AA252" s="356"/>
      <c r="AB252" s="356"/>
      <c r="AC252" s="356"/>
      <c r="AD252" s="356"/>
      <c r="AE252" s="356"/>
      <c r="AF252" s="356"/>
      <c r="AG252" s="356"/>
      <c r="AH252" s="356"/>
      <c r="AI252" s="356"/>
      <c r="AJ252" s="356"/>
      <c r="AK252" s="356"/>
      <c r="AL252" s="356"/>
      <c r="AM252" s="356"/>
      <c r="AN252" s="356"/>
    </row>
    <row r="253" spans="1:40" hidden="1">
      <c r="A253" s="356"/>
      <c r="B253" s="900" t="str">
        <f>IF(OR(LEFT(DULIEU!V244,4)=$G$8,LEFT(DULIEU!W244,4)=$G$8),DULIEU!D244,"")</f>
        <v/>
      </c>
      <c r="C253" s="900" t="str">
        <f>IF(OR(LEFT(DULIEU!V244,4)=$G$8,LEFT(DULIEU!W244,4)=$G$8),DULIEU!E244,"")</f>
        <v/>
      </c>
      <c r="D253" s="900" t="str">
        <f>IF(LEFT(DULIEU!V244,4)=$G$8,DULIEU!H244,"")</f>
        <v/>
      </c>
      <c r="E253" s="901" t="str">
        <f>IF(LEFT(DULIEU!W244,4)=$G$8,DULIEU!H244,"")</f>
        <v/>
      </c>
      <c r="F253" s="929" t="str">
        <f>IF(OR(LEFT(DULIEU!V244,4)=$G$8,LEFT(DULIEU!W244,4)=$G$8),DULIEU!O244,"")</f>
        <v/>
      </c>
      <c r="G253" s="930" t="str">
        <f>IF(LEFT(DULIEU!V244,4)=$G$8,DULIEU!W244,IF(LEFT(DULIEU!W244,4)=$G$8,DULIEU!V244,""))</f>
        <v/>
      </c>
      <c r="H253" s="902">
        <f>IF(LEFT(DULIEU!V244,4)=$G$8,DULIEU!X244,0)</f>
        <v>0</v>
      </c>
      <c r="I253" s="902">
        <f>IF(LEFT(DULIEU!W244,4)=$G$8,DULIEU!X244,0)</f>
        <v>0</v>
      </c>
      <c r="J253" s="902">
        <f>IF(SUM(H253:I253)=0,0,$J$14+SUM($H$16:H253)-SUM($I$16:I253))</f>
        <v>0</v>
      </c>
      <c r="K253" s="903"/>
      <c r="L253" s="904" t="str">
        <f t="shared" si="3"/>
        <v/>
      </c>
      <c r="M253" s="893"/>
      <c r="N253" s="717"/>
      <c r="O253" s="356"/>
      <c r="P253" s="356"/>
      <c r="Q253" s="356"/>
      <c r="R253" s="356"/>
      <c r="S253" s="356"/>
      <c r="T253" s="356"/>
      <c r="U253" s="356"/>
      <c r="V253" s="356"/>
      <c r="W253" s="356"/>
      <c r="X253" s="356"/>
      <c r="Y253" s="356"/>
      <c r="Z253" s="356"/>
      <c r="AA253" s="356"/>
      <c r="AB253" s="356"/>
      <c r="AC253" s="356"/>
      <c r="AD253" s="356"/>
      <c r="AE253" s="356"/>
      <c r="AF253" s="356"/>
      <c r="AG253" s="356"/>
      <c r="AH253" s="356"/>
      <c r="AI253" s="356"/>
      <c r="AJ253" s="356"/>
      <c r="AK253" s="356"/>
      <c r="AL253" s="356"/>
      <c r="AM253" s="356"/>
      <c r="AN253" s="356"/>
    </row>
    <row r="254" spans="1:40" hidden="1">
      <c r="A254" s="356"/>
      <c r="B254" s="900" t="str">
        <f>IF(OR(LEFT(DULIEU!V245,4)=$G$8,LEFT(DULIEU!W245,4)=$G$8),DULIEU!D245,"")</f>
        <v/>
      </c>
      <c r="C254" s="900" t="str">
        <f>IF(OR(LEFT(DULIEU!V245,4)=$G$8,LEFT(DULIEU!W245,4)=$G$8),DULIEU!E245,"")</f>
        <v/>
      </c>
      <c r="D254" s="900" t="str">
        <f>IF(LEFT(DULIEU!V245,4)=$G$8,DULIEU!H245,"")</f>
        <v/>
      </c>
      <c r="E254" s="901" t="str">
        <f>IF(LEFT(DULIEU!W245,4)=$G$8,DULIEU!H245,"")</f>
        <v/>
      </c>
      <c r="F254" s="929" t="str">
        <f>IF(OR(LEFT(DULIEU!V245,4)=$G$8,LEFT(DULIEU!W245,4)=$G$8),DULIEU!O245,"")</f>
        <v/>
      </c>
      <c r="G254" s="930" t="str">
        <f>IF(LEFT(DULIEU!V245,4)=$G$8,DULIEU!W245,IF(LEFT(DULIEU!W245,4)=$G$8,DULIEU!V245,""))</f>
        <v/>
      </c>
      <c r="H254" s="902">
        <f>IF(LEFT(DULIEU!V245,4)=$G$8,DULIEU!X245,0)</f>
        <v>0</v>
      </c>
      <c r="I254" s="902">
        <f>IF(LEFT(DULIEU!W245,4)=$G$8,DULIEU!X245,0)</f>
        <v>0</v>
      </c>
      <c r="J254" s="902">
        <f>IF(SUM(H254:I254)=0,0,$J$14+SUM($H$16:H254)-SUM($I$16:I254))</f>
        <v>0</v>
      </c>
      <c r="K254" s="903"/>
      <c r="L254" s="904" t="str">
        <f t="shared" si="3"/>
        <v/>
      </c>
      <c r="M254" s="893"/>
      <c r="N254" s="717"/>
      <c r="O254" s="356"/>
      <c r="P254" s="356"/>
      <c r="Q254" s="356"/>
      <c r="R254" s="356"/>
      <c r="S254" s="356"/>
      <c r="T254" s="356"/>
      <c r="U254" s="356"/>
      <c r="V254" s="356"/>
      <c r="W254" s="356"/>
      <c r="X254" s="356"/>
      <c r="Y254" s="356"/>
      <c r="Z254" s="356"/>
      <c r="AA254" s="356"/>
      <c r="AB254" s="356"/>
      <c r="AC254" s="356"/>
      <c r="AD254" s="356"/>
      <c r="AE254" s="356"/>
      <c r="AF254" s="356"/>
      <c r="AG254" s="356"/>
      <c r="AH254" s="356"/>
      <c r="AI254" s="356"/>
      <c r="AJ254" s="356"/>
      <c r="AK254" s="356"/>
      <c r="AL254" s="356"/>
      <c r="AM254" s="356"/>
      <c r="AN254" s="356"/>
    </row>
    <row r="255" spans="1:40" hidden="1">
      <c r="A255" s="356"/>
      <c r="B255" s="900" t="str">
        <f>IF(OR(LEFT(DULIEU!V246,4)=$G$8,LEFT(DULIEU!W246,4)=$G$8),DULIEU!D246,"")</f>
        <v/>
      </c>
      <c r="C255" s="900" t="str">
        <f>IF(OR(LEFT(DULIEU!V246,4)=$G$8,LEFT(DULIEU!W246,4)=$G$8),DULIEU!E246,"")</f>
        <v/>
      </c>
      <c r="D255" s="900" t="str">
        <f>IF(LEFT(DULIEU!V246,4)=$G$8,DULIEU!H246,"")</f>
        <v/>
      </c>
      <c r="E255" s="901" t="str">
        <f>IF(LEFT(DULIEU!W246,4)=$G$8,DULIEU!H246,"")</f>
        <v/>
      </c>
      <c r="F255" s="929" t="str">
        <f>IF(OR(LEFT(DULIEU!V246,4)=$G$8,LEFT(DULIEU!W246,4)=$G$8),DULIEU!O246,"")</f>
        <v/>
      </c>
      <c r="G255" s="930" t="str">
        <f>IF(LEFT(DULIEU!V246,4)=$G$8,DULIEU!W246,IF(LEFT(DULIEU!W246,4)=$G$8,DULIEU!V246,""))</f>
        <v/>
      </c>
      <c r="H255" s="902">
        <f>IF(LEFT(DULIEU!V246,4)=$G$8,DULIEU!X246,0)</f>
        <v>0</v>
      </c>
      <c r="I255" s="902">
        <f>IF(LEFT(DULIEU!W246,4)=$G$8,DULIEU!X246,0)</f>
        <v>0</v>
      </c>
      <c r="J255" s="902">
        <f>IF(SUM(H255:I255)=0,0,$J$14+SUM($H$16:H255)-SUM($I$16:I255))</f>
        <v>0</v>
      </c>
      <c r="K255" s="903"/>
      <c r="L255" s="904" t="str">
        <f t="shared" si="3"/>
        <v/>
      </c>
      <c r="M255" s="893"/>
      <c r="N255" s="717"/>
      <c r="O255" s="356"/>
      <c r="P255" s="356"/>
      <c r="Q255" s="356"/>
      <c r="R255" s="356"/>
      <c r="S255" s="356"/>
      <c r="T255" s="356"/>
      <c r="U255" s="356"/>
      <c r="V255" s="356"/>
      <c r="W255" s="356"/>
      <c r="X255" s="356"/>
      <c r="Y255" s="356"/>
      <c r="Z255" s="356"/>
      <c r="AA255" s="356"/>
      <c r="AB255" s="356"/>
      <c r="AC255" s="356"/>
      <c r="AD255" s="356"/>
      <c r="AE255" s="356"/>
      <c r="AF255" s="356"/>
      <c r="AG255" s="356"/>
      <c r="AH255" s="356"/>
      <c r="AI255" s="356"/>
      <c r="AJ255" s="356"/>
      <c r="AK255" s="356"/>
      <c r="AL255" s="356"/>
      <c r="AM255" s="356"/>
      <c r="AN255" s="356"/>
    </row>
    <row r="256" spans="1:40" hidden="1">
      <c r="A256" s="356"/>
      <c r="B256" s="900" t="str">
        <f>IF(OR(LEFT(DULIEU!V247,4)=$G$8,LEFT(DULIEU!W247,4)=$G$8),DULIEU!D247,"")</f>
        <v/>
      </c>
      <c r="C256" s="900" t="str">
        <f>IF(OR(LEFT(DULIEU!V247,4)=$G$8,LEFT(DULIEU!W247,4)=$G$8),DULIEU!E247,"")</f>
        <v/>
      </c>
      <c r="D256" s="900" t="str">
        <f>IF(LEFT(DULIEU!V247,4)=$G$8,DULIEU!H247,"")</f>
        <v/>
      </c>
      <c r="E256" s="901" t="str">
        <f>IF(LEFT(DULIEU!W247,4)=$G$8,DULIEU!H247,"")</f>
        <v/>
      </c>
      <c r="F256" s="929" t="str">
        <f>IF(OR(LEFT(DULIEU!V247,4)=$G$8,LEFT(DULIEU!W247,4)=$G$8),DULIEU!O247,"")</f>
        <v/>
      </c>
      <c r="G256" s="930" t="str">
        <f>IF(LEFT(DULIEU!V247,4)=$G$8,DULIEU!W247,IF(LEFT(DULIEU!W247,4)=$G$8,DULIEU!V247,""))</f>
        <v/>
      </c>
      <c r="H256" s="902">
        <f>IF(LEFT(DULIEU!V247,4)=$G$8,DULIEU!X247,0)</f>
        <v>0</v>
      </c>
      <c r="I256" s="902">
        <f>IF(LEFT(DULIEU!W247,4)=$G$8,DULIEU!X247,0)</f>
        <v>0</v>
      </c>
      <c r="J256" s="902">
        <f>IF(SUM(H256:I256)=0,0,$J$14+SUM($H$16:H256)-SUM($I$16:I256))</f>
        <v>0</v>
      </c>
      <c r="K256" s="903"/>
      <c r="L256" s="904" t="str">
        <f t="shared" si="3"/>
        <v/>
      </c>
      <c r="M256" s="893"/>
      <c r="N256" s="717"/>
      <c r="O256" s="356"/>
      <c r="P256" s="356"/>
      <c r="Q256" s="356"/>
      <c r="R256" s="356"/>
      <c r="S256" s="356"/>
      <c r="T256" s="356"/>
      <c r="U256" s="356"/>
      <c r="V256" s="356"/>
      <c r="W256" s="356"/>
      <c r="X256" s="356"/>
      <c r="Y256" s="356"/>
      <c r="Z256" s="356"/>
      <c r="AA256" s="356"/>
      <c r="AB256" s="356"/>
      <c r="AC256" s="356"/>
      <c r="AD256" s="356"/>
      <c r="AE256" s="356"/>
      <c r="AF256" s="356"/>
      <c r="AG256" s="356"/>
      <c r="AH256" s="356"/>
      <c r="AI256" s="356"/>
      <c r="AJ256" s="356"/>
      <c r="AK256" s="356"/>
      <c r="AL256" s="356"/>
      <c r="AM256" s="356"/>
      <c r="AN256" s="356"/>
    </row>
    <row r="257" spans="1:40" hidden="1">
      <c r="A257" s="356"/>
      <c r="B257" s="900" t="str">
        <f>IF(OR(LEFT(DULIEU!V248,4)=$G$8,LEFT(DULIEU!W248,4)=$G$8),DULIEU!D248,"")</f>
        <v/>
      </c>
      <c r="C257" s="900" t="str">
        <f>IF(OR(LEFT(DULIEU!V248,4)=$G$8,LEFT(DULIEU!W248,4)=$G$8),DULIEU!E248,"")</f>
        <v/>
      </c>
      <c r="D257" s="900" t="str">
        <f>IF(LEFT(DULIEU!V248,4)=$G$8,DULIEU!H248,"")</f>
        <v/>
      </c>
      <c r="E257" s="901" t="str">
        <f>IF(LEFT(DULIEU!W248,4)=$G$8,DULIEU!H248,"")</f>
        <v/>
      </c>
      <c r="F257" s="929" t="str">
        <f>IF(OR(LEFT(DULIEU!V248,4)=$G$8,LEFT(DULIEU!W248,4)=$G$8),DULIEU!O248,"")</f>
        <v/>
      </c>
      <c r="G257" s="930" t="str">
        <f>IF(LEFT(DULIEU!V248,4)=$G$8,DULIEU!W248,IF(LEFT(DULIEU!W248,4)=$G$8,DULIEU!V248,""))</f>
        <v/>
      </c>
      <c r="H257" s="902">
        <f>IF(LEFT(DULIEU!V248,4)=$G$8,DULIEU!X248,0)</f>
        <v>0</v>
      </c>
      <c r="I257" s="902">
        <f>IF(LEFT(DULIEU!W248,4)=$G$8,DULIEU!X248,0)</f>
        <v>0</v>
      </c>
      <c r="J257" s="902">
        <f>IF(SUM(H257:I257)=0,0,$J$14+SUM($H$16:H257)-SUM($I$16:I257))</f>
        <v>0</v>
      </c>
      <c r="K257" s="903"/>
      <c r="L257" s="904" t="str">
        <f t="shared" si="3"/>
        <v/>
      </c>
      <c r="M257" s="893"/>
      <c r="N257" s="717"/>
      <c r="O257" s="356"/>
      <c r="P257" s="356"/>
      <c r="Q257" s="356"/>
      <c r="R257" s="356"/>
      <c r="S257" s="356"/>
      <c r="T257" s="356"/>
      <c r="U257" s="356"/>
      <c r="V257" s="356"/>
      <c r="W257" s="356"/>
      <c r="X257" s="356"/>
      <c r="Y257" s="356"/>
      <c r="Z257" s="356"/>
      <c r="AA257" s="356"/>
      <c r="AB257" s="356"/>
      <c r="AC257" s="356"/>
      <c r="AD257" s="356"/>
      <c r="AE257" s="356"/>
      <c r="AF257" s="356"/>
      <c r="AG257" s="356"/>
      <c r="AH257" s="356"/>
      <c r="AI257" s="356"/>
      <c r="AJ257" s="356"/>
      <c r="AK257" s="356"/>
      <c r="AL257" s="356"/>
      <c r="AM257" s="356"/>
      <c r="AN257" s="356"/>
    </row>
    <row r="258" spans="1:40" hidden="1">
      <c r="A258" s="356"/>
      <c r="B258" s="900" t="str">
        <f>IF(OR(LEFT(DULIEU!V249,4)=$G$8,LEFT(DULIEU!W249,4)=$G$8),DULIEU!D249,"")</f>
        <v/>
      </c>
      <c r="C258" s="900" t="str">
        <f>IF(OR(LEFT(DULIEU!V249,4)=$G$8,LEFT(DULIEU!W249,4)=$G$8),DULIEU!E249,"")</f>
        <v/>
      </c>
      <c r="D258" s="900" t="str">
        <f>IF(LEFT(DULIEU!V249,4)=$G$8,DULIEU!H249,"")</f>
        <v/>
      </c>
      <c r="E258" s="901" t="str">
        <f>IF(LEFT(DULIEU!W249,4)=$G$8,DULIEU!H249,"")</f>
        <v/>
      </c>
      <c r="F258" s="929" t="str">
        <f>IF(OR(LEFT(DULIEU!V249,4)=$G$8,LEFT(DULIEU!W249,4)=$G$8),DULIEU!O249,"")</f>
        <v/>
      </c>
      <c r="G258" s="930" t="str">
        <f>IF(LEFT(DULIEU!V249,4)=$G$8,DULIEU!W249,IF(LEFT(DULIEU!W249,4)=$G$8,DULIEU!V249,""))</f>
        <v/>
      </c>
      <c r="H258" s="902">
        <f>IF(LEFT(DULIEU!V249,4)=$G$8,DULIEU!X249,0)</f>
        <v>0</v>
      </c>
      <c r="I258" s="902">
        <f>IF(LEFT(DULIEU!W249,4)=$G$8,DULIEU!X249,0)</f>
        <v>0</v>
      </c>
      <c r="J258" s="902">
        <f>IF(SUM(H258:I258)=0,0,$J$14+SUM($H$16:H258)-SUM($I$16:I258))</f>
        <v>0</v>
      </c>
      <c r="K258" s="903"/>
      <c r="L258" s="904" t="str">
        <f t="shared" si="3"/>
        <v/>
      </c>
      <c r="M258" s="893"/>
      <c r="N258" s="717"/>
      <c r="O258" s="356"/>
      <c r="P258" s="356"/>
      <c r="Q258" s="356"/>
      <c r="R258" s="356"/>
      <c r="S258" s="356"/>
      <c r="T258" s="356"/>
      <c r="U258" s="356"/>
      <c r="V258" s="356"/>
      <c r="W258" s="356"/>
      <c r="X258" s="356"/>
      <c r="Y258" s="356"/>
      <c r="Z258" s="356"/>
      <c r="AA258" s="356"/>
      <c r="AB258" s="356"/>
      <c r="AC258" s="356"/>
      <c r="AD258" s="356"/>
      <c r="AE258" s="356"/>
      <c r="AF258" s="356"/>
      <c r="AG258" s="356"/>
      <c r="AH258" s="356"/>
      <c r="AI258" s="356"/>
      <c r="AJ258" s="356"/>
      <c r="AK258" s="356"/>
      <c r="AL258" s="356"/>
      <c r="AM258" s="356"/>
      <c r="AN258" s="356"/>
    </row>
    <row r="259" spans="1:40" hidden="1">
      <c r="A259" s="356"/>
      <c r="B259" s="900" t="str">
        <f>IF(OR(LEFT(DULIEU!V250,4)=$G$8,LEFT(DULIEU!W250,4)=$G$8),DULIEU!D250,"")</f>
        <v/>
      </c>
      <c r="C259" s="900" t="str">
        <f>IF(OR(LEFT(DULIEU!V250,4)=$G$8,LEFT(DULIEU!W250,4)=$G$8),DULIEU!E250,"")</f>
        <v/>
      </c>
      <c r="D259" s="900" t="str">
        <f>IF(LEFT(DULIEU!V250,4)=$G$8,DULIEU!H250,"")</f>
        <v/>
      </c>
      <c r="E259" s="901" t="str">
        <f>IF(LEFT(DULIEU!W250,4)=$G$8,DULIEU!H250,"")</f>
        <v/>
      </c>
      <c r="F259" s="929" t="str">
        <f>IF(OR(LEFT(DULIEU!V250,4)=$G$8,LEFT(DULIEU!W250,4)=$G$8),DULIEU!O250,"")</f>
        <v/>
      </c>
      <c r="G259" s="930" t="str">
        <f>IF(LEFT(DULIEU!V250,4)=$G$8,DULIEU!W250,IF(LEFT(DULIEU!W250,4)=$G$8,DULIEU!V250,""))</f>
        <v/>
      </c>
      <c r="H259" s="902">
        <f>IF(LEFT(DULIEU!V250,4)=$G$8,DULIEU!X250,0)</f>
        <v>0</v>
      </c>
      <c r="I259" s="902">
        <f>IF(LEFT(DULIEU!W250,4)=$G$8,DULIEU!X250,0)</f>
        <v>0</v>
      </c>
      <c r="J259" s="902">
        <f>IF(SUM(H259:I259)=0,0,$J$14+SUM($H$16:H259)-SUM($I$16:I259))</f>
        <v>0</v>
      </c>
      <c r="K259" s="903"/>
      <c r="L259" s="904" t="str">
        <f t="shared" si="3"/>
        <v/>
      </c>
      <c r="M259" s="893"/>
      <c r="N259" s="717"/>
      <c r="O259" s="356"/>
      <c r="P259" s="356"/>
      <c r="Q259" s="356"/>
      <c r="R259" s="356"/>
      <c r="S259" s="356"/>
      <c r="T259" s="356"/>
      <c r="U259" s="356"/>
      <c r="V259" s="356"/>
      <c r="W259" s="356"/>
      <c r="X259" s="356"/>
      <c r="Y259" s="356"/>
      <c r="Z259" s="356"/>
      <c r="AA259" s="356"/>
      <c r="AB259" s="356"/>
      <c r="AC259" s="356"/>
      <c r="AD259" s="356"/>
      <c r="AE259" s="356"/>
      <c r="AF259" s="356"/>
      <c r="AG259" s="356"/>
      <c r="AH259" s="356"/>
      <c r="AI259" s="356"/>
      <c r="AJ259" s="356"/>
      <c r="AK259" s="356"/>
      <c r="AL259" s="356"/>
      <c r="AM259" s="356"/>
      <c r="AN259" s="356"/>
    </row>
    <row r="260" spans="1:40" hidden="1">
      <c r="A260" s="356"/>
      <c r="B260" s="900" t="str">
        <f>IF(OR(LEFT(DULIEU!V251,4)=$G$8,LEFT(DULIEU!W251,4)=$G$8),DULIEU!D251,"")</f>
        <v/>
      </c>
      <c r="C260" s="900" t="str">
        <f>IF(OR(LEFT(DULIEU!V251,4)=$G$8,LEFT(DULIEU!W251,4)=$G$8),DULIEU!E251,"")</f>
        <v/>
      </c>
      <c r="D260" s="900" t="str">
        <f>IF(LEFT(DULIEU!V251,4)=$G$8,DULIEU!H251,"")</f>
        <v/>
      </c>
      <c r="E260" s="901" t="str">
        <f>IF(LEFT(DULIEU!W251,4)=$G$8,DULIEU!H251,"")</f>
        <v/>
      </c>
      <c r="F260" s="929" t="str">
        <f>IF(OR(LEFT(DULIEU!V251,4)=$G$8,LEFT(DULIEU!W251,4)=$G$8),DULIEU!O251,"")</f>
        <v/>
      </c>
      <c r="G260" s="930" t="str">
        <f>IF(LEFT(DULIEU!V251,4)=$G$8,DULIEU!W251,IF(LEFT(DULIEU!W251,4)=$G$8,DULIEU!V251,""))</f>
        <v/>
      </c>
      <c r="H260" s="902">
        <f>IF(LEFT(DULIEU!V251,4)=$G$8,DULIEU!X251,0)</f>
        <v>0</v>
      </c>
      <c r="I260" s="902">
        <f>IF(LEFT(DULIEU!W251,4)=$G$8,DULIEU!X251,0)</f>
        <v>0</v>
      </c>
      <c r="J260" s="902">
        <f>IF(SUM(H260:I260)=0,0,$J$14+SUM($H$16:H260)-SUM($I$16:I260))</f>
        <v>0</v>
      </c>
      <c r="K260" s="903"/>
      <c r="L260" s="904" t="str">
        <f t="shared" si="3"/>
        <v/>
      </c>
      <c r="M260" s="893"/>
      <c r="N260" s="717"/>
      <c r="O260" s="356"/>
      <c r="P260" s="356"/>
      <c r="Q260" s="356"/>
      <c r="R260" s="356"/>
      <c r="S260" s="356"/>
      <c r="T260" s="356"/>
      <c r="U260" s="356"/>
      <c r="V260" s="356"/>
      <c r="W260" s="356"/>
      <c r="X260" s="356"/>
      <c r="Y260" s="356"/>
      <c r="Z260" s="356"/>
      <c r="AA260" s="356"/>
      <c r="AB260" s="356"/>
      <c r="AC260" s="356"/>
      <c r="AD260" s="356"/>
      <c r="AE260" s="356"/>
      <c r="AF260" s="356"/>
      <c r="AG260" s="356"/>
      <c r="AH260" s="356"/>
      <c r="AI260" s="356"/>
      <c r="AJ260" s="356"/>
      <c r="AK260" s="356"/>
      <c r="AL260" s="356"/>
      <c r="AM260" s="356"/>
      <c r="AN260" s="356"/>
    </row>
    <row r="261" spans="1:40" hidden="1">
      <c r="A261" s="356"/>
      <c r="B261" s="900" t="str">
        <f>IF(OR(LEFT(DULIEU!V252,4)=$G$8,LEFT(DULIEU!W252,4)=$G$8),DULIEU!D252,"")</f>
        <v/>
      </c>
      <c r="C261" s="900" t="str">
        <f>IF(OR(LEFT(DULIEU!V252,4)=$G$8,LEFT(DULIEU!W252,4)=$G$8),DULIEU!E252,"")</f>
        <v/>
      </c>
      <c r="D261" s="900" t="str">
        <f>IF(LEFT(DULIEU!V252,4)=$G$8,DULIEU!H252,"")</f>
        <v/>
      </c>
      <c r="E261" s="901" t="str">
        <f>IF(LEFT(DULIEU!W252,4)=$G$8,DULIEU!H252,"")</f>
        <v/>
      </c>
      <c r="F261" s="929" t="str">
        <f>IF(OR(LEFT(DULIEU!V252,4)=$G$8,LEFT(DULIEU!W252,4)=$G$8),DULIEU!O252,"")</f>
        <v/>
      </c>
      <c r="G261" s="930" t="str">
        <f>IF(LEFT(DULIEU!V252,4)=$G$8,DULIEU!W252,IF(LEFT(DULIEU!W252,4)=$G$8,DULIEU!V252,""))</f>
        <v/>
      </c>
      <c r="H261" s="902">
        <f>IF(LEFT(DULIEU!V252,4)=$G$8,DULIEU!X252,0)</f>
        <v>0</v>
      </c>
      <c r="I261" s="902">
        <f>IF(LEFT(DULIEU!W252,4)=$G$8,DULIEU!X252,0)</f>
        <v>0</v>
      </c>
      <c r="J261" s="902">
        <f>IF(SUM(H261:I261)=0,0,$J$14+SUM($H$16:H261)-SUM($I$16:I261))</f>
        <v>0</v>
      </c>
      <c r="K261" s="903"/>
      <c r="L261" s="904" t="str">
        <f t="shared" si="3"/>
        <v/>
      </c>
      <c r="M261" s="893"/>
      <c r="N261" s="717"/>
      <c r="O261" s="356"/>
      <c r="P261" s="356"/>
      <c r="Q261" s="356"/>
      <c r="R261" s="356"/>
      <c r="S261" s="356"/>
      <c r="T261" s="356"/>
      <c r="U261" s="356"/>
      <c r="V261" s="356"/>
      <c r="W261" s="356"/>
      <c r="X261" s="356"/>
      <c r="Y261" s="356"/>
      <c r="Z261" s="356"/>
      <c r="AA261" s="356"/>
      <c r="AB261" s="356"/>
      <c r="AC261" s="356"/>
      <c r="AD261" s="356"/>
      <c r="AE261" s="356"/>
      <c r="AF261" s="356"/>
      <c r="AG261" s="356"/>
      <c r="AH261" s="356"/>
      <c r="AI261" s="356"/>
      <c r="AJ261" s="356"/>
      <c r="AK261" s="356"/>
      <c r="AL261" s="356"/>
      <c r="AM261" s="356"/>
      <c r="AN261" s="356"/>
    </row>
    <row r="262" spans="1:40" hidden="1">
      <c r="A262" s="356"/>
      <c r="B262" s="900" t="str">
        <f>IF(OR(LEFT(DULIEU!V253,4)=$G$8,LEFT(DULIEU!W253,4)=$G$8),DULIEU!D253,"")</f>
        <v/>
      </c>
      <c r="C262" s="900" t="str">
        <f>IF(OR(LEFT(DULIEU!V253,4)=$G$8,LEFT(DULIEU!W253,4)=$G$8),DULIEU!E253,"")</f>
        <v/>
      </c>
      <c r="D262" s="900" t="str">
        <f>IF(LEFT(DULIEU!V253,4)=$G$8,DULIEU!H253,"")</f>
        <v/>
      </c>
      <c r="E262" s="901" t="str">
        <f>IF(LEFT(DULIEU!W253,4)=$G$8,DULIEU!H253,"")</f>
        <v/>
      </c>
      <c r="F262" s="929" t="str">
        <f>IF(OR(LEFT(DULIEU!V253,4)=$G$8,LEFT(DULIEU!W253,4)=$G$8),DULIEU!O253,"")</f>
        <v/>
      </c>
      <c r="G262" s="930" t="str">
        <f>IF(LEFT(DULIEU!V253,4)=$G$8,DULIEU!W253,IF(LEFT(DULIEU!W253,4)=$G$8,DULIEU!V253,""))</f>
        <v/>
      </c>
      <c r="H262" s="902">
        <f>IF(LEFT(DULIEU!V253,4)=$G$8,DULIEU!X253,0)</f>
        <v>0</v>
      </c>
      <c r="I262" s="902">
        <f>IF(LEFT(DULIEU!W253,4)=$G$8,DULIEU!X253,0)</f>
        <v>0</v>
      </c>
      <c r="J262" s="902">
        <f>IF(SUM(H262:I262)=0,0,$J$14+SUM($H$16:H262)-SUM($I$16:I262))</f>
        <v>0</v>
      </c>
      <c r="K262" s="903"/>
      <c r="L262" s="904" t="str">
        <f t="shared" si="3"/>
        <v/>
      </c>
      <c r="M262" s="893"/>
      <c r="N262" s="717"/>
      <c r="O262" s="356"/>
      <c r="P262" s="356"/>
      <c r="Q262" s="356"/>
      <c r="R262" s="356"/>
      <c r="S262" s="356"/>
      <c r="T262" s="356"/>
      <c r="U262" s="356"/>
      <c r="V262" s="356"/>
      <c r="W262" s="356"/>
      <c r="X262" s="356"/>
      <c r="Y262" s="356"/>
      <c r="Z262" s="356"/>
      <c r="AA262" s="356"/>
      <c r="AB262" s="356"/>
      <c r="AC262" s="356"/>
      <c r="AD262" s="356"/>
      <c r="AE262" s="356"/>
      <c r="AF262" s="356"/>
      <c r="AG262" s="356"/>
      <c r="AH262" s="356"/>
      <c r="AI262" s="356"/>
      <c r="AJ262" s="356"/>
      <c r="AK262" s="356"/>
      <c r="AL262" s="356"/>
      <c r="AM262" s="356"/>
      <c r="AN262" s="356"/>
    </row>
    <row r="263" spans="1:40" hidden="1">
      <c r="A263" s="356"/>
      <c r="B263" s="900" t="str">
        <f>IF(OR(LEFT(DULIEU!V254,4)=$G$8,LEFT(DULIEU!W254,4)=$G$8),DULIEU!D254,"")</f>
        <v/>
      </c>
      <c r="C263" s="900" t="str">
        <f>IF(OR(LEFT(DULIEU!V254,4)=$G$8,LEFT(DULIEU!W254,4)=$G$8),DULIEU!E254,"")</f>
        <v/>
      </c>
      <c r="D263" s="900" t="str">
        <f>IF(LEFT(DULIEU!V254,4)=$G$8,DULIEU!H254,"")</f>
        <v/>
      </c>
      <c r="E263" s="901" t="str">
        <f>IF(LEFT(DULIEU!W254,4)=$G$8,DULIEU!H254,"")</f>
        <v/>
      </c>
      <c r="F263" s="929" t="str">
        <f>IF(OR(LEFT(DULIEU!V254,4)=$G$8,LEFT(DULIEU!W254,4)=$G$8),DULIEU!O254,"")</f>
        <v/>
      </c>
      <c r="G263" s="930" t="str">
        <f>IF(LEFT(DULIEU!V254,4)=$G$8,DULIEU!W254,IF(LEFT(DULIEU!W254,4)=$G$8,DULIEU!V254,""))</f>
        <v/>
      </c>
      <c r="H263" s="902">
        <f>IF(LEFT(DULIEU!V254,4)=$G$8,DULIEU!X254,0)</f>
        <v>0</v>
      </c>
      <c r="I263" s="902">
        <f>IF(LEFT(DULIEU!W254,4)=$G$8,DULIEU!X254,0)</f>
        <v>0</v>
      </c>
      <c r="J263" s="902">
        <f>IF(SUM(H263:I263)=0,0,$J$14+SUM($H$16:H263)-SUM($I$16:I263))</f>
        <v>0</v>
      </c>
      <c r="K263" s="903"/>
      <c r="L263" s="904" t="str">
        <f t="shared" si="3"/>
        <v/>
      </c>
      <c r="M263" s="893"/>
      <c r="N263" s="717"/>
      <c r="O263" s="356"/>
      <c r="P263" s="356"/>
      <c r="Q263" s="356"/>
      <c r="R263" s="356"/>
      <c r="S263" s="356"/>
      <c r="T263" s="356"/>
      <c r="U263" s="356"/>
      <c r="V263" s="356"/>
      <c r="W263" s="356"/>
      <c r="X263" s="356"/>
      <c r="Y263" s="356"/>
      <c r="Z263" s="356"/>
      <c r="AA263" s="356"/>
      <c r="AB263" s="356"/>
      <c r="AC263" s="356"/>
      <c r="AD263" s="356"/>
      <c r="AE263" s="356"/>
      <c r="AF263" s="356"/>
      <c r="AG263" s="356"/>
      <c r="AH263" s="356"/>
      <c r="AI263" s="356"/>
      <c r="AJ263" s="356"/>
      <c r="AK263" s="356"/>
      <c r="AL263" s="356"/>
      <c r="AM263" s="356"/>
      <c r="AN263" s="356"/>
    </row>
    <row r="264" spans="1:40" hidden="1">
      <c r="A264" s="356"/>
      <c r="B264" s="900" t="str">
        <f>IF(OR(LEFT(DULIEU!V255,4)=$G$8,LEFT(DULIEU!W255,4)=$G$8),DULIEU!D255,"")</f>
        <v/>
      </c>
      <c r="C264" s="900" t="str">
        <f>IF(OR(LEFT(DULIEU!V255,4)=$G$8,LEFT(DULIEU!W255,4)=$G$8),DULIEU!E255,"")</f>
        <v/>
      </c>
      <c r="D264" s="900" t="str">
        <f>IF(LEFT(DULIEU!V255,4)=$G$8,DULIEU!H255,"")</f>
        <v/>
      </c>
      <c r="E264" s="901" t="str">
        <f>IF(LEFT(DULIEU!W255,4)=$G$8,DULIEU!H255,"")</f>
        <v/>
      </c>
      <c r="F264" s="929" t="str">
        <f>IF(OR(LEFT(DULIEU!V255,4)=$G$8,LEFT(DULIEU!W255,4)=$G$8),DULIEU!O255,"")</f>
        <v/>
      </c>
      <c r="G264" s="930" t="str">
        <f>IF(LEFT(DULIEU!V255,4)=$G$8,DULIEU!W255,IF(LEFT(DULIEU!W255,4)=$G$8,DULIEU!V255,""))</f>
        <v/>
      </c>
      <c r="H264" s="902">
        <f>IF(LEFT(DULIEU!V255,4)=$G$8,DULIEU!X255,0)</f>
        <v>0</v>
      </c>
      <c r="I264" s="902">
        <f>IF(LEFT(DULIEU!W255,4)=$G$8,DULIEU!X255,0)</f>
        <v>0</v>
      </c>
      <c r="J264" s="902">
        <f>IF(SUM(H264:I264)=0,0,$J$14+SUM($H$16:H264)-SUM($I$16:I264))</f>
        <v>0</v>
      </c>
      <c r="K264" s="903"/>
      <c r="L264" s="904" t="str">
        <f t="shared" si="3"/>
        <v/>
      </c>
      <c r="M264" s="893"/>
      <c r="N264" s="717"/>
      <c r="O264" s="356"/>
      <c r="P264" s="356"/>
      <c r="Q264" s="356"/>
      <c r="R264" s="356"/>
      <c r="S264" s="356"/>
      <c r="T264" s="356"/>
      <c r="U264" s="356"/>
      <c r="V264" s="356"/>
      <c r="W264" s="356"/>
      <c r="X264" s="356"/>
      <c r="Y264" s="356"/>
      <c r="Z264" s="356"/>
      <c r="AA264" s="356"/>
      <c r="AB264" s="356"/>
      <c r="AC264" s="356"/>
      <c r="AD264" s="356"/>
      <c r="AE264" s="356"/>
      <c r="AF264" s="356"/>
      <c r="AG264" s="356"/>
      <c r="AH264" s="356"/>
      <c r="AI264" s="356"/>
      <c r="AJ264" s="356"/>
      <c r="AK264" s="356"/>
      <c r="AL264" s="356"/>
      <c r="AM264" s="356"/>
      <c r="AN264" s="356"/>
    </row>
    <row r="265" spans="1:40" hidden="1">
      <c r="A265" s="356"/>
      <c r="B265" s="900" t="str">
        <f>IF(OR(LEFT(DULIEU!V256,4)=$G$8,LEFT(DULIEU!W256,4)=$G$8),DULIEU!D256,"")</f>
        <v/>
      </c>
      <c r="C265" s="900" t="str">
        <f>IF(OR(LEFT(DULIEU!V256,4)=$G$8,LEFT(DULIEU!W256,4)=$G$8),DULIEU!E256,"")</f>
        <v/>
      </c>
      <c r="D265" s="900" t="str">
        <f>IF(LEFT(DULIEU!V256,4)=$G$8,DULIEU!H256,"")</f>
        <v/>
      </c>
      <c r="E265" s="901" t="str">
        <f>IF(LEFT(DULIEU!W256,4)=$G$8,DULIEU!H256,"")</f>
        <v/>
      </c>
      <c r="F265" s="929" t="str">
        <f>IF(OR(LEFT(DULIEU!V256,4)=$G$8,LEFT(DULIEU!W256,4)=$G$8),DULIEU!O256,"")</f>
        <v/>
      </c>
      <c r="G265" s="930" t="str">
        <f>IF(LEFT(DULIEU!V256,4)=$G$8,DULIEU!W256,IF(LEFT(DULIEU!W256,4)=$G$8,DULIEU!V256,""))</f>
        <v/>
      </c>
      <c r="H265" s="902">
        <f>IF(LEFT(DULIEU!V256,4)=$G$8,DULIEU!X256,0)</f>
        <v>0</v>
      </c>
      <c r="I265" s="902">
        <f>IF(LEFT(DULIEU!W256,4)=$G$8,DULIEU!X256,0)</f>
        <v>0</v>
      </c>
      <c r="J265" s="902">
        <f>IF(SUM(H265:I265)=0,0,$J$14+SUM($H$16:H265)-SUM($I$16:I265))</f>
        <v>0</v>
      </c>
      <c r="K265" s="903"/>
      <c r="L265" s="904" t="str">
        <f t="shared" si="3"/>
        <v/>
      </c>
      <c r="M265" s="893"/>
      <c r="N265" s="717"/>
      <c r="O265" s="356"/>
      <c r="P265" s="356"/>
      <c r="Q265" s="356"/>
      <c r="R265" s="356"/>
      <c r="S265" s="356"/>
      <c r="T265" s="356"/>
      <c r="U265" s="356"/>
      <c r="V265" s="356"/>
      <c r="W265" s="356"/>
      <c r="X265" s="356"/>
      <c r="Y265" s="356"/>
      <c r="Z265" s="356"/>
      <c r="AA265" s="356"/>
      <c r="AB265" s="356"/>
      <c r="AC265" s="356"/>
      <c r="AD265" s="356"/>
      <c r="AE265" s="356"/>
      <c r="AF265" s="356"/>
      <c r="AG265" s="356"/>
      <c r="AH265" s="356"/>
      <c r="AI265" s="356"/>
      <c r="AJ265" s="356"/>
      <c r="AK265" s="356"/>
      <c r="AL265" s="356"/>
      <c r="AM265" s="356"/>
      <c r="AN265" s="356"/>
    </row>
    <row r="266" spans="1:40" hidden="1">
      <c r="A266" s="356"/>
      <c r="B266" s="900" t="str">
        <f>IF(OR(LEFT(DULIEU!V257,4)=$G$8,LEFT(DULIEU!W257,4)=$G$8),DULIEU!D257,"")</f>
        <v/>
      </c>
      <c r="C266" s="900" t="str">
        <f>IF(OR(LEFT(DULIEU!V257,4)=$G$8,LEFT(DULIEU!W257,4)=$G$8),DULIEU!E257,"")</f>
        <v/>
      </c>
      <c r="D266" s="900" t="str">
        <f>IF(LEFT(DULIEU!V257,4)=$G$8,DULIEU!H257,"")</f>
        <v/>
      </c>
      <c r="E266" s="901" t="str">
        <f>IF(LEFT(DULIEU!W257,4)=$G$8,DULIEU!H257,"")</f>
        <v/>
      </c>
      <c r="F266" s="929" t="str">
        <f>IF(OR(LEFT(DULIEU!V257,4)=$G$8,LEFT(DULIEU!W257,4)=$G$8),DULIEU!O257,"")</f>
        <v/>
      </c>
      <c r="G266" s="930" t="str">
        <f>IF(LEFT(DULIEU!V257,4)=$G$8,DULIEU!W257,IF(LEFT(DULIEU!W257,4)=$G$8,DULIEU!V257,""))</f>
        <v/>
      </c>
      <c r="H266" s="902">
        <f>IF(LEFT(DULIEU!V257,4)=$G$8,DULIEU!X257,0)</f>
        <v>0</v>
      </c>
      <c r="I266" s="902">
        <f>IF(LEFT(DULIEU!W257,4)=$G$8,DULIEU!X257,0)</f>
        <v>0</v>
      </c>
      <c r="J266" s="902">
        <f>IF(SUM(H266:I266)=0,0,$J$14+SUM($H$16:H266)-SUM($I$16:I266))</f>
        <v>0</v>
      </c>
      <c r="K266" s="903"/>
      <c r="L266" s="904" t="str">
        <f t="shared" si="3"/>
        <v/>
      </c>
      <c r="M266" s="893"/>
      <c r="N266" s="717"/>
      <c r="O266" s="356"/>
      <c r="P266" s="356"/>
      <c r="Q266" s="356"/>
      <c r="R266" s="356"/>
      <c r="S266" s="356"/>
      <c r="T266" s="356"/>
      <c r="U266" s="356"/>
      <c r="V266" s="356"/>
      <c r="W266" s="356"/>
      <c r="X266" s="356"/>
      <c r="Y266" s="356"/>
      <c r="Z266" s="356"/>
      <c r="AA266" s="356"/>
      <c r="AB266" s="356"/>
      <c r="AC266" s="356"/>
      <c r="AD266" s="356"/>
      <c r="AE266" s="356"/>
      <c r="AF266" s="356"/>
      <c r="AG266" s="356"/>
      <c r="AH266" s="356"/>
      <c r="AI266" s="356"/>
      <c r="AJ266" s="356"/>
      <c r="AK266" s="356"/>
      <c r="AL266" s="356"/>
      <c r="AM266" s="356"/>
      <c r="AN266" s="356"/>
    </row>
    <row r="267" spans="1:40" hidden="1">
      <c r="A267" s="356"/>
      <c r="B267" s="900" t="str">
        <f>IF(OR(LEFT(DULIEU!V258,4)=$G$8,LEFT(DULIEU!W258,4)=$G$8),DULIEU!D258,"")</f>
        <v/>
      </c>
      <c r="C267" s="900" t="str">
        <f>IF(OR(LEFT(DULIEU!V258,4)=$G$8,LEFT(DULIEU!W258,4)=$G$8),DULIEU!E258,"")</f>
        <v/>
      </c>
      <c r="D267" s="900" t="str">
        <f>IF(LEFT(DULIEU!V258,4)=$G$8,DULIEU!H258,"")</f>
        <v/>
      </c>
      <c r="E267" s="901" t="str">
        <f>IF(LEFT(DULIEU!W258,4)=$G$8,DULIEU!H258,"")</f>
        <v/>
      </c>
      <c r="F267" s="929" t="str">
        <f>IF(OR(LEFT(DULIEU!V258,4)=$G$8,LEFT(DULIEU!W258,4)=$G$8),DULIEU!O258,"")</f>
        <v/>
      </c>
      <c r="G267" s="930" t="str">
        <f>IF(LEFT(DULIEU!V258,4)=$G$8,DULIEU!W258,IF(LEFT(DULIEU!W258,4)=$G$8,DULIEU!V258,""))</f>
        <v/>
      </c>
      <c r="H267" s="902">
        <f>IF(LEFT(DULIEU!V258,4)=$G$8,DULIEU!X258,0)</f>
        <v>0</v>
      </c>
      <c r="I267" s="902">
        <f>IF(LEFT(DULIEU!W258,4)=$G$8,DULIEU!X258,0)</f>
        <v>0</v>
      </c>
      <c r="J267" s="902">
        <f>IF(SUM(H267:I267)=0,0,$J$14+SUM($H$16:H267)-SUM($I$16:I267))</f>
        <v>0</v>
      </c>
      <c r="K267" s="903"/>
      <c r="L267" s="904" t="str">
        <f t="shared" si="3"/>
        <v/>
      </c>
      <c r="M267" s="893"/>
      <c r="N267" s="717"/>
      <c r="O267" s="356"/>
      <c r="P267" s="356"/>
      <c r="Q267" s="356"/>
      <c r="R267" s="356"/>
      <c r="S267" s="356"/>
      <c r="T267" s="356"/>
      <c r="U267" s="356"/>
      <c r="V267" s="356"/>
      <c r="W267" s="356"/>
      <c r="X267" s="356"/>
      <c r="Y267" s="356"/>
      <c r="Z267" s="356"/>
      <c r="AA267" s="356"/>
      <c r="AB267" s="356"/>
      <c r="AC267" s="356"/>
      <c r="AD267" s="356"/>
      <c r="AE267" s="356"/>
      <c r="AF267" s="356"/>
      <c r="AG267" s="356"/>
      <c r="AH267" s="356"/>
      <c r="AI267" s="356"/>
      <c r="AJ267" s="356"/>
      <c r="AK267" s="356"/>
      <c r="AL267" s="356"/>
      <c r="AM267" s="356"/>
      <c r="AN267" s="356"/>
    </row>
    <row r="268" spans="1:40" hidden="1">
      <c r="A268" s="356"/>
      <c r="B268" s="900" t="str">
        <f>IF(OR(LEFT(DULIEU!V259,4)=$G$8,LEFT(DULIEU!W259,4)=$G$8),DULIEU!D259,"")</f>
        <v/>
      </c>
      <c r="C268" s="900" t="str">
        <f>IF(OR(LEFT(DULIEU!V259,4)=$G$8,LEFT(DULIEU!W259,4)=$G$8),DULIEU!E259,"")</f>
        <v/>
      </c>
      <c r="D268" s="900" t="str">
        <f>IF(LEFT(DULIEU!V259,4)=$G$8,DULIEU!H259,"")</f>
        <v/>
      </c>
      <c r="E268" s="901" t="str">
        <f>IF(LEFT(DULIEU!W259,4)=$G$8,DULIEU!H259,"")</f>
        <v/>
      </c>
      <c r="F268" s="929" t="str">
        <f>IF(OR(LEFT(DULIEU!V259,4)=$G$8,LEFT(DULIEU!W259,4)=$G$8),DULIEU!O259,"")</f>
        <v/>
      </c>
      <c r="G268" s="930" t="str">
        <f>IF(LEFT(DULIEU!V259,4)=$G$8,DULIEU!W259,IF(LEFT(DULIEU!W259,4)=$G$8,DULIEU!V259,""))</f>
        <v/>
      </c>
      <c r="H268" s="902">
        <f>IF(LEFT(DULIEU!V259,4)=$G$8,DULIEU!X259,0)</f>
        <v>0</v>
      </c>
      <c r="I268" s="902">
        <f>IF(LEFT(DULIEU!W259,4)=$G$8,DULIEU!X259,0)</f>
        <v>0</v>
      </c>
      <c r="J268" s="902">
        <f>IF(SUM(H268:I268)=0,0,$J$14+SUM($H$16:H268)-SUM($I$16:I268))</f>
        <v>0</v>
      </c>
      <c r="K268" s="903"/>
      <c r="L268" s="904" t="str">
        <f t="shared" si="3"/>
        <v/>
      </c>
      <c r="M268" s="893"/>
      <c r="N268" s="717"/>
      <c r="O268" s="356"/>
      <c r="P268" s="356"/>
      <c r="Q268" s="356"/>
      <c r="R268" s="356"/>
      <c r="S268" s="356"/>
      <c r="T268" s="356"/>
      <c r="U268" s="356"/>
      <c r="V268" s="356"/>
      <c r="W268" s="356"/>
      <c r="X268" s="356"/>
      <c r="Y268" s="356"/>
      <c r="Z268" s="356"/>
      <c r="AA268" s="356"/>
      <c r="AB268" s="356"/>
      <c r="AC268" s="356"/>
      <c r="AD268" s="356"/>
      <c r="AE268" s="356"/>
      <c r="AF268" s="356"/>
      <c r="AG268" s="356"/>
      <c r="AH268" s="356"/>
      <c r="AI268" s="356"/>
      <c r="AJ268" s="356"/>
      <c r="AK268" s="356"/>
      <c r="AL268" s="356"/>
      <c r="AM268" s="356"/>
      <c r="AN268" s="356"/>
    </row>
    <row r="269" spans="1:40" hidden="1">
      <c r="A269" s="356"/>
      <c r="B269" s="900" t="str">
        <f>IF(OR(LEFT(DULIEU!V260,4)=$G$8,LEFT(DULIEU!W260,4)=$G$8),DULIEU!D260,"")</f>
        <v/>
      </c>
      <c r="C269" s="900" t="str">
        <f>IF(OR(LEFT(DULIEU!V260,4)=$G$8,LEFT(DULIEU!W260,4)=$G$8),DULIEU!E260,"")</f>
        <v/>
      </c>
      <c r="D269" s="900" t="str">
        <f>IF(LEFT(DULIEU!V260,4)=$G$8,DULIEU!H260,"")</f>
        <v/>
      </c>
      <c r="E269" s="901" t="str">
        <f>IF(LEFT(DULIEU!W260,4)=$G$8,DULIEU!H260,"")</f>
        <v/>
      </c>
      <c r="F269" s="929" t="str">
        <f>IF(OR(LEFT(DULIEU!V260,4)=$G$8,LEFT(DULIEU!W260,4)=$G$8),DULIEU!O260,"")</f>
        <v/>
      </c>
      <c r="G269" s="930" t="str">
        <f>IF(LEFT(DULIEU!V260,4)=$G$8,DULIEU!W260,IF(LEFT(DULIEU!W260,4)=$G$8,DULIEU!V260,""))</f>
        <v/>
      </c>
      <c r="H269" s="902">
        <f>IF(LEFT(DULIEU!V260,4)=$G$8,DULIEU!X260,0)</f>
        <v>0</v>
      </c>
      <c r="I269" s="902">
        <f>IF(LEFT(DULIEU!W260,4)=$G$8,DULIEU!X260,0)</f>
        <v>0</v>
      </c>
      <c r="J269" s="902">
        <f>IF(SUM(H269:I269)=0,0,$J$14+SUM($H$16:H269)-SUM($I$16:I269))</f>
        <v>0</v>
      </c>
      <c r="K269" s="903"/>
      <c r="L269" s="904" t="str">
        <f t="shared" si="3"/>
        <v/>
      </c>
      <c r="M269" s="893"/>
      <c r="N269" s="717"/>
      <c r="O269" s="356"/>
      <c r="P269" s="356"/>
      <c r="Q269" s="356"/>
      <c r="R269" s="356"/>
      <c r="S269" s="356"/>
      <c r="T269" s="356"/>
      <c r="U269" s="356"/>
      <c r="V269" s="356"/>
      <c r="W269" s="356"/>
      <c r="X269" s="356"/>
      <c r="Y269" s="356"/>
      <c r="Z269" s="356"/>
      <c r="AA269" s="356"/>
      <c r="AB269" s="356"/>
      <c r="AC269" s="356"/>
      <c r="AD269" s="356"/>
      <c r="AE269" s="356"/>
      <c r="AF269" s="356"/>
      <c r="AG269" s="356"/>
      <c r="AH269" s="356"/>
      <c r="AI269" s="356"/>
      <c r="AJ269" s="356"/>
      <c r="AK269" s="356"/>
      <c r="AL269" s="356"/>
      <c r="AM269" s="356"/>
      <c r="AN269" s="356"/>
    </row>
    <row r="270" spans="1:40" hidden="1">
      <c r="A270" s="356"/>
      <c r="B270" s="900" t="str">
        <f>IF(OR(LEFT(DULIEU!V261,4)=$G$8,LEFT(DULIEU!W261,4)=$G$8),DULIEU!D261,"")</f>
        <v/>
      </c>
      <c r="C270" s="900" t="str">
        <f>IF(OR(LEFT(DULIEU!V261,4)=$G$8,LEFT(DULIEU!W261,4)=$G$8),DULIEU!E261,"")</f>
        <v/>
      </c>
      <c r="D270" s="900" t="str">
        <f>IF(LEFT(DULIEU!V261,4)=$G$8,DULIEU!H261,"")</f>
        <v/>
      </c>
      <c r="E270" s="901" t="str">
        <f>IF(LEFT(DULIEU!W261,4)=$G$8,DULIEU!H261,"")</f>
        <v/>
      </c>
      <c r="F270" s="929" t="str">
        <f>IF(OR(LEFT(DULIEU!V261,4)=$G$8,LEFT(DULIEU!W261,4)=$G$8),DULIEU!O261,"")</f>
        <v/>
      </c>
      <c r="G270" s="930" t="str">
        <f>IF(LEFT(DULIEU!V261,4)=$G$8,DULIEU!W261,IF(LEFT(DULIEU!W261,4)=$G$8,DULIEU!V261,""))</f>
        <v/>
      </c>
      <c r="H270" s="902">
        <f>IF(LEFT(DULIEU!V261,4)=$G$8,DULIEU!X261,0)</f>
        <v>0</v>
      </c>
      <c r="I270" s="902">
        <f>IF(LEFT(DULIEU!W261,4)=$G$8,DULIEU!X261,0)</f>
        <v>0</v>
      </c>
      <c r="J270" s="902">
        <f>IF(SUM(H270:I270)=0,0,$J$14+SUM($H$16:H270)-SUM($I$16:I270))</f>
        <v>0</v>
      </c>
      <c r="K270" s="903"/>
      <c r="L270" s="904" t="str">
        <f t="shared" si="3"/>
        <v/>
      </c>
      <c r="M270" s="893"/>
      <c r="N270" s="717"/>
      <c r="O270" s="356"/>
      <c r="P270" s="356"/>
      <c r="Q270" s="356"/>
      <c r="R270" s="356"/>
      <c r="S270" s="356"/>
      <c r="T270" s="356"/>
      <c r="U270" s="356"/>
      <c r="V270" s="356"/>
      <c r="W270" s="356"/>
      <c r="X270" s="356"/>
      <c r="Y270" s="356"/>
      <c r="Z270" s="356"/>
      <c r="AA270" s="356"/>
      <c r="AB270" s="356"/>
      <c r="AC270" s="356"/>
      <c r="AD270" s="356"/>
      <c r="AE270" s="356"/>
      <c r="AF270" s="356"/>
      <c r="AG270" s="356"/>
      <c r="AH270" s="356"/>
      <c r="AI270" s="356"/>
      <c r="AJ270" s="356"/>
      <c r="AK270" s="356"/>
      <c r="AL270" s="356"/>
      <c r="AM270" s="356"/>
      <c r="AN270" s="356"/>
    </row>
    <row r="271" spans="1:40" hidden="1">
      <c r="A271" s="356"/>
      <c r="B271" s="900" t="str">
        <f>IF(OR(LEFT(DULIEU!V262,4)=$G$8,LEFT(DULIEU!W262,4)=$G$8),DULIEU!D262,"")</f>
        <v/>
      </c>
      <c r="C271" s="900" t="str">
        <f>IF(OR(LEFT(DULIEU!V262,4)=$G$8,LEFT(DULIEU!W262,4)=$G$8),DULIEU!E262,"")</f>
        <v/>
      </c>
      <c r="D271" s="900" t="str">
        <f>IF(LEFT(DULIEU!V262,4)=$G$8,DULIEU!H262,"")</f>
        <v/>
      </c>
      <c r="E271" s="901" t="str">
        <f>IF(LEFT(DULIEU!W262,4)=$G$8,DULIEU!H262,"")</f>
        <v/>
      </c>
      <c r="F271" s="929" t="str">
        <f>IF(OR(LEFT(DULIEU!V262,4)=$G$8,LEFT(DULIEU!W262,4)=$G$8),DULIEU!O262,"")</f>
        <v/>
      </c>
      <c r="G271" s="930" t="str">
        <f>IF(LEFT(DULIEU!V262,4)=$G$8,DULIEU!W262,IF(LEFT(DULIEU!W262,4)=$G$8,DULIEU!V262,""))</f>
        <v/>
      </c>
      <c r="H271" s="902">
        <f>IF(LEFT(DULIEU!V262,4)=$G$8,DULIEU!X262,0)</f>
        <v>0</v>
      </c>
      <c r="I271" s="902">
        <f>IF(LEFT(DULIEU!W262,4)=$G$8,DULIEU!X262,0)</f>
        <v>0</v>
      </c>
      <c r="J271" s="902">
        <f>IF(SUM(H271:I271)=0,0,$J$14+SUM($H$16:H271)-SUM($I$16:I271))</f>
        <v>0</v>
      </c>
      <c r="K271" s="903"/>
      <c r="L271" s="904" t="str">
        <f t="shared" si="3"/>
        <v/>
      </c>
      <c r="M271" s="893"/>
      <c r="N271" s="717"/>
      <c r="O271" s="356"/>
      <c r="P271" s="356"/>
      <c r="Q271" s="356"/>
      <c r="R271" s="356"/>
      <c r="S271" s="356"/>
      <c r="T271" s="356"/>
      <c r="U271" s="356"/>
      <c r="V271" s="356"/>
      <c r="W271" s="356"/>
      <c r="X271" s="356"/>
      <c r="Y271" s="356"/>
      <c r="Z271" s="356"/>
      <c r="AA271" s="356"/>
      <c r="AB271" s="356"/>
      <c r="AC271" s="356"/>
      <c r="AD271" s="356"/>
      <c r="AE271" s="356"/>
      <c r="AF271" s="356"/>
      <c r="AG271" s="356"/>
      <c r="AH271" s="356"/>
      <c r="AI271" s="356"/>
      <c r="AJ271" s="356"/>
      <c r="AK271" s="356"/>
      <c r="AL271" s="356"/>
      <c r="AM271" s="356"/>
      <c r="AN271" s="356"/>
    </row>
    <row r="272" spans="1:40" hidden="1">
      <c r="A272" s="356"/>
      <c r="B272" s="900" t="str">
        <f>IF(OR(LEFT(DULIEU!V263,4)=$G$8,LEFT(DULIEU!W263,4)=$G$8),DULIEU!D263,"")</f>
        <v/>
      </c>
      <c r="C272" s="900" t="str">
        <f>IF(OR(LEFT(DULIEU!V263,4)=$G$8,LEFT(DULIEU!W263,4)=$G$8),DULIEU!E263,"")</f>
        <v/>
      </c>
      <c r="D272" s="900" t="str">
        <f>IF(LEFT(DULIEU!V263,4)=$G$8,DULIEU!H263,"")</f>
        <v/>
      </c>
      <c r="E272" s="901" t="str">
        <f>IF(LEFT(DULIEU!W263,4)=$G$8,DULIEU!H263,"")</f>
        <v/>
      </c>
      <c r="F272" s="929" t="str">
        <f>IF(OR(LEFT(DULIEU!V263,4)=$G$8,LEFT(DULIEU!W263,4)=$G$8),DULIEU!O263,"")</f>
        <v/>
      </c>
      <c r="G272" s="930" t="str">
        <f>IF(LEFT(DULIEU!V263,4)=$G$8,DULIEU!W263,IF(LEFT(DULIEU!W263,4)=$G$8,DULIEU!V263,""))</f>
        <v/>
      </c>
      <c r="H272" s="902">
        <f>IF(LEFT(DULIEU!V263,4)=$G$8,DULIEU!X263,0)</f>
        <v>0</v>
      </c>
      <c r="I272" s="902">
        <f>IF(LEFT(DULIEU!W263,4)=$G$8,DULIEU!X263,0)</f>
        <v>0</v>
      </c>
      <c r="J272" s="902">
        <f>IF(SUM(H272:I272)=0,0,$J$14+SUM($H$16:H272)-SUM($I$16:I272))</f>
        <v>0</v>
      </c>
      <c r="K272" s="903"/>
      <c r="L272" s="904" t="str">
        <f t="shared" si="3"/>
        <v/>
      </c>
      <c r="M272" s="893"/>
      <c r="N272" s="717"/>
      <c r="O272" s="356"/>
      <c r="P272" s="356"/>
      <c r="Q272" s="356"/>
      <c r="R272" s="356"/>
      <c r="S272" s="356"/>
      <c r="T272" s="356"/>
      <c r="U272" s="356"/>
      <c r="V272" s="356"/>
      <c r="W272" s="356"/>
      <c r="X272" s="356"/>
      <c r="Y272" s="356"/>
      <c r="Z272" s="356"/>
      <c r="AA272" s="356"/>
      <c r="AB272" s="356"/>
      <c r="AC272" s="356"/>
      <c r="AD272" s="356"/>
      <c r="AE272" s="356"/>
      <c r="AF272" s="356"/>
      <c r="AG272" s="356"/>
      <c r="AH272" s="356"/>
      <c r="AI272" s="356"/>
      <c r="AJ272" s="356"/>
      <c r="AK272" s="356"/>
      <c r="AL272" s="356"/>
      <c r="AM272" s="356"/>
      <c r="AN272" s="356"/>
    </row>
    <row r="273" spans="1:40" hidden="1">
      <c r="A273" s="356"/>
      <c r="B273" s="900" t="str">
        <f>IF(OR(LEFT(DULIEU!V264,4)=$G$8,LEFT(DULIEU!W264,4)=$G$8),DULIEU!D264,"")</f>
        <v/>
      </c>
      <c r="C273" s="900" t="str">
        <f>IF(OR(LEFT(DULIEU!V264,4)=$G$8,LEFT(DULIEU!W264,4)=$G$8),DULIEU!E264,"")</f>
        <v/>
      </c>
      <c r="D273" s="900" t="str">
        <f>IF(LEFT(DULIEU!V264,4)=$G$8,DULIEU!H264,"")</f>
        <v/>
      </c>
      <c r="E273" s="901" t="str">
        <f>IF(LEFT(DULIEU!W264,4)=$G$8,DULIEU!H264,"")</f>
        <v/>
      </c>
      <c r="F273" s="929" t="str">
        <f>IF(OR(LEFT(DULIEU!V264,4)=$G$8,LEFT(DULIEU!W264,4)=$G$8),DULIEU!O264,"")</f>
        <v/>
      </c>
      <c r="G273" s="930" t="str">
        <f>IF(LEFT(DULIEU!V264,4)=$G$8,DULIEU!W264,IF(LEFT(DULIEU!W264,4)=$G$8,DULIEU!V264,""))</f>
        <v/>
      </c>
      <c r="H273" s="902">
        <f>IF(LEFT(DULIEU!V264,4)=$G$8,DULIEU!X264,0)</f>
        <v>0</v>
      </c>
      <c r="I273" s="902">
        <f>IF(LEFT(DULIEU!W264,4)=$G$8,DULIEU!X264,0)</f>
        <v>0</v>
      </c>
      <c r="J273" s="902">
        <f>IF(SUM(H273:I273)=0,0,$J$14+SUM($H$16:H273)-SUM($I$16:I273))</f>
        <v>0</v>
      </c>
      <c r="K273" s="903"/>
      <c r="L273" s="904" t="str">
        <f t="shared" ref="L273:L336" si="4">IF(B273&lt;&gt;"","x","")</f>
        <v/>
      </c>
      <c r="M273" s="893"/>
      <c r="N273" s="717"/>
      <c r="O273" s="356"/>
      <c r="P273" s="356"/>
      <c r="Q273" s="356"/>
      <c r="R273" s="356"/>
      <c r="S273" s="356"/>
      <c r="T273" s="356"/>
      <c r="U273" s="356"/>
      <c r="V273" s="356"/>
      <c r="W273" s="356"/>
      <c r="X273" s="356"/>
      <c r="Y273" s="356"/>
      <c r="Z273" s="356"/>
      <c r="AA273" s="356"/>
      <c r="AB273" s="356"/>
      <c r="AC273" s="356"/>
      <c r="AD273" s="356"/>
      <c r="AE273" s="356"/>
      <c r="AF273" s="356"/>
      <c r="AG273" s="356"/>
      <c r="AH273" s="356"/>
      <c r="AI273" s="356"/>
      <c r="AJ273" s="356"/>
      <c r="AK273" s="356"/>
      <c r="AL273" s="356"/>
      <c r="AM273" s="356"/>
      <c r="AN273" s="356"/>
    </row>
    <row r="274" spans="1:40" hidden="1">
      <c r="A274" s="356"/>
      <c r="B274" s="900" t="str">
        <f>IF(OR(LEFT(DULIEU!V265,4)=$G$8,LEFT(DULIEU!W265,4)=$G$8),DULIEU!D265,"")</f>
        <v/>
      </c>
      <c r="C274" s="900" t="str">
        <f>IF(OR(LEFT(DULIEU!V265,4)=$G$8,LEFT(DULIEU!W265,4)=$G$8),DULIEU!E265,"")</f>
        <v/>
      </c>
      <c r="D274" s="900" t="str">
        <f>IF(LEFT(DULIEU!V265,4)=$G$8,DULIEU!H265,"")</f>
        <v/>
      </c>
      <c r="E274" s="901" t="str">
        <f>IF(LEFT(DULIEU!W265,4)=$G$8,DULIEU!H265,"")</f>
        <v/>
      </c>
      <c r="F274" s="929" t="str">
        <f>IF(OR(LEFT(DULIEU!V265,4)=$G$8,LEFT(DULIEU!W265,4)=$G$8),DULIEU!O265,"")</f>
        <v/>
      </c>
      <c r="G274" s="930" t="str">
        <f>IF(LEFT(DULIEU!V265,4)=$G$8,DULIEU!W265,IF(LEFT(DULIEU!W265,4)=$G$8,DULIEU!V265,""))</f>
        <v/>
      </c>
      <c r="H274" s="902">
        <f>IF(LEFT(DULIEU!V265,4)=$G$8,DULIEU!X265,0)</f>
        <v>0</v>
      </c>
      <c r="I274" s="902">
        <f>IF(LEFT(DULIEU!W265,4)=$G$8,DULIEU!X265,0)</f>
        <v>0</v>
      </c>
      <c r="J274" s="902">
        <f>IF(SUM(H274:I274)=0,0,$J$14+SUM($H$16:H274)-SUM($I$16:I274))</f>
        <v>0</v>
      </c>
      <c r="K274" s="903"/>
      <c r="L274" s="904" t="str">
        <f t="shared" si="4"/>
        <v/>
      </c>
      <c r="M274" s="893"/>
      <c r="N274" s="717"/>
      <c r="O274" s="356"/>
      <c r="P274" s="356"/>
      <c r="Q274" s="356"/>
      <c r="R274" s="356"/>
      <c r="S274" s="356"/>
      <c r="T274" s="356"/>
      <c r="U274" s="356"/>
      <c r="V274" s="356"/>
      <c r="W274" s="356"/>
      <c r="X274" s="356"/>
      <c r="Y274" s="356"/>
      <c r="Z274" s="356"/>
      <c r="AA274" s="356"/>
      <c r="AB274" s="356"/>
      <c r="AC274" s="356"/>
      <c r="AD274" s="356"/>
      <c r="AE274" s="356"/>
      <c r="AF274" s="356"/>
      <c r="AG274" s="356"/>
      <c r="AH274" s="356"/>
      <c r="AI274" s="356"/>
      <c r="AJ274" s="356"/>
      <c r="AK274" s="356"/>
      <c r="AL274" s="356"/>
      <c r="AM274" s="356"/>
      <c r="AN274" s="356"/>
    </row>
    <row r="275" spans="1:40" hidden="1">
      <c r="A275" s="356"/>
      <c r="B275" s="900" t="str">
        <f>IF(OR(LEFT(DULIEU!V266,4)=$G$8,LEFT(DULIEU!W266,4)=$G$8),DULIEU!D266,"")</f>
        <v/>
      </c>
      <c r="C275" s="900" t="str">
        <f>IF(OR(LEFT(DULIEU!V266,4)=$G$8,LEFT(DULIEU!W266,4)=$G$8),DULIEU!E266,"")</f>
        <v/>
      </c>
      <c r="D275" s="900" t="str">
        <f>IF(LEFT(DULIEU!V266,4)=$G$8,DULIEU!H266,"")</f>
        <v/>
      </c>
      <c r="E275" s="901" t="str">
        <f>IF(LEFT(DULIEU!W266,4)=$G$8,DULIEU!H266,"")</f>
        <v/>
      </c>
      <c r="F275" s="929" t="str">
        <f>IF(OR(LEFT(DULIEU!V266,4)=$G$8,LEFT(DULIEU!W266,4)=$G$8),DULIEU!O266,"")</f>
        <v/>
      </c>
      <c r="G275" s="930" t="str">
        <f>IF(LEFT(DULIEU!V266,4)=$G$8,DULIEU!W266,IF(LEFT(DULIEU!W266,4)=$G$8,DULIEU!V266,""))</f>
        <v/>
      </c>
      <c r="H275" s="902">
        <f>IF(LEFT(DULIEU!V266,4)=$G$8,DULIEU!X266,0)</f>
        <v>0</v>
      </c>
      <c r="I275" s="902">
        <f>IF(LEFT(DULIEU!W266,4)=$G$8,DULIEU!X266,0)</f>
        <v>0</v>
      </c>
      <c r="J275" s="902">
        <f>IF(SUM(H275:I275)=0,0,$J$14+SUM($H$16:H275)-SUM($I$16:I275))</f>
        <v>0</v>
      </c>
      <c r="K275" s="903"/>
      <c r="L275" s="904" t="str">
        <f t="shared" si="4"/>
        <v/>
      </c>
      <c r="M275" s="893"/>
      <c r="N275" s="717"/>
      <c r="O275" s="356"/>
      <c r="P275" s="356"/>
      <c r="Q275" s="356"/>
      <c r="R275" s="356"/>
      <c r="S275" s="356"/>
      <c r="T275" s="356"/>
      <c r="U275" s="356"/>
      <c r="V275" s="356"/>
      <c r="W275" s="356"/>
      <c r="X275" s="356"/>
      <c r="Y275" s="356"/>
      <c r="Z275" s="356"/>
      <c r="AA275" s="356"/>
      <c r="AB275" s="356"/>
      <c r="AC275" s="356"/>
      <c r="AD275" s="356"/>
      <c r="AE275" s="356"/>
      <c r="AF275" s="356"/>
      <c r="AG275" s="356"/>
      <c r="AH275" s="356"/>
      <c r="AI275" s="356"/>
      <c r="AJ275" s="356"/>
      <c r="AK275" s="356"/>
      <c r="AL275" s="356"/>
      <c r="AM275" s="356"/>
      <c r="AN275" s="356"/>
    </row>
    <row r="276" spans="1:40" hidden="1">
      <c r="A276" s="356"/>
      <c r="B276" s="900" t="str">
        <f>IF(OR(LEFT(DULIEU!V267,4)=$G$8,LEFT(DULIEU!W267,4)=$G$8),DULIEU!D267,"")</f>
        <v/>
      </c>
      <c r="C276" s="900" t="str">
        <f>IF(OR(LEFT(DULIEU!V267,4)=$G$8,LEFT(DULIEU!W267,4)=$G$8),DULIEU!E267,"")</f>
        <v/>
      </c>
      <c r="D276" s="900" t="str">
        <f>IF(LEFT(DULIEU!V267,4)=$G$8,DULIEU!H267,"")</f>
        <v/>
      </c>
      <c r="E276" s="901" t="str">
        <f>IF(LEFT(DULIEU!W267,4)=$G$8,DULIEU!H267,"")</f>
        <v/>
      </c>
      <c r="F276" s="929" t="str">
        <f>IF(OR(LEFT(DULIEU!V267,4)=$G$8,LEFT(DULIEU!W267,4)=$G$8),DULIEU!O267,"")</f>
        <v/>
      </c>
      <c r="G276" s="930" t="str">
        <f>IF(LEFT(DULIEU!V267,4)=$G$8,DULIEU!W267,IF(LEFT(DULIEU!W267,4)=$G$8,DULIEU!V267,""))</f>
        <v/>
      </c>
      <c r="H276" s="902">
        <f>IF(LEFT(DULIEU!V267,4)=$G$8,DULIEU!X267,0)</f>
        <v>0</v>
      </c>
      <c r="I276" s="902">
        <f>IF(LEFT(DULIEU!W267,4)=$G$8,DULIEU!X267,0)</f>
        <v>0</v>
      </c>
      <c r="J276" s="902">
        <f>IF(SUM(H276:I276)=0,0,$J$14+SUM($H$16:H276)-SUM($I$16:I276))</f>
        <v>0</v>
      </c>
      <c r="K276" s="903"/>
      <c r="L276" s="904" t="str">
        <f t="shared" si="4"/>
        <v/>
      </c>
      <c r="M276" s="893"/>
      <c r="N276" s="717"/>
      <c r="O276" s="356"/>
      <c r="P276" s="356"/>
      <c r="Q276" s="356"/>
      <c r="R276" s="356"/>
      <c r="S276" s="356"/>
      <c r="T276" s="356"/>
      <c r="U276" s="356"/>
      <c r="V276" s="356"/>
      <c r="W276" s="356"/>
      <c r="X276" s="356"/>
      <c r="Y276" s="356"/>
      <c r="Z276" s="356"/>
      <c r="AA276" s="356"/>
      <c r="AB276" s="356"/>
      <c r="AC276" s="356"/>
      <c r="AD276" s="356"/>
      <c r="AE276" s="356"/>
      <c r="AF276" s="356"/>
      <c r="AG276" s="356"/>
      <c r="AH276" s="356"/>
      <c r="AI276" s="356"/>
      <c r="AJ276" s="356"/>
      <c r="AK276" s="356"/>
      <c r="AL276" s="356"/>
      <c r="AM276" s="356"/>
      <c r="AN276" s="356"/>
    </row>
    <row r="277" spans="1:40" hidden="1">
      <c r="A277" s="356"/>
      <c r="B277" s="900" t="str">
        <f>IF(OR(LEFT(DULIEU!V268,4)=$G$8,LEFT(DULIEU!W268,4)=$G$8),DULIEU!D268,"")</f>
        <v/>
      </c>
      <c r="C277" s="900" t="str">
        <f>IF(OR(LEFT(DULIEU!V268,4)=$G$8,LEFT(DULIEU!W268,4)=$G$8),DULIEU!E268,"")</f>
        <v/>
      </c>
      <c r="D277" s="900" t="str">
        <f>IF(LEFT(DULIEU!V268,4)=$G$8,DULIEU!H268,"")</f>
        <v/>
      </c>
      <c r="E277" s="901" t="str">
        <f>IF(LEFT(DULIEU!W268,4)=$G$8,DULIEU!H268,"")</f>
        <v/>
      </c>
      <c r="F277" s="929" t="str">
        <f>IF(OR(LEFT(DULIEU!V268,4)=$G$8,LEFT(DULIEU!W268,4)=$G$8),DULIEU!O268,"")</f>
        <v/>
      </c>
      <c r="G277" s="930" t="str">
        <f>IF(LEFT(DULIEU!V268,4)=$G$8,DULIEU!W268,IF(LEFT(DULIEU!W268,4)=$G$8,DULIEU!V268,""))</f>
        <v/>
      </c>
      <c r="H277" s="902">
        <f>IF(LEFT(DULIEU!V268,4)=$G$8,DULIEU!X268,0)</f>
        <v>0</v>
      </c>
      <c r="I277" s="902">
        <f>IF(LEFT(DULIEU!W268,4)=$G$8,DULIEU!X268,0)</f>
        <v>0</v>
      </c>
      <c r="J277" s="902">
        <f>IF(SUM(H277:I277)=0,0,$J$14+SUM($H$16:H277)-SUM($I$16:I277))</f>
        <v>0</v>
      </c>
      <c r="K277" s="903"/>
      <c r="L277" s="904" t="str">
        <f t="shared" si="4"/>
        <v/>
      </c>
      <c r="M277" s="893"/>
      <c r="N277" s="717"/>
      <c r="O277" s="356"/>
      <c r="P277" s="356"/>
      <c r="Q277" s="356"/>
      <c r="R277" s="356"/>
      <c r="S277" s="356"/>
      <c r="T277" s="356"/>
      <c r="U277" s="356"/>
      <c r="V277" s="356"/>
      <c r="W277" s="356"/>
      <c r="X277" s="356"/>
      <c r="Y277" s="356"/>
      <c r="Z277" s="356"/>
      <c r="AA277" s="356"/>
      <c r="AB277" s="356"/>
      <c r="AC277" s="356"/>
      <c r="AD277" s="356"/>
      <c r="AE277" s="356"/>
      <c r="AF277" s="356"/>
      <c r="AG277" s="356"/>
      <c r="AH277" s="356"/>
      <c r="AI277" s="356"/>
      <c r="AJ277" s="356"/>
      <c r="AK277" s="356"/>
      <c r="AL277" s="356"/>
      <c r="AM277" s="356"/>
      <c r="AN277" s="356"/>
    </row>
    <row r="278" spans="1:40" hidden="1">
      <c r="A278" s="356"/>
      <c r="B278" s="900" t="str">
        <f>IF(OR(LEFT(DULIEU!V269,4)=$G$8,LEFT(DULIEU!W269,4)=$G$8),DULIEU!D269,"")</f>
        <v/>
      </c>
      <c r="C278" s="900" t="str">
        <f>IF(OR(LEFT(DULIEU!V269,4)=$G$8,LEFT(DULIEU!W269,4)=$G$8),DULIEU!E269,"")</f>
        <v/>
      </c>
      <c r="D278" s="900" t="str">
        <f>IF(LEFT(DULIEU!V269,4)=$G$8,DULIEU!H269,"")</f>
        <v/>
      </c>
      <c r="E278" s="901" t="str">
        <f>IF(LEFT(DULIEU!W269,4)=$G$8,DULIEU!H269,"")</f>
        <v/>
      </c>
      <c r="F278" s="929" t="str">
        <f>IF(OR(LEFT(DULIEU!V269,4)=$G$8,LEFT(DULIEU!W269,4)=$G$8),DULIEU!O269,"")</f>
        <v/>
      </c>
      <c r="G278" s="930" t="str">
        <f>IF(LEFT(DULIEU!V269,4)=$G$8,DULIEU!W269,IF(LEFT(DULIEU!W269,4)=$G$8,DULIEU!V269,""))</f>
        <v/>
      </c>
      <c r="H278" s="902">
        <f>IF(LEFT(DULIEU!V269,4)=$G$8,DULIEU!X269,0)</f>
        <v>0</v>
      </c>
      <c r="I278" s="902">
        <f>IF(LEFT(DULIEU!W269,4)=$G$8,DULIEU!X269,0)</f>
        <v>0</v>
      </c>
      <c r="J278" s="902">
        <f>IF(SUM(H278:I278)=0,0,$J$14+SUM($H$16:H278)-SUM($I$16:I278))</f>
        <v>0</v>
      </c>
      <c r="K278" s="903"/>
      <c r="L278" s="904" t="str">
        <f t="shared" si="4"/>
        <v/>
      </c>
      <c r="M278" s="893"/>
      <c r="N278" s="717"/>
      <c r="O278" s="356"/>
      <c r="P278" s="356"/>
      <c r="Q278" s="356"/>
      <c r="R278" s="356"/>
      <c r="S278" s="356"/>
      <c r="T278" s="356"/>
      <c r="U278" s="356"/>
      <c r="V278" s="356"/>
      <c r="W278" s="356"/>
      <c r="X278" s="356"/>
      <c r="Y278" s="356"/>
      <c r="Z278" s="356"/>
      <c r="AA278" s="356"/>
      <c r="AB278" s="356"/>
      <c r="AC278" s="356"/>
      <c r="AD278" s="356"/>
      <c r="AE278" s="356"/>
      <c r="AF278" s="356"/>
      <c r="AG278" s="356"/>
      <c r="AH278" s="356"/>
      <c r="AI278" s="356"/>
      <c r="AJ278" s="356"/>
      <c r="AK278" s="356"/>
      <c r="AL278" s="356"/>
      <c r="AM278" s="356"/>
      <c r="AN278" s="356"/>
    </row>
    <row r="279" spans="1:40" hidden="1">
      <c r="A279" s="356"/>
      <c r="B279" s="900" t="str">
        <f>IF(OR(LEFT(DULIEU!V270,4)=$G$8,LEFT(DULIEU!W270,4)=$G$8),DULIEU!D270,"")</f>
        <v/>
      </c>
      <c r="C279" s="900" t="str">
        <f>IF(OR(LEFT(DULIEU!V270,4)=$G$8,LEFT(DULIEU!W270,4)=$G$8),DULIEU!E270,"")</f>
        <v/>
      </c>
      <c r="D279" s="900" t="str">
        <f>IF(LEFT(DULIEU!V270,4)=$G$8,DULIEU!H270,"")</f>
        <v/>
      </c>
      <c r="E279" s="901" t="str">
        <f>IF(LEFT(DULIEU!W270,4)=$G$8,DULIEU!H270,"")</f>
        <v/>
      </c>
      <c r="F279" s="929" t="str">
        <f>IF(OR(LEFT(DULIEU!V270,4)=$G$8,LEFT(DULIEU!W270,4)=$G$8),DULIEU!O270,"")</f>
        <v/>
      </c>
      <c r="G279" s="930" t="str">
        <f>IF(LEFT(DULIEU!V270,4)=$G$8,DULIEU!W270,IF(LEFT(DULIEU!W270,4)=$G$8,DULIEU!V270,""))</f>
        <v/>
      </c>
      <c r="H279" s="902">
        <f>IF(LEFT(DULIEU!V270,4)=$G$8,DULIEU!X270,0)</f>
        <v>0</v>
      </c>
      <c r="I279" s="902">
        <f>IF(LEFT(DULIEU!W270,4)=$G$8,DULIEU!X270,0)</f>
        <v>0</v>
      </c>
      <c r="J279" s="902">
        <f>IF(SUM(H279:I279)=0,0,$J$14+SUM($H$16:H279)-SUM($I$16:I279))</f>
        <v>0</v>
      </c>
      <c r="K279" s="903"/>
      <c r="L279" s="904" t="str">
        <f t="shared" si="4"/>
        <v/>
      </c>
      <c r="M279" s="893"/>
      <c r="N279" s="717"/>
      <c r="O279" s="356"/>
      <c r="P279" s="356"/>
      <c r="Q279" s="356"/>
      <c r="R279" s="356"/>
      <c r="S279" s="356"/>
      <c r="T279" s="356"/>
      <c r="U279" s="356"/>
      <c r="V279" s="356"/>
      <c r="W279" s="356"/>
      <c r="X279" s="356"/>
      <c r="Y279" s="356"/>
      <c r="Z279" s="356"/>
      <c r="AA279" s="356"/>
      <c r="AB279" s="356"/>
      <c r="AC279" s="356"/>
      <c r="AD279" s="356"/>
      <c r="AE279" s="356"/>
      <c r="AF279" s="356"/>
      <c r="AG279" s="356"/>
      <c r="AH279" s="356"/>
      <c r="AI279" s="356"/>
      <c r="AJ279" s="356"/>
      <c r="AK279" s="356"/>
      <c r="AL279" s="356"/>
      <c r="AM279" s="356"/>
      <c r="AN279" s="356"/>
    </row>
    <row r="280" spans="1:40" hidden="1">
      <c r="A280" s="356"/>
      <c r="B280" s="900" t="str">
        <f>IF(OR(LEFT(DULIEU!V271,4)=$G$8,LEFT(DULIEU!W271,4)=$G$8),DULIEU!D271,"")</f>
        <v/>
      </c>
      <c r="C280" s="900" t="str">
        <f>IF(OR(LEFT(DULIEU!V271,4)=$G$8,LEFT(DULIEU!W271,4)=$G$8),DULIEU!E271,"")</f>
        <v/>
      </c>
      <c r="D280" s="900" t="str">
        <f>IF(LEFT(DULIEU!V271,4)=$G$8,DULIEU!H271,"")</f>
        <v/>
      </c>
      <c r="E280" s="901" t="str">
        <f>IF(LEFT(DULIEU!W271,4)=$G$8,DULIEU!H271,"")</f>
        <v/>
      </c>
      <c r="F280" s="929" t="str">
        <f>IF(OR(LEFT(DULIEU!V271,4)=$G$8,LEFT(DULIEU!W271,4)=$G$8),DULIEU!O271,"")</f>
        <v/>
      </c>
      <c r="G280" s="930" t="str">
        <f>IF(LEFT(DULIEU!V271,4)=$G$8,DULIEU!W271,IF(LEFT(DULIEU!W271,4)=$G$8,DULIEU!V271,""))</f>
        <v/>
      </c>
      <c r="H280" s="902">
        <f>IF(LEFT(DULIEU!V271,4)=$G$8,DULIEU!X271,0)</f>
        <v>0</v>
      </c>
      <c r="I280" s="902">
        <f>IF(LEFT(DULIEU!W271,4)=$G$8,DULIEU!X271,0)</f>
        <v>0</v>
      </c>
      <c r="J280" s="902">
        <f>IF(SUM(H280:I280)=0,0,$J$14+SUM($H$16:H280)-SUM($I$16:I280))</f>
        <v>0</v>
      </c>
      <c r="K280" s="903"/>
      <c r="L280" s="904" t="str">
        <f t="shared" si="4"/>
        <v/>
      </c>
      <c r="M280" s="893"/>
      <c r="N280" s="717"/>
      <c r="O280" s="356"/>
      <c r="P280" s="356"/>
      <c r="Q280" s="356"/>
      <c r="R280" s="356"/>
      <c r="S280" s="356"/>
      <c r="T280" s="356"/>
      <c r="U280" s="356"/>
      <c r="V280" s="356"/>
      <c r="W280" s="356"/>
      <c r="X280" s="356"/>
      <c r="Y280" s="356"/>
      <c r="Z280" s="356"/>
      <c r="AA280" s="356"/>
      <c r="AB280" s="356"/>
      <c r="AC280" s="356"/>
      <c r="AD280" s="356"/>
      <c r="AE280" s="356"/>
      <c r="AF280" s="356"/>
      <c r="AG280" s="356"/>
      <c r="AH280" s="356"/>
      <c r="AI280" s="356"/>
      <c r="AJ280" s="356"/>
      <c r="AK280" s="356"/>
      <c r="AL280" s="356"/>
      <c r="AM280" s="356"/>
      <c r="AN280" s="356"/>
    </row>
    <row r="281" spans="1:40" hidden="1">
      <c r="A281" s="356"/>
      <c r="B281" s="900" t="str">
        <f>IF(OR(LEFT(DULIEU!V272,4)=$G$8,LEFT(DULIEU!W272,4)=$G$8),DULIEU!D272,"")</f>
        <v/>
      </c>
      <c r="C281" s="900" t="str">
        <f>IF(OR(LEFT(DULIEU!V272,4)=$G$8,LEFT(DULIEU!W272,4)=$G$8),DULIEU!E272,"")</f>
        <v/>
      </c>
      <c r="D281" s="900" t="str">
        <f>IF(LEFT(DULIEU!V272,4)=$G$8,DULIEU!H272,"")</f>
        <v/>
      </c>
      <c r="E281" s="901" t="str">
        <f>IF(LEFT(DULIEU!W272,4)=$G$8,DULIEU!H272,"")</f>
        <v/>
      </c>
      <c r="F281" s="929" t="str">
        <f>IF(OR(LEFT(DULIEU!V272,4)=$G$8,LEFT(DULIEU!W272,4)=$G$8),DULIEU!O272,"")</f>
        <v/>
      </c>
      <c r="G281" s="930" t="str">
        <f>IF(LEFT(DULIEU!V272,4)=$G$8,DULIEU!W272,IF(LEFT(DULIEU!W272,4)=$G$8,DULIEU!V272,""))</f>
        <v/>
      </c>
      <c r="H281" s="902">
        <f>IF(LEFT(DULIEU!V272,4)=$G$8,DULIEU!X272,0)</f>
        <v>0</v>
      </c>
      <c r="I281" s="902">
        <f>IF(LEFT(DULIEU!W272,4)=$G$8,DULIEU!X272,0)</f>
        <v>0</v>
      </c>
      <c r="J281" s="902">
        <f>IF(SUM(H281:I281)=0,0,$J$14+SUM($H$16:H281)-SUM($I$16:I281))</f>
        <v>0</v>
      </c>
      <c r="K281" s="903"/>
      <c r="L281" s="904" t="str">
        <f t="shared" si="4"/>
        <v/>
      </c>
      <c r="M281" s="893"/>
      <c r="N281" s="717"/>
      <c r="O281" s="356"/>
      <c r="P281" s="356"/>
      <c r="Q281" s="356"/>
      <c r="R281" s="356"/>
      <c r="S281" s="356"/>
      <c r="T281" s="356"/>
      <c r="U281" s="356"/>
      <c r="V281" s="356"/>
      <c r="W281" s="356"/>
      <c r="X281" s="356"/>
      <c r="Y281" s="356"/>
      <c r="Z281" s="356"/>
      <c r="AA281" s="356"/>
      <c r="AB281" s="356"/>
      <c r="AC281" s="356"/>
      <c r="AD281" s="356"/>
      <c r="AE281" s="356"/>
      <c r="AF281" s="356"/>
      <c r="AG281" s="356"/>
      <c r="AH281" s="356"/>
      <c r="AI281" s="356"/>
      <c r="AJ281" s="356"/>
      <c r="AK281" s="356"/>
      <c r="AL281" s="356"/>
      <c r="AM281" s="356"/>
      <c r="AN281" s="356"/>
    </row>
    <row r="282" spans="1:40" hidden="1">
      <c r="A282" s="356"/>
      <c r="B282" s="900" t="str">
        <f>IF(OR(LEFT(DULIEU!V273,4)=$G$8,LEFT(DULIEU!W273,4)=$G$8),DULIEU!D273,"")</f>
        <v/>
      </c>
      <c r="C282" s="900" t="str">
        <f>IF(OR(LEFT(DULIEU!V273,4)=$G$8,LEFT(DULIEU!W273,4)=$G$8),DULIEU!E273,"")</f>
        <v/>
      </c>
      <c r="D282" s="900" t="str">
        <f>IF(LEFT(DULIEU!V273,4)=$G$8,DULIEU!H273,"")</f>
        <v/>
      </c>
      <c r="E282" s="901" t="str">
        <f>IF(LEFT(DULIEU!W273,4)=$G$8,DULIEU!H273,"")</f>
        <v/>
      </c>
      <c r="F282" s="929" t="str">
        <f>IF(OR(LEFT(DULIEU!V273,4)=$G$8,LEFT(DULIEU!W273,4)=$G$8),DULIEU!O273,"")</f>
        <v/>
      </c>
      <c r="G282" s="930" t="str">
        <f>IF(LEFT(DULIEU!V273,4)=$G$8,DULIEU!W273,IF(LEFT(DULIEU!W273,4)=$G$8,DULIEU!V273,""))</f>
        <v/>
      </c>
      <c r="H282" s="902">
        <f>IF(LEFT(DULIEU!V273,4)=$G$8,DULIEU!X273,0)</f>
        <v>0</v>
      </c>
      <c r="I282" s="902">
        <f>IF(LEFT(DULIEU!W273,4)=$G$8,DULIEU!X273,0)</f>
        <v>0</v>
      </c>
      <c r="J282" s="902">
        <f>IF(SUM(H282:I282)=0,0,$J$14+SUM($H$16:H282)-SUM($I$16:I282))</f>
        <v>0</v>
      </c>
      <c r="K282" s="903"/>
      <c r="L282" s="904" t="str">
        <f t="shared" si="4"/>
        <v/>
      </c>
      <c r="M282" s="893"/>
      <c r="N282" s="717"/>
      <c r="O282" s="356"/>
      <c r="P282" s="356"/>
      <c r="Q282" s="356"/>
      <c r="R282" s="356"/>
      <c r="S282" s="356"/>
      <c r="T282" s="356"/>
      <c r="U282" s="356"/>
      <c r="V282" s="356"/>
      <c r="W282" s="356"/>
      <c r="X282" s="356"/>
      <c r="Y282" s="356"/>
      <c r="Z282" s="356"/>
      <c r="AA282" s="356"/>
      <c r="AB282" s="356"/>
      <c r="AC282" s="356"/>
      <c r="AD282" s="356"/>
      <c r="AE282" s="356"/>
      <c r="AF282" s="356"/>
      <c r="AG282" s="356"/>
      <c r="AH282" s="356"/>
      <c r="AI282" s="356"/>
      <c r="AJ282" s="356"/>
      <c r="AK282" s="356"/>
      <c r="AL282" s="356"/>
      <c r="AM282" s="356"/>
      <c r="AN282" s="356"/>
    </row>
    <row r="283" spans="1:40" hidden="1">
      <c r="A283" s="356"/>
      <c r="B283" s="900" t="str">
        <f>IF(OR(LEFT(DULIEU!V274,4)=$G$8,LEFT(DULIEU!W274,4)=$G$8),DULIEU!D274,"")</f>
        <v/>
      </c>
      <c r="C283" s="900" t="str">
        <f>IF(OR(LEFT(DULIEU!V274,4)=$G$8,LEFT(DULIEU!W274,4)=$G$8),DULIEU!E274,"")</f>
        <v/>
      </c>
      <c r="D283" s="900" t="str">
        <f>IF(LEFT(DULIEU!V274,4)=$G$8,DULIEU!H274,"")</f>
        <v/>
      </c>
      <c r="E283" s="901" t="str">
        <f>IF(LEFT(DULIEU!W274,4)=$G$8,DULIEU!H274,"")</f>
        <v/>
      </c>
      <c r="F283" s="929" t="str">
        <f>IF(OR(LEFT(DULIEU!V274,4)=$G$8,LEFT(DULIEU!W274,4)=$G$8),DULIEU!O274,"")</f>
        <v/>
      </c>
      <c r="G283" s="930" t="str">
        <f>IF(LEFT(DULIEU!V274,4)=$G$8,DULIEU!W274,IF(LEFT(DULIEU!W274,4)=$G$8,DULIEU!V274,""))</f>
        <v/>
      </c>
      <c r="H283" s="902">
        <f>IF(LEFT(DULIEU!V274,4)=$G$8,DULIEU!X274,0)</f>
        <v>0</v>
      </c>
      <c r="I283" s="902">
        <f>IF(LEFT(DULIEU!W274,4)=$G$8,DULIEU!X274,0)</f>
        <v>0</v>
      </c>
      <c r="J283" s="902">
        <f>IF(SUM(H283:I283)=0,0,$J$14+SUM($H$16:H283)-SUM($I$16:I283))</f>
        <v>0</v>
      </c>
      <c r="K283" s="903"/>
      <c r="L283" s="904" t="str">
        <f t="shared" si="4"/>
        <v/>
      </c>
      <c r="M283" s="893"/>
      <c r="N283" s="717"/>
      <c r="O283" s="356"/>
      <c r="P283" s="356"/>
      <c r="Q283" s="356"/>
      <c r="R283" s="356"/>
      <c r="S283" s="356"/>
      <c r="T283" s="356"/>
      <c r="U283" s="356"/>
      <c r="V283" s="356"/>
      <c r="W283" s="356"/>
      <c r="X283" s="356"/>
      <c r="Y283" s="356"/>
      <c r="Z283" s="356"/>
      <c r="AA283" s="356"/>
      <c r="AB283" s="356"/>
      <c r="AC283" s="356"/>
      <c r="AD283" s="356"/>
      <c r="AE283" s="356"/>
      <c r="AF283" s="356"/>
      <c r="AG283" s="356"/>
      <c r="AH283" s="356"/>
      <c r="AI283" s="356"/>
      <c r="AJ283" s="356"/>
      <c r="AK283" s="356"/>
      <c r="AL283" s="356"/>
      <c r="AM283" s="356"/>
      <c r="AN283" s="356"/>
    </row>
    <row r="284" spans="1:40" hidden="1">
      <c r="A284" s="356"/>
      <c r="B284" s="900" t="str">
        <f>IF(OR(LEFT(DULIEU!V275,4)=$G$8,LEFT(DULIEU!W275,4)=$G$8),DULIEU!D275,"")</f>
        <v/>
      </c>
      <c r="C284" s="900" t="str">
        <f>IF(OR(LEFT(DULIEU!V275,4)=$G$8,LEFT(DULIEU!W275,4)=$G$8),DULIEU!E275,"")</f>
        <v/>
      </c>
      <c r="D284" s="900" t="str">
        <f>IF(LEFT(DULIEU!V275,4)=$G$8,DULIEU!H275,"")</f>
        <v/>
      </c>
      <c r="E284" s="901" t="str">
        <f>IF(LEFT(DULIEU!W275,4)=$G$8,DULIEU!H275,"")</f>
        <v/>
      </c>
      <c r="F284" s="929" t="str">
        <f>IF(OR(LEFT(DULIEU!V275,4)=$G$8,LEFT(DULIEU!W275,4)=$G$8),DULIEU!O275,"")</f>
        <v/>
      </c>
      <c r="G284" s="930" t="str">
        <f>IF(LEFT(DULIEU!V275,4)=$G$8,DULIEU!W275,IF(LEFT(DULIEU!W275,4)=$G$8,DULIEU!V275,""))</f>
        <v/>
      </c>
      <c r="H284" s="902">
        <f>IF(LEFT(DULIEU!V275,4)=$G$8,DULIEU!X275,0)</f>
        <v>0</v>
      </c>
      <c r="I284" s="902">
        <f>IF(LEFT(DULIEU!W275,4)=$G$8,DULIEU!X275,0)</f>
        <v>0</v>
      </c>
      <c r="J284" s="902">
        <f>IF(SUM(H284:I284)=0,0,$J$14+SUM($H$16:H284)-SUM($I$16:I284))</f>
        <v>0</v>
      </c>
      <c r="K284" s="903"/>
      <c r="L284" s="904" t="str">
        <f t="shared" si="4"/>
        <v/>
      </c>
      <c r="M284" s="893"/>
      <c r="N284" s="717"/>
      <c r="O284" s="356"/>
      <c r="P284" s="356"/>
      <c r="Q284" s="356"/>
      <c r="R284" s="356"/>
      <c r="S284" s="356"/>
      <c r="T284" s="356"/>
      <c r="U284" s="356"/>
      <c r="V284" s="356"/>
      <c r="W284" s="356"/>
      <c r="X284" s="356"/>
      <c r="Y284" s="356"/>
      <c r="Z284" s="356"/>
      <c r="AA284" s="356"/>
      <c r="AB284" s="356"/>
      <c r="AC284" s="356"/>
      <c r="AD284" s="356"/>
      <c r="AE284" s="356"/>
      <c r="AF284" s="356"/>
      <c r="AG284" s="356"/>
      <c r="AH284" s="356"/>
      <c r="AI284" s="356"/>
      <c r="AJ284" s="356"/>
      <c r="AK284" s="356"/>
      <c r="AL284" s="356"/>
      <c r="AM284" s="356"/>
      <c r="AN284" s="356"/>
    </row>
    <row r="285" spans="1:40" hidden="1">
      <c r="A285" s="356"/>
      <c r="B285" s="900" t="str">
        <f>IF(OR(LEFT(DULIEU!V276,4)=$G$8,LEFT(DULIEU!W276,4)=$G$8),DULIEU!D276,"")</f>
        <v/>
      </c>
      <c r="C285" s="900" t="str">
        <f>IF(OR(LEFT(DULIEU!V276,4)=$G$8,LEFT(DULIEU!W276,4)=$G$8),DULIEU!E276,"")</f>
        <v/>
      </c>
      <c r="D285" s="900" t="str">
        <f>IF(LEFT(DULIEU!V276,4)=$G$8,DULIEU!H276,"")</f>
        <v/>
      </c>
      <c r="E285" s="901" t="str">
        <f>IF(LEFT(DULIEU!W276,4)=$G$8,DULIEU!H276,"")</f>
        <v/>
      </c>
      <c r="F285" s="929" t="str">
        <f>IF(OR(LEFT(DULIEU!V276,4)=$G$8,LEFT(DULIEU!W276,4)=$G$8),DULIEU!O276,"")</f>
        <v/>
      </c>
      <c r="G285" s="930" t="str">
        <f>IF(LEFT(DULIEU!V276,4)=$G$8,DULIEU!W276,IF(LEFT(DULIEU!W276,4)=$G$8,DULIEU!V276,""))</f>
        <v/>
      </c>
      <c r="H285" s="902">
        <f>IF(LEFT(DULIEU!V276,4)=$G$8,DULIEU!X276,0)</f>
        <v>0</v>
      </c>
      <c r="I285" s="902">
        <f>IF(LEFT(DULIEU!W276,4)=$G$8,DULIEU!X276,0)</f>
        <v>0</v>
      </c>
      <c r="J285" s="902">
        <f>IF(SUM(H285:I285)=0,0,$J$14+SUM($H$16:H285)-SUM($I$16:I285))</f>
        <v>0</v>
      </c>
      <c r="K285" s="903"/>
      <c r="L285" s="904" t="str">
        <f t="shared" si="4"/>
        <v/>
      </c>
      <c r="M285" s="893"/>
      <c r="N285" s="717"/>
      <c r="O285" s="356"/>
      <c r="P285" s="356"/>
      <c r="Q285" s="356"/>
      <c r="R285" s="356"/>
      <c r="S285" s="356"/>
      <c r="T285" s="356"/>
      <c r="U285" s="356"/>
      <c r="V285" s="356"/>
      <c r="W285" s="356"/>
      <c r="X285" s="356"/>
      <c r="Y285" s="356"/>
      <c r="Z285" s="356"/>
      <c r="AA285" s="356"/>
      <c r="AB285" s="356"/>
      <c r="AC285" s="356"/>
      <c r="AD285" s="356"/>
      <c r="AE285" s="356"/>
      <c r="AF285" s="356"/>
      <c r="AG285" s="356"/>
      <c r="AH285" s="356"/>
      <c r="AI285" s="356"/>
      <c r="AJ285" s="356"/>
      <c r="AK285" s="356"/>
      <c r="AL285" s="356"/>
      <c r="AM285" s="356"/>
      <c r="AN285" s="356"/>
    </row>
    <row r="286" spans="1:40" hidden="1">
      <c r="A286" s="356"/>
      <c r="B286" s="900" t="str">
        <f>IF(OR(LEFT(DULIEU!V277,4)=$G$8,LEFT(DULIEU!W277,4)=$G$8),DULIEU!D277,"")</f>
        <v/>
      </c>
      <c r="C286" s="900" t="str">
        <f>IF(OR(LEFT(DULIEU!V277,4)=$G$8,LEFT(DULIEU!W277,4)=$G$8),DULIEU!E277,"")</f>
        <v/>
      </c>
      <c r="D286" s="900" t="str">
        <f>IF(LEFT(DULIEU!V277,4)=$G$8,DULIEU!H277,"")</f>
        <v/>
      </c>
      <c r="E286" s="901" t="str">
        <f>IF(LEFT(DULIEU!W277,4)=$G$8,DULIEU!H277,"")</f>
        <v/>
      </c>
      <c r="F286" s="929" t="str">
        <f>IF(OR(LEFT(DULIEU!V277,4)=$G$8,LEFT(DULIEU!W277,4)=$G$8),DULIEU!O277,"")</f>
        <v/>
      </c>
      <c r="G286" s="930" t="str">
        <f>IF(LEFT(DULIEU!V277,4)=$G$8,DULIEU!W277,IF(LEFT(DULIEU!W277,4)=$G$8,DULIEU!V277,""))</f>
        <v/>
      </c>
      <c r="H286" s="902">
        <f>IF(LEFT(DULIEU!V277,4)=$G$8,DULIEU!X277,0)</f>
        <v>0</v>
      </c>
      <c r="I286" s="902">
        <f>IF(LEFT(DULIEU!W277,4)=$G$8,DULIEU!X277,0)</f>
        <v>0</v>
      </c>
      <c r="J286" s="902">
        <f>IF(SUM(H286:I286)=0,0,$J$14+SUM($H$16:H286)-SUM($I$16:I286))</f>
        <v>0</v>
      </c>
      <c r="K286" s="903"/>
      <c r="L286" s="904" t="str">
        <f t="shared" si="4"/>
        <v/>
      </c>
      <c r="M286" s="893"/>
      <c r="N286" s="717"/>
      <c r="O286" s="356"/>
      <c r="P286" s="356"/>
      <c r="Q286" s="356"/>
      <c r="R286" s="356"/>
      <c r="S286" s="356"/>
      <c r="T286" s="356"/>
      <c r="U286" s="356"/>
      <c r="V286" s="356"/>
      <c r="W286" s="356"/>
      <c r="X286" s="356"/>
      <c r="Y286" s="356"/>
      <c r="Z286" s="356"/>
      <c r="AA286" s="356"/>
      <c r="AB286" s="356"/>
      <c r="AC286" s="356"/>
      <c r="AD286" s="356"/>
      <c r="AE286" s="356"/>
      <c r="AF286" s="356"/>
      <c r="AG286" s="356"/>
      <c r="AH286" s="356"/>
      <c r="AI286" s="356"/>
      <c r="AJ286" s="356"/>
      <c r="AK286" s="356"/>
      <c r="AL286" s="356"/>
      <c r="AM286" s="356"/>
      <c r="AN286" s="356"/>
    </row>
    <row r="287" spans="1:40" hidden="1">
      <c r="A287" s="356"/>
      <c r="B287" s="900" t="str">
        <f>IF(OR(LEFT(DULIEU!V278,4)=$G$8,LEFT(DULIEU!W278,4)=$G$8),DULIEU!D278,"")</f>
        <v/>
      </c>
      <c r="C287" s="900" t="str">
        <f>IF(OR(LEFT(DULIEU!V278,4)=$G$8,LEFT(DULIEU!W278,4)=$G$8),DULIEU!E278,"")</f>
        <v/>
      </c>
      <c r="D287" s="900" t="str">
        <f>IF(LEFT(DULIEU!V278,4)=$G$8,DULIEU!H278,"")</f>
        <v/>
      </c>
      <c r="E287" s="901" t="str">
        <f>IF(LEFT(DULIEU!W278,4)=$G$8,DULIEU!H278,"")</f>
        <v/>
      </c>
      <c r="F287" s="929" t="str">
        <f>IF(OR(LEFT(DULIEU!V278,4)=$G$8,LEFT(DULIEU!W278,4)=$G$8),DULIEU!O278,"")</f>
        <v/>
      </c>
      <c r="G287" s="930" t="str">
        <f>IF(LEFT(DULIEU!V278,4)=$G$8,DULIEU!W278,IF(LEFT(DULIEU!W278,4)=$G$8,DULIEU!V278,""))</f>
        <v/>
      </c>
      <c r="H287" s="902">
        <f>IF(LEFT(DULIEU!V278,4)=$G$8,DULIEU!X278,0)</f>
        <v>0</v>
      </c>
      <c r="I287" s="902">
        <f>IF(LEFT(DULIEU!W278,4)=$G$8,DULIEU!X278,0)</f>
        <v>0</v>
      </c>
      <c r="J287" s="902">
        <f>IF(SUM(H287:I287)=0,0,$J$14+SUM($H$16:H287)-SUM($I$16:I287))</f>
        <v>0</v>
      </c>
      <c r="K287" s="903"/>
      <c r="L287" s="904" t="str">
        <f t="shared" si="4"/>
        <v/>
      </c>
      <c r="M287" s="893"/>
      <c r="N287" s="717"/>
      <c r="O287" s="356"/>
      <c r="P287" s="356"/>
      <c r="Q287" s="356"/>
      <c r="R287" s="356"/>
      <c r="S287" s="356"/>
      <c r="T287" s="356"/>
      <c r="U287" s="356"/>
      <c r="V287" s="356"/>
      <c r="W287" s="356"/>
      <c r="X287" s="356"/>
      <c r="Y287" s="356"/>
      <c r="Z287" s="356"/>
      <c r="AA287" s="356"/>
      <c r="AB287" s="356"/>
      <c r="AC287" s="356"/>
      <c r="AD287" s="356"/>
      <c r="AE287" s="356"/>
      <c r="AF287" s="356"/>
      <c r="AG287" s="356"/>
      <c r="AH287" s="356"/>
      <c r="AI287" s="356"/>
      <c r="AJ287" s="356"/>
      <c r="AK287" s="356"/>
      <c r="AL287" s="356"/>
      <c r="AM287" s="356"/>
      <c r="AN287" s="356"/>
    </row>
    <row r="288" spans="1:40" hidden="1">
      <c r="A288" s="356"/>
      <c r="B288" s="900" t="str">
        <f>IF(OR(LEFT(DULIEU!V279,4)=$G$8,LEFT(DULIEU!W279,4)=$G$8),DULIEU!D279,"")</f>
        <v/>
      </c>
      <c r="C288" s="900" t="str">
        <f>IF(OR(LEFT(DULIEU!V279,4)=$G$8,LEFT(DULIEU!W279,4)=$G$8),DULIEU!E279,"")</f>
        <v/>
      </c>
      <c r="D288" s="900" t="str">
        <f>IF(LEFT(DULIEU!V279,4)=$G$8,DULIEU!H279,"")</f>
        <v/>
      </c>
      <c r="E288" s="901" t="str">
        <f>IF(LEFT(DULIEU!W279,4)=$G$8,DULIEU!H279,"")</f>
        <v/>
      </c>
      <c r="F288" s="929" t="str">
        <f>IF(OR(LEFT(DULIEU!V279,4)=$G$8,LEFT(DULIEU!W279,4)=$G$8),DULIEU!O279,"")</f>
        <v/>
      </c>
      <c r="G288" s="930" t="str">
        <f>IF(LEFT(DULIEU!V279,4)=$G$8,DULIEU!W279,IF(LEFT(DULIEU!W279,4)=$G$8,DULIEU!V279,""))</f>
        <v/>
      </c>
      <c r="H288" s="902">
        <f>IF(LEFT(DULIEU!V279,4)=$G$8,DULIEU!X279,0)</f>
        <v>0</v>
      </c>
      <c r="I288" s="902">
        <f>IF(LEFT(DULIEU!W279,4)=$G$8,DULIEU!X279,0)</f>
        <v>0</v>
      </c>
      <c r="J288" s="902">
        <f>IF(SUM(H288:I288)=0,0,$J$14+SUM($H$16:H288)-SUM($I$16:I288))</f>
        <v>0</v>
      </c>
      <c r="K288" s="903"/>
      <c r="L288" s="904" t="str">
        <f t="shared" si="4"/>
        <v/>
      </c>
      <c r="M288" s="893"/>
      <c r="N288" s="717"/>
      <c r="O288" s="356"/>
      <c r="P288" s="356"/>
      <c r="Q288" s="356"/>
      <c r="R288" s="356"/>
      <c r="S288" s="356"/>
      <c r="T288" s="356"/>
      <c r="U288" s="356"/>
      <c r="V288" s="356"/>
      <c r="W288" s="356"/>
      <c r="X288" s="356"/>
      <c r="Y288" s="356"/>
      <c r="Z288" s="356"/>
      <c r="AA288" s="356"/>
      <c r="AB288" s="356"/>
      <c r="AC288" s="356"/>
      <c r="AD288" s="356"/>
      <c r="AE288" s="356"/>
      <c r="AF288" s="356"/>
      <c r="AG288" s="356"/>
      <c r="AH288" s="356"/>
      <c r="AI288" s="356"/>
      <c r="AJ288" s="356"/>
      <c r="AK288" s="356"/>
      <c r="AL288" s="356"/>
      <c r="AM288" s="356"/>
      <c r="AN288" s="356"/>
    </row>
    <row r="289" spans="1:40" hidden="1">
      <c r="A289" s="356"/>
      <c r="B289" s="900" t="str">
        <f>IF(OR(LEFT(DULIEU!V280,4)=$G$8,LEFT(DULIEU!W280,4)=$G$8),DULIEU!D280,"")</f>
        <v/>
      </c>
      <c r="C289" s="900" t="str">
        <f>IF(OR(LEFT(DULIEU!V280,4)=$G$8,LEFT(DULIEU!W280,4)=$G$8),DULIEU!E280,"")</f>
        <v/>
      </c>
      <c r="D289" s="900" t="str">
        <f>IF(LEFT(DULIEU!V280,4)=$G$8,DULIEU!H280,"")</f>
        <v/>
      </c>
      <c r="E289" s="901" t="str">
        <f>IF(LEFT(DULIEU!W280,4)=$G$8,DULIEU!H280,"")</f>
        <v/>
      </c>
      <c r="F289" s="929" t="str">
        <f>IF(OR(LEFT(DULIEU!V280,4)=$G$8,LEFT(DULIEU!W280,4)=$G$8),DULIEU!O280,"")</f>
        <v/>
      </c>
      <c r="G289" s="930" t="str">
        <f>IF(LEFT(DULIEU!V280,4)=$G$8,DULIEU!W280,IF(LEFT(DULIEU!W280,4)=$G$8,DULIEU!V280,""))</f>
        <v/>
      </c>
      <c r="H289" s="902">
        <f>IF(LEFT(DULIEU!V280,4)=$G$8,DULIEU!X280,0)</f>
        <v>0</v>
      </c>
      <c r="I289" s="902">
        <f>IF(LEFT(DULIEU!W280,4)=$G$8,DULIEU!X280,0)</f>
        <v>0</v>
      </c>
      <c r="J289" s="902">
        <f>IF(SUM(H289:I289)=0,0,$J$14+SUM($H$16:H289)-SUM($I$16:I289))</f>
        <v>0</v>
      </c>
      <c r="K289" s="903"/>
      <c r="L289" s="904" t="str">
        <f t="shared" si="4"/>
        <v/>
      </c>
      <c r="M289" s="893"/>
      <c r="N289" s="717"/>
      <c r="O289" s="356"/>
      <c r="P289" s="356"/>
      <c r="Q289" s="356"/>
      <c r="R289" s="356"/>
      <c r="S289" s="356"/>
      <c r="T289" s="356"/>
      <c r="U289" s="356"/>
      <c r="V289" s="356"/>
      <c r="W289" s="356"/>
      <c r="X289" s="356"/>
      <c r="Y289" s="356"/>
      <c r="Z289" s="356"/>
      <c r="AA289" s="356"/>
      <c r="AB289" s="356"/>
      <c r="AC289" s="356"/>
      <c r="AD289" s="356"/>
      <c r="AE289" s="356"/>
      <c r="AF289" s="356"/>
      <c r="AG289" s="356"/>
      <c r="AH289" s="356"/>
      <c r="AI289" s="356"/>
      <c r="AJ289" s="356"/>
      <c r="AK289" s="356"/>
      <c r="AL289" s="356"/>
      <c r="AM289" s="356"/>
      <c r="AN289" s="356"/>
    </row>
    <row r="290" spans="1:40" hidden="1">
      <c r="A290" s="356"/>
      <c r="B290" s="900" t="str">
        <f>IF(OR(LEFT(DULIEU!V281,4)=$G$8,LEFT(DULIEU!W281,4)=$G$8),DULIEU!D281,"")</f>
        <v/>
      </c>
      <c r="C290" s="900" t="str">
        <f>IF(OR(LEFT(DULIEU!V281,4)=$G$8,LEFT(DULIEU!W281,4)=$G$8),DULIEU!E281,"")</f>
        <v/>
      </c>
      <c r="D290" s="900" t="str">
        <f>IF(LEFT(DULIEU!V281,4)=$G$8,DULIEU!H281,"")</f>
        <v/>
      </c>
      <c r="E290" s="901" t="str">
        <f>IF(LEFT(DULIEU!W281,4)=$G$8,DULIEU!H281,"")</f>
        <v/>
      </c>
      <c r="F290" s="929" t="str">
        <f>IF(OR(LEFT(DULIEU!V281,4)=$G$8,LEFT(DULIEU!W281,4)=$G$8),DULIEU!O281,"")</f>
        <v/>
      </c>
      <c r="G290" s="930" t="str">
        <f>IF(LEFT(DULIEU!V281,4)=$G$8,DULIEU!W281,IF(LEFT(DULIEU!W281,4)=$G$8,DULIEU!V281,""))</f>
        <v/>
      </c>
      <c r="H290" s="902">
        <f>IF(LEFT(DULIEU!V281,4)=$G$8,DULIEU!X281,0)</f>
        <v>0</v>
      </c>
      <c r="I290" s="902">
        <f>IF(LEFT(DULIEU!W281,4)=$G$8,DULIEU!X281,0)</f>
        <v>0</v>
      </c>
      <c r="J290" s="902">
        <f>IF(SUM(H290:I290)=0,0,$J$14+SUM($H$16:H290)-SUM($I$16:I290))</f>
        <v>0</v>
      </c>
      <c r="K290" s="903"/>
      <c r="L290" s="904" t="str">
        <f t="shared" si="4"/>
        <v/>
      </c>
      <c r="M290" s="893"/>
      <c r="N290" s="717"/>
      <c r="O290" s="356"/>
      <c r="P290" s="356"/>
      <c r="Q290" s="356"/>
      <c r="R290" s="356"/>
      <c r="S290" s="356"/>
      <c r="T290" s="356"/>
      <c r="U290" s="356"/>
      <c r="V290" s="356"/>
      <c r="W290" s="356"/>
      <c r="X290" s="356"/>
      <c r="Y290" s="356"/>
      <c r="Z290" s="356"/>
      <c r="AA290" s="356"/>
      <c r="AB290" s="356"/>
      <c r="AC290" s="356"/>
      <c r="AD290" s="356"/>
      <c r="AE290" s="356"/>
      <c r="AF290" s="356"/>
      <c r="AG290" s="356"/>
      <c r="AH290" s="356"/>
      <c r="AI290" s="356"/>
      <c r="AJ290" s="356"/>
      <c r="AK290" s="356"/>
      <c r="AL290" s="356"/>
      <c r="AM290" s="356"/>
      <c r="AN290" s="356"/>
    </row>
    <row r="291" spans="1:40" hidden="1">
      <c r="A291" s="356"/>
      <c r="B291" s="900" t="str">
        <f>IF(OR(LEFT(DULIEU!V282,4)=$G$8,LEFT(DULIEU!W282,4)=$G$8),DULIEU!D282,"")</f>
        <v/>
      </c>
      <c r="C291" s="900" t="str">
        <f>IF(OR(LEFT(DULIEU!V282,4)=$G$8,LEFT(DULIEU!W282,4)=$G$8),DULIEU!E282,"")</f>
        <v/>
      </c>
      <c r="D291" s="900" t="str">
        <f>IF(LEFT(DULIEU!V282,4)=$G$8,DULIEU!H282,"")</f>
        <v/>
      </c>
      <c r="E291" s="901" t="str">
        <f>IF(LEFT(DULIEU!W282,4)=$G$8,DULIEU!H282,"")</f>
        <v/>
      </c>
      <c r="F291" s="929" t="str">
        <f>IF(OR(LEFT(DULIEU!V282,4)=$G$8,LEFT(DULIEU!W282,4)=$G$8),DULIEU!O282,"")</f>
        <v/>
      </c>
      <c r="G291" s="930" t="str">
        <f>IF(LEFT(DULIEU!V282,4)=$G$8,DULIEU!W282,IF(LEFT(DULIEU!W282,4)=$G$8,DULIEU!V282,""))</f>
        <v/>
      </c>
      <c r="H291" s="902">
        <f>IF(LEFT(DULIEU!V282,4)=$G$8,DULIEU!X282,0)</f>
        <v>0</v>
      </c>
      <c r="I291" s="902">
        <f>IF(LEFT(DULIEU!W282,4)=$G$8,DULIEU!X282,0)</f>
        <v>0</v>
      </c>
      <c r="J291" s="902">
        <f>IF(SUM(H291:I291)=0,0,$J$14+SUM($H$16:H291)-SUM($I$16:I291))</f>
        <v>0</v>
      </c>
      <c r="K291" s="903"/>
      <c r="L291" s="904" t="str">
        <f t="shared" si="4"/>
        <v/>
      </c>
      <c r="M291" s="893"/>
      <c r="N291" s="717"/>
      <c r="O291" s="356"/>
      <c r="P291" s="356"/>
      <c r="Q291" s="356"/>
      <c r="R291" s="356"/>
      <c r="S291" s="356"/>
      <c r="T291" s="356"/>
      <c r="U291" s="356"/>
      <c r="V291" s="356"/>
      <c r="W291" s="356"/>
      <c r="X291" s="356"/>
      <c r="Y291" s="356"/>
      <c r="Z291" s="356"/>
      <c r="AA291" s="356"/>
      <c r="AB291" s="356"/>
      <c r="AC291" s="356"/>
      <c r="AD291" s="356"/>
      <c r="AE291" s="356"/>
      <c r="AF291" s="356"/>
      <c r="AG291" s="356"/>
      <c r="AH291" s="356"/>
      <c r="AI291" s="356"/>
      <c r="AJ291" s="356"/>
      <c r="AK291" s="356"/>
      <c r="AL291" s="356"/>
      <c r="AM291" s="356"/>
      <c r="AN291" s="356"/>
    </row>
    <row r="292" spans="1:40" hidden="1">
      <c r="A292" s="356"/>
      <c r="B292" s="900" t="str">
        <f>IF(OR(LEFT(DULIEU!V283,4)=$G$8,LEFT(DULIEU!W283,4)=$G$8),DULIEU!D283,"")</f>
        <v/>
      </c>
      <c r="C292" s="900" t="str">
        <f>IF(OR(LEFT(DULIEU!V283,4)=$G$8,LEFT(DULIEU!W283,4)=$G$8),DULIEU!E283,"")</f>
        <v/>
      </c>
      <c r="D292" s="900" t="str">
        <f>IF(LEFT(DULIEU!V283,4)=$G$8,DULIEU!H283,"")</f>
        <v/>
      </c>
      <c r="E292" s="901" t="str">
        <f>IF(LEFT(DULIEU!W283,4)=$G$8,DULIEU!H283,"")</f>
        <v/>
      </c>
      <c r="F292" s="929" t="str">
        <f>IF(OR(LEFT(DULIEU!V283,4)=$G$8,LEFT(DULIEU!W283,4)=$G$8),DULIEU!O283,"")</f>
        <v/>
      </c>
      <c r="G292" s="930" t="str">
        <f>IF(LEFT(DULIEU!V283,4)=$G$8,DULIEU!W283,IF(LEFT(DULIEU!W283,4)=$G$8,DULIEU!V283,""))</f>
        <v/>
      </c>
      <c r="H292" s="902">
        <f>IF(LEFT(DULIEU!V283,4)=$G$8,DULIEU!X283,0)</f>
        <v>0</v>
      </c>
      <c r="I292" s="902">
        <f>IF(LEFT(DULIEU!W283,4)=$G$8,DULIEU!X283,0)</f>
        <v>0</v>
      </c>
      <c r="J292" s="902">
        <f>IF(SUM(H292:I292)=0,0,$J$14+SUM($H$16:H292)-SUM($I$16:I292))</f>
        <v>0</v>
      </c>
      <c r="K292" s="903"/>
      <c r="L292" s="904" t="str">
        <f t="shared" si="4"/>
        <v/>
      </c>
      <c r="M292" s="893"/>
      <c r="N292" s="717"/>
      <c r="O292" s="356"/>
      <c r="P292" s="356"/>
      <c r="Q292" s="356"/>
      <c r="R292" s="356"/>
      <c r="S292" s="356"/>
      <c r="T292" s="356"/>
      <c r="U292" s="356"/>
      <c r="V292" s="356"/>
      <c r="W292" s="356"/>
      <c r="X292" s="356"/>
      <c r="Y292" s="356"/>
      <c r="Z292" s="356"/>
      <c r="AA292" s="356"/>
      <c r="AB292" s="356"/>
      <c r="AC292" s="356"/>
      <c r="AD292" s="356"/>
      <c r="AE292" s="356"/>
      <c r="AF292" s="356"/>
      <c r="AG292" s="356"/>
      <c r="AH292" s="356"/>
      <c r="AI292" s="356"/>
      <c r="AJ292" s="356"/>
      <c r="AK292" s="356"/>
      <c r="AL292" s="356"/>
      <c r="AM292" s="356"/>
      <c r="AN292" s="356"/>
    </row>
    <row r="293" spans="1:40" hidden="1">
      <c r="A293" s="356"/>
      <c r="B293" s="900" t="str">
        <f>IF(OR(LEFT(DULIEU!V284,4)=$G$8,LEFT(DULIEU!W284,4)=$G$8),DULIEU!D284,"")</f>
        <v/>
      </c>
      <c r="C293" s="900" t="str">
        <f>IF(OR(LEFT(DULIEU!V284,4)=$G$8,LEFT(DULIEU!W284,4)=$G$8),DULIEU!E284,"")</f>
        <v/>
      </c>
      <c r="D293" s="900" t="str">
        <f>IF(LEFT(DULIEU!V284,4)=$G$8,DULIEU!H284,"")</f>
        <v/>
      </c>
      <c r="E293" s="901" t="str">
        <f>IF(LEFT(DULIEU!W284,4)=$G$8,DULIEU!H284,"")</f>
        <v/>
      </c>
      <c r="F293" s="929" t="str">
        <f>IF(OR(LEFT(DULIEU!V284,4)=$G$8,LEFT(DULIEU!W284,4)=$G$8),DULIEU!O284,"")</f>
        <v/>
      </c>
      <c r="G293" s="930" t="str">
        <f>IF(LEFT(DULIEU!V284,4)=$G$8,DULIEU!W284,IF(LEFT(DULIEU!W284,4)=$G$8,DULIEU!V284,""))</f>
        <v/>
      </c>
      <c r="H293" s="902">
        <f>IF(LEFT(DULIEU!V284,4)=$G$8,DULIEU!X284,0)</f>
        <v>0</v>
      </c>
      <c r="I293" s="902">
        <f>IF(LEFT(DULIEU!W284,4)=$G$8,DULIEU!X284,0)</f>
        <v>0</v>
      </c>
      <c r="J293" s="902">
        <f>IF(SUM(H293:I293)=0,0,$J$14+SUM($H$16:H293)-SUM($I$16:I293))</f>
        <v>0</v>
      </c>
      <c r="K293" s="903"/>
      <c r="L293" s="904" t="str">
        <f t="shared" si="4"/>
        <v/>
      </c>
      <c r="M293" s="893"/>
      <c r="N293" s="717"/>
      <c r="O293" s="356"/>
      <c r="P293" s="356"/>
      <c r="Q293" s="356"/>
      <c r="R293" s="356"/>
      <c r="S293" s="356"/>
      <c r="T293" s="356"/>
      <c r="U293" s="356"/>
      <c r="V293" s="356"/>
      <c r="W293" s="356"/>
      <c r="X293" s="356"/>
      <c r="Y293" s="356"/>
      <c r="Z293" s="356"/>
      <c r="AA293" s="356"/>
      <c r="AB293" s="356"/>
      <c r="AC293" s="356"/>
      <c r="AD293" s="356"/>
      <c r="AE293" s="356"/>
      <c r="AF293" s="356"/>
      <c r="AG293" s="356"/>
      <c r="AH293" s="356"/>
      <c r="AI293" s="356"/>
      <c r="AJ293" s="356"/>
      <c r="AK293" s="356"/>
      <c r="AL293" s="356"/>
      <c r="AM293" s="356"/>
      <c r="AN293" s="356"/>
    </row>
    <row r="294" spans="1:40" hidden="1">
      <c r="A294" s="356"/>
      <c r="B294" s="900" t="str">
        <f>IF(OR(LEFT(DULIEU!V285,4)=$G$8,LEFT(DULIEU!W285,4)=$G$8),DULIEU!D285,"")</f>
        <v/>
      </c>
      <c r="C294" s="900" t="str">
        <f>IF(OR(LEFT(DULIEU!V285,4)=$G$8,LEFT(DULIEU!W285,4)=$G$8),DULIEU!E285,"")</f>
        <v/>
      </c>
      <c r="D294" s="900" t="str">
        <f>IF(LEFT(DULIEU!V285,4)=$G$8,DULIEU!H285,"")</f>
        <v/>
      </c>
      <c r="E294" s="901" t="str">
        <f>IF(LEFT(DULIEU!W285,4)=$G$8,DULIEU!H285,"")</f>
        <v/>
      </c>
      <c r="F294" s="929" t="str">
        <f>IF(OR(LEFT(DULIEU!V285,4)=$G$8,LEFT(DULIEU!W285,4)=$G$8),DULIEU!O285,"")</f>
        <v/>
      </c>
      <c r="G294" s="930" t="str">
        <f>IF(LEFT(DULIEU!V285,4)=$G$8,DULIEU!W285,IF(LEFT(DULIEU!W285,4)=$G$8,DULIEU!V285,""))</f>
        <v/>
      </c>
      <c r="H294" s="902">
        <f>IF(LEFT(DULIEU!V285,4)=$G$8,DULIEU!X285,0)</f>
        <v>0</v>
      </c>
      <c r="I294" s="902">
        <f>IF(LEFT(DULIEU!W285,4)=$G$8,DULIEU!X285,0)</f>
        <v>0</v>
      </c>
      <c r="J294" s="902">
        <f>IF(SUM(H294:I294)=0,0,$J$14+SUM($H$16:H294)-SUM($I$16:I294))</f>
        <v>0</v>
      </c>
      <c r="K294" s="903"/>
      <c r="L294" s="904" t="str">
        <f t="shared" si="4"/>
        <v/>
      </c>
      <c r="M294" s="893"/>
      <c r="N294" s="717"/>
      <c r="O294" s="356"/>
      <c r="P294" s="356"/>
      <c r="Q294" s="356"/>
      <c r="R294" s="356"/>
      <c r="S294" s="356"/>
      <c r="T294" s="356"/>
      <c r="U294" s="356"/>
      <c r="V294" s="356"/>
      <c r="W294" s="356"/>
      <c r="X294" s="356"/>
      <c r="Y294" s="356"/>
      <c r="Z294" s="356"/>
      <c r="AA294" s="356"/>
      <c r="AB294" s="356"/>
      <c r="AC294" s="356"/>
      <c r="AD294" s="356"/>
      <c r="AE294" s="356"/>
      <c r="AF294" s="356"/>
      <c r="AG294" s="356"/>
      <c r="AH294" s="356"/>
      <c r="AI294" s="356"/>
      <c r="AJ294" s="356"/>
      <c r="AK294" s="356"/>
      <c r="AL294" s="356"/>
      <c r="AM294" s="356"/>
      <c r="AN294" s="356"/>
    </row>
    <row r="295" spans="1:40" hidden="1">
      <c r="A295" s="356"/>
      <c r="B295" s="900" t="str">
        <f>IF(OR(LEFT(DULIEU!V286,4)=$G$8,LEFT(DULIEU!W286,4)=$G$8),DULIEU!D286,"")</f>
        <v/>
      </c>
      <c r="C295" s="900" t="str">
        <f>IF(OR(LEFT(DULIEU!V286,4)=$G$8,LEFT(DULIEU!W286,4)=$G$8),DULIEU!E286,"")</f>
        <v/>
      </c>
      <c r="D295" s="900" t="str">
        <f>IF(LEFT(DULIEU!V286,4)=$G$8,DULIEU!H286,"")</f>
        <v/>
      </c>
      <c r="E295" s="901" t="str">
        <f>IF(LEFT(DULIEU!W286,4)=$G$8,DULIEU!H286,"")</f>
        <v/>
      </c>
      <c r="F295" s="929" t="str">
        <f>IF(OR(LEFT(DULIEU!V286,4)=$G$8,LEFT(DULIEU!W286,4)=$G$8),DULIEU!O286,"")</f>
        <v/>
      </c>
      <c r="G295" s="930" t="str">
        <f>IF(LEFT(DULIEU!V286,4)=$G$8,DULIEU!W286,IF(LEFT(DULIEU!W286,4)=$G$8,DULIEU!V286,""))</f>
        <v/>
      </c>
      <c r="H295" s="902">
        <f>IF(LEFT(DULIEU!V286,4)=$G$8,DULIEU!X286,0)</f>
        <v>0</v>
      </c>
      <c r="I295" s="902">
        <f>IF(LEFT(DULIEU!W286,4)=$G$8,DULIEU!X286,0)</f>
        <v>0</v>
      </c>
      <c r="J295" s="902">
        <f>IF(SUM(H295:I295)=0,0,$J$14+SUM($H$16:H295)-SUM($I$16:I295))</f>
        <v>0</v>
      </c>
      <c r="K295" s="903"/>
      <c r="L295" s="904" t="str">
        <f t="shared" si="4"/>
        <v/>
      </c>
      <c r="M295" s="893"/>
      <c r="N295" s="717"/>
      <c r="O295" s="356"/>
      <c r="P295" s="356"/>
      <c r="Q295" s="356"/>
      <c r="R295" s="356"/>
      <c r="S295" s="356"/>
      <c r="T295" s="356"/>
      <c r="U295" s="356"/>
      <c r="V295" s="356"/>
      <c r="W295" s="356"/>
      <c r="X295" s="356"/>
      <c r="Y295" s="356"/>
      <c r="Z295" s="356"/>
      <c r="AA295" s="356"/>
      <c r="AB295" s="356"/>
      <c r="AC295" s="356"/>
      <c r="AD295" s="356"/>
      <c r="AE295" s="356"/>
      <c r="AF295" s="356"/>
      <c r="AG295" s="356"/>
      <c r="AH295" s="356"/>
      <c r="AI295" s="356"/>
      <c r="AJ295" s="356"/>
      <c r="AK295" s="356"/>
      <c r="AL295" s="356"/>
      <c r="AM295" s="356"/>
      <c r="AN295" s="356"/>
    </row>
    <row r="296" spans="1:40" hidden="1">
      <c r="A296" s="356"/>
      <c r="B296" s="900" t="str">
        <f>IF(OR(LEFT(DULIEU!V287,4)=$G$8,LEFT(DULIEU!W287,4)=$G$8),DULIEU!D287,"")</f>
        <v/>
      </c>
      <c r="C296" s="900" t="str">
        <f>IF(OR(LEFT(DULIEU!V287,4)=$G$8,LEFT(DULIEU!W287,4)=$G$8),DULIEU!E287,"")</f>
        <v/>
      </c>
      <c r="D296" s="900" t="str">
        <f>IF(LEFT(DULIEU!V287,4)=$G$8,DULIEU!H287,"")</f>
        <v/>
      </c>
      <c r="E296" s="901" t="str">
        <f>IF(LEFT(DULIEU!W287,4)=$G$8,DULIEU!H287,"")</f>
        <v/>
      </c>
      <c r="F296" s="929" t="str">
        <f>IF(OR(LEFT(DULIEU!V287,4)=$G$8,LEFT(DULIEU!W287,4)=$G$8),DULIEU!O287,"")</f>
        <v/>
      </c>
      <c r="G296" s="930" t="str">
        <f>IF(LEFT(DULIEU!V287,4)=$G$8,DULIEU!W287,IF(LEFT(DULIEU!W287,4)=$G$8,DULIEU!V287,""))</f>
        <v/>
      </c>
      <c r="H296" s="902">
        <f>IF(LEFT(DULIEU!V287,4)=$G$8,DULIEU!X287,0)</f>
        <v>0</v>
      </c>
      <c r="I296" s="902">
        <f>IF(LEFT(DULIEU!W287,4)=$G$8,DULIEU!X287,0)</f>
        <v>0</v>
      </c>
      <c r="J296" s="902">
        <f>IF(SUM(H296:I296)=0,0,$J$14+SUM($H$16:H296)-SUM($I$16:I296))</f>
        <v>0</v>
      </c>
      <c r="K296" s="903"/>
      <c r="L296" s="904" t="str">
        <f t="shared" si="4"/>
        <v/>
      </c>
      <c r="M296" s="893"/>
      <c r="N296" s="717"/>
      <c r="O296" s="356"/>
      <c r="P296" s="356"/>
      <c r="Q296" s="356"/>
      <c r="R296" s="356"/>
      <c r="S296" s="356"/>
      <c r="T296" s="356"/>
      <c r="U296" s="356"/>
      <c r="V296" s="356"/>
      <c r="W296" s="356"/>
      <c r="X296" s="356"/>
      <c r="Y296" s="356"/>
      <c r="Z296" s="356"/>
      <c r="AA296" s="356"/>
      <c r="AB296" s="356"/>
      <c r="AC296" s="356"/>
      <c r="AD296" s="356"/>
      <c r="AE296" s="356"/>
      <c r="AF296" s="356"/>
      <c r="AG296" s="356"/>
      <c r="AH296" s="356"/>
      <c r="AI296" s="356"/>
      <c r="AJ296" s="356"/>
      <c r="AK296" s="356"/>
      <c r="AL296" s="356"/>
      <c r="AM296" s="356"/>
      <c r="AN296" s="356"/>
    </row>
    <row r="297" spans="1:40" hidden="1">
      <c r="A297" s="356"/>
      <c r="B297" s="900" t="str">
        <f>IF(OR(LEFT(DULIEU!V288,4)=$G$8,LEFT(DULIEU!W288,4)=$G$8),DULIEU!D288,"")</f>
        <v/>
      </c>
      <c r="C297" s="900" t="str">
        <f>IF(OR(LEFT(DULIEU!V288,4)=$G$8,LEFT(DULIEU!W288,4)=$G$8),DULIEU!E288,"")</f>
        <v/>
      </c>
      <c r="D297" s="900" t="str">
        <f>IF(LEFT(DULIEU!V288,4)=$G$8,DULIEU!H288,"")</f>
        <v/>
      </c>
      <c r="E297" s="901" t="str">
        <f>IF(LEFT(DULIEU!W288,4)=$G$8,DULIEU!H288,"")</f>
        <v/>
      </c>
      <c r="F297" s="929" t="str">
        <f>IF(OR(LEFT(DULIEU!V288,4)=$G$8,LEFT(DULIEU!W288,4)=$G$8),DULIEU!O288,"")</f>
        <v/>
      </c>
      <c r="G297" s="930" t="str">
        <f>IF(LEFT(DULIEU!V288,4)=$G$8,DULIEU!W288,IF(LEFT(DULIEU!W288,4)=$G$8,DULIEU!V288,""))</f>
        <v/>
      </c>
      <c r="H297" s="902">
        <f>IF(LEFT(DULIEU!V288,4)=$G$8,DULIEU!X288,0)</f>
        <v>0</v>
      </c>
      <c r="I297" s="902">
        <f>IF(LEFT(DULIEU!W288,4)=$G$8,DULIEU!X288,0)</f>
        <v>0</v>
      </c>
      <c r="J297" s="902">
        <f>IF(SUM(H297:I297)=0,0,$J$14+SUM($H$16:H297)-SUM($I$16:I297))</f>
        <v>0</v>
      </c>
      <c r="K297" s="903"/>
      <c r="L297" s="904" t="str">
        <f t="shared" si="4"/>
        <v/>
      </c>
      <c r="M297" s="893"/>
      <c r="N297" s="717"/>
      <c r="O297" s="356"/>
      <c r="P297" s="356"/>
      <c r="Q297" s="356"/>
      <c r="R297" s="356"/>
      <c r="S297" s="356"/>
      <c r="T297" s="356"/>
      <c r="U297" s="356"/>
      <c r="V297" s="356"/>
      <c r="W297" s="356"/>
      <c r="X297" s="356"/>
      <c r="Y297" s="356"/>
      <c r="Z297" s="356"/>
      <c r="AA297" s="356"/>
      <c r="AB297" s="356"/>
      <c r="AC297" s="356"/>
      <c r="AD297" s="356"/>
      <c r="AE297" s="356"/>
      <c r="AF297" s="356"/>
      <c r="AG297" s="356"/>
      <c r="AH297" s="356"/>
      <c r="AI297" s="356"/>
      <c r="AJ297" s="356"/>
      <c r="AK297" s="356"/>
      <c r="AL297" s="356"/>
      <c r="AM297" s="356"/>
      <c r="AN297" s="356"/>
    </row>
    <row r="298" spans="1:40" hidden="1">
      <c r="A298" s="356"/>
      <c r="B298" s="900" t="str">
        <f>IF(OR(LEFT(DULIEU!V289,4)=$G$8,LEFT(DULIEU!W289,4)=$G$8),DULIEU!D289,"")</f>
        <v/>
      </c>
      <c r="C298" s="900" t="str">
        <f>IF(OR(LEFT(DULIEU!V289,4)=$G$8,LEFT(DULIEU!W289,4)=$G$8),DULIEU!E289,"")</f>
        <v/>
      </c>
      <c r="D298" s="900" t="str">
        <f>IF(LEFT(DULIEU!V289,4)=$G$8,DULIEU!H289,"")</f>
        <v/>
      </c>
      <c r="E298" s="901" t="str">
        <f>IF(LEFT(DULIEU!W289,4)=$G$8,DULIEU!H289,"")</f>
        <v/>
      </c>
      <c r="F298" s="929" t="str">
        <f>IF(OR(LEFT(DULIEU!V289,4)=$G$8,LEFT(DULIEU!W289,4)=$G$8),DULIEU!O289,"")</f>
        <v/>
      </c>
      <c r="G298" s="930" t="str">
        <f>IF(LEFT(DULIEU!V289,4)=$G$8,DULIEU!W289,IF(LEFT(DULIEU!W289,4)=$G$8,DULIEU!V289,""))</f>
        <v/>
      </c>
      <c r="H298" s="902">
        <f>IF(LEFT(DULIEU!V289,4)=$G$8,DULIEU!X289,0)</f>
        <v>0</v>
      </c>
      <c r="I298" s="902">
        <f>IF(LEFT(DULIEU!W289,4)=$G$8,DULIEU!X289,0)</f>
        <v>0</v>
      </c>
      <c r="J298" s="902">
        <f>IF(SUM(H298:I298)=0,0,$J$14+SUM($H$16:H298)-SUM($I$16:I298))</f>
        <v>0</v>
      </c>
      <c r="K298" s="903"/>
      <c r="L298" s="904" t="str">
        <f t="shared" si="4"/>
        <v/>
      </c>
      <c r="M298" s="893"/>
      <c r="N298" s="717"/>
      <c r="O298" s="356"/>
      <c r="P298" s="356"/>
      <c r="Q298" s="356"/>
      <c r="R298" s="356"/>
      <c r="S298" s="356"/>
      <c r="T298" s="356"/>
      <c r="U298" s="356"/>
      <c r="V298" s="356"/>
      <c r="W298" s="356"/>
      <c r="X298" s="356"/>
      <c r="Y298" s="356"/>
      <c r="Z298" s="356"/>
      <c r="AA298" s="356"/>
      <c r="AB298" s="356"/>
      <c r="AC298" s="356"/>
      <c r="AD298" s="356"/>
      <c r="AE298" s="356"/>
      <c r="AF298" s="356"/>
      <c r="AG298" s="356"/>
      <c r="AH298" s="356"/>
      <c r="AI298" s="356"/>
      <c r="AJ298" s="356"/>
      <c r="AK298" s="356"/>
      <c r="AL298" s="356"/>
      <c r="AM298" s="356"/>
      <c r="AN298" s="356"/>
    </row>
    <row r="299" spans="1:40" hidden="1">
      <c r="A299" s="356"/>
      <c r="B299" s="900" t="str">
        <f>IF(OR(LEFT(DULIEU!V290,4)=$G$8,LEFT(DULIEU!W290,4)=$G$8),DULIEU!D290,"")</f>
        <v/>
      </c>
      <c r="C299" s="900" t="str">
        <f>IF(OR(LEFT(DULIEU!V290,4)=$G$8,LEFT(DULIEU!W290,4)=$G$8),DULIEU!E290,"")</f>
        <v/>
      </c>
      <c r="D299" s="900" t="str">
        <f>IF(LEFT(DULIEU!V290,4)=$G$8,DULIEU!H290,"")</f>
        <v/>
      </c>
      <c r="E299" s="901" t="str">
        <f>IF(LEFT(DULIEU!W290,4)=$G$8,DULIEU!H290,"")</f>
        <v/>
      </c>
      <c r="F299" s="929" t="str">
        <f>IF(OR(LEFT(DULIEU!V290,4)=$G$8,LEFT(DULIEU!W290,4)=$G$8),DULIEU!O290,"")</f>
        <v/>
      </c>
      <c r="G299" s="930" t="str">
        <f>IF(LEFT(DULIEU!V290,4)=$G$8,DULIEU!W290,IF(LEFT(DULIEU!W290,4)=$G$8,DULIEU!V290,""))</f>
        <v/>
      </c>
      <c r="H299" s="902">
        <f>IF(LEFT(DULIEU!V290,4)=$G$8,DULIEU!X290,0)</f>
        <v>0</v>
      </c>
      <c r="I299" s="902">
        <f>IF(LEFT(DULIEU!W290,4)=$G$8,DULIEU!X290,0)</f>
        <v>0</v>
      </c>
      <c r="J299" s="902">
        <f>IF(SUM(H299:I299)=0,0,$J$14+SUM($H$16:H299)-SUM($I$16:I299))</f>
        <v>0</v>
      </c>
      <c r="K299" s="903"/>
      <c r="L299" s="904" t="str">
        <f t="shared" si="4"/>
        <v/>
      </c>
      <c r="M299" s="893"/>
      <c r="N299" s="717"/>
      <c r="O299" s="356"/>
      <c r="P299" s="356"/>
      <c r="Q299" s="356"/>
      <c r="R299" s="356"/>
      <c r="S299" s="356"/>
      <c r="T299" s="356"/>
      <c r="U299" s="356"/>
      <c r="V299" s="356"/>
      <c r="W299" s="356"/>
      <c r="X299" s="356"/>
      <c r="Y299" s="356"/>
      <c r="Z299" s="356"/>
      <c r="AA299" s="356"/>
      <c r="AB299" s="356"/>
      <c r="AC299" s="356"/>
      <c r="AD299" s="356"/>
      <c r="AE299" s="356"/>
      <c r="AF299" s="356"/>
      <c r="AG299" s="356"/>
      <c r="AH299" s="356"/>
      <c r="AI299" s="356"/>
      <c r="AJ299" s="356"/>
      <c r="AK299" s="356"/>
      <c r="AL299" s="356"/>
      <c r="AM299" s="356"/>
      <c r="AN299" s="356"/>
    </row>
    <row r="300" spans="1:40" hidden="1">
      <c r="A300" s="356"/>
      <c r="B300" s="900" t="str">
        <f>IF(OR(LEFT(DULIEU!V291,4)=$G$8,LEFT(DULIEU!W291,4)=$G$8),DULIEU!D291,"")</f>
        <v/>
      </c>
      <c r="C300" s="900" t="str">
        <f>IF(OR(LEFT(DULIEU!V291,4)=$G$8,LEFT(DULIEU!W291,4)=$G$8),DULIEU!E291,"")</f>
        <v/>
      </c>
      <c r="D300" s="900" t="str">
        <f>IF(LEFT(DULIEU!V291,4)=$G$8,DULIEU!H291,"")</f>
        <v/>
      </c>
      <c r="E300" s="901" t="str">
        <f>IF(LEFT(DULIEU!W291,4)=$G$8,DULIEU!H291,"")</f>
        <v/>
      </c>
      <c r="F300" s="929" t="str">
        <f>IF(OR(LEFT(DULIEU!V291,4)=$G$8,LEFT(DULIEU!W291,4)=$G$8),DULIEU!O291,"")</f>
        <v/>
      </c>
      <c r="G300" s="930" t="str">
        <f>IF(LEFT(DULIEU!V291,4)=$G$8,DULIEU!W291,IF(LEFT(DULIEU!W291,4)=$G$8,DULIEU!V291,""))</f>
        <v/>
      </c>
      <c r="H300" s="902">
        <f>IF(LEFT(DULIEU!V291,4)=$G$8,DULIEU!X291,0)</f>
        <v>0</v>
      </c>
      <c r="I300" s="902">
        <f>IF(LEFT(DULIEU!W291,4)=$G$8,DULIEU!X291,0)</f>
        <v>0</v>
      </c>
      <c r="J300" s="902">
        <f>IF(SUM(H300:I300)=0,0,$J$14+SUM($H$16:H300)-SUM($I$16:I300))</f>
        <v>0</v>
      </c>
      <c r="K300" s="903"/>
      <c r="L300" s="904" t="str">
        <f t="shared" si="4"/>
        <v/>
      </c>
      <c r="M300" s="893"/>
      <c r="N300" s="717"/>
      <c r="O300" s="356"/>
      <c r="P300" s="356"/>
      <c r="Q300" s="356"/>
      <c r="R300" s="356"/>
      <c r="S300" s="356"/>
      <c r="T300" s="356"/>
      <c r="U300" s="356"/>
      <c r="V300" s="356"/>
      <c r="W300" s="356"/>
      <c r="X300" s="356"/>
      <c r="Y300" s="356"/>
      <c r="Z300" s="356"/>
      <c r="AA300" s="356"/>
      <c r="AB300" s="356"/>
      <c r="AC300" s="356"/>
      <c r="AD300" s="356"/>
      <c r="AE300" s="356"/>
      <c r="AF300" s="356"/>
      <c r="AG300" s="356"/>
      <c r="AH300" s="356"/>
      <c r="AI300" s="356"/>
      <c r="AJ300" s="356"/>
      <c r="AK300" s="356"/>
      <c r="AL300" s="356"/>
      <c r="AM300" s="356"/>
      <c r="AN300" s="356"/>
    </row>
    <row r="301" spans="1:40" hidden="1">
      <c r="A301" s="356"/>
      <c r="B301" s="900" t="str">
        <f>IF(OR(LEFT(DULIEU!V292,4)=$G$8,LEFT(DULIEU!W292,4)=$G$8),DULIEU!D292,"")</f>
        <v/>
      </c>
      <c r="C301" s="900" t="str">
        <f>IF(OR(LEFT(DULIEU!V292,4)=$G$8,LEFT(DULIEU!W292,4)=$G$8),DULIEU!E292,"")</f>
        <v/>
      </c>
      <c r="D301" s="900" t="str">
        <f>IF(LEFT(DULIEU!V292,4)=$G$8,DULIEU!H292,"")</f>
        <v/>
      </c>
      <c r="E301" s="901" t="str">
        <f>IF(LEFT(DULIEU!W292,4)=$G$8,DULIEU!H292,"")</f>
        <v/>
      </c>
      <c r="F301" s="929" t="str">
        <f>IF(OR(LEFT(DULIEU!V292,4)=$G$8,LEFT(DULIEU!W292,4)=$G$8),DULIEU!O292,"")</f>
        <v/>
      </c>
      <c r="G301" s="930" t="str">
        <f>IF(LEFT(DULIEU!V292,4)=$G$8,DULIEU!W292,IF(LEFT(DULIEU!W292,4)=$G$8,DULIEU!V292,""))</f>
        <v/>
      </c>
      <c r="H301" s="902">
        <f>IF(LEFT(DULIEU!V292,4)=$G$8,DULIEU!X292,0)</f>
        <v>0</v>
      </c>
      <c r="I301" s="902">
        <f>IF(LEFT(DULIEU!W292,4)=$G$8,DULIEU!X292,0)</f>
        <v>0</v>
      </c>
      <c r="J301" s="902">
        <f>IF(SUM(H301:I301)=0,0,$J$14+SUM($H$16:H301)-SUM($I$16:I301))</f>
        <v>0</v>
      </c>
      <c r="K301" s="903"/>
      <c r="L301" s="904" t="str">
        <f t="shared" si="4"/>
        <v/>
      </c>
      <c r="M301" s="893"/>
      <c r="N301" s="717"/>
      <c r="O301" s="356"/>
      <c r="P301" s="356"/>
      <c r="Q301" s="356"/>
      <c r="R301" s="356"/>
      <c r="S301" s="356"/>
      <c r="T301" s="356"/>
      <c r="U301" s="356"/>
      <c r="V301" s="356"/>
      <c r="W301" s="356"/>
      <c r="X301" s="356"/>
      <c r="Y301" s="356"/>
      <c r="Z301" s="356"/>
      <c r="AA301" s="356"/>
      <c r="AB301" s="356"/>
      <c r="AC301" s="356"/>
      <c r="AD301" s="356"/>
      <c r="AE301" s="356"/>
      <c r="AF301" s="356"/>
      <c r="AG301" s="356"/>
      <c r="AH301" s="356"/>
      <c r="AI301" s="356"/>
      <c r="AJ301" s="356"/>
      <c r="AK301" s="356"/>
      <c r="AL301" s="356"/>
      <c r="AM301" s="356"/>
      <c r="AN301" s="356"/>
    </row>
    <row r="302" spans="1:40" hidden="1">
      <c r="A302" s="356"/>
      <c r="B302" s="900" t="str">
        <f>IF(OR(LEFT(DULIEU!V293,4)=$G$8,LEFT(DULIEU!W293,4)=$G$8),DULIEU!D293,"")</f>
        <v/>
      </c>
      <c r="C302" s="900" t="str">
        <f>IF(OR(LEFT(DULIEU!V293,4)=$G$8,LEFT(DULIEU!W293,4)=$G$8),DULIEU!E293,"")</f>
        <v/>
      </c>
      <c r="D302" s="900" t="str">
        <f>IF(LEFT(DULIEU!V293,4)=$G$8,DULIEU!H293,"")</f>
        <v/>
      </c>
      <c r="E302" s="901" t="str">
        <f>IF(LEFT(DULIEU!W293,4)=$G$8,DULIEU!H293,"")</f>
        <v/>
      </c>
      <c r="F302" s="929" t="str">
        <f>IF(OR(LEFT(DULIEU!V293,4)=$G$8,LEFT(DULIEU!W293,4)=$G$8),DULIEU!O293,"")</f>
        <v/>
      </c>
      <c r="G302" s="930" t="str">
        <f>IF(LEFT(DULIEU!V293,4)=$G$8,DULIEU!W293,IF(LEFT(DULIEU!W293,4)=$G$8,DULIEU!V293,""))</f>
        <v/>
      </c>
      <c r="H302" s="902">
        <f>IF(LEFT(DULIEU!V293,4)=$G$8,DULIEU!X293,0)</f>
        <v>0</v>
      </c>
      <c r="I302" s="902">
        <f>IF(LEFT(DULIEU!W293,4)=$G$8,DULIEU!X293,0)</f>
        <v>0</v>
      </c>
      <c r="J302" s="902">
        <f>IF(SUM(H302:I302)=0,0,$J$14+SUM($H$16:H302)-SUM($I$16:I302))</f>
        <v>0</v>
      </c>
      <c r="K302" s="903"/>
      <c r="L302" s="904" t="str">
        <f t="shared" si="4"/>
        <v/>
      </c>
      <c r="M302" s="893"/>
      <c r="N302" s="717"/>
      <c r="O302" s="356"/>
      <c r="P302" s="356"/>
      <c r="Q302" s="356"/>
      <c r="R302" s="356"/>
      <c r="S302" s="356"/>
      <c r="T302" s="356"/>
      <c r="U302" s="356"/>
      <c r="V302" s="356"/>
      <c r="W302" s="356"/>
      <c r="X302" s="356"/>
      <c r="Y302" s="356"/>
      <c r="Z302" s="356"/>
      <c r="AA302" s="356"/>
      <c r="AB302" s="356"/>
      <c r="AC302" s="356"/>
      <c r="AD302" s="356"/>
      <c r="AE302" s="356"/>
      <c r="AF302" s="356"/>
      <c r="AG302" s="356"/>
      <c r="AH302" s="356"/>
      <c r="AI302" s="356"/>
      <c r="AJ302" s="356"/>
      <c r="AK302" s="356"/>
      <c r="AL302" s="356"/>
      <c r="AM302" s="356"/>
      <c r="AN302" s="356"/>
    </row>
    <row r="303" spans="1:40" hidden="1">
      <c r="A303" s="356"/>
      <c r="B303" s="900" t="str">
        <f>IF(OR(LEFT(DULIEU!V294,4)=$G$8,LEFT(DULIEU!W294,4)=$G$8),DULIEU!D294,"")</f>
        <v/>
      </c>
      <c r="C303" s="900" t="str">
        <f>IF(OR(LEFT(DULIEU!V294,4)=$G$8,LEFT(DULIEU!W294,4)=$G$8),DULIEU!E294,"")</f>
        <v/>
      </c>
      <c r="D303" s="900" t="str">
        <f>IF(LEFT(DULIEU!V294,4)=$G$8,DULIEU!H294,"")</f>
        <v/>
      </c>
      <c r="E303" s="901" t="str">
        <f>IF(LEFT(DULIEU!W294,4)=$G$8,DULIEU!H294,"")</f>
        <v/>
      </c>
      <c r="F303" s="929" t="str">
        <f>IF(OR(LEFT(DULIEU!V294,4)=$G$8,LEFT(DULIEU!W294,4)=$G$8),DULIEU!O294,"")</f>
        <v/>
      </c>
      <c r="G303" s="930" t="str">
        <f>IF(LEFT(DULIEU!V294,4)=$G$8,DULIEU!W294,IF(LEFT(DULIEU!W294,4)=$G$8,DULIEU!V294,""))</f>
        <v/>
      </c>
      <c r="H303" s="902">
        <f>IF(LEFT(DULIEU!V294,4)=$G$8,DULIEU!X294,0)</f>
        <v>0</v>
      </c>
      <c r="I303" s="902">
        <f>IF(LEFT(DULIEU!W294,4)=$G$8,DULIEU!X294,0)</f>
        <v>0</v>
      </c>
      <c r="J303" s="902">
        <f>IF(SUM(H303:I303)=0,0,$J$14+SUM($H$16:H303)-SUM($I$16:I303))</f>
        <v>0</v>
      </c>
      <c r="K303" s="903"/>
      <c r="L303" s="904" t="str">
        <f t="shared" si="4"/>
        <v/>
      </c>
      <c r="M303" s="893"/>
      <c r="N303" s="717"/>
      <c r="O303" s="356"/>
      <c r="P303" s="356"/>
      <c r="Q303" s="356"/>
      <c r="R303" s="356"/>
      <c r="S303" s="356"/>
      <c r="T303" s="356"/>
      <c r="U303" s="356"/>
      <c r="V303" s="356"/>
      <c r="W303" s="356"/>
      <c r="X303" s="356"/>
      <c r="Y303" s="356"/>
      <c r="Z303" s="356"/>
      <c r="AA303" s="356"/>
      <c r="AB303" s="356"/>
      <c r="AC303" s="356"/>
      <c r="AD303" s="356"/>
      <c r="AE303" s="356"/>
      <c r="AF303" s="356"/>
      <c r="AG303" s="356"/>
      <c r="AH303" s="356"/>
      <c r="AI303" s="356"/>
      <c r="AJ303" s="356"/>
      <c r="AK303" s="356"/>
      <c r="AL303" s="356"/>
      <c r="AM303" s="356"/>
      <c r="AN303" s="356"/>
    </row>
    <row r="304" spans="1:40" hidden="1">
      <c r="A304" s="356"/>
      <c r="B304" s="900" t="str">
        <f>IF(OR(LEFT(DULIEU!V295,4)=$G$8,LEFT(DULIEU!W295,4)=$G$8),DULIEU!D295,"")</f>
        <v/>
      </c>
      <c r="C304" s="900" t="str">
        <f>IF(OR(LEFT(DULIEU!V295,4)=$G$8,LEFT(DULIEU!W295,4)=$G$8),DULIEU!E295,"")</f>
        <v/>
      </c>
      <c r="D304" s="900" t="str">
        <f>IF(LEFT(DULIEU!V295,4)=$G$8,DULIEU!H295,"")</f>
        <v/>
      </c>
      <c r="E304" s="901" t="str">
        <f>IF(LEFT(DULIEU!W295,4)=$G$8,DULIEU!H295,"")</f>
        <v/>
      </c>
      <c r="F304" s="929" t="str">
        <f>IF(OR(LEFT(DULIEU!V295,4)=$G$8,LEFT(DULIEU!W295,4)=$G$8),DULIEU!O295,"")</f>
        <v/>
      </c>
      <c r="G304" s="930" t="str">
        <f>IF(LEFT(DULIEU!V295,4)=$G$8,DULIEU!W295,IF(LEFT(DULIEU!W295,4)=$G$8,DULIEU!V295,""))</f>
        <v/>
      </c>
      <c r="H304" s="902">
        <f>IF(LEFT(DULIEU!V295,4)=$G$8,DULIEU!X295,0)</f>
        <v>0</v>
      </c>
      <c r="I304" s="902">
        <f>IF(LEFT(DULIEU!W295,4)=$G$8,DULIEU!X295,0)</f>
        <v>0</v>
      </c>
      <c r="J304" s="902">
        <f>IF(SUM(H304:I304)=0,0,$J$14+SUM($H$16:H304)-SUM($I$16:I304))</f>
        <v>0</v>
      </c>
      <c r="K304" s="903"/>
      <c r="L304" s="904" t="str">
        <f t="shared" si="4"/>
        <v/>
      </c>
      <c r="M304" s="893"/>
      <c r="N304" s="717"/>
      <c r="O304" s="356"/>
      <c r="P304" s="356"/>
      <c r="Q304" s="356"/>
      <c r="R304" s="356"/>
      <c r="S304" s="356"/>
      <c r="T304" s="356"/>
      <c r="U304" s="356"/>
      <c r="V304" s="356"/>
      <c r="W304" s="356"/>
      <c r="X304" s="356"/>
      <c r="Y304" s="356"/>
      <c r="Z304" s="356"/>
      <c r="AA304" s="356"/>
      <c r="AB304" s="356"/>
      <c r="AC304" s="356"/>
      <c r="AD304" s="356"/>
      <c r="AE304" s="356"/>
      <c r="AF304" s="356"/>
      <c r="AG304" s="356"/>
      <c r="AH304" s="356"/>
      <c r="AI304" s="356"/>
      <c r="AJ304" s="356"/>
      <c r="AK304" s="356"/>
      <c r="AL304" s="356"/>
      <c r="AM304" s="356"/>
      <c r="AN304" s="356"/>
    </row>
    <row r="305" spans="1:40" hidden="1">
      <c r="A305" s="356"/>
      <c r="B305" s="900" t="str">
        <f>IF(OR(LEFT(DULIEU!V296,4)=$G$8,LEFT(DULIEU!W296,4)=$G$8),DULIEU!D296,"")</f>
        <v/>
      </c>
      <c r="C305" s="900" t="str">
        <f>IF(OR(LEFT(DULIEU!V296,4)=$G$8,LEFT(DULIEU!W296,4)=$G$8),DULIEU!E296,"")</f>
        <v/>
      </c>
      <c r="D305" s="900" t="str">
        <f>IF(LEFT(DULIEU!V296,4)=$G$8,DULIEU!H296,"")</f>
        <v/>
      </c>
      <c r="E305" s="901" t="str">
        <f>IF(LEFT(DULIEU!W296,4)=$G$8,DULIEU!H296,"")</f>
        <v/>
      </c>
      <c r="F305" s="929" t="str">
        <f>IF(OR(LEFT(DULIEU!V296,4)=$G$8,LEFT(DULIEU!W296,4)=$G$8),DULIEU!O296,"")</f>
        <v/>
      </c>
      <c r="G305" s="930" t="str">
        <f>IF(LEFT(DULIEU!V296,4)=$G$8,DULIEU!W296,IF(LEFT(DULIEU!W296,4)=$G$8,DULIEU!V296,""))</f>
        <v/>
      </c>
      <c r="H305" s="902">
        <f>IF(LEFT(DULIEU!V296,4)=$G$8,DULIEU!X296,0)</f>
        <v>0</v>
      </c>
      <c r="I305" s="902">
        <f>IF(LEFT(DULIEU!W296,4)=$G$8,DULIEU!X296,0)</f>
        <v>0</v>
      </c>
      <c r="J305" s="902">
        <f>IF(SUM(H305:I305)=0,0,$J$14+SUM($H$16:H305)-SUM($I$16:I305))</f>
        <v>0</v>
      </c>
      <c r="K305" s="903"/>
      <c r="L305" s="904" t="str">
        <f t="shared" si="4"/>
        <v/>
      </c>
      <c r="M305" s="893"/>
      <c r="N305" s="717"/>
      <c r="O305" s="356"/>
      <c r="P305" s="356"/>
      <c r="Q305" s="356"/>
      <c r="R305" s="356"/>
      <c r="S305" s="356"/>
      <c r="T305" s="356"/>
      <c r="U305" s="356"/>
      <c r="V305" s="356"/>
      <c r="W305" s="356"/>
      <c r="X305" s="356"/>
      <c r="Y305" s="356"/>
      <c r="Z305" s="356"/>
      <c r="AA305" s="356"/>
      <c r="AB305" s="356"/>
      <c r="AC305" s="356"/>
      <c r="AD305" s="356"/>
      <c r="AE305" s="356"/>
      <c r="AF305" s="356"/>
      <c r="AG305" s="356"/>
      <c r="AH305" s="356"/>
      <c r="AI305" s="356"/>
      <c r="AJ305" s="356"/>
      <c r="AK305" s="356"/>
      <c r="AL305" s="356"/>
      <c r="AM305" s="356"/>
      <c r="AN305" s="356"/>
    </row>
    <row r="306" spans="1:40" hidden="1">
      <c r="A306" s="356"/>
      <c r="B306" s="900" t="str">
        <f>IF(OR(LEFT(DULIEU!V297,4)=$G$8,LEFT(DULIEU!W297,4)=$G$8),DULIEU!D297,"")</f>
        <v/>
      </c>
      <c r="C306" s="900" t="str">
        <f>IF(OR(LEFT(DULIEU!V297,4)=$G$8,LEFT(DULIEU!W297,4)=$G$8),DULIEU!E297,"")</f>
        <v/>
      </c>
      <c r="D306" s="900" t="str">
        <f>IF(LEFT(DULIEU!V297,4)=$G$8,DULIEU!H297,"")</f>
        <v/>
      </c>
      <c r="E306" s="901" t="str">
        <f>IF(LEFT(DULIEU!W297,4)=$G$8,DULIEU!H297,"")</f>
        <v/>
      </c>
      <c r="F306" s="929" t="str">
        <f>IF(OR(LEFT(DULIEU!V297,4)=$G$8,LEFT(DULIEU!W297,4)=$G$8),DULIEU!O297,"")</f>
        <v/>
      </c>
      <c r="G306" s="930" t="str">
        <f>IF(LEFT(DULIEU!V297,4)=$G$8,DULIEU!W297,IF(LEFT(DULIEU!W297,4)=$G$8,DULIEU!V297,""))</f>
        <v/>
      </c>
      <c r="H306" s="902">
        <f>IF(LEFT(DULIEU!V297,4)=$G$8,DULIEU!X297,0)</f>
        <v>0</v>
      </c>
      <c r="I306" s="902">
        <f>IF(LEFT(DULIEU!W297,4)=$G$8,DULIEU!X297,0)</f>
        <v>0</v>
      </c>
      <c r="J306" s="902">
        <f>IF(SUM(H306:I306)=0,0,$J$14+SUM($H$16:H306)-SUM($I$16:I306))</f>
        <v>0</v>
      </c>
      <c r="K306" s="903"/>
      <c r="L306" s="904" t="str">
        <f t="shared" si="4"/>
        <v/>
      </c>
      <c r="M306" s="893"/>
      <c r="N306" s="717"/>
      <c r="O306" s="356"/>
      <c r="P306" s="356"/>
      <c r="Q306" s="356"/>
      <c r="R306" s="356"/>
      <c r="S306" s="356"/>
      <c r="T306" s="356"/>
      <c r="U306" s="356"/>
      <c r="V306" s="356"/>
      <c r="W306" s="356"/>
      <c r="X306" s="356"/>
      <c r="Y306" s="356"/>
      <c r="Z306" s="356"/>
      <c r="AA306" s="356"/>
      <c r="AB306" s="356"/>
      <c r="AC306" s="356"/>
      <c r="AD306" s="356"/>
      <c r="AE306" s="356"/>
      <c r="AF306" s="356"/>
      <c r="AG306" s="356"/>
      <c r="AH306" s="356"/>
      <c r="AI306" s="356"/>
      <c r="AJ306" s="356"/>
      <c r="AK306" s="356"/>
      <c r="AL306" s="356"/>
      <c r="AM306" s="356"/>
      <c r="AN306" s="356"/>
    </row>
    <row r="307" spans="1:40" hidden="1">
      <c r="A307" s="356"/>
      <c r="B307" s="900" t="str">
        <f>IF(OR(LEFT(DULIEU!V298,4)=$G$8,LEFT(DULIEU!W298,4)=$G$8),DULIEU!D298,"")</f>
        <v/>
      </c>
      <c r="C307" s="900" t="str">
        <f>IF(OR(LEFT(DULIEU!V298,4)=$G$8,LEFT(DULIEU!W298,4)=$G$8),DULIEU!E298,"")</f>
        <v/>
      </c>
      <c r="D307" s="900" t="str">
        <f>IF(LEFT(DULIEU!V298,4)=$G$8,DULIEU!H298,"")</f>
        <v/>
      </c>
      <c r="E307" s="901" t="str">
        <f>IF(LEFT(DULIEU!W298,4)=$G$8,DULIEU!H298,"")</f>
        <v/>
      </c>
      <c r="F307" s="929" t="str">
        <f>IF(OR(LEFT(DULIEU!V298,4)=$G$8,LEFT(DULIEU!W298,4)=$G$8),DULIEU!O298,"")</f>
        <v/>
      </c>
      <c r="G307" s="930" t="str">
        <f>IF(LEFT(DULIEU!V298,4)=$G$8,DULIEU!W298,IF(LEFT(DULIEU!W298,4)=$G$8,DULIEU!V298,""))</f>
        <v/>
      </c>
      <c r="H307" s="902">
        <f>IF(LEFT(DULIEU!V298,4)=$G$8,DULIEU!X298,0)</f>
        <v>0</v>
      </c>
      <c r="I307" s="902">
        <f>IF(LEFT(DULIEU!W298,4)=$G$8,DULIEU!X298,0)</f>
        <v>0</v>
      </c>
      <c r="J307" s="902">
        <f>IF(SUM(H307:I307)=0,0,$J$14+SUM($H$16:H307)-SUM($I$16:I307))</f>
        <v>0</v>
      </c>
      <c r="K307" s="903"/>
      <c r="L307" s="904" t="str">
        <f t="shared" si="4"/>
        <v/>
      </c>
      <c r="M307" s="893"/>
      <c r="N307" s="717"/>
      <c r="O307" s="356"/>
      <c r="P307" s="356"/>
      <c r="Q307" s="356"/>
      <c r="R307" s="356"/>
      <c r="S307" s="356"/>
      <c r="T307" s="356"/>
      <c r="U307" s="356"/>
      <c r="V307" s="356"/>
      <c r="W307" s="356"/>
      <c r="X307" s="356"/>
      <c r="Y307" s="356"/>
      <c r="Z307" s="356"/>
      <c r="AA307" s="356"/>
      <c r="AB307" s="356"/>
      <c r="AC307" s="356"/>
      <c r="AD307" s="356"/>
      <c r="AE307" s="356"/>
      <c r="AF307" s="356"/>
      <c r="AG307" s="356"/>
      <c r="AH307" s="356"/>
      <c r="AI307" s="356"/>
      <c r="AJ307" s="356"/>
      <c r="AK307" s="356"/>
      <c r="AL307" s="356"/>
      <c r="AM307" s="356"/>
      <c r="AN307" s="356"/>
    </row>
    <row r="308" spans="1:40" hidden="1">
      <c r="A308" s="356"/>
      <c r="B308" s="900" t="str">
        <f>IF(OR(LEFT(DULIEU!V299,4)=$G$8,LEFT(DULIEU!W299,4)=$G$8),DULIEU!D299,"")</f>
        <v/>
      </c>
      <c r="C308" s="900" t="str">
        <f>IF(OR(LEFT(DULIEU!V299,4)=$G$8,LEFT(DULIEU!W299,4)=$G$8),DULIEU!E299,"")</f>
        <v/>
      </c>
      <c r="D308" s="900" t="str">
        <f>IF(LEFT(DULIEU!V299,4)=$G$8,DULIEU!H299,"")</f>
        <v/>
      </c>
      <c r="E308" s="901" t="str">
        <f>IF(LEFT(DULIEU!W299,4)=$G$8,DULIEU!H299,"")</f>
        <v/>
      </c>
      <c r="F308" s="929" t="str">
        <f>IF(OR(LEFT(DULIEU!V299,4)=$G$8,LEFT(DULIEU!W299,4)=$G$8),DULIEU!O299,"")</f>
        <v/>
      </c>
      <c r="G308" s="930" t="str">
        <f>IF(LEFT(DULIEU!V299,4)=$G$8,DULIEU!W299,IF(LEFT(DULIEU!W299,4)=$G$8,DULIEU!V299,""))</f>
        <v/>
      </c>
      <c r="H308" s="902">
        <f>IF(LEFT(DULIEU!V299,4)=$G$8,DULIEU!X299,0)</f>
        <v>0</v>
      </c>
      <c r="I308" s="902">
        <f>IF(LEFT(DULIEU!W299,4)=$G$8,DULIEU!X299,0)</f>
        <v>0</v>
      </c>
      <c r="J308" s="902">
        <f>IF(SUM(H308:I308)=0,0,$J$14+SUM($H$16:H308)-SUM($I$16:I308))</f>
        <v>0</v>
      </c>
      <c r="K308" s="903"/>
      <c r="L308" s="904" t="str">
        <f t="shared" si="4"/>
        <v/>
      </c>
      <c r="M308" s="893"/>
      <c r="N308" s="717"/>
      <c r="O308" s="356"/>
      <c r="P308" s="356"/>
      <c r="Q308" s="356"/>
      <c r="R308" s="356"/>
      <c r="S308" s="356"/>
      <c r="T308" s="356"/>
      <c r="U308" s="356"/>
      <c r="V308" s="356"/>
      <c r="W308" s="356"/>
      <c r="X308" s="356"/>
      <c r="Y308" s="356"/>
      <c r="Z308" s="356"/>
      <c r="AA308" s="356"/>
      <c r="AB308" s="356"/>
      <c r="AC308" s="356"/>
      <c r="AD308" s="356"/>
      <c r="AE308" s="356"/>
      <c r="AF308" s="356"/>
      <c r="AG308" s="356"/>
      <c r="AH308" s="356"/>
      <c r="AI308" s="356"/>
      <c r="AJ308" s="356"/>
      <c r="AK308" s="356"/>
      <c r="AL308" s="356"/>
      <c r="AM308" s="356"/>
      <c r="AN308" s="356"/>
    </row>
    <row r="309" spans="1:40" hidden="1">
      <c r="A309" s="356"/>
      <c r="B309" s="900" t="str">
        <f>IF(OR(LEFT(DULIEU!V300,4)=$G$8,LEFT(DULIEU!W300,4)=$G$8),DULIEU!D300,"")</f>
        <v/>
      </c>
      <c r="C309" s="900" t="str">
        <f>IF(OR(LEFT(DULIEU!V300,4)=$G$8,LEFT(DULIEU!W300,4)=$G$8),DULIEU!E300,"")</f>
        <v/>
      </c>
      <c r="D309" s="900" t="str">
        <f>IF(LEFT(DULIEU!V300,4)=$G$8,DULIEU!H300,"")</f>
        <v/>
      </c>
      <c r="E309" s="901" t="str">
        <f>IF(LEFT(DULIEU!W300,4)=$G$8,DULIEU!H300,"")</f>
        <v/>
      </c>
      <c r="F309" s="929" t="str">
        <f>IF(OR(LEFT(DULIEU!V300,4)=$G$8,LEFT(DULIEU!W300,4)=$G$8),DULIEU!O300,"")</f>
        <v/>
      </c>
      <c r="G309" s="930" t="str">
        <f>IF(LEFT(DULIEU!V300,4)=$G$8,DULIEU!W300,IF(LEFT(DULIEU!W300,4)=$G$8,DULIEU!V300,""))</f>
        <v/>
      </c>
      <c r="H309" s="902">
        <f>IF(LEFT(DULIEU!V300,4)=$G$8,DULIEU!X300,0)</f>
        <v>0</v>
      </c>
      <c r="I309" s="902">
        <f>IF(LEFT(DULIEU!W300,4)=$G$8,DULIEU!X300,0)</f>
        <v>0</v>
      </c>
      <c r="J309" s="902">
        <f>IF(SUM(H309:I309)=0,0,$J$14+SUM($H$16:H309)-SUM($I$16:I309))</f>
        <v>0</v>
      </c>
      <c r="K309" s="903"/>
      <c r="L309" s="904" t="str">
        <f t="shared" si="4"/>
        <v/>
      </c>
      <c r="M309" s="893"/>
      <c r="N309" s="717"/>
      <c r="O309" s="356"/>
      <c r="P309" s="356"/>
      <c r="Q309" s="356"/>
      <c r="R309" s="356"/>
      <c r="S309" s="356"/>
      <c r="T309" s="356"/>
      <c r="U309" s="356"/>
      <c r="V309" s="356"/>
      <c r="W309" s="356"/>
      <c r="X309" s="356"/>
      <c r="Y309" s="356"/>
      <c r="Z309" s="356"/>
      <c r="AA309" s="356"/>
      <c r="AB309" s="356"/>
      <c r="AC309" s="356"/>
      <c r="AD309" s="356"/>
      <c r="AE309" s="356"/>
      <c r="AF309" s="356"/>
      <c r="AG309" s="356"/>
      <c r="AH309" s="356"/>
      <c r="AI309" s="356"/>
      <c r="AJ309" s="356"/>
      <c r="AK309" s="356"/>
      <c r="AL309" s="356"/>
      <c r="AM309" s="356"/>
      <c r="AN309" s="356"/>
    </row>
    <row r="310" spans="1:40" hidden="1">
      <c r="A310" s="356"/>
      <c r="B310" s="900" t="str">
        <f>IF(OR(LEFT(DULIEU!V301,4)=$G$8,LEFT(DULIEU!W301,4)=$G$8),DULIEU!D301,"")</f>
        <v/>
      </c>
      <c r="C310" s="900" t="str">
        <f>IF(OR(LEFT(DULIEU!V301,4)=$G$8,LEFT(DULIEU!W301,4)=$G$8),DULIEU!E301,"")</f>
        <v/>
      </c>
      <c r="D310" s="900" t="str">
        <f>IF(LEFT(DULIEU!V301,4)=$G$8,DULIEU!H301,"")</f>
        <v/>
      </c>
      <c r="E310" s="901" t="str">
        <f>IF(LEFT(DULIEU!W301,4)=$G$8,DULIEU!H301,"")</f>
        <v/>
      </c>
      <c r="F310" s="929" t="str">
        <f>IF(OR(LEFT(DULIEU!V301,4)=$G$8,LEFT(DULIEU!W301,4)=$G$8),DULIEU!O301,"")</f>
        <v/>
      </c>
      <c r="G310" s="930" t="str">
        <f>IF(LEFT(DULIEU!V301,4)=$G$8,DULIEU!W301,IF(LEFT(DULIEU!W301,4)=$G$8,DULIEU!V301,""))</f>
        <v/>
      </c>
      <c r="H310" s="902">
        <f>IF(LEFT(DULIEU!V301,4)=$G$8,DULIEU!X301,0)</f>
        <v>0</v>
      </c>
      <c r="I310" s="902">
        <f>IF(LEFT(DULIEU!W301,4)=$G$8,DULIEU!X301,0)</f>
        <v>0</v>
      </c>
      <c r="J310" s="902">
        <f>IF(SUM(H310:I310)=0,0,$J$14+SUM($H$16:H310)-SUM($I$16:I310))</f>
        <v>0</v>
      </c>
      <c r="K310" s="903"/>
      <c r="L310" s="904" t="str">
        <f t="shared" si="4"/>
        <v/>
      </c>
      <c r="M310" s="893"/>
      <c r="N310" s="717"/>
      <c r="O310" s="356"/>
      <c r="P310" s="356"/>
      <c r="Q310" s="356"/>
      <c r="R310" s="356"/>
      <c r="S310" s="356"/>
      <c r="T310" s="356"/>
      <c r="U310" s="356"/>
      <c r="V310" s="356"/>
      <c r="W310" s="356"/>
      <c r="X310" s="356"/>
      <c r="Y310" s="356"/>
      <c r="Z310" s="356"/>
      <c r="AA310" s="356"/>
      <c r="AB310" s="356"/>
      <c r="AC310" s="356"/>
      <c r="AD310" s="356"/>
      <c r="AE310" s="356"/>
      <c r="AF310" s="356"/>
      <c r="AG310" s="356"/>
      <c r="AH310" s="356"/>
      <c r="AI310" s="356"/>
      <c r="AJ310" s="356"/>
      <c r="AK310" s="356"/>
      <c r="AL310" s="356"/>
      <c r="AM310" s="356"/>
      <c r="AN310" s="356"/>
    </row>
    <row r="311" spans="1:40" hidden="1">
      <c r="A311" s="356"/>
      <c r="B311" s="900" t="str">
        <f>IF(OR(LEFT(DULIEU!V302,4)=$G$8,LEFT(DULIEU!W302,4)=$G$8),DULIEU!D302,"")</f>
        <v/>
      </c>
      <c r="C311" s="900" t="str">
        <f>IF(OR(LEFT(DULIEU!V302,4)=$G$8,LEFT(DULIEU!W302,4)=$G$8),DULIEU!E302,"")</f>
        <v/>
      </c>
      <c r="D311" s="900" t="str">
        <f>IF(LEFT(DULIEU!V302,4)=$G$8,DULIEU!H302,"")</f>
        <v/>
      </c>
      <c r="E311" s="901" t="str">
        <f>IF(LEFT(DULIEU!W302,4)=$G$8,DULIEU!H302,"")</f>
        <v/>
      </c>
      <c r="F311" s="929" t="str">
        <f>IF(OR(LEFT(DULIEU!V302,4)=$G$8,LEFT(DULIEU!W302,4)=$G$8),DULIEU!O302,"")</f>
        <v/>
      </c>
      <c r="G311" s="930" t="str">
        <f>IF(LEFT(DULIEU!V302,4)=$G$8,DULIEU!W302,IF(LEFT(DULIEU!W302,4)=$G$8,DULIEU!V302,""))</f>
        <v/>
      </c>
      <c r="H311" s="902">
        <f>IF(LEFT(DULIEU!V302,4)=$G$8,DULIEU!X302,0)</f>
        <v>0</v>
      </c>
      <c r="I311" s="902">
        <f>IF(LEFT(DULIEU!W302,4)=$G$8,DULIEU!X302,0)</f>
        <v>0</v>
      </c>
      <c r="J311" s="902">
        <f>IF(SUM(H311:I311)=0,0,$J$14+SUM($H$16:H311)-SUM($I$16:I311))</f>
        <v>0</v>
      </c>
      <c r="K311" s="903"/>
      <c r="L311" s="904" t="str">
        <f t="shared" si="4"/>
        <v/>
      </c>
      <c r="M311" s="893"/>
      <c r="N311" s="717"/>
      <c r="O311" s="356"/>
      <c r="P311" s="356"/>
      <c r="Q311" s="356"/>
      <c r="R311" s="356"/>
      <c r="S311" s="356"/>
      <c r="T311" s="356"/>
      <c r="U311" s="356"/>
      <c r="V311" s="356"/>
      <c r="W311" s="356"/>
      <c r="X311" s="356"/>
      <c r="Y311" s="356"/>
      <c r="Z311" s="356"/>
      <c r="AA311" s="356"/>
      <c r="AB311" s="356"/>
      <c r="AC311" s="356"/>
      <c r="AD311" s="356"/>
      <c r="AE311" s="356"/>
      <c r="AF311" s="356"/>
      <c r="AG311" s="356"/>
      <c r="AH311" s="356"/>
      <c r="AI311" s="356"/>
      <c r="AJ311" s="356"/>
      <c r="AK311" s="356"/>
      <c r="AL311" s="356"/>
      <c r="AM311" s="356"/>
      <c r="AN311" s="356"/>
    </row>
    <row r="312" spans="1:40" hidden="1">
      <c r="A312" s="356"/>
      <c r="B312" s="900" t="str">
        <f>IF(OR(LEFT(DULIEU!V303,4)=$G$8,LEFT(DULIEU!W303,4)=$G$8),DULIEU!D303,"")</f>
        <v/>
      </c>
      <c r="C312" s="900" t="str">
        <f>IF(OR(LEFT(DULIEU!V303,4)=$G$8,LEFT(DULIEU!W303,4)=$G$8),DULIEU!E303,"")</f>
        <v/>
      </c>
      <c r="D312" s="900" t="str">
        <f>IF(LEFT(DULIEU!V303,4)=$G$8,DULIEU!H303,"")</f>
        <v/>
      </c>
      <c r="E312" s="901" t="str">
        <f>IF(LEFT(DULIEU!W303,4)=$G$8,DULIEU!H303,"")</f>
        <v/>
      </c>
      <c r="F312" s="929" t="str">
        <f>IF(OR(LEFT(DULIEU!V303,4)=$G$8,LEFT(DULIEU!W303,4)=$G$8),DULIEU!O303,"")</f>
        <v/>
      </c>
      <c r="G312" s="930" t="str">
        <f>IF(LEFT(DULIEU!V303,4)=$G$8,DULIEU!W303,IF(LEFT(DULIEU!W303,4)=$G$8,DULIEU!V303,""))</f>
        <v/>
      </c>
      <c r="H312" s="902">
        <f>IF(LEFT(DULIEU!V303,4)=$G$8,DULIEU!X303,0)</f>
        <v>0</v>
      </c>
      <c r="I312" s="902">
        <f>IF(LEFT(DULIEU!W303,4)=$G$8,DULIEU!X303,0)</f>
        <v>0</v>
      </c>
      <c r="J312" s="902">
        <f>IF(SUM(H312:I312)=0,0,$J$14+SUM($H$16:H312)-SUM($I$16:I312))</f>
        <v>0</v>
      </c>
      <c r="K312" s="903"/>
      <c r="L312" s="904" t="str">
        <f t="shared" si="4"/>
        <v/>
      </c>
      <c r="M312" s="893"/>
      <c r="N312" s="717"/>
      <c r="O312" s="356"/>
      <c r="P312" s="356"/>
      <c r="Q312" s="356"/>
      <c r="R312" s="356"/>
      <c r="S312" s="356"/>
      <c r="T312" s="356"/>
      <c r="U312" s="356"/>
      <c r="V312" s="356"/>
      <c r="W312" s="356"/>
      <c r="X312" s="356"/>
      <c r="Y312" s="356"/>
      <c r="Z312" s="356"/>
      <c r="AA312" s="356"/>
      <c r="AB312" s="356"/>
      <c r="AC312" s="356"/>
      <c r="AD312" s="356"/>
      <c r="AE312" s="356"/>
      <c r="AF312" s="356"/>
      <c r="AG312" s="356"/>
      <c r="AH312" s="356"/>
      <c r="AI312" s="356"/>
      <c r="AJ312" s="356"/>
      <c r="AK312" s="356"/>
      <c r="AL312" s="356"/>
      <c r="AM312" s="356"/>
      <c r="AN312" s="356"/>
    </row>
    <row r="313" spans="1:40" hidden="1">
      <c r="A313" s="356"/>
      <c r="B313" s="900" t="str">
        <f>IF(OR(LEFT(DULIEU!V304,4)=$G$8,LEFT(DULIEU!W304,4)=$G$8),DULIEU!D304,"")</f>
        <v/>
      </c>
      <c r="C313" s="900" t="str">
        <f>IF(OR(LEFT(DULIEU!V304,4)=$G$8,LEFT(DULIEU!W304,4)=$G$8),DULIEU!E304,"")</f>
        <v/>
      </c>
      <c r="D313" s="900" t="str">
        <f>IF(LEFT(DULIEU!V304,4)=$G$8,DULIEU!H304,"")</f>
        <v/>
      </c>
      <c r="E313" s="901" t="str">
        <f>IF(LEFT(DULIEU!W304,4)=$G$8,DULIEU!H304,"")</f>
        <v/>
      </c>
      <c r="F313" s="929" t="str">
        <f>IF(OR(LEFT(DULIEU!V304,4)=$G$8,LEFT(DULIEU!W304,4)=$G$8),DULIEU!O304,"")</f>
        <v/>
      </c>
      <c r="G313" s="930" t="str">
        <f>IF(LEFT(DULIEU!V304,4)=$G$8,DULIEU!W304,IF(LEFT(DULIEU!W304,4)=$G$8,DULIEU!V304,""))</f>
        <v/>
      </c>
      <c r="H313" s="902">
        <f>IF(LEFT(DULIEU!V304,4)=$G$8,DULIEU!X304,0)</f>
        <v>0</v>
      </c>
      <c r="I313" s="902">
        <f>IF(LEFT(DULIEU!W304,4)=$G$8,DULIEU!X304,0)</f>
        <v>0</v>
      </c>
      <c r="J313" s="902">
        <f>IF(SUM(H313:I313)=0,0,$J$14+SUM($H$16:H313)-SUM($I$16:I313))</f>
        <v>0</v>
      </c>
      <c r="K313" s="903"/>
      <c r="L313" s="904" t="str">
        <f t="shared" si="4"/>
        <v/>
      </c>
      <c r="M313" s="893"/>
      <c r="N313" s="717"/>
      <c r="O313" s="356"/>
      <c r="P313" s="356"/>
      <c r="Q313" s="356"/>
      <c r="R313" s="356"/>
      <c r="S313" s="356"/>
      <c r="T313" s="356"/>
      <c r="U313" s="356"/>
      <c r="V313" s="356"/>
      <c r="W313" s="356"/>
      <c r="X313" s="356"/>
      <c r="Y313" s="356"/>
      <c r="Z313" s="356"/>
      <c r="AA313" s="356"/>
      <c r="AB313" s="356"/>
      <c r="AC313" s="356"/>
      <c r="AD313" s="356"/>
      <c r="AE313" s="356"/>
      <c r="AF313" s="356"/>
      <c r="AG313" s="356"/>
      <c r="AH313" s="356"/>
      <c r="AI313" s="356"/>
      <c r="AJ313" s="356"/>
      <c r="AK313" s="356"/>
      <c r="AL313" s="356"/>
      <c r="AM313" s="356"/>
      <c r="AN313" s="356"/>
    </row>
    <row r="314" spans="1:40" hidden="1">
      <c r="A314" s="356"/>
      <c r="B314" s="900" t="str">
        <f>IF(OR(LEFT(DULIEU!V305,4)=$G$8,LEFT(DULIEU!W305,4)=$G$8),DULIEU!D305,"")</f>
        <v/>
      </c>
      <c r="C314" s="900" t="str">
        <f>IF(OR(LEFT(DULIEU!V305,4)=$G$8,LEFT(DULIEU!W305,4)=$G$8),DULIEU!E305,"")</f>
        <v/>
      </c>
      <c r="D314" s="900" t="str">
        <f>IF(LEFT(DULIEU!V305,4)=$G$8,DULIEU!H305,"")</f>
        <v/>
      </c>
      <c r="E314" s="901" t="str">
        <f>IF(LEFT(DULIEU!W305,4)=$G$8,DULIEU!H305,"")</f>
        <v/>
      </c>
      <c r="F314" s="929" t="str">
        <f>IF(OR(LEFT(DULIEU!V305,4)=$G$8,LEFT(DULIEU!W305,4)=$G$8),DULIEU!O305,"")</f>
        <v/>
      </c>
      <c r="G314" s="930" t="str">
        <f>IF(LEFT(DULIEU!V305,4)=$G$8,DULIEU!W305,IF(LEFT(DULIEU!W305,4)=$G$8,DULIEU!V305,""))</f>
        <v/>
      </c>
      <c r="H314" s="902">
        <f>IF(LEFT(DULIEU!V305,4)=$G$8,DULIEU!X305,0)</f>
        <v>0</v>
      </c>
      <c r="I314" s="902">
        <f>IF(LEFT(DULIEU!W305,4)=$G$8,DULIEU!X305,0)</f>
        <v>0</v>
      </c>
      <c r="J314" s="902">
        <f>IF(SUM(H314:I314)=0,0,$J$14+SUM($H$16:H314)-SUM($I$16:I314))</f>
        <v>0</v>
      </c>
      <c r="K314" s="903"/>
      <c r="L314" s="904" t="str">
        <f t="shared" si="4"/>
        <v/>
      </c>
      <c r="M314" s="893"/>
      <c r="N314" s="717"/>
      <c r="O314" s="356"/>
      <c r="P314" s="356"/>
      <c r="Q314" s="356"/>
      <c r="R314" s="356"/>
      <c r="S314" s="356"/>
      <c r="T314" s="356"/>
      <c r="U314" s="356"/>
      <c r="V314" s="356"/>
      <c r="W314" s="356"/>
      <c r="X314" s="356"/>
      <c r="Y314" s="356"/>
      <c r="Z314" s="356"/>
      <c r="AA314" s="356"/>
      <c r="AB314" s="356"/>
      <c r="AC314" s="356"/>
      <c r="AD314" s="356"/>
      <c r="AE314" s="356"/>
      <c r="AF314" s="356"/>
      <c r="AG314" s="356"/>
      <c r="AH314" s="356"/>
      <c r="AI314" s="356"/>
      <c r="AJ314" s="356"/>
      <c r="AK314" s="356"/>
      <c r="AL314" s="356"/>
      <c r="AM314" s="356"/>
      <c r="AN314" s="356"/>
    </row>
    <row r="315" spans="1:40" hidden="1">
      <c r="A315" s="356"/>
      <c r="B315" s="900" t="str">
        <f>IF(OR(LEFT(DULIEU!V306,4)=$G$8,LEFT(DULIEU!W306,4)=$G$8),DULIEU!D306,"")</f>
        <v/>
      </c>
      <c r="C315" s="900" t="str">
        <f>IF(OR(LEFT(DULIEU!V306,4)=$G$8,LEFT(DULIEU!W306,4)=$G$8),DULIEU!E306,"")</f>
        <v/>
      </c>
      <c r="D315" s="900" t="str">
        <f>IF(LEFT(DULIEU!V306,4)=$G$8,DULIEU!H306,"")</f>
        <v/>
      </c>
      <c r="E315" s="901" t="str">
        <f>IF(LEFT(DULIEU!W306,4)=$G$8,DULIEU!H306,"")</f>
        <v/>
      </c>
      <c r="F315" s="929" t="str">
        <f>IF(OR(LEFT(DULIEU!V306,4)=$G$8,LEFT(DULIEU!W306,4)=$G$8),DULIEU!O306,"")</f>
        <v/>
      </c>
      <c r="G315" s="930" t="str">
        <f>IF(LEFT(DULIEU!V306,4)=$G$8,DULIEU!W306,IF(LEFT(DULIEU!W306,4)=$G$8,DULIEU!V306,""))</f>
        <v/>
      </c>
      <c r="H315" s="902">
        <f>IF(LEFT(DULIEU!V306,4)=$G$8,DULIEU!X306,0)</f>
        <v>0</v>
      </c>
      <c r="I315" s="902">
        <f>IF(LEFT(DULIEU!W306,4)=$G$8,DULIEU!X306,0)</f>
        <v>0</v>
      </c>
      <c r="J315" s="902">
        <f>IF(SUM(H315:I315)=0,0,$J$14+SUM($H$16:H315)-SUM($I$16:I315))</f>
        <v>0</v>
      </c>
      <c r="K315" s="903"/>
      <c r="L315" s="904" t="str">
        <f t="shared" si="4"/>
        <v/>
      </c>
      <c r="M315" s="893"/>
      <c r="N315" s="717"/>
      <c r="O315" s="356"/>
      <c r="P315" s="356"/>
      <c r="Q315" s="356"/>
      <c r="R315" s="356"/>
      <c r="S315" s="356"/>
      <c r="T315" s="356"/>
      <c r="U315" s="356"/>
      <c r="V315" s="356"/>
      <c r="W315" s="356"/>
      <c r="X315" s="356"/>
      <c r="Y315" s="356"/>
      <c r="Z315" s="356"/>
      <c r="AA315" s="356"/>
      <c r="AB315" s="356"/>
      <c r="AC315" s="356"/>
      <c r="AD315" s="356"/>
      <c r="AE315" s="356"/>
      <c r="AF315" s="356"/>
      <c r="AG315" s="356"/>
      <c r="AH315" s="356"/>
      <c r="AI315" s="356"/>
      <c r="AJ315" s="356"/>
      <c r="AK315" s="356"/>
      <c r="AL315" s="356"/>
      <c r="AM315" s="356"/>
      <c r="AN315" s="356"/>
    </row>
    <row r="316" spans="1:40" hidden="1">
      <c r="A316" s="356"/>
      <c r="B316" s="900" t="str">
        <f>IF(OR(LEFT(DULIEU!V307,4)=$G$8,LEFT(DULIEU!W307,4)=$G$8),DULIEU!D307,"")</f>
        <v/>
      </c>
      <c r="C316" s="900" t="str">
        <f>IF(OR(LEFT(DULIEU!V307,4)=$G$8,LEFT(DULIEU!W307,4)=$G$8),DULIEU!E307,"")</f>
        <v/>
      </c>
      <c r="D316" s="900" t="str">
        <f>IF(LEFT(DULIEU!V307,4)=$G$8,DULIEU!H307,"")</f>
        <v/>
      </c>
      <c r="E316" s="901" t="str">
        <f>IF(LEFT(DULIEU!W307,4)=$G$8,DULIEU!H307,"")</f>
        <v/>
      </c>
      <c r="F316" s="929" t="str">
        <f>IF(OR(LEFT(DULIEU!V307,4)=$G$8,LEFT(DULIEU!W307,4)=$G$8),DULIEU!O307,"")</f>
        <v/>
      </c>
      <c r="G316" s="930" t="str">
        <f>IF(LEFT(DULIEU!V307,4)=$G$8,DULIEU!W307,IF(LEFT(DULIEU!W307,4)=$G$8,DULIEU!V307,""))</f>
        <v/>
      </c>
      <c r="H316" s="902">
        <f>IF(LEFT(DULIEU!V307,4)=$G$8,DULIEU!X307,0)</f>
        <v>0</v>
      </c>
      <c r="I316" s="902">
        <f>IF(LEFT(DULIEU!W307,4)=$G$8,DULIEU!X307,0)</f>
        <v>0</v>
      </c>
      <c r="J316" s="902">
        <f>IF(SUM(H316:I316)=0,0,$J$14+SUM($H$16:H316)-SUM($I$16:I316))</f>
        <v>0</v>
      </c>
      <c r="K316" s="903"/>
      <c r="L316" s="904" t="str">
        <f t="shared" si="4"/>
        <v/>
      </c>
      <c r="M316" s="893"/>
      <c r="N316" s="717"/>
      <c r="O316" s="356"/>
      <c r="P316" s="356"/>
      <c r="Q316" s="356"/>
      <c r="R316" s="356"/>
      <c r="S316" s="356"/>
      <c r="T316" s="356"/>
      <c r="U316" s="356"/>
      <c r="V316" s="356"/>
      <c r="W316" s="356"/>
      <c r="X316" s="356"/>
      <c r="Y316" s="356"/>
      <c r="Z316" s="356"/>
      <c r="AA316" s="356"/>
      <c r="AB316" s="356"/>
      <c r="AC316" s="356"/>
      <c r="AD316" s="356"/>
      <c r="AE316" s="356"/>
      <c r="AF316" s="356"/>
      <c r="AG316" s="356"/>
      <c r="AH316" s="356"/>
      <c r="AI316" s="356"/>
      <c r="AJ316" s="356"/>
      <c r="AK316" s="356"/>
      <c r="AL316" s="356"/>
      <c r="AM316" s="356"/>
      <c r="AN316" s="356"/>
    </row>
    <row r="317" spans="1:40" hidden="1">
      <c r="A317" s="356"/>
      <c r="B317" s="900" t="str">
        <f>IF(OR(LEFT(DULIEU!V308,4)=$G$8,LEFT(DULIEU!W308,4)=$G$8),DULIEU!D308,"")</f>
        <v/>
      </c>
      <c r="C317" s="900" t="str">
        <f>IF(OR(LEFT(DULIEU!V308,4)=$G$8,LEFT(DULIEU!W308,4)=$G$8),DULIEU!E308,"")</f>
        <v/>
      </c>
      <c r="D317" s="900" t="str">
        <f>IF(LEFT(DULIEU!V308,4)=$G$8,DULIEU!H308,"")</f>
        <v/>
      </c>
      <c r="E317" s="901" t="str">
        <f>IF(LEFT(DULIEU!W308,4)=$G$8,DULIEU!H308,"")</f>
        <v/>
      </c>
      <c r="F317" s="929" t="str">
        <f>IF(OR(LEFT(DULIEU!V308,4)=$G$8,LEFT(DULIEU!W308,4)=$G$8),DULIEU!O308,"")</f>
        <v/>
      </c>
      <c r="G317" s="930" t="str">
        <f>IF(LEFT(DULIEU!V308,4)=$G$8,DULIEU!W308,IF(LEFT(DULIEU!W308,4)=$G$8,DULIEU!V308,""))</f>
        <v/>
      </c>
      <c r="H317" s="902">
        <f>IF(LEFT(DULIEU!V308,4)=$G$8,DULIEU!X308,0)</f>
        <v>0</v>
      </c>
      <c r="I317" s="902">
        <f>IF(LEFT(DULIEU!W308,4)=$G$8,DULIEU!X308,0)</f>
        <v>0</v>
      </c>
      <c r="J317" s="902">
        <f>IF(SUM(H317:I317)=0,0,$J$14+SUM($H$16:H317)-SUM($I$16:I317))</f>
        <v>0</v>
      </c>
      <c r="K317" s="903"/>
      <c r="L317" s="904" t="str">
        <f t="shared" si="4"/>
        <v/>
      </c>
      <c r="M317" s="893"/>
      <c r="N317" s="717"/>
      <c r="O317" s="356"/>
      <c r="P317" s="356"/>
      <c r="Q317" s="356"/>
      <c r="R317" s="356"/>
      <c r="S317" s="356"/>
      <c r="T317" s="356"/>
      <c r="U317" s="356"/>
      <c r="V317" s="356"/>
      <c r="W317" s="356"/>
      <c r="X317" s="356"/>
      <c r="Y317" s="356"/>
      <c r="Z317" s="356"/>
      <c r="AA317" s="356"/>
      <c r="AB317" s="356"/>
      <c r="AC317" s="356"/>
      <c r="AD317" s="356"/>
      <c r="AE317" s="356"/>
      <c r="AF317" s="356"/>
      <c r="AG317" s="356"/>
      <c r="AH317" s="356"/>
      <c r="AI317" s="356"/>
      <c r="AJ317" s="356"/>
      <c r="AK317" s="356"/>
      <c r="AL317" s="356"/>
      <c r="AM317" s="356"/>
      <c r="AN317" s="356"/>
    </row>
    <row r="318" spans="1:40" hidden="1">
      <c r="A318" s="356"/>
      <c r="B318" s="900" t="str">
        <f>IF(OR(LEFT(DULIEU!V309,4)=$G$8,LEFT(DULIEU!W309,4)=$G$8),DULIEU!D309,"")</f>
        <v/>
      </c>
      <c r="C318" s="900" t="str">
        <f>IF(OR(LEFT(DULIEU!V309,4)=$G$8,LEFT(DULIEU!W309,4)=$G$8),DULIEU!E309,"")</f>
        <v/>
      </c>
      <c r="D318" s="900" t="str">
        <f>IF(LEFT(DULIEU!V309,4)=$G$8,DULIEU!H309,"")</f>
        <v/>
      </c>
      <c r="E318" s="901" t="str">
        <f>IF(LEFT(DULIEU!W309,4)=$G$8,DULIEU!H309,"")</f>
        <v/>
      </c>
      <c r="F318" s="929" t="str">
        <f>IF(OR(LEFT(DULIEU!V309,4)=$G$8,LEFT(DULIEU!W309,4)=$G$8),DULIEU!O309,"")</f>
        <v/>
      </c>
      <c r="G318" s="930" t="str">
        <f>IF(LEFT(DULIEU!V309,4)=$G$8,DULIEU!W309,IF(LEFT(DULIEU!W309,4)=$G$8,DULIEU!V309,""))</f>
        <v/>
      </c>
      <c r="H318" s="902">
        <f>IF(LEFT(DULIEU!V309,4)=$G$8,DULIEU!X309,0)</f>
        <v>0</v>
      </c>
      <c r="I318" s="902">
        <f>IF(LEFT(DULIEU!W309,4)=$G$8,DULIEU!X309,0)</f>
        <v>0</v>
      </c>
      <c r="J318" s="902">
        <f>IF(SUM(H318:I318)=0,0,$J$14+SUM($H$16:H318)-SUM($I$16:I318))</f>
        <v>0</v>
      </c>
      <c r="K318" s="903"/>
      <c r="L318" s="904" t="str">
        <f t="shared" si="4"/>
        <v/>
      </c>
      <c r="M318" s="893"/>
      <c r="N318" s="717"/>
      <c r="O318" s="356"/>
      <c r="P318" s="356"/>
      <c r="Q318" s="356"/>
      <c r="R318" s="356"/>
      <c r="S318" s="356"/>
      <c r="T318" s="356"/>
      <c r="U318" s="356"/>
      <c r="V318" s="356"/>
      <c r="W318" s="356"/>
      <c r="X318" s="356"/>
      <c r="Y318" s="356"/>
      <c r="Z318" s="356"/>
      <c r="AA318" s="356"/>
      <c r="AB318" s="356"/>
      <c r="AC318" s="356"/>
      <c r="AD318" s="356"/>
      <c r="AE318" s="356"/>
      <c r="AF318" s="356"/>
      <c r="AG318" s="356"/>
      <c r="AH318" s="356"/>
      <c r="AI318" s="356"/>
      <c r="AJ318" s="356"/>
      <c r="AK318" s="356"/>
      <c r="AL318" s="356"/>
      <c r="AM318" s="356"/>
      <c r="AN318" s="356"/>
    </row>
    <row r="319" spans="1:40" hidden="1">
      <c r="A319" s="356"/>
      <c r="B319" s="900" t="str">
        <f>IF(OR(LEFT(DULIEU!V310,4)=$G$8,LEFT(DULIEU!W310,4)=$G$8),DULIEU!D310,"")</f>
        <v/>
      </c>
      <c r="C319" s="900" t="str">
        <f>IF(OR(LEFT(DULIEU!V310,4)=$G$8,LEFT(DULIEU!W310,4)=$G$8),DULIEU!E310,"")</f>
        <v/>
      </c>
      <c r="D319" s="900" t="str">
        <f>IF(LEFT(DULIEU!V310,4)=$G$8,DULIEU!H310,"")</f>
        <v/>
      </c>
      <c r="E319" s="901" t="str">
        <f>IF(LEFT(DULIEU!W310,4)=$G$8,DULIEU!H310,"")</f>
        <v/>
      </c>
      <c r="F319" s="929" t="str">
        <f>IF(OR(LEFT(DULIEU!V310,4)=$G$8,LEFT(DULIEU!W310,4)=$G$8),DULIEU!O310,"")</f>
        <v/>
      </c>
      <c r="G319" s="930" t="str">
        <f>IF(LEFT(DULIEU!V310,4)=$G$8,DULIEU!W310,IF(LEFT(DULIEU!W310,4)=$G$8,DULIEU!V310,""))</f>
        <v/>
      </c>
      <c r="H319" s="902">
        <f>IF(LEFT(DULIEU!V310,4)=$G$8,DULIEU!X310,0)</f>
        <v>0</v>
      </c>
      <c r="I319" s="902">
        <f>IF(LEFT(DULIEU!W310,4)=$G$8,DULIEU!X310,0)</f>
        <v>0</v>
      </c>
      <c r="J319" s="902">
        <f>IF(SUM(H319:I319)=0,0,$J$14+SUM($H$16:H319)-SUM($I$16:I319))</f>
        <v>0</v>
      </c>
      <c r="K319" s="903"/>
      <c r="L319" s="904" t="str">
        <f t="shared" si="4"/>
        <v/>
      </c>
      <c r="M319" s="893"/>
      <c r="N319" s="717"/>
      <c r="O319" s="356"/>
      <c r="P319" s="356"/>
      <c r="Q319" s="356"/>
      <c r="R319" s="356"/>
      <c r="S319" s="356"/>
      <c r="T319" s="356"/>
      <c r="U319" s="356"/>
      <c r="V319" s="356"/>
      <c r="W319" s="356"/>
      <c r="X319" s="356"/>
      <c r="Y319" s="356"/>
      <c r="Z319" s="356"/>
      <c r="AA319" s="356"/>
      <c r="AB319" s="356"/>
      <c r="AC319" s="356"/>
      <c r="AD319" s="356"/>
      <c r="AE319" s="356"/>
      <c r="AF319" s="356"/>
      <c r="AG319" s="356"/>
      <c r="AH319" s="356"/>
      <c r="AI319" s="356"/>
      <c r="AJ319" s="356"/>
      <c r="AK319" s="356"/>
      <c r="AL319" s="356"/>
      <c r="AM319" s="356"/>
      <c r="AN319" s="356"/>
    </row>
    <row r="320" spans="1:40" hidden="1">
      <c r="A320" s="356"/>
      <c r="B320" s="900" t="str">
        <f>IF(OR(LEFT(DULIEU!V311,4)=$G$8,LEFT(DULIEU!W311,4)=$G$8),DULIEU!D311,"")</f>
        <v/>
      </c>
      <c r="C320" s="900" t="str">
        <f>IF(OR(LEFT(DULIEU!V311,4)=$G$8,LEFT(DULIEU!W311,4)=$G$8),DULIEU!E311,"")</f>
        <v/>
      </c>
      <c r="D320" s="900" t="str">
        <f>IF(LEFT(DULIEU!V311,4)=$G$8,DULIEU!H311,"")</f>
        <v/>
      </c>
      <c r="E320" s="901" t="str">
        <f>IF(LEFT(DULIEU!W311,4)=$G$8,DULIEU!H311,"")</f>
        <v/>
      </c>
      <c r="F320" s="929" t="str">
        <f>IF(OR(LEFT(DULIEU!V311,4)=$G$8,LEFT(DULIEU!W311,4)=$G$8),DULIEU!O311,"")</f>
        <v/>
      </c>
      <c r="G320" s="930" t="str">
        <f>IF(LEFT(DULIEU!V311,4)=$G$8,DULIEU!W311,IF(LEFT(DULIEU!W311,4)=$G$8,DULIEU!V311,""))</f>
        <v/>
      </c>
      <c r="H320" s="902">
        <f>IF(LEFT(DULIEU!V311,4)=$G$8,DULIEU!X311,0)</f>
        <v>0</v>
      </c>
      <c r="I320" s="902">
        <f>IF(LEFT(DULIEU!W311,4)=$G$8,DULIEU!X311,0)</f>
        <v>0</v>
      </c>
      <c r="J320" s="902">
        <f>IF(SUM(H320:I320)=0,0,$J$14+SUM($H$16:H320)-SUM($I$16:I320))</f>
        <v>0</v>
      </c>
      <c r="K320" s="903"/>
      <c r="L320" s="904" t="str">
        <f t="shared" si="4"/>
        <v/>
      </c>
      <c r="M320" s="893"/>
      <c r="N320" s="717"/>
      <c r="O320" s="356"/>
      <c r="P320" s="356"/>
      <c r="Q320" s="356"/>
      <c r="R320" s="356"/>
      <c r="S320" s="356"/>
      <c r="T320" s="356"/>
      <c r="U320" s="356"/>
      <c r="V320" s="356"/>
      <c r="W320" s="356"/>
      <c r="X320" s="356"/>
      <c r="Y320" s="356"/>
      <c r="Z320" s="356"/>
      <c r="AA320" s="356"/>
      <c r="AB320" s="356"/>
      <c r="AC320" s="356"/>
      <c r="AD320" s="356"/>
      <c r="AE320" s="356"/>
      <c r="AF320" s="356"/>
      <c r="AG320" s="356"/>
      <c r="AH320" s="356"/>
      <c r="AI320" s="356"/>
      <c r="AJ320" s="356"/>
      <c r="AK320" s="356"/>
      <c r="AL320" s="356"/>
      <c r="AM320" s="356"/>
      <c r="AN320" s="356"/>
    </row>
    <row r="321" spans="1:40" hidden="1">
      <c r="A321" s="356"/>
      <c r="B321" s="900" t="str">
        <f>IF(OR(LEFT(DULIEU!V312,4)=$G$8,LEFT(DULIEU!W312,4)=$G$8),DULIEU!D312,"")</f>
        <v/>
      </c>
      <c r="C321" s="900" t="str">
        <f>IF(OR(LEFT(DULIEU!V312,4)=$G$8,LEFT(DULIEU!W312,4)=$G$8),DULIEU!E312,"")</f>
        <v/>
      </c>
      <c r="D321" s="900" t="str">
        <f>IF(LEFT(DULIEU!V312,4)=$G$8,DULIEU!H312,"")</f>
        <v/>
      </c>
      <c r="E321" s="901" t="str">
        <f>IF(LEFT(DULIEU!W312,4)=$G$8,DULIEU!H312,"")</f>
        <v/>
      </c>
      <c r="F321" s="929" t="str">
        <f>IF(OR(LEFT(DULIEU!V312,4)=$G$8,LEFT(DULIEU!W312,4)=$G$8),DULIEU!O312,"")</f>
        <v/>
      </c>
      <c r="G321" s="930" t="str">
        <f>IF(LEFT(DULIEU!V312,4)=$G$8,DULIEU!W312,IF(LEFT(DULIEU!W312,4)=$G$8,DULIEU!V312,""))</f>
        <v/>
      </c>
      <c r="H321" s="902">
        <f>IF(LEFT(DULIEU!V312,4)=$G$8,DULIEU!X312,0)</f>
        <v>0</v>
      </c>
      <c r="I321" s="902">
        <f>IF(LEFT(DULIEU!W312,4)=$G$8,DULIEU!X312,0)</f>
        <v>0</v>
      </c>
      <c r="J321" s="902">
        <f>IF(SUM(H321:I321)=0,0,$J$14+SUM($H$16:H321)-SUM($I$16:I321))</f>
        <v>0</v>
      </c>
      <c r="K321" s="903"/>
      <c r="L321" s="904" t="str">
        <f t="shared" si="4"/>
        <v/>
      </c>
      <c r="M321" s="893"/>
      <c r="N321" s="717"/>
      <c r="O321" s="356"/>
      <c r="P321" s="356"/>
      <c r="Q321" s="356"/>
      <c r="R321" s="356"/>
      <c r="S321" s="356"/>
      <c r="T321" s="356"/>
      <c r="U321" s="356"/>
      <c r="V321" s="356"/>
      <c r="W321" s="356"/>
      <c r="X321" s="356"/>
      <c r="Y321" s="356"/>
      <c r="Z321" s="356"/>
      <c r="AA321" s="356"/>
      <c r="AB321" s="356"/>
      <c r="AC321" s="356"/>
      <c r="AD321" s="356"/>
      <c r="AE321" s="356"/>
      <c r="AF321" s="356"/>
      <c r="AG321" s="356"/>
      <c r="AH321" s="356"/>
      <c r="AI321" s="356"/>
      <c r="AJ321" s="356"/>
      <c r="AK321" s="356"/>
      <c r="AL321" s="356"/>
      <c r="AM321" s="356"/>
      <c r="AN321" s="356"/>
    </row>
    <row r="322" spans="1:40" hidden="1">
      <c r="A322" s="356"/>
      <c r="B322" s="900" t="str">
        <f>IF(OR(LEFT(DULIEU!V313,4)=$G$8,LEFT(DULIEU!W313,4)=$G$8),DULIEU!D313,"")</f>
        <v/>
      </c>
      <c r="C322" s="900" t="str">
        <f>IF(OR(LEFT(DULIEU!V313,4)=$G$8,LEFT(DULIEU!W313,4)=$G$8),DULIEU!E313,"")</f>
        <v/>
      </c>
      <c r="D322" s="900" t="str">
        <f>IF(LEFT(DULIEU!V313,4)=$G$8,DULIEU!H313,"")</f>
        <v/>
      </c>
      <c r="E322" s="901" t="str">
        <f>IF(LEFT(DULIEU!W313,4)=$G$8,DULIEU!H313,"")</f>
        <v/>
      </c>
      <c r="F322" s="929" t="str">
        <f>IF(OR(LEFT(DULIEU!V313,4)=$G$8,LEFT(DULIEU!W313,4)=$G$8),DULIEU!O313,"")</f>
        <v/>
      </c>
      <c r="G322" s="930" t="str">
        <f>IF(LEFT(DULIEU!V313,4)=$G$8,DULIEU!W313,IF(LEFT(DULIEU!W313,4)=$G$8,DULIEU!V313,""))</f>
        <v/>
      </c>
      <c r="H322" s="902">
        <f>IF(LEFT(DULIEU!V313,4)=$G$8,DULIEU!X313,0)</f>
        <v>0</v>
      </c>
      <c r="I322" s="902">
        <f>IF(LEFT(DULIEU!W313,4)=$G$8,DULIEU!X313,0)</f>
        <v>0</v>
      </c>
      <c r="J322" s="902">
        <f>IF(SUM(H322:I322)=0,0,$J$14+SUM($H$16:H322)-SUM($I$16:I322))</f>
        <v>0</v>
      </c>
      <c r="K322" s="903"/>
      <c r="L322" s="904" t="str">
        <f t="shared" si="4"/>
        <v/>
      </c>
      <c r="M322" s="893"/>
      <c r="N322" s="717"/>
      <c r="O322" s="356"/>
      <c r="P322" s="356"/>
      <c r="Q322" s="356"/>
      <c r="R322" s="356"/>
      <c r="S322" s="356"/>
      <c r="T322" s="356"/>
      <c r="U322" s="356"/>
      <c r="V322" s="356"/>
      <c r="W322" s="356"/>
      <c r="X322" s="356"/>
      <c r="Y322" s="356"/>
      <c r="Z322" s="356"/>
      <c r="AA322" s="356"/>
      <c r="AB322" s="356"/>
      <c r="AC322" s="356"/>
      <c r="AD322" s="356"/>
      <c r="AE322" s="356"/>
      <c r="AF322" s="356"/>
      <c r="AG322" s="356"/>
      <c r="AH322" s="356"/>
      <c r="AI322" s="356"/>
      <c r="AJ322" s="356"/>
      <c r="AK322" s="356"/>
      <c r="AL322" s="356"/>
      <c r="AM322" s="356"/>
      <c r="AN322" s="356"/>
    </row>
    <row r="323" spans="1:40" hidden="1">
      <c r="A323" s="356"/>
      <c r="B323" s="900" t="str">
        <f>IF(OR(LEFT(DULIEU!V314,4)=$G$8,LEFT(DULIEU!W314,4)=$G$8),DULIEU!D314,"")</f>
        <v/>
      </c>
      <c r="C323" s="900" t="str">
        <f>IF(OR(LEFT(DULIEU!V314,4)=$G$8,LEFT(DULIEU!W314,4)=$G$8),DULIEU!E314,"")</f>
        <v/>
      </c>
      <c r="D323" s="900" t="str">
        <f>IF(LEFT(DULIEU!V314,4)=$G$8,DULIEU!H314,"")</f>
        <v/>
      </c>
      <c r="E323" s="901" t="str">
        <f>IF(LEFT(DULIEU!W314,4)=$G$8,DULIEU!H314,"")</f>
        <v/>
      </c>
      <c r="F323" s="929" t="str">
        <f>IF(OR(LEFT(DULIEU!V314,4)=$G$8,LEFT(DULIEU!W314,4)=$G$8),DULIEU!O314,"")</f>
        <v/>
      </c>
      <c r="G323" s="930" t="str">
        <f>IF(LEFT(DULIEU!V314,4)=$G$8,DULIEU!W314,IF(LEFT(DULIEU!W314,4)=$G$8,DULIEU!V314,""))</f>
        <v/>
      </c>
      <c r="H323" s="902">
        <f>IF(LEFT(DULIEU!V314,4)=$G$8,DULIEU!X314,0)</f>
        <v>0</v>
      </c>
      <c r="I323" s="902">
        <f>IF(LEFT(DULIEU!W314,4)=$G$8,DULIEU!X314,0)</f>
        <v>0</v>
      </c>
      <c r="J323" s="902">
        <f>IF(SUM(H323:I323)=0,0,$J$14+SUM($H$16:H323)-SUM($I$16:I323))</f>
        <v>0</v>
      </c>
      <c r="K323" s="903"/>
      <c r="L323" s="904" t="str">
        <f t="shared" si="4"/>
        <v/>
      </c>
      <c r="M323" s="893"/>
      <c r="N323" s="717"/>
      <c r="O323" s="356"/>
      <c r="P323" s="356"/>
      <c r="Q323" s="356"/>
      <c r="R323" s="356"/>
      <c r="S323" s="356"/>
      <c r="T323" s="356"/>
      <c r="U323" s="356"/>
      <c r="V323" s="356"/>
      <c r="W323" s="356"/>
      <c r="X323" s="356"/>
      <c r="Y323" s="356"/>
      <c r="Z323" s="356"/>
      <c r="AA323" s="356"/>
      <c r="AB323" s="356"/>
      <c r="AC323" s="356"/>
      <c r="AD323" s="356"/>
      <c r="AE323" s="356"/>
      <c r="AF323" s="356"/>
      <c r="AG323" s="356"/>
      <c r="AH323" s="356"/>
      <c r="AI323" s="356"/>
      <c r="AJ323" s="356"/>
      <c r="AK323" s="356"/>
      <c r="AL323" s="356"/>
      <c r="AM323" s="356"/>
      <c r="AN323" s="356"/>
    </row>
    <row r="324" spans="1:40" hidden="1">
      <c r="A324" s="356"/>
      <c r="B324" s="900" t="str">
        <f>IF(OR(LEFT(DULIEU!V315,4)=$G$8,LEFT(DULIEU!W315,4)=$G$8),DULIEU!D315,"")</f>
        <v/>
      </c>
      <c r="C324" s="900" t="str">
        <f>IF(OR(LEFT(DULIEU!V315,4)=$G$8,LEFT(DULIEU!W315,4)=$G$8),DULIEU!E315,"")</f>
        <v/>
      </c>
      <c r="D324" s="900" t="str">
        <f>IF(LEFT(DULIEU!V315,4)=$G$8,DULIEU!H315,"")</f>
        <v/>
      </c>
      <c r="E324" s="901" t="str">
        <f>IF(LEFT(DULIEU!W315,4)=$G$8,DULIEU!H315,"")</f>
        <v/>
      </c>
      <c r="F324" s="929" t="str">
        <f>IF(OR(LEFT(DULIEU!V315,4)=$G$8,LEFT(DULIEU!W315,4)=$G$8),DULIEU!O315,"")</f>
        <v/>
      </c>
      <c r="G324" s="930" t="str">
        <f>IF(LEFT(DULIEU!V315,4)=$G$8,DULIEU!W315,IF(LEFT(DULIEU!W315,4)=$G$8,DULIEU!V315,""))</f>
        <v/>
      </c>
      <c r="H324" s="902">
        <f>IF(LEFT(DULIEU!V315,4)=$G$8,DULIEU!X315,0)</f>
        <v>0</v>
      </c>
      <c r="I324" s="902">
        <f>IF(LEFT(DULIEU!W315,4)=$G$8,DULIEU!X315,0)</f>
        <v>0</v>
      </c>
      <c r="J324" s="902">
        <f>IF(SUM(H324:I324)=0,0,$J$14+SUM($H$16:H324)-SUM($I$16:I324))</f>
        <v>0</v>
      </c>
      <c r="K324" s="903"/>
      <c r="L324" s="904" t="str">
        <f t="shared" si="4"/>
        <v/>
      </c>
      <c r="M324" s="893"/>
      <c r="N324" s="717"/>
      <c r="O324" s="356"/>
      <c r="P324" s="356"/>
      <c r="Q324" s="356"/>
      <c r="R324" s="356"/>
      <c r="S324" s="356"/>
      <c r="T324" s="356"/>
      <c r="U324" s="356"/>
      <c r="V324" s="356"/>
      <c r="W324" s="356"/>
      <c r="X324" s="356"/>
      <c r="Y324" s="356"/>
      <c r="Z324" s="356"/>
      <c r="AA324" s="356"/>
      <c r="AB324" s="356"/>
      <c r="AC324" s="356"/>
      <c r="AD324" s="356"/>
      <c r="AE324" s="356"/>
      <c r="AF324" s="356"/>
      <c r="AG324" s="356"/>
      <c r="AH324" s="356"/>
      <c r="AI324" s="356"/>
      <c r="AJ324" s="356"/>
      <c r="AK324" s="356"/>
      <c r="AL324" s="356"/>
      <c r="AM324" s="356"/>
      <c r="AN324" s="356"/>
    </row>
    <row r="325" spans="1:40" hidden="1">
      <c r="A325" s="356"/>
      <c r="B325" s="900" t="str">
        <f>IF(OR(LEFT(DULIEU!V316,4)=$G$8,LEFT(DULIEU!W316,4)=$G$8),DULIEU!D316,"")</f>
        <v/>
      </c>
      <c r="C325" s="900" t="str">
        <f>IF(OR(LEFT(DULIEU!V316,4)=$G$8,LEFT(DULIEU!W316,4)=$G$8),DULIEU!E316,"")</f>
        <v/>
      </c>
      <c r="D325" s="900" t="str">
        <f>IF(LEFT(DULIEU!V316,4)=$G$8,DULIEU!H316,"")</f>
        <v/>
      </c>
      <c r="E325" s="901" t="str">
        <f>IF(LEFT(DULIEU!W316,4)=$G$8,DULIEU!H316,"")</f>
        <v/>
      </c>
      <c r="F325" s="929" t="str">
        <f>IF(OR(LEFT(DULIEU!V316,4)=$G$8,LEFT(DULIEU!W316,4)=$G$8),DULIEU!O316,"")</f>
        <v/>
      </c>
      <c r="G325" s="930" t="str">
        <f>IF(LEFT(DULIEU!V316,4)=$G$8,DULIEU!W316,IF(LEFT(DULIEU!W316,4)=$G$8,DULIEU!V316,""))</f>
        <v/>
      </c>
      <c r="H325" s="902">
        <f>IF(LEFT(DULIEU!V316,4)=$G$8,DULIEU!X316,0)</f>
        <v>0</v>
      </c>
      <c r="I325" s="902">
        <f>IF(LEFT(DULIEU!W316,4)=$G$8,DULIEU!X316,0)</f>
        <v>0</v>
      </c>
      <c r="J325" s="902">
        <f>IF(SUM(H325:I325)=0,0,$J$14+SUM($H$16:H325)-SUM($I$16:I325))</f>
        <v>0</v>
      </c>
      <c r="K325" s="903"/>
      <c r="L325" s="904" t="str">
        <f t="shared" si="4"/>
        <v/>
      </c>
      <c r="M325" s="893"/>
      <c r="N325" s="717"/>
      <c r="O325" s="356"/>
      <c r="P325" s="356"/>
      <c r="Q325" s="356"/>
      <c r="R325" s="356"/>
      <c r="S325" s="356"/>
      <c r="T325" s="356"/>
      <c r="U325" s="356"/>
      <c r="V325" s="356"/>
      <c r="W325" s="356"/>
      <c r="X325" s="356"/>
      <c r="Y325" s="356"/>
      <c r="Z325" s="356"/>
      <c r="AA325" s="356"/>
      <c r="AB325" s="356"/>
      <c r="AC325" s="356"/>
      <c r="AD325" s="356"/>
      <c r="AE325" s="356"/>
      <c r="AF325" s="356"/>
      <c r="AG325" s="356"/>
      <c r="AH325" s="356"/>
      <c r="AI325" s="356"/>
      <c r="AJ325" s="356"/>
      <c r="AK325" s="356"/>
      <c r="AL325" s="356"/>
      <c r="AM325" s="356"/>
      <c r="AN325" s="356"/>
    </row>
    <row r="326" spans="1:40" hidden="1">
      <c r="A326" s="356"/>
      <c r="B326" s="900" t="str">
        <f>IF(OR(LEFT(DULIEU!V317,4)=$G$8,LEFT(DULIEU!W317,4)=$G$8),DULIEU!D317,"")</f>
        <v/>
      </c>
      <c r="C326" s="900" t="str">
        <f>IF(OR(LEFT(DULIEU!V317,4)=$G$8,LEFT(DULIEU!W317,4)=$G$8),DULIEU!E317,"")</f>
        <v/>
      </c>
      <c r="D326" s="900" t="str">
        <f>IF(LEFT(DULIEU!V317,4)=$G$8,DULIEU!H317,"")</f>
        <v/>
      </c>
      <c r="E326" s="901" t="str">
        <f>IF(LEFT(DULIEU!W317,4)=$G$8,DULIEU!H317,"")</f>
        <v/>
      </c>
      <c r="F326" s="929" t="str">
        <f>IF(OR(LEFT(DULIEU!V317,4)=$G$8,LEFT(DULIEU!W317,4)=$G$8),DULIEU!O317,"")</f>
        <v/>
      </c>
      <c r="G326" s="930" t="str">
        <f>IF(LEFT(DULIEU!V317,4)=$G$8,DULIEU!W317,IF(LEFT(DULIEU!W317,4)=$G$8,DULIEU!V317,""))</f>
        <v/>
      </c>
      <c r="H326" s="902">
        <f>IF(LEFT(DULIEU!V317,4)=$G$8,DULIEU!X317,0)</f>
        <v>0</v>
      </c>
      <c r="I326" s="902">
        <f>IF(LEFT(DULIEU!W317,4)=$G$8,DULIEU!X317,0)</f>
        <v>0</v>
      </c>
      <c r="J326" s="902">
        <f>IF(SUM(H326:I326)=0,0,$J$14+SUM($H$16:H326)-SUM($I$16:I326))</f>
        <v>0</v>
      </c>
      <c r="K326" s="903"/>
      <c r="L326" s="904" t="str">
        <f t="shared" si="4"/>
        <v/>
      </c>
      <c r="M326" s="893"/>
      <c r="N326" s="717"/>
      <c r="O326" s="356"/>
      <c r="P326" s="356"/>
      <c r="Q326" s="356"/>
      <c r="R326" s="356"/>
      <c r="S326" s="356"/>
      <c r="T326" s="356"/>
      <c r="U326" s="356"/>
      <c r="V326" s="356"/>
      <c r="W326" s="356"/>
      <c r="X326" s="356"/>
      <c r="Y326" s="356"/>
      <c r="Z326" s="356"/>
      <c r="AA326" s="356"/>
      <c r="AB326" s="356"/>
      <c r="AC326" s="356"/>
      <c r="AD326" s="356"/>
      <c r="AE326" s="356"/>
      <c r="AF326" s="356"/>
      <c r="AG326" s="356"/>
      <c r="AH326" s="356"/>
      <c r="AI326" s="356"/>
      <c r="AJ326" s="356"/>
      <c r="AK326" s="356"/>
      <c r="AL326" s="356"/>
      <c r="AM326" s="356"/>
      <c r="AN326" s="356"/>
    </row>
    <row r="327" spans="1:40" hidden="1">
      <c r="A327" s="356"/>
      <c r="B327" s="900" t="str">
        <f>IF(OR(LEFT(DULIEU!V318,4)=$G$8,LEFT(DULIEU!W318,4)=$G$8),DULIEU!D318,"")</f>
        <v/>
      </c>
      <c r="C327" s="900" t="str">
        <f>IF(OR(LEFT(DULIEU!V318,4)=$G$8,LEFT(DULIEU!W318,4)=$G$8),DULIEU!E318,"")</f>
        <v/>
      </c>
      <c r="D327" s="900" t="str">
        <f>IF(LEFT(DULIEU!V318,4)=$G$8,DULIEU!H318,"")</f>
        <v/>
      </c>
      <c r="E327" s="901" t="str">
        <f>IF(LEFT(DULIEU!W318,4)=$G$8,DULIEU!H318,"")</f>
        <v/>
      </c>
      <c r="F327" s="929" t="str">
        <f>IF(OR(LEFT(DULIEU!V318,4)=$G$8,LEFT(DULIEU!W318,4)=$G$8),DULIEU!O318,"")</f>
        <v/>
      </c>
      <c r="G327" s="930" t="str">
        <f>IF(LEFT(DULIEU!V318,4)=$G$8,DULIEU!W318,IF(LEFT(DULIEU!W318,4)=$G$8,DULIEU!V318,""))</f>
        <v/>
      </c>
      <c r="H327" s="902">
        <f>IF(LEFT(DULIEU!V318,4)=$G$8,DULIEU!X318,0)</f>
        <v>0</v>
      </c>
      <c r="I327" s="902">
        <f>IF(LEFT(DULIEU!W318,4)=$G$8,DULIEU!X318,0)</f>
        <v>0</v>
      </c>
      <c r="J327" s="902">
        <f>IF(SUM(H327:I327)=0,0,$J$14+SUM($H$16:H327)-SUM($I$16:I327))</f>
        <v>0</v>
      </c>
      <c r="K327" s="903"/>
      <c r="L327" s="904" t="str">
        <f t="shared" si="4"/>
        <v/>
      </c>
      <c r="M327" s="893"/>
      <c r="N327" s="717"/>
      <c r="O327" s="356"/>
      <c r="P327" s="356"/>
      <c r="Q327" s="356"/>
      <c r="R327" s="356"/>
      <c r="S327" s="356"/>
      <c r="T327" s="356"/>
      <c r="U327" s="356"/>
      <c r="V327" s="356"/>
      <c r="W327" s="356"/>
      <c r="X327" s="356"/>
      <c r="Y327" s="356"/>
      <c r="Z327" s="356"/>
      <c r="AA327" s="356"/>
      <c r="AB327" s="356"/>
      <c r="AC327" s="356"/>
      <c r="AD327" s="356"/>
      <c r="AE327" s="356"/>
      <c r="AF327" s="356"/>
      <c r="AG327" s="356"/>
      <c r="AH327" s="356"/>
      <c r="AI327" s="356"/>
      <c r="AJ327" s="356"/>
      <c r="AK327" s="356"/>
      <c r="AL327" s="356"/>
      <c r="AM327" s="356"/>
      <c r="AN327" s="356"/>
    </row>
    <row r="328" spans="1:40" hidden="1">
      <c r="A328" s="356"/>
      <c r="B328" s="900" t="str">
        <f>IF(OR(LEFT(DULIEU!V319,4)=$G$8,LEFT(DULIEU!W319,4)=$G$8),DULIEU!D319,"")</f>
        <v/>
      </c>
      <c r="C328" s="900" t="str">
        <f>IF(OR(LEFT(DULIEU!V319,4)=$G$8,LEFT(DULIEU!W319,4)=$G$8),DULIEU!E319,"")</f>
        <v/>
      </c>
      <c r="D328" s="900" t="str">
        <f>IF(LEFT(DULIEU!V319,4)=$G$8,DULIEU!H319,"")</f>
        <v/>
      </c>
      <c r="E328" s="901" t="str">
        <f>IF(LEFT(DULIEU!W319,4)=$G$8,DULIEU!H319,"")</f>
        <v/>
      </c>
      <c r="F328" s="929" t="str">
        <f>IF(OR(LEFT(DULIEU!V319,4)=$G$8,LEFT(DULIEU!W319,4)=$G$8),DULIEU!O319,"")</f>
        <v/>
      </c>
      <c r="G328" s="930" t="str">
        <f>IF(LEFT(DULIEU!V319,4)=$G$8,DULIEU!W319,IF(LEFT(DULIEU!W319,4)=$G$8,DULIEU!V319,""))</f>
        <v/>
      </c>
      <c r="H328" s="902">
        <f>IF(LEFT(DULIEU!V319,4)=$G$8,DULIEU!X319,0)</f>
        <v>0</v>
      </c>
      <c r="I328" s="902">
        <f>IF(LEFT(DULIEU!W319,4)=$G$8,DULIEU!X319,0)</f>
        <v>0</v>
      </c>
      <c r="J328" s="902">
        <f>IF(SUM(H328:I328)=0,0,$J$14+SUM($H$16:H328)-SUM($I$16:I328))</f>
        <v>0</v>
      </c>
      <c r="K328" s="903"/>
      <c r="L328" s="904" t="str">
        <f t="shared" si="4"/>
        <v/>
      </c>
      <c r="M328" s="893"/>
      <c r="N328" s="717"/>
      <c r="O328" s="356"/>
      <c r="P328" s="356"/>
      <c r="Q328" s="356"/>
      <c r="R328" s="356"/>
      <c r="S328" s="356"/>
      <c r="T328" s="356"/>
      <c r="U328" s="356"/>
      <c r="V328" s="356"/>
      <c r="W328" s="356"/>
      <c r="X328" s="356"/>
      <c r="Y328" s="356"/>
      <c r="Z328" s="356"/>
      <c r="AA328" s="356"/>
      <c r="AB328" s="356"/>
      <c r="AC328" s="356"/>
      <c r="AD328" s="356"/>
      <c r="AE328" s="356"/>
      <c r="AF328" s="356"/>
      <c r="AG328" s="356"/>
      <c r="AH328" s="356"/>
      <c r="AI328" s="356"/>
      <c r="AJ328" s="356"/>
      <c r="AK328" s="356"/>
      <c r="AL328" s="356"/>
      <c r="AM328" s="356"/>
      <c r="AN328" s="356"/>
    </row>
    <row r="329" spans="1:40" hidden="1">
      <c r="A329" s="356"/>
      <c r="B329" s="900" t="str">
        <f>IF(OR(LEFT(DULIEU!V320,4)=$G$8,LEFT(DULIEU!W320,4)=$G$8),DULIEU!D320,"")</f>
        <v/>
      </c>
      <c r="C329" s="900" t="str">
        <f>IF(OR(LEFT(DULIEU!V320,4)=$G$8,LEFT(DULIEU!W320,4)=$G$8),DULIEU!E320,"")</f>
        <v/>
      </c>
      <c r="D329" s="900" t="str">
        <f>IF(LEFT(DULIEU!V320,4)=$G$8,DULIEU!H320,"")</f>
        <v/>
      </c>
      <c r="E329" s="901" t="str">
        <f>IF(LEFT(DULIEU!W320,4)=$G$8,DULIEU!H320,"")</f>
        <v/>
      </c>
      <c r="F329" s="929" t="str">
        <f>IF(OR(LEFT(DULIEU!V320,4)=$G$8,LEFT(DULIEU!W320,4)=$G$8),DULIEU!O320,"")</f>
        <v/>
      </c>
      <c r="G329" s="930" t="str">
        <f>IF(LEFT(DULIEU!V320,4)=$G$8,DULIEU!W320,IF(LEFT(DULIEU!W320,4)=$G$8,DULIEU!V320,""))</f>
        <v/>
      </c>
      <c r="H329" s="902">
        <f>IF(LEFT(DULIEU!V320,4)=$G$8,DULIEU!X320,0)</f>
        <v>0</v>
      </c>
      <c r="I329" s="902">
        <f>IF(LEFT(DULIEU!W320,4)=$G$8,DULIEU!X320,0)</f>
        <v>0</v>
      </c>
      <c r="J329" s="902">
        <f>IF(SUM(H329:I329)=0,0,$J$14+SUM($H$16:H329)-SUM($I$16:I329))</f>
        <v>0</v>
      </c>
      <c r="K329" s="903"/>
      <c r="L329" s="904" t="str">
        <f t="shared" si="4"/>
        <v/>
      </c>
      <c r="M329" s="893"/>
      <c r="N329" s="717"/>
      <c r="O329" s="356"/>
      <c r="P329" s="356"/>
      <c r="Q329" s="356"/>
      <c r="R329" s="356"/>
      <c r="S329" s="356"/>
      <c r="T329" s="356"/>
      <c r="U329" s="356"/>
      <c r="V329" s="356"/>
      <c r="W329" s="356"/>
      <c r="X329" s="356"/>
      <c r="Y329" s="356"/>
      <c r="Z329" s="356"/>
      <c r="AA329" s="356"/>
      <c r="AB329" s="356"/>
      <c r="AC329" s="356"/>
      <c r="AD329" s="356"/>
      <c r="AE329" s="356"/>
      <c r="AF329" s="356"/>
      <c r="AG329" s="356"/>
      <c r="AH329" s="356"/>
      <c r="AI329" s="356"/>
      <c r="AJ329" s="356"/>
      <c r="AK329" s="356"/>
      <c r="AL329" s="356"/>
      <c r="AM329" s="356"/>
      <c r="AN329" s="356"/>
    </row>
    <row r="330" spans="1:40" hidden="1">
      <c r="A330" s="356"/>
      <c r="B330" s="900" t="str">
        <f>IF(OR(LEFT(DULIEU!V321,4)=$G$8,LEFT(DULIEU!W321,4)=$G$8),DULIEU!D321,"")</f>
        <v/>
      </c>
      <c r="C330" s="900" t="str">
        <f>IF(OR(LEFT(DULIEU!V321,4)=$G$8,LEFT(DULIEU!W321,4)=$G$8),DULIEU!E321,"")</f>
        <v/>
      </c>
      <c r="D330" s="900" t="str">
        <f>IF(LEFT(DULIEU!V321,4)=$G$8,DULIEU!H321,"")</f>
        <v/>
      </c>
      <c r="E330" s="901" t="str">
        <f>IF(LEFT(DULIEU!W321,4)=$G$8,DULIEU!H321,"")</f>
        <v/>
      </c>
      <c r="F330" s="929" t="str">
        <f>IF(OR(LEFT(DULIEU!V321,4)=$G$8,LEFT(DULIEU!W321,4)=$G$8),DULIEU!O321,"")</f>
        <v/>
      </c>
      <c r="G330" s="930" t="str">
        <f>IF(LEFT(DULIEU!V321,4)=$G$8,DULIEU!W321,IF(LEFT(DULIEU!W321,4)=$G$8,DULIEU!V321,""))</f>
        <v/>
      </c>
      <c r="H330" s="902">
        <f>IF(LEFT(DULIEU!V321,4)=$G$8,DULIEU!X321,0)</f>
        <v>0</v>
      </c>
      <c r="I330" s="902">
        <f>IF(LEFT(DULIEU!W321,4)=$G$8,DULIEU!X321,0)</f>
        <v>0</v>
      </c>
      <c r="J330" s="902">
        <f>IF(SUM(H330:I330)=0,0,$J$14+SUM($H$16:H330)-SUM($I$16:I330))</f>
        <v>0</v>
      </c>
      <c r="K330" s="903"/>
      <c r="L330" s="904" t="str">
        <f t="shared" si="4"/>
        <v/>
      </c>
      <c r="M330" s="893"/>
      <c r="N330" s="717"/>
      <c r="O330" s="356"/>
      <c r="P330" s="356"/>
      <c r="Q330" s="356"/>
      <c r="R330" s="356"/>
      <c r="S330" s="356"/>
      <c r="T330" s="356"/>
      <c r="U330" s="356"/>
      <c r="V330" s="356"/>
      <c r="W330" s="356"/>
      <c r="X330" s="356"/>
      <c r="Y330" s="356"/>
      <c r="Z330" s="356"/>
      <c r="AA330" s="356"/>
      <c r="AB330" s="356"/>
      <c r="AC330" s="356"/>
      <c r="AD330" s="356"/>
      <c r="AE330" s="356"/>
      <c r="AF330" s="356"/>
      <c r="AG330" s="356"/>
      <c r="AH330" s="356"/>
      <c r="AI330" s="356"/>
      <c r="AJ330" s="356"/>
      <c r="AK330" s="356"/>
      <c r="AL330" s="356"/>
      <c r="AM330" s="356"/>
      <c r="AN330" s="356"/>
    </row>
    <row r="331" spans="1:40" hidden="1">
      <c r="A331" s="356"/>
      <c r="B331" s="900" t="str">
        <f>IF(OR(LEFT(DULIEU!V322,4)=$G$8,LEFT(DULIEU!W322,4)=$G$8),DULIEU!D322,"")</f>
        <v/>
      </c>
      <c r="C331" s="900" t="str">
        <f>IF(OR(LEFT(DULIEU!V322,4)=$G$8,LEFT(DULIEU!W322,4)=$G$8),DULIEU!E322,"")</f>
        <v/>
      </c>
      <c r="D331" s="900" t="str">
        <f>IF(LEFT(DULIEU!V322,4)=$G$8,DULIEU!H322,"")</f>
        <v/>
      </c>
      <c r="E331" s="901" t="str">
        <f>IF(LEFT(DULIEU!W322,4)=$G$8,DULIEU!H322,"")</f>
        <v/>
      </c>
      <c r="F331" s="929" t="str">
        <f>IF(OR(LEFT(DULIEU!V322,4)=$G$8,LEFT(DULIEU!W322,4)=$G$8),DULIEU!O322,"")</f>
        <v/>
      </c>
      <c r="G331" s="930" t="str">
        <f>IF(LEFT(DULIEU!V322,4)=$G$8,DULIEU!W322,IF(LEFT(DULIEU!W322,4)=$G$8,DULIEU!V322,""))</f>
        <v/>
      </c>
      <c r="H331" s="902">
        <f>IF(LEFT(DULIEU!V322,4)=$G$8,DULIEU!X322,0)</f>
        <v>0</v>
      </c>
      <c r="I331" s="902">
        <f>IF(LEFT(DULIEU!W322,4)=$G$8,DULIEU!X322,0)</f>
        <v>0</v>
      </c>
      <c r="J331" s="902">
        <f>IF(SUM(H331:I331)=0,0,$J$14+SUM($H$16:H331)-SUM($I$16:I331))</f>
        <v>0</v>
      </c>
      <c r="K331" s="903"/>
      <c r="L331" s="904" t="str">
        <f t="shared" si="4"/>
        <v/>
      </c>
      <c r="M331" s="893"/>
      <c r="N331" s="717"/>
      <c r="O331" s="356"/>
      <c r="P331" s="356"/>
      <c r="Q331" s="356"/>
      <c r="R331" s="356"/>
      <c r="S331" s="356"/>
      <c r="T331" s="356"/>
      <c r="U331" s="356"/>
      <c r="V331" s="356"/>
      <c r="W331" s="356"/>
      <c r="X331" s="356"/>
      <c r="Y331" s="356"/>
      <c r="Z331" s="356"/>
      <c r="AA331" s="356"/>
      <c r="AB331" s="356"/>
      <c r="AC331" s="356"/>
      <c r="AD331" s="356"/>
      <c r="AE331" s="356"/>
      <c r="AF331" s="356"/>
      <c r="AG331" s="356"/>
      <c r="AH331" s="356"/>
      <c r="AI331" s="356"/>
      <c r="AJ331" s="356"/>
      <c r="AK331" s="356"/>
      <c r="AL331" s="356"/>
      <c r="AM331" s="356"/>
      <c r="AN331" s="356"/>
    </row>
    <row r="332" spans="1:40" hidden="1">
      <c r="A332" s="356"/>
      <c r="B332" s="900" t="str">
        <f>IF(OR(LEFT(DULIEU!V323,4)=$G$8,LEFT(DULIEU!W323,4)=$G$8),DULIEU!D323,"")</f>
        <v/>
      </c>
      <c r="C332" s="900" t="str">
        <f>IF(OR(LEFT(DULIEU!V323,4)=$G$8,LEFT(DULIEU!W323,4)=$G$8),DULIEU!E323,"")</f>
        <v/>
      </c>
      <c r="D332" s="900" t="str">
        <f>IF(LEFT(DULIEU!V323,4)=$G$8,DULIEU!H323,"")</f>
        <v/>
      </c>
      <c r="E332" s="901" t="str">
        <f>IF(LEFT(DULIEU!W323,4)=$G$8,DULIEU!H323,"")</f>
        <v/>
      </c>
      <c r="F332" s="929" t="str">
        <f>IF(OR(LEFT(DULIEU!V323,4)=$G$8,LEFT(DULIEU!W323,4)=$G$8),DULIEU!O323,"")</f>
        <v/>
      </c>
      <c r="G332" s="930" t="str">
        <f>IF(LEFT(DULIEU!V323,4)=$G$8,DULIEU!W323,IF(LEFT(DULIEU!W323,4)=$G$8,DULIEU!V323,""))</f>
        <v/>
      </c>
      <c r="H332" s="902">
        <f>IF(LEFT(DULIEU!V323,4)=$G$8,DULIEU!X323,0)</f>
        <v>0</v>
      </c>
      <c r="I332" s="902">
        <f>IF(LEFT(DULIEU!W323,4)=$G$8,DULIEU!X323,0)</f>
        <v>0</v>
      </c>
      <c r="J332" s="902">
        <f>IF(SUM(H332:I332)=0,0,$J$14+SUM($H$16:H332)-SUM($I$16:I332))</f>
        <v>0</v>
      </c>
      <c r="K332" s="903"/>
      <c r="L332" s="904" t="str">
        <f t="shared" si="4"/>
        <v/>
      </c>
      <c r="M332" s="893"/>
      <c r="N332" s="717"/>
      <c r="O332" s="356"/>
      <c r="P332" s="356"/>
      <c r="Q332" s="356"/>
      <c r="R332" s="356"/>
      <c r="S332" s="356"/>
      <c r="T332" s="356"/>
      <c r="U332" s="356"/>
      <c r="V332" s="356"/>
      <c r="W332" s="356"/>
      <c r="X332" s="356"/>
      <c r="Y332" s="356"/>
      <c r="Z332" s="356"/>
      <c r="AA332" s="356"/>
      <c r="AB332" s="356"/>
      <c r="AC332" s="356"/>
      <c r="AD332" s="356"/>
      <c r="AE332" s="356"/>
      <c r="AF332" s="356"/>
      <c r="AG332" s="356"/>
      <c r="AH332" s="356"/>
      <c r="AI332" s="356"/>
      <c r="AJ332" s="356"/>
      <c r="AK332" s="356"/>
      <c r="AL332" s="356"/>
      <c r="AM332" s="356"/>
      <c r="AN332" s="356"/>
    </row>
    <row r="333" spans="1:40" hidden="1">
      <c r="A333" s="356"/>
      <c r="B333" s="900" t="str">
        <f>IF(OR(LEFT(DULIEU!V324,4)=$G$8,LEFT(DULIEU!W324,4)=$G$8),DULIEU!D324,"")</f>
        <v/>
      </c>
      <c r="C333" s="900" t="str">
        <f>IF(OR(LEFT(DULIEU!V324,4)=$G$8,LEFT(DULIEU!W324,4)=$G$8),DULIEU!E324,"")</f>
        <v/>
      </c>
      <c r="D333" s="900" t="str">
        <f>IF(LEFT(DULIEU!V324,4)=$G$8,DULIEU!H324,"")</f>
        <v/>
      </c>
      <c r="E333" s="901" t="str">
        <f>IF(LEFT(DULIEU!W324,4)=$G$8,DULIEU!H324,"")</f>
        <v/>
      </c>
      <c r="F333" s="929" t="str">
        <f>IF(OR(LEFT(DULIEU!V324,4)=$G$8,LEFT(DULIEU!W324,4)=$G$8),DULIEU!O324,"")</f>
        <v/>
      </c>
      <c r="G333" s="930" t="str">
        <f>IF(LEFT(DULIEU!V324,4)=$G$8,DULIEU!W324,IF(LEFT(DULIEU!W324,4)=$G$8,DULIEU!V324,""))</f>
        <v/>
      </c>
      <c r="H333" s="902">
        <f>IF(LEFT(DULIEU!V324,4)=$G$8,DULIEU!X324,0)</f>
        <v>0</v>
      </c>
      <c r="I333" s="902">
        <f>IF(LEFT(DULIEU!W324,4)=$G$8,DULIEU!X324,0)</f>
        <v>0</v>
      </c>
      <c r="J333" s="902">
        <f>IF(SUM(H333:I333)=0,0,$J$14+SUM($H$16:H333)-SUM($I$16:I333))</f>
        <v>0</v>
      </c>
      <c r="K333" s="903"/>
      <c r="L333" s="904" t="str">
        <f t="shared" si="4"/>
        <v/>
      </c>
      <c r="M333" s="893"/>
      <c r="N333" s="717"/>
      <c r="O333" s="356"/>
      <c r="P333" s="356"/>
      <c r="Q333" s="356"/>
      <c r="R333" s="356"/>
      <c r="S333" s="356"/>
      <c r="T333" s="356"/>
      <c r="U333" s="356"/>
      <c r="V333" s="356"/>
      <c r="W333" s="356"/>
      <c r="X333" s="356"/>
      <c r="Y333" s="356"/>
      <c r="Z333" s="356"/>
      <c r="AA333" s="356"/>
      <c r="AB333" s="356"/>
      <c r="AC333" s="356"/>
      <c r="AD333" s="356"/>
      <c r="AE333" s="356"/>
      <c r="AF333" s="356"/>
      <c r="AG333" s="356"/>
      <c r="AH333" s="356"/>
      <c r="AI333" s="356"/>
      <c r="AJ333" s="356"/>
      <c r="AK333" s="356"/>
      <c r="AL333" s="356"/>
      <c r="AM333" s="356"/>
      <c r="AN333" s="356"/>
    </row>
    <row r="334" spans="1:40" hidden="1">
      <c r="A334" s="356"/>
      <c r="B334" s="900" t="str">
        <f>IF(OR(LEFT(DULIEU!V325,4)=$G$8,LEFT(DULIEU!W325,4)=$G$8),DULIEU!D325,"")</f>
        <v/>
      </c>
      <c r="C334" s="900" t="str">
        <f>IF(OR(LEFT(DULIEU!V325,4)=$G$8,LEFT(DULIEU!W325,4)=$G$8),DULIEU!E325,"")</f>
        <v/>
      </c>
      <c r="D334" s="900" t="str">
        <f>IF(LEFT(DULIEU!V325,4)=$G$8,DULIEU!H325,"")</f>
        <v/>
      </c>
      <c r="E334" s="901" t="str">
        <f>IF(LEFT(DULIEU!W325,4)=$G$8,DULIEU!H325,"")</f>
        <v/>
      </c>
      <c r="F334" s="929" t="str">
        <f>IF(OR(LEFT(DULIEU!V325,4)=$G$8,LEFT(DULIEU!W325,4)=$G$8),DULIEU!O325,"")</f>
        <v/>
      </c>
      <c r="G334" s="930" t="str">
        <f>IF(LEFT(DULIEU!V325,4)=$G$8,DULIEU!W325,IF(LEFT(DULIEU!W325,4)=$G$8,DULIEU!V325,""))</f>
        <v/>
      </c>
      <c r="H334" s="902">
        <f>IF(LEFT(DULIEU!V325,4)=$G$8,DULIEU!X325,0)</f>
        <v>0</v>
      </c>
      <c r="I334" s="902">
        <f>IF(LEFT(DULIEU!W325,4)=$G$8,DULIEU!X325,0)</f>
        <v>0</v>
      </c>
      <c r="J334" s="902">
        <f>IF(SUM(H334:I334)=0,0,$J$14+SUM($H$16:H334)-SUM($I$16:I334))</f>
        <v>0</v>
      </c>
      <c r="K334" s="903"/>
      <c r="L334" s="904" t="str">
        <f t="shared" si="4"/>
        <v/>
      </c>
      <c r="M334" s="893"/>
      <c r="N334" s="717"/>
      <c r="O334" s="356"/>
      <c r="P334" s="356"/>
      <c r="Q334" s="356"/>
      <c r="R334" s="356"/>
      <c r="S334" s="356"/>
      <c r="T334" s="356"/>
      <c r="U334" s="356"/>
      <c r="V334" s="356"/>
      <c r="W334" s="356"/>
      <c r="X334" s="356"/>
      <c r="Y334" s="356"/>
      <c r="Z334" s="356"/>
      <c r="AA334" s="356"/>
      <c r="AB334" s="356"/>
      <c r="AC334" s="356"/>
      <c r="AD334" s="356"/>
      <c r="AE334" s="356"/>
      <c r="AF334" s="356"/>
      <c r="AG334" s="356"/>
      <c r="AH334" s="356"/>
      <c r="AI334" s="356"/>
      <c r="AJ334" s="356"/>
      <c r="AK334" s="356"/>
      <c r="AL334" s="356"/>
      <c r="AM334" s="356"/>
      <c r="AN334" s="356"/>
    </row>
    <row r="335" spans="1:40" hidden="1">
      <c r="A335" s="356"/>
      <c r="B335" s="900" t="str">
        <f>IF(OR(LEFT(DULIEU!V326,4)=$G$8,LEFT(DULIEU!W326,4)=$G$8),DULIEU!D326,"")</f>
        <v/>
      </c>
      <c r="C335" s="900" t="str">
        <f>IF(OR(LEFT(DULIEU!V326,4)=$G$8,LEFT(DULIEU!W326,4)=$G$8),DULIEU!E326,"")</f>
        <v/>
      </c>
      <c r="D335" s="900" t="str">
        <f>IF(LEFT(DULIEU!V326,4)=$G$8,DULIEU!H326,"")</f>
        <v/>
      </c>
      <c r="E335" s="901" t="str">
        <f>IF(LEFT(DULIEU!W326,4)=$G$8,DULIEU!H326,"")</f>
        <v/>
      </c>
      <c r="F335" s="929" t="str">
        <f>IF(OR(LEFT(DULIEU!V326,4)=$G$8,LEFT(DULIEU!W326,4)=$G$8),DULIEU!O326,"")</f>
        <v/>
      </c>
      <c r="G335" s="930" t="str">
        <f>IF(LEFT(DULIEU!V326,4)=$G$8,DULIEU!W326,IF(LEFT(DULIEU!W326,4)=$G$8,DULIEU!V326,""))</f>
        <v/>
      </c>
      <c r="H335" s="902">
        <f>IF(LEFT(DULIEU!V326,4)=$G$8,DULIEU!X326,0)</f>
        <v>0</v>
      </c>
      <c r="I335" s="902">
        <f>IF(LEFT(DULIEU!W326,4)=$G$8,DULIEU!X326,0)</f>
        <v>0</v>
      </c>
      <c r="J335" s="902">
        <f>IF(SUM(H335:I335)=0,0,$J$14+SUM($H$16:H335)-SUM($I$16:I335))</f>
        <v>0</v>
      </c>
      <c r="K335" s="903"/>
      <c r="L335" s="904" t="str">
        <f t="shared" si="4"/>
        <v/>
      </c>
      <c r="M335" s="893"/>
      <c r="N335" s="717"/>
      <c r="O335" s="356"/>
      <c r="P335" s="356"/>
      <c r="Q335" s="356"/>
      <c r="R335" s="356"/>
      <c r="S335" s="356"/>
      <c r="T335" s="356"/>
      <c r="U335" s="356"/>
      <c r="V335" s="356"/>
      <c r="W335" s="356"/>
      <c r="X335" s="356"/>
      <c r="Y335" s="356"/>
      <c r="Z335" s="356"/>
      <c r="AA335" s="356"/>
      <c r="AB335" s="356"/>
      <c r="AC335" s="356"/>
      <c r="AD335" s="356"/>
      <c r="AE335" s="356"/>
      <c r="AF335" s="356"/>
      <c r="AG335" s="356"/>
      <c r="AH335" s="356"/>
      <c r="AI335" s="356"/>
      <c r="AJ335" s="356"/>
      <c r="AK335" s="356"/>
      <c r="AL335" s="356"/>
      <c r="AM335" s="356"/>
      <c r="AN335" s="356"/>
    </row>
    <row r="336" spans="1:40" hidden="1">
      <c r="A336" s="356"/>
      <c r="B336" s="900" t="str">
        <f>IF(OR(LEFT(DULIEU!V327,4)=$G$8,LEFT(DULIEU!W327,4)=$G$8),DULIEU!D327,"")</f>
        <v/>
      </c>
      <c r="C336" s="900" t="str">
        <f>IF(OR(LEFT(DULIEU!V327,4)=$G$8,LEFT(DULIEU!W327,4)=$G$8),DULIEU!E327,"")</f>
        <v/>
      </c>
      <c r="D336" s="900" t="str">
        <f>IF(LEFT(DULIEU!V327,4)=$G$8,DULIEU!H327,"")</f>
        <v/>
      </c>
      <c r="E336" s="901" t="str">
        <f>IF(LEFT(DULIEU!W327,4)=$G$8,DULIEU!H327,"")</f>
        <v/>
      </c>
      <c r="F336" s="929" t="str">
        <f>IF(OR(LEFT(DULIEU!V327,4)=$G$8,LEFT(DULIEU!W327,4)=$G$8),DULIEU!O327,"")</f>
        <v/>
      </c>
      <c r="G336" s="930" t="str">
        <f>IF(LEFT(DULIEU!V327,4)=$G$8,DULIEU!W327,IF(LEFT(DULIEU!W327,4)=$G$8,DULIEU!V327,""))</f>
        <v/>
      </c>
      <c r="H336" s="902">
        <f>IF(LEFT(DULIEU!V327,4)=$G$8,DULIEU!X327,0)</f>
        <v>0</v>
      </c>
      <c r="I336" s="902">
        <f>IF(LEFT(DULIEU!W327,4)=$G$8,DULIEU!X327,0)</f>
        <v>0</v>
      </c>
      <c r="J336" s="902">
        <f>IF(SUM(H336:I336)=0,0,$J$14+SUM($H$16:H336)-SUM($I$16:I336))</f>
        <v>0</v>
      </c>
      <c r="K336" s="903"/>
      <c r="L336" s="904" t="str">
        <f t="shared" si="4"/>
        <v/>
      </c>
      <c r="M336" s="893"/>
      <c r="N336" s="717"/>
      <c r="O336" s="356"/>
      <c r="P336" s="356"/>
      <c r="Q336" s="356"/>
      <c r="R336" s="356"/>
      <c r="S336" s="356"/>
      <c r="T336" s="356"/>
      <c r="U336" s="356"/>
      <c r="V336" s="356"/>
      <c r="W336" s="356"/>
      <c r="X336" s="356"/>
      <c r="Y336" s="356"/>
      <c r="Z336" s="356"/>
      <c r="AA336" s="356"/>
      <c r="AB336" s="356"/>
      <c r="AC336" s="356"/>
      <c r="AD336" s="356"/>
      <c r="AE336" s="356"/>
      <c r="AF336" s="356"/>
      <c r="AG336" s="356"/>
      <c r="AH336" s="356"/>
      <c r="AI336" s="356"/>
      <c r="AJ336" s="356"/>
      <c r="AK336" s="356"/>
      <c r="AL336" s="356"/>
      <c r="AM336" s="356"/>
      <c r="AN336" s="356"/>
    </row>
    <row r="337" spans="1:40" hidden="1">
      <c r="A337" s="356"/>
      <c r="B337" s="900" t="str">
        <f>IF(OR(LEFT(DULIEU!V328,4)=$G$8,LEFT(DULIEU!W328,4)=$G$8),DULIEU!D328,"")</f>
        <v/>
      </c>
      <c r="C337" s="900" t="str">
        <f>IF(OR(LEFT(DULIEU!V328,4)=$G$8,LEFT(DULIEU!W328,4)=$G$8),DULIEU!E328,"")</f>
        <v/>
      </c>
      <c r="D337" s="900" t="str">
        <f>IF(LEFT(DULIEU!V328,4)=$G$8,DULIEU!H328,"")</f>
        <v/>
      </c>
      <c r="E337" s="901" t="str">
        <f>IF(LEFT(DULIEU!W328,4)=$G$8,DULIEU!H328,"")</f>
        <v/>
      </c>
      <c r="F337" s="929" t="str">
        <f>IF(OR(LEFT(DULIEU!V328,4)=$G$8,LEFT(DULIEU!W328,4)=$G$8),DULIEU!O328,"")</f>
        <v/>
      </c>
      <c r="G337" s="930" t="str">
        <f>IF(LEFT(DULIEU!V328,4)=$G$8,DULIEU!W328,IF(LEFT(DULIEU!W328,4)=$G$8,DULIEU!V328,""))</f>
        <v/>
      </c>
      <c r="H337" s="902">
        <f>IF(LEFT(DULIEU!V328,4)=$G$8,DULIEU!X328,0)</f>
        <v>0</v>
      </c>
      <c r="I337" s="902">
        <f>IF(LEFT(DULIEU!W328,4)=$G$8,DULIEU!X328,0)</f>
        <v>0</v>
      </c>
      <c r="J337" s="902">
        <f>IF(SUM(H337:I337)=0,0,$J$14+SUM($H$16:H337)-SUM($I$16:I337))</f>
        <v>0</v>
      </c>
      <c r="K337" s="903"/>
      <c r="L337" s="904" t="str">
        <f t="shared" ref="L337:L400" si="5">IF(B337&lt;&gt;"","x","")</f>
        <v/>
      </c>
      <c r="M337" s="893"/>
      <c r="N337" s="717"/>
      <c r="O337" s="356"/>
      <c r="P337" s="356"/>
      <c r="Q337" s="356"/>
      <c r="R337" s="356"/>
      <c r="S337" s="356"/>
      <c r="T337" s="356"/>
      <c r="U337" s="356"/>
      <c r="V337" s="356"/>
      <c r="W337" s="356"/>
      <c r="X337" s="356"/>
      <c r="Y337" s="356"/>
      <c r="Z337" s="356"/>
      <c r="AA337" s="356"/>
      <c r="AB337" s="356"/>
      <c r="AC337" s="356"/>
      <c r="AD337" s="356"/>
      <c r="AE337" s="356"/>
      <c r="AF337" s="356"/>
      <c r="AG337" s="356"/>
      <c r="AH337" s="356"/>
      <c r="AI337" s="356"/>
      <c r="AJ337" s="356"/>
      <c r="AK337" s="356"/>
      <c r="AL337" s="356"/>
      <c r="AM337" s="356"/>
      <c r="AN337" s="356"/>
    </row>
    <row r="338" spans="1:40" hidden="1">
      <c r="A338" s="356"/>
      <c r="B338" s="900" t="str">
        <f>IF(OR(LEFT(DULIEU!V329,4)=$G$8,LEFT(DULIEU!W329,4)=$G$8),DULIEU!D329,"")</f>
        <v/>
      </c>
      <c r="C338" s="900" t="str">
        <f>IF(OR(LEFT(DULIEU!V329,4)=$G$8,LEFT(DULIEU!W329,4)=$G$8),DULIEU!E329,"")</f>
        <v/>
      </c>
      <c r="D338" s="900" t="str">
        <f>IF(LEFT(DULIEU!V329,4)=$G$8,DULIEU!H329,"")</f>
        <v/>
      </c>
      <c r="E338" s="901" t="str">
        <f>IF(LEFT(DULIEU!W329,4)=$G$8,DULIEU!H329,"")</f>
        <v/>
      </c>
      <c r="F338" s="929" t="str">
        <f>IF(OR(LEFT(DULIEU!V329,4)=$G$8,LEFT(DULIEU!W329,4)=$G$8),DULIEU!O329,"")</f>
        <v/>
      </c>
      <c r="G338" s="930" t="str">
        <f>IF(LEFT(DULIEU!V329,4)=$G$8,DULIEU!W329,IF(LEFT(DULIEU!W329,4)=$G$8,DULIEU!V329,""))</f>
        <v/>
      </c>
      <c r="H338" s="902">
        <f>IF(LEFT(DULIEU!V329,4)=$G$8,DULIEU!X329,0)</f>
        <v>0</v>
      </c>
      <c r="I338" s="902">
        <f>IF(LEFT(DULIEU!W329,4)=$G$8,DULIEU!X329,0)</f>
        <v>0</v>
      </c>
      <c r="J338" s="902">
        <f>IF(SUM(H338:I338)=0,0,$J$14+SUM($H$16:H338)-SUM($I$16:I338))</f>
        <v>0</v>
      </c>
      <c r="K338" s="903"/>
      <c r="L338" s="904" t="str">
        <f t="shared" si="5"/>
        <v/>
      </c>
      <c r="M338" s="893"/>
      <c r="N338" s="717"/>
      <c r="O338" s="356"/>
      <c r="P338" s="356"/>
      <c r="Q338" s="356"/>
      <c r="R338" s="356"/>
      <c r="S338" s="356"/>
      <c r="T338" s="356"/>
      <c r="U338" s="356"/>
      <c r="V338" s="356"/>
      <c r="W338" s="356"/>
      <c r="X338" s="356"/>
      <c r="Y338" s="356"/>
      <c r="Z338" s="356"/>
      <c r="AA338" s="356"/>
      <c r="AB338" s="356"/>
      <c r="AC338" s="356"/>
      <c r="AD338" s="356"/>
      <c r="AE338" s="356"/>
      <c r="AF338" s="356"/>
      <c r="AG338" s="356"/>
      <c r="AH338" s="356"/>
      <c r="AI338" s="356"/>
      <c r="AJ338" s="356"/>
      <c r="AK338" s="356"/>
      <c r="AL338" s="356"/>
      <c r="AM338" s="356"/>
      <c r="AN338" s="356"/>
    </row>
    <row r="339" spans="1:40" hidden="1">
      <c r="A339" s="356"/>
      <c r="B339" s="900" t="str">
        <f>IF(OR(LEFT(DULIEU!V330,4)=$G$8,LEFT(DULIEU!W330,4)=$G$8),DULIEU!D330,"")</f>
        <v/>
      </c>
      <c r="C339" s="900" t="str">
        <f>IF(OR(LEFT(DULIEU!V330,4)=$G$8,LEFT(DULIEU!W330,4)=$G$8),DULIEU!E330,"")</f>
        <v/>
      </c>
      <c r="D339" s="900" t="str">
        <f>IF(LEFT(DULIEU!V330,4)=$G$8,DULIEU!H330,"")</f>
        <v/>
      </c>
      <c r="E339" s="901" t="str">
        <f>IF(LEFT(DULIEU!W330,4)=$G$8,DULIEU!H330,"")</f>
        <v/>
      </c>
      <c r="F339" s="929" t="str">
        <f>IF(OR(LEFT(DULIEU!V330,4)=$G$8,LEFT(DULIEU!W330,4)=$G$8),DULIEU!O330,"")</f>
        <v/>
      </c>
      <c r="G339" s="930" t="str">
        <f>IF(LEFT(DULIEU!V330,4)=$G$8,DULIEU!W330,IF(LEFT(DULIEU!W330,4)=$G$8,DULIEU!V330,""))</f>
        <v/>
      </c>
      <c r="H339" s="902">
        <f>IF(LEFT(DULIEU!V330,4)=$G$8,DULIEU!X330,0)</f>
        <v>0</v>
      </c>
      <c r="I339" s="902">
        <f>IF(LEFT(DULIEU!W330,4)=$G$8,DULIEU!X330,0)</f>
        <v>0</v>
      </c>
      <c r="J339" s="902">
        <f>IF(SUM(H339:I339)=0,0,$J$14+SUM($H$16:H339)-SUM($I$16:I339))</f>
        <v>0</v>
      </c>
      <c r="K339" s="903"/>
      <c r="L339" s="904" t="str">
        <f t="shared" si="5"/>
        <v/>
      </c>
      <c r="M339" s="893"/>
      <c r="N339" s="717"/>
      <c r="O339" s="356"/>
      <c r="P339" s="356"/>
      <c r="Q339" s="356"/>
      <c r="R339" s="356"/>
      <c r="S339" s="356"/>
      <c r="T339" s="356"/>
      <c r="U339" s="356"/>
      <c r="V339" s="356"/>
      <c r="W339" s="356"/>
      <c r="X339" s="356"/>
      <c r="Y339" s="356"/>
      <c r="Z339" s="356"/>
      <c r="AA339" s="356"/>
      <c r="AB339" s="356"/>
      <c r="AC339" s="356"/>
      <c r="AD339" s="356"/>
      <c r="AE339" s="356"/>
      <c r="AF339" s="356"/>
      <c r="AG339" s="356"/>
      <c r="AH339" s="356"/>
      <c r="AI339" s="356"/>
      <c r="AJ339" s="356"/>
      <c r="AK339" s="356"/>
      <c r="AL339" s="356"/>
      <c r="AM339" s="356"/>
      <c r="AN339" s="356"/>
    </row>
    <row r="340" spans="1:40" hidden="1">
      <c r="A340" s="356"/>
      <c r="B340" s="900" t="str">
        <f>IF(OR(LEFT(DULIEU!V331,4)=$G$8,LEFT(DULIEU!W331,4)=$G$8),DULIEU!D331,"")</f>
        <v/>
      </c>
      <c r="C340" s="900" t="str">
        <f>IF(OR(LEFT(DULIEU!V331,4)=$G$8,LEFT(DULIEU!W331,4)=$G$8),DULIEU!E331,"")</f>
        <v/>
      </c>
      <c r="D340" s="900" t="str">
        <f>IF(LEFT(DULIEU!V331,4)=$G$8,DULIEU!H331,"")</f>
        <v/>
      </c>
      <c r="E340" s="901" t="str">
        <f>IF(LEFT(DULIEU!W331,4)=$G$8,DULIEU!H331,"")</f>
        <v/>
      </c>
      <c r="F340" s="929" t="str">
        <f>IF(OR(LEFT(DULIEU!V331,4)=$G$8,LEFT(DULIEU!W331,4)=$G$8),DULIEU!O331,"")</f>
        <v/>
      </c>
      <c r="G340" s="930" t="str">
        <f>IF(LEFT(DULIEU!V331,4)=$G$8,DULIEU!W331,IF(LEFT(DULIEU!W331,4)=$G$8,DULIEU!V331,""))</f>
        <v/>
      </c>
      <c r="H340" s="902">
        <f>IF(LEFT(DULIEU!V331,4)=$G$8,DULIEU!X331,0)</f>
        <v>0</v>
      </c>
      <c r="I340" s="902">
        <f>IF(LEFT(DULIEU!W331,4)=$G$8,DULIEU!X331,0)</f>
        <v>0</v>
      </c>
      <c r="J340" s="902">
        <f>IF(SUM(H340:I340)=0,0,$J$14+SUM($H$16:H340)-SUM($I$16:I340))</f>
        <v>0</v>
      </c>
      <c r="K340" s="903"/>
      <c r="L340" s="904" t="str">
        <f t="shared" si="5"/>
        <v/>
      </c>
      <c r="M340" s="893"/>
      <c r="N340" s="717"/>
      <c r="O340" s="356"/>
      <c r="P340" s="356"/>
      <c r="Q340" s="356"/>
      <c r="R340" s="356"/>
      <c r="S340" s="356"/>
      <c r="T340" s="356"/>
      <c r="U340" s="356"/>
      <c r="V340" s="356"/>
      <c r="W340" s="356"/>
      <c r="X340" s="356"/>
      <c r="Y340" s="356"/>
      <c r="Z340" s="356"/>
      <c r="AA340" s="356"/>
      <c r="AB340" s="356"/>
      <c r="AC340" s="356"/>
      <c r="AD340" s="356"/>
      <c r="AE340" s="356"/>
      <c r="AF340" s="356"/>
      <c r="AG340" s="356"/>
      <c r="AH340" s="356"/>
      <c r="AI340" s="356"/>
      <c r="AJ340" s="356"/>
      <c r="AK340" s="356"/>
      <c r="AL340" s="356"/>
      <c r="AM340" s="356"/>
      <c r="AN340" s="356"/>
    </row>
    <row r="341" spans="1:40" hidden="1">
      <c r="A341" s="356"/>
      <c r="B341" s="900" t="str">
        <f>IF(OR(LEFT(DULIEU!V332,4)=$G$8,LEFT(DULIEU!W332,4)=$G$8),DULIEU!D332,"")</f>
        <v/>
      </c>
      <c r="C341" s="900" t="str">
        <f>IF(OR(LEFT(DULIEU!V332,4)=$G$8,LEFT(DULIEU!W332,4)=$G$8),DULIEU!E332,"")</f>
        <v/>
      </c>
      <c r="D341" s="900" t="str">
        <f>IF(LEFT(DULIEU!V332,4)=$G$8,DULIEU!H332,"")</f>
        <v/>
      </c>
      <c r="E341" s="901" t="str">
        <f>IF(LEFT(DULIEU!W332,4)=$G$8,DULIEU!H332,"")</f>
        <v/>
      </c>
      <c r="F341" s="929" t="str">
        <f>IF(OR(LEFT(DULIEU!V332,4)=$G$8,LEFT(DULIEU!W332,4)=$G$8),DULIEU!O332,"")</f>
        <v/>
      </c>
      <c r="G341" s="930" t="str">
        <f>IF(LEFT(DULIEU!V332,4)=$G$8,DULIEU!W332,IF(LEFT(DULIEU!W332,4)=$G$8,DULIEU!V332,""))</f>
        <v/>
      </c>
      <c r="H341" s="902">
        <f>IF(LEFT(DULIEU!V332,4)=$G$8,DULIEU!X332,0)</f>
        <v>0</v>
      </c>
      <c r="I341" s="902">
        <f>IF(LEFT(DULIEU!W332,4)=$G$8,DULIEU!X332,0)</f>
        <v>0</v>
      </c>
      <c r="J341" s="902">
        <f>IF(SUM(H341:I341)=0,0,$J$14+SUM($H$16:H341)-SUM($I$16:I341))</f>
        <v>0</v>
      </c>
      <c r="K341" s="903"/>
      <c r="L341" s="904" t="str">
        <f t="shared" si="5"/>
        <v/>
      </c>
      <c r="M341" s="893"/>
      <c r="N341" s="717"/>
      <c r="O341" s="356"/>
      <c r="P341" s="356"/>
      <c r="Q341" s="356"/>
      <c r="R341" s="356"/>
      <c r="S341" s="356"/>
      <c r="T341" s="356"/>
      <c r="U341" s="356"/>
      <c r="V341" s="356"/>
      <c r="W341" s="356"/>
      <c r="X341" s="356"/>
      <c r="Y341" s="356"/>
      <c r="Z341" s="356"/>
      <c r="AA341" s="356"/>
      <c r="AB341" s="356"/>
      <c r="AC341" s="356"/>
      <c r="AD341" s="356"/>
      <c r="AE341" s="356"/>
      <c r="AF341" s="356"/>
      <c r="AG341" s="356"/>
      <c r="AH341" s="356"/>
      <c r="AI341" s="356"/>
      <c r="AJ341" s="356"/>
      <c r="AK341" s="356"/>
      <c r="AL341" s="356"/>
      <c r="AM341" s="356"/>
      <c r="AN341" s="356"/>
    </row>
    <row r="342" spans="1:40" hidden="1">
      <c r="A342" s="356"/>
      <c r="B342" s="900" t="str">
        <f>IF(OR(LEFT(DULIEU!V333,4)=$G$8,LEFT(DULIEU!W333,4)=$G$8),DULIEU!D333,"")</f>
        <v/>
      </c>
      <c r="C342" s="900" t="str">
        <f>IF(OR(LEFT(DULIEU!V333,4)=$G$8,LEFT(DULIEU!W333,4)=$G$8),DULIEU!E333,"")</f>
        <v/>
      </c>
      <c r="D342" s="900" t="str">
        <f>IF(LEFT(DULIEU!V333,4)=$G$8,DULIEU!H333,"")</f>
        <v/>
      </c>
      <c r="E342" s="901" t="str">
        <f>IF(LEFT(DULIEU!W333,4)=$G$8,DULIEU!H333,"")</f>
        <v/>
      </c>
      <c r="F342" s="929" t="str">
        <f>IF(OR(LEFT(DULIEU!V333,4)=$G$8,LEFT(DULIEU!W333,4)=$G$8),DULIEU!O333,"")</f>
        <v/>
      </c>
      <c r="G342" s="930" t="str">
        <f>IF(LEFT(DULIEU!V333,4)=$G$8,DULIEU!W333,IF(LEFT(DULIEU!W333,4)=$G$8,DULIEU!V333,""))</f>
        <v/>
      </c>
      <c r="H342" s="902">
        <f>IF(LEFT(DULIEU!V333,4)=$G$8,DULIEU!X333,0)</f>
        <v>0</v>
      </c>
      <c r="I342" s="902">
        <f>IF(LEFT(DULIEU!W333,4)=$G$8,DULIEU!X333,0)</f>
        <v>0</v>
      </c>
      <c r="J342" s="902">
        <f>IF(SUM(H342:I342)=0,0,$J$14+SUM($H$16:H342)-SUM($I$16:I342))</f>
        <v>0</v>
      </c>
      <c r="K342" s="903"/>
      <c r="L342" s="904" t="str">
        <f t="shared" si="5"/>
        <v/>
      </c>
      <c r="M342" s="893"/>
      <c r="N342" s="717"/>
      <c r="O342" s="356"/>
      <c r="P342" s="356"/>
      <c r="Q342" s="356"/>
      <c r="R342" s="356"/>
      <c r="S342" s="356"/>
      <c r="T342" s="356"/>
      <c r="U342" s="356"/>
      <c r="V342" s="356"/>
      <c r="W342" s="356"/>
      <c r="X342" s="356"/>
      <c r="Y342" s="356"/>
      <c r="Z342" s="356"/>
      <c r="AA342" s="356"/>
      <c r="AB342" s="356"/>
      <c r="AC342" s="356"/>
      <c r="AD342" s="356"/>
      <c r="AE342" s="356"/>
      <c r="AF342" s="356"/>
      <c r="AG342" s="356"/>
      <c r="AH342" s="356"/>
      <c r="AI342" s="356"/>
      <c r="AJ342" s="356"/>
      <c r="AK342" s="356"/>
      <c r="AL342" s="356"/>
      <c r="AM342" s="356"/>
      <c r="AN342" s="356"/>
    </row>
    <row r="343" spans="1:40" hidden="1">
      <c r="A343" s="356"/>
      <c r="B343" s="900" t="str">
        <f>IF(OR(LEFT(DULIEU!V334,4)=$G$8,LEFT(DULIEU!W334,4)=$G$8),DULIEU!D334,"")</f>
        <v/>
      </c>
      <c r="C343" s="900" t="str">
        <f>IF(OR(LEFT(DULIEU!V334,4)=$G$8,LEFT(DULIEU!W334,4)=$G$8),DULIEU!E334,"")</f>
        <v/>
      </c>
      <c r="D343" s="900" t="str">
        <f>IF(LEFT(DULIEU!V334,4)=$G$8,DULIEU!H334,"")</f>
        <v/>
      </c>
      <c r="E343" s="901" t="str">
        <f>IF(LEFT(DULIEU!W334,4)=$G$8,DULIEU!H334,"")</f>
        <v/>
      </c>
      <c r="F343" s="929" t="str">
        <f>IF(OR(LEFT(DULIEU!V334,4)=$G$8,LEFT(DULIEU!W334,4)=$G$8),DULIEU!O334,"")</f>
        <v/>
      </c>
      <c r="G343" s="930" t="str">
        <f>IF(LEFT(DULIEU!V334,4)=$G$8,DULIEU!W334,IF(LEFT(DULIEU!W334,4)=$G$8,DULIEU!V334,""))</f>
        <v/>
      </c>
      <c r="H343" s="902">
        <f>IF(LEFT(DULIEU!V334,4)=$G$8,DULIEU!X334,0)</f>
        <v>0</v>
      </c>
      <c r="I343" s="902">
        <f>IF(LEFT(DULIEU!W334,4)=$G$8,DULIEU!X334,0)</f>
        <v>0</v>
      </c>
      <c r="J343" s="902">
        <f>IF(SUM(H343:I343)=0,0,$J$14+SUM($H$16:H343)-SUM($I$16:I343))</f>
        <v>0</v>
      </c>
      <c r="K343" s="903"/>
      <c r="L343" s="904" t="str">
        <f t="shared" si="5"/>
        <v/>
      </c>
      <c r="M343" s="893"/>
      <c r="N343" s="717"/>
      <c r="O343" s="356"/>
      <c r="P343" s="356"/>
      <c r="Q343" s="356"/>
      <c r="R343" s="356"/>
      <c r="S343" s="356"/>
      <c r="T343" s="356"/>
      <c r="U343" s="356"/>
      <c r="V343" s="356"/>
      <c r="W343" s="356"/>
      <c r="X343" s="356"/>
      <c r="Y343" s="356"/>
      <c r="Z343" s="356"/>
      <c r="AA343" s="356"/>
      <c r="AB343" s="356"/>
      <c r="AC343" s="356"/>
      <c r="AD343" s="356"/>
      <c r="AE343" s="356"/>
      <c r="AF343" s="356"/>
      <c r="AG343" s="356"/>
      <c r="AH343" s="356"/>
      <c r="AI343" s="356"/>
      <c r="AJ343" s="356"/>
      <c r="AK343" s="356"/>
      <c r="AL343" s="356"/>
      <c r="AM343" s="356"/>
      <c r="AN343" s="356"/>
    </row>
    <row r="344" spans="1:40" hidden="1">
      <c r="A344" s="356"/>
      <c r="B344" s="900" t="str">
        <f>IF(OR(LEFT(DULIEU!V335,4)=$G$8,LEFT(DULIEU!W335,4)=$G$8),DULIEU!D335,"")</f>
        <v/>
      </c>
      <c r="C344" s="900" t="str">
        <f>IF(OR(LEFT(DULIEU!V335,4)=$G$8,LEFT(DULIEU!W335,4)=$G$8),DULIEU!E335,"")</f>
        <v/>
      </c>
      <c r="D344" s="900" t="str">
        <f>IF(LEFT(DULIEU!V335,4)=$G$8,DULIEU!H335,"")</f>
        <v/>
      </c>
      <c r="E344" s="901" t="str">
        <f>IF(LEFT(DULIEU!W335,4)=$G$8,DULIEU!H335,"")</f>
        <v/>
      </c>
      <c r="F344" s="929" t="str">
        <f>IF(OR(LEFT(DULIEU!V335,4)=$G$8,LEFT(DULIEU!W335,4)=$G$8),DULIEU!O335,"")</f>
        <v/>
      </c>
      <c r="G344" s="930" t="str">
        <f>IF(LEFT(DULIEU!V335,4)=$G$8,DULIEU!W335,IF(LEFT(DULIEU!W335,4)=$G$8,DULIEU!V335,""))</f>
        <v/>
      </c>
      <c r="H344" s="902">
        <f>IF(LEFT(DULIEU!V335,4)=$G$8,DULIEU!X335,0)</f>
        <v>0</v>
      </c>
      <c r="I344" s="902">
        <f>IF(LEFT(DULIEU!W335,4)=$G$8,DULIEU!X335,0)</f>
        <v>0</v>
      </c>
      <c r="J344" s="902">
        <f>IF(SUM(H344:I344)=0,0,$J$14+SUM($H$16:H344)-SUM($I$16:I344))</f>
        <v>0</v>
      </c>
      <c r="K344" s="903"/>
      <c r="L344" s="904" t="str">
        <f t="shared" si="5"/>
        <v/>
      </c>
      <c r="M344" s="893"/>
      <c r="N344" s="717"/>
      <c r="O344" s="356"/>
      <c r="P344" s="356"/>
      <c r="Q344" s="356"/>
      <c r="R344" s="356"/>
      <c r="S344" s="356"/>
      <c r="T344" s="356"/>
      <c r="U344" s="356"/>
      <c r="V344" s="356"/>
      <c r="W344" s="356"/>
      <c r="X344" s="356"/>
      <c r="Y344" s="356"/>
      <c r="Z344" s="356"/>
      <c r="AA344" s="356"/>
      <c r="AB344" s="356"/>
      <c r="AC344" s="356"/>
      <c r="AD344" s="356"/>
      <c r="AE344" s="356"/>
      <c r="AF344" s="356"/>
      <c r="AG344" s="356"/>
      <c r="AH344" s="356"/>
      <c r="AI344" s="356"/>
      <c r="AJ344" s="356"/>
      <c r="AK344" s="356"/>
      <c r="AL344" s="356"/>
      <c r="AM344" s="356"/>
      <c r="AN344" s="356"/>
    </row>
    <row r="345" spans="1:40" hidden="1">
      <c r="A345" s="356"/>
      <c r="B345" s="900" t="str">
        <f>IF(OR(LEFT(DULIEU!V336,4)=$G$8,LEFT(DULIEU!W336,4)=$G$8),DULIEU!D336,"")</f>
        <v/>
      </c>
      <c r="C345" s="900" t="str">
        <f>IF(OR(LEFT(DULIEU!V336,4)=$G$8,LEFT(DULIEU!W336,4)=$G$8),DULIEU!E336,"")</f>
        <v/>
      </c>
      <c r="D345" s="900" t="str">
        <f>IF(LEFT(DULIEU!V336,4)=$G$8,DULIEU!H336,"")</f>
        <v/>
      </c>
      <c r="E345" s="901" t="str">
        <f>IF(LEFT(DULIEU!W336,4)=$G$8,DULIEU!H336,"")</f>
        <v/>
      </c>
      <c r="F345" s="929" t="str">
        <f>IF(OR(LEFT(DULIEU!V336,4)=$G$8,LEFT(DULIEU!W336,4)=$G$8),DULIEU!O336,"")</f>
        <v/>
      </c>
      <c r="G345" s="930" t="str">
        <f>IF(LEFT(DULIEU!V336,4)=$G$8,DULIEU!W336,IF(LEFT(DULIEU!W336,4)=$G$8,DULIEU!V336,""))</f>
        <v/>
      </c>
      <c r="H345" s="902">
        <f>IF(LEFT(DULIEU!V336,4)=$G$8,DULIEU!X336,0)</f>
        <v>0</v>
      </c>
      <c r="I345" s="902">
        <f>IF(LEFT(DULIEU!W336,4)=$G$8,DULIEU!X336,0)</f>
        <v>0</v>
      </c>
      <c r="J345" s="902">
        <f>IF(SUM(H345:I345)=0,0,$J$14+SUM($H$16:H345)-SUM($I$16:I345))</f>
        <v>0</v>
      </c>
      <c r="K345" s="903"/>
      <c r="L345" s="904" t="str">
        <f t="shared" si="5"/>
        <v/>
      </c>
      <c r="M345" s="893"/>
      <c r="N345" s="717"/>
      <c r="O345" s="356"/>
      <c r="P345" s="356"/>
      <c r="Q345" s="356"/>
      <c r="R345" s="356"/>
      <c r="S345" s="356"/>
      <c r="T345" s="356"/>
      <c r="U345" s="356"/>
      <c r="V345" s="356"/>
      <c r="W345" s="356"/>
      <c r="X345" s="356"/>
      <c r="Y345" s="356"/>
      <c r="Z345" s="356"/>
      <c r="AA345" s="356"/>
      <c r="AB345" s="356"/>
      <c r="AC345" s="356"/>
      <c r="AD345" s="356"/>
      <c r="AE345" s="356"/>
      <c r="AF345" s="356"/>
      <c r="AG345" s="356"/>
      <c r="AH345" s="356"/>
      <c r="AI345" s="356"/>
      <c r="AJ345" s="356"/>
      <c r="AK345" s="356"/>
      <c r="AL345" s="356"/>
      <c r="AM345" s="356"/>
      <c r="AN345" s="356"/>
    </row>
    <row r="346" spans="1:40" hidden="1">
      <c r="A346" s="356"/>
      <c r="B346" s="900" t="str">
        <f>IF(OR(LEFT(DULIEU!V337,4)=$G$8,LEFT(DULIEU!W337,4)=$G$8),DULIEU!D337,"")</f>
        <v/>
      </c>
      <c r="C346" s="900" t="str">
        <f>IF(OR(LEFT(DULIEU!V337,4)=$G$8,LEFT(DULIEU!W337,4)=$G$8),DULIEU!E337,"")</f>
        <v/>
      </c>
      <c r="D346" s="900" t="str">
        <f>IF(LEFT(DULIEU!V337,4)=$G$8,DULIEU!H337,"")</f>
        <v/>
      </c>
      <c r="E346" s="901" t="str">
        <f>IF(LEFT(DULIEU!W337,4)=$G$8,DULIEU!H337,"")</f>
        <v/>
      </c>
      <c r="F346" s="929" t="str">
        <f>IF(OR(LEFT(DULIEU!V337,4)=$G$8,LEFT(DULIEU!W337,4)=$G$8),DULIEU!O337,"")</f>
        <v/>
      </c>
      <c r="G346" s="930" t="str">
        <f>IF(LEFT(DULIEU!V337,4)=$G$8,DULIEU!W337,IF(LEFT(DULIEU!W337,4)=$G$8,DULIEU!V337,""))</f>
        <v/>
      </c>
      <c r="H346" s="902">
        <f>IF(LEFT(DULIEU!V337,4)=$G$8,DULIEU!X337,0)</f>
        <v>0</v>
      </c>
      <c r="I346" s="902">
        <f>IF(LEFT(DULIEU!W337,4)=$G$8,DULIEU!X337,0)</f>
        <v>0</v>
      </c>
      <c r="J346" s="902">
        <f>IF(SUM(H346:I346)=0,0,$J$14+SUM($H$16:H346)-SUM($I$16:I346))</f>
        <v>0</v>
      </c>
      <c r="K346" s="903"/>
      <c r="L346" s="904" t="str">
        <f t="shared" si="5"/>
        <v/>
      </c>
      <c r="M346" s="893"/>
      <c r="N346" s="717"/>
      <c r="O346" s="356"/>
      <c r="P346" s="356"/>
      <c r="Q346" s="356"/>
      <c r="R346" s="356"/>
      <c r="S346" s="356"/>
      <c r="T346" s="356"/>
      <c r="U346" s="356"/>
      <c r="V346" s="356"/>
      <c r="W346" s="356"/>
      <c r="X346" s="356"/>
      <c r="Y346" s="356"/>
      <c r="Z346" s="356"/>
      <c r="AA346" s="356"/>
      <c r="AB346" s="356"/>
      <c r="AC346" s="356"/>
      <c r="AD346" s="356"/>
      <c r="AE346" s="356"/>
      <c r="AF346" s="356"/>
      <c r="AG346" s="356"/>
      <c r="AH346" s="356"/>
      <c r="AI346" s="356"/>
      <c r="AJ346" s="356"/>
      <c r="AK346" s="356"/>
      <c r="AL346" s="356"/>
      <c r="AM346" s="356"/>
      <c r="AN346" s="356"/>
    </row>
    <row r="347" spans="1:40" hidden="1">
      <c r="A347" s="356"/>
      <c r="B347" s="900" t="str">
        <f>IF(OR(LEFT(DULIEU!V338,4)=$G$8,LEFT(DULIEU!W338,4)=$G$8),DULIEU!D338,"")</f>
        <v/>
      </c>
      <c r="C347" s="900" t="str">
        <f>IF(OR(LEFT(DULIEU!V338,4)=$G$8,LEFT(DULIEU!W338,4)=$G$8),DULIEU!E338,"")</f>
        <v/>
      </c>
      <c r="D347" s="900" t="str">
        <f>IF(LEFT(DULIEU!V338,4)=$G$8,DULIEU!H338,"")</f>
        <v/>
      </c>
      <c r="E347" s="901" t="str">
        <f>IF(LEFT(DULIEU!W338,4)=$G$8,DULIEU!H338,"")</f>
        <v/>
      </c>
      <c r="F347" s="929" t="str">
        <f>IF(OR(LEFT(DULIEU!V338,4)=$G$8,LEFT(DULIEU!W338,4)=$G$8),DULIEU!O338,"")</f>
        <v/>
      </c>
      <c r="G347" s="930" t="str">
        <f>IF(LEFT(DULIEU!V338,4)=$G$8,DULIEU!W338,IF(LEFT(DULIEU!W338,4)=$G$8,DULIEU!V338,""))</f>
        <v/>
      </c>
      <c r="H347" s="902">
        <f>IF(LEFT(DULIEU!V338,4)=$G$8,DULIEU!X338,0)</f>
        <v>0</v>
      </c>
      <c r="I347" s="902">
        <f>IF(LEFT(DULIEU!W338,4)=$G$8,DULIEU!X338,0)</f>
        <v>0</v>
      </c>
      <c r="J347" s="902">
        <f>IF(SUM(H347:I347)=0,0,$J$14+SUM($H$16:H347)-SUM($I$16:I347))</f>
        <v>0</v>
      </c>
      <c r="K347" s="903"/>
      <c r="L347" s="904" t="str">
        <f t="shared" si="5"/>
        <v/>
      </c>
      <c r="M347" s="893"/>
      <c r="N347" s="717"/>
      <c r="O347" s="356"/>
      <c r="P347" s="356"/>
      <c r="Q347" s="356"/>
      <c r="R347" s="356"/>
      <c r="S347" s="356"/>
      <c r="T347" s="356"/>
      <c r="U347" s="356"/>
      <c r="V347" s="356"/>
      <c r="W347" s="356"/>
      <c r="X347" s="356"/>
      <c r="Y347" s="356"/>
      <c r="Z347" s="356"/>
      <c r="AA347" s="356"/>
      <c r="AB347" s="356"/>
      <c r="AC347" s="356"/>
      <c r="AD347" s="356"/>
      <c r="AE347" s="356"/>
      <c r="AF347" s="356"/>
      <c r="AG347" s="356"/>
      <c r="AH347" s="356"/>
      <c r="AI347" s="356"/>
      <c r="AJ347" s="356"/>
      <c r="AK347" s="356"/>
      <c r="AL347" s="356"/>
      <c r="AM347" s="356"/>
      <c r="AN347" s="356"/>
    </row>
    <row r="348" spans="1:40" hidden="1">
      <c r="A348" s="356"/>
      <c r="B348" s="900" t="str">
        <f>IF(OR(LEFT(DULIEU!V339,4)=$G$8,LEFT(DULIEU!W339,4)=$G$8),DULIEU!D339,"")</f>
        <v/>
      </c>
      <c r="C348" s="900" t="str">
        <f>IF(OR(LEFT(DULIEU!V339,4)=$G$8,LEFT(DULIEU!W339,4)=$G$8),DULIEU!E339,"")</f>
        <v/>
      </c>
      <c r="D348" s="900" t="str">
        <f>IF(LEFT(DULIEU!V339,4)=$G$8,DULIEU!H339,"")</f>
        <v/>
      </c>
      <c r="E348" s="901" t="str">
        <f>IF(LEFT(DULIEU!W339,4)=$G$8,DULIEU!H339,"")</f>
        <v/>
      </c>
      <c r="F348" s="929" t="str">
        <f>IF(OR(LEFT(DULIEU!V339,4)=$G$8,LEFT(DULIEU!W339,4)=$G$8),DULIEU!O339,"")</f>
        <v/>
      </c>
      <c r="G348" s="930" t="str">
        <f>IF(LEFT(DULIEU!V339,4)=$G$8,DULIEU!W339,IF(LEFT(DULIEU!W339,4)=$G$8,DULIEU!V339,""))</f>
        <v/>
      </c>
      <c r="H348" s="902">
        <f>IF(LEFT(DULIEU!V339,4)=$G$8,DULIEU!X339,0)</f>
        <v>0</v>
      </c>
      <c r="I348" s="902">
        <f>IF(LEFT(DULIEU!W339,4)=$G$8,DULIEU!X339,0)</f>
        <v>0</v>
      </c>
      <c r="J348" s="902">
        <f>IF(SUM(H348:I348)=0,0,$J$14+SUM($H$16:H348)-SUM($I$16:I348))</f>
        <v>0</v>
      </c>
      <c r="K348" s="903"/>
      <c r="L348" s="904" t="str">
        <f t="shared" si="5"/>
        <v/>
      </c>
      <c r="M348" s="893"/>
      <c r="N348" s="717"/>
      <c r="O348" s="356"/>
      <c r="P348" s="356"/>
      <c r="Q348" s="356"/>
      <c r="R348" s="356"/>
      <c r="S348" s="356"/>
      <c r="T348" s="356"/>
      <c r="U348" s="356"/>
      <c r="V348" s="356"/>
      <c r="W348" s="356"/>
      <c r="X348" s="356"/>
      <c r="Y348" s="356"/>
      <c r="Z348" s="356"/>
      <c r="AA348" s="356"/>
      <c r="AB348" s="356"/>
      <c r="AC348" s="356"/>
      <c r="AD348" s="356"/>
      <c r="AE348" s="356"/>
      <c r="AF348" s="356"/>
      <c r="AG348" s="356"/>
      <c r="AH348" s="356"/>
      <c r="AI348" s="356"/>
      <c r="AJ348" s="356"/>
      <c r="AK348" s="356"/>
      <c r="AL348" s="356"/>
      <c r="AM348" s="356"/>
      <c r="AN348" s="356"/>
    </row>
    <row r="349" spans="1:40" hidden="1">
      <c r="A349" s="356"/>
      <c r="B349" s="900" t="str">
        <f>IF(OR(LEFT(DULIEU!V340,4)=$G$8,LEFT(DULIEU!W340,4)=$G$8),DULIEU!D340,"")</f>
        <v/>
      </c>
      <c r="C349" s="900" t="str">
        <f>IF(OR(LEFT(DULIEU!V340,4)=$G$8,LEFT(DULIEU!W340,4)=$G$8),DULIEU!E340,"")</f>
        <v/>
      </c>
      <c r="D349" s="900" t="str">
        <f>IF(LEFT(DULIEU!V340,4)=$G$8,DULIEU!H340,"")</f>
        <v/>
      </c>
      <c r="E349" s="901" t="str">
        <f>IF(LEFT(DULIEU!W340,4)=$G$8,DULIEU!H340,"")</f>
        <v/>
      </c>
      <c r="F349" s="929" t="str">
        <f>IF(OR(LEFT(DULIEU!V340,4)=$G$8,LEFT(DULIEU!W340,4)=$G$8),DULIEU!O340,"")</f>
        <v/>
      </c>
      <c r="G349" s="930" t="str">
        <f>IF(LEFT(DULIEU!V340,4)=$G$8,DULIEU!W340,IF(LEFT(DULIEU!W340,4)=$G$8,DULIEU!V340,""))</f>
        <v/>
      </c>
      <c r="H349" s="902">
        <f>IF(LEFT(DULIEU!V340,4)=$G$8,DULIEU!X340,0)</f>
        <v>0</v>
      </c>
      <c r="I349" s="902">
        <f>IF(LEFT(DULIEU!W340,4)=$G$8,DULIEU!X340,0)</f>
        <v>0</v>
      </c>
      <c r="J349" s="902">
        <f>IF(SUM(H349:I349)=0,0,$J$14+SUM($H$16:H349)-SUM($I$16:I349))</f>
        <v>0</v>
      </c>
      <c r="K349" s="903"/>
      <c r="L349" s="904" t="str">
        <f t="shared" si="5"/>
        <v/>
      </c>
      <c r="M349" s="893"/>
      <c r="N349" s="717"/>
      <c r="O349" s="356"/>
      <c r="P349" s="356"/>
      <c r="Q349" s="356"/>
      <c r="R349" s="356"/>
      <c r="S349" s="356"/>
      <c r="T349" s="356"/>
      <c r="U349" s="356"/>
      <c r="V349" s="356"/>
      <c r="W349" s="356"/>
      <c r="X349" s="356"/>
      <c r="Y349" s="356"/>
      <c r="Z349" s="356"/>
      <c r="AA349" s="356"/>
      <c r="AB349" s="356"/>
      <c r="AC349" s="356"/>
      <c r="AD349" s="356"/>
      <c r="AE349" s="356"/>
      <c r="AF349" s="356"/>
      <c r="AG349" s="356"/>
      <c r="AH349" s="356"/>
      <c r="AI349" s="356"/>
      <c r="AJ349" s="356"/>
      <c r="AK349" s="356"/>
      <c r="AL349" s="356"/>
      <c r="AM349" s="356"/>
      <c r="AN349" s="356"/>
    </row>
    <row r="350" spans="1:40" hidden="1">
      <c r="A350" s="356"/>
      <c r="B350" s="900" t="str">
        <f>IF(OR(LEFT(DULIEU!V341,4)=$G$8,LEFT(DULIEU!W341,4)=$G$8),DULIEU!D341,"")</f>
        <v/>
      </c>
      <c r="C350" s="900" t="str">
        <f>IF(OR(LEFT(DULIEU!V341,4)=$G$8,LEFT(DULIEU!W341,4)=$G$8),DULIEU!E341,"")</f>
        <v/>
      </c>
      <c r="D350" s="900" t="str">
        <f>IF(LEFT(DULIEU!V341,4)=$G$8,DULIEU!H341,"")</f>
        <v/>
      </c>
      <c r="E350" s="901" t="str">
        <f>IF(LEFT(DULIEU!W341,4)=$G$8,DULIEU!H341,"")</f>
        <v/>
      </c>
      <c r="F350" s="929" t="str">
        <f>IF(OR(LEFT(DULIEU!V341,4)=$G$8,LEFT(DULIEU!W341,4)=$G$8),DULIEU!O341,"")</f>
        <v/>
      </c>
      <c r="G350" s="930" t="str">
        <f>IF(LEFT(DULIEU!V341,4)=$G$8,DULIEU!W341,IF(LEFT(DULIEU!W341,4)=$G$8,DULIEU!V341,""))</f>
        <v/>
      </c>
      <c r="H350" s="902">
        <f>IF(LEFT(DULIEU!V341,4)=$G$8,DULIEU!X341,0)</f>
        <v>0</v>
      </c>
      <c r="I350" s="902">
        <f>IF(LEFT(DULIEU!W341,4)=$G$8,DULIEU!X341,0)</f>
        <v>0</v>
      </c>
      <c r="J350" s="902">
        <f>IF(SUM(H350:I350)=0,0,$J$14+SUM($H$16:H350)-SUM($I$16:I350))</f>
        <v>0</v>
      </c>
      <c r="K350" s="903"/>
      <c r="L350" s="904" t="str">
        <f t="shared" si="5"/>
        <v/>
      </c>
      <c r="M350" s="893"/>
      <c r="N350" s="717"/>
      <c r="O350" s="356"/>
      <c r="P350" s="356"/>
      <c r="Q350" s="356"/>
      <c r="R350" s="356"/>
      <c r="S350" s="356"/>
      <c r="T350" s="356"/>
      <c r="U350" s="356"/>
      <c r="V350" s="356"/>
      <c r="W350" s="356"/>
      <c r="X350" s="356"/>
      <c r="Y350" s="356"/>
      <c r="Z350" s="356"/>
      <c r="AA350" s="356"/>
      <c r="AB350" s="356"/>
      <c r="AC350" s="356"/>
      <c r="AD350" s="356"/>
      <c r="AE350" s="356"/>
      <c r="AF350" s="356"/>
      <c r="AG350" s="356"/>
      <c r="AH350" s="356"/>
      <c r="AI350" s="356"/>
      <c r="AJ350" s="356"/>
      <c r="AK350" s="356"/>
      <c r="AL350" s="356"/>
      <c r="AM350" s="356"/>
      <c r="AN350" s="356"/>
    </row>
    <row r="351" spans="1:40" hidden="1">
      <c r="A351" s="356"/>
      <c r="B351" s="900" t="str">
        <f>IF(OR(LEFT(DULIEU!V342,4)=$G$8,LEFT(DULIEU!W342,4)=$G$8),DULIEU!D342,"")</f>
        <v/>
      </c>
      <c r="C351" s="900" t="str">
        <f>IF(OR(LEFT(DULIEU!V342,4)=$G$8,LEFT(DULIEU!W342,4)=$G$8),DULIEU!E342,"")</f>
        <v/>
      </c>
      <c r="D351" s="900" t="str">
        <f>IF(LEFT(DULIEU!V342,4)=$G$8,DULIEU!H342,"")</f>
        <v/>
      </c>
      <c r="E351" s="901" t="str">
        <f>IF(LEFT(DULIEU!W342,4)=$G$8,DULIEU!H342,"")</f>
        <v/>
      </c>
      <c r="F351" s="929" t="str">
        <f>IF(OR(LEFT(DULIEU!V342,4)=$G$8,LEFT(DULIEU!W342,4)=$G$8),DULIEU!O342,"")</f>
        <v/>
      </c>
      <c r="G351" s="930" t="str">
        <f>IF(LEFT(DULIEU!V342,4)=$G$8,DULIEU!W342,IF(LEFT(DULIEU!W342,4)=$G$8,DULIEU!V342,""))</f>
        <v/>
      </c>
      <c r="H351" s="902">
        <f>IF(LEFT(DULIEU!V342,4)=$G$8,DULIEU!X342,0)</f>
        <v>0</v>
      </c>
      <c r="I351" s="902">
        <f>IF(LEFT(DULIEU!W342,4)=$G$8,DULIEU!X342,0)</f>
        <v>0</v>
      </c>
      <c r="J351" s="902">
        <f>IF(SUM(H351:I351)=0,0,$J$14+SUM($H$16:H351)-SUM($I$16:I351))</f>
        <v>0</v>
      </c>
      <c r="K351" s="903"/>
      <c r="L351" s="904" t="str">
        <f t="shared" si="5"/>
        <v/>
      </c>
      <c r="M351" s="893"/>
      <c r="N351" s="717"/>
      <c r="O351" s="356"/>
      <c r="P351" s="356"/>
      <c r="Q351" s="356"/>
      <c r="R351" s="356"/>
      <c r="S351" s="356"/>
      <c r="T351" s="356"/>
      <c r="U351" s="356"/>
      <c r="V351" s="356"/>
      <c r="W351" s="356"/>
      <c r="X351" s="356"/>
      <c r="Y351" s="356"/>
      <c r="Z351" s="356"/>
      <c r="AA351" s="356"/>
      <c r="AB351" s="356"/>
      <c r="AC351" s="356"/>
      <c r="AD351" s="356"/>
      <c r="AE351" s="356"/>
      <c r="AF351" s="356"/>
      <c r="AG351" s="356"/>
      <c r="AH351" s="356"/>
      <c r="AI351" s="356"/>
      <c r="AJ351" s="356"/>
      <c r="AK351" s="356"/>
      <c r="AL351" s="356"/>
      <c r="AM351" s="356"/>
      <c r="AN351" s="356"/>
    </row>
    <row r="352" spans="1:40" hidden="1">
      <c r="A352" s="356"/>
      <c r="B352" s="900" t="str">
        <f>IF(OR(LEFT(DULIEU!V343,4)=$G$8,LEFT(DULIEU!W343,4)=$G$8),DULIEU!D343,"")</f>
        <v/>
      </c>
      <c r="C352" s="900" t="str">
        <f>IF(OR(LEFT(DULIEU!V343,4)=$G$8,LEFT(DULIEU!W343,4)=$G$8),DULIEU!E343,"")</f>
        <v/>
      </c>
      <c r="D352" s="900" t="str">
        <f>IF(LEFT(DULIEU!V343,4)=$G$8,DULIEU!H343,"")</f>
        <v/>
      </c>
      <c r="E352" s="901" t="str">
        <f>IF(LEFT(DULIEU!W343,4)=$G$8,DULIEU!H343,"")</f>
        <v/>
      </c>
      <c r="F352" s="929" t="str">
        <f>IF(OR(LEFT(DULIEU!V343,4)=$G$8,LEFT(DULIEU!W343,4)=$G$8),DULIEU!O343,"")</f>
        <v/>
      </c>
      <c r="G352" s="930" t="str">
        <f>IF(LEFT(DULIEU!V343,4)=$G$8,DULIEU!W343,IF(LEFT(DULIEU!W343,4)=$G$8,DULIEU!V343,""))</f>
        <v/>
      </c>
      <c r="H352" s="902">
        <f>IF(LEFT(DULIEU!V343,4)=$G$8,DULIEU!X343,0)</f>
        <v>0</v>
      </c>
      <c r="I352" s="902">
        <f>IF(LEFT(DULIEU!W343,4)=$G$8,DULIEU!X343,0)</f>
        <v>0</v>
      </c>
      <c r="J352" s="902">
        <f>IF(SUM(H352:I352)=0,0,$J$14+SUM($H$16:H352)-SUM($I$16:I352))</f>
        <v>0</v>
      </c>
      <c r="K352" s="903"/>
      <c r="L352" s="904" t="str">
        <f t="shared" si="5"/>
        <v/>
      </c>
      <c r="M352" s="893"/>
      <c r="N352" s="717"/>
      <c r="O352" s="356"/>
      <c r="P352" s="356"/>
      <c r="Q352" s="356"/>
      <c r="R352" s="356"/>
      <c r="S352" s="356"/>
      <c r="T352" s="356"/>
      <c r="U352" s="356"/>
      <c r="V352" s="356"/>
      <c r="W352" s="356"/>
      <c r="X352" s="356"/>
      <c r="Y352" s="356"/>
      <c r="Z352" s="356"/>
      <c r="AA352" s="356"/>
      <c r="AB352" s="356"/>
      <c r="AC352" s="356"/>
      <c r="AD352" s="356"/>
      <c r="AE352" s="356"/>
      <c r="AF352" s="356"/>
      <c r="AG352" s="356"/>
      <c r="AH352" s="356"/>
      <c r="AI352" s="356"/>
      <c r="AJ352" s="356"/>
      <c r="AK352" s="356"/>
      <c r="AL352" s="356"/>
      <c r="AM352" s="356"/>
      <c r="AN352" s="356"/>
    </row>
    <row r="353" spans="1:40" hidden="1">
      <c r="A353" s="356"/>
      <c r="B353" s="900" t="str">
        <f>IF(OR(LEFT(DULIEU!V344,4)=$G$8,LEFT(DULIEU!W344,4)=$G$8),DULIEU!D344,"")</f>
        <v/>
      </c>
      <c r="C353" s="900" t="str">
        <f>IF(OR(LEFT(DULIEU!V344,4)=$G$8,LEFT(DULIEU!W344,4)=$G$8),DULIEU!E344,"")</f>
        <v/>
      </c>
      <c r="D353" s="900" t="str">
        <f>IF(LEFT(DULIEU!V344,4)=$G$8,DULIEU!H344,"")</f>
        <v/>
      </c>
      <c r="E353" s="901" t="str">
        <f>IF(LEFT(DULIEU!W344,4)=$G$8,DULIEU!H344,"")</f>
        <v/>
      </c>
      <c r="F353" s="929" t="str">
        <f>IF(OR(LEFT(DULIEU!V344,4)=$G$8,LEFT(DULIEU!W344,4)=$G$8),DULIEU!O344,"")</f>
        <v/>
      </c>
      <c r="G353" s="930" t="str">
        <f>IF(LEFT(DULIEU!V344,4)=$G$8,DULIEU!W344,IF(LEFT(DULIEU!W344,4)=$G$8,DULIEU!V344,""))</f>
        <v/>
      </c>
      <c r="H353" s="902">
        <f>IF(LEFT(DULIEU!V344,4)=$G$8,DULIEU!X344,0)</f>
        <v>0</v>
      </c>
      <c r="I353" s="902">
        <f>IF(LEFT(DULIEU!W344,4)=$G$8,DULIEU!X344,0)</f>
        <v>0</v>
      </c>
      <c r="J353" s="902">
        <f>IF(SUM(H353:I353)=0,0,$J$14+SUM($H$16:H353)-SUM($I$16:I353))</f>
        <v>0</v>
      </c>
      <c r="K353" s="903"/>
      <c r="L353" s="904" t="str">
        <f t="shared" si="5"/>
        <v/>
      </c>
      <c r="M353" s="893"/>
      <c r="N353" s="717"/>
      <c r="O353" s="356"/>
      <c r="P353" s="356"/>
      <c r="Q353" s="356"/>
      <c r="R353" s="356"/>
      <c r="S353" s="356"/>
      <c r="T353" s="356"/>
      <c r="U353" s="356"/>
      <c r="V353" s="356"/>
      <c r="W353" s="356"/>
      <c r="X353" s="356"/>
      <c r="Y353" s="356"/>
      <c r="Z353" s="356"/>
      <c r="AA353" s="356"/>
      <c r="AB353" s="356"/>
      <c r="AC353" s="356"/>
      <c r="AD353" s="356"/>
      <c r="AE353" s="356"/>
      <c r="AF353" s="356"/>
      <c r="AG353" s="356"/>
      <c r="AH353" s="356"/>
      <c r="AI353" s="356"/>
      <c r="AJ353" s="356"/>
      <c r="AK353" s="356"/>
      <c r="AL353" s="356"/>
      <c r="AM353" s="356"/>
      <c r="AN353" s="356"/>
    </row>
    <row r="354" spans="1:40" hidden="1">
      <c r="A354" s="356"/>
      <c r="B354" s="900" t="str">
        <f>IF(OR(LEFT(DULIEU!V345,4)=$G$8,LEFT(DULIEU!W345,4)=$G$8),DULIEU!D345,"")</f>
        <v/>
      </c>
      <c r="C354" s="900" t="str">
        <f>IF(OR(LEFT(DULIEU!V345,4)=$G$8,LEFT(DULIEU!W345,4)=$G$8),DULIEU!E345,"")</f>
        <v/>
      </c>
      <c r="D354" s="900" t="str">
        <f>IF(LEFT(DULIEU!V345,4)=$G$8,DULIEU!H345,"")</f>
        <v/>
      </c>
      <c r="E354" s="901" t="str">
        <f>IF(LEFT(DULIEU!W345,4)=$G$8,DULIEU!H345,"")</f>
        <v/>
      </c>
      <c r="F354" s="929" t="str">
        <f>IF(OR(LEFT(DULIEU!V345,4)=$G$8,LEFT(DULIEU!W345,4)=$G$8),DULIEU!O345,"")</f>
        <v/>
      </c>
      <c r="G354" s="930" t="str">
        <f>IF(LEFT(DULIEU!V345,4)=$G$8,DULIEU!W345,IF(LEFT(DULIEU!W345,4)=$G$8,DULIEU!V345,""))</f>
        <v/>
      </c>
      <c r="H354" s="902">
        <f>IF(LEFT(DULIEU!V345,4)=$G$8,DULIEU!X345,0)</f>
        <v>0</v>
      </c>
      <c r="I354" s="902">
        <f>IF(LEFT(DULIEU!W345,4)=$G$8,DULIEU!X345,0)</f>
        <v>0</v>
      </c>
      <c r="J354" s="902">
        <f>IF(SUM(H354:I354)=0,0,$J$14+SUM($H$16:H354)-SUM($I$16:I354))</f>
        <v>0</v>
      </c>
      <c r="K354" s="903"/>
      <c r="L354" s="904" t="str">
        <f t="shared" si="5"/>
        <v/>
      </c>
      <c r="M354" s="893"/>
      <c r="N354" s="717"/>
      <c r="O354" s="356"/>
      <c r="P354" s="356"/>
      <c r="Q354" s="356"/>
      <c r="R354" s="356"/>
      <c r="S354" s="356"/>
      <c r="T354" s="356"/>
      <c r="U354" s="356"/>
      <c r="V354" s="356"/>
      <c r="W354" s="356"/>
      <c r="X354" s="356"/>
      <c r="Y354" s="356"/>
      <c r="Z354" s="356"/>
      <c r="AA354" s="356"/>
      <c r="AB354" s="356"/>
      <c r="AC354" s="356"/>
      <c r="AD354" s="356"/>
      <c r="AE354" s="356"/>
      <c r="AF354" s="356"/>
      <c r="AG354" s="356"/>
      <c r="AH354" s="356"/>
      <c r="AI354" s="356"/>
      <c r="AJ354" s="356"/>
      <c r="AK354" s="356"/>
      <c r="AL354" s="356"/>
      <c r="AM354" s="356"/>
      <c r="AN354" s="356"/>
    </row>
    <row r="355" spans="1:40" hidden="1">
      <c r="A355" s="356"/>
      <c r="B355" s="900" t="str">
        <f>IF(OR(LEFT(DULIEU!V346,4)=$G$8,LEFT(DULIEU!W346,4)=$G$8),DULIEU!D346,"")</f>
        <v/>
      </c>
      <c r="C355" s="900" t="str">
        <f>IF(OR(LEFT(DULIEU!V346,4)=$G$8,LEFT(DULIEU!W346,4)=$G$8),DULIEU!E346,"")</f>
        <v/>
      </c>
      <c r="D355" s="900" t="str">
        <f>IF(LEFT(DULIEU!V346,4)=$G$8,DULIEU!H346,"")</f>
        <v/>
      </c>
      <c r="E355" s="901" t="str">
        <f>IF(LEFT(DULIEU!W346,4)=$G$8,DULIEU!H346,"")</f>
        <v/>
      </c>
      <c r="F355" s="929" t="str">
        <f>IF(OR(LEFT(DULIEU!V346,4)=$G$8,LEFT(DULIEU!W346,4)=$G$8),DULIEU!O346,"")</f>
        <v/>
      </c>
      <c r="G355" s="930" t="str">
        <f>IF(LEFT(DULIEU!V346,4)=$G$8,DULIEU!W346,IF(LEFT(DULIEU!W346,4)=$G$8,DULIEU!V346,""))</f>
        <v/>
      </c>
      <c r="H355" s="902">
        <f>IF(LEFT(DULIEU!V346,4)=$G$8,DULIEU!X346,0)</f>
        <v>0</v>
      </c>
      <c r="I355" s="902">
        <f>IF(LEFT(DULIEU!W346,4)=$G$8,DULIEU!X346,0)</f>
        <v>0</v>
      </c>
      <c r="J355" s="902">
        <f>IF(SUM(H355:I355)=0,0,$J$14+SUM($H$16:H355)-SUM($I$16:I355))</f>
        <v>0</v>
      </c>
      <c r="K355" s="903"/>
      <c r="L355" s="904" t="str">
        <f t="shared" si="5"/>
        <v/>
      </c>
      <c r="M355" s="893"/>
      <c r="N355" s="717"/>
      <c r="O355" s="356"/>
      <c r="P355" s="356"/>
      <c r="Q355" s="356"/>
      <c r="R355" s="356"/>
      <c r="S355" s="356"/>
      <c r="T355" s="356"/>
      <c r="U355" s="356"/>
      <c r="V355" s="356"/>
      <c r="W355" s="356"/>
      <c r="X355" s="356"/>
      <c r="Y355" s="356"/>
      <c r="Z355" s="356"/>
      <c r="AA355" s="356"/>
      <c r="AB355" s="356"/>
      <c r="AC355" s="356"/>
      <c r="AD355" s="356"/>
      <c r="AE355" s="356"/>
      <c r="AF355" s="356"/>
      <c r="AG355" s="356"/>
      <c r="AH355" s="356"/>
      <c r="AI355" s="356"/>
      <c r="AJ355" s="356"/>
      <c r="AK355" s="356"/>
      <c r="AL355" s="356"/>
      <c r="AM355" s="356"/>
      <c r="AN355" s="356"/>
    </row>
    <row r="356" spans="1:40" hidden="1">
      <c r="A356" s="356"/>
      <c r="B356" s="900" t="str">
        <f>IF(OR(LEFT(DULIEU!V347,4)=$G$8,LEFT(DULIEU!W347,4)=$G$8),DULIEU!D347,"")</f>
        <v/>
      </c>
      <c r="C356" s="900" t="str">
        <f>IF(OR(LEFT(DULIEU!V347,4)=$G$8,LEFT(DULIEU!W347,4)=$G$8),DULIEU!E347,"")</f>
        <v/>
      </c>
      <c r="D356" s="900" t="str">
        <f>IF(LEFT(DULIEU!V347,4)=$G$8,DULIEU!H347,"")</f>
        <v/>
      </c>
      <c r="E356" s="901" t="str">
        <f>IF(LEFT(DULIEU!W347,4)=$G$8,DULIEU!H347,"")</f>
        <v/>
      </c>
      <c r="F356" s="929" t="str">
        <f>IF(OR(LEFT(DULIEU!V347,4)=$G$8,LEFT(DULIEU!W347,4)=$G$8),DULIEU!O347,"")</f>
        <v/>
      </c>
      <c r="G356" s="930" t="str">
        <f>IF(LEFT(DULIEU!V347,4)=$G$8,DULIEU!W347,IF(LEFT(DULIEU!W347,4)=$G$8,DULIEU!V347,""))</f>
        <v/>
      </c>
      <c r="H356" s="902">
        <f>IF(LEFT(DULIEU!V347,4)=$G$8,DULIEU!X347,0)</f>
        <v>0</v>
      </c>
      <c r="I356" s="902">
        <f>IF(LEFT(DULIEU!W347,4)=$G$8,DULIEU!X347,0)</f>
        <v>0</v>
      </c>
      <c r="J356" s="902">
        <f>IF(SUM(H356:I356)=0,0,$J$14+SUM($H$16:H356)-SUM($I$16:I356))</f>
        <v>0</v>
      </c>
      <c r="K356" s="903"/>
      <c r="L356" s="904" t="str">
        <f t="shared" si="5"/>
        <v/>
      </c>
      <c r="M356" s="893"/>
      <c r="N356" s="717"/>
      <c r="O356" s="356"/>
      <c r="P356" s="356"/>
      <c r="Q356" s="356"/>
      <c r="R356" s="356"/>
      <c r="S356" s="356"/>
      <c r="T356" s="356"/>
      <c r="U356" s="356"/>
      <c r="V356" s="356"/>
      <c r="W356" s="356"/>
      <c r="X356" s="356"/>
      <c r="Y356" s="356"/>
      <c r="Z356" s="356"/>
      <c r="AA356" s="356"/>
      <c r="AB356" s="356"/>
      <c r="AC356" s="356"/>
      <c r="AD356" s="356"/>
      <c r="AE356" s="356"/>
      <c r="AF356" s="356"/>
      <c r="AG356" s="356"/>
      <c r="AH356" s="356"/>
      <c r="AI356" s="356"/>
      <c r="AJ356" s="356"/>
      <c r="AK356" s="356"/>
      <c r="AL356" s="356"/>
      <c r="AM356" s="356"/>
      <c r="AN356" s="356"/>
    </row>
    <row r="357" spans="1:40" hidden="1">
      <c r="A357" s="356"/>
      <c r="B357" s="900" t="str">
        <f>IF(OR(LEFT(DULIEU!V348,4)=$G$8,LEFT(DULIEU!W348,4)=$G$8),DULIEU!D348,"")</f>
        <v/>
      </c>
      <c r="C357" s="900" t="str">
        <f>IF(OR(LEFT(DULIEU!V348,4)=$G$8,LEFT(DULIEU!W348,4)=$G$8),DULIEU!E348,"")</f>
        <v/>
      </c>
      <c r="D357" s="900" t="str">
        <f>IF(LEFT(DULIEU!V348,4)=$G$8,DULIEU!H348,"")</f>
        <v/>
      </c>
      <c r="E357" s="901" t="str">
        <f>IF(LEFT(DULIEU!W348,4)=$G$8,DULIEU!H348,"")</f>
        <v/>
      </c>
      <c r="F357" s="929" t="str">
        <f>IF(OR(LEFT(DULIEU!V348,4)=$G$8,LEFT(DULIEU!W348,4)=$G$8),DULIEU!O348,"")</f>
        <v/>
      </c>
      <c r="G357" s="930" t="str">
        <f>IF(LEFT(DULIEU!V348,4)=$G$8,DULIEU!W348,IF(LEFT(DULIEU!W348,4)=$G$8,DULIEU!V348,""))</f>
        <v/>
      </c>
      <c r="H357" s="902">
        <f>IF(LEFT(DULIEU!V348,4)=$G$8,DULIEU!X348,0)</f>
        <v>0</v>
      </c>
      <c r="I357" s="902">
        <f>IF(LEFT(DULIEU!W348,4)=$G$8,DULIEU!X348,0)</f>
        <v>0</v>
      </c>
      <c r="J357" s="902">
        <f>IF(SUM(H357:I357)=0,0,$J$14+SUM($H$16:H357)-SUM($I$16:I357))</f>
        <v>0</v>
      </c>
      <c r="K357" s="903"/>
      <c r="L357" s="904" t="str">
        <f t="shared" si="5"/>
        <v/>
      </c>
      <c r="M357" s="893"/>
      <c r="N357" s="717"/>
      <c r="O357" s="356"/>
      <c r="P357" s="356"/>
      <c r="Q357" s="356"/>
      <c r="R357" s="356"/>
      <c r="S357" s="356"/>
      <c r="T357" s="356"/>
      <c r="U357" s="356"/>
      <c r="V357" s="356"/>
      <c r="W357" s="356"/>
      <c r="X357" s="356"/>
      <c r="Y357" s="356"/>
      <c r="Z357" s="356"/>
      <c r="AA357" s="356"/>
      <c r="AB357" s="356"/>
      <c r="AC357" s="356"/>
      <c r="AD357" s="356"/>
      <c r="AE357" s="356"/>
      <c r="AF357" s="356"/>
      <c r="AG357" s="356"/>
      <c r="AH357" s="356"/>
      <c r="AI357" s="356"/>
      <c r="AJ357" s="356"/>
      <c r="AK357" s="356"/>
      <c r="AL357" s="356"/>
      <c r="AM357" s="356"/>
      <c r="AN357" s="356"/>
    </row>
    <row r="358" spans="1:40" hidden="1">
      <c r="A358" s="356"/>
      <c r="B358" s="900" t="str">
        <f>IF(OR(LEFT(DULIEU!V349,4)=$G$8,LEFT(DULIEU!W349,4)=$G$8),DULIEU!D349,"")</f>
        <v/>
      </c>
      <c r="C358" s="900" t="str">
        <f>IF(OR(LEFT(DULIEU!V349,4)=$G$8,LEFT(DULIEU!W349,4)=$G$8),DULIEU!E349,"")</f>
        <v/>
      </c>
      <c r="D358" s="900" t="str">
        <f>IF(LEFT(DULIEU!V349,4)=$G$8,DULIEU!H349,"")</f>
        <v/>
      </c>
      <c r="E358" s="901" t="str">
        <f>IF(LEFT(DULIEU!W349,4)=$G$8,DULIEU!H349,"")</f>
        <v/>
      </c>
      <c r="F358" s="929" t="str">
        <f>IF(OR(LEFT(DULIEU!V349,4)=$G$8,LEFT(DULIEU!W349,4)=$G$8),DULIEU!O349,"")</f>
        <v/>
      </c>
      <c r="G358" s="930" t="str">
        <f>IF(LEFT(DULIEU!V349,4)=$G$8,DULIEU!W349,IF(LEFT(DULIEU!W349,4)=$G$8,DULIEU!V349,""))</f>
        <v/>
      </c>
      <c r="H358" s="902">
        <f>IF(LEFT(DULIEU!V349,4)=$G$8,DULIEU!X349,0)</f>
        <v>0</v>
      </c>
      <c r="I358" s="902">
        <f>IF(LEFT(DULIEU!W349,4)=$G$8,DULIEU!X349,0)</f>
        <v>0</v>
      </c>
      <c r="J358" s="902">
        <f>IF(SUM(H358:I358)=0,0,$J$14+SUM($H$16:H358)-SUM($I$16:I358))</f>
        <v>0</v>
      </c>
      <c r="K358" s="903"/>
      <c r="L358" s="904" t="str">
        <f t="shared" si="5"/>
        <v/>
      </c>
      <c r="M358" s="893"/>
      <c r="N358" s="717"/>
      <c r="O358" s="356"/>
      <c r="P358" s="356"/>
      <c r="Q358" s="356"/>
      <c r="R358" s="356"/>
      <c r="S358" s="356"/>
      <c r="T358" s="356"/>
      <c r="U358" s="356"/>
      <c r="V358" s="356"/>
      <c r="W358" s="356"/>
      <c r="X358" s="356"/>
      <c r="Y358" s="356"/>
      <c r="Z358" s="356"/>
      <c r="AA358" s="356"/>
      <c r="AB358" s="356"/>
      <c r="AC358" s="356"/>
      <c r="AD358" s="356"/>
      <c r="AE358" s="356"/>
      <c r="AF358" s="356"/>
      <c r="AG358" s="356"/>
      <c r="AH358" s="356"/>
      <c r="AI358" s="356"/>
      <c r="AJ358" s="356"/>
      <c r="AK358" s="356"/>
      <c r="AL358" s="356"/>
      <c r="AM358" s="356"/>
      <c r="AN358" s="356"/>
    </row>
    <row r="359" spans="1:40" hidden="1">
      <c r="A359" s="356"/>
      <c r="B359" s="900" t="str">
        <f>IF(OR(LEFT(DULIEU!V350,4)=$G$8,LEFT(DULIEU!W350,4)=$G$8),DULIEU!D350,"")</f>
        <v/>
      </c>
      <c r="C359" s="900" t="str">
        <f>IF(OR(LEFT(DULIEU!V350,4)=$G$8,LEFT(DULIEU!W350,4)=$G$8),DULIEU!E350,"")</f>
        <v/>
      </c>
      <c r="D359" s="900" t="str">
        <f>IF(LEFT(DULIEU!V350,4)=$G$8,DULIEU!H350,"")</f>
        <v/>
      </c>
      <c r="E359" s="901" t="str">
        <f>IF(LEFT(DULIEU!W350,4)=$G$8,DULIEU!H350,"")</f>
        <v/>
      </c>
      <c r="F359" s="929" t="str">
        <f>IF(OR(LEFT(DULIEU!V350,4)=$G$8,LEFT(DULIEU!W350,4)=$G$8),DULIEU!O350,"")</f>
        <v/>
      </c>
      <c r="G359" s="930" t="str">
        <f>IF(LEFT(DULIEU!V350,4)=$G$8,DULIEU!W350,IF(LEFT(DULIEU!W350,4)=$G$8,DULIEU!V350,""))</f>
        <v/>
      </c>
      <c r="H359" s="902">
        <f>IF(LEFT(DULIEU!V350,4)=$G$8,DULIEU!X350,0)</f>
        <v>0</v>
      </c>
      <c r="I359" s="902">
        <f>IF(LEFT(DULIEU!W350,4)=$G$8,DULIEU!X350,0)</f>
        <v>0</v>
      </c>
      <c r="J359" s="902">
        <f>IF(SUM(H359:I359)=0,0,$J$14+SUM($H$16:H359)-SUM($I$16:I359))</f>
        <v>0</v>
      </c>
      <c r="K359" s="903"/>
      <c r="L359" s="904" t="str">
        <f t="shared" si="5"/>
        <v/>
      </c>
      <c r="M359" s="893"/>
      <c r="N359" s="717"/>
      <c r="O359" s="356"/>
      <c r="P359" s="356"/>
      <c r="Q359" s="356"/>
      <c r="R359" s="356"/>
      <c r="S359" s="356"/>
      <c r="T359" s="356"/>
      <c r="U359" s="356"/>
      <c r="V359" s="356"/>
      <c r="W359" s="356"/>
      <c r="X359" s="356"/>
      <c r="Y359" s="356"/>
      <c r="Z359" s="356"/>
      <c r="AA359" s="356"/>
      <c r="AB359" s="356"/>
      <c r="AC359" s="356"/>
      <c r="AD359" s="356"/>
      <c r="AE359" s="356"/>
      <c r="AF359" s="356"/>
      <c r="AG359" s="356"/>
      <c r="AH359" s="356"/>
      <c r="AI359" s="356"/>
      <c r="AJ359" s="356"/>
      <c r="AK359" s="356"/>
      <c r="AL359" s="356"/>
      <c r="AM359" s="356"/>
      <c r="AN359" s="356"/>
    </row>
    <row r="360" spans="1:40" hidden="1">
      <c r="A360" s="356"/>
      <c r="B360" s="900" t="str">
        <f>IF(OR(LEFT(DULIEU!V351,4)=$G$8,LEFT(DULIEU!W351,4)=$G$8),DULIEU!D351,"")</f>
        <v/>
      </c>
      <c r="C360" s="900" t="str">
        <f>IF(OR(LEFT(DULIEU!V351,4)=$G$8,LEFT(DULIEU!W351,4)=$G$8),DULIEU!E351,"")</f>
        <v/>
      </c>
      <c r="D360" s="900" t="str">
        <f>IF(LEFT(DULIEU!V351,4)=$G$8,DULIEU!H351,"")</f>
        <v/>
      </c>
      <c r="E360" s="901" t="str">
        <f>IF(LEFT(DULIEU!W351,4)=$G$8,DULIEU!H351,"")</f>
        <v/>
      </c>
      <c r="F360" s="929" t="str">
        <f>IF(OR(LEFT(DULIEU!V351,4)=$G$8,LEFT(DULIEU!W351,4)=$G$8),DULIEU!O351,"")</f>
        <v/>
      </c>
      <c r="G360" s="930" t="str">
        <f>IF(LEFT(DULIEU!V351,4)=$G$8,DULIEU!W351,IF(LEFT(DULIEU!W351,4)=$G$8,DULIEU!V351,""))</f>
        <v/>
      </c>
      <c r="H360" s="902">
        <f>IF(LEFT(DULIEU!V351,4)=$G$8,DULIEU!X351,0)</f>
        <v>0</v>
      </c>
      <c r="I360" s="902">
        <f>IF(LEFT(DULIEU!W351,4)=$G$8,DULIEU!X351,0)</f>
        <v>0</v>
      </c>
      <c r="J360" s="902">
        <f>IF(SUM(H360:I360)=0,0,$J$14+SUM($H$16:H360)-SUM($I$16:I360))</f>
        <v>0</v>
      </c>
      <c r="K360" s="903"/>
      <c r="L360" s="904" t="str">
        <f t="shared" si="5"/>
        <v/>
      </c>
      <c r="M360" s="893"/>
      <c r="N360" s="717"/>
      <c r="O360" s="356"/>
      <c r="P360" s="356"/>
      <c r="Q360" s="356"/>
      <c r="R360" s="356"/>
      <c r="S360" s="356"/>
      <c r="T360" s="356"/>
      <c r="U360" s="356"/>
      <c r="V360" s="356"/>
      <c r="W360" s="356"/>
      <c r="X360" s="356"/>
      <c r="Y360" s="356"/>
      <c r="Z360" s="356"/>
      <c r="AA360" s="356"/>
      <c r="AB360" s="356"/>
      <c r="AC360" s="356"/>
      <c r="AD360" s="356"/>
      <c r="AE360" s="356"/>
      <c r="AF360" s="356"/>
      <c r="AG360" s="356"/>
      <c r="AH360" s="356"/>
      <c r="AI360" s="356"/>
      <c r="AJ360" s="356"/>
      <c r="AK360" s="356"/>
      <c r="AL360" s="356"/>
      <c r="AM360" s="356"/>
      <c r="AN360" s="356"/>
    </row>
    <row r="361" spans="1:40" hidden="1">
      <c r="A361" s="356"/>
      <c r="B361" s="900" t="str">
        <f>IF(OR(LEFT(DULIEU!V352,4)=$G$8,LEFT(DULIEU!W352,4)=$G$8),DULIEU!D352,"")</f>
        <v/>
      </c>
      <c r="C361" s="900" t="str">
        <f>IF(OR(LEFT(DULIEU!V352,4)=$G$8,LEFT(DULIEU!W352,4)=$G$8),DULIEU!E352,"")</f>
        <v/>
      </c>
      <c r="D361" s="900" t="str">
        <f>IF(LEFT(DULIEU!V352,4)=$G$8,DULIEU!H352,"")</f>
        <v/>
      </c>
      <c r="E361" s="901" t="str">
        <f>IF(LEFT(DULIEU!W352,4)=$G$8,DULIEU!H352,"")</f>
        <v/>
      </c>
      <c r="F361" s="929" t="str">
        <f>IF(OR(LEFT(DULIEU!V352,4)=$G$8,LEFT(DULIEU!W352,4)=$G$8),DULIEU!O352,"")</f>
        <v/>
      </c>
      <c r="G361" s="930" t="str">
        <f>IF(LEFT(DULIEU!V352,4)=$G$8,DULIEU!W352,IF(LEFT(DULIEU!W352,4)=$G$8,DULIEU!V352,""))</f>
        <v/>
      </c>
      <c r="H361" s="902">
        <f>IF(LEFT(DULIEU!V352,4)=$G$8,DULIEU!X352,0)</f>
        <v>0</v>
      </c>
      <c r="I361" s="902">
        <f>IF(LEFT(DULIEU!W352,4)=$G$8,DULIEU!X352,0)</f>
        <v>0</v>
      </c>
      <c r="J361" s="902">
        <f>IF(SUM(H361:I361)=0,0,$J$14+SUM($H$16:H361)-SUM($I$16:I361))</f>
        <v>0</v>
      </c>
      <c r="K361" s="903"/>
      <c r="L361" s="904" t="str">
        <f t="shared" si="5"/>
        <v/>
      </c>
      <c r="M361" s="893"/>
      <c r="N361" s="717"/>
      <c r="O361" s="356"/>
      <c r="P361" s="356"/>
      <c r="Q361" s="356"/>
      <c r="R361" s="356"/>
      <c r="S361" s="356"/>
      <c r="T361" s="356"/>
      <c r="U361" s="356"/>
      <c r="V361" s="356"/>
      <c r="W361" s="356"/>
      <c r="X361" s="356"/>
      <c r="Y361" s="356"/>
      <c r="Z361" s="356"/>
      <c r="AA361" s="356"/>
      <c r="AB361" s="356"/>
      <c r="AC361" s="356"/>
      <c r="AD361" s="356"/>
      <c r="AE361" s="356"/>
      <c r="AF361" s="356"/>
      <c r="AG361" s="356"/>
      <c r="AH361" s="356"/>
      <c r="AI361" s="356"/>
      <c r="AJ361" s="356"/>
      <c r="AK361" s="356"/>
      <c r="AL361" s="356"/>
      <c r="AM361" s="356"/>
      <c r="AN361" s="356"/>
    </row>
    <row r="362" spans="1:40" hidden="1">
      <c r="A362" s="356"/>
      <c r="B362" s="900" t="str">
        <f>IF(OR(LEFT(DULIEU!V353,4)=$G$8,LEFT(DULIEU!W353,4)=$G$8),DULIEU!D353,"")</f>
        <v/>
      </c>
      <c r="C362" s="900" t="str">
        <f>IF(OR(LEFT(DULIEU!V353,4)=$G$8,LEFT(DULIEU!W353,4)=$G$8),DULIEU!E353,"")</f>
        <v/>
      </c>
      <c r="D362" s="900" t="str">
        <f>IF(LEFT(DULIEU!V353,4)=$G$8,DULIEU!H353,"")</f>
        <v/>
      </c>
      <c r="E362" s="901" t="str">
        <f>IF(LEFT(DULIEU!W353,4)=$G$8,DULIEU!H353,"")</f>
        <v/>
      </c>
      <c r="F362" s="929" t="str">
        <f>IF(OR(LEFT(DULIEU!V353,4)=$G$8,LEFT(DULIEU!W353,4)=$G$8),DULIEU!O353,"")</f>
        <v/>
      </c>
      <c r="G362" s="930" t="str">
        <f>IF(LEFT(DULIEU!V353,4)=$G$8,DULIEU!W353,IF(LEFT(DULIEU!W353,4)=$G$8,DULIEU!V353,""))</f>
        <v/>
      </c>
      <c r="H362" s="902">
        <f>IF(LEFT(DULIEU!V353,4)=$G$8,DULIEU!X353,0)</f>
        <v>0</v>
      </c>
      <c r="I362" s="902">
        <f>IF(LEFT(DULIEU!W353,4)=$G$8,DULIEU!X353,0)</f>
        <v>0</v>
      </c>
      <c r="J362" s="902">
        <f>IF(SUM(H362:I362)=0,0,$J$14+SUM($H$16:H362)-SUM($I$16:I362))</f>
        <v>0</v>
      </c>
      <c r="K362" s="903"/>
      <c r="L362" s="904" t="str">
        <f t="shared" si="5"/>
        <v/>
      </c>
      <c r="M362" s="893"/>
      <c r="N362" s="717"/>
      <c r="O362" s="356"/>
      <c r="P362" s="356"/>
      <c r="Q362" s="356"/>
      <c r="R362" s="356"/>
      <c r="S362" s="356"/>
      <c r="T362" s="356"/>
      <c r="U362" s="356"/>
      <c r="V362" s="356"/>
      <c r="W362" s="356"/>
      <c r="X362" s="356"/>
      <c r="Y362" s="356"/>
      <c r="Z362" s="356"/>
      <c r="AA362" s="356"/>
      <c r="AB362" s="356"/>
      <c r="AC362" s="356"/>
      <c r="AD362" s="356"/>
      <c r="AE362" s="356"/>
      <c r="AF362" s="356"/>
      <c r="AG362" s="356"/>
      <c r="AH362" s="356"/>
      <c r="AI362" s="356"/>
      <c r="AJ362" s="356"/>
      <c r="AK362" s="356"/>
      <c r="AL362" s="356"/>
      <c r="AM362" s="356"/>
      <c r="AN362" s="356"/>
    </row>
    <row r="363" spans="1:40" hidden="1">
      <c r="A363" s="356"/>
      <c r="B363" s="900" t="str">
        <f>IF(OR(LEFT(DULIEU!V354,4)=$G$8,LEFT(DULIEU!W354,4)=$G$8),DULIEU!D354,"")</f>
        <v/>
      </c>
      <c r="C363" s="900" t="str">
        <f>IF(OR(LEFT(DULIEU!V354,4)=$G$8,LEFT(DULIEU!W354,4)=$G$8),DULIEU!E354,"")</f>
        <v/>
      </c>
      <c r="D363" s="900" t="str">
        <f>IF(LEFT(DULIEU!V354,4)=$G$8,DULIEU!H354,"")</f>
        <v/>
      </c>
      <c r="E363" s="901" t="str">
        <f>IF(LEFT(DULIEU!W354,4)=$G$8,DULIEU!H354,"")</f>
        <v/>
      </c>
      <c r="F363" s="929" t="str">
        <f>IF(OR(LEFT(DULIEU!V354,4)=$G$8,LEFT(DULIEU!W354,4)=$G$8),DULIEU!O354,"")</f>
        <v/>
      </c>
      <c r="G363" s="930" t="str">
        <f>IF(LEFT(DULIEU!V354,4)=$G$8,DULIEU!W354,IF(LEFT(DULIEU!W354,4)=$G$8,DULIEU!V354,""))</f>
        <v/>
      </c>
      <c r="H363" s="902">
        <f>IF(LEFT(DULIEU!V354,4)=$G$8,DULIEU!X354,0)</f>
        <v>0</v>
      </c>
      <c r="I363" s="902">
        <f>IF(LEFT(DULIEU!W354,4)=$G$8,DULIEU!X354,0)</f>
        <v>0</v>
      </c>
      <c r="J363" s="902">
        <f>IF(SUM(H363:I363)=0,0,$J$14+SUM($H$16:H363)-SUM($I$16:I363))</f>
        <v>0</v>
      </c>
      <c r="K363" s="903"/>
      <c r="L363" s="904" t="str">
        <f t="shared" si="5"/>
        <v/>
      </c>
      <c r="M363" s="893"/>
      <c r="N363" s="717"/>
      <c r="O363" s="356"/>
      <c r="P363" s="356"/>
      <c r="Q363" s="356"/>
      <c r="R363" s="356"/>
      <c r="S363" s="356"/>
      <c r="T363" s="356"/>
      <c r="U363" s="356"/>
      <c r="V363" s="356"/>
      <c r="W363" s="356"/>
      <c r="X363" s="356"/>
      <c r="Y363" s="356"/>
      <c r="Z363" s="356"/>
      <c r="AA363" s="356"/>
      <c r="AB363" s="356"/>
      <c r="AC363" s="356"/>
      <c r="AD363" s="356"/>
      <c r="AE363" s="356"/>
      <c r="AF363" s="356"/>
      <c r="AG363" s="356"/>
      <c r="AH363" s="356"/>
      <c r="AI363" s="356"/>
      <c r="AJ363" s="356"/>
      <c r="AK363" s="356"/>
      <c r="AL363" s="356"/>
      <c r="AM363" s="356"/>
      <c r="AN363" s="356"/>
    </row>
    <row r="364" spans="1:40" hidden="1">
      <c r="A364" s="356"/>
      <c r="B364" s="900" t="str">
        <f>IF(OR(LEFT(DULIEU!V355,4)=$G$8,LEFT(DULIEU!W355,4)=$G$8),DULIEU!D355,"")</f>
        <v/>
      </c>
      <c r="C364" s="900" t="str">
        <f>IF(OR(LEFT(DULIEU!V355,4)=$G$8,LEFT(DULIEU!W355,4)=$G$8),DULIEU!E355,"")</f>
        <v/>
      </c>
      <c r="D364" s="900" t="str">
        <f>IF(LEFT(DULIEU!V355,4)=$G$8,DULIEU!H355,"")</f>
        <v/>
      </c>
      <c r="E364" s="901" t="str">
        <f>IF(LEFT(DULIEU!W355,4)=$G$8,DULIEU!H355,"")</f>
        <v/>
      </c>
      <c r="F364" s="929" t="str">
        <f>IF(OR(LEFT(DULIEU!V355,4)=$G$8,LEFT(DULIEU!W355,4)=$G$8),DULIEU!O355,"")</f>
        <v/>
      </c>
      <c r="G364" s="930" t="str">
        <f>IF(LEFT(DULIEU!V355,4)=$G$8,DULIEU!W355,IF(LEFT(DULIEU!W355,4)=$G$8,DULIEU!V355,""))</f>
        <v/>
      </c>
      <c r="H364" s="902">
        <f>IF(LEFT(DULIEU!V355,4)=$G$8,DULIEU!X355,0)</f>
        <v>0</v>
      </c>
      <c r="I364" s="902">
        <f>IF(LEFT(DULIEU!W355,4)=$G$8,DULIEU!X355,0)</f>
        <v>0</v>
      </c>
      <c r="J364" s="902">
        <f>IF(SUM(H364:I364)=0,0,$J$14+SUM($H$16:H364)-SUM($I$16:I364))</f>
        <v>0</v>
      </c>
      <c r="K364" s="903"/>
      <c r="L364" s="904" t="str">
        <f t="shared" si="5"/>
        <v/>
      </c>
      <c r="M364" s="893"/>
      <c r="N364" s="717"/>
      <c r="O364" s="356"/>
      <c r="P364" s="356"/>
      <c r="Q364" s="356"/>
      <c r="R364" s="356"/>
      <c r="S364" s="356"/>
      <c r="T364" s="356"/>
      <c r="U364" s="356"/>
      <c r="V364" s="356"/>
      <c r="W364" s="356"/>
      <c r="X364" s="356"/>
      <c r="Y364" s="356"/>
      <c r="Z364" s="356"/>
      <c r="AA364" s="356"/>
      <c r="AB364" s="356"/>
      <c r="AC364" s="356"/>
      <c r="AD364" s="356"/>
      <c r="AE364" s="356"/>
      <c r="AF364" s="356"/>
      <c r="AG364" s="356"/>
      <c r="AH364" s="356"/>
      <c r="AI364" s="356"/>
      <c r="AJ364" s="356"/>
      <c r="AK364" s="356"/>
      <c r="AL364" s="356"/>
      <c r="AM364" s="356"/>
      <c r="AN364" s="356"/>
    </row>
    <row r="365" spans="1:40" hidden="1">
      <c r="A365" s="356"/>
      <c r="B365" s="900" t="str">
        <f>IF(OR(LEFT(DULIEU!V356,4)=$G$8,LEFT(DULIEU!W356,4)=$G$8),DULIEU!D356,"")</f>
        <v/>
      </c>
      <c r="C365" s="900" t="str">
        <f>IF(OR(LEFT(DULIEU!V356,4)=$G$8,LEFT(DULIEU!W356,4)=$G$8),DULIEU!E356,"")</f>
        <v/>
      </c>
      <c r="D365" s="900" t="str">
        <f>IF(LEFT(DULIEU!V356,4)=$G$8,DULIEU!H356,"")</f>
        <v/>
      </c>
      <c r="E365" s="901" t="str">
        <f>IF(LEFT(DULIEU!W356,4)=$G$8,DULIEU!H356,"")</f>
        <v/>
      </c>
      <c r="F365" s="929" t="str">
        <f>IF(OR(LEFT(DULIEU!V356,4)=$G$8,LEFT(DULIEU!W356,4)=$G$8),DULIEU!O356,"")</f>
        <v/>
      </c>
      <c r="G365" s="930" t="str">
        <f>IF(LEFT(DULIEU!V356,4)=$G$8,DULIEU!W356,IF(LEFT(DULIEU!W356,4)=$G$8,DULIEU!V356,""))</f>
        <v/>
      </c>
      <c r="H365" s="902">
        <f>IF(LEFT(DULIEU!V356,4)=$G$8,DULIEU!X356,0)</f>
        <v>0</v>
      </c>
      <c r="I365" s="902">
        <f>IF(LEFT(DULIEU!W356,4)=$G$8,DULIEU!X356,0)</f>
        <v>0</v>
      </c>
      <c r="J365" s="902">
        <f>IF(SUM(H365:I365)=0,0,$J$14+SUM($H$16:H365)-SUM($I$16:I365))</f>
        <v>0</v>
      </c>
      <c r="K365" s="903"/>
      <c r="L365" s="904" t="str">
        <f t="shared" si="5"/>
        <v/>
      </c>
      <c r="M365" s="893"/>
      <c r="N365" s="717"/>
      <c r="O365" s="356"/>
      <c r="P365" s="356"/>
      <c r="Q365" s="356"/>
      <c r="R365" s="356"/>
      <c r="S365" s="356"/>
      <c r="T365" s="356"/>
      <c r="U365" s="356"/>
      <c r="V365" s="356"/>
      <c r="W365" s="356"/>
      <c r="X365" s="356"/>
      <c r="Y365" s="356"/>
      <c r="Z365" s="356"/>
      <c r="AA365" s="356"/>
      <c r="AB365" s="356"/>
      <c r="AC365" s="356"/>
      <c r="AD365" s="356"/>
      <c r="AE365" s="356"/>
      <c r="AF365" s="356"/>
      <c r="AG365" s="356"/>
      <c r="AH365" s="356"/>
      <c r="AI365" s="356"/>
      <c r="AJ365" s="356"/>
      <c r="AK365" s="356"/>
      <c r="AL365" s="356"/>
      <c r="AM365" s="356"/>
      <c r="AN365" s="356"/>
    </row>
    <row r="366" spans="1:40" hidden="1">
      <c r="A366" s="356"/>
      <c r="B366" s="900" t="str">
        <f>IF(OR(LEFT(DULIEU!V357,4)=$G$8,LEFT(DULIEU!W357,4)=$G$8),DULIEU!D357,"")</f>
        <v/>
      </c>
      <c r="C366" s="900" t="str">
        <f>IF(OR(LEFT(DULIEU!V357,4)=$G$8,LEFT(DULIEU!W357,4)=$G$8),DULIEU!E357,"")</f>
        <v/>
      </c>
      <c r="D366" s="900" t="str">
        <f>IF(LEFT(DULIEU!V357,4)=$G$8,DULIEU!H357,"")</f>
        <v/>
      </c>
      <c r="E366" s="901" t="str">
        <f>IF(LEFT(DULIEU!W357,4)=$G$8,DULIEU!H357,"")</f>
        <v/>
      </c>
      <c r="F366" s="929" t="str">
        <f>IF(OR(LEFT(DULIEU!V357,4)=$G$8,LEFT(DULIEU!W357,4)=$G$8),DULIEU!O357,"")</f>
        <v/>
      </c>
      <c r="G366" s="930" t="str">
        <f>IF(LEFT(DULIEU!V357,4)=$G$8,DULIEU!W357,IF(LEFT(DULIEU!W357,4)=$G$8,DULIEU!V357,""))</f>
        <v/>
      </c>
      <c r="H366" s="902">
        <f>IF(LEFT(DULIEU!V357,4)=$G$8,DULIEU!X357,0)</f>
        <v>0</v>
      </c>
      <c r="I366" s="902">
        <f>IF(LEFT(DULIEU!W357,4)=$G$8,DULIEU!X357,0)</f>
        <v>0</v>
      </c>
      <c r="J366" s="902">
        <f>IF(SUM(H366:I366)=0,0,$J$14+SUM($H$16:H366)-SUM($I$16:I366))</f>
        <v>0</v>
      </c>
      <c r="K366" s="903"/>
      <c r="L366" s="904" t="str">
        <f t="shared" si="5"/>
        <v/>
      </c>
      <c r="M366" s="893"/>
      <c r="N366" s="717"/>
      <c r="O366" s="356"/>
      <c r="P366" s="356"/>
      <c r="Q366" s="356"/>
      <c r="R366" s="356"/>
      <c r="S366" s="356"/>
      <c r="T366" s="356"/>
      <c r="U366" s="356"/>
      <c r="V366" s="356"/>
      <c r="W366" s="356"/>
      <c r="X366" s="356"/>
      <c r="Y366" s="356"/>
      <c r="Z366" s="356"/>
      <c r="AA366" s="356"/>
      <c r="AB366" s="356"/>
      <c r="AC366" s="356"/>
      <c r="AD366" s="356"/>
      <c r="AE366" s="356"/>
      <c r="AF366" s="356"/>
      <c r="AG366" s="356"/>
      <c r="AH366" s="356"/>
      <c r="AI366" s="356"/>
      <c r="AJ366" s="356"/>
      <c r="AK366" s="356"/>
      <c r="AL366" s="356"/>
      <c r="AM366" s="356"/>
      <c r="AN366" s="356"/>
    </row>
    <row r="367" spans="1:40" hidden="1">
      <c r="A367" s="356"/>
      <c r="B367" s="900" t="str">
        <f>IF(OR(LEFT(DULIEU!V358,4)=$G$8,LEFT(DULIEU!W358,4)=$G$8),DULIEU!D358,"")</f>
        <v/>
      </c>
      <c r="C367" s="900" t="str">
        <f>IF(OR(LEFT(DULIEU!V358,4)=$G$8,LEFT(DULIEU!W358,4)=$G$8),DULIEU!E358,"")</f>
        <v/>
      </c>
      <c r="D367" s="900" t="str">
        <f>IF(LEFT(DULIEU!V358,4)=$G$8,DULIEU!H358,"")</f>
        <v/>
      </c>
      <c r="E367" s="901" t="str">
        <f>IF(LEFT(DULIEU!W358,4)=$G$8,DULIEU!H358,"")</f>
        <v/>
      </c>
      <c r="F367" s="929" t="str">
        <f>IF(OR(LEFT(DULIEU!V358,4)=$G$8,LEFT(DULIEU!W358,4)=$G$8),DULIEU!O358,"")</f>
        <v/>
      </c>
      <c r="G367" s="930" t="str">
        <f>IF(LEFT(DULIEU!V358,4)=$G$8,DULIEU!W358,IF(LEFT(DULIEU!W358,4)=$G$8,DULIEU!V358,""))</f>
        <v/>
      </c>
      <c r="H367" s="902">
        <f>IF(LEFT(DULIEU!V358,4)=$G$8,DULIEU!X358,0)</f>
        <v>0</v>
      </c>
      <c r="I367" s="902">
        <f>IF(LEFT(DULIEU!W358,4)=$G$8,DULIEU!X358,0)</f>
        <v>0</v>
      </c>
      <c r="J367" s="902">
        <f>IF(SUM(H367:I367)=0,0,$J$14+SUM($H$16:H367)-SUM($I$16:I367))</f>
        <v>0</v>
      </c>
      <c r="K367" s="903"/>
      <c r="L367" s="904" t="str">
        <f t="shared" si="5"/>
        <v/>
      </c>
      <c r="M367" s="893"/>
      <c r="N367" s="717"/>
      <c r="O367" s="356"/>
      <c r="P367" s="356"/>
      <c r="Q367" s="356"/>
      <c r="R367" s="356"/>
      <c r="S367" s="356"/>
      <c r="T367" s="356"/>
      <c r="U367" s="356"/>
      <c r="V367" s="356"/>
      <c r="W367" s="356"/>
      <c r="X367" s="356"/>
      <c r="Y367" s="356"/>
      <c r="Z367" s="356"/>
      <c r="AA367" s="356"/>
      <c r="AB367" s="356"/>
      <c r="AC367" s="356"/>
      <c r="AD367" s="356"/>
      <c r="AE367" s="356"/>
      <c r="AF367" s="356"/>
      <c r="AG367" s="356"/>
      <c r="AH367" s="356"/>
      <c r="AI367" s="356"/>
      <c r="AJ367" s="356"/>
      <c r="AK367" s="356"/>
      <c r="AL367" s="356"/>
      <c r="AM367" s="356"/>
      <c r="AN367" s="356"/>
    </row>
    <row r="368" spans="1:40" hidden="1">
      <c r="A368" s="356"/>
      <c r="B368" s="900" t="str">
        <f>IF(OR(LEFT(DULIEU!V359,4)=$G$8,LEFT(DULIEU!W359,4)=$G$8),DULIEU!D359,"")</f>
        <v/>
      </c>
      <c r="C368" s="900" t="str">
        <f>IF(OR(LEFT(DULIEU!V359,4)=$G$8,LEFT(DULIEU!W359,4)=$G$8),DULIEU!E359,"")</f>
        <v/>
      </c>
      <c r="D368" s="900" t="str">
        <f>IF(LEFT(DULIEU!V359,4)=$G$8,DULIEU!H359,"")</f>
        <v/>
      </c>
      <c r="E368" s="901" t="str">
        <f>IF(LEFT(DULIEU!W359,4)=$G$8,DULIEU!H359,"")</f>
        <v/>
      </c>
      <c r="F368" s="929" t="str">
        <f>IF(OR(LEFT(DULIEU!V359,4)=$G$8,LEFT(DULIEU!W359,4)=$G$8),DULIEU!O359,"")</f>
        <v/>
      </c>
      <c r="G368" s="930" t="str">
        <f>IF(LEFT(DULIEU!V359,4)=$G$8,DULIEU!W359,IF(LEFT(DULIEU!W359,4)=$G$8,DULIEU!V359,""))</f>
        <v/>
      </c>
      <c r="H368" s="902">
        <f>IF(LEFT(DULIEU!V359,4)=$G$8,DULIEU!X359,0)</f>
        <v>0</v>
      </c>
      <c r="I368" s="902">
        <f>IF(LEFT(DULIEU!W359,4)=$G$8,DULIEU!X359,0)</f>
        <v>0</v>
      </c>
      <c r="J368" s="902">
        <f>IF(SUM(H368:I368)=0,0,$J$14+SUM($H$16:H368)-SUM($I$16:I368))</f>
        <v>0</v>
      </c>
      <c r="K368" s="903"/>
      <c r="L368" s="904" t="str">
        <f t="shared" si="5"/>
        <v/>
      </c>
      <c r="M368" s="893"/>
      <c r="N368" s="717"/>
      <c r="O368" s="356"/>
      <c r="P368" s="356"/>
      <c r="Q368" s="356"/>
      <c r="R368" s="356"/>
      <c r="S368" s="356"/>
      <c r="T368" s="356"/>
      <c r="U368" s="356"/>
      <c r="V368" s="356"/>
      <c r="W368" s="356"/>
      <c r="X368" s="356"/>
      <c r="Y368" s="356"/>
      <c r="Z368" s="356"/>
      <c r="AA368" s="356"/>
      <c r="AB368" s="356"/>
      <c r="AC368" s="356"/>
      <c r="AD368" s="356"/>
      <c r="AE368" s="356"/>
      <c r="AF368" s="356"/>
      <c r="AG368" s="356"/>
      <c r="AH368" s="356"/>
      <c r="AI368" s="356"/>
      <c r="AJ368" s="356"/>
      <c r="AK368" s="356"/>
      <c r="AL368" s="356"/>
      <c r="AM368" s="356"/>
      <c r="AN368" s="356"/>
    </row>
    <row r="369" spans="1:40" hidden="1">
      <c r="A369" s="356"/>
      <c r="B369" s="900" t="str">
        <f>IF(OR(LEFT(DULIEU!V360,4)=$G$8,LEFT(DULIEU!W360,4)=$G$8),DULIEU!D360,"")</f>
        <v/>
      </c>
      <c r="C369" s="900" t="str">
        <f>IF(OR(LEFT(DULIEU!V360,4)=$G$8,LEFT(DULIEU!W360,4)=$G$8),DULIEU!E360,"")</f>
        <v/>
      </c>
      <c r="D369" s="900" t="str">
        <f>IF(LEFT(DULIEU!V360,4)=$G$8,DULIEU!H360,"")</f>
        <v/>
      </c>
      <c r="E369" s="901" t="str">
        <f>IF(LEFT(DULIEU!W360,4)=$G$8,DULIEU!H360,"")</f>
        <v/>
      </c>
      <c r="F369" s="929" t="str">
        <f>IF(OR(LEFT(DULIEU!V360,4)=$G$8,LEFT(DULIEU!W360,4)=$G$8),DULIEU!O360,"")</f>
        <v/>
      </c>
      <c r="G369" s="930" t="str">
        <f>IF(LEFT(DULIEU!V360,4)=$G$8,DULIEU!W360,IF(LEFT(DULIEU!W360,4)=$G$8,DULIEU!V360,""))</f>
        <v/>
      </c>
      <c r="H369" s="902">
        <f>IF(LEFT(DULIEU!V360,4)=$G$8,DULIEU!X360,0)</f>
        <v>0</v>
      </c>
      <c r="I369" s="902">
        <f>IF(LEFT(DULIEU!W360,4)=$G$8,DULIEU!X360,0)</f>
        <v>0</v>
      </c>
      <c r="J369" s="902">
        <f>IF(SUM(H369:I369)=0,0,$J$14+SUM($H$16:H369)-SUM($I$16:I369))</f>
        <v>0</v>
      </c>
      <c r="K369" s="903"/>
      <c r="L369" s="904" t="str">
        <f t="shared" si="5"/>
        <v/>
      </c>
      <c r="M369" s="893"/>
      <c r="N369" s="717"/>
      <c r="O369" s="356"/>
      <c r="P369" s="356"/>
      <c r="Q369" s="356"/>
      <c r="R369" s="356"/>
      <c r="S369" s="356"/>
      <c r="T369" s="356"/>
      <c r="U369" s="356"/>
      <c r="V369" s="356"/>
      <c r="W369" s="356"/>
      <c r="X369" s="356"/>
      <c r="Y369" s="356"/>
      <c r="Z369" s="356"/>
      <c r="AA369" s="356"/>
      <c r="AB369" s="356"/>
      <c r="AC369" s="356"/>
      <c r="AD369" s="356"/>
      <c r="AE369" s="356"/>
      <c r="AF369" s="356"/>
      <c r="AG369" s="356"/>
      <c r="AH369" s="356"/>
      <c r="AI369" s="356"/>
      <c r="AJ369" s="356"/>
      <c r="AK369" s="356"/>
      <c r="AL369" s="356"/>
      <c r="AM369" s="356"/>
      <c r="AN369" s="356"/>
    </row>
    <row r="370" spans="1:40" hidden="1">
      <c r="A370" s="356"/>
      <c r="B370" s="900" t="str">
        <f>IF(OR(LEFT(DULIEU!V361,4)=$G$8,LEFT(DULIEU!W361,4)=$G$8),DULIEU!D361,"")</f>
        <v/>
      </c>
      <c r="C370" s="900" t="str">
        <f>IF(OR(LEFT(DULIEU!V361,4)=$G$8,LEFT(DULIEU!W361,4)=$G$8),DULIEU!E361,"")</f>
        <v/>
      </c>
      <c r="D370" s="900" t="str">
        <f>IF(LEFT(DULIEU!V361,4)=$G$8,DULIEU!H361,"")</f>
        <v/>
      </c>
      <c r="E370" s="901" t="str">
        <f>IF(LEFT(DULIEU!W361,4)=$G$8,DULIEU!H361,"")</f>
        <v/>
      </c>
      <c r="F370" s="929" t="str">
        <f>IF(OR(LEFT(DULIEU!V361,4)=$G$8,LEFT(DULIEU!W361,4)=$G$8),DULIEU!O361,"")</f>
        <v/>
      </c>
      <c r="G370" s="930" t="str">
        <f>IF(LEFT(DULIEU!V361,4)=$G$8,DULIEU!W361,IF(LEFT(DULIEU!W361,4)=$G$8,DULIEU!V361,""))</f>
        <v/>
      </c>
      <c r="H370" s="902">
        <f>IF(LEFT(DULIEU!V361,4)=$G$8,DULIEU!X361,0)</f>
        <v>0</v>
      </c>
      <c r="I370" s="902">
        <f>IF(LEFT(DULIEU!W361,4)=$G$8,DULIEU!X361,0)</f>
        <v>0</v>
      </c>
      <c r="J370" s="902">
        <f>IF(SUM(H370:I370)=0,0,$J$14+SUM($H$16:H370)-SUM($I$16:I370))</f>
        <v>0</v>
      </c>
      <c r="K370" s="903"/>
      <c r="L370" s="904" t="str">
        <f t="shared" si="5"/>
        <v/>
      </c>
      <c r="M370" s="893"/>
      <c r="N370" s="717"/>
      <c r="O370" s="356"/>
      <c r="P370" s="356"/>
      <c r="Q370" s="356"/>
      <c r="R370" s="356"/>
      <c r="S370" s="356"/>
      <c r="T370" s="356"/>
      <c r="U370" s="356"/>
      <c r="V370" s="356"/>
      <c r="W370" s="356"/>
      <c r="X370" s="356"/>
      <c r="Y370" s="356"/>
      <c r="Z370" s="356"/>
      <c r="AA370" s="356"/>
      <c r="AB370" s="356"/>
      <c r="AC370" s="356"/>
      <c r="AD370" s="356"/>
      <c r="AE370" s="356"/>
      <c r="AF370" s="356"/>
      <c r="AG370" s="356"/>
      <c r="AH370" s="356"/>
      <c r="AI370" s="356"/>
      <c r="AJ370" s="356"/>
      <c r="AK370" s="356"/>
      <c r="AL370" s="356"/>
      <c r="AM370" s="356"/>
      <c r="AN370" s="356"/>
    </row>
    <row r="371" spans="1:40" hidden="1">
      <c r="A371" s="356"/>
      <c r="B371" s="900" t="str">
        <f>IF(OR(LEFT(DULIEU!V362,4)=$G$8,LEFT(DULIEU!W362,4)=$G$8),DULIEU!D362,"")</f>
        <v/>
      </c>
      <c r="C371" s="900" t="str">
        <f>IF(OR(LEFT(DULIEU!V362,4)=$G$8,LEFT(DULIEU!W362,4)=$G$8),DULIEU!E362,"")</f>
        <v/>
      </c>
      <c r="D371" s="900" t="str">
        <f>IF(LEFT(DULIEU!V362,4)=$G$8,DULIEU!H362,"")</f>
        <v/>
      </c>
      <c r="E371" s="901" t="str">
        <f>IF(LEFT(DULIEU!W362,4)=$G$8,DULIEU!H362,"")</f>
        <v/>
      </c>
      <c r="F371" s="929" t="str">
        <f>IF(OR(LEFT(DULIEU!V362,4)=$G$8,LEFT(DULIEU!W362,4)=$G$8),DULIEU!O362,"")</f>
        <v/>
      </c>
      <c r="G371" s="930" t="str">
        <f>IF(LEFT(DULIEU!V362,4)=$G$8,DULIEU!W362,IF(LEFT(DULIEU!W362,4)=$G$8,DULIEU!V362,""))</f>
        <v/>
      </c>
      <c r="H371" s="902">
        <f>IF(LEFT(DULIEU!V362,4)=$G$8,DULIEU!X362,0)</f>
        <v>0</v>
      </c>
      <c r="I371" s="902">
        <f>IF(LEFT(DULIEU!W362,4)=$G$8,DULIEU!X362,0)</f>
        <v>0</v>
      </c>
      <c r="J371" s="902">
        <f>IF(SUM(H371:I371)=0,0,$J$14+SUM($H$16:H371)-SUM($I$16:I371))</f>
        <v>0</v>
      </c>
      <c r="K371" s="903"/>
      <c r="L371" s="904" t="str">
        <f t="shared" si="5"/>
        <v/>
      </c>
      <c r="M371" s="893"/>
      <c r="N371" s="717"/>
      <c r="O371" s="356"/>
      <c r="P371" s="356"/>
      <c r="Q371" s="356"/>
      <c r="R371" s="356"/>
      <c r="S371" s="356"/>
      <c r="T371" s="356"/>
      <c r="U371" s="356"/>
      <c r="V371" s="356"/>
      <c r="W371" s="356"/>
      <c r="X371" s="356"/>
      <c r="Y371" s="356"/>
      <c r="Z371" s="356"/>
      <c r="AA371" s="356"/>
      <c r="AB371" s="356"/>
      <c r="AC371" s="356"/>
      <c r="AD371" s="356"/>
      <c r="AE371" s="356"/>
      <c r="AF371" s="356"/>
      <c r="AG371" s="356"/>
      <c r="AH371" s="356"/>
      <c r="AI371" s="356"/>
      <c r="AJ371" s="356"/>
      <c r="AK371" s="356"/>
      <c r="AL371" s="356"/>
      <c r="AM371" s="356"/>
      <c r="AN371" s="356"/>
    </row>
    <row r="372" spans="1:40" hidden="1">
      <c r="A372" s="356"/>
      <c r="B372" s="900" t="str">
        <f>IF(OR(LEFT(DULIEU!V363,4)=$G$8,LEFT(DULIEU!W363,4)=$G$8),DULIEU!D363,"")</f>
        <v/>
      </c>
      <c r="C372" s="900" t="str">
        <f>IF(OR(LEFT(DULIEU!V363,4)=$G$8,LEFT(DULIEU!W363,4)=$G$8),DULIEU!E363,"")</f>
        <v/>
      </c>
      <c r="D372" s="900" t="str">
        <f>IF(LEFT(DULIEU!V363,4)=$G$8,DULIEU!H363,"")</f>
        <v/>
      </c>
      <c r="E372" s="901" t="str">
        <f>IF(LEFT(DULIEU!W363,4)=$G$8,DULIEU!H363,"")</f>
        <v/>
      </c>
      <c r="F372" s="929" t="str">
        <f>IF(OR(LEFT(DULIEU!V363,4)=$G$8,LEFT(DULIEU!W363,4)=$G$8),DULIEU!O363,"")</f>
        <v/>
      </c>
      <c r="G372" s="930" t="str">
        <f>IF(LEFT(DULIEU!V363,4)=$G$8,DULIEU!W363,IF(LEFT(DULIEU!W363,4)=$G$8,DULIEU!V363,""))</f>
        <v/>
      </c>
      <c r="H372" s="902">
        <f>IF(LEFT(DULIEU!V363,4)=$G$8,DULIEU!X363,0)</f>
        <v>0</v>
      </c>
      <c r="I372" s="902">
        <f>IF(LEFT(DULIEU!W363,4)=$G$8,DULIEU!X363,0)</f>
        <v>0</v>
      </c>
      <c r="J372" s="902">
        <f>IF(SUM(H372:I372)=0,0,$J$14+SUM($H$16:H372)-SUM($I$16:I372))</f>
        <v>0</v>
      </c>
      <c r="K372" s="903"/>
      <c r="L372" s="904" t="str">
        <f t="shared" si="5"/>
        <v/>
      </c>
      <c r="M372" s="893"/>
      <c r="N372" s="717"/>
      <c r="O372" s="356"/>
      <c r="P372" s="356"/>
      <c r="Q372" s="356"/>
      <c r="R372" s="356"/>
      <c r="S372" s="356"/>
      <c r="T372" s="356"/>
      <c r="U372" s="356"/>
      <c r="V372" s="356"/>
      <c r="W372" s="356"/>
      <c r="X372" s="356"/>
      <c r="Y372" s="356"/>
      <c r="Z372" s="356"/>
      <c r="AA372" s="356"/>
      <c r="AB372" s="356"/>
      <c r="AC372" s="356"/>
      <c r="AD372" s="356"/>
      <c r="AE372" s="356"/>
      <c r="AF372" s="356"/>
      <c r="AG372" s="356"/>
      <c r="AH372" s="356"/>
      <c r="AI372" s="356"/>
      <c r="AJ372" s="356"/>
      <c r="AK372" s="356"/>
      <c r="AL372" s="356"/>
      <c r="AM372" s="356"/>
      <c r="AN372" s="356"/>
    </row>
    <row r="373" spans="1:40" hidden="1">
      <c r="A373" s="356"/>
      <c r="B373" s="900" t="str">
        <f>IF(OR(LEFT(DULIEU!V364,4)=$G$8,LEFT(DULIEU!W364,4)=$G$8),DULIEU!D364,"")</f>
        <v/>
      </c>
      <c r="C373" s="900" t="str">
        <f>IF(OR(LEFT(DULIEU!V364,4)=$G$8,LEFT(DULIEU!W364,4)=$G$8),DULIEU!E364,"")</f>
        <v/>
      </c>
      <c r="D373" s="900" t="str">
        <f>IF(LEFT(DULIEU!V364,4)=$G$8,DULIEU!H364,"")</f>
        <v/>
      </c>
      <c r="E373" s="901" t="str">
        <f>IF(LEFT(DULIEU!W364,4)=$G$8,DULIEU!H364,"")</f>
        <v/>
      </c>
      <c r="F373" s="929" t="str">
        <f>IF(OR(LEFT(DULIEU!V364,4)=$G$8,LEFT(DULIEU!W364,4)=$G$8),DULIEU!O364,"")</f>
        <v/>
      </c>
      <c r="G373" s="930" t="str">
        <f>IF(LEFT(DULIEU!V364,4)=$G$8,DULIEU!W364,IF(LEFT(DULIEU!W364,4)=$G$8,DULIEU!V364,""))</f>
        <v/>
      </c>
      <c r="H373" s="902">
        <f>IF(LEFT(DULIEU!V364,4)=$G$8,DULIEU!X364,0)</f>
        <v>0</v>
      </c>
      <c r="I373" s="902">
        <f>IF(LEFT(DULIEU!W364,4)=$G$8,DULIEU!X364,0)</f>
        <v>0</v>
      </c>
      <c r="J373" s="902">
        <f>IF(SUM(H373:I373)=0,0,$J$14+SUM($H$16:H373)-SUM($I$16:I373))</f>
        <v>0</v>
      </c>
      <c r="K373" s="903"/>
      <c r="L373" s="904" t="str">
        <f t="shared" si="5"/>
        <v/>
      </c>
      <c r="M373" s="893"/>
      <c r="N373" s="717"/>
      <c r="O373" s="356"/>
      <c r="P373" s="356"/>
      <c r="Q373" s="356"/>
      <c r="R373" s="356"/>
      <c r="S373" s="356"/>
      <c r="T373" s="356"/>
      <c r="U373" s="356"/>
      <c r="V373" s="356"/>
      <c r="W373" s="356"/>
      <c r="X373" s="356"/>
      <c r="Y373" s="356"/>
      <c r="Z373" s="356"/>
      <c r="AA373" s="356"/>
      <c r="AB373" s="356"/>
      <c r="AC373" s="356"/>
      <c r="AD373" s="356"/>
      <c r="AE373" s="356"/>
      <c r="AF373" s="356"/>
      <c r="AG373" s="356"/>
      <c r="AH373" s="356"/>
      <c r="AI373" s="356"/>
      <c r="AJ373" s="356"/>
      <c r="AK373" s="356"/>
      <c r="AL373" s="356"/>
      <c r="AM373" s="356"/>
      <c r="AN373" s="356"/>
    </row>
    <row r="374" spans="1:40" hidden="1">
      <c r="A374" s="356"/>
      <c r="B374" s="900" t="str">
        <f>IF(OR(LEFT(DULIEU!V365,4)=$G$8,LEFT(DULIEU!W365,4)=$G$8),DULIEU!D365,"")</f>
        <v/>
      </c>
      <c r="C374" s="900" t="str">
        <f>IF(OR(LEFT(DULIEU!V365,4)=$G$8,LEFT(DULIEU!W365,4)=$G$8),DULIEU!E365,"")</f>
        <v/>
      </c>
      <c r="D374" s="900" t="str">
        <f>IF(LEFT(DULIEU!V365,4)=$G$8,DULIEU!H365,"")</f>
        <v/>
      </c>
      <c r="E374" s="901" t="str">
        <f>IF(LEFT(DULIEU!W365,4)=$G$8,DULIEU!H365,"")</f>
        <v/>
      </c>
      <c r="F374" s="929" t="str">
        <f>IF(OR(LEFT(DULIEU!V365,4)=$G$8,LEFT(DULIEU!W365,4)=$G$8),DULIEU!O365,"")</f>
        <v/>
      </c>
      <c r="G374" s="930" t="str">
        <f>IF(LEFT(DULIEU!V365,4)=$G$8,DULIEU!W365,IF(LEFT(DULIEU!W365,4)=$G$8,DULIEU!V365,""))</f>
        <v/>
      </c>
      <c r="H374" s="902">
        <f>IF(LEFT(DULIEU!V365,4)=$G$8,DULIEU!X365,0)</f>
        <v>0</v>
      </c>
      <c r="I374" s="902">
        <f>IF(LEFT(DULIEU!W365,4)=$G$8,DULIEU!X365,0)</f>
        <v>0</v>
      </c>
      <c r="J374" s="902">
        <f>IF(SUM(H374:I374)=0,0,$J$14+SUM($H$16:H374)-SUM($I$16:I374))</f>
        <v>0</v>
      </c>
      <c r="K374" s="903"/>
      <c r="L374" s="904" t="str">
        <f t="shared" si="5"/>
        <v/>
      </c>
      <c r="M374" s="893"/>
      <c r="N374" s="717"/>
      <c r="O374" s="356"/>
      <c r="P374" s="356"/>
      <c r="Q374" s="356"/>
      <c r="R374" s="356"/>
      <c r="S374" s="356"/>
      <c r="T374" s="356"/>
      <c r="U374" s="356"/>
      <c r="V374" s="356"/>
      <c r="W374" s="356"/>
      <c r="X374" s="356"/>
      <c r="Y374" s="356"/>
      <c r="Z374" s="356"/>
      <c r="AA374" s="356"/>
      <c r="AB374" s="356"/>
      <c r="AC374" s="356"/>
      <c r="AD374" s="356"/>
      <c r="AE374" s="356"/>
      <c r="AF374" s="356"/>
      <c r="AG374" s="356"/>
      <c r="AH374" s="356"/>
      <c r="AI374" s="356"/>
      <c r="AJ374" s="356"/>
      <c r="AK374" s="356"/>
      <c r="AL374" s="356"/>
      <c r="AM374" s="356"/>
      <c r="AN374" s="356"/>
    </row>
    <row r="375" spans="1:40" hidden="1">
      <c r="A375" s="356"/>
      <c r="B375" s="900" t="str">
        <f>IF(OR(LEFT(DULIEU!V366,4)=$G$8,LEFT(DULIEU!W366,4)=$G$8),DULIEU!D366,"")</f>
        <v/>
      </c>
      <c r="C375" s="900" t="str">
        <f>IF(OR(LEFT(DULIEU!V366,4)=$G$8,LEFT(DULIEU!W366,4)=$G$8),DULIEU!E366,"")</f>
        <v/>
      </c>
      <c r="D375" s="900" t="str">
        <f>IF(LEFT(DULIEU!V366,4)=$G$8,DULIEU!H366,"")</f>
        <v/>
      </c>
      <c r="E375" s="901" t="str">
        <f>IF(LEFT(DULIEU!W366,4)=$G$8,DULIEU!H366,"")</f>
        <v/>
      </c>
      <c r="F375" s="929" t="str">
        <f>IF(OR(LEFT(DULIEU!V366,4)=$G$8,LEFT(DULIEU!W366,4)=$G$8),DULIEU!O366,"")</f>
        <v/>
      </c>
      <c r="G375" s="930" t="str">
        <f>IF(LEFT(DULIEU!V366,4)=$G$8,DULIEU!W366,IF(LEFT(DULIEU!W366,4)=$G$8,DULIEU!V366,""))</f>
        <v/>
      </c>
      <c r="H375" s="902">
        <f>IF(LEFT(DULIEU!V366,4)=$G$8,DULIEU!X366,0)</f>
        <v>0</v>
      </c>
      <c r="I375" s="902">
        <f>IF(LEFT(DULIEU!W366,4)=$G$8,DULIEU!X366,0)</f>
        <v>0</v>
      </c>
      <c r="J375" s="902">
        <f>IF(SUM(H375:I375)=0,0,$J$14+SUM($H$16:H375)-SUM($I$16:I375))</f>
        <v>0</v>
      </c>
      <c r="K375" s="903"/>
      <c r="L375" s="904" t="str">
        <f t="shared" si="5"/>
        <v/>
      </c>
      <c r="M375" s="893"/>
      <c r="N375" s="717"/>
      <c r="O375" s="356"/>
      <c r="P375" s="356"/>
      <c r="Q375" s="356"/>
      <c r="R375" s="356"/>
      <c r="S375" s="356"/>
      <c r="T375" s="356"/>
      <c r="U375" s="356"/>
      <c r="V375" s="356"/>
      <c r="W375" s="356"/>
      <c r="X375" s="356"/>
      <c r="Y375" s="356"/>
      <c r="Z375" s="356"/>
      <c r="AA375" s="356"/>
      <c r="AB375" s="356"/>
      <c r="AC375" s="356"/>
      <c r="AD375" s="356"/>
      <c r="AE375" s="356"/>
      <c r="AF375" s="356"/>
      <c r="AG375" s="356"/>
      <c r="AH375" s="356"/>
      <c r="AI375" s="356"/>
      <c r="AJ375" s="356"/>
      <c r="AK375" s="356"/>
      <c r="AL375" s="356"/>
      <c r="AM375" s="356"/>
      <c r="AN375" s="356"/>
    </row>
    <row r="376" spans="1:40" hidden="1">
      <c r="A376" s="356"/>
      <c r="B376" s="900" t="str">
        <f>IF(OR(LEFT(DULIEU!V367,4)=$G$8,LEFT(DULIEU!W367,4)=$G$8),DULIEU!D367,"")</f>
        <v/>
      </c>
      <c r="C376" s="900" t="str">
        <f>IF(OR(LEFT(DULIEU!V367,4)=$G$8,LEFT(DULIEU!W367,4)=$G$8),DULIEU!E367,"")</f>
        <v/>
      </c>
      <c r="D376" s="900" t="str">
        <f>IF(LEFT(DULIEU!V367,4)=$G$8,DULIEU!H367,"")</f>
        <v/>
      </c>
      <c r="E376" s="901" t="str">
        <f>IF(LEFT(DULIEU!W367,4)=$G$8,DULIEU!H367,"")</f>
        <v/>
      </c>
      <c r="F376" s="929" t="str">
        <f>IF(OR(LEFT(DULIEU!V367,4)=$G$8,LEFT(DULIEU!W367,4)=$G$8),DULIEU!O367,"")</f>
        <v/>
      </c>
      <c r="G376" s="930" t="str">
        <f>IF(LEFT(DULIEU!V367,4)=$G$8,DULIEU!W367,IF(LEFT(DULIEU!W367,4)=$G$8,DULIEU!V367,""))</f>
        <v/>
      </c>
      <c r="H376" s="902">
        <f>IF(LEFT(DULIEU!V367,4)=$G$8,DULIEU!X367,0)</f>
        <v>0</v>
      </c>
      <c r="I376" s="902">
        <f>IF(LEFT(DULIEU!W367,4)=$G$8,DULIEU!X367,0)</f>
        <v>0</v>
      </c>
      <c r="J376" s="902">
        <f>IF(SUM(H376:I376)=0,0,$J$14+SUM($H$16:H376)-SUM($I$16:I376))</f>
        <v>0</v>
      </c>
      <c r="K376" s="903"/>
      <c r="L376" s="904" t="str">
        <f t="shared" si="5"/>
        <v/>
      </c>
      <c r="M376" s="893"/>
      <c r="N376" s="717"/>
      <c r="O376" s="356"/>
      <c r="P376" s="356"/>
      <c r="Q376" s="356"/>
      <c r="R376" s="356"/>
      <c r="S376" s="356"/>
      <c r="T376" s="356"/>
      <c r="U376" s="356"/>
      <c r="V376" s="356"/>
      <c r="W376" s="356"/>
      <c r="X376" s="356"/>
      <c r="Y376" s="356"/>
      <c r="Z376" s="356"/>
      <c r="AA376" s="356"/>
      <c r="AB376" s="356"/>
      <c r="AC376" s="356"/>
      <c r="AD376" s="356"/>
      <c r="AE376" s="356"/>
      <c r="AF376" s="356"/>
      <c r="AG376" s="356"/>
      <c r="AH376" s="356"/>
      <c r="AI376" s="356"/>
      <c r="AJ376" s="356"/>
      <c r="AK376" s="356"/>
      <c r="AL376" s="356"/>
      <c r="AM376" s="356"/>
      <c r="AN376" s="356"/>
    </row>
    <row r="377" spans="1:40" hidden="1">
      <c r="A377" s="356"/>
      <c r="B377" s="900" t="str">
        <f>IF(OR(LEFT(DULIEU!V368,4)=$G$8,LEFT(DULIEU!W368,4)=$G$8),DULIEU!D368,"")</f>
        <v/>
      </c>
      <c r="C377" s="900" t="str">
        <f>IF(OR(LEFT(DULIEU!V368,4)=$G$8,LEFT(DULIEU!W368,4)=$G$8),DULIEU!E368,"")</f>
        <v/>
      </c>
      <c r="D377" s="900" t="str">
        <f>IF(LEFT(DULIEU!V368,4)=$G$8,DULIEU!H368,"")</f>
        <v/>
      </c>
      <c r="E377" s="901" t="str">
        <f>IF(LEFT(DULIEU!W368,4)=$G$8,DULIEU!H368,"")</f>
        <v/>
      </c>
      <c r="F377" s="929" t="str">
        <f>IF(OR(LEFT(DULIEU!V368,4)=$G$8,LEFT(DULIEU!W368,4)=$G$8),DULIEU!O368,"")</f>
        <v/>
      </c>
      <c r="G377" s="930" t="str">
        <f>IF(LEFT(DULIEU!V368,4)=$G$8,DULIEU!W368,IF(LEFT(DULIEU!W368,4)=$G$8,DULIEU!V368,""))</f>
        <v/>
      </c>
      <c r="H377" s="902">
        <f>IF(LEFT(DULIEU!V368,4)=$G$8,DULIEU!X368,0)</f>
        <v>0</v>
      </c>
      <c r="I377" s="902">
        <f>IF(LEFT(DULIEU!W368,4)=$G$8,DULIEU!X368,0)</f>
        <v>0</v>
      </c>
      <c r="J377" s="902">
        <f>IF(SUM(H377:I377)=0,0,$J$14+SUM($H$16:H377)-SUM($I$16:I377))</f>
        <v>0</v>
      </c>
      <c r="K377" s="903"/>
      <c r="L377" s="904" t="str">
        <f t="shared" si="5"/>
        <v/>
      </c>
      <c r="M377" s="893"/>
      <c r="N377" s="717"/>
      <c r="O377" s="356"/>
      <c r="P377" s="356"/>
      <c r="Q377" s="356"/>
      <c r="R377" s="356"/>
      <c r="S377" s="356"/>
      <c r="T377" s="356"/>
      <c r="U377" s="356"/>
      <c r="V377" s="356"/>
      <c r="W377" s="356"/>
      <c r="X377" s="356"/>
      <c r="Y377" s="356"/>
      <c r="Z377" s="356"/>
      <c r="AA377" s="356"/>
      <c r="AB377" s="356"/>
      <c r="AC377" s="356"/>
      <c r="AD377" s="356"/>
      <c r="AE377" s="356"/>
      <c r="AF377" s="356"/>
      <c r="AG377" s="356"/>
      <c r="AH377" s="356"/>
      <c r="AI377" s="356"/>
      <c r="AJ377" s="356"/>
      <c r="AK377" s="356"/>
      <c r="AL377" s="356"/>
      <c r="AM377" s="356"/>
      <c r="AN377" s="356"/>
    </row>
    <row r="378" spans="1:40" hidden="1">
      <c r="A378" s="356"/>
      <c r="B378" s="900" t="str">
        <f>IF(OR(LEFT(DULIEU!V369,4)=$G$8,LEFT(DULIEU!W369,4)=$G$8),DULIEU!D369,"")</f>
        <v/>
      </c>
      <c r="C378" s="900" t="str">
        <f>IF(OR(LEFT(DULIEU!V369,4)=$G$8,LEFT(DULIEU!W369,4)=$G$8),DULIEU!E369,"")</f>
        <v/>
      </c>
      <c r="D378" s="900" t="str">
        <f>IF(LEFT(DULIEU!V369,4)=$G$8,DULIEU!H369,"")</f>
        <v/>
      </c>
      <c r="E378" s="901" t="str">
        <f>IF(LEFT(DULIEU!W369,4)=$G$8,DULIEU!H369,"")</f>
        <v/>
      </c>
      <c r="F378" s="929" t="str">
        <f>IF(OR(LEFT(DULIEU!V369,4)=$G$8,LEFT(DULIEU!W369,4)=$G$8),DULIEU!O369,"")</f>
        <v/>
      </c>
      <c r="G378" s="930" t="str">
        <f>IF(LEFT(DULIEU!V369,4)=$G$8,DULIEU!W369,IF(LEFT(DULIEU!W369,4)=$G$8,DULIEU!V369,""))</f>
        <v/>
      </c>
      <c r="H378" s="902">
        <f>IF(LEFT(DULIEU!V369,4)=$G$8,DULIEU!X369,0)</f>
        <v>0</v>
      </c>
      <c r="I378" s="902">
        <f>IF(LEFT(DULIEU!W369,4)=$G$8,DULIEU!X369,0)</f>
        <v>0</v>
      </c>
      <c r="J378" s="902">
        <f>IF(SUM(H378:I378)=0,0,$J$14+SUM($H$16:H378)-SUM($I$16:I378))</f>
        <v>0</v>
      </c>
      <c r="K378" s="903"/>
      <c r="L378" s="904" t="str">
        <f t="shared" si="5"/>
        <v/>
      </c>
      <c r="M378" s="893"/>
      <c r="N378" s="717"/>
      <c r="O378" s="356"/>
      <c r="P378" s="356"/>
      <c r="Q378" s="356"/>
      <c r="R378" s="356"/>
      <c r="S378" s="356"/>
      <c r="T378" s="356"/>
      <c r="U378" s="356"/>
      <c r="V378" s="356"/>
      <c r="W378" s="356"/>
      <c r="X378" s="356"/>
      <c r="Y378" s="356"/>
      <c r="Z378" s="356"/>
      <c r="AA378" s="356"/>
      <c r="AB378" s="356"/>
      <c r="AC378" s="356"/>
      <c r="AD378" s="356"/>
      <c r="AE378" s="356"/>
      <c r="AF378" s="356"/>
      <c r="AG378" s="356"/>
      <c r="AH378" s="356"/>
      <c r="AI378" s="356"/>
      <c r="AJ378" s="356"/>
      <c r="AK378" s="356"/>
      <c r="AL378" s="356"/>
      <c r="AM378" s="356"/>
      <c r="AN378" s="356"/>
    </row>
    <row r="379" spans="1:40" hidden="1">
      <c r="A379" s="356"/>
      <c r="B379" s="900" t="str">
        <f>IF(OR(LEFT(DULIEU!V370,4)=$G$8,LEFT(DULIEU!W370,4)=$G$8),DULIEU!D370,"")</f>
        <v/>
      </c>
      <c r="C379" s="900" t="str">
        <f>IF(OR(LEFT(DULIEU!V370,4)=$G$8,LEFT(DULIEU!W370,4)=$G$8),DULIEU!E370,"")</f>
        <v/>
      </c>
      <c r="D379" s="900" t="str">
        <f>IF(LEFT(DULIEU!V370,4)=$G$8,DULIEU!H370,"")</f>
        <v/>
      </c>
      <c r="E379" s="901" t="str">
        <f>IF(LEFT(DULIEU!W370,4)=$G$8,DULIEU!H370,"")</f>
        <v/>
      </c>
      <c r="F379" s="929" t="str">
        <f>IF(OR(LEFT(DULIEU!V370,4)=$G$8,LEFT(DULIEU!W370,4)=$G$8),DULIEU!O370,"")</f>
        <v/>
      </c>
      <c r="G379" s="930" t="str">
        <f>IF(LEFT(DULIEU!V370,4)=$G$8,DULIEU!W370,IF(LEFT(DULIEU!W370,4)=$G$8,DULIEU!V370,""))</f>
        <v/>
      </c>
      <c r="H379" s="902">
        <f>IF(LEFT(DULIEU!V370,4)=$G$8,DULIEU!X370,0)</f>
        <v>0</v>
      </c>
      <c r="I379" s="902">
        <f>IF(LEFT(DULIEU!W370,4)=$G$8,DULIEU!X370,0)</f>
        <v>0</v>
      </c>
      <c r="J379" s="902">
        <f>IF(SUM(H379:I379)=0,0,$J$14+SUM($H$16:H379)-SUM($I$16:I379))</f>
        <v>0</v>
      </c>
      <c r="K379" s="903"/>
      <c r="L379" s="904" t="str">
        <f t="shared" si="5"/>
        <v/>
      </c>
      <c r="M379" s="893"/>
      <c r="N379" s="717"/>
      <c r="O379" s="356"/>
      <c r="P379" s="356"/>
      <c r="Q379" s="356"/>
      <c r="R379" s="356"/>
      <c r="S379" s="356"/>
      <c r="T379" s="356"/>
      <c r="U379" s="356"/>
      <c r="V379" s="356"/>
      <c r="W379" s="356"/>
      <c r="X379" s="356"/>
      <c r="Y379" s="356"/>
      <c r="Z379" s="356"/>
      <c r="AA379" s="356"/>
      <c r="AB379" s="356"/>
      <c r="AC379" s="356"/>
      <c r="AD379" s="356"/>
      <c r="AE379" s="356"/>
      <c r="AF379" s="356"/>
      <c r="AG379" s="356"/>
      <c r="AH379" s="356"/>
      <c r="AI379" s="356"/>
      <c r="AJ379" s="356"/>
      <c r="AK379" s="356"/>
      <c r="AL379" s="356"/>
      <c r="AM379" s="356"/>
      <c r="AN379" s="356"/>
    </row>
    <row r="380" spans="1:40" hidden="1">
      <c r="A380" s="356"/>
      <c r="B380" s="900" t="str">
        <f>IF(OR(LEFT(DULIEU!V371,4)=$G$8,LEFT(DULIEU!W371,4)=$G$8),DULIEU!D371,"")</f>
        <v/>
      </c>
      <c r="C380" s="900" t="str">
        <f>IF(OR(LEFT(DULIEU!V371,4)=$G$8,LEFT(DULIEU!W371,4)=$G$8),DULIEU!E371,"")</f>
        <v/>
      </c>
      <c r="D380" s="900" t="str">
        <f>IF(LEFT(DULIEU!V371,4)=$G$8,DULIEU!H371,"")</f>
        <v/>
      </c>
      <c r="E380" s="901" t="str">
        <f>IF(LEFT(DULIEU!W371,4)=$G$8,DULIEU!H371,"")</f>
        <v/>
      </c>
      <c r="F380" s="929" t="str">
        <f>IF(OR(LEFT(DULIEU!V371,4)=$G$8,LEFT(DULIEU!W371,4)=$G$8),DULIEU!O371,"")</f>
        <v/>
      </c>
      <c r="G380" s="930" t="str">
        <f>IF(LEFT(DULIEU!V371,4)=$G$8,DULIEU!W371,IF(LEFT(DULIEU!W371,4)=$G$8,DULIEU!V371,""))</f>
        <v/>
      </c>
      <c r="H380" s="902">
        <f>IF(LEFT(DULIEU!V371,4)=$G$8,DULIEU!X371,0)</f>
        <v>0</v>
      </c>
      <c r="I380" s="902">
        <f>IF(LEFT(DULIEU!W371,4)=$G$8,DULIEU!X371,0)</f>
        <v>0</v>
      </c>
      <c r="J380" s="902">
        <f>IF(SUM(H380:I380)=0,0,$J$14+SUM($H$16:H380)-SUM($I$16:I380))</f>
        <v>0</v>
      </c>
      <c r="K380" s="903"/>
      <c r="L380" s="904" t="str">
        <f t="shared" si="5"/>
        <v/>
      </c>
      <c r="M380" s="893"/>
      <c r="N380" s="717"/>
      <c r="O380" s="356"/>
      <c r="P380" s="356"/>
      <c r="Q380" s="356"/>
      <c r="R380" s="356"/>
      <c r="S380" s="356"/>
      <c r="T380" s="356"/>
      <c r="U380" s="356"/>
      <c r="V380" s="356"/>
      <c r="W380" s="356"/>
      <c r="X380" s="356"/>
      <c r="Y380" s="356"/>
      <c r="Z380" s="356"/>
      <c r="AA380" s="356"/>
      <c r="AB380" s="356"/>
      <c r="AC380" s="356"/>
      <c r="AD380" s="356"/>
      <c r="AE380" s="356"/>
      <c r="AF380" s="356"/>
      <c r="AG380" s="356"/>
      <c r="AH380" s="356"/>
      <c r="AI380" s="356"/>
      <c r="AJ380" s="356"/>
      <c r="AK380" s="356"/>
      <c r="AL380" s="356"/>
      <c r="AM380" s="356"/>
      <c r="AN380" s="356"/>
    </row>
    <row r="381" spans="1:40" hidden="1">
      <c r="A381" s="356"/>
      <c r="B381" s="900" t="str">
        <f>IF(OR(LEFT(DULIEU!V372,4)=$G$8,LEFT(DULIEU!W372,4)=$G$8),DULIEU!D372,"")</f>
        <v/>
      </c>
      <c r="C381" s="900" t="str">
        <f>IF(OR(LEFT(DULIEU!V372,4)=$G$8,LEFT(DULIEU!W372,4)=$G$8),DULIEU!E372,"")</f>
        <v/>
      </c>
      <c r="D381" s="900" t="str">
        <f>IF(LEFT(DULIEU!V372,4)=$G$8,DULIEU!H372,"")</f>
        <v/>
      </c>
      <c r="E381" s="901" t="str">
        <f>IF(LEFT(DULIEU!W372,4)=$G$8,DULIEU!H372,"")</f>
        <v/>
      </c>
      <c r="F381" s="929" t="str">
        <f>IF(OR(LEFT(DULIEU!V372,4)=$G$8,LEFT(DULIEU!W372,4)=$G$8),DULIEU!O372,"")</f>
        <v/>
      </c>
      <c r="G381" s="930" t="str">
        <f>IF(LEFT(DULIEU!V372,4)=$G$8,DULIEU!W372,IF(LEFT(DULIEU!W372,4)=$G$8,DULIEU!V372,""))</f>
        <v/>
      </c>
      <c r="H381" s="902">
        <f>IF(LEFT(DULIEU!V372,4)=$G$8,DULIEU!X372,0)</f>
        <v>0</v>
      </c>
      <c r="I381" s="902">
        <f>IF(LEFT(DULIEU!W372,4)=$G$8,DULIEU!X372,0)</f>
        <v>0</v>
      </c>
      <c r="J381" s="902">
        <f>IF(SUM(H381:I381)=0,0,$J$14+SUM($H$16:H381)-SUM($I$16:I381))</f>
        <v>0</v>
      </c>
      <c r="K381" s="903"/>
      <c r="L381" s="904" t="str">
        <f t="shared" si="5"/>
        <v/>
      </c>
      <c r="M381" s="893"/>
      <c r="N381" s="717"/>
      <c r="O381" s="356"/>
      <c r="P381" s="356"/>
      <c r="Q381" s="356"/>
      <c r="R381" s="356"/>
      <c r="S381" s="356"/>
      <c r="T381" s="356"/>
      <c r="U381" s="356"/>
      <c r="V381" s="356"/>
      <c r="W381" s="356"/>
      <c r="X381" s="356"/>
      <c r="Y381" s="356"/>
      <c r="Z381" s="356"/>
      <c r="AA381" s="356"/>
      <c r="AB381" s="356"/>
      <c r="AC381" s="356"/>
      <c r="AD381" s="356"/>
      <c r="AE381" s="356"/>
      <c r="AF381" s="356"/>
      <c r="AG381" s="356"/>
      <c r="AH381" s="356"/>
      <c r="AI381" s="356"/>
      <c r="AJ381" s="356"/>
      <c r="AK381" s="356"/>
      <c r="AL381" s="356"/>
      <c r="AM381" s="356"/>
      <c r="AN381" s="356"/>
    </row>
    <row r="382" spans="1:40" hidden="1">
      <c r="A382" s="356"/>
      <c r="B382" s="900" t="str">
        <f>IF(OR(LEFT(DULIEU!V373,4)=$G$8,LEFT(DULIEU!W373,4)=$G$8),DULIEU!D373,"")</f>
        <v/>
      </c>
      <c r="C382" s="900" t="str">
        <f>IF(OR(LEFT(DULIEU!V373,4)=$G$8,LEFT(DULIEU!W373,4)=$G$8),DULIEU!E373,"")</f>
        <v/>
      </c>
      <c r="D382" s="900" t="str">
        <f>IF(LEFT(DULIEU!V373,4)=$G$8,DULIEU!H373,"")</f>
        <v/>
      </c>
      <c r="E382" s="901" t="str">
        <f>IF(LEFT(DULIEU!W373,4)=$G$8,DULIEU!H373,"")</f>
        <v/>
      </c>
      <c r="F382" s="929" t="str">
        <f>IF(OR(LEFT(DULIEU!V373,4)=$G$8,LEFT(DULIEU!W373,4)=$G$8),DULIEU!O373,"")</f>
        <v/>
      </c>
      <c r="G382" s="930" t="str">
        <f>IF(LEFT(DULIEU!V373,4)=$G$8,DULIEU!W373,IF(LEFT(DULIEU!W373,4)=$G$8,DULIEU!V373,""))</f>
        <v/>
      </c>
      <c r="H382" s="902">
        <f>IF(LEFT(DULIEU!V373,4)=$G$8,DULIEU!X373,0)</f>
        <v>0</v>
      </c>
      <c r="I382" s="902">
        <f>IF(LEFT(DULIEU!W373,4)=$G$8,DULIEU!X373,0)</f>
        <v>0</v>
      </c>
      <c r="J382" s="902">
        <f>IF(SUM(H382:I382)=0,0,$J$14+SUM($H$16:H382)-SUM($I$16:I382))</f>
        <v>0</v>
      </c>
      <c r="K382" s="903"/>
      <c r="L382" s="904" t="str">
        <f t="shared" si="5"/>
        <v/>
      </c>
      <c r="M382" s="893"/>
      <c r="N382" s="717"/>
      <c r="O382" s="356"/>
      <c r="P382" s="356"/>
      <c r="Q382" s="356"/>
      <c r="R382" s="356"/>
      <c r="S382" s="356"/>
      <c r="T382" s="356"/>
      <c r="U382" s="356"/>
      <c r="V382" s="356"/>
      <c r="W382" s="356"/>
      <c r="X382" s="356"/>
      <c r="Y382" s="356"/>
      <c r="Z382" s="356"/>
      <c r="AA382" s="356"/>
      <c r="AB382" s="356"/>
      <c r="AC382" s="356"/>
      <c r="AD382" s="356"/>
      <c r="AE382" s="356"/>
      <c r="AF382" s="356"/>
      <c r="AG382" s="356"/>
      <c r="AH382" s="356"/>
      <c r="AI382" s="356"/>
      <c r="AJ382" s="356"/>
      <c r="AK382" s="356"/>
      <c r="AL382" s="356"/>
      <c r="AM382" s="356"/>
      <c r="AN382" s="356"/>
    </row>
    <row r="383" spans="1:40" hidden="1">
      <c r="A383" s="356"/>
      <c r="B383" s="900" t="str">
        <f>IF(OR(LEFT(DULIEU!V374,4)=$G$8,LEFT(DULIEU!W374,4)=$G$8),DULIEU!D374,"")</f>
        <v/>
      </c>
      <c r="C383" s="900" t="str">
        <f>IF(OR(LEFT(DULIEU!V374,4)=$G$8,LEFT(DULIEU!W374,4)=$G$8),DULIEU!E374,"")</f>
        <v/>
      </c>
      <c r="D383" s="900" t="str">
        <f>IF(LEFT(DULIEU!V374,4)=$G$8,DULIEU!H374,"")</f>
        <v/>
      </c>
      <c r="E383" s="901" t="str">
        <f>IF(LEFT(DULIEU!W374,4)=$G$8,DULIEU!H374,"")</f>
        <v/>
      </c>
      <c r="F383" s="929" t="str">
        <f>IF(OR(LEFT(DULIEU!V374,4)=$G$8,LEFT(DULIEU!W374,4)=$G$8),DULIEU!O374,"")</f>
        <v/>
      </c>
      <c r="G383" s="930" t="str">
        <f>IF(LEFT(DULIEU!V374,4)=$G$8,DULIEU!W374,IF(LEFT(DULIEU!W374,4)=$G$8,DULIEU!V374,""))</f>
        <v/>
      </c>
      <c r="H383" s="902">
        <f>IF(LEFT(DULIEU!V374,4)=$G$8,DULIEU!X374,0)</f>
        <v>0</v>
      </c>
      <c r="I383" s="902">
        <f>IF(LEFT(DULIEU!W374,4)=$G$8,DULIEU!X374,0)</f>
        <v>0</v>
      </c>
      <c r="J383" s="902">
        <f>IF(SUM(H383:I383)=0,0,$J$14+SUM($H$16:H383)-SUM($I$16:I383))</f>
        <v>0</v>
      </c>
      <c r="K383" s="903"/>
      <c r="L383" s="904" t="str">
        <f t="shared" si="5"/>
        <v/>
      </c>
      <c r="M383" s="893"/>
      <c r="N383" s="717"/>
      <c r="O383" s="356"/>
      <c r="P383" s="356"/>
      <c r="Q383" s="356"/>
      <c r="R383" s="356"/>
      <c r="S383" s="356"/>
      <c r="T383" s="356"/>
      <c r="U383" s="356"/>
      <c r="V383" s="356"/>
      <c r="W383" s="356"/>
      <c r="X383" s="356"/>
      <c r="Y383" s="356"/>
      <c r="Z383" s="356"/>
      <c r="AA383" s="356"/>
      <c r="AB383" s="356"/>
      <c r="AC383" s="356"/>
      <c r="AD383" s="356"/>
      <c r="AE383" s="356"/>
      <c r="AF383" s="356"/>
      <c r="AG383" s="356"/>
      <c r="AH383" s="356"/>
      <c r="AI383" s="356"/>
      <c r="AJ383" s="356"/>
      <c r="AK383" s="356"/>
      <c r="AL383" s="356"/>
      <c r="AM383" s="356"/>
      <c r="AN383" s="356"/>
    </row>
    <row r="384" spans="1:40" hidden="1">
      <c r="A384" s="356"/>
      <c r="B384" s="900" t="str">
        <f>IF(OR(LEFT(DULIEU!V375,4)=$G$8,LEFT(DULIEU!W375,4)=$G$8),DULIEU!D375,"")</f>
        <v/>
      </c>
      <c r="C384" s="900" t="str">
        <f>IF(OR(LEFT(DULIEU!V375,4)=$G$8,LEFT(DULIEU!W375,4)=$G$8),DULIEU!E375,"")</f>
        <v/>
      </c>
      <c r="D384" s="900" t="str">
        <f>IF(LEFT(DULIEU!V375,4)=$G$8,DULIEU!H375,"")</f>
        <v/>
      </c>
      <c r="E384" s="901" t="str">
        <f>IF(LEFT(DULIEU!W375,4)=$G$8,DULIEU!H375,"")</f>
        <v/>
      </c>
      <c r="F384" s="929" t="str">
        <f>IF(OR(LEFT(DULIEU!V375,4)=$G$8,LEFT(DULIEU!W375,4)=$G$8),DULIEU!O375,"")</f>
        <v/>
      </c>
      <c r="G384" s="930" t="str">
        <f>IF(LEFT(DULIEU!V375,4)=$G$8,DULIEU!W375,IF(LEFT(DULIEU!W375,4)=$G$8,DULIEU!V375,""))</f>
        <v/>
      </c>
      <c r="H384" s="902">
        <f>IF(LEFT(DULIEU!V375,4)=$G$8,DULIEU!X375,0)</f>
        <v>0</v>
      </c>
      <c r="I384" s="902">
        <f>IF(LEFT(DULIEU!W375,4)=$G$8,DULIEU!X375,0)</f>
        <v>0</v>
      </c>
      <c r="J384" s="902">
        <f>IF(SUM(H384:I384)=0,0,$J$14+SUM($H$16:H384)-SUM($I$16:I384))</f>
        <v>0</v>
      </c>
      <c r="K384" s="903"/>
      <c r="L384" s="904" t="str">
        <f t="shared" si="5"/>
        <v/>
      </c>
      <c r="M384" s="893"/>
      <c r="N384" s="717"/>
      <c r="O384" s="356"/>
      <c r="P384" s="356"/>
      <c r="Q384" s="356"/>
      <c r="R384" s="356"/>
      <c r="S384" s="356"/>
      <c r="T384" s="356"/>
      <c r="U384" s="356"/>
      <c r="V384" s="356"/>
      <c r="W384" s="356"/>
      <c r="X384" s="356"/>
      <c r="Y384" s="356"/>
      <c r="Z384" s="356"/>
      <c r="AA384" s="356"/>
      <c r="AB384" s="356"/>
      <c r="AC384" s="356"/>
      <c r="AD384" s="356"/>
      <c r="AE384" s="356"/>
      <c r="AF384" s="356"/>
      <c r="AG384" s="356"/>
      <c r="AH384" s="356"/>
      <c r="AI384" s="356"/>
      <c r="AJ384" s="356"/>
      <c r="AK384" s="356"/>
      <c r="AL384" s="356"/>
      <c r="AM384" s="356"/>
      <c r="AN384" s="356"/>
    </row>
    <row r="385" spans="1:40" hidden="1">
      <c r="A385" s="356"/>
      <c r="B385" s="900" t="str">
        <f>IF(OR(LEFT(DULIEU!V376,4)=$G$8,LEFT(DULIEU!W376,4)=$G$8),DULIEU!D376,"")</f>
        <v/>
      </c>
      <c r="C385" s="900" t="str">
        <f>IF(OR(LEFT(DULIEU!V376,4)=$G$8,LEFT(DULIEU!W376,4)=$G$8),DULIEU!E376,"")</f>
        <v/>
      </c>
      <c r="D385" s="900" t="str">
        <f>IF(LEFT(DULIEU!V376,4)=$G$8,DULIEU!H376,"")</f>
        <v/>
      </c>
      <c r="E385" s="901" t="str">
        <f>IF(LEFT(DULIEU!W376,4)=$G$8,DULIEU!H376,"")</f>
        <v/>
      </c>
      <c r="F385" s="929" t="str">
        <f>IF(OR(LEFT(DULIEU!V376,4)=$G$8,LEFT(DULIEU!W376,4)=$G$8),DULIEU!O376,"")</f>
        <v/>
      </c>
      <c r="G385" s="930" t="str">
        <f>IF(LEFT(DULIEU!V376,4)=$G$8,DULIEU!W376,IF(LEFT(DULIEU!W376,4)=$G$8,DULIEU!V376,""))</f>
        <v/>
      </c>
      <c r="H385" s="902">
        <f>IF(LEFT(DULIEU!V376,4)=$G$8,DULIEU!X376,0)</f>
        <v>0</v>
      </c>
      <c r="I385" s="902">
        <f>IF(LEFT(DULIEU!W376,4)=$G$8,DULIEU!X376,0)</f>
        <v>0</v>
      </c>
      <c r="J385" s="902">
        <f>IF(SUM(H385:I385)=0,0,$J$14+SUM($H$16:H385)-SUM($I$16:I385))</f>
        <v>0</v>
      </c>
      <c r="K385" s="903"/>
      <c r="L385" s="904" t="str">
        <f t="shared" si="5"/>
        <v/>
      </c>
      <c r="M385" s="893"/>
      <c r="N385" s="717"/>
      <c r="O385" s="356"/>
      <c r="P385" s="356"/>
      <c r="Q385" s="356"/>
      <c r="R385" s="356"/>
      <c r="S385" s="356"/>
      <c r="T385" s="356"/>
      <c r="U385" s="356"/>
      <c r="V385" s="356"/>
      <c r="W385" s="356"/>
      <c r="X385" s="356"/>
      <c r="Y385" s="356"/>
      <c r="Z385" s="356"/>
      <c r="AA385" s="356"/>
      <c r="AB385" s="356"/>
      <c r="AC385" s="356"/>
      <c r="AD385" s="356"/>
      <c r="AE385" s="356"/>
      <c r="AF385" s="356"/>
      <c r="AG385" s="356"/>
      <c r="AH385" s="356"/>
      <c r="AI385" s="356"/>
      <c r="AJ385" s="356"/>
      <c r="AK385" s="356"/>
      <c r="AL385" s="356"/>
      <c r="AM385" s="356"/>
      <c r="AN385" s="356"/>
    </row>
    <row r="386" spans="1:40" hidden="1">
      <c r="A386" s="356"/>
      <c r="B386" s="900" t="str">
        <f>IF(OR(LEFT(DULIEU!V377,4)=$G$8,LEFT(DULIEU!W377,4)=$G$8),DULIEU!D377,"")</f>
        <v/>
      </c>
      <c r="C386" s="900" t="str">
        <f>IF(OR(LEFT(DULIEU!V377,4)=$G$8,LEFT(DULIEU!W377,4)=$G$8),DULIEU!E377,"")</f>
        <v/>
      </c>
      <c r="D386" s="900" t="str">
        <f>IF(LEFT(DULIEU!V377,4)=$G$8,DULIEU!H377,"")</f>
        <v/>
      </c>
      <c r="E386" s="901" t="str">
        <f>IF(LEFT(DULIEU!W377,4)=$G$8,DULIEU!H377,"")</f>
        <v/>
      </c>
      <c r="F386" s="929" t="str">
        <f>IF(OR(LEFT(DULIEU!V377,4)=$G$8,LEFT(DULIEU!W377,4)=$G$8),DULIEU!O377,"")</f>
        <v/>
      </c>
      <c r="G386" s="930" t="str">
        <f>IF(LEFT(DULIEU!V377,4)=$G$8,DULIEU!W377,IF(LEFT(DULIEU!W377,4)=$G$8,DULIEU!V377,""))</f>
        <v/>
      </c>
      <c r="H386" s="902">
        <f>IF(LEFT(DULIEU!V377,4)=$G$8,DULIEU!X377,0)</f>
        <v>0</v>
      </c>
      <c r="I386" s="902">
        <f>IF(LEFT(DULIEU!W377,4)=$G$8,DULIEU!X377,0)</f>
        <v>0</v>
      </c>
      <c r="J386" s="902">
        <f>IF(SUM(H386:I386)=0,0,$J$14+SUM($H$16:H386)-SUM($I$16:I386))</f>
        <v>0</v>
      </c>
      <c r="K386" s="903"/>
      <c r="L386" s="904" t="str">
        <f t="shared" si="5"/>
        <v/>
      </c>
      <c r="M386" s="893"/>
      <c r="N386" s="717"/>
      <c r="O386" s="356"/>
      <c r="P386" s="356"/>
      <c r="Q386" s="356"/>
      <c r="R386" s="356"/>
      <c r="S386" s="356"/>
      <c r="T386" s="356"/>
      <c r="U386" s="356"/>
      <c r="V386" s="356"/>
      <c r="W386" s="356"/>
      <c r="X386" s="356"/>
      <c r="Y386" s="356"/>
      <c r="Z386" s="356"/>
      <c r="AA386" s="356"/>
      <c r="AB386" s="356"/>
      <c r="AC386" s="356"/>
      <c r="AD386" s="356"/>
      <c r="AE386" s="356"/>
      <c r="AF386" s="356"/>
      <c r="AG386" s="356"/>
      <c r="AH386" s="356"/>
      <c r="AI386" s="356"/>
      <c r="AJ386" s="356"/>
      <c r="AK386" s="356"/>
      <c r="AL386" s="356"/>
      <c r="AM386" s="356"/>
      <c r="AN386" s="356"/>
    </row>
    <row r="387" spans="1:40" hidden="1">
      <c r="A387" s="356"/>
      <c r="B387" s="900" t="str">
        <f>IF(OR(LEFT(DULIEU!V378,4)=$G$8,LEFT(DULIEU!W378,4)=$G$8),DULIEU!D378,"")</f>
        <v/>
      </c>
      <c r="C387" s="900" t="str">
        <f>IF(OR(LEFT(DULIEU!V378,4)=$G$8,LEFT(DULIEU!W378,4)=$G$8),DULIEU!E378,"")</f>
        <v/>
      </c>
      <c r="D387" s="900" t="str">
        <f>IF(LEFT(DULIEU!V378,4)=$G$8,DULIEU!H378,"")</f>
        <v/>
      </c>
      <c r="E387" s="901" t="str">
        <f>IF(LEFT(DULIEU!W378,4)=$G$8,DULIEU!H378,"")</f>
        <v/>
      </c>
      <c r="F387" s="929" t="str">
        <f>IF(OR(LEFT(DULIEU!V378,4)=$G$8,LEFT(DULIEU!W378,4)=$G$8),DULIEU!O378,"")</f>
        <v/>
      </c>
      <c r="G387" s="930" t="str">
        <f>IF(LEFT(DULIEU!V378,4)=$G$8,DULIEU!W378,IF(LEFT(DULIEU!W378,4)=$G$8,DULIEU!V378,""))</f>
        <v/>
      </c>
      <c r="H387" s="902">
        <f>IF(LEFT(DULIEU!V378,4)=$G$8,DULIEU!X378,0)</f>
        <v>0</v>
      </c>
      <c r="I387" s="902">
        <f>IF(LEFT(DULIEU!W378,4)=$G$8,DULIEU!X378,0)</f>
        <v>0</v>
      </c>
      <c r="J387" s="902">
        <f>IF(SUM(H387:I387)=0,0,$J$14+SUM($H$16:H387)-SUM($I$16:I387))</f>
        <v>0</v>
      </c>
      <c r="K387" s="903"/>
      <c r="L387" s="904" t="str">
        <f t="shared" si="5"/>
        <v/>
      </c>
      <c r="M387" s="893"/>
      <c r="N387" s="717"/>
      <c r="O387" s="356"/>
      <c r="P387" s="356"/>
      <c r="Q387" s="356"/>
      <c r="R387" s="356"/>
      <c r="S387" s="356"/>
      <c r="T387" s="356"/>
      <c r="U387" s="356"/>
      <c r="V387" s="356"/>
      <c r="W387" s="356"/>
      <c r="X387" s="356"/>
      <c r="Y387" s="356"/>
      <c r="Z387" s="356"/>
      <c r="AA387" s="356"/>
      <c r="AB387" s="356"/>
      <c r="AC387" s="356"/>
      <c r="AD387" s="356"/>
      <c r="AE387" s="356"/>
      <c r="AF387" s="356"/>
      <c r="AG387" s="356"/>
      <c r="AH387" s="356"/>
      <c r="AI387" s="356"/>
      <c r="AJ387" s="356"/>
      <c r="AK387" s="356"/>
      <c r="AL387" s="356"/>
      <c r="AM387" s="356"/>
      <c r="AN387" s="356"/>
    </row>
    <row r="388" spans="1:40" hidden="1">
      <c r="A388" s="356"/>
      <c r="B388" s="900" t="str">
        <f>IF(OR(LEFT(DULIEU!V379,4)=$G$8,LEFT(DULIEU!W379,4)=$G$8),DULIEU!D379,"")</f>
        <v/>
      </c>
      <c r="C388" s="900" t="str">
        <f>IF(OR(LEFT(DULIEU!V379,4)=$G$8,LEFT(DULIEU!W379,4)=$G$8),DULIEU!E379,"")</f>
        <v/>
      </c>
      <c r="D388" s="900" t="str">
        <f>IF(LEFT(DULIEU!V379,4)=$G$8,DULIEU!H379,"")</f>
        <v/>
      </c>
      <c r="E388" s="901" t="str">
        <f>IF(LEFT(DULIEU!W379,4)=$G$8,DULIEU!H379,"")</f>
        <v/>
      </c>
      <c r="F388" s="929" t="str">
        <f>IF(OR(LEFT(DULIEU!V379,4)=$G$8,LEFT(DULIEU!W379,4)=$G$8),DULIEU!O379,"")</f>
        <v/>
      </c>
      <c r="G388" s="930" t="str">
        <f>IF(LEFT(DULIEU!V379,4)=$G$8,DULIEU!W379,IF(LEFT(DULIEU!W379,4)=$G$8,DULIEU!V379,""))</f>
        <v/>
      </c>
      <c r="H388" s="902">
        <f>IF(LEFT(DULIEU!V379,4)=$G$8,DULIEU!X379,0)</f>
        <v>0</v>
      </c>
      <c r="I388" s="902">
        <f>IF(LEFT(DULIEU!W379,4)=$G$8,DULIEU!X379,0)</f>
        <v>0</v>
      </c>
      <c r="J388" s="902">
        <f>IF(SUM(H388:I388)=0,0,$J$14+SUM($H$16:H388)-SUM($I$16:I388))</f>
        <v>0</v>
      </c>
      <c r="K388" s="903"/>
      <c r="L388" s="904" t="str">
        <f t="shared" si="5"/>
        <v/>
      </c>
      <c r="M388" s="893"/>
      <c r="N388" s="717"/>
      <c r="O388" s="356"/>
      <c r="P388" s="356"/>
      <c r="Q388" s="356"/>
      <c r="R388" s="356"/>
      <c r="S388" s="356"/>
      <c r="T388" s="356"/>
      <c r="U388" s="356"/>
      <c r="V388" s="356"/>
      <c r="W388" s="356"/>
      <c r="X388" s="356"/>
      <c r="Y388" s="356"/>
      <c r="Z388" s="356"/>
      <c r="AA388" s="356"/>
      <c r="AB388" s="356"/>
      <c r="AC388" s="356"/>
      <c r="AD388" s="356"/>
      <c r="AE388" s="356"/>
      <c r="AF388" s="356"/>
      <c r="AG388" s="356"/>
      <c r="AH388" s="356"/>
      <c r="AI388" s="356"/>
      <c r="AJ388" s="356"/>
      <c r="AK388" s="356"/>
      <c r="AL388" s="356"/>
      <c r="AM388" s="356"/>
      <c r="AN388" s="356"/>
    </row>
    <row r="389" spans="1:40" hidden="1">
      <c r="A389" s="356"/>
      <c r="B389" s="900" t="str">
        <f>IF(OR(LEFT(DULIEU!V380,4)=$G$8,LEFT(DULIEU!W380,4)=$G$8),DULIEU!D380,"")</f>
        <v/>
      </c>
      <c r="C389" s="900" t="str">
        <f>IF(OR(LEFT(DULIEU!V380,4)=$G$8,LEFT(DULIEU!W380,4)=$G$8),DULIEU!E380,"")</f>
        <v/>
      </c>
      <c r="D389" s="900" t="str">
        <f>IF(LEFT(DULIEU!V380,4)=$G$8,DULIEU!H380,"")</f>
        <v/>
      </c>
      <c r="E389" s="901" t="str">
        <f>IF(LEFT(DULIEU!W380,4)=$G$8,DULIEU!H380,"")</f>
        <v/>
      </c>
      <c r="F389" s="929" t="str">
        <f>IF(OR(LEFT(DULIEU!V380,4)=$G$8,LEFT(DULIEU!W380,4)=$G$8),DULIEU!O380,"")</f>
        <v/>
      </c>
      <c r="G389" s="930" t="str">
        <f>IF(LEFT(DULIEU!V380,4)=$G$8,DULIEU!W380,IF(LEFT(DULIEU!W380,4)=$G$8,DULIEU!V380,""))</f>
        <v/>
      </c>
      <c r="H389" s="902">
        <f>IF(LEFT(DULIEU!V380,4)=$G$8,DULIEU!X380,0)</f>
        <v>0</v>
      </c>
      <c r="I389" s="902">
        <f>IF(LEFT(DULIEU!W380,4)=$G$8,DULIEU!X380,0)</f>
        <v>0</v>
      </c>
      <c r="J389" s="902">
        <f>IF(SUM(H389:I389)=0,0,$J$14+SUM($H$16:H389)-SUM($I$16:I389))</f>
        <v>0</v>
      </c>
      <c r="K389" s="903"/>
      <c r="L389" s="904" t="str">
        <f t="shared" si="5"/>
        <v/>
      </c>
      <c r="M389" s="893"/>
      <c r="N389" s="717"/>
      <c r="O389" s="356"/>
      <c r="P389" s="356"/>
      <c r="Q389" s="356"/>
      <c r="R389" s="356"/>
      <c r="S389" s="356"/>
      <c r="T389" s="356"/>
      <c r="U389" s="356"/>
      <c r="V389" s="356"/>
      <c r="W389" s="356"/>
      <c r="X389" s="356"/>
      <c r="Y389" s="356"/>
      <c r="Z389" s="356"/>
      <c r="AA389" s="356"/>
      <c r="AB389" s="356"/>
      <c r="AC389" s="356"/>
      <c r="AD389" s="356"/>
      <c r="AE389" s="356"/>
      <c r="AF389" s="356"/>
      <c r="AG389" s="356"/>
      <c r="AH389" s="356"/>
      <c r="AI389" s="356"/>
      <c r="AJ389" s="356"/>
      <c r="AK389" s="356"/>
      <c r="AL389" s="356"/>
      <c r="AM389" s="356"/>
      <c r="AN389" s="356"/>
    </row>
    <row r="390" spans="1:40" hidden="1">
      <c r="A390" s="356"/>
      <c r="B390" s="900" t="str">
        <f>IF(OR(LEFT(DULIEU!V381,4)=$G$8,LEFT(DULIEU!W381,4)=$G$8),DULIEU!D381,"")</f>
        <v/>
      </c>
      <c r="C390" s="900" t="str">
        <f>IF(OR(LEFT(DULIEU!V381,4)=$G$8,LEFT(DULIEU!W381,4)=$G$8),DULIEU!E381,"")</f>
        <v/>
      </c>
      <c r="D390" s="900" t="str">
        <f>IF(LEFT(DULIEU!V381,4)=$G$8,DULIEU!H381,"")</f>
        <v/>
      </c>
      <c r="E390" s="901" t="str">
        <f>IF(LEFT(DULIEU!W381,4)=$G$8,DULIEU!H381,"")</f>
        <v/>
      </c>
      <c r="F390" s="929" t="str">
        <f>IF(OR(LEFT(DULIEU!V381,4)=$G$8,LEFT(DULIEU!W381,4)=$G$8),DULIEU!O381,"")</f>
        <v/>
      </c>
      <c r="G390" s="930" t="str">
        <f>IF(LEFT(DULIEU!V381,4)=$G$8,DULIEU!W381,IF(LEFT(DULIEU!W381,4)=$G$8,DULIEU!V381,""))</f>
        <v/>
      </c>
      <c r="H390" s="902">
        <f>IF(LEFT(DULIEU!V381,4)=$G$8,DULIEU!X381,0)</f>
        <v>0</v>
      </c>
      <c r="I390" s="902">
        <f>IF(LEFT(DULIEU!W381,4)=$G$8,DULIEU!X381,0)</f>
        <v>0</v>
      </c>
      <c r="J390" s="902">
        <f>IF(SUM(H390:I390)=0,0,$J$14+SUM($H$16:H390)-SUM($I$16:I390))</f>
        <v>0</v>
      </c>
      <c r="K390" s="903"/>
      <c r="L390" s="904" t="str">
        <f t="shared" si="5"/>
        <v/>
      </c>
      <c r="M390" s="893"/>
      <c r="N390" s="717"/>
      <c r="O390" s="356"/>
      <c r="P390" s="356"/>
      <c r="Q390" s="356"/>
      <c r="R390" s="356"/>
      <c r="S390" s="356"/>
      <c r="T390" s="356"/>
      <c r="U390" s="356"/>
      <c r="V390" s="356"/>
      <c r="W390" s="356"/>
      <c r="X390" s="356"/>
      <c r="Y390" s="356"/>
      <c r="Z390" s="356"/>
      <c r="AA390" s="356"/>
      <c r="AB390" s="356"/>
      <c r="AC390" s="356"/>
      <c r="AD390" s="356"/>
      <c r="AE390" s="356"/>
      <c r="AF390" s="356"/>
      <c r="AG390" s="356"/>
      <c r="AH390" s="356"/>
      <c r="AI390" s="356"/>
      <c r="AJ390" s="356"/>
      <c r="AK390" s="356"/>
      <c r="AL390" s="356"/>
      <c r="AM390" s="356"/>
      <c r="AN390" s="356"/>
    </row>
    <row r="391" spans="1:40" hidden="1">
      <c r="A391" s="356"/>
      <c r="B391" s="900" t="str">
        <f>IF(OR(LEFT(DULIEU!V382,4)=$G$8,LEFT(DULIEU!W382,4)=$G$8),DULIEU!D382,"")</f>
        <v/>
      </c>
      <c r="C391" s="900" t="str">
        <f>IF(OR(LEFT(DULIEU!V382,4)=$G$8,LEFT(DULIEU!W382,4)=$G$8),DULIEU!E382,"")</f>
        <v/>
      </c>
      <c r="D391" s="900" t="str">
        <f>IF(LEFT(DULIEU!V382,4)=$G$8,DULIEU!H382,"")</f>
        <v/>
      </c>
      <c r="E391" s="901" t="str">
        <f>IF(LEFT(DULIEU!W382,4)=$G$8,DULIEU!H382,"")</f>
        <v/>
      </c>
      <c r="F391" s="929" t="str">
        <f>IF(OR(LEFT(DULIEU!V382,4)=$G$8,LEFT(DULIEU!W382,4)=$G$8),DULIEU!O382,"")</f>
        <v/>
      </c>
      <c r="G391" s="930" t="str">
        <f>IF(LEFT(DULIEU!V382,4)=$G$8,DULIEU!W382,IF(LEFT(DULIEU!W382,4)=$G$8,DULIEU!V382,""))</f>
        <v/>
      </c>
      <c r="H391" s="902">
        <f>IF(LEFT(DULIEU!V382,4)=$G$8,DULIEU!X382,0)</f>
        <v>0</v>
      </c>
      <c r="I391" s="902">
        <f>IF(LEFT(DULIEU!W382,4)=$G$8,DULIEU!X382,0)</f>
        <v>0</v>
      </c>
      <c r="J391" s="902">
        <f>IF(SUM(H391:I391)=0,0,$J$14+SUM($H$16:H391)-SUM($I$16:I391))</f>
        <v>0</v>
      </c>
      <c r="K391" s="903"/>
      <c r="L391" s="904" t="str">
        <f t="shared" si="5"/>
        <v/>
      </c>
      <c r="M391" s="893"/>
      <c r="N391" s="717"/>
      <c r="O391" s="356"/>
      <c r="P391" s="356"/>
      <c r="Q391" s="356"/>
      <c r="R391" s="356"/>
      <c r="S391" s="356"/>
      <c r="T391" s="356"/>
      <c r="U391" s="356"/>
      <c r="V391" s="356"/>
      <c r="W391" s="356"/>
      <c r="X391" s="356"/>
      <c r="Y391" s="356"/>
      <c r="Z391" s="356"/>
      <c r="AA391" s="356"/>
      <c r="AB391" s="356"/>
      <c r="AC391" s="356"/>
      <c r="AD391" s="356"/>
      <c r="AE391" s="356"/>
      <c r="AF391" s="356"/>
      <c r="AG391" s="356"/>
      <c r="AH391" s="356"/>
      <c r="AI391" s="356"/>
      <c r="AJ391" s="356"/>
      <c r="AK391" s="356"/>
      <c r="AL391" s="356"/>
      <c r="AM391" s="356"/>
      <c r="AN391" s="356"/>
    </row>
    <row r="392" spans="1:40" hidden="1">
      <c r="A392" s="356"/>
      <c r="B392" s="900" t="str">
        <f>IF(OR(LEFT(DULIEU!V383,4)=$G$8,LEFT(DULIEU!W383,4)=$G$8),DULIEU!D383,"")</f>
        <v/>
      </c>
      <c r="C392" s="900" t="str">
        <f>IF(OR(LEFT(DULIEU!V383,4)=$G$8,LEFT(DULIEU!W383,4)=$G$8),DULIEU!E383,"")</f>
        <v/>
      </c>
      <c r="D392" s="900" t="str">
        <f>IF(LEFT(DULIEU!V383,4)=$G$8,DULIEU!H383,"")</f>
        <v/>
      </c>
      <c r="E392" s="901" t="str">
        <f>IF(LEFT(DULIEU!W383,4)=$G$8,DULIEU!H383,"")</f>
        <v/>
      </c>
      <c r="F392" s="929" t="str">
        <f>IF(OR(LEFT(DULIEU!V383,4)=$G$8,LEFT(DULIEU!W383,4)=$G$8),DULIEU!O383,"")</f>
        <v/>
      </c>
      <c r="G392" s="930" t="str">
        <f>IF(LEFT(DULIEU!V383,4)=$G$8,DULIEU!W383,IF(LEFT(DULIEU!W383,4)=$G$8,DULIEU!V383,""))</f>
        <v/>
      </c>
      <c r="H392" s="902">
        <f>IF(LEFT(DULIEU!V383,4)=$G$8,DULIEU!X383,0)</f>
        <v>0</v>
      </c>
      <c r="I392" s="902">
        <f>IF(LEFT(DULIEU!W383,4)=$G$8,DULIEU!X383,0)</f>
        <v>0</v>
      </c>
      <c r="J392" s="902">
        <f>IF(SUM(H392:I392)=0,0,$J$14+SUM($H$16:H392)-SUM($I$16:I392))</f>
        <v>0</v>
      </c>
      <c r="K392" s="903"/>
      <c r="L392" s="904" t="str">
        <f t="shared" si="5"/>
        <v/>
      </c>
      <c r="M392" s="893"/>
      <c r="N392" s="717"/>
      <c r="O392" s="356"/>
      <c r="P392" s="356"/>
      <c r="Q392" s="356"/>
      <c r="R392" s="356"/>
      <c r="S392" s="356"/>
      <c r="T392" s="356"/>
      <c r="U392" s="356"/>
      <c r="V392" s="356"/>
      <c r="W392" s="356"/>
      <c r="X392" s="356"/>
      <c r="Y392" s="356"/>
      <c r="Z392" s="356"/>
      <c r="AA392" s="356"/>
      <c r="AB392" s="356"/>
      <c r="AC392" s="356"/>
      <c r="AD392" s="356"/>
      <c r="AE392" s="356"/>
      <c r="AF392" s="356"/>
      <c r="AG392" s="356"/>
      <c r="AH392" s="356"/>
      <c r="AI392" s="356"/>
      <c r="AJ392" s="356"/>
      <c r="AK392" s="356"/>
      <c r="AL392" s="356"/>
      <c r="AM392" s="356"/>
      <c r="AN392" s="356"/>
    </row>
    <row r="393" spans="1:40" hidden="1">
      <c r="A393" s="356"/>
      <c r="B393" s="900" t="str">
        <f>IF(OR(LEFT(DULIEU!V384,4)=$G$8,LEFT(DULIEU!W384,4)=$G$8),DULIEU!D384,"")</f>
        <v/>
      </c>
      <c r="C393" s="900" t="str">
        <f>IF(OR(LEFT(DULIEU!V384,4)=$G$8,LEFT(DULIEU!W384,4)=$G$8),DULIEU!E384,"")</f>
        <v/>
      </c>
      <c r="D393" s="900" t="str">
        <f>IF(LEFT(DULIEU!V384,4)=$G$8,DULIEU!H384,"")</f>
        <v/>
      </c>
      <c r="E393" s="901" t="str">
        <f>IF(LEFT(DULIEU!W384,4)=$G$8,DULIEU!H384,"")</f>
        <v/>
      </c>
      <c r="F393" s="929" t="str">
        <f>IF(OR(LEFT(DULIEU!V384,4)=$G$8,LEFT(DULIEU!W384,4)=$G$8),DULIEU!O384,"")</f>
        <v/>
      </c>
      <c r="G393" s="930" t="str">
        <f>IF(LEFT(DULIEU!V384,4)=$G$8,DULIEU!W384,IF(LEFT(DULIEU!W384,4)=$G$8,DULIEU!V384,""))</f>
        <v/>
      </c>
      <c r="H393" s="902">
        <f>IF(LEFT(DULIEU!V384,4)=$G$8,DULIEU!X384,0)</f>
        <v>0</v>
      </c>
      <c r="I393" s="902">
        <f>IF(LEFT(DULIEU!W384,4)=$G$8,DULIEU!X384,0)</f>
        <v>0</v>
      </c>
      <c r="J393" s="902">
        <f>IF(SUM(H393:I393)=0,0,$J$14+SUM($H$16:H393)-SUM($I$16:I393))</f>
        <v>0</v>
      </c>
      <c r="K393" s="903"/>
      <c r="L393" s="904" t="str">
        <f t="shared" si="5"/>
        <v/>
      </c>
      <c r="M393" s="893"/>
      <c r="N393" s="717"/>
      <c r="O393" s="356"/>
      <c r="P393" s="356"/>
      <c r="Q393" s="356"/>
      <c r="R393" s="356"/>
      <c r="S393" s="356"/>
      <c r="T393" s="356"/>
      <c r="U393" s="356"/>
      <c r="V393" s="356"/>
      <c r="W393" s="356"/>
      <c r="X393" s="356"/>
      <c r="Y393" s="356"/>
      <c r="Z393" s="356"/>
      <c r="AA393" s="356"/>
      <c r="AB393" s="356"/>
      <c r="AC393" s="356"/>
      <c r="AD393" s="356"/>
      <c r="AE393" s="356"/>
      <c r="AF393" s="356"/>
      <c r="AG393" s="356"/>
      <c r="AH393" s="356"/>
      <c r="AI393" s="356"/>
      <c r="AJ393" s="356"/>
      <c r="AK393" s="356"/>
      <c r="AL393" s="356"/>
      <c r="AM393" s="356"/>
      <c r="AN393" s="356"/>
    </row>
    <row r="394" spans="1:40" hidden="1">
      <c r="A394" s="356"/>
      <c r="B394" s="900" t="str">
        <f>IF(OR(LEFT(DULIEU!V385,4)=$G$8,LEFT(DULIEU!W385,4)=$G$8),DULIEU!D385,"")</f>
        <v/>
      </c>
      <c r="C394" s="900" t="str">
        <f>IF(OR(LEFT(DULIEU!V385,4)=$G$8,LEFT(DULIEU!W385,4)=$G$8),DULIEU!E385,"")</f>
        <v/>
      </c>
      <c r="D394" s="900" t="str">
        <f>IF(LEFT(DULIEU!V385,4)=$G$8,DULIEU!H385,"")</f>
        <v/>
      </c>
      <c r="E394" s="901" t="str">
        <f>IF(LEFT(DULIEU!W385,4)=$G$8,DULIEU!H385,"")</f>
        <v/>
      </c>
      <c r="F394" s="929" t="str">
        <f>IF(OR(LEFT(DULIEU!V385,4)=$G$8,LEFT(DULIEU!W385,4)=$G$8),DULIEU!O385,"")</f>
        <v/>
      </c>
      <c r="G394" s="930" t="str">
        <f>IF(LEFT(DULIEU!V385,4)=$G$8,DULIEU!W385,IF(LEFT(DULIEU!W385,4)=$G$8,DULIEU!V385,""))</f>
        <v/>
      </c>
      <c r="H394" s="902">
        <f>IF(LEFT(DULIEU!V385,4)=$G$8,DULIEU!X385,0)</f>
        <v>0</v>
      </c>
      <c r="I394" s="902">
        <f>IF(LEFT(DULIEU!W385,4)=$G$8,DULIEU!X385,0)</f>
        <v>0</v>
      </c>
      <c r="J394" s="902">
        <f>IF(SUM(H394:I394)=0,0,$J$14+SUM($H$16:H394)-SUM($I$16:I394))</f>
        <v>0</v>
      </c>
      <c r="K394" s="903"/>
      <c r="L394" s="904" t="str">
        <f t="shared" si="5"/>
        <v/>
      </c>
      <c r="M394" s="893"/>
      <c r="N394" s="717"/>
      <c r="O394" s="356"/>
      <c r="P394" s="356"/>
      <c r="Q394" s="356"/>
      <c r="R394" s="356"/>
      <c r="S394" s="356"/>
      <c r="T394" s="356"/>
      <c r="U394" s="356"/>
      <c r="V394" s="356"/>
      <c r="W394" s="356"/>
      <c r="X394" s="356"/>
      <c r="Y394" s="356"/>
      <c r="Z394" s="356"/>
      <c r="AA394" s="356"/>
      <c r="AB394" s="356"/>
      <c r="AC394" s="356"/>
      <c r="AD394" s="356"/>
      <c r="AE394" s="356"/>
      <c r="AF394" s="356"/>
      <c r="AG394" s="356"/>
      <c r="AH394" s="356"/>
      <c r="AI394" s="356"/>
      <c r="AJ394" s="356"/>
      <c r="AK394" s="356"/>
      <c r="AL394" s="356"/>
      <c r="AM394" s="356"/>
      <c r="AN394" s="356"/>
    </row>
    <row r="395" spans="1:40" hidden="1">
      <c r="A395" s="356"/>
      <c r="B395" s="900" t="str">
        <f>IF(OR(LEFT(DULIEU!V386,4)=$G$8,LEFT(DULIEU!W386,4)=$G$8),DULIEU!D386,"")</f>
        <v/>
      </c>
      <c r="C395" s="900" t="str">
        <f>IF(OR(LEFT(DULIEU!V386,4)=$G$8,LEFT(DULIEU!W386,4)=$G$8),DULIEU!E386,"")</f>
        <v/>
      </c>
      <c r="D395" s="900" t="str">
        <f>IF(LEFT(DULIEU!V386,4)=$G$8,DULIEU!H386,"")</f>
        <v/>
      </c>
      <c r="E395" s="901" t="str">
        <f>IF(LEFT(DULIEU!W386,4)=$G$8,DULIEU!H386,"")</f>
        <v/>
      </c>
      <c r="F395" s="929" t="str">
        <f>IF(OR(LEFT(DULIEU!V386,4)=$G$8,LEFT(DULIEU!W386,4)=$G$8),DULIEU!O386,"")</f>
        <v/>
      </c>
      <c r="G395" s="930" t="str">
        <f>IF(LEFT(DULIEU!V386,4)=$G$8,DULIEU!W386,IF(LEFT(DULIEU!W386,4)=$G$8,DULIEU!V386,""))</f>
        <v/>
      </c>
      <c r="H395" s="902">
        <f>IF(LEFT(DULIEU!V386,4)=$G$8,DULIEU!X386,0)</f>
        <v>0</v>
      </c>
      <c r="I395" s="902">
        <f>IF(LEFT(DULIEU!W386,4)=$G$8,DULIEU!X386,0)</f>
        <v>0</v>
      </c>
      <c r="J395" s="902">
        <f>IF(SUM(H395:I395)=0,0,$J$14+SUM($H$16:H395)-SUM($I$16:I395))</f>
        <v>0</v>
      </c>
      <c r="K395" s="903"/>
      <c r="L395" s="904" t="str">
        <f t="shared" si="5"/>
        <v/>
      </c>
      <c r="M395" s="893"/>
      <c r="N395" s="717"/>
      <c r="O395" s="356"/>
      <c r="P395" s="356"/>
      <c r="Q395" s="356"/>
      <c r="R395" s="356"/>
      <c r="S395" s="356"/>
      <c r="T395" s="356"/>
      <c r="U395" s="356"/>
      <c r="V395" s="356"/>
      <c r="W395" s="356"/>
      <c r="X395" s="356"/>
      <c r="Y395" s="356"/>
      <c r="Z395" s="356"/>
      <c r="AA395" s="356"/>
      <c r="AB395" s="356"/>
      <c r="AC395" s="356"/>
      <c r="AD395" s="356"/>
      <c r="AE395" s="356"/>
      <c r="AF395" s="356"/>
      <c r="AG395" s="356"/>
      <c r="AH395" s="356"/>
      <c r="AI395" s="356"/>
      <c r="AJ395" s="356"/>
      <c r="AK395" s="356"/>
      <c r="AL395" s="356"/>
      <c r="AM395" s="356"/>
      <c r="AN395" s="356"/>
    </row>
    <row r="396" spans="1:40" hidden="1">
      <c r="A396" s="356"/>
      <c r="B396" s="900" t="str">
        <f>IF(OR(LEFT(DULIEU!V387,4)=$G$8,LEFT(DULIEU!W387,4)=$G$8),DULIEU!D387,"")</f>
        <v/>
      </c>
      <c r="C396" s="900" t="str">
        <f>IF(OR(LEFT(DULIEU!V387,4)=$G$8,LEFT(DULIEU!W387,4)=$G$8),DULIEU!E387,"")</f>
        <v/>
      </c>
      <c r="D396" s="900" t="str">
        <f>IF(LEFT(DULIEU!V387,4)=$G$8,DULIEU!H387,"")</f>
        <v/>
      </c>
      <c r="E396" s="901" t="str">
        <f>IF(LEFT(DULIEU!W387,4)=$G$8,DULIEU!H387,"")</f>
        <v/>
      </c>
      <c r="F396" s="929" t="str">
        <f>IF(OR(LEFT(DULIEU!V387,4)=$G$8,LEFT(DULIEU!W387,4)=$G$8),DULIEU!O387,"")</f>
        <v/>
      </c>
      <c r="G396" s="930" t="str">
        <f>IF(LEFT(DULIEU!V387,4)=$G$8,DULIEU!W387,IF(LEFT(DULIEU!W387,4)=$G$8,DULIEU!V387,""))</f>
        <v/>
      </c>
      <c r="H396" s="902">
        <f>IF(LEFT(DULIEU!V387,4)=$G$8,DULIEU!X387,0)</f>
        <v>0</v>
      </c>
      <c r="I396" s="902">
        <f>IF(LEFT(DULIEU!W387,4)=$G$8,DULIEU!X387,0)</f>
        <v>0</v>
      </c>
      <c r="J396" s="902">
        <f>IF(SUM(H396:I396)=0,0,$J$14+SUM($H$16:H396)-SUM($I$16:I396))</f>
        <v>0</v>
      </c>
      <c r="K396" s="903"/>
      <c r="L396" s="904" t="str">
        <f t="shared" si="5"/>
        <v/>
      </c>
      <c r="M396" s="893"/>
      <c r="N396" s="717"/>
      <c r="O396" s="356"/>
      <c r="P396" s="356"/>
      <c r="Q396" s="356"/>
      <c r="R396" s="356"/>
      <c r="S396" s="356"/>
      <c r="T396" s="356"/>
      <c r="U396" s="356"/>
      <c r="V396" s="356"/>
      <c r="W396" s="356"/>
      <c r="X396" s="356"/>
      <c r="Y396" s="356"/>
      <c r="Z396" s="356"/>
      <c r="AA396" s="356"/>
      <c r="AB396" s="356"/>
      <c r="AC396" s="356"/>
      <c r="AD396" s="356"/>
      <c r="AE396" s="356"/>
      <c r="AF396" s="356"/>
      <c r="AG396" s="356"/>
      <c r="AH396" s="356"/>
      <c r="AI396" s="356"/>
      <c r="AJ396" s="356"/>
      <c r="AK396" s="356"/>
      <c r="AL396" s="356"/>
      <c r="AM396" s="356"/>
      <c r="AN396" s="356"/>
    </row>
    <row r="397" spans="1:40" hidden="1">
      <c r="A397" s="356"/>
      <c r="B397" s="900" t="str">
        <f>IF(OR(LEFT(DULIEU!V388,4)=$G$8,LEFT(DULIEU!W388,4)=$G$8),DULIEU!D388,"")</f>
        <v/>
      </c>
      <c r="C397" s="900" t="str">
        <f>IF(OR(LEFT(DULIEU!V388,4)=$G$8,LEFT(DULIEU!W388,4)=$G$8),DULIEU!E388,"")</f>
        <v/>
      </c>
      <c r="D397" s="900" t="str">
        <f>IF(LEFT(DULIEU!V388,4)=$G$8,DULIEU!H388,"")</f>
        <v/>
      </c>
      <c r="E397" s="901" t="str">
        <f>IF(LEFT(DULIEU!W388,4)=$G$8,DULIEU!H388,"")</f>
        <v/>
      </c>
      <c r="F397" s="929" t="str">
        <f>IF(OR(LEFT(DULIEU!V388,4)=$G$8,LEFT(DULIEU!W388,4)=$G$8),DULIEU!O388,"")</f>
        <v/>
      </c>
      <c r="G397" s="930" t="str">
        <f>IF(LEFT(DULIEU!V388,4)=$G$8,DULIEU!W388,IF(LEFT(DULIEU!W388,4)=$G$8,DULIEU!V388,""))</f>
        <v/>
      </c>
      <c r="H397" s="902">
        <f>IF(LEFT(DULIEU!V388,4)=$G$8,DULIEU!X388,0)</f>
        <v>0</v>
      </c>
      <c r="I397" s="902">
        <f>IF(LEFT(DULIEU!W388,4)=$G$8,DULIEU!X388,0)</f>
        <v>0</v>
      </c>
      <c r="J397" s="902">
        <f>IF(SUM(H397:I397)=0,0,$J$14+SUM($H$16:H397)-SUM($I$16:I397))</f>
        <v>0</v>
      </c>
      <c r="K397" s="903"/>
      <c r="L397" s="904" t="str">
        <f t="shared" si="5"/>
        <v/>
      </c>
      <c r="M397" s="893"/>
      <c r="N397" s="717"/>
      <c r="O397" s="356"/>
      <c r="P397" s="356"/>
      <c r="Q397" s="356"/>
      <c r="R397" s="356"/>
      <c r="S397" s="356"/>
      <c r="T397" s="356"/>
      <c r="U397" s="356"/>
      <c r="V397" s="356"/>
      <c r="W397" s="356"/>
      <c r="X397" s="356"/>
      <c r="Y397" s="356"/>
      <c r="Z397" s="356"/>
      <c r="AA397" s="356"/>
      <c r="AB397" s="356"/>
      <c r="AC397" s="356"/>
      <c r="AD397" s="356"/>
      <c r="AE397" s="356"/>
      <c r="AF397" s="356"/>
      <c r="AG397" s="356"/>
      <c r="AH397" s="356"/>
      <c r="AI397" s="356"/>
      <c r="AJ397" s="356"/>
      <c r="AK397" s="356"/>
      <c r="AL397" s="356"/>
      <c r="AM397" s="356"/>
      <c r="AN397" s="356"/>
    </row>
    <row r="398" spans="1:40" hidden="1">
      <c r="A398" s="356"/>
      <c r="B398" s="900" t="str">
        <f>IF(OR(LEFT(DULIEU!V389,4)=$G$8,LEFT(DULIEU!W389,4)=$G$8),DULIEU!D389,"")</f>
        <v/>
      </c>
      <c r="C398" s="900" t="str">
        <f>IF(OR(LEFT(DULIEU!V389,4)=$G$8,LEFT(DULIEU!W389,4)=$G$8),DULIEU!E389,"")</f>
        <v/>
      </c>
      <c r="D398" s="900" t="str">
        <f>IF(LEFT(DULIEU!V389,4)=$G$8,DULIEU!H389,"")</f>
        <v/>
      </c>
      <c r="E398" s="901" t="str">
        <f>IF(LEFT(DULIEU!W389,4)=$G$8,DULIEU!H389,"")</f>
        <v/>
      </c>
      <c r="F398" s="929" t="str">
        <f>IF(OR(LEFT(DULIEU!V389,4)=$G$8,LEFT(DULIEU!W389,4)=$G$8),DULIEU!O389,"")</f>
        <v/>
      </c>
      <c r="G398" s="930" t="str">
        <f>IF(LEFT(DULIEU!V389,4)=$G$8,DULIEU!W389,IF(LEFT(DULIEU!W389,4)=$G$8,DULIEU!V389,""))</f>
        <v/>
      </c>
      <c r="H398" s="902">
        <f>IF(LEFT(DULIEU!V389,4)=$G$8,DULIEU!X389,0)</f>
        <v>0</v>
      </c>
      <c r="I398" s="902">
        <f>IF(LEFT(DULIEU!W389,4)=$G$8,DULIEU!X389,0)</f>
        <v>0</v>
      </c>
      <c r="J398" s="902">
        <f>IF(SUM(H398:I398)=0,0,$J$14+SUM($H$16:H398)-SUM($I$16:I398))</f>
        <v>0</v>
      </c>
      <c r="K398" s="903"/>
      <c r="L398" s="904" t="str">
        <f t="shared" si="5"/>
        <v/>
      </c>
      <c r="M398" s="893"/>
      <c r="N398" s="717"/>
      <c r="O398" s="356"/>
      <c r="P398" s="356"/>
      <c r="Q398" s="356"/>
      <c r="R398" s="356"/>
      <c r="S398" s="356"/>
      <c r="T398" s="356"/>
      <c r="U398" s="356"/>
      <c r="V398" s="356"/>
      <c r="W398" s="356"/>
      <c r="X398" s="356"/>
      <c r="Y398" s="356"/>
      <c r="Z398" s="356"/>
      <c r="AA398" s="356"/>
      <c r="AB398" s="356"/>
      <c r="AC398" s="356"/>
      <c r="AD398" s="356"/>
      <c r="AE398" s="356"/>
      <c r="AF398" s="356"/>
      <c r="AG398" s="356"/>
      <c r="AH398" s="356"/>
      <c r="AI398" s="356"/>
      <c r="AJ398" s="356"/>
      <c r="AK398" s="356"/>
      <c r="AL398" s="356"/>
      <c r="AM398" s="356"/>
      <c r="AN398" s="356"/>
    </row>
    <row r="399" spans="1:40" hidden="1">
      <c r="A399" s="356"/>
      <c r="B399" s="900" t="str">
        <f>IF(OR(LEFT(DULIEU!V390,4)=$G$8,LEFT(DULIEU!W390,4)=$G$8),DULIEU!D390,"")</f>
        <v/>
      </c>
      <c r="C399" s="900" t="str">
        <f>IF(OR(LEFT(DULIEU!V390,4)=$G$8,LEFT(DULIEU!W390,4)=$G$8),DULIEU!E390,"")</f>
        <v/>
      </c>
      <c r="D399" s="900" t="str">
        <f>IF(LEFT(DULIEU!V390,4)=$G$8,DULIEU!H390,"")</f>
        <v/>
      </c>
      <c r="E399" s="901" t="str">
        <f>IF(LEFT(DULIEU!W390,4)=$G$8,DULIEU!H390,"")</f>
        <v/>
      </c>
      <c r="F399" s="929" t="str">
        <f>IF(OR(LEFT(DULIEU!V390,4)=$G$8,LEFT(DULIEU!W390,4)=$G$8),DULIEU!O390,"")</f>
        <v/>
      </c>
      <c r="G399" s="930" t="str">
        <f>IF(LEFT(DULIEU!V390,4)=$G$8,DULIEU!W390,IF(LEFT(DULIEU!W390,4)=$G$8,DULIEU!V390,""))</f>
        <v/>
      </c>
      <c r="H399" s="902">
        <f>IF(LEFT(DULIEU!V390,4)=$G$8,DULIEU!X390,0)</f>
        <v>0</v>
      </c>
      <c r="I399" s="902">
        <f>IF(LEFT(DULIEU!W390,4)=$G$8,DULIEU!X390,0)</f>
        <v>0</v>
      </c>
      <c r="J399" s="902">
        <f>IF(SUM(H399:I399)=0,0,$J$14+SUM($H$16:H399)-SUM($I$16:I399))</f>
        <v>0</v>
      </c>
      <c r="K399" s="903"/>
      <c r="L399" s="904" t="str">
        <f t="shared" si="5"/>
        <v/>
      </c>
      <c r="M399" s="893"/>
      <c r="N399" s="717"/>
      <c r="O399" s="356"/>
      <c r="P399" s="356"/>
      <c r="Q399" s="356"/>
      <c r="R399" s="356"/>
      <c r="S399" s="356"/>
      <c r="T399" s="356"/>
      <c r="U399" s="356"/>
      <c r="V399" s="356"/>
      <c r="W399" s="356"/>
      <c r="X399" s="356"/>
      <c r="Y399" s="356"/>
      <c r="Z399" s="356"/>
      <c r="AA399" s="356"/>
      <c r="AB399" s="356"/>
      <c r="AC399" s="356"/>
      <c r="AD399" s="356"/>
      <c r="AE399" s="356"/>
      <c r="AF399" s="356"/>
      <c r="AG399" s="356"/>
      <c r="AH399" s="356"/>
      <c r="AI399" s="356"/>
      <c r="AJ399" s="356"/>
      <c r="AK399" s="356"/>
      <c r="AL399" s="356"/>
      <c r="AM399" s="356"/>
      <c r="AN399" s="356"/>
    </row>
    <row r="400" spans="1:40" hidden="1">
      <c r="A400" s="356"/>
      <c r="B400" s="900" t="str">
        <f>IF(OR(LEFT(DULIEU!V391,4)=$G$8,LEFT(DULIEU!W391,4)=$G$8),DULIEU!D391,"")</f>
        <v/>
      </c>
      <c r="C400" s="900" t="str">
        <f>IF(OR(LEFT(DULIEU!V391,4)=$G$8,LEFT(DULIEU!W391,4)=$G$8),DULIEU!E391,"")</f>
        <v/>
      </c>
      <c r="D400" s="900" t="str">
        <f>IF(LEFT(DULIEU!V391,4)=$G$8,DULIEU!H391,"")</f>
        <v/>
      </c>
      <c r="E400" s="901" t="str">
        <f>IF(LEFT(DULIEU!W391,4)=$G$8,DULIEU!H391,"")</f>
        <v/>
      </c>
      <c r="F400" s="929" t="str">
        <f>IF(OR(LEFT(DULIEU!V391,4)=$G$8,LEFT(DULIEU!W391,4)=$G$8),DULIEU!O391,"")</f>
        <v/>
      </c>
      <c r="G400" s="930" t="str">
        <f>IF(LEFT(DULIEU!V391,4)=$G$8,DULIEU!W391,IF(LEFT(DULIEU!W391,4)=$G$8,DULIEU!V391,""))</f>
        <v/>
      </c>
      <c r="H400" s="902">
        <f>IF(LEFT(DULIEU!V391,4)=$G$8,DULIEU!X391,0)</f>
        <v>0</v>
      </c>
      <c r="I400" s="902">
        <f>IF(LEFT(DULIEU!W391,4)=$G$8,DULIEU!X391,0)</f>
        <v>0</v>
      </c>
      <c r="J400" s="902">
        <f>IF(SUM(H400:I400)=0,0,$J$14+SUM($H$16:H400)-SUM($I$16:I400))</f>
        <v>0</v>
      </c>
      <c r="K400" s="903"/>
      <c r="L400" s="904" t="str">
        <f t="shared" si="5"/>
        <v/>
      </c>
      <c r="M400" s="893"/>
      <c r="N400" s="717"/>
      <c r="O400" s="356"/>
      <c r="P400" s="356"/>
      <c r="Q400" s="356"/>
      <c r="R400" s="356"/>
      <c r="S400" s="356"/>
      <c r="T400" s="356"/>
      <c r="U400" s="356"/>
      <c r="V400" s="356"/>
      <c r="W400" s="356"/>
      <c r="X400" s="356"/>
      <c r="Y400" s="356"/>
      <c r="Z400" s="356"/>
      <c r="AA400" s="356"/>
      <c r="AB400" s="356"/>
      <c r="AC400" s="356"/>
      <c r="AD400" s="356"/>
      <c r="AE400" s="356"/>
      <c r="AF400" s="356"/>
      <c r="AG400" s="356"/>
      <c r="AH400" s="356"/>
      <c r="AI400" s="356"/>
      <c r="AJ400" s="356"/>
      <c r="AK400" s="356"/>
      <c r="AL400" s="356"/>
      <c r="AM400" s="356"/>
      <c r="AN400" s="356"/>
    </row>
    <row r="401" spans="1:40" hidden="1">
      <c r="A401" s="356"/>
      <c r="B401" s="900" t="str">
        <f>IF(OR(LEFT(DULIEU!V392,4)=$G$8,LEFT(DULIEU!W392,4)=$G$8),DULIEU!D392,"")</f>
        <v/>
      </c>
      <c r="C401" s="900" t="str">
        <f>IF(OR(LEFT(DULIEU!V392,4)=$G$8,LEFT(DULIEU!W392,4)=$G$8),DULIEU!E392,"")</f>
        <v/>
      </c>
      <c r="D401" s="900" t="str">
        <f>IF(LEFT(DULIEU!V392,4)=$G$8,DULIEU!H392,"")</f>
        <v/>
      </c>
      <c r="E401" s="901" t="str">
        <f>IF(LEFT(DULIEU!W392,4)=$G$8,DULIEU!H392,"")</f>
        <v/>
      </c>
      <c r="F401" s="929" t="str">
        <f>IF(OR(LEFT(DULIEU!V392,4)=$G$8,LEFT(DULIEU!W392,4)=$G$8),DULIEU!O392,"")</f>
        <v/>
      </c>
      <c r="G401" s="930" t="str">
        <f>IF(LEFT(DULIEU!V392,4)=$G$8,DULIEU!W392,IF(LEFT(DULIEU!W392,4)=$G$8,DULIEU!V392,""))</f>
        <v/>
      </c>
      <c r="H401" s="902">
        <f>IF(LEFT(DULIEU!V392,4)=$G$8,DULIEU!X392,0)</f>
        <v>0</v>
      </c>
      <c r="I401" s="902">
        <f>IF(LEFT(DULIEU!W392,4)=$G$8,DULIEU!X392,0)</f>
        <v>0</v>
      </c>
      <c r="J401" s="902">
        <f>IF(SUM(H401:I401)=0,0,$J$14+SUM($H$16:H401)-SUM($I$16:I401))</f>
        <v>0</v>
      </c>
      <c r="K401" s="903"/>
      <c r="L401" s="904" t="str">
        <f t="shared" ref="L401:L464" si="6">IF(B401&lt;&gt;"","x","")</f>
        <v/>
      </c>
      <c r="M401" s="893"/>
      <c r="N401" s="717"/>
      <c r="O401" s="356"/>
      <c r="P401" s="356"/>
      <c r="Q401" s="356"/>
      <c r="R401" s="356"/>
      <c r="S401" s="356"/>
      <c r="T401" s="356"/>
      <c r="U401" s="356"/>
      <c r="V401" s="356"/>
      <c r="W401" s="356"/>
      <c r="X401" s="356"/>
      <c r="Y401" s="356"/>
      <c r="Z401" s="356"/>
      <c r="AA401" s="356"/>
      <c r="AB401" s="356"/>
      <c r="AC401" s="356"/>
      <c r="AD401" s="356"/>
      <c r="AE401" s="356"/>
      <c r="AF401" s="356"/>
      <c r="AG401" s="356"/>
      <c r="AH401" s="356"/>
      <c r="AI401" s="356"/>
      <c r="AJ401" s="356"/>
      <c r="AK401" s="356"/>
      <c r="AL401" s="356"/>
      <c r="AM401" s="356"/>
      <c r="AN401" s="356"/>
    </row>
    <row r="402" spans="1:40" hidden="1">
      <c r="A402" s="356"/>
      <c r="B402" s="900" t="str">
        <f>IF(OR(LEFT(DULIEU!V393,4)=$G$8,LEFT(DULIEU!W393,4)=$G$8),DULIEU!D393,"")</f>
        <v/>
      </c>
      <c r="C402" s="900" t="str">
        <f>IF(OR(LEFT(DULIEU!V393,4)=$G$8,LEFT(DULIEU!W393,4)=$G$8),DULIEU!E393,"")</f>
        <v/>
      </c>
      <c r="D402" s="900" t="str">
        <f>IF(LEFT(DULIEU!V393,4)=$G$8,DULIEU!H393,"")</f>
        <v/>
      </c>
      <c r="E402" s="901" t="str">
        <f>IF(LEFT(DULIEU!W393,4)=$G$8,DULIEU!H393,"")</f>
        <v/>
      </c>
      <c r="F402" s="929" t="str">
        <f>IF(OR(LEFT(DULIEU!V393,4)=$G$8,LEFT(DULIEU!W393,4)=$G$8),DULIEU!O393,"")</f>
        <v/>
      </c>
      <c r="G402" s="930" t="str">
        <f>IF(LEFT(DULIEU!V393,4)=$G$8,DULIEU!W393,IF(LEFT(DULIEU!W393,4)=$G$8,DULIEU!V393,""))</f>
        <v/>
      </c>
      <c r="H402" s="902">
        <f>IF(LEFT(DULIEU!V393,4)=$G$8,DULIEU!X393,0)</f>
        <v>0</v>
      </c>
      <c r="I402" s="902">
        <f>IF(LEFT(DULIEU!W393,4)=$G$8,DULIEU!X393,0)</f>
        <v>0</v>
      </c>
      <c r="J402" s="902">
        <f>IF(SUM(H402:I402)=0,0,$J$14+SUM($H$16:H402)-SUM($I$16:I402))</f>
        <v>0</v>
      </c>
      <c r="K402" s="903"/>
      <c r="L402" s="904" t="str">
        <f t="shared" si="6"/>
        <v/>
      </c>
      <c r="M402" s="893"/>
      <c r="N402" s="717"/>
      <c r="O402" s="356"/>
      <c r="P402" s="356"/>
      <c r="Q402" s="356"/>
      <c r="R402" s="356"/>
      <c r="S402" s="356"/>
      <c r="T402" s="356"/>
      <c r="U402" s="356"/>
      <c r="V402" s="356"/>
      <c r="W402" s="356"/>
      <c r="X402" s="356"/>
      <c r="Y402" s="356"/>
      <c r="Z402" s="356"/>
      <c r="AA402" s="356"/>
      <c r="AB402" s="356"/>
      <c r="AC402" s="356"/>
      <c r="AD402" s="356"/>
      <c r="AE402" s="356"/>
      <c r="AF402" s="356"/>
      <c r="AG402" s="356"/>
      <c r="AH402" s="356"/>
      <c r="AI402" s="356"/>
      <c r="AJ402" s="356"/>
      <c r="AK402" s="356"/>
      <c r="AL402" s="356"/>
      <c r="AM402" s="356"/>
      <c r="AN402" s="356"/>
    </row>
    <row r="403" spans="1:40" hidden="1">
      <c r="A403" s="356"/>
      <c r="B403" s="900" t="str">
        <f>IF(OR(LEFT(DULIEU!V394,4)=$G$8,LEFT(DULIEU!W394,4)=$G$8),DULIEU!D394,"")</f>
        <v/>
      </c>
      <c r="C403" s="900" t="str">
        <f>IF(OR(LEFT(DULIEU!V394,4)=$G$8,LEFT(DULIEU!W394,4)=$G$8),DULIEU!E394,"")</f>
        <v/>
      </c>
      <c r="D403" s="900" t="str">
        <f>IF(LEFT(DULIEU!V394,4)=$G$8,DULIEU!H394,"")</f>
        <v/>
      </c>
      <c r="E403" s="901" t="str">
        <f>IF(LEFT(DULIEU!W394,4)=$G$8,DULIEU!H394,"")</f>
        <v/>
      </c>
      <c r="F403" s="929" t="str">
        <f>IF(OR(LEFT(DULIEU!V394,4)=$G$8,LEFT(DULIEU!W394,4)=$G$8),DULIEU!O394,"")</f>
        <v/>
      </c>
      <c r="G403" s="930" t="str">
        <f>IF(LEFT(DULIEU!V394,4)=$G$8,DULIEU!W394,IF(LEFT(DULIEU!W394,4)=$G$8,DULIEU!V394,""))</f>
        <v/>
      </c>
      <c r="H403" s="902">
        <f>IF(LEFT(DULIEU!V394,4)=$G$8,DULIEU!X394,0)</f>
        <v>0</v>
      </c>
      <c r="I403" s="902">
        <f>IF(LEFT(DULIEU!W394,4)=$G$8,DULIEU!X394,0)</f>
        <v>0</v>
      </c>
      <c r="J403" s="902">
        <f>IF(SUM(H403:I403)=0,0,$J$14+SUM($H$16:H403)-SUM($I$16:I403))</f>
        <v>0</v>
      </c>
      <c r="K403" s="903"/>
      <c r="L403" s="904" t="str">
        <f t="shared" si="6"/>
        <v/>
      </c>
      <c r="M403" s="893"/>
      <c r="N403" s="717"/>
      <c r="O403" s="356"/>
      <c r="P403" s="356"/>
      <c r="Q403" s="356"/>
      <c r="R403" s="356"/>
      <c r="S403" s="356"/>
      <c r="T403" s="356"/>
      <c r="U403" s="356"/>
      <c r="V403" s="356"/>
      <c r="W403" s="356"/>
      <c r="X403" s="356"/>
      <c r="Y403" s="356"/>
      <c r="Z403" s="356"/>
      <c r="AA403" s="356"/>
      <c r="AB403" s="356"/>
      <c r="AC403" s="356"/>
      <c r="AD403" s="356"/>
      <c r="AE403" s="356"/>
      <c r="AF403" s="356"/>
      <c r="AG403" s="356"/>
      <c r="AH403" s="356"/>
      <c r="AI403" s="356"/>
      <c r="AJ403" s="356"/>
      <c r="AK403" s="356"/>
      <c r="AL403" s="356"/>
      <c r="AM403" s="356"/>
      <c r="AN403" s="356"/>
    </row>
    <row r="404" spans="1:40" hidden="1">
      <c r="A404" s="356"/>
      <c r="B404" s="900" t="str">
        <f>IF(OR(LEFT(DULIEU!V395,4)=$G$8,LEFT(DULIEU!W395,4)=$G$8),DULIEU!D395,"")</f>
        <v/>
      </c>
      <c r="C404" s="900" t="str">
        <f>IF(OR(LEFT(DULIEU!V395,4)=$G$8,LEFT(DULIEU!W395,4)=$G$8),DULIEU!E395,"")</f>
        <v/>
      </c>
      <c r="D404" s="900" t="str">
        <f>IF(LEFT(DULIEU!V395,4)=$G$8,DULIEU!H395,"")</f>
        <v/>
      </c>
      <c r="E404" s="901" t="str">
        <f>IF(LEFT(DULIEU!W395,4)=$G$8,DULIEU!H395,"")</f>
        <v/>
      </c>
      <c r="F404" s="929" t="str">
        <f>IF(OR(LEFT(DULIEU!V395,4)=$G$8,LEFT(DULIEU!W395,4)=$G$8),DULIEU!O395,"")</f>
        <v/>
      </c>
      <c r="G404" s="930" t="str">
        <f>IF(LEFT(DULIEU!V395,4)=$G$8,DULIEU!W395,IF(LEFT(DULIEU!W395,4)=$G$8,DULIEU!V395,""))</f>
        <v/>
      </c>
      <c r="H404" s="902">
        <f>IF(LEFT(DULIEU!V395,4)=$G$8,DULIEU!X395,0)</f>
        <v>0</v>
      </c>
      <c r="I404" s="902">
        <f>IF(LEFT(DULIEU!W395,4)=$G$8,DULIEU!X395,0)</f>
        <v>0</v>
      </c>
      <c r="J404" s="902">
        <f>IF(SUM(H404:I404)=0,0,$J$14+SUM($H$16:H404)-SUM($I$16:I404))</f>
        <v>0</v>
      </c>
      <c r="K404" s="903"/>
      <c r="L404" s="904" t="str">
        <f t="shared" si="6"/>
        <v/>
      </c>
      <c r="M404" s="893"/>
      <c r="N404" s="717"/>
      <c r="O404" s="356"/>
      <c r="P404" s="356"/>
      <c r="Q404" s="356"/>
      <c r="R404" s="356"/>
      <c r="S404" s="356"/>
      <c r="T404" s="356"/>
      <c r="U404" s="356"/>
      <c r="V404" s="356"/>
      <c r="W404" s="356"/>
      <c r="X404" s="356"/>
      <c r="Y404" s="356"/>
      <c r="Z404" s="356"/>
      <c r="AA404" s="356"/>
      <c r="AB404" s="356"/>
      <c r="AC404" s="356"/>
      <c r="AD404" s="356"/>
      <c r="AE404" s="356"/>
      <c r="AF404" s="356"/>
      <c r="AG404" s="356"/>
      <c r="AH404" s="356"/>
      <c r="AI404" s="356"/>
      <c r="AJ404" s="356"/>
      <c r="AK404" s="356"/>
      <c r="AL404" s="356"/>
      <c r="AM404" s="356"/>
      <c r="AN404" s="356"/>
    </row>
    <row r="405" spans="1:40" hidden="1">
      <c r="A405" s="356"/>
      <c r="B405" s="900" t="str">
        <f>IF(OR(LEFT(DULIEU!V396,4)=$G$8,LEFT(DULIEU!W396,4)=$G$8),DULIEU!D396,"")</f>
        <v/>
      </c>
      <c r="C405" s="900" t="str">
        <f>IF(OR(LEFT(DULIEU!V396,4)=$G$8,LEFT(DULIEU!W396,4)=$G$8),DULIEU!E396,"")</f>
        <v/>
      </c>
      <c r="D405" s="900" t="str">
        <f>IF(LEFT(DULIEU!V396,4)=$G$8,DULIEU!H396,"")</f>
        <v/>
      </c>
      <c r="E405" s="901" t="str">
        <f>IF(LEFT(DULIEU!W396,4)=$G$8,DULIEU!H396,"")</f>
        <v/>
      </c>
      <c r="F405" s="929" t="str">
        <f>IF(OR(LEFT(DULIEU!V396,4)=$G$8,LEFT(DULIEU!W396,4)=$G$8),DULIEU!O396,"")</f>
        <v/>
      </c>
      <c r="G405" s="930" t="str">
        <f>IF(LEFT(DULIEU!V396,4)=$G$8,DULIEU!W396,IF(LEFT(DULIEU!W396,4)=$G$8,DULIEU!V396,""))</f>
        <v/>
      </c>
      <c r="H405" s="902">
        <f>IF(LEFT(DULIEU!V396,4)=$G$8,DULIEU!X396,0)</f>
        <v>0</v>
      </c>
      <c r="I405" s="902">
        <f>IF(LEFT(DULIEU!W396,4)=$G$8,DULIEU!X396,0)</f>
        <v>0</v>
      </c>
      <c r="J405" s="902">
        <f>IF(SUM(H405:I405)=0,0,$J$14+SUM($H$16:H405)-SUM($I$16:I405))</f>
        <v>0</v>
      </c>
      <c r="K405" s="903"/>
      <c r="L405" s="904" t="str">
        <f t="shared" si="6"/>
        <v/>
      </c>
      <c r="M405" s="893"/>
      <c r="N405" s="717"/>
      <c r="O405" s="356"/>
      <c r="P405" s="356"/>
      <c r="Q405" s="356"/>
      <c r="R405" s="356"/>
      <c r="S405" s="356"/>
      <c r="T405" s="356"/>
      <c r="U405" s="356"/>
      <c r="V405" s="356"/>
      <c r="W405" s="356"/>
      <c r="X405" s="356"/>
      <c r="Y405" s="356"/>
      <c r="Z405" s="356"/>
      <c r="AA405" s="356"/>
      <c r="AB405" s="356"/>
      <c r="AC405" s="356"/>
      <c r="AD405" s="356"/>
      <c r="AE405" s="356"/>
      <c r="AF405" s="356"/>
      <c r="AG405" s="356"/>
      <c r="AH405" s="356"/>
      <c r="AI405" s="356"/>
      <c r="AJ405" s="356"/>
      <c r="AK405" s="356"/>
      <c r="AL405" s="356"/>
      <c r="AM405" s="356"/>
      <c r="AN405" s="356"/>
    </row>
    <row r="406" spans="1:40" hidden="1">
      <c r="A406" s="356"/>
      <c r="B406" s="900" t="str">
        <f>IF(OR(LEFT(DULIEU!V397,4)=$G$8,LEFT(DULIEU!W397,4)=$G$8),DULIEU!D397,"")</f>
        <v/>
      </c>
      <c r="C406" s="900" t="str">
        <f>IF(OR(LEFT(DULIEU!V397,4)=$G$8,LEFT(DULIEU!W397,4)=$G$8),DULIEU!E397,"")</f>
        <v/>
      </c>
      <c r="D406" s="900" t="str">
        <f>IF(LEFT(DULIEU!V397,4)=$G$8,DULIEU!H397,"")</f>
        <v/>
      </c>
      <c r="E406" s="901" t="str">
        <f>IF(LEFT(DULIEU!W397,4)=$G$8,DULIEU!H397,"")</f>
        <v/>
      </c>
      <c r="F406" s="929" t="str">
        <f>IF(OR(LEFT(DULIEU!V397,4)=$G$8,LEFT(DULIEU!W397,4)=$G$8),DULIEU!O397,"")</f>
        <v/>
      </c>
      <c r="G406" s="930" t="str">
        <f>IF(LEFT(DULIEU!V397,4)=$G$8,DULIEU!W397,IF(LEFT(DULIEU!W397,4)=$G$8,DULIEU!V397,""))</f>
        <v/>
      </c>
      <c r="H406" s="902">
        <f>IF(LEFT(DULIEU!V397,4)=$G$8,DULIEU!X397,0)</f>
        <v>0</v>
      </c>
      <c r="I406" s="902">
        <f>IF(LEFT(DULIEU!W397,4)=$G$8,DULIEU!X397,0)</f>
        <v>0</v>
      </c>
      <c r="J406" s="902">
        <f>IF(SUM(H406:I406)=0,0,$J$14+SUM($H$16:H406)-SUM($I$16:I406))</f>
        <v>0</v>
      </c>
      <c r="K406" s="903"/>
      <c r="L406" s="904" t="str">
        <f t="shared" si="6"/>
        <v/>
      </c>
      <c r="M406" s="893"/>
      <c r="N406" s="717"/>
      <c r="O406" s="356"/>
      <c r="P406" s="356"/>
      <c r="Q406" s="356"/>
      <c r="R406" s="356"/>
      <c r="S406" s="356"/>
      <c r="T406" s="356"/>
      <c r="U406" s="356"/>
      <c r="V406" s="356"/>
      <c r="W406" s="356"/>
      <c r="X406" s="356"/>
      <c r="Y406" s="356"/>
      <c r="Z406" s="356"/>
      <c r="AA406" s="356"/>
      <c r="AB406" s="356"/>
      <c r="AC406" s="356"/>
      <c r="AD406" s="356"/>
      <c r="AE406" s="356"/>
      <c r="AF406" s="356"/>
      <c r="AG406" s="356"/>
      <c r="AH406" s="356"/>
      <c r="AI406" s="356"/>
      <c r="AJ406" s="356"/>
      <c r="AK406" s="356"/>
      <c r="AL406" s="356"/>
      <c r="AM406" s="356"/>
      <c r="AN406" s="356"/>
    </row>
    <row r="407" spans="1:40" hidden="1">
      <c r="A407" s="356"/>
      <c r="B407" s="900" t="str">
        <f>IF(OR(LEFT(DULIEU!V398,4)=$G$8,LEFT(DULIEU!W398,4)=$G$8),DULIEU!D398,"")</f>
        <v/>
      </c>
      <c r="C407" s="900" t="str">
        <f>IF(OR(LEFT(DULIEU!V398,4)=$G$8,LEFT(DULIEU!W398,4)=$G$8),DULIEU!E398,"")</f>
        <v/>
      </c>
      <c r="D407" s="900" t="str">
        <f>IF(LEFT(DULIEU!V398,4)=$G$8,DULIEU!H398,"")</f>
        <v/>
      </c>
      <c r="E407" s="901" t="str">
        <f>IF(LEFT(DULIEU!W398,4)=$G$8,DULIEU!H398,"")</f>
        <v/>
      </c>
      <c r="F407" s="929" t="str">
        <f>IF(OR(LEFT(DULIEU!V398,4)=$G$8,LEFT(DULIEU!W398,4)=$G$8),DULIEU!O398,"")</f>
        <v/>
      </c>
      <c r="G407" s="930" t="str">
        <f>IF(LEFT(DULIEU!V398,4)=$G$8,DULIEU!W398,IF(LEFT(DULIEU!W398,4)=$G$8,DULIEU!V398,""))</f>
        <v/>
      </c>
      <c r="H407" s="902">
        <f>IF(LEFT(DULIEU!V398,4)=$G$8,DULIEU!X398,0)</f>
        <v>0</v>
      </c>
      <c r="I407" s="902">
        <f>IF(LEFT(DULIEU!W398,4)=$G$8,DULIEU!X398,0)</f>
        <v>0</v>
      </c>
      <c r="J407" s="902">
        <f>IF(SUM(H407:I407)=0,0,$J$14+SUM($H$16:H407)-SUM($I$16:I407))</f>
        <v>0</v>
      </c>
      <c r="K407" s="903"/>
      <c r="L407" s="904" t="str">
        <f t="shared" si="6"/>
        <v/>
      </c>
      <c r="M407" s="893"/>
      <c r="N407" s="717"/>
      <c r="O407" s="356"/>
      <c r="P407" s="356"/>
      <c r="Q407" s="356"/>
      <c r="R407" s="356"/>
      <c r="S407" s="356"/>
      <c r="T407" s="356"/>
      <c r="U407" s="356"/>
      <c r="V407" s="356"/>
      <c r="W407" s="356"/>
      <c r="X407" s="356"/>
      <c r="Y407" s="356"/>
      <c r="Z407" s="356"/>
      <c r="AA407" s="356"/>
      <c r="AB407" s="356"/>
      <c r="AC407" s="356"/>
      <c r="AD407" s="356"/>
      <c r="AE407" s="356"/>
      <c r="AF407" s="356"/>
      <c r="AG407" s="356"/>
      <c r="AH407" s="356"/>
      <c r="AI407" s="356"/>
      <c r="AJ407" s="356"/>
      <c r="AK407" s="356"/>
      <c r="AL407" s="356"/>
      <c r="AM407" s="356"/>
      <c r="AN407" s="356"/>
    </row>
    <row r="408" spans="1:40" hidden="1">
      <c r="A408" s="356"/>
      <c r="B408" s="900" t="str">
        <f>IF(OR(LEFT(DULIEU!V399,4)=$G$8,LEFT(DULIEU!W399,4)=$G$8),DULIEU!D399,"")</f>
        <v/>
      </c>
      <c r="C408" s="900" t="str">
        <f>IF(OR(LEFT(DULIEU!V399,4)=$G$8,LEFT(DULIEU!W399,4)=$G$8),DULIEU!E399,"")</f>
        <v/>
      </c>
      <c r="D408" s="900" t="str">
        <f>IF(LEFT(DULIEU!V399,4)=$G$8,DULIEU!H399,"")</f>
        <v/>
      </c>
      <c r="E408" s="901" t="str">
        <f>IF(LEFT(DULIEU!W399,4)=$G$8,DULIEU!H399,"")</f>
        <v/>
      </c>
      <c r="F408" s="929" t="str">
        <f>IF(OR(LEFT(DULIEU!V399,4)=$G$8,LEFT(DULIEU!W399,4)=$G$8),DULIEU!O399,"")</f>
        <v/>
      </c>
      <c r="G408" s="930" t="str">
        <f>IF(LEFT(DULIEU!V399,4)=$G$8,DULIEU!W399,IF(LEFT(DULIEU!W399,4)=$G$8,DULIEU!V399,""))</f>
        <v/>
      </c>
      <c r="H408" s="902">
        <f>IF(LEFT(DULIEU!V399,4)=$G$8,DULIEU!X399,0)</f>
        <v>0</v>
      </c>
      <c r="I408" s="902">
        <f>IF(LEFT(DULIEU!W399,4)=$G$8,DULIEU!X399,0)</f>
        <v>0</v>
      </c>
      <c r="J408" s="902">
        <f>IF(SUM(H408:I408)=0,0,$J$14+SUM($H$16:H408)-SUM($I$16:I408))</f>
        <v>0</v>
      </c>
      <c r="K408" s="903"/>
      <c r="L408" s="904" t="str">
        <f t="shared" si="6"/>
        <v/>
      </c>
      <c r="M408" s="893"/>
      <c r="N408" s="717"/>
      <c r="O408" s="356"/>
      <c r="P408" s="356"/>
      <c r="Q408" s="356"/>
      <c r="R408" s="356"/>
      <c r="S408" s="356"/>
      <c r="T408" s="356"/>
      <c r="U408" s="356"/>
      <c r="V408" s="356"/>
      <c r="W408" s="356"/>
      <c r="X408" s="356"/>
      <c r="Y408" s="356"/>
      <c r="Z408" s="356"/>
      <c r="AA408" s="356"/>
      <c r="AB408" s="356"/>
      <c r="AC408" s="356"/>
      <c r="AD408" s="356"/>
      <c r="AE408" s="356"/>
      <c r="AF408" s="356"/>
      <c r="AG408" s="356"/>
      <c r="AH408" s="356"/>
      <c r="AI408" s="356"/>
      <c r="AJ408" s="356"/>
      <c r="AK408" s="356"/>
      <c r="AL408" s="356"/>
      <c r="AM408" s="356"/>
      <c r="AN408" s="356"/>
    </row>
    <row r="409" spans="1:40" hidden="1">
      <c r="A409" s="356"/>
      <c r="B409" s="900" t="str">
        <f>IF(OR(LEFT(DULIEU!V400,4)=$G$8,LEFT(DULIEU!W400,4)=$G$8),DULIEU!D400,"")</f>
        <v/>
      </c>
      <c r="C409" s="900" t="str">
        <f>IF(OR(LEFT(DULIEU!V400,4)=$G$8,LEFT(DULIEU!W400,4)=$G$8),DULIEU!E400,"")</f>
        <v/>
      </c>
      <c r="D409" s="900" t="str">
        <f>IF(LEFT(DULIEU!V400,4)=$G$8,DULIEU!H400,"")</f>
        <v/>
      </c>
      <c r="E409" s="901" t="str">
        <f>IF(LEFT(DULIEU!W400,4)=$G$8,DULIEU!H400,"")</f>
        <v/>
      </c>
      <c r="F409" s="929" t="str">
        <f>IF(OR(LEFT(DULIEU!V400,4)=$G$8,LEFT(DULIEU!W400,4)=$G$8),DULIEU!O400,"")</f>
        <v/>
      </c>
      <c r="G409" s="930" t="str">
        <f>IF(LEFT(DULIEU!V400,4)=$G$8,DULIEU!W400,IF(LEFT(DULIEU!W400,4)=$G$8,DULIEU!V400,""))</f>
        <v/>
      </c>
      <c r="H409" s="902">
        <f>IF(LEFT(DULIEU!V400,4)=$G$8,DULIEU!X400,0)</f>
        <v>0</v>
      </c>
      <c r="I409" s="902">
        <f>IF(LEFT(DULIEU!W400,4)=$G$8,DULIEU!X400,0)</f>
        <v>0</v>
      </c>
      <c r="J409" s="902">
        <f>IF(SUM(H409:I409)=0,0,$J$14+SUM($H$16:H409)-SUM($I$16:I409))</f>
        <v>0</v>
      </c>
      <c r="K409" s="903"/>
      <c r="L409" s="904" t="str">
        <f t="shared" si="6"/>
        <v/>
      </c>
      <c r="M409" s="893"/>
      <c r="N409" s="717"/>
      <c r="O409" s="356"/>
      <c r="P409" s="356"/>
      <c r="Q409" s="356"/>
      <c r="R409" s="356"/>
      <c r="S409" s="356"/>
      <c r="T409" s="356"/>
      <c r="U409" s="356"/>
      <c r="V409" s="356"/>
      <c r="W409" s="356"/>
      <c r="X409" s="356"/>
      <c r="Y409" s="356"/>
      <c r="Z409" s="356"/>
      <c r="AA409" s="356"/>
      <c r="AB409" s="356"/>
      <c r="AC409" s="356"/>
      <c r="AD409" s="356"/>
      <c r="AE409" s="356"/>
      <c r="AF409" s="356"/>
      <c r="AG409" s="356"/>
      <c r="AH409" s="356"/>
      <c r="AI409" s="356"/>
      <c r="AJ409" s="356"/>
      <c r="AK409" s="356"/>
      <c r="AL409" s="356"/>
      <c r="AM409" s="356"/>
      <c r="AN409" s="356"/>
    </row>
    <row r="410" spans="1:40" hidden="1">
      <c r="A410" s="356"/>
      <c r="B410" s="900" t="str">
        <f>IF(OR(LEFT(DULIEU!V401,4)=$G$8,LEFT(DULIEU!W401,4)=$G$8),DULIEU!D401,"")</f>
        <v/>
      </c>
      <c r="C410" s="900" t="str">
        <f>IF(OR(LEFT(DULIEU!V401,4)=$G$8,LEFT(DULIEU!W401,4)=$G$8),DULIEU!E401,"")</f>
        <v/>
      </c>
      <c r="D410" s="900" t="str">
        <f>IF(LEFT(DULIEU!V401,4)=$G$8,DULIEU!H401,"")</f>
        <v/>
      </c>
      <c r="E410" s="901" t="str">
        <f>IF(LEFT(DULIEU!W401,4)=$G$8,DULIEU!H401,"")</f>
        <v/>
      </c>
      <c r="F410" s="929" t="str">
        <f>IF(OR(LEFT(DULIEU!V401,4)=$G$8,LEFT(DULIEU!W401,4)=$G$8),DULIEU!O401,"")</f>
        <v/>
      </c>
      <c r="G410" s="930" t="str">
        <f>IF(LEFT(DULIEU!V401,4)=$G$8,DULIEU!W401,IF(LEFT(DULIEU!W401,4)=$G$8,DULIEU!V401,""))</f>
        <v/>
      </c>
      <c r="H410" s="902">
        <f>IF(LEFT(DULIEU!V401,4)=$G$8,DULIEU!X401,0)</f>
        <v>0</v>
      </c>
      <c r="I410" s="902">
        <f>IF(LEFT(DULIEU!W401,4)=$G$8,DULIEU!X401,0)</f>
        <v>0</v>
      </c>
      <c r="J410" s="902">
        <f>IF(SUM(H410:I410)=0,0,$J$14+SUM($H$16:H410)-SUM($I$16:I410))</f>
        <v>0</v>
      </c>
      <c r="K410" s="903"/>
      <c r="L410" s="904" t="str">
        <f t="shared" si="6"/>
        <v/>
      </c>
      <c r="M410" s="893"/>
      <c r="N410" s="717"/>
      <c r="O410" s="356"/>
      <c r="P410" s="356"/>
      <c r="Q410" s="356"/>
      <c r="R410" s="356"/>
      <c r="S410" s="356"/>
      <c r="T410" s="356"/>
      <c r="U410" s="356"/>
      <c r="V410" s="356"/>
      <c r="W410" s="356"/>
      <c r="X410" s="356"/>
      <c r="Y410" s="356"/>
      <c r="Z410" s="356"/>
      <c r="AA410" s="356"/>
      <c r="AB410" s="356"/>
      <c r="AC410" s="356"/>
      <c r="AD410" s="356"/>
      <c r="AE410" s="356"/>
      <c r="AF410" s="356"/>
      <c r="AG410" s="356"/>
      <c r="AH410" s="356"/>
      <c r="AI410" s="356"/>
      <c r="AJ410" s="356"/>
      <c r="AK410" s="356"/>
      <c r="AL410" s="356"/>
      <c r="AM410" s="356"/>
      <c r="AN410" s="356"/>
    </row>
    <row r="411" spans="1:40" hidden="1">
      <c r="A411" s="356"/>
      <c r="B411" s="900" t="str">
        <f>IF(OR(LEFT(DULIEU!V402,4)=$G$8,LEFT(DULIEU!W402,4)=$G$8),DULIEU!D402,"")</f>
        <v/>
      </c>
      <c r="C411" s="900" t="str">
        <f>IF(OR(LEFT(DULIEU!V402,4)=$G$8,LEFT(DULIEU!W402,4)=$G$8),DULIEU!E402,"")</f>
        <v/>
      </c>
      <c r="D411" s="900" t="str">
        <f>IF(LEFT(DULIEU!V402,4)=$G$8,DULIEU!H402,"")</f>
        <v/>
      </c>
      <c r="E411" s="901" t="str">
        <f>IF(LEFT(DULIEU!W402,4)=$G$8,DULIEU!H402,"")</f>
        <v/>
      </c>
      <c r="F411" s="929" t="str">
        <f>IF(OR(LEFT(DULIEU!V402,4)=$G$8,LEFT(DULIEU!W402,4)=$G$8),DULIEU!O402,"")</f>
        <v/>
      </c>
      <c r="G411" s="930" t="str">
        <f>IF(LEFT(DULIEU!V402,4)=$G$8,DULIEU!W402,IF(LEFT(DULIEU!W402,4)=$G$8,DULIEU!V402,""))</f>
        <v/>
      </c>
      <c r="H411" s="902">
        <f>IF(LEFT(DULIEU!V402,4)=$G$8,DULIEU!X402,0)</f>
        <v>0</v>
      </c>
      <c r="I411" s="902">
        <f>IF(LEFT(DULIEU!W402,4)=$G$8,DULIEU!X402,0)</f>
        <v>0</v>
      </c>
      <c r="J411" s="902">
        <f>IF(SUM(H411:I411)=0,0,$J$14+SUM($H$16:H411)-SUM($I$16:I411))</f>
        <v>0</v>
      </c>
      <c r="K411" s="903"/>
      <c r="L411" s="904" t="str">
        <f t="shared" si="6"/>
        <v/>
      </c>
      <c r="M411" s="893"/>
      <c r="N411" s="717"/>
      <c r="O411" s="356"/>
      <c r="P411" s="356"/>
      <c r="Q411" s="356"/>
      <c r="R411" s="356"/>
      <c r="S411" s="356"/>
      <c r="T411" s="356"/>
      <c r="U411" s="356"/>
      <c r="V411" s="356"/>
      <c r="W411" s="356"/>
      <c r="X411" s="356"/>
      <c r="Y411" s="356"/>
      <c r="Z411" s="356"/>
      <c r="AA411" s="356"/>
      <c r="AB411" s="356"/>
      <c r="AC411" s="356"/>
      <c r="AD411" s="356"/>
      <c r="AE411" s="356"/>
      <c r="AF411" s="356"/>
      <c r="AG411" s="356"/>
      <c r="AH411" s="356"/>
      <c r="AI411" s="356"/>
      <c r="AJ411" s="356"/>
      <c r="AK411" s="356"/>
      <c r="AL411" s="356"/>
      <c r="AM411" s="356"/>
      <c r="AN411" s="356"/>
    </row>
    <row r="412" spans="1:40" hidden="1">
      <c r="A412" s="356"/>
      <c r="B412" s="900" t="str">
        <f>IF(OR(LEFT(DULIEU!V403,4)=$G$8,LEFT(DULIEU!W403,4)=$G$8),DULIEU!D403,"")</f>
        <v/>
      </c>
      <c r="C412" s="900" t="str">
        <f>IF(OR(LEFT(DULIEU!V403,4)=$G$8,LEFT(DULIEU!W403,4)=$G$8),DULIEU!E403,"")</f>
        <v/>
      </c>
      <c r="D412" s="900" t="str">
        <f>IF(LEFT(DULIEU!V403,4)=$G$8,DULIEU!H403,"")</f>
        <v/>
      </c>
      <c r="E412" s="901" t="str">
        <f>IF(LEFT(DULIEU!W403,4)=$G$8,DULIEU!H403,"")</f>
        <v/>
      </c>
      <c r="F412" s="929" t="str">
        <f>IF(OR(LEFT(DULIEU!V403,4)=$G$8,LEFT(DULIEU!W403,4)=$G$8),DULIEU!O403,"")</f>
        <v/>
      </c>
      <c r="G412" s="930" t="str">
        <f>IF(LEFT(DULIEU!V403,4)=$G$8,DULIEU!W403,IF(LEFT(DULIEU!W403,4)=$G$8,DULIEU!V403,""))</f>
        <v/>
      </c>
      <c r="H412" s="902">
        <f>IF(LEFT(DULIEU!V403,4)=$G$8,DULIEU!X403,0)</f>
        <v>0</v>
      </c>
      <c r="I412" s="902">
        <f>IF(LEFT(DULIEU!W403,4)=$G$8,DULIEU!X403,0)</f>
        <v>0</v>
      </c>
      <c r="J412" s="902">
        <f>IF(SUM(H412:I412)=0,0,$J$14+SUM($H$16:H412)-SUM($I$16:I412))</f>
        <v>0</v>
      </c>
      <c r="K412" s="903"/>
      <c r="L412" s="904" t="str">
        <f t="shared" si="6"/>
        <v/>
      </c>
      <c r="M412" s="893"/>
      <c r="N412" s="717"/>
      <c r="O412" s="356"/>
      <c r="P412" s="356"/>
      <c r="Q412" s="356"/>
      <c r="R412" s="356"/>
      <c r="S412" s="356"/>
      <c r="T412" s="356"/>
      <c r="U412" s="356"/>
      <c r="V412" s="356"/>
      <c r="W412" s="356"/>
      <c r="X412" s="356"/>
      <c r="Y412" s="356"/>
      <c r="Z412" s="356"/>
      <c r="AA412" s="356"/>
      <c r="AB412" s="356"/>
      <c r="AC412" s="356"/>
      <c r="AD412" s="356"/>
      <c r="AE412" s="356"/>
      <c r="AF412" s="356"/>
      <c r="AG412" s="356"/>
      <c r="AH412" s="356"/>
      <c r="AI412" s="356"/>
      <c r="AJ412" s="356"/>
      <c r="AK412" s="356"/>
      <c r="AL412" s="356"/>
      <c r="AM412" s="356"/>
      <c r="AN412" s="356"/>
    </row>
    <row r="413" spans="1:40" hidden="1">
      <c r="A413" s="356"/>
      <c r="B413" s="900" t="str">
        <f>IF(OR(LEFT(DULIEU!V404,4)=$G$8,LEFT(DULIEU!W404,4)=$G$8),DULIEU!D404,"")</f>
        <v/>
      </c>
      <c r="C413" s="900" t="str">
        <f>IF(OR(LEFT(DULIEU!V404,4)=$G$8,LEFT(DULIEU!W404,4)=$G$8),DULIEU!E404,"")</f>
        <v/>
      </c>
      <c r="D413" s="900" t="str">
        <f>IF(LEFT(DULIEU!V404,4)=$G$8,DULIEU!H404,"")</f>
        <v/>
      </c>
      <c r="E413" s="901" t="str">
        <f>IF(LEFT(DULIEU!W404,4)=$G$8,DULIEU!H404,"")</f>
        <v/>
      </c>
      <c r="F413" s="929" t="str">
        <f>IF(OR(LEFT(DULIEU!V404,4)=$G$8,LEFT(DULIEU!W404,4)=$G$8),DULIEU!O404,"")</f>
        <v/>
      </c>
      <c r="G413" s="930" t="str">
        <f>IF(LEFT(DULIEU!V404,4)=$G$8,DULIEU!W404,IF(LEFT(DULIEU!W404,4)=$G$8,DULIEU!V404,""))</f>
        <v/>
      </c>
      <c r="H413" s="902">
        <f>IF(LEFT(DULIEU!V404,4)=$G$8,DULIEU!X404,0)</f>
        <v>0</v>
      </c>
      <c r="I413" s="902">
        <f>IF(LEFT(DULIEU!W404,4)=$G$8,DULIEU!X404,0)</f>
        <v>0</v>
      </c>
      <c r="J413" s="902">
        <f>IF(SUM(H413:I413)=0,0,$J$14+SUM($H$16:H413)-SUM($I$16:I413))</f>
        <v>0</v>
      </c>
      <c r="K413" s="903"/>
      <c r="L413" s="904" t="str">
        <f t="shared" si="6"/>
        <v/>
      </c>
      <c r="M413" s="893"/>
      <c r="N413" s="717"/>
      <c r="O413" s="356"/>
      <c r="P413" s="356"/>
      <c r="Q413" s="356"/>
      <c r="R413" s="356"/>
      <c r="S413" s="356"/>
      <c r="T413" s="356"/>
      <c r="U413" s="356"/>
      <c r="V413" s="356"/>
      <c r="W413" s="356"/>
      <c r="X413" s="356"/>
      <c r="Y413" s="356"/>
      <c r="Z413" s="356"/>
      <c r="AA413" s="356"/>
      <c r="AB413" s="356"/>
      <c r="AC413" s="356"/>
      <c r="AD413" s="356"/>
      <c r="AE413" s="356"/>
      <c r="AF413" s="356"/>
      <c r="AG413" s="356"/>
      <c r="AH413" s="356"/>
      <c r="AI413" s="356"/>
      <c r="AJ413" s="356"/>
      <c r="AK413" s="356"/>
      <c r="AL413" s="356"/>
      <c r="AM413" s="356"/>
      <c r="AN413" s="356"/>
    </row>
    <row r="414" spans="1:40" hidden="1">
      <c r="A414" s="356"/>
      <c r="B414" s="900" t="str">
        <f>IF(OR(LEFT(DULIEU!V405,4)=$G$8,LEFT(DULIEU!W405,4)=$G$8),DULIEU!D405,"")</f>
        <v/>
      </c>
      <c r="C414" s="900" t="str">
        <f>IF(OR(LEFT(DULIEU!V405,4)=$G$8,LEFT(DULIEU!W405,4)=$G$8),DULIEU!E405,"")</f>
        <v/>
      </c>
      <c r="D414" s="900" t="str">
        <f>IF(LEFT(DULIEU!V405,4)=$G$8,DULIEU!H405,"")</f>
        <v/>
      </c>
      <c r="E414" s="901" t="str">
        <f>IF(LEFT(DULIEU!W405,4)=$G$8,DULIEU!H405,"")</f>
        <v/>
      </c>
      <c r="F414" s="929" t="str">
        <f>IF(OR(LEFT(DULIEU!V405,4)=$G$8,LEFT(DULIEU!W405,4)=$G$8),DULIEU!O405,"")</f>
        <v/>
      </c>
      <c r="G414" s="930" t="str">
        <f>IF(LEFT(DULIEU!V405,4)=$G$8,DULIEU!W405,IF(LEFT(DULIEU!W405,4)=$G$8,DULIEU!V405,""))</f>
        <v/>
      </c>
      <c r="H414" s="902">
        <f>IF(LEFT(DULIEU!V405,4)=$G$8,DULIEU!X405,0)</f>
        <v>0</v>
      </c>
      <c r="I414" s="902">
        <f>IF(LEFT(DULIEU!W405,4)=$G$8,DULIEU!X405,0)</f>
        <v>0</v>
      </c>
      <c r="J414" s="902">
        <f>IF(SUM(H414:I414)=0,0,$J$14+SUM($H$16:H414)-SUM($I$16:I414))</f>
        <v>0</v>
      </c>
      <c r="K414" s="903"/>
      <c r="L414" s="904" t="str">
        <f t="shared" si="6"/>
        <v/>
      </c>
      <c r="M414" s="893"/>
      <c r="N414" s="717"/>
      <c r="O414" s="356"/>
      <c r="P414" s="356"/>
      <c r="Q414" s="356"/>
      <c r="R414" s="356"/>
      <c r="S414" s="356"/>
      <c r="T414" s="356"/>
      <c r="U414" s="356"/>
      <c r="V414" s="356"/>
      <c r="W414" s="356"/>
      <c r="X414" s="356"/>
      <c r="Y414" s="356"/>
      <c r="Z414" s="356"/>
      <c r="AA414" s="356"/>
      <c r="AB414" s="356"/>
      <c r="AC414" s="356"/>
      <c r="AD414" s="356"/>
      <c r="AE414" s="356"/>
      <c r="AF414" s="356"/>
      <c r="AG414" s="356"/>
      <c r="AH414" s="356"/>
      <c r="AI414" s="356"/>
      <c r="AJ414" s="356"/>
      <c r="AK414" s="356"/>
      <c r="AL414" s="356"/>
      <c r="AM414" s="356"/>
      <c r="AN414" s="356"/>
    </row>
    <row r="415" spans="1:40" hidden="1">
      <c r="A415" s="356"/>
      <c r="B415" s="900" t="str">
        <f>IF(OR(LEFT(DULIEU!V406,4)=$G$8,LEFT(DULIEU!W406,4)=$G$8),DULIEU!D406,"")</f>
        <v/>
      </c>
      <c r="C415" s="900" t="str">
        <f>IF(OR(LEFT(DULIEU!V406,4)=$G$8,LEFT(DULIEU!W406,4)=$G$8),DULIEU!E406,"")</f>
        <v/>
      </c>
      <c r="D415" s="900" t="str">
        <f>IF(LEFT(DULIEU!V406,4)=$G$8,DULIEU!H406,"")</f>
        <v/>
      </c>
      <c r="E415" s="901" t="str">
        <f>IF(LEFT(DULIEU!W406,4)=$G$8,DULIEU!H406,"")</f>
        <v/>
      </c>
      <c r="F415" s="929" t="str">
        <f>IF(OR(LEFT(DULIEU!V406,4)=$G$8,LEFT(DULIEU!W406,4)=$G$8),DULIEU!O406,"")</f>
        <v/>
      </c>
      <c r="G415" s="930" t="str">
        <f>IF(LEFT(DULIEU!V406,4)=$G$8,DULIEU!W406,IF(LEFT(DULIEU!W406,4)=$G$8,DULIEU!V406,""))</f>
        <v/>
      </c>
      <c r="H415" s="902">
        <f>IF(LEFT(DULIEU!V406,4)=$G$8,DULIEU!X406,0)</f>
        <v>0</v>
      </c>
      <c r="I415" s="902">
        <f>IF(LEFT(DULIEU!W406,4)=$G$8,DULIEU!X406,0)</f>
        <v>0</v>
      </c>
      <c r="J415" s="902">
        <f>IF(SUM(H415:I415)=0,0,$J$14+SUM($H$16:H415)-SUM($I$16:I415))</f>
        <v>0</v>
      </c>
      <c r="K415" s="903"/>
      <c r="L415" s="904" t="str">
        <f t="shared" si="6"/>
        <v/>
      </c>
      <c r="M415" s="893"/>
      <c r="N415" s="717"/>
      <c r="O415" s="356"/>
      <c r="P415" s="356"/>
      <c r="Q415" s="356"/>
      <c r="R415" s="356"/>
      <c r="S415" s="356"/>
      <c r="T415" s="356"/>
      <c r="U415" s="356"/>
      <c r="V415" s="356"/>
      <c r="W415" s="356"/>
      <c r="X415" s="356"/>
      <c r="Y415" s="356"/>
      <c r="Z415" s="356"/>
      <c r="AA415" s="356"/>
      <c r="AB415" s="356"/>
      <c r="AC415" s="356"/>
      <c r="AD415" s="356"/>
      <c r="AE415" s="356"/>
      <c r="AF415" s="356"/>
      <c r="AG415" s="356"/>
      <c r="AH415" s="356"/>
      <c r="AI415" s="356"/>
      <c r="AJ415" s="356"/>
      <c r="AK415" s="356"/>
      <c r="AL415" s="356"/>
      <c r="AM415" s="356"/>
      <c r="AN415" s="356"/>
    </row>
    <row r="416" spans="1:40" hidden="1">
      <c r="A416" s="356"/>
      <c r="B416" s="900" t="str">
        <f>IF(OR(LEFT(DULIEU!V407,4)=$G$8,LEFT(DULIEU!W407,4)=$G$8),DULIEU!D407,"")</f>
        <v/>
      </c>
      <c r="C416" s="900" t="str">
        <f>IF(OR(LEFT(DULIEU!V407,4)=$G$8,LEFT(DULIEU!W407,4)=$G$8),DULIEU!E407,"")</f>
        <v/>
      </c>
      <c r="D416" s="900" t="str">
        <f>IF(LEFT(DULIEU!V407,4)=$G$8,DULIEU!H407,"")</f>
        <v/>
      </c>
      <c r="E416" s="901" t="str">
        <f>IF(LEFT(DULIEU!W407,4)=$G$8,DULIEU!H407,"")</f>
        <v/>
      </c>
      <c r="F416" s="929" t="str">
        <f>IF(OR(LEFT(DULIEU!V407,4)=$G$8,LEFT(DULIEU!W407,4)=$G$8),DULIEU!O407,"")</f>
        <v/>
      </c>
      <c r="G416" s="930" t="str">
        <f>IF(LEFT(DULIEU!V407,4)=$G$8,DULIEU!W407,IF(LEFT(DULIEU!W407,4)=$G$8,DULIEU!V407,""))</f>
        <v/>
      </c>
      <c r="H416" s="902">
        <f>IF(LEFT(DULIEU!V407,4)=$G$8,DULIEU!X407,0)</f>
        <v>0</v>
      </c>
      <c r="I416" s="902">
        <f>IF(LEFT(DULIEU!W407,4)=$G$8,DULIEU!X407,0)</f>
        <v>0</v>
      </c>
      <c r="J416" s="902">
        <f>IF(SUM(H416:I416)=0,0,$J$14+SUM($H$16:H416)-SUM($I$16:I416))</f>
        <v>0</v>
      </c>
      <c r="K416" s="903"/>
      <c r="L416" s="904" t="str">
        <f t="shared" si="6"/>
        <v/>
      </c>
      <c r="M416" s="893"/>
      <c r="N416" s="717"/>
      <c r="O416" s="356"/>
      <c r="P416" s="356"/>
      <c r="Q416" s="356"/>
      <c r="R416" s="356"/>
      <c r="S416" s="356"/>
      <c r="T416" s="356"/>
      <c r="U416" s="356"/>
      <c r="V416" s="356"/>
      <c r="W416" s="356"/>
      <c r="X416" s="356"/>
      <c r="Y416" s="356"/>
      <c r="Z416" s="356"/>
      <c r="AA416" s="356"/>
      <c r="AB416" s="356"/>
      <c r="AC416" s="356"/>
      <c r="AD416" s="356"/>
      <c r="AE416" s="356"/>
      <c r="AF416" s="356"/>
      <c r="AG416" s="356"/>
      <c r="AH416" s="356"/>
      <c r="AI416" s="356"/>
      <c r="AJ416" s="356"/>
      <c r="AK416" s="356"/>
      <c r="AL416" s="356"/>
      <c r="AM416" s="356"/>
      <c r="AN416" s="356"/>
    </row>
    <row r="417" spans="1:40" hidden="1">
      <c r="A417" s="356"/>
      <c r="B417" s="900" t="str">
        <f>IF(OR(LEFT(DULIEU!V408,4)=$G$8,LEFT(DULIEU!W408,4)=$G$8),DULIEU!D408,"")</f>
        <v/>
      </c>
      <c r="C417" s="900" t="str">
        <f>IF(OR(LEFT(DULIEU!V408,4)=$G$8,LEFT(DULIEU!W408,4)=$G$8),DULIEU!E408,"")</f>
        <v/>
      </c>
      <c r="D417" s="900" t="str">
        <f>IF(LEFT(DULIEU!V408,4)=$G$8,DULIEU!H408,"")</f>
        <v/>
      </c>
      <c r="E417" s="901" t="str">
        <f>IF(LEFT(DULIEU!W408,4)=$G$8,DULIEU!H408,"")</f>
        <v/>
      </c>
      <c r="F417" s="929" t="str">
        <f>IF(OR(LEFT(DULIEU!V408,4)=$G$8,LEFT(DULIEU!W408,4)=$G$8),DULIEU!O408,"")</f>
        <v/>
      </c>
      <c r="G417" s="930" t="str">
        <f>IF(LEFT(DULIEU!V408,4)=$G$8,DULIEU!W408,IF(LEFT(DULIEU!W408,4)=$G$8,DULIEU!V408,""))</f>
        <v/>
      </c>
      <c r="H417" s="902">
        <f>IF(LEFT(DULIEU!V408,4)=$G$8,DULIEU!X408,0)</f>
        <v>0</v>
      </c>
      <c r="I417" s="902">
        <f>IF(LEFT(DULIEU!W408,4)=$G$8,DULIEU!X408,0)</f>
        <v>0</v>
      </c>
      <c r="J417" s="902">
        <f>IF(SUM(H417:I417)=0,0,$J$14+SUM($H$16:H417)-SUM($I$16:I417))</f>
        <v>0</v>
      </c>
      <c r="K417" s="903"/>
      <c r="L417" s="904" t="str">
        <f t="shared" si="6"/>
        <v/>
      </c>
      <c r="M417" s="893"/>
      <c r="N417" s="717"/>
      <c r="O417" s="356"/>
      <c r="P417" s="356"/>
      <c r="Q417" s="356"/>
      <c r="R417" s="356"/>
      <c r="S417" s="356"/>
      <c r="T417" s="356"/>
      <c r="U417" s="356"/>
      <c r="V417" s="356"/>
      <c r="W417" s="356"/>
      <c r="X417" s="356"/>
      <c r="Y417" s="356"/>
      <c r="Z417" s="356"/>
      <c r="AA417" s="356"/>
      <c r="AB417" s="356"/>
      <c r="AC417" s="356"/>
      <c r="AD417" s="356"/>
      <c r="AE417" s="356"/>
      <c r="AF417" s="356"/>
      <c r="AG417" s="356"/>
      <c r="AH417" s="356"/>
      <c r="AI417" s="356"/>
      <c r="AJ417" s="356"/>
      <c r="AK417" s="356"/>
      <c r="AL417" s="356"/>
      <c r="AM417" s="356"/>
      <c r="AN417" s="356"/>
    </row>
    <row r="418" spans="1:40" hidden="1">
      <c r="A418" s="356"/>
      <c r="B418" s="900" t="str">
        <f>IF(OR(LEFT(DULIEU!V409,4)=$G$8,LEFT(DULIEU!W409,4)=$G$8),DULIEU!D409,"")</f>
        <v/>
      </c>
      <c r="C418" s="900" t="str">
        <f>IF(OR(LEFT(DULIEU!V409,4)=$G$8,LEFT(DULIEU!W409,4)=$G$8),DULIEU!E409,"")</f>
        <v/>
      </c>
      <c r="D418" s="900" t="str">
        <f>IF(LEFT(DULIEU!V409,4)=$G$8,DULIEU!H409,"")</f>
        <v/>
      </c>
      <c r="E418" s="901" t="str">
        <f>IF(LEFT(DULIEU!W409,4)=$G$8,DULIEU!H409,"")</f>
        <v/>
      </c>
      <c r="F418" s="929" t="str">
        <f>IF(OR(LEFT(DULIEU!V409,4)=$G$8,LEFT(DULIEU!W409,4)=$G$8),DULIEU!O409,"")</f>
        <v/>
      </c>
      <c r="G418" s="930" t="str">
        <f>IF(LEFT(DULIEU!V409,4)=$G$8,DULIEU!W409,IF(LEFT(DULIEU!W409,4)=$G$8,DULIEU!V409,""))</f>
        <v/>
      </c>
      <c r="H418" s="902">
        <f>IF(LEFT(DULIEU!V409,4)=$G$8,DULIEU!X409,0)</f>
        <v>0</v>
      </c>
      <c r="I418" s="902">
        <f>IF(LEFT(DULIEU!W409,4)=$G$8,DULIEU!X409,0)</f>
        <v>0</v>
      </c>
      <c r="J418" s="902">
        <f>IF(SUM(H418:I418)=0,0,$J$14+SUM($H$16:H418)-SUM($I$16:I418))</f>
        <v>0</v>
      </c>
      <c r="K418" s="903"/>
      <c r="L418" s="904" t="str">
        <f t="shared" si="6"/>
        <v/>
      </c>
      <c r="M418" s="893"/>
      <c r="N418" s="717"/>
      <c r="O418" s="356"/>
      <c r="P418" s="356"/>
      <c r="Q418" s="356"/>
      <c r="R418" s="356"/>
      <c r="S418" s="356"/>
      <c r="T418" s="356"/>
      <c r="U418" s="356"/>
      <c r="V418" s="356"/>
      <c r="W418" s="356"/>
      <c r="X418" s="356"/>
      <c r="Y418" s="356"/>
      <c r="Z418" s="356"/>
      <c r="AA418" s="356"/>
      <c r="AB418" s="356"/>
      <c r="AC418" s="356"/>
      <c r="AD418" s="356"/>
      <c r="AE418" s="356"/>
      <c r="AF418" s="356"/>
      <c r="AG418" s="356"/>
      <c r="AH418" s="356"/>
      <c r="AI418" s="356"/>
      <c r="AJ418" s="356"/>
      <c r="AK418" s="356"/>
      <c r="AL418" s="356"/>
      <c r="AM418" s="356"/>
      <c r="AN418" s="356"/>
    </row>
    <row r="419" spans="1:40" hidden="1">
      <c r="A419" s="356"/>
      <c r="B419" s="900" t="str">
        <f>IF(OR(LEFT(DULIEU!V410,4)=$G$8,LEFT(DULIEU!W410,4)=$G$8),DULIEU!D410,"")</f>
        <v/>
      </c>
      <c r="C419" s="900" t="str">
        <f>IF(OR(LEFT(DULIEU!V410,4)=$G$8,LEFT(DULIEU!W410,4)=$G$8),DULIEU!E410,"")</f>
        <v/>
      </c>
      <c r="D419" s="900" t="str">
        <f>IF(LEFT(DULIEU!V410,4)=$G$8,DULIEU!H410,"")</f>
        <v/>
      </c>
      <c r="E419" s="901" t="str">
        <f>IF(LEFT(DULIEU!W410,4)=$G$8,DULIEU!H410,"")</f>
        <v/>
      </c>
      <c r="F419" s="929" t="str">
        <f>IF(OR(LEFT(DULIEU!V410,4)=$G$8,LEFT(DULIEU!W410,4)=$G$8),DULIEU!O410,"")</f>
        <v/>
      </c>
      <c r="G419" s="930" t="str">
        <f>IF(LEFT(DULIEU!V410,4)=$G$8,DULIEU!W410,IF(LEFT(DULIEU!W410,4)=$G$8,DULIEU!V410,""))</f>
        <v/>
      </c>
      <c r="H419" s="902">
        <f>IF(LEFT(DULIEU!V410,4)=$G$8,DULIEU!X410,0)</f>
        <v>0</v>
      </c>
      <c r="I419" s="902">
        <f>IF(LEFT(DULIEU!W410,4)=$G$8,DULIEU!X410,0)</f>
        <v>0</v>
      </c>
      <c r="J419" s="902">
        <f>IF(SUM(H419:I419)=0,0,$J$14+SUM($H$16:H419)-SUM($I$16:I419))</f>
        <v>0</v>
      </c>
      <c r="K419" s="903"/>
      <c r="L419" s="904" t="str">
        <f t="shared" si="6"/>
        <v/>
      </c>
      <c r="M419" s="893"/>
      <c r="N419" s="717"/>
      <c r="O419" s="356"/>
      <c r="P419" s="356"/>
      <c r="Q419" s="356"/>
      <c r="R419" s="356"/>
      <c r="S419" s="356"/>
      <c r="T419" s="356"/>
      <c r="U419" s="356"/>
      <c r="V419" s="356"/>
      <c r="W419" s="356"/>
      <c r="X419" s="356"/>
      <c r="Y419" s="356"/>
      <c r="Z419" s="356"/>
      <c r="AA419" s="356"/>
      <c r="AB419" s="356"/>
      <c r="AC419" s="356"/>
      <c r="AD419" s="356"/>
      <c r="AE419" s="356"/>
      <c r="AF419" s="356"/>
      <c r="AG419" s="356"/>
      <c r="AH419" s="356"/>
      <c r="AI419" s="356"/>
      <c r="AJ419" s="356"/>
      <c r="AK419" s="356"/>
      <c r="AL419" s="356"/>
      <c r="AM419" s="356"/>
      <c r="AN419" s="356"/>
    </row>
    <row r="420" spans="1:40" hidden="1">
      <c r="A420" s="356"/>
      <c r="B420" s="900" t="str">
        <f>IF(OR(LEFT(DULIEU!V411,4)=$G$8,LEFT(DULIEU!W411,4)=$G$8),DULIEU!D411,"")</f>
        <v/>
      </c>
      <c r="C420" s="900" t="str">
        <f>IF(OR(LEFT(DULIEU!V411,4)=$G$8,LEFT(DULIEU!W411,4)=$G$8),DULIEU!E411,"")</f>
        <v/>
      </c>
      <c r="D420" s="900" t="str">
        <f>IF(LEFT(DULIEU!V411,4)=$G$8,DULIEU!H411,"")</f>
        <v/>
      </c>
      <c r="E420" s="901" t="str">
        <f>IF(LEFT(DULIEU!W411,4)=$G$8,DULIEU!H411,"")</f>
        <v/>
      </c>
      <c r="F420" s="929" t="str">
        <f>IF(OR(LEFT(DULIEU!V411,4)=$G$8,LEFT(DULIEU!W411,4)=$G$8),DULIEU!O411,"")</f>
        <v/>
      </c>
      <c r="G420" s="930" t="str">
        <f>IF(LEFT(DULIEU!V411,4)=$G$8,DULIEU!W411,IF(LEFT(DULIEU!W411,4)=$G$8,DULIEU!V411,""))</f>
        <v/>
      </c>
      <c r="H420" s="902">
        <f>IF(LEFT(DULIEU!V411,4)=$G$8,DULIEU!X411,0)</f>
        <v>0</v>
      </c>
      <c r="I420" s="902">
        <f>IF(LEFT(DULIEU!W411,4)=$G$8,DULIEU!X411,0)</f>
        <v>0</v>
      </c>
      <c r="J420" s="902">
        <f>IF(SUM(H420:I420)=0,0,$J$14+SUM($H$16:H420)-SUM($I$16:I420))</f>
        <v>0</v>
      </c>
      <c r="K420" s="903"/>
      <c r="L420" s="904" t="str">
        <f t="shared" si="6"/>
        <v/>
      </c>
      <c r="M420" s="893"/>
      <c r="N420" s="717"/>
      <c r="O420" s="356"/>
      <c r="P420" s="356"/>
      <c r="Q420" s="356"/>
      <c r="R420" s="356"/>
      <c r="S420" s="356"/>
      <c r="T420" s="356"/>
      <c r="U420" s="356"/>
      <c r="V420" s="356"/>
      <c r="W420" s="356"/>
      <c r="X420" s="356"/>
      <c r="Y420" s="356"/>
      <c r="Z420" s="356"/>
      <c r="AA420" s="356"/>
      <c r="AB420" s="356"/>
      <c r="AC420" s="356"/>
      <c r="AD420" s="356"/>
      <c r="AE420" s="356"/>
      <c r="AF420" s="356"/>
      <c r="AG420" s="356"/>
      <c r="AH420" s="356"/>
      <c r="AI420" s="356"/>
      <c r="AJ420" s="356"/>
      <c r="AK420" s="356"/>
      <c r="AL420" s="356"/>
      <c r="AM420" s="356"/>
      <c r="AN420" s="356"/>
    </row>
    <row r="421" spans="1:40" hidden="1">
      <c r="A421" s="356"/>
      <c r="B421" s="900" t="str">
        <f>IF(OR(LEFT(DULIEU!V412,4)=$G$8,LEFT(DULIEU!W412,4)=$G$8),DULIEU!D412,"")</f>
        <v/>
      </c>
      <c r="C421" s="900" t="str">
        <f>IF(OR(LEFT(DULIEU!V412,4)=$G$8,LEFT(DULIEU!W412,4)=$G$8),DULIEU!E412,"")</f>
        <v/>
      </c>
      <c r="D421" s="900" t="str">
        <f>IF(LEFT(DULIEU!V412,4)=$G$8,DULIEU!H412,"")</f>
        <v/>
      </c>
      <c r="E421" s="901" t="str">
        <f>IF(LEFT(DULIEU!W412,4)=$G$8,DULIEU!H412,"")</f>
        <v/>
      </c>
      <c r="F421" s="929" t="str">
        <f>IF(OR(LEFT(DULIEU!V412,4)=$G$8,LEFT(DULIEU!W412,4)=$G$8),DULIEU!O412,"")</f>
        <v/>
      </c>
      <c r="G421" s="930" t="str">
        <f>IF(LEFT(DULIEU!V412,4)=$G$8,DULIEU!W412,IF(LEFT(DULIEU!W412,4)=$G$8,DULIEU!V412,""))</f>
        <v/>
      </c>
      <c r="H421" s="902">
        <f>IF(LEFT(DULIEU!V412,4)=$G$8,DULIEU!X412,0)</f>
        <v>0</v>
      </c>
      <c r="I421" s="902">
        <f>IF(LEFT(DULIEU!W412,4)=$G$8,DULIEU!X412,0)</f>
        <v>0</v>
      </c>
      <c r="J421" s="902">
        <f>IF(SUM(H421:I421)=0,0,$J$14+SUM($H$16:H421)-SUM($I$16:I421))</f>
        <v>0</v>
      </c>
      <c r="K421" s="903"/>
      <c r="L421" s="904" t="str">
        <f t="shared" si="6"/>
        <v/>
      </c>
      <c r="M421" s="893"/>
      <c r="N421" s="717"/>
      <c r="O421" s="356"/>
      <c r="P421" s="356"/>
      <c r="Q421" s="356"/>
      <c r="R421" s="356"/>
      <c r="S421" s="356"/>
      <c r="T421" s="356"/>
      <c r="U421" s="356"/>
      <c r="V421" s="356"/>
      <c r="W421" s="356"/>
      <c r="X421" s="356"/>
      <c r="Y421" s="356"/>
      <c r="Z421" s="356"/>
      <c r="AA421" s="356"/>
      <c r="AB421" s="356"/>
      <c r="AC421" s="356"/>
      <c r="AD421" s="356"/>
      <c r="AE421" s="356"/>
      <c r="AF421" s="356"/>
      <c r="AG421" s="356"/>
      <c r="AH421" s="356"/>
      <c r="AI421" s="356"/>
      <c r="AJ421" s="356"/>
      <c r="AK421" s="356"/>
      <c r="AL421" s="356"/>
      <c r="AM421" s="356"/>
      <c r="AN421" s="356"/>
    </row>
    <row r="422" spans="1:40" hidden="1">
      <c r="A422" s="356"/>
      <c r="B422" s="900" t="str">
        <f>IF(OR(LEFT(DULIEU!V413,4)=$G$8,LEFT(DULIEU!W413,4)=$G$8),DULIEU!D413,"")</f>
        <v/>
      </c>
      <c r="C422" s="900" t="str">
        <f>IF(OR(LEFT(DULIEU!V413,4)=$G$8,LEFT(DULIEU!W413,4)=$G$8),DULIEU!E413,"")</f>
        <v/>
      </c>
      <c r="D422" s="900" t="str">
        <f>IF(LEFT(DULIEU!V413,4)=$G$8,DULIEU!H413,"")</f>
        <v/>
      </c>
      <c r="E422" s="901" t="str">
        <f>IF(LEFT(DULIEU!W413,4)=$G$8,DULIEU!H413,"")</f>
        <v/>
      </c>
      <c r="F422" s="929" t="str">
        <f>IF(OR(LEFT(DULIEU!V413,4)=$G$8,LEFT(DULIEU!W413,4)=$G$8),DULIEU!O413,"")</f>
        <v/>
      </c>
      <c r="G422" s="930" t="str">
        <f>IF(LEFT(DULIEU!V413,4)=$G$8,DULIEU!W413,IF(LEFT(DULIEU!W413,4)=$G$8,DULIEU!V413,""))</f>
        <v/>
      </c>
      <c r="H422" s="902">
        <f>IF(LEFT(DULIEU!V413,4)=$G$8,DULIEU!X413,0)</f>
        <v>0</v>
      </c>
      <c r="I422" s="902">
        <f>IF(LEFT(DULIEU!W413,4)=$G$8,DULIEU!X413,0)</f>
        <v>0</v>
      </c>
      <c r="J422" s="902">
        <f>IF(SUM(H422:I422)=0,0,$J$14+SUM($H$16:H422)-SUM($I$16:I422))</f>
        <v>0</v>
      </c>
      <c r="K422" s="903"/>
      <c r="L422" s="904" t="str">
        <f t="shared" si="6"/>
        <v/>
      </c>
      <c r="M422" s="893"/>
      <c r="N422" s="717"/>
      <c r="O422" s="356"/>
      <c r="P422" s="356"/>
      <c r="Q422" s="356"/>
      <c r="R422" s="356"/>
      <c r="S422" s="356"/>
      <c r="T422" s="356"/>
      <c r="U422" s="356"/>
      <c r="V422" s="356"/>
      <c r="W422" s="356"/>
      <c r="X422" s="356"/>
      <c r="Y422" s="356"/>
      <c r="Z422" s="356"/>
      <c r="AA422" s="356"/>
      <c r="AB422" s="356"/>
      <c r="AC422" s="356"/>
      <c r="AD422" s="356"/>
      <c r="AE422" s="356"/>
      <c r="AF422" s="356"/>
      <c r="AG422" s="356"/>
      <c r="AH422" s="356"/>
      <c r="AI422" s="356"/>
      <c r="AJ422" s="356"/>
      <c r="AK422" s="356"/>
      <c r="AL422" s="356"/>
      <c r="AM422" s="356"/>
      <c r="AN422" s="356"/>
    </row>
    <row r="423" spans="1:40" hidden="1">
      <c r="A423" s="356"/>
      <c r="B423" s="900" t="str">
        <f>IF(OR(LEFT(DULIEU!V414,4)=$G$8,LEFT(DULIEU!W414,4)=$G$8),DULIEU!D414,"")</f>
        <v/>
      </c>
      <c r="C423" s="900" t="str">
        <f>IF(OR(LEFT(DULIEU!V414,4)=$G$8,LEFT(DULIEU!W414,4)=$G$8),DULIEU!E414,"")</f>
        <v/>
      </c>
      <c r="D423" s="900" t="str">
        <f>IF(LEFT(DULIEU!V414,4)=$G$8,DULIEU!H414,"")</f>
        <v/>
      </c>
      <c r="E423" s="901" t="str">
        <f>IF(LEFT(DULIEU!W414,4)=$G$8,DULIEU!H414,"")</f>
        <v/>
      </c>
      <c r="F423" s="929" t="str">
        <f>IF(OR(LEFT(DULIEU!V414,4)=$G$8,LEFT(DULIEU!W414,4)=$G$8),DULIEU!O414,"")</f>
        <v/>
      </c>
      <c r="G423" s="930" t="str">
        <f>IF(LEFT(DULIEU!V414,4)=$G$8,DULIEU!W414,IF(LEFT(DULIEU!W414,4)=$G$8,DULIEU!V414,""))</f>
        <v/>
      </c>
      <c r="H423" s="902">
        <f>IF(LEFT(DULIEU!V414,4)=$G$8,DULIEU!X414,0)</f>
        <v>0</v>
      </c>
      <c r="I423" s="902">
        <f>IF(LEFT(DULIEU!W414,4)=$G$8,DULIEU!X414,0)</f>
        <v>0</v>
      </c>
      <c r="J423" s="902">
        <f>IF(SUM(H423:I423)=0,0,$J$14+SUM($H$16:H423)-SUM($I$16:I423))</f>
        <v>0</v>
      </c>
      <c r="K423" s="903"/>
      <c r="L423" s="904" t="str">
        <f t="shared" si="6"/>
        <v/>
      </c>
      <c r="M423" s="893"/>
      <c r="N423" s="717"/>
      <c r="O423" s="356"/>
      <c r="P423" s="356"/>
      <c r="Q423" s="356"/>
      <c r="R423" s="356"/>
      <c r="S423" s="356"/>
      <c r="T423" s="356"/>
      <c r="U423" s="356"/>
      <c r="V423" s="356"/>
      <c r="W423" s="356"/>
      <c r="X423" s="356"/>
      <c r="Y423" s="356"/>
      <c r="Z423" s="356"/>
      <c r="AA423" s="356"/>
      <c r="AB423" s="356"/>
      <c r="AC423" s="356"/>
      <c r="AD423" s="356"/>
      <c r="AE423" s="356"/>
      <c r="AF423" s="356"/>
      <c r="AG423" s="356"/>
      <c r="AH423" s="356"/>
      <c r="AI423" s="356"/>
      <c r="AJ423" s="356"/>
      <c r="AK423" s="356"/>
      <c r="AL423" s="356"/>
      <c r="AM423" s="356"/>
      <c r="AN423" s="356"/>
    </row>
    <row r="424" spans="1:40" hidden="1">
      <c r="A424" s="356"/>
      <c r="B424" s="900" t="str">
        <f>IF(OR(LEFT(DULIEU!V415,4)=$G$8,LEFT(DULIEU!W415,4)=$G$8),DULIEU!D415,"")</f>
        <v/>
      </c>
      <c r="C424" s="900" t="str">
        <f>IF(OR(LEFT(DULIEU!V415,4)=$G$8,LEFT(DULIEU!W415,4)=$G$8),DULIEU!E415,"")</f>
        <v/>
      </c>
      <c r="D424" s="900" t="str">
        <f>IF(LEFT(DULIEU!V415,4)=$G$8,DULIEU!H415,"")</f>
        <v/>
      </c>
      <c r="E424" s="901" t="str">
        <f>IF(LEFT(DULIEU!W415,4)=$G$8,DULIEU!H415,"")</f>
        <v/>
      </c>
      <c r="F424" s="929" t="str">
        <f>IF(OR(LEFT(DULIEU!V415,4)=$G$8,LEFT(DULIEU!W415,4)=$G$8),DULIEU!O415,"")</f>
        <v/>
      </c>
      <c r="G424" s="930" t="str">
        <f>IF(LEFT(DULIEU!V415,4)=$G$8,DULIEU!W415,IF(LEFT(DULIEU!W415,4)=$G$8,DULIEU!V415,""))</f>
        <v/>
      </c>
      <c r="H424" s="902">
        <f>IF(LEFT(DULIEU!V415,4)=$G$8,DULIEU!X415,0)</f>
        <v>0</v>
      </c>
      <c r="I424" s="902">
        <f>IF(LEFT(DULIEU!W415,4)=$G$8,DULIEU!X415,0)</f>
        <v>0</v>
      </c>
      <c r="J424" s="902">
        <f>IF(SUM(H424:I424)=0,0,$J$14+SUM($H$16:H424)-SUM($I$16:I424))</f>
        <v>0</v>
      </c>
      <c r="K424" s="903"/>
      <c r="L424" s="904" t="str">
        <f t="shared" si="6"/>
        <v/>
      </c>
      <c r="M424" s="893"/>
      <c r="N424" s="717"/>
      <c r="O424" s="356"/>
      <c r="P424" s="356"/>
      <c r="Q424" s="356"/>
      <c r="R424" s="356"/>
      <c r="S424" s="356"/>
      <c r="T424" s="356"/>
      <c r="U424" s="356"/>
      <c r="V424" s="356"/>
      <c r="W424" s="356"/>
      <c r="X424" s="356"/>
      <c r="Y424" s="356"/>
      <c r="Z424" s="356"/>
      <c r="AA424" s="356"/>
      <c r="AB424" s="356"/>
      <c r="AC424" s="356"/>
      <c r="AD424" s="356"/>
      <c r="AE424" s="356"/>
      <c r="AF424" s="356"/>
      <c r="AG424" s="356"/>
      <c r="AH424" s="356"/>
      <c r="AI424" s="356"/>
      <c r="AJ424" s="356"/>
      <c r="AK424" s="356"/>
      <c r="AL424" s="356"/>
      <c r="AM424" s="356"/>
      <c r="AN424" s="356"/>
    </row>
    <row r="425" spans="1:40" hidden="1">
      <c r="A425" s="356"/>
      <c r="B425" s="900" t="str">
        <f>IF(OR(LEFT(DULIEU!V416,4)=$G$8,LEFT(DULIEU!W416,4)=$G$8),DULIEU!D416,"")</f>
        <v/>
      </c>
      <c r="C425" s="900" t="str">
        <f>IF(OR(LEFT(DULIEU!V416,4)=$G$8,LEFT(DULIEU!W416,4)=$G$8),DULIEU!E416,"")</f>
        <v/>
      </c>
      <c r="D425" s="900" t="str">
        <f>IF(LEFT(DULIEU!V416,4)=$G$8,DULIEU!H416,"")</f>
        <v/>
      </c>
      <c r="E425" s="901" t="str">
        <f>IF(LEFT(DULIEU!W416,4)=$G$8,DULIEU!H416,"")</f>
        <v/>
      </c>
      <c r="F425" s="929" t="str">
        <f>IF(OR(LEFT(DULIEU!V416,4)=$G$8,LEFT(DULIEU!W416,4)=$G$8),DULIEU!O416,"")</f>
        <v/>
      </c>
      <c r="G425" s="930" t="str">
        <f>IF(LEFT(DULIEU!V416,4)=$G$8,DULIEU!W416,IF(LEFT(DULIEU!W416,4)=$G$8,DULIEU!V416,""))</f>
        <v/>
      </c>
      <c r="H425" s="902">
        <f>IF(LEFT(DULIEU!V416,4)=$G$8,DULIEU!X416,0)</f>
        <v>0</v>
      </c>
      <c r="I425" s="902">
        <f>IF(LEFT(DULIEU!W416,4)=$G$8,DULIEU!X416,0)</f>
        <v>0</v>
      </c>
      <c r="J425" s="902">
        <f>IF(SUM(H425:I425)=0,0,$J$14+SUM($H$16:H425)-SUM($I$16:I425))</f>
        <v>0</v>
      </c>
      <c r="K425" s="903"/>
      <c r="L425" s="904" t="str">
        <f t="shared" si="6"/>
        <v/>
      </c>
      <c r="M425" s="893"/>
      <c r="N425" s="717"/>
      <c r="O425" s="356"/>
      <c r="P425" s="356"/>
      <c r="Q425" s="356"/>
      <c r="R425" s="356"/>
      <c r="S425" s="356"/>
      <c r="T425" s="356"/>
      <c r="U425" s="356"/>
      <c r="V425" s="356"/>
      <c r="W425" s="356"/>
      <c r="X425" s="356"/>
      <c r="Y425" s="356"/>
      <c r="Z425" s="356"/>
      <c r="AA425" s="356"/>
      <c r="AB425" s="356"/>
      <c r="AC425" s="356"/>
      <c r="AD425" s="356"/>
      <c r="AE425" s="356"/>
      <c r="AF425" s="356"/>
      <c r="AG425" s="356"/>
      <c r="AH425" s="356"/>
      <c r="AI425" s="356"/>
      <c r="AJ425" s="356"/>
      <c r="AK425" s="356"/>
      <c r="AL425" s="356"/>
      <c r="AM425" s="356"/>
      <c r="AN425" s="356"/>
    </row>
    <row r="426" spans="1:40" hidden="1">
      <c r="A426" s="356"/>
      <c r="B426" s="900" t="str">
        <f>IF(OR(LEFT(DULIEU!V417,4)=$G$8,LEFT(DULIEU!W417,4)=$G$8),DULIEU!D417,"")</f>
        <v/>
      </c>
      <c r="C426" s="900" t="str">
        <f>IF(OR(LEFT(DULIEU!V417,4)=$G$8,LEFT(DULIEU!W417,4)=$G$8),DULIEU!E417,"")</f>
        <v/>
      </c>
      <c r="D426" s="900" t="str">
        <f>IF(LEFT(DULIEU!V417,4)=$G$8,DULIEU!H417,"")</f>
        <v/>
      </c>
      <c r="E426" s="901" t="str">
        <f>IF(LEFT(DULIEU!W417,4)=$G$8,DULIEU!H417,"")</f>
        <v/>
      </c>
      <c r="F426" s="929" t="str">
        <f>IF(OR(LEFT(DULIEU!V417,4)=$G$8,LEFT(DULIEU!W417,4)=$G$8),DULIEU!O417,"")</f>
        <v/>
      </c>
      <c r="G426" s="930" t="str">
        <f>IF(LEFT(DULIEU!V417,4)=$G$8,DULIEU!W417,IF(LEFT(DULIEU!W417,4)=$G$8,DULIEU!V417,""))</f>
        <v/>
      </c>
      <c r="H426" s="902">
        <f>IF(LEFT(DULIEU!V417,4)=$G$8,DULIEU!X417,0)</f>
        <v>0</v>
      </c>
      <c r="I426" s="902">
        <f>IF(LEFT(DULIEU!W417,4)=$G$8,DULIEU!X417,0)</f>
        <v>0</v>
      </c>
      <c r="J426" s="902">
        <f>IF(SUM(H426:I426)=0,0,$J$14+SUM($H$16:H426)-SUM($I$16:I426))</f>
        <v>0</v>
      </c>
      <c r="K426" s="903"/>
      <c r="L426" s="904" t="str">
        <f t="shared" si="6"/>
        <v/>
      </c>
      <c r="M426" s="893"/>
      <c r="N426" s="717"/>
      <c r="O426" s="356"/>
      <c r="P426" s="356"/>
      <c r="Q426" s="356"/>
      <c r="R426" s="356"/>
      <c r="S426" s="356"/>
      <c r="T426" s="356"/>
      <c r="U426" s="356"/>
      <c r="V426" s="356"/>
      <c r="W426" s="356"/>
      <c r="X426" s="356"/>
      <c r="Y426" s="356"/>
      <c r="Z426" s="356"/>
      <c r="AA426" s="356"/>
      <c r="AB426" s="356"/>
      <c r="AC426" s="356"/>
      <c r="AD426" s="356"/>
      <c r="AE426" s="356"/>
      <c r="AF426" s="356"/>
      <c r="AG426" s="356"/>
      <c r="AH426" s="356"/>
      <c r="AI426" s="356"/>
      <c r="AJ426" s="356"/>
      <c r="AK426" s="356"/>
      <c r="AL426" s="356"/>
      <c r="AM426" s="356"/>
      <c r="AN426" s="356"/>
    </row>
    <row r="427" spans="1:40" hidden="1">
      <c r="A427" s="356"/>
      <c r="B427" s="900" t="str">
        <f>IF(OR(LEFT(DULIEU!V418,4)=$G$8,LEFT(DULIEU!W418,4)=$G$8),DULIEU!D418,"")</f>
        <v/>
      </c>
      <c r="C427" s="900" t="str">
        <f>IF(OR(LEFT(DULIEU!V418,4)=$G$8,LEFT(DULIEU!W418,4)=$G$8),DULIEU!E418,"")</f>
        <v/>
      </c>
      <c r="D427" s="900" t="str">
        <f>IF(LEFT(DULIEU!V418,4)=$G$8,DULIEU!H418,"")</f>
        <v/>
      </c>
      <c r="E427" s="901" t="str">
        <f>IF(LEFT(DULIEU!W418,4)=$G$8,DULIEU!H418,"")</f>
        <v/>
      </c>
      <c r="F427" s="929" t="str">
        <f>IF(OR(LEFT(DULIEU!V418,4)=$G$8,LEFT(DULIEU!W418,4)=$G$8),DULIEU!O418,"")</f>
        <v/>
      </c>
      <c r="G427" s="930" t="str">
        <f>IF(LEFT(DULIEU!V418,4)=$G$8,DULIEU!W418,IF(LEFT(DULIEU!W418,4)=$G$8,DULIEU!V418,""))</f>
        <v/>
      </c>
      <c r="H427" s="902">
        <f>IF(LEFT(DULIEU!V418,4)=$G$8,DULIEU!X418,0)</f>
        <v>0</v>
      </c>
      <c r="I427" s="902">
        <f>IF(LEFT(DULIEU!W418,4)=$G$8,DULIEU!X418,0)</f>
        <v>0</v>
      </c>
      <c r="J427" s="902">
        <f>IF(SUM(H427:I427)=0,0,$J$14+SUM($H$16:H427)-SUM($I$16:I427))</f>
        <v>0</v>
      </c>
      <c r="K427" s="903"/>
      <c r="L427" s="904" t="str">
        <f t="shared" si="6"/>
        <v/>
      </c>
      <c r="M427" s="893"/>
      <c r="N427" s="717"/>
      <c r="O427" s="356"/>
      <c r="P427" s="356"/>
      <c r="Q427" s="356"/>
      <c r="R427" s="356"/>
      <c r="S427" s="356"/>
      <c r="T427" s="356"/>
      <c r="U427" s="356"/>
      <c r="V427" s="356"/>
      <c r="W427" s="356"/>
      <c r="X427" s="356"/>
      <c r="Y427" s="356"/>
      <c r="Z427" s="356"/>
      <c r="AA427" s="356"/>
      <c r="AB427" s="356"/>
      <c r="AC427" s="356"/>
      <c r="AD427" s="356"/>
      <c r="AE427" s="356"/>
      <c r="AF427" s="356"/>
      <c r="AG427" s="356"/>
      <c r="AH427" s="356"/>
      <c r="AI427" s="356"/>
      <c r="AJ427" s="356"/>
      <c r="AK427" s="356"/>
      <c r="AL427" s="356"/>
      <c r="AM427" s="356"/>
      <c r="AN427" s="356"/>
    </row>
    <row r="428" spans="1:40" hidden="1">
      <c r="A428" s="356"/>
      <c r="B428" s="900" t="str">
        <f>IF(OR(LEFT(DULIEU!V419,4)=$G$8,LEFT(DULIEU!W419,4)=$G$8),DULIEU!D419,"")</f>
        <v/>
      </c>
      <c r="C428" s="900" t="str">
        <f>IF(OR(LEFT(DULIEU!V419,4)=$G$8,LEFT(DULIEU!W419,4)=$G$8),DULIEU!E419,"")</f>
        <v/>
      </c>
      <c r="D428" s="900" t="str">
        <f>IF(LEFT(DULIEU!V419,4)=$G$8,DULIEU!H419,"")</f>
        <v/>
      </c>
      <c r="E428" s="901" t="str">
        <f>IF(LEFT(DULIEU!W419,4)=$G$8,DULIEU!H419,"")</f>
        <v/>
      </c>
      <c r="F428" s="929" t="str">
        <f>IF(OR(LEFT(DULIEU!V419,4)=$G$8,LEFT(DULIEU!W419,4)=$G$8),DULIEU!O419,"")</f>
        <v/>
      </c>
      <c r="G428" s="930" t="str">
        <f>IF(LEFT(DULIEU!V419,4)=$G$8,DULIEU!W419,IF(LEFT(DULIEU!W419,4)=$G$8,DULIEU!V419,""))</f>
        <v/>
      </c>
      <c r="H428" s="902">
        <f>IF(LEFT(DULIEU!V419,4)=$G$8,DULIEU!X419,0)</f>
        <v>0</v>
      </c>
      <c r="I428" s="902">
        <f>IF(LEFT(DULIEU!W419,4)=$G$8,DULIEU!X419,0)</f>
        <v>0</v>
      </c>
      <c r="J428" s="902">
        <f>IF(SUM(H428:I428)=0,0,$J$14+SUM($H$16:H428)-SUM($I$16:I428))</f>
        <v>0</v>
      </c>
      <c r="K428" s="903"/>
      <c r="L428" s="904" t="str">
        <f t="shared" si="6"/>
        <v/>
      </c>
      <c r="M428" s="893"/>
      <c r="N428" s="717"/>
      <c r="O428" s="356"/>
      <c r="P428" s="356"/>
      <c r="Q428" s="356"/>
      <c r="R428" s="356"/>
      <c r="S428" s="356"/>
      <c r="T428" s="356"/>
      <c r="U428" s="356"/>
      <c r="V428" s="356"/>
      <c r="W428" s="356"/>
      <c r="X428" s="356"/>
      <c r="Y428" s="356"/>
      <c r="Z428" s="356"/>
      <c r="AA428" s="356"/>
      <c r="AB428" s="356"/>
      <c r="AC428" s="356"/>
      <c r="AD428" s="356"/>
      <c r="AE428" s="356"/>
      <c r="AF428" s="356"/>
      <c r="AG428" s="356"/>
      <c r="AH428" s="356"/>
      <c r="AI428" s="356"/>
      <c r="AJ428" s="356"/>
      <c r="AK428" s="356"/>
      <c r="AL428" s="356"/>
      <c r="AM428" s="356"/>
      <c r="AN428" s="356"/>
    </row>
    <row r="429" spans="1:40" hidden="1">
      <c r="A429" s="356"/>
      <c r="B429" s="900" t="str">
        <f>IF(OR(LEFT(DULIEU!V420,4)=$G$8,LEFT(DULIEU!W420,4)=$G$8),DULIEU!D420,"")</f>
        <v/>
      </c>
      <c r="C429" s="900" t="str">
        <f>IF(OR(LEFT(DULIEU!V420,4)=$G$8,LEFT(DULIEU!W420,4)=$G$8),DULIEU!E420,"")</f>
        <v/>
      </c>
      <c r="D429" s="900" t="str">
        <f>IF(LEFT(DULIEU!V420,4)=$G$8,DULIEU!H420,"")</f>
        <v/>
      </c>
      <c r="E429" s="901" t="str">
        <f>IF(LEFT(DULIEU!W420,4)=$G$8,DULIEU!H420,"")</f>
        <v/>
      </c>
      <c r="F429" s="929" t="str">
        <f>IF(OR(LEFT(DULIEU!V420,4)=$G$8,LEFT(DULIEU!W420,4)=$G$8),DULIEU!O420,"")</f>
        <v/>
      </c>
      <c r="G429" s="930" t="str">
        <f>IF(LEFT(DULIEU!V420,4)=$G$8,DULIEU!W420,IF(LEFT(DULIEU!W420,4)=$G$8,DULIEU!V420,""))</f>
        <v/>
      </c>
      <c r="H429" s="902">
        <f>IF(LEFT(DULIEU!V420,4)=$G$8,DULIEU!X420,0)</f>
        <v>0</v>
      </c>
      <c r="I429" s="902">
        <f>IF(LEFT(DULIEU!W420,4)=$G$8,DULIEU!X420,0)</f>
        <v>0</v>
      </c>
      <c r="J429" s="902">
        <f>IF(SUM(H429:I429)=0,0,$J$14+SUM($H$16:H429)-SUM($I$16:I429))</f>
        <v>0</v>
      </c>
      <c r="K429" s="903"/>
      <c r="L429" s="904" t="str">
        <f t="shared" si="6"/>
        <v/>
      </c>
      <c r="M429" s="893"/>
      <c r="N429" s="717"/>
      <c r="O429" s="356"/>
      <c r="P429" s="356"/>
      <c r="Q429" s="356"/>
      <c r="R429" s="356"/>
      <c r="S429" s="356"/>
      <c r="T429" s="356"/>
      <c r="U429" s="356"/>
      <c r="V429" s="356"/>
      <c r="W429" s="356"/>
      <c r="X429" s="356"/>
      <c r="Y429" s="356"/>
      <c r="Z429" s="356"/>
      <c r="AA429" s="356"/>
      <c r="AB429" s="356"/>
      <c r="AC429" s="356"/>
      <c r="AD429" s="356"/>
      <c r="AE429" s="356"/>
      <c r="AF429" s="356"/>
      <c r="AG429" s="356"/>
      <c r="AH429" s="356"/>
      <c r="AI429" s="356"/>
      <c r="AJ429" s="356"/>
      <c r="AK429" s="356"/>
      <c r="AL429" s="356"/>
      <c r="AM429" s="356"/>
      <c r="AN429" s="356"/>
    </row>
    <row r="430" spans="1:40" hidden="1">
      <c r="A430" s="356"/>
      <c r="B430" s="900" t="str">
        <f>IF(OR(LEFT(DULIEU!V421,4)=$G$8,LEFT(DULIEU!W421,4)=$G$8),DULIEU!D421,"")</f>
        <v/>
      </c>
      <c r="C430" s="900" t="str">
        <f>IF(OR(LEFT(DULIEU!V421,4)=$G$8,LEFT(DULIEU!W421,4)=$G$8),DULIEU!E421,"")</f>
        <v/>
      </c>
      <c r="D430" s="900" t="str">
        <f>IF(LEFT(DULIEU!V421,4)=$G$8,DULIEU!H421,"")</f>
        <v/>
      </c>
      <c r="E430" s="901" t="str">
        <f>IF(LEFT(DULIEU!W421,4)=$G$8,DULIEU!H421,"")</f>
        <v/>
      </c>
      <c r="F430" s="929" t="str">
        <f>IF(OR(LEFT(DULIEU!V421,4)=$G$8,LEFT(DULIEU!W421,4)=$G$8),DULIEU!O421,"")</f>
        <v/>
      </c>
      <c r="G430" s="930" t="str">
        <f>IF(LEFT(DULIEU!V421,4)=$G$8,DULIEU!W421,IF(LEFT(DULIEU!W421,4)=$G$8,DULIEU!V421,""))</f>
        <v/>
      </c>
      <c r="H430" s="902">
        <f>IF(LEFT(DULIEU!V421,4)=$G$8,DULIEU!X421,0)</f>
        <v>0</v>
      </c>
      <c r="I430" s="902">
        <f>IF(LEFT(DULIEU!W421,4)=$G$8,DULIEU!X421,0)</f>
        <v>0</v>
      </c>
      <c r="J430" s="902">
        <f>IF(SUM(H430:I430)=0,0,$J$14+SUM($H$16:H430)-SUM($I$16:I430))</f>
        <v>0</v>
      </c>
      <c r="K430" s="903"/>
      <c r="L430" s="904" t="str">
        <f t="shared" si="6"/>
        <v/>
      </c>
      <c r="M430" s="893"/>
      <c r="N430" s="717"/>
      <c r="O430" s="356"/>
      <c r="P430" s="356"/>
      <c r="Q430" s="356"/>
      <c r="R430" s="356"/>
      <c r="S430" s="356"/>
      <c r="T430" s="356"/>
      <c r="U430" s="356"/>
      <c r="V430" s="356"/>
      <c r="W430" s="356"/>
      <c r="X430" s="356"/>
      <c r="Y430" s="356"/>
      <c r="Z430" s="356"/>
      <c r="AA430" s="356"/>
      <c r="AB430" s="356"/>
      <c r="AC430" s="356"/>
      <c r="AD430" s="356"/>
      <c r="AE430" s="356"/>
      <c r="AF430" s="356"/>
      <c r="AG430" s="356"/>
      <c r="AH430" s="356"/>
      <c r="AI430" s="356"/>
      <c r="AJ430" s="356"/>
      <c r="AK430" s="356"/>
      <c r="AL430" s="356"/>
      <c r="AM430" s="356"/>
      <c r="AN430" s="356"/>
    </row>
    <row r="431" spans="1:40" hidden="1">
      <c r="A431" s="356"/>
      <c r="B431" s="900" t="str">
        <f>IF(OR(LEFT(DULIEU!V422,4)=$G$8,LEFT(DULIEU!W422,4)=$G$8),DULIEU!D422,"")</f>
        <v/>
      </c>
      <c r="C431" s="900" t="str">
        <f>IF(OR(LEFT(DULIEU!V422,4)=$G$8,LEFT(DULIEU!W422,4)=$G$8),DULIEU!E422,"")</f>
        <v/>
      </c>
      <c r="D431" s="900" t="str">
        <f>IF(LEFT(DULIEU!V422,4)=$G$8,DULIEU!H422,"")</f>
        <v/>
      </c>
      <c r="E431" s="901" t="str">
        <f>IF(LEFT(DULIEU!W422,4)=$G$8,DULIEU!H422,"")</f>
        <v/>
      </c>
      <c r="F431" s="929" t="str">
        <f>IF(OR(LEFT(DULIEU!V422,4)=$G$8,LEFT(DULIEU!W422,4)=$G$8),DULIEU!O422,"")</f>
        <v/>
      </c>
      <c r="G431" s="930" t="str">
        <f>IF(LEFT(DULIEU!V422,4)=$G$8,DULIEU!W422,IF(LEFT(DULIEU!W422,4)=$G$8,DULIEU!V422,""))</f>
        <v/>
      </c>
      <c r="H431" s="902">
        <f>IF(LEFT(DULIEU!V422,4)=$G$8,DULIEU!X422,0)</f>
        <v>0</v>
      </c>
      <c r="I431" s="902">
        <f>IF(LEFT(DULIEU!W422,4)=$G$8,DULIEU!X422,0)</f>
        <v>0</v>
      </c>
      <c r="J431" s="902">
        <f>IF(SUM(H431:I431)=0,0,$J$14+SUM($H$16:H431)-SUM($I$16:I431))</f>
        <v>0</v>
      </c>
      <c r="K431" s="903"/>
      <c r="L431" s="904" t="str">
        <f t="shared" si="6"/>
        <v/>
      </c>
      <c r="M431" s="893"/>
      <c r="N431" s="717"/>
      <c r="O431" s="356"/>
      <c r="P431" s="356"/>
      <c r="Q431" s="356"/>
      <c r="R431" s="356"/>
      <c r="S431" s="356"/>
      <c r="T431" s="356"/>
      <c r="U431" s="356"/>
      <c r="V431" s="356"/>
      <c r="W431" s="356"/>
      <c r="X431" s="356"/>
      <c r="Y431" s="356"/>
      <c r="Z431" s="356"/>
      <c r="AA431" s="356"/>
      <c r="AB431" s="356"/>
      <c r="AC431" s="356"/>
      <c r="AD431" s="356"/>
      <c r="AE431" s="356"/>
      <c r="AF431" s="356"/>
      <c r="AG431" s="356"/>
      <c r="AH431" s="356"/>
      <c r="AI431" s="356"/>
      <c r="AJ431" s="356"/>
      <c r="AK431" s="356"/>
      <c r="AL431" s="356"/>
      <c r="AM431" s="356"/>
      <c r="AN431" s="356"/>
    </row>
    <row r="432" spans="1:40" hidden="1">
      <c r="A432" s="356"/>
      <c r="B432" s="900" t="str">
        <f>IF(OR(LEFT(DULIEU!V423,4)=$G$8,LEFT(DULIEU!W423,4)=$G$8),DULIEU!D423,"")</f>
        <v/>
      </c>
      <c r="C432" s="900" t="str">
        <f>IF(OR(LEFT(DULIEU!V423,4)=$G$8,LEFT(DULIEU!W423,4)=$G$8),DULIEU!E423,"")</f>
        <v/>
      </c>
      <c r="D432" s="900" t="str">
        <f>IF(LEFT(DULIEU!V423,4)=$G$8,DULIEU!H423,"")</f>
        <v/>
      </c>
      <c r="E432" s="901" t="str">
        <f>IF(LEFT(DULIEU!W423,4)=$G$8,DULIEU!H423,"")</f>
        <v/>
      </c>
      <c r="F432" s="929" t="str">
        <f>IF(OR(LEFT(DULIEU!V423,4)=$G$8,LEFT(DULIEU!W423,4)=$G$8),DULIEU!O423,"")</f>
        <v/>
      </c>
      <c r="G432" s="930" t="str">
        <f>IF(LEFT(DULIEU!V423,4)=$G$8,DULIEU!W423,IF(LEFT(DULIEU!W423,4)=$G$8,DULIEU!V423,""))</f>
        <v/>
      </c>
      <c r="H432" s="902">
        <f>IF(LEFT(DULIEU!V423,4)=$G$8,DULIEU!X423,0)</f>
        <v>0</v>
      </c>
      <c r="I432" s="902">
        <f>IF(LEFT(DULIEU!W423,4)=$G$8,DULIEU!X423,0)</f>
        <v>0</v>
      </c>
      <c r="J432" s="902">
        <f>IF(SUM(H432:I432)=0,0,$J$14+SUM($H$16:H432)-SUM($I$16:I432))</f>
        <v>0</v>
      </c>
      <c r="K432" s="903"/>
      <c r="L432" s="904" t="str">
        <f t="shared" si="6"/>
        <v/>
      </c>
      <c r="M432" s="893"/>
      <c r="N432" s="717"/>
      <c r="O432" s="356"/>
      <c r="P432" s="356"/>
      <c r="Q432" s="356"/>
      <c r="R432" s="356"/>
      <c r="S432" s="356"/>
      <c r="T432" s="356"/>
      <c r="U432" s="356"/>
      <c r="V432" s="356"/>
      <c r="W432" s="356"/>
      <c r="X432" s="356"/>
      <c r="Y432" s="356"/>
      <c r="Z432" s="356"/>
      <c r="AA432" s="356"/>
      <c r="AB432" s="356"/>
      <c r="AC432" s="356"/>
      <c r="AD432" s="356"/>
      <c r="AE432" s="356"/>
      <c r="AF432" s="356"/>
      <c r="AG432" s="356"/>
      <c r="AH432" s="356"/>
      <c r="AI432" s="356"/>
      <c r="AJ432" s="356"/>
      <c r="AK432" s="356"/>
      <c r="AL432" s="356"/>
      <c r="AM432" s="356"/>
      <c r="AN432" s="356"/>
    </row>
    <row r="433" spans="1:40" hidden="1">
      <c r="A433" s="356"/>
      <c r="B433" s="900" t="str">
        <f>IF(OR(LEFT(DULIEU!V424,4)=$G$8,LEFT(DULIEU!W424,4)=$G$8),DULIEU!D424,"")</f>
        <v/>
      </c>
      <c r="C433" s="900" t="str">
        <f>IF(OR(LEFT(DULIEU!V424,4)=$G$8,LEFT(DULIEU!W424,4)=$G$8),DULIEU!E424,"")</f>
        <v/>
      </c>
      <c r="D433" s="900" t="str">
        <f>IF(LEFT(DULIEU!V424,4)=$G$8,DULIEU!H424,"")</f>
        <v/>
      </c>
      <c r="E433" s="901" t="str">
        <f>IF(LEFT(DULIEU!W424,4)=$G$8,DULIEU!H424,"")</f>
        <v/>
      </c>
      <c r="F433" s="929" t="str">
        <f>IF(OR(LEFT(DULIEU!V424,4)=$G$8,LEFT(DULIEU!W424,4)=$G$8),DULIEU!O424,"")</f>
        <v/>
      </c>
      <c r="G433" s="930" t="str">
        <f>IF(LEFT(DULIEU!V424,4)=$G$8,DULIEU!W424,IF(LEFT(DULIEU!W424,4)=$G$8,DULIEU!V424,""))</f>
        <v/>
      </c>
      <c r="H433" s="902">
        <f>IF(LEFT(DULIEU!V424,4)=$G$8,DULIEU!X424,0)</f>
        <v>0</v>
      </c>
      <c r="I433" s="902">
        <f>IF(LEFT(DULIEU!W424,4)=$G$8,DULIEU!X424,0)</f>
        <v>0</v>
      </c>
      <c r="J433" s="902">
        <f>IF(SUM(H433:I433)=0,0,$J$14+SUM($H$16:H433)-SUM($I$16:I433))</f>
        <v>0</v>
      </c>
      <c r="K433" s="903"/>
      <c r="L433" s="904" t="str">
        <f t="shared" si="6"/>
        <v/>
      </c>
      <c r="M433" s="893"/>
      <c r="N433" s="717"/>
      <c r="O433" s="356"/>
      <c r="P433" s="356"/>
      <c r="Q433" s="356"/>
      <c r="R433" s="356"/>
      <c r="S433" s="356"/>
      <c r="T433" s="356"/>
      <c r="U433" s="356"/>
      <c r="V433" s="356"/>
      <c r="W433" s="356"/>
      <c r="X433" s="356"/>
      <c r="Y433" s="356"/>
      <c r="Z433" s="356"/>
      <c r="AA433" s="356"/>
      <c r="AB433" s="356"/>
      <c r="AC433" s="356"/>
      <c r="AD433" s="356"/>
      <c r="AE433" s="356"/>
      <c r="AF433" s="356"/>
      <c r="AG433" s="356"/>
      <c r="AH433" s="356"/>
      <c r="AI433" s="356"/>
      <c r="AJ433" s="356"/>
      <c r="AK433" s="356"/>
      <c r="AL433" s="356"/>
      <c r="AM433" s="356"/>
      <c r="AN433" s="356"/>
    </row>
    <row r="434" spans="1:40" hidden="1">
      <c r="A434" s="356"/>
      <c r="B434" s="900" t="str">
        <f>IF(OR(LEFT(DULIEU!V425,4)=$G$8,LEFT(DULIEU!W425,4)=$G$8),DULIEU!D425,"")</f>
        <v/>
      </c>
      <c r="C434" s="900" t="str">
        <f>IF(OR(LEFT(DULIEU!V425,4)=$G$8,LEFT(DULIEU!W425,4)=$G$8),DULIEU!E425,"")</f>
        <v/>
      </c>
      <c r="D434" s="900" t="str">
        <f>IF(LEFT(DULIEU!V425,4)=$G$8,DULIEU!H425,"")</f>
        <v/>
      </c>
      <c r="E434" s="901" t="str">
        <f>IF(LEFT(DULIEU!W425,4)=$G$8,DULIEU!H425,"")</f>
        <v/>
      </c>
      <c r="F434" s="929" t="str">
        <f>IF(OR(LEFT(DULIEU!V425,4)=$G$8,LEFT(DULIEU!W425,4)=$G$8),DULIEU!O425,"")</f>
        <v/>
      </c>
      <c r="G434" s="930" t="str">
        <f>IF(LEFT(DULIEU!V425,4)=$G$8,DULIEU!W425,IF(LEFT(DULIEU!W425,4)=$G$8,DULIEU!V425,""))</f>
        <v/>
      </c>
      <c r="H434" s="902">
        <f>IF(LEFT(DULIEU!V425,4)=$G$8,DULIEU!X425,0)</f>
        <v>0</v>
      </c>
      <c r="I434" s="902">
        <f>IF(LEFT(DULIEU!W425,4)=$G$8,DULIEU!X425,0)</f>
        <v>0</v>
      </c>
      <c r="J434" s="902">
        <f>IF(SUM(H434:I434)=0,0,$J$14+SUM($H$16:H434)-SUM($I$16:I434))</f>
        <v>0</v>
      </c>
      <c r="K434" s="903"/>
      <c r="L434" s="904" t="str">
        <f t="shared" si="6"/>
        <v/>
      </c>
      <c r="M434" s="893"/>
      <c r="N434" s="717"/>
      <c r="O434" s="356"/>
      <c r="P434" s="356"/>
      <c r="Q434" s="356"/>
      <c r="R434" s="356"/>
      <c r="S434" s="356"/>
      <c r="T434" s="356"/>
      <c r="U434" s="356"/>
      <c r="V434" s="356"/>
      <c r="W434" s="356"/>
      <c r="X434" s="356"/>
      <c r="Y434" s="356"/>
      <c r="Z434" s="356"/>
      <c r="AA434" s="356"/>
      <c r="AB434" s="356"/>
      <c r="AC434" s="356"/>
      <c r="AD434" s="356"/>
      <c r="AE434" s="356"/>
      <c r="AF434" s="356"/>
      <c r="AG434" s="356"/>
      <c r="AH434" s="356"/>
      <c r="AI434" s="356"/>
      <c r="AJ434" s="356"/>
      <c r="AK434" s="356"/>
      <c r="AL434" s="356"/>
      <c r="AM434" s="356"/>
      <c r="AN434" s="356"/>
    </row>
    <row r="435" spans="1:40" hidden="1">
      <c r="A435" s="356"/>
      <c r="B435" s="900" t="str">
        <f>IF(OR(LEFT(DULIEU!V426,4)=$G$8,LEFT(DULIEU!W426,4)=$G$8),DULIEU!D426,"")</f>
        <v/>
      </c>
      <c r="C435" s="900" t="str">
        <f>IF(OR(LEFT(DULIEU!V426,4)=$G$8,LEFT(DULIEU!W426,4)=$G$8),DULIEU!E426,"")</f>
        <v/>
      </c>
      <c r="D435" s="900" t="str">
        <f>IF(LEFT(DULIEU!V426,4)=$G$8,DULIEU!H426,"")</f>
        <v/>
      </c>
      <c r="E435" s="901" t="str">
        <f>IF(LEFT(DULIEU!W426,4)=$G$8,DULIEU!H426,"")</f>
        <v/>
      </c>
      <c r="F435" s="929" t="str">
        <f>IF(OR(LEFT(DULIEU!V426,4)=$G$8,LEFT(DULIEU!W426,4)=$G$8),DULIEU!O426,"")</f>
        <v/>
      </c>
      <c r="G435" s="930" t="str">
        <f>IF(LEFT(DULIEU!V426,4)=$G$8,DULIEU!W426,IF(LEFT(DULIEU!W426,4)=$G$8,DULIEU!V426,""))</f>
        <v/>
      </c>
      <c r="H435" s="902">
        <f>IF(LEFT(DULIEU!V426,4)=$G$8,DULIEU!X426,0)</f>
        <v>0</v>
      </c>
      <c r="I435" s="902">
        <f>IF(LEFT(DULIEU!W426,4)=$G$8,DULIEU!X426,0)</f>
        <v>0</v>
      </c>
      <c r="J435" s="902">
        <f>IF(SUM(H435:I435)=0,0,$J$14+SUM($H$16:H435)-SUM($I$16:I435))</f>
        <v>0</v>
      </c>
      <c r="K435" s="903"/>
      <c r="L435" s="904" t="str">
        <f t="shared" si="6"/>
        <v/>
      </c>
      <c r="M435" s="893"/>
      <c r="N435" s="717"/>
      <c r="O435" s="356"/>
      <c r="P435" s="356"/>
      <c r="Q435" s="356"/>
      <c r="R435" s="356"/>
      <c r="S435" s="356"/>
      <c r="T435" s="356"/>
      <c r="U435" s="356"/>
      <c r="V435" s="356"/>
      <c r="W435" s="356"/>
      <c r="X435" s="356"/>
      <c r="Y435" s="356"/>
      <c r="Z435" s="356"/>
      <c r="AA435" s="356"/>
      <c r="AB435" s="356"/>
      <c r="AC435" s="356"/>
      <c r="AD435" s="356"/>
      <c r="AE435" s="356"/>
      <c r="AF435" s="356"/>
      <c r="AG435" s="356"/>
      <c r="AH435" s="356"/>
      <c r="AI435" s="356"/>
      <c r="AJ435" s="356"/>
      <c r="AK435" s="356"/>
      <c r="AL435" s="356"/>
      <c r="AM435" s="356"/>
      <c r="AN435" s="356"/>
    </row>
    <row r="436" spans="1:40" hidden="1">
      <c r="A436" s="356"/>
      <c r="B436" s="900" t="str">
        <f>IF(OR(LEFT(DULIEU!V427,4)=$G$8,LEFT(DULIEU!W427,4)=$G$8),DULIEU!D427,"")</f>
        <v/>
      </c>
      <c r="C436" s="900" t="str">
        <f>IF(OR(LEFT(DULIEU!V427,4)=$G$8,LEFT(DULIEU!W427,4)=$G$8),DULIEU!E427,"")</f>
        <v/>
      </c>
      <c r="D436" s="900" t="str">
        <f>IF(LEFT(DULIEU!V427,4)=$G$8,DULIEU!H427,"")</f>
        <v/>
      </c>
      <c r="E436" s="901" t="str">
        <f>IF(LEFT(DULIEU!W427,4)=$G$8,DULIEU!H427,"")</f>
        <v/>
      </c>
      <c r="F436" s="929" t="str">
        <f>IF(OR(LEFT(DULIEU!V427,4)=$G$8,LEFT(DULIEU!W427,4)=$G$8),DULIEU!O427,"")</f>
        <v/>
      </c>
      <c r="G436" s="930" t="str">
        <f>IF(LEFT(DULIEU!V427,4)=$G$8,DULIEU!W427,IF(LEFT(DULIEU!W427,4)=$G$8,DULIEU!V427,""))</f>
        <v/>
      </c>
      <c r="H436" s="902">
        <f>IF(LEFT(DULIEU!V427,4)=$G$8,DULIEU!X427,0)</f>
        <v>0</v>
      </c>
      <c r="I436" s="902">
        <f>IF(LEFT(DULIEU!W427,4)=$G$8,DULIEU!X427,0)</f>
        <v>0</v>
      </c>
      <c r="J436" s="902">
        <f>IF(SUM(H436:I436)=0,0,$J$14+SUM($H$16:H436)-SUM($I$16:I436))</f>
        <v>0</v>
      </c>
      <c r="K436" s="903"/>
      <c r="L436" s="904" t="str">
        <f t="shared" si="6"/>
        <v/>
      </c>
      <c r="M436" s="893"/>
      <c r="N436" s="717"/>
      <c r="O436" s="356"/>
      <c r="P436" s="356"/>
      <c r="Q436" s="356"/>
      <c r="R436" s="356"/>
      <c r="S436" s="356"/>
      <c r="T436" s="356"/>
      <c r="U436" s="356"/>
      <c r="V436" s="356"/>
      <c r="W436" s="356"/>
      <c r="X436" s="356"/>
      <c r="Y436" s="356"/>
      <c r="Z436" s="356"/>
      <c r="AA436" s="356"/>
      <c r="AB436" s="356"/>
      <c r="AC436" s="356"/>
      <c r="AD436" s="356"/>
      <c r="AE436" s="356"/>
      <c r="AF436" s="356"/>
      <c r="AG436" s="356"/>
      <c r="AH436" s="356"/>
      <c r="AI436" s="356"/>
      <c r="AJ436" s="356"/>
      <c r="AK436" s="356"/>
      <c r="AL436" s="356"/>
      <c r="AM436" s="356"/>
      <c r="AN436" s="356"/>
    </row>
    <row r="437" spans="1:40" hidden="1">
      <c r="A437" s="356"/>
      <c r="B437" s="900" t="str">
        <f>IF(OR(LEFT(DULIEU!V428,4)=$G$8,LEFT(DULIEU!W428,4)=$G$8),DULIEU!D428,"")</f>
        <v/>
      </c>
      <c r="C437" s="900" t="str">
        <f>IF(OR(LEFT(DULIEU!V428,4)=$G$8,LEFT(DULIEU!W428,4)=$G$8),DULIEU!E428,"")</f>
        <v/>
      </c>
      <c r="D437" s="900" t="str">
        <f>IF(LEFT(DULIEU!V428,4)=$G$8,DULIEU!H428,"")</f>
        <v/>
      </c>
      <c r="E437" s="901" t="str">
        <f>IF(LEFT(DULIEU!W428,4)=$G$8,DULIEU!H428,"")</f>
        <v/>
      </c>
      <c r="F437" s="929" t="str">
        <f>IF(OR(LEFT(DULIEU!V428,4)=$G$8,LEFT(DULIEU!W428,4)=$G$8),DULIEU!O428,"")</f>
        <v/>
      </c>
      <c r="G437" s="930" t="str">
        <f>IF(LEFT(DULIEU!V428,4)=$G$8,DULIEU!W428,IF(LEFT(DULIEU!W428,4)=$G$8,DULIEU!V428,""))</f>
        <v/>
      </c>
      <c r="H437" s="902">
        <f>IF(LEFT(DULIEU!V428,4)=$G$8,DULIEU!X428,0)</f>
        <v>0</v>
      </c>
      <c r="I437" s="902">
        <f>IF(LEFT(DULIEU!W428,4)=$G$8,DULIEU!X428,0)</f>
        <v>0</v>
      </c>
      <c r="J437" s="902">
        <f>IF(SUM(H437:I437)=0,0,$J$14+SUM($H$16:H437)-SUM($I$16:I437))</f>
        <v>0</v>
      </c>
      <c r="K437" s="903"/>
      <c r="L437" s="904" t="str">
        <f t="shared" si="6"/>
        <v/>
      </c>
      <c r="M437" s="893"/>
      <c r="N437" s="717"/>
      <c r="O437" s="356"/>
      <c r="P437" s="356"/>
      <c r="Q437" s="356"/>
      <c r="R437" s="356"/>
      <c r="S437" s="356"/>
      <c r="T437" s="356"/>
      <c r="U437" s="356"/>
      <c r="V437" s="356"/>
      <c r="W437" s="356"/>
      <c r="X437" s="356"/>
      <c r="Y437" s="356"/>
      <c r="Z437" s="356"/>
      <c r="AA437" s="356"/>
      <c r="AB437" s="356"/>
      <c r="AC437" s="356"/>
      <c r="AD437" s="356"/>
      <c r="AE437" s="356"/>
      <c r="AF437" s="356"/>
      <c r="AG437" s="356"/>
      <c r="AH437" s="356"/>
      <c r="AI437" s="356"/>
      <c r="AJ437" s="356"/>
      <c r="AK437" s="356"/>
      <c r="AL437" s="356"/>
      <c r="AM437" s="356"/>
      <c r="AN437" s="356"/>
    </row>
    <row r="438" spans="1:40" hidden="1">
      <c r="A438" s="356"/>
      <c r="B438" s="900" t="str">
        <f>IF(OR(LEFT(DULIEU!V429,4)=$G$8,LEFT(DULIEU!W429,4)=$G$8),DULIEU!D429,"")</f>
        <v/>
      </c>
      <c r="C438" s="900" t="str">
        <f>IF(OR(LEFT(DULIEU!V429,4)=$G$8,LEFT(DULIEU!W429,4)=$G$8),DULIEU!E429,"")</f>
        <v/>
      </c>
      <c r="D438" s="900" t="str">
        <f>IF(LEFT(DULIEU!V429,4)=$G$8,DULIEU!H429,"")</f>
        <v/>
      </c>
      <c r="E438" s="901" t="str">
        <f>IF(LEFT(DULIEU!W429,4)=$G$8,DULIEU!H429,"")</f>
        <v/>
      </c>
      <c r="F438" s="929" t="str">
        <f>IF(OR(LEFT(DULIEU!V429,4)=$G$8,LEFT(DULIEU!W429,4)=$G$8),DULIEU!O429,"")</f>
        <v/>
      </c>
      <c r="G438" s="930" t="str">
        <f>IF(LEFT(DULIEU!V429,4)=$G$8,DULIEU!W429,IF(LEFT(DULIEU!W429,4)=$G$8,DULIEU!V429,""))</f>
        <v/>
      </c>
      <c r="H438" s="902">
        <f>IF(LEFT(DULIEU!V429,4)=$G$8,DULIEU!X429,0)</f>
        <v>0</v>
      </c>
      <c r="I438" s="902">
        <f>IF(LEFT(DULIEU!W429,4)=$G$8,DULIEU!X429,0)</f>
        <v>0</v>
      </c>
      <c r="J438" s="902">
        <f>IF(SUM(H438:I438)=0,0,$J$14+SUM($H$16:H438)-SUM($I$16:I438))</f>
        <v>0</v>
      </c>
      <c r="K438" s="903"/>
      <c r="L438" s="904" t="str">
        <f t="shared" si="6"/>
        <v/>
      </c>
      <c r="M438" s="893"/>
      <c r="N438" s="717"/>
      <c r="O438" s="356"/>
      <c r="P438" s="356"/>
      <c r="Q438" s="356"/>
      <c r="R438" s="356"/>
      <c r="S438" s="356"/>
      <c r="T438" s="356"/>
      <c r="U438" s="356"/>
      <c r="V438" s="356"/>
      <c r="W438" s="356"/>
      <c r="X438" s="356"/>
      <c r="Y438" s="356"/>
      <c r="Z438" s="356"/>
      <c r="AA438" s="356"/>
      <c r="AB438" s="356"/>
      <c r="AC438" s="356"/>
      <c r="AD438" s="356"/>
      <c r="AE438" s="356"/>
      <c r="AF438" s="356"/>
      <c r="AG438" s="356"/>
      <c r="AH438" s="356"/>
      <c r="AI438" s="356"/>
      <c r="AJ438" s="356"/>
      <c r="AK438" s="356"/>
      <c r="AL438" s="356"/>
      <c r="AM438" s="356"/>
      <c r="AN438" s="356"/>
    </row>
    <row r="439" spans="1:40" hidden="1">
      <c r="A439" s="356"/>
      <c r="B439" s="900" t="str">
        <f>IF(OR(LEFT(DULIEU!V430,4)=$G$8,LEFT(DULIEU!W430,4)=$G$8),DULIEU!D430,"")</f>
        <v/>
      </c>
      <c r="C439" s="900" t="str">
        <f>IF(OR(LEFT(DULIEU!V430,4)=$G$8,LEFT(DULIEU!W430,4)=$G$8),DULIEU!E430,"")</f>
        <v/>
      </c>
      <c r="D439" s="900" t="str">
        <f>IF(LEFT(DULIEU!V430,4)=$G$8,DULIEU!H430,"")</f>
        <v/>
      </c>
      <c r="E439" s="901" t="str">
        <f>IF(LEFT(DULIEU!W430,4)=$G$8,DULIEU!H430,"")</f>
        <v/>
      </c>
      <c r="F439" s="929" t="str">
        <f>IF(OR(LEFT(DULIEU!V430,4)=$G$8,LEFT(DULIEU!W430,4)=$G$8),DULIEU!O430,"")</f>
        <v/>
      </c>
      <c r="G439" s="930" t="str">
        <f>IF(LEFT(DULIEU!V430,4)=$G$8,DULIEU!W430,IF(LEFT(DULIEU!W430,4)=$G$8,DULIEU!V430,""))</f>
        <v/>
      </c>
      <c r="H439" s="902">
        <f>IF(LEFT(DULIEU!V430,4)=$G$8,DULIEU!X430,0)</f>
        <v>0</v>
      </c>
      <c r="I439" s="902">
        <f>IF(LEFT(DULIEU!W430,4)=$G$8,DULIEU!X430,0)</f>
        <v>0</v>
      </c>
      <c r="J439" s="902">
        <f>IF(SUM(H439:I439)=0,0,$J$14+SUM($H$16:H439)-SUM($I$16:I439))</f>
        <v>0</v>
      </c>
      <c r="K439" s="903"/>
      <c r="L439" s="904" t="str">
        <f t="shared" si="6"/>
        <v/>
      </c>
      <c r="M439" s="893"/>
      <c r="N439" s="717"/>
      <c r="O439" s="356"/>
      <c r="P439" s="356"/>
      <c r="Q439" s="356"/>
      <c r="R439" s="356"/>
      <c r="S439" s="356"/>
      <c r="T439" s="356"/>
      <c r="U439" s="356"/>
      <c r="V439" s="356"/>
      <c r="W439" s="356"/>
      <c r="X439" s="356"/>
      <c r="Y439" s="356"/>
      <c r="Z439" s="356"/>
      <c r="AA439" s="356"/>
      <c r="AB439" s="356"/>
      <c r="AC439" s="356"/>
      <c r="AD439" s="356"/>
      <c r="AE439" s="356"/>
      <c r="AF439" s="356"/>
      <c r="AG439" s="356"/>
      <c r="AH439" s="356"/>
      <c r="AI439" s="356"/>
      <c r="AJ439" s="356"/>
      <c r="AK439" s="356"/>
      <c r="AL439" s="356"/>
      <c r="AM439" s="356"/>
      <c r="AN439" s="356"/>
    </row>
    <row r="440" spans="1:40" hidden="1">
      <c r="A440" s="356"/>
      <c r="B440" s="900" t="str">
        <f>IF(OR(LEFT(DULIEU!V431,4)=$G$8,LEFT(DULIEU!W431,4)=$G$8),DULIEU!D431,"")</f>
        <v/>
      </c>
      <c r="C440" s="900" t="str">
        <f>IF(OR(LEFT(DULIEU!V431,4)=$G$8,LEFT(DULIEU!W431,4)=$G$8),DULIEU!E431,"")</f>
        <v/>
      </c>
      <c r="D440" s="900" t="str">
        <f>IF(LEFT(DULIEU!V431,4)=$G$8,DULIEU!H431,"")</f>
        <v/>
      </c>
      <c r="E440" s="901" t="str">
        <f>IF(LEFT(DULIEU!W431,4)=$G$8,DULIEU!H431,"")</f>
        <v/>
      </c>
      <c r="F440" s="929" t="str">
        <f>IF(OR(LEFT(DULIEU!V431,4)=$G$8,LEFT(DULIEU!W431,4)=$G$8),DULIEU!O431,"")</f>
        <v/>
      </c>
      <c r="G440" s="930" t="str">
        <f>IF(LEFT(DULIEU!V431,4)=$G$8,DULIEU!W431,IF(LEFT(DULIEU!W431,4)=$G$8,DULIEU!V431,""))</f>
        <v/>
      </c>
      <c r="H440" s="902">
        <f>IF(LEFT(DULIEU!V431,4)=$G$8,DULIEU!X431,0)</f>
        <v>0</v>
      </c>
      <c r="I440" s="902">
        <f>IF(LEFT(DULIEU!W431,4)=$G$8,DULIEU!X431,0)</f>
        <v>0</v>
      </c>
      <c r="J440" s="902">
        <f>IF(SUM(H440:I440)=0,0,$J$14+SUM($H$16:H440)-SUM($I$16:I440))</f>
        <v>0</v>
      </c>
      <c r="K440" s="903"/>
      <c r="L440" s="904" t="str">
        <f t="shared" si="6"/>
        <v/>
      </c>
      <c r="M440" s="893"/>
      <c r="N440" s="717"/>
      <c r="O440" s="356"/>
      <c r="P440" s="356"/>
      <c r="Q440" s="356"/>
      <c r="R440" s="356"/>
      <c r="S440" s="356"/>
      <c r="T440" s="356"/>
      <c r="U440" s="356"/>
      <c r="V440" s="356"/>
      <c r="W440" s="356"/>
      <c r="X440" s="356"/>
      <c r="Y440" s="356"/>
      <c r="Z440" s="356"/>
      <c r="AA440" s="356"/>
      <c r="AB440" s="356"/>
      <c r="AC440" s="356"/>
      <c r="AD440" s="356"/>
      <c r="AE440" s="356"/>
      <c r="AF440" s="356"/>
      <c r="AG440" s="356"/>
      <c r="AH440" s="356"/>
      <c r="AI440" s="356"/>
      <c r="AJ440" s="356"/>
      <c r="AK440" s="356"/>
      <c r="AL440" s="356"/>
      <c r="AM440" s="356"/>
      <c r="AN440" s="356"/>
    </row>
    <row r="441" spans="1:40" hidden="1">
      <c r="A441" s="356"/>
      <c r="B441" s="900" t="str">
        <f>IF(OR(LEFT(DULIEU!V432,4)=$G$8,LEFT(DULIEU!W432,4)=$G$8),DULIEU!D432,"")</f>
        <v/>
      </c>
      <c r="C441" s="900" t="str">
        <f>IF(OR(LEFT(DULIEU!V432,4)=$G$8,LEFT(DULIEU!W432,4)=$G$8),DULIEU!E432,"")</f>
        <v/>
      </c>
      <c r="D441" s="900" t="str">
        <f>IF(LEFT(DULIEU!V432,4)=$G$8,DULIEU!H432,"")</f>
        <v/>
      </c>
      <c r="E441" s="901" t="str">
        <f>IF(LEFT(DULIEU!W432,4)=$G$8,DULIEU!H432,"")</f>
        <v/>
      </c>
      <c r="F441" s="929" t="str">
        <f>IF(OR(LEFT(DULIEU!V432,4)=$G$8,LEFT(DULIEU!W432,4)=$G$8),DULIEU!O432,"")</f>
        <v/>
      </c>
      <c r="G441" s="930" t="str">
        <f>IF(LEFT(DULIEU!V432,4)=$G$8,DULIEU!W432,IF(LEFT(DULIEU!W432,4)=$G$8,DULIEU!V432,""))</f>
        <v/>
      </c>
      <c r="H441" s="902">
        <f>IF(LEFT(DULIEU!V432,4)=$G$8,DULIEU!X432,0)</f>
        <v>0</v>
      </c>
      <c r="I441" s="902">
        <f>IF(LEFT(DULIEU!W432,4)=$G$8,DULIEU!X432,0)</f>
        <v>0</v>
      </c>
      <c r="J441" s="902">
        <f>IF(SUM(H441:I441)=0,0,$J$14+SUM($H$16:H441)-SUM($I$16:I441))</f>
        <v>0</v>
      </c>
      <c r="K441" s="903"/>
      <c r="L441" s="904" t="str">
        <f t="shared" si="6"/>
        <v/>
      </c>
      <c r="M441" s="893"/>
      <c r="N441" s="717"/>
      <c r="O441" s="356"/>
      <c r="P441" s="356"/>
      <c r="Q441" s="356"/>
      <c r="R441" s="356"/>
      <c r="S441" s="356"/>
      <c r="T441" s="356"/>
      <c r="U441" s="356"/>
      <c r="V441" s="356"/>
      <c r="W441" s="356"/>
      <c r="X441" s="356"/>
      <c r="Y441" s="356"/>
      <c r="Z441" s="356"/>
      <c r="AA441" s="356"/>
      <c r="AB441" s="356"/>
      <c r="AC441" s="356"/>
      <c r="AD441" s="356"/>
      <c r="AE441" s="356"/>
      <c r="AF441" s="356"/>
      <c r="AG441" s="356"/>
      <c r="AH441" s="356"/>
      <c r="AI441" s="356"/>
      <c r="AJ441" s="356"/>
      <c r="AK441" s="356"/>
      <c r="AL441" s="356"/>
      <c r="AM441" s="356"/>
      <c r="AN441" s="356"/>
    </row>
    <row r="442" spans="1:40" hidden="1">
      <c r="A442" s="356"/>
      <c r="B442" s="900" t="str">
        <f>IF(OR(LEFT(DULIEU!V433,4)=$G$8,LEFT(DULIEU!W433,4)=$G$8),DULIEU!D433,"")</f>
        <v/>
      </c>
      <c r="C442" s="900" t="str">
        <f>IF(OR(LEFT(DULIEU!V433,4)=$G$8,LEFT(DULIEU!W433,4)=$G$8),DULIEU!E433,"")</f>
        <v/>
      </c>
      <c r="D442" s="900" t="str">
        <f>IF(LEFT(DULIEU!V433,4)=$G$8,DULIEU!H433,"")</f>
        <v/>
      </c>
      <c r="E442" s="901" t="str">
        <f>IF(LEFT(DULIEU!W433,4)=$G$8,DULIEU!H433,"")</f>
        <v/>
      </c>
      <c r="F442" s="929" t="str">
        <f>IF(OR(LEFT(DULIEU!V433,4)=$G$8,LEFT(DULIEU!W433,4)=$G$8),DULIEU!O433,"")</f>
        <v/>
      </c>
      <c r="G442" s="930" t="str">
        <f>IF(LEFT(DULIEU!V433,4)=$G$8,DULIEU!W433,IF(LEFT(DULIEU!W433,4)=$G$8,DULIEU!V433,""))</f>
        <v/>
      </c>
      <c r="H442" s="902">
        <f>IF(LEFT(DULIEU!V433,4)=$G$8,DULIEU!X433,0)</f>
        <v>0</v>
      </c>
      <c r="I442" s="902">
        <f>IF(LEFT(DULIEU!W433,4)=$G$8,DULIEU!X433,0)</f>
        <v>0</v>
      </c>
      <c r="J442" s="902">
        <f>IF(SUM(H442:I442)=0,0,$J$14+SUM($H$16:H442)-SUM($I$16:I442))</f>
        <v>0</v>
      </c>
      <c r="K442" s="903"/>
      <c r="L442" s="904" t="str">
        <f t="shared" si="6"/>
        <v/>
      </c>
      <c r="M442" s="893"/>
      <c r="N442" s="717"/>
      <c r="O442" s="356"/>
      <c r="P442" s="356"/>
      <c r="Q442" s="356"/>
      <c r="R442" s="356"/>
      <c r="S442" s="356"/>
      <c r="T442" s="356"/>
      <c r="U442" s="356"/>
      <c r="V442" s="356"/>
      <c r="W442" s="356"/>
      <c r="X442" s="356"/>
      <c r="Y442" s="356"/>
      <c r="Z442" s="356"/>
      <c r="AA442" s="356"/>
      <c r="AB442" s="356"/>
      <c r="AC442" s="356"/>
      <c r="AD442" s="356"/>
      <c r="AE442" s="356"/>
      <c r="AF442" s="356"/>
      <c r="AG442" s="356"/>
      <c r="AH442" s="356"/>
      <c r="AI442" s="356"/>
      <c r="AJ442" s="356"/>
      <c r="AK442" s="356"/>
      <c r="AL442" s="356"/>
      <c r="AM442" s="356"/>
      <c r="AN442" s="356"/>
    </row>
    <row r="443" spans="1:40" hidden="1">
      <c r="A443" s="356"/>
      <c r="B443" s="900" t="str">
        <f>IF(OR(LEFT(DULIEU!V434,4)=$G$8,LEFT(DULIEU!W434,4)=$G$8),DULIEU!D434,"")</f>
        <v/>
      </c>
      <c r="C443" s="900" t="str">
        <f>IF(OR(LEFT(DULIEU!V434,4)=$G$8,LEFT(DULIEU!W434,4)=$G$8),DULIEU!E434,"")</f>
        <v/>
      </c>
      <c r="D443" s="900" t="str">
        <f>IF(LEFT(DULIEU!V434,4)=$G$8,DULIEU!H434,"")</f>
        <v/>
      </c>
      <c r="E443" s="901" t="str">
        <f>IF(LEFT(DULIEU!W434,4)=$G$8,DULIEU!H434,"")</f>
        <v/>
      </c>
      <c r="F443" s="929" t="str">
        <f>IF(OR(LEFT(DULIEU!V434,4)=$G$8,LEFT(DULIEU!W434,4)=$G$8),DULIEU!O434,"")</f>
        <v/>
      </c>
      <c r="G443" s="930" t="str">
        <f>IF(LEFT(DULIEU!V434,4)=$G$8,DULIEU!W434,IF(LEFT(DULIEU!W434,4)=$G$8,DULIEU!V434,""))</f>
        <v/>
      </c>
      <c r="H443" s="902">
        <f>IF(LEFT(DULIEU!V434,4)=$G$8,DULIEU!X434,0)</f>
        <v>0</v>
      </c>
      <c r="I443" s="902">
        <f>IF(LEFT(DULIEU!W434,4)=$G$8,DULIEU!X434,0)</f>
        <v>0</v>
      </c>
      <c r="J443" s="902">
        <f>IF(SUM(H443:I443)=0,0,$J$14+SUM($H$16:H443)-SUM($I$16:I443))</f>
        <v>0</v>
      </c>
      <c r="K443" s="903"/>
      <c r="L443" s="904" t="str">
        <f t="shared" si="6"/>
        <v/>
      </c>
      <c r="M443" s="893"/>
      <c r="N443" s="717"/>
      <c r="O443" s="356"/>
      <c r="P443" s="356"/>
      <c r="Q443" s="356"/>
      <c r="R443" s="356"/>
      <c r="S443" s="356"/>
      <c r="T443" s="356"/>
      <c r="U443" s="356"/>
      <c r="V443" s="356"/>
      <c r="W443" s="356"/>
      <c r="X443" s="356"/>
      <c r="Y443" s="356"/>
      <c r="Z443" s="356"/>
      <c r="AA443" s="356"/>
      <c r="AB443" s="356"/>
      <c r="AC443" s="356"/>
      <c r="AD443" s="356"/>
      <c r="AE443" s="356"/>
      <c r="AF443" s="356"/>
      <c r="AG443" s="356"/>
      <c r="AH443" s="356"/>
      <c r="AI443" s="356"/>
      <c r="AJ443" s="356"/>
      <c r="AK443" s="356"/>
      <c r="AL443" s="356"/>
      <c r="AM443" s="356"/>
      <c r="AN443" s="356"/>
    </row>
    <row r="444" spans="1:40" hidden="1">
      <c r="A444" s="356"/>
      <c r="B444" s="900" t="str">
        <f>IF(OR(LEFT(DULIEU!V435,4)=$G$8,LEFT(DULIEU!W435,4)=$G$8),DULIEU!D435,"")</f>
        <v/>
      </c>
      <c r="C444" s="900" t="str">
        <f>IF(OR(LEFT(DULIEU!V435,4)=$G$8,LEFT(DULIEU!W435,4)=$G$8),DULIEU!E435,"")</f>
        <v/>
      </c>
      <c r="D444" s="900" t="str">
        <f>IF(LEFT(DULIEU!V435,4)=$G$8,DULIEU!H435,"")</f>
        <v/>
      </c>
      <c r="E444" s="901" t="str">
        <f>IF(LEFT(DULIEU!W435,4)=$G$8,DULIEU!H435,"")</f>
        <v/>
      </c>
      <c r="F444" s="929" t="str">
        <f>IF(OR(LEFT(DULIEU!V435,4)=$G$8,LEFT(DULIEU!W435,4)=$G$8),DULIEU!O435,"")</f>
        <v/>
      </c>
      <c r="G444" s="930" t="str">
        <f>IF(LEFT(DULIEU!V435,4)=$G$8,DULIEU!W435,IF(LEFT(DULIEU!W435,4)=$G$8,DULIEU!V435,""))</f>
        <v/>
      </c>
      <c r="H444" s="902">
        <f>IF(LEFT(DULIEU!V435,4)=$G$8,DULIEU!X435,0)</f>
        <v>0</v>
      </c>
      <c r="I444" s="902">
        <f>IF(LEFT(DULIEU!W435,4)=$G$8,DULIEU!X435,0)</f>
        <v>0</v>
      </c>
      <c r="J444" s="902">
        <f>IF(SUM(H444:I444)=0,0,$J$14+SUM($H$16:H444)-SUM($I$16:I444))</f>
        <v>0</v>
      </c>
      <c r="K444" s="903"/>
      <c r="L444" s="904" t="str">
        <f t="shared" si="6"/>
        <v/>
      </c>
      <c r="M444" s="893"/>
      <c r="N444" s="717"/>
      <c r="O444" s="356"/>
      <c r="P444" s="356"/>
      <c r="Q444" s="356"/>
      <c r="R444" s="356"/>
      <c r="S444" s="356"/>
      <c r="T444" s="356"/>
      <c r="U444" s="356"/>
      <c r="V444" s="356"/>
      <c r="W444" s="356"/>
      <c r="X444" s="356"/>
      <c r="Y444" s="356"/>
      <c r="Z444" s="356"/>
      <c r="AA444" s="356"/>
      <c r="AB444" s="356"/>
      <c r="AC444" s="356"/>
      <c r="AD444" s="356"/>
      <c r="AE444" s="356"/>
      <c r="AF444" s="356"/>
      <c r="AG444" s="356"/>
      <c r="AH444" s="356"/>
      <c r="AI444" s="356"/>
      <c r="AJ444" s="356"/>
      <c r="AK444" s="356"/>
      <c r="AL444" s="356"/>
      <c r="AM444" s="356"/>
      <c r="AN444" s="356"/>
    </row>
    <row r="445" spans="1:40" hidden="1">
      <c r="A445" s="356"/>
      <c r="B445" s="900" t="str">
        <f>IF(OR(LEFT(DULIEU!V436,4)=$G$8,LEFT(DULIEU!W436,4)=$G$8),DULIEU!D436,"")</f>
        <v/>
      </c>
      <c r="C445" s="900" t="str">
        <f>IF(OR(LEFT(DULIEU!V436,4)=$G$8,LEFT(DULIEU!W436,4)=$G$8),DULIEU!E436,"")</f>
        <v/>
      </c>
      <c r="D445" s="900" t="str">
        <f>IF(LEFT(DULIEU!V436,4)=$G$8,DULIEU!H436,"")</f>
        <v/>
      </c>
      <c r="E445" s="901" t="str">
        <f>IF(LEFT(DULIEU!W436,4)=$G$8,DULIEU!H436,"")</f>
        <v/>
      </c>
      <c r="F445" s="929" t="str">
        <f>IF(OR(LEFT(DULIEU!V436,4)=$G$8,LEFT(DULIEU!W436,4)=$G$8),DULIEU!O436,"")</f>
        <v/>
      </c>
      <c r="G445" s="930" t="str">
        <f>IF(LEFT(DULIEU!V436,4)=$G$8,DULIEU!W436,IF(LEFT(DULIEU!W436,4)=$G$8,DULIEU!V436,""))</f>
        <v/>
      </c>
      <c r="H445" s="902">
        <f>IF(LEFT(DULIEU!V436,4)=$G$8,DULIEU!X436,0)</f>
        <v>0</v>
      </c>
      <c r="I445" s="902">
        <f>IF(LEFT(DULIEU!W436,4)=$G$8,DULIEU!X436,0)</f>
        <v>0</v>
      </c>
      <c r="J445" s="902">
        <f>IF(SUM(H445:I445)=0,0,$J$14+SUM($H$16:H445)-SUM($I$16:I445))</f>
        <v>0</v>
      </c>
      <c r="K445" s="903"/>
      <c r="L445" s="904" t="str">
        <f t="shared" si="6"/>
        <v/>
      </c>
      <c r="M445" s="893"/>
      <c r="N445" s="717"/>
      <c r="O445" s="356"/>
      <c r="P445" s="356"/>
      <c r="Q445" s="356"/>
      <c r="R445" s="356"/>
      <c r="S445" s="356"/>
      <c r="T445" s="356"/>
      <c r="U445" s="356"/>
      <c r="V445" s="356"/>
      <c r="W445" s="356"/>
      <c r="X445" s="356"/>
      <c r="Y445" s="356"/>
      <c r="Z445" s="356"/>
      <c r="AA445" s="356"/>
      <c r="AB445" s="356"/>
      <c r="AC445" s="356"/>
      <c r="AD445" s="356"/>
      <c r="AE445" s="356"/>
      <c r="AF445" s="356"/>
      <c r="AG445" s="356"/>
      <c r="AH445" s="356"/>
      <c r="AI445" s="356"/>
      <c r="AJ445" s="356"/>
      <c r="AK445" s="356"/>
      <c r="AL445" s="356"/>
      <c r="AM445" s="356"/>
      <c r="AN445" s="356"/>
    </row>
    <row r="446" spans="1:40" hidden="1">
      <c r="A446" s="356"/>
      <c r="B446" s="900" t="str">
        <f>IF(OR(LEFT(DULIEU!V437,4)=$G$8,LEFT(DULIEU!W437,4)=$G$8),DULIEU!D437,"")</f>
        <v/>
      </c>
      <c r="C446" s="900" t="str">
        <f>IF(OR(LEFT(DULIEU!V437,4)=$G$8,LEFT(DULIEU!W437,4)=$G$8),DULIEU!E437,"")</f>
        <v/>
      </c>
      <c r="D446" s="900" t="str">
        <f>IF(LEFT(DULIEU!V437,4)=$G$8,DULIEU!H437,"")</f>
        <v/>
      </c>
      <c r="E446" s="901" t="str">
        <f>IF(LEFT(DULIEU!W437,4)=$G$8,DULIEU!H437,"")</f>
        <v/>
      </c>
      <c r="F446" s="929" t="str">
        <f>IF(OR(LEFT(DULIEU!V437,4)=$G$8,LEFT(DULIEU!W437,4)=$G$8),DULIEU!O437,"")</f>
        <v/>
      </c>
      <c r="G446" s="930" t="str">
        <f>IF(LEFT(DULIEU!V437,4)=$G$8,DULIEU!W437,IF(LEFT(DULIEU!W437,4)=$G$8,DULIEU!V437,""))</f>
        <v/>
      </c>
      <c r="H446" s="902">
        <f>IF(LEFT(DULIEU!V437,4)=$G$8,DULIEU!X437,0)</f>
        <v>0</v>
      </c>
      <c r="I446" s="902">
        <f>IF(LEFT(DULIEU!W437,4)=$G$8,DULIEU!X437,0)</f>
        <v>0</v>
      </c>
      <c r="J446" s="902">
        <f>IF(SUM(H446:I446)=0,0,$J$14+SUM($H$16:H446)-SUM($I$16:I446))</f>
        <v>0</v>
      </c>
      <c r="K446" s="903"/>
      <c r="L446" s="904" t="str">
        <f t="shared" si="6"/>
        <v/>
      </c>
      <c r="M446" s="893"/>
      <c r="N446" s="717"/>
      <c r="O446" s="356"/>
      <c r="P446" s="356"/>
      <c r="Q446" s="356"/>
      <c r="R446" s="356"/>
      <c r="S446" s="356"/>
      <c r="T446" s="356"/>
      <c r="U446" s="356"/>
      <c r="V446" s="356"/>
      <c r="W446" s="356"/>
      <c r="X446" s="356"/>
      <c r="Y446" s="356"/>
      <c r="Z446" s="356"/>
      <c r="AA446" s="356"/>
      <c r="AB446" s="356"/>
      <c r="AC446" s="356"/>
      <c r="AD446" s="356"/>
      <c r="AE446" s="356"/>
      <c r="AF446" s="356"/>
      <c r="AG446" s="356"/>
      <c r="AH446" s="356"/>
      <c r="AI446" s="356"/>
      <c r="AJ446" s="356"/>
      <c r="AK446" s="356"/>
      <c r="AL446" s="356"/>
      <c r="AM446" s="356"/>
      <c r="AN446" s="356"/>
    </row>
    <row r="447" spans="1:40" hidden="1">
      <c r="A447" s="356"/>
      <c r="B447" s="900" t="str">
        <f>IF(OR(LEFT(DULIEU!V438,4)=$G$8,LEFT(DULIEU!W438,4)=$G$8),DULIEU!D438,"")</f>
        <v/>
      </c>
      <c r="C447" s="900" t="str">
        <f>IF(OR(LEFT(DULIEU!V438,4)=$G$8,LEFT(DULIEU!W438,4)=$G$8),DULIEU!E438,"")</f>
        <v/>
      </c>
      <c r="D447" s="900" t="str">
        <f>IF(LEFT(DULIEU!V438,4)=$G$8,DULIEU!H438,"")</f>
        <v/>
      </c>
      <c r="E447" s="901" t="str">
        <f>IF(LEFT(DULIEU!W438,4)=$G$8,DULIEU!H438,"")</f>
        <v/>
      </c>
      <c r="F447" s="929" t="str">
        <f>IF(OR(LEFT(DULIEU!V438,4)=$G$8,LEFT(DULIEU!W438,4)=$G$8),DULIEU!O438,"")</f>
        <v/>
      </c>
      <c r="G447" s="930" t="str">
        <f>IF(LEFT(DULIEU!V438,4)=$G$8,DULIEU!W438,IF(LEFT(DULIEU!W438,4)=$G$8,DULIEU!V438,""))</f>
        <v/>
      </c>
      <c r="H447" s="902">
        <f>IF(LEFT(DULIEU!V438,4)=$G$8,DULIEU!X438,0)</f>
        <v>0</v>
      </c>
      <c r="I447" s="902">
        <f>IF(LEFT(DULIEU!W438,4)=$G$8,DULIEU!X438,0)</f>
        <v>0</v>
      </c>
      <c r="J447" s="902">
        <f>IF(SUM(H447:I447)=0,0,$J$14+SUM($H$16:H447)-SUM($I$16:I447))</f>
        <v>0</v>
      </c>
      <c r="K447" s="903"/>
      <c r="L447" s="904" t="str">
        <f t="shared" si="6"/>
        <v/>
      </c>
      <c r="M447" s="893"/>
      <c r="N447" s="717"/>
      <c r="O447" s="356"/>
      <c r="P447" s="356"/>
      <c r="Q447" s="356"/>
      <c r="R447" s="356"/>
      <c r="S447" s="356"/>
      <c r="T447" s="356"/>
      <c r="U447" s="356"/>
      <c r="V447" s="356"/>
      <c r="W447" s="356"/>
      <c r="X447" s="356"/>
      <c r="Y447" s="356"/>
      <c r="Z447" s="356"/>
      <c r="AA447" s="356"/>
      <c r="AB447" s="356"/>
      <c r="AC447" s="356"/>
      <c r="AD447" s="356"/>
      <c r="AE447" s="356"/>
      <c r="AF447" s="356"/>
      <c r="AG447" s="356"/>
      <c r="AH447" s="356"/>
      <c r="AI447" s="356"/>
      <c r="AJ447" s="356"/>
      <c r="AK447" s="356"/>
      <c r="AL447" s="356"/>
      <c r="AM447" s="356"/>
      <c r="AN447" s="356"/>
    </row>
    <row r="448" spans="1:40" hidden="1">
      <c r="A448" s="356"/>
      <c r="B448" s="900" t="str">
        <f>IF(OR(LEFT(DULIEU!V439,4)=$G$8,LEFT(DULIEU!W439,4)=$G$8),DULIEU!D439,"")</f>
        <v/>
      </c>
      <c r="C448" s="900" t="str">
        <f>IF(OR(LEFT(DULIEU!V439,4)=$G$8,LEFT(DULIEU!W439,4)=$G$8),DULIEU!E439,"")</f>
        <v/>
      </c>
      <c r="D448" s="900" t="str">
        <f>IF(LEFT(DULIEU!V439,4)=$G$8,DULIEU!H439,"")</f>
        <v/>
      </c>
      <c r="E448" s="901" t="str">
        <f>IF(LEFT(DULIEU!W439,4)=$G$8,DULIEU!H439,"")</f>
        <v/>
      </c>
      <c r="F448" s="929" t="str">
        <f>IF(OR(LEFT(DULIEU!V439,4)=$G$8,LEFT(DULIEU!W439,4)=$G$8),DULIEU!O439,"")</f>
        <v/>
      </c>
      <c r="G448" s="930" t="str">
        <f>IF(LEFT(DULIEU!V439,4)=$G$8,DULIEU!W439,IF(LEFT(DULIEU!W439,4)=$G$8,DULIEU!V439,""))</f>
        <v/>
      </c>
      <c r="H448" s="902">
        <f>IF(LEFT(DULIEU!V439,4)=$G$8,DULIEU!X439,0)</f>
        <v>0</v>
      </c>
      <c r="I448" s="902">
        <f>IF(LEFT(DULIEU!W439,4)=$G$8,DULIEU!X439,0)</f>
        <v>0</v>
      </c>
      <c r="J448" s="902">
        <f>IF(SUM(H448:I448)=0,0,$J$14+SUM($H$16:H448)-SUM($I$16:I448))</f>
        <v>0</v>
      </c>
      <c r="K448" s="903"/>
      <c r="L448" s="904" t="str">
        <f t="shared" si="6"/>
        <v/>
      </c>
      <c r="M448" s="893"/>
      <c r="N448" s="717"/>
      <c r="O448" s="356"/>
      <c r="P448" s="356"/>
      <c r="Q448" s="356"/>
      <c r="R448" s="356"/>
      <c r="S448" s="356"/>
      <c r="T448" s="356"/>
      <c r="U448" s="356"/>
      <c r="V448" s="356"/>
      <c r="W448" s="356"/>
      <c r="X448" s="356"/>
      <c r="Y448" s="356"/>
      <c r="Z448" s="356"/>
      <c r="AA448" s="356"/>
      <c r="AB448" s="356"/>
      <c r="AC448" s="356"/>
      <c r="AD448" s="356"/>
      <c r="AE448" s="356"/>
      <c r="AF448" s="356"/>
      <c r="AG448" s="356"/>
      <c r="AH448" s="356"/>
      <c r="AI448" s="356"/>
      <c r="AJ448" s="356"/>
      <c r="AK448" s="356"/>
      <c r="AL448" s="356"/>
      <c r="AM448" s="356"/>
      <c r="AN448" s="356"/>
    </row>
    <row r="449" spans="1:40" hidden="1">
      <c r="A449" s="356"/>
      <c r="B449" s="900" t="str">
        <f>IF(OR(LEFT(DULIEU!V440,4)=$G$8,LEFT(DULIEU!W440,4)=$G$8),DULIEU!D440,"")</f>
        <v/>
      </c>
      <c r="C449" s="900" t="str">
        <f>IF(OR(LEFT(DULIEU!V440,4)=$G$8,LEFT(DULIEU!W440,4)=$G$8),DULIEU!E440,"")</f>
        <v/>
      </c>
      <c r="D449" s="900" t="str">
        <f>IF(LEFT(DULIEU!V440,4)=$G$8,DULIEU!H440,"")</f>
        <v/>
      </c>
      <c r="E449" s="901" t="str">
        <f>IF(LEFT(DULIEU!W440,4)=$G$8,DULIEU!H440,"")</f>
        <v/>
      </c>
      <c r="F449" s="929" t="str">
        <f>IF(OR(LEFT(DULIEU!V440,4)=$G$8,LEFT(DULIEU!W440,4)=$G$8),DULIEU!O440,"")</f>
        <v/>
      </c>
      <c r="G449" s="930" t="str">
        <f>IF(LEFT(DULIEU!V440,4)=$G$8,DULIEU!W440,IF(LEFT(DULIEU!W440,4)=$G$8,DULIEU!V440,""))</f>
        <v/>
      </c>
      <c r="H449" s="902">
        <f>IF(LEFT(DULIEU!V440,4)=$G$8,DULIEU!X440,0)</f>
        <v>0</v>
      </c>
      <c r="I449" s="902">
        <f>IF(LEFT(DULIEU!W440,4)=$G$8,DULIEU!X440,0)</f>
        <v>0</v>
      </c>
      <c r="J449" s="902">
        <f>IF(SUM(H449:I449)=0,0,$J$14+SUM($H$16:H449)-SUM($I$16:I449))</f>
        <v>0</v>
      </c>
      <c r="K449" s="903"/>
      <c r="L449" s="904" t="str">
        <f t="shared" si="6"/>
        <v/>
      </c>
      <c r="M449" s="893"/>
      <c r="N449" s="717"/>
      <c r="O449" s="356"/>
      <c r="P449" s="356"/>
      <c r="Q449" s="356"/>
      <c r="R449" s="356"/>
      <c r="S449" s="356"/>
      <c r="T449" s="356"/>
      <c r="U449" s="356"/>
      <c r="V449" s="356"/>
      <c r="W449" s="356"/>
      <c r="X449" s="356"/>
      <c r="Y449" s="356"/>
      <c r="Z449" s="356"/>
      <c r="AA449" s="356"/>
      <c r="AB449" s="356"/>
      <c r="AC449" s="356"/>
      <c r="AD449" s="356"/>
      <c r="AE449" s="356"/>
      <c r="AF449" s="356"/>
      <c r="AG449" s="356"/>
      <c r="AH449" s="356"/>
      <c r="AI449" s="356"/>
      <c r="AJ449" s="356"/>
      <c r="AK449" s="356"/>
      <c r="AL449" s="356"/>
      <c r="AM449" s="356"/>
      <c r="AN449" s="356"/>
    </row>
    <row r="450" spans="1:40" hidden="1">
      <c r="A450" s="356"/>
      <c r="B450" s="900" t="str">
        <f>IF(OR(LEFT(DULIEU!V441,4)=$G$8,LEFT(DULIEU!W441,4)=$G$8),DULIEU!D441,"")</f>
        <v/>
      </c>
      <c r="C450" s="900" t="str">
        <f>IF(OR(LEFT(DULIEU!V441,4)=$G$8,LEFT(DULIEU!W441,4)=$G$8),DULIEU!E441,"")</f>
        <v/>
      </c>
      <c r="D450" s="900" t="str">
        <f>IF(LEFT(DULIEU!V441,4)=$G$8,DULIEU!H441,"")</f>
        <v/>
      </c>
      <c r="E450" s="901" t="str">
        <f>IF(LEFT(DULIEU!W441,4)=$G$8,DULIEU!H441,"")</f>
        <v/>
      </c>
      <c r="F450" s="929" t="str">
        <f>IF(OR(LEFT(DULIEU!V441,4)=$G$8,LEFT(DULIEU!W441,4)=$G$8),DULIEU!O441,"")</f>
        <v/>
      </c>
      <c r="G450" s="930" t="str">
        <f>IF(LEFT(DULIEU!V441,4)=$G$8,DULIEU!W441,IF(LEFT(DULIEU!W441,4)=$G$8,DULIEU!V441,""))</f>
        <v/>
      </c>
      <c r="H450" s="902">
        <f>IF(LEFT(DULIEU!V441,4)=$G$8,DULIEU!X441,0)</f>
        <v>0</v>
      </c>
      <c r="I450" s="902">
        <f>IF(LEFT(DULIEU!W441,4)=$G$8,DULIEU!X441,0)</f>
        <v>0</v>
      </c>
      <c r="J450" s="902">
        <f>IF(SUM(H450:I450)=0,0,$J$14+SUM($H$16:H450)-SUM($I$16:I450))</f>
        <v>0</v>
      </c>
      <c r="K450" s="903"/>
      <c r="L450" s="904" t="str">
        <f t="shared" si="6"/>
        <v/>
      </c>
      <c r="M450" s="893"/>
      <c r="N450" s="717"/>
      <c r="O450" s="356"/>
      <c r="P450" s="356"/>
      <c r="Q450" s="356"/>
      <c r="R450" s="356"/>
      <c r="S450" s="356"/>
      <c r="T450" s="356"/>
      <c r="U450" s="356"/>
      <c r="V450" s="356"/>
      <c r="W450" s="356"/>
      <c r="X450" s="356"/>
      <c r="Y450" s="356"/>
      <c r="Z450" s="356"/>
      <c r="AA450" s="356"/>
      <c r="AB450" s="356"/>
      <c r="AC450" s="356"/>
      <c r="AD450" s="356"/>
      <c r="AE450" s="356"/>
      <c r="AF450" s="356"/>
      <c r="AG450" s="356"/>
      <c r="AH450" s="356"/>
      <c r="AI450" s="356"/>
      <c r="AJ450" s="356"/>
      <c r="AK450" s="356"/>
      <c r="AL450" s="356"/>
      <c r="AM450" s="356"/>
      <c r="AN450" s="356"/>
    </row>
    <row r="451" spans="1:40" hidden="1">
      <c r="A451" s="356"/>
      <c r="B451" s="900" t="str">
        <f>IF(OR(LEFT(DULIEU!V442,4)=$G$8,LEFT(DULIEU!W442,4)=$G$8),DULIEU!D442,"")</f>
        <v/>
      </c>
      <c r="C451" s="900" t="str">
        <f>IF(OR(LEFT(DULIEU!V442,4)=$G$8,LEFT(DULIEU!W442,4)=$G$8),DULIEU!E442,"")</f>
        <v/>
      </c>
      <c r="D451" s="900" t="str">
        <f>IF(LEFT(DULIEU!V442,4)=$G$8,DULIEU!H442,"")</f>
        <v/>
      </c>
      <c r="E451" s="901" t="str">
        <f>IF(LEFT(DULIEU!W442,4)=$G$8,DULIEU!H442,"")</f>
        <v/>
      </c>
      <c r="F451" s="929" t="str">
        <f>IF(OR(LEFT(DULIEU!V442,4)=$G$8,LEFT(DULIEU!W442,4)=$G$8),DULIEU!O442,"")</f>
        <v/>
      </c>
      <c r="G451" s="930" t="str">
        <f>IF(LEFT(DULIEU!V442,4)=$G$8,DULIEU!W442,IF(LEFT(DULIEU!W442,4)=$G$8,DULIEU!V442,""))</f>
        <v/>
      </c>
      <c r="H451" s="902">
        <f>IF(LEFT(DULIEU!V442,4)=$G$8,DULIEU!X442,0)</f>
        <v>0</v>
      </c>
      <c r="I451" s="902">
        <f>IF(LEFT(DULIEU!W442,4)=$G$8,DULIEU!X442,0)</f>
        <v>0</v>
      </c>
      <c r="J451" s="902">
        <f>IF(SUM(H451:I451)=0,0,$J$14+SUM($H$16:H451)-SUM($I$16:I451))</f>
        <v>0</v>
      </c>
      <c r="K451" s="903"/>
      <c r="L451" s="904" t="str">
        <f t="shared" si="6"/>
        <v/>
      </c>
      <c r="M451" s="893"/>
      <c r="N451" s="717"/>
      <c r="O451" s="356"/>
      <c r="P451" s="356"/>
      <c r="Q451" s="356"/>
      <c r="R451" s="356"/>
      <c r="S451" s="356"/>
      <c r="T451" s="356"/>
      <c r="U451" s="356"/>
      <c r="V451" s="356"/>
      <c r="W451" s="356"/>
      <c r="X451" s="356"/>
      <c r="Y451" s="356"/>
      <c r="Z451" s="356"/>
      <c r="AA451" s="356"/>
      <c r="AB451" s="356"/>
      <c r="AC451" s="356"/>
      <c r="AD451" s="356"/>
      <c r="AE451" s="356"/>
      <c r="AF451" s="356"/>
      <c r="AG451" s="356"/>
      <c r="AH451" s="356"/>
      <c r="AI451" s="356"/>
      <c r="AJ451" s="356"/>
      <c r="AK451" s="356"/>
      <c r="AL451" s="356"/>
      <c r="AM451" s="356"/>
      <c r="AN451" s="356"/>
    </row>
    <row r="452" spans="1:40" hidden="1">
      <c r="A452" s="356"/>
      <c r="B452" s="900" t="str">
        <f>IF(OR(LEFT(DULIEU!V443,4)=$G$8,LEFT(DULIEU!W443,4)=$G$8),DULIEU!D443,"")</f>
        <v/>
      </c>
      <c r="C452" s="900" t="str">
        <f>IF(OR(LEFT(DULIEU!V443,4)=$G$8,LEFT(DULIEU!W443,4)=$G$8),DULIEU!E443,"")</f>
        <v/>
      </c>
      <c r="D452" s="900" t="str">
        <f>IF(LEFT(DULIEU!V443,4)=$G$8,DULIEU!H443,"")</f>
        <v/>
      </c>
      <c r="E452" s="901" t="str">
        <f>IF(LEFT(DULIEU!W443,4)=$G$8,DULIEU!H443,"")</f>
        <v/>
      </c>
      <c r="F452" s="929" t="str">
        <f>IF(OR(LEFT(DULIEU!V443,4)=$G$8,LEFT(DULIEU!W443,4)=$G$8),DULIEU!O443,"")</f>
        <v/>
      </c>
      <c r="G452" s="930" t="str">
        <f>IF(LEFT(DULIEU!V443,4)=$G$8,DULIEU!W443,IF(LEFT(DULIEU!W443,4)=$G$8,DULIEU!V443,""))</f>
        <v/>
      </c>
      <c r="H452" s="902">
        <f>IF(LEFT(DULIEU!V443,4)=$G$8,DULIEU!X443,0)</f>
        <v>0</v>
      </c>
      <c r="I452" s="902">
        <f>IF(LEFT(DULIEU!W443,4)=$G$8,DULIEU!X443,0)</f>
        <v>0</v>
      </c>
      <c r="J452" s="902">
        <f>IF(SUM(H452:I452)=0,0,$J$14+SUM($H$16:H452)-SUM($I$16:I452))</f>
        <v>0</v>
      </c>
      <c r="K452" s="903"/>
      <c r="L452" s="904" t="str">
        <f t="shared" si="6"/>
        <v/>
      </c>
      <c r="M452" s="893"/>
      <c r="N452" s="717"/>
      <c r="O452" s="356"/>
      <c r="P452" s="356"/>
      <c r="Q452" s="356"/>
      <c r="R452" s="356"/>
      <c r="S452" s="356"/>
      <c r="T452" s="356"/>
      <c r="U452" s="356"/>
      <c r="V452" s="356"/>
      <c r="W452" s="356"/>
      <c r="X452" s="356"/>
      <c r="Y452" s="356"/>
      <c r="Z452" s="356"/>
      <c r="AA452" s="356"/>
      <c r="AB452" s="356"/>
      <c r="AC452" s="356"/>
      <c r="AD452" s="356"/>
      <c r="AE452" s="356"/>
      <c r="AF452" s="356"/>
      <c r="AG452" s="356"/>
      <c r="AH452" s="356"/>
      <c r="AI452" s="356"/>
      <c r="AJ452" s="356"/>
      <c r="AK452" s="356"/>
      <c r="AL452" s="356"/>
      <c r="AM452" s="356"/>
      <c r="AN452" s="356"/>
    </row>
    <row r="453" spans="1:40" hidden="1">
      <c r="A453" s="356"/>
      <c r="B453" s="900" t="str">
        <f>IF(OR(LEFT(DULIEU!V444,4)=$G$8,LEFT(DULIEU!W444,4)=$G$8),DULIEU!D444,"")</f>
        <v/>
      </c>
      <c r="C453" s="900" t="str">
        <f>IF(OR(LEFT(DULIEU!V444,4)=$G$8,LEFT(DULIEU!W444,4)=$G$8),DULIEU!E444,"")</f>
        <v/>
      </c>
      <c r="D453" s="900" t="str">
        <f>IF(LEFT(DULIEU!V444,4)=$G$8,DULIEU!H444,"")</f>
        <v/>
      </c>
      <c r="E453" s="901" t="str">
        <f>IF(LEFT(DULIEU!W444,4)=$G$8,DULIEU!H444,"")</f>
        <v/>
      </c>
      <c r="F453" s="929" t="str">
        <f>IF(OR(LEFT(DULIEU!V444,4)=$G$8,LEFT(DULIEU!W444,4)=$G$8),DULIEU!O444,"")</f>
        <v/>
      </c>
      <c r="G453" s="930" t="str">
        <f>IF(LEFT(DULIEU!V444,4)=$G$8,DULIEU!W444,IF(LEFT(DULIEU!W444,4)=$G$8,DULIEU!V444,""))</f>
        <v/>
      </c>
      <c r="H453" s="902">
        <f>IF(LEFT(DULIEU!V444,4)=$G$8,DULIEU!X444,0)</f>
        <v>0</v>
      </c>
      <c r="I453" s="902">
        <f>IF(LEFT(DULIEU!W444,4)=$G$8,DULIEU!X444,0)</f>
        <v>0</v>
      </c>
      <c r="J453" s="902">
        <f>IF(SUM(H453:I453)=0,0,$J$14+SUM($H$16:H453)-SUM($I$16:I453))</f>
        <v>0</v>
      </c>
      <c r="K453" s="903"/>
      <c r="L453" s="904" t="str">
        <f t="shared" si="6"/>
        <v/>
      </c>
      <c r="M453" s="893"/>
      <c r="N453" s="717"/>
      <c r="O453" s="356"/>
      <c r="P453" s="356"/>
      <c r="Q453" s="356"/>
      <c r="R453" s="356"/>
      <c r="S453" s="356"/>
      <c r="T453" s="356"/>
      <c r="U453" s="356"/>
      <c r="V453" s="356"/>
      <c r="W453" s="356"/>
      <c r="X453" s="356"/>
      <c r="Y453" s="356"/>
      <c r="Z453" s="356"/>
      <c r="AA453" s="356"/>
      <c r="AB453" s="356"/>
      <c r="AC453" s="356"/>
      <c r="AD453" s="356"/>
      <c r="AE453" s="356"/>
      <c r="AF453" s="356"/>
      <c r="AG453" s="356"/>
      <c r="AH453" s="356"/>
      <c r="AI453" s="356"/>
      <c r="AJ453" s="356"/>
      <c r="AK453" s="356"/>
      <c r="AL453" s="356"/>
      <c r="AM453" s="356"/>
      <c r="AN453" s="356"/>
    </row>
    <row r="454" spans="1:40" hidden="1">
      <c r="A454" s="356"/>
      <c r="B454" s="900" t="str">
        <f>IF(OR(LEFT(DULIEU!V445,4)=$G$8,LEFT(DULIEU!W445,4)=$G$8),DULIEU!D445,"")</f>
        <v/>
      </c>
      <c r="C454" s="900" t="str">
        <f>IF(OR(LEFT(DULIEU!V445,4)=$G$8,LEFT(DULIEU!W445,4)=$G$8),DULIEU!E445,"")</f>
        <v/>
      </c>
      <c r="D454" s="900" t="str">
        <f>IF(LEFT(DULIEU!V445,4)=$G$8,DULIEU!H445,"")</f>
        <v/>
      </c>
      <c r="E454" s="901" t="str">
        <f>IF(LEFT(DULIEU!W445,4)=$G$8,DULIEU!H445,"")</f>
        <v/>
      </c>
      <c r="F454" s="929" t="str">
        <f>IF(OR(LEFT(DULIEU!V445,4)=$G$8,LEFT(DULIEU!W445,4)=$G$8),DULIEU!O445,"")</f>
        <v/>
      </c>
      <c r="G454" s="930" t="str">
        <f>IF(LEFT(DULIEU!V445,4)=$G$8,DULIEU!W445,IF(LEFT(DULIEU!W445,4)=$G$8,DULIEU!V445,""))</f>
        <v/>
      </c>
      <c r="H454" s="902">
        <f>IF(LEFT(DULIEU!V445,4)=$G$8,DULIEU!X445,0)</f>
        <v>0</v>
      </c>
      <c r="I454" s="902">
        <f>IF(LEFT(DULIEU!W445,4)=$G$8,DULIEU!X445,0)</f>
        <v>0</v>
      </c>
      <c r="J454" s="902">
        <f>IF(SUM(H454:I454)=0,0,$J$14+SUM($H$16:H454)-SUM($I$16:I454))</f>
        <v>0</v>
      </c>
      <c r="K454" s="903"/>
      <c r="L454" s="904" t="str">
        <f t="shared" si="6"/>
        <v/>
      </c>
      <c r="M454" s="893"/>
      <c r="N454" s="717"/>
      <c r="O454" s="356"/>
      <c r="P454" s="356"/>
      <c r="Q454" s="356"/>
      <c r="R454" s="356"/>
      <c r="S454" s="356"/>
      <c r="T454" s="356"/>
      <c r="U454" s="356"/>
      <c r="V454" s="356"/>
      <c r="W454" s="356"/>
      <c r="X454" s="356"/>
      <c r="Y454" s="356"/>
      <c r="Z454" s="356"/>
      <c r="AA454" s="356"/>
      <c r="AB454" s="356"/>
      <c r="AC454" s="356"/>
      <c r="AD454" s="356"/>
      <c r="AE454" s="356"/>
      <c r="AF454" s="356"/>
      <c r="AG454" s="356"/>
      <c r="AH454" s="356"/>
      <c r="AI454" s="356"/>
      <c r="AJ454" s="356"/>
      <c r="AK454" s="356"/>
      <c r="AL454" s="356"/>
      <c r="AM454" s="356"/>
      <c r="AN454" s="356"/>
    </row>
    <row r="455" spans="1:40" hidden="1">
      <c r="A455" s="356"/>
      <c r="B455" s="900" t="str">
        <f>IF(OR(LEFT(DULIEU!V446,4)=$G$8,LEFT(DULIEU!W446,4)=$G$8),DULIEU!D446,"")</f>
        <v/>
      </c>
      <c r="C455" s="900" t="str">
        <f>IF(OR(LEFT(DULIEU!V446,4)=$G$8,LEFT(DULIEU!W446,4)=$G$8),DULIEU!E446,"")</f>
        <v/>
      </c>
      <c r="D455" s="900" t="str">
        <f>IF(LEFT(DULIEU!V446,4)=$G$8,DULIEU!H446,"")</f>
        <v/>
      </c>
      <c r="E455" s="901" t="str">
        <f>IF(LEFT(DULIEU!W446,4)=$G$8,DULIEU!H446,"")</f>
        <v/>
      </c>
      <c r="F455" s="929" t="str">
        <f>IF(OR(LEFT(DULIEU!V446,4)=$G$8,LEFT(DULIEU!W446,4)=$G$8),DULIEU!O446,"")</f>
        <v/>
      </c>
      <c r="G455" s="930" t="str">
        <f>IF(LEFT(DULIEU!V446,4)=$G$8,DULIEU!W446,IF(LEFT(DULIEU!W446,4)=$G$8,DULIEU!V446,""))</f>
        <v/>
      </c>
      <c r="H455" s="902">
        <f>IF(LEFT(DULIEU!V446,4)=$G$8,DULIEU!X446,0)</f>
        <v>0</v>
      </c>
      <c r="I455" s="902">
        <f>IF(LEFT(DULIEU!W446,4)=$G$8,DULIEU!X446,0)</f>
        <v>0</v>
      </c>
      <c r="J455" s="902">
        <f>IF(SUM(H455:I455)=0,0,$J$14+SUM($H$16:H455)-SUM($I$16:I455))</f>
        <v>0</v>
      </c>
      <c r="K455" s="903"/>
      <c r="L455" s="904" t="str">
        <f t="shared" si="6"/>
        <v/>
      </c>
      <c r="M455" s="893"/>
      <c r="N455" s="717"/>
      <c r="O455" s="356"/>
      <c r="P455" s="356"/>
      <c r="Q455" s="356"/>
      <c r="R455" s="356"/>
      <c r="S455" s="356"/>
      <c r="T455" s="356"/>
      <c r="U455" s="356"/>
      <c r="V455" s="356"/>
      <c r="W455" s="356"/>
      <c r="X455" s="356"/>
      <c r="Y455" s="356"/>
      <c r="Z455" s="356"/>
      <c r="AA455" s="356"/>
      <c r="AB455" s="356"/>
      <c r="AC455" s="356"/>
      <c r="AD455" s="356"/>
      <c r="AE455" s="356"/>
      <c r="AF455" s="356"/>
      <c r="AG455" s="356"/>
      <c r="AH455" s="356"/>
      <c r="AI455" s="356"/>
      <c r="AJ455" s="356"/>
      <c r="AK455" s="356"/>
      <c r="AL455" s="356"/>
      <c r="AM455" s="356"/>
      <c r="AN455" s="356"/>
    </row>
    <row r="456" spans="1:40" hidden="1">
      <c r="A456" s="356"/>
      <c r="B456" s="900" t="str">
        <f>IF(OR(LEFT(DULIEU!V447,4)=$G$8,LEFT(DULIEU!W447,4)=$G$8),DULIEU!D447,"")</f>
        <v/>
      </c>
      <c r="C456" s="900" t="str">
        <f>IF(OR(LEFT(DULIEU!V447,4)=$G$8,LEFT(DULIEU!W447,4)=$G$8),DULIEU!E447,"")</f>
        <v/>
      </c>
      <c r="D456" s="900" t="str">
        <f>IF(LEFT(DULIEU!V447,4)=$G$8,DULIEU!H447,"")</f>
        <v/>
      </c>
      <c r="E456" s="901" t="str">
        <f>IF(LEFT(DULIEU!W447,4)=$G$8,DULIEU!H447,"")</f>
        <v/>
      </c>
      <c r="F456" s="929" t="str">
        <f>IF(OR(LEFT(DULIEU!V447,4)=$G$8,LEFT(DULIEU!W447,4)=$G$8),DULIEU!O447,"")</f>
        <v/>
      </c>
      <c r="G456" s="930" t="str">
        <f>IF(LEFT(DULIEU!V447,4)=$G$8,DULIEU!W447,IF(LEFT(DULIEU!W447,4)=$G$8,DULIEU!V447,""))</f>
        <v/>
      </c>
      <c r="H456" s="902">
        <f>IF(LEFT(DULIEU!V447,4)=$G$8,DULIEU!X447,0)</f>
        <v>0</v>
      </c>
      <c r="I456" s="902">
        <f>IF(LEFT(DULIEU!W447,4)=$G$8,DULIEU!X447,0)</f>
        <v>0</v>
      </c>
      <c r="J456" s="902">
        <f>IF(SUM(H456:I456)=0,0,$J$14+SUM($H$16:H456)-SUM($I$16:I456))</f>
        <v>0</v>
      </c>
      <c r="K456" s="903"/>
      <c r="L456" s="904" t="str">
        <f t="shared" si="6"/>
        <v/>
      </c>
      <c r="M456" s="893"/>
      <c r="N456" s="717"/>
      <c r="O456" s="356"/>
      <c r="P456" s="356"/>
      <c r="Q456" s="356"/>
      <c r="R456" s="356"/>
      <c r="S456" s="356"/>
      <c r="T456" s="356"/>
      <c r="U456" s="356"/>
      <c r="V456" s="356"/>
      <c r="W456" s="356"/>
      <c r="X456" s="356"/>
      <c r="Y456" s="356"/>
      <c r="Z456" s="356"/>
      <c r="AA456" s="356"/>
      <c r="AB456" s="356"/>
      <c r="AC456" s="356"/>
      <c r="AD456" s="356"/>
      <c r="AE456" s="356"/>
      <c r="AF456" s="356"/>
      <c r="AG456" s="356"/>
      <c r="AH456" s="356"/>
      <c r="AI456" s="356"/>
      <c r="AJ456" s="356"/>
      <c r="AK456" s="356"/>
      <c r="AL456" s="356"/>
      <c r="AM456" s="356"/>
      <c r="AN456" s="356"/>
    </row>
    <row r="457" spans="1:40" hidden="1">
      <c r="A457" s="356"/>
      <c r="B457" s="900" t="str">
        <f>IF(OR(LEFT(DULIEU!V448,4)=$G$8,LEFT(DULIEU!W448,4)=$G$8),DULIEU!D448,"")</f>
        <v/>
      </c>
      <c r="C457" s="900" t="str">
        <f>IF(OR(LEFT(DULIEU!V448,4)=$G$8,LEFT(DULIEU!W448,4)=$G$8),DULIEU!E448,"")</f>
        <v/>
      </c>
      <c r="D457" s="900" t="str">
        <f>IF(LEFT(DULIEU!V448,4)=$G$8,DULIEU!H448,"")</f>
        <v/>
      </c>
      <c r="E457" s="901" t="str">
        <f>IF(LEFT(DULIEU!W448,4)=$G$8,DULIEU!H448,"")</f>
        <v/>
      </c>
      <c r="F457" s="929" t="str">
        <f>IF(OR(LEFT(DULIEU!V448,4)=$G$8,LEFT(DULIEU!W448,4)=$G$8),DULIEU!O448,"")</f>
        <v/>
      </c>
      <c r="G457" s="930" t="str">
        <f>IF(LEFT(DULIEU!V448,4)=$G$8,DULIEU!W448,IF(LEFT(DULIEU!W448,4)=$G$8,DULIEU!V448,""))</f>
        <v/>
      </c>
      <c r="H457" s="902">
        <f>IF(LEFT(DULIEU!V448,4)=$G$8,DULIEU!X448,0)</f>
        <v>0</v>
      </c>
      <c r="I457" s="902">
        <f>IF(LEFT(DULIEU!W448,4)=$G$8,DULIEU!X448,0)</f>
        <v>0</v>
      </c>
      <c r="J457" s="902">
        <f>IF(SUM(H457:I457)=0,0,$J$14+SUM($H$16:H457)-SUM($I$16:I457))</f>
        <v>0</v>
      </c>
      <c r="K457" s="903"/>
      <c r="L457" s="904" t="str">
        <f t="shared" si="6"/>
        <v/>
      </c>
      <c r="M457" s="893"/>
      <c r="N457" s="717"/>
      <c r="O457" s="356"/>
      <c r="P457" s="356"/>
      <c r="Q457" s="356"/>
      <c r="R457" s="356"/>
      <c r="S457" s="356"/>
      <c r="T457" s="356"/>
      <c r="U457" s="356"/>
      <c r="V457" s="356"/>
      <c r="W457" s="356"/>
      <c r="X457" s="356"/>
      <c r="Y457" s="356"/>
      <c r="Z457" s="356"/>
      <c r="AA457" s="356"/>
      <c r="AB457" s="356"/>
      <c r="AC457" s="356"/>
      <c r="AD457" s="356"/>
      <c r="AE457" s="356"/>
      <c r="AF457" s="356"/>
      <c r="AG457" s="356"/>
      <c r="AH457" s="356"/>
      <c r="AI457" s="356"/>
      <c r="AJ457" s="356"/>
      <c r="AK457" s="356"/>
      <c r="AL457" s="356"/>
      <c r="AM457" s="356"/>
      <c r="AN457" s="356"/>
    </row>
    <row r="458" spans="1:40" hidden="1">
      <c r="A458" s="356"/>
      <c r="B458" s="900" t="str">
        <f>IF(OR(LEFT(DULIEU!V449,4)=$G$8,LEFT(DULIEU!W449,4)=$G$8),DULIEU!D449,"")</f>
        <v/>
      </c>
      <c r="C458" s="900" t="str">
        <f>IF(OR(LEFT(DULIEU!V449,4)=$G$8,LEFT(DULIEU!W449,4)=$G$8),DULIEU!E449,"")</f>
        <v/>
      </c>
      <c r="D458" s="900" t="str">
        <f>IF(LEFT(DULIEU!V449,4)=$G$8,DULIEU!H449,"")</f>
        <v/>
      </c>
      <c r="E458" s="901" t="str">
        <f>IF(LEFT(DULIEU!W449,4)=$G$8,DULIEU!H449,"")</f>
        <v/>
      </c>
      <c r="F458" s="929" t="str">
        <f>IF(OR(LEFT(DULIEU!V449,4)=$G$8,LEFT(DULIEU!W449,4)=$G$8),DULIEU!O449,"")</f>
        <v/>
      </c>
      <c r="G458" s="930" t="str">
        <f>IF(LEFT(DULIEU!V449,4)=$G$8,DULIEU!W449,IF(LEFT(DULIEU!W449,4)=$G$8,DULIEU!V449,""))</f>
        <v/>
      </c>
      <c r="H458" s="902">
        <f>IF(LEFT(DULIEU!V449,4)=$G$8,DULIEU!X449,0)</f>
        <v>0</v>
      </c>
      <c r="I458" s="902">
        <f>IF(LEFT(DULIEU!W449,4)=$G$8,DULIEU!X449,0)</f>
        <v>0</v>
      </c>
      <c r="J458" s="902">
        <f>IF(SUM(H458:I458)=0,0,$J$14+SUM($H$16:H458)-SUM($I$16:I458))</f>
        <v>0</v>
      </c>
      <c r="K458" s="903"/>
      <c r="L458" s="904" t="str">
        <f t="shared" si="6"/>
        <v/>
      </c>
      <c r="M458" s="893"/>
      <c r="N458" s="717"/>
      <c r="O458" s="356"/>
      <c r="P458" s="356"/>
      <c r="Q458" s="356"/>
      <c r="R458" s="356"/>
      <c r="S458" s="356"/>
      <c r="T458" s="356"/>
      <c r="U458" s="356"/>
      <c r="V458" s="356"/>
      <c r="W458" s="356"/>
      <c r="X458" s="356"/>
      <c r="Y458" s="356"/>
      <c r="Z458" s="356"/>
      <c r="AA458" s="356"/>
      <c r="AB458" s="356"/>
      <c r="AC458" s="356"/>
      <c r="AD458" s="356"/>
      <c r="AE458" s="356"/>
      <c r="AF458" s="356"/>
      <c r="AG458" s="356"/>
      <c r="AH458" s="356"/>
      <c r="AI458" s="356"/>
      <c r="AJ458" s="356"/>
      <c r="AK458" s="356"/>
      <c r="AL458" s="356"/>
      <c r="AM458" s="356"/>
      <c r="AN458" s="356"/>
    </row>
    <row r="459" spans="1:40" hidden="1">
      <c r="A459" s="356"/>
      <c r="B459" s="900" t="str">
        <f>IF(OR(LEFT(DULIEU!V450,4)=$G$8,LEFT(DULIEU!W450,4)=$G$8),DULIEU!D450,"")</f>
        <v/>
      </c>
      <c r="C459" s="900" t="str">
        <f>IF(OR(LEFT(DULIEU!V450,4)=$G$8,LEFT(DULIEU!W450,4)=$G$8),DULIEU!E450,"")</f>
        <v/>
      </c>
      <c r="D459" s="900" t="str">
        <f>IF(LEFT(DULIEU!V450,4)=$G$8,DULIEU!H450,"")</f>
        <v/>
      </c>
      <c r="E459" s="901" t="str">
        <f>IF(LEFT(DULIEU!W450,4)=$G$8,DULIEU!H450,"")</f>
        <v/>
      </c>
      <c r="F459" s="929" t="str">
        <f>IF(OR(LEFT(DULIEU!V450,4)=$G$8,LEFT(DULIEU!W450,4)=$G$8),DULIEU!O450,"")</f>
        <v/>
      </c>
      <c r="G459" s="930" t="str">
        <f>IF(LEFT(DULIEU!V450,4)=$G$8,DULIEU!W450,IF(LEFT(DULIEU!W450,4)=$G$8,DULIEU!V450,""))</f>
        <v/>
      </c>
      <c r="H459" s="902">
        <f>IF(LEFT(DULIEU!V450,4)=$G$8,DULIEU!X450,0)</f>
        <v>0</v>
      </c>
      <c r="I459" s="902">
        <f>IF(LEFT(DULIEU!W450,4)=$G$8,DULIEU!X450,0)</f>
        <v>0</v>
      </c>
      <c r="J459" s="902">
        <f>IF(SUM(H459:I459)=0,0,$J$14+SUM($H$16:H459)-SUM($I$16:I459))</f>
        <v>0</v>
      </c>
      <c r="K459" s="903"/>
      <c r="L459" s="904" t="str">
        <f t="shared" si="6"/>
        <v/>
      </c>
      <c r="M459" s="893"/>
      <c r="N459" s="717"/>
      <c r="O459" s="356"/>
      <c r="P459" s="356"/>
      <c r="Q459" s="356"/>
      <c r="R459" s="356"/>
      <c r="S459" s="356"/>
      <c r="T459" s="356"/>
      <c r="U459" s="356"/>
      <c r="V459" s="356"/>
      <c r="W459" s="356"/>
      <c r="X459" s="356"/>
      <c r="Y459" s="356"/>
      <c r="Z459" s="356"/>
      <c r="AA459" s="356"/>
      <c r="AB459" s="356"/>
      <c r="AC459" s="356"/>
      <c r="AD459" s="356"/>
      <c r="AE459" s="356"/>
      <c r="AF459" s="356"/>
      <c r="AG459" s="356"/>
      <c r="AH459" s="356"/>
      <c r="AI459" s="356"/>
      <c r="AJ459" s="356"/>
      <c r="AK459" s="356"/>
      <c r="AL459" s="356"/>
      <c r="AM459" s="356"/>
      <c r="AN459" s="356"/>
    </row>
    <row r="460" spans="1:40" hidden="1">
      <c r="A460" s="356"/>
      <c r="B460" s="900" t="str">
        <f>IF(OR(LEFT(DULIEU!V451,4)=$G$8,LEFT(DULIEU!W451,4)=$G$8),DULIEU!D451,"")</f>
        <v/>
      </c>
      <c r="C460" s="900" t="str">
        <f>IF(OR(LEFT(DULIEU!V451,4)=$G$8,LEFT(DULIEU!W451,4)=$G$8),DULIEU!E451,"")</f>
        <v/>
      </c>
      <c r="D460" s="900" t="str">
        <f>IF(LEFT(DULIEU!V451,4)=$G$8,DULIEU!H451,"")</f>
        <v/>
      </c>
      <c r="E460" s="901" t="str">
        <f>IF(LEFT(DULIEU!W451,4)=$G$8,DULIEU!H451,"")</f>
        <v/>
      </c>
      <c r="F460" s="929" t="str">
        <f>IF(OR(LEFT(DULIEU!V451,4)=$G$8,LEFT(DULIEU!W451,4)=$G$8),DULIEU!O451,"")</f>
        <v/>
      </c>
      <c r="G460" s="930" t="str">
        <f>IF(LEFT(DULIEU!V451,4)=$G$8,DULIEU!W451,IF(LEFT(DULIEU!W451,4)=$G$8,DULIEU!V451,""))</f>
        <v/>
      </c>
      <c r="H460" s="902">
        <f>IF(LEFT(DULIEU!V451,4)=$G$8,DULIEU!X451,0)</f>
        <v>0</v>
      </c>
      <c r="I460" s="902">
        <f>IF(LEFT(DULIEU!W451,4)=$G$8,DULIEU!X451,0)</f>
        <v>0</v>
      </c>
      <c r="J460" s="902">
        <f>IF(SUM(H460:I460)=0,0,$J$14+SUM($H$16:H460)-SUM($I$16:I460))</f>
        <v>0</v>
      </c>
      <c r="K460" s="903"/>
      <c r="L460" s="904" t="str">
        <f t="shared" si="6"/>
        <v/>
      </c>
      <c r="M460" s="893"/>
      <c r="N460" s="717"/>
      <c r="O460" s="356"/>
      <c r="P460" s="356"/>
      <c r="Q460" s="356"/>
      <c r="R460" s="356"/>
      <c r="S460" s="356"/>
      <c r="T460" s="356"/>
      <c r="U460" s="356"/>
      <c r="V460" s="356"/>
      <c r="W460" s="356"/>
      <c r="X460" s="356"/>
      <c r="Y460" s="356"/>
      <c r="Z460" s="356"/>
      <c r="AA460" s="356"/>
      <c r="AB460" s="356"/>
      <c r="AC460" s="356"/>
      <c r="AD460" s="356"/>
      <c r="AE460" s="356"/>
      <c r="AF460" s="356"/>
      <c r="AG460" s="356"/>
      <c r="AH460" s="356"/>
      <c r="AI460" s="356"/>
      <c r="AJ460" s="356"/>
      <c r="AK460" s="356"/>
      <c r="AL460" s="356"/>
      <c r="AM460" s="356"/>
      <c r="AN460" s="356"/>
    </row>
    <row r="461" spans="1:40" hidden="1">
      <c r="A461" s="356"/>
      <c r="B461" s="900" t="str">
        <f>IF(OR(LEFT(DULIEU!V452,4)=$G$8,LEFT(DULIEU!W452,4)=$G$8),DULIEU!D452,"")</f>
        <v/>
      </c>
      <c r="C461" s="900" t="str">
        <f>IF(OR(LEFT(DULIEU!V452,4)=$G$8,LEFT(DULIEU!W452,4)=$G$8),DULIEU!E452,"")</f>
        <v/>
      </c>
      <c r="D461" s="900" t="str">
        <f>IF(LEFT(DULIEU!V452,4)=$G$8,DULIEU!H452,"")</f>
        <v/>
      </c>
      <c r="E461" s="901" t="str">
        <f>IF(LEFT(DULIEU!W452,4)=$G$8,DULIEU!H452,"")</f>
        <v/>
      </c>
      <c r="F461" s="929" t="str">
        <f>IF(OR(LEFT(DULIEU!V452,4)=$G$8,LEFT(DULIEU!W452,4)=$G$8),DULIEU!O452,"")</f>
        <v/>
      </c>
      <c r="G461" s="930" t="str">
        <f>IF(LEFT(DULIEU!V452,4)=$G$8,DULIEU!W452,IF(LEFT(DULIEU!W452,4)=$G$8,DULIEU!V452,""))</f>
        <v/>
      </c>
      <c r="H461" s="902">
        <f>IF(LEFT(DULIEU!V452,4)=$G$8,DULIEU!X452,0)</f>
        <v>0</v>
      </c>
      <c r="I461" s="902">
        <f>IF(LEFT(DULIEU!W452,4)=$G$8,DULIEU!X452,0)</f>
        <v>0</v>
      </c>
      <c r="J461" s="902">
        <f>IF(SUM(H461:I461)=0,0,$J$14+SUM($H$16:H461)-SUM($I$16:I461))</f>
        <v>0</v>
      </c>
      <c r="K461" s="903"/>
      <c r="L461" s="904" t="str">
        <f t="shared" si="6"/>
        <v/>
      </c>
      <c r="M461" s="893"/>
      <c r="N461" s="717"/>
      <c r="O461" s="356"/>
      <c r="P461" s="356"/>
      <c r="Q461" s="356"/>
      <c r="R461" s="356"/>
      <c r="S461" s="356"/>
      <c r="T461" s="356"/>
      <c r="U461" s="356"/>
      <c r="V461" s="356"/>
      <c r="W461" s="356"/>
      <c r="X461" s="356"/>
      <c r="Y461" s="356"/>
      <c r="Z461" s="356"/>
      <c r="AA461" s="356"/>
      <c r="AB461" s="356"/>
      <c r="AC461" s="356"/>
      <c r="AD461" s="356"/>
      <c r="AE461" s="356"/>
      <c r="AF461" s="356"/>
      <c r="AG461" s="356"/>
      <c r="AH461" s="356"/>
      <c r="AI461" s="356"/>
      <c r="AJ461" s="356"/>
      <c r="AK461" s="356"/>
      <c r="AL461" s="356"/>
      <c r="AM461" s="356"/>
      <c r="AN461" s="356"/>
    </row>
    <row r="462" spans="1:40" hidden="1">
      <c r="A462" s="356"/>
      <c r="B462" s="900" t="str">
        <f>IF(OR(LEFT(DULIEU!V453,4)=$G$8,LEFT(DULIEU!W453,4)=$G$8),DULIEU!D453,"")</f>
        <v/>
      </c>
      <c r="C462" s="900" t="str">
        <f>IF(OR(LEFT(DULIEU!V453,4)=$G$8,LEFT(DULIEU!W453,4)=$G$8),DULIEU!E453,"")</f>
        <v/>
      </c>
      <c r="D462" s="900" t="str">
        <f>IF(LEFT(DULIEU!V453,4)=$G$8,DULIEU!H453,"")</f>
        <v/>
      </c>
      <c r="E462" s="901" t="str">
        <f>IF(LEFT(DULIEU!W453,4)=$G$8,DULIEU!H453,"")</f>
        <v/>
      </c>
      <c r="F462" s="929" t="str">
        <f>IF(OR(LEFT(DULIEU!V453,4)=$G$8,LEFT(DULIEU!W453,4)=$G$8),DULIEU!O453,"")</f>
        <v/>
      </c>
      <c r="G462" s="930" t="str">
        <f>IF(LEFT(DULIEU!V453,4)=$G$8,DULIEU!W453,IF(LEFT(DULIEU!W453,4)=$G$8,DULIEU!V453,""))</f>
        <v/>
      </c>
      <c r="H462" s="902">
        <f>IF(LEFT(DULIEU!V453,4)=$G$8,DULIEU!X453,0)</f>
        <v>0</v>
      </c>
      <c r="I462" s="902">
        <f>IF(LEFT(DULIEU!W453,4)=$G$8,DULIEU!X453,0)</f>
        <v>0</v>
      </c>
      <c r="J462" s="902">
        <f>IF(SUM(H462:I462)=0,0,$J$14+SUM($H$16:H462)-SUM($I$16:I462))</f>
        <v>0</v>
      </c>
      <c r="K462" s="903"/>
      <c r="L462" s="904" t="str">
        <f t="shared" si="6"/>
        <v/>
      </c>
      <c r="M462" s="893"/>
      <c r="N462" s="717"/>
      <c r="O462" s="356"/>
      <c r="P462" s="356"/>
      <c r="Q462" s="356"/>
      <c r="R462" s="356"/>
      <c r="S462" s="356"/>
      <c r="T462" s="356"/>
      <c r="U462" s="356"/>
      <c r="V462" s="356"/>
      <c r="W462" s="356"/>
      <c r="X462" s="356"/>
      <c r="Y462" s="356"/>
      <c r="Z462" s="356"/>
      <c r="AA462" s="356"/>
      <c r="AB462" s="356"/>
      <c r="AC462" s="356"/>
      <c r="AD462" s="356"/>
      <c r="AE462" s="356"/>
      <c r="AF462" s="356"/>
      <c r="AG462" s="356"/>
      <c r="AH462" s="356"/>
      <c r="AI462" s="356"/>
      <c r="AJ462" s="356"/>
      <c r="AK462" s="356"/>
      <c r="AL462" s="356"/>
      <c r="AM462" s="356"/>
      <c r="AN462" s="356"/>
    </row>
    <row r="463" spans="1:40" hidden="1">
      <c r="A463" s="356"/>
      <c r="B463" s="900" t="str">
        <f>IF(OR(LEFT(DULIEU!V454,4)=$G$8,LEFT(DULIEU!W454,4)=$G$8),DULIEU!D454,"")</f>
        <v/>
      </c>
      <c r="C463" s="900" t="str">
        <f>IF(OR(LEFT(DULIEU!V454,4)=$G$8,LEFT(DULIEU!W454,4)=$G$8),DULIEU!E454,"")</f>
        <v/>
      </c>
      <c r="D463" s="900" t="str">
        <f>IF(LEFT(DULIEU!V454,4)=$G$8,DULIEU!H454,"")</f>
        <v/>
      </c>
      <c r="E463" s="901" t="str">
        <f>IF(LEFT(DULIEU!W454,4)=$G$8,DULIEU!H454,"")</f>
        <v/>
      </c>
      <c r="F463" s="929" t="str">
        <f>IF(OR(LEFT(DULIEU!V454,4)=$G$8,LEFT(DULIEU!W454,4)=$G$8),DULIEU!O454,"")</f>
        <v/>
      </c>
      <c r="G463" s="930" t="str">
        <f>IF(LEFT(DULIEU!V454,4)=$G$8,DULIEU!W454,IF(LEFT(DULIEU!W454,4)=$G$8,DULIEU!V454,""))</f>
        <v/>
      </c>
      <c r="H463" s="902">
        <f>IF(LEFT(DULIEU!V454,4)=$G$8,DULIEU!X454,0)</f>
        <v>0</v>
      </c>
      <c r="I463" s="902">
        <f>IF(LEFT(DULIEU!W454,4)=$G$8,DULIEU!X454,0)</f>
        <v>0</v>
      </c>
      <c r="J463" s="902">
        <f>IF(SUM(H463:I463)=0,0,$J$14+SUM($H$16:H463)-SUM($I$16:I463))</f>
        <v>0</v>
      </c>
      <c r="K463" s="903"/>
      <c r="L463" s="904" t="str">
        <f t="shared" si="6"/>
        <v/>
      </c>
      <c r="M463" s="893"/>
      <c r="N463" s="717"/>
      <c r="O463" s="356"/>
      <c r="P463" s="356"/>
      <c r="Q463" s="356"/>
      <c r="R463" s="356"/>
      <c r="S463" s="356"/>
      <c r="T463" s="356"/>
      <c r="U463" s="356"/>
      <c r="V463" s="356"/>
      <c r="W463" s="356"/>
      <c r="X463" s="356"/>
      <c r="Y463" s="356"/>
      <c r="Z463" s="356"/>
      <c r="AA463" s="356"/>
      <c r="AB463" s="356"/>
      <c r="AC463" s="356"/>
      <c r="AD463" s="356"/>
      <c r="AE463" s="356"/>
      <c r="AF463" s="356"/>
      <c r="AG463" s="356"/>
      <c r="AH463" s="356"/>
      <c r="AI463" s="356"/>
      <c r="AJ463" s="356"/>
      <c r="AK463" s="356"/>
      <c r="AL463" s="356"/>
      <c r="AM463" s="356"/>
      <c r="AN463" s="356"/>
    </row>
    <row r="464" spans="1:40" hidden="1">
      <c r="A464" s="356"/>
      <c r="B464" s="900" t="str">
        <f>IF(OR(LEFT(DULIEU!V455,4)=$G$8,LEFT(DULIEU!W455,4)=$G$8),DULIEU!D455,"")</f>
        <v/>
      </c>
      <c r="C464" s="900" t="str">
        <f>IF(OR(LEFT(DULIEU!V455,4)=$G$8,LEFT(DULIEU!W455,4)=$G$8),DULIEU!E455,"")</f>
        <v/>
      </c>
      <c r="D464" s="900" t="str">
        <f>IF(LEFT(DULIEU!V455,4)=$G$8,DULIEU!H455,"")</f>
        <v/>
      </c>
      <c r="E464" s="901" t="str">
        <f>IF(LEFT(DULIEU!W455,4)=$G$8,DULIEU!H455,"")</f>
        <v/>
      </c>
      <c r="F464" s="929" t="str">
        <f>IF(OR(LEFT(DULIEU!V455,4)=$G$8,LEFT(DULIEU!W455,4)=$G$8),DULIEU!O455,"")</f>
        <v/>
      </c>
      <c r="G464" s="930" t="str">
        <f>IF(LEFT(DULIEU!V455,4)=$G$8,DULIEU!W455,IF(LEFT(DULIEU!W455,4)=$G$8,DULIEU!V455,""))</f>
        <v/>
      </c>
      <c r="H464" s="902">
        <f>IF(LEFT(DULIEU!V455,4)=$G$8,DULIEU!X455,0)</f>
        <v>0</v>
      </c>
      <c r="I464" s="902">
        <f>IF(LEFT(DULIEU!W455,4)=$G$8,DULIEU!X455,0)</f>
        <v>0</v>
      </c>
      <c r="J464" s="902">
        <f>IF(SUM(H464:I464)=0,0,$J$14+SUM($H$16:H464)-SUM($I$16:I464))</f>
        <v>0</v>
      </c>
      <c r="K464" s="903"/>
      <c r="L464" s="904" t="str">
        <f t="shared" si="6"/>
        <v/>
      </c>
      <c r="M464" s="893"/>
      <c r="N464" s="717"/>
      <c r="O464" s="356"/>
      <c r="P464" s="356"/>
      <c r="Q464" s="356"/>
      <c r="R464" s="356"/>
      <c r="S464" s="356"/>
      <c r="T464" s="356"/>
      <c r="U464" s="356"/>
      <c r="V464" s="356"/>
      <c r="W464" s="356"/>
      <c r="X464" s="356"/>
      <c r="Y464" s="356"/>
      <c r="Z464" s="356"/>
      <c r="AA464" s="356"/>
      <c r="AB464" s="356"/>
      <c r="AC464" s="356"/>
      <c r="AD464" s="356"/>
      <c r="AE464" s="356"/>
      <c r="AF464" s="356"/>
      <c r="AG464" s="356"/>
      <c r="AH464" s="356"/>
      <c r="AI464" s="356"/>
      <c r="AJ464" s="356"/>
      <c r="AK464" s="356"/>
      <c r="AL464" s="356"/>
      <c r="AM464" s="356"/>
      <c r="AN464" s="356"/>
    </row>
    <row r="465" spans="1:40" hidden="1">
      <c r="A465" s="356"/>
      <c r="B465" s="900" t="str">
        <f>IF(OR(LEFT(DULIEU!V456,4)=$G$8,LEFT(DULIEU!W456,4)=$G$8),DULIEU!D456,"")</f>
        <v/>
      </c>
      <c r="C465" s="900" t="str">
        <f>IF(OR(LEFT(DULIEU!V456,4)=$G$8,LEFT(DULIEU!W456,4)=$G$8),DULIEU!E456,"")</f>
        <v/>
      </c>
      <c r="D465" s="900" t="str">
        <f>IF(LEFT(DULIEU!V456,4)=$G$8,DULIEU!H456,"")</f>
        <v/>
      </c>
      <c r="E465" s="901" t="str">
        <f>IF(LEFT(DULIEU!W456,4)=$G$8,DULIEU!H456,"")</f>
        <v/>
      </c>
      <c r="F465" s="929" t="str">
        <f>IF(OR(LEFT(DULIEU!V456,4)=$G$8,LEFT(DULIEU!W456,4)=$G$8),DULIEU!O456,"")</f>
        <v/>
      </c>
      <c r="G465" s="930" t="str">
        <f>IF(LEFT(DULIEU!V456,4)=$G$8,DULIEU!W456,IF(LEFT(DULIEU!W456,4)=$G$8,DULIEU!V456,""))</f>
        <v/>
      </c>
      <c r="H465" s="902">
        <f>IF(LEFT(DULIEU!V456,4)=$G$8,DULIEU!X456,0)</f>
        <v>0</v>
      </c>
      <c r="I465" s="902">
        <f>IF(LEFT(DULIEU!W456,4)=$G$8,DULIEU!X456,0)</f>
        <v>0</v>
      </c>
      <c r="J465" s="902">
        <f>IF(SUM(H465:I465)=0,0,$J$14+SUM($H$16:H465)-SUM($I$16:I465))</f>
        <v>0</v>
      </c>
      <c r="K465" s="903"/>
      <c r="L465" s="904" t="str">
        <f t="shared" ref="L465:L504" si="7">IF(B465&lt;&gt;"","x","")</f>
        <v/>
      </c>
      <c r="M465" s="893"/>
      <c r="N465" s="717"/>
      <c r="O465" s="356"/>
      <c r="P465" s="356"/>
      <c r="Q465" s="356"/>
      <c r="R465" s="356"/>
      <c r="S465" s="356"/>
      <c r="T465" s="356"/>
      <c r="U465" s="356"/>
      <c r="V465" s="356"/>
      <c r="W465" s="356"/>
      <c r="X465" s="356"/>
      <c r="Y465" s="356"/>
      <c r="Z465" s="356"/>
      <c r="AA465" s="356"/>
      <c r="AB465" s="356"/>
      <c r="AC465" s="356"/>
      <c r="AD465" s="356"/>
      <c r="AE465" s="356"/>
      <c r="AF465" s="356"/>
      <c r="AG465" s="356"/>
      <c r="AH465" s="356"/>
      <c r="AI465" s="356"/>
      <c r="AJ465" s="356"/>
      <c r="AK465" s="356"/>
      <c r="AL465" s="356"/>
      <c r="AM465" s="356"/>
      <c r="AN465" s="356"/>
    </row>
    <row r="466" spans="1:40" hidden="1">
      <c r="A466" s="356"/>
      <c r="B466" s="900" t="str">
        <f>IF(OR(LEFT(DULIEU!V457,4)=$G$8,LEFT(DULIEU!W457,4)=$G$8),DULIEU!D457,"")</f>
        <v/>
      </c>
      <c r="C466" s="900" t="str">
        <f>IF(OR(LEFT(DULIEU!V457,4)=$G$8,LEFT(DULIEU!W457,4)=$G$8),DULIEU!E457,"")</f>
        <v/>
      </c>
      <c r="D466" s="900" t="str">
        <f>IF(LEFT(DULIEU!V457,4)=$G$8,DULIEU!H457,"")</f>
        <v/>
      </c>
      <c r="E466" s="901" t="str">
        <f>IF(LEFT(DULIEU!W457,4)=$G$8,DULIEU!H457,"")</f>
        <v/>
      </c>
      <c r="F466" s="929" t="str">
        <f>IF(OR(LEFT(DULIEU!V457,4)=$G$8,LEFT(DULIEU!W457,4)=$G$8),DULIEU!O457,"")</f>
        <v/>
      </c>
      <c r="G466" s="930" t="str">
        <f>IF(LEFT(DULIEU!V457,4)=$G$8,DULIEU!W457,IF(LEFT(DULIEU!W457,4)=$G$8,DULIEU!V457,""))</f>
        <v/>
      </c>
      <c r="H466" s="902">
        <f>IF(LEFT(DULIEU!V457,4)=$G$8,DULIEU!X457,0)</f>
        <v>0</v>
      </c>
      <c r="I466" s="902">
        <f>IF(LEFT(DULIEU!W457,4)=$G$8,DULIEU!X457,0)</f>
        <v>0</v>
      </c>
      <c r="J466" s="902">
        <f>IF(SUM(H466:I466)=0,0,$J$14+SUM($H$16:H466)-SUM($I$16:I466))</f>
        <v>0</v>
      </c>
      <c r="K466" s="903"/>
      <c r="L466" s="904" t="str">
        <f t="shared" si="7"/>
        <v/>
      </c>
      <c r="M466" s="893"/>
      <c r="N466" s="717"/>
      <c r="O466" s="356"/>
      <c r="P466" s="356"/>
      <c r="Q466" s="356"/>
      <c r="R466" s="356"/>
      <c r="S466" s="356"/>
      <c r="T466" s="356"/>
      <c r="U466" s="356"/>
      <c r="V466" s="356"/>
      <c r="W466" s="356"/>
      <c r="X466" s="356"/>
      <c r="Y466" s="356"/>
      <c r="Z466" s="356"/>
      <c r="AA466" s="356"/>
      <c r="AB466" s="356"/>
      <c r="AC466" s="356"/>
      <c r="AD466" s="356"/>
      <c r="AE466" s="356"/>
      <c r="AF466" s="356"/>
      <c r="AG466" s="356"/>
      <c r="AH466" s="356"/>
      <c r="AI466" s="356"/>
      <c r="AJ466" s="356"/>
      <c r="AK466" s="356"/>
      <c r="AL466" s="356"/>
      <c r="AM466" s="356"/>
      <c r="AN466" s="356"/>
    </row>
    <row r="467" spans="1:40" hidden="1">
      <c r="A467" s="356"/>
      <c r="B467" s="900" t="str">
        <f>IF(OR(LEFT(DULIEU!V458,4)=$G$8,LEFT(DULIEU!W458,4)=$G$8),DULIEU!D458,"")</f>
        <v/>
      </c>
      <c r="C467" s="900" t="str">
        <f>IF(OR(LEFT(DULIEU!V458,4)=$G$8,LEFT(DULIEU!W458,4)=$G$8),DULIEU!E458,"")</f>
        <v/>
      </c>
      <c r="D467" s="900" t="str">
        <f>IF(LEFT(DULIEU!V458,4)=$G$8,DULIEU!H458,"")</f>
        <v/>
      </c>
      <c r="E467" s="901" t="str">
        <f>IF(LEFT(DULIEU!W458,4)=$G$8,DULIEU!H458,"")</f>
        <v/>
      </c>
      <c r="F467" s="929" t="str">
        <f>IF(OR(LEFT(DULIEU!V458,4)=$G$8,LEFT(DULIEU!W458,4)=$G$8),DULIEU!O458,"")</f>
        <v/>
      </c>
      <c r="G467" s="930" t="str">
        <f>IF(LEFT(DULIEU!V458,4)=$G$8,DULIEU!W458,IF(LEFT(DULIEU!W458,4)=$G$8,DULIEU!V458,""))</f>
        <v/>
      </c>
      <c r="H467" s="902">
        <f>IF(LEFT(DULIEU!V458,4)=$G$8,DULIEU!X458,0)</f>
        <v>0</v>
      </c>
      <c r="I467" s="902">
        <f>IF(LEFT(DULIEU!W458,4)=$G$8,DULIEU!X458,0)</f>
        <v>0</v>
      </c>
      <c r="J467" s="902">
        <f>IF(SUM(H467:I467)=0,0,$J$14+SUM($H$16:H467)-SUM($I$16:I467))</f>
        <v>0</v>
      </c>
      <c r="K467" s="903"/>
      <c r="L467" s="904" t="str">
        <f t="shared" si="7"/>
        <v/>
      </c>
      <c r="M467" s="893"/>
      <c r="N467" s="717"/>
      <c r="O467" s="356"/>
      <c r="P467" s="356"/>
      <c r="Q467" s="356"/>
      <c r="R467" s="356"/>
      <c r="S467" s="356"/>
      <c r="T467" s="356"/>
      <c r="U467" s="356"/>
      <c r="V467" s="356"/>
      <c r="W467" s="356"/>
      <c r="X467" s="356"/>
      <c r="Y467" s="356"/>
      <c r="Z467" s="356"/>
      <c r="AA467" s="356"/>
      <c r="AB467" s="356"/>
      <c r="AC467" s="356"/>
      <c r="AD467" s="356"/>
      <c r="AE467" s="356"/>
      <c r="AF467" s="356"/>
      <c r="AG467" s="356"/>
      <c r="AH467" s="356"/>
      <c r="AI467" s="356"/>
      <c r="AJ467" s="356"/>
      <c r="AK467" s="356"/>
      <c r="AL467" s="356"/>
      <c r="AM467" s="356"/>
      <c r="AN467" s="356"/>
    </row>
    <row r="468" spans="1:40" hidden="1">
      <c r="A468" s="356"/>
      <c r="B468" s="900" t="str">
        <f>IF(OR(LEFT(DULIEU!V459,4)=$G$8,LEFT(DULIEU!W459,4)=$G$8),DULIEU!D459,"")</f>
        <v/>
      </c>
      <c r="C468" s="900" t="str">
        <f>IF(OR(LEFT(DULIEU!V459,4)=$G$8,LEFT(DULIEU!W459,4)=$G$8),DULIEU!E459,"")</f>
        <v/>
      </c>
      <c r="D468" s="900" t="str">
        <f>IF(LEFT(DULIEU!V459,4)=$G$8,DULIEU!H459,"")</f>
        <v/>
      </c>
      <c r="E468" s="901" t="str">
        <f>IF(LEFT(DULIEU!W459,4)=$G$8,DULIEU!H459,"")</f>
        <v/>
      </c>
      <c r="F468" s="929" t="str">
        <f>IF(OR(LEFT(DULIEU!V459,4)=$G$8,LEFT(DULIEU!W459,4)=$G$8),DULIEU!O459,"")</f>
        <v/>
      </c>
      <c r="G468" s="930" t="str">
        <f>IF(LEFT(DULIEU!V459,4)=$G$8,DULIEU!W459,IF(LEFT(DULIEU!W459,4)=$G$8,DULIEU!V459,""))</f>
        <v/>
      </c>
      <c r="H468" s="902">
        <f>IF(LEFT(DULIEU!V459,4)=$G$8,DULIEU!X459,0)</f>
        <v>0</v>
      </c>
      <c r="I468" s="902">
        <f>IF(LEFT(DULIEU!W459,4)=$G$8,DULIEU!X459,0)</f>
        <v>0</v>
      </c>
      <c r="J468" s="902">
        <f>IF(SUM(H468:I468)=0,0,$J$14+SUM($H$16:H468)-SUM($I$16:I468))</f>
        <v>0</v>
      </c>
      <c r="K468" s="903"/>
      <c r="L468" s="904" t="str">
        <f t="shared" si="7"/>
        <v/>
      </c>
      <c r="M468" s="893"/>
      <c r="N468" s="717"/>
      <c r="O468" s="356"/>
      <c r="P468" s="356"/>
      <c r="Q468" s="356"/>
      <c r="R468" s="356"/>
      <c r="S468" s="356"/>
      <c r="T468" s="356"/>
      <c r="U468" s="356"/>
      <c r="V468" s="356"/>
      <c r="W468" s="356"/>
      <c r="X468" s="356"/>
      <c r="Y468" s="356"/>
      <c r="Z468" s="356"/>
      <c r="AA468" s="356"/>
      <c r="AB468" s="356"/>
      <c r="AC468" s="356"/>
      <c r="AD468" s="356"/>
      <c r="AE468" s="356"/>
      <c r="AF468" s="356"/>
      <c r="AG468" s="356"/>
      <c r="AH468" s="356"/>
      <c r="AI468" s="356"/>
      <c r="AJ468" s="356"/>
      <c r="AK468" s="356"/>
      <c r="AL468" s="356"/>
      <c r="AM468" s="356"/>
      <c r="AN468" s="356"/>
    </row>
    <row r="469" spans="1:40" hidden="1">
      <c r="A469" s="356"/>
      <c r="B469" s="900" t="str">
        <f>IF(OR(LEFT(DULIEU!V460,4)=$G$8,LEFT(DULIEU!W460,4)=$G$8),DULIEU!D460,"")</f>
        <v/>
      </c>
      <c r="C469" s="900" t="str">
        <f>IF(OR(LEFT(DULIEU!V460,4)=$G$8,LEFT(DULIEU!W460,4)=$G$8),DULIEU!E460,"")</f>
        <v/>
      </c>
      <c r="D469" s="900" t="str">
        <f>IF(LEFT(DULIEU!V460,4)=$G$8,DULIEU!H460,"")</f>
        <v/>
      </c>
      <c r="E469" s="901" t="str">
        <f>IF(LEFT(DULIEU!W460,4)=$G$8,DULIEU!H460,"")</f>
        <v/>
      </c>
      <c r="F469" s="929" t="str">
        <f>IF(OR(LEFT(DULIEU!V460,4)=$G$8,LEFT(DULIEU!W460,4)=$G$8),DULIEU!O460,"")</f>
        <v/>
      </c>
      <c r="G469" s="930" t="str">
        <f>IF(LEFT(DULIEU!V460,4)=$G$8,DULIEU!W460,IF(LEFT(DULIEU!W460,4)=$G$8,DULIEU!V460,""))</f>
        <v/>
      </c>
      <c r="H469" s="902">
        <f>IF(LEFT(DULIEU!V460,4)=$G$8,DULIEU!X460,0)</f>
        <v>0</v>
      </c>
      <c r="I469" s="902">
        <f>IF(LEFT(DULIEU!W460,4)=$G$8,DULIEU!X460,0)</f>
        <v>0</v>
      </c>
      <c r="J469" s="902">
        <f>IF(SUM(H469:I469)=0,0,$J$14+SUM($H$16:H469)-SUM($I$16:I469))</f>
        <v>0</v>
      </c>
      <c r="K469" s="903"/>
      <c r="L469" s="904" t="str">
        <f t="shared" si="7"/>
        <v/>
      </c>
      <c r="M469" s="893"/>
      <c r="N469" s="717"/>
      <c r="O469" s="356"/>
      <c r="P469" s="356"/>
      <c r="Q469" s="356"/>
      <c r="R469" s="356"/>
      <c r="S469" s="356"/>
      <c r="T469" s="356"/>
      <c r="U469" s="356"/>
      <c r="V469" s="356"/>
      <c r="W469" s="356"/>
      <c r="X469" s="356"/>
      <c r="Y469" s="356"/>
      <c r="Z469" s="356"/>
      <c r="AA469" s="356"/>
      <c r="AB469" s="356"/>
      <c r="AC469" s="356"/>
      <c r="AD469" s="356"/>
      <c r="AE469" s="356"/>
      <c r="AF469" s="356"/>
      <c r="AG469" s="356"/>
      <c r="AH469" s="356"/>
      <c r="AI469" s="356"/>
      <c r="AJ469" s="356"/>
      <c r="AK469" s="356"/>
      <c r="AL469" s="356"/>
      <c r="AM469" s="356"/>
      <c r="AN469" s="356"/>
    </row>
    <row r="470" spans="1:40" hidden="1">
      <c r="A470" s="356"/>
      <c r="B470" s="900" t="str">
        <f>IF(OR(LEFT(DULIEU!V461,4)=$G$8,LEFT(DULIEU!W461,4)=$G$8),DULIEU!D461,"")</f>
        <v/>
      </c>
      <c r="C470" s="900" t="str">
        <f>IF(OR(LEFT(DULIEU!V461,4)=$G$8,LEFT(DULIEU!W461,4)=$G$8),DULIEU!E461,"")</f>
        <v/>
      </c>
      <c r="D470" s="900" t="str">
        <f>IF(LEFT(DULIEU!V461,4)=$G$8,DULIEU!H461,"")</f>
        <v/>
      </c>
      <c r="E470" s="901" t="str">
        <f>IF(LEFT(DULIEU!W461,4)=$G$8,DULIEU!H461,"")</f>
        <v/>
      </c>
      <c r="F470" s="929" t="str">
        <f>IF(OR(LEFT(DULIEU!V461,4)=$G$8,LEFT(DULIEU!W461,4)=$G$8),DULIEU!O461,"")</f>
        <v/>
      </c>
      <c r="G470" s="930" t="str">
        <f>IF(LEFT(DULIEU!V461,4)=$G$8,DULIEU!W461,IF(LEFT(DULIEU!W461,4)=$G$8,DULIEU!V461,""))</f>
        <v/>
      </c>
      <c r="H470" s="902">
        <f>IF(LEFT(DULIEU!V461,4)=$G$8,DULIEU!X461,0)</f>
        <v>0</v>
      </c>
      <c r="I470" s="902">
        <f>IF(LEFT(DULIEU!W461,4)=$G$8,DULIEU!X461,0)</f>
        <v>0</v>
      </c>
      <c r="J470" s="902">
        <f>IF(SUM(H470:I470)=0,0,$J$14+SUM($H$16:H470)-SUM($I$16:I470))</f>
        <v>0</v>
      </c>
      <c r="K470" s="903"/>
      <c r="L470" s="904" t="str">
        <f t="shared" si="7"/>
        <v/>
      </c>
      <c r="M470" s="893"/>
      <c r="N470" s="717"/>
      <c r="O470" s="356"/>
      <c r="P470" s="356"/>
      <c r="Q470" s="356"/>
      <c r="R470" s="356"/>
      <c r="S470" s="356"/>
      <c r="T470" s="356"/>
      <c r="U470" s="356"/>
      <c r="V470" s="356"/>
      <c r="W470" s="356"/>
      <c r="X470" s="356"/>
      <c r="Y470" s="356"/>
      <c r="Z470" s="356"/>
      <c r="AA470" s="356"/>
      <c r="AB470" s="356"/>
      <c r="AC470" s="356"/>
      <c r="AD470" s="356"/>
      <c r="AE470" s="356"/>
      <c r="AF470" s="356"/>
      <c r="AG470" s="356"/>
      <c r="AH470" s="356"/>
      <c r="AI470" s="356"/>
      <c r="AJ470" s="356"/>
      <c r="AK470" s="356"/>
      <c r="AL470" s="356"/>
      <c r="AM470" s="356"/>
      <c r="AN470" s="356"/>
    </row>
    <row r="471" spans="1:40" hidden="1">
      <c r="A471" s="356"/>
      <c r="B471" s="900" t="str">
        <f>IF(OR(LEFT(DULIEU!V462,4)=$G$8,LEFT(DULIEU!W462,4)=$G$8),DULIEU!D462,"")</f>
        <v/>
      </c>
      <c r="C471" s="900" t="str">
        <f>IF(OR(LEFT(DULIEU!V462,4)=$G$8,LEFT(DULIEU!W462,4)=$G$8),DULIEU!E462,"")</f>
        <v/>
      </c>
      <c r="D471" s="900" t="str">
        <f>IF(LEFT(DULIEU!V462,4)=$G$8,DULIEU!H462,"")</f>
        <v/>
      </c>
      <c r="E471" s="901" t="str">
        <f>IF(LEFT(DULIEU!W462,4)=$G$8,DULIEU!H462,"")</f>
        <v/>
      </c>
      <c r="F471" s="929" t="str">
        <f>IF(OR(LEFT(DULIEU!V462,4)=$G$8,LEFT(DULIEU!W462,4)=$G$8),DULIEU!O462,"")</f>
        <v/>
      </c>
      <c r="G471" s="930" t="str">
        <f>IF(LEFT(DULIEU!V462,4)=$G$8,DULIEU!W462,IF(LEFT(DULIEU!W462,4)=$G$8,DULIEU!V462,""))</f>
        <v/>
      </c>
      <c r="H471" s="902">
        <f>IF(LEFT(DULIEU!V462,4)=$G$8,DULIEU!X462,0)</f>
        <v>0</v>
      </c>
      <c r="I471" s="902">
        <f>IF(LEFT(DULIEU!W462,4)=$G$8,DULIEU!X462,0)</f>
        <v>0</v>
      </c>
      <c r="J471" s="902">
        <f>IF(SUM(H471:I471)=0,0,$J$14+SUM($H$16:H471)-SUM($I$16:I471))</f>
        <v>0</v>
      </c>
      <c r="K471" s="903"/>
      <c r="L471" s="904" t="str">
        <f t="shared" si="7"/>
        <v/>
      </c>
      <c r="M471" s="893"/>
      <c r="N471" s="717"/>
      <c r="O471" s="356"/>
      <c r="P471" s="356"/>
      <c r="Q471" s="356"/>
      <c r="R471" s="356"/>
      <c r="S471" s="356"/>
      <c r="T471" s="356"/>
      <c r="U471" s="356"/>
      <c r="V471" s="356"/>
      <c r="W471" s="356"/>
      <c r="X471" s="356"/>
      <c r="Y471" s="356"/>
      <c r="Z471" s="356"/>
      <c r="AA471" s="356"/>
      <c r="AB471" s="356"/>
      <c r="AC471" s="356"/>
      <c r="AD471" s="356"/>
      <c r="AE471" s="356"/>
      <c r="AF471" s="356"/>
      <c r="AG471" s="356"/>
      <c r="AH471" s="356"/>
      <c r="AI471" s="356"/>
      <c r="AJ471" s="356"/>
      <c r="AK471" s="356"/>
      <c r="AL471" s="356"/>
      <c r="AM471" s="356"/>
      <c r="AN471" s="356"/>
    </row>
    <row r="472" spans="1:40" hidden="1">
      <c r="A472" s="356"/>
      <c r="B472" s="900" t="str">
        <f>IF(OR(LEFT(DULIEU!V463,4)=$G$8,LEFT(DULIEU!W463,4)=$G$8),DULIEU!D463,"")</f>
        <v/>
      </c>
      <c r="C472" s="900" t="str">
        <f>IF(OR(LEFT(DULIEU!V463,4)=$G$8,LEFT(DULIEU!W463,4)=$G$8),DULIEU!E463,"")</f>
        <v/>
      </c>
      <c r="D472" s="900" t="str">
        <f>IF(LEFT(DULIEU!V463,4)=$G$8,DULIEU!H463,"")</f>
        <v/>
      </c>
      <c r="E472" s="901" t="str">
        <f>IF(LEFT(DULIEU!W463,4)=$G$8,DULIEU!H463,"")</f>
        <v/>
      </c>
      <c r="F472" s="929" t="str">
        <f>IF(OR(LEFT(DULIEU!V463,4)=$G$8,LEFT(DULIEU!W463,4)=$G$8),DULIEU!O463,"")</f>
        <v/>
      </c>
      <c r="G472" s="930" t="str">
        <f>IF(LEFT(DULIEU!V463,4)=$G$8,DULIEU!W463,IF(LEFT(DULIEU!W463,4)=$G$8,DULIEU!V463,""))</f>
        <v/>
      </c>
      <c r="H472" s="902">
        <f>IF(LEFT(DULIEU!V463,4)=$G$8,DULIEU!X463,0)</f>
        <v>0</v>
      </c>
      <c r="I472" s="902">
        <f>IF(LEFT(DULIEU!W463,4)=$G$8,DULIEU!X463,0)</f>
        <v>0</v>
      </c>
      <c r="J472" s="902">
        <f>IF(SUM(H472:I472)=0,0,$J$14+SUM($H$16:H472)-SUM($I$16:I472))</f>
        <v>0</v>
      </c>
      <c r="K472" s="903"/>
      <c r="L472" s="904" t="str">
        <f t="shared" si="7"/>
        <v/>
      </c>
      <c r="M472" s="893"/>
      <c r="N472" s="717"/>
      <c r="O472" s="356"/>
      <c r="P472" s="356"/>
      <c r="Q472" s="356"/>
      <c r="R472" s="356"/>
      <c r="S472" s="356"/>
      <c r="T472" s="356"/>
      <c r="U472" s="356"/>
      <c r="V472" s="356"/>
      <c r="W472" s="356"/>
      <c r="X472" s="356"/>
      <c r="Y472" s="356"/>
      <c r="Z472" s="356"/>
      <c r="AA472" s="356"/>
      <c r="AB472" s="356"/>
      <c r="AC472" s="356"/>
      <c r="AD472" s="356"/>
      <c r="AE472" s="356"/>
      <c r="AF472" s="356"/>
      <c r="AG472" s="356"/>
      <c r="AH472" s="356"/>
      <c r="AI472" s="356"/>
      <c r="AJ472" s="356"/>
      <c r="AK472" s="356"/>
      <c r="AL472" s="356"/>
      <c r="AM472" s="356"/>
      <c r="AN472" s="356"/>
    </row>
    <row r="473" spans="1:40" hidden="1">
      <c r="A473" s="356"/>
      <c r="B473" s="900" t="str">
        <f>IF(OR(LEFT(DULIEU!V464,4)=$G$8,LEFT(DULIEU!W464,4)=$G$8),DULIEU!D464,"")</f>
        <v/>
      </c>
      <c r="C473" s="900" t="str">
        <f>IF(OR(LEFT(DULIEU!V464,4)=$G$8,LEFT(DULIEU!W464,4)=$G$8),DULIEU!E464,"")</f>
        <v/>
      </c>
      <c r="D473" s="900" t="str">
        <f>IF(LEFT(DULIEU!V464,4)=$G$8,DULIEU!H464,"")</f>
        <v/>
      </c>
      <c r="E473" s="901" t="str">
        <f>IF(LEFT(DULIEU!W464,4)=$G$8,DULIEU!H464,"")</f>
        <v/>
      </c>
      <c r="F473" s="929" t="str">
        <f>IF(OR(LEFT(DULIEU!V464,4)=$G$8,LEFT(DULIEU!W464,4)=$G$8),DULIEU!O464,"")</f>
        <v/>
      </c>
      <c r="G473" s="930" t="str">
        <f>IF(LEFT(DULIEU!V464,4)=$G$8,DULIEU!W464,IF(LEFT(DULIEU!W464,4)=$G$8,DULIEU!V464,""))</f>
        <v/>
      </c>
      <c r="H473" s="902">
        <f>IF(LEFT(DULIEU!V464,4)=$G$8,DULIEU!X464,0)</f>
        <v>0</v>
      </c>
      <c r="I473" s="902">
        <f>IF(LEFT(DULIEU!W464,4)=$G$8,DULIEU!X464,0)</f>
        <v>0</v>
      </c>
      <c r="J473" s="902">
        <f>IF(SUM(H473:I473)=0,0,$J$14+SUM($H$16:H473)-SUM($I$16:I473))</f>
        <v>0</v>
      </c>
      <c r="K473" s="903"/>
      <c r="L473" s="904" t="str">
        <f t="shared" si="7"/>
        <v/>
      </c>
      <c r="M473" s="893"/>
      <c r="N473" s="717"/>
      <c r="O473" s="356"/>
      <c r="P473" s="356"/>
      <c r="Q473" s="356"/>
      <c r="R473" s="356"/>
      <c r="S473" s="356"/>
      <c r="T473" s="356"/>
      <c r="U473" s="356"/>
      <c r="V473" s="356"/>
      <c r="W473" s="356"/>
      <c r="X473" s="356"/>
      <c r="Y473" s="356"/>
      <c r="Z473" s="356"/>
      <c r="AA473" s="356"/>
      <c r="AB473" s="356"/>
      <c r="AC473" s="356"/>
      <c r="AD473" s="356"/>
      <c r="AE473" s="356"/>
      <c r="AF473" s="356"/>
      <c r="AG473" s="356"/>
      <c r="AH473" s="356"/>
      <c r="AI473" s="356"/>
      <c r="AJ473" s="356"/>
      <c r="AK473" s="356"/>
      <c r="AL473" s="356"/>
      <c r="AM473" s="356"/>
      <c r="AN473" s="356"/>
    </row>
    <row r="474" spans="1:40" hidden="1">
      <c r="A474" s="356"/>
      <c r="B474" s="900" t="str">
        <f>IF(OR(LEFT(DULIEU!V465,4)=$G$8,LEFT(DULIEU!W465,4)=$G$8),DULIEU!D465,"")</f>
        <v/>
      </c>
      <c r="C474" s="900" t="str">
        <f>IF(OR(LEFT(DULIEU!V465,4)=$G$8,LEFT(DULIEU!W465,4)=$G$8),DULIEU!E465,"")</f>
        <v/>
      </c>
      <c r="D474" s="900" t="str">
        <f>IF(LEFT(DULIEU!V465,4)=$G$8,DULIEU!H465,"")</f>
        <v/>
      </c>
      <c r="E474" s="901" t="str">
        <f>IF(LEFT(DULIEU!W465,4)=$G$8,DULIEU!H465,"")</f>
        <v/>
      </c>
      <c r="F474" s="929" t="str">
        <f>IF(OR(LEFT(DULIEU!V465,4)=$G$8,LEFT(DULIEU!W465,4)=$G$8),DULIEU!O465,"")</f>
        <v/>
      </c>
      <c r="G474" s="930" t="str">
        <f>IF(LEFT(DULIEU!V465,4)=$G$8,DULIEU!W465,IF(LEFT(DULIEU!W465,4)=$G$8,DULIEU!V465,""))</f>
        <v/>
      </c>
      <c r="H474" s="902">
        <f>IF(LEFT(DULIEU!V465,4)=$G$8,DULIEU!X465,0)</f>
        <v>0</v>
      </c>
      <c r="I474" s="902">
        <f>IF(LEFT(DULIEU!W465,4)=$G$8,DULIEU!X465,0)</f>
        <v>0</v>
      </c>
      <c r="J474" s="902">
        <f>IF(SUM(H474:I474)=0,0,$J$14+SUM($H$16:H474)-SUM($I$16:I474))</f>
        <v>0</v>
      </c>
      <c r="K474" s="903"/>
      <c r="L474" s="904" t="str">
        <f t="shared" si="7"/>
        <v/>
      </c>
      <c r="M474" s="893"/>
      <c r="N474" s="717"/>
      <c r="O474" s="356"/>
      <c r="P474" s="356"/>
      <c r="Q474" s="356"/>
      <c r="R474" s="356"/>
      <c r="S474" s="356"/>
      <c r="T474" s="356"/>
      <c r="U474" s="356"/>
      <c r="V474" s="356"/>
      <c r="W474" s="356"/>
      <c r="X474" s="356"/>
      <c r="Y474" s="356"/>
      <c r="Z474" s="356"/>
      <c r="AA474" s="356"/>
      <c r="AB474" s="356"/>
      <c r="AC474" s="356"/>
      <c r="AD474" s="356"/>
      <c r="AE474" s="356"/>
      <c r="AF474" s="356"/>
      <c r="AG474" s="356"/>
      <c r="AH474" s="356"/>
      <c r="AI474" s="356"/>
      <c r="AJ474" s="356"/>
      <c r="AK474" s="356"/>
      <c r="AL474" s="356"/>
      <c r="AM474" s="356"/>
      <c r="AN474" s="356"/>
    </row>
    <row r="475" spans="1:40" hidden="1">
      <c r="A475" s="356"/>
      <c r="B475" s="900" t="str">
        <f>IF(OR(LEFT(DULIEU!V466,4)=$G$8,LEFT(DULIEU!W466,4)=$G$8),DULIEU!D466,"")</f>
        <v/>
      </c>
      <c r="C475" s="900" t="str">
        <f>IF(OR(LEFT(DULIEU!V466,4)=$G$8,LEFT(DULIEU!W466,4)=$G$8),DULIEU!E466,"")</f>
        <v/>
      </c>
      <c r="D475" s="900" t="str">
        <f>IF(LEFT(DULIEU!V466,4)=$G$8,DULIEU!H466,"")</f>
        <v/>
      </c>
      <c r="E475" s="901" t="str">
        <f>IF(LEFT(DULIEU!W466,4)=$G$8,DULIEU!H466,"")</f>
        <v/>
      </c>
      <c r="F475" s="929" t="str">
        <f>IF(OR(LEFT(DULIEU!V466,4)=$G$8,LEFT(DULIEU!W466,4)=$G$8),DULIEU!O466,"")</f>
        <v/>
      </c>
      <c r="G475" s="930" t="str">
        <f>IF(LEFT(DULIEU!V466,4)=$G$8,DULIEU!W466,IF(LEFT(DULIEU!W466,4)=$G$8,DULIEU!V466,""))</f>
        <v/>
      </c>
      <c r="H475" s="902">
        <f>IF(LEFT(DULIEU!V466,4)=$G$8,DULIEU!X466,0)</f>
        <v>0</v>
      </c>
      <c r="I475" s="902">
        <f>IF(LEFT(DULIEU!W466,4)=$G$8,DULIEU!X466,0)</f>
        <v>0</v>
      </c>
      <c r="J475" s="902">
        <f>IF(SUM(H475:I475)=0,0,$J$14+SUM($H$16:H475)-SUM($I$16:I475))</f>
        <v>0</v>
      </c>
      <c r="K475" s="903"/>
      <c r="L475" s="904" t="str">
        <f t="shared" si="7"/>
        <v/>
      </c>
      <c r="M475" s="893"/>
      <c r="N475" s="717"/>
      <c r="O475" s="356"/>
      <c r="P475" s="356"/>
      <c r="Q475" s="356"/>
      <c r="R475" s="356"/>
      <c r="S475" s="356"/>
      <c r="T475" s="356"/>
      <c r="U475" s="356"/>
      <c r="V475" s="356"/>
      <c r="W475" s="356"/>
      <c r="X475" s="356"/>
      <c r="Y475" s="356"/>
      <c r="Z475" s="356"/>
      <c r="AA475" s="356"/>
      <c r="AB475" s="356"/>
      <c r="AC475" s="356"/>
      <c r="AD475" s="356"/>
      <c r="AE475" s="356"/>
      <c r="AF475" s="356"/>
      <c r="AG475" s="356"/>
      <c r="AH475" s="356"/>
      <c r="AI475" s="356"/>
      <c r="AJ475" s="356"/>
      <c r="AK475" s="356"/>
      <c r="AL475" s="356"/>
      <c r="AM475" s="356"/>
      <c r="AN475" s="356"/>
    </row>
    <row r="476" spans="1:40" hidden="1">
      <c r="A476" s="356"/>
      <c r="B476" s="900" t="str">
        <f>IF(OR(LEFT(DULIEU!V467,4)=$G$8,LEFT(DULIEU!W467,4)=$G$8),DULIEU!D467,"")</f>
        <v/>
      </c>
      <c r="C476" s="900" t="str">
        <f>IF(OR(LEFT(DULIEU!V467,4)=$G$8,LEFT(DULIEU!W467,4)=$G$8),DULIEU!E467,"")</f>
        <v/>
      </c>
      <c r="D476" s="900" t="str">
        <f>IF(LEFT(DULIEU!V467,4)=$G$8,DULIEU!H467,"")</f>
        <v/>
      </c>
      <c r="E476" s="901" t="str">
        <f>IF(LEFT(DULIEU!W467,4)=$G$8,DULIEU!H467,"")</f>
        <v/>
      </c>
      <c r="F476" s="929" t="str">
        <f>IF(OR(LEFT(DULIEU!V467,4)=$G$8,LEFT(DULIEU!W467,4)=$G$8),DULIEU!O467,"")</f>
        <v/>
      </c>
      <c r="G476" s="930" t="str">
        <f>IF(LEFT(DULIEU!V467,4)=$G$8,DULIEU!W467,IF(LEFT(DULIEU!W467,4)=$G$8,DULIEU!V467,""))</f>
        <v/>
      </c>
      <c r="H476" s="902">
        <f>IF(LEFT(DULIEU!V467,4)=$G$8,DULIEU!X467,0)</f>
        <v>0</v>
      </c>
      <c r="I476" s="902">
        <f>IF(LEFT(DULIEU!W467,4)=$G$8,DULIEU!X467,0)</f>
        <v>0</v>
      </c>
      <c r="J476" s="902">
        <f>IF(SUM(H476:I476)=0,0,$J$14+SUM($H$16:H476)-SUM($I$16:I476))</f>
        <v>0</v>
      </c>
      <c r="K476" s="903"/>
      <c r="L476" s="904" t="str">
        <f t="shared" si="7"/>
        <v/>
      </c>
      <c r="M476" s="893"/>
      <c r="N476" s="717"/>
      <c r="O476" s="356"/>
      <c r="P476" s="356"/>
      <c r="Q476" s="356"/>
      <c r="R476" s="356"/>
      <c r="S476" s="356"/>
      <c r="T476" s="356"/>
      <c r="U476" s="356"/>
      <c r="V476" s="356"/>
      <c r="W476" s="356"/>
      <c r="X476" s="356"/>
      <c r="Y476" s="356"/>
      <c r="Z476" s="356"/>
      <c r="AA476" s="356"/>
      <c r="AB476" s="356"/>
      <c r="AC476" s="356"/>
      <c r="AD476" s="356"/>
      <c r="AE476" s="356"/>
      <c r="AF476" s="356"/>
      <c r="AG476" s="356"/>
      <c r="AH476" s="356"/>
      <c r="AI476" s="356"/>
      <c r="AJ476" s="356"/>
      <c r="AK476" s="356"/>
      <c r="AL476" s="356"/>
      <c r="AM476" s="356"/>
      <c r="AN476" s="356"/>
    </row>
    <row r="477" spans="1:40" hidden="1">
      <c r="A477" s="356"/>
      <c r="B477" s="900" t="str">
        <f>IF(OR(LEFT(DULIEU!V468,4)=$G$8,LEFT(DULIEU!W468,4)=$G$8),DULIEU!D468,"")</f>
        <v/>
      </c>
      <c r="C477" s="900" t="str">
        <f>IF(OR(LEFT(DULIEU!V468,4)=$G$8,LEFT(DULIEU!W468,4)=$G$8),DULIEU!E468,"")</f>
        <v/>
      </c>
      <c r="D477" s="900" t="str">
        <f>IF(LEFT(DULIEU!V468,4)=$G$8,DULIEU!H468,"")</f>
        <v/>
      </c>
      <c r="E477" s="901" t="str">
        <f>IF(LEFT(DULIEU!W468,4)=$G$8,DULIEU!H468,"")</f>
        <v/>
      </c>
      <c r="F477" s="929" t="str">
        <f>IF(OR(LEFT(DULIEU!V468,4)=$G$8,LEFT(DULIEU!W468,4)=$G$8),DULIEU!O468,"")</f>
        <v/>
      </c>
      <c r="G477" s="930" t="str">
        <f>IF(LEFT(DULIEU!V468,4)=$G$8,DULIEU!W468,IF(LEFT(DULIEU!W468,4)=$G$8,DULIEU!V468,""))</f>
        <v/>
      </c>
      <c r="H477" s="902">
        <f>IF(LEFT(DULIEU!V468,4)=$G$8,DULIEU!X468,0)</f>
        <v>0</v>
      </c>
      <c r="I477" s="902">
        <f>IF(LEFT(DULIEU!W468,4)=$G$8,DULIEU!X468,0)</f>
        <v>0</v>
      </c>
      <c r="J477" s="902">
        <f>IF(SUM(H477:I477)=0,0,$J$14+SUM($H$16:H477)-SUM($I$16:I477))</f>
        <v>0</v>
      </c>
      <c r="K477" s="903"/>
      <c r="L477" s="904" t="str">
        <f t="shared" si="7"/>
        <v/>
      </c>
      <c r="M477" s="893"/>
      <c r="N477" s="717"/>
      <c r="O477" s="356"/>
      <c r="P477" s="356"/>
      <c r="Q477" s="356"/>
      <c r="R477" s="356"/>
      <c r="S477" s="356"/>
      <c r="T477" s="356"/>
      <c r="U477" s="356"/>
      <c r="V477" s="356"/>
      <c r="W477" s="356"/>
      <c r="X477" s="356"/>
      <c r="Y477" s="356"/>
      <c r="Z477" s="356"/>
      <c r="AA477" s="356"/>
      <c r="AB477" s="356"/>
      <c r="AC477" s="356"/>
      <c r="AD477" s="356"/>
      <c r="AE477" s="356"/>
      <c r="AF477" s="356"/>
      <c r="AG477" s="356"/>
      <c r="AH477" s="356"/>
      <c r="AI477" s="356"/>
      <c r="AJ477" s="356"/>
      <c r="AK477" s="356"/>
      <c r="AL477" s="356"/>
      <c r="AM477" s="356"/>
      <c r="AN477" s="356"/>
    </row>
    <row r="478" spans="1:40" hidden="1">
      <c r="A478" s="356"/>
      <c r="B478" s="900" t="str">
        <f>IF(OR(LEFT(DULIEU!V469,4)=$G$8,LEFT(DULIEU!W469,4)=$G$8),DULIEU!D469,"")</f>
        <v/>
      </c>
      <c r="C478" s="900" t="str">
        <f>IF(OR(LEFT(DULIEU!V469,4)=$G$8,LEFT(DULIEU!W469,4)=$G$8),DULIEU!E469,"")</f>
        <v/>
      </c>
      <c r="D478" s="900" t="str">
        <f>IF(LEFT(DULIEU!V469,4)=$G$8,DULIEU!H469,"")</f>
        <v/>
      </c>
      <c r="E478" s="901" t="str">
        <f>IF(LEFT(DULIEU!W469,4)=$G$8,DULIEU!H469,"")</f>
        <v/>
      </c>
      <c r="F478" s="929" t="str">
        <f>IF(OR(LEFT(DULIEU!V469,4)=$G$8,LEFT(DULIEU!W469,4)=$G$8),DULIEU!O469,"")</f>
        <v/>
      </c>
      <c r="G478" s="930" t="str">
        <f>IF(LEFT(DULIEU!V469,4)=$G$8,DULIEU!W469,IF(LEFT(DULIEU!W469,4)=$G$8,DULIEU!V469,""))</f>
        <v/>
      </c>
      <c r="H478" s="902">
        <f>IF(LEFT(DULIEU!V469,4)=$G$8,DULIEU!X469,0)</f>
        <v>0</v>
      </c>
      <c r="I478" s="902">
        <f>IF(LEFT(DULIEU!W469,4)=$G$8,DULIEU!X469,0)</f>
        <v>0</v>
      </c>
      <c r="J478" s="902">
        <f>IF(SUM(H478:I478)=0,0,$J$14+SUM($H$16:H478)-SUM($I$16:I478))</f>
        <v>0</v>
      </c>
      <c r="K478" s="903"/>
      <c r="L478" s="904" t="str">
        <f t="shared" si="7"/>
        <v/>
      </c>
      <c r="M478" s="893"/>
      <c r="N478" s="717"/>
      <c r="O478" s="356"/>
      <c r="P478" s="356"/>
      <c r="Q478" s="356"/>
      <c r="R478" s="356"/>
      <c r="S478" s="356"/>
      <c r="T478" s="356"/>
      <c r="U478" s="356"/>
      <c r="V478" s="356"/>
      <c r="W478" s="356"/>
      <c r="X478" s="356"/>
      <c r="Y478" s="356"/>
      <c r="Z478" s="356"/>
      <c r="AA478" s="356"/>
      <c r="AB478" s="356"/>
      <c r="AC478" s="356"/>
      <c r="AD478" s="356"/>
      <c r="AE478" s="356"/>
      <c r="AF478" s="356"/>
      <c r="AG478" s="356"/>
      <c r="AH478" s="356"/>
      <c r="AI478" s="356"/>
      <c r="AJ478" s="356"/>
      <c r="AK478" s="356"/>
      <c r="AL478" s="356"/>
      <c r="AM478" s="356"/>
      <c r="AN478" s="356"/>
    </row>
    <row r="479" spans="1:40" hidden="1">
      <c r="A479" s="356"/>
      <c r="B479" s="900" t="str">
        <f>IF(OR(LEFT(DULIEU!V470,4)=$G$8,LEFT(DULIEU!W470,4)=$G$8),DULIEU!D470,"")</f>
        <v/>
      </c>
      <c r="C479" s="900" t="str">
        <f>IF(OR(LEFT(DULIEU!V470,4)=$G$8,LEFT(DULIEU!W470,4)=$G$8),DULIEU!E470,"")</f>
        <v/>
      </c>
      <c r="D479" s="900" t="str">
        <f>IF(LEFT(DULIEU!V470,4)=$G$8,DULIEU!H470,"")</f>
        <v/>
      </c>
      <c r="E479" s="901" t="str">
        <f>IF(LEFT(DULIEU!W470,4)=$G$8,DULIEU!H470,"")</f>
        <v/>
      </c>
      <c r="F479" s="929" t="str">
        <f>IF(OR(LEFT(DULIEU!V470,4)=$G$8,LEFT(DULIEU!W470,4)=$G$8),DULIEU!O470,"")</f>
        <v/>
      </c>
      <c r="G479" s="930" t="str">
        <f>IF(LEFT(DULIEU!V470,4)=$G$8,DULIEU!W470,IF(LEFT(DULIEU!W470,4)=$G$8,DULIEU!V470,""))</f>
        <v/>
      </c>
      <c r="H479" s="902">
        <f>IF(LEFT(DULIEU!V470,4)=$G$8,DULIEU!X470,0)</f>
        <v>0</v>
      </c>
      <c r="I479" s="902">
        <f>IF(LEFT(DULIEU!W470,4)=$G$8,DULIEU!X470,0)</f>
        <v>0</v>
      </c>
      <c r="J479" s="902">
        <f>IF(SUM(H479:I479)=0,0,$J$14+SUM($H$16:H479)-SUM($I$16:I479))</f>
        <v>0</v>
      </c>
      <c r="K479" s="903"/>
      <c r="L479" s="904" t="str">
        <f t="shared" si="7"/>
        <v/>
      </c>
      <c r="M479" s="893"/>
      <c r="N479" s="717"/>
      <c r="O479" s="356"/>
      <c r="P479" s="356"/>
      <c r="Q479" s="356"/>
      <c r="R479" s="356"/>
      <c r="S479" s="356"/>
      <c r="T479" s="356"/>
      <c r="U479" s="356"/>
      <c r="V479" s="356"/>
      <c r="W479" s="356"/>
      <c r="X479" s="356"/>
      <c r="Y479" s="356"/>
      <c r="Z479" s="356"/>
      <c r="AA479" s="356"/>
      <c r="AB479" s="356"/>
      <c r="AC479" s="356"/>
      <c r="AD479" s="356"/>
      <c r="AE479" s="356"/>
      <c r="AF479" s="356"/>
      <c r="AG479" s="356"/>
      <c r="AH479" s="356"/>
      <c r="AI479" s="356"/>
      <c r="AJ479" s="356"/>
      <c r="AK479" s="356"/>
      <c r="AL479" s="356"/>
      <c r="AM479" s="356"/>
      <c r="AN479" s="356"/>
    </row>
    <row r="480" spans="1:40" hidden="1">
      <c r="A480" s="356"/>
      <c r="B480" s="900" t="str">
        <f>IF(OR(LEFT(DULIEU!V471,4)=$G$8,LEFT(DULIEU!W471,4)=$G$8),DULIEU!D471,"")</f>
        <v/>
      </c>
      <c r="C480" s="900" t="str">
        <f>IF(OR(LEFT(DULIEU!V471,4)=$G$8,LEFT(DULIEU!W471,4)=$G$8),DULIEU!E471,"")</f>
        <v/>
      </c>
      <c r="D480" s="900" t="str">
        <f>IF(LEFT(DULIEU!V471,4)=$G$8,DULIEU!H471,"")</f>
        <v/>
      </c>
      <c r="E480" s="901" t="str">
        <f>IF(LEFT(DULIEU!W471,4)=$G$8,DULIEU!H471,"")</f>
        <v/>
      </c>
      <c r="F480" s="929" t="str">
        <f>IF(OR(LEFT(DULIEU!V471,4)=$G$8,LEFT(DULIEU!W471,4)=$G$8),DULIEU!O471,"")</f>
        <v/>
      </c>
      <c r="G480" s="930" t="str">
        <f>IF(LEFT(DULIEU!V471,4)=$G$8,DULIEU!W471,IF(LEFT(DULIEU!W471,4)=$G$8,DULIEU!V471,""))</f>
        <v/>
      </c>
      <c r="H480" s="902">
        <f>IF(LEFT(DULIEU!V471,4)=$G$8,DULIEU!X471,0)</f>
        <v>0</v>
      </c>
      <c r="I480" s="902">
        <f>IF(LEFT(DULIEU!W471,4)=$G$8,DULIEU!X471,0)</f>
        <v>0</v>
      </c>
      <c r="J480" s="902">
        <f>IF(SUM(H480:I480)=0,0,$J$14+SUM($H$16:H480)-SUM($I$16:I480))</f>
        <v>0</v>
      </c>
      <c r="K480" s="903"/>
      <c r="L480" s="904" t="str">
        <f t="shared" si="7"/>
        <v/>
      </c>
      <c r="M480" s="893"/>
      <c r="N480" s="717"/>
      <c r="O480" s="356"/>
      <c r="P480" s="356"/>
      <c r="Q480" s="356"/>
      <c r="R480" s="356"/>
      <c r="S480" s="356"/>
      <c r="T480" s="356"/>
      <c r="U480" s="356"/>
      <c r="V480" s="356"/>
      <c r="W480" s="356"/>
      <c r="X480" s="356"/>
      <c r="Y480" s="356"/>
      <c r="Z480" s="356"/>
      <c r="AA480" s="356"/>
      <c r="AB480" s="356"/>
      <c r="AC480" s="356"/>
      <c r="AD480" s="356"/>
      <c r="AE480" s="356"/>
      <c r="AF480" s="356"/>
      <c r="AG480" s="356"/>
      <c r="AH480" s="356"/>
      <c r="AI480" s="356"/>
      <c r="AJ480" s="356"/>
      <c r="AK480" s="356"/>
      <c r="AL480" s="356"/>
      <c r="AM480" s="356"/>
      <c r="AN480" s="356"/>
    </row>
    <row r="481" spans="1:40" hidden="1">
      <c r="A481" s="356"/>
      <c r="B481" s="900" t="str">
        <f>IF(OR(LEFT(DULIEU!V472,4)=$G$8,LEFT(DULIEU!W472,4)=$G$8),DULIEU!D472,"")</f>
        <v/>
      </c>
      <c r="C481" s="900" t="str">
        <f>IF(OR(LEFT(DULIEU!V472,4)=$G$8,LEFT(DULIEU!W472,4)=$G$8),DULIEU!E472,"")</f>
        <v/>
      </c>
      <c r="D481" s="900" t="str">
        <f>IF(LEFT(DULIEU!V472,4)=$G$8,DULIEU!H472,"")</f>
        <v/>
      </c>
      <c r="E481" s="901" t="str">
        <f>IF(LEFT(DULIEU!W472,4)=$G$8,DULIEU!H472,"")</f>
        <v/>
      </c>
      <c r="F481" s="929" t="str">
        <f>IF(OR(LEFT(DULIEU!V472,4)=$G$8,LEFT(DULIEU!W472,4)=$G$8),DULIEU!O472,"")</f>
        <v/>
      </c>
      <c r="G481" s="930" t="str">
        <f>IF(LEFT(DULIEU!V472,4)=$G$8,DULIEU!W472,IF(LEFT(DULIEU!W472,4)=$G$8,DULIEU!V472,""))</f>
        <v/>
      </c>
      <c r="H481" s="902">
        <f>IF(LEFT(DULIEU!V472,4)=$G$8,DULIEU!X472,0)</f>
        <v>0</v>
      </c>
      <c r="I481" s="902">
        <f>IF(LEFT(DULIEU!W472,4)=$G$8,DULIEU!X472,0)</f>
        <v>0</v>
      </c>
      <c r="J481" s="902">
        <f>IF(SUM(H481:I481)=0,0,$J$14+SUM($H$16:H481)-SUM($I$16:I481))</f>
        <v>0</v>
      </c>
      <c r="K481" s="903"/>
      <c r="L481" s="904" t="str">
        <f t="shared" si="7"/>
        <v/>
      </c>
      <c r="M481" s="893"/>
      <c r="N481" s="717"/>
      <c r="O481" s="356"/>
      <c r="P481" s="356"/>
      <c r="Q481" s="356"/>
      <c r="R481" s="356"/>
      <c r="S481" s="356"/>
      <c r="T481" s="356"/>
      <c r="U481" s="356"/>
      <c r="V481" s="356"/>
      <c r="W481" s="356"/>
      <c r="X481" s="356"/>
      <c r="Y481" s="356"/>
      <c r="Z481" s="356"/>
      <c r="AA481" s="356"/>
      <c r="AB481" s="356"/>
      <c r="AC481" s="356"/>
      <c r="AD481" s="356"/>
      <c r="AE481" s="356"/>
      <c r="AF481" s="356"/>
      <c r="AG481" s="356"/>
      <c r="AH481" s="356"/>
      <c r="AI481" s="356"/>
      <c r="AJ481" s="356"/>
      <c r="AK481" s="356"/>
      <c r="AL481" s="356"/>
      <c r="AM481" s="356"/>
      <c r="AN481" s="356"/>
    </row>
    <row r="482" spans="1:40" hidden="1">
      <c r="A482" s="356"/>
      <c r="B482" s="900" t="str">
        <f>IF(OR(LEFT(DULIEU!V473,4)=$G$8,LEFT(DULIEU!W473,4)=$G$8),DULIEU!D473,"")</f>
        <v/>
      </c>
      <c r="C482" s="900" t="str">
        <f>IF(OR(LEFT(DULIEU!V473,4)=$G$8,LEFT(DULIEU!W473,4)=$G$8),DULIEU!E473,"")</f>
        <v/>
      </c>
      <c r="D482" s="900" t="str">
        <f>IF(LEFT(DULIEU!V473,4)=$G$8,DULIEU!H473,"")</f>
        <v/>
      </c>
      <c r="E482" s="901" t="str">
        <f>IF(LEFT(DULIEU!W473,4)=$G$8,DULIEU!H473,"")</f>
        <v/>
      </c>
      <c r="F482" s="929" t="str">
        <f>IF(OR(LEFT(DULIEU!V473,4)=$G$8,LEFT(DULIEU!W473,4)=$G$8),DULIEU!O473,"")</f>
        <v/>
      </c>
      <c r="G482" s="930" t="str">
        <f>IF(LEFT(DULIEU!V473,4)=$G$8,DULIEU!W473,IF(LEFT(DULIEU!W473,4)=$G$8,DULIEU!V473,""))</f>
        <v/>
      </c>
      <c r="H482" s="902">
        <f>IF(LEFT(DULIEU!V473,4)=$G$8,DULIEU!X473,0)</f>
        <v>0</v>
      </c>
      <c r="I482" s="902">
        <f>IF(LEFT(DULIEU!W473,4)=$G$8,DULIEU!X473,0)</f>
        <v>0</v>
      </c>
      <c r="J482" s="902">
        <f>IF(SUM(H482:I482)=0,0,$J$14+SUM($H$16:H482)-SUM($I$16:I482))</f>
        <v>0</v>
      </c>
      <c r="K482" s="903"/>
      <c r="L482" s="904" t="str">
        <f t="shared" si="7"/>
        <v/>
      </c>
      <c r="M482" s="893"/>
      <c r="N482" s="717"/>
      <c r="O482" s="356"/>
      <c r="P482" s="356"/>
      <c r="Q482" s="356"/>
      <c r="R482" s="356"/>
      <c r="S482" s="356"/>
      <c r="T482" s="356"/>
      <c r="U482" s="356"/>
      <c r="V482" s="356"/>
      <c r="W482" s="356"/>
      <c r="X482" s="356"/>
      <c r="Y482" s="356"/>
      <c r="Z482" s="356"/>
      <c r="AA482" s="356"/>
      <c r="AB482" s="356"/>
      <c r="AC482" s="356"/>
      <c r="AD482" s="356"/>
      <c r="AE482" s="356"/>
      <c r="AF482" s="356"/>
      <c r="AG482" s="356"/>
      <c r="AH482" s="356"/>
      <c r="AI482" s="356"/>
      <c r="AJ482" s="356"/>
      <c r="AK482" s="356"/>
      <c r="AL482" s="356"/>
      <c r="AM482" s="356"/>
      <c r="AN482" s="356"/>
    </row>
    <row r="483" spans="1:40" hidden="1">
      <c r="A483" s="356"/>
      <c r="B483" s="900" t="str">
        <f>IF(OR(LEFT(DULIEU!V474,4)=$G$8,LEFT(DULIEU!W474,4)=$G$8),DULIEU!D474,"")</f>
        <v/>
      </c>
      <c r="C483" s="900" t="str">
        <f>IF(OR(LEFT(DULIEU!V474,4)=$G$8,LEFT(DULIEU!W474,4)=$G$8),DULIEU!E474,"")</f>
        <v/>
      </c>
      <c r="D483" s="900" t="str">
        <f>IF(LEFT(DULIEU!V474,4)=$G$8,DULIEU!H474,"")</f>
        <v/>
      </c>
      <c r="E483" s="901" t="str">
        <f>IF(LEFT(DULIEU!W474,4)=$G$8,DULIEU!H474,"")</f>
        <v/>
      </c>
      <c r="F483" s="929" t="str">
        <f>IF(OR(LEFT(DULIEU!V474,4)=$G$8,LEFT(DULIEU!W474,4)=$G$8),DULIEU!O474,"")</f>
        <v/>
      </c>
      <c r="G483" s="930" t="str">
        <f>IF(LEFT(DULIEU!V474,4)=$G$8,DULIEU!W474,IF(LEFT(DULIEU!W474,4)=$G$8,DULIEU!V474,""))</f>
        <v/>
      </c>
      <c r="H483" s="902">
        <f>IF(LEFT(DULIEU!V474,4)=$G$8,DULIEU!X474,0)</f>
        <v>0</v>
      </c>
      <c r="I483" s="902">
        <f>IF(LEFT(DULIEU!W474,4)=$G$8,DULIEU!X474,0)</f>
        <v>0</v>
      </c>
      <c r="J483" s="902">
        <f>IF(SUM(H483:I483)=0,0,$J$14+SUM($H$16:H483)-SUM($I$16:I483))</f>
        <v>0</v>
      </c>
      <c r="K483" s="903"/>
      <c r="L483" s="904" t="str">
        <f t="shared" si="7"/>
        <v/>
      </c>
      <c r="M483" s="893"/>
      <c r="N483" s="717"/>
      <c r="O483" s="356"/>
      <c r="P483" s="356"/>
      <c r="Q483" s="356"/>
      <c r="R483" s="356"/>
      <c r="S483" s="356"/>
      <c r="T483" s="356"/>
      <c r="U483" s="356"/>
      <c r="V483" s="356"/>
      <c r="W483" s="356"/>
      <c r="X483" s="356"/>
      <c r="Y483" s="356"/>
      <c r="Z483" s="356"/>
      <c r="AA483" s="356"/>
      <c r="AB483" s="356"/>
      <c r="AC483" s="356"/>
      <c r="AD483" s="356"/>
      <c r="AE483" s="356"/>
      <c r="AF483" s="356"/>
      <c r="AG483" s="356"/>
      <c r="AH483" s="356"/>
      <c r="AI483" s="356"/>
      <c r="AJ483" s="356"/>
      <c r="AK483" s="356"/>
      <c r="AL483" s="356"/>
      <c r="AM483" s="356"/>
      <c r="AN483" s="356"/>
    </row>
    <row r="484" spans="1:40" hidden="1">
      <c r="A484" s="356"/>
      <c r="B484" s="900" t="str">
        <f>IF(OR(LEFT(DULIEU!V475,4)=$G$8,LEFT(DULIEU!W475,4)=$G$8),DULIEU!D475,"")</f>
        <v/>
      </c>
      <c r="C484" s="900" t="str">
        <f>IF(OR(LEFT(DULIEU!V475,4)=$G$8,LEFT(DULIEU!W475,4)=$G$8),DULIEU!E475,"")</f>
        <v/>
      </c>
      <c r="D484" s="900" t="str">
        <f>IF(LEFT(DULIEU!V475,4)=$G$8,DULIEU!H475,"")</f>
        <v/>
      </c>
      <c r="E484" s="901" t="str">
        <f>IF(LEFT(DULIEU!W475,4)=$G$8,DULIEU!H475,"")</f>
        <v/>
      </c>
      <c r="F484" s="929" t="str">
        <f>IF(OR(LEFT(DULIEU!V475,4)=$G$8,LEFT(DULIEU!W475,4)=$G$8),DULIEU!O475,"")</f>
        <v/>
      </c>
      <c r="G484" s="930" t="str">
        <f>IF(LEFT(DULIEU!V475,4)=$G$8,DULIEU!W475,IF(LEFT(DULIEU!W475,4)=$G$8,DULIEU!V475,""))</f>
        <v/>
      </c>
      <c r="H484" s="902">
        <f>IF(LEFT(DULIEU!V475,4)=$G$8,DULIEU!X475,0)</f>
        <v>0</v>
      </c>
      <c r="I484" s="902">
        <f>IF(LEFT(DULIEU!W475,4)=$G$8,DULIEU!X475,0)</f>
        <v>0</v>
      </c>
      <c r="J484" s="902">
        <f>IF(SUM(H484:I484)=0,0,$J$14+SUM($H$16:H484)-SUM($I$16:I484))</f>
        <v>0</v>
      </c>
      <c r="K484" s="903"/>
      <c r="L484" s="904" t="str">
        <f t="shared" si="7"/>
        <v/>
      </c>
      <c r="M484" s="893"/>
      <c r="N484" s="717"/>
      <c r="O484" s="356"/>
      <c r="P484" s="356"/>
      <c r="Q484" s="356"/>
      <c r="R484" s="356"/>
      <c r="S484" s="356"/>
      <c r="T484" s="356"/>
      <c r="U484" s="356"/>
      <c r="V484" s="356"/>
      <c r="W484" s="356"/>
      <c r="X484" s="356"/>
      <c r="Y484" s="356"/>
      <c r="Z484" s="356"/>
      <c r="AA484" s="356"/>
      <c r="AB484" s="356"/>
      <c r="AC484" s="356"/>
      <c r="AD484" s="356"/>
      <c r="AE484" s="356"/>
      <c r="AF484" s="356"/>
      <c r="AG484" s="356"/>
      <c r="AH484" s="356"/>
      <c r="AI484" s="356"/>
      <c r="AJ484" s="356"/>
      <c r="AK484" s="356"/>
      <c r="AL484" s="356"/>
      <c r="AM484" s="356"/>
      <c r="AN484" s="356"/>
    </row>
    <row r="485" spans="1:40" hidden="1">
      <c r="A485" s="356"/>
      <c r="B485" s="900" t="str">
        <f>IF(OR(LEFT(DULIEU!V476,4)=$G$8,LEFT(DULIEU!W476,4)=$G$8),DULIEU!D476,"")</f>
        <v/>
      </c>
      <c r="C485" s="900" t="str">
        <f>IF(OR(LEFT(DULIEU!V476,4)=$G$8,LEFT(DULIEU!W476,4)=$G$8),DULIEU!E476,"")</f>
        <v/>
      </c>
      <c r="D485" s="900" t="str">
        <f>IF(LEFT(DULIEU!V476,4)=$G$8,DULIEU!H476,"")</f>
        <v/>
      </c>
      <c r="E485" s="901" t="str">
        <f>IF(LEFT(DULIEU!W476,4)=$G$8,DULIEU!H476,"")</f>
        <v/>
      </c>
      <c r="F485" s="929" t="str">
        <f>IF(OR(LEFT(DULIEU!V476,4)=$G$8,LEFT(DULIEU!W476,4)=$G$8),DULIEU!O476,"")</f>
        <v/>
      </c>
      <c r="G485" s="930" t="str">
        <f>IF(LEFT(DULIEU!V476,4)=$G$8,DULIEU!W476,IF(LEFT(DULIEU!W476,4)=$G$8,DULIEU!V476,""))</f>
        <v/>
      </c>
      <c r="H485" s="902">
        <f>IF(LEFT(DULIEU!V476,4)=$G$8,DULIEU!X476,0)</f>
        <v>0</v>
      </c>
      <c r="I485" s="902">
        <f>IF(LEFT(DULIEU!W476,4)=$G$8,DULIEU!X476,0)</f>
        <v>0</v>
      </c>
      <c r="J485" s="902">
        <f>IF(SUM(H485:I485)=0,0,$J$14+SUM($H$16:H485)-SUM($I$16:I485))</f>
        <v>0</v>
      </c>
      <c r="K485" s="903"/>
      <c r="L485" s="904" t="str">
        <f t="shared" si="7"/>
        <v/>
      </c>
      <c r="M485" s="893"/>
      <c r="N485" s="717"/>
      <c r="O485" s="356"/>
      <c r="P485" s="356"/>
      <c r="Q485" s="356"/>
      <c r="R485" s="356"/>
      <c r="S485" s="356"/>
      <c r="T485" s="356"/>
      <c r="U485" s="356"/>
      <c r="V485" s="356"/>
      <c r="W485" s="356"/>
      <c r="X485" s="356"/>
      <c r="Y485" s="356"/>
      <c r="Z485" s="356"/>
      <c r="AA485" s="356"/>
      <c r="AB485" s="356"/>
      <c r="AC485" s="356"/>
      <c r="AD485" s="356"/>
      <c r="AE485" s="356"/>
      <c r="AF485" s="356"/>
      <c r="AG485" s="356"/>
      <c r="AH485" s="356"/>
      <c r="AI485" s="356"/>
      <c r="AJ485" s="356"/>
      <c r="AK485" s="356"/>
      <c r="AL485" s="356"/>
      <c r="AM485" s="356"/>
      <c r="AN485" s="356"/>
    </row>
    <row r="486" spans="1:40" hidden="1">
      <c r="A486" s="356"/>
      <c r="B486" s="900" t="str">
        <f>IF(OR(LEFT(DULIEU!V477,4)=$G$8,LEFT(DULIEU!W477,4)=$G$8),DULIEU!D477,"")</f>
        <v/>
      </c>
      <c r="C486" s="900" t="str">
        <f>IF(OR(LEFT(DULIEU!V477,4)=$G$8,LEFT(DULIEU!W477,4)=$G$8),DULIEU!E477,"")</f>
        <v/>
      </c>
      <c r="D486" s="900" t="str">
        <f>IF(LEFT(DULIEU!V477,4)=$G$8,DULIEU!H477,"")</f>
        <v/>
      </c>
      <c r="E486" s="901" t="str">
        <f>IF(LEFT(DULIEU!W477,4)=$G$8,DULIEU!H477,"")</f>
        <v/>
      </c>
      <c r="F486" s="929" t="str">
        <f>IF(OR(LEFT(DULIEU!V477,4)=$G$8,LEFT(DULIEU!W477,4)=$G$8),DULIEU!O477,"")</f>
        <v/>
      </c>
      <c r="G486" s="930" t="str">
        <f>IF(LEFT(DULIEU!V477,4)=$G$8,DULIEU!W477,IF(LEFT(DULIEU!W477,4)=$G$8,DULIEU!V477,""))</f>
        <v/>
      </c>
      <c r="H486" s="902">
        <f>IF(LEFT(DULIEU!V477,4)=$G$8,DULIEU!X477,0)</f>
        <v>0</v>
      </c>
      <c r="I486" s="902">
        <f>IF(LEFT(DULIEU!W477,4)=$G$8,DULIEU!X477,0)</f>
        <v>0</v>
      </c>
      <c r="J486" s="902">
        <f>IF(SUM(H486:I486)=0,0,$J$14+SUM($H$16:H486)-SUM($I$16:I486))</f>
        <v>0</v>
      </c>
      <c r="K486" s="903"/>
      <c r="L486" s="904" t="str">
        <f t="shared" si="7"/>
        <v/>
      </c>
      <c r="M486" s="893"/>
      <c r="N486" s="717"/>
      <c r="O486" s="356"/>
      <c r="P486" s="356"/>
      <c r="Q486" s="356"/>
      <c r="R486" s="356"/>
      <c r="S486" s="356"/>
      <c r="T486" s="356"/>
      <c r="U486" s="356"/>
      <c r="V486" s="356"/>
      <c r="W486" s="356"/>
      <c r="X486" s="356"/>
      <c r="Y486" s="356"/>
      <c r="Z486" s="356"/>
      <c r="AA486" s="356"/>
      <c r="AB486" s="356"/>
      <c r="AC486" s="356"/>
      <c r="AD486" s="356"/>
      <c r="AE486" s="356"/>
      <c r="AF486" s="356"/>
      <c r="AG486" s="356"/>
      <c r="AH486" s="356"/>
      <c r="AI486" s="356"/>
      <c r="AJ486" s="356"/>
      <c r="AK486" s="356"/>
      <c r="AL486" s="356"/>
      <c r="AM486" s="356"/>
      <c r="AN486" s="356"/>
    </row>
    <row r="487" spans="1:40" hidden="1">
      <c r="A487" s="356"/>
      <c r="B487" s="900" t="str">
        <f>IF(OR(LEFT(DULIEU!V478,4)=$G$8,LEFT(DULIEU!W478,4)=$G$8),DULIEU!D478,"")</f>
        <v/>
      </c>
      <c r="C487" s="900" t="str">
        <f>IF(OR(LEFT(DULIEU!V478,4)=$G$8,LEFT(DULIEU!W478,4)=$G$8),DULIEU!E478,"")</f>
        <v/>
      </c>
      <c r="D487" s="900" t="str">
        <f>IF(LEFT(DULIEU!V478,4)=$G$8,DULIEU!H478,"")</f>
        <v/>
      </c>
      <c r="E487" s="901" t="str">
        <f>IF(LEFT(DULIEU!W478,4)=$G$8,DULIEU!H478,"")</f>
        <v/>
      </c>
      <c r="F487" s="929" t="str">
        <f>IF(OR(LEFT(DULIEU!V478,4)=$G$8,LEFT(DULIEU!W478,4)=$G$8),DULIEU!O478,"")</f>
        <v/>
      </c>
      <c r="G487" s="930" t="str">
        <f>IF(LEFT(DULIEU!V478,4)=$G$8,DULIEU!W478,IF(LEFT(DULIEU!W478,4)=$G$8,DULIEU!V478,""))</f>
        <v/>
      </c>
      <c r="H487" s="902">
        <f>IF(LEFT(DULIEU!V478,4)=$G$8,DULIEU!X478,0)</f>
        <v>0</v>
      </c>
      <c r="I487" s="902">
        <f>IF(LEFT(DULIEU!W478,4)=$G$8,DULIEU!X478,0)</f>
        <v>0</v>
      </c>
      <c r="J487" s="902">
        <f>IF(SUM(H487:I487)=0,0,$J$14+SUM($H$16:H487)-SUM($I$16:I487))</f>
        <v>0</v>
      </c>
      <c r="K487" s="903"/>
      <c r="L487" s="904" t="str">
        <f t="shared" si="7"/>
        <v/>
      </c>
      <c r="M487" s="893"/>
      <c r="N487" s="717"/>
      <c r="O487" s="356"/>
      <c r="P487" s="356"/>
      <c r="Q487" s="356"/>
      <c r="R487" s="356"/>
      <c r="S487" s="356"/>
      <c r="T487" s="356"/>
      <c r="U487" s="356"/>
      <c r="V487" s="356"/>
      <c r="W487" s="356"/>
      <c r="X487" s="356"/>
      <c r="Y487" s="356"/>
      <c r="Z487" s="356"/>
      <c r="AA487" s="356"/>
      <c r="AB487" s="356"/>
      <c r="AC487" s="356"/>
      <c r="AD487" s="356"/>
      <c r="AE487" s="356"/>
      <c r="AF487" s="356"/>
      <c r="AG487" s="356"/>
      <c r="AH487" s="356"/>
      <c r="AI487" s="356"/>
      <c r="AJ487" s="356"/>
      <c r="AK487" s="356"/>
      <c r="AL487" s="356"/>
      <c r="AM487" s="356"/>
      <c r="AN487" s="356"/>
    </row>
    <row r="488" spans="1:40" hidden="1">
      <c r="A488" s="356"/>
      <c r="B488" s="900" t="str">
        <f>IF(OR(LEFT(DULIEU!V479,4)=$G$8,LEFT(DULIEU!W479,4)=$G$8),DULIEU!D479,"")</f>
        <v/>
      </c>
      <c r="C488" s="900" t="str">
        <f>IF(OR(LEFT(DULIEU!V479,4)=$G$8,LEFT(DULIEU!W479,4)=$G$8),DULIEU!E479,"")</f>
        <v/>
      </c>
      <c r="D488" s="900" t="str">
        <f>IF(LEFT(DULIEU!V479,4)=$G$8,DULIEU!H479,"")</f>
        <v/>
      </c>
      <c r="E488" s="901" t="str">
        <f>IF(LEFT(DULIEU!W479,4)=$G$8,DULIEU!H479,"")</f>
        <v/>
      </c>
      <c r="F488" s="929" t="str">
        <f>IF(OR(LEFT(DULIEU!V479,4)=$G$8,LEFT(DULIEU!W479,4)=$G$8),DULIEU!O479,"")</f>
        <v/>
      </c>
      <c r="G488" s="930" t="str">
        <f>IF(LEFT(DULIEU!V479,4)=$G$8,DULIEU!W479,IF(LEFT(DULIEU!W479,4)=$G$8,DULIEU!V479,""))</f>
        <v/>
      </c>
      <c r="H488" s="902">
        <f>IF(LEFT(DULIEU!V479,4)=$G$8,DULIEU!X479,0)</f>
        <v>0</v>
      </c>
      <c r="I488" s="902">
        <f>IF(LEFT(DULIEU!W479,4)=$G$8,DULIEU!X479,0)</f>
        <v>0</v>
      </c>
      <c r="J488" s="902">
        <f>IF(SUM(H488:I488)=0,0,$J$14+SUM($H$16:H488)-SUM($I$16:I488))</f>
        <v>0</v>
      </c>
      <c r="K488" s="903"/>
      <c r="L488" s="904" t="str">
        <f t="shared" si="7"/>
        <v/>
      </c>
      <c r="M488" s="893"/>
      <c r="N488" s="717"/>
      <c r="O488" s="356"/>
      <c r="P488" s="356"/>
      <c r="Q488" s="356"/>
      <c r="R488" s="356"/>
      <c r="S488" s="356"/>
      <c r="T488" s="356"/>
      <c r="U488" s="356"/>
      <c r="V488" s="356"/>
      <c r="W488" s="356"/>
      <c r="X488" s="356"/>
      <c r="Y488" s="356"/>
      <c r="Z488" s="356"/>
      <c r="AA488" s="356"/>
      <c r="AB488" s="356"/>
      <c r="AC488" s="356"/>
      <c r="AD488" s="356"/>
      <c r="AE488" s="356"/>
      <c r="AF488" s="356"/>
      <c r="AG488" s="356"/>
      <c r="AH488" s="356"/>
      <c r="AI488" s="356"/>
      <c r="AJ488" s="356"/>
      <c r="AK488" s="356"/>
      <c r="AL488" s="356"/>
      <c r="AM488" s="356"/>
      <c r="AN488" s="356"/>
    </row>
    <row r="489" spans="1:40" hidden="1">
      <c r="A489" s="356"/>
      <c r="B489" s="900" t="str">
        <f>IF(OR(LEFT(DULIEU!V480,4)=$G$8,LEFT(DULIEU!W480,4)=$G$8),DULIEU!D480,"")</f>
        <v/>
      </c>
      <c r="C489" s="900" t="str">
        <f>IF(OR(LEFT(DULIEU!V480,4)=$G$8,LEFT(DULIEU!W480,4)=$G$8),DULIEU!E480,"")</f>
        <v/>
      </c>
      <c r="D489" s="900" t="str">
        <f>IF(LEFT(DULIEU!V480,4)=$G$8,DULIEU!H480,"")</f>
        <v/>
      </c>
      <c r="E489" s="901" t="str">
        <f>IF(LEFT(DULIEU!W480,4)=$G$8,DULIEU!H480,"")</f>
        <v/>
      </c>
      <c r="F489" s="929" t="str">
        <f>IF(OR(LEFT(DULIEU!V480,4)=$G$8,LEFT(DULIEU!W480,4)=$G$8),DULIEU!O480,"")</f>
        <v/>
      </c>
      <c r="G489" s="930" t="str">
        <f>IF(LEFT(DULIEU!V480,4)=$G$8,DULIEU!W480,IF(LEFT(DULIEU!W480,4)=$G$8,DULIEU!V480,""))</f>
        <v/>
      </c>
      <c r="H489" s="902">
        <f>IF(LEFT(DULIEU!V480,4)=$G$8,DULIEU!X480,0)</f>
        <v>0</v>
      </c>
      <c r="I489" s="902">
        <f>IF(LEFT(DULIEU!W480,4)=$G$8,DULIEU!X480,0)</f>
        <v>0</v>
      </c>
      <c r="J489" s="902">
        <f>IF(SUM(H489:I489)=0,0,$J$14+SUM($H$16:H489)-SUM($I$16:I489))</f>
        <v>0</v>
      </c>
      <c r="K489" s="903"/>
      <c r="L489" s="904" t="str">
        <f t="shared" si="7"/>
        <v/>
      </c>
      <c r="M489" s="893"/>
      <c r="N489" s="717"/>
      <c r="O489" s="356"/>
      <c r="P489" s="356"/>
      <c r="Q489" s="356"/>
      <c r="R489" s="356"/>
      <c r="S489" s="356"/>
      <c r="T489" s="356"/>
      <c r="U489" s="356"/>
      <c r="V489" s="356"/>
      <c r="W489" s="356"/>
      <c r="X489" s="356"/>
      <c r="Y489" s="356"/>
      <c r="Z489" s="356"/>
      <c r="AA489" s="356"/>
      <c r="AB489" s="356"/>
      <c r="AC489" s="356"/>
      <c r="AD489" s="356"/>
      <c r="AE489" s="356"/>
      <c r="AF489" s="356"/>
      <c r="AG489" s="356"/>
      <c r="AH489" s="356"/>
      <c r="AI489" s="356"/>
      <c r="AJ489" s="356"/>
      <c r="AK489" s="356"/>
      <c r="AL489" s="356"/>
      <c r="AM489" s="356"/>
      <c r="AN489" s="356"/>
    </row>
    <row r="490" spans="1:40" hidden="1">
      <c r="A490" s="356"/>
      <c r="B490" s="900" t="str">
        <f>IF(OR(LEFT(DULIEU!V481,4)=$G$8,LEFT(DULIEU!W481,4)=$G$8),DULIEU!D481,"")</f>
        <v/>
      </c>
      <c r="C490" s="900" t="str">
        <f>IF(OR(LEFT(DULIEU!V481,4)=$G$8,LEFT(DULIEU!W481,4)=$G$8),DULIEU!E481,"")</f>
        <v/>
      </c>
      <c r="D490" s="900" t="str">
        <f>IF(LEFT(DULIEU!V481,4)=$G$8,DULIEU!H481,"")</f>
        <v/>
      </c>
      <c r="E490" s="901" t="str">
        <f>IF(LEFT(DULIEU!W481,4)=$G$8,DULIEU!H481,"")</f>
        <v/>
      </c>
      <c r="F490" s="929" t="str">
        <f>IF(OR(LEFT(DULIEU!V481,4)=$G$8,LEFT(DULIEU!W481,4)=$G$8),DULIEU!O481,"")</f>
        <v/>
      </c>
      <c r="G490" s="930" t="str">
        <f>IF(LEFT(DULIEU!V481,4)=$G$8,DULIEU!W481,IF(LEFT(DULIEU!W481,4)=$G$8,DULIEU!V481,""))</f>
        <v/>
      </c>
      <c r="H490" s="902">
        <f>IF(LEFT(DULIEU!V481,4)=$G$8,DULIEU!X481,0)</f>
        <v>0</v>
      </c>
      <c r="I490" s="902">
        <f>IF(LEFT(DULIEU!W481,4)=$G$8,DULIEU!X481,0)</f>
        <v>0</v>
      </c>
      <c r="J490" s="902">
        <f>IF(SUM(H490:I490)=0,0,$J$14+SUM($H$16:H490)-SUM($I$16:I490))</f>
        <v>0</v>
      </c>
      <c r="K490" s="903"/>
      <c r="L490" s="904" t="str">
        <f t="shared" si="7"/>
        <v/>
      </c>
      <c r="M490" s="893"/>
      <c r="N490" s="717"/>
      <c r="O490" s="356"/>
      <c r="P490" s="356"/>
      <c r="Q490" s="356"/>
      <c r="R490" s="356"/>
      <c r="S490" s="356"/>
      <c r="T490" s="356"/>
      <c r="U490" s="356"/>
      <c r="V490" s="356"/>
      <c r="W490" s="356"/>
      <c r="X490" s="356"/>
      <c r="Y490" s="356"/>
      <c r="Z490" s="356"/>
      <c r="AA490" s="356"/>
      <c r="AB490" s="356"/>
      <c r="AC490" s="356"/>
      <c r="AD490" s="356"/>
      <c r="AE490" s="356"/>
      <c r="AF490" s="356"/>
      <c r="AG490" s="356"/>
      <c r="AH490" s="356"/>
      <c r="AI490" s="356"/>
      <c r="AJ490" s="356"/>
      <c r="AK490" s="356"/>
      <c r="AL490" s="356"/>
      <c r="AM490" s="356"/>
      <c r="AN490" s="356"/>
    </row>
    <row r="491" spans="1:40" hidden="1">
      <c r="A491" s="356"/>
      <c r="B491" s="900" t="str">
        <f>IF(OR(LEFT(DULIEU!V482,4)=$G$8,LEFT(DULIEU!W482,4)=$G$8),DULIEU!D482,"")</f>
        <v/>
      </c>
      <c r="C491" s="900" t="str">
        <f>IF(OR(LEFT(DULIEU!V482,4)=$G$8,LEFT(DULIEU!W482,4)=$G$8),DULIEU!E482,"")</f>
        <v/>
      </c>
      <c r="D491" s="900" t="str">
        <f>IF(LEFT(DULIEU!V482,4)=$G$8,DULIEU!H482,"")</f>
        <v/>
      </c>
      <c r="E491" s="901" t="str">
        <f>IF(LEFT(DULIEU!W482,4)=$G$8,DULIEU!H482,"")</f>
        <v/>
      </c>
      <c r="F491" s="929" t="str">
        <f>IF(OR(LEFT(DULIEU!V482,4)=$G$8,LEFT(DULIEU!W482,4)=$G$8),DULIEU!O482,"")</f>
        <v/>
      </c>
      <c r="G491" s="930" t="str">
        <f>IF(LEFT(DULIEU!V482,4)=$G$8,DULIEU!W482,IF(LEFT(DULIEU!W482,4)=$G$8,DULIEU!V482,""))</f>
        <v/>
      </c>
      <c r="H491" s="902">
        <f>IF(LEFT(DULIEU!V482,4)=$G$8,DULIEU!X482,0)</f>
        <v>0</v>
      </c>
      <c r="I491" s="902">
        <f>IF(LEFT(DULIEU!W482,4)=$G$8,DULIEU!X482,0)</f>
        <v>0</v>
      </c>
      <c r="J491" s="902">
        <f>IF(SUM(H491:I491)=0,0,$J$14+SUM($H$16:H491)-SUM($I$16:I491))</f>
        <v>0</v>
      </c>
      <c r="K491" s="903"/>
      <c r="L491" s="904" t="str">
        <f t="shared" si="7"/>
        <v/>
      </c>
      <c r="M491" s="893"/>
      <c r="N491" s="717"/>
      <c r="O491" s="356"/>
      <c r="P491" s="356"/>
      <c r="Q491" s="356"/>
      <c r="R491" s="356"/>
      <c r="S491" s="356"/>
      <c r="T491" s="356"/>
      <c r="U491" s="356"/>
      <c r="V491" s="356"/>
      <c r="W491" s="356"/>
      <c r="X491" s="356"/>
      <c r="Y491" s="356"/>
      <c r="Z491" s="356"/>
      <c r="AA491" s="356"/>
      <c r="AB491" s="356"/>
      <c r="AC491" s="356"/>
      <c r="AD491" s="356"/>
      <c r="AE491" s="356"/>
      <c r="AF491" s="356"/>
      <c r="AG491" s="356"/>
      <c r="AH491" s="356"/>
      <c r="AI491" s="356"/>
      <c r="AJ491" s="356"/>
      <c r="AK491" s="356"/>
      <c r="AL491" s="356"/>
      <c r="AM491" s="356"/>
      <c r="AN491" s="356"/>
    </row>
    <row r="492" spans="1:40" hidden="1">
      <c r="A492" s="356"/>
      <c r="B492" s="900" t="str">
        <f>IF(OR(LEFT(DULIEU!V483,4)=$G$8,LEFT(DULIEU!W483,4)=$G$8),DULIEU!D483,"")</f>
        <v/>
      </c>
      <c r="C492" s="900" t="str">
        <f>IF(OR(LEFT(DULIEU!V483,4)=$G$8,LEFT(DULIEU!W483,4)=$G$8),DULIEU!E483,"")</f>
        <v/>
      </c>
      <c r="D492" s="900" t="str">
        <f>IF(LEFT(DULIEU!V483,4)=$G$8,DULIEU!H483,"")</f>
        <v/>
      </c>
      <c r="E492" s="901" t="str">
        <f>IF(LEFT(DULIEU!W483,4)=$G$8,DULIEU!H483,"")</f>
        <v/>
      </c>
      <c r="F492" s="929" t="str">
        <f>IF(OR(LEFT(DULIEU!V483,4)=$G$8,LEFT(DULIEU!W483,4)=$G$8),DULIEU!O483,"")</f>
        <v/>
      </c>
      <c r="G492" s="930" t="str">
        <f>IF(LEFT(DULIEU!V483,4)=$G$8,DULIEU!W483,IF(LEFT(DULIEU!W483,4)=$G$8,DULIEU!V483,""))</f>
        <v/>
      </c>
      <c r="H492" s="902">
        <f>IF(LEFT(DULIEU!V483,4)=$G$8,DULIEU!X483,0)</f>
        <v>0</v>
      </c>
      <c r="I492" s="902">
        <f>IF(LEFT(DULIEU!W483,4)=$G$8,DULIEU!X483,0)</f>
        <v>0</v>
      </c>
      <c r="J492" s="902">
        <f>IF(SUM(H492:I492)=0,0,$J$14+SUM($H$16:H492)-SUM($I$16:I492))</f>
        <v>0</v>
      </c>
      <c r="K492" s="903"/>
      <c r="L492" s="904" t="str">
        <f t="shared" si="7"/>
        <v/>
      </c>
      <c r="M492" s="893"/>
      <c r="N492" s="717"/>
      <c r="O492" s="356"/>
      <c r="P492" s="356"/>
      <c r="Q492" s="356"/>
      <c r="R492" s="356"/>
      <c r="S492" s="356"/>
      <c r="T492" s="356"/>
      <c r="U492" s="356"/>
      <c r="V492" s="356"/>
      <c r="W492" s="356"/>
      <c r="X492" s="356"/>
      <c r="Y492" s="356"/>
      <c r="Z492" s="356"/>
      <c r="AA492" s="356"/>
      <c r="AB492" s="356"/>
      <c r="AC492" s="356"/>
      <c r="AD492" s="356"/>
      <c r="AE492" s="356"/>
      <c r="AF492" s="356"/>
      <c r="AG492" s="356"/>
      <c r="AH492" s="356"/>
      <c r="AI492" s="356"/>
      <c r="AJ492" s="356"/>
      <c r="AK492" s="356"/>
      <c r="AL492" s="356"/>
      <c r="AM492" s="356"/>
      <c r="AN492" s="356"/>
    </row>
    <row r="493" spans="1:40" hidden="1">
      <c r="A493" s="356"/>
      <c r="B493" s="900" t="str">
        <f>IF(OR(LEFT(DULIEU!V484,4)=$G$8,LEFT(DULIEU!W484,4)=$G$8),DULIEU!D484,"")</f>
        <v/>
      </c>
      <c r="C493" s="900" t="str">
        <f>IF(OR(LEFT(DULIEU!V484,4)=$G$8,LEFT(DULIEU!W484,4)=$G$8),DULIEU!E484,"")</f>
        <v/>
      </c>
      <c r="D493" s="900" t="str">
        <f>IF(LEFT(DULIEU!V484,4)=$G$8,DULIEU!H484,"")</f>
        <v/>
      </c>
      <c r="E493" s="901" t="str">
        <f>IF(LEFT(DULIEU!W484,4)=$G$8,DULIEU!H484,"")</f>
        <v/>
      </c>
      <c r="F493" s="929" t="str">
        <f>IF(OR(LEFT(DULIEU!V484,4)=$G$8,LEFT(DULIEU!W484,4)=$G$8),DULIEU!O484,"")</f>
        <v/>
      </c>
      <c r="G493" s="930" t="str">
        <f>IF(LEFT(DULIEU!V484,4)=$G$8,DULIEU!W484,IF(LEFT(DULIEU!W484,4)=$G$8,DULIEU!V484,""))</f>
        <v/>
      </c>
      <c r="H493" s="902">
        <f>IF(LEFT(DULIEU!V484,4)=$G$8,DULIEU!X484,0)</f>
        <v>0</v>
      </c>
      <c r="I493" s="902">
        <f>IF(LEFT(DULIEU!W484,4)=$G$8,DULIEU!X484,0)</f>
        <v>0</v>
      </c>
      <c r="J493" s="902">
        <f>IF(SUM(H493:I493)=0,0,$J$14+SUM($H$16:H493)-SUM($I$16:I493))</f>
        <v>0</v>
      </c>
      <c r="K493" s="903"/>
      <c r="L493" s="904" t="str">
        <f t="shared" si="7"/>
        <v/>
      </c>
      <c r="M493" s="893"/>
      <c r="N493" s="717"/>
      <c r="O493" s="356"/>
      <c r="P493" s="356"/>
      <c r="Q493" s="356"/>
      <c r="R493" s="356"/>
      <c r="S493" s="356"/>
      <c r="T493" s="356"/>
      <c r="U493" s="356"/>
      <c r="V493" s="356"/>
      <c r="W493" s="356"/>
      <c r="X493" s="356"/>
      <c r="Y493" s="356"/>
      <c r="Z493" s="356"/>
      <c r="AA493" s="356"/>
      <c r="AB493" s="356"/>
      <c r="AC493" s="356"/>
      <c r="AD493" s="356"/>
      <c r="AE493" s="356"/>
      <c r="AF493" s="356"/>
      <c r="AG493" s="356"/>
      <c r="AH493" s="356"/>
      <c r="AI493" s="356"/>
      <c r="AJ493" s="356"/>
      <c r="AK493" s="356"/>
      <c r="AL493" s="356"/>
      <c r="AM493" s="356"/>
      <c r="AN493" s="356"/>
    </row>
    <row r="494" spans="1:40" hidden="1">
      <c r="A494" s="356"/>
      <c r="B494" s="900" t="str">
        <f>IF(OR(LEFT(DULIEU!V485,4)=$G$8,LEFT(DULIEU!W485,4)=$G$8),DULIEU!D485,"")</f>
        <v/>
      </c>
      <c r="C494" s="900" t="str">
        <f>IF(OR(LEFT(DULIEU!V485,4)=$G$8,LEFT(DULIEU!W485,4)=$G$8),DULIEU!E485,"")</f>
        <v/>
      </c>
      <c r="D494" s="900" t="str">
        <f>IF(LEFT(DULIEU!V485,4)=$G$8,DULIEU!H485,"")</f>
        <v/>
      </c>
      <c r="E494" s="901" t="str">
        <f>IF(LEFT(DULIEU!W485,4)=$G$8,DULIEU!H485,"")</f>
        <v/>
      </c>
      <c r="F494" s="929" t="str">
        <f>IF(OR(LEFT(DULIEU!V485,4)=$G$8,LEFT(DULIEU!W485,4)=$G$8),DULIEU!O485,"")</f>
        <v/>
      </c>
      <c r="G494" s="930" t="str">
        <f>IF(LEFT(DULIEU!V485,4)=$G$8,DULIEU!W485,IF(LEFT(DULIEU!W485,4)=$G$8,DULIEU!V485,""))</f>
        <v/>
      </c>
      <c r="H494" s="902">
        <f>IF(LEFT(DULIEU!V485,4)=$G$8,DULIEU!X485,0)</f>
        <v>0</v>
      </c>
      <c r="I494" s="902">
        <f>IF(LEFT(DULIEU!W485,4)=$G$8,DULIEU!X485,0)</f>
        <v>0</v>
      </c>
      <c r="J494" s="902">
        <f>IF(SUM(H494:I494)=0,0,$J$14+SUM($H$16:H494)-SUM($I$16:I494))</f>
        <v>0</v>
      </c>
      <c r="K494" s="903"/>
      <c r="L494" s="904" t="str">
        <f t="shared" si="7"/>
        <v/>
      </c>
      <c r="M494" s="893"/>
      <c r="N494" s="717"/>
      <c r="O494" s="356"/>
      <c r="P494" s="356"/>
      <c r="Q494" s="356"/>
      <c r="R494" s="356"/>
      <c r="S494" s="356"/>
      <c r="T494" s="356"/>
      <c r="U494" s="356"/>
      <c r="V494" s="356"/>
      <c r="W494" s="356"/>
      <c r="X494" s="356"/>
      <c r="Y494" s="356"/>
      <c r="Z494" s="356"/>
      <c r="AA494" s="356"/>
      <c r="AB494" s="356"/>
      <c r="AC494" s="356"/>
      <c r="AD494" s="356"/>
      <c r="AE494" s="356"/>
      <c r="AF494" s="356"/>
      <c r="AG494" s="356"/>
      <c r="AH494" s="356"/>
      <c r="AI494" s="356"/>
      <c r="AJ494" s="356"/>
      <c r="AK494" s="356"/>
      <c r="AL494" s="356"/>
      <c r="AM494" s="356"/>
      <c r="AN494" s="356"/>
    </row>
    <row r="495" spans="1:40" hidden="1">
      <c r="A495" s="356"/>
      <c r="B495" s="900" t="str">
        <f>IF(OR(LEFT(DULIEU!V486,4)=$G$8,LEFT(DULIEU!W486,4)=$G$8),DULIEU!D486,"")</f>
        <v/>
      </c>
      <c r="C495" s="900" t="str">
        <f>IF(OR(LEFT(DULIEU!V486,4)=$G$8,LEFT(DULIEU!W486,4)=$G$8),DULIEU!E486,"")</f>
        <v/>
      </c>
      <c r="D495" s="900" t="str">
        <f>IF(LEFT(DULIEU!V486,4)=$G$8,DULIEU!H486,"")</f>
        <v/>
      </c>
      <c r="E495" s="901" t="str">
        <f>IF(LEFT(DULIEU!W486,4)=$G$8,DULIEU!H486,"")</f>
        <v/>
      </c>
      <c r="F495" s="929" t="str">
        <f>IF(OR(LEFT(DULIEU!V486,4)=$G$8,LEFT(DULIEU!W486,4)=$G$8),DULIEU!O486,"")</f>
        <v/>
      </c>
      <c r="G495" s="930" t="str">
        <f>IF(LEFT(DULIEU!V486,4)=$G$8,DULIEU!W486,IF(LEFT(DULIEU!W486,4)=$G$8,DULIEU!V486,""))</f>
        <v/>
      </c>
      <c r="H495" s="902">
        <f>IF(LEFT(DULIEU!V486,4)=$G$8,DULIEU!X486,0)</f>
        <v>0</v>
      </c>
      <c r="I495" s="902">
        <f>IF(LEFT(DULIEU!W486,4)=$G$8,DULIEU!X486,0)</f>
        <v>0</v>
      </c>
      <c r="J495" s="902">
        <f>IF(SUM(H495:I495)=0,0,$J$14+SUM($H$16:H495)-SUM($I$16:I495))</f>
        <v>0</v>
      </c>
      <c r="K495" s="903"/>
      <c r="L495" s="904" t="str">
        <f t="shared" si="7"/>
        <v/>
      </c>
      <c r="M495" s="893"/>
      <c r="N495" s="717"/>
      <c r="O495" s="356"/>
      <c r="P495" s="356"/>
      <c r="Q495" s="356"/>
      <c r="R495" s="356"/>
      <c r="S495" s="356"/>
      <c r="T495" s="356"/>
      <c r="U495" s="356"/>
      <c r="V495" s="356"/>
      <c r="W495" s="356"/>
      <c r="X495" s="356"/>
      <c r="Y495" s="356"/>
      <c r="Z495" s="356"/>
      <c r="AA495" s="356"/>
      <c r="AB495" s="356"/>
      <c r="AC495" s="356"/>
      <c r="AD495" s="356"/>
      <c r="AE495" s="356"/>
      <c r="AF495" s="356"/>
      <c r="AG495" s="356"/>
      <c r="AH495" s="356"/>
      <c r="AI495" s="356"/>
      <c r="AJ495" s="356"/>
      <c r="AK495" s="356"/>
      <c r="AL495" s="356"/>
      <c r="AM495" s="356"/>
      <c r="AN495" s="356"/>
    </row>
    <row r="496" spans="1:40" hidden="1">
      <c r="A496" s="356"/>
      <c r="B496" s="900" t="str">
        <f>IF(OR(LEFT(DULIEU!V487,4)=$G$8,LEFT(DULIEU!W487,4)=$G$8),DULIEU!D487,"")</f>
        <v/>
      </c>
      <c r="C496" s="900" t="str">
        <f>IF(OR(LEFT(DULIEU!V487,4)=$G$8,LEFT(DULIEU!W487,4)=$G$8),DULIEU!E487,"")</f>
        <v/>
      </c>
      <c r="D496" s="900" t="str">
        <f>IF(LEFT(DULIEU!V487,4)=$G$8,DULIEU!H487,"")</f>
        <v/>
      </c>
      <c r="E496" s="901" t="str">
        <f>IF(LEFT(DULIEU!W487,4)=$G$8,DULIEU!H487,"")</f>
        <v/>
      </c>
      <c r="F496" s="929" t="str">
        <f>IF(OR(LEFT(DULIEU!V487,4)=$G$8,LEFT(DULIEU!W487,4)=$G$8),DULIEU!O487,"")</f>
        <v/>
      </c>
      <c r="G496" s="930" t="str">
        <f>IF(LEFT(DULIEU!V487,4)=$G$8,DULIEU!W487,IF(LEFT(DULIEU!W487,4)=$G$8,DULIEU!V487,""))</f>
        <v/>
      </c>
      <c r="H496" s="902">
        <f>IF(LEFT(DULIEU!V487,4)=$G$8,DULIEU!X487,0)</f>
        <v>0</v>
      </c>
      <c r="I496" s="902">
        <f>IF(LEFT(DULIEU!W487,4)=$G$8,DULIEU!X487,0)</f>
        <v>0</v>
      </c>
      <c r="J496" s="902">
        <f>IF(SUM(H496:I496)=0,0,$J$14+SUM($H$16:H496)-SUM($I$16:I496))</f>
        <v>0</v>
      </c>
      <c r="K496" s="903"/>
      <c r="L496" s="904" t="str">
        <f t="shared" si="7"/>
        <v/>
      </c>
      <c r="M496" s="893"/>
      <c r="N496" s="717"/>
      <c r="O496" s="356"/>
      <c r="P496" s="356"/>
      <c r="Q496" s="356"/>
      <c r="R496" s="356"/>
      <c r="S496" s="356"/>
      <c r="T496" s="356"/>
      <c r="U496" s="356"/>
      <c r="V496" s="356"/>
      <c r="W496" s="356"/>
      <c r="X496" s="356"/>
      <c r="Y496" s="356"/>
      <c r="Z496" s="356"/>
      <c r="AA496" s="356"/>
      <c r="AB496" s="356"/>
      <c r="AC496" s="356"/>
      <c r="AD496" s="356"/>
      <c r="AE496" s="356"/>
      <c r="AF496" s="356"/>
      <c r="AG496" s="356"/>
      <c r="AH496" s="356"/>
      <c r="AI496" s="356"/>
      <c r="AJ496" s="356"/>
      <c r="AK496" s="356"/>
      <c r="AL496" s="356"/>
      <c r="AM496" s="356"/>
      <c r="AN496" s="356"/>
    </row>
    <row r="497" spans="1:40" hidden="1">
      <c r="A497" s="356"/>
      <c r="B497" s="900" t="str">
        <f>IF(OR(LEFT(DULIEU!V488,4)=$G$8,LEFT(DULIEU!W488,4)=$G$8),DULIEU!D488,"")</f>
        <v/>
      </c>
      <c r="C497" s="900" t="str">
        <f>IF(OR(LEFT(DULIEU!V488,4)=$G$8,LEFT(DULIEU!W488,4)=$G$8),DULIEU!E488,"")</f>
        <v/>
      </c>
      <c r="D497" s="900" t="str">
        <f>IF(LEFT(DULIEU!V488,4)=$G$8,DULIEU!H488,"")</f>
        <v/>
      </c>
      <c r="E497" s="901" t="str">
        <f>IF(LEFT(DULIEU!W488,4)=$G$8,DULIEU!H488,"")</f>
        <v/>
      </c>
      <c r="F497" s="929" t="str">
        <f>IF(OR(LEFT(DULIEU!V488,4)=$G$8,LEFT(DULIEU!W488,4)=$G$8),DULIEU!O488,"")</f>
        <v/>
      </c>
      <c r="G497" s="930" t="str">
        <f>IF(LEFT(DULIEU!V488,4)=$G$8,DULIEU!W488,IF(LEFT(DULIEU!W488,4)=$G$8,DULIEU!V488,""))</f>
        <v/>
      </c>
      <c r="H497" s="902">
        <f>IF(LEFT(DULIEU!V488,4)=$G$8,DULIEU!X488,0)</f>
        <v>0</v>
      </c>
      <c r="I497" s="902">
        <f>IF(LEFT(DULIEU!W488,4)=$G$8,DULIEU!X488,0)</f>
        <v>0</v>
      </c>
      <c r="J497" s="902">
        <f>IF(SUM(H497:I497)=0,0,$J$14+SUM($H$16:H497)-SUM($I$16:I497))</f>
        <v>0</v>
      </c>
      <c r="K497" s="903"/>
      <c r="L497" s="904" t="str">
        <f t="shared" si="7"/>
        <v/>
      </c>
      <c r="M497" s="893"/>
      <c r="N497" s="717"/>
      <c r="O497" s="356"/>
      <c r="P497" s="356"/>
      <c r="Q497" s="356"/>
      <c r="R497" s="356"/>
      <c r="S497" s="356"/>
      <c r="T497" s="356"/>
      <c r="U497" s="356"/>
      <c r="V497" s="356"/>
      <c r="W497" s="356"/>
      <c r="X497" s="356"/>
      <c r="Y497" s="356"/>
      <c r="Z497" s="356"/>
      <c r="AA497" s="356"/>
      <c r="AB497" s="356"/>
      <c r="AC497" s="356"/>
      <c r="AD497" s="356"/>
      <c r="AE497" s="356"/>
      <c r="AF497" s="356"/>
      <c r="AG497" s="356"/>
      <c r="AH497" s="356"/>
      <c r="AI497" s="356"/>
      <c r="AJ497" s="356"/>
      <c r="AK497" s="356"/>
      <c r="AL497" s="356"/>
      <c r="AM497" s="356"/>
      <c r="AN497" s="356"/>
    </row>
    <row r="498" spans="1:40" hidden="1">
      <c r="A498" s="356"/>
      <c r="B498" s="900" t="str">
        <f>IF(OR(LEFT(DULIEU!V489,4)=$G$8,LEFT(DULIEU!W489,4)=$G$8),DULIEU!D489,"")</f>
        <v/>
      </c>
      <c r="C498" s="900" t="str">
        <f>IF(OR(LEFT(DULIEU!V489,4)=$G$8,LEFT(DULIEU!W489,4)=$G$8),DULIEU!E489,"")</f>
        <v/>
      </c>
      <c r="D498" s="900" t="str">
        <f>IF(LEFT(DULIEU!V489,4)=$G$8,DULIEU!H489,"")</f>
        <v/>
      </c>
      <c r="E498" s="901" t="str">
        <f>IF(LEFT(DULIEU!W489,4)=$G$8,DULIEU!H489,"")</f>
        <v/>
      </c>
      <c r="F498" s="929" t="str">
        <f>IF(OR(LEFT(DULIEU!V489,4)=$G$8,LEFT(DULIEU!W489,4)=$G$8),DULIEU!O489,"")</f>
        <v/>
      </c>
      <c r="G498" s="930" t="str">
        <f>IF(LEFT(DULIEU!V489,4)=$G$8,DULIEU!W489,IF(LEFT(DULIEU!W489,4)=$G$8,DULIEU!V489,""))</f>
        <v/>
      </c>
      <c r="H498" s="902">
        <f>IF(LEFT(DULIEU!V489,4)=$G$8,DULIEU!X489,0)</f>
        <v>0</v>
      </c>
      <c r="I498" s="902">
        <f>IF(LEFT(DULIEU!W489,4)=$G$8,DULIEU!X489,0)</f>
        <v>0</v>
      </c>
      <c r="J498" s="902">
        <f>IF(SUM(H498:I498)=0,0,$J$14+SUM($H$16:H498)-SUM($I$16:I498))</f>
        <v>0</v>
      </c>
      <c r="K498" s="903"/>
      <c r="L498" s="904" t="str">
        <f t="shared" si="7"/>
        <v/>
      </c>
      <c r="M498" s="893"/>
      <c r="N498" s="717"/>
      <c r="O498" s="356"/>
      <c r="P498" s="356"/>
      <c r="Q498" s="356"/>
      <c r="R498" s="356"/>
      <c r="S498" s="356"/>
      <c r="T498" s="356"/>
      <c r="U498" s="356"/>
      <c r="V498" s="356"/>
      <c r="W498" s="356"/>
      <c r="X498" s="356"/>
      <c r="Y498" s="356"/>
      <c r="Z498" s="356"/>
      <c r="AA498" s="356"/>
      <c r="AB498" s="356"/>
      <c r="AC498" s="356"/>
      <c r="AD498" s="356"/>
      <c r="AE498" s="356"/>
      <c r="AF498" s="356"/>
      <c r="AG498" s="356"/>
      <c r="AH498" s="356"/>
      <c r="AI498" s="356"/>
      <c r="AJ498" s="356"/>
      <c r="AK498" s="356"/>
      <c r="AL498" s="356"/>
      <c r="AM498" s="356"/>
      <c r="AN498" s="356"/>
    </row>
    <row r="499" spans="1:40" hidden="1">
      <c r="A499" s="356"/>
      <c r="B499" s="900" t="str">
        <f>IF(OR(LEFT(DULIEU!V490,4)=$G$8,LEFT(DULIEU!W490,4)=$G$8),DULIEU!D490,"")</f>
        <v/>
      </c>
      <c r="C499" s="900" t="str">
        <f>IF(OR(LEFT(DULIEU!V490,4)=$G$8,LEFT(DULIEU!W490,4)=$G$8),DULIEU!E490,"")</f>
        <v/>
      </c>
      <c r="D499" s="900" t="str">
        <f>IF(LEFT(DULIEU!V490,4)=$G$8,DULIEU!H490,"")</f>
        <v/>
      </c>
      <c r="E499" s="901" t="str">
        <f>IF(LEFT(DULIEU!W490,4)=$G$8,DULIEU!H490,"")</f>
        <v/>
      </c>
      <c r="F499" s="929" t="str">
        <f>IF(OR(LEFT(DULIEU!V490,4)=$G$8,LEFT(DULIEU!W490,4)=$G$8),DULIEU!O490,"")</f>
        <v/>
      </c>
      <c r="G499" s="930" t="str">
        <f>IF(LEFT(DULIEU!V490,4)=$G$8,DULIEU!W490,IF(LEFT(DULIEU!W490,4)=$G$8,DULIEU!V490,""))</f>
        <v/>
      </c>
      <c r="H499" s="902">
        <f>IF(LEFT(DULIEU!V490,4)=$G$8,DULIEU!X490,0)</f>
        <v>0</v>
      </c>
      <c r="I499" s="902">
        <f>IF(LEFT(DULIEU!W490,4)=$G$8,DULIEU!X490,0)</f>
        <v>0</v>
      </c>
      <c r="J499" s="902">
        <f>IF(SUM(H499:I499)=0,0,$J$14+SUM($H$16:H499)-SUM($I$16:I499))</f>
        <v>0</v>
      </c>
      <c r="K499" s="903"/>
      <c r="L499" s="904" t="str">
        <f t="shared" si="7"/>
        <v/>
      </c>
      <c r="M499" s="893"/>
      <c r="N499" s="717"/>
      <c r="O499" s="356"/>
      <c r="P499" s="356"/>
      <c r="Q499" s="356"/>
      <c r="R499" s="356"/>
      <c r="S499" s="356"/>
      <c r="T499" s="356"/>
      <c r="U499" s="356"/>
      <c r="V499" s="356"/>
      <c r="W499" s="356"/>
      <c r="X499" s="356"/>
      <c r="Y499" s="356"/>
      <c r="Z499" s="356"/>
      <c r="AA499" s="356"/>
      <c r="AB499" s="356"/>
      <c r="AC499" s="356"/>
      <c r="AD499" s="356"/>
      <c r="AE499" s="356"/>
      <c r="AF499" s="356"/>
      <c r="AG499" s="356"/>
      <c r="AH499" s="356"/>
      <c r="AI499" s="356"/>
      <c r="AJ499" s="356"/>
      <c r="AK499" s="356"/>
      <c r="AL499" s="356"/>
      <c r="AM499" s="356"/>
      <c r="AN499" s="356"/>
    </row>
    <row r="500" spans="1:40" hidden="1">
      <c r="A500" s="356"/>
      <c r="B500" s="900" t="str">
        <f>IF(OR(LEFT(DULIEU!V491,4)=$G$8,LEFT(DULIEU!W491,4)=$G$8),DULIEU!D491,"")</f>
        <v/>
      </c>
      <c r="C500" s="900" t="str">
        <f>IF(OR(LEFT(DULIEU!V491,4)=$G$8,LEFT(DULIEU!W491,4)=$G$8),DULIEU!E491,"")</f>
        <v/>
      </c>
      <c r="D500" s="900" t="str">
        <f>IF(LEFT(DULIEU!V491,4)=$G$8,DULIEU!H491,"")</f>
        <v/>
      </c>
      <c r="E500" s="901" t="str">
        <f>IF(LEFT(DULIEU!W491,4)=$G$8,DULIEU!H491,"")</f>
        <v/>
      </c>
      <c r="F500" s="929" t="str">
        <f>IF(OR(LEFT(DULIEU!V491,4)=$G$8,LEFT(DULIEU!W491,4)=$G$8),DULIEU!O491,"")</f>
        <v/>
      </c>
      <c r="G500" s="930" t="str">
        <f>IF(LEFT(DULIEU!V491,4)=$G$8,DULIEU!W491,IF(LEFT(DULIEU!W491,4)=$G$8,DULIEU!V491,""))</f>
        <v/>
      </c>
      <c r="H500" s="902">
        <f>IF(LEFT(DULIEU!V491,4)=$G$8,DULIEU!X491,0)</f>
        <v>0</v>
      </c>
      <c r="I500" s="902">
        <f>IF(LEFT(DULIEU!W491,4)=$G$8,DULIEU!X491,0)</f>
        <v>0</v>
      </c>
      <c r="J500" s="902">
        <f>IF(SUM(H500:I500)=0,0,$J$14+SUM($H$16:H500)-SUM($I$16:I500))</f>
        <v>0</v>
      </c>
      <c r="K500" s="903"/>
      <c r="L500" s="904" t="str">
        <f t="shared" si="7"/>
        <v/>
      </c>
      <c r="M500" s="893"/>
      <c r="N500" s="717"/>
      <c r="O500" s="356"/>
      <c r="P500" s="356"/>
      <c r="Q500" s="356"/>
      <c r="R500" s="356"/>
      <c r="S500" s="356"/>
      <c r="T500" s="356"/>
      <c r="U500" s="356"/>
      <c r="V500" s="356"/>
      <c r="W500" s="356"/>
      <c r="X500" s="356"/>
      <c r="Y500" s="356"/>
      <c r="Z500" s="356"/>
      <c r="AA500" s="356"/>
      <c r="AB500" s="356"/>
      <c r="AC500" s="356"/>
      <c r="AD500" s="356"/>
      <c r="AE500" s="356"/>
      <c r="AF500" s="356"/>
      <c r="AG500" s="356"/>
      <c r="AH500" s="356"/>
      <c r="AI500" s="356"/>
      <c r="AJ500" s="356"/>
      <c r="AK500" s="356"/>
      <c r="AL500" s="356"/>
      <c r="AM500" s="356"/>
      <c r="AN500" s="356"/>
    </row>
    <row r="501" spans="1:40" hidden="1">
      <c r="A501" s="356"/>
      <c r="B501" s="900" t="str">
        <f>IF(OR(LEFT(DULIEU!V492,4)=$G$8,LEFT(DULIEU!W492,4)=$G$8),DULIEU!D492,"")</f>
        <v/>
      </c>
      <c r="C501" s="900" t="str">
        <f>IF(OR(LEFT(DULIEU!V492,4)=$G$8,LEFT(DULIEU!W492,4)=$G$8),DULIEU!E492,"")</f>
        <v/>
      </c>
      <c r="D501" s="900" t="str">
        <f>IF(LEFT(DULIEU!V492,4)=$G$8,DULIEU!H492,"")</f>
        <v/>
      </c>
      <c r="E501" s="901" t="str">
        <f>IF(LEFT(DULIEU!W492,4)=$G$8,DULIEU!H492,"")</f>
        <v/>
      </c>
      <c r="F501" s="929" t="str">
        <f>IF(OR(LEFT(DULIEU!V492,4)=$G$8,LEFT(DULIEU!W492,4)=$G$8),DULIEU!O492,"")</f>
        <v/>
      </c>
      <c r="G501" s="930" t="str">
        <f>IF(LEFT(DULIEU!V492,4)=$G$8,DULIEU!W492,IF(LEFT(DULIEU!W492,4)=$G$8,DULIEU!V492,""))</f>
        <v/>
      </c>
      <c r="H501" s="902">
        <f>IF(LEFT(DULIEU!V492,4)=$G$8,DULIEU!X492,0)</f>
        <v>0</v>
      </c>
      <c r="I501" s="902">
        <f>IF(LEFT(DULIEU!W492,4)=$G$8,DULIEU!X492,0)</f>
        <v>0</v>
      </c>
      <c r="J501" s="902">
        <f>IF(SUM(H501:I501)=0,0,$J$14+SUM($H$16:H501)-SUM($I$16:I501))</f>
        <v>0</v>
      </c>
      <c r="K501" s="903"/>
      <c r="L501" s="904" t="str">
        <f t="shared" si="7"/>
        <v/>
      </c>
      <c r="M501" s="905"/>
      <c r="N501" s="717"/>
      <c r="O501" s="356"/>
      <c r="P501" s="356"/>
      <c r="Q501" s="356"/>
      <c r="R501" s="356"/>
      <c r="S501" s="356"/>
      <c r="T501" s="356"/>
      <c r="U501" s="356"/>
      <c r="V501" s="356"/>
      <c r="W501" s="356"/>
      <c r="X501" s="356"/>
      <c r="Y501" s="356"/>
      <c r="Z501" s="356"/>
      <c r="AA501" s="356"/>
      <c r="AB501" s="356"/>
      <c r="AC501" s="356"/>
      <c r="AD501" s="356"/>
      <c r="AE501" s="356"/>
      <c r="AF501" s="356"/>
      <c r="AG501" s="356"/>
      <c r="AH501" s="356"/>
      <c r="AI501" s="356"/>
      <c r="AJ501" s="356"/>
      <c r="AK501" s="356"/>
      <c r="AL501" s="356"/>
      <c r="AM501" s="356"/>
      <c r="AN501" s="356"/>
    </row>
    <row r="502" spans="1:40" hidden="1">
      <c r="A502" s="356"/>
      <c r="B502" s="900" t="str">
        <f>IF(OR(LEFT(DULIEU!V493,4)=$G$8,LEFT(DULIEU!W493,4)=$G$8),DULIEU!D493,"")</f>
        <v/>
      </c>
      <c r="C502" s="900" t="str">
        <f>IF(OR(LEFT(DULIEU!V493,4)=$G$8,LEFT(DULIEU!W493,4)=$G$8),DULIEU!E493,"")</f>
        <v/>
      </c>
      <c r="D502" s="900" t="str">
        <f>IF(LEFT(DULIEU!V493,4)=$G$8,DULIEU!H493,"")</f>
        <v/>
      </c>
      <c r="E502" s="901" t="str">
        <f>IF(LEFT(DULIEU!W493,4)=$G$8,DULIEU!H493,"")</f>
        <v/>
      </c>
      <c r="F502" s="929" t="str">
        <f>IF(OR(LEFT(DULIEU!V493,4)=$G$8,LEFT(DULIEU!W493,4)=$G$8),DULIEU!O493,"")</f>
        <v/>
      </c>
      <c r="G502" s="930" t="str">
        <f>IF(LEFT(DULIEU!V493,4)=$G$8,DULIEU!W493,IF(LEFT(DULIEU!W493,4)=$G$8,DULIEU!V493,""))</f>
        <v/>
      </c>
      <c r="H502" s="902">
        <f>IF(LEFT(DULIEU!V493,4)=$G$8,DULIEU!X493,0)</f>
        <v>0</v>
      </c>
      <c r="I502" s="902">
        <f>IF(LEFT(DULIEU!W493,4)=$G$8,DULIEU!X493,0)</f>
        <v>0</v>
      </c>
      <c r="J502" s="902">
        <f>IF(SUM(H502:I502)=0,0,$J$14+SUM($H$16:H502)-SUM($I$16:I502))</f>
        <v>0</v>
      </c>
      <c r="K502" s="903"/>
      <c r="L502" s="904" t="str">
        <f t="shared" si="7"/>
        <v/>
      </c>
      <c r="M502" s="905"/>
      <c r="N502" s="717"/>
      <c r="O502" s="356"/>
      <c r="P502" s="356"/>
      <c r="Q502" s="356"/>
      <c r="R502" s="356"/>
      <c r="S502" s="356"/>
      <c r="T502" s="356"/>
      <c r="U502" s="356"/>
      <c r="V502" s="356"/>
      <c r="W502" s="356"/>
      <c r="X502" s="356"/>
      <c r="Y502" s="356"/>
      <c r="Z502" s="356"/>
      <c r="AA502" s="356"/>
      <c r="AB502" s="356"/>
      <c r="AC502" s="356"/>
      <c r="AD502" s="356"/>
      <c r="AE502" s="356"/>
      <c r="AF502" s="356"/>
      <c r="AG502" s="356"/>
      <c r="AH502" s="356"/>
      <c r="AI502" s="356"/>
      <c r="AJ502" s="356"/>
      <c r="AK502" s="356"/>
      <c r="AL502" s="356"/>
      <c r="AM502" s="356"/>
      <c r="AN502" s="356"/>
    </row>
    <row r="503" spans="1:40" hidden="1">
      <c r="A503" s="356"/>
      <c r="B503" s="900" t="str">
        <f>IF(OR(LEFT(DULIEU!V494,4)=$G$8,LEFT(DULIEU!W494,4)=$G$8),DULIEU!D494,"")</f>
        <v/>
      </c>
      <c r="C503" s="900" t="str">
        <f>IF(OR(LEFT(DULIEU!V494,4)=$G$8,LEFT(DULIEU!W494,4)=$G$8),DULIEU!E494,"")</f>
        <v/>
      </c>
      <c r="D503" s="900" t="str">
        <f>IF(LEFT(DULIEU!V494,4)=$G$8,DULIEU!H494,"")</f>
        <v/>
      </c>
      <c r="E503" s="901" t="str">
        <f>IF(LEFT(DULIEU!W494,4)=$G$8,DULIEU!H494,"")</f>
        <v/>
      </c>
      <c r="F503" s="929" t="str">
        <f>IF(OR(LEFT(DULIEU!V494,4)=$G$8,LEFT(DULIEU!W494,4)=$G$8),DULIEU!O494,"")</f>
        <v/>
      </c>
      <c r="G503" s="930" t="str">
        <f>IF(LEFT(DULIEU!V494,4)=$G$8,DULIEU!W494,IF(LEFT(DULIEU!W494,4)=$G$8,DULIEU!V494,""))</f>
        <v/>
      </c>
      <c r="H503" s="902">
        <f>IF(LEFT(DULIEU!V494,4)=$G$8,DULIEU!X494,0)</f>
        <v>0</v>
      </c>
      <c r="I503" s="902">
        <f>IF(LEFT(DULIEU!W494,4)=$G$8,DULIEU!X494,0)</f>
        <v>0</v>
      </c>
      <c r="J503" s="902">
        <f>IF(SUM(H503:I503)=0,0,$J$14+SUM($H$16:H503)-SUM($I$16:I503))</f>
        <v>0</v>
      </c>
      <c r="K503" s="903"/>
      <c r="L503" s="904" t="str">
        <f t="shared" si="7"/>
        <v/>
      </c>
      <c r="M503" s="905"/>
      <c r="N503" s="717"/>
      <c r="O503" s="356"/>
      <c r="P503" s="356"/>
      <c r="Q503" s="356"/>
      <c r="R503" s="356"/>
      <c r="S503" s="356"/>
      <c r="T503" s="356"/>
      <c r="U503" s="356"/>
      <c r="V503" s="356"/>
      <c r="W503" s="356"/>
      <c r="X503" s="356"/>
      <c r="Y503" s="356"/>
      <c r="Z503" s="356"/>
      <c r="AA503" s="356"/>
      <c r="AB503" s="356"/>
      <c r="AC503" s="356"/>
      <c r="AD503" s="356"/>
      <c r="AE503" s="356"/>
      <c r="AF503" s="356"/>
      <c r="AG503" s="356"/>
      <c r="AH503" s="356"/>
      <c r="AI503" s="356"/>
      <c r="AJ503" s="356"/>
      <c r="AK503" s="356"/>
      <c r="AL503" s="356"/>
      <c r="AM503" s="356"/>
      <c r="AN503" s="356"/>
    </row>
    <row r="504" spans="1:40" hidden="1">
      <c r="A504" s="356"/>
      <c r="B504" s="900" t="str">
        <f>IF(OR(LEFT(DULIEU!V495,4)=$G$8,LEFT(DULIEU!W495,4)=$G$8),DULIEU!D495,"")</f>
        <v/>
      </c>
      <c r="C504" s="900" t="str">
        <f>IF(OR(LEFT(DULIEU!V495,4)=$G$8,LEFT(DULIEU!W495,4)=$G$8),DULIEU!E495,"")</f>
        <v/>
      </c>
      <c r="D504" s="900" t="str">
        <f>IF(LEFT(DULIEU!V495,4)=$G$8,DULIEU!H495,"")</f>
        <v/>
      </c>
      <c r="E504" s="901" t="str">
        <f>IF(LEFT(DULIEU!W495,4)=$G$8,DULIEU!H495,"")</f>
        <v/>
      </c>
      <c r="F504" s="929" t="str">
        <f>IF(OR(LEFT(DULIEU!V495,4)=$G$8,LEFT(DULIEU!W495,4)=$G$8),DULIEU!O495,"")</f>
        <v/>
      </c>
      <c r="G504" s="930" t="str">
        <f>IF(LEFT(DULIEU!V495,4)=$G$8,DULIEU!W495,IF(LEFT(DULIEU!W495,4)=$G$8,DULIEU!V495,""))</f>
        <v/>
      </c>
      <c r="H504" s="902">
        <f>IF(LEFT(DULIEU!V495,4)=$G$8,DULIEU!X495,0)</f>
        <v>0</v>
      </c>
      <c r="I504" s="902">
        <f>IF(LEFT(DULIEU!W495,4)=$G$8,DULIEU!X495,0)</f>
        <v>0</v>
      </c>
      <c r="J504" s="902">
        <f>IF(SUM(H504:I504)=0,0,$J$14+SUM($H$16:H504)-SUM($I$16:I504))</f>
        <v>0</v>
      </c>
      <c r="K504" s="903"/>
      <c r="L504" s="904" t="str">
        <f t="shared" si="7"/>
        <v/>
      </c>
      <c r="M504" s="905"/>
      <c r="N504" s="717"/>
      <c r="O504" s="356"/>
      <c r="P504" s="356"/>
      <c r="Q504" s="356"/>
      <c r="R504" s="356"/>
      <c r="S504" s="356"/>
      <c r="T504" s="356"/>
      <c r="U504" s="356"/>
      <c r="V504" s="356"/>
      <c r="W504" s="356"/>
      <c r="X504" s="356"/>
      <c r="Y504" s="356"/>
      <c r="Z504" s="356"/>
      <c r="AA504" s="356"/>
      <c r="AB504" s="356"/>
      <c r="AC504" s="356"/>
      <c r="AD504" s="356"/>
      <c r="AE504" s="356"/>
      <c r="AF504" s="356"/>
      <c r="AG504" s="356"/>
      <c r="AH504" s="356"/>
      <c r="AI504" s="356"/>
      <c r="AJ504" s="356"/>
      <c r="AK504" s="356"/>
      <c r="AL504" s="356"/>
      <c r="AM504" s="356"/>
      <c r="AN504" s="356"/>
    </row>
    <row r="505" spans="1:40" s="421" customFormat="1" ht="12.75">
      <c r="A505" s="420"/>
      <c r="B505" s="906"/>
      <c r="C505" s="906"/>
      <c r="D505" s="907"/>
      <c r="E505" s="908"/>
      <c r="F505" s="909" t="s">
        <v>776</v>
      </c>
      <c r="G505" s="910"/>
      <c r="H505" s="911">
        <f>SUM($H$16:$H503)</f>
        <v>2134610000</v>
      </c>
      <c r="I505" s="911">
        <f>SUM($I$16:$I503)</f>
        <v>126342500</v>
      </c>
      <c r="J505" s="911"/>
      <c r="K505" s="912"/>
      <c r="L505" s="913" t="str">
        <f t="shared" ref="L505" si="8">IF(F505="","","x")</f>
        <v>x</v>
      </c>
      <c r="M505" s="888"/>
      <c r="N505" s="420"/>
      <c r="O505" s="420"/>
      <c r="P505" s="420"/>
      <c r="Q505" s="420"/>
      <c r="R505" s="420"/>
      <c r="S505" s="420"/>
      <c r="T505" s="420"/>
      <c r="U505" s="420"/>
      <c r="V505" s="420"/>
      <c r="W505" s="420"/>
      <c r="X505" s="420"/>
      <c r="Y505" s="420"/>
      <c r="Z505" s="420"/>
      <c r="AA505" s="420"/>
      <c r="AB505" s="420"/>
      <c r="AC505" s="420"/>
      <c r="AD505" s="420"/>
    </row>
    <row r="506" spans="1:40" s="922" customFormat="1" ht="12.75">
      <c r="A506" s="914"/>
      <c r="B506" s="915"/>
      <c r="C506" s="915"/>
      <c r="D506" s="916"/>
      <c r="E506" s="917"/>
      <c r="F506" s="918" t="s">
        <v>342</v>
      </c>
      <c r="G506" s="919"/>
      <c r="H506" s="887">
        <f>MAX($H$505-$I$505,0)</f>
        <v>2008267500</v>
      </c>
      <c r="I506" s="887">
        <f>MAX($I$505-$H$505,0)</f>
        <v>0</v>
      </c>
      <c r="J506" s="887">
        <f>MAX($J$14+$H$506-I506,0)</f>
        <v>2008267500</v>
      </c>
      <c r="K506" s="920"/>
      <c r="L506" s="915" t="s">
        <v>388</v>
      </c>
      <c r="M506" s="921"/>
      <c r="N506" s="914"/>
      <c r="O506" s="914"/>
      <c r="P506" s="914"/>
      <c r="Q506" s="914"/>
      <c r="R506" s="914"/>
      <c r="S506" s="914"/>
      <c r="T506" s="914"/>
      <c r="U506" s="914"/>
      <c r="V506" s="914"/>
      <c r="W506" s="914"/>
      <c r="X506" s="914"/>
      <c r="Y506" s="914"/>
      <c r="Z506" s="914"/>
      <c r="AA506" s="914"/>
      <c r="AB506" s="914"/>
      <c r="AC506" s="914"/>
      <c r="AD506" s="914"/>
    </row>
    <row r="507" spans="1:40">
      <c r="A507" s="356"/>
      <c r="B507" s="683"/>
      <c r="C507" s="683"/>
      <c r="D507" s="683"/>
      <c r="E507" s="690"/>
      <c r="F507" s="356"/>
      <c r="G507" s="356"/>
      <c r="H507" s="684"/>
      <c r="I507" s="684"/>
      <c r="J507" s="684"/>
      <c r="K507" s="356"/>
      <c r="L507" s="717" t="s">
        <v>388</v>
      </c>
      <c r="M507" s="717"/>
      <c r="N507" s="717"/>
      <c r="O507" s="356"/>
      <c r="P507" s="356"/>
      <c r="Q507" s="356"/>
      <c r="R507" s="356"/>
      <c r="S507" s="356"/>
      <c r="T507" s="356"/>
      <c r="U507" s="356"/>
      <c r="V507" s="356"/>
      <c r="W507" s="356"/>
      <c r="X507" s="356"/>
      <c r="Y507" s="356"/>
      <c r="Z507" s="356"/>
      <c r="AA507" s="356"/>
      <c r="AB507" s="356"/>
      <c r="AC507" s="356"/>
      <c r="AD507" s="356"/>
      <c r="AE507" s="356"/>
      <c r="AF507" s="356"/>
      <c r="AG507" s="356"/>
      <c r="AH507" s="356"/>
      <c r="AI507" s="356"/>
      <c r="AJ507" s="356"/>
      <c r="AK507" s="356"/>
      <c r="AL507" s="356"/>
      <c r="AM507" s="356"/>
      <c r="AN507" s="356"/>
    </row>
    <row r="508" spans="1:40">
      <c r="A508" s="356"/>
      <c r="B508" s="806" t="s">
        <v>364</v>
      </c>
      <c r="C508" s="683"/>
      <c r="D508" s="683"/>
      <c r="E508" s="690"/>
      <c r="F508" s="356"/>
      <c r="G508" s="356"/>
      <c r="H508" s="684"/>
      <c r="I508" s="684"/>
      <c r="J508" s="684"/>
      <c r="K508" s="356"/>
      <c r="L508" s="717" t="s">
        <v>388</v>
      </c>
      <c r="M508" s="717"/>
      <c r="N508" s="717"/>
      <c r="O508" s="356"/>
      <c r="P508" s="356"/>
      <c r="Q508" s="356"/>
      <c r="R508" s="356"/>
      <c r="S508" s="356"/>
      <c r="T508" s="356"/>
      <c r="U508" s="356"/>
      <c r="V508" s="356"/>
      <c r="W508" s="356"/>
      <c r="X508" s="356"/>
      <c r="Y508" s="356"/>
      <c r="Z508" s="356"/>
      <c r="AA508" s="356"/>
      <c r="AB508" s="356"/>
      <c r="AC508" s="356"/>
      <c r="AD508" s="356"/>
      <c r="AE508" s="356"/>
      <c r="AF508" s="356"/>
      <c r="AG508" s="356"/>
      <c r="AH508" s="356"/>
      <c r="AI508" s="356"/>
      <c r="AJ508" s="356"/>
      <c r="AK508" s="356"/>
      <c r="AL508" s="356"/>
      <c r="AM508" s="356"/>
      <c r="AN508" s="356"/>
    </row>
    <row r="509" spans="1:40">
      <c r="A509" s="356"/>
      <c r="B509" s="806" t="s">
        <v>365</v>
      </c>
      <c r="C509" s="683"/>
      <c r="D509" s="683"/>
      <c r="E509" s="690"/>
      <c r="F509" s="356"/>
      <c r="G509" s="356"/>
      <c r="H509" s="684"/>
      <c r="I509" s="684"/>
      <c r="J509" s="684"/>
      <c r="K509" s="356"/>
      <c r="L509" s="717" t="s">
        <v>388</v>
      </c>
      <c r="M509" s="717"/>
      <c r="N509" s="717"/>
      <c r="O509" s="356"/>
      <c r="P509" s="356"/>
      <c r="Q509" s="356"/>
      <c r="R509" s="356"/>
      <c r="S509" s="356"/>
      <c r="T509" s="356"/>
      <c r="U509" s="356"/>
      <c r="V509" s="356"/>
      <c r="W509" s="356"/>
      <c r="X509" s="356"/>
      <c r="Y509" s="356"/>
      <c r="Z509" s="356"/>
      <c r="AA509" s="356"/>
      <c r="AB509" s="356"/>
      <c r="AC509" s="356"/>
      <c r="AD509" s="356"/>
      <c r="AE509" s="356"/>
      <c r="AF509" s="356"/>
      <c r="AG509" s="356"/>
      <c r="AH509" s="356"/>
      <c r="AI509" s="356"/>
      <c r="AJ509" s="356"/>
      <c r="AK509" s="356"/>
      <c r="AL509" s="356"/>
      <c r="AM509" s="356"/>
      <c r="AN509" s="356"/>
    </row>
    <row r="510" spans="1:40">
      <c r="A510" s="356"/>
      <c r="B510" s="683"/>
      <c r="C510" s="683"/>
      <c r="D510" s="683"/>
      <c r="E510" s="690"/>
      <c r="F510" s="356"/>
      <c r="G510" s="356"/>
      <c r="H510" s="684"/>
      <c r="I510" s="1306" t="str">
        <f>TTDN!$B$16</f>
        <v>Hà Nội, ngày 31 tháng 12 năm 2015</v>
      </c>
      <c r="J510" s="1306"/>
      <c r="K510" s="1306"/>
      <c r="L510" s="717" t="s">
        <v>388</v>
      </c>
      <c r="M510" s="717"/>
      <c r="N510" s="717"/>
      <c r="O510" s="356"/>
      <c r="P510" s="356"/>
      <c r="Q510" s="356"/>
      <c r="R510" s="356"/>
      <c r="S510" s="356"/>
      <c r="T510" s="356"/>
      <c r="U510" s="356"/>
      <c r="V510" s="356"/>
      <c r="W510" s="356"/>
      <c r="X510" s="356"/>
      <c r="Y510" s="356"/>
      <c r="Z510" s="356"/>
      <c r="AA510" s="356"/>
      <c r="AB510" s="356"/>
      <c r="AC510" s="356"/>
      <c r="AD510" s="356"/>
      <c r="AE510" s="356"/>
      <c r="AF510" s="356"/>
      <c r="AG510" s="356"/>
      <c r="AH510" s="356"/>
      <c r="AI510" s="356"/>
      <c r="AJ510" s="356"/>
      <c r="AK510" s="356"/>
      <c r="AL510" s="356"/>
      <c r="AM510" s="356"/>
      <c r="AN510" s="356"/>
    </row>
    <row r="511" spans="1:40">
      <c r="A511" s="356"/>
      <c r="B511" s="683"/>
      <c r="C511" s="683"/>
      <c r="D511" s="683"/>
      <c r="E511" s="874"/>
      <c r="F511" s="356"/>
      <c r="G511" s="356"/>
      <c r="H511" s="684"/>
      <c r="I511" s="684"/>
      <c r="J511" s="684"/>
      <c r="K511" s="356"/>
      <c r="L511" s="717" t="s">
        <v>388</v>
      </c>
      <c r="M511" s="717"/>
      <c r="N511" s="717"/>
      <c r="O511" s="356"/>
      <c r="P511" s="356"/>
      <c r="Q511" s="356"/>
      <c r="R511" s="356"/>
      <c r="S511" s="356"/>
      <c r="T511" s="356"/>
      <c r="U511" s="356"/>
      <c r="V511" s="356"/>
      <c r="W511" s="356"/>
      <c r="X511" s="356"/>
      <c r="Y511" s="356"/>
      <c r="Z511" s="356"/>
      <c r="AA511" s="356"/>
      <c r="AB511" s="356"/>
      <c r="AC511" s="356"/>
      <c r="AD511" s="356"/>
      <c r="AE511" s="356"/>
      <c r="AF511" s="356"/>
      <c r="AG511" s="356"/>
      <c r="AH511" s="356"/>
      <c r="AI511" s="356"/>
      <c r="AJ511" s="356"/>
      <c r="AK511" s="356"/>
      <c r="AL511" s="356"/>
      <c r="AM511" s="356"/>
      <c r="AN511" s="356"/>
    </row>
    <row r="512" spans="1:40" s="421" customFormat="1">
      <c r="A512" s="420"/>
      <c r="B512" s="1355" t="s">
        <v>390</v>
      </c>
      <c r="C512" s="1355"/>
      <c r="D512" s="1355"/>
      <c r="E512" s="923"/>
      <c r="F512" s="1355" t="s">
        <v>345</v>
      </c>
      <c r="G512" s="1355"/>
      <c r="H512" s="780"/>
      <c r="I512" s="1298" t="s">
        <v>367</v>
      </c>
      <c r="J512" s="1298"/>
      <c r="K512" s="1298"/>
      <c r="L512" s="888" t="s">
        <v>388</v>
      </c>
      <c r="M512" s="717"/>
      <c r="N512" s="888"/>
      <c r="O512" s="420"/>
      <c r="P512" s="420"/>
      <c r="Q512" s="420"/>
      <c r="R512" s="420"/>
      <c r="S512" s="420"/>
      <c r="T512" s="420"/>
      <c r="U512" s="420"/>
      <c r="V512" s="420"/>
      <c r="W512" s="420"/>
      <c r="X512" s="420"/>
      <c r="Y512" s="420"/>
      <c r="Z512" s="420"/>
      <c r="AA512" s="420"/>
      <c r="AB512" s="420"/>
      <c r="AC512" s="420"/>
      <c r="AD512" s="420"/>
      <c r="AE512" s="420"/>
      <c r="AF512" s="420"/>
      <c r="AG512" s="420"/>
      <c r="AH512" s="420"/>
      <c r="AI512" s="420"/>
      <c r="AJ512" s="420"/>
      <c r="AK512" s="420"/>
      <c r="AL512" s="420"/>
      <c r="AM512" s="420"/>
      <c r="AN512" s="420"/>
    </row>
    <row r="513" spans="1:40" s="421" customFormat="1">
      <c r="A513" s="420"/>
      <c r="B513" s="1355" t="s">
        <v>344</v>
      </c>
      <c r="C513" s="1355"/>
      <c r="D513" s="1355"/>
      <c r="E513" s="923"/>
      <c r="F513" s="1355" t="s">
        <v>344</v>
      </c>
      <c r="G513" s="1355"/>
      <c r="H513" s="780"/>
      <c r="I513" s="1355" t="s">
        <v>344</v>
      </c>
      <c r="J513" s="1355"/>
      <c r="K513" s="1355"/>
      <c r="L513" s="888" t="s">
        <v>388</v>
      </c>
      <c r="M513" s="717"/>
      <c r="N513" s="888"/>
      <c r="O513" s="420"/>
      <c r="P513" s="420"/>
      <c r="Q513" s="420"/>
      <c r="R513" s="420"/>
      <c r="S513" s="420"/>
      <c r="T513" s="420"/>
      <c r="U513" s="420"/>
      <c r="V513" s="420"/>
      <c r="W513" s="420"/>
      <c r="X513" s="420"/>
      <c r="Y513" s="420"/>
      <c r="Z513" s="420"/>
      <c r="AA513" s="420"/>
      <c r="AB513" s="420"/>
      <c r="AC513" s="420"/>
      <c r="AD513" s="420"/>
      <c r="AE513" s="420"/>
      <c r="AF513" s="420"/>
      <c r="AG513" s="420"/>
      <c r="AH513" s="420"/>
      <c r="AI513" s="420"/>
      <c r="AJ513" s="420"/>
      <c r="AK513" s="420"/>
      <c r="AL513" s="420"/>
      <c r="AM513" s="420"/>
      <c r="AN513" s="420"/>
    </row>
    <row r="514" spans="1:40" s="421" customFormat="1">
      <c r="A514" s="420"/>
      <c r="B514" s="784"/>
      <c r="C514" s="784"/>
      <c r="D514" s="784"/>
      <c r="E514" s="923"/>
      <c r="F514" s="420"/>
      <c r="G514" s="420"/>
      <c r="H514" s="780"/>
      <c r="I514" s="780"/>
      <c r="J514" s="780"/>
      <c r="K514" s="420"/>
      <c r="L514" s="888" t="s">
        <v>388</v>
      </c>
      <c r="M514" s="717"/>
      <c r="N514" s="888"/>
      <c r="O514" s="420"/>
      <c r="P514" s="420"/>
      <c r="Q514" s="420"/>
      <c r="R514" s="420"/>
      <c r="S514" s="420"/>
      <c r="T514" s="420"/>
      <c r="U514" s="420"/>
      <c r="V514" s="420"/>
      <c r="W514" s="420"/>
      <c r="X514" s="420"/>
      <c r="Y514" s="420"/>
      <c r="Z514" s="420"/>
      <c r="AA514" s="420"/>
      <c r="AB514" s="420"/>
      <c r="AC514" s="420"/>
      <c r="AD514" s="420"/>
      <c r="AE514" s="420"/>
      <c r="AF514" s="420"/>
      <c r="AG514" s="420"/>
      <c r="AH514" s="420"/>
      <c r="AI514" s="420"/>
      <c r="AJ514" s="420"/>
      <c r="AK514" s="420"/>
      <c r="AL514" s="420"/>
      <c r="AM514" s="420"/>
      <c r="AN514" s="420"/>
    </row>
    <row r="515" spans="1:40" s="421" customFormat="1">
      <c r="A515" s="420"/>
      <c r="B515" s="420"/>
      <c r="C515" s="420"/>
      <c r="D515" s="420"/>
      <c r="E515" s="924"/>
      <c r="F515" s="420"/>
      <c r="G515" s="420"/>
      <c r="H515" s="780"/>
      <c r="I515" s="780"/>
      <c r="J515" s="780"/>
      <c r="K515" s="420"/>
      <c r="L515" s="888" t="s">
        <v>388</v>
      </c>
      <c r="M515" s="356"/>
      <c r="N515" s="420"/>
      <c r="O515" s="420"/>
      <c r="P515" s="420"/>
      <c r="Q515" s="420"/>
      <c r="R515" s="420"/>
      <c r="S515" s="420"/>
      <c r="T515" s="420"/>
      <c r="U515" s="420"/>
      <c r="V515" s="420"/>
      <c r="W515" s="420"/>
      <c r="X515" s="420"/>
      <c r="Y515" s="420"/>
      <c r="Z515" s="420"/>
      <c r="AA515" s="420"/>
      <c r="AB515" s="420"/>
      <c r="AC515" s="420"/>
      <c r="AD515" s="420"/>
      <c r="AE515" s="420"/>
      <c r="AF515" s="420"/>
      <c r="AG515" s="420"/>
      <c r="AH515" s="420"/>
      <c r="AI515" s="420"/>
      <c r="AJ515" s="420"/>
      <c r="AK515" s="420"/>
      <c r="AL515" s="420"/>
      <c r="AM515" s="420"/>
      <c r="AN515" s="420"/>
    </row>
    <row r="516" spans="1:40" s="421" customFormat="1">
      <c r="A516" s="420"/>
      <c r="B516" s="420"/>
      <c r="C516" s="420"/>
      <c r="D516" s="420"/>
      <c r="E516" s="924"/>
      <c r="F516" s="420"/>
      <c r="G516" s="420"/>
      <c r="H516" s="780"/>
      <c r="I516" s="780"/>
      <c r="J516" s="780"/>
      <c r="K516" s="420"/>
      <c r="L516" s="888" t="s">
        <v>388</v>
      </c>
      <c r="M516" s="356"/>
      <c r="N516" s="420"/>
      <c r="O516" s="420"/>
      <c r="P516" s="420"/>
      <c r="Q516" s="420"/>
      <c r="R516" s="420"/>
      <c r="S516" s="420"/>
      <c r="T516" s="420"/>
      <c r="U516" s="420"/>
      <c r="V516" s="420"/>
      <c r="W516" s="420"/>
      <c r="X516" s="420"/>
      <c r="Y516" s="420"/>
      <c r="Z516" s="420"/>
      <c r="AA516" s="420"/>
      <c r="AB516" s="420"/>
      <c r="AC516" s="420"/>
      <c r="AD516" s="420"/>
      <c r="AE516" s="420"/>
      <c r="AF516" s="420"/>
      <c r="AG516" s="420"/>
      <c r="AH516" s="420"/>
      <c r="AI516" s="420"/>
      <c r="AJ516" s="420"/>
      <c r="AK516" s="420"/>
      <c r="AL516" s="420"/>
      <c r="AM516" s="420"/>
      <c r="AN516" s="420"/>
    </row>
    <row r="517" spans="1:40" s="421" customFormat="1">
      <c r="A517" s="420"/>
      <c r="B517" s="784"/>
      <c r="C517" s="784"/>
      <c r="D517" s="784"/>
      <c r="E517" s="923"/>
      <c r="F517" s="420"/>
      <c r="G517" s="420"/>
      <c r="H517" s="780"/>
      <c r="I517" s="780"/>
      <c r="J517" s="780"/>
      <c r="K517" s="420"/>
      <c r="L517" s="888" t="s">
        <v>388</v>
      </c>
      <c r="M517" s="356"/>
      <c r="N517" s="420"/>
      <c r="O517" s="420"/>
      <c r="P517" s="420"/>
      <c r="Q517" s="420"/>
      <c r="R517" s="420"/>
      <c r="S517" s="420"/>
      <c r="T517" s="420"/>
      <c r="U517" s="420"/>
      <c r="V517" s="420"/>
      <c r="W517" s="420"/>
      <c r="X517" s="420"/>
      <c r="Y517" s="420"/>
      <c r="Z517" s="420"/>
      <c r="AA517" s="420"/>
      <c r="AB517" s="420"/>
      <c r="AC517" s="420"/>
      <c r="AD517" s="420"/>
      <c r="AE517" s="420"/>
      <c r="AF517" s="420"/>
      <c r="AG517" s="420"/>
      <c r="AH517" s="420"/>
      <c r="AI517" s="420"/>
      <c r="AJ517" s="420"/>
      <c r="AK517" s="420"/>
      <c r="AL517" s="420"/>
      <c r="AM517" s="420"/>
      <c r="AN517" s="420"/>
    </row>
    <row r="518" spans="1:40" s="421" customFormat="1">
      <c r="A518" s="420"/>
      <c r="B518" s="784"/>
      <c r="C518" s="784"/>
      <c r="D518" s="784"/>
      <c r="E518" s="923"/>
      <c r="F518" s="420"/>
      <c r="G518" s="420"/>
      <c r="H518" s="780"/>
      <c r="I518" s="780"/>
      <c r="J518" s="780"/>
      <c r="K518" s="420"/>
      <c r="L518" s="888" t="s">
        <v>388</v>
      </c>
      <c r="M518" s="356"/>
      <c r="N518" s="420"/>
      <c r="O518" s="420"/>
      <c r="P518" s="420"/>
      <c r="Q518" s="420"/>
      <c r="R518" s="420"/>
      <c r="S518" s="420"/>
      <c r="T518" s="420"/>
      <c r="U518" s="420"/>
      <c r="V518" s="420"/>
      <c r="W518" s="420"/>
      <c r="X518" s="420"/>
      <c r="Y518" s="420"/>
      <c r="Z518" s="420"/>
      <c r="AA518" s="420"/>
      <c r="AB518" s="420"/>
      <c r="AC518" s="420"/>
      <c r="AD518" s="420"/>
      <c r="AE518" s="420"/>
      <c r="AF518" s="420"/>
      <c r="AG518" s="420"/>
      <c r="AH518" s="420"/>
      <c r="AI518" s="420"/>
      <c r="AJ518" s="420"/>
      <c r="AK518" s="420"/>
      <c r="AL518" s="420"/>
      <c r="AM518" s="420"/>
      <c r="AN518" s="420"/>
    </row>
    <row r="519" spans="1:40" s="421" customFormat="1">
      <c r="A519" s="420"/>
      <c r="B519" s="1352" t="str">
        <f>TTDN!$B$13</f>
        <v>Sơn Tùng MTP</v>
      </c>
      <c r="C519" s="1352"/>
      <c r="D519" s="1352"/>
      <c r="E519" s="925"/>
      <c r="F519" s="1352" t="str">
        <f>TTDN!$B$12</f>
        <v>Đàm Vĩnh Hưng</v>
      </c>
      <c r="G519" s="1352"/>
      <c r="H519" s="926"/>
      <c r="I519" s="1312" t="str">
        <f>TTDN!$B$11</f>
        <v>Đàm Văn Đức</v>
      </c>
      <c r="J519" s="1312"/>
      <c r="K519" s="1312"/>
      <c r="L519" s="888" t="s">
        <v>388</v>
      </c>
      <c r="M519" s="356"/>
      <c r="N519" s="420"/>
      <c r="O519" s="420"/>
      <c r="P519" s="420"/>
      <c r="Q519" s="420"/>
      <c r="R519" s="420"/>
      <c r="S519" s="420"/>
      <c r="T519" s="420"/>
      <c r="U519" s="420"/>
      <c r="V519" s="420"/>
      <c r="W519" s="420"/>
      <c r="X519" s="420"/>
      <c r="Y519" s="420"/>
      <c r="Z519" s="420"/>
      <c r="AA519" s="420"/>
      <c r="AB519" s="420"/>
      <c r="AC519" s="420"/>
      <c r="AD519" s="420"/>
      <c r="AE519" s="420"/>
      <c r="AF519" s="420"/>
      <c r="AG519" s="420"/>
      <c r="AH519" s="420"/>
      <c r="AI519" s="420"/>
      <c r="AJ519" s="420"/>
      <c r="AK519" s="420"/>
      <c r="AL519" s="420"/>
      <c r="AM519" s="420"/>
      <c r="AN519" s="420"/>
    </row>
    <row r="520" spans="1:40" s="421" customFormat="1">
      <c r="A520" s="420"/>
      <c r="B520" s="784"/>
      <c r="C520" s="784"/>
      <c r="D520" s="784"/>
      <c r="E520" s="923"/>
      <c r="F520" s="420"/>
      <c r="G520" s="420"/>
      <c r="H520" s="780"/>
      <c r="I520" s="780"/>
      <c r="J520" s="780"/>
      <c r="K520" s="420"/>
      <c r="L520" s="927"/>
      <c r="M520" s="356"/>
      <c r="N520" s="420"/>
      <c r="O520" s="420"/>
      <c r="P520" s="420"/>
      <c r="Q520" s="420"/>
      <c r="R520" s="420"/>
      <c r="S520" s="420"/>
      <c r="T520" s="420"/>
      <c r="U520" s="420"/>
      <c r="V520" s="420"/>
      <c r="W520" s="420"/>
      <c r="X520" s="420"/>
      <c r="Y520" s="420"/>
      <c r="Z520" s="420"/>
      <c r="AA520" s="420"/>
      <c r="AB520" s="420"/>
      <c r="AC520" s="420"/>
      <c r="AD520" s="420"/>
      <c r="AE520" s="420"/>
      <c r="AF520" s="420"/>
      <c r="AG520" s="420"/>
      <c r="AH520" s="420"/>
      <c r="AI520" s="420"/>
      <c r="AJ520" s="420"/>
      <c r="AK520" s="420"/>
      <c r="AL520" s="420"/>
      <c r="AM520" s="420"/>
      <c r="AN520" s="420"/>
    </row>
    <row r="521" spans="1:40">
      <c r="A521" s="356"/>
      <c r="B521" s="683"/>
      <c r="C521" s="683"/>
      <c r="D521" s="683"/>
      <c r="E521" s="874"/>
      <c r="F521" s="356"/>
      <c r="G521" s="356"/>
      <c r="H521" s="684"/>
      <c r="I521" s="684"/>
      <c r="J521" s="684"/>
      <c r="K521" s="356"/>
      <c r="L521" s="717"/>
      <c r="M521" s="356"/>
      <c r="N521" s="356"/>
      <c r="O521" s="356"/>
      <c r="P521" s="356"/>
      <c r="Q521" s="356"/>
      <c r="R521" s="356"/>
      <c r="S521" s="356"/>
      <c r="T521" s="356"/>
      <c r="U521" s="356"/>
      <c r="V521" s="356"/>
      <c r="W521" s="356"/>
      <c r="X521" s="356"/>
      <c r="Y521" s="356"/>
      <c r="Z521" s="356"/>
      <c r="AA521" s="356"/>
      <c r="AB521" s="356"/>
      <c r="AC521" s="356"/>
      <c r="AD521" s="356"/>
      <c r="AE521" s="356"/>
      <c r="AF521" s="356"/>
      <c r="AG521" s="356"/>
      <c r="AH521" s="356"/>
      <c r="AI521" s="356"/>
      <c r="AJ521" s="356"/>
      <c r="AK521" s="356"/>
      <c r="AL521" s="356"/>
      <c r="AM521" s="356"/>
      <c r="AN521" s="356"/>
    </row>
    <row r="522" spans="1:40">
      <c r="A522" s="356"/>
      <c r="B522" s="683"/>
      <c r="C522" s="683"/>
      <c r="D522" s="683"/>
      <c r="E522" s="874"/>
      <c r="F522" s="356"/>
      <c r="G522" s="356"/>
      <c r="H522" s="684"/>
      <c r="I522" s="684"/>
      <c r="J522" s="684"/>
      <c r="K522" s="356"/>
      <c r="L522" s="356"/>
      <c r="M522" s="356"/>
      <c r="N522" s="356"/>
      <c r="O522" s="356"/>
      <c r="P522" s="356"/>
      <c r="Q522" s="356"/>
      <c r="R522" s="356"/>
      <c r="S522" s="356"/>
      <c r="T522" s="356"/>
      <c r="U522" s="356"/>
      <c r="V522" s="356"/>
      <c r="W522" s="356"/>
      <c r="X522" s="356"/>
      <c r="Y522" s="356"/>
      <c r="Z522" s="356"/>
      <c r="AA522" s="356"/>
      <c r="AB522" s="356"/>
      <c r="AC522" s="356"/>
      <c r="AD522" s="356"/>
      <c r="AE522" s="356"/>
      <c r="AF522" s="356"/>
      <c r="AG522" s="356"/>
      <c r="AH522" s="356"/>
      <c r="AI522" s="356"/>
      <c r="AJ522" s="356"/>
      <c r="AK522" s="356"/>
      <c r="AL522" s="356"/>
      <c r="AM522" s="356"/>
      <c r="AN522" s="356"/>
    </row>
    <row r="523" spans="1:40">
      <c r="A523" s="356"/>
      <c r="B523" s="683"/>
      <c r="C523" s="683"/>
      <c r="D523" s="683"/>
      <c r="E523" s="874"/>
      <c r="F523" s="356"/>
      <c r="G523" s="356"/>
      <c r="H523" s="684"/>
      <c r="I523" s="684"/>
      <c r="J523" s="684"/>
      <c r="K523" s="356"/>
      <c r="L523" s="356"/>
      <c r="M523" s="356"/>
      <c r="N523" s="356"/>
      <c r="O523" s="356"/>
      <c r="P523" s="356"/>
      <c r="Q523" s="356"/>
      <c r="R523" s="356"/>
      <c r="S523" s="356"/>
      <c r="T523" s="356"/>
      <c r="U523" s="356"/>
      <c r="V523" s="356"/>
      <c r="W523" s="356"/>
      <c r="X523" s="356"/>
      <c r="Y523" s="356"/>
      <c r="Z523" s="356"/>
      <c r="AA523" s="356"/>
      <c r="AB523" s="356"/>
      <c r="AC523" s="356"/>
      <c r="AD523" s="356"/>
      <c r="AE523" s="356"/>
      <c r="AF523" s="356"/>
      <c r="AG523" s="356"/>
      <c r="AH523" s="356"/>
      <c r="AI523" s="356"/>
      <c r="AJ523" s="356"/>
      <c r="AK523" s="356"/>
      <c r="AL523" s="356"/>
      <c r="AM523" s="356"/>
      <c r="AN523" s="356"/>
    </row>
    <row r="524" spans="1:40">
      <c r="A524" s="356"/>
      <c r="B524" s="683"/>
      <c r="C524" s="683"/>
      <c r="D524" s="683"/>
      <c r="E524" s="874"/>
      <c r="F524" s="356"/>
      <c r="G524" s="356"/>
      <c r="H524" s="684"/>
      <c r="I524" s="684"/>
      <c r="J524" s="684"/>
      <c r="K524" s="356"/>
      <c r="L524" s="356"/>
      <c r="M524" s="356"/>
      <c r="N524" s="356"/>
      <c r="O524" s="356"/>
      <c r="P524" s="356"/>
      <c r="Q524" s="356"/>
      <c r="R524" s="356"/>
      <c r="S524" s="356"/>
      <c r="T524" s="356"/>
      <c r="U524" s="356"/>
      <c r="V524" s="356"/>
      <c r="W524" s="356"/>
      <c r="X524" s="356"/>
      <c r="Y524" s="356"/>
      <c r="Z524" s="356"/>
      <c r="AA524" s="356"/>
      <c r="AB524" s="356"/>
      <c r="AC524" s="356"/>
      <c r="AD524" s="356"/>
      <c r="AE524" s="356"/>
      <c r="AF524" s="356"/>
      <c r="AG524" s="356"/>
      <c r="AH524" s="356"/>
      <c r="AI524" s="356"/>
      <c r="AJ524" s="356"/>
      <c r="AK524" s="356"/>
      <c r="AL524" s="356"/>
      <c r="AM524" s="356"/>
      <c r="AN524" s="356"/>
    </row>
    <row r="525" spans="1:40">
      <c r="A525" s="356"/>
      <c r="B525" s="683"/>
      <c r="C525" s="683"/>
      <c r="D525" s="683"/>
      <c r="E525" s="874"/>
      <c r="F525" s="356"/>
      <c r="G525" s="356"/>
      <c r="H525" s="684"/>
      <c r="I525" s="684"/>
      <c r="J525" s="684"/>
      <c r="K525" s="356"/>
      <c r="L525" s="356"/>
      <c r="M525" s="356"/>
      <c r="N525" s="356"/>
      <c r="O525" s="356"/>
      <c r="P525" s="356"/>
      <c r="Q525" s="356"/>
      <c r="R525" s="356"/>
      <c r="S525" s="356"/>
      <c r="T525" s="356"/>
      <c r="U525" s="356"/>
      <c r="V525" s="356"/>
      <c r="W525" s="356"/>
      <c r="X525" s="356"/>
      <c r="Y525" s="356"/>
      <c r="Z525" s="356"/>
      <c r="AA525" s="356"/>
      <c r="AB525" s="356"/>
      <c r="AC525" s="356"/>
      <c r="AD525" s="356"/>
      <c r="AE525" s="356"/>
      <c r="AF525" s="356"/>
      <c r="AG525" s="356"/>
      <c r="AH525" s="356"/>
      <c r="AI525" s="356"/>
      <c r="AJ525" s="356"/>
      <c r="AK525" s="356"/>
      <c r="AL525" s="356"/>
      <c r="AM525" s="356"/>
      <c r="AN525" s="356"/>
    </row>
    <row r="526" spans="1:40">
      <c r="A526" s="356"/>
      <c r="B526" s="683"/>
      <c r="C526" s="683"/>
      <c r="D526" s="683"/>
      <c r="E526" s="874"/>
      <c r="F526" s="356"/>
      <c r="G526" s="356"/>
      <c r="H526" s="684"/>
      <c r="I526" s="684"/>
      <c r="J526" s="684"/>
      <c r="K526" s="356"/>
      <c r="L526" s="356"/>
      <c r="M526" s="356"/>
      <c r="N526" s="356"/>
      <c r="O526" s="356"/>
      <c r="P526" s="356"/>
      <c r="Q526" s="356"/>
      <c r="R526" s="356"/>
      <c r="S526" s="356"/>
      <c r="T526" s="356"/>
      <c r="U526" s="356"/>
      <c r="V526" s="356"/>
      <c r="W526" s="356"/>
      <c r="X526" s="356"/>
      <c r="Y526" s="356"/>
      <c r="Z526" s="356"/>
      <c r="AA526" s="356"/>
      <c r="AB526" s="356"/>
      <c r="AC526" s="356"/>
      <c r="AD526" s="356"/>
      <c r="AE526" s="356"/>
      <c r="AF526" s="356"/>
      <c r="AG526" s="356"/>
      <c r="AH526" s="356"/>
      <c r="AI526" s="356"/>
      <c r="AJ526" s="356"/>
      <c r="AK526" s="356"/>
      <c r="AL526" s="356"/>
      <c r="AM526" s="356"/>
      <c r="AN526" s="356"/>
    </row>
    <row r="527" spans="1:40">
      <c r="A527" s="356"/>
      <c r="B527" s="683"/>
      <c r="C527" s="683"/>
      <c r="D527" s="683"/>
      <c r="E527" s="874"/>
      <c r="F527" s="356"/>
      <c r="G527" s="356"/>
      <c r="H527" s="684"/>
      <c r="I527" s="684"/>
      <c r="J527" s="684"/>
      <c r="K527" s="356"/>
      <c r="L527" s="356"/>
      <c r="M527" s="356"/>
      <c r="N527" s="356"/>
      <c r="O527" s="356"/>
      <c r="P527" s="356"/>
      <c r="Q527" s="356"/>
      <c r="R527" s="356"/>
      <c r="S527" s="356"/>
      <c r="T527" s="356"/>
      <c r="U527" s="356"/>
      <c r="V527" s="356"/>
      <c r="W527" s="356"/>
      <c r="X527" s="356"/>
      <c r="Y527" s="356"/>
      <c r="Z527" s="356"/>
      <c r="AA527" s="356"/>
      <c r="AB527" s="356"/>
      <c r="AC527" s="356"/>
      <c r="AD527" s="356"/>
      <c r="AE527" s="356"/>
      <c r="AF527" s="356"/>
      <c r="AG527" s="356"/>
      <c r="AH527" s="356"/>
      <c r="AI527" s="356"/>
      <c r="AJ527" s="356"/>
      <c r="AK527" s="356"/>
      <c r="AL527" s="356"/>
      <c r="AM527" s="356"/>
      <c r="AN527" s="356"/>
    </row>
    <row r="528" spans="1:40">
      <c r="A528" s="356"/>
      <c r="B528" s="683"/>
      <c r="C528" s="683"/>
      <c r="D528" s="683"/>
      <c r="E528" s="874"/>
      <c r="F528" s="356"/>
      <c r="G528" s="356"/>
      <c r="H528" s="684"/>
      <c r="I528" s="684"/>
      <c r="J528" s="684"/>
      <c r="K528" s="356"/>
      <c r="L528" s="356"/>
      <c r="M528" s="356"/>
      <c r="N528" s="356"/>
      <c r="O528" s="356"/>
      <c r="P528" s="356"/>
      <c r="Q528" s="356"/>
      <c r="R528" s="356"/>
      <c r="S528" s="356"/>
      <c r="T528" s="356"/>
      <c r="U528" s="356"/>
      <c r="V528" s="356"/>
      <c r="W528" s="356"/>
      <c r="X528" s="356"/>
      <c r="Y528" s="356"/>
      <c r="Z528" s="356"/>
      <c r="AA528" s="356"/>
      <c r="AB528" s="356"/>
      <c r="AC528" s="356"/>
      <c r="AD528" s="356"/>
      <c r="AE528" s="356"/>
      <c r="AF528" s="356"/>
      <c r="AG528" s="356"/>
      <c r="AH528" s="356"/>
      <c r="AI528" s="356"/>
      <c r="AJ528" s="356"/>
      <c r="AK528" s="356"/>
      <c r="AL528" s="356"/>
      <c r="AM528" s="356"/>
      <c r="AN528" s="356"/>
    </row>
    <row r="529" spans="1:40">
      <c r="A529" s="356"/>
      <c r="B529" s="683"/>
      <c r="C529" s="683"/>
      <c r="D529" s="683"/>
      <c r="E529" s="874"/>
      <c r="F529" s="356"/>
      <c r="G529" s="356"/>
      <c r="H529" s="684"/>
      <c r="I529" s="684"/>
      <c r="J529" s="684"/>
      <c r="K529" s="356"/>
      <c r="L529" s="356"/>
      <c r="M529" s="356"/>
      <c r="N529" s="356"/>
      <c r="O529" s="356"/>
      <c r="P529" s="356"/>
      <c r="Q529" s="356"/>
      <c r="R529" s="356"/>
      <c r="S529" s="356"/>
      <c r="T529" s="356"/>
      <c r="U529" s="356"/>
      <c r="V529" s="356"/>
      <c r="W529" s="356"/>
      <c r="X529" s="356"/>
      <c r="Y529" s="356"/>
      <c r="Z529" s="356"/>
      <c r="AA529" s="356"/>
      <c r="AB529" s="356"/>
      <c r="AC529" s="356"/>
      <c r="AD529" s="356"/>
      <c r="AE529" s="356"/>
      <c r="AF529" s="356"/>
      <c r="AG529" s="356"/>
      <c r="AH529" s="356"/>
      <c r="AI529" s="356"/>
      <c r="AJ529" s="356"/>
      <c r="AK529" s="356"/>
      <c r="AL529" s="356"/>
      <c r="AM529" s="356"/>
      <c r="AN529" s="356"/>
    </row>
    <row r="530" spans="1:40">
      <c r="A530" s="356"/>
      <c r="B530" s="683"/>
      <c r="C530" s="683"/>
      <c r="D530" s="683"/>
      <c r="E530" s="874"/>
      <c r="F530" s="356"/>
      <c r="G530" s="356"/>
      <c r="H530" s="684"/>
      <c r="I530" s="684"/>
      <c r="J530" s="684"/>
      <c r="K530" s="356"/>
      <c r="L530" s="356"/>
      <c r="M530" s="356"/>
      <c r="N530" s="356"/>
      <c r="O530" s="356"/>
      <c r="P530" s="356"/>
      <c r="Q530" s="356"/>
      <c r="R530" s="356"/>
      <c r="S530" s="356"/>
      <c r="T530" s="356"/>
      <c r="U530" s="356"/>
      <c r="V530" s="356"/>
      <c r="W530" s="356"/>
      <c r="X530" s="356"/>
      <c r="Y530" s="356"/>
      <c r="Z530" s="356"/>
      <c r="AA530" s="356"/>
      <c r="AB530" s="356"/>
      <c r="AC530" s="356"/>
      <c r="AD530" s="356"/>
      <c r="AE530" s="356"/>
      <c r="AF530" s="356"/>
      <c r="AG530" s="356"/>
      <c r="AH530" s="356"/>
      <c r="AI530" s="356"/>
      <c r="AJ530" s="356"/>
      <c r="AK530" s="356"/>
      <c r="AL530" s="356"/>
      <c r="AM530" s="356"/>
      <c r="AN530" s="356"/>
    </row>
    <row r="531" spans="1:40">
      <c r="A531" s="356"/>
      <c r="B531" s="683"/>
      <c r="C531" s="683"/>
      <c r="D531" s="683"/>
      <c r="E531" s="874"/>
      <c r="F531" s="356"/>
      <c r="G531" s="356"/>
      <c r="H531" s="684"/>
      <c r="I531" s="684"/>
      <c r="J531" s="684"/>
      <c r="K531" s="356"/>
      <c r="L531" s="356"/>
      <c r="M531" s="356"/>
      <c r="N531" s="356"/>
      <c r="O531" s="356"/>
      <c r="P531" s="356"/>
      <c r="Q531" s="356"/>
      <c r="R531" s="356"/>
      <c r="S531" s="356"/>
      <c r="T531" s="356"/>
      <c r="U531" s="356"/>
      <c r="V531" s="356"/>
      <c r="W531" s="356"/>
      <c r="X531" s="356"/>
      <c r="Y531" s="356"/>
      <c r="Z531" s="356"/>
      <c r="AA531" s="356"/>
      <c r="AB531" s="356"/>
      <c r="AC531" s="356"/>
      <c r="AD531" s="356"/>
      <c r="AE531" s="356"/>
      <c r="AF531" s="356"/>
      <c r="AG531" s="356"/>
      <c r="AH531" s="356"/>
      <c r="AI531" s="356"/>
      <c r="AJ531" s="356"/>
      <c r="AK531" s="356"/>
      <c r="AL531" s="356"/>
      <c r="AM531" s="356"/>
      <c r="AN531" s="356"/>
    </row>
    <row r="532" spans="1:40">
      <c r="A532" s="356"/>
      <c r="B532" s="683"/>
      <c r="C532" s="683"/>
      <c r="D532" s="683"/>
      <c r="E532" s="874"/>
      <c r="F532" s="356"/>
      <c r="G532" s="356"/>
      <c r="H532" s="684"/>
      <c r="I532" s="684"/>
      <c r="J532" s="684"/>
      <c r="K532" s="356"/>
      <c r="L532" s="356"/>
      <c r="M532" s="356"/>
      <c r="N532" s="356"/>
      <c r="O532" s="356"/>
      <c r="P532" s="356"/>
      <c r="Q532" s="356"/>
      <c r="R532" s="356"/>
      <c r="S532" s="356"/>
      <c r="T532" s="356"/>
      <c r="U532" s="356"/>
      <c r="V532" s="356"/>
      <c r="W532" s="356"/>
      <c r="X532" s="356"/>
      <c r="Y532" s="356"/>
      <c r="Z532" s="356"/>
      <c r="AA532" s="356"/>
      <c r="AB532" s="356"/>
      <c r="AC532" s="356"/>
      <c r="AD532" s="356"/>
      <c r="AE532" s="356"/>
      <c r="AF532" s="356"/>
      <c r="AG532" s="356"/>
      <c r="AH532" s="356"/>
      <c r="AI532" s="356"/>
      <c r="AJ532" s="356"/>
      <c r="AK532" s="356"/>
      <c r="AL532" s="356"/>
      <c r="AM532" s="356"/>
      <c r="AN532" s="356"/>
    </row>
    <row r="533" spans="1:40">
      <c r="A533" s="356"/>
      <c r="B533" s="683"/>
      <c r="C533" s="683"/>
      <c r="D533" s="683"/>
      <c r="E533" s="874"/>
      <c r="F533" s="356"/>
      <c r="G533" s="356"/>
      <c r="H533" s="684"/>
      <c r="I533" s="684"/>
      <c r="J533" s="684"/>
      <c r="K533" s="356"/>
      <c r="L533" s="356"/>
      <c r="M533" s="356"/>
      <c r="N533" s="356"/>
      <c r="O533" s="356"/>
      <c r="P533" s="356"/>
      <c r="Q533" s="356"/>
      <c r="R533" s="356"/>
      <c r="S533" s="356"/>
      <c r="T533" s="356"/>
      <c r="U533" s="356"/>
      <c r="V533" s="356"/>
      <c r="W533" s="356"/>
      <c r="X533" s="356"/>
      <c r="Y533" s="356"/>
      <c r="Z533" s="356"/>
      <c r="AA533" s="356"/>
      <c r="AB533" s="356"/>
      <c r="AC533" s="356"/>
      <c r="AD533" s="356"/>
      <c r="AE533" s="356"/>
      <c r="AF533" s="356"/>
      <c r="AG533" s="356"/>
      <c r="AH533" s="356"/>
      <c r="AI533" s="356"/>
      <c r="AJ533" s="356"/>
      <c r="AK533" s="356"/>
      <c r="AL533" s="356"/>
      <c r="AM533" s="356"/>
      <c r="AN533" s="356"/>
    </row>
    <row r="534" spans="1:40">
      <c r="A534" s="356"/>
      <c r="B534" s="683"/>
      <c r="C534" s="683"/>
      <c r="D534" s="683"/>
      <c r="E534" s="874"/>
      <c r="F534" s="356"/>
      <c r="G534" s="356"/>
      <c r="H534" s="684"/>
      <c r="I534" s="684"/>
      <c r="J534" s="684"/>
      <c r="K534" s="356"/>
      <c r="L534" s="356"/>
      <c r="M534" s="356"/>
      <c r="N534" s="356"/>
      <c r="O534" s="356"/>
      <c r="P534" s="356"/>
      <c r="Q534" s="356"/>
      <c r="R534" s="356"/>
      <c r="S534" s="356"/>
      <c r="T534" s="356"/>
      <c r="U534" s="356"/>
      <c r="V534" s="356"/>
      <c r="W534" s="356"/>
      <c r="X534" s="356"/>
      <c r="Y534" s="356"/>
      <c r="Z534" s="356"/>
      <c r="AA534" s="356"/>
      <c r="AB534" s="356"/>
      <c r="AC534" s="356"/>
      <c r="AD534" s="356"/>
      <c r="AE534" s="356"/>
      <c r="AF534" s="356"/>
      <c r="AG534" s="356"/>
      <c r="AH534" s="356"/>
      <c r="AI534" s="356"/>
      <c r="AJ534" s="356"/>
      <c r="AK534" s="356"/>
      <c r="AL534" s="356"/>
      <c r="AM534" s="356"/>
      <c r="AN534" s="356"/>
    </row>
    <row r="535" spans="1:40">
      <c r="A535" s="356"/>
      <c r="B535" s="683"/>
      <c r="C535" s="683"/>
      <c r="D535" s="683"/>
      <c r="E535" s="874"/>
      <c r="F535" s="356"/>
      <c r="G535" s="356"/>
      <c r="H535" s="684"/>
      <c r="I535" s="684"/>
      <c r="J535" s="684"/>
      <c r="K535" s="356"/>
      <c r="L535" s="356"/>
      <c r="M535" s="356"/>
      <c r="N535" s="356"/>
      <c r="O535" s="356"/>
      <c r="P535" s="356"/>
      <c r="Q535" s="356"/>
      <c r="R535" s="356"/>
      <c r="S535" s="356"/>
      <c r="T535" s="356"/>
      <c r="U535" s="356"/>
      <c r="V535" s="356"/>
      <c r="W535" s="356"/>
      <c r="X535" s="356"/>
      <c r="Y535" s="356"/>
      <c r="Z535" s="356"/>
      <c r="AA535" s="356"/>
      <c r="AB535" s="356"/>
      <c r="AC535" s="356"/>
      <c r="AD535" s="356"/>
      <c r="AE535" s="356"/>
      <c r="AF535" s="356"/>
      <c r="AG535" s="356"/>
      <c r="AH535" s="356"/>
      <c r="AI535" s="356"/>
      <c r="AJ535" s="356"/>
      <c r="AK535" s="356"/>
      <c r="AL535" s="356"/>
      <c r="AM535" s="356"/>
      <c r="AN535" s="356"/>
    </row>
    <row r="536" spans="1:40">
      <c r="A536" s="356"/>
      <c r="B536" s="683"/>
      <c r="C536" s="683"/>
      <c r="D536" s="683"/>
      <c r="E536" s="874"/>
      <c r="F536" s="356"/>
      <c r="G536" s="356"/>
      <c r="H536" s="684"/>
      <c r="I536" s="684"/>
      <c r="J536" s="684"/>
      <c r="K536" s="356"/>
      <c r="L536" s="356"/>
      <c r="M536" s="356"/>
      <c r="N536" s="356"/>
      <c r="O536" s="356"/>
      <c r="P536" s="356"/>
      <c r="Q536" s="356"/>
      <c r="R536" s="356"/>
      <c r="S536" s="356"/>
      <c r="T536" s="356"/>
      <c r="U536" s="356"/>
      <c r="V536" s="356"/>
      <c r="W536" s="356"/>
      <c r="X536" s="356"/>
      <c r="Y536" s="356"/>
      <c r="Z536" s="356"/>
      <c r="AA536" s="356"/>
      <c r="AB536" s="356"/>
      <c r="AC536" s="356"/>
      <c r="AD536" s="356"/>
      <c r="AE536" s="356"/>
      <c r="AF536" s="356"/>
      <c r="AG536" s="356"/>
      <c r="AH536" s="356"/>
      <c r="AI536" s="356"/>
      <c r="AJ536" s="356"/>
      <c r="AK536" s="356"/>
      <c r="AL536" s="356"/>
      <c r="AM536" s="356"/>
      <c r="AN536" s="356"/>
    </row>
    <row r="537" spans="1:40">
      <c r="A537" s="356"/>
      <c r="B537" s="683"/>
      <c r="C537" s="683"/>
      <c r="D537" s="683"/>
      <c r="E537" s="874"/>
      <c r="F537" s="356"/>
      <c r="G537" s="356"/>
      <c r="H537" s="684"/>
      <c r="I537" s="684"/>
      <c r="J537" s="684"/>
      <c r="K537" s="356"/>
      <c r="L537" s="356"/>
      <c r="M537" s="356"/>
      <c r="N537" s="356"/>
      <c r="O537" s="356"/>
      <c r="P537" s="356"/>
      <c r="Q537" s="356"/>
      <c r="R537" s="356"/>
      <c r="S537" s="356"/>
      <c r="T537" s="356"/>
      <c r="U537" s="356"/>
      <c r="V537" s="356"/>
      <c r="W537" s="356"/>
      <c r="X537" s="356"/>
      <c r="Y537" s="356"/>
      <c r="Z537" s="356"/>
      <c r="AA537" s="356"/>
      <c r="AB537" s="356"/>
      <c r="AC537" s="356"/>
      <c r="AD537" s="356"/>
      <c r="AE537" s="356"/>
      <c r="AF537" s="356"/>
      <c r="AG537" s="356"/>
      <c r="AH537" s="356"/>
      <c r="AI537" s="356"/>
      <c r="AJ537" s="356"/>
      <c r="AK537" s="356"/>
      <c r="AL537" s="356"/>
      <c r="AM537" s="356"/>
      <c r="AN537" s="356"/>
    </row>
    <row r="538" spans="1:40">
      <c r="A538" s="356"/>
      <c r="B538" s="683"/>
      <c r="C538" s="683"/>
      <c r="D538" s="683"/>
      <c r="E538" s="874"/>
      <c r="F538" s="356"/>
      <c r="G538" s="356"/>
      <c r="H538" s="684"/>
      <c r="I538" s="684"/>
      <c r="J538" s="684"/>
      <c r="K538" s="356"/>
      <c r="L538" s="356"/>
      <c r="M538" s="356"/>
      <c r="N538" s="356"/>
      <c r="O538" s="356"/>
      <c r="P538" s="356"/>
      <c r="Q538" s="356"/>
      <c r="R538" s="356"/>
      <c r="S538" s="356"/>
      <c r="T538" s="356"/>
      <c r="U538" s="356"/>
      <c r="V538" s="356"/>
      <c r="W538" s="356"/>
      <c r="X538" s="356"/>
      <c r="Y538" s="356"/>
      <c r="Z538" s="356"/>
      <c r="AA538" s="356"/>
      <c r="AB538" s="356"/>
      <c r="AC538" s="356"/>
      <c r="AD538" s="356"/>
      <c r="AE538" s="356"/>
      <c r="AF538" s="356"/>
      <c r="AG538" s="356"/>
      <c r="AH538" s="356"/>
      <c r="AI538" s="356"/>
      <c r="AJ538" s="356"/>
      <c r="AK538" s="356"/>
      <c r="AL538" s="356"/>
      <c r="AM538" s="356"/>
      <c r="AN538" s="356"/>
    </row>
    <row r="539" spans="1:40">
      <c r="A539" s="356"/>
      <c r="B539" s="683"/>
      <c r="C539" s="683"/>
      <c r="D539" s="683"/>
      <c r="E539" s="874"/>
      <c r="F539" s="356"/>
      <c r="G539" s="356"/>
      <c r="H539" s="684"/>
      <c r="I539" s="684"/>
      <c r="J539" s="684"/>
      <c r="K539" s="356"/>
      <c r="L539" s="356"/>
      <c r="M539" s="356"/>
      <c r="N539" s="356"/>
      <c r="O539" s="356"/>
      <c r="P539" s="356"/>
      <c r="Q539" s="356"/>
      <c r="R539" s="356"/>
      <c r="S539" s="356"/>
      <c r="T539" s="356"/>
      <c r="U539" s="356"/>
      <c r="V539" s="356"/>
      <c r="W539" s="356"/>
      <c r="X539" s="356"/>
      <c r="Y539" s="356"/>
      <c r="Z539" s="356"/>
      <c r="AA539" s="356"/>
      <c r="AB539" s="356"/>
      <c r="AC539" s="356"/>
      <c r="AD539" s="356"/>
      <c r="AE539" s="356"/>
      <c r="AF539" s="356"/>
      <c r="AG539" s="356"/>
      <c r="AH539" s="356"/>
      <c r="AI539" s="356"/>
      <c r="AJ539" s="356"/>
      <c r="AK539" s="356"/>
      <c r="AL539" s="356"/>
      <c r="AM539" s="356"/>
      <c r="AN539" s="356"/>
    </row>
    <row r="540" spans="1:40">
      <c r="A540" s="356"/>
      <c r="B540" s="683"/>
      <c r="C540" s="683"/>
      <c r="D540" s="683"/>
      <c r="E540" s="874"/>
      <c r="F540" s="356"/>
      <c r="G540" s="356"/>
      <c r="H540" s="684"/>
      <c r="I540" s="684"/>
      <c r="J540" s="684"/>
      <c r="K540" s="356"/>
      <c r="L540" s="356"/>
      <c r="M540" s="356"/>
      <c r="N540" s="356"/>
      <c r="O540" s="356"/>
      <c r="P540" s="356"/>
      <c r="Q540" s="356"/>
      <c r="R540" s="356"/>
      <c r="S540" s="356"/>
      <c r="T540" s="356"/>
      <c r="U540" s="356"/>
      <c r="V540" s="356"/>
      <c r="W540" s="356"/>
      <c r="X540" s="356"/>
      <c r="Y540" s="356"/>
      <c r="Z540" s="356"/>
      <c r="AA540" s="356"/>
      <c r="AB540" s="356"/>
      <c r="AC540" s="356"/>
      <c r="AD540" s="356"/>
      <c r="AE540" s="356"/>
      <c r="AF540" s="356"/>
      <c r="AG540" s="356"/>
      <c r="AH540" s="356"/>
      <c r="AI540" s="356"/>
      <c r="AJ540" s="356"/>
      <c r="AK540" s="356"/>
      <c r="AL540" s="356"/>
      <c r="AM540" s="356"/>
      <c r="AN540" s="356"/>
    </row>
    <row r="541" spans="1:40">
      <c r="A541" s="356"/>
      <c r="B541" s="683"/>
      <c r="C541" s="683"/>
      <c r="D541" s="683"/>
      <c r="E541" s="874"/>
      <c r="F541" s="356"/>
      <c r="G541" s="356"/>
      <c r="H541" s="684"/>
      <c r="I541" s="684"/>
      <c r="J541" s="684"/>
      <c r="K541" s="356"/>
      <c r="L541" s="356"/>
      <c r="M541" s="356"/>
      <c r="N541" s="356"/>
      <c r="O541" s="356"/>
      <c r="P541" s="356"/>
      <c r="Q541" s="356"/>
      <c r="R541" s="356"/>
      <c r="S541" s="356"/>
      <c r="T541" s="356"/>
      <c r="U541" s="356"/>
      <c r="V541" s="356"/>
      <c r="W541" s="356"/>
      <c r="X541" s="356"/>
      <c r="Y541" s="356"/>
      <c r="Z541" s="356"/>
      <c r="AA541" s="356"/>
      <c r="AB541" s="356"/>
      <c r="AC541" s="356"/>
      <c r="AD541" s="356"/>
      <c r="AE541" s="356"/>
      <c r="AF541" s="356"/>
      <c r="AG541" s="356"/>
      <c r="AH541" s="356"/>
      <c r="AI541" s="356"/>
      <c r="AJ541" s="356"/>
      <c r="AK541" s="356"/>
      <c r="AL541" s="356"/>
      <c r="AM541" s="356"/>
      <c r="AN541" s="356"/>
    </row>
    <row r="542" spans="1:40">
      <c r="A542" s="356"/>
      <c r="B542" s="683"/>
      <c r="C542" s="683"/>
      <c r="D542" s="683"/>
      <c r="E542" s="874"/>
      <c r="F542" s="356"/>
      <c r="G542" s="356"/>
      <c r="H542" s="684"/>
      <c r="I542" s="684"/>
      <c r="J542" s="684"/>
      <c r="K542" s="356"/>
      <c r="L542" s="356"/>
      <c r="M542" s="356"/>
      <c r="N542" s="356"/>
      <c r="O542" s="356"/>
      <c r="P542" s="356"/>
      <c r="Q542" s="356"/>
      <c r="R542" s="356"/>
      <c r="S542" s="356"/>
      <c r="T542" s="356"/>
      <c r="U542" s="356"/>
      <c r="V542" s="356"/>
      <c r="W542" s="356"/>
      <c r="X542" s="356"/>
      <c r="Y542" s="356"/>
      <c r="Z542" s="356"/>
      <c r="AA542" s="356"/>
      <c r="AB542" s="356"/>
      <c r="AC542" s="356"/>
      <c r="AD542" s="356"/>
      <c r="AE542" s="356"/>
      <c r="AF542" s="356"/>
      <c r="AG542" s="356"/>
      <c r="AH542" s="356"/>
      <c r="AI542" s="356"/>
      <c r="AJ542" s="356"/>
      <c r="AK542" s="356"/>
      <c r="AL542" s="356"/>
      <c r="AM542" s="356"/>
      <c r="AN542" s="356"/>
    </row>
    <row r="543" spans="1:40">
      <c r="A543" s="356"/>
      <c r="B543" s="683"/>
      <c r="C543" s="683"/>
      <c r="D543" s="683"/>
      <c r="E543" s="874"/>
      <c r="F543" s="356"/>
      <c r="G543" s="356"/>
      <c r="H543" s="684"/>
      <c r="I543" s="684"/>
      <c r="J543" s="684"/>
      <c r="K543" s="356"/>
      <c r="L543" s="356"/>
      <c r="M543" s="356"/>
      <c r="N543" s="356"/>
      <c r="O543" s="356"/>
      <c r="P543" s="356"/>
      <c r="Q543" s="356"/>
      <c r="R543" s="356"/>
      <c r="S543" s="356"/>
      <c r="T543" s="356"/>
      <c r="U543" s="356"/>
      <c r="V543" s="356"/>
      <c r="W543" s="356"/>
      <c r="X543" s="356"/>
      <c r="Y543" s="356"/>
      <c r="Z543" s="356"/>
      <c r="AA543" s="356"/>
      <c r="AB543" s="356"/>
      <c r="AC543" s="356"/>
      <c r="AD543" s="356"/>
      <c r="AE543" s="356"/>
      <c r="AF543" s="356"/>
      <c r="AG543" s="356"/>
      <c r="AH543" s="356"/>
      <c r="AI543" s="356"/>
      <c r="AJ543" s="356"/>
      <c r="AK543" s="356"/>
      <c r="AL543" s="356"/>
      <c r="AM543" s="356"/>
      <c r="AN543" s="356"/>
    </row>
    <row r="544" spans="1:40">
      <c r="A544" s="356"/>
      <c r="B544" s="683"/>
      <c r="C544" s="683"/>
      <c r="D544" s="683"/>
      <c r="E544" s="874"/>
      <c r="F544" s="356"/>
      <c r="G544" s="356"/>
      <c r="H544" s="684"/>
      <c r="I544" s="684"/>
      <c r="J544" s="684"/>
      <c r="K544" s="356"/>
      <c r="L544" s="356"/>
      <c r="M544" s="356"/>
      <c r="N544" s="356"/>
      <c r="O544" s="356"/>
      <c r="P544" s="356"/>
      <c r="Q544" s="356"/>
      <c r="R544" s="356"/>
      <c r="S544" s="356"/>
      <c r="T544" s="356"/>
      <c r="U544" s="356"/>
      <c r="V544" s="356"/>
      <c r="W544" s="356"/>
      <c r="X544" s="356"/>
      <c r="Y544" s="356"/>
      <c r="Z544" s="356"/>
      <c r="AA544" s="356"/>
      <c r="AB544" s="356"/>
      <c r="AC544" s="356"/>
      <c r="AD544" s="356"/>
      <c r="AE544" s="356"/>
      <c r="AF544" s="356"/>
      <c r="AG544" s="356"/>
      <c r="AH544" s="356"/>
      <c r="AI544" s="356"/>
      <c r="AJ544" s="356"/>
      <c r="AK544" s="356"/>
      <c r="AL544" s="356"/>
      <c r="AM544" s="356"/>
      <c r="AN544" s="356"/>
    </row>
    <row r="545" spans="1:40">
      <c r="A545" s="356"/>
      <c r="B545" s="683"/>
      <c r="C545" s="683"/>
      <c r="D545" s="683"/>
      <c r="E545" s="874"/>
      <c r="F545" s="356"/>
      <c r="G545" s="356"/>
      <c r="H545" s="684"/>
      <c r="I545" s="684"/>
      <c r="J545" s="684"/>
      <c r="K545" s="356"/>
      <c r="L545" s="356"/>
      <c r="M545" s="356"/>
      <c r="N545" s="356"/>
      <c r="O545" s="356"/>
      <c r="P545" s="356"/>
      <c r="Q545" s="356"/>
      <c r="R545" s="356"/>
      <c r="S545" s="356"/>
      <c r="T545" s="356"/>
      <c r="U545" s="356"/>
      <c r="V545" s="356"/>
      <c r="W545" s="356"/>
      <c r="X545" s="356"/>
      <c r="Y545" s="356"/>
      <c r="Z545" s="356"/>
      <c r="AA545" s="356"/>
      <c r="AB545" s="356"/>
      <c r="AC545" s="356"/>
      <c r="AD545" s="356"/>
      <c r="AE545" s="356"/>
      <c r="AF545" s="356"/>
      <c r="AG545" s="356"/>
      <c r="AH545" s="356"/>
      <c r="AI545" s="356"/>
      <c r="AJ545" s="356"/>
      <c r="AK545" s="356"/>
      <c r="AL545" s="356"/>
      <c r="AM545" s="356"/>
      <c r="AN545" s="356"/>
    </row>
    <row r="546" spans="1:40">
      <c r="A546" s="356"/>
      <c r="B546" s="683"/>
      <c r="C546" s="683"/>
      <c r="D546" s="683"/>
      <c r="E546" s="874"/>
      <c r="F546" s="356"/>
      <c r="G546" s="356"/>
      <c r="H546" s="684"/>
      <c r="I546" s="684"/>
      <c r="J546" s="684"/>
      <c r="K546" s="356"/>
      <c r="L546" s="356"/>
      <c r="M546" s="356"/>
      <c r="N546" s="356"/>
      <c r="O546" s="356"/>
      <c r="P546" s="356"/>
      <c r="Q546" s="356"/>
      <c r="R546" s="356"/>
      <c r="S546" s="356"/>
      <c r="T546" s="356"/>
      <c r="U546" s="356"/>
      <c r="V546" s="356"/>
      <c r="W546" s="356"/>
      <c r="X546" s="356"/>
      <c r="Y546" s="356"/>
      <c r="Z546" s="356"/>
      <c r="AA546" s="356"/>
      <c r="AB546" s="356"/>
      <c r="AC546" s="356"/>
      <c r="AD546" s="356"/>
      <c r="AE546" s="356"/>
      <c r="AF546" s="356"/>
      <c r="AG546" s="356"/>
      <c r="AH546" s="356"/>
      <c r="AI546" s="356"/>
      <c r="AJ546" s="356"/>
      <c r="AK546" s="356"/>
      <c r="AL546" s="356"/>
      <c r="AM546" s="356"/>
      <c r="AN546" s="356"/>
    </row>
    <row r="547" spans="1:40">
      <c r="A547" s="356"/>
      <c r="B547" s="683"/>
      <c r="C547" s="683"/>
      <c r="D547" s="683"/>
      <c r="E547" s="874"/>
      <c r="F547" s="356"/>
      <c r="G547" s="356"/>
      <c r="H547" s="684"/>
      <c r="I547" s="684"/>
      <c r="J547" s="684"/>
      <c r="K547" s="356"/>
      <c r="L547" s="356"/>
      <c r="M547" s="356"/>
      <c r="N547" s="356"/>
      <c r="O547" s="356"/>
      <c r="P547" s="356"/>
      <c r="Q547" s="356"/>
      <c r="R547" s="356"/>
      <c r="S547" s="356"/>
      <c r="T547" s="356"/>
      <c r="U547" s="356"/>
      <c r="V547" s="356"/>
      <c r="W547" s="356"/>
      <c r="X547" s="356"/>
      <c r="Y547" s="356"/>
      <c r="Z547" s="356"/>
      <c r="AA547" s="356"/>
      <c r="AB547" s="356"/>
      <c r="AC547" s="356"/>
      <c r="AD547" s="356"/>
      <c r="AE547" s="356"/>
      <c r="AF547" s="356"/>
      <c r="AG547" s="356"/>
      <c r="AH547" s="356"/>
      <c r="AI547" s="356"/>
      <c r="AJ547" s="356"/>
      <c r="AK547" s="356"/>
      <c r="AL547" s="356"/>
      <c r="AM547" s="356"/>
      <c r="AN547" s="356"/>
    </row>
    <row r="548" spans="1:40">
      <c r="A548" s="356"/>
      <c r="B548" s="683"/>
      <c r="C548" s="683"/>
      <c r="D548" s="683"/>
      <c r="E548" s="874"/>
      <c r="F548" s="356"/>
      <c r="G548" s="356"/>
      <c r="H548" s="684"/>
      <c r="I548" s="684"/>
      <c r="J548" s="684"/>
      <c r="K548" s="356"/>
      <c r="L548" s="356"/>
      <c r="M548" s="356"/>
      <c r="N548" s="356"/>
      <c r="O548" s="356"/>
      <c r="P548" s="356"/>
      <c r="Q548" s="356"/>
      <c r="R548" s="356"/>
      <c r="S548" s="356"/>
      <c r="T548" s="356"/>
      <c r="U548" s="356"/>
      <c r="V548" s="356"/>
      <c r="W548" s="356"/>
      <c r="X548" s="356"/>
      <c r="Y548" s="356"/>
      <c r="Z548" s="356"/>
      <c r="AA548" s="356"/>
      <c r="AB548" s="356"/>
      <c r="AC548" s="356"/>
      <c r="AD548" s="356"/>
      <c r="AE548" s="356"/>
      <c r="AF548" s="356"/>
      <c r="AG548" s="356"/>
      <c r="AH548" s="356"/>
      <c r="AI548" s="356"/>
      <c r="AJ548" s="356"/>
      <c r="AK548" s="356"/>
      <c r="AL548" s="356"/>
      <c r="AM548" s="356"/>
      <c r="AN548" s="356"/>
    </row>
    <row r="549" spans="1:40">
      <c r="A549" s="356"/>
      <c r="B549" s="683"/>
      <c r="C549" s="683"/>
      <c r="D549" s="683"/>
      <c r="E549" s="874"/>
      <c r="F549" s="356"/>
      <c r="G549" s="356"/>
      <c r="H549" s="684"/>
      <c r="I549" s="684"/>
      <c r="J549" s="684"/>
      <c r="K549" s="356"/>
      <c r="L549" s="356"/>
      <c r="M549" s="356"/>
      <c r="N549" s="356"/>
      <c r="O549" s="356"/>
      <c r="P549" s="356"/>
      <c r="Q549" s="356"/>
      <c r="R549" s="356"/>
      <c r="S549" s="356"/>
      <c r="T549" s="356"/>
      <c r="U549" s="356"/>
      <c r="V549" s="356"/>
      <c r="W549" s="356"/>
      <c r="X549" s="356"/>
      <c r="Y549" s="356"/>
      <c r="Z549" s="356"/>
      <c r="AA549" s="356"/>
      <c r="AB549" s="356"/>
      <c r="AC549" s="356"/>
      <c r="AD549" s="356"/>
      <c r="AE549" s="356"/>
      <c r="AF549" s="356"/>
      <c r="AG549" s="356"/>
      <c r="AH549" s="356"/>
      <c r="AI549" s="356"/>
      <c r="AJ549" s="356"/>
      <c r="AK549" s="356"/>
      <c r="AL549" s="356"/>
      <c r="AM549" s="356"/>
      <c r="AN549" s="356"/>
    </row>
    <row r="550" spans="1:40">
      <c r="A550" s="356"/>
      <c r="B550" s="683"/>
      <c r="C550" s="683"/>
      <c r="D550" s="683"/>
      <c r="E550" s="874"/>
      <c r="F550" s="356"/>
      <c r="G550" s="356"/>
      <c r="H550" s="684"/>
      <c r="I550" s="684"/>
      <c r="J550" s="684"/>
      <c r="K550" s="356"/>
      <c r="L550" s="356"/>
      <c r="M550" s="356"/>
      <c r="N550" s="356"/>
      <c r="O550" s="356"/>
      <c r="P550" s="356"/>
      <c r="Q550" s="356"/>
      <c r="R550" s="356"/>
      <c r="S550" s="356"/>
      <c r="T550" s="356"/>
      <c r="U550" s="356"/>
      <c r="V550" s="356"/>
      <c r="W550" s="356"/>
      <c r="X550" s="356"/>
      <c r="Y550" s="356"/>
      <c r="Z550" s="356"/>
      <c r="AA550" s="356"/>
      <c r="AB550" s="356"/>
      <c r="AC550" s="356"/>
      <c r="AD550" s="356"/>
      <c r="AE550" s="356"/>
      <c r="AF550" s="356"/>
      <c r="AG550" s="356"/>
      <c r="AH550" s="356"/>
      <c r="AI550" s="356"/>
      <c r="AJ550" s="356"/>
      <c r="AK550" s="356"/>
      <c r="AL550" s="356"/>
      <c r="AM550" s="356"/>
      <c r="AN550" s="356"/>
    </row>
    <row r="551" spans="1:40">
      <c r="A551" s="356"/>
      <c r="B551" s="683"/>
      <c r="C551" s="683"/>
      <c r="D551" s="683"/>
      <c r="E551" s="874"/>
      <c r="F551" s="356"/>
      <c r="G551" s="356"/>
      <c r="H551" s="684"/>
      <c r="I551" s="684"/>
      <c r="J551" s="684"/>
      <c r="K551" s="356"/>
      <c r="L551" s="356"/>
      <c r="M551" s="356"/>
      <c r="N551" s="356"/>
      <c r="O551" s="356"/>
      <c r="P551" s="356"/>
      <c r="Q551" s="356"/>
      <c r="R551" s="356"/>
      <c r="S551" s="356"/>
      <c r="T551" s="356"/>
      <c r="U551" s="356"/>
      <c r="V551" s="356"/>
      <c r="W551" s="356"/>
      <c r="X551" s="356"/>
      <c r="Y551" s="356"/>
      <c r="Z551" s="356"/>
      <c r="AA551" s="356"/>
      <c r="AB551" s="356"/>
      <c r="AC551" s="356"/>
      <c r="AD551" s="356"/>
      <c r="AE551" s="356"/>
      <c r="AF551" s="356"/>
      <c r="AG551" s="356"/>
      <c r="AH551" s="356"/>
      <c r="AI551" s="356"/>
      <c r="AJ551" s="356"/>
      <c r="AK551" s="356"/>
      <c r="AL551" s="356"/>
      <c r="AM551" s="356"/>
      <c r="AN551" s="356"/>
    </row>
    <row r="552" spans="1:40">
      <c r="A552" s="356"/>
      <c r="B552" s="683"/>
      <c r="C552" s="683"/>
      <c r="D552" s="683"/>
      <c r="E552" s="874"/>
      <c r="F552" s="356"/>
      <c r="G552" s="356"/>
      <c r="H552" s="684"/>
      <c r="I552" s="684"/>
      <c r="J552" s="684"/>
      <c r="K552" s="356"/>
      <c r="L552" s="356"/>
      <c r="M552" s="356"/>
      <c r="N552" s="356"/>
      <c r="O552" s="356"/>
      <c r="P552" s="356"/>
      <c r="Q552" s="356"/>
      <c r="R552" s="356"/>
      <c r="S552" s="356"/>
      <c r="T552" s="356"/>
      <c r="U552" s="356"/>
      <c r="V552" s="356"/>
      <c r="W552" s="356"/>
      <c r="X552" s="356"/>
      <c r="Y552" s="356"/>
      <c r="Z552" s="356"/>
      <c r="AA552" s="356"/>
      <c r="AB552" s="356"/>
      <c r="AC552" s="356"/>
      <c r="AD552" s="356"/>
      <c r="AE552" s="356"/>
      <c r="AF552" s="356"/>
      <c r="AG552" s="356"/>
      <c r="AH552" s="356"/>
      <c r="AI552" s="356"/>
      <c r="AJ552" s="356"/>
      <c r="AK552" s="356"/>
      <c r="AL552" s="356"/>
      <c r="AM552" s="356"/>
      <c r="AN552" s="356"/>
    </row>
    <row r="553" spans="1:40">
      <c r="A553" s="356"/>
      <c r="B553" s="683"/>
      <c r="C553" s="683"/>
      <c r="D553" s="683"/>
      <c r="E553" s="874"/>
      <c r="F553" s="356"/>
      <c r="G553" s="356"/>
      <c r="H553" s="684"/>
      <c r="I553" s="684"/>
      <c r="J553" s="684"/>
      <c r="K553" s="356"/>
      <c r="L553" s="356"/>
      <c r="M553" s="356"/>
      <c r="N553" s="356"/>
      <c r="O553" s="356"/>
      <c r="P553" s="356"/>
      <c r="Q553" s="356"/>
      <c r="R553" s="356"/>
      <c r="S553" s="356"/>
      <c r="T553" s="356"/>
      <c r="U553" s="356"/>
      <c r="V553" s="356"/>
      <c r="W553" s="356"/>
      <c r="X553" s="356"/>
      <c r="Y553" s="356"/>
      <c r="Z553" s="356"/>
      <c r="AA553" s="356"/>
      <c r="AB553" s="356"/>
      <c r="AC553" s="356"/>
      <c r="AD553" s="356"/>
      <c r="AE553" s="356"/>
      <c r="AF553" s="356"/>
      <c r="AG553" s="356"/>
      <c r="AH553" s="356"/>
      <c r="AI553" s="356"/>
      <c r="AJ553" s="356"/>
      <c r="AK553" s="356"/>
      <c r="AL553" s="356"/>
      <c r="AM553" s="356"/>
      <c r="AN553" s="356"/>
    </row>
    <row r="554" spans="1:40">
      <c r="A554" s="356"/>
      <c r="B554" s="683"/>
      <c r="C554" s="683"/>
      <c r="D554" s="683"/>
      <c r="E554" s="874"/>
      <c r="F554" s="356"/>
      <c r="G554" s="356"/>
      <c r="H554" s="684"/>
      <c r="I554" s="684"/>
      <c r="J554" s="684"/>
      <c r="K554" s="356"/>
      <c r="L554" s="356"/>
      <c r="M554" s="356"/>
      <c r="N554" s="356"/>
      <c r="O554" s="356"/>
      <c r="P554" s="356"/>
      <c r="Q554" s="356"/>
      <c r="R554" s="356"/>
      <c r="S554" s="356"/>
      <c r="T554" s="356"/>
      <c r="U554" s="356"/>
      <c r="V554" s="356"/>
      <c r="W554" s="356"/>
      <c r="X554" s="356"/>
      <c r="Y554" s="356"/>
      <c r="Z554" s="356"/>
      <c r="AA554" s="356"/>
      <c r="AB554" s="356"/>
      <c r="AC554" s="356"/>
      <c r="AD554" s="356"/>
      <c r="AE554" s="356"/>
      <c r="AF554" s="356"/>
      <c r="AG554" s="356"/>
      <c r="AH554" s="356"/>
      <c r="AI554" s="356"/>
      <c r="AJ554" s="356"/>
      <c r="AK554" s="356"/>
      <c r="AL554" s="356"/>
      <c r="AM554" s="356"/>
      <c r="AN554" s="356"/>
    </row>
    <row r="555" spans="1:40">
      <c r="A555" s="356"/>
      <c r="B555" s="683"/>
      <c r="C555" s="683"/>
      <c r="D555" s="683"/>
      <c r="E555" s="874"/>
      <c r="F555" s="356"/>
      <c r="G555" s="356"/>
      <c r="H555" s="684"/>
      <c r="I555" s="684"/>
      <c r="J555" s="684"/>
      <c r="K555" s="356"/>
      <c r="L555" s="356"/>
      <c r="M555" s="356"/>
      <c r="N555" s="356"/>
      <c r="O555" s="356"/>
      <c r="P555" s="356"/>
      <c r="Q555" s="356"/>
      <c r="R555" s="356"/>
      <c r="S555" s="356"/>
      <c r="T555" s="356"/>
      <c r="U555" s="356"/>
      <c r="V555" s="356"/>
      <c r="W555" s="356"/>
      <c r="X555" s="356"/>
      <c r="Y555" s="356"/>
      <c r="Z555" s="356"/>
      <c r="AA555" s="356"/>
      <c r="AB555" s="356"/>
      <c r="AC555" s="356"/>
      <c r="AD555" s="356"/>
      <c r="AE555" s="356"/>
      <c r="AF555" s="356"/>
      <c r="AG555" s="356"/>
      <c r="AH555" s="356"/>
      <c r="AI555" s="356"/>
      <c r="AJ555" s="356"/>
      <c r="AK555" s="356"/>
      <c r="AL555" s="356"/>
      <c r="AM555" s="356"/>
      <c r="AN555" s="356"/>
    </row>
    <row r="556" spans="1:40">
      <c r="A556" s="356"/>
      <c r="B556" s="683"/>
      <c r="C556" s="683"/>
      <c r="D556" s="683"/>
      <c r="E556" s="874"/>
      <c r="F556" s="356"/>
      <c r="G556" s="356"/>
      <c r="H556" s="684"/>
      <c r="I556" s="684"/>
      <c r="J556" s="684"/>
      <c r="K556" s="356"/>
      <c r="L556" s="356"/>
      <c r="M556" s="356"/>
      <c r="N556" s="356"/>
      <c r="O556" s="356"/>
      <c r="P556" s="356"/>
      <c r="Q556" s="356"/>
      <c r="R556" s="356"/>
      <c r="S556" s="356"/>
      <c r="T556" s="356"/>
      <c r="U556" s="356"/>
      <c r="V556" s="356"/>
      <c r="W556" s="356"/>
      <c r="X556" s="356"/>
      <c r="Y556" s="356"/>
      <c r="Z556" s="356"/>
      <c r="AA556" s="356"/>
      <c r="AB556" s="356"/>
      <c r="AC556" s="356"/>
      <c r="AD556" s="356"/>
      <c r="AE556" s="356"/>
      <c r="AF556" s="356"/>
      <c r="AG556" s="356"/>
      <c r="AH556" s="356"/>
      <c r="AI556" s="356"/>
      <c r="AJ556" s="356"/>
      <c r="AK556" s="356"/>
      <c r="AL556" s="356"/>
      <c r="AM556" s="356"/>
      <c r="AN556" s="356"/>
    </row>
    <row r="557" spans="1:40">
      <c r="A557" s="356"/>
      <c r="B557" s="683"/>
      <c r="C557" s="683"/>
      <c r="D557" s="683"/>
      <c r="E557" s="874"/>
      <c r="F557" s="356"/>
      <c r="G557" s="356"/>
      <c r="H557" s="684"/>
      <c r="I557" s="684"/>
      <c r="J557" s="684"/>
      <c r="K557" s="356"/>
      <c r="L557" s="356"/>
      <c r="M557" s="356"/>
      <c r="N557" s="356"/>
      <c r="O557" s="356"/>
      <c r="P557" s="356"/>
      <c r="Q557" s="356"/>
      <c r="R557" s="356"/>
      <c r="S557" s="356"/>
      <c r="T557" s="356"/>
      <c r="U557" s="356"/>
      <c r="V557" s="356"/>
      <c r="W557" s="356"/>
      <c r="X557" s="356"/>
      <c r="Y557" s="356"/>
      <c r="Z557" s="356"/>
      <c r="AA557" s="356"/>
      <c r="AB557" s="356"/>
      <c r="AC557" s="356"/>
      <c r="AD557" s="356"/>
      <c r="AE557" s="356"/>
      <c r="AF557" s="356"/>
      <c r="AG557" s="356"/>
      <c r="AH557" s="356"/>
      <c r="AI557" s="356"/>
      <c r="AJ557" s="356"/>
      <c r="AK557" s="356"/>
      <c r="AL557" s="356"/>
      <c r="AM557" s="356"/>
      <c r="AN557" s="356"/>
    </row>
    <row r="558" spans="1:40">
      <c r="A558" s="356"/>
      <c r="B558" s="683"/>
      <c r="C558" s="683"/>
      <c r="D558" s="683"/>
      <c r="E558" s="874"/>
      <c r="F558" s="356"/>
      <c r="G558" s="356"/>
      <c r="H558" s="684"/>
      <c r="I558" s="684"/>
      <c r="J558" s="684"/>
      <c r="K558" s="356"/>
      <c r="L558" s="356"/>
      <c r="M558" s="356"/>
      <c r="N558" s="356"/>
      <c r="O558" s="356"/>
      <c r="P558" s="356"/>
      <c r="Q558" s="356"/>
      <c r="R558" s="356"/>
      <c r="S558" s="356"/>
      <c r="T558" s="356"/>
      <c r="U558" s="356"/>
      <c r="V558" s="356"/>
      <c r="W558" s="356"/>
      <c r="X558" s="356"/>
      <c r="Y558" s="356"/>
      <c r="Z558" s="356"/>
      <c r="AA558" s="356"/>
      <c r="AB558" s="356"/>
      <c r="AC558" s="356"/>
      <c r="AD558" s="356"/>
      <c r="AE558" s="356"/>
      <c r="AF558" s="356"/>
      <c r="AG558" s="356"/>
      <c r="AH558" s="356"/>
      <c r="AI558" s="356"/>
      <c r="AJ558" s="356"/>
      <c r="AK558" s="356"/>
      <c r="AL558" s="356"/>
      <c r="AM558" s="356"/>
      <c r="AN558" s="356"/>
    </row>
    <row r="559" spans="1:40">
      <c r="A559" s="356"/>
      <c r="B559" s="683"/>
      <c r="C559" s="683"/>
      <c r="D559" s="683"/>
      <c r="E559" s="874"/>
      <c r="F559" s="356"/>
      <c r="G559" s="356"/>
      <c r="H559" s="684"/>
      <c r="I559" s="684"/>
      <c r="J559" s="684"/>
      <c r="K559" s="356"/>
      <c r="L559" s="356"/>
      <c r="M559" s="356"/>
      <c r="N559" s="356"/>
      <c r="O559" s="356"/>
      <c r="P559" s="356"/>
      <c r="Q559" s="356"/>
      <c r="R559" s="356"/>
      <c r="S559" s="356"/>
      <c r="T559" s="356"/>
      <c r="U559" s="356"/>
      <c r="V559" s="356"/>
      <c r="W559" s="356"/>
      <c r="X559" s="356"/>
      <c r="Y559" s="356"/>
      <c r="Z559" s="356"/>
      <c r="AA559" s="356"/>
      <c r="AB559" s="356"/>
      <c r="AC559" s="356"/>
      <c r="AD559" s="356"/>
      <c r="AE559" s="356"/>
      <c r="AF559" s="356"/>
      <c r="AG559" s="356"/>
      <c r="AH559" s="356"/>
      <c r="AI559" s="356"/>
      <c r="AJ559" s="356"/>
      <c r="AK559" s="356"/>
      <c r="AL559" s="356"/>
      <c r="AM559" s="356"/>
      <c r="AN559" s="356"/>
    </row>
    <row r="560" spans="1:40">
      <c r="A560" s="356"/>
      <c r="B560" s="683"/>
      <c r="C560" s="683"/>
      <c r="D560" s="683"/>
      <c r="E560" s="874"/>
      <c r="F560" s="356"/>
      <c r="G560" s="356"/>
      <c r="H560" s="684"/>
      <c r="I560" s="684"/>
      <c r="J560" s="684"/>
      <c r="K560" s="356"/>
      <c r="L560" s="356"/>
      <c r="M560" s="356"/>
      <c r="N560" s="356"/>
      <c r="O560" s="356"/>
      <c r="P560" s="356"/>
      <c r="Q560" s="356"/>
      <c r="R560" s="356"/>
      <c r="S560" s="356"/>
      <c r="T560" s="356"/>
      <c r="U560" s="356"/>
      <c r="V560" s="356"/>
      <c r="W560" s="356"/>
      <c r="X560" s="356"/>
      <c r="Y560" s="356"/>
      <c r="Z560" s="356"/>
      <c r="AA560" s="356"/>
      <c r="AB560" s="356"/>
      <c r="AC560" s="356"/>
      <c r="AD560" s="356"/>
      <c r="AE560" s="356"/>
      <c r="AF560" s="356"/>
      <c r="AG560" s="356"/>
      <c r="AH560" s="356"/>
      <c r="AI560" s="356"/>
      <c r="AJ560" s="356"/>
      <c r="AK560" s="356"/>
      <c r="AL560" s="356"/>
      <c r="AM560" s="356"/>
      <c r="AN560" s="356"/>
    </row>
    <row r="561" spans="1:40">
      <c r="A561" s="356"/>
      <c r="B561" s="683"/>
      <c r="C561" s="683"/>
      <c r="D561" s="683"/>
      <c r="E561" s="874"/>
      <c r="F561" s="356"/>
      <c r="G561" s="356"/>
      <c r="H561" s="684"/>
      <c r="I561" s="684"/>
      <c r="J561" s="684"/>
      <c r="K561" s="356"/>
      <c r="L561" s="356"/>
      <c r="M561" s="356"/>
      <c r="N561" s="356"/>
      <c r="O561" s="356"/>
      <c r="P561" s="356"/>
      <c r="Q561" s="356"/>
      <c r="R561" s="356"/>
      <c r="S561" s="356"/>
      <c r="T561" s="356"/>
      <c r="U561" s="356"/>
      <c r="V561" s="356"/>
      <c r="W561" s="356"/>
      <c r="X561" s="356"/>
      <c r="Y561" s="356"/>
      <c r="Z561" s="356"/>
      <c r="AA561" s="356"/>
      <c r="AB561" s="356"/>
      <c r="AC561" s="356"/>
      <c r="AD561" s="356"/>
      <c r="AE561" s="356"/>
      <c r="AF561" s="356"/>
      <c r="AG561" s="356"/>
      <c r="AH561" s="356"/>
      <c r="AI561" s="356"/>
      <c r="AJ561" s="356"/>
      <c r="AK561" s="356"/>
      <c r="AL561" s="356"/>
      <c r="AM561" s="356"/>
      <c r="AN561" s="356"/>
    </row>
    <row r="562" spans="1:40">
      <c r="A562" s="356"/>
      <c r="B562" s="683"/>
      <c r="C562" s="683"/>
      <c r="D562" s="683"/>
      <c r="E562" s="874"/>
      <c r="F562" s="356"/>
      <c r="G562" s="356"/>
      <c r="H562" s="684"/>
      <c r="I562" s="684"/>
      <c r="J562" s="684"/>
      <c r="K562" s="356"/>
      <c r="L562" s="356"/>
      <c r="M562" s="356"/>
      <c r="N562" s="356"/>
      <c r="O562" s="356"/>
      <c r="P562" s="356"/>
      <c r="Q562" s="356"/>
      <c r="R562" s="356"/>
      <c r="S562" s="356"/>
      <c r="T562" s="356"/>
      <c r="U562" s="356"/>
      <c r="V562" s="356"/>
      <c r="W562" s="356"/>
      <c r="X562" s="356"/>
      <c r="Y562" s="356"/>
      <c r="Z562" s="356"/>
      <c r="AA562" s="356"/>
      <c r="AB562" s="356"/>
      <c r="AC562" s="356"/>
      <c r="AD562" s="356"/>
      <c r="AE562" s="356"/>
      <c r="AF562" s="356"/>
      <c r="AG562" s="356"/>
      <c r="AH562" s="356"/>
      <c r="AI562" s="356"/>
      <c r="AJ562" s="356"/>
      <c r="AK562" s="356"/>
      <c r="AL562" s="356"/>
      <c r="AM562" s="356"/>
      <c r="AN562" s="356"/>
    </row>
    <row r="563" spans="1:40">
      <c r="A563" s="356"/>
      <c r="B563" s="683"/>
      <c r="C563" s="683"/>
      <c r="D563" s="683"/>
      <c r="E563" s="874"/>
      <c r="F563" s="356"/>
      <c r="G563" s="356"/>
      <c r="H563" s="684"/>
      <c r="I563" s="684"/>
      <c r="J563" s="684"/>
      <c r="K563" s="356"/>
      <c r="L563" s="356"/>
      <c r="M563" s="356"/>
      <c r="N563" s="356"/>
      <c r="O563" s="356"/>
      <c r="P563" s="356"/>
      <c r="Q563" s="356"/>
      <c r="R563" s="356"/>
      <c r="S563" s="356"/>
      <c r="T563" s="356"/>
      <c r="U563" s="356"/>
      <c r="V563" s="356"/>
      <c r="W563" s="356"/>
      <c r="X563" s="356"/>
      <c r="Y563" s="356"/>
      <c r="Z563" s="356"/>
      <c r="AA563" s="356"/>
      <c r="AB563" s="356"/>
      <c r="AC563" s="356"/>
      <c r="AD563" s="356"/>
      <c r="AE563" s="356"/>
      <c r="AF563" s="356"/>
      <c r="AG563" s="356"/>
      <c r="AH563" s="356"/>
      <c r="AI563" s="356"/>
      <c r="AJ563" s="356"/>
      <c r="AK563" s="356"/>
      <c r="AL563" s="356"/>
      <c r="AM563" s="356"/>
      <c r="AN563" s="356"/>
    </row>
    <row r="564" spans="1:40">
      <c r="A564" s="356"/>
      <c r="B564" s="683"/>
      <c r="C564" s="683"/>
      <c r="D564" s="683"/>
      <c r="E564" s="874"/>
      <c r="F564" s="356"/>
      <c r="G564" s="356"/>
      <c r="H564" s="684"/>
      <c r="I564" s="684"/>
      <c r="J564" s="684"/>
      <c r="K564" s="356"/>
      <c r="L564" s="356"/>
      <c r="M564" s="356"/>
      <c r="N564" s="356"/>
      <c r="O564" s="356"/>
      <c r="P564" s="356"/>
      <c r="Q564" s="356"/>
      <c r="R564" s="356"/>
      <c r="S564" s="356"/>
      <c r="T564" s="356"/>
      <c r="U564" s="356"/>
      <c r="V564" s="356"/>
      <c r="W564" s="356"/>
      <c r="X564" s="356"/>
      <c r="Y564" s="356"/>
      <c r="Z564" s="356"/>
      <c r="AA564" s="356"/>
      <c r="AB564" s="356"/>
      <c r="AC564" s="356"/>
      <c r="AD564" s="356"/>
      <c r="AE564" s="356"/>
      <c r="AF564" s="356"/>
      <c r="AG564" s="356"/>
      <c r="AH564" s="356"/>
      <c r="AI564" s="356"/>
      <c r="AJ564" s="356"/>
      <c r="AK564" s="356"/>
      <c r="AL564" s="356"/>
      <c r="AM564" s="356"/>
      <c r="AN564" s="356"/>
    </row>
    <row r="565" spans="1:40">
      <c r="A565" s="356"/>
      <c r="B565" s="683"/>
      <c r="C565" s="683"/>
      <c r="D565" s="683"/>
      <c r="E565" s="874"/>
      <c r="F565" s="356"/>
      <c r="G565" s="356"/>
      <c r="H565" s="684"/>
      <c r="I565" s="684"/>
      <c r="J565" s="684"/>
      <c r="K565" s="356"/>
      <c r="L565" s="356"/>
      <c r="M565" s="356"/>
      <c r="N565" s="356"/>
      <c r="O565" s="356"/>
      <c r="P565" s="356"/>
      <c r="Q565" s="356"/>
      <c r="R565" s="356"/>
      <c r="S565" s="356"/>
      <c r="T565" s="356"/>
      <c r="U565" s="356"/>
      <c r="V565" s="356"/>
      <c r="W565" s="356"/>
      <c r="X565" s="356"/>
      <c r="Y565" s="356"/>
      <c r="Z565" s="356"/>
      <c r="AA565" s="356"/>
      <c r="AB565" s="356"/>
      <c r="AC565" s="356"/>
      <c r="AD565" s="356"/>
      <c r="AE565" s="356"/>
      <c r="AF565" s="356"/>
      <c r="AG565" s="356"/>
      <c r="AH565" s="356"/>
      <c r="AI565" s="356"/>
      <c r="AJ565" s="356"/>
      <c r="AK565" s="356"/>
      <c r="AL565" s="356"/>
      <c r="AM565" s="356"/>
      <c r="AN565" s="356"/>
    </row>
    <row r="566" spans="1:40">
      <c r="A566" s="356"/>
      <c r="B566" s="683"/>
      <c r="C566" s="683"/>
      <c r="D566" s="683"/>
      <c r="E566" s="874"/>
      <c r="F566" s="356"/>
      <c r="G566" s="356"/>
      <c r="H566" s="684"/>
      <c r="I566" s="684"/>
      <c r="J566" s="684"/>
      <c r="K566" s="356"/>
      <c r="L566" s="356"/>
      <c r="M566" s="356"/>
      <c r="N566" s="356"/>
      <c r="O566" s="356"/>
      <c r="P566" s="356"/>
      <c r="Q566" s="356"/>
      <c r="R566" s="356"/>
      <c r="S566" s="356"/>
      <c r="T566" s="356"/>
      <c r="U566" s="356"/>
      <c r="V566" s="356"/>
      <c r="W566" s="356"/>
      <c r="X566" s="356"/>
      <c r="Y566" s="356"/>
      <c r="Z566" s="356"/>
      <c r="AA566" s="356"/>
      <c r="AB566" s="356"/>
      <c r="AC566" s="356"/>
      <c r="AD566" s="356"/>
      <c r="AE566" s="356"/>
      <c r="AF566" s="356"/>
      <c r="AG566" s="356"/>
      <c r="AH566" s="356"/>
      <c r="AI566" s="356"/>
      <c r="AJ566" s="356"/>
      <c r="AK566" s="356"/>
      <c r="AL566" s="356"/>
      <c r="AM566" s="356"/>
      <c r="AN566" s="356"/>
    </row>
    <row r="567" spans="1:40">
      <c r="A567" s="356"/>
      <c r="B567" s="683"/>
      <c r="C567" s="683"/>
      <c r="D567" s="683"/>
      <c r="E567" s="874"/>
      <c r="F567" s="356"/>
      <c r="G567" s="356"/>
      <c r="H567" s="684"/>
      <c r="I567" s="684"/>
      <c r="J567" s="684"/>
      <c r="K567" s="356"/>
      <c r="L567" s="356"/>
      <c r="M567" s="356"/>
      <c r="N567" s="356"/>
      <c r="O567" s="356"/>
      <c r="P567" s="356"/>
      <c r="Q567" s="356"/>
      <c r="R567" s="356"/>
      <c r="S567" s="356"/>
      <c r="T567" s="356"/>
      <c r="U567" s="356"/>
      <c r="V567" s="356"/>
      <c r="W567" s="356"/>
      <c r="X567" s="356"/>
      <c r="Y567" s="356"/>
      <c r="Z567" s="356"/>
      <c r="AA567" s="356"/>
      <c r="AB567" s="356"/>
      <c r="AC567" s="356"/>
      <c r="AD567" s="356"/>
      <c r="AE567" s="356"/>
      <c r="AF567" s="356"/>
      <c r="AG567" s="356"/>
      <c r="AH567" s="356"/>
      <c r="AI567" s="356"/>
      <c r="AJ567" s="356"/>
      <c r="AK567" s="356"/>
      <c r="AL567" s="356"/>
      <c r="AM567" s="356"/>
      <c r="AN567" s="356"/>
    </row>
    <row r="568" spans="1:40">
      <c r="A568" s="356"/>
      <c r="B568" s="683"/>
      <c r="C568" s="683"/>
      <c r="D568" s="683"/>
      <c r="E568" s="874"/>
      <c r="F568" s="356"/>
      <c r="G568" s="356"/>
      <c r="H568" s="684"/>
      <c r="I568" s="684"/>
      <c r="J568" s="684"/>
      <c r="K568" s="356"/>
      <c r="L568" s="356"/>
      <c r="M568" s="356"/>
      <c r="N568" s="356"/>
      <c r="O568" s="356"/>
      <c r="P568" s="356"/>
      <c r="Q568" s="356"/>
      <c r="R568" s="356"/>
      <c r="S568" s="356"/>
      <c r="T568" s="356"/>
      <c r="U568" s="356"/>
      <c r="V568" s="356"/>
      <c r="W568" s="356"/>
      <c r="X568" s="356"/>
      <c r="Y568" s="356"/>
      <c r="Z568" s="356"/>
      <c r="AA568" s="356"/>
      <c r="AB568" s="356"/>
      <c r="AC568" s="356"/>
      <c r="AD568" s="356"/>
      <c r="AE568" s="356"/>
      <c r="AF568" s="356"/>
      <c r="AG568" s="356"/>
      <c r="AH568" s="356"/>
      <c r="AI568" s="356"/>
      <c r="AJ568" s="356"/>
      <c r="AK568" s="356"/>
      <c r="AL568" s="356"/>
      <c r="AM568" s="356"/>
      <c r="AN568" s="356"/>
    </row>
    <row r="569" spans="1:40">
      <c r="A569" s="356"/>
      <c r="B569" s="683"/>
      <c r="C569" s="683"/>
      <c r="D569" s="683"/>
      <c r="E569" s="874"/>
      <c r="F569" s="356"/>
      <c r="G569" s="356"/>
      <c r="H569" s="684"/>
      <c r="I569" s="684"/>
      <c r="J569" s="684"/>
      <c r="K569" s="356"/>
      <c r="L569" s="356"/>
      <c r="M569" s="356"/>
      <c r="N569" s="356"/>
      <c r="O569" s="356"/>
      <c r="P569" s="356"/>
      <c r="Q569" s="356"/>
      <c r="R569" s="356"/>
      <c r="S569" s="356"/>
      <c r="T569" s="356"/>
      <c r="U569" s="356"/>
      <c r="V569" s="356"/>
      <c r="W569" s="356"/>
      <c r="X569" s="356"/>
      <c r="Y569" s="356"/>
      <c r="Z569" s="356"/>
      <c r="AA569" s="356"/>
      <c r="AB569" s="356"/>
      <c r="AC569" s="356"/>
      <c r="AD569" s="356"/>
      <c r="AE569" s="356"/>
      <c r="AF569" s="356"/>
      <c r="AG569" s="356"/>
      <c r="AH569" s="356"/>
      <c r="AI569" s="356"/>
      <c r="AJ569" s="356"/>
      <c r="AK569" s="356"/>
      <c r="AL569" s="356"/>
      <c r="AM569" s="356"/>
      <c r="AN569" s="356"/>
    </row>
    <row r="570" spans="1:40">
      <c r="A570" s="356"/>
      <c r="B570" s="683"/>
      <c r="C570" s="683"/>
      <c r="D570" s="683"/>
      <c r="E570" s="874"/>
      <c r="F570" s="356"/>
      <c r="G570" s="356"/>
      <c r="H570" s="684"/>
      <c r="I570" s="684"/>
      <c r="J570" s="684"/>
      <c r="K570" s="356"/>
      <c r="L570" s="356"/>
      <c r="M570" s="356"/>
      <c r="N570" s="356"/>
      <c r="O570" s="356"/>
      <c r="P570" s="356"/>
      <c r="Q570" s="356"/>
      <c r="R570" s="356"/>
      <c r="S570" s="356"/>
      <c r="T570" s="356"/>
      <c r="U570" s="356"/>
      <c r="V570" s="356"/>
      <c r="W570" s="356"/>
      <c r="X570" s="356"/>
      <c r="Y570" s="356"/>
      <c r="Z570" s="356"/>
      <c r="AA570" s="356"/>
      <c r="AB570" s="356"/>
      <c r="AC570" s="356"/>
      <c r="AD570" s="356"/>
      <c r="AE570" s="356"/>
      <c r="AF570" s="356"/>
      <c r="AG570" s="356"/>
      <c r="AH570" s="356"/>
      <c r="AI570" s="356"/>
      <c r="AJ570" s="356"/>
      <c r="AK570" s="356"/>
      <c r="AL570" s="356"/>
      <c r="AM570" s="356"/>
      <c r="AN570" s="356"/>
    </row>
    <row r="571" spans="1:40">
      <c r="A571" s="356"/>
      <c r="B571" s="683"/>
      <c r="C571" s="683"/>
      <c r="D571" s="683"/>
      <c r="E571" s="874"/>
      <c r="F571" s="356"/>
      <c r="G571" s="356"/>
      <c r="H571" s="684"/>
      <c r="I571" s="684"/>
      <c r="J571" s="684"/>
      <c r="K571" s="356"/>
      <c r="L571" s="356"/>
      <c r="M571" s="356"/>
      <c r="N571" s="356"/>
      <c r="O571" s="356"/>
      <c r="P571" s="356"/>
      <c r="Q571" s="356"/>
      <c r="R571" s="356"/>
      <c r="S571" s="356"/>
      <c r="T571" s="356"/>
      <c r="U571" s="356"/>
      <c r="V571" s="356"/>
      <c r="W571" s="356"/>
      <c r="X571" s="356"/>
      <c r="Y571" s="356"/>
      <c r="Z571" s="356"/>
      <c r="AA571" s="356"/>
      <c r="AB571" s="356"/>
      <c r="AC571" s="356"/>
      <c r="AD571" s="356"/>
      <c r="AE571" s="356"/>
      <c r="AF571" s="356"/>
      <c r="AG571" s="356"/>
      <c r="AH571" s="356"/>
      <c r="AI571" s="356"/>
      <c r="AJ571" s="356"/>
      <c r="AK571" s="356"/>
      <c r="AL571" s="356"/>
      <c r="AM571" s="356"/>
      <c r="AN571" s="356"/>
    </row>
    <row r="572" spans="1:40">
      <c r="A572" s="356"/>
      <c r="B572" s="683"/>
      <c r="C572" s="683"/>
      <c r="D572" s="683"/>
      <c r="E572" s="874"/>
      <c r="F572" s="356"/>
      <c r="G572" s="356"/>
      <c r="H572" s="684"/>
      <c r="I572" s="684"/>
      <c r="J572" s="684"/>
      <c r="K572" s="356"/>
      <c r="L572" s="356"/>
      <c r="M572" s="356"/>
      <c r="N572" s="356"/>
      <c r="O572" s="356"/>
      <c r="P572" s="356"/>
      <c r="Q572" s="356"/>
      <c r="R572" s="356"/>
      <c r="S572" s="356"/>
      <c r="T572" s="356"/>
      <c r="U572" s="356"/>
      <c r="V572" s="356"/>
      <c r="W572" s="356"/>
      <c r="X572" s="356"/>
      <c r="Y572" s="356"/>
      <c r="Z572" s="356"/>
      <c r="AA572" s="356"/>
      <c r="AB572" s="356"/>
      <c r="AC572" s="356"/>
      <c r="AD572" s="356"/>
      <c r="AE572" s="356"/>
      <c r="AF572" s="356"/>
      <c r="AG572" s="356"/>
      <c r="AH572" s="356"/>
      <c r="AI572" s="356"/>
      <c r="AJ572" s="356"/>
      <c r="AK572" s="356"/>
      <c r="AL572" s="356"/>
      <c r="AM572" s="356"/>
      <c r="AN572" s="356"/>
    </row>
    <row r="573" spans="1:40">
      <c r="A573" s="356"/>
      <c r="B573" s="683"/>
      <c r="C573" s="683"/>
      <c r="D573" s="683"/>
      <c r="E573" s="874"/>
      <c r="F573" s="356"/>
      <c r="G573" s="356"/>
      <c r="H573" s="684"/>
      <c r="I573" s="684"/>
      <c r="J573" s="684"/>
      <c r="K573" s="356"/>
      <c r="L573" s="356"/>
      <c r="M573" s="356"/>
      <c r="N573" s="356"/>
      <c r="O573" s="356"/>
      <c r="P573" s="356"/>
      <c r="Q573" s="356"/>
      <c r="R573" s="356"/>
      <c r="S573" s="356"/>
      <c r="T573" s="356"/>
      <c r="U573" s="356"/>
      <c r="V573" s="356"/>
      <c r="W573" s="356"/>
      <c r="X573" s="356"/>
      <c r="Y573" s="356"/>
      <c r="Z573" s="356"/>
      <c r="AA573" s="356"/>
      <c r="AB573" s="356"/>
      <c r="AC573" s="356"/>
      <c r="AD573" s="356"/>
      <c r="AE573" s="356"/>
      <c r="AF573" s="356"/>
      <c r="AG573" s="356"/>
      <c r="AH573" s="356"/>
      <c r="AI573" s="356"/>
      <c r="AJ573" s="356"/>
      <c r="AK573" s="356"/>
      <c r="AL573" s="356"/>
      <c r="AM573" s="356"/>
      <c r="AN573" s="356"/>
    </row>
    <row r="574" spans="1:40">
      <c r="A574" s="356"/>
      <c r="B574" s="683"/>
      <c r="C574" s="683"/>
      <c r="D574" s="683"/>
      <c r="E574" s="874"/>
      <c r="F574" s="356"/>
      <c r="G574" s="356"/>
      <c r="H574" s="684"/>
      <c r="I574" s="684"/>
      <c r="J574" s="684"/>
      <c r="K574" s="356"/>
      <c r="L574" s="356"/>
      <c r="M574" s="356"/>
      <c r="N574" s="356"/>
      <c r="O574" s="356"/>
      <c r="P574" s="356"/>
      <c r="Q574" s="356"/>
      <c r="R574" s="356"/>
      <c r="S574" s="356"/>
      <c r="T574" s="356"/>
      <c r="U574" s="356"/>
      <c r="V574" s="356"/>
      <c r="W574" s="356"/>
      <c r="X574" s="356"/>
      <c r="Y574" s="356"/>
      <c r="Z574" s="356"/>
      <c r="AA574" s="356"/>
      <c r="AB574" s="356"/>
      <c r="AC574" s="356"/>
      <c r="AD574" s="356"/>
      <c r="AE574" s="356"/>
      <c r="AF574" s="356"/>
      <c r="AG574" s="356"/>
      <c r="AH574" s="356"/>
      <c r="AI574" s="356"/>
      <c r="AJ574" s="356"/>
      <c r="AK574" s="356"/>
      <c r="AL574" s="356"/>
      <c r="AM574" s="356"/>
      <c r="AN574" s="356"/>
    </row>
    <row r="575" spans="1:40">
      <c r="A575" s="356"/>
      <c r="B575" s="683"/>
      <c r="C575" s="683"/>
      <c r="D575" s="683"/>
      <c r="E575" s="874"/>
      <c r="F575" s="356"/>
      <c r="G575" s="356"/>
      <c r="H575" s="684"/>
      <c r="I575" s="684"/>
      <c r="J575" s="684"/>
      <c r="K575" s="356"/>
      <c r="L575" s="356"/>
      <c r="M575" s="356"/>
      <c r="N575" s="356"/>
      <c r="O575" s="356"/>
      <c r="P575" s="356"/>
      <c r="Q575" s="356"/>
      <c r="R575" s="356"/>
      <c r="S575" s="356"/>
      <c r="T575" s="356"/>
      <c r="U575" s="356"/>
      <c r="V575" s="356"/>
      <c r="W575" s="356"/>
      <c r="X575" s="356"/>
      <c r="Y575" s="356"/>
      <c r="Z575" s="356"/>
      <c r="AA575" s="356"/>
      <c r="AB575" s="356"/>
      <c r="AC575" s="356"/>
      <c r="AD575" s="356"/>
      <c r="AE575" s="356"/>
      <c r="AF575" s="356"/>
      <c r="AG575" s="356"/>
      <c r="AH575" s="356"/>
      <c r="AI575" s="356"/>
      <c r="AJ575" s="356"/>
      <c r="AK575" s="356"/>
      <c r="AL575" s="356"/>
      <c r="AM575" s="356"/>
      <c r="AN575" s="356"/>
    </row>
    <row r="576" spans="1:40">
      <c r="A576" s="356"/>
      <c r="B576" s="683"/>
      <c r="C576" s="683"/>
      <c r="D576" s="683"/>
      <c r="E576" s="874"/>
      <c r="F576" s="356"/>
      <c r="G576" s="356"/>
      <c r="H576" s="684"/>
      <c r="I576" s="684"/>
      <c r="J576" s="684"/>
      <c r="K576" s="356"/>
      <c r="L576" s="356"/>
      <c r="M576" s="356"/>
      <c r="N576" s="356"/>
      <c r="O576" s="356"/>
      <c r="P576" s="356"/>
      <c r="Q576" s="356"/>
      <c r="R576" s="356"/>
      <c r="S576" s="356"/>
      <c r="T576" s="356"/>
      <c r="U576" s="356"/>
      <c r="V576" s="356"/>
      <c r="W576" s="356"/>
      <c r="X576" s="356"/>
      <c r="Y576" s="356"/>
      <c r="Z576" s="356"/>
      <c r="AA576" s="356"/>
      <c r="AB576" s="356"/>
      <c r="AC576" s="356"/>
      <c r="AD576" s="356"/>
      <c r="AE576" s="356"/>
      <c r="AF576" s="356"/>
      <c r="AG576" s="356"/>
      <c r="AH576" s="356"/>
      <c r="AI576" s="356"/>
      <c r="AJ576" s="356"/>
      <c r="AK576" s="356"/>
      <c r="AL576" s="356"/>
      <c r="AM576" s="356"/>
      <c r="AN576" s="356"/>
    </row>
    <row r="577" spans="1:40">
      <c r="A577" s="356"/>
      <c r="B577" s="683"/>
      <c r="C577" s="683"/>
      <c r="D577" s="683"/>
      <c r="E577" s="874"/>
      <c r="F577" s="356"/>
      <c r="G577" s="356"/>
      <c r="H577" s="684"/>
      <c r="I577" s="684"/>
      <c r="J577" s="684"/>
      <c r="K577" s="356"/>
      <c r="L577" s="356"/>
      <c r="M577" s="356"/>
      <c r="N577" s="356"/>
      <c r="O577" s="356"/>
      <c r="P577" s="356"/>
      <c r="Q577" s="356"/>
      <c r="R577" s="356"/>
      <c r="S577" s="356"/>
      <c r="T577" s="356"/>
      <c r="U577" s="356"/>
      <c r="V577" s="356"/>
      <c r="W577" s="356"/>
      <c r="X577" s="356"/>
      <c r="Y577" s="356"/>
      <c r="Z577" s="356"/>
      <c r="AA577" s="356"/>
      <c r="AB577" s="356"/>
      <c r="AC577" s="356"/>
      <c r="AD577" s="356"/>
      <c r="AE577" s="356"/>
      <c r="AF577" s="356"/>
      <c r="AG577" s="356"/>
      <c r="AH577" s="356"/>
      <c r="AI577" s="356"/>
      <c r="AJ577" s="356"/>
      <c r="AK577" s="356"/>
      <c r="AL577" s="356"/>
      <c r="AM577" s="356"/>
      <c r="AN577" s="356"/>
    </row>
    <row r="578" spans="1:40">
      <c r="A578" s="356"/>
      <c r="B578" s="683"/>
      <c r="C578" s="683"/>
      <c r="D578" s="683"/>
      <c r="E578" s="874"/>
      <c r="F578" s="356"/>
      <c r="G578" s="356"/>
      <c r="H578" s="684"/>
      <c r="I578" s="684"/>
      <c r="J578" s="684"/>
      <c r="K578" s="356"/>
      <c r="L578" s="356"/>
      <c r="M578" s="356"/>
      <c r="N578" s="356"/>
      <c r="O578" s="356"/>
      <c r="P578" s="356"/>
      <c r="Q578" s="356"/>
      <c r="R578" s="356"/>
      <c r="S578" s="356"/>
      <c r="T578" s="356"/>
      <c r="U578" s="356"/>
      <c r="V578" s="356"/>
      <c r="W578" s="356"/>
      <c r="X578" s="356"/>
      <c r="Y578" s="356"/>
      <c r="Z578" s="356"/>
      <c r="AA578" s="356"/>
      <c r="AB578" s="356"/>
      <c r="AC578" s="356"/>
      <c r="AD578" s="356"/>
      <c r="AE578" s="356"/>
      <c r="AF578" s="356"/>
      <c r="AG578" s="356"/>
      <c r="AH578" s="356"/>
      <c r="AI578" s="356"/>
      <c r="AJ578" s="356"/>
      <c r="AK578" s="356"/>
      <c r="AL578" s="356"/>
      <c r="AM578" s="356"/>
      <c r="AN578" s="356"/>
    </row>
    <row r="579" spans="1:40">
      <c r="A579" s="356"/>
      <c r="B579" s="683"/>
      <c r="C579" s="683"/>
      <c r="D579" s="683"/>
      <c r="E579" s="874"/>
      <c r="F579" s="356"/>
      <c r="G579" s="356"/>
      <c r="H579" s="684"/>
      <c r="I579" s="684"/>
      <c r="J579" s="684"/>
      <c r="K579" s="356"/>
      <c r="L579" s="356"/>
      <c r="M579" s="356"/>
      <c r="N579" s="356"/>
      <c r="O579" s="356"/>
      <c r="P579" s="356"/>
      <c r="Q579" s="356"/>
      <c r="R579" s="356"/>
      <c r="S579" s="356"/>
      <c r="T579" s="356"/>
      <c r="U579" s="356"/>
      <c r="V579" s="356"/>
      <c r="W579" s="356"/>
      <c r="X579" s="356"/>
      <c r="Y579" s="356"/>
      <c r="Z579" s="356"/>
      <c r="AA579" s="356"/>
      <c r="AB579" s="356"/>
      <c r="AC579" s="356"/>
      <c r="AD579" s="356"/>
      <c r="AE579" s="356"/>
      <c r="AF579" s="356"/>
      <c r="AG579" s="356"/>
      <c r="AH579" s="356"/>
      <c r="AI579" s="356"/>
      <c r="AJ579" s="356"/>
      <c r="AK579" s="356"/>
      <c r="AL579" s="356"/>
      <c r="AM579" s="356"/>
      <c r="AN579" s="356"/>
    </row>
    <row r="580" spans="1:40">
      <c r="A580" s="356"/>
      <c r="B580" s="683"/>
      <c r="C580" s="683"/>
      <c r="D580" s="683"/>
      <c r="E580" s="874"/>
      <c r="F580" s="356"/>
      <c r="G580" s="356"/>
      <c r="H580" s="684"/>
      <c r="I580" s="684"/>
      <c r="J580" s="684"/>
      <c r="K580" s="356"/>
      <c r="L580" s="356"/>
      <c r="M580" s="356"/>
      <c r="N580" s="356"/>
      <c r="O580" s="356"/>
      <c r="P580" s="356"/>
      <c r="Q580" s="356"/>
      <c r="R580" s="356"/>
      <c r="S580" s="356"/>
      <c r="T580" s="356"/>
      <c r="U580" s="356"/>
      <c r="V580" s="356"/>
      <c r="W580" s="356"/>
      <c r="X580" s="356"/>
      <c r="Y580" s="356"/>
      <c r="Z580" s="356"/>
      <c r="AA580" s="356"/>
      <c r="AB580" s="356"/>
      <c r="AC580" s="356"/>
      <c r="AD580" s="356"/>
      <c r="AE580" s="356"/>
      <c r="AF580" s="356"/>
      <c r="AG580" s="356"/>
      <c r="AH580" s="356"/>
      <c r="AI580" s="356"/>
      <c r="AJ580" s="356"/>
      <c r="AK580" s="356"/>
      <c r="AL580" s="356"/>
      <c r="AM580" s="356"/>
      <c r="AN580" s="356"/>
    </row>
    <row r="581" spans="1:40">
      <c r="A581" s="356"/>
      <c r="B581" s="683"/>
      <c r="C581" s="683"/>
      <c r="D581" s="683"/>
      <c r="E581" s="874"/>
      <c r="F581" s="356"/>
      <c r="G581" s="356"/>
      <c r="H581" s="684"/>
      <c r="I581" s="684"/>
      <c r="J581" s="684"/>
      <c r="K581" s="356"/>
      <c r="L581" s="356"/>
      <c r="M581" s="356"/>
      <c r="N581" s="356"/>
      <c r="O581" s="356"/>
      <c r="P581" s="356"/>
      <c r="Q581" s="356"/>
      <c r="R581" s="356"/>
      <c r="S581" s="356"/>
      <c r="T581" s="356"/>
      <c r="U581" s="356"/>
      <c r="V581" s="356"/>
      <c r="W581" s="356"/>
      <c r="X581" s="356"/>
      <c r="Y581" s="356"/>
      <c r="Z581" s="356"/>
      <c r="AA581" s="356"/>
      <c r="AB581" s="356"/>
      <c r="AC581" s="356"/>
      <c r="AD581" s="356"/>
      <c r="AE581" s="356"/>
      <c r="AF581" s="356"/>
      <c r="AG581" s="356"/>
      <c r="AH581" s="356"/>
      <c r="AI581" s="356"/>
      <c r="AJ581" s="356"/>
      <c r="AK581" s="356"/>
      <c r="AL581" s="356"/>
      <c r="AM581" s="356"/>
      <c r="AN581" s="356"/>
    </row>
    <row r="582" spans="1:40">
      <c r="A582" s="356"/>
      <c r="B582" s="683"/>
      <c r="C582" s="683"/>
      <c r="D582" s="683"/>
      <c r="E582" s="874"/>
      <c r="F582" s="356"/>
      <c r="G582" s="356"/>
      <c r="H582" s="684"/>
      <c r="I582" s="684"/>
      <c r="J582" s="684"/>
      <c r="K582" s="356"/>
      <c r="L582" s="356"/>
      <c r="M582" s="356"/>
      <c r="N582" s="356"/>
      <c r="O582" s="356"/>
      <c r="P582" s="356"/>
      <c r="Q582" s="356"/>
      <c r="R582" s="356"/>
      <c r="S582" s="356"/>
      <c r="T582" s="356"/>
      <c r="U582" s="356"/>
      <c r="V582" s="356"/>
      <c r="W582" s="356"/>
      <c r="X582" s="356"/>
      <c r="Y582" s="356"/>
      <c r="Z582" s="356"/>
      <c r="AA582" s="356"/>
      <c r="AB582" s="356"/>
      <c r="AC582" s="356"/>
      <c r="AD582" s="356"/>
      <c r="AE582" s="356"/>
      <c r="AF582" s="356"/>
      <c r="AG582" s="356"/>
      <c r="AH582" s="356"/>
      <c r="AI582" s="356"/>
      <c r="AJ582" s="356"/>
      <c r="AK582" s="356"/>
      <c r="AL582" s="356"/>
      <c r="AM582" s="356"/>
      <c r="AN582" s="356"/>
    </row>
    <row r="583" spans="1:40">
      <c r="A583" s="356"/>
      <c r="B583" s="683"/>
      <c r="C583" s="683"/>
      <c r="D583" s="683"/>
      <c r="E583" s="874"/>
      <c r="F583" s="356"/>
      <c r="G583" s="356"/>
      <c r="H583" s="684"/>
      <c r="I583" s="684"/>
      <c r="J583" s="684"/>
      <c r="K583" s="356"/>
      <c r="L583" s="356"/>
      <c r="M583" s="356"/>
      <c r="N583" s="356"/>
      <c r="O583" s="356"/>
      <c r="P583" s="356"/>
      <c r="Q583" s="356"/>
      <c r="R583" s="356"/>
      <c r="S583" s="356"/>
      <c r="T583" s="356"/>
      <c r="U583" s="356"/>
      <c r="V583" s="356"/>
      <c r="W583" s="356"/>
      <c r="X583" s="356"/>
      <c r="Y583" s="356"/>
      <c r="Z583" s="356"/>
      <c r="AA583" s="356"/>
      <c r="AB583" s="356"/>
      <c r="AC583" s="356"/>
      <c r="AD583" s="356"/>
      <c r="AE583" s="356"/>
      <c r="AF583" s="356"/>
      <c r="AG583" s="356"/>
      <c r="AH583" s="356"/>
      <c r="AI583" s="356"/>
      <c r="AJ583" s="356"/>
      <c r="AK583" s="356"/>
      <c r="AL583" s="356"/>
      <c r="AM583" s="356"/>
      <c r="AN583" s="356"/>
    </row>
    <row r="584" spans="1:40">
      <c r="A584" s="356"/>
      <c r="B584" s="683"/>
      <c r="C584" s="683"/>
      <c r="D584" s="683"/>
      <c r="E584" s="874"/>
      <c r="F584" s="356"/>
      <c r="G584" s="356"/>
      <c r="H584" s="684"/>
      <c r="I584" s="684"/>
      <c r="J584" s="684"/>
      <c r="K584" s="356"/>
      <c r="L584" s="356"/>
      <c r="M584" s="356"/>
      <c r="N584" s="356"/>
      <c r="O584" s="356"/>
      <c r="P584" s="356"/>
      <c r="Q584" s="356"/>
      <c r="R584" s="356"/>
      <c r="S584" s="356"/>
      <c r="T584" s="356"/>
      <c r="U584" s="356"/>
      <c r="V584" s="356"/>
      <c r="W584" s="356"/>
      <c r="X584" s="356"/>
      <c r="Y584" s="356"/>
      <c r="Z584" s="356"/>
      <c r="AA584" s="356"/>
      <c r="AB584" s="356"/>
      <c r="AC584" s="356"/>
      <c r="AD584" s="356"/>
      <c r="AE584" s="356"/>
      <c r="AF584" s="356"/>
      <c r="AG584" s="356"/>
      <c r="AH584" s="356"/>
      <c r="AI584" s="356"/>
      <c r="AJ584" s="356"/>
      <c r="AK584" s="356"/>
      <c r="AL584" s="356"/>
      <c r="AM584" s="356"/>
      <c r="AN584" s="356"/>
    </row>
    <row r="585" spans="1:40">
      <c r="A585" s="356"/>
      <c r="B585" s="683"/>
      <c r="C585" s="683"/>
      <c r="D585" s="683"/>
      <c r="E585" s="874"/>
      <c r="F585" s="356"/>
      <c r="G585" s="356"/>
      <c r="H585" s="684"/>
      <c r="I585" s="684"/>
      <c r="J585" s="684"/>
      <c r="K585" s="356"/>
      <c r="L585" s="356"/>
      <c r="M585" s="356"/>
      <c r="N585" s="356"/>
      <c r="O585" s="356"/>
      <c r="P585" s="356"/>
      <c r="Q585" s="356"/>
      <c r="R585" s="356"/>
      <c r="S585" s="356"/>
      <c r="T585" s="356"/>
      <c r="U585" s="356"/>
      <c r="V585" s="356"/>
      <c r="W585" s="356"/>
      <c r="X585" s="356"/>
      <c r="Y585" s="356"/>
      <c r="Z585" s="356"/>
      <c r="AA585" s="356"/>
      <c r="AB585" s="356"/>
      <c r="AC585" s="356"/>
      <c r="AD585" s="356"/>
      <c r="AE585" s="356"/>
      <c r="AF585" s="356"/>
      <c r="AG585" s="356"/>
      <c r="AH585" s="356"/>
      <c r="AI585" s="356"/>
      <c r="AJ585" s="356"/>
      <c r="AK585" s="356"/>
      <c r="AL585" s="356"/>
      <c r="AM585" s="356"/>
      <c r="AN585" s="356"/>
    </row>
    <row r="586" spans="1:40">
      <c r="A586" s="356"/>
      <c r="B586" s="683"/>
      <c r="C586" s="683"/>
      <c r="D586" s="683"/>
      <c r="E586" s="874"/>
      <c r="F586" s="356"/>
      <c r="G586" s="356"/>
      <c r="H586" s="684"/>
      <c r="I586" s="684"/>
      <c r="J586" s="684"/>
      <c r="K586" s="356"/>
      <c r="L586" s="356"/>
      <c r="M586" s="356"/>
      <c r="N586" s="356"/>
      <c r="O586" s="356"/>
      <c r="P586" s="356"/>
      <c r="Q586" s="356"/>
      <c r="R586" s="356"/>
      <c r="S586" s="356"/>
      <c r="T586" s="356"/>
      <c r="U586" s="356"/>
      <c r="V586" s="356"/>
      <c r="W586" s="356"/>
      <c r="X586" s="356"/>
      <c r="Y586" s="356"/>
      <c r="Z586" s="356"/>
      <c r="AA586" s="356"/>
      <c r="AB586" s="356"/>
      <c r="AC586" s="356"/>
      <c r="AD586" s="356"/>
      <c r="AE586" s="356"/>
      <c r="AF586" s="356"/>
      <c r="AG586" s="356"/>
      <c r="AH586" s="356"/>
      <c r="AI586" s="356"/>
      <c r="AJ586" s="356"/>
      <c r="AK586" s="356"/>
      <c r="AL586" s="356"/>
      <c r="AM586" s="356"/>
      <c r="AN586" s="356"/>
    </row>
    <row r="587" spans="1:40">
      <c r="A587" s="356"/>
      <c r="B587" s="683"/>
      <c r="C587" s="683"/>
      <c r="D587" s="683"/>
      <c r="E587" s="874"/>
      <c r="F587" s="356"/>
      <c r="G587" s="356"/>
      <c r="H587" s="684"/>
      <c r="I587" s="684"/>
      <c r="J587" s="684"/>
      <c r="K587" s="356"/>
      <c r="L587" s="356"/>
      <c r="M587" s="356"/>
      <c r="N587" s="356"/>
      <c r="O587" s="356"/>
      <c r="P587" s="356"/>
      <c r="Q587" s="356"/>
      <c r="R587" s="356"/>
      <c r="S587" s="356"/>
      <c r="T587" s="356"/>
      <c r="U587" s="356"/>
      <c r="V587" s="356"/>
      <c r="W587" s="356"/>
      <c r="X587" s="356"/>
      <c r="Y587" s="356"/>
      <c r="Z587" s="356"/>
      <c r="AA587" s="356"/>
      <c r="AB587" s="356"/>
      <c r="AC587" s="356"/>
      <c r="AD587" s="356"/>
      <c r="AE587" s="356"/>
      <c r="AF587" s="356"/>
      <c r="AG587" s="356"/>
      <c r="AH587" s="356"/>
      <c r="AI587" s="356"/>
      <c r="AJ587" s="356"/>
      <c r="AK587" s="356"/>
      <c r="AL587" s="356"/>
      <c r="AM587" s="356"/>
      <c r="AN587" s="356"/>
    </row>
    <row r="588" spans="1:40">
      <c r="A588" s="356"/>
      <c r="B588" s="683"/>
      <c r="C588" s="683"/>
      <c r="D588" s="683"/>
      <c r="E588" s="874"/>
      <c r="F588" s="356"/>
      <c r="G588" s="356"/>
      <c r="H588" s="684"/>
      <c r="I588" s="684"/>
      <c r="J588" s="684"/>
      <c r="K588" s="356"/>
      <c r="L588" s="356"/>
      <c r="M588" s="356"/>
      <c r="N588" s="356"/>
      <c r="O588" s="356"/>
      <c r="P588" s="356"/>
      <c r="Q588" s="356"/>
      <c r="R588" s="356"/>
      <c r="S588" s="356"/>
      <c r="T588" s="356"/>
      <c r="U588" s="356"/>
      <c r="V588" s="356"/>
      <c r="W588" s="356"/>
      <c r="X588" s="356"/>
      <c r="Y588" s="356"/>
      <c r="Z588" s="356"/>
      <c r="AA588" s="356"/>
      <c r="AB588" s="356"/>
      <c r="AC588" s="356"/>
      <c r="AD588" s="356"/>
      <c r="AE588" s="356"/>
      <c r="AF588" s="356"/>
      <c r="AG588" s="356"/>
      <c r="AH588" s="356"/>
      <c r="AI588" s="356"/>
      <c r="AJ588" s="356"/>
      <c r="AK588" s="356"/>
      <c r="AL588" s="356"/>
      <c r="AM588" s="356"/>
      <c r="AN588" s="356"/>
    </row>
    <row r="589" spans="1:40">
      <c r="A589" s="356"/>
      <c r="B589" s="683"/>
      <c r="C589" s="683"/>
      <c r="D589" s="683"/>
      <c r="E589" s="874"/>
      <c r="F589" s="356"/>
      <c r="G589" s="356"/>
      <c r="H589" s="684"/>
      <c r="I589" s="684"/>
      <c r="J589" s="684"/>
      <c r="K589" s="356"/>
      <c r="L589" s="356"/>
      <c r="M589" s="356"/>
      <c r="N589" s="356"/>
      <c r="O589" s="356"/>
      <c r="P589" s="356"/>
      <c r="Q589" s="356"/>
      <c r="R589" s="356"/>
      <c r="S589" s="356"/>
      <c r="T589" s="356"/>
      <c r="U589" s="356"/>
      <c r="V589" s="356"/>
      <c r="W589" s="356"/>
      <c r="X589" s="356"/>
      <c r="Y589" s="356"/>
      <c r="Z589" s="356"/>
      <c r="AA589" s="356"/>
      <c r="AB589" s="356"/>
      <c r="AC589" s="356"/>
      <c r="AD589" s="356"/>
      <c r="AE589" s="356"/>
      <c r="AF589" s="356"/>
      <c r="AG589" s="356"/>
      <c r="AH589" s="356"/>
      <c r="AI589" s="356"/>
      <c r="AJ589" s="356"/>
      <c r="AK589" s="356"/>
      <c r="AL589" s="356"/>
      <c r="AM589" s="356"/>
      <c r="AN589" s="356"/>
    </row>
    <row r="590" spans="1:40">
      <c r="A590" s="356"/>
      <c r="B590" s="683"/>
      <c r="C590" s="683"/>
      <c r="D590" s="683"/>
      <c r="E590" s="874"/>
      <c r="F590" s="356"/>
      <c r="G590" s="356"/>
      <c r="H590" s="684"/>
      <c r="I590" s="684"/>
      <c r="J590" s="684"/>
      <c r="K590" s="356"/>
      <c r="L590" s="356"/>
      <c r="M590" s="356"/>
      <c r="N590" s="356"/>
      <c r="O590" s="356"/>
      <c r="P590" s="356"/>
      <c r="Q590" s="356"/>
      <c r="R590" s="356"/>
      <c r="S590" s="356"/>
      <c r="T590" s="356"/>
      <c r="U590" s="356"/>
      <c r="V590" s="356"/>
      <c r="W590" s="356"/>
      <c r="X590" s="356"/>
      <c r="Y590" s="356"/>
      <c r="Z590" s="356"/>
      <c r="AA590" s="356"/>
      <c r="AB590" s="356"/>
      <c r="AC590" s="356"/>
      <c r="AD590" s="356"/>
      <c r="AE590" s="356"/>
      <c r="AF590" s="356"/>
      <c r="AG590" s="356"/>
      <c r="AH590" s="356"/>
      <c r="AI590" s="356"/>
      <c r="AJ590" s="356"/>
      <c r="AK590" s="356"/>
      <c r="AL590" s="356"/>
      <c r="AM590" s="356"/>
      <c r="AN590" s="356"/>
    </row>
    <row r="591" spans="1:40">
      <c r="A591" s="356"/>
      <c r="B591" s="683"/>
      <c r="C591" s="683"/>
      <c r="D591" s="683"/>
      <c r="E591" s="874"/>
      <c r="F591" s="356"/>
      <c r="G591" s="356"/>
      <c r="H591" s="684"/>
      <c r="I591" s="684"/>
      <c r="J591" s="684"/>
      <c r="K591" s="356"/>
      <c r="L591" s="356"/>
      <c r="M591" s="356"/>
      <c r="N591" s="356"/>
      <c r="O591" s="356"/>
      <c r="P591" s="356"/>
      <c r="Q591" s="356"/>
      <c r="R591" s="356"/>
      <c r="S591" s="356"/>
      <c r="T591" s="356"/>
      <c r="U591" s="356"/>
      <c r="V591" s="356"/>
      <c r="W591" s="356"/>
      <c r="X591" s="356"/>
      <c r="Y591" s="356"/>
      <c r="Z591" s="356"/>
      <c r="AA591" s="356"/>
      <c r="AB591" s="356"/>
      <c r="AC591" s="356"/>
      <c r="AD591" s="356"/>
      <c r="AE591" s="356"/>
      <c r="AF591" s="356"/>
      <c r="AG591" s="356"/>
      <c r="AH591" s="356"/>
      <c r="AI591" s="356"/>
      <c r="AJ591" s="356"/>
      <c r="AK591" s="356"/>
      <c r="AL591" s="356"/>
      <c r="AM591" s="356"/>
      <c r="AN591" s="356"/>
    </row>
    <row r="592" spans="1:40">
      <c r="A592" s="356"/>
      <c r="B592" s="683"/>
      <c r="C592" s="683"/>
      <c r="D592" s="683"/>
      <c r="E592" s="874"/>
      <c r="F592" s="356"/>
      <c r="G592" s="356"/>
      <c r="H592" s="684"/>
      <c r="I592" s="684"/>
      <c r="J592" s="684"/>
      <c r="K592" s="356"/>
      <c r="L592" s="356"/>
      <c r="M592" s="356"/>
      <c r="N592" s="356"/>
      <c r="O592" s="356"/>
      <c r="P592" s="356"/>
      <c r="Q592" s="356"/>
      <c r="R592" s="356"/>
      <c r="S592" s="356"/>
      <c r="T592" s="356"/>
      <c r="U592" s="356"/>
      <c r="V592" s="356"/>
      <c r="W592" s="356"/>
      <c r="X592" s="356"/>
      <c r="Y592" s="356"/>
      <c r="Z592" s="356"/>
      <c r="AA592" s="356"/>
      <c r="AB592" s="356"/>
      <c r="AC592" s="356"/>
      <c r="AD592" s="356"/>
      <c r="AE592" s="356"/>
      <c r="AF592" s="356"/>
      <c r="AG592" s="356"/>
      <c r="AH592" s="356"/>
      <c r="AI592" s="356"/>
      <c r="AJ592" s="356"/>
      <c r="AK592" s="356"/>
      <c r="AL592" s="356"/>
      <c r="AM592" s="356"/>
      <c r="AN592" s="356"/>
    </row>
    <row r="593" spans="1:40">
      <c r="A593" s="356"/>
      <c r="B593" s="683"/>
      <c r="C593" s="683"/>
      <c r="D593" s="683"/>
      <c r="E593" s="874"/>
      <c r="F593" s="356"/>
      <c r="G593" s="356"/>
      <c r="H593" s="684"/>
      <c r="I593" s="684"/>
      <c r="J593" s="684"/>
      <c r="K593" s="356"/>
      <c r="L593" s="356"/>
      <c r="M593" s="356"/>
      <c r="N593" s="356"/>
      <c r="O593" s="356"/>
      <c r="P593" s="356"/>
      <c r="Q593" s="356"/>
      <c r="R593" s="356"/>
      <c r="S593" s="356"/>
      <c r="T593" s="356"/>
      <c r="U593" s="356"/>
      <c r="V593" s="356"/>
      <c r="W593" s="356"/>
      <c r="X593" s="356"/>
      <c r="Y593" s="356"/>
      <c r="Z593" s="356"/>
      <c r="AA593" s="356"/>
      <c r="AB593" s="356"/>
      <c r="AC593" s="356"/>
      <c r="AD593" s="356"/>
      <c r="AE593" s="356"/>
      <c r="AF593" s="356"/>
      <c r="AG593" s="356"/>
      <c r="AH593" s="356"/>
      <c r="AI593" s="356"/>
      <c r="AJ593" s="356"/>
      <c r="AK593" s="356"/>
      <c r="AL593" s="356"/>
      <c r="AM593" s="356"/>
      <c r="AN593" s="356"/>
    </row>
    <row r="594" spans="1:40">
      <c r="A594" s="356"/>
      <c r="B594" s="683"/>
      <c r="C594" s="683"/>
      <c r="D594" s="683"/>
      <c r="E594" s="874"/>
      <c r="F594" s="356"/>
      <c r="G594" s="356"/>
      <c r="H594" s="684"/>
      <c r="I594" s="684"/>
      <c r="J594" s="684"/>
      <c r="K594" s="356"/>
      <c r="L594" s="356"/>
      <c r="M594" s="356"/>
      <c r="N594" s="356"/>
      <c r="O594" s="356"/>
      <c r="P594" s="356"/>
      <c r="Q594" s="356"/>
      <c r="R594" s="356"/>
      <c r="S594" s="356"/>
      <c r="T594" s="356"/>
      <c r="U594" s="356"/>
      <c r="V594" s="356"/>
      <c r="W594" s="356"/>
      <c r="X594" s="356"/>
      <c r="Y594" s="356"/>
      <c r="Z594" s="356"/>
      <c r="AA594" s="356"/>
      <c r="AB594" s="356"/>
      <c r="AC594" s="356"/>
      <c r="AD594" s="356"/>
      <c r="AE594" s="356"/>
      <c r="AF594" s="356"/>
      <c r="AG594" s="356"/>
      <c r="AH594" s="356"/>
      <c r="AI594" s="356"/>
      <c r="AJ594" s="356"/>
      <c r="AK594" s="356"/>
      <c r="AL594" s="356"/>
      <c r="AM594" s="356"/>
      <c r="AN594" s="356"/>
    </row>
    <row r="595" spans="1:40">
      <c r="A595" s="356"/>
      <c r="B595" s="683"/>
      <c r="C595" s="683"/>
      <c r="D595" s="683"/>
      <c r="E595" s="874"/>
      <c r="F595" s="356"/>
      <c r="G595" s="356"/>
      <c r="H595" s="684"/>
      <c r="I595" s="684"/>
      <c r="J595" s="684"/>
      <c r="K595" s="356"/>
      <c r="L595" s="356"/>
      <c r="M595" s="356"/>
      <c r="N595" s="356"/>
      <c r="O595" s="356"/>
      <c r="P595" s="356"/>
      <c r="Q595" s="356"/>
      <c r="R595" s="356"/>
      <c r="S595" s="356"/>
      <c r="T595" s="356"/>
      <c r="U595" s="356"/>
      <c r="V595" s="356"/>
      <c r="W595" s="356"/>
      <c r="X595" s="356"/>
      <c r="Y595" s="356"/>
      <c r="Z595" s="356"/>
      <c r="AA595" s="356"/>
      <c r="AB595" s="356"/>
      <c r="AC595" s="356"/>
      <c r="AD595" s="356"/>
      <c r="AE595" s="356"/>
      <c r="AF595" s="356"/>
      <c r="AG595" s="356"/>
      <c r="AH595" s="356"/>
      <c r="AI595" s="356"/>
      <c r="AJ595" s="356"/>
      <c r="AK595" s="356"/>
      <c r="AL595" s="356"/>
      <c r="AM595" s="356"/>
      <c r="AN595" s="356"/>
    </row>
    <row r="596" spans="1:40">
      <c r="A596" s="356"/>
      <c r="B596" s="683"/>
      <c r="C596" s="683"/>
      <c r="D596" s="683"/>
      <c r="E596" s="874"/>
      <c r="F596" s="356"/>
      <c r="G596" s="356"/>
      <c r="H596" s="684"/>
      <c r="I596" s="684"/>
      <c r="J596" s="684"/>
      <c r="K596" s="356"/>
      <c r="L596" s="356"/>
      <c r="M596" s="356"/>
      <c r="N596" s="356"/>
      <c r="O596" s="356"/>
      <c r="P596" s="356"/>
      <c r="Q596" s="356"/>
      <c r="R596" s="356"/>
      <c r="S596" s="356"/>
      <c r="T596" s="356"/>
      <c r="U596" s="356"/>
      <c r="V596" s="356"/>
      <c r="W596" s="356"/>
      <c r="X596" s="356"/>
      <c r="Y596" s="356"/>
      <c r="Z596" s="356"/>
      <c r="AA596" s="356"/>
      <c r="AB596" s="356"/>
      <c r="AC596" s="356"/>
      <c r="AD596" s="356"/>
      <c r="AE596" s="356"/>
      <c r="AF596" s="356"/>
      <c r="AG596" s="356"/>
      <c r="AH596" s="356"/>
      <c r="AI596" s="356"/>
      <c r="AJ596" s="356"/>
      <c r="AK596" s="356"/>
      <c r="AL596" s="356"/>
      <c r="AM596" s="356"/>
      <c r="AN596" s="356"/>
    </row>
    <row r="597" spans="1:40">
      <c r="A597" s="356"/>
      <c r="B597" s="683"/>
      <c r="C597" s="683"/>
      <c r="D597" s="683"/>
      <c r="E597" s="874"/>
      <c r="F597" s="356"/>
      <c r="G597" s="356"/>
      <c r="H597" s="684"/>
      <c r="I597" s="684"/>
      <c r="J597" s="684"/>
      <c r="K597" s="356"/>
      <c r="L597" s="356"/>
      <c r="M597" s="356"/>
      <c r="N597" s="356"/>
      <c r="O597" s="356"/>
      <c r="P597" s="356"/>
      <c r="Q597" s="356"/>
      <c r="R597" s="356"/>
      <c r="S597" s="356"/>
      <c r="T597" s="356"/>
      <c r="U597" s="356"/>
      <c r="V597" s="356"/>
      <c r="W597" s="356"/>
      <c r="X597" s="356"/>
      <c r="Y597" s="356"/>
      <c r="Z597" s="356"/>
      <c r="AA597" s="356"/>
      <c r="AB597" s="356"/>
      <c r="AC597" s="356"/>
      <c r="AD597" s="356"/>
      <c r="AE597" s="356"/>
      <c r="AF597" s="356"/>
      <c r="AG597" s="356"/>
      <c r="AH597" s="356"/>
      <c r="AI597" s="356"/>
      <c r="AJ597" s="356"/>
      <c r="AK597" s="356"/>
      <c r="AL597" s="356"/>
      <c r="AM597" s="356"/>
      <c r="AN597" s="356"/>
    </row>
    <row r="598" spans="1:40">
      <c r="A598" s="356"/>
      <c r="B598" s="683"/>
      <c r="C598" s="683"/>
      <c r="D598" s="683"/>
      <c r="E598" s="874"/>
      <c r="F598" s="356"/>
      <c r="G598" s="356"/>
      <c r="H598" s="684"/>
      <c r="I598" s="684"/>
      <c r="J598" s="684"/>
      <c r="K598" s="356"/>
      <c r="L598" s="356"/>
      <c r="M598" s="356"/>
      <c r="N598" s="356"/>
      <c r="O598" s="356"/>
      <c r="P598" s="356"/>
      <c r="Q598" s="356"/>
      <c r="R598" s="356"/>
      <c r="S598" s="356"/>
      <c r="T598" s="356"/>
      <c r="U598" s="356"/>
      <c r="V598" s="356"/>
      <c r="W598" s="356"/>
      <c r="X598" s="356"/>
      <c r="Y598" s="356"/>
      <c r="Z598" s="356"/>
      <c r="AA598" s="356"/>
      <c r="AB598" s="356"/>
      <c r="AC598" s="356"/>
      <c r="AD598" s="356"/>
      <c r="AE598" s="356"/>
      <c r="AF598" s="356"/>
      <c r="AG598" s="356"/>
      <c r="AH598" s="356"/>
      <c r="AI598" s="356"/>
      <c r="AJ598" s="356"/>
      <c r="AK598" s="356"/>
      <c r="AL598" s="356"/>
      <c r="AM598" s="356"/>
      <c r="AN598" s="356"/>
    </row>
    <row r="599" spans="1:40">
      <c r="A599" s="356"/>
      <c r="B599" s="683"/>
      <c r="C599" s="683"/>
      <c r="D599" s="683"/>
      <c r="E599" s="874"/>
      <c r="F599" s="356"/>
      <c r="G599" s="356"/>
      <c r="H599" s="684"/>
      <c r="I599" s="684"/>
      <c r="J599" s="684"/>
      <c r="K599" s="356"/>
      <c r="L599" s="356"/>
      <c r="M599" s="356"/>
      <c r="N599" s="356"/>
      <c r="O599" s="356"/>
      <c r="P599" s="356"/>
      <c r="Q599" s="356"/>
      <c r="R599" s="356"/>
      <c r="S599" s="356"/>
      <c r="T599" s="356"/>
      <c r="U599" s="356"/>
      <c r="V599" s="356"/>
      <c r="W599" s="356"/>
      <c r="X599" s="356"/>
      <c r="Y599" s="356"/>
      <c r="Z599" s="356"/>
      <c r="AA599" s="356"/>
      <c r="AB599" s="356"/>
      <c r="AC599" s="356"/>
      <c r="AD599" s="356"/>
      <c r="AE599" s="356"/>
      <c r="AF599" s="356"/>
      <c r="AG599" s="356"/>
      <c r="AH599" s="356"/>
      <c r="AI599" s="356"/>
      <c r="AJ599" s="356"/>
      <c r="AK599" s="356"/>
      <c r="AL599" s="356"/>
      <c r="AM599" s="356"/>
      <c r="AN599" s="356"/>
    </row>
    <row r="600" spans="1:40">
      <c r="A600" s="356"/>
      <c r="B600" s="683"/>
      <c r="C600" s="683"/>
      <c r="D600" s="683"/>
      <c r="E600" s="874"/>
      <c r="F600" s="356"/>
      <c r="G600" s="356"/>
      <c r="H600" s="684"/>
      <c r="I600" s="684"/>
      <c r="J600" s="684"/>
      <c r="K600" s="356"/>
      <c r="L600" s="356"/>
      <c r="M600" s="356"/>
      <c r="N600" s="356"/>
      <c r="O600" s="356"/>
      <c r="P600" s="356"/>
      <c r="Q600" s="356"/>
      <c r="R600" s="356"/>
      <c r="S600" s="356"/>
      <c r="T600" s="356"/>
      <c r="U600" s="356"/>
      <c r="V600" s="356"/>
      <c r="W600" s="356"/>
      <c r="X600" s="356"/>
      <c r="Y600" s="356"/>
      <c r="Z600" s="356"/>
      <c r="AA600" s="356"/>
      <c r="AB600" s="356"/>
      <c r="AC600" s="356"/>
      <c r="AD600" s="356"/>
      <c r="AE600" s="356"/>
      <c r="AF600" s="356"/>
      <c r="AG600" s="356"/>
      <c r="AH600" s="356"/>
      <c r="AI600" s="356"/>
      <c r="AJ600" s="356"/>
      <c r="AK600" s="356"/>
      <c r="AL600" s="356"/>
      <c r="AM600" s="356"/>
      <c r="AN600" s="356"/>
    </row>
    <row r="601" spans="1:40">
      <c r="A601" s="356"/>
      <c r="B601" s="683"/>
      <c r="C601" s="683"/>
      <c r="D601" s="683"/>
      <c r="E601" s="874"/>
      <c r="F601" s="356"/>
      <c r="G601" s="356"/>
      <c r="H601" s="684"/>
      <c r="I601" s="684"/>
      <c r="J601" s="684"/>
      <c r="K601" s="356"/>
      <c r="L601" s="356"/>
      <c r="M601" s="356"/>
      <c r="N601" s="356"/>
      <c r="O601" s="356"/>
      <c r="P601" s="356"/>
      <c r="Q601" s="356"/>
      <c r="R601" s="356"/>
      <c r="S601" s="356"/>
      <c r="T601" s="356"/>
      <c r="U601" s="356"/>
      <c r="V601" s="356"/>
      <c r="W601" s="356"/>
      <c r="X601" s="356"/>
      <c r="Y601" s="356"/>
      <c r="Z601" s="356"/>
      <c r="AA601" s="356"/>
      <c r="AB601" s="356"/>
      <c r="AC601" s="356"/>
      <c r="AD601" s="356"/>
      <c r="AE601" s="356"/>
      <c r="AF601" s="356"/>
      <c r="AG601" s="356"/>
      <c r="AH601" s="356"/>
      <c r="AI601" s="356"/>
      <c r="AJ601" s="356"/>
      <c r="AK601" s="356"/>
      <c r="AL601" s="356"/>
      <c r="AM601" s="356"/>
      <c r="AN601" s="356"/>
    </row>
    <row r="602" spans="1:40">
      <c r="A602" s="356"/>
      <c r="B602" s="683"/>
      <c r="C602" s="683"/>
      <c r="D602" s="683"/>
      <c r="E602" s="874"/>
      <c r="F602" s="356"/>
      <c r="G602" s="356"/>
      <c r="H602" s="684"/>
      <c r="I602" s="684"/>
      <c r="J602" s="684"/>
      <c r="K602" s="356"/>
      <c r="L602" s="356"/>
      <c r="M602" s="356"/>
      <c r="N602" s="356"/>
      <c r="O602" s="356"/>
      <c r="P602" s="356"/>
      <c r="Q602" s="356"/>
      <c r="R602" s="356"/>
      <c r="S602" s="356"/>
      <c r="T602" s="356"/>
      <c r="U602" s="356"/>
      <c r="V602" s="356"/>
      <c r="W602" s="356"/>
      <c r="X602" s="356"/>
      <c r="Y602" s="356"/>
      <c r="Z602" s="356"/>
      <c r="AA602" s="356"/>
      <c r="AB602" s="356"/>
      <c r="AC602" s="356"/>
      <c r="AD602" s="356"/>
      <c r="AE602" s="356"/>
      <c r="AF602" s="356"/>
      <c r="AG602" s="356"/>
      <c r="AH602" s="356"/>
      <c r="AI602" s="356"/>
      <c r="AJ602" s="356"/>
      <c r="AK602" s="356"/>
      <c r="AL602" s="356"/>
      <c r="AM602" s="356"/>
      <c r="AN602" s="356"/>
    </row>
    <row r="603" spans="1:40">
      <c r="A603" s="356"/>
      <c r="B603" s="683"/>
      <c r="C603" s="683"/>
      <c r="D603" s="683"/>
      <c r="E603" s="874"/>
      <c r="F603" s="356"/>
      <c r="G603" s="356"/>
      <c r="H603" s="684"/>
      <c r="I603" s="684"/>
      <c r="J603" s="684"/>
      <c r="K603" s="356"/>
      <c r="L603" s="356"/>
      <c r="M603" s="356"/>
      <c r="N603" s="356"/>
      <c r="O603" s="356"/>
      <c r="P603" s="356"/>
      <c r="Q603" s="356"/>
      <c r="R603" s="356"/>
      <c r="S603" s="356"/>
      <c r="T603" s="356"/>
      <c r="U603" s="356"/>
      <c r="V603" s="356"/>
      <c r="W603" s="356"/>
      <c r="X603" s="356"/>
      <c r="Y603" s="356"/>
      <c r="Z603" s="356"/>
      <c r="AA603" s="356"/>
      <c r="AB603" s="356"/>
      <c r="AC603" s="356"/>
      <c r="AD603" s="356"/>
      <c r="AE603" s="356"/>
      <c r="AF603" s="356"/>
      <c r="AG603" s="356"/>
      <c r="AH603" s="356"/>
      <c r="AI603" s="356"/>
      <c r="AJ603" s="356"/>
      <c r="AK603" s="356"/>
      <c r="AL603" s="356"/>
      <c r="AM603" s="356"/>
      <c r="AN603" s="356"/>
    </row>
    <row r="604" spans="1:40">
      <c r="A604" s="356"/>
      <c r="B604" s="683"/>
      <c r="C604" s="683"/>
      <c r="D604" s="683"/>
      <c r="E604" s="874"/>
      <c r="F604" s="356"/>
      <c r="G604" s="356"/>
      <c r="H604" s="684"/>
      <c r="I604" s="684"/>
      <c r="J604" s="684"/>
      <c r="K604" s="356"/>
      <c r="L604" s="356"/>
      <c r="M604" s="356"/>
      <c r="N604" s="356"/>
      <c r="O604" s="356"/>
      <c r="P604" s="356"/>
      <c r="Q604" s="356"/>
      <c r="R604" s="356"/>
      <c r="S604" s="356"/>
      <c r="T604" s="356"/>
      <c r="U604" s="356"/>
      <c r="V604" s="356"/>
      <c r="W604" s="356"/>
      <c r="X604" s="356"/>
      <c r="Y604" s="356"/>
      <c r="Z604" s="356"/>
      <c r="AA604" s="356"/>
      <c r="AB604" s="356"/>
      <c r="AC604" s="356"/>
      <c r="AD604" s="356"/>
      <c r="AE604" s="356"/>
      <c r="AF604" s="356"/>
      <c r="AG604" s="356"/>
      <c r="AH604" s="356"/>
      <c r="AI604" s="356"/>
      <c r="AJ604" s="356"/>
      <c r="AK604" s="356"/>
      <c r="AL604" s="356"/>
      <c r="AM604" s="356"/>
      <c r="AN604" s="356"/>
    </row>
    <row r="605" spans="1:40">
      <c r="A605" s="356"/>
      <c r="B605" s="683"/>
      <c r="C605" s="683"/>
      <c r="D605" s="683"/>
      <c r="E605" s="874"/>
      <c r="F605" s="356"/>
      <c r="G605" s="356"/>
      <c r="H605" s="684"/>
      <c r="I605" s="684"/>
      <c r="J605" s="684"/>
      <c r="K605" s="356"/>
      <c r="L605" s="356"/>
      <c r="M605" s="356"/>
      <c r="N605" s="356"/>
      <c r="O605" s="356"/>
      <c r="P605" s="356"/>
      <c r="Q605" s="356"/>
      <c r="R605" s="356"/>
      <c r="S605" s="356"/>
      <c r="T605" s="356"/>
      <c r="U605" s="356"/>
      <c r="V605" s="356"/>
      <c r="W605" s="356"/>
      <c r="X605" s="356"/>
      <c r="Y605" s="356"/>
      <c r="Z605" s="356"/>
      <c r="AA605" s="356"/>
      <c r="AB605" s="356"/>
      <c r="AC605" s="356"/>
      <c r="AD605" s="356"/>
      <c r="AE605" s="356"/>
      <c r="AF605" s="356"/>
      <c r="AG605" s="356"/>
      <c r="AH605" s="356"/>
      <c r="AI605" s="356"/>
      <c r="AJ605" s="356"/>
      <c r="AK605" s="356"/>
      <c r="AL605" s="356"/>
      <c r="AM605" s="356"/>
      <c r="AN605" s="356"/>
    </row>
    <row r="606" spans="1:40">
      <c r="A606" s="356"/>
      <c r="B606" s="683"/>
      <c r="C606" s="683"/>
      <c r="D606" s="683"/>
      <c r="E606" s="874"/>
      <c r="F606" s="356"/>
      <c r="G606" s="356"/>
      <c r="H606" s="684"/>
      <c r="I606" s="684"/>
      <c r="J606" s="684"/>
      <c r="K606" s="356"/>
      <c r="L606" s="356"/>
      <c r="M606" s="356"/>
      <c r="N606" s="356"/>
      <c r="O606" s="356"/>
      <c r="P606" s="356"/>
      <c r="Q606" s="356"/>
      <c r="R606" s="356"/>
      <c r="S606" s="356"/>
      <c r="T606" s="356"/>
      <c r="U606" s="356"/>
      <c r="V606" s="356"/>
      <c r="W606" s="356"/>
      <c r="X606" s="356"/>
      <c r="Y606" s="356"/>
      <c r="Z606" s="356"/>
      <c r="AA606" s="356"/>
      <c r="AB606" s="356"/>
      <c r="AC606" s="356"/>
      <c r="AD606" s="356"/>
      <c r="AE606" s="356"/>
      <c r="AF606" s="356"/>
      <c r="AG606" s="356"/>
      <c r="AH606" s="356"/>
      <c r="AI606" s="356"/>
      <c r="AJ606" s="356"/>
      <c r="AK606" s="356"/>
      <c r="AL606" s="356"/>
      <c r="AM606" s="356"/>
      <c r="AN606" s="356"/>
    </row>
    <row r="607" spans="1:40">
      <c r="A607" s="356"/>
      <c r="B607" s="683"/>
      <c r="C607" s="683"/>
      <c r="D607" s="683"/>
      <c r="E607" s="874"/>
      <c r="F607" s="356"/>
      <c r="G607" s="356"/>
      <c r="H607" s="684"/>
      <c r="I607" s="684"/>
      <c r="J607" s="684"/>
      <c r="K607" s="356"/>
      <c r="L607" s="356"/>
      <c r="M607" s="356"/>
      <c r="N607" s="356"/>
      <c r="O607" s="356"/>
      <c r="P607" s="356"/>
      <c r="Q607" s="356"/>
      <c r="R607" s="356"/>
      <c r="S607" s="356"/>
      <c r="T607" s="356"/>
      <c r="U607" s="356"/>
      <c r="V607" s="356"/>
      <c r="W607" s="356"/>
      <c r="X607" s="356"/>
      <c r="Y607" s="356"/>
      <c r="Z607" s="356"/>
      <c r="AA607" s="356"/>
      <c r="AB607" s="356"/>
      <c r="AC607" s="356"/>
      <c r="AD607" s="356"/>
      <c r="AE607" s="356"/>
      <c r="AF607" s="356"/>
      <c r="AG607" s="356"/>
      <c r="AH607" s="356"/>
      <c r="AI607" s="356"/>
      <c r="AJ607" s="356"/>
      <c r="AK607" s="356"/>
      <c r="AL607" s="356"/>
      <c r="AM607" s="356"/>
      <c r="AN607" s="356"/>
    </row>
    <row r="608" spans="1:40">
      <c r="A608" s="356"/>
      <c r="B608" s="683"/>
      <c r="C608" s="683"/>
      <c r="D608" s="683"/>
      <c r="E608" s="874"/>
      <c r="F608" s="356"/>
      <c r="G608" s="356"/>
      <c r="H608" s="684"/>
      <c r="I608" s="684"/>
      <c r="J608" s="684"/>
      <c r="K608" s="356"/>
      <c r="L608" s="356"/>
      <c r="M608" s="356"/>
      <c r="N608" s="356"/>
      <c r="O608" s="356"/>
      <c r="P608" s="356"/>
      <c r="Q608" s="356"/>
      <c r="R608" s="356"/>
      <c r="S608" s="356"/>
      <c r="T608" s="356"/>
      <c r="U608" s="356"/>
      <c r="V608" s="356"/>
      <c r="W608" s="356"/>
      <c r="X608" s="356"/>
      <c r="Y608" s="356"/>
      <c r="Z608" s="356"/>
      <c r="AA608" s="356"/>
      <c r="AB608" s="356"/>
      <c r="AC608" s="356"/>
      <c r="AD608" s="356"/>
      <c r="AE608" s="356"/>
      <c r="AF608" s="356"/>
      <c r="AG608" s="356"/>
      <c r="AH608" s="356"/>
      <c r="AI608" s="356"/>
      <c r="AJ608" s="356"/>
      <c r="AK608" s="356"/>
      <c r="AL608" s="356"/>
      <c r="AM608" s="356"/>
      <c r="AN608" s="356"/>
    </row>
    <row r="609" spans="1:40">
      <c r="A609" s="356"/>
      <c r="B609" s="683"/>
      <c r="C609" s="683"/>
      <c r="D609" s="683"/>
      <c r="E609" s="874"/>
      <c r="F609" s="356"/>
      <c r="G609" s="356"/>
      <c r="H609" s="684"/>
      <c r="I609" s="684"/>
      <c r="J609" s="684"/>
      <c r="K609" s="356"/>
      <c r="L609" s="356"/>
      <c r="M609" s="356"/>
      <c r="N609" s="356"/>
      <c r="O609" s="356"/>
      <c r="P609" s="356"/>
      <c r="Q609" s="356"/>
      <c r="R609" s="356"/>
      <c r="S609" s="356"/>
      <c r="T609" s="356"/>
      <c r="U609" s="356"/>
      <c r="V609" s="356"/>
      <c r="W609" s="356"/>
      <c r="X609" s="356"/>
      <c r="Y609" s="356"/>
      <c r="Z609" s="356"/>
      <c r="AA609" s="356"/>
      <c r="AB609" s="356"/>
      <c r="AC609" s="356"/>
      <c r="AD609" s="356"/>
      <c r="AE609" s="356"/>
      <c r="AF609" s="356"/>
      <c r="AG609" s="356"/>
      <c r="AH609" s="356"/>
      <c r="AI609" s="356"/>
      <c r="AJ609" s="356"/>
      <c r="AK609" s="356"/>
      <c r="AL609" s="356"/>
      <c r="AM609" s="356"/>
      <c r="AN609" s="356"/>
    </row>
    <row r="610" spans="1:40">
      <c r="A610" s="356"/>
      <c r="B610" s="683"/>
      <c r="C610" s="683"/>
      <c r="D610" s="683"/>
      <c r="E610" s="874"/>
      <c r="F610" s="356"/>
      <c r="G610" s="356"/>
      <c r="H610" s="684"/>
      <c r="I610" s="684"/>
      <c r="J610" s="684"/>
      <c r="K610" s="356"/>
      <c r="L610" s="356"/>
      <c r="M610" s="356"/>
      <c r="N610" s="356"/>
      <c r="O610" s="356"/>
      <c r="P610" s="356"/>
      <c r="Q610" s="356"/>
      <c r="R610" s="356"/>
      <c r="S610" s="356"/>
      <c r="T610" s="356"/>
      <c r="U610" s="356"/>
      <c r="V610" s="356"/>
      <c r="W610" s="356"/>
      <c r="X610" s="356"/>
      <c r="Y610" s="356"/>
      <c r="Z610" s="356"/>
      <c r="AA610" s="356"/>
      <c r="AB610" s="356"/>
      <c r="AC610" s="356"/>
      <c r="AD610" s="356"/>
      <c r="AE610" s="356"/>
      <c r="AF610" s="356"/>
      <c r="AG610" s="356"/>
      <c r="AH610" s="356"/>
      <c r="AI610" s="356"/>
      <c r="AJ610" s="356"/>
      <c r="AK610" s="356"/>
      <c r="AL610" s="356"/>
      <c r="AM610" s="356"/>
      <c r="AN610" s="356"/>
    </row>
    <row r="611" spans="1:40">
      <c r="A611" s="356"/>
      <c r="B611" s="683"/>
      <c r="C611" s="683"/>
      <c r="D611" s="683"/>
      <c r="E611" s="874"/>
      <c r="F611" s="356"/>
      <c r="G611" s="356"/>
      <c r="H611" s="684"/>
      <c r="I611" s="684"/>
      <c r="J611" s="684"/>
      <c r="K611" s="356"/>
      <c r="L611" s="356"/>
      <c r="M611" s="356"/>
      <c r="N611" s="356"/>
      <c r="O611" s="356"/>
      <c r="P611" s="356"/>
      <c r="Q611" s="356"/>
      <c r="R611" s="356"/>
      <c r="S611" s="356"/>
      <c r="T611" s="356"/>
      <c r="U611" s="356"/>
      <c r="V611" s="356"/>
      <c r="W611" s="356"/>
      <c r="X611" s="356"/>
      <c r="Y611" s="356"/>
      <c r="Z611" s="356"/>
      <c r="AA611" s="356"/>
      <c r="AB611" s="356"/>
      <c r="AC611" s="356"/>
      <c r="AD611" s="356"/>
      <c r="AE611" s="356"/>
      <c r="AF611" s="356"/>
      <c r="AG611" s="356"/>
      <c r="AH611" s="356"/>
      <c r="AI611" s="356"/>
      <c r="AJ611" s="356"/>
      <c r="AK611" s="356"/>
      <c r="AL611" s="356"/>
      <c r="AM611" s="356"/>
      <c r="AN611" s="356"/>
    </row>
    <row r="612" spans="1:40">
      <c r="A612" s="356"/>
      <c r="B612" s="683"/>
      <c r="C612" s="683"/>
      <c r="D612" s="683"/>
      <c r="E612" s="874"/>
      <c r="F612" s="356"/>
      <c r="G612" s="356"/>
      <c r="H612" s="684"/>
      <c r="I612" s="684"/>
      <c r="J612" s="684"/>
      <c r="K612" s="356"/>
      <c r="L612" s="356"/>
      <c r="M612" s="356"/>
      <c r="N612" s="356"/>
      <c r="O612" s="356"/>
      <c r="P612" s="356"/>
      <c r="Q612" s="356"/>
      <c r="R612" s="356"/>
      <c r="S612" s="356"/>
      <c r="T612" s="356"/>
      <c r="U612" s="356"/>
      <c r="V612" s="356"/>
      <c r="W612" s="356"/>
      <c r="X612" s="356"/>
      <c r="Y612" s="356"/>
      <c r="Z612" s="356"/>
      <c r="AA612" s="356"/>
      <c r="AB612" s="356"/>
      <c r="AC612" s="356"/>
      <c r="AD612" s="356"/>
      <c r="AE612" s="356"/>
      <c r="AF612" s="356"/>
      <c r="AG612" s="356"/>
      <c r="AH612" s="356"/>
      <c r="AI612" s="356"/>
      <c r="AJ612" s="356"/>
      <c r="AK612" s="356"/>
      <c r="AL612" s="356"/>
      <c r="AM612" s="356"/>
      <c r="AN612" s="356"/>
    </row>
    <row r="613" spans="1:40">
      <c r="A613" s="356"/>
      <c r="B613" s="683"/>
      <c r="C613" s="683"/>
      <c r="D613" s="683"/>
      <c r="E613" s="874"/>
      <c r="F613" s="356"/>
      <c r="G613" s="356"/>
      <c r="H613" s="684"/>
      <c r="I613" s="684"/>
      <c r="J613" s="684"/>
      <c r="K613" s="356"/>
      <c r="L613" s="356"/>
      <c r="M613" s="356"/>
      <c r="N613" s="356"/>
      <c r="O613" s="356"/>
      <c r="P613" s="356"/>
      <c r="Q613" s="356"/>
      <c r="R613" s="356"/>
      <c r="S613" s="356"/>
      <c r="T613" s="356"/>
      <c r="U613" s="356"/>
      <c r="V613" s="356"/>
      <c r="W613" s="356"/>
      <c r="X613" s="356"/>
      <c r="Y613" s="356"/>
      <c r="Z613" s="356"/>
      <c r="AA613" s="356"/>
      <c r="AB613" s="356"/>
      <c r="AC613" s="356"/>
      <c r="AD613" s="356"/>
      <c r="AE613" s="356"/>
      <c r="AF613" s="356"/>
      <c r="AG613" s="356"/>
      <c r="AH613" s="356"/>
      <c r="AI613" s="356"/>
      <c r="AJ613" s="356"/>
      <c r="AK613" s="356"/>
      <c r="AL613" s="356"/>
      <c r="AM613" s="356"/>
      <c r="AN613" s="356"/>
    </row>
    <row r="614" spans="1:40">
      <c r="A614" s="356"/>
      <c r="B614" s="683"/>
      <c r="C614" s="683"/>
      <c r="D614" s="683"/>
      <c r="E614" s="874"/>
      <c r="F614" s="356"/>
      <c r="G614" s="356"/>
      <c r="H614" s="684"/>
      <c r="I614" s="684"/>
      <c r="J614" s="684"/>
      <c r="K614" s="356"/>
      <c r="L614" s="356"/>
      <c r="M614" s="356"/>
      <c r="N614" s="356"/>
      <c r="O614" s="356"/>
      <c r="P614" s="356"/>
      <c r="Q614" s="356"/>
      <c r="R614" s="356"/>
      <c r="S614" s="356"/>
      <c r="T614" s="356"/>
      <c r="U614" s="356"/>
      <c r="V614" s="356"/>
      <c r="W614" s="356"/>
      <c r="X614" s="356"/>
      <c r="Y614" s="356"/>
      <c r="Z614" s="356"/>
      <c r="AA614" s="356"/>
      <c r="AB614" s="356"/>
      <c r="AC614" s="356"/>
      <c r="AD614" s="356"/>
      <c r="AE614" s="356"/>
      <c r="AF614" s="356"/>
      <c r="AG614" s="356"/>
      <c r="AH614" s="356"/>
      <c r="AI614" s="356"/>
      <c r="AJ614" s="356"/>
      <c r="AK614" s="356"/>
      <c r="AL614" s="356"/>
      <c r="AM614" s="356"/>
      <c r="AN614" s="356"/>
    </row>
    <row r="615" spans="1:40">
      <c r="A615" s="356"/>
      <c r="B615" s="683"/>
      <c r="C615" s="683"/>
      <c r="D615" s="683"/>
      <c r="E615" s="874"/>
      <c r="F615" s="356"/>
      <c r="G615" s="356"/>
      <c r="H615" s="684"/>
      <c r="I615" s="684"/>
      <c r="J615" s="684"/>
      <c r="K615" s="356"/>
      <c r="L615" s="356"/>
      <c r="M615" s="356"/>
      <c r="N615" s="356"/>
      <c r="O615" s="356"/>
      <c r="P615" s="356"/>
      <c r="Q615" s="356"/>
      <c r="R615" s="356"/>
      <c r="S615" s="356"/>
      <c r="T615" s="356"/>
      <c r="U615" s="356"/>
      <c r="V615" s="356"/>
      <c r="W615" s="356"/>
      <c r="X615" s="356"/>
      <c r="Y615" s="356"/>
      <c r="Z615" s="356"/>
      <c r="AA615" s="356"/>
      <c r="AB615" s="356"/>
      <c r="AC615" s="356"/>
      <c r="AD615" s="356"/>
      <c r="AE615" s="356"/>
      <c r="AF615" s="356"/>
      <c r="AG615" s="356"/>
      <c r="AH615" s="356"/>
      <c r="AI615" s="356"/>
      <c r="AJ615" s="356"/>
      <c r="AK615" s="356"/>
      <c r="AL615" s="356"/>
      <c r="AM615" s="356"/>
      <c r="AN615" s="356"/>
    </row>
    <row r="616" spans="1:40">
      <c r="A616" s="356"/>
      <c r="B616" s="683"/>
      <c r="C616" s="683"/>
      <c r="D616" s="683"/>
      <c r="E616" s="874"/>
      <c r="F616" s="356"/>
      <c r="G616" s="356"/>
      <c r="H616" s="684"/>
      <c r="I616" s="684"/>
      <c r="J616" s="684"/>
      <c r="K616" s="356"/>
      <c r="L616" s="356"/>
      <c r="M616" s="356"/>
      <c r="N616" s="356"/>
      <c r="O616" s="356"/>
      <c r="P616" s="356"/>
      <c r="Q616" s="356"/>
      <c r="R616" s="356"/>
      <c r="S616" s="356"/>
      <c r="T616" s="356"/>
      <c r="U616" s="356"/>
      <c r="V616" s="356"/>
      <c r="W616" s="356"/>
      <c r="X616" s="356"/>
      <c r="Y616" s="356"/>
      <c r="Z616" s="356"/>
      <c r="AA616" s="356"/>
      <c r="AB616" s="356"/>
      <c r="AC616" s="356"/>
      <c r="AD616" s="356"/>
      <c r="AE616" s="356"/>
      <c r="AF616" s="356"/>
      <c r="AG616" s="356"/>
      <c r="AH616" s="356"/>
      <c r="AI616" s="356"/>
      <c r="AJ616" s="356"/>
      <c r="AK616" s="356"/>
      <c r="AL616" s="356"/>
      <c r="AM616" s="356"/>
      <c r="AN616" s="356"/>
    </row>
    <row r="617" spans="1:40">
      <c r="A617" s="356"/>
      <c r="B617" s="683"/>
      <c r="C617" s="683"/>
      <c r="D617" s="683"/>
      <c r="E617" s="874"/>
      <c r="F617" s="356"/>
      <c r="G617" s="356"/>
      <c r="H617" s="684"/>
      <c r="I617" s="684"/>
      <c r="J617" s="684"/>
      <c r="K617" s="356"/>
      <c r="L617" s="356"/>
      <c r="M617" s="356"/>
      <c r="N617" s="356"/>
      <c r="O617" s="356"/>
      <c r="P617" s="356"/>
      <c r="Q617" s="356"/>
      <c r="R617" s="356"/>
      <c r="S617" s="356"/>
      <c r="T617" s="356"/>
      <c r="U617" s="356"/>
      <c r="V617" s="356"/>
      <c r="W617" s="356"/>
      <c r="X617" s="356"/>
      <c r="Y617" s="356"/>
      <c r="Z617" s="356"/>
      <c r="AA617" s="356"/>
      <c r="AB617" s="356"/>
      <c r="AC617" s="356"/>
      <c r="AD617" s="356"/>
      <c r="AE617" s="356"/>
      <c r="AF617" s="356"/>
      <c r="AG617" s="356"/>
      <c r="AH617" s="356"/>
      <c r="AI617" s="356"/>
      <c r="AJ617" s="356"/>
      <c r="AK617" s="356"/>
      <c r="AL617" s="356"/>
      <c r="AM617" s="356"/>
      <c r="AN617" s="356"/>
    </row>
    <row r="618" spans="1:40">
      <c r="A618" s="356"/>
      <c r="B618" s="683"/>
      <c r="C618" s="683"/>
      <c r="D618" s="683"/>
      <c r="E618" s="874"/>
      <c r="F618" s="356"/>
      <c r="G618" s="356"/>
      <c r="H618" s="684"/>
      <c r="I618" s="684"/>
      <c r="J618" s="684"/>
      <c r="K618" s="356"/>
      <c r="L618" s="356"/>
      <c r="M618" s="356"/>
      <c r="N618" s="356"/>
      <c r="O618" s="356"/>
      <c r="P618" s="356"/>
      <c r="Q618" s="356"/>
      <c r="R618" s="356"/>
      <c r="S618" s="356"/>
      <c r="T618" s="356"/>
      <c r="U618" s="356"/>
      <c r="V618" s="356"/>
      <c r="W618" s="356"/>
      <c r="X618" s="356"/>
      <c r="Y618" s="356"/>
      <c r="Z618" s="356"/>
      <c r="AA618" s="356"/>
      <c r="AB618" s="356"/>
      <c r="AC618" s="356"/>
      <c r="AD618" s="356"/>
      <c r="AE618" s="356"/>
      <c r="AF618" s="356"/>
      <c r="AG618" s="356"/>
      <c r="AH618" s="356"/>
      <c r="AI618" s="356"/>
      <c r="AJ618" s="356"/>
      <c r="AK618" s="356"/>
      <c r="AL618" s="356"/>
      <c r="AM618" s="356"/>
      <c r="AN618" s="356"/>
    </row>
    <row r="619" spans="1:40">
      <c r="A619" s="356"/>
      <c r="B619" s="683"/>
      <c r="C619" s="683"/>
      <c r="D619" s="683"/>
      <c r="E619" s="874"/>
      <c r="F619" s="356"/>
      <c r="G619" s="356"/>
      <c r="H619" s="684"/>
      <c r="I619" s="684"/>
      <c r="J619" s="684"/>
      <c r="K619" s="356"/>
      <c r="L619" s="356"/>
      <c r="M619" s="356"/>
      <c r="N619" s="356"/>
      <c r="O619" s="356"/>
      <c r="P619" s="356"/>
      <c r="Q619" s="356"/>
      <c r="R619" s="356"/>
      <c r="S619" s="356"/>
      <c r="T619" s="356"/>
      <c r="U619" s="356"/>
      <c r="V619" s="356"/>
      <c r="W619" s="356"/>
      <c r="X619" s="356"/>
      <c r="Y619" s="356"/>
      <c r="Z619" s="356"/>
      <c r="AA619" s="356"/>
      <c r="AB619" s="356"/>
      <c r="AC619" s="356"/>
      <c r="AD619" s="356"/>
      <c r="AE619" s="356"/>
      <c r="AF619" s="356"/>
      <c r="AG619" s="356"/>
      <c r="AH619" s="356"/>
      <c r="AI619" s="356"/>
      <c r="AJ619" s="356"/>
      <c r="AK619" s="356"/>
      <c r="AL619" s="356"/>
      <c r="AM619" s="356"/>
      <c r="AN619" s="356"/>
    </row>
    <row r="620" spans="1:40">
      <c r="A620" s="356"/>
      <c r="B620" s="683"/>
      <c r="C620" s="683"/>
      <c r="D620" s="683"/>
      <c r="E620" s="874"/>
      <c r="F620" s="356"/>
      <c r="G620" s="356"/>
      <c r="H620" s="684"/>
      <c r="I620" s="684"/>
      <c r="J620" s="684"/>
      <c r="K620" s="356"/>
      <c r="L620" s="356"/>
      <c r="M620" s="356"/>
      <c r="N620" s="356"/>
      <c r="O620" s="356"/>
      <c r="P620" s="356"/>
      <c r="Q620" s="356"/>
      <c r="R620" s="356"/>
      <c r="S620" s="356"/>
      <c r="T620" s="356"/>
      <c r="U620" s="356"/>
      <c r="V620" s="356"/>
      <c r="W620" s="356"/>
      <c r="X620" s="356"/>
      <c r="Y620" s="356"/>
      <c r="Z620" s="356"/>
      <c r="AA620" s="356"/>
      <c r="AB620" s="356"/>
      <c r="AC620" s="356"/>
      <c r="AD620" s="356"/>
      <c r="AE620" s="356"/>
      <c r="AF620" s="356"/>
      <c r="AG620" s="356"/>
      <c r="AH620" s="356"/>
      <c r="AI620" s="356"/>
      <c r="AJ620" s="356"/>
      <c r="AK620" s="356"/>
      <c r="AL620" s="356"/>
      <c r="AM620" s="356"/>
      <c r="AN620" s="356"/>
    </row>
    <row r="621" spans="1:40">
      <c r="A621" s="356"/>
      <c r="B621" s="683"/>
      <c r="C621" s="683"/>
      <c r="D621" s="683"/>
      <c r="E621" s="874"/>
      <c r="F621" s="356"/>
      <c r="G621" s="356"/>
      <c r="H621" s="684"/>
      <c r="I621" s="684"/>
      <c r="J621" s="684"/>
      <c r="K621" s="356"/>
      <c r="L621" s="356"/>
      <c r="M621" s="356"/>
      <c r="N621" s="356"/>
      <c r="O621" s="356"/>
      <c r="P621" s="356"/>
      <c r="Q621" s="356"/>
      <c r="R621" s="356"/>
      <c r="S621" s="356"/>
      <c r="T621" s="356"/>
      <c r="U621" s="356"/>
      <c r="V621" s="356"/>
      <c r="W621" s="356"/>
      <c r="X621" s="356"/>
      <c r="Y621" s="356"/>
      <c r="Z621" s="356"/>
      <c r="AA621" s="356"/>
      <c r="AB621" s="356"/>
      <c r="AC621" s="356"/>
      <c r="AD621" s="356"/>
      <c r="AE621" s="356"/>
      <c r="AF621" s="356"/>
      <c r="AG621" s="356"/>
      <c r="AH621" s="356"/>
      <c r="AI621" s="356"/>
      <c r="AJ621" s="356"/>
      <c r="AK621" s="356"/>
      <c r="AL621" s="356"/>
      <c r="AM621" s="356"/>
      <c r="AN621" s="356"/>
    </row>
    <row r="622" spans="1:40">
      <c r="A622" s="356"/>
      <c r="B622" s="683"/>
      <c r="C622" s="683"/>
      <c r="D622" s="683"/>
      <c r="E622" s="874"/>
      <c r="F622" s="356"/>
      <c r="G622" s="356"/>
      <c r="H622" s="684"/>
      <c r="I622" s="684"/>
      <c r="J622" s="684"/>
      <c r="K622" s="356"/>
      <c r="L622" s="356"/>
      <c r="M622" s="356"/>
      <c r="N622" s="356"/>
      <c r="O622" s="356"/>
      <c r="P622" s="356"/>
      <c r="Q622" s="356"/>
      <c r="R622" s="356"/>
      <c r="S622" s="356"/>
      <c r="T622" s="356"/>
      <c r="U622" s="356"/>
      <c r="V622" s="356"/>
      <c r="W622" s="356"/>
      <c r="X622" s="356"/>
      <c r="Y622" s="356"/>
      <c r="Z622" s="356"/>
      <c r="AA622" s="356"/>
      <c r="AB622" s="356"/>
      <c r="AC622" s="356"/>
      <c r="AD622" s="356"/>
      <c r="AE622" s="356"/>
      <c r="AF622" s="356"/>
      <c r="AG622" s="356"/>
      <c r="AH622" s="356"/>
      <c r="AI622" s="356"/>
      <c r="AJ622" s="356"/>
      <c r="AK622" s="356"/>
      <c r="AL622" s="356"/>
      <c r="AM622" s="356"/>
      <c r="AN622" s="356"/>
    </row>
    <row r="623" spans="1:40">
      <c r="A623" s="356"/>
      <c r="B623" s="683"/>
      <c r="C623" s="683"/>
      <c r="D623" s="683"/>
      <c r="E623" s="874"/>
      <c r="F623" s="356"/>
      <c r="G623" s="356"/>
      <c r="H623" s="684"/>
      <c r="I623" s="684"/>
      <c r="J623" s="684"/>
      <c r="K623" s="356"/>
      <c r="L623" s="356"/>
      <c r="M623" s="356"/>
      <c r="N623" s="356"/>
      <c r="O623" s="356"/>
      <c r="P623" s="356"/>
      <c r="Q623" s="356"/>
      <c r="R623" s="356"/>
      <c r="S623" s="356"/>
      <c r="T623" s="356"/>
      <c r="U623" s="356"/>
      <c r="V623" s="356"/>
      <c r="W623" s="356"/>
      <c r="X623" s="356"/>
      <c r="Y623" s="356"/>
      <c r="Z623" s="356"/>
      <c r="AA623" s="356"/>
      <c r="AB623" s="356"/>
      <c r="AC623" s="356"/>
      <c r="AD623" s="356"/>
      <c r="AE623" s="356"/>
      <c r="AF623" s="356"/>
      <c r="AG623" s="356"/>
      <c r="AH623" s="356"/>
      <c r="AI623" s="356"/>
      <c r="AJ623" s="356"/>
      <c r="AK623" s="356"/>
      <c r="AL623" s="356"/>
      <c r="AM623" s="356"/>
      <c r="AN623" s="356"/>
    </row>
    <row r="624" spans="1:40">
      <c r="A624" s="356"/>
      <c r="B624" s="683"/>
      <c r="C624" s="683"/>
      <c r="D624" s="683"/>
      <c r="E624" s="874"/>
      <c r="F624" s="356"/>
      <c r="G624" s="356"/>
      <c r="H624" s="684"/>
      <c r="I624" s="684"/>
      <c r="J624" s="684"/>
      <c r="K624" s="356"/>
      <c r="L624" s="356"/>
      <c r="M624" s="356"/>
      <c r="N624" s="356"/>
      <c r="O624" s="356"/>
      <c r="P624" s="356"/>
      <c r="Q624" s="356"/>
      <c r="R624" s="356"/>
      <c r="S624" s="356"/>
      <c r="T624" s="356"/>
      <c r="U624" s="356"/>
      <c r="V624" s="356"/>
      <c r="W624" s="356"/>
      <c r="X624" s="356"/>
      <c r="Y624" s="356"/>
      <c r="Z624" s="356"/>
      <c r="AA624" s="356"/>
      <c r="AB624" s="356"/>
      <c r="AC624" s="356"/>
      <c r="AD624" s="356"/>
      <c r="AE624" s="356"/>
      <c r="AF624" s="356"/>
      <c r="AG624" s="356"/>
      <c r="AH624" s="356"/>
      <c r="AI624" s="356"/>
      <c r="AJ624" s="356"/>
      <c r="AK624" s="356"/>
      <c r="AL624" s="356"/>
      <c r="AM624" s="356"/>
      <c r="AN624" s="356"/>
    </row>
    <row r="625" spans="1:40">
      <c r="A625" s="356"/>
      <c r="B625" s="683"/>
      <c r="C625" s="683"/>
      <c r="D625" s="683"/>
      <c r="E625" s="874"/>
      <c r="F625" s="356"/>
      <c r="G625" s="356"/>
      <c r="H625" s="684"/>
      <c r="I625" s="684"/>
      <c r="J625" s="684"/>
      <c r="K625" s="356"/>
      <c r="L625" s="356"/>
      <c r="M625" s="356"/>
      <c r="N625" s="356"/>
      <c r="O625" s="356"/>
      <c r="P625" s="356"/>
      <c r="Q625" s="356"/>
      <c r="R625" s="356"/>
      <c r="S625" s="356"/>
      <c r="T625" s="356"/>
      <c r="U625" s="356"/>
      <c r="V625" s="356"/>
      <c r="W625" s="356"/>
      <c r="X625" s="356"/>
      <c r="Y625" s="356"/>
      <c r="Z625" s="356"/>
      <c r="AA625" s="356"/>
      <c r="AB625" s="356"/>
      <c r="AC625" s="356"/>
      <c r="AD625" s="356"/>
      <c r="AE625" s="356"/>
      <c r="AF625" s="356"/>
      <c r="AG625" s="356"/>
      <c r="AH625" s="356"/>
      <c r="AI625" s="356"/>
      <c r="AJ625" s="356"/>
      <c r="AK625" s="356"/>
      <c r="AL625" s="356"/>
      <c r="AM625" s="356"/>
      <c r="AN625" s="356"/>
    </row>
    <row r="626" spans="1:40">
      <c r="A626" s="356"/>
      <c r="B626" s="683"/>
      <c r="C626" s="683"/>
      <c r="D626" s="683"/>
      <c r="E626" s="874"/>
      <c r="F626" s="356"/>
      <c r="G626" s="356"/>
      <c r="H626" s="684"/>
      <c r="I626" s="684"/>
      <c r="J626" s="684"/>
      <c r="K626" s="356"/>
      <c r="L626" s="356"/>
      <c r="M626" s="356"/>
      <c r="N626" s="356"/>
      <c r="O626" s="356"/>
      <c r="P626" s="356"/>
      <c r="Q626" s="356"/>
      <c r="R626" s="356"/>
      <c r="S626" s="356"/>
      <c r="T626" s="356"/>
      <c r="U626" s="356"/>
      <c r="V626" s="356"/>
      <c r="W626" s="356"/>
      <c r="X626" s="356"/>
      <c r="Y626" s="356"/>
      <c r="Z626" s="356"/>
      <c r="AA626" s="356"/>
      <c r="AB626" s="356"/>
      <c r="AC626" s="356"/>
      <c r="AD626" s="356"/>
      <c r="AE626" s="356"/>
      <c r="AF626" s="356"/>
      <c r="AG626" s="356"/>
      <c r="AH626" s="356"/>
      <c r="AI626" s="356"/>
      <c r="AJ626" s="356"/>
      <c r="AK626" s="356"/>
      <c r="AL626" s="356"/>
      <c r="AM626" s="356"/>
      <c r="AN626" s="356"/>
    </row>
    <row r="627" spans="1:40">
      <c r="A627" s="356"/>
      <c r="B627" s="683"/>
      <c r="C627" s="683"/>
      <c r="D627" s="683"/>
      <c r="E627" s="874"/>
      <c r="F627" s="356"/>
      <c r="G627" s="356"/>
      <c r="H627" s="684"/>
      <c r="I627" s="684"/>
      <c r="J627" s="684"/>
      <c r="K627" s="356"/>
      <c r="L627" s="356"/>
      <c r="M627" s="356"/>
      <c r="N627" s="356"/>
      <c r="O627" s="356"/>
      <c r="P627" s="356"/>
      <c r="Q627" s="356"/>
      <c r="R627" s="356"/>
      <c r="S627" s="356"/>
      <c r="T627" s="356"/>
      <c r="U627" s="356"/>
      <c r="V627" s="356"/>
      <c r="W627" s="356"/>
      <c r="X627" s="356"/>
      <c r="Y627" s="356"/>
      <c r="Z627" s="356"/>
      <c r="AA627" s="356"/>
      <c r="AB627" s="356"/>
      <c r="AC627" s="356"/>
      <c r="AD627" s="356"/>
      <c r="AE627" s="356"/>
      <c r="AF627" s="356"/>
      <c r="AG627" s="356"/>
      <c r="AH627" s="356"/>
      <c r="AI627" s="356"/>
      <c r="AJ627" s="356"/>
      <c r="AK627" s="356"/>
      <c r="AL627" s="356"/>
      <c r="AM627" s="356"/>
      <c r="AN627" s="356"/>
    </row>
    <row r="628" spans="1:40">
      <c r="A628" s="356"/>
      <c r="B628" s="683"/>
      <c r="C628" s="683"/>
      <c r="D628" s="683"/>
      <c r="E628" s="874"/>
      <c r="F628" s="356"/>
      <c r="G628" s="356"/>
      <c r="H628" s="684"/>
      <c r="I628" s="684"/>
      <c r="J628" s="684"/>
      <c r="K628" s="356"/>
      <c r="L628" s="356"/>
      <c r="M628" s="356"/>
      <c r="N628" s="356"/>
      <c r="O628" s="356"/>
      <c r="P628" s="356"/>
      <c r="Q628" s="356"/>
      <c r="R628" s="356"/>
      <c r="S628" s="356"/>
      <c r="T628" s="356"/>
      <c r="U628" s="356"/>
      <c r="V628" s="356"/>
      <c r="W628" s="356"/>
      <c r="X628" s="356"/>
      <c r="Y628" s="356"/>
      <c r="Z628" s="356"/>
      <c r="AA628" s="356"/>
      <c r="AB628" s="356"/>
      <c r="AC628" s="356"/>
      <c r="AD628" s="356"/>
      <c r="AE628" s="356"/>
      <c r="AF628" s="356"/>
      <c r="AG628" s="356"/>
      <c r="AH628" s="356"/>
      <c r="AI628" s="356"/>
      <c r="AJ628" s="356"/>
      <c r="AK628" s="356"/>
      <c r="AL628" s="356"/>
      <c r="AM628" s="356"/>
      <c r="AN628" s="356"/>
    </row>
    <row r="629" spans="1:40">
      <c r="A629" s="356"/>
      <c r="B629" s="683"/>
      <c r="C629" s="683"/>
      <c r="D629" s="683"/>
      <c r="E629" s="874"/>
      <c r="F629" s="356"/>
      <c r="G629" s="356"/>
      <c r="H629" s="684"/>
      <c r="I629" s="684"/>
      <c r="J629" s="684"/>
      <c r="K629" s="356"/>
      <c r="L629" s="356"/>
      <c r="M629" s="356"/>
      <c r="N629" s="356"/>
      <c r="O629" s="356"/>
      <c r="P629" s="356"/>
      <c r="Q629" s="356"/>
      <c r="R629" s="356"/>
      <c r="S629" s="356"/>
      <c r="T629" s="356"/>
      <c r="U629" s="356"/>
      <c r="V629" s="356"/>
      <c r="W629" s="356"/>
      <c r="X629" s="356"/>
      <c r="Y629" s="356"/>
      <c r="Z629" s="356"/>
      <c r="AA629" s="356"/>
      <c r="AB629" s="356"/>
      <c r="AC629" s="356"/>
      <c r="AD629" s="356"/>
      <c r="AE629" s="356"/>
      <c r="AF629" s="356"/>
      <c r="AG629" s="356"/>
      <c r="AH629" s="356"/>
      <c r="AI629" s="356"/>
      <c r="AJ629" s="356"/>
      <c r="AK629" s="356"/>
      <c r="AL629" s="356"/>
      <c r="AM629" s="356"/>
      <c r="AN629" s="356"/>
    </row>
    <row r="630" spans="1:40">
      <c r="A630" s="356"/>
      <c r="B630" s="683"/>
      <c r="C630" s="683"/>
      <c r="D630" s="683"/>
      <c r="E630" s="874"/>
      <c r="F630" s="356"/>
      <c r="G630" s="356"/>
      <c r="H630" s="684"/>
      <c r="I630" s="684"/>
      <c r="J630" s="684"/>
      <c r="K630" s="356"/>
      <c r="L630" s="356"/>
      <c r="M630" s="356"/>
      <c r="N630" s="356"/>
      <c r="O630" s="356"/>
      <c r="P630" s="356"/>
      <c r="Q630" s="356"/>
      <c r="R630" s="356"/>
      <c r="S630" s="356"/>
      <c r="T630" s="356"/>
      <c r="U630" s="356"/>
      <c r="V630" s="356"/>
      <c r="W630" s="356"/>
      <c r="X630" s="356"/>
      <c r="Y630" s="356"/>
      <c r="Z630" s="356"/>
      <c r="AA630" s="356"/>
      <c r="AB630" s="356"/>
      <c r="AC630" s="356"/>
      <c r="AD630" s="356"/>
      <c r="AE630" s="356"/>
      <c r="AF630" s="356"/>
      <c r="AG630" s="356"/>
      <c r="AH630" s="356"/>
      <c r="AI630" s="356"/>
      <c r="AJ630" s="356"/>
      <c r="AK630" s="356"/>
      <c r="AL630" s="356"/>
      <c r="AM630" s="356"/>
      <c r="AN630" s="356"/>
    </row>
    <row r="631" spans="1:40">
      <c r="A631" s="356"/>
      <c r="B631" s="683"/>
      <c r="C631" s="683"/>
      <c r="D631" s="683"/>
      <c r="E631" s="874"/>
      <c r="F631" s="356"/>
      <c r="G631" s="356"/>
      <c r="H631" s="684"/>
      <c r="I631" s="684"/>
      <c r="J631" s="684"/>
      <c r="K631" s="356"/>
      <c r="L631" s="356"/>
      <c r="M631" s="356"/>
      <c r="N631" s="356"/>
      <c r="O631" s="356"/>
      <c r="P631" s="356"/>
      <c r="Q631" s="356"/>
      <c r="R631" s="356"/>
      <c r="S631" s="356"/>
      <c r="T631" s="356"/>
      <c r="U631" s="356"/>
      <c r="V631" s="356"/>
      <c r="W631" s="356"/>
      <c r="X631" s="356"/>
      <c r="Y631" s="356"/>
      <c r="Z631" s="356"/>
      <c r="AA631" s="356"/>
      <c r="AB631" s="356"/>
      <c r="AC631" s="356"/>
      <c r="AD631" s="356"/>
      <c r="AE631" s="356"/>
      <c r="AF631" s="356"/>
      <c r="AG631" s="356"/>
      <c r="AH631" s="356"/>
      <c r="AI631" s="356"/>
      <c r="AJ631" s="356"/>
      <c r="AK631" s="356"/>
      <c r="AL631" s="356"/>
      <c r="AM631" s="356"/>
      <c r="AN631" s="356"/>
    </row>
    <row r="632" spans="1:40">
      <c r="A632" s="356"/>
      <c r="B632" s="683"/>
      <c r="C632" s="683"/>
      <c r="D632" s="683"/>
      <c r="E632" s="874"/>
      <c r="F632" s="356"/>
      <c r="G632" s="356"/>
      <c r="H632" s="684"/>
      <c r="I632" s="684"/>
      <c r="J632" s="684"/>
      <c r="K632" s="356"/>
      <c r="L632" s="356"/>
      <c r="M632" s="356"/>
      <c r="N632" s="356"/>
      <c r="O632" s="356"/>
      <c r="P632" s="356"/>
      <c r="Q632" s="356"/>
      <c r="R632" s="356"/>
      <c r="S632" s="356"/>
      <c r="T632" s="356"/>
      <c r="U632" s="356"/>
      <c r="V632" s="356"/>
      <c r="W632" s="356"/>
      <c r="X632" s="356"/>
      <c r="Y632" s="356"/>
      <c r="Z632" s="356"/>
      <c r="AA632" s="356"/>
      <c r="AB632" s="356"/>
      <c r="AC632" s="356"/>
      <c r="AD632" s="356"/>
      <c r="AE632" s="356"/>
      <c r="AF632" s="356"/>
      <c r="AG632" s="356"/>
      <c r="AH632" s="356"/>
      <c r="AI632" s="356"/>
      <c r="AJ632" s="356"/>
      <c r="AK632" s="356"/>
      <c r="AL632" s="356"/>
      <c r="AM632" s="356"/>
      <c r="AN632" s="356"/>
    </row>
    <row r="633" spans="1:40">
      <c r="A633" s="356"/>
      <c r="B633" s="683"/>
      <c r="C633" s="683"/>
      <c r="D633" s="683"/>
      <c r="E633" s="874"/>
      <c r="F633" s="356"/>
      <c r="G633" s="356"/>
      <c r="H633" s="684"/>
      <c r="I633" s="684"/>
      <c r="J633" s="684"/>
      <c r="K633" s="356"/>
      <c r="L633" s="356"/>
      <c r="M633" s="356"/>
      <c r="N633" s="356"/>
      <c r="O633" s="356"/>
      <c r="P633" s="356"/>
      <c r="Q633" s="356"/>
      <c r="R633" s="356"/>
      <c r="S633" s="356"/>
      <c r="T633" s="356"/>
      <c r="U633" s="356"/>
      <c r="V633" s="356"/>
      <c r="W633" s="356"/>
      <c r="X633" s="356"/>
      <c r="Y633" s="356"/>
      <c r="Z633" s="356"/>
      <c r="AA633" s="356"/>
      <c r="AB633" s="356"/>
      <c r="AC633" s="356"/>
      <c r="AD633" s="356"/>
      <c r="AE633" s="356"/>
      <c r="AF633" s="356"/>
      <c r="AG633" s="356"/>
      <c r="AH633" s="356"/>
      <c r="AI633" s="356"/>
      <c r="AJ633" s="356"/>
      <c r="AK633" s="356"/>
      <c r="AL633" s="356"/>
      <c r="AM633" s="356"/>
      <c r="AN633" s="356"/>
    </row>
    <row r="634" spans="1:40">
      <c r="A634" s="356"/>
      <c r="B634" s="683"/>
      <c r="C634" s="683"/>
      <c r="D634" s="683"/>
      <c r="E634" s="874"/>
      <c r="F634" s="356"/>
      <c r="G634" s="356"/>
      <c r="H634" s="684"/>
      <c r="I634" s="684"/>
      <c r="J634" s="684"/>
      <c r="K634" s="356"/>
      <c r="L634" s="356"/>
      <c r="M634" s="356"/>
      <c r="N634" s="356"/>
      <c r="O634" s="356"/>
      <c r="P634" s="356"/>
      <c r="Q634" s="356"/>
      <c r="R634" s="356"/>
      <c r="S634" s="356"/>
      <c r="T634" s="356"/>
      <c r="U634" s="356"/>
      <c r="V634" s="356"/>
      <c r="W634" s="356"/>
      <c r="X634" s="356"/>
      <c r="Y634" s="356"/>
      <c r="Z634" s="356"/>
      <c r="AA634" s="356"/>
      <c r="AB634" s="356"/>
      <c r="AC634" s="356"/>
      <c r="AD634" s="356"/>
      <c r="AE634" s="356"/>
      <c r="AF634" s="356"/>
      <c r="AG634" s="356"/>
      <c r="AH634" s="356"/>
      <c r="AI634" s="356"/>
      <c r="AJ634" s="356"/>
      <c r="AK634" s="356"/>
      <c r="AL634" s="356"/>
      <c r="AM634" s="356"/>
      <c r="AN634" s="356"/>
    </row>
    <row r="635" spans="1:40">
      <c r="A635" s="356"/>
      <c r="B635" s="683"/>
      <c r="C635" s="683"/>
      <c r="D635" s="683"/>
      <c r="E635" s="874"/>
      <c r="F635" s="356"/>
      <c r="G635" s="356"/>
      <c r="H635" s="684"/>
      <c r="I635" s="684"/>
      <c r="J635" s="684"/>
      <c r="K635" s="356"/>
      <c r="L635" s="356"/>
      <c r="M635" s="356"/>
      <c r="N635" s="356"/>
      <c r="O635" s="356"/>
      <c r="P635" s="356"/>
      <c r="Q635" s="356"/>
      <c r="R635" s="356"/>
      <c r="S635" s="356"/>
      <c r="T635" s="356"/>
      <c r="U635" s="356"/>
      <c r="V635" s="356"/>
      <c r="W635" s="356"/>
      <c r="X635" s="356"/>
      <c r="Y635" s="356"/>
      <c r="Z635" s="356"/>
      <c r="AA635" s="356"/>
      <c r="AB635" s="356"/>
      <c r="AC635" s="356"/>
      <c r="AD635" s="356"/>
      <c r="AE635" s="356"/>
      <c r="AF635" s="356"/>
      <c r="AG635" s="356"/>
      <c r="AH635" s="356"/>
      <c r="AI635" s="356"/>
      <c r="AJ635" s="356"/>
      <c r="AK635" s="356"/>
      <c r="AL635" s="356"/>
      <c r="AM635" s="356"/>
      <c r="AN635" s="356"/>
    </row>
    <row r="636" spans="1:40">
      <c r="A636" s="356"/>
      <c r="B636" s="683"/>
      <c r="C636" s="683"/>
      <c r="D636" s="683"/>
      <c r="E636" s="874"/>
      <c r="F636" s="356"/>
      <c r="G636" s="356"/>
      <c r="H636" s="684"/>
      <c r="I636" s="684"/>
      <c r="J636" s="684"/>
      <c r="K636" s="356"/>
      <c r="L636" s="356"/>
      <c r="M636" s="356"/>
      <c r="N636" s="356"/>
      <c r="O636" s="356"/>
      <c r="P636" s="356"/>
      <c r="Q636" s="356"/>
      <c r="R636" s="356"/>
      <c r="S636" s="356"/>
      <c r="T636" s="356"/>
      <c r="U636" s="356"/>
      <c r="V636" s="356"/>
      <c r="W636" s="356"/>
      <c r="X636" s="356"/>
      <c r="Y636" s="356"/>
      <c r="Z636" s="356"/>
      <c r="AA636" s="356"/>
      <c r="AB636" s="356"/>
      <c r="AC636" s="356"/>
      <c r="AD636" s="356"/>
      <c r="AE636" s="356"/>
      <c r="AF636" s="356"/>
      <c r="AG636" s="356"/>
      <c r="AH636" s="356"/>
      <c r="AI636" s="356"/>
      <c r="AJ636" s="356"/>
      <c r="AK636" s="356"/>
      <c r="AL636" s="356"/>
      <c r="AM636" s="356"/>
      <c r="AN636" s="356"/>
    </row>
    <row r="637" spans="1:40">
      <c r="A637" s="356"/>
      <c r="B637" s="683"/>
      <c r="C637" s="683"/>
      <c r="D637" s="683"/>
      <c r="E637" s="874"/>
      <c r="F637" s="356"/>
      <c r="G637" s="356"/>
      <c r="H637" s="684"/>
      <c r="I637" s="684"/>
      <c r="J637" s="684"/>
      <c r="K637" s="356"/>
      <c r="L637" s="356"/>
      <c r="M637" s="356"/>
      <c r="N637" s="356"/>
      <c r="O637" s="356"/>
      <c r="P637" s="356"/>
      <c r="Q637" s="356"/>
      <c r="R637" s="356"/>
      <c r="S637" s="356"/>
      <c r="T637" s="356"/>
      <c r="U637" s="356"/>
      <c r="V637" s="356"/>
      <c r="W637" s="356"/>
      <c r="X637" s="356"/>
      <c r="Y637" s="356"/>
      <c r="Z637" s="356"/>
      <c r="AA637" s="356"/>
      <c r="AB637" s="356"/>
      <c r="AC637" s="356"/>
      <c r="AD637" s="356"/>
      <c r="AE637" s="356"/>
      <c r="AF637" s="356"/>
      <c r="AG637" s="356"/>
      <c r="AH637" s="356"/>
      <c r="AI637" s="356"/>
      <c r="AJ637" s="356"/>
      <c r="AK637" s="356"/>
      <c r="AL637" s="356"/>
      <c r="AM637" s="356"/>
      <c r="AN637" s="356"/>
    </row>
    <row r="638" spans="1:40">
      <c r="A638" s="356"/>
      <c r="B638" s="683"/>
      <c r="C638" s="683"/>
      <c r="D638" s="683"/>
      <c r="E638" s="874"/>
      <c r="F638" s="356"/>
      <c r="G638" s="356"/>
      <c r="H638" s="684"/>
      <c r="I638" s="684"/>
      <c r="J638" s="684"/>
      <c r="K638" s="356"/>
      <c r="L638" s="356"/>
      <c r="M638" s="356"/>
      <c r="N638" s="356"/>
      <c r="O638" s="356"/>
      <c r="P638" s="356"/>
      <c r="Q638" s="356"/>
      <c r="R638" s="356"/>
      <c r="S638" s="356"/>
      <c r="T638" s="356"/>
      <c r="U638" s="356"/>
      <c r="V638" s="356"/>
      <c r="W638" s="356"/>
      <c r="X638" s="356"/>
      <c r="Y638" s="356"/>
      <c r="Z638" s="356"/>
      <c r="AA638" s="356"/>
      <c r="AB638" s="356"/>
      <c r="AC638" s="356"/>
      <c r="AD638" s="356"/>
      <c r="AE638" s="356"/>
      <c r="AF638" s="356"/>
      <c r="AG638" s="356"/>
      <c r="AH638" s="356"/>
      <c r="AI638" s="356"/>
      <c r="AJ638" s="356"/>
      <c r="AK638" s="356"/>
      <c r="AL638" s="356"/>
      <c r="AM638" s="356"/>
      <c r="AN638" s="356"/>
    </row>
    <row r="639" spans="1:40">
      <c r="A639" s="356"/>
      <c r="B639" s="683"/>
      <c r="C639" s="683"/>
      <c r="D639" s="683"/>
      <c r="E639" s="874"/>
      <c r="F639" s="356"/>
      <c r="G639" s="356"/>
      <c r="H639" s="684"/>
      <c r="I639" s="684"/>
      <c r="J639" s="684"/>
      <c r="K639" s="356"/>
      <c r="L639" s="356"/>
      <c r="M639" s="356"/>
      <c r="N639" s="356"/>
      <c r="O639" s="356"/>
      <c r="P639" s="356"/>
      <c r="Q639" s="356"/>
      <c r="R639" s="356"/>
      <c r="S639" s="356"/>
      <c r="T639" s="356"/>
      <c r="U639" s="356"/>
      <c r="V639" s="356"/>
      <c r="W639" s="356"/>
      <c r="X639" s="356"/>
      <c r="Y639" s="356"/>
      <c r="Z639" s="356"/>
      <c r="AA639" s="356"/>
      <c r="AB639" s="356"/>
      <c r="AC639" s="356"/>
      <c r="AD639" s="356"/>
      <c r="AE639" s="356"/>
      <c r="AF639" s="356"/>
      <c r="AG639" s="356"/>
      <c r="AH639" s="356"/>
      <c r="AI639" s="356"/>
      <c r="AJ639" s="356"/>
      <c r="AK639" s="356"/>
      <c r="AL639" s="356"/>
      <c r="AM639" s="356"/>
      <c r="AN639" s="356"/>
    </row>
    <row r="640" spans="1:40">
      <c r="A640" s="356"/>
      <c r="B640" s="683"/>
      <c r="C640" s="683"/>
      <c r="D640" s="683"/>
      <c r="E640" s="874"/>
      <c r="F640" s="356"/>
      <c r="G640" s="356"/>
      <c r="H640" s="684"/>
      <c r="I640" s="684"/>
      <c r="J640" s="684"/>
      <c r="K640" s="356"/>
      <c r="L640" s="356"/>
      <c r="M640" s="356"/>
      <c r="N640" s="356"/>
      <c r="O640" s="356"/>
      <c r="P640" s="356"/>
      <c r="Q640" s="356"/>
      <c r="R640" s="356"/>
      <c r="S640" s="356"/>
      <c r="T640" s="356"/>
      <c r="U640" s="356"/>
      <c r="V640" s="356"/>
      <c r="W640" s="356"/>
      <c r="X640" s="356"/>
      <c r="Y640" s="356"/>
      <c r="Z640" s="356"/>
      <c r="AA640" s="356"/>
      <c r="AB640" s="356"/>
      <c r="AC640" s="356"/>
      <c r="AD640" s="356"/>
      <c r="AE640" s="356"/>
      <c r="AF640" s="356"/>
      <c r="AG640" s="356"/>
      <c r="AH640" s="356"/>
      <c r="AI640" s="356"/>
      <c r="AJ640" s="356"/>
      <c r="AK640" s="356"/>
      <c r="AL640" s="356"/>
      <c r="AM640" s="356"/>
      <c r="AN640" s="356"/>
    </row>
    <row r="641" spans="1:40">
      <c r="A641" s="356"/>
      <c r="B641" s="683"/>
      <c r="C641" s="683"/>
      <c r="D641" s="683"/>
      <c r="E641" s="874"/>
      <c r="F641" s="356"/>
      <c r="G641" s="356"/>
      <c r="H641" s="684"/>
      <c r="I641" s="684"/>
      <c r="J641" s="684"/>
      <c r="K641" s="356"/>
      <c r="L641" s="356"/>
      <c r="M641" s="356"/>
      <c r="N641" s="356"/>
      <c r="O641" s="356"/>
      <c r="P641" s="356"/>
      <c r="Q641" s="356"/>
      <c r="R641" s="356"/>
      <c r="S641" s="356"/>
      <c r="T641" s="356"/>
      <c r="U641" s="356"/>
      <c r="V641" s="356"/>
      <c r="W641" s="356"/>
      <c r="X641" s="356"/>
      <c r="Y641" s="356"/>
      <c r="Z641" s="356"/>
      <c r="AA641" s="356"/>
      <c r="AB641" s="356"/>
      <c r="AC641" s="356"/>
      <c r="AD641" s="356"/>
      <c r="AE641" s="356"/>
      <c r="AF641" s="356"/>
      <c r="AG641" s="356"/>
      <c r="AH641" s="356"/>
      <c r="AI641" s="356"/>
      <c r="AJ641" s="356"/>
      <c r="AK641" s="356"/>
      <c r="AL641" s="356"/>
      <c r="AM641" s="356"/>
      <c r="AN641" s="356"/>
    </row>
    <row r="642" spans="1:40">
      <c r="A642" s="356"/>
      <c r="B642" s="683"/>
      <c r="C642" s="683"/>
      <c r="D642" s="683"/>
      <c r="E642" s="874"/>
      <c r="F642" s="356"/>
      <c r="G642" s="356"/>
      <c r="H642" s="684"/>
      <c r="I642" s="684"/>
      <c r="J642" s="684"/>
      <c r="K642" s="356"/>
      <c r="L642" s="356"/>
      <c r="M642" s="356"/>
      <c r="N642" s="356"/>
      <c r="O642" s="356"/>
      <c r="P642" s="356"/>
      <c r="Q642" s="356"/>
      <c r="R642" s="356"/>
      <c r="S642" s="356"/>
      <c r="T642" s="356"/>
      <c r="U642" s="356"/>
      <c r="V642" s="356"/>
      <c r="W642" s="356"/>
      <c r="X642" s="356"/>
      <c r="Y642" s="356"/>
      <c r="Z642" s="356"/>
      <c r="AA642" s="356"/>
      <c r="AB642" s="356"/>
      <c r="AC642" s="356"/>
      <c r="AD642" s="356"/>
      <c r="AE642" s="356"/>
      <c r="AF642" s="356"/>
      <c r="AG642" s="356"/>
      <c r="AH642" s="356"/>
      <c r="AI642" s="356"/>
      <c r="AJ642" s="356"/>
      <c r="AK642" s="356"/>
      <c r="AL642" s="356"/>
      <c r="AM642" s="356"/>
      <c r="AN642" s="356"/>
    </row>
    <row r="643" spans="1:40">
      <c r="A643" s="356"/>
      <c r="B643" s="683"/>
      <c r="C643" s="683"/>
      <c r="D643" s="683"/>
      <c r="E643" s="874"/>
      <c r="F643" s="356"/>
      <c r="G643" s="356"/>
      <c r="H643" s="684"/>
      <c r="I643" s="684"/>
      <c r="J643" s="684"/>
      <c r="K643" s="356"/>
      <c r="L643" s="356"/>
      <c r="M643" s="356"/>
      <c r="N643" s="356"/>
      <c r="O643" s="356"/>
      <c r="P643" s="356"/>
      <c r="Q643" s="356"/>
      <c r="R643" s="356"/>
      <c r="S643" s="356"/>
      <c r="T643" s="356"/>
      <c r="U643" s="356"/>
      <c r="V643" s="356"/>
      <c r="W643" s="356"/>
      <c r="X643" s="356"/>
      <c r="Y643" s="356"/>
      <c r="Z643" s="356"/>
      <c r="AA643" s="356"/>
      <c r="AB643" s="356"/>
      <c r="AC643" s="356"/>
      <c r="AD643" s="356"/>
      <c r="AE643" s="356"/>
      <c r="AF643" s="356"/>
      <c r="AG643" s="356"/>
      <c r="AH643" s="356"/>
      <c r="AI643" s="356"/>
      <c r="AJ643" s="356"/>
      <c r="AK643" s="356"/>
      <c r="AL643" s="356"/>
      <c r="AM643" s="356"/>
      <c r="AN643" s="356"/>
    </row>
    <row r="644" spans="1:40">
      <c r="A644" s="356"/>
      <c r="B644" s="683"/>
      <c r="C644" s="683"/>
      <c r="D644" s="683"/>
      <c r="E644" s="874"/>
      <c r="F644" s="356"/>
      <c r="G644" s="356"/>
      <c r="H644" s="684"/>
      <c r="I644" s="684"/>
      <c r="J644" s="684"/>
      <c r="K644" s="356"/>
      <c r="L644" s="356"/>
      <c r="M644" s="356"/>
      <c r="N644" s="356"/>
      <c r="O644" s="356"/>
      <c r="P644" s="356"/>
      <c r="Q644" s="356"/>
      <c r="R644" s="356"/>
      <c r="S644" s="356"/>
      <c r="T644" s="356"/>
      <c r="U644" s="356"/>
      <c r="V644" s="356"/>
      <c r="W644" s="356"/>
      <c r="X644" s="356"/>
      <c r="Y644" s="356"/>
      <c r="Z644" s="356"/>
      <c r="AA644" s="356"/>
      <c r="AB644" s="356"/>
      <c r="AC644" s="356"/>
      <c r="AD644" s="356"/>
      <c r="AE644" s="356"/>
      <c r="AF644" s="356"/>
      <c r="AG644" s="356"/>
      <c r="AH644" s="356"/>
      <c r="AI644" s="356"/>
      <c r="AJ644" s="356"/>
      <c r="AK644" s="356"/>
      <c r="AL644" s="356"/>
      <c r="AM644" s="356"/>
      <c r="AN644" s="356"/>
    </row>
    <row r="645" spans="1:40">
      <c r="A645" s="356"/>
      <c r="B645" s="683"/>
      <c r="C645" s="683"/>
      <c r="D645" s="683"/>
      <c r="E645" s="874"/>
      <c r="F645" s="356"/>
      <c r="G645" s="356"/>
      <c r="H645" s="684"/>
      <c r="I645" s="684"/>
      <c r="J645" s="684"/>
      <c r="K645" s="356"/>
      <c r="L645" s="356"/>
      <c r="M645" s="356"/>
      <c r="N645" s="356"/>
      <c r="O645" s="356"/>
      <c r="P645" s="356"/>
      <c r="Q645" s="356"/>
      <c r="R645" s="356"/>
      <c r="S645" s="356"/>
      <c r="T645" s="356"/>
      <c r="U645" s="356"/>
      <c r="V645" s="356"/>
      <c r="W645" s="356"/>
      <c r="X645" s="356"/>
      <c r="Y645" s="356"/>
      <c r="Z645" s="356"/>
      <c r="AA645" s="356"/>
      <c r="AB645" s="356"/>
      <c r="AC645" s="356"/>
      <c r="AD645" s="356"/>
      <c r="AE645" s="356"/>
      <c r="AF645" s="356"/>
      <c r="AG645" s="356"/>
      <c r="AH645" s="356"/>
      <c r="AI645" s="356"/>
      <c r="AJ645" s="356"/>
      <c r="AK645" s="356"/>
      <c r="AL645" s="356"/>
      <c r="AM645" s="356"/>
      <c r="AN645" s="356"/>
    </row>
    <row r="646" spans="1:40">
      <c r="A646" s="356"/>
      <c r="B646" s="683"/>
      <c r="C646" s="683"/>
      <c r="D646" s="683"/>
      <c r="E646" s="874"/>
      <c r="F646" s="356"/>
      <c r="G646" s="356"/>
      <c r="H646" s="684"/>
      <c r="I646" s="684"/>
      <c r="J646" s="684"/>
      <c r="K646" s="356"/>
      <c r="L646" s="356"/>
      <c r="M646" s="356"/>
      <c r="N646" s="356"/>
      <c r="O646" s="356"/>
      <c r="P646" s="356"/>
      <c r="Q646" s="356"/>
      <c r="R646" s="356"/>
      <c r="S646" s="356"/>
      <c r="T646" s="356"/>
      <c r="U646" s="356"/>
      <c r="V646" s="356"/>
      <c r="W646" s="356"/>
      <c r="X646" s="356"/>
      <c r="Y646" s="356"/>
      <c r="Z646" s="356"/>
      <c r="AA646" s="356"/>
      <c r="AB646" s="356"/>
      <c r="AC646" s="356"/>
      <c r="AD646" s="356"/>
      <c r="AE646" s="356"/>
      <c r="AF646" s="356"/>
      <c r="AG646" s="356"/>
      <c r="AH646" s="356"/>
      <c r="AI646" s="356"/>
      <c r="AJ646" s="356"/>
      <c r="AK646" s="356"/>
      <c r="AL646" s="356"/>
      <c r="AM646" s="356"/>
      <c r="AN646" s="356"/>
    </row>
    <row r="647" spans="1:40">
      <c r="A647" s="356"/>
      <c r="B647" s="683"/>
      <c r="C647" s="683"/>
      <c r="D647" s="683"/>
      <c r="E647" s="874"/>
      <c r="F647" s="356"/>
      <c r="G647" s="356"/>
      <c r="H647" s="684"/>
      <c r="I647" s="684"/>
      <c r="J647" s="684"/>
      <c r="K647" s="356"/>
      <c r="L647" s="356"/>
      <c r="M647" s="356"/>
      <c r="N647" s="356"/>
      <c r="O647" s="356"/>
      <c r="P647" s="356"/>
      <c r="Q647" s="356"/>
      <c r="R647" s="356"/>
      <c r="S647" s="356"/>
      <c r="T647" s="356"/>
      <c r="U647" s="356"/>
      <c r="V647" s="356"/>
      <c r="W647" s="356"/>
      <c r="X647" s="356"/>
      <c r="Y647" s="356"/>
      <c r="Z647" s="356"/>
      <c r="AA647" s="356"/>
      <c r="AB647" s="356"/>
      <c r="AC647" s="356"/>
      <c r="AD647" s="356"/>
      <c r="AE647" s="356"/>
      <c r="AF647" s="356"/>
      <c r="AG647" s="356"/>
      <c r="AH647" s="356"/>
      <c r="AI647" s="356"/>
      <c r="AJ647" s="356"/>
      <c r="AK647" s="356"/>
      <c r="AL647" s="356"/>
      <c r="AM647" s="356"/>
      <c r="AN647" s="356"/>
    </row>
    <row r="648" spans="1:40">
      <c r="A648" s="356"/>
      <c r="B648" s="683"/>
      <c r="C648" s="683"/>
      <c r="D648" s="683"/>
      <c r="E648" s="874"/>
      <c r="F648" s="356"/>
      <c r="G648" s="356"/>
      <c r="H648" s="684"/>
      <c r="I648" s="684"/>
      <c r="J648" s="684"/>
      <c r="K648" s="356"/>
      <c r="L648" s="356"/>
      <c r="M648" s="356"/>
      <c r="N648" s="356"/>
      <c r="O648" s="356"/>
      <c r="P648" s="356"/>
      <c r="Q648" s="356"/>
      <c r="R648" s="356"/>
      <c r="S648" s="356"/>
      <c r="T648" s="356"/>
      <c r="U648" s="356"/>
      <c r="V648" s="356"/>
      <c r="W648" s="356"/>
      <c r="X648" s="356"/>
      <c r="Y648" s="356"/>
      <c r="Z648" s="356"/>
      <c r="AA648" s="356"/>
      <c r="AB648" s="356"/>
      <c r="AC648" s="356"/>
      <c r="AD648" s="356"/>
      <c r="AE648" s="356"/>
      <c r="AF648" s="356"/>
      <c r="AG648" s="356"/>
      <c r="AH648" s="356"/>
      <c r="AI648" s="356"/>
      <c r="AJ648" s="356"/>
      <c r="AK648" s="356"/>
      <c r="AL648" s="356"/>
      <c r="AM648" s="356"/>
      <c r="AN648" s="356"/>
    </row>
    <row r="649" spans="1:40">
      <c r="A649" s="356"/>
      <c r="B649" s="683"/>
      <c r="C649" s="683"/>
      <c r="D649" s="683"/>
      <c r="E649" s="874"/>
      <c r="F649" s="356"/>
      <c r="G649" s="356"/>
      <c r="H649" s="684"/>
      <c r="I649" s="684"/>
      <c r="J649" s="684"/>
      <c r="K649" s="356"/>
      <c r="L649" s="356"/>
      <c r="M649" s="356"/>
      <c r="N649" s="356"/>
      <c r="O649" s="356"/>
      <c r="P649" s="356"/>
      <c r="Q649" s="356"/>
      <c r="R649" s="356"/>
      <c r="S649" s="356"/>
      <c r="T649" s="356"/>
      <c r="U649" s="356"/>
      <c r="V649" s="356"/>
      <c r="W649" s="356"/>
      <c r="X649" s="356"/>
      <c r="Y649" s="356"/>
      <c r="Z649" s="356"/>
      <c r="AA649" s="356"/>
      <c r="AB649" s="356"/>
      <c r="AC649" s="356"/>
      <c r="AD649" s="356"/>
      <c r="AE649" s="356"/>
      <c r="AF649" s="356"/>
      <c r="AG649" s="356"/>
      <c r="AH649" s="356"/>
      <c r="AI649" s="356"/>
      <c r="AJ649" s="356"/>
      <c r="AK649" s="356"/>
      <c r="AL649" s="356"/>
      <c r="AM649" s="356"/>
      <c r="AN649" s="356"/>
    </row>
    <row r="650" spans="1:40">
      <c r="A650" s="356"/>
      <c r="B650" s="683"/>
      <c r="C650" s="683"/>
      <c r="D650" s="683"/>
      <c r="E650" s="874"/>
      <c r="F650" s="356"/>
      <c r="G650" s="356"/>
      <c r="H650" s="684"/>
      <c r="I650" s="684"/>
      <c r="J650" s="684"/>
      <c r="K650" s="356"/>
      <c r="L650" s="356"/>
      <c r="M650" s="356"/>
      <c r="N650" s="356"/>
      <c r="O650" s="356"/>
      <c r="P650" s="356"/>
      <c r="Q650" s="356"/>
      <c r="R650" s="356"/>
      <c r="S650" s="356"/>
      <c r="T650" s="356"/>
      <c r="U650" s="356"/>
      <c r="V650" s="356"/>
      <c r="W650" s="356"/>
      <c r="X650" s="356"/>
      <c r="Y650" s="356"/>
      <c r="Z650" s="356"/>
      <c r="AA650" s="356"/>
      <c r="AB650" s="356"/>
      <c r="AC650" s="356"/>
      <c r="AD650" s="356"/>
      <c r="AE650" s="356"/>
      <c r="AF650" s="356"/>
      <c r="AG650" s="356"/>
      <c r="AH650" s="356"/>
      <c r="AI650" s="356"/>
      <c r="AJ650" s="356"/>
      <c r="AK650" s="356"/>
      <c r="AL650" s="356"/>
      <c r="AM650" s="356"/>
      <c r="AN650" s="356"/>
    </row>
    <row r="651" spans="1:40">
      <c r="A651" s="356"/>
      <c r="B651" s="683"/>
      <c r="C651" s="683"/>
      <c r="D651" s="683"/>
      <c r="E651" s="874"/>
      <c r="F651" s="356"/>
      <c r="G651" s="356"/>
      <c r="H651" s="684"/>
      <c r="I651" s="684"/>
      <c r="J651" s="684"/>
      <c r="K651" s="356"/>
      <c r="L651" s="356"/>
      <c r="M651" s="356"/>
      <c r="N651" s="356"/>
      <c r="O651" s="356"/>
      <c r="P651" s="356"/>
      <c r="Q651" s="356"/>
      <c r="R651" s="356"/>
      <c r="S651" s="356"/>
      <c r="T651" s="356"/>
      <c r="U651" s="356"/>
      <c r="V651" s="356"/>
      <c r="W651" s="356"/>
      <c r="X651" s="356"/>
      <c r="Y651" s="356"/>
      <c r="Z651" s="356"/>
      <c r="AA651" s="356"/>
      <c r="AB651" s="356"/>
      <c r="AC651" s="356"/>
      <c r="AD651" s="356"/>
      <c r="AE651" s="356"/>
      <c r="AF651" s="356"/>
      <c r="AG651" s="356"/>
      <c r="AH651" s="356"/>
      <c r="AI651" s="356"/>
      <c r="AJ651" s="356"/>
      <c r="AK651" s="356"/>
      <c r="AL651" s="356"/>
      <c r="AM651" s="356"/>
      <c r="AN651" s="356"/>
    </row>
    <row r="652" spans="1:40">
      <c r="A652" s="356"/>
      <c r="B652" s="683"/>
      <c r="C652" s="683"/>
      <c r="D652" s="683"/>
      <c r="E652" s="874"/>
      <c r="F652" s="356"/>
      <c r="G652" s="356"/>
      <c r="H652" s="684"/>
      <c r="I652" s="684"/>
      <c r="J652" s="684"/>
      <c r="K652" s="356"/>
      <c r="L652" s="356"/>
      <c r="M652" s="356"/>
      <c r="N652" s="356"/>
      <c r="O652" s="356"/>
      <c r="P652" s="356"/>
      <c r="Q652" s="356"/>
      <c r="R652" s="356"/>
      <c r="S652" s="356"/>
      <c r="T652" s="356"/>
      <c r="U652" s="356"/>
      <c r="V652" s="356"/>
      <c r="W652" s="356"/>
      <c r="X652" s="356"/>
      <c r="Y652" s="356"/>
      <c r="Z652" s="356"/>
      <c r="AA652" s="356"/>
      <c r="AB652" s="356"/>
      <c r="AC652" s="356"/>
      <c r="AD652" s="356"/>
      <c r="AE652" s="356"/>
      <c r="AF652" s="356"/>
      <c r="AG652" s="356"/>
      <c r="AH652" s="356"/>
      <c r="AI652" s="356"/>
      <c r="AJ652" s="356"/>
      <c r="AK652" s="356"/>
      <c r="AL652" s="356"/>
      <c r="AM652" s="356"/>
      <c r="AN652" s="356"/>
    </row>
    <row r="653" spans="1:40">
      <c r="A653" s="356"/>
      <c r="B653" s="683"/>
      <c r="C653" s="683"/>
      <c r="D653" s="683"/>
      <c r="E653" s="874"/>
      <c r="F653" s="356"/>
      <c r="G653" s="356"/>
      <c r="H653" s="684"/>
      <c r="I653" s="684"/>
      <c r="J653" s="684"/>
      <c r="K653" s="356"/>
      <c r="L653" s="356"/>
      <c r="M653" s="356"/>
      <c r="N653" s="356"/>
      <c r="O653" s="356"/>
      <c r="P653" s="356"/>
      <c r="Q653" s="356"/>
      <c r="R653" s="356"/>
      <c r="S653" s="356"/>
      <c r="T653" s="356"/>
      <c r="U653" s="356"/>
      <c r="V653" s="356"/>
      <c r="W653" s="356"/>
      <c r="X653" s="356"/>
      <c r="Y653" s="356"/>
      <c r="Z653" s="356"/>
      <c r="AA653" s="356"/>
      <c r="AB653" s="356"/>
      <c r="AC653" s="356"/>
      <c r="AD653" s="356"/>
      <c r="AE653" s="356"/>
      <c r="AF653" s="356"/>
      <c r="AG653" s="356"/>
      <c r="AH653" s="356"/>
      <c r="AI653" s="356"/>
      <c r="AJ653" s="356"/>
      <c r="AK653" s="356"/>
      <c r="AL653" s="356"/>
      <c r="AM653" s="356"/>
      <c r="AN653" s="356"/>
    </row>
    <row r="654" spans="1:40">
      <c r="A654" s="356"/>
      <c r="B654" s="683"/>
      <c r="C654" s="683"/>
      <c r="D654" s="683"/>
      <c r="E654" s="874"/>
      <c r="F654" s="356"/>
      <c r="G654" s="356"/>
      <c r="H654" s="684"/>
      <c r="I654" s="684"/>
      <c r="J654" s="684"/>
      <c r="K654" s="356"/>
      <c r="L654" s="356"/>
      <c r="M654" s="356"/>
      <c r="N654" s="356"/>
      <c r="O654" s="356"/>
      <c r="P654" s="356"/>
      <c r="Q654" s="356"/>
      <c r="R654" s="356"/>
      <c r="S654" s="356"/>
      <c r="T654" s="356"/>
      <c r="U654" s="356"/>
      <c r="V654" s="356"/>
      <c r="W654" s="356"/>
      <c r="X654" s="356"/>
      <c r="Y654" s="356"/>
      <c r="Z654" s="356"/>
      <c r="AA654" s="356"/>
      <c r="AB654" s="356"/>
      <c r="AC654" s="356"/>
      <c r="AD654" s="356"/>
      <c r="AE654" s="356"/>
      <c r="AF654" s="356"/>
      <c r="AG654" s="356"/>
      <c r="AH654" s="356"/>
      <c r="AI654" s="356"/>
      <c r="AJ654" s="356"/>
      <c r="AK654" s="356"/>
      <c r="AL654" s="356"/>
      <c r="AM654" s="356"/>
      <c r="AN654" s="356"/>
    </row>
    <row r="655" spans="1:40">
      <c r="A655" s="356"/>
      <c r="B655" s="683"/>
      <c r="C655" s="683"/>
      <c r="D655" s="683"/>
      <c r="E655" s="874"/>
      <c r="F655" s="356"/>
      <c r="G655" s="356"/>
      <c r="H655" s="684"/>
      <c r="I655" s="684"/>
      <c r="J655" s="684"/>
      <c r="K655" s="356"/>
      <c r="L655" s="356"/>
      <c r="M655" s="356"/>
      <c r="N655" s="356"/>
      <c r="O655" s="356"/>
      <c r="P655" s="356"/>
      <c r="Q655" s="356"/>
      <c r="R655" s="356"/>
      <c r="S655" s="356"/>
      <c r="T655" s="356"/>
      <c r="U655" s="356"/>
      <c r="V655" s="356"/>
      <c r="W655" s="356"/>
      <c r="X655" s="356"/>
      <c r="Y655" s="356"/>
      <c r="Z655" s="356"/>
      <c r="AA655" s="356"/>
      <c r="AB655" s="356"/>
      <c r="AC655" s="356"/>
      <c r="AD655" s="356"/>
      <c r="AE655" s="356"/>
      <c r="AF655" s="356"/>
      <c r="AG655" s="356"/>
      <c r="AH655" s="356"/>
      <c r="AI655" s="356"/>
      <c r="AJ655" s="356"/>
      <c r="AK655" s="356"/>
      <c r="AL655" s="356"/>
      <c r="AM655" s="356"/>
      <c r="AN655" s="356"/>
    </row>
    <row r="656" spans="1:40">
      <c r="A656" s="356"/>
      <c r="B656" s="683"/>
      <c r="C656" s="683"/>
      <c r="D656" s="683"/>
      <c r="E656" s="874"/>
      <c r="F656" s="356"/>
      <c r="G656" s="356"/>
      <c r="H656" s="684"/>
      <c r="I656" s="684"/>
      <c r="J656" s="684"/>
      <c r="K656" s="356"/>
      <c r="L656" s="356"/>
      <c r="M656" s="356"/>
      <c r="N656" s="356"/>
      <c r="O656" s="356"/>
      <c r="P656" s="356"/>
      <c r="Q656" s="356"/>
      <c r="R656" s="356"/>
      <c r="S656" s="356"/>
      <c r="T656" s="356"/>
      <c r="U656" s="356"/>
      <c r="V656" s="356"/>
      <c r="W656" s="356"/>
      <c r="X656" s="356"/>
      <c r="Y656" s="356"/>
      <c r="Z656" s="356"/>
      <c r="AA656" s="356"/>
      <c r="AB656" s="356"/>
      <c r="AC656" s="356"/>
      <c r="AD656" s="356"/>
      <c r="AE656" s="356"/>
      <c r="AF656" s="356"/>
      <c r="AG656" s="356"/>
      <c r="AH656" s="356"/>
      <c r="AI656" s="356"/>
      <c r="AJ656" s="356"/>
      <c r="AK656" s="356"/>
      <c r="AL656" s="356"/>
      <c r="AM656" s="356"/>
      <c r="AN656" s="356"/>
    </row>
    <row r="657" spans="1:40">
      <c r="A657" s="356"/>
      <c r="B657" s="683"/>
      <c r="C657" s="683"/>
      <c r="D657" s="683"/>
      <c r="E657" s="874"/>
      <c r="F657" s="356"/>
      <c r="G657" s="356"/>
      <c r="H657" s="684"/>
      <c r="I657" s="684"/>
      <c r="J657" s="684"/>
      <c r="K657" s="356"/>
      <c r="L657" s="356"/>
      <c r="M657" s="356"/>
      <c r="N657" s="356"/>
      <c r="O657" s="356"/>
      <c r="P657" s="356"/>
      <c r="Q657" s="356"/>
      <c r="R657" s="356"/>
      <c r="S657" s="356"/>
      <c r="T657" s="356"/>
      <c r="U657" s="356"/>
      <c r="V657" s="356"/>
      <c r="W657" s="356"/>
      <c r="X657" s="356"/>
      <c r="Y657" s="356"/>
      <c r="Z657" s="356"/>
      <c r="AA657" s="356"/>
      <c r="AB657" s="356"/>
      <c r="AC657" s="356"/>
      <c r="AD657" s="356"/>
      <c r="AE657" s="356"/>
      <c r="AF657" s="356"/>
      <c r="AG657" s="356"/>
      <c r="AH657" s="356"/>
      <c r="AI657" s="356"/>
      <c r="AJ657" s="356"/>
      <c r="AK657" s="356"/>
      <c r="AL657" s="356"/>
      <c r="AM657" s="356"/>
      <c r="AN657" s="356"/>
    </row>
    <row r="658" spans="1:40">
      <c r="A658" s="356"/>
      <c r="B658" s="683"/>
      <c r="C658" s="683"/>
      <c r="D658" s="683"/>
      <c r="E658" s="874"/>
      <c r="F658" s="356"/>
      <c r="G658" s="356"/>
      <c r="H658" s="684"/>
      <c r="I658" s="684"/>
      <c r="J658" s="684"/>
      <c r="K658" s="356"/>
      <c r="L658" s="356"/>
      <c r="M658" s="356"/>
      <c r="N658" s="356"/>
      <c r="O658" s="356"/>
      <c r="P658" s="356"/>
      <c r="Q658" s="356"/>
      <c r="R658" s="356"/>
      <c r="S658" s="356"/>
      <c r="T658" s="356"/>
      <c r="U658" s="356"/>
      <c r="V658" s="356"/>
      <c r="W658" s="356"/>
      <c r="X658" s="356"/>
      <c r="Y658" s="356"/>
      <c r="Z658" s="356"/>
      <c r="AA658" s="356"/>
      <c r="AB658" s="356"/>
      <c r="AC658" s="356"/>
      <c r="AD658" s="356"/>
      <c r="AE658" s="356"/>
      <c r="AF658" s="356"/>
      <c r="AG658" s="356"/>
      <c r="AH658" s="356"/>
      <c r="AI658" s="356"/>
      <c r="AJ658" s="356"/>
      <c r="AK658" s="356"/>
      <c r="AL658" s="356"/>
      <c r="AM658" s="356"/>
      <c r="AN658" s="356"/>
    </row>
    <row r="659" spans="1:40">
      <c r="A659" s="356"/>
      <c r="B659" s="683"/>
      <c r="C659" s="683"/>
      <c r="D659" s="683"/>
      <c r="E659" s="874"/>
      <c r="F659" s="356"/>
      <c r="G659" s="356"/>
      <c r="H659" s="684"/>
      <c r="I659" s="684"/>
      <c r="J659" s="684"/>
      <c r="K659" s="356"/>
      <c r="L659" s="356"/>
      <c r="M659" s="356"/>
      <c r="N659" s="356"/>
      <c r="O659" s="356"/>
      <c r="P659" s="356"/>
      <c r="Q659" s="356"/>
      <c r="R659" s="356"/>
      <c r="S659" s="356"/>
      <c r="T659" s="356"/>
      <c r="U659" s="356"/>
      <c r="V659" s="356"/>
      <c r="W659" s="356"/>
      <c r="X659" s="356"/>
      <c r="Y659" s="356"/>
      <c r="Z659" s="356"/>
      <c r="AA659" s="356"/>
      <c r="AB659" s="356"/>
      <c r="AC659" s="356"/>
      <c r="AD659" s="356"/>
      <c r="AE659" s="356"/>
      <c r="AF659" s="356"/>
      <c r="AG659" s="356"/>
      <c r="AH659" s="356"/>
      <c r="AI659" s="356"/>
      <c r="AJ659" s="356"/>
      <c r="AK659" s="356"/>
      <c r="AL659" s="356"/>
      <c r="AM659" s="356"/>
      <c r="AN659" s="356"/>
    </row>
    <row r="660" spans="1:40">
      <c r="A660" s="356"/>
      <c r="B660" s="683"/>
      <c r="C660" s="683"/>
      <c r="D660" s="683"/>
      <c r="E660" s="874"/>
      <c r="F660" s="356"/>
      <c r="G660" s="356"/>
      <c r="H660" s="684"/>
      <c r="I660" s="684"/>
      <c r="J660" s="684"/>
      <c r="K660" s="356"/>
      <c r="L660" s="356"/>
      <c r="M660" s="356"/>
      <c r="N660" s="356"/>
      <c r="O660" s="356"/>
      <c r="P660" s="356"/>
      <c r="Q660" s="356"/>
      <c r="R660" s="356"/>
      <c r="S660" s="356"/>
      <c r="T660" s="356"/>
      <c r="U660" s="356"/>
      <c r="V660" s="356"/>
      <c r="W660" s="356"/>
      <c r="X660" s="356"/>
      <c r="Y660" s="356"/>
      <c r="Z660" s="356"/>
      <c r="AA660" s="356"/>
      <c r="AB660" s="356"/>
      <c r="AC660" s="356"/>
      <c r="AD660" s="356"/>
      <c r="AE660" s="356"/>
      <c r="AF660" s="356"/>
      <c r="AG660" s="356"/>
      <c r="AH660" s="356"/>
      <c r="AI660" s="356"/>
      <c r="AJ660" s="356"/>
      <c r="AK660" s="356"/>
      <c r="AL660" s="356"/>
      <c r="AM660" s="356"/>
      <c r="AN660" s="356"/>
    </row>
    <row r="661" spans="1:40">
      <c r="A661" s="356"/>
      <c r="B661" s="683"/>
      <c r="C661" s="683"/>
      <c r="D661" s="683"/>
      <c r="E661" s="874"/>
      <c r="F661" s="356"/>
      <c r="G661" s="356"/>
      <c r="H661" s="684"/>
      <c r="I661" s="684"/>
      <c r="J661" s="684"/>
      <c r="K661" s="356"/>
      <c r="L661" s="356"/>
      <c r="M661" s="356"/>
      <c r="N661" s="356"/>
      <c r="O661" s="356"/>
      <c r="P661" s="356"/>
      <c r="Q661" s="356"/>
      <c r="R661" s="356"/>
      <c r="S661" s="356"/>
      <c r="T661" s="356"/>
      <c r="U661" s="356"/>
      <c r="V661" s="356"/>
      <c r="W661" s="356"/>
      <c r="X661" s="356"/>
      <c r="Y661" s="356"/>
      <c r="Z661" s="356"/>
      <c r="AA661" s="356"/>
      <c r="AB661" s="356"/>
      <c r="AC661" s="356"/>
      <c r="AD661" s="356"/>
      <c r="AE661" s="356"/>
      <c r="AF661" s="356"/>
      <c r="AG661" s="356"/>
      <c r="AH661" s="356"/>
      <c r="AI661" s="356"/>
      <c r="AJ661" s="356"/>
      <c r="AK661" s="356"/>
      <c r="AL661" s="356"/>
      <c r="AM661" s="356"/>
      <c r="AN661" s="356"/>
    </row>
    <row r="662" spans="1:40">
      <c r="A662" s="356"/>
      <c r="B662" s="683"/>
      <c r="C662" s="683"/>
      <c r="D662" s="683"/>
      <c r="E662" s="874"/>
      <c r="F662" s="356"/>
      <c r="G662" s="356"/>
      <c r="H662" s="684"/>
      <c r="I662" s="684"/>
      <c r="J662" s="684"/>
      <c r="K662" s="356"/>
      <c r="L662" s="356"/>
      <c r="M662" s="356"/>
      <c r="N662" s="356"/>
      <c r="O662" s="356"/>
      <c r="P662" s="356"/>
      <c r="Q662" s="356"/>
      <c r="R662" s="356"/>
      <c r="S662" s="356"/>
      <c r="T662" s="356"/>
      <c r="U662" s="356"/>
      <c r="V662" s="356"/>
      <c r="W662" s="356"/>
      <c r="X662" s="356"/>
      <c r="Y662" s="356"/>
      <c r="Z662" s="356"/>
      <c r="AA662" s="356"/>
      <c r="AB662" s="356"/>
      <c r="AC662" s="356"/>
      <c r="AD662" s="356"/>
      <c r="AE662" s="356"/>
      <c r="AF662" s="356"/>
      <c r="AG662" s="356"/>
      <c r="AH662" s="356"/>
      <c r="AI662" s="356"/>
      <c r="AJ662" s="356"/>
      <c r="AK662" s="356"/>
      <c r="AL662" s="356"/>
      <c r="AM662" s="356"/>
      <c r="AN662" s="356"/>
    </row>
    <row r="663" spans="1:40">
      <c r="A663" s="356"/>
      <c r="B663" s="683"/>
      <c r="C663" s="683"/>
      <c r="D663" s="683"/>
      <c r="E663" s="874"/>
      <c r="F663" s="356"/>
      <c r="G663" s="356"/>
      <c r="H663" s="684"/>
      <c r="I663" s="684"/>
      <c r="J663" s="684"/>
      <c r="K663" s="356"/>
      <c r="L663" s="356"/>
      <c r="M663" s="356"/>
      <c r="N663" s="356"/>
      <c r="O663" s="356"/>
      <c r="P663" s="356"/>
      <c r="Q663" s="356"/>
      <c r="R663" s="356"/>
      <c r="S663" s="356"/>
      <c r="T663" s="356"/>
      <c r="U663" s="356"/>
      <c r="V663" s="356"/>
      <c r="W663" s="356"/>
      <c r="X663" s="356"/>
      <c r="Y663" s="356"/>
      <c r="Z663" s="356"/>
      <c r="AA663" s="356"/>
      <c r="AB663" s="356"/>
      <c r="AC663" s="356"/>
      <c r="AD663" s="356"/>
      <c r="AE663" s="356"/>
      <c r="AF663" s="356"/>
      <c r="AG663" s="356"/>
      <c r="AH663" s="356"/>
      <c r="AI663" s="356"/>
      <c r="AJ663" s="356"/>
      <c r="AK663" s="356"/>
      <c r="AL663" s="356"/>
      <c r="AM663" s="356"/>
      <c r="AN663" s="356"/>
    </row>
    <row r="664" spans="1:40">
      <c r="A664" s="356"/>
      <c r="B664" s="683"/>
      <c r="C664" s="683"/>
      <c r="D664" s="683"/>
      <c r="E664" s="874"/>
      <c r="F664" s="356"/>
      <c r="G664" s="356"/>
      <c r="H664" s="684"/>
      <c r="I664" s="684"/>
      <c r="J664" s="684"/>
      <c r="K664" s="356"/>
      <c r="L664" s="356"/>
      <c r="M664" s="356"/>
      <c r="N664" s="356"/>
      <c r="O664" s="356"/>
      <c r="P664" s="356"/>
      <c r="Q664" s="356"/>
      <c r="R664" s="356"/>
      <c r="S664" s="356"/>
      <c r="T664" s="356"/>
      <c r="U664" s="356"/>
      <c r="V664" s="356"/>
      <c r="W664" s="356"/>
      <c r="X664" s="356"/>
      <c r="Y664" s="356"/>
      <c r="Z664" s="356"/>
      <c r="AA664" s="356"/>
      <c r="AB664" s="356"/>
      <c r="AC664" s="356"/>
      <c r="AD664" s="356"/>
      <c r="AE664" s="356"/>
      <c r="AF664" s="356"/>
      <c r="AG664" s="356"/>
      <c r="AH664" s="356"/>
      <c r="AI664" s="356"/>
      <c r="AJ664" s="356"/>
      <c r="AK664" s="356"/>
      <c r="AL664" s="356"/>
      <c r="AM664" s="356"/>
      <c r="AN664" s="356"/>
    </row>
    <row r="665" spans="1:40">
      <c r="A665" s="356"/>
      <c r="B665" s="683"/>
      <c r="C665" s="683"/>
      <c r="D665" s="683"/>
      <c r="E665" s="874"/>
      <c r="F665" s="356"/>
      <c r="G665" s="356"/>
      <c r="H665" s="684"/>
      <c r="I665" s="684"/>
      <c r="J665" s="684"/>
      <c r="K665" s="356"/>
      <c r="L665" s="356"/>
      <c r="M665" s="356"/>
      <c r="N665" s="356"/>
      <c r="O665" s="356"/>
      <c r="P665" s="356"/>
      <c r="Q665" s="356"/>
      <c r="R665" s="356"/>
      <c r="S665" s="356"/>
      <c r="T665" s="356"/>
      <c r="U665" s="356"/>
      <c r="V665" s="356"/>
      <c r="W665" s="356"/>
      <c r="X665" s="356"/>
      <c r="Y665" s="356"/>
      <c r="Z665" s="356"/>
      <c r="AA665" s="356"/>
      <c r="AB665" s="356"/>
      <c r="AC665" s="356"/>
      <c r="AD665" s="356"/>
      <c r="AE665" s="356"/>
      <c r="AF665" s="356"/>
      <c r="AG665" s="356"/>
      <c r="AH665" s="356"/>
      <c r="AI665" s="356"/>
      <c r="AJ665" s="356"/>
      <c r="AK665" s="356"/>
      <c r="AL665" s="356"/>
      <c r="AM665" s="356"/>
      <c r="AN665" s="356"/>
    </row>
    <row r="666" spans="1:40">
      <c r="A666" s="356"/>
      <c r="B666" s="683"/>
      <c r="C666" s="683"/>
      <c r="D666" s="683"/>
      <c r="E666" s="874"/>
      <c r="F666" s="356"/>
      <c r="G666" s="356"/>
      <c r="H666" s="684"/>
      <c r="I666" s="684"/>
      <c r="J666" s="684"/>
      <c r="K666" s="356"/>
      <c r="L666" s="356"/>
      <c r="M666" s="356"/>
      <c r="N666" s="356"/>
      <c r="O666" s="356"/>
      <c r="P666" s="356"/>
      <c r="Q666" s="356"/>
      <c r="R666" s="356"/>
      <c r="S666" s="356"/>
      <c r="T666" s="356"/>
      <c r="U666" s="356"/>
      <c r="V666" s="356"/>
      <c r="W666" s="356"/>
      <c r="X666" s="356"/>
      <c r="Y666" s="356"/>
      <c r="Z666" s="356"/>
      <c r="AA666" s="356"/>
      <c r="AB666" s="356"/>
      <c r="AC666" s="356"/>
      <c r="AD666" s="356"/>
      <c r="AE666" s="356"/>
      <c r="AF666" s="356"/>
      <c r="AG666" s="356"/>
      <c r="AH666" s="356"/>
      <c r="AI666" s="356"/>
      <c r="AJ666" s="356"/>
      <c r="AK666" s="356"/>
      <c r="AL666" s="356"/>
      <c r="AM666" s="356"/>
      <c r="AN666" s="356"/>
    </row>
    <row r="667" spans="1:40">
      <c r="A667" s="356"/>
      <c r="B667" s="683"/>
      <c r="C667" s="683"/>
      <c r="D667" s="683"/>
      <c r="E667" s="874"/>
      <c r="F667" s="356"/>
      <c r="G667" s="356"/>
      <c r="H667" s="684"/>
      <c r="I667" s="684"/>
      <c r="J667" s="684"/>
      <c r="K667" s="356"/>
      <c r="L667" s="356"/>
      <c r="M667" s="356"/>
      <c r="N667" s="356"/>
      <c r="O667" s="356"/>
      <c r="P667" s="356"/>
      <c r="Q667" s="356"/>
      <c r="R667" s="356"/>
      <c r="S667" s="356"/>
      <c r="T667" s="356"/>
      <c r="U667" s="356"/>
      <c r="V667" s="356"/>
      <c r="W667" s="356"/>
      <c r="X667" s="356"/>
      <c r="Y667" s="356"/>
      <c r="Z667" s="356"/>
      <c r="AA667" s="356"/>
      <c r="AB667" s="356"/>
      <c r="AC667" s="356"/>
      <c r="AD667" s="356"/>
      <c r="AE667" s="356"/>
      <c r="AF667" s="356"/>
      <c r="AG667" s="356"/>
      <c r="AH667" s="356"/>
      <c r="AI667" s="356"/>
      <c r="AJ667" s="356"/>
      <c r="AK667" s="356"/>
      <c r="AL667" s="356"/>
      <c r="AM667" s="356"/>
      <c r="AN667" s="356"/>
    </row>
    <row r="668" spans="1:40">
      <c r="A668" s="356"/>
      <c r="B668" s="683"/>
      <c r="C668" s="683"/>
      <c r="D668" s="683"/>
      <c r="E668" s="874"/>
      <c r="F668" s="356"/>
      <c r="G668" s="356"/>
      <c r="H668" s="684"/>
      <c r="I668" s="684"/>
      <c r="J668" s="684"/>
      <c r="K668" s="356"/>
      <c r="L668" s="356"/>
      <c r="M668" s="356"/>
      <c r="N668" s="356"/>
      <c r="O668" s="356"/>
      <c r="P668" s="356"/>
      <c r="Q668" s="356"/>
      <c r="R668" s="356"/>
      <c r="S668" s="356"/>
      <c r="T668" s="356"/>
      <c r="U668" s="356"/>
      <c r="V668" s="356"/>
      <c r="W668" s="356"/>
      <c r="X668" s="356"/>
      <c r="Y668" s="356"/>
      <c r="Z668" s="356"/>
      <c r="AA668" s="356"/>
      <c r="AB668" s="356"/>
      <c r="AC668" s="356"/>
      <c r="AD668" s="356"/>
      <c r="AE668" s="356"/>
      <c r="AF668" s="356"/>
      <c r="AG668" s="356"/>
      <c r="AH668" s="356"/>
      <c r="AI668" s="356"/>
      <c r="AJ668" s="356"/>
      <c r="AK668" s="356"/>
      <c r="AL668" s="356"/>
      <c r="AM668" s="356"/>
      <c r="AN668" s="356"/>
    </row>
    <row r="669" spans="1:40">
      <c r="A669" s="356"/>
      <c r="B669" s="683"/>
      <c r="C669" s="683"/>
      <c r="D669" s="683"/>
      <c r="E669" s="874"/>
      <c r="F669" s="356"/>
      <c r="G669" s="356"/>
      <c r="H669" s="684"/>
      <c r="I669" s="684"/>
      <c r="J669" s="684"/>
      <c r="K669" s="356"/>
      <c r="L669" s="356"/>
      <c r="M669" s="356"/>
      <c r="N669" s="356"/>
      <c r="O669" s="356"/>
      <c r="P669" s="356"/>
      <c r="Q669" s="356"/>
      <c r="R669" s="356"/>
      <c r="S669" s="356"/>
      <c r="T669" s="356"/>
      <c r="U669" s="356"/>
      <c r="V669" s="356"/>
      <c r="W669" s="356"/>
      <c r="X669" s="356"/>
      <c r="Y669" s="356"/>
      <c r="Z669" s="356"/>
      <c r="AA669" s="356"/>
      <c r="AB669" s="356"/>
      <c r="AC669" s="356"/>
      <c r="AD669" s="356"/>
      <c r="AE669" s="356"/>
      <c r="AF669" s="356"/>
      <c r="AG669" s="356"/>
      <c r="AH669" s="356"/>
      <c r="AI669" s="356"/>
      <c r="AJ669" s="356"/>
      <c r="AK669" s="356"/>
      <c r="AL669" s="356"/>
      <c r="AM669" s="356"/>
      <c r="AN669" s="356"/>
    </row>
    <row r="670" spans="1:40">
      <c r="A670" s="356"/>
      <c r="B670" s="683"/>
      <c r="C670" s="683"/>
      <c r="D670" s="683"/>
      <c r="E670" s="874"/>
      <c r="F670" s="356"/>
      <c r="G670" s="356"/>
      <c r="H670" s="684"/>
      <c r="I670" s="684"/>
      <c r="J670" s="684"/>
      <c r="K670" s="356"/>
      <c r="L670" s="356"/>
      <c r="M670" s="356"/>
      <c r="N670" s="356"/>
      <c r="O670" s="356"/>
      <c r="P670" s="356"/>
      <c r="Q670" s="356"/>
      <c r="R670" s="356"/>
      <c r="S670" s="356"/>
      <c r="T670" s="356"/>
      <c r="U670" s="356"/>
      <c r="V670" s="356"/>
      <c r="W670" s="356"/>
      <c r="X670" s="356"/>
      <c r="Y670" s="356"/>
      <c r="Z670" s="356"/>
      <c r="AA670" s="356"/>
      <c r="AB670" s="356"/>
      <c r="AC670" s="356"/>
      <c r="AD670" s="356"/>
      <c r="AE670" s="356"/>
      <c r="AF670" s="356"/>
      <c r="AG670" s="356"/>
      <c r="AH670" s="356"/>
      <c r="AI670" s="356"/>
      <c r="AJ670" s="356"/>
      <c r="AK670" s="356"/>
      <c r="AL670" s="356"/>
      <c r="AM670" s="356"/>
      <c r="AN670" s="356"/>
    </row>
    <row r="671" spans="1:40">
      <c r="A671" s="356"/>
      <c r="B671" s="683"/>
      <c r="C671" s="683"/>
      <c r="D671" s="683"/>
      <c r="E671" s="874"/>
      <c r="F671" s="356"/>
      <c r="G671" s="356"/>
      <c r="H671" s="684"/>
      <c r="I671" s="684"/>
      <c r="J671" s="684"/>
      <c r="K671" s="356"/>
      <c r="L671" s="356"/>
      <c r="M671" s="356"/>
      <c r="N671" s="356"/>
      <c r="O671" s="356"/>
      <c r="P671" s="356"/>
      <c r="Q671" s="356"/>
      <c r="R671" s="356"/>
      <c r="S671" s="356"/>
      <c r="T671" s="356"/>
      <c r="U671" s="356"/>
      <c r="V671" s="356"/>
      <c r="W671" s="356"/>
      <c r="X671" s="356"/>
      <c r="Y671" s="356"/>
      <c r="Z671" s="356"/>
      <c r="AA671" s="356"/>
      <c r="AB671" s="356"/>
      <c r="AC671" s="356"/>
      <c r="AD671" s="356"/>
      <c r="AE671" s="356"/>
      <c r="AF671" s="356"/>
      <c r="AG671" s="356"/>
      <c r="AH671" s="356"/>
      <c r="AI671" s="356"/>
      <c r="AJ671" s="356"/>
      <c r="AK671" s="356"/>
      <c r="AL671" s="356"/>
      <c r="AM671" s="356"/>
      <c r="AN671" s="356"/>
    </row>
    <row r="672" spans="1:40">
      <c r="A672" s="356"/>
      <c r="B672" s="683"/>
      <c r="C672" s="683"/>
      <c r="D672" s="683"/>
      <c r="E672" s="874"/>
      <c r="F672" s="356"/>
      <c r="G672" s="356"/>
      <c r="H672" s="684"/>
      <c r="I672" s="684"/>
      <c r="J672" s="684"/>
      <c r="K672" s="356"/>
      <c r="L672" s="356"/>
      <c r="M672" s="356"/>
      <c r="N672" s="356"/>
      <c r="O672" s="356"/>
      <c r="P672" s="356"/>
      <c r="Q672" s="356"/>
      <c r="R672" s="356"/>
      <c r="S672" s="356"/>
      <c r="T672" s="356"/>
      <c r="U672" s="356"/>
      <c r="V672" s="356"/>
      <c r="W672" s="356"/>
      <c r="X672" s="356"/>
      <c r="Y672" s="356"/>
      <c r="Z672" s="356"/>
      <c r="AA672" s="356"/>
      <c r="AB672" s="356"/>
      <c r="AC672" s="356"/>
      <c r="AD672" s="356"/>
      <c r="AE672" s="356"/>
      <c r="AF672" s="356"/>
      <c r="AG672" s="356"/>
      <c r="AH672" s="356"/>
      <c r="AI672" s="356"/>
      <c r="AJ672" s="356"/>
      <c r="AK672" s="356"/>
      <c r="AL672" s="356"/>
      <c r="AM672" s="356"/>
      <c r="AN672" s="356"/>
    </row>
    <row r="673" spans="1:40">
      <c r="A673" s="356"/>
      <c r="B673" s="683"/>
      <c r="C673" s="683"/>
      <c r="D673" s="683"/>
      <c r="E673" s="874"/>
      <c r="F673" s="356"/>
      <c r="G673" s="356"/>
      <c r="H673" s="684"/>
      <c r="I673" s="684"/>
      <c r="J673" s="684"/>
      <c r="K673" s="356"/>
      <c r="L673" s="356"/>
      <c r="M673" s="356"/>
      <c r="N673" s="356"/>
      <c r="O673" s="356"/>
      <c r="P673" s="356"/>
      <c r="Q673" s="356"/>
      <c r="R673" s="356"/>
      <c r="S673" s="356"/>
      <c r="T673" s="356"/>
      <c r="U673" s="356"/>
      <c r="V673" s="356"/>
      <c r="W673" s="356"/>
      <c r="X673" s="356"/>
      <c r="Y673" s="356"/>
      <c r="Z673" s="356"/>
      <c r="AA673" s="356"/>
      <c r="AB673" s="356"/>
      <c r="AC673" s="356"/>
      <c r="AD673" s="356"/>
      <c r="AE673" s="356"/>
      <c r="AF673" s="356"/>
      <c r="AG673" s="356"/>
      <c r="AH673" s="356"/>
      <c r="AI673" s="356"/>
      <c r="AJ673" s="356"/>
      <c r="AK673" s="356"/>
      <c r="AL673" s="356"/>
      <c r="AM673" s="356"/>
      <c r="AN673" s="356"/>
    </row>
    <row r="674" spans="1:40">
      <c r="A674" s="356"/>
      <c r="B674" s="683"/>
      <c r="C674" s="683"/>
      <c r="D674" s="683"/>
      <c r="E674" s="874"/>
      <c r="F674" s="356"/>
      <c r="G674" s="356"/>
      <c r="H674" s="684"/>
      <c r="I674" s="684"/>
      <c r="J674" s="684"/>
      <c r="K674" s="356"/>
      <c r="L674" s="356"/>
      <c r="M674" s="356"/>
      <c r="N674" s="356"/>
      <c r="O674" s="356"/>
      <c r="P674" s="356"/>
      <c r="Q674" s="356"/>
      <c r="R674" s="356"/>
      <c r="S674" s="356"/>
      <c r="T674" s="356"/>
      <c r="U674" s="356"/>
      <c r="V674" s="356"/>
      <c r="W674" s="356"/>
      <c r="X674" s="356"/>
      <c r="Y674" s="356"/>
      <c r="Z674" s="356"/>
      <c r="AA674" s="356"/>
      <c r="AB674" s="356"/>
      <c r="AC674" s="356"/>
      <c r="AD674" s="356"/>
      <c r="AE674" s="356"/>
      <c r="AF674" s="356"/>
      <c r="AG674" s="356"/>
      <c r="AH674" s="356"/>
      <c r="AI674" s="356"/>
      <c r="AJ674" s="356"/>
      <c r="AK674" s="356"/>
      <c r="AL674" s="356"/>
      <c r="AM674" s="356"/>
      <c r="AN674" s="356"/>
    </row>
    <row r="675" spans="1:40">
      <c r="A675" s="356"/>
      <c r="B675" s="683"/>
      <c r="C675" s="683"/>
      <c r="D675" s="683"/>
      <c r="E675" s="874"/>
      <c r="F675" s="356"/>
      <c r="G675" s="356"/>
      <c r="H675" s="684"/>
      <c r="I675" s="684"/>
      <c r="J675" s="684"/>
      <c r="K675" s="356"/>
      <c r="L675" s="356"/>
      <c r="M675" s="356"/>
      <c r="N675" s="356"/>
      <c r="O675" s="356"/>
      <c r="P675" s="356"/>
      <c r="Q675" s="356"/>
      <c r="R675" s="356"/>
      <c r="S675" s="356"/>
      <c r="T675" s="356"/>
      <c r="U675" s="356"/>
      <c r="V675" s="356"/>
      <c r="W675" s="356"/>
      <c r="X675" s="356"/>
      <c r="Y675" s="356"/>
      <c r="Z675" s="356"/>
      <c r="AA675" s="356"/>
      <c r="AB675" s="356"/>
      <c r="AC675" s="356"/>
      <c r="AD675" s="356"/>
      <c r="AE675" s="356"/>
      <c r="AF675" s="356"/>
      <c r="AG675" s="356"/>
      <c r="AH675" s="356"/>
      <c r="AI675" s="356"/>
      <c r="AJ675" s="356"/>
      <c r="AK675" s="356"/>
      <c r="AL675" s="356"/>
      <c r="AM675" s="356"/>
      <c r="AN675" s="356"/>
    </row>
    <row r="676" spans="1:40">
      <c r="A676" s="356"/>
      <c r="B676" s="683"/>
      <c r="C676" s="683"/>
      <c r="D676" s="683"/>
      <c r="E676" s="874"/>
      <c r="F676" s="356"/>
      <c r="G676" s="356"/>
      <c r="H676" s="684"/>
      <c r="I676" s="684"/>
      <c r="J676" s="684"/>
      <c r="K676" s="356"/>
      <c r="L676" s="356"/>
      <c r="M676" s="356"/>
      <c r="N676" s="356"/>
      <c r="O676" s="356"/>
      <c r="P676" s="356"/>
      <c r="Q676" s="356"/>
      <c r="R676" s="356"/>
      <c r="S676" s="356"/>
      <c r="T676" s="356"/>
      <c r="U676" s="356"/>
      <c r="V676" s="356"/>
      <c r="W676" s="356"/>
      <c r="X676" s="356"/>
      <c r="Y676" s="356"/>
      <c r="Z676" s="356"/>
      <c r="AA676" s="356"/>
      <c r="AB676" s="356"/>
      <c r="AC676" s="356"/>
      <c r="AD676" s="356"/>
      <c r="AE676" s="356"/>
      <c r="AF676" s="356"/>
      <c r="AG676" s="356"/>
      <c r="AH676" s="356"/>
      <c r="AI676" s="356"/>
      <c r="AJ676" s="356"/>
      <c r="AK676" s="356"/>
      <c r="AL676" s="356"/>
      <c r="AM676" s="356"/>
      <c r="AN676" s="356"/>
    </row>
    <row r="677" spans="1:40">
      <c r="A677" s="356"/>
      <c r="B677" s="683"/>
      <c r="C677" s="683"/>
      <c r="D677" s="683"/>
      <c r="E677" s="874"/>
      <c r="F677" s="356"/>
      <c r="G677" s="356"/>
      <c r="H677" s="684"/>
      <c r="I677" s="684"/>
      <c r="J677" s="684"/>
      <c r="K677" s="356"/>
      <c r="L677" s="356"/>
      <c r="M677" s="356"/>
      <c r="N677" s="356"/>
      <c r="O677" s="356"/>
      <c r="P677" s="356"/>
      <c r="Q677" s="356"/>
      <c r="R677" s="356"/>
      <c r="S677" s="356"/>
      <c r="T677" s="356"/>
      <c r="U677" s="356"/>
      <c r="V677" s="356"/>
      <c r="W677" s="356"/>
      <c r="X677" s="356"/>
      <c r="Y677" s="356"/>
      <c r="Z677" s="356"/>
      <c r="AA677" s="356"/>
      <c r="AB677" s="356"/>
      <c r="AC677" s="356"/>
      <c r="AD677" s="356"/>
      <c r="AE677" s="356"/>
      <c r="AF677" s="356"/>
      <c r="AG677" s="356"/>
      <c r="AH677" s="356"/>
      <c r="AI677" s="356"/>
      <c r="AJ677" s="356"/>
      <c r="AK677" s="356"/>
      <c r="AL677" s="356"/>
      <c r="AM677" s="356"/>
      <c r="AN677" s="356"/>
    </row>
    <row r="678" spans="1:40">
      <c r="A678" s="356"/>
      <c r="B678" s="683"/>
      <c r="C678" s="683"/>
      <c r="D678" s="683"/>
      <c r="E678" s="874"/>
      <c r="F678" s="356"/>
      <c r="G678" s="356"/>
      <c r="H678" s="684"/>
      <c r="I678" s="684"/>
      <c r="J678" s="684"/>
      <c r="K678" s="356"/>
      <c r="L678" s="356"/>
      <c r="M678" s="356"/>
      <c r="N678" s="356"/>
      <c r="O678" s="356"/>
      <c r="P678" s="356"/>
      <c r="Q678" s="356"/>
      <c r="R678" s="356"/>
      <c r="S678" s="356"/>
      <c r="T678" s="356"/>
      <c r="U678" s="356"/>
      <c r="V678" s="356"/>
      <c r="W678" s="356"/>
      <c r="X678" s="356"/>
      <c r="Y678" s="356"/>
      <c r="Z678" s="356"/>
      <c r="AA678" s="356"/>
      <c r="AB678" s="356"/>
      <c r="AC678" s="356"/>
      <c r="AD678" s="356"/>
      <c r="AE678" s="356"/>
      <c r="AF678" s="356"/>
      <c r="AG678" s="356"/>
      <c r="AH678" s="356"/>
      <c r="AI678" s="356"/>
      <c r="AJ678" s="356"/>
      <c r="AK678" s="356"/>
      <c r="AL678" s="356"/>
      <c r="AM678" s="356"/>
      <c r="AN678" s="356"/>
    </row>
    <row r="679" spans="1:40">
      <c r="A679" s="356"/>
      <c r="B679" s="683"/>
      <c r="C679" s="683"/>
      <c r="D679" s="683"/>
      <c r="E679" s="874"/>
      <c r="F679" s="356"/>
      <c r="G679" s="356"/>
      <c r="H679" s="684"/>
      <c r="I679" s="684"/>
      <c r="J679" s="684"/>
      <c r="K679" s="356"/>
      <c r="L679" s="356"/>
      <c r="M679" s="356"/>
      <c r="N679" s="356"/>
      <c r="O679" s="356"/>
      <c r="P679" s="356"/>
      <c r="Q679" s="356"/>
      <c r="R679" s="356"/>
      <c r="S679" s="356"/>
      <c r="T679" s="356"/>
      <c r="U679" s="356"/>
      <c r="V679" s="356"/>
      <c r="W679" s="356"/>
      <c r="X679" s="356"/>
      <c r="Y679" s="356"/>
      <c r="Z679" s="356"/>
      <c r="AA679" s="356"/>
      <c r="AB679" s="356"/>
      <c r="AC679" s="356"/>
      <c r="AD679" s="356"/>
      <c r="AE679" s="356"/>
      <c r="AF679" s="356"/>
      <c r="AG679" s="356"/>
      <c r="AH679" s="356"/>
      <c r="AI679" s="356"/>
      <c r="AJ679" s="356"/>
      <c r="AK679" s="356"/>
      <c r="AL679" s="356"/>
      <c r="AM679" s="356"/>
      <c r="AN679" s="356"/>
    </row>
    <row r="680" spans="1:40">
      <c r="A680" s="356"/>
      <c r="B680" s="683"/>
      <c r="C680" s="683"/>
      <c r="D680" s="683"/>
      <c r="E680" s="874"/>
      <c r="F680" s="356"/>
      <c r="G680" s="356"/>
      <c r="H680" s="684"/>
      <c r="I680" s="684"/>
      <c r="J680" s="684"/>
      <c r="K680" s="356"/>
      <c r="L680" s="356"/>
      <c r="M680" s="356"/>
      <c r="N680" s="356"/>
      <c r="O680" s="356"/>
      <c r="P680" s="356"/>
      <c r="Q680" s="356"/>
      <c r="R680" s="356"/>
      <c r="S680" s="356"/>
      <c r="T680" s="356"/>
      <c r="U680" s="356"/>
      <c r="V680" s="356"/>
      <c r="W680" s="356"/>
      <c r="X680" s="356"/>
      <c r="Y680" s="356"/>
      <c r="Z680" s="356"/>
      <c r="AA680" s="356"/>
      <c r="AB680" s="356"/>
      <c r="AC680" s="356"/>
      <c r="AD680" s="356"/>
      <c r="AE680" s="356"/>
      <c r="AF680" s="356"/>
      <c r="AG680" s="356"/>
      <c r="AH680" s="356"/>
      <c r="AI680" s="356"/>
      <c r="AJ680" s="356"/>
      <c r="AK680" s="356"/>
      <c r="AL680" s="356"/>
      <c r="AM680" s="356"/>
      <c r="AN680" s="356"/>
    </row>
    <row r="681" spans="1:40">
      <c r="A681" s="356"/>
      <c r="B681" s="683"/>
      <c r="C681" s="683"/>
      <c r="D681" s="683"/>
      <c r="E681" s="874"/>
      <c r="F681" s="356"/>
      <c r="G681" s="356"/>
      <c r="H681" s="684"/>
      <c r="I681" s="684"/>
      <c r="J681" s="684"/>
      <c r="K681" s="356"/>
      <c r="L681" s="356"/>
      <c r="M681" s="356"/>
      <c r="N681" s="356"/>
      <c r="O681" s="356"/>
      <c r="P681" s="356"/>
      <c r="Q681" s="356"/>
      <c r="R681" s="356"/>
      <c r="S681" s="356"/>
      <c r="T681" s="356"/>
      <c r="U681" s="356"/>
      <c r="V681" s="356"/>
      <c r="W681" s="356"/>
      <c r="X681" s="356"/>
      <c r="Y681" s="356"/>
      <c r="Z681" s="356"/>
      <c r="AA681" s="356"/>
      <c r="AB681" s="356"/>
      <c r="AC681" s="356"/>
      <c r="AD681" s="356"/>
      <c r="AE681" s="356"/>
      <c r="AF681" s="356"/>
      <c r="AG681" s="356"/>
      <c r="AH681" s="356"/>
      <c r="AI681" s="356"/>
      <c r="AJ681" s="356"/>
      <c r="AK681" s="356"/>
      <c r="AL681" s="356"/>
      <c r="AM681" s="356"/>
      <c r="AN681" s="356"/>
    </row>
    <row r="682" spans="1:40">
      <c r="A682" s="356"/>
      <c r="B682" s="683"/>
      <c r="C682" s="683"/>
      <c r="D682" s="683"/>
      <c r="E682" s="874"/>
      <c r="F682" s="356"/>
      <c r="G682" s="356"/>
      <c r="H682" s="684"/>
      <c r="I682" s="684"/>
      <c r="J682" s="684"/>
      <c r="K682" s="356"/>
      <c r="L682" s="356"/>
      <c r="M682" s="356"/>
      <c r="N682" s="356"/>
      <c r="O682" s="356"/>
      <c r="P682" s="356"/>
      <c r="Q682" s="356"/>
      <c r="R682" s="356"/>
      <c r="S682" s="356"/>
      <c r="T682" s="356"/>
      <c r="U682" s="356"/>
      <c r="V682" s="356"/>
      <c r="W682" s="356"/>
      <c r="X682" s="356"/>
      <c r="Y682" s="356"/>
      <c r="Z682" s="356"/>
      <c r="AA682" s="356"/>
      <c r="AB682" s="356"/>
      <c r="AC682" s="356"/>
      <c r="AD682" s="356"/>
      <c r="AE682" s="356"/>
      <c r="AF682" s="356"/>
      <c r="AG682" s="356"/>
      <c r="AH682" s="356"/>
      <c r="AI682" s="356"/>
      <c r="AJ682" s="356"/>
      <c r="AK682" s="356"/>
      <c r="AL682" s="356"/>
      <c r="AM682" s="356"/>
      <c r="AN682" s="356"/>
    </row>
    <row r="683" spans="1:40">
      <c r="A683" s="356"/>
      <c r="B683" s="683"/>
      <c r="C683" s="683"/>
      <c r="D683" s="683"/>
      <c r="E683" s="874"/>
      <c r="F683" s="356"/>
      <c r="G683" s="356"/>
      <c r="H683" s="684"/>
      <c r="I683" s="684"/>
      <c r="J683" s="684"/>
      <c r="K683" s="356"/>
      <c r="L683" s="356"/>
      <c r="M683" s="356"/>
      <c r="N683" s="356"/>
      <c r="O683" s="356"/>
      <c r="P683" s="356"/>
      <c r="Q683" s="356"/>
      <c r="R683" s="356"/>
      <c r="S683" s="356"/>
      <c r="T683" s="356"/>
      <c r="U683" s="356"/>
      <c r="V683" s="356"/>
      <c r="W683" s="356"/>
      <c r="X683" s="356"/>
      <c r="Y683" s="356"/>
      <c r="Z683" s="356"/>
      <c r="AA683" s="356"/>
      <c r="AB683" s="356"/>
      <c r="AC683" s="356"/>
      <c r="AD683" s="356"/>
      <c r="AE683" s="356"/>
      <c r="AF683" s="356"/>
      <c r="AG683" s="356"/>
      <c r="AH683" s="356"/>
      <c r="AI683" s="356"/>
      <c r="AJ683" s="356"/>
      <c r="AK683" s="356"/>
      <c r="AL683" s="356"/>
      <c r="AM683" s="356"/>
      <c r="AN683" s="356"/>
    </row>
    <row r="684" spans="1:40">
      <c r="A684" s="356"/>
      <c r="B684" s="683"/>
      <c r="C684" s="683"/>
      <c r="D684" s="683"/>
      <c r="E684" s="874"/>
      <c r="F684" s="356"/>
      <c r="G684" s="356"/>
      <c r="H684" s="684"/>
      <c r="I684" s="684"/>
      <c r="J684" s="684"/>
      <c r="K684" s="356"/>
      <c r="L684" s="356"/>
      <c r="M684" s="356"/>
      <c r="N684" s="356"/>
      <c r="O684" s="356"/>
      <c r="P684" s="356"/>
      <c r="Q684" s="356"/>
      <c r="R684" s="356"/>
      <c r="S684" s="356"/>
      <c r="T684" s="356"/>
      <c r="U684" s="356"/>
      <c r="V684" s="356"/>
      <c r="W684" s="356"/>
      <c r="X684" s="356"/>
      <c r="Y684" s="356"/>
      <c r="Z684" s="356"/>
      <c r="AA684" s="356"/>
      <c r="AB684" s="356"/>
      <c r="AC684" s="356"/>
      <c r="AD684" s="356"/>
      <c r="AE684" s="356"/>
      <c r="AF684" s="356"/>
      <c r="AG684" s="356"/>
      <c r="AH684" s="356"/>
      <c r="AI684" s="356"/>
      <c r="AJ684" s="356"/>
      <c r="AK684" s="356"/>
      <c r="AL684" s="356"/>
      <c r="AM684" s="356"/>
      <c r="AN684" s="356"/>
    </row>
    <row r="685" spans="1:40">
      <c r="A685" s="356"/>
      <c r="B685" s="683"/>
      <c r="C685" s="683"/>
      <c r="D685" s="683"/>
      <c r="E685" s="874"/>
      <c r="F685" s="356"/>
      <c r="G685" s="356"/>
      <c r="H685" s="684"/>
      <c r="I685" s="684"/>
      <c r="J685" s="684"/>
      <c r="K685" s="356"/>
      <c r="L685" s="356"/>
      <c r="M685" s="356"/>
      <c r="N685" s="356"/>
      <c r="O685" s="356"/>
      <c r="P685" s="356"/>
      <c r="Q685" s="356"/>
      <c r="R685" s="356"/>
      <c r="S685" s="356"/>
      <c r="T685" s="356"/>
      <c r="U685" s="356"/>
      <c r="V685" s="356"/>
      <c r="W685" s="356"/>
      <c r="X685" s="356"/>
      <c r="Y685" s="356"/>
      <c r="Z685" s="356"/>
      <c r="AA685" s="356"/>
      <c r="AB685" s="356"/>
      <c r="AC685" s="356"/>
      <c r="AD685" s="356"/>
      <c r="AE685" s="356"/>
      <c r="AF685" s="356"/>
      <c r="AG685" s="356"/>
      <c r="AH685" s="356"/>
      <c r="AI685" s="356"/>
      <c r="AJ685" s="356"/>
      <c r="AK685" s="356"/>
      <c r="AL685" s="356"/>
      <c r="AM685" s="356"/>
      <c r="AN685" s="356"/>
    </row>
    <row r="686" spans="1:40">
      <c r="A686" s="356"/>
      <c r="B686" s="683"/>
      <c r="C686" s="683"/>
      <c r="D686" s="683"/>
      <c r="E686" s="874"/>
      <c r="F686" s="356"/>
      <c r="G686" s="356"/>
      <c r="H686" s="684"/>
      <c r="I686" s="684"/>
      <c r="J686" s="684"/>
      <c r="K686" s="356"/>
      <c r="L686" s="356"/>
      <c r="M686" s="356"/>
      <c r="N686" s="356"/>
      <c r="O686" s="356"/>
      <c r="P686" s="356"/>
      <c r="Q686" s="356"/>
      <c r="R686" s="356"/>
      <c r="S686" s="356"/>
      <c r="T686" s="356"/>
      <c r="U686" s="356"/>
      <c r="V686" s="356"/>
      <c r="W686" s="356"/>
      <c r="X686" s="356"/>
      <c r="Y686" s="356"/>
      <c r="Z686" s="356"/>
      <c r="AA686" s="356"/>
      <c r="AB686" s="356"/>
      <c r="AC686" s="356"/>
      <c r="AD686" s="356"/>
      <c r="AE686" s="356"/>
      <c r="AF686" s="356"/>
      <c r="AG686" s="356"/>
      <c r="AH686" s="356"/>
      <c r="AI686" s="356"/>
      <c r="AJ686" s="356"/>
      <c r="AK686" s="356"/>
      <c r="AL686" s="356"/>
      <c r="AM686" s="356"/>
      <c r="AN686" s="356"/>
    </row>
    <row r="687" spans="1:40">
      <c r="A687" s="356"/>
      <c r="B687" s="683"/>
      <c r="C687" s="683"/>
      <c r="D687" s="683"/>
      <c r="E687" s="874"/>
      <c r="F687" s="356"/>
      <c r="G687" s="356"/>
      <c r="H687" s="684"/>
      <c r="I687" s="684"/>
      <c r="J687" s="684"/>
      <c r="K687" s="356"/>
      <c r="L687" s="356"/>
      <c r="M687" s="356"/>
      <c r="N687" s="356"/>
      <c r="O687" s="356"/>
      <c r="P687" s="356"/>
      <c r="Q687" s="356"/>
      <c r="R687" s="356"/>
      <c r="S687" s="356"/>
      <c r="T687" s="356"/>
      <c r="U687" s="356"/>
      <c r="V687" s="356"/>
      <c r="W687" s="356"/>
      <c r="X687" s="356"/>
      <c r="Y687" s="356"/>
      <c r="Z687" s="356"/>
      <c r="AA687" s="356"/>
      <c r="AB687" s="356"/>
      <c r="AC687" s="356"/>
      <c r="AD687" s="356"/>
      <c r="AE687" s="356"/>
      <c r="AF687" s="356"/>
      <c r="AG687" s="356"/>
      <c r="AH687" s="356"/>
      <c r="AI687" s="356"/>
      <c r="AJ687" s="356"/>
      <c r="AK687" s="356"/>
      <c r="AL687" s="356"/>
      <c r="AM687" s="356"/>
      <c r="AN687" s="356"/>
    </row>
    <row r="688" spans="1:40">
      <c r="A688" s="356"/>
      <c r="B688" s="683"/>
      <c r="C688" s="683"/>
      <c r="D688" s="683"/>
      <c r="E688" s="874"/>
      <c r="F688" s="356"/>
      <c r="G688" s="356"/>
      <c r="H688" s="684"/>
      <c r="I688" s="684"/>
      <c r="J688" s="684"/>
      <c r="K688" s="356"/>
      <c r="L688" s="356"/>
      <c r="M688" s="356"/>
      <c r="N688" s="356"/>
      <c r="O688" s="356"/>
      <c r="P688" s="356"/>
      <c r="Q688" s="356"/>
      <c r="R688" s="356"/>
      <c r="S688" s="356"/>
      <c r="T688" s="356"/>
      <c r="U688" s="356"/>
      <c r="V688" s="356"/>
      <c r="W688" s="356"/>
      <c r="X688" s="356"/>
      <c r="Y688" s="356"/>
      <c r="Z688" s="356"/>
      <c r="AA688" s="356"/>
      <c r="AB688" s="356"/>
      <c r="AC688" s="356"/>
      <c r="AD688" s="356"/>
      <c r="AE688" s="356"/>
      <c r="AF688" s="356"/>
      <c r="AG688" s="356"/>
      <c r="AH688" s="356"/>
      <c r="AI688" s="356"/>
      <c r="AJ688" s="356"/>
      <c r="AK688" s="356"/>
      <c r="AL688" s="356"/>
      <c r="AM688" s="356"/>
      <c r="AN688" s="356"/>
    </row>
    <row r="689" spans="1:40">
      <c r="A689" s="356"/>
      <c r="B689" s="683"/>
      <c r="C689" s="683"/>
      <c r="D689" s="683"/>
      <c r="E689" s="874"/>
      <c r="F689" s="356"/>
      <c r="G689" s="356"/>
      <c r="H689" s="684"/>
      <c r="I689" s="684"/>
      <c r="J689" s="684"/>
      <c r="K689" s="356"/>
      <c r="L689" s="356"/>
      <c r="M689" s="356"/>
      <c r="N689" s="356"/>
      <c r="O689" s="356"/>
      <c r="P689" s="356"/>
      <c r="Q689" s="356"/>
      <c r="R689" s="356"/>
      <c r="S689" s="356"/>
      <c r="T689" s="356"/>
      <c r="U689" s="356"/>
      <c r="V689" s="356"/>
      <c r="W689" s="356"/>
      <c r="X689" s="356"/>
      <c r="Y689" s="356"/>
      <c r="Z689" s="356"/>
      <c r="AA689" s="356"/>
      <c r="AB689" s="356"/>
      <c r="AC689" s="356"/>
      <c r="AD689" s="356"/>
      <c r="AE689" s="356"/>
      <c r="AF689" s="356"/>
      <c r="AG689" s="356"/>
      <c r="AH689" s="356"/>
      <c r="AI689" s="356"/>
      <c r="AJ689" s="356"/>
      <c r="AK689" s="356"/>
      <c r="AL689" s="356"/>
      <c r="AM689" s="356"/>
      <c r="AN689" s="356"/>
    </row>
    <row r="690" spans="1:40">
      <c r="A690" s="356"/>
      <c r="B690" s="683"/>
      <c r="C690" s="683"/>
      <c r="D690" s="683"/>
      <c r="E690" s="874"/>
      <c r="F690" s="356"/>
      <c r="G690" s="356"/>
      <c r="H690" s="684"/>
      <c r="I690" s="684"/>
      <c r="J690" s="684"/>
      <c r="K690" s="356"/>
      <c r="L690" s="356"/>
      <c r="M690" s="356"/>
      <c r="N690" s="356"/>
      <c r="O690" s="356"/>
      <c r="P690" s="356"/>
      <c r="Q690" s="356"/>
      <c r="R690" s="356"/>
      <c r="S690" s="356"/>
      <c r="T690" s="356"/>
      <c r="U690" s="356"/>
      <c r="V690" s="356"/>
      <c r="W690" s="356"/>
      <c r="X690" s="356"/>
      <c r="Y690" s="356"/>
      <c r="Z690" s="356"/>
      <c r="AA690" s="356"/>
      <c r="AB690" s="356"/>
      <c r="AC690" s="356"/>
      <c r="AD690" s="356"/>
      <c r="AE690" s="356"/>
      <c r="AF690" s="356"/>
      <c r="AG690" s="356"/>
      <c r="AH690" s="356"/>
      <c r="AI690" s="356"/>
      <c r="AJ690" s="356"/>
      <c r="AK690" s="356"/>
      <c r="AL690" s="356"/>
      <c r="AM690" s="356"/>
      <c r="AN690" s="356"/>
    </row>
    <row r="691" spans="1:40">
      <c r="A691" s="356"/>
      <c r="B691" s="683"/>
      <c r="C691" s="683"/>
      <c r="D691" s="683"/>
      <c r="E691" s="874"/>
      <c r="F691" s="356"/>
      <c r="G691" s="356"/>
      <c r="H691" s="684"/>
      <c r="I691" s="684"/>
      <c r="J691" s="684"/>
      <c r="K691" s="356"/>
      <c r="L691" s="356"/>
      <c r="M691" s="356"/>
      <c r="N691" s="356"/>
      <c r="O691" s="356"/>
      <c r="P691" s="356"/>
      <c r="Q691" s="356"/>
      <c r="R691" s="356"/>
      <c r="S691" s="356"/>
      <c r="T691" s="356"/>
      <c r="U691" s="356"/>
      <c r="V691" s="356"/>
      <c r="W691" s="356"/>
      <c r="X691" s="356"/>
      <c r="Y691" s="356"/>
      <c r="Z691" s="356"/>
      <c r="AA691" s="356"/>
      <c r="AB691" s="356"/>
      <c r="AC691" s="356"/>
      <c r="AD691" s="356"/>
      <c r="AE691" s="356"/>
      <c r="AF691" s="356"/>
      <c r="AG691" s="356"/>
      <c r="AH691" s="356"/>
      <c r="AI691" s="356"/>
      <c r="AJ691" s="356"/>
      <c r="AK691" s="356"/>
      <c r="AL691" s="356"/>
      <c r="AM691" s="356"/>
      <c r="AN691" s="356"/>
    </row>
    <row r="692" spans="1:40">
      <c r="A692" s="356"/>
      <c r="B692" s="683"/>
      <c r="C692" s="683"/>
      <c r="D692" s="683"/>
      <c r="E692" s="874"/>
      <c r="F692" s="356"/>
      <c r="G692" s="356"/>
      <c r="H692" s="684"/>
      <c r="I692" s="684"/>
      <c r="J692" s="684"/>
      <c r="K692" s="356"/>
      <c r="L692" s="356"/>
      <c r="M692" s="356"/>
      <c r="N692" s="356"/>
      <c r="O692" s="356"/>
      <c r="P692" s="356"/>
      <c r="Q692" s="356"/>
      <c r="R692" s="356"/>
      <c r="S692" s="356"/>
      <c r="T692" s="356"/>
      <c r="U692" s="356"/>
      <c r="V692" s="356"/>
      <c r="W692" s="356"/>
      <c r="X692" s="356"/>
      <c r="Y692" s="356"/>
      <c r="Z692" s="356"/>
      <c r="AA692" s="356"/>
      <c r="AB692" s="356"/>
      <c r="AC692" s="356"/>
      <c r="AD692" s="356"/>
      <c r="AE692" s="356"/>
      <c r="AF692" s="356"/>
      <c r="AG692" s="356"/>
      <c r="AH692" s="356"/>
      <c r="AI692" s="356"/>
      <c r="AJ692" s="356"/>
      <c r="AK692" s="356"/>
      <c r="AL692" s="356"/>
      <c r="AM692" s="356"/>
      <c r="AN692" s="356"/>
    </row>
    <row r="693" spans="1:40">
      <c r="A693" s="356"/>
      <c r="B693" s="683"/>
      <c r="C693" s="683"/>
      <c r="D693" s="683"/>
      <c r="E693" s="874"/>
      <c r="F693" s="356"/>
      <c r="G693" s="356"/>
      <c r="H693" s="684"/>
      <c r="I693" s="684"/>
      <c r="J693" s="684"/>
      <c r="K693" s="356"/>
      <c r="L693" s="356"/>
      <c r="M693" s="356"/>
      <c r="N693" s="356"/>
      <c r="O693" s="356"/>
      <c r="P693" s="356"/>
      <c r="Q693" s="356"/>
      <c r="R693" s="356"/>
      <c r="S693" s="356"/>
      <c r="T693" s="356"/>
      <c r="U693" s="356"/>
      <c r="V693" s="356"/>
      <c r="W693" s="356"/>
      <c r="X693" s="356"/>
      <c r="Y693" s="356"/>
      <c r="Z693" s="356"/>
      <c r="AA693" s="356"/>
      <c r="AB693" s="356"/>
      <c r="AC693" s="356"/>
      <c r="AD693" s="356"/>
      <c r="AE693" s="356"/>
      <c r="AF693" s="356"/>
      <c r="AG693" s="356"/>
      <c r="AH693" s="356"/>
      <c r="AI693" s="356"/>
      <c r="AJ693" s="356"/>
      <c r="AK693" s="356"/>
      <c r="AL693" s="356"/>
      <c r="AM693" s="356"/>
      <c r="AN693" s="356"/>
    </row>
    <row r="694" spans="1:40">
      <c r="A694" s="356"/>
      <c r="B694" s="683"/>
      <c r="C694" s="683"/>
      <c r="D694" s="683"/>
      <c r="E694" s="874"/>
      <c r="F694" s="356"/>
      <c r="G694" s="356"/>
      <c r="H694" s="684"/>
      <c r="I694" s="684"/>
      <c r="J694" s="684"/>
      <c r="K694" s="356"/>
      <c r="L694" s="356"/>
      <c r="M694" s="356"/>
      <c r="N694" s="356"/>
      <c r="O694" s="356"/>
      <c r="P694" s="356"/>
      <c r="Q694" s="356"/>
      <c r="R694" s="356"/>
      <c r="S694" s="356"/>
      <c r="T694" s="356"/>
      <c r="U694" s="356"/>
      <c r="V694" s="356"/>
      <c r="W694" s="356"/>
      <c r="X694" s="356"/>
      <c r="Y694" s="356"/>
      <c r="Z694" s="356"/>
      <c r="AA694" s="356"/>
      <c r="AB694" s="356"/>
      <c r="AC694" s="356"/>
      <c r="AD694" s="356"/>
      <c r="AE694" s="356"/>
      <c r="AF694" s="356"/>
      <c r="AG694" s="356"/>
      <c r="AH694" s="356"/>
      <c r="AI694" s="356"/>
      <c r="AJ694" s="356"/>
      <c r="AK694" s="356"/>
      <c r="AL694" s="356"/>
      <c r="AM694" s="356"/>
      <c r="AN694" s="356"/>
    </row>
    <row r="695" spans="1:40">
      <c r="A695" s="356"/>
      <c r="B695" s="683"/>
      <c r="C695" s="683"/>
      <c r="D695" s="683"/>
      <c r="E695" s="874"/>
      <c r="F695" s="356"/>
      <c r="G695" s="356"/>
      <c r="H695" s="684"/>
      <c r="I695" s="684"/>
      <c r="J695" s="684"/>
      <c r="K695" s="356"/>
      <c r="L695" s="356"/>
      <c r="M695" s="356"/>
      <c r="N695" s="356"/>
      <c r="O695" s="356"/>
      <c r="P695" s="356"/>
      <c r="Q695" s="356"/>
      <c r="R695" s="356"/>
      <c r="S695" s="356"/>
      <c r="T695" s="356"/>
      <c r="U695" s="356"/>
      <c r="V695" s="356"/>
      <c r="W695" s="356"/>
      <c r="X695" s="356"/>
      <c r="Y695" s="356"/>
      <c r="Z695" s="356"/>
      <c r="AA695" s="356"/>
      <c r="AB695" s="356"/>
      <c r="AC695" s="356"/>
      <c r="AD695" s="356"/>
      <c r="AE695" s="356"/>
      <c r="AF695" s="356"/>
      <c r="AG695" s="356"/>
      <c r="AH695" s="356"/>
      <c r="AI695" s="356"/>
      <c r="AJ695" s="356"/>
      <c r="AK695" s="356"/>
      <c r="AL695" s="356"/>
      <c r="AM695" s="356"/>
      <c r="AN695" s="356"/>
    </row>
    <row r="696" spans="1:40">
      <c r="A696" s="356"/>
      <c r="B696" s="683"/>
      <c r="C696" s="683"/>
      <c r="D696" s="683"/>
      <c r="E696" s="874"/>
      <c r="F696" s="356"/>
      <c r="G696" s="356"/>
      <c r="H696" s="684"/>
      <c r="I696" s="684"/>
      <c r="J696" s="684"/>
      <c r="K696" s="356"/>
      <c r="L696" s="356"/>
      <c r="M696" s="356"/>
      <c r="N696" s="356"/>
      <c r="O696" s="356"/>
      <c r="P696" s="356"/>
      <c r="Q696" s="356"/>
      <c r="R696" s="356"/>
      <c r="S696" s="356"/>
      <c r="T696" s="356"/>
      <c r="U696" s="356"/>
      <c r="V696" s="356"/>
      <c r="W696" s="356"/>
      <c r="X696" s="356"/>
      <c r="Y696" s="356"/>
      <c r="Z696" s="356"/>
      <c r="AA696" s="356"/>
      <c r="AB696" s="356"/>
      <c r="AC696" s="356"/>
      <c r="AD696" s="356"/>
      <c r="AE696" s="356"/>
      <c r="AF696" s="356"/>
      <c r="AG696" s="356"/>
      <c r="AH696" s="356"/>
      <c r="AI696" s="356"/>
      <c r="AJ696" s="356"/>
      <c r="AK696" s="356"/>
      <c r="AL696" s="356"/>
      <c r="AM696" s="356"/>
      <c r="AN696" s="356"/>
    </row>
    <row r="697" spans="1:40">
      <c r="A697" s="356"/>
      <c r="B697" s="683"/>
      <c r="C697" s="683"/>
      <c r="D697" s="683"/>
      <c r="E697" s="874"/>
      <c r="F697" s="356"/>
      <c r="G697" s="356"/>
      <c r="H697" s="684"/>
      <c r="I697" s="684"/>
      <c r="J697" s="684"/>
      <c r="K697" s="356"/>
      <c r="L697" s="356"/>
      <c r="M697" s="356"/>
      <c r="N697" s="356"/>
      <c r="O697" s="356"/>
      <c r="P697" s="356"/>
      <c r="Q697" s="356"/>
      <c r="R697" s="356"/>
      <c r="S697" s="356"/>
      <c r="T697" s="356"/>
      <c r="U697" s="356"/>
      <c r="V697" s="356"/>
      <c r="W697" s="356"/>
      <c r="X697" s="356"/>
      <c r="Y697" s="356"/>
      <c r="Z697" s="356"/>
      <c r="AA697" s="356"/>
      <c r="AB697" s="356"/>
      <c r="AC697" s="356"/>
      <c r="AD697" s="356"/>
      <c r="AE697" s="356"/>
      <c r="AF697" s="356"/>
      <c r="AG697" s="356"/>
      <c r="AH697" s="356"/>
      <c r="AI697" s="356"/>
      <c r="AJ697" s="356"/>
      <c r="AK697" s="356"/>
      <c r="AL697" s="356"/>
      <c r="AM697" s="356"/>
      <c r="AN697" s="356"/>
    </row>
    <row r="698" spans="1:40">
      <c r="A698" s="356"/>
      <c r="B698" s="683"/>
      <c r="C698" s="683"/>
      <c r="D698" s="683"/>
      <c r="E698" s="874"/>
      <c r="F698" s="356"/>
      <c r="G698" s="356"/>
      <c r="H698" s="684"/>
      <c r="I698" s="684"/>
      <c r="J698" s="684"/>
      <c r="K698" s="356"/>
      <c r="L698" s="356"/>
      <c r="M698" s="356"/>
      <c r="N698" s="356"/>
      <c r="O698" s="356"/>
      <c r="P698" s="356"/>
      <c r="Q698" s="356"/>
      <c r="R698" s="356"/>
      <c r="S698" s="356"/>
      <c r="T698" s="356"/>
      <c r="U698" s="356"/>
      <c r="V698" s="356"/>
      <c r="W698" s="356"/>
      <c r="X698" s="356"/>
      <c r="Y698" s="356"/>
      <c r="Z698" s="356"/>
      <c r="AA698" s="356"/>
      <c r="AB698" s="356"/>
      <c r="AC698" s="356"/>
      <c r="AD698" s="356"/>
      <c r="AE698" s="356"/>
      <c r="AF698" s="356"/>
      <c r="AG698" s="356"/>
      <c r="AH698" s="356"/>
      <c r="AI698" s="356"/>
      <c r="AJ698" s="356"/>
      <c r="AK698" s="356"/>
      <c r="AL698" s="356"/>
      <c r="AM698" s="356"/>
      <c r="AN698" s="356"/>
    </row>
    <row r="699" spans="1:40">
      <c r="A699" s="356"/>
      <c r="B699" s="683"/>
      <c r="C699" s="683"/>
      <c r="D699" s="683"/>
      <c r="E699" s="874"/>
      <c r="F699" s="356"/>
      <c r="G699" s="356"/>
      <c r="H699" s="684"/>
      <c r="I699" s="684"/>
      <c r="J699" s="684"/>
      <c r="K699" s="356"/>
      <c r="L699" s="356"/>
      <c r="M699" s="356"/>
      <c r="N699" s="356"/>
      <c r="O699" s="356"/>
      <c r="P699" s="356"/>
      <c r="Q699" s="356"/>
      <c r="R699" s="356"/>
      <c r="S699" s="356"/>
      <c r="T699" s="356"/>
      <c r="U699" s="356"/>
      <c r="V699" s="356"/>
      <c r="W699" s="356"/>
      <c r="X699" s="356"/>
      <c r="Y699" s="356"/>
      <c r="Z699" s="356"/>
      <c r="AA699" s="356"/>
      <c r="AB699" s="356"/>
      <c r="AC699" s="356"/>
      <c r="AD699" s="356"/>
      <c r="AE699" s="356"/>
      <c r="AF699" s="356"/>
      <c r="AG699" s="356"/>
      <c r="AH699" s="356"/>
      <c r="AI699" s="356"/>
      <c r="AJ699" s="356"/>
      <c r="AK699" s="356"/>
      <c r="AL699" s="356"/>
      <c r="AM699" s="356"/>
      <c r="AN699" s="356"/>
    </row>
    <row r="700" spans="1:40">
      <c r="A700" s="356"/>
      <c r="B700" s="683"/>
      <c r="C700" s="683"/>
      <c r="D700" s="683"/>
      <c r="E700" s="874"/>
      <c r="F700" s="356"/>
      <c r="G700" s="356"/>
      <c r="H700" s="684"/>
      <c r="I700" s="684"/>
      <c r="J700" s="684"/>
      <c r="K700" s="356"/>
      <c r="L700" s="356"/>
      <c r="M700" s="356"/>
      <c r="N700" s="356"/>
      <c r="O700" s="356"/>
      <c r="P700" s="356"/>
      <c r="Q700" s="356"/>
      <c r="R700" s="356"/>
      <c r="S700" s="356"/>
      <c r="T700" s="356"/>
      <c r="U700" s="356"/>
      <c r="V700" s="356"/>
      <c r="W700" s="356"/>
      <c r="X700" s="356"/>
      <c r="Y700" s="356"/>
      <c r="Z700" s="356"/>
      <c r="AA700" s="356"/>
      <c r="AB700" s="356"/>
      <c r="AC700" s="356"/>
      <c r="AD700" s="356"/>
      <c r="AE700" s="356"/>
      <c r="AF700" s="356"/>
      <c r="AG700" s="356"/>
      <c r="AH700" s="356"/>
      <c r="AI700" s="356"/>
      <c r="AJ700" s="356"/>
      <c r="AK700" s="356"/>
      <c r="AL700" s="356"/>
      <c r="AM700" s="356"/>
      <c r="AN700" s="356"/>
    </row>
    <row r="701" spans="1:40">
      <c r="A701" s="356"/>
      <c r="B701" s="683"/>
      <c r="C701" s="683"/>
      <c r="D701" s="683"/>
      <c r="E701" s="874"/>
      <c r="F701" s="356"/>
      <c r="G701" s="356"/>
      <c r="H701" s="684"/>
      <c r="I701" s="684"/>
      <c r="J701" s="684"/>
      <c r="K701" s="356"/>
      <c r="L701" s="356"/>
      <c r="M701" s="356"/>
      <c r="N701" s="356"/>
      <c r="O701" s="356"/>
      <c r="P701" s="356"/>
      <c r="Q701" s="356"/>
      <c r="R701" s="356"/>
      <c r="S701" s="356"/>
      <c r="T701" s="356"/>
      <c r="U701" s="356"/>
      <c r="V701" s="356"/>
      <c r="W701" s="356"/>
      <c r="X701" s="356"/>
      <c r="Y701" s="356"/>
      <c r="Z701" s="356"/>
      <c r="AA701" s="356"/>
      <c r="AB701" s="356"/>
      <c r="AC701" s="356"/>
      <c r="AD701" s="356"/>
      <c r="AE701" s="356"/>
      <c r="AF701" s="356"/>
      <c r="AG701" s="356"/>
      <c r="AH701" s="356"/>
      <c r="AI701" s="356"/>
      <c r="AJ701" s="356"/>
      <c r="AK701" s="356"/>
      <c r="AL701" s="356"/>
      <c r="AM701" s="356"/>
      <c r="AN701" s="356"/>
    </row>
    <row r="702" spans="1:40">
      <c r="A702" s="356"/>
      <c r="B702" s="683"/>
      <c r="C702" s="683"/>
      <c r="D702" s="683"/>
      <c r="E702" s="874"/>
      <c r="F702" s="356"/>
      <c r="G702" s="356"/>
      <c r="H702" s="684"/>
      <c r="I702" s="684"/>
      <c r="J702" s="684"/>
      <c r="K702" s="356"/>
      <c r="L702" s="356"/>
      <c r="M702" s="356"/>
      <c r="N702" s="356"/>
      <c r="O702" s="356"/>
      <c r="P702" s="356"/>
      <c r="Q702" s="356"/>
      <c r="R702" s="356"/>
      <c r="S702" s="356"/>
      <c r="T702" s="356"/>
      <c r="U702" s="356"/>
      <c r="V702" s="356"/>
      <c r="W702" s="356"/>
      <c r="X702" s="356"/>
      <c r="Y702" s="356"/>
      <c r="Z702" s="356"/>
      <c r="AA702" s="356"/>
      <c r="AB702" s="356"/>
      <c r="AC702" s="356"/>
      <c r="AD702" s="356"/>
      <c r="AE702" s="356"/>
      <c r="AF702" s="356"/>
      <c r="AG702" s="356"/>
      <c r="AH702" s="356"/>
      <c r="AI702" s="356"/>
      <c r="AJ702" s="356"/>
      <c r="AK702" s="356"/>
      <c r="AL702" s="356"/>
      <c r="AM702" s="356"/>
      <c r="AN702" s="356"/>
    </row>
    <row r="703" spans="1:40">
      <c r="A703" s="356"/>
      <c r="B703" s="683"/>
      <c r="C703" s="683"/>
      <c r="D703" s="683"/>
      <c r="E703" s="874"/>
      <c r="F703" s="356"/>
      <c r="G703" s="356"/>
      <c r="H703" s="684"/>
      <c r="I703" s="684"/>
      <c r="J703" s="684"/>
      <c r="K703" s="356"/>
      <c r="L703" s="356"/>
      <c r="M703" s="356"/>
      <c r="N703" s="356"/>
      <c r="O703" s="356"/>
      <c r="P703" s="356"/>
      <c r="Q703" s="356"/>
      <c r="R703" s="356"/>
      <c r="S703" s="356"/>
      <c r="T703" s="356"/>
      <c r="U703" s="356"/>
      <c r="V703" s="356"/>
      <c r="W703" s="356"/>
      <c r="X703" s="356"/>
      <c r="Y703" s="356"/>
      <c r="Z703" s="356"/>
      <c r="AA703" s="356"/>
      <c r="AB703" s="356"/>
      <c r="AC703" s="356"/>
      <c r="AD703" s="356"/>
      <c r="AE703" s="356"/>
      <c r="AF703" s="356"/>
      <c r="AG703" s="356"/>
      <c r="AH703" s="356"/>
      <c r="AI703" s="356"/>
      <c r="AJ703" s="356"/>
      <c r="AK703" s="356"/>
      <c r="AL703" s="356"/>
      <c r="AM703" s="356"/>
      <c r="AN703" s="356"/>
    </row>
    <row r="704" spans="1:40">
      <c r="A704" s="356"/>
      <c r="B704" s="683"/>
      <c r="C704" s="683"/>
      <c r="D704" s="683"/>
      <c r="E704" s="874"/>
      <c r="F704" s="356"/>
      <c r="G704" s="356"/>
      <c r="H704" s="684"/>
      <c r="I704" s="684"/>
      <c r="J704" s="684"/>
      <c r="K704" s="356"/>
      <c r="L704" s="356"/>
      <c r="M704" s="356"/>
      <c r="N704" s="356"/>
      <c r="O704" s="356"/>
      <c r="P704" s="356"/>
      <c r="Q704" s="356"/>
      <c r="R704" s="356"/>
      <c r="S704" s="356"/>
      <c r="T704" s="356"/>
      <c r="U704" s="356"/>
      <c r="V704" s="356"/>
      <c r="W704" s="356"/>
      <c r="X704" s="356"/>
      <c r="Y704" s="356"/>
      <c r="Z704" s="356"/>
      <c r="AA704" s="356"/>
      <c r="AB704" s="356"/>
      <c r="AC704" s="356"/>
      <c r="AD704" s="356"/>
      <c r="AE704" s="356"/>
      <c r="AF704" s="356"/>
      <c r="AG704" s="356"/>
      <c r="AH704" s="356"/>
      <c r="AI704" s="356"/>
      <c r="AJ704" s="356"/>
      <c r="AK704" s="356"/>
      <c r="AL704" s="356"/>
      <c r="AM704" s="356"/>
      <c r="AN704" s="356"/>
    </row>
    <row r="705" spans="1:40">
      <c r="A705" s="356"/>
      <c r="B705" s="683"/>
      <c r="C705" s="683"/>
      <c r="D705" s="683"/>
      <c r="E705" s="874"/>
      <c r="F705" s="356"/>
      <c r="G705" s="356"/>
      <c r="H705" s="684"/>
      <c r="I705" s="684"/>
      <c r="J705" s="684"/>
      <c r="K705" s="356"/>
      <c r="L705" s="356"/>
      <c r="M705" s="356"/>
      <c r="N705" s="356"/>
      <c r="O705" s="356"/>
      <c r="P705" s="356"/>
      <c r="Q705" s="356"/>
      <c r="R705" s="356"/>
      <c r="S705" s="356"/>
      <c r="T705" s="356"/>
      <c r="U705" s="356"/>
      <c r="V705" s="356"/>
      <c r="W705" s="356"/>
      <c r="X705" s="356"/>
      <c r="Y705" s="356"/>
      <c r="Z705" s="356"/>
      <c r="AA705" s="356"/>
      <c r="AB705" s="356"/>
      <c r="AC705" s="356"/>
      <c r="AD705" s="356"/>
      <c r="AE705" s="356"/>
      <c r="AF705" s="356"/>
      <c r="AG705" s="356"/>
      <c r="AH705" s="356"/>
      <c r="AI705" s="356"/>
      <c r="AJ705" s="356"/>
      <c r="AK705" s="356"/>
      <c r="AL705" s="356"/>
      <c r="AM705" s="356"/>
      <c r="AN705" s="356"/>
    </row>
    <row r="706" spans="1:40">
      <c r="A706" s="356"/>
      <c r="B706" s="683"/>
      <c r="C706" s="683"/>
      <c r="D706" s="683"/>
      <c r="E706" s="874"/>
      <c r="F706" s="356"/>
      <c r="G706" s="356"/>
      <c r="H706" s="684"/>
      <c r="I706" s="684"/>
      <c r="J706" s="684"/>
      <c r="K706" s="356"/>
      <c r="L706" s="356"/>
      <c r="M706" s="356"/>
      <c r="N706" s="356"/>
      <c r="O706" s="356"/>
      <c r="P706" s="356"/>
      <c r="Q706" s="356"/>
      <c r="R706" s="356"/>
      <c r="S706" s="356"/>
      <c r="T706" s="356"/>
      <c r="U706" s="356"/>
      <c r="V706" s="356"/>
      <c r="W706" s="356"/>
      <c r="X706" s="356"/>
      <c r="Y706" s="356"/>
      <c r="Z706" s="356"/>
      <c r="AA706" s="356"/>
      <c r="AB706" s="356"/>
      <c r="AC706" s="356"/>
      <c r="AD706" s="356"/>
      <c r="AE706" s="356"/>
      <c r="AF706" s="356"/>
      <c r="AG706" s="356"/>
      <c r="AH706" s="356"/>
      <c r="AI706" s="356"/>
      <c r="AJ706" s="356"/>
      <c r="AK706" s="356"/>
      <c r="AL706" s="356"/>
      <c r="AM706" s="356"/>
      <c r="AN706" s="356"/>
    </row>
    <row r="707" spans="1:40">
      <c r="A707" s="356"/>
      <c r="B707" s="683"/>
      <c r="C707" s="683"/>
      <c r="D707" s="683"/>
      <c r="E707" s="874"/>
      <c r="F707" s="356"/>
      <c r="G707" s="356"/>
      <c r="H707" s="684"/>
      <c r="I707" s="684"/>
      <c r="J707" s="684"/>
      <c r="K707" s="356"/>
      <c r="L707" s="356"/>
      <c r="M707" s="356"/>
      <c r="N707" s="356"/>
      <c r="O707" s="356"/>
      <c r="P707" s="356"/>
      <c r="Q707" s="356"/>
      <c r="R707" s="356"/>
      <c r="S707" s="356"/>
      <c r="T707" s="356"/>
      <c r="U707" s="356"/>
      <c r="V707" s="356"/>
      <c r="W707" s="356"/>
      <c r="X707" s="356"/>
      <c r="Y707" s="356"/>
      <c r="Z707" s="356"/>
      <c r="AA707" s="356"/>
      <c r="AB707" s="356"/>
      <c r="AC707" s="356"/>
      <c r="AD707" s="356"/>
      <c r="AE707" s="356"/>
      <c r="AF707" s="356"/>
      <c r="AG707" s="356"/>
      <c r="AH707" s="356"/>
      <c r="AI707" s="356"/>
      <c r="AJ707" s="356"/>
      <c r="AK707" s="356"/>
      <c r="AL707" s="356"/>
      <c r="AM707" s="356"/>
      <c r="AN707" s="356"/>
    </row>
    <row r="708" spans="1:40">
      <c r="A708" s="356"/>
      <c r="B708" s="683"/>
      <c r="C708" s="683"/>
      <c r="D708" s="683"/>
      <c r="E708" s="874"/>
      <c r="F708" s="356"/>
      <c r="G708" s="356"/>
      <c r="H708" s="684"/>
      <c r="I708" s="684"/>
      <c r="J708" s="684"/>
      <c r="K708" s="356"/>
      <c r="L708" s="356"/>
      <c r="M708" s="356"/>
      <c r="N708" s="356"/>
      <c r="O708" s="356"/>
      <c r="P708" s="356"/>
      <c r="Q708" s="356"/>
      <c r="R708" s="356"/>
      <c r="S708" s="356"/>
      <c r="T708" s="356"/>
      <c r="U708" s="356"/>
      <c r="V708" s="356"/>
      <c r="W708" s="356"/>
      <c r="X708" s="356"/>
      <c r="Y708" s="356"/>
      <c r="Z708" s="356"/>
      <c r="AA708" s="356"/>
      <c r="AB708" s="356"/>
      <c r="AC708" s="356"/>
      <c r="AD708" s="356"/>
      <c r="AE708" s="356"/>
      <c r="AF708" s="356"/>
      <c r="AG708" s="356"/>
      <c r="AH708" s="356"/>
      <c r="AI708" s="356"/>
      <c r="AJ708" s="356"/>
      <c r="AK708" s="356"/>
      <c r="AL708" s="356"/>
      <c r="AM708" s="356"/>
      <c r="AN708" s="356"/>
    </row>
    <row r="709" spans="1:40">
      <c r="A709" s="356"/>
      <c r="B709" s="683"/>
      <c r="C709" s="683"/>
      <c r="D709" s="683"/>
      <c r="E709" s="874"/>
      <c r="F709" s="356"/>
      <c r="G709" s="356"/>
      <c r="H709" s="684"/>
      <c r="I709" s="684"/>
      <c r="J709" s="684"/>
      <c r="K709" s="356"/>
      <c r="L709" s="356"/>
      <c r="M709" s="356"/>
      <c r="N709" s="356"/>
      <c r="O709" s="356"/>
      <c r="P709" s="356"/>
      <c r="Q709" s="356"/>
      <c r="R709" s="356"/>
      <c r="S709" s="356"/>
      <c r="T709" s="356"/>
      <c r="U709" s="356"/>
      <c r="V709" s="356"/>
      <c r="W709" s="356"/>
      <c r="X709" s="356"/>
      <c r="Y709" s="356"/>
      <c r="Z709" s="356"/>
      <c r="AA709" s="356"/>
      <c r="AB709" s="356"/>
      <c r="AC709" s="356"/>
      <c r="AD709" s="356"/>
      <c r="AE709" s="356"/>
      <c r="AF709" s="356"/>
      <c r="AG709" s="356"/>
      <c r="AH709" s="356"/>
      <c r="AI709" s="356"/>
      <c r="AJ709" s="356"/>
      <c r="AK709" s="356"/>
      <c r="AL709" s="356"/>
      <c r="AM709" s="356"/>
      <c r="AN709" s="356"/>
    </row>
    <row r="710" spans="1:40">
      <c r="A710" s="356"/>
      <c r="B710" s="683"/>
      <c r="C710" s="683"/>
      <c r="D710" s="683"/>
      <c r="E710" s="874"/>
      <c r="F710" s="356"/>
      <c r="G710" s="356"/>
      <c r="H710" s="684"/>
      <c r="I710" s="684"/>
      <c r="J710" s="684"/>
      <c r="K710" s="356"/>
      <c r="L710" s="356"/>
      <c r="M710" s="356"/>
      <c r="N710" s="356"/>
      <c r="O710" s="356"/>
      <c r="P710" s="356"/>
      <c r="Q710" s="356"/>
      <c r="R710" s="356"/>
      <c r="S710" s="356"/>
      <c r="T710" s="356"/>
      <c r="U710" s="356"/>
      <c r="V710" s="356"/>
      <c r="W710" s="356"/>
      <c r="X710" s="356"/>
      <c r="Y710" s="356"/>
      <c r="Z710" s="356"/>
      <c r="AA710" s="356"/>
      <c r="AB710" s="356"/>
      <c r="AC710" s="356"/>
      <c r="AD710" s="356"/>
      <c r="AE710" s="356"/>
      <c r="AF710" s="356"/>
      <c r="AG710" s="356"/>
      <c r="AH710" s="356"/>
      <c r="AI710" s="356"/>
      <c r="AJ710" s="356"/>
      <c r="AK710" s="356"/>
      <c r="AL710" s="356"/>
      <c r="AM710" s="356"/>
      <c r="AN710" s="356"/>
    </row>
    <row r="711" spans="1:40">
      <c r="A711" s="356"/>
      <c r="B711" s="683"/>
      <c r="C711" s="683"/>
      <c r="D711" s="683"/>
      <c r="E711" s="874"/>
      <c r="F711" s="356"/>
      <c r="G711" s="356"/>
      <c r="H711" s="684"/>
      <c r="I711" s="684"/>
      <c r="J711" s="684"/>
      <c r="K711" s="356"/>
      <c r="L711" s="356"/>
      <c r="M711" s="356"/>
      <c r="N711" s="356"/>
      <c r="O711" s="356"/>
      <c r="P711" s="356"/>
      <c r="Q711" s="356"/>
      <c r="R711" s="356"/>
      <c r="S711" s="356"/>
      <c r="T711" s="356"/>
      <c r="U711" s="356"/>
      <c r="V711" s="356"/>
      <c r="W711" s="356"/>
      <c r="X711" s="356"/>
      <c r="Y711" s="356"/>
      <c r="Z711" s="356"/>
      <c r="AA711" s="356"/>
      <c r="AB711" s="356"/>
      <c r="AC711" s="356"/>
      <c r="AD711" s="356"/>
      <c r="AE711" s="356"/>
      <c r="AF711" s="356"/>
      <c r="AG711" s="356"/>
      <c r="AH711" s="356"/>
      <c r="AI711" s="356"/>
      <c r="AJ711" s="356"/>
      <c r="AK711" s="356"/>
      <c r="AL711" s="356"/>
      <c r="AM711" s="356"/>
      <c r="AN711" s="356"/>
    </row>
    <row r="712" spans="1:40">
      <c r="A712" s="356"/>
      <c r="B712" s="683"/>
      <c r="C712" s="683"/>
      <c r="D712" s="683"/>
      <c r="E712" s="874"/>
      <c r="F712" s="356"/>
      <c r="G712" s="356"/>
      <c r="H712" s="684"/>
      <c r="I712" s="684"/>
      <c r="J712" s="684"/>
      <c r="K712" s="356"/>
      <c r="L712" s="356"/>
      <c r="M712" s="356"/>
      <c r="N712" s="356"/>
      <c r="O712" s="356"/>
      <c r="P712" s="356"/>
      <c r="Q712" s="356"/>
      <c r="R712" s="356"/>
      <c r="S712" s="356"/>
      <c r="T712" s="356"/>
      <c r="U712" s="356"/>
      <c r="V712" s="356"/>
      <c r="W712" s="356"/>
      <c r="X712" s="356"/>
      <c r="Y712" s="356"/>
      <c r="Z712" s="356"/>
      <c r="AA712" s="356"/>
      <c r="AB712" s="356"/>
      <c r="AC712" s="356"/>
      <c r="AD712" s="356"/>
      <c r="AE712" s="356"/>
      <c r="AF712" s="356"/>
      <c r="AG712" s="356"/>
      <c r="AH712" s="356"/>
      <c r="AI712" s="356"/>
      <c r="AJ712" s="356"/>
      <c r="AK712" s="356"/>
      <c r="AL712" s="356"/>
      <c r="AM712" s="356"/>
      <c r="AN712" s="356"/>
    </row>
    <row r="713" spans="1:40">
      <c r="A713" s="356"/>
      <c r="B713" s="683"/>
      <c r="C713" s="683"/>
      <c r="D713" s="683"/>
      <c r="E713" s="874"/>
      <c r="F713" s="356"/>
      <c r="G713" s="356"/>
      <c r="H713" s="684"/>
      <c r="I713" s="684"/>
      <c r="J713" s="684"/>
      <c r="K713" s="356"/>
      <c r="L713" s="356"/>
      <c r="M713" s="356"/>
      <c r="N713" s="356"/>
      <c r="O713" s="356"/>
      <c r="P713" s="356"/>
      <c r="Q713" s="356"/>
      <c r="R713" s="356"/>
      <c r="S713" s="356"/>
      <c r="T713" s="356"/>
      <c r="U713" s="356"/>
      <c r="V713" s="356"/>
      <c r="W713" s="356"/>
      <c r="X713" s="356"/>
      <c r="Y713" s="356"/>
      <c r="Z713" s="356"/>
      <c r="AA713" s="356"/>
      <c r="AB713" s="356"/>
      <c r="AC713" s="356"/>
      <c r="AD713" s="356"/>
      <c r="AE713" s="356"/>
      <c r="AF713" s="356"/>
      <c r="AG713" s="356"/>
      <c r="AH713" s="356"/>
      <c r="AI713" s="356"/>
      <c r="AJ713" s="356"/>
      <c r="AK713" s="356"/>
      <c r="AL713" s="356"/>
      <c r="AM713" s="356"/>
      <c r="AN713" s="356"/>
    </row>
    <row r="714" spans="1:40">
      <c r="A714" s="356"/>
      <c r="B714" s="683"/>
      <c r="C714" s="683"/>
      <c r="D714" s="683"/>
      <c r="E714" s="874"/>
      <c r="F714" s="356"/>
      <c r="G714" s="356"/>
      <c r="H714" s="684"/>
      <c r="I714" s="684"/>
      <c r="J714" s="684"/>
      <c r="K714" s="356"/>
      <c r="L714" s="356"/>
      <c r="M714" s="356"/>
      <c r="N714" s="356"/>
      <c r="O714" s="356"/>
      <c r="P714" s="356"/>
      <c r="Q714" s="356"/>
      <c r="R714" s="356"/>
      <c r="S714" s="356"/>
      <c r="T714" s="356"/>
      <c r="U714" s="356"/>
      <c r="V714" s="356"/>
      <c r="W714" s="356"/>
      <c r="X714" s="356"/>
      <c r="Y714" s="356"/>
      <c r="Z714" s="356"/>
      <c r="AA714" s="356"/>
      <c r="AB714" s="356"/>
      <c r="AC714" s="356"/>
      <c r="AD714" s="356"/>
      <c r="AE714" s="356"/>
      <c r="AF714" s="356"/>
      <c r="AG714" s="356"/>
      <c r="AH714" s="356"/>
      <c r="AI714" s="356"/>
      <c r="AJ714" s="356"/>
      <c r="AK714" s="356"/>
      <c r="AL714" s="356"/>
      <c r="AM714" s="356"/>
      <c r="AN714" s="356"/>
    </row>
    <row r="715" spans="1:40">
      <c r="A715" s="356"/>
      <c r="B715" s="683"/>
      <c r="C715" s="683"/>
      <c r="D715" s="683"/>
      <c r="E715" s="874"/>
      <c r="F715" s="356"/>
      <c r="G715" s="356"/>
      <c r="H715" s="684"/>
      <c r="I715" s="684"/>
      <c r="J715" s="684"/>
      <c r="K715" s="356"/>
      <c r="L715" s="356"/>
      <c r="M715" s="356"/>
      <c r="N715" s="356"/>
      <c r="O715" s="356"/>
      <c r="P715" s="356"/>
      <c r="Q715" s="356"/>
      <c r="R715" s="356"/>
      <c r="S715" s="356"/>
      <c r="T715" s="356"/>
      <c r="U715" s="356"/>
      <c r="V715" s="356"/>
      <c r="W715" s="356"/>
      <c r="X715" s="356"/>
      <c r="Y715" s="356"/>
      <c r="Z715" s="356"/>
      <c r="AA715" s="356"/>
      <c r="AB715" s="356"/>
      <c r="AC715" s="356"/>
      <c r="AD715" s="356"/>
      <c r="AE715" s="356"/>
      <c r="AF715" s="356"/>
      <c r="AG715" s="356"/>
      <c r="AH715" s="356"/>
      <c r="AI715" s="356"/>
      <c r="AJ715" s="356"/>
      <c r="AK715" s="356"/>
      <c r="AL715" s="356"/>
      <c r="AM715" s="356"/>
      <c r="AN715" s="356"/>
    </row>
    <row r="716" spans="1:40">
      <c r="A716" s="356"/>
      <c r="B716" s="683"/>
      <c r="C716" s="683"/>
      <c r="D716" s="683"/>
      <c r="E716" s="874"/>
      <c r="F716" s="356"/>
      <c r="G716" s="356"/>
      <c r="H716" s="684"/>
      <c r="I716" s="684"/>
      <c r="J716" s="684"/>
      <c r="K716" s="356"/>
      <c r="L716" s="356"/>
      <c r="M716" s="356"/>
      <c r="N716" s="356"/>
      <c r="O716" s="356"/>
      <c r="P716" s="356"/>
      <c r="Q716" s="356"/>
      <c r="R716" s="356"/>
      <c r="S716" s="356"/>
      <c r="T716" s="356"/>
      <c r="U716" s="356"/>
      <c r="V716" s="356"/>
      <c r="W716" s="356"/>
      <c r="X716" s="356"/>
      <c r="Y716" s="356"/>
      <c r="Z716" s="356"/>
      <c r="AA716" s="356"/>
      <c r="AB716" s="356"/>
      <c r="AC716" s="356"/>
      <c r="AD716" s="356"/>
      <c r="AE716" s="356"/>
      <c r="AF716" s="356"/>
      <c r="AG716" s="356"/>
      <c r="AH716" s="356"/>
      <c r="AI716" s="356"/>
      <c r="AJ716" s="356"/>
      <c r="AK716" s="356"/>
      <c r="AL716" s="356"/>
      <c r="AM716" s="356"/>
      <c r="AN716" s="356"/>
    </row>
    <row r="717" spans="1:40">
      <c r="A717" s="356"/>
      <c r="B717" s="683"/>
      <c r="C717" s="683"/>
      <c r="D717" s="683"/>
      <c r="E717" s="874"/>
      <c r="F717" s="356"/>
      <c r="G717" s="356"/>
      <c r="H717" s="684"/>
      <c r="I717" s="684"/>
      <c r="J717" s="684"/>
      <c r="K717" s="356"/>
      <c r="L717" s="356"/>
      <c r="M717" s="356"/>
      <c r="N717" s="356"/>
      <c r="O717" s="356"/>
      <c r="P717" s="356"/>
      <c r="Q717" s="356"/>
      <c r="R717" s="356"/>
      <c r="S717" s="356"/>
      <c r="T717" s="356"/>
      <c r="U717" s="356"/>
      <c r="V717" s="356"/>
      <c r="W717" s="356"/>
      <c r="X717" s="356"/>
      <c r="Y717" s="356"/>
      <c r="Z717" s="356"/>
      <c r="AA717" s="356"/>
      <c r="AB717" s="356"/>
      <c r="AC717" s="356"/>
      <c r="AD717" s="356"/>
      <c r="AE717" s="356"/>
      <c r="AF717" s="356"/>
      <c r="AG717" s="356"/>
      <c r="AH717" s="356"/>
      <c r="AI717" s="356"/>
      <c r="AJ717" s="356"/>
      <c r="AK717" s="356"/>
      <c r="AL717" s="356"/>
      <c r="AM717" s="356"/>
      <c r="AN717" s="356"/>
    </row>
    <row r="718" spans="1:40">
      <c r="A718" s="356"/>
      <c r="B718" s="683"/>
      <c r="C718" s="683"/>
      <c r="D718" s="683"/>
      <c r="E718" s="874"/>
      <c r="F718" s="356"/>
      <c r="G718" s="356"/>
      <c r="H718" s="684"/>
      <c r="I718" s="684"/>
      <c r="J718" s="684"/>
      <c r="K718" s="356"/>
      <c r="L718" s="356"/>
      <c r="M718" s="356"/>
      <c r="N718" s="356"/>
      <c r="O718" s="356"/>
      <c r="P718" s="356"/>
      <c r="Q718" s="356"/>
      <c r="R718" s="356"/>
      <c r="S718" s="356"/>
      <c r="T718" s="356"/>
      <c r="U718" s="356"/>
      <c r="V718" s="356"/>
      <c r="W718" s="356"/>
      <c r="X718" s="356"/>
      <c r="Y718" s="356"/>
      <c r="Z718" s="356"/>
      <c r="AA718" s="356"/>
      <c r="AB718" s="356"/>
      <c r="AC718" s="356"/>
      <c r="AD718" s="356"/>
      <c r="AE718" s="356"/>
      <c r="AF718" s="356"/>
      <c r="AG718" s="356"/>
      <c r="AH718" s="356"/>
      <c r="AI718" s="356"/>
      <c r="AJ718" s="356"/>
      <c r="AK718" s="356"/>
      <c r="AL718" s="356"/>
      <c r="AM718" s="356"/>
      <c r="AN718" s="356"/>
    </row>
    <row r="719" spans="1:40">
      <c r="A719" s="356"/>
      <c r="B719" s="683"/>
      <c r="C719" s="683"/>
      <c r="D719" s="683"/>
      <c r="E719" s="874"/>
      <c r="F719" s="356"/>
      <c r="G719" s="356"/>
      <c r="H719" s="684"/>
      <c r="I719" s="684"/>
      <c r="J719" s="684"/>
      <c r="K719" s="356"/>
      <c r="L719" s="356"/>
      <c r="M719" s="356"/>
      <c r="N719" s="356"/>
      <c r="O719" s="356"/>
      <c r="P719" s="356"/>
      <c r="Q719" s="356"/>
      <c r="R719" s="356"/>
      <c r="S719" s="356"/>
      <c r="T719" s="356"/>
      <c r="U719" s="356"/>
      <c r="V719" s="356"/>
      <c r="W719" s="356"/>
      <c r="X719" s="356"/>
      <c r="Y719" s="356"/>
      <c r="Z719" s="356"/>
      <c r="AA719" s="356"/>
      <c r="AB719" s="356"/>
      <c r="AC719" s="356"/>
      <c r="AD719" s="356"/>
      <c r="AE719" s="356"/>
      <c r="AF719" s="356"/>
      <c r="AG719" s="356"/>
      <c r="AH719" s="356"/>
      <c r="AI719" s="356"/>
      <c r="AJ719" s="356"/>
      <c r="AK719" s="356"/>
      <c r="AL719" s="356"/>
      <c r="AM719" s="356"/>
      <c r="AN719" s="356"/>
    </row>
    <row r="720" spans="1:40">
      <c r="A720" s="356"/>
      <c r="B720" s="683"/>
      <c r="C720" s="683"/>
      <c r="D720" s="683"/>
      <c r="E720" s="874"/>
      <c r="F720" s="356"/>
      <c r="G720" s="356"/>
      <c r="H720" s="684"/>
      <c r="I720" s="684"/>
      <c r="J720" s="684"/>
      <c r="K720" s="356"/>
      <c r="L720" s="356"/>
      <c r="M720" s="356"/>
      <c r="N720" s="356"/>
      <c r="O720" s="356"/>
      <c r="P720" s="356"/>
      <c r="Q720" s="356"/>
      <c r="R720" s="356"/>
      <c r="S720" s="356"/>
      <c r="T720" s="356"/>
      <c r="U720" s="356"/>
      <c r="V720" s="356"/>
      <c r="W720" s="356"/>
      <c r="X720" s="356"/>
      <c r="Y720" s="356"/>
      <c r="Z720" s="356"/>
      <c r="AA720" s="356"/>
      <c r="AB720" s="356"/>
      <c r="AC720" s="356"/>
      <c r="AD720" s="356"/>
      <c r="AE720" s="356"/>
      <c r="AF720" s="356"/>
      <c r="AG720" s="356"/>
      <c r="AH720" s="356"/>
      <c r="AI720" s="356"/>
      <c r="AJ720" s="356"/>
      <c r="AK720" s="356"/>
      <c r="AL720" s="356"/>
      <c r="AM720" s="356"/>
      <c r="AN720" s="356"/>
    </row>
    <row r="721" spans="1:40">
      <c r="A721" s="356"/>
      <c r="B721" s="683"/>
      <c r="C721" s="683"/>
      <c r="D721" s="683"/>
      <c r="E721" s="874"/>
      <c r="F721" s="356"/>
      <c r="G721" s="356"/>
      <c r="H721" s="684"/>
      <c r="I721" s="684"/>
      <c r="J721" s="684"/>
      <c r="K721" s="356"/>
      <c r="L721" s="356"/>
      <c r="M721" s="356"/>
      <c r="N721" s="356"/>
      <c r="O721" s="356"/>
      <c r="P721" s="356"/>
      <c r="Q721" s="356"/>
      <c r="R721" s="356"/>
      <c r="S721" s="356"/>
      <c r="T721" s="356"/>
      <c r="U721" s="356"/>
      <c r="V721" s="356"/>
      <c r="W721" s="356"/>
      <c r="X721" s="356"/>
      <c r="Y721" s="356"/>
      <c r="Z721" s="356"/>
      <c r="AA721" s="356"/>
      <c r="AB721" s="356"/>
      <c r="AC721" s="356"/>
      <c r="AD721" s="356"/>
      <c r="AE721" s="356"/>
      <c r="AF721" s="356"/>
      <c r="AG721" s="356"/>
      <c r="AH721" s="356"/>
      <c r="AI721" s="356"/>
      <c r="AJ721" s="356"/>
      <c r="AK721" s="356"/>
      <c r="AL721" s="356"/>
      <c r="AM721" s="356"/>
      <c r="AN721" s="356"/>
    </row>
    <row r="722" spans="1:40">
      <c r="A722" s="356"/>
      <c r="B722" s="683"/>
      <c r="C722" s="683"/>
      <c r="D722" s="683"/>
      <c r="E722" s="874"/>
      <c r="F722" s="356"/>
      <c r="G722" s="356"/>
      <c r="H722" s="684"/>
      <c r="I722" s="684"/>
      <c r="J722" s="684"/>
      <c r="K722" s="356"/>
      <c r="L722" s="356"/>
      <c r="M722" s="356"/>
      <c r="N722" s="356"/>
      <c r="O722" s="356"/>
      <c r="P722" s="356"/>
      <c r="Q722" s="356"/>
      <c r="R722" s="356"/>
      <c r="S722" s="356"/>
      <c r="T722" s="356"/>
      <c r="U722" s="356"/>
      <c r="V722" s="356"/>
      <c r="W722" s="356"/>
      <c r="X722" s="356"/>
      <c r="Y722" s="356"/>
      <c r="Z722" s="356"/>
      <c r="AA722" s="356"/>
      <c r="AB722" s="356"/>
      <c r="AC722" s="356"/>
      <c r="AD722" s="356"/>
      <c r="AE722" s="356"/>
      <c r="AF722" s="356"/>
      <c r="AG722" s="356"/>
      <c r="AH722" s="356"/>
      <c r="AI722" s="356"/>
      <c r="AJ722" s="356"/>
      <c r="AK722" s="356"/>
      <c r="AL722" s="356"/>
      <c r="AM722" s="356"/>
      <c r="AN722" s="356"/>
    </row>
    <row r="723" spans="1:40">
      <c r="A723" s="356"/>
      <c r="B723" s="683"/>
      <c r="C723" s="683"/>
      <c r="D723" s="683"/>
      <c r="E723" s="874"/>
      <c r="F723" s="356"/>
      <c r="G723" s="356"/>
      <c r="H723" s="684"/>
      <c r="I723" s="684"/>
      <c r="J723" s="684"/>
      <c r="K723" s="356"/>
      <c r="L723" s="356"/>
      <c r="M723" s="356"/>
      <c r="N723" s="356"/>
      <c r="O723" s="356"/>
      <c r="P723" s="356"/>
      <c r="Q723" s="356"/>
      <c r="R723" s="356"/>
      <c r="S723" s="356"/>
      <c r="T723" s="356"/>
      <c r="U723" s="356"/>
      <c r="V723" s="356"/>
      <c r="W723" s="356"/>
      <c r="X723" s="356"/>
      <c r="Y723" s="356"/>
      <c r="Z723" s="356"/>
      <c r="AA723" s="356"/>
      <c r="AB723" s="356"/>
      <c r="AC723" s="356"/>
      <c r="AD723" s="356"/>
      <c r="AE723" s="356"/>
      <c r="AF723" s="356"/>
      <c r="AG723" s="356"/>
      <c r="AH723" s="356"/>
      <c r="AI723" s="356"/>
      <c r="AJ723" s="356"/>
      <c r="AK723" s="356"/>
      <c r="AL723" s="356"/>
      <c r="AM723" s="356"/>
      <c r="AN723" s="356"/>
    </row>
    <row r="724" spans="1:40">
      <c r="A724" s="356"/>
      <c r="B724" s="683"/>
      <c r="C724" s="683"/>
      <c r="D724" s="683"/>
      <c r="E724" s="874"/>
      <c r="F724" s="356"/>
      <c r="G724" s="356"/>
      <c r="H724" s="684"/>
      <c r="I724" s="684"/>
      <c r="J724" s="684"/>
      <c r="K724" s="356"/>
      <c r="L724" s="356"/>
      <c r="M724" s="356"/>
      <c r="N724" s="356"/>
      <c r="O724" s="356"/>
      <c r="P724" s="356"/>
      <c r="Q724" s="356"/>
      <c r="R724" s="356"/>
      <c r="S724" s="356"/>
      <c r="T724" s="356"/>
      <c r="U724" s="356"/>
      <c r="V724" s="356"/>
      <c r="W724" s="356"/>
      <c r="X724" s="356"/>
      <c r="Y724" s="356"/>
      <c r="Z724" s="356"/>
      <c r="AA724" s="356"/>
      <c r="AB724" s="356"/>
      <c r="AC724" s="356"/>
      <c r="AD724" s="356"/>
      <c r="AE724" s="356"/>
      <c r="AF724" s="356"/>
      <c r="AG724" s="356"/>
      <c r="AH724" s="356"/>
      <c r="AI724" s="356"/>
      <c r="AJ724" s="356"/>
      <c r="AK724" s="356"/>
      <c r="AL724" s="356"/>
      <c r="AM724" s="356"/>
      <c r="AN724" s="356"/>
    </row>
    <row r="725" spans="1:40">
      <c r="A725" s="356"/>
      <c r="B725" s="683"/>
      <c r="C725" s="683"/>
      <c r="D725" s="683"/>
      <c r="E725" s="874"/>
      <c r="F725" s="356"/>
      <c r="G725" s="356"/>
      <c r="H725" s="684"/>
      <c r="I725" s="684"/>
      <c r="J725" s="684"/>
      <c r="K725" s="356"/>
      <c r="L725" s="356"/>
      <c r="M725" s="356"/>
      <c r="N725" s="356"/>
      <c r="O725" s="356"/>
      <c r="P725" s="356"/>
      <c r="Q725" s="356"/>
      <c r="R725" s="356"/>
      <c r="S725" s="356"/>
      <c r="T725" s="356"/>
      <c r="U725" s="356"/>
      <c r="V725" s="356"/>
      <c r="W725" s="356"/>
      <c r="X725" s="356"/>
      <c r="Y725" s="356"/>
      <c r="Z725" s="356"/>
      <c r="AA725" s="356"/>
      <c r="AB725" s="356"/>
      <c r="AC725" s="356"/>
      <c r="AD725" s="356"/>
      <c r="AE725" s="356"/>
      <c r="AF725" s="356"/>
      <c r="AG725" s="356"/>
      <c r="AH725" s="356"/>
      <c r="AI725" s="356"/>
      <c r="AJ725" s="356"/>
      <c r="AK725" s="356"/>
      <c r="AL725" s="356"/>
      <c r="AM725" s="356"/>
      <c r="AN725" s="356"/>
    </row>
    <row r="726" spans="1:40">
      <c r="A726" s="356"/>
      <c r="B726" s="683"/>
      <c r="C726" s="683"/>
      <c r="D726" s="683"/>
      <c r="E726" s="874"/>
      <c r="F726" s="356"/>
      <c r="G726" s="356"/>
      <c r="H726" s="684"/>
      <c r="I726" s="684"/>
      <c r="J726" s="684"/>
      <c r="K726" s="356"/>
      <c r="L726" s="356"/>
      <c r="M726" s="356"/>
      <c r="N726" s="356"/>
      <c r="O726" s="356"/>
      <c r="P726" s="356"/>
      <c r="Q726" s="356"/>
      <c r="R726" s="356"/>
      <c r="S726" s="356"/>
      <c r="T726" s="356"/>
      <c r="U726" s="356"/>
      <c r="V726" s="356"/>
      <c r="W726" s="356"/>
      <c r="X726" s="356"/>
      <c r="Y726" s="356"/>
      <c r="Z726" s="356"/>
      <c r="AA726" s="356"/>
      <c r="AB726" s="356"/>
      <c r="AC726" s="356"/>
      <c r="AD726" s="356"/>
      <c r="AE726" s="356"/>
      <c r="AF726" s="356"/>
      <c r="AG726" s="356"/>
      <c r="AH726" s="356"/>
      <c r="AI726" s="356"/>
      <c r="AJ726" s="356"/>
      <c r="AK726" s="356"/>
      <c r="AL726" s="356"/>
      <c r="AM726" s="356"/>
      <c r="AN726" s="356"/>
    </row>
    <row r="727" spans="1:40">
      <c r="A727" s="356"/>
      <c r="B727" s="683"/>
      <c r="C727" s="683"/>
      <c r="D727" s="683"/>
      <c r="E727" s="874"/>
      <c r="F727" s="356"/>
      <c r="G727" s="356"/>
      <c r="H727" s="684"/>
      <c r="I727" s="684"/>
      <c r="J727" s="684"/>
      <c r="K727" s="356"/>
      <c r="L727" s="356"/>
      <c r="M727" s="356"/>
      <c r="N727" s="356"/>
      <c r="O727" s="356"/>
      <c r="P727" s="356"/>
      <c r="Q727" s="356"/>
      <c r="R727" s="356"/>
      <c r="S727" s="356"/>
      <c r="T727" s="356"/>
      <c r="U727" s="356"/>
      <c r="V727" s="356"/>
      <c r="W727" s="356"/>
      <c r="X727" s="356"/>
      <c r="Y727" s="356"/>
      <c r="Z727" s="356"/>
      <c r="AA727" s="356"/>
      <c r="AB727" s="356"/>
      <c r="AC727" s="356"/>
      <c r="AD727" s="356"/>
      <c r="AE727" s="356"/>
      <c r="AF727" s="356"/>
      <c r="AG727" s="356"/>
      <c r="AH727" s="356"/>
      <c r="AI727" s="356"/>
      <c r="AJ727" s="356"/>
      <c r="AK727" s="356"/>
      <c r="AL727" s="356"/>
      <c r="AM727" s="356"/>
      <c r="AN727" s="356"/>
    </row>
    <row r="728" spans="1:40">
      <c r="A728" s="356"/>
      <c r="B728" s="683"/>
      <c r="C728" s="683"/>
      <c r="D728" s="683"/>
      <c r="E728" s="874"/>
      <c r="F728" s="356"/>
      <c r="G728" s="356"/>
      <c r="H728" s="684"/>
      <c r="I728" s="684"/>
      <c r="J728" s="684"/>
      <c r="K728" s="356"/>
      <c r="L728" s="356"/>
      <c r="M728" s="356"/>
      <c r="N728" s="356"/>
      <c r="O728" s="356"/>
      <c r="P728" s="356"/>
      <c r="Q728" s="356"/>
      <c r="R728" s="356"/>
      <c r="S728" s="356"/>
      <c r="T728" s="356"/>
      <c r="U728" s="356"/>
      <c r="V728" s="356"/>
      <c r="W728" s="356"/>
      <c r="X728" s="356"/>
      <c r="Y728" s="356"/>
      <c r="Z728" s="356"/>
      <c r="AA728" s="356"/>
      <c r="AB728" s="356"/>
      <c r="AC728" s="356"/>
      <c r="AD728" s="356"/>
      <c r="AE728" s="356"/>
      <c r="AF728" s="356"/>
      <c r="AG728" s="356"/>
      <c r="AH728" s="356"/>
      <c r="AI728" s="356"/>
      <c r="AJ728" s="356"/>
      <c r="AK728" s="356"/>
      <c r="AL728" s="356"/>
      <c r="AM728" s="356"/>
      <c r="AN728" s="356"/>
    </row>
    <row r="729" spans="1:40">
      <c r="A729" s="356"/>
      <c r="B729" s="683"/>
      <c r="C729" s="683"/>
      <c r="D729" s="683"/>
      <c r="E729" s="874"/>
      <c r="F729" s="356"/>
      <c r="G729" s="356"/>
      <c r="H729" s="684"/>
      <c r="I729" s="684"/>
      <c r="J729" s="684"/>
      <c r="K729" s="356"/>
      <c r="L729" s="356"/>
      <c r="M729" s="356"/>
      <c r="N729" s="356"/>
      <c r="O729" s="356"/>
      <c r="P729" s="356"/>
      <c r="Q729" s="356"/>
      <c r="R729" s="356"/>
      <c r="S729" s="356"/>
      <c r="T729" s="356"/>
      <c r="U729" s="356"/>
      <c r="V729" s="356"/>
      <c r="W729" s="356"/>
      <c r="X729" s="356"/>
      <c r="Y729" s="356"/>
      <c r="Z729" s="356"/>
      <c r="AA729" s="356"/>
      <c r="AB729" s="356"/>
      <c r="AC729" s="356"/>
      <c r="AD729" s="356"/>
      <c r="AE729" s="356"/>
      <c r="AF729" s="356"/>
      <c r="AG729" s="356"/>
      <c r="AH729" s="356"/>
      <c r="AI729" s="356"/>
      <c r="AJ729" s="356"/>
      <c r="AK729" s="356"/>
      <c r="AL729" s="356"/>
      <c r="AM729" s="356"/>
      <c r="AN729" s="356"/>
    </row>
    <row r="730" spans="1:40">
      <c r="A730" s="356"/>
      <c r="B730" s="683"/>
      <c r="C730" s="683"/>
      <c r="D730" s="683"/>
      <c r="E730" s="874"/>
      <c r="F730" s="356"/>
      <c r="G730" s="356"/>
      <c r="H730" s="684"/>
      <c r="I730" s="684"/>
      <c r="J730" s="684"/>
      <c r="K730" s="356"/>
      <c r="L730" s="356"/>
      <c r="M730" s="356"/>
      <c r="N730" s="356"/>
      <c r="O730" s="356"/>
      <c r="P730" s="356"/>
      <c r="Q730" s="356"/>
      <c r="R730" s="356"/>
      <c r="S730" s="356"/>
      <c r="T730" s="356"/>
      <c r="U730" s="356"/>
      <c r="V730" s="356"/>
      <c r="W730" s="356"/>
      <c r="X730" s="356"/>
      <c r="Y730" s="356"/>
      <c r="Z730" s="356"/>
      <c r="AA730" s="356"/>
      <c r="AB730" s="356"/>
      <c r="AC730" s="356"/>
      <c r="AD730" s="356"/>
      <c r="AE730" s="356"/>
      <c r="AF730" s="356"/>
      <c r="AG730" s="356"/>
      <c r="AH730" s="356"/>
      <c r="AI730" s="356"/>
      <c r="AJ730" s="356"/>
      <c r="AK730" s="356"/>
      <c r="AL730" s="356"/>
      <c r="AM730" s="356"/>
      <c r="AN730" s="356"/>
    </row>
    <row r="731" spans="1:40">
      <c r="A731" s="356"/>
      <c r="B731" s="683"/>
      <c r="C731" s="683"/>
      <c r="D731" s="683"/>
      <c r="E731" s="874"/>
      <c r="F731" s="356"/>
      <c r="G731" s="356"/>
      <c r="H731" s="684"/>
      <c r="I731" s="684"/>
      <c r="J731" s="684"/>
      <c r="K731" s="356"/>
      <c r="L731" s="356"/>
      <c r="M731" s="356"/>
      <c r="N731" s="356"/>
      <c r="O731" s="356"/>
      <c r="P731" s="356"/>
      <c r="Q731" s="356"/>
      <c r="R731" s="356"/>
      <c r="S731" s="356"/>
      <c r="T731" s="356"/>
      <c r="U731" s="356"/>
      <c r="V731" s="356"/>
      <c r="W731" s="356"/>
      <c r="X731" s="356"/>
      <c r="Y731" s="356"/>
      <c r="Z731" s="356"/>
      <c r="AA731" s="356"/>
      <c r="AB731" s="356"/>
      <c r="AC731" s="356"/>
      <c r="AD731" s="356"/>
      <c r="AE731" s="356"/>
      <c r="AF731" s="356"/>
      <c r="AG731" s="356"/>
      <c r="AH731" s="356"/>
      <c r="AI731" s="356"/>
      <c r="AJ731" s="356"/>
      <c r="AK731" s="356"/>
      <c r="AL731" s="356"/>
      <c r="AM731" s="356"/>
      <c r="AN731" s="356"/>
    </row>
    <row r="732" spans="1:40">
      <c r="A732" s="356"/>
      <c r="B732" s="683"/>
      <c r="C732" s="683"/>
      <c r="D732" s="683"/>
      <c r="E732" s="874"/>
      <c r="F732" s="356"/>
      <c r="G732" s="356"/>
      <c r="H732" s="684"/>
      <c r="I732" s="684"/>
      <c r="J732" s="684"/>
      <c r="K732" s="356"/>
      <c r="L732" s="356"/>
      <c r="M732" s="356"/>
      <c r="N732" s="356"/>
      <c r="O732" s="356"/>
      <c r="P732" s="356"/>
      <c r="Q732" s="356"/>
      <c r="R732" s="356"/>
      <c r="S732" s="356"/>
      <c r="T732" s="356"/>
      <c r="U732" s="356"/>
      <c r="V732" s="356"/>
      <c r="W732" s="356"/>
      <c r="X732" s="356"/>
      <c r="Y732" s="356"/>
      <c r="Z732" s="356"/>
      <c r="AA732" s="356"/>
      <c r="AB732" s="356"/>
      <c r="AC732" s="356"/>
      <c r="AD732" s="356"/>
      <c r="AE732" s="356"/>
      <c r="AF732" s="356"/>
      <c r="AG732" s="356"/>
      <c r="AH732" s="356"/>
      <c r="AI732" s="356"/>
      <c r="AJ732" s="356"/>
      <c r="AK732" s="356"/>
      <c r="AL732" s="356"/>
      <c r="AM732" s="356"/>
      <c r="AN732" s="356"/>
    </row>
    <row r="733" spans="1:40">
      <c r="A733" s="356"/>
      <c r="B733" s="683"/>
      <c r="C733" s="683"/>
      <c r="D733" s="683"/>
      <c r="E733" s="874"/>
      <c r="F733" s="356"/>
      <c r="G733" s="356"/>
      <c r="H733" s="684"/>
      <c r="I733" s="684"/>
      <c r="J733" s="684"/>
      <c r="K733" s="356"/>
      <c r="L733" s="356"/>
      <c r="M733" s="356"/>
      <c r="N733" s="356"/>
      <c r="O733" s="356"/>
      <c r="P733" s="356"/>
      <c r="Q733" s="356"/>
      <c r="R733" s="356"/>
      <c r="S733" s="356"/>
      <c r="T733" s="356"/>
      <c r="U733" s="356"/>
      <c r="V733" s="356"/>
      <c r="W733" s="356"/>
      <c r="X733" s="356"/>
      <c r="Y733" s="356"/>
      <c r="Z733" s="356"/>
      <c r="AA733" s="356"/>
      <c r="AB733" s="356"/>
      <c r="AC733" s="356"/>
      <c r="AD733" s="356"/>
      <c r="AE733" s="356"/>
      <c r="AF733" s="356"/>
      <c r="AG733" s="356"/>
      <c r="AH733" s="356"/>
      <c r="AI733" s="356"/>
      <c r="AJ733" s="356"/>
      <c r="AK733" s="356"/>
      <c r="AL733" s="356"/>
      <c r="AM733" s="356"/>
      <c r="AN733" s="356"/>
    </row>
    <row r="734" spans="1:40">
      <c r="A734" s="356"/>
      <c r="B734" s="683"/>
      <c r="C734" s="683"/>
      <c r="D734" s="683"/>
      <c r="E734" s="874"/>
      <c r="F734" s="356"/>
      <c r="G734" s="356"/>
      <c r="H734" s="684"/>
      <c r="I734" s="684"/>
      <c r="J734" s="684"/>
      <c r="K734" s="356"/>
      <c r="L734" s="356"/>
      <c r="M734" s="356"/>
      <c r="N734" s="356"/>
      <c r="O734" s="356"/>
      <c r="P734" s="356"/>
      <c r="Q734" s="356"/>
      <c r="R734" s="356"/>
      <c r="S734" s="356"/>
      <c r="T734" s="356"/>
      <c r="U734" s="356"/>
      <c r="V734" s="356"/>
      <c r="W734" s="356"/>
      <c r="X734" s="356"/>
      <c r="Y734" s="356"/>
      <c r="Z734" s="356"/>
      <c r="AA734" s="356"/>
      <c r="AB734" s="356"/>
      <c r="AC734" s="356"/>
      <c r="AD734" s="356"/>
      <c r="AE734" s="356"/>
      <c r="AF734" s="356"/>
      <c r="AG734" s="356"/>
      <c r="AH734" s="356"/>
      <c r="AI734" s="356"/>
      <c r="AJ734" s="356"/>
      <c r="AK734" s="356"/>
      <c r="AL734" s="356"/>
      <c r="AM734" s="356"/>
      <c r="AN734" s="356"/>
    </row>
    <row r="735" spans="1:40">
      <c r="A735" s="356"/>
      <c r="B735" s="683"/>
      <c r="C735" s="683"/>
      <c r="D735" s="683"/>
      <c r="E735" s="874"/>
      <c r="F735" s="356"/>
      <c r="G735" s="356"/>
      <c r="H735" s="684"/>
      <c r="I735" s="684"/>
      <c r="J735" s="684"/>
      <c r="K735" s="356"/>
      <c r="L735" s="356"/>
      <c r="M735" s="356"/>
      <c r="N735" s="356"/>
      <c r="O735" s="356"/>
      <c r="P735" s="356"/>
      <c r="Q735" s="356"/>
      <c r="R735" s="356"/>
      <c r="S735" s="356"/>
      <c r="T735" s="356"/>
      <c r="U735" s="356"/>
      <c r="V735" s="356"/>
      <c r="W735" s="356"/>
      <c r="X735" s="356"/>
      <c r="Y735" s="356"/>
      <c r="Z735" s="356"/>
      <c r="AA735" s="356"/>
      <c r="AB735" s="356"/>
      <c r="AC735" s="356"/>
      <c r="AD735" s="356"/>
      <c r="AE735" s="356"/>
      <c r="AF735" s="356"/>
      <c r="AG735" s="356"/>
      <c r="AH735" s="356"/>
      <c r="AI735" s="356"/>
      <c r="AJ735" s="356"/>
      <c r="AK735" s="356"/>
      <c r="AL735" s="356"/>
      <c r="AM735" s="356"/>
      <c r="AN735" s="356"/>
    </row>
    <row r="736" spans="1:40">
      <c r="A736" s="356"/>
      <c r="B736" s="683"/>
      <c r="C736" s="683"/>
      <c r="D736" s="683"/>
      <c r="E736" s="874"/>
      <c r="F736" s="356"/>
      <c r="G736" s="356"/>
      <c r="H736" s="684"/>
      <c r="I736" s="684"/>
      <c r="J736" s="684"/>
      <c r="K736" s="356"/>
      <c r="L736" s="356"/>
      <c r="M736" s="356"/>
      <c r="N736" s="356"/>
      <c r="O736" s="356"/>
      <c r="P736" s="356"/>
      <c r="Q736" s="356"/>
      <c r="R736" s="356"/>
      <c r="S736" s="356"/>
      <c r="T736" s="356"/>
      <c r="U736" s="356"/>
      <c r="V736" s="356"/>
      <c r="W736" s="356"/>
      <c r="X736" s="356"/>
      <c r="Y736" s="356"/>
      <c r="Z736" s="356"/>
      <c r="AA736" s="356"/>
      <c r="AB736" s="356"/>
      <c r="AC736" s="356"/>
      <c r="AD736" s="356"/>
      <c r="AE736" s="356"/>
      <c r="AF736" s="356"/>
      <c r="AG736" s="356"/>
      <c r="AH736" s="356"/>
      <c r="AI736" s="356"/>
      <c r="AJ736" s="356"/>
      <c r="AK736" s="356"/>
      <c r="AL736" s="356"/>
      <c r="AM736" s="356"/>
      <c r="AN736" s="356"/>
    </row>
    <row r="737" spans="1:40">
      <c r="A737" s="356"/>
      <c r="B737" s="683"/>
      <c r="C737" s="683"/>
      <c r="D737" s="683"/>
      <c r="E737" s="874"/>
      <c r="F737" s="356"/>
      <c r="G737" s="356"/>
      <c r="H737" s="684"/>
      <c r="I737" s="684"/>
      <c r="J737" s="684"/>
      <c r="K737" s="356"/>
      <c r="L737" s="356"/>
      <c r="M737" s="356"/>
      <c r="N737" s="356"/>
      <c r="O737" s="356"/>
      <c r="P737" s="356"/>
      <c r="Q737" s="356"/>
      <c r="R737" s="356"/>
      <c r="S737" s="356"/>
      <c r="T737" s="356"/>
      <c r="U737" s="356"/>
      <c r="V737" s="356"/>
      <c r="W737" s="356"/>
      <c r="X737" s="356"/>
      <c r="Y737" s="356"/>
      <c r="Z737" s="356"/>
      <c r="AA737" s="356"/>
      <c r="AB737" s="356"/>
      <c r="AC737" s="356"/>
      <c r="AD737" s="356"/>
      <c r="AE737" s="356"/>
      <c r="AF737" s="356"/>
      <c r="AG737" s="356"/>
      <c r="AH737" s="356"/>
      <c r="AI737" s="356"/>
      <c r="AJ737" s="356"/>
      <c r="AK737" s="356"/>
      <c r="AL737" s="356"/>
      <c r="AM737" s="356"/>
      <c r="AN737" s="356"/>
    </row>
    <row r="738" spans="1:40">
      <c r="A738" s="356"/>
      <c r="B738" s="683"/>
      <c r="C738" s="683"/>
      <c r="D738" s="683"/>
      <c r="E738" s="874"/>
      <c r="F738" s="356"/>
      <c r="G738" s="356"/>
      <c r="H738" s="684"/>
      <c r="I738" s="684"/>
      <c r="J738" s="684"/>
      <c r="K738" s="356"/>
      <c r="L738" s="356"/>
      <c r="M738" s="356"/>
      <c r="N738" s="356"/>
      <c r="O738" s="356"/>
      <c r="P738" s="356"/>
      <c r="Q738" s="356"/>
      <c r="R738" s="356"/>
      <c r="S738" s="356"/>
      <c r="T738" s="356"/>
      <c r="U738" s="356"/>
      <c r="V738" s="356"/>
      <c r="W738" s="356"/>
      <c r="X738" s="356"/>
      <c r="Y738" s="356"/>
      <c r="Z738" s="356"/>
      <c r="AA738" s="356"/>
      <c r="AB738" s="356"/>
      <c r="AC738" s="356"/>
      <c r="AD738" s="356"/>
      <c r="AE738" s="356"/>
      <c r="AF738" s="356"/>
      <c r="AG738" s="356"/>
      <c r="AH738" s="356"/>
      <c r="AI738" s="356"/>
      <c r="AJ738" s="356"/>
      <c r="AK738" s="356"/>
      <c r="AL738" s="356"/>
      <c r="AM738" s="356"/>
      <c r="AN738" s="356"/>
    </row>
    <row r="739" spans="1:40">
      <c r="A739" s="356"/>
      <c r="B739" s="683"/>
      <c r="C739" s="683"/>
      <c r="D739" s="683"/>
      <c r="E739" s="874"/>
      <c r="F739" s="356"/>
      <c r="G739" s="356"/>
      <c r="H739" s="684"/>
      <c r="I739" s="684"/>
      <c r="J739" s="684"/>
      <c r="K739" s="356"/>
      <c r="L739" s="356"/>
      <c r="M739" s="356"/>
      <c r="N739" s="356"/>
      <c r="O739" s="356"/>
      <c r="P739" s="356"/>
      <c r="Q739" s="356"/>
      <c r="R739" s="356"/>
      <c r="S739" s="356"/>
      <c r="T739" s="356"/>
      <c r="U739" s="356"/>
      <c r="V739" s="356"/>
      <c r="W739" s="356"/>
      <c r="X739" s="356"/>
      <c r="Y739" s="356"/>
      <c r="Z739" s="356"/>
      <c r="AA739" s="356"/>
      <c r="AB739" s="356"/>
      <c r="AC739" s="356"/>
      <c r="AD739" s="356"/>
      <c r="AE739" s="356"/>
      <c r="AF739" s="356"/>
      <c r="AG739" s="356"/>
      <c r="AH739" s="356"/>
      <c r="AI739" s="356"/>
      <c r="AJ739" s="356"/>
      <c r="AK739" s="356"/>
      <c r="AL739" s="356"/>
      <c r="AM739" s="356"/>
      <c r="AN739" s="356"/>
    </row>
    <row r="740" spans="1:40">
      <c r="A740" s="356"/>
      <c r="B740" s="683"/>
      <c r="C740" s="683"/>
      <c r="D740" s="683"/>
      <c r="E740" s="874"/>
      <c r="F740" s="356"/>
      <c r="G740" s="356"/>
      <c r="H740" s="684"/>
      <c r="I740" s="684"/>
      <c r="J740" s="684"/>
      <c r="K740" s="356"/>
      <c r="L740" s="356"/>
      <c r="M740" s="356"/>
      <c r="N740" s="356"/>
      <c r="O740" s="356"/>
      <c r="P740" s="356"/>
      <c r="Q740" s="356"/>
      <c r="R740" s="356"/>
      <c r="S740" s="356"/>
      <c r="T740" s="356"/>
      <c r="U740" s="356"/>
      <c r="V740" s="356"/>
      <c r="W740" s="356"/>
      <c r="X740" s="356"/>
      <c r="Y740" s="356"/>
      <c r="Z740" s="356"/>
      <c r="AA740" s="356"/>
      <c r="AB740" s="356"/>
      <c r="AC740" s="356"/>
      <c r="AD740" s="356"/>
      <c r="AE740" s="356"/>
      <c r="AF740" s="356"/>
      <c r="AG740" s="356"/>
      <c r="AH740" s="356"/>
      <c r="AI740" s="356"/>
      <c r="AJ740" s="356"/>
      <c r="AK740" s="356"/>
      <c r="AL740" s="356"/>
      <c r="AM740" s="356"/>
      <c r="AN740" s="356"/>
    </row>
    <row r="741" spans="1:40">
      <c r="A741" s="356"/>
      <c r="B741" s="683"/>
      <c r="C741" s="683"/>
      <c r="D741" s="683"/>
      <c r="E741" s="874"/>
      <c r="F741" s="356"/>
      <c r="G741" s="356"/>
      <c r="H741" s="684"/>
      <c r="I741" s="684"/>
      <c r="J741" s="684"/>
      <c r="K741" s="356"/>
      <c r="L741" s="356"/>
      <c r="M741" s="356"/>
      <c r="N741" s="356"/>
      <c r="O741" s="356"/>
      <c r="P741" s="356"/>
      <c r="Q741" s="356"/>
      <c r="R741" s="356"/>
      <c r="S741" s="356"/>
      <c r="T741" s="356"/>
      <c r="U741" s="356"/>
      <c r="V741" s="356"/>
      <c r="W741" s="356"/>
      <c r="X741" s="356"/>
      <c r="Y741" s="356"/>
      <c r="Z741" s="356"/>
      <c r="AA741" s="356"/>
      <c r="AB741" s="356"/>
      <c r="AC741" s="356"/>
      <c r="AD741" s="356"/>
      <c r="AE741" s="356"/>
      <c r="AF741" s="356"/>
      <c r="AG741" s="356"/>
      <c r="AH741" s="356"/>
      <c r="AI741" s="356"/>
      <c r="AJ741" s="356"/>
      <c r="AK741" s="356"/>
      <c r="AL741" s="356"/>
      <c r="AM741" s="356"/>
      <c r="AN741" s="356"/>
    </row>
    <row r="742" spans="1:40">
      <c r="A742" s="356"/>
      <c r="B742" s="683"/>
      <c r="C742" s="683"/>
      <c r="D742" s="683"/>
      <c r="E742" s="874"/>
      <c r="F742" s="356"/>
      <c r="G742" s="356"/>
      <c r="H742" s="684"/>
      <c r="I742" s="684"/>
      <c r="J742" s="684"/>
      <c r="K742" s="356"/>
      <c r="L742" s="356"/>
      <c r="M742" s="356"/>
      <c r="N742" s="356"/>
      <c r="O742" s="356"/>
      <c r="P742" s="356"/>
      <c r="Q742" s="356"/>
      <c r="R742" s="356"/>
      <c r="S742" s="356"/>
      <c r="T742" s="356"/>
      <c r="U742" s="356"/>
      <c r="V742" s="356"/>
      <c r="W742" s="356"/>
      <c r="X742" s="356"/>
      <c r="Y742" s="356"/>
      <c r="Z742" s="356"/>
      <c r="AA742" s="356"/>
      <c r="AB742" s="356"/>
      <c r="AC742" s="356"/>
      <c r="AD742" s="356"/>
      <c r="AE742" s="356"/>
      <c r="AF742" s="356"/>
      <c r="AG742" s="356"/>
      <c r="AH742" s="356"/>
      <c r="AI742" s="356"/>
      <c r="AJ742" s="356"/>
      <c r="AK742" s="356"/>
      <c r="AL742" s="356"/>
      <c r="AM742" s="356"/>
      <c r="AN742" s="356"/>
    </row>
    <row r="743" spans="1:40">
      <c r="A743" s="356"/>
      <c r="B743" s="683"/>
      <c r="C743" s="683"/>
      <c r="D743" s="683"/>
      <c r="E743" s="874"/>
      <c r="F743" s="356"/>
      <c r="G743" s="356"/>
      <c r="H743" s="684"/>
      <c r="I743" s="684"/>
      <c r="J743" s="684"/>
      <c r="K743" s="356"/>
      <c r="L743" s="356"/>
      <c r="M743" s="356"/>
      <c r="N743" s="356"/>
      <c r="O743" s="356"/>
      <c r="P743" s="356"/>
      <c r="Q743" s="356"/>
      <c r="R743" s="356"/>
      <c r="S743" s="356"/>
      <c r="T743" s="356"/>
      <c r="U743" s="356"/>
      <c r="V743" s="356"/>
      <c r="W743" s="356"/>
      <c r="X743" s="356"/>
      <c r="Y743" s="356"/>
      <c r="Z743" s="356"/>
      <c r="AA743" s="356"/>
      <c r="AB743" s="356"/>
      <c r="AC743" s="356"/>
      <c r="AD743" s="356"/>
      <c r="AE743" s="356"/>
      <c r="AF743" s="356"/>
      <c r="AG743" s="356"/>
      <c r="AH743" s="356"/>
      <c r="AI743" s="356"/>
      <c r="AJ743" s="356"/>
      <c r="AK743" s="356"/>
      <c r="AL743" s="356"/>
      <c r="AM743" s="356"/>
      <c r="AN743" s="356"/>
    </row>
    <row r="744" spans="1:40">
      <c r="A744" s="356"/>
      <c r="B744" s="683"/>
      <c r="C744" s="683"/>
      <c r="D744" s="683"/>
      <c r="E744" s="874"/>
      <c r="F744" s="356"/>
      <c r="G744" s="356"/>
      <c r="H744" s="684"/>
      <c r="I744" s="684"/>
      <c r="J744" s="684"/>
      <c r="K744" s="356"/>
      <c r="L744" s="356"/>
      <c r="M744" s="356"/>
      <c r="N744" s="356"/>
      <c r="O744" s="356"/>
      <c r="P744" s="356"/>
      <c r="Q744" s="356"/>
      <c r="R744" s="356"/>
      <c r="S744" s="356"/>
      <c r="T744" s="356"/>
      <c r="U744" s="356"/>
      <c r="V744" s="356"/>
      <c r="W744" s="356"/>
      <c r="X744" s="356"/>
      <c r="Y744" s="356"/>
      <c r="Z744" s="356"/>
      <c r="AA744" s="356"/>
      <c r="AB744" s="356"/>
      <c r="AC744" s="356"/>
      <c r="AD744" s="356"/>
      <c r="AE744" s="356"/>
      <c r="AF744" s="356"/>
      <c r="AG744" s="356"/>
      <c r="AH744" s="356"/>
      <c r="AI744" s="356"/>
      <c r="AJ744" s="356"/>
      <c r="AK744" s="356"/>
      <c r="AL744" s="356"/>
      <c r="AM744" s="356"/>
      <c r="AN744" s="356"/>
    </row>
    <row r="745" spans="1:40">
      <c r="A745" s="356"/>
      <c r="B745" s="683"/>
      <c r="C745" s="683"/>
      <c r="D745" s="683"/>
      <c r="E745" s="874"/>
      <c r="F745" s="356"/>
      <c r="G745" s="356"/>
      <c r="H745" s="684"/>
      <c r="I745" s="684"/>
      <c r="J745" s="684"/>
      <c r="K745" s="356"/>
      <c r="L745" s="356"/>
      <c r="M745" s="356"/>
      <c r="N745" s="356"/>
      <c r="O745" s="356"/>
      <c r="P745" s="356"/>
      <c r="Q745" s="356"/>
      <c r="R745" s="356"/>
      <c r="S745" s="356"/>
      <c r="T745" s="356"/>
      <c r="U745" s="356"/>
      <c r="V745" s="356"/>
      <c r="W745" s="356"/>
      <c r="X745" s="356"/>
      <c r="Y745" s="356"/>
      <c r="Z745" s="356"/>
      <c r="AA745" s="356"/>
      <c r="AB745" s="356"/>
      <c r="AC745" s="356"/>
      <c r="AD745" s="356"/>
      <c r="AE745" s="356"/>
      <c r="AF745" s="356"/>
      <c r="AG745" s="356"/>
      <c r="AH745" s="356"/>
      <c r="AI745" s="356"/>
      <c r="AJ745" s="356"/>
      <c r="AK745" s="356"/>
      <c r="AL745" s="356"/>
      <c r="AM745" s="356"/>
      <c r="AN745" s="356"/>
    </row>
    <row r="746" spans="1:40">
      <c r="A746" s="356"/>
      <c r="B746" s="683"/>
      <c r="C746" s="683"/>
      <c r="D746" s="683"/>
      <c r="E746" s="874"/>
      <c r="F746" s="356"/>
      <c r="G746" s="356"/>
      <c r="H746" s="684"/>
      <c r="I746" s="684"/>
      <c r="J746" s="684"/>
      <c r="K746" s="356"/>
      <c r="L746" s="356"/>
      <c r="M746" s="356"/>
      <c r="N746" s="356"/>
      <c r="O746" s="356"/>
      <c r="P746" s="356"/>
      <c r="Q746" s="356"/>
      <c r="R746" s="356"/>
      <c r="S746" s="356"/>
      <c r="T746" s="356"/>
      <c r="U746" s="356"/>
      <c r="V746" s="356"/>
      <c r="W746" s="356"/>
      <c r="X746" s="356"/>
      <c r="Y746" s="356"/>
      <c r="Z746" s="356"/>
      <c r="AA746" s="356"/>
      <c r="AB746" s="356"/>
      <c r="AC746" s="356"/>
      <c r="AD746" s="356"/>
      <c r="AE746" s="356"/>
      <c r="AF746" s="356"/>
      <c r="AG746" s="356"/>
      <c r="AH746" s="356"/>
      <c r="AI746" s="356"/>
      <c r="AJ746" s="356"/>
      <c r="AK746" s="356"/>
      <c r="AL746" s="356"/>
      <c r="AM746" s="356"/>
      <c r="AN746" s="356"/>
    </row>
    <row r="747" spans="1:40">
      <c r="A747" s="356"/>
      <c r="B747" s="683"/>
      <c r="C747" s="683"/>
      <c r="D747" s="683"/>
      <c r="E747" s="874"/>
      <c r="F747" s="356"/>
      <c r="G747" s="356"/>
      <c r="H747" s="684"/>
      <c r="I747" s="684"/>
      <c r="J747" s="684"/>
      <c r="K747" s="356"/>
      <c r="L747" s="356"/>
      <c r="M747" s="356"/>
      <c r="N747" s="356"/>
      <c r="O747" s="356"/>
      <c r="P747" s="356"/>
      <c r="Q747" s="356"/>
      <c r="R747" s="356"/>
      <c r="S747" s="356"/>
      <c r="T747" s="356"/>
      <c r="U747" s="356"/>
      <c r="V747" s="356"/>
      <c r="W747" s="356"/>
      <c r="X747" s="356"/>
      <c r="Y747" s="356"/>
      <c r="Z747" s="356"/>
      <c r="AA747" s="356"/>
      <c r="AB747" s="356"/>
      <c r="AC747" s="356"/>
      <c r="AD747" s="356"/>
      <c r="AE747" s="356"/>
      <c r="AF747" s="356"/>
      <c r="AG747" s="356"/>
      <c r="AH747" s="356"/>
      <c r="AI747" s="356"/>
      <c r="AJ747" s="356"/>
      <c r="AK747" s="356"/>
      <c r="AL747" s="356"/>
      <c r="AM747" s="356"/>
      <c r="AN747" s="356"/>
    </row>
    <row r="748" spans="1:40">
      <c r="A748" s="356"/>
      <c r="B748" s="683"/>
      <c r="C748" s="683"/>
      <c r="D748" s="683"/>
      <c r="E748" s="874"/>
      <c r="F748" s="356"/>
      <c r="G748" s="356"/>
      <c r="H748" s="684"/>
      <c r="I748" s="684"/>
      <c r="J748" s="684"/>
      <c r="K748" s="356"/>
      <c r="L748" s="356"/>
      <c r="M748" s="356"/>
      <c r="N748" s="356"/>
      <c r="O748" s="356"/>
      <c r="P748" s="356"/>
      <c r="Q748" s="356"/>
      <c r="R748" s="356"/>
      <c r="S748" s="356"/>
      <c r="T748" s="356"/>
      <c r="U748" s="356"/>
      <c r="V748" s="356"/>
      <c r="W748" s="356"/>
      <c r="X748" s="356"/>
      <c r="Y748" s="356"/>
      <c r="Z748" s="356"/>
      <c r="AA748" s="356"/>
      <c r="AB748" s="356"/>
      <c r="AC748" s="356"/>
      <c r="AD748" s="356"/>
      <c r="AE748" s="356"/>
      <c r="AF748" s="356"/>
      <c r="AG748" s="356"/>
      <c r="AH748" s="356"/>
      <c r="AI748" s="356"/>
      <c r="AJ748" s="356"/>
      <c r="AK748" s="356"/>
      <c r="AL748" s="356"/>
      <c r="AM748" s="356"/>
      <c r="AN748" s="356"/>
    </row>
    <row r="749" spans="1:40">
      <c r="A749" s="356"/>
      <c r="B749" s="683"/>
      <c r="C749" s="683"/>
      <c r="D749" s="683"/>
      <c r="E749" s="874"/>
      <c r="F749" s="356"/>
      <c r="G749" s="356"/>
      <c r="H749" s="684"/>
      <c r="I749" s="684"/>
      <c r="J749" s="684"/>
      <c r="K749" s="356"/>
      <c r="L749" s="356"/>
      <c r="M749" s="356"/>
      <c r="N749" s="356"/>
      <c r="O749" s="356"/>
      <c r="P749" s="356"/>
      <c r="Q749" s="356"/>
      <c r="R749" s="356"/>
      <c r="S749" s="356"/>
      <c r="T749" s="356"/>
      <c r="U749" s="356"/>
      <c r="V749" s="356"/>
      <c r="W749" s="356"/>
      <c r="X749" s="356"/>
      <c r="Y749" s="356"/>
      <c r="Z749" s="356"/>
      <c r="AA749" s="356"/>
      <c r="AB749" s="356"/>
      <c r="AC749" s="356"/>
      <c r="AD749" s="356"/>
      <c r="AE749" s="356"/>
      <c r="AF749" s="356"/>
      <c r="AG749" s="356"/>
      <c r="AH749" s="356"/>
      <c r="AI749" s="356"/>
      <c r="AJ749" s="356"/>
      <c r="AK749" s="356"/>
      <c r="AL749" s="356"/>
      <c r="AM749" s="356"/>
      <c r="AN749" s="356"/>
    </row>
    <row r="750" spans="1:40">
      <c r="A750" s="356"/>
      <c r="B750" s="683"/>
      <c r="C750" s="683"/>
      <c r="D750" s="683"/>
      <c r="E750" s="874"/>
      <c r="F750" s="356"/>
      <c r="G750" s="356"/>
      <c r="H750" s="684"/>
      <c r="I750" s="684"/>
      <c r="J750" s="684"/>
      <c r="K750" s="356"/>
      <c r="L750" s="356"/>
      <c r="M750" s="356"/>
      <c r="N750" s="356"/>
      <c r="O750" s="356"/>
      <c r="P750" s="356"/>
      <c r="Q750" s="356"/>
      <c r="R750" s="356"/>
      <c r="S750" s="356"/>
      <c r="T750" s="356"/>
      <c r="U750" s="356"/>
      <c r="V750" s="356"/>
      <c r="W750" s="356"/>
      <c r="X750" s="356"/>
      <c r="Y750" s="356"/>
      <c r="Z750" s="356"/>
      <c r="AA750" s="356"/>
      <c r="AB750" s="356"/>
      <c r="AC750" s="356"/>
      <c r="AD750" s="356"/>
      <c r="AE750" s="356"/>
      <c r="AF750" s="356"/>
      <c r="AG750" s="356"/>
      <c r="AH750" s="356"/>
      <c r="AI750" s="356"/>
      <c r="AJ750" s="356"/>
      <c r="AK750" s="356"/>
      <c r="AL750" s="356"/>
      <c r="AM750" s="356"/>
      <c r="AN750" s="356"/>
    </row>
    <row r="751" spans="1:40">
      <c r="A751" s="356"/>
      <c r="B751" s="683"/>
      <c r="C751" s="683"/>
      <c r="D751" s="683"/>
      <c r="E751" s="874"/>
      <c r="F751" s="356"/>
      <c r="G751" s="356"/>
      <c r="H751" s="684"/>
      <c r="I751" s="684"/>
      <c r="J751" s="684"/>
      <c r="K751" s="356"/>
      <c r="L751" s="356"/>
      <c r="M751" s="356"/>
      <c r="N751" s="356"/>
      <c r="O751" s="356"/>
      <c r="P751" s="356"/>
      <c r="Q751" s="356"/>
      <c r="R751" s="356"/>
      <c r="S751" s="356"/>
      <c r="T751" s="356"/>
      <c r="U751" s="356"/>
      <c r="V751" s="356"/>
      <c r="W751" s="356"/>
      <c r="X751" s="356"/>
      <c r="Y751" s="356"/>
      <c r="Z751" s="356"/>
      <c r="AA751" s="356"/>
      <c r="AB751" s="356"/>
      <c r="AC751" s="356"/>
      <c r="AD751" s="356"/>
      <c r="AE751" s="356"/>
      <c r="AF751" s="356"/>
      <c r="AG751" s="356"/>
      <c r="AH751" s="356"/>
      <c r="AI751" s="356"/>
      <c r="AJ751" s="356"/>
      <c r="AK751" s="356"/>
      <c r="AL751" s="356"/>
      <c r="AM751" s="356"/>
      <c r="AN751" s="356"/>
    </row>
    <row r="752" spans="1:40">
      <c r="A752" s="356"/>
      <c r="B752" s="683"/>
      <c r="C752" s="683"/>
      <c r="D752" s="683"/>
      <c r="E752" s="874"/>
      <c r="F752" s="356"/>
      <c r="G752" s="356"/>
      <c r="H752" s="684"/>
      <c r="I752" s="684"/>
      <c r="J752" s="684"/>
      <c r="K752" s="356"/>
      <c r="L752" s="356"/>
      <c r="M752" s="356"/>
      <c r="N752" s="356"/>
      <c r="O752" s="356"/>
      <c r="P752" s="356"/>
      <c r="Q752" s="356"/>
      <c r="R752" s="356"/>
      <c r="S752" s="356"/>
      <c r="T752" s="356"/>
      <c r="U752" s="356"/>
      <c r="V752" s="356"/>
      <c r="W752" s="356"/>
      <c r="X752" s="356"/>
      <c r="Y752" s="356"/>
      <c r="Z752" s="356"/>
      <c r="AA752" s="356"/>
      <c r="AB752" s="356"/>
      <c r="AC752" s="356"/>
      <c r="AD752" s="356"/>
      <c r="AE752" s="356"/>
      <c r="AF752" s="356"/>
      <c r="AG752" s="356"/>
      <c r="AH752" s="356"/>
      <c r="AI752" s="356"/>
      <c r="AJ752" s="356"/>
      <c r="AK752" s="356"/>
      <c r="AL752" s="356"/>
      <c r="AM752" s="356"/>
      <c r="AN752" s="356"/>
    </row>
    <row r="753" spans="1:40">
      <c r="A753" s="356"/>
      <c r="B753" s="683"/>
      <c r="C753" s="683"/>
      <c r="D753" s="683"/>
      <c r="E753" s="874"/>
      <c r="F753" s="356"/>
      <c r="G753" s="356"/>
      <c r="H753" s="684"/>
      <c r="I753" s="684"/>
      <c r="J753" s="684"/>
      <c r="K753" s="356"/>
      <c r="L753" s="356"/>
      <c r="M753" s="356"/>
      <c r="N753" s="356"/>
      <c r="O753" s="356"/>
      <c r="P753" s="356"/>
      <c r="Q753" s="356"/>
      <c r="R753" s="356"/>
      <c r="S753" s="356"/>
      <c r="T753" s="356"/>
      <c r="U753" s="356"/>
      <c r="V753" s="356"/>
      <c r="W753" s="356"/>
      <c r="X753" s="356"/>
      <c r="Y753" s="356"/>
      <c r="Z753" s="356"/>
      <c r="AA753" s="356"/>
      <c r="AB753" s="356"/>
      <c r="AC753" s="356"/>
      <c r="AD753" s="356"/>
      <c r="AE753" s="356"/>
      <c r="AF753" s="356"/>
      <c r="AG753" s="356"/>
      <c r="AH753" s="356"/>
      <c r="AI753" s="356"/>
      <c r="AJ753" s="356"/>
      <c r="AK753" s="356"/>
      <c r="AL753" s="356"/>
      <c r="AM753" s="356"/>
      <c r="AN753" s="356"/>
    </row>
    <row r="754" spans="1:40">
      <c r="A754" s="356"/>
      <c r="B754" s="683"/>
      <c r="C754" s="683"/>
      <c r="D754" s="683"/>
      <c r="E754" s="874"/>
      <c r="F754" s="356"/>
      <c r="G754" s="356"/>
      <c r="H754" s="684"/>
      <c r="I754" s="684"/>
      <c r="J754" s="684"/>
      <c r="K754" s="356"/>
      <c r="L754" s="356"/>
      <c r="M754" s="356"/>
      <c r="N754" s="356"/>
      <c r="O754" s="356"/>
      <c r="P754" s="356"/>
      <c r="Q754" s="356"/>
      <c r="R754" s="356"/>
      <c r="S754" s="356"/>
      <c r="T754" s="356"/>
      <c r="U754" s="356"/>
      <c r="V754" s="356"/>
      <c r="W754" s="356"/>
      <c r="X754" s="356"/>
      <c r="Y754" s="356"/>
      <c r="Z754" s="356"/>
      <c r="AA754" s="356"/>
      <c r="AB754" s="356"/>
      <c r="AC754" s="356"/>
      <c r="AD754" s="356"/>
      <c r="AE754" s="356"/>
      <c r="AF754" s="356"/>
      <c r="AG754" s="356"/>
      <c r="AH754" s="356"/>
      <c r="AI754" s="356"/>
      <c r="AJ754" s="356"/>
      <c r="AK754" s="356"/>
      <c r="AL754" s="356"/>
      <c r="AM754" s="356"/>
      <c r="AN754" s="356"/>
    </row>
    <row r="755" spans="1:40">
      <c r="A755" s="356"/>
      <c r="B755" s="683"/>
      <c r="C755" s="683"/>
      <c r="D755" s="683"/>
      <c r="E755" s="874"/>
      <c r="F755" s="356"/>
      <c r="G755" s="356"/>
      <c r="H755" s="684"/>
      <c r="I755" s="684"/>
      <c r="J755" s="684"/>
      <c r="K755" s="356"/>
      <c r="L755" s="356"/>
      <c r="M755" s="356"/>
      <c r="N755" s="356"/>
      <c r="O755" s="356"/>
      <c r="P755" s="356"/>
      <c r="Q755" s="356"/>
      <c r="R755" s="356"/>
      <c r="S755" s="356"/>
      <c r="T755" s="356"/>
      <c r="U755" s="356"/>
      <c r="V755" s="356"/>
      <c r="W755" s="356"/>
      <c r="X755" s="356"/>
      <c r="Y755" s="356"/>
      <c r="Z755" s="356"/>
      <c r="AA755" s="356"/>
      <c r="AB755" s="356"/>
      <c r="AC755" s="356"/>
      <c r="AD755" s="356"/>
      <c r="AE755" s="356"/>
      <c r="AF755" s="356"/>
      <c r="AG755" s="356"/>
      <c r="AH755" s="356"/>
      <c r="AI755" s="356"/>
      <c r="AJ755" s="356"/>
      <c r="AK755" s="356"/>
      <c r="AL755" s="356"/>
      <c r="AM755" s="356"/>
      <c r="AN755" s="356"/>
    </row>
    <row r="756" spans="1:40">
      <c r="A756" s="356"/>
      <c r="B756" s="683"/>
      <c r="C756" s="683"/>
      <c r="D756" s="683"/>
      <c r="E756" s="874"/>
      <c r="F756" s="356"/>
      <c r="G756" s="356"/>
      <c r="H756" s="684"/>
      <c r="I756" s="684"/>
      <c r="J756" s="684"/>
      <c r="K756" s="356"/>
      <c r="L756" s="356"/>
      <c r="M756" s="356"/>
      <c r="N756" s="356"/>
      <c r="O756" s="356"/>
      <c r="P756" s="356"/>
      <c r="Q756" s="356"/>
      <c r="R756" s="356"/>
      <c r="S756" s="356"/>
      <c r="T756" s="356"/>
      <c r="U756" s="356"/>
      <c r="V756" s="356"/>
      <c r="W756" s="356"/>
      <c r="X756" s="356"/>
      <c r="Y756" s="356"/>
      <c r="Z756" s="356"/>
      <c r="AA756" s="356"/>
      <c r="AB756" s="356"/>
      <c r="AC756" s="356"/>
      <c r="AD756" s="356"/>
      <c r="AE756" s="356"/>
      <c r="AF756" s="356"/>
      <c r="AG756" s="356"/>
      <c r="AH756" s="356"/>
      <c r="AI756" s="356"/>
      <c r="AJ756" s="356"/>
      <c r="AK756" s="356"/>
      <c r="AL756" s="356"/>
      <c r="AM756" s="356"/>
      <c r="AN756" s="356"/>
    </row>
    <row r="757" spans="1:40">
      <c r="A757" s="356"/>
      <c r="B757" s="683"/>
      <c r="C757" s="683"/>
      <c r="D757" s="683"/>
      <c r="E757" s="874"/>
      <c r="F757" s="356"/>
      <c r="G757" s="356"/>
      <c r="H757" s="684"/>
      <c r="I757" s="684"/>
      <c r="J757" s="684"/>
      <c r="K757" s="356"/>
      <c r="L757" s="356"/>
      <c r="M757" s="356"/>
      <c r="N757" s="356"/>
      <c r="O757" s="356"/>
      <c r="P757" s="356"/>
      <c r="Q757" s="356"/>
      <c r="R757" s="356"/>
      <c r="S757" s="356"/>
      <c r="T757" s="356"/>
      <c r="U757" s="356"/>
      <c r="V757" s="356"/>
      <c r="W757" s="356"/>
      <c r="X757" s="356"/>
      <c r="Y757" s="356"/>
      <c r="Z757" s="356"/>
      <c r="AA757" s="356"/>
      <c r="AB757" s="356"/>
      <c r="AC757" s="356"/>
      <c r="AD757" s="356"/>
      <c r="AE757" s="356"/>
      <c r="AF757" s="356"/>
      <c r="AG757" s="356"/>
      <c r="AH757" s="356"/>
      <c r="AI757" s="356"/>
      <c r="AJ757" s="356"/>
      <c r="AK757" s="356"/>
      <c r="AL757" s="356"/>
      <c r="AM757" s="356"/>
      <c r="AN757" s="356"/>
    </row>
    <row r="758" spans="1:40">
      <c r="A758" s="356"/>
      <c r="B758" s="683"/>
      <c r="C758" s="683"/>
      <c r="D758" s="683"/>
      <c r="E758" s="874"/>
      <c r="F758" s="356"/>
      <c r="G758" s="356"/>
      <c r="H758" s="684"/>
      <c r="I758" s="684"/>
      <c r="J758" s="684"/>
      <c r="K758" s="356"/>
      <c r="L758" s="356"/>
      <c r="M758" s="356"/>
      <c r="N758" s="356"/>
      <c r="O758" s="356"/>
      <c r="P758" s="356"/>
      <c r="Q758" s="356"/>
      <c r="R758" s="356"/>
      <c r="S758" s="356"/>
      <c r="T758" s="356"/>
      <c r="U758" s="356"/>
      <c r="V758" s="356"/>
      <c r="W758" s="356"/>
      <c r="X758" s="356"/>
      <c r="Y758" s="356"/>
      <c r="Z758" s="356"/>
      <c r="AA758" s="356"/>
      <c r="AB758" s="356"/>
      <c r="AC758" s="356"/>
      <c r="AD758" s="356"/>
      <c r="AE758" s="356"/>
      <c r="AF758" s="356"/>
      <c r="AG758" s="356"/>
      <c r="AH758" s="356"/>
      <c r="AI758" s="356"/>
      <c r="AJ758" s="356"/>
      <c r="AK758" s="356"/>
      <c r="AL758" s="356"/>
      <c r="AM758" s="356"/>
      <c r="AN758" s="356"/>
    </row>
    <row r="759" spans="1:40">
      <c r="A759" s="356"/>
      <c r="B759" s="683"/>
      <c r="C759" s="683"/>
      <c r="D759" s="683"/>
      <c r="E759" s="874"/>
      <c r="F759" s="356"/>
      <c r="G759" s="356"/>
      <c r="H759" s="684"/>
      <c r="I759" s="684"/>
      <c r="J759" s="684"/>
      <c r="K759" s="356"/>
      <c r="L759" s="356"/>
      <c r="M759" s="356"/>
      <c r="N759" s="356"/>
      <c r="O759" s="356"/>
      <c r="P759" s="356"/>
      <c r="Q759" s="356"/>
      <c r="R759" s="356"/>
      <c r="S759" s="356"/>
      <c r="T759" s="356"/>
      <c r="U759" s="356"/>
      <c r="V759" s="356"/>
      <c r="W759" s="356"/>
      <c r="X759" s="356"/>
      <c r="Y759" s="356"/>
      <c r="Z759" s="356"/>
      <c r="AA759" s="356"/>
      <c r="AB759" s="356"/>
      <c r="AC759" s="356"/>
      <c r="AD759" s="356"/>
      <c r="AE759" s="356"/>
      <c r="AF759" s="356"/>
      <c r="AG759" s="356"/>
      <c r="AH759" s="356"/>
      <c r="AI759" s="356"/>
      <c r="AJ759" s="356"/>
      <c r="AK759" s="356"/>
      <c r="AL759" s="356"/>
      <c r="AM759" s="356"/>
      <c r="AN759" s="356"/>
    </row>
    <row r="760" spans="1:40">
      <c r="A760" s="356"/>
      <c r="B760" s="683"/>
      <c r="C760" s="683"/>
      <c r="D760" s="683"/>
      <c r="E760" s="874"/>
      <c r="F760" s="356"/>
      <c r="G760" s="356"/>
      <c r="H760" s="684"/>
      <c r="I760" s="684"/>
      <c r="J760" s="684"/>
      <c r="K760" s="356"/>
      <c r="L760" s="356"/>
      <c r="M760" s="356"/>
      <c r="N760" s="356"/>
      <c r="O760" s="356"/>
      <c r="P760" s="356"/>
      <c r="Q760" s="356"/>
      <c r="R760" s="356"/>
      <c r="S760" s="356"/>
      <c r="T760" s="356"/>
      <c r="U760" s="356"/>
      <c r="V760" s="356"/>
      <c r="W760" s="356"/>
      <c r="X760" s="356"/>
      <c r="Y760" s="356"/>
      <c r="Z760" s="356"/>
      <c r="AA760" s="356"/>
      <c r="AB760" s="356"/>
      <c r="AC760" s="356"/>
      <c r="AD760" s="356"/>
      <c r="AE760" s="356"/>
      <c r="AF760" s="356"/>
      <c r="AG760" s="356"/>
      <c r="AH760" s="356"/>
      <c r="AI760" s="356"/>
      <c r="AJ760" s="356"/>
      <c r="AK760" s="356"/>
      <c r="AL760" s="356"/>
      <c r="AM760" s="356"/>
      <c r="AN760" s="356"/>
    </row>
    <row r="761" spans="1:40">
      <c r="A761" s="356"/>
      <c r="B761" s="683"/>
      <c r="C761" s="683"/>
      <c r="D761" s="683"/>
      <c r="E761" s="874"/>
      <c r="F761" s="356"/>
      <c r="G761" s="356"/>
      <c r="H761" s="684"/>
      <c r="I761" s="684"/>
      <c r="J761" s="684"/>
      <c r="K761" s="356"/>
      <c r="L761" s="356"/>
      <c r="M761" s="356"/>
      <c r="N761" s="356"/>
      <c r="O761" s="356"/>
      <c r="P761" s="356"/>
      <c r="Q761" s="356"/>
      <c r="R761" s="356"/>
      <c r="S761" s="356"/>
      <c r="T761" s="356"/>
      <c r="U761" s="356"/>
      <c r="V761" s="356"/>
      <c r="W761" s="356"/>
      <c r="X761" s="356"/>
      <c r="Y761" s="356"/>
      <c r="Z761" s="356"/>
      <c r="AA761" s="356"/>
      <c r="AB761" s="356"/>
      <c r="AC761" s="356"/>
      <c r="AD761" s="356"/>
      <c r="AE761" s="356"/>
      <c r="AF761" s="356"/>
      <c r="AG761" s="356"/>
      <c r="AH761" s="356"/>
      <c r="AI761" s="356"/>
      <c r="AJ761" s="356"/>
      <c r="AK761" s="356"/>
      <c r="AL761" s="356"/>
      <c r="AM761" s="356"/>
      <c r="AN761" s="356"/>
    </row>
    <row r="762" spans="1:40">
      <c r="A762" s="356"/>
      <c r="B762" s="683"/>
      <c r="C762" s="683"/>
      <c r="D762" s="683"/>
      <c r="E762" s="874"/>
      <c r="F762" s="356"/>
      <c r="G762" s="356"/>
      <c r="H762" s="684"/>
      <c r="I762" s="684"/>
      <c r="J762" s="684"/>
      <c r="K762" s="356"/>
      <c r="L762" s="356"/>
      <c r="M762" s="356"/>
      <c r="N762" s="356"/>
      <c r="O762" s="356"/>
      <c r="P762" s="356"/>
      <c r="Q762" s="356"/>
      <c r="R762" s="356"/>
      <c r="S762" s="356"/>
      <c r="T762" s="356"/>
      <c r="U762" s="356"/>
      <c r="V762" s="356"/>
      <c r="W762" s="356"/>
      <c r="X762" s="356"/>
      <c r="Y762" s="356"/>
      <c r="Z762" s="356"/>
      <c r="AA762" s="356"/>
      <c r="AB762" s="356"/>
      <c r="AC762" s="356"/>
      <c r="AD762" s="356"/>
      <c r="AE762" s="356"/>
      <c r="AF762" s="356"/>
      <c r="AG762" s="356"/>
      <c r="AH762" s="356"/>
      <c r="AI762" s="356"/>
      <c r="AJ762" s="356"/>
      <c r="AK762" s="356"/>
      <c r="AL762" s="356"/>
      <c r="AM762" s="356"/>
      <c r="AN762" s="356"/>
    </row>
    <row r="763" spans="1:40">
      <c r="A763" s="356"/>
      <c r="B763" s="683"/>
      <c r="C763" s="683"/>
      <c r="D763" s="683"/>
      <c r="E763" s="874"/>
      <c r="F763" s="356"/>
      <c r="G763" s="356"/>
      <c r="H763" s="684"/>
      <c r="I763" s="684"/>
      <c r="J763" s="684"/>
      <c r="K763" s="356"/>
      <c r="L763" s="356"/>
      <c r="M763" s="356"/>
      <c r="N763" s="356"/>
      <c r="O763" s="356"/>
      <c r="P763" s="356"/>
      <c r="Q763" s="356"/>
      <c r="R763" s="356"/>
      <c r="S763" s="356"/>
      <c r="T763" s="356"/>
      <c r="U763" s="356"/>
      <c r="V763" s="356"/>
      <c r="W763" s="356"/>
      <c r="X763" s="356"/>
      <c r="Y763" s="356"/>
      <c r="Z763" s="356"/>
      <c r="AA763" s="356"/>
      <c r="AB763" s="356"/>
      <c r="AC763" s="356"/>
      <c r="AD763" s="356"/>
      <c r="AE763" s="356"/>
      <c r="AF763" s="356"/>
      <c r="AG763" s="356"/>
      <c r="AH763" s="356"/>
      <c r="AI763" s="356"/>
      <c r="AJ763" s="356"/>
      <c r="AK763" s="356"/>
      <c r="AL763" s="356"/>
      <c r="AM763" s="356"/>
      <c r="AN763" s="356"/>
    </row>
    <row r="764" spans="1:40">
      <c r="A764" s="356"/>
      <c r="B764" s="683"/>
      <c r="C764" s="683"/>
      <c r="D764" s="683"/>
      <c r="E764" s="874"/>
      <c r="F764" s="356"/>
      <c r="G764" s="356"/>
      <c r="H764" s="684"/>
      <c r="I764" s="684"/>
      <c r="J764" s="684"/>
      <c r="K764" s="356"/>
      <c r="L764" s="356"/>
      <c r="M764" s="356"/>
      <c r="N764" s="356"/>
      <c r="O764" s="356"/>
      <c r="P764" s="356"/>
      <c r="Q764" s="356"/>
      <c r="R764" s="356"/>
      <c r="S764" s="356"/>
      <c r="T764" s="356"/>
      <c r="U764" s="356"/>
      <c r="V764" s="356"/>
      <c r="W764" s="356"/>
      <c r="X764" s="356"/>
      <c r="Y764" s="356"/>
      <c r="Z764" s="356"/>
      <c r="AA764" s="356"/>
      <c r="AB764" s="356"/>
      <c r="AC764" s="356"/>
      <c r="AD764" s="356"/>
      <c r="AE764" s="356"/>
      <c r="AF764" s="356"/>
      <c r="AG764" s="356"/>
      <c r="AH764" s="356"/>
      <c r="AI764" s="356"/>
      <c r="AJ764" s="356"/>
      <c r="AK764" s="356"/>
      <c r="AL764" s="356"/>
      <c r="AM764" s="356"/>
      <c r="AN764" s="356"/>
    </row>
    <row r="765" spans="1:40">
      <c r="A765" s="356"/>
      <c r="B765" s="683"/>
      <c r="C765" s="683"/>
      <c r="D765" s="683"/>
      <c r="E765" s="874"/>
      <c r="F765" s="356"/>
      <c r="G765" s="356"/>
      <c r="H765" s="684"/>
      <c r="I765" s="684"/>
      <c r="J765" s="684"/>
      <c r="K765" s="356"/>
      <c r="L765" s="356"/>
      <c r="M765" s="356"/>
      <c r="N765" s="356"/>
      <c r="O765" s="356"/>
      <c r="P765" s="356"/>
      <c r="Q765" s="356"/>
      <c r="R765" s="356"/>
      <c r="S765" s="356"/>
      <c r="T765" s="356"/>
      <c r="U765" s="356"/>
      <c r="V765" s="356"/>
      <c r="W765" s="356"/>
      <c r="X765" s="356"/>
      <c r="Y765" s="356"/>
      <c r="Z765" s="356"/>
      <c r="AA765" s="356"/>
      <c r="AB765" s="356"/>
      <c r="AC765" s="356"/>
      <c r="AD765" s="356"/>
      <c r="AE765" s="356"/>
      <c r="AF765" s="356"/>
      <c r="AG765" s="356"/>
      <c r="AH765" s="356"/>
      <c r="AI765" s="356"/>
      <c r="AJ765" s="356"/>
      <c r="AK765" s="356"/>
      <c r="AL765" s="356"/>
      <c r="AM765" s="356"/>
      <c r="AN765" s="356"/>
    </row>
    <row r="766" spans="1:40">
      <c r="A766" s="356"/>
      <c r="B766" s="683"/>
      <c r="C766" s="683"/>
      <c r="D766" s="683"/>
      <c r="E766" s="874"/>
      <c r="F766" s="356"/>
      <c r="G766" s="356"/>
      <c r="H766" s="684"/>
      <c r="I766" s="684"/>
      <c r="J766" s="684"/>
      <c r="K766" s="356"/>
      <c r="L766" s="356"/>
      <c r="M766" s="356"/>
      <c r="N766" s="356"/>
      <c r="O766" s="356"/>
      <c r="P766" s="356"/>
      <c r="Q766" s="356"/>
      <c r="R766" s="356"/>
      <c r="S766" s="356"/>
      <c r="T766" s="356"/>
      <c r="U766" s="356"/>
      <c r="V766" s="356"/>
      <c r="W766" s="356"/>
      <c r="X766" s="356"/>
      <c r="Y766" s="356"/>
      <c r="Z766" s="356"/>
      <c r="AA766" s="356"/>
      <c r="AB766" s="356"/>
      <c r="AC766" s="356"/>
      <c r="AD766" s="356"/>
      <c r="AE766" s="356"/>
      <c r="AF766" s="356"/>
      <c r="AG766" s="356"/>
      <c r="AH766" s="356"/>
      <c r="AI766" s="356"/>
      <c r="AJ766" s="356"/>
      <c r="AK766" s="356"/>
      <c r="AL766" s="356"/>
      <c r="AM766" s="356"/>
      <c r="AN766" s="356"/>
    </row>
    <row r="767" spans="1:40">
      <c r="A767" s="356"/>
      <c r="B767" s="683"/>
      <c r="C767" s="683"/>
      <c r="D767" s="683"/>
      <c r="E767" s="874"/>
      <c r="F767" s="356"/>
      <c r="G767" s="356"/>
      <c r="H767" s="684"/>
      <c r="I767" s="684"/>
      <c r="J767" s="684"/>
      <c r="K767" s="356"/>
      <c r="L767" s="356"/>
      <c r="M767" s="356"/>
      <c r="N767" s="356"/>
      <c r="O767" s="356"/>
      <c r="P767" s="356"/>
      <c r="Q767" s="356"/>
      <c r="R767" s="356"/>
      <c r="S767" s="356"/>
      <c r="T767" s="356"/>
      <c r="U767" s="356"/>
      <c r="V767" s="356"/>
      <c r="W767" s="356"/>
      <c r="X767" s="356"/>
      <c r="Y767" s="356"/>
      <c r="Z767" s="356"/>
      <c r="AA767" s="356"/>
      <c r="AB767" s="356"/>
      <c r="AC767" s="356"/>
      <c r="AD767" s="356"/>
      <c r="AE767" s="356"/>
      <c r="AF767" s="356"/>
      <c r="AG767" s="356"/>
      <c r="AH767" s="356"/>
      <c r="AI767" s="356"/>
      <c r="AJ767" s="356"/>
      <c r="AK767" s="356"/>
      <c r="AL767" s="356"/>
      <c r="AM767" s="356"/>
      <c r="AN767" s="356"/>
    </row>
    <row r="768" spans="1:40">
      <c r="A768" s="356"/>
      <c r="B768" s="683"/>
      <c r="C768" s="683"/>
      <c r="D768" s="683"/>
      <c r="E768" s="874"/>
      <c r="F768" s="356"/>
      <c r="G768" s="356"/>
      <c r="H768" s="684"/>
      <c r="I768" s="684"/>
      <c r="J768" s="684"/>
      <c r="K768" s="356"/>
      <c r="L768" s="356"/>
      <c r="M768" s="356"/>
      <c r="N768" s="356"/>
      <c r="O768" s="356"/>
      <c r="P768" s="356"/>
      <c r="Q768" s="356"/>
      <c r="R768" s="356"/>
      <c r="S768" s="356"/>
      <c r="T768" s="356"/>
      <c r="U768" s="356"/>
      <c r="V768" s="356"/>
      <c r="W768" s="356"/>
      <c r="X768" s="356"/>
      <c r="Y768" s="356"/>
      <c r="Z768" s="356"/>
      <c r="AA768" s="356"/>
      <c r="AB768" s="356"/>
      <c r="AC768" s="356"/>
      <c r="AD768" s="356"/>
      <c r="AE768" s="356"/>
      <c r="AF768" s="356"/>
      <c r="AG768" s="356"/>
      <c r="AH768" s="356"/>
      <c r="AI768" s="356"/>
      <c r="AJ768" s="356"/>
      <c r="AK768" s="356"/>
      <c r="AL768" s="356"/>
      <c r="AM768" s="356"/>
      <c r="AN768" s="356"/>
    </row>
    <row r="769" spans="1:40">
      <c r="A769" s="356"/>
      <c r="B769" s="683"/>
      <c r="C769" s="683"/>
      <c r="D769" s="683"/>
      <c r="E769" s="874"/>
      <c r="F769" s="356"/>
      <c r="G769" s="356"/>
      <c r="H769" s="684"/>
      <c r="I769" s="684"/>
      <c r="J769" s="684"/>
      <c r="K769" s="356"/>
      <c r="L769" s="356"/>
      <c r="M769" s="356"/>
      <c r="N769" s="356"/>
      <c r="O769" s="356"/>
      <c r="P769" s="356"/>
      <c r="Q769" s="356"/>
      <c r="R769" s="356"/>
      <c r="S769" s="356"/>
      <c r="T769" s="356"/>
      <c r="U769" s="356"/>
      <c r="V769" s="356"/>
      <c r="W769" s="356"/>
      <c r="X769" s="356"/>
      <c r="Y769" s="356"/>
      <c r="Z769" s="356"/>
      <c r="AA769" s="356"/>
      <c r="AB769" s="356"/>
      <c r="AC769" s="356"/>
      <c r="AD769" s="356"/>
      <c r="AE769" s="356"/>
      <c r="AF769" s="356"/>
      <c r="AG769" s="356"/>
      <c r="AH769" s="356"/>
      <c r="AI769" s="356"/>
      <c r="AJ769" s="356"/>
      <c r="AK769" s="356"/>
      <c r="AL769" s="356"/>
      <c r="AM769" s="356"/>
      <c r="AN769" s="356"/>
    </row>
    <row r="770" spans="1:40">
      <c r="A770" s="356"/>
      <c r="B770" s="683"/>
      <c r="C770" s="683"/>
      <c r="D770" s="683"/>
      <c r="E770" s="874"/>
      <c r="F770" s="356"/>
      <c r="G770" s="356"/>
      <c r="H770" s="684"/>
      <c r="I770" s="684"/>
      <c r="J770" s="684"/>
      <c r="K770" s="356"/>
      <c r="L770" s="356"/>
      <c r="M770" s="356"/>
      <c r="N770" s="356"/>
      <c r="O770" s="356"/>
      <c r="P770" s="356"/>
      <c r="Q770" s="356"/>
      <c r="R770" s="356"/>
      <c r="S770" s="356"/>
      <c r="T770" s="356"/>
      <c r="U770" s="356"/>
      <c r="V770" s="356"/>
      <c r="W770" s="356"/>
      <c r="X770" s="356"/>
      <c r="Y770" s="356"/>
      <c r="Z770" s="356"/>
      <c r="AA770" s="356"/>
      <c r="AB770" s="356"/>
      <c r="AC770" s="356"/>
      <c r="AD770" s="356"/>
      <c r="AE770" s="356"/>
      <c r="AF770" s="356"/>
      <c r="AG770" s="356"/>
      <c r="AH770" s="356"/>
      <c r="AI770" s="356"/>
      <c r="AJ770" s="356"/>
      <c r="AK770" s="356"/>
      <c r="AL770" s="356"/>
      <c r="AM770" s="356"/>
      <c r="AN770" s="356"/>
    </row>
    <row r="771" spans="1:40">
      <c r="A771" s="356"/>
      <c r="B771" s="683"/>
      <c r="C771" s="683"/>
      <c r="D771" s="683"/>
      <c r="E771" s="874"/>
      <c r="F771" s="356"/>
      <c r="G771" s="356"/>
      <c r="H771" s="684"/>
      <c r="I771" s="684"/>
      <c r="J771" s="684"/>
      <c r="K771" s="356"/>
      <c r="L771" s="356"/>
      <c r="M771" s="356"/>
      <c r="N771" s="356"/>
      <c r="O771" s="356"/>
      <c r="P771" s="356"/>
      <c r="Q771" s="356"/>
      <c r="R771" s="356"/>
      <c r="S771" s="356"/>
      <c r="T771" s="356"/>
      <c r="U771" s="356"/>
      <c r="V771" s="356"/>
      <c r="W771" s="356"/>
      <c r="X771" s="356"/>
      <c r="Y771" s="356"/>
      <c r="Z771" s="356"/>
      <c r="AA771" s="356"/>
      <c r="AB771" s="356"/>
      <c r="AC771" s="356"/>
      <c r="AD771" s="356"/>
      <c r="AE771" s="356"/>
      <c r="AF771" s="356"/>
      <c r="AG771" s="356"/>
      <c r="AH771" s="356"/>
      <c r="AI771" s="356"/>
      <c r="AJ771" s="356"/>
      <c r="AK771" s="356"/>
      <c r="AL771" s="356"/>
      <c r="AM771" s="356"/>
      <c r="AN771" s="356"/>
    </row>
    <row r="772" spans="1:40">
      <c r="A772" s="356"/>
      <c r="B772" s="683"/>
      <c r="C772" s="683"/>
      <c r="D772" s="683"/>
      <c r="E772" s="874"/>
      <c r="F772" s="356"/>
      <c r="G772" s="356"/>
      <c r="H772" s="684"/>
      <c r="I772" s="684"/>
      <c r="J772" s="684"/>
      <c r="K772" s="356"/>
      <c r="L772" s="356"/>
      <c r="M772" s="356"/>
      <c r="N772" s="356"/>
      <c r="O772" s="356"/>
      <c r="P772" s="356"/>
      <c r="Q772" s="356"/>
      <c r="R772" s="356"/>
      <c r="S772" s="356"/>
      <c r="T772" s="356"/>
      <c r="U772" s="356"/>
      <c r="V772" s="356"/>
      <c r="W772" s="356"/>
      <c r="X772" s="356"/>
      <c r="Y772" s="356"/>
      <c r="Z772" s="356"/>
      <c r="AA772" s="356"/>
      <c r="AB772" s="356"/>
      <c r="AC772" s="356"/>
      <c r="AD772" s="356"/>
      <c r="AE772" s="356"/>
      <c r="AF772" s="356"/>
      <c r="AG772" s="356"/>
      <c r="AH772" s="356"/>
      <c r="AI772" s="356"/>
      <c r="AJ772" s="356"/>
      <c r="AK772" s="356"/>
      <c r="AL772" s="356"/>
      <c r="AM772" s="356"/>
      <c r="AN772" s="356"/>
    </row>
    <row r="773" spans="1:40">
      <c r="A773" s="356"/>
      <c r="B773" s="683"/>
      <c r="C773" s="683"/>
      <c r="D773" s="683"/>
      <c r="E773" s="874"/>
      <c r="F773" s="356"/>
      <c r="G773" s="356"/>
      <c r="H773" s="684"/>
      <c r="I773" s="684"/>
      <c r="J773" s="684"/>
      <c r="K773" s="356"/>
      <c r="L773" s="356"/>
      <c r="M773" s="356"/>
      <c r="N773" s="356"/>
      <c r="O773" s="356"/>
      <c r="P773" s="356"/>
      <c r="Q773" s="356"/>
      <c r="R773" s="356"/>
      <c r="S773" s="356"/>
      <c r="T773" s="356"/>
      <c r="U773" s="356"/>
      <c r="V773" s="356"/>
      <c r="W773" s="356"/>
      <c r="X773" s="356"/>
      <c r="Y773" s="356"/>
      <c r="Z773" s="356"/>
      <c r="AA773" s="356"/>
      <c r="AB773" s="356"/>
      <c r="AC773" s="356"/>
      <c r="AD773" s="356"/>
      <c r="AE773" s="356"/>
      <c r="AF773" s="356"/>
      <c r="AG773" s="356"/>
      <c r="AH773" s="356"/>
      <c r="AI773" s="356"/>
      <c r="AJ773" s="356"/>
      <c r="AK773" s="356"/>
      <c r="AL773" s="356"/>
      <c r="AM773" s="356"/>
      <c r="AN773" s="356"/>
    </row>
    <row r="774" spans="1:40">
      <c r="A774" s="356"/>
      <c r="B774" s="683"/>
      <c r="C774" s="683"/>
      <c r="D774" s="683"/>
      <c r="E774" s="874"/>
      <c r="F774" s="356"/>
      <c r="G774" s="356"/>
      <c r="H774" s="684"/>
      <c r="I774" s="684"/>
      <c r="J774" s="684"/>
      <c r="K774" s="356"/>
      <c r="L774" s="356"/>
      <c r="M774" s="356"/>
      <c r="N774" s="356"/>
      <c r="O774" s="356"/>
      <c r="P774" s="356"/>
      <c r="Q774" s="356"/>
      <c r="R774" s="356"/>
      <c r="S774" s="356"/>
      <c r="T774" s="356"/>
      <c r="U774" s="356"/>
      <c r="V774" s="356"/>
      <c r="W774" s="356"/>
      <c r="X774" s="356"/>
      <c r="Y774" s="356"/>
      <c r="Z774" s="356"/>
      <c r="AA774" s="356"/>
      <c r="AB774" s="356"/>
      <c r="AC774" s="356"/>
      <c r="AD774" s="356"/>
      <c r="AE774" s="356"/>
      <c r="AF774" s="356"/>
      <c r="AG774" s="356"/>
      <c r="AH774" s="356"/>
      <c r="AI774" s="356"/>
      <c r="AJ774" s="356"/>
      <c r="AK774" s="356"/>
      <c r="AL774" s="356"/>
      <c r="AM774" s="356"/>
      <c r="AN774" s="356"/>
    </row>
    <row r="775" spans="1:40">
      <c r="A775" s="356"/>
      <c r="B775" s="683"/>
      <c r="C775" s="683"/>
      <c r="D775" s="683"/>
      <c r="E775" s="874"/>
      <c r="F775" s="356"/>
      <c r="G775" s="356"/>
      <c r="H775" s="684"/>
      <c r="I775" s="684"/>
      <c r="J775" s="684"/>
      <c r="K775" s="356"/>
      <c r="L775" s="356"/>
      <c r="M775" s="356"/>
      <c r="N775" s="356"/>
      <c r="O775" s="356"/>
      <c r="P775" s="356"/>
      <c r="Q775" s="356"/>
      <c r="R775" s="356"/>
      <c r="S775" s="356"/>
      <c r="T775" s="356"/>
      <c r="U775" s="356"/>
      <c r="V775" s="356"/>
      <c r="W775" s="356"/>
      <c r="X775" s="356"/>
      <c r="Y775" s="356"/>
      <c r="Z775" s="356"/>
      <c r="AA775" s="356"/>
      <c r="AB775" s="356"/>
      <c r="AC775" s="356"/>
      <c r="AD775" s="356"/>
      <c r="AE775" s="356"/>
      <c r="AF775" s="356"/>
      <c r="AG775" s="356"/>
      <c r="AH775" s="356"/>
      <c r="AI775" s="356"/>
      <c r="AJ775" s="356"/>
      <c r="AK775" s="356"/>
      <c r="AL775" s="356"/>
      <c r="AM775" s="356"/>
      <c r="AN775" s="356"/>
    </row>
    <row r="776" spans="1:40">
      <c r="A776" s="356"/>
      <c r="B776" s="683"/>
      <c r="C776" s="683"/>
      <c r="D776" s="683"/>
      <c r="E776" s="874"/>
      <c r="F776" s="356"/>
      <c r="G776" s="356"/>
      <c r="H776" s="684"/>
      <c r="I776" s="684"/>
      <c r="J776" s="684"/>
      <c r="K776" s="356"/>
      <c r="L776" s="356"/>
      <c r="M776" s="356"/>
      <c r="N776" s="356"/>
      <c r="O776" s="356"/>
      <c r="P776" s="356"/>
      <c r="Q776" s="356"/>
      <c r="R776" s="356"/>
      <c r="S776" s="356"/>
      <c r="T776" s="356"/>
      <c r="U776" s="356"/>
      <c r="V776" s="356"/>
      <c r="W776" s="356"/>
      <c r="X776" s="356"/>
      <c r="Y776" s="356"/>
      <c r="Z776" s="356"/>
      <c r="AA776" s="356"/>
      <c r="AB776" s="356"/>
      <c r="AC776" s="356"/>
      <c r="AD776" s="356"/>
      <c r="AE776" s="356"/>
      <c r="AF776" s="356"/>
      <c r="AG776" s="356"/>
      <c r="AH776" s="356"/>
      <c r="AI776" s="356"/>
      <c r="AJ776" s="356"/>
      <c r="AK776" s="356"/>
      <c r="AL776" s="356"/>
      <c r="AM776" s="356"/>
      <c r="AN776" s="356"/>
    </row>
    <row r="777" spans="1:40">
      <c r="A777" s="356"/>
      <c r="B777" s="683"/>
      <c r="C777" s="683"/>
      <c r="D777" s="683"/>
      <c r="E777" s="874"/>
      <c r="F777" s="356"/>
      <c r="G777" s="356"/>
      <c r="H777" s="684"/>
      <c r="I777" s="684"/>
      <c r="J777" s="684"/>
      <c r="K777" s="356"/>
      <c r="L777" s="356"/>
      <c r="M777" s="356"/>
      <c r="N777" s="356"/>
      <c r="O777" s="356"/>
      <c r="P777" s="356"/>
      <c r="Q777" s="356"/>
      <c r="R777" s="356"/>
      <c r="S777" s="356"/>
      <c r="T777" s="356"/>
      <c r="U777" s="356"/>
      <c r="V777" s="356"/>
      <c r="W777" s="356"/>
      <c r="X777" s="356"/>
      <c r="Y777" s="356"/>
      <c r="Z777" s="356"/>
      <c r="AA777" s="356"/>
      <c r="AB777" s="356"/>
      <c r="AC777" s="356"/>
      <c r="AD777" s="356"/>
      <c r="AE777" s="356"/>
      <c r="AF777" s="356"/>
      <c r="AG777" s="356"/>
      <c r="AH777" s="356"/>
      <c r="AI777" s="356"/>
      <c r="AJ777" s="356"/>
      <c r="AK777" s="356"/>
      <c r="AL777" s="356"/>
      <c r="AM777" s="356"/>
      <c r="AN777" s="356"/>
    </row>
    <row r="778" spans="1:40">
      <c r="A778" s="356"/>
      <c r="B778" s="683"/>
      <c r="C778" s="683"/>
      <c r="D778" s="683"/>
      <c r="E778" s="874"/>
      <c r="F778" s="356"/>
      <c r="G778" s="356"/>
      <c r="H778" s="684"/>
      <c r="I778" s="684"/>
      <c r="J778" s="684"/>
      <c r="K778" s="356"/>
      <c r="L778" s="356"/>
      <c r="M778" s="356"/>
      <c r="N778" s="356"/>
      <c r="O778" s="356"/>
      <c r="P778" s="356"/>
      <c r="Q778" s="356"/>
      <c r="R778" s="356"/>
      <c r="S778" s="356"/>
      <c r="T778" s="356"/>
      <c r="U778" s="356"/>
      <c r="V778" s="356"/>
      <c r="W778" s="356"/>
      <c r="X778" s="356"/>
      <c r="Y778" s="356"/>
      <c r="Z778" s="356"/>
      <c r="AA778" s="356"/>
      <c r="AB778" s="356"/>
      <c r="AC778" s="356"/>
      <c r="AD778" s="356"/>
      <c r="AE778" s="356"/>
      <c r="AF778" s="356"/>
      <c r="AG778" s="356"/>
      <c r="AH778" s="356"/>
      <c r="AI778" s="356"/>
      <c r="AJ778" s="356"/>
      <c r="AK778" s="356"/>
      <c r="AL778" s="356"/>
      <c r="AM778" s="356"/>
      <c r="AN778" s="356"/>
    </row>
    <row r="779" spans="1:40">
      <c r="A779" s="356"/>
      <c r="B779" s="683"/>
      <c r="C779" s="683"/>
      <c r="D779" s="683"/>
      <c r="E779" s="874"/>
      <c r="F779" s="356"/>
      <c r="G779" s="356"/>
      <c r="H779" s="684"/>
      <c r="I779" s="684"/>
      <c r="J779" s="684"/>
      <c r="K779" s="356"/>
      <c r="L779" s="356"/>
      <c r="M779" s="356"/>
      <c r="N779" s="356"/>
      <c r="O779" s="356"/>
      <c r="P779" s="356"/>
      <c r="Q779" s="356"/>
      <c r="R779" s="356"/>
      <c r="S779" s="356"/>
      <c r="T779" s="356"/>
      <c r="U779" s="356"/>
      <c r="V779" s="356"/>
      <c r="W779" s="356"/>
      <c r="X779" s="356"/>
      <c r="Y779" s="356"/>
      <c r="Z779" s="356"/>
      <c r="AA779" s="356"/>
      <c r="AB779" s="356"/>
      <c r="AC779" s="356"/>
      <c r="AD779" s="356"/>
      <c r="AE779" s="356"/>
      <c r="AF779" s="356"/>
      <c r="AG779" s="356"/>
      <c r="AH779" s="356"/>
      <c r="AI779" s="356"/>
      <c r="AJ779" s="356"/>
      <c r="AK779" s="356"/>
      <c r="AL779" s="356"/>
      <c r="AM779" s="356"/>
      <c r="AN779" s="356"/>
    </row>
    <row r="780" spans="1:40">
      <c r="A780" s="356"/>
      <c r="B780" s="683"/>
      <c r="C780" s="683"/>
      <c r="D780" s="683"/>
      <c r="E780" s="874"/>
      <c r="F780" s="356"/>
      <c r="G780" s="356"/>
      <c r="H780" s="684"/>
      <c r="I780" s="684"/>
      <c r="J780" s="684"/>
      <c r="K780" s="356"/>
      <c r="L780" s="356"/>
      <c r="M780" s="356"/>
      <c r="N780" s="356"/>
      <c r="O780" s="356"/>
      <c r="P780" s="356"/>
      <c r="Q780" s="356"/>
      <c r="R780" s="356"/>
      <c r="S780" s="356"/>
      <c r="T780" s="356"/>
      <c r="U780" s="356"/>
      <c r="V780" s="356"/>
      <c r="W780" s="356"/>
      <c r="X780" s="356"/>
      <c r="Y780" s="356"/>
      <c r="Z780" s="356"/>
      <c r="AA780" s="356"/>
      <c r="AB780" s="356"/>
      <c r="AC780" s="356"/>
      <c r="AD780" s="356"/>
      <c r="AE780" s="356"/>
      <c r="AF780" s="356"/>
      <c r="AG780" s="356"/>
      <c r="AH780" s="356"/>
      <c r="AI780" s="356"/>
      <c r="AJ780" s="356"/>
      <c r="AK780" s="356"/>
      <c r="AL780" s="356"/>
      <c r="AM780" s="356"/>
      <c r="AN780" s="356"/>
    </row>
    <row r="781" spans="1:40">
      <c r="A781" s="356"/>
      <c r="B781" s="683"/>
      <c r="C781" s="683"/>
      <c r="D781" s="683"/>
      <c r="E781" s="874"/>
      <c r="F781" s="356"/>
      <c r="G781" s="356"/>
      <c r="H781" s="684"/>
      <c r="I781" s="684"/>
      <c r="J781" s="684"/>
      <c r="K781" s="356"/>
      <c r="L781" s="356"/>
      <c r="M781" s="356"/>
      <c r="N781" s="356"/>
      <c r="O781" s="356"/>
      <c r="P781" s="356"/>
      <c r="Q781" s="356"/>
      <c r="R781" s="356"/>
      <c r="S781" s="356"/>
      <c r="T781" s="356"/>
      <c r="U781" s="356"/>
      <c r="V781" s="356"/>
      <c r="W781" s="356"/>
      <c r="X781" s="356"/>
      <c r="Y781" s="356"/>
      <c r="Z781" s="356"/>
      <c r="AA781" s="356"/>
      <c r="AB781" s="356"/>
      <c r="AC781" s="356"/>
      <c r="AD781" s="356"/>
      <c r="AE781" s="356"/>
      <c r="AF781" s="356"/>
      <c r="AG781" s="356"/>
      <c r="AH781" s="356"/>
      <c r="AI781" s="356"/>
      <c r="AJ781" s="356"/>
      <c r="AK781" s="356"/>
      <c r="AL781" s="356"/>
      <c r="AM781" s="356"/>
      <c r="AN781" s="356"/>
    </row>
    <row r="782" spans="1:40">
      <c r="A782" s="356"/>
      <c r="B782" s="683"/>
      <c r="C782" s="683"/>
      <c r="D782" s="683"/>
      <c r="E782" s="874"/>
      <c r="F782" s="356"/>
      <c r="G782" s="356"/>
      <c r="H782" s="684"/>
      <c r="I782" s="684"/>
      <c r="J782" s="684"/>
      <c r="K782" s="356"/>
      <c r="L782" s="356"/>
      <c r="M782" s="356"/>
      <c r="N782" s="356"/>
      <c r="O782" s="356"/>
      <c r="P782" s="356"/>
      <c r="Q782" s="356"/>
      <c r="R782" s="356"/>
      <c r="S782" s="356"/>
      <c r="T782" s="356"/>
      <c r="U782" s="356"/>
      <c r="V782" s="356"/>
      <c r="W782" s="356"/>
      <c r="X782" s="356"/>
      <c r="Y782" s="356"/>
      <c r="Z782" s="356"/>
      <c r="AA782" s="356"/>
      <c r="AB782" s="356"/>
      <c r="AC782" s="356"/>
      <c r="AD782" s="356"/>
      <c r="AE782" s="356"/>
      <c r="AF782" s="356"/>
      <c r="AG782" s="356"/>
      <c r="AH782" s="356"/>
      <c r="AI782" s="356"/>
      <c r="AJ782" s="356"/>
      <c r="AK782" s="356"/>
      <c r="AL782" s="356"/>
      <c r="AM782" s="356"/>
      <c r="AN782" s="356"/>
    </row>
    <row r="783" spans="1:40">
      <c r="A783" s="356"/>
      <c r="B783" s="683"/>
      <c r="C783" s="683"/>
      <c r="D783" s="683"/>
      <c r="E783" s="874"/>
      <c r="F783" s="356"/>
      <c r="G783" s="356"/>
      <c r="H783" s="684"/>
      <c r="I783" s="684"/>
      <c r="J783" s="684"/>
      <c r="K783" s="356"/>
      <c r="L783" s="356"/>
      <c r="M783" s="356"/>
      <c r="N783" s="356"/>
      <c r="O783" s="356"/>
      <c r="P783" s="356"/>
      <c r="Q783" s="356"/>
      <c r="R783" s="356"/>
      <c r="S783" s="356"/>
      <c r="T783" s="356"/>
      <c r="U783" s="356"/>
      <c r="V783" s="356"/>
      <c r="W783" s="356"/>
      <c r="X783" s="356"/>
      <c r="Y783" s="356"/>
      <c r="Z783" s="356"/>
      <c r="AA783" s="356"/>
      <c r="AB783" s="356"/>
      <c r="AC783" s="356"/>
      <c r="AD783" s="356"/>
      <c r="AE783" s="356"/>
      <c r="AF783" s="356"/>
      <c r="AG783" s="356"/>
      <c r="AH783" s="356"/>
      <c r="AI783" s="356"/>
      <c r="AJ783" s="356"/>
      <c r="AK783" s="356"/>
      <c r="AL783" s="356"/>
      <c r="AM783" s="356"/>
      <c r="AN783" s="356"/>
    </row>
    <row r="784" spans="1:40">
      <c r="A784" s="356"/>
      <c r="B784" s="683"/>
      <c r="C784" s="683"/>
      <c r="D784" s="683"/>
      <c r="E784" s="874"/>
      <c r="F784" s="356"/>
      <c r="G784" s="356"/>
      <c r="H784" s="684"/>
      <c r="I784" s="684"/>
      <c r="J784" s="684"/>
      <c r="K784" s="356"/>
      <c r="L784" s="356"/>
      <c r="M784" s="356"/>
      <c r="N784" s="356"/>
      <c r="O784" s="356"/>
      <c r="P784" s="356"/>
      <c r="Q784" s="356"/>
      <c r="R784" s="356"/>
      <c r="S784" s="356"/>
      <c r="T784" s="356"/>
      <c r="U784" s="356"/>
      <c r="V784" s="356"/>
      <c r="W784" s="356"/>
      <c r="X784" s="356"/>
      <c r="Y784" s="356"/>
      <c r="Z784" s="356"/>
      <c r="AA784" s="356"/>
      <c r="AB784" s="356"/>
      <c r="AC784" s="356"/>
      <c r="AD784" s="356"/>
      <c r="AE784" s="356"/>
      <c r="AF784" s="356"/>
      <c r="AG784" s="356"/>
      <c r="AH784" s="356"/>
      <c r="AI784" s="356"/>
      <c r="AJ784" s="356"/>
      <c r="AK784" s="356"/>
      <c r="AL784" s="356"/>
      <c r="AM784" s="356"/>
      <c r="AN784" s="356"/>
    </row>
    <row r="785" spans="1:40">
      <c r="A785" s="356"/>
      <c r="B785" s="683"/>
      <c r="C785" s="683"/>
      <c r="D785" s="683"/>
      <c r="E785" s="874"/>
      <c r="F785" s="356"/>
      <c r="G785" s="356"/>
      <c r="H785" s="684"/>
      <c r="I785" s="684"/>
      <c r="J785" s="684"/>
      <c r="K785" s="356"/>
      <c r="L785" s="356"/>
      <c r="M785" s="356"/>
      <c r="N785" s="356"/>
      <c r="O785" s="356"/>
      <c r="P785" s="356"/>
      <c r="Q785" s="356"/>
      <c r="R785" s="356"/>
      <c r="S785" s="356"/>
      <c r="T785" s="356"/>
      <c r="U785" s="356"/>
      <c r="V785" s="356"/>
      <c r="W785" s="356"/>
      <c r="X785" s="356"/>
      <c r="Y785" s="356"/>
      <c r="Z785" s="356"/>
      <c r="AA785" s="356"/>
      <c r="AB785" s="356"/>
      <c r="AC785" s="356"/>
      <c r="AD785" s="356"/>
      <c r="AE785" s="356"/>
      <c r="AF785" s="356"/>
      <c r="AG785" s="356"/>
      <c r="AH785" s="356"/>
      <c r="AI785" s="356"/>
      <c r="AJ785" s="356"/>
      <c r="AK785" s="356"/>
      <c r="AL785" s="356"/>
      <c r="AM785" s="356"/>
      <c r="AN785" s="356"/>
    </row>
    <row r="786" spans="1:40">
      <c r="A786" s="356"/>
      <c r="B786" s="683"/>
      <c r="C786" s="683"/>
      <c r="D786" s="683"/>
      <c r="E786" s="874"/>
      <c r="F786" s="356"/>
      <c r="G786" s="356"/>
      <c r="H786" s="684"/>
      <c r="I786" s="684"/>
      <c r="J786" s="684"/>
      <c r="K786" s="356"/>
      <c r="L786" s="356"/>
      <c r="M786" s="356"/>
      <c r="N786" s="356"/>
      <c r="O786" s="356"/>
      <c r="P786" s="356"/>
      <c r="Q786" s="356"/>
      <c r="R786" s="356"/>
      <c r="S786" s="356"/>
      <c r="T786" s="356"/>
      <c r="U786" s="356"/>
      <c r="V786" s="356"/>
      <c r="W786" s="356"/>
      <c r="X786" s="356"/>
      <c r="Y786" s="356"/>
      <c r="Z786" s="356"/>
      <c r="AA786" s="356"/>
      <c r="AB786" s="356"/>
      <c r="AC786" s="356"/>
      <c r="AD786" s="356"/>
      <c r="AE786" s="356"/>
      <c r="AF786" s="356"/>
      <c r="AG786" s="356"/>
      <c r="AH786" s="356"/>
      <c r="AI786" s="356"/>
      <c r="AJ786" s="356"/>
      <c r="AK786" s="356"/>
      <c r="AL786" s="356"/>
      <c r="AM786" s="356"/>
      <c r="AN786" s="356"/>
    </row>
    <row r="787" spans="1:40">
      <c r="A787" s="356"/>
      <c r="B787" s="683"/>
      <c r="C787" s="683"/>
      <c r="D787" s="683"/>
      <c r="E787" s="874"/>
      <c r="F787" s="356"/>
      <c r="G787" s="356"/>
      <c r="H787" s="684"/>
      <c r="I787" s="684"/>
      <c r="J787" s="684"/>
      <c r="K787" s="356"/>
      <c r="L787" s="356"/>
      <c r="M787" s="356"/>
      <c r="N787" s="356"/>
      <c r="O787" s="356"/>
      <c r="P787" s="356"/>
      <c r="Q787" s="356"/>
      <c r="R787" s="356"/>
      <c r="S787" s="356"/>
      <c r="T787" s="356"/>
      <c r="U787" s="356"/>
      <c r="V787" s="356"/>
      <c r="W787" s="356"/>
      <c r="X787" s="356"/>
      <c r="Y787" s="356"/>
      <c r="Z787" s="356"/>
      <c r="AA787" s="356"/>
      <c r="AB787" s="356"/>
      <c r="AC787" s="356"/>
      <c r="AD787" s="356"/>
      <c r="AE787" s="356"/>
      <c r="AF787" s="356"/>
      <c r="AG787" s="356"/>
      <c r="AH787" s="356"/>
      <c r="AI787" s="356"/>
      <c r="AJ787" s="356"/>
      <c r="AK787" s="356"/>
      <c r="AL787" s="356"/>
      <c r="AM787" s="356"/>
      <c r="AN787" s="356"/>
    </row>
    <row r="788" spans="1:40">
      <c r="A788" s="356"/>
      <c r="B788" s="683"/>
      <c r="C788" s="683"/>
      <c r="D788" s="683"/>
      <c r="E788" s="874"/>
      <c r="F788" s="356"/>
      <c r="G788" s="356"/>
      <c r="H788" s="684"/>
      <c r="I788" s="684"/>
      <c r="J788" s="684"/>
      <c r="K788" s="356"/>
      <c r="L788" s="356"/>
      <c r="M788" s="356"/>
      <c r="N788" s="356"/>
      <c r="O788" s="356"/>
      <c r="P788" s="356"/>
      <c r="Q788" s="356"/>
      <c r="R788" s="356"/>
      <c r="S788" s="356"/>
      <c r="T788" s="356"/>
      <c r="U788" s="356"/>
      <c r="V788" s="356"/>
      <c r="W788" s="356"/>
      <c r="X788" s="356"/>
      <c r="Y788" s="356"/>
      <c r="Z788" s="356"/>
      <c r="AA788" s="356"/>
      <c r="AB788" s="356"/>
      <c r="AC788" s="356"/>
      <c r="AD788" s="356"/>
      <c r="AE788" s="356"/>
      <c r="AF788" s="356"/>
      <c r="AG788" s="356"/>
      <c r="AH788" s="356"/>
      <c r="AI788" s="356"/>
      <c r="AJ788" s="356"/>
      <c r="AK788" s="356"/>
      <c r="AL788" s="356"/>
      <c r="AM788" s="356"/>
      <c r="AN788" s="356"/>
    </row>
    <row r="789" spans="1:40">
      <c r="A789" s="356"/>
      <c r="B789" s="683"/>
      <c r="C789" s="683"/>
      <c r="D789" s="683"/>
      <c r="E789" s="874"/>
      <c r="F789" s="356"/>
      <c r="G789" s="356"/>
      <c r="H789" s="684"/>
      <c r="I789" s="684"/>
      <c r="J789" s="684"/>
      <c r="K789" s="356"/>
      <c r="L789" s="356"/>
      <c r="M789" s="356"/>
      <c r="N789" s="356"/>
      <c r="O789" s="356"/>
      <c r="P789" s="356"/>
      <c r="Q789" s="356"/>
      <c r="R789" s="356"/>
      <c r="S789" s="356"/>
      <c r="T789" s="356"/>
      <c r="U789" s="356"/>
      <c r="V789" s="356"/>
      <c r="W789" s="356"/>
      <c r="X789" s="356"/>
      <c r="Y789" s="356"/>
      <c r="Z789" s="356"/>
      <c r="AA789" s="356"/>
      <c r="AB789" s="356"/>
      <c r="AC789" s="356"/>
      <c r="AD789" s="356"/>
      <c r="AE789" s="356"/>
      <c r="AF789" s="356"/>
      <c r="AG789" s="356"/>
      <c r="AH789" s="356"/>
      <c r="AI789" s="356"/>
      <c r="AJ789" s="356"/>
      <c r="AK789" s="356"/>
      <c r="AL789" s="356"/>
      <c r="AM789" s="356"/>
      <c r="AN789" s="356"/>
    </row>
    <row r="790" spans="1:40">
      <c r="A790" s="356"/>
      <c r="B790" s="683"/>
      <c r="C790" s="683"/>
      <c r="D790" s="683"/>
      <c r="E790" s="874"/>
      <c r="F790" s="356"/>
      <c r="G790" s="356"/>
      <c r="H790" s="684"/>
      <c r="I790" s="684"/>
      <c r="J790" s="684"/>
      <c r="K790" s="356"/>
      <c r="L790" s="356"/>
      <c r="M790" s="356"/>
      <c r="N790" s="356"/>
      <c r="O790" s="356"/>
      <c r="P790" s="356"/>
      <c r="Q790" s="356"/>
      <c r="R790" s="356"/>
      <c r="S790" s="356"/>
      <c r="T790" s="356"/>
      <c r="U790" s="356"/>
      <c r="V790" s="356"/>
      <c r="W790" s="356"/>
      <c r="X790" s="356"/>
      <c r="Y790" s="356"/>
      <c r="Z790" s="356"/>
      <c r="AA790" s="356"/>
      <c r="AB790" s="356"/>
      <c r="AC790" s="356"/>
      <c r="AD790" s="356"/>
      <c r="AE790" s="356"/>
      <c r="AF790" s="356"/>
      <c r="AG790" s="356"/>
      <c r="AH790" s="356"/>
      <c r="AI790" s="356"/>
      <c r="AJ790" s="356"/>
      <c r="AK790" s="356"/>
      <c r="AL790" s="356"/>
      <c r="AM790" s="356"/>
      <c r="AN790" s="356"/>
    </row>
    <row r="791" spans="1:40">
      <c r="A791" s="356"/>
      <c r="B791" s="683"/>
      <c r="C791" s="683"/>
      <c r="D791" s="683"/>
      <c r="E791" s="874"/>
      <c r="F791" s="356"/>
      <c r="G791" s="356"/>
      <c r="H791" s="684"/>
      <c r="I791" s="684"/>
      <c r="J791" s="684"/>
      <c r="K791" s="356"/>
      <c r="L791" s="356"/>
      <c r="M791" s="356"/>
      <c r="N791" s="356"/>
      <c r="O791" s="356"/>
      <c r="P791" s="356"/>
      <c r="Q791" s="356"/>
      <c r="R791" s="356"/>
      <c r="S791" s="356"/>
      <c r="T791" s="356"/>
      <c r="U791" s="356"/>
      <c r="V791" s="356"/>
      <c r="W791" s="356"/>
      <c r="X791" s="356"/>
      <c r="Y791" s="356"/>
      <c r="Z791" s="356"/>
      <c r="AA791" s="356"/>
      <c r="AB791" s="356"/>
      <c r="AC791" s="356"/>
      <c r="AD791" s="356"/>
      <c r="AE791" s="356"/>
      <c r="AF791" s="356"/>
      <c r="AG791" s="356"/>
      <c r="AH791" s="356"/>
      <c r="AI791" s="356"/>
      <c r="AJ791" s="356"/>
      <c r="AK791" s="356"/>
      <c r="AL791" s="356"/>
      <c r="AM791" s="356"/>
      <c r="AN791" s="356"/>
    </row>
    <row r="792" spans="1:40">
      <c r="A792" s="356"/>
      <c r="B792" s="683"/>
      <c r="C792" s="683"/>
      <c r="D792" s="683"/>
      <c r="E792" s="874"/>
      <c r="F792" s="356"/>
      <c r="G792" s="356"/>
      <c r="H792" s="684"/>
      <c r="I792" s="684"/>
      <c r="J792" s="684"/>
      <c r="K792" s="356"/>
      <c r="L792" s="356"/>
      <c r="M792" s="356"/>
      <c r="N792" s="356"/>
      <c r="O792" s="356"/>
      <c r="P792" s="356"/>
      <c r="Q792" s="356"/>
      <c r="R792" s="356"/>
      <c r="S792" s="356"/>
      <c r="T792" s="356"/>
      <c r="U792" s="356"/>
      <c r="V792" s="356"/>
      <c r="W792" s="356"/>
      <c r="X792" s="356"/>
      <c r="Y792" s="356"/>
      <c r="Z792" s="356"/>
      <c r="AA792" s="356"/>
      <c r="AB792" s="356"/>
      <c r="AC792" s="356"/>
      <c r="AD792" s="356"/>
      <c r="AE792" s="356"/>
      <c r="AF792" s="356"/>
      <c r="AG792" s="356"/>
      <c r="AH792" s="356"/>
      <c r="AI792" s="356"/>
      <c r="AJ792" s="356"/>
      <c r="AK792" s="356"/>
      <c r="AL792" s="356"/>
      <c r="AM792" s="356"/>
      <c r="AN792" s="356"/>
    </row>
    <row r="793" spans="1:40">
      <c r="A793" s="356"/>
      <c r="B793" s="683"/>
      <c r="C793" s="683"/>
      <c r="D793" s="683"/>
      <c r="E793" s="874"/>
      <c r="F793" s="356"/>
      <c r="G793" s="356"/>
      <c r="H793" s="684"/>
      <c r="I793" s="684"/>
      <c r="J793" s="684"/>
      <c r="K793" s="356"/>
      <c r="L793" s="356"/>
      <c r="M793" s="356"/>
      <c r="N793" s="356"/>
      <c r="O793" s="356"/>
      <c r="P793" s="356"/>
      <c r="Q793" s="356"/>
      <c r="R793" s="356"/>
      <c r="S793" s="356"/>
      <c r="T793" s="356"/>
      <c r="U793" s="356"/>
      <c r="V793" s="356"/>
      <c r="W793" s="356"/>
      <c r="X793" s="356"/>
      <c r="Y793" s="356"/>
      <c r="Z793" s="356"/>
      <c r="AA793" s="356"/>
      <c r="AB793" s="356"/>
      <c r="AC793" s="356"/>
      <c r="AD793" s="356"/>
      <c r="AE793" s="356"/>
      <c r="AF793" s="356"/>
      <c r="AG793" s="356"/>
      <c r="AH793" s="356"/>
      <c r="AI793" s="356"/>
      <c r="AJ793" s="356"/>
      <c r="AK793" s="356"/>
      <c r="AL793" s="356"/>
      <c r="AM793" s="356"/>
      <c r="AN793" s="356"/>
    </row>
    <row r="794" spans="1:40">
      <c r="A794" s="356"/>
      <c r="B794" s="683"/>
      <c r="C794" s="683"/>
      <c r="D794" s="683"/>
      <c r="E794" s="874"/>
      <c r="F794" s="356"/>
      <c r="G794" s="356"/>
      <c r="H794" s="684"/>
      <c r="I794" s="684"/>
      <c r="J794" s="684"/>
      <c r="K794" s="356"/>
      <c r="L794" s="356"/>
      <c r="M794" s="356"/>
      <c r="N794" s="356"/>
      <c r="O794" s="356"/>
      <c r="P794" s="356"/>
      <c r="Q794" s="356"/>
      <c r="R794" s="356"/>
      <c r="S794" s="356"/>
      <c r="T794" s="356"/>
      <c r="U794" s="356"/>
      <c r="V794" s="356"/>
      <c r="W794" s="356"/>
      <c r="X794" s="356"/>
      <c r="Y794" s="356"/>
      <c r="Z794" s="356"/>
      <c r="AA794" s="356"/>
      <c r="AB794" s="356"/>
      <c r="AC794" s="356"/>
      <c r="AD794" s="356"/>
      <c r="AE794" s="356"/>
      <c r="AF794" s="356"/>
      <c r="AG794" s="356"/>
      <c r="AH794" s="356"/>
      <c r="AI794" s="356"/>
      <c r="AJ794" s="356"/>
      <c r="AK794" s="356"/>
      <c r="AL794" s="356"/>
      <c r="AM794" s="356"/>
      <c r="AN794" s="356"/>
    </row>
    <row r="795" spans="1:40">
      <c r="A795" s="356"/>
      <c r="B795" s="683"/>
      <c r="C795" s="683"/>
      <c r="D795" s="683"/>
      <c r="E795" s="874"/>
      <c r="F795" s="356"/>
      <c r="G795" s="356"/>
      <c r="H795" s="684"/>
      <c r="I795" s="684"/>
      <c r="J795" s="684"/>
      <c r="K795" s="356"/>
      <c r="L795" s="356"/>
      <c r="M795" s="356"/>
      <c r="N795" s="356"/>
      <c r="O795" s="356"/>
      <c r="P795" s="356"/>
      <c r="Q795" s="356"/>
      <c r="R795" s="356"/>
      <c r="S795" s="356"/>
      <c r="T795" s="356"/>
      <c r="U795" s="356"/>
      <c r="V795" s="356"/>
      <c r="W795" s="356"/>
      <c r="X795" s="356"/>
      <c r="Y795" s="356"/>
      <c r="Z795" s="356"/>
      <c r="AA795" s="356"/>
      <c r="AB795" s="356"/>
      <c r="AC795" s="356"/>
      <c r="AD795" s="356"/>
      <c r="AE795" s="356"/>
      <c r="AF795" s="356"/>
      <c r="AG795" s="356"/>
      <c r="AH795" s="356"/>
      <c r="AI795" s="356"/>
      <c r="AJ795" s="356"/>
      <c r="AK795" s="356"/>
      <c r="AL795" s="356"/>
      <c r="AM795" s="356"/>
      <c r="AN795" s="356"/>
    </row>
    <row r="796" spans="1:40">
      <c r="A796" s="356"/>
      <c r="B796" s="683"/>
      <c r="C796" s="683"/>
      <c r="D796" s="683"/>
      <c r="E796" s="874"/>
      <c r="F796" s="356"/>
      <c r="G796" s="356"/>
      <c r="H796" s="684"/>
      <c r="I796" s="684"/>
      <c r="J796" s="684"/>
      <c r="K796" s="356"/>
      <c r="L796" s="356"/>
      <c r="M796" s="356"/>
      <c r="N796" s="356"/>
      <c r="O796" s="356"/>
      <c r="P796" s="356"/>
      <c r="Q796" s="356"/>
      <c r="R796" s="356"/>
      <c r="S796" s="356"/>
      <c r="T796" s="356"/>
      <c r="U796" s="356"/>
      <c r="V796" s="356"/>
      <c r="W796" s="356"/>
      <c r="X796" s="356"/>
      <c r="Y796" s="356"/>
      <c r="Z796" s="356"/>
      <c r="AA796" s="356"/>
      <c r="AB796" s="356"/>
      <c r="AC796" s="356"/>
      <c r="AD796" s="356"/>
      <c r="AE796" s="356"/>
      <c r="AF796" s="356"/>
      <c r="AG796" s="356"/>
      <c r="AH796" s="356"/>
      <c r="AI796" s="356"/>
      <c r="AJ796" s="356"/>
      <c r="AK796" s="356"/>
      <c r="AL796" s="356"/>
      <c r="AM796" s="356"/>
      <c r="AN796" s="356"/>
    </row>
    <row r="797" spans="1:40">
      <c r="A797" s="356"/>
      <c r="B797" s="683"/>
      <c r="C797" s="683"/>
      <c r="D797" s="683"/>
      <c r="E797" s="874"/>
      <c r="F797" s="356"/>
      <c r="G797" s="356"/>
      <c r="H797" s="684"/>
      <c r="I797" s="684"/>
      <c r="J797" s="684"/>
      <c r="K797" s="356"/>
      <c r="L797" s="356"/>
      <c r="M797" s="356"/>
      <c r="N797" s="356"/>
      <c r="O797" s="356"/>
      <c r="P797" s="356"/>
      <c r="Q797" s="356"/>
      <c r="R797" s="356"/>
      <c r="S797" s="356"/>
      <c r="T797" s="356"/>
      <c r="U797" s="356"/>
      <c r="V797" s="356"/>
      <c r="W797" s="356"/>
      <c r="X797" s="356"/>
      <c r="Y797" s="356"/>
      <c r="Z797" s="356"/>
      <c r="AA797" s="356"/>
      <c r="AB797" s="356"/>
      <c r="AC797" s="356"/>
      <c r="AD797" s="356"/>
      <c r="AE797" s="356"/>
      <c r="AF797" s="356"/>
      <c r="AG797" s="356"/>
      <c r="AH797" s="356"/>
      <c r="AI797" s="356"/>
      <c r="AJ797" s="356"/>
      <c r="AK797" s="356"/>
      <c r="AL797" s="356"/>
      <c r="AM797" s="356"/>
      <c r="AN797" s="356"/>
    </row>
    <row r="798" spans="1:40">
      <c r="A798" s="356"/>
      <c r="B798" s="683"/>
      <c r="C798" s="683"/>
      <c r="D798" s="683"/>
      <c r="E798" s="874"/>
      <c r="F798" s="356"/>
      <c r="G798" s="356"/>
      <c r="H798" s="684"/>
      <c r="I798" s="684"/>
      <c r="J798" s="684"/>
      <c r="K798" s="356"/>
      <c r="L798" s="356"/>
      <c r="M798" s="356"/>
      <c r="N798" s="356"/>
      <c r="O798" s="356"/>
      <c r="P798" s="356"/>
      <c r="Q798" s="356"/>
      <c r="R798" s="356"/>
      <c r="S798" s="356"/>
      <c r="T798" s="356"/>
      <c r="U798" s="356"/>
      <c r="V798" s="356"/>
      <c r="W798" s="356"/>
      <c r="X798" s="356"/>
      <c r="Y798" s="356"/>
      <c r="Z798" s="356"/>
      <c r="AA798" s="356"/>
      <c r="AB798" s="356"/>
      <c r="AC798" s="356"/>
      <c r="AD798" s="356"/>
      <c r="AE798" s="356"/>
      <c r="AF798" s="356"/>
      <c r="AG798" s="356"/>
      <c r="AH798" s="356"/>
      <c r="AI798" s="356"/>
      <c r="AJ798" s="356"/>
      <c r="AK798" s="356"/>
      <c r="AL798" s="356"/>
      <c r="AM798" s="356"/>
      <c r="AN798" s="356"/>
    </row>
    <row r="799" spans="1:40">
      <c r="A799" s="356"/>
      <c r="B799" s="683"/>
      <c r="C799" s="683"/>
      <c r="D799" s="683"/>
      <c r="E799" s="874"/>
      <c r="F799" s="356"/>
      <c r="G799" s="356"/>
      <c r="H799" s="684"/>
      <c r="I799" s="684"/>
      <c r="J799" s="684"/>
      <c r="K799" s="356"/>
      <c r="L799" s="356"/>
      <c r="M799" s="356"/>
      <c r="N799" s="356"/>
      <c r="O799" s="356"/>
      <c r="P799" s="356"/>
      <c r="Q799" s="356"/>
      <c r="R799" s="356"/>
      <c r="S799" s="356"/>
      <c r="T799" s="356"/>
      <c r="U799" s="356"/>
      <c r="V799" s="356"/>
      <c r="W799" s="356"/>
      <c r="X799" s="356"/>
      <c r="Y799" s="356"/>
      <c r="Z799" s="356"/>
      <c r="AA799" s="356"/>
      <c r="AB799" s="356"/>
      <c r="AC799" s="356"/>
      <c r="AD799" s="356"/>
      <c r="AE799" s="356"/>
      <c r="AF799" s="356"/>
      <c r="AG799" s="356"/>
      <c r="AH799" s="356"/>
      <c r="AI799" s="356"/>
      <c r="AJ799" s="356"/>
      <c r="AK799" s="356"/>
      <c r="AL799" s="356"/>
      <c r="AM799" s="356"/>
      <c r="AN799" s="356"/>
    </row>
    <row r="800" spans="1:40">
      <c r="A800" s="356"/>
      <c r="B800" s="683"/>
      <c r="C800" s="683"/>
      <c r="D800" s="683"/>
      <c r="E800" s="874"/>
      <c r="F800" s="356"/>
      <c r="G800" s="356"/>
      <c r="H800" s="684"/>
      <c r="I800" s="684"/>
      <c r="J800" s="684"/>
      <c r="K800" s="356"/>
      <c r="L800" s="356"/>
      <c r="M800" s="356"/>
      <c r="N800" s="356"/>
      <c r="O800" s="356"/>
      <c r="P800" s="356"/>
      <c r="Q800" s="356"/>
      <c r="R800" s="356"/>
      <c r="S800" s="356"/>
      <c r="T800" s="356"/>
      <c r="U800" s="356"/>
      <c r="V800" s="356"/>
      <c r="W800" s="356"/>
      <c r="X800" s="356"/>
      <c r="Y800" s="356"/>
      <c r="Z800" s="356"/>
      <c r="AA800" s="356"/>
      <c r="AB800" s="356"/>
      <c r="AC800" s="356"/>
      <c r="AD800" s="356"/>
      <c r="AE800" s="356"/>
      <c r="AF800" s="356"/>
      <c r="AG800" s="356"/>
      <c r="AH800" s="356"/>
      <c r="AI800" s="356"/>
      <c r="AJ800" s="356"/>
      <c r="AK800" s="356"/>
      <c r="AL800" s="356"/>
      <c r="AM800" s="356"/>
      <c r="AN800" s="356"/>
    </row>
    <row r="801" spans="1:40">
      <c r="A801" s="356"/>
      <c r="B801" s="683"/>
      <c r="C801" s="683"/>
      <c r="D801" s="683"/>
      <c r="E801" s="874"/>
      <c r="F801" s="356"/>
      <c r="G801" s="356"/>
      <c r="H801" s="684"/>
      <c r="I801" s="684"/>
      <c r="J801" s="684"/>
      <c r="K801" s="356"/>
      <c r="L801" s="356"/>
      <c r="M801" s="356"/>
      <c r="N801" s="356"/>
      <c r="O801" s="356"/>
      <c r="P801" s="356"/>
      <c r="Q801" s="356"/>
      <c r="R801" s="356"/>
      <c r="S801" s="356"/>
      <c r="T801" s="356"/>
      <c r="U801" s="356"/>
      <c r="V801" s="356"/>
      <c r="W801" s="356"/>
      <c r="X801" s="356"/>
      <c r="Y801" s="356"/>
      <c r="Z801" s="356"/>
      <c r="AA801" s="356"/>
      <c r="AB801" s="356"/>
      <c r="AC801" s="356"/>
      <c r="AD801" s="356"/>
      <c r="AE801" s="356"/>
      <c r="AF801" s="356"/>
      <c r="AG801" s="356"/>
      <c r="AH801" s="356"/>
      <c r="AI801" s="356"/>
      <c r="AJ801" s="356"/>
      <c r="AK801" s="356"/>
      <c r="AL801" s="356"/>
      <c r="AM801" s="356"/>
      <c r="AN801" s="356"/>
    </row>
    <row r="802" spans="1:40">
      <c r="A802" s="356"/>
      <c r="B802" s="683"/>
      <c r="C802" s="683"/>
      <c r="D802" s="683"/>
      <c r="E802" s="874"/>
      <c r="F802" s="356"/>
      <c r="G802" s="356"/>
      <c r="H802" s="684"/>
      <c r="I802" s="684"/>
      <c r="J802" s="684"/>
      <c r="K802" s="356"/>
      <c r="L802" s="356"/>
      <c r="M802" s="356"/>
      <c r="N802" s="356"/>
      <c r="O802" s="356"/>
      <c r="P802" s="356"/>
      <c r="Q802" s="356"/>
      <c r="R802" s="356"/>
      <c r="S802" s="356"/>
      <c r="T802" s="356"/>
      <c r="U802" s="356"/>
      <c r="V802" s="356"/>
      <c r="W802" s="356"/>
      <c r="X802" s="356"/>
      <c r="Y802" s="356"/>
      <c r="Z802" s="356"/>
      <c r="AA802" s="356"/>
      <c r="AB802" s="356"/>
      <c r="AC802" s="356"/>
      <c r="AD802" s="356"/>
      <c r="AE802" s="356"/>
      <c r="AF802" s="356"/>
      <c r="AG802" s="356"/>
      <c r="AH802" s="356"/>
      <c r="AI802" s="356"/>
      <c r="AJ802" s="356"/>
      <c r="AK802" s="356"/>
      <c r="AL802" s="356"/>
      <c r="AM802" s="356"/>
      <c r="AN802" s="356"/>
    </row>
    <row r="803" spans="1:40">
      <c r="A803" s="356"/>
      <c r="B803" s="683"/>
      <c r="C803" s="683"/>
      <c r="D803" s="683"/>
      <c r="E803" s="874"/>
      <c r="F803" s="356"/>
      <c r="G803" s="356"/>
      <c r="H803" s="684"/>
      <c r="I803" s="684"/>
      <c r="J803" s="684"/>
      <c r="K803" s="356"/>
      <c r="L803" s="356"/>
      <c r="M803" s="356"/>
      <c r="N803" s="356"/>
      <c r="O803" s="356"/>
      <c r="P803" s="356"/>
      <c r="Q803" s="356"/>
      <c r="R803" s="356"/>
      <c r="S803" s="356"/>
      <c r="T803" s="356"/>
      <c r="U803" s="356"/>
      <c r="V803" s="356"/>
      <c r="W803" s="356"/>
      <c r="X803" s="356"/>
      <c r="Y803" s="356"/>
      <c r="Z803" s="356"/>
      <c r="AA803" s="356"/>
      <c r="AB803" s="356"/>
      <c r="AC803" s="356"/>
      <c r="AD803" s="356"/>
      <c r="AE803" s="356"/>
      <c r="AF803" s="356"/>
      <c r="AG803" s="356"/>
      <c r="AH803" s="356"/>
      <c r="AI803" s="356"/>
      <c r="AJ803" s="356"/>
      <c r="AK803" s="356"/>
      <c r="AL803" s="356"/>
      <c r="AM803" s="356"/>
      <c r="AN803" s="356"/>
    </row>
  </sheetData>
  <autoFilter ref="B13:L514">
    <filterColumn colId="10">
      <customFilters>
        <customFilter operator="notEqual" val=" "/>
      </customFilters>
    </filterColumn>
  </autoFilter>
  <mergeCells count="22">
    <mergeCell ref="I510:K510"/>
    <mergeCell ref="B519:D519"/>
    <mergeCell ref="I519:K519"/>
    <mergeCell ref="B7:K7"/>
    <mergeCell ref="B9:K9"/>
    <mergeCell ref="I512:K512"/>
    <mergeCell ref="I513:K513"/>
    <mergeCell ref="B512:D512"/>
    <mergeCell ref="B513:D513"/>
    <mergeCell ref="B11:B12"/>
    <mergeCell ref="C11:C12"/>
    <mergeCell ref="D11:E11"/>
    <mergeCell ref="F11:F12"/>
    <mergeCell ref="F519:G519"/>
    <mergeCell ref="F513:G513"/>
    <mergeCell ref="F512:G512"/>
    <mergeCell ref="I4:K4"/>
    <mergeCell ref="I5:K5"/>
    <mergeCell ref="I6:K6"/>
    <mergeCell ref="L11:L12"/>
    <mergeCell ref="K11:K12"/>
    <mergeCell ref="H11:J11"/>
  </mergeCells>
  <conditionalFormatting sqref="B5">
    <cfRule type="expression" dxfId="34" priority="1" stopIfTrue="1">
      <formula>#REF!="x"</formula>
    </cfRule>
  </conditionalFormatting>
  <printOptions horizontalCentered="1"/>
  <pageMargins left="0.23622047244094491" right="0.19685039370078741" top="0.74803149606299213" bottom="0.74803149606299213" header="0.31496062992125984" footer="0.31496062992125984"/>
  <pageSetup paperSize="9" orientation="landscape" verticalDpi="0"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tabColor rgb="FF92D050"/>
  </sheetPr>
  <dimension ref="A4:XFC524"/>
  <sheetViews>
    <sheetView showGridLines="0" workbookViewId="0">
      <pane xSplit="11" ySplit="12" topLeftCell="L13" activePane="bottomRight" state="frozen"/>
      <selection pane="topRight" activeCell="L1" sqref="L1"/>
      <selection pane="bottomLeft" activeCell="A14" sqref="A14"/>
      <selection pane="bottomRight" activeCell="G6" sqref="G6"/>
    </sheetView>
  </sheetViews>
  <sheetFormatPr defaultRowHeight="15"/>
  <cols>
    <col min="1" max="1" width="9.140625" style="345"/>
    <col min="2" max="2" width="10.7109375" style="345" customWidth="1"/>
    <col min="3" max="3" width="9.140625" style="345"/>
    <col min="4" max="4" width="10.85546875" style="345" customWidth="1"/>
    <col min="5" max="5" width="28.7109375" style="345" customWidth="1"/>
    <col min="6" max="6" width="9.140625" style="345"/>
    <col min="7" max="9" width="16" style="345" customWidth="1"/>
    <col min="10" max="16384" width="9.140625" style="345"/>
  </cols>
  <sheetData>
    <row r="4" spans="2:11">
      <c r="B4" s="274" t="str">
        <f>"Đơn vị: "&amp;TTDN!$B$6</f>
        <v>Đơn vị: Công ty TNHH mua nỗi buồn bán niềm vui</v>
      </c>
      <c r="H4" s="1266" t="s">
        <v>1450</v>
      </c>
      <c r="I4" s="1266"/>
      <c r="J4" s="1266"/>
    </row>
    <row r="5" spans="2:11">
      <c r="B5" s="274" t="str">
        <f>"Địa chỉ: "&amp;TTDN!$B$7</f>
        <v>Địa chỉ: Phây búc Nặng Thầm</v>
      </c>
      <c r="F5" s="1054" t="s">
        <v>1468</v>
      </c>
      <c r="H5" s="1267" t="s">
        <v>1105</v>
      </c>
      <c r="I5" s="1267"/>
      <c r="J5" s="1267"/>
    </row>
    <row r="6" spans="2:11">
      <c r="H6" s="1267" t="s">
        <v>1106</v>
      </c>
      <c r="I6" s="1267"/>
      <c r="J6" s="1267"/>
    </row>
    <row r="7" spans="2:11" ht="21">
      <c r="B7" s="1285" t="s">
        <v>1098</v>
      </c>
      <c r="C7" s="1285"/>
      <c r="D7" s="1353"/>
      <c r="E7" s="1285"/>
      <c r="F7" s="1285"/>
      <c r="G7" s="1285"/>
      <c r="H7" s="1285"/>
      <c r="I7" s="1285"/>
      <c r="J7" s="1285"/>
      <c r="K7" s="388"/>
    </row>
    <row r="8" spans="2:11">
      <c r="B8" s="716"/>
      <c r="C8" s="716"/>
      <c r="D8" s="877"/>
      <c r="E8" s="683" t="s">
        <v>1097</v>
      </c>
      <c r="F8" s="878" t="s">
        <v>434</v>
      </c>
      <c r="G8" s="716"/>
      <c r="H8" s="716"/>
      <c r="I8" s="716"/>
      <c r="J8" s="716"/>
      <c r="K8" s="388"/>
    </row>
    <row r="9" spans="2:11">
      <c r="B9" s="1291" t="str">
        <f>"Nơi mở tài khoản: "&amp;VLOOKUP(F8,vtk,2,0)</f>
        <v>Nơi mở tài khoản: Ngân hàng PG Bank</v>
      </c>
      <c r="C9" s="1291"/>
      <c r="D9" s="1354"/>
      <c r="E9" s="1291"/>
      <c r="F9" s="1291"/>
      <c r="G9" s="1291"/>
      <c r="H9" s="1291"/>
      <c r="I9" s="1291"/>
      <c r="J9" s="1291"/>
      <c r="K9" s="356"/>
    </row>
    <row r="10" spans="2:11">
      <c r="B10" s="642"/>
      <c r="C10" s="642"/>
      <c r="D10" s="879"/>
      <c r="E10" s="388"/>
      <c r="F10" s="388"/>
      <c r="G10" s="880"/>
      <c r="H10" s="880"/>
      <c r="I10" s="880"/>
      <c r="J10" s="388"/>
      <c r="K10" s="388"/>
    </row>
    <row r="11" spans="2:11" ht="25.5" customHeight="1">
      <c r="B11" s="1347" t="s">
        <v>386</v>
      </c>
      <c r="C11" s="1356" t="s">
        <v>331</v>
      </c>
      <c r="D11" s="1357"/>
      <c r="E11" s="1347" t="s">
        <v>19</v>
      </c>
      <c r="F11" s="1358" t="s">
        <v>726</v>
      </c>
      <c r="G11" s="1359" t="s">
        <v>380</v>
      </c>
      <c r="H11" s="1359"/>
      <c r="I11" s="1359"/>
      <c r="J11" s="1347" t="s">
        <v>14</v>
      </c>
      <c r="K11" s="1347" t="s">
        <v>607</v>
      </c>
    </row>
    <row r="12" spans="2:11" ht="26.25">
      <c r="B12" s="1348"/>
      <c r="C12" s="938" t="s">
        <v>332</v>
      </c>
      <c r="D12" s="885" t="s">
        <v>378</v>
      </c>
      <c r="E12" s="1348"/>
      <c r="F12" s="1348"/>
      <c r="G12" s="887" t="s">
        <v>1099</v>
      </c>
      <c r="H12" s="887" t="s">
        <v>1100</v>
      </c>
      <c r="I12" s="941" t="s">
        <v>1101</v>
      </c>
      <c r="J12" s="1348"/>
      <c r="K12" s="1348"/>
    </row>
    <row r="13" spans="2:11">
      <c r="B13" s="884" t="s">
        <v>381</v>
      </c>
      <c r="C13" s="884" t="s">
        <v>382</v>
      </c>
      <c r="D13" s="885" t="s">
        <v>383</v>
      </c>
      <c r="E13" s="884" t="s">
        <v>384</v>
      </c>
      <c r="F13" s="889" t="s">
        <v>385</v>
      </c>
      <c r="G13" s="890">
        <v>1</v>
      </c>
      <c r="H13" s="890">
        <v>2</v>
      </c>
      <c r="I13" s="890">
        <v>3</v>
      </c>
      <c r="J13" s="884" t="s">
        <v>609</v>
      </c>
      <c r="K13" s="884"/>
    </row>
    <row r="14" spans="2:11">
      <c r="B14" s="942"/>
      <c r="C14" s="942"/>
      <c r="D14" s="942"/>
      <c r="E14" s="934" t="s">
        <v>340</v>
      </c>
      <c r="F14" s="942"/>
      <c r="G14" s="942"/>
      <c r="H14" s="942"/>
      <c r="I14" s="943">
        <f>VLOOKUP(F8,vtk,3,0)</f>
        <v>0</v>
      </c>
      <c r="J14" s="942"/>
      <c r="K14" s="944" t="s">
        <v>388</v>
      </c>
    </row>
    <row r="15" spans="2:11">
      <c r="B15" s="944"/>
      <c r="C15" s="944"/>
      <c r="D15" s="944"/>
      <c r="E15" s="952" t="s">
        <v>341</v>
      </c>
      <c r="F15" s="944"/>
      <c r="G15" s="944"/>
      <c r="H15" s="944"/>
      <c r="I15" s="944"/>
      <c r="J15" s="944"/>
      <c r="K15" s="944" t="s">
        <v>388</v>
      </c>
    </row>
    <row r="16" spans="2:11" hidden="1">
      <c r="B16" s="945" t="str">
        <f>IF(OR(LEFT(DULIEU!V7,5)=$F$8,LEFT(DULIEU!W7,5)=$F$8),DULIEU!D7,"")</f>
        <v/>
      </c>
      <c r="C16" s="945" t="str">
        <f>IF(OR(LEFT(DULIEU!V7,5)=$F$8,LEFT(DULIEU!W7,5)=$F$8),DULIEU!H7,"")</f>
        <v/>
      </c>
      <c r="D16" s="945" t="str">
        <f>IF(OR(LEFT(DULIEU!V7,5)=$F$8,LEFT(DULIEU!W7,5)=$F$8),DULIEU!E7,"")</f>
        <v/>
      </c>
      <c r="E16" s="945" t="str">
        <f>IF(OR(LEFT(DULIEU!V7,5)=$F$8,LEFT(DULIEU!W7,5)=$F$8),DULIEU!O7,"")</f>
        <v/>
      </c>
      <c r="F16" s="945" t="str">
        <f>IF(LEFT(DULIEU!V7,5)=$F$8,DULIEU!W7,IF(LEFT(DULIEU!W7,5)=$F$8,DULIEU!V7,""))</f>
        <v/>
      </c>
      <c r="G16" s="946">
        <f>IF(LEFT(DULIEU!V7,5)=$F$8,DULIEU!X7,0)</f>
        <v>0</v>
      </c>
      <c r="H16" s="946">
        <f>IF(LEFT(DULIEU!W7,5)=$F$8,DULIEU!X7,0)</f>
        <v>0</v>
      </c>
      <c r="I16" s="946">
        <f>IF(SUM(G16:H16)=0,0,$I$14+SUM($G$16:G16)-SUM($H$16:H16))</f>
        <v>0</v>
      </c>
      <c r="J16" s="945"/>
      <c r="K16" s="945" t="str">
        <f>IF(B16&lt;&gt;"","x","")</f>
        <v/>
      </c>
    </row>
    <row r="17" spans="2:11" hidden="1">
      <c r="B17" s="945" t="str">
        <f>IF(OR(LEFT(DULIEU!V8,5)=$F$8,LEFT(DULIEU!W8,5)=$F$8),DULIEU!D8,"")</f>
        <v/>
      </c>
      <c r="C17" s="945" t="str">
        <f>IF(OR(LEFT(DULIEU!V8,5)=$F$8,LEFT(DULIEU!W8,5)=$F$8),DULIEU!H8,"")</f>
        <v/>
      </c>
      <c r="D17" s="945" t="str">
        <f>IF(OR(LEFT(DULIEU!V8,5)=$F$8,LEFT(DULIEU!W8,5)=$F$8),DULIEU!E8,"")</f>
        <v/>
      </c>
      <c r="E17" s="945" t="str">
        <f>IF(OR(LEFT(DULIEU!V8,5)=$F$8,LEFT(DULIEU!W8,5)=$F$8),DULIEU!O8,"")</f>
        <v/>
      </c>
      <c r="F17" s="945" t="str">
        <f>IF(LEFT(DULIEU!V8,5)=$F$8,DULIEU!W8,IF(LEFT(DULIEU!W8,5)=$F$8,DULIEU!V8,""))</f>
        <v/>
      </c>
      <c r="G17" s="946">
        <f>IF(LEFT(DULIEU!V8,5)=$F$8,DULIEU!X8,0)</f>
        <v>0</v>
      </c>
      <c r="H17" s="946">
        <f>IF(LEFT(DULIEU!W8,5)=$F$8,DULIEU!X8,0)</f>
        <v>0</v>
      </c>
      <c r="I17" s="946">
        <f>IF(SUM(G17:H17)=0,0,$I$14+SUM($G$16:G17)-SUM($H$16:H17))</f>
        <v>0</v>
      </c>
      <c r="J17" s="945"/>
      <c r="K17" s="945" t="str">
        <f t="shared" ref="K17:K80" si="0">IF(B17&lt;&gt;"","x","")</f>
        <v/>
      </c>
    </row>
    <row r="18" spans="2:11" hidden="1">
      <c r="B18" s="945" t="str">
        <f>IF(OR(LEFT(DULIEU!V9,5)=$F$8,LEFT(DULIEU!W9,5)=$F$8),DULIEU!D9,"")</f>
        <v/>
      </c>
      <c r="C18" s="945" t="str">
        <f>IF(OR(LEFT(DULIEU!V9,5)=$F$8,LEFT(DULIEU!W9,5)=$F$8),DULIEU!H9,"")</f>
        <v/>
      </c>
      <c r="D18" s="945" t="str">
        <f>IF(OR(LEFT(DULIEU!V9,5)=$F$8,LEFT(DULIEU!W9,5)=$F$8),DULIEU!E9,"")</f>
        <v/>
      </c>
      <c r="E18" s="945" t="str">
        <f>IF(OR(LEFT(DULIEU!V9,5)=$F$8,LEFT(DULIEU!W9,5)=$F$8),DULIEU!O9,"")</f>
        <v/>
      </c>
      <c r="F18" s="945" t="str">
        <f>IF(LEFT(DULIEU!V9,5)=$F$8,DULIEU!W9,IF(LEFT(DULIEU!W9,5)=$F$8,DULIEU!V9,""))</f>
        <v/>
      </c>
      <c r="G18" s="946">
        <f>IF(LEFT(DULIEU!V9,5)=$F$8,DULIEU!X9,0)</f>
        <v>0</v>
      </c>
      <c r="H18" s="946">
        <f>IF(LEFT(DULIEU!W9,5)=$F$8,DULIEU!X9,0)</f>
        <v>0</v>
      </c>
      <c r="I18" s="946">
        <f>IF(SUM(G18:H18)=0,0,$I$14+SUM($G$16:G18)-SUM($H$16:H18))</f>
        <v>0</v>
      </c>
      <c r="J18" s="945"/>
      <c r="K18" s="945" t="str">
        <f t="shared" si="0"/>
        <v/>
      </c>
    </row>
    <row r="19" spans="2:11" hidden="1">
      <c r="B19" s="945" t="str">
        <f>IF(OR(LEFT(DULIEU!V10,5)=$F$8,LEFT(DULIEU!W10,5)=$F$8),DULIEU!D10,"")</f>
        <v/>
      </c>
      <c r="C19" s="945" t="str">
        <f>IF(OR(LEFT(DULIEU!V10,5)=$F$8,LEFT(DULIEU!W10,5)=$F$8),DULIEU!H10,"")</f>
        <v/>
      </c>
      <c r="D19" s="945" t="str">
        <f>IF(OR(LEFT(DULIEU!V10,5)=$F$8,LEFT(DULIEU!W10,5)=$F$8),DULIEU!E10,"")</f>
        <v/>
      </c>
      <c r="E19" s="945" t="str">
        <f>IF(OR(LEFT(DULIEU!V10,5)=$F$8,LEFT(DULIEU!W10,5)=$F$8),DULIEU!O10,"")</f>
        <v/>
      </c>
      <c r="F19" s="945" t="str">
        <f>IF(LEFT(DULIEU!V10,5)=$F$8,DULIEU!W10,IF(LEFT(DULIEU!W10,5)=$F$8,DULIEU!V10,""))</f>
        <v/>
      </c>
      <c r="G19" s="946">
        <f>IF(LEFT(DULIEU!V10,5)=$F$8,DULIEU!X10,0)</f>
        <v>0</v>
      </c>
      <c r="H19" s="946">
        <f>IF(LEFT(DULIEU!W10,5)=$F$8,DULIEU!X10,0)</f>
        <v>0</v>
      </c>
      <c r="I19" s="946">
        <f>IF(SUM(G19:H19)=0,0,$I$14+SUM($G$16:G19)-SUM($H$16:H19))</f>
        <v>0</v>
      </c>
      <c r="J19" s="945"/>
      <c r="K19" s="945" t="str">
        <f t="shared" si="0"/>
        <v/>
      </c>
    </row>
    <row r="20" spans="2:11" hidden="1">
      <c r="B20" s="945" t="str">
        <f>IF(OR(LEFT(DULIEU!V11,5)=$F$8,LEFT(DULIEU!W11,5)=$F$8),DULIEU!D11,"")</f>
        <v/>
      </c>
      <c r="C20" s="945" t="str">
        <f>IF(OR(LEFT(DULIEU!V11,5)=$F$8,LEFT(DULIEU!W11,5)=$F$8),DULIEU!H11,"")</f>
        <v/>
      </c>
      <c r="D20" s="945" t="str">
        <f>IF(OR(LEFT(DULIEU!V11,5)=$F$8,LEFT(DULIEU!W11,5)=$F$8),DULIEU!E11,"")</f>
        <v/>
      </c>
      <c r="E20" s="945" t="str">
        <f>IF(OR(LEFT(DULIEU!V11,5)=$F$8,LEFT(DULIEU!W11,5)=$F$8),DULIEU!O11,"")</f>
        <v/>
      </c>
      <c r="F20" s="945" t="str">
        <f>IF(LEFT(DULIEU!V11,5)=$F$8,DULIEU!W11,IF(LEFT(DULIEU!W11,5)=$F$8,DULIEU!V11,""))</f>
        <v/>
      </c>
      <c r="G20" s="946">
        <f>IF(LEFT(DULIEU!V11,5)=$F$8,DULIEU!X11,0)</f>
        <v>0</v>
      </c>
      <c r="H20" s="946">
        <f>IF(LEFT(DULIEU!W11,5)=$F$8,DULIEU!X11,0)</f>
        <v>0</v>
      </c>
      <c r="I20" s="946">
        <f>IF(SUM(G20:H20)=0,0,$I$14+SUM($G$16:G20)-SUM($H$16:H20))</f>
        <v>0</v>
      </c>
      <c r="J20" s="945"/>
      <c r="K20" s="945" t="str">
        <f t="shared" si="0"/>
        <v/>
      </c>
    </row>
    <row r="21" spans="2:11" hidden="1">
      <c r="B21" s="945" t="str">
        <f>IF(OR(LEFT(DULIEU!V12,5)=$F$8,LEFT(DULIEU!W12,5)=$F$8),DULIEU!D12,"")</f>
        <v/>
      </c>
      <c r="C21" s="945" t="str">
        <f>IF(OR(LEFT(DULIEU!V12,5)=$F$8,LEFT(DULIEU!W12,5)=$F$8),DULIEU!H12,"")</f>
        <v/>
      </c>
      <c r="D21" s="945" t="str">
        <f>IF(OR(LEFT(DULIEU!V12,5)=$F$8,LEFT(DULIEU!W12,5)=$F$8),DULIEU!E12,"")</f>
        <v/>
      </c>
      <c r="E21" s="945" t="str">
        <f>IF(OR(LEFT(DULIEU!V12,5)=$F$8,LEFT(DULIEU!W12,5)=$F$8),DULIEU!O12,"")</f>
        <v/>
      </c>
      <c r="F21" s="945" t="str">
        <f>IF(LEFT(DULIEU!V12,5)=$F$8,DULIEU!W12,IF(LEFT(DULIEU!W12,5)=$F$8,DULIEU!V12,""))</f>
        <v/>
      </c>
      <c r="G21" s="946">
        <f>IF(LEFT(DULIEU!V12,5)=$F$8,DULIEU!X12,0)</f>
        <v>0</v>
      </c>
      <c r="H21" s="946">
        <f>IF(LEFT(DULIEU!W12,5)=$F$8,DULIEU!X12,0)</f>
        <v>0</v>
      </c>
      <c r="I21" s="946">
        <f>IF(SUM(G21:H21)=0,0,$I$14+SUM($G$16:G21)-SUM($H$16:H21))</f>
        <v>0</v>
      </c>
      <c r="J21" s="945"/>
      <c r="K21" s="945" t="str">
        <f t="shared" si="0"/>
        <v/>
      </c>
    </row>
    <row r="22" spans="2:11" hidden="1">
      <c r="B22" s="945" t="str">
        <f>IF(OR(LEFT(DULIEU!V13,5)=$F$8,LEFT(DULIEU!W13,5)=$F$8),DULIEU!D13,"")</f>
        <v/>
      </c>
      <c r="C22" s="945" t="str">
        <f>IF(OR(LEFT(DULIEU!V13,5)=$F$8,LEFT(DULIEU!W13,5)=$F$8),DULIEU!H13,"")</f>
        <v/>
      </c>
      <c r="D22" s="945" t="str">
        <f>IF(OR(LEFT(DULIEU!V13,5)=$F$8,LEFT(DULIEU!W13,5)=$F$8),DULIEU!E13,"")</f>
        <v/>
      </c>
      <c r="E22" s="945" t="str">
        <f>IF(OR(LEFT(DULIEU!V13,5)=$F$8,LEFT(DULIEU!W13,5)=$F$8),DULIEU!O13,"")</f>
        <v/>
      </c>
      <c r="F22" s="945" t="str">
        <f>IF(LEFT(DULIEU!V13,5)=$F$8,DULIEU!W13,IF(LEFT(DULIEU!W13,5)=$F$8,DULIEU!V13,""))</f>
        <v/>
      </c>
      <c r="G22" s="946">
        <f>IF(LEFT(DULIEU!V13,5)=$F$8,DULIEU!X13,0)</f>
        <v>0</v>
      </c>
      <c r="H22" s="946">
        <f>IF(LEFT(DULIEU!W13,5)=$F$8,DULIEU!X13,0)</f>
        <v>0</v>
      </c>
      <c r="I22" s="946">
        <f>IF(SUM(G22:H22)=0,0,$I$14+SUM($G$16:G22)-SUM($H$16:H22))</f>
        <v>0</v>
      </c>
      <c r="J22" s="945"/>
      <c r="K22" s="945" t="str">
        <f t="shared" si="0"/>
        <v/>
      </c>
    </row>
    <row r="23" spans="2:11" hidden="1">
      <c r="B23" s="945" t="str">
        <f>IF(OR(LEFT(DULIEU!V14,5)=$F$8,LEFT(DULIEU!W14,5)=$F$8),DULIEU!D14,"")</f>
        <v/>
      </c>
      <c r="C23" s="945" t="str">
        <f>IF(OR(LEFT(DULIEU!V14,5)=$F$8,LEFT(DULIEU!W14,5)=$F$8),DULIEU!H14,"")</f>
        <v/>
      </c>
      <c r="D23" s="945" t="str">
        <f>IF(OR(LEFT(DULIEU!V14,5)=$F$8,LEFT(DULIEU!W14,5)=$F$8),DULIEU!E14,"")</f>
        <v/>
      </c>
      <c r="E23" s="945" t="str">
        <f>IF(OR(LEFT(DULIEU!V14,5)=$F$8,LEFT(DULIEU!W14,5)=$F$8),DULIEU!O14,"")</f>
        <v/>
      </c>
      <c r="F23" s="945" t="str">
        <f>IF(LEFT(DULIEU!V14,5)=$F$8,DULIEU!W14,IF(LEFT(DULIEU!W14,5)=$F$8,DULIEU!V14,""))</f>
        <v/>
      </c>
      <c r="G23" s="946">
        <f>IF(LEFT(DULIEU!V14,5)=$F$8,DULIEU!X14,0)</f>
        <v>0</v>
      </c>
      <c r="H23" s="946">
        <f>IF(LEFT(DULIEU!W14,5)=$F$8,DULIEU!X14,0)</f>
        <v>0</v>
      </c>
      <c r="I23" s="946">
        <f>IF(SUM(G23:H23)=0,0,$I$14+SUM($G$16:G23)-SUM($H$16:H23))</f>
        <v>0</v>
      </c>
      <c r="J23" s="945"/>
      <c r="K23" s="945" t="str">
        <f t="shared" si="0"/>
        <v/>
      </c>
    </row>
    <row r="24" spans="2:11" hidden="1">
      <c r="B24" s="945" t="str">
        <f>IF(OR(LEFT(DULIEU!V15,5)=$F$8,LEFT(DULIEU!W15,5)=$F$8),DULIEU!D15,"")</f>
        <v/>
      </c>
      <c r="C24" s="945" t="str">
        <f>IF(OR(LEFT(DULIEU!V15,5)=$F$8,LEFT(DULIEU!W15,5)=$F$8),DULIEU!H15,"")</f>
        <v/>
      </c>
      <c r="D24" s="945" t="str">
        <f>IF(OR(LEFT(DULIEU!V15,5)=$F$8,LEFT(DULIEU!W15,5)=$F$8),DULIEU!E15,"")</f>
        <v/>
      </c>
      <c r="E24" s="945" t="str">
        <f>IF(OR(LEFT(DULIEU!V15,5)=$F$8,LEFT(DULIEU!W15,5)=$F$8),DULIEU!O15,"")</f>
        <v/>
      </c>
      <c r="F24" s="945" t="str">
        <f>IF(LEFT(DULIEU!V15,5)=$F$8,DULIEU!W15,IF(LEFT(DULIEU!W15,5)=$F$8,DULIEU!V15,""))</f>
        <v/>
      </c>
      <c r="G24" s="946">
        <f>IF(LEFT(DULIEU!V15,5)=$F$8,DULIEU!X15,0)</f>
        <v>0</v>
      </c>
      <c r="H24" s="946">
        <f>IF(LEFT(DULIEU!W15,5)=$F$8,DULIEU!X15,0)</f>
        <v>0</v>
      </c>
      <c r="I24" s="946">
        <f>IF(SUM(G24:H24)=0,0,$I$14+SUM($G$16:G24)-SUM($H$16:H24))</f>
        <v>0</v>
      </c>
      <c r="J24" s="945"/>
      <c r="K24" s="945" t="str">
        <f t="shared" si="0"/>
        <v/>
      </c>
    </row>
    <row r="25" spans="2:11" hidden="1">
      <c r="B25" s="945" t="str">
        <f>IF(OR(LEFT(DULIEU!V16,5)=$F$8,LEFT(DULIEU!W16,5)=$F$8),DULIEU!D16,"")</f>
        <v/>
      </c>
      <c r="C25" s="945" t="str">
        <f>IF(OR(LEFT(DULIEU!V16,5)=$F$8,LEFT(DULIEU!W16,5)=$F$8),DULIEU!H16,"")</f>
        <v/>
      </c>
      <c r="D25" s="945" t="str">
        <f>IF(OR(LEFT(DULIEU!V16,5)=$F$8,LEFT(DULIEU!W16,5)=$F$8),DULIEU!E16,"")</f>
        <v/>
      </c>
      <c r="E25" s="945" t="str">
        <f>IF(OR(LEFT(DULIEU!V16,5)=$F$8,LEFT(DULIEU!W16,5)=$F$8),DULIEU!O16,"")</f>
        <v/>
      </c>
      <c r="F25" s="945" t="str">
        <f>IF(LEFT(DULIEU!V16,5)=$F$8,DULIEU!W16,IF(LEFT(DULIEU!W16,5)=$F$8,DULIEU!V16,""))</f>
        <v/>
      </c>
      <c r="G25" s="946">
        <f>IF(LEFT(DULIEU!V16,5)=$F$8,DULIEU!X16,0)</f>
        <v>0</v>
      </c>
      <c r="H25" s="946">
        <f>IF(LEFT(DULIEU!W16,5)=$F$8,DULIEU!X16,0)</f>
        <v>0</v>
      </c>
      <c r="I25" s="946">
        <f>IF(SUM(G25:H25)=0,0,$I$14+SUM($G$16:G25)-SUM($H$16:H25))</f>
        <v>0</v>
      </c>
      <c r="J25" s="945"/>
      <c r="K25" s="945" t="str">
        <f t="shared" si="0"/>
        <v/>
      </c>
    </row>
    <row r="26" spans="2:11" hidden="1">
      <c r="B26" s="945" t="str">
        <f>IF(OR(LEFT(DULIEU!V17,5)=$F$8,LEFT(DULIEU!W17,5)=$F$8),DULIEU!D17,"")</f>
        <v/>
      </c>
      <c r="C26" s="945" t="str">
        <f>IF(OR(LEFT(DULIEU!V17,5)=$F$8,LEFT(DULIEU!W17,5)=$F$8),DULIEU!H17,"")</f>
        <v/>
      </c>
      <c r="D26" s="945" t="str">
        <f>IF(OR(LEFT(DULIEU!V17,5)=$F$8,LEFT(DULIEU!W17,5)=$F$8),DULIEU!E17,"")</f>
        <v/>
      </c>
      <c r="E26" s="945" t="str">
        <f>IF(OR(LEFT(DULIEU!V17,5)=$F$8,LEFT(DULIEU!W17,5)=$F$8),DULIEU!O17,"")</f>
        <v/>
      </c>
      <c r="F26" s="945" t="str">
        <f>IF(LEFT(DULIEU!V17,5)=$F$8,DULIEU!W17,IF(LEFT(DULIEU!W17,5)=$F$8,DULIEU!V17,""))</f>
        <v/>
      </c>
      <c r="G26" s="946">
        <f>IF(LEFT(DULIEU!V17,5)=$F$8,DULIEU!X17,0)</f>
        <v>0</v>
      </c>
      <c r="H26" s="946">
        <f>IF(LEFT(DULIEU!W17,5)=$F$8,DULIEU!X17,0)</f>
        <v>0</v>
      </c>
      <c r="I26" s="946">
        <f>IF(SUM(G26:H26)=0,0,$I$14+SUM($G$16:G26)-SUM($H$16:H26))</f>
        <v>0</v>
      </c>
      <c r="J26" s="945"/>
      <c r="K26" s="945" t="str">
        <f t="shared" si="0"/>
        <v/>
      </c>
    </row>
    <row r="27" spans="2:11" hidden="1">
      <c r="B27" s="945" t="str">
        <f>IF(OR(LEFT(DULIEU!V18,5)=$F$8,LEFT(DULIEU!W18,5)=$F$8),DULIEU!D18,"")</f>
        <v/>
      </c>
      <c r="C27" s="945" t="str">
        <f>IF(OR(LEFT(DULIEU!V18,5)=$F$8,LEFT(DULIEU!W18,5)=$F$8),DULIEU!H18,"")</f>
        <v/>
      </c>
      <c r="D27" s="945" t="str">
        <f>IF(OR(LEFT(DULIEU!V18,5)=$F$8,LEFT(DULIEU!W18,5)=$F$8),DULIEU!E18,"")</f>
        <v/>
      </c>
      <c r="E27" s="945" t="str">
        <f>IF(OR(LEFT(DULIEU!V18,5)=$F$8,LEFT(DULIEU!W18,5)=$F$8),DULIEU!O18,"")</f>
        <v/>
      </c>
      <c r="F27" s="945" t="str">
        <f>IF(LEFT(DULIEU!V18,5)=$F$8,DULIEU!W18,IF(LEFT(DULIEU!W18,5)=$F$8,DULIEU!V18,""))</f>
        <v/>
      </c>
      <c r="G27" s="946">
        <f>IF(LEFT(DULIEU!V18,5)=$F$8,DULIEU!X18,0)</f>
        <v>0</v>
      </c>
      <c r="H27" s="946">
        <f>IF(LEFT(DULIEU!W18,5)=$F$8,DULIEU!X18,0)</f>
        <v>0</v>
      </c>
      <c r="I27" s="946">
        <f>IF(SUM(G27:H27)=0,0,$I$14+SUM($G$16:G27)-SUM($H$16:H27))</f>
        <v>0</v>
      </c>
      <c r="J27" s="945"/>
      <c r="K27" s="945" t="str">
        <f t="shared" si="0"/>
        <v/>
      </c>
    </row>
    <row r="28" spans="2:11" hidden="1">
      <c r="B28" s="945" t="str">
        <f>IF(OR(LEFT(DULIEU!V19,5)=$F$8,LEFT(DULIEU!W19,5)=$F$8),DULIEU!D19,"")</f>
        <v/>
      </c>
      <c r="C28" s="945" t="str">
        <f>IF(OR(LEFT(DULIEU!V19,5)=$F$8,LEFT(DULIEU!W19,5)=$F$8),DULIEU!H19,"")</f>
        <v/>
      </c>
      <c r="D28" s="945" t="str">
        <f>IF(OR(LEFT(DULIEU!V19,5)=$F$8,LEFT(DULIEU!W19,5)=$F$8),DULIEU!E19,"")</f>
        <v/>
      </c>
      <c r="E28" s="945" t="str">
        <f>IF(OR(LEFT(DULIEU!V19,5)=$F$8,LEFT(DULIEU!W19,5)=$F$8),DULIEU!O19,"")</f>
        <v/>
      </c>
      <c r="F28" s="945" t="str">
        <f>IF(LEFT(DULIEU!V19,5)=$F$8,DULIEU!W19,IF(LEFT(DULIEU!W19,5)=$F$8,DULIEU!V19,""))</f>
        <v/>
      </c>
      <c r="G28" s="946">
        <f>IF(LEFT(DULIEU!V19,5)=$F$8,DULIEU!X19,0)</f>
        <v>0</v>
      </c>
      <c r="H28" s="946">
        <f>IF(LEFT(DULIEU!W19,5)=$F$8,DULIEU!X19,0)</f>
        <v>0</v>
      </c>
      <c r="I28" s="946">
        <f>IF(SUM(G28:H28)=0,0,$I$14+SUM($G$16:G28)-SUM($H$16:H28))</f>
        <v>0</v>
      </c>
      <c r="J28" s="945"/>
      <c r="K28" s="945" t="str">
        <f t="shared" si="0"/>
        <v/>
      </c>
    </row>
    <row r="29" spans="2:11" hidden="1">
      <c r="B29" s="945" t="str">
        <f>IF(OR(LEFT(DULIEU!V20,5)=$F$8,LEFT(DULIEU!W20,5)=$F$8),DULIEU!D20,"")</f>
        <v/>
      </c>
      <c r="C29" s="945" t="str">
        <f>IF(OR(LEFT(DULIEU!V20,5)=$F$8,LEFT(DULIEU!W20,5)=$F$8),DULIEU!H20,"")</f>
        <v/>
      </c>
      <c r="D29" s="945" t="str">
        <f>IF(OR(LEFT(DULIEU!V20,5)=$F$8,LEFT(DULIEU!W20,5)=$F$8),DULIEU!E20,"")</f>
        <v/>
      </c>
      <c r="E29" s="945" t="str">
        <f>IF(OR(LEFT(DULIEU!V20,5)=$F$8,LEFT(DULIEU!W20,5)=$F$8),DULIEU!O20,"")</f>
        <v/>
      </c>
      <c r="F29" s="945" t="str">
        <f>IF(LEFT(DULIEU!V20,5)=$F$8,DULIEU!W20,IF(LEFT(DULIEU!W20,5)=$F$8,DULIEU!V20,""))</f>
        <v/>
      </c>
      <c r="G29" s="946">
        <f>IF(LEFT(DULIEU!V20,5)=$F$8,DULIEU!X20,0)</f>
        <v>0</v>
      </c>
      <c r="H29" s="946">
        <f>IF(LEFT(DULIEU!W20,5)=$F$8,DULIEU!X20,0)</f>
        <v>0</v>
      </c>
      <c r="I29" s="946">
        <f>IF(SUM(G29:H29)=0,0,$I$14+SUM($G$16:G29)-SUM($H$16:H29))</f>
        <v>0</v>
      </c>
      <c r="J29" s="945"/>
      <c r="K29" s="945" t="str">
        <f t="shared" si="0"/>
        <v/>
      </c>
    </row>
    <row r="30" spans="2:11" hidden="1">
      <c r="B30" s="945" t="str">
        <f>IF(OR(LEFT(DULIEU!V21,5)=$F$8,LEFT(DULIEU!W21,5)=$F$8),DULIEU!D21,"")</f>
        <v/>
      </c>
      <c r="C30" s="945" t="str">
        <f>IF(OR(LEFT(DULIEU!V21,5)=$F$8,LEFT(DULIEU!W21,5)=$F$8),DULIEU!H21,"")</f>
        <v/>
      </c>
      <c r="D30" s="945" t="str">
        <f>IF(OR(LEFT(DULIEU!V21,5)=$F$8,LEFT(DULIEU!W21,5)=$F$8),DULIEU!E21,"")</f>
        <v/>
      </c>
      <c r="E30" s="945" t="str">
        <f>IF(OR(LEFT(DULIEU!V21,5)=$F$8,LEFT(DULIEU!W21,5)=$F$8),DULIEU!O21,"")</f>
        <v/>
      </c>
      <c r="F30" s="945" t="str">
        <f>IF(LEFT(DULIEU!V21,5)=$F$8,DULIEU!W21,IF(LEFT(DULIEU!W21,5)=$F$8,DULIEU!V21,""))</f>
        <v/>
      </c>
      <c r="G30" s="946">
        <f>IF(LEFT(DULIEU!V21,5)=$F$8,DULIEU!X21,0)</f>
        <v>0</v>
      </c>
      <c r="H30" s="946">
        <f>IF(LEFT(DULIEU!W21,5)=$F$8,DULIEU!X21,0)</f>
        <v>0</v>
      </c>
      <c r="I30" s="946">
        <f>IF(SUM(G30:H30)=0,0,$I$14+SUM($G$16:G30)-SUM($H$16:H30))</f>
        <v>0</v>
      </c>
      <c r="J30" s="945"/>
      <c r="K30" s="945" t="str">
        <f t="shared" si="0"/>
        <v/>
      </c>
    </row>
    <row r="31" spans="2:11" hidden="1">
      <c r="B31" s="945" t="str">
        <f>IF(OR(LEFT(DULIEU!V22,5)=$F$8,LEFT(DULIEU!W22,5)=$F$8),DULIEU!D22,"")</f>
        <v/>
      </c>
      <c r="C31" s="945" t="str">
        <f>IF(OR(LEFT(DULIEU!V22,5)=$F$8,LEFT(DULIEU!W22,5)=$F$8),DULIEU!H22,"")</f>
        <v/>
      </c>
      <c r="D31" s="945" t="str">
        <f>IF(OR(LEFT(DULIEU!V22,5)=$F$8,LEFT(DULIEU!W22,5)=$F$8),DULIEU!E22,"")</f>
        <v/>
      </c>
      <c r="E31" s="945" t="str">
        <f>IF(OR(LEFT(DULIEU!V22,5)=$F$8,LEFT(DULIEU!W22,5)=$F$8),DULIEU!O22,"")</f>
        <v/>
      </c>
      <c r="F31" s="945" t="str">
        <f>IF(LEFT(DULIEU!V22,5)=$F$8,DULIEU!W22,IF(LEFT(DULIEU!W22,5)=$F$8,DULIEU!V22,""))</f>
        <v/>
      </c>
      <c r="G31" s="946">
        <f>IF(LEFT(DULIEU!V22,5)=$F$8,DULIEU!X22,0)</f>
        <v>0</v>
      </c>
      <c r="H31" s="946">
        <f>IF(LEFT(DULIEU!W22,5)=$F$8,DULIEU!X22,0)</f>
        <v>0</v>
      </c>
      <c r="I31" s="946">
        <f>IF(SUM(G31:H31)=0,0,$I$14+SUM($G$16:G31)-SUM($H$16:H31))</f>
        <v>0</v>
      </c>
      <c r="J31" s="945"/>
      <c r="K31" s="945" t="str">
        <f t="shared" si="0"/>
        <v/>
      </c>
    </row>
    <row r="32" spans="2:11">
      <c r="B32" s="945" t="str">
        <f>IF(OR(LEFT(DULIEU!V23,5)=$F$8,LEFT(DULIEU!W23,5)=$F$8),DULIEU!D23,"")</f>
        <v>13/04/2015</v>
      </c>
      <c r="C32" s="945" t="str">
        <f>IF(OR(LEFT(DULIEU!V23,5)=$F$8,LEFT(DULIEU!W23,5)=$F$8),DULIEU!H23,"")</f>
        <v>PC008</v>
      </c>
      <c r="D32" s="945" t="str">
        <f>IF(OR(LEFT(DULIEU!V23,5)=$F$8,LEFT(DULIEU!W23,5)=$F$8),DULIEU!E23,"")</f>
        <v>13/04/2015</v>
      </c>
      <c r="E32" s="945" t="str">
        <f>IF(OR(LEFT(DULIEU!V23,5)=$F$8,LEFT(DULIEU!W23,5)=$F$8),DULIEU!O23,"")</f>
        <v>Nộp tiền vào tài khoản ngân hàng</v>
      </c>
      <c r="F32" s="945" t="str">
        <f>IF(LEFT(DULIEU!V23,5)=$F$8,DULIEU!W23,IF(LEFT(DULIEU!W23,5)=$F$8,DULIEU!V23,""))</f>
        <v>1111</v>
      </c>
      <c r="G32" s="946">
        <f>IF(LEFT(DULIEU!V23,5)=$F$8,DULIEU!X23,0)</f>
        <v>1000000</v>
      </c>
      <c r="H32" s="946">
        <f>IF(LEFT(DULIEU!W23,5)=$F$8,DULIEU!X23,0)</f>
        <v>0</v>
      </c>
      <c r="I32" s="946">
        <f>IF(SUM(G32:H32)=0,0,$I$14+SUM($G$16:G32)-SUM($H$16:H32))</f>
        <v>1000000</v>
      </c>
      <c r="J32" s="945"/>
      <c r="K32" s="945" t="str">
        <f t="shared" si="0"/>
        <v>x</v>
      </c>
    </row>
    <row r="33" spans="2:11">
      <c r="B33" s="945" t="str">
        <f>IF(OR(LEFT(DULIEU!V24,5)=$F$8,LEFT(DULIEU!W24,5)=$F$8),DULIEU!D24,"")</f>
        <v>25/04/2015</v>
      </c>
      <c r="C33" s="945" t="str">
        <f>IF(OR(LEFT(DULIEU!V24,5)=$F$8,LEFT(DULIEU!W24,5)=$F$8),DULIEU!H24,"")</f>
        <v>GBC001</v>
      </c>
      <c r="D33" s="945" t="str">
        <f>IF(OR(LEFT(DULIEU!V24,5)=$F$8,LEFT(DULIEU!W24,5)=$F$8),DULIEU!E24,"")</f>
        <v>25/04/2015</v>
      </c>
      <c r="E33" s="945" t="str">
        <f>IF(OR(LEFT(DULIEU!V24,5)=$F$8,LEFT(DULIEU!W24,5)=$F$8),DULIEU!O24,"")</f>
        <v>Lãi tiền gửi ngân hàng</v>
      </c>
      <c r="F33" s="945" t="str">
        <f>IF(LEFT(DULIEU!V24,5)=$F$8,DULIEU!W24,IF(LEFT(DULIEU!W24,5)=$F$8,DULIEU!V24,""))</f>
        <v>515</v>
      </c>
      <c r="G33" s="946">
        <f>IF(LEFT(DULIEU!V24,5)=$F$8,DULIEU!X24,0)</f>
        <v>289</v>
      </c>
      <c r="H33" s="946">
        <f>IF(LEFT(DULIEU!W24,5)=$F$8,DULIEU!X24,0)</f>
        <v>0</v>
      </c>
      <c r="I33" s="946">
        <f>IF(SUM(G33:H33)=0,0,$I$14+SUM($G$16:G33)-SUM($H$16:H33))</f>
        <v>1000289</v>
      </c>
      <c r="J33" s="945"/>
      <c r="K33" s="945" t="str">
        <f t="shared" si="0"/>
        <v>x</v>
      </c>
    </row>
    <row r="34" spans="2:11" hidden="1">
      <c r="B34" s="945" t="str">
        <f>IF(OR(LEFT(DULIEU!V25,5)=$F$8,LEFT(DULIEU!W25,5)=$F$8),DULIEU!D25,"")</f>
        <v/>
      </c>
      <c r="C34" s="945" t="str">
        <f>IF(OR(LEFT(DULIEU!V25,5)=$F$8,LEFT(DULIEU!W25,5)=$F$8),DULIEU!H25,"")</f>
        <v/>
      </c>
      <c r="D34" s="945" t="str">
        <f>IF(OR(LEFT(DULIEU!V25,5)=$F$8,LEFT(DULIEU!W25,5)=$F$8),DULIEU!E25,"")</f>
        <v/>
      </c>
      <c r="E34" s="945" t="str">
        <f>IF(OR(LEFT(DULIEU!V25,5)=$F$8,LEFT(DULIEU!W25,5)=$F$8),DULIEU!O25,"")</f>
        <v/>
      </c>
      <c r="F34" s="945" t="str">
        <f>IF(LEFT(DULIEU!V25,5)=$F$8,DULIEU!W25,IF(LEFT(DULIEU!W25,5)=$F$8,DULIEU!V25,""))</f>
        <v/>
      </c>
      <c r="G34" s="946">
        <f>IF(LEFT(DULIEU!V25,5)=$F$8,DULIEU!X25,0)</f>
        <v>0</v>
      </c>
      <c r="H34" s="946">
        <f>IF(LEFT(DULIEU!W25,5)=$F$8,DULIEU!X25,0)</f>
        <v>0</v>
      </c>
      <c r="I34" s="946">
        <f>IF(SUM(G34:H34)=0,0,$I$14+SUM($G$16:G34)-SUM($H$16:H34))</f>
        <v>0</v>
      </c>
      <c r="J34" s="945"/>
      <c r="K34" s="945" t="str">
        <f t="shared" si="0"/>
        <v/>
      </c>
    </row>
    <row r="35" spans="2:11" hidden="1">
      <c r="B35" s="945" t="str">
        <f>IF(OR(LEFT(DULIEU!V26,5)=$F$8,LEFT(DULIEU!W26,5)=$F$8),DULIEU!D26,"")</f>
        <v/>
      </c>
      <c r="C35" s="945" t="str">
        <f>IF(OR(LEFT(DULIEU!V26,5)=$F$8,LEFT(DULIEU!W26,5)=$F$8),DULIEU!H26,"")</f>
        <v/>
      </c>
      <c r="D35" s="945" t="str">
        <f>IF(OR(LEFT(DULIEU!V26,5)=$F$8,LEFT(DULIEU!W26,5)=$F$8),DULIEU!E26,"")</f>
        <v/>
      </c>
      <c r="E35" s="945" t="str">
        <f>IF(OR(LEFT(DULIEU!V26,5)=$F$8,LEFT(DULIEU!W26,5)=$F$8),DULIEU!O26,"")</f>
        <v/>
      </c>
      <c r="F35" s="945" t="str">
        <f>IF(LEFT(DULIEU!V26,5)=$F$8,DULIEU!W26,IF(LEFT(DULIEU!W26,5)=$F$8,DULIEU!V26,""))</f>
        <v/>
      </c>
      <c r="G35" s="946">
        <f>IF(LEFT(DULIEU!V26,5)=$F$8,DULIEU!X26,0)</f>
        <v>0</v>
      </c>
      <c r="H35" s="946">
        <f>IF(LEFT(DULIEU!W26,5)=$F$8,DULIEU!X26,0)</f>
        <v>0</v>
      </c>
      <c r="I35" s="946">
        <f>IF(SUM(G35:H35)=0,0,$I$14+SUM($G$16:G35)-SUM($H$16:H35))</f>
        <v>0</v>
      </c>
      <c r="J35" s="945"/>
      <c r="K35" s="945" t="str">
        <f t="shared" si="0"/>
        <v/>
      </c>
    </row>
    <row r="36" spans="2:11" hidden="1">
      <c r="B36" s="945" t="str">
        <f>IF(OR(LEFT(DULIEU!V27,5)=$F$8,LEFT(DULIEU!W27,5)=$F$8),DULIEU!D27,"")</f>
        <v/>
      </c>
      <c r="C36" s="945" t="str">
        <f>IF(OR(LEFT(DULIEU!V27,5)=$F$8,LEFT(DULIEU!W27,5)=$F$8),DULIEU!H27,"")</f>
        <v/>
      </c>
      <c r="D36" s="945" t="str">
        <f>IF(OR(LEFT(DULIEU!V27,5)=$F$8,LEFT(DULIEU!W27,5)=$F$8),DULIEU!E27,"")</f>
        <v/>
      </c>
      <c r="E36" s="945" t="str">
        <f>IF(OR(LEFT(DULIEU!V27,5)=$F$8,LEFT(DULIEU!W27,5)=$F$8),DULIEU!O27,"")</f>
        <v/>
      </c>
      <c r="F36" s="945" t="str">
        <f>IF(LEFT(DULIEU!V27,5)=$F$8,DULIEU!W27,IF(LEFT(DULIEU!W27,5)=$F$8,DULIEU!V27,""))</f>
        <v/>
      </c>
      <c r="G36" s="946">
        <f>IF(LEFT(DULIEU!V27,5)=$F$8,DULIEU!X27,0)</f>
        <v>0</v>
      </c>
      <c r="H36" s="946">
        <f>IF(LEFT(DULIEU!W27,5)=$F$8,DULIEU!X27,0)</f>
        <v>0</v>
      </c>
      <c r="I36" s="946">
        <f>IF(SUM(G36:H36)=0,0,$I$14+SUM($G$16:G36)-SUM($H$16:H36))</f>
        <v>0</v>
      </c>
      <c r="J36" s="945"/>
      <c r="K36" s="945" t="str">
        <f t="shared" si="0"/>
        <v/>
      </c>
    </row>
    <row r="37" spans="2:11">
      <c r="B37" s="945" t="str">
        <f>IF(OR(LEFT(DULIEU!V28,5)=$F$8,LEFT(DULIEU!W28,5)=$F$8),DULIEU!D28,"")</f>
        <v>23/05/2015</v>
      </c>
      <c r="C37" s="945" t="str">
        <f>IF(OR(LEFT(DULIEU!V28,5)=$F$8,LEFT(DULIEU!W28,5)=$F$8),DULIEU!H28,"")</f>
        <v>GBN001</v>
      </c>
      <c r="D37" s="945" t="str">
        <f>IF(OR(LEFT(DULIEU!V28,5)=$F$8,LEFT(DULIEU!W28,5)=$F$8),DULIEU!E28,"")</f>
        <v>23/05/2015</v>
      </c>
      <c r="E37" s="945" t="str">
        <f>IF(OR(LEFT(DULIEU!V28,5)=$F$8,LEFT(DULIEU!W28,5)=$F$8),DULIEU!O28,"")</f>
        <v>Phí SMS tháng 4/2015</v>
      </c>
      <c r="F37" s="945" t="str">
        <f>IF(LEFT(DULIEU!V28,5)=$F$8,DULIEU!W28,IF(LEFT(DULIEU!W28,5)=$F$8,DULIEU!V28,""))</f>
        <v>64227</v>
      </c>
      <c r="G37" s="946">
        <f>IF(LEFT(DULIEU!V28,5)=$F$8,DULIEU!X28,0)</f>
        <v>0</v>
      </c>
      <c r="H37" s="946">
        <f>IF(LEFT(DULIEU!W28,5)=$F$8,DULIEU!X28,0)</f>
        <v>55000</v>
      </c>
      <c r="I37" s="946">
        <f>IF(SUM(G37:H37)=0,0,$I$14+SUM($G$16:G37)-SUM($H$16:H37))</f>
        <v>945289</v>
      </c>
      <c r="J37" s="945"/>
      <c r="K37" s="945" t="str">
        <f t="shared" si="0"/>
        <v>x</v>
      </c>
    </row>
    <row r="38" spans="2:11">
      <c r="B38" s="945" t="str">
        <f>IF(OR(LEFT(DULIEU!V29,5)=$F$8,LEFT(DULIEU!W29,5)=$F$8),DULIEU!D29,"")</f>
        <v>25/05/2015</v>
      </c>
      <c r="C38" s="945" t="str">
        <f>IF(OR(LEFT(DULIEU!V29,5)=$F$8,LEFT(DULIEU!W29,5)=$F$8),DULIEU!H29,"")</f>
        <v>GBC002</v>
      </c>
      <c r="D38" s="945" t="str">
        <f>IF(OR(LEFT(DULIEU!V29,5)=$F$8,LEFT(DULIEU!W29,5)=$F$8),DULIEU!E29,"")</f>
        <v>25/05/2015</v>
      </c>
      <c r="E38" s="945" t="str">
        <f>IF(OR(LEFT(DULIEU!V29,5)=$F$8,LEFT(DULIEU!W29,5)=$F$8),DULIEU!O29,"")</f>
        <v>Lãi tiền gửi ngân hàng</v>
      </c>
      <c r="F38" s="945" t="str">
        <f>IF(LEFT(DULIEU!V29,5)=$F$8,DULIEU!W29,IF(LEFT(DULIEU!W29,5)=$F$8,DULIEU!V29,""))</f>
        <v>515</v>
      </c>
      <c r="G38" s="946">
        <f>IF(LEFT(DULIEU!V29,5)=$F$8,DULIEU!X29,0)</f>
        <v>663</v>
      </c>
      <c r="H38" s="946">
        <f>IF(LEFT(DULIEU!W29,5)=$F$8,DULIEU!X29,0)</f>
        <v>0</v>
      </c>
      <c r="I38" s="946">
        <f>IF(SUM(G38:H38)=0,0,$I$14+SUM($G$16:G38)-SUM($H$16:H38))</f>
        <v>945952</v>
      </c>
      <c r="J38" s="945"/>
      <c r="K38" s="945" t="str">
        <f t="shared" si="0"/>
        <v>x</v>
      </c>
    </row>
    <row r="39" spans="2:11" hidden="1">
      <c r="B39" s="945" t="str">
        <f>IF(OR(LEFT(DULIEU!V30,5)=$F$8,LEFT(DULIEU!W30,5)=$F$8),DULIEU!D30,"")</f>
        <v/>
      </c>
      <c r="C39" s="945" t="str">
        <f>IF(OR(LEFT(DULIEU!V30,5)=$F$8,LEFT(DULIEU!W30,5)=$F$8),DULIEU!H30,"")</f>
        <v/>
      </c>
      <c r="D39" s="945" t="str">
        <f>IF(OR(LEFT(DULIEU!V30,5)=$F$8,LEFT(DULIEU!W30,5)=$F$8),DULIEU!E30,"")</f>
        <v/>
      </c>
      <c r="E39" s="945" t="str">
        <f>IF(OR(LEFT(DULIEU!V30,5)=$F$8,LEFT(DULIEU!W30,5)=$F$8),DULIEU!O30,"")</f>
        <v/>
      </c>
      <c r="F39" s="945" t="str">
        <f>IF(LEFT(DULIEU!V30,5)=$F$8,DULIEU!W30,IF(LEFT(DULIEU!W30,5)=$F$8,DULIEU!V30,""))</f>
        <v/>
      </c>
      <c r="G39" s="946">
        <f>IF(LEFT(DULIEU!V30,5)=$F$8,DULIEU!X30,0)</f>
        <v>0</v>
      </c>
      <c r="H39" s="946">
        <f>IF(LEFT(DULIEU!W30,5)=$F$8,DULIEU!X30,0)</f>
        <v>0</v>
      </c>
      <c r="I39" s="946">
        <f>IF(SUM(G39:H39)=0,0,$I$14+SUM($G$16:G39)-SUM($H$16:H39))</f>
        <v>0</v>
      </c>
      <c r="J39" s="945"/>
      <c r="K39" s="945" t="str">
        <f t="shared" si="0"/>
        <v/>
      </c>
    </row>
    <row r="40" spans="2:11" hidden="1">
      <c r="B40" s="945" t="str">
        <f>IF(OR(LEFT(DULIEU!V31,5)=$F$8,LEFT(DULIEU!W31,5)=$F$8),DULIEU!D31,"")</f>
        <v/>
      </c>
      <c r="C40" s="945" t="str">
        <f>IF(OR(LEFT(DULIEU!V31,5)=$F$8,LEFT(DULIEU!W31,5)=$F$8),DULIEU!H31,"")</f>
        <v/>
      </c>
      <c r="D40" s="945" t="str">
        <f>IF(OR(LEFT(DULIEU!V31,5)=$F$8,LEFT(DULIEU!W31,5)=$F$8),DULIEU!E31,"")</f>
        <v/>
      </c>
      <c r="E40" s="945" t="str">
        <f>IF(OR(LEFT(DULIEU!V31,5)=$F$8,LEFT(DULIEU!W31,5)=$F$8),DULIEU!O31,"")</f>
        <v/>
      </c>
      <c r="F40" s="945" t="str">
        <f>IF(LEFT(DULIEU!V31,5)=$F$8,DULIEU!W31,IF(LEFT(DULIEU!W31,5)=$F$8,DULIEU!V31,""))</f>
        <v/>
      </c>
      <c r="G40" s="946">
        <f>IF(LEFT(DULIEU!V31,5)=$F$8,DULIEU!X31,0)</f>
        <v>0</v>
      </c>
      <c r="H40" s="946">
        <f>IF(LEFT(DULIEU!W31,5)=$F$8,DULIEU!X31,0)</f>
        <v>0</v>
      </c>
      <c r="I40" s="946">
        <f>IF(SUM(G40:H40)=0,0,$I$14+SUM($G$16:G40)-SUM($H$16:H40))</f>
        <v>0</v>
      </c>
      <c r="J40" s="945"/>
      <c r="K40" s="945" t="str">
        <f t="shared" si="0"/>
        <v/>
      </c>
    </row>
    <row r="41" spans="2:11" hidden="1">
      <c r="B41" s="945" t="str">
        <f>IF(OR(LEFT(DULIEU!V32,5)=$F$8,LEFT(DULIEU!W32,5)=$F$8),DULIEU!D32,"")</f>
        <v/>
      </c>
      <c r="C41" s="945" t="str">
        <f>IF(OR(LEFT(DULIEU!V32,5)=$F$8,LEFT(DULIEU!W32,5)=$F$8),DULIEU!H32,"")</f>
        <v/>
      </c>
      <c r="D41" s="945" t="str">
        <f>IF(OR(LEFT(DULIEU!V32,5)=$F$8,LEFT(DULIEU!W32,5)=$F$8),DULIEU!E32,"")</f>
        <v/>
      </c>
      <c r="E41" s="945" t="str">
        <f>IF(OR(LEFT(DULIEU!V32,5)=$F$8,LEFT(DULIEU!W32,5)=$F$8),DULIEU!O32,"")</f>
        <v/>
      </c>
      <c r="F41" s="945" t="str">
        <f>IF(LEFT(DULIEU!V32,5)=$F$8,DULIEU!W32,IF(LEFT(DULIEU!W32,5)=$F$8,DULIEU!V32,""))</f>
        <v/>
      </c>
      <c r="G41" s="946">
        <f>IF(LEFT(DULIEU!V32,5)=$F$8,DULIEU!X32,0)</f>
        <v>0</v>
      </c>
      <c r="H41" s="946">
        <f>IF(LEFT(DULIEU!W32,5)=$F$8,DULIEU!X32,0)</f>
        <v>0</v>
      </c>
      <c r="I41" s="946">
        <f>IF(SUM(G41:H41)=0,0,$I$14+SUM($G$16:G41)-SUM($H$16:H41))</f>
        <v>0</v>
      </c>
      <c r="J41" s="945"/>
      <c r="K41" s="945" t="str">
        <f t="shared" si="0"/>
        <v/>
      </c>
    </row>
    <row r="42" spans="2:11">
      <c r="B42" s="945" t="str">
        <f>IF(OR(LEFT(DULIEU!V33,5)=$F$8,LEFT(DULIEU!W33,5)=$F$8),DULIEU!D33,"")</f>
        <v>13/06/2015</v>
      </c>
      <c r="C42" s="945" t="str">
        <f>IF(OR(LEFT(DULIEU!V33,5)=$F$8,LEFT(DULIEU!W33,5)=$F$8),DULIEU!H33,"")</f>
        <v>GBN002</v>
      </c>
      <c r="D42" s="945" t="str">
        <f>IF(OR(LEFT(DULIEU!V33,5)=$F$8,LEFT(DULIEU!W33,5)=$F$8),DULIEU!E33,"")</f>
        <v>13/06/2015</v>
      </c>
      <c r="E42" s="945" t="str">
        <f>IF(OR(LEFT(DULIEU!V33,5)=$F$8,LEFT(DULIEU!W33,5)=$F$8),DULIEU!O33,"")</f>
        <v>Phí SMS tháng 5/2015</v>
      </c>
      <c r="F42" s="945" t="str">
        <f>IF(LEFT(DULIEU!V33,5)=$F$8,DULIEU!W33,IF(LEFT(DULIEU!W33,5)=$F$8,DULIEU!V33,""))</f>
        <v>64227</v>
      </c>
      <c r="G42" s="946">
        <f>IF(LEFT(DULIEU!V33,5)=$F$8,DULIEU!X33,0)</f>
        <v>0</v>
      </c>
      <c r="H42" s="946">
        <f>IF(LEFT(DULIEU!W33,5)=$F$8,DULIEU!X33,0)</f>
        <v>55000</v>
      </c>
      <c r="I42" s="946">
        <f>IF(SUM(G42:H42)=0,0,$I$14+SUM($G$16:G42)-SUM($H$16:H42))</f>
        <v>890952</v>
      </c>
      <c r="J42" s="945"/>
      <c r="K42" s="945" t="str">
        <f t="shared" si="0"/>
        <v>x</v>
      </c>
    </row>
    <row r="43" spans="2:11">
      <c r="B43" s="945" t="str">
        <f>IF(OR(LEFT(DULIEU!V34,5)=$F$8,LEFT(DULIEU!W34,5)=$F$8),DULIEU!D34,"")</f>
        <v>25/06/2015</v>
      </c>
      <c r="C43" s="945" t="str">
        <f>IF(OR(LEFT(DULIEU!V34,5)=$F$8,LEFT(DULIEU!W34,5)=$F$8),DULIEU!H34,"")</f>
        <v>GBC003</v>
      </c>
      <c r="D43" s="945" t="str">
        <f>IF(OR(LEFT(DULIEU!V34,5)=$F$8,LEFT(DULIEU!W34,5)=$F$8),DULIEU!E34,"")</f>
        <v>25/06/2015</v>
      </c>
      <c r="E43" s="945" t="str">
        <f>IF(OR(LEFT(DULIEU!V34,5)=$F$8,LEFT(DULIEU!W34,5)=$F$8),DULIEU!O34,"")</f>
        <v>Lãi tiền gửi ngân hàng</v>
      </c>
      <c r="F43" s="945" t="str">
        <f>IF(LEFT(DULIEU!V34,5)=$F$8,DULIEU!W34,IF(LEFT(DULIEU!W34,5)=$F$8,DULIEU!V34,""))</f>
        <v>515</v>
      </c>
      <c r="G43" s="946">
        <f>IF(LEFT(DULIEU!V34,5)=$F$8,DULIEU!X34,0)</f>
        <v>636</v>
      </c>
      <c r="H43" s="946">
        <f>IF(LEFT(DULIEU!W34,5)=$F$8,DULIEU!X34,0)</f>
        <v>0</v>
      </c>
      <c r="I43" s="946">
        <f>IF(SUM(G43:H43)=0,0,$I$14+SUM($G$16:G43)-SUM($H$16:H43))</f>
        <v>891588</v>
      </c>
      <c r="J43" s="945"/>
      <c r="K43" s="945" t="str">
        <f t="shared" si="0"/>
        <v>x</v>
      </c>
    </row>
    <row r="44" spans="2:11">
      <c r="B44" s="945" t="str">
        <f>IF(OR(LEFT(DULIEU!V35,5)=$F$8,LEFT(DULIEU!W35,5)=$F$8),DULIEU!D35,"")</f>
        <v>30/06/2015</v>
      </c>
      <c r="C44" s="945" t="str">
        <f>IF(OR(LEFT(DULIEU!V35,5)=$F$8,LEFT(DULIEU!W35,5)=$F$8),DULIEU!H35,"")</f>
        <v>GBC004</v>
      </c>
      <c r="D44" s="945" t="str">
        <f>IF(OR(LEFT(DULIEU!V35,5)=$F$8,LEFT(DULIEU!W35,5)=$F$8),DULIEU!E35,"")</f>
        <v>30/06/2015</v>
      </c>
      <c r="E44" s="945" t="str">
        <f>IF(OR(LEFT(DULIEU!V35,5)=$F$8,LEFT(DULIEU!W35,5)=$F$8),DULIEU!O35,"")</f>
        <v>Cty TNHH DHV - GAS ứng trước tiền thiết kế</v>
      </c>
      <c r="F44" s="945" t="str">
        <f>IF(LEFT(DULIEU!V35,5)=$F$8,DULIEU!W35,IF(LEFT(DULIEU!W35,5)=$F$8,DULIEU!V35,""))</f>
        <v>131</v>
      </c>
      <c r="G44" s="946">
        <f>IF(LEFT(DULIEU!V35,5)=$F$8,DULIEU!X35,0)</f>
        <v>24200000</v>
      </c>
      <c r="H44" s="946">
        <f>IF(LEFT(DULIEU!W35,5)=$F$8,DULIEU!X35,0)</f>
        <v>0</v>
      </c>
      <c r="I44" s="946">
        <f>IF(SUM(G44:H44)=0,0,$I$14+SUM($G$16:G44)-SUM($H$16:H44))</f>
        <v>25091588</v>
      </c>
      <c r="J44" s="945"/>
      <c r="K44" s="945" t="str">
        <f t="shared" si="0"/>
        <v>x</v>
      </c>
    </row>
    <row r="45" spans="2:11" hidden="1">
      <c r="B45" s="945" t="str">
        <f>IF(OR(LEFT(DULIEU!V36,5)=$F$8,LEFT(DULIEU!W36,5)=$F$8),DULIEU!D36,"")</f>
        <v/>
      </c>
      <c r="C45" s="945" t="str">
        <f>IF(OR(LEFT(DULIEU!V36,5)=$F$8,LEFT(DULIEU!W36,5)=$F$8),DULIEU!H36,"")</f>
        <v/>
      </c>
      <c r="D45" s="945" t="str">
        <f>IF(OR(LEFT(DULIEU!V36,5)=$F$8,LEFT(DULIEU!W36,5)=$F$8),DULIEU!E36,"")</f>
        <v/>
      </c>
      <c r="E45" s="945" t="str">
        <f>IF(OR(LEFT(DULIEU!V36,5)=$F$8,LEFT(DULIEU!W36,5)=$F$8),DULIEU!O36,"")</f>
        <v/>
      </c>
      <c r="F45" s="945" t="str">
        <f>IF(LEFT(DULIEU!V36,5)=$F$8,DULIEU!W36,IF(LEFT(DULIEU!W36,5)=$F$8,DULIEU!V36,""))</f>
        <v/>
      </c>
      <c r="G45" s="946">
        <f>IF(LEFT(DULIEU!V36,5)=$F$8,DULIEU!X36,0)</f>
        <v>0</v>
      </c>
      <c r="H45" s="946">
        <f>IF(LEFT(DULIEU!W36,5)=$F$8,DULIEU!X36,0)</f>
        <v>0</v>
      </c>
      <c r="I45" s="946">
        <f>IF(SUM(G45:H45)=0,0,$I$14+SUM($G$16:G45)-SUM($H$16:H45))</f>
        <v>0</v>
      </c>
      <c r="J45" s="945"/>
      <c r="K45" s="945" t="str">
        <f t="shared" si="0"/>
        <v/>
      </c>
    </row>
    <row r="46" spans="2:11" hidden="1">
      <c r="B46" s="945" t="str">
        <f>IF(OR(LEFT(DULIEU!V37,5)=$F$8,LEFT(DULIEU!W37,5)=$F$8),DULIEU!D37,"")</f>
        <v/>
      </c>
      <c r="C46" s="945" t="str">
        <f>IF(OR(LEFT(DULIEU!V37,5)=$F$8,LEFT(DULIEU!W37,5)=$F$8),DULIEU!H37,"")</f>
        <v/>
      </c>
      <c r="D46" s="945" t="str">
        <f>IF(OR(LEFT(DULIEU!V37,5)=$F$8,LEFT(DULIEU!W37,5)=$F$8),DULIEU!E37,"")</f>
        <v/>
      </c>
      <c r="E46" s="945" t="str">
        <f>IF(OR(LEFT(DULIEU!V37,5)=$F$8,LEFT(DULIEU!W37,5)=$F$8),DULIEU!O37,"")</f>
        <v/>
      </c>
      <c r="F46" s="945" t="str">
        <f>IF(LEFT(DULIEU!V37,5)=$F$8,DULIEU!W37,IF(LEFT(DULIEU!W37,5)=$F$8,DULIEU!V37,""))</f>
        <v/>
      </c>
      <c r="G46" s="946">
        <f>IF(LEFT(DULIEU!V37,5)=$F$8,DULIEU!X37,0)</f>
        <v>0</v>
      </c>
      <c r="H46" s="946">
        <f>IF(LEFT(DULIEU!W37,5)=$F$8,DULIEU!X37,0)</f>
        <v>0</v>
      </c>
      <c r="I46" s="946">
        <f>IF(SUM(G46:H46)=0,0,$I$14+SUM($G$16:G46)-SUM($H$16:H46))</f>
        <v>0</v>
      </c>
      <c r="J46" s="945"/>
      <c r="K46" s="945" t="str">
        <f t="shared" si="0"/>
        <v/>
      </c>
    </row>
    <row r="47" spans="2:11" hidden="1">
      <c r="B47" s="945" t="str">
        <f>IF(OR(LEFT(DULIEU!V38,5)=$F$8,LEFT(DULIEU!W38,5)=$F$8),DULIEU!D38,"")</f>
        <v/>
      </c>
      <c r="C47" s="945" t="str">
        <f>IF(OR(LEFT(DULIEU!V38,5)=$F$8,LEFT(DULIEU!W38,5)=$F$8),DULIEU!H38,"")</f>
        <v/>
      </c>
      <c r="D47" s="945" t="str">
        <f>IF(OR(LEFT(DULIEU!V38,5)=$F$8,LEFT(DULIEU!W38,5)=$F$8),DULIEU!E38,"")</f>
        <v/>
      </c>
      <c r="E47" s="945" t="str">
        <f>IF(OR(LEFT(DULIEU!V38,5)=$F$8,LEFT(DULIEU!W38,5)=$F$8),DULIEU!O38,"")</f>
        <v/>
      </c>
      <c r="F47" s="945" t="str">
        <f>IF(LEFT(DULIEU!V38,5)=$F$8,DULIEU!W38,IF(LEFT(DULIEU!W38,5)=$F$8,DULIEU!V38,""))</f>
        <v/>
      </c>
      <c r="G47" s="946">
        <f>IF(LEFT(DULIEU!V38,5)=$F$8,DULIEU!X38,0)</f>
        <v>0</v>
      </c>
      <c r="H47" s="946">
        <f>IF(LEFT(DULIEU!W38,5)=$F$8,DULIEU!X38,0)</f>
        <v>0</v>
      </c>
      <c r="I47" s="946">
        <f>IF(SUM(G47:H47)=0,0,$I$14+SUM($G$16:G47)-SUM($H$16:H47))</f>
        <v>0</v>
      </c>
      <c r="J47" s="945"/>
      <c r="K47" s="945" t="str">
        <f t="shared" si="0"/>
        <v/>
      </c>
    </row>
    <row r="48" spans="2:11" hidden="1">
      <c r="B48" s="945" t="str">
        <f>IF(OR(LEFT(DULIEU!V39,5)=$F$8,LEFT(DULIEU!W39,5)=$F$8),DULIEU!D39,"")</f>
        <v/>
      </c>
      <c r="C48" s="945" t="str">
        <f>IF(OR(LEFT(DULIEU!V39,5)=$F$8,LEFT(DULIEU!W39,5)=$F$8),DULIEU!H39,"")</f>
        <v/>
      </c>
      <c r="D48" s="945" t="str">
        <f>IF(OR(LEFT(DULIEU!V39,5)=$F$8,LEFT(DULIEU!W39,5)=$F$8),DULIEU!E39,"")</f>
        <v/>
      </c>
      <c r="E48" s="945" t="str">
        <f>IF(OR(LEFT(DULIEU!V39,5)=$F$8,LEFT(DULIEU!W39,5)=$F$8),DULIEU!O39,"")</f>
        <v/>
      </c>
      <c r="F48" s="945" t="str">
        <f>IF(LEFT(DULIEU!V39,5)=$F$8,DULIEU!W39,IF(LEFT(DULIEU!W39,5)=$F$8,DULIEU!V39,""))</f>
        <v/>
      </c>
      <c r="G48" s="946">
        <f>IF(LEFT(DULIEU!V39,5)=$F$8,DULIEU!X39,0)</f>
        <v>0</v>
      </c>
      <c r="H48" s="946">
        <f>IF(LEFT(DULIEU!W39,5)=$F$8,DULIEU!X39,0)</f>
        <v>0</v>
      </c>
      <c r="I48" s="946">
        <f>IF(SUM(G48:H48)=0,0,$I$14+SUM($G$16:G48)-SUM($H$16:H48))</f>
        <v>0</v>
      </c>
      <c r="J48" s="945"/>
      <c r="K48" s="945" t="str">
        <f t="shared" si="0"/>
        <v/>
      </c>
    </row>
    <row r="49" spans="2:11" hidden="1">
      <c r="B49" s="945" t="str">
        <f>IF(OR(LEFT(DULIEU!V40,5)=$F$8,LEFT(DULIEU!W40,5)=$F$8),DULIEU!D40,"")</f>
        <v/>
      </c>
      <c r="C49" s="945" t="str">
        <f>IF(OR(LEFT(DULIEU!V40,5)=$F$8,LEFT(DULIEU!W40,5)=$F$8),DULIEU!H40,"")</f>
        <v/>
      </c>
      <c r="D49" s="945" t="str">
        <f>IF(OR(LEFT(DULIEU!V40,5)=$F$8,LEFT(DULIEU!W40,5)=$F$8),DULIEU!E40,"")</f>
        <v/>
      </c>
      <c r="E49" s="945" t="str">
        <f>IF(OR(LEFT(DULIEU!V40,5)=$F$8,LEFT(DULIEU!W40,5)=$F$8),DULIEU!O40,"")</f>
        <v/>
      </c>
      <c r="F49" s="945" t="str">
        <f>IF(LEFT(DULIEU!V40,5)=$F$8,DULIEU!W40,IF(LEFT(DULIEU!W40,5)=$F$8,DULIEU!V40,""))</f>
        <v/>
      </c>
      <c r="G49" s="946">
        <f>IF(LEFT(DULIEU!V40,5)=$F$8,DULIEU!X40,0)</f>
        <v>0</v>
      </c>
      <c r="H49" s="946">
        <f>IF(LEFT(DULIEU!W40,5)=$F$8,DULIEU!X40,0)</f>
        <v>0</v>
      </c>
      <c r="I49" s="946">
        <f>IF(SUM(G49:H49)=0,0,$I$14+SUM($G$16:G49)-SUM($H$16:H49))</f>
        <v>0</v>
      </c>
      <c r="J49" s="945"/>
      <c r="K49" s="945" t="str">
        <f t="shared" si="0"/>
        <v/>
      </c>
    </row>
    <row r="50" spans="2:11" hidden="1">
      <c r="B50" s="945" t="str">
        <f>IF(OR(LEFT(DULIEU!V41,5)=$F$8,LEFT(DULIEU!W41,5)=$F$8),DULIEU!D41,"")</f>
        <v/>
      </c>
      <c r="C50" s="945" t="str">
        <f>IF(OR(LEFT(DULIEU!V41,5)=$F$8,LEFT(DULIEU!W41,5)=$F$8),DULIEU!H41,"")</f>
        <v/>
      </c>
      <c r="D50" s="945" t="str">
        <f>IF(OR(LEFT(DULIEU!V41,5)=$F$8,LEFT(DULIEU!W41,5)=$F$8),DULIEU!E41,"")</f>
        <v/>
      </c>
      <c r="E50" s="945" t="str">
        <f>IF(OR(LEFT(DULIEU!V41,5)=$F$8,LEFT(DULIEU!W41,5)=$F$8),DULIEU!O41,"")</f>
        <v/>
      </c>
      <c r="F50" s="945" t="str">
        <f>IF(LEFT(DULIEU!V41,5)=$F$8,DULIEU!W41,IF(LEFT(DULIEU!W41,5)=$F$8,DULIEU!V41,""))</f>
        <v/>
      </c>
      <c r="G50" s="946">
        <f>IF(LEFT(DULIEU!V41,5)=$F$8,DULIEU!X41,0)</f>
        <v>0</v>
      </c>
      <c r="H50" s="946">
        <f>IF(LEFT(DULIEU!W41,5)=$F$8,DULIEU!X41,0)</f>
        <v>0</v>
      </c>
      <c r="I50" s="946">
        <f>IF(SUM(G50:H50)=0,0,$I$14+SUM($G$16:G50)-SUM($H$16:H50))</f>
        <v>0</v>
      </c>
      <c r="J50" s="945"/>
      <c r="K50" s="945" t="str">
        <f t="shared" si="0"/>
        <v/>
      </c>
    </row>
    <row r="51" spans="2:11" hidden="1">
      <c r="B51" s="945" t="str">
        <f>IF(OR(LEFT(DULIEU!V42,5)=$F$8,LEFT(DULIEU!W42,5)=$F$8),DULIEU!D42,"")</f>
        <v/>
      </c>
      <c r="C51" s="945" t="str">
        <f>IF(OR(LEFT(DULIEU!V42,5)=$F$8,LEFT(DULIEU!W42,5)=$F$8),DULIEU!H42,"")</f>
        <v/>
      </c>
      <c r="D51" s="945" t="str">
        <f>IF(OR(LEFT(DULIEU!V42,5)=$F$8,LEFT(DULIEU!W42,5)=$F$8),DULIEU!E42,"")</f>
        <v/>
      </c>
      <c r="E51" s="945" t="str">
        <f>IF(OR(LEFT(DULIEU!V42,5)=$F$8,LEFT(DULIEU!W42,5)=$F$8),DULIEU!O42,"")</f>
        <v/>
      </c>
      <c r="F51" s="945" t="str">
        <f>IF(LEFT(DULIEU!V42,5)=$F$8,DULIEU!W42,IF(LEFT(DULIEU!W42,5)=$F$8,DULIEU!V42,""))</f>
        <v/>
      </c>
      <c r="G51" s="946">
        <f>IF(LEFT(DULIEU!V42,5)=$F$8,DULIEU!X42,0)</f>
        <v>0</v>
      </c>
      <c r="H51" s="946">
        <f>IF(LEFT(DULIEU!W42,5)=$F$8,DULIEU!X42,0)</f>
        <v>0</v>
      </c>
      <c r="I51" s="946">
        <f>IF(SUM(G51:H51)=0,0,$I$14+SUM($G$16:G51)-SUM($H$16:H51))</f>
        <v>0</v>
      </c>
      <c r="J51" s="945"/>
      <c r="K51" s="945" t="str">
        <f t="shared" si="0"/>
        <v/>
      </c>
    </row>
    <row r="52" spans="2:11" hidden="1">
      <c r="B52" s="945" t="str">
        <f>IF(OR(LEFT(DULIEU!V43,5)=$F$8,LEFT(DULIEU!W43,5)=$F$8),DULIEU!D43,"")</f>
        <v/>
      </c>
      <c r="C52" s="945" t="str">
        <f>IF(OR(LEFT(DULIEU!V43,5)=$F$8,LEFT(DULIEU!W43,5)=$F$8),DULIEU!H43,"")</f>
        <v/>
      </c>
      <c r="D52" s="945" t="str">
        <f>IF(OR(LEFT(DULIEU!V43,5)=$F$8,LEFT(DULIEU!W43,5)=$F$8),DULIEU!E43,"")</f>
        <v/>
      </c>
      <c r="E52" s="945" t="str">
        <f>IF(OR(LEFT(DULIEU!V43,5)=$F$8,LEFT(DULIEU!W43,5)=$F$8),DULIEU!O43,"")</f>
        <v/>
      </c>
      <c r="F52" s="945" t="str">
        <f>IF(LEFT(DULIEU!V43,5)=$F$8,DULIEU!W43,IF(LEFT(DULIEU!W43,5)=$F$8,DULIEU!V43,""))</f>
        <v/>
      </c>
      <c r="G52" s="946">
        <f>IF(LEFT(DULIEU!V43,5)=$F$8,DULIEU!X43,0)</f>
        <v>0</v>
      </c>
      <c r="H52" s="946">
        <f>IF(LEFT(DULIEU!W43,5)=$F$8,DULIEU!X43,0)</f>
        <v>0</v>
      </c>
      <c r="I52" s="946">
        <f>IF(SUM(G52:H52)=0,0,$I$14+SUM($G$16:G52)-SUM($H$16:H52))</f>
        <v>0</v>
      </c>
      <c r="J52" s="945"/>
      <c r="K52" s="945" t="str">
        <f t="shared" si="0"/>
        <v/>
      </c>
    </row>
    <row r="53" spans="2:11">
      <c r="B53" s="945" t="str">
        <f>IF(OR(LEFT(DULIEU!V44,5)=$F$8,LEFT(DULIEU!W44,5)=$F$8),DULIEU!D44,"")</f>
        <v>01/07/2015</v>
      </c>
      <c r="C53" s="945" t="str">
        <f>IF(OR(LEFT(DULIEU!V44,5)=$F$8,LEFT(DULIEU!W44,5)=$F$8),DULIEU!H44,"")</f>
        <v>PT002</v>
      </c>
      <c r="D53" s="945" t="str">
        <f>IF(OR(LEFT(DULIEU!V44,5)=$F$8,LEFT(DULIEU!W44,5)=$F$8),DULIEU!E44,"")</f>
        <v>01/07/2015</v>
      </c>
      <c r="E53" s="945" t="str">
        <f>IF(OR(LEFT(DULIEU!V44,5)=$F$8,LEFT(DULIEU!W44,5)=$F$8),DULIEU!O44,"")</f>
        <v>Rút tiền gửi ngân hàng về nhập quỹ tiền mặt</v>
      </c>
      <c r="F53" s="945" t="str">
        <f>IF(LEFT(DULIEU!V44,5)=$F$8,DULIEU!W44,IF(LEFT(DULIEU!W44,5)=$F$8,DULIEU!V44,""))</f>
        <v>1111</v>
      </c>
      <c r="G53" s="946">
        <f>IF(LEFT(DULIEU!V44,5)=$F$8,DULIEU!X44,0)</f>
        <v>0</v>
      </c>
      <c r="H53" s="946">
        <f>IF(LEFT(DULIEU!W44,5)=$F$8,DULIEU!X44,0)</f>
        <v>24000000</v>
      </c>
      <c r="I53" s="946">
        <f>IF(SUM(G53:H53)=0,0,$I$14+SUM($G$16:G53)-SUM($H$16:H53))</f>
        <v>1091588</v>
      </c>
      <c r="J53" s="945"/>
      <c r="K53" s="945" t="str">
        <f t="shared" si="0"/>
        <v>x</v>
      </c>
    </row>
    <row r="54" spans="2:11">
      <c r="B54" s="945" t="str">
        <f>IF(OR(LEFT(DULIEU!V45,5)=$F$8,LEFT(DULIEU!W45,5)=$F$8),DULIEU!D45,"")</f>
        <v>18/07/2015</v>
      </c>
      <c r="C54" s="945" t="str">
        <f>IF(OR(LEFT(DULIEU!V45,5)=$F$8,LEFT(DULIEU!W45,5)=$F$8),DULIEU!H45,"")</f>
        <v>GBN003</v>
      </c>
      <c r="D54" s="945" t="str">
        <f>IF(OR(LEFT(DULIEU!V45,5)=$F$8,LEFT(DULIEU!W45,5)=$F$8),DULIEU!E45,"")</f>
        <v>18/07/2015</v>
      </c>
      <c r="E54" s="945" t="str">
        <f>IF(OR(LEFT(DULIEU!V45,5)=$F$8,LEFT(DULIEU!W45,5)=$F$8),DULIEU!O45,"")</f>
        <v>Phí SMS</v>
      </c>
      <c r="F54" s="945" t="str">
        <f>IF(LEFT(DULIEU!V45,5)=$F$8,DULIEU!W45,IF(LEFT(DULIEU!W45,5)=$F$8,DULIEU!V45,""))</f>
        <v>64227</v>
      </c>
      <c r="G54" s="946">
        <f>IF(LEFT(DULIEU!V45,5)=$F$8,DULIEU!X45,0)</f>
        <v>0</v>
      </c>
      <c r="H54" s="946">
        <f>IF(LEFT(DULIEU!W45,5)=$F$8,DULIEU!X45,0)</f>
        <v>55000</v>
      </c>
      <c r="I54" s="946">
        <f>IF(SUM(G54:H54)=0,0,$I$14+SUM($G$16:G54)-SUM($H$16:H54))</f>
        <v>1036588</v>
      </c>
      <c r="J54" s="945"/>
      <c r="K54" s="945" t="str">
        <f t="shared" si="0"/>
        <v>x</v>
      </c>
    </row>
    <row r="55" spans="2:11">
      <c r="B55" s="945" t="str">
        <f>IF(OR(LEFT(DULIEU!V46,5)=$F$8,LEFT(DULIEU!W46,5)=$F$8),DULIEU!D46,"")</f>
        <v>25/07/2015</v>
      </c>
      <c r="C55" s="945" t="str">
        <f>IF(OR(LEFT(DULIEU!V46,5)=$F$8,LEFT(DULIEU!W46,5)=$F$8),DULIEU!H46,"")</f>
        <v>GBC005</v>
      </c>
      <c r="D55" s="945" t="str">
        <f>IF(OR(LEFT(DULIEU!V46,5)=$F$8,LEFT(DULIEU!W46,5)=$F$8),DULIEU!E46,"")</f>
        <v>25/07/2015</v>
      </c>
      <c r="E55" s="945" t="str">
        <f>IF(OR(LEFT(DULIEU!V46,5)=$F$8,LEFT(DULIEU!W46,5)=$F$8),DULIEU!O46,"")</f>
        <v>Lãi tiền gửi ngân hàng</v>
      </c>
      <c r="F55" s="945" t="str">
        <f>IF(LEFT(DULIEU!V46,5)=$F$8,DULIEU!W46,IF(LEFT(DULIEU!W46,5)=$F$8,DULIEU!V46,""))</f>
        <v>515</v>
      </c>
      <c r="G55" s="946">
        <f>IF(LEFT(DULIEU!V46,5)=$F$8,DULIEU!X46,0)</f>
        <v>1234</v>
      </c>
      <c r="H55" s="946">
        <f>IF(LEFT(DULIEU!W46,5)=$F$8,DULIEU!X46,0)</f>
        <v>0</v>
      </c>
      <c r="I55" s="946">
        <f>IF(SUM(G55:H55)=0,0,$I$14+SUM($G$16:G55)-SUM($H$16:H55))</f>
        <v>1037822</v>
      </c>
      <c r="J55" s="945"/>
      <c r="K55" s="945" t="str">
        <f t="shared" si="0"/>
        <v>x</v>
      </c>
    </row>
    <row r="56" spans="2:11" hidden="1">
      <c r="B56" s="945" t="str">
        <f>IF(OR(LEFT(DULIEU!V47,5)=$F$8,LEFT(DULIEU!W47,5)=$F$8),DULIEU!D47,"")</f>
        <v/>
      </c>
      <c r="C56" s="945" t="str">
        <f>IF(OR(LEFT(DULIEU!V47,5)=$F$8,LEFT(DULIEU!W47,5)=$F$8),DULIEU!H47,"")</f>
        <v/>
      </c>
      <c r="D56" s="945" t="str">
        <f>IF(OR(LEFT(DULIEU!V47,5)=$F$8,LEFT(DULIEU!W47,5)=$F$8),DULIEU!E47,"")</f>
        <v/>
      </c>
      <c r="E56" s="945" t="str">
        <f>IF(OR(LEFT(DULIEU!V47,5)=$F$8,LEFT(DULIEU!W47,5)=$F$8),DULIEU!O47,"")</f>
        <v/>
      </c>
      <c r="F56" s="945" t="str">
        <f>IF(LEFT(DULIEU!V47,5)=$F$8,DULIEU!W47,IF(LEFT(DULIEU!W47,5)=$F$8,DULIEU!V47,""))</f>
        <v/>
      </c>
      <c r="G56" s="946">
        <f>IF(LEFT(DULIEU!V47,5)=$F$8,DULIEU!X47,0)</f>
        <v>0</v>
      </c>
      <c r="H56" s="946">
        <f>IF(LEFT(DULIEU!W47,5)=$F$8,DULIEU!X47,0)</f>
        <v>0</v>
      </c>
      <c r="I56" s="946">
        <f>IF(SUM(G56:H56)=0,0,$I$14+SUM($G$16:G56)-SUM($H$16:H56))</f>
        <v>0</v>
      </c>
      <c r="J56" s="945"/>
      <c r="K56" s="945" t="str">
        <f t="shared" si="0"/>
        <v/>
      </c>
    </row>
    <row r="57" spans="2:11" hidden="1">
      <c r="B57" s="945" t="str">
        <f>IF(OR(LEFT(DULIEU!V48,5)=$F$8,LEFT(DULIEU!W48,5)=$F$8),DULIEU!D48,"")</f>
        <v/>
      </c>
      <c r="C57" s="945" t="str">
        <f>IF(OR(LEFT(DULIEU!V48,5)=$F$8,LEFT(DULIEU!W48,5)=$F$8),DULIEU!H48,"")</f>
        <v/>
      </c>
      <c r="D57" s="945" t="str">
        <f>IF(OR(LEFT(DULIEU!V48,5)=$F$8,LEFT(DULIEU!W48,5)=$F$8),DULIEU!E48,"")</f>
        <v/>
      </c>
      <c r="E57" s="945" t="str">
        <f>IF(OR(LEFT(DULIEU!V48,5)=$F$8,LEFT(DULIEU!W48,5)=$F$8),DULIEU!O48,"")</f>
        <v/>
      </c>
      <c r="F57" s="945" t="str">
        <f>IF(LEFT(DULIEU!V48,5)=$F$8,DULIEU!W48,IF(LEFT(DULIEU!W48,5)=$F$8,DULIEU!V48,""))</f>
        <v/>
      </c>
      <c r="G57" s="946">
        <f>IF(LEFT(DULIEU!V48,5)=$F$8,DULIEU!X48,0)</f>
        <v>0</v>
      </c>
      <c r="H57" s="946">
        <f>IF(LEFT(DULIEU!W48,5)=$F$8,DULIEU!X48,0)</f>
        <v>0</v>
      </c>
      <c r="I57" s="946">
        <f>IF(SUM(G57:H57)=0,0,$I$14+SUM($G$16:G57)-SUM($H$16:H57))</f>
        <v>0</v>
      </c>
      <c r="J57" s="945"/>
      <c r="K57" s="945" t="str">
        <f t="shared" si="0"/>
        <v/>
      </c>
    </row>
    <row r="58" spans="2:11" hidden="1">
      <c r="B58" s="945" t="str">
        <f>IF(OR(LEFT(DULIEU!V49,5)=$F$8,LEFT(DULIEU!W49,5)=$F$8),DULIEU!D49,"")</f>
        <v/>
      </c>
      <c r="C58" s="945" t="str">
        <f>IF(OR(LEFT(DULIEU!V49,5)=$F$8,LEFT(DULIEU!W49,5)=$F$8),DULIEU!H49,"")</f>
        <v/>
      </c>
      <c r="D58" s="945" t="str">
        <f>IF(OR(LEFT(DULIEU!V49,5)=$F$8,LEFT(DULIEU!W49,5)=$F$8),DULIEU!E49,"")</f>
        <v/>
      </c>
      <c r="E58" s="945" t="str">
        <f>IF(OR(LEFT(DULIEU!V49,5)=$F$8,LEFT(DULIEU!W49,5)=$F$8),DULIEU!O49,"")</f>
        <v/>
      </c>
      <c r="F58" s="945" t="str">
        <f>IF(LEFT(DULIEU!V49,5)=$F$8,DULIEU!W49,IF(LEFT(DULIEU!W49,5)=$F$8,DULIEU!V49,""))</f>
        <v/>
      </c>
      <c r="G58" s="946">
        <f>IF(LEFT(DULIEU!V49,5)=$F$8,DULIEU!X49,0)</f>
        <v>0</v>
      </c>
      <c r="H58" s="946">
        <f>IF(LEFT(DULIEU!W49,5)=$F$8,DULIEU!X49,0)</f>
        <v>0</v>
      </c>
      <c r="I58" s="946">
        <f>IF(SUM(G58:H58)=0,0,$I$14+SUM($G$16:G58)-SUM($H$16:H58))</f>
        <v>0</v>
      </c>
      <c r="J58" s="945"/>
      <c r="K58" s="945" t="str">
        <f t="shared" si="0"/>
        <v/>
      </c>
    </row>
    <row r="59" spans="2:11">
      <c r="B59" s="945" t="str">
        <f>IF(OR(LEFT(DULIEU!V50,5)=$F$8,LEFT(DULIEU!W50,5)=$F$8),DULIEU!D50,"")</f>
        <v>16/08/2015</v>
      </c>
      <c r="C59" s="945" t="str">
        <f>IF(OR(LEFT(DULIEU!V50,5)=$F$8,LEFT(DULIEU!W50,5)=$F$8),DULIEU!H50,"")</f>
        <v>GBN004</v>
      </c>
      <c r="D59" s="945" t="str">
        <f>IF(OR(LEFT(DULIEU!V50,5)=$F$8,LEFT(DULIEU!W50,5)=$F$8),DULIEU!E50,"")</f>
        <v>16/08/2015</v>
      </c>
      <c r="E59" s="945" t="str">
        <f>IF(OR(LEFT(DULIEU!V50,5)=$F$8,LEFT(DULIEU!W50,5)=$F$8),DULIEU!O50,"")</f>
        <v>Phí SMS</v>
      </c>
      <c r="F59" s="945" t="str">
        <f>IF(LEFT(DULIEU!V50,5)=$F$8,DULIEU!W50,IF(LEFT(DULIEU!W50,5)=$F$8,DULIEU!V50,""))</f>
        <v>64227</v>
      </c>
      <c r="G59" s="946">
        <f>IF(LEFT(DULIEU!V50,5)=$F$8,DULIEU!X50,0)</f>
        <v>0</v>
      </c>
      <c r="H59" s="946">
        <f>IF(LEFT(DULIEU!W50,5)=$F$8,DULIEU!X50,0)</f>
        <v>55000</v>
      </c>
      <c r="I59" s="946">
        <f>IF(SUM(G59:H59)=0,0,$I$14+SUM($G$16:G59)-SUM($H$16:H59))</f>
        <v>982822</v>
      </c>
      <c r="J59" s="945"/>
      <c r="K59" s="945" t="str">
        <f t="shared" si="0"/>
        <v>x</v>
      </c>
    </row>
    <row r="60" spans="2:11">
      <c r="B60" s="945" t="str">
        <f>IF(OR(LEFT(DULIEU!V51,5)=$F$8,LEFT(DULIEU!W51,5)=$F$8),DULIEU!D51,"")</f>
        <v>25/08/2015</v>
      </c>
      <c r="C60" s="945" t="str">
        <f>IF(OR(LEFT(DULIEU!V51,5)=$F$8,LEFT(DULIEU!W51,5)=$F$8),DULIEU!H51,"")</f>
        <v>GBC006</v>
      </c>
      <c r="D60" s="945" t="str">
        <f>IF(OR(LEFT(DULIEU!V51,5)=$F$8,LEFT(DULIEU!W51,5)=$F$8),DULIEU!E51,"")</f>
        <v>25/08/2015</v>
      </c>
      <c r="E60" s="945" t="str">
        <f>IF(OR(LEFT(DULIEU!V51,5)=$F$8,LEFT(DULIEU!W51,5)=$F$8),DULIEU!O51,"")</f>
        <v>Lãi tiền gửi ngân hàng</v>
      </c>
      <c r="F60" s="945" t="str">
        <f>IF(LEFT(DULIEU!V51,5)=$F$8,DULIEU!W51,IF(LEFT(DULIEU!W51,5)=$F$8,DULIEU!V51,""))</f>
        <v>515</v>
      </c>
      <c r="G60" s="946">
        <f>IF(LEFT(DULIEU!V51,5)=$F$8,DULIEU!X51,0)</f>
        <v>703</v>
      </c>
      <c r="H60" s="946">
        <f>IF(LEFT(DULIEU!W51,5)=$F$8,DULIEU!X51,0)</f>
        <v>0</v>
      </c>
      <c r="I60" s="946">
        <f>IF(SUM(G60:H60)=0,0,$I$14+SUM($G$16:G60)-SUM($H$16:H60))</f>
        <v>983525</v>
      </c>
      <c r="J60" s="945"/>
      <c r="K60" s="945" t="str">
        <f t="shared" si="0"/>
        <v>x</v>
      </c>
    </row>
    <row r="61" spans="2:11" hidden="1">
      <c r="B61" s="945" t="str">
        <f>IF(OR(LEFT(DULIEU!V52,5)=$F$8,LEFT(DULIEU!W52,5)=$F$8),DULIEU!D52,"")</f>
        <v/>
      </c>
      <c r="C61" s="945" t="str">
        <f>IF(OR(LEFT(DULIEU!V52,5)=$F$8,LEFT(DULIEU!W52,5)=$F$8),DULIEU!H52,"")</f>
        <v/>
      </c>
      <c r="D61" s="945" t="str">
        <f>IF(OR(LEFT(DULIEU!V52,5)=$F$8,LEFT(DULIEU!W52,5)=$F$8),DULIEU!E52,"")</f>
        <v/>
      </c>
      <c r="E61" s="945" t="str">
        <f>IF(OR(LEFT(DULIEU!V52,5)=$F$8,LEFT(DULIEU!W52,5)=$F$8),DULIEU!O52,"")</f>
        <v/>
      </c>
      <c r="F61" s="945" t="str">
        <f>IF(LEFT(DULIEU!V52,5)=$F$8,DULIEU!W52,IF(LEFT(DULIEU!W52,5)=$F$8,DULIEU!V52,""))</f>
        <v/>
      </c>
      <c r="G61" s="946">
        <f>IF(LEFT(DULIEU!V52,5)=$F$8,DULIEU!X52,0)</f>
        <v>0</v>
      </c>
      <c r="H61" s="946">
        <f>IF(LEFT(DULIEU!W52,5)=$F$8,DULIEU!X52,0)</f>
        <v>0</v>
      </c>
      <c r="I61" s="946">
        <f>IF(SUM(G61:H61)=0,0,$I$14+SUM($G$16:G61)-SUM($H$16:H61))</f>
        <v>0</v>
      </c>
      <c r="J61" s="945"/>
      <c r="K61" s="945" t="str">
        <f t="shared" si="0"/>
        <v/>
      </c>
    </row>
    <row r="62" spans="2:11" hidden="1">
      <c r="B62" s="945" t="str">
        <f>IF(OR(LEFT(DULIEU!V53,5)=$F$8,LEFT(DULIEU!W53,5)=$F$8),DULIEU!D53,"")</f>
        <v/>
      </c>
      <c r="C62" s="945" t="str">
        <f>IF(OR(LEFT(DULIEU!V53,5)=$F$8,LEFT(DULIEU!W53,5)=$F$8),DULIEU!H53,"")</f>
        <v/>
      </c>
      <c r="D62" s="945" t="str">
        <f>IF(OR(LEFT(DULIEU!V53,5)=$F$8,LEFT(DULIEU!W53,5)=$F$8),DULIEU!E53,"")</f>
        <v/>
      </c>
      <c r="E62" s="945" t="str">
        <f>IF(OR(LEFT(DULIEU!V53,5)=$F$8,LEFT(DULIEU!W53,5)=$F$8),DULIEU!O53,"")</f>
        <v/>
      </c>
      <c r="F62" s="945" t="str">
        <f>IF(LEFT(DULIEU!V53,5)=$F$8,DULIEU!W53,IF(LEFT(DULIEU!W53,5)=$F$8,DULIEU!V53,""))</f>
        <v/>
      </c>
      <c r="G62" s="946">
        <f>IF(LEFT(DULIEU!V53,5)=$F$8,DULIEU!X53,0)</f>
        <v>0</v>
      </c>
      <c r="H62" s="946">
        <f>IF(LEFT(DULIEU!W53,5)=$F$8,DULIEU!X53,0)</f>
        <v>0</v>
      </c>
      <c r="I62" s="946">
        <f>IF(SUM(G62:H62)=0,0,$I$14+SUM($G$16:G62)-SUM($H$16:H62))</f>
        <v>0</v>
      </c>
      <c r="J62" s="945"/>
      <c r="K62" s="945" t="str">
        <f t="shared" si="0"/>
        <v/>
      </c>
    </row>
    <row r="63" spans="2:11" hidden="1">
      <c r="B63" s="945" t="str">
        <f>IF(OR(LEFT(DULIEU!V54,5)=$F$8,LEFT(DULIEU!W54,5)=$F$8),DULIEU!D54,"")</f>
        <v/>
      </c>
      <c r="C63" s="945" t="str">
        <f>IF(OR(LEFT(DULIEU!V54,5)=$F$8,LEFT(DULIEU!W54,5)=$F$8),DULIEU!H54,"")</f>
        <v/>
      </c>
      <c r="D63" s="945" t="str">
        <f>IF(OR(LEFT(DULIEU!V54,5)=$F$8,LEFT(DULIEU!W54,5)=$F$8),DULIEU!E54,"")</f>
        <v/>
      </c>
      <c r="E63" s="945" t="str">
        <f>IF(OR(LEFT(DULIEU!V54,5)=$F$8,LEFT(DULIEU!W54,5)=$F$8),DULIEU!O54,"")</f>
        <v/>
      </c>
      <c r="F63" s="945" t="str">
        <f>IF(LEFT(DULIEU!V54,5)=$F$8,DULIEU!W54,IF(LEFT(DULIEU!W54,5)=$F$8,DULIEU!V54,""))</f>
        <v/>
      </c>
      <c r="G63" s="946">
        <f>IF(LEFT(DULIEU!V54,5)=$F$8,DULIEU!X54,0)</f>
        <v>0</v>
      </c>
      <c r="H63" s="946">
        <f>IF(LEFT(DULIEU!W54,5)=$F$8,DULIEU!X54,0)</f>
        <v>0</v>
      </c>
      <c r="I63" s="946">
        <f>IF(SUM(G63:H63)=0,0,$I$14+SUM($G$16:G63)-SUM($H$16:H63))</f>
        <v>0</v>
      </c>
      <c r="J63" s="945"/>
      <c r="K63" s="945" t="str">
        <f t="shared" si="0"/>
        <v/>
      </c>
    </row>
    <row r="64" spans="2:11" hidden="1">
      <c r="B64" s="945" t="str">
        <f>IF(OR(LEFT(DULIEU!V55,5)=$F$8,LEFT(DULIEU!W55,5)=$F$8),DULIEU!D55,"")</f>
        <v/>
      </c>
      <c r="C64" s="945" t="str">
        <f>IF(OR(LEFT(DULIEU!V55,5)=$F$8,LEFT(DULIEU!W55,5)=$F$8),DULIEU!H55,"")</f>
        <v/>
      </c>
      <c r="D64" s="945" t="str">
        <f>IF(OR(LEFT(DULIEU!V55,5)=$F$8,LEFT(DULIEU!W55,5)=$F$8),DULIEU!E55,"")</f>
        <v/>
      </c>
      <c r="E64" s="945" t="str">
        <f>IF(OR(LEFT(DULIEU!V55,5)=$F$8,LEFT(DULIEU!W55,5)=$F$8),DULIEU!O55,"")</f>
        <v/>
      </c>
      <c r="F64" s="945" t="str">
        <f>IF(LEFT(DULIEU!V55,5)=$F$8,DULIEU!W55,IF(LEFT(DULIEU!W55,5)=$F$8,DULIEU!V55,""))</f>
        <v/>
      </c>
      <c r="G64" s="946">
        <f>IF(LEFT(DULIEU!V55,5)=$F$8,DULIEU!X55,0)</f>
        <v>0</v>
      </c>
      <c r="H64" s="946">
        <f>IF(LEFT(DULIEU!W55,5)=$F$8,DULIEU!X55,0)</f>
        <v>0</v>
      </c>
      <c r="I64" s="946">
        <f>IF(SUM(G64:H64)=0,0,$I$14+SUM($G$16:G64)-SUM($H$16:H64))</f>
        <v>0</v>
      </c>
      <c r="J64" s="945"/>
      <c r="K64" s="945" t="str">
        <f t="shared" si="0"/>
        <v/>
      </c>
    </row>
    <row r="65" spans="2:11">
      <c r="B65" s="945" t="str">
        <f>IF(OR(LEFT(DULIEU!V56,5)=$F$8,LEFT(DULIEU!W56,5)=$F$8),DULIEU!D56,"")</f>
        <v>25/09/2015</v>
      </c>
      <c r="C65" s="945" t="str">
        <f>IF(OR(LEFT(DULIEU!V56,5)=$F$8,LEFT(DULIEU!W56,5)=$F$8),DULIEU!H56,"")</f>
        <v>GBC007</v>
      </c>
      <c r="D65" s="945" t="str">
        <f>IF(OR(LEFT(DULIEU!V56,5)=$F$8,LEFT(DULIEU!W56,5)=$F$8),DULIEU!E56,"")</f>
        <v>25/09/2015</v>
      </c>
      <c r="E65" s="945" t="str">
        <f>IF(OR(LEFT(DULIEU!V56,5)=$F$8,LEFT(DULIEU!W56,5)=$F$8),DULIEU!O56,"")</f>
        <v>Lãi tiền gửi ngân hàng</v>
      </c>
      <c r="F65" s="945" t="str">
        <f>IF(LEFT(DULIEU!V56,5)=$F$8,DULIEU!W56,IF(LEFT(DULIEU!W56,5)=$F$8,DULIEU!V56,""))</f>
        <v>515</v>
      </c>
      <c r="G65" s="946">
        <f>IF(LEFT(DULIEU!V56,5)=$F$8,DULIEU!X56,0)</f>
        <v>678</v>
      </c>
      <c r="H65" s="946">
        <f>IF(LEFT(DULIEU!W56,5)=$F$8,DULIEU!X56,0)</f>
        <v>0</v>
      </c>
      <c r="I65" s="946">
        <f>IF(SUM(G65:H65)=0,0,$I$14+SUM($G$16:G65)-SUM($H$16:H65))</f>
        <v>984203</v>
      </c>
      <c r="J65" s="945"/>
      <c r="K65" s="945" t="str">
        <f t="shared" si="0"/>
        <v>x</v>
      </c>
    </row>
    <row r="66" spans="2:11">
      <c r="B66" s="945" t="str">
        <f>IF(OR(LEFT(DULIEU!V57,5)=$F$8,LEFT(DULIEU!W57,5)=$F$8),DULIEU!D57,"")</f>
        <v>26/09/2015</v>
      </c>
      <c r="C66" s="945" t="str">
        <f>IF(OR(LEFT(DULIEU!V57,5)=$F$8,LEFT(DULIEU!W57,5)=$F$8),DULIEU!H57,"")</f>
        <v>GBN005</v>
      </c>
      <c r="D66" s="945" t="str">
        <f>IF(OR(LEFT(DULIEU!V57,5)=$F$8,LEFT(DULIEU!W57,5)=$F$8),DULIEU!E57,"")</f>
        <v>26/09/2015</v>
      </c>
      <c r="E66" s="945" t="str">
        <f>IF(OR(LEFT(DULIEU!V57,5)=$F$8,LEFT(DULIEU!W57,5)=$F$8),DULIEU!O57,"")</f>
        <v>Phí SMS</v>
      </c>
      <c r="F66" s="945" t="str">
        <f>IF(LEFT(DULIEU!V57,5)=$F$8,DULIEU!W57,IF(LEFT(DULIEU!W57,5)=$F$8,DULIEU!V57,""))</f>
        <v>64227</v>
      </c>
      <c r="G66" s="946">
        <f>IF(LEFT(DULIEU!V57,5)=$F$8,DULIEU!X57,0)</f>
        <v>0</v>
      </c>
      <c r="H66" s="946">
        <f>IF(LEFT(DULIEU!W57,5)=$F$8,DULIEU!X57,0)</f>
        <v>55000</v>
      </c>
      <c r="I66" s="946">
        <f>IF(SUM(G66:H66)=0,0,$I$14+SUM($G$16:G66)-SUM($H$16:H66))</f>
        <v>929203</v>
      </c>
      <c r="J66" s="945"/>
      <c r="K66" s="945" t="str">
        <f t="shared" si="0"/>
        <v>x</v>
      </c>
    </row>
    <row r="67" spans="2:11" hidden="1">
      <c r="B67" s="945" t="str">
        <f>IF(OR(LEFT(DULIEU!V58,5)=$F$8,LEFT(DULIEU!W58,5)=$F$8),DULIEU!D58,"")</f>
        <v/>
      </c>
      <c r="C67" s="945" t="str">
        <f>IF(OR(LEFT(DULIEU!V58,5)=$F$8,LEFT(DULIEU!W58,5)=$F$8),DULIEU!H58,"")</f>
        <v/>
      </c>
      <c r="D67" s="945" t="str">
        <f>IF(OR(LEFT(DULIEU!V58,5)=$F$8,LEFT(DULIEU!W58,5)=$F$8),DULIEU!E58,"")</f>
        <v/>
      </c>
      <c r="E67" s="945" t="str">
        <f>IF(OR(LEFT(DULIEU!V58,5)=$F$8,LEFT(DULIEU!W58,5)=$F$8),DULIEU!O58,"")</f>
        <v/>
      </c>
      <c r="F67" s="945" t="str">
        <f>IF(LEFT(DULIEU!V58,5)=$F$8,DULIEU!W58,IF(LEFT(DULIEU!W58,5)=$F$8,DULIEU!V58,""))</f>
        <v/>
      </c>
      <c r="G67" s="946">
        <f>IF(LEFT(DULIEU!V58,5)=$F$8,DULIEU!X58,0)</f>
        <v>0</v>
      </c>
      <c r="H67" s="946">
        <f>IF(LEFT(DULIEU!W58,5)=$F$8,DULIEU!X58,0)</f>
        <v>0</v>
      </c>
      <c r="I67" s="946">
        <f>IF(SUM(G67:H67)=0,0,$I$14+SUM($G$16:G67)-SUM($H$16:H67))</f>
        <v>0</v>
      </c>
      <c r="J67" s="945"/>
      <c r="K67" s="945" t="str">
        <f t="shared" si="0"/>
        <v/>
      </c>
    </row>
    <row r="68" spans="2:11" hidden="1">
      <c r="B68" s="945" t="str">
        <f>IF(OR(LEFT(DULIEU!V59,5)=$F$8,LEFT(DULIEU!W59,5)=$F$8),DULIEU!D59,"")</f>
        <v/>
      </c>
      <c r="C68" s="945" t="str">
        <f>IF(OR(LEFT(DULIEU!V59,5)=$F$8,LEFT(DULIEU!W59,5)=$F$8),DULIEU!H59,"")</f>
        <v/>
      </c>
      <c r="D68" s="945" t="str">
        <f>IF(OR(LEFT(DULIEU!V59,5)=$F$8,LEFT(DULIEU!W59,5)=$F$8),DULIEU!E59,"")</f>
        <v/>
      </c>
      <c r="E68" s="945" t="str">
        <f>IF(OR(LEFT(DULIEU!V59,5)=$F$8,LEFT(DULIEU!W59,5)=$F$8),DULIEU!O59,"")</f>
        <v/>
      </c>
      <c r="F68" s="945" t="str">
        <f>IF(LEFT(DULIEU!V59,5)=$F$8,DULIEU!W59,IF(LEFT(DULIEU!W59,5)=$F$8,DULIEU!V59,""))</f>
        <v/>
      </c>
      <c r="G68" s="946">
        <f>IF(LEFT(DULIEU!V59,5)=$F$8,DULIEU!X59,0)</f>
        <v>0</v>
      </c>
      <c r="H68" s="946">
        <f>IF(LEFT(DULIEU!W59,5)=$F$8,DULIEU!X59,0)</f>
        <v>0</v>
      </c>
      <c r="I68" s="946">
        <f>IF(SUM(G68:H68)=0,0,$I$14+SUM($G$16:G68)-SUM($H$16:H68))</f>
        <v>0</v>
      </c>
      <c r="J68" s="945"/>
      <c r="K68" s="945" t="str">
        <f t="shared" si="0"/>
        <v/>
      </c>
    </row>
    <row r="69" spans="2:11" hidden="1">
      <c r="B69" s="945" t="str">
        <f>IF(OR(LEFT(DULIEU!V60,5)=$F$8,LEFT(DULIEU!W60,5)=$F$8),DULIEU!D60,"")</f>
        <v/>
      </c>
      <c r="C69" s="945" t="str">
        <f>IF(OR(LEFT(DULIEU!V60,5)=$F$8,LEFT(DULIEU!W60,5)=$F$8),DULIEU!H60,"")</f>
        <v/>
      </c>
      <c r="D69" s="945" t="str">
        <f>IF(OR(LEFT(DULIEU!V60,5)=$F$8,LEFT(DULIEU!W60,5)=$F$8),DULIEU!E60,"")</f>
        <v/>
      </c>
      <c r="E69" s="945" t="str">
        <f>IF(OR(LEFT(DULIEU!V60,5)=$F$8,LEFT(DULIEU!W60,5)=$F$8),DULIEU!O60,"")</f>
        <v/>
      </c>
      <c r="F69" s="945" t="str">
        <f>IF(LEFT(DULIEU!V60,5)=$F$8,DULIEU!W60,IF(LEFT(DULIEU!W60,5)=$F$8,DULIEU!V60,""))</f>
        <v/>
      </c>
      <c r="G69" s="946">
        <f>IF(LEFT(DULIEU!V60,5)=$F$8,DULIEU!X60,0)</f>
        <v>0</v>
      </c>
      <c r="H69" s="946">
        <f>IF(LEFT(DULIEU!W60,5)=$F$8,DULIEU!X60,0)</f>
        <v>0</v>
      </c>
      <c r="I69" s="946">
        <f>IF(SUM(G69:H69)=0,0,$I$14+SUM($G$16:G69)-SUM($H$16:H69))</f>
        <v>0</v>
      </c>
      <c r="J69" s="945"/>
      <c r="K69" s="945" t="str">
        <f t="shared" si="0"/>
        <v/>
      </c>
    </row>
    <row r="70" spans="2:11" hidden="1">
      <c r="B70" s="945" t="str">
        <f>IF(OR(LEFT(DULIEU!V61,5)=$F$8,LEFT(DULIEU!W61,5)=$F$8),DULIEU!D61,"")</f>
        <v/>
      </c>
      <c r="C70" s="945" t="str">
        <f>IF(OR(LEFT(DULIEU!V61,5)=$F$8,LEFT(DULIEU!W61,5)=$F$8),DULIEU!H61,"")</f>
        <v/>
      </c>
      <c r="D70" s="945" t="str">
        <f>IF(OR(LEFT(DULIEU!V61,5)=$F$8,LEFT(DULIEU!W61,5)=$F$8),DULIEU!E61,"")</f>
        <v/>
      </c>
      <c r="E70" s="945" t="str">
        <f>IF(OR(LEFT(DULIEU!V61,5)=$F$8,LEFT(DULIEU!W61,5)=$F$8),DULIEU!O61,"")</f>
        <v/>
      </c>
      <c r="F70" s="945" t="str">
        <f>IF(LEFT(DULIEU!V61,5)=$F$8,DULIEU!W61,IF(LEFT(DULIEU!W61,5)=$F$8,DULIEU!V61,""))</f>
        <v/>
      </c>
      <c r="G70" s="946">
        <f>IF(LEFT(DULIEU!V61,5)=$F$8,DULIEU!X61,0)</f>
        <v>0</v>
      </c>
      <c r="H70" s="946">
        <f>IF(LEFT(DULIEU!W61,5)=$F$8,DULIEU!X61,0)</f>
        <v>0</v>
      </c>
      <c r="I70" s="946">
        <f>IF(SUM(G70:H70)=0,0,$I$14+SUM($G$16:G70)-SUM($H$16:H70))</f>
        <v>0</v>
      </c>
      <c r="J70" s="945"/>
      <c r="K70" s="945" t="str">
        <f t="shared" si="0"/>
        <v/>
      </c>
    </row>
    <row r="71" spans="2:11" hidden="1">
      <c r="B71" s="945" t="str">
        <f>IF(OR(LEFT(DULIEU!V62,5)=$F$8,LEFT(DULIEU!W62,5)=$F$8),DULIEU!D62,"")</f>
        <v/>
      </c>
      <c r="C71" s="945" t="str">
        <f>IF(OR(LEFT(DULIEU!V62,5)=$F$8,LEFT(DULIEU!W62,5)=$F$8),DULIEU!H62,"")</f>
        <v/>
      </c>
      <c r="D71" s="945" t="str">
        <f>IF(OR(LEFT(DULIEU!V62,5)=$F$8,LEFT(DULIEU!W62,5)=$F$8),DULIEU!E62,"")</f>
        <v/>
      </c>
      <c r="E71" s="945" t="str">
        <f>IF(OR(LEFT(DULIEU!V62,5)=$F$8,LEFT(DULIEU!W62,5)=$F$8),DULIEU!O62,"")</f>
        <v/>
      </c>
      <c r="F71" s="945" t="str">
        <f>IF(LEFT(DULIEU!V62,5)=$F$8,DULIEU!W62,IF(LEFT(DULIEU!W62,5)=$F$8,DULIEU!V62,""))</f>
        <v/>
      </c>
      <c r="G71" s="946">
        <f>IF(LEFT(DULIEU!V62,5)=$F$8,DULIEU!X62,0)</f>
        <v>0</v>
      </c>
      <c r="H71" s="946">
        <f>IF(LEFT(DULIEU!W62,5)=$F$8,DULIEU!X62,0)</f>
        <v>0</v>
      </c>
      <c r="I71" s="946">
        <f>IF(SUM(G71:H71)=0,0,$I$14+SUM($G$16:G71)-SUM($H$16:H71))</f>
        <v>0</v>
      </c>
      <c r="J71" s="945"/>
      <c r="K71" s="945" t="str">
        <f t="shared" si="0"/>
        <v/>
      </c>
    </row>
    <row r="72" spans="2:11" hidden="1">
      <c r="B72" s="945" t="str">
        <f>IF(OR(LEFT(DULIEU!V63,5)=$F$8,LEFT(DULIEU!W63,5)=$F$8),DULIEU!D63,"")</f>
        <v/>
      </c>
      <c r="C72" s="945" t="str">
        <f>IF(OR(LEFT(DULIEU!V63,5)=$F$8,LEFT(DULIEU!W63,5)=$F$8),DULIEU!H63,"")</f>
        <v/>
      </c>
      <c r="D72" s="945" t="str">
        <f>IF(OR(LEFT(DULIEU!V63,5)=$F$8,LEFT(DULIEU!W63,5)=$F$8),DULIEU!E63,"")</f>
        <v/>
      </c>
      <c r="E72" s="945" t="str">
        <f>IF(OR(LEFT(DULIEU!V63,5)=$F$8,LEFT(DULIEU!W63,5)=$F$8),DULIEU!O63,"")</f>
        <v/>
      </c>
      <c r="F72" s="945" t="str">
        <f>IF(LEFT(DULIEU!V63,5)=$F$8,DULIEU!W63,IF(LEFT(DULIEU!W63,5)=$F$8,DULIEU!V63,""))</f>
        <v/>
      </c>
      <c r="G72" s="946">
        <f>IF(LEFT(DULIEU!V63,5)=$F$8,DULIEU!X63,0)</f>
        <v>0</v>
      </c>
      <c r="H72" s="946">
        <f>IF(LEFT(DULIEU!W63,5)=$F$8,DULIEU!X63,0)</f>
        <v>0</v>
      </c>
      <c r="I72" s="946">
        <f>IF(SUM(G72:H72)=0,0,$I$14+SUM($G$16:G72)-SUM($H$16:H72))</f>
        <v>0</v>
      </c>
      <c r="J72" s="945"/>
      <c r="K72" s="945" t="str">
        <f t="shared" si="0"/>
        <v/>
      </c>
    </row>
    <row r="73" spans="2:11" hidden="1">
      <c r="B73" s="945" t="str">
        <f>IF(OR(LEFT(DULIEU!V64,5)=$F$8,LEFT(DULIEU!W64,5)=$F$8),DULIEU!D64,"")</f>
        <v/>
      </c>
      <c r="C73" s="945" t="str">
        <f>IF(OR(LEFT(DULIEU!V64,5)=$F$8,LEFT(DULIEU!W64,5)=$F$8),DULIEU!H64,"")</f>
        <v/>
      </c>
      <c r="D73" s="945" t="str">
        <f>IF(OR(LEFT(DULIEU!V64,5)=$F$8,LEFT(DULIEU!W64,5)=$F$8),DULIEU!E64,"")</f>
        <v/>
      </c>
      <c r="E73" s="945" t="str">
        <f>IF(OR(LEFT(DULIEU!V64,5)=$F$8,LEFT(DULIEU!W64,5)=$F$8),DULIEU!O64,"")</f>
        <v/>
      </c>
      <c r="F73" s="945" t="str">
        <f>IF(LEFT(DULIEU!V64,5)=$F$8,DULIEU!W64,IF(LEFT(DULIEU!W64,5)=$F$8,DULIEU!V64,""))</f>
        <v/>
      </c>
      <c r="G73" s="946">
        <f>IF(LEFT(DULIEU!V64,5)=$F$8,DULIEU!X64,0)</f>
        <v>0</v>
      </c>
      <c r="H73" s="946">
        <f>IF(LEFT(DULIEU!W64,5)=$F$8,DULIEU!X64,0)</f>
        <v>0</v>
      </c>
      <c r="I73" s="946">
        <f>IF(SUM(G73:H73)=0,0,$I$14+SUM($G$16:G73)-SUM($H$16:H73))</f>
        <v>0</v>
      </c>
      <c r="J73" s="945"/>
      <c r="K73" s="945" t="str">
        <f t="shared" si="0"/>
        <v/>
      </c>
    </row>
    <row r="74" spans="2:11" hidden="1">
      <c r="B74" s="945" t="str">
        <f>IF(OR(LEFT(DULIEU!V65,5)=$F$8,LEFT(DULIEU!W65,5)=$F$8),DULIEU!D65,"")</f>
        <v/>
      </c>
      <c r="C74" s="945" t="str">
        <f>IF(OR(LEFT(DULIEU!V65,5)=$F$8,LEFT(DULIEU!W65,5)=$F$8),DULIEU!H65,"")</f>
        <v/>
      </c>
      <c r="D74" s="945" t="str">
        <f>IF(OR(LEFT(DULIEU!V65,5)=$F$8,LEFT(DULIEU!W65,5)=$F$8),DULIEU!E65,"")</f>
        <v/>
      </c>
      <c r="E74" s="945" t="str">
        <f>IF(OR(LEFT(DULIEU!V65,5)=$F$8,LEFT(DULIEU!W65,5)=$F$8),DULIEU!O65,"")</f>
        <v/>
      </c>
      <c r="F74" s="945" t="str">
        <f>IF(LEFT(DULIEU!V65,5)=$F$8,DULIEU!W65,IF(LEFT(DULIEU!W65,5)=$F$8,DULIEU!V65,""))</f>
        <v/>
      </c>
      <c r="G74" s="946">
        <f>IF(LEFT(DULIEU!V65,5)=$F$8,DULIEU!X65,0)</f>
        <v>0</v>
      </c>
      <c r="H74" s="946">
        <f>IF(LEFT(DULIEU!W65,5)=$F$8,DULIEU!X65,0)</f>
        <v>0</v>
      </c>
      <c r="I74" s="946">
        <f>IF(SUM(G74:H74)=0,0,$I$14+SUM($G$16:G74)-SUM($H$16:H74))</f>
        <v>0</v>
      </c>
      <c r="J74" s="945"/>
      <c r="K74" s="945" t="str">
        <f t="shared" si="0"/>
        <v/>
      </c>
    </row>
    <row r="75" spans="2:11">
      <c r="B75" s="945" t="str">
        <f>IF(OR(LEFT(DULIEU!V66,5)=$F$8,LEFT(DULIEU!W66,5)=$F$8),DULIEU!D66,"")</f>
        <v>18/10/2015</v>
      </c>
      <c r="C75" s="945" t="str">
        <f>IF(OR(LEFT(DULIEU!V66,5)=$F$8,LEFT(DULIEU!W66,5)=$F$8),DULIEU!H66,"")</f>
        <v>GBN006</v>
      </c>
      <c r="D75" s="945" t="str">
        <f>IF(OR(LEFT(DULIEU!V66,5)=$F$8,LEFT(DULIEU!W66,5)=$F$8),DULIEU!E66,"")</f>
        <v>18/10/2015</v>
      </c>
      <c r="E75" s="945" t="str">
        <f>IF(OR(LEFT(DULIEU!V66,5)=$F$8,LEFT(DULIEU!W66,5)=$F$8),DULIEU!O66,"")</f>
        <v>Phí SMS</v>
      </c>
      <c r="F75" s="945" t="str">
        <f>IF(LEFT(DULIEU!V66,5)=$F$8,DULIEU!W66,IF(LEFT(DULIEU!W66,5)=$F$8,DULIEU!V66,""))</f>
        <v>64227</v>
      </c>
      <c r="G75" s="946">
        <f>IF(LEFT(DULIEU!V66,5)=$F$8,DULIEU!X66,0)</f>
        <v>0</v>
      </c>
      <c r="H75" s="946">
        <f>IF(LEFT(DULIEU!W66,5)=$F$8,DULIEU!X66,0)</f>
        <v>55000</v>
      </c>
      <c r="I75" s="946">
        <f>IF(SUM(G75:H75)=0,0,$I$14+SUM($G$16:G75)-SUM($H$16:H75))</f>
        <v>874203</v>
      </c>
      <c r="J75" s="945"/>
      <c r="K75" s="945" t="str">
        <f t="shared" si="0"/>
        <v>x</v>
      </c>
    </row>
    <row r="76" spans="2:11">
      <c r="B76" s="945" t="str">
        <f>IF(OR(LEFT(DULIEU!V67,5)=$F$8,LEFT(DULIEU!W67,5)=$F$8),DULIEU!D67,"")</f>
        <v>25/10/2015</v>
      </c>
      <c r="C76" s="945" t="str">
        <f>IF(OR(LEFT(DULIEU!V67,5)=$F$8,LEFT(DULIEU!W67,5)=$F$8),DULIEU!H67,"")</f>
        <v>GBC008</v>
      </c>
      <c r="D76" s="945" t="str">
        <f>IF(OR(LEFT(DULIEU!V67,5)=$F$8,LEFT(DULIEU!W67,5)=$F$8),DULIEU!E67,"")</f>
        <v>25/10/2015</v>
      </c>
      <c r="E76" s="945" t="str">
        <f>IF(OR(LEFT(DULIEU!V67,5)=$F$8,LEFT(DULIEU!W67,5)=$F$8),DULIEU!O67,"")</f>
        <v>Lãi tiền gửi ngân hàng</v>
      </c>
      <c r="F76" s="945" t="str">
        <f>IF(LEFT(DULIEU!V67,5)=$F$8,DULIEU!W67,IF(LEFT(DULIEU!W67,5)=$F$8,DULIEU!V67,""))</f>
        <v>515</v>
      </c>
      <c r="G76" s="946">
        <f>IF(LEFT(DULIEU!V67,5)=$F$8,DULIEU!X67,0)</f>
        <v>610</v>
      </c>
      <c r="H76" s="946">
        <f>IF(LEFT(DULIEU!W67,5)=$F$8,DULIEU!X67,0)</f>
        <v>0</v>
      </c>
      <c r="I76" s="946">
        <f>IF(SUM(G76:H76)=0,0,$I$14+SUM($G$16:G76)-SUM($H$16:H76))</f>
        <v>874813</v>
      </c>
      <c r="J76" s="945"/>
      <c r="K76" s="945" t="str">
        <f t="shared" si="0"/>
        <v>x</v>
      </c>
    </row>
    <row r="77" spans="2:11" hidden="1">
      <c r="B77" s="945" t="str">
        <f>IF(OR(LEFT(DULIEU!V68,5)=$F$8,LEFT(DULIEU!W68,5)=$F$8),DULIEU!D68,"")</f>
        <v/>
      </c>
      <c r="C77" s="945" t="str">
        <f>IF(OR(LEFT(DULIEU!V68,5)=$F$8,LEFT(DULIEU!W68,5)=$F$8),DULIEU!H68,"")</f>
        <v/>
      </c>
      <c r="D77" s="945" t="str">
        <f>IF(OR(LEFT(DULIEU!V68,5)=$F$8,LEFT(DULIEU!W68,5)=$F$8),DULIEU!E68,"")</f>
        <v/>
      </c>
      <c r="E77" s="945" t="str">
        <f>IF(OR(LEFT(DULIEU!V68,5)=$F$8,LEFT(DULIEU!W68,5)=$F$8),DULIEU!O68,"")</f>
        <v/>
      </c>
      <c r="F77" s="945" t="str">
        <f>IF(LEFT(DULIEU!V68,5)=$F$8,DULIEU!W68,IF(LEFT(DULIEU!W68,5)=$F$8,DULIEU!V68,""))</f>
        <v/>
      </c>
      <c r="G77" s="946">
        <f>IF(LEFT(DULIEU!V68,5)=$F$8,DULIEU!X68,0)</f>
        <v>0</v>
      </c>
      <c r="H77" s="946">
        <f>IF(LEFT(DULIEU!W68,5)=$F$8,DULIEU!X68,0)</f>
        <v>0</v>
      </c>
      <c r="I77" s="946">
        <f>IF(SUM(G77:H77)=0,0,$I$14+SUM($G$16:G77)-SUM($H$16:H77))</f>
        <v>0</v>
      </c>
      <c r="J77" s="945"/>
      <c r="K77" s="945" t="str">
        <f t="shared" si="0"/>
        <v/>
      </c>
    </row>
    <row r="78" spans="2:11" hidden="1">
      <c r="B78" s="945" t="str">
        <f>IF(OR(LEFT(DULIEU!V69,5)=$F$8,LEFT(DULIEU!W69,5)=$F$8),DULIEU!D69,"")</f>
        <v/>
      </c>
      <c r="C78" s="945" t="str">
        <f>IF(OR(LEFT(DULIEU!V69,5)=$F$8,LEFT(DULIEU!W69,5)=$F$8),DULIEU!H69,"")</f>
        <v/>
      </c>
      <c r="D78" s="945" t="str">
        <f>IF(OR(LEFT(DULIEU!V69,5)=$F$8,LEFT(DULIEU!W69,5)=$F$8),DULIEU!E69,"")</f>
        <v/>
      </c>
      <c r="E78" s="945" t="str">
        <f>IF(OR(LEFT(DULIEU!V69,5)=$F$8,LEFT(DULIEU!W69,5)=$F$8),DULIEU!O69,"")</f>
        <v/>
      </c>
      <c r="F78" s="945" t="str">
        <f>IF(LEFT(DULIEU!V69,5)=$F$8,DULIEU!W69,IF(LEFT(DULIEU!W69,5)=$F$8,DULIEU!V69,""))</f>
        <v/>
      </c>
      <c r="G78" s="946">
        <f>IF(LEFT(DULIEU!V69,5)=$F$8,DULIEU!X69,0)</f>
        <v>0</v>
      </c>
      <c r="H78" s="946">
        <f>IF(LEFT(DULIEU!W69,5)=$F$8,DULIEU!X69,0)</f>
        <v>0</v>
      </c>
      <c r="I78" s="946">
        <f>IF(SUM(G78:H78)=0,0,$I$14+SUM($G$16:G78)-SUM($H$16:H78))</f>
        <v>0</v>
      </c>
      <c r="J78" s="945"/>
      <c r="K78" s="945" t="str">
        <f t="shared" si="0"/>
        <v/>
      </c>
    </row>
    <row r="79" spans="2:11" hidden="1">
      <c r="B79" s="945" t="str">
        <f>IF(OR(LEFT(DULIEU!V70,5)=$F$8,LEFT(DULIEU!W70,5)=$F$8),DULIEU!D70,"")</f>
        <v/>
      </c>
      <c r="C79" s="945" t="str">
        <f>IF(OR(LEFT(DULIEU!V70,5)=$F$8,LEFT(DULIEU!W70,5)=$F$8),DULIEU!H70,"")</f>
        <v/>
      </c>
      <c r="D79" s="945" t="str">
        <f>IF(OR(LEFT(DULIEU!V70,5)=$F$8,LEFT(DULIEU!W70,5)=$F$8),DULIEU!E70,"")</f>
        <v/>
      </c>
      <c r="E79" s="945" t="str">
        <f>IF(OR(LEFT(DULIEU!V70,5)=$F$8,LEFT(DULIEU!W70,5)=$F$8),DULIEU!O70,"")</f>
        <v/>
      </c>
      <c r="F79" s="945" t="str">
        <f>IF(LEFT(DULIEU!V70,5)=$F$8,DULIEU!W70,IF(LEFT(DULIEU!W70,5)=$F$8,DULIEU!V70,""))</f>
        <v/>
      </c>
      <c r="G79" s="946">
        <f>IF(LEFT(DULIEU!V70,5)=$F$8,DULIEU!X70,0)</f>
        <v>0</v>
      </c>
      <c r="H79" s="946">
        <f>IF(LEFT(DULIEU!W70,5)=$F$8,DULIEU!X70,0)</f>
        <v>0</v>
      </c>
      <c r="I79" s="946">
        <f>IF(SUM(G79:H79)=0,0,$I$14+SUM($G$16:G79)-SUM($H$16:H79))</f>
        <v>0</v>
      </c>
      <c r="J79" s="945"/>
      <c r="K79" s="945" t="str">
        <f t="shared" si="0"/>
        <v/>
      </c>
    </row>
    <row r="80" spans="2:11" hidden="1">
      <c r="B80" s="945" t="str">
        <f>IF(OR(LEFT(DULIEU!V71,5)=$F$8,LEFT(DULIEU!W71,5)=$F$8),DULIEU!D71,"")</f>
        <v/>
      </c>
      <c r="C80" s="945" t="str">
        <f>IF(OR(LEFT(DULIEU!V71,5)=$F$8,LEFT(DULIEU!W71,5)=$F$8),DULIEU!H71,"")</f>
        <v/>
      </c>
      <c r="D80" s="945" t="str">
        <f>IF(OR(LEFT(DULIEU!V71,5)=$F$8,LEFT(DULIEU!W71,5)=$F$8),DULIEU!E71,"")</f>
        <v/>
      </c>
      <c r="E80" s="945" t="str">
        <f>IF(OR(LEFT(DULIEU!V71,5)=$F$8,LEFT(DULIEU!W71,5)=$F$8),DULIEU!O71,"")</f>
        <v/>
      </c>
      <c r="F80" s="945" t="str">
        <f>IF(LEFT(DULIEU!V71,5)=$F$8,DULIEU!W71,IF(LEFT(DULIEU!W71,5)=$F$8,DULIEU!V71,""))</f>
        <v/>
      </c>
      <c r="G80" s="946">
        <f>IF(LEFT(DULIEU!V71,5)=$F$8,DULIEU!X71,0)</f>
        <v>0</v>
      </c>
      <c r="H80" s="946">
        <f>IF(LEFT(DULIEU!W71,5)=$F$8,DULIEU!X71,0)</f>
        <v>0</v>
      </c>
      <c r="I80" s="946">
        <f>IF(SUM(G80:H80)=0,0,$I$14+SUM($G$16:G80)-SUM($H$16:H80))</f>
        <v>0</v>
      </c>
      <c r="J80" s="945"/>
      <c r="K80" s="945" t="str">
        <f t="shared" si="0"/>
        <v/>
      </c>
    </row>
    <row r="81" spans="2:11" hidden="1">
      <c r="B81" s="945" t="str">
        <f>IF(OR(LEFT(DULIEU!V72,5)=$F$8,LEFT(DULIEU!W72,5)=$F$8),DULIEU!D72,"")</f>
        <v/>
      </c>
      <c r="C81" s="945" t="str">
        <f>IF(OR(LEFT(DULIEU!V72,5)=$F$8,LEFT(DULIEU!W72,5)=$F$8),DULIEU!H72,"")</f>
        <v/>
      </c>
      <c r="D81" s="945" t="str">
        <f>IF(OR(LEFT(DULIEU!V72,5)=$F$8,LEFT(DULIEU!W72,5)=$F$8),DULIEU!E72,"")</f>
        <v/>
      </c>
      <c r="E81" s="945" t="str">
        <f>IF(OR(LEFT(DULIEU!V72,5)=$F$8,LEFT(DULIEU!W72,5)=$F$8),DULIEU!O72,"")</f>
        <v/>
      </c>
      <c r="F81" s="945" t="str">
        <f>IF(LEFT(DULIEU!V72,5)=$F$8,DULIEU!W72,IF(LEFT(DULIEU!W72,5)=$F$8,DULIEU!V72,""))</f>
        <v/>
      </c>
      <c r="G81" s="946">
        <f>IF(LEFT(DULIEU!V72,5)=$F$8,DULIEU!X72,0)</f>
        <v>0</v>
      </c>
      <c r="H81" s="946">
        <f>IF(LEFT(DULIEU!W72,5)=$F$8,DULIEU!X72,0)</f>
        <v>0</v>
      </c>
      <c r="I81" s="946">
        <f>IF(SUM(G81:H81)=0,0,$I$14+SUM($G$16:G81)-SUM($H$16:H81))</f>
        <v>0</v>
      </c>
      <c r="J81" s="945"/>
      <c r="K81" s="945" t="str">
        <f t="shared" ref="K81:K144" si="1">IF(B81&lt;&gt;"","x","")</f>
        <v/>
      </c>
    </row>
    <row r="82" spans="2:11" hidden="1">
      <c r="B82" s="945" t="str">
        <f>IF(OR(LEFT(DULIEU!V73,5)=$F$8,LEFT(DULIEU!W73,5)=$F$8),DULIEU!D73,"")</f>
        <v/>
      </c>
      <c r="C82" s="945" t="str">
        <f>IF(OR(LEFT(DULIEU!V73,5)=$F$8,LEFT(DULIEU!W73,5)=$F$8),DULIEU!H73,"")</f>
        <v/>
      </c>
      <c r="D82" s="945" t="str">
        <f>IF(OR(LEFT(DULIEU!V73,5)=$F$8,LEFT(DULIEU!W73,5)=$F$8),DULIEU!E73,"")</f>
        <v/>
      </c>
      <c r="E82" s="945" t="str">
        <f>IF(OR(LEFT(DULIEU!V73,5)=$F$8,LEFT(DULIEU!W73,5)=$F$8),DULIEU!O73,"")</f>
        <v/>
      </c>
      <c r="F82" s="945" t="str">
        <f>IF(LEFT(DULIEU!V73,5)=$F$8,DULIEU!W73,IF(LEFT(DULIEU!W73,5)=$F$8,DULIEU!V73,""))</f>
        <v/>
      </c>
      <c r="G82" s="946">
        <f>IF(LEFT(DULIEU!V73,5)=$F$8,DULIEU!X73,0)</f>
        <v>0</v>
      </c>
      <c r="H82" s="946">
        <f>IF(LEFT(DULIEU!W73,5)=$F$8,DULIEU!X73,0)</f>
        <v>0</v>
      </c>
      <c r="I82" s="946">
        <f>IF(SUM(G82:H82)=0,0,$I$14+SUM($G$16:G82)-SUM($H$16:H82))</f>
        <v>0</v>
      </c>
      <c r="J82" s="945"/>
      <c r="K82" s="945" t="str">
        <f t="shared" si="1"/>
        <v/>
      </c>
    </row>
    <row r="83" spans="2:11" hidden="1">
      <c r="B83" s="945" t="str">
        <f>IF(OR(LEFT(DULIEU!V74,5)=$F$8,LEFT(DULIEU!W74,5)=$F$8),DULIEU!D74,"")</f>
        <v/>
      </c>
      <c r="C83" s="945" t="str">
        <f>IF(OR(LEFT(DULIEU!V74,5)=$F$8,LEFT(DULIEU!W74,5)=$F$8),DULIEU!H74,"")</f>
        <v/>
      </c>
      <c r="D83" s="945" t="str">
        <f>IF(OR(LEFT(DULIEU!V74,5)=$F$8,LEFT(DULIEU!W74,5)=$F$8),DULIEU!E74,"")</f>
        <v/>
      </c>
      <c r="E83" s="945" t="str">
        <f>IF(OR(LEFT(DULIEU!V74,5)=$F$8,LEFT(DULIEU!W74,5)=$F$8),DULIEU!O74,"")</f>
        <v/>
      </c>
      <c r="F83" s="945" t="str">
        <f>IF(LEFT(DULIEU!V74,5)=$F$8,DULIEU!W74,IF(LEFT(DULIEU!W74,5)=$F$8,DULIEU!V74,""))</f>
        <v/>
      </c>
      <c r="G83" s="946">
        <f>IF(LEFT(DULIEU!V74,5)=$F$8,DULIEU!X74,0)</f>
        <v>0</v>
      </c>
      <c r="H83" s="946">
        <f>IF(LEFT(DULIEU!W74,5)=$F$8,DULIEU!X74,0)</f>
        <v>0</v>
      </c>
      <c r="I83" s="946">
        <f>IF(SUM(G83:H83)=0,0,$I$14+SUM($G$16:G83)-SUM($H$16:H83))</f>
        <v>0</v>
      </c>
      <c r="J83" s="945"/>
      <c r="K83" s="945" t="str">
        <f t="shared" si="1"/>
        <v/>
      </c>
    </row>
    <row r="84" spans="2:11" hidden="1">
      <c r="B84" s="945" t="str">
        <f>IF(OR(LEFT(DULIEU!V75,5)=$F$8,LEFT(DULIEU!W75,5)=$F$8),DULIEU!D75,"")</f>
        <v/>
      </c>
      <c r="C84" s="945" t="str">
        <f>IF(OR(LEFT(DULIEU!V75,5)=$F$8,LEFT(DULIEU!W75,5)=$F$8),DULIEU!H75,"")</f>
        <v/>
      </c>
      <c r="D84" s="945" t="str">
        <f>IF(OR(LEFT(DULIEU!V75,5)=$F$8,LEFT(DULIEU!W75,5)=$F$8),DULIEU!E75,"")</f>
        <v/>
      </c>
      <c r="E84" s="945" t="str">
        <f>IF(OR(LEFT(DULIEU!V75,5)=$F$8,LEFT(DULIEU!W75,5)=$F$8),DULIEU!O75,"")</f>
        <v/>
      </c>
      <c r="F84" s="945" t="str">
        <f>IF(LEFT(DULIEU!V75,5)=$F$8,DULIEU!W75,IF(LEFT(DULIEU!W75,5)=$F$8,DULIEU!V75,""))</f>
        <v/>
      </c>
      <c r="G84" s="946">
        <f>IF(LEFT(DULIEU!V75,5)=$F$8,DULIEU!X75,0)</f>
        <v>0</v>
      </c>
      <c r="H84" s="946">
        <f>IF(LEFT(DULIEU!W75,5)=$F$8,DULIEU!X75,0)</f>
        <v>0</v>
      </c>
      <c r="I84" s="946">
        <f>IF(SUM(G84:H84)=0,0,$I$14+SUM($G$16:G84)-SUM($H$16:H84))</f>
        <v>0</v>
      </c>
      <c r="J84" s="945"/>
      <c r="K84" s="945" t="str">
        <f t="shared" si="1"/>
        <v/>
      </c>
    </row>
    <row r="85" spans="2:11" hidden="1">
      <c r="B85" s="945" t="str">
        <f>IF(OR(LEFT(DULIEU!V76,5)=$F$8,LEFT(DULIEU!W76,5)=$F$8),DULIEU!D76,"")</f>
        <v/>
      </c>
      <c r="C85" s="945" t="str">
        <f>IF(OR(LEFT(DULIEU!V76,5)=$F$8,LEFT(DULIEU!W76,5)=$F$8),DULIEU!H76,"")</f>
        <v/>
      </c>
      <c r="D85" s="945" t="str">
        <f>IF(OR(LEFT(DULIEU!V76,5)=$F$8,LEFT(DULIEU!W76,5)=$F$8),DULIEU!E76,"")</f>
        <v/>
      </c>
      <c r="E85" s="945" t="str">
        <f>IF(OR(LEFT(DULIEU!V76,5)=$F$8,LEFT(DULIEU!W76,5)=$F$8),DULIEU!O76,"")</f>
        <v/>
      </c>
      <c r="F85" s="945" t="str">
        <f>IF(LEFT(DULIEU!V76,5)=$F$8,DULIEU!W76,IF(LEFT(DULIEU!W76,5)=$F$8,DULIEU!V76,""))</f>
        <v/>
      </c>
      <c r="G85" s="946">
        <f>IF(LEFT(DULIEU!V76,5)=$F$8,DULIEU!X76,0)</f>
        <v>0</v>
      </c>
      <c r="H85" s="946">
        <f>IF(LEFT(DULIEU!W76,5)=$F$8,DULIEU!X76,0)</f>
        <v>0</v>
      </c>
      <c r="I85" s="946">
        <f>IF(SUM(G85:H85)=0,0,$I$14+SUM($G$16:G85)-SUM($H$16:H85))</f>
        <v>0</v>
      </c>
      <c r="J85" s="945"/>
      <c r="K85" s="945" t="str">
        <f t="shared" si="1"/>
        <v/>
      </c>
    </row>
    <row r="86" spans="2:11">
      <c r="B86" s="945" t="str">
        <f>IF(OR(LEFT(DULIEU!V77,5)=$F$8,LEFT(DULIEU!W77,5)=$F$8),DULIEU!D77,"")</f>
        <v>25/11/2015</v>
      </c>
      <c r="C86" s="945" t="str">
        <f>IF(OR(LEFT(DULIEU!V77,5)=$F$8,LEFT(DULIEU!W77,5)=$F$8),DULIEU!H77,"")</f>
        <v>PKT027</v>
      </c>
      <c r="D86" s="945" t="str">
        <f>IF(OR(LEFT(DULIEU!V77,5)=$F$8,LEFT(DULIEU!W77,5)=$F$8),DULIEU!E77,"")</f>
        <v>25/11/2015</v>
      </c>
      <c r="E86" s="945" t="str">
        <f>IF(OR(LEFT(DULIEU!V77,5)=$F$8,LEFT(DULIEU!W77,5)=$F$8),DULIEU!O77,"")</f>
        <v>Phí SMS</v>
      </c>
      <c r="F86" s="945" t="str">
        <f>IF(LEFT(DULIEU!V77,5)=$F$8,DULIEU!W77,IF(LEFT(DULIEU!W77,5)=$F$8,DULIEU!V77,""))</f>
        <v>64227</v>
      </c>
      <c r="G86" s="946">
        <f>IF(LEFT(DULIEU!V77,5)=$F$8,DULIEU!X77,0)</f>
        <v>0</v>
      </c>
      <c r="H86" s="946">
        <f>IF(LEFT(DULIEU!W77,5)=$F$8,DULIEU!X77,0)</f>
        <v>55000</v>
      </c>
      <c r="I86" s="946">
        <f>IF(SUM(G86:H86)=0,0,$I$14+SUM($G$16:G86)-SUM($H$16:H86))</f>
        <v>819813</v>
      </c>
      <c r="J86" s="945"/>
      <c r="K86" s="945" t="str">
        <f t="shared" si="1"/>
        <v>x</v>
      </c>
    </row>
    <row r="87" spans="2:11">
      <c r="B87" s="945" t="str">
        <f>IF(OR(LEFT(DULIEU!V78,5)=$F$8,LEFT(DULIEU!W78,5)=$F$8),DULIEU!D78,"")</f>
        <v>25/11/2015</v>
      </c>
      <c r="C87" s="945" t="str">
        <f>IF(OR(LEFT(DULIEU!V78,5)=$F$8,LEFT(DULIEU!W78,5)=$F$8),DULIEU!H78,"")</f>
        <v>PC018</v>
      </c>
      <c r="D87" s="945" t="str">
        <f>IF(OR(LEFT(DULIEU!V78,5)=$F$8,LEFT(DULIEU!W78,5)=$F$8),DULIEU!E78,"")</f>
        <v>25/11/2015</v>
      </c>
      <c r="E87" s="945" t="str">
        <f>IF(OR(LEFT(DULIEU!V78,5)=$F$8,LEFT(DULIEU!W78,5)=$F$8),DULIEU!O78,"")</f>
        <v>Lãi tiền gửi ngân hàng</v>
      </c>
      <c r="F87" s="945" t="str">
        <f>IF(LEFT(DULIEU!V78,5)=$F$8,DULIEU!W78,IF(LEFT(DULIEU!W78,5)=$F$8,DULIEU!V78,""))</f>
        <v>515</v>
      </c>
      <c r="G87" s="946">
        <f>IF(LEFT(DULIEU!V78,5)=$F$8,DULIEU!X78,0)</f>
        <v>597</v>
      </c>
      <c r="H87" s="946">
        <f>IF(LEFT(DULIEU!W78,5)=$F$8,DULIEU!X78,0)</f>
        <v>0</v>
      </c>
      <c r="I87" s="946">
        <f>IF(SUM(G87:H87)=0,0,$I$14+SUM($G$16:G87)-SUM($H$16:H87))</f>
        <v>820410</v>
      </c>
      <c r="J87" s="945"/>
      <c r="K87" s="945" t="str">
        <f t="shared" si="1"/>
        <v>x</v>
      </c>
    </row>
    <row r="88" spans="2:11">
      <c r="B88" s="945" t="str">
        <f>IF(OR(LEFT(DULIEU!V79,5)=$F$8,LEFT(DULIEU!W79,5)=$F$8),DULIEU!D79,"")</f>
        <v>26/11/2015</v>
      </c>
      <c r="C88" s="945" t="str">
        <f>IF(OR(LEFT(DULIEU!V79,5)=$F$8,LEFT(DULIEU!W79,5)=$F$8),DULIEU!H79,"")</f>
        <v>GBC009</v>
      </c>
      <c r="D88" s="945" t="str">
        <f>IF(OR(LEFT(DULIEU!V79,5)=$F$8,LEFT(DULIEU!W79,5)=$F$8),DULIEU!E79,"")</f>
        <v>26/11/2015</v>
      </c>
      <c r="E88" s="945" t="str">
        <f>IF(OR(LEFT(DULIEU!V79,5)=$F$8,LEFT(DULIEU!W79,5)=$F$8),DULIEU!O79,"")</f>
        <v>Cty TNHH Linh Inteck LFD ứng trước tiền thiết kế</v>
      </c>
      <c r="F88" s="945" t="str">
        <f>IF(LEFT(DULIEU!V79,5)=$F$8,DULIEU!W79,IF(LEFT(DULIEU!W79,5)=$F$8,DULIEU!V79,""))</f>
        <v>131</v>
      </c>
      <c r="G88" s="946">
        <f>IF(LEFT(DULIEU!V79,5)=$F$8,DULIEU!X79,0)</f>
        <v>45000000</v>
      </c>
      <c r="H88" s="946">
        <f>IF(LEFT(DULIEU!W79,5)=$F$8,DULIEU!X79,0)</f>
        <v>0</v>
      </c>
      <c r="I88" s="946">
        <f>IF(SUM(G88:H88)=0,0,$I$14+SUM($G$16:G88)-SUM($H$16:H88))</f>
        <v>45820410</v>
      </c>
      <c r="J88" s="945"/>
      <c r="K88" s="945" t="str">
        <f t="shared" si="1"/>
        <v>x</v>
      </c>
    </row>
    <row r="89" spans="2:11">
      <c r="B89" s="945" t="str">
        <f>IF(OR(LEFT(DULIEU!V80,5)=$F$8,LEFT(DULIEU!W80,5)=$F$8),DULIEU!D80,"")</f>
        <v>27/11/2015</v>
      </c>
      <c r="C89" s="945" t="str">
        <f>IF(OR(LEFT(DULIEU!V80,5)=$F$8,LEFT(DULIEU!W80,5)=$F$8),DULIEU!H80,"")</f>
        <v>PT004</v>
      </c>
      <c r="D89" s="945" t="str">
        <f>IF(OR(LEFT(DULIEU!V80,5)=$F$8,LEFT(DULIEU!W80,5)=$F$8),DULIEU!E80,"")</f>
        <v>27/11/2015</v>
      </c>
      <c r="E89" s="945" t="str">
        <f>IF(OR(LEFT(DULIEU!V80,5)=$F$8,LEFT(DULIEU!W80,5)=$F$8),DULIEU!O80,"")</f>
        <v>Rút tiền gửi ngân hàng về nhập quỹ tiền mặt</v>
      </c>
      <c r="F89" s="945" t="str">
        <f>IF(LEFT(DULIEU!V80,5)=$F$8,DULIEU!W80,IF(LEFT(DULIEU!W80,5)=$F$8,DULIEU!V80,""))</f>
        <v>1111</v>
      </c>
      <c r="G89" s="946">
        <f>IF(LEFT(DULIEU!V80,5)=$F$8,DULIEU!X80,0)</f>
        <v>0</v>
      </c>
      <c r="H89" s="946">
        <f>IF(LEFT(DULIEU!W80,5)=$F$8,DULIEU!X80,0)</f>
        <v>45000000</v>
      </c>
      <c r="I89" s="946">
        <f>IF(SUM(G89:H89)=0,0,$I$14+SUM($G$16:G89)-SUM($H$16:H89))</f>
        <v>820410</v>
      </c>
      <c r="J89" s="945"/>
      <c r="K89" s="945" t="str">
        <f t="shared" si="1"/>
        <v>x</v>
      </c>
    </row>
    <row r="90" spans="2:11">
      <c r="B90" s="945" t="str">
        <f>IF(OR(LEFT(DULIEU!V81,5)=$F$8,LEFT(DULIEU!W81,5)=$F$8),DULIEU!D81,"")</f>
        <v>27/11/2015</v>
      </c>
      <c r="C90" s="945" t="str">
        <f>IF(OR(LEFT(DULIEU!V81,5)=$F$8,LEFT(DULIEU!W81,5)=$F$8),DULIEU!H81,"")</f>
        <v>GBN007</v>
      </c>
      <c r="D90" s="945" t="str">
        <f>IF(OR(LEFT(DULIEU!V81,5)=$F$8,LEFT(DULIEU!W81,5)=$F$8),DULIEU!E81,"")</f>
        <v>27/11/2015</v>
      </c>
      <c r="E90" s="945" t="str">
        <f>IF(OR(LEFT(DULIEU!V81,5)=$F$8,LEFT(DULIEU!W81,5)=$F$8),DULIEU!O81,"")</f>
        <v>Thu phí do rút quá số dư tối thiểu TK</v>
      </c>
      <c r="F90" s="945" t="str">
        <f>IF(LEFT(DULIEU!V81,5)=$F$8,DULIEU!W81,IF(LEFT(DULIEU!W81,5)=$F$8,DULIEU!V81,""))</f>
        <v>64227</v>
      </c>
      <c r="G90" s="946">
        <f>IF(LEFT(DULIEU!V81,5)=$F$8,DULIEU!X81,0)</f>
        <v>0</v>
      </c>
      <c r="H90" s="946">
        <f>IF(LEFT(DULIEU!W81,5)=$F$8,DULIEU!X81,0)</f>
        <v>22000</v>
      </c>
      <c r="I90" s="946">
        <f>IF(SUM(G90:H90)=0,0,$I$14+SUM($G$16:G90)-SUM($H$16:H90))</f>
        <v>798410</v>
      </c>
      <c r="J90" s="945"/>
      <c r="K90" s="945" t="str">
        <f t="shared" si="1"/>
        <v>x</v>
      </c>
    </row>
    <row r="91" spans="2:11" hidden="1">
      <c r="B91" s="945" t="str">
        <f>IF(OR(LEFT(DULIEU!V82,5)=$F$8,LEFT(DULIEU!W82,5)=$F$8),DULIEU!D82,"")</f>
        <v/>
      </c>
      <c r="C91" s="945" t="str">
        <f>IF(OR(LEFT(DULIEU!V82,5)=$F$8,LEFT(DULIEU!W82,5)=$F$8),DULIEU!H82,"")</f>
        <v/>
      </c>
      <c r="D91" s="945" t="str">
        <f>IF(OR(LEFT(DULIEU!V82,5)=$F$8,LEFT(DULIEU!W82,5)=$F$8),DULIEU!E82,"")</f>
        <v/>
      </c>
      <c r="E91" s="945" t="str">
        <f>IF(OR(LEFT(DULIEU!V82,5)=$F$8,LEFT(DULIEU!W82,5)=$F$8),DULIEU!O82,"")</f>
        <v/>
      </c>
      <c r="F91" s="945" t="str">
        <f>IF(LEFT(DULIEU!V82,5)=$F$8,DULIEU!W82,IF(LEFT(DULIEU!W82,5)=$F$8,DULIEU!V82,""))</f>
        <v/>
      </c>
      <c r="G91" s="946">
        <f>IF(LEFT(DULIEU!V82,5)=$F$8,DULIEU!X82,0)</f>
        <v>0</v>
      </c>
      <c r="H91" s="946">
        <f>IF(LEFT(DULIEU!W82,5)=$F$8,DULIEU!X82,0)</f>
        <v>0</v>
      </c>
      <c r="I91" s="946">
        <f>IF(SUM(G91:H91)=0,0,$I$14+SUM($G$16:G91)-SUM($H$16:H91))</f>
        <v>0</v>
      </c>
      <c r="J91" s="945"/>
      <c r="K91" s="945" t="str">
        <f t="shared" si="1"/>
        <v/>
      </c>
    </row>
    <row r="92" spans="2:11" hidden="1">
      <c r="B92" s="945" t="str">
        <f>IF(OR(LEFT(DULIEU!V83,5)=$F$8,LEFT(DULIEU!W83,5)=$F$8),DULIEU!D83,"")</f>
        <v/>
      </c>
      <c r="C92" s="945" t="str">
        <f>IF(OR(LEFT(DULIEU!V83,5)=$F$8,LEFT(DULIEU!W83,5)=$F$8),DULIEU!H83,"")</f>
        <v/>
      </c>
      <c r="D92" s="945" t="str">
        <f>IF(OR(LEFT(DULIEU!V83,5)=$F$8,LEFT(DULIEU!W83,5)=$F$8),DULIEU!E83,"")</f>
        <v/>
      </c>
      <c r="E92" s="945" t="str">
        <f>IF(OR(LEFT(DULIEU!V83,5)=$F$8,LEFT(DULIEU!W83,5)=$F$8),DULIEU!O83,"")</f>
        <v/>
      </c>
      <c r="F92" s="945" t="str">
        <f>IF(LEFT(DULIEU!V83,5)=$F$8,DULIEU!W83,IF(LEFT(DULIEU!W83,5)=$F$8,DULIEU!V83,""))</f>
        <v/>
      </c>
      <c r="G92" s="946">
        <f>IF(LEFT(DULIEU!V83,5)=$F$8,DULIEU!X83,0)</f>
        <v>0</v>
      </c>
      <c r="H92" s="946">
        <f>IF(LEFT(DULIEU!W83,5)=$F$8,DULIEU!X83,0)</f>
        <v>0</v>
      </c>
      <c r="I92" s="946">
        <f>IF(SUM(G92:H92)=0,0,$I$14+SUM($G$16:G92)-SUM($H$16:H92))</f>
        <v>0</v>
      </c>
      <c r="J92" s="945"/>
      <c r="K92" s="945" t="str">
        <f t="shared" si="1"/>
        <v/>
      </c>
    </row>
    <row r="93" spans="2:11">
      <c r="B93" s="945" t="str">
        <f>IF(OR(LEFT(DULIEU!V84,5)=$F$8,LEFT(DULIEU!W84,5)=$F$8),DULIEU!D84,"")</f>
        <v>03/12/2015</v>
      </c>
      <c r="C93" s="945" t="str">
        <f>IF(OR(LEFT(DULIEU!V84,5)=$F$8,LEFT(DULIEU!W84,5)=$F$8),DULIEU!H84,"")</f>
        <v>GBC010</v>
      </c>
      <c r="D93" s="945" t="str">
        <f>IF(OR(LEFT(DULIEU!V84,5)=$F$8,LEFT(DULIEU!W84,5)=$F$8),DULIEU!E84,"")</f>
        <v>03/12/2015</v>
      </c>
      <c r="E93" s="945" t="str">
        <f>IF(OR(LEFT(DULIEU!V84,5)=$F$8,LEFT(DULIEU!W84,5)=$F$8),DULIEU!O84,"")</f>
        <v>Cty TNHH Linh Inteck LFD ứng trước tiền thiết kế</v>
      </c>
      <c r="F93" s="945" t="str">
        <f>IF(LEFT(DULIEU!V84,5)=$F$8,DULIEU!W84,IF(LEFT(DULIEU!W84,5)=$F$8,DULIEU!V84,""))</f>
        <v>131</v>
      </c>
      <c r="G93" s="946">
        <f>IF(LEFT(DULIEU!V84,5)=$F$8,DULIEU!X84,0)</f>
        <v>30000000</v>
      </c>
      <c r="H93" s="946">
        <f>IF(LEFT(DULIEU!W84,5)=$F$8,DULIEU!X84,0)</f>
        <v>0</v>
      </c>
      <c r="I93" s="946">
        <f>IF(SUM(G93:H93)=0,0,$I$14+SUM($G$16:G93)-SUM($H$16:H93))</f>
        <v>30798410</v>
      </c>
      <c r="J93" s="945"/>
      <c r="K93" s="945" t="str">
        <f t="shared" si="1"/>
        <v>x</v>
      </c>
    </row>
    <row r="94" spans="2:11">
      <c r="B94" s="945" t="str">
        <f>IF(OR(LEFT(DULIEU!V85,5)=$F$8,LEFT(DULIEU!W85,5)=$F$8),DULIEU!D85,"")</f>
        <v>03/12/2015</v>
      </c>
      <c r="C94" s="945" t="str">
        <f>IF(OR(LEFT(DULIEU!V85,5)=$F$8,LEFT(DULIEU!W85,5)=$F$8),DULIEU!H85,"")</f>
        <v>PT005</v>
      </c>
      <c r="D94" s="945" t="str">
        <f>IF(OR(LEFT(DULIEU!V85,5)=$F$8,LEFT(DULIEU!W85,5)=$F$8),DULIEU!E85,"")</f>
        <v>03/12/2015</v>
      </c>
      <c r="E94" s="945" t="str">
        <f>IF(OR(LEFT(DULIEU!V85,5)=$F$8,LEFT(DULIEU!W85,5)=$F$8),DULIEU!O85,"")</f>
        <v>Rút tiền gửi ngân hàng về nhập quỹ tiền mặt</v>
      </c>
      <c r="F94" s="945" t="str">
        <f>IF(LEFT(DULIEU!V85,5)=$F$8,DULIEU!W85,IF(LEFT(DULIEU!W85,5)=$F$8,DULIEU!V85,""))</f>
        <v>1111</v>
      </c>
      <c r="G94" s="946">
        <f>IF(LEFT(DULIEU!V85,5)=$F$8,DULIEU!X85,0)</f>
        <v>0</v>
      </c>
      <c r="H94" s="946">
        <f>IF(LEFT(DULIEU!W85,5)=$F$8,DULIEU!X85,0)</f>
        <v>20000000</v>
      </c>
      <c r="I94" s="946">
        <f>IF(SUM(G94:H94)=0,0,$I$14+SUM($G$16:G94)-SUM($H$16:H94))</f>
        <v>10798410</v>
      </c>
      <c r="J94" s="945"/>
      <c r="K94" s="945" t="str">
        <f t="shared" si="1"/>
        <v>x</v>
      </c>
    </row>
    <row r="95" spans="2:11">
      <c r="B95" s="945" t="str">
        <f>IF(OR(LEFT(DULIEU!V86,5)=$F$8,LEFT(DULIEU!W86,5)=$F$8),DULIEU!D86,"")</f>
        <v>05/12/2015</v>
      </c>
      <c r="C95" s="945" t="str">
        <f>IF(OR(LEFT(DULIEU!V86,5)=$F$8,LEFT(DULIEU!W86,5)=$F$8),DULIEU!H86,"")</f>
        <v>GBN008</v>
      </c>
      <c r="D95" s="945" t="str">
        <f>IF(OR(LEFT(DULIEU!V86,5)=$F$8,LEFT(DULIEU!W86,5)=$F$8),DULIEU!E86,"")</f>
        <v>05/12/2015</v>
      </c>
      <c r="E95" s="945" t="str">
        <f>IF(OR(LEFT(DULIEU!V86,5)=$F$8,LEFT(DULIEU!W86,5)=$F$8),DULIEU!O86,"")</f>
        <v>Phí SMS</v>
      </c>
      <c r="F95" s="945" t="str">
        <f>IF(LEFT(DULIEU!V86,5)=$F$8,DULIEU!W86,IF(LEFT(DULIEU!W86,5)=$F$8,DULIEU!V86,""))</f>
        <v>64227</v>
      </c>
      <c r="G95" s="946">
        <f>IF(LEFT(DULIEU!V86,5)=$F$8,DULIEU!X86,0)</f>
        <v>0</v>
      </c>
      <c r="H95" s="946">
        <f>IF(LEFT(DULIEU!W86,5)=$F$8,DULIEU!X86,0)</f>
        <v>55000</v>
      </c>
      <c r="I95" s="946">
        <f>IF(SUM(G95:H95)=0,0,$I$14+SUM($G$16:G95)-SUM($H$16:H95))</f>
        <v>10743410</v>
      </c>
      <c r="J95" s="945"/>
      <c r="K95" s="945" t="str">
        <f t="shared" si="1"/>
        <v>x</v>
      </c>
    </row>
    <row r="96" spans="2:11">
      <c r="B96" s="945" t="str">
        <f>IF(OR(LEFT(DULIEU!V87,5)=$F$8,LEFT(DULIEU!W87,5)=$F$8),DULIEU!D87,"")</f>
        <v>14/12/2015</v>
      </c>
      <c r="C96" s="945" t="str">
        <f>IF(OR(LEFT(DULIEU!V87,5)=$F$8,LEFT(DULIEU!W87,5)=$F$8),DULIEU!H87,"")</f>
        <v>PT006</v>
      </c>
      <c r="D96" s="945" t="str">
        <f>IF(OR(LEFT(DULIEU!V87,5)=$F$8,LEFT(DULIEU!W87,5)=$F$8),DULIEU!E87,"")</f>
        <v>14/12/2015</v>
      </c>
      <c r="E96" s="945" t="str">
        <f>IF(OR(LEFT(DULIEU!V87,5)=$F$8,LEFT(DULIEU!W87,5)=$F$8),DULIEU!O87,"")</f>
        <v>Rút tiền gửi ngân hàng về nhập quỹ tiền mặt</v>
      </c>
      <c r="F96" s="945" t="str">
        <f>IF(LEFT(DULIEU!V87,5)=$F$8,DULIEU!W87,IF(LEFT(DULIEU!W87,5)=$F$8,DULIEU!V87,""))</f>
        <v>1111</v>
      </c>
      <c r="G96" s="946">
        <f>IF(LEFT(DULIEU!V87,5)=$F$8,DULIEU!X87,0)</f>
        <v>0</v>
      </c>
      <c r="H96" s="946">
        <f>IF(LEFT(DULIEU!W87,5)=$F$8,DULIEU!X87,0)</f>
        <v>10000000</v>
      </c>
      <c r="I96" s="946">
        <f>IF(SUM(G96:H96)=0,0,$I$14+SUM($G$16:G96)-SUM($H$16:H96))</f>
        <v>743410</v>
      </c>
      <c r="J96" s="945"/>
      <c r="K96" s="945" t="str">
        <f t="shared" si="1"/>
        <v>x</v>
      </c>
    </row>
    <row r="97" spans="2:11">
      <c r="B97" s="945" t="str">
        <f>IF(OR(LEFT(DULIEU!V88,5)=$F$8,LEFT(DULIEU!W88,5)=$F$8),DULIEU!D88,"")</f>
        <v>14/12/2015</v>
      </c>
      <c r="C97" s="945" t="str">
        <f>IF(OR(LEFT(DULIEU!V88,5)=$F$8,LEFT(DULIEU!W88,5)=$F$8),DULIEU!H88,"")</f>
        <v>GBN009</v>
      </c>
      <c r="D97" s="945" t="str">
        <f>IF(OR(LEFT(DULIEU!V88,5)=$F$8,LEFT(DULIEU!W88,5)=$F$8),DULIEU!E88,"")</f>
        <v>14/12/2015</v>
      </c>
      <c r="E97" s="945" t="str">
        <f>IF(OR(LEFT(DULIEU!V88,5)=$F$8,LEFT(DULIEU!W88,5)=$F$8),DULIEU!O88,"")</f>
        <v>Thu phí do rút quá số dư tối thiểu TK</v>
      </c>
      <c r="F97" s="945" t="str">
        <f>IF(LEFT(DULIEU!V88,5)=$F$8,DULIEU!W88,IF(LEFT(DULIEU!W88,5)=$F$8,DULIEU!V88,""))</f>
        <v>64227</v>
      </c>
      <c r="G97" s="946">
        <f>IF(LEFT(DULIEU!V88,5)=$F$8,DULIEU!X88,0)</f>
        <v>0</v>
      </c>
      <c r="H97" s="946">
        <f>IF(LEFT(DULIEU!W88,5)=$F$8,DULIEU!X88,0)</f>
        <v>22000</v>
      </c>
      <c r="I97" s="946">
        <f>IF(SUM(G97:H97)=0,0,$I$14+SUM($G$16:G97)-SUM($H$16:H97))</f>
        <v>721410</v>
      </c>
      <c r="J97" s="945"/>
      <c r="K97" s="945" t="str">
        <f t="shared" si="1"/>
        <v>x</v>
      </c>
    </row>
    <row r="98" spans="2:11">
      <c r="B98" s="945" t="str">
        <f>IF(OR(LEFT(DULIEU!V89,5)=$F$8,LEFT(DULIEU!W89,5)=$F$8),DULIEU!D89,"")</f>
        <v>22/12/2015</v>
      </c>
      <c r="C98" s="945" t="str">
        <f>IF(OR(LEFT(DULIEU!V89,5)=$F$8,LEFT(DULIEU!W89,5)=$F$8),DULIEU!H89,"")</f>
        <v>GBN010</v>
      </c>
      <c r="D98" s="945" t="str">
        <f>IF(OR(LEFT(DULIEU!V89,5)=$F$8,LEFT(DULIEU!W89,5)=$F$8),DULIEU!E89,"")</f>
        <v>22/12/2015</v>
      </c>
      <c r="E98" s="945" t="str">
        <f>IF(OR(LEFT(DULIEU!V89,5)=$F$8,LEFT(DULIEU!W89,5)=$F$8),DULIEU!O89,"")</f>
        <v>Thu phí quản lý tài khoản ngân hàng</v>
      </c>
      <c r="F98" s="945" t="str">
        <f>IF(LEFT(DULIEU!V89,5)=$F$8,DULIEU!W89,IF(LEFT(DULIEU!W89,5)=$F$8,DULIEU!V89,""))</f>
        <v>64227</v>
      </c>
      <c r="G98" s="946">
        <f>IF(LEFT(DULIEU!V89,5)=$F$8,DULIEU!X89,0)</f>
        <v>0</v>
      </c>
      <c r="H98" s="946">
        <f>IF(LEFT(DULIEU!W89,5)=$F$8,DULIEU!X89,0)</f>
        <v>110000</v>
      </c>
      <c r="I98" s="946">
        <f>IF(SUM(G98:H98)=0,0,$I$14+SUM($G$16:G98)-SUM($H$16:H98))</f>
        <v>611410</v>
      </c>
      <c r="J98" s="945"/>
      <c r="K98" s="945" t="str">
        <f t="shared" si="1"/>
        <v>x</v>
      </c>
    </row>
    <row r="99" spans="2:11">
      <c r="B99" s="945" t="str">
        <f>IF(OR(LEFT(DULIEU!V90,5)=$F$8,LEFT(DULIEU!W90,5)=$F$8),DULIEU!D90,"")</f>
        <v>25/12/2015</v>
      </c>
      <c r="C99" s="945" t="str">
        <f>IF(OR(LEFT(DULIEU!V90,5)=$F$8,LEFT(DULIEU!W90,5)=$F$8),DULIEU!H90,"")</f>
        <v>GBC011</v>
      </c>
      <c r="D99" s="945" t="str">
        <f>IF(OR(LEFT(DULIEU!V90,5)=$F$8,LEFT(DULIEU!W90,5)=$F$8),DULIEU!E90,"")</f>
        <v>25/12/2015</v>
      </c>
      <c r="E99" s="945" t="str">
        <f>IF(OR(LEFT(DULIEU!V90,5)=$F$8,LEFT(DULIEU!W90,5)=$F$8),DULIEU!O90,"")</f>
        <v>Cty TNHH Công trình kiến trúc Vi Toản ứng trước tiền</v>
      </c>
      <c r="F99" s="945" t="str">
        <f>IF(LEFT(DULIEU!V90,5)=$F$8,DULIEU!W90,IF(LEFT(DULIEU!W90,5)=$F$8,DULIEU!V90,""))</f>
        <v>131</v>
      </c>
      <c r="G99" s="946">
        <f>IF(LEFT(DULIEU!V90,5)=$F$8,DULIEU!X90,0)</f>
        <v>30000000</v>
      </c>
      <c r="H99" s="946">
        <f>IF(LEFT(DULIEU!W90,5)=$F$8,DULIEU!X90,0)</f>
        <v>0</v>
      </c>
      <c r="I99" s="946">
        <f>IF(SUM(G99:H99)=0,0,$I$14+SUM($G$16:G99)-SUM($H$16:H99))</f>
        <v>30611410</v>
      </c>
      <c r="J99" s="945"/>
      <c r="K99" s="945" t="str">
        <f t="shared" si="1"/>
        <v>x</v>
      </c>
    </row>
    <row r="100" spans="2:11">
      <c r="B100" s="945" t="str">
        <f>IF(OR(LEFT(DULIEU!V91,5)=$F$8,LEFT(DULIEU!W91,5)=$F$8),DULIEU!D91,"")</f>
        <v>25/12/2015</v>
      </c>
      <c r="C100" s="945" t="str">
        <f>IF(OR(LEFT(DULIEU!V91,5)=$F$8,LEFT(DULIEU!W91,5)=$F$8),DULIEU!H91,"")</f>
        <v>GBC012</v>
      </c>
      <c r="D100" s="945" t="str">
        <f>IF(OR(LEFT(DULIEU!V91,5)=$F$8,LEFT(DULIEU!W91,5)=$F$8),DULIEU!E91,"")</f>
        <v>25/12/2015</v>
      </c>
      <c r="E100" s="945" t="str">
        <f>IF(OR(LEFT(DULIEU!V91,5)=$F$8,LEFT(DULIEU!W91,5)=$F$8),DULIEU!O91,"")</f>
        <v>Lãi tiền gửi ngân hàng</v>
      </c>
      <c r="F100" s="945" t="str">
        <f>IF(LEFT(DULIEU!V91,5)=$F$8,DULIEU!W91,IF(LEFT(DULIEU!W91,5)=$F$8,DULIEU!V91,""))</f>
        <v>515</v>
      </c>
      <c r="G100" s="946">
        <f>IF(LEFT(DULIEU!V91,5)=$F$8,DULIEU!X91,0)</f>
        <v>4603</v>
      </c>
      <c r="H100" s="946">
        <f>IF(LEFT(DULIEU!W91,5)=$F$8,DULIEU!X91,0)</f>
        <v>0</v>
      </c>
      <c r="I100" s="946">
        <f>IF(SUM(G100:H100)=0,0,$I$14+SUM($G$16:G100)-SUM($H$16:H100))</f>
        <v>30616013</v>
      </c>
      <c r="J100" s="945"/>
      <c r="K100" s="945" t="str">
        <f t="shared" si="1"/>
        <v>x</v>
      </c>
    </row>
    <row r="101" spans="2:11">
      <c r="B101" s="945" t="str">
        <f>IF(OR(LEFT(DULIEU!V92,5)=$F$8,LEFT(DULIEU!W92,5)=$F$8),DULIEU!D92,"")</f>
        <v>28/12/2015</v>
      </c>
      <c r="C101" s="945" t="str">
        <f>IF(OR(LEFT(DULIEU!V92,5)=$F$8,LEFT(DULIEU!W92,5)=$F$8),DULIEU!H92,"")</f>
        <v>PT007</v>
      </c>
      <c r="D101" s="945" t="str">
        <f>IF(OR(LEFT(DULIEU!V92,5)=$F$8,LEFT(DULIEU!W92,5)=$F$8),DULIEU!E92,"")</f>
        <v>28/12/2015</v>
      </c>
      <c r="E101" s="945" t="str">
        <f>IF(OR(LEFT(DULIEU!V92,5)=$F$8,LEFT(DULIEU!W92,5)=$F$8),DULIEU!O92,"")</f>
        <v>Rút tiền gửi ngân hàng về nhập quỹ tiền mặt</v>
      </c>
      <c r="F101" s="945" t="str">
        <f>IF(LEFT(DULIEU!V92,5)=$F$8,DULIEU!W92,IF(LEFT(DULIEU!W92,5)=$F$8,DULIEU!V92,""))</f>
        <v>1111</v>
      </c>
      <c r="G101" s="946">
        <f>IF(LEFT(DULIEU!V92,5)=$F$8,DULIEU!X92,0)</f>
        <v>0</v>
      </c>
      <c r="H101" s="946">
        <f>IF(LEFT(DULIEU!W92,5)=$F$8,DULIEU!X92,0)</f>
        <v>30000000</v>
      </c>
      <c r="I101" s="946">
        <f>IF(SUM(G101:H101)=0,0,$I$14+SUM($G$16:G101)-SUM($H$16:H101))</f>
        <v>616013</v>
      </c>
      <c r="J101" s="945"/>
      <c r="K101" s="945" t="str">
        <f t="shared" si="1"/>
        <v>x</v>
      </c>
    </row>
    <row r="102" spans="2:11">
      <c r="B102" s="945" t="str">
        <f>IF(OR(LEFT(DULIEU!V93,5)=$F$8,LEFT(DULIEU!W93,5)=$F$8),DULIEU!D93,"")</f>
        <v>28/12/2015</v>
      </c>
      <c r="C102" s="945" t="str">
        <f>IF(OR(LEFT(DULIEU!V93,5)=$F$8,LEFT(DULIEU!W93,5)=$F$8),DULIEU!H93,"")</f>
        <v>GBN011</v>
      </c>
      <c r="D102" s="945" t="str">
        <f>IF(OR(LEFT(DULIEU!V93,5)=$F$8,LEFT(DULIEU!W93,5)=$F$8),DULIEU!E93,"")</f>
        <v>28/12/2015</v>
      </c>
      <c r="E102" s="945" t="str">
        <f>IF(OR(LEFT(DULIEU!V93,5)=$F$8,LEFT(DULIEU!W93,5)=$F$8),DULIEU!O93,"")</f>
        <v>Thu phí do rút quá số dư tối thiểu TK</v>
      </c>
      <c r="F102" s="945" t="str">
        <f>IF(LEFT(DULIEU!V93,5)=$F$8,DULIEU!W93,IF(LEFT(DULIEU!W93,5)=$F$8,DULIEU!V93,""))</f>
        <v>64227</v>
      </c>
      <c r="G102" s="946">
        <f>IF(LEFT(DULIEU!V93,5)=$F$8,DULIEU!X93,0)</f>
        <v>0</v>
      </c>
      <c r="H102" s="946">
        <f>IF(LEFT(DULIEU!W93,5)=$F$8,DULIEU!X93,0)</f>
        <v>22000</v>
      </c>
      <c r="I102" s="946">
        <f>IF(SUM(G102:H102)=0,0,$I$14+SUM($G$16:G102)-SUM($H$16:H102))</f>
        <v>594013</v>
      </c>
      <c r="J102" s="945"/>
      <c r="K102" s="945" t="str">
        <f t="shared" si="1"/>
        <v>x</v>
      </c>
    </row>
    <row r="103" spans="2:11" hidden="1">
      <c r="B103" s="945" t="str">
        <f>IF(OR(LEFT(DULIEU!V94,5)=$F$8,LEFT(DULIEU!W94,5)=$F$8),DULIEU!D94,"")</f>
        <v/>
      </c>
      <c r="C103" s="945" t="str">
        <f>IF(OR(LEFT(DULIEU!V94,5)=$F$8,LEFT(DULIEU!W94,5)=$F$8),DULIEU!H94,"")</f>
        <v/>
      </c>
      <c r="D103" s="945" t="str">
        <f>IF(OR(LEFT(DULIEU!V94,5)=$F$8,LEFT(DULIEU!W94,5)=$F$8),DULIEU!E94,"")</f>
        <v/>
      </c>
      <c r="E103" s="945" t="str">
        <f>IF(OR(LEFT(DULIEU!V94,5)=$F$8,LEFT(DULIEU!W94,5)=$F$8),DULIEU!O94,"")</f>
        <v/>
      </c>
      <c r="F103" s="945" t="str">
        <f>IF(LEFT(DULIEU!V94,5)=$F$8,DULIEU!W94,IF(LEFT(DULIEU!W94,5)=$F$8,DULIEU!V94,""))</f>
        <v/>
      </c>
      <c r="G103" s="946">
        <f>IF(LEFT(DULIEU!V94,5)=$F$8,DULIEU!X94,0)</f>
        <v>0</v>
      </c>
      <c r="H103" s="946">
        <f>IF(LEFT(DULIEU!W94,5)=$F$8,DULIEU!X94,0)</f>
        <v>0</v>
      </c>
      <c r="I103" s="946">
        <f>IF(SUM(G103:H103)=0,0,$I$14+SUM($G$16:G103)-SUM($H$16:H103))</f>
        <v>0</v>
      </c>
      <c r="J103" s="945"/>
      <c r="K103" s="945" t="str">
        <f t="shared" si="1"/>
        <v/>
      </c>
    </row>
    <row r="104" spans="2:11" hidden="1">
      <c r="B104" s="945" t="str">
        <f>IF(OR(LEFT(DULIEU!V95,5)=$F$8,LEFT(DULIEU!W95,5)=$F$8),DULIEU!D95,"")</f>
        <v/>
      </c>
      <c r="C104" s="945" t="str">
        <f>IF(OR(LEFT(DULIEU!V95,5)=$F$8,LEFT(DULIEU!W95,5)=$F$8),DULIEU!H95,"")</f>
        <v/>
      </c>
      <c r="D104" s="945" t="str">
        <f>IF(OR(LEFT(DULIEU!V95,5)=$F$8,LEFT(DULIEU!W95,5)=$F$8),DULIEU!E95,"")</f>
        <v/>
      </c>
      <c r="E104" s="945" t="str">
        <f>IF(OR(LEFT(DULIEU!V95,5)=$F$8,LEFT(DULIEU!W95,5)=$F$8),DULIEU!O95,"")</f>
        <v/>
      </c>
      <c r="F104" s="945" t="str">
        <f>IF(LEFT(DULIEU!V95,5)=$F$8,DULIEU!W95,IF(LEFT(DULIEU!W95,5)=$F$8,DULIEU!V95,""))</f>
        <v/>
      </c>
      <c r="G104" s="946">
        <f>IF(LEFT(DULIEU!V95,5)=$F$8,DULIEU!X95,0)</f>
        <v>0</v>
      </c>
      <c r="H104" s="946">
        <f>IF(LEFT(DULIEU!W95,5)=$F$8,DULIEU!X95,0)</f>
        <v>0</v>
      </c>
      <c r="I104" s="946">
        <f>IF(SUM(G104:H104)=0,0,$I$14+SUM($G$16:G104)-SUM($H$16:H104))</f>
        <v>0</v>
      </c>
      <c r="J104" s="945"/>
      <c r="K104" s="945" t="str">
        <f t="shared" si="1"/>
        <v/>
      </c>
    </row>
    <row r="105" spans="2:11" hidden="1">
      <c r="B105" s="945" t="str">
        <f>IF(OR(LEFT(DULIEU!V96,5)=$F$8,LEFT(DULIEU!W96,5)=$F$8),DULIEU!D96,"")</f>
        <v/>
      </c>
      <c r="C105" s="945" t="str">
        <f>IF(OR(LEFT(DULIEU!V96,5)=$F$8,LEFT(DULIEU!W96,5)=$F$8),DULIEU!H96,"")</f>
        <v/>
      </c>
      <c r="D105" s="945" t="str">
        <f>IF(OR(LEFT(DULIEU!V96,5)=$F$8,LEFT(DULIEU!W96,5)=$F$8),DULIEU!E96,"")</f>
        <v/>
      </c>
      <c r="E105" s="945" t="str">
        <f>IF(OR(LEFT(DULIEU!V96,5)=$F$8,LEFT(DULIEU!W96,5)=$F$8),DULIEU!O96,"")</f>
        <v/>
      </c>
      <c r="F105" s="945" t="str">
        <f>IF(LEFT(DULIEU!V96,5)=$F$8,DULIEU!W96,IF(LEFT(DULIEU!W96,5)=$F$8,DULIEU!V96,""))</f>
        <v/>
      </c>
      <c r="G105" s="946">
        <f>IF(LEFT(DULIEU!V96,5)=$F$8,DULIEU!X96,0)</f>
        <v>0</v>
      </c>
      <c r="H105" s="946">
        <f>IF(LEFT(DULIEU!W96,5)=$F$8,DULIEU!X96,0)</f>
        <v>0</v>
      </c>
      <c r="I105" s="946">
        <f>IF(SUM(G105:H105)=0,0,$I$14+SUM($G$16:G105)-SUM($H$16:H105))</f>
        <v>0</v>
      </c>
      <c r="J105" s="945"/>
      <c r="K105" s="945" t="str">
        <f t="shared" si="1"/>
        <v/>
      </c>
    </row>
    <row r="106" spans="2:11" hidden="1">
      <c r="B106" s="945" t="str">
        <f>IF(OR(LEFT(DULIEU!V97,5)=$F$8,LEFT(DULIEU!W97,5)=$F$8),DULIEU!D97,"")</f>
        <v/>
      </c>
      <c r="C106" s="945" t="str">
        <f>IF(OR(LEFT(DULIEU!V97,5)=$F$8,LEFT(DULIEU!W97,5)=$F$8),DULIEU!H97,"")</f>
        <v/>
      </c>
      <c r="D106" s="945" t="str">
        <f>IF(OR(LEFT(DULIEU!V97,5)=$F$8,LEFT(DULIEU!W97,5)=$F$8),DULIEU!E97,"")</f>
        <v/>
      </c>
      <c r="E106" s="945" t="str">
        <f>IF(OR(LEFT(DULIEU!V97,5)=$F$8,LEFT(DULIEU!W97,5)=$F$8),DULIEU!O97,"")</f>
        <v/>
      </c>
      <c r="F106" s="945" t="str">
        <f>IF(LEFT(DULIEU!V97,5)=$F$8,DULIEU!W97,IF(LEFT(DULIEU!W97,5)=$F$8,DULIEU!V97,""))</f>
        <v/>
      </c>
      <c r="G106" s="946">
        <f>IF(LEFT(DULIEU!V97,5)=$F$8,DULIEU!X97,0)</f>
        <v>0</v>
      </c>
      <c r="H106" s="946">
        <f>IF(LEFT(DULIEU!W97,5)=$F$8,DULIEU!X97,0)</f>
        <v>0</v>
      </c>
      <c r="I106" s="946">
        <f>IF(SUM(G106:H106)=0,0,$I$14+SUM($G$16:G106)-SUM($H$16:H106))</f>
        <v>0</v>
      </c>
      <c r="J106" s="945"/>
      <c r="K106" s="945" t="str">
        <f t="shared" si="1"/>
        <v/>
      </c>
    </row>
    <row r="107" spans="2:11" hidden="1">
      <c r="B107" s="945" t="str">
        <f>IF(OR(LEFT(DULIEU!V98,5)=$F$8,LEFT(DULIEU!W98,5)=$F$8),DULIEU!D98,"")</f>
        <v/>
      </c>
      <c r="C107" s="945" t="str">
        <f>IF(OR(LEFT(DULIEU!V98,5)=$F$8,LEFT(DULIEU!W98,5)=$F$8),DULIEU!H98,"")</f>
        <v/>
      </c>
      <c r="D107" s="945" t="str">
        <f>IF(OR(LEFT(DULIEU!V98,5)=$F$8,LEFT(DULIEU!W98,5)=$F$8),DULIEU!E98,"")</f>
        <v/>
      </c>
      <c r="E107" s="945" t="str">
        <f>IF(OR(LEFT(DULIEU!V98,5)=$F$8,LEFT(DULIEU!W98,5)=$F$8),DULIEU!O98,"")</f>
        <v/>
      </c>
      <c r="F107" s="945" t="str">
        <f>IF(LEFT(DULIEU!V98,5)=$F$8,DULIEU!W98,IF(LEFT(DULIEU!W98,5)=$F$8,DULIEU!V98,""))</f>
        <v/>
      </c>
      <c r="G107" s="946">
        <f>IF(LEFT(DULIEU!V98,5)=$F$8,DULIEU!X98,0)</f>
        <v>0</v>
      </c>
      <c r="H107" s="946">
        <f>IF(LEFT(DULIEU!W98,5)=$F$8,DULIEU!X98,0)</f>
        <v>0</v>
      </c>
      <c r="I107" s="946">
        <f>IF(SUM(G107:H107)=0,0,$I$14+SUM($G$16:G107)-SUM($H$16:H107))</f>
        <v>0</v>
      </c>
      <c r="J107" s="945"/>
      <c r="K107" s="945" t="str">
        <f t="shared" si="1"/>
        <v/>
      </c>
    </row>
    <row r="108" spans="2:11" hidden="1">
      <c r="B108" s="945" t="str">
        <f>IF(OR(LEFT(DULIEU!V99,5)=$F$8,LEFT(DULIEU!W99,5)=$F$8),DULIEU!D99,"")</f>
        <v/>
      </c>
      <c r="C108" s="945" t="str">
        <f>IF(OR(LEFT(DULIEU!V99,5)=$F$8,LEFT(DULIEU!W99,5)=$F$8),DULIEU!H99,"")</f>
        <v/>
      </c>
      <c r="D108" s="945" t="str">
        <f>IF(OR(LEFT(DULIEU!V99,5)=$F$8,LEFT(DULIEU!W99,5)=$F$8),DULIEU!E99,"")</f>
        <v/>
      </c>
      <c r="E108" s="945" t="str">
        <f>IF(OR(LEFT(DULIEU!V99,5)=$F$8,LEFT(DULIEU!W99,5)=$F$8),DULIEU!O99,"")</f>
        <v/>
      </c>
      <c r="F108" s="945" t="str">
        <f>IF(LEFT(DULIEU!V99,5)=$F$8,DULIEU!W99,IF(LEFT(DULIEU!W99,5)=$F$8,DULIEU!V99,""))</f>
        <v/>
      </c>
      <c r="G108" s="946">
        <f>IF(LEFT(DULIEU!V99,5)=$F$8,DULIEU!X99,0)</f>
        <v>0</v>
      </c>
      <c r="H108" s="946">
        <f>IF(LEFT(DULIEU!W99,5)=$F$8,DULIEU!X99,0)</f>
        <v>0</v>
      </c>
      <c r="I108" s="946">
        <f>IF(SUM(G108:H108)=0,0,$I$14+SUM($G$16:G108)-SUM($H$16:H108))</f>
        <v>0</v>
      </c>
      <c r="J108" s="945"/>
      <c r="K108" s="945" t="str">
        <f t="shared" si="1"/>
        <v/>
      </c>
    </row>
    <row r="109" spans="2:11" hidden="1">
      <c r="B109" s="945" t="str">
        <f>IF(OR(LEFT(DULIEU!V100,5)=$F$8,LEFT(DULIEU!W100,5)=$F$8),DULIEU!D100,"")</f>
        <v/>
      </c>
      <c r="C109" s="945" t="str">
        <f>IF(OR(LEFT(DULIEU!V100,5)=$F$8,LEFT(DULIEU!W100,5)=$F$8),DULIEU!H100,"")</f>
        <v/>
      </c>
      <c r="D109" s="945" t="str">
        <f>IF(OR(LEFT(DULIEU!V100,5)=$F$8,LEFT(DULIEU!W100,5)=$F$8),DULIEU!E100,"")</f>
        <v/>
      </c>
      <c r="E109" s="945" t="str">
        <f>IF(OR(LEFT(DULIEU!V100,5)=$F$8,LEFT(DULIEU!W100,5)=$F$8),DULIEU!O100,"")</f>
        <v/>
      </c>
      <c r="F109" s="945" t="str">
        <f>IF(LEFT(DULIEU!V100,5)=$F$8,DULIEU!W100,IF(LEFT(DULIEU!W100,5)=$F$8,DULIEU!V100,""))</f>
        <v/>
      </c>
      <c r="G109" s="946">
        <f>IF(LEFT(DULIEU!V100,5)=$F$8,DULIEU!X100,0)</f>
        <v>0</v>
      </c>
      <c r="H109" s="946">
        <f>IF(LEFT(DULIEU!W100,5)=$F$8,DULIEU!X100,0)</f>
        <v>0</v>
      </c>
      <c r="I109" s="946">
        <f>IF(SUM(G109:H109)=0,0,$I$14+SUM($G$16:G109)-SUM($H$16:H109))</f>
        <v>0</v>
      </c>
      <c r="J109" s="945"/>
      <c r="K109" s="945" t="str">
        <f t="shared" si="1"/>
        <v/>
      </c>
    </row>
    <row r="110" spans="2:11" hidden="1">
      <c r="B110" s="945" t="str">
        <f>IF(OR(LEFT(DULIEU!V101,5)=$F$8,LEFT(DULIEU!W101,5)=$F$8),DULIEU!D101,"")</f>
        <v/>
      </c>
      <c r="C110" s="945" t="str">
        <f>IF(OR(LEFT(DULIEU!V101,5)=$F$8,LEFT(DULIEU!W101,5)=$F$8),DULIEU!H101,"")</f>
        <v/>
      </c>
      <c r="D110" s="945" t="str">
        <f>IF(OR(LEFT(DULIEU!V101,5)=$F$8,LEFT(DULIEU!W101,5)=$F$8),DULIEU!E101,"")</f>
        <v/>
      </c>
      <c r="E110" s="945" t="str">
        <f>IF(OR(LEFT(DULIEU!V101,5)=$F$8,LEFT(DULIEU!W101,5)=$F$8),DULIEU!O101,"")</f>
        <v/>
      </c>
      <c r="F110" s="945" t="str">
        <f>IF(LEFT(DULIEU!V101,5)=$F$8,DULIEU!W101,IF(LEFT(DULIEU!W101,5)=$F$8,DULIEU!V101,""))</f>
        <v/>
      </c>
      <c r="G110" s="946">
        <f>IF(LEFT(DULIEU!V101,5)=$F$8,DULIEU!X101,0)</f>
        <v>0</v>
      </c>
      <c r="H110" s="946">
        <f>IF(LEFT(DULIEU!W101,5)=$F$8,DULIEU!X101,0)</f>
        <v>0</v>
      </c>
      <c r="I110" s="946">
        <f>IF(SUM(G110:H110)=0,0,$I$14+SUM($G$16:G110)-SUM($H$16:H110))</f>
        <v>0</v>
      </c>
      <c r="J110" s="945"/>
      <c r="K110" s="945" t="str">
        <f t="shared" si="1"/>
        <v/>
      </c>
    </row>
    <row r="111" spans="2:11" hidden="1">
      <c r="B111" s="945" t="str">
        <f>IF(OR(LEFT(DULIEU!V102,5)=$F$8,LEFT(DULIEU!W102,5)=$F$8),DULIEU!D102,"")</f>
        <v/>
      </c>
      <c r="C111" s="945" t="str">
        <f>IF(OR(LEFT(DULIEU!V102,5)=$F$8,LEFT(DULIEU!W102,5)=$F$8),DULIEU!H102,"")</f>
        <v/>
      </c>
      <c r="D111" s="945" t="str">
        <f>IF(OR(LEFT(DULIEU!V102,5)=$F$8,LEFT(DULIEU!W102,5)=$F$8),DULIEU!E102,"")</f>
        <v/>
      </c>
      <c r="E111" s="945" t="str">
        <f>IF(OR(LEFT(DULIEU!V102,5)=$F$8,LEFT(DULIEU!W102,5)=$F$8),DULIEU!O102,"")</f>
        <v/>
      </c>
      <c r="F111" s="945" t="str">
        <f>IF(LEFT(DULIEU!V102,5)=$F$8,DULIEU!W102,IF(LEFT(DULIEU!W102,5)=$F$8,DULIEU!V102,""))</f>
        <v/>
      </c>
      <c r="G111" s="946">
        <f>IF(LEFT(DULIEU!V102,5)=$F$8,DULIEU!X102,0)</f>
        <v>0</v>
      </c>
      <c r="H111" s="946">
        <f>IF(LEFT(DULIEU!W102,5)=$F$8,DULIEU!X102,0)</f>
        <v>0</v>
      </c>
      <c r="I111" s="946">
        <f>IF(SUM(G111:H111)=0,0,$I$14+SUM($G$16:G111)-SUM($H$16:H111))</f>
        <v>0</v>
      </c>
      <c r="J111" s="945"/>
      <c r="K111" s="945" t="str">
        <f t="shared" si="1"/>
        <v/>
      </c>
    </row>
    <row r="112" spans="2:11" hidden="1">
      <c r="B112" s="945" t="str">
        <f>IF(OR(LEFT(DULIEU!V103,5)=$F$8,LEFT(DULIEU!W103,5)=$F$8),DULIEU!D103,"")</f>
        <v/>
      </c>
      <c r="C112" s="945" t="str">
        <f>IF(OR(LEFT(DULIEU!V103,5)=$F$8,LEFT(DULIEU!W103,5)=$F$8),DULIEU!H103,"")</f>
        <v/>
      </c>
      <c r="D112" s="945" t="str">
        <f>IF(OR(LEFT(DULIEU!V103,5)=$F$8,LEFT(DULIEU!W103,5)=$F$8),DULIEU!E103,"")</f>
        <v/>
      </c>
      <c r="E112" s="945" t="str">
        <f>IF(OR(LEFT(DULIEU!V103,5)=$F$8,LEFT(DULIEU!W103,5)=$F$8),DULIEU!O103,"")</f>
        <v/>
      </c>
      <c r="F112" s="945" t="str">
        <f>IF(LEFT(DULIEU!V103,5)=$F$8,DULIEU!W103,IF(LEFT(DULIEU!W103,5)=$F$8,DULIEU!V103,""))</f>
        <v/>
      </c>
      <c r="G112" s="946">
        <f>IF(LEFT(DULIEU!V103,5)=$F$8,DULIEU!X103,0)</f>
        <v>0</v>
      </c>
      <c r="H112" s="946">
        <f>IF(LEFT(DULIEU!W103,5)=$F$8,DULIEU!X103,0)</f>
        <v>0</v>
      </c>
      <c r="I112" s="946">
        <f>IF(SUM(G112:H112)=0,0,$I$14+SUM($G$16:G112)-SUM($H$16:H112))</f>
        <v>0</v>
      </c>
      <c r="J112" s="945"/>
      <c r="K112" s="945" t="str">
        <f t="shared" si="1"/>
        <v/>
      </c>
    </row>
    <row r="113" spans="2:11" hidden="1">
      <c r="B113" s="945" t="str">
        <f>IF(OR(LEFT(DULIEU!V104,5)=$F$8,LEFT(DULIEU!W104,5)=$F$8),DULIEU!D104,"")</f>
        <v/>
      </c>
      <c r="C113" s="945" t="str">
        <f>IF(OR(LEFT(DULIEU!V104,5)=$F$8,LEFT(DULIEU!W104,5)=$F$8),DULIEU!H104,"")</f>
        <v/>
      </c>
      <c r="D113" s="945" t="str">
        <f>IF(OR(LEFT(DULIEU!V104,5)=$F$8,LEFT(DULIEU!W104,5)=$F$8),DULIEU!E104,"")</f>
        <v/>
      </c>
      <c r="E113" s="945" t="str">
        <f>IF(OR(LEFT(DULIEU!V104,5)=$F$8,LEFT(DULIEU!W104,5)=$F$8),DULIEU!O104,"")</f>
        <v/>
      </c>
      <c r="F113" s="945" t="str">
        <f>IF(LEFT(DULIEU!V104,5)=$F$8,DULIEU!W104,IF(LEFT(DULIEU!W104,5)=$F$8,DULIEU!V104,""))</f>
        <v/>
      </c>
      <c r="G113" s="946">
        <f>IF(LEFT(DULIEU!V104,5)=$F$8,DULIEU!X104,0)</f>
        <v>0</v>
      </c>
      <c r="H113" s="946">
        <f>IF(LEFT(DULIEU!W104,5)=$F$8,DULIEU!X104,0)</f>
        <v>0</v>
      </c>
      <c r="I113" s="946">
        <f>IF(SUM(G113:H113)=0,0,$I$14+SUM($G$16:G113)-SUM($H$16:H113))</f>
        <v>0</v>
      </c>
      <c r="J113" s="945"/>
      <c r="K113" s="945" t="str">
        <f t="shared" si="1"/>
        <v/>
      </c>
    </row>
    <row r="114" spans="2:11" hidden="1">
      <c r="B114" s="945" t="str">
        <f>IF(OR(LEFT(DULIEU!V105,5)=$F$8,LEFT(DULIEU!W105,5)=$F$8),DULIEU!D105,"")</f>
        <v/>
      </c>
      <c r="C114" s="945" t="str">
        <f>IF(OR(LEFT(DULIEU!V105,5)=$F$8,LEFT(DULIEU!W105,5)=$F$8),DULIEU!H105,"")</f>
        <v/>
      </c>
      <c r="D114" s="945" t="str">
        <f>IF(OR(LEFT(DULIEU!V105,5)=$F$8,LEFT(DULIEU!W105,5)=$F$8),DULIEU!E105,"")</f>
        <v/>
      </c>
      <c r="E114" s="945" t="str">
        <f>IF(OR(LEFT(DULIEU!V105,5)=$F$8,LEFT(DULIEU!W105,5)=$F$8),DULIEU!O105,"")</f>
        <v/>
      </c>
      <c r="F114" s="945" t="str">
        <f>IF(LEFT(DULIEU!V105,5)=$F$8,DULIEU!W105,IF(LEFT(DULIEU!W105,5)=$F$8,DULIEU!V105,""))</f>
        <v/>
      </c>
      <c r="G114" s="946">
        <f>IF(LEFT(DULIEU!V105,5)=$F$8,DULIEU!X105,0)</f>
        <v>0</v>
      </c>
      <c r="H114" s="946">
        <f>IF(LEFT(DULIEU!W105,5)=$F$8,DULIEU!X105,0)</f>
        <v>0</v>
      </c>
      <c r="I114" s="946">
        <f>IF(SUM(G114:H114)=0,0,$I$14+SUM($G$16:G114)-SUM($H$16:H114))</f>
        <v>0</v>
      </c>
      <c r="J114" s="945"/>
      <c r="K114" s="945" t="str">
        <f t="shared" si="1"/>
        <v/>
      </c>
    </row>
    <row r="115" spans="2:11" hidden="1">
      <c r="B115" s="945" t="str">
        <f>IF(OR(LEFT(DULIEU!V106,5)=$F$8,LEFT(DULIEU!W106,5)=$F$8),DULIEU!D106,"")</f>
        <v/>
      </c>
      <c r="C115" s="945" t="str">
        <f>IF(OR(LEFT(DULIEU!V106,5)=$F$8,LEFT(DULIEU!W106,5)=$F$8),DULIEU!H106,"")</f>
        <v/>
      </c>
      <c r="D115" s="945" t="str">
        <f>IF(OR(LEFT(DULIEU!V106,5)=$F$8,LEFT(DULIEU!W106,5)=$F$8),DULIEU!E106,"")</f>
        <v/>
      </c>
      <c r="E115" s="945" t="str">
        <f>IF(OR(LEFT(DULIEU!V106,5)=$F$8,LEFT(DULIEU!W106,5)=$F$8),DULIEU!O106,"")</f>
        <v/>
      </c>
      <c r="F115" s="945" t="str">
        <f>IF(LEFT(DULIEU!V106,5)=$F$8,DULIEU!W106,IF(LEFT(DULIEU!W106,5)=$F$8,DULIEU!V106,""))</f>
        <v/>
      </c>
      <c r="G115" s="946">
        <f>IF(LEFT(DULIEU!V106,5)=$F$8,DULIEU!X106,0)</f>
        <v>0</v>
      </c>
      <c r="H115" s="946">
        <f>IF(LEFT(DULIEU!W106,5)=$F$8,DULIEU!X106,0)</f>
        <v>0</v>
      </c>
      <c r="I115" s="946">
        <f>IF(SUM(G115:H115)=0,0,$I$14+SUM($G$16:G115)-SUM($H$16:H115))</f>
        <v>0</v>
      </c>
      <c r="J115" s="945"/>
      <c r="K115" s="945" t="str">
        <f t="shared" si="1"/>
        <v/>
      </c>
    </row>
    <row r="116" spans="2:11" hidden="1">
      <c r="B116" s="945" t="str">
        <f>IF(OR(LEFT(DULIEU!V107,5)=$F$8,LEFT(DULIEU!W107,5)=$F$8),DULIEU!D107,"")</f>
        <v/>
      </c>
      <c r="C116" s="945" t="str">
        <f>IF(OR(LEFT(DULIEU!V107,5)=$F$8,LEFT(DULIEU!W107,5)=$F$8),DULIEU!H107,"")</f>
        <v/>
      </c>
      <c r="D116" s="945" t="str">
        <f>IF(OR(LEFT(DULIEU!V107,5)=$F$8,LEFT(DULIEU!W107,5)=$F$8),DULIEU!E107,"")</f>
        <v/>
      </c>
      <c r="E116" s="945" t="str">
        <f>IF(OR(LEFT(DULIEU!V107,5)=$F$8,LEFT(DULIEU!W107,5)=$F$8),DULIEU!O107,"")</f>
        <v/>
      </c>
      <c r="F116" s="945" t="str">
        <f>IF(LEFT(DULIEU!V107,5)=$F$8,DULIEU!W107,IF(LEFT(DULIEU!W107,5)=$F$8,DULIEU!V107,""))</f>
        <v/>
      </c>
      <c r="G116" s="946">
        <f>IF(LEFT(DULIEU!V107,5)=$F$8,DULIEU!X107,0)</f>
        <v>0</v>
      </c>
      <c r="H116" s="946">
        <f>IF(LEFT(DULIEU!W107,5)=$F$8,DULIEU!X107,0)</f>
        <v>0</v>
      </c>
      <c r="I116" s="946">
        <f>IF(SUM(G116:H116)=0,0,$I$14+SUM($G$16:G116)-SUM($H$16:H116))</f>
        <v>0</v>
      </c>
      <c r="J116" s="945"/>
      <c r="K116" s="945" t="str">
        <f t="shared" si="1"/>
        <v/>
      </c>
    </row>
    <row r="117" spans="2:11" hidden="1">
      <c r="B117" s="945" t="str">
        <f>IF(OR(LEFT(DULIEU!V108,5)=$F$8,LEFT(DULIEU!W108,5)=$F$8),DULIEU!D108,"")</f>
        <v/>
      </c>
      <c r="C117" s="945" t="str">
        <f>IF(OR(LEFT(DULIEU!V108,5)=$F$8,LEFT(DULIEU!W108,5)=$F$8),DULIEU!H108,"")</f>
        <v/>
      </c>
      <c r="D117" s="945" t="str">
        <f>IF(OR(LEFT(DULIEU!V108,5)=$F$8,LEFT(DULIEU!W108,5)=$F$8),DULIEU!E108,"")</f>
        <v/>
      </c>
      <c r="E117" s="945" t="str">
        <f>IF(OR(LEFT(DULIEU!V108,5)=$F$8,LEFT(DULIEU!W108,5)=$F$8),DULIEU!O108,"")</f>
        <v/>
      </c>
      <c r="F117" s="945" t="str">
        <f>IF(LEFT(DULIEU!V108,5)=$F$8,DULIEU!W108,IF(LEFT(DULIEU!W108,5)=$F$8,DULIEU!V108,""))</f>
        <v/>
      </c>
      <c r="G117" s="946">
        <f>IF(LEFT(DULIEU!V108,5)=$F$8,DULIEU!X108,0)</f>
        <v>0</v>
      </c>
      <c r="H117" s="946">
        <f>IF(LEFT(DULIEU!W108,5)=$F$8,DULIEU!X108,0)</f>
        <v>0</v>
      </c>
      <c r="I117" s="946">
        <f>IF(SUM(G117:H117)=0,0,$I$14+SUM($G$16:G117)-SUM($H$16:H117))</f>
        <v>0</v>
      </c>
      <c r="J117" s="945"/>
      <c r="K117" s="945" t="str">
        <f t="shared" si="1"/>
        <v/>
      </c>
    </row>
    <row r="118" spans="2:11" hidden="1">
      <c r="B118" s="945" t="str">
        <f>IF(OR(LEFT(DULIEU!V109,5)=$F$8,LEFT(DULIEU!W109,5)=$F$8),DULIEU!D109,"")</f>
        <v/>
      </c>
      <c r="C118" s="945" t="str">
        <f>IF(OR(LEFT(DULIEU!V109,5)=$F$8,LEFT(DULIEU!W109,5)=$F$8),DULIEU!H109,"")</f>
        <v/>
      </c>
      <c r="D118" s="945" t="str">
        <f>IF(OR(LEFT(DULIEU!V109,5)=$F$8,LEFT(DULIEU!W109,5)=$F$8),DULIEU!E109,"")</f>
        <v/>
      </c>
      <c r="E118" s="945" t="str">
        <f>IF(OR(LEFT(DULIEU!V109,5)=$F$8,LEFT(DULIEU!W109,5)=$F$8),DULIEU!O109,"")</f>
        <v/>
      </c>
      <c r="F118" s="945" t="str">
        <f>IF(LEFT(DULIEU!V109,5)=$F$8,DULIEU!W109,IF(LEFT(DULIEU!W109,5)=$F$8,DULIEU!V109,""))</f>
        <v/>
      </c>
      <c r="G118" s="946">
        <f>IF(LEFT(DULIEU!V109,5)=$F$8,DULIEU!X109,0)</f>
        <v>0</v>
      </c>
      <c r="H118" s="946">
        <f>IF(LEFT(DULIEU!W109,5)=$F$8,DULIEU!X109,0)</f>
        <v>0</v>
      </c>
      <c r="I118" s="946">
        <f>IF(SUM(G118:H118)=0,0,$I$14+SUM($G$16:G118)-SUM($H$16:H118))</f>
        <v>0</v>
      </c>
      <c r="J118" s="945"/>
      <c r="K118" s="945" t="str">
        <f t="shared" si="1"/>
        <v/>
      </c>
    </row>
    <row r="119" spans="2:11" hidden="1">
      <c r="B119" s="945" t="str">
        <f>IF(OR(LEFT(DULIEU!V110,5)=$F$8,LEFT(DULIEU!W110,5)=$F$8),DULIEU!D110,"")</f>
        <v/>
      </c>
      <c r="C119" s="945" t="str">
        <f>IF(OR(LEFT(DULIEU!V110,5)=$F$8,LEFT(DULIEU!W110,5)=$F$8),DULIEU!H110,"")</f>
        <v/>
      </c>
      <c r="D119" s="945" t="str">
        <f>IF(OR(LEFT(DULIEU!V110,5)=$F$8,LEFT(DULIEU!W110,5)=$F$8),DULIEU!E110,"")</f>
        <v/>
      </c>
      <c r="E119" s="945" t="str">
        <f>IF(OR(LEFT(DULIEU!V110,5)=$F$8,LEFT(DULIEU!W110,5)=$F$8),DULIEU!O110,"")</f>
        <v/>
      </c>
      <c r="F119" s="945" t="str">
        <f>IF(LEFT(DULIEU!V110,5)=$F$8,DULIEU!W110,IF(LEFT(DULIEU!W110,5)=$F$8,DULIEU!V110,""))</f>
        <v/>
      </c>
      <c r="G119" s="946">
        <f>IF(LEFT(DULIEU!V110,5)=$F$8,DULIEU!X110,0)</f>
        <v>0</v>
      </c>
      <c r="H119" s="946">
        <f>IF(LEFT(DULIEU!W110,5)=$F$8,DULIEU!X110,0)</f>
        <v>0</v>
      </c>
      <c r="I119" s="946">
        <f>IF(SUM(G119:H119)=0,0,$I$14+SUM($G$16:G119)-SUM($H$16:H119))</f>
        <v>0</v>
      </c>
      <c r="J119" s="945"/>
      <c r="K119" s="945" t="str">
        <f t="shared" si="1"/>
        <v/>
      </c>
    </row>
    <row r="120" spans="2:11" hidden="1">
      <c r="B120" s="945" t="str">
        <f>IF(OR(LEFT(DULIEU!V111,5)=$F$8,LEFT(DULIEU!W111,5)=$F$8),DULIEU!D111,"")</f>
        <v/>
      </c>
      <c r="C120" s="945" t="str">
        <f>IF(OR(LEFT(DULIEU!V111,5)=$F$8,LEFT(DULIEU!W111,5)=$F$8),DULIEU!H111,"")</f>
        <v/>
      </c>
      <c r="D120" s="945" t="str">
        <f>IF(OR(LEFT(DULIEU!V111,5)=$F$8,LEFT(DULIEU!W111,5)=$F$8),DULIEU!E111,"")</f>
        <v/>
      </c>
      <c r="E120" s="945" t="str">
        <f>IF(OR(LEFT(DULIEU!V111,5)=$F$8,LEFT(DULIEU!W111,5)=$F$8),DULIEU!O111,"")</f>
        <v/>
      </c>
      <c r="F120" s="945" t="str">
        <f>IF(LEFT(DULIEU!V111,5)=$F$8,DULIEU!W111,IF(LEFT(DULIEU!W111,5)=$F$8,DULIEU!V111,""))</f>
        <v/>
      </c>
      <c r="G120" s="946">
        <f>IF(LEFT(DULIEU!V111,5)=$F$8,DULIEU!X111,0)</f>
        <v>0</v>
      </c>
      <c r="H120" s="946">
        <f>IF(LEFT(DULIEU!W111,5)=$F$8,DULIEU!X111,0)</f>
        <v>0</v>
      </c>
      <c r="I120" s="946">
        <f>IF(SUM(G120:H120)=0,0,$I$14+SUM($G$16:G120)-SUM($H$16:H120))</f>
        <v>0</v>
      </c>
      <c r="J120" s="945"/>
      <c r="K120" s="945" t="str">
        <f t="shared" si="1"/>
        <v/>
      </c>
    </row>
    <row r="121" spans="2:11" hidden="1">
      <c r="B121" s="945" t="str">
        <f>IF(OR(LEFT(DULIEU!V112,5)=$F$8,LEFT(DULIEU!W112,5)=$F$8),DULIEU!D112,"")</f>
        <v/>
      </c>
      <c r="C121" s="945" t="str">
        <f>IF(OR(LEFT(DULIEU!V112,5)=$F$8,LEFT(DULIEU!W112,5)=$F$8),DULIEU!H112,"")</f>
        <v/>
      </c>
      <c r="D121" s="945" t="str">
        <f>IF(OR(LEFT(DULIEU!V112,5)=$F$8,LEFT(DULIEU!W112,5)=$F$8),DULIEU!E112,"")</f>
        <v/>
      </c>
      <c r="E121" s="945" t="str">
        <f>IF(OR(LEFT(DULIEU!V112,5)=$F$8,LEFT(DULIEU!W112,5)=$F$8),DULIEU!O112,"")</f>
        <v/>
      </c>
      <c r="F121" s="945" t="str">
        <f>IF(LEFT(DULIEU!V112,5)=$F$8,DULIEU!W112,IF(LEFT(DULIEU!W112,5)=$F$8,DULIEU!V112,""))</f>
        <v/>
      </c>
      <c r="G121" s="946">
        <f>IF(LEFT(DULIEU!V112,5)=$F$8,DULIEU!X112,0)</f>
        <v>0</v>
      </c>
      <c r="H121" s="946">
        <f>IF(LEFT(DULIEU!W112,5)=$F$8,DULIEU!X112,0)</f>
        <v>0</v>
      </c>
      <c r="I121" s="946">
        <f>IF(SUM(G121:H121)=0,0,$I$14+SUM($G$16:G121)-SUM($H$16:H121))</f>
        <v>0</v>
      </c>
      <c r="J121" s="945"/>
      <c r="K121" s="945" t="str">
        <f t="shared" si="1"/>
        <v/>
      </c>
    </row>
    <row r="122" spans="2:11" hidden="1">
      <c r="B122" s="945" t="str">
        <f>IF(OR(LEFT(DULIEU!V113,5)=$F$8,LEFT(DULIEU!W113,5)=$F$8),DULIEU!D113,"")</f>
        <v/>
      </c>
      <c r="C122" s="945" t="str">
        <f>IF(OR(LEFT(DULIEU!V113,5)=$F$8,LEFT(DULIEU!W113,5)=$F$8),DULIEU!H113,"")</f>
        <v/>
      </c>
      <c r="D122" s="945" t="str">
        <f>IF(OR(LEFT(DULIEU!V113,5)=$F$8,LEFT(DULIEU!W113,5)=$F$8),DULIEU!E113,"")</f>
        <v/>
      </c>
      <c r="E122" s="945" t="str">
        <f>IF(OR(LEFT(DULIEU!V113,5)=$F$8,LEFT(DULIEU!W113,5)=$F$8),DULIEU!O113,"")</f>
        <v/>
      </c>
      <c r="F122" s="945" t="str">
        <f>IF(LEFT(DULIEU!V113,5)=$F$8,DULIEU!W113,IF(LEFT(DULIEU!W113,5)=$F$8,DULIEU!V113,""))</f>
        <v/>
      </c>
      <c r="G122" s="946">
        <f>IF(LEFT(DULIEU!V113,5)=$F$8,DULIEU!X113,0)</f>
        <v>0</v>
      </c>
      <c r="H122" s="946">
        <f>IF(LEFT(DULIEU!W113,5)=$F$8,DULIEU!X113,0)</f>
        <v>0</v>
      </c>
      <c r="I122" s="946">
        <f>IF(SUM(G122:H122)=0,0,$I$14+SUM($G$16:G122)-SUM($H$16:H122))</f>
        <v>0</v>
      </c>
      <c r="J122" s="945"/>
      <c r="K122" s="945" t="str">
        <f t="shared" si="1"/>
        <v/>
      </c>
    </row>
    <row r="123" spans="2:11" hidden="1">
      <c r="B123" s="945" t="str">
        <f>IF(OR(LEFT(DULIEU!V114,5)=$F$8,LEFT(DULIEU!W114,5)=$F$8),DULIEU!D114,"")</f>
        <v/>
      </c>
      <c r="C123" s="945" t="str">
        <f>IF(OR(LEFT(DULIEU!V114,5)=$F$8,LEFT(DULIEU!W114,5)=$F$8),DULIEU!H114,"")</f>
        <v/>
      </c>
      <c r="D123" s="945" t="str">
        <f>IF(OR(LEFT(DULIEU!V114,5)=$F$8,LEFT(DULIEU!W114,5)=$F$8),DULIEU!E114,"")</f>
        <v/>
      </c>
      <c r="E123" s="945" t="str">
        <f>IF(OR(LEFT(DULIEU!V114,5)=$F$8,LEFT(DULIEU!W114,5)=$F$8),DULIEU!O114,"")</f>
        <v/>
      </c>
      <c r="F123" s="945" t="str">
        <f>IF(LEFT(DULIEU!V114,5)=$F$8,DULIEU!W114,IF(LEFT(DULIEU!W114,5)=$F$8,DULIEU!V114,""))</f>
        <v/>
      </c>
      <c r="G123" s="946">
        <f>IF(LEFT(DULIEU!V114,5)=$F$8,DULIEU!X114,0)</f>
        <v>0</v>
      </c>
      <c r="H123" s="946">
        <f>IF(LEFT(DULIEU!W114,5)=$F$8,DULIEU!X114,0)</f>
        <v>0</v>
      </c>
      <c r="I123" s="946">
        <f>IF(SUM(G123:H123)=0,0,$I$14+SUM($G$16:G123)-SUM($H$16:H123))</f>
        <v>0</v>
      </c>
      <c r="J123" s="945"/>
      <c r="K123" s="945" t="str">
        <f t="shared" si="1"/>
        <v/>
      </c>
    </row>
    <row r="124" spans="2:11" hidden="1">
      <c r="B124" s="945" t="str">
        <f>IF(OR(LEFT(DULIEU!V115,5)=$F$8,LEFT(DULIEU!W115,5)=$F$8),DULIEU!D115,"")</f>
        <v/>
      </c>
      <c r="C124" s="945" t="str">
        <f>IF(OR(LEFT(DULIEU!V115,5)=$F$8,LEFT(DULIEU!W115,5)=$F$8),DULIEU!H115,"")</f>
        <v/>
      </c>
      <c r="D124" s="945" t="str">
        <f>IF(OR(LEFT(DULIEU!V115,5)=$F$8,LEFT(DULIEU!W115,5)=$F$8),DULIEU!E115,"")</f>
        <v/>
      </c>
      <c r="E124" s="945" t="str">
        <f>IF(OR(LEFT(DULIEU!V115,5)=$F$8,LEFT(DULIEU!W115,5)=$F$8),DULIEU!O115,"")</f>
        <v/>
      </c>
      <c r="F124" s="945" t="str">
        <f>IF(LEFT(DULIEU!V115,5)=$F$8,DULIEU!W115,IF(LEFT(DULIEU!W115,5)=$F$8,DULIEU!V115,""))</f>
        <v/>
      </c>
      <c r="G124" s="946">
        <f>IF(LEFT(DULIEU!V115,5)=$F$8,DULIEU!X115,0)</f>
        <v>0</v>
      </c>
      <c r="H124" s="946">
        <f>IF(LEFT(DULIEU!W115,5)=$F$8,DULIEU!X115,0)</f>
        <v>0</v>
      </c>
      <c r="I124" s="946">
        <f>IF(SUM(G124:H124)=0,0,$I$14+SUM($G$16:G124)-SUM($H$16:H124))</f>
        <v>0</v>
      </c>
      <c r="J124" s="945"/>
      <c r="K124" s="945" t="str">
        <f t="shared" si="1"/>
        <v/>
      </c>
    </row>
    <row r="125" spans="2:11" hidden="1">
      <c r="B125" s="945" t="str">
        <f>IF(OR(LEFT(DULIEU!V116,5)=$F$8,LEFT(DULIEU!W116,5)=$F$8),DULIEU!D116,"")</f>
        <v/>
      </c>
      <c r="C125" s="945" t="str">
        <f>IF(OR(LEFT(DULIEU!V116,5)=$F$8,LEFT(DULIEU!W116,5)=$F$8),DULIEU!H116,"")</f>
        <v/>
      </c>
      <c r="D125" s="945" t="str">
        <f>IF(OR(LEFT(DULIEU!V116,5)=$F$8,LEFT(DULIEU!W116,5)=$F$8),DULIEU!E116,"")</f>
        <v/>
      </c>
      <c r="E125" s="945" t="str">
        <f>IF(OR(LEFT(DULIEU!V116,5)=$F$8,LEFT(DULIEU!W116,5)=$F$8),DULIEU!O116,"")</f>
        <v/>
      </c>
      <c r="F125" s="945" t="str">
        <f>IF(LEFT(DULIEU!V116,5)=$F$8,DULIEU!W116,IF(LEFT(DULIEU!W116,5)=$F$8,DULIEU!V116,""))</f>
        <v/>
      </c>
      <c r="G125" s="946">
        <f>IF(LEFT(DULIEU!V116,5)=$F$8,DULIEU!X116,0)</f>
        <v>0</v>
      </c>
      <c r="H125" s="946">
        <f>IF(LEFT(DULIEU!W116,5)=$F$8,DULIEU!X116,0)</f>
        <v>0</v>
      </c>
      <c r="I125" s="946">
        <f>IF(SUM(G125:H125)=0,0,$I$14+SUM($G$16:G125)-SUM($H$16:H125))</f>
        <v>0</v>
      </c>
      <c r="J125" s="945"/>
      <c r="K125" s="945" t="str">
        <f t="shared" si="1"/>
        <v/>
      </c>
    </row>
    <row r="126" spans="2:11" hidden="1">
      <c r="B126" s="945" t="str">
        <f>IF(OR(LEFT(DULIEU!V117,5)=$F$8,LEFT(DULIEU!W117,5)=$F$8),DULIEU!D117,"")</f>
        <v/>
      </c>
      <c r="C126" s="945" t="str">
        <f>IF(OR(LEFT(DULIEU!V117,5)=$F$8,LEFT(DULIEU!W117,5)=$F$8),DULIEU!H117,"")</f>
        <v/>
      </c>
      <c r="D126" s="945" t="str">
        <f>IF(OR(LEFT(DULIEU!V117,5)=$F$8,LEFT(DULIEU!W117,5)=$F$8),DULIEU!E117,"")</f>
        <v/>
      </c>
      <c r="E126" s="945" t="str">
        <f>IF(OR(LEFT(DULIEU!V117,5)=$F$8,LEFT(DULIEU!W117,5)=$F$8),DULIEU!O117,"")</f>
        <v/>
      </c>
      <c r="F126" s="945" t="str">
        <f>IF(LEFT(DULIEU!V117,5)=$F$8,DULIEU!W117,IF(LEFT(DULIEU!W117,5)=$F$8,DULIEU!V117,""))</f>
        <v/>
      </c>
      <c r="G126" s="946">
        <f>IF(LEFT(DULIEU!V117,5)=$F$8,DULIEU!X117,0)</f>
        <v>0</v>
      </c>
      <c r="H126" s="946">
        <f>IF(LEFT(DULIEU!W117,5)=$F$8,DULIEU!X117,0)</f>
        <v>0</v>
      </c>
      <c r="I126" s="946">
        <f>IF(SUM(G126:H126)=0,0,$I$14+SUM($G$16:G126)-SUM($H$16:H126))</f>
        <v>0</v>
      </c>
      <c r="J126" s="945"/>
      <c r="K126" s="945" t="str">
        <f t="shared" si="1"/>
        <v/>
      </c>
    </row>
    <row r="127" spans="2:11">
      <c r="B127" s="945" t="str">
        <f>IF(OR(LEFT(DULIEU!V118,5)=$F$8,LEFT(DULIEU!W118,5)=$F$8),DULIEU!D118,"")</f>
        <v>31/12/2015</v>
      </c>
      <c r="C127" s="945" t="str">
        <f>IF(OR(LEFT(DULIEU!V118,5)=$F$8,LEFT(DULIEU!W118,5)=$F$8),DULIEU!H118,"")</f>
        <v>pc024</v>
      </c>
      <c r="D127" s="945" t="str">
        <f>IF(OR(LEFT(DULIEU!V118,5)=$F$8,LEFT(DULIEU!W118,5)=$F$8),DULIEU!E118,"")</f>
        <v>31/12/2015</v>
      </c>
      <c r="E127" s="945" t="str">
        <f>IF(OR(LEFT(DULIEU!V118,5)=$F$8,LEFT(DULIEU!W118,5)=$F$8),DULIEU!O118,"")</f>
        <v>Nôhp tiền</v>
      </c>
      <c r="F127" s="945" t="str">
        <f>IF(LEFT(DULIEU!V118,5)=$F$8,DULIEU!W118,IF(LEFT(DULIEU!W118,5)=$F$8,DULIEU!V118,""))</f>
        <v>1111</v>
      </c>
      <c r="G127" s="946">
        <f>IF(LEFT(DULIEU!V118,5)=$F$8,DULIEU!X118,0)</f>
        <v>10000000</v>
      </c>
      <c r="H127" s="946">
        <f>IF(LEFT(DULIEU!W118,5)=$F$8,DULIEU!X118,0)</f>
        <v>0</v>
      </c>
      <c r="I127" s="946">
        <f>IF(SUM(G127:H127)=0,0,$I$14+SUM($G$16:G127)-SUM($H$16:H127))</f>
        <v>10594013</v>
      </c>
      <c r="J127" s="945"/>
      <c r="K127" s="945" t="str">
        <f t="shared" si="1"/>
        <v>x</v>
      </c>
    </row>
    <row r="128" spans="2:11" hidden="1">
      <c r="B128" s="945" t="str">
        <f>IF(OR(LEFT(DULIEU!V119,5)=$F$8,LEFT(DULIEU!W119,5)=$F$8),DULIEU!D119,"")</f>
        <v/>
      </c>
      <c r="C128" s="945" t="str">
        <f>IF(OR(LEFT(DULIEU!V119,5)=$F$8,LEFT(DULIEU!W119,5)=$F$8),DULIEU!H119,"")</f>
        <v/>
      </c>
      <c r="D128" s="945" t="str">
        <f>IF(OR(LEFT(DULIEU!V119,5)=$F$8,LEFT(DULIEU!W119,5)=$F$8),DULIEU!E119,"")</f>
        <v/>
      </c>
      <c r="E128" s="945" t="str">
        <f>IF(OR(LEFT(DULIEU!V119,5)=$F$8,LEFT(DULIEU!W119,5)=$F$8),DULIEU!O119,"")</f>
        <v/>
      </c>
      <c r="F128" s="945" t="str">
        <f>IF(LEFT(DULIEU!V119,5)=$F$8,DULIEU!W119,IF(LEFT(DULIEU!W119,5)=$F$8,DULIEU!V119,""))</f>
        <v/>
      </c>
      <c r="G128" s="946">
        <f>IF(LEFT(DULIEU!V119,5)=$F$8,DULIEU!X119,0)</f>
        <v>0</v>
      </c>
      <c r="H128" s="946">
        <f>IF(LEFT(DULIEU!W119,5)=$F$8,DULIEU!X119,0)</f>
        <v>0</v>
      </c>
      <c r="I128" s="946">
        <f>IF(SUM(G128:H128)=0,0,$I$14+SUM($G$16:G128)-SUM($H$16:H128))</f>
        <v>0</v>
      </c>
      <c r="J128" s="945"/>
      <c r="K128" s="945" t="str">
        <f t="shared" si="1"/>
        <v/>
      </c>
    </row>
    <row r="129" spans="2:11" hidden="1">
      <c r="B129" s="945" t="str">
        <f>IF(OR(LEFT(DULIEU!V120,5)=$F$8,LEFT(DULIEU!W120,5)=$F$8),DULIEU!D120,"")</f>
        <v/>
      </c>
      <c r="C129" s="945" t="str">
        <f>IF(OR(LEFT(DULIEU!V120,5)=$F$8,LEFT(DULIEU!W120,5)=$F$8),DULIEU!H120,"")</f>
        <v/>
      </c>
      <c r="D129" s="945" t="str">
        <f>IF(OR(LEFT(DULIEU!V120,5)=$F$8,LEFT(DULIEU!W120,5)=$F$8),DULIEU!E120,"")</f>
        <v/>
      </c>
      <c r="E129" s="945" t="str">
        <f>IF(OR(LEFT(DULIEU!V120,5)=$F$8,LEFT(DULIEU!W120,5)=$F$8),DULIEU!O120,"")</f>
        <v/>
      </c>
      <c r="F129" s="945" t="str">
        <f>IF(LEFT(DULIEU!V120,5)=$F$8,DULIEU!W120,IF(LEFT(DULIEU!W120,5)=$F$8,DULIEU!V120,""))</f>
        <v/>
      </c>
      <c r="G129" s="946">
        <f>IF(LEFT(DULIEU!V120,5)=$F$8,DULIEU!X120,0)</f>
        <v>0</v>
      </c>
      <c r="H129" s="946">
        <f>IF(LEFT(DULIEU!W120,5)=$F$8,DULIEU!X120,0)</f>
        <v>0</v>
      </c>
      <c r="I129" s="946">
        <f>IF(SUM(G129:H129)=0,0,$I$14+SUM($G$16:G129)-SUM($H$16:H129))</f>
        <v>0</v>
      </c>
      <c r="J129" s="945"/>
      <c r="K129" s="945" t="str">
        <f t="shared" si="1"/>
        <v/>
      </c>
    </row>
    <row r="130" spans="2:11" hidden="1">
      <c r="B130" s="945" t="str">
        <f>IF(OR(LEFT(DULIEU!V121,5)=$F$8,LEFT(DULIEU!W121,5)=$F$8),DULIEU!D121,"")</f>
        <v/>
      </c>
      <c r="C130" s="945" t="str">
        <f>IF(OR(LEFT(DULIEU!V121,5)=$F$8,LEFT(DULIEU!W121,5)=$F$8),DULIEU!H121,"")</f>
        <v/>
      </c>
      <c r="D130" s="945" t="str">
        <f>IF(OR(LEFT(DULIEU!V121,5)=$F$8,LEFT(DULIEU!W121,5)=$F$8),DULIEU!E121,"")</f>
        <v/>
      </c>
      <c r="E130" s="945" t="str">
        <f>IF(OR(LEFT(DULIEU!V121,5)=$F$8,LEFT(DULIEU!W121,5)=$F$8),DULIEU!O121,"")</f>
        <v/>
      </c>
      <c r="F130" s="945" t="str">
        <f>IF(LEFT(DULIEU!V121,5)=$F$8,DULIEU!W121,IF(LEFT(DULIEU!W121,5)=$F$8,DULIEU!V121,""))</f>
        <v/>
      </c>
      <c r="G130" s="946">
        <f>IF(LEFT(DULIEU!V121,5)=$F$8,DULIEU!X121,0)</f>
        <v>0</v>
      </c>
      <c r="H130" s="946">
        <f>IF(LEFT(DULIEU!W121,5)=$F$8,DULIEU!X121,0)</f>
        <v>0</v>
      </c>
      <c r="I130" s="946">
        <f>IF(SUM(G130:H130)=0,0,$I$14+SUM($G$16:G130)-SUM($H$16:H130))</f>
        <v>0</v>
      </c>
      <c r="J130" s="945"/>
      <c r="K130" s="945" t="str">
        <f t="shared" si="1"/>
        <v/>
      </c>
    </row>
    <row r="131" spans="2:11" hidden="1">
      <c r="B131" s="945" t="str">
        <f>IF(OR(LEFT(DULIEU!V122,5)=$F$8,LEFT(DULIEU!W122,5)=$F$8),DULIEU!D122,"")</f>
        <v/>
      </c>
      <c r="C131" s="945" t="str">
        <f>IF(OR(LEFT(DULIEU!V122,5)=$F$8,LEFT(DULIEU!W122,5)=$F$8),DULIEU!H122,"")</f>
        <v/>
      </c>
      <c r="D131" s="945" t="str">
        <f>IF(OR(LEFT(DULIEU!V122,5)=$F$8,LEFT(DULIEU!W122,5)=$F$8),DULIEU!E122,"")</f>
        <v/>
      </c>
      <c r="E131" s="945" t="str">
        <f>IF(OR(LEFT(DULIEU!V122,5)=$F$8,LEFT(DULIEU!W122,5)=$F$8),DULIEU!O122,"")</f>
        <v/>
      </c>
      <c r="F131" s="945" t="str">
        <f>IF(LEFT(DULIEU!V122,5)=$F$8,DULIEU!W122,IF(LEFT(DULIEU!W122,5)=$F$8,DULIEU!V122,""))</f>
        <v/>
      </c>
      <c r="G131" s="946">
        <f>IF(LEFT(DULIEU!V122,5)=$F$8,DULIEU!X122,0)</f>
        <v>0</v>
      </c>
      <c r="H131" s="946">
        <f>IF(LEFT(DULIEU!W122,5)=$F$8,DULIEU!X122,0)</f>
        <v>0</v>
      </c>
      <c r="I131" s="946">
        <f>IF(SUM(G131:H131)=0,0,$I$14+SUM($G$16:G131)-SUM($H$16:H131))</f>
        <v>0</v>
      </c>
      <c r="J131" s="945"/>
      <c r="K131" s="945" t="str">
        <f t="shared" si="1"/>
        <v/>
      </c>
    </row>
    <row r="132" spans="2:11" hidden="1">
      <c r="B132" s="945" t="str">
        <f>IF(OR(LEFT(DULIEU!V123,5)=$F$8,LEFT(DULIEU!W123,5)=$F$8),DULIEU!D123,"")</f>
        <v/>
      </c>
      <c r="C132" s="945" t="str">
        <f>IF(OR(LEFT(DULIEU!V123,5)=$F$8,LEFT(DULIEU!W123,5)=$F$8),DULIEU!H123,"")</f>
        <v/>
      </c>
      <c r="D132" s="945" t="str">
        <f>IF(OR(LEFT(DULIEU!V123,5)=$F$8,LEFT(DULIEU!W123,5)=$F$8),DULIEU!E123,"")</f>
        <v/>
      </c>
      <c r="E132" s="945" t="str">
        <f>IF(OR(LEFT(DULIEU!V123,5)=$F$8,LEFT(DULIEU!W123,5)=$F$8),DULIEU!O123,"")</f>
        <v/>
      </c>
      <c r="F132" s="945" t="str">
        <f>IF(LEFT(DULIEU!V123,5)=$F$8,DULIEU!W123,IF(LEFT(DULIEU!W123,5)=$F$8,DULIEU!V123,""))</f>
        <v/>
      </c>
      <c r="G132" s="946">
        <f>IF(LEFT(DULIEU!V123,5)=$F$8,DULIEU!X123,0)</f>
        <v>0</v>
      </c>
      <c r="H132" s="946">
        <f>IF(LEFT(DULIEU!W123,5)=$F$8,DULIEU!X123,0)</f>
        <v>0</v>
      </c>
      <c r="I132" s="946">
        <f>IF(SUM(G132:H132)=0,0,$I$14+SUM($G$16:G132)-SUM($H$16:H132))</f>
        <v>0</v>
      </c>
      <c r="J132" s="945"/>
      <c r="K132" s="945" t="str">
        <f t="shared" si="1"/>
        <v/>
      </c>
    </row>
    <row r="133" spans="2:11" hidden="1">
      <c r="B133" s="945" t="str">
        <f>IF(OR(LEFT(DULIEU!V124,5)=$F$8,LEFT(DULIEU!W124,5)=$F$8),DULIEU!D124,"")</f>
        <v/>
      </c>
      <c r="C133" s="945" t="str">
        <f>IF(OR(LEFT(DULIEU!V124,5)=$F$8,LEFT(DULIEU!W124,5)=$F$8),DULIEU!H124,"")</f>
        <v/>
      </c>
      <c r="D133" s="945" t="str">
        <f>IF(OR(LEFT(DULIEU!V124,5)=$F$8,LEFT(DULIEU!W124,5)=$F$8),DULIEU!E124,"")</f>
        <v/>
      </c>
      <c r="E133" s="945" t="str">
        <f>IF(OR(LEFT(DULIEU!V124,5)=$F$8,LEFT(DULIEU!W124,5)=$F$8),DULIEU!O124,"")</f>
        <v/>
      </c>
      <c r="F133" s="945" t="str">
        <f>IF(LEFT(DULIEU!V124,5)=$F$8,DULIEU!W124,IF(LEFT(DULIEU!W124,5)=$F$8,DULIEU!V124,""))</f>
        <v/>
      </c>
      <c r="G133" s="946">
        <f>IF(LEFT(DULIEU!V124,5)=$F$8,DULIEU!X124,0)</f>
        <v>0</v>
      </c>
      <c r="H133" s="946">
        <f>IF(LEFT(DULIEU!W124,5)=$F$8,DULIEU!X124,0)</f>
        <v>0</v>
      </c>
      <c r="I133" s="946">
        <f>IF(SUM(G133:H133)=0,0,$I$14+SUM($G$16:G133)-SUM($H$16:H133))</f>
        <v>0</v>
      </c>
      <c r="J133" s="945"/>
      <c r="K133" s="945" t="str">
        <f t="shared" si="1"/>
        <v/>
      </c>
    </row>
    <row r="134" spans="2:11" hidden="1">
      <c r="B134" s="945" t="str">
        <f>IF(OR(LEFT(DULIEU!V125,5)=$F$8,LEFT(DULIEU!W125,5)=$F$8),DULIEU!D125,"")</f>
        <v/>
      </c>
      <c r="C134" s="945" t="str">
        <f>IF(OR(LEFT(DULIEU!V125,5)=$F$8,LEFT(DULIEU!W125,5)=$F$8),DULIEU!H125,"")</f>
        <v/>
      </c>
      <c r="D134" s="945" t="str">
        <f>IF(OR(LEFT(DULIEU!V125,5)=$F$8,LEFT(DULIEU!W125,5)=$F$8),DULIEU!E125,"")</f>
        <v/>
      </c>
      <c r="E134" s="945" t="str">
        <f>IF(OR(LEFT(DULIEU!V125,5)=$F$8,LEFT(DULIEU!W125,5)=$F$8),DULIEU!O125,"")</f>
        <v/>
      </c>
      <c r="F134" s="945" t="str">
        <f>IF(LEFT(DULIEU!V125,5)=$F$8,DULIEU!W125,IF(LEFT(DULIEU!W125,5)=$F$8,DULIEU!V125,""))</f>
        <v/>
      </c>
      <c r="G134" s="946">
        <f>IF(LEFT(DULIEU!V125,5)=$F$8,DULIEU!X125,0)</f>
        <v>0</v>
      </c>
      <c r="H134" s="946">
        <f>IF(LEFT(DULIEU!W125,5)=$F$8,DULIEU!X125,0)</f>
        <v>0</v>
      </c>
      <c r="I134" s="946">
        <f>IF(SUM(G134:H134)=0,0,$I$14+SUM($G$16:G134)-SUM($H$16:H134))</f>
        <v>0</v>
      </c>
      <c r="J134" s="945"/>
      <c r="K134" s="945" t="str">
        <f t="shared" si="1"/>
        <v/>
      </c>
    </row>
    <row r="135" spans="2:11" hidden="1">
      <c r="B135" s="945" t="str">
        <f>IF(OR(LEFT(DULIEU!V126,5)=$F$8,LEFT(DULIEU!W126,5)=$F$8),DULIEU!D126,"")</f>
        <v/>
      </c>
      <c r="C135" s="945" t="str">
        <f>IF(OR(LEFT(DULIEU!V126,5)=$F$8,LEFT(DULIEU!W126,5)=$F$8),DULIEU!H126,"")</f>
        <v/>
      </c>
      <c r="D135" s="945" t="str">
        <f>IF(OR(LEFT(DULIEU!V126,5)=$F$8,LEFT(DULIEU!W126,5)=$F$8),DULIEU!E126,"")</f>
        <v/>
      </c>
      <c r="E135" s="945" t="str">
        <f>IF(OR(LEFT(DULIEU!V126,5)=$F$8,LEFT(DULIEU!W126,5)=$F$8),DULIEU!O126,"")</f>
        <v/>
      </c>
      <c r="F135" s="945" t="str">
        <f>IF(LEFT(DULIEU!V126,5)=$F$8,DULIEU!W126,IF(LEFT(DULIEU!W126,5)=$F$8,DULIEU!V126,""))</f>
        <v/>
      </c>
      <c r="G135" s="946">
        <f>IF(LEFT(DULIEU!V126,5)=$F$8,DULIEU!X126,0)</f>
        <v>0</v>
      </c>
      <c r="H135" s="946">
        <f>IF(LEFT(DULIEU!W126,5)=$F$8,DULIEU!X126,0)</f>
        <v>0</v>
      </c>
      <c r="I135" s="946">
        <f>IF(SUM(G135:H135)=0,0,$I$14+SUM($G$16:G135)-SUM($H$16:H135))</f>
        <v>0</v>
      </c>
      <c r="J135" s="945"/>
      <c r="K135" s="945" t="str">
        <f t="shared" si="1"/>
        <v/>
      </c>
    </row>
    <row r="136" spans="2:11" hidden="1">
      <c r="B136" s="945" t="str">
        <f>IF(OR(LEFT(DULIEU!V127,5)=$F$8,LEFT(DULIEU!W127,5)=$F$8),DULIEU!D127,"")</f>
        <v/>
      </c>
      <c r="C136" s="945" t="str">
        <f>IF(OR(LEFT(DULIEU!V127,5)=$F$8,LEFT(DULIEU!W127,5)=$F$8),DULIEU!H127,"")</f>
        <v/>
      </c>
      <c r="D136" s="945" t="str">
        <f>IF(OR(LEFT(DULIEU!V127,5)=$F$8,LEFT(DULIEU!W127,5)=$F$8),DULIEU!E127,"")</f>
        <v/>
      </c>
      <c r="E136" s="945" t="str">
        <f>IF(OR(LEFT(DULIEU!V127,5)=$F$8,LEFT(DULIEU!W127,5)=$F$8),DULIEU!O127,"")</f>
        <v/>
      </c>
      <c r="F136" s="945" t="str">
        <f>IF(LEFT(DULIEU!V127,5)=$F$8,DULIEU!W127,IF(LEFT(DULIEU!W127,5)=$F$8,DULIEU!V127,""))</f>
        <v/>
      </c>
      <c r="G136" s="946">
        <f>IF(LEFT(DULIEU!V127,5)=$F$8,DULIEU!X127,0)</f>
        <v>0</v>
      </c>
      <c r="H136" s="946">
        <f>IF(LEFT(DULIEU!W127,5)=$F$8,DULIEU!X127,0)</f>
        <v>0</v>
      </c>
      <c r="I136" s="946">
        <f>IF(SUM(G136:H136)=0,0,$I$14+SUM($G$16:G136)-SUM($H$16:H136))</f>
        <v>0</v>
      </c>
      <c r="J136" s="945"/>
      <c r="K136" s="945" t="str">
        <f t="shared" si="1"/>
        <v/>
      </c>
    </row>
    <row r="137" spans="2:11" hidden="1">
      <c r="B137" s="945" t="str">
        <f>IF(OR(LEFT(DULIEU!V128,5)=$F$8,LEFT(DULIEU!W128,5)=$F$8),DULIEU!D128,"")</f>
        <v/>
      </c>
      <c r="C137" s="945" t="str">
        <f>IF(OR(LEFT(DULIEU!V128,5)=$F$8,LEFT(DULIEU!W128,5)=$F$8),DULIEU!H128,"")</f>
        <v/>
      </c>
      <c r="D137" s="945" t="str">
        <f>IF(OR(LEFT(DULIEU!V128,5)=$F$8,LEFT(DULIEU!W128,5)=$F$8),DULIEU!E128,"")</f>
        <v/>
      </c>
      <c r="E137" s="945" t="str">
        <f>IF(OR(LEFT(DULIEU!V128,5)=$F$8,LEFT(DULIEU!W128,5)=$F$8),DULIEU!O128,"")</f>
        <v/>
      </c>
      <c r="F137" s="945" t="str">
        <f>IF(LEFT(DULIEU!V128,5)=$F$8,DULIEU!W128,IF(LEFT(DULIEU!W128,5)=$F$8,DULIEU!V128,""))</f>
        <v/>
      </c>
      <c r="G137" s="946">
        <f>IF(LEFT(DULIEU!V128,5)=$F$8,DULIEU!X128,0)</f>
        <v>0</v>
      </c>
      <c r="H137" s="946">
        <f>IF(LEFT(DULIEU!W128,5)=$F$8,DULIEU!X128,0)</f>
        <v>0</v>
      </c>
      <c r="I137" s="946">
        <f>IF(SUM(G137:H137)=0,0,$I$14+SUM($G$16:G137)-SUM($H$16:H137))</f>
        <v>0</v>
      </c>
      <c r="J137" s="945"/>
      <c r="K137" s="945" t="str">
        <f t="shared" si="1"/>
        <v/>
      </c>
    </row>
    <row r="138" spans="2:11" hidden="1">
      <c r="B138" s="945" t="str">
        <f>IF(OR(LEFT(DULIEU!V129,5)=$F$8,LEFT(DULIEU!W129,5)=$F$8),DULIEU!D129,"")</f>
        <v/>
      </c>
      <c r="C138" s="945" t="str">
        <f>IF(OR(LEFT(DULIEU!V129,5)=$F$8,LEFT(DULIEU!W129,5)=$F$8),DULIEU!H129,"")</f>
        <v/>
      </c>
      <c r="D138" s="945" t="str">
        <f>IF(OR(LEFT(DULIEU!V129,5)=$F$8,LEFT(DULIEU!W129,5)=$F$8),DULIEU!E129,"")</f>
        <v/>
      </c>
      <c r="E138" s="945" t="str">
        <f>IF(OR(LEFT(DULIEU!V129,5)=$F$8,LEFT(DULIEU!W129,5)=$F$8),DULIEU!O129,"")</f>
        <v/>
      </c>
      <c r="F138" s="945" t="str">
        <f>IF(LEFT(DULIEU!V129,5)=$F$8,DULIEU!W129,IF(LEFT(DULIEU!W129,5)=$F$8,DULIEU!V129,""))</f>
        <v/>
      </c>
      <c r="G138" s="946">
        <f>IF(LEFT(DULIEU!V129,5)=$F$8,DULIEU!X129,0)</f>
        <v>0</v>
      </c>
      <c r="H138" s="946">
        <f>IF(LEFT(DULIEU!W129,5)=$F$8,DULIEU!X129,0)</f>
        <v>0</v>
      </c>
      <c r="I138" s="946">
        <f>IF(SUM(G138:H138)=0,0,$I$14+SUM($G$16:G138)-SUM($H$16:H138))</f>
        <v>0</v>
      </c>
      <c r="J138" s="945"/>
      <c r="K138" s="945" t="str">
        <f t="shared" si="1"/>
        <v/>
      </c>
    </row>
    <row r="139" spans="2:11" hidden="1">
      <c r="B139" s="945" t="str">
        <f>IF(OR(LEFT(DULIEU!V130,5)=$F$8,LEFT(DULIEU!W130,5)=$F$8),DULIEU!D130,"")</f>
        <v/>
      </c>
      <c r="C139" s="945" t="str">
        <f>IF(OR(LEFT(DULIEU!V130,5)=$F$8,LEFT(DULIEU!W130,5)=$F$8),DULIEU!H130,"")</f>
        <v/>
      </c>
      <c r="D139" s="945" t="str">
        <f>IF(OR(LEFT(DULIEU!V130,5)=$F$8,LEFT(DULIEU!W130,5)=$F$8),DULIEU!E130,"")</f>
        <v/>
      </c>
      <c r="E139" s="945" t="str">
        <f>IF(OR(LEFT(DULIEU!V130,5)=$F$8,LEFT(DULIEU!W130,5)=$F$8),DULIEU!O130,"")</f>
        <v/>
      </c>
      <c r="F139" s="945" t="str">
        <f>IF(LEFT(DULIEU!V130,5)=$F$8,DULIEU!W130,IF(LEFT(DULIEU!W130,5)=$F$8,DULIEU!V130,""))</f>
        <v/>
      </c>
      <c r="G139" s="946">
        <f>IF(LEFT(DULIEU!V130,5)=$F$8,DULIEU!X130,0)</f>
        <v>0</v>
      </c>
      <c r="H139" s="946">
        <f>IF(LEFT(DULIEU!W130,5)=$F$8,DULIEU!X130,0)</f>
        <v>0</v>
      </c>
      <c r="I139" s="946">
        <f>IF(SUM(G139:H139)=0,0,$I$14+SUM($G$16:G139)-SUM($H$16:H139))</f>
        <v>0</v>
      </c>
      <c r="J139" s="945"/>
      <c r="K139" s="945" t="str">
        <f t="shared" si="1"/>
        <v/>
      </c>
    </row>
    <row r="140" spans="2:11" hidden="1">
      <c r="B140" s="945" t="str">
        <f>IF(OR(LEFT(DULIEU!V131,5)=$F$8,LEFT(DULIEU!W131,5)=$F$8),DULIEU!D131,"")</f>
        <v/>
      </c>
      <c r="C140" s="945" t="str">
        <f>IF(OR(LEFT(DULIEU!V131,5)=$F$8,LEFT(DULIEU!W131,5)=$F$8),DULIEU!H131,"")</f>
        <v/>
      </c>
      <c r="D140" s="945" t="str">
        <f>IF(OR(LEFT(DULIEU!V131,5)=$F$8,LEFT(DULIEU!W131,5)=$F$8),DULIEU!E131,"")</f>
        <v/>
      </c>
      <c r="E140" s="945" t="str">
        <f>IF(OR(LEFT(DULIEU!V131,5)=$F$8,LEFT(DULIEU!W131,5)=$F$8),DULIEU!O131,"")</f>
        <v/>
      </c>
      <c r="F140" s="945" t="str">
        <f>IF(LEFT(DULIEU!V131,5)=$F$8,DULIEU!W131,IF(LEFT(DULIEU!W131,5)=$F$8,DULIEU!V131,""))</f>
        <v/>
      </c>
      <c r="G140" s="946">
        <f>IF(LEFT(DULIEU!V131,5)=$F$8,DULIEU!X131,0)</f>
        <v>0</v>
      </c>
      <c r="H140" s="946">
        <f>IF(LEFT(DULIEU!W131,5)=$F$8,DULIEU!X131,0)</f>
        <v>0</v>
      </c>
      <c r="I140" s="946">
        <f>IF(SUM(G140:H140)=0,0,$I$14+SUM($G$16:G140)-SUM($H$16:H140))</f>
        <v>0</v>
      </c>
      <c r="J140" s="945"/>
      <c r="K140" s="945" t="str">
        <f t="shared" si="1"/>
        <v/>
      </c>
    </row>
    <row r="141" spans="2:11" hidden="1">
      <c r="B141" s="945" t="str">
        <f>IF(OR(LEFT(DULIEU!V132,5)=$F$8,LEFT(DULIEU!W132,5)=$F$8),DULIEU!D132,"")</f>
        <v/>
      </c>
      <c r="C141" s="945" t="str">
        <f>IF(OR(LEFT(DULIEU!V132,5)=$F$8,LEFT(DULIEU!W132,5)=$F$8),DULIEU!H132,"")</f>
        <v/>
      </c>
      <c r="D141" s="945" t="str">
        <f>IF(OR(LEFT(DULIEU!V132,5)=$F$8,LEFT(DULIEU!W132,5)=$F$8),DULIEU!E132,"")</f>
        <v/>
      </c>
      <c r="E141" s="945" t="str">
        <f>IF(OR(LEFT(DULIEU!V132,5)=$F$8,LEFT(DULIEU!W132,5)=$F$8),DULIEU!O132,"")</f>
        <v/>
      </c>
      <c r="F141" s="945" t="str">
        <f>IF(LEFT(DULIEU!V132,5)=$F$8,DULIEU!W132,IF(LEFT(DULIEU!W132,5)=$F$8,DULIEU!V132,""))</f>
        <v/>
      </c>
      <c r="G141" s="946">
        <f>IF(LEFT(DULIEU!V132,5)=$F$8,DULIEU!X132,0)</f>
        <v>0</v>
      </c>
      <c r="H141" s="946">
        <f>IF(LEFT(DULIEU!W132,5)=$F$8,DULIEU!X132,0)</f>
        <v>0</v>
      </c>
      <c r="I141" s="946">
        <f>IF(SUM(G141:H141)=0,0,$I$14+SUM($G$16:G141)-SUM($H$16:H141))</f>
        <v>0</v>
      </c>
      <c r="J141" s="945"/>
      <c r="K141" s="945" t="str">
        <f t="shared" si="1"/>
        <v/>
      </c>
    </row>
    <row r="142" spans="2:11" hidden="1">
      <c r="B142" s="945" t="str">
        <f>IF(OR(LEFT(DULIEU!V133,5)=$F$8,LEFT(DULIEU!W133,5)=$F$8),DULIEU!D133,"")</f>
        <v/>
      </c>
      <c r="C142" s="945" t="str">
        <f>IF(OR(LEFT(DULIEU!V133,5)=$F$8,LEFT(DULIEU!W133,5)=$F$8),DULIEU!H133,"")</f>
        <v/>
      </c>
      <c r="D142" s="945" t="str">
        <f>IF(OR(LEFT(DULIEU!V133,5)=$F$8,LEFT(DULIEU!W133,5)=$F$8),DULIEU!E133,"")</f>
        <v/>
      </c>
      <c r="E142" s="945" t="str">
        <f>IF(OR(LEFT(DULIEU!V133,5)=$F$8,LEFT(DULIEU!W133,5)=$F$8),DULIEU!O133,"")</f>
        <v/>
      </c>
      <c r="F142" s="945" t="str">
        <f>IF(LEFT(DULIEU!V133,5)=$F$8,DULIEU!W133,IF(LEFT(DULIEU!W133,5)=$F$8,DULIEU!V133,""))</f>
        <v/>
      </c>
      <c r="G142" s="946">
        <f>IF(LEFT(DULIEU!V133,5)=$F$8,DULIEU!X133,0)</f>
        <v>0</v>
      </c>
      <c r="H142" s="946">
        <f>IF(LEFT(DULIEU!W133,5)=$F$8,DULIEU!X133,0)</f>
        <v>0</v>
      </c>
      <c r="I142" s="946">
        <f>IF(SUM(G142:H142)=0,0,$I$14+SUM($G$16:G142)-SUM($H$16:H142))</f>
        <v>0</v>
      </c>
      <c r="J142" s="945"/>
      <c r="K142" s="945" t="str">
        <f t="shared" si="1"/>
        <v/>
      </c>
    </row>
    <row r="143" spans="2:11" hidden="1">
      <c r="B143" s="945" t="str">
        <f>IF(OR(LEFT(DULIEU!V134,5)=$F$8,LEFT(DULIEU!W134,5)=$F$8),DULIEU!D134,"")</f>
        <v/>
      </c>
      <c r="C143" s="945" t="str">
        <f>IF(OR(LEFT(DULIEU!V134,5)=$F$8,LEFT(DULIEU!W134,5)=$F$8),DULIEU!H134,"")</f>
        <v/>
      </c>
      <c r="D143" s="945" t="str">
        <f>IF(OR(LEFT(DULIEU!V134,5)=$F$8,LEFT(DULIEU!W134,5)=$F$8),DULIEU!E134,"")</f>
        <v/>
      </c>
      <c r="E143" s="945" t="str">
        <f>IF(OR(LEFT(DULIEU!V134,5)=$F$8,LEFT(DULIEU!W134,5)=$F$8),DULIEU!O134,"")</f>
        <v/>
      </c>
      <c r="F143" s="945" t="str">
        <f>IF(LEFT(DULIEU!V134,5)=$F$8,DULIEU!W134,IF(LEFT(DULIEU!W134,5)=$F$8,DULIEU!V134,""))</f>
        <v/>
      </c>
      <c r="G143" s="946">
        <f>IF(LEFT(DULIEU!V134,5)=$F$8,DULIEU!X134,0)</f>
        <v>0</v>
      </c>
      <c r="H143" s="946">
        <f>IF(LEFT(DULIEU!W134,5)=$F$8,DULIEU!X134,0)</f>
        <v>0</v>
      </c>
      <c r="I143" s="946">
        <f>IF(SUM(G143:H143)=0,0,$I$14+SUM($G$16:G143)-SUM($H$16:H143))</f>
        <v>0</v>
      </c>
      <c r="J143" s="945"/>
      <c r="K143" s="945" t="str">
        <f t="shared" si="1"/>
        <v/>
      </c>
    </row>
    <row r="144" spans="2:11" hidden="1">
      <c r="B144" s="945" t="str">
        <f>IF(OR(LEFT(DULIEU!V135,5)=$F$8,LEFT(DULIEU!W135,5)=$F$8),DULIEU!D135,"")</f>
        <v/>
      </c>
      <c r="C144" s="945" t="str">
        <f>IF(OR(LEFT(DULIEU!V135,5)=$F$8,LEFT(DULIEU!W135,5)=$F$8),DULIEU!H135,"")</f>
        <v/>
      </c>
      <c r="D144" s="945" t="str">
        <f>IF(OR(LEFT(DULIEU!V135,5)=$F$8,LEFT(DULIEU!W135,5)=$F$8),DULIEU!E135,"")</f>
        <v/>
      </c>
      <c r="E144" s="945" t="str">
        <f>IF(OR(LEFT(DULIEU!V135,5)=$F$8,LEFT(DULIEU!W135,5)=$F$8),DULIEU!O135,"")</f>
        <v/>
      </c>
      <c r="F144" s="945" t="str">
        <f>IF(LEFT(DULIEU!V135,5)=$F$8,DULIEU!W135,IF(LEFT(DULIEU!W135,5)=$F$8,DULIEU!V135,""))</f>
        <v/>
      </c>
      <c r="G144" s="946">
        <f>IF(LEFT(DULIEU!V135,5)=$F$8,DULIEU!X135,0)</f>
        <v>0</v>
      </c>
      <c r="H144" s="946">
        <f>IF(LEFT(DULIEU!W135,5)=$F$8,DULIEU!X135,0)</f>
        <v>0</v>
      </c>
      <c r="I144" s="946">
        <f>IF(SUM(G144:H144)=0,0,$I$14+SUM($G$16:G144)-SUM($H$16:H144))</f>
        <v>0</v>
      </c>
      <c r="J144" s="945"/>
      <c r="K144" s="945" t="str">
        <f t="shared" si="1"/>
        <v/>
      </c>
    </row>
    <row r="145" spans="2:11" hidden="1">
      <c r="B145" s="945" t="str">
        <f>IF(OR(LEFT(DULIEU!V136,5)=$F$8,LEFT(DULIEU!W136,5)=$F$8),DULIEU!D136,"")</f>
        <v/>
      </c>
      <c r="C145" s="945" t="str">
        <f>IF(OR(LEFT(DULIEU!V136,5)=$F$8,LEFT(DULIEU!W136,5)=$F$8),DULIEU!H136,"")</f>
        <v/>
      </c>
      <c r="D145" s="945" t="str">
        <f>IF(OR(LEFT(DULIEU!V136,5)=$F$8,LEFT(DULIEU!W136,5)=$F$8),DULIEU!E136,"")</f>
        <v/>
      </c>
      <c r="E145" s="945" t="str">
        <f>IF(OR(LEFT(DULIEU!V136,5)=$F$8,LEFT(DULIEU!W136,5)=$F$8),DULIEU!O136,"")</f>
        <v/>
      </c>
      <c r="F145" s="945" t="str">
        <f>IF(LEFT(DULIEU!V136,5)=$F$8,DULIEU!W136,IF(LEFT(DULIEU!W136,5)=$F$8,DULIEU!V136,""))</f>
        <v/>
      </c>
      <c r="G145" s="946">
        <f>IF(LEFT(DULIEU!V136,5)=$F$8,DULIEU!X136,0)</f>
        <v>0</v>
      </c>
      <c r="H145" s="946">
        <f>IF(LEFT(DULIEU!W136,5)=$F$8,DULIEU!X136,0)</f>
        <v>0</v>
      </c>
      <c r="I145" s="946">
        <f>IF(SUM(G145:H145)=0,0,$I$14+SUM($G$16:G145)-SUM($H$16:H145))</f>
        <v>0</v>
      </c>
      <c r="J145" s="945"/>
      <c r="K145" s="945" t="str">
        <f t="shared" ref="K145:K208" si="2">IF(B145&lt;&gt;"","x","")</f>
        <v/>
      </c>
    </row>
    <row r="146" spans="2:11" hidden="1">
      <c r="B146" s="945" t="str">
        <f>IF(OR(LEFT(DULIEU!V137,5)=$F$8,LEFT(DULIEU!W137,5)=$F$8),DULIEU!D137,"")</f>
        <v/>
      </c>
      <c r="C146" s="945" t="str">
        <f>IF(OR(LEFT(DULIEU!V137,5)=$F$8,LEFT(DULIEU!W137,5)=$F$8),DULIEU!H137,"")</f>
        <v/>
      </c>
      <c r="D146" s="945" t="str">
        <f>IF(OR(LEFT(DULIEU!V137,5)=$F$8,LEFT(DULIEU!W137,5)=$F$8),DULIEU!E137,"")</f>
        <v/>
      </c>
      <c r="E146" s="945" t="str">
        <f>IF(OR(LEFT(DULIEU!V137,5)=$F$8,LEFT(DULIEU!W137,5)=$F$8),DULIEU!O137,"")</f>
        <v/>
      </c>
      <c r="F146" s="945" t="str">
        <f>IF(LEFT(DULIEU!V137,5)=$F$8,DULIEU!W137,IF(LEFT(DULIEU!W137,5)=$F$8,DULIEU!V137,""))</f>
        <v/>
      </c>
      <c r="G146" s="946">
        <f>IF(LEFT(DULIEU!V137,5)=$F$8,DULIEU!X137,0)</f>
        <v>0</v>
      </c>
      <c r="H146" s="946">
        <f>IF(LEFT(DULIEU!W137,5)=$F$8,DULIEU!X137,0)</f>
        <v>0</v>
      </c>
      <c r="I146" s="946">
        <f>IF(SUM(G146:H146)=0,0,$I$14+SUM($G$16:G146)-SUM($H$16:H146))</f>
        <v>0</v>
      </c>
      <c r="J146" s="945"/>
      <c r="K146" s="945" t="str">
        <f t="shared" si="2"/>
        <v/>
      </c>
    </row>
    <row r="147" spans="2:11" hidden="1">
      <c r="B147" s="945" t="str">
        <f>IF(OR(LEFT(DULIEU!V138,5)=$F$8,LEFT(DULIEU!W138,5)=$F$8),DULIEU!D138,"")</f>
        <v/>
      </c>
      <c r="C147" s="945" t="str">
        <f>IF(OR(LEFT(DULIEU!V138,5)=$F$8,LEFT(DULIEU!W138,5)=$F$8),DULIEU!H138,"")</f>
        <v/>
      </c>
      <c r="D147" s="945" t="str">
        <f>IF(OR(LEFT(DULIEU!V138,5)=$F$8,LEFT(DULIEU!W138,5)=$F$8),DULIEU!E138,"")</f>
        <v/>
      </c>
      <c r="E147" s="945" t="str">
        <f>IF(OR(LEFT(DULIEU!V138,5)=$F$8,LEFT(DULIEU!W138,5)=$F$8),DULIEU!O138,"")</f>
        <v/>
      </c>
      <c r="F147" s="945" t="str">
        <f>IF(LEFT(DULIEU!V138,5)=$F$8,DULIEU!W138,IF(LEFT(DULIEU!W138,5)=$F$8,DULIEU!V138,""))</f>
        <v/>
      </c>
      <c r="G147" s="946">
        <f>IF(LEFT(DULIEU!V138,5)=$F$8,DULIEU!X138,0)</f>
        <v>0</v>
      </c>
      <c r="H147" s="946">
        <f>IF(LEFT(DULIEU!W138,5)=$F$8,DULIEU!X138,0)</f>
        <v>0</v>
      </c>
      <c r="I147" s="946">
        <f>IF(SUM(G147:H147)=0,0,$I$14+SUM($G$16:G147)-SUM($H$16:H147))</f>
        <v>0</v>
      </c>
      <c r="J147" s="945"/>
      <c r="K147" s="945" t="str">
        <f t="shared" si="2"/>
        <v/>
      </c>
    </row>
    <row r="148" spans="2:11" hidden="1">
      <c r="B148" s="945" t="str">
        <f>IF(OR(LEFT(DULIEU!V139,5)=$F$8,LEFT(DULIEU!W139,5)=$F$8),DULIEU!D139,"")</f>
        <v/>
      </c>
      <c r="C148" s="945" t="str">
        <f>IF(OR(LEFT(DULIEU!V139,5)=$F$8,LEFT(DULIEU!W139,5)=$F$8),DULIEU!H139,"")</f>
        <v/>
      </c>
      <c r="D148" s="945" t="str">
        <f>IF(OR(LEFT(DULIEU!V139,5)=$F$8,LEFT(DULIEU!W139,5)=$F$8),DULIEU!E139,"")</f>
        <v/>
      </c>
      <c r="E148" s="945" t="str">
        <f>IF(OR(LEFT(DULIEU!V139,5)=$F$8,LEFT(DULIEU!W139,5)=$F$8),DULIEU!O139,"")</f>
        <v/>
      </c>
      <c r="F148" s="945" t="str">
        <f>IF(LEFT(DULIEU!V139,5)=$F$8,DULIEU!W139,IF(LEFT(DULIEU!W139,5)=$F$8,DULIEU!V139,""))</f>
        <v/>
      </c>
      <c r="G148" s="946">
        <f>IF(LEFT(DULIEU!V139,5)=$F$8,DULIEU!X139,0)</f>
        <v>0</v>
      </c>
      <c r="H148" s="946">
        <f>IF(LEFT(DULIEU!W139,5)=$F$8,DULIEU!X139,0)</f>
        <v>0</v>
      </c>
      <c r="I148" s="946">
        <f>IF(SUM(G148:H148)=0,0,$I$14+SUM($G$16:G148)-SUM($H$16:H148))</f>
        <v>0</v>
      </c>
      <c r="J148" s="945"/>
      <c r="K148" s="945" t="str">
        <f t="shared" si="2"/>
        <v/>
      </c>
    </row>
    <row r="149" spans="2:11" hidden="1">
      <c r="B149" s="945" t="str">
        <f>IF(OR(LEFT(DULIEU!V140,5)=$F$8,LEFT(DULIEU!W140,5)=$F$8),DULIEU!D140,"")</f>
        <v/>
      </c>
      <c r="C149" s="945" t="str">
        <f>IF(OR(LEFT(DULIEU!V140,5)=$F$8,LEFT(DULIEU!W140,5)=$F$8),DULIEU!H140,"")</f>
        <v/>
      </c>
      <c r="D149" s="945" t="str">
        <f>IF(OR(LEFT(DULIEU!V140,5)=$F$8,LEFT(DULIEU!W140,5)=$F$8),DULIEU!E140,"")</f>
        <v/>
      </c>
      <c r="E149" s="945" t="str">
        <f>IF(OR(LEFT(DULIEU!V140,5)=$F$8,LEFT(DULIEU!W140,5)=$F$8),DULIEU!O140,"")</f>
        <v/>
      </c>
      <c r="F149" s="945" t="str">
        <f>IF(LEFT(DULIEU!V140,5)=$F$8,DULIEU!W140,IF(LEFT(DULIEU!W140,5)=$F$8,DULIEU!V140,""))</f>
        <v/>
      </c>
      <c r="G149" s="946">
        <f>IF(LEFT(DULIEU!V140,5)=$F$8,DULIEU!X140,0)</f>
        <v>0</v>
      </c>
      <c r="H149" s="946">
        <f>IF(LEFT(DULIEU!W140,5)=$F$8,DULIEU!X140,0)</f>
        <v>0</v>
      </c>
      <c r="I149" s="946">
        <f>IF(SUM(G149:H149)=0,0,$I$14+SUM($G$16:G149)-SUM($H$16:H149))</f>
        <v>0</v>
      </c>
      <c r="J149" s="945"/>
      <c r="K149" s="945" t="str">
        <f t="shared" si="2"/>
        <v/>
      </c>
    </row>
    <row r="150" spans="2:11" hidden="1">
      <c r="B150" s="945" t="str">
        <f>IF(OR(LEFT(DULIEU!V141,5)=$F$8,LEFT(DULIEU!W141,5)=$F$8),DULIEU!D141,"")</f>
        <v/>
      </c>
      <c r="C150" s="945" t="str">
        <f>IF(OR(LEFT(DULIEU!V141,5)=$F$8,LEFT(DULIEU!W141,5)=$F$8),DULIEU!H141,"")</f>
        <v/>
      </c>
      <c r="D150" s="945" t="str">
        <f>IF(OR(LEFT(DULIEU!V141,5)=$F$8,LEFT(DULIEU!W141,5)=$F$8),DULIEU!E141,"")</f>
        <v/>
      </c>
      <c r="E150" s="945" t="str">
        <f>IF(OR(LEFT(DULIEU!V141,5)=$F$8,LEFT(DULIEU!W141,5)=$F$8),DULIEU!O141,"")</f>
        <v/>
      </c>
      <c r="F150" s="945" t="str">
        <f>IF(LEFT(DULIEU!V141,5)=$F$8,DULIEU!W141,IF(LEFT(DULIEU!W141,5)=$F$8,DULIEU!V141,""))</f>
        <v/>
      </c>
      <c r="G150" s="946">
        <f>IF(LEFT(DULIEU!V141,5)=$F$8,DULIEU!X141,0)</f>
        <v>0</v>
      </c>
      <c r="H150" s="946">
        <f>IF(LEFT(DULIEU!W141,5)=$F$8,DULIEU!X141,0)</f>
        <v>0</v>
      </c>
      <c r="I150" s="946">
        <f>IF(SUM(G150:H150)=0,0,$I$14+SUM($G$16:G150)-SUM($H$16:H150))</f>
        <v>0</v>
      </c>
      <c r="J150" s="945"/>
      <c r="K150" s="945" t="str">
        <f t="shared" si="2"/>
        <v/>
      </c>
    </row>
    <row r="151" spans="2:11" hidden="1">
      <c r="B151" s="945" t="str">
        <f>IF(OR(LEFT(DULIEU!V142,5)=$F$8,LEFT(DULIEU!W142,5)=$F$8),DULIEU!D142,"")</f>
        <v/>
      </c>
      <c r="C151" s="945" t="str">
        <f>IF(OR(LEFT(DULIEU!V142,5)=$F$8,LEFT(DULIEU!W142,5)=$F$8),DULIEU!H142,"")</f>
        <v/>
      </c>
      <c r="D151" s="945" t="str">
        <f>IF(OR(LEFT(DULIEU!V142,5)=$F$8,LEFT(DULIEU!W142,5)=$F$8),DULIEU!E142,"")</f>
        <v/>
      </c>
      <c r="E151" s="945" t="str">
        <f>IF(OR(LEFT(DULIEU!V142,5)=$F$8,LEFT(DULIEU!W142,5)=$F$8),DULIEU!O142,"")</f>
        <v/>
      </c>
      <c r="F151" s="945" t="str">
        <f>IF(LEFT(DULIEU!V142,5)=$F$8,DULIEU!W142,IF(LEFT(DULIEU!W142,5)=$F$8,DULIEU!V142,""))</f>
        <v/>
      </c>
      <c r="G151" s="946">
        <f>IF(LEFT(DULIEU!V142,5)=$F$8,DULIEU!X142,0)</f>
        <v>0</v>
      </c>
      <c r="H151" s="946">
        <f>IF(LEFT(DULIEU!W142,5)=$F$8,DULIEU!X142,0)</f>
        <v>0</v>
      </c>
      <c r="I151" s="946">
        <f>IF(SUM(G151:H151)=0,0,$I$14+SUM($G$16:G151)-SUM($H$16:H151))</f>
        <v>0</v>
      </c>
      <c r="J151" s="945"/>
      <c r="K151" s="945" t="str">
        <f t="shared" si="2"/>
        <v/>
      </c>
    </row>
    <row r="152" spans="2:11" hidden="1">
      <c r="B152" s="945" t="str">
        <f>IF(OR(LEFT(DULIEU!V143,5)=$F$8,LEFT(DULIEU!W143,5)=$F$8),DULIEU!D143,"")</f>
        <v/>
      </c>
      <c r="C152" s="945" t="str">
        <f>IF(OR(LEFT(DULIEU!V143,5)=$F$8,LEFT(DULIEU!W143,5)=$F$8),DULIEU!H143,"")</f>
        <v/>
      </c>
      <c r="D152" s="945" t="str">
        <f>IF(OR(LEFT(DULIEU!V143,5)=$F$8,LEFT(DULIEU!W143,5)=$F$8),DULIEU!E143,"")</f>
        <v/>
      </c>
      <c r="E152" s="945" t="str">
        <f>IF(OR(LEFT(DULIEU!V143,5)=$F$8,LEFT(DULIEU!W143,5)=$F$8),DULIEU!O143,"")</f>
        <v/>
      </c>
      <c r="F152" s="945" t="str">
        <f>IF(LEFT(DULIEU!V143,5)=$F$8,DULIEU!W143,IF(LEFT(DULIEU!W143,5)=$F$8,DULIEU!V143,""))</f>
        <v/>
      </c>
      <c r="G152" s="946">
        <f>IF(LEFT(DULIEU!V143,5)=$F$8,DULIEU!X143,0)</f>
        <v>0</v>
      </c>
      <c r="H152" s="946">
        <f>IF(LEFT(DULIEU!W143,5)=$F$8,DULIEU!X143,0)</f>
        <v>0</v>
      </c>
      <c r="I152" s="946">
        <f>IF(SUM(G152:H152)=0,0,$I$14+SUM($G$16:G152)-SUM($H$16:H152))</f>
        <v>0</v>
      </c>
      <c r="J152" s="945"/>
      <c r="K152" s="945" t="str">
        <f t="shared" si="2"/>
        <v/>
      </c>
    </row>
    <row r="153" spans="2:11" hidden="1">
      <c r="B153" s="945" t="str">
        <f>IF(OR(LEFT(DULIEU!V144,5)=$F$8,LEFT(DULIEU!W144,5)=$F$8),DULIEU!D144,"")</f>
        <v/>
      </c>
      <c r="C153" s="945" t="str">
        <f>IF(OR(LEFT(DULIEU!V144,5)=$F$8,LEFT(DULIEU!W144,5)=$F$8),DULIEU!H144,"")</f>
        <v/>
      </c>
      <c r="D153" s="945" t="str">
        <f>IF(OR(LEFT(DULIEU!V144,5)=$F$8,LEFT(DULIEU!W144,5)=$F$8),DULIEU!E144,"")</f>
        <v/>
      </c>
      <c r="E153" s="945" t="str">
        <f>IF(OR(LEFT(DULIEU!V144,5)=$F$8,LEFT(DULIEU!W144,5)=$F$8),DULIEU!O144,"")</f>
        <v/>
      </c>
      <c r="F153" s="945" t="str">
        <f>IF(LEFT(DULIEU!V144,5)=$F$8,DULIEU!W144,IF(LEFT(DULIEU!W144,5)=$F$8,DULIEU!V144,""))</f>
        <v/>
      </c>
      <c r="G153" s="946">
        <f>IF(LEFT(DULIEU!V144,5)=$F$8,DULIEU!X144,0)</f>
        <v>0</v>
      </c>
      <c r="H153" s="946">
        <f>IF(LEFT(DULIEU!W144,5)=$F$8,DULIEU!X144,0)</f>
        <v>0</v>
      </c>
      <c r="I153" s="946">
        <f>IF(SUM(G153:H153)=0,0,$I$14+SUM($G$16:G153)-SUM($H$16:H153))</f>
        <v>0</v>
      </c>
      <c r="J153" s="945"/>
      <c r="K153" s="945" t="str">
        <f t="shared" si="2"/>
        <v/>
      </c>
    </row>
    <row r="154" spans="2:11" hidden="1">
      <c r="B154" s="945" t="str">
        <f>IF(OR(LEFT(DULIEU!V145,5)=$F$8,LEFT(DULIEU!W145,5)=$F$8),DULIEU!D145,"")</f>
        <v/>
      </c>
      <c r="C154" s="945" t="str">
        <f>IF(OR(LEFT(DULIEU!V145,5)=$F$8,LEFT(DULIEU!W145,5)=$F$8),DULIEU!H145,"")</f>
        <v/>
      </c>
      <c r="D154" s="945" t="str">
        <f>IF(OR(LEFT(DULIEU!V145,5)=$F$8,LEFT(DULIEU!W145,5)=$F$8),DULIEU!E145,"")</f>
        <v/>
      </c>
      <c r="E154" s="945" t="str">
        <f>IF(OR(LEFT(DULIEU!V145,5)=$F$8,LEFT(DULIEU!W145,5)=$F$8),DULIEU!O145,"")</f>
        <v/>
      </c>
      <c r="F154" s="945" t="str">
        <f>IF(LEFT(DULIEU!V145,5)=$F$8,DULIEU!W145,IF(LEFT(DULIEU!W145,5)=$F$8,DULIEU!V145,""))</f>
        <v/>
      </c>
      <c r="G154" s="946">
        <f>IF(LEFT(DULIEU!V145,5)=$F$8,DULIEU!X145,0)</f>
        <v>0</v>
      </c>
      <c r="H154" s="946">
        <f>IF(LEFT(DULIEU!W145,5)=$F$8,DULIEU!X145,0)</f>
        <v>0</v>
      </c>
      <c r="I154" s="946">
        <f>IF(SUM(G154:H154)=0,0,$I$14+SUM($G$16:G154)-SUM($H$16:H154))</f>
        <v>0</v>
      </c>
      <c r="J154" s="945"/>
      <c r="K154" s="945" t="str">
        <f t="shared" si="2"/>
        <v/>
      </c>
    </row>
    <row r="155" spans="2:11" hidden="1">
      <c r="B155" s="945" t="str">
        <f>IF(OR(LEFT(DULIEU!V146,5)=$F$8,LEFT(DULIEU!W146,5)=$F$8),DULIEU!D146,"")</f>
        <v/>
      </c>
      <c r="C155" s="945" t="str">
        <f>IF(OR(LEFT(DULIEU!V146,5)=$F$8,LEFT(DULIEU!W146,5)=$F$8),DULIEU!H146,"")</f>
        <v/>
      </c>
      <c r="D155" s="945" t="str">
        <f>IF(OR(LEFT(DULIEU!V146,5)=$F$8,LEFT(DULIEU!W146,5)=$F$8),DULIEU!E146,"")</f>
        <v/>
      </c>
      <c r="E155" s="945" t="str">
        <f>IF(OR(LEFT(DULIEU!V146,5)=$F$8,LEFT(DULIEU!W146,5)=$F$8),DULIEU!O146,"")</f>
        <v/>
      </c>
      <c r="F155" s="945" t="str">
        <f>IF(LEFT(DULIEU!V146,5)=$F$8,DULIEU!W146,IF(LEFT(DULIEU!W146,5)=$F$8,DULIEU!V146,""))</f>
        <v/>
      </c>
      <c r="G155" s="946">
        <f>IF(LEFT(DULIEU!V146,5)=$F$8,DULIEU!X146,0)</f>
        <v>0</v>
      </c>
      <c r="H155" s="946">
        <f>IF(LEFT(DULIEU!W146,5)=$F$8,DULIEU!X146,0)</f>
        <v>0</v>
      </c>
      <c r="I155" s="946">
        <f>IF(SUM(G155:H155)=0,0,$I$14+SUM($G$16:G155)-SUM($H$16:H155))</f>
        <v>0</v>
      </c>
      <c r="J155" s="945"/>
      <c r="K155" s="945" t="str">
        <f t="shared" si="2"/>
        <v/>
      </c>
    </row>
    <row r="156" spans="2:11" hidden="1">
      <c r="B156" s="945" t="str">
        <f>IF(OR(LEFT(DULIEU!V147,5)=$F$8,LEFT(DULIEU!W147,5)=$F$8),DULIEU!D147,"")</f>
        <v/>
      </c>
      <c r="C156" s="945" t="str">
        <f>IF(OR(LEFT(DULIEU!V147,5)=$F$8,LEFT(DULIEU!W147,5)=$F$8),DULIEU!H147,"")</f>
        <v/>
      </c>
      <c r="D156" s="945" t="str">
        <f>IF(OR(LEFT(DULIEU!V147,5)=$F$8,LEFT(DULIEU!W147,5)=$F$8),DULIEU!E147,"")</f>
        <v/>
      </c>
      <c r="E156" s="945" t="str">
        <f>IF(OR(LEFT(DULIEU!V147,5)=$F$8,LEFT(DULIEU!W147,5)=$F$8),DULIEU!O147,"")</f>
        <v/>
      </c>
      <c r="F156" s="945" t="str">
        <f>IF(LEFT(DULIEU!V147,5)=$F$8,DULIEU!W147,IF(LEFT(DULIEU!W147,5)=$F$8,DULIEU!V147,""))</f>
        <v/>
      </c>
      <c r="G156" s="946">
        <f>IF(LEFT(DULIEU!V147,5)=$F$8,DULIEU!X147,0)</f>
        <v>0</v>
      </c>
      <c r="H156" s="946">
        <f>IF(LEFT(DULIEU!W147,5)=$F$8,DULIEU!X147,0)</f>
        <v>0</v>
      </c>
      <c r="I156" s="946">
        <f>IF(SUM(G156:H156)=0,0,$I$14+SUM($G$16:G156)-SUM($H$16:H156))</f>
        <v>0</v>
      </c>
      <c r="J156" s="945"/>
      <c r="K156" s="945" t="str">
        <f t="shared" si="2"/>
        <v/>
      </c>
    </row>
    <row r="157" spans="2:11" hidden="1">
      <c r="B157" s="945" t="str">
        <f>IF(OR(LEFT(DULIEU!V148,5)=$F$8,LEFT(DULIEU!W148,5)=$F$8),DULIEU!D148,"")</f>
        <v/>
      </c>
      <c r="C157" s="945" t="str">
        <f>IF(OR(LEFT(DULIEU!V148,5)=$F$8,LEFT(DULIEU!W148,5)=$F$8),DULIEU!H148,"")</f>
        <v/>
      </c>
      <c r="D157" s="945" t="str">
        <f>IF(OR(LEFT(DULIEU!V148,5)=$F$8,LEFT(DULIEU!W148,5)=$F$8),DULIEU!E148,"")</f>
        <v/>
      </c>
      <c r="E157" s="945" t="str">
        <f>IF(OR(LEFT(DULIEU!V148,5)=$F$8,LEFT(DULIEU!W148,5)=$F$8),DULIEU!O148,"")</f>
        <v/>
      </c>
      <c r="F157" s="945" t="str">
        <f>IF(LEFT(DULIEU!V148,5)=$F$8,DULIEU!W148,IF(LEFT(DULIEU!W148,5)=$F$8,DULIEU!V148,""))</f>
        <v/>
      </c>
      <c r="G157" s="946">
        <f>IF(LEFT(DULIEU!V148,5)=$F$8,DULIEU!X148,0)</f>
        <v>0</v>
      </c>
      <c r="H157" s="946">
        <f>IF(LEFT(DULIEU!W148,5)=$F$8,DULIEU!X148,0)</f>
        <v>0</v>
      </c>
      <c r="I157" s="946">
        <f>IF(SUM(G157:H157)=0,0,$I$14+SUM($G$16:G157)-SUM($H$16:H157))</f>
        <v>0</v>
      </c>
      <c r="J157" s="945"/>
      <c r="K157" s="945" t="str">
        <f t="shared" si="2"/>
        <v/>
      </c>
    </row>
    <row r="158" spans="2:11" hidden="1">
      <c r="B158" s="945" t="str">
        <f>IF(OR(LEFT(DULIEU!V149,5)=$F$8,LEFT(DULIEU!W149,5)=$F$8),DULIEU!D149,"")</f>
        <v/>
      </c>
      <c r="C158" s="945" t="str">
        <f>IF(OR(LEFT(DULIEU!V149,5)=$F$8,LEFT(DULIEU!W149,5)=$F$8),DULIEU!H149,"")</f>
        <v/>
      </c>
      <c r="D158" s="945" t="str">
        <f>IF(OR(LEFT(DULIEU!V149,5)=$F$8,LEFT(DULIEU!W149,5)=$F$8),DULIEU!E149,"")</f>
        <v/>
      </c>
      <c r="E158" s="945" t="str">
        <f>IF(OR(LEFT(DULIEU!V149,5)=$F$8,LEFT(DULIEU!W149,5)=$F$8),DULIEU!O149,"")</f>
        <v/>
      </c>
      <c r="F158" s="945" t="str">
        <f>IF(LEFT(DULIEU!V149,5)=$F$8,DULIEU!W149,IF(LEFT(DULIEU!W149,5)=$F$8,DULIEU!V149,""))</f>
        <v/>
      </c>
      <c r="G158" s="946">
        <f>IF(LEFT(DULIEU!V149,5)=$F$8,DULIEU!X149,0)</f>
        <v>0</v>
      </c>
      <c r="H158" s="946">
        <f>IF(LEFT(DULIEU!W149,5)=$F$8,DULIEU!X149,0)</f>
        <v>0</v>
      </c>
      <c r="I158" s="946">
        <f>IF(SUM(G158:H158)=0,0,$I$14+SUM($G$16:G158)-SUM($H$16:H158))</f>
        <v>0</v>
      </c>
      <c r="J158" s="945"/>
      <c r="K158" s="945" t="str">
        <f t="shared" si="2"/>
        <v/>
      </c>
    </row>
    <row r="159" spans="2:11" hidden="1">
      <c r="B159" s="945" t="str">
        <f>IF(OR(LEFT(DULIEU!V150,5)=$F$8,LEFT(DULIEU!W150,5)=$F$8),DULIEU!D150,"")</f>
        <v/>
      </c>
      <c r="C159" s="945" t="str">
        <f>IF(OR(LEFT(DULIEU!V150,5)=$F$8,LEFT(DULIEU!W150,5)=$F$8),DULIEU!H150,"")</f>
        <v/>
      </c>
      <c r="D159" s="945" t="str">
        <f>IF(OR(LEFT(DULIEU!V150,5)=$F$8,LEFT(DULIEU!W150,5)=$F$8),DULIEU!E150,"")</f>
        <v/>
      </c>
      <c r="E159" s="945" t="str">
        <f>IF(OR(LEFT(DULIEU!V150,5)=$F$8,LEFT(DULIEU!W150,5)=$F$8),DULIEU!O150,"")</f>
        <v/>
      </c>
      <c r="F159" s="945" t="str">
        <f>IF(LEFT(DULIEU!V150,5)=$F$8,DULIEU!W150,IF(LEFT(DULIEU!W150,5)=$F$8,DULIEU!V150,""))</f>
        <v/>
      </c>
      <c r="G159" s="946">
        <f>IF(LEFT(DULIEU!V150,5)=$F$8,DULIEU!X150,0)</f>
        <v>0</v>
      </c>
      <c r="H159" s="946">
        <f>IF(LEFT(DULIEU!W150,5)=$F$8,DULIEU!X150,0)</f>
        <v>0</v>
      </c>
      <c r="I159" s="946">
        <f>IF(SUM(G159:H159)=0,0,$I$14+SUM($G$16:G159)-SUM($H$16:H159))</f>
        <v>0</v>
      </c>
      <c r="J159" s="945"/>
      <c r="K159" s="945" t="str">
        <f t="shared" si="2"/>
        <v/>
      </c>
    </row>
    <row r="160" spans="2:11" hidden="1">
      <c r="B160" s="945" t="str">
        <f>IF(OR(LEFT(DULIEU!V151,5)=$F$8,LEFT(DULIEU!W151,5)=$F$8),DULIEU!D151,"")</f>
        <v/>
      </c>
      <c r="C160" s="945" t="str">
        <f>IF(OR(LEFT(DULIEU!V151,5)=$F$8,LEFT(DULIEU!W151,5)=$F$8),DULIEU!H151,"")</f>
        <v/>
      </c>
      <c r="D160" s="945" t="str">
        <f>IF(OR(LEFT(DULIEU!V151,5)=$F$8,LEFT(DULIEU!W151,5)=$F$8),DULIEU!E151,"")</f>
        <v/>
      </c>
      <c r="E160" s="945" t="str">
        <f>IF(OR(LEFT(DULIEU!V151,5)=$F$8,LEFT(DULIEU!W151,5)=$F$8),DULIEU!O151,"")</f>
        <v/>
      </c>
      <c r="F160" s="945" t="str">
        <f>IF(LEFT(DULIEU!V151,5)=$F$8,DULIEU!W151,IF(LEFT(DULIEU!W151,5)=$F$8,DULIEU!V151,""))</f>
        <v/>
      </c>
      <c r="G160" s="946">
        <f>IF(LEFT(DULIEU!V151,5)=$F$8,DULIEU!X151,0)</f>
        <v>0</v>
      </c>
      <c r="H160" s="946">
        <f>IF(LEFT(DULIEU!W151,5)=$F$8,DULIEU!X151,0)</f>
        <v>0</v>
      </c>
      <c r="I160" s="946">
        <f>IF(SUM(G160:H160)=0,0,$I$14+SUM($G$16:G160)-SUM($H$16:H160))</f>
        <v>0</v>
      </c>
      <c r="J160" s="945"/>
      <c r="K160" s="945" t="str">
        <f t="shared" si="2"/>
        <v/>
      </c>
    </row>
    <row r="161" spans="2:11" hidden="1">
      <c r="B161" s="945" t="str">
        <f>IF(OR(LEFT(DULIEU!V152,5)=$F$8,LEFT(DULIEU!W152,5)=$F$8),DULIEU!D152,"")</f>
        <v/>
      </c>
      <c r="C161" s="945" t="str">
        <f>IF(OR(LEFT(DULIEU!V152,5)=$F$8,LEFT(DULIEU!W152,5)=$F$8),DULIEU!H152,"")</f>
        <v/>
      </c>
      <c r="D161" s="945" t="str">
        <f>IF(OR(LEFT(DULIEU!V152,5)=$F$8,LEFT(DULIEU!W152,5)=$F$8),DULIEU!E152,"")</f>
        <v/>
      </c>
      <c r="E161" s="945" t="str">
        <f>IF(OR(LEFT(DULIEU!V152,5)=$F$8,LEFT(DULIEU!W152,5)=$F$8),DULIEU!O152,"")</f>
        <v/>
      </c>
      <c r="F161" s="945" t="str">
        <f>IF(LEFT(DULIEU!V152,5)=$F$8,DULIEU!W152,IF(LEFT(DULIEU!W152,5)=$F$8,DULIEU!V152,""))</f>
        <v/>
      </c>
      <c r="G161" s="946">
        <f>IF(LEFT(DULIEU!V152,5)=$F$8,DULIEU!X152,0)</f>
        <v>0</v>
      </c>
      <c r="H161" s="946">
        <f>IF(LEFT(DULIEU!W152,5)=$F$8,DULIEU!X152,0)</f>
        <v>0</v>
      </c>
      <c r="I161" s="946">
        <f>IF(SUM(G161:H161)=0,0,$I$14+SUM($G$16:G161)-SUM($H$16:H161))</f>
        <v>0</v>
      </c>
      <c r="J161" s="945"/>
      <c r="K161" s="945" t="str">
        <f t="shared" si="2"/>
        <v/>
      </c>
    </row>
    <row r="162" spans="2:11" hidden="1">
      <c r="B162" s="945" t="str">
        <f>IF(OR(LEFT(DULIEU!V153,5)=$F$8,LEFT(DULIEU!W153,5)=$F$8),DULIEU!D153,"")</f>
        <v/>
      </c>
      <c r="C162" s="945" t="str">
        <f>IF(OR(LEFT(DULIEU!V153,5)=$F$8,LEFT(DULIEU!W153,5)=$F$8),DULIEU!H153,"")</f>
        <v/>
      </c>
      <c r="D162" s="945" t="str">
        <f>IF(OR(LEFT(DULIEU!V153,5)=$F$8,LEFT(DULIEU!W153,5)=$F$8),DULIEU!E153,"")</f>
        <v/>
      </c>
      <c r="E162" s="945" t="str">
        <f>IF(OR(LEFT(DULIEU!V153,5)=$F$8,LEFT(DULIEU!W153,5)=$F$8),DULIEU!O153,"")</f>
        <v/>
      </c>
      <c r="F162" s="945" t="str">
        <f>IF(LEFT(DULIEU!V153,5)=$F$8,DULIEU!W153,IF(LEFT(DULIEU!W153,5)=$F$8,DULIEU!V153,""))</f>
        <v/>
      </c>
      <c r="G162" s="946">
        <f>IF(LEFT(DULIEU!V153,5)=$F$8,DULIEU!X153,0)</f>
        <v>0</v>
      </c>
      <c r="H162" s="946">
        <f>IF(LEFT(DULIEU!W153,5)=$F$8,DULIEU!X153,0)</f>
        <v>0</v>
      </c>
      <c r="I162" s="946">
        <f>IF(SUM(G162:H162)=0,0,$I$14+SUM($G$16:G162)-SUM($H$16:H162))</f>
        <v>0</v>
      </c>
      <c r="J162" s="945"/>
      <c r="K162" s="945" t="str">
        <f t="shared" si="2"/>
        <v/>
      </c>
    </row>
    <row r="163" spans="2:11" hidden="1">
      <c r="B163" s="945" t="str">
        <f>IF(OR(LEFT(DULIEU!V154,5)=$F$8,LEFT(DULIEU!W154,5)=$F$8),DULIEU!D154,"")</f>
        <v/>
      </c>
      <c r="C163" s="945" t="str">
        <f>IF(OR(LEFT(DULIEU!V154,5)=$F$8,LEFT(DULIEU!W154,5)=$F$8),DULIEU!H154,"")</f>
        <v/>
      </c>
      <c r="D163" s="945" t="str">
        <f>IF(OR(LEFT(DULIEU!V154,5)=$F$8,LEFT(DULIEU!W154,5)=$F$8),DULIEU!E154,"")</f>
        <v/>
      </c>
      <c r="E163" s="945" t="str">
        <f>IF(OR(LEFT(DULIEU!V154,5)=$F$8,LEFT(DULIEU!W154,5)=$F$8),DULIEU!O154,"")</f>
        <v/>
      </c>
      <c r="F163" s="945" t="str">
        <f>IF(LEFT(DULIEU!V154,5)=$F$8,DULIEU!W154,IF(LEFT(DULIEU!W154,5)=$F$8,DULIEU!V154,""))</f>
        <v/>
      </c>
      <c r="G163" s="946">
        <f>IF(LEFT(DULIEU!V154,5)=$F$8,DULIEU!X154,0)</f>
        <v>0</v>
      </c>
      <c r="H163" s="946">
        <f>IF(LEFT(DULIEU!W154,5)=$F$8,DULIEU!X154,0)</f>
        <v>0</v>
      </c>
      <c r="I163" s="946">
        <f>IF(SUM(G163:H163)=0,0,$I$14+SUM($G$16:G163)-SUM($H$16:H163))</f>
        <v>0</v>
      </c>
      <c r="J163" s="945"/>
      <c r="K163" s="945" t="str">
        <f t="shared" si="2"/>
        <v/>
      </c>
    </row>
    <row r="164" spans="2:11" hidden="1">
      <c r="B164" s="945" t="str">
        <f>IF(OR(LEFT(DULIEU!V155,5)=$F$8,LEFT(DULIEU!W155,5)=$F$8),DULIEU!D155,"")</f>
        <v/>
      </c>
      <c r="C164" s="945" t="str">
        <f>IF(OR(LEFT(DULIEU!V155,5)=$F$8,LEFT(DULIEU!W155,5)=$F$8),DULIEU!H155,"")</f>
        <v/>
      </c>
      <c r="D164" s="945" t="str">
        <f>IF(OR(LEFT(DULIEU!V155,5)=$F$8,LEFT(DULIEU!W155,5)=$F$8),DULIEU!E155,"")</f>
        <v/>
      </c>
      <c r="E164" s="945" t="str">
        <f>IF(OR(LEFT(DULIEU!V155,5)=$F$8,LEFT(DULIEU!W155,5)=$F$8),DULIEU!O155,"")</f>
        <v/>
      </c>
      <c r="F164" s="945" t="str">
        <f>IF(LEFT(DULIEU!V155,5)=$F$8,DULIEU!W155,IF(LEFT(DULIEU!W155,5)=$F$8,DULIEU!V155,""))</f>
        <v/>
      </c>
      <c r="G164" s="946">
        <f>IF(LEFT(DULIEU!V155,5)=$F$8,DULIEU!X155,0)</f>
        <v>0</v>
      </c>
      <c r="H164" s="946">
        <f>IF(LEFT(DULIEU!W155,5)=$F$8,DULIEU!X155,0)</f>
        <v>0</v>
      </c>
      <c r="I164" s="946">
        <f>IF(SUM(G164:H164)=0,0,$I$14+SUM($G$16:G164)-SUM($H$16:H164))</f>
        <v>0</v>
      </c>
      <c r="J164" s="945"/>
      <c r="K164" s="945" t="str">
        <f t="shared" si="2"/>
        <v/>
      </c>
    </row>
    <row r="165" spans="2:11" hidden="1">
      <c r="B165" s="945" t="str">
        <f>IF(OR(LEFT(DULIEU!V156,5)=$F$8,LEFT(DULIEU!W156,5)=$F$8),DULIEU!D156,"")</f>
        <v/>
      </c>
      <c r="C165" s="945" t="str">
        <f>IF(OR(LEFT(DULIEU!V156,5)=$F$8,LEFT(DULIEU!W156,5)=$F$8),DULIEU!H156,"")</f>
        <v/>
      </c>
      <c r="D165" s="945" t="str">
        <f>IF(OR(LEFT(DULIEU!V156,5)=$F$8,LEFT(DULIEU!W156,5)=$F$8),DULIEU!E156,"")</f>
        <v/>
      </c>
      <c r="E165" s="945" t="str">
        <f>IF(OR(LEFT(DULIEU!V156,5)=$F$8,LEFT(DULIEU!W156,5)=$F$8),DULIEU!O156,"")</f>
        <v/>
      </c>
      <c r="F165" s="945" t="str">
        <f>IF(LEFT(DULIEU!V156,5)=$F$8,DULIEU!W156,IF(LEFT(DULIEU!W156,5)=$F$8,DULIEU!V156,""))</f>
        <v/>
      </c>
      <c r="G165" s="946">
        <f>IF(LEFT(DULIEU!V156,5)=$F$8,DULIEU!X156,0)</f>
        <v>0</v>
      </c>
      <c r="H165" s="946">
        <f>IF(LEFT(DULIEU!W156,5)=$F$8,DULIEU!X156,0)</f>
        <v>0</v>
      </c>
      <c r="I165" s="946">
        <f>IF(SUM(G165:H165)=0,0,$I$14+SUM($G$16:G165)-SUM($H$16:H165))</f>
        <v>0</v>
      </c>
      <c r="J165" s="945"/>
      <c r="K165" s="945" t="str">
        <f t="shared" si="2"/>
        <v/>
      </c>
    </row>
    <row r="166" spans="2:11" hidden="1">
      <c r="B166" s="945" t="str">
        <f>IF(OR(LEFT(DULIEU!V157,5)=$F$8,LEFT(DULIEU!W157,5)=$F$8),DULIEU!D157,"")</f>
        <v/>
      </c>
      <c r="C166" s="945" t="str">
        <f>IF(OR(LEFT(DULIEU!V157,5)=$F$8,LEFT(DULIEU!W157,5)=$F$8),DULIEU!H157,"")</f>
        <v/>
      </c>
      <c r="D166" s="945" t="str">
        <f>IF(OR(LEFT(DULIEU!V157,5)=$F$8,LEFT(DULIEU!W157,5)=$F$8),DULIEU!E157,"")</f>
        <v/>
      </c>
      <c r="E166" s="945" t="str">
        <f>IF(OR(LEFT(DULIEU!V157,5)=$F$8,LEFT(DULIEU!W157,5)=$F$8),DULIEU!O157,"")</f>
        <v/>
      </c>
      <c r="F166" s="945" t="str">
        <f>IF(LEFT(DULIEU!V157,5)=$F$8,DULIEU!W157,IF(LEFT(DULIEU!W157,5)=$F$8,DULIEU!V157,""))</f>
        <v/>
      </c>
      <c r="G166" s="946">
        <f>IF(LEFT(DULIEU!V157,5)=$F$8,DULIEU!X157,0)</f>
        <v>0</v>
      </c>
      <c r="H166" s="946">
        <f>IF(LEFT(DULIEU!W157,5)=$F$8,DULIEU!X157,0)</f>
        <v>0</v>
      </c>
      <c r="I166" s="946">
        <f>IF(SUM(G166:H166)=0,0,$I$14+SUM($G$16:G166)-SUM($H$16:H166))</f>
        <v>0</v>
      </c>
      <c r="J166" s="945"/>
      <c r="K166" s="945" t="str">
        <f t="shared" si="2"/>
        <v/>
      </c>
    </row>
    <row r="167" spans="2:11" hidden="1">
      <c r="B167" s="945" t="str">
        <f>IF(OR(LEFT(DULIEU!V158,5)=$F$8,LEFT(DULIEU!W158,5)=$F$8),DULIEU!D158,"")</f>
        <v/>
      </c>
      <c r="C167" s="945" t="str">
        <f>IF(OR(LEFT(DULIEU!V158,5)=$F$8,LEFT(DULIEU!W158,5)=$F$8),DULIEU!H158,"")</f>
        <v/>
      </c>
      <c r="D167" s="945" t="str">
        <f>IF(OR(LEFT(DULIEU!V158,5)=$F$8,LEFT(DULIEU!W158,5)=$F$8),DULIEU!E158,"")</f>
        <v/>
      </c>
      <c r="E167" s="945" t="str">
        <f>IF(OR(LEFT(DULIEU!V158,5)=$F$8,LEFT(DULIEU!W158,5)=$F$8),DULIEU!O158,"")</f>
        <v/>
      </c>
      <c r="F167" s="945" t="str">
        <f>IF(LEFT(DULIEU!V158,5)=$F$8,DULIEU!W158,IF(LEFT(DULIEU!W158,5)=$F$8,DULIEU!V158,""))</f>
        <v/>
      </c>
      <c r="G167" s="946">
        <f>IF(LEFT(DULIEU!V158,5)=$F$8,DULIEU!X158,0)</f>
        <v>0</v>
      </c>
      <c r="H167" s="946">
        <f>IF(LEFT(DULIEU!W158,5)=$F$8,DULIEU!X158,0)</f>
        <v>0</v>
      </c>
      <c r="I167" s="946">
        <f>IF(SUM(G167:H167)=0,0,$I$14+SUM($G$16:G167)-SUM($H$16:H167))</f>
        <v>0</v>
      </c>
      <c r="J167" s="945"/>
      <c r="K167" s="945" t="str">
        <f t="shared" si="2"/>
        <v/>
      </c>
    </row>
    <row r="168" spans="2:11" hidden="1">
      <c r="B168" s="945" t="str">
        <f>IF(OR(LEFT(DULIEU!V159,5)=$F$8,LEFT(DULIEU!W159,5)=$F$8),DULIEU!D159,"")</f>
        <v/>
      </c>
      <c r="C168" s="945" t="str">
        <f>IF(OR(LEFT(DULIEU!V159,5)=$F$8,LEFT(DULIEU!W159,5)=$F$8),DULIEU!H159,"")</f>
        <v/>
      </c>
      <c r="D168" s="945" t="str">
        <f>IF(OR(LEFT(DULIEU!V159,5)=$F$8,LEFT(DULIEU!W159,5)=$F$8),DULIEU!E159,"")</f>
        <v/>
      </c>
      <c r="E168" s="945" t="str">
        <f>IF(OR(LEFT(DULIEU!V159,5)=$F$8,LEFT(DULIEU!W159,5)=$F$8),DULIEU!O159,"")</f>
        <v/>
      </c>
      <c r="F168" s="945" t="str">
        <f>IF(LEFT(DULIEU!V159,5)=$F$8,DULIEU!W159,IF(LEFT(DULIEU!W159,5)=$F$8,DULIEU!V159,""))</f>
        <v/>
      </c>
      <c r="G168" s="946">
        <f>IF(LEFT(DULIEU!V159,5)=$F$8,DULIEU!X159,0)</f>
        <v>0</v>
      </c>
      <c r="H168" s="946">
        <f>IF(LEFT(DULIEU!W159,5)=$F$8,DULIEU!X159,0)</f>
        <v>0</v>
      </c>
      <c r="I168" s="946">
        <f>IF(SUM(G168:H168)=0,0,$I$14+SUM($G$16:G168)-SUM($H$16:H168))</f>
        <v>0</v>
      </c>
      <c r="J168" s="945"/>
      <c r="K168" s="945" t="str">
        <f t="shared" si="2"/>
        <v/>
      </c>
    </row>
    <row r="169" spans="2:11" hidden="1">
      <c r="B169" s="945" t="str">
        <f>IF(OR(LEFT(DULIEU!V160,5)=$F$8,LEFT(DULIEU!W160,5)=$F$8),DULIEU!D160,"")</f>
        <v/>
      </c>
      <c r="C169" s="945" t="str">
        <f>IF(OR(LEFT(DULIEU!V160,5)=$F$8,LEFT(DULIEU!W160,5)=$F$8),DULIEU!H160,"")</f>
        <v/>
      </c>
      <c r="D169" s="945" t="str">
        <f>IF(OR(LEFT(DULIEU!V160,5)=$F$8,LEFT(DULIEU!W160,5)=$F$8),DULIEU!E160,"")</f>
        <v/>
      </c>
      <c r="E169" s="945" t="str">
        <f>IF(OR(LEFT(DULIEU!V160,5)=$F$8,LEFT(DULIEU!W160,5)=$F$8),DULIEU!O160,"")</f>
        <v/>
      </c>
      <c r="F169" s="945" t="str">
        <f>IF(LEFT(DULIEU!V160,5)=$F$8,DULIEU!W160,IF(LEFT(DULIEU!W160,5)=$F$8,DULIEU!V160,""))</f>
        <v/>
      </c>
      <c r="G169" s="946">
        <f>IF(LEFT(DULIEU!V160,5)=$F$8,DULIEU!X160,0)</f>
        <v>0</v>
      </c>
      <c r="H169" s="946">
        <f>IF(LEFT(DULIEU!W160,5)=$F$8,DULIEU!X160,0)</f>
        <v>0</v>
      </c>
      <c r="I169" s="946">
        <f>IF(SUM(G169:H169)=0,0,$I$14+SUM($G$16:G169)-SUM($H$16:H169))</f>
        <v>0</v>
      </c>
      <c r="J169" s="945"/>
      <c r="K169" s="945" t="str">
        <f t="shared" si="2"/>
        <v/>
      </c>
    </row>
    <row r="170" spans="2:11" hidden="1">
      <c r="B170" s="945" t="str">
        <f>IF(OR(LEFT(DULIEU!V161,5)=$F$8,LEFT(DULIEU!W161,5)=$F$8),DULIEU!D161,"")</f>
        <v/>
      </c>
      <c r="C170" s="945" t="str">
        <f>IF(OR(LEFT(DULIEU!V161,5)=$F$8,LEFT(DULIEU!W161,5)=$F$8),DULIEU!H161,"")</f>
        <v/>
      </c>
      <c r="D170" s="945" t="str">
        <f>IF(OR(LEFT(DULIEU!V161,5)=$F$8,LEFT(DULIEU!W161,5)=$F$8),DULIEU!E161,"")</f>
        <v/>
      </c>
      <c r="E170" s="945" t="str">
        <f>IF(OR(LEFT(DULIEU!V161,5)=$F$8,LEFT(DULIEU!W161,5)=$F$8),DULIEU!O161,"")</f>
        <v/>
      </c>
      <c r="F170" s="945" t="str">
        <f>IF(LEFT(DULIEU!V161,5)=$F$8,DULIEU!W161,IF(LEFT(DULIEU!W161,5)=$F$8,DULIEU!V161,""))</f>
        <v/>
      </c>
      <c r="G170" s="946">
        <f>IF(LEFT(DULIEU!V161,5)=$F$8,DULIEU!X161,0)</f>
        <v>0</v>
      </c>
      <c r="H170" s="946">
        <f>IF(LEFT(DULIEU!W161,5)=$F$8,DULIEU!X161,0)</f>
        <v>0</v>
      </c>
      <c r="I170" s="946">
        <f>IF(SUM(G170:H170)=0,0,$I$14+SUM($G$16:G170)-SUM($H$16:H170))</f>
        <v>0</v>
      </c>
      <c r="J170" s="945"/>
      <c r="K170" s="945" t="str">
        <f t="shared" si="2"/>
        <v/>
      </c>
    </row>
    <row r="171" spans="2:11" hidden="1">
      <c r="B171" s="945" t="str">
        <f>IF(OR(LEFT(DULIEU!V162,5)=$F$8,LEFT(DULIEU!W162,5)=$F$8),DULIEU!D162,"")</f>
        <v/>
      </c>
      <c r="C171" s="945" t="str">
        <f>IF(OR(LEFT(DULIEU!V162,5)=$F$8,LEFT(DULIEU!W162,5)=$F$8),DULIEU!H162,"")</f>
        <v/>
      </c>
      <c r="D171" s="945" t="str">
        <f>IF(OR(LEFT(DULIEU!V162,5)=$F$8,LEFT(DULIEU!W162,5)=$F$8),DULIEU!E162,"")</f>
        <v/>
      </c>
      <c r="E171" s="945" t="str">
        <f>IF(OR(LEFT(DULIEU!V162,5)=$F$8,LEFT(DULIEU!W162,5)=$F$8),DULIEU!O162,"")</f>
        <v/>
      </c>
      <c r="F171" s="945" t="str">
        <f>IF(LEFT(DULIEU!V162,5)=$F$8,DULIEU!W162,IF(LEFT(DULIEU!W162,5)=$F$8,DULIEU!V162,""))</f>
        <v/>
      </c>
      <c r="G171" s="946">
        <f>IF(LEFT(DULIEU!V162,5)=$F$8,DULIEU!X162,0)</f>
        <v>0</v>
      </c>
      <c r="H171" s="946">
        <f>IF(LEFT(DULIEU!W162,5)=$F$8,DULIEU!X162,0)</f>
        <v>0</v>
      </c>
      <c r="I171" s="946">
        <f>IF(SUM(G171:H171)=0,0,$I$14+SUM($G$16:G171)-SUM($H$16:H171))</f>
        <v>0</v>
      </c>
      <c r="J171" s="945"/>
      <c r="K171" s="945" t="str">
        <f t="shared" si="2"/>
        <v/>
      </c>
    </row>
    <row r="172" spans="2:11" hidden="1">
      <c r="B172" s="945" t="str">
        <f>IF(OR(LEFT(DULIEU!V163,5)=$F$8,LEFT(DULIEU!W163,5)=$F$8),DULIEU!D163,"")</f>
        <v/>
      </c>
      <c r="C172" s="945" t="str">
        <f>IF(OR(LEFT(DULIEU!V163,5)=$F$8,LEFT(DULIEU!W163,5)=$F$8),DULIEU!H163,"")</f>
        <v/>
      </c>
      <c r="D172" s="945" t="str">
        <f>IF(OR(LEFT(DULIEU!V163,5)=$F$8,LEFT(DULIEU!W163,5)=$F$8),DULIEU!E163,"")</f>
        <v/>
      </c>
      <c r="E172" s="945" t="str">
        <f>IF(OR(LEFT(DULIEU!V163,5)=$F$8,LEFT(DULIEU!W163,5)=$F$8),DULIEU!O163,"")</f>
        <v/>
      </c>
      <c r="F172" s="945" t="str">
        <f>IF(LEFT(DULIEU!V163,5)=$F$8,DULIEU!W163,IF(LEFT(DULIEU!W163,5)=$F$8,DULIEU!V163,""))</f>
        <v/>
      </c>
      <c r="G172" s="946">
        <f>IF(LEFT(DULIEU!V163,5)=$F$8,DULIEU!X163,0)</f>
        <v>0</v>
      </c>
      <c r="H172" s="946">
        <f>IF(LEFT(DULIEU!W163,5)=$F$8,DULIEU!X163,0)</f>
        <v>0</v>
      </c>
      <c r="I172" s="946">
        <f>IF(SUM(G172:H172)=0,0,$I$14+SUM($G$16:G172)-SUM($H$16:H172))</f>
        <v>0</v>
      </c>
      <c r="J172" s="945"/>
      <c r="K172" s="945" t="str">
        <f t="shared" si="2"/>
        <v/>
      </c>
    </row>
    <row r="173" spans="2:11" hidden="1">
      <c r="B173" s="945" t="str">
        <f>IF(OR(LEFT(DULIEU!V164,5)=$F$8,LEFT(DULIEU!W164,5)=$F$8),DULIEU!D164,"")</f>
        <v/>
      </c>
      <c r="C173" s="945" t="str">
        <f>IF(OR(LEFT(DULIEU!V164,5)=$F$8,LEFT(DULIEU!W164,5)=$F$8),DULIEU!H164,"")</f>
        <v/>
      </c>
      <c r="D173" s="945" t="str">
        <f>IF(OR(LEFT(DULIEU!V164,5)=$F$8,LEFT(DULIEU!W164,5)=$F$8),DULIEU!E164,"")</f>
        <v/>
      </c>
      <c r="E173" s="945" t="str">
        <f>IF(OR(LEFT(DULIEU!V164,5)=$F$8,LEFT(DULIEU!W164,5)=$F$8),DULIEU!O164,"")</f>
        <v/>
      </c>
      <c r="F173" s="945" t="str">
        <f>IF(LEFT(DULIEU!V164,5)=$F$8,DULIEU!W164,IF(LEFT(DULIEU!W164,5)=$F$8,DULIEU!V164,""))</f>
        <v/>
      </c>
      <c r="G173" s="946">
        <f>IF(LEFT(DULIEU!V164,5)=$F$8,DULIEU!X164,0)</f>
        <v>0</v>
      </c>
      <c r="H173" s="946">
        <f>IF(LEFT(DULIEU!W164,5)=$F$8,DULIEU!X164,0)</f>
        <v>0</v>
      </c>
      <c r="I173" s="946">
        <f>IF(SUM(G173:H173)=0,0,$I$14+SUM($G$16:G173)-SUM($H$16:H173))</f>
        <v>0</v>
      </c>
      <c r="J173" s="945"/>
      <c r="K173" s="945" t="str">
        <f t="shared" si="2"/>
        <v/>
      </c>
    </row>
    <row r="174" spans="2:11" hidden="1">
      <c r="B174" s="945" t="str">
        <f>IF(OR(LEFT(DULIEU!V165,5)=$F$8,LEFT(DULIEU!W165,5)=$F$8),DULIEU!D165,"")</f>
        <v/>
      </c>
      <c r="C174" s="945" t="str">
        <f>IF(OR(LEFT(DULIEU!V165,5)=$F$8,LEFT(DULIEU!W165,5)=$F$8),DULIEU!H165,"")</f>
        <v/>
      </c>
      <c r="D174" s="945" t="str">
        <f>IF(OR(LEFT(DULIEU!V165,5)=$F$8,LEFT(DULIEU!W165,5)=$F$8),DULIEU!E165,"")</f>
        <v/>
      </c>
      <c r="E174" s="945" t="str">
        <f>IF(OR(LEFT(DULIEU!V165,5)=$F$8,LEFT(DULIEU!W165,5)=$F$8),DULIEU!O165,"")</f>
        <v/>
      </c>
      <c r="F174" s="945" t="str">
        <f>IF(LEFT(DULIEU!V165,5)=$F$8,DULIEU!W165,IF(LEFT(DULIEU!W165,5)=$F$8,DULIEU!V165,""))</f>
        <v/>
      </c>
      <c r="G174" s="946">
        <f>IF(LEFT(DULIEU!V165,5)=$F$8,DULIEU!X165,0)</f>
        <v>0</v>
      </c>
      <c r="H174" s="946">
        <f>IF(LEFT(DULIEU!W165,5)=$F$8,DULIEU!X165,0)</f>
        <v>0</v>
      </c>
      <c r="I174" s="946">
        <f>IF(SUM(G174:H174)=0,0,$I$14+SUM($G$16:G174)-SUM($H$16:H174))</f>
        <v>0</v>
      </c>
      <c r="J174" s="945"/>
      <c r="K174" s="945" t="str">
        <f t="shared" si="2"/>
        <v/>
      </c>
    </row>
    <row r="175" spans="2:11" hidden="1">
      <c r="B175" s="945" t="str">
        <f>IF(OR(LEFT(DULIEU!V166,5)=$F$8,LEFT(DULIEU!W166,5)=$F$8),DULIEU!D166,"")</f>
        <v/>
      </c>
      <c r="C175" s="945" t="str">
        <f>IF(OR(LEFT(DULIEU!V166,5)=$F$8,LEFT(DULIEU!W166,5)=$F$8),DULIEU!H166,"")</f>
        <v/>
      </c>
      <c r="D175" s="945" t="str">
        <f>IF(OR(LEFT(DULIEU!V166,5)=$F$8,LEFT(DULIEU!W166,5)=$F$8),DULIEU!E166,"")</f>
        <v/>
      </c>
      <c r="E175" s="945" t="str">
        <f>IF(OR(LEFT(DULIEU!V166,5)=$F$8,LEFT(DULIEU!W166,5)=$F$8),DULIEU!O166,"")</f>
        <v/>
      </c>
      <c r="F175" s="945" t="str">
        <f>IF(LEFT(DULIEU!V166,5)=$F$8,DULIEU!W166,IF(LEFT(DULIEU!W166,5)=$F$8,DULIEU!V166,""))</f>
        <v/>
      </c>
      <c r="G175" s="946">
        <f>IF(LEFT(DULIEU!V166,5)=$F$8,DULIEU!X166,0)</f>
        <v>0</v>
      </c>
      <c r="H175" s="946">
        <f>IF(LEFT(DULIEU!W166,5)=$F$8,DULIEU!X166,0)</f>
        <v>0</v>
      </c>
      <c r="I175" s="946">
        <f>IF(SUM(G175:H175)=0,0,$I$14+SUM($G$16:G175)-SUM($H$16:H175))</f>
        <v>0</v>
      </c>
      <c r="J175" s="945"/>
      <c r="K175" s="945" t="str">
        <f t="shared" si="2"/>
        <v/>
      </c>
    </row>
    <row r="176" spans="2:11" hidden="1">
      <c r="B176" s="945" t="str">
        <f>IF(OR(LEFT(DULIEU!V167,5)=$F$8,LEFT(DULIEU!W167,5)=$F$8),DULIEU!D167,"")</f>
        <v/>
      </c>
      <c r="C176" s="945" t="str">
        <f>IF(OR(LEFT(DULIEU!V167,5)=$F$8,LEFT(DULIEU!W167,5)=$F$8),DULIEU!H167,"")</f>
        <v/>
      </c>
      <c r="D176" s="945" t="str">
        <f>IF(OR(LEFT(DULIEU!V167,5)=$F$8,LEFT(DULIEU!W167,5)=$F$8),DULIEU!E167,"")</f>
        <v/>
      </c>
      <c r="E176" s="945" t="str">
        <f>IF(OR(LEFT(DULIEU!V167,5)=$F$8,LEFT(DULIEU!W167,5)=$F$8),DULIEU!O167,"")</f>
        <v/>
      </c>
      <c r="F176" s="945" t="str">
        <f>IF(LEFT(DULIEU!V167,5)=$F$8,DULIEU!W167,IF(LEFT(DULIEU!W167,5)=$F$8,DULIEU!V167,""))</f>
        <v/>
      </c>
      <c r="G176" s="946">
        <f>IF(LEFT(DULIEU!V167,5)=$F$8,DULIEU!X167,0)</f>
        <v>0</v>
      </c>
      <c r="H176" s="946">
        <f>IF(LEFT(DULIEU!W167,5)=$F$8,DULIEU!X167,0)</f>
        <v>0</v>
      </c>
      <c r="I176" s="946">
        <f>IF(SUM(G176:H176)=0,0,$I$14+SUM($G$16:G176)-SUM($H$16:H176))</f>
        <v>0</v>
      </c>
      <c r="J176" s="945"/>
      <c r="K176" s="945" t="str">
        <f t="shared" si="2"/>
        <v/>
      </c>
    </row>
    <row r="177" spans="2:11" hidden="1">
      <c r="B177" s="945" t="str">
        <f>IF(OR(LEFT(DULIEU!V168,5)=$F$8,LEFT(DULIEU!W168,5)=$F$8),DULIEU!D168,"")</f>
        <v/>
      </c>
      <c r="C177" s="945" t="str">
        <f>IF(OR(LEFT(DULIEU!V168,5)=$F$8,LEFT(DULIEU!W168,5)=$F$8),DULIEU!H168,"")</f>
        <v/>
      </c>
      <c r="D177" s="945" t="str">
        <f>IF(OR(LEFT(DULIEU!V168,5)=$F$8,LEFT(DULIEU!W168,5)=$F$8),DULIEU!E168,"")</f>
        <v/>
      </c>
      <c r="E177" s="945" t="str">
        <f>IF(OR(LEFT(DULIEU!V168,5)=$F$8,LEFT(DULIEU!W168,5)=$F$8),DULIEU!O168,"")</f>
        <v/>
      </c>
      <c r="F177" s="945" t="str">
        <f>IF(LEFT(DULIEU!V168,5)=$F$8,DULIEU!W168,IF(LEFT(DULIEU!W168,5)=$F$8,DULIEU!V168,""))</f>
        <v/>
      </c>
      <c r="G177" s="946">
        <f>IF(LEFT(DULIEU!V168,5)=$F$8,DULIEU!X168,0)</f>
        <v>0</v>
      </c>
      <c r="H177" s="946">
        <f>IF(LEFT(DULIEU!W168,5)=$F$8,DULIEU!X168,0)</f>
        <v>0</v>
      </c>
      <c r="I177" s="946">
        <f>IF(SUM(G177:H177)=0,0,$I$14+SUM($G$16:G177)-SUM($H$16:H177))</f>
        <v>0</v>
      </c>
      <c r="J177" s="945"/>
      <c r="K177" s="945" t="str">
        <f t="shared" si="2"/>
        <v/>
      </c>
    </row>
    <row r="178" spans="2:11" hidden="1">
      <c r="B178" s="945" t="str">
        <f>IF(OR(LEFT(DULIEU!V169,5)=$F$8,LEFT(DULIEU!W169,5)=$F$8),DULIEU!D169,"")</f>
        <v/>
      </c>
      <c r="C178" s="945" t="str">
        <f>IF(OR(LEFT(DULIEU!V169,5)=$F$8,LEFT(DULIEU!W169,5)=$F$8),DULIEU!H169,"")</f>
        <v/>
      </c>
      <c r="D178" s="945" t="str">
        <f>IF(OR(LEFT(DULIEU!V169,5)=$F$8,LEFT(DULIEU!W169,5)=$F$8),DULIEU!E169,"")</f>
        <v/>
      </c>
      <c r="E178" s="945" t="str">
        <f>IF(OR(LEFT(DULIEU!V169,5)=$F$8,LEFT(DULIEU!W169,5)=$F$8),DULIEU!O169,"")</f>
        <v/>
      </c>
      <c r="F178" s="945" t="str">
        <f>IF(LEFT(DULIEU!V169,5)=$F$8,DULIEU!W169,IF(LEFT(DULIEU!W169,5)=$F$8,DULIEU!V169,""))</f>
        <v/>
      </c>
      <c r="G178" s="946">
        <f>IF(LEFT(DULIEU!V169,5)=$F$8,DULIEU!X169,0)</f>
        <v>0</v>
      </c>
      <c r="H178" s="946">
        <f>IF(LEFT(DULIEU!W169,5)=$F$8,DULIEU!X169,0)</f>
        <v>0</v>
      </c>
      <c r="I178" s="946">
        <f>IF(SUM(G178:H178)=0,0,$I$14+SUM($G$16:G178)-SUM($H$16:H178))</f>
        <v>0</v>
      </c>
      <c r="J178" s="945"/>
      <c r="K178" s="945" t="str">
        <f t="shared" si="2"/>
        <v/>
      </c>
    </row>
    <row r="179" spans="2:11" hidden="1">
      <c r="B179" s="945" t="str">
        <f>IF(OR(LEFT(DULIEU!V170,5)=$F$8,LEFT(DULIEU!W170,5)=$F$8),DULIEU!D170,"")</f>
        <v/>
      </c>
      <c r="C179" s="945" t="str">
        <f>IF(OR(LEFT(DULIEU!V170,5)=$F$8,LEFT(DULIEU!W170,5)=$F$8),DULIEU!H170,"")</f>
        <v/>
      </c>
      <c r="D179" s="945" t="str">
        <f>IF(OR(LEFT(DULIEU!V170,5)=$F$8,LEFT(DULIEU!W170,5)=$F$8),DULIEU!E170,"")</f>
        <v/>
      </c>
      <c r="E179" s="945" t="str">
        <f>IF(OR(LEFT(DULIEU!V170,5)=$F$8,LEFT(DULIEU!W170,5)=$F$8),DULIEU!O170,"")</f>
        <v/>
      </c>
      <c r="F179" s="945" t="str">
        <f>IF(LEFT(DULIEU!V170,5)=$F$8,DULIEU!W170,IF(LEFT(DULIEU!W170,5)=$F$8,DULIEU!V170,""))</f>
        <v/>
      </c>
      <c r="G179" s="946">
        <f>IF(LEFT(DULIEU!V170,5)=$F$8,DULIEU!X170,0)</f>
        <v>0</v>
      </c>
      <c r="H179" s="946">
        <f>IF(LEFT(DULIEU!W170,5)=$F$8,DULIEU!X170,0)</f>
        <v>0</v>
      </c>
      <c r="I179" s="946">
        <f>IF(SUM(G179:H179)=0,0,$I$14+SUM($G$16:G179)-SUM($H$16:H179))</f>
        <v>0</v>
      </c>
      <c r="J179" s="945"/>
      <c r="K179" s="945" t="str">
        <f t="shared" si="2"/>
        <v/>
      </c>
    </row>
    <row r="180" spans="2:11" hidden="1">
      <c r="B180" s="945" t="str">
        <f>IF(OR(LEFT(DULIEU!V171,5)=$F$8,LEFT(DULIEU!W171,5)=$F$8),DULIEU!D171,"")</f>
        <v/>
      </c>
      <c r="C180" s="945" t="str">
        <f>IF(OR(LEFT(DULIEU!V171,5)=$F$8,LEFT(DULIEU!W171,5)=$F$8),DULIEU!H171,"")</f>
        <v/>
      </c>
      <c r="D180" s="945" t="str">
        <f>IF(OR(LEFT(DULIEU!V171,5)=$F$8,LEFT(DULIEU!W171,5)=$F$8),DULIEU!E171,"")</f>
        <v/>
      </c>
      <c r="E180" s="945" t="str">
        <f>IF(OR(LEFT(DULIEU!V171,5)=$F$8,LEFT(DULIEU!W171,5)=$F$8),DULIEU!O171,"")</f>
        <v/>
      </c>
      <c r="F180" s="945" t="str">
        <f>IF(LEFT(DULIEU!V171,5)=$F$8,DULIEU!W171,IF(LEFT(DULIEU!W171,5)=$F$8,DULIEU!V171,""))</f>
        <v/>
      </c>
      <c r="G180" s="946">
        <f>IF(LEFT(DULIEU!V171,5)=$F$8,DULIEU!X171,0)</f>
        <v>0</v>
      </c>
      <c r="H180" s="946">
        <f>IF(LEFT(DULIEU!W171,5)=$F$8,DULIEU!X171,0)</f>
        <v>0</v>
      </c>
      <c r="I180" s="946">
        <f>IF(SUM(G180:H180)=0,0,$I$14+SUM($G$16:G180)-SUM($H$16:H180))</f>
        <v>0</v>
      </c>
      <c r="J180" s="945"/>
      <c r="K180" s="945" t="str">
        <f t="shared" si="2"/>
        <v/>
      </c>
    </row>
    <row r="181" spans="2:11" hidden="1">
      <c r="B181" s="945" t="str">
        <f>IF(OR(LEFT(DULIEU!V172,5)=$F$8,LEFT(DULIEU!W172,5)=$F$8),DULIEU!D172,"")</f>
        <v/>
      </c>
      <c r="C181" s="945" t="str">
        <f>IF(OR(LEFT(DULIEU!V172,5)=$F$8,LEFT(DULIEU!W172,5)=$F$8),DULIEU!H172,"")</f>
        <v/>
      </c>
      <c r="D181" s="945" t="str">
        <f>IF(OR(LEFT(DULIEU!V172,5)=$F$8,LEFT(DULIEU!W172,5)=$F$8),DULIEU!E172,"")</f>
        <v/>
      </c>
      <c r="E181" s="945" t="str">
        <f>IF(OR(LEFT(DULIEU!V172,5)=$F$8,LEFT(DULIEU!W172,5)=$F$8),DULIEU!O172,"")</f>
        <v/>
      </c>
      <c r="F181" s="945" t="str">
        <f>IF(LEFT(DULIEU!V172,5)=$F$8,DULIEU!W172,IF(LEFT(DULIEU!W172,5)=$F$8,DULIEU!V172,""))</f>
        <v/>
      </c>
      <c r="G181" s="946">
        <f>IF(LEFT(DULIEU!V172,5)=$F$8,DULIEU!X172,0)</f>
        <v>0</v>
      </c>
      <c r="H181" s="946">
        <f>IF(LEFT(DULIEU!W172,5)=$F$8,DULIEU!X172,0)</f>
        <v>0</v>
      </c>
      <c r="I181" s="946">
        <f>IF(SUM(G181:H181)=0,0,$I$14+SUM($G$16:G181)-SUM($H$16:H181))</f>
        <v>0</v>
      </c>
      <c r="J181" s="945"/>
      <c r="K181" s="945" t="str">
        <f t="shared" si="2"/>
        <v/>
      </c>
    </row>
    <row r="182" spans="2:11" hidden="1">
      <c r="B182" s="945" t="str">
        <f>IF(OR(LEFT(DULIEU!V173,5)=$F$8,LEFT(DULIEU!W173,5)=$F$8),DULIEU!D173,"")</f>
        <v/>
      </c>
      <c r="C182" s="945" t="str">
        <f>IF(OR(LEFT(DULIEU!V173,5)=$F$8,LEFT(DULIEU!W173,5)=$F$8),DULIEU!H173,"")</f>
        <v/>
      </c>
      <c r="D182" s="945" t="str">
        <f>IF(OR(LEFT(DULIEU!V173,5)=$F$8,LEFT(DULIEU!W173,5)=$F$8),DULIEU!E173,"")</f>
        <v/>
      </c>
      <c r="E182" s="945" t="str">
        <f>IF(OR(LEFT(DULIEU!V173,5)=$F$8,LEFT(DULIEU!W173,5)=$F$8),DULIEU!O173,"")</f>
        <v/>
      </c>
      <c r="F182" s="945" t="str">
        <f>IF(LEFT(DULIEU!V173,5)=$F$8,DULIEU!W173,IF(LEFT(DULIEU!W173,5)=$F$8,DULIEU!V173,""))</f>
        <v/>
      </c>
      <c r="G182" s="946">
        <f>IF(LEFT(DULIEU!V173,5)=$F$8,DULIEU!X173,0)</f>
        <v>0</v>
      </c>
      <c r="H182" s="946">
        <f>IF(LEFT(DULIEU!W173,5)=$F$8,DULIEU!X173,0)</f>
        <v>0</v>
      </c>
      <c r="I182" s="946">
        <f>IF(SUM(G182:H182)=0,0,$I$14+SUM($G$16:G182)-SUM($H$16:H182))</f>
        <v>0</v>
      </c>
      <c r="J182" s="945"/>
      <c r="K182" s="945" t="str">
        <f t="shared" si="2"/>
        <v/>
      </c>
    </row>
    <row r="183" spans="2:11" hidden="1">
      <c r="B183" s="945" t="str">
        <f>IF(OR(LEFT(DULIEU!V174,5)=$F$8,LEFT(DULIEU!W174,5)=$F$8),DULIEU!D174,"")</f>
        <v/>
      </c>
      <c r="C183" s="945" t="str">
        <f>IF(OR(LEFT(DULIEU!V174,5)=$F$8,LEFT(DULIEU!W174,5)=$F$8),DULIEU!H174,"")</f>
        <v/>
      </c>
      <c r="D183" s="945" t="str">
        <f>IF(OR(LEFT(DULIEU!V174,5)=$F$8,LEFT(DULIEU!W174,5)=$F$8),DULIEU!E174,"")</f>
        <v/>
      </c>
      <c r="E183" s="945" t="str">
        <f>IF(OR(LEFT(DULIEU!V174,5)=$F$8,LEFT(DULIEU!W174,5)=$F$8),DULIEU!O174,"")</f>
        <v/>
      </c>
      <c r="F183" s="945" t="str">
        <f>IF(LEFT(DULIEU!V174,5)=$F$8,DULIEU!W174,IF(LEFT(DULIEU!W174,5)=$F$8,DULIEU!V174,""))</f>
        <v/>
      </c>
      <c r="G183" s="946">
        <f>IF(LEFT(DULIEU!V174,5)=$F$8,DULIEU!X174,0)</f>
        <v>0</v>
      </c>
      <c r="H183" s="946">
        <f>IF(LEFT(DULIEU!W174,5)=$F$8,DULIEU!X174,0)</f>
        <v>0</v>
      </c>
      <c r="I183" s="946">
        <f>IF(SUM(G183:H183)=0,0,$I$14+SUM($G$16:G183)-SUM($H$16:H183))</f>
        <v>0</v>
      </c>
      <c r="J183" s="945"/>
      <c r="K183" s="945" t="str">
        <f t="shared" si="2"/>
        <v/>
      </c>
    </row>
    <row r="184" spans="2:11" hidden="1">
      <c r="B184" s="945" t="str">
        <f>IF(OR(LEFT(DULIEU!V175,5)=$F$8,LEFT(DULIEU!W175,5)=$F$8),DULIEU!D175,"")</f>
        <v/>
      </c>
      <c r="C184" s="945" t="str">
        <f>IF(OR(LEFT(DULIEU!V175,5)=$F$8,LEFT(DULIEU!W175,5)=$F$8),DULIEU!H175,"")</f>
        <v/>
      </c>
      <c r="D184" s="945" t="str">
        <f>IF(OR(LEFT(DULIEU!V175,5)=$F$8,LEFT(DULIEU!W175,5)=$F$8),DULIEU!E175,"")</f>
        <v/>
      </c>
      <c r="E184" s="945" t="str">
        <f>IF(OR(LEFT(DULIEU!V175,5)=$F$8,LEFT(DULIEU!W175,5)=$F$8),DULIEU!O175,"")</f>
        <v/>
      </c>
      <c r="F184" s="945" t="str">
        <f>IF(LEFT(DULIEU!V175,5)=$F$8,DULIEU!W175,IF(LEFT(DULIEU!W175,5)=$F$8,DULIEU!V175,""))</f>
        <v/>
      </c>
      <c r="G184" s="946">
        <f>IF(LEFT(DULIEU!V175,5)=$F$8,DULIEU!X175,0)</f>
        <v>0</v>
      </c>
      <c r="H184" s="946">
        <f>IF(LEFT(DULIEU!W175,5)=$F$8,DULIEU!X175,0)</f>
        <v>0</v>
      </c>
      <c r="I184" s="946">
        <f>IF(SUM(G184:H184)=0,0,$I$14+SUM($G$16:G184)-SUM($H$16:H184))</f>
        <v>0</v>
      </c>
      <c r="J184" s="945"/>
      <c r="K184" s="945" t="str">
        <f t="shared" si="2"/>
        <v/>
      </c>
    </row>
    <row r="185" spans="2:11" hidden="1">
      <c r="B185" s="945" t="str">
        <f>IF(OR(LEFT(DULIEU!V176,5)=$F$8,LEFT(DULIEU!W176,5)=$F$8),DULIEU!D176,"")</f>
        <v/>
      </c>
      <c r="C185" s="945" t="str">
        <f>IF(OR(LEFT(DULIEU!V176,5)=$F$8,LEFT(DULIEU!W176,5)=$F$8),DULIEU!H176,"")</f>
        <v/>
      </c>
      <c r="D185" s="945" t="str">
        <f>IF(OR(LEFT(DULIEU!V176,5)=$F$8,LEFT(DULIEU!W176,5)=$F$8),DULIEU!E176,"")</f>
        <v/>
      </c>
      <c r="E185" s="945" t="str">
        <f>IF(OR(LEFT(DULIEU!V176,5)=$F$8,LEFT(DULIEU!W176,5)=$F$8),DULIEU!O176,"")</f>
        <v/>
      </c>
      <c r="F185" s="945" t="str">
        <f>IF(LEFT(DULIEU!V176,5)=$F$8,DULIEU!W176,IF(LEFT(DULIEU!W176,5)=$F$8,DULIEU!V176,""))</f>
        <v/>
      </c>
      <c r="G185" s="946">
        <f>IF(LEFT(DULIEU!V176,5)=$F$8,DULIEU!X176,0)</f>
        <v>0</v>
      </c>
      <c r="H185" s="946">
        <f>IF(LEFT(DULIEU!W176,5)=$F$8,DULIEU!X176,0)</f>
        <v>0</v>
      </c>
      <c r="I185" s="946">
        <f>IF(SUM(G185:H185)=0,0,$I$14+SUM($G$16:G185)-SUM($H$16:H185))</f>
        <v>0</v>
      </c>
      <c r="J185" s="945"/>
      <c r="K185" s="945" t="str">
        <f t="shared" si="2"/>
        <v/>
      </c>
    </row>
    <row r="186" spans="2:11" hidden="1">
      <c r="B186" s="945" t="str">
        <f>IF(OR(LEFT(DULIEU!V177,5)=$F$8,LEFT(DULIEU!W177,5)=$F$8),DULIEU!D177,"")</f>
        <v/>
      </c>
      <c r="C186" s="945" t="str">
        <f>IF(OR(LEFT(DULIEU!V177,5)=$F$8,LEFT(DULIEU!W177,5)=$F$8),DULIEU!H177,"")</f>
        <v/>
      </c>
      <c r="D186" s="945" t="str">
        <f>IF(OR(LEFT(DULIEU!V177,5)=$F$8,LEFT(DULIEU!W177,5)=$F$8),DULIEU!E177,"")</f>
        <v/>
      </c>
      <c r="E186" s="945" t="str">
        <f>IF(OR(LEFT(DULIEU!V177,5)=$F$8,LEFT(DULIEU!W177,5)=$F$8),DULIEU!O177,"")</f>
        <v/>
      </c>
      <c r="F186" s="945" t="str">
        <f>IF(LEFT(DULIEU!V177,5)=$F$8,DULIEU!W177,IF(LEFT(DULIEU!W177,5)=$F$8,DULIEU!V177,""))</f>
        <v/>
      </c>
      <c r="G186" s="946">
        <f>IF(LEFT(DULIEU!V177,5)=$F$8,DULIEU!X177,0)</f>
        <v>0</v>
      </c>
      <c r="H186" s="946">
        <f>IF(LEFT(DULIEU!W177,5)=$F$8,DULIEU!X177,0)</f>
        <v>0</v>
      </c>
      <c r="I186" s="946">
        <f>IF(SUM(G186:H186)=0,0,$I$14+SUM($G$16:G186)-SUM($H$16:H186))</f>
        <v>0</v>
      </c>
      <c r="J186" s="945"/>
      <c r="K186" s="945" t="str">
        <f t="shared" si="2"/>
        <v/>
      </c>
    </row>
    <row r="187" spans="2:11" hidden="1">
      <c r="B187" s="945" t="str">
        <f>IF(OR(LEFT(DULIEU!V178,5)=$F$8,LEFT(DULIEU!W178,5)=$F$8),DULIEU!D178,"")</f>
        <v/>
      </c>
      <c r="C187" s="945" t="str">
        <f>IF(OR(LEFT(DULIEU!V178,5)=$F$8,LEFT(DULIEU!W178,5)=$F$8),DULIEU!H178,"")</f>
        <v/>
      </c>
      <c r="D187" s="945" t="str">
        <f>IF(OR(LEFT(DULIEU!V178,5)=$F$8,LEFT(DULIEU!W178,5)=$F$8),DULIEU!E178,"")</f>
        <v/>
      </c>
      <c r="E187" s="945" t="str">
        <f>IF(OR(LEFT(DULIEU!V178,5)=$F$8,LEFT(DULIEU!W178,5)=$F$8),DULIEU!O178,"")</f>
        <v/>
      </c>
      <c r="F187" s="945" t="str">
        <f>IF(LEFT(DULIEU!V178,5)=$F$8,DULIEU!W178,IF(LEFT(DULIEU!W178,5)=$F$8,DULIEU!V178,""))</f>
        <v/>
      </c>
      <c r="G187" s="946">
        <f>IF(LEFT(DULIEU!V178,5)=$F$8,DULIEU!X178,0)</f>
        <v>0</v>
      </c>
      <c r="H187" s="946">
        <f>IF(LEFT(DULIEU!W178,5)=$F$8,DULIEU!X178,0)</f>
        <v>0</v>
      </c>
      <c r="I187" s="946">
        <f>IF(SUM(G187:H187)=0,0,$I$14+SUM($G$16:G187)-SUM($H$16:H187))</f>
        <v>0</v>
      </c>
      <c r="J187" s="945"/>
      <c r="K187" s="945" t="str">
        <f t="shared" si="2"/>
        <v/>
      </c>
    </row>
    <row r="188" spans="2:11" hidden="1">
      <c r="B188" s="945" t="str">
        <f>IF(OR(LEFT(DULIEU!V179,5)=$F$8,LEFT(DULIEU!W179,5)=$F$8),DULIEU!D179,"")</f>
        <v/>
      </c>
      <c r="C188" s="945" t="str">
        <f>IF(OR(LEFT(DULIEU!V179,5)=$F$8,LEFT(DULIEU!W179,5)=$F$8),DULIEU!H179,"")</f>
        <v/>
      </c>
      <c r="D188" s="945" t="str">
        <f>IF(OR(LEFT(DULIEU!V179,5)=$F$8,LEFT(DULIEU!W179,5)=$F$8),DULIEU!E179,"")</f>
        <v/>
      </c>
      <c r="E188" s="945" t="str">
        <f>IF(OR(LEFT(DULIEU!V179,5)=$F$8,LEFT(DULIEU!W179,5)=$F$8),DULIEU!O179,"")</f>
        <v/>
      </c>
      <c r="F188" s="945" t="str">
        <f>IF(LEFT(DULIEU!V179,5)=$F$8,DULIEU!W179,IF(LEFT(DULIEU!W179,5)=$F$8,DULIEU!V179,""))</f>
        <v/>
      </c>
      <c r="G188" s="946">
        <f>IF(LEFT(DULIEU!V179,5)=$F$8,DULIEU!X179,0)</f>
        <v>0</v>
      </c>
      <c r="H188" s="946">
        <f>IF(LEFT(DULIEU!W179,5)=$F$8,DULIEU!X179,0)</f>
        <v>0</v>
      </c>
      <c r="I188" s="946">
        <f>IF(SUM(G188:H188)=0,0,$I$14+SUM($G$16:G188)-SUM($H$16:H188))</f>
        <v>0</v>
      </c>
      <c r="J188" s="945"/>
      <c r="K188" s="945" t="str">
        <f t="shared" si="2"/>
        <v/>
      </c>
    </row>
    <row r="189" spans="2:11" hidden="1">
      <c r="B189" s="945" t="str">
        <f>IF(OR(LEFT(DULIEU!V180,5)=$F$8,LEFT(DULIEU!W180,5)=$F$8),DULIEU!D180,"")</f>
        <v/>
      </c>
      <c r="C189" s="945" t="str">
        <f>IF(OR(LEFT(DULIEU!V180,5)=$F$8,LEFT(DULIEU!W180,5)=$F$8),DULIEU!H180,"")</f>
        <v/>
      </c>
      <c r="D189" s="945" t="str">
        <f>IF(OR(LEFT(DULIEU!V180,5)=$F$8,LEFT(DULIEU!W180,5)=$F$8),DULIEU!E180,"")</f>
        <v/>
      </c>
      <c r="E189" s="945" t="str">
        <f>IF(OR(LEFT(DULIEU!V180,5)=$F$8,LEFT(DULIEU!W180,5)=$F$8),DULIEU!O180,"")</f>
        <v/>
      </c>
      <c r="F189" s="945" t="str">
        <f>IF(LEFT(DULIEU!V180,5)=$F$8,DULIEU!W180,IF(LEFT(DULIEU!W180,5)=$F$8,DULIEU!V180,""))</f>
        <v/>
      </c>
      <c r="G189" s="946">
        <f>IF(LEFT(DULIEU!V180,5)=$F$8,DULIEU!X180,0)</f>
        <v>0</v>
      </c>
      <c r="H189" s="946">
        <f>IF(LEFT(DULIEU!W180,5)=$F$8,DULIEU!X180,0)</f>
        <v>0</v>
      </c>
      <c r="I189" s="946">
        <f>IF(SUM(G189:H189)=0,0,$I$14+SUM($G$16:G189)-SUM($H$16:H189))</f>
        <v>0</v>
      </c>
      <c r="J189" s="945"/>
      <c r="K189" s="945" t="str">
        <f t="shared" si="2"/>
        <v/>
      </c>
    </row>
    <row r="190" spans="2:11" hidden="1">
      <c r="B190" s="945" t="str">
        <f>IF(OR(LEFT(DULIEU!V181,5)=$F$8,LEFT(DULIEU!W181,5)=$F$8),DULIEU!D181,"")</f>
        <v/>
      </c>
      <c r="C190" s="945" t="str">
        <f>IF(OR(LEFT(DULIEU!V181,5)=$F$8,LEFT(DULIEU!W181,5)=$F$8),DULIEU!H181,"")</f>
        <v/>
      </c>
      <c r="D190" s="945" t="str">
        <f>IF(OR(LEFT(DULIEU!V181,5)=$F$8,LEFT(DULIEU!W181,5)=$F$8),DULIEU!E181,"")</f>
        <v/>
      </c>
      <c r="E190" s="945" t="str">
        <f>IF(OR(LEFT(DULIEU!V181,5)=$F$8,LEFT(DULIEU!W181,5)=$F$8),DULIEU!O181,"")</f>
        <v/>
      </c>
      <c r="F190" s="945" t="str">
        <f>IF(LEFT(DULIEU!V181,5)=$F$8,DULIEU!W181,IF(LEFT(DULIEU!W181,5)=$F$8,DULIEU!V181,""))</f>
        <v/>
      </c>
      <c r="G190" s="946">
        <f>IF(LEFT(DULIEU!V181,5)=$F$8,DULIEU!X181,0)</f>
        <v>0</v>
      </c>
      <c r="H190" s="946">
        <f>IF(LEFT(DULIEU!W181,5)=$F$8,DULIEU!X181,0)</f>
        <v>0</v>
      </c>
      <c r="I190" s="946">
        <f>IF(SUM(G190:H190)=0,0,$I$14+SUM($G$16:G190)-SUM($H$16:H190))</f>
        <v>0</v>
      </c>
      <c r="J190" s="945"/>
      <c r="K190" s="945" t="str">
        <f t="shared" si="2"/>
        <v/>
      </c>
    </row>
    <row r="191" spans="2:11" hidden="1">
      <c r="B191" s="945" t="str">
        <f>IF(OR(LEFT(DULIEU!V182,5)=$F$8,LEFT(DULIEU!W182,5)=$F$8),DULIEU!D182,"")</f>
        <v/>
      </c>
      <c r="C191" s="945" t="str">
        <f>IF(OR(LEFT(DULIEU!V182,5)=$F$8,LEFT(DULIEU!W182,5)=$F$8),DULIEU!H182,"")</f>
        <v/>
      </c>
      <c r="D191" s="945" t="str">
        <f>IF(OR(LEFT(DULIEU!V182,5)=$F$8,LEFT(DULIEU!W182,5)=$F$8),DULIEU!E182,"")</f>
        <v/>
      </c>
      <c r="E191" s="945" t="str">
        <f>IF(OR(LEFT(DULIEU!V182,5)=$F$8,LEFT(DULIEU!W182,5)=$F$8),DULIEU!O182,"")</f>
        <v/>
      </c>
      <c r="F191" s="945" t="str">
        <f>IF(LEFT(DULIEU!V182,5)=$F$8,DULIEU!W182,IF(LEFT(DULIEU!W182,5)=$F$8,DULIEU!V182,""))</f>
        <v/>
      </c>
      <c r="G191" s="946">
        <f>IF(LEFT(DULIEU!V182,5)=$F$8,DULIEU!X182,0)</f>
        <v>0</v>
      </c>
      <c r="H191" s="946">
        <f>IF(LEFT(DULIEU!W182,5)=$F$8,DULIEU!X182,0)</f>
        <v>0</v>
      </c>
      <c r="I191" s="946">
        <f>IF(SUM(G191:H191)=0,0,$I$14+SUM($G$16:G191)-SUM($H$16:H191))</f>
        <v>0</v>
      </c>
      <c r="J191" s="945"/>
      <c r="K191" s="945" t="str">
        <f t="shared" si="2"/>
        <v/>
      </c>
    </row>
    <row r="192" spans="2:11" hidden="1">
      <c r="B192" s="945" t="str">
        <f>IF(OR(LEFT(DULIEU!V183,5)=$F$8,LEFT(DULIEU!W183,5)=$F$8),DULIEU!D183,"")</f>
        <v/>
      </c>
      <c r="C192" s="945" t="str">
        <f>IF(OR(LEFT(DULIEU!V183,5)=$F$8,LEFT(DULIEU!W183,5)=$F$8),DULIEU!H183,"")</f>
        <v/>
      </c>
      <c r="D192" s="945" t="str">
        <f>IF(OR(LEFT(DULIEU!V183,5)=$F$8,LEFT(DULIEU!W183,5)=$F$8),DULIEU!E183,"")</f>
        <v/>
      </c>
      <c r="E192" s="945" t="str">
        <f>IF(OR(LEFT(DULIEU!V183,5)=$F$8,LEFT(DULIEU!W183,5)=$F$8),DULIEU!O183,"")</f>
        <v/>
      </c>
      <c r="F192" s="945" t="str">
        <f>IF(LEFT(DULIEU!V183,5)=$F$8,DULIEU!W183,IF(LEFT(DULIEU!W183,5)=$F$8,DULIEU!V183,""))</f>
        <v/>
      </c>
      <c r="G192" s="946">
        <f>IF(LEFT(DULIEU!V183,5)=$F$8,DULIEU!X183,0)</f>
        <v>0</v>
      </c>
      <c r="H192" s="946">
        <f>IF(LEFT(DULIEU!W183,5)=$F$8,DULIEU!X183,0)</f>
        <v>0</v>
      </c>
      <c r="I192" s="946">
        <f>IF(SUM(G192:H192)=0,0,$I$14+SUM($G$16:G192)-SUM($H$16:H192))</f>
        <v>0</v>
      </c>
      <c r="J192" s="945"/>
      <c r="K192" s="945" t="str">
        <f t="shared" si="2"/>
        <v/>
      </c>
    </row>
    <row r="193" spans="2:11" hidden="1">
      <c r="B193" s="945" t="str">
        <f>IF(OR(LEFT(DULIEU!V184,5)=$F$8,LEFT(DULIEU!W184,5)=$F$8),DULIEU!D184,"")</f>
        <v/>
      </c>
      <c r="C193" s="945" t="str">
        <f>IF(OR(LEFT(DULIEU!V184,5)=$F$8,LEFT(DULIEU!W184,5)=$F$8),DULIEU!H184,"")</f>
        <v/>
      </c>
      <c r="D193" s="945" t="str">
        <f>IF(OR(LEFT(DULIEU!V184,5)=$F$8,LEFT(DULIEU!W184,5)=$F$8),DULIEU!E184,"")</f>
        <v/>
      </c>
      <c r="E193" s="945" t="str">
        <f>IF(OR(LEFT(DULIEU!V184,5)=$F$8,LEFT(DULIEU!W184,5)=$F$8),DULIEU!O184,"")</f>
        <v/>
      </c>
      <c r="F193" s="945" t="str">
        <f>IF(LEFT(DULIEU!V184,5)=$F$8,DULIEU!W184,IF(LEFT(DULIEU!W184,5)=$F$8,DULIEU!V184,""))</f>
        <v/>
      </c>
      <c r="G193" s="946">
        <f>IF(LEFT(DULIEU!V184,5)=$F$8,DULIEU!X184,0)</f>
        <v>0</v>
      </c>
      <c r="H193" s="946">
        <f>IF(LEFT(DULIEU!W184,5)=$F$8,DULIEU!X184,0)</f>
        <v>0</v>
      </c>
      <c r="I193" s="946">
        <f>IF(SUM(G193:H193)=0,0,$I$14+SUM($G$16:G193)-SUM($H$16:H193))</f>
        <v>0</v>
      </c>
      <c r="J193" s="945"/>
      <c r="K193" s="945" t="str">
        <f t="shared" si="2"/>
        <v/>
      </c>
    </row>
    <row r="194" spans="2:11" hidden="1">
      <c r="B194" s="945" t="str">
        <f>IF(OR(LEFT(DULIEU!V185,5)=$F$8,LEFT(DULIEU!W185,5)=$F$8),DULIEU!D185,"")</f>
        <v/>
      </c>
      <c r="C194" s="945" t="str">
        <f>IF(OR(LEFT(DULIEU!V185,5)=$F$8,LEFT(DULIEU!W185,5)=$F$8),DULIEU!H185,"")</f>
        <v/>
      </c>
      <c r="D194" s="945" t="str">
        <f>IF(OR(LEFT(DULIEU!V185,5)=$F$8,LEFT(DULIEU!W185,5)=$F$8),DULIEU!E185,"")</f>
        <v/>
      </c>
      <c r="E194" s="945" t="str">
        <f>IF(OR(LEFT(DULIEU!V185,5)=$F$8,LEFT(DULIEU!W185,5)=$F$8),DULIEU!O185,"")</f>
        <v/>
      </c>
      <c r="F194" s="945" t="str">
        <f>IF(LEFT(DULIEU!V185,5)=$F$8,DULIEU!W185,IF(LEFT(DULIEU!W185,5)=$F$8,DULIEU!V185,""))</f>
        <v/>
      </c>
      <c r="G194" s="946">
        <f>IF(LEFT(DULIEU!V185,5)=$F$8,DULIEU!X185,0)</f>
        <v>0</v>
      </c>
      <c r="H194" s="946">
        <f>IF(LEFT(DULIEU!W185,5)=$F$8,DULIEU!X185,0)</f>
        <v>0</v>
      </c>
      <c r="I194" s="946">
        <f>IF(SUM(G194:H194)=0,0,$I$14+SUM($G$16:G194)-SUM($H$16:H194))</f>
        <v>0</v>
      </c>
      <c r="J194" s="945"/>
      <c r="K194" s="945" t="str">
        <f t="shared" si="2"/>
        <v/>
      </c>
    </row>
    <row r="195" spans="2:11" hidden="1">
      <c r="B195" s="945" t="str">
        <f>IF(OR(LEFT(DULIEU!V186,5)=$F$8,LEFT(DULIEU!W186,5)=$F$8),DULIEU!D186,"")</f>
        <v/>
      </c>
      <c r="C195" s="945" t="str">
        <f>IF(OR(LEFT(DULIEU!V186,5)=$F$8,LEFT(DULIEU!W186,5)=$F$8),DULIEU!H186,"")</f>
        <v/>
      </c>
      <c r="D195" s="945" t="str">
        <f>IF(OR(LEFT(DULIEU!V186,5)=$F$8,LEFT(DULIEU!W186,5)=$F$8),DULIEU!E186,"")</f>
        <v/>
      </c>
      <c r="E195" s="945" t="str">
        <f>IF(OR(LEFT(DULIEU!V186,5)=$F$8,LEFT(DULIEU!W186,5)=$F$8),DULIEU!O186,"")</f>
        <v/>
      </c>
      <c r="F195" s="945" t="str">
        <f>IF(LEFT(DULIEU!V186,5)=$F$8,DULIEU!W186,IF(LEFT(DULIEU!W186,5)=$F$8,DULIEU!V186,""))</f>
        <v/>
      </c>
      <c r="G195" s="946">
        <f>IF(LEFT(DULIEU!V186,5)=$F$8,DULIEU!X186,0)</f>
        <v>0</v>
      </c>
      <c r="H195" s="946">
        <f>IF(LEFT(DULIEU!W186,5)=$F$8,DULIEU!X186,0)</f>
        <v>0</v>
      </c>
      <c r="I195" s="946">
        <f>IF(SUM(G195:H195)=0,0,$I$14+SUM($G$16:G195)-SUM($H$16:H195))</f>
        <v>0</v>
      </c>
      <c r="J195" s="945"/>
      <c r="K195" s="945" t="str">
        <f t="shared" si="2"/>
        <v/>
      </c>
    </row>
    <row r="196" spans="2:11" hidden="1">
      <c r="B196" s="945" t="str">
        <f>IF(OR(LEFT(DULIEU!V187,5)=$F$8,LEFT(DULIEU!W187,5)=$F$8),DULIEU!D187,"")</f>
        <v/>
      </c>
      <c r="C196" s="945" t="str">
        <f>IF(OR(LEFT(DULIEU!V187,5)=$F$8,LEFT(DULIEU!W187,5)=$F$8),DULIEU!H187,"")</f>
        <v/>
      </c>
      <c r="D196" s="945" t="str">
        <f>IF(OR(LEFT(DULIEU!V187,5)=$F$8,LEFT(DULIEU!W187,5)=$F$8),DULIEU!E187,"")</f>
        <v/>
      </c>
      <c r="E196" s="945" t="str">
        <f>IF(OR(LEFT(DULIEU!V187,5)=$F$8,LEFT(DULIEU!W187,5)=$F$8),DULIEU!O187,"")</f>
        <v/>
      </c>
      <c r="F196" s="945" t="str">
        <f>IF(LEFT(DULIEU!V187,5)=$F$8,DULIEU!W187,IF(LEFT(DULIEU!W187,5)=$F$8,DULIEU!V187,""))</f>
        <v/>
      </c>
      <c r="G196" s="946">
        <f>IF(LEFT(DULIEU!V187,5)=$F$8,DULIEU!X187,0)</f>
        <v>0</v>
      </c>
      <c r="H196" s="946">
        <f>IF(LEFT(DULIEU!W187,5)=$F$8,DULIEU!X187,0)</f>
        <v>0</v>
      </c>
      <c r="I196" s="946">
        <f>IF(SUM(G196:H196)=0,0,$I$14+SUM($G$16:G196)-SUM($H$16:H196))</f>
        <v>0</v>
      </c>
      <c r="J196" s="945"/>
      <c r="K196" s="945" t="str">
        <f t="shared" si="2"/>
        <v/>
      </c>
    </row>
    <row r="197" spans="2:11" hidden="1">
      <c r="B197" s="945" t="str">
        <f>IF(OR(LEFT(DULIEU!V188,5)=$F$8,LEFT(DULIEU!W188,5)=$F$8),DULIEU!D188,"")</f>
        <v/>
      </c>
      <c r="C197" s="945" t="str">
        <f>IF(OR(LEFT(DULIEU!V188,5)=$F$8,LEFT(DULIEU!W188,5)=$F$8),DULIEU!H188,"")</f>
        <v/>
      </c>
      <c r="D197" s="945" t="str">
        <f>IF(OR(LEFT(DULIEU!V188,5)=$F$8,LEFT(DULIEU!W188,5)=$F$8),DULIEU!E188,"")</f>
        <v/>
      </c>
      <c r="E197" s="945" t="str">
        <f>IF(OR(LEFT(DULIEU!V188,5)=$F$8,LEFT(DULIEU!W188,5)=$F$8),DULIEU!O188,"")</f>
        <v/>
      </c>
      <c r="F197" s="945" t="str">
        <f>IF(LEFT(DULIEU!V188,5)=$F$8,DULIEU!W188,IF(LEFT(DULIEU!W188,5)=$F$8,DULIEU!V188,""))</f>
        <v/>
      </c>
      <c r="G197" s="946">
        <f>IF(LEFT(DULIEU!V188,5)=$F$8,DULIEU!X188,0)</f>
        <v>0</v>
      </c>
      <c r="H197" s="946">
        <f>IF(LEFT(DULIEU!W188,5)=$F$8,DULIEU!X188,0)</f>
        <v>0</v>
      </c>
      <c r="I197" s="946">
        <f>IF(SUM(G197:H197)=0,0,$I$14+SUM($G$16:G197)-SUM($H$16:H197))</f>
        <v>0</v>
      </c>
      <c r="J197" s="945"/>
      <c r="K197" s="945" t="str">
        <f t="shared" si="2"/>
        <v/>
      </c>
    </row>
    <row r="198" spans="2:11" hidden="1">
      <c r="B198" s="945" t="str">
        <f>IF(OR(LEFT(DULIEU!V189,5)=$F$8,LEFT(DULIEU!W189,5)=$F$8),DULIEU!D189,"")</f>
        <v/>
      </c>
      <c r="C198" s="945" t="str">
        <f>IF(OR(LEFT(DULIEU!V189,5)=$F$8,LEFT(DULIEU!W189,5)=$F$8),DULIEU!H189,"")</f>
        <v/>
      </c>
      <c r="D198" s="945" t="str">
        <f>IF(OR(LEFT(DULIEU!V189,5)=$F$8,LEFT(DULIEU!W189,5)=$F$8),DULIEU!E189,"")</f>
        <v/>
      </c>
      <c r="E198" s="945" t="str">
        <f>IF(OR(LEFT(DULIEU!V189,5)=$F$8,LEFT(DULIEU!W189,5)=$F$8),DULIEU!O189,"")</f>
        <v/>
      </c>
      <c r="F198" s="945" t="str">
        <f>IF(LEFT(DULIEU!V189,5)=$F$8,DULIEU!W189,IF(LEFT(DULIEU!W189,5)=$F$8,DULIEU!V189,""))</f>
        <v/>
      </c>
      <c r="G198" s="946">
        <f>IF(LEFT(DULIEU!V189,5)=$F$8,DULIEU!X189,0)</f>
        <v>0</v>
      </c>
      <c r="H198" s="946">
        <f>IF(LEFT(DULIEU!W189,5)=$F$8,DULIEU!X189,0)</f>
        <v>0</v>
      </c>
      <c r="I198" s="946">
        <f>IF(SUM(G198:H198)=0,0,$I$14+SUM($G$16:G198)-SUM($H$16:H198))</f>
        <v>0</v>
      </c>
      <c r="J198" s="945"/>
      <c r="K198" s="945" t="str">
        <f t="shared" si="2"/>
        <v/>
      </c>
    </row>
    <row r="199" spans="2:11" hidden="1">
      <c r="B199" s="945" t="str">
        <f>IF(OR(LEFT(DULIEU!V190,5)=$F$8,LEFT(DULIEU!W190,5)=$F$8),DULIEU!D190,"")</f>
        <v/>
      </c>
      <c r="C199" s="945" t="str">
        <f>IF(OR(LEFT(DULIEU!V190,5)=$F$8,LEFT(DULIEU!W190,5)=$F$8),DULIEU!H190,"")</f>
        <v/>
      </c>
      <c r="D199" s="945" t="str">
        <f>IF(OR(LEFT(DULIEU!V190,5)=$F$8,LEFT(DULIEU!W190,5)=$F$8),DULIEU!E190,"")</f>
        <v/>
      </c>
      <c r="E199" s="945" t="str">
        <f>IF(OR(LEFT(DULIEU!V190,5)=$F$8,LEFT(DULIEU!W190,5)=$F$8),DULIEU!O190,"")</f>
        <v/>
      </c>
      <c r="F199" s="945" t="str">
        <f>IF(LEFT(DULIEU!V190,5)=$F$8,DULIEU!W190,IF(LEFT(DULIEU!W190,5)=$F$8,DULIEU!V190,""))</f>
        <v/>
      </c>
      <c r="G199" s="946">
        <f>IF(LEFT(DULIEU!V190,5)=$F$8,DULIEU!X190,0)</f>
        <v>0</v>
      </c>
      <c r="H199" s="946">
        <f>IF(LEFT(DULIEU!W190,5)=$F$8,DULIEU!X190,0)</f>
        <v>0</v>
      </c>
      <c r="I199" s="946">
        <f>IF(SUM(G199:H199)=0,0,$I$14+SUM($G$16:G199)-SUM($H$16:H199))</f>
        <v>0</v>
      </c>
      <c r="J199" s="945"/>
      <c r="K199" s="945" t="str">
        <f t="shared" si="2"/>
        <v/>
      </c>
    </row>
    <row r="200" spans="2:11" hidden="1">
      <c r="B200" s="945" t="str">
        <f>IF(OR(LEFT(DULIEU!V191,5)=$F$8,LEFT(DULIEU!W191,5)=$F$8),DULIEU!D191,"")</f>
        <v/>
      </c>
      <c r="C200" s="945" t="str">
        <f>IF(OR(LEFT(DULIEU!V191,5)=$F$8,LEFT(DULIEU!W191,5)=$F$8),DULIEU!H191,"")</f>
        <v/>
      </c>
      <c r="D200" s="945" t="str">
        <f>IF(OR(LEFT(DULIEU!V191,5)=$F$8,LEFT(DULIEU!W191,5)=$F$8),DULIEU!E191,"")</f>
        <v/>
      </c>
      <c r="E200" s="945" t="str">
        <f>IF(OR(LEFT(DULIEU!V191,5)=$F$8,LEFT(DULIEU!W191,5)=$F$8),DULIEU!O191,"")</f>
        <v/>
      </c>
      <c r="F200" s="945" t="str">
        <f>IF(LEFT(DULIEU!V191,5)=$F$8,DULIEU!W191,IF(LEFT(DULIEU!W191,5)=$F$8,DULIEU!V191,""))</f>
        <v/>
      </c>
      <c r="G200" s="946">
        <f>IF(LEFT(DULIEU!V191,5)=$F$8,DULIEU!X191,0)</f>
        <v>0</v>
      </c>
      <c r="H200" s="946">
        <f>IF(LEFT(DULIEU!W191,5)=$F$8,DULIEU!X191,0)</f>
        <v>0</v>
      </c>
      <c r="I200" s="946">
        <f>IF(SUM(G200:H200)=0,0,$I$14+SUM($G$16:G200)-SUM($H$16:H200))</f>
        <v>0</v>
      </c>
      <c r="J200" s="945"/>
      <c r="K200" s="945" t="str">
        <f t="shared" si="2"/>
        <v/>
      </c>
    </row>
    <row r="201" spans="2:11" hidden="1">
      <c r="B201" s="945" t="str">
        <f>IF(OR(LEFT(DULIEU!V192,5)=$F$8,LEFT(DULIEU!W192,5)=$F$8),DULIEU!D192,"")</f>
        <v/>
      </c>
      <c r="C201" s="945" t="str">
        <f>IF(OR(LEFT(DULIEU!V192,5)=$F$8,LEFT(DULIEU!W192,5)=$F$8),DULIEU!H192,"")</f>
        <v/>
      </c>
      <c r="D201" s="945" t="str">
        <f>IF(OR(LEFT(DULIEU!V192,5)=$F$8,LEFT(DULIEU!W192,5)=$F$8),DULIEU!E192,"")</f>
        <v/>
      </c>
      <c r="E201" s="945" t="str">
        <f>IF(OR(LEFT(DULIEU!V192,5)=$F$8,LEFT(DULIEU!W192,5)=$F$8),DULIEU!O192,"")</f>
        <v/>
      </c>
      <c r="F201" s="945" t="str">
        <f>IF(LEFT(DULIEU!V192,5)=$F$8,DULIEU!W192,IF(LEFT(DULIEU!W192,5)=$F$8,DULIEU!V192,""))</f>
        <v/>
      </c>
      <c r="G201" s="946">
        <f>IF(LEFT(DULIEU!V192,5)=$F$8,DULIEU!X192,0)</f>
        <v>0</v>
      </c>
      <c r="H201" s="946">
        <f>IF(LEFT(DULIEU!W192,5)=$F$8,DULIEU!X192,0)</f>
        <v>0</v>
      </c>
      <c r="I201" s="946">
        <f>IF(SUM(G201:H201)=0,0,$I$14+SUM($G$16:G201)-SUM($H$16:H201))</f>
        <v>0</v>
      </c>
      <c r="J201" s="945"/>
      <c r="K201" s="945" t="str">
        <f t="shared" si="2"/>
        <v/>
      </c>
    </row>
    <row r="202" spans="2:11" hidden="1">
      <c r="B202" s="945" t="str">
        <f>IF(OR(LEFT(DULIEU!V193,5)=$F$8,LEFT(DULIEU!W193,5)=$F$8),DULIEU!D193,"")</f>
        <v/>
      </c>
      <c r="C202" s="945" t="str">
        <f>IF(OR(LEFT(DULIEU!V193,5)=$F$8,LEFT(DULIEU!W193,5)=$F$8),DULIEU!H193,"")</f>
        <v/>
      </c>
      <c r="D202" s="945" t="str">
        <f>IF(OR(LEFT(DULIEU!V193,5)=$F$8,LEFT(DULIEU!W193,5)=$F$8),DULIEU!E193,"")</f>
        <v/>
      </c>
      <c r="E202" s="945" t="str">
        <f>IF(OR(LEFT(DULIEU!V193,5)=$F$8,LEFT(DULIEU!W193,5)=$F$8),DULIEU!O193,"")</f>
        <v/>
      </c>
      <c r="F202" s="945" t="str">
        <f>IF(LEFT(DULIEU!V193,5)=$F$8,DULIEU!W193,IF(LEFT(DULIEU!W193,5)=$F$8,DULIEU!V193,""))</f>
        <v/>
      </c>
      <c r="G202" s="946">
        <f>IF(LEFT(DULIEU!V193,5)=$F$8,DULIEU!X193,0)</f>
        <v>0</v>
      </c>
      <c r="H202" s="946">
        <f>IF(LEFT(DULIEU!W193,5)=$F$8,DULIEU!X193,0)</f>
        <v>0</v>
      </c>
      <c r="I202" s="946">
        <f>IF(SUM(G202:H202)=0,0,$I$14+SUM($G$16:G202)-SUM($H$16:H202))</f>
        <v>0</v>
      </c>
      <c r="J202" s="945"/>
      <c r="K202" s="945" t="str">
        <f t="shared" si="2"/>
        <v/>
      </c>
    </row>
    <row r="203" spans="2:11" hidden="1">
      <c r="B203" s="945" t="str">
        <f>IF(OR(LEFT(DULIEU!V194,5)=$F$8,LEFT(DULIEU!W194,5)=$F$8),DULIEU!D194,"")</f>
        <v/>
      </c>
      <c r="C203" s="945" t="str">
        <f>IF(OR(LEFT(DULIEU!V194,5)=$F$8,LEFT(DULIEU!W194,5)=$F$8),DULIEU!H194,"")</f>
        <v/>
      </c>
      <c r="D203" s="945" t="str">
        <f>IF(OR(LEFT(DULIEU!V194,5)=$F$8,LEFT(DULIEU!W194,5)=$F$8),DULIEU!E194,"")</f>
        <v/>
      </c>
      <c r="E203" s="945" t="str">
        <f>IF(OR(LEFT(DULIEU!V194,5)=$F$8,LEFT(DULIEU!W194,5)=$F$8),DULIEU!O194,"")</f>
        <v/>
      </c>
      <c r="F203" s="945" t="str">
        <f>IF(LEFT(DULIEU!V194,5)=$F$8,DULIEU!W194,IF(LEFT(DULIEU!W194,5)=$F$8,DULIEU!V194,""))</f>
        <v/>
      </c>
      <c r="G203" s="946">
        <f>IF(LEFT(DULIEU!V194,5)=$F$8,DULIEU!X194,0)</f>
        <v>0</v>
      </c>
      <c r="H203" s="946">
        <f>IF(LEFT(DULIEU!W194,5)=$F$8,DULIEU!X194,0)</f>
        <v>0</v>
      </c>
      <c r="I203" s="946">
        <f>IF(SUM(G203:H203)=0,0,$I$14+SUM($G$16:G203)-SUM($H$16:H203))</f>
        <v>0</v>
      </c>
      <c r="J203" s="945"/>
      <c r="K203" s="945" t="str">
        <f t="shared" si="2"/>
        <v/>
      </c>
    </row>
    <row r="204" spans="2:11" hidden="1">
      <c r="B204" s="945" t="str">
        <f>IF(OR(LEFT(DULIEU!V195,5)=$F$8,LEFT(DULIEU!W195,5)=$F$8),DULIEU!D195,"")</f>
        <v/>
      </c>
      <c r="C204" s="945" t="str">
        <f>IF(OR(LEFT(DULIEU!V195,5)=$F$8,LEFT(DULIEU!W195,5)=$F$8),DULIEU!H195,"")</f>
        <v/>
      </c>
      <c r="D204" s="945" t="str">
        <f>IF(OR(LEFT(DULIEU!V195,5)=$F$8,LEFT(DULIEU!W195,5)=$F$8),DULIEU!E195,"")</f>
        <v/>
      </c>
      <c r="E204" s="945" t="str">
        <f>IF(OR(LEFT(DULIEU!V195,5)=$F$8,LEFT(DULIEU!W195,5)=$F$8),DULIEU!O195,"")</f>
        <v/>
      </c>
      <c r="F204" s="945" t="str">
        <f>IF(LEFT(DULIEU!V195,5)=$F$8,DULIEU!W195,IF(LEFT(DULIEU!W195,5)=$F$8,DULIEU!V195,""))</f>
        <v/>
      </c>
      <c r="G204" s="946">
        <f>IF(LEFT(DULIEU!V195,5)=$F$8,DULIEU!X195,0)</f>
        <v>0</v>
      </c>
      <c r="H204" s="946">
        <f>IF(LEFT(DULIEU!W195,5)=$F$8,DULIEU!X195,0)</f>
        <v>0</v>
      </c>
      <c r="I204" s="946">
        <f>IF(SUM(G204:H204)=0,0,$I$14+SUM($G$16:G204)-SUM($H$16:H204))</f>
        <v>0</v>
      </c>
      <c r="J204" s="945"/>
      <c r="K204" s="945" t="str">
        <f t="shared" si="2"/>
        <v/>
      </c>
    </row>
    <row r="205" spans="2:11" hidden="1">
      <c r="B205" s="945" t="str">
        <f>IF(OR(LEFT(DULIEU!V196,5)=$F$8,LEFT(DULIEU!W196,5)=$F$8),DULIEU!D196,"")</f>
        <v/>
      </c>
      <c r="C205" s="945" t="str">
        <f>IF(OR(LEFT(DULIEU!V196,5)=$F$8,LEFT(DULIEU!W196,5)=$F$8),DULIEU!H196,"")</f>
        <v/>
      </c>
      <c r="D205" s="945" t="str">
        <f>IF(OR(LEFT(DULIEU!V196,5)=$F$8,LEFT(DULIEU!W196,5)=$F$8),DULIEU!E196,"")</f>
        <v/>
      </c>
      <c r="E205" s="945" t="str">
        <f>IF(OR(LEFT(DULIEU!V196,5)=$F$8,LEFT(DULIEU!W196,5)=$F$8),DULIEU!O196,"")</f>
        <v/>
      </c>
      <c r="F205" s="945" t="str">
        <f>IF(LEFT(DULIEU!V196,5)=$F$8,DULIEU!W196,IF(LEFT(DULIEU!W196,5)=$F$8,DULIEU!V196,""))</f>
        <v/>
      </c>
      <c r="G205" s="946">
        <f>IF(LEFT(DULIEU!V196,5)=$F$8,DULIEU!X196,0)</f>
        <v>0</v>
      </c>
      <c r="H205" s="946">
        <f>IF(LEFT(DULIEU!W196,5)=$F$8,DULIEU!X196,0)</f>
        <v>0</v>
      </c>
      <c r="I205" s="946">
        <f>IF(SUM(G205:H205)=0,0,$I$14+SUM($G$16:G205)-SUM($H$16:H205))</f>
        <v>0</v>
      </c>
      <c r="J205" s="945"/>
      <c r="K205" s="945" t="str">
        <f t="shared" si="2"/>
        <v/>
      </c>
    </row>
    <row r="206" spans="2:11" hidden="1">
      <c r="B206" s="945" t="str">
        <f>IF(OR(LEFT(DULIEU!V197,5)=$F$8,LEFT(DULIEU!W197,5)=$F$8),DULIEU!D197,"")</f>
        <v/>
      </c>
      <c r="C206" s="945" t="str">
        <f>IF(OR(LEFT(DULIEU!V197,5)=$F$8,LEFT(DULIEU!W197,5)=$F$8),DULIEU!H197,"")</f>
        <v/>
      </c>
      <c r="D206" s="945" t="str">
        <f>IF(OR(LEFT(DULIEU!V197,5)=$F$8,LEFT(DULIEU!W197,5)=$F$8),DULIEU!E197,"")</f>
        <v/>
      </c>
      <c r="E206" s="945" t="str">
        <f>IF(OR(LEFT(DULIEU!V197,5)=$F$8,LEFT(DULIEU!W197,5)=$F$8),DULIEU!O197,"")</f>
        <v/>
      </c>
      <c r="F206" s="945" t="str">
        <f>IF(LEFT(DULIEU!V197,5)=$F$8,DULIEU!W197,IF(LEFT(DULIEU!W197,5)=$F$8,DULIEU!V197,""))</f>
        <v/>
      </c>
      <c r="G206" s="946">
        <f>IF(LEFT(DULIEU!V197,5)=$F$8,DULIEU!X197,0)</f>
        <v>0</v>
      </c>
      <c r="H206" s="946">
        <f>IF(LEFT(DULIEU!W197,5)=$F$8,DULIEU!X197,0)</f>
        <v>0</v>
      </c>
      <c r="I206" s="946">
        <f>IF(SUM(G206:H206)=0,0,$I$14+SUM($G$16:G206)-SUM($H$16:H206))</f>
        <v>0</v>
      </c>
      <c r="J206" s="945"/>
      <c r="K206" s="945" t="str">
        <f t="shared" si="2"/>
        <v/>
      </c>
    </row>
    <row r="207" spans="2:11" hidden="1">
      <c r="B207" s="945" t="str">
        <f>IF(OR(LEFT(DULIEU!V198,5)=$F$8,LEFT(DULIEU!W198,5)=$F$8),DULIEU!D198,"")</f>
        <v/>
      </c>
      <c r="C207" s="945" t="str">
        <f>IF(OR(LEFT(DULIEU!V198,5)=$F$8,LEFT(DULIEU!W198,5)=$F$8),DULIEU!H198,"")</f>
        <v/>
      </c>
      <c r="D207" s="945" t="str">
        <f>IF(OR(LEFT(DULIEU!V198,5)=$F$8,LEFT(DULIEU!W198,5)=$F$8),DULIEU!E198,"")</f>
        <v/>
      </c>
      <c r="E207" s="945" t="str">
        <f>IF(OR(LEFT(DULIEU!V198,5)=$F$8,LEFT(DULIEU!W198,5)=$F$8),DULIEU!O198,"")</f>
        <v/>
      </c>
      <c r="F207" s="945" t="str">
        <f>IF(LEFT(DULIEU!V198,5)=$F$8,DULIEU!W198,IF(LEFT(DULIEU!W198,5)=$F$8,DULIEU!V198,""))</f>
        <v/>
      </c>
      <c r="G207" s="946">
        <f>IF(LEFT(DULIEU!V198,5)=$F$8,DULIEU!X198,0)</f>
        <v>0</v>
      </c>
      <c r="H207" s="946">
        <f>IF(LEFT(DULIEU!W198,5)=$F$8,DULIEU!X198,0)</f>
        <v>0</v>
      </c>
      <c r="I207" s="946">
        <f>IF(SUM(G207:H207)=0,0,$I$14+SUM($G$16:G207)-SUM($H$16:H207))</f>
        <v>0</v>
      </c>
      <c r="J207" s="945"/>
      <c r="K207" s="945" t="str">
        <f t="shared" si="2"/>
        <v/>
      </c>
    </row>
    <row r="208" spans="2:11" hidden="1">
      <c r="B208" s="945" t="str">
        <f>IF(OR(LEFT(DULIEU!V199,5)=$F$8,LEFT(DULIEU!W199,5)=$F$8),DULIEU!D199,"")</f>
        <v/>
      </c>
      <c r="C208" s="945" t="str">
        <f>IF(OR(LEFT(DULIEU!V199,5)=$F$8,LEFT(DULIEU!W199,5)=$F$8),DULIEU!H199,"")</f>
        <v/>
      </c>
      <c r="D208" s="945" t="str">
        <f>IF(OR(LEFT(DULIEU!V199,5)=$F$8,LEFT(DULIEU!W199,5)=$F$8),DULIEU!E199,"")</f>
        <v/>
      </c>
      <c r="E208" s="945" t="str">
        <f>IF(OR(LEFT(DULIEU!V199,5)=$F$8,LEFT(DULIEU!W199,5)=$F$8),DULIEU!O199,"")</f>
        <v/>
      </c>
      <c r="F208" s="945" t="str">
        <f>IF(LEFT(DULIEU!V199,5)=$F$8,DULIEU!W199,IF(LEFT(DULIEU!W199,5)=$F$8,DULIEU!V199,""))</f>
        <v/>
      </c>
      <c r="G208" s="946">
        <f>IF(LEFT(DULIEU!V199,5)=$F$8,DULIEU!X199,0)</f>
        <v>0</v>
      </c>
      <c r="H208" s="946">
        <f>IF(LEFT(DULIEU!W199,5)=$F$8,DULIEU!X199,0)</f>
        <v>0</v>
      </c>
      <c r="I208" s="946">
        <f>IF(SUM(G208:H208)=0,0,$I$14+SUM($G$16:G208)-SUM($H$16:H208))</f>
        <v>0</v>
      </c>
      <c r="J208" s="945"/>
      <c r="K208" s="945" t="str">
        <f t="shared" si="2"/>
        <v/>
      </c>
    </row>
    <row r="209" spans="2:11" hidden="1">
      <c r="B209" s="945" t="str">
        <f>IF(OR(LEFT(DULIEU!V200,5)=$F$8,LEFT(DULIEU!W200,5)=$F$8),DULIEU!D200,"")</f>
        <v/>
      </c>
      <c r="C209" s="945" t="str">
        <f>IF(OR(LEFT(DULIEU!V200,5)=$F$8,LEFT(DULIEU!W200,5)=$F$8),DULIEU!H200,"")</f>
        <v/>
      </c>
      <c r="D209" s="945" t="str">
        <f>IF(OR(LEFT(DULIEU!V200,5)=$F$8,LEFT(DULIEU!W200,5)=$F$8),DULIEU!E200,"")</f>
        <v/>
      </c>
      <c r="E209" s="945" t="str">
        <f>IF(OR(LEFT(DULIEU!V200,5)=$F$8,LEFT(DULIEU!W200,5)=$F$8),DULIEU!O200,"")</f>
        <v/>
      </c>
      <c r="F209" s="945" t="str">
        <f>IF(LEFT(DULIEU!V200,5)=$F$8,DULIEU!W200,IF(LEFT(DULIEU!W200,5)=$F$8,DULIEU!V200,""))</f>
        <v/>
      </c>
      <c r="G209" s="946">
        <f>IF(LEFT(DULIEU!V200,5)=$F$8,DULIEU!X200,0)</f>
        <v>0</v>
      </c>
      <c r="H209" s="946">
        <f>IF(LEFT(DULIEU!W200,5)=$F$8,DULIEU!X200,0)</f>
        <v>0</v>
      </c>
      <c r="I209" s="946">
        <f>IF(SUM(G209:H209)=0,0,$I$14+SUM($G$16:G209)-SUM($H$16:H209))</f>
        <v>0</v>
      </c>
      <c r="J209" s="945"/>
      <c r="K209" s="945" t="str">
        <f t="shared" ref="K209:K272" si="3">IF(B209&lt;&gt;"","x","")</f>
        <v/>
      </c>
    </row>
    <row r="210" spans="2:11" hidden="1">
      <c r="B210" s="945" t="str">
        <f>IF(OR(LEFT(DULIEU!V201,5)=$F$8,LEFT(DULIEU!W201,5)=$F$8),DULIEU!D201,"")</f>
        <v/>
      </c>
      <c r="C210" s="945" t="str">
        <f>IF(OR(LEFT(DULIEU!V201,5)=$F$8,LEFT(DULIEU!W201,5)=$F$8),DULIEU!H201,"")</f>
        <v/>
      </c>
      <c r="D210" s="945" t="str">
        <f>IF(OR(LEFT(DULIEU!V201,5)=$F$8,LEFT(DULIEU!W201,5)=$F$8),DULIEU!E201,"")</f>
        <v/>
      </c>
      <c r="E210" s="945" t="str">
        <f>IF(OR(LEFT(DULIEU!V201,5)=$F$8,LEFT(DULIEU!W201,5)=$F$8),DULIEU!O201,"")</f>
        <v/>
      </c>
      <c r="F210" s="945" t="str">
        <f>IF(LEFT(DULIEU!V201,5)=$F$8,DULIEU!W201,IF(LEFT(DULIEU!W201,5)=$F$8,DULIEU!V201,""))</f>
        <v/>
      </c>
      <c r="G210" s="946">
        <f>IF(LEFT(DULIEU!V201,5)=$F$8,DULIEU!X201,0)</f>
        <v>0</v>
      </c>
      <c r="H210" s="946">
        <f>IF(LEFT(DULIEU!W201,5)=$F$8,DULIEU!X201,0)</f>
        <v>0</v>
      </c>
      <c r="I210" s="946">
        <f>IF(SUM(G210:H210)=0,0,$I$14+SUM($G$16:G210)-SUM($H$16:H210))</f>
        <v>0</v>
      </c>
      <c r="J210" s="945"/>
      <c r="K210" s="945" t="str">
        <f t="shared" si="3"/>
        <v/>
      </c>
    </row>
    <row r="211" spans="2:11" hidden="1">
      <c r="B211" s="945" t="str">
        <f>IF(OR(LEFT(DULIEU!V202,5)=$F$8,LEFT(DULIEU!W202,5)=$F$8),DULIEU!D202,"")</f>
        <v/>
      </c>
      <c r="C211" s="945" t="str">
        <f>IF(OR(LEFT(DULIEU!V202,5)=$F$8,LEFT(DULIEU!W202,5)=$F$8),DULIEU!H202,"")</f>
        <v/>
      </c>
      <c r="D211" s="945" t="str">
        <f>IF(OR(LEFT(DULIEU!V202,5)=$F$8,LEFT(DULIEU!W202,5)=$F$8),DULIEU!E202,"")</f>
        <v/>
      </c>
      <c r="E211" s="945" t="str">
        <f>IF(OR(LEFT(DULIEU!V202,5)=$F$8,LEFT(DULIEU!W202,5)=$F$8),DULIEU!O202,"")</f>
        <v/>
      </c>
      <c r="F211" s="945" t="str">
        <f>IF(LEFT(DULIEU!V202,5)=$F$8,DULIEU!W202,IF(LEFT(DULIEU!W202,5)=$F$8,DULIEU!V202,""))</f>
        <v/>
      </c>
      <c r="G211" s="946">
        <f>IF(LEFT(DULIEU!V202,5)=$F$8,DULIEU!X202,0)</f>
        <v>0</v>
      </c>
      <c r="H211" s="946">
        <f>IF(LEFT(DULIEU!W202,5)=$F$8,DULIEU!X202,0)</f>
        <v>0</v>
      </c>
      <c r="I211" s="946">
        <f>IF(SUM(G211:H211)=0,0,$I$14+SUM($G$16:G211)-SUM($H$16:H211))</f>
        <v>0</v>
      </c>
      <c r="J211" s="945"/>
      <c r="K211" s="945" t="str">
        <f t="shared" si="3"/>
        <v/>
      </c>
    </row>
    <row r="212" spans="2:11" hidden="1">
      <c r="B212" s="945" t="str">
        <f>IF(OR(LEFT(DULIEU!V203,5)=$F$8,LEFT(DULIEU!W203,5)=$F$8),DULIEU!D203,"")</f>
        <v/>
      </c>
      <c r="C212" s="945" t="str">
        <f>IF(OR(LEFT(DULIEU!V203,5)=$F$8,LEFT(DULIEU!W203,5)=$F$8),DULIEU!H203,"")</f>
        <v/>
      </c>
      <c r="D212" s="945" t="str">
        <f>IF(OR(LEFT(DULIEU!V203,5)=$F$8,LEFT(DULIEU!W203,5)=$F$8),DULIEU!E203,"")</f>
        <v/>
      </c>
      <c r="E212" s="945" t="str">
        <f>IF(OR(LEFT(DULIEU!V203,5)=$F$8,LEFT(DULIEU!W203,5)=$F$8),DULIEU!O203,"")</f>
        <v/>
      </c>
      <c r="F212" s="945" t="str">
        <f>IF(LEFT(DULIEU!V203,5)=$F$8,DULIEU!W203,IF(LEFT(DULIEU!W203,5)=$F$8,DULIEU!V203,""))</f>
        <v/>
      </c>
      <c r="G212" s="946">
        <f>IF(LEFT(DULIEU!V203,5)=$F$8,DULIEU!X203,0)</f>
        <v>0</v>
      </c>
      <c r="H212" s="946">
        <f>IF(LEFT(DULIEU!W203,5)=$F$8,DULIEU!X203,0)</f>
        <v>0</v>
      </c>
      <c r="I212" s="946">
        <f>IF(SUM(G212:H212)=0,0,$I$14+SUM($G$16:G212)-SUM($H$16:H212))</f>
        <v>0</v>
      </c>
      <c r="J212" s="945"/>
      <c r="K212" s="945" t="str">
        <f t="shared" si="3"/>
        <v/>
      </c>
    </row>
    <row r="213" spans="2:11" hidden="1">
      <c r="B213" s="945" t="str">
        <f>IF(OR(LEFT(DULIEU!V204,5)=$F$8,LEFT(DULIEU!W204,5)=$F$8),DULIEU!D204,"")</f>
        <v/>
      </c>
      <c r="C213" s="945" t="str">
        <f>IF(OR(LEFT(DULIEU!V204,5)=$F$8,LEFT(DULIEU!W204,5)=$F$8),DULIEU!H204,"")</f>
        <v/>
      </c>
      <c r="D213" s="945" t="str">
        <f>IF(OR(LEFT(DULIEU!V204,5)=$F$8,LEFT(DULIEU!W204,5)=$F$8),DULIEU!E204,"")</f>
        <v/>
      </c>
      <c r="E213" s="945" t="str">
        <f>IF(OR(LEFT(DULIEU!V204,5)=$F$8,LEFT(DULIEU!W204,5)=$F$8),DULIEU!O204,"")</f>
        <v/>
      </c>
      <c r="F213" s="945" t="str">
        <f>IF(LEFT(DULIEU!V204,5)=$F$8,DULIEU!W204,IF(LEFT(DULIEU!W204,5)=$F$8,DULIEU!V204,""))</f>
        <v/>
      </c>
      <c r="G213" s="946">
        <f>IF(LEFT(DULIEU!V204,5)=$F$8,DULIEU!X204,0)</f>
        <v>0</v>
      </c>
      <c r="H213" s="946">
        <f>IF(LEFT(DULIEU!W204,5)=$F$8,DULIEU!X204,0)</f>
        <v>0</v>
      </c>
      <c r="I213" s="946">
        <f>IF(SUM(G213:H213)=0,0,$I$14+SUM($G$16:G213)-SUM($H$16:H213))</f>
        <v>0</v>
      </c>
      <c r="J213" s="945"/>
      <c r="K213" s="945" t="str">
        <f t="shared" si="3"/>
        <v/>
      </c>
    </row>
    <row r="214" spans="2:11" hidden="1">
      <c r="B214" s="945" t="str">
        <f>IF(OR(LEFT(DULIEU!V205,5)=$F$8,LEFT(DULIEU!W205,5)=$F$8),DULIEU!D205,"")</f>
        <v/>
      </c>
      <c r="C214" s="945" t="str">
        <f>IF(OR(LEFT(DULIEU!V205,5)=$F$8,LEFT(DULIEU!W205,5)=$F$8),DULIEU!H205,"")</f>
        <v/>
      </c>
      <c r="D214" s="945" t="str">
        <f>IF(OR(LEFT(DULIEU!V205,5)=$F$8,LEFT(DULIEU!W205,5)=$F$8),DULIEU!E205,"")</f>
        <v/>
      </c>
      <c r="E214" s="945" t="str">
        <f>IF(OR(LEFT(DULIEU!V205,5)=$F$8,LEFT(DULIEU!W205,5)=$F$8),DULIEU!O205,"")</f>
        <v/>
      </c>
      <c r="F214" s="945" t="str">
        <f>IF(LEFT(DULIEU!V205,5)=$F$8,DULIEU!W205,IF(LEFT(DULIEU!W205,5)=$F$8,DULIEU!V205,""))</f>
        <v/>
      </c>
      <c r="G214" s="946">
        <f>IF(LEFT(DULIEU!V205,5)=$F$8,DULIEU!X205,0)</f>
        <v>0</v>
      </c>
      <c r="H214" s="946">
        <f>IF(LEFT(DULIEU!W205,5)=$F$8,DULIEU!X205,0)</f>
        <v>0</v>
      </c>
      <c r="I214" s="946">
        <f>IF(SUM(G214:H214)=0,0,$I$14+SUM($G$16:G214)-SUM($H$16:H214))</f>
        <v>0</v>
      </c>
      <c r="J214" s="945"/>
      <c r="K214" s="945" t="str">
        <f t="shared" si="3"/>
        <v/>
      </c>
    </row>
    <row r="215" spans="2:11" hidden="1">
      <c r="B215" s="945" t="str">
        <f>IF(OR(LEFT(DULIEU!V206,5)=$F$8,LEFT(DULIEU!W206,5)=$F$8),DULIEU!D206,"")</f>
        <v/>
      </c>
      <c r="C215" s="945" t="str">
        <f>IF(OR(LEFT(DULIEU!V206,5)=$F$8,LEFT(DULIEU!W206,5)=$F$8),DULIEU!H206,"")</f>
        <v/>
      </c>
      <c r="D215" s="945" t="str">
        <f>IF(OR(LEFT(DULIEU!V206,5)=$F$8,LEFT(DULIEU!W206,5)=$F$8),DULIEU!E206,"")</f>
        <v/>
      </c>
      <c r="E215" s="945" t="str">
        <f>IF(OR(LEFT(DULIEU!V206,5)=$F$8,LEFT(DULIEU!W206,5)=$F$8),DULIEU!O206,"")</f>
        <v/>
      </c>
      <c r="F215" s="945" t="str">
        <f>IF(LEFT(DULIEU!V206,5)=$F$8,DULIEU!W206,IF(LEFT(DULIEU!W206,5)=$F$8,DULIEU!V206,""))</f>
        <v/>
      </c>
      <c r="G215" s="946">
        <f>IF(LEFT(DULIEU!V206,5)=$F$8,DULIEU!X206,0)</f>
        <v>0</v>
      </c>
      <c r="H215" s="946">
        <f>IF(LEFT(DULIEU!W206,5)=$F$8,DULIEU!X206,0)</f>
        <v>0</v>
      </c>
      <c r="I215" s="946">
        <f>IF(SUM(G215:H215)=0,0,$I$14+SUM($G$16:G215)-SUM($H$16:H215))</f>
        <v>0</v>
      </c>
      <c r="J215" s="945"/>
      <c r="K215" s="945" t="str">
        <f t="shared" si="3"/>
        <v/>
      </c>
    </row>
    <row r="216" spans="2:11" hidden="1">
      <c r="B216" s="945" t="str">
        <f>IF(OR(LEFT(DULIEU!V207,5)=$F$8,LEFT(DULIEU!W207,5)=$F$8),DULIEU!D207,"")</f>
        <v/>
      </c>
      <c r="C216" s="945" t="str">
        <f>IF(OR(LEFT(DULIEU!V207,5)=$F$8,LEFT(DULIEU!W207,5)=$F$8),DULIEU!H207,"")</f>
        <v/>
      </c>
      <c r="D216" s="945" t="str">
        <f>IF(OR(LEFT(DULIEU!V207,5)=$F$8,LEFT(DULIEU!W207,5)=$F$8),DULIEU!E207,"")</f>
        <v/>
      </c>
      <c r="E216" s="945" t="str">
        <f>IF(OR(LEFT(DULIEU!V207,5)=$F$8,LEFT(DULIEU!W207,5)=$F$8),DULIEU!O207,"")</f>
        <v/>
      </c>
      <c r="F216" s="945" t="str">
        <f>IF(LEFT(DULIEU!V207,5)=$F$8,DULIEU!W207,IF(LEFT(DULIEU!W207,5)=$F$8,DULIEU!V207,""))</f>
        <v/>
      </c>
      <c r="G216" s="946">
        <f>IF(LEFT(DULIEU!V207,5)=$F$8,DULIEU!X207,0)</f>
        <v>0</v>
      </c>
      <c r="H216" s="946">
        <f>IF(LEFT(DULIEU!W207,5)=$F$8,DULIEU!X207,0)</f>
        <v>0</v>
      </c>
      <c r="I216" s="946">
        <f>IF(SUM(G216:H216)=0,0,$I$14+SUM($G$16:G216)-SUM($H$16:H216))</f>
        <v>0</v>
      </c>
      <c r="J216" s="945"/>
      <c r="K216" s="945" t="str">
        <f t="shared" si="3"/>
        <v/>
      </c>
    </row>
    <row r="217" spans="2:11" hidden="1">
      <c r="B217" s="945" t="str">
        <f>IF(OR(LEFT(DULIEU!V208,5)=$F$8,LEFT(DULIEU!W208,5)=$F$8),DULIEU!D208,"")</f>
        <v/>
      </c>
      <c r="C217" s="945" t="str">
        <f>IF(OR(LEFT(DULIEU!V208,5)=$F$8,LEFT(DULIEU!W208,5)=$F$8),DULIEU!H208,"")</f>
        <v/>
      </c>
      <c r="D217" s="945" t="str">
        <f>IF(OR(LEFT(DULIEU!V208,5)=$F$8,LEFT(DULIEU!W208,5)=$F$8),DULIEU!E208,"")</f>
        <v/>
      </c>
      <c r="E217" s="945" t="str">
        <f>IF(OR(LEFT(DULIEU!V208,5)=$F$8,LEFT(DULIEU!W208,5)=$F$8),DULIEU!O208,"")</f>
        <v/>
      </c>
      <c r="F217" s="945" t="str">
        <f>IF(LEFT(DULIEU!V208,5)=$F$8,DULIEU!W208,IF(LEFT(DULIEU!W208,5)=$F$8,DULIEU!V208,""))</f>
        <v/>
      </c>
      <c r="G217" s="946">
        <f>IF(LEFT(DULIEU!V208,5)=$F$8,DULIEU!X208,0)</f>
        <v>0</v>
      </c>
      <c r="H217" s="946">
        <f>IF(LEFT(DULIEU!W208,5)=$F$8,DULIEU!X208,0)</f>
        <v>0</v>
      </c>
      <c r="I217" s="946">
        <f>IF(SUM(G217:H217)=0,0,$I$14+SUM($G$16:G217)-SUM($H$16:H217))</f>
        <v>0</v>
      </c>
      <c r="J217" s="945"/>
      <c r="K217" s="945" t="str">
        <f t="shared" si="3"/>
        <v/>
      </c>
    </row>
    <row r="218" spans="2:11" hidden="1">
      <c r="B218" s="945" t="str">
        <f>IF(OR(LEFT(DULIEU!V209,5)=$F$8,LEFT(DULIEU!W209,5)=$F$8),DULIEU!D209,"")</f>
        <v/>
      </c>
      <c r="C218" s="945" t="str">
        <f>IF(OR(LEFT(DULIEU!V209,5)=$F$8,LEFT(DULIEU!W209,5)=$F$8),DULIEU!H209,"")</f>
        <v/>
      </c>
      <c r="D218" s="945" t="str">
        <f>IF(OR(LEFT(DULIEU!V209,5)=$F$8,LEFT(DULIEU!W209,5)=$F$8),DULIEU!E209,"")</f>
        <v/>
      </c>
      <c r="E218" s="945" t="str">
        <f>IF(OR(LEFT(DULIEU!V209,5)=$F$8,LEFT(DULIEU!W209,5)=$F$8),DULIEU!O209,"")</f>
        <v/>
      </c>
      <c r="F218" s="945" t="str">
        <f>IF(LEFT(DULIEU!V209,5)=$F$8,DULIEU!W209,IF(LEFT(DULIEU!W209,5)=$F$8,DULIEU!V209,""))</f>
        <v/>
      </c>
      <c r="G218" s="946">
        <f>IF(LEFT(DULIEU!V209,5)=$F$8,DULIEU!X209,0)</f>
        <v>0</v>
      </c>
      <c r="H218" s="946">
        <f>IF(LEFT(DULIEU!W209,5)=$F$8,DULIEU!X209,0)</f>
        <v>0</v>
      </c>
      <c r="I218" s="946">
        <f>IF(SUM(G218:H218)=0,0,$I$14+SUM($G$16:G218)-SUM($H$16:H218))</f>
        <v>0</v>
      </c>
      <c r="J218" s="945"/>
      <c r="K218" s="945" t="str">
        <f t="shared" si="3"/>
        <v/>
      </c>
    </row>
    <row r="219" spans="2:11" hidden="1">
      <c r="B219" s="945" t="str">
        <f>IF(OR(LEFT(DULIEU!V210,5)=$F$8,LEFT(DULIEU!W210,5)=$F$8),DULIEU!D210,"")</f>
        <v/>
      </c>
      <c r="C219" s="945" t="str">
        <f>IF(OR(LEFT(DULIEU!V210,5)=$F$8,LEFT(DULIEU!W210,5)=$F$8),DULIEU!H210,"")</f>
        <v/>
      </c>
      <c r="D219" s="945" t="str">
        <f>IF(OR(LEFT(DULIEU!V210,5)=$F$8,LEFT(DULIEU!W210,5)=$F$8),DULIEU!E210,"")</f>
        <v/>
      </c>
      <c r="E219" s="945" t="str">
        <f>IF(OR(LEFT(DULIEU!V210,5)=$F$8,LEFT(DULIEU!W210,5)=$F$8),DULIEU!O210,"")</f>
        <v/>
      </c>
      <c r="F219" s="945" t="str">
        <f>IF(LEFT(DULIEU!V210,5)=$F$8,DULIEU!W210,IF(LEFT(DULIEU!W210,5)=$F$8,DULIEU!V210,""))</f>
        <v/>
      </c>
      <c r="G219" s="946">
        <f>IF(LEFT(DULIEU!V210,5)=$F$8,DULIEU!X210,0)</f>
        <v>0</v>
      </c>
      <c r="H219" s="946">
        <f>IF(LEFT(DULIEU!W210,5)=$F$8,DULIEU!X210,0)</f>
        <v>0</v>
      </c>
      <c r="I219" s="946">
        <f>IF(SUM(G219:H219)=0,0,$I$14+SUM($G$16:G219)-SUM($H$16:H219))</f>
        <v>0</v>
      </c>
      <c r="J219" s="945"/>
      <c r="K219" s="945" t="str">
        <f t="shared" si="3"/>
        <v/>
      </c>
    </row>
    <row r="220" spans="2:11" hidden="1">
      <c r="B220" s="945" t="str">
        <f>IF(OR(LEFT(DULIEU!V211,5)=$F$8,LEFT(DULIEU!W211,5)=$F$8),DULIEU!D211,"")</f>
        <v/>
      </c>
      <c r="C220" s="945" t="str">
        <f>IF(OR(LEFT(DULIEU!V211,5)=$F$8,LEFT(DULIEU!W211,5)=$F$8),DULIEU!H211,"")</f>
        <v/>
      </c>
      <c r="D220" s="945" t="str">
        <f>IF(OR(LEFT(DULIEU!V211,5)=$F$8,LEFT(DULIEU!W211,5)=$F$8),DULIEU!E211,"")</f>
        <v/>
      </c>
      <c r="E220" s="945" t="str">
        <f>IF(OR(LEFT(DULIEU!V211,5)=$F$8,LEFT(DULIEU!W211,5)=$F$8),DULIEU!O211,"")</f>
        <v/>
      </c>
      <c r="F220" s="945" t="str">
        <f>IF(LEFT(DULIEU!V211,5)=$F$8,DULIEU!W211,IF(LEFT(DULIEU!W211,5)=$F$8,DULIEU!V211,""))</f>
        <v/>
      </c>
      <c r="G220" s="946">
        <f>IF(LEFT(DULIEU!V211,5)=$F$8,DULIEU!X211,0)</f>
        <v>0</v>
      </c>
      <c r="H220" s="946">
        <f>IF(LEFT(DULIEU!W211,5)=$F$8,DULIEU!X211,0)</f>
        <v>0</v>
      </c>
      <c r="I220" s="946">
        <f>IF(SUM(G220:H220)=0,0,$I$14+SUM($G$16:G220)-SUM($H$16:H220))</f>
        <v>0</v>
      </c>
      <c r="J220" s="945"/>
      <c r="K220" s="945" t="str">
        <f t="shared" si="3"/>
        <v/>
      </c>
    </row>
    <row r="221" spans="2:11" hidden="1">
      <c r="B221" s="945" t="str">
        <f>IF(OR(LEFT(DULIEU!V212,5)=$F$8,LEFT(DULIEU!W212,5)=$F$8),DULIEU!D212,"")</f>
        <v/>
      </c>
      <c r="C221" s="945" t="str">
        <f>IF(OR(LEFT(DULIEU!V212,5)=$F$8,LEFT(DULIEU!W212,5)=$F$8),DULIEU!H212,"")</f>
        <v/>
      </c>
      <c r="D221" s="945" t="str">
        <f>IF(OR(LEFT(DULIEU!V212,5)=$F$8,LEFT(DULIEU!W212,5)=$F$8),DULIEU!E212,"")</f>
        <v/>
      </c>
      <c r="E221" s="945" t="str">
        <f>IF(OR(LEFT(DULIEU!V212,5)=$F$8,LEFT(DULIEU!W212,5)=$F$8),DULIEU!O212,"")</f>
        <v/>
      </c>
      <c r="F221" s="945" t="str">
        <f>IF(LEFT(DULIEU!V212,5)=$F$8,DULIEU!W212,IF(LEFT(DULIEU!W212,5)=$F$8,DULIEU!V212,""))</f>
        <v/>
      </c>
      <c r="G221" s="946">
        <f>IF(LEFT(DULIEU!V212,5)=$F$8,DULIEU!X212,0)</f>
        <v>0</v>
      </c>
      <c r="H221" s="946">
        <f>IF(LEFT(DULIEU!W212,5)=$F$8,DULIEU!X212,0)</f>
        <v>0</v>
      </c>
      <c r="I221" s="946">
        <f>IF(SUM(G221:H221)=0,0,$I$14+SUM($G$16:G221)-SUM($H$16:H221))</f>
        <v>0</v>
      </c>
      <c r="J221" s="945"/>
      <c r="K221" s="945" t="str">
        <f t="shared" si="3"/>
        <v/>
      </c>
    </row>
    <row r="222" spans="2:11" hidden="1">
      <c r="B222" s="945" t="str">
        <f>IF(OR(LEFT(DULIEU!V213,5)=$F$8,LEFT(DULIEU!W213,5)=$F$8),DULIEU!D213,"")</f>
        <v/>
      </c>
      <c r="C222" s="945" t="str">
        <f>IF(OR(LEFT(DULIEU!V213,5)=$F$8,LEFT(DULIEU!W213,5)=$F$8),DULIEU!H213,"")</f>
        <v/>
      </c>
      <c r="D222" s="945" t="str">
        <f>IF(OR(LEFT(DULIEU!V213,5)=$F$8,LEFT(DULIEU!W213,5)=$F$8),DULIEU!E213,"")</f>
        <v/>
      </c>
      <c r="E222" s="945" t="str">
        <f>IF(OR(LEFT(DULIEU!V213,5)=$F$8,LEFT(DULIEU!W213,5)=$F$8),DULIEU!O213,"")</f>
        <v/>
      </c>
      <c r="F222" s="945" t="str">
        <f>IF(LEFT(DULIEU!V213,5)=$F$8,DULIEU!W213,IF(LEFT(DULIEU!W213,5)=$F$8,DULIEU!V213,""))</f>
        <v/>
      </c>
      <c r="G222" s="946">
        <f>IF(LEFT(DULIEU!V213,5)=$F$8,DULIEU!X213,0)</f>
        <v>0</v>
      </c>
      <c r="H222" s="946">
        <f>IF(LEFT(DULIEU!W213,5)=$F$8,DULIEU!X213,0)</f>
        <v>0</v>
      </c>
      <c r="I222" s="946">
        <f>IF(SUM(G222:H222)=0,0,$I$14+SUM($G$16:G222)-SUM($H$16:H222))</f>
        <v>0</v>
      </c>
      <c r="J222" s="945"/>
      <c r="K222" s="945" t="str">
        <f t="shared" si="3"/>
        <v/>
      </c>
    </row>
    <row r="223" spans="2:11" hidden="1">
      <c r="B223" s="945" t="str">
        <f>IF(OR(LEFT(DULIEU!V214,5)=$F$8,LEFT(DULIEU!W214,5)=$F$8),DULIEU!D214,"")</f>
        <v/>
      </c>
      <c r="C223" s="945" t="str">
        <f>IF(OR(LEFT(DULIEU!V214,5)=$F$8,LEFT(DULIEU!W214,5)=$F$8),DULIEU!H214,"")</f>
        <v/>
      </c>
      <c r="D223" s="945" t="str">
        <f>IF(OR(LEFT(DULIEU!V214,5)=$F$8,LEFT(DULIEU!W214,5)=$F$8),DULIEU!E214,"")</f>
        <v/>
      </c>
      <c r="E223" s="945" t="str">
        <f>IF(OR(LEFT(DULIEU!V214,5)=$F$8,LEFT(DULIEU!W214,5)=$F$8),DULIEU!O214,"")</f>
        <v/>
      </c>
      <c r="F223" s="945" t="str">
        <f>IF(LEFT(DULIEU!V214,5)=$F$8,DULIEU!W214,IF(LEFT(DULIEU!W214,5)=$F$8,DULIEU!V214,""))</f>
        <v/>
      </c>
      <c r="G223" s="946">
        <f>IF(LEFT(DULIEU!V214,5)=$F$8,DULIEU!X214,0)</f>
        <v>0</v>
      </c>
      <c r="H223" s="946">
        <f>IF(LEFT(DULIEU!W214,5)=$F$8,DULIEU!X214,0)</f>
        <v>0</v>
      </c>
      <c r="I223" s="946">
        <f>IF(SUM(G223:H223)=0,0,$I$14+SUM($G$16:G223)-SUM($H$16:H223))</f>
        <v>0</v>
      </c>
      <c r="J223" s="945"/>
      <c r="K223" s="945" t="str">
        <f t="shared" si="3"/>
        <v/>
      </c>
    </row>
    <row r="224" spans="2:11" hidden="1">
      <c r="B224" s="945" t="str">
        <f>IF(OR(LEFT(DULIEU!V215,5)=$F$8,LEFT(DULIEU!W215,5)=$F$8),DULIEU!D215,"")</f>
        <v/>
      </c>
      <c r="C224" s="945" t="str">
        <f>IF(OR(LEFT(DULIEU!V215,5)=$F$8,LEFT(DULIEU!W215,5)=$F$8),DULIEU!H215,"")</f>
        <v/>
      </c>
      <c r="D224" s="945" t="str">
        <f>IF(OR(LEFT(DULIEU!V215,5)=$F$8,LEFT(DULIEU!W215,5)=$F$8),DULIEU!E215,"")</f>
        <v/>
      </c>
      <c r="E224" s="945" t="str">
        <f>IF(OR(LEFT(DULIEU!V215,5)=$F$8,LEFT(DULIEU!W215,5)=$F$8),DULIEU!O215,"")</f>
        <v/>
      </c>
      <c r="F224" s="945" t="str">
        <f>IF(LEFT(DULIEU!V215,5)=$F$8,DULIEU!W215,IF(LEFT(DULIEU!W215,5)=$F$8,DULIEU!V215,""))</f>
        <v/>
      </c>
      <c r="G224" s="946">
        <f>IF(LEFT(DULIEU!V215,5)=$F$8,DULIEU!X215,0)</f>
        <v>0</v>
      </c>
      <c r="H224" s="946">
        <f>IF(LEFT(DULIEU!W215,5)=$F$8,DULIEU!X215,0)</f>
        <v>0</v>
      </c>
      <c r="I224" s="946">
        <f>IF(SUM(G224:H224)=0,0,$I$14+SUM($G$16:G224)-SUM($H$16:H224))</f>
        <v>0</v>
      </c>
      <c r="J224" s="945"/>
      <c r="K224" s="945" t="str">
        <f t="shared" si="3"/>
        <v/>
      </c>
    </row>
    <row r="225" spans="2:11" hidden="1">
      <c r="B225" s="945" t="str">
        <f>IF(OR(LEFT(DULIEU!V216,5)=$F$8,LEFT(DULIEU!W216,5)=$F$8),DULIEU!D216,"")</f>
        <v/>
      </c>
      <c r="C225" s="945" t="str">
        <f>IF(OR(LEFT(DULIEU!V216,5)=$F$8,LEFT(DULIEU!W216,5)=$F$8),DULIEU!H216,"")</f>
        <v/>
      </c>
      <c r="D225" s="945" t="str">
        <f>IF(OR(LEFT(DULIEU!V216,5)=$F$8,LEFT(DULIEU!W216,5)=$F$8),DULIEU!E216,"")</f>
        <v/>
      </c>
      <c r="E225" s="945" t="str">
        <f>IF(OR(LEFT(DULIEU!V216,5)=$F$8,LEFT(DULIEU!W216,5)=$F$8),DULIEU!O216,"")</f>
        <v/>
      </c>
      <c r="F225" s="945" t="str">
        <f>IF(LEFT(DULIEU!V216,5)=$F$8,DULIEU!W216,IF(LEFT(DULIEU!W216,5)=$F$8,DULIEU!V216,""))</f>
        <v/>
      </c>
      <c r="G225" s="946">
        <f>IF(LEFT(DULIEU!V216,5)=$F$8,DULIEU!X216,0)</f>
        <v>0</v>
      </c>
      <c r="H225" s="946">
        <f>IF(LEFT(DULIEU!W216,5)=$F$8,DULIEU!X216,0)</f>
        <v>0</v>
      </c>
      <c r="I225" s="946">
        <f>IF(SUM(G225:H225)=0,0,$I$14+SUM($G$16:G225)-SUM($H$16:H225))</f>
        <v>0</v>
      </c>
      <c r="J225" s="945"/>
      <c r="K225" s="945" t="str">
        <f t="shared" si="3"/>
        <v/>
      </c>
    </row>
    <row r="226" spans="2:11" hidden="1">
      <c r="B226" s="945" t="str">
        <f>IF(OR(LEFT(DULIEU!V217,5)=$F$8,LEFT(DULIEU!W217,5)=$F$8),DULIEU!D217,"")</f>
        <v/>
      </c>
      <c r="C226" s="945" t="str">
        <f>IF(OR(LEFT(DULIEU!V217,5)=$F$8,LEFT(DULIEU!W217,5)=$F$8),DULIEU!H217,"")</f>
        <v/>
      </c>
      <c r="D226" s="945" t="str">
        <f>IF(OR(LEFT(DULIEU!V217,5)=$F$8,LEFT(DULIEU!W217,5)=$F$8),DULIEU!E217,"")</f>
        <v/>
      </c>
      <c r="E226" s="945" t="str">
        <f>IF(OR(LEFT(DULIEU!V217,5)=$F$8,LEFT(DULIEU!W217,5)=$F$8),DULIEU!O217,"")</f>
        <v/>
      </c>
      <c r="F226" s="945" t="str">
        <f>IF(LEFT(DULIEU!V217,5)=$F$8,DULIEU!W217,IF(LEFT(DULIEU!W217,5)=$F$8,DULIEU!V217,""))</f>
        <v/>
      </c>
      <c r="G226" s="946">
        <f>IF(LEFT(DULIEU!V217,5)=$F$8,DULIEU!X217,0)</f>
        <v>0</v>
      </c>
      <c r="H226" s="946">
        <f>IF(LEFT(DULIEU!W217,5)=$F$8,DULIEU!X217,0)</f>
        <v>0</v>
      </c>
      <c r="I226" s="946">
        <f>IF(SUM(G226:H226)=0,0,$I$14+SUM($G$16:G226)-SUM($H$16:H226))</f>
        <v>0</v>
      </c>
      <c r="J226" s="945"/>
      <c r="K226" s="945" t="str">
        <f t="shared" si="3"/>
        <v/>
      </c>
    </row>
    <row r="227" spans="2:11" hidden="1">
      <c r="B227" s="945" t="str">
        <f>IF(OR(LEFT(DULIEU!V218,5)=$F$8,LEFT(DULIEU!W218,5)=$F$8),DULIEU!D218,"")</f>
        <v/>
      </c>
      <c r="C227" s="945" t="str">
        <f>IF(OR(LEFT(DULIEU!V218,5)=$F$8,LEFT(DULIEU!W218,5)=$F$8),DULIEU!H218,"")</f>
        <v/>
      </c>
      <c r="D227" s="945" t="str">
        <f>IF(OR(LEFT(DULIEU!V218,5)=$F$8,LEFT(DULIEU!W218,5)=$F$8),DULIEU!E218,"")</f>
        <v/>
      </c>
      <c r="E227" s="945" t="str">
        <f>IF(OR(LEFT(DULIEU!V218,5)=$F$8,LEFT(DULIEU!W218,5)=$F$8),DULIEU!O218,"")</f>
        <v/>
      </c>
      <c r="F227" s="945" t="str">
        <f>IF(LEFT(DULIEU!V218,5)=$F$8,DULIEU!W218,IF(LEFT(DULIEU!W218,5)=$F$8,DULIEU!V218,""))</f>
        <v/>
      </c>
      <c r="G227" s="946">
        <f>IF(LEFT(DULIEU!V218,5)=$F$8,DULIEU!X218,0)</f>
        <v>0</v>
      </c>
      <c r="H227" s="946">
        <f>IF(LEFT(DULIEU!W218,5)=$F$8,DULIEU!X218,0)</f>
        <v>0</v>
      </c>
      <c r="I227" s="946">
        <f>IF(SUM(G227:H227)=0,0,$I$14+SUM($G$16:G227)-SUM($H$16:H227))</f>
        <v>0</v>
      </c>
      <c r="J227" s="945"/>
      <c r="K227" s="945" t="str">
        <f t="shared" si="3"/>
        <v/>
      </c>
    </row>
    <row r="228" spans="2:11" hidden="1">
      <c r="B228" s="945" t="str">
        <f>IF(OR(LEFT(DULIEU!V219,5)=$F$8,LEFT(DULIEU!W219,5)=$F$8),DULIEU!D219,"")</f>
        <v/>
      </c>
      <c r="C228" s="945" t="str">
        <f>IF(OR(LEFT(DULIEU!V219,5)=$F$8,LEFT(DULIEU!W219,5)=$F$8),DULIEU!H219,"")</f>
        <v/>
      </c>
      <c r="D228" s="945" t="str">
        <f>IF(OR(LEFT(DULIEU!V219,5)=$F$8,LEFT(DULIEU!W219,5)=$F$8),DULIEU!E219,"")</f>
        <v/>
      </c>
      <c r="E228" s="945" t="str">
        <f>IF(OR(LEFT(DULIEU!V219,5)=$F$8,LEFT(DULIEU!W219,5)=$F$8),DULIEU!O219,"")</f>
        <v/>
      </c>
      <c r="F228" s="945" t="str">
        <f>IF(LEFT(DULIEU!V219,5)=$F$8,DULIEU!W219,IF(LEFT(DULIEU!W219,5)=$F$8,DULIEU!V219,""))</f>
        <v/>
      </c>
      <c r="G228" s="946">
        <f>IF(LEFT(DULIEU!V219,5)=$F$8,DULIEU!X219,0)</f>
        <v>0</v>
      </c>
      <c r="H228" s="946">
        <f>IF(LEFT(DULIEU!W219,5)=$F$8,DULIEU!X219,0)</f>
        <v>0</v>
      </c>
      <c r="I228" s="946">
        <f>IF(SUM(G228:H228)=0,0,$I$14+SUM($G$16:G228)-SUM($H$16:H228))</f>
        <v>0</v>
      </c>
      <c r="J228" s="945"/>
      <c r="K228" s="945" t="str">
        <f t="shared" si="3"/>
        <v/>
      </c>
    </row>
    <row r="229" spans="2:11" hidden="1">
      <c r="B229" s="945" t="str">
        <f>IF(OR(LEFT(DULIEU!V220,5)=$F$8,LEFT(DULIEU!W220,5)=$F$8),DULIEU!D220,"")</f>
        <v/>
      </c>
      <c r="C229" s="945" t="str">
        <f>IF(OR(LEFT(DULIEU!V220,5)=$F$8,LEFT(DULIEU!W220,5)=$F$8),DULIEU!H220,"")</f>
        <v/>
      </c>
      <c r="D229" s="945" t="str">
        <f>IF(OR(LEFT(DULIEU!V220,5)=$F$8,LEFT(DULIEU!W220,5)=$F$8),DULIEU!E220,"")</f>
        <v/>
      </c>
      <c r="E229" s="945" t="str">
        <f>IF(OR(LEFT(DULIEU!V220,5)=$F$8,LEFT(DULIEU!W220,5)=$F$8),DULIEU!O220,"")</f>
        <v/>
      </c>
      <c r="F229" s="945" t="str">
        <f>IF(LEFT(DULIEU!V220,5)=$F$8,DULIEU!W220,IF(LEFT(DULIEU!W220,5)=$F$8,DULIEU!V220,""))</f>
        <v/>
      </c>
      <c r="G229" s="946">
        <f>IF(LEFT(DULIEU!V220,5)=$F$8,DULIEU!X220,0)</f>
        <v>0</v>
      </c>
      <c r="H229" s="946">
        <f>IF(LEFT(DULIEU!W220,5)=$F$8,DULIEU!X220,0)</f>
        <v>0</v>
      </c>
      <c r="I229" s="946">
        <f>IF(SUM(G229:H229)=0,0,$I$14+SUM($G$16:G229)-SUM($H$16:H229))</f>
        <v>0</v>
      </c>
      <c r="J229" s="945"/>
      <c r="K229" s="945" t="str">
        <f t="shared" si="3"/>
        <v/>
      </c>
    </row>
    <row r="230" spans="2:11" hidden="1">
      <c r="B230" s="945" t="str">
        <f>IF(OR(LEFT(DULIEU!V221,5)=$F$8,LEFT(DULIEU!W221,5)=$F$8),DULIEU!D221,"")</f>
        <v/>
      </c>
      <c r="C230" s="945" t="str">
        <f>IF(OR(LEFT(DULIEU!V221,5)=$F$8,LEFT(DULIEU!W221,5)=$F$8),DULIEU!H221,"")</f>
        <v/>
      </c>
      <c r="D230" s="945" t="str">
        <f>IF(OR(LEFT(DULIEU!V221,5)=$F$8,LEFT(DULIEU!W221,5)=$F$8),DULIEU!E221,"")</f>
        <v/>
      </c>
      <c r="E230" s="945" t="str">
        <f>IF(OR(LEFT(DULIEU!V221,5)=$F$8,LEFT(DULIEU!W221,5)=$F$8),DULIEU!O221,"")</f>
        <v/>
      </c>
      <c r="F230" s="945" t="str">
        <f>IF(LEFT(DULIEU!V221,5)=$F$8,DULIEU!W221,IF(LEFT(DULIEU!W221,5)=$F$8,DULIEU!V221,""))</f>
        <v/>
      </c>
      <c r="G230" s="946">
        <f>IF(LEFT(DULIEU!V221,5)=$F$8,DULIEU!X221,0)</f>
        <v>0</v>
      </c>
      <c r="H230" s="946">
        <f>IF(LEFT(DULIEU!W221,5)=$F$8,DULIEU!X221,0)</f>
        <v>0</v>
      </c>
      <c r="I230" s="946">
        <f>IF(SUM(G230:H230)=0,0,$I$14+SUM($G$16:G230)-SUM($H$16:H230))</f>
        <v>0</v>
      </c>
      <c r="J230" s="945"/>
      <c r="K230" s="945" t="str">
        <f t="shared" si="3"/>
        <v/>
      </c>
    </row>
    <row r="231" spans="2:11" hidden="1">
      <c r="B231" s="945" t="str">
        <f>IF(OR(LEFT(DULIEU!V222,5)=$F$8,LEFT(DULIEU!W222,5)=$F$8),DULIEU!D222,"")</f>
        <v/>
      </c>
      <c r="C231" s="945" t="str">
        <f>IF(OR(LEFT(DULIEU!V222,5)=$F$8,LEFT(DULIEU!W222,5)=$F$8),DULIEU!H222,"")</f>
        <v/>
      </c>
      <c r="D231" s="945" t="str">
        <f>IF(OR(LEFT(DULIEU!V222,5)=$F$8,LEFT(DULIEU!W222,5)=$F$8),DULIEU!E222,"")</f>
        <v/>
      </c>
      <c r="E231" s="945" t="str">
        <f>IF(OR(LEFT(DULIEU!V222,5)=$F$8,LEFT(DULIEU!W222,5)=$F$8),DULIEU!O222,"")</f>
        <v/>
      </c>
      <c r="F231" s="945" t="str">
        <f>IF(LEFT(DULIEU!V222,5)=$F$8,DULIEU!W222,IF(LEFT(DULIEU!W222,5)=$F$8,DULIEU!V222,""))</f>
        <v/>
      </c>
      <c r="G231" s="946">
        <f>IF(LEFT(DULIEU!V222,5)=$F$8,DULIEU!X222,0)</f>
        <v>0</v>
      </c>
      <c r="H231" s="946">
        <f>IF(LEFT(DULIEU!W222,5)=$F$8,DULIEU!X222,0)</f>
        <v>0</v>
      </c>
      <c r="I231" s="946">
        <f>IF(SUM(G231:H231)=0,0,$I$14+SUM($G$16:G231)-SUM($H$16:H231))</f>
        <v>0</v>
      </c>
      <c r="J231" s="945"/>
      <c r="K231" s="945" t="str">
        <f t="shared" si="3"/>
        <v/>
      </c>
    </row>
    <row r="232" spans="2:11" hidden="1">
      <c r="B232" s="945" t="str">
        <f>IF(OR(LEFT(DULIEU!V223,5)=$F$8,LEFT(DULIEU!W223,5)=$F$8),DULIEU!D223,"")</f>
        <v/>
      </c>
      <c r="C232" s="945" t="str">
        <f>IF(OR(LEFT(DULIEU!V223,5)=$F$8,LEFT(DULIEU!W223,5)=$F$8),DULIEU!H223,"")</f>
        <v/>
      </c>
      <c r="D232" s="945" t="str">
        <f>IF(OR(LEFT(DULIEU!V223,5)=$F$8,LEFT(DULIEU!W223,5)=$F$8),DULIEU!E223,"")</f>
        <v/>
      </c>
      <c r="E232" s="945" t="str">
        <f>IF(OR(LEFT(DULIEU!V223,5)=$F$8,LEFT(DULIEU!W223,5)=$F$8),DULIEU!O223,"")</f>
        <v/>
      </c>
      <c r="F232" s="945" t="str">
        <f>IF(LEFT(DULIEU!V223,5)=$F$8,DULIEU!W223,IF(LEFT(DULIEU!W223,5)=$F$8,DULIEU!V223,""))</f>
        <v/>
      </c>
      <c r="G232" s="946">
        <f>IF(LEFT(DULIEU!V223,5)=$F$8,DULIEU!X223,0)</f>
        <v>0</v>
      </c>
      <c r="H232" s="946">
        <f>IF(LEFT(DULIEU!W223,5)=$F$8,DULIEU!X223,0)</f>
        <v>0</v>
      </c>
      <c r="I232" s="946">
        <f>IF(SUM(G232:H232)=0,0,$I$14+SUM($G$16:G232)-SUM($H$16:H232))</f>
        <v>0</v>
      </c>
      <c r="J232" s="945"/>
      <c r="K232" s="945" t="str">
        <f t="shared" si="3"/>
        <v/>
      </c>
    </row>
    <row r="233" spans="2:11" hidden="1">
      <c r="B233" s="945" t="str">
        <f>IF(OR(LEFT(DULIEU!V224,5)=$F$8,LEFT(DULIEU!W224,5)=$F$8),DULIEU!D224,"")</f>
        <v/>
      </c>
      <c r="C233" s="945" t="str">
        <f>IF(OR(LEFT(DULIEU!V224,5)=$F$8,LEFT(DULIEU!W224,5)=$F$8),DULIEU!H224,"")</f>
        <v/>
      </c>
      <c r="D233" s="945" t="str">
        <f>IF(OR(LEFT(DULIEU!V224,5)=$F$8,LEFT(DULIEU!W224,5)=$F$8),DULIEU!E224,"")</f>
        <v/>
      </c>
      <c r="E233" s="945" t="str">
        <f>IF(OR(LEFT(DULIEU!V224,5)=$F$8,LEFT(DULIEU!W224,5)=$F$8),DULIEU!O224,"")</f>
        <v/>
      </c>
      <c r="F233" s="945" t="str">
        <f>IF(LEFT(DULIEU!V224,5)=$F$8,DULIEU!W224,IF(LEFT(DULIEU!W224,5)=$F$8,DULIEU!V224,""))</f>
        <v/>
      </c>
      <c r="G233" s="946">
        <f>IF(LEFT(DULIEU!V224,5)=$F$8,DULIEU!X224,0)</f>
        <v>0</v>
      </c>
      <c r="H233" s="946">
        <f>IF(LEFT(DULIEU!W224,5)=$F$8,DULIEU!X224,0)</f>
        <v>0</v>
      </c>
      <c r="I233" s="946">
        <f>IF(SUM(G233:H233)=0,0,$I$14+SUM($G$16:G233)-SUM($H$16:H233))</f>
        <v>0</v>
      </c>
      <c r="J233" s="945"/>
      <c r="K233" s="945" t="str">
        <f t="shared" si="3"/>
        <v/>
      </c>
    </row>
    <row r="234" spans="2:11" hidden="1">
      <c r="B234" s="945" t="str">
        <f>IF(OR(LEFT(DULIEU!V225,5)=$F$8,LEFT(DULIEU!W225,5)=$F$8),DULIEU!D225,"")</f>
        <v/>
      </c>
      <c r="C234" s="945" t="str">
        <f>IF(OR(LEFT(DULIEU!V225,5)=$F$8,LEFT(DULIEU!W225,5)=$F$8),DULIEU!H225,"")</f>
        <v/>
      </c>
      <c r="D234" s="945" t="str">
        <f>IF(OR(LEFT(DULIEU!V225,5)=$F$8,LEFT(DULIEU!W225,5)=$F$8),DULIEU!E225,"")</f>
        <v/>
      </c>
      <c r="E234" s="945" t="str">
        <f>IF(OR(LEFT(DULIEU!V225,5)=$F$8,LEFT(DULIEU!W225,5)=$F$8),DULIEU!O225,"")</f>
        <v/>
      </c>
      <c r="F234" s="945" t="str">
        <f>IF(LEFT(DULIEU!V225,5)=$F$8,DULIEU!W225,IF(LEFT(DULIEU!W225,5)=$F$8,DULIEU!V225,""))</f>
        <v/>
      </c>
      <c r="G234" s="946">
        <f>IF(LEFT(DULIEU!V225,5)=$F$8,DULIEU!X225,0)</f>
        <v>0</v>
      </c>
      <c r="H234" s="946">
        <f>IF(LEFT(DULIEU!W225,5)=$F$8,DULIEU!X225,0)</f>
        <v>0</v>
      </c>
      <c r="I234" s="946">
        <f>IF(SUM(G234:H234)=0,0,$I$14+SUM($G$16:G234)-SUM($H$16:H234))</f>
        <v>0</v>
      </c>
      <c r="J234" s="945"/>
      <c r="K234" s="945" t="str">
        <f t="shared" si="3"/>
        <v/>
      </c>
    </row>
    <row r="235" spans="2:11" hidden="1">
      <c r="B235" s="945" t="str">
        <f>IF(OR(LEFT(DULIEU!V226,5)=$F$8,LEFT(DULIEU!W226,5)=$F$8),DULIEU!D226,"")</f>
        <v/>
      </c>
      <c r="C235" s="945" t="str">
        <f>IF(OR(LEFT(DULIEU!V226,5)=$F$8,LEFT(DULIEU!W226,5)=$F$8),DULIEU!H226,"")</f>
        <v/>
      </c>
      <c r="D235" s="945" t="str">
        <f>IF(OR(LEFT(DULIEU!V226,5)=$F$8,LEFT(DULIEU!W226,5)=$F$8),DULIEU!E226,"")</f>
        <v/>
      </c>
      <c r="E235" s="945" t="str">
        <f>IF(OR(LEFT(DULIEU!V226,5)=$F$8,LEFT(DULIEU!W226,5)=$F$8),DULIEU!O226,"")</f>
        <v/>
      </c>
      <c r="F235" s="945" t="str">
        <f>IF(LEFT(DULIEU!V226,5)=$F$8,DULIEU!W226,IF(LEFT(DULIEU!W226,5)=$F$8,DULIEU!V226,""))</f>
        <v/>
      </c>
      <c r="G235" s="946">
        <f>IF(LEFT(DULIEU!V226,5)=$F$8,DULIEU!X226,0)</f>
        <v>0</v>
      </c>
      <c r="H235" s="946">
        <f>IF(LEFT(DULIEU!W226,5)=$F$8,DULIEU!X226,0)</f>
        <v>0</v>
      </c>
      <c r="I235" s="946">
        <f>IF(SUM(G235:H235)=0,0,$I$14+SUM($G$16:G235)-SUM($H$16:H235))</f>
        <v>0</v>
      </c>
      <c r="J235" s="945"/>
      <c r="K235" s="945" t="str">
        <f t="shared" si="3"/>
        <v/>
      </c>
    </row>
    <row r="236" spans="2:11" hidden="1">
      <c r="B236" s="945" t="str">
        <f>IF(OR(LEFT(DULIEU!V227,5)=$F$8,LEFT(DULIEU!W227,5)=$F$8),DULIEU!D227,"")</f>
        <v/>
      </c>
      <c r="C236" s="945" t="str">
        <f>IF(OR(LEFT(DULIEU!V227,5)=$F$8,LEFT(DULIEU!W227,5)=$F$8),DULIEU!H227,"")</f>
        <v/>
      </c>
      <c r="D236" s="945" t="str">
        <f>IF(OR(LEFT(DULIEU!V227,5)=$F$8,LEFT(DULIEU!W227,5)=$F$8),DULIEU!E227,"")</f>
        <v/>
      </c>
      <c r="E236" s="945" t="str">
        <f>IF(OR(LEFT(DULIEU!V227,5)=$F$8,LEFT(DULIEU!W227,5)=$F$8),DULIEU!O227,"")</f>
        <v/>
      </c>
      <c r="F236" s="945" t="str">
        <f>IF(LEFT(DULIEU!V227,5)=$F$8,DULIEU!W227,IF(LEFT(DULIEU!W227,5)=$F$8,DULIEU!V227,""))</f>
        <v/>
      </c>
      <c r="G236" s="946">
        <f>IF(LEFT(DULIEU!V227,5)=$F$8,DULIEU!X227,0)</f>
        <v>0</v>
      </c>
      <c r="H236" s="946">
        <f>IF(LEFT(DULIEU!W227,5)=$F$8,DULIEU!X227,0)</f>
        <v>0</v>
      </c>
      <c r="I236" s="946">
        <f>IF(SUM(G236:H236)=0,0,$I$14+SUM($G$16:G236)-SUM($H$16:H236))</f>
        <v>0</v>
      </c>
      <c r="J236" s="945"/>
      <c r="K236" s="945" t="str">
        <f t="shared" si="3"/>
        <v/>
      </c>
    </row>
    <row r="237" spans="2:11" hidden="1">
      <c r="B237" s="945" t="str">
        <f>IF(OR(LEFT(DULIEU!V228,5)=$F$8,LEFT(DULIEU!W228,5)=$F$8),DULIEU!D228,"")</f>
        <v/>
      </c>
      <c r="C237" s="945" t="str">
        <f>IF(OR(LEFT(DULIEU!V228,5)=$F$8,LEFT(DULIEU!W228,5)=$F$8),DULIEU!H228,"")</f>
        <v/>
      </c>
      <c r="D237" s="945" t="str">
        <f>IF(OR(LEFT(DULIEU!V228,5)=$F$8,LEFT(DULIEU!W228,5)=$F$8),DULIEU!E228,"")</f>
        <v/>
      </c>
      <c r="E237" s="945" t="str">
        <f>IF(OR(LEFT(DULIEU!V228,5)=$F$8,LEFT(DULIEU!W228,5)=$F$8),DULIEU!O228,"")</f>
        <v/>
      </c>
      <c r="F237" s="945" t="str">
        <f>IF(LEFT(DULIEU!V228,5)=$F$8,DULIEU!W228,IF(LEFT(DULIEU!W228,5)=$F$8,DULIEU!V228,""))</f>
        <v/>
      </c>
      <c r="G237" s="946">
        <f>IF(LEFT(DULIEU!V228,5)=$F$8,DULIEU!X228,0)</f>
        <v>0</v>
      </c>
      <c r="H237" s="946">
        <f>IF(LEFT(DULIEU!W228,5)=$F$8,DULIEU!X228,0)</f>
        <v>0</v>
      </c>
      <c r="I237" s="946">
        <f>IF(SUM(G237:H237)=0,0,$I$14+SUM($G$16:G237)-SUM($H$16:H237))</f>
        <v>0</v>
      </c>
      <c r="J237" s="945"/>
      <c r="K237" s="945" t="str">
        <f t="shared" si="3"/>
        <v/>
      </c>
    </row>
    <row r="238" spans="2:11" hidden="1">
      <c r="B238" s="945" t="str">
        <f>IF(OR(LEFT(DULIEU!V229,5)=$F$8,LEFT(DULIEU!W229,5)=$F$8),DULIEU!D229,"")</f>
        <v/>
      </c>
      <c r="C238" s="945" t="str">
        <f>IF(OR(LEFT(DULIEU!V229,5)=$F$8,LEFT(DULIEU!W229,5)=$F$8),DULIEU!H229,"")</f>
        <v/>
      </c>
      <c r="D238" s="945" t="str">
        <f>IF(OR(LEFT(DULIEU!V229,5)=$F$8,LEFT(DULIEU!W229,5)=$F$8),DULIEU!E229,"")</f>
        <v/>
      </c>
      <c r="E238" s="945" t="str">
        <f>IF(OR(LEFT(DULIEU!V229,5)=$F$8,LEFT(DULIEU!W229,5)=$F$8),DULIEU!O229,"")</f>
        <v/>
      </c>
      <c r="F238" s="945" t="str">
        <f>IF(LEFT(DULIEU!V229,5)=$F$8,DULIEU!W229,IF(LEFT(DULIEU!W229,5)=$F$8,DULIEU!V229,""))</f>
        <v/>
      </c>
      <c r="G238" s="946">
        <f>IF(LEFT(DULIEU!V229,5)=$F$8,DULIEU!X229,0)</f>
        <v>0</v>
      </c>
      <c r="H238" s="946">
        <f>IF(LEFT(DULIEU!W229,5)=$F$8,DULIEU!X229,0)</f>
        <v>0</v>
      </c>
      <c r="I238" s="946">
        <f>IF(SUM(G238:H238)=0,0,$I$14+SUM($G$16:G238)-SUM($H$16:H238))</f>
        <v>0</v>
      </c>
      <c r="J238" s="945"/>
      <c r="K238" s="945" t="str">
        <f t="shared" si="3"/>
        <v/>
      </c>
    </row>
    <row r="239" spans="2:11" hidden="1">
      <c r="B239" s="945" t="str">
        <f>IF(OR(LEFT(DULIEU!V230,5)=$F$8,LEFT(DULIEU!W230,5)=$F$8),DULIEU!D230,"")</f>
        <v/>
      </c>
      <c r="C239" s="945" t="str">
        <f>IF(OR(LEFT(DULIEU!V230,5)=$F$8,LEFT(DULIEU!W230,5)=$F$8),DULIEU!H230,"")</f>
        <v/>
      </c>
      <c r="D239" s="945" t="str">
        <f>IF(OR(LEFT(DULIEU!V230,5)=$F$8,LEFT(DULIEU!W230,5)=$F$8),DULIEU!E230,"")</f>
        <v/>
      </c>
      <c r="E239" s="945" t="str">
        <f>IF(OR(LEFT(DULIEU!V230,5)=$F$8,LEFT(DULIEU!W230,5)=$F$8),DULIEU!O230,"")</f>
        <v/>
      </c>
      <c r="F239" s="945" t="str">
        <f>IF(LEFT(DULIEU!V230,5)=$F$8,DULIEU!W230,IF(LEFT(DULIEU!W230,5)=$F$8,DULIEU!V230,""))</f>
        <v/>
      </c>
      <c r="G239" s="946">
        <f>IF(LEFT(DULIEU!V230,5)=$F$8,DULIEU!X230,0)</f>
        <v>0</v>
      </c>
      <c r="H239" s="946">
        <f>IF(LEFT(DULIEU!W230,5)=$F$8,DULIEU!X230,0)</f>
        <v>0</v>
      </c>
      <c r="I239" s="946">
        <f>IF(SUM(G239:H239)=0,0,$I$14+SUM($G$16:G239)-SUM($H$16:H239))</f>
        <v>0</v>
      </c>
      <c r="J239" s="945"/>
      <c r="K239" s="945" t="str">
        <f t="shared" si="3"/>
        <v/>
      </c>
    </row>
    <row r="240" spans="2:11" hidden="1">
      <c r="B240" s="945" t="str">
        <f>IF(OR(LEFT(DULIEU!V231,5)=$F$8,LEFT(DULIEU!W231,5)=$F$8),DULIEU!D231,"")</f>
        <v/>
      </c>
      <c r="C240" s="945" t="str">
        <f>IF(OR(LEFT(DULIEU!V231,5)=$F$8,LEFT(DULIEU!W231,5)=$F$8),DULIEU!H231,"")</f>
        <v/>
      </c>
      <c r="D240" s="945" t="str">
        <f>IF(OR(LEFT(DULIEU!V231,5)=$F$8,LEFT(DULIEU!W231,5)=$F$8),DULIEU!E231,"")</f>
        <v/>
      </c>
      <c r="E240" s="945" t="str">
        <f>IF(OR(LEFT(DULIEU!V231,5)=$F$8,LEFT(DULIEU!W231,5)=$F$8),DULIEU!O231,"")</f>
        <v/>
      </c>
      <c r="F240" s="945" t="str">
        <f>IF(LEFT(DULIEU!V231,5)=$F$8,DULIEU!W231,IF(LEFT(DULIEU!W231,5)=$F$8,DULIEU!V231,""))</f>
        <v/>
      </c>
      <c r="G240" s="946">
        <f>IF(LEFT(DULIEU!V231,5)=$F$8,DULIEU!X231,0)</f>
        <v>0</v>
      </c>
      <c r="H240" s="946">
        <f>IF(LEFT(DULIEU!W231,5)=$F$8,DULIEU!X231,0)</f>
        <v>0</v>
      </c>
      <c r="I240" s="946">
        <f>IF(SUM(G240:H240)=0,0,$I$14+SUM($G$16:G240)-SUM($H$16:H240))</f>
        <v>0</v>
      </c>
      <c r="J240" s="945"/>
      <c r="K240" s="945" t="str">
        <f t="shared" si="3"/>
        <v/>
      </c>
    </row>
    <row r="241" spans="2:11" hidden="1">
      <c r="B241" s="945" t="str">
        <f>IF(OR(LEFT(DULIEU!V232,5)=$F$8,LEFT(DULIEU!W232,5)=$F$8),DULIEU!D232,"")</f>
        <v/>
      </c>
      <c r="C241" s="945" t="str">
        <f>IF(OR(LEFT(DULIEU!V232,5)=$F$8,LEFT(DULIEU!W232,5)=$F$8),DULIEU!H232,"")</f>
        <v/>
      </c>
      <c r="D241" s="945" t="str">
        <f>IF(OR(LEFT(DULIEU!V232,5)=$F$8,LEFT(DULIEU!W232,5)=$F$8),DULIEU!E232,"")</f>
        <v/>
      </c>
      <c r="E241" s="945" t="str">
        <f>IF(OR(LEFT(DULIEU!V232,5)=$F$8,LEFT(DULIEU!W232,5)=$F$8),DULIEU!O232,"")</f>
        <v/>
      </c>
      <c r="F241" s="945" t="str">
        <f>IF(LEFT(DULIEU!V232,5)=$F$8,DULIEU!W232,IF(LEFT(DULIEU!W232,5)=$F$8,DULIEU!V232,""))</f>
        <v/>
      </c>
      <c r="G241" s="946">
        <f>IF(LEFT(DULIEU!V232,5)=$F$8,DULIEU!X232,0)</f>
        <v>0</v>
      </c>
      <c r="H241" s="946">
        <f>IF(LEFT(DULIEU!W232,5)=$F$8,DULIEU!X232,0)</f>
        <v>0</v>
      </c>
      <c r="I241" s="946">
        <f>IF(SUM(G241:H241)=0,0,$I$14+SUM($G$16:G241)-SUM($H$16:H241))</f>
        <v>0</v>
      </c>
      <c r="J241" s="945"/>
      <c r="K241" s="945" t="str">
        <f t="shared" si="3"/>
        <v/>
      </c>
    </row>
    <row r="242" spans="2:11" hidden="1">
      <c r="B242" s="945" t="str">
        <f>IF(OR(LEFT(DULIEU!V233,5)=$F$8,LEFT(DULIEU!W233,5)=$F$8),DULIEU!D233,"")</f>
        <v/>
      </c>
      <c r="C242" s="945" t="str">
        <f>IF(OR(LEFT(DULIEU!V233,5)=$F$8,LEFT(DULIEU!W233,5)=$F$8),DULIEU!H233,"")</f>
        <v/>
      </c>
      <c r="D242" s="945" t="str">
        <f>IF(OR(LEFT(DULIEU!V233,5)=$F$8,LEFT(DULIEU!W233,5)=$F$8),DULIEU!E233,"")</f>
        <v/>
      </c>
      <c r="E242" s="945" t="str">
        <f>IF(OR(LEFT(DULIEU!V233,5)=$F$8,LEFT(DULIEU!W233,5)=$F$8),DULIEU!O233,"")</f>
        <v/>
      </c>
      <c r="F242" s="945" t="str">
        <f>IF(LEFT(DULIEU!V233,5)=$F$8,DULIEU!W233,IF(LEFT(DULIEU!W233,5)=$F$8,DULIEU!V233,""))</f>
        <v/>
      </c>
      <c r="G242" s="946">
        <f>IF(LEFT(DULIEU!V233,5)=$F$8,DULIEU!X233,0)</f>
        <v>0</v>
      </c>
      <c r="H242" s="946">
        <f>IF(LEFT(DULIEU!W233,5)=$F$8,DULIEU!X233,0)</f>
        <v>0</v>
      </c>
      <c r="I242" s="946">
        <f>IF(SUM(G242:H242)=0,0,$I$14+SUM($G$16:G242)-SUM($H$16:H242))</f>
        <v>0</v>
      </c>
      <c r="J242" s="945"/>
      <c r="K242" s="945" t="str">
        <f t="shared" si="3"/>
        <v/>
      </c>
    </row>
    <row r="243" spans="2:11" hidden="1">
      <c r="B243" s="945" t="str">
        <f>IF(OR(LEFT(DULIEU!V234,5)=$F$8,LEFT(DULIEU!W234,5)=$F$8),DULIEU!D234,"")</f>
        <v/>
      </c>
      <c r="C243" s="945" t="str">
        <f>IF(OR(LEFT(DULIEU!V234,5)=$F$8,LEFT(DULIEU!W234,5)=$F$8),DULIEU!H234,"")</f>
        <v/>
      </c>
      <c r="D243" s="945" t="str">
        <f>IF(OR(LEFT(DULIEU!V234,5)=$F$8,LEFT(DULIEU!W234,5)=$F$8),DULIEU!E234,"")</f>
        <v/>
      </c>
      <c r="E243" s="945" t="str">
        <f>IF(OR(LEFT(DULIEU!V234,5)=$F$8,LEFT(DULIEU!W234,5)=$F$8),DULIEU!O234,"")</f>
        <v/>
      </c>
      <c r="F243" s="945" t="str">
        <f>IF(LEFT(DULIEU!V234,5)=$F$8,DULIEU!W234,IF(LEFT(DULIEU!W234,5)=$F$8,DULIEU!V234,""))</f>
        <v/>
      </c>
      <c r="G243" s="946">
        <f>IF(LEFT(DULIEU!V234,5)=$F$8,DULIEU!X234,0)</f>
        <v>0</v>
      </c>
      <c r="H243" s="946">
        <f>IF(LEFT(DULIEU!W234,5)=$F$8,DULIEU!X234,0)</f>
        <v>0</v>
      </c>
      <c r="I243" s="946">
        <f>IF(SUM(G243:H243)=0,0,$I$14+SUM($G$16:G243)-SUM($H$16:H243))</f>
        <v>0</v>
      </c>
      <c r="J243" s="945"/>
      <c r="K243" s="945" t="str">
        <f t="shared" si="3"/>
        <v/>
      </c>
    </row>
    <row r="244" spans="2:11" hidden="1">
      <c r="B244" s="945" t="str">
        <f>IF(OR(LEFT(DULIEU!V235,5)=$F$8,LEFT(DULIEU!W235,5)=$F$8),DULIEU!D235,"")</f>
        <v/>
      </c>
      <c r="C244" s="945" t="str">
        <f>IF(OR(LEFT(DULIEU!V235,5)=$F$8,LEFT(DULIEU!W235,5)=$F$8),DULIEU!H235,"")</f>
        <v/>
      </c>
      <c r="D244" s="945" t="str">
        <f>IF(OR(LEFT(DULIEU!V235,5)=$F$8,LEFT(DULIEU!W235,5)=$F$8),DULIEU!E235,"")</f>
        <v/>
      </c>
      <c r="E244" s="945" t="str">
        <f>IF(OR(LEFT(DULIEU!V235,5)=$F$8,LEFT(DULIEU!W235,5)=$F$8),DULIEU!O235,"")</f>
        <v/>
      </c>
      <c r="F244" s="945" t="str">
        <f>IF(LEFT(DULIEU!V235,5)=$F$8,DULIEU!W235,IF(LEFT(DULIEU!W235,5)=$F$8,DULIEU!V235,""))</f>
        <v/>
      </c>
      <c r="G244" s="946">
        <f>IF(LEFT(DULIEU!V235,5)=$F$8,DULIEU!X235,0)</f>
        <v>0</v>
      </c>
      <c r="H244" s="946">
        <f>IF(LEFT(DULIEU!W235,5)=$F$8,DULIEU!X235,0)</f>
        <v>0</v>
      </c>
      <c r="I244" s="946">
        <f>IF(SUM(G244:H244)=0,0,$I$14+SUM($G$16:G244)-SUM($H$16:H244))</f>
        <v>0</v>
      </c>
      <c r="J244" s="945"/>
      <c r="K244" s="945" t="str">
        <f t="shared" si="3"/>
        <v/>
      </c>
    </row>
    <row r="245" spans="2:11" hidden="1">
      <c r="B245" s="945" t="str">
        <f>IF(OR(LEFT(DULIEU!V236,5)=$F$8,LEFT(DULIEU!W236,5)=$F$8),DULIEU!D236,"")</f>
        <v/>
      </c>
      <c r="C245" s="945" t="str">
        <f>IF(OR(LEFT(DULIEU!V236,5)=$F$8,LEFT(DULIEU!W236,5)=$F$8),DULIEU!H236,"")</f>
        <v/>
      </c>
      <c r="D245" s="945" t="str">
        <f>IF(OR(LEFT(DULIEU!V236,5)=$F$8,LEFT(DULIEU!W236,5)=$F$8),DULIEU!E236,"")</f>
        <v/>
      </c>
      <c r="E245" s="945" t="str">
        <f>IF(OR(LEFT(DULIEU!V236,5)=$F$8,LEFT(DULIEU!W236,5)=$F$8),DULIEU!O236,"")</f>
        <v/>
      </c>
      <c r="F245" s="945" t="str">
        <f>IF(LEFT(DULIEU!V236,5)=$F$8,DULIEU!W236,IF(LEFT(DULIEU!W236,5)=$F$8,DULIEU!V236,""))</f>
        <v/>
      </c>
      <c r="G245" s="946">
        <f>IF(LEFT(DULIEU!V236,5)=$F$8,DULIEU!X236,0)</f>
        <v>0</v>
      </c>
      <c r="H245" s="946">
        <f>IF(LEFT(DULIEU!W236,5)=$F$8,DULIEU!X236,0)</f>
        <v>0</v>
      </c>
      <c r="I245" s="946">
        <f>IF(SUM(G245:H245)=0,0,$I$14+SUM($G$16:G245)-SUM($H$16:H245))</f>
        <v>0</v>
      </c>
      <c r="J245" s="945"/>
      <c r="K245" s="945" t="str">
        <f t="shared" si="3"/>
        <v/>
      </c>
    </row>
    <row r="246" spans="2:11" hidden="1">
      <c r="B246" s="945" t="str">
        <f>IF(OR(LEFT(DULIEU!V237,5)=$F$8,LEFT(DULIEU!W237,5)=$F$8),DULIEU!D237,"")</f>
        <v/>
      </c>
      <c r="C246" s="945" t="str">
        <f>IF(OR(LEFT(DULIEU!V237,5)=$F$8,LEFT(DULIEU!W237,5)=$F$8),DULIEU!H237,"")</f>
        <v/>
      </c>
      <c r="D246" s="945" t="str">
        <f>IF(OR(LEFT(DULIEU!V237,5)=$F$8,LEFT(DULIEU!W237,5)=$F$8),DULIEU!E237,"")</f>
        <v/>
      </c>
      <c r="E246" s="945" t="str">
        <f>IF(OR(LEFT(DULIEU!V237,5)=$F$8,LEFT(DULIEU!W237,5)=$F$8),DULIEU!O237,"")</f>
        <v/>
      </c>
      <c r="F246" s="945" t="str">
        <f>IF(LEFT(DULIEU!V237,5)=$F$8,DULIEU!W237,IF(LEFT(DULIEU!W237,5)=$F$8,DULIEU!V237,""))</f>
        <v/>
      </c>
      <c r="G246" s="946">
        <f>IF(LEFT(DULIEU!V237,5)=$F$8,DULIEU!X237,0)</f>
        <v>0</v>
      </c>
      <c r="H246" s="946">
        <f>IF(LEFT(DULIEU!W237,5)=$F$8,DULIEU!X237,0)</f>
        <v>0</v>
      </c>
      <c r="I246" s="946">
        <f>IF(SUM(G246:H246)=0,0,$I$14+SUM($G$16:G246)-SUM($H$16:H246))</f>
        <v>0</v>
      </c>
      <c r="J246" s="945"/>
      <c r="K246" s="945" t="str">
        <f t="shared" si="3"/>
        <v/>
      </c>
    </row>
    <row r="247" spans="2:11" hidden="1">
      <c r="B247" s="945" t="str">
        <f>IF(OR(LEFT(DULIEU!V238,5)=$F$8,LEFT(DULIEU!W238,5)=$F$8),DULIEU!D238,"")</f>
        <v/>
      </c>
      <c r="C247" s="945" t="str">
        <f>IF(OR(LEFT(DULIEU!V238,5)=$F$8,LEFT(DULIEU!W238,5)=$F$8),DULIEU!H238,"")</f>
        <v/>
      </c>
      <c r="D247" s="945" t="str">
        <f>IF(OR(LEFT(DULIEU!V238,5)=$F$8,LEFT(DULIEU!W238,5)=$F$8),DULIEU!E238,"")</f>
        <v/>
      </c>
      <c r="E247" s="945" t="str">
        <f>IF(OR(LEFT(DULIEU!V238,5)=$F$8,LEFT(DULIEU!W238,5)=$F$8),DULIEU!O238,"")</f>
        <v/>
      </c>
      <c r="F247" s="945" t="str">
        <f>IF(LEFT(DULIEU!V238,5)=$F$8,DULIEU!W238,IF(LEFT(DULIEU!W238,5)=$F$8,DULIEU!V238,""))</f>
        <v/>
      </c>
      <c r="G247" s="946">
        <f>IF(LEFT(DULIEU!V238,5)=$F$8,DULIEU!X238,0)</f>
        <v>0</v>
      </c>
      <c r="H247" s="946">
        <f>IF(LEFT(DULIEU!W238,5)=$F$8,DULIEU!X238,0)</f>
        <v>0</v>
      </c>
      <c r="I247" s="946">
        <f>IF(SUM(G247:H247)=0,0,$I$14+SUM($G$16:G247)-SUM($H$16:H247))</f>
        <v>0</v>
      </c>
      <c r="J247" s="945"/>
      <c r="K247" s="945" t="str">
        <f t="shared" si="3"/>
        <v/>
      </c>
    </row>
    <row r="248" spans="2:11" hidden="1">
      <c r="B248" s="945" t="str">
        <f>IF(OR(LEFT(DULIEU!V239,5)=$F$8,LEFT(DULIEU!W239,5)=$F$8),DULIEU!D239,"")</f>
        <v/>
      </c>
      <c r="C248" s="945" t="str">
        <f>IF(OR(LEFT(DULIEU!V239,5)=$F$8,LEFT(DULIEU!W239,5)=$F$8),DULIEU!H239,"")</f>
        <v/>
      </c>
      <c r="D248" s="945" t="str">
        <f>IF(OR(LEFT(DULIEU!V239,5)=$F$8,LEFT(DULIEU!W239,5)=$F$8),DULIEU!E239,"")</f>
        <v/>
      </c>
      <c r="E248" s="945" t="str">
        <f>IF(OR(LEFT(DULIEU!V239,5)=$F$8,LEFT(DULIEU!W239,5)=$F$8),DULIEU!O239,"")</f>
        <v/>
      </c>
      <c r="F248" s="945" t="str">
        <f>IF(LEFT(DULIEU!V239,5)=$F$8,DULIEU!W239,IF(LEFT(DULIEU!W239,5)=$F$8,DULIEU!V239,""))</f>
        <v/>
      </c>
      <c r="G248" s="946">
        <f>IF(LEFT(DULIEU!V239,5)=$F$8,DULIEU!X239,0)</f>
        <v>0</v>
      </c>
      <c r="H248" s="946">
        <f>IF(LEFT(DULIEU!W239,5)=$F$8,DULIEU!X239,0)</f>
        <v>0</v>
      </c>
      <c r="I248" s="946">
        <f>IF(SUM(G248:H248)=0,0,$I$14+SUM($G$16:G248)-SUM($H$16:H248))</f>
        <v>0</v>
      </c>
      <c r="J248" s="945"/>
      <c r="K248" s="945" t="str">
        <f t="shared" si="3"/>
        <v/>
      </c>
    </row>
    <row r="249" spans="2:11" hidden="1">
      <c r="B249" s="945" t="str">
        <f>IF(OR(LEFT(DULIEU!V240,5)=$F$8,LEFT(DULIEU!W240,5)=$F$8),DULIEU!D240,"")</f>
        <v/>
      </c>
      <c r="C249" s="945" t="str">
        <f>IF(OR(LEFT(DULIEU!V240,5)=$F$8,LEFT(DULIEU!W240,5)=$F$8),DULIEU!H240,"")</f>
        <v/>
      </c>
      <c r="D249" s="945" t="str">
        <f>IF(OR(LEFT(DULIEU!V240,5)=$F$8,LEFT(DULIEU!W240,5)=$F$8),DULIEU!E240,"")</f>
        <v/>
      </c>
      <c r="E249" s="945" t="str">
        <f>IF(OR(LEFT(DULIEU!V240,5)=$F$8,LEFT(DULIEU!W240,5)=$F$8),DULIEU!O240,"")</f>
        <v/>
      </c>
      <c r="F249" s="945" t="str">
        <f>IF(LEFT(DULIEU!V240,5)=$F$8,DULIEU!W240,IF(LEFT(DULIEU!W240,5)=$F$8,DULIEU!V240,""))</f>
        <v/>
      </c>
      <c r="G249" s="946">
        <f>IF(LEFT(DULIEU!V240,5)=$F$8,DULIEU!X240,0)</f>
        <v>0</v>
      </c>
      <c r="H249" s="946">
        <f>IF(LEFT(DULIEU!W240,5)=$F$8,DULIEU!X240,0)</f>
        <v>0</v>
      </c>
      <c r="I249" s="946">
        <f>IF(SUM(G249:H249)=0,0,$I$14+SUM($G$16:G249)-SUM($H$16:H249))</f>
        <v>0</v>
      </c>
      <c r="J249" s="945"/>
      <c r="K249" s="945" t="str">
        <f t="shared" si="3"/>
        <v/>
      </c>
    </row>
    <row r="250" spans="2:11" hidden="1">
      <c r="B250" s="945" t="str">
        <f>IF(OR(LEFT(DULIEU!V241,5)=$F$8,LEFT(DULIEU!W241,5)=$F$8),DULIEU!D241,"")</f>
        <v/>
      </c>
      <c r="C250" s="945" t="str">
        <f>IF(OR(LEFT(DULIEU!V241,5)=$F$8,LEFT(DULIEU!W241,5)=$F$8),DULIEU!H241,"")</f>
        <v/>
      </c>
      <c r="D250" s="945" t="str">
        <f>IF(OR(LEFT(DULIEU!V241,5)=$F$8,LEFT(DULIEU!W241,5)=$F$8),DULIEU!E241,"")</f>
        <v/>
      </c>
      <c r="E250" s="945" t="str">
        <f>IF(OR(LEFT(DULIEU!V241,5)=$F$8,LEFT(DULIEU!W241,5)=$F$8),DULIEU!O241,"")</f>
        <v/>
      </c>
      <c r="F250" s="945" t="str">
        <f>IF(LEFT(DULIEU!V241,5)=$F$8,DULIEU!W241,IF(LEFT(DULIEU!W241,5)=$F$8,DULIEU!V241,""))</f>
        <v/>
      </c>
      <c r="G250" s="946">
        <f>IF(LEFT(DULIEU!V241,5)=$F$8,DULIEU!X241,0)</f>
        <v>0</v>
      </c>
      <c r="H250" s="946">
        <f>IF(LEFT(DULIEU!W241,5)=$F$8,DULIEU!X241,0)</f>
        <v>0</v>
      </c>
      <c r="I250" s="946">
        <f>IF(SUM(G250:H250)=0,0,$I$14+SUM($G$16:G250)-SUM($H$16:H250))</f>
        <v>0</v>
      </c>
      <c r="J250" s="945"/>
      <c r="K250" s="945" t="str">
        <f t="shared" si="3"/>
        <v/>
      </c>
    </row>
    <row r="251" spans="2:11" hidden="1">
      <c r="B251" s="945" t="str">
        <f>IF(OR(LEFT(DULIEU!V242,5)=$F$8,LEFT(DULIEU!W242,5)=$F$8),DULIEU!D242,"")</f>
        <v/>
      </c>
      <c r="C251" s="945" t="str">
        <f>IF(OR(LEFT(DULIEU!V242,5)=$F$8,LEFT(DULIEU!W242,5)=$F$8),DULIEU!H242,"")</f>
        <v/>
      </c>
      <c r="D251" s="945" t="str">
        <f>IF(OR(LEFT(DULIEU!V242,5)=$F$8,LEFT(DULIEU!W242,5)=$F$8),DULIEU!E242,"")</f>
        <v/>
      </c>
      <c r="E251" s="945" t="str">
        <f>IF(OR(LEFT(DULIEU!V242,5)=$F$8,LEFT(DULIEU!W242,5)=$F$8),DULIEU!O242,"")</f>
        <v/>
      </c>
      <c r="F251" s="945" t="str">
        <f>IF(LEFT(DULIEU!V242,5)=$F$8,DULIEU!W242,IF(LEFT(DULIEU!W242,5)=$F$8,DULIEU!V242,""))</f>
        <v/>
      </c>
      <c r="G251" s="946">
        <f>IF(LEFT(DULIEU!V242,5)=$F$8,DULIEU!X242,0)</f>
        <v>0</v>
      </c>
      <c r="H251" s="946">
        <f>IF(LEFT(DULIEU!W242,5)=$F$8,DULIEU!X242,0)</f>
        <v>0</v>
      </c>
      <c r="I251" s="946">
        <f>IF(SUM(G251:H251)=0,0,$I$14+SUM($G$16:G251)-SUM($H$16:H251))</f>
        <v>0</v>
      </c>
      <c r="J251" s="945"/>
      <c r="K251" s="945" t="str">
        <f t="shared" si="3"/>
        <v/>
      </c>
    </row>
    <row r="252" spans="2:11" hidden="1">
      <c r="B252" s="945" t="str">
        <f>IF(OR(LEFT(DULIEU!V243,5)=$F$8,LEFT(DULIEU!W243,5)=$F$8),DULIEU!D243,"")</f>
        <v/>
      </c>
      <c r="C252" s="945" t="str">
        <f>IF(OR(LEFT(DULIEU!V243,5)=$F$8,LEFT(DULIEU!W243,5)=$F$8),DULIEU!H243,"")</f>
        <v/>
      </c>
      <c r="D252" s="945" t="str">
        <f>IF(OR(LEFT(DULIEU!V243,5)=$F$8,LEFT(DULIEU!W243,5)=$F$8),DULIEU!E243,"")</f>
        <v/>
      </c>
      <c r="E252" s="945" t="str">
        <f>IF(OR(LEFT(DULIEU!V243,5)=$F$8,LEFT(DULIEU!W243,5)=$F$8),DULIEU!O243,"")</f>
        <v/>
      </c>
      <c r="F252" s="945" t="str">
        <f>IF(LEFT(DULIEU!V243,5)=$F$8,DULIEU!W243,IF(LEFT(DULIEU!W243,5)=$F$8,DULIEU!V243,""))</f>
        <v/>
      </c>
      <c r="G252" s="946">
        <f>IF(LEFT(DULIEU!V243,5)=$F$8,DULIEU!X243,0)</f>
        <v>0</v>
      </c>
      <c r="H252" s="946">
        <f>IF(LEFT(DULIEU!W243,5)=$F$8,DULIEU!X243,0)</f>
        <v>0</v>
      </c>
      <c r="I252" s="946">
        <f>IF(SUM(G252:H252)=0,0,$I$14+SUM($G$16:G252)-SUM($H$16:H252))</f>
        <v>0</v>
      </c>
      <c r="J252" s="945"/>
      <c r="K252" s="945" t="str">
        <f t="shared" si="3"/>
        <v/>
      </c>
    </row>
    <row r="253" spans="2:11" hidden="1">
      <c r="B253" s="945" t="str">
        <f>IF(OR(LEFT(DULIEU!V244,5)=$F$8,LEFT(DULIEU!W244,5)=$F$8),DULIEU!D244,"")</f>
        <v/>
      </c>
      <c r="C253" s="945" t="str">
        <f>IF(OR(LEFT(DULIEU!V244,5)=$F$8,LEFT(DULIEU!W244,5)=$F$8),DULIEU!H244,"")</f>
        <v/>
      </c>
      <c r="D253" s="945" t="str">
        <f>IF(OR(LEFT(DULIEU!V244,5)=$F$8,LEFT(DULIEU!W244,5)=$F$8),DULIEU!E244,"")</f>
        <v/>
      </c>
      <c r="E253" s="945" t="str">
        <f>IF(OR(LEFT(DULIEU!V244,5)=$F$8,LEFT(DULIEU!W244,5)=$F$8),DULIEU!O244,"")</f>
        <v/>
      </c>
      <c r="F253" s="945" t="str">
        <f>IF(LEFT(DULIEU!V244,5)=$F$8,DULIEU!W244,IF(LEFT(DULIEU!W244,5)=$F$8,DULIEU!V244,""))</f>
        <v/>
      </c>
      <c r="G253" s="946">
        <f>IF(LEFT(DULIEU!V244,5)=$F$8,DULIEU!X244,0)</f>
        <v>0</v>
      </c>
      <c r="H253" s="946">
        <f>IF(LEFT(DULIEU!W244,5)=$F$8,DULIEU!X244,0)</f>
        <v>0</v>
      </c>
      <c r="I253" s="946">
        <f>IF(SUM(G253:H253)=0,0,$I$14+SUM($G$16:G253)-SUM($H$16:H253))</f>
        <v>0</v>
      </c>
      <c r="J253" s="945"/>
      <c r="K253" s="945" t="str">
        <f t="shared" si="3"/>
        <v/>
      </c>
    </row>
    <row r="254" spans="2:11" hidden="1">
      <c r="B254" s="945" t="str">
        <f>IF(OR(LEFT(DULIEU!V245,5)=$F$8,LEFT(DULIEU!W245,5)=$F$8),DULIEU!D245,"")</f>
        <v/>
      </c>
      <c r="C254" s="945" t="str">
        <f>IF(OR(LEFT(DULIEU!V245,5)=$F$8,LEFT(DULIEU!W245,5)=$F$8),DULIEU!H245,"")</f>
        <v/>
      </c>
      <c r="D254" s="945" t="str">
        <f>IF(OR(LEFT(DULIEU!V245,5)=$F$8,LEFT(DULIEU!W245,5)=$F$8),DULIEU!E245,"")</f>
        <v/>
      </c>
      <c r="E254" s="945" t="str">
        <f>IF(OR(LEFT(DULIEU!V245,5)=$F$8,LEFT(DULIEU!W245,5)=$F$8),DULIEU!O245,"")</f>
        <v/>
      </c>
      <c r="F254" s="945" t="str">
        <f>IF(LEFT(DULIEU!V245,5)=$F$8,DULIEU!W245,IF(LEFT(DULIEU!W245,5)=$F$8,DULIEU!V245,""))</f>
        <v/>
      </c>
      <c r="G254" s="946">
        <f>IF(LEFT(DULIEU!V245,5)=$F$8,DULIEU!X245,0)</f>
        <v>0</v>
      </c>
      <c r="H254" s="946">
        <f>IF(LEFT(DULIEU!W245,5)=$F$8,DULIEU!X245,0)</f>
        <v>0</v>
      </c>
      <c r="I254" s="946">
        <f>IF(SUM(G254:H254)=0,0,$I$14+SUM($G$16:G254)-SUM($H$16:H254))</f>
        <v>0</v>
      </c>
      <c r="J254" s="945"/>
      <c r="K254" s="945" t="str">
        <f t="shared" si="3"/>
        <v/>
      </c>
    </row>
    <row r="255" spans="2:11" hidden="1">
      <c r="B255" s="945" t="str">
        <f>IF(OR(LEFT(DULIEU!V246,5)=$F$8,LEFT(DULIEU!W246,5)=$F$8),DULIEU!D246,"")</f>
        <v/>
      </c>
      <c r="C255" s="945" t="str">
        <f>IF(OR(LEFT(DULIEU!V246,5)=$F$8,LEFT(DULIEU!W246,5)=$F$8),DULIEU!H246,"")</f>
        <v/>
      </c>
      <c r="D255" s="945" t="str">
        <f>IF(OR(LEFT(DULIEU!V246,5)=$F$8,LEFT(DULIEU!W246,5)=$F$8),DULIEU!E246,"")</f>
        <v/>
      </c>
      <c r="E255" s="945" t="str">
        <f>IF(OR(LEFT(DULIEU!V246,5)=$F$8,LEFT(DULIEU!W246,5)=$F$8),DULIEU!O246,"")</f>
        <v/>
      </c>
      <c r="F255" s="945" t="str">
        <f>IF(LEFT(DULIEU!V246,5)=$F$8,DULIEU!W246,IF(LEFT(DULIEU!W246,5)=$F$8,DULIEU!V246,""))</f>
        <v/>
      </c>
      <c r="G255" s="946">
        <f>IF(LEFT(DULIEU!V246,5)=$F$8,DULIEU!X246,0)</f>
        <v>0</v>
      </c>
      <c r="H255" s="946">
        <f>IF(LEFT(DULIEU!W246,5)=$F$8,DULIEU!X246,0)</f>
        <v>0</v>
      </c>
      <c r="I255" s="946">
        <f>IF(SUM(G255:H255)=0,0,$I$14+SUM($G$16:G255)-SUM($H$16:H255))</f>
        <v>0</v>
      </c>
      <c r="J255" s="945"/>
      <c r="K255" s="945" t="str">
        <f t="shared" si="3"/>
        <v/>
      </c>
    </row>
    <row r="256" spans="2:11" hidden="1">
      <c r="B256" s="945" t="str">
        <f>IF(OR(LEFT(DULIEU!V247,5)=$F$8,LEFT(DULIEU!W247,5)=$F$8),DULIEU!D247,"")</f>
        <v/>
      </c>
      <c r="C256" s="945" t="str">
        <f>IF(OR(LEFT(DULIEU!V247,5)=$F$8,LEFT(DULIEU!W247,5)=$F$8),DULIEU!H247,"")</f>
        <v/>
      </c>
      <c r="D256" s="945" t="str">
        <f>IF(OR(LEFT(DULIEU!V247,5)=$F$8,LEFT(DULIEU!W247,5)=$F$8),DULIEU!E247,"")</f>
        <v/>
      </c>
      <c r="E256" s="945" t="str">
        <f>IF(OR(LEFT(DULIEU!V247,5)=$F$8,LEFT(DULIEU!W247,5)=$F$8),DULIEU!O247,"")</f>
        <v/>
      </c>
      <c r="F256" s="945" t="str">
        <f>IF(LEFT(DULIEU!V247,5)=$F$8,DULIEU!W247,IF(LEFT(DULIEU!W247,5)=$F$8,DULIEU!V247,""))</f>
        <v/>
      </c>
      <c r="G256" s="946">
        <f>IF(LEFT(DULIEU!V247,5)=$F$8,DULIEU!X247,0)</f>
        <v>0</v>
      </c>
      <c r="H256" s="946">
        <f>IF(LEFT(DULIEU!W247,5)=$F$8,DULIEU!X247,0)</f>
        <v>0</v>
      </c>
      <c r="I256" s="946">
        <f>IF(SUM(G256:H256)=0,0,$I$14+SUM($G$16:G256)-SUM($H$16:H256))</f>
        <v>0</v>
      </c>
      <c r="J256" s="945"/>
      <c r="K256" s="945" t="str">
        <f t="shared" si="3"/>
        <v/>
      </c>
    </row>
    <row r="257" spans="2:11" hidden="1">
      <c r="B257" s="945" t="str">
        <f>IF(OR(LEFT(DULIEU!V248,5)=$F$8,LEFT(DULIEU!W248,5)=$F$8),DULIEU!D248,"")</f>
        <v/>
      </c>
      <c r="C257" s="945" t="str">
        <f>IF(OR(LEFT(DULIEU!V248,5)=$F$8,LEFT(DULIEU!W248,5)=$F$8),DULIEU!H248,"")</f>
        <v/>
      </c>
      <c r="D257" s="945" t="str">
        <f>IF(OR(LEFT(DULIEU!V248,5)=$F$8,LEFT(DULIEU!W248,5)=$F$8),DULIEU!E248,"")</f>
        <v/>
      </c>
      <c r="E257" s="945" t="str">
        <f>IF(OR(LEFT(DULIEU!V248,5)=$F$8,LEFT(DULIEU!W248,5)=$F$8),DULIEU!O248,"")</f>
        <v/>
      </c>
      <c r="F257" s="945" t="str">
        <f>IF(LEFT(DULIEU!V248,5)=$F$8,DULIEU!W248,IF(LEFT(DULIEU!W248,5)=$F$8,DULIEU!V248,""))</f>
        <v/>
      </c>
      <c r="G257" s="946">
        <f>IF(LEFT(DULIEU!V248,5)=$F$8,DULIEU!X248,0)</f>
        <v>0</v>
      </c>
      <c r="H257" s="946">
        <f>IF(LEFT(DULIEU!W248,5)=$F$8,DULIEU!X248,0)</f>
        <v>0</v>
      </c>
      <c r="I257" s="946">
        <f>IF(SUM(G257:H257)=0,0,$I$14+SUM($G$16:G257)-SUM($H$16:H257))</f>
        <v>0</v>
      </c>
      <c r="J257" s="945"/>
      <c r="K257" s="945" t="str">
        <f t="shared" si="3"/>
        <v/>
      </c>
    </row>
    <row r="258" spans="2:11" hidden="1">
      <c r="B258" s="945" t="str">
        <f>IF(OR(LEFT(DULIEU!V249,5)=$F$8,LEFT(DULIEU!W249,5)=$F$8),DULIEU!D249,"")</f>
        <v/>
      </c>
      <c r="C258" s="945" t="str">
        <f>IF(OR(LEFT(DULIEU!V249,5)=$F$8,LEFT(DULIEU!W249,5)=$F$8),DULIEU!H249,"")</f>
        <v/>
      </c>
      <c r="D258" s="945" t="str">
        <f>IF(OR(LEFT(DULIEU!V249,5)=$F$8,LEFT(DULIEU!W249,5)=$F$8),DULIEU!E249,"")</f>
        <v/>
      </c>
      <c r="E258" s="945" t="str">
        <f>IF(OR(LEFT(DULIEU!V249,5)=$F$8,LEFT(DULIEU!W249,5)=$F$8),DULIEU!O249,"")</f>
        <v/>
      </c>
      <c r="F258" s="945" t="str">
        <f>IF(LEFT(DULIEU!V249,5)=$F$8,DULIEU!W249,IF(LEFT(DULIEU!W249,5)=$F$8,DULIEU!V249,""))</f>
        <v/>
      </c>
      <c r="G258" s="946">
        <f>IF(LEFT(DULIEU!V249,5)=$F$8,DULIEU!X249,0)</f>
        <v>0</v>
      </c>
      <c r="H258" s="946">
        <f>IF(LEFT(DULIEU!W249,5)=$F$8,DULIEU!X249,0)</f>
        <v>0</v>
      </c>
      <c r="I258" s="946">
        <f>IF(SUM(G258:H258)=0,0,$I$14+SUM($G$16:G258)-SUM($H$16:H258))</f>
        <v>0</v>
      </c>
      <c r="J258" s="945"/>
      <c r="K258" s="945" t="str">
        <f t="shared" si="3"/>
        <v/>
      </c>
    </row>
    <row r="259" spans="2:11" hidden="1">
      <c r="B259" s="945" t="str">
        <f>IF(OR(LEFT(DULIEU!V250,5)=$F$8,LEFT(DULIEU!W250,5)=$F$8),DULIEU!D250,"")</f>
        <v/>
      </c>
      <c r="C259" s="945" t="str">
        <f>IF(OR(LEFT(DULIEU!V250,5)=$F$8,LEFT(DULIEU!W250,5)=$F$8),DULIEU!H250,"")</f>
        <v/>
      </c>
      <c r="D259" s="945" t="str">
        <f>IF(OR(LEFT(DULIEU!V250,5)=$F$8,LEFT(DULIEU!W250,5)=$F$8),DULIEU!E250,"")</f>
        <v/>
      </c>
      <c r="E259" s="945" t="str">
        <f>IF(OR(LEFT(DULIEU!V250,5)=$F$8,LEFT(DULIEU!W250,5)=$F$8),DULIEU!O250,"")</f>
        <v/>
      </c>
      <c r="F259" s="945" t="str">
        <f>IF(LEFT(DULIEU!V250,5)=$F$8,DULIEU!W250,IF(LEFT(DULIEU!W250,5)=$F$8,DULIEU!V250,""))</f>
        <v/>
      </c>
      <c r="G259" s="946">
        <f>IF(LEFT(DULIEU!V250,5)=$F$8,DULIEU!X250,0)</f>
        <v>0</v>
      </c>
      <c r="H259" s="946">
        <f>IF(LEFT(DULIEU!W250,5)=$F$8,DULIEU!X250,0)</f>
        <v>0</v>
      </c>
      <c r="I259" s="946">
        <f>IF(SUM(G259:H259)=0,0,$I$14+SUM($G$16:G259)-SUM($H$16:H259))</f>
        <v>0</v>
      </c>
      <c r="J259" s="945"/>
      <c r="K259" s="945" t="str">
        <f t="shared" si="3"/>
        <v/>
      </c>
    </row>
    <row r="260" spans="2:11" hidden="1">
      <c r="B260" s="945" t="str">
        <f>IF(OR(LEFT(DULIEU!V251,5)=$F$8,LEFT(DULIEU!W251,5)=$F$8),DULIEU!D251,"")</f>
        <v/>
      </c>
      <c r="C260" s="945" t="str">
        <f>IF(OR(LEFT(DULIEU!V251,5)=$F$8,LEFT(DULIEU!W251,5)=$F$8),DULIEU!H251,"")</f>
        <v/>
      </c>
      <c r="D260" s="945" t="str">
        <f>IF(OR(LEFT(DULIEU!V251,5)=$F$8,LEFT(DULIEU!W251,5)=$F$8),DULIEU!E251,"")</f>
        <v/>
      </c>
      <c r="E260" s="945" t="str">
        <f>IF(OR(LEFT(DULIEU!V251,5)=$F$8,LEFT(DULIEU!W251,5)=$F$8),DULIEU!O251,"")</f>
        <v/>
      </c>
      <c r="F260" s="945" t="str">
        <f>IF(LEFT(DULIEU!V251,5)=$F$8,DULIEU!W251,IF(LEFT(DULIEU!W251,5)=$F$8,DULIEU!V251,""))</f>
        <v/>
      </c>
      <c r="G260" s="946">
        <f>IF(LEFT(DULIEU!V251,5)=$F$8,DULIEU!X251,0)</f>
        <v>0</v>
      </c>
      <c r="H260" s="946">
        <f>IF(LEFT(DULIEU!W251,5)=$F$8,DULIEU!X251,0)</f>
        <v>0</v>
      </c>
      <c r="I260" s="946">
        <f>IF(SUM(G260:H260)=0,0,$I$14+SUM($G$16:G260)-SUM($H$16:H260))</f>
        <v>0</v>
      </c>
      <c r="J260" s="945"/>
      <c r="K260" s="945" t="str">
        <f t="shared" si="3"/>
        <v/>
      </c>
    </row>
    <row r="261" spans="2:11" hidden="1">
      <c r="B261" s="945" t="str">
        <f>IF(OR(LEFT(DULIEU!V252,5)=$F$8,LEFT(DULIEU!W252,5)=$F$8),DULIEU!D252,"")</f>
        <v/>
      </c>
      <c r="C261" s="945" t="str">
        <f>IF(OR(LEFT(DULIEU!V252,5)=$F$8,LEFT(DULIEU!W252,5)=$F$8),DULIEU!H252,"")</f>
        <v/>
      </c>
      <c r="D261" s="945" t="str">
        <f>IF(OR(LEFT(DULIEU!V252,5)=$F$8,LEFT(DULIEU!W252,5)=$F$8),DULIEU!E252,"")</f>
        <v/>
      </c>
      <c r="E261" s="945" t="str">
        <f>IF(OR(LEFT(DULIEU!V252,5)=$F$8,LEFT(DULIEU!W252,5)=$F$8),DULIEU!O252,"")</f>
        <v/>
      </c>
      <c r="F261" s="945" t="str">
        <f>IF(LEFT(DULIEU!V252,5)=$F$8,DULIEU!W252,IF(LEFT(DULIEU!W252,5)=$F$8,DULIEU!V252,""))</f>
        <v/>
      </c>
      <c r="G261" s="946">
        <f>IF(LEFT(DULIEU!V252,5)=$F$8,DULIEU!X252,0)</f>
        <v>0</v>
      </c>
      <c r="H261" s="946">
        <f>IF(LEFT(DULIEU!W252,5)=$F$8,DULIEU!X252,0)</f>
        <v>0</v>
      </c>
      <c r="I261" s="946">
        <f>IF(SUM(G261:H261)=0,0,$I$14+SUM($G$16:G261)-SUM($H$16:H261))</f>
        <v>0</v>
      </c>
      <c r="J261" s="945"/>
      <c r="K261" s="945" t="str">
        <f t="shared" si="3"/>
        <v/>
      </c>
    </row>
    <row r="262" spans="2:11" hidden="1">
      <c r="B262" s="945" t="str">
        <f>IF(OR(LEFT(DULIEU!V253,5)=$F$8,LEFT(DULIEU!W253,5)=$F$8),DULIEU!D253,"")</f>
        <v/>
      </c>
      <c r="C262" s="945" t="str">
        <f>IF(OR(LEFT(DULIEU!V253,5)=$F$8,LEFT(DULIEU!W253,5)=$F$8),DULIEU!H253,"")</f>
        <v/>
      </c>
      <c r="D262" s="945" t="str">
        <f>IF(OR(LEFT(DULIEU!V253,5)=$F$8,LEFT(DULIEU!W253,5)=$F$8),DULIEU!E253,"")</f>
        <v/>
      </c>
      <c r="E262" s="945" t="str">
        <f>IF(OR(LEFT(DULIEU!V253,5)=$F$8,LEFT(DULIEU!W253,5)=$F$8),DULIEU!O253,"")</f>
        <v/>
      </c>
      <c r="F262" s="945" t="str">
        <f>IF(LEFT(DULIEU!V253,5)=$F$8,DULIEU!W253,IF(LEFT(DULIEU!W253,5)=$F$8,DULIEU!V253,""))</f>
        <v/>
      </c>
      <c r="G262" s="946">
        <f>IF(LEFT(DULIEU!V253,5)=$F$8,DULIEU!X253,0)</f>
        <v>0</v>
      </c>
      <c r="H262" s="946">
        <f>IF(LEFT(DULIEU!W253,5)=$F$8,DULIEU!X253,0)</f>
        <v>0</v>
      </c>
      <c r="I262" s="946">
        <f>IF(SUM(G262:H262)=0,0,$I$14+SUM($G$16:G262)-SUM($H$16:H262))</f>
        <v>0</v>
      </c>
      <c r="J262" s="945"/>
      <c r="K262" s="945" t="str">
        <f t="shared" si="3"/>
        <v/>
      </c>
    </row>
    <row r="263" spans="2:11" hidden="1">
      <c r="B263" s="945" t="str">
        <f>IF(OR(LEFT(DULIEU!V254,5)=$F$8,LEFT(DULIEU!W254,5)=$F$8),DULIEU!D254,"")</f>
        <v/>
      </c>
      <c r="C263" s="945" t="str">
        <f>IF(OR(LEFT(DULIEU!V254,5)=$F$8,LEFT(DULIEU!W254,5)=$F$8),DULIEU!H254,"")</f>
        <v/>
      </c>
      <c r="D263" s="945" t="str">
        <f>IF(OR(LEFT(DULIEU!V254,5)=$F$8,LEFT(DULIEU!W254,5)=$F$8),DULIEU!E254,"")</f>
        <v/>
      </c>
      <c r="E263" s="945" t="str">
        <f>IF(OR(LEFT(DULIEU!V254,5)=$F$8,LEFT(DULIEU!W254,5)=$F$8),DULIEU!O254,"")</f>
        <v/>
      </c>
      <c r="F263" s="945" t="str">
        <f>IF(LEFT(DULIEU!V254,5)=$F$8,DULIEU!W254,IF(LEFT(DULIEU!W254,5)=$F$8,DULIEU!V254,""))</f>
        <v/>
      </c>
      <c r="G263" s="946">
        <f>IF(LEFT(DULIEU!V254,5)=$F$8,DULIEU!X254,0)</f>
        <v>0</v>
      </c>
      <c r="H263" s="946">
        <f>IF(LEFT(DULIEU!W254,5)=$F$8,DULIEU!X254,0)</f>
        <v>0</v>
      </c>
      <c r="I263" s="946">
        <f>IF(SUM(G263:H263)=0,0,$I$14+SUM($G$16:G263)-SUM($H$16:H263))</f>
        <v>0</v>
      </c>
      <c r="J263" s="945"/>
      <c r="K263" s="945" t="str">
        <f t="shared" si="3"/>
        <v/>
      </c>
    </row>
    <row r="264" spans="2:11" hidden="1">
      <c r="B264" s="945" t="str">
        <f>IF(OR(LEFT(DULIEU!V255,5)=$F$8,LEFT(DULIEU!W255,5)=$F$8),DULIEU!D255,"")</f>
        <v/>
      </c>
      <c r="C264" s="945" t="str">
        <f>IF(OR(LEFT(DULIEU!V255,5)=$F$8,LEFT(DULIEU!W255,5)=$F$8),DULIEU!H255,"")</f>
        <v/>
      </c>
      <c r="D264" s="945" t="str">
        <f>IF(OR(LEFT(DULIEU!V255,5)=$F$8,LEFT(DULIEU!W255,5)=$F$8),DULIEU!E255,"")</f>
        <v/>
      </c>
      <c r="E264" s="945" t="str">
        <f>IF(OR(LEFT(DULIEU!V255,5)=$F$8,LEFT(DULIEU!W255,5)=$F$8),DULIEU!O255,"")</f>
        <v/>
      </c>
      <c r="F264" s="945" t="str">
        <f>IF(LEFT(DULIEU!V255,5)=$F$8,DULIEU!W255,IF(LEFT(DULIEU!W255,5)=$F$8,DULIEU!V255,""))</f>
        <v/>
      </c>
      <c r="G264" s="946">
        <f>IF(LEFT(DULIEU!V255,5)=$F$8,DULIEU!X255,0)</f>
        <v>0</v>
      </c>
      <c r="H264" s="946">
        <f>IF(LEFT(DULIEU!W255,5)=$F$8,DULIEU!X255,0)</f>
        <v>0</v>
      </c>
      <c r="I264" s="946">
        <f>IF(SUM(G264:H264)=0,0,$I$14+SUM($G$16:G264)-SUM($H$16:H264))</f>
        <v>0</v>
      </c>
      <c r="J264" s="945"/>
      <c r="K264" s="945" t="str">
        <f t="shared" si="3"/>
        <v/>
      </c>
    </row>
    <row r="265" spans="2:11" hidden="1">
      <c r="B265" s="945" t="str">
        <f>IF(OR(LEFT(DULIEU!V256,5)=$F$8,LEFT(DULIEU!W256,5)=$F$8),DULIEU!D256,"")</f>
        <v/>
      </c>
      <c r="C265" s="945" t="str">
        <f>IF(OR(LEFT(DULIEU!V256,5)=$F$8,LEFT(DULIEU!W256,5)=$F$8),DULIEU!H256,"")</f>
        <v/>
      </c>
      <c r="D265" s="945" t="str">
        <f>IF(OR(LEFT(DULIEU!V256,5)=$F$8,LEFT(DULIEU!W256,5)=$F$8),DULIEU!E256,"")</f>
        <v/>
      </c>
      <c r="E265" s="945" t="str">
        <f>IF(OR(LEFT(DULIEU!V256,5)=$F$8,LEFT(DULIEU!W256,5)=$F$8),DULIEU!O256,"")</f>
        <v/>
      </c>
      <c r="F265" s="945" t="str">
        <f>IF(LEFT(DULIEU!V256,5)=$F$8,DULIEU!W256,IF(LEFT(DULIEU!W256,5)=$F$8,DULIEU!V256,""))</f>
        <v/>
      </c>
      <c r="G265" s="946">
        <f>IF(LEFT(DULIEU!V256,5)=$F$8,DULIEU!X256,0)</f>
        <v>0</v>
      </c>
      <c r="H265" s="946">
        <f>IF(LEFT(DULIEU!W256,5)=$F$8,DULIEU!X256,0)</f>
        <v>0</v>
      </c>
      <c r="I265" s="946">
        <f>IF(SUM(G265:H265)=0,0,$I$14+SUM($G$16:G265)-SUM($H$16:H265))</f>
        <v>0</v>
      </c>
      <c r="J265" s="945"/>
      <c r="K265" s="945" t="str">
        <f t="shared" si="3"/>
        <v/>
      </c>
    </row>
    <row r="266" spans="2:11" hidden="1">
      <c r="B266" s="945" t="str">
        <f>IF(OR(LEFT(DULIEU!V257,5)=$F$8,LEFT(DULIEU!W257,5)=$F$8),DULIEU!D257,"")</f>
        <v/>
      </c>
      <c r="C266" s="945" t="str">
        <f>IF(OR(LEFT(DULIEU!V257,5)=$F$8,LEFT(DULIEU!W257,5)=$F$8),DULIEU!H257,"")</f>
        <v/>
      </c>
      <c r="D266" s="945" t="str">
        <f>IF(OR(LEFT(DULIEU!V257,5)=$F$8,LEFT(DULIEU!W257,5)=$F$8),DULIEU!E257,"")</f>
        <v/>
      </c>
      <c r="E266" s="945" t="str">
        <f>IF(OR(LEFT(DULIEU!V257,5)=$F$8,LEFT(DULIEU!W257,5)=$F$8),DULIEU!O257,"")</f>
        <v/>
      </c>
      <c r="F266" s="945" t="str">
        <f>IF(LEFT(DULIEU!V257,5)=$F$8,DULIEU!W257,IF(LEFT(DULIEU!W257,5)=$F$8,DULIEU!V257,""))</f>
        <v/>
      </c>
      <c r="G266" s="946">
        <f>IF(LEFT(DULIEU!V257,5)=$F$8,DULIEU!X257,0)</f>
        <v>0</v>
      </c>
      <c r="H266" s="946">
        <f>IF(LEFT(DULIEU!W257,5)=$F$8,DULIEU!X257,0)</f>
        <v>0</v>
      </c>
      <c r="I266" s="946">
        <f>IF(SUM(G266:H266)=0,0,$I$14+SUM($G$16:G266)-SUM($H$16:H266))</f>
        <v>0</v>
      </c>
      <c r="J266" s="945"/>
      <c r="K266" s="945" t="str">
        <f t="shared" si="3"/>
        <v/>
      </c>
    </row>
    <row r="267" spans="2:11" hidden="1">
      <c r="B267" s="945" t="str">
        <f>IF(OR(LEFT(DULIEU!V258,5)=$F$8,LEFT(DULIEU!W258,5)=$F$8),DULIEU!D258,"")</f>
        <v/>
      </c>
      <c r="C267" s="945" t="str">
        <f>IF(OR(LEFT(DULIEU!V258,5)=$F$8,LEFT(DULIEU!W258,5)=$F$8),DULIEU!H258,"")</f>
        <v/>
      </c>
      <c r="D267" s="945" t="str">
        <f>IF(OR(LEFT(DULIEU!V258,5)=$F$8,LEFT(DULIEU!W258,5)=$F$8),DULIEU!E258,"")</f>
        <v/>
      </c>
      <c r="E267" s="945" t="str">
        <f>IF(OR(LEFT(DULIEU!V258,5)=$F$8,LEFT(DULIEU!W258,5)=$F$8),DULIEU!O258,"")</f>
        <v/>
      </c>
      <c r="F267" s="945" t="str">
        <f>IF(LEFT(DULIEU!V258,5)=$F$8,DULIEU!W258,IF(LEFT(DULIEU!W258,5)=$F$8,DULIEU!V258,""))</f>
        <v/>
      </c>
      <c r="G267" s="946">
        <f>IF(LEFT(DULIEU!V258,5)=$F$8,DULIEU!X258,0)</f>
        <v>0</v>
      </c>
      <c r="H267" s="946">
        <f>IF(LEFT(DULIEU!W258,5)=$F$8,DULIEU!X258,0)</f>
        <v>0</v>
      </c>
      <c r="I267" s="946">
        <f>IF(SUM(G267:H267)=0,0,$I$14+SUM($G$16:G267)-SUM($H$16:H267))</f>
        <v>0</v>
      </c>
      <c r="J267" s="945"/>
      <c r="K267" s="945" t="str">
        <f t="shared" si="3"/>
        <v/>
      </c>
    </row>
    <row r="268" spans="2:11" hidden="1">
      <c r="B268" s="945" t="str">
        <f>IF(OR(LEFT(DULIEU!V259,5)=$F$8,LEFT(DULIEU!W259,5)=$F$8),DULIEU!D259,"")</f>
        <v/>
      </c>
      <c r="C268" s="945" t="str">
        <f>IF(OR(LEFT(DULIEU!V259,5)=$F$8,LEFT(DULIEU!W259,5)=$F$8),DULIEU!H259,"")</f>
        <v/>
      </c>
      <c r="D268" s="945" t="str">
        <f>IF(OR(LEFT(DULIEU!V259,5)=$F$8,LEFT(DULIEU!W259,5)=$F$8),DULIEU!E259,"")</f>
        <v/>
      </c>
      <c r="E268" s="945" t="str">
        <f>IF(OR(LEFT(DULIEU!V259,5)=$F$8,LEFT(DULIEU!W259,5)=$F$8),DULIEU!O259,"")</f>
        <v/>
      </c>
      <c r="F268" s="945" t="str">
        <f>IF(LEFT(DULIEU!V259,5)=$F$8,DULIEU!W259,IF(LEFT(DULIEU!W259,5)=$F$8,DULIEU!V259,""))</f>
        <v/>
      </c>
      <c r="G268" s="946">
        <f>IF(LEFT(DULIEU!V259,5)=$F$8,DULIEU!X259,0)</f>
        <v>0</v>
      </c>
      <c r="H268" s="946">
        <f>IF(LEFT(DULIEU!W259,5)=$F$8,DULIEU!X259,0)</f>
        <v>0</v>
      </c>
      <c r="I268" s="946">
        <f>IF(SUM(G268:H268)=0,0,$I$14+SUM($G$16:G268)-SUM($H$16:H268))</f>
        <v>0</v>
      </c>
      <c r="J268" s="945"/>
      <c r="K268" s="945" t="str">
        <f t="shared" si="3"/>
        <v/>
      </c>
    </row>
    <row r="269" spans="2:11" hidden="1">
      <c r="B269" s="945" t="str">
        <f>IF(OR(LEFT(DULIEU!V260,5)=$F$8,LEFT(DULIEU!W260,5)=$F$8),DULIEU!D260,"")</f>
        <v/>
      </c>
      <c r="C269" s="945" t="str">
        <f>IF(OR(LEFT(DULIEU!V260,5)=$F$8,LEFT(DULIEU!W260,5)=$F$8),DULIEU!H260,"")</f>
        <v/>
      </c>
      <c r="D269" s="945" t="str">
        <f>IF(OR(LEFT(DULIEU!V260,5)=$F$8,LEFT(DULIEU!W260,5)=$F$8),DULIEU!E260,"")</f>
        <v/>
      </c>
      <c r="E269" s="945" t="str">
        <f>IF(OR(LEFT(DULIEU!V260,5)=$F$8,LEFT(DULIEU!W260,5)=$F$8),DULIEU!O260,"")</f>
        <v/>
      </c>
      <c r="F269" s="945" t="str">
        <f>IF(LEFT(DULIEU!V260,5)=$F$8,DULIEU!W260,IF(LEFT(DULIEU!W260,5)=$F$8,DULIEU!V260,""))</f>
        <v/>
      </c>
      <c r="G269" s="946">
        <f>IF(LEFT(DULIEU!V260,5)=$F$8,DULIEU!X260,0)</f>
        <v>0</v>
      </c>
      <c r="H269" s="946">
        <f>IF(LEFT(DULIEU!W260,5)=$F$8,DULIEU!X260,0)</f>
        <v>0</v>
      </c>
      <c r="I269" s="946">
        <f>IF(SUM(G269:H269)=0,0,$I$14+SUM($G$16:G269)-SUM($H$16:H269))</f>
        <v>0</v>
      </c>
      <c r="J269" s="945"/>
      <c r="K269" s="945" t="str">
        <f t="shared" si="3"/>
        <v/>
      </c>
    </row>
    <row r="270" spans="2:11" hidden="1">
      <c r="B270" s="945" t="str">
        <f>IF(OR(LEFT(DULIEU!V261,5)=$F$8,LEFT(DULIEU!W261,5)=$F$8),DULIEU!D261,"")</f>
        <v/>
      </c>
      <c r="C270" s="945" t="str">
        <f>IF(OR(LEFT(DULIEU!V261,5)=$F$8,LEFT(DULIEU!W261,5)=$F$8),DULIEU!H261,"")</f>
        <v/>
      </c>
      <c r="D270" s="945" t="str">
        <f>IF(OR(LEFT(DULIEU!V261,5)=$F$8,LEFT(DULIEU!W261,5)=$F$8),DULIEU!E261,"")</f>
        <v/>
      </c>
      <c r="E270" s="945" t="str">
        <f>IF(OR(LEFT(DULIEU!V261,5)=$F$8,LEFT(DULIEU!W261,5)=$F$8),DULIEU!O261,"")</f>
        <v/>
      </c>
      <c r="F270" s="945" t="str">
        <f>IF(LEFT(DULIEU!V261,5)=$F$8,DULIEU!W261,IF(LEFT(DULIEU!W261,5)=$F$8,DULIEU!V261,""))</f>
        <v/>
      </c>
      <c r="G270" s="946">
        <f>IF(LEFT(DULIEU!V261,5)=$F$8,DULIEU!X261,0)</f>
        <v>0</v>
      </c>
      <c r="H270" s="946">
        <f>IF(LEFT(DULIEU!W261,5)=$F$8,DULIEU!X261,0)</f>
        <v>0</v>
      </c>
      <c r="I270" s="946">
        <f>IF(SUM(G270:H270)=0,0,$I$14+SUM($G$16:G270)-SUM($H$16:H270))</f>
        <v>0</v>
      </c>
      <c r="J270" s="945"/>
      <c r="K270" s="945" t="str">
        <f t="shared" si="3"/>
        <v/>
      </c>
    </row>
    <row r="271" spans="2:11" hidden="1">
      <c r="B271" s="945" t="str">
        <f>IF(OR(LEFT(DULIEU!V262,5)=$F$8,LEFT(DULIEU!W262,5)=$F$8),DULIEU!D262,"")</f>
        <v/>
      </c>
      <c r="C271" s="945" t="str">
        <f>IF(OR(LEFT(DULIEU!V262,5)=$F$8,LEFT(DULIEU!W262,5)=$F$8),DULIEU!H262,"")</f>
        <v/>
      </c>
      <c r="D271" s="945" t="str">
        <f>IF(OR(LEFT(DULIEU!V262,5)=$F$8,LEFT(DULIEU!W262,5)=$F$8),DULIEU!E262,"")</f>
        <v/>
      </c>
      <c r="E271" s="945" t="str">
        <f>IF(OR(LEFT(DULIEU!V262,5)=$F$8,LEFT(DULIEU!W262,5)=$F$8),DULIEU!O262,"")</f>
        <v/>
      </c>
      <c r="F271" s="945" t="str">
        <f>IF(LEFT(DULIEU!V262,5)=$F$8,DULIEU!W262,IF(LEFT(DULIEU!W262,5)=$F$8,DULIEU!V262,""))</f>
        <v/>
      </c>
      <c r="G271" s="946">
        <f>IF(LEFT(DULIEU!V262,5)=$F$8,DULIEU!X262,0)</f>
        <v>0</v>
      </c>
      <c r="H271" s="946">
        <f>IF(LEFT(DULIEU!W262,5)=$F$8,DULIEU!X262,0)</f>
        <v>0</v>
      </c>
      <c r="I271" s="946">
        <f>IF(SUM(G271:H271)=0,0,$I$14+SUM($G$16:G271)-SUM($H$16:H271))</f>
        <v>0</v>
      </c>
      <c r="J271" s="945"/>
      <c r="K271" s="945" t="str">
        <f t="shared" si="3"/>
        <v/>
      </c>
    </row>
    <row r="272" spans="2:11" hidden="1">
      <c r="B272" s="945" t="str">
        <f>IF(OR(LEFT(DULIEU!V263,5)=$F$8,LEFT(DULIEU!W263,5)=$F$8),DULIEU!D263,"")</f>
        <v/>
      </c>
      <c r="C272" s="945" t="str">
        <f>IF(OR(LEFT(DULIEU!V263,5)=$F$8,LEFT(DULIEU!W263,5)=$F$8),DULIEU!H263,"")</f>
        <v/>
      </c>
      <c r="D272" s="945" t="str">
        <f>IF(OR(LEFT(DULIEU!V263,5)=$F$8,LEFT(DULIEU!W263,5)=$F$8),DULIEU!E263,"")</f>
        <v/>
      </c>
      <c r="E272" s="945" t="str">
        <f>IF(OR(LEFT(DULIEU!V263,5)=$F$8,LEFT(DULIEU!W263,5)=$F$8),DULIEU!O263,"")</f>
        <v/>
      </c>
      <c r="F272" s="945" t="str">
        <f>IF(LEFT(DULIEU!V263,5)=$F$8,DULIEU!W263,IF(LEFT(DULIEU!W263,5)=$F$8,DULIEU!V263,""))</f>
        <v/>
      </c>
      <c r="G272" s="946">
        <f>IF(LEFT(DULIEU!V263,5)=$F$8,DULIEU!X263,0)</f>
        <v>0</v>
      </c>
      <c r="H272" s="946">
        <f>IF(LEFT(DULIEU!W263,5)=$F$8,DULIEU!X263,0)</f>
        <v>0</v>
      </c>
      <c r="I272" s="946">
        <f>IF(SUM(G272:H272)=0,0,$I$14+SUM($G$16:G272)-SUM($H$16:H272))</f>
        <v>0</v>
      </c>
      <c r="J272" s="945"/>
      <c r="K272" s="945" t="str">
        <f t="shared" si="3"/>
        <v/>
      </c>
    </row>
    <row r="273" spans="2:11" hidden="1">
      <c r="B273" s="945" t="str">
        <f>IF(OR(LEFT(DULIEU!V264,5)=$F$8,LEFT(DULIEU!W264,5)=$F$8),DULIEU!D264,"")</f>
        <v/>
      </c>
      <c r="C273" s="945" t="str">
        <f>IF(OR(LEFT(DULIEU!V264,5)=$F$8,LEFT(DULIEU!W264,5)=$F$8),DULIEU!H264,"")</f>
        <v/>
      </c>
      <c r="D273" s="945" t="str">
        <f>IF(OR(LEFT(DULIEU!V264,5)=$F$8,LEFT(DULIEU!W264,5)=$F$8),DULIEU!E264,"")</f>
        <v/>
      </c>
      <c r="E273" s="945" t="str">
        <f>IF(OR(LEFT(DULIEU!V264,5)=$F$8,LEFT(DULIEU!W264,5)=$F$8),DULIEU!O264,"")</f>
        <v/>
      </c>
      <c r="F273" s="945" t="str">
        <f>IF(LEFT(DULIEU!V264,5)=$F$8,DULIEU!W264,IF(LEFT(DULIEU!W264,5)=$F$8,DULIEU!V264,""))</f>
        <v/>
      </c>
      <c r="G273" s="946">
        <f>IF(LEFT(DULIEU!V264,5)=$F$8,DULIEU!X264,0)</f>
        <v>0</v>
      </c>
      <c r="H273" s="946">
        <f>IF(LEFT(DULIEU!W264,5)=$F$8,DULIEU!X264,0)</f>
        <v>0</v>
      </c>
      <c r="I273" s="946">
        <f>IF(SUM(G273:H273)=0,0,$I$14+SUM($G$16:G273)-SUM($H$16:H273))</f>
        <v>0</v>
      </c>
      <c r="J273" s="945"/>
      <c r="K273" s="945" t="str">
        <f t="shared" ref="K273:K336" si="4">IF(B273&lt;&gt;"","x","")</f>
        <v/>
      </c>
    </row>
    <row r="274" spans="2:11" hidden="1">
      <c r="B274" s="945" t="str">
        <f>IF(OR(LEFT(DULIEU!V265,5)=$F$8,LEFT(DULIEU!W265,5)=$F$8),DULIEU!D265,"")</f>
        <v/>
      </c>
      <c r="C274" s="945" t="str">
        <f>IF(OR(LEFT(DULIEU!V265,5)=$F$8,LEFT(DULIEU!W265,5)=$F$8),DULIEU!H265,"")</f>
        <v/>
      </c>
      <c r="D274" s="945" t="str">
        <f>IF(OR(LEFT(DULIEU!V265,5)=$F$8,LEFT(DULIEU!W265,5)=$F$8),DULIEU!E265,"")</f>
        <v/>
      </c>
      <c r="E274" s="945" t="str">
        <f>IF(OR(LEFT(DULIEU!V265,5)=$F$8,LEFT(DULIEU!W265,5)=$F$8),DULIEU!O265,"")</f>
        <v/>
      </c>
      <c r="F274" s="945" t="str">
        <f>IF(LEFT(DULIEU!V265,5)=$F$8,DULIEU!W265,IF(LEFT(DULIEU!W265,5)=$F$8,DULIEU!V265,""))</f>
        <v/>
      </c>
      <c r="G274" s="946">
        <f>IF(LEFT(DULIEU!V265,5)=$F$8,DULIEU!X265,0)</f>
        <v>0</v>
      </c>
      <c r="H274" s="946">
        <f>IF(LEFT(DULIEU!W265,5)=$F$8,DULIEU!X265,0)</f>
        <v>0</v>
      </c>
      <c r="I274" s="946">
        <f>IF(SUM(G274:H274)=0,0,$I$14+SUM($G$16:G274)-SUM($H$16:H274))</f>
        <v>0</v>
      </c>
      <c r="J274" s="945"/>
      <c r="K274" s="945" t="str">
        <f t="shared" si="4"/>
        <v/>
      </c>
    </row>
    <row r="275" spans="2:11" hidden="1">
      <c r="B275" s="945" t="str">
        <f>IF(OR(LEFT(DULIEU!V266,5)=$F$8,LEFT(DULIEU!W266,5)=$F$8),DULIEU!D266,"")</f>
        <v/>
      </c>
      <c r="C275" s="945" t="str">
        <f>IF(OR(LEFT(DULIEU!V266,5)=$F$8,LEFT(DULIEU!W266,5)=$F$8),DULIEU!H266,"")</f>
        <v/>
      </c>
      <c r="D275" s="945" t="str">
        <f>IF(OR(LEFT(DULIEU!V266,5)=$F$8,LEFT(DULIEU!W266,5)=$F$8),DULIEU!E266,"")</f>
        <v/>
      </c>
      <c r="E275" s="945" t="str">
        <f>IF(OR(LEFT(DULIEU!V266,5)=$F$8,LEFT(DULIEU!W266,5)=$F$8),DULIEU!O266,"")</f>
        <v/>
      </c>
      <c r="F275" s="945" t="str">
        <f>IF(LEFT(DULIEU!V266,5)=$F$8,DULIEU!W266,IF(LEFT(DULIEU!W266,5)=$F$8,DULIEU!V266,""))</f>
        <v/>
      </c>
      <c r="G275" s="946">
        <f>IF(LEFT(DULIEU!V266,5)=$F$8,DULIEU!X266,0)</f>
        <v>0</v>
      </c>
      <c r="H275" s="946">
        <f>IF(LEFT(DULIEU!W266,5)=$F$8,DULIEU!X266,0)</f>
        <v>0</v>
      </c>
      <c r="I275" s="946">
        <f>IF(SUM(G275:H275)=0,0,$I$14+SUM($G$16:G275)-SUM($H$16:H275))</f>
        <v>0</v>
      </c>
      <c r="J275" s="945"/>
      <c r="K275" s="945" t="str">
        <f t="shared" si="4"/>
        <v/>
      </c>
    </row>
    <row r="276" spans="2:11" hidden="1">
      <c r="B276" s="945" t="str">
        <f>IF(OR(LEFT(DULIEU!V267,5)=$F$8,LEFT(DULIEU!W267,5)=$F$8),DULIEU!D267,"")</f>
        <v/>
      </c>
      <c r="C276" s="945" t="str">
        <f>IF(OR(LEFT(DULIEU!V267,5)=$F$8,LEFT(DULIEU!W267,5)=$F$8),DULIEU!H267,"")</f>
        <v/>
      </c>
      <c r="D276" s="945" t="str">
        <f>IF(OR(LEFT(DULIEU!V267,5)=$F$8,LEFT(DULIEU!W267,5)=$F$8),DULIEU!E267,"")</f>
        <v/>
      </c>
      <c r="E276" s="945" t="str">
        <f>IF(OR(LEFT(DULIEU!V267,5)=$F$8,LEFT(DULIEU!W267,5)=$F$8),DULIEU!O267,"")</f>
        <v/>
      </c>
      <c r="F276" s="945" t="str">
        <f>IF(LEFT(DULIEU!V267,5)=$F$8,DULIEU!W267,IF(LEFT(DULIEU!W267,5)=$F$8,DULIEU!V267,""))</f>
        <v/>
      </c>
      <c r="G276" s="946">
        <f>IF(LEFT(DULIEU!V267,5)=$F$8,DULIEU!X267,0)</f>
        <v>0</v>
      </c>
      <c r="H276" s="946">
        <f>IF(LEFT(DULIEU!W267,5)=$F$8,DULIEU!X267,0)</f>
        <v>0</v>
      </c>
      <c r="I276" s="946">
        <f>IF(SUM(G276:H276)=0,0,$I$14+SUM($G$16:G276)-SUM($H$16:H276))</f>
        <v>0</v>
      </c>
      <c r="J276" s="945"/>
      <c r="K276" s="945" t="str">
        <f t="shared" si="4"/>
        <v/>
      </c>
    </row>
    <row r="277" spans="2:11" hidden="1">
      <c r="B277" s="945" t="str">
        <f>IF(OR(LEFT(DULIEU!V268,5)=$F$8,LEFT(DULIEU!W268,5)=$F$8),DULIEU!D268,"")</f>
        <v/>
      </c>
      <c r="C277" s="945" t="str">
        <f>IF(OR(LEFT(DULIEU!V268,5)=$F$8,LEFT(DULIEU!W268,5)=$F$8),DULIEU!H268,"")</f>
        <v/>
      </c>
      <c r="D277" s="945" t="str">
        <f>IF(OR(LEFT(DULIEU!V268,5)=$F$8,LEFT(DULIEU!W268,5)=$F$8),DULIEU!E268,"")</f>
        <v/>
      </c>
      <c r="E277" s="945" t="str">
        <f>IF(OR(LEFT(DULIEU!V268,5)=$F$8,LEFT(DULIEU!W268,5)=$F$8),DULIEU!O268,"")</f>
        <v/>
      </c>
      <c r="F277" s="945" t="str">
        <f>IF(LEFT(DULIEU!V268,5)=$F$8,DULIEU!W268,IF(LEFT(DULIEU!W268,5)=$F$8,DULIEU!V268,""))</f>
        <v/>
      </c>
      <c r="G277" s="946">
        <f>IF(LEFT(DULIEU!V268,5)=$F$8,DULIEU!X268,0)</f>
        <v>0</v>
      </c>
      <c r="H277" s="946">
        <f>IF(LEFT(DULIEU!W268,5)=$F$8,DULIEU!X268,0)</f>
        <v>0</v>
      </c>
      <c r="I277" s="946">
        <f>IF(SUM(G277:H277)=0,0,$I$14+SUM($G$16:G277)-SUM($H$16:H277))</f>
        <v>0</v>
      </c>
      <c r="J277" s="945"/>
      <c r="K277" s="945" t="str">
        <f t="shared" si="4"/>
        <v/>
      </c>
    </row>
    <row r="278" spans="2:11" hidden="1">
      <c r="B278" s="945" t="str">
        <f>IF(OR(LEFT(DULIEU!V269,5)=$F$8,LEFT(DULIEU!W269,5)=$F$8),DULIEU!D269,"")</f>
        <v/>
      </c>
      <c r="C278" s="945" t="str">
        <f>IF(OR(LEFT(DULIEU!V269,5)=$F$8,LEFT(DULIEU!W269,5)=$F$8),DULIEU!H269,"")</f>
        <v/>
      </c>
      <c r="D278" s="945" t="str">
        <f>IF(OR(LEFT(DULIEU!V269,5)=$F$8,LEFT(DULIEU!W269,5)=$F$8),DULIEU!E269,"")</f>
        <v/>
      </c>
      <c r="E278" s="945" t="str">
        <f>IF(OR(LEFT(DULIEU!V269,5)=$F$8,LEFT(DULIEU!W269,5)=$F$8),DULIEU!O269,"")</f>
        <v/>
      </c>
      <c r="F278" s="945" t="str">
        <f>IF(LEFT(DULIEU!V269,5)=$F$8,DULIEU!W269,IF(LEFT(DULIEU!W269,5)=$F$8,DULIEU!V269,""))</f>
        <v/>
      </c>
      <c r="G278" s="946">
        <f>IF(LEFT(DULIEU!V269,5)=$F$8,DULIEU!X269,0)</f>
        <v>0</v>
      </c>
      <c r="H278" s="946">
        <f>IF(LEFT(DULIEU!W269,5)=$F$8,DULIEU!X269,0)</f>
        <v>0</v>
      </c>
      <c r="I278" s="946">
        <f>IF(SUM(G278:H278)=0,0,$I$14+SUM($G$16:G278)-SUM($H$16:H278))</f>
        <v>0</v>
      </c>
      <c r="J278" s="945"/>
      <c r="K278" s="945" t="str">
        <f t="shared" si="4"/>
        <v/>
      </c>
    </row>
    <row r="279" spans="2:11" hidden="1">
      <c r="B279" s="945" t="str">
        <f>IF(OR(LEFT(DULIEU!V270,5)=$F$8,LEFT(DULIEU!W270,5)=$F$8),DULIEU!D270,"")</f>
        <v/>
      </c>
      <c r="C279" s="945" t="str">
        <f>IF(OR(LEFT(DULIEU!V270,5)=$F$8,LEFT(DULIEU!W270,5)=$F$8),DULIEU!H270,"")</f>
        <v/>
      </c>
      <c r="D279" s="945" t="str">
        <f>IF(OR(LEFT(DULIEU!V270,5)=$F$8,LEFT(DULIEU!W270,5)=$F$8),DULIEU!E270,"")</f>
        <v/>
      </c>
      <c r="E279" s="945" t="str">
        <f>IF(OR(LEFT(DULIEU!V270,5)=$F$8,LEFT(DULIEU!W270,5)=$F$8),DULIEU!O270,"")</f>
        <v/>
      </c>
      <c r="F279" s="945" t="str">
        <f>IF(LEFT(DULIEU!V270,5)=$F$8,DULIEU!W270,IF(LEFT(DULIEU!W270,5)=$F$8,DULIEU!V270,""))</f>
        <v/>
      </c>
      <c r="G279" s="946">
        <f>IF(LEFT(DULIEU!V270,5)=$F$8,DULIEU!X270,0)</f>
        <v>0</v>
      </c>
      <c r="H279" s="946">
        <f>IF(LEFT(DULIEU!W270,5)=$F$8,DULIEU!X270,0)</f>
        <v>0</v>
      </c>
      <c r="I279" s="946">
        <f>IF(SUM(G279:H279)=0,0,$I$14+SUM($G$16:G279)-SUM($H$16:H279))</f>
        <v>0</v>
      </c>
      <c r="J279" s="945"/>
      <c r="K279" s="945" t="str">
        <f t="shared" si="4"/>
        <v/>
      </c>
    </row>
    <row r="280" spans="2:11" hidden="1">
      <c r="B280" s="945" t="str">
        <f>IF(OR(LEFT(DULIEU!V271,5)=$F$8,LEFT(DULIEU!W271,5)=$F$8),DULIEU!D271,"")</f>
        <v/>
      </c>
      <c r="C280" s="945" t="str">
        <f>IF(OR(LEFT(DULIEU!V271,5)=$F$8,LEFT(DULIEU!W271,5)=$F$8),DULIEU!H271,"")</f>
        <v/>
      </c>
      <c r="D280" s="945" t="str">
        <f>IF(OR(LEFT(DULIEU!V271,5)=$F$8,LEFT(DULIEU!W271,5)=$F$8),DULIEU!E271,"")</f>
        <v/>
      </c>
      <c r="E280" s="945" t="str">
        <f>IF(OR(LEFT(DULIEU!V271,5)=$F$8,LEFT(DULIEU!W271,5)=$F$8),DULIEU!O271,"")</f>
        <v/>
      </c>
      <c r="F280" s="945" t="str">
        <f>IF(LEFT(DULIEU!V271,5)=$F$8,DULIEU!W271,IF(LEFT(DULIEU!W271,5)=$F$8,DULIEU!V271,""))</f>
        <v/>
      </c>
      <c r="G280" s="946">
        <f>IF(LEFT(DULIEU!V271,5)=$F$8,DULIEU!X271,0)</f>
        <v>0</v>
      </c>
      <c r="H280" s="946">
        <f>IF(LEFT(DULIEU!W271,5)=$F$8,DULIEU!X271,0)</f>
        <v>0</v>
      </c>
      <c r="I280" s="946">
        <f>IF(SUM(G280:H280)=0,0,$I$14+SUM($G$16:G280)-SUM($H$16:H280))</f>
        <v>0</v>
      </c>
      <c r="J280" s="945"/>
      <c r="K280" s="945" t="str">
        <f t="shared" si="4"/>
        <v/>
      </c>
    </row>
    <row r="281" spans="2:11" hidden="1">
      <c r="B281" s="945" t="str">
        <f>IF(OR(LEFT(DULIEU!V272,5)=$F$8,LEFT(DULIEU!W272,5)=$F$8),DULIEU!D272,"")</f>
        <v/>
      </c>
      <c r="C281" s="945" t="str">
        <f>IF(OR(LEFT(DULIEU!V272,5)=$F$8,LEFT(DULIEU!W272,5)=$F$8),DULIEU!H272,"")</f>
        <v/>
      </c>
      <c r="D281" s="945" t="str">
        <f>IF(OR(LEFT(DULIEU!V272,5)=$F$8,LEFT(DULIEU!W272,5)=$F$8),DULIEU!E272,"")</f>
        <v/>
      </c>
      <c r="E281" s="945" t="str">
        <f>IF(OR(LEFT(DULIEU!V272,5)=$F$8,LEFT(DULIEU!W272,5)=$F$8),DULIEU!O272,"")</f>
        <v/>
      </c>
      <c r="F281" s="945" t="str">
        <f>IF(LEFT(DULIEU!V272,5)=$F$8,DULIEU!W272,IF(LEFT(DULIEU!W272,5)=$F$8,DULIEU!V272,""))</f>
        <v/>
      </c>
      <c r="G281" s="946">
        <f>IF(LEFT(DULIEU!V272,5)=$F$8,DULIEU!X272,0)</f>
        <v>0</v>
      </c>
      <c r="H281" s="946">
        <f>IF(LEFT(DULIEU!W272,5)=$F$8,DULIEU!X272,0)</f>
        <v>0</v>
      </c>
      <c r="I281" s="946">
        <f>IF(SUM(G281:H281)=0,0,$I$14+SUM($G$16:G281)-SUM($H$16:H281))</f>
        <v>0</v>
      </c>
      <c r="J281" s="945"/>
      <c r="K281" s="945" t="str">
        <f t="shared" si="4"/>
        <v/>
      </c>
    </row>
    <row r="282" spans="2:11" hidden="1">
      <c r="B282" s="945" t="str">
        <f>IF(OR(LEFT(DULIEU!V273,5)=$F$8,LEFT(DULIEU!W273,5)=$F$8),DULIEU!D273,"")</f>
        <v/>
      </c>
      <c r="C282" s="945" t="str">
        <f>IF(OR(LEFT(DULIEU!V273,5)=$F$8,LEFT(DULIEU!W273,5)=$F$8),DULIEU!H273,"")</f>
        <v/>
      </c>
      <c r="D282" s="945" t="str">
        <f>IF(OR(LEFT(DULIEU!V273,5)=$F$8,LEFT(DULIEU!W273,5)=$F$8),DULIEU!E273,"")</f>
        <v/>
      </c>
      <c r="E282" s="945" t="str">
        <f>IF(OR(LEFT(DULIEU!V273,5)=$F$8,LEFT(DULIEU!W273,5)=$F$8),DULIEU!O273,"")</f>
        <v/>
      </c>
      <c r="F282" s="945" t="str">
        <f>IF(LEFT(DULIEU!V273,5)=$F$8,DULIEU!W273,IF(LEFT(DULIEU!W273,5)=$F$8,DULIEU!V273,""))</f>
        <v/>
      </c>
      <c r="G282" s="946">
        <f>IF(LEFT(DULIEU!V273,5)=$F$8,DULIEU!X273,0)</f>
        <v>0</v>
      </c>
      <c r="H282" s="946">
        <f>IF(LEFT(DULIEU!W273,5)=$F$8,DULIEU!X273,0)</f>
        <v>0</v>
      </c>
      <c r="I282" s="946">
        <f>IF(SUM(G282:H282)=0,0,$I$14+SUM($G$16:G282)-SUM($H$16:H282))</f>
        <v>0</v>
      </c>
      <c r="J282" s="945"/>
      <c r="K282" s="945" t="str">
        <f t="shared" si="4"/>
        <v/>
      </c>
    </row>
    <row r="283" spans="2:11" hidden="1">
      <c r="B283" s="945" t="str">
        <f>IF(OR(LEFT(DULIEU!V274,5)=$F$8,LEFT(DULIEU!W274,5)=$F$8),DULIEU!D274,"")</f>
        <v/>
      </c>
      <c r="C283" s="945" t="str">
        <f>IF(OR(LEFT(DULIEU!V274,5)=$F$8,LEFT(DULIEU!W274,5)=$F$8),DULIEU!H274,"")</f>
        <v/>
      </c>
      <c r="D283" s="945" t="str">
        <f>IF(OR(LEFT(DULIEU!V274,5)=$F$8,LEFT(DULIEU!W274,5)=$F$8),DULIEU!E274,"")</f>
        <v/>
      </c>
      <c r="E283" s="945" t="str">
        <f>IF(OR(LEFT(DULIEU!V274,5)=$F$8,LEFT(DULIEU!W274,5)=$F$8),DULIEU!O274,"")</f>
        <v/>
      </c>
      <c r="F283" s="945" t="str">
        <f>IF(LEFT(DULIEU!V274,5)=$F$8,DULIEU!W274,IF(LEFT(DULIEU!W274,5)=$F$8,DULIEU!V274,""))</f>
        <v/>
      </c>
      <c r="G283" s="946">
        <f>IF(LEFT(DULIEU!V274,5)=$F$8,DULIEU!X274,0)</f>
        <v>0</v>
      </c>
      <c r="H283" s="946">
        <f>IF(LEFT(DULIEU!W274,5)=$F$8,DULIEU!X274,0)</f>
        <v>0</v>
      </c>
      <c r="I283" s="946">
        <f>IF(SUM(G283:H283)=0,0,$I$14+SUM($G$16:G283)-SUM($H$16:H283))</f>
        <v>0</v>
      </c>
      <c r="J283" s="945"/>
      <c r="K283" s="945" t="str">
        <f t="shared" si="4"/>
        <v/>
      </c>
    </row>
    <row r="284" spans="2:11" hidden="1">
      <c r="B284" s="945" t="str">
        <f>IF(OR(LEFT(DULIEU!V275,5)=$F$8,LEFT(DULIEU!W275,5)=$F$8),DULIEU!D275,"")</f>
        <v/>
      </c>
      <c r="C284" s="945" t="str">
        <f>IF(OR(LEFT(DULIEU!V275,5)=$F$8,LEFT(DULIEU!W275,5)=$F$8),DULIEU!H275,"")</f>
        <v/>
      </c>
      <c r="D284" s="945" t="str">
        <f>IF(OR(LEFT(DULIEU!V275,5)=$F$8,LEFT(DULIEU!W275,5)=$F$8),DULIEU!E275,"")</f>
        <v/>
      </c>
      <c r="E284" s="945" t="str">
        <f>IF(OR(LEFT(DULIEU!V275,5)=$F$8,LEFT(DULIEU!W275,5)=$F$8),DULIEU!O275,"")</f>
        <v/>
      </c>
      <c r="F284" s="945" t="str">
        <f>IF(LEFT(DULIEU!V275,5)=$F$8,DULIEU!W275,IF(LEFT(DULIEU!W275,5)=$F$8,DULIEU!V275,""))</f>
        <v/>
      </c>
      <c r="G284" s="946">
        <f>IF(LEFT(DULIEU!V275,5)=$F$8,DULIEU!X275,0)</f>
        <v>0</v>
      </c>
      <c r="H284" s="946">
        <f>IF(LEFT(DULIEU!W275,5)=$F$8,DULIEU!X275,0)</f>
        <v>0</v>
      </c>
      <c r="I284" s="946">
        <f>IF(SUM(G284:H284)=0,0,$I$14+SUM($G$16:G284)-SUM($H$16:H284))</f>
        <v>0</v>
      </c>
      <c r="J284" s="945"/>
      <c r="K284" s="945" t="str">
        <f t="shared" si="4"/>
        <v/>
      </c>
    </row>
    <row r="285" spans="2:11" hidden="1">
      <c r="B285" s="945" t="str">
        <f>IF(OR(LEFT(DULIEU!V276,5)=$F$8,LEFT(DULIEU!W276,5)=$F$8),DULIEU!D276,"")</f>
        <v/>
      </c>
      <c r="C285" s="945" t="str">
        <f>IF(OR(LEFT(DULIEU!V276,5)=$F$8,LEFT(DULIEU!W276,5)=$F$8),DULIEU!H276,"")</f>
        <v/>
      </c>
      <c r="D285" s="945" t="str">
        <f>IF(OR(LEFT(DULIEU!V276,5)=$F$8,LEFT(DULIEU!W276,5)=$F$8),DULIEU!E276,"")</f>
        <v/>
      </c>
      <c r="E285" s="945" t="str">
        <f>IF(OR(LEFT(DULIEU!V276,5)=$F$8,LEFT(DULIEU!W276,5)=$F$8),DULIEU!O276,"")</f>
        <v/>
      </c>
      <c r="F285" s="945" t="str">
        <f>IF(LEFT(DULIEU!V276,5)=$F$8,DULIEU!W276,IF(LEFT(DULIEU!W276,5)=$F$8,DULIEU!V276,""))</f>
        <v/>
      </c>
      <c r="G285" s="946">
        <f>IF(LEFT(DULIEU!V276,5)=$F$8,DULIEU!X276,0)</f>
        <v>0</v>
      </c>
      <c r="H285" s="946">
        <f>IF(LEFT(DULIEU!W276,5)=$F$8,DULIEU!X276,0)</f>
        <v>0</v>
      </c>
      <c r="I285" s="946">
        <f>IF(SUM(G285:H285)=0,0,$I$14+SUM($G$16:G285)-SUM($H$16:H285))</f>
        <v>0</v>
      </c>
      <c r="J285" s="945"/>
      <c r="K285" s="945" t="str">
        <f t="shared" si="4"/>
        <v/>
      </c>
    </row>
    <row r="286" spans="2:11" hidden="1">
      <c r="B286" s="945" t="str">
        <f>IF(OR(LEFT(DULIEU!V277,5)=$F$8,LEFT(DULIEU!W277,5)=$F$8),DULIEU!D277,"")</f>
        <v/>
      </c>
      <c r="C286" s="945" t="str">
        <f>IF(OR(LEFT(DULIEU!V277,5)=$F$8,LEFT(DULIEU!W277,5)=$F$8),DULIEU!H277,"")</f>
        <v/>
      </c>
      <c r="D286" s="945" t="str">
        <f>IF(OR(LEFT(DULIEU!V277,5)=$F$8,LEFT(DULIEU!W277,5)=$F$8),DULIEU!E277,"")</f>
        <v/>
      </c>
      <c r="E286" s="945" t="str">
        <f>IF(OR(LEFT(DULIEU!V277,5)=$F$8,LEFT(DULIEU!W277,5)=$F$8),DULIEU!O277,"")</f>
        <v/>
      </c>
      <c r="F286" s="945" t="str">
        <f>IF(LEFT(DULIEU!V277,5)=$F$8,DULIEU!W277,IF(LEFT(DULIEU!W277,5)=$F$8,DULIEU!V277,""))</f>
        <v/>
      </c>
      <c r="G286" s="946">
        <f>IF(LEFT(DULIEU!V277,5)=$F$8,DULIEU!X277,0)</f>
        <v>0</v>
      </c>
      <c r="H286" s="946">
        <f>IF(LEFT(DULIEU!W277,5)=$F$8,DULIEU!X277,0)</f>
        <v>0</v>
      </c>
      <c r="I286" s="946">
        <f>IF(SUM(G286:H286)=0,0,$I$14+SUM($G$16:G286)-SUM($H$16:H286))</f>
        <v>0</v>
      </c>
      <c r="J286" s="945"/>
      <c r="K286" s="945" t="str">
        <f t="shared" si="4"/>
        <v/>
      </c>
    </row>
    <row r="287" spans="2:11" hidden="1">
      <c r="B287" s="945" t="str">
        <f>IF(OR(LEFT(DULIEU!V278,5)=$F$8,LEFT(DULIEU!W278,5)=$F$8),DULIEU!D278,"")</f>
        <v/>
      </c>
      <c r="C287" s="945" t="str">
        <f>IF(OR(LEFT(DULIEU!V278,5)=$F$8,LEFT(DULIEU!W278,5)=$F$8),DULIEU!H278,"")</f>
        <v/>
      </c>
      <c r="D287" s="945" t="str">
        <f>IF(OR(LEFT(DULIEU!V278,5)=$F$8,LEFT(DULIEU!W278,5)=$F$8),DULIEU!E278,"")</f>
        <v/>
      </c>
      <c r="E287" s="945" t="str">
        <f>IF(OR(LEFT(DULIEU!V278,5)=$F$8,LEFT(DULIEU!W278,5)=$F$8),DULIEU!O278,"")</f>
        <v/>
      </c>
      <c r="F287" s="945" t="str">
        <f>IF(LEFT(DULIEU!V278,5)=$F$8,DULIEU!W278,IF(LEFT(DULIEU!W278,5)=$F$8,DULIEU!V278,""))</f>
        <v/>
      </c>
      <c r="G287" s="946">
        <f>IF(LEFT(DULIEU!V278,5)=$F$8,DULIEU!X278,0)</f>
        <v>0</v>
      </c>
      <c r="H287" s="946">
        <f>IF(LEFT(DULIEU!W278,5)=$F$8,DULIEU!X278,0)</f>
        <v>0</v>
      </c>
      <c r="I287" s="946">
        <f>IF(SUM(G287:H287)=0,0,$I$14+SUM($G$16:G287)-SUM($H$16:H287))</f>
        <v>0</v>
      </c>
      <c r="J287" s="945"/>
      <c r="K287" s="945" t="str">
        <f t="shared" si="4"/>
        <v/>
      </c>
    </row>
    <row r="288" spans="2:11" hidden="1">
      <c r="B288" s="945" t="str">
        <f>IF(OR(LEFT(DULIEU!V279,5)=$F$8,LEFT(DULIEU!W279,5)=$F$8),DULIEU!D279,"")</f>
        <v/>
      </c>
      <c r="C288" s="945" t="str">
        <f>IF(OR(LEFT(DULIEU!V279,5)=$F$8,LEFT(DULIEU!W279,5)=$F$8),DULIEU!H279,"")</f>
        <v/>
      </c>
      <c r="D288" s="945" t="str">
        <f>IF(OR(LEFT(DULIEU!V279,5)=$F$8,LEFT(DULIEU!W279,5)=$F$8),DULIEU!E279,"")</f>
        <v/>
      </c>
      <c r="E288" s="945" t="str">
        <f>IF(OR(LEFT(DULIEU!V279,5)=$F$8,LEFT(DULIEU!W279,5)=$F$8),DULIEU!O279,"")</f>
        <v/>
      </c>
      <c r="F288" s="945" t="str">
        <f>IF(LEFT(DULIEU!V279,5)=$F$8,DULIEU!W279,IF(LEFT(DULIEU!W279,5)=$F$8,DULIEU!V279,""))</f>
        <v/>
      </c>
      <c r="G288" s="946">
        <f>IF(LEFT(DULIEU!V279,5)=$F$8,DULIEU!X279,0)</f>
        <v>0</v>
      </c>
      <c r="H288" s="946">
        <f>IF(LEFT(DULIEU!W279,5)=$F$8,DULIEU!X279,0)</f>
        <v>0</v>
      </c>
      <c r="I288" s="946">
        <f>IF(SUM(G288:H288)=0,0,$I$14+SUM($G$16:G288)-SUM($H$16:H288))</f>
        <v>0</v>
      </c>
      <c r="J288" s="945"/>
      <c r="K288" s="945" t="str">
        <f t="shared" si="4"/>
        <v/>
      </c>
    </row>
    <row r="289" spans="2:11" hidden="1">
      <c r="B289" s="945" t="str">
        <f>IF(OR(LEFT(DULIEU!V280,5)=$F$8,LEFT(DULIEU!W280,5)=$F$8),DULIEU!D280,"")</f>
        <v/>
      </c>
      <c r="C289" s="945" t="str">
        <f>IF(OR(LEFT(DULIEU!V280,5)=$F$8,LEFT(DULIEU!W280,5)=$F$8),DULIEU!H280,"")</f>
        <v/>
      </c>
      <c r="D289" s="945" t="str">
        <f>IF(OR(LEFT(DULIEU!V280,5)=$F$8,LEFT(DULIEU!W280,5)=$F$8),DULIEU!E280,"")</f>
        <v/>
      </c>
      <c r="E289" s="945" t="str">
        <f>IF(OR(LEFT(DULIEU!V280,5)=$F$8,LEFT(DULIEU!W280,5)=$F$8),DULIEU!O280,"")</f>
        <v/>
      </c>
      <c r="F289" s="945" t="str">
        <f>IF(LEFT(DULIEU!V280,5)=$F$8,DULIEU!W280,IF(LEFT(DULIEU!W280,5)=$F$8,DULIEU!V280,""))</f>
        <v/>
      </c>
      <c r="G289" s="946">
        <f>IF(LEFT(DULIEU!V280,5)=$F$8,DULIEU!X280,0)</f>
        <v>0</v>
      </c>
      <c r="H289" s="946">
        <f>IF(LEFT(DULIEU!W280,5)=$F$8,DULIEU!X280,0)</f>
        <v>0</v>
      </c>
      <c r="I289" s="946">
        <f>IF(SUM(G289:H289)=0,0,$I$14+SUM($G$16:G289)-SUM($H$16:H289))</f>
        <v>0</v>
      </c>
      <c r="J289" s="945"/>
      <c r="K289" s="945" t="str">
        <f t="shared" si="4"/>
        <v/>
      </c>
    </row>
    <row r="290" spans="2:11" hidden="1">
      <c r="B290" s="945" t="str">
        <f>IF(OR(LEFT(DULIEU!V281,5)=$F$8,LEFT(DULIEU!W281,5)=$F$8),DULIEU!D281,"")</f>
        <v/>
      </c>
      <c r="C290" s="945" t="str">
        <f>IF(OR(LEFT(DULIEU!V281,5)=$F$8,LEFT(DULIEU!W281,5)=$F$8),DULIEU!H281,"")</f>
        <v/>
      </c>
      <c r="D290" s="945" t="str">
        <f>IF(OR(LEFT(DULIEU!V281,5)=$F$8,LEFT(DULIEU!W281,5)=$F$8),DULIEU!E281,"")</f>
        <v/>
      </c>
      <c r="E290" s="945" t="str">
        <f>IF(OR(LEFT(DULIEU!V281,5)=$F$8,LEFT(DULIEU!W281,5)=$F$8),DULIEU!O281,"")</f>
        <v/>
      </c>
      <c r="F290" s="945" t="str">
        <f>IF(LEFT(DULIEU!V281,5)=$F$8,DULIEU!W281,IF(LEFT(DULIEU!W281,5)=$F$8,DULIEU!V281,""))</f>
        <v/>
      </c>
      <c r="G290" s="946">
        <f>IF(LEFT(DULIEU!V281,5)=$F$8,DULIEU!X281,0)</f>
        <v>0</v>
      </c>
      <c r="H290" s="946">
        <f>IF(LEFT(DULIEU!W281,5)=$F$8,DULIEU!X281,0)</f>
        <v>0</v>
      </c>
      <c r="I290" s="946">
        <f>IF(SUM(G290:H290)=0,0,$I$14+SUM($G$16:G290)-SUM($H$16:H290))</f>
        <v>0</v>
      </c>
      <c r="J290" s="945"/>
      <c r="K290" s="945" t="str">
        <f t="shared" si="4"/>
        <v/>
      </c>
    </row>
    <row r="291" spans="2:11" hidden="1">
      <c r="B291" s="945" t="str">
        <f>IF(OR(LEFT(DULIEU!V282,5)=$F$8,LEFT(DULIEU!W282,5)=$F$8),DULIEU!D282,"")</f>
        <v/>
      </c>
      <c r="C291" s="945" t="str">
        <f>IF(OR(LEFT(DULIEU!V282,5)=$F$8,LEFT(DULIEU!W282,5)=$F$8),DULIEU!H282,"")</f>
        <v/>
      </c>
      <c r="D291" s="945" t="str">
        <f>IF(OR(LEFT(DULIEU!V282,5)=$F$8,LEFT(DULIEU!W282,5)=$F$8),DULIEU!E282,"")</f>
        <v/>
      </c>
      <c r="E291" s="945" t="str">
        <f>IF(OR(LEFT(DULIEU!V282,5)=$F$8,LEFT(DULIEU!W282,5)=$F$8),DULIEU!O282,"")</f>
        <v/>
      </c>
      <c r="F291" s="945" t="str">
        <f>IF(LEFT(DULIEU!V282,5)=$F$8,DULIEU!W282,IF(LEFT(DULIEU!W282,5)=$F$8,DULIEU!V282,""))</f>
        <v/>
      </c>
      <c r="G291" s="946">
        <f>IF(LEFT(DULIEU!V282,5)=$F$8,DULIEU!X282,0)</f>
        <v>0</v>
      </c>
      <c r="H291" s="946">
        <f>IF(LEFT(DULIEU!W282,5)=$F$8,DULIEU!X282,0)</f>
        <v>0</v>
      </c>
      <c r="I291" s="946">
        <f>IF(SUM(G291:H291)=0,0,$I$14+SUM($G$16:G291)-SUM($H$16:H291))</f>
        <v>0</v>
      </c>
      <c r="J291" s="945"/>
      <c r="K291" s="945" t="str">
        <f t="shared" si="4"/>
        <v/>
      </c>
    </row>
    <row r="292" spans="2:11" hidden="1">
      <c r="B292" s="945" t="str">
        <f>IF(OR(LEFT(DULIEU!V283,5)=$F$8,LEFT(DULIEU!W283,5)=$F$8),DULIEU!D283,"")</f>
        <v/>
      </c>
      <c r="C292" s="945" t="str">
        <f>IF(OR(LEFT(DULIEU!V283,5)=$F$8,LEFT(DULIEU!W283,5)=$F$8),DULIEU!H283,"")</f>
        <v/>
      </c>
      <c r="D292" s="945" t="str">
        <f>IF(OR(LEFT(DULIEU!V283,5)=$F$8,LEFT(DULIEU!W283,5)=$F$8),DULIEU!E283,"")</f>
        <v/>
      </c>
      <c r="E292" s="945" t="str">
        <f>IF(OR(LEFT(DULIEU!V283,5)=$F$8,LEFT(DULIEU!W283,5)=$F$8),DULIEU!O283,"")</f>
        <v/>
      </c>
      <c r="F292" s="945" t="str">
        <f>IF(LEFT(DULIEU!V283,5)=$F$8,DULIEU!W283,IF(LEFT(DULIEU!W283,5)=$F$8,DULIEU!V283,""))</f>
        <v/>
      </c>
      <c r="G292" s="946">
        <f>IF(LEFT(DULIEU!V283,5)=$F$8,DULIEU!X283,0)</f>
        <v>0</v>
      </c>
      <c r="H292" s="946">
        <f>IF(LEFT(DULIEU!W283,5)=$F$8,DULIEU!X283,0)</f>
        <v>0</v>
      </c>
      <c r="I292" s="946">
        <f>IF(SUM(G292:H292)=0,0,$I$14+SUM($G$16:G292)-SUM($H$16:H292))</f>
        <v>0</v>
      </c>
      <c r="J292" s="945"/>
      <c r="K292" s="945" t="str">
        <f t="shared" si="4"/>
        <v/>
      </c>
    </row>
    <row r="293" spans="2:11" hidden="1">
      <c r="B293" s="945" t="str">
        <f>IF(OR(LEFT(DULIEU!V284,5)=$F$8,LEFT(DULIEU!W284,5)=$F$8),DULIEU!D284,"")</f>
        <v/>
      </c>
      <c r="C293" s="945" t="str">
        <f>IF(OR(LEFT(DULIEU!V284,5)=$F$8,LEFT(DULIEU!W284,5)=$F$8),DULIEU!H284,"")</f>
        <v/>
      </c>
      <c r="D293" s="945" t="str">
        <f>IF(OR(LEFT(DULIEU!V284,5)=$F$8,LEFT(DULIEU!W284,5)=$F$8),DULIEU!E284,"")</f>
        <v/>
      </c>
      <c r="E293" s="945" t="str">
        <f>IF(OR(LEFT(DULIEU!V284,5)=$F$8,LEFT(DULIEU!W284,5)=$F$8),DULIEU!O284,"")</f>
        <v/>
      </c>
      <c r="F293" s="945" t="str">
        <f>IF(LEFT(DULIEU!V284,5)=$F$8,DULIEU!W284,IF(LEFT(DULIEU!W284,5)=$F$8,DULIEU!V284,""))</f>
        <v/>
      </c>
      <c r="G293" s="946">
        <f>IF(LEFT(DULIEU!V284,5)=$F$8,DULIEU!X284,0)</f>
        <v>0</v>
      </c>
      <c r="H293" s="946">
        <f>IF(LEFT(DULIEU!W284,5)=$F$8,DULIEU!X284,0)</f>
        <v>0</v>
      </c>
      <c r="I293" s="946">
        <f>IF(SUM(G293:H293)=0,0,$I$14+SUM($G$16:G293)-SUM($H$16:H293))</f>
        <v>0</v>
      </c>
      <c r="J293" s="945"/>
      <c r="K293" s="945" t="str">
        <f t="shared" si="4"/>
        <v/>
      </c>
    </row>
    <row r="294" spans="2:11" hidden="1">
      <c r="B294" s="945" t="str">
        <f>IF(OR(LEFT(DULIEU!V285,5)=$F$8,LEFT(DULIEU!W285,5)=$F$8),DULIEU!D285,"")</f>
        <v/>
      </c>
      <c r="C294" s="945" t="str">
        <f>IF(OR(LEFT(DULIEU!V285,5)=$F$8,LEFT(DULIEU!W285,5)=$F$8),DULIEU!H285,"")</f>
        <v/>
      </c>
      <c r="D294" s="945" t="str">
        <f>IF(OR(LEFT(DULIEU!V285,5)=$F$8,LEFT(DULIEU!W285,5)=$F$8),DULIEU!E285,"")</f>
        <v/>
      </c>
      <c r="E294" s="945" t="str">
        <f>IF(OR(LEFT(DULIEU!V285,5)=$F$8,LEFT(DULIEU!W285,5)=$F$8),DULIEU!O285,"")</f>
        <v/>
      </c>
      <c r="F294" s="945" t="str">
        <f>IF(LEFT(DULIEU!V285,5)=$F$8,DULIEU!W285,IF(LEFT(DULIEU!W285,5)=$F$8,DULIEU!V285,""))</f>
        <v/>
      </c>
      <c r="G294" s="946">
        <f>IF(LEFT(DULIEU!V285,5)=$F$8,DULIEU!X285,0)</f>
        <v>0</v>
      </c>
      <c r="H294" s="946">
        <f>IF(LEFT(DULIEU!W285,5)=$F$8,DULIEU!X285,0)</f>
        <v>0</v>
      </c>
      <c r="I294" s="946">
        <f>IF(SUM(G294:H294)=0,0,$I$14+SUM($G$16:G294)-SUM($H$16:H294))</f>
        <v>0</v>
      </c>
      <c r="J294" s="945"/>
      <c r="K294" s="945" t="str">
        <f t="shared" si="4"/>
        <v/>
      </c>
    </row>
    <row r="295" spans="2:11" hidden="1">
      <c r="B295" s="945" t="str">
        <f>IF(OR(LEFT(DULIEU!V286,5)=$F$8,LEFT(DULIEU!W286,5)=$F$8),DULIEU!D286,"")</f>
        <v/>
      </c>
      <c r="C295" s="945" t="str">
        <f>IF(OR(LEFT(DULIEU!V286,5)=$F$8,LEFT(DULIEU!W286,5)=$F$8),DULIEU!H286,"")</f>
        <v/>
      </c>
      <c r="D295" s="945" t="str">
        <f>IF(OR(LEFT(DULIEU!V286,5)=$F$8,LEFT(DULIEU!W286,5)=$F$8),DULIEU!E286,"")</f>
        <v/>
      </c>
      <c r="E295" s="945" t="str">
        <f>IF(OR(LEFT(DULIEU!V286,5)=$F$8,LEFT(DULIEU!W286,5)=$F$8),DULIEU!O286,"")</f>
        <v/>
      </c>
      <c r="F295" s="945" t="str">
        <f>IF(LEFT(DULIEU!V286,5)=$F$8,DULIEU!W286,IF(LEFT(DULIEU!W286,5)=$F$8,DULIEU!V286,""))</f>
        <v/>
      </c>
      <c r="G295" s="946">
        <f>IF(LEFT(DULIEU!V286,5)=$F$8,DULIEU!X286,0)</f>
        <v>0</v>
      </c>
      <c r="H295" s="946">
        <f>IF(LEFT(DULIEU!W286,5)=$F$8,DULIEU!X286,0)</f>
        <v>0</v>
      </c>
      <c r="I295" s="946">
        <f>IF(SUM(G295:H295)=0,0,$I$14+SUM($G$16:G295)-SUM($H$16:H295))</f>
        <v>0</v>
      </c>
      <c r="J295" s="945"/>
      <c r="K295" s="945" t="str">
        <f t="shared" si="4"/>
        <v/>
      </c>
    </row>
    <row r="296" spans="2:11" hidden="1">
      <c r="B296" s="945" t="str">
        <f>IF(OR(LEFT(DULIEU!V287,5)=$F$8,LEFT(DULIEU!W287,5)=$F$8),DULIEU!D287,"")</f>
        <v/>
      </c>
      <c r="C296" s="945" t="str">
        <f>IF(OR(LEFT(DULIEU!V287,5)=$F$8,LEFT(DULIEU!W287,5)=$F$8),DULIEU!H287,"")</f>
        <v/>
      </c>
      <c r="D296" s="945" t="str">
        <f>IF(OR(LEFT(DULIEU!V287,5)=$F$8,LEFT(DULIEU!W287,5)=$F$8),DULIEU!E287,"")</f>
        <v/>
      </c>
      <c r="E296" s="945" t="str">
        <f>IF(OR(LEFT(DULIEU!V287,5)=$F$8,LEFT(DULIEU!W287,5)=$F$8),DULIEU!O287,"")</f>
        <v/>
      </c>
      <c r="F296" s="945" t="str">
        <f>IF(LEFT(DULIEU!V287,5)=$F$8,DULIEU!W287,IF(LEFT(DULIEU!W287,5)=$F$8,DULIEU!V287,""))</f>
        <v/>
      </c>
      <c r="G296" s="946">
        <f>IF(LEFT(DULIEU!V287,5)=$F$8,DULIEU!X287,0)</f>
        <v>0</v>
      </c>
      <c r="H296" s="946">
        <f>IF(LEFT(DULIEU!W287,5)=$F$8,DULIEU!X287,0)</f>
        <v>0</v>
      </c>
      <c r="I296" s="946">
        <f>IF(SUM(G296:H296)=0,0,$I$14+SUM($G$16:G296)-SUM($H$16:H296))</f>
        <v>0</v>
      </c>
      <c r="J296" s="945"/>
      <c r="K296" s="945" t="str">
        <f t="shared" si="4"/>
        <v/>
      </c>
    </row>
    <row r="297" spans="2:11" hidden="1">
      <c r="B297" s="945" t="str">
        <f>IF(OR(LEFT(DULIEU!V288,5)=$F$8,LEFT(DULIEU!W288,5)=$F$8),DULIEU!D288,"")</f>
        <v/>
      </c>
      <c r="C297" s="945" t="str">
        <f>IF(OR(LEFT(DULIEU!V288,5)=$F$8,LEFT(DULIEU!W288,5)=$F$8),DULIEU!H288,"")</f>
        <v/>
      </c>
      <c r="D297" s="945" t="str">
        <f>IF(OR(LEFT(DULIEU!V288,5)=$F$8,LEFT(DULIEU!W288,5)=$F$8),DULIEU!E288,"")</f>
        <v/>
      </c>
      <c r="E297" s="945" t="str">
        <f>IF(OR(LEFT(DULIEU!V288,5)=$F$8,LEFT(DULIEU!W288,5)=$F$8),DULIEU!O288,"")</f>
        <v/>
      </c>
      <c r="F297" s="945" t="str">
        <f>IF(LEFT(DULIEU!V288,5)=$F$8,DULIEU!W288,IF(LEFT(DULIEU!W288,5)=$F$8,DULIEU!V288,""))</f>
        <v/>
      </c>
      <c r="G297" s="946">
        <f>IF(LEFT(DULIEU!V288,5)=$F$8,DULIEU!X288,0)</f>
        <v>0</v>
      </c>
      <c r="H297" s="946">
        <f>IF(LEFT(DULIEU!W288,5)=$F$8,DULIEU!X288,0)</f>
        <v>0</v>
      </c>
      <c r="I297" s="946">
        <f>IF(SUM(G297:H297)=0,0,$I$14+SUM($G$16:G297)-SUM($H$16:H297))</f>
        <v>0</v>
      </c>
      <c r="J297" s="945"/>
      <c r="K297" s="945" t="str">
        <f t="shared" si="4"/>
        <v/>
      </c>
    </row>
    <row r="298" spans="2:11" hidden="1">
      <c r="B298" s="945" t="str">
        <f>IF(OR(LEFT(DULIEU!V289,5)=$F$8,LEFT(DULIEU!W289,5)=$F$8),DULIEU!D289,"")</f>
        <v/>
      </c>
      <c r="C298" s="945" t="str">
        <f>IF(OR(LEFT(DULIEU!V289,5)=$F$8,LEFT(DULIEU!W289,5)=$F$8),DULIEU!H289,"")</f>
        <v/>
      </c>
      <c r="D298" s="945" t="str">
        <f>IF(OR(LEFT(DULIEU!V289,5)=$F$8,LEFT(DULIEU!W289,5)=$F$8),DULIEU!E289,"")</f>
        <v/>
      </c>
      <c r="E298" s="945" t="str">
        <f>IF(OR(LEFT(DULIEU!V289,5)=$F$8,LEFT(DULIEU!W289,5)=$F$8),DULIEU!O289,"")</f>
        <v/>
      </c>
      <c r="F298" s="945" t="str">
        <f>IF(LEFT(DULIEU!V289,5)=$F$8,DULIEU!W289,IF(LEFT(DULIEU!W289,5)=$F$8,DULIEU!V289,""))</f>
        <v/>
      </c>
      <c r="G298" s="946">
        <f>IF(LEFT(DULIEU!V289,5)=$F$8,DULIEU!X289,0)</f>
        <v>0</v>
      </c>
      <c r="H298" s="946">
        <f>IF(LEFT(DULIEU!W289,5)=$F$8,DULIEU!X289,0)</f>
        <v>0</v>
      </c>
      <c r="I298" s="946">
        <f>IF(SUM(G298:H298)=0,0,$I$14+SUM($G$16:G298)-SUM($H$16:H298))</f>
        <v>0</v>
      </c>
      <c r="J298" s="945"/>
      <c r="K298" s="945" t="str">
        <f t="shared" si="4"/>
        <v/>
      </c>
    </row>
    <row r="299" spans="2:11" hidden="1">
      <c r="B299" s="945" t="str">
        <f>IF(OR(LEFT(DULIEU!V290,5)=$F$8,LEFT(DULIEU!W290,5)=$F$8),DULIEU!D290,"")</f>
        <v/>
      </c>
      <c r="C299" s="945" t="str">
        <f>IF(OR(LEFT(DULIEU!V290,5)=$F$8,LEFT(DULIEU!W290,5)=$F$8),DULIEU!H290,"")</f>
        <v/>
      </c>
      <c r="D299" s="945" t="str">
        <f>IF(OR(LEFT(DULIEU!V290,5)=$F$8,LEFT(DULIEU!W290,5)=$F$8),DULIEU!E290,"")</f>
        <v/>
      </c>
      <c r="E299" s="945" t="str">
        <f>IF(OR(LEFT(DULIEU!V290,5)=$F$8,LEFT(DULIEU!W290,5)=$F$8),DULIEU!O290,"")</f>
        <v/>
      </c>
      <c r="F299" s="945" t="str">
        <f>IF(LEFT(DULIEU!V290,5)=$F$8,DULIEU!W290,IF(LEFT(DULIEU!W290,5)=$F$8,DULIEU!V290,""))</f>
        <v/>
      </c>
      <c r="G299" s="946">
        <f>IF(LEFT(DULIEU!V290,5)=$F$8,DULIEU!X290,0)</f>
        <v>0</v>
      </c>
      <c r="H299" s="946">
        <f>IF(LEFT(DULIEU!W290,5)=$F$8,DULIEU!X290,0)</f>
        <v>0</v>
      </c>
      <c r="I299" s="946">
        <f>IF(SUM(G299:H299)=0,0,$I$14+SUM($G$16:G299)-SUM($H$16:H299))</f>
        <v>0</v>
      </c>
      <c r="J299" s="945"/>
      <c r="K299" s="945" t="str">
        <f t="shared" si="4"/>
        <v/>
      </c>
    </row>
    <row r="300" spans="2:11" hidden="1">
      <c r="B300" s="945" t="str">
        <f>IF(OR(LEFT(DULIEU!V291,5)=$F$8,LEFT(DULIEU!W291,5)=$F$8),DULIEU!D291,"")</f>
        <v/>
      </c>
      <c r="C300" s="945" t="str">
        <f>IF(OR(LEFT(DULIEU!V291,5)=$F$8,LEFT(DULIEU!W291,5)=$F$8),DULIEU!H291,"")</f>
        <v/>
      </c>
      <c r="D300" s="945" t="str">
        <f>IF(OR(LEFT(DULIEU!V291,5)=$F$8,LEFT(DULIEU!W291,5)=$F$8),DULIEU!E291,"")</f>
        <v/>
      </c>
      <c r="E300" s="945" t="str">
        <f>IF(OR(LEFT(DULIEU!V291,5)=$F$8,LEFT(DULIEU!W291,5)=$F$8),DULIEU!O291,"")</f>
        <v/>
      </c>
      <c r="F300" s="945" t="str">
        <f>IF(LEFT(DULIEU!V291,5)=$F$8,DULIEU!W291,IF(LEFT(DULIEU!W291,5)=$F$8,DULIEU!V291,""))</f>
        <v/>
      </c>
      <c r="G300" s="946">
        <f>IF(LEFT(DULIEU!V291,5)=$F$8,DULIEU!X291,0)</f>
        <v>0</v>
      </c>
      <c r="H300" s="946">
        <f>IF(LEFT(DULIEU!W291,5)=$F$8,DULIEU!X291,0)</f>
        <v>0</v>
      </c>
      <c r="I300" s="946">
        <f>IF(SUM(G300:H300)=0,0,$I$14+SUM($G$16:G300)-SUM($H$16:H300))</f>
        <v>0</v>
      </c>
      <c r="J300" s="945"/>
      <c r="K300" s="945" t="str">
        <f t="shared" si="4"/>
        <v/>
      </c>
    </row>
    <row r="301" spans="2:11" hidden="1">
      <c r="B301" s="945" t="str">
        <f>IF(OR(LEFT(DULIEU!V292,5)=$F$8,LEFT(DULIEU!W292,5)=$F$8),DULIEU!D292,"")</f>
        <v/>
      </c>
      <c r="C301" s="945" t="str">
        <f>IF(OR(LEFT(DULIEU!V292,5)=$F$8,LEFT(DULIEU!W292,5)=$F$8),DULIEU!H292,"")</f>
        <v/>
      </c>
      <c r="D301" s="945" t="str">
        <f>IF(OR(LEFT(DULIEU!V292,5)=$F$8,LEFT(DULIEU!W292,5)=$F$8),DULIEU!E292,"")</f>
        <v/>
      </c>
      <c r="E301" s="945" t="str">
        <f>IF(OR(LEFT(DULIEU!V292,5)=$F$8,LEFT(DULIEU!W292,5)=$F$8),DULIEU!O292,"")</f>
        <v/>
      </c>
      <c r="F301" s="945" t="str">
        <f>IF(LEFT(DULIEU!V292,5)=$F$8,DULIEU!W292,IF(LEFT(DULIEU!W292,5)=$F$8,DULIEU!V292,""))</f>
        <v/>
      </c>
      <c r="G301" s="946">
        <f>IF(LEFT(DULIEU!V292,5)=$F$8,DULIEU!X292,0)</f>
        <v>0</v>
      </c>
      <c r="H301" s="946">
        <f>IF(LEFT(DULIEU!W292,5)=$F$8,DULIEU!X292,0)</f>
        <v>0</v>
      </c>
      <c r="I301" s="946">
        <f>IF(SUM(G301:H301)=0,0,$I$14+SUM($G$16:G301)-SUM($H$16:H301))</f>
        <v>0</v>
      </c>
      <c r="J301" s="945"/>
      <c r="K301" s="945" t="str">
        <f t="shared" si="4"/>
        <v/>
      </c>
    </row>
    <row r="302" spans="2:11" hidden="1">
      <c r="B302" s="945" t="str">
        <f>IF(OR(LEFT(DULIEU!V293,5)=$F$8,LEFT(DULIEU!W293,5)=$F$8),DULIEU!D293,"")</f>
        <v/>
      </c>
      <c r="C302" s="945" t="str">
        <f>IF(OR(LEFT(DULIEU!V293,5)=$F$8,LEFT(DULIEU!W293,5)=$F$8),DULIEU!H293,"")</f>
        <v/>
      </c>
      <c r="D302" s="945" t="str">
        <f>IF(OR(LEFT(DULIEU!V293,5)=$F$8,LEFT(DULIEU!W293,5)=$F$8),DULIEU!E293,"")</f>
        <v/>
      </c>
      <c r="E302" s="945" t="str">
        <f>IF(OR(LEFT(DULIEU!V293,5)=$F$8,LEFT(DULIEU!W293,5)=$F$8),DULIEU!O293,"")</f>
        <v/>
      </c>
      <c r="F302" s="945" t="str">
        <f>IF(LEFT(DULIEU!V293,5)=$F$8,DULIEU!W293,IF(LEFT(DULIEU!W293,5)=$F$8,DULIEU!V293,""))</f>
        <v/>
      </c>
      <c r="G302" s="946">
        <f>IF(LEFT(DULIEU!V293,5)=$F$8,DULIEU!X293,0)</f>
        <v>0</v>
      </c>
      <c r="H302" s="946">
        <f>IF(LEFT(DULIEU!W293,5)=$F$8,DULIEU!X293,0)</f>
        <v>0</v>
      </c>
      <c r="I302" s="946">
        <f>IF(SUM(G302:H302)=0,0,$I$14+SUM($G$16:G302)-SUM($H$16:H302))</f>
        <v>0</v>
      </c>
      <c r="J302" s="945"/>
      <c r="K302" s="945" t="str">
        <f t="shared" si="4"/>
        <v/>
      </c>
    </row>
    <row r="303" spans="2:11" hidden="1">
      <c r="B303" s="945" t="str">
        <f>IF(OR(LEFT(DULIEU!V294,5)=$F$8,LEFT(DULIEU!W294,5)=$F$8),DULIEU!D294,"")</f>
        <v/>
      </c>
      <c r="C303" s="945" t="str">
        <f>IF(OR(LEFT(DULIEU!V294,5)=$F$8,LEFT(DULIEU!W294,5)=$F$8),DULIEU!H294,"")</f>
        <v/>
      </c>
      <c r="D303" s="945" t="str">
        <f>IF(OR(LEFT(DULIEU!V294,5)=$F$8,LEFT(DULIEU!W294,5)=$F$8),DULIEU!E294,"")</f>
        <v/>
      </c>
      <c r="E303" s="945" t="str">
        <f>IF(OR(LEFT(DULIEU!V294,5)=$F$8,LEFT(DULIEU!W294,5)=$F$8),DULIEU!O294,"")</f>
        <v/>
      </c>
      <c r="F303" s="945" t="str">
        <f>IF(LEFT(DULIEU!V294,5)=$F$8,DULIEU!W294,IF(LEFT(DULIEU!W294,5)=$F$8,DULIEU!V294,""))</f>
        <v/>
      </c>
      <c r="G303" s="946">
        <f>IF(LEFT(DULIEU!V294,5)=$F$8,DULIEU!X294,0)</f>
        <v>0</v>
      </c>
      <c r="H303" s="946">
        <f>IF(LEFT(DULIEU!W294,5)=$F$8,DULIEU!X294,0)</f>
        <v>0</v>
      </c>
      <c r="I303" s="946">
        <f>IF(SUM(G303:H303)=0,0,$I$14+SUM($G$16:G303)-SUM($H$16:H303))</f>
        <v>0</v>
      </c>
      <c r="J303" s="945"/>
      <c r="K303" s="945" t="str">
        <f t="shared" si="4"/>
        <v/>
      </c>
    </row>
    <row r="304" spans="2:11" hidden="1">
      <c r="B304" s="945" t="str">
        <f>IF(OR(LEFT(DULIEU!V295,5)=$F$8,LEFT(DULIEU!W295,5)=$F$8),DULIEU!D295,"")</f>
        <v/>
      </c>
      <c r="C304" s="945" t="str">
        <f>IF(OR(LEFT(DULIEU!V295,5)=$F$8,LEFT(DULIEU!W295,5)=$F$8),DULIEU!H295,"")</f>
        <v/>
      </c>
      <c r="D304" s="945" t="str">
        <f>IF(OR(LEFT(DULIEU!V295,5)=$F$8,LEFT(DULIEU!W295,5)=$F$8),DULIEU!E295,"")</f>
        <v/>
      </c>
      <c r="E304" s="945" t="str">
        <f>IF(OR(LEFT(DULIEU!V295,5)=$F$8,LEFT(DULIEU!W295,5)=$F$8),DULIEU!O295,"")</f>
        <v/>
      </c>
      <c r="F304" s="945" t="str">
        <f>IF(LEFT(DULIEU!V295,5)=$F$8,DULIEU!W295,IF(LEFT(DULIEU!W295,5)=$F$8,DULIEU!V295,""))</f>
        <v/>
      </c>
      <c r="G304" s="946">
        <f>IF(LEFT(DULIEU!V295,5)=$F$8,DULIEU!X295,0)</f>
        <v>0</v>
      </c>
      <c r="H304" s="946">
        <f>IF(LEFT(DULIEU!W295,5)=$F$8,DULIEU!X295,0)</f>
        <v>0</v>
      </c>
      <c r="I304" s="946">
        <f>IF(SUM(G304:H304)=0,0,$I$14+SUM($G$16:G304)-SUM($H$16:H304))</f>
        <v>0</v>
      </c>
      <c r="J304" s="945"/>
      <c r="K304" s="945" t="str">
        <f t="shared" si="4"/>
        <v/>
      </c>
    </row>
    <row r="305" spans="2:11" hidden="1">
      <c r="B305" s="945" t="str">
        <f>IF(OR(LEFT(DULIEU!V296,5)=$F$8,LEFT(DULIEU!W296,5)=$F$8),DULIEU!D296,"")</f>
        <v/>
      </c>
      <c r="C305" s="945" t="str">
        <f>IF(OR(LEFT(DULIEU!V296,5)=$F$8,LEFT(DULIEU!W296,5)=$F$8),DULIEU!H296,"")</f>
        <v/>
      </c>
      <c r="D305" s="945" t="str">
        <f>IF(OR(LEFT(DULIEU!V296,5)=$F$8,LEFT(DULIEU!W296,5)=$F$8),DULIEU!E296,"")</f>
        <v/>
      </c>
      <c r="E305" s="945" t="str">
        <f>IF(OR(LEFT(DULIEU!V296,5)=$F$8,LEFT(DULIEU!W296,5)=$F$8),DULIEU!O296,"")</f>
        <v/>
      </c>
      <c r="F305" s="945" t="str">
        <f>IF(LEFT(DULIEU!V296,5)=$F$8,DULIEU!W296,IF(LEFT(DULIEU!W296,5)=$F$8,DULIEU!V296,""))</f>
        <v/>
      </c>
      <c r="G305" s="946">
        <f>IF(LEFT(DULIEU!V296,5)=$F$8,DULIEU!X296,0)</f>
        <v>0</v>
      </c>
      <c r="H305" s="946">
        <f>IF(LEFT(DULIEU!W296,5)=$F$8,DULIEU!X296,0)</f>
        <v>0</v>
      </c>
      <c r="I305" s="946">
        <f>IF(SUM(G305:H305)=0,0,$I$14+SUM($G$16:G305)-SUM($H$16:H305))</f>
        <v>0</v>
      </c>
      <c r="J305" s="945"/>
      <c r="K305" s="945" t="str">
        <f t="shared" si="4"/>
        <v/>
      </c>
    </row>
    <row r="306" spans="2:11" hidden="1">
      <c r="B306" s="945" t="str">
        <f>IF(OR(LEFT(DULIEU!V297,5)=$F$8,LEFT(DULIEU!W297,5)=$F$8),DULIEU!D297,"")</f>
        <v/>
      </c>
      <c r="C306" s="945" t="str">
        <f>IF(OR(LEFT(DULIEU!V297,5)=$F$8,LEFT(DULIEU!W297,5)=$F$8),DULIEU!H297,"")</f>
        <v/>
      </c>
      <c r="D306" s="945" t="str">
        <f>IF(OR(LEFT(DULIEU!V297,5)=$F$8,LEFT(DULIEU!W297,5)=$F$8),DULIEU!E297,"")</f>
        <v/>
      </c>
      <c r="E306" s="945" t="str">
        <f>IF(OR(LEFT(DULIEU!V297,5)=$F$8,LEFT(DULIEU!W297,5)=$F$8),DULIEU!O297,"")</f>
        <v/>
      </c>
      <c r="F306" s="945" t="str">
        <f>IF(LEFT(DULIEU!V297,5)=$F$8,DULIEU!W297,IF(LEFT(DULIEU!W297,5)=$F$8,DULIEU!V297,""))</f>
        <v/>
      </c>
      <c r="G306" s="946">
        <f>IF(LEFT(DULIEU!V297,5)=$F$8,DULIEU!X297,0)</f>
        <v>0</v>
      </c>
      <c r="H306" s="946">
        <f>IF(LEFT(DULIEU!W297,5)=$F$8,DULIEU!X297,0)</f>
        <v>0</v>
      </c>
      <c r="I306" s="946">
        <f>IF(SUM(G306:H306)=0,0,$I$14+SUM($G$16:G306)-SUM($H$16:H306))</f>
        <v>0</v>
      </c>
      <c r="J306" s="945"/>
      <c r="K306" s="945" t="str">
        <f t="shared" si="4"/>
        <v/>
      </c>
    </row>
    <row r="307" spans="2:11" hidden="1">
      <c r="B307" s="945" t="str">
        <f>IF(OR(LEFT(DULIEU!V298,5)=$F$8,LEFT(DULIEU!W298,5)=$F$8),DULIEU!D298,"")</f>
        <v/>
      </c>
      <c r="C307" s="945" t="str">
        <f>IF(OR(LEFT(DULIEU!V298,5)=$F$8,LEFT(DULIEU!W298,5)=$F$8),DULIEU!H298,"")</f>
        <v/>
      </c>
      <c r="D307" s="945" t="str">
        <f>IF(OR(LEFT(DULIEU!V298,5)=$F$8,LEFT(DULIEU!W298,5)=$F$8),DULIEU!E298,"")</f>
        <v/>
      </c>
      <c r="E307" s="945" t="str">
        <f>IF(OR(LEFT(DULIEU!V298,5)=$F$8,LEFT(DULIEU!W298,5)=$F$8),DULIEU!O298,"")</f>
        <v/>
      </c>
      <c r="F307" s="945" t="str">
        <f>IF(LEFT(DULIEU!V298,5)=$F$8,DULIEU!W298,IF(LEFT(DULIEU!W298,5)=$F$8,DULIEU!V298,""))</f>
        <v/>
      </c>
      <c r="G307" s="946">
        <f>IF(LEFT(DULIEU!V298,5)=$F$8,DULIEU!X298,0)</f>
        <v>0</v>
      </c>
      <c r="H307" s="946">
        <f>IF(LEFT(DULIEU!W298,5)=$F$8,DULIEU!X298,0)</f>
        <v>0</v>
      </c>
      <c r="I307" s="946">
        <f>IF(SUM(G307:H307)=0,0,$I$14+SUM($G$16:G307)-SUM($H$16:H307))</f>
        <v>0</v>
      </c>
      <c r="J307" s="945"/>
      <c r="K307" s="945" t="str">
        <f t="shared" si="4"/>
        <v/>
      </c>
    </row>
    <row r="308" spans="2:11" hidden="1">
      <c r="B308" s="945" t="str">
        <f>IF(OR(LEFT(DULIEU!V299,5)=$F$8,LEFT(DULIEU!W299,5)=$F$8),DULIEU!D299,"")</f>
        <v/>
      </c>
      <c r="C308" s="945" t="str">
        <f>IF(OR(LEFT(DULIEU!V299,5)=$F$8,LEFT(DULIEU!W299,5)=$F$8),DULIEU!H299,"")</f>
        <v/>
      </c>
      <c r="D308" s="945" t="str">
        <f>IF(OR(LEFT(DULIEU!V299,5)=$F$8,LEFT(DULIEU!W299,5)=$F$8),DULIEU!E299,"")</f>
        <v/>
      </c>
      <c r="E308" s="945" t="str">
        <f>IF(OR(LEFT(DULIEU!V299,5)=$F$8,LEFT(DULIEU!W299,5)=$F$8),DULIEU!O299,"")</f>
        <v/>
      </c>
      <c r="F308" s="945" t="str">
        <f>IF(LEFT(DULIEU!V299,5)=$F$8,DULIEU!W299,IF(LEFT(DULIEU!W299,5)=$F$8,DULIEU!V299,""))</f>
        <v/>
      </c>
      <c r="G308" s="946">
        <f>IF(LEFT(DULIEU!V299,5)=$F$8,DULIEU!X299,0)</f>
        <v>0</v>
      </c>
      <c r="H308" s="946">
        <f>IF(LEFT(DULIEU!W299,5)=$F$8,DULIEU!X299,0)</f>
        <v>0</v>
      </c>
      <c r="I308" s="946">
        <f>IF(SUM(G308:H308)=0,0,$I$14+SUM($G$16:G308)-SUM($H$16:H308))</f>
        <v>0</v>
      </c>
      <c r="J308" s="945"/>
      <c r="K308" s="945" t="str">
        <f t="shared" si="4"/>
        <v/>
      </c>
    </row>
    <row r="309" spans="2:11" hidden="1">
      <c r="B309" s="945" t="str">
        <f>IF(OR(LEFT(DULIEU!V300,5)=$F$8,LEFT(DULIEU!W300,5)=$F$8),DULIEU!D300,"")</f>
        <v/>
      </c>
      <c r="C309" s="945" t="str">
        <f>IF(OR(LEFT(DULIEU!V300,5)=$F$8,LEFT(DULIEU!W300,5)=$F$8),DULIEU!H300,"")</f>
        <v/>
      </c>
      <c r="D309" s="945" t="str">
        <f>IF(OR(LEFT(DULIEU!V300,5)=$F$8,LEFT(DULIEU!W300,5)=$F$8),DULIEU!E300,"")</f>
        <v/>
      </c>
      <c r="E309" s="945" t="str">
        <f>IF(OR(LEFT(DULIEU!V300,5)=$F$8,LEFT(DULIEU!W300,5)=$F$8),DULIEU!O300,"")</f>
        <v/>
      </c>
      <c r="F309" s="945" t="str">
        <f>IF(LEFT(DULIEU!V300,5)=$F$8,DULIEU!W300,IF(LEFT(DULIEU!W300,5)=$F$8,DULIEU!V300,""))</f>
        <v/>
      </c>
      <c r="G309" s="946">
        <f>IF(LEFT(DULIEU!V300,5)=$F$8,DULIEU!X300,0)</f>
        <v>0</v>
      </c>
      <c r="H309" s="946">
        <f>IF(LEFT(DULIEU!W300,5)=$F$8,DULIEU!X300,0)</f>
        <v>0</v>
      </c>
      <c r="I309" s="946">
        <f>IF(SUM(G309:H309)=0,0,$I$14+SUM($G$16:G309)-SUM($H$16:H309))</f>
        <v>0</v>
      </c>
      <c r="J309" s="945"/>
      <c r="K309" s="945" t="str">
        <f t="shared" si="4"/>
        <v/>
      </c>
    </row>
    <row r="310" spans="2:11" hidden="1">
      <c r="B310" s="945" t="str">
        <f>IF(OR(LEFT(DULIEU!V301,5)=$F$8,LEFT(DULIEU!W301,5)=$F$8),DULIEU!D301,"")</f>
        <v/>
      </c>
      <c r="C310" s="945" t="str">
        <f>IF(OR(LEFT(DULIEU!V301,5)=$F$8,LEFT(DULIEU!W301,5)=$F$8),DULIEU!H301,"")</f>
        <v/>
      </c>
      <c r="D310" s="945" t="str">
        <f>IF(OR(LEFT(DULIEU!V301,5)=$F$8,LEFT(DULIEU!W301,5)=$F$8),DULIEU!E301,"")</f>
        <v/>
      </c>
      <c r="E310" s="945" t="str">
        <f>IF(OR(LEFT(DULIEU!V301,5)=$F$8,LEFT(DULIEU!W301,5)=$F$8),DULIEU!O301,"")</f>
        <v/>
      </c>
      <c r="F310" s="945" t="str">
        <f>IF(LEFT(DULIEU!V301,5)=$F$8,DULIEU!W301,IF(LEFT(DULIEU!W301,5)=$F$8,DULIEU!V301,""))</f>
        <v/>
      </c>
      <c r="G310" s="946">
        <f>IF(LEFT(DULIEU!V301,5)=$F$8,DULIEU!X301,0)</f>
        <v>0</v>
      </c>
      <c r="H310" s="946">
        <f>IF(LEFT(DULIEU!W301,5)=$F$8,DULIEU!X301,0)</f>
        <v>0</v>
      </c>
      <c r="I310" s="946">
        <f>IF(SUM(G310:H310)=0,0,$I$14+SUM($G$16:G310)-SUM($H$16:H310))</f>
        <v>0</v>
      </c>
      <c r="J310" s="945"/>
      <c r="K310" s="945" t="str">
        <f t="shared" si="4"/>
        <v/>
      </c>
    </row>
    <row r="311" spans="2:11" hidden="1">
      <c r="B311" s="945" t="str">
        <f>IF(OR(LEFT(DULIEU!V302,5)=$F$8,LEFT(DULIEU!W302,5)=$F$8),DULIEU!D302,"")</f>
        <v/>
      </c>
      <c r="C311" s="945" t="str">
        <f>IF(OR(LEFT(DULIEU!V302,5)=$F$8,LEFT(DULIEU!W302,5)=$F$8),DULIEU!H302,"")</f>
        <v/>
      </c>
      <c r="D311" s="945" t="str">
        <f>IF(OR(LEFT(DULIEU!V302,5)=$F$8,LEFT(DULIEU!W302,5)=$F$8),DULIEU!E302,"")</f>
        <v/>
      </c>
      <c r="E311" s="945" t="str">
        <f>IF(OR(LEFT(DULIEU!V302,5)=$F$8,LEFT(DULIEU!W302,5)=$F$8),DULIEU!O302,"")</f>
        <v/>
      </c>
      <c r="F311" s="945" t="str">
        <f>IF(LEFT(DULIEU!V302,5)=$F$8,DULIEU!W302,IF(LEFT(DULIEU!W302,5)=$F$8,DULIEU!V302,""))</f>
        <v/>
      </c>
      <c r="G311" s="946">
        <f>IF(LEFT(DULIEU!V302,5)=$F$8,DULIEU!X302,0)</f>
        <v>0</v>
      </c>
      <c r="H311" s="946">
        <f>IF(LEFT(DULIEU!W302,5)=$F$8,DULIEU!X302,0)</f>
        <v>0</v>
      </c>
      <c r="I311" s="946">
        <f>IF(SUM(G311:H311)=0,0,$I$14+SUM($G$16:G311)-SUM($H$16:H311))</f>
        <v>0</v>
      </c>
      <c r="J311" s="945"/>
      <c r="K311" s="945" t="str">
        <f t="shared" si="4"/>
        <v/>
      </c>
    </row>
    <row r="312" spans="2:11" hidden="1">
      <c r="B312" s="945" t="str">
        <f>IF(OR(LEFT(DULIEU!V303,5)=$F$8,LEFT(DULIEU!W303,5)=$F$8),DULIEU!D303,"")</f>
        <v/>
      </c>
      <c r="C312" s="945" t="str">
        <f>IF(OR(LEFT(DULIEU!V303,5)=$F$8,LEFT(DULIEU!W303,5)=$F$8),DULIEU!H303,"")</f>
        <v/>
      </c>
      <c r="D312" s="945" t="str">
        <f>IF(OR(LEFT(DULIEU!V303,5)=$F$8,LEFT(DULIEU!W303,5)=$F$8),DULIEU!E303,"")</f>
        <v/>
      </c>
      <c r="E312" s="945" t="str">
        <f>IF(OR(LEFT(DULIEU!V303,5)=$F$8,LEFT(DULIEU!W303,5)=$F$8),DULIEU!O303,"")</f>
        <v/>
      </c>
      <c r="F312" s="945" t="str">
        <f>IF(LEFT(DULIEU!V303,5)=$F$8,DULIEU!W303,IF(LEFT(DULIEU!W303,5)=$F$8,DULIEU!V303,""))</f>
        <v/>
      </c>
      <c r="G312" s="946">
        <f>IF(LEFT(DULIEU!V303,5)=$F$8,DULIEU!X303,0)</f>
        <v>0</v>
      </c>
      <c r="H312" s="946">
        <f>IF(LEFT(DULIEU!W303,5)=$F$8,DULIEU!X303,0)</f>
        <v>0</v>
      </c>
      <c r="I312" s="946">
        <f>IF(SUM(G312:H312)=0,0,$I$14+SUM($G$16:G312)-SUM($H$16:H312))</f>
        <v>0</v>
      </c>
      <c r="J312" s="945"/>
      <c r="K312" s="945" t="str">
        <f t="shared" si="4"/>
        <v/>
      </c>
    </row>
    <row r="313" spans="2:11" hidden="1">
      <c r="B313" s="945" t="str">
        <f>IF(OR(LEFT(DULIEU!V304,5)=$F$8,LEFT(DULIEU!W304,5)=$F$8),DULIEU!D304,"")</f>
        <v/>
      </c>
      <c r="C313" s="945" t="str">
        <f>IF(OR(LEFT(DULIEU!V304,5)=$F$8,LEFT(DULIEU!W304,5)=$F$8),DULIEU!H304,"")</f>
        <v/>
      </c>
      <c r="D313" s="945" t="str">
        <f>IF(OR(LEFT(DULIEU!V304,5)=$F$8,LEFT(DULIEU!W304,5)=$F$8),DULIEU!E304,"")</f>
        <v/>
      </c>
      <c r="E313" s="945" t="str">
        <f>IF(OR(LEFT(DULIEU!V304,5)=$F$8,LEFT(DULIEU!W304,5)=$F$8),DULIEU!O304,"")</f>
        <v/>
      </c>
      <c r="F313" s="945" t="str">
        <f>IF(LEFT(DULIEU!V304,5)=$F$8,DULIEU!W304,IF(LEFT(DULIEU!W304,5)=$F$8,DULIEU!V304,""))</f>
        <v/>
      </c>
      <c r="G313" s="946">
        <f>IF(LEFT(DULIEU!V304,5)=$F$8,DULIEU!X304,0)</f>
        <v>0</v>
      </c>
      <c r="H313" s="946">
        <f>IF(LEFT(DULIEU!W304,5)=$F$8,DULIEU!X304,0)</f>
        <v>0</v>
      </c>
      <c r="I313" s="946">
        <f>IF(SUM(G313:H313)=0,0,$I$14+SUM($G$16:G313)-SUM($H$16:H313))</f>
        <v>0</v>
      </c>
      <c r="J313" s="945"/>
      <c r="K313" s="945" t="str">
        <f t="shared" si="4"/>
        <v/>
      </c>
    </row>
    <row r="314" spans="2:11" hidden="1">
      <c r="B314" s="945" t="str">
        <f>IF(OR(LEFT(DULIEU!V305,5)=$F$8,LEFT(DULIEU!W305,5)=$F$8),DULIEU!D305,"")</f>
        <v/>
      </c>
      <c r="C314" s="945" t="str">
        <f>IF(OR(LEFT(DULIEU!V305,5)=$F$8,LEFT(DULIEU!W305,5)=$F$8),DULIEU!H305,"")</f>
        <v/>
      </c>
      <c r="D314" s="945" t="str">
        <f>IF(OR(LEFT(DULIEU!V305,5)=$F$8,LEFT(DULIEU!W305,5)=$F$8),DULIEU!E305,"")</f>
        <v/>
      </c>
      <c r="E314" s="945" t="str">
        <f>IF(OR(LEFT(DULIEU!V305,5)=$F$8,LEFT(DULIEU!W305,5)=$F$8),DULIEU!O305,"")</f>
        <v/>
      </c>
      <c r="F314" s="945" t="str">
        <f>IF(LEFT(DULIEU!V305,5)=$F$8,DULIEU!W305,IF(LEFT(DULIEU!W305,5)=$F$8,DULIEU!V305,""))</f>
        <v/>
      </c>
      <c r="G314" s="946">
        <f>IF(LEFT(DULIEU!V305,5)=$F$8,DULIEU!X305,0)</f>
        <v>0</v>
      </c>
      <c r="H314" s="946">
        <f>IF(LEFT(DULIEU!W305,5)=$F$8,DULIEU!X305,0)</f>
        <v>0</v>
      </c>
      <c r="I314" s="946">
        <f>IF(SUM(G314:H314)=0,0,$I$14+SUM($G$16:G314)-SUM($H$16:H314))</f>
        <v>0</v>
      </c>
      <c r="J314" s="945"/>
      <c r="K314" s="945" t="str">
        <f t="shared" si="4"/>
        <v/>
      </c>
    </row>
    <row r="315" spans="2:11" hidden="1">
      <c r="B315" s="945" t="str">
        <f>IF(OR(LEFT(DULIEU!V306,5)=$F$8,LEFT(DULIEU!W306,5)=$F$8),DULIEU!D306,"")</f>
        <v/>
      </c>
      <c r="C315" s="945" t="str">
        <f>IF(OR(LEFT(DULIEU!V306,5)=$F$8,LEFT(DULIEU!W306,5)=$F$8),DULIEU!H306,"")</f>
        <v/>
      </c>
      <c r="D315" s="945" t="str">
        <f>IF(OR(LEFT(DULIEU!V306,5)=$F$8,LEFT(DULIEU!W306,5)=$F$8),DULIEU!E306,"")</f>
        <v/>
      </c>
      <c r="E315" s="945" t="str">
        <f>IF(OR(LEFT(DULIEU!V306,5)=$F$8,LEFT(DULIEU!W306,5)=$F$8),DULIEU!O306,"")</f>
        <v/>
      </c>
      <c r="F315" s="945" t="str">
        <f>IF(LEFT(DULIEU!V306,5)=$F$8,DULIEU!W306,IF(LEFT(DULIEU!W306,5)=$F$8,DULIEU!V306,""))</f>
        <v/>
      </c>
      <c r="G315" s="946">
        <f>IF(LEFT(DULIEU!V306,5)=$F$8,DULIEU!X306,0)</f>
        <v>0</v>
      </c>
      <c r="H315" s="946">
        <f>IF(LEFT(DULIEU!W306,5)=$F$8,DULIEU!X306,0)</f>
        <v>0</v>
      </c>
      <c r="I315" s="946">
        <f>IF(SUM(G315:H315)=0,0,$I$14+SUM($G$16:G315)-SUM($H$16:H315))</f>
        <v>0</v>
      </c>
      <c r="J315" s="945"/>
      <c r="K315" s="945" t="str">
        <f t="shared" si="4"/>
        <v/>
      </c>
    </row>
    <row r="316" spans="2:11" hidden="1">
      <c r="B316" s="945" t="str">
        <f>IF(OR(LEFT(DULIEU!V307,5)=$F$8,LEFT(DULIEU!W307,5)=$F$8),DULIEU!D307,"")</f>
        <v/>
      </c>
      <c r="C316" s="945" t="str">
        <f>IF(OR(LEFT(DULIEU!V307,5)=$F$8,LEFT(DULIEU!W307,5)=$F$8),DULIEU!H307,"")</f>
        <v/>
      </c>
      <c r="D316" s="945" t="str">
        <f>IF(OR(LEFT(DULIEU!V307,5)=$F$8,LEFT(DULIEU!W307,5)=$F$8),DULIEU!E307,"")</f>
        <v/>
      </c>
      <c r="E316" s="945" t="str">
        <f>IF(OR(LEFT(DULIEU!V307,5)=$F$8,LEFT(DULIEU!W307,5)=$F$8),DULIEU!O307,"")</f>
        <v/>
      </c>
      <c r="F316" s="945" t="str">
        <f>IF(LEFT(DULIEU!V307,5)=$F$8,DULIEU!W307,IF(LEFT(DULIEU!W307,5)=$F$8,DULIEU!V307,""))</f>
        <v/>
      </c>
      <c r="G316" s="946">
        <f>IF(LEFT(DULIEU!V307,5)=$F$8,DULIEU!X307,0)</f>
        <v>0</v>
      </c>
      <c r="H316" s="946">
        <f>IF(LEFT(DULIEU!W307,5)=$F$8,DULIEU!X307,0)</f>
        <v>0</v>
      </c>
      <c r="I316" s="946">
        <f>IF(SUM(G316:H316)=0,0,$I$14+SUM($G$16:G316)-SUM($H$16:H316))</f>
        <v>0</v>
      </c>
      <c r="J316" s="945"/>
      <c r="K316" s="945" t="str">
        <f t="shared" si="4"/>
        <v/>
      </c>
    </row>
    <row r="317" spans="2:11" hidden="1">
      <c r="B317" s="945" t="str">
        <f>IF(OR(LEFT(DULIEU!V308,5)=$F$8,LEFT(DULIEU!W308,5)=$F$8),DULIEU!D308,"")</f>
        <v/>
      </c>
      <c r="C317" s="945" t="str">
        <f>IF(OR(LEFT(DULIEU!V308,5)=$F$8,LEFT(DULIEU!W308,5)=$F$8),DULIEU!H308,"")</f>
        <v/>
      </c>
      <c r="D317" s="945" t="str">
        <f>IF(OR(LEFT(DULIEU!V308,5)=$F$8,LEFT(DULIEU!W308,5)=$F$8),DULIEU!E308,"")</f>
        <v/>
      </c>
      <c r="E317" s="945" t="str">
        <f>IF(OR(LEFT(DULIEU!V308,5)=$F$8,LEFT(DULIEU!W308,5)=$F$8),DULIEU!O308,"")</f>
        <v/>
      </c>
      <c r="F317" s="945" t="str">
        <f>IF(LEFT(DULIEU!V308,5)=$F$8,DULIEU!W308,IF(LEFT(DULIEU!W308,5)=$F$8,DULIEU!V308,""))</f>
        <v/>
      </c>
      <c r="G317" s="946">
        <f>IF(LEFT(DULIEU!V308,5)=$F$8,DULIEU!X308,0)</f>
        <v>0</v>
      </c>
      <c r="H317" s="946">
        <f>IF(LEFT(DULIEU!W308,5)=$F$8,DULIEU!X308,0)</f>
        <v>0</v>
      </c>
      <c r="I317" s="946">
        <f>IF(SUM(G317:H317)=0,0,$I$14+SUM($G$16:G317)-SUM($H$16:H317))</f>
        <v>0</v>
      </c>
      <c r="J317" s="945"/>
      <c r="K317" s="945" t="str">
        <f t="shared" si="4"/>
        <v/>
      </c>
    </row>
    <row r="318" spans="2:11" hidden="1">
      <c r="B318" s="945" t="str">
        <f>IF(OR(LEFT(DULIEU!V309,5)=$F$8,LEFT(DULIEU!W309,5)=$F$8),DULIEU!D309,"")</f>
        <v/>
      </c>
      <c r="C318" s="945" t="str">
        <f>IF(OR(LEFT(DULIEU!V309,5)=$F$8,LEFT(DULIEU!W309,5)=$F$8),DULIEU!H309,"")</f>
        <v/>
      </c>
      <c r="D318" s="945" t="str">
        <f>IF(OR(LEFT(DULIEU!V309,5)=$F$8,LEFT(DULIEU!W309,5)=$F$8),DULIEU!E309,"")</f>
        <v/>
      </c>
      <c r="E318" s="945" t="str">
        <f>IF(OR(LEFT(DULIEU!V309,5)=$F$8,LEFT(DULIEU!W309,5)=$F$8),DULIEU!O309,"")</f>
        <v/>
      </c>
      <c r="F318" s="945" t="str">
        <f>IF(LEFT(DULIEU!V309,5)=$F$8,DULIEU!W309,IF(LEFT(DULIEU!W309,5)=$F$8,DULIEU!V309,""))</f>
        <v/>
      </c>
      <c r="G318" s="946">
        <f>IF(LEFT(DULIEU!V309,5)=$F$8,DULIEU!X309,0)</f>
        <v>0</v>
      </c>
      <c r="H318" s="946">
        <f>IF(LEFT(DULIEU!W309,5)=$F$8,DULIEU!X309,0)</f>
        <v>0</v>
      </c>
      <c r="I318" s="946">
        <f>IF(SUM(G318:H318)=0,0,$I$14+SUM($G$16:G318)-SUM($H$16:H318))</f>
        <v>0</v>
      </c>
      <c r="J318" s="945"/>
      <c r="K318" s="945" t="str">
        <f t="shared" si="4"/>
        <v/>
      </c>
    </row>
    <row r="319" spans="2:11" hidden="1">
      <c r="B319" s="945" t="str">
        <f>IF(OR(LEFT(DULIEU!V310,5)=$F$8,LEFT(DULIEU!W310,5)=$F$8),DULIEU!D310,"")</f>
        <v/>
      </c>
      <c r="C319" s="945" t="str">
        <f>IF(OR(LEFT(DULIEU!V310,5)=$F$8,LEFT(DULIEU!W310,5)=$F$8),DULIEU!H310,"")</f>
        <v/>
      </c>
      <c r="D319" s="945" t="str">
        <f>IF(OR(LEFT(DULIEU!V310,5)=$F$8,LEFT(DULIEU!W310,5)=$F$8),DULIEU!E310,"")</f>
        <v/>
      </c>
      <c r="E319" s="945" t="str">
        <f>IF(OR(LEFT(DULIEU!V310,5)=$F$8,LEFT(DULIEU!W310,5)=$F$8),DULIEU!O310,"")</f>
        <v/>
      </c>
      <c r="F319" s="945" t="str">
        <f>IF(LEFT(DULIEU!V310,5)=$F$8,DULIEU!W310,IF(LEFT(DULIEU!W310,5)=$F$8,DULIEU!V310,""))</f>
        <v/>
      </c>
      <c r="G319" s="946">
        <f>IF(LEFT(DULIEU!V310,5)=$F$8,DULIEU!X310,0)</f>
        <v>0</v>
      </c>
      <c r="H319" s="946">
        <f>IF(LEFT(DULIEU!W310,5)=$F$8,DULIEU!X310,0)</f>
        <v>0</v>
      </c>
      <c r="I319" s="946">
        <f>IF(SUM(G319:H319)=0,0,$I$14+SUM($G$16:G319)-SUM($H$16:H319))</f>
        <v>0</v>
      </c>
      <c r="J319" s="945"/>
      <c r="K319" s="945" t="str">
        <f t="shared" si="4"/>
        <v/>
      </c>
    </row>
    <row r="320" spans="2:11" hidden="1">
      <c r="B320" s="945" t="str">
        <f>IF(OR(LEFT(DULIEU!V311,5)=$F$8,LEFT(DULIEU!W311,5)=$F$8),DULIEU!D311,"")</f>
        <v/>
      </c>
      <c r="C320" s="945" t="str">
        <f>IF(OR(LEFT(DULIEU!V311,5)=$F$8,LEFT(DULIEU!W311,5)=$F$8),DULIEU!H311,"")</f>
        <v/>
      </c>
      <c r="D320" s="945" t="str">
        <f>IF(OR(LEFT(DULIEU!V311,5)=$F$8,LEFT(DULIEU!W311,5)=$F$8),DULIEU!E311,"")</f>
        <v/>
      </c>
      <c r="E320" s="945" t="str">
        <f>IF(OR(LEFT(DULIEU!V311,5)=$F$8,LEFT(DULIEU!W311,5)=$F$8),DULIEU!O311,"")</f>
        <v/>
      </c>
      <c r="F320" s="945" t="str">
        <f>IF(LEFT(DULIEU!V311,5)=$F$8,DULIEU!W311,IF(LEFT(DULIEU!W311,5)=$F$8,DULIEU!V311,""))</f>
        <v/>
      </c>
      <c r="G320" s="946">
        <f>IF(LEFT(DULIEU!V311,5)=$F$8,DULIEU!X311,0)</f>
        <v>0</v>
      </c>
      <c r="H320" s="946">
        <f>IF(LEFT(DULIEU!W311,5)=$F$8,DULIEU!X311,0)</f>
        <v>0</v>
      </c>
      <c r="I320" s="946">
        <f>IF(SUM(G320:H320)=0,0,$I$14+SUM($G$16:G320)-SUM($H$16:H320))</f>
        <v>0</v>
      </c>
      <c r="J320" s="945"/>
      <c r="K320" s="945" t="str">
        <f t="shared" si="4"/>
        <v/>
      </c>
    </row>
    <row r="321" spans="2:11" hidden="1">
      <c r="B321" s="945" t="str">
        <f>IF(OR(LEFT(DULIEU!V312,5)=$F$8,LEFT(DULIEU!W312,5)=$F$8),DULIEU!D312,"")</f>
        <v/>
      </c>
      <c r="C321" s="945" t="str">
        <f>IF(OR(LEFT(DULIEU!V312,5)=$F$8,LEFT(DULIEU!W312,5)=$F$8),DULIEU!H312,"")</f>
        <v/>
      </c>
      <c r="D321" s="945" t="str">
        <f>IF(OR(LEFT(DULIEU!V312,5)=$F$8,LEFT(DULIEU!W312,5)=$F$8),DULIEU!E312,"")</f>
        <v/>
      </c>
      <c r="E321" s="945" t="str">
        <f>IF(OR(LEFT(DULIEU!V312,5)=$F$8,LEFT(DULIEU!W312,5)=$F$8),DULIEU!O312,"")</f>
        <v/>
      </c>
      <c r="F321" s="945" t="str">
        <f>IF(LEFT(DULIEU!V312,5)=$F$8,DULIEU!W312,IF(LEFT(DULIEU!W312,5)=$F$8,DULIEU!V312,""))</f>
        <v/>
      </c>
      <c r="G321" s="946">
        <f>IF(LEFT(DULIEU!V312,5)=$F$8,DULIEU!X312,0)</f>
        <v>0</v>
      </c>
      <c r="H321" s="946">
        <f>IF(LEFT(DULIEU!W312,5)=$F$8,DULIEU!X312,0)</f>
        <v>0</v>
      </c>
      <c r="I321" s="946">
        <f>IF(SUM(G321:H321)=0,0,$I$14+SUM($G$16:G321)-SUM($H$16:H321))</f>
        <v>0</v>
      </c>
      <c r="J321" s="945"/>
      <c r="K321" s="945" t="str">
        <f t="shared" si="4"/>
        <v/>
      </c>
    </row>
    <row r="322" spans="2:11" hidden="1">
      <c r="B322" s="945" t="str">
        <f>IF(OR(LEFT(DULIEU!V313,5)=$F$8,LEFT(DULIEU!W313,5)=$F$8),DULIEU!D313,"")</f>
        <v/>
      </c>
      <c r="C322" s="945" t="str">
        <f>IF(OR(LEFT(DULIEU!V313,5)=$F$8,LEFT(DULIEU!W313,5)=$F$8),DULIEU!H313,"")</f>
        <v/>
      </c>
      <c r="D322" s="945" t="str">
        <f>IF(OR(LEFT(DULIEU!V313,5)=$F$8,LEFT(DULIEU!W313,5)=$F$8),DULIEU!E313,"")</f>
        <v/>
      </c>
      <c r="E322" s="945" t="str">
        <f>IF(OR(LEFT(DULIEU!V313,5)=$F$8,LEFT(DULIEU!W313,5)=$F$8),DULIEU!O313,"")</f>
        <v/>
      </c>
      <c r="F322" s="945" t="str">
        <f>IF(LEFT(DULIEU!V313,5)=$F$8,DULIEU!W313,IF(LEFT(DULIEU!W313,5)=$F$8,DULIEU!V313,""))</f>
        <v/>
      </c>
      <c r="G322" s="946">
        <f>IF(LEFT(DULIEU!V313,5)=$F$8,DULIEU!X313,0)</f>
        <v>0</v>
      </c>
      <c r="H322" s="946">
        <f>IF(LEFT(DULIEU!W313,5)=$F$8,DULIEU!X313,0)</f>
        <v>0</v>
      </c>
      <c r="I322" s="946">
        <f>IF(SUM(G322:H322)=0,0,$I$14+SUM($G$16:G322)-SUM($H$16:H322))</f>
        <v>0</v>
      </c>
      <c r="J322" s="945"/>
      <c r="K322" s="945" t="str">
        <f t="shared" si="4"/>
        <v/>
      </c>
    </row>
    <row r="323" spans="2:11" hidden="1">
      <c r="B323" s="945" t="str">
        <f>IF(OR(LEFT(DULIEU!V314,5)=$F$8,LEFT(DULIEU!W314,5)=$F$8),DULIEU!D314,"")</f>
        <v/>
      </c>
      <c r="C323" s="945" t="str">
        <f>IF(OR(LEFT(DULIEU!V314,5)=$F$8,LEFT(DULIEU!W314,5)=$F$8),DULIEU!H314,"")</f>
        <v/>
      </c>
      <c r="D323" s="945" t="str">
        <f>IF(OR(LEFT(DULIEU!V314,5)=$F$8,LEFT(DULIEU!W314,5)=$F$8),DULIEU!E314,"")</f>
        <v/>
      </c>
      <c r="E323" s="945" t="str">
        <f>IF(OR(LEFT(DULIEU!V314,5)=$F$8,LEFT(DULIEU!W314,5)=$F$8),DULIEU!O314,"")</f>
        <v/>
      </c>
      <c r="F323" s="945" t="str">
        <f>IF(LEFT(DULIEU!V314,5)=$F$8,DULIEU!W314,IF(LEFT(DULIEU!W314,5)=$F$8,DULIEU!V314,""))</f>
        <v/>
      </c>
      <c r="G323" s="946">
        <f>IF(LEFT(DULIEU!V314,5)=$F$8,DULIEU!X314,0)</f>
        <v>0</v>
      </c>
      <c r="H323" s="946">
        <f>IF(LEFT(DULIEU!W314,5)=$F$8,DULIEU!X314,0)</f>
        <v>0</v>
      </c>
      <c r="I323" s="946">
        <f>IF(SUM(G323:H323)=0,0,$I$14+SUM($G$16:G323)-SUM($H$16:H323))</f>
        <v>0</v>
      </c>
      <c r="J323" s="945"/>
      <c r="K323" s="945" t="str">
        <f t="shared" si="4"/>
        <v/>
      </c>
    </row>
    <row r="324" spans="2:11" hidden="1">
      <c r="B324" s="945" t="str">
        <f>IF(OR(LEFT(DULIEU!V315,5)=$F$8,LEFT(DULIEU!W315,5)=$F$8),DULIEU!D315,"")</f>
        <v/>
      </c>
      <c r="C324" s="945" t="str">
        <f>IF(OR(LEFT(DULIEU!V315,5)=$F$8,LEFT(DULIEU!W315,5)=$F$8),DULIEU!H315,"")</f>
        <v/>
      </c>
      <c r="D324" s="945" t="str">
        <f>IF(OR(LEFT(DULIEU!V315,5)=$F$8,LEFT(DULIEU!W315,5)=$F$8),DULIEU!E315,"")</f>
        <v/>
      </c>
      <c r="E324" s="945" t="str">
        <f>IF(OR(LEFT(DULIEU!V315,5)=$F$8,LEFT(DULIEU!W315,5)=$F$8),DULIEU!O315,"")</f>
        <v/>
      </c>
      <c r="F324" s="945" t="str">
        <f>IF(LEFT(DULIEU!V315,5)=$F$8,DULIEU!W315,IF(LEFT(DULIEU!W315,5)=$F$8,DULIEU!V315,""))</f>
        <v/>
      </c>
      <c r="G324" s="946">
        <f>IF(LEFT(DULIEU!V315,5)=$F$8,DULIEU!X315,0)</f>
        <v>0</v>
      </c>
      <c r="H324" s="946">
        <f>IF(LEFT(DULIEU!W315,5)=$F$8,DULIEU!X315,0)</f>
        <v>0</v>
      </c>
      <c r="I324" s="946">
        <f>IF(SUM(G324:H324)=0,0,$I$14+SUM($G$16:G324)-SUM($H$16:H324))</f>
        <v>0</v>
      </c>
      <c r="J324" s="945"/>
      <c r="K324" s="945" t="str">
        <f t="shared" si="4"/>
        <v/>
      </c>
    </row>
    <row r="325" spans="2:11" hidden="1">
      <c r="B325" s="945" t="str">
        <f>IF(OR(LEFT(DULIEU!V316,5)=$F$8,LEFT(DULIEU!W316,5)=$F$8),DULIEU!D316,"")</f>
        <v/>
      </c>
      <c r="C325" s="945" t="str">
        <f>IF(OR(LEFT(DULIEU!V316,5)=$F$8,LEFT(DULIEU!W316,5)=$F$8),DULIEU!H316,"")</f>
        <v/>
      </c>
      <c r="D325" s="945" t="str">
        <f>IF(OR(LEFT(DULIEU!V316,5)=$F$8,LEFT(DULIEU!W316,5)=$F$8),DULIEU!E316,"")</f>
        <v/>
      </c>
      <c r="E325" s="945" t="str">
        <f>IF(OR(LEFT(DULIEU!V316,5)=$F$8,LEFT(DULIEU!W316,5)=$F$8),DULIEU!O316,"")</f>
        <v/>
      </c>
      <c r="F325" s="945" t="str">
        <f>IF(LEFT(DULIEU!V316,5)=$F$8,DULIEU!W316,IF(LEFT(DULIEU!W316,5)=$F$8,DULIEU!V316,""))</f>
        <v/>
      </c>
      <c r="G325" s="946">
        <f>IF(LEFT(DULIEU!V316,5)=$F$8,DULIEU!X316,0)</f>
        <v>0</v>
      </c>
      <c r="H325" s="946">
        <f>IF(LEFT(DULIEU!W316,5)=$F$8,DULIEU!X316,0)</f>
        <v>0</v>
      </c>
      <c r="I325" s="946">
        <f>IF(SUM(G325:H325)=0,0,$I$14+SUM($G$16:G325)-SUM($H$16:H325))</f>
        <v>0</v>
      </c>
      <c r="J325" s="945"/>
      <c r="K325" s="945" t="str">
        <f t="shared" si="4"/>
        <v/>
      </c>
    </row>
    <row r="326" spans="2:11" hidden="1">
      <c r="B326" s="945" t="str">
        <f>IF(OR(LEFT(DULIEU!V317,5)=$F$8,LEFT(DULIEU!W317,5)=$F$8),DULIEU!D317,"")</f>
        <v/>
      </c>
      <c r="C326" s="945" t="str">
        <f>IF(OR(LEFT(DULIEU!V317,5)=$F$8,LEFT(DULIEU!W317,5)=$F$8),DULIEU!H317,"")</f>
        <v/>
      </c>
      <c r="D326" s="945" t="str">
        <f>IF(OR(LEFT(DULIEU!V317,5)=$F$8,LEFT(DULIEU!W317,5)=$F$8),DULIEU!E317,"")</f>
        <v/>
      </c>
      <c r="E326" s="945" t="str">
        <f>IF(OR(LEFT(DULIEU!V317,5)=$F$8,LEFT(DULIEU!W317,5)=$F$8),DULIEU!O317,"")</f>
        <v/>
      </c>
      <c r="F326" s="945" t="str">
        <f>IF(LEFT(DULIEU!V317,5)=$F$8,DULIEU!W317,IF(LEFT(DULIEU!W317,5)=$F$8,DULIEU!V317,""))</f>
        <v/>
      </c>
      <c r="G326" s="946">
        <f>IF(LEFT(DULIEU!V317,5)=$F$8,DULIEU!X317,0)</f>
        <v>0</v>
      </c>
      <c r="H326" s="946">
        <f>IF(LEFT(DULIEU!W317,5)=$F$8,DULIEU!X317,0)</f>
        <v>0</v>
      </c>
      <c r="I326" s="946">
        <f>IF(SUM(G326:H326)=0,0,$I$14+SUM($G$16:G326)-SUM($H$16:H326))</f>
        <v>0</v>
      </c>
      <c r="J326" s="945"/>
      <c r="K326" s="945" t="str">
        <f t="shared" si="4"/>
        <v/>
      </c>
    </row>
    <row r="327" spans="2:11" hidden="1">
      <c r="B327" s="945" t="str">
        <f>IF(OR(LEFT(DULIEU!V318,5)=$F$8,LEFT(DULIEU!W318,5)=$F$8),DULIEU!D318,"")</f>
        <v/>
      </c>
      <c r="C327" s="945" t="str">
        <f>IF(OR(LEFT(DULIEU!V318,5)=$F$8,LEFT(DULIEU!W318,5)=$F$8),DULIEU!H318,"")</f>
        <v/>
      </c>
      <c r="D327" s="945" t="str">
        <f>IF(OR(LEFT(DULIEU!V318,5)=$F$8,LEFT(DULIEU!W318,5)=$F$8),DULIEU!E318,"")</f>
        <v/>
      </c>
      <c r="E327" s="945" t="str">
        <f>IF(OR(LEFT(DULIEU!V318,5)=$F$8,LEFT(DULIEU!W318,5)=$F$8),DULIEU!O318,"")</f>
        <v/>
      </c>
      <c r="F327" s="945" t="str">
        <f>IF(LEFT(DULIEU!V318,5)=$F$8,DULIEU!W318,IF(LEFT(DULIEU!W318,5)=$F$8,DULIEU!V318,""))</f>
        <v/>
      </c>
      <c r="G327" s="946">
        <f>IF(LEFT(DULIEU!V318,5)=$F$8,DULIEU!X318,0)</f>
        <v>0</v>
      </c>
      <c r="H327" s="946">
        <f>IF(LEFT(DULIEU!W318,5)=$F$8,DULIEU!X318,0)</f>
        <v>0</v>
      </c>
      <c r="I327" s="946">
        <f>IF(SUM(G327:H327)=0,0,$I$14+SUM($G$16:G327)-SUM($H$16:H327))</f>
        <v>0</v>
      </c>
      <c r="J327" s="945"/>
      <c r="K327" s="945" t="str">
        <f t="shared" si="4"/>
        <v/>
      </c>
    </row>
    <row r="328" spans="2:11" hidden="1">
      <c r="B328" s="945" t="str">
        <f>IF(OR(LEFT(DULIEU!V319,5)=$F$8,LEFT(DULIEU!W319,5)=$F$8),DULIEU!D319,"")</f>
        <v/>
      </c>
      <c r="C328" s="945" t="str">
        <f>IF(OR(LEFT(DULIEU!V319,5)=$F$8,LEFT(DULIEU!W319,5)=$F$8),DULIEU!H319,"")</f>
        <v/>
      </c>
      <c r="D328" s="945" t="str">
        <f>IF(OR(LEFT(DULIEU!V319,5)=$F$8,LEFT(DULIEU!W319,5)=$F$8),DULIEU!E319,"")</f>
        <v/>
      </c>
      <c r="E328" s="945" t="str">
        <f>IF(OR(LEFT(DULIEU!V319,5)=$F$8,LEFT(DULIEU!W319,5)=$F$8),DULIEU!O319,"")</f>
        <v/>
      </c>
      <c r="F328" s="945" t="str">
        <f>IF(LEFT(DULIEU!V319,5)=$F$8,DULIEU!W319,IF(LEFT(DULIEU!W319,5)=$F$8,DULIEU!V319,""))</f>
        <v/>
      </c>
      <c r="G328" s="946">
        <f>IF(LEFT(DULIEU!V319,5)=$F$8,DULIEU!X319,0)</f>
        <v>0</v>
      </c>
      <c r="H328" s="946">
        <f>IF(LEFT(DULIEU!W319,5)=$F$8,DULIEU!X319,0)</f>
        <v>0</v>
      </c>
      <c r="I328" s="946">
        <f>IF(SUM(G328:H328)=0,0,$I$14+SUM($G$16:G328)-SUM($H$16:H328))</f>
        <v>0</v>
      </c>
      <c r="J328" s="945"/>
      <c r="K328" s="945" t="str">
        <f t="shared" si="4"/>
        <v/>
      </c>
    </row>
    <row r="329" spans="2:11" hidden="1">
      <c r="B329" s="945" t="str">
        <f>IF(OR(LEFT(DULIEU!V320,5)=$F$8,LEFT(DULIEU!W320,5)=$F$8),DULIEU!D320,"")</f>
        <v/>
      </c>
      <c r="C329" s="945" t="str">
        <f>IF(OR(LEFT(DULIEU!V320,5)=$F$8,LEFT(DULIEU!W320,5)=$F$8),DULIEU!H320,"")</f>
        <v/>
      </c>
      <c r="D329" s="945" t="str">
        <f>IF(OR(LEFT(DULIEU!V320,5)=$F$8,LEFT(DULIEU!W320,5)=$F$8),DULIEU!E320,"")</f>
        <v/>
      </c>
      <c r="E329" s="945" t="str">
        <f>IF(OR(LEFT(DULIEU!V320,5)=$F$8,LEFT(DULIEU!W320,5)=$F$8),DULIEU!O320,"")</f>
        <v/>
      </c>
      <c r="F329" s="945" t="str">
        <f>IF(LEFT(DULIEU!V320,5)=$F$8,DULIEU!W320,IF(LEFT(DULIEU!W320,5)=$F$8,DULIEU!V320,""))</f>
        <v/>
      </c>
      <c r="G329" s="946">
        <f>IF(LEFT(DULIEU!V320,5)=$F$8,DULIEU!X320,0)</f>
        <v>0</v>
      </c>
      <c r="H329" s="946">
        <f>IF(LEFT(DULIEU!W320,5)=$F$8,DULIEU!X320,0)</f>
        <v>0</v>
      </c>
      <c r="I329" s="946">
        <f>IF(SUM(G329:H329)=0,0,$I$14+SUM($G$16:G329)-SUM($H$16:H329))</f>
        <v>0</v>
      </c>
      <c r="J329" s="945"/>
      <c r="K329" s="945" t="str">
        <f t="shared" si="4"/>
        <v/>
      </c>
    </row>
    <row r="330" spans="2:11" hidden="1">
      <c r="B330" s="945" t="str">
        <f>IF(OR(LEFT(DULIEU!V321,5)=$F$8,LEFT(DULIEU!W321,5)=$F$8),DULIEU!D321,"")</f>
        <v/>
      </c>
      <c r="C330" s="945" t="str">
        <f>IF(OR(LEFT(DULIEU!V321,5)=$F$8,LEFT(DULIEU!W321,5)=$F$8),DULIEU!H321,"")</f>
        <v/>
      </c>
      <c r="D330" s="945" t="str">
        <f>IF(OR(LEFT(DULIEU!V321,5)=$F$8,LEFT(DULIEU!W321,5)=$F$8),DULIEU!E321,"")</f>
        <v/>
      </c>
      <c r="E330" s="945" t="str">
        <f>IF(OR(LEFT(DULIEU!V321,5)=$F$8,LEFT(DULIEU!W321,5)=$F$8),DULIEU!O321,"")</f>
        <v/>
      </c>
      <c r="F330" s="945" t="str">
        <f>IF(LEFT(DULIEU!V321,5)=$F$8,DULIEU!W321,IF(LEFT(DULIEU!W321,5)=$F$8,DULIEU!V321,""))</f>
        <v/>
      </c>
      <c r="G330" s="946">
        <f>IF(LEFT(DULIEU!V321,5)=$F$8,DULIEU!X321,0)</f>
        <v>0</v>
      </c>
      <c r="H330" s="946">
        <f>IF(LEFT(DULIEU!W321,5)=$F$8,DULIEU!X321,0)</f>
        <v>0</v>
      </c>
      <c r="I330" s="946">
        <f>IF(SUM(G330:H330)=0,0,$I$14+SUM($G$16:G330)-SUM($H$16:H330))</f>
        <v>0</v>
      </c>
      <c r="J330" s="945"/>
      <c r="K330" s="945" t="str">
        <f t="shared" si="4"/>
        <v/>
      </c>
    </row>
    <row r="331" spans="2:11" hidden="1">
      <c r="B331" s="945" t="str">
        <f>IF(OR(LEFT(DULIEU!V322,5)=$F$8,LEFT(DULIEU!W322,5)=$F$8),DULIEU!D322,"")</f>
        <v/>
      </c>
      <c r="C331" s="945" t="str">
        <f>IF(OR(LEFT(DULIEU!V322,5)=$F$8,LEFT(DULIEU!W322,5)=$F$8),DULIEU!H322,"")</f>
        <v/>
      </c>
      <c r="D331" s="945" t="str">
        <f>IF(OR(LEFT(DULIEU!V322,5)=$F$8,LEFT(DULIEU!W322,5)=$F$8),DULIEU!E322,"")</f>
        <v/>
      </c>
      <c r="E331" s="945" t="str">
        <f>IF(OR(LEFT(DULIEU!V322,5)=$F$8,LEFT(DULIEU!W322,5)=$F$8),DULIEU!O322,"")</f>
        <v/>
      </c>
      <c r="F331" s="945" t="str">
        <f>IF(LEFT(DULIEU!V322,5)=$F$8,DULIEU!W322,IF(LEFT(DULIEU!W322,5)=$F$8,DULIEU!V322,""))</f>
        <v/>
      </c>
      <c r="G331" s="946">
        <f>IF(LEFT(DULIEU!V322,5)=$F$8,DULIEU!X322,0)</f>
        <v>0</v>
      </c>
      <c r="H331" s="946">
        <f>IF(LEFT(DULIEU!W322,5)=$F$8,DULIEU!X322,0)</f>
        <v>0</v>
      </c>
      <c r="I331" s="946">
        <f>IF(SUM(G331:H331)=0,0,$I$14+SUM($G$16:G331)-SUM($H$16:H331))</f>
        <v>0</v>
      </c>
      <c r="J331" s="945"/>
      <c r="K331" s="945" t="str">
        <f t="shared" si="4"/>
        <v/>
      </c>
    </row>
    <row r="332" spans="2:11" hidden="1">
      <c r="B332" s="945" t="str">
        <f>IF(OR(LEFT(DULIEU!V323,5)=$F$8,LEFT(DULIEU!W323,5)=$F$8),DULIEU!D323,"")</f>
        <v/>
      </c>
      <c r="C332" s="945" t="str">
        <f>IF(OR(LEFT(DULIEU!V323,5)=$F$8,LEFT(DULIEU!W323,5)=$F$8),DULIEU!H323,"")</f>
        <v/>
      </c>
      <c r="D332" s="945" t="str">
        <f>IF(OR(LEFT(DULIEU!V323,5)=$F$8,LEFT(DULIEU!W323,5)=$F$8),DULIEU!E323,"")</f>
        <v/>
      </c>
      <c r="E332" s="945" t="str">
        <f>IF(OR(LEFT(DULIEU!V323,5)=$F$8,LEFT(DULIEU!W323,5)=$F$8),DULIEU!O323,"")</f>
        <v/>
      </c>
      <c r="F332" s="945" t="str">
        <f>IF(LEFT(DULIEU!V323,5)=$F$8,DULIEU!W323,IF(LEFT(DULIEU!W323,5)=$F$8,DULIEU!V323,""))</f>
        <v/>
      </c>
      <c r="G332" s="946">
        <f>IF(LEFT(DULIEU!V323,5)=$F$8,DULIEU!X323,0)</f>
        <v>0</v>
      </c>
      <c r="H332" s="946">
        <f>IF(LEFT(DULIEU!W323,5)=$F$8,DULIEU!X323,0)</f>
        <v>0</v>
      </c>
      <c r="I332" s="946">
        <f>IF(SUM(G332:H332)=0,0,$I$14+SUM($G$16:G332)-SUM($H$16:H332))</f>
        <v>0</v>
      </c>
      <c r="J332" s="945"/>
      <c r="K332" s="945" t="str">
        <f t="shared" si="4"/>
        <v/>
      </c>
    </row>
    <row r="333" spans="2:11" hidden="1">
      <c r="B333" s="945" t="str">
        <f>IF(OR(LEFT(DULIEU!V324,5)=$F$8,LEFT(DULIEU!W324,5)=$F$8),DULIEU!D324,"")</f>
        <v/>
      </c>
      <c r="C333" s="945" t="str">
        <f>IF(OR(LEFT(DULIEU!V324,5)=$F$8,LEFT(DULIEU!W324,5)=$F$8),DULIEU!H324,"")</f>
        <v/>
      </c>
      <c r="D333" s="945" t="str">
        <f>IF(OR(LEFT(DULIEU!V324,5)=$F$8,LEFT(DULIEU!W324,5)=$F$8),DULIEU!E324,"")</f>
        <v/>
      </c>
      <c r="E333" s="945" t="str">
        <f>IF(OR(LEFT(DULIEU!V324,5)=$F$8,LEFT(DULIEU!W324,5)=$F$8),DULIEU!O324,"")</f>
        <v/>
      </c>
      <c r="F333" s="945" t="str">
        <f>IF(LEFT(DULIEU!V324,5)=$F$8,DULIEU!W324,IF(LEFT(DULIEU!W324,5)=$F$8,DULIEU!V324,""))</f>
        <v/>
      </c>
      <c r="G333" s="946">
        <f>IF(LEFT(DULIEU!V324,5)=$F$8,DULIEU!X324,0)</f>
        <v>0</v>
      </c>
      <c r="H333" s="946">
        <f>IF(LEFT(DULIEU!W324,5)=$F$8,DULIEU!X324,0)</f>
        <v>0</v>
      </c>
      <c r="I333" s="946">
        <f>IF(SUM(G333:H333)=0,0,$I$14+SUM($G$16:G333)-SUM($H$16:H333))</f>
        <v>0</v>
      </c>
      <c r="J333" s="945"/>
      <c r="K333" s="945" t="str">
        <f t="shared" si="4"/>
        <v/>
      </c>
    </row>
    <row r="334" spans="2:11" hidden="1">
      <c r="B334" s="945" t="str">
        <f>IF(OR(LEFT(DULIEU!V325,5)=$F$8,LEFT(DULIEU!W325,5)=$F$8),DULIEU!D325,"")</f>
        <v/>
      </c>
      <c r="C334" s="945" t="str">
        <f>IF(OR(LEFT(DULIEU!V325,5)=$F$8,LEFT(DULIEU!W325,5)=$F$8),DULIEU!H325,"")</f>
        <v/>
      </c>
      <c r="D334" s="945" t="str">
        <f>IF(OR(LEFT(DULIEU!V325,5)=$F$8,LEFT(DULIEU!W325,5)=$F$8),DULIEU!E325,"")</f>
        <v/>
      </c>
      <c r="E334" s="945" t="str">
        <f>IF(OR(LEFT(DULIEU!V325,5)=$F$8,LEFT(DULIEU!W325,5)=$F$8),DULIEU!O325,"")</f>
        <v/>
      </c>
      <c r="F334" s="945" t="str">
        <f>IF(LEFT(DULIEU!V325,5)=$F$8,DULIEU!W325,IF(LEFT(DULIEU!W325,5)=$F$8,DULIEU!V325,""))</f>
        <v/>
      </c>
      <c r="G334" s="946">
        <f>IF(LEFT(DULIEU!V325,5)=$F$8,DULIEU!X325,0)</f>
        <v>0</v>
      </c>
      <c r="H334" s="946">
        <f>IF(LEFT(DULIEU!W325,5)=$F$8,DULIEU!X325,0)</f>
        <v>0</v>
      </c>
      <c r="I334" s="946">
        <f>IF(SUM(G334:H334)=0,0,$I$14+SUM($G$16:G334)-SUM($H$16:H334))</f>
        <v>0</v>
      </c>
      <c r="J334" s="945"/>
      <c r="K334" s="945" t="str">
        <f t="shared" si="4"/>
        <v/>
      </c>
    </row>
    <row r="335" spans="2:11" hidden="1">
      <c r="B335" s="945" t="str">
        <f>IF(OR(LEFT(DULIEU!V326,5)=$F$8,LEFT(DULIEU!W326,5)=$F$8),DULIEU!D326,"")</f>
        <v/>
      </c>
      <c r="C335" s="945" t="str">
        <f>IF(OR(LEFT(DULIEU!V326,5)=$F$8,LEFT(DULIEU!W326,5)=$F$8),DULIEU!H326,"")</f>
        <v/>
      </c>
      <c r="D335" s="945" t="str">
        <f>IF(OR(LEFT(DULIEU!V326,5)=$F$8,LEFT(DULIEU!W326,5)=$F$8),DULIEU!E326,"")</f>
        <v/>
      </c>
      <c r="E335" s="945" t="str">
        <f>IF(OR(LEFT(DULIEU!V326,5)=$F$8,LEFT(DULIEU!W326,5)=$F$8),DULIEU!O326,"")</f>
        <v/>
      </c>
      <c r="F335" s="945" t="str">
        <f>IF(LEFT(DULIEU!V326,5)=$F$8,DULIEU!W326,IF(LEFT(DULIEU!W326,5)=$F$8,DULIEU!V326,""))</f>
        <v/>
      </c>
      <c r="G335" s="946">
        <f>IF(LEFT(DULIEU!V326,5)=$F$8,DULIEU!X326,0)</f>
        <v>0</v>
      </c>
      <c r="H335" s="946">
        <f>IF(LEFT(DULIEU!W326,5)=$F$8,DULIEU!X326,0)</f>
        <v>0</v>
      </c>
      <c r="I335" s="946">
        <f>IF(SUM(G335:H335)=0,0,$I$14+SUM($G$16:G335)-SUM($H$16:H335))</f>
        <v>0</v>
      </c>
      <c r="J335" s="945"/>
      <c r="K335" s="945" t="str">
        <f t="shared" si="4"/>
        <v/>
      </c>
    </row>
    <row r="336" spans="2:11" hidden="1">
      <c r="B336" s="945" t="str">
        <f>IF(OR(LEFT(DULIEU!V327,5)=$F$8,LEFT(DULIEU!W327,5)=$F$8),DULIEU!D327,"")</f>
        <v/>
      </c>
      <c r="C336" s="945" t="str">
        <f>IF(OR(LEFT(DULIEU!V327,5)=$F$8,LEFT(DULIEU!W327,5)=$F$8),DULIEU!H327,"")</f>
        <v/>
      </c>
      <c r="D336" s="945" t="str">
        <f>IF(OR(LEFT(DULIEU!V327,5)=$F$8,LEFT(DULIEU!W327,5)=$F$8),DULIEU!E327,"")</f>
        <v/>
      </c>
      <c r="E336" s="945" t="str">
        <f>IF(OR(LEFT(DULIEU!V327,5)=$F$8,LEFT(DULIEU!W327,5)=$F$8),DULIEU!O327,"")</f>
        <v/>
      </c>
      <c r="F336" s="945" t="str">
        <f>IF(LEFT(DULIEU!V327,5)=$F$8,DULIEU!W327,IF(LEFT(DULIEU!W327,5)=$F$8,DULIEU!V327,""))</f>
        <v/>
      </c>
      <c r="G336" s="946">
        <f>IF(LEFT(DULIEU!V327,5)=$F$8,DULIEU!X327,0)</f>
        <v>0</v>
      </c>
      <c r="H336" s="946">
        <f>IF(LEFT(DULIEU!W327,5)=$F$8,DULIEU!X327,0)</f>
        <v>0</v>
      </c>
      <c r="I336" s="946">
        <f>IF(SUM(G336:H336)=0,0,$I$14+SUM($G$16:G336)-SUM($H$16:H336))</f>
        <v>0</v>
      </c>
      <c r="J336" s="945"/>
      <c r="K336" s="945" t="str">
        <f t="shared" si="4"/>
        <v/>
      </c>
    </row>
    <row r="337" spans="2:11" hidden="1">
      <c r="B337" s="945" t="str">
        <f>IF(OR(LEFT(DULIEU!V328,5)=$F$8,LEFT(DULIEU!W328,5)=$F$8),DULIEU!D328,"")</f>
        <v/>
      </c>
      <c r="C337" s="945" t="str">
        <f>IF(OR(LEFT(DULIEU!V328,5)=$F$8,LEFT(DULIEU!W328,5)=$F$8),DULIEU!H328,"")</f>
        <v/>
      </c>
      <c r="D337" s="945" t="str">
        <f>IF(OR(LEFT(DULIEU!V328,5)=$F$8,LEFT(DULIEU!W328,5)=$F$8),DULIEU!E328,"")</f>
        <v/>
      </c>
      <c r="E337" s="945" t="str">
        <f>IF(OR(LEFT(DULIEU!V328,5)=$F$8,LEFT(DULIEU!W328,5)=$F$8),DULIEU!O328,"")</f>
        <v/>
      </c>
      <c r="F337" s="945" t="str">
        <f>IF(LEFT(DULIEU!V328,5)=$F$8,DULIEU!W328,IF(LEFT(DULIEU!W328,5)=$F$8,DULIEU!V328,""))</f>
        <v/>
      </c>
      <c r="G337" s="946">
        <f>IF(LEFT(DULIEU!V328,5)=$F$8,DULIEU!X328,0)</f>
        <v>0</v>
      </c>
      <c r="H337" s="946">
        <f>IF(LEFT(DULIEU!W328,5)=$F$8,DULIEU!X328,0)</f>
        <v>0</v>
      </c>
      <c r="I337" s="946">
        <f>IF(SUM(G337:H337)=0,0,$I$14+SUM($G$16:G337)-SUM($H$16:H337))</f>
        <v>0</v>
      </c>
      <c r="J337" s="945"/>
      <c r="K337" s="945" t="str">
        <f t="shared" ref="K337:K400" si="5">IF(B337&lt;&gt;"","x","")</f>
        <v/>
      </c>
    </row>
    <row r="338" spans="2:11" hidden="1">
      <c r="B338" s="945" t="str">
        <f>IF(OR(LEFT(DULIEU!V329,5)=$F$8,LEFT(DULIEU!W329,5)=$F$8),DULIEU!D329,"")</f>
        <v/>
      </c>
      <c r="C338" s="945" t="str">
        <f>IF(OR(LEFT(DULIEU!V329,5)=$F$8,LEFT(DULIEU!W329,5)=$F$8),DULIEU!H329,"")</f>
        <v/>
      </c>
      <c r="D338" s="945" t="str">
        <f>IF(OR(LEFT(DULIEU!V329,5)=$F$8,LEFT(DULIEU!W329,5)=$F$8),DULIEU!E329,"")</f>
        <v/>
      </c>
      <c r="E338" s="945" t="str">
        <f>IF(OR(LEFT(DULIEU!V329,5)=$F$8,LEFT(DULIEU!W329,5)=$F$8),DULIEU!O329,"")</f>
        <v/>
      </c>
      <c r="F338" s="945" t="str">
        <f>IF(LEFT(DULIEU!V329,5)=$F$8,DULIEU!W329,IF(LEFT(DULIEU!W329,5)=$F$8,DULIEU!V329,""))</f>
        <v/>
      </c>
      <c r="G338" s="946">
        <f>IF(LEFT(DULIEU!V329,5)=$F$8,DULIEU!X329,0)</f>
        <v>0</v>
      </c>
      <c r="H338" s="946">
        <f>IF(LEFT(DULIEU!W329,5)=$F$8,DULIEU!X329,0)</f>
        <v>0</v>
      </c>
      <c r="I338" s="946">
        <f>IF(SUM(G338:H338)=0,0,$I$14+SUM($G$16:G338)-SUM($H$16:H338))</f>
        <v>0</v>
      </c>
      <c r="J338" s="945"/>
      <c r="K338" s="945" t="str">
        <f t="shared" si="5"/>
        <v/>
      </c>
    </row>
    <row r="339" spans="2:11" hidden="1">
      <c r="B339" s="945" t="str">
        <f>IF(OR(LEFT(DULIEU!V330,5)=$F$8,LEFT(DULIEU!W330,5)=$F$8),DULIEU!D330,"")</f>
        <v/>
      </c>
      <c r="C339" s="945" t="str">
        <f>IF(OR(LEFT(DULIEU!V330,5)=$F$8,LEFT(DULIEU!W330,5)=$F$8),DULIEU!H330,"")</f>
        <v/>
      </c>
      <c r="D339" s="945" t="str">
        <f>IF(OR(LEFT(DULIEU!V330,5)=$F$8,LEFT(DULIEU!W330,5)=$F$8),DULIEU!E330,"")</f>
        <v/>
      </c>
      <c r="E339" s="945" t="str">
        <f>IF(OR(LEFT(DULIEU!V330,5)=$F$8,LEFT(DULIEU!W330,5)=$F$8),DULIEU!O330,"")</f>
        <v/>
      </c>
      <c r="F339" s="945" t="str">
        <f>IF(LEFT(DULIEU!V330,5)=$F$8,DULIEU!W330,IF(LEFT(DULIEU!W330,5)=$F$8,DULIEU!V330,""))</f>
        <v/>
      </c>
      <c r="G339" s="946">
        <f>IF(LEFT(DULIEU!V330,5)=$F$8,DULIEU!X330,0)</f>
        <v>0</v>
      </c>
      <c r="H339" s="946">
        <f>IF(LEFT(DULIEU!W330,5)=$F$8,DULIEU!X330,0)</f>
        <v>0</v>
      </c>
      <c r="I339" s="946">
        <f>IF(SUM(G339:H339)=0,0,$I$14+SUM($G$16:G339)-SUM($H$16:H339))</f>
        <v>0</v>
      </c>
      <c r="J339" s="945"/>
      <c r="K339" s="945" t="str">
        <f t="shared" si="5"/>
        <v/>
      </c>
    </row>
    <row r="340" spans="2:11" hidden="1">
      <c r="B340" s="945" t="str">
        <f>IF(OR(LEFT(DULIEU!V331,5)=$F$8,LEFT(DULIEU!W331,5)=$F$8),DULIEU!D331,"")</f>
        <v/>
      </c>
      <c r="C340" s="945" t="str">
        <f>IF(OR(LEFT(DULIEU!V331,5)=$F$8,LEFT(DULIEU!W331,5)=$F$8),DULIEU!H331,"")</f>
        <v/>
      </c>
      <c r="D340" s="945" t="str">
        <f>IF(OR(LEFT(DULIEU!V331,5)=$F$8,LEFT(DULIEU!W331,5)=$F$8),DULIEU!E331,"")</f>
        <v/>
      </c>
      <c r="E340" s="945" t="str">
        <f>IF(OR(LEFT(DULIEU!V331,5)=$F$8,LEFT(DULIEU!W331,5)=$F$8),DULIEU!O331,"")</f>
        <v/>
      </c>
      <c r="F340" s="945" t="str">
        <f>IF(LEFT(DULIEU!V331,5)=$F$8,DULIEU!W331,IF(LEFT(DULIEU!W331,5)=$F$8,DULIEU!V331,""))</f>
        <v/>
      </c>
      <c r="G340" s="946">
        <f>IF(LEFT(DULIEU!V331,5)=$F$8,DULIEU!X331,0)</f>
        <v>0</v>
      </c>
      <c r="H340" s="946">
        <f>IF(LEFT(DULIEU!W331,5)=$F$8,DULIEU!X331,0)</f>
        <v>0</v>
      </c>
      <c r="I340" s="946">
        <f>IF(SUM(G340:H340)=0,0,$I$14+SUM($G$16:G340)-SUM($H$16:H340))</f>
        <v>0</v>
      </c>
      <c r="J340" s="945"/>
      <c r="K340" s="945" t="str">
        <f t="shared" si="5"/>
        <v/>
      </c>
    </row>
    <row r="341" spans="2:11" hidden="1">
      <c r="B341" s="945" t="str">
        <f>IF(OR(LEFT(DULIEU!V332,5)=$F$8,LEFT(DULIEU!W332,5)=$F$8),DULIEU!D332,"")</f>
        <v/>
      </c>
      <c r="C341" s="945" t="str">
        <f>IF(OR(LEFT(DULIEU!V332,5)=$F$8,LEFT(DULIEU!W332,5)=$F$8),DULIEU!H332,"")</f>
        <v/>
      </c>
      <c r="D341" s="945" t="str">
        <f>IF(OR(LEFT(DULIEU!V332,5)=$F$8,LEFT(DULIEU!W332,5)=$F$8),DULIEU!E332,"")</f>
        <v/>
      </c>
      <c r="E341" s="945" t="str">
        <f>IF(OR(LEFT(DULIEU!V332,5)=$F$8,LEFT(DULIEU!W332,5)=$F$8),DULIEU!O332,"")</f>
        <v/>
      </c>
      <c r="F341" s="945" t="str">
        <f>IF(LEFT(DULIEU!V332,5)=$F$8,DULIEU!W332,IF(LEFT(DULIEU!W332,5)=$F$8,DULIEU!V332,""))</f>
        <v/>
      </c>
      <c r="G341" s="946">
        <f>IF(LEFT(DULIEU!V332,5)=$F$8,DULIEU!X332,0)</f>
        <v>0</v>
      </c>
      <c r="H341" s="946">
        <f>IF(LEFT(DULIEU!W332,5)=$F$8,DULIEU!X332,0)</f>
        <v>0</v>
      </c>
      <c r="I341" s="946">
        <f>IF(SUM(G341:H341)=0,0,$I$14+SUM($G$16:G341)-SUM($H$16:H341))</f>
        <v>0</v>
      </c>
      <c r="J341" s="945"/>
      <c r="K341" s="945" t="str">
        <f t="shared" si="5"/>
        <v/>
      </c>
    </row>
    <row r="342" spans="2:11" hidden="1">
      <c r="B342" s="945" t="str">
        <f>IF(OR(LEFT(DULIEU!V333,5)=$F$8,LEFT(DULIEU!W333,5)=$F$8),DULIEU!D333,"")</f>
        <v/>
      </c>
      <c r="C342" s="945" t="str">
        <f>IF(OR(LEFT(DULIEU!V333,5)=$F$8,LEFT(DULIEU!W333,5)=$F$8),DULIEU!H333,"")</f>
        <v/>
      </c>
      <c r="D342" s="945" t="str">
        <f>IF(OR(LEFT(DULIEU!V333,5)=$F$8,LEFT(DULIEU!W333,5)=$F$8),DULIEU!E333,"")</f>
        <v/>
      </c>
      <c r="E342" s="945" t="str">
        <f>IF(OR(LEFT(DULIEU!V333,5)=$F$8,LEFT(DULIEU!W333,5)=$F$8),DULIEU!O333,"")</f>
        <v/>
      </c>
      <c r="F342" s="945" t="str">
        <f>IF(LEFT(DULIEU!V333,5)=$F$8,DULIEU!W333,IF(LEFT(DULIEU!W333,5)=$F$8,DULIEU!V333,""))</f>
        <v/>
      </c>
      <c r="G342" s="946">
        <f>IF(LEFT(DULIEU!V333,5)=$F$8,DULIEU!X333,0)</f>
        <v>0</v>
      </c>
      <c r="H342" s="946">
        <f>IF(LEFT(DULIEU!W333,5)=$F$8,DULIEU!X333,0)</f>
        <v>0</v>
      </c>
      <c r="I342" s="946">
        <f>IF(SUM(G342:H342)=0,0,$I$14+SUM($G$16:G342)-SUM($H$16:H342))</f>
        <v>0</v>
      </c>
      <c r="J342" s="945"/>
      <c r="K342" s="945" t="str">
        <f t="shared" si="5"/>
        <v/>
      </c>
    </row>
    <row r="343" spans="2:11" hidden="1">
      <c r="B343" s="945" t="str">
        <f>IF(OR(LEFT(DULIEU!V334,5)=$F$8,LEFT(DULIEU!W334,5)=$F$8),DULIEU!D334,"")</f>
        <v/>
      </c>
      <c r="C343" s="945" t="str">
        <f>IF(OR(LEFT(DULIEU!V334,5)=$F$8,LEFT(DULIEU!W334,5)=$F$8),DULIEU!H334,"")</f>
        <v/>
      </c>
      <c r="D343" s="945" t="str">
        <f>IF(OR(LEFT(DULIEU!V334,5)=$F$8,LEFT(DULIEU!W334,5)=$F$8),DULIEU!E334,"")</f>
        <v/>
      </c>
      <c r="E343" s="945" t="str">
        <f>IF(OR(LEFT(DULIEU!V334,5)=$F$8,LEFT(DULIEU!W334,5)=$F$8),DULIEU!O334,"")</f>
        <v/>
      </c>
      <c r="F343" s="945" t="str">
        <f>IF(LEFT(DULIEU!V334,5)=$F$8,DULIEU!W334,IF(LEFT(DULIEU!W334,5)=$F$8,DULIEU!V334,""))</f>
        <v/>
      </c>
      <c r="G343" s="946">
        <f>IF(LEFT(DULIEU!V334,5)=$F$8,DULIEU!X334,0)</f>
        <v>0</v>
      </c>
      <c r="H343" s="946">
        <f>IF(LEFT(DULIEU!W334,5)=$F$8,DULIEU!X334,0)</f>
        <v>0</v>
      </c>
      <c r="I343" s="946">
        <f>IF(SUM(G343:H343)=0,0,$I$14+SUM($G$16:G343)-SUM($H$16:H343))</f>
        <v>0</v>
      </c>
      <c r="J343" s="945"/>
      <c r="K343" s="945" t="str">
        <f t="shared" si="5"/>
        <v/>
      </c>
    </row>
    <row r="344" spans="2:11" hidden="1">
      <c r="B344" s="945" t="str">
        <f>IF(OR(LEFT(DULIEU!V335,5)=$F$8,LEFT(DULIEU!W335,5)=$F$8),DULIEU!D335,"")</f>
        <v/>
      </c>
      <c r="C344" s="945" t="str">
        <f>IF(OR(LEFT(DULIEU!V335,5)=$F$8,LEFT(DULIEU!W335,5)=$F$8),DULIEU!H335,"")</f>
        <v/>
      </c>
      <c r="D344" s="945" t="str">
        <f>IF(OR(LEFT(DULIEU!V335,5)=$F$8,LEFT(DULIEU!W335,5)=$F$8),DULIEU!E335,"")</f>
        <v/>
      </c>
      <c r="E344" s="945" t="str">
        <f>IF(OR(LEFT(DULIEU!V335,5)=$F$8,LEFT(DULIEU!W335,5)=$F$8),DULIEU!O335,"")</f>
        <v/>
      </c>
      <c r="F344" s="945" t="str">
        <f>IF(LEFT(DULIEU!V335,5)=$F$8,DULIEU!W335,IF(LEFT(DULIEU!W335,5)=$F$8,DULIEU!V335,""))</f>
        <v/>
      </c>
      <c r="G344" s="946">
        <f>IF(LEFT(DULIEU!V335,5)=$F$8,DULIEU!X335,0)</f>
        <v>0</v>
      </c>
      <c r="H344" s="946">
        <f>IF(LEFT(DULIEU!W335,5)=$F$8,DULIEU!X335,0)</f>
        <v>0</v>
      </c>
      <c r="I344" s="946">
        <f>IF(SUM(G344:H344)=0,0,$I$14+SUM($G$16:G344)-SUM($H$16:H344))</f>
        <v>0</v>
      </c>
      <c r="J344" s="945"/>
      <c r="K344" s="945" t="str">
        <f t="shared" si="5"/>
        <v/>
      </c>
    </row>
    <row r="345" spans="2:11" hidden="1">
      <c r="B345" s="945" t="str">
        <f>IF(OR(LEFT(DULIEU!V336,5)=$F$8,LEFT(DULIEU!W336,5)=$F$8),DULIEU!D336,"")</f>
        <v/>
      </c>
      <c r="C345" s="945" t="str">
        <f>IF(OR(LEFT(DULIEU!V336,5)=$F$8,LEFT(DULIEU!W336,5)=$F$8),DULIEU!H336,"")</f>
        <v/>
      </c>
      <c r="D345" s="945" t="str">
        <f>IF(OR(LEFT(DULIEU!V336,5)=$F$8,LEFT(DULIEU!W336,5)=$F$8),DULIEU!E336,"")</f>
        <v/>
      </c>
      <c r="E345" s="945" t="str">
        <f>IF(OR(LEFT(DULIEU!V336,5)=$F$8,LEFT(DULIEU!W336,5)=$F$8),DULIEU!O336,"")</f>
        <v/>
      </c>
      <c r="F345" s="945" t="str">
        <f>IF(LEFT(DULIEU!V336,5)=$F$8,DULIEU!W336,IF(LEFT(DULIEU!W336,5)=$F$8,DULIEU!V336,""))</f>
        <v/>
      </c>
      <c r="G345" s="946">
        <f>IF(LEFT(DULIEU!V336,5)=$F$8,DULIEU!X336,0)</f>
        <v>0</v>
      </c>
      <c r="H345" s="946">
        <f>IF(LEFT(DULIEU!W336,5)=$F$8,DULIEU!X336,0)</f>
        <v>0</v>
      </c>
      <c r="I345" s="946">
        <f>IF(SUM(G345:H345)=0,0,$I$14+SUM($G$16:G345)-SUM($H$16:H345))</f>
        <v>0</v>
      </c>
      <c r="J345" s="945"/>
      <c r="K345" s="945" t="str">
        <f t="shared" si="5"/>
        <v/>
      </c>
    </row>
    <row r="346" spans="2:11" hidden="1">
      <c r="B346" s="945" t="str">
        <f>IF(OR(LEFT(DULIEU!V337,5)=$F$8,LEFT(DULIEU!W337,5)=$F$8),DULIEU!D337,"")</f>
        <v/>
      </c>
      <c r="C346" s="945" t="str">
        <f>IF(OR(LEFT(DULIEU!V337,5)=$F$8,LEFT(DULIEU!W337,5)=$F$8),DULIEU!H337,"")</f>
        <v/>
      </c>
      <c r="D346" s="945" t="str">
        <f>IF(OR(LEFT(DULIEU!V337,5)=$F$8,LEFT(DULIEU!W337,5)=$F$8),DULIEU!E337,"")</f>
        <v/>
      </c>
      <c r="E346" s="945" t="str">
        <f>IF(OR(LEFT(DULIEU!V337,5)=$F$8,LEFT(DULIEU!W337,5)=$F$8),DULIEU!O337,"")</f>
        <v/>
      </c>
      <c r="F346" s="945" t="str">
        <f>IF(LEFT(DULIEU!V337,5)=$F$8,DULIEU!W337,IF(LEFT(DULIEU!W337,5)=$F$8,DULIEU!V337,""))</f>
        <v/>
      </c>
      <c r="G346" s="946">
        <f>IF(LEFT(DULIEU!V337,5)=$F$8,DULIEU!X337,0)</f>
        <v>0</v>
      </c>
      <c r="H346" s="946">
        <f>IF(LEFT(DULIEU!W337,5)=$F$8,DULIEU!X337,0)</f>
        <v>0</v>
      </c>
      <c r="I346" s="946">
        <f>IF(SUM(G346:H346)=0,0,$I$14+SUM($G$16:G346)-SUM($H$16:H346))</f>
        <v>0</v>
      </c>
      <c r="J346" s="945"/>
      <c r="K346" s="945" t="str">
        <f t="shared" si="5"/>
        <v/>
      </c>
    </row>
    <row r="347" spans="2:11" hidden="1">
      <c r="B347" s="945" t="str">
        <f>IF(OR(LEFT(DULIEU!V338,5)=$F$8,LEFT(DULIEU!W338,5)=$F$8),DULIEU!D338,"")</f>
        <v/>
      </c>
      <c r="C347" s="945" t="str">
        <f>IF(OR(LEFT(DULIEU!V338,5)=$F$8,LEFT(DULIEU!W338,5)=$F$8),DULIEU!H338,"")</f>
        <v/>
      </c>
      <c r="D347" s="945" t="str">
        <f>IF(OR(LEFT(DULIEU!V338,5)=$F$8,LEFT(DULIEU!W338,5)=$F$8),DULIEU!E338,"")</f>
        <v/>
      </c>
      <c r="E347" s="945" t="str">
        <f>IF(OR(LEFT(DULIEU!V338,5)=$F$8,LEFT(DULIEU!W338,5)=$F$8),DULIEU!O338,"")</f>
        <v/>
      </c>
      <c r="F347" s="945" t="str">
        <f>IF(LEFT(DULIEU!V338,5)=$F$8,DULIEU!W338,IF(LEFT(DULIEU!W338,5)=$F$8,DULIEU!V338,""))</f>
        <v/>
      </c>
      <c r="G347" s="946">
        <f>IF(LEFT(DULIEU!V338,5)=$F$8,DULIEU!X338,0)</f>
        <v>0</v>
      </c>
      <c r="H347" s="946">
        <f>IF(LEFT(DULIEU!W338,5)=$F$8,DULIEU!X338,0)</f>
        <v>0</v>
      </c>
      <c r="I347" s="946">
        <f>IF(SUM(G347:H347)=0,0,$I$14+SUM($G$16:G347)-SUM($H$16:H347))</f>
        <v>0</v>
      </c>
      <c r="J347" s="945"/>
      <c r="K347" s="945" t="str">
        <f t="shared" si="5"/>
        <v/>
      </c>
    </row>
    <row r="348" spans="2:11" hidden="1">
      <c r="B348" s="945" t="str">
        <f>IF(OR(LEFT(DULIEU!V339,5)=$F$8,LEFT(DULIEU!W339,5)=$F$8),DULIEU!D339,"")</f>
        <v/>
      </c>
      <c r="C348" s="945" t="str">
        <f>IF(OR(LEFT(DULIEU!V339,5)=$F$8,LEFT(DULIEU!W339,5)=$F$8),DULIEU!H339,"")</f>
        <v/>
      </c>
      <c r="D348" s="945" t="str">
        <f>IF(OR(LEFT(DULIEU!V339,5)=$F$8,LEFT(DULIEU!W339,5)=$F$8),DULIEU!E339,"")</f>
        <v/>
      </c>
      <c r="E348" s="945" t="str">
        <f>IF(OR(LEFT(DULIEU!V339,5)=$F$8,LEFT(DULIEU!W339,5)=$F$8),DULIEU!O339,"")</f>
        <v/>
      </c>
      <c r="F348" s="945" t="str">
        <f>IF(LEFT(DULIEU!V339,5)=$F$8,DULIEU!W339,IF(LEFT(DULIEU!W339,5)=$F$8,DULIEU!V339,""))</f>
        <v/>
      </c>
      <c r="G348" s="946">
        <f>IF(LEFT(DULIEU!V339,5)=$F$8,DULIEU!X339,0)</f>
        <v>0</v>
      </c>
      <c r="H348" s="946">
        <f>IF(LEFT(DULIEU!W339,5)=$F$8,DULIEU!X339,0)</f>
        <v>0</v>
      </c>
      <c r="I348" s="946">
        <f>IF(SUM(G348:H348)=0,0,$I$14+SUM($G$16:G348)-SUM($H$16:H348))</f>
        <v>0</v>
      </c>
      <c r="J348" s="945"/>
      <c r="K348" s="945" t="str">
        <f t="shared" si="5"/>
        <v/>
      </c>
    </row>
    <row r="349" spans="2:11" hidden="1">
      <c r="B349" s="945" t="str">
        <f>IF(OR(LEFT(DULIEU!V340,5)=$F$8,LEFT(DULIEU!W340,5)=$F$8),DULIEU!D340,"")</f>
        <v/>
      </c>
      <c r="C349" s="945" t="str">
        <f>IF(OR(LEFT(DULIEU!V340,5)=$F$8,LEFT(DULIEU!W340,5)=$F$8),DULIEU!H340,"")</f>
        <v/>
      </c>
      <c r="D349" s="945" t="str">
        <f>IF(OR(LEFT(DULIEU!V340,5)=$F$8,LEFT(DULIEU!W340,5)=$F$8),DULIEU!E340,"")</f>
        <v/>
      </c>
      <c r="E349" s="945" t="str">
        <f>IF(OR(LEFT(DULIEU!V340,5)=$F$8,LEFT(DULIEU!W340,5)=$F$8),DULIEU!O340,"")</f>
        <v/>
      </c>
      <c r="F349" s="945" t="str">
        <f>IF(LEFT(DULIEU!V340,5)=$F$8,DULIEU!W340,IF(LEFT(DULIEU!W340,5)=$F$8,DULIEU!V340,""))</f>
        <v/>
      </c>
      <c r="G349" s="946">
        <f>IF(LEFT(DULIEU!V340,5)=$F$8,DULIEU!X340,0)</f>
        <v>0</v>
      </c>
      <c r="H349" s="946">
        <f>IF(LEFT(DULIEU!W340,5)=$F$8,DULIEU!X340,0)</f>
        <v>0</v>
      </c>
      <c r="I349" s="946">
        <f>IF(SUM(G349:H349)=0,0,$I$14+SUM($G$16:G349)-SUM($H$16:H349))</f>
        <v>0</v>
      </c>
      <c r="J349" s="945"/>
      <c r="K349" s="945" t="str">
        <f t="shared" si="5"/>
        <v/>
      </c>
    </row>
    <row r="350" spans="2:11" hidden="1">
      <c r="B350" s="945" t="str">
        <f>IF(OR(LEFT(DULIEU!V341,5)=$F$8,LEFT(DULIEU!W341,5)=$F$8),DULIEU!D341,"")</f>
        <v/>
      </c>
      <c r="C350" s="945" t="str">
        <f>IF(OR(LEFT(DULIEU!V341,5)=$F$8,LEFT(DULIEU!W341,5)=$F$8),DULIEU!H341,"")</f>
        <v/>
      </c>
      <c r="D350" s="945" t="str">
        <f>IF(OR(LEFT(DULIEU!V341,5)=$F$8,LEFT(DULIEU!W341,5)=$F$8),DULIEU!E341,"")</f>
        <v/>
      </c>
      <c r="E350" s="945" t="str">
        <f>IF(OR(LEFT(DULIEU!V341,5)=$F$8,LEFT(DULIEU!W341,5)=$F$8),DULIEU!O341,"")</f>
        <v/>
      </c>
      <c r="F350" s="945" t="str">
        <f>IF(LEFT(DULIEU!V341,5)=$F$8,DULIEU!W341,IF(LEFT(DULIEU!W341,5)=$F$8,DULIEU!V341,""))</f>
        <v/>
      </c>
      <c r="G350" s="946">
        <f>IF(LEFT(DULIEU!V341,5)=$F$8,DULIEU!X341,0)</f>
        <v>0</v>
      </c>
      <c r="H350" s="946">
        <f>IF(LEFT(DULIEU!W341,5)=$F$8,DULIEU!X341,0)</f>
        <v>0</v>
      </c>
      <c r="I350" s="946">
        <f>IF(SUM(G350:H350)=0,0,$I$14+SUM($G$16:G350)-SUM($H$16:H350))</f>
        <v>0</v>
      </c>
      <c r="J350" s="945"/>
      <c r="K350" s="945" t="str">
        <f t="shared" si="5"/>
        <v/>
      </c>
    </row>
    <row r="351" spans="2:11" hidden="1">
      <c r="B351" s="945" t="str">
        <f>IF(OR(LEFT(DULIEU!V342,5)=$F$8,LEFT(DULIEU!W342,5)=$F$8),DULIEU!D342,"")</f>
        <v/>
      </c>
      <c r="C351" s="945" t="str">
        <f>IF(OR(LEFT(DULIEU!V342,5)=$F$8,LEFT(DULIEU!W342,5)=$F$8),DULIEU!H342,"")</f>
        <v/>
      </c>
      <c r="D351" s="945" t="str">
        <f>IF(OR(LEFT(DULIEU!V342,5)=$F$8,LEFT(DULIEU!W342,5)=$F$8),DULIEU!E342,"")</f>
        <v/>
      </c>
      <c r="E351" s="945" t="str">
        <f>IF(OR(LEFT(DULIEU!V342,5)=$F$8,LEFT(DULIEU!W342,5)=$F$8),DULIEU!O342,"")</f>
        <v/>
      </c>
      <c r="F351" s="945" t="str">
        <f>IF(LEFT(DULIEU!V342,5)=$F$8,DULIEU!W342,IF(LEFT(DULIEU!W342,5)=$F$8,DULIEU!V342,""))</f>
        <v/>
      </c>
      <c r="G351" s="946">
        <f>IF(LEFT(DULIEU!V342,5)=$F$8,DULIEU!X342,0)</f>
        <v>0</v>
      </c>
      <c r="H351" s="946">
        <f>IF(LEFT(DULIEU!W342,5)=$F$8,DULIEU!X342,0)</f>
        <v>0</v>
      </c>
      <c r="I351" s="946">
        <f>IF(SUM(G351:H351)=0,0,$I$14+SUM($G$16:G351)-SUM($H$16:H351))</f>
        <v>0</v>
      </c>
      <c r="J351" s="945"/>
      <c r="K351" s="945" t="str">
        <f t="shared" si="5"/>
        <v/>
      </c>
    </row>
    <row r="352" spans="2:11" hidden="1">
      <c r="B352" s="945" t="str">
        <f>IF(OR(LEFT(DULIEU!V343,5)=$F$8,LEFT(DULIEU!W343,5)=$F$8),DULIEU!D343,"")</f>
        <v/>
      </c>
      <c r="C352" s="945" t="str">
        <f>IF(OR(LEFT(DULIEU!V343,5)=$F$8,LEFT(DULIEU!W343,5)=$F$8),DULIEU!H343,"")</f>
        <v/>
      </c>
      <c r="D352" s="945" t="str">
        <f>IF(OR(LEFT(DULIEU!V343,5)=$F$8,LEFT(DULIEU!W343,5)=$F$8),DULIEU!E343,"")</f>
        <v/>
      </c>
      <c r="E352" s="945" t="str">
        <f>IF(OR(LEFT(DULIEU!V343,5)=$F$8,LEFT(DULIEU!W343,5)=$F$8),DULIEU!O343,"")</f>
        <v/>
      </c>
      <c r="F352" s="945" t="str">
        <f>IF(LEFT(DULIEU!V343,5)=$F$8,DULIEU!W343,IF(LEFT(DULIEU!W343,5)=$F$8,DULIEU!V343,""))</f>
        <v/>
      </c>
      <c r="G352" s="946">
        <f>IF(LEFT(DULIEU!V343,5)=$F$8,DULIEU!X343,0)</f>
        <v>0</v>
      </c>
      <c r="H352" s="946">
        <f>IF(LEFT(DULIEU!W343,5)=$F$8,DULIEU!X343,0)</f>
        <v>0</v>
      </c>
      <c r="I352" s="946">
        <f>IF(SUM(G352:H352)=0,0,$I$14+SUM($G$16:G352)-SUM($H$16:H352))</f>
        <v>0</v>
      </c>
      <c r="J352" s="945"/>
      <c r="K352" s="945" t="str">
        <f t="shared" si="5"/>
        <v/>
      </c>
    </row>
    <row r="353" spans="2:11" hidden="1">
      <c r="B353" s="945" t="str">
        <f>IF(OR(LEFT(DULIEU!V344,5)=$F$8,LEFT(DULIEU!W344,5)=$F$8),DULIEU!D344,"")</f>
        <v/>
      </c>
      <c r="C353" s="945" t="str">
        <f>IF(OR(LEFT(DULIEU!V344,5)=$F$8,LEFT(DULIEU!W344,5)=$F$8),DULIEU!H344,"")</f>
        <v/>
      </c>
      <c r="D353" s="945" t="str">
        <f>IF(OR(LEFT(DULIEU!V344,5)=$F$8,LEFT(DULIEU!W344,5)=$F$8),DULIEU!E344,"")</f>
        <v/>
      </c>
      <c r="E353" s="945" t="str">
        <f>IF(OR(LEFT(DULIEU!V344,5)=$F$8,LEFT(DULIEU!W344,5)=$F$8),DULIEU!O344,"")</f>
        <v/>
      </c>
      <c r="F353" s="945" t="str">
        <f>IF(LEFT(DULIEU!V344,5)=$F$8,DULIEU!W344,IF(LEFT(DULIEU!W344,5)=$F$8,DULIEU!V344,""))</f>
        <v/>
      </c>
      <c r="G353" s="946">
        <f>IF(LEFT(DULIEU!V344,5)=$F$8,DULIEU!X344,0)</f>
        <v>0</v>
      </c>
      <c r="H353" s="946">
        <f>IF(LEFT(DULIEU!W344,5)=$F$8,DULIEU!X344,0)</f>
        <v>0</v>
      </c>
      <c r="I353" s="946">
        <f>IF(SUM(G353:H353)=0,0,$I$14+SUM($G$16:G353)-SUM($H$16:H353))</f>
        <v>0</v>
      </c>
      <c r="J353" s="945"/>
      <c r="K353" s="945" t="str">
        <f t="shared" si="5"/>
        <v/>
      </c>
    </row>
    <row r="354" spans="2:11" hidden="1">
      <c r="B354" s="945" t="str">
        <f>IF(OR(LEFT(DULIEU!V345,5)=$F$8,LEFT(DULIEU!W345,5)=$F$8),DULIEU!D345,"")</f>
        <v/>
      </c>
      <c r="C354" s="945" t="str">
        <f>IF(OR(LEFT(DULIEU!V345,5)=$F$8,LEFT(DULIEU!W345,5)=$F$8),DULIEU!H345,"")</f>
        <v/>
      </c>
      <c r="D354" s="945" t="str">
        <f>IF(OR(LEFT(DULIEU!V345,5)=$F$8,LEFT(DULIEU!W345,5)=$F$8),DULIEU!E345,"")</f>
        <v/>
      </c>
      <c r="E354" s="945" t="str">
        <f>IF(OR(LEFT(DULIEU!V345,5)=$F$8,LEFT(DULIEU!W345,5)=$F$8),DULIEU!O345,"")</f>
        <v/>
      </c>
      <c r="F354" s="945" t="str">
        <f>IF(LEFT(DULIEU!V345,5)=$F$8,DULIEU!W345,IF(LEFT(DULIEU!W345,5)=$F$8,DULIEU!V345,""))</f>
        <v/>
      </c>
      <c r="G354" s="946">
        <f>IF(LEFT(DULIEU!V345,5)=$F$8,DULIEU!X345,0)</f>
        <v>0</v>
      </c>
      <c r="H354" s="946">
        <f>IF(LEFT(DULIEU!W345,5)=$F$8,DULIEU!X345,0)</f>
        <v>0</v>
      </c>
      <c r="I354" s="946">
        <f>IF(SUM(G354:H354)=0,0,$I$14+SUM($G$16:G354)-SUM($H$16:H354))</f>
        <v>0</v>
      </c>
      <c r="J354" s="945"/>
      <c r="K354" s="945" t="str">
        <f t="shared" si="5"/>
        <v/>
      </c>
    </row>
    <row r="355" spans="2:11" hidden="1">
      <c r="B355" s="945" t="str">
        <f>IF(OR(LEFT(DULIEU!V346,5)=$F$8,LEFT(DULIEU!W346,5)=$F$8),DULIEU!D346,"")</f>
        <v/>
      </c>
      <c r="C355" s="945" t="str">
        <f>IF(OR(LEFT(DULIEU!V346,5)=$F$8,LEFT(DULIEU!W346,5)=$F$8),DULIEU!H346,"")</f>
        <v/>
      </c>
      <c r="D355" s="945" t="str">
        <f>IF(OR(LEFT(DULIEU!V346,5)=$F$8,LEFT(DULIEU!W346,5)=$F$8),DULIEU!E346,"")</f>
        <v/>
      </c>
      <c r="E355" s="945" t="str">
        <f>IF(OR(LEFT(DULIEU!V346,5)=$F$8,LEFT(DULIEU!W346,5)=$F$8),DULIEU!O346,"")</f>
        <v/>
      </c>
      <c r="F355" s="945" t="str">
        <f>IF(LEFT(DULIEU!V346,5)=$F$8,DULIEU!W346,IF(LEFT(DULIEU!W346,5)=$F$8,DULIEU!V346,""))</f>
        <v/>
      </c>
      <c r="G355" s="946">
        <f>IF(LEFT(DULIEU!V346,5)=$F$8,DULIEU!X346,0)</f>
        <v>0</v>
      </c>
      <c r="H355" s="946">
        <f>IF(LEFT(DULIEU!W346,5)=$F$8,DULIEU!X346,0)</f>
        <v>0</v>
      </c>
      <c r="I355" s="946">
        <f>IF(SUM(G355:H355)=0,0,$I$14+SUM($G$16:G355)-SUM($H$16:H355))</f>
        <v>0</v>
      </c>
      <c r="J355" s="945"/>
      <c r="K355" s="945" t="str">
        <f t="shared" si="5"/>
        <v/>
      </c>
    </row>
    <row r="356" spans="2:11" hidden="1">
      <c r="B356" s="945" t="str">
        <f>IF(OR(LEFT(DULIEU!V347,5)=$F$8,LEFT(DULIEU!W347,5)=$F$8),DULIEU!D347,"")</f>
        <v/>
      </c>
      <c r="C356" s="945" t="str">
        <f>IF(OR(LEFT(DULIEU!V347,5)=$F$8,LEFT(DULIEU!W347,5)=$F$8),DULIEU!H347,"")</f>
        <v/>
      </c>
      <c r="D356" s="945" t="str">
        <f>IF(OR(LEFT(DULIEU!V347,5)=$F$8,LEFT(DULIEU!W347,5)=$F$8),DULIEU!E347,"")</f>
        <v/>
      </c>
      <c r="E356" s="945" t="str">
        <f>IF(OR(LEFT(DULIEU!V347,5)=$F$8,LEFT(DULIEU!W347,5)=$F$8),DULIEU!O347,"")</f>
        <v/>
      </c>
      <c r="F356" s="945" t="str">
        <f>IF(LEFT(DULIEU!V347,5)=$F$8,DULIEU!W347,IF(LEFT(DULIEU!W347,5)=$F$8,DULIEU!V347,""))</f>
        <v/>
      </c>
      <c r="G356" s="946">
        <f>IF(LEFT(DULIEU!V347,5)=$F$8,DULIEU!X347,0)</f>
        <v>0</v>
      </c>
      <c r="H356" s="946">
        <f>IF(LEFT(DULIEU!W347,5)=$F$8,DULIEU!X347,0)</f>
        <v>0</v>
      </c>
      <c r="I356" s="946">
        <f>IF(SUM(G356:H356)=0,0,$I$14+SUM($G$16:G356)-SUM($H$16:H356))</f>
        <v>0</v>
      </c>
      <c r="J356" s="945"/>
      <c r="K356" s="945" t="str">
        <f t="shared" si="5"/>
        <v/>
      </c>
    </row>
    <row r="357" spans="2:11" hidden="1">
      <c r="B357" s="945" t="str">
        <f>IF(OR(LEFT(DULIEU!V348,5)=$F$8,LEFT(DULIEU!W348,5)=$F$8),DULIEU!D348,"")</f>
        <v/>
      </c>
      <c r="C357" s="945" t="str">
        <f>IF(OR(LEFT(DULIEU!V348,5)=$F$8,LEFT(DULIEU!W348,5)=$F$8),DULIEU!H348,"")</f>
        <v/>
      </c>
      <c r="D357" s="945" t="str">
        <f>IF(OR(LEFT(DULIEU!V348,5)=$F$8,LEFT(DULIEU!W348,5)=$F$8),DULIEU!E348,"")</f>
        <v/>
      </c>
      <c r="E357" s="945" t="str">
        <f>IF(OR(LEFT(DULIEU!V348,5)=$F$8,LEFT(DULIEU!W348,5)=$F$8),DULIEU!O348,"")</f>
        <v/>
      </c>
      <c r="F357" s="945" t="str">
        <f>IF(LEFT(DULIEU!V348,5)=$F$8,DULIEU!W348,IF(LEFT(DULIEU!W348,5)=$F$8,DULIEU!V348,""))</f>
        <v/>
      </c>
      <c r="G357" s="946">
        <f>IF(LEFT(DULIEU!V348,5)=$F$8,DULIEU!X348,0)</f>
        <v>0</v>
      </c>
      <c r="H357" s="946">
        <f>IF(LEFT(DULIEU!W348,5)=$F$8,DULIEU!X348,0)</f>
        <v>0</v>
      </c>
      <c r="I357" s="946">
        <f>IF(SUM(G357:H357)=0,0,$I$14+SUM($G$16:G357)-SUM($H$16:H357))</f>
        <v>0</v>
      </c>
      <c r="J357" s="945"/>
      <c r="K357" s="945" t="str">
        <f t="shared" si="5"/>
        <v/>
      </c>
    </row>
    <row r="358" spans="2:11" hidden="1">
      <c r="B358" s="945" t="str">
        <f>IF(OR(LEFT(DULIEU!V349,5)=$F$8,LEFT(DULIEU!W349,5)=$F$8),DULIEU!D349,"")</f>
        <v/>
      </c>
      <c r="C358" s="945" t="str">
        <f>IF(OR(LEFT(DULIEU!V349,5)=$F$8,LEFT(DULIEU!W349,5)=$F$8),DULIEU!H349,"")</f>
        <v/>
      </c>
      <c r="D358" s="945" t="str">
        <f>IF(OR(LEFT(DULIEU!V349,5)=$F$8,LEFT(DULIEU!W349,5)=$F$8),DULIEU!E349,"")</f>
        <v/>
      </c>
      <c r="E358" s="945" t="str">
        <f>IF(OR(LEFT(DULIEU!V349,5)=$F$8,LEFT(DULIEU!W349,5)=$F$8),DULIEU!O349,"")</f>
        <v/>
      </c>
      <c r="F358" s="945" t="str">
        <f>IF(LEFT(DULIEU!V349,5)=$F$8,DULIEU!W349,IF(LEFT(DULIEU!W349,5)=$F$8,DULIEU!V349,""))</f>
        <v/>
      </c>
      <c r="G358" s="946">
        <f>IF(LEFT(DULIEU!V349,5)=$F$8,DULIEU!X349,0)</f>
        <v>0</v>
      </c>
      <c r="H358" s="946">
        <f>IF(LEFT(DULIEU!W349,5)=$F$8,DULIEU!X349,0)</f>
        <v>0</v>
      </c>
      <c r="I358" s="946">
        <f>IF(SUM(G358:H358)=0,0,$I$14+SUM($G$16:G358)-SUM($H$16:H358))</f>
        <v>0</v>
      </c>
      <c r="J358" s="945"/>
      <c r="K358" s="945" t="str">
        <f t="shared" si="5"/>
        <v/>
      </c>
    </row>
    <row r="359" spans="2:11" hidden="1">
      <c r="B359" s="945" t="str">
        <f>IF(OR(LEFT(DULIEU!V350,5)=$F$8,LEFT(DULIEU!W350,5)=$F$8),DULIEU!D350,"")</f>
        <v/>
      </c>
      <c r="C359" s="945" t="str">
        <f>IF(OR(LEFT(DULIEU!V350,5)=$F$8,LEFT(DULIEU!W350,5)=$F$8),DULIEU!H350,"")</f>
        <v/>
      </c>
      <c r="D359" s="945" t="str">
        <f>IF(OR(LEFT(DULIEU!V350,5)=$F$8,LEFT(DULIEU!W350,5)=$F$8),DULIEU!E350,"")</f>
        <v/>
      </c>
      <c r="E359" s="945" t="str">
        <f>IF(OR(LEFT(DULIEU!V350,5)=$F$8,LEFT(DULIEU!W350,5)=$F$8),DULIEU!O350,"")</f>
        <v/>
      </c>
      <c r="F359" s="945" t="str">
        <f>IF(LEFT(DULIEU!V350,5)=$F$8,DULIEU!W350,IF(LEFT(DULIEU!W350,5)=$F$8,DULIEU!V350,""))</f>
        <v/>
      </c>
      <c r="G359" s="946">
        <f>IF(LEFT(DULIEU!V350,5)=$F$8,DULIEU!X350,0)</f>
        <v>0</v>
      </c>
      <c r="H359" s="946">
        <f>IF(LEFT(DULIEU!W350,5)=$F$8,DULIEU!X350,0)</f>
        <v>0</v>
      </c>
      <c r="I359" s="946">
        <f>IF(SUM(G359:H359)=0,0,$I$14+SUM($G$16:G359)-SUM($H$16:H359))</f>
        <v>0</v>
      </c>
      <c r="J359" s="945"/>
      <c r="K359" s="945" t="str">
        <f t="shared" si="5"/>
        <v/>
      </c>
    </row>
    <row r="360" spans="2:11" hidden="1">
      <c r="B360" s="945" t="str">
        <f>IF(OR(LEFT(DULIEU!V351,5)=$F$8,LEFT(DULIEU!W351,5)=$F$8),DULIEU!D351,"")</f>
        <v/>
      </c>
      <c r="C360" s="945" t="str">
        <f>IF(OR(LEFT(DULIEU!V351,5)=$F$8,LEFT(DULIEU!W351,5)=$F$8),DULIEU!H351,"")</f>
        <v/>
      </c>
      <c r="D360" s="945" t="str">
        <f>IF(OR(LEFT(DULIEU!V351,5)=$F$8,LEFT(DULIEU!W351,5)=$F$8),DULIEU!E351,"")</f>
        <v/>
      </c>
      <c r="E360" s="945" t="str">
        <f>IF(OR(LEFT(DULIEU!V351,5)=$F$8,LEFT(DULIEU!W351,5)=$F$8),DULIEU!O351,"")</f>
        <v/>
      </c>
      <c r="F360" s="945" t="str">
        <f>IF(LEFT(DULIEU!V351,5)=$F$8,DULIEU!W351,IF(LEFT(DULIEU!W351,5)=$F$8,DULIEU!V351,""))</f>
        <v/>
      </c>
      <c r="G360" s="946">
        <f>IF(LEFT(DULIEU!V351,5)=$F$8,DULIEU!X351,0)</f>
        <v>0</v>
      </c>
      <c r="H360" s="946">
        <f>IF(LEFT(DULIEU!W351,5)=$F$8,DULIEU!X351,0)</f>
        <v>0</v>
      </c>
      <c r="I360" s="946">
        <f>IF(SUM(G360:H360)=0,0,$I$14+SUM($G$16:G360)-SUM($H$16:H360))</f>
        <v>0</v>
      </c>
      <c r="J360" s="945"/>
      <c r="K360" s="945" t="str">
        <f t="shared" si="5"/>
        <v/>
      </c>
    </row>
    <row r="361" spans="2:11" hidden="1">
      <c r="B361" s="945" t="str">
        <f>IF(OR(LEFT(DULIEU!V352,5)=$F$8,LEFT(DULIEU!W352,5)=$F$8),DULIEU!D352,"")</f>
        <v/>
      </c>
      <c r="C361" s="945" t="str">
        <f>IF(OR(LEFT(DULIEU!V352,5)=$F$8,LEFT(DULIEU!W352,5)=$F$8),DULIEU!H352,"")</f>
        <v/>
      </c>
      <c r="D361" s="945" t="str">
        <f>IF(OR(LEFT(DULIEU!V352,5)=$F$8,LEFT(DULIEU!W352,5)=$F$8),DULIEU!E352,"")</f>
        <v/>
      </c>
      <c r="E361" s="945" t="str">
        <f>IF(OR(LEFT(DULIEU!V352,5)=$F$8,LEFT(DULIEU!W352,5)=$F$8),DULIEU!O352,"")</f>
        <v/>
      </c>
      <c r="F361" s="945" t="str">
        <f>IF(LEFT(DULIEU!V352,5)=$F$8,DULIEU!W352,IF(LEFT(DULIEU!W352,5)=$F$8,DULIEU!V352,""))</f>
        <v/>
      </c>
      <c r="G361" s="946">
        <f>IF(LEFT(DULIEU!V352,5)=$F$8,DULIEU!X352,0)</f>
        <v>0</v>
      </c>
      <c r="H361" s="946">
        <f>IF(LEFT(DULIEU!W352,5)=$F$8,DULIEU!X352,0)</f>
        <v>0</v>
      </c>
      <c r="I361" s="946">
        <f>IF(SUM(G361:H361)=0,0,$I$14+SUM($G$16:G361)-SUM($H$16:H361))</f>
        <v>0</v>
      </c>
      <c r="J361" s="945"/>
      <c r="K361" s="945" t="str">
        <f t="shared" si="5"/>
        <v/>
      </c>
    </row>
    <row r="362" spans="2:11" hidden="1">
      <c r="B362" s="945" t="str">
        <f>IF(OR(LEFT(DULIEU!V353,5)=$F$8,LEFT(DULIEU!W353,5)=$F$8),DULIEU!D353,"")</f>
        <v/>
      </c>
      <c r="C362" s="945" t="str">
        <f>IF(OR(LEFT(DULIEU!V353,5)=$F$8,LEFT(DULIEU!W353,5)=$F$8),DULIEU!H353,"")</f>
        <v/>
      </c>
      <c r="D362" s="945" t="str">
        <f>IF(OR(LEFT(DULIEU!V353,5)=$F$8,LEFT(DULIEU!W353,5)=$F$8),DULIEU!E353,"")</f>
        <v/>
      </c>
      <c r="E362" s="945" t="str">
        <f>IF(OR(LEFT(DULIEU!V353,5)=$F$8,LEFT(DULIEU!W353,5)=$F$8),DULIEU!O353,"")</f>
        <v/>
      </c>
      <c r="F362" s="945" t="str">
        <f>IF(LEFT(DULIEU!V353,5)=$F$8,DULIEU!W353,IF(LEFT(DULIEU!W353,5)=$F$8,DULIEU!V353,""))</f>
        <v/>
      </c>
      <c r="G362" s="946">
        <f>IF(LEFT(DULIEU!V353,5)=$F$8,DULIEU!X353,0)</f>
        <v>0</v>
      </c>
      <c r="H362" s="946">
        <f>IF(LEFT(DULIEU!W353,5)=$F$8,DULIEU!X353,0)</f>
        <v>0</v>
      </c>
      <c r="I362" s="946">
        <f>IF(SUM(G362:H362)=0,0,$I$14+SUM($G$16:G362)-SUM($H$16:H362))</f>
        <v>0</v>
      </c>
      <c r="J362" s="945"/>
      <c r="K362" s="945" t="str">
        <f t="shared" si="5"/>
        <v/>
      </c>
    </row>
    <row r="363" spans="2:11" hidden="1">
      <c r="B363" s="945" t="str">
        <f>IF(OR(LEFT(DULIEU!V354,5)=$F$8,LEFT(DULIEU!W354,5)=$F$8),DULIEU!D354,"")</f>
        <v/>
      </c>
      <c r="C363" s="945" t="str">
        <f>IF(OR(LEFT(DULIEU!V354,5)=$F$8,LEFT(DULIEU!W354,5)=$F$8),DULIEU!H354,"")</f>
        <v/>
      </c>
      <c r="D363" s="945" t="str">
        <f>IF(OR(LEFT(DULIEU!V354,5)=$F$8,LEFT(DULIEU!W354,5)=$F$8),DULIEU!E354,"")</f>
        <v/>
      </c>
      <c r="E363" s="945" t="str">
        <f>IF(OR(LEFT(DULIEU!V354,5)=$F$8,LEFT(DULIEU!W354,5)=$F$8),DULIEU!O354,"")</f>
        <v/>
      </c>
      <c r="F363" s="945" t="str">
        <f>IF(LEFT(DULIEU!V354,5)=$F$8,DULIEU!W354,IF(LEFT(DULIEU!W354,5)=$F$8,DULIEU!V354,""))</f>
        <v/>
      </c>
      <c r="G363" s="946">
        <f>IF(LEFT(DULIEU!V354,5)=$F$8,DULIEU!X354,0)</f>
        <v>0</v>
      </c>
      <c r="H363" s="946">
        <f>IF(LEFT(DULIEU!W354,5)=$F$8,DULIEU!X354,0)</f>
        <v>0</v>
      </c>
      <c r="I363" s="946">
        <f>IF(SUM(G363:H363)=0,0,$I$14+SUM($G$16:G363)-SUM($H$16:H363))</f>
        <v>0</v>
      </c>
      <c r="J363" s="945"/>
      <c r="K363" s="945" t="str">
        <f t="shared" si="5"/>
        <v/>
      </c>
    </row>
    <row r="364" spans="2:11" hidden="1">
      <c r="B364" s="945" t="str">
        <f>IF(OR(LEFT(DULIEU!V355,5)=$F$8,LEFT(DULIEU!W355,5)=$F$8),DULIEU!D355,"")</f>
        <v/>
      </c>
      <c r="C364" s="945" t="str">
        <f>IF(OR(LEFT(DULIEU!V355,5)=$F$8,LEFT(DULIEU!W355,5)=$F$8),DULIEU!H355,"")</f>
        <v/>
      </c>
      <c r="D364" s="945" t="str">
        <f>IF(OR(LEFT(DULIEU!V355,5)=$F$8,LEFT(DULIEU!W355,5)=$F$8),DULIEU!E355,"")</f>
        <v/>
      </c>
      <c r="E364" s="945" t="str">
        <f>IF(OR(LEFT(DULIEU!V355,5)=$F$8,LEFT(DULIEU!W355,5)=$F$8),DULIEU!O355,"")</f>
        <v/>
      </c>
      <c r="F364" s="945" t="str">
        <f>IF(LEFT(DULIEU!V355,5)=$F$8,DULIEU!W355,IF(LEFT(DULIEU!W355,5)=$F$8,DULIEU!V355,""))</f>
        <v/>
      </c>
      <c r="G364" s="946">
        <f>IF(LEFT(DULIEU!V355,5)=$F$8,DULIEU!X355,0)</f>
        <v>0</v>
      </c>
      <c r="H364" s="946">
        <f>IF(LEFT(DULIEU!W355,5)=$F$8,DULIEU!X355,0)</f>
        <v>0</v>
      </c>
      <c r="I364" s="946">
        <f>IF(SUM(G364:H364)=0,0,$I$14+SUM($G$16:G364)-SUM($H$16:H364))</f>
        <v>0</v>
      </c>
      <c r="J364" s="945"/>
      <c r="K364" s="945" t="str">
        <f t="shared" si="5"/>
        <v/>
      </c>
    </row>
    <row r="365" spans="2:11" hidden="1">
      <c r="B365" s="945" t="str">
        <f>IF(OR(LEFT(DULIEU!V356,5)=$F$8,LEFT(DULIEU!W356,5)=$F$8),DULIEU!D356,"")</f>
        <v/>
      </c>
      <c r="C365" s="945" t="str">
        <f>IF(OR(LEFT(DULIEU!V356,5)=$F$8,LEFT(DULIEU!W356,5)=$F$8),DULIEU!H356,"")</f>
        <v/>
      </c>
      <c r="D365" s="945" t="str">
        <f>IF(OR(LEFT(DULIEU!V356,5)=$F$8,LEFT(DULIEU!W356,5)=$F$8),DULIEU!E356,"")</f>
        <v/>
      </c>
      <c r="E365" s="945" t="str">
        <f>IF(OR(LEFT(DULIEU!V356,5)=$F$8,LEFT(DULIEU!W356,5)=$F$8),DULIEU!O356,"")</f>
        <v/>
      </c>
      <c r="F365" s="945" t="str">
        <f>IF(LEFT(DULIEU!V356,5)=$F$8,DULIEU!W356,IF(LEFT(DULIEU!W356,5)=$F$8,DULIEU!V356,""))</f>
        <v/>
      </c>
      <c r="G365" s="946">
        <f>IF(LEFT(DULIEU!V356,5)=$F$8,DULIEU!X356,0)</f>
        <v>0</v>
      </c>
      <c r="H365" s="946">
        <f>IF(LEFT(DULIEU!W356,5)=$F$8,DULIEU!X356,0)</f>
        <v>0</v>
      </c>
      <c r="I365" s="946">
        <f>IF(SUM(G365:H365)=0,0,$I$14+SUM($G$16:G365)-SUM($H$16:H365))</f>
        <v>0</v>
      </c>
      <c r="J365" s="945"/>
      <c r="K365" s="945" t="str">
        <f t="shared" si="5"/>
        <v/>
      </c>
    </row>
    <row r="366" spans="2:11" hidden="1">
      <c r="B366" s="945" t="str">
        <f>IF(OR(LEFT(DULIEU!V357,5)=$F$8,LEFT(DULIEU!W357,5)=$F$8),DULIEU!D357,"")</f>
        <v/>
      </c>
      <c r="C366" s="945" t="str">
        <f>IF(OR(LEFT(DULIEU!V357,5)=$F$8,LEFT(DULIEU!W357,5)=$F$8),DULIEU!H357,"")</f>
        <v/>
      </c>
      <c r="D366" s="945" t="str">
        <f>IF(OR(LEFT(DULIEU!V357,5)=$F$8,LEFT(DULIEU!W357,5)=$F$8),DULIEU!E357,"")</f>
        <v/>
      </c>
      <c r="E366" s="945" t="str">
        <f>IF(OR(LEFT(DULIEU!V357,5)=$F$8,LEFT(DULIEU!W357,5)=$F$8),DULIEU!O357,"")</f>
        <v/>
      </c>
      <c r="F366" s="945" t="str">
        <f>IF(LEFT(DULIEU!V357,5)=$F$8,DULIEU!W357,IF(LEFT(DULIEU!W357,5)=$F$8,DULIEU!V357,""))</f>
        <v/>
      </c>
      <c r="G366" s="946">
        <f>IF(LEFT(DULIEU!V357,5)=$F$8,DULIEU!X357,0)</f>
        <v>0</v>
      </c>
      <c r="H366" s="946">
        <f>IF(LEFT(DULIEU!W357,5)=$F$8,DULIEU!X357,0)</f>
        <v>0</v>
      </c>
      <c r="I366" s="946">
        <f>IF(SUM(G366:H366)=0,0,$I$14+SUM($G$16:G366)-SUM($H$16:H366))</f>
        <v>0</v>
      </c>
      <c r="J366" s="945"/>
      <c r="K366" s="945" t="str">
        <f t="shared" si="5"/>
        <v/>
      </c>
    </row>
    <row r="367" spans="2:11" hidden="1">
      <c r="B367" s="945" t="str">
        <f>IF(OR(LEFT(DULIEU!V358,5)=$F$8,LEFT(DULIEU!W358,5)=$F$8),DULIEU!D358,"")</f>
        <v/>
      </c>
      <c r="C367" s="945" t="str">
        <f>IF(OR(LEFT(DULIEU!V358,5)=$F$8,LEFT(DULIEU!W358,5)=$F$8),DULIEU!H358,"")</f>
        <v/>
      </c>
      <c r="D367" s="945" t="str">
        <f>IF(OR(LEFT(DULIEU!V358,5)=$F$8,LEFT(DULIEU!W358,5)=$F$8),DULIEU!E358,"")</f>
        <v/>
      </c>
      <c r="E367" s="945" t="str">
        <f>IF(OR(LEFT(DULIEU!V358,5)=$F$8,LEFT(DULIEU!W358,5)=$F$8),DULIEU!O358,"")</f>
        <v/>
      </c>
      <c r="F367" s="945" t="str">
        <f>IF(LEFT(DULIEU!V358,5)=$F$8,DULIEU!W358,IF(LEFT(DULIEU!W358,5)=$F$8,DULIEU!V358,""))</f>
        <v/>
      </c>
      <c r="G367" s="946">
        <f>IF(LEFT(DULIEU!V358,5)=$F$8,DULIEU!X358,0)</f>
        <v>0</v>
      </c>
      <c r="H367" s="946">
        <f>IF(LEFT(DULIEU!W358,5)=$F$8,DULIEU!X358,0)</f>
        <v>0</v>
      </c>
      <c r="I367" s="946">
        <f>IF(SUM(G367:H367)=0,0,$I$14+SUM($G$16:G367)-SUM($H$16:H367))</f>
        <v>0</v>
      </c>
      <c r="J367" s="945"/>
      <c r="K367" s="945" t="str">
        <f t="shared" si="5"/>
        <v/>
      </c>
    </row>
    <row r="368" spans="2:11" hidden="1">
      <c r="B368" s="945" t="str">
        <f>IF(OR(LEFT(DULIEU!V359,5)=$F$8,LEFT(DULIEU!W359,5)=$F$8),DULIEU!D359,"")</f>
        <v/>
      </c>
      <c r="C368" s="945" t="str">
        <f>IF(OR(LEFT(DULIEU!V359,5)=$F$8,LEFT(DULIEU!W359,5)=$F$8),DULIEU!H359,"")</f>
        <v/>
      </c>
      <c r="D368" s="945" t="str">
        <f>IF(OR(LEFT(DULIEU!V359,5)=$F$8,LEFT(DULIEU!W359,5)=$F$8),DULIEU!E359,"")</f>
        <v/>
      </c>
      <c r="E368" s="945" t="str">
        <f>IF(OR(LEFT(DULIEU!V359,5)=$F$8,LEFT(DULIEU!W359,5)=$F$8),DULIEU!O359,"")</f>
        <v/>
      </c>
      <c r="F368" s="945" t="str">
        <f>IF(LEFT(DULIEU!V359,5)=$F$8,DULIEU!W359,IF(LEFT(DULIEU!W359,5)=$F$8,DULIEU!V359,""))</f>
        <v/>
      </c>
      <c r="G368" s="946">
        <f>IF(LEFT(DULIEU!V359,5)=$F$8,DULIEU!X359,0)</f>
        <v>0</v>
      </c>
      <c r="H368" s="946">
        <f>IF(LEFT(DULIEU!W359,5)=$F$8,DULIEU!X359,0)</f>
        <v>0</v>
      </c>
      <c r="I368" s="946">
        <f>IF(SUM(G368:H368)=0,0,$I$14+SUM($G$16:G368)-SUM($H$16:H368))</f>
        <v>0</v>
      </c>
      <c r="J368" s="945"/>
      <c r="K368" s="945" t="str">
        <f t="shared" si="5"/>
        <v/>
      </c>
    </row>
    <row r="369" spans="2:11" hidden="1">
      <c r="B369" s="945" t="str">
        <f>IF(OR(LEFT(DULIEU!V360,5)=$F$8,LEFT(DULIEU!W360,5)=$F$8),DULIEU!D360,"")</f>
        <v/>
      </c>
      <c r="C369" s="945" t="str">
        <f>IF(OR(LEFT(DULIEU!V360,5)=$F$8,LEFT(DULIEU!W360,5)=$F$8),DULIEU!H360,"")</f>
        <v/>
      </c>
      <c r="D369" s="945" t="str">
        <f>IF(OR(LEFT(DULIEU!V360,5)=$F$8,LEFT(DULIEU!W360,5)=$F$8),DULIEU!E360,"")</f>
        <v/>
      </c>
      <c r="E369" s="945" t="str">
        <f>IF(OR(LEFT(DULIEU!V360,5)=$F$8,LEFT(DULIEU!W360,5)=$F$8),DULIEU!O360,"")</f>
        <v/>
      </c>
      <c r="F369" s="945" t="str">
        <f>IF(LEFT(DULIEU!V360,5)=$F$8,DULIEU!W360,IF(LEFT(DULIEU!W360,5)=$F$8,DULIEU!V360,""))</f>
        <v/>
      </c>
      <c r="G369" s="946">
        <f>IF(LEFT(DULIEU!V360,5)=$F$8,DULIEU!X360,0)</f>
        <v>0</v>
      </c>
      <c r="H369" s="946">
        <f>IF(LEFT(DULIEU!W360,5)=$F$8,DULIEU!X360,0)</f>
        <v>0</v>
      </c>
      <c r="I369" s="946">
        <f>IF(SUM(G369:H369)=0,0,$I$14+SUM($G$16:G369)-SUM($H$16:H369))</f>
        <v>0</v>
      </c>
      <c r="J369" s="945"/>
      <c r="K369" s="945" t="str">
        <f t="shared" si="5"/>
        <v/>
      </c>
    </row>
    <row r="370" spans="2:11" hidden="1">
      <c r="B370" s="945" t="str">
        <f>IF(OR(LEFT(DULIEU!V361,5)=$F$8,LEFT(DULIEU!W361,5)=$F$8),DULIEU!D361,"")</f>
        <v/>
      </c>
      <c r="C370" s="945" t="str">
        <f>IF(OR(LEFT(DULIEU!V361,5)=$F$8,LEFT(DULIEU!W361,5)=$F$8),DULIEU!H361,"")</f>
        <v/>
      </c>
      <c r="D370" s="945" t="str">
        <f>IF(OR(LEFT(DULIEU!V361,5)=$F$8,LEFT(DULIEU!W361,5)=$F$8),DULIEU!E361,"")</f>
        <v/>
      </c>
      <c r="E370" s="945" t="str">
        <f>IF(OR(LEFT(DULIEU!V361,5)=$F$8,LEFT(DULIEU!W361,5)=$F$8),DULIEU!O361,"")</f>
        <v/>
      </c>
      <c r="F370" s="945" t="str">
        <f>IF(LEFT(DULIEU!V361,5)=$F$8,DULIEU!W361,IF(LEFT(DULIEU!W361,5)=$F$8,DULIEU!V361,""))</f>
        <v/>
      </c>
      <c r="G370" s="946">
        <f>IF(LEFT(DULIEU!V361,5)=$F$8,DULIEU!X361,0)</f>
        <v>0</v>
      </c>
      <c r="H370" s="946">
        <f>IF(LEFT(DULIEU!W361,5)=$F$8,DULIEU!X361,0)</f>
        <v>0</v>
      </c>
      <c r="I370" s="946">
        <f>IF(SUM(G370:H370)=0,0,$I$14+SUM($G$16:G370)-SUM($H$16:H370))</f>
        <v>0</v>
      </c>
      <c r="J370" s="945"/>
      <c r="K370" s="945" t="str">
        <f t="shared" si="5"/>
        <v/>
      </c>
    </row>
    <row r="371" spans="2:11" hidden="1">
      <c r="B371" s="945" t="str">
        <f>IF(OR(LEFT(DULIEU!V362,5)=$F$8,LEFT(DULIEU!W362,5)=$F$8),DULIEU!D362,"")</f>
        <v/>
      </c>
      <c r="C371" s="945" t="str">
        <f>IF(OR(LEFT(DULIEU!V362,5)=$F$8,LEFT(DULIEU!W362,5)=$F$8),DULIEU!H362,"")</f>
        <v/>
      </c>
      <c r="D371" s="945" t="str">
        <f>IF(OR(LEFT(DULIEU!V362,5)=$F$8,LEFT(DULIEU!W362,5)=$F$8),DULIEU!E362,"")</f>
        <v/>
      </c>
      <c r="E371" s="945" t="str">
        <f>IF(OR(LEFT(DULIEU!V362,5)=$F$8,LEFT(DULIEU!W362,5)=$F$8),DULIEU!O362,"")</f>
        <v/>
      </c>
      <c r="F371" s="945" t="str">
        <f>IF(LEFT(DULIEU!V362,5)=$F$8,DULIEU!W362,IF(LEFT(DULIEU!W362,5)=$F$8,DULIEU!V362,""))</f>
        <v/>
      </c>
      <c r="G371" s="946">
        <f>IF(LEFT(DULIEU!V362,5)=$F$8,DULIEU!X362,0)</f>
        <v>0</v>
      </c>
      <c r="H371" s="946">
        <f>IF(LEFT(DULIEU!W362,5)=$F$8,DULIEU!X362,0)</f>
        <v>0</v>
      </c>
      <c r="I371" s="946">
        <f>IF(SUM(G371:H371)=0,0,$I$14+SUM($G$16:G371)-SUM($H$16:H371))</f>
        <v>0</v>
      </c>
      <c r="J371" s="945"/>
      <c r="K371" s="945" t="str">
        <f t="shared" si="5"/>
        <v/>
      </c>
    </row>
    <row r="372" spans="2:11" hidden="1">
      <c r="B372" s="945" t="str">
        <f>IF(OR(LEFT(DULIEU!V363,5)=$F$8,LEFT(DULIEU!W363,5)=$F$8),DULIEU!D363,"")</f>
        <v/>
      </c>
      <c r="C372" s="945" t="str">
        <f>IF(OR(LEFT(DULIEU!V363,5)=$F$8,LEFT(DULIEU!W363,5)=$F$8),DULIEU!H363,"")</f>
        <v/>
      </c>
      <c r="D372" s="945" t="str">
        <f>IF(OR(LEFT(DULIEU!V363,5)=$F$8,LEFT(DULIEU!W363,5)=$F$8),DULIEU!E363,"")</f>
        <v/>
      </c>
      <c r="E372" s="945" t="str">
        <f>IF(OR(LEFT(DULIEU!V363,5)=$F$8,LEFT(DULIEU!W363,5)=$F$8),DULIEU!O363,"")</f>
        <v/>
      </c>
      <c r="F372" s="945" t="str">
        <f>IF(LEFT(DULIEU!V363,5)=$F$8,DULIEU!W363,IF(LEFT(DULIEU!W363,5)=$F$8,DULIEU!V363,""))</f>
        <v/>
      </c>
      <c r="G372" s="946">
        <f>IF(LEFT(DULIEU!V363,5)=$F$8,DULIEU!X363,0)</f>
        <v>0</v>
      </c>
      <c r="H372" s="946">
        <f>IF(LEFT(DULIEU!W363,5)=$F$8,DULIEU!X363,0)</f>
        <v>0</v>
      </c>
      <c r="I372" s="946">
        <f>IF(SUM(G372:H372)=0,0,$I$14+SUM($G$16:G372)-SUM($H$16:H372))</f>
        <v>0</v>
      </c>
      <c r="J372" s="945"/>
      <c r="K372" s="945" t="str">
        <f t="shared" si="5"/>
        <v/>
      </c>
    </row>
    <row r="373" spans="2:11" hidden="1">
      <c r="B373" s="945" t="str">
        <f>IF(OR(LEFT(DULIEU!V364,5)=$F$8,LEFT(DULIEU!W364,5)=$F$8),DULIEU!D364,"")</f>
        <v/>
      </c>
      <c r="C373" s="945" t="str">
        <f>IF(OR(LEFT(DULIEU!V364,5)=$F$8,LEFT(DULIEU!W364,5)=$F$8),DULIEU!H364,"")</f>
        <v/>
      </c>
      <c r="D373" s="945" t="str">
        <f>IF(OR(LEFT(DULIEU!V364,5)=$F$8,LEFT(DULIEU!W364,5)=$F$8),DULIEU!E364,"")</f>
        <v/>
      </c>
      <c r="E373" s="945" t="str">
        <f>IF(OR(LEFT(DULIEU!V364,5)=$F$8,LEFT(DULIEU!W364,5)=$F$8),DULIEU!O364,"")</f>
        <v/>
      </c>
      <c r="F373" s="945" t="str">
        <f>IF(LEFT(DULIEU!V364,5)=$F$8,DULIEU!W364,IF(LEFT(DULIEU!W364,5)=$F$8,DULIEU!V364,""))</f>
        <v/>
      </c>
      <c r="G373" s="946">
        <f>IF(LEFT(DULIEU!V364,5)=$F$8,DULIEU!X364,0)</f>
        <v>0</v>
      </c>
      <c r="H373" s="946">
        <f>IF(LEFT(DULIEU!W364,5)=$F$8,DULIEU!X364,0)</f>
        <v>0</v>
      </c>
      <c r="I373" s="946">
        <f>IF(SUM(G373:H373)=0,0,$I$14+SUM($G$16:G373)-SUM($H$16:H373))</f>
        <v>0</v>
      </c>
      <c r="J373" s="945"/>
      <c r="K373" s="945" t="str">
        <f t="shared" si="5"/>
        <v/>
      </c>
    </row>
    <row r="374" spans="2:11" hidden="1">
      <c r="B374" s="945" t="str">
        <f>IF(OR(LEFT(DULIEU!V365,5)=$F$8,LEFT(DULIEU!W365,5)=$F$8),DULIEU!D365,"")</f>
        <v/>
      </c>
      <c r="C374" s="945" t="str">
        <f>IF(OR(LEFT(DULIEU!V365,5)=$F$8,LEFT(DULIEU!W365,5)=$F$8),DULIEU!H365,"")</f>
        <v/>
      </c>
      <c r="D374" s="945" t="str">
        <f>IF(OR(LEFT(DULIEU!V365,5)=$F$8,LEFT(DULIEU!W365,5)=$F$8),DULIEU!E365,"")</f>
        <v/>
      </c>
      <c r="E374" s="945" t="str">
        <f>IF(OR(LEFT(DULIEU!V365,5)=$F$8,LEFT(DULIEU!W365,5)=$F$8),DULIEU!O365,"")</f>
        <v/>
      </c>
      <c r="F374" s="945" t="str">
        <f>IF(LEFT(DULIEU!V365,5)=$F$8,DULIEU!W365,IF(LEFT(DULIEU!W365,5)=$F$8,DULIEU!V365,""))</f>
        <v/>
      </c>
      <c r="G374" s="946">
        <f>IF(LEFT(DULIEU!V365,5)=$F$8,DULIEU!X365,0)</f>
        <v>0</v>
      </c>
      <c r="H374" s="946">
        <f>IF(LEFT(DULIEU!W365,5)=$F$8,DULIEU!X365,0)</f>
        <v>0</v>
      </c>
      <c r="I374" s="946">
        <f>IF(SUM(G374:H374)=0,0,$I$14+SUM($G$16:G374)-SUM($H$16:H374))</f>
        <v>0</v>
      </c>
      <c r="J374" s="945"/>
      <c r="K374" s="945" t="str">
        <f t="shared" si="5"/>
        <v/>
      </c>
    </row>
    <row r="375" spans="2:11" hidden="1">
      <c r="B375" s="945" t="str">
        <f>IF(OR(LEFT(DULIEU!V366,5)=$F$8,LEFT(DULIEU!W366,5)=$F$8),DULIEU!D366,"")</f>
        <v/>
      </c>
      <c r="C375" s="945" t="str">
        <f>IF(OR(LEFT(DULIEU!V366,5)=$F$8,LEFT(DULIEU!W366,5)=$F$8),DULIEU!H366,"")</f>
        <v/>
      </c>
      <c r="D375" s="945" t="str">
        <f>IF(OR(LEFT(DULIEU!V366,5)=$F$8,LEFT(DULIEU!W366,5)=$F$8),DULIEU!E366,"")</f>
        <v/>
      </c>
      <c r="E375" s="945" t="str">
        <f>IF(OR(LEFT(DULIEU!V366,5)=$F$8,LEFT(DULIEU!W366,5)=$F$8),DULIEU!O366,"")</f>
        <v/>
      </c>
      <c r="F375" s="945" t="str">
        <f>IF(LEFT(DULIEU!V366,5)=$F$8,DULIEU!W366,IF(LEFT(DULIEU!W366,5)=$F$8,DULIEU!V366,""))</f>
        <v/>
      </c>
      <c r="G375" s="946">
        <f>IF(LEFT(DULIEU!V366,5)=$F$8,DULIEU!X366,0)</f>
        <v>0</v>
      </c>
      <c r="H375" s="946">
        <f>IF(LEFT(DULIEU!W366,5)=$F$8,DULIEU!X366,0)</f>
        <v>0</v>
      </c>
      <c r="I375" s="946">
        <f>IF(SUM(G375:H375)=0,0,$I$14+SUM($G$16:G375)-SUM($H$16:H375))</f>
        <v>0</v>
      </c>
      <c r="J375" s="945"/>
      <c r="K375" s="945" t="str">
        <f t="shared" si="5"/>
        <v/>
      </c>
    </row>
    <row r="376" spans="2:11" hidden="1">
      <c r="B376" s="945" t="str">
        <f>IF(OR(LEFT(DULIEU!V367,5)=$F$8,LEFT(DULIEU!W367,5)=$F$8),DULIEU!D367,"")</f>
        <v/>
      </c>
      <c r="C376" s="945" t="str">
        <f>IF(OR(LEFT(DULIEU!V367,5)=$F$8,LEFT(DULIEU!W367,5)=$F$8),DULIEU!H367,"")</f>
        <v/>
      </c>
      <c r="D376" s="945" t="str">
        <f>IF(OR(LEFT(DULIEU!V367,5)=$F$8,LEFT(DULIEU!W367,5)=$F$8),DULIEU!E367,"")</f>
        <v/>
      </c>
      <c r="E376" s="945" t="str">
        <f>IF(OR(LEFT(DULIEU!V367,5)=$F$8,LEFT(DULIEU!W367,5)=$F$8),DULIEU!O367,"")</f>
        <v/>
      </c>
      <c r="F376" s="945" t="str">
        <f>IF(LEFT(DULIEU!V367,5)=$F$8,DULIEU!W367,IF(LEFT(DULIEU!W367,5)=$F$8,DULIEU!V367,""))</f>
        <v/>
      </c>
      <c r="G376" s="946">
        <f>IF(LEFT(DULIEU!V367,5)=$F$8,DULIEU!X367,0)</f>
        <v>0</v>
      </c>
      <c r="H376" s="946">
        <f>IF(LEFT(DULIEU!W367,5)=$F$8,DULIEU!X367,0)</f>
        <v>0</v>
      </c>
      <c r="I376" s="946">
        <f>IF(SUM(G376:H376)=0,0,$I$14+SUM($G$16:G376)-SUM($H$16:H376))</f>
        <v>0</v>
      </c>
      <c r="J376" s="945"/>
      <c r="K376" s="945" t="str">
        <f t="shared" si="5"/>
        <v/>
      </c>
    </row>
    <row r="377" spans="2:11" hidden="1">
      <c r="B377" s="945" t="str">
        <f>IF(OR(LEFT(DULIEU!V368,5)=$F$8,LEFT(DULIEU!W368,5)=$F$8),DULIEU!D368,"")</f>
        <v/>
      </c>
      <c r="C377" s="945" t="str">
        <f>IF(OR(LEFT(DULIEU!V368,5)=$F$8,LEFT(DULIEU!W368,5)=$F$8),DULIEU!H368,"")</f>
        <v/>
      </c>
      <c r="D377" s="945" t="str">
        <f>IF(OR(LEFT(DULIEU!V368,5)=$F$8,LEFT(DULIEU!W368,5)=$F$8),DULIEU!E368,"")</f>
        <v/>
      </c>
      <c r="E377" s="945" t="str">
        <f>IF(OR(LEFT(DULIEU!V368,5)=$F$8,LEFT(DULIEU!W368,5)=$F$8),DULIEU!O368,"")</f>
        <v/>
      </c>
      <c r="F377" s="945" t="str">
        <f>IF(LEFT(DULIEU!V368,5)=$F$8,DULIEU!W368,IF(LEFT(DULIEU!W368,5)=$F$8,DULIEU!V368,""))</f>
        <v/>
      </c>
      <c r="G377" s="946">
        <f>IF(LEFT(DULIEU!V368,5)=$F$8,DULIEU!X368,0)</f>
        <v>0</v>
      </c>
      <c r="H377" s="946">
        <f>IF(LEFT(DULIEU!W368,5)=$F$8,DULIEU!X368,0)</f>
        <v>0</v>
      </c>
      <c r="I377" s="946">
        <f>IF(SUM(G377:H377)=0,0,$I$14+SUM($G$16:G377)-SUM($H$16:H377))</f>
        <v>0</v>
      </c>
      <c r="J377" s="945"/>
      <c r="K377" s="945" t="str">
        <f t="shared" si="5"/>
        <v/>
      </c>
    </row>
    <row r="378" spans="2:11" hidden="1">
      <c r="B378" s="945" t="str">
        <f>IF(OR(LEFT(DULIEU!V369,5)=$F$8,LEFT(DULIEU!W369,5)=$F$8),DULIEU!D369,"")</f>
        <v/>
      </c>
      <c r="C378" s="945" t="str">
        <f>IF(OR(LEFT(DULIEU!V369,5)=$F$8,LEFT(DULIEU!W369,5)=$F$8),DULIEU!H369,"")</f>
        <v/>
      </c>
      <c r="D378" s="945" t="str">
        <f>IF(OR(LEFT(DULIEU!V369,5)=$F$8,LEFT(DULIEU!W369,5)=$F$8),DULIEU!E369,"")</f>
        <v/>
      </c>
      <c r="E378" s="945" t="str">
        <f>IF(OR(LEFT(DULIEU!V369,5)=$F$8,LEFT(DULIEU!W369,5)=$F$8),DULIEU!O369,"")</f>
        <v/>
      </c>
      <c r="F378" s="945" t="str">
        <f>IF(LEFT(DULIEU!V369,5)=$F$8,DULIEU!W369,IF(LEFT(DULIEU!W369,5)=$F$8,DULIEU!V369,""))</f>
        <v/>
      </c>
      <c r="G378" s="946">
        <f>IF(LEFT(DULIEU!V369,5)=$F$8,DULIEU!X369,0)</f>
        <v>0</v>
      </c>
      <c r="H378" s="946">
        <f>IF(LEFT(DULIEU!W369,5)=$F$8,DULIEU!X369,0)</f>
        <v>0</v>
      </c>
      <c r="I378" s="946">
        <f>IF(SUM(G378:H378)=0,0,$I$14+SUM($G$16:G378)-SUM($H$16:H378))</f>
        <v>0</v>
      </c>
      <c r="J378" s="945"/>
      <c r="K378" s="945" t="str">
        <f t="shared" si="5"/>
        <v/>
      </c>
    </row>
    <row r="379" spans="2:11" hidden="1">
      <c r="B379" s="945" t="str">
        <f>IF(OR(LEFT(DULIEU!V370,5)=$F$8,LEFT(DULIEU!W370,5)=$F$8),DULIEU!D370,"")</f>
        <v/>
      </c>
      <c r="C379" s="945" t="str">
        <f>IF(OR(LEFT(DULIEU!V370,5)=$F$8,LEFT(DULIEU!W370,5)=$F$8),DULIEU!H370,"")</f>
        <v/>
      </c>
      <c r="D379" s="945" t="str">
        <f>IF(OR(LEFT(DULIEU!V370,5)=$F$8,LEFT(DULIEU!W370,5)=$F$8),DULIEU!E370,"")</f>
        <v/>
      </c>
      <c r="E379" s="945" t="str">
        <f>IF(OR(LEFT(DULIEU!V370,5)=$F$8,LEFT(DULIEU!W370,5)=$F$8),DULIEU!O370,"")</f>
        <v/>
      </c>
      <c r="F379" s="945" t="str">
        <f>IF(LEFT(DULIEU!V370,5)=$F$8,DULIEU!W370,IF(LEFT(DULIEU!W370,5)=$F$8,DULIEU!V370,""))</f>
        <v/>
      </c>
      <c r="G379" s="946">
        <f>IF(LEFT(DULIEU!V370,5)=$F$8,DULIEU!X370,0)</f>
        <v>0</v>
      </c>
      <c r="H379" s="946">
        <f>IF(LEFT(DULIEU!W370,5)=$F$8,DULIEU!X370,0)</f>
        <v>0</v>
      </c>
      <c r="I379" s="946">
        <f>IF(SUM(G379:H379)=0,0,$I$14+SUM($G$16:G379)-SUM($H$16:H379))</f>
        <v>0</v>
      </c>
      <c r="J379" s="945"/>
      <c r="K379" s="945" t="str">
        <f t="shared" si="5"/>
        <v/>
      </c>
    </row>
    <row r="380" spans="2:11" hidden="1">
      <c r="B380" s="945" t="str">
        <f>IF(OR(LEFT(DULIEU!V371,5)=$F$8,LEFT(DULIEU!W371,5)=$F$8),DULIEU!D371,"")</f>
        <v/>
      </c>
      <c r="C380" s="945" t="str">
        <f>IF(OR(LEFT(DULIEU!V371,5)=$F$8,LEFT(DULIEU!W371,5)=$F$8),DULIEU!H371,"")</f>
        <v/>
      </c>
      <c r="D380" s="945" t="str">
        <f>IF(OR(LEFT(DULIEU!V371,5)=$F$8,LEFT(DULIEU!W371,5)=$F$8),DULIEU!E371,"")</f>
        <v/>
      </c>
      <c r="E380" s="945" t="str">
        <f>IF(OR(LEFT(DULIEU!V371,5)=$F$8,LEFT(DULIEU!W371,5)=$F$8),DULIEU!O371,"")</f>
        <v/>
      </c>
      <c r="F380" s="945" t="str">
        <f>IF(LEFT(DULIEU!V371,5)=$F$8,DULIEU!W371,IF(LEFT(DULIEU!W371,5)=$F$8,DULIEU!V371,""))</f>
        <v/>
      </c>
      <c r="G380" s="946">
        <f>IF(LEFT(DULIEU!V371,5)=$F$8,DULIEU!X371,0)</f>
        <v>0</v>
      </c>
      <c r="H380" s="946">
        <f>IF(LEFT(DULIEU!W371,5)=$F$8,DULIEU!X371,0)</f>
        <v>0</v>
      </c>
      <c r="I380" s="946">
        <f>IF(SUM(G380:H380)=0,0,$I$14+SUM($G$16:G380)-SUM($H$16:H380))</f>
        <v>0</v>
      </c>
      <c r="J380" s="945"/>
      <c r="K380" s="945" t="str">
        <f t="shared" si="5"/>
        <v/>
      </c>
    </row>
    <row r="381" spans="2:11" hidden="1">
      <c r="B381" s="945" t="str">
        <f>IF(OR(LEFT(DULIEU!V372,5)=$F$8,LEFT(DULIEU!W372,5)=$F$8),DULIEU!D372,"")</f>
        <v/>
      </c>
      <c r="C381" s="945" t="str">
        <f>IF(OR(LEFT(DULIEU!V372,5)=$F$8,LEFT(DULIEU!W372,5)=$F$8),DULIEU!H372,"")</f>
        <v/>
      </c>
      <c r="D381" s="945" t="str">
        <f>IF(OR(LEFT(DULIEU!V372,5)=$F$8,LEFT(DULIEU!W372,5)=$F$8),DULIEU!E372,"")</f>
        <v/>
      </c>
      <c r="E381" s="945" t="str">
        <f>IF(OR(LEFT(DULIEU!V372,5)=$F$8,LEFT(DULIEU!W372,5)=$F$8),DULIEU!O372,"")</f>
        <v/>
      </c>
      <c r="F381" s="945" t="str">
        <f>IF(LEFT(DULIEU!V372,5)=$F$8,DULIEU!W372,IF(LEFT(DULIEU!W372,5)=$F$8,DULIEU!V372,""))</f>
        <v/>
      </c>
      <c r="G381" s="946">
        <f>IF(LEFT(DULIEU!V372,5)=$F$8,DULIEU!X372,0)</f>
        <v>0</v>
      </c>
      <c r="H381" s="946">
        <f>IF(LEFT(DULIEU!W372,5)=$F$8,DULIEU!X372,0)</f>
        <v>0</v>
      </c>
      <c r="I381" s="946">
        <f>IF(SUM(G381:H381)=0,0,$I$14+SUM($G$16:G381)-SUM($H$16:H381))</f>
        <v>0</v>
      </c>
      <c r="J381" s="945"/>
      <c r="K381" s="945" t="str">
        <f t="shared" si="5"/>
        <v/>
      </c>
    </row>
    <row r="382" spans="2:11" hidden="1">
      <c r="B382" s="945" t="str">
        <f>IF(OR(LEFT(DULIEU!V373,5)=$F$8,LEFT(DULIEU!W373,5)=$F$8),DULIEU!D373,"")</f>
        <v/>
      </c>
      <c r="C382" s="945" t="str">
        <f>IF(OR(LEFT(DULIEU!V373,5)=$F$8,LEFT(DULIEU!W373,5)=$F$8),DULIEU!H373,"")</f>
        <v/>
      </c>
      <c r="D382" s="945" t="str">
        <f>IF(OR(LEFT(DULIEU!V373,5)=$F$8,LEFT(DULIEU!W373,5)=$F$8),DULIEU!E373,"")</f>
        <v/>
      </c>
      <c r="E382" s="945" t="str">
        <f>IF(OR(LEFT(DULIEU!V373,5)=$F$8,LEFT(DULIEU!W373,5)=$F$8),DULIEU!O373,"")</f>
        <v/>
      </c>
      <c r="F382" s="945" t="str">
        <f>IF(LEFT(DULIEU!V373,5)=$F$8,DULIEU!W373,IF(LEFT(DULIEU!W373,5)=$F$8,DULIEU!V373,""))</f>
        <v/>
      </c>
      <c r="G382" s="946">
        <f>IF(LEFT(DULIEU!V373,5)=$F$8,DULIEU!X373,0)</f>
        <v>0</v>
      </c>
      <c r="H382" s="946">
        <f>IF(LEFT(DULIEU!W373,5)=$F$8,DULIEU!X373,0)</f>
        <v>0</v>
      </c>
      <c r="I382" s="946">
        <f>IF(SUM(G382:H382)=0,0,$I$14+SUM($G$16:G382)-SUM($H$16:H382))</f>
        <v>0</v>
      </c>
      <c r="J382" s="945"/>
      <c r="K382" s="945" t="str">
        <f t="shared" si="5"/>
        <v/>
      </c>
    </row>
    <row r="383" spans="2:11" hidden="1">
      <c r="B383" s="945" t="str">
        <f>IF(OR(LEFT(DULIEU!V374,5)=$F$8,LEFT(DULIEU!W374,5)=$F$8),DULIEU!D374,"")</f>
        <v/>
      </c>
      <c r="C383" s="945" t="str">
        <f>IF(OR(LEFT(DULIEU!V374,5)=$F$8,LEFT(DULIEU!W374,5)=$F$8),DULIEU!H374,"")</f>
        <v/>
      </c>
      <c r="D383" s="945" t="str">
        <f>IF(OR(LEFT(DULIEU!V374,5)=$F$8,LEFT(DULIEU!W374,5)=$F$8),DULIEU!E374,"")</f>
        <v/>
      </c>
      <c r="E383" s="945" t="str">
        <f>IF(OR(LEFT(DULIEU!V374,5)=$F$8,LEFT(DULIEU!W374,5)=$F$8),DULIEU!O374,"")</f>
        <v/>
      </c>
      <c r="F383" s="945" t="str">
        <f>IF(LEFT(DULIEU!V374,5)=$F$8,DULIEU!W374,IF(LEFT(DULIEU!W374,5)=$F$8,DULIEU!V374,""))</f>
        <v/>
      </c>
      <c r="G383" s="946">
        <f>IF(LEFT(DULIEU!V374,5)=$F$8,DULIEU!X374,0)</f>
        <v>0</v>
      </c>
      <c r="H383" s="946">
        <f>IF(LEFT(DULIEU!W374,5)=$F$8,DULIEU!X374,0)</f>
        <v>0</v>
      </c>
      <c r="I383" s="946">
        <f>IF(SUM(G383:H383)=0,0,$I$14+SUM($G$16:G383)-SUM($H$16:H383))</f>
        <v>0</v>
      </c>
      <c r="J383" s="945"/>
      <c r="K383" s="945" t="str">
        <f t="shared" si="5"/>
        <v/>
      </c>
    </row>
    <row r="384" spans="2:11" hidden="1">
      <c r="B384" s="945" t="str">
        <f>IF(OR(LEFT(DULIEU!V375,5)=$F$8,LEFT(DULIEU!W375,5)=$F$8),DULIEU!D375,"")</f>
        <v/>
      </c>
      <c r="C384" s="945" t="str">
        <f>IF(OR(LEFT(DULIEU!V375,5)=$F$8,LEFT(DULIEU!W375,5)=$F$8),DULIEU!H375,"")</f>
        <v/>
      </c>
      <c r="D384" s="945" t="str">
        <f>IF(OR(LEFT(DULIEU!V375,5)=$F$8,LEFT(DULIEU!W375,5)=$F$8),DULIEU!E375,"")</f>
        <v/>
      </c>
      <c r="E384" s="945" t="str">
        <f>IF(OR(LEFT(DULIEU!V375,5)=$F$8,LEFT(DULIEU!W375,5)=$F$8),DULIEU!O375,"")</f>
        <v/>
      </c>
      <c r="F384" s="945" t="str">
        <f>IF(LEFT(DULIEU!V375,5)=$F$8,DULIEU!W375,IF(LEFT(DULIEU!W375,5)=$F$8,DULIEU!V375,""))</f>
        <v/>
      </c>
      <c r="G384" s="946">
        <f>IF(LEFT(DULIEU!V375,5)=$F$8,DULIEU!X375,0)</f>
        <v>0</v>
      </c>
      <c r="H384" s="946">
        <f>IF(LEFT(DULIEU!W375,5)=$F$8,DULIEU!X375,0)</f>
        <v>0</v>
      </c>
      <c r="I384" s="946">
        <f>IF(SUM(G384:H384)=0,0,$I$14+SUM($G$16:G384)-SUM($H$16:H384))</f>
        <v>0</v>
      </c>
      <c r="J384" s="945"/>
      <c r="K384" s="945" t="str">
        <f t="shared" si="5"/>
        <v/>
      </c>
    </row>
    <row r="385" spans="2:11" hidden="1">
      <c r="B385" s="945" t="str">
        <f>IF(OR(LEFT(DULIEU!V376,5)=$F$8,LEFT(DULIEU!W376,5)=$F$8),DULIEU!D376,"")</f>
        <v/>
      </c>
      <c r="C385" s="945" t="str">
        <f>IF(OR(LEFT(DULIEU!V376,5)=$F$8,LEFT(DULIEU!W376,5)=$F$8),DULIEU!H376,"")</f>
        <v/>
      </c>
      <c r="D385" s="945" t="str">
        <f>IF(OR(LEFT(DULIEU!V376,5)=$F$8,LEFT(DULIEU!W376,5)=$F$8),DULIEU!E376,"")</f>
        <v/>
      </c>
      <c r="E385" s="945" t="str">
        <f>IF(OR(LEFT(DULIEU!V376,5)=$F$8,LEFT(DULIEU!W376,5)=$F$8),DULIEU!O376,"")</f>
        <v/>
      </c>
      <c r="F385" s="945" t="str">
        <f>IF(LEFT(DULIEU!V376,5)=$F$8,DULIEU!W376,IF(LEFT(DULIEU!W376,5)=$F$8,DULIEU!V376,""))</f>
        <v/>
      </c>
      <c r="G385" s="946">
        <f>IF(LEFT(DULIEU!V376,5)=$F$8,DULIEU!X376,0)</f>
        <v>0</v>
      </c>
      <c r="H385" s="946">
        <f>IF(LEFT(DULIEU!W376,5)=$F$8,DULIEU!X376,0)</f>
        <v>0</v>
      </c>
      <c r="I385" s="946">
        <f>IF(SUM(G385:H385)=0,0,$I$14+SUM($G$16:G385)-SUM($H$16:H385))</f>
        <v>0</v>
      </c>
      <c r="J385" s="945"/>
      <c r="K385" s="945" t="str">
        <f t="shared" si="5"/>
        <v/>
      </c>
    </row>
    <row r="386" spans="2:11" hidden="1">
      <c r="B386" s="945" t="str">
        <f>IF(OR(LEFT(DULIEU!V377,5)=$F$8,LEFT(DULIEU!W377,5)=$F$8),DULIEU!D377,"")</f>
        <v/>
      </c>
      <c r="C386" s="945" t="str">
        <f>IF(OR(LEFT(DULIEU!V377,5)=$F$8,LEFT(DULIEU!W377,5)=$F$8),DULIEU!H377,"")</f>
        <v/>
      </c>
      <c r="D386" s="945" t="str">
        <f>IF(OR(LEFT(DULIEU!V377,5)=$F$8,LEFT(DULIEU!W377,5)=$F$8),DULIEU!E377,"")</f>
        <v/>
      </c>
      <c r="E386" s="945" t="str">
        <f>IF(OR(LEFT(DULIEU!V377,5)=$F$8,LEFT(DULIEU!W377,5)=$F$8),DULIEU!O377,"")</f>
        <v/>
      </c>
      <c r="F386" s="945" t="str">
        <f>IF(LEFT(DULIEU!V377,5)=$F$8,DULIEU!W377,IF(LEFT(DULIEU!W377,5)=$F$8,DULIEU!V377,""))</f>
        <v/>
      </c>
      <c r="G386" s="946">
        <f>IF(LEFT(DULIEU!V377,5)=$F$8,DULIEU!X377,0)</f>
        <v>0</v>
      </c>
      <c r="H386" s="946">
        <f>IF(LEFT(DULIEU!W377,5)=$F$8,DULIEU!X377,0)</f>
        <v>0</v>
      </c>
      <c r="I386" s="946">
        <f>IF(SUM(G386:H386)=0,0,$I$14+SUM($G$16:G386)-SUM($H$16:H386))</f>
        <v>0</v>
      </c>
      <c r="J386" s="945"/>
      <c r="K386" s="945" t="str">
        <f t="shared" si="5"/>
        <v/>
      </c>
    </row>
    <row r="387" spans="2:11" hidden="1">
      <c r="B387" s="945" t="str">
        <f>IF(OR(LEFT(DULIEU!V378,5)=$F$8,LEFT(DULIEU!W378,5)=$F$8),DULIEU!D378,"")</f>
        <v/>
      </c>
      <c r="C387" s="945" t="str">
        <f>IF(OR(LEFT(DULIEU!V378,5)=$F$8,LEFT(DULIEU!W378,5)=$F$8),DULIEU!H378,"")</f>
        <v/>
      </c>
      <c r="D387" s="945" t="str">
        <f>IF(OR(LEFT(DULIEU!V378,5)=$F$8,LEFT(DULIEU!W378,5)=$F$8),DULIEU!E378,"")</f>
        <v/>
      </c>
      <c r="E387" s="945" t="str">
        <f>IF(OR(LEFT(DULIEU!V378,5)=$F$8,LEFT(DULIEU!W378,5)=$F$8),DULIEU!O378,"")</f>
        <v/>
      </c>
      <c r="F387" s="945" t="str">
        <f>IF(LEFT(DULIEU!V378,5)=$F$8,DULIEU!W378,IF(LEFT(DULIEU!W378,5)=$F$8,DULIEU!V378,""))</f>
        <v/>
      </c>
      <c r="G387" s="946">
        <f>IF(LEFT(DULIEU!V378,5)=$F$8,DULIEU!X378,0)</f>
        <v>0</v>
      </c>
      <c r="H387" s="946">
        <f>IF(LEFT(DULIEU!W378,5)=$F$8,DULIEU!X378,0)</f>
        <v>0</v>
      </c>
      <c r="I387" s="946">
        <f>IF(SUM(G387:H387)=0,0,$I$14+SUM($G$16:G387)-SUM($H$16:H387))</f>
        <v>0</v>
      </c>
      <c r="J387" s="945"/>
      <c r="K387" s="945" t="str">
        <f t="shared" si="5"/>
        <v/>
      </c>
    </row>
    <row r="388" spans="2:11" hidden="1">
      <c r="B388" s="945" t="str">
        <f>IF(OR(LEFT(DULIEU!V379,5)=$F$8,LEFT(DULIEU!W379,5)=$F$8),DULIEU!D379,"")</f>
        <v/>
      </c>
      <c r="C388" s="945" t="str">
        <f>IF(OR(LEFT(DULIEU!V379,5)=$F$8,LEFT(DULIEU!W379,5)=$F$8),DULIEU!H379,"")</f>
        <v/>
      </c>
      <c r="D388" s="945" t="str">
        <f>IF(OR(LEFT(DULIEU!V379,5)=$F$8,LEFT(DULIEU!W379,5)=$F$8),DULIEU!E379,"")</f>
        <v/>
      </c>
      <c r="E388" s="945" t="str">
        <f>IF(OR(LEFT(DULIEU!V379,5)=$F$8,LEFT(DULIEU!W379,5)=$F$8),DULIEU!O379,"")</f>
        <v/>
      </c>
      <c r="F388" s="945" t="str">
        <f>IF(LEFT(DULIEU!V379,5)=$F$8,DULIEU!W379,IF(LEFT(DULIEU!W379,5)=$F$8,DULIEU!V379,""))</f>
        <v/>
      </c>
      <c r="G388" s="946">
        <f>IF(LEFT(DULIEU!V379,5)=$F$8,DULIEU!X379,0)</f>
        <v>0</v>
      </c>
      <c r="H388" s="946">
        <f>IF(LEFT(DULIEU!W379,5)=$F$8,DULIEU!X379,0)</f>
        <v>0</v>
      </c>
      <c r="I388" s="946">
        <f>IF(SUM(G388:H388)=0,0,$I$14+SUM($G$16:G388)-SUM($H$16:H388))</f>
        <v>0</v>
      </c>
      <c r="J388" s="945"/>
      <c r="K388" s="945" t="str">
        <f t="shared" si="5"/>
        <v/>
      </c>
    </row>
    <row r="389" spans="2:11" hidden="1">
      <c r="B389" s="945" t="str">
        <f>IF(OR(LEFT(DULIEU!V380,5)=$F$8,LEFT(DULIEU!W380,5)=$F$8),DULIEU!D380,"")</f>
        <v/>
      </c>
      <c r="C389" s="945" t="str">
        <f>IF(OR(LEFT(DULIEU!V380,5)=$F$8,LEFT(DULIEU!W380,5)=$F$8),DULIEU!H380,"")</f>
        <v/>
      </c>
      <c r="D389" s="945" t="str">
        <f>IF(OR(LEFT(DULIEU!V380,5)=$F$8,LEFT(DULIEU!W380,5)=$F$8),DULIEU!E380,"")</f>
        <v/>
      </c>
      <c r="E389" s="945" t="str">
        <f>IF(OR(LEFT(DULIEU!V380,5)=$F$8,LEFT(DULIEU!W380,5)=$F$8),DULIEU!O380,"")</f>
        <v/>
      </c>
      <c r="F389" s="945" t="str">
        <f>IF(LEFT(DULIEU!V380,5)=$F$8,DULIEU!W380,IF(LEFT(DULIEU!W380,5)=$F$8,DULIEU!V380,""))</f>
        <v/>
      </c>
      <c r="G389" s="946">
        <f>IF(LEFT(DULIEU!V380,5)=$F$8,DULIEU!X380,0)</f>
        <v>0</v>
      </c>
      <c r="H389" s="946">
        <f>IF(LEFT(DULIEU!W380,5)=$F$8,DULIEU!X380,0)</f>
        <v>0</v>
      </c>
      <c r="I389" s="946">
        <f>IF(SUM(G389:H389)=0,0,$I$14+SUM($G$16:G389)-SUM($H$16:H389))</f>
        <v>0</v>
      </c>
      <c r="J389" s="945"/>
      <c r="K389" s="945" t="str">
        <f t="shared" si="5"/>
        <v/>
      </c>
    </row>
    <row r="390" spans="2:11" hidden="1">
      <c r="B390" s="945" t="str">
        <f>IF(OR(LEFT(DULIEU!V381,5)=$F$8,LEFT(DULIEU!W381,5)=$F$8),DULIEU!D381,"")</f>
        <v/>
      </c>
      <c r="C390" s="945" t="str">
        <f>IF(OR(LEFT(DULIEU!V381,5)=$F$8,LEFT(DULIEU!W381,5)=$F$8),DULIEU!H381,"")</f>
        <v/>
      </c>
      <c r="D390" s="945" t="str">
        <f>IF(OR(LEFT(DULIEU!V381,5)=$F$8,LEFT(DULIEU!W381,5)=$F$8),DULIEU!E381,"")</f>
        <v/>
      </c>
      <c r="E390" s="945" t="str">
        <f>IF(OR(LEFT(DULIEU!V381,5)=$F$8,LEFT(DULIEU!W381,5)=$F$8),DULIEU!O381,"")</f>
        <v/>
      </c>
      <c r="F390" s="945" t="str">
        <f>IF(LEFT(DULIEU!V381,5)=$F$8,DULIEU!W381,IF(LEFT(DULIEU!W381,5)=$F$8,DULIEU!V381,""))</f>
        <v/>
      </c>
      <c r="G390" s="946">
        <f>IF(LEFT(DULIEU!V381,5)=$F$8,DULIEU!X381,0)</f>
        <v>0</v>
      </c>
      <c r="H390" s="946">
        <f>IF(LEFT(DULIEU!W381,5)=$F$8,DULIEU!X381,0)</f>
        <v>0</v>
      </c>
      <c r="I390" s="946">
        <f>IF(SUM(G390:H390)=0,0,$I$14+SUM($G$16:G390)-SUM($H$16:H390))</f>
        <v>0</v>
      </c>
      <c r="J390" s="945"/>
      <c r="K390" s="945" t="str">
        <f t="shared" si="5"/>
        <v/>
      </c>
    </row>
    <row r="391" spans="2:11" hidden="1">
      <c r="B391" s="945" t="str">
        <f>IF(OR(LEFT(DULIEU!V382,5)=$F$8,LEFT(DULIEU!W382,5)=$F$8),DULIEU!D382,"")</f>
        <v/>
      </c>
      <c r="C391" s="945" t="str">
        <f>IF(OR(LEFT(DULIEU!V382,5)=$F$8,LEFT(DULIEU!W382,5)=$F$8),DULIEU!H382,"")</f>
        <v/>
      </c>
      <c r="D391" s="945" t="str">
        <f>IF(OR(LEFT(DULIEU!V382,5)=$F$8,LEFT(DULIEU!W382,5)=$F$8),DULIEU!E382,"")</f>
        <v/>
      </c>
      <c r="E391" s="945" t="str">
        <f>IF(OR(LEFT(DULIEU!V382,5)=$F$8,LEFT(DULIEU!W382,5)=$F$8),DULIEU!O382,"")</f>
        <v/>
      </c>
      <c r="F391" s="945" t="str">
        <f>IF(LEFT(DULIEU!V382,5)=$F$8,DULIEU!W382,IF(LEFT(DULIEU!W382,5)=$F$8,DULIEU!V382,""))</f>
        <v/>
      </c>
      <c r="G391" s="946">
        <f>IF(LEFT(DULIEU!V382,5)=$F$8,DULIEU!X382,0)</f>
        <v>0</v>
      </c>
      <c r="H391" s="946">
        <f>IF(LEFT(DULIEU!W382,5)=$F$8,DULIEU!X382,0)</f>
        <v>0</v>
      </c>
      <c r="I391" s="946">
        <f>IF(SUM(G391:H391)=0,0,$I$14+SUM($G$16:G391)-SUM($H$16:H391))</f>
        <v>0</v>
      </c>
      <c r="J391" s="945"/>
      <c r="K391" s="945" t="str">
        <f t="shared" si="5"/>
        <v/>
      </c>
    </row>
    <row r="392" spans="2:11" hidden="1">
      <c r="B392" s="945" t="str">
        <f>IF(OR(LEFT(DULIEU!V383,5)=$F$8,LEFT(DULIEU!W383,5)=$F$8),DULIEU!D383,"")</f>
        <v/>
      </c>
      <c r="C392" s="945" t="str">
        <f>IF(OR(LEFT(DULIEU!V383,5)=$F$8,LEFT(DULIEU!W383,5)=$F$8),DULIEU!H383,"")</f>
        <v/>
      </c>
      <c r="D392" s="945" t="str">
        <f>IF(OR(LEFT(DULIEU!V383,5)=$F$8,LEFT(DULIEU!W383,5)=$F$8),DULIEU!E383,"")</f>
        <v/>
      </c>
      <c r="E392" s="945" t="str">
        <f>IF(OR(LEFT(DULIEU!V383,5)=$F$8,LEFT(DULIEU!W383,5)=$F$8),DULIEU!O383,"")</f>
        <v/>
      </c>
      <c r="F392" s="945" t="str">
        <f>IF(LEFT(DULIEU!V383,5)=$F$8,DULIEU!W383,IF(LEFT(DULIEU!W383,5)=$F$8,DULIEU!V383,""))</f>
        <v/>
      </c>
      <c r="G392" s="946">
        <f>IF(LEFT(DULIEU!V383,5)=$F$8,DULIEU!X383,0)</f>
        <v>0</v>
      </c>
      <c r="H392" s="946">
        <f>IF(LEFT(DULIEU!W383,5)=$F$8,DULIEU!X383,0)</f>
        <v>0</v>
      </c>
      <c r="I392" s="946">
        <f>IF(SUM(G392:H392)=0,0,$I$14+SUM($G$16:G392)-SUM($H$16:H392))</f>
        <v>0</v>
      </c>
      <c r="J392" s="945"/>
      <c r="K392" s="945" t="str">
        <f t="shared" si="5"/>
        <v/>
      </c>
    </row>
    <row r="393" spans="2:11" hidden="1">
      <c r="B393" s="945" t="str">
        <f>IF(OR(LEFT(DULIEU!V384,5)=$F$8,LEFT(DULIEU!W384,5)=$F$8),DULIEU!D384,"")</f>
        <v/>
      </c>
      <c r="C393" s="945" t="str">
        <f>IF(OR(LEFT(DULIEU!V384,5)=$F$8,LEFT(DULIEU!W384,5)=$F$8),DULIEU!H384,"")</f>
        <v/>
      </c>
      <c r="D393" s="945" t="str">
        <f>IF(OR(LEFT(DULIEU!V384,5)=$F$8,LEFT(DULIEU!W384,5)=$F$8),DULIEU!E384,"")</f>
        <v/>
      </c>
      <c r="E393" s="945" t="str">
        <f>IF(OR(LEFT(DULIEU!V384,5)=$F$8,LEFT(DULIEU!W384,5)=$F$8),DULIEU!O384,"")</f>
        <v/>
      </c>
      <c r="F393" s="945" t="str">
        <f>IF(LEFT(DULIEU!V384,5)=$F$8,DULIEU!W384,IF(LEFT(DULIEU!W384,5)=$F$8,DULIEU!V384,""))</f>
        <v/>
      </c>
      <c r="G393" s="946">
        <f>IF(LEFT(DULIEU!V384,5)=$F$8,DULIEU!X384,0)</f>
        <v>0</v>
      </c>
      <c r="H393" s="946">
        <f>IF(LEFT(DULIEU!W384,5)=$F$8,DULIEU!X384,0)</f>
        <v>0</v>
      </c>
      <c r="I393" s="946">
        <f>IF(SUM(G393:H393)=0,0,$I$14+SUM($G$16:G393)-SUM($H$16:H393))</f>
        <v>0</v>
      </c>
      <c r="J393" s="945"/>
      <c r="K393" s="945" t="str">
        <f t="shared" si="5"/>
        <v/>
      </c>
    </row>
    <row r="394" spans="2:11" hidden="1">
      <c r="B394" s="945" t="str">
        <f>IF(OR(LEFT(DULIEU!V385,5)=$F$8,LEFT(DULIEU!W385,5)=$F$8),DULIEU!D385,"")</f>
        <v/>
      </c>
      <c r="C394" s="945" t="str">
        <f>IF(OR(LEFT(DULIEU!V385,5)=$F$8,LEFT(DULIEU!W385,5)=$F$8),DULIEU!H385,"")</f>
        <v/>
      </c>
      <c r="D394" s="945" t="str">
        <f>IF(OR(LEFT(DULIEU!V385,5)=$F$8,LEFT(DULIEU!W385,5)=$F$8),DULIEU!E385,"")</f>
        <v/>
      </c>
      <c r="E394" s="945" t="str">
        <f>IF(OR(LEFT(DULIEU!V385,5)=$F$8,LEFT(DULIEU!W385,5)=$F$8),DULIEU!O385,"")</f>
        <v/>
      </c>
      <c r="F394" s="945" t="str">
        <f>IF(LEFT(DULIEU!V385,5)=$F$8,DULIEU!W385,IF(LEFT(DULIEU!W385,5)=$F$8,DULIEU!V385,""))</f>
        <v/>
      </c>
      <c r="G394" s="946">
        <f>IF(LEFT(DULIEU!V385,5)=$F$8,DULIEU!X385,0)</f>
        <v>0</v>
      </c>
      <c r="H394" s="946">
        <f>IF(LEFT(DULIEU!W385,5)=$F$8,DULIEU!X385,0)</f>
        <v>0</v>
      </c>
      <c r="I394" s="946">
        <f>IF(SUM(G394:H394)=0,0,$I$14+SUM($G$16:G394)-SUM($H$16:H394))</f>
        <v>0</v>
      </c>
      <c r="J394" s="945"/>
      <c r="K394" s="945" t="str">
        <f t="shared" si="5"/>
        <v/>
      </c>
    </row>
    <row r="395" spans="2:11" hidden="1">
      <c r="B395" s="945" t="str">
        <f>IF(OR(LEFT(DULIEU!V386,5)=$F$8,LEFT(DULIEU!W386,5)=$F$8),DULIEU!D386,"")</f>
        <v/>
      </c>
      <c r="C395" s="945" t="str">
        <f>IF(OR(LEFT(DULIEU!V386,5)=$F$8,LEFT(DULIEU!W386,5)=$F$8),DULIEU!H386,"")</f>
        <v/>
      </c>
      <c r="D395" s="945" t="str">
        <f>IF(OR(LEFT(DULIEU!V386,5)=$F$8,LEFT(DULIEU!W386,5)=$F$8),DULIEU!E386,"")</f>
        <v/>
      </c>
      <c r="E395" s="945" t="str">
        <f>IF(OR(LEFT(DULIEU!V386,5)=$F$8,LEFT(DULIEU!W386,5)=$F$8),DULIEU!O386,"")</f>
        <v/>
      </c>
      <c r="F395" s="945" t="str">
        <f>IF(LEFT(DULIEU!V386,5)=$F$8,DULIEU!W386,IF(LEFT(DULIEU!W386,5)=$F$8,DULIEU!V386,""))</f>
        <v/>
      </c>
      <c r="G395" s="946">
        <f>IF(LEFT(DULIEU!V386,5)=$F$8,DULIEU!X386,0)</f>
        <v>0</v>
      </c>
      <c r="H395" s="946">
        <f>IF(LEFT(DULIEU!W386,5)=$F$8,DULIEU!X386,0)</f>
        <v>0</v>
      </c>
      <c r="I395" s="946">
        <f>IF(SUM(G395:H395)=0,0,$I$14+SUM($G$16:G395)-SUM($H$16:H395))</f>
        <v>0</v>
      </c>
      <c r="J395" s="945"/>
      <c r="K395" s="945" t="str">
        <f t="shared" si="5"/>
        <v/>
      </c>
    </row>
    <row r="396" spans="2:11" hidden="1">
      <c r="B396" s="945" t="str">
        <f>IF(OR(LEFT(DULIEU!V387,5)=$F$8,LEFT(DULIEU!W387,5)=$F$8),DULIEU!D387,"")</f>
        <v/>
      </c>
      <c r="C396" s="945" t="str">
        <f>IF(OR(LEFT(DULIEU!V387,5)=$F$8,LEFT(DULIEU!W387,5)=$F$8),DULIEU!H387,"")</f>
        <v/>
      </c>
      <c r="D396" s="945" t="str">
        <f>IF(OR(LEFT(DULIEU!V387,5)=$F$8,LEFT(DULIEU!W387,5)=$F$8),DULIEU!E387,"")</f>
        <v/>
      </c>
      <c r="E396" s="945" t="str">
        <f>IF(OR(LEFT(DULIEU!V387,5)=$F$8,LEFT(DULIEU!W387,5)=$F$8),DULIEU!O387,"")</f>
        <v/>
      </c>
      <c r="F396" s="945" t="str">
        <f>IF(LEFT(DULIEU!V387,5)=$F$8,DULIEU!W387,IF(LEFT(DULIEU!W387,5)=$F$8,DULIEU!V387,""))</f>
        <v/>
      </c>
      <c r="G396" s="946">
        <f>IF(LEFT(DULIEU!V387,5)=$F$8,DULIEU!X387,0)</f>
        <v>0</v>
      </c>
      <c r="H396" s="946">
        <f>IF(LEFT(DULIEU!W387,5)=$F$8,DULIEU!X387,0)</f>
        <v>0</v>
      </c>
      <c r="I396" s="946">
        <f>IF(SUM(G396:H396)=0,0,$I$14+SUM($G$16:G396)-SUM($H$16:H396))</f>
        <v>0</v>
      </c>
      <c r="J396" s="945"/>
      <c r="K396" s="945" t="str">
        <f t="shared" si="5"/>
        <v/>
      </c>
    </row>
    <row r="397" spans="2:11" hidden="1">
      <c r="B397" s="945" t="str">
        <f>IF(OR(LEFT(DULIEU!V388,5)=$F$8,LEFT(DULIEU!W388,5)=$F$8),DULIEU!D388,"")</f>
        <v/>
      </c>
      <c r="C397" s="945" t="str">
        <f>IF(OR(LEFT(DULIEU!V388,5)=$F$8,LEFT(DULIEU!W388,5)=$F$8),DULIEU!H388,"")</f>
        <v/>
      </c>
      <c r="D397" s="945" t="str">
        <f>IF(OR(LEFT(DULIEU!V388,5)=$F$8,LEFT(DULIEU!W388,5)=$F$8),DULIEU!E388,"")</f>
        <v/>
      </c>
      <c r="E397" s="945" t="str">
        <f>IF(OR(LEFT(DULIEU!V388,5)=$F$8,LEFT(DULIEU!W388,5)=$F$8),DULIEU!O388,"")</f>
        <v/>
      </c>
      <c r="F397" s="945" t="str">
        <f>IF(LEFT(DULIEU!V388,5)=$F$8,DULIEU!W388,IF(LEFT(DULIEU!W388,5)=$F$8,DULIEU!V388,""))</f>
        <v/>
      </c>
      <c r="G397" s="946">
        <f>IF(LEFT(DULIEU!V388,5)=$F$8,DULIEU!X388,0)</f>
        <v>0</v>
      </c>
      <c r="H397" s="946">
        <f>IF(LEFT(DULIEU!W388,5)=$F$8,DULIEU!X388,0)</f>
        <v>0</v>
      </c>
      <c r="I397" s="946">
        <f>IF(SUM(G397:H397)=0,0,$I$14+SUM($G$16:G397)-SUM($H$16:H397))</f>
        <v>0</v>
      </c>
      <c r="J397" s="945"/>
      <c r="K397" s="945" t="str">
        <f t="shared" si="5"/>
        <v/>
      </c>
    </row>
    <row r="398" spans="2:11" hidden="1">
      <c r="B398" s="945" t="str">
        <f>IF(OR(LEFT(DULIEU!V389,5)=$F$8,LEFT(DULIEU!W389,5)=$F$8),DULIEU!D389,"")</f>
        <v/>
      </c>
      <c r="C398" s="945" t="str">
        <f>IF(OR(LEFT(DULIEU!V389,5)=$F$8,LEFT(DULIEU!W389,5)=$F$8),DULIEU!H389,"")</f>
        <v/>
      </c>
      <c r="D398" s="945" t="str">
        <f>IF(OR(LEFT(DULIEU!V389,5)=$F$8,LEFT(DULIEU!W389,5)=$F$8),DULIEU!E389,"")</f>
        <v/>
      </c>
      <c r="E398" s="945" t="str">
        <f>IF(OR(LEFT(DULIEU!V389,5)=$F$8,LEFT(DULIEU!W389,5)=$F$8),DULIEU!O389,"")</f>
        <v/>
      </c>
      <c r="F398" s="945" t="str">
        <f>IF(LEFT(DULIEU!V389,5)=$F$8,DULIEU!W389,IF(LEFT(DULIEU!W389,5)=$F$8,DULIEU!V389,""))</f>
        <v/>
      </c>
      <c r="G398" s="946">
        <f>IF(LEFT(DULIEU!V389,5)=$F$8,DULIEU!X389,0)</f>
        <v>0</v>
      </c>
      <c r="H398" s="946">
        <f>IF(LEFT(DULIEU!W389,5)=$F$8,DULIEU!X389,0)</f>
        <v>0</v>
      </c>
      <c r="I398" s="946">
        <f>IF(SUM(G398:H398)=0,0,$I$14+SUM($G$16:G398)-SUM($H$16:H398))</f>
        <v>0</v>
      </c>
      <c r="J398" s="945"/>
      <c r="K398" s="945" t="str">
        <f t="shared" si="5"/>
        <v/>
      </c>
    </row>
    <row r="399" spans="2:11" hidden="1">
      <c r="B399" s="945" t="str">
        <f>IF(OR(LEFT(DULIEU!V390,5)=$F$8,LEFT(DULIEU!W390,5)=$F$8),DULIEU!D390,"")</f>
        <v/>
      </c>
      <c r="C399" s="945" t="str">
        <f>IF(OR(LEFT(DULIEU!V390,5)=$F$8,LEFT(DULIEU!W390,5)=$F$8),DULIEU!H390,"")</f>
        <v/>
      </c>
      <c r="D399" s="945" t="str">
        <f>IF(OR(LEFT(DULIEU!V390,5)=$F$8,LEFT(DULIEU!W390,5)=$F$8),DULIEU!E390,"")</f>
        <v/>
      </c>
      <c r="E399" s="945" t="str">
        <f>IF(OR(LEFT(DULIEU!V390,5)=$F$8,LEFT(DULIEU!W390,5)=$F$8),DULIEU!O390,"")</f>
        <v/>
      </c>
      <c r="F399" s="945" t="str">
        <f>IF(LEFT(DULIEU!V390,5)=$F$8,DULIEU!W390,IF(LEFT(DULIEU!W390,5)=$F$8,DULIEU!V390,""))</f>
        <v/>
      </c>
      <c r="G399" s="946">
        <f>IF(LEFT(DULIEU!V390,5)=$F$8,DULIEU!X390,0)</f>
        <v>0</v>
      </c>
      <c r="H399" s="946">
        <f>IF(LEFT(DULIEU!W390,5)=$F$8,DULIEU!X390,0)</f>
        <v>0</v>
      </c>
      <c r="I399" s="946">
        <f>IF(SUM(G399:H399)=0,0,$I$14+SUM($G$16:G399)-SUM($H$16:H399))</f>
        <v>0</v>
      </c>
      <c r="J399" s="945"/>
      <c r="K399" s="945" t="str">
        <f t="shared" si="5"/>
        <v/>
      </c>
    </row>
    <row r="400" spans="2:11" hidden="1">
      <c r="B400" s="945" t="str">
        <f>IF(OR(LEFT(DULIEU!V391,5)=$F$8,LEFT(DULIEU!W391,5)=$F$8),DULIEU!D391,"")</f>
        <v/>
      </c>
      <c r="C400" s="945" t="str">
        <f>IF(OR(LEFT(DULIEU!V391,5)=$F$8,LEFT(DULIEU!W391,5)=$F$8),DULIEU!H391,"")</f>
        <v/>
      </c>
      <c r="D400" s="945" t="str">
        <f>IF(OR(LEFT(DULIEU!V391,5)=$F$8,LEFT(DULIEU!W391,5)=$F$8),DULIEU!E391,"")</f>
        <v/>
      </c>
      <c r="E400" s="945" t="str">
        <f>IF(OR(LEFT(DULIEU!V391,5)=$F$8,LEFT(DULIEU!W391,5)=$F$8),DULIEU!O391,"")</f>
        <v/>
      </c>
      <c r="F400" s="945" t="str">
        <f>IF(LEFT(DULIEU!V391,5)=$F$8,DULIEU!W391,IF(LEFT(DULIEU!W391,5)=$F$8,DULIEU!V391,""))</f>
        <v/>
      </c>
      <c r="G400" s="946">
        <f>IF(LEFT(DULIEU!V391,5)=$F$8,DULIEU!X391,0)</f>
        <v>0</v>
      </c>
      <c r="H400" s="946">
        <f>IF(LEFT(DULIEU!W391,5)=$F$8,DULIEU!X391,0)</f>
        <v>0</v>
      </c>
      <c r="I400" s="946">
        <f>IF(SUM(G400:H400)=0,0,$I$14+SUM($G$16:G400)-SUM($H$16:H400))</f>
        <v>0</v>
      </c>
      <c r="J400" s="945"/>
      <c r="K400" s="945" t="str">
        <f t="shared" si="5"/>
        <v/>
      </c>
    </row>
    <row r="401" spans="2:11" hidden="1">
      <c r="B401" s="945" t="str">
        <f>IF(OR(LEFT(DULIEU!V392,5)=$F$8,LEFT(DULIEU!W392,5)=$F$8),DULIEU!D392,"")</f>
        <v/>
      </c>
      <c r="C401" s="945" t="str">
        <f>IF(OR(LEFT(DULIEU!V392,5)=$F$8,LEFT(DULIEU!W392,5)=$F$8),DULIEU!H392,"")</f>
        <v/>
      </c>
      <c r="D401" s="945" t="str">
        <f>IF(OR(LEFT(DULIEU!V392,5)=$F$8,LEFT(DULIEU!W392,5)=$F$8),DULIEU!E392,"")</f>
        <v/>
      </c>
      <c r="E401" s="945" t="str">
        <f>IF(OR(LEFT(DULIEU!V392,5)=$F$8,LEFT(DULIEU!W392,5)=$F$8),DULIEU!O392,"")</f>
        <v/>
      </c>
      <c r="F401" s="945" t="str">
        <f>IF(LEFT(DULIEU!V392,5)=$F$8,DULIEU!W392,IF(LEFT(DULIEU!W392,5)=$F$8,DULIEU!V392,""))</f>
        <v/>
      </c>
      <c r="G401" s="946">
        <f>IF(LEFT(DULIEU!V392,5)=$F$8,DULIEU!X392,0)</f>
        <v>0</v>
      </c>
      <c r="H401" s="946">
        <f>IF(LEFT(DULIEU!W392,5)=$F$8,DULIEU!X392,0)</f>
        <v>0</v>
      </c>
      <c r="I401" s="946">
        <f>IF(SUM(G401:H401)=0,0,$I$14+SUM($G$16:G401)-SUM($H$16:H401))</f>
        <v>0</v>
      </c>
      <c r="J401" s="945"/>
      <c r="K401" s="945" t="str">
        <f t="shared" ref="K401:K464" si="6">IF(B401&lt;&gt;"","x","")</f>
        <v/>
      </c>
    </row>
    <row r="402" spans="2:11" hidden="1">
      <c r="B402" s="945" t="str">
        <f>IF(OR(LEFT(DULIEU!V393,5)=$F$8,LEFT(DULIEU!W393,5)=$F$8),DULIEU!D393,"")</f>
        <v/>
      </c>
      <c r="C402" s="945" t="str">
        <f>IF(OR(LEFT(DULIEU!V393,5)=$F$8,LEFT(DULIEU!W393,5)=$F$8),DULIEU!H393,"")</f>
        <v/>
      </c>
      <c r="D402" s="945" t="str">
        <f>IF(OR(LEFT(DULIEU!V393,5)=$F$8,LEFT(DULIEU!W393,5)=$F$8),DULIEU!E393,"")</f>
        <v/>
      </c>
      <c r="E402" s="945" t="str">
        <f>IF(OR(LEFT(DULIEU!V393,5)=$F$8,LEFT(DULIEU!W393,5)=$F$8),DULIEU!O393,"")</f>
        <v/>
      </c>
      <c r="F402" s="945" t="str">
        <f>IF(LEFT(DULIEU!V393,5)=$F$8,DULIEU!W393,IF(LEFT(DULIEU!W393,5)=$F$8,DULIEU!V393,""))</f>
        <v/>
      </c>
      <c r="G402" s="946">
        <f>IF(LEFT(DULIEU!V393,5)=$F$8,DULIEU!X393,0)</f>
        <v>0</v>
      </c>
      <c r="H402" s="946">
        <f>IF(LEFT(DULIEU!W393,5)=$F$8,DULIEU!X393,0)</f>
        <v>0</v>
      </c>
      <c r="I402" s="946">
        <f>IF(SUM(G402:H402)=0,0,$I$14+SUM($G$16:G402)-SUM($H$16:H402))</f>
        <v>0</v>
      </c>
      <c r="J402" s="945"/>
      <c r="K402" s="945" t="str">
        <f t="shared" si="6"/>
        <v/>
      </c>
    </row>
    <row r="403" spans="2:11" hidden="1">
      <c r="B403" s="945" t="str">
        <f>IF(OR(LEFT(DULIEU!V394,5)=$F$8,LEFT(DULIEU!W394,5)=$F$8),DULIEU!D394,"")</f>
        <v/>
      </c>
      <c r="C403" s="945" t="str">
        <f>IF(OR(LEFT(DULIEU!V394,5)=$F$8,LEFT(DULIEU!W394,5)=$F$8),DULIEU!H394,"")</f>
        <v/>
      </c>
      <c r="D403" s="945" t="str">
        <f>IF(OR(LEFT(DULIEU!V394,5)=$F$8,LEFT(DULIEU!W394,5)=$F$8),DULIEU!E394,"")</f>
        <v/>
      </c>
      <c r="E403" s="945" t="str">
        <f>IF(OR(LEFT(DULIEU!V394,5)=$F$8,LEFT(DULIEU!W394,5)=$F$8),DULIEU!O394,"")</f>
        <v/>
      </c>
      <c r="F403" s="945" t="str">
        <f>IF(LEFT(DULIEU!V394,5)=$F$8,DULIEU!W394,IF(LEFT(DULIEU!W394,5)=$F$8,DULIEU!V394,""))</f>
        <v/>
      </c>
      <c r="G403" s="946">
        <f>IF(LEFT(DULIEU!V394,5)=$F$8,DULIEU!X394,0)</f>
        <v>0</v>
      </c>
      <c r="H403" s="946">
        <f>IF(LEFT(DULIEU!W394,5)=$F$8,DULIEU!X394,0)</f>
        <v>0</v>
      </c>
      <c r="I403" s="946">
        <f>IF(SUM(G403:H403)=0,0,$I$14+SUM($G$16:G403)-SUM($H$16:H403))</f>
        <v>0</v>
      </c>
      <c r="J403" s="945"/>
      <c r="K403" s="945" t="str">
        <f t="shared" si="6"/>
        <v/>
      </c>
    </row>
    <row r="404" spans="2:11" hidden="1">
      <c r="B404" s="945" t="str">
        <f>IF(OR(LEFT(DULIEU!V395,5)=$F$8,LEFT(DULIEU!W395,5)=$F$8),DULIEU!D395,"")</f>
        <v/>
      </c>
      <c r="C404" s="945" t="str">
        <f>IF(OR(LEFT(DULIEU!V395,5)=$F$8,LEFT(DULIEU!W395,5)=$F$8),DULIEU!H395,"")</f>
        <v/>
      </c>
      <c r="D404" s="945" t="str">
        <f>IF(OR(LEFT(DULIEU!V395,5)=$F$8,LEFT(DULIEU!W395,5)=$F$8),DULIEU!E395,"")</f>
        <v/>
      </c>
      <c r="E404" s="945" t="str">
        <f>IF(OR(LEFT(DULIEU!V395,5)=$F$8,LEFT(DULIEU!W395,5)=$F$8),DULIEU!O395,"")</f>
        <v/>
      </c>
      <c r="F404" s="945" t="str">
        <f>IF(LEFT(DULIEU!V395,5)=$F$8,DULIEU!W395,IF(LEFT(DULIEU!W395,5)=$F$8,DULIEU!V395,""))</f>
        <v/>
      </c>
      <c r="G404" s="946">
        <f>IF(LEFT(DULIEU!V395,5)=$F$8,DULIEU!X395,0)</f>
        <v>0</v>
      </c>
      <c r="H404" s="946">
        <f>IF(LEFT(DULIEU!W395,5)=$F$8,DULIEU!X395,0)</f>
        <v>0</v>
      </c>
      <c r="I404" s="946">
        <f>IF(SUM(G404:H404)=0,0,$I$14+SUM($G$16:G404)-SUM($H$16:H404))</f>
        <v>0</v>
      </c>
      <c r="J404" s="945"/>
      <c r="K404" s="945" t="str">
        <f t="shared" si="6"/>
        <v/>
      </c>
    </row>
    <row r="405" spans="2:11" hidden="1">
      <c r="B405" s="945" t="str">
        <f>IF(OR(LEFT(DULIEU!V396,5)=$F$8,LEFT(DULIEU!W396,5)=$F$8),DULIEU!D396,"")</f>
        <v/>
      </c>
      <c r="C405" s="945" t="str">
        <f>IF(OR(LEFT(DULIEU!V396,5)=$F$8,LEFT(DULIEU!W396,5)=$F$8),DULIEU!H396,"")</f>
        <v/>
      </c>
      <c r="D405" s="945" t="str">
        <f>IF(OR(LEFT(DULIEU!V396,5)=$F$8,LEFT(DULIEU!W396,5)=$F$8),DULIEU!E396,"")</f>
        <v/>
      </c>
      <c r="E405" s="945" t="str">
        <f>IF(OR(LEFT(DULIEU!V396,5)=$F$8,LEFT(DULIEU!W396,5)=$F$8),DULIEU!O396,"")</f>
        <v/>
      </c>
      <c r="F405" s="945" t="str">
        <f>IF(LEFT(DULIEU!V396,5)=$F$8,DULIEU!W396,IF(LEFT(DULIEU!W396,5)=$F$8,DULIEU!V396,""))</f>
        <v/>
      </c>
      <c r="G405" s="946">
        <f>IF(LEFT(DULIEU!V396,5)=$F$8,DULIEU!X396,0)</f>
        <v>0</v>
      </c>
      <c r="H405" s="946">
        <f>IF(LEFT(DULIEU!W396,5)=$F$8,DULIEU!X396,0)</f>
        <v>0</v>
      </c>
      <c r="I405" s="946">
        <f>IF(SUM(G405:H405)=0,0,$I$14+SUM($G$16:G405)-SUM($H$16:H405))</f>
        <v>0</v>
      </c>
      <c r="J405" s="945"/>
      <c r="K405" s="945" t="str">
        <f t="shared" si="6"/>
        <v/>
      </c>
    </row>
    <row r="406" spans="2:11" hidden="1">
      <c r="B406" s="945" t="str">
        <f>IF(OR(LEFT(DULIEU!V397,5)=$F$8,LEFT(DULIEU!W397,5)=$F$8),DULIEU!D397,"")</f>
        <v/>
      </c>
      <c r="C406" s="945" t="str">
        <f>IF(OR(LEFT(DULIEU!V397,5)=$F$8,LEFT(DULIEU!W397,5)=$F$8),DULIEU!H397,"")</f>
        <v/>
      </c>
      <c r="D406" s="945" t="str">
        <f>IF(OR(LEFT(DULIEU!V397,5)=$F$8,LEFT(DULIEU!W397,5)=$F$8),DULIEU!E397,"")</f>
        <v/>
      </c>
      <c r="E406" s="945" t="str">
        <f>IF(OR(LEFT(DULIEU!V397,5)=$F$8,LEFT(DULIEU!W397,5)=$F$8),DULIEU!O397,"")</f>
        <v/>
      </c>
      <c r="F406" s="945" t="str">
        <f>IF(LEFT(DULIEU!V397,5)=$F$8,DULIEU!W397,IF(LEFT(DULIEU!W397,5)=$F$8,DULIEU!V397,""))</f>
        <v/>
      </c>
      <c r="G406" s="946">
        <f>IF(LEFT(DULIEU!V397,5)=$F$8,DULIEU!X397,0)</f>
        <v>0</v>
      </c>
      <c r="H406" s="946">
        <f>IF(LEFT(DULIEU!W397,5)=$F$8,DULIEU!X397,0)</f>
        <v>0</v>
      </c>
      <c r="I406" s="946">
        <f>IF(SUM(G406:H406)=0,0,$I$14+SUM($G$16:G406)-SUM($H$16:H406))</f>
        <v>0</v>
      </c>
      <c r="J406" s="945"/>
      <c r="K406" s="945" t="str">
        <f t="shared" si="6"/>
        <v/>
      </c>
    </row>
    <row r="407" spans="2:11" hidden="1">
      <c r="B407" s="945" t="str">
        <f>IF(OR(LEFT(DULIEU!V398,5)=$F$8,LEFT(DULIEU!W398,5)=$F$8),DULIEU!D398,"")</f>
        <v/>
      </c>
      <c r="C407" s="945" t="str">
        <f>IF(OR(LEFT(DULIEU!V398,5)=$F$8,LEFT(DULIEU!W398,5)=$F$8),DULIEU!H398,"")</f>
        <v/>
      </c>
      <c r="D407" s="945" t="str">
        <f>IF(OR(LEFT(DULIEU!V398,5)=$F$8,LEFT(DULIEU!W398,5)=$F$8),DULIEU!E398,"")</f>
        <v/>
      </c>
      <c r="E407" s="945" t="str">
        <f>IF(OR(LEFT(DULIEU!V398,5)=$F$8,LEFT(DULIEU!W398,5)=$F$8),DULIEU!O398,"")</f>
        <v/>
      </c>
      <c r="F407" s="945" t="str">
        <f>IF(LEFT(DULIEU!V398,5)=$F$8,DULIEU!W398,IF(LEFT(DULIEU!W398,5)=$F$8,DULIEU!V398,""))</f>
        <v/>
      </c>
      <c r="G407" s="946">
        <f>IF(LEFT(DULIEU!V398,5)=$F$8,DULIEU!X398,0)</f>
        <v>0</v>
      </c>
      <c r="H407" s="946">
        <f>IF(LEFT(DULIEU!W398,5)=$F$8,DULIEU!X398,0)</f>
        <v>0</v>
      </c>
      <c r="I407" s="946">
        <f>IF(SUM(G407:H407)=0,0,$I$14+SUM($G$16:G407)-SUM($H$16:H407))</f>
        <v>0</v>
      </c>
      <c r="J407" s="945"/>
      <c r="K407" s="945" t="str">
        <f t="shared" si="6"/>
        <v/>
      </c>
    </row>
    <row r="408" spans="2:11" hidden="1">
      <c r="B408" s="945" t="str">
        <f>IF(OR(LEFT(DULIEU!V399,5)=$F$8,LEFT(DULIEU!W399,5)=$F$8),DULIEU!D399,"")</f>
        <v/>
      </c>
      <c r="C408" s="945" t="str">
        <f>IF(OR(LEFT(DULIEU!V399,5)=$F$8,LEFT(DULIEU!W399,5)=$F$8),DULIEU!H399,"")</f>
        <v/>
      </c>
      <c r="D408" s="945" t="str">
        <f>IF(OR(LEFT(DULIEU!V399,5)=$F$8,LEFT(DULIEU!W399,5)=$F$8),DULIEU!E399,"")</f>
        <v/>
      </c>
      <c r="E408" s="945" t="str">
        <f>IF(OR(LEFT(DULIEU!V399,5)=$F$8,LEFT(DULIEU!W399,5)=$F$8),DULIEU!O399,"")</f>
        <v/>
      </c>
      <c r="F408" s="945" t="str">
        <f>IF(LEFT(DULIEU!V399,5)=$F$8,DULIEU!W399,IF(LEFT(DULIEU!W399,5)=$F$8,DULIEU!V399,""))</f>
        <v/>
      </c>
      <c r="G408" s="946">
        <f>IF(LEFT(DULIEU!V399,5)=$F$8,DULIEU!X399,0)</f>
        <v>0</v>
      </c>
      <c r="H408" s="946">
        <f>IF(LEFT(DULIEU!W399,5)=$F$8,DULIEU!X399,0)</f>
        <v>0</v>
      </c>
      <c r="I408" s="946">
        <f>IF(SUM(G408:H408)=0,0,$I$14+SUM($G$16:G408)-SUM($H$16:H408))</f>
        <v>0</v>
      </c>
      <c r="J408" s="945"/>
      <c r="K408" s="945" t="str">
        <f t="shared" si="6"/>
        <v/>
      </c>
    </row>
    <row r="409" spans="2:11" hidden="1">
      <c r="B409" s="945" t="str">
        <f>IF(OR(LEFT(DULIEU!V400,5)=$F$8,LEFT(DULIEU!W400,5)=$F$8),DULIEU!D400,"")</f>
        <v/>
      </c>
      <c r="C409" s="945" t="str">
        <f>IF(OR(LEFT(DULIEU!V400,5)=$F$8,LEFT(DULIEU!W400,5)=$F$8),DULIEU!H400,"")</f>
        <v/>
      </c>
      <c r="D409" s="945" t="str">
        <f>IF(OR(LEFT(DULIEU!V400,5)=$F$8,LEFT(DULIEU!W400,5)=$F$8),DULIEU!E400,"")</f>
        <v/>
      </c>
      <c r="E409" s="945" t="str">
        <f>IF(OR(LEFT(DULIEU!V400,5)=$F$8,LEFT(DULIEU!W400,5)=$F$8),DULIEU!O400,"")</f>
        <v/>
      </c>
      <c r="F409" s="945" t="str">
        <f>IF(LEFT(DULIEU!V400,5)=$F$8,DULIEU!W400,IF(LEFT(DULIEU!W400,5)=$F$8,DULIEU!V400,""))</f>
        <v/>
      </c>
      <c r="G409" s="946">
        <f>IF(LEFT(DULIEU!V400,5)=$F$8,DULIEU!X400,0)</f>
        <v>0</v>
      </c>
      <c r="H409" s="946">
        <f>IF(LEFT(DULIEU!W400,5)=$F$8,DULIEU!X400,0)</f>
        <v>0</v>
      </c>
      <c r="I409" s="946">
        <f>IF(SUM(G409:H409)=0,0,$I$14+SUM($G$16:G409)-SUM($H$16:H409))</f>
        <v>0</v>
      </c>
      <c r="J409" s="945"/>
      <c r="K409" s="945" t="str">
        <f t="shared" si="6"/>
        <v/>
      </c>
    </row>
    <row r="410" spans="2:11" hidden="1">
      <c r="B410" s="945" t="str">
        <f>IF(OR(LEFT(DULIEU!V401,5)=$F$8,LEFT(DULIEU!W401,5)=$F$8),DULIEU!D401,"")</f>
        <v/>
      </c>
      <c r="C410" s="945" t="str">
        <f>IF(OR(LEFT(DULIEU!V401,5)=$F$8,LEFT(DULIEU!W401,5)=$F$8),DULIEU!H401,"")</f>
        <v/>
      </c>
      <c r="D410" s="945" t="str">
        <f>IF(OR(LEFT(DULIEU!V401,5)=$F$8,LEFT(DULIEU!W401,5)=$F$8),DULIEU!E401,"")</f>
        <v/>
      </c>
      <c r="E410" s="945" t="str">
        <f>IF(OR(LEFT(DULIEU!V401,5)=$F$8,LEFT(DULIEU!W401,5)=$F$8),DULIEU!O401,"")</f>
        <v/>
      </c>
      <c r="F410" s="945" t="str">
        <f>IF(LEFT(DULIEU!V401,5)=$F$8,DULIEU!W401,IF(LEFT(DULIEU!W401,5)=$F$8,DULIEU!V401,""))</f>
        <v/>
      </c>
      <c r="G410" s="946">
        <f>IF(LEFT(DULIEU!V401,5)=$F$8,DULIEU!X401,0)</f>
        <v>0</v>
      </c>
      <c r="H410" s="946">
        <f>IF(LEFT(DULIEU!W401,5)=$F$8,DULIEU!X401,0)</f>
        <v>0</v>
      </c>
      <c r="I410" s="946">
        <f>IF(SUM(G410:H410)=0,0,$I$14+SUM($G$16:G410)-SUM($H$16:H410))</f>
        <v>0</v>
      </c>
      <c r="J410" s="945"/>
      <c r="K410" s="945" t="str">
        <f t="shared" si="6"/>
        <v/>
      </c>
    </row>
    <row r="411" spans="2:11" hidden="1">
      <c r="B411" s="945" t="str">
        <f>IF(OR(LEFT(DULIEU!V402,5)=$F$8,LEFT(DULIEU!W402,5)=$F$8),DULIEU!D402,"")</f>
        <v/>
      </c>
      <c r="C411" s="945" t="str">
        <f>IF(OR(LEFT(DULIEU!V402,5)=$F$8,LEFT(DULIEU!W402,5)=$F$8),DULIEU!H402,"")</f>
        <v/>
      </c>
      <c r="D411" s="945" t="str">
        <f>IF(OR(LEFT(DULIEU!V402,5)=$F$8,LEFT(DULIEU!W402,5)=$F$8),DULIEU!E402,"")</f>
        <v/>
      </c>
      <c r="E411" s="945" t="str">
        <f>IF(OR(LEFT(DULIEU!V402,5)=$F$8,LEFT(DULIEU!W402,5)=$F$8),DULIEU!O402,"")</f>
        <v/>
      </c>
      <c r="F411" s="945" t="str">
        <f>IF(LEFT(DULIEU!V402,5)=$F$8,DULIEU!W402,IF(LEFT(DULIEU!W402,5)=$F$8,DULIEU!V402,""))</f>
        <v/>
      </c>
      <c r="G411" s="946">
        <f>IF(LEFT(DULIEU!V402,5)=$F$8,DULIEU!X402,0)</f>
        <v>0</v>
      </c>
      <c r="H411" s="946">
        <f>IF(LEFT(DULIEU!W402,5)=$F$8,DULIEU!X402,0)</f>
        <v>0</v>
      </c>
      <c r="I411" s="946">
        <f>IF(SUM(G411:H411)=0,0,$I$14+SUM($G$16:G411)-SUM($H$16:H411))</f>
        <v>0</v>
      </c>
      <c r="J411" s="945"/>
      <c r="K411" s="945" t="str">
        <f t="shared" si="6"/>
        <v/>
      </c>
    </row>
    <row r="412" spans="2:11" hidden="1">
      <c r="B412" s="945" t="str">
        <f>IF(OR(LEFT(DULIEU!V403,5)=$F$8,LEFT(DULIEU!W403,5)=$F$8),DULIEU!D403,"")</f>
        <v/>
      </c>
      <c r="C412" s="945" t="str">
        <f>IF(OR(LEFT(DULIEU!V403,5)=$F$8,LEFT(DULIEU!W403,5)=$F$8),DULIEU!H403,"")</f>
        <v/>
      </c>
      <c r="D412" s="945" t="str">
        <f>IF(OR(LEFT(DULIEU!V403,5)=$F$8,LEFT(DULIEU!W403,5)=$F$8),DULIEU!E403,"")</f>
        <v/>
      </c>
      <c r="E412" s="945" t="str">
        <f>IF(OR(LEFT(DULIEU!V403,5)=$F$8,LEFT(DULIEU!W403,5)=$F$8),DULIEU!O403,"")</f>
        <v/>
      </c>
      <c r="F412" s="945" t="str">
        <f>IF(LEFT(DULIEU!V403,5)=$F$8,DULIEU!W403,IF(LEFT(DULIEU!W403,5)=$F$8,DULIEU!V403,""))</f>
        <v/>
      </c>
      <c r="G412" s="946">
        <f>IF(LEFT(DULIEU!V403,5)=$F$8,DULIEU!X403,0)</f>
        <v>0</v>
      </c>
      <c r="H412" s="946">
        <f>IF(LEFT(DULIEU!W403,5)=$F$8,DULIEU!X403,0)</f>
        <v>0</v>
      </c>
      <c r="I412" s="946">
        <f>IF(SUM(G412:H412)=0,0,$I$14+SUM($G$16:G412)-SUM($H$16:H412))</f>
        <v>0</v>
      </c>
      <c r="J412" s="945"/>
      <c r="K412" s="945" t="str">
        <f t="shared" si="6"/>
        <v/>
      </c>
    </row>
    <row r="413" spans="2:11" hidden="1">
      <c r="B413" s="945" t="str">
        <f>IF(OR(LEFT(DULIEU!V404,5)=$F$8,LEFT(DULIEU!W404,5)=$F$8),DULIEU!D404,"")</f>
        <v/>
      </c>
      <c r="C413" s="945" t="str">
        <f>IF(OR(LEFT(DULIEU!V404,5)=$F$8,LEFT(DULIEU!W404,5)=$F$8),DULIEU!H404,"")</f>
        <v/>
      </c>
      <c r="D413" s="945" t="str">
        <f>IF(OR(LEFT(DULIEU!V404,5)=$F$8,LEFT(DULIEU!W404,5)=$F$8),DULIEU!E404,"")</f>
        <v/>
      </c>
      <c r="E413" s="945" t="str">
        <f>IF(OR(LEFT(DULIEU!V404,5)=$F$8,LEFT(DULIEU!W404,5)=$F$8),DULIEU!O404,"")</f>
        <v/>
      </c>
      <c r="F413" s="945" t="str">
        <f>IF(LEFT(DULIEU!V404,5)=$F$8,DULIEU!W404,IF(LEFT(DULIEU!W404,5)=$F$8,DULIEU!V404,""))</f>
        <v/>
      </c>
      <c r="G413" s="946">
        <f>IF(LEFT(DULIEU!V404,5)=$F$8,DULIEU!X404,0)</f>
        <v>0</v>
      </c>
      <c r="H413" s="946">
        <f>IF(LEFT(DULIEU!W404,5)=$F$8,DULIEU!X404,0)</f>
        <v>0</v>
      </c>
      <c r="I413" s="946">
        <f>IF(SUM(G413:H413)=0,0,$I$14+SUM($G$16:G413)-SUM($H$16:H413))</f>
        <v>0</v>
      </c>
      <c r="J413" s="945"/>
      <c r="K413" s="945" t="str">
        <f t="shared" si="6"/>
        <v/>
      </c>
    </row>
    <row r="414" spans="2:11" hidden="1">
      <c r="B414" s="945" t="str">
        <f>IF(OR(LEFT(DULIEU!V405,5)=$F$8,LEFT(DULIEU!W405,5)=$F$8),DULIEU!D405,"")</f>
        <v/>
      </c>
      <c r="C414" s="945" t="str">
        <f>IF(OR(LEFT(DULIEU!V405,5)=$F$8,LEFT(DULIEU!W405,5)=$F$8),DULIEU!H405,"")</f>
        <v/>
      </c>
      <c r="D414" s="945" t="str">
        <f>IF(OR(LEFT(DULIEU!V405,5)=$F$8,LEFT(DULIEU!W405,5)=$F$8),DULIEU!E405,"")</f>
        <v/>
      </c>
      <c r="E414" s="945" t="str">
        <f>IF(OR(LEFT(DULIEU!V405,5)=$F$8,LEFT(DULIEU!W405,5)=$F$8),DULIEU!O405,"")</f>
        <v/>
      </c>
      <c r="F414" s="945" t="str">
        <f>IF(LEFT(DULIEU!V405,5)=$F$8,DULIEU!W405,IF(LEFT(DULIEU!W405,5)=$F$8,DULIEU!V405,""))</f>
        <v/>
      </c>
      <c r="G414" s="946">
        <f>IF(LEFT(DULIEU!V405,5)=$F$8,DULIEU!X405,0)</f>
        <v>0</v>
      </c>
      <c r="H414" s="946">
        <f>IF(LEFT(DULIEU!W405,5)=$F$8,DULIEU!X405,0)</f>
        <v>0</v>
      </c>
      <c r="I414" s="946">
        <f>IF(SUM(G414:H414)=0,0,$I$14+SUM($G$16:G414)-SUM($H$16:H414))</f>
        <v>0</v>
      </c>
      <c r="J414" s="945"/>
      <c r="K414" s="945" t="str">
        <f t="shared" si="6"/>
        <v/>
      </c>
    </row>
    <row r="415" spans="2:11" hidden="1">
      <c r="B415" s="945" t="str">
        <f>IF(OR(LEFT(DULIEU!V406,5)=$F$8,LEFT(DULIEU!W406,5)=$F$8),DULIEU!D406,"")</f>
        <v/>
      </c>
      <c r="C415" s="945" t="str">
        <f>IF(OR(LEFT(DULIEU!V406,5)=$F$8,LEFT(DULIEU!W406,5)=$F$8),DULIEU!H406,"")</f>
        <v/>
      </c>
      <c r="D415" s="945" t="str">
        <f>IF(OR(LEFT(DULIEU!V406,5)=$F$8,LEFT(DULIEU!W406,5)=$F$8),DULIEU!E406,"")</f>
        <v/>
      </c>
      <c r="E415" s="945" t="str">
        <f>IF(OR(LEFT(DULIEU!V406,5)=$F$8,LEFT(DULIEU!W406,5)=$F$8),DULIEU!O406,"")</f>
        <v/>
      </c>
      <c r="F415" s="945" t="str">
        <f>IF(LEFT(DULIEU!V406,5)=$F$8,DULIEU!W406,IF(LEFT(DULIEU!W406,5)=$F$8,DULIEU!V406,""))</f>
        <v/>
      </c>
      <c r="G415" s="946">
        <f>IF(LEFT(DULIEU!V406,5)=$F$8,DULIEU!X406,0)</f>
        <v>0</v>
      </c>
      <c r="H415" s="946">
        <f>IF(LEFT(DULIEU!W406,5)=$F$8,DULIEU!X406,0)</f>
        <v>0</v>
      </c>
      <c r="I415" s="946">
        <f>IF(SUM(G415:H415)=0,0,$I$14+SUM($G$16:G415)-SUM($H$16:H415))</f>
        <v>0</v>
      </c>
      <c r="J415" s="945"/>
      <c r="K415" s="945" t="str">
        <f t="shared" si="6"/>
        <v/>
      </c>
    </row>
    <row r="416" spans="2:11" hidden="1">
      <c r="B416" s="945" t="str">
        <f>IF(OR(LEFT(DULIEU!V407,5)=$F$8,LEFT(DULIEU!W407,5)=$F$8),DULIEU!D407,"")</f>
        <v/>
      </c>
      <c r="C416" s="945" t="str">
        <f>IF(OR(LEFT(DULIEU!V407,5)=$F$8,LEFT(DULIEU!W407,5)=$F$8),DULIEU!H407,"")</f>
        <v/>
      </c>
      <c r="D416" s="945" t="str">
        <f>IF(OR(LEFT(DULIEU!V407,5)=$F$8,LEFT(DULIEU!W407,5)=$F$8),DULIEU!E407,"")</f>
        <v/>
      </c>
      <c r="E416" s="945" t="str">
        <f>IF(OR(LEFT(DULIEU!V407,5)=$F$8,LEFT(DULIEU!W407,5)=$F$8),DULIEU!O407,"")</f>
        <v/>
      </c>
      <c r="F416" s="945" t="str">
        <f>IF(LEFT(DULIEU!V407,5)=$F$8,DULIEU!W407,IF(LEFT(DULIEU!W407,5)=$F$8,DULIEU!V407,""))</f>
        <v/>
      </c>
      <c r="G416" s="946">
        <f>IF(LEFT(DULIEU!V407,5)=$F$8,DULIEU!X407,0)</f>
        <v>0</v>
      </c>
      <c r="H416" s="946">
        <f>IF(LEFT(DULIEU!W407,5)=$F$8,DULIEU!X407,0)</f>
        <v>0</v>
      </c>
      <c r="I416" s="946">
        <f>IF(SUM(G416:H416)=0,0,$I$14+SUM($G$16:G416)-SUM($H$16:H416))</f>
        <v>0</v>
      </c>
      <c r="J416" s="945"/>
      <c r="K416" s="945" t="str">
        <f t="shared" si="6"/>
        <v/>
      </c>
    </row>
    <row r="417" spans="2:11" hidden="1">
      <c r="B417" s="945" t="str">
        <f>IF(OR(LEFT(DULIEU!V408,5)=$F$8,LEFT(DULIEU!W408,5)=$F$8),DULIEU!D408,"")</f>
        <v/>
      </c>
      <c r="C417" s="945" t="str">
        <f>IF(OR(LEFT(DULIEU!V408,5)=$F$8,LEFT(DULIEU!W408,5)=$F$8),DULIEU!H408,"")</f>
        <v/>
      </c>
      <c r="D417" s="945" t="str">
        <f>IF(OR(LEFT(DULIEU!V408,5)=$F$8,LEFT(DULIEU!W408,5)=$F$8),DULIEU!E408,"")</f>
        <v/>
      </c>
      <c r="E417" s="945" t="str">
        <f>IF(OR(LEFT(DULIEU!V408,5)=$F$8,LEFT(DULIEU!W408,5)=$F$8),DULIEU!O408,"")</f>
        <v/>
      </c>
      <c r="F417" s="945" t="str">
        <f>IF(LEFT(DULIEU!V408,5)=$F$8,DULIEU!W408,IF(LEFT(DULIEU!W408,5)=$F$8,DULIEU!V408,""))</f>
        <v/>
      </c>
      <c r="G417" s="946">
        <f>IF(LEFT(DULIEU!V408,5)=$F$8,DULIEU!X408,0)</f>
        <v>0</v>
      </c>
      <c r="H417" s="946">
        <f>IF(LEFT(DULIEU!W408,5)=$F$8,DULIEU!X408,0)</f>
        <v>0</v>
      </c>
      <c r="I417" s="946">
        <f>IF(SUM(G417:H417)=0,0,$I$14+SUM($G$16:G417)-SUM($H$16:H417))</f>
        <v>0</v>
      </c>
      <c r="J417" s="945"/>
      <c r="K417" s="945" t="str">
        <f t="shared" si="6"/>
        <v/>
      </c>
    </row>
    <row r="418" spans="2:11" hidden="1">
      <c r="B418" s="945" t="str">
        <f>IF(OR(LEFT(DULIEU!V409,5)=$F$8,LEFT(DULIEU!W409,5)=$F$8),DULIEU!D409,"")</f>
        <v/>
      </c>
      <c r="C418" s="945" t="str">
        <f>IF(OR(LEFT(DULIEU!V409,5)=$F$8,LEFT(DULIEU!W409,5)=$F$8),DULIEU!H409,"")</f>
        <v/>
      </c>
      <c r="D418" s="945" t="str">
        <f>IF(OR(LEFT(DULIEU!V409,5)=$F$8,LEFT(DULIEU!W409,5)=$F$8),DULIEU!E409,"")</f>
        <v/>
      </c>
      <c r="E418" s="945" t="str">
        <f>IF(OR(LEFT(DULIEU!V409,5)=$F$8,LEFT(DULIEU!W409,5)=$F$8),DULIEU!O409,"")</f>
        <v/>
      </c>
      <c r="F418" s="945" t="str">
        <f>IF(LEFT(DULIEU!V409,5)=$F$8,DULIEU!W409,IF(LEFT(DULIEU!W409,5)=$F$8,DULIEU!V409,""))</f>
        <v/>
      </c>
      <c r="G418" s="946">
        <f>IF(LEFT(DULIEU!V409,5)=$F$8,DULIEU!X409,0)</f>
        <v>0</v>
      </c>
      <c r="H418" s="946">
        <f>IF(LEFT(DULIEU!W409,5)=$F$8,DULIEU!X409,0)</f>
        <v>0</v>
      </c>
      <c r="I418" s="946">
        <f>IF(SUM(G418:H418)=0,0,$I$14+SUM($G$16:G418)-SUM($H$16:H418))</f>
        <v>0</v>
      </c>
      <c r="J418" s="945"/>
      <c r="K418" s="945" t="str">
        <f t="shared" si="6"/>
        <v/>
      </c>
    </row>
    <row r="419" spans="2:11" hidden="1">
      <c r="B419" s="945" t="str">
        <f>IF(OR(LEFT(DULIEU!V410,5)=$F$8,LEFT(DULIEU!W410,5)=$F$8),DULIEU!D410,"")</f>
        <v/>
      </c>
      <c r="C419" s="945" t="str">
        <f>IF(OR(LEFT(DULIEU!V410,5)=$F$8,LEFT(DULIEU!W410,5)=$F$8),DULIEU!H410,"")</f>
        <v/>
      </c>
      <c r="D419" s="945" t="str">
        <f>IF(OR(LEFT(DULIEU!V410,5)=$F$8,LEFT(DULIEU!W410,5)=$F$8),DULIEU!E410,"")</f>
        <v/>
      </c>
      <c r="E419" s="945" t="str">
        <f>IF(OR(LEFT(DULIEU!V410,5)=$F$8,LEFT(DULIEU!W410,5)=$F$8),DULIEU!O410,"")</f>
        <v/>
      </c>
      <c r="F419" s="945" t="str">
        <f>IF(LEFT(DULIEU!V410,5)=$F$8,DULIEU!W410,IF(LEFT(DULIEU!W410,5)=$F$8,DULIEU!V410,""))</f>
        <v/>
      </c>
      <c r="G419" s="946">
        <f>IF(LEFT(DULIEU!V410,5)=$F$8,DULIEU!X410,0)</f>
        <v>0</v>
      </c>
      <c r="H419" s="946">
        <f>IF(LEFT(DULIEU!W410,5)=$F$8,DULIEU!X410,0)</f>
        <v>0</v>
      </c>
      <c r="I419" s="946">
        <f>IF(SUM(G419:H419)=0,0,$I$14+SUM($G$16:G419)-SUM($H$16:H419))</f>
        <v>0</v>
      </c>
      <c r="J419" s="945"/>
      <c r="K419" s="945" t="str">
        <f t="shared" si="6"/>
        <v/>
      </c>
    </row>
    <row r="420" spans="2:11" hidden="1">
      <c r="B420" s="945" t="str">
        <f>IF(OR(LEFT(DULIEU!V411,5)=$F$8,LEFT(DULIEU!W411,5)=$F$8),DULIEU!D411,"")</f>
        <v/>
      </c>
      <c r="C420" s="945" t="str">
        <f>IF(OR(LEFT(DULIEU!V411,5)=$F$8,LEFT(DULIEU!W411,5)=$F$8),DULIEU!H411,"")</f>
        <v/>
      </c>
      <c r="D420" s="945" t="str">
        <f>IF(OR(LEFT(DULIEU!V411,5)=$F$8,LEFT(DULIEU!W411,5)=$F$8),DULIEU!E411,"")</f>
        <v/>
      </c>
      <c r="E420" s="945" t="str">
        <f>IF(OR(LEFT(DULIEU!V411,5)=$F$8,LEFT(DULIEU!W411,5)=$F$8),DULIEU!O411,"")</f>
        <v/>
      </c>
      <c r="F420" s="945" t="str">
        <f>IF(LEFT(DULIEU!V411,5)=$F$8,DULIEU!W411,IF(LEFT(DULIEU!W411,5)=$F$8,DULIEU!V411,""))</f>
        <v/>
      </c>
      <c r="G420" s="946">
        <f>IF(LEFT(DULIEU!V411,5)=$F$8,DULIEU!X411,0)</f>
        <v>0</v>
      </c>
      <c r="H420" s="946">
        <f>IF(LEFT(DULIEU!W411,5)=$F$8,DULIEU!X411,0)</f>
        <v>0</v>
      </c>
      <c r="I420" s="946">
        <f>IF(SUM(G420:H420)=0,0,$I$14+SUM($G$16:G420)-SUM($H$16:H420))</f>
        <v>0</v>
      </c>
      <c r="J420" s="945"/>
      <c r="K420" s="945" t="str">
        <f t="shared" si="6"/>
        <v/>
      </c>
    </row>
    <row r="421" spans="2:11" hidden="1">
      <c r="B421" s="945" t="str">
        <f>IF(OR(LEFT(DULIEU!V412,5)=$F$8,LEFT(DULIEU!W412,5)=$F$8),DULIEU!D412,"")</f>
        <v/>
      </c>
      <c r="C421" s="945" t="str">
        <f>IF(OR(LEFT(DULIEU!V412,5)=$F$8,LEFT(DULIEU!W412,5)=$F$8),DULIEU!H412,"")</f>
        <v/>
      </c>
      <c r="D421" s="945" t="str">
        <f>IF(OR(LEFT(DULIEU!V412,5)=$F$8,LEFT(DULIEU!W412,5)=$F$8),DULIEU!E412,"")</f>
        <v/>
      </c>
      <c r="E421" s="945" t="str">
        <f>IF(OR(LEFT(DULIEU!V412,5)=$F$8,LEFT(DULIEU!W412,5)=$F$8),DULIEU!O412,"")</f>
        <v/>
      </c>
      <c r="F421" s="945" t="str">
        <f>IF(LEFT(DULIEU!V412,5)=$F$8,DULIEU!W412,IF(LEFT(DULIEU!W412,5)=$F$8,DULIEU!V412,""))</f>
        <v/>
      </c>
      <c r="G421" s="946">
        <f>IF(LEFT(DULIEU!V412,5)=$F$8,DULIEU!X412,0)</f>
        <v>0</v>
      </c>
      <c r="H421" s="946">
        <f>IF(LEFT(DULIEU!W412,5)=$F$8,DULIEU!X412,0)</f>
        <v>0</v>
      </c>
      <c r="I421" s="946">
        <f>IF(SUM(G421:H421)=0,0,$I$14+SUM($G$16:G421)-SUM($H$16:H421))</f>
        <v>0</v>
      </c>
      <c r="J421" s="945"/>
      <c r="K421" s="945" t="str">
        <f t="shared" si="6"/>
        <v/>
      </c>
    </row>
    <row r="422" spans="2:11" hidden="1">
      <c r="B422" s="945" t="str">
        <f>IF(OR(LEFT(DULIEU!V413,5)=$F$8,LEFT(DULIEU!W413,5)=$F$8),DULIEU!D413,"")</f>
        <v/>
      </c>
      <c r="C422" s="945" t="str">
        <f>IF(OR(LEFT(DULIEU!V413,5)=$F$8,LEFT(DULIEU!W413,5)=$F$8),DULIEU!H413,"")</f>
        <v/>
      </c>
      <c r="D422" s="945" t="str">
        <f>IF(OR(LEFT(DULIEU!V413,5)=$F$8,LEFT(DULIEU!W413,5)=$F$8),DULIEU!E413,"")</f>
        <v/>
      </c>
      <c r="E422" s="945" t="str">
        <f>IF(OR(LEFT(DULIEU!V413,5)=$F$8,LEFT(DULIEU!W413,5)=$F$8),DULIEU!O413,"")</f>
        <v/>
      </c>
      <c r="F422" s="945" t="str">
        <f>IF(LEFT(DULIEU!V413,5)=$F$8,DULIEU!W413,IF(LEFT(DULIEU!W413,5)=$F$8,DULIEU!V413,""))</f>
        <v/>
      </c>
      <c r="G422" s="946">
        <f>IF(LEFT(DULIEU!V413,5)=$F$8,DULIEU!X413,0)</f>
        <v>0</v>
      </c>
      <c r="H422" s="946">
        <f>IF(LEFT(DULIEU!W413,5)=$F$8,DULIEU!X413,0)</f>
        <v>0</v>
      </c>
      <c r="I422" s="946">
        <f>IF(SUM(G422:H422)=0,0,$I$14+SUM($G$16:G422)-SUM($H$16:H422))</f>
        <v>0</v>
      </c>
      <c r="J422" s="945"/>
      <c r="K422" s="945" t="str">
        <f t="shared" si="6"/>
        <v/>
      </c>
    </row>
    <row r="423" spans="2:11" hidden="1">
      <c r="B423" s="945" t="str">
        <f>IF(OR(LEFT(DULIEU!V414,5)=$F$8,LEFT(DULIEU!W414,5)=$F$8),DULIEU!D414,"")</f>
        <v/>
      </c>
      <c r="C423" s="945" t="str">
        <f>IF(OR(LEFT(DULIEU!V414,5)=$F$8,LEFT(DULIEU!W414,5)=$F$8),DULIEU!H414,"")</f>
        <v/>
      </c>
      <c r="D423" s="945" t="str">
        <f>IF(OR(LEFT(DULIEU!V414,5)=$F$8,LEFT(DULIEU!W414,5)=$F$8),DULIEU!E414,"")</f>
        <v/>
      </c>
      <c r="E423" s="945" t="str">
        <f>IF(OR(LEFT(DULIEU!V414,5)=$F$8,LEFT(DULIEU!W414,5)=$F$8),DULIEU!O414,"")</f>
        <v/>
      </c>
      <c r="F423" s="945" t="str">
        <f>IF(LEFT(DULIEU!V414,5)=$F$8,DULIEU!W414,IF(LEFT(DULIEU!W414,5)=$F$8,DULIEU!V414,""))</f>
        <v/>
      </c>
      <c r="G423" s="946">
        <f>IF(LEFT(DULIEU!V414,5)=$F$8,DULIEU!X414,0)</f>
        <v>0</v>
      </c>
      <c r="H423" s="946">
        <f>IF(LEFT(DULIEU!W414,5)=$F$8,DULIEU!X414,0)</f>
        <v>0</v>
      </c>
      <c r="I423" s="946">
        <f>IF(SUM(G423:H423)=0,0,$I$14+SUM($G$16:G423)-SUM($H$16:H423))</f>
        <v>0</v>
      </c>
      <c r="J423" s="945"/>
      <c r="K423" s="945" t="str">
        <f t="shared" si="6"/>
        <v/>
      </c>
    </row>
    <row r="424" spans="2:11" hidden="1">
      <c r="B424" s="945" t="str">
        <f>IF(OR(LEFT(DULIEU!V415,5)=$F$8,LEFT(DULIEU!W415,5)=$F$8),DULIEU!D415,"")</f>
        <v/>
      </c>
      <c r="C424" s="945" t="str">
        <f>IF(OR(LEFT(DULIEU!V415,5)=$F$8,LEFT(DULIEU!W415,5)=$F$8),DULIEU!H415,"")</f>
        <v/>
      </c>
      <c r="D424" s="945" t="str">
        <f>IF(OR(LEFT(DULIEU!V415,5)=$F$8,LEFT(DULIEU!W415,5)=$F$8),DULIEU!E415,"")</f>
        <v/>
      </c>
      <c r="E424" s="945" t="str">
        <f>IF(OR(LEFT(DULIEU!V415,5)=$F$8,LEFT(DULIEU!W415,5)=$F$8),DULIEU!O415,"")</f>
        <v/>
      </c>
      <c r="F424" s="945" t="str">
        <f>IF(LEFT(DULIEU!V415,5)=$F$8,DULIEU!W415,IF(LEFT(DULIEU!W415,5)=$F$8,DULIEU!V415,""))</f>
        <v/>
      </c>
      <c r="G424" s="946">
        <f>IF(LEFT(DULIEU!V415,5)=$F$8,DULIEU!X415,0)</f>
        <v>0</v>
      </c>
      <c r="H424" s="946">
        <f>IF(LEFT(DULIEU!W415,5)=$F$8,DULIEU!X415,0)</f>
        <v>0</v>
      </c>
      <c r="I424" s="946">
        <f>IF(SUM(G424:H424)=0,0,$I$14+SUM($G$16:G424)-SUM($H$16:H424))</f>
        <v>0</v>
      </c>
      <c r="J424" s="945"/>
      <c r="K424" s="945" t="str">
        <f t="shared" si="6"/>
        <v/>
      </c>
    </row>
    <row r="425" spans="2:11" hidden="1">
      <c r="B425" s="945" t="str">
        <f>IF(OR(LEFT(DULIEU!V416,5)=$F$8,LEFT(DULIEU!W416,5)=$F$8),DULIEU!D416,"")</f>
        <v/>
      </c>
      <c r="C425" s="945" t="str">
        <f>IF(OR(LEFT(DULIEU!V416,5)=$F$8,LEFT(DULIEU!W416,5)=$F$8),DULIEU!H416,"")</f>
        <v/>
      </c>
      <c r="D425" s="945" t="str">
        <f>IF(OR(LEFT(DULIEU!V416,5)=$F$8,LEFT(DULIEU!W416,5)=$F$8),DULIEU!E416,"")</f>
        <v/>
      </c>
      <c r="E425" s="945" t="str">
        <f>IF(OR(LEFT(DULIEU!V416,5)=$F$8,LEFT(DULIEU!W416,5)=$F$8),DULIEU!O416,"")</f>
        <v/>
      </c>
      <c r="F425" s="945" t="str">
        <f>IF(LEFT(DULIEU!V416,5)=$F$8,DULIEU!W416,IF(LEFT(DULIEU!W416,5)=$F$8,DULIEU!V416,""))</f>
        <v/>
      </c>
      <c r="G425" s="946">
        <f>IF(LEFT(DULIEU!V416,5)=$F$8,DULIEU!X416,0)</f>
        <v>0</v>
      </c>
      <c r="H425" s="946">
        <f>IF(LEFT(DULIEU!W416,5)=$F$8,DULIEU!X416,0)</f>
        <v>0</v>
      </c>
      <c r="I425" s="946">
        <f>IF(SUM(G425:H425)=0,0,$I$14+SUM($G$16:G425)-SUM($H$16:H425))</f>
        <v>0</v>
      </c>
      <c r="J425" s="945"/>
      <c r="K425" s="945" t="str">
        <f t="shared" si="6"/>
        <v/>
      </c>
    </row>
    <row r="426" spans="2:11" hidden="1">
      <c r="B426" s="945" t="str">
        <f>IF(OR(LEFT(DULIEU!V417,5)=$F$8,LEFT(DULIEU!W417,5)=$F$8),DULIEU!D417,"")</f>
        <v/>
      </c>
      <c r="C426" s="945" t="str">
        <f>IF(OR(LEFT(DULIEU!V417,5)=$F$8,LEFT(DULIEU!W417,5)=$F$8),DULIEU!H417,"")</f>
        <v/>
      </c>
      <c r="D426" s="945" t="str">
        <f>IF(OR(LEFT(DULIEU!V417,5)=$F$8,LEFT(DULIEU!W417,5)=$F$8),DULIEU!E417,"")</f>
        <v/>
      </c>
      <c r="E426" s="945" t="str">
        <f>IF(OR(LEFT(DULIEU!V417,5)=$F$8,LEFT(DULIEU!W417,5)=$F$8),DULIEU!O417,"")</f>
        <v/>
      </c>
      <c r="F426" s="945" t="str">
        <f>IF(LEFT(DULIEU!V417,5)=$F$8,DULIEU!W417,IF(LEFT(DULIEU!W417,5)=$F$8,DULIEU!V417,""))</f>
        <v/>
      </c>
      <c r="G426" s="946">
        <f>IF(LEFT(DULIEU!V417,5)=$F$8,DULIEU!X417,0)</f>
        <v>0</v>
      </c>
      <c r="H426" s="946">
        <f>IF(LEFT(DULIEU!W417,5)=$F$8,DULIEU!X417,0)</f>
        <v>0</v>
      </c>
      <c r="I426" s="946">
        <f>IF(SUM(G426:H426)=0,0,$I$14+SUM($G$16:G426)-SUM($H$16:H426))</f>
        <v>0</v>
      </c>
      <c r="J426" s="945"/>
      <c r="K426" s="945" t="str">
        <f t="shared" si="6"/>
        <v/>
      </c>
    </row>
    <row r="427" spans="2:11" hidden="1">
      <c r="B427" s="945" t="str">
        <f>IF(OR(LEFT(DULIEU!V418,5)=$F$8,LEFT(DULIEU!W418,5)=$F$8),DULIEU!D418,"")</f>
        <v/>
      </c>
      <c r="C427" s="945" t="str">
        <f>IF(OR(LEFT(DULIEU!V418,5)=$F$8,LEFT(DULIEU!W418,5)=$F$8),DULIEU!H418,"")</f>
        <v/>
      </c>
      <c r="D427" s="945" t="str">
        <f>IF(OR(LEFT(DULIEU!V418,5)=$F$8,LEFT(DULIEU!W418,5)=$F$8),DULIEU!E418,"")</f>
        <v/>
      </c>
      <c r="E427" s="945" t="str">
        <f>IF(OR(LEFT(DULIEU!V418,5)=$F$8,LEFT(DULIEU!W418,5)=$F$8),DULIEU!O418,"")</f>
        <v/>
      </c>
      <c r="F427" s="945" t="str">
        <f>IF(LEFT(DULIEU!V418,5)=$F$8,DULIEU!W418,IF(LEFT(DULIEU!W418,5)=$F$8,DULIEU!V418,""))</f>
        <v/>
      </c>
      <c r="G427" s="946">
        <f>IF(LEFT(DULIEU!V418,5)=$F$8,DULIEU!X418,0)</f>
        <v>0</v>
      </c>
      <c r="H427" s="946">
        <f>IF(LEFT(DULIEU!W418,5)=$F$8,DULIEU!X418,0)</f>
        <v>0</v>
      </c>
      <c r="I427" s="946">
        <f>IF(SUM(G427:H427)=0,0,$I$14+SUM($G$16:G427)-SUM($H$16:H427))</f>
        <v>0</v>
      </c>
      <c r="J427" s="945"/>
      <c r="K427" s="945" t="str">
        <f t="shared" si="6"/>
        <v/>
      </c>
    </row>
    <row r="428" spans="2:11" hidden="1">
      <c r="B428" s="945" t="str">
        <f>IF(OR(LEFT(DULIEU!V419,5)=$F$8,LEFT(DULIEU!W419,5)=$F$8),DULIEU!D419,"")</f>
        <v/>
      </c>
      <c r="C428" s="945" t="str">
        <f>IF(OR(LEFT(DULIEU!V419,5)=$F$8,LEFT(DULIEU!W419,5)=$F$8),DULIEU!H419,"")</f>
        <v/>
      </c>
      <c r="D428" s="945" t="str">
        <f>IF(OR(LEFT(DULIEU!V419,5)=$F$8,LEFT(DULIEU!W419,5)=$F$8),DULIEU!E419,"")</f>
        <v/>
      </c>
      <c r="E428" s="945" t="str">
        <f>IF(OR(LEFT(DULIEU!V419,5)=$F$8,LEFT(DULIEU!W419,5)=$F$8),DULIEU!O419,"")</f>
        <v/>
      </c>
      <c r="F428" s="945" t="str">
        <f>IF(LEFT(DULIEU!V419,5)=$F$8,DULIEU!W419,IF(LEFT(DULIEU!W419,5)=$F$8,DULIEU!V419,""))</f>
        <v/>
      </c>
      <c r="G428" s="946">
        <f>IF(LEFT(DULIEU!V419,5)=$F$8,DULIEU!X419,0)</f>
        <v>0</v>
      </c>
      <c r="H428" s="946">
        <f>IF(LEFT(DULIEU!W419,5)=$F$8,DULIEU!X419,0)</f>
        <v>0</v>
      </c>
      <c r="I428" s="946">
        <f>IF(SUM(G428:H428)=0,0,$I$14+SUM($G$16:G428)-SUM($H$16:H428))</f>
        <v>0</v>
      </c>
      <c r="J428" s="945"/>
      <c r="K428" s="945" t="str">
        <f t="shared" si="6"/>
        <v/>
      </c>
    </row>
    <row r="429" spans="2:11" hidden="1">
      <c r="B429" s="945" t="str">
        <f>IF(OR(LEFT(DULIEU!V420,5)=$F$8,LEFT(DULIEU!W420,5)=$F$8),DULIEU!D420,"")</f>
        <v/>
      </c>
      <c r="C429" s="945" t="str">
        <f>IF(OR(LEFT(DULIEU!V420,5)=$F$8,LEFT(DULIEU!W420,5)=$F$8),DULIEU!H420,"")</f>
        <v/>
      </c>
      <c r="D429" s="945" t="str">
        <f>IF(OR(LEFT(DULIEU!V420,5)=$F$8,LEFT(DULIEU!W420,5)=$F$8),DULIEU!E420,"")</f>
        <v/>
      </c>
      <c r="E429" s="945" t="str">
        <f>IF(OR(LEFT(DULIEU!V420,5)=$F$8,LEFT(DULIEU!W420,5)=$F$8),DULIEU!O420,"")</f>
        <v/>
      </c>
      <c r="F429" s="945" t="str">
        <f>IF(LEFT(DULIEU!V420,5)=$F$8,DULIEU!W420,IF(LEFT(DULIEU!W420,5)=$F$8,DULIEU!V420,""))</f>
        <v/>
      </c>
      <c r="G429" s="946">
        <f>IF(LEFT(DULIEU!V420,5)=$F$8,DULIEU!X420,0)</f>
        <v>0</v>
      </c>
      <c r="H429" s="946">
        <f>IF(LEFT(DULIEU!W420,5)=$F$8,DULIEU!X420,0)</f>
        <v>0</v>
      </c>
      <c r="I429" s="946">
        <f>IF(SUM(G429:H429)=0,0,$I$14+SUM($G$16:G429)-SUM($H$16:H429))</f>
        <v>0</v>
      </c>
      <c r="J429" s="945"/>
      <c r="K429" s="945" t="str">
        <f t="shared" si="6"/>
        <v/>
      </c>
    </row>
    <row r="430" spans="2:11" hidden="1">
      <c r="B430" s="945" t="str">
        <f>IF(OR(LEFT(DULIEU!V421,5)=$F$8,LEFT(DULIEU!W421,5)=$F$8),DULIEU!D421,"")</f>
        <v/>
      </c>
      <c r="C430" s="945" t="str">
        <f>IF(OR(LEFT(DULIEU!V421,5)=$F$8,LEFT(DULIEU!W421,5)=$F$8),DULIEU!H421,"")</f>
        <v/>
      </c>
      <c r="D430" s="945" t="str">
        <f>IF(OR(LEFT(DULIEU!V421,5)=$F$8,LEFT(DULIEU!W421,5)=$F$8),DULIEU!E421,"")</f>
        <v/>
      </c>
      <c r="E430" s="945" t="str">
        <f>IF(OR(LEFT(DULIEU!V421,5)=$F$8,LEFT(DULIEU!W421,5)=$F$8),DULIEU!O421,"")</f>
        <v/>
      </c>
      <c r="F430" s="945" t="str">
        <f>IF(LEFT(DULIEU!V421,5)=$F$8,DULIEU!W421,IF(LEFT(DULIEU!W421,5)=$F$8,DULIEU!V421,""))</f>
        <v/>
      </c>
      <c r="G430" s="946">
        <f>IF(LEFT(DULIEU!V421,5)=$F$8,DULIEU!X421,0)</f>
        <v>0</v>
      </c>
      <c r="H430" s="946">
        <f>IF(LEFT(DULIEU!W421,5)=$F$8,DULIEU!X421,0)</f>
        <v>0</v>
      </c>
      <c r="I430" s="946">
        <f>IF(SUM(G430:H430)=0,0,$I$14+SUM($G$16:G430)-SUM($H$16:H430))</f>
        <v>0</v>
      </c>
      <c r="J430" s="945"/>
      <c r="K430" s="945" t="str">
        <f t="shared" si="6"/>
        <v/>
      </c>
    </row>
    <row r="431" spans="2:11" hidden="1">
      <c r="B431" s="945" t="str">
        <f>IF(OR(LEFT(DULIEU!V422,5)=$F$8,LEFT(DULIEU!W422,5)=$F$8),DULIEU!D422,"")</f>
        <v/>
      </c>
      <c r="C431" s="945" t="str">
        <f>IF(OR(LEFT(DULIEU!V422,5)=$F$8,LEFT(DULIEU!W422,5)=$F$8),DULIEU!H422,"")</f>
        <v/>
      </c>
      <c r="D431" s="945" t="str">
        <f>IF(OR(LEFT(DULIEU!V422,5)=$F$8,LEFT(DULIEU!W422,5)=$F$8),DULIEU!E422,"")</f>
        <v/>
      </c>
      <c r="E431" s="945" t="str">
        <f>IF(OR(LEFT(DULIEU!V422,5)=$F$8,LEFT(DULIEU!W422,5)=$F$8),DULIEU!O422,"")</f>
        <v/>
      </c>
      <c r="F431" s="945" t="str">
        <f>IF(LEFT(DULIEU!V422,5)=$F$8,DULIEU!W422,IF(LEFT(DULIEU!W422,5)=$F$8,DULIEU!V422,""))</f>
        <v/>
      </c>
      <c r="G431" s="946">
        <f>IF(LEFT(DULIEU!V422,5)=$F$8,DULIEU!X422,0)</f>
        <v>0</v>
      </c>
      <c r="H431" s="946">
        <f>IF(LEFT(DULIEU!W422,5)=$F$8,DULIEU!X422,0)</f>
        <v>0</v>
      </c>
      <c r="I431" s="946">
        <f>IF(SUM(G431:H431)=0,0,$I$14+SUM($G$16:G431)-SUM($H$16:H431))</f>
        <v>0</v>
      </c>
      <c r="J431" s="945"/>
      <c r="K431" s="945" t="str">
        <f t="shared" si="6"/>
        <v/>
      </c>
    </row>
    <row r="432" spans="2:11" hidden="1">
      <c r="B432" s="945" t="str">
        <f>IF(OR(LEFT(DULIEU!V423,5)=$F$8,LEFT(DULIEU!W423,5)=$F$8),DULIEU!D423,"")</f>
        <v/>
      </c>
      <c r="C432" s="945" t="str">
        <f>IF(OR(LEFT(DULIEU!V423,5)=$F$8,LEFT(DULIEU!W423,5)=$F$8),DULIEU!H423,"")</f>
        <v/>
      </c>
      <c r="D432" s="945" t="str">
        <f>IF(OR(LEFT(DULIEU!V423,5)=$F$8,LEFT(DULIEU!W423,5)=$F$8),DULIEU!E423,"")</f>
        <v/>
      </c>
      <c r="E432" s="945" t="str">
        <f>IF(OR(LEFT(DULIEU!V423,5)=$F$8,LEFT(DULIEU!W423,5)=$F$8),DULIEU!O423,"")</f>
        <v/>
      </c>
      <c r="F432" s="945" t="str">
        <f>IF(LEFT(DULIEU!V423,5)=$F$8,DULIEU!W423,IF(LEFT(DULIEU!W423,5)=$F$8,DULIEU!V423,""))</f>
        <v/>
      </c>
      <c r="G432" s="946">
        <f>IF(LEFT(DULIEU!V423,5)=$F$8,DULIEU!X423,0)</f>
        <v>0</v>
      </c>
      <c r="H432" s="946">
        <f>IF(LEFT(DULIEU!W423,5)=$F$8,DULIEU!X423,0)</f>
        <v>0</v>
      </c>
      <c r="I432" s="946">
        <f>IF(SUM(G432:H432)=0,0,$I$14+SUM($G$16:G432)-SUM($H$16:H432))</f>
        <v>0</v>
      </c>
      <c r="J432" s="945"/>
      <c r="K432" s="945" t="str">
        <f t="shared" si="6"/>
        <v/>
      </c>
    </row>
    <row r="433" spans="2:11" hidden="1">
      <c r="B433" s="945" t="str">
        <f>IF(OR(LEFT(DULIEU!V424,5)=$F$8,LEFT(DULIEU!W424,5)=$F$8),DULIEU!D424,"")</f>
        <v/>
      </c>
      <c r="C433" s="945" t="str">
        <f>IF(OR(LEFT(DULIEU!V424,5)=$F$8,LEFT(DULIEU!W424,5)=$F$8),DULIEU!H424,"")</f>
        <v/>
      </c>
      <c r="D433" s="945" t="str">
        <f>IF(OR(LEFT(DULIEU!V424,5)=$F$8,LEFT(DULIEU!W424,5)=$F$8),DULIEU!E424,"")</f>
        <v/>
      </c>
      <c r="E433" s="945" t="str">
        <f>IF(OR(LEFT(DULIEU!V424,5)=$F$8,LEFT(DULIEU!W424,5)=$F$8),DULIEU!O424,"")</f>
        <v/>
      </c>
      <c r="F433" s="945" t="str">
        <f>IF(LEFT(DULIEU!V424,5)=$F$8,DULIEU!W424,IF(LEFT(DULIEU!W424,5)=$F$8,DULIEU!V424,""))</f>
        <v/>
      </c>
      <c r="G433" s="946">
        <f>IF(LEFT(DULIEU!V424,5)=$F$8,DULIEU!X424,0)</f>
        <v>0</v>
      </c>
      <c r="H433" s="946">
        <f>IF(LEFT(DULIEU!W424,5)=$F$8,DULIEU!X424,0)</f>
        <v>0</v>
      </c>
      <c r="I433" s="946">
        <f>IF(SUM(G433:H433)=0,0,$I$14+SUM($G$16:G433)-SUM($H$16:H433))</f>
        <v>0</v>
      </c>
      <c r="J433" s="945"/>
      <c r="K433" s="945" t="str">
        <f t="shared" si="6"/>
        <v/>
      </c>
    </row>
    <row r="434" spans="2:11" hidden="1">
      <c r="B434" s="945" t="str">
        <f>IF(OR(LEFT(DULIEU!V425,5)=$F$8,LEFT(DULIEU!W425,5)=$F$8),DULIEU!D425,"")</f>
        <v/>
      </c>
      <c r="C434" s="945" t="str">
        <f>IF(OR(LEFT(DULIEU!V425,5)=$F$8,LEFT(DULIEU!W425,5)=$F$8),DULIEU!H425,"")</f>
        <v/>
      </c>
      <c r="D434" s="945" t="str">
        <f>IF(OR(LEFT(DULIEU!V425,5)=$F$8,LEFT(DULIEU!W425,5)=$F$8),DULIEU!E425,"")</f>
        <v/>
      </c>
      <c r="E434" s="945" t="str">
        <f>IF(OR(LEFT(DULIEU!V425,5)=$F$8,LEFT(DULIEU!W425,5)=$F$8),DULIEU!O425,"")</f>
        <v/>
      </c>
      <c r="F434" s="945" t="str">
        <f>IF(LEFT(DULIEU!V425,5)=$F$8,DULIEU!W425,IF(LEFT(DULIEU!W425,5)=$F$8,DULIEU!V425,""))</f>
        <v/>
      </c>
      <c r="G434" s="946">
        <f>IF(LEFT(DULIEU!V425,5)=$F$8,DULIEU!X425,0)</f>
        <v>0</v>
      </c>
      <c r="H434" s="946">
        <f>IF(LEFT(DULIEU!W425,5)=$F$8,DULIEU!X425,0)</f>
        <v>0</v>
      </c>
      <c r="I434" s="946">
        <f>IF(SUM(G434:H434)=0,0,$I$14+SUM($G$16:G434)-SUM($H$16:H434))</f>
        <v>0</v>
      </c>
      <c r="J434" s="945"/>
      <c r="K434" s="945" t="str">
        <f t="shared" si="6"/>
        <v/>
      </c>
    </row>
    <row r="435" spans="2:11" hidden="1">
      <c r="B435" s="945" t="str">
        <f>IF(OR(LEFT(DULIEU!V426,5)=$F$8,LEFT(DULIEU!W426,5)=$F$8),DULIEU!D426,"")</f>
        <v/>
      </c>
      <c r="C435" s="945" t="str">
        <f>IF(OR(LEFT(DULIEU!V426,5)=$F$8,LEFT(DULIEU!W426,5)=$F$8),DULIEU!H426,"")</f>
        <v/>
      </c>
      <c r="D435" s="945" t="str">
        <f>IF(OR(LEFT(DULIEU!V426,5)=$F$8,LEFT(DULIEU!W426,5)=$F$8),DULIEU!E426,"")</f>
        <v/>
      </c>
      <c r="E435" s="945" t="str">
        <f>IF(OR(LEFT(DULIEU!V426,5)=$F$8,LEFT(DULIEU!W426,5)=$F$8),DULIEU!O426,"")</f>
        <v/>
      </c>
      <c r="F435" s="945" t="str">
        <f>IF(LEFT(DULIEU!V426,5)=$F$8,DULIEU!W426,IF(LEFT(DULIEU!W426,5)=$F$8,DULIEU!V426,""))</f>
        <v/>
      </c>
      <c r="G435" s="946">
        <f>IF(LEFT(DULIEU!V426,5)=$F$8,DULIEU!X426,0)</f>
        <v>0</v>
      </c>
      <c r="H435" s="946">
        <f>IF(LEFT(DULIEU!W426,5)=$F$8,DULIEU!X426,0)</f>
        <v>0</v>
      </c>
      <c r="I435" s="946">
        <f>IF(SUM(G435:H435)=0,0,$I$14+SUM($G$16:G435)-SUM($H$16:H435))</f>
        <v>0</v>
      </c>
      <c r="J435" s="945"/>
      <c r="K435" s="945" t="str">
        <f t="shared" si="6"/>
        <v/>
      </c>
    </row>
    <row r="436" spans="2:11" hidden="1">
      <c r="B436" s="945" t="str">
        <f>IF(OR(LEFT(DULIEU!V427,5)=$F$8,LEFT(DULIEU!W427,5)=$F$8),DULIEU!D427,"")</f>
        <v/>
      </c>
      <c r="C436" s="945" t="str">
        <f>IF(OR(LEFT(DULIEU!V427,5)=$F$8,LEFT(DULIEU!W427,5)=$F$8),DULIEU!H427,"")</f>
        <v/>
      </c>
      <c r="D436" s="945" t="str">
        <f>IF(OR(LEFT(DULIEU!V427,5)=$F$8,LEFT(DULIEU!W427,5)=$F$8),DULIEU!E427,"")</f>
        <v/>
      </c>
      <c r="E436" s="945" t="str">
        <f>IF(OR(LEFT(DULIEU!V427,5)=$F$8,LEFT(DULIEU!W427,5)=$F$8),DULIEU!O427,"")</f>
        <v/>
      </c>
      <c r="F436" s="945" t="str">
        <f>IF(LEFT(DULIEU!V427,5)=$F$8,DULIEU!W427,IF(LEFT(DULIEU!W427,5)=$F$8,DULIEU!V427,""))</f>
        <v/>
      </c>
      <c r="G436" s="946">
        <f>IF(LEFT(DULIEU!V427,5)=$F$8,DULIEU!X427,0)</f>
        <v>0</v>
      </c>
      <c r="H436" s="946">
        <f>IF(LEFT(DULIEU!W427,5)=$F$8,DULIEU!X427,0)</f>
        <v>0</v>
      </c>
      <c r="I436" s="946">
        <f>IF(SUM(G436:H436)=0,0,$I$14+SUM($G$16:G436)-SUM($H$16:H436))</f>
        <v>0</v>
      </c>
      <c r="J436" s="945"/>
      <c r="K436" s="945" t="str">
        <f t="shared" si="6"/>
        <v/>
      </c>
    </row>
    <row r="437" spans="2:11" hidden="1">
      <c r="B437" s="945" t="str">
        <f>IF(OR(LEFT(DULIEU!V428,5)=$F$8,LEFT(DULIEU!W428,5)=$F$8),DULIEU!D428,"")</f>
        <v/>
      </c>
      <c r="C437" s="945" t="str">
        <f>IF(OR(LEFT(DULIEU!V428,5)=$F$8,LEFT(DULIEU!W428,5)=$F$8),DULIEU!H428,"")</f>
        <v/>
      </c>
      <c r="D437" s="945" t="str">
        <f>IF(OR(LEFT(DULIEU!V428,5)=$F$8,LEFT(DULIEU!W428,5)=$F$8),DULIEU!E428,"")</f>
        <v/>
      </c>
      <c r="E437" s="945" t="str">
        <f>IF(OR(LEFT(DULIEU!V428,5)=$F$8,LEFT(DULIEU!W428,5)=$F$8),DULIEU!O428,"")</f>
        <v/>
      </c>
      <c r="F437" s="945" t="str">
        <f>IF(LEFT(DULIEU!V428,5)=$F$8,DULIEU!W428,IF(LEFT(DULIEU!W428,5)=$F$8,DULIEU!V428,""))</f>
        <v/>
      </c>
      <c r="G437" s="946">
        <f>IF(LEFT(DULIEU!V428,5)=$F$8,DULIEU!X428,0)</f>
        <v>0</v>
      </c>
      <c r="H437" s="946">
        <f>IF(LEFT(DULIEU!W428,5)=$F$8,DULIEU!X428,0)</f>
        <v>0</v>
      </c>
      <c r="I437" s="946">
        <f>IF(SUM(G437:H437)=0,0,$I$14+SUM($G$16:G437)-SUM($H$16:H437))</f>
        <v>0</v>
      </c>
      <c r="J437" s="945"/>
      <c r="K437" s="945" t="str">
        <f t="shared" si="6"/>
        <v/>
      </c>
    </row>
    <row r="438" spans="2:11" hidden="1">
      <c r="B438" s="945" t="str">
        <f>IF(OR(LEFT(DULIEU!V429,5)=$F$8,LEFT(DULIEU!W429,5)=$F$8),DULIEU!D429,"")</f>
        <v/>
      </c>
      <c r="C438" s="945" t="str">
        <f>IF(OR(LEFT(DULIEU!V429,5)=$F$8,LEFT(DULIEU!W429,5)=$F$8),DULIEU!H429,"")</f>
        <v/>
      </c>
      <c r="D438" s="945" t="str">
        <f>IF(OR(LEFT(DULIEU!V429,5)=$F$8,LEFT(DULIEU!W429,5)=$F$8),DULIEU!E429,"")</f>
        <v/>
      </c>
      <c r="E438" s="945" t="str">
        <f>IF(OR(LEFT(DULIEU!V429,5)=$F$8,LEFT(DULIEU!W429,5)=$F$8),DULIEU!O429,"")</f>
        <v/>
      </c>
      <c r="F438" s="945" t="str">
        <f>IF(LEFT(DULIEU!V429,5)=$F$8,DULIEU!W429,IF(LEFT(DULIEU!W429,5)=$F$8,DULIEU!V429,""))</f>
        <v/>
      </c>
      <c r="G438" s="946">
        <f>IF(LEFT(DULIEU!V429,5)=$F$8,DULIEU!X429,0)</f>
        <v>0</v>
      </c>
      <c r="H438" s="946">
        <f>IF(LEFT(DULIEU!W429,5)=$F$8,DULIEU!X429,0)</f>
        <v>0</v>
      </c>
      <c r="I438" s="946">
        <f>IF(SUM(G438:H438)=0,0,$I$14+SUM($G$16:G438)-SUM($H$16:H438))</f>
        <v>0</v>
      </c>
      <c r="J438" s="945"/>
      <c r="K438" s="945" t="str">
        <f t="shared" si="6"/>
        <v/>
      </c>
    </row>
    <row r="439" spans="2:11" hidden="1">
      <c r="B439" s="945" t="str">
        <f>IF(OR(LEFT(DULIEU!V430,5)=$F$8,LEFT(DULIEU!W430,5)=$F$8),DULIEU!D430,"")</f>
        <v/>
      </c>
      <c r="C439" s="945" t="str">
        <f>IF(OR(LEFT(DULIEU!V430,5)=$F$8,LEFT(DULIEU!W430,5)=$F$8),DULIEU!H430,"")</f>
        <v/>
      </c>
      <c r="D439" s="945" t="str">
        <f>IF(OR(LEFT(DULIEU!V430,5)=$F$8,LEFT(DULIEU!W430,5)=$F$8),DULIEU!E430,"")</f>
        <v/>
      </c>
      <c r="E439" s="945" t="str">
        <f>IF(OR(LEFT(DULIEU!V430,5)=$F$8,LEFT(DULIEU!W430,5)=$F$8),DULIEU!O430,"")</f>
        <v/>
      </c>
      <c r="F439" s="945" t="str">
        <f>IF(LEFT(DULIEU!V430,5)=$F$8,DULIEU!W430,IF(LEFT(DULIEU!W430,5)=$F$8,DULIEU!V430,""))</f>
        <v/>
      </c>
      <c r="G439" s="946">
        <f>IF(LEFT(DULIEU!V430,5)=$F$8,DULIEU!X430,0)</f>
        <v>0</v>
      </c>
      <c r="H439" s="946">
        <f>IF(LEFT(DULIEU!W430,5)=$F$8,DULIEU!X430,0)</f>
        <v>0</v>
      </c>
      <c r="I439" s="946">
        <f>IF(SUM(G439:H439)=0,0,$I$14+SUM($G$16:G439)-SUM($H$16:H439))</f>
        <v>0</v>
      </c>
      <c r="J439" s="945"/>
      <c r="K439" s="945" t="str">
        <f t="shared" si="6"/>
        <v/>
      </c>
    </row>
    <row r="440" spans="2:11" hidden="1">
      <c r="B440" s="945" t="str">
        <f>IF(OR(LEFT(DULIEU!V431,5)=$F$8,LEFT(DULIEU!W431,5)=$F$8),DULIEU!D431,"")</f>
        <v/>
      </c>
      <c r="C440" s="945" t="str">
        <f>IF(OR(LEFT(DULIEU!V431,5)=$F$8,LEFT(DULIEU!W431,5)=$F$8),DULIEU!H431,"")</f>
        <v/>
      </c>
      <c r="D440" s="945" t="str">
        <f>IF(OR(LEFT(DULIEU!V431,5)=$F$8,LEFT(DULIEU!W431,5)=$F$8),DULIEU!E431,"")</f>
        <v/>
      </c>
      <c r="E440" s="945" t="str">
        <f>IF(OR(LEFT(DULIEU!V431,5)=$F$8,LEFT(DULIEU!W431,5)=$F$8),DULIEU!O431,"")</f>
        <v/>
      </c>
      <c r="F440" s="945" t="str">
        <f>IF(LEFT(DULIEU!V431,5)=$F$8,DULIEU!W431,IF(LEFT(DULIEU!W431,5)=$F$8,DULIEU!V431,""))</f>
        <v/>
      </c>
      <c r="G440" s="946">
        <f>IF(LEFT(DULIEU!V431,5)=$F$8,DULIEU!X431,0)</f>
        <v>0</v>
      </c>
      <c r="H440" s="946">
        <f>IF(LEFT(DULIEU!W431,5)=$F$8,DULIEU!X431,0)</f>
        <v>0</v>
      </c>
      <c r="I440" s="946">
        <f>IF(SUM(G440:H440)=0,0,$I$14+SUM($G$16:G440)-SUM($H$16:H440))</f>
        <v>0</v>
      </c>
      <c r="J440" s="945"/>
      <c r="K440" s="945" t="str">
        <f t="shared" si="6"/>
        <v/>
      </c>
    </row>
    <row r="441" spans="2:11" hidden="1">
      <c r="B441" s="945" t="str">
        <f>IF(OR(LEFT(DULIEU!V432,5)=$F$8,LEFT(DULIEU!W432,5)=$F$8),DULIEU!D432,"")</f>
        <v/>
      </c>
      <c r="C441" s="945" t="str">
        <f>IF(OR(LEFT(DULIEU!V432,5)=$F$8,LEFT(DULIEU!W432,5)=$F$8),DULIEU!H432,"")</f>
        <v/>
      </c>
      <c r="D441" s="945" t="str">
        <f>IF(OR(LEFT(DULIEU!V432,5)=$F$8,LEFT(DULIEU!W432,5)=$F$8),DULIEU!E432,"")</f>
        <v/>
      </c>
      <c r="E441" s="945" t="str">
        <f>IF(OR(LEFT(DULIEU!V432,5)=$F$8,LEFT(DULIEU!W432,5)=$F$8),DULIEU!O432,"")</f>
        <v/>
      </c>
      <c r="F441" s="945" t="str">
        <f>IF(LEFT(DULIEU!V432,5)=$F$8,DULIEU!W432,IF(LEFT(DULIEU!W432,5)=$F$8,DULIEU!V432,""))</f>
        <v/>
      </c>
      <c r="G441" s="946">
        <f>IF(LEFT(DULIEU!V432,5)=$F$8,DULIEU!X432,0)</f>
        <v>0</v>
      </c>
      <c r="H441" s="946">
        <f>IF(LEFT(DULIEU!W432,5)=$F$8,DULIEU!X432,0)</f>
        <v>0</v>
      </c>
      <c r="I441" s="946">
        <f>IF(SUM(G441:H441)=0,0,$I$14+SUM($G$16:G441)-SUM($H$16:H441))</f>
        <v>0</v>
      </c>
      <c r="J441" s="945"/>
      <c r="K441" s="945" t="str">
        <f t="shared" si="6"/>
        <v/>
      </c>
    </row>
    <row r="442" spans="2:11" hidden="1">
      <c r="B442" s="945" t="str">
        <f>IF(OR(LEFT(DULIEU!V433,5)=$F$8,LEFT(DULIEU!W433,5)=$F$8),DULIEU!D433,"")</f>
        <v/>
      </c>
      <c r="C442" s="945" t="str">
        <f>IF(OR(LEFT(DULIEU!V433,5)=$F$8,LEFT(DULIEU!W433,5)=$F$8),DULIEU!H433,"")</f>
        <v/>
      </c>
      <c r="D442" s="945" t="str">
        <f>IF(OR(LEFT(DULIEU!V433,5)=$F$8,LEFT(DULIEU!W433,5)=$F$8),DULIEU!E433,"")</f>
        <v/>
      </c>
      <c r="E442" s="945" t="str">
        <f>IF(OR(LEFT(DULIEU!V433,5)=$F$8,LEFT(DULIEU!W433,5)=$F$8),DULIEU!O433,"")</f>
        <v/>
      </c>
      <c r="F442" s="945" t="str">
        <f>IF(LEFT(DULIEU!V433,5)=$F$8,DULIEU!W433,IF(LEFT(DULIEU!W433,5)=$F$8,DULIEU!V433,""))</f>
        <v/>
      </c>
      <c r="G442" s="946">
        <f>IF(LEFT(DULIEU!V433,5)=$F$8,DULIEU!X433,0)</f>
        <v>0</v>
      </c>
      <c r="H442" s="946">
        <f>IF(LEFT(DULIEU!W433,5)=$F$8,DULIEU!X433,0)</f>
        <v>0</v>
      </c>
      <c r="I442" s="946">
        <f>IF(SUM(G442:H442)=0,0,$I$14+SUM($G$16:G442)-SUM($H$16:H442))</f>
        <v>0</v>
      </c>
      <c r="J442" s="945"/>
      <c r="K442" s="945" t="str">
        <f t="shared" si="6"/>
        <v/>
      </c>
    </row>
    <row r="443" spans="2:11" hidden="1">
      <c r="B443" s="945" t="str">
        <f>IF(OR(LEFT(DULIEU!V434,5)=$F$8,LEFT(DULIEU!W434,5)=$F$8),DULIEU!D434,"")</f>
        <v/>
      </c>
      <c r="C443" s="945" t="str">
        <f>IF(OR(LEFT(DULIEU!V434,5)=$F$8,LEFT(DULIEU!W434,5)=$F$8),DULIEU!H434,"")</f>
        <v/>
      </c>
      <c r="D443" s="945" t="str">
        <f>IF(OR(LEFT(DULIEU!V434,5)=$F$8,LEFT(DULIEU!W434,5)=$F$8),DULIEU!E434,"")</f>
        <v/>
      </c>
      <c r="E443" s="945" t="str">
        <f>IF(OR(LEFT(DULIEU!V434,5)=$F$8,LEFT(DULIEU!W434,5)=$F$8),DULIEU!O434,"")</f>
        <v/>
      </c>
      <c r="F443" s="945" t="str">
        <f>IF(LEFT(DULIEU!V434,5)=$F$8,DULIEU!W434,IF(LEFT(DULIEU!W434,5)=$F$8,DULIEU!V434,""))</f>
        <v/>
      </c>
      <c r="G443" s="946">
        <f>IF(LEFT(DULIEU!V434,5)=$F$8,DULIEU!X434,0)</f>
        <v>0</v>
      </c>
      <c r="H443" s="946">
        <f>IF(LEFT(DULIEU!W434,5)=$F$8,DULIEU!X434,0)</f>
        <v>0</v>
      </c>
      <c r="I443" s="946">
        <f>IF(SUM(G443:H443)=0,0,$I$14+SUM($G$16:G443)-SUM($H$16:H443))</f>
        <v>0</v>
      </c>
      <c r="J443" s="945"/>
      <c r="K443" s="945" t="str">
        <f t="shared" si="6"/>
        <v/>
      </c>
    </row>
    <row r="444" spans="2:11" hidden="1">
      <c r="B444" s="945" t="str">
        <f>IF(OR(LEFT(DULIEU!V435,5)=$F$8,LEFT(DULIEU!W435,5)=$F$8),DULIEU!D435,"")</f>
        <v/>
      </c>
      <c r="C444" s="945" t="str">
        <f>IF(OR(LEFT(DULIEU!V435,5)=$F$8,LEFT(DULIEU!W435,5)=$F$8),DULIEU!H435,"")</f>
        <v/>
      </c>
      <c r="D444" s="945" t="str">
        <f>IF(OR(LEFT(DULIEU!V435,5)=$F$8,LEFT(DULIEU!W435,5)=$F$8),DULIEU!E435,"")</f>
        <v/>
      </c>
      <c r="E444" s="945" t="str">
        <f>IF(OR(LEFT(DULIEU!V435,5)=$F$8,LEFT(DULIEU!W435,5)=$F$8),DULIEU!O435,"")</f>
        <v/>
      </c>
      <c r="F444" s="945" t="str">
        <f>IF(LEFT(DULIEU!V435,5)=$F$8,DULIEU!W435,IF(LEFT(DULIEU!W435,5)=$F$8,DULIEU!V435,""))</f>
        <v/>
      </c>
      <c r="G444" s="946">
        <f>IF(LEFT(DULIEU!V435,5)=$F$8,DULIEU!X435,0)</f>
        <v>0</v>
      </c>
      <c r="H444" s="946">
        <f>IF(LEFT(DULIEU!W435,5)=$F$8,DULIEU!X435,0)</f>
        <v>0</v>
      </c>
      <c r="I444" s="946">
        <f>IF(SUM(G444:H444)=0,0,$I$14+SUM($G$16:G444)-SUM($H$16:H444))</f>
        <v>0</v>
      </c>
      <c r="J444" s="945"/>
      <c r="K444" s="945" t="str">
        <f t="shared" si="6"/>
        <v/>
      </c>
    </row>
    <row r="445" spans="2:11" hidden="1">
      <c r="B445" s="945" t="str">
        <f>IF(OR(LEFT(DULIEU!V436,5)=$F$8,LEFT(DULIEU!W436,5)=$F$8),DULIEU!D436,"")</f>
        <v/>
      </c>
      <c r="C445" s="945" t="str">
        <f>IF(OR(LEFT(DULIEU!V436,5)=$F$8,LEFT(DULIEU!W436,5)=$F$8),DULIEU!H436,"")</f>
        <v/>
      </c>
      <c r="D445" s="945" t="str">
        <f>IF(OR(LEFT(DULIEU!V436,5)=$F$8,LEFT(DULIEU!W436,5)=$F$8),DULIEU!E436,"")</f>
        <v/>
      </c>
      <c r="E445" s="945" t="str">
        <f>IF(OR(LEFT(DULIEU!V436,5)=$F$8,LEFT(DULIEU!W436,5)=$F$8),DULIEU!O436,"")</f>
        <v/>
      </c>
      <c r="F445" s="945" t="str">
        <f>IF(LEFT(DULIEU!V436,5)=$F$8,DULIEU!W436,IF(LEFT(DULIEU!W436,5)=$F$8,DULIEU!V436,""))</f>
        <v/>
      </c>
      <c r="G445" s="946">
        <f>IF(LEFT(DULIEU!V436,5)=$F$8,DULIEU!X436,0)</f>
        <v>0</v>
      </c>
      <c r="H445" s="946">
        <f>IF(LEFT(DULIEU!W436,5)=$F$8,DULIEU!X436,0)</f>
        <v>0</v>
      </c>
      <c r="I445" s="946">
        <f>IF(SUM(G445:H445)=0,0,$I$14+SUM($G$16:G445)-SUM($H$16:H445))</f>
        <v>0</v>
      </c>
      <c r="J445" s="945"/>
      <c r="K445" s="945" t="str">
        <f t="shared" si="6"/>
        <v/>
      </c>
    </row>
    <row r="446" spans="2:11" hidden="1">
      <c r="B446" s="945" t="str">
        <f>IF(OR(LEFT(DULIEU!V437,5)=$F$8,LEFT(DULIEU!W437,5)=$F$8),DULIEU!D437,"")</f>
        <v/>
      </c>
      <c r="C446" s="945" t="str">
        <f>IF(OR(LEFT(DULIEU!V437,5)=$F$8,LEFT(DULIEU!W437,5)=$F$8),DULIEU!H437,"")</f>
        <v/>
      </c>
      <c r="D446" s="945" t="str">
        <f>IF(OR(LEFT(DULIEU!V437,5)=$F$8,LEFT(DULIEU!W437,5)=$F$8),DULIEU!E437,"")</f>
        <v/>
      </c>
      <c r="E446" s="945" t="str">
        <f>IF(OR(LEFT(DULIEU!V437,5)=$F$8,LEFT(DULIEU!W437,5)=$F$8),DULIEU!O437,"")</f>
        <v/>
      </c>
      <c r="F446" s="945" t="str">
        <f>IF(LEFT(DULIEU!V437,5)=$F$8,DULIEU!W437,IF(LEFT(DULIEU!W437,5)=$F$8,DULIEU!V437,""))</f>
        <v/>
      </c>
      <c r="G446" s="946">
        <f>IF(LEFT(DULIEU!V437,5)=$F$8,DULIEU!X437,0)</f>
        <v>0</v>
      </c>
      <c r="H446" s="946">
        <f>IF(LEFT(DULIEU!W437,5)=$F$8,DULIEU!X437,0)</f>
        <v>0</v>
      </c>
      <c r="I446" s="946">
        <f>IF(SUM(G446:H446)=0,0,$I$14+SUM($G$16:G446)-SUM($H$16:H446))</f>
        <v>0</v>
      </c>
      <c r="J446" s="945"/>
      <c r="K446" s="945" t="str">
        <f t="shared" si="6"/>
        <v/>
      </c>
    </row>
    <row r="447" spans="2:11" hidden="1">
      <c r="B447" s="945" t="str">
        <f>IF(OR(LEFT(DULIEU!V438,5)=$F$8,LEFT(DULIEU!W438,5)=$F$8),DULIEU!D438,"")</f>
        <v/>
      </c>
      <c r="C447" s="945" t="str">
        <f>IF(OR(LEFT(DULIEU!V438,5)=$F$8,LEFT(DULIEU!W438,5)=$F$8),DULIEU!H438,"")</f>
        <v/>
      </c>
      <c r="D447" s="945" t="str">
        <f>IF(OR(LEFT(DULIEU!V438,5)=$F$8,LEFT(DULIEU!W438,5)=$F$8),DULIEU!E438,"")</f>
        <v/>
      </c>
      <c r="E447" s="945" t="str">
        <f>IF(OR(LEFT(DULIEU!V438,5)=$F$8,LEFT(DULIEU!W438,5)=$F$8),DULIEU!O438,"")</f>
        <v/>
      </c>
      <c r="F447" s="945" t="str">
        <f>IF(LEFT(DULIEU!V438,5)=$F$8,DULIEU!W438,IF(LEFT(DULIEU!W438,5)=$F$8,DULIEU!V438,""))</f>
        <v/>
      </c>
      <c r="G447" s="946">
        <f>IF(LEFT(DULIEU!V438,5)=$F$8,DULIEU!X438,0)</f>
        <v>0</v>
      </c>
      <c r="H447" s="946">
        <f>IF(LEFT(DULIEU!W438,5)=$F$8,DULIEU!X438,0)</f>
        <v>0</v>
      </c>
      <c r="I447" s="946">
        <f>IF(SUM(G447:H447)=0,0,$I$14+SUM($G$16:G447)-SUM($H$16:H447))</f>
        <v>0</v>
      </c>
      <c r="J447" s="945"/>
      <c r="K447" s="945" t="str">
        <f t="shared" si="6"/>
        <v/>
      </c>
    </row>
    <row r="448" spans="2:11" hidden="1">
      <c r="B448" s="945" t="str">
        <f>IF(OR(LEFT(DULIEU!V439,5)=$F$8,LEFT(DULIEU!W439,5)=$F$8),DULIEU!D439,"")</f>
        <v/>
      </c>
      <c r="C448" s="945" t="str">
        <f>IF(OR(LEFT(DULIEU!V439,5)=$F$8,LEFT(DULIEU!W439,5)=$F$8),DULIEU!H439,"")</f>
        <v/>
      </c>
      <c r="D448" s="945" t="str">
        <f>IF(OR(LEFT(DULIEU!V439,5)=$F$8,LEFT(DULIEU!W439,5)=$F$8),DULIEU!E439,"")</f>
        <v/>
      </c>
      <c r="E448" s="945" t="str">
        <f>IF(OR(LEFT(DULIEU!V439,5)=$F$8,LEFT(DULIEU!W439,5)=$F$8),DULIEU!O439,"")</f>
        <v/>
      </c>
      <c r="F448" s="945" t="str">
        <f>IF(LEFT(DULIEU!V439,5)=$F$8,DULIEU!W439,IF(LEFT(DULIEU!W439,5)=$F$8,DULIEU!V439,""))</f>
        <v/>
      </c>
      <c r="G448" s="946">
        <f>IF(LEFT(DULIEU!V439,5)=$F$8,DULIEU!X439,0)</f>
        <v>0</v>
      </c>
      <c r="H448" s="946">
        <f>IF(LEFT(DULIEU!W439,5)=$F$8,DULIEU!X439,0)</f>
        <v>0</v>
      </c>
      <c r="I448" s="946">
        <f>IF(SUM(G448:H448)=0,0,$I$14+SUM($G$16:G448)-SUM($H$16:H448))</f>
        <v>0</v>
      </c>
      <c r="J448" s="945"/>
      <c r="K448" s="945" t="str">
        <f t="shared" si="6"/>
        <v/>
      </c>
    </row>
    <row r="449" spans="2:11" hidden="1">
      <c r="B449" s="945" t="str">
        <f>IF(OR(LEFT(DULIEU!V440,5)=$F$8,LEFT(DULIEU!W440,5)=$F$8),DULIEU!D440,"")</f>
        <v/>
      </c>
      <c r="C449" s="945" t="str">
        <f>IF(OR(LEFT(DULIEU!V440,5)=$F$8,LEFT(DULIEU!W440,5)=$F$8),DULIEU!H440,"")</f>
        <v/>
      </c>
      <c r="D449" s="945" t="str">
        <f>IF(OR(LEFT(DULIEU!V440,5)=$F$8,LEFT(DULIEU!W440,5)=$F$8),DULIEU!E440,"")</f>
        <v/>
      </c>
      <c r="E449" s="945" t="str">
        <f>IF(OR(LEFT(DULIEU!V440,5)=$F$8,LEFT(DULIEU!W440,5)=$F$8),DULIEU!O440,"")</f>
        <v/>
      </c>
      <c r="F449" s="945" t="str">
        <f>IF(LEFT(DULIEU!V440,5)=$F$8,DULIEU!W440,IF(LEFT(DULIEU!W440,5)=$F$8,DULIEU!V440,""))</f>
        <v/>
      </c>
      <c r="G449" s="946">
        <f>IF(LEFT(DULIEU!V440,5)=$F$8,DULIEU!X440,0)</f>
        <v>0</v>
      </c>
      <c r="H449" s="946">
        <f>IF(LEFT(DULIEU!W440,5)=$F$8,DULIEU!X440,0)</f>
        <v>0</v>
      </c>
      <c r="I449" s="946">
        <f>IF(SUM(G449:H449)=0,0,$I$14+SUM($G$16:G449)-SUM($H$16:H449))</f>
        <v>0</v>
      </c>
      <c r="J449" s="945"/>
      <c r="K449" s="945" t="str">
        <f t="shared" si="6"/>
        <v/>
      </c>
    </row>
    <row r="450" spans="2:11" hidden="1">
      <c r="B450" s="945" t="str">
        <f>IF(OR(LEFT(DULIEU!V441,5)=$F$8,LEFT(DULIEU!W441,5)=$F$8),DULIEU!D441,"")</f>
        <v/>
      </c>
      <c r="C450" s="945" t="str">
        <f>IF(OR(LEFT(DULIEU!V441,5)=$F$8,LEFT(DULIEU!W441,5)=$F$8),DULIEU!H441,"")</f>
        <v/>
      </c>
      <c r="D450" s="945" t="str">
        <f>IF(OR(LEFT(DULIEU!V441,5)=$F$8,LEFT(DULIEU!W441,5)=$F$8),DULIEU!E441,"")</f>
        <v/>
      </c>
      <c r="E450" s="945" t="str">
        <f>IF(OR(LEFT(DULIEU!V441,5)=$F$8,LEFT(DULIEU!W441,5)=$F$8),DULIEU!O441,"")</f>
        <v/>
      </c>
      <c r="F450" s="945" t="str">
        <f>IF(LEFT(DULIEU!V441,5)=$F$8,DULIEU!W441,IF(LEFT(DULIEU!W441,5)=$F$8,DULIEU!V441,""))</f>
        <v/>
      </c>
      <c r="G450" s="946">
        <f>IF(LEFT(DULIEU!V441,5)=$F$8,DULIEU!X441,0)</f>
        <v>0</v>
      </c>
      <c r="H450" s="946">
        <f>IF(LEFT(DULIEU!W441,5)=$F$8,DULIEU!X441,0)</f>
        <v>0</v>
      </c>
      <c r="I450" s="946">
        <f>IF(SUM(G450:H450)=0,0,$I$14+SUM($G$16:G450)-SUM($H$16:H450))</f>
        <v>0</v>
      </c>
      <c r="J450" s="945"/>
      <c r="K450" s="945" t="str">
        <f t="shared" si="6"/>
        <v/>
      </c>
    </row>
    <row r="451" spans="2:11" hidden="1">
      <c r="B451" s="945" t="str">
        <f>IF(OR(LEFT(DULIEU!V442,5)=$F$8,LEFT(DULIEU!W442,5)=$F$8),DULIEU!D442,"")</f>
        <v/>
      </c>
      <c r="C451" s="945" t="str">
        <f>IF(OR(LEFT(DULIEU!V442,5)=$F$8,LEFT(DULIEU!W442,5)=$F$8),DULIEU!H442,"")</f>
        <v/>
      </c>
      <c r="D451" s="945" t="str">
        <f>IF(OR(LEFT(DULIEU!V442,5)=$F$8,LEFT(DULIEU!W442,5)=$F$8),DULIEU!E442,"")</f>
        <v/>
      </c>
      <c r="E451" s="945" t="str">
        <f>IF(OR(LEFT(DULIEU!V442,5)=$F$8,LEFT(DULIEU!W442,5)=$F$8),DULIEU!O442,"")</f>
        <v/>
      </c>
      <c r="F451" s="945" t="str">
        <f>IF(LEFT(DULIEU!V442,5)=$F$8,DULIEU!W442,IF(LEFT(DULIEU!W442,5)=$F$8,DULIEU!V442,""))</f>
        <v/>
      </c>
      <c r="G451" s="946">
        <f>IF(LEFT(DULIEU!V442,5)=$F$8,DULIEU!X442,0)</f>
        <v>0</v>
      </c>
      <c r="H451" s="946">
        <f>IF(LEFT(DULIEU!W442,5)=$F$8,DULIEU!X442,0)</f>
        <v>0</v>
      </c>
      <c r="I451" s="946">
        <f>IF(SUM(G451:H451)=0,0,$I$14+SUM($G$16:G451)-SUM($H$16:H451))</f>
        <v>0</v>
      </c>
      <c r="J451" s="945"/>
      <c r="K451" s="945" t="str">
        <f t="shared" si="6"/>
        <v/>
      </c>
    </row>
    <row r="452" spans="2:11" hidden="1">
      <c r="B452" s="945" t="str">
        <f>IF(OR(LEFT(DULIEU!V443,5)=$F$8,LEFT(DULIEU!W443,5)=$F$8),DULIEU!D443,"")</f>
        <v/>
      </c>
      <c r="C452" s="945" t="str">
        <f>IF(OR(LEFT(DULIEU!V443,5)=$F$8,LEFT(DULIEU!W443,5)=$F$8),DULIEU!H443,"")</f>
        <v/>
      </c>
      <c r="D452" s="945" t="str">
        <f>IF(OR(LEFT(DULIEU!V443,5)=$F$8,LEFT(DULIEU!W443,5)=$F$8),DULIEU!E443,"")</f>
        <v/>
      </c>
      <c r="E452" s="945" t="str">
        <f>IF(OR(LEFT(DULIEU!V443,5)=$F$8,LEFT(DULIEU!W443,5)=$F$8),DULIEU!O443,"")</f>
        <v/>
      </c>
      <c r="F452" s="945" t="str">
        <f>IF(LEFT(DULIEU!V443,5)=$F$8,DULIEU!W443,IF(LEFT(DULIEU!W443,5)=$F$8,DULIEU!V443,""))</f>
        <v/>
      </c>
      <c r="G452" s="946">
        <f>IF(LEFT(DULIEU!V443,5)=$F$8,DULIEU!X443,0)</f>
        <v>0</v>
      </c>
      <c r="H452" s="946">
        <f>IF(LEFT(DULIEU!W443,5)=$F$8,DULIEU!X443,0)</f>
        <v>0</v>
      </c>
      <c r="I452" s="946">
        <f>IF(SUM(G452:H452)=0,0,$I$14+SUM($G$16:G452)-SUM($H$16:H452))</f>
        <v>0</v>
      </c>
      <c r="J452" s="945"/>
      <c r="K452" s="945" t="str">
        <f t="shared" si="6"/>
        <v/>
      </c>
    </row>
    <row r="453" spans="2:11" hidden="1">
      <c r="B453" s="945" t="str">
        <f>IF(OR(LEFT(DULIEU!V444,5)=$F$8,LEFT(DULIEU!W444,5)=$F$8),DULIEU!D444,"")</f>
        <v/>
      </c>
      <c r="C453" s="945" t="str">
        <f>IF(OR(LEFT(DULIEU!V444,5)=$F$8,LEFT(DULIEU!W444,5)=$F$8),DULIEU!H444,"")</f>
        <v/>
      </c>
      <c r="D453" s="945" t="str">
        <f>IF(OR(LEFT(DULIEU!V444,5)=$F$8,LEFT(DULIEU!W444,5)=$F$8),DULIEU!E444,"")</f>
        <v/>
      </c>
      <c r="E453" s="945" t="str">
        <f>IF(OR(LEFT(DULIEU!V444,5)=$F$8,LEFT(DULIEU!W444,5)=$F$8),DULIEU!O444,"")</f>
        <v/>
      </c>
      <c r="F453" s="945" t="str">
        <f>IF(LEFT(DULIEU!V444,5)=$F$8,DULIEU!W444,IF(LEFT(DULIEU!W444,5)=$F$8,DULIEU!V444,""))</f>
        <v/>
      </c>
      <c r="G453" s="946">
        <f>IF(LEFT(DULIEU!V444,5)=$F$8,DULIEU!X444,0)</f>
        <v>0</v>
      </c>
      <c r="H453" s="946">
        <f>IF(LEFT(DULIEU!W444,5)=$F$8,DULIEU!X444,0)</f>
        <v>0</v>
      </c>
      <c r="I453" s="946">
        <f>IF(SUM(G453:H453)=0,0,$I$14+SUM($G$16:G453)-SUM($H$16:H453))</f>
        <v>0</v>
      </c>
      <c r="J453" s="945"/>
      <c r="K453" s="945" t="str">
        <f t="shared" si="6"/>
        <v/>
      </c>
    </row>
    <row r="454" spans="2:11" hidden="1">
      <c r="B454" s="945" t="str">
        <f>IF(OR(LEFT(DULIEU!V445,5)=$F$8,LEFT(DULIEU!W445,5)=$F$8),DULIEU!D445,"")</f>
        <v/>
      </c>
      <c r="C454" s="945" t="str">
        <f>IF(OR(LEFT(DULIEU!V445,5)=$F$8,LEFT(DULIEU!W445,5)=$F$8),DULIEU!H445,"")</f>
        <v/>
      </c>
      <c r="D454" s="945" t="str">
        <f>IF(OR(LEFT(DULIEU!V445,5)=$F$8,LEFT(DULIEU!W445,5)=$F$8),DULIEU!E445,"")</f>
        <v/>
      </c>
      <c r="E454" s="945" t="str">
        <f>IF(OR(LEFT(DULIEU!V445,5)=$F$8,LEFT(DULIEU!W445,5)=$F$8),DULIEU!O445,"")</f>
        <v/>
      </c>
      <c r="F454" s="945" t="str">
        <f>IF(LEFT(DULIEU!V445,5)=$F$8,DULIEU!W445,IF(LEFT(DULIEU!W445,5)=$F$8,DULIEU!V445,""))</f>
        <v/>
      </c>
      <c r="G454" s="946">
        <f>IF(LEFT(DULIEU!V445,5)=$F$8,DULIEU!X445,0)</f>
        <v>0</v>
      </c>
      <c r="H454" s="946">
        <f>IF(LEFT(DULIEU!W445,5)=$F$8,DULIEU!X445,0)</f>
        <v>0</v>
      </c>
      <c r="I454" s="946">
        <f>IF(SUM(G454:H454)=0,0,$I$14+SUM($G$16:G454)-SUM($H$16:H454))</f>
        <v>0</v>
      </c>
      <c r="J454" s="945"/>
      <c r="K454" s="945" t="str">
        <f t="shared" si="6"/>
        <v/>
      </c>
    </row>
    <row r="455" spans="2:11" hidden="1">
      <c r="B455" s="945" t="str">
        <f>IF(OR(LEFT(DULIEU!V446,5)=$F$8,LEFT(DULIEU!W446,5)=$F$8),DULIEU!D446,"")</f>
        <v/>
      </c>
      <c r="C455" s="945" t="str">
        <f>IF(OR(LEFT(DULIEU!V446,5)=$F$8,LEFT(DULIEU!W446,5)=$F$8),DULIEU!H446,"")</f>
        <v/>
      </c>
      <c r="D455" s="945" t="str">
        <f>IF(OR(LEFT(DULIEU!V446,5)=$F$8,LEFT(DULIEU!W446,5)=$F$8),DULIEU!E446,"")</f>
        <v/>
      </c>
      <c r="E455" s="945" t="str">
        <f>IF(OR(LEFT(DULIEU!V446,5)=$F$8,LEFT(DULIEU!W446,5)=$F$8),DULIEU!O446,"")</f>
        <v/>
      </c>
      <c r="F455" s="945" t="str">
        <f>IF(LEFT(DULIEU!V446,5)=$F$8,DULIEU!W446,IF(LEFT(DULIEU!W446,5)=$F$8,DULIEU!V446,""))</f>
        <v/>
      </c>
      <c r="G455" s="946">
        <f>IF(LEFT(DULIEU!V446,5)=$F$8,DULIEU!X446,0)</f>
        <v>0</v>
      </c>
      <c r="H455" s="946">
        <f>IF(LEFT(DULIEU!W446,5)=$F$8,DULIEU!X446,0)</f>
        <v>0</v>
      </c>
      <c r="I455" s="946">
        <f>IF(SUM(G455:H455)=0,0,$I$14+SUM($G$16:G455)-SUM($H$16:H455))</f>
        <v>0</v>
      </c>
      <c r="J455" s="945"/>
      <c r="K455" s="945" t="str">
        <f t="shared" si="6"/>
        <v/>
      </c>
    </row>
    <row r="456" spans="2:11" hidden="1">
      <c r="B456" s="945" t="str">
        <f>IF(OR(LEFT(DULIEU!V447,5)=$F$8,LEFT(DULIEU!W447,5)=$F$8),DULIEU!D447,"")</f>
        <v/>
      </c>
      <c r="C456" s="945" t="str">
        <f>IF(OR(LEFT(DULIEU!V447,5)=$F$8,LEFT(DULIEU!W447,5)=$F$8),DULIEU!H447,"")</f>
        <v/>
      </c>
      <c r="D456" s="945" t="str">
        <f>IF(OR(LEFT(DULIEU!V447,5)=$F$8,LEFT(DULIEU!W447,5)=$F$8),DULIEU!E447,"")</f>
        <v/>
      </c>
      <c r="E456" s="945" t="str">
        <f>IF(OR(LEFT(DULIEU!V447,5)=$F$8,LEFT(DULIEU!W447,5)=$F$8),DULIEU!O447,"")</f>
        <v/>
      </c>
      <c r="F456" s="945" t="str">
        <f>IF(LEFT(DULIEU!V447,5)=$F$8,DULIEU!W447,IF(LEFT(DULIEU!W447,5)=$F$8,DULIEU!V447,""))</f>
        <v/>
      </c>
      <c r="G456" s="946">
        <f>IF(LEFT(DULIEU!V447,5)=$F$8,DULIEU!X447,0)</f>
        <v>0</v>
      </c>
      <c r="H456" s="946">
        <f>IF(LEFT(DULIEU!W447,5)=$F$8,DULIEU!X447,0)</f>
        <v>0</v>
      </c>
      <c r="I456" s="946">
        <f>IF(SUM(G456:H456)=0,0,$I$14+SUM($G$16:G456)-SUM($H$16:H456))</f>
        <v>0</v>
      </c>
      <c r="J456" s="945"/>
      <c r="K456" s="945" t="str">
        <f t="shared" si="6"/>
        <v/>
      </c>
    </row>
    <row r="457" spans="2:11" hidden="1">
      <c r="B457" s="945" t="str">
        <f>IF(OR(LEFT(DULIEU!V448,5)=$F$8,LEFT(DULIEU!W448,5)=$F$8),DULIEU!D448,"")</f>
        <v/>
      </c>
      <c r="C457" s="945" t="str">
        <f>IF(OR(LEFT(DULIEU!V448,5)=$F$8,LEFT(DULIEU!W448,5)=$F$8),DULIEU!H448,"")</f>
        <v/>
      </c>
      <c r="D457" s="945" t="str">
        <f>IF(OR(LEFT(DULIEU!V448,5)=$F$8,LEFT(DULIEU!W448,5)=$F$8),DULIEU!E448,"")</f>
        <v/>
      </c>
      <c r="E457" s="945" t="str">
        <f>IF(OR(LEFT(DULIEU!V448,5)=$F$8,LEFT(DULIEU!W448,5)=$F$8),DULIEU!O448,"")</f>
        <v/>
      </c>
      <c r="F457" s="945" t="str">
        <f>IF(LEFT(DULIEU!V448,5)=$F$8,DULIEU!W448,IF(LEFT(DULIEU!W448,5)=$F$8,DULIEU!V448,""))</f>
        <v/>
      </c>
      <c r="G457" s="946">
        <f>IF(LEFT(DULIEU!V448,5)=$F$8,DULIEU!X448,0)</f>
        <v>0</v>
      </c>
      <c r="H457" s="946">
        <f>IF(LEFT(DULIEU!W448,5)=$F$8,DULIEU!X448,0)</f>
        <v>0</v>
      </c>
      <c r="I457" s="946">
        <f>IF(SUM(G457:H457)=0,0,$I$14+SUM($G$16:G457)-SUM($H$16:H457))</f>
        <v>0</v>
      </c>
      <c r="J457" s="945"/>
      <c r="K457" s="945" t="str">
        <f t="shared" si="6"/>
        <v/>
      </c>
    </row>
    <row r="458" spans="2:11" hidden="1">
      <c r="B458" s="945" t="str">
        <f>IF(OR(LEFT(DULIEU!V449,5)=$F$8,LEFT(DULIEU!W449,5)=$F$8),DULIEU!D449,"")</f>
        <v/>
      </c>
      <c r="C458" s="945" t="str">
        <f>IF(OR(LEFT(DULIEU!V449,5)=$F$8,LEFT(DULIEU!W449,5)=$F$8),DULIEU!H449,"")</f>
        <v/>
      </c>
      <c r="D458" s="945" t="str">
        <f>IF(OR(LEFT(DULIEU!V449,5)=$F$8,LEFT(DULIEU!W449,5)=$F$8),DULIEU!E449,"")</f>
        <v/>
      </c>
      <c r="E458" s="945" t="str">
        <f>IF(OR(LEFT(DULIEU!V449,5)=$F$8,LEFT(DULIEU!W449,5)=$F$8),DULIEU!O449,"")</f>
        <v/>
      </c>
      <c r="F458" s="945" t="str">
        <f>IF(LEFT(DULIEU!V449,5)=$F$8,DULIEU!W449,IF(LEFT(DULIEU!W449,5)=$F$8,DULIEU!V449,""))</f>
        <v/>
      </c>
      <c r="G458" s="946">
        <f>IF(LEFT(DULIEU!V449,5)=$F$8,DULIEU!X449,0)</f>
        <v>0</v>
      </c>
      <c r="H458" s="946">
        <f>IF(LEFT(DULIEU!W449,5)=$F$8,DULIEU!X449,0)</f>
        <v>0</v>
      </c>
      <c r="I458" s="946">
        <f>IF(SUM(G458:H458)=0,0,$I$14+SUM($G$16:G458)-SUM($H$16:H458))</f>
        <v>0</v>
      </c>
      <c r="J458" s="945"/>
      <c r="K458" s="945" t="str">
        <f t="shared" si="6"/>
        <v/>
      </c>
    </row>
    <row r="459" spans="2:11" hidden="1">
      <c r="B459" s="945" t="str">
        <f>IF(OR(LEFT(DULIEU!V450,5)=$F$8,LEFT(DULIEU!W450,5)=$F$8),DULIEU!D450,"")</f>
        <v/>
      </c>
      <c r="C459" s="945" t="str">
        <f>IF(OR(LEFT(DULIEU!V450,5)=$F$8,LEFT(DULIEU!W450,5)=$F$8),DULIEU!H450,"")</f>
        <v/>
      </c>
      <c r="D459" s="945" t="str">
        <f>IF(OR(LEFT(DULIEU!V450,5)=$F$8,LEFT(DULIEU!W450,5)=$F$8),DULIEU!E450,"")</f>
        <v/>
      </c>
      <c r="E459" s="945" t="str">
        <f>IF(OR(LEFT(DULIEU!V450,5)=$F$8,LEFT(DULIEU!W450,5)=$F$8),DULIEU!O450,"")</f>
        <v/>
      </c>
      <c r="F459" s="945" t="str">
        <f>IF(LEFT(DULIEU!V450,5)=$F$8,DULIEU!W450,IF(LEFT(DULIEU!W450,5)=$F$8,DULIEU!V450,""))</f>
        <v/>
      </c>
      <c r="G459" s="946">
        <f>IF(LEFT(DULIEU!V450,5)=$F$8,DULIEU!X450,0)</f>
        <v>0</v>
      </c>
      <c r="H459" s="946">
        <f>IF(LEFT(DULIEU!W450,5)=$F$8,DULIEU!X450,0)</f>
        <v>0</v>
      </c>
      <c r="I459" s="946">
        <f>IF(SUM(G459:H459)=0,0,$I$14+SUM($G$16:G459)-SUM($H$16:H459))</f>
        <v>0</v>
      </c>
      <c r="J459" s="945"/>
      <c r="K459" s="945" t="str">
        <f t="shared" si="6"/>
        <v/>
      </c>
    </row>
    <row r="460" spans="2:11" hidden="1">
      <c r="B460" s="945" t="str">
        <f>IF(OR(LEFT(DULIEU!V451,5)=$F$8,LEFT(DULIEU!W451,5)=$F$8),DULIEU!D451,"")</f>
        <v/>
      </c>
      <c r="C460" s="945" t="str">
        <f>IF(OR(LEFT(DULIEU!V451,5)=$F$8,LEFT(DULIEU!W451,5)=$F$8),DULIEU!H451,"")</f>
        <v/>
      </c>
      <c r="D460" s="945" t="str">
        <f>IF(OR(LEFT(DULIEU!V451,5)=$F$8,LEFT(DULIEU!W451,5)=$F$8),DULIEU!E451,"")</f>
        <v/>
      </c>
      <c r="E460" s="945" t="str">
        <f>IF(OR(LEFT(DULIEU!V451,5)=$F$8,LEFT(DULIEU!W451,5)=$F$8),DULIEU!O451,"")</f>
        <v/>
      </c>
      <c r="F460" s="945" t="str">
        <f>IF(LEFT(DULIEU!V451,5)=$F$8,DULIEU!W451,IF(LEFT(DULIEU!W451,5)=$F$8,DULIEU!V451,""))</f>
        <v/>
      </c>
      <c r="G460" s="946">
        <f>IF(LEFT(DULIEU!V451,5)=$F$8,DULIEU!X451,0)</f>
        <v>0</v>
      </c>
      <c r="H460" s="946">
        <f>IF(LEFT(DULIEU!W451,5)=$F$8,DULIEU!X451,0)</f>
        <v>0</v>
      </c>
      <c r="I460" s="946">
        <f>IF(SUM(G460:H460)=0,0,$I$14+SUM($G$16:G460)-SUM($H$16:H460))</f>
        <v>0</v>
      </c>
      <c r="J460" s="945"/>
      <c r="K460" s="945" t="str">
        <f t="shared" si="6"/>
        <v/>
      </c>
    </row>
    <row r="461" spans="2:11" hidden="1">
      <c r="B461" s="945" t="str">
        <f>IF(OR(LEFT(DULIEU!V452,5)=$F$8,LEFT(DULIEU!W452,5)=$F$8),DULIEU!D452,"")</f>
        <v/>
      </c>
      <c r="C461" s="945" t="str">
        <f>IF(OR(LEFT(DULIEU!V452,5)=$F$8,LEFT(DULIEU!W452,5)=$F$8),DULIEU!H452,"")</f>
        <v/>
      </c>
      <c r="D461" s="945" t="str">
        <f>IF(OR(LEFT(DULIEU!V452,5)=$F$8,LEFT(DULIEU!W452,5)=$F$8),DULIEU!E452,"")</f>
        <v/>
      </c>
      <c r="E461" s="945" t="str">
        <f>IF(OR(LEFT(DULIEU!V452,5)=$F$8,LEFT(DULIEU!W452,5)=$F$8),DULIEU!O452,"")</f>
        <v/>
      </c>
      <c r="F461" s="945" t="str">
        <f>IF(LEFT(DULIEU!V452,5)=$F$8,DULIEU!W452,IF(LEFT(DULIEU!W452,5)=$F$8,DULIEU!V452,""))</f>
        <v/>
      </c>
      <c r="G461" s="946">
        <f>IF(LEFT(DULIEU!V452,5)=$F$8,DULIEU!X452,0)</f>
        <v>0</v>
      </c>
      <c r="H461" s="946">
        <f>IF(LEFT(DULIEU!W452,5)=$F$8,DULIEU!X452,0)</f>
        <v>0</v>
      </c>
      <c r="I461" s="946">
        <f>IF(SUM(G461:H461)=0,0,$I$14+SUM($G$16:G461)-SUM($H$16:H461))</f>
        <v>0</v>
      </c>
      <c r="J461" s="945"/>
      <c r="K461" s="945" t="str">
        <f t="shared" si="6"/>
        <v/>
      </c>
    </row>
    <row r="462" spans="2:11" hidden="1">
      <c r="B462" s="945" t="str">
        <f>IF(OR(LEFT(DULIEU!V453,5)=$F$8,LEFT(DULIEU!W453,5)=$F$8),DULIEU!D453,"")</f>
        <v/>
      </c>
      <c r="C462" s="945" t="str">
        <f>IF(OR(LEFT(DULIEU!V453,5)=$F$8,LEFT(DULIEU!W453,5)=$F$8),DULIEU!H453,"")</f>
        <v/>
      </c>
      <c r="D462" s="945" t="str">
        <f>IF(OR(LEFT(DULIEU!V453,5)=$F$8,LEFT(DULIEU!W453,5)=$F$8),DULIEU!E453,"")</f>
        <v/>
      </c>
      <c r="E462" s="945" t="str">
        <f>IF(OR(LEFT(DULIEU!V453,5)=$F$8,LEFT(DULIEU!W453,5)=$F$8),DULIEU!O453,"")</f>
        <v/>
      </c>
      <c r="F462" s="945" t="str">
        <f>IF(LEFT(DULIEU!V453,5)=$F$8,DULIEU!W453,IF(LEFT(DULIEU!W453,5)=$F$8,DULIEU!V453,""))</f>
        <v/>
      </c>
      <c r="G462" s="946">
        <f>IF(LEFT(DULIEU!V453,5)=$F$8,DULIEU!X453,0)</f>
        <v>0</v>
      </c>
      <c r="H462" s="946">
        <f>IF(LEFT(DULIEU!W453,5)=$F$8,DULIEU!X453,0)</f>
        <v>0</v>
      </c>
      <c r="I462" s="946">
        <f>IF(SUM(G462:H462)=0,0,$I$14+SUM($G$16:G462)-SUM($H$16:H462))</f>
        <v>0</v>
      </c>
      <c r="J462" s="945"/>
      <c r="K462" s="945" t="str">
        <f t="shared" si="6"/>
        <v/>
      </c>
    </row>
    <row r="463" spans="2:11" hidden="1">
      <c r="B463" s="945" t="str">
        <f>IF(OR(LEFT(DULIEU!V454,5)=$F$8,LEFT(DULIEU!W454,5)=$F$8),DULIEU!D454,"")</f>
        <v/>
      </c>
      <c r="C463" s="945" t="str">
        <f>IF(OR(LEFT(DULIEU!V454,5)=$F$8,LEFT(DULIEU!W454,5)=$F$8),DULIEU!H454,"")</f>
        <v/>
      </c>
      <c r="D463" s="945" t="str">
        <f>IF(OR(LEFT(DULIEU!V454,5)=$F$8,LEFT(DULIEU!W454,5)=$F$8),DULIEU!E454,"")</f>
        <v/>
      </c>
      <c r="E463" s="945" t="str">
        <f>IF(OR(LEFT(DULIEU!V454,5)=$F$8,LEFT(DULIEU!W454,5)=$F$8),DULIEU!O454,"")</f>
        <v/>
      </c>
      <c r="F463" s="945" t="str">
        <f>IF(LEFT(DULIEU!V454,5)=$F$8,DULIEU!W454,IF(LEFT(DULIEU!W454,5)=$F$8,DULIEU!V454,""))</f>
        <v/>
      </c>
      <c r="G463" s="946">
        <f>IF(LEFT(DULIEU!V454,5)=$F$8,DULIEU!X454,0)</f>
        <v>0</v>
      </c>
      <c r="H463" s="946">
        <f>IF(LEFT(DULIEU!W454,5)=$F$8,DULIEU!X454,0)</f>
        <v>0</v>
      </c>
      <c r="I463" s="946">
        <f>IF(SUM(G463:H463)=0,0,$I$14+SUM($G$16:G463)-SUM($H$16:H463))</f>
        <v>0</v>
      </c>
      <c r="J463" s="945"/>
      <c r="K463" s="945" t="str">
        <f t="shared" si="6"/>
        <v/>
      </c>
    </row>
    <row r="464" spans="2:11" hidden="1">
      <c r="B464" s="945" t="str">
        <f>IF(OR(LEFT(DULIEU!V455,5)=$F$8,LEFT(DULIEU!W455,5)=$F$8),DULIEU!D455,"")</f>
        <v/>
      </c>
      <c r="C464" s="945" t="str">
        <f>IF(OR(LEFT(DULIEU!V455,5)=$F$8,LEFT(DULIEU!W455,5)=$F$8),DULIEU!H455,"")</f>
        <v/>
      </c>
      <c r="D464" s="945" t="str">
        <f>IF(OR(LEFT(DULIEU!V455,5)=$F$8,LEFT(DULIEU!W455,5)=$F$8),DULIEU!E455,"")</f>
        <v/>
      </c>
      <c r="E464" s="945" t="str">
        <f>IF(OR(LEFT(DULIEU!V455,5)=$F$8,LEFT(DULIEU!W455,5)=$F$8),DULIEU!O455,"")</f>
        <v/>
      </c>
      <c r="F464" s="945" t="str">
        <f>IF(LEFT(DULIEU!V455,5)=$F$8,DULIEU!W455,IF(LEFT(DULIEU!W455,5)=$F$8,DULIEU!V455,""))</f>
        <v/>
      </c>
      <c r="G464" s="946">
        <f>IF(LEFT(DULIEU!V455,5)=$F$8,DULIEU!X455,0)</f>
        <v>0</v>
      </c>
      <c r="H464" s="946">
        <f>IF(LEFT(DULIEU!W455,5)=$F$8,DULIEU!X455,0)</f>
        <v>0</v>
      </c>
      <c r="I464" s="946">
        <f>IF(SUM(G464:H464)=0,0,$I$14+SUM($G$16:G464)-SUM($H$16:H464))</f>
        <v>0</v>
      </c>
      <c r="J464" s="945"/>
      <c r="K464" s="945" t="str">
        <f t="shared" si="6"/>
        <v/>
      </c>
    </row>
    <row r="465" spans="2:11" hidden="1">
      <c r="B465" s="945" t="str">
        <f>IF(OR(LEFT(DULIEU!V456,5)=$F$8,LEFT(DULIEU!W456,5)=$F$8),DULIEU!D456,"")</f>
        <v/>
      </c>
      <c r="C465" s="945" t="str">
        <f>IF(OR(LEFT(DULIEU!V456,5)=$F$8,LEFT(DULIEU!W456,5)=$F$8),DULIEU!H456,"")</f>
        <v/>
      </c>
      <c r="D465" s="945" t="str">
        <f>IF(OR(LEFT(DULIEU!V456,5)=$F$8,LEFT(DULIEU!W456,5)=$F$8),DULIEU!E456,"")</f>
        <v/>
      </c>
      <c r="E465" s="945" t="str">
        <f>IF(OR(LEFT(DULIEU!V456,5)=$F$8,LEFT(DULIEU!W456,5)=$F$8),DULIEU!O456,"")</f>
        <v/>
      </c>
      <c r="F465" s="945" t="str">
        <f>IF(LEFT(DULIEU!V456,5)=$F$8,DULIEU!W456,IF(LEFT(DULIEU!W456,5)=$F$8,DULIEU!V456,""))</f>
        <v/>
      </c>
      <c r="G465" s="946">
        <f>IF(LEFT(DULIEU!V456,5)=$F$8,DULIEU!X456,0)</f>
        <v>0</v>
      </c>
      <c r="H465" s="946">
        <f>IF(LEFT(DULIEU!W456,5)=$F$8,DULIEU!X456,0)</f>
        <v>0</v>
      </c>
      <c r="I465" s="946">
        <f>IF(SUM(G465:H465)=0,0,$I$14+SUM($G$16:G465)-SUM($H$16:H465))</f>
        <v>0</v>
      </c>
      <c r="J465" s="945"/>
      <c r="K465" s="945" t="str">
        <f t="shared" ref="K465:K509" si="7">IF(B465&lt;&gt;"","x","")</f>
        <v/>
      </c>
    </row>
    <row r="466" spans="2:11" hidden="1">
      <c r="B466" s="945" t="str">
        <f>IF(OR(LEFT(DULIEU!V457,5)=$F$8,LEFT(DULIEU!W457,5)=$F$8),DULIEU!D457,"")</f>
        <v/>
      </c>
      <c r="C466" s="945" t="str">
        <f>IF(OR(LEFT(DULIEU!V457,5)=$F$8,LEFT(DULIEU!W457,5)=$F$8),DULIEU!H457,"")</f>
        <v/>
      </c>
      <c r="D466" s="945" t="str">
        <f>IF(OR(LEFT(DULIEU!V457,5)=$F$8,LEFT(DULIEU!W457,5)=$F$8),DULIEU!E457,"")</f>
        <v/>
      </c>
      <c r="E466" s="945" t="str">
        <f>IF(OR(LEFT(DULIEU!V457,5)=$F$8,LEFT(DULIEU!W457,5)=$F$8),DULIEU!O457,"")</f>
        <v/>
      </c>
      <c r="F466" s="945" t="str">
        <f>IF(LEFT(DULIEU!V457,5)=$F$8,DULIEU!W457,IF(LEFT(DULIEU!W457,5)=$F$8,DULIEU!V457,""))</f>
        <v/>
      </c>
      <c r="G466" s="946">
        <f>IF(LEFT(DULIEU!V457,5)=$F$8,DULIEU!X457,0)</f>
        <v>0</v>
      </c>
      <c r="H466" s="946">
        <f>IF(LEFT(DULIEU!W457,5)=$F$8,DULIEU!X457,0)</f>
        <v>0</v>
      </c>
      <c r="I466" s="946">
        <f>IF(SUM(G466:H466)=0,0,$I$14+SUM($G$16:G466)-SUM($H$16:H466))</f>
        <v>0</v>
      </c>
      <c r="J466" s="945"/>
      <c r="K466" s="945" t="str">
        <f t="shared" si="7"/>
        <v/>
      </c>
    </row>
    <row r="467" spans="2:11" hidden="1">
      <c r="B467" s="945" t="str">
        <f>IF(OR(LEFT(DULIEU!V458,5)=$F$8,LEFT(DULIEU!W458,5)=$F$8),DULIEU!D458,"")</f>
        <v/>
      </c>
      <c r="C467" s="945" t="str">
        <f>IF(OR(LEFT(DULIEU!V458,5)=$F$8,LEFT(DULIEU!W458,5)=$F$8),DULIEU!H458,"")</f>
        <v/>
      </c>
      <c r="D467" s="945" t="str">
        <f>IF(OR(LEFT(DULIEU!V458,5)=$F$8,LEFT(DULIEU!W458,5)=$F$8),DULIEU!E458,"")</f>
        <v/>
      </c>
      <c r="E467" s="945" t="str">
        <f>IF(OR(LEFT(DULIEU!V458,5)=$F$8,LEFT(DULIEU!W458,5)=$F$8),DULIEU!O458,"")</f>
        <v/>
      </c>
      <c r="F467" s="945" t="str">
        <f>IF(LEFT(DULIEU!V458,5)=$F$8,DULIEU!W458,IF(LEFT(DULIEU!W458,5)=$F$8,DULIEU!V458,""))</f>
        <v/>
      </c>
      <c r="G467" s="946">
        <f>IF(LEFT(DULIEU!V458,5)=$F$8,DULIEU!X458,0)</f>
        <v>0</v>
      </c>
      <c r="H467" s="946">
        <f>IF(LEFT(DULIEU!W458,5)=$F$8,DULIEU!X458,0)</f>
        <v>0</v>
      </c>
      <c r="I467" s="946">
        <f>IF(SUM(G467:H467)=0,0,$I$14+SUM($G$16:G467)-SUM($H$16:H467))</f>
        <v>0</v>
      </c>
      <c r="J467" s="945"/>
      <c r="K467" s="945" t="str">
        <f t="shared" si="7"/>
        <v/>
      </c>
    </row>
    <row r="468" spans="2:11" hidden="1">
      <c r="B468" s="945" t="str">
        <f>IF(OR(LEFT(DULIEU!V459,5)=$F$8,LEFT(DULIEU!W459,5)=$F$8),DULIEU!D459,"")</f>
        <v/>
      </c>
      <c r="C468" s="945" t="str">
        <f>IF(OR(LEFT(DULIEU!V459,5)=$F$8,LEFT(DULIEU!W459,5)=$F$8),DULIEU!H459,"")</f>
        <v/>
      </c>
      <c r="D468" s="945" t="str">
        <f>IF(OR(LEFT(DULIEU!V459,5)=$F$8,LEFT(DULIEU!W459,5)=$F$8),DULIEU!E459,"")</f>
        <v/>
      </c>
      <c r="E468" s="945" t="str">
        <f>IF(OR(LEFT(DULIEU!V459,5)=$F$8,LEFT(DULIEU!W459,5)=$F$8),DULIEU!O459,"")</f>
        <v/>
      </c>
      <c r="F468" s="945" t="str">
        <f>IF(LEFT(DULIEU!V459,5)=$F$8,DULIEU!W459,IF(LEFT(DULIEU!W459,5)=$F$8,DULIEU!V459,""))</f>
        <v/>
      </c>
      <c r="G468" s="946">
        <f>IF(LEFT(DULIEU!V459,5)=$F$8,DULIEU!X459,0)</f>
        <v>0</v>
      </c>
      <c r="H468" s="946">
        <f>IF(LEFT(DULIEU!W459,5)=$F$8,DULIEU!X459,0)</f>
        <v>0</v>
      </c>
      <c r="I468" s="946">
        <f>IF(SUM(G468:H468)=0,0,$I$14+SUM($G$16:G468)-SUM($H$16:H468))</f>
        <v>0</v>
      </c>
      <c r="J468" s="945"/>
      <c r="K468" s="945" t="str">
        <f t="shared" si="7"/>
        <v/>
      </c>
    </row>
    <row r="469" spans="2:11" hidden="1">
      <c r="B469" s="945" t="str">
        <f>IF(OR(LEFT(DULIEU!V460,5)=$F$8,LEFT(DULIEU!W460,5)=$F$8),DULIEU!D460,"")</f>
        <v/>
      </c>
      <c r="C469" s="945" t="str">
        <f>IF(OR(LEFT(DULIEU!V460,5)=$F$8,LEFT(DULIEU!W460,5)=$F$8),DULIEU!H460,"")</f>
        <v/>
      </c>
      <c r="D469" s="945" t="str">
        <f>IF(OR(LEFT(DULIEU!V460,5)=$F$8,LEFT(DULIEU!W460,5)=$F$8),DULIEU!E460,"")</f>
        <v/>
      </c>
      <c r="E469" s="945" t="str">
        <f>IF(OR(LEFT(DULIEU!V460,5)=$F$8,LEFT(DULIEU!W460,5)=$F$8),DULIEU!O460,"")</f>
        <v/>
      </c>
      <c r="F469" s="945" t="str">
        <f>IF(LEFT(DULIEU!V460,5)=$F$8,DULIEU!W460,IF(LEFT(DULIEU!W460,5)=$F$8,DULIEU!V460,""))</f>
        <v/>
      </c>
      <c r="G469" s="946">
        <f>IF(LEFT(DULIEU!V460,5)=$F$8,DULIEU!X460,0)</f>
        <v>0</v>
      </c>
      <c r="H469" s="946">
        <f>IF(LEFT(DULIEU!W460,5)=$F$8,DULIEU!X460,0)</f>
        <v>0</v>
      </c>
      <c r="I469" s="946">
        <f>IF(SUM(G469:H469)=0,0,$I$14+SUM($G$16:G469)-SUM($H$16:H469))</f>
        <v>0</v>
      </c>
      <c r="J469" s="945"/>
      <c r="K469" s="945" t="str">
        <f t="shared" si="7"/>
        <v/>
      </c>
    </row>
    <row r="470" spans="2:11" hidden="1">
      <c r="B470" s="945" t="str">
        <f>IF(OR(LEFT(DULIEU!V461,5)=$F$8,LEFT(DULIEU!W461,5)=$F$8),DULIEU!D461,"")</f>
        <v/>
      </c>
      <c r="C470" s="945" t="str">
        <f>IF(OR(LEFT(DULIEU!V461,5)=$F$8,LEFT(DULIEU!W461,5)=$F$8),DULIEU!H461,"")</f>
        <v/>
      </c>
      <c r="D470" s="945" t="str">
        <f>IF(OR(LEFT(DULIEU!V461,5)=$F$8,LEFT(DULIEU!W461,5)=$F$8),DULIEU!E461,"")</f>
        <v/>
      </c>
      <c r="E470" s="945" t="str">
        <f>IF(OR(LEFT(DULIEU!V461,5)=$F$8,LEFT(DULIEU!W461,5)=$F$8),DULIEU!O461,"")</f>
        <v/>
      </c>
      <c r="F470" s="945" t="str">
        <f>IF(LEFT(DULIEU!V461,5)=$F$8,DULIEU!W461,IF(LEFT(DULIEU!W461,5)=$F$8,DULIEU!V461,""))</f>
        <v/>
      </c>
      <c r="G470" s="946">
        <f>IF(LEFT(DULIEU!V461,5)=$F$8,DULIEU!X461,0)</f>
        <v>0</v>
      </c>
      <c r="H470" s="946">
        <f>IF(LEFT(DULIEU!W461,5)=$F$8,DULIEU!X461,0)</f>
        <v>0</v>
      </c>
      <c r="I470" s="946">
        <f>IF(SUM(G470:H470)=0,0,$I$14+SUM($G$16:G470)-SUM($H$16:H470))</f>
        <v>0</v>
      </c>
      <c r="J470" s="945"/>
      <c r="K470" s="945" t="str">
        <f t="shared" si="7"/>
        <v/>
      </c>
    </row>
    <row r="471" spans="2:11" hidden="1">
      <c r="B471" s="945" t="str">
        <f>IF(OR(LEFT(DULIEU!V462,5)=$F$8,LEFT(DULIEU!W462,5)=$F$8),DULIEU!D462,"")</f>
        <v/>
      </c>
      <c r="C471" s="945" t="str">
        <f>IF(OR(LEFT(DULIEU!V462,5)=$F$8,LEFT(DULIEU!W462,5)=$F$8),DULIEU!H462,"")</f>
        <v/>
      </c>
      <c r="D471" s="945" t="str">
        <f>IF(OR(LEFT(DULIEU!V462,5)=$F$8,LEFT(DULIEU!W462,5)=$F$8),DULIEU!E462,"")</f>
        <v/>
      </c>
      <c r="E471" s="945" t="str">
        <f>IF(OR(LEFT(DULIEU!V462,5)=$F$8,LEFT(DULIEU!W462,5)=$F$8),DULIEU!O462,"")</f>
        <v/>
      </c>
      <c r="F471" s="945" t="str">
        <f>IF(LEFT(DULIEU!V462,5)=$F$8,DULIEU!W462,IF(LEFT(DULIEU!W462,5)=$F$8,DULIEU!V462,""))</f>
        <v/>
      </c>
      <c r="G471" s="946">
        <f>IF(LEFT(DULIEU!V462,5)=$F$8,DULIEU!X462,0)</f>
        <v>0</v>
      </c>
      <c r="H471" s="946">
        <f>IF(LEFT(DULIEU!W462,5)=$F$8,DULIEU!X462,0)</f>
        <v>0</v>
      </c>
      <c r="I471" s="946">
        <f>IF(SUM(G471:H471)=0,0,$I$14+SUM($G$16:G471)-SUM($H$16:H471))</f>
        <v>0</v>
      </c>
      <c r="J471" s="945"/>
      <c r="K471" s="945" t="str">
        <f t="shared" si="7"/>
        <v/>
      </c>
    </row>
    <row r="472" spans="2:11" hidden="1">
      <c r="B472" s="945" t="str">
        <f>IF(OR(LEFT(DULIEU!V463,5)=$F$8,LEFT(DULIEU!W463,5)=$F$8),DULIEU!D463,"")</f>
        <v/>
      </c>
      <c r="C472" s="945" t="str">
        <f>IF(OR(LEFT(DULIEU!V463,5)=$F$8,LEFT(DULIEU!W463,5)=$F$8),DULIEU!H463,"")</f>
        <v/>
      </c>
      <c r="D472" s="945" t="str">
        <f>IF(OR(LEFT(DULIEU!V463,5)=$F$8,LEFT(DULIEU!W463,5)=$F$8),DULIEU!E463,"")</f>
        <v/>
      </c>
      <c r="E472" s="945" t="str">
        <f>IF(OR(LEFT(DULIEU!V463,5)=$F$8,LEFT(DULIEU!W463,5)=$F$8),DULIEU!O463,"")</f>
        <v/>
      </c>
      <c r="F472" s="945" t="str">
        <f>IF(LEFT(DULIEU!V463,5)=$F$8,DULIEU!W463,IF(LEFT(DULIEU!W463,5)=$F$8,DULIEU!V463,""))</f>
        <v/>
      </c>
      <c r="G472" s="946">
        <f>IF(LEFT(DULIEU!V463,5)=$F$8,DULIEU!X463,0)</f>
        <v>0</v>
      </c>
      <c r="H472" s="946">
        <f>IF(LEFT(DULIEU!W463,5)=$F$8,DULIEU!X463,0)</f>
        <v>0</v>
      </c>
      <c r="I472" s="946">
        <f>IF(SUM(G472:H472)=0,0,$I$14+SUM($G$16:G472)-SUM($H$16:H472))</f>
        <v>0</v>
      </c>
      <c r="J472" s="945"/>
      <c r="K472" s="945" t="str">
        <f t="shared" si="7"/>
        <v/>
      </c>
    </row>
    <row r="473" spans="2:11" hidden="1">
      <c r="B473" s="945" t="str">
        <f>IF(OR(LEFT(DULIEU!V464,5)=$F$8,LEFT(DULIEU!W464,5)=$F$8),DULIEU!D464,"")</f>
        <v/>
      </c>
      <c r="C473" s="945" t="str">
        <f>IF(OR(LEFT(DULIEU!V464,5)=$F$8,LEFT(DULIEU!W464,5)=$F$8),DULIEU!H464,"")</f>
        <v/>
      </c>
      <c r="D473" s="945" t="str">
        <f>IF(OR(LEFT(DULIEU!V464,5)=$F$8,LEFT(DULIEU!W464,5)=$F$8),DULIEU!E464,"")</f>
        <v/>
      </c>
      <c r="E473" s="945" t="str">
        <f>IF(OR(LEFT(DULIEU!V464,5)=$F$8,LEFT(DULIEU!W464,5)=$F$8),DULIEU!O464,"")</f>
        <v/>
      </c>
      <c r="F473" s="945" t="str">
        <f>IF(LEFT(DULIEU!V464,5)=$F$8,DULIEU!W464,IF(LEFT(DULIEU!W464,5)=$F$8,DULIEU!V464,""))</f>
        <v/>
      </c>
      <c r="G473" s="946">
        <f>IF(LEFT(DULIEU!V464,5)=$F$8,DULIEU!X464,0)</f>
        <v>0</v>
      </c>
      <c r="H473" s="946">
        <f>IF(LEFT(DULIEU!W464,5)=$F$8,DULIEU!X464,0)</f>
        <v>0</v>
      </c>
      <c r="I473" s="946">
        <f>IF(SUM(G473:H473)=0,0,$I$14+SUM($G$16:G473)-SUM($H$16:H473))</f>
        <v>0</v>
      </c>
      <c r="J473" s="945"/>
      <c r="K473" s="945" t="str">
        <f t="shared" si="7"/>
        <v/>
      </c>
    </row>
    <row r="474" spans="2:11" hidden="1">
      <c r="B474" s="945" t="str">
        <f>IF(OR(LEFT(DULIEU!V465,5)=$F$8,LEFT(DULIEU!W465,5)=$F$8),DULIEU!D465,"")</f>
        <v/>
      </c>
      <c r="C474" s="945" t="str">
        <f>IF(OR(LEFT(DULIEU!V465,5)=$F$8,LEFT(DULIEU!W465,5)=$F$8),DULIEU!H465,"")</f>
        <v/>
      </c>
      <c r="D474" s="945" t="str">
        <f>IF(OR(LEFT(DULIEU!V465,5)=$F$8,LEFT(DULIEU!W465,5)=$F$8),DULIEU!E465,"")</f>
        <v/>
      </c>
      <c r="E474" s="945" t="str">
        <f>IF(OR(LEFT(DULIEU!V465,5)=$F$8,LEFT(DULIEU!W465,5)=$F$8),DULIEU!O465,"")</f>
        <v/>
      </c>
      <c r="F474" s="945" t="str">
        <f>IF(LEFT(DULIEU!V465,5)=$F$8,DULIEU!W465,IF(LEFT(DULIEU!W465,5)=$F$8,DULIEU!V465,""))</f>
        <v/>
      </c>
      <c r="G474" s="946">
        <f>IF(LEFT(DULIEU!V465,5)=$F$8,DULIEU!X465,0)</f>
        <v>0</v>
      </c>
      <c r="H474" s="946">
        <f>IF(LEFT(DULIEU!W465,5)=$F$8,DULIEU!X465,0)</f>
        <v>0</v>
      </c>
      <c r="I474" s="946">
        <f>IF(SUM(G474:H474)=0,0,$I$14+SUM($G$16:G474)-SUM($H$16:H474))</f>
        <v>0</v>
      </c>
      <c r="J474" s="945"/>
      <c r="K474" s="945" t="str">
        <f t="shared" si="7"/>
        <v/>
      </c>
    </row>
    <row r="475" spans="2:11" hidden="1">
      <c r="B475" s="945" t="str">
        <f>IF(OR(LEFT(DULIEU!V466,5)=$F$8,LEFT(DULIEU!W466,5)=$F$8),DULIEU!D466,"")</f>
        <v/>
      </c>
      <c r="C475" s="945" t="str">
        <f>IF(OR(LEFT(DULIEU!V466,5)=$F$8,LEFT(DULIEU!W466,5)=$F$8),DULIEU!H466,"")</f>
        <v/>
      </c>
      <c r="D475" s="945" t="str">
        <f>IF(OR(LEFT(DULIEU!V466,5)=$F$8,LEFT(DULIEU!W466,5)=$F$8),DULIEU!E466,"")</f>
        <v/>
      </c>
      <c r="E475" s="945" t="str">
        <f>IF(OR(LEFT(DULIEU!V466,5)=$F$8,LEFT(DULIEU!W466,5)=$F$8),DULIEU!O466,"")</f>
        <v/>
      </c>
      <c r="F475" s="945" t="str">
        <f>IF(LEFT(DULIEU!V466,5)=$F$8,DULIEU!W466,IF(LEFT(DULIEU!W466,5)=$F$8,DULIEU!V466,""))</f>
        <v/>
      </c>
      <c r="G475" s="946">
        <f>IF(LEFT(DULIEU!V466,5)=$F$8,DULIEU!X466,0)</f>
        <v>0</v>
      </c>
      <c r="H475" s="946">
        <f>IF(LEFT(DULIEU!W466,5)=$F$8,DULIEU!X466,0)</f>
        <v>0</v>
      </c>
      <c r="I475" s="946">
        <f>IF(SUM(G475:H475)=0,0,$I$14+SUM($G$16:G475)-SUM($H$16:H475))</f>
        <v>0</v>
      </c>
      <c r="J475" s="945"/>
      <c r="K475" s="945" t="str">
        <f t="shared" si="7"/>
        <v/>
      </c>
    </row>
    <row r="476" spans="2:11" hidden="1">
      <c r="B476" s="945" t="str">
        <f>IF(OR(LEFT(DULIEU!V467,5)=$F$8,LEFT(DULIEU!W467,5)=$F$8),DULIEU!D467,"")</f>
        <v/>
      </c>
      <c r="C476" s="945" t="str">
        <f>IF(OR(LEFT(DULIEU!V467,5)=$F$8,LEFT(DULIEU!W467,5)=$F$8),DULIEU!H467,"")</f>
        <v/>
      </c>
      <c r="D476" s="945" t="str">
        <f>IF(OR(LEFT(DULIEU!V467,5)=$F$8,LEFT(DULIEU!W467,5)=$F$8),DULIEU!E467,"")</f>
        <v/>
      </c>
      <c r="E476" s="945" t="str">
        <f>IF(OR(LEFT(DULIEU!V467,5)=$F$8,LEFT(DULIEU!W467,5)=$F$8),DULIEU!O467,"")</f>
        <v/>
      </c>
      <c r="F476" s="945" t="str">
        <f>IF(LEFT(DULIEU!V467,5)=$F$8,DULIEU!W467,IF(LEFT(DULIEU!W467,5)=$F$8,DULIEU!V467,""))</f>
        <v/>
      </c>
      <c r="G476" s="946">
        <f>IF(LEFT(DULIEU!V467,5)=$F$8,DULIEU!X467,0)</f>
        <v>0</v>
      </c>
      <c r="H476" s="946">
        <f>IF(LEFT(DULIEU!W467,5)=$F$8,DULIEU!X467,0)</f>
        <v>0</v>
      </c>
      <c r="I476" s="946">
        <f>IF(SUM(G476:H476)=0,0,$I$14+SUM($G$16:G476)-SUM($H$16:H476))</f>
        <v>0</v>
      </c>
      <c r="J476" s="945"/>
      <c r="K476" s="945" t="str">
        <f t="shared" si="7"/>
        <v/>
      </c>
    </row>
    <row r="477" spans="2:11" hidden="1">
      <c r="B477" s="945" t="str">
        <f>IF(OR(LEFT(DULIEU!V468,5)=$F$8,LEFT(DULIEU!W468,5)=$F$8),DULIEU!D468,"")</f>
        <v/>
      </c>
      <c r="C477" s="945" t="str">
        <f>IF(OR(LEFT(DULIEU!V468,5)=$F$8,LEFT(DULIEU!W468,5)=$F$8),DULIEU!H468,"")</f>
        <v/>
      </c>
      <c r="D477" s="945" t="str">
        <f>IF(OR(LEFT(DULIEU!V468,5)=$F$8,LEFT(DULIEU!W468,5)=$F$8),DULIEU!E468,"")</f>
        <v/>
      </c>
      <c r="E477" s="945" t="str">
        <f>IF(OR(LEFT(DULIEU!V468,5)=$F$8,LEFT(DULIEU!W468,5)=$F$8),DULIEU!O468,"")</f>
        <v/>
      </c>
      <c r="F477" s="945" t="str">
        <f>IF(LEFT(DULIEU!V468,5)=$F$8,DULIEU!W468,IF(LEFT(DULIEU!W468,5)=$F$8,DULIEU!V468,""))</f>
        <v/>
      </c>
      <c r="G477" s="946">
        <f>IF(LEFT(DULIEU!V468,5)=$F$8,DULIEU!X468,0)</f>
        <v>0</v>
      </c>
      <c r="H477" s="946">
        <f>IF(LEFT(DULIEU!W468,5)=$F$8,DULIEU!X468,0)</f>
        <v>0</v>
      </c>
      <c r="I477" s="946">
        <f>IF(SUM(G477:H477)=0,0,$I$14+SUM($G$16:G477)-SUM($H$16:H477))</f>
        <v>0</v>
      </c>
      <c r="J477" s="945"/>
      <c r="K477" s="945" t="str">
        <f t="shared" si="7"/>
        <v/>
      </c>
    </row>
    <row r="478" spans="2:11" hidden="1">
      <c r="B478" s="945" t="str">
        <f>IF(OR(LEFT(DULIEU!V469,5)=$F$8,LEFT(DULIEU!W469,5)=$F$8),DULIEU!D469,"")</f>
        <v/>
      </c>
      <c r="C478" s="945" t="str">
        <f>IF(OR(LEFT(DULIEU!V469,5)=$F$8,LEFT(DULIEU!W469,5)=$F$8),DULIEU!H469,"")</f>
        <v/>
      </c>
      <c r="D478" s="945" t="str">
        <f>IF(OR(LEFT(DULIEU!V469,5)=$F$8,LEFT(DULIEU!W469,5)=$F$8),DULIEU!E469,"")</f>
        <v/>
      </c>
      <c r="E478" s="945" t="str">
        <f>IF(OR(LEFT(DULIEU!V469,5)=$F$8,LEFT(DULIEU!W469,5)=$F$8),DULIEU!O469,"")</f>
        <v/>
      </c>
      <c r="F478" s="945" t="str">
        <f>IF(LEFT(DULIEU!V469,5)=$F$8,DULIEU!W469,IF(LEFT(DULIEU!W469,5)=$F$8,DULIEU!V469,""))</f>
        <v/>
      </c>
      <c r="G478" s="946">
        <f>IF(LEFT(DULIEU!V469,5)=$F$8,DULIEU!X469,0)</f>
        <v>0</v>
      </c>
      <c r="H478" s="946">
        <f>IF(LEFT(DULIEU!W469,5)=$F$8,DULIEU!X469,0)</f>
        <v>0</v>
      </c>
      <c r="I478" s="946">
        <f>IF(SUM(G478:H478)=0,0,$I$14+SUM($G$16:G478)-SUM($H$16:H478))</f>
        <v>0</v>
      </c>
      <c r="J478" s="945"/>
      <c r="K478" s="945" t="str">
        <f t="shared" si="7"/>
        <v/>
      </c>
    </row>
    <row r="479" spans="2:11" hidden="1">
      <c r="B479" s="945" t="str">
        <f>IF(OR(LEFT(DULIEU!V470,5)=$F$8,LEFT(DULIEU!W470,5)=$F$8),DULIEU!D470,"")</f>
        <v/>
      </c>
      <c r="C479" s="945" t="str">
        <f>IF(OR(LEFT(DULIEU!V470,5)=$F$8,LEFT(DULIEU!W470,5)=$F$8),DULIEU!H470,"")</f>
        <v/>
      </c>
      <c r="D479" s="945" t="str">
        <f>IF(OR(LEFT(DULIEU!V470,5)=$F$8,LEFT(DULIEU!W470,5)=$F$8),DULIEU!E470,"")</f>
        <v/>
      </c>
      <c r="E479" s="945" t="str">
        <f>IF(OR(LEFT(DULIEU!V470,5)=$F$8,LEFT(DULIEU!W470,5)=$F$8),DULIEU!O470,"")</f>
        <v/>
      </c>
      <c r="F479" s="945" t="str">
        <f>IF(LEFT(DULIEU!V470,5)=$F$8,DULIEU!W470,IF(LEFT(DULIEU!W470,5)=$F$8,DULIEU!V470,""))</f>
        <v/>
      </c>
      <c r="G479" s="946">
        <f>IF(LEFT(DULIEU!V470,5)=$F$8,DULIEU!X470,0)</f>
        <v>0</v>
      </c>
      <c r="H479" s="946">
        <f>IF(LEFT(DULIEU!W470,5)=$F$8,DULIEU!X470,0)</f>
        <v>0</v>
      </c>
      <c r="I479" s="946">
        <f>IF(SUM(G479:H479)=0,0,$I$14+SUM($G$16:G479)-SUM($H$16:H479))</f>
        <v>0</v>
      </c>
      <c r="J479" s="945"/>
      <c r="K479" s="945" t="str">
        <f t="shared" si="7"/>
        <v/>
      </c>
    </row>
    <row r="480" spans="2:11" hidden="1">
      <c r="B480" s="945" t="str">
        <f>IF(OR(LEFT(DULIEU!V471,5)=$F$8,LEFT(DULIEU!W471,5)=$F$8),DULIEU!D471,"")</f>
        <v/>
      </c>
      <c r="C480" s="945" t="str">
        <f>IF(OR(LEFT(DULIEU!V471,5)=$F$8,LEFT(DULIEU!W471,5)=$F$8),DULIEU!H471,"")</f>
        <v/>
      </c>
      <c r="D480" s="945" t="str">
        <f>IF(OR(LEFT(DULIEU!V471,5)=$F$8,LEFT(DULIEU!W471,5)=$F$8),DULIEU!E471,"")</f>
        <v/>
      </c>
      <c r="E480" s="945" t="str">
        <f>IF(OR(LEFT(DULIEU!V471,5)=$F$8,LEFT(DULIEU!W471,5)=$F$8),DULIEU!O471,"")</f>
        <v/>
      </c>
      <c r="F480" s="945" t="str">
        <f>IF(LEFT(DULIEU!V471,5)=$F$8,DULIEU!W471,IF(LEFT(DULIEU!W471,5)=$F$8,DULIEU!V471,""))</f>
        <v/>
      </c>
      <c r="G480" s="946">
        <f>IF(LEFT(DULIEU!V471,5)=$F$8,DULIEU!X471,0)</f>
        <v>0</v>
      </c>
      <c r="H480" s="946">
        <f>IF(LEFT(DULIEU!W471,5)=$F$8,DULIEU!X471,0)</f>
        <v>0</v>
      </c>
      <c r="I480" s="946">
        <f>IF(SUM(G480:H480)=0,0,$I$14+SUM($G$16:G480)-SUM($H$16:H480))</f>
        <v>0</v>
      </c>
      <c r="J480" s="945"/>
      <c r="K480" s="945" t="str">
        <f t="shared" si="7"/>
        <v/>
      </c>
    </row>
    <row r="481" spans="2:11" hidden="1">
      <c r="B481" s="945" t="str">
        <f>IF(OR(LEFT(DULIEU!V472,5)=$F$8,LEFT(DULIEU!W472,5)=$F$8),DULIEU!D472,"")</f>
        <v/>
      </c>
      <c r="C481" s="945" t="str">
        <f>IF(OR(LEFT(DULIEU!V472,5)=$F$8,LEFT(DULIEU!W472,5)=$F$8),DULIEU!H472,"")</f>
        <v/>
      </c>
      <c r="D481" s="945" t="str">
        <f>IF(OR(LEFT(DULIEU!V472,5)=$F$8,LEFT(DULIEU!W472,5)=$F$8),DULIEU!E472,"")</f>
        <v/>
      </c>
      <c r="E481" s="945" t="str">
        <f>IF(OR(LEFT(DULIEU!V472,5)=$F$8,LEFT(DULIEU!W472,5)=$F$8),DULIEU!O472,"")</f>
        <v/>
      </c>
      <c r="F481" s="945" t="str">
        <f>IF(LEFT(DULIEU!V472,5)=$F$8,DULIEU!W472,IF(LEFT(DULIEU!W472,5)=$F$8,DULIEU!V472,""))</f>
        <v/>
      </c>
      <c r="G481" s="946">
        <f>IF(LEFT(DULIEU!V472,5)=$F$8,DULIEU!X472,0)</f>
        <v>0</v>
      </c>
      <c r="H481" s="946">
        <f>IF(LEFT(DULIEU!W472,5)=$F$8,DULIEU!X472,0)</f>
        <v>0</v>
      </c>
      <c r="I481" s="946">
        <f>IF(SUM(G481:H481)=0,0,$I$14+SUM($G$16:G481)-SUM($H$16:H481))</f>
        <v>0</v>
      </c>
      <c r="J481" s="945"/>
      <c r="K481" s="945" t="str">
        <f t="shared" si="7"/>
        <v/>
      </c>
    </row>
    <row r="482" spans="2:11" hidden="1">
      <c r="B482" s="945" t="str">
        <f>IF(OR(LEFT(DULIEU!V473,5)=$F$8,LEFT(DULIEU!W473,5)=$F$8),DULIEU!D473,"")</f>
        <v/>
      </c>
      <c r="C482" s="945" t="str">
        <f>IF(OR(LEFT(DULIEU!V473,5)=$F$8,LEFT(DULIEU!W473,5)=$F$8),DULIEU!H473,"")</f>
        <v/>
      </c>
      <c r="D482" s="945" t="str">
        <f>IF(OR(LEFT(DULIEU!V473,5)=$F$8,LEFT(DULIEU!W473,5)=$F$8),DULIEU!E473,"")</f>
        <v/>
      </c>
      <c r="E482" s="945" t="str">
        <f>IF(OR(LEFT(DULIEU!V473,5)=$F$8,LEFT(DULIEU!W473,5)=$F$8),DULIEU!O473,"")</f>
        <v/>
      </c>
      <c r="F482" s="945" t="str">
        <f>IF(LEFT(DULIEU!V473,5)=$F$8,DULIEU!W473,IF(LEFT(DULIEU!W473,5)=$F$8,DULIEU!V473,""))</f>
        <v/>
      </c>
      <c r="G482" s="946">
        <f>IF(LEFT(DULIEU!V473,5)=$F$8,DULIEU!X473,0)</f>
        <v>0</v>
      </c>
      <c r="H482" s="946">
        <f>IF(LEFT(DULIEU!W473,5)=$F$8,DULIEU!X473,0)</f>
        <v>0</v>
      </c>
      <c r="I482" s="946">
        <f>IF(SUM(G482:H482)=0,0,$I$14+SUM($G$16:G482)-SUM($H$16:H482))</f>
        <v>0</v>
      </c>
      <c r="J482" s="945"/>
      <c r="K482" s="945" t="str">
        <f t="shared" si="7"/>
        <v/>
      </c>
    </row>
    <row r="483" spans="2:11" hidden="1">
      <c r="B483" s="945" t="str">
        <f>IF(OR(LEFT(DULIEU!V474,5)=$F$8,LEFT(DULIEU!W474,5)=$F$8),DULIEU!D474,"")</f>
        <v/>
      </c>
      <c r="C483" s="945" t="str">
        <f>IF(OR(LEFT(DULIEU!V474,5)=$F$8,LEFT(DULIEU!W474,5)=$F$8),DULIEU!H474,"")</f>
        <v/>
      </c>
      <c r="D483" s="945" t="str">
        <f>IF(OR(LEFT(DULIEU!V474,5)=$F$8,LEFT(DULIEU!W474,5)=$F$8),DULIEU!E474,"")</f>
        <v/>
      </c>
      <c r="E483" s="945" t="str">
        <f>IF(OR(LEFT(DULIEU!V474,5)=$F$8,LEFT(DULIEU!W474,5)=$F$8),DULIEU!O474,"")</f>
        <v/>
      </c>
      <c r="F483" s="945" t="str">
        <f>IF(LEFT(DULIEU!V474,5)=$F$8,DULIEU!W474,IF(LEFT(DULIEU!W474,5)=$F$8,DULIEU!V474,""))</f>
        <v/>
      </c>
      <c r="G483" s="946">
        <f>IF(LEFT(DULIEU!V474,5)=$F$8,DULIEU!X474,0)</f>
        <v>0</v>
      </c>
      <c r="H483" s="946">
        <f>IF(LEFT(DULIEU!W474,5)=$F$8,DULIEU!X474,0)</f>
        <v>0</v>
      </c>
      <c r="I483" s="946">
        <f>IF(SUM(G483:H483)=0,0,$I$14+SUM($G$16:G483)-SUM($H$16:H483))</f>
        <v>0</v>
      </c>
      <c r="J483" s="945"/>
      <c r="K483" s="945" t="str">
        <f t="shared" si="7"/>
        <v/>
      </c>
    </row>
    <row r="484" spans="2:11" hidden="1">
      <c r="B484" s="945" t="str">
        <f>IF(OR(LEFT(DULIEU!V475,5)=$F$8,LEFT(DULIEU!W475,5)=$F$8),DULIEU!D475,"")</f>
        <v/>
      </c>
      <c r="C484" s="945" t="str">
        <f>IF(OR(LEFT(DULIEU!V475,5)=$F$8,LEFT(DULIEU!W475,5)=$F$8),DULIEU!H475,"")</f>
        <v/>
      </c>
      <c r="D484" s="945" t="str">
        <f>IF(OR(LEFT(DULIEU!V475,5)=$F$8,LEFT(DULIEU!W475,5)=$F$8),DULIEU!E475,"")</f>
        <v/>
      </c>
      <c r="E484" s="945" t="str">
        <f>IF(OR(LEFT(DULIEU!V475,5)=$F$8,LEFT(DULIEU!W475,5)=$F$8),DULIEU!O475,"")</f>
        <v/>
      </c>
      <c r="F484" s="945" t="str">
        <f>IF(LEFT(DULIEU!V475,5)=$F$8,DULIEU!W475,IF(LEFT(DULIEU!W475,5)=$F$8,DULIEU!V475,""))</f>
        <v/>
      </c>
      <c r="G484" s="946">
        <f>IF(LEFT(DULIEU!V475,5)=$F$8,DULIEU!X475,0)</f>
        <v>0</v>
      </c>
      <c r="H484" s="946">
        <f>IF(LEFT(DULIEU!W475,5)=$F$8,DULIEU!X475,0)</f>
        <v>0</v>
      </c>
      <c r="I484" s="946">
        <f>IF(SUM(G484:H484)=0,0,$I$14+SUM($G$16:G484)-SUM($H$16:H484))</f>
        <v>0</v>
      </c>
      <c r="J484" s="945"/>
      <c r="K484" s="945" t="str">
        <f t="shared" si="7"/>
        <v/>
      </c>
    </row>
    <row r="485" spans="2:11" hidden="1">
      <c r="B485" s="945" t="str">
        <f>IF(OR(LEFT(DULIEU!V476,5)=$F$8,LEFT(DULIEU!W476,5)=$F$8),DULIEU!D476,"")</f>
        <v/>
      </c>
      <c r="C485" s="945" t="str">
        <f>IF(OR(LEFT(DULIEU!V476,5)=$F$8,LEFT(DULIEU!W476,5)=$F$8),DULIEU!H476,"")</f>
        <v/>
      </c>
      <c r="D485" s="945" t="str">
        <f>IF(OR(LEFT(DULIEU!V476,5)=$F$8,LEFT(DULIEU!W476,5)=$F$8),DULIEU!E476,"")</f>
        <v/>
      </c>
      <c r="E485" s="945" t="str">
        <f>IF(OR(LEFT(DULIEU!V476,5)=$F$8,LEFT(DULIEU!W476,5)=$F$8),DULIEU!O476,"")</f>
        <v/>
      </c>
      <c r="F485" s="945" t="str">
        <f>IF(LEFT(DULIEU!V476,5)=$F$8,DULIEU!W476,IF(LEFT(DULIEU!W476,5)=$F$8,DULIEU!V476,""))</f>
        <v/>
      </c>
      <c r="G485" s="946">
        <f>IF(LEFT(DULIEU!V476,5)=$F$8,DULIEU!X476,0)</f>
        <v>0</v>
      </c>
      <c r="H485" s="946">
        <f>IF(LEFT(DULIEU!W476,5)=$F$8,DULIEU!X476,0)</f>
        <v>0</v>
      </c>
      <c r="I485" s="946">
        <f>IF(SUM(G485:H485)=0,0,$I$14+SUM($G$16:G485)-SUM($H$16:H485))</f>
        <v>0</v>
      </c>
      <c r="J485" s="945"/>
      <c r="K485" s="945" t="str">
        <f t="shared" si="7"/>
        <v/>
      </c>
    </row>
    <row r="486" spans="2:11" hidden="1">
      <c r="B486" s="945" t="str">
        <f>IF(OR(LEFT(DULIEU!V477,5)=$F$8,LEFT(DULIEU!W477,5)=$F$8),DULIEU!D477,"")</f>
        <v/>
      </c>
      <c r="C486" s="945" t="str">
        <f>IF(OR(LEFT(DULIEU!V477,5)=$F$8,LEFT(DULIEU!W477,5)=$F$8),DULIEU!H477,"")</f>
        <v/>
      </c>
      <c r="D486" s="945" t="str">
        <f>IF(OR(LEFT(DULIEU!V477,5)=$F$8,LEFT(DULIEU!W477,5)=$F$8),DULIEU!E477,"")</f>
        <v/>
      </c>
      <c r="E486" s="945" t="str">
        <f>IF(OR(LEFT(DULIEU!V477,5)=$F$8,LEFT(DULIEU!W477,5)=$F$8),DULIEU!O477,"")</f>
        <v/>
      </c>
      <c r="F486" s="945" t="str">
        <f>IF(LEFT(DULIEU!V477,5)=$F$8,DULIEU!W477,IF(LEFT(DULIEU!W477,5)=$F$8,DULIEU!V477,""))</f>
        <v/>
      </c>
      <c r="G486" s="946">
        <f>IF(LEFT(DULIEU!V477,5)=$F$8,DULIEU!X477,0)</f>
        <v>0</v>
      </c>
      <c r="H486" s="946">
        <f>IF(LEFT(DULIEU!W477,5)=$F$8,DULIEU!X477,0)</f>
        <v>0</v>
      </c>
      <c r="I486" s="946">
        <f>IF(SUM(G486:H486)=0,0,$I$14+SUM($G$16:G486)-SUM($H$16:H486))</f>
        <v>0</v>
      </c>
      <c r="J486" s="945"/>
      <c r="K486" s="945" t="str">
        <f t="shared" si="7"/>
        <v/>
      </c>
    </row>
    <row r="487" spans="2:11" hidden="1">
      <c r="B487" s="945" t="str">
        <f>IF(OR(LEFT(DULIEU!V478,5)=$F$8,LEFT(DULIEU!W478,5)=$F$8),DULIEU!D478,"")</f>
        <v/>
      </c>
      <c r="C487" s="945" t="str">
        <f>IF(OR(LEFT(DULIEU!V478,5)=$F$8,LEFT(DULIEU!W478,5)=$F$8),DULIEU!H478,"")</f>
        <v/>
      </c>
      <c r="D487" s="945" t="str">
        <f>IF(OR(LEFT(DULIEU!V478,5)=$F$8,LEFT(DULIEU!W478,5)=$F$8),DULIEU!E478,"")</f>
        <v/>
      </c>
      <c r="E487" s="945" t="str">
        <f>IF(OR(LEFT(DULIEU!V478,5)=$F$8,LEFT(DULIEU!W478,5)=$F$8),DULIEU!O478,"")</f>
        <v/>
      </c>
      <c r="F487" s="945" t="str">
        <f>IF(LEFT(DULIEU!V478,5)=$F$8,DULIEU!W478,IF(LEFT(DULIEU!W478,5)=$F$8,DULIEU!V478,""))</f>
        <v/>
      </c>
      <c r="G487" s="946">
        <f>IF(LEFT(DULIEU!V478,5)=$F$8,DULIEU!X478,0)</f>
        <v>0</v>
      </c>
      <c r="H487" s="946">
        <f>IF(LEFT(DULIEU!W478,5)=$F$8,DULIEU!X478,0)</f>
        <v>0</v>
      </c>
      <c r="I487" s="946">
        <f>IF(SUM(G487:H487)=0,0,$I$14+SUM($G$16:G487)-SUM($H$16:H487))</f>
        <v>0</v>
      </c>
      <c r="J487" s="945"/>
      <c r="K487" s="945" t="str">
        <f t="shared" si="7"/>
        <v/>
      </c>
    </row>
    <row r="488" spans="2:11" hidden="1">
      <c r="B488" s="945" t="str">
        <f>IF(OR(LEFT(DULIEU!V479,5)=$F$8,LEFT(DULIEU!W479,5)=$F$8),DULIEU!D479,"")</f>
        <v/>
      </c>
      <c r="C488" s="945" t="str">
        <f>IF(OR(LEFT(DULIEU!V479,5)=$F$8,LEFT(DULIEU!W479,5)=$F$8),DULIEU!H479,"")</f>
        <v/>
      </c>
      <c r="D488" s="945" t="str">
        <f>IF(OR(LEFT(DULIEU!V479,5)=$F$8,LEFT(DULIEU!W479,5)=$F$8),DULIEU!E479,"")</f>
        <v/>
      </c>
      <c r="E488" s="945" t="str">
        <f>IF(OR(LEFT(DULIEU!V479,5)=$F$8,LEFT(DULIEU!W479,5)=$F$8),DULIEU!O479,"")</f>
        <v/>
      </c>
      <c r="F488" s="945" t="str">
        <f>IF(LEFT(DULIEU!V479,5)=$F$8,DULIEU!W479,IF(LEFT(DULIEU!W479,5)=$F$8,DULIEU!V479,""))</f>
        <v/>
      </c>
      <c r="G488" s="946">
        <f>IF(LEFT(DULIEU!V479,5)=$F$8,DULIEU!X479,0)</f>
        <v>0</v>
      </c>
      <c r="H488" s="946">
        <f>IF(LEFT(DULIEU!W479,5)=$F$8,DULIEU!X479,0)</f>
        <v>0</v>
      </c>
      <c r="I488" s="946">
        <f>IF(SUM(G488:H488)=0,0,$I$14+SUM($G$16:G488)-SUM($H$16:H488))</f>
        <v>0</v>
      </c>
      <c r="J488" s="945"/>
      <c r="K488" s="945" t="str">
        <f t="shared" si="7"/>
        <v/>
      </c>
    </row>
    <row r="489" spans="2:11" hidden="1">
      <c r="B489" s="945" t="str">
        <f>IF(OR(LEFT(DULIEU!V480,5)=$F$8,LEFT(DULIEU!W480,5)=$F$8),DULIEU!D480,"")</f>
        <v/>
      </c>
      <c r="C489" s="945" t="str">
        <f>IF(OR(LEFT(DULIEU!V480,5)=$F$8,LEFT(DULIEU!W480,5)=$F$8),DULIEU!H480,"")</f>
        <v/>
      </c>
      <c r="D489" s="945" t="str">
        <f>IF(OR(LEFT(DULIEU!V480,5)=$F$8,LEFT(DULIEU!W480,5)=$F$8),DULIEU!E480,"")</f>
        <v/>
      </c>
      <c r="E489" s="945" t="str">
        <f>IF(OR(LEFT(DULIEU!V480,5)=$F$8,LEFT(DULIEU!W480,5)=$F$8),DULIEU!O480,"")</f>
        <v/>
      </c>
      <c r="F489" s="945" t="str">
        <f>IF(LEFT(DULIEU!V480,5)=$F$8,DULIEU!W480,IF(LEFT(DULIEU!W480,5)=$F$8,DULIEU!V480,""))</f>
        <v/>
      </c>
      <c r="G489" s="946">
        <f>IF(LEFT(DULIEU!V480,5)=$F$8,DULIEU!X480,0)</f>
        <v>0</v>
      </c>
      <c r="H489" s="946">
        <f>IF(LEFT(DULIEU!W480,5)=$F$8,DULIEU!X480,0)</f>
        <v>0</v>
      </c>
      <c r="I489" s="946">
        <f>IF(SUM(G489:H489)=0,0,$I$14+SUM($G$16:G489)-SUM($H$16:H489))</f>
        <v>0</v>
      </c>
      <c r="J489" s="945"/>
      <c r="K489" s="945" t="str">
        <f t="shared" si="7"/>
        <v/>
      </c>
    </row>
    <row r="490" spans="2:11" hidden="1">
      <c r="B490" s="945" t="str">
        <f>IF(OR(LEFT(DULIEU!V481,5)=$F$8,LEFT(DULIEU!W481,5)=$F$8),DULIEU!D481,"")</f>
        <v/>
      </c>
      <c r="C490" s="945" t="str">
        <f>IF(OR(LEFT(DULIEU!V481,5)=$F$8,LEFT(DULIEU!W481,5)=$F$8),DULIEU!H481,"")</f>
        <v/>
      </c>
      <c r="D490" s="945" t="str">
        <f>IF(OR(LEFT(DULIEU!V481,5)=$F$8,LEFT(DULIEU!W481,5)=$F$8),DULIEU!E481,"")</f>
        <v/>
      </c>
      <c r="E490" s="945" t="str">
        <f>IF(OR(LEFT(DULIEU!V481,5)=$F$8,LEFT(DULIEU!W481,5)=$F$8),DULIEU!O481,"")</f>
        <v/>
      </c>
      <c r="F490" s="945" t="str">
        <f>IF(LEFT(DULIEU!V481,5)=$F$8,DULIEU!W481,IF(LEFT(DULIEU!W481,5)=$F$8,DULIEU!V481,""))</f>
        <v/>
      </c>
      <c r="G490" s="946">
        <f>IF(LEFT(DULIEU!V481,5)=$F$8,DULIEU!X481,0)</f>
        <v>0</v>
      </c>
      <c r="H490" s="946">
        <f>IF(LEFT(DULIEU!W481,5)=$F$8,DULIEU!X481,0)</f>
        <v>0</v>
      </c>
      <c r="I490" s="946">
        <f>IF(SUM(G490:H490)=0,0,$I$14+SUM($G$16:G490)-SUM($H$16:H490))</f>
        <v>0</v>
      </c>
      <c r="J490" s="945"/>
      <c r="K490" s="945" t="str">
        <f t="shared" si="7"/>
        <v/>
      </c>
    </row>
    <row r="491" spans="2:11" hidden="1">
      <c r="B491" s="945" t="str">
        <f>IF(OR(LEFT(DULIEU!V482,5)=$F$8,LEFT(DULIEU!W482,5)=$F$8),DULIEU!D482,"")</f>
        <v/>
      </c>
      <c r="C491" s="945" t="str">
        <f>IF(OR(LEFT(DULIEU!V482,5)=$F$8,LEFT(DULIEU!W482,5)=$F$8),DULIEU!H482,"")</f>
        <v/>
      </c>
      <c r="D491" s="945" t="str">
        <f>IF(OR(LEFT(DULIEU!V482,5)=$F$8,LEFT(DULIEU!W482,5)=$F$8),DULIEU!E482,"")</f>
        <v/>
      </c>
      <c r="E491" s="945" t="str">
        <f>IF(OR(LEFT(DULIEU!V482,5)=$F$8,LEFT(DULIEU!W482,5)=$F$8),DULIEU!O482,"")</f>
        <v/>
      </c>
      <c r="F491" s="945" t="str">
        <f>IF(LEFT(DULIEU!V482,5)=$F$8,DULIEU!W482,IF(LEFT(DULIEU!W482,5)=$F$8,DULIEU!V482,""))</f>
        <v/>
      </c>
      <c r="G491" s="946">
        <f>IF(LEFT(DULIEU!V482,5)=$F$8,DULIEU!X482,0)</f>
        <v>0</v>
      </c>
      <c r="H491" s="946">
        <f>IF(LEFT(DULIEU!W482,5)=$F$8,DULIEU!X482,0)</f>
        <v>0</v>
      </c>
      <c r="I491" s="946">
        <f>IF(SUM(G491:H491)=0,0,$I$14+SUM($G$16:G491)-SUM($H$16:H491))</f>
        <v>0</v>
      </c>
      <c r="J491" s="945"/>
      <c r="K491" s="945" t="str">
        <f t="shared" si="7"/>
        <v/>
      </c>
    </row>
    <row r="492" spans="2:11" hidden="1">
      <c r="B492" s="945" t="str">
        <f>IF(OR(LEFT(DULIEU!V483,5)=$F$8,LEFT(DULIEU!W483,5)=$F$8),DULIEU!D483,"")</f>
        <v/>
      </c>
      <c r="C492" s="945" t="str">
        <f>IF(OR(LEFT(DULIEU!V483,5)=$F$8,LEFT(DULIEU!W483,5)=$F$8),DULIEU!H483,"")</f>
        <v/>
      </c>
      <c r="D492" s="945" t="str">
        <f>IF(OR(LEFT(DULIEU!V483,5)=$F$8,LEFT(DULIEU!W483,5)=$F$8),DULIEU!E483,"")</f>
        <v/>
      </c>
      <c r="E492" s="945" t="str">
        <f>IF(OR(LEFT(DULIEU!V483,5)=$F$8,LEFT(DULIEU!W483,5)=$F$8),DULIEU!O483,"")</f>
        <v/>
      </c>
      <c r="F492" s="945" t="str">
        <f>IF(LEFT(DULIEU!V483,5)=$F$8,DULIEU!W483,IF(LEFT(DULIEU!W483,5)=$F$8,DULIEU!V483,""))</f>
        <v/>
      </c>
      <c r="G492" s="946">
        <f>IF(LEFT(DULIEU!V483,5)=$F$8,DULIEU!X483,0)</f>
        <v>0</v>
      </c>
      <c r="H492" s="946">
        <f>IF(LEFT(DULIEU!W483,5)=$F$8,DULIEU!X483,0)</f>
        <v>0</v>
      </c>
      <c r="I492" s="946">
        <f>IF(SUM(G492:H492)=0,0,$I$14+SUM($G$16:G492)-SUM($H$16:H492))</f>
        <v>0</v>
      </c>
      <c r="J492" s="945"/>
      <c r="K492" s="945" t="str">
        <f t="shared" si="7"/>
        <v/>
      </c>
    </row>
    <row r="493" spans="2:11" hidden="1">
      <c r="B493" s="945" t="str">
        <f>IF(OR(LEFT(DULIEU!V484,5)=$F$8,LEFT(DULIEU!W484,5)=$F$8),DULIEU!D484,"")</f>
        <v/>
      </c>
      <c r="C493" s="945" t="str">
        <f>IF(OR(LEFT(DULIEU!V484,5)=$F$8,LEFT(DULIEU!W484,5)=$F$8),DULIEU!H484,"")</f>
        <v/>
      </c>
      <c r="D493" s="945" t="str">
        <f>IF(OR(LEFT(DULIEU!V484,5)=$F$8,LEFT(DULIEU!W484,5)=$F$8),DULIEU!E484,"")</f>
        <v/>
      </c>
      <c r="E493" s="945" t="str">
        <f>IF(OR(LEFT(DULIEU!V484,5)=$F$8,LEFT(DULIEU!W484,5)=$F$8),DULIEU!O484,"")</f>
        <v/>
      </c>
      <c r="F493" s="945" t="str">
        <f>IF(LEFT(DULIEU!V484,5)=$F$8,DULIEU!W484,IF(LEFT(DULIEU!W484,5)=$F$8,DULIEU!V484,""))</f>
        <v/>
      </c>
      <c r="G493" s="946">
        <f>IF(LEFT(DULIEU!V484,5)=$F$8,DULIEU!X484,0)</f>
        <v>0</v>
      </c>
      <c r="H493" s="946">
        <f>IF(LEFT(DULIEU!W484,5)=$F$8,DULIEU!X484,0)</f>
        <v>0</v>
      </c>
      <c r="I493" s="946">
        <f>IF(SUM(G493:H493)=0,0,$I$14+SUM($G$16:G493)-SUM($H$16:H493))</f>
        <v>0</v>
      </c>
      <c r="J493" s="945"/>
      <c r="K493" s="945" t="str">
        <f t="shared" si="7"/>
        <v/>
      </c>
    </row>
    <row r="494" spans="2:11" hidden="1">
      <c r="B494" s="945" t="str">
        <f>IF(OR(LEFT(DULIEU!V485,5)=$F$8,LEFT(DULIEU!W485,5)=$F$8),DULIEU!D485,"")</f>
        <v/>
      </c>
      <c r="C494" s="945" t="str">
        <f>IF(OR(LEFT(DULIEU!V485,5)=$F$8,LEFT(DULIEU!W485,5)=$F$8),DULIEU!H485,"")</f>
        <v/>
      </c>
      <c r="D494" s="945" t="str">
        <f>IF(OR(LEFT(DULIEU!V485,5)=$F$8,LEFT(DULIEU!W485,5)=$F$8),DULIEU!E485,"")</f>
        <v/>
      </c>
      <c r="E494" s="945" t="str">
        <f>IF(OR(LEFT(DULIEU!V485,5)=$F$8,LEFT(DULIEU!W485,5)=$F$8),DULIEU!O485,"")</f>
        <v/>
      </c>
      <c r="F494" s="945" t="str">
        <f>IF(LEFT(DULIEU!V485,5)=$F$8,DULIEU!W485,IF(LEFT(DULIEU!W485,5)=$F$8,DULIEU!V485,""))</f>
        <v/>
      </c>
      <c r="G494" s="946">
        <f>IF(LEFT(DULIEU!V485,5)=$F$8,DULIEU!X485,0)</f>
        <v>0</v>
      </c>
      <c r="H494" s="946">
        <f>IF(LEFT(DULIEU!W485,5)=$F$8,DULIEU!X485,0)</f>
        <v>0</v>
      </c>
      <c r="I494" s="946">
        <f>IF(SUM(G494:H494)=0,0,$I$14+SUM($G$16:G494)-SUM($H$16:H494))</f>
        <v>0</v>
      </c>
      <c r="J494" s="945"/>
      <c r="K494" s="945" t="str">
        <f t="shared" si="7"/>
        <v/>
      </c>
    </row>
    <row r="495" spans="2:11" hidden="1">
      <c r="B495" s="945" t="str">
        <f>IF(OR(LEFT(DULIEU!V486,5)=$F$8,LEFT(DULIEU!W486,5)=$F$8),DULIEU!D486,"")</f>
        <v/>
      </c>
      <c r="C495" s="945" t="str">
        <f>IF(OR(LEFT(DULIEU!V486,5)=$F$8,LEFT(DULIEU!W486,5)=$F$8),DULIEU!H486,"")</f>
        <v/>
      </c>
      <c r="D495" s="945" t="str">
        <f>IF(OR(LEFT(DULIEU!V486,5)=$F$8,LEFT(DULIEU!W486,5)=$F$8),DULIEU!E486,"")</f>
        <v/>
      </c>
      <c r="E495" s="945" t="str">
        <f>IF(OR(LEFT(DULIEU!V486,5)=$F$8,LEFT(DULIEU!W486,5)=$F$8),DULIEU!O486,"")</f>
        <v/>
      </c>
      <c r="F495" s="945" t="str">
        <f>IF(LEFT(DULIEU!V486,5)=$F$8,DULIEU!W486,IF(LEFT(DULIEU!W486,5)=$F$8,DULIEU!V486,""))</f>
        <v/>
      </c>
      <c r="G495" s="946">
        <f>IF(LEFT(DULIEU!V486,5)=$F$8,DULIEU!X486,0)</f>
        <v>0</v>
      </c>
      <c r="H495" s="946">
        <f>IF(LEFT(DULIEU!W486,5)=$F$8,DULIEU!X486,0)</f>
        <v>0</v>
      </c>
      <c r="I495" s="946">
        <f>IF(SUM(G495:H495)=0,0,$I$14+SUM($G$16:G495)-SUM($H$16:H495))</f>
        <v>0</v>
      </c>
      <c r="J495" s="945"/>
      <c r="K495" s="945" t="str">
        <f t="shared" si="7"/>
        <v/>
      </c>
    </row>
    <row r="496" spans="2:11" hidden="1">
      <c r="B496" s="945" t="str">
        <f>IF(OR(LEFT(DULIEU!V487,5)=$F$8,LEFT(DULIEU!W487,5)=$F$8),DULIEU!D487,"")</f>
        <v/>
      </c>
      <c r="C496" s="945" t="str">
        <f>IF(OR(LEFT(DULIEU!V487,5)=$F$8,LEFT(DULIEU!W487,5)=$F$8),DULIEU!H487,"")</f>
        <v/>
      </c>
      <c r="D496" s="945" t="str">
        <f>IF(OR(LEFT(DULIEU!V487,5)=$F$8,LEFT(DULIEU!W487,5)=$F$8),DULIEU!E487,"")</f>
        <v/>
      </c>
      <c r="E496" s="945" t="str">
        <f>IF(OR(LEFT(DULIEU!V487,5)=$F$8,LEFT(DULIEU!W487,5)=$F$8),DULIEU!O487,"")</f>
        <v/>
      </c>
      <c r="F496" s="945" t="str">
        <f>IF(LEFT(DULIEU!V487,5)=$F$8,DULIEU!W487,IF(LEFT(DULIEU!W487,5)=$F$8,DULIEU!V487,""))</f>
        <v/>
      </c>
      <c r="G496" s="946">
        <f>IF(LEFT(DULIEU!V487,5)=$F$8,DULIEU!X487,0)</f>
        <v>0</v>
      </c>
      <c r="H496" s="946">
        <f>IF(LEFT(DULIEU!W487,5)=$F$8,DULIEU!X487,0)</f>
        <v>0</v>
      </c>
      <c r="I496" s="946">
        <f>IF(SUM(G496:H496)=0,0,$I$14+SUM($G$16:G496)-SUM($H$16:H496))</f>
        <v>0</v>
      </c>
      <c r="J496" s="945"/>
      <c r="K496" s="945" t="str">
        <f t="shared" si="7"/>
        <v/>
      </c>
    </row>
    <row r="497" spans="1:11" hidden="1">
      <c r="B497" s="945" t="str">
        <f>IF(OR(LEFT(DULIEU!V488,5)=$F$8,LEFT(DULIEU!W488,5)=$F$8),DULIEU!D488,"")</f>
        <v/>
      </c>
      <c r="C497" s="945" t="str">
        <f>IF(OR(LEFT(DULIEU!V488,5)=$F$8,LEFT(DULIEU!W488,5)=$F$8),DULIEU!H488,"")</f>
        <v/>
      </c>
      <c r="D497" s="945" t="str">
        <f>IF(OR(LEFT(DULIEU!V488,5)=$F$8,LEFT(DULIEU!W488,5)=$F$8),DULIEU!E488,"")</f>
        <v/>
      </c>
      <c r="E497" s="945" t="str">
        <f>IF(OR(LEFT(DULIEU!V488,5)=$F$8,LEFT(DULIEU!W488,5)=$F$8),DULIEU!O488,"")</f>
        <v/>
      </c>
      <c r="F497" s="945" t="str">
        <f>IF(LEFT(DULIEU!V488,5)=$F$8,DULIEU!W488,IF(LEFT(DULIEU!W488,5)=$F$8,DULIEU!V488,""))</f>
        <v/>
      </c>
      <c r="G497" s="946">
        <f>IF(LEFT(DULIEU!V488,5)=$F$8,DULIEU!X488,0)</f>
        <v>0</v>
      </c>
      <c r="H497" s="946">
        <f>IF(LEFT(DULIEU!W488,5)=$F$8,DULIEU!X488,0)</f>
        <v>0</v>
      </c>
      <c r="I497" s="946">
        <f>IF(SUM(G497:H497)=0,0,$I$14+SUM($G$16:G497)-SUM($H$16:H497))</f>
        <v>0</v>
      </c>
      <c r="J497" s="945"/>
      <c r="K497" s="945" t="str">
        <f t="shared" si="7"/>
        <v/>
      </c>
    </row>
    <row r="498" spans="1:11" hidden="1">
      <c r="B498" s="945" t="str">
        <f>IF(OR(LEFT(DULIEU!V489,5)=$F$8,LEFT(DULIEU!W489,5)=$F$8),DULIEU!D489,"")</f>
        <v/>
      </c>
      <c r="C498" s="945" t="str">
        <f>IF(OR(LEFT(DULIEU!V489,5)=$F$8,LEFT(DULIEU!W489,5)=$F$8),DULIEU!H489,"")</f>
        <v/>
      </c>
      <c r="D498" s="945" t="str">
        <f>IF(OR(LEFT(DULIEU!V489,5)=$F$8,LEFT(DULIEU!W489,5)=$F$8),DULIEU!E489,"")</f>
        <v/>
      </c>
      <c r="E498" s="945" t="str">
        <f>IF(OR(LEFT(DULIEU!V489,5)=$F$8,LEFT(DULIEU!W489,5)=$F$8),DULIEU!O489,"")</f>
        <v/>
      </c>
      <c r="F498" s="945" t="str">
        <f>IF(LEFT(DULIEU!V489,5)=$F$8,DULIEU!W489,IF(LEFT(DULIEU!W489,5)=$F$8,DULIEU!V489,""))</f>
        <v/>
      </c>
      <c r="G498" s="946">
        <f>IF(LEFT(DULIEU!V489,5)=$F$8,DULIEU!X489,0)</f>
        <v>0</v>
      </c>
      <c r="H498" s="946">
        <f>IF(LEFT(DULIEU!W489,5)=$F$8,DULIEU!X489,0)</f>
        <v>0</v>
      </c>
      <c r="I498" s="946">
        <f>IF(SUM(G498:H498)=0,0,$I$14+SUM($G$16:G498)-SUM($H$16:H498))</f>
        <v>0</v>
      </c>
      <c r="J498" s="945"/>
      <c r="K498" s="945" t="str">
        <f t="shared" si="7"/>
        <v/>
      </c>
    </row>
    <row r="499" spans="1:11" hidden="1">
      <c r="B499" s="945" t="str">
        <f>IF(OR(LEFT(DULIEU!V490,5)=$F$8,LEFT(DULIEU!W490,5)=$F$8),DULIEU!D490,"")</f>
        <v/>
      </c>
      <c r="C499" s="945" t="str">
        <f>IF(OR(LEFT(DULIEU!V490,5)=$F$8,LEFT(DULIEU!W490,5)=$F$8),DULIEU!H490,"")</f>
        <v/>
      </c>
      <c r="D499" s="945" t="str">
        <f>IF(OR(LEFT(DULIEU!V490,5)=$F$8,LEFT(DULIEU!W490,5)=$F$8),DULIEU!E490,"")</f>
        <v/>
      </c>
      <c r="E499" s="945" t="str">
        <f>IF(OR(LEFT(DULIEU!V490,5)=$F$8,LEFT(DULIEU!W490,5)=$F$8),DULIEU!O490,"")</f>
        <v/>
      </c>
      <c r="F499" s="945" t="str">
        <f>IF(LEFT(DULIEU!V490,5)=$F$8,DULIEU!W490,IF(LEFT(DULIEU!W490,5)=$F$8,DULIEU!V490,""))</f>
        <v/>
      </c>
      <c r="G499" s="946">
        <f>IF(LEFT(DULIEU!V490,5)=$F$8,DULIEU!X490,0)</f>
        <v>0</v>
      </c>
      <c r="H499" s="946">
        <f>IF(LEFT(DULIEU!W490,5)=$F$8,DULIEU!X490,0)</f>
        <v>0</v>
      </c>
      <c r="I499" s="946">
        <f>IF(SUM(G499:H499)=0,0,$I$14+SUM($G$16:G499)-SUM($H$16:H499))</f>
        <v>0</v>
      </c>
      <c r="J499" s="945"/>
      <c r="K499" s="945" t="str">
        <f t="shared" si="7"/>
        <v/>
      </c>
    </row>
    <row r="500" spans="1:11" hidden="1">
      <c r="B500" s="945" t="str">
        <f>IF(OR(LEFT(DULIEU!V491,5)=$F$8,LEFT(DULIEU!W491,5)=$F$8),DULIEU!D491,"")</f>
        <v/>
      </c>
      <c r="C500" s="945" t="str">
        <f>IF(OR(LEFT(DULIEU!V491,5)=$F$8,LEFT(DULIEU!W491,5)=$F$8),DULIEU!H491,"")</f>
        <v/>
      </c>
      <c r="D500" s="945" t="str">
        <f>IF(OR(LEFT(DULIEU!V491,5)=$F$8,LEFT(DULIEU!W491,5)=$F$8),DULIEU!E491,"")</f>
        <v/>
      </c>
      <c r="E500" s="945" t="str">
        <f>IF(OR(LEFT(DULIEU!V491,5)=$F$8,LEFT(DULIEU!W491,5)=$F$8),DULIEU!O491,"")</f>
        <v/>
      </c>
      <c r="F500" s="945" t="str">
        <f>IF(LEFT(DULIEU!V491,5)=$F$8,DULIEU!W491,IF(LEFT(DULIEU!W491,5)=$F$8,DULIEU!V491,""))</f>
        <v/>
      </c>
      <c r="G500" s="946">
        <f>IF(LEFT(DULIEU!V491,5)=$F$8,DULIEU!X491,0)</f>
        <v>0</v>
      </c>
      <c r="H500" s="946">
        <f>IF(LEFT(DULIEU!W491,5)=$F$8,DULIEU!X491,0)</f>
        <v>0</v>
      </c>
      <c r="I500" s="946">
        <f>IF(SUM(G500:H500)=0,0,$I$14+SUM($G$16:G500)-SUM($H$16:H500))</f>
        <v>0</v>
      </c>
      <c r="J500" s="945"/>
      <c r="K500" s="945" t="str">
        <f t="shared" si="7"/>
        <v/>
      </c>
    </row>
    <row r="501" spans="1:11" hidden="1">
      <c r="B501" s="945" t="str">
        <f>IF(OR(LEFT(DULIEU!V492,5)=$F$8,LEFT(DULIEU!W492,5)=$F$8),DULIEU!D492,"")</f>
        <v/>
      </c>
      <c r="C501" s="945" t="str">
        <f>IF(OR(LEFT(DULIEU!V492,5)=$F$8,LEFT(DULIEU!W492,5)=$F$8),DULIEU!H492,"")</f>
        <v/>
      </c>
      <c r="D501" s="945" t="str">
        <f>IF(OR(LEFT(DULIEU!V492,5)=$F$8,LEFT(DULIEU!W492,5)=$F$8),DULIEU!E492,"")</f>
        <v/>
      </c>
      <c r="E501" s="945" t="str">
        <f>IF(OR(LEFT(DULIEU!V492,5)=$F$8,LEFT(DULIEU!W492,5)=$F$8),DULIEU!O492,"")</f>
        <v/>
      </c>
      <c r="F501" s="945" t="str">
        <f>IF(LEFT(DULIEU!V492,5)=$F$8,DULIEU!W492,IF(LEFT(DULIEU!W492,5)=$F$8,DULIEU!V492,""))</f>
        <v/>
      </c>
      <c r="G501" s="946">
        <f>IF(LEFT(DULIEU!V492,5)=$F$8,DULIEU!X492,0)</f>
        <v>0</v>
      </c>
      <c r="H501" s="946">
        <f>IF(LEFT(DULIEU!W492,5)=$F$8,DULIEU!X492,0)</f>
        <v>0</v>
      </c>
      <c r="I501" s="946">
        <f>IF(SUM(G501:H501)=0,0,$I$14+SUM($G$16:G501)-SUM($H$16:H501))</f>
        <v>0</v>
      </c>
      <c r="J501" s="945"/>
      <c r="K501" s="945" t="str">
        <f t="shared" si="7"/>
        <v/>
      </c>
    </row>
    <row r="502" spans="1:11" hidden="1">
      <c r="B502" s="945" t="str">
        <f>IF(OR(LEFT(DULIEU!V493,5)=$F$8,LEFT(DULIEU!W493,5)=$F$8),DULIEU!D493,"")</f>
        <v/>
      </c>
      <c r="C502" s="945" t="str">
        <f>IF(OR(LEFT(DULIEU!V493,5)=$F$8,LEFT(DULIEU!W493,5)=$F$8),DULIEU!H493,"")</f>
        <v/>
      </c>
      <c r="D502" s="945" t="str">
        <f>IF(OR(LEFT(DULIEU!V493,5)=$F$8,LEFT(DULIEU!W493,5)=$F$8),DULIEU!E493,"")</f>
        <v/>
      </c>
      <c r="E502" s="945" t="str">
        <f>IF(OR(LEFT(DULIEU!V493,5)=$F$8,LEFT(DULIEU!W493,5)=$F$8),DULIEU!O493,"")</f>
        <v/>
      </c>
      <c r="F502" s="945" t="str">
        <f>IF(LEFT(DULIEU!V493,5)=$F$8,DULIEU!W493,IF(LEFT(DULIEU!W493,5)=$F$8,DULIEU!V493,""))</f>
        <v/>
      </c>
      <c r="G502" s="946">
        <f>IF(LEFT(DULIEU!V493,5)=$F$8,DULIEU!X493,0)</f>
        <v>0</v>
      </c>
      <c r="H502" s="946">
        <f>IF(LEFT(DULIEU!W493,5)=$F$8,DULIEU!X493,0)</f>
        <v>0</v>
      </c>
      <c r="I502" s="946">
        <f>IF(SUM(G502:H502)=0,0,$I$14+SUM($G$16:G502)-SUM($H$16:H502))</f>
        <v>0</v>
      </c>
      <c r="J502" s="945"/>
      <c r="K502" s="945" t="str">
        <f t="shared" si="7"/>
        <v/>
      </c>
    </row>
    <row r="503" spans="1:11" hidden="1">
      <c r="B503" s="945" t="str">
        <f>IF(OR(LEFT(DULIEU!V494,5)=$F$8,LEFT(DULIEU!W494,5)=$F$8),DULIEU!D494,"")</f>
        <v/>
      </c>
      <c r="C503" s="945" t="str">
        <f>IF(OR(LEFT(DULIEU!V494,5)=$F$8,LEFT(DULIEU!W494,5)=$F$8),DULIEU!H494,"")</f>
        <v/>
      </c>
      <c r="D503" s="945" t="str">
        <f>IF(OR(LEFT(DULIEU!V494,5)=$F$8,LEFT(DULIEU!W494,5)=$F$8),DULIEU!E494,"")</f>
        <v/>
      </c>
      <c r="E503" s="945" t="str">
        <f>IF(OR(LEFT(DULIEU!V494,5)=$F$8,LEFT(DULIEU!W494,5)=$F$8),DULIEU!O494,"")</f>
        <v/>
      </c>
      <c r="F503" s="945" t="str">
        <f>IF(LEFT(DULIEU!V494,5)=$F$8,DULIEU!W494,IF(LEFT(DULIEU!W494,5)=$F$8,DULIEU!V494,""))</f>
        <v/>
      </c>
      <c r="G503" s="946">
        <f>IF(LEFT(DULIEU!V494,5)=$F$8,DULIEU!X494,0)</f>
        <v>0</v>
      </c>
      <c r="H503" s="946">
        <f>IF(LEFT(DULIEU!W494,5)=$F$8,DULIEU!X494,0)</f>
        <v>0</v>
      </c>
      <c r="I503" s="946">
        <f>IF(SUM(G503:H503)=0,0,$I$14+SUM($G$16:G503)-SUM($H$16:H503))</f>
        <v>0</v>
      </c>
      <c r="J503" s="945"/>
      <c r="K503" s="945" t="str">
        <f t="shared" si="7"/>
        <v/>
      </c>
    </row>
    <row r="504" spans="1:11" hidden="1">
      <c r="B504" s="945" t="str">
        <f>IF(OR(LEFT(DULIEU!V495,5)=$F$8,LEFT(DULIEU!W495,5)=$F$8),DULIEU!D495,"")</f>
        <v/>
      </c>
      <c r="C504" s="945" t="str">
        <f>IF(OR(LEFT(DULIEU!V495,5)=$F$8,LEFT(DULIEU!W495,5)=$F$8),DULIEU!H495,"")</f>
        <v/>
      </c>
      <c r="D504" s="945" t="str">
        <f>IF(OR(LEFT(DULIEU!V495,5)=$F$8,LEFT(DULIEU!W495,5)=$F$8),DULIEU!E495,"")</f>
        <v/>
      </c>
      <c r="E504" s="945" t="str">
        <f>IF(OR(LEFT(DULIEU!V495,5)=$F$8,LEFT(DULIEU!W495,5)=$F$8),DULIEU!O495,"")</f>
        <v/>
      </c>
      <c r="F504" s="945" t="str">
        <f>IF(LEFT(DULIEU!V495,5)=$F$8,DULIEU!W495,IF(LEFT(DULIEU!W495,5)=$F$8,DULIEU!V495,""))</f>
        <v/>
      </c>
      <c r="G504" s="946">
        <f>IF(LEFT(DULIEU!V495,5)=$F$8,DULIEU!X495,0)</f>
        <v>0</v>
      </c>
      <c r="H504" s="946">
        <f>IF(LEFT(DULIEU!W495,5)=$F$8,DULIEU!X495,0)</f>
        <v>0</v>
      </c>
      <c r="I504" s="946">
        <f>IF(SUM(G504:H504)=0,0,$I$14+SUM($G$16:G504)-SUM($H$16:H504))</f>
        <v>0</v>
      </c>
      <c r="J504" s="945"/>
      <c r="K504" s="945" t="str">
        <f t="shared" si="7"/>
        <v/>
      </c>
    </row>
    <row r="505" spans="1:11" hidden="1">
      <c r="B505" s="945" t="str">
        <f>IF(OR(LEFT(DULIEU!V496,5)=$F$8,LEFT(DULIEU!W496,5)=$F$8),DULIEU!D496,"")</f>
        <v/>
      </c>
      <c r="C505" s="945" t="str">
        <f>IF(OR(LEFT(DULIEU!V496,5)=$F$8,LEFT(DULIEU!W496,5)=$F$8),DULIEU!H496,"")</f>
        <v/>
      </c>
      <c r="D505" s="945" t="str">
        <f>IF(OR(LEFT(DULIEU!V496,5)=$F$8,LEFT(DULIEU!W496,5)=$F$8),DULIEU!E496,"")</f>
        <v/>
      </c>
      <c r="E505" s="945" t="str">
        <f>IF(OR(LEFT(DULIEU!V496,5)=$F$8,LEFT(DULIEU!W496,5)=$F$8),DULIEU!O496,"")</f>
        <v/>
      </c>
      <c r="F505" s="945" t="str">
        <f>IF(LEFT(DULIEU!V496,5)=$F$8,DULIEU!W496,IF(LEFT(DULIEU!W496,5)=$F$8,DULIEU!V496,""))</f>
        <v/>
      </c>
      <c r="G505" s="946">
        <f>IF(LEFT(DULIEU!V496,5)=$F$8,DULIEU!X496,0)</f>
        <v>0</v>
      </c>
      <c r="H505" s="946">
        <f>IF(LEFT(DULIEU!W496,5)=$F$8,DULIEU!X496,0)</f>
        <v>0</v>
      </c>
      <c r="I505" s="946">
        <f>IF(SUM(G505:H505)=0,0,$I$14+SUM($G$16:G505)-SUM($H$16:H505))</f>
        <v>0</v>
      </c>
      <c r="J505" s="945"/>
      <c r="K505" s="945" t="str">
        <f t="shared" si="7"/>
        <v/>
      </c>
    </row>
    <row r="506" spans="1:11" hidden="1">
      <c r="B506" s="945" t="str">
        <f>IF(OR(LEFT(DULIEU!V497,5)=$F$8,LEFT(DULIEU!W497,5)=$F$8),DULIEU!D497,"")</f>
        <v/>
      </c>
      <c r="C506" s="945" t="str">
        <f>IF(OR(LEFT(DULIEU!V497,5)=$F$8,LEFT(DULIEU!W497,5)=$F$8),DULIEU!H497,"")</f>
        <v/>
      </c>
      <c r="D506" s="945" t="str">
        <f>IF(OR(LEFT(DULIEU!V497,5)=$F$8,LEFT(DULIEU!W497,5)=$F$8),DULIEU!E497,"")</f>
        <v/>
      </c>
      <c r="E506" s="945" t="str">
        <f>IF(OR(LEFT(DULIEU!V497,5)=$F$8,LEFT(DULIEU!W497,5)=$F$8),DULIEU!O497,"")</f>
        <v/>
      </c>
      <c r="F506" s="945" t="str">
        <f>IF(LEFT(DULIEU!V497,5)=$F$8,DULIEU!W497,IF(LEFT(DULIEU!W497,5)=$F$8,DULIEU!V497,""))</f>
        <v/>
      </c>
      <c r="G506" s="946">
        <f>IF(LEFT(DULIEU!V497,5)=$F$8,DULIEU!X497,0)</f>
        <v>0</v>
      </c>
      <c r="H506" s="946">
        <f>IF(LEFT(DULIEU!W497,5)=$F$8,DULIEU!X497,0)</f>
        <v>0</v>
      </c>
      <c r="I506" s="946">
        <f>IF(SUM(G506:H506)=0,0,$I$14+SUM($G$16:G506)-SUM($H$16:H506))</f>
        <v>0</v>
      </c>
      <c r="J506" s="945"/>
      <c r="K506" s="945" t="str">
        <f t="shared" si="7"/>
        <v/>
      </c>
    </row>
    <row r="507" spans="1:11" hidden="1">
      <c r="B507" s="945" t="str">
        <f>IF(OR(LEFT(DULIEU!V498,5)=$F$8,LEFT(DULIEU!W498,5)=$F$8),DULIEU!D498,"")</f>
        <v/>
      </c>
      <c r="C507" s="945" t="str">
        <f>IF(OR(LEFT(DULIEU!V498,5)=$F$8,LEFT(DULIEU!W498,5)=$F$8),DULIEU!H498,"")</f>
        <v/>
      </c>
      <c r="D507" s="945" t="str">
        <f>IF(OR(LEFT(DULIEU!V498,5)=$F$8,LEFT(DULIEU!W498,5)=$F$8),DULIEU!E498,"")</f>
        <v/>
      </c>
      <c r="E507" s="945" t="str">
        <f>IF(OR(LEFT(DULIEU!V498,5)=$F$8,LEFT(DULIEU!W498,5)=$F$8),DULIEU!O498,"")</f>
        <v/>
      </c>
      <c r="F507" s="945" t="str">
        <f>IF(LEFT(DULIEU!V498,5)=$F$8,DULIEU!W498,IF(LEFT(DULIEU!W498,5)=$F$8,DULIEU!V498,""))</f>
        <v/>
      </c>
      <c r="G507" s="946">
        <f>IF(LEFT(DULIEU!V498,5)=$F$8,DULIEU!X498,0)</f>
        <v>0</v>
      </c>
      <c r="H507" s="946">
        <f>IF(LEFT(DULIEU!W498,5)=$F$8,DULIEU!X498,0)</f>
        <v>0</v>
      </c>
      <c r="I507" s="946">
        <f>IF(SUM(G507:H507)=0,0,$I$14+SUM($G$16:G507)-SUM($H$16:H507))</f>
        <v>0</v>
      </c>
      <c r="J507" s="945"/>
      <c r="K507" s="945" t="str">
        <f t="shared" si="7"/>
        <v/>
      </c>
    </row>
    <row r="508" spans="1:11" hidden="1">
      <c r="B508" s="945" t="str">
        <f>IF(OR(LEFT(DULIEU!V499,5)=$F$8,LEFT(DULIEU!W499,5)=$F$8),DULIEU!D499,"")</f>
        <v/>
      </c>
      <c r="C508" s="945" t="str">
        <f>IF(OR(LEFT(DULIEU!V499,5)=$F$8,LEFT(DULIEU!W499,5)=$F$8),DULIEU!H499,"")</f>
        <v/>
      </c>
      <c r="D508" s="945" t="str">
        <f>IF(OR(LEFT(DULIEU!V499,5)=$F$8,LEFT(DULIEU!W499,5)=$F$8),DULIEU!E499,"")</f>
        <v/>
      </c>
      <c r="E508" s="945" t="str">
        <f>IF(OR(LEFT(DULIEU!V499,5)=$F$8,LEFT(DULIEU!W499,5)=$F$8),DULIEU!O499,"")</f>
        <v/>
      </c>
      <c r="F508" s="945" t="str">
        <f>IF(LEFT(DULIEU!V499,5)=$F$8,DULIEU!W499,IF(LEFT(DULIEU!W499,5)=$F$8,DULIEU!V499,""))</f>
        <v/>
      </c>
      <c r="G508" s="946">
        <f>IF(LEFT(DULIEU!V499,5)=$F$8,DULIEU!X499,0)</f>
        <v>0</v>
      </c>
      <c r="H508" s="946">
        <f>IF(LEFT(DULIEU!W499,5)=$F$8,DULIEU!X499,0)</f>
        <v>0</v>
      </c>
      <c r="I508" s="946">
        <f>IF(SUM(G508:H508)=0,0,$I$14+SUM($G$16:G508)-SUM($H$16:H508))</f>
        <v>0</v>
      </c>
      <c r="J508" s="945"/>
      <c r="K508" s="945" t="str">
        <f t="shared" si="7"/>
        <v/>
      </c>
    </row>
    <row r="509" spans="1:11" hidden="1">
      <c r="A509" s="939"/>
      <c r="B509" s="945" t="str">
        <f>IF(OR(LEFT(DULIEU!V500,5)=$F$8,LEFT(DULIEU!W500,5)=$F$8),DULIEU!D500,"")</f>
        <v/>
      </c>
      <c r="C509" s="945" t="str">
        <f>IF(OR(LEFT(DULIEU!V500,5)=$F$8,LEFT(DULIEU!W500,5)=$F$8),DULIEU!H500,"")</f>
        <v/>
      </c>
      <c r="D509" s="945" t="str">
        <f>IF(OR(LEFT(DULIEU!V500,5)=$F$8,LEFT(DULIEU!W500,5)=$F$8),DULIEU!E500,"")</f>
        <v/>
      </c>
      <c r="E509" s="945" t="str">
        <f>IF(OR(LEFT(DULIEU!V500,5)=$F$8,LEFT(DULIEU!W500,5)=$F$8),DULIEU!O500,"")</f>
        <v/>
      </c>
      <c r="F509" s="945" t="str">
        <f>IF(LEFT(DULIEU!V500,5)=$F$8,DULIEU!W500,IF(LEFT(DULIEU!W500,5)=$F$8,DULIEU!V500,""))</f>
        <v/>
      </c>
      <c r="G509" s="946">
        <f>IF(LEFT(DULIEU!V500,5)=$F$8,DULIEU!X500,0)</f>
        <v>0</v>
      </c>
      <c r="H509" s="946">
        <f>IF(LEFT(DULIEU!W500,5)=$F$8,DULIEU!X500,0)</f>
        <v>0</v>
      </c>
      <c r="I509" s="946">
        <f>IF(SUM(G509:H509)=0,0,$I$14+SUM($G$16:G509)-SUM($H$16:H509))</f>
        <v>0</v>
      </c>
      <c r="J509" s="945"/>
      <c r="K509" s="945" t="str">
        <f t="shared" si="7"/>
        <v/>
      </c>
    </row>
    <row r="510" spans="1:11">
      <c r="B510" s="942"/>
      <c r="C510" s="942"/>
      <c r="D510" s="942"/>
      <c r="E510" s="949" t="s">
        <v>1102</v>
      </c>
      <c r="F510" s="949"/>
      <c r="G510" s="950">
        <f>SUM(G15:G509)</f>
        <v>140210013</v>
      </c>
      <c r="H510" s="950">
        <f>SUM(H15:H509)</f>
        <v>129616000</v>
      </c>
      <c r="I510" s="950"/>
      <c r="J510" s="949"/>
      <c r="K510" s="942" t="s">
        <v>388</v>
      </c>
    </row>
    <row r="511" spans="1:11">
      <c r="B511" s="942"/>
      <c r="C511" s="942"/>
      <c r="D511" s="942"/>
      <c r="E511" s="949" t="s">
        <v>777</v>
      </c>
      <c r="F511" s="949"/>
      <c r="G511" s="950"/>
      <c r="H511" s="950"/>
      <c r="I511" s="950">
        <f>G510-H510</f>
        <v>10594013</v>
      </c>
      <c r="J511" s="949"/>
      <c r="K511" s="942" t="s">
        <v>388</v>
      </c>
    </row>
    <row r="512" spans="1:11">
      <c r="B512" s="421"/>
      <c r="C512" s="421"/>
      <c r="D512" s="421"/>
      <c r="E512" s="421"/>
      <c r="F512" s="421"/>
      <c r="G512" s="421"/>
      <c r="H512" s="421"/>
      <c r="I512" s="421"/>
      <c r="J512" s="421"/>
      <c r="K512" s="927" t="s">
        <v>388</v>
      </c>
    </row>
    <row r="513" spans="1:16383">
      <c r="A513" s="356"/>
      <c r="B513" s="806" t="s">
        <v>364</v>
      </c>
      <c r="C513" s="784"/>
      <c r="D513" s="784"/>
      <c r="E513" s="947"/>
      <c r="F513" s="420"/>
      <c r="G513" s="420"/>
      <c r="H513" s="780"/>
      <c r="I513" s="780"/>
      <c r="J513" s="780"/>
      <c r="K513" s="888" t="s">
        <v>388</v>
      </c>
      <c r="L513" s="717"/>
      <c r="M513" s="717"/>
      <c r="N513" s="356"/>
      <c r="O513" s="356"/>
      <c r="P513" s="356"/>
      <c r="Q513" s="356"/>
      <c r="R513" s="356"/>
      <c r="S513" s="356"/>
      <c r="T513" s="356"/>
      <c r="U513" s="356"/>
      <c r="V513" s="356"/>
      <c r="W513" s="356"/>
      <c r="X513" s="356"/>
      <c r="Y513" s="356"/>
      <c r="Z513" s="356"/>
      <c r="AA513" s="356"/>
      <c r="AB513" s="356"/>
      <c r="AC513" s="356"/>
      <c r="AD513" s="356"/>
      <c r="AE513" s="356"/>
      <c r="AF513" s="356"/>
      <c r="AG513" s="356"/>
      <c r="AH513" s="356"/>
      <c r="AI513" s="356"/>
      <c r="AJ513" s="356"/>
      <c r="AK513" s="356"/>
      <c r="AL513" s="356"/>
      <c r="AM513" s="356"/>
      <c r="AN513" s="356"/>
    </row>
    <row r="514" spans="1:16383">
      <c r="A514" s="356"/>
      <c r="B514" s="806" t="s">
        <v>365</v>
      </c>
      <c r="C514" s="784"/>
      <c r="D514" s="784"/>
      <c r="E514" s="947"/>
      <c r="F514" s="420"/>
      <c r="G514" s="420"/>
      <c r="H514" s="780"/>
      <c r="I514" s="780"/>
      <c r="J514" s="780"/>
      <c r="K514" s="888" t="s">
        <v>388</v>
      </c>
      <c r="L514" s="717"/>
      <c r="M514" s="717"/>
      <c r="N514" s="356"/>
      <c r="O514" s="356"/>
      <c r="P514" s="356"/>
      <c r="Q514" s="356"/>
      <c r="R514" s="356"/>
      <c r="S514" s="356"/>
      <c r="T514" s="356"/>
      <c r="U514" s="356"/>
      <c r="V514" s="356"/>
      <c r="W514" s="356"/>
      <c r="X514" s="356"/>
      <c r="Y514" s="356"/>
      <c r="Z514" s="356"/>
      <c r="AA514" s="356"/>
      <c r="AB514" s="356"/>
      <c r="AC514" s="356"/>
      <c r="AD514" s="356"/>
      <c r="AE514" s="356"/>
      <c r="AF514" s="356"/>
      <c r="AG514" s="356"/>
      <c r="AH514" s="356"/>
      <c r="AI514" s="356"/>
      <c r="AJ514" s="356"/>
      <c r="AK514" s="356"/>
      <c r="AL514" s="356"/>
      <c r="AM514" s="356"/>
      <c r="AN514" s="356"/>
    </row>
    <row r="515" spans="1:16383">
      <c r="A515" s="356"/>
      <c r="B515" s="784"/>
      <c r="C515" s="784"/>
      <c r="D515" s="784"/>
      <c r="E515" s="947"/>
      <c r="F515" s="420"/>
      <c r="G515" s="420"/>
      <c r="H515" s="1306" t="str">
        <f>TTDN!$B$16</f>
        <v>Hà Nội, ngày 31 tháng 12 năm 2015</v>
      </c>
      <c r="I515" s="1306"/>
      <c r="J515" s="1306"/>
      <c r="K515" s="888" t="s">
        <v>388</v>
      </c>
      <c r="L515" s="717"/>
      <c r="M515" s="717"/>
      <c r="N515" s="356"/>
      <c r="O515" s="356"/>
      <c r="P515" s="356"/>
      <c r="Q515" s="356"/>
      <c r="R515" s="356"/>
      <c r="S515" s="356"/>
      <c r="T515" s="356"/>
      <c r="U515" s="356"/>
      <c r="V515" s="356"/>
      <c r="W515" s="356"/>
      <c r="X515" s="356"/>
      <c r="Y515" s="356"/>
      <c r="Z515" s="356"/>
      <c r="AA515" s="356"/>
      <c r="AB515" s="356"/>
      <c r="AC515" s="356"/>
      <c r="AD515" s="356"/>
      <c r="AE515" s="356"/>
      <c r="AF515" s="356"/>
      <c r="AG515" s="356"/>
      <c r="AH515" s="356"/>
      <c r="AI515" s="356"/>
      <c r="AJ515" s="356"/>
      <c r="AK515" s="356"/>
      <c r="AL515" s="356"/>
      <c r="AM515" s="356"/>
      <c r="AN515" s="356"/>
    </row>
    <row r="516" spans="1:16383">
      <c r="A516" s="356"/>
      <c r="B516" s="784"/>
      <c r="C516" s="784"/>
      <c r="D516" s="784"/>
      <c r="E516" s="923"/>
      <c r="F516" s="420"/>
      <c r="G516" s="420"/>
      <c r="H516" s="780"/>
      <c r="I516" s="780"/>
      <c r="J516" s="780"/>
      <c r="K516" s="888" t="s">
        <v>388</v>
      </c>
      <c r="L516" s="717"/>
      <c r="M516" s="717"/>
      <c r="N516" s="356"/>
      <c r="O516" s="356"/>
      <c r="P516" s="356"/>
      <c r="Q516" s="356"/>
      <c r="R516" s="356"/>
      <c r="S516" s="356"/>
      <c r="T516" s="356"/>
      <c r="U516" s="356"/>
      <c r="V516" s="356"/>
      <c r="W516" s="356"/>
      <c r="X516" s="356"/>
      <c r="Y516" s="356"/>
      <c r="Z516" s="356"/>
      <c r="AA516" s="356"/>
      <c r="AB516" s="356"/>
      <c r="AC516" s="356"/>
      <c r="AD516" s="356"/>
      <c r="AE516" s="356"/>
      <c r="AF516" s="356"/>
      <c r="AG516" s="356"/>
      <c r="AH516" s="356"/>
      <c r="AI516" s="356"/>
      <c r="AJ516" s="356"/>
      <c r="AK516" s="356"/>
      <c r="AL516" s="356"/>
      <c r="AM516" s="356"/>
      <c r="AN516" s="356"/>
    </row>
    <row r="517" spans="1:16383">
      <c r="A517" s="420"/>
      <c r="B517" s="1355" t="s">
        <v>390</v>
      </c>
      <c r="C517" s="1355"/>
      <c r="D517" s="1355"/>
      <c r="E517" s="923"/>
      <c r="F517" s="784" t="s">
        <v>345</v>
      </c>
      <c r="G517" s="784"/>
      <c r="H517" s="780"/>
      <c r="I517" s="777" t="s">
        <v>367</v>
      </c>
      <c r="J517" s="807"/>
      <c r="K517" s="888" t="s">
        <v>388</v>
      </c>
      <c r="L517" s="888"/>
      <c r="M517" s="888"/>
      <c r="N517" s="420"/>
      <c r="O517" s="420"/>
      <c r="P517" s="420"/>
      <c r="Q517" s="420"/>
      <c r="R517" s="420"/>
      <c r="S517" s="420"/>
      <c r="T517" s="420"/>
      <c r="U517" s="420"/>
      <c r="V517" s="420"/>
      <c r="W517" s="420"/>
      <c r="X517" s="420"/>
      <c r="Y517" s="420"/>
      <c r="Z517" s="420"/>
      <c r="AA517" s="420"/>
      <c r="AB517" s="420"/>
      <c r="AC517" s="420"/>
      <c r="AD517" s="420"/>
      <c r="AE517" s="420"/>
      <c r="AF517" s="420"/>
      <c r="AG517" s="420"/>
      <c r="AH517" s="420"/>
      <c r="AI517" s="420"/>
      <c r="AJ517" s="420"/>
      <c r="AK517" s="420"/>
      <c r="AL517" s="420"/>
      <c r="AM517" s="420"/>
      <c r="AN517" s="420"/>
      <c r="AO517" s="421"/>
      <c r="AP517" s="421"/>
      <c r="AQ517" s="421"/>
      <c r="AR517" s="421"/>
      <c r="AS517" s="421"/>
      <c r="AT517" s="421"/>
      <c r="AU517" s="421"/>
      <c r="AV517" s="421"/>
      <c r="AW517" s="421"/>
      <c r="AX517" s="421"/>
      <c r="AY517" s="421"/>
      <c r="AZ517" s="421"/>
      <c r="BA517" s="421"/>
      <c r="BB517" s="421"/>
      <c r="BC517" s="421"/>
      <c r="BD517" s="421"/>
      <c r="BE517" s="421"/>
      <c r="BF517" s="421"/>
      <c r="BG517" s="421"/>
      <c r="BH517" s="421"/>
      <c r="BI517" s="421"/>
      <c r="BJ517" s="421"/>
      <c r="BK517" s="421"/>
      <c r="BL517" s="421"/>
      <c r="BM517" s="421"/>
      <c r="BN517" s="421"/>
      <c r="BO517" s="421"/>
      <c r="BP517" s="421"/>
      <c r="BQ517" s="421"/>
      <c r="BR517" s="421"/>
      <c r="BS517" s="421"/>
      <c r="BT517" s="421"/>
      <c r="BU517" s="421"/>
      <c r="BV517" s="421"/>
      <c r="BW517" s="421"/>
      <c r="BX517" s="421"/>
      <c r="BY517" s="421"/>
      <c r="BZ517" s="421"/>
      <c r="CA517" s="421"/>
      <c r="CB517" s="421"/>
      <c r="CC517" s="421"/>
      <c r="CD517" s="421"/>
      <c r="CE517" s="421"/>
      <c r="CF517" s="421"/>
      <c r="CG517" s="421"/>
      <c r="CH517" s="421"/>
      <c r="CI517" s="421"/>
      <c r="CJ517" s="421"/>
      <c r="CK517" s="421"/>
      <c r="CL517" s="421"/>
      <c r="CM517" s="421"/>
      <c r="CN517" s="421"/>
      <c r="CO517" s="421"/>
      <c r="CP517" s="421"/>
      <c r="CQ517" s="421"/>
      <c r="CR517" s="421"/>
      <c r="CS517" s="421"/>
      <c r="CT517" s="421"/>
      <c r="CU517" s="421"/>
      <c r="CV517" s="421"/>
      <c r="CW517" s="421"/>
      <c r="CX517" s="421"/>
      <c r="CY517" s="421"/>
      <c r="CZ517" s="421"/>
      <c r="DA517" s="421"/>
      <c r="DB517" s="421"/>
      <c r="DC517" s="421"/>
      <c r="DD517" s="421"/>
      <c r="DE517" s="421"/>
      <c r="DF517" s="421"/>
      <c r="DG517" s="421"/>
      <c r="DH517" s="421"/>
      <c r="DI517" s="421"/>
      <c r="DJ517" s="421"/>
      <c r="DK517" s="421"/>
      <c r="DL517" s="421"/>
      <c r="DM517" s="421"/>
      <c r="DN517" s="421"/>
      <c r="DO517" s="421"/>
      <c r="DP517" s="421"/>
      <c r="DQ517" s="421"/>
      <c r="DR517" s="421"/>
      <c r="DS517" s="421"/>
      <c r="DT517" s="421"/>
      <c r="DU517" s="421"/>
      <c r="DV517" s="421"/>
      <c r="DW517" s="421"/>
      <c r="DX517" s="421"/>
      <c r="DY517" s="421"/>
      <c r="DZ517" s="421"/>
      <c r="EA517" s="421"/>
      <c r="EB517" s="421"/>
      <c r="EC517" s="421"/>
      <c r="ED517" s="421"/>
      <c r="EE517" s="421"/>
      <c r="EF517" s="421"/>
      <c r="EG517" s="421"/>
      <c r="EH517" s="421"/>
      <c r="EI517" s="421"/>
      <c r="EJ517" s="421"/>
      <c r="EK517" s="421"/>
      <c r="EL517" s="421"/>
      <c r="EM517" s="421"/>
      <c r="EN517" s="421"/>
      <c r="EO517" s="421"/>
      <c r="EP517" s="421"/>
      <c r="EQ517" s="421"/>
      <c r="ER517" s="421"/>
      <c r="ES517" s="421"/>
      <c r="ET517" s="421"/>
      <c r="EU517" s="421"/>
      <c r="EV517" s="421"/>
      <c r="EW517" s="421"/>
      <c r="EX517" s="421"/>
      <c r="EY517" s="421"/>
      <c r="EZ517" s="421"/>
      <c r="FA517" s="421"/>
      <c r="FB517" s="421"/>
      <c r="FC517" s="421"/>
      <c r="FD517" s="421"/>
      <c r="FE517" s="421"/>
      <c r="FF517" s="421"/>
      <c r="FG517" s="421"/>
      <c r="FH517" s="421"/>
      <c r="FI517" s="421"/>
      <c r="FJ517" s="421"/>
      <c r="FK517" s="421"/>
      <c r="FL517" s="421"/>
      <c r="FM517" s="421"/>
      <c r="FN517" s="421"/>
      <c r="FO517" s="421"/>
      <c r="FP517" s="421"/>
      <c r="FQ517" s="421"/>
      <c r="FR517" s="421"/>
      <c r="FS517" s="421"/>
      <c r="FT517" s="421"/>
      <c r="FU517" s="421"/>
      <c r="FV517" s="421"/>
      <c r="FW517" s="421"/>
      <c r="FX517" s="421"/>
      <c r="FY517" s="421"/>
      <c r="FZ517" s="421"/>
      <c r="GA517" s="421"/>
      <c r="GB517" s="421"/>
      <c r="GC517" s="421"/>
      <c r="GD517" s="421"/>
      <c r="GE517" s="421"/>
      <c r="GF517" s="421"/>
      <c r="GG517" s="421"/>
      <c r="GH517" s="421"/>
      <c r="GI517" s="421"/>
      <c r="GJ517" s="421"/>
      <c r="GK517" s="421"/>
      <c r="GL517" s="421"/>
      <c r="GM517" s="421"/>
      <c r="GN517" s="421"/>
      <c r="GO517" s="421"/>
      <c r="GP517" s="421"/>
      <c r="GQ517" s="421"/>
      <c r="GR517" s="421"/>
      <c r="GS517" s="421"/>
      <c r="GT517" s="421"/>
      <c r="GU517" s="421"/>
      <c r="GV517" s="421"/>
      <c r="GW517" s="421"/>
      <c r="GX517" s="421"/>
      <c r="GY517" s="421"/>
      <c r="GZ517" s="421"/>
      <c r="HA517" s="421"/>
      <c r="HB517" s="421"/>
      <c r="HC517" s="421"/>
      <c r="HD517" s="421"/>
      <c r="HE517" s="421"/>
      <c r="HF517" s="421"/>
      <c r="HG517" s="421"/>
      <c r="HH517" s="421"/>
      <c r="HI517" s="421"/>
      <c r="HJ517" s="421"/>
      <c r="HK517" s="421"/>
      <c r="HL517" s="421"/>
      <c r="HM517" s="421"/>
      <c r="HN517" s="421"/>
      <c r="HO517" s="421"/>
      <c r="HP517" s="421"/>
      <c r="HQ517" s="421"/>
      <c r="HR517" s="421"/>
      <c r="HS517" s="421"/>
      <c r="HT517" s="421"/>
      <c r="HU517" s="421"/>
      <c r="HV517" s="421"/>
      <c r="HW517" s="421"/>
      <c r="HX517" s="421"/>
      <c r="HY517" s="421"/>
      <c r="HZ517" s="421"/>
      <c r="IA517" s="421"/>
      <c r="IB517" s="421"/>
      <c r="IC517" s="421"/>
      <c r="ID517" s="421"/>
      <c r="IE517" s="421"/>
      <c r="IF517" s="421"/>
      <c r="IG517" s="421"/>
      <c r="IH517" s="421"/>
      <c r="II517" s="421"/>
      <c r="IJ517" s="421"/>
      <c r="IK517" s="421"/>
      <c r="IL517" s="421"/>
      <c r="IM517" s="421"/>
      <c r="IN517" s="421"/>
      <c r="IO517" s="421"/>
      <c r="IP517" s="421"/>
      <c r="IQ517" s="421"/>
      <c r="IR517" s="421"/>
      <c r="IS517" s="421"/>
      <c r="IT517" s="421"/>
      <c r="IU517" s="421"/>
      <c r="IV517" s="421"/>
      <c r="IW517" s="421"/>
      <c r="IX517" s="421"/>
      <c r="IY517" s="421"/>
      <c r="IZ517" s="421"/>
      <c r="JA517" s="421"/>
      <c r="JB517" s="421"/>
      <c r="JC517" s="421"/>
      <c r="JD517" s="421"/>
      <c r="JE517" s="421"/>
      <c r="JF517" s="421"/>
      <c r="JG517" s="421"/>
      <c r="JH517" s="421"/>
      <c r="JI517" s="421"/>
      <c r="JJ517" s="421"/>
      <c r="JK517" s="421"/>
      <c r="JL517" s="421"/>
      <c r="JM517" s="421"/>
      <c r="JN517" s="421"/>
      <c r="JO517" s="421"/>
      <c r="JP517" s="421"/>
      <c r="JQ517" s="421"/>
      <c r="JR517" s="421"/>
      <c r="JS517" s="421"/>
      <c r="JT517" s="421"/>
      <c r="JU517" s="421"/>
      <c r="JV517" s="421"/>
      <c r="JW517" s="421"/>
      <c r="JX517" s="421"/>
      <c r="JY517" s="421"/>
      <c r="JZ517" s="421"/>
      <c r="KA517" s="421"/>
      <c r="KB517" s="421"/>
      <c r="KC517" s="421"/>
      <c r="KD517" s="421"/>
      <c r="KE517" s="421"/>
      <c r="KF517" s="421"/>
      <c r="KG517" s="421"/>
      <c r="KH517" s="421"/>
      <c r="KI517" s="421"/>
      <c r="KJ517" s="421"/>
      <c r="KK517" s="421"/>
      <c r="KL517" s="421"/>
      <c r="KM517" s="421"/>
      <c r="KN517" s="421"/>
      <c r="KO517" s="421"/>
      <c r="KP517" s="421"/>
      <c r="KQ517" s="421"/>
      <c r="KR517" s="421"/>
      <c r="KS517" s="421"/>
      <c r="KT517" s="421"/>
      <c r="KU517" s="421"/>
      <c r="KV517" s="421"/>
      <c r="KW517" s="421"/>
      <c r="KX517" s="421"/>
      <c r="KY517" s="421"/>
      <c r="KZ517" s="421"/>
      <c r="LA517" s="421"/>
      <c r="LB517" s="421"/>
      <c r="LC517" s="421"/>
      <c r="LD517" s="421"/>
      <c r="LE517" s="421"/>
      <c r="LF517" s="421"/>
      <c r="LG517" s="421"/>
      <c r="LH517" s="421"/>
      <c r="LI517" s="421"/>
      <c r="LJ517" s="421"/>
      <c r="LK517" s="421"/>
      <c r="LL517" s="421"/>
      <c r="LM517" s="421"/>
      <c r="LN517" s="421"/>
      <c r="LO517" s="421"/>
      <c r="LP517" s="421"/>
      <c r="LQ517" s="421"/>
      <c r="LR517" s="421"/>
      <c r="LS517" s="421"/>
      <c r="LT517" s="421"/>
      <c r="LU517" s="421"/>
      <c r="LV517" s="421"/>
      <c r="LW517" s="421"/>
      <c r="LX517" s="421"/>
      <c r="LY517" s="421"/>
      <c r="LZ517" s="421"/>
      <c r="MA517" s="421"/>
      <c r="MB517" s="421"/>
      <c r="MC517" s="421"/>
      <c r="MD517" s="421"/>
      <c r="ME517" s="421"/>
      <c r="MF517" s="421"/>
      <c r="MG517" s="421"/>
      <c r="MH517" s="421"/>
      <c r="MI517" s="421"/>
      <c r="MJ517" s="421"/>
      <c r="MK517" s="421"/>
      <c r="ML517" s="421"/>
      <c r="MM517" s="421"/>
      <c r="MN517" s="421"/>
      <c r="MO517" s="421"/>
      <c r="MP517" s="421"/>
      <c r="MQ517" s="421"/>
      <c r="MR517" s="421"/>
      <c r="MS517" s="421"/>
      <c r="MT517" s="421"/>
      <c r="MU517" s="421"/>
      <c r="MV517" s="421"/>
      <c r="MW517" s="421"/>
      <c r="MX517" s="421"/>
      <c r="MY517" s="421"/>
      <c r="MZ517" s="421"/>
      <c r="NA517" s="421"/>
      <c r="NB517" s="421"/>
      <c r="NC517" s="421"/>
      <c r="ND517" s="421"/>
      <c r="NE517" s="421"/>
      <c r="NF517" s="421"/>
      <c r="NG517" s="421"/>
      <c r="NH517" s="421"/>
      <c r="NI517" s="421"/>
      <c r="NJ517" s="421"/>
      <c r="NK517" s="421"/>
      <c r="NL517" s="421"/>
      <c r="NM517" s="421"/>
      <c r="NN517" s="421"/>
      <c r="NO517" s="421"/>
      <c r="NP517" s="421"/>
      <c r="NQ517" s="421"/>
      <c r="NR517" s="421"/>
      <c r="NS517" s="421"/>
      <c r="NT517" s="421"/>
      <c r="NU517" s="421"/>
      <c r="NV517" s="421"/>
      <c r="NW517" s="421"/>
      <c r="NX517" s="421"/>
      <c r="NY517" s="421"/>
      <c r="NZ517" s="421"/>
      <c r="OA517" s="421"/>
      <c r="OB517" s="421"/>
      <c r="OC517" s="421"/>
      <c r="OD517" s="421"/>
      <c r="OE517" s="421"/>
      <c r="OF517" s="421"/>
      <c r="OG517" s="421"/>
      <c r="OH517" s="421"/>
      <c r="OI517" s="421"/>
      <c r="OJ517" s="421"/>
      <c r="OK517" s="421"/>
      <c r="OL517" s="421"/>
      <c r="OM517" s="421"/>
      <c r="ON517" s="421"/>
      <c r="OO517" s="421"/>
      <c r="OP517" s="421"/>
      <c r="OQ517" s="421"/>
      <c r="OR517" s="421"/>
      <c r="OS517" s="421"/>
      <c r="OT517" s="421"/>
      <c r="OU517" s="421"/>
      <c r="OV517" s="421"/>
      <c r="OW517" s="421"/>
      <c r="OX517" s="421"/>
      <c r="OY517" s="421"/>
      <c r="OZ517" s="421"/>
      <c r="PA517" s="421"/>
      <c r="PB517" s="421"/>
      <c r="PC517" s="421"/>
      <c r="PD517" s="421"/>
      <c r="PE517" s="421"/>
      <c r="PF517" s="421"/>
      <c r="PG517" s="421"/>
      <c r="PH517" s="421"/>
      <c r="PI517" s="421"/>
      <c r="PJ517" s="421"/>
      <c r="PK517" s="421"/>
      <c r="PL517" s="421"/>
      <c r="PM517" s="421"/>
      <c r="PN517" s="421"/>
      <c r="PO517" s="421"/>
      <c r="PP517" s="421"/>
      <c r="PQ517" s="421"/>
      <c r="PR517" s="421"/>
      <c r="PS517" s="421"/>
      <c r="PT517" s="421"/>
      <c r="PU517" s="421"/>
      <c r="PV517" s="421"/>
      <c r="PW517" s="421"/>
      <c r="PX517" s="421"/>
      <c r="PY517" s="421"/>
      <c r="PZ517" s="421"/>
      <c r="QA517" s="421"/>
      <c r="QB517" s="421"/>
      <c r="QC517" s="421"/>
      <c r="QD517" s="421"/>
      <c r="QE517" s="421"/>
      <c r="QF517" s="421"/>
      <c r="QG517" s="421"/>
      <c r="QH517" s="421"/>
      <c r="QI517" s="421"/>
      <c r="QJ517" s="421"/>
      <c r="QK517" s="421"/>
      <c r="QL517" s="421"/>
      <c r="QM517" s="421"/>
      <c r="QN517" s="421"/>
      <c r="QO517" s="421"/>
      <c r="QP517" s="421"/>
      <c r="QQ517" s="421"/>
      <c r="QR517" s="421"/>
      <c r="QS517" s="421"/>
      <c r="QT517" s="421"/>
      <c r="QU517" s="421"/>
      <c r="QV517" s="421"/>
      <c r="QW517" s="421"/>
      <c r="QX517" s="421"/>
      <c r="QY517" s="421"/>
      <c r="QZ517" s="421"/>
      <c r="RA517" s="421"/>
      <c r="RB517" s="421"/>
      <c r="RC517" s="421"/>
      <c r="RD517" s="421"/>
      <c r="RE517" s="421"/>
      <c r="RF517" s="421"/>
      <c r="RG517" s="421"/>
      <c r="RH517" s="421"/>
      <c r="RI517" s="421"/>
      <c r="RJ517" s="421"/>
      <c r="RK517" s="421"/>
      <c r="RL517" s="421"/>
      <c r="RM517" s="421"/>
      <c r="RN517" s="421"/>
      <c r="RO517" s="421"/>
      <c r="RP517" s="421"/>
      <c r="RQ517" s="421"/>
      <c r="RR517" s="421"/>
      <c r="RS517" s="421"/>
      <c r="RT517" s="421"/>
      <c r="RU517" s="421"/>
      <c r="RV517" s="421"/>
      <c r="RW517" s="421"/>
      <c r="RX517" s="421"/>
      <c r="RY517" s="421"/>
      <c r="RZ517" s="421"/>
      <c r="SA517" s="421"/>
      <c r="SB517" s="421"/>
      <c r="SC517" s="421"/>
      <c r="SD517" s="421"/>
      <c r="SE517" s="421"/>
      <c r="SF517" s="421"/>
      <c r="SG517" s="421"/>
      <c r="SH517" s="421"/>
      <c r="SI517" s="421"/>
      <c r="SJ517" s="421"/>
      <c r="SK517" s="421"/>
      <c r="SL517" s="421"/>
      <c r="SM517" s="421"/>
      <c r="SN517" s="421"/>
      <c r="SO517" s="421"/>
      <c r="SP517" s="421"/>
      <c r="SQ517" s="421"/>
      <c r="SR517" s="421"/>
      <c r="SS517" s="421"/>
      <c r="ST517" s="421"/>
      <c r="SU517" s="421"/>
      <c r="SV517" s="421"/>
      <c r="SW517" s="421"/>
      <c r="SX517" s="421"/>
      <c r="SY517" s="421"/>
      <c r="SZ517" s="421"/>
      <c r="TA517" s="421"/>
      <c r="TB517" s="421"/>
      <c r="TC517" s="421"/>
      <c r="TD517" s="421"/>
      <c r="TE517" s="421"/>
      <c r="TF517" s="421"/>
      <c r="TG517" s="421"/>
      <c r="TH517" s="421"/>
      <c r="TI517" s="421"/>
      <c r="TJ517" s="421"/>
      <c r="TK517" s="421"/>
      <c r="TL517" s="421"/>
      <c r="TM517" s="421"/>
      <c r="TN517" s="421"/>
      <c r="TO517" s="421"/>
      <c r="TP517" s="421"/>
      <c r="TQ517" s="421"/>
      <c r="TR517" s="421"/>
      <c r="TS517" s="421"/>
      <c r="TT517" s="421"/>
      <c r="TU517" s="421"/>
      <c r="TV517" s="421"/>
      <c r="TW517" s="421"/>
      <c r="TX517" s="421"/>
      <c r="TY517" s="421"/>
      <c r="TZ517" s="421"/>
      <c r="UA517" s="421"/>
      <c r="UB517" s="421"/>
      <c r="UC517" s="421"/>
      <c r="UD517" s="421"/>
      <c r="UE517" s="421"/>
      <c r="UF517" s="421"/>
      <c r="UG517" s="421"/>
      <c r="UH517" s="421"/>
      <c r="UI517" s="421"/>
      <c r="UJ517" s="421"/>
      <c r="UK517" s="421"/>
      <c r="UL517" s="421"/>
      <c r="UM517" s="421"/>
      <c r="UN517" s="421"/>
      <c r="UO517" s="421"/>
      <c r="UP517" s="421"/>
      <c r="UQ517" s="421"/>
      <c r="UR517" s="421"/>
      <c r="US517" s="421"/>
      <c r="UT517" s="421"/>
      <c r="UU517" s="421"/>
      <c r="UV517" s="421"/>
      <c r="UW517" s="421"/>
      <c r="UX517" s="421"/>
      <c r="UY517" s="421"/>
      <c r="UZ517" s="421"/>
      <c r="VA517" s="421"/>
      <c r="VB517" s="421"/>
      <c r="VC517" s="421"/>
      <c r="VD517" s="421"/>
      <c r="VE517" s="421"/>
      <c r="VF517" s="421"/>
      <c r="VG517" s="421"/>
      <c r="VH517" s="421"/>
      <c r="VI517" s="421"/>
      <c r="VJ517" s="421"/>
      <c r="VK517" s="421"/>
      <c r="VL517" s="421"/>
      <c r="VM517" s="421"/>
      <c r="VN517" s="421"/>
      <c r="VO517" s="421"/>
      <c r="VP517" s="421"/>
      <c r="VQ517" s="421"/>
      <c r="VR517" s="421"/>
      <c r="VS517" s="421"/>
      <c r="VT517" s="421"/>
      <c r="VU517" s="421"/>
      <c r="VV517" s="421"/>
      <c r="VW517" s="421"/>
      <c r="VX517" s="421"/>
      <c r="VY517" s="421"/>
      <c r="VZ517" s="421"/>
      <c r="WA517" s="421"/>
      <c r="WB517" s="421"/>
      <c r="WC517" s="421"/>
      <c r="WD517" s="421"/>
      <c r="WE517" s="421"/>
      <c r="WF517" s="421"/>
      <c r="WG517" s="421"/>
      <c r="WH517" s="421"/>
      <c r="WI517" s="421"/>
      <c r="WJ517" s="421"/>
      <c r="WK517" s="421"/>
      <c r="WL517" s="421"/>
      <c r="WM517" s="421"/>
      <c r="WN517" s="421"/>
      <c r="WO517" s="421"/>
      <c r="WP517" s="421"/>
      <c r="WQ517" s="421"/>
      <c r="WR517" s="421"/>
      <c r="WS517" s="421"/>
      <c r="WT517" s="421"/>
      <c r="WU517" s="421"/>
      <c r="WV517" s="421"/>
      <c r="WW517" s="421"/>
      <c r="WX517" s="421"/>
      <c r="WY517" s="421"/>
      <c r="WZ517" s="421"/>
      <c r="XA517" s="421"/>
      <c r="XB517" s="421"/>
      <c r="XC517" s="421"/>
      <c r="XD517" s="421"/>
      <c r="XE517" s="421"/>
      <c r="XF517" s="421"/>
      <c r="XG517" s="421"/>
      <c r="XH517" s="421"/>
      <c r="XI517" s="421"/>
      <c r="XJ517" s="421"/>
      <c r="XK517" s="421"/>
      <c r="XL517" s="421"/>
      <c r="XM517" s="421"/>
      <c r="XN517" s="421"/>
      <c r="XO517" s="421"/>
      <c r="XP517" s="421"/>
      <c r="XQ517" s="421"/>
      <c r="XR517" s="421"/>
      <c r="XS517" s="421"/>
      <c r="XT517" s="421"/>
      <c r="XU517" s="421"/>
      <c r="XV517" s="421"/>
      <c r="XW517" s="421"/>
      <c r="XX517" s="421"/>
      <c r="XY517" s="421"/>
      <c r="XZ517" s="421"/>
      <c r="YA517" s="421"/>
      <c r="YB517" s="421"/>
      <c r="YC517" s="421"/>
      <c r="YD517" s="421"/>
      <c r="YE517" s="421"/>
      <c r="YF517" s="421"/>
      <c r="YG517" s="421"/>
      <c r="YH517" s="421"/>
      <c r="YI517" s="421"/>
      <c r="YJ517" s="421"/>
      <c r="YK517" s="421"/>
      <c r="YL517" s="421"/>
      <c r="YM517" s="421"/>
      <c r="YN517" s="421"/>
      <c r="YO517" s="421"/>
      <c r="YP517" s="421"/>
      <c r="YQ517" s="421"/>
      <c r="YR517" s="421"/>
      <c r="YS517" s="421"/>
      <c r="YT517" s="421"/>
      <c r="YU517" s="421"/>
      <c r="YV517" s="421"/>
      <c r="YW517" s="421"/>
      <c r="YX517" s="421"/>
      <c r="YY517" s="421"/>
      <c r="YZ517" s="421"/>
      <c r="ZA517" s="421"/>
      <c r="ZB517" s="421"/>
      <c r="ZC517" s="421"/>
      <c r="ZD517" s="421"/>
      <c r="ZE517" s="421"/>
      <c r="ZF517" s="421"/>
      <c r="ZG517" s="421"/>
      <c r="ZH517" s="421"/>
      <c r="ZI517" s="421"/>
      <c r="ZJ517" s="421"/>
      <c r="ZK517" s="421"/>
      <c r="ZL517" s="421"/>
      <c r="ZM517" s="421"/>
      <c r="ZN517" s="421"/>
      <c r="ZO517" s="421"/>
      <c r="ZP517" s="421"/>
      <c r="ZQ517" s="421"/>
      <c r="ZR517" s="421"/>
      <c r="ZS517" s="421"/>
      <c r="ZT517" s="421"/>
      <c r="ZU517" s="421"/>
      <c r="ZV517" s="421"/>
      <c r="ZW517" s="421"/>
      <c r="ZX517" s="421"/>
      <c r="ZY517" s="421"/>
      <c r="ZZ517" s="421"/>
      <c r="AAA517" s="421"/>
      <c r="AAB517" s="421"/>
      <c r="AAC517" s="421"/>
      <c r="AAD517" s="421"/>
      <c r="AAE517" s="421"/>
      <c r="AAF517" s="421"/>
      <c r="AAG517" s="421"/>
      <c r="AAH517" s="421"/>
      <c r="AAI517" s="421"/>
      <c r="AAJ517" s="421"/>
      <c r="AAK517" s="421"/>
      <c r="AAL517" s="421"/>
      <c r="AAM517" s="421"/>
      <c r="AAN517" s="421"/>
      <c r="AAO517" s="421"/>
      <c r="AAP517" s="421"/>
      <c r="AAQ517" s="421"/>
      <c r="AAR517" s="421"/>
      <c r="AAS517" s="421"/>
      <c r="AAT517" s="421"/>
      <c r="AAU517" s="421"/>
      <c r="AAV517" s="421"/>
      <c r="AAW517" s="421"/>
      <c r="AAX517" s="421"/>
      <c r="AAY517" s="421"/>
      <c r="AAZ517" s="421"/>
      <c r="ABA517" s="421"/>
      <c r="ABB517" s="421"/>
      <c r="ABC517" s="421"/>
      <c r="ABD517" s="421"/>
      <c r="ABE517" s="421"/>
      <c r="ABF517" s="421"/>
      <c r="ABG517" s="421"/>
      <c r="ABH517" s="421"/>
      <c r="ABI517" s="421"/>
      <c r="ABJ517" s="421"/>
      <c r="ABK517" s="421"/>
      <c r="ABL517" s="421"/>
      <c r="ABM517" s="421"/>
      <c r="ABN517" s="421"/>
      <c r="ABO517" s="421"/>
      <c r="ABP517" s="421"/>
      <c r="ABQ517" s="421"/>
      <c r="ABR517" s="421"/>
      <c r="ABS517" s="421"/>
      <c r="ABT517" s="421"/>
      <c r="ABU517" s="421"/>
      <c r="ABV517" s="421"/>
      <c r="ABW517" s="421"/>
      <c r="ABX517" s="421"/>
      <c r="ABY517" s="421"/>
      <c r="ABZ517" s="421"/>
      <c r="ACA517" s="421"/>
      <c r="ACB517" s="421"/>
      <c r="ACC517" s="421"/>
      <c r="ACD517" s="421"/>
      <c r="ACE517" s="421"/>
      <c r="ACF517" s="421"/>
      <c r="ACG517" s="421"/>
      <c r="ACH517" s="421"/>
      <c r="ACI517" s="421"/>
      <c r="ACJ517" s="421"/>
      <c r="ACK517" s="421"/>
      <c r="ACL517" s="421"/>
      <c r="ACM517" s="421"/>
      <c r="ACN517" s="421"/>
      <c r="ACO517" s="421"/>
      <c r="ACP517" s="421"/>
      <c r="ACQ517" s="421"/>
      <c r="ACR517" s="421"/>
      <c r="ACS517" s="421"/>
      <c r="ACT517" s="421"/>
      <c r="ACU517" s="421"/>
      <c r="ACV517" s="421"/>
      <c r="ACW517" s="421"/>
      <c r="ACX517" s="421"/>
      <c r="ACY517" s="421"/>
      <c r="ACZ517" s="421"/>
      <c r="ADA517" s="421"/>
      <c r="ADB517" s="421"/>
      <c r="ADC517" s="421"/>
      <c r="ADD517" s="421"/>
      <c r="ADE517" s="421"/>
      <c r="ADF517" s="421"/>
      <c r="ADG517" s="421"/>
      <c r="ADH517" s="421"/>
      <c r="ADI517" s="421"/>
      <c r="ADJ517" s="421"/>
      <c r="ADK517" s="421"/>
      <c r="ADL517" s="421"/>
      <c r="ADM517" s="421"/>
      <c r="ADN517" s="421"/>
      <c r="ADO517" s="421"/>
      <c r="ADP517" s="421"/>
      <c r="ADQ517" s="421"/>
      <c r="ADR517" s="421"/>
      <c r="ADS517" s="421"/>
      <c r="ADT517" s="421"/>
      <c r="ADU517" s="421"/>
      <c r="ADV517" s="421"/>
      <c r="ADW517" s="421"/>
      <c r="ADX517" s="421"/>
      <c r="ADY517" s="421"/>
      <c r="ADZ517" s="421"/>
      <c r="AEA517" s="421"/>
      <c r="AEB517" s="421"/>
      <c r="AEC517" s="421"/>
      <c r="AED517" s="421"/>
      <c r="AEE517" s="421"/>
      <c r="AEF517" s="421"/>
      <c r="AEG517" s="421"/>
      <c r="AEH517" s="421"/>
      <c r="AEI517" s="421"/>
      <c r="AEJ517" s="421"/>
      <c r="AEK517" s="421"/>
      <c r="AEL517" s="421"/>
      <c r="AEM517" s="421"/>
      <c r="AEN517" s="421"/>
      <c r="AEO517" s="421"/>
      <c r="AEP517" s="421"/>
      <c r="AEQ517" s="421"/>
      <c r="AER517" s="421"/>
      <c r="AES517" s="421"/>
      <c r="AET517" s="421"/>
      <c r="AEU517" s="421"/>
      <c r="AEV517" s="421"/>
      <c r="AEW517" s="421"/>
      <c r="AEX517" s="421"/>
      <c r="AEY517" s="421"/>
      <c r="AEZ517" s="421"/>
      <c r="AFA517" s="421"/>
      <c r="AFB517" s="421"/>
      <c r="AFC517" s="421"/>
      <c r="AFD517" s="421"/>
      <c r="AFE517" s="421"/>
      <c r="AFF517" s="421"/>
      <c r="AFG517" s="421"/>
      <c r="AFH517" s="421"/>
      <c r="AFI517" s="421"/>
      <c r="AFJ517" s="421"/>
      <c r="AFK517" s="421"/>
      <c r="AFL517" s="421"/>
      <c r="AFM517" s="421"/>
      <c r="AFN517" s="421"/>
      <c r="AFO517" s="421"/>
      <c r="AFP517" s="421"/>
      <c r="AFQ517" s="421"/>
      <c r="AFR517" s="421"/>
      <c r="AFS517" s="421"/>
      <c r="AFT517" s="421"/>
      <c r="AFU517" s="421"/>
      <c r="AFV517" s="421"/>
      <c r="AFW517" s="421"/>
      <c r="AFX517" s="421"/>
      <c r="AFY517" s="421"/>
      <c r="AFZ517" s="421"/>
      <c r="AGA517" s="421"/>
      <c r="AGB517" s="421"/>
      <c r="AGC517" s="421"/>
      <c r="AGD517" s="421"/>
      <c r="AGE517" s="421"/>
      <c r="AGF517" s="421"/>
      <c r="AGG517" s="421"/>
      <c r="AGH517" s="421"/>
      <c r="AGI517" s="421"/>
      <c r="AGJ517" s="421"/>
      <c r="AGK517" s="421"/>
      <c r="AGL517" s="421"/>
      <c r="AGM517" s="421"/>
      <c r="AGN517" s="421"/>
      <c r="AGO517" s="421"/>
      <c r="AGP517" s="421"/>
      <c r="AGQ517" s="421"/>
      <c r="AGR517" s="421"/>
      <c r="AGS517" s="421"/>
      <c r="AGT517" s="421"/>
      <c r="AGU517" s="421"/>
      <c r="AGV517" s="421"/>
      <c r="AGW517" s="421"/>
      <c r="AGX517" s="421"/>
      <c r="AGY517" s="421"/>
      <c r="AGZ517" s="421"/>
      <c r="AHA517" s="421"/>
      <c r="AHB517" s="421"/>
      <c r="AHC517" s="421"/>
      <c r="AHD517" s="421"/>
      <c r="AHE517" s="421"/>
      <c r="AHF517" s="421"/>
      <c r="AHG517" s="421"/>
      <c r="AHH517" s="421"/>
      <c r="AHI517" s="421"/>
      <c r="AHJ517" s="421"/>
      <c r="AHK517" s="421"/>
      <c r="AHL517" s="421"/>
      <c r="AHM517" s="421"/>
      <c r="AHN517" s="421"/>
      <c r="AHO517" s="421"/>
      <c r="AHP517" s="421"/>
      <c r="AHQ517" s="421"/>
      <c r="AHR517" s="421"/>
      <c r="AHS517" s="421"/>
      <c r="AHT517" s="421"/>
      <c r="AHU517" s="421"/>
      <c r="AHV517" s="421"/>
      <c r="AHW517" s="421"/>
      <c r="AHX517" s="421"/>
      <c r="AHY517" s="421"/>
      <c r="AHZ517" s="421"/>
      <c r="AIA517" s="421"/>
      <c r="AIB517" s="421"/>
      <c r="AIC517" s="421"/>
      <c r="AID517" s="421"/>
      <c r="AIE517" s="421"/>
      <c r="AIF517" s="421"/>
      <c r="AIG517" s="421"/>
      <c r="AIH517" s="421"/>
      <c r="AII517" s="421"/>
      <c r="AIJ517" s="421"/>
      <c r="AIK517" s="421"/>
      <c r="AIL517" s="421"/>
      <c r="AIM517" s="421"/>
      <c r="AIN517" s="421"/>
      <c r="AIO517" s="421"/>
      <c r="AIP517" s="421"/>
      <c r="AIQ517" s="421"/>
      <c r="AIR517" s="421"/>
      <c r="AIS517" s="421"/>
      <c r="AIT517" s="421"/>
      <c r="AIU517" s="421"/>
      <c r="AIV517" s="421"/>
      <c r="AIW517" s="421"/>
      <c r="AIX517" s="421"/>
      <c r="AIY517" s="421"/>
      <c r="AIZ517" s="421"/>
      <c r="AJA517" s="421"/>
      <c r="AJB517" s="421"/>
      <c r="AJC517" s="421"/>
      <c r="AJD517" s="421"/>
      <c r="AJE517" s="421"/>
      <c r="AJF517" s="421"/>
      <c r="AJG517" s="421"/>
      <c r="AJH517" s="421"/>
      <c r="AJI517" s="421"/>
      <c r="AJJ517" s="421"/>
      <c r="AJK517" s="421"/>
      <c r="AJL517" s="421"/>
      <c r="AJM517" s="421"/>
      <c r="AJN517" s="421"/>
      <c r="AJO517" s="421"/>
      <c r="AJP517" s="421"/>
      <c r="AJQ517" s="421"/>
      <c r="AJR517" s="421"/>
      <c r="AJS517" s="421"/>
      <c r="AJT517" s="421"/>
      <c r="AJU517" s="421"/>
      <c r="AJV517" s="421"/>
      <c r="AJW517" s="421"/>
      <c r="AJX517" s="421"/>
      <c r="AJY517" s="421"/>
      <c r="AJZ517" s="421"/>
      <c r="AKA517" s="421"/>
      <c r="AKB517" s="421"/>
      <c r="AKC517" s="421"/>
      <c r="AKD517" s="421"/>
      <c r="AKE517" s="421"/>
      <c r="AKF517" s="421"/>
      <c r="AKG517" s="421"/>
      <c r="AKH517" s="421"/>
      <c r="AKI517" s="421"/>
      <c r="AKJ517" s="421"/>
      <c r="AKK517" s="421"/>
      <c r="AKL517" s="421"/>
      <c r="AKM517" s="421"/>
      <c r="AKN517" s="421"/>
      <c r="AKO517" s="421"/>
      <c r="AKP517" s="421"/>
      <c r="AKQ517" s="421"/>
      <c r="AKR517" s="421"/>
      <c r="AKS517" s="421"/>
      <c r="AKT517" s="421"/>
      <c r="AKU517" s="421"/>
      <c r="AKV517" s="421"/>
      <c r="AKW517" s="421"/>
      <c r="AKX517" s="421"/>
      <c r="AKY517" s="421"/>
      <c r="AKZ517" s="421"/>
      <c r="ALA517" s="421"/>
      <c r="ALB517" s="421"/>
      <c r="ALC517" s="421"/>
      <c r="ALD517" s="421"/>
      <c r="ALE517" s="421"/>
      <c r="ALF517" s="421"/>
      <c r="ALG517" s="421"/>
      <c r="ALH517" s="421"/>
      <c r="ALI517" s="421"/>
      <c r="ALJ517" s="421"/>
      <c r="ALK517" s="421"/>
      <c r="ALL517" s="421"/>
      <c r="ALM517" s="421"/>
      <c r="ALN517" s="421"/>
      <c r="ALO517" s="421"/>
      <c r="ALP517" s="421"/>
      <c r="ALQ517" s="421"/>
      <c r="ALR517" s="421"/>
      <c r="ALS517" s="421"/>
      <c r="ALT517" s="421"/>
      <c r="ALU517" s="421"/>
      <c r="ALV517" s="421"/>
      <c r="ALW517" s="421"/>
      <c r="ALX517" s="421"/>
      <c r="ALY517" s="421"/>
      <c r="ALZ517" s="421"/>
      <c r="AMA517" s="421"/>
      <c r="AMB517" s="421"/>
      <c r="AMC517" s="421"/>
      <c r="AMD517" s="421"/>
      <c r="AME517" s="421"/>
      <c r="AMF517" s="421"/>
      <c r="AMG517" s="421"/>
      <c r="AMH517" s="421"/>
      <c r="AMI517" s="421"/>
      <c r="AMJ517" s="421"/>
      <c r="AMK517" s="421"/>
      <c r="AML517" s="421"/>
      <c r="AMM517" s="421"/>
      <c r="AMN517" s="421"/>
      <c r="AMO517" s="421"/>
      <c r="AMP517" s="421"/>
      <c r="AMQ517" s="421"/>
      <c r="AMR517" s="421"/>
      <c r="AMS517" s="421"/>
      <c r="AMT517" s="421"/>
      <c r="AMU517" s="421"/>
      <c r="AMV517" s="421"/>
      <c r="AMW517" s="421"/>
      <c r="AMX517" s="421"/>
      <c r="AMY517" s="421"/>
      <c r="AMZ517" s="421"/>
      <c r="ANA517" s="421"/>
      <c r="ANB517" s="421"/>
      <c r="ANC517" s="421"/>
      <c r="AND517" s="421"/>
      <c r="ANE517" s="421"/>
      <c r="ANF517" s="421"/>
      <c r="ANG517" s="421"/>
      <c r="ANH517" s="421"/>
      <c r="ANI517" s="421"/>
      <c r="ANJ517" s="421"/>
      <c r="ANK517" s="421"/>
      <c r="ANL517" s="421"/>
      <c r="ANM517" s="421"/>
      <c r="ANN517" s="421"/>
      <c r="ANO517" s="421"/>
      <c r="ANP517" s="421"/>
      <c r="ANQ517" s="421"/>
      <c r="ANR517" s="421"/>
      <c r="ANS517" s="421"/>
      <c r="ANT517" s="421"/>
      <c r="ANU517" s="421"/>
      <c r="ANV517" s="421"/>
      <c r="ANW517" s="421"/>
      <c r="ANX517" s="421"/>
      <c r="ANY517" s="421"/>
      <c r="ANZ517" s="421"/>
      <c r="AOA517" s="421"/>
      <c r="AOB517" s="421"/>
      <c r="AOC517" s="421"/>
      <c r="AOD517" s="421"/>
      <c r="AOE517" s="421"/>
      <c r="AOF517" s="421"/>
      <c r="AOG517" s="421"/>
      <c r="AOH517" s="421"/>
      <c r="AOI517" s="421"/>
      <c r="AOJ517" s="421"/>
      <c r="AOK517" s="421"/>
      <c r="AOL517" s="421"/>
      <c r="AOM517" s="421"/>
      <c r="AON517" s="421"/>
      <c r="AOO517" s="421"/>
      <c r="AOP517" s="421"/>
      <c r="AOQ517" s="421"/>
      <c r="AOR517" s="421"/>
      <c r="AOS517" s="421"/>
      <c r="AOT517" s="421"/>
      <c r="AOU517" s="421"/>
      <c r="AOV517" s="421"/>
      <c r="AOW517" s="421"/>
      <c r="AOX517" s="421"/>
      <c r="AOY517" s="421"/>
      <c r="AOZ517" s="421"/>
      <c r="APA517" s="421"/>
      <c r="APB517" s="421"/>
      <c r="APC517" s="421"/>
      <c r="APD517" s="421"/>
      <c r="APE517" s="421"/>
      <c r="APF517" s="421"/>
      <c r="APG517" s="421"/>
      <c r="APH517" s="421"/>
      <c r="API517" s="421"/>
      <c r="APJ517" s="421"/>
      <c r="APK517" s="421"/>
      <c r="APL517" s="421"/>
      <c r="APM517" s="421"/>
      <c r="APN517" s="421"/>
      <c r="APO517" s="421"/>
      <c r="APP517" s="421"/>
      <c r="APQ517" s="421"/>
      <c r="APR517" s="421"/>
      <c r="APS517" s="421"/>
      <c r="APT517" s="421"/>
      <c r="APU517" s="421"/>
      <c r="APV517" s="421"/>
      <c r="APW517" s="421"/>
      <c r="APX517" s="421"/>
      <c r="APY517" s="421"/>
      <c r="APZ517" s="421"/>
      <c r="AQA517" s="421"/>
      <c r="AQB517" s="421"/>
      <c r="AQC517" s="421"/>
      <c r="AQD517" s="421"/>
      <c r="AQE517" s="421"/>
      <c r="AQF517" s="421"/>
      <c r="AQG517" s="421"/>
      <c r="AQH517" s="421"/>
      <c r="AQI517" s="421"/>
      <c r="AQJ517" s="421"/>
      <c r="AQK517" s="421"/>
      <c r="AQL517" s="421"/>
      <c r="AQM517" s="421"/>
      <c r="AQN517" s="421"/>
      <c r="AQO517" s="421"/>
      <c r="AQP517" s="421"/>
      <c r="AQQ517" s="421"/>
      <c r="AQR517" s="421"/>
      <c r="AQS517" s="421"/>
      <c r="AQT517" s="421"/>
      <c r="AQU517" s="421"/>
      <c r="AQV517" s="421"/>
      <c r="AQW517" s="421"/>
      <c r="AQX517" s="421"/>
      <c r="AQY517" s="421"/>
      <c r="AQZ517" s="421"/>
      <c r="ARA517" s="421"/>
      <c r="ARB517" s="421"/>
      <c r="ARC517" s="421"/>
      <c r="ARD517" s="421"/>
      <c r="ARE517" s="421"/>
      <c r="ARF517" s="421"/>
      <c r="ARG517" s="421"/>
      <c r="ARH517" s="421"/>
      <c r="ARI517" s="421"/>
      <c r="ARJ517" s="421"/>
      <c r="ARK517" s="421"/>
      <c r="ARL517" s="421"/>
      <c r="ARM517" s="421"/>
      <c r="ARN517" s="421"/>
      <c r="ARO517" s="421"/>
      <c r="ARP517" s="421"/>
      <c r="ARQ517" s="421"/>
      <c r="ARR517" s="421"/>
      <c r="ARS517" s="421"/>
      <c r="ART517" s="421"/>
      <c r="ARU517" s="421"/>
      <c r="ARV517" s="421"/>
      <c r="ARW517" s="421"/>
      <c r="ARX517" s="421"/>
      <c r="ARY517" s="421"/>
      <c r="ARZ517" s="421"/>
      <c r="ASA517" s="421"/>
      <c r="ASB517" s="421"/>
      <c r="ASC517" s="421"/>
      <c r="ASD517" s="421"/>
      <c r="ASE517" s="421"/>
      <c r="ASF517" s="421"/>
      <c r="ASG517" s="421"/>
      <c r="ASH517" s="421"/>
      <c r="ASI517" s="421"/>
      <c r="ASJ517" s="421"/>
      <c r="ASK517" s="421"/>
      <c r="ASL517" s="421"/>
      <c r="ASM517" s="421"/>
      <c r="ASN517" s="421"/>
      <c r="ASO517" s="421"/>
      <c r="ASP517" s="421"/>
      <c r="ASQ517" s="421"/>
      <c r="ASR517" s="421"/>
      <c r="ASS517" s="421"/>
      <c r="AST517" s="421"/>
      <c r="ASU517" s="421"/>
      <c r="ASV517" s="421"/>
      <c r="ASW517" s="421"/>
      <c r="ASX517" s="421"/>
      <c r="ASY517" s="421"/>
      <c r="ASZ517" s="421"/>
      <c r="ATA517" s="421"/>
      <c r="ATB517" s="421"/>
      <c r="ATC517" s="421"/>
      <c r="ATD517" s="421"/>
      <c r="ATE517" s="421"/>
      <c r="ATF517" s="421"/>
      <c r="ATG517" s="421"/>
      <c r="ATH517" s="421"/>
      <c r="ATI517" s="421"/>
      <c r="ATJ517" s="421"/>
      <c r="ATK517" s="421"/>
      <c r="ATL517" s="421"/>
      <c r="ATM517" s="421"/>
      <c r="ATN517" s="421"/>
      <c r="ATO517" s="421"/>
      <c r="ATP517" s="421"/>
      <c r="ATQ517" s="421"/>
      <c r="ATR517" s="421"/>
      <c r="ATS517" s="421"/>
      <c r="ATT517" s="421"/>
      <c r="ATU517" s="421"/>
      <c r="ATV517" s="421"/>
      <c r="ATW517" s="421"/>
      <c r="ATX517" s="421"/>
      <c r="ATY517" s="421"/>
      <c r="ATZ517" s="421"/>
      <c r="AUA517" s="421"/>
      <c r="AUB517" s="421"/>
      <c r="AUC517" s="421"/>
      <c r="AUD517" s="421"/>
      <c r="AUE517" s="421"/>
      <c r="AUF517" s="421"/>
      <c r="AUG517" s="421"/>
      <c r="AUH517" s="421"/>
      <c r="AUI517" s="421"/>
      <c r="AUJ517" s="421"/>
      <c r="AUK517" s="421"/>
      <c r="AUL517" s="421"/>
      <c r="AUM517" s="421"/>
      <c r="AUN517" s="421"/>
      <c r="AUO517" s="421"/>
      <c r="AUP517" s="421"/>
      <c r="AUQ517" s="421"/>
      <c r="AUR517" s="421"/>
      <c r="AUS517" s="421"/>
      <c r="AUT517" s="421"/>
      <c r="AUU517" s="421"/>
      <c r="AUV517" s="421"/>
      <c r="AUW517" s="421"/>
      <c r="AUX517" s="421"/>
      <c r="AUY517" s="421"/>
      <c r="AUZ517" s="421"/>
      <c r="AVA517" s="421"/>
      <c r="AVB517" s="421"/>
      <c r="AVC517" s="421"/>
      <c r="AVD517" s="421"/>
      <c r="AVE517" s="421"/>
      <c r="AVF517" s="421"/>
      <c r="AVG517" s="421"/>
      <c r="AVH517" s="421"/>
      <c r="AVI517" s="421"/>
      <c r="AVJ517" s="421"/>
      <c r="AVK517" s="421"/>
      <c r="AVL517" s="421"/>
      <c r="AVM517" s="421"/>
      <c r="AVN517" s="421"/>
      <c r="AVO517" s="421"/>
      <c r="AVP517" s="421"/>
      <c r="AVQ517" s="421"/>
      <c r="AVR517" s="421"/>
      <c r="AVS517" s="421"/>
      <c r="AVT517" s="421"/>
      <c r="AVU517" s="421"/>
      <c r="AVV517" s="421"/>
      <c r="AVW517" s="421"/>
      <c r="AVX517" s="421"/>
      <c r="AVY517" s="421"/>
      <c r="AVZ517" s="421"/>
      <c r="AWA517" s="421"/>
      <c r="AWB517" s="421"/>
      <c r="AWC517" s="421"/>
      <c r="AWD517" s="421"/>
      <c r="AWE517" s="421"/>
      <c r="AWF517" s="421"/>
      <c r="AWG517" s="421"/>
      <c r="AWH517" s="421"/>
      <c r="AWI517" s="421"/>
      <c r="AWJ517" s="421"/>
      <c r="AWK517" s="421"/>
      <c r="AWL517" s="421"/>
      <c r="AWM517" s="421"/>
      <c r="AWN517" s="421"/>
      <c r="AWO517" s="421"/>
      <c r="AWP517" s="421"/>
      <c r="AWQ517" s="421"/>
      <c r="AWR517" s="421"/>
      <c r="AWS517" s="421"/>
      <c r="AWT517" s="421"/>
      <c r="AWU517" s="421"/>
      <c r="AWV517" s="421"/>
      <c r="AWW517" s="421"/>
      <c r="AWX517" s="421"/>
      <c r="AWY517" s="421"/>
      <c r="AWZ517" s="421"/>
      <c r="AXA517" s="421"/>
      <c r="AXB517" s="421"/>
      <c r="AXC517" s="421"/>
      <c r="AXD517" s="421"/>
      <c r="AXE517" s="421"/>
      <c r="AXF517" s="421"/>
      <c r="AXG517" s="421"/>
      <c r="AXH517" s="421"/>
      <c r="AXI517" s="421"/>
      <c r="AXJ517" s="421"/>
      <c r="AXK517" s="421"/>
      <c r="AXL517" s="421"/>
      <c r="AXM517" s="421"/>
      <c r="AXN517" s="421"/>
      <c r="AXO517" s="421"/>
      <c r="AXP517" s="421"/>
      <c r="AXQ517" s="421"/>
      <c r="AXR517" s="421"/>
      <c r="AXS517" s="421"/>
      <c r="AXT517" s="421"/>
      <c r="AXU517" s="421"/>
      <c r="AXV517" s="421"/>
      <c r="AXW517" s="421"/>
      <c r="AXX517" s="421"/>
      <c r="AXY517" s="421"/>
      <c r="AXZ517" s="421"/>
      <c r="AYA517" s="421"/>
      <c r="AYB517" s="421"/>
      <c r="AYC517" s="421"/>
      <c r="AYD517" s="421"/>
      <c r="AYE517" s="421"/>
      <c r="AYF517" s="421"/>
      <c r="AYG517" s="421"/>
      <c r="AYH517" s="421"/>
      <c r="AYI517" s="421"/>
      <c r="AYJ517" s="421"/>
      <c r="AYK517" s="421"/>
      <c r="AYL517" s="421"/>
      <c r="AYM517" s="421"/>
      <c r="AYN517" s="421"/>
      <c r="AYO517" s="421"/>
      <c r="AYP517" s="421"/>
      <c r="AYQ517" s="421"/>
      <c r="AYR517" s="421"/>
      <c r="AYS517" s="421"/>
      <c r="AYT517" s="421"/>
      <c r="AYU517" s="421"/>
      <c r="AYV517" s="421"/>
      <c r="AYW517" s="421"/>
      <c r="AYX517" s="421"/>
      <c r="AYY517" s="421"/>
      <c r="AYZ517" s="421"/>
      <c r="AZA517" s="421"/>
      <c r="AZB517" s="421"/>
      <c r="AZC517" s="421"/>
      <c r="AZD517" s="421"/>
      <c r="AZE517" s="421"/>
      <c r="AZF517" s="421"/>
      <c r="AZG517" s="421"/>
      <c r="AZH517" s="421"/>
      <c r="AZI517" s="421"/>
      <c r="AZJ517" s="421"/>
      <c r="AZK517" s="421"/>
      <c r="AZL517" s="421"/>
      <c r="AZM517" s="421"/>
      <c r="AZN517" s="421"/>
      <c r="AZO517" s="421"/>
      <c r="AZP517" s="421"/>
      <c r="AZQ517" s="421"/>
      <c r="AZR517" s="421"/>
      <c r="AZS517" s="421"/>
      <c r="AZT517" s="421"/>
      <c r="AZU517" s="421"/>
      <c r="AZV517" s="421"/>
      <c r="AZW517" s="421"/>
      <c r="AZX517" s="421"/>
      <c r="AZY517" s="421"/>
      <c r="AZZ517" s="421"/>
      <c r="BAA517" s="421"/>
      <c r="BAB517" s="421"/>
      <c r="BAC517" s="421"/>
      <c r="BAD517" s="421"/>
      <c r="BAE517" s="421"/>
      <c r="BAF517" s="421"/>
      <c r="BAG517" s="421"/>
      <c r="BAH517" s="421"/>
      <c r="BAI517" s="421"/>
      <c r="BAJ517" s="421"/>
      <c r="BAK517" s="421"/>
      <c r="BAL517" s="421"/>
      <c r="BAM517" s="421"/>
      <c r="BAN517" s="421"/>
      <c r="BAO517" s="421"/>
      <c r="BAP517" s="421"/>
      <c r="BAQ517" s="421"/>
      <c r="BAR517" s="421"/>
      <c r="BAS517" s="421"/>
      <c r="BAT517" s="421"/>
      <c r="BAU517" s="421"/>
      <c r="BAV517" s="421"/>
      <c r="BAW517" s="421"/>
      <c r="BAX517" s="421"/>
      <c r="BAY517" s="421"/>
      <c r="BAZ517" s="421"/>
      <c r="BBA517" s="421"/>
      <c r="BBB517" s="421"/>
      <c r="BBC517" s="421"/>
      <c r="BBD517" s="421"/>
      <c r="BBE517" s="421"/>
      <c r="BBF517" s="421"/>
      <c r="BBG517" s="421"/>
      <c r="BBH517" s="421"/>
      <c r="BBI517" s="421"/>
      <c r="BBJ517" s="421"/>
      <c r="BBK517" s="421"/>
      <c r="BBL517" s="421"/>
      <c r="BBM517" s="421"/>
      <c r="BBN517" s="421"/>
      <c r="BBO517" s="421"/>
      <c r="BBP517" s="421"/>
      <c r="BBQ517" s="421"/>
      <c r="BBR517" s="421"/>
      <c r="BBS517" s="421"/>
      <c r="BBT517" s="421"/>
      <c r="BBU517" s="421"/>
      <c r="BBV517" s="421"/>
      <c r="BBW517" s="421"/>
      <c r="BBX517" s="421"/>
      <c r="BBY517" s="421"/>
      <c r="BBZ517" s="421"/>
      <c r="BCA517" s="421"/>
      <c r="BCB517" s="421"/>
      <c r="BCC517" s="421"/>
      <c r="BCD517" s="421"/>
      <c r="BCE517" s="421"/>
      <c r="BCF517" s="421"/>
      <c r="BCG517" s="421"/>
      <c r="BCH517" s="421"/>
      <c r="BCI517" s="421"/>
      <c r="BCJ517" s="421"/>
      <c r="BCK517" s="421"/>
      <c r="BCL517" s="421"/>
      <c r="BCM517" s="421"/>
      <c r="BCN517" s="421"/>
      <c r="BCO517" s="421"/>
      <c r="BCP517" s="421"/>
      <c r="BCQ517" s="421"/>
      <c r="BCR517" s="421"/>
      <c r="BCS517" s="421"/>
      <c r="BCT517" s="421"/>
      <c r="BCU517" s="421"/>
      <c r="BCV517" s="421"/>
      <c r="BCW517" s="421"/>
      <c r="BCX517" s="421"/>
      <c r="BCY517" s="421"/>
      <c r="BCZ517" s="421"/>
      <c r="BDA517" s="421"/>
      <c r="BDB517" s="421"/>
      <c r="BDC517" s="421"/>
      <c r="BDD517" s="421"/>
      <c r="BDE517" s="421"/>
      <c r="BDF517" s="421"/>
      <c r="BDG517" s="421"/>
      <c r="BDH517" s="421"/>
      <c r="BDI517" s="421"/>
      <c r="BDJ517" s="421"/>
      <c r="BDK517" s="421"/>
      <c r="BDL517" s="421"/>
      <c r="BDM517" s="421"/>
      <c r="BDN517" s="421"/>
      <c r="BDO517" s="421"/>
      <c r="BDP517" s="421"/>
      <c r="BDQ517" s="421"/>
      <c r="BDR517" s="421"/>
      <c r="BDS517" s="421"/>
      <c r="BDT517" s="421"/>
      <c r="BDU517" s="421"/>
      <c r="BDV517" s="421"/>
      <c r="BDW517" s="421"/>
      <c r="BDX517" s="421"/>
      <c r="BDY517" s="421"/>
      <c r="BDZ517" s="421"/>
      <c r="BEA517" s="421"/>
      <c r="BEB517" s="421"/>
      <c r="BEC517" s="421"/>
      <c r="BED517" s="421"/>
      <c r="BEE517" s="421"/>
      <c r="BEF517" s="421"/>
      <c r="BEG517" s="421"/>
      <c r="BEH517" s="421"/>
      <c r="BEI517" s="421"/>
      <c r="BEJ517" s="421"/>
      <c r="BEK517" s="421"/>
      <c r="BEL517" s="421"/>
      <c r="BEM517" s="421"/>
      <c r="BEN517" s="421"/>
      <c r="BEO517" s="421"/>
      <c r="BEP517" s="421"/>
      <c r="BEQ517" s="421"/>
      <c r="BER517" s="421"/>
      <c r="BES517" s="421"/>
      <c r="BET517" s="421"/>
      <c r="BEU517" s="421"/>
      <c r="BEV517" s="421"/>
      <c r="BEW517" s="421"/>
      <c r="BEX517" s="421"/>
      <c r="BEY517" s="421"/>
      <c r="BEZ517" s="421"/>
      <c r="BFA517" s="421"/>
      <c r="BFB517" s="421"/>
      <c r="BFC517" s="421"/>
      <c r="BFD517" s="421"/>
      <c r="BFE517" s="421"/>
      <c r="BFF517" s="421"/>
      <c r="BFG517" s="421"/>
      <c r="BFH517" s="421"/>
      <c r="BFI517" s="421"/>
      <c r="BFJ517" s="421"/>
      <c r="BFK517" s="421"/>
      <c r="BFL517" s="421"/>
      <c r="BFM517" s="421"/>
      <c r="BFN517" s="421"/>
      <c r="BFO517" s="421"/>
      <c r="BFP517" s="421"/>
      <c r="BFQ517" s="421"/>
      <c r="BFR517" s="421"/>
      <c r="BFS517" s="421"/>
      <c r="BFT517" s="421"/>
      <c r="BFU517" s="421"/>
      <c r="BFV517" s="421"/>
      <c r="BFW517" s="421"/>
      <c r="BFX517" s="421"/>
      <c r="BFY517" s="421"/>
      <c r="BFZ517" s="421"/>
      <c r="BGA517" s="421"/>
      <c r="BGB517" s="421"/>
      <c r="BGC517" s="421"/>
      <c r="BGD517" s="421"/>
      <c r="BGE517" s="421"/>
      <c r="BGF517" s="421"/>
      <c r="BGG517" s="421"/>
      <c r="BGH517" s="421"/>
      <c r="BGI517" s="421"/>
      <c r="BGJ517" s="421"/>
      <c r="BGK517" s="421"/>
      <c r="BGL517" s="421"/>
      <c r="BGM517" s="421"/>
      <c r="BGN517" s="421"/>
      <c r="BGO517" s="421"/>
      <c r="BGP517" s="421"/>
      <c r="BGQ517" s="421"/>
      <c r="BGR517" s="421"/>
      <c r="BGS517" s="421"/>
      <c r="BGT517" s="421"/>
      <c r="BGU517" s="421"/>
      <c r="BGV517" s="421"/>
      <c r="BGW517" s="421"/>
      <c r="BGX517" s="421"/>
      <c r="BGY517" s="421"/>
      <c r="BGZ517" s="421"/>
      <c r="BHA517" s="421"/>
      <c r="BHB517" s="421"/>
      <c r="BHC517" s="421"/>
      <c r="BHD517" s="421"/>
      <c r="BHE517" s="421"/>
      <c r="BHF517" s="421"/>
      <c r="BHG517" s="421"/>
      <c r="BHH517" s="421"/>
      <c r="BHI517" s="421"/>
      <c r="BHJ517" s="421"/>
      <c r="BHK517" s="421"/>
      <c r="BHL517" s="421"/>
      <c r="BHM517" s="421"/>
      <c r="BHN517" s="421"/>
      <c r="BHO517" s="421"/>
      <c r="BHP517" s="421"/>
      <c r="BHQ517" s="421"/>
      <c r="BHR517" s="421"/>
      <c r="BHS517" s="421"/>
      <c r="BHT517" s="421"/>
      <c r="BHU517" s="421"/>
      <c r="BHV517" s="421"/>
      <c r="BHW517" s="421"/>
      <c r="BHX517" s="421"/>
      <c r="BHY517" s="421"/>
      <c r="BHZ517" s="421"/>
      <c r="BIA517" s="421"/>
      <c r="BIB517" s="421"/>
      <c r="BIC517" s="421"/>
      <c r="BID517" s="421"/>
      <c r="BIE517" s="421"/>
      <c r="BIF517" s="421"/>
      <c r="BIG517" s="421"/>
      <c r="BIH517" s="421"/>
      <c r="BII517" s="421"/>
      <c r="BIJ517" s="421"/>
      <c r="BIK517" s="421"/>
      <c r="BIL517" s="421"/>
      <c r="BIM517" s="421"/>
      <c r="BIN517" s="421"/>
      <c r="BIO517" s="421"/>
      <c r="BIP517" s="421"/>
      <c r="BIQ517" s="421"/>
      <c r="BIR517" s="421"/>
      <c r="BIS517" s="421"/>
      <c r="BIT517" s="421"/>
      <c r="BIU517" s="421"/>
      <c r="BIV517" s="421"/>
      <c r="BIW517" s="421"/>
      <c r="BIX517" s="421"/>
      <c r="BIY517" s="421"/>
      <c r="BIZ517" s="421"/>
      <c r="BJA517" s="421"/>
      <c r="BJB517" s="421"/>
      <c r="BJC517" s="421"/>
      <c r="BJD517" s="421"/>
      <c r="BJE517" s="421"/>
      <c r="BJF517" s="421"/>
      <c r="BJG517" s="421"/>
      <c r="BJH517" s="421"/>
      <c r="BJI517" s="421"/>
      <c r="BJJ517" s="421"/>
      <c r="BJK517" s="421"/>
      <c r="BJL517" s="421"/>
      <c r="BJM517" s="421"/>
      <c r="BJN517" s="421"/>
      <c r="BJO517" s="421"/>
      <c r="BJP517" s="421"/>
      <c r="BJQ517" s="421"/>
      <c r="BJR517" s="421"/>
      <c r="BJS517" s="421"/>
      <c r="BJT517" s="421"/>
      <c r="BJU517" s="421"/>
      <c r="BJV517" s="421"/>
      <c r="BJW517" s="421"/>
      <c r="BJX517" s="421"/>
      <c r="BJY517" s="421"/>
      <c r="BJZ517" s="421"/>
      <c r="BKA517" s="421"/>
      <c r="BKB517" s="421"/>
      <c r="BKC517" s="421"/>
      <c r="BKD517" s="421"/>
      <c r="BKE517" s="421"/>
      <c r="BKF517" s="421"/>
      <c r="BKG517" s="421"/>
      <c r="BKH517" s="421"/>
      <c r="BKI517" s="421"/>
      <c r="BKJ517" s="421"/>
      <c r="BKK517" s="421"/>
      <c r="BKL517" s="421"/>
      <c r="BKM517" s="421"/>
      <c r="BKN517" s="421"/>
      <c r="BKO517" s="421"/>
      <c r="BKP517" s="421"/>
      <c r="BKQ517" s="421"/>
      <c r="BKR517" s="421"/>
      <c r="BKS517" s="421"/>
      <c r="BKT517" s="421"/>
      <c r="BKU517" s="421"/>
      <c r="BKV517" s="421"/>
      <c r="BKW517" s="421"/>
      <c r="BKX517" s="421"/>
      <c r="BKY517" s="421"/>
      <c r="BKZ517" s="421"/>
      <c r="BLA517" s="421"/>
      <c r="BLB517" s="421"/>
      <c r="BLC517" s="421"/>
      <c r="BLD517" s="421"/>
      <c r="BLE517" s="421"/>
      <c r="BLF517" s="421"/>
      <c r="BLG517" s="421"/>
      <c r="BLH517" s="421"/>
      <c r="BLI517" s="421"/>
      <c r="BLJ517" s="421"/>
      <c r="BLK517" s="421"/>
      <c r="BLL517" s="421"/>
      <c r="BLM517" s="421"/>
      <c r="BLN517" s="421"/>
      <c r="BLO517" s="421"/>
      <c r="BLP517" s="421"/>
      <c r="BLQ517" s="421"/>
      <c r="BLR517" s="421"/>
      <c r="BLS517" s="421"/>
      <c r="BLT517" s="421"/>
      <c r="BLU517" s="421"/>
      <c r="BLV517" s="421"/>
      <c r="BLW517" s="421"/>
      <c r="BLX517" s="421"/>
      <c r="BLY517" s="421"/>
      <c r="BLZ517" s="421"/>
      <c r="BMA517" s="421"/>
      <c r="BMB517" s="421"/>
      <c r="BMC517" s="421"/>
      <c r="BMD517" s="421"/>
      <c r="BME517" s="421"/>
      <c r="BMF517" s="421"/>
      <c r="BMG517" s="421"/>
      <c r="BMH517" s="421"/>
      <c r="BMI517" s="421"/>
      <c r="BMJ517" s="421"/>
      <c r="BMK517" s="421"/>
      <c r="BML517" s="421"/>
      <c r="BMM517" s="421"/>
      <c r="BMN517" s="421"/>
      <c r="BMO517" s="421"/>
      <c r="BMP517" s="421"/>
      <c r="BMQ517" s="421"/>
      <c r="BMR517" s="421"/>
      <c r="BMS517" s="421"/>
      <c r="BMT517" s="421"/>
      <c r="BMU517" s="421"/>
      <c r="BMV517" s="421"/>
      <c r="BMW517" s="421"/>
      <c r="BMX517" s="421"/>
      <c r="BMY517" s="421"/>
      <c r="BMZ517" s="421"/>
      <c r="BNA517" s="421"/>
      <c r="BNB517" s="421"/>
      <c r="BNC517" s="421"/>
      <c r="BND517" s="421"/>
      <c r="BNE517" s="421"/>
      <c r="BNF517" s="421"/>
      <c r="BNG517" s="421"/>
      <c r="BNH517" s="421"/>
      <c r="BNI517" s="421"/>
      <c r="BNJ517" s="421"/>
      <c r="BNK517" s="421"/>
      <c r="BNL517" s="421"/>
      <c r="BNM517" s="421"/>
      <c r="BNN517" s="421"/>
      <c r="BNO517" s="421"/>
      <c r="BNP517" s="421"/>
      <c r="BNQ517" s="421"/>
      <c r="BNR517" s="421"/>
      <c r="BNS517" s="421"/>
      <c r="BNT517" s="421"/>
      <c r="BNU517" s="421"/>
      <c r="BNV517" s="421"/>
      <c r="BNW517" s="421"/>
      <c r="BNX517" s="421"/>
      <c r="BNY517" s="421"/>
      <c r="BNZ517" s="421"/>
      <c r="BOA517" s="421"/>
      <c r="BOB517" s="421"/>
      <c r="BOC517" s="421"/>
      <c r="BOD517" s="421"/>
      <c r="BOE517" s="421"/>
      <c r="BOF517" s="421"/>
      <c r="BOG517" s="421"/>
      <c r="BOH517" s="421"/>
      <c r="BOI517" s="421"/>
      <c r="BOJ517" s="421"/>
      <c r="BOK517" s="421"/>
      <c r="BOL517" s="421"/>
      <c r="BOM517" s="421"/>
      <c r="BON517" s="421"/>
      <c r="BOO517" s="421"/>
      <c r="BOP517" s="421"/>
      <c r="BOQ517" s="421"/>
      <c r="BOR517" s="421"/>
      <c r="BOS517" s="421"/>
      <c r="BOT517" s="421"/>
      <c r="BOU517" s="421"/>
      <c r="BOV517" s="421"/>
      <c r="BOW517" s="421"/>
      <c r="BOX517" s="421"/>
      <c r="BOY517" s="421"/>
      <c r="BOZ517" s="421"/>
      <c r="BPA517" s="421"/>
      <c r="BPB517" s="421"/>
      <c r="BPC517" s="421"/>
      <c r="BPD517" s="421"/>
      <c r="BPE517" s="421"/>
      <c r="BPF517" s="421"/>
      <c r="BPG517" s="421"/>
      <c r="BPH517" s="421"/>
      <c r="BPI517" s="421"/>
      <c r="BPJ517" s="421"/>
      <c r="BPK517" s="421"/>
      <c r="BPL517" s="421"/>
      <c r="BPM517" s="421"/>
      <c r="BPN517" s="421"/>
      <c r="BPO517" s="421"/>
      <c r="BPP517" s="421"/>
      <c r="BPQ517" s="421"/>
      <c r="BPR517" s="421"/>
      <c r="BPS517" s="421"/>
      <c r="BPT517" s="421"/>
      <c r="BPU517" s="421"/>
      <c r="BPV517" s="421"/>
      <c r="BPW517" s="421"/>
      <c r="BPX517" s="421"/>
      <c r="BPY517" s="421"/>
      <c r="BPZ517" s="421"/>
      <c r="BQA517" s="421"/>
      <c r="BQB517" s="421"/>
      <c r="BQC517" s="421"/>
      <c r="BQD517" s="421"/>
      <c r="BQE517" s="421"/>
      <c r="BQF517" s="421"/>
      <c r="BQG517" s="421"/>
      <c r="BQH517" s="421"/>
      <c r="BQI517" s="421"/>
      <c r="BQJ517" s="421"/>
      <c r="BQK517" s="421"/>
      <c r="BQL517" s="421"/>
      <c r="BQM517" s="421"/>
      <c r="BQN517" s="421"/>
      <c r="BQO517" s="421"/>
      <c r="BQP517" s="421"/>
      <c r="BQQ517" s="421"/>
      <c r="BQR517" s="421"/>
      <c r="BQS517" s="421"/>
      <c r="BQT517" s="421"/>
      <c r="BQU517" s="421"/>
      <c r="BQV517" s="421"/>
      <c r="BQW517" s="421"/>
      <c r="BQX517" s="421"/>
      <c r="BQY517" s="421"/>
      <c r="BQZ517" s="421"/>
      <c r="BRA517" s="421"/>
      <c r="BRB517" s="421"/>
      <c r="BRC517" s="421"/>
      <c r="BRD517" s="421"/>
      <c r="BRE517" s="421"/>
      <c r="BRF517" s="421"/>
      <c r="BRG517" s="421"/>
      <c r="BRH517" s="421"/>
      <c r="BRI517" s="421"/>
      <c r="BRJ517" s="421"/>
      <c r="BRK517" s="421"/>
      <c r="BRL517" s="421"/>
      <c r="BRM517" s="421"/>
      <c r="BRN517" s="421"/>
      <c r="BRO517" s="421"/>
      <c r="BRP517" s="421"/>
      <c r="BRQ517" s="421"/>
      <c r="BRR517" s="421"/>
      <c r="BRS517" s="421"/>
      <c r="BRT517" s="421"/>
      <c r="BRU517" s="421"/>
      <c r="BRV517" s="421"/>
      <c r="BRW517" s="421"/>
      <c r="BRX517" s="421"/>
      <c r="BRY517" s="421"/>
      <c r="BRZ517" s="421"/>
      <c r="BSA517" s="421"/>
      <c r="BSB517" s="421"/>
      <c r="BSC517" s="421"/>
      <c r="BSD517" s="421"/>
      <c r="BSE517" s="421"/>
      <c r="BSF517" s="421"/>
      <c r="BSG517" s="421"/>
      <c r="BSH517" s="421"/>
      <c r="BSI517" s="421"/>
      <c r="BSJ517" s="421"/>
      <c r="BSK517" s="421"/>
      <c r="BSL517" s="421"/>
      <c r="BSM517" s="421"/>
      <c r="BSN517" s="421"/>
      <c r="BSO517" s="421"/>
      <c r="BSP517" s="421"/>
      <c r="BSQ517" s="421"/>
      <c r="BSR517" s="421"/>
      <c r="BSS517" s="421"/>
      <c r="BST517" s="421"/>
      <c r="BSU517" s="421"/>
      <c r="BSV517" s="421"/>
      <c r="BSW517" s="421"/>
      <c r="BSX517" s="421"/>
      <c r="BSY517" s="421"/>
      <c r="BSZ517" s="421"/>
      <c r="BTA517" s="421"/>
      <c r="BTB517" s="421"/>
      <c r="BTC517" s="421"/>
      <c r="BTD517" s="421"/>
      <c r="BTE517" s="421"/>
      <c r="BTF517" s="421"/>
      <c r="BTG517" s="421"/>
      <c r="BTH517" s="421"/>
      <c r="BTI517" s="421"/>
      <c r="BTJ517" s="421"/>
      <c r="BTK517" s="421"/>
      <c r="BTL517" s="421"/>
      <c r="BTM517" s="421"/>
      <c r="BTN517" s="421"/>
      <c r="BTO517" s="421"/>
      <c r="BTP517" s="421"/>
      <c r="BTQ517" s="421"/>
      <c r="BTR517" s="421"/>
      <c r="BTS517" s="421"/>
      <c r="BTT517" s="421"/>
      <c r="BTU517" s="421"/>
      <c r="BTV517" s="421"/>
      <c r="BTW517" s="421"/>
      <c r="BTX517" s="421"/>
      <c r="BTY517" s="421"/>
      <c r="BTZ517" s="421"/>
      <c r="BUA517" s="421"/>
      <c r="BUB517" s="421"/>
      <c r="BUC517" s="421"/>
      <c r="BUD517" s="421"/>
      <c r="BUE517" s="421"/>
      <c r="BUF517" s="421"/>
      <c r="BUG517" s="421"/>
      <c r="BUH517" s="421"/>
      <c r="BUI517" s="421"/>
      <c r="BUJ517" s="421"/>
      <c r="BUK517" s="421"/>
      <c r="BUL517" s="421"/>
      <c r="BUM517" s="421"/>
      <c r="BUN517" s="421"/>
      <c r="BUO517" s="421"/>
      <c r="BUP517" s="421"/>
      <c r="BUQ517" s="421"/>
      <c r="BUR517" s="421"/>
      <c r="BUS517" s="421"/>
      <c r="BUT517" s="421"/>
      <c r="BUU517" s="421"/>
      <c r="BUV517" s="421"/>
      <c r="BUW517" s="421"/>
      <c r="BUX517" s="421"/>
      <c r="BUY517" s="421"/>
      <c r="BUZ517" s="421"/>
      <c r="BVA517" s="421"/>
      <c r="BVB517" s="421"/>
      <c r="BVC517" s="421"/>
      <c r="BVD517" s="421"/>
      <c r="BVE517" s="421"/>
      <c r="BVF517" s="421"/>
      <c r="BVG517" s="421"/>
      <c r="BVH517" s="421"/>
      <c r="BVI517" s="421"/>
      <c r="BVJ517" s="421"/>
      <c r="BVK517" s="421"/>
      <c r="BVL517" s="421"/>
      <c r="BVM517" s="421"/>
      <c r="BVN517" s="421"/>
      <c r="BVO517" s="421"/>
      <c r="BVP517" s="421"/>
      <c r="BVQ517" s="421"/>
      <c r="BVR517" s="421"/>
      <c r="BVS517" s="421"/>
      <c r="BVT517" s="421"/>
      <c r="BVU517" s="421"/>
      <c r="BVV517" s="421"/>
      <c r="BVW517" s="421"/>
      <c r="BVX517" s="421"/>
      <c r="BVY517" s="421"/>
      <c r="BVZ517" s="421"/>
      <c r="BWA517" s="421"/>
      <c r="BWB517" s="421"/>
      <c r="BWC517" s="421"/>
      <c r="BWD517" s="421"/>
      <c r="BWE517" s="421"/>
      <c r="BWF517" s="421"/>
      <c r="BWG517" s="421"/>
      <c r="BWH517" s="421"/>
      <c r="BWI517" s="421"/>
      <c r="BWJ517" s="421"/>
      <c r="BWK517" s="421"/>
      <c r="BWL517" s="421"/>
      <c r="BWM517" s="421"/>
      <c r="BWN517" s="421"/>
      <c r="BWO517" s="421"/>
      <c r="BWP517" s="421"/>
      <c r="BWQ517" s="421"/>
      <c r="BWR517" s="421"/>
      <c r="BWS517" s="421"/>
      <c r="BWT517" s="421"/>
      <c r="BWU517" s="421"/>
      <c r="BWV517" s="421"/>
      <c r="BWW517" s="421"/>
      <c r="BWX517" s="421"/>
      <c r="BWY517" s="421"/>
      <c r="BWZ517" s="421"/>
      <c r="BXA517" s="421"/>
      <c r="BXB517" s="421"/>
      <c r="BXC517" s="421"/>
      <c r="BXD517" s="421"/>
      <c r="BXE517" s="421"/>
      <c r="BXF517" s="421"/>
      <c r="BXG517" s="421"/>
      <c r="BXH517" s="421"/>
      <c r="BXI517" s="421"/>
      <c r="BXJ517" s="421"/>
      <c r="BXK517" s="421"/>
      <c r="BXL517" s="421"/>
      <c r="BXM517" s="421"/>
      <c r="BXN517" s="421"/>
      <c r="BXO517" s="421"/>
      <c r="BXP517" s="421"/>
      <c r="BXQ517" s="421"/>
      <c r="BXR517" s="421"/>
      <c r="BXS517" s="421"/>
      <c r="BXT517" s="421"/>
      <c r="BXU517" s="421"/>
      <c r="BXV517" s="421"/>
      <c r="BXW517" s="421"/>
      <c r="BXX517" s="421"/>
      <c r="BXY517" s="421"/>
      <c r="BXZ517" s="421"/>
      <c r="BYA517" s="421"/>
      <c r="BYB517" s="421"/>
      <c r="BYC517" s="421"/>
      <c r="BYD517" s="421"/>
      <c r="BYE517" s="421"/>
      <c r="BYF517" s="421"/>
      <c r="BYG517" s="421"/>
      <c r="BYH517" s="421"/>
      <c r="BYI517" s="421"/>
      <c r="BYJ517" s="421"/>
      <c r="BYK517" s="421"/>
      <c r="BYL517" s="421"/>
      <c r="BYM517" s="421"/>
      <c r="BYN517" s="421"/>
      <c r="BYO517" s="421"/>
      <c r="BYP517" s="421"/>
      <c r="BYQ517" s="421"/>
      <c r="BYR517" s="421"/>
      <c r="BYS517" s="421"/>
      <c r="BYT517" s="421"/>
      <c r="BYU517" s="421"/>
      <c r="BYV517" s="421"/>
      <c r="BYW517" s="421"/>
      <c r="BYX517" s="421"/>
      <c r="BYY517" s="421"/>
      <c r="BYZ517" s="421"/>
      <c r="BZA517" s="421"/>
      <c r="BZB517" s="421"/>
      <c r="BZC517" s="421"/>
      <c r="BZD517" s="421"/>
      <c r="BZE517" s="421"/>
      <c r="BZF517" s="421"/>
      <c r="BZG517" s="421"/>
      <c r="BZH517" s="421"/>
      <c r="BZI517" s="421"/>
      <c r="BZJ517" s="421"/>
      <c r="BZK517" s="421"/>
      <c r="BZL517" s="421"/>
      <c r="BZM517" s="421"/>
      <c r="BZN517" s="421"/>
      <c r="BZO517" s="421"/>
      <c r="BZP517" s="421"/>
      <c r="BZQ517" s="421"/>
      <c r="BZR517" s="421"/>
      <c r="BZS517" s="421"/>
      <c r="BZT517" s="421"/>
      <c r="BZU517" s="421"/>
      <c r="BZV517" s="421"/>
      <c r="BZW517" s="421"/>
      <c r="BZX517" s="421"/>
      <c r="BZY517" s="421"/>
      <c r="BZZ517" s="421"/>
      <c r="CAA517" s="421"/>
      <c r="CAB517" s="421"/>
      <c r="CAC517" s="421"/>
      <c r="CAD517" s="421"/>
      <c r="CAE517" s="421"/>
      <c r="CAF517" s="421"/>
      <c r="CAG517" s="421"/>
      <c r="CAH517" s="421"/>
      <c r="CAI517" s="421"/>
      <c r="CAJ517" s="421"/>
      <c r="CAK517" s="421"/>
      <c r="CAL517" s="421"/>
      <c r="CAM517" s="421"/>
      <c r="CAN517" s="421"/>
      <c r="CAO517" s="421"/>
      <c r="CAP517" s="421"/>
      <c r="CAQ517" s="421"/>
      <c r="CAR517" s="421"/>
      <c r="CAS517" s="421"/>
      <c r="CAT517" s="421"/>
      <c r="CAU517" s="421"/>
      <c r="CAV517" s="421"/>
      <c r="CAW517" s="421"/>
      <c r="CAX517" s="421"/>
      <c r="CAY517" s="421"/>
      <c r="CAZ517" s="421"/>
      <c r="CBA517" s="421"/>
      <c r="CBB517" s="421"/>
      <c r="CBC517" s="421"/>
      <c r="CBD517" s="421"/>
      <c r="CBE517" s="421"/>
      <c r="CBF517" s="421"/>
      <c r="CBG517" s="421"/>
      <c r="CBH517" s="421"/>
      <c r="CBI517" s="421"/>
      <c r="CBJ517" s="421"/>
      <c r="CBK517" s="421"/>
      <c r="CBL517" s="421"/>
      <c r="CBM517" s="421"/>
      <c r="CBN517" s="421"/>
      <c r="CBO517" s="421"/>
      <c r="CBP517" s="421"/>
      <c r="CBQ517" s="421"/>
      <c r="CBR517" s="421"/>
      <c r="CBS517" s="421"/>
      <c r="CBT517" s="421"/>
      <c r="CBU517" s="421"/>
      <c r="CBV517" s="421"/>
      <c r="CBW517" s="421"/>
      <c r="CBX517" s="421"/>
      <c r="CBY517" s="421"/>
      <c r="CBZ517" s="421"/>
      <c r="CCA517" s="421"/>
      <c r="CCB517" s="421"/>
      <c r="CCC517" s="421"/>
      <c r="CCD517" s="421"/>
      <c r="CCE517" s="421"/>
      <c r="CCF517" s="421"/>
      <c r="CCG517" s="421"/>
      <c r="CCH517" s="421"/>
      <c r="CCI517" s="421"/>
      <c r="CCJ517" s="421"/>
      <c r="CCK517" s="421"/>
      <c r="CCL517" s="421"/>
      <c r="CCM517" s="421"/>
      <c r="CCN517" s="421"/>
      <c r="CCO517" s="421"/>
      <c r="CCP517" s="421"/>
      <c r="CCQ517" s="421"/>
      <c r="CCR517" s="421"/>
      <c r="CCS517" s="421"/>
      <c r="CCT517" s="421"/>
      <c r="CCU517" s="421"/>
      <c r="CCV517" s="421"/>
      <c r="CCW517" s="421"/>
      <c r="CCX517" s="421"/>
      <c r="CCY517" s="421"/>
      <c r="CCZ517" s="421"/>
      <c r="CDA517" s="421"/>
      <c r="CDB517" s="421"/>
      <c r="CDC517" s="421"/>
      <c r="CDD517" s="421"/>
      <c r="CDE517" s="421"/>
      <c r="CDF517" s="421"/>
      <c r="CDG517" s="421"/>
      <c r="CDH517" s="421"/>
      <c r="CDI517" s="421"/>
      <c r="CDJ517" s="421"/>
      <c r="CDK517" s="421"/>
      <c r="CDL517" s="421"/>
      <c r="CDM517" s="421"/>
      <c r="CDN517" s="421"/>
      <c r="CDO517" s="421"/>
      <c r="CDP517" s="421"/>
      <c r="CDQ517" s="421"/>
      <c r="CDR517" s="421"/>
      <c r="CDS517" s="421"/>
      <c r="CDT517" s="421"/>
      <c r="CDU517" s="421"/>
      <c r="CDV517" s="421"/>
      <c r="CDW517" s="421"/>
      <c r="CDX517" s="421"/>
      <c r="CDY517" s="421"/>
      <c r="CDZ517" s="421"/>
      <c r="CEA517" s="421"/>
      <c r="CEB517" s="421"/>
      <c r="CEC517" s="421"/>
      <c r="CED517" s="421"/>
      <c r="CEE517" s="421"/>
      <c r="CEF517" s="421"/>
      <c r="CEG517" s="421"/>
      <c r="CEH517" s="421"/>
      <c r="CEI517" s="421"/>
      <c r="CEJ517" s="421"/>
      <c r="CEK517" s="421"/>
      <c r="CEL517" s="421"/>
      <c r="CEM517" s="421"/>
      <c r="CEN517" s="421"/>
      <c r="CEO517" s="421"/>
      <c r="CEP517" s="421"/>
      <c r="CEQ517" s="421"/>
      <c r="CER517" s="421"/>
      <c r="CES517" s="421"/>
      <c r="CET517" s="421"/>
      <c r="CEU517" s="421"/>
      <c r="CEV517" s="421"/>
      <c r="CEW517" s="421"/>
      <c r="CEX517" s="421"/>
      <c r="CEY517" s="421"/>
      <c r="CEZ517" s="421"/>
      <c r="CFA517" s="421"/>
      <c r="CFB517" s="421"/>
      <c r="CFC517" s="421"/>
      <c r="CFD517" s="421"/>
      <c r="CFE517" s="421"/>
      <c r="CFF517" s="421"/>
      <c r="CFG517" s="421"/>
      <c r="CFH517" s="421"/>
      <c r="CFI517" s="421"/>
      <c r="CFJ517" s="421"/>
      <c r="CFK517" s="421"/>
      <c r="CFL517" s="421"/>
      <c r="CFM517" s="421"/>
      <c r="CFN517" s="421"/>
      <c r="CFO517" s="421"/>
      <c r="CFP517" s="421"/>
      <c r="CFQ517" s="421"/>
      <c r="CFR517" s="421"/>
      <c r="CFS517" s="421"/>
      <c r="CFT517" s="421"/>
      <c r="CFU517" s="421"/>
      <c r="CFV517" s="421"/>
      <c r="CFW517" s="421"/>
      <c r="CFX517" s="421"/>
      <c r="CFY517" s="421"/>
      <c r="CFZ517" s="421"/>
      <c r="CGA517" s="421"/>
      <c r="CGB517" s="421"/>
      <c r="CGC517" s="421"/>
      <c r="CGD517" s="421"/>
      <c r="CGE517" s="421"/>
      <c r="CGF517" s="421"/>
      <c r="CGG517" s="421"/>
      <c r="CGH517" s="421"/>
      <c r="CGI517" s="421"/>
      <c r="CGJ517" s="421"/>
      <c r="CGK517" s="421"/>
      <c r="CGL517" s="421"/>
      <c r="CGM517" s="421"/>
      <c r="CGN517" s="421"/>
      <c r="CGO517" s="421"/>
      <c r="CGP517" s="421"/>
      <c r="CGQ517" s="421"/>
      <c r="CGR517" s="421"/>
      <c r="CGS517" s="421"/>
      <c r="CGT517" s="421"/>
      <c r="CGU517" s="421"/>
      <c r="CGV517" s="421"/>
      <c r="CGW517" s="421"/>
      <c r="CGX517" s="421"/>
      <c r="CGY517" s="421"/>
      <c r="CGZ517" s="421"/>
      <c r="CHA517" s="421"/>
      <c r="CHB517" s="421"/>
      <c r="CHC517" s="421"/>
      <c r="CHD517" s="421"/>
      <c r="CHE517" s="421"/>
      <c r="CHF517" s="421"/>
      <c r="CHG517" s="421"/>
      <c r="CHH517" s="421"/>
      <c r="CHI517" s="421"/>
      <c r="CHJ517" s="421"/>
      <c r="CHK517" s="421"/>
      <c r="CHL517" s="421"/>
      <c r="CHM517" s="421"/>
      <c r="CHN517" s="421"/>
      <c r="CHO517" s="421"/>
      <c r="CHP517" s="421"/>
      <c r="CHQ517" s="421"/>
      <c r="CHR517" s="421"/>
      <c r="CHS517" s="421"/>
      <c r="CHT517" s="421"/>
      <c r="CHU517" s="421"/>
      <c r="CHV517" s="421"/>
      <c r="CHW517" s="421"/>
      <c r="CHX517" s="421"/>
      <c r="CHY517" s="421"/>
      <c r="CHZ517" s="421"/>
      <c r="CIA517" s="421"/>
      <c r="CIB517" s="421"/>
      <c r="CIC517" s="421"/>
      <c r="CID517" s="421"/>
      <c r="CIE517" s="421"/>
      <c r="CIF517" s="421"/>
      <c r="CIG517" s="421"/>
      <c r="CIH517" s="421"/>
      <c r="CII517" s="421"/>
      <c r="CIJ517" s="421"/>
      <c r="CIK517" s="421"/>
      <c r="CIL517" s="421"/>
      <c r="CIM517" s="421"/>
      <c r="CIN517" s="421"/>
      <c r="CIO517" s="421"/>
      <c r="CIP517" s="421"/>
      <c r="CIQ517" s="421"/>
      <c r="CIR517" s="421"/>
      <c r="CIS517" s="421"/>
      <c r="CIT517" s="421"/>
      <c r="CIU517" s="421"/>
      <c r="CIV517" s="421"/>
      <c r="CIW517" s="421"/>
      <c r="CIX517" s="421"/>
      <c r="CIY517" s="421"/>
      <c r="CIZ517" s="421"/>
      <c r="CJA517" s="421"/>
      <c r="CJB517" s="421"/>
      <c r="CJC517" s="421"/>
      <c r="CJD517" s="421"/>
      <c r="CJE517" s="421"/>
      <c r="CJF517" s="421"/>
      <c r="CJG517" s="421"/>
      <c r="CJH517" s="421"/>
      <c r="CJI517" s="421"/>
      <c r="CJJ517" s="421"/>
      <c r="CJK517" s="421"/>
      <c r="CJL517" s="421"/>
      <c r="CJM517" s="421"/>
      <c r="CJN517" s="421"/>
      <c r="CJO517" s="421"/>
      <c r="CJP517" s="421"/>
      <c r="CJQ517" s="421"/>
      <c r="CJR517" s="421"/>
      <c r="CJS517" s="421"/>
      <c r="CJT517" s="421"/>
      <c r="CJU517" s="421"/>
      <c r="CJV517" s="421"/>
      <c r="CJW517" s="421"/>
      <c r="CJX517" s="421"/>
      <c r="CJY517" s="421"/>
      <c r="CJZ517" s="421"/>
      <c r="CKA517" s="421"/>
      <c r="CKB517" s="421"/>
      <c r="CKC517" s="421"/>
      <c r="CKD517" s="421"/>
      <c r="CKE517" s="421"/>
      <c r="CKF517" s="421"/>
      <c r="CKG517" s="421"/>
      <c r="CKH517" s="421"/>
      <c r="CKI517" s="421"/>
      <c r="CKJ517" s="421"/>
      <c r="CKK517" s="421"/>
      <c r="CKL517" s="421"/>
      <c r="CKM517" s="421"/>
      <c r="CKN517" s="421"/>
      <c r="CKO517" s="421"/>
      <c r="CKP517" s="421"/>
      <c r="CKQ517" s="421"/>
      <c r="CKR517" s="421"/>
      <c r="CKS517" s="421"/>
      <c r="CKT517" s="421"/>
      <c r="CKU517" s="421"/>
      <c r="CKV517" s="421"/>
      <c r="CKW517" s="421"/>
      <c r="CKX517" s="421"/>
      <c r="CKY517" s="421"/>
      <c r="CKZ517" s="421"/>
      <c r="CLA517" s="421"/>
      <c r="CLB517" s="421"/>
      <c r="CLC517" s="421"/>
      <c r="CLD517" s="421"/>
      <c r="CLE517" s="421"/>
      <c r="CLF517" s="421"/>
      <c r="CLG517" s="421"/>
      <c r="CLH517" s="421"/>
      <c r="CLI517" s="421"/>
      <c r="CLJ517" s="421"/>
      <c r="CLK517" s="421"/>
      <c r="CLL517" s="421"/>
      <c r="CLM517" s="421"/>
      <c r="CLN517" s="421"/>
      <c r="CLO517" s="421"/>
      <c r="CLP517" s="421"/>
      <c r="CLQ517" s="421"/>
      <c r="CLR517" s="421"/>
      <c r="CLS517" s="421"/>
      <c r="CLT517" s="421"/>
      <c r="CLU517" s="421"/>
      <c r="CLV517" s="421"/>
      <c r="CLW517" s="421"/>
      <c r="CLX517" s="421"/>
      <c r="CLY517" s="421"/>
      <c r="CLZ517" s="421"/>
      <c r="CMA517" s="421"/>
      <c r="CMB517" s="421"/>
      <c r="CMC517" s="421"/>
      <c r="CMD517" s="421"/>
      <c r="CME517" s="421"/>
      <c r="CMF517" s="421"/>
      <c r="CMG517" s="421"/>
      <c r="CMH517" s="421"/>
      <c r="CMI517" s="421"/>
      <c r="CMJ517" s="421"/>
      <c r="CMK517" s="421"/>
      <c r="CML517" s="421"/>
      <c r="CMM517" s="421"/>
      <c r="CMN517" s="421"/>
      <c r="CMO517" s="421"/>
      <c r="CMP517" s="421"/>
      <c r="CMQ517" s="421"/>
      <c r="CMR517" s="421"/>
      <c r="CMS517" s="421"/>
      <c r="CMT517" s="421"/>
      <c r="CMU517" s="421"/>
      <c r="CMV517" s="421"/>
      <c r="CMW517" s="421"/>
      <c r="CMX517" s="421"/>
      <c r="CMY517" s="421"/>
      <c r="CMZ517" s="421"/>
      <c r="CNA517" s="421"/>
      <c r="CNB517" s="421"/>
      <c r="CNC517" s="421"/>
      <c r="CND517" s="421"/>
      <c r="CNE517" s="421"/>
      <c r="CNF517" s="421"/>
      <c r="CNG517" s="421"/>
      <c r="CNH517" s="421"/>
      <c r="CNI517" s="421"/>
      <c r="CNJ517" s="421"/>
      <c r="CNK517" s="421"/>
      <c r="CNL517" s="421"/>
      <c r="CNM517" s="421"/>
      <c r="CNN517" s="421"/>
      <c r="CNO517" s="421"/>
      <c r="CNP517" s="421"/>
      <c r="CNQ517" s="421"/>
      <c r="CNR517" s="421"/>
      <c r="CNS517" s="421"/>
      <c r="CNT517" s="421"/>
      <c r="CNU517" s="421"/>
      <c r="CNV517" s="421"/>
      <c r="CNW517" s="421"/>
      <c r="CNX517" s="421"/>
      <c r="CNY517" s="421"/>
      <c r="CNZ517" s="421"/>
      <c r="COA517" s="421"/>
      <c r="COB517" s="421"/>
      <c r="COC517" s="421"/>
      <c r="COD517" s="421"/>
      <c r="COE517" s="421"/>
      <c r="COF517" s="421"/>
      <c r="COG517" s="421"/>
      <c r="COH517" s="421"/>
      <c r="COI517" s="421"/>
      <c r="COJ517" s="421"/>
      <c r="COK517" s="421"/>
      <c r="COL517" s="421"/>
      <c r="COM517" s="421"/>
      <c r="CON517" s="421"/>
      <c r="COO517" s="421"/>
      <c r="COP517" s="421"/>
      <c r="COQ517" s="421"/>
      <c r="COR517" s="421"/>
      <c r="COS517" s="421"/>
      <c r="COT517" s="421"/>
      <c r="COU517" s="421"/>
      <c r="COV517" s="421"/>
      <c r="COW517" s="421"/>
      <c r="COX517" s="421"/>
      <c r="COY517" s="421"/>
      <c r="COZ517" s="421"/>
      <c r="CPA517" s="421"/>
      <c r="CPB517" s="421"/>
      <c r="CPC517" s="421"/>
      <c r="CPD517" s="421"/>
      <c r="CPE517" s="421"/>
      <c r="CPF517" s="421"/>
      <c r="CPG517" s="421"/>
      <c r="CPH517" s="421"/>
      <c r="CPI517" s="421"/>
      <c r="CPJ517" s="421"/>
      <c r="CPK517" s="421"/>
      <c r="CPL517" s="421"/>
      <c r="CPM517" s="421"/>
      <c r="CPN517" s="421"/>
      <c r="CPO517" s="421"/>
      <c r="CPP517" s="421"/>
      <c r="CPQ517" s="421"/>
      <c r="CPR517" s="421"/>
      <c r="CPS517" s="421"/>
      <c r="CPT517" s="421"/>
      <c r="CPU517" s="421"/>
      <c r="CPV517" s="421"/>
      <c r="CPW517" s="421"/>
      <c r="CPX517" s="421"/>
      <c r="CPY517" s="421"/>
      <c r="CPZ517" s="421"/>
      <c r="CQA517" s="421"/>
      <c r="CQB517" s="421"/>
      <c r="CQC517" s="421"/>
      <c r="CQD517" s="421"/>
      <c r="CQE517" s="421"/>
      <c r="CQF517" s="421"/>
      <c r="CQG517" s="421"/>
      <c r="CQH517" s="421"/>
      <c r="CQI517" s="421"/>
      <c r="CQJ517" s="421"/>
      <c r="CQK517" s="421"/>
      <c r="CQL517" s="421"/>
      <c r="CQM517" s="421"/>
      <c r="CQN517" s="421"/>
      <c r="CQO517" s="421"/>
      <c r="CQP517" s="421"/>
      <c r="CQQ517" s="421"/>
      <c r="CQR517" s="421"/>
      <c r="CQS517" s="421"/>
      <c r="CQT517" s="421"/>
      <c r="CQU517" s="421"/>
      <c r="CQV517" s="421"/>
      <c r="CQW517" s="421"/>
      <c r="CQX517" s="421"/>
      <c r="CQY517" s="421"/>
      <c r="CQZ517" s="421"/>
      <c r="CRA517" s="421"/>
      <c r="CRB517" s="421"/>
      <c r="CRC517" s="421"/>
      <c r="CRD517" s="421"/>
      <c r="CRE517" s="421"/>
      <c r="CRF517" s="421"/>
      <c r="CRG517" s="421"/>
      <c r="CRH517" s="421"/>
      <c r="CRI517" s="421"/>
      <c r="CRJ517" s="421"/>
      <c r="CRK517" s="421"/>
      <c r="CRL517" s="421"/>
      <c r="CRM517" s="421"/>
      <c r="CRN517" s="421"/>
      <c r="CRO517" s="421"/>
      <c r="CRP517" s="421"/>
      <c r="CRQ517" s="421"/>
      <c r="CRR517" s="421"/>
      <c r="CRS517" s="421"/>
      <c r="CRT517" s="421"/>
      <c r="CRU517" s="421"/>
      <c r="CRV517" s="421"/>
      <c r="CRW517" s="421"/>
      <c r="CRX517" s="421"/>
      <c r="CRY517" s="421"/>
      <c r="CRZ517" s="421"/>
      <c r="CSA517" s="421"/>
      <c r="CSB517" s="421"/>
      <c r="CSC517" s="421"/>
      <c r="CSD517" s="421"/>
      <c r="CSE517" s="421"/>
      <c r="CSF517" s="421"/>
      <c r="CSG517" s="421"/>
      <c r="CSH517" s="421"/>
      <c r="CSI517" s="421"/>
      <c r="CSJ517" s="421"/>
      <c r="CSK517" s="421"/>
      <c r="CSL517" s="421"/>
      <c r="CSM517" s="421"/>
      <c r="CSN517" s="421"/>
      <c r="CSO517" s="421"/>
      <c r="CSP517" s="421"/>
      <c r="CSQ517" s="421"/>
      <c r="CSR517" s="421"/>
      <c r="CSS517" s="421"/>
      <c r="CST517" s="421"/>
      <c r="CSU517" s="421"/>
      <c r="CSV517" s="421"/>
      <c r="CSW517" s="421"/>
      <c r="CSX517" s="421"/>
      <c r="CSY517" s="421"/>
      <c r="CSZ517" s="421"/>
      <c r="CTA517" s="421"/>
      <c r="CTB517" s="421"/>
      <c r="CTC517" s="421"/>
      <c r="CTD517" s="421"/>
      <c r="CTE517" s="421"/>
      <c r="CTF517" s="421"/>
      <c r="CTG517" s="421"/>
      <c r="CTH517" s="421"/>
      <c r="CTI517" s="421"/>
      <c r="CTJ517" s="421"/>
      <c r="CTK517" s="421"/>
      <c r="CTL517" s="421"/>
      <c r="CTM517" s="421"/>
      <c r="CTN517" s="421"/>
      <c r="CTO517" s="421"/>
      <c r="CTP517" s="421"/>
      <c r="CTQ517" s="421"/>
      <c r="CTR517" s="421"/>
      <c r="CTS517" s="421"/>
      <c r="CTT517" s="421"/>
      <c r="CTU517" s="421"/>
      <c r="CTV517" s="421"/>
      <c r="CTW517" s="421"/>
      <c r="CTX517" s="421"/>
      <c r="CTY517" s="421"/>
      <c r="CTZ517" s="421"/>
      <c r="CUA517" s="421"/>
      <c r="CUB517" s="421"/>
      <c r="CUC517" s="421"/>
      <c r="CUD517" s="421"/>
      <c r="CUE517" s="421"/>
      <c r="CUF517" s="421"/>
      <c r="CUG517" s="421"/>
      <c r="CUH517" s="421"/>
      <c r="CUI517" s="421"/>
      <c r="CUJ517" s="421"/>
      <c r="CUK517" s="421"/>
      <c r="CUL517" s="421"/>
      <c r="CUM517" s="421"/>
      <c r="CUN517" s="421"/>
      <c r="CUO517" s="421"/>
      <c r="CUP517" s="421"/>
      <c r="CUQ517" s="421"/>
      <c r="CUR517" s="421"/>
      <c r="CUS517" s="421"/>
      <c r="CUT517" s="421"/>
      <c r="CUU517" s="421"/>
      <c r="CUV517" s="421"/>
      <c r="CUW517" s="421"/>
      <c r="CUX517" s="421"/>
      <c r="CUY517" s="421"/>
      <c r="CUZ517" s="421"/>
      <c r="CVA517" s="421"/>
      <c r="CVB517" s="421"/>
      <c r="CVC517" s="421"/>
      <c r="CVD517" s="421"/>
      <c r="CVE517" s="421"/>
      <c r="CVF517" s="421"/>
      <c r="CVG517" s="421"/>
      <c r="CVH517" s="421"/>
      <c r="CVI517" s="421"/>
      <c r="CVJ517" s="421"/>
      <c r="CVK517" s="421"/>
      <c r="CVL517" s="421"/>
      <c r="CVM517" s="421"/>
      <c r="CVN517" s="421"/>
      <c r="CVO517" s="421"/>
      <c r="CVP517" s="421"/>
      <c r="CVQ517" s="421"/>
      <c r="CVR517" s="421"/>
      <c r="CVS517" s="421"/>
      <c r="CVT517" s="421"/>
      <c r="CVU517" s="421"/>
      <c r="CVV517" s="421"/>
      <c r="CVW517" s="421"/>
      <c r="CVX517" s="421"/>
      <c r="CVY517" s="421"/>
      <c r="CVZ517" s="421"/>
      <c r="CWA517" s="421"/>
      <c r="CWB517" s="421"/>
      <c r="CWC517" s="421"/>
      <c r="CWD517" s="421"/>
      <c r="CWE517" s="421"/>
      <c r="CWF517" s="421"/>
      <c r="CWG517" s="421"/>
      <c r="CWH517" s="421"/>
      <c r="CWI517" s="421"/>
      <c r="CWJ517" s="421"/>
      <c r="CWK517" s="421"/>
      <c r="CWL517" s="421"/>
      <c r="CWM517" s="421"/>
      <c r="CWN517" s="421"/>
      <c r="CWO517" s="421"/>
      <c r="CWP517" s="421"/>
      <c r="CWQ517" s="421"/>
      <c r="CWR517" s="421"/>
      <c r="CWS517" s="421"/>
      <c r="CWT517" s="421"/>
      <c r="CWU517" s="421"/>
      <c r="CWV517" s="421"/>
      <c r="CWW517" s="421"/>
      <c r="CWX517" s="421"/>
      <c r="CWY517" s="421"/>
      <c r="CWZ517" s="421"/>
      <c r="CXA517" s="421"/>
      <c r="CXB517" s="421"/>
      <c r="CXC517" s="421"/>
      <c r="CXD517" s="421"/>
      <c r="CXE517" s="421"/>
      <c r="CXF517" s="421"/>
      <c r="CXG517" s="421"/>
      <c r="CXH517" s="421"/>
      <c r="CXI517" s="421"/>
      <c r="CXJ517" s="421"/>
      <c r="CXK517" s="421"/>
      <c r="CXL517" s="421"/>
      <c r="CXM517" s="421"/>
      <c r="CXN517" s="421"/>
      <c r="CXO517" s="421"/>
      <c r="CXP517" s="421"/>
      <c r="CXQ517" s="421"/>
      <c r="CXR517" s="421"/>
      <c r="CXS517" s="421"/>
      <c r="CXT517" s="421"/>
      <c r="CXU517" s="421"/>
      <c r="CXV517" s="421"/>
      <c r="CXW517" s="421"/>
      <c r="CXX517" s="421"/>
      <c r="CXY517" s="421"/>
      <c r="CXZ517" s="421"/>
      <c r="CYA517" s="421"/>
      <c r="CYB517" s="421"/>
      <c r="CYC517" s="421"/>
      <c r="CYD517" s="421"/>
      <c r="CYE517" s="421"/>
      <c r="CYF517" s="421"/>
      <c r="CYG517" s="421"/>
      <c r="CYH517" s="421"/>
      <c r="CYI517" s="421"/>
      <c r="CYJ517" s="421"/>
      <c r="CYK517" s="421"/>
      <c r="CYL517" s="421"/>
      <c r="CYM517" s="421"/>
      <c r="CYN517" s="421"/>
      <c r="CYO517" s="421"/>
      <c r="CYP517" s="421"/>
      <c r="CYQ517" s="421"/>
      <c r="CYR517" s="421"/>
      <c r="CYS517" s="421"/>
      <c r="CYT517" s="421"/>
      <c r="CYU517" s="421"/>
      <c r="CYV517" s="421"/>
      <c r="CYW517" s="421"/>
      <c r="CYX517" s="421"/>
      <c r="CYY517" s="421"/>
      <c r="CYZ517" s="421"/>
      <c r="CZA517" s="421"/>
      <c r="CZB517" s="421"/>
      <c r="CZC517" s="421"/>
      <c r="CZD517" s="421"/>
      <c r="CZE517" s="421"/>
      <c r="CZF517" s="421"/>
      <c r="CZG517" s="421"/>
      <c r="CZH517" s="421"/>
      <c r="CZI517" s="421"/>
      <c r="CZJ517" s="421"/>
      <c r="CZK517" s="421"/>
      <c r="CZL517" s="421"/>
      <c r="CZM517" s="421"/>
      <c r="CZN517" s="421"/>
      <c r="CZO517" s="421"/>
      <c r="CZP517" s="421"/>
      <c r="CZQ517" s="421"/>
      <c r="CZR517" s="421"/>
      <c r="CZS517" s="421"/>
      <c r="CZT517" s="421"/>
      <c r="CZU517" s="421"/>
      <c r="CZV517" s="421"/>
      <c r="CZW517" s="421"/>
      <c r="CZX517" s="421"/>
      <c r="CZY517" s="421"/>
      <c r="CZZ517" s="421"/>
      <c r="DAA517" s="421"/>
      <c r="DAB517" s="421"/>
      <c r="DAC517" s="421"/>
      <c r="DAD517" s="421"/>
      <c r="DAE517" s="421"/>
      <c r="DAF517" s="421"/>
      <c r="DAG517" s="421"/>
      <c r="DAH517" s="421"/>
      <c r="DAI517" s="421"/>
      <c r="DAJ517" s="421"/>
      <c r="DAK517" s="421"/>
      <c r="DAL517" s="421"/>
      <c r="DAM517" s="421"/>
      <c r="DAN517" s="421"/>
      <c r="DAO517" s="421"/>
      <c r="DAP517" s="421"/>
      <c r="DAQ517" s="421"/>
      <c r="DAR517" s="421"/>
      <c r="DAS517" s="421"/>
      <c r="DAT517" s="421"/>
      <c r="DAU517" s="421"/>
      <c r="DAV517" s="421"/>
      <c r="DAW517" s="421"/>
      <c r="DAX517" s="421"/>
      <c r="DAY517" s="421"/>
      <c r="DAZ517" s="421"/>
      <c r="DBA517" s="421"/>
      <c r="DBB517" s="421"/>
      <c r="DBC517" s="421"/>
      <c r="DBD517" s="421"/>
      <c r="DBE517" s="421"/>
      <c r="DBF517" s="421"/>
      <c r="DBG517" s="421"/>
      <c r="DBH517" s="421"/>
      <c r="DBI517" s="421"/>
      <c r="DBJ517" s="421"/>
      <c r="DBK517" s="421"/>
      <c r="DBL517" s="421"/>
      <c r="DBM517" s="421"/>
      <c r="DBN517" s="421"/>
      <c r="DBO517" s="421"/>
      <c r="DBP517" s="421"/>
      <c r="DBQ517" s="421"/>
      <c r="DBR517" s="421"/>
      <c r="DBS517" s="421"/>
      <c r="DBT517" s="421"/>
      <c r="DBU517" s="421"/>
      <c r="DBV517" s="421"/>
      <c r="DBW517" s="421"/>
      <c r="DBX517" s="421"/>
      <c r="DBY517" s="421"/>
      <c r="DBZ517" s="421"/>
      <c r="DCA517" s="421"/>
      <c r="DCB517" s="421"/>
      <c r="DCC517" s="421"/>
      <c r="DCD517" s="421"/>
      <c r="DCE517" s="421"/>
      <c r="DCF517" s="421"/>
      <c r="DCG517" s="421"/>
      <c r="DCH517" s="421"/>
      <c r="DCI517" s="421"/>
      <c r="DCJ517" s="421"/>
      <c r="DCK517" s="421"/>
      <c r="DCL517" s="421"/>
      <c r="DCM517" s="421"/>
      <c r="DCN517" s="421"/>
      <c r="DCO517" s="421"/>
      <c r="DCP517" s="421"/>
      <c r="DCQ517" s="421"/>
      <c r="DCR517" s="421"/>
      <c r="DCS517" s="421"/>
      <c r="DCT517" s="421"/>
      <c r="DCU517" s="421"/>
      <c r="DCV517" s="421"/>
      <c r="DCW517" s="421"/>
      <c r="DCX517" s="421"/>
      <c r="DCY517" s="421"/>
      <c r="DCZ517" s="421"/>
      <c r="DDA517" s="421"/>
      <c r="DDB517" s="421"/>
      <c r="DDC517" s="421"/>
      <c r="DDD517" s="421"/>
      <c r="DDE517" s="421"/>
      <c r="DDF517" s="421"/>
      <c r="DDG517" s="421"/>
      <c r="DDH517" s="421"/>
      <c r="DDI517" s="421"/>
      <c r="DDJ517" s="421"/>
      <c r="DDK517" s="421"/>
      <c r="DDL517" s="421"/>
      <c r="DDM517" s="421"/>
      <c r="DDN517" s="421"/>
      <c r="DDO517" s="421"/>
      <c r="DDP517" s="421"/>
      <c r="DDQ517" s="421"/>
      <c r="DDR517" s="421"/>
      <c r="DDS517" s="421"/>
      <c r="DDT517" s="421"/>
      <c r="DDU517" s="421"/>
      <c r="DDV517" s="421"/>
      <c r="DDW517" s="421"/>
      <c r="DDX517" s="421"/>
      <c r="DDY517" s="421"/>
      <c r="DDZ517" s="421"/>
      <c r="DEA517" s="421"/>
      <c r="DEB517" s="421"/>
      <c r="DEC517" s="421"/>
      <c r="DED517" s="421"/>
      <c r="DEE517" s="421"/>
      <c r="DEF517" s="421"/>
      <c r="DEG517" s="421"/>
      <c r="DEH517" s="421"/>
      <c r="DEI517" s="421"/>
      <c r="DEJ517" s="421"/>
      <c r="DEK517" s="421"/>
      <c r="DEL517" s="421"/>
      <c r="DEM517" s="421"/>
      <c r="DEN517" s="421"/>
      <c r="DEO517" s="421"/>
      <c r="DEP517" s="421"/>
      <c r="DEQ517" s="421"/>
      <c r="DER517" s="421"/>
      <c r="DES517" s="421"/>
      <c r="DET517" s="421"/>
      <c r="DEU517" s="421"/>
      <c r="DEV517" s="421"/>
      <c r="DEW517" s="421"/>
      <c r="DEX517" s="421"/>
      <c r="DEY517" s="421"/>
      <c r="DEZ517" s="421"/>
      <c r="DFA517" s="421"/>
      <c r="DFB517" s="421"/>
      <c r="DFC517" s="421"/>
      <c r="DFD517" s="421"/>
      <c r="DFE517" s="421"/>
      <c r="DFF517" s="421"/>
      <c r="DFG517" s="421"/>
      <c r="DFH517" s="421"/>
      <c r="DFI517" s="421"/>
      <c r="DFJ517" s="421"/>
      <c r="DFK517" s="421"/>
      <c r="DFL517" s="421"/>
      <c r="DFM517" s="421"/>
      <c r="DFN517" s="421"/>
      <c r="DFO517" s="421"/>
      <c r="DFP517" s="421"/>
      <c r="DFQ517" s="421"/>
      <c r="DFR517" s="421"/>
      <c r="DFS517" s="421"/>
      <c r="DFT517" s="421"/>
      <c r="DFU517" s="421"/>
      <c r="DFV517" s="421"/>
      <c r="DFW517" s="421"/>
      <c r="DFX517" s="421"/>
      <c r="DFY517" s="421"/>
      <c r="DFZ517" s="421"/>
      <c r="DGA517" s="421"/>
      <c r="DGB517" s="421"/>
      <c r="DGC517" s="421"/>
      <c r="DGD517" s="421"/>
      <c r="DGE517" s="421"/>
      <c r="DGF517" s="421"/>
      <c r="DGG517" s="421"/>
      <c r="DGH517" s="421"/>
      <c r="DGI517" s="421"/>
      <c r="DGJ517" s="421"/>
      <c r="DGK517" s="421"/>
      <c r="DGL517" s="421"/>
      <c r="DGM517" s="421"/>
      <c r="DGN517" s="421"/>
      <c r="DGO517" s="421"/>
      <c r="DGP517" s="421"/>
      <c r="DGQ517" s="421"/>
      <c r="DGR517" s="421"/>
      <c r="DGS517" s="421"/>
      <c r="DGT517" s="421"/>
      <c r="DGU517" s="421"/>
      <c r="DGV517" s="421"/>
      <c r="DGW517" s="421"/>
      <c r="DGX517" s="421"/>
      <c r="DGY517" s="421"/>
      <c r="DGZ517" s="421"/>
      <c r="DHA517" s="421"/>
      <c r="DHB517" s="421"/>
      <c r="DHC517" s="421"/>
      <c r="DHD517" s="421"/>
      <c r="DHE517" s="421"/>
      <c r="DHF517" s="421"/>
      <c r="DHG517" s="421"/>
      <c r="DHH517" s="421"/>
      <c r="DHI517" s="421"/>
      <c r="DHJ517" s="421"/>
      <c r="DHK517" s="421"/>
      <c r="DHL517" s="421"/>
      <c r="DHM517" s="421"/>
      <c r="DHN517" s="421"/>
      <c r="DHO517" s="421"/>
      <c r="DHP517" s="421"/>
      <c r="DHQ517" s="421"/>
      <c r="DHR517" s="421"/>
      <c r="DHS517" s="421"/>
      <c r="DHT517" s="421"/>
      <c r="DHU517" s="421"/>
      <c r="DHV517" s="421"/>
      <c r="DHW517" s="421"/>
      <c r="DHX517" s="421"/>
      <c r="DHY517" s="421"/>
      <c r="DHZ517" s="421"/>
      <c r="DIA517" s="421"/>
      <c r="DIB517" s="421"/>
      <c r="DIC517" s="421"/>
      <c r="DID517" s="421"/>
      <c r="DIE517" s="421"/>
      <c r="DIF517" s="421"/>
      <c r="DIG517" s="421"/>
      <c r="DIH517" s="421"/>
      <c r="DII517" s="421"/>
      <c r="DIJ517" s="421"/>
      <c r="DIK517" s="421"/>
      <c r="DIL517" s="421"/>
      <c r="DIM517" s="421"/>
      <c r="DIN517" s="421"/>
      <c r="DIO517" s="421"/>
      <c r="DIP517" s="421"/>
      <c r="DIQ517" s="421"/>
      <c r="DIR517" s="421"/>
      <c r="DIS517" s="421"/>
      <c r="DIT517" s="421"/>
      <c r="DIU517" s="421"/>
      <c r="DIV517" s="421"/>
      <c r="DIW517" s="421"/>
      <c r="DIX517" s="421"/>
      <c r="DIY517" s="421"/>
      <c r="DIZ517" s="421"/>
      <c r="DJA517" s="421"/>
      <c r="DJB517" s="421"/>
      <c r="DJC517" s="421"/>
      <c r="DJD517" s="421"/>
      <c r="DJE517" s="421"/>
      <c r="DJF517" s="421"/>
      <c r="DJG517" s="421"/>
      <c r="DJH517" s="421"/>
      <c r="DJI517" s="421"/>
      <c r="DJJ517" s="421"/>
      <c r="DJK517" s="421"/>
      <c r="DJL517" s="421"/>
      <c r="DJM517" s="421"/>
      <c r="DJN517" s="421"/>
      <c r="DJO517" s="421"/>
      <c r="DJP517" s="421"/>
      <c r="DJQ517" s="421"/>
      <c r="DJR517" s="421"/>
      <c r="DJS517" s="421"/>
      <c r="DJT517" s="421"/>
      <c r="DJU517" s="421"/>
      <c r="DJV517" s="421"/>
      <c r="DJW517" s="421"/>
      <c r="DJX517" s="421"/>
      <c r="DJY517" s="421"/>
      <c r="DJZ517" s="421"/>
      <c r="DKA517" s="421"/>
      <c r="DKB517" s="421"/>
      <c r="DKC517" s="421"/>
      <c r="DKD517" s="421"/>
      <c r="DKE517" s="421"/>
      <c r="DKF517" s="421"/>
      <c r="DKG517" s="421"/>
      <c r="DKH517" s="421"/>
      <c r="DKI517" s="421"/>
      <c r="DKJ517" s="421"/>
      <c r="DKK517" s="421"/>
      <c r="DKL517" s="421"/>
      <c r="DKM517" s="421"/>
      <c r="DKN517" s="421"/>
      <c r="DKO517" s="421"/>
      <c r="DKP517" s="421"/>
      <c r="DKQ517" s="421"/>
      <c r="DKR517" s="421"/>
      <c r="DKS517" s="421"/>
      <c r="DKT517" s="421"/>
      <c r="DKU517" s="421"/>
      <c r="DKV517" s="421"/>
      <c r="DKW517" s="421"/>
      <c r="DKX517" s="421"/>
      <c r="DKY517" s="421"/>
      <c r="DKZ517" s="421"/>
      <c r="DLA517" s="421"/>
      <c r="DLB517" s="421"/>
      <c r="DLC517" s="421"/>
      <c r="DLD517" s="421"/>
      <c r="DLE517" s="421"/>
      <c r="DLF517" s="421"/>
      <c r="DLG517" s="421"/>
      <c r="DLH517" s="421"/>
      <c r="DLI517" s="421"/>
      <c r="DLJ517" s="421"/>
      <c r="DLK517" s="421"/>
      <c r="DLL517" s="421"/>
      <c r="DLM517" s="421"/>
      <c r="DLN517" s="421"/>
      <c r="DLO517" s="421"/>
      <c r="DLP517" s="421"/>
      <c r="DLQ517" s="421"/>
      <c r="DLR517" s="421"/>
      <c r="DLS517" s="421"/>
      <c r="DLT517" s="421"/>
      <c r="DLU517" s="421"/>
      <c r="DLV517" s="421"/>
      <c r="DLW517" s="421"/>
      <c r="DLX517" s="421"/>
      <c r="DLY517" s="421"/>
      <c r="DLZ517" s="421"/>
      <c r="DMA517" s="421"/>
      <c r="DMB517" s="421"/>
      <c r="DMC517" s="421"/>
      <c r="DMD517" s="421"/>
      <c r="DME517" s="421"/>
      <c r="DMF517" s="421"/>
      <c r="DMG517" s="421"/>
      <c r="DMH517" s="421"/>
      <c r="DMI517" s="421"/>
      <c r="DMJ517" s="421"/>
      <c r="DMK517" s="421"/>
      <c r="DML517" s="421"/>
      <c r="DMM517" s="421"/>
      <c r="DMN517" s="421"/>
      <c r="DMO517" s="421"/>
      <c r="DMP517" s="421"/>
      <c r="DMQ517" s="421"/>
      <c r="DMR517" s="421"/>
      <c r="DMS517" s="421"/>
      <c r="DMT517" s="421"/>
      <c r="DMU517" s="421"/>
      <c r="DMV517" s="421"/>
      <c r="DMW517" s="421"/>
      <c r="DMX517" s="421"/>
      <c r="DMY517" s="421"/>
      <c r="DMZ517" s="421"/>
      <c r="DNA517" s="421"/>
      <c r="DNB517" s="421"/>
      <c r="DNC517" s="421"/>
      <c r="DND517" s="421"/>
      <c r="DNE517" s="421"/>
      <c r="DNF517" s="421"/>
      <c r="DNG517" s="421"/>
      <c r="DNH517" s="421"/>
      <c r="DNI517" s="421"/>
      <c r="DNJ517" s="421"/>
      <c r="DNK517" s="421"/>
      <c r="DNL517" s="421"/>
      <c r="DNM517" s="421"/>
      <c r="DNN517" s="421"/>
      <c r="DNO517" s="421"/>
      <c r="DNP517" s="421"/>
      <c r="DNQ517" s="421"/>
      <c r="DNR517" s="421"/>
      <c r="DNS517" s="421"/>
      <c r="DNT517" s="421"/>
      <c r="DNU517" s="421"/>
      <c r="DNV517" s="421"/>
      <c r="DNW517" s="421"/>
      <c r="DNX517" s="421"/>
      <c r="DNY517" s="421"/>
      <c r="DNZ517" s="421"/>
      <c r="DOA517" s="421"/>
      <c r="DOB517" s="421"/>
      <c r="DOC517" s="421"/>
      <c r="DOD517" s="421"/>
      <c r="DOE517" s="421"/>
      <c r="DOF517" s="421"/>
      <c r="DOG517" s="421"/>
      <c r="DOH517" s="421"/>
      <c r="DOI517" s="421"/>
      <c r="DOJ517" s="421"/>
      <c r="DOK517" s="421"/>
      <c r="DOL517" s="421"/>
      <c r="DOM517" s="421"/>
      <c r="DON517" s="421"/>
      <c r="DOO517" s="421"/>
      <c r="DOP517" s="421"/>
      <c r="DOQ517" s="421"/>
      <c r="DOR517" s="421"/>
      <c r="DOS517" s="421"/>
      <c r="DOT517" s="421"/>
      <c r="DOU517" s="421"/>
      <c r="DOV517" s="421"/>
      <c r="DOW517" s="421"/>
      <c r="DOX517" s="421"/>
      <c r="DOY517" s="421"/>
      <c r="DOZ517" s="421"/>
      <c r="DPA517" s="421"/>
      <c r="DPB517" s="421"/>
      <c r="DPC517" s="421"/>
      <c r="DPD517" s="421"/>
      <c r="DPE517" s="421"/>
      <c r="DPF517" s="421"/>
      <c r="DPG517" s="421"/>
      <c r="DPH517" s="421"/>
      <c r="DPI517" s="421"/>
      <c r="DPJ517" s="421"/>
      <c r="DPK517" s="421"/>
      <c r="DPL517" s="421"/>
      <c r="DPM517" s="421"/>
      <c r="DPN517" s="421"/>
      <c r="DPO517" s="421"/>
      <c r="DPP517" s="421"/>
      <c r="DPQ517" s="421"/>
      <c r="DPR517" s="421"/>
      <c r="DPS517" s="421"/>
      <c r="DPT517" s="421"/>
      <c r="DPU517" s="421"/>
      <c r="DPV517" s="421"/>
      <c r="DPW517" s="421"/>
      <c r="DPX517" s="421"/>
      <c r="DPY517" s="421"/>
      <c r="DPZ517" s="421"/>
      <c r="DQA517" s="421"/>
      <c r="DQB517" s="421"/>
      <c r="DQC517" s="421"/>
      <c r="DQD517" s="421"/>
      <c r="DQE517" s="421"/>
      <c r="DQF517" s="421"/>
      <c r="DQG517" s="421"/>
      <c r="DQH517" s="421"/>
      <c r="DQI517" s="421"/>
      <c r="DQJ517" s="421"/>
      <c r="DQK517" s="421"/>
      <c r="DQL517" s="421"/>
      <c r="DQM517" s="421"/>
      <c r="DQN517" s="421"/>
      <c r="DQO517" s="421"/>
      <c r="DQP517" s="421"/>
      <c r="DQQ517" s="421"/>
      <c r="DQR517" s="421"/>
      <c r="DQS517" s="421"/>
      <c r="DQT517" s="421"/>
      <c r="DQU517" s="421"/>
      <c r="DQV517" s="421"/>
      <c r="DQW517" s="421"/>
      <c r="DQX517" s="421"/>
      <c r="DQY517" s="421"/>
      <c r="DQZ517" s="421"/>
      <c r="DRA517" s="421"/>
      <c r="DRB517" s="421"/>
      <c r="DRC517" s="421"/>
      <c r="DRD517" s="421"/>
      <c r="DRE517" s="421"/>
      <c r="DRF517" s="421"/>
      <c r="DRG517" s="421"/>
      <c r="DRH517" s="421"/>
      <c r="DRI517" s="421"/>
      <c r="DRJ517" s="421"/>
      <c r="DRK517" s="421"/>
      <c r="DRL517" s="421"/>
      <c r="DRM517" s="421"/>
      <c r="DRN517" s="421"/>
      <c r="DRO517" s="421"/>
      <c r="DRP517" s="421"/>
      <c r="DRQ517" s="421"/>
      <c r="DRR517" s="421"/>
      <c r="DRS517" s="421"/>
      <c r="DRT517" s="421"/>
      <c r="DRU517" s="421"/>
      <c r="DRV517" s="421"/>
      <c r="DRW517" s="421"/>
      <c r="DRX517" s="421"/>
      <c r="DRY517" s="421"/>
      <c r="DRZ517" s="421"/>
      <c r="DSA517" s="421"/>
      <c r="DSB517" s="421"/>
      <c r="DSC517" s="421"/>
      <c r="DSD517" s="421"/>
      <c r="DSE517" s="421"/>
      <c r="DSF517" s="421"/>
      <c r="DSG517" s="421"/>
      <c r="DSH517" s="421"/>
      <c r="DSI517" s="421"/>
      <c r="DSJ517" s="421"/>
      <c r="DSK517" s="421"/>
      <c r="DSL517" s="421"/>
      <c r="DSM517" s="421"/>
      <c r="DSN517" s="421"/>
      <c r="DSO517" s="421"/>
      <c r="DSP517" s="421"/>
      <c r="DSQ517" s="421"/>
      <c r="DSR517" s="421"/>
      <c r="DSS517" s="421"/>
      <c r="DST517" s="421"/>
      <c r="DSU517" s="421"/>
      <c r="DSV517" s="421"/>
      <c r="DSW517" s="421"/>
      <c r="DSX517" s="421"/>
      <c r="DSY517" s="421"/>
      <c r="DSZ517" s="421"/>
      <c r="DTA517" s="421"/>
      <c r="DTB517" s="421"/>
      <c r="DTC517" s="421"/>
      <c r="DTD517" s="421"/>
      <c r="DTE517" s="421"/>
      <c r="DTF517" s="421"/>
      <c r="DTG517" s="421"/>
      <c r="DTH517" s="421"/>
      <c r="DTI517" s="421"/>
      <c r="DTJ517" s="421"/>
      <c r="DTK517" s="421"/>
      <c r="DTL517" s="421"/>
      <c r="DTM517" s="421"/>
      <c r="DTN517" s="421"/>
      <c r="DTO517" s="421"/>
      <c r="DTP517" s="421"/>
      <c r="DTQ517" s="421"/>
      <c r="DTR517" s="421"/>
      <c r="DTS517" s="421"/>
      <c r="DTT517" s="421"/>
      <c r="DTU517" s="421"/>
      <c r="DTV517" s="421"/>
      <c r="DTW517" s="421"/>
      <c r="DTX517" s="421"/>
      <c r="DTY517" s="421"/>
      <c r="DTZ517" s="421"/>
      <c r="DUA517" s="421"/>
      <c r="DUB517" s="421"/>
      <c r="DUC517" s="421"/>
      <c r="DUD517" s="421"/>
      <c r="DUE517" s="421"/>
      <c r="DUF517" s="421"/>
      <c r="DUG517" s="421"/>
      <c r="DUH517" s="421"/>
      <c r="DUI517" s="421"/>
      <c r="DUJ517" s="421"/>
      <c r="DUK517" s="421"/>
      <c r="DUL517" s="421"/>
      <c r="DUM517" s="421"/>
      <c r="DUN517" s="421"/>
      <c r="DUO517" s="421"/>
      <c r="DUP517" s="421"/>
      <c r="DUQ517" s="421"/>
      <c r="DUR517" s="421"/>
      <c r="DUS517" s="421"/>
      <c r="DUT517" s="421"/>
      <c r="DUU517" s="421"/>
      <c r="DUV517" s="421"/>
      <c r="DUW517" s="421"/>
      <c r="DUX517" s="421"/>
      <c r="DUY517" s="421"/>
      <c r="DUZ517" s="421"/>
      <c r="DVA517" s="421"/>
      <c r="DVB517" s="421"/>
      <c r="DVC517" s="421"/>
      <c r="DVD517" s="421"/>
      <c r="DVE517" s="421"/>
      <c r="DVF517" s="421"/>
      <c r="DVG517" s="421"/>
      <c r="DVH517" s="421"/>
      <c r="DVI517" s="421"/>
      <c r="DVJ517" s="421"/>
      <c r="DVK517" s="421"/>
      <c r="DVL517" s="421"/>
      <c r="DVM517" s="421"/>
      <c r="DVN517" s="421"/>
      <c r="DVO517" s="421"/>
      <c r="DVP517" s="421"/>
      <c r="DVQ517" s="421"/>
      <c r="DVR517" s="421"/>
      <c r="DVS517" s="421"/>
      <c r="DVT517" s="421"/>
      <c r="DVU517" s="421"/>
      <c r="DVV517" s="421"/>
      <c r="DVW517" s="421"/>
      <c r="DVX517" s="421"/>
      <c r="DVY517" s="421"/>
      <c r="DVZ517" s="421"/>
      <c r="DWA517" s="421"/>
      <c r="DWB517" s="421"/>
      <c r="DWC517" s="421"/>
      <c r="DWD517" s="421"/>
      <c r="DWE517" s="421"/>
      <c r="DWF517" s="421"/>
      <c r="DWG517" s="421"/>
      <c r="DWH517" s="421"/>
      <c r="DWI517" s="421"/>
      <c r="DWJ517" s="421"/>
      <c r="DWK517" s="421"/>
      <c r="DWL517" s="421"/>
      <c r="DWM517" s="421"/>
      <c r="DWN517" s="421"/>
      <c r="DWO517" s="421"/>
      <c r="DWP517" s="421"/>
      <c r="DWQ517" s="421"/>
      <c r="DWR517" s="421"/>
      <c r="DWS517" s="421"/>
      <c r="DWT517" s="421"/>
      <c r="DWU517" s="421"/>
      <c r="DWV517" s="421"/>
      <c r="DWW517" s="421"/>
      <c r="DWX517" s="421"/>
      <c r="DWY517" s="421"/>
      <c r="DWZ517" s="421"/>
      <c r="DXA517" s="421"/>
      <c r="DXB517" s="421"/>
      <c r="DXC517" s="421"/>
      <c r="DXD517" s="421"/>
      <c r="DXE517" s="421"/>
      <c r="DXF517" s="421"/>
      <c r="DXG517" s="421"/>
      <c r="DXH517" s="421"/>
      <c r="DXI517" s="421"/>
      <c r="DXJ517" s="421"/>
      <c r="DXK517" s="421"/>
      <c r="DXL517" s="421"/>
      <c r="DXM517" s="421"/>
      <c r="DXN517" s="421"/>
      <c r="DXO517" s="421"/>
      <c r="DXP517" s="421"/>
      <c r="DXQ517" s="421"/>
      <c r="DXR517" s="421"/>
      <c r="DXS517" s="421"/>
      <c r="DXT517" s="421"/>
      <c r="DXU517" s="421"/>
      <c r="DXV517" s="421"/>
      <c r="DXW517" s="421"/>
      <c r="DXX517" s="421"/>
      <c r="DXY517" s="421"/>
      <c r="DXZ517" s="421"/>
      <c r="DYA517" s="421"/>
      <c r="DYB517" s="421"/>
      <c r="DYC517" s="421"/>
      <c r="DYD517" s="421"/>
      <c r="DYE517" s="421"/>
      <c r="DYF517" s="421"/>
      <c r="DYG517" s="421"/>
      <c r="DYH517" s="421"/>
      <c r="DYI517" s="421"/>
      <c r="DYJ517" s="421"/>
      <c r="DYK517" s="421"/>
      <c r="DYL517" s="421"/>
      <c r="DYM517" s="421"/>
      <c r="DYN517" s="421"/>
      <c r="DYO517" s="421"/>
      <c r="DYP517" s="421"/>
      <c r="DYQ517" s="421"/>
      <c r="DYR517" s="421"/>
      <c r="DYS517" s="421"/>
      <c r="DYT517" s="421"/>
      <c r="DYU517" s="421"/>
      <c r="DYV517" s="421"/>
      <c r="DYW517" s="421"/>
      <c r="DYX517" s="421"/>
      <c r="DYY517" s="421"/>
      <c r="DYZ517" s="421"/>
      <c r="DZA517" s="421"/>
      <c r="DZB517" s="421"/>
      <c r="DZC517" s="421"/>
      <c r="DZD517" s="421"/>
      <c r="DZE517" s="421"/>
      <c r="DZF517" s="421"/>
      <c r="DZG517" s="421"/>
      <c r="DZH517" s="421"/>
      <c r="DZI517" s="421"/>
      <c r="DZJ517" s="421"/>
      <c r="DZK517" s="421"/>
      <c r="DZL517" s="421"/>
      <c r="DZM517" s="421"/>
      <c r="DZN517" s="421"/>
      <c r="DZO517" s="421"/>
      <c r="DZP517" s="421"/>
      <c r="DZQ517" s="421"/>
      <c r="DZR517" s="421"/>
      <c r="DZS517" s="421"/>
      <c r="DZT517" s="421"/>
      <c r="DZU517" s="421"/>
      <c r="DZV517" s="421"/>
      <c r="DZW517" s="421"/>
      <c r="DZX517" s="421"/>
      <c r="DZY517" s="421"/>
      <c r="DZZ517" s="421"/>
      <c r="EAA517" s="421"/>
      <c r="EAB517" s="421"/>
      <c r="EAC517" s="421"/>
      <c r="EAD517" s="421"/>
      <c r="EAE517" s="421"/>
      <c r="EAF517" s="421"/>
      <c r="EAG517" s="421"/>
      <c r="EAH517" s="421"/>
      <c r="EAI517" s="421"/>
      <c r="EAJ517" s="421"/>
      <c r="EAK517" s="421"/>
      <c r="EAL517" s="421"/>
      <c r="EAM517" s="421"/>
      <c r="EAN517" s="421"/>
      <c r="EAO517" s="421"/>
      <c r="EAP517" s="421"/>
      <c r="EAQ517" s="421"/>
      <c r="EAR517" s="421"/>
      <c r="EAS517" s="421"/>
      <c r="EAT517" s="421"/>
      <c r="EAU517" s="421"/>
      <c r="EAV517" s="421"/>
      <c r="EAW517" s="421"/>
      <c r="EAX517" s="421"/>
      <c r="EAY517" s="421"/>
      <c r="EAZ517" s="421"/>
      <c r="EBA517" s="421"/>
      <c r="EBB517" s="421"/>
      <c r="EBC517" s="421"/>
      <c r="EBD517" s="421"/>
      <c r="EBE517" s="421"/>
      <c r="EBF517" s="421"/>
      <c r="EBG517" s="421"/>
      <c r="EBH517" s="421"/>
      <c r="EBI517" s="421"/>
      <c r="EBJ517" s="421"/>
      <c r="EBK517" s="421"/>
      <c r="EBL517" s="421"/>
      <c r="EBM517" s="421"/>
      <c r="EBN517" s="421"/>
      <c r="EBO517" s="421"/>
      <c r="EBP517" s="421"/>
      <c r="EBQ517" s="421"/>
      <c r="EBR517" s="421"/>
      <c r="EBS517" s="421"/>
      <c r="EBT517" s="421"/>
      <c r="EBU517" s="421"/>
      <c r="EBV517" s="421"/>
      <c r="EBW517" s="421"/>
      <c r="EBX517" s="421"/>
      <c r="EBY517" s="421"/>
      <c r="EBZ517" s="421"/>
      <c r="ECA517" s="421"/>
      <c r="ECB517" s="421"/>
      <c r="ECC517" s="421"/>
      <c r="ECD517" s="421"/>
      <c r="ECE517" s="421"/>
      <c r="ECF517" s="421"/>
      <c r="ECG517" s="421"/>
      <c r="ECH517" s="421"/>
      <c r="ECI517" s="421"/>
      <c r="ECJ517" s="421"/>
      <c r="ECK517" s="421"/>
      <c r="ECL517" s="421"/>
      <c r="ECM517" s="421"/>
      <c r="ECN517" s="421"/>
      <c r="ECO517" s="421"/>
      <c r="ECP517" s="421"/>
      <c r="ECQ517" s="421"/>
      <c r="ECR517" s="421"/>
      <c r="ECS517" s="421"/>
      <c r="ECT517" s="421"/>
      <c r="ECU517" s="421"/>
      <c r="ECV517" s="421"/>
      <c r="ECW517" s="421"/>
      <c r="ECX517" s="421"/>
      <c r="ECY517" s="421"/>
      <c r="ECZ517" s="421"/>
      <c r="EDA517" s="421"/>
      <c r="EDB517" s="421"/>
      <c r="EDC517" s="421"/>
      <c r="EDD517" s="421"/>
      <c r="EDE517" s="421"/>
      <c r="EDF517" s="421"/>
      <c r="EDG517" s="421"/>
      <c r="EDH517" s="421"/>
      <c r="EDI517" s="421"/>
      <c r="EDJ517" s="421"/>
      <c r="EDK517" s="421"/>
      <c r="EDL517" s="421"/>
      <c r="EDM517" s="421"/>
      <c r="EDN517" s="421"/>
      <c r="EDO517" s="421"/>
      <c r="EDP517" s="421"/>
      <c r="EDQ517" s="421"/>
      <c r="EDR517" s="421"/>
      <c r="EDS517" s="421"/>
      <c r="EDT517" s="421"/>
      <c r="EDU517" s="421"/>
      <c r="EDV517" s="421"/>
      <c r="EDW517" s="421"/>
      <c r="EDX517" s="421"/>
      <c r="EDY517" s="421"/>
      <c r="EDZ517" s="421"/>
      <c r="EEA517" s="421"/>
      <c r="EEB517" s="421"/>
      <c r="EEC517" s="421"/>
      <c r="EED517" s="421"/>
      <c r="EEE517" s="421"/>
      <c r="EEF517" s="421"/>
      <c r="EEG517" s="421"/>
      <c r="EEH517" s="421"/>
      <c r="EEI517" s="421"/>
      <c r="EEJ517" s="421"/>
      <c r="EEK517" s="421"/>
      <c r="EEL517" s="421"/>
      <c r="EEM517" s="421"/>
      <c r="EEN517" s="421"/>
      <c r="EEO517" s="421"/>
      <c r="EEP517" s="421"/>
      <c r="EEQ517" s="421"/>
      <c r="EER517" s="421"/>
      <c r="EES517" s="421"/>
      <c r="EET517" s="421"/>
      <c r="EEU517" s="421"/>
      <c r="EEV517" s="421"/>
      <c r="EEW517" s="421"/>
      <c r="EEX517" s="421"/>
      <c r="EEY517" s="421"/>
      <c r="EEZ517" s="421"/>
      <c r="EFA517" s="421"/>
      <c r="EFB517" s="421"/>
      <c r="EFC517" s="421"/>
      <c r="EFD517" s="421"/>
      <c r="EFE517" s="421"/>
      <c r="EFF517" s="421"/>
      <c r="EFG517" s="421"/>
      <c r="EFH517" s="421"/>
      <c r="EFI517" s="421"/>
      <c r="EFJ517" s="421"/>
      <c r="EFK517" s="421"/>
      <c r="EFL517" s="421"/>
      <c r="EFM517" s="421"/>
      <c r="EFN517" s="421"/>
      <c r="EFO517" s="421"/>
      <c r="EFP517" s="421"/>
      <c r="EFQ517" s="421"/>
      <c r="EFR517" s="421"/>
      <c r="EFS517" s="421"/>
      <c r="EFT517" s="421"/>
      <c r="EFU517" s="421"/>
      <c r="EFV517" s="421"/>
      <c r="EFW517" s="421"/>
      <c r="EFX517" s="421"/>
      <c r="EFY517" s="421"/>
      <c r="EFZ517" s="421"/>
      <c r="EGA517" s="421"/>
      <c r="EGB517" s="421"/>
      <c r="EGC517" s="421"/>
      <c r="EGD517" s="421"/>
      <c r="EGE517" s="421"/>
      <c r="EGF517" s="421"/>
      <c r="EGG517" s="421"/>
      <c r="EGH517" s="421"/>
      <c r="EGI517" s="421"/>
      <c r="EGJ517" s="421"/>
      <c r="EGK517" s="421"/>
      <c r="EGL517" s="421"/>
      <c r="EGM517" s="421"/>
      <c r="EGN517" s="421"/>
      <c r="EGO517" s="421"/>
      <c r="EGP517" s="421"/>
      <c r="EGQ517" s="421"/>
      <c r="EGR517" s="421"/>
      <c r="EGS517" s="421"/>
      <c r="EGT517" s="421"/>
      <c r="EGU517" s="421"/>
      <c r="EGV517" s="421"/>
      <c r="EGW517" s="421"/>
      <c r="EGX517" s="421"/>
      <c r="EGY517" s="421"/>
      <c r="EGZ517" s="421"/>
      <c r="EHA517" s="421"/>
      <c r="EHB517" s="421"/>
      <c r="EHC517" s="421"/>
      <c r="EHD517" s="421"/>
      <c r="EHE517" s="421"/>
      <c r="EHF517" s="421"/>
      <c r="EHG517" s="421"/>
      <c r="EHH517" s="421"/>
      <c r="EHI517" s="421"/>
      <c r="EHJ517" s="421"/>
      <c r="EHK517" s="421"/>
      <c r="EHL517" s="421"/>
      <c r="EHM517" s="421"/>
      <c r="EHN517" s="421"/>
      <c r="EHO517" s="421"/>
      <c r="EHP517" s="421"/>
      <c r="EHQ517" s="421"/>
      <c r="EHR517" s="421"/>
      <c r="EHS517" s="421"/>
      <c r="EHT517" s="421"/>
      <c r="EHU517" s="421"/>
      <c r="EHV517" s="421"/>
      <c r="EHW517" s="421"/>
      <c r="EHX517" s="421"/>
      <c r="EHY517" s="421"/>
      <c r="EHZ517" s="421"/>
      <c r="EIA517" s="421"/>
      <c r="EIB517" s="421"/>
      <c r="EIC517" s="421"/>
      <c r="EID517" s="421"/>
      <c r="EIE517" s="421"/>
      <c r="EIF517" s="421"/>
      <c r="EIG517" s="421"/>
      <c r="EIH517" s="421"/>
      <c r="EII517" s="421"/>
      <c r="EIJ517" s="421"/>
      <c r="EIK517" s="421"/>
      <c r="EIL517" s="421"/>
      <c r="EIM517" s="421"/>
      <c r="EIN517" s="421"/>
      <c r="EIO517" s="421"/>
      <c r="EIP517" s="421"/>
      <c r="EIQ517" s="421"/>
      <c r="EIR517" s="421"/>
      <c r="EIS517" s="421"/>
      <c r="EIT517" s="421"/>
      <c r="EIU517" s="421"/>
      <c r="EIV517" s="421"/>
      <c r="EIW517" s="421"/>
      <c r="EIX517" s="421"/>
      <c r="EIY517" s="421"/>
      <c r="EIZ517" s="421"/>
      <c r="EJA517" s="421"/>
      <c r="EJB517" s="421"/>
      <c r="EJC517" s="421"/>
      <c r="EJD517" s="421"/>
      <c r="EJE517" s="421"/>
      <c r="EJF517" s="421"/>
      <c r="EJG517" s="421"/>
      <c r="EJH517" s="421"/>
      <c r="EJI517" s="421"/>
      <c r="EJJ517" s="421"/>
      <c r="EJK517" s="421"/>
      <c r="EJL517" s="421"/>
      <c r="EJM517" s="421"/>
      <c r="EJN517" s="421"/>
      <c r="EJO517" s="421"/>
      <c r="EJP517" s="421"/>
      <c r="EJQ517" s="421"/>
      <c r="EJR517" s="421"/>
      <c r="EJS517" s="421"/>
      <c r="EJT517" s="421"/>
      <c r="EJU517" s="421"/>
      <c r="EJV517" s="421"/>
      <c r="EJW517" s="421"/>
      <c r="EJX517" s="421"/>
      <c r="EJY517" s="421"/>
      <c r="EJZ517" s="421"/>
      <c r="EKA517" s="421"/>
      <c r="EKB517" s="421"/>
      <c r="EKC517" s="421"/>
      <c r="EKD517" s="421"/>
      <c r="EKE517" s="421"/>
      <c r="EKF517" s="421"/>
      <c r="EKG517" s="421"/>
      <c r="EKH517" s="421"/>
      <c r="EKI517" s="421"/>
      <c r="EKJ517" s="421"/>
      <c r="EKK517" s="421"/>
      <c r="EKL517" s="421"/>
      <c r="EKM517" s="421"/>
      <c r="EKN517" s="421"/>
      <c r="EKO517" s="421"/>
      <c r="EKP517" s="421"/>
      <c r="EKQ517" s="421"/>
      <c r="EKR517" s="421"/>
      <c r="EKS517" s="421"/>
      <c r="EKT517" s="421"/>
      <c r="EKU517" s="421"/>
      <c r="EKV517" s="421"/>
      <c r="EKW517" s="421"/>
      <c r="EKX517" s="421"/>
      <c r="EKY517" s="421"/>
      <c r="EKZ517" s="421"/>
      <c r="ELA517" s="421"/>
      <c r="ELB517" s="421"/>
      <c r="ELC517" s="421"/>
      <c r="ELD517" s="421"/>
      <c r="ELE517" s="421"/>
      <c r="ELF517" s="421"/>
      <c r="ELG517" s="421"/>
      <c r="ELH517" s="421"/>
      <c r="ELI517" s="421"/>
      <c r="ELJ517" s="421"/>
      <c r="ELK517" s="421"/>
      <c r="ELL517" s="421"/>
      <c r="ELM517" s="421"/>
      <c r="ELN517" s="421"/>
      <c r="ELO517" s="421"/>
      <c r="ELP517" s="421"/>
      <c r="ELQ517" s="421"/>
      <c r="ELR517" s="421"/>
      <c r="ELS517" s="421"/>
      <c r="ELT517" s="421"/>
      <c r="ELU517" s="421"/>
      <c r="ELV517" s="421"/>
      <c r="ELW517" s="421"/>
      <c r="ELX517" s="421"/>
      <c r="ELY517" s="421"/>
      <c r="ELZ517" s="421"/>
      <c r="EMA517" s="421"/>
      <c r="EMB517" s="421"/>
      <c r="EMC517" s="421"/>
      <c r="EMD517" s="421"/>
      <c r="EME517" s="421"/>
      <c r="EMF517" s="421"/>
      <c r="EMG517" s="421"/>
      <c r="EMH517" s="421"/>
      <c r="EMI517" s="421"/>
      <c r="EMJ517" s="421"/>
      <c r="EMK517" s="421"/>
      <c r="EML517" s="421"/>
      <c r="EMM517" s="421"/>
      <c r="EMN517" s="421"/>
      <c r="EMO517" s="421"/>
      <c r="EMP517" s="421"/>
      <c r="EMQ517" s="421"/>
      <c r="EMR517" s="421"/>
      <c r="EMS517" s="421"/>
      <c r="EMT517" s="421"/>
      <c r="EMU517" s="421"/>
      <c r="EMV517" s="421"/>
      <c r="EMW517" s="421"/>
      <c r="EMX517" s="421"/>
      <c r="EMY517" s="421"/>
      <c r="EMZ517" s="421"/>
      <c r="ENA517" s="421"/>
      <c r="ENB517" s="421"/>
      <c r="ENC517" s="421"/>
      <c r="END517" s="421"/>
      <c r="ENE517" s="421"/>
      <c r="ENF517" s="421"/>
      <c r="ENG517" s="421"/>
      <c r="ENH517" s="421"/>
      <c r="ENI517" s="421"/>
      <c r="ENJ517" s="421"/>
      <c r="ENK517" s="421"/>
      <c r="ENL517" s="421"/>
      <c r="ENM517" s="421"/>
      <c r="ENN517" s="421"/>
      <c r="ENO517" s="421"/>
      <c r="ENP517" s="421"/>
      <c r="ENQ517" s="421"/>
      <c r="ENR517" s="421"/>
      <c r="ENS517" s="421"/>
      <c r="ENT517" s="421"/>
      <c r="ENU517" s="421"/>
      <c r="ENV517" s="421"/>
      <c r="ENW517" s="421"/>
      <c r="ENX517" s="421"/>
      <c r="ENY517" s="421"/>
      <c r="ENZ517" s="421"/>
      <c r="EOA517" s="421"/>
      <c r="EOB517" s="421"/>
      <c r="EOC517" s="421"/>
      <c r="EOD517" s="421"/>
      <c r="EOE517" s="421"/>
      <c r="EOF517" s="421"/>
      <c r="EOG517" s="421"/>
      <c r="EOH517" s="421"/>
      <c r="EOI517" s="421"/>
      <c r="EOJ517" s="421"/>
      <c r="EOK517" s="421"/>
      <c r="EOL517" s="421"/>
      <c r="EOM517" s="421"/>
      <c r="EON517" s="421"/>
      <c r="EOO517" s="421"/>
      <c r="EOP517" s="421"/>
      <c r="EOQ517" s="421"/>
      <c r="EOR517" s="421"/>
      <c r="EOS517" s="421"/>
      <c r="EOT517" s="421"/>
      <c r="EOU517" s="421"/>
      <c r="EOV517" s="421"/>
      <c r="EOW517" s="421"/>
      <c r="EOX517" s="421"/>
      <c r="EOY517" s="421"/>
      <c r="EOZ517" s="421"/>
      <c r="EPA517" s="421"/>
      <c r="EPB517" s="421"/>
      <c r="EPC517" s="421"/>
      <c r="EPD517" s="421"/>
      <c r="EPE517" s="421"/>
      <c r="EPF517" s="421"/>
      <c r="EPG517" s="421"/>
      <c r="EPH517" s="421"/>
      <c r="EPI517" s="421"/>
      <c r="EPJ517" s="421"/>
      <c r="EPK517" s="421"/>
      <c r="EPL517" s="421"/>
      <c r="EPM517" s="421"/>
      <c r="EPN517" s="421"/>
      <c r="EPO517" s="421"/>
      <c r="EPP517" s="421"/>
      <c r="EPQ517" s="421"/>
      <c r="EPR517" s="421"/>
      <c r="EPS517" s="421"/>
      <c r="EPT517" s="421"/>
      <c r="EPU517" s="421"/>
      <c r="EPV517" s="421"/>
      <c r="EPW517" s="421"/>
      <c r="EPX517" s="421"/>
      <c r="EPY517" s="421"/>
      <c r="EPZ517" s="421"/>
      <c r="EQA517" s="421"/>
      <c r="EQB517" s="421"/>
      <c r="EQC517" s="421"/>
      <c r="EQD517" s="421"/>
      <c r="EQE517" s="421"/>
      <c r="EQF517" s="421"/>
      <c r="EQG517" s="421"/>
      <c r="EQH517" s="421"/>
      <c r="EQI517" s="421"/>
      <c r="EQJ517" s="421"/>
      <c r="EQK517" s="421"/>
      <c r="EQL517" s="421"/>
      <c r="EQM517" s="421"/>
      <c r="EQN517" s="421"/>
      <c r="EQO517" s="421"/>
      <c r="EQP517" s="421"/>
      <c r="EQQ517" s="421"/>
      <c r="EQR517" s="421"/>
      <c r="EQS517" s="421"/>
      <c r="EQT517" s="421"/>
      <c r="EQU517" s="421"/>
      <c r="EQV517" s="421"/>
      <c r="EQW517" s="421"/>
      <c r="EQX517" s="421"/>
      <c r="EQY517" s="421"/>
      <c r="EQZ517" s="421"/>
      <c r="ERA517" s="421"/>
      <c r="ERB517" s="421"/>
      <c r="ERC517" s="421"/>
      <c r="ERD517" s="421"/>
      <c r="ERE517" s="421"/>
      <c r="ERF517" s="421"/>
      <c r="ERG517" s="421"/>
      <c r="ERH517" s="421"/>
      <c r="ERI517" s="421"/>
      <c r="ERJ517" s="421"/>
      <c r="ERK517" s="421"/>
      <c r="ERL517" s="421"/>
      <c r="ERM517" s="421"/>
      <c r="ERN517" s="421"/>
      <c r="ERO517" s="421"/>
      <c r="ERP517" s="421"/>
      <c r="ERQ517" s="421"/>
      <c r="ERR517" s="421"/>
      <c r="ERS517" s="421"/>
      <c r="ERT517" s="421"/>
      <c r="ERU517" s="421"/>
      <c r="ERV517" s="421"/>
      <c r="ERW517" s="421"/>
      <c r="ERX517" s="421"/>
      <c r="ERY517" s="421"/>
      <c r="ERZ517" s="421"/>
      <c r="ESA517" s="421"/>
      <c r="ESB517" s="421"/>
      <c r="ESC517" s="421"/>
      <c r="ESD517" s="421"/>
      <c r="ESE517" s="421"/>
      <c r="ESF517" s="421"/>
      <c r="ESG517" s="421"/>
      <c r="ESH517" s="421"/>
      <c r="ESI517" s="421"/>
      <c r="ESJ517" s="421"/>
      <c r="ESK517" s="421"/>
      <c r="ESL517" s="421"/>
      <c r="ESM517" s="421"/>
      <c r="ESN517" s="421"/>
      <c r="ESO517" s="421"/>
      <c r="ESP517" s="421"/>
      <c r="ESQ517" s="421"/>
      <c r="ESR517" s="421"/>
      <c r="ESS517" s="421"/>
      <c r="EST517" s="421"/>
      <c r="ESU517" s="421"/>
      <c r="ESV517" s="421"/>
      <c r="ESW517" s="421"/>
      <c r="ESX517" s="421"/>
      <c r="ESY517" s="421"/>
      <c r="ESZ517" s="421"/>
      <c r="ETA517" s="421"/>
      <c r="ETB517" s="421"/>
      <c r="ETC517" s="421"/>
      <c r="ETD517" s="421"/>
      <c r="ETE517" s="421"/>
      <c r="ETF517" s="421"/>
      <c r="ETG517" s="421"/>
      <c r="ETH517" s="421"/>
      <c r="ETI517" s="421"/>
      <c r="ETJ517" s="421"/>
      <c r="ETK517" s="421"/>
      <c r="ETL517" s="421"/>
      <c r="ETM517" s="421"/>
      <c r="ETN517" s="421"/>
      <c r="ETO517" s="421"/>
      <c r="ETP517" s="421"/>
      <c r="ETQ517" s="421"/>
      <c r="ETR517" s="421"/>
      <c r="ETS517" s="421"/>
      <c r="ETT517" s="421"/>
      <c r="ETU517" s="421"/>
      <c r="ETV517" s="421"/>
      <c r="ETW517" s="421"/>
      <c r="ETX517" s="421"/>
      <c r="ETY517" s="421"/>
      <c r="ETZ517" s="421"/>
      <c r="EUA517" s="421"/>
      <c r="EUB517" s="421"/>
      <c r="EUC517" s="421"/>
      <c r="EUD517" s="421"/>
      <c r="EUE517" s="421"/>
      <c r="EUF517" s="421"/>
      <c r="EUG517" s="421"/>
      <c r="EUH517" s="421"/>
      <c r="EUI517" s="421"/>
      <c r="EUJ517" s="421"/>
      <c r="EUK517" s="421"/>
      <c r="EUL517" s="421"/>
      <c r="EUM517" s="421"/>
      <c r="EUN517" s="421"/>
      <c r="EUO517" s="421"/>
      <c r="EUP517" s="421"/>
      <c r="EUQ517" s="421"/>
      <c r="EUR517" s="421"/>
      <c r="EUS517" s="421"/>
      <c r="EUT517" s="421"/>
      <c r="EUU517" s="421"/>
      <c r="EUV517" s="421"/>
      <c r="EUW517" s="421"/>
      <c r="EUX517" s="421"/>
      <c r="EUY517" s="421"/>
      <c r="EUZ517" s="421"/>
      <c r="EVA517" s="421"/>
      <c r="EVB517" s="421"/>
      <c r="EVC517" s="421"/>
      <c r="EVD517" s="421"/>
      <c r="EVE517" s="421"/>
      <c r="EVF517" s="421"/>
      <c r="EVG517" s="421"/>
      <c r="EVH517" s="421"/>
      <c r="EVI517" s="421"/>
      <c r="EVJ517" s="421"/>
      <c r="EVK517" s="421"/>
      <c r="EVL517" s="421"/>
      <c r="EVM517" s="421"/>
      <c r="EVN517" s="421"/>
      <c r="EVO517" s="421"/>
      <c r="EVP517" s="421"/>
      <c r="EVQ517" s="421"/>
      <c r="EVR517" s="421"/>
      <c r="EVS517" s="421"/>
      <c r="EVT517" s="421"/>
      <c r="EVU517" s="421"/>
      <c r="EVV517" s="421"/>
      <c r="EVW517" s="421"/>
      <c r="EVX517" s="421"/>
      <c r="EVY517" s="421"/>
      <c r="EVZ517" s="421"/>
      <c r="EWA517" s="421"/>
      <c r="EWB517" s="421"/>
      <c r="EWC517" s="421"/>
      <c r="EWD517" s="421"/>
      <c r="EWE517" s="421"/>
      <c r="EWF517" s="421"/>
      <c r="EWG517" s="421"/>
      <c r="EWH517" s="421"/>
      <c r="EWI517" s="421"/>
      <c r="EWJ517" s="421"/>
      <c r="EWK517" s="421"/>
      <c r="EWL517" s="421"/>
      <c r="EWM517" s="421"/>
      <c r="EWN517" s="421"/>
      <c r="EWO517" s="421"/>
      <c r="EWP517" s="421"/>
      <c r="EWQ517" s="421"/>
      <c r="EWR517" s="421"/>
      <c r="EWS517" s="421"/>
      <c r="EWT517" s="421"/>
      <c r="EWU517" s="421"/>
      <c r="EWV517" s="421"/>
      <c r="EWW517" s="421"/>
      <c r="EWX517" s="421"/>
      <c r="EWY517" s="421"/>
      <c r="EWZ517" s="421"/>
      <c r="EXA517" s="421"/>
      <c r="EXB517" s="421"/>
      <c r="EXC517" s="421"/>
      <c r="EXD517" s="421"/>
      <c r="EXE517" s="421"/>
      <c r="EXF517" s="421"/>
      <c r="EXG517" s="421"/>
      <c r="EXH517" s="421"/>
      <c r="EXI517" s="421"/>
      <c r="EXJ517" s="421"/>
      <c r="EXK517" s="421"/>
      <c r="EXL517" s="421"/>
      <c r="EXM517" s="421"/>
      <c r="EXN517" s="421"/>
      <c r="EXO517" s="421"/>
      <c r="EXP517" s="421"/>
      <c r="EXQ517" s="421"/>
      <c r="EXR517" s="421"/>
      <c r="EXS517" s="421"/>
      <c r="EXT517" s="421"/>
      <c r="EXU517" s="421"/>
      <c r="EXV517" s="421"/>
      <c r="EXW517" s="421"/>
      <c r="EXX517" s="421"/>
      <c r="EXY517" s="421"/>
      <c r="EXZ517" s="421"/>
      <c r="EYA517" s="421"/>
      <c r="EYB517" s="421"/>
      <c r="EYC517" s="421"/>
      <c r="EYD517" s="421"/>
      <c r="EYE517" s="421"/>
      <c r="EYF517" s="421"/>
      <c r="EYG517" s="421"/>
      <c r="EYH517" s="421"/>
      <c r="EYI517" s="421"/>
      <c r="EYJ517" s="421"/>
      <c r="EYK517" s="421"/>
      <c r="EYL517" s="421"/>
      <c r="EYM517" s="421"/>
      <c r="EYN517" s="421"/>
      <c r="EYO517" s="421"/>
      <c r="EYP517" s="421"/>
      <c r="EYQ517" s="421"/>
      <c r="EYR517" s="421"/>
      <c r="EYS517" s="421"/>
      <c r="EYT517" s="421"/>
      <c r="EYU517" s="421"/>
      <c r="EYV517" s="421"/>
      <c r="EYW517" s="421"/>
      <c r="EYX517" s="421"/>
      <c r="EYY517" s="421"/>
      <c r="EYZ517" s="421"/>
      <c r="EZA517" s="421"/>
      <c r="EZB517" s="421"/>
      <c r="EZC517" s="421"/>
      <c r="EZD517" s="421"/>
      <c r="EZE517" s="421"/>
      <c r="EZF517" s="421"/>
      <c r="EZG517" s="421"/>
      <c r="EZH517" s="421"/>
      <c r="EZI517" s="421"/>
      <c r="EZJ517" s="421"/>
      <c r="EZK517" s="421"/>
      <c r="EZL517" s="421"/>
      <c r="EZM517" s="421"/>
      <c r="EZN517" s="421"/>
      <c r="EZO517" s="421"/>
      <c r="EZP517" s="421"/>
      <c r="EZQ517" s="421"/>
      <c r="EZR517" s="421"/>
      <c r="EZS517" s="421"/>
      <c r="EZT517" s="421"/>
      <c r="EZU517" s="421"/>
      <c r="EZV517" s="421"/>
      <c r="EZW517" s="421"/>
      <c r="EZX517" s="421"/>
      <c r="EZY517" s="421"/>
      <c r="EZZ517" s="421"/>
      <c r="FAA517" s="421"/>
      <c r="FAB517" s="421"/>
      <c r="FAC517" s="421"/>
      <c r="FAD517" s="421"/>
      <c r="FAE517" s="421"/>
      <c r="FAF517" s="421"/>
      <c r="FAG517" s="421"/>
      <c r="FAH517" s="421"/>
      <c r="FAI517" s="421"/>
      <c r="FAJ517" s="421"/>
      <c r="FAK517" s="421"/>
      <c r="FAL517" s="421"/>
      <c r="FAM517" s="421"/>
      <c r="FAN517" s="421"/>
      <c r="FAO517" s="421"/>
      <c r="FAP517" s="421"/>
      <c r="FAQ517" s="421"/>
      <c r="FAR517" s="421"/>
      <c r="FAS517" s="421"/>
      <c r="FAT517" s="421"/>
      <c r="FAU517" s="421"/>
      <c r="FAV517" s="421"/>
      <c r="FAW517" s="421"/>
      <c r="FAX517" s="421"/>
      <c r="FAY517" s="421"/>
      <c r="FAZ517" s="421"/>
      <c r="FBA517" s="421"/>
      <c r="FBB517" s="421"/>
      <c r="FBC517" s="421"/>
      <c r="FBD517" s="421"/>
      <c r="FBE517" s="421"/>
      <c r="FBF517" s="421"/>
      <c r="FBG517" s="421"/>
      <c r="FBH517" s="421"/>
      <c r="FBI517" s="421"/>
      <c r="FBJ517" s="421"/>
      <c r="FBK517" s="421"/>
      <c r="FBL517" s="421"/>
      <c r="FBM517" s="421"/>
      <c r="FBN517" s="421"/>
      <c r="FBO517" s="421"/>
      <c r="FBP517" s="421"/>
      <c r="FBQ517" s="421"/>
      <c r="FBR517" s="421"/>
      <c r="FBS517" s="421"/>
      <c r="FBT517" s="421"/>
      <c r="FBU517" s="421"/>
      <c r="FBV517" s="421"/>
      <c r="FBW517" s="421"/>
      <c r="FBX517" s="421"/>
      <c r="FBY517" s="421"/>
      <c r="FBZ517" s="421"/>
      <c r="FCA517" s="421"/>
      <c r="FCB517" s="421"/>
      <c r="FCC517" s="421"/>
      <c r="FCD517" s="421"/>
      <c r="FCE517" s="421"/>
      <c r="FCF517" s="421"/>
      <c r="FCG517" s="421"/>
      <c r="FCH517" s="421"/>
      <c r="FCI517" s="421"/>
      <c r="FCJ517" s="421"/>
      <c r="FCK517" s="421"/>
      <c r="FCL517" s="421"/>
      <c r="FCM517" s="421"/>
      <c r="FCN517" s="421"/>
      <c r="FCO517" s="421"/>
      <c r="FCP517" s="421"/>
      <c r="FCQ517" s="421"/>
      <c r="FCR517" s="421"/>
      <c r="FCS517" s="421"/>
      <c r="FCT517" s="421"/>
      <c r="FCU517" s="421"/>
      <c r="FCV517" s="421"/>
      <c r="FCW517" s="421"/>
      <c r="FCX517" s="421"/>
      <c r="FCY517" s="421"/>
      <c r="FCZ517" s="421"/>
      <c r="FDA517" s="421"/>
      <c r="FDB517" s="421"/>
      <c r="FDC517" s="421"/>
      <c r="FDD517" s="421"/>
      <c r="FDE517" s="421"/>
      <c r="FDF517" s="421"/>
      <c r="FDG517" s="421"/>
      <c r="FDH517" s="421"/>
      <c r="FDI517" s="421"/>
      <c r="FDJ517" s="421"/>
      <c r="FDK517" s="421"/>
      <c r="FDL517" s="421"/>
      <c r="FDM517" s="421"/>
      <c r="FDN517" s="421"/>
      <c r="FDO517" s="421"/>
      <c r="FDP517" s="421"/>
      <c r="FDQ517" s="421"/>
      <c r="FDR517" s="421"/>
      <c r="FDS517" s="421"/>
      <c r="FDT517" s="421"/>
      <c r="FDU517" s="421"/>
      <c r="FDV517" s="421"/>
      <c r="FDW517" s="421"/>
      <c r="FDX517" s="421"/>
      <c r="FDY517" s="421"/>
      <c r="FDZ517" s="421"/>
      <c r="FEA517" s="421"/>
      <c r="FEB517" s="421"/>
      <c r="FEC517" s="421"/>
      <c r="FED517" s="421"/>
      <c r="FEE517" s="421"/>
      <c r="FEF517" s="421"/>
      <c r="FEG517" s="421"/>
      <c r="FEH517" s="421"/>
      <c r="FEI517" s="421"/>
      <c r="FEJ517" s="421"/>
      <c r="FEK517" s="421"/>
      <c r="FEL517" s="421"/>
      <c r="FEM517" s="421"/>
      <c r="FEN517" s="421"/>
      <c r="FEO517" s="421"/>
      <c r="FEP517" s="421"/>
      <c r="FEQ517" s="421"/>
      <c r="FER517" s="421"/>
      <c r="FES517" s="421"/>
      <c r="FET517" s="421"/>
      <c r="FEU517" s="421"/>
      <c r="FEV517" s="421"/>
      <c r="FEW517" s="421"/>
      <c r="FEX517" s="421"/>
      <c r="FEY517" s="421"/>
      <c r="FEZ517" s="421"/>
      <c r="FFA517" s="421"/>
      <c r="FFB517" s="421"/>
      <c r="FFC517" s="421"/>
      <c r="FFD517" s="421"/>
      <c r="FFE517" s="421"/>
      <c r="FFF517" s="421"/>
      <c r="FFG517" s="421"/>
      <c r="FFH517" s="421"/>
      <c r="FFI517" s="421"/>
      <c r="FFJ517" s="421"/>
      <c r="FFK517" s="421"/>
      <c r="FFL517" s="421"/>
      <c r="FFM517" s="421"/>
      <c r="FFN517" s="421"/>
      <c r="FFO517" s="421"/>
      <c r="FFP517" s="421"/>
      <c r="FFQ517" s="421"/>
      <c r="FFR517" s="421"/>
      <c r="FFS517" s="421"/>
      <c r="FFT517" s="421"/>
      <c r="FFU517" s="421"/>
      <c r="FFV517" s="421"/>
      <c r="FFW517" s="421"/>
      <c r="FFX517" s="421"/>
      <c r="FFY517" s="421"/>
      <c r="FFZ517" s="421"/>
      <c r="FGA517" s="421"/>
      <c r="FGB517" s="421"/>
      <c r="FGC517" s="421"/>
      <c r="FGD517" s="421"/>
      <c r="FGE517" s="421"/>
      <c r="FGF517" s="421"/>
      <c r="FGG517" s="421"/>
      <c r="FGH517" s="421"/>
      <c r="FGI517" s="421"/>
      <c r="FGJ517" s="421"/>
      <c r="FGK517" s="421"/>
      <c r="FGL517" s="421"/>
      <c r="FGM517" s="421"/>
      <c r="FGN517" s="421"/>
      <c r="FGO517" s="421"/>
      <c r="FGP517" s="421"/>
      <c r="FGQ517" s="421"/>
      <c r="FGR517" s="421"/>
      <c r="FGS517" s="421"/>
      <c r="FGT517" s="421"/>
      <c r="FGU517" s="421"/>
      <c r="FGV517" s="421"/>
      <c r="FGW517" s="421"/>
      <c r="FGX517" s="421"/>
      <c r="FGY517" s="421"/>
      <c r="FGZ517" s="421"/>
      <c r="FHA517" s="421"/>
      <c r="FHB517" s="421"/>
      <c r="FHC517" s="421"/>
      <c r="FHD517" s="421"/>
      <c r="FHE517" s="421"/>
      <c r="FHF517" s="421"/>
      <c r="FHG517" s="421"/>
      <c r="FHH517" s="421"/>
      <c r="FHI517" s="421"/>
      <c r="FHJ517" s="421"/>
      <c r="FHK517" s="421"/>
      <c r="FHL517" s="421"/>
      <c r="FHM517" s="421"/>
      <c r="FHN517" s="421"/>
      <c r="FHO517" s="421"/>
      <c r="FHP517" s="421"/>
      <c r="FHQ517" s="421"/>
      <c r="FHR517" s="421"/>
      <c r="FHS517" s="421"/>
      <c r="FHT517" s="421"/>
      <c r="FHU517" s="421"/>
      <c r="FHV517" s="421"/>
      <c r="FHW517" s="421"/>
      <c r="FHX517" s="421"/>
      <c r="FHY517" s="421"/>
      <c r="FHZ517" s="421"/>
      <c r="FIA517" s="421"/>
      <c r="FIB517" s="421"/>
      <c r="FIC517" s="421"/>
      <c r="FID517" s="421"/>
      <c r="FIE517" s="421"/>
      <c r="FIF517" s="421"/>
      <c r="FIG517" s="421"/>
      <c r="FIH517" s="421"/>
      <c r="FII517" s="421"/>
      <c r="FIJ517" s="421"/>
      <c r="FIK517" s="421"/>
      <c r="FIL517" s="421"/>
      <c r="FIM517" s="421"/>
      <c r="FIN517" s="421"/>
      <c r="FIO517" s="421"/>
      <c r="FIP517" s="421"/>
      <c r="FIQ517" s="421"/>
      <c r="FIR517" s="421"/>
      <c r="FIS517" s="421"/>
      <c r="FIT517" s="421"/>
      <c r="FIU517" s="421"/>
      <c r="FIV517" s="421"/>
      <c r="FIW517" s="421"/>
      <c r="FIX517" s="421"/>
      <c r="FIY517" s="421"/>
      <c r="FIZ517" s="421"/>
      <c r="FJA517" s="421"/>
      <c r="FJB517" s="421"/>
      <c r="FJC517" s="421"/>
      <c r="FJD517" s="421"/>
      <c r="FJE517" s="421"/>
      <c r="FJF517" s="421"/>
      <c r="FJG517" s="421"/>
      <c r="FJH517" s="421"/>
      <c r="FJI517" s="421"/>
      <c r="FJJ517" s="421"/>
      <c r="FJK517" s="421"/>
      <c r="FJL517" s="421"/>
      <c r="FJM517" s="421"/>
      <c r="FJN517" s="421"/>
      <c r="FJO517" s="421"/>
      <c r="FJP517" s="421"/>
      <c r="FJQ517" s="421"/>
      <c r="FJR517" s="421"/>
      <c r="FJS517" s="421"/>
      <c r="FJT517" s="421"/>
      <c r="FJU517" s="421"/>
      <c r="FJV517" s="421"/>
      <c r="FJW517" s="421"/>
      <c r="FJX517" s="421"/>
      <c r="FJY517" s="421"/>
      <c r="FJZ517" s="421"/>
      <c r="FKA517" s="421"/>
      <c r="FKB517" s="421"/>
      <c r="FKC517" s="421"/>
      <c r="FKD517" s="421"/>
      <c r="FKE517" s="421"/>
      <c r="FKF517" s="421"/>
      <c r="FKG517" s="421"/>
      <c r="FKH517" s="421"/>
      <c r="FKI517" s="421"/>
      <c r="FKJ517" s="421"/>
      <c r="FKK517" s="421"/>
      <c r="FKL517" s="421"/>
      <c r="FKM517" s="421"/>
      <c r="FKN517" s="421"/>
      <c r="FKO517" s="421"/>
      <c r="FKP517" s="421"/>
      <c r="FKQ517" s="421"/>
      <c r="FKR517" s="421"/>
      <c r="FKS517" s="421"/>
      <c r="FKT517" s="421"/>
      <c r="FKU517" s="421"/>
      <c r="FKV517" s="421"/>
      <c r="FKW517" s="421"/>
      <c r="FKX517" s="421"/>
      <c r="FKY517" s="421"/>
      <c r="FKZ517" s="421"/>
      <c r="FLA517" s="421"/>
      <c r="FLB517" s="421"/>
      <c r="FLC517" s="421"/>
      <c r="FLD517" s="421"/>
      <c r="FLE517" s="421"/>
      <c r="FLF517" s="421"/>
      <c r="FLG517" s="421"/>
      <c r="FLH517" s="421"/>
      <c r="FLI517" s="421"/>
      <c r="FLJ517" s="421"/>
      <c r="FLK517" s="421"/>
      <c r="FLL517" s="421"/>
      <c r="FLM517" s="421"/>
      <c r="FLN517" s="421"/>
      <c r="FLO517" s="421"/>
      <c r="FLP517" s="421"/>
      <c r="FLQ517" s="421"/>
      <c r="FLR517" s="421"/>
      <c r="FLS517" s="421"/>
      <c r="FLT517" s="421"/>
      <c r="FLU517" s="421"/>
      <c r="FLV517" s="421"/>
      <c r="FLW517" s="421"/>
      <c r="FLX517" s="421"/>
      <c r="FLY517" s="421"/>
      <c r="FLZ517" s="421"/>
      <c r="FMA517" s="421"/>
      <c r="FMB517" s="421"/>
      <c r="FMC517" s="421"/>
      <c r="FMD517" s="421"/>
      <c r="FME517" s="421"/>
      <c r="FMF517" s="421"/>
      <c r="FMG517" s="421"/>
      <c r="FMH517" s="421"/>
      <c r="FMI517" s="421"/>
      <c r="FMJ517" s="421"/>
      <c r="FMK517" s="421"/>
      <c r="FML517" s="421"/>
      <c r="FMM517" s="421"/>
      <c r="FMN517" s="421"/>
      <c r="FMO517" s="421"/>
      <c r="FMP517" s="421"/>
      <c r="FMQ517" s="421"/>
      <c r="FMR517" s="421"/>
      <c r="FMS517" s="421"/>
      <c r="FMT517" s="421"/>
      <c r="FMU517" s="421"/>
      <c r="FMV517" s="421"/>
      <c r="FMW517" s="421"/>
      <c r="FMX517" s="421"/>
      <c r="FMY517" s="421"/>
      <c r="FMZ517" s="421"/>
      <c r="FNA517" s="421"/>
      <c r="FNB517" s="421"/>
      <c r="FNC517" s="421"/>
      <c r="FND517" s="421"/>
      <c r="FNE517" s="421"/>
      <c r="FNF517" s="421"/>
      <c r="FNG517" s="421"/>
      <c r="FNH517" s="421"/>
      <c r="FNI517" s="421"/>
      <c r="FNJ517" s="421"/>
      <c r="FNK517" s="421"/>
      <c r="FNL517" s="421"/>
      <c r="FNM517" s="421"/>
      <c r="FNN517" s="421"/>
      <c r="FNO517" s="421"/>
      <c r="FNP517" s="421"/>
      <c r="FNQ517" s="421"/>
      <c r="FNR517" s="421"/>
      <c r="FNS517" s="421"/>
      <c r="FNT517" s="421"/>
      <c r="FNU517" s="421"/>
      <c r="FNV517" s="421"/>
      <c r="FNW517" s="421"/>
      <c r="FNX517" s="421"/>
      <c r="FNY517" s="421"/>
      <c r="FNZ517" s="421"/>
      <c r="FOA517" s="421"/>
      <c r="FOB517" s="421"/>
      <c r="FOC517" s="421"/>
      <c r="FOD517" s="421"/>
      <c r="FOE517" s="421"/>
      <c r="FOF517" s="421"/>
      <c r="FOG517" s="421"/>
      <c r="FOH517" s="421"/>
      <c r="FOI517" s="421"/>
      <c r="FOJ517" s="421"/>
      <c r="FOK517" s="421"/>
      <c r="FOL517" s="421"/>
      <c r="FOM517" s="421"/>
      <c r="FON517" s="421"/>
      <c r="FOO517" s="421"/>
      <c r="FOP517" s="421"/>
      <c r="FOQ517" s="421"/>
      <c r="FOR517" s="421"/>
      <c r="FOS517" s="421"/>
      <c r="FOT517" s="421"/>
      <c r="FOU517" s="421"/>
      <c r="FOV517" s="421"/>
      <c r="FOW517" s="421"/>
      <c r="FOX517" s="421"/>
      <c r="FOY517" s="421"/>
      <c r="FOZ517" s="421"/>
      <c r="FPA517" s="421"/>
      <c r="FPB517" s="421"/>
      <c r="FPC517" s="421"/>
      <c r="FPD517" s="421"/>
      <c r="FPE517" s="421"/>
      <c r="FPF517" s="421"/>
      <c r="FPG517" s="421"/>
      <c r="FPH517" s="421"/>
      <c r="FPI517" s="421"/>
      <c r="FPJ517" s="421"/>
      <c r="FPK517" s="421"/>
      <c r="FPL517" s="421"/>
      <c r="FPM517" s="421"/>
      <c r="FPN517" s="421"/>
      <c r="FPO517" s="421"/>
      <c r="FPP517" s="421"/>
      <c r="FPQ517" s="421"/>
      <c r="FPR517" s="421"/>
      <c r="FPS517" s="421"/>
      <c r="FPT517" s="421"/>
      <c r="FPU517" s="421"/>
      <c r="FPV517" s="421"/>
      <c r="FPW517" s="421"/>
      <c r="FPX517" s="421"/>
      <c r="FPY517" s="421"/>
      <c r="FPZ517" s="421"/>
      <c r="FQA517" s="421"/>
      <c r="FQB517" s="421"/>
      <c r="FQC517" s="421"/>
      <c r="FQD517" s="421"/>
      <c r="FQE517" s="421"/>
      <c r="FQF517" s="421"/>
      <c r="FQG517" s="421"/>
      <c r="FQH517" s="421"/>
      <c r="FQI517" s="421"/>
      <c r="FQJ517" s="421"/>
      <c r="FQK517" s="421"/>
      <c r="FQL517" s="421"/>
      <c r="FQM517" s="421"/>
      <c r="FQN517" s="421"/>
      <c r="FQO517" s="421"/>
      <c r="FQP517" s="421"/>
      <c r="FQQ517" s="421"/>
      <c r="FQR517" s="421"/>
      <c r="FQS517" s="421"/>
      <c r="FQT517" s="421"/>
      <c r="FQU517" s="421"/>
      <c r="FQV517" s="421"/>
      <c r="FQW517" s="421"/>
      <c r="FQX517" s="421"/>
      <c r="FQY517" s="421"/>
      <c r="FQZ517" s="421"/>
      <c r="FRA517" s="421"/>
      <c r="FRB517" s="421"/>
      <c r="FRC517" s="421"/>
      <c r="FRD517" s="421"/>
      <c r="FRE517" s="421"/>
      <c r="FRF517" s="421"/>
      <c r="FRG517" s="421"/>
      <c r="FRH517" s="421"/>
      <c r="FRI517" s="421"/>
      <c r="FRJ517" s="421"/>
      <c r="FRK517" s="421"/>
      <c r="FRL517" s="421"/>
      <c r="FRM517" s="421"/>
      <c r="FRN517" s="421"/>
      <c r="FRO517" s="421"/>
      <c r="FRP517" s="421"/>
      <c r="FRQ517" s="421"/>
      <c r="FRR517" s="421"/>
      <c r="FRS517" s="421"/>
      <c r="FRT517" s="421"/>
      <c r="FRU517" s="421"/>
      <c r="FRV517" s="421"/>
      <c r="FRW517" s="421"/>
      <c r="FRX517" s="421"/>
      <c r="FRY517" s="421"/>
      <c r="FRZ517" s="421"/>
      <c r="FSA517" s="421"/>
      <c r="FSB517" s="421"/>
      <c r="FSC517" s="421"/>
      <c r="FSD517" s="421"/>
      <c r="FSE517" s="421"/>
      <c r="FSF517" s="421"/>
      <c r="FSG517" s="421"/>
      <c r="FSH517" s="421"/>
      <c r="FSI517" s="421"/>
      <c r="FSJ517" s="421"/>
      <c r="FSK517" s="421"/>
      <c r="FSL517" s="421"/>
      <c r="FSM517" s="421"/>
      <c r="FSN517" s="421"/>
      <c r="FSO517" s="421"/>
      <c r="FSP517" s="421"/>
      <c r="FSQ517" s="421"/>
      <c r="FSR517" s="421"/>
      <c r="FSS517" s="421"/>
      <c r="FST517" s="421"/>
      <c r="FSU517" s="421"/>
      <c r="FSV517" s="421"/>
      <c r="FSW517" s="421"/>
      <c r="FSX517" s="421"/>
      <c r="FSY517" s="421"/>
      <c r="FSZ517" s="421"/>
      <c r="FTA517" s="421"/>
      <c r="FTB517" s="421"/>
      <c r="FTC517" s="421"/>
      <c r="FTD517" s="421"/>
      <c r="FTE517" s="421"/>
      <c r="FTF517" s="421"/>
      <c r="FTG517" s="421"/>
      <c r="FTH517" s="421"/>
      <c r="FTI517" s="421"/>
      <c r="FTJ517" s="421"/>
      <c r="FTK517" s="421"/>
      <c r="FTL517" s="421"/>
      <c r="FTM517" s="421"/>
      <c r="FTN517" s="421"/>
      <c r="FTO517" s="421"/>
      <c r="FTP517" s="421"/>
      <c r="FTQ517" s="421"/>
      <c r="FTR517" s="421"/>
      <c r="FTS517" s="421"/>
      <c r="FTT517" s="421"/>
      <c r="FTU517" s="421"/>
      <c r="FTV517" s="421"/>
      <c r="FTW517" s="421"/>
      <c r="FTX517" s="421"/>
      <c r="FTY517" s="421"/>
      <c r="FTZ517" s="421"/>
      <c r="FUA517" s="421"/>
      <c r="FUB517" s="421"/>
      <c r="FUC517" s="421"/>
      <c r="FUD517" s="421"/>
      <c r="FUE517" s="421"/>
      <c r="FUF517" s="421"/>
      <c r="FUG517" s="421"/>
      <c r="FUH517" s="421"/>
      <c r="FUI517" s="421"/>
      <c r="FUJ517" s="421"/>
      <c r="FUK517" s="421"/>
      <c r="FUL517" s="421"/>
      <c r="FUM517" s="421"/>
      <c r="FUN517" s="421"/>
      <c r="FUO517" s="421"/>
      <c r="FUP517" s="421"/>
      <c r="FUQ517" s="421"/>
      <c r="FUR517" s="421"/>
      <c r="FUS517" s="421"/>
      <c r="FUT517" s="421"/>
      <c r="FUU517" s="421"/>
      <c r="FUV517" s="421"/>
      <c r="FUW517" s="421"/>
      <c r="FUX517" s="421"/>
      <c r="FUY517" s="421"/>
      <c r="FUZ517" s="421"/>
      <c r="FVA517" s="421"/>
      <c r="FVB517" s="421"/>
      <c r="FVC517" s="421"/>
      <c r="FVD517" s="421"/>
      <c r="FVE517" s="421"/>
      <c r="FVF517" s="421"/>
      <c r="FVG517" s="421"/>
      <c r="FVH517" s="421"/>
      <c r="FVI517" s="421"/>
      <c r="FVJ517" s="421"/>
      <c r="FVK517" s="421"/>
      <c r="FVL517" s="421"/>
      <c r="FVM517" s="421"/>
      <c r="FVN517" s="421"/>
      <c r="FVO517" s="421"/>
      <c r="FVP517" s="421"/>
      <c r="FVQ517" s="421"/>
      <c r="FVR517" s="421"/>
      <c r="FVS517" s="421"/>
      <c r="FVT517" s="421"/>
      <c r="FVU517" s="421"/>
      <c r="FVV517" s="421"/>
      <c r="FVW517" s="421"/>
      <c r="FVX517" s="421"/>
      <c r="FVY517" s="421"/>
      <c r="FVZ517" s="421"/>
      <c r="FWA517" s="421"/>
      <c r="FWB517" s="421"/>
      <c r="FWC517" s="421"/>
      <c r="FWD517" s="421"/>
      <c r="FWE517" s="421"/>
      <c r="FWF517" s="421"/>
      <c r="FWG517" s="421"/>
      <c r="FWH517" s="421"/>
      <c r="FWI517" s="421"/>
      <c r="FWJ517" s="421"/>
      <c r="FWK517" s="421"/>
      <c r="FWL517" s="421"/>
      <c r="FWM517" s="421"/>
      <c r="FWN517" s="421"/>
      <c r="FWO517" s="421"/>
      <c r="FWP517" s="421"/>
      <c r="FWQ517" s="421"/>
      <c r="FWR517" s="421"/>
      <c r="FWS517" s="421"/>
      <c r="FWT517" s="421"/>
      <c r="FWU517" s="421"/>
      <c r="FWV517" s="421"/>
      <c r="FWW517" s="421"/>
      <c r="FWX517" s="421"/>
      <c r="FWY517" s="421"/>
      <c r="FWZ517" s="421"/>
      <c r="FXA517" s="421"/>
      <c r="FXB517" s="421"/>
      <c r="FXC517" s="421"/>
      <c r="FXD517" s="421"/>
      <c r="FXE517" s="421"/>
      <c r="FXF517" s="421"/>
      <c r="FXG517" s="421"/>
      <c r="FXH517" s="421"/>
      <c r="FXI517" s="421"/>
      <c r="FXJ517" s="421"/>
      <c r="FXK517" s="421"/>
      <c r="FXL517" s="421"/>
      <c r="FXM517" s="421"/>
      <c r="FXN517" s="421"/>
      <c r="FXO517" s="421"/>
      <c r="FXP517" s="421"/>
      <c r="FXQ517" s="421"/>
      <c r="FXR517" s="421"/>
      <c r="FXS517" s="421"/>
      <c r="FXT517" s="421"/>
      <c r="FXU517" s="421"/>
      <c r="FXV517" s="421"/>
      <c r="FXW517" s="421"/>
      <c r="FXX517" s="421"/>
      <c r="FXY517" s="421"/>
      <c r="FXZ517" s="421"/>
      <c r="FYA517" s="421"/>
      <c r="FYB517" s="421"/>
      <c r="FYC517" s="421"/>
      <c r="FYD517" s="421"/>
      <c r="FYE517" s="421"/>
      <c r="FYF517" s="421"/>
      <c r="FYG517" s="421"/>
      <c r="FYH517" s="421"/>
      <c r="FYI517" s="421"/>
      <c r="FYJ517" s="421"/>
      <c r="FYK517" s="421"/>
      <c r="FYL517" s="421"/>
      <c r="FYM517" s="421"/>
      <c r="FYN517" s="421"/>
      <c r="FYO517" s="421"/>
      <c r="FYP517" s="421"/>
      <c r="FYQ517" s="421"/>
      <c r="FYR517" s="421"/>
      <c r="FYS517" s="421"/>
      <c r="FYT517" s="421"/>
      <c r="FYU517" s="421"/>
      <c r="FYV517" s="421"/>
      <c r="FYW517" s="421"/>
      <c r="FYX517" s="421"/>
      <c r="FYY517" s="421"/>
      <c r="FYZ517" s="421"/>
      <c r="FZA517" s="421"/>
      <c r="FZB517" s="421"/>
      <c r="FZC517" s="421"/>
      <c r="FZD517" s="421"/>
      <c r="FZE517" s="421"/>
      <c r="FZF517" s="421"/>
      <c r="FZG517" s="421"/>
      <c r="FZH517" s="421"/>
      <c r="FZI517" s="421"/>
      <c r="FZJ517" s="421"/>
      <c r="FZK517" s="421"/>
      <c r="FZL517" s="421"/>
      <c r="FZM517" s="421"/>
      <c r="FZN517" s="421"/>
      <c r="FZO517" s="421"/>
      <c r="FZP517" s="421"/>
      <c r="FZQ517" s="421"/>
      <c r="FZR517" s="421"/>
      <c r="FZS517" s="421"/>
      <c r="FZT517" s="421"/>
      <c r="FZU517" s="421"/>
      <c r="FZV517" s="421"/>
      <c r="FZW517" s="421"/>
      <c r="FZX517" s="421"/>
      <c r="FZY517" s="421"/>
      <c r="FZZ517" s="421"/>
      <c r="GAA517" s="421"/>
      <c r="GAB517" s="421"/>
      <c r="GAC517" s="421"/>
      <c r="GAD517" s="421"/>
      <c r="GAE517" s="421"/>
      <c r="GAF517" s="421"/>
      <c r="GAG517" s="421"/>
      <c r="GAH517" s="421"/>
      <c r="GAI517" s="421"/>
      <c r="GAJ517" s="421"/>
      <c r="GAK517" s="421"/>
      <c r="GAL517" s="421"/>
      <c r="GAM517" s="421"/>
      <c r="GAN517" s="421"/>
      <c r="GAO517" s="421"/>
      <c r="GAP517" s="421"/>
      <c r="GAQ517" s="421"/>
      <c r="GAR517" s="421"/>
      <c r="GAS517" s="421"/>
      <c r="GAT517" s="421"/>
      <c r="GAU517" s="421"/>
      <c r="GAV517" s="421"/>
      <c r="GAW517" s="421"/>
      <c r="GAX517" s="421"/>
      <c r="GAY517" s="421"/>
      <c r="GAZ517" s="421"/>
      <c r="GBA517" s="421"/>
      <c r="GBB517" s="421"/>
      <c r="GBC517" s="421"/>
      <c r="GBD517" s="421"/>
      <c r="GBE517" s="421"/>
      <c r="GBF517" s="421"/>
      <c r="GBG517" s="421"/>
      <c r="GBH517" s="421"/>
      <c r="GBI517" s="421"/>
      <c r="GBJ517" s="421"/>
      <c r="GBK517" s="421"/>
      <c r="GBL517" s="421"/>
      <c r="GBM517" s="421"/>
      <c r="GBN517" s="421"/>
      <c r="GBO517" s="421"/>
      <c r="GBP517" s="421"/>
      <c r="GBQ517" s="421"/>
      <c r="GBR517" s="421"/>
      <c r="GBS517" s="421"/>
      <c r="GBT517" s="421"/>
      <c r="GBU517" s="421"/>
      <c r="GBV517" s="421"/>
      <c r="GBW517" s="421"/>
      <c r="GBX517" s="421"/>
      <c r="GBY517" s="421"/>
      <c r="GBZ517" s="421"/>
      <c r="GCA517" s="421"/>
      <c r="GCB517" s="421"/>
      <c r="GCC517" s="421"/>
      <c r="GCD517" s="421"/>
      <c r="GCE517" s="421"/>
      <c r="GCF517" s="421"/>
      <c r="GCG517" s="421"/>
      <c r="GCH517" s="421"/>
      <c r="GCI517" s="421"/>
      <c r="GCJ517" s="421"/>
      <c r="GCK517" s="421"/>
      <c r="GCL517" s="421"/>
      <c r="GCM517" s="421"/>
      <c r="GCN517" s="421"/>
      <c r="GCO517" s="421"/>
      <c r="GCP517" s="421"/>
      <c r="GCQ517" s="421"/>
      <c r="GCR517" s="421"/>
      <c r="GCS517" s="421"/>
      <c r="GCT517" s="421"/>
      <c r="GCU517" s="421"/>
      <c r="GCV517" s="421"/>
      <c r="GCW517" s="421"/>
      <c r="GCX517" s="421"/>
      <c r="GCY517" s="421"/>
      <c r="GCZ517" s="421"/>
      <c r="GDA517" s="421"/>
      <c r="GDB517" s="421"/>
      <c r="GDC517" s="421"/>
      <c r="GDD517" s="421"/>
      <c r="GDE517" s="421"/>
      <c r="GDF517" s="421"/>
      <c r="GDG517" s="421"/>
      <c r="GDH517" s="421"/>
      <c r="GDI517" s="421"/>
      <c r="GDJ517" s="421"/>
      <c r="GDK517" s="421"/>
      <c r="GDL517" s="421"/>
      <c r="GDM517" s="421"/>
      <c r="GDN517" s="421"/>
      <c r="GDO517" s="421"/>
      <c r="GDP517" s="421"/>
      <c r="GDQ517" s="421"/>
      <c r="GDR517" s="421"/>
      <c r="GDS517" s="421"/>
      <c r="GDT517" s="421"/>
      <c r="GDU517" s="421"/>
      <c r="GDV517" s="421"/>
      <c r="GDW517" s="421"/>
      <c r="GDX517" s="421"/>
      <c r="GDY517" s="421"/>
      <c r="GDZ517" s="421"/>
      <c r="GEA517" s="421"/>
      <c r="GEB517" s="421"/>
      <c r="GEC517" s="421"/>
      <c r="GED517" s="421"/>
      <c r="GEE517" s="421"/>
      <c r="GEF517" s="421"/>
      <c r="GEG517" s="421"/>
      <c r="GEH517" s="421"/>
      <c r="GEI517" s="421"/>
      <c r="GEJ517" s="421"/>
      <c r="GEK517" s="421"/>
      <c r="GEL517" s="421"/>
      <c r="GEM517" s="421"/>
      <c r="GEN517" s="421"/>
      <c r="GEO517" s="421"/>
      <c r="GEP517" s="421"/>
      <c r="GEQ517" s="421"/>
      <c r="GER517" s="421"/>
      <c r="GES517" s="421"/>
      <c r="GET517" s="421"/>
      <c r="GEU517" s="421"/>
      <c r="GEV517" s="421"/>
      <c r="GEW517" s="421"/>
      <c r="GEX517" s="421"/>
      <c r="GEY517" s="421"/>
      <c r="GEZ517" s="421"/>
      <c r="GFA517" s="421"/>
      <c r="GFB517" s="421"/>
      <c r="GFC517" s="421"/>
      <c r="GFD517" s="421"/>
      <c r="GFE517" s="421"/>
      <c r="GFF517" s="421"/>
      <c r="GFG517" s="421"/>
      <c r="GFH517" s="421"/>
      <c r="GFI517" s="421"/>
      <c r="GFJ517" s="421"/>
      <c r="GFK517" s="421"/>
      <c r="GFL517" s="421"/>
      <c r="GFM517" s="421"/>
      <c r="GFN517" s="421"/>
      <c r="GFO517" s="421"/>
      <c r="GFP517" s="421"/>
      <c r="GFQ517" s="421"/>
      <c r="GFR517" s="421"/>
      <c r="GFS517" s="421"/>
      <c r="GFT517" s="421"/>
      <c r="GFU517" s="421"/>
      <c r="GFV517" s="421"/>
      <c r="GFW517" s="421"/>
      <c r="GFX517" s="421"/>
      <c r="GFY517" s="421"/>
      <c r="GFZ517" s="421"/>
      <c r="GGA517" s="421"/>
      <c r="GGB517" s="421"/>
      <c r="GGC517" s="421"/>
      <c r="GGD517" s="421"/>
      <c r="GGE517" s="421"/>
      <c r="GGF517" s="421"/>
      <c r="GGG517" s="421"/>
      <c r="GGH517" s="421"/>
      <c r="GGI517" s="421"/>
      <c r="GGJ517" s="421"/>
      <c r="GGK517" s="421"/>
      <c r="GGL517" s="421"/>
      <c r="GGM517" s="421"/>
      <c r="GGN517" s="421"/>
      <c r="GGO517" s="421"/>
      <c r="GGP517" s="421"/>
      <c r="GGQ517" s="421"/>
      <c r="GGR517" s="421"/>
      <c r="GGS517" s="421"/>
      <c r="GGT517" s="421"/>
      <c r="GGU517" s="421"/>
      <c r="GGV517" s="421"/>
      <c r="GGW517" s="421"/>
      <c r="GGX517" s="421"/>
      <c r="GGY517" s="421"/>
      <c r="GGZ517" s="421"/>
      <c r="GHA517" s="421"/>
      <c r="GHB517" s="421"/>
      <c r="GHC517" s="421"/>
      <c r="GHD517" s="421"/>
      <c r="GHE517" s="421"/>
      <c r="GHF517" s="421"/>
      <c r="GHG517" s="421"/>
      <c r="GHH517" s="421"/>
      <c r="GHI517" s="421"/>
      <c r="GHJ517" s="421"/>
      <c r="GHK517" s="421"/>
      <c r="GHL517" s="421"/>
      <c r="GHM517" s="421"/>
      <c r="GHN517" s="421"/>
      <c r="GHO517" s="421"/>
      <c r="GHP517" s="421"/>
      <c r="GHQ517" s="421"/>
      <c r="GHR517" s="421"/>
      <c r="GHS517" s="421"/>
      <c r="GHT517" s="421"/>
      <c r="GHU517" s="421"/>
      <c r="GHV517" s="421"/>
      <c r="GHW517" s="421"/>
      <c r="GHX517" s="421"/>
      <c r="GHY517" s="421"/>
      <c r="GHZ517" s="421"/>
      <c r="GIA517" s="421"/>
      <c r="GIB517" s="421"/>
      <c r="GIC517" s="421"/>
      <c r="GID517" s="421"/>
      <c r="GIE517" s="421"/>
      <c r="GIF517" s="421"/>
      <c r="GIG517" s="421"/>
      <c r="GIH517" s="421"/>
      <c r="GII517" s="421"/>
      <c r="GIJ517" s="421"/>
      <c r="GIK517" s="421"/>
      <c r="GIL517" s="421"/>
      <c r="GIM517" s="421"/>
      <c r="GIN517" s="421"/>
      <c r="GIO517" s="421"/>
      <c r="GIP517" s="421"/>
      <c r="GIQ517" s="421"/>
      <c r="GIR517" s="421"/>
      <c r="GIS517" s="421"/>
      <c r="GIT517" s="421"/>
      <c r="GIU517" s="421"/>
      <c r="GIV517" s="421"/>
      <c r="GIW517" s="421"/>
      <c r="GIX517" s="421"/>
      <c r="GIY517" s="421"/>
      <c r="GIZ517" s="421"/>
      <c r="GJA517" s="421"/>
      <c r="GJB517" s="421"/>
      <c r="GJC517" s="421"/>
      <c r="GJD517" s="421"/>
      <c r="GJE517" s="421"/>
      <c r="GJF517" s="421"/>
      <c r="GJG517" s="421"/>
      <c r="GJH517" s="421"/>
      <c r="GJI517" s="421"/>
      <c r="GJJ517" s="421"/>
      <c r="GJK517" s="421"/>
      <c r="GJL517" s="421"/>
      <c r="GJM517" s="421"/>
      <c r="GJN517" s="421"/>
      <c r="GJO517" s="421"/>
      <c r="GJP517" s="421"/>
      <c r="GJQ517" s="421"/>
      <c r="GJR517" s="421"/>
      <c r="GJS517" s="421"/>
      <c r="GJT517" s="421"/>
      <c r="GJU517" s="421"/>
      <c r="GJV517" s="421"/>
      <c r="GJW517" s="421"/>
      <c r="GJX517" s="421"/>
      <c r="GJY517" s="421"/>
      <c r="GJZ517" s="421"/>
      <c r="GKA517" s="421"/>
      <c r="GKB517" s="421"/>
      <c r="GKC517" s="421"/>
      <c r="GKD517" s="421"/>
      <c r="GKE517" s="421"/>
      <c r="GKF517" s="421"/>
      <c r="GKG517" s="421"/>
      <c r="GKH517" s="421"/>
      <c r="GKI517" s="421"/>
      <c r="GKJ517" s="421"/>
      <c r="GKK517" s="421"/>
      <c r="GKL517" s="421"/>
      <c r="GKM517" s="421"/>
      <c r="GKN517" s="421"/>
      <c r="GKO517" s="421"/>
      <c r="GKP517" s="421"/>
      <c r="GKQ517" s="421"/>
      <c r="GKR517" s="421"/>
      <c r="GKS517" s="421"/>
      <c r="GKT517" s="421"/>
      <c r="GKU517" s="421"/>
      <c r="GKV517" s="421"/>
      <c r="GKW517" s="421"/>
      <c r="GKX517" s="421"/>
      <c r="GKY517" s="421"/>
      <c r="GKZ517" s="421"/>
      <c r="GLA517" s="421"/>
      <c r="GLB517" s="421"/>
      <c r="GLC517" s="421"/>
      <c r="GLD517" s="421"/>
      <c r="GLE517" s="421"/>
      <c r="GLF517" s="421"/>
      <c r="GLG517" s="421"/>
      <c r="GLH517" s="421"/>
      <c r="GLI517" s="421"/>
      <c r="GLJ517" s="421"/>
      <c r="GLK517" s="421"/>
      <c r="GLL517" s="421"/>
      <c r="GLM517" s="421"/>
      <c r="GLN517" s="421"/>
      <c r="GLO517" s="421"/>
      <c r="GLP517" s="421"/>
      <c r="GLQ517" s="421"/>
      <c r="GLR517" s="421"/>
      <c r="GLS517" s="421"/>
      <c r="GLT517" s="421"/>
      <c r="GLU517" s="421"/>
      <c r="GLV517" s="421"/>
      <c r="GLW517" s="421"/>
      <c r="GLX517" s="421"/>
      <c r="GLY517" s="421"/>
      <c r="GLZ517" s="421"/>
      <c r="GMA517" s="421"/>
      <c r="GMB517" s="421"/>
      <c r="GMC517" s="421"/>
      <c r="GMD517" s="421"/>
      <c r="GME517" s="421"/>
      <c r="GMF517" s="421"/>
      <c r="GMG517" s="421"/>
      <c r="GMH517" s="421"/>
      <c r="GMI517" s="421"/>
      <c r="GMJ517" s="421"/>
      <c r="GMK517" s="421"/>
      <c r="GML517" s="421"/>
      <c r="GMM517" s="421"/>
      <c r="GMN517" s="421"/>
      <c r="GMO517" s="421"/>
      <c r="GMP517" s="421"/>
      <c r="GMQ517" s="421"/>
      <c r="GMR517" s="421"/>
      <c r="GMS517" s="421"/>
      <c r="GMT517" s="421"/>
      <c r="GMU517" s="421"/>
      <c r="GMV517" s="421"/>
      <c r="GMW517" s="421"/>
      <c r="GMX517" s="421"/>
      <c r="GMY517" s="421"/>
      <c r="GMZ517" s="421"/>
      <c r="GNA517" s="421"/>
      <c r="GNB517" s="421"/>
      <c r="GNC517" s="421"/>
      <c r="GND517" s="421"/>
      <c r="GNE517" s="421"/>
      <c r="GNF517" s="421"/>
      <c r="GNG517" s="421"/>
      <c r="GNH517" s="421"/>
      <c r="GNI517" s="421"/>
      <c r="GNJ517" s="421"/>
      <c r="GNK517" s="421"/>
      <c r="GNL517" s="421"/>
      <c r="GNM517" s="421"/>
      <c r="GNN517" s="421"/>
      <c r="GNO517" s="421"/>
      <c r="GNP517" s="421"/>
      <c r="GNQ517" s="421"/>
      <c r="GNR517" s="421"/>
      <c r="GNS517" s="421"/>
      <c r="GNT517" s="421"/>
      <c r="GNU517" s="421"/>
      <c r="GNV517" s="421"/>
      <c r="GNW517" s="421"/>
      <c r="GNX517" s="421"/>
      <c r="GNY517" s="421"/>
      <c r="GNZ517" s="421"/>
      <c r="GOA517" s="421"/>
      <c r="GOB517" s="421"/>
      <c r="GOC517" s="421"/>
      <c r="GOD517" s="421"/>
      <c r="GOE517" s="421"/>
      <c r="GOF517" s="421"/>
      <c r="GOG517" s="421"/>
      <c r="GOH517" s="421"/>
      <c r="GOI517" s="421"/>
      <c r="GOJ517" s="421"/>
      <c r="GOK517" s="421"/>
      <c r="GOL517" s="421"/>
      <c r="GOM517" s="421"/>
      <c r="GON517" s="421"/>
      <c r="GOO517" s="421"/>
      <c r="GOP517" s="421"/>
      <c r="GOQ517" s="421"/>
      <c r="GOR517" s="421"/>
      <c r="GOS517" s="421"/>
      <c r="GOT517" s="421"/>
      <c r="GOU517" s="421"/>
      <c r="GOV517" s="421"/>
      <c r="GOW517" s="421"/>
      <c r="GOX517" s="421"/>
      <c r="GOY517" s="421"/>
      <c r="GOZ517" s="421"/>
      <c r="GPA517" s="421"/>
      <c r="GPB517" s="421"/>
      <c r="GPC517" s="421"/>
      <c r="GPD517" s="421"/>
      <c r="GPE517" s="421"/>
      <c r="GPF517" s="421"/>
      <c r="GPG517" s="421"/>
      <c r="GPH517" s="421"/>
      <c r="GPI517" s="421"/>
      <c r="GPJ517" s="421"/>
      <c r="GPK517" s="421"/>
      <c r="GPL517" s="421"/>
      <c r="GPM517" s="421"/>
      <c r="GPN517" s="421"/>
      <c r="GPO517" s="421"/>
      <c r="GPP517" s="421"/>
      <c r="GPQ517" s="421"/>
      <c r="GPR517" s="421"/>
      <c r="GPS517" s="421"/>
      <c r="GPT517" s="421"/>
      <c r="GPU517" s="421"/>
      <c r="GPV517" s="421"/>
      <c r="GPW517" s="421"/>
      <c r="GPX517" s="421"/>
      <c r="GPY517" s="421"/>
      <c r="GPZ517" s="421"/>
      <c r="GQA517" s="421"/>
      <c r="GQB517" s="421"/>
      <c r="GQC517" s="421"/>
      <c r="GQD517" s="421"/>
      <c r="GQE517" s="421"/>
      <c r="GQF517" s="421"/>
      <c r="GQG517" s="421"/>
      <c r="GQH517" s="421"/>
      <c r="GQI517" s="421"/>
      <c r="GQJ517" s="421"/>
      <c r="GQK517" s="421"/>
      <c r="GQL517" s="421"/>
      <c r="GQM517" s="421"/>
      <c r="GQN517" s="421"/>
      <c r="GQO517" s="421"/>
      <c r="GQP517" s="421"/>
      <c r="GQQ517" s="421"/>
      <c r="GQR517" s="421"/>
      <c r="GQS517" s="421"/>
      <c r="GQT517" s="421"/>
      <c r="GQU517" s="421"/>
      <c r="GQV517" s="421"/>
      <c r="GQW517" s="421"/>
      <c r="GQX517" s="421"/>
      <c r="GQY517" s="421"/>
      <c r="GQZ517" s="421"/>
      <c r="GRA517" s="421"/>
      <c r="GRB517" s="421"/>
      <c r="GRC517" s="421"/>
      <c r="GRD517" s="421"/>
      <c r="GRE517" s="421"/>
      <c r="GRF517" s="421"/>
      <c r="GRG517" s="421"/>
      <c r="GRH517" s="421"/>
      <c r="GRI517" s="421"/>
      <c r="GRJ517" s="421"/>
      <c r="GRK517" s="421"/>
      <c r="GRL517" s="421"/>
      <c r="GRM517" s="421"/>
      <c r="GRN517" s="421"/>
      <c r="GRO517" s="421"/>
      <c r="GRP517" s="421"/>
      <c r="GRQ517" s="421"/>
      <c r="GRR517" s="421"/>
      <c r="GRS517" s="421"/>
      <c r="GRT517" s="421"/>
      <c r="GRU517" s="421"/>
      <c r="GRV517" s="421"/>
      <c r="GRW517" s="421"/>
      <c r="GRX517" s="421"/>
      <c r="GRY517" s="421"/>
      <c r="GRZ517" s="421"/>
      <c r="GSA517" s="421"/>
      <c r="GSB517" s="421"/>
      <c r="GSC517" s="421"/>
      <c r="GSD517" s="421"/>
      <c r="GSE517" s="421"/>
      <c r="GSF517" s="421"/>
      <c r="GSG517" s="421"/>
      <c r="GSH517" s="421"/>
      <c r="GSI517" s="421"/>
      <c r="GSJ517" s="421"/>
      <c r="GSK517" s="421"/>
      <c r="GSL517" s="421"/>
      <c r="GSM517" s="421"/>
      <c r="GSN517" s="421"/>
      <c r="GSO517" s="421"/>
      <c r="GSP517" s="421"/>
      <c r="GSQ517" s="421"/>
      <c r="GSR517" s="421"/>
      <c r="GSS517" s="421"/>
      <c r="GST517" s="421"/>
      <c r="GSU517" s="421"/>
      <c r="GSV517" s="421"/>
      <c r="GSW517" s="421"/>
      <c r="GSX517" s="421"/>
      <c r="GSY517" s="421"/>
      <c r="GSZ517" s="421"/>
      <c r="GTA517" s="421"/>
      <c r="GTB517" s="421"/>
      <c r="GTC517" s="421"/>
      <c r="GTD517" s="421"/>
      <c r="GTE517" s="421"/>
      <c r="GTF517" s="421"/>
      <c r="GTG517" s="421"/>
      <c r="GTH517" s="421"/>
      <c r="GTI517" s="421"/>
      <c r="GTJ517" s="421"/>
      <c r="GTK517" s="421"/>
      <c r="GTL517" s="421"/>
      <c r="GTM517" s="421"/>
      <c r="GTN517" s="421"/>
      <c r="GTO517" s="421"/>
      <c r="GTP517" s="421"/>
      <c r="GTQ517" s="421"/>
      <c r="GTR517" s="421"/>
      <c r="GTS517" s="421"/>
      <c r="GTT517" s="421"/>
      <c r="GTU517" s="421"/>
      <c r="GTV517" s="421"/>
      <c r="GTW517" s="421"/>
      <c r="GTX517" s="421"/>
      <c r="GTY517" s="421"/>
      <c r="GTZ517" s="421"/>
      <c r="GUA517" s="421"/>
      <c r="GUB517" s="421"/>
      <c r="GUC517" s="421"/>
      <c r="GUD517" s="421"/>
      <c r="GUE517" s="421"/>
      <c r="GUF517" s="421"/>
      <c r="GUG517" s="421"/>
      <c r="GUH517" s="421"/>
      <c r="GUI517" s="421"/>
      <c r="GUJ517" s="421"/>
      <c r="GUK517" s="421"/>
      <c r="GUL517" s="421"/>
      <c r="GUM517" s="421"/>
      <c r="GUN517" s="421"/>
      <c r="GUO517" s="421"/>
      <c r="GUP517" s="421"/>
      <c r="GUQ517" s="421"/>
      <c r="GUR517" s="421"/>
      <c r="GUS517" s="421"/>
      <c r="GUT517" s="421"/>
      <c r="GUU517" s="421"/>
      <c r="GUV517" s="421"/>
      <c r="GUW517" s="421"/>
      <c r="GUX517" s="421"/>
      <c r="GUY517" s="421"/>
      <c r="GUZ517" s="421"/>
      <c r="GVA517" s="421"/>
      <c r="GVB517" s="421"/>
      <c r="GVC517" s="421"/>
      <c r="GVD517" s="421"/>
      <c r="GVE517" s="421"/>
      <c r="GVF517" s="421"/>
      <c r="GVG517" s="421"/>
      <c r="GVH517" s="421"/>
      <c r="GVI517" s="421"/>
      <c r="GVJ517" s="421"/>
      <c r="GVK517" s="421"/>
      <c r="GVL517" s="421"/>
      <c r="GVM517" s="421"/>
      <c r="GVN517" s="421"/>
      <c r="GVO517" s="421"/>
      <c r="GVP517" s="421"/>
      <c r="GVQ517" s="421"/>
      <c r="GVR517" s="421"/>
      <c r="GVS517" s="421"/>
      <c r="GVT517" s="421"/>
      <c r="GVU517" s="421"/>
      <c r="GVV517" s="421"/>
      <c r="GVW517" s="421"/>
      <c r="GVX517" s="421"/>
      <c r="GVY517" s="421"/>
      <c r="GVZ517" s="421"/>
      <c r="GWA517" s="421"/>
      <c r="GWB517" s="421"/>
      <c r="GWC517" s="421"/>
      <c r="GWD517" s="421"/>
      <c r="GWE517" s="421"/>
      <c r="GWF517" s="421"/>
      <c r="GWG517" s="421"/>
      <c r="GWH517" s="421"/>
      <c r="GWI517" s="421"/>
      <c r="GWJ517" s="421"/>
      <c r="GWK517" s="421"/>
      <c r="GWL517" s="421"/>
      <c r="GWM517" s="421"/>
      <c r="GWN517" s="421"/>
      <c r="GWO517" s="421"/>
      <c r="GWP517" s="421"/>
      <c r="GWQ517" s="421"/>
      <c r="GWR517" s="421"/>
      <c r="GWS517" s="421"/>
      <c r="GWT517" s="421"/>
      <c r="GWU517" s="421"/>
      <c r="GWV517" s="421"/>
      <c r="GWW517" s="421"/>
      <c r="GWX517" s="421"/>
      <c r="GWY517" s="421"/>
      <c r="GWZ517" s="421"/>
      <c r="GXA517" s="421"/>
      <c r="GXB517" s="421"/>
      <c r="GXC517" s="421"/>
      <c r="GXD517" s="421"/>
      <c r="GXE517" s="421"/>
      <c r="GXF517" s="421"/>
      <c r="GXG517" s="421"/>
      <c r="GXH517" s="421"/>
      <c r="GXI517" s="421"/>
      <c r="GXJ517" s="421"/>
      <c r="GXK517" s="421"/>
      <c r="GXL517" s="421"/>
      <c r="GXM517" s="421"/>
      <c r="GXN517" s="421"/>
      <c r="GXO517" s="421"/>
      <c r="GXP517" s="421"/>
      <c r="GXQ517" s="421"/>
      <c r="GXR517" s="421"/>
      <c r="GXS517" s="421"/>
      <c r="GXT517" s="421"/>
      <c r="GXU517" s="421"/>
      <c r="GXV517" s="421"/>
      <c r="GXW517" s="421"/>
      <c r="GXX517" s="421"/>
      <c r="GXY517" s="421"/>
      <c r="GXZ517" s="421"/>
      <c r="GYA517" s="421"/>
      <c r="GYB517" s="421"/>
      <c r="GYC517" s="421"/>
      <c r="GYD517" s="421"/>
      <c r="GYE517" s="421"/>
      <c r="GYF517" s="421"/>
      <c r="GYG517" s="421"/>
      <c r="GYH517" s="421"/>
      <c r="GYI517" s="421"/>
      <c r="GYJ517" s="421"/>
      <c r="GYK517" s="421"/>
      <c r="GYL517" s="421"/>
      <c r="GYM517" s="421"/>
      <c r="GYN517" s="421"/>
      <c r="GYO517" s="421"/>
      <c r="GYP517" s="421"/>
      <c r="GYQ517" s="421"/>
      <c r="GYR517" s="421"/>
      <c r="GYS517" s="421"/>
      <c r="GYT517" s="421"/>
      <c r="GYU517" s="421"/>
      <c r="GYV517" s="421"/>
      <c r="GYW517" s="421"/>
      <c r="GYX517" s="421"/>
      <c r="GYY517" s="421"/>
      <c r="GYZ517" s="421"/>
      <c r="GZA517" s="421"/>
      <c r="GZB517" s="421"/>
      <c r="GZC517" s="421"/>
      <c r="GZD517" s="421"/>
      <c r="GZE517" s="421"/>
      <c r="GZF517" s="421"/>
      <c r="GZG517" s="421"/>
      <c r="GZH517" s="421"/>
      <c r="GZI517" s="421"/>
      <c r="GZJ517" s="421"/>
      <c r="GZK517" s="421"/>
      <c r="GZL517" s="421"/>
      <c r="GZM517" s="421"/>
      <c r="GZN517" s="421"/>
      <c r="GZO517" s="421"/>
      <c r="GZP517" s="421"/>
      <c r="GZQ517" s="421"/>
      <c r="GZR517" s="421"/>
      <c r="GZS517" s="421"/>
      <c r="GZT517" s="421"/>
      <c r="GZU517" s="421"/>
      <c r="GZV517" s="421"/>
      <c r="GZW517" s="421"/>
      <c r="GZX517" s="421"/>
      <c r="GZY517" s="421"/>
      <c r="GZZ517" s="421"/>
      <c r="HAA517" s="421"/>
      <c r="HAB517" s="421"/>
      <c r="HAC517" s="421"/>
      <c r="HAD517" s="421"/>
      <c r="HAE517" s="421"/>
      <c r="HAF517" s="421"/>
      <c r="HAG517" s="421"/>
      <c r="HAH517" s="421"/>
      <c r="HAI517" s="421"/>
      <c r="HAJ517" s="421"/>
      <c r="HAK517" s="421"/>
      <c r="HAL517" s="421"/>
      <c r="HAM517" s="421"/>
      <c r="HAN517" s="421"/>
      <c r="HAO517" s="421"/>
      <c r="HAP517" s="421"/>
      <c r="HAQ517" s="421"/>
      <c r="HAR517" s="421"/>
      <c r="HAS517" s="421"/>
      <c r="HAT517" s="421"/>
      <c r="HAU517" s="421"/>
      <c r="HAV517" s="421"/>
      <c r="HAW517" s="421"/>
      <c r="HAX517" s="421"/>
      <c r="HAY517" s="421"/>
      <c r="HAZ517" s="421"/>
      <c r="HBA517" s="421"/>
      <c r="HBB517" s="421"/>
      <c r="HBC517" s="421"/>
      <c r="HBD517" s="421"/>
      <c r="HBE517" s="421"/>
      <c r="HBF517" s="421"/>
      <c r="HBG517" s="421"/>
      <c r="HBH517" s="421"/>
      <c r="HBI517" s="421"/>
      <c r="HBJ517" s="421"/>
      <c r="HBK517" s="421"/>
      <c r="HBL517" s="421"/>
      <c r="HBM517" s="421"/>
      <c r="HBN517" s="421"/>
      <c r="HBO517" s="421"/>
      <c r="HBP517" s="421"/>
      <c r="HBQ517" s="421"/>
      <c r="HBR517" s="421"/>
      <c r="HBS517" s="421"/>
      <c r="HBT517" s="421"/>
      <c r="HBU517" s="421"/>
      <c r="HBV517" s="421"/>
      <c r="HBW517" s="421"/>
      <c r="HBX517" s="421"/>
      <c r="HBY517" s="421"/>
      <c r="HBZ517" s="421"/>
      <c r="HCA517" s="421"/>
      <c r="HCB517" s="421"/>
      <c r="HCC517" s="421"/>
      <c r="HCD517" s="421"/>
      <c r="HCE517" s="421"/>
      <c r="HCF517" s="421"/>
      <c r="HCG517" s="421"/>
      <c r="HCH517" s="421"/>
      <c r="HCI517" s="421"/>
      <c r="HCJ517" s="421"/>
      <c r="HCK517" s="421"/>
      <c r="HCL517" s="421"/>
      <c r="HCM517" s="421"/>
      <c r="HCN517" s="421"/>
      <c r="HCO517" s="421"/>
      <c r="HCP517" s="421"/>
      <c r="HCQ517" s="421"/>
      <c r="HCR517" s="421"/>
      <c r="HCS517" s="421"/>
      <c r="HCT517" s="421"/>
      <c r="HCU517" s="421"/>
      <c r="HCV517" s="421"/>
      <c r="HCW517" s="421"/>
      <c r="HCX517" s="421"/>
      <c r="HCY517" s="421"/>
      <c r="HCZ517" s="421"/>
      <c r="HDA517" s="421"/>
      <c r="HDB517" s="421"/>
      <c r="HDC517" s="421"/>
      <c r="HDD517" s="421"/>
      <c r="HDE517" s="421"/>
      <c r="HDF517" s="421"/>
      <c r="HDG517" s="421"/>
      <c r="HDH517" s="421"/>
      <c r="HDI517" s="421"/>
      <c r="HDJ517" s="421"/>
      <c r="HDK517" s="421"/>
      <c r="HDL517" s="421"/>
      <c r="HDM517" s="421"/>
      <c r="HDN517" s="421"/>
      <c r="HDO517" s="421"/>
      <c r="HDP517" s="421"/>
      <c r="HDQ517" s="421"/>
      <c r="HDR517" s="421"/>
      <c r="HDS517" s="421"/>
      <c r="HDT517" s="421"/>
      <c r="HDU517" s="421"/>
      <c r="HDV517" s="421"/>
      <c r="HDW517" s="421"/>
      <c r="HDX517" s="421"/>
      <c r="HDY517" s="421"/>
      <c r="HDZ517" s="421"/>
      <c r="HEA517" s="421"/>
      <c r="HEB517" s="421"/>
      <c r="HEC517" s="421"/>
      <c r="HED517" s="421"/>
      <c r="HEE517" s="421"/>
      <c r="HEF517" s="421"/>
      <c r="HEG517" s="421"/>
      <c r="HEH517" s="421"/>
      <c r="HEI517" s="421"/>
      <c r="HEJ517" s="421"/>
      <c r="HEK517" s="421"/>
      <c r="HEL517" s="421"/>
      <c r="HEM517" s="421"/>
      <c r="HEN517" s="421"/>
      <c r="HEO517" s="421"/>
      <c r="HEP517" s="421"/>
      <c r="HEQ517" s="421"/>
      <c r="HER517" s="421"/>
      <c r="HES517" s="421"/>
      <c r="HET517" s="421"/>
      <c r="HEU517" s="421"/>
      <c r="HEV517" s="421"/>
      <c r="HEW517" s="421"/>
      <c r="HEX517" s="421"/>
      <c r="HEY517" s="421"/>
      <c r="HEZ517" s="421"/>
      <c r="HFA517" s="421"/>
      <c r="HFB517" s="421"/>
      <c r="HFC517" s="421"/>
      <c r="HFD517" s="421"/>
      <c r="HFE517" s="421"/>
      <c r="HFF517" s="421"/>
      <c r="HFG517" s="421"/>
      <c r="HFH517" s="421"/>
      <c r="HFI517" s="421"/>
      <c r="HFJ517" s="421"/>
      <c r="HFK517" s="421"/>
      <c r="HFL517" s="421"/>
      <c r="HFM517" s="421"/>
      <c r="HFN517" s="421"/>
      <c r="HFO517" s="421"/>
      <c r="HFP517" s="421"/>
      <c r="HFQ517" s="421"/>
      <c r="HFR517" s="421"/>
      <c r="HFS517" s="421"/>
      <c r="HFT517" s="421"/>
      <c r="HFU517" s="421"/>
      <c r="HFV517" s="421"/>
      <c r="HFW517" s="421"/>
      <c r="HFX517" s="421"/>
      <c r="HFY517" s="421"/>
      <c r="HFZ517" s="421"/>
      <c r="HGA517" s="421"/>
      <c r="HGB517" s="421"/>
      <c r="HGC517" s="421"/>
      <c r="HGD517" s="421"/>
      <c r="HGE517" s="421"/>
      <c r="HGF517" s="421"/>
      <c r="HGG517" s="421"/>
      <c r="HGH517" s="421"/>
      <c r="HGI517" s="421"/>
      <c r="HGJ517" s="421"/>
      <c r="HGK517" s="421"/>
      <c r="HGL517" s="421"/>
      <c r="HGM517" s="421"/>
      <c r="HGN517" s="421"/>
      <c r="HGO517" s="421"/>
      <c r="HGP517" s="421"/>
      <c r="HGQ517" s="421"/>
      <c r="HGR517" s="421"/>
      <c r="HGS517" s="421"/>
      <c r="HGT517" s="421"/>
      <c r="HGU517" s="421"/>
      <c r="HGV517" s="421"/>
      <c r="HGW517" s="421"/>
      <c r="HGX517" s="421"/>
      <c r="HGY517" s="421"/>
      <c r="HGZ517" s="421"/>
      <c r="HHA517" s="421"/>
      <c r="HHB517" s="421"/>
      <c r="HHC517" s="421"/>
      <c r="HHD517" s="421"/>
      <c r="HHE517" s="421"/>
      <c r="HHF517" s="421"/>
      <c r="HHG517" s="421"/>
      <c r="HHH517" s="421"/>
      <c r="HHI517" s="421"/>
      <c r="HHJ517" s="421"/>
      <c r="HHK517" s="421"/>
      <c r="HHL517" s="421"/>
      <c r="HHM517" s="421"/>
      <c r="HHN517" s="421"/>
      <c r="HHO517" s="421"/>
      <c r="HHP517" s="421"/>
      <c r="HHQ517" s="421"/>
      <c r="HHR517" s="421"/>
      <c r="HHS517" s="421"/>
      <c r="HHT517" s="421"/>
      <c r="HHU517" s="421"/>
      <c r="HHV517" s="421"/>
      <c r="HHW517" s="421"/>
      <c r="HHX517" s="421"/>
      <c r="HHY517" s="421"/>
      <c r="HHZ517" s="421"/>
      <c r="HIA517" s="421"/>
      <c r="HIB517" s="421"/>
      <c r="HIC517" s="421"/>
      <c r="HID517" s="421"/>
      <c r="HIE517" s="421"/>
      <c r="HIF517" s="421"/>
      <c r="HIG517" s="421"/>
      <c r="HIH517" s="421"/>
      <c r="HII517" s="421"/>
      <c r="HIJ517" s="421"/>
      <c r="HIK517" s="421"/>
      <c r="HIL517" s="421"/>
      <c r="HIM517" s="421"/>
      <c r="HIN517" s="421"/>
      <c r="HIO517" s="421"/>
      <c r="HIP517" s="421"/>
      <c r="HIQ517" s="421"/>
      <c r="HIR517" s="421"/>
      <c r="HIS517" s="421"/>
      <c r="HIT517" s="421"/>
      <c r="HIU517" s="421"/>
      <c r="HIV517" s="421"/>
      <c r="HIW517" s="421"/>
      <c r="HIX517" s="421"/>
      <c r="HIY517" s="421"/>
      <c r="HIZ517" s="421"/>
      <c r="HJA517" s="421"/>
      <c r="HJB517" s="421"/>
      <c r="HJC517" s="421"/>
      <c r="HJD517" s="421"/>
      <c r="HJE517" s="421"/>
      <c r="HJF517" s="421"/>
      <c r="HJG517" s="421"/>
      <c r="HJH517" s="421"/>
      <c r="HJI517" s="421"/>
      <c r="HJJ517" s="421"/>
      <c r="HJK517" s="421"/>
      <c r="HJL517" s="421"/>
      <c r="HJM517" s="421"/>
      <c r="HJN517" s="421"/>
      <c r="HJO517" s="421"/>
      <c r="HJP517" s="421"/>
      <c r="HJQ517" s="421"/>
      <c r="HJR517" s="421"/>
      <c r="HJS517" s="421"/>
      <c r="HJT517" s="421"/>
      <c r="HJU517" s="421"/>
      <c r="HJV517" s="421"/>
      <c r="HJW517" s="421"/>
      <c r="HJX517" s="421"/>
      <c r="HJY517" s="421"/>
      <c r="HJZ517" s="421"/>
      <c r="HKA517" s="421"/>
      <c r="HKB517" s="421"/>
      <c r="HKC517" s="421"/>
      <c r="HKD517" s="421"/>
      <c r="HKE517" s="421"/>
      <c r="HKF517" s="421"/>
      <c r="HKG517" s="421"/>
      <c r="HKH517" s="421"/>
      <c r="HKI517" s="421"/>
      <c r="HKJ517" s="421"/>
      <c r="HKK517" s="421"/>
      <c r="HKL517" s="421"/>
      <c r="HKM517" s="421"/>
      <c r="HKN517" s="421"/>
      <c r="HKO517" s="421"/>
      <c r="HKP517" s="421"/>
      <c r="HKQ517" s="421"/>
      <c r="HKR517" s="421"/>
      <c r="HKS517" s="421"/>
      <c r="HKT517" s="421"/>
      <c r="HKU517" s="421"/>
      <c r="HKV517" s="421"/>
      <c r="HKW517" s="421"/>
      <c r="HKX517" s="421"/>
      <c r="HKY517" s="421"/>
      <c r="HKZ517" s="421"/>
      <c r="HLA517" s="421"/>
      <c r="HLB517" s="421"/>
      <c r="HLC517" s="421"/>
      <c r="HLD517" s="421"/>
      <c r="HLE517" s="421"/>
      <c r="HLF517" s="421"/>
      <c r="HLG517" s="421"/>
      <c r="HLH517" s="421"/>
      <c r="HLI517" s="421"/>
      <c r="HLJ517" s="421"/>
      <c r="HLK517" s="421"/>
      <c r="HLL517" s="421"/>
      <c r="HLM517" s="421"/>
      <c r="HLN517" s="421"/>
      <c r="HLO517" s="421"/>
      <c r="HLP517" s="421"/>
      <c r="HLQ517" s="421"/>
      <c r="HLR517" s="421"/>
      <c r="HLS517" s="421"/>
      <c r="HLT517" s="421"/>
      <c r="HLU517" s="421"/>
      <c r="HLV517" s="421"/>
      <c r="HLW517" s="421"/>
      <c r="HLX517" s="421"/>
      <c r="HLY517" s="421"/>
      <c r="HLZ517" s="421"/>
      <c r="HMA517" s="421"/>
      <c r="HMB517" s="421"/>
      <c r="HMC517" s="421"/>
      <c r="HMD517" s="421"/>
      <c r="HME517" s="421"/>
      <c r="HMF517" s="421"/>
      <c r="HMG517" s="421"/>
      <c r="HMH517" s="421"/>
      <c r="HMI517" s="421"/>
      <c r="HMJ517" s="421"/>
      <c r="HMK517" s="421"/>
      <c r="HML517" s="421"/>
      <c r="HMM517" s="421"/>
      <c r="HMN517" s="421"/>
      <c r="HMO517" s="421"/>
      <c r="HMP517" s="421"/>
      <c r="HMQ517" s="421"/>
      <c r="HMR517" s="421"/>
      <c r="HMS517" s="421"/>
      <c r="HMT517" s="421"/>
      <c r="HMU517" s="421"/>
      <c r="HMV517" s="421"/>
      <c r="HMW517" s="421"/>
      <c r="HMX517" s="421"/>
      <c r="HMY517" s="421"/>
      <c r="HMZ517" s="421"/>
      <c r="HNA517" s="421"/>
      <c r="HNB517" s="421"/>
      <c r="HNC517" s="421"/>
      <c r="HND517" s="421"/>
      <c r="HNE517" s="421"/>
      <c r="HNF517" s="421"/>
      <c r="HNG517" s="421"/>
      <c r="HNH517" s="421"/>
      <c r="HNI517" s="421"/>
      <c r="HNJ517" s="421"/>
      <c r="HNK517" s="421"/>
      <c r="HNL517" s="421"/>
      <c r="HNM517" s="421"/>
      <c r="HNN517" s="421"/>
      <c r="HNO517" s="421"/>
      <c r="HNP517" s="421"/>
      <c r="HNQ517" s="421"/>
      <c r="HNR517" s="421"/>
      <c r="HNS517" s="421"/>
      <c r="HNT517" s="421"/>
      <c r="HNU517" s="421"/>
      <c r="HNV517" s="421"/>
      <c r="HNW517" s="421"/>
      <c r="HNX517" s="421"/>
      <c r="HNY517" s="421"/>
      <c r="HNZ517" s="421"/>
      <c r="HOA517" s="421"/>
      <c r="HOB517" s="421"/>
      <c r="HOC517" s="421"/>
      <c r="HOD517" s="421"/>
      <c r="HOE517" s="421"/>
      <c r="HOF517" s="421"/>
      <c r="HOG517" s="421"/>
      <c r="HOH517" s="421"/>
      <c r="HOI517" s="421"/>
      <c r="HOJ517" s="421"/>
      <c r="HOK517" s="421"/>
      <c r="HOL517" s="421"/>
      <c r="HOM517" s="421"/>
      <c r="HON517" s="421"/>
      <c r="HOO517" s="421"/>
      <c r="HOP517" s="421"/>
      <c r="HOQ517" s="421"/>
      <c r="HOR517" s="421"/>
      <c r="HOS517" s="421"/>
      <c r="HOT517" s="421"/>
      <c r="HOU517" s="421"/>
      <c r="HOV517" s="421"/>
      <c r="HOW517" s="421"/>
      <c r="HOX517" s="421"/>
      <c r="HOY517" s="421"/>
      <c r="HOZ517" s="421"/>
      <c r="HPA517" s="421"/>
      <c r="HPB517" s="421"/>
      <c r="HPC517" s="421"/>
      <c r="HPD517" s="421"/>
      <c r="HPE517" s="421"/>
      <c r="HPF517" s="421"/>
      <c r="HPG517" s="421"/>
      <c r="HPH517" s="421"/>
      <c r="HPI517" s="421"/>
      <c r="HPJ517" s="421"/>
      <c r="HPK517" s="421"/>
      <c r="HPL517" s="421"/>
      <c r="HPM517" s="421"/>
      <c r="HPN517" s="421"/>
      <c r="HPO517" s="421"/>
      <c r="HPP517" s="421"/>
      <c r="HPQ517" s="421"/>
      <c r="HPR517" s="421"/>
      <c r="HPS517" s="421"/>
      <c r="HPT517" s="421"/>
      <c r="HPU517" s="421"/>
      <c r="HPV517" s="421"/>
      <c r="HPW517" s="421"/>
      <c r="HPX517" s="421"/>
      <c r="HPY517" s="421"/>
      <c r="HPZ517" s="421"/>
      <c r="HQA517" s="421"/>
      <c r="HQB517" s="421"/>
      <c r="HQC517" s="421"/>
      <c r="HQD517" s="421"/>
      <c r="HQE517" s="421"/>
      <c r="HQF517" s="421"/>
      <c r="HQG517" s="421"/>
      <c r="HQH517" s="421"/>
      <c r="HQI517" s="421"/>
      <c r="HQJ517" s="421"/>
      <c r="HQK517" s="421"/>
      <c r="HQL517" s="421"/>
      <c r="HQM517" s="421"/>
      <c r="HQN517" s="421"/>
      <c r="HQO517" s="421"/>
      <c r="HQP517" s="421"/>
      <c r="HQQ517" s="421"/>
      <c r="HQR517" s="421"/>
      <c r="HQS517" s="421"/>
      <c r="HQT517" s="421"/>
      <c r="HQU517" s="421"/>
      <c r="HQV517" s="421"/>
      <c r="HQW517" s="421"/>
      <c r="HQX517" s="421"/>
      <c r="HQY517" s="421"/>
      <c r="HQZ517" s="421"/>
      <c r="HRA517" s="421"/>
      <c r="HRB517" s="421"/>
      <c r="HRC517" s="421"/>
      <c r="HRD517" s="421"/>
      <c r="HRE517" s="421"/>
      <c r="HRF517" s="421"/>
      <c r="HRG517" s="421"/>
      <c r="HRH517" s="421"/>
      <c r="HRI517" s="421"/>
      <c r="HRJ517" s="421"/>
      <c r="HRK517" s="421"/>
      <c r="HRL517" s="421"/>
      <c r="HRM517" s="421"/>
      <c r="HRN517" s="421"/>
      <c r="HRO517" s="421"/>
      <c r="HRP517" s="421"/>
      <c r="HRQ517" s="421"/>
      <c r="HRR517" s="421"/>
      <c r="HRS517" s="421"/>
      <c r="HRT517" s="421"/>
      <c r="HRU517" s="421"/>
      <c r="HRV517" s="421"/>
      <c r="HRW517" s="421"/>
      <c r="HRX517" s="421"/>
      <c r="HRY517" s="421"/>
      <c r="HRZ517" s="421"/>
      <c r="HSA517" s="421"/>
      <c r="HSB517" s="421"/>
      <c r="HSC517" s="421"/>
      <c r="HSD517" s="421"/>
      <c r="HSE517" s="421"/>
      <c r="HSF517" s="421"/>
      <c r="HSG517" s="421"/>
      <c r="HSH517" s="421"/>
      <c r="HSI517" s="421"/>
      <c r="HSJ517" s="421"/>
      <c r="HSK517" s="421"/>
      <c r="HSL517" s="421"/>
      <c r="HSM517" s="421"/>
      <c r="HSN517" s="421"/>
      <c r="HSO517" s="421"/>
      <c r="HSP517" s="421"/>
      <c r="HSQ517" s="421"/>
      <c r="HSR517" s="421"/>
      <c r="HSS517" s="421"/>
      <c r="HST517" s="421"/>
      <c r="HSU517" s="421"/>
      <c r="HSV517" s="421"/>
      <c r="HSW517" s="421"/>
      <c r="HSX517" s="421"/>
      <c r="HSY517" s="421"/>
      <c r="HSZ517" s="421"/>
      <c r="HTA517" s="421"/>
      <c r="HTB517" s="421"/>
      <c r="HTC517" s="421"/>
      <c r="HTD517" s="421"/>
      <c r="HTE517" s="421"/>
      <c r="HTF517" s="421"/>
      <c r="HTG517" s="421"/>
      <c r="HTH517" s="421"/>
      <c r="HTI517" s="421"/>
      <c r="HTJ517" s="421"/>
      <c r="HTK517" s="421"/>
      <c r="HTL517" s="421"/>
      <c r="HTM517" s="421"/>
      <c r="HTN517" s="421"/>
      <c r="HTO517" s="421"/>
      <c r="HTP517" s="421"/>
      <c r="HTQ517" s="421"/>
      <c r="HTR517" s="421"/>
      <c r="HTS517" s="421"/>
      <c r="HTT517" s="421"/>
      <c r="HTU517" s="421"/>
      <c r="HTV517" s="421"/>
      <c r="HTW517" s="421"/>
      <c r="HTX517" s="421"/>
      <c r="HTY517" s="421"/>
      <c r="HTZ517" s="421"/>
      <c r="HUA517" s="421"/>
      <c r="HUB517" s="421"/>
      <c r="HUC517" s="421"/>
      <c r="HUD517" s="421"/>
      <c r="HUE517" s="421"/>
      <c r="HUF517" s="421"/>
      <c r="HUG517" s="421"/>
      <c r="HUH517" s="421"/>
      <c r="HUI517" s="421"/>
      <c r="HUJ517" s="421"/>
      <c r="HUK517" s="421"/>
      <c r="HUL517" s="421"/>
      <c r="HUM517" s="421"/>
      <c r="HUN517" s="421"/>
      <c r="HUO517" s="421"/>
      <c r="HUP517" s="421"/>
      <c r="HUQ517" s="421"/>
      <c r="HUR517" s="421"/>
      <c r="HUS517" s="421"/>
      <c r="HUT517" s="421"/>
      <c r="HUU517" s="421"/>
      <c r="HUV517" s="421"/>
      <c r="HUW517" s="421"/>
      <c r="HUX517" s="421"/>
      <c r="HUY517" s="421"/>
      <c r="HUZ517" s="421"/>
      <c r="HVA517" s="421"/>
      <c r="HVB517" s="421"/>
      <c r="HVC517" s="421"/>
      <c r="HVD517" s="421"/>
      <c r="HVE517" s="421"/>
      <c r="HVF517" s="421"/>
      <c r="HVG517" s="421"/>
      <c r="HVH517" s="421"/>
      <c r="HVI517" s="421"/>
      <c r="HVJ517" s="421"/>
      <c r="HVK517" s="421"/>
      <c r="HVL517" s="421"/>
      <c r="HVM517" s="421"/>
      <c r="HVN517" s="421"/>
      <c r="HVO517" s="421"/>
      <c r="HVP517" s="421"/>
      <c r="HVQ517" s="421"/>
      <c r="HVR517" s="421"/>
      <c r="HVS517" s="421"/>
      <c r="HVT517" s="421"/>
      <c r="HVU517" s="421"/>
      <c r="HVV517" s="421"/>
      <c r="HVW517" s="421"/>
      <c r="HVX517" s="421"/>
      <c r="HVY517" s="421"/>
      <c r="HVZ517" s="421"/>
      <c r="HWA517" s="421"/>
      <c r="HWB517" s="421"/>
      <c r="HWC517" s="421"/>
      <c r="HWD517" s="421"/>
      <c r="HWE517" s="421"/>
      <c r="HWF517" s="421"/>
      <c r="HWG517" s="421"/>
      <c r="HWH517" s="421"/>
      <c r="HWI517" s="421"/>
      <c r="HWJ517" s="421"/>
      <c r="HWK517" s="421"/>
      <c r="HWL517" s="421"/>
      <c r="HWM517" s="421"/>
      <c r="HWN517" s="421"/>
      <c r="HWO517" s="421"/>
      <c r="HWP517" s="421"/>
      <c r="HWQ517" s="421"/>
      <c r="HWR517" s="421"/>
      <c r="HWS517" s="421"/>
      <c r="HWT517" s="421"/>
      <c r="HWU517" s="421"/>
      <c r="HWV517" s="421"/>
      <c r="HWW517" s="421"/>
      <c r="HWX517" s="421"/>
      <c r="HWY517" s="421"/>
      <c r="HWZ517" s="421"/>
      <c r="HXA517" s="421"/>
      <c r="HXB517" s="421"/>
      <c r="HXC517" s="421"/>
      <c r="HXD517" s="421"/>
      <c r="HXE517" s="421"/>
      <c r="HXF517" s="421"/>
      <c r="HXG517" s="421"/>
      <c r="HXH517" s="421"/>
      <c r="HXI517" s="421"/>
      <c r="HXJ517" s="421"/>
      <c r="HXK517" s="421"/>
      <c r="HXL517" s="421"/>
      <c r="HXM517" s="421"/>
      <c r="HXN517" s="421"/>
      <c r="HXO517" s="421"/>
      <c r="HXP517" s="421"/>
      <c r="HXQ517" s="421"/>
      <c r="HXR517" s="421"/>
      <c r="HXS517" s="421"/>
      <c r="HXT517" s="421"/>
      <c r="HXU517" s="421"/>
      <c r="HXV517" s="421"/>
      <c r="HXW517" s="421"/>
      <c r="HXX517" s="421"/>
      <c r="HXY517" s="421"/>
      <c r="HXZ517" s="421"/>
      <c r="HYA517" s="421"/>
      <c r="HYB517" s="421"/>
      <c r="HYC517" s="421"/>
      <c r="HYD517" s="421"/>
      <c r="HYE517" s="421"/>
      <c r="HYF517" s="421"/>
      <c r="HYG517" s="421"/>
      <c r="HYH517" s="421"/>
      <c r="HYI517" s="421"/>
      <c r="HYJ517" s="421"/>
      <c r="HYK517" s="421"/>
      <c r="HYL517" s="421"/>
      <c r="HYM517" s="421"/>
      <c r="HYN517" s="421"/>
      <c r="HYO517" s="421"/>
      <c r="HYP517" s="421"/>
      <c r="HYQ517" s="421"/>
      <c r="HYR517" s="421"/>
      <c r="HYS517" s="421"/>
      <c r="HYT517" s="421"/>
      <c r="HYU517" s="421"/>
      <c r="HYV517" s="421"/>
      <c r="HYW517" s="421"/>
      <c r="HYX517" s="421"/>
      <c r="HYY517" s="421"/>
      <c r="HYZ517" s="421"/>
      <c r="HZA517" s="421"/>
      <c r="HZB517" s="421"/>
      <c r="HZC517" s="421"/>
      <c r="HZD517" s="421"/>
      <c r="HZE517" s="421"/>
      <c r="HZF517" s="421"/>
      <c r="HZG517" s="421"/>
      <c r="HZH517" s="421"/>
      <c r="HZI517" s="421"/>
      <c r="HZJ517" s="421"/>
      <c r="HZK517" s="421"/>
      <c r="HZL517" s="421"/>
      <c r="HZM517" s="421"/>
      <c r="HZN517" s="421"/>
      <c r="HZO517" s="421"/>
      <c r="HZP517" s="421"/>
      <c r="HZQ517" s="421"/>
      <c r="HZR517" s="421"/>
      <c r="HZS517" s="421"/>
      <c r="HZT517" s="421"/>
      <c r="HZU517" s="421"/>
      <c r="HZV517" s="421"/>
      <c r="HZW517" s="421"/>
      <c r="HZX517" s="421"/>
      <c r="HZY517" s="421"/>
      <c r="HZZ517" s="421"/>
      <c r="IAA517" s="421"/>
      <c r="IAB517" s="421"/>
      <c r="IAC517" s="421"/>
      <c r="IAD517" s="421"/>
      <c r="IAE517" s="421"/>
      <c r="IAF517" s="421"/>
      <c r="IAG517" s="421"/>
      <c r="IAH517" s="421"/>
      <c r="IAI517" s="421"/>
      <c r="IAJ517" s="421"/>
      <c r="IAK517" s="421"/>
      <c r="IAL517" s="421"/>
      <c r="IAM517" s="421"/>
      <c r="IAN517" s="421"/>
      <c r="IAO517" s="421"/>
      <c r="IAP517" s="421"/>
      <c r="IAQ517" s="421"/>
      <c r="IAR517" s="421"/>
      <c r="IAS517" s="421"/>
      <c r="IAT517" s="421"/>
      <c r="IAU517" s="421"/>
      <c r="IAV517" s="421"/>
      <c r="IAW517" s="421"/>
      <c r="IAX517" s="421"/>
      <c r="IAY517" s="421"/>
      <c r="IAZ517" s="421"/>
      <c r="IBA517" s="421"/>
      <c r="IBB517" s="421"/>
      <c r="IBC517" s="421"/>
      <c r="IBD517" s="421"/>
      <c r="IBE517" s="421"/>
      <c r="IBF517" s="421"/>
      <c r="IBG517" s="421"/>
      <c r="IBH517" s="421"/>
      <c r="IBI517" s="421"/>
      <c r="IBJ517" s="421"/>
      <c r="IBK517" s="421"/>
      <c r="IBL517" s="421"/>
      <c r="IBM517" s="421"/>
      <c r="IBN517" s="421"/>
      <c r="IBO517" s="421"/>
      <c r="IBP517" s="421"/>
      <c r="IBQ517" s="421"/>
      <c r="IBR517" s="421"/>
      <c r="IBS517" s="421"/>
      <c r="IBT517" s="421"/>
      <c r="IBU517" s="421"/>
      <c r="IBV517" s="421"/>
      <c r="IBW517" s="421"/>
      <c r="IBX517" s="421"/>
      <c r="IBY517" s="421"/>
      <c r="IBZ517" s="421"/>
      <c r="ICA517" s="421"/>
      <c r="ICB517" s="421"/>
      <c r="ICC517" s="421"/>
      <c r="ICD517" s="421"/>
      <c r="ICE517" s="421"/>
      <c r="ICF517" s="421"/>
      <c r="ICG517" s="421"/>
      <c r="ICH517" s="421"/>
      <c r="ICI517" s="421"/>
      <c r="ICJ517" s="421"/>
      <c r="ICK517" s="421"/>
      <c r="ICL517" s="421"/>
      <c r="ICM517" s="421"/>
      <c r="ICN517" s="421"/>
      <c r="ICO517" s="421"/>
      <c r="ICP517" s="421"/>
      <c r="ICQ517" s="421"/>
      <c r="ICR517" s="421"/>
      <c r="ICS517" s="421"/>
      <c r="ICT517" s="421"/>
      <c r="ICU517" s="421"/>
      <c r="ICV517" s="421"/>
      <c r="ICW517" s="421"/>
      <c r="ICX517" s="421"/>
      <c r="ICY517" s="421"/>
      <c r="ICZ517" s="421"/>
      <c r="IDA517" s="421"/>
      <c r="IDB517" s="421"/>
      <c r="IDC517" s="421"/>
      <c r="IDD517" s="421"/>
      <c r="IDE517" s="421"/>
      <c r="IDF517" s="421"/>
      <c r="IDG517" s="421"/>
      <c r="IDH517" s="421"/>
      <c r="IDI517" s="421"/>
      <c r="IDJ517" s="421"/>
      <c r="IDK517" s="421"/>
      <c r="IDL517" s="421"/>
      <c r="IDM517" s="421"/>
      <c r="IDN517" s="421"/>
      <c r="IDO517" s="421"/>
      <c r="IDP517" s="421"/>
      <c r="IDQ517" s="421"/>
      <c r="IDR517" s="421"/>
      <c r="IDS517" s="421"/>
      <c r="IDT517" s="421"/>
      <c r="IDU517" s="421"/>
      <c r="IDV517" s="421"/>
      <c r="IDW517" s="421"/>
      <c r="IDX517" s="421"/>
      <c r="IDY517" s="421"/>
      <c r="IDZ517" s="421"/>
      <c r="IEA517" s="421"/>
      <c r="IEB517" s="421"/>
      <c r="IEC517" s="421"/>
      <c r="IED517" s="421"/>
      <c r="IEE517" s="421"/>
      <c r="IEF517" s="421"/>
      <c r="IEG517" s="421"/>
      <c r="IEH517" s="421"/>
      <c r="IEI517" s="421"/>
      <c r="IEJ517" s="421"/>
      <c r="IEK517" s="421"/>
      <c r="IEL517" s="421"/>
      <c r="IEM517" s="421"/>
      <c r="IEN517" s="421"/>
      <c r="IEO517" s="421"/>
      <c r="IEP517" s="421"/>
      <c r="IEQ517" s="421"/>
      <c r="IER517" s="421"/>
      <c r="IES517" s="421"/>
      <c r="IET517" s="421"/>
      <c r="IEU517" s="421"/>
      <c r="IEV517" s="421"/>
      <c r="IEW517" s="421"/>
      <c r="IEX517" s="421"/>
      <c r="IEY517" s="421"/>
      <c r="IEZ517" s="421"/>
      <c r="IFA517" s="421"/>
      <c r="IFB517" s="421"/>
      <c r="IFC517" s="421"/>
      <c r="IFD517" s="421"/>
      <c r="IFE517" s="421"/>
      <c r="IFF517" s="421"/>
      <c r="IFG517" s="421"/>
      <c r="IFH517" s="421"/>
      <c r="IFI517" s="421"/>
      <c r="IFJ517" s="421"/>
      <c r="IFK517" s="421"/>
      <c r="IFL517" s="421"/>
      <c r="IFM517" s="421"/>
      <c r="IFN517" s="421"/>
      <c r="IFO517" s="421"/>
      <c r="IFP517" s="421"/>
      <c r="IFQ517" s="421"/>
      <c r="IFR517" s="421"/>
      <c r="IFS517" s="421"/>
      <c r="IFT517" s="421"/>
      <c r="IFU517" s="421"/>
      <c r="IFV517" s="421"/>
      <c r="IFW517" s="421"/>
      <c r="IFX517" s="421"/>
      <c r="IFY517" s="421"/>
      <c r="IFZ517" s="421"/>
      <c r="IGA517" s="421"/>
      <c r="IGB517" s="421"/>
      <c r="IGC517" s="421"/>
      <c r="IGD517" s="421"/>
      <c r="IGE517" s="421"/>
      <c r="IGF517" s="421"/>
      <c r="IGG517" s="421"/>
      <c r="IGH517" s="421"/>
      <c r="IGI517" s="421"/>
      <c r="IGJ517" s="421"/>
      <c r="IGK517" s="421"/>
      <c r="IGL517" s="421"/>
      <c r="IGM517" s="421"/>
      <c r="IGN517" s="421"/>
      <c r="IGO517" s="421"/>
      <c r="IGP517" s="421"/>
      <c r="IGQ517" s="421"/>
      <c r="IGR517" s="421"/>
      <c r="IGS517" s="421"/>
      <c r="IGT517" s="421"/>
      <c r="IGU517" s="421"/>
      <c r="IGV517" s="421"/>
      <c r="IGW517" s="421"/>
      <c r="IGX517" s="421"/>
      <c r="IGY517" s="421"/>
      <c r="IGZ517" s="421"/>
      <c r="IHA517" s="421"/>
      <c r="IHB517" s="421"/>
      <c r="IHC517" s="421"/>
      <c r="IHD517" s="421"/>
      <c r="IHE517" s="421"/>
      <c r="IHF517" s="421"/>
      <c r="IHG517" s="421"/>
      <c r="IHH517" s="421"/>
      <c r="IHI517" s="421"/>
      <c r="IHJ517" s="421"/>
      <c r="IHK517" s="421"/>
      <c r="IHL517" s="421"/>
      <c r="IHM517" s="421"/>
      <c r="IHN517" s="421"/>
      <c r="IHO517" s="421"/>
      <c r="IHP517" s="421"/>
      <c r="IHQ517" s="421"/>
      <c r="IHR517" s="421"/>
      <c r="IHS517" s="421"/>
      <c r="IHT517" s="421"/>
      <c r="IHU517" s="421"/>
      <c r="IHV517" s="421"/>
      <c r="IHW517" s="421"/>
      <c r="IHX517" s="421"/>
      <c r="IHY517" s="421"/>
      <c r="IHZ517" s="421"/>
      <c r="IIA517" s="421"/>
      <c r="IIB517" s="421"/>
      <c r="IIC517" s="421"/>
      <c r="IID517" s="421"/>
      <c r="IIE517" s="421"/>
      <c r="IIF517" s="421"/>
      <c r="IIG517" s="421"/>
      <c r="IIH517" s="421"/>
      <c r="III517" s="421"/>
      <c r="IIJ517" s="421"/>
      <c r="IIK517" s="421"/>
      <c r="IIL517" s="421"/>
      <c r="IIM517" s="421"/>
      <c r="IIN517" s="421"/>
      <c r="IIO517" s="421"/>
      <c r="IIP517" s="421"/>
      <c r="IIQ517" s="421"/>
      <c r="IIR517" s="421"/>
      <c r="IIS517" s="421"/>
      <c r="IIT517" s="421"/>
      <c r="IIU517" s="421"/>
      <c r="IIV517" s="421"/>
      <c r="IIW517" s="421"/>
      <c r="IIX517" s="421"/>
      <c r="IIY517" s="421"/>
      <c r="IIZ517" s="421"/>
      <c r="IJA517" s="421"/>
      <c r="IJB517" s="421"/>
      <c r="IJC517" s="421"/>
      <c r="IJD517" s="421"/>
      <c r="IJE517" s="421"/>
      <c r="IJF517" s="421"/>
      <c r="IJG517" s="421"/>
      <c r="IJH517" s="421"/>
      <c r="IJI517" s="421"/>
      <c r="IJJ517" s="421"/>
      <c r="IJK517" s="421"/>
      <c r="IJL517" s="421"/>
      <c r="IJM517" s="421"/>
      <c r="IJN517" s="421"/>
      <c r="IJO517" s="421"/>
      <c r="IJP517" s="421"/>
      <c r="IJQ517" s="421"/>
      <c r="IJR517" s="421"/>
      <c r="IJS517" s="421"/>
      <c r="IJT517" s="421"/>
      <c r="IJU517" s="421"/>
      <c r="IJV517" s="421"/>
      <c r="IJW517" s="421"/>
      <c r="IJX517" s="421"/>
      <c r="IJY517" s="421"/>
      <c r="IJZ517" s="421"/>
      <c r="IKA517" s="421"/>
      <c r="IKB517" s="421"/>
      <c r="IKC517" s="421"/>
      <c r="IKD517" s="421"/>
      <c r="IKE517" s="421"/>
      <c r="IKF517" s="421"/>
      <c r="IKG517" s="421"/>
      <c r="IKH517" s="421"/>
      <c r="IKI517" s="421"/>
      <c r="IKJ517" s="421"/>
      <c r="IKK517" s="421"/>
      <c r="IKL517" s="421"/>
      <c r="IKM517" s="421"/>
      <c r="IKN517" s="421"/>
      <c r="IKO517" s="421"/>
      <c r="IKP517" s="421"/>
      <c r="IKQ517" s="421"/>
      <c r="IKR517" s="421"/>
      <c r="IKS517" s="421"/>
      <c r="IKT517" s="421"/>
      <c r="IKU517" s="421"/>
      <c r="IKV517" s="421"/>
      <c r="IKW517" s="421"/>
      <c r="IKX517" s="421"/>
      <c r="IKY517" s="421"/>
      <c r="IKZ517" s="421"/>
      <c r="ILA517" s="421"/>
      <c r="ILB517" s="421"/>
      <c r="ILC517" s="421"/>
      <c r="ILD517" s="421"/>
      <c r="ILE517" s="421"/>
      <c r="ILF517" s="421"/>
      <c r="ILG517" s="421"/>
      <c r="ILH517" s="421"/>
      <c r="ILI517" s="421"/>
      <c r="ILJ517" s="421"/>
      <c r="ILK517" s="421"/>
      <c r="ILL517" s="421"/>
      <c r="ILM517" s="421"/>
      <c r="ILN517" s="421"/>
      <c r="ILO517" s="421"/>
      <c r="ILP517" s="421"/>
      <c r="ILQ517" s="421"/>
      <c r="ILR517" s="421"/>
      <c r="ILS517" s="421"/>
      <c r="ILT517" s="421"/>
      <c r="ILU517" s="421"/>
      <c r="ILV517" s="421"/>
      <c r="ILW517" s="421"/>
      <c r="ILX517" s="421"/>
      <c r="ILY517" s="421"/>
      <c r="ILZ517" s="421"/>
      <c r="IMA517" s="421"/>
      <c r="IMB517" s="421"/>
      <c r="IMC517" s="421"/>
      <c r="IMD517" s="421"/>
      <c r="IME517" s="421"/>
      <c r="IMF517" s="421"/>
      <c r="IMG517" s="421"/>
      <c r="IMH517" s="421"/>
      <c r="IMI517" s="421"/>
      <c r="IMJ517" s="421"/>
      <c r="IMK517" s="421"/>
      <c r="IML517" s="421"/>
      <c r="IMM517" s="421"/>
      <c r="IMN517" s="421"/>
      <c r="IMO517" s="421"/>
      <c r="IMP517" s="421"/>
      <c r="IMQ517" s="421"/>
      <c r="IMR517" s="421"/>
      <c r="IMS517" s="421"/>
      <c r="IMT517" s="421"/>
      <c r="IMU517" s="421"/>
      <c r="IMV517" s="421"/>
      <c r="IMW517" s="421"/>
      <c r="IMX517" s="421"/>
      <c r="IMY517" s="421"/>
      <c r="IMZ517" s="421"/>
      <c r="INA517" s="421"/>
      <c r="INB517" s="421"/>
      <c r="INC517" s="421"/>
      <c r="IND517" s="421"/>
      <c r="INE517" s="421"/>
      <c r="INF517" s="421"/>
      <c r="ING517" s="421"/>
      <c r="INH517" s="421"/>
      <c r="INI517" s="421"/>
      <c r="INJ517" s="421"/>
      <c r="INK517" s="421"/>
      <c r="INL517" s="421"/>
      <c r="INM517" s="421"/>
      <c r="INN517" s="421"/>
      <c r="INO517" s="421"/>
      <c r="INP517" s="421"/>
      <c r="INQ517" s="421"/>
      <c r="INR517" s="421"/>
      <c r="INS517" s="421"/>
      <c r="INT517" s="421"/>
      <c r="INU517" s="421"/>
      <c r="INV517" s="421"/>
      <c r="INW517" s="421"/>
      <c r="INX517" s="421"/>
      <c r="INY517" s="421"/>
      <c r="INZ517" s="421"/>
      <c r="IOA517" s="421"/>
      <c r="IOB517" s="421"/>
      <c r="IOC517" s="421"/>
      <c r="IOD517" s="421"/>
      <c r="IOE517" s="421"/>
      <c r="IOF517" s="421"/>
      <c r="IOG517" s="421"/>
      <c r="IOH517" s="421"/>
      <c r="IOI517" s="421"/>
      <c r="IOJ517" s="421"/>
      <c r="IOK517" s="421"/>
      <c r="IOL517" s="421"/>
      <c r="IOM517" s="421"/>
      <c r="ION517" s="421"/>
      <c r="IOO517" s="421"/>
      <c r="IOP517" s="421"/>
      <c r="IOQ517" s="421"/>
      <c r="IOR517" s="421"/>
      <c r="IOS517" s="421"/>
      <c r="IOT517" s="421"/>
      <c r="IOU517" s="421"/>
      <c r="IOV517" s="421"/>
      <c r="IOW517" s="421"/>
      <c r="IOX517" s="421"/>
      <c r="IOY517" s="421"/>
      <c r="IOZ517" s="421"/>
      <c r="IPA517" s="421"/>
      <c r="IPB517" s="421"/>
      <c r="IPC517" s="421"/>
      <c r="IPD517" s="421"/>
      <c r="IPE517" s="421"/>
      <c r="IPF517" s="421"/>
      <c r="IPG517" s="421"/>
      <c r="IPH517" s="421"/>
      <c r="IPI517" s="421"/>
      <c r="IPJ517" s="421"/>
      <c r="IPK517" s="421"/>
      <c r="IPL517" s="421"/>
      <c r="IPM517" s="421"/>
      <c r="IPN517" s="421"/>
      <c r="IPO517" s="421"/>
      <c r="IPP517" s="421"/>
      <c r="IPQ517" s="421"/>
      <c r="IPR517" s="421"/>
      <c r="IPS517" s="421"/>
      <c r="IPT517" s="421"/>
      <c r="IPU517" s="421"/>
      <c r="IPV517" s="421"/>
      <c r="IPW517" s="421"/>
      <c r="IPX517" s="421"/>
      <c r="IPY517" s="421"/>
      <c r="IPZ517" s="421"/>
      <c r="IQA517" s="421"/>
      <c r="IQB517" s="421"/>
      <c r="IQC517" s="421"/>
      <c r="IQD517" s="421"/>
      <c r="IQE517" s="421"/>
      <c r="IQF517" s="421"/>
      <c r="IQG517" s="421"/>
      <c r="IQH517" s="421"/>
      <c r="IQI517" s="421"/>
      <c r="IQJ517" s="421"/>
      <c r="IQK517" s="421"/>
      <c r="IQL517" s="421"/>
      <c r="IQM517" s="421"/>
      <c r="IQN517" s="421"/>
      <c r="IQO517" s="421"/>
      <c r="IQP517" s="421"/>
      <c r="IQQ517" s="421"/>
      <c r="IQR517" s="421"/>
      <c r="IQS517" s="421"/>
      <c r="IQT517" s="421"/>
      <c r="IQU517" s="421"/>
      <c r="IQV517" s="421"/>
      <c r="IQW517" s="421"/>
      <c r="IQX517" s="421"/>
      <c r="IQY517" s="421"/>
      <c r="IQZ517" s="421"/>
      <c r="IRA517" s="421"/>
      <c r="IRB517" s="421"/>
      <c r="IRC517" s="421"/>
      <c r="IRD517" s="421"/>
      <c r="IRE517" s="421"/>
      <c r="IRF517" s="421"/>
      <c r="IRG517" s="421"/>
      <c r="IRH517" s="421"/>
      <c r="IRI517" s="421"/>
      <c r="IRJ517" s="421"/>
      <c r="IRK517" s="421"/>
      <c r="IRL517" s="421"/>
      <c r="IRM517" s="421"/>
      <c r="IRN517" s="421"/>
      <c r="IRO517" s="421"/>
      <c r="IRP517" s="421"/>
      <c r="IRQ517" s="421"/>
      <c r="IRR517" s="421"/>
      <c r="IRS517" s="421"/>
      <c r="IRT517" s="421"/>
      <c r="IRU517" s="421"/>
      <c r="IRV517" s="421"/>
      <c r="IRW517" s="421"/>
      <c r="IRX517" s="421"/>
      <c r="IRY517" s="421"/>
      <c r="IRZ517" s="421"/>
      <c r="ISA517" s="421"/>
      <c r="ISB517" s="421"/>
      <c r="ISC517" s="421"/>
      <c r="ISD517" s="421"/>
      <c r="ISE517" s="421"/>
      <c r="ISF517" s="421"/>
      <c r="ISG517" s="421"/>
      <c r="ISH517" s="421"/>
      <c r="ISI517" s="421"/>
      <c r="ISJ517" s="421"/>
      <c r="ISK517" s="421"/>
      <c r="ISL517" s="421"/>
      <c r="ISM517" s="421"/>
      <c r="ISN517" s="421"/>
      <c r="ISO517" s="421"/>
      <c r="ISP517" s="421"/>
      <c r="ISQ517" s="421"/>
      <c r="ISR517" s="421"/>
      <c r="ISS517" s="421"/>
      <c r="IST517" s="421"/>
      <c r="ISU517" s="421"/>
      <c r="ISV517" s="421"/>
      <c r="ISW517" s="421"/>
      <c r="ISX517" s="421"/>
      <c r="ISY517" s="421"/>
      <c r="ISZ517" s="421"/>
      <c r="ITA517" s="421"/>
      <c r="ITB517" s="421"/>
      <c r="ITC517" s="421"/>
      <c r="ITD517" s="421"/>
      <c r="ITE517" s="421"/>
      <c r="ITF517" s="421"/>
      <c r="ITG517" s="421"/>
      <c r="ITH517" s="421"/>
      <c r="ITI517" s="421"/>
      <c r="ITJ517" s="421"/>
      <c r="ITK517" s="421"/>
      <c r="ITL517" s="421"/>
      <c r="ITM517" s="421"/>
      <c r="ITN517" s="421"/>
      <c r="ITO517" s="421"/>
      <c r="ITP517" s="421"/>
      <c r="ITQ517" s="421"/>
      <c r="ITR517" s="421"/>
      <c r="ITS517" s="421"/>
      <c r="ITT517" s="421"/>
      <c r="ITU517" s="421"/>
      <c r="ITV517" s="421"/>
      <c r="ITW517" s="421"/>
      <c r="ITX517" s="421"/>
      <c r="ITY517" s="421"/>
      <c r="ITZ517" s="421"/>
      <c r="IUA517" s="421"/>
      <c r="IUB517" s="421"/>
      <c r="IUC517" s="421"/>
      <c r="IUD517" s="421"/>
      <c r="IUE517" s="421"/>
      <c r="IUF517" s="421"/>
      <c r="IUG517" s="421"/>
      <c r="IUH517" s="421"/>
      <c r="IUI517" s="421"/>
      <c r="IUJ517" s="421"/>
      <c r="IUK517" s="421"/>
      <c r="IUL517" s="421"/>
      <c r="IUM517" s="421"/>
      <c r="IUN517" s="421"/>
      <c r="IUO517" s="421"/>
      <c r="IUP517" s="421"/>
      <c r="IUQ517" s="421"/>
      <c r="IUR517" s="421"/>
      <c r="IUS517" s="421"/>
      <c r="IUT517" s="421"/>
      <c r="IUU517" s="421"/>
      <c r="IUV517" s="421"/>
      <c r="IUW517" s="421"/>
      <c r="IUX517" s="421"/>
      <c r="IUY517" s="421"/>
      <c r="IUZ517" s="421"/>
      <c r="IVA517" s="421"/>
      <c r="IVB517" s="421"/>
      <c r="IVC517" s="421"/>
      <c r="IVD517" s="421"/>
      <c r="IVE517" s="421"/>
      <c r="IVF517" s="421"/>
      <c r="IVG517" s="421"/>
      <c r="IVH517" s="421"/>
      <c r="IVI517" s="421"/>
      <c r="IVJ517" s="421"/>
      <c r="IVK517" s="421"/>
      <c r="IVL517" s="421"/>
      <c r="IVM517" s="421"/>
      <c r="IVN517" s="421"/>
      <c r="IVO517" s="421"/>
      <c r="IVP517" s="421"/>
      <c r="IVQ517" s="421"/>
      <c r="IVR517" s="421"/>
      <c r="IVS517" s="421"/>
      <c r="IVT517" s="421"/>
      <c r="IVU517" s="421"/>
      <c r="IVV517" s="421"/>
      <c r="IVW517" s="421"/>
      <c r="IVX517" s="421"/>
      <c r="IVY517" s="421"/>
      <c r="IVZ517" s="421"/>
      <c r="IWA517" s="421"/>
      <c r="IWB517" s="421"/>
      <c r="IWC517" s="421"/>
      <c r="IWD517" s="421"/>
      <c r="IWE517" s="421"/>
      <c r="IWF517" s="421"/>
      <c r="IWG517" s="421"/>
      <c r="IWH517" s="421"/>
      <c r="IWI517" s="421"/>
      <c r="IWJ517" s="421"/>
      <c r="IWK517" s="421"/>
      <c r="IWL517" s="421"/>
      <c r="IWM517" s="421"/>
      <c r="IWN517" s="421"/>
      <c r="IWO517" s="421"/>
      <c r="IWP517" s="421"/>
      <c r="IWQ517" s="421"/>
      <c r="IWR517" s="421"/>
      <c r="IWS517" s="421"/>
      <c r="IWT517" s="421"/>
      <c r="IWU517" s="421"/>
      <c r="IWV517" s="421"/>
      <c r="IWW517" s="421"/>
      <c r="IWX517" s="421"/>
      <c r="IWY517" s="421"/>
      <c r="IWZ517" s="421"/>
      <c r="IXA517" s="421"/>
      <c r="IXB517" s="421"/>
      <c r="IXC517" s="421"/>
      <c r="IXD517" s="421"/>
      <c r="IXE517" s="421"/>
      <c r="IXF517" s="421"/>
      <c r="IXG517" s="421"/>
      <c r="IXH517" s="421"/>
      <c r="IXI517" s="421"/>
      <c r="IXJ517" s="421"/>
      <c r="IXK517" s="421"/>
      <c r="IXL517" s="421"/>
      <c r="IXM517" s="421"/>
      <c r="IXN517" s="421"/>
      <c r="IXO517" s="421"/>
      <c r="IXP517" s="421"/>
      <c r="IXQ517" s="421"/>
      <c r="IXR517" s="421"/>
      <c r="IXS517" s="421"/>
      <c r="IXT517" s="421"/>
      <c r="IXU517" s="421"/>
      <c r="IXV517" s="421"/>
      <c r="IXW517" s="421"/>
      <c r="IXX517" s="421"/>
      <c r="IXY517" s="421"/>
      <c r="IXZ517" s="421"/>
      <c r="IYA517" s="421"/>
      <c r="IYB517" s="421"/>
      <c r="IYC517" s="421"/>
      <c r="IYD517" s="421"/>
      <c r="IYE517" s="421"/>
      <c r="IYF517" s="421"/>
      <c r="IYG517" s="421"/>
      <c r="IYH517" s="421"/>
      <c r="IYI517" s="421"/>
      <c r="IYJ517" s="421"/>
      <c r="IYK517" s="421"/>
      <c r="IYL517" s="421"/>
      <c r="IYM517" s="421"/>
      <c r="IYN517" s="421"/>
      <c r="IYO517" s="421"/>
      <c r="IYP517" s="421"/>
      <c r="IYQ517" s="421"/>
      <c r="IYR517" s="421"/>
      <c r="IYS517" s="421"/>
      <c r="IYT517" s="421"/>
      <c r="IYU517" s="421"/>
      <c r="IYV517" s="421"/>
      <c r="IYW517" s="421"/>
      <c r="IYX517" s="421"/>
      <c r="IYY517" s="421"/>
      <c r="IYZ517" s="421"/>
      <c r="IZA517" s="421"/>
      <c r="IZB517" s="421"/>
      <c r="IZC517" s="421"/>
      <c r="IZD517" s="421"/>
      <c r="IZE517" s="421"/>
      <c r="IZF517" s="421"/>
      <c r="IZG517" s="421"/>
      <c r="IZH517" s="421"/>
      <c r="IZI517" s="421"/>
      <c r="IZJ517" s="421"/>
      <c r="IZK517" s="421"/>
      <c r="IZL517" s="421"/>
      <c r="IZM517" s="421"/>
      <c r="IZN517" s="421"/>
      <c r="IZO517" s="421"/>
      <c r="IZP517" s="421"/>
      <c r="IZQ517" s="421"/>
      <c r="IZR517" s="421"/>
      <c r="IZS517" s="421"/>
      <c r="IZT517" s="421"/>
      <c r="IZU517" s="421"/>
      <c r="IZV517" s="421"/>
      <c r="IZW517" s="421"/>
      <c r="IZX517" s="421"/>
      <c r="IZY517" s="421"/>
      <c r="IZZ517" s="421"/>
      <c r="JAA517" s="421"/>
      <c r="JAB517" s="421"/>
      <c r="JAC517" s="421"/>
      <c r="JAD517" s="421"/>
      <c r="JAE517" s="421"/>
      <c r="JAF517" s="421"/>
      <c r="JAG517" s="421"/>
      <c r="JAH517" s="421"/>
      <c r="JAI517" s="421"/>
      <c r="JAJ517" s="421"/>
      <c r="JAK517" s="421"/>
      <c r="JAL517" s="421"/>
      <c r="JAM517" s="421"/>
      <c r="JAN517" s="421"/>
      <c r="JAO517" s="421"/>
      <c r="JAP517" s="421"/>
      <c r="JAQ517" s="421"/>
      <c r="JAR517" s="421"/>
      <c r="JAS517" s="421"/>
      <c r="JAT517" s="421"/>
      <c r="JAU517" s="421"/>
      <c r="JAV517" s="421"/>
      <c r="JAW517" s="421"/>
      <c r="JAX517" s="421"/>
      <c r="JAY517" s="421"/>
      <c r="JAZ517" s="421"/>
      <c r="JBA517" s="421"/>
      <c r="JBB517" s="421"/>
      <c r="JBC517" s="421"/>
      <c r="JBD517" s="421"/>
      <c r="JBE517" s="421"/>
      <c r="JBF517" s="421"/>
      <c r="JBG517" s="421"/>
      <c r="JBH517" s="421"/>
      <c r="JBI517" s="421"/>
      <c r="JBJ517" s="421"/>
      <c r="JBK517" s="421"/>
      <c r="JBL517" s="421"/>
      <c r="JBM517" s="421"/>
      <c r="JBN517" s="421"/>
      <c r="JBO517" s="421"/>
      <c r="JBP517" s="421"/>
      <c r="JBQ517" s="421"/>
      <c r="JBR517" s="421"/>
      <c r="JBS517" s="421"/>
      <c r="JBT517" s="421"/>
      <c r="JBU517" s="421"/>
      <c r="JBV517" s="421"/>
      <c r="JBW517" s="421"/>
      <c r="JBX517" s="421"/>
      <c r="JBY517" s="421"/>
      <c r="JBZ517" s="421"/>
      <c r="JCA517" s="421"/>
      <c r="JCB517" s="421"/>
      <c r="JCC517" s="421"/>
      <c r="JCD517" s="421"/>
      <c r="JCE517" s="421"/>
      <c r="JCF517" s="421"/>
      <c r="JCG517" s="421"/>
      <c r="JCH517" s="421"/>
      <c r="JCI517" s="421"/>
      <c r="JCJ517" s="421"/>
      <c r="JCK517" s="421"/>
      <c r="JCL517" s="421"/>
      <c r="JCM517" s="421"/>
      <c r="JCN517" s="421"/>
      <c r="JCO517" s="421"/>
      <c r="JCP517" s="421"/>
      <c r="JCQ517" s="421"/>
      <c r="JCR517" s="421"/>
      <c r="JCS517" s="421"/>
      <c r="JCT517" s="421"/>
      <c r="JCU517" s="421"/>
      <c r="JCV517" s="421"/>
      <c r="JCW517" s="421"/>
      <c r="JCX517" s="421"/>
      <c r="JCY517" s="421"/>
      <c r="JCZ517" s="421"/>
      <c r="JDA517" s="421"/>
      <c r="JDB517" s="421"/>
      <c r="JDC517" s="421"/>
      <c r="JDD517" s="421"/>
      <c r="JDE517" s="421"/>
      <c r="JDF517" s="421"/>
      <c r="JDG517" s="421"/>
      <c r="JDH517" s="421"/>
      <c r="JDI517" s="421"/>
      <c r="JDJ517" s="421"/>
      <c r="JDK517" s="421"/>
      <c r="JDL517" s="421"/>
      <c r="JDM517" s="421"/>
      <c r="JDN517" s="421"/>
      <c r="JDO517" s="421"/>
      <c r="JDP517" s="421"/>
      <c r="JDQ517" s="421"/>
      <c r="JDR517" s="421"/>
      <c r="JDS517" s="421"/>
      <c r="JDT517" s="421"/>
      <c r="JDU517" s="421"/>
      <c r="JDV517" s="421"/>
      <c r="JDW517" s="421"/>
      <c r="JDX517" s="421"/>
      <c r="JDY517" s="421"/>
      <c r="JDZ517" s="421"/>
      <c r="JEA517" s="421"/>
      <c r="JEB517" s="421"/>
      <c r="JEC517" s="421"/>
      <c r="JED517" s="421"/>
      <c r="JEE517" s="421"/>
      <c r="JEF517" s="421"/>
      <c r="JEG517" s="421"/>
      <c r="JEH517" s="421"/>
      <c r="JEI517" s="421"/>
      <c r="JEJ517" s="421"/>
      <c r="JEK517" s="421"/>
      <c r="JEL517" s="421"/>
      <c r="JEM517" s="421"/>
      <c r="JEN517" s="421"/>
      <c r="JEO517" s="421"/>
      <c r="JEP517" s="421"/>
      <c r="JEQ517" s="421"/>
      <c r="JER517" s="421"/>
      <c r="JES517" s="421"/>
      <c r="JET517" s="421"/>
      <c r="JEU517" s="421"/>
      <c r="JEV517" s="421"/>
      <c r="JEW517" s="421"/>
      <c r="JEX517" s="421"/>
      <c r="JEY517" s="421"/>
      <c r="JEZ517" s="421"/>
      <c r="JFA517" s="421"/>
      <c r="JFB517" s="421"/>
      <c r="JFC517" s="421"/>
      <c r="JFD517" s="421"/>
      <c r="JFE517" s="421"/>
      <c r="JFF517" s="421"/>
      <c r="JFG517" s="421"/>
      <c r="JFH517" s="421"/>
      <c r="JFI517" s="421"/>
      <c r="JFJ517" s="421"/>
      <c r="JFK517" s="421"/>
      <c r="JFL517" s="421"/>
      <c r="JFM517" s="421"/>
      <c r="JFN517" s="421"/>
      <c r="JFO517" s="421"/>
      <c r="JFP517" s="421"/>
      <c r="JFQ517" s="421"/>
      <c r="JFR517" s="421"/>
      <c r="JFS517" s="421"/>
      <c r="JFT517" s="421"/>
      <c r="JFU517" s="421"/>
      <c r="JFV517" s="421"/>
      <c r="JFW517" s="421"/>
      <c r="JFX517" s="421"/>
      <c r="JFY517" s="421"/>
      <c r="JFZ517" s="421"/>
      <c r="JGA517" s="421"/>
      <c r="JGB517" s="421"/>
      <c r="JGC517" s="421"/>
      <c r="JGD517" s="421"/>
      <c r="JGE517" s="421"/>
      <c r="JGF517" s="421"/>
      <c r="JGG517" s="421"/>
      <c r="JGH517" s="421"/>
      <c r="JGI517" s="421"/>
      <c r="JGJ517" s="421"/>
      <c r="JGK517" s="421"/>
      <c r="JGL517" s="421"/>
      <c r="JGM517" s="421"/>
      <c r="JGN517" s="421"/>
      <c r="JGO517" s="421"/>
      <c r="JGP517" s="421"/>
      <c r="JGQ517" s="421"/>
      <c r="JGR517" s="421"/>
      <c r="JGS517" s="421"/>
      <c r="JGT517" s="421"/>
      <c r="JGU517" s="421"/>
      <c r="JGV517" s="421"/>
      <c r="JGW517" s="421"/>
      <c r="JGX517" s="421"/>
      <c r="JGY517" s="421"/>
      <c r="JGZ517" s="421"/>
      <c r="JHA517" s="421"/>
      <c r="JHB517" s="421"/>
      <c r="JHC517" s="421"/>
      <c r="JHD517" s="421"/>
      <c r="JHE517" s="421"/>
      <c r="JHF517" s="421"/>
      <c r="JHG517" s="421"/>
      <c r="JHH517" s="421"/>
      <c r="JHI517" s="421"/>
      <c r="JHJ517" s="421"/>
      <c r="JHK517" s="421"/>
      <c r="JHL517" s="421"/>
      <c r="JHM517" s="421"/>
      <c r="JHN517" s="421"/>
      <c r="JHO517" s="421"/>
      <c r="JHP517" s="421"/>
      <c r="JHQ517" s="421"/>
      <c r="JHR517" s="421"/>
      <c r="JHS517" s="421"/>
      <c r="JHT517" s="421"/>
      <c r="JHU517" s="421"/>
      <c r="JHV517" s="421"/>
      <c r="JHW517" s="421"/>
      <c r="JHX517" s="421"/>
      <c r="JHY517" s="421"/>
      <c r="JHZ517" s="421"/>
      <c r="JIA517" s="421"/>
      <c r="JIB517" s="421"/>
      <c r="JIC517" s="421"/>
      <c r="JID517" s="421"/>
      <c r="JIE517" s="421"/>
      <c r="JIF517" s="421"/>
      <c r="JIG517" s="421"/>
      <c r="JIH517" s="421"/>
      <c r="JII517" s="421"/>
      <c r="JIJ517" s="421"/>
      <c r="JIK517" s="421"/>
      <c r="JIL517" s="421"/>
      <c r="JIM517" s="421"/>
      <c r="JIN517" s="421"/>
      <c r="JIO517" s="421"/>
      <c r="JIP517" s="421"/>
      <c r="JIQ517" s="421"/>
      <c r="JIR517" s="421"/>
      <c r="JIS517" s="421"/>
      <c r="JIT517" s="421"/>
      <c r="JIU517" s="421"/>
      <c r="JIV517" s="421"/>
      <c r="JIW517" s="421"/>
      <c r="JIX517" s="421"/>
      <c r="JIY517" s="421"/>
      <c r="JIZ517" s="421"/>
      <c r="JJA517" s="421"/>
      <c r="JJB517" s="421"/>
      <c r="JJC517" s="421"/>
      <c r="JJD517" s="421"/>
      <c r="JJE517" s="421"/>
      <c r="JJF517" s="421"/>
      <c r="JJG517" s="421"/>
      <c r="JJH517" s="421"/>
      <c r="JJI517" s="421"/>
      <c r="JJJ517" s="421"/>
      <c r="JJK517" s="421"/>
      <c r="JJL517" s="421"/>
      <c r="JJM517" s="421"/>
      <c r="JJN517" s="421"/>
      <c r="JJO517" s="421"/>
      <c r="JJP517" s="421"/>
      <c r="JJQ517" s="421"/>
      <c r="JJR517" s="421"/>
      <c r="JJS517" s="421"/>
      <c r="JJT517" s="421"/>
      <c r="JJU517" s="421"/>
      <c r="JJV517" s="421"/>
      <c r="JJW517" s="421"/>
      <c r="JJX517" s="421"/>
      <c r="JJY517" s="421"/>
      <c r="JJZ517" s="421"/>
      <c r="JKA517" s="421"/>
      <c r="JKB517" s="421"/>
      <c r="JKC517" s="421"/>
      <c r="JKD517" s="421"/>
      <c r="JKE517" s="421"/>
      <c r="JKF517" s="421"/>
      <c r="JKG517" s="421"/>
      <c r="JKH517" s="421"/>
      <c r="JKI517" s="421"/>
      <c r="JKJ517" s="421"/>
      <c r="JKK517" s="421"/>
      <c r="JKL517" s="421"/>
      <c r="JKM517" s="421"/>
      <c r="JKN517" s="421"/>
      <c r="JKO517" s="421"/>
      <c r="JKP517" s="421"/>
      <c r="JKQ517" s="421"/>
      <c r="JKR517" s="421"/>
      <c r="JKS517" s="421"/>
      <c r="JKT517" s="421"/>
      <c r="JKU517" s="421"/>
      <c r="JKV517" s="421"/>
      <c r="JKW517" s="421"/>
      <c r="JKX517" s="421"/>
      <c r="JKY517" s="421"/>
      <c r="JKZ517" s="421"/>
      <c r="JLA517" s="421"/>
      <c r="JLB517" s="421"/>
      <c r="JLC517" s="421"/>
      <c r="JLD517" s="421"/>
      <c r="JLE517" s="421"/>
      <c r="JLF517" s="421"/>
      <c r="JLG517" s="421"/>
      <c r="JLH517" s="421"/>
      <c r="JLI517" s="421"/>
      <c r="JLJ517" s="421"/>
      <c r="JLK517" s="421"/>
      <c r="JLL517" s="421"/>
      <c r="JLM517" s="421"/>
      <c r="JLN517" s="421"/>
      <c r="JLO517" s="421"/>
      <c r="JLP517" s="421"/>
      <c r="JLQ517" s="421"/>
      <c r="JLR517" s="421"/>
      <c r="JLS517" s="421"/>
      <c r="JLT517" s="421"/>
      <c r="JLU517" s="421"/>
      <c r="JLV517" s="421"/>
      <c r="JLW517" s="421"/>
      <c r="JLX517" s="421"/>
      <c r="JLY517" s="421"/>
      <c r="JLZ517" s="421"/>
      <c r="JMA517" s="421"/>
      <c r="JMB517" s="421"/>
      <c r="JMC517" s="421"/>
      <c r="JMD517" s="421"/>
      <c r="JME517" s="421"/>
      <c r="JMF517" s="421"/>
      <c r="JMG517" s="421"/>
      <c r="JMH517" s="421"/>
      <c r="JMI517" s="421"/>
      <c r="JMJ517" s="421"/>
      <c r="JMK517" s="421"/>
      <c r="JML517" s="421"/>
      <c r="JMM517" s="421"/>
      <c r="JMN517" s="421"/>
      <c r="JMO517" s="421"/>
      <c r="JMP517" s="421"/>
      <c r="JMQ517" s="421"/>
      <c r="JMR517" s="421"/>
      <c r="JMS517" s="421"/>
      <c r="JMT517" s="421"/>
      <c r="JMU517" s="421"/>
      <c r="JMV517" s="421"/>
      <c r="JMW517" s="421"/>
      <c r="JMX517" s="421"/>
      <c r="JMY517" s="421"/>
      <c r="JMZ517" s="421"/>
      <c r="JNA517" s="421"/>
      <c r="JNB517" s="421"/>
      <c r="JNC517" s="421"/>
      <c r="JND517" s="421"/>
      <c r="JNE517" s="421"/>
      <c r="JNF517" s="421"/>
      <c r="JNG517" s="421"/>
      <c r="JNH517" s="421"/>
      <c r="JNI517" s="421"/>
      <c r="JNJ517" s="421"/>
      <c r="JNK517" s="421"/>
      <c r="JNL517" s="421"/>
      <c r="JNM517" s="421"/>
      <c r="JNN517" s="421"/>
      <c r="JNO517" s="421"/>
      <c r="JNP517" s="421"/>
      <c r="JNQ517" s="421"/>
      <c r="JNR517" s="421"/>
      <c r="JNS517" s="421"/>
      <c r="JNT517" s="421"/>
      <c r="JNU517" s="421"/>
      <c r="JNV517" s="421"/>
      <c r="JNW517" s="421"/>
      <c r="JNX517" s="421"/>
      <c r="JNY517" s="421"/>
      <c r="JNZ517" s="421"/>
      <c r="JOA517" s="421"/>
      <c r="JOB517" s="421"/>
      <c r="JOC517" s="421"/>
      <c r="JOD517" s="421"/>
      <c r="JOE517" s="421"/>
      <c r="JOF517" s="421"/>
      <c r="JOG517" s="421"/>
      <c r="JOH517" s="421"/>
      <c r="JOI517" s="421"/>
      <c r="JOJ517" s="421"/>
      <c r="JOK517" s="421"/>
      <c r="JOL517" s="421"/>
      <c r="JOM517" s="421"/>
      <c r="JON517" s="421"/>
      <c r="JOO517" s="421"/>
      <c r="JOP517" s="421"/>
      <c r="JOQ517" s="421"/>
      <c r="JOR517" s="421"/>
      <c r="JOS517" s="421"/>
      <c r="JOT517" s="421"/>
      <c r="JOU517" s="421"/>
      <c r="JOV517" s="421"/>
      <c r="JOW517" s="421"/>
      <c r="JOX517" s="421"/>
      <c r="JOY517" s="421"/>
      <c r="JOZ517" s="421"/>
      <c r="JPA517" s="421"/>
      <c r="JPB517" s="421"/>
      <c r="JPC517" s="421"/>
      <c r="JPD517" s="421"/>
      <c r="JPE517" s="421"/>
      <c r="JPF517" s="421"/>
      <c r="JPG517" s="421"/>
      <c r="JPH517" s="421"/>
      <c r="JPI517" s="421"/>
      <c r="JPJ517" s="421"/>
      <c r="JPK517" s="421"/>
      <c r="JPL517" s="421"/>
      <c r="JPM517" s="421"/>
      <c r="JPN517" s="421"/>
      <c r="JPO517" s="421"/>
      <c r="JPP517" s="421"/>
      <c r="JPQ517" s="421"/>
      <c r="JPR517" s="421"/>
      <c r="JPS517" s="421"/>
      <c r="JPT517" s="421"/>
      <c r="JPU517" s="421"/>
      <c r="JPV517" s="421"/>
      <c r="JPW517" s="421"/>
      <c r="JPX517" s="421"/>
      <c r="JPY517" s="421"/>
      <c r="JPZ517" s="421"/>
      <c r="JQA517" s="421"/>
      <c r="JQB517" s="421"/>
      <c r="JQC517" s="421"/>
      <c r="JQD517" s="421"/>
      <c r="JQE517" s="421"/>
      <c r="JQF517" s="421"/>
      <c r="JQG517" s="421"/>
      <c r="JQH517" s="421"/>
      <c r="JQI517" s="421"/>
      <c r="JQJ517" s="421"/>
      <c r="JQK517" s="421"/>
      <c r="JQL517" s="421"/>
      <c r="JQM517" s="421"/>
      <c r="JQN517" s="421"/>
      <c r="JQO517" s="421"/>
      <c r="JQP517" s="421"/>
      <c r="JQQ517" s="421"/>
      <c r="JQR517" s="421"/>
      <c r="JQS517" s="421"/>
      <c r="JQT517" s="421"/>
      <c r="JQU517" s="421"/>
      <c r="JQV517" s="421"/>
      <c r="JQW517" s="421"/>
      <c r="JQX517" s="421"/>
      <c r="JQY517" s="421"/>
      <c r="JQZ517" s="421"/>
      <c r="JRA517" s="421"/>
      <c r="JRB517" s="421"/>
      <c r="JRC517" s="421"/>
      <c r="JRD517" s="421"/>
      <c r="JRE517" s="421"/>
      <c r="JRF517" s="421"/>
      <c r="JRG517" s="421"/>
      <c r="JRH517" s="421"/>
      <c r="JRI517" s="421"/>
      <c r="JRJ517" s="421"/>
      <c r="JRK517" s="421"/>
      <c r="JRL517" s="421"/>
      <c r="JRM517" s="421"/>
      <c r="JRN517" s="421"/>
      <c r="JRO517" s="421"/>
      <c r="JRP517" s="421"/>
      <c r="JRQ517" s="421"/>
      <c r="JRR517" s="421"/>
      <c r="JRS517" s="421"/>
      <c r="JRT517" s="421"/>
      <c r="JRU517" s="421"/>
      <c r="JRV517" s="421"/>
      <c r="JRW517" s="421"/>
      <c r="JRX517" s="421"/>
      <c r="JRY517" s="421"/>
      <c r="JRZ517" s="421"/>
      <c r="JSA517" s="421"/>
      <c r="JSB517" s="421"/>
      <c r="JSC517" s="421"/>
      <c r="JSD517" s="421"/>
      <c r="JSE517" s="421"/>
      <c r="JSF517" s="421"/>
      <c r="JSG517" s="421"/>
      <c r="JSH517" s="421"/>
      <c r="JSI517" s="421"/>
      <c r="JSJ517" s="421"/>
      <c r="JSK517" s="421"/>
      <c r="JSL517" s="421"/>
      <c r="JSM517" s="421"/>
      <c r="JSN517" s="421"/>
      <c r="JSO517" s="421"/>
      <c r="JSP517" s="421"/>
      <c r="JSQ517" s="421"/>
      <c r="JSR517" s="421"/>
      <c r="JSS517" s="421"/>
      <c r="JST517" s="421"/>
      <c r="JSU517" s="421"/>
      <c r="JSV517" s="421"/>
      <c r="JSW517" s="421"/>
      <c r="JSX517" s="421"/>
      <c r="JSY517" s="421"/>
      <c r="JSZ517" s="421"/>
      <c r="JTA517" s="421"/>
      <c r="JTB517" s="421"/>
      <c r="JTC517" s="421"/>
      <c r="JTD517" s="421"/>
      <c r="JTE517" s="421"/>
      <c r="JTF517" s="421"/>
      <c r="JTG517" s="421"/>
      <c r="JTH517" s="421"/>
      <c r="JTI517" s="421"/>
      <c r="JTJ517" s="421"/>
      <c r="JTK517" s="421"/>
      <c r="JTL517" s="421"/>
      <c r="JTM517" s="421"/>
      <c r="JTN517" s="421"/>
      <c r="JTO517" s="421"/>
      <c r="JTP517" s="421"/>
      <c r="JTQ517" s="421"/>
      <c r="JTR517" s="421"/>
      <c r="JTS517" s="421"/>
      <c r="JTT517" s="421"/>
      <c r="JTU517" s="421"/>
      <c r="JTV517" s="421"/>
      <c r="JTW517" s="421"/>
      <c r="JTX517" s="421"/>
      <c r="JTY517" s="421"/>
      <c r="JTZ517" s="421"/>
      <c r="JUA517" s="421"/>
      <c r="JUB517" s="421"/>
      <c r="JUC517" s="421"/>
      <c r="JUD517" s="421"/>
      <c r="JUE517" s="421"/>
      <c r="JUF517" s="421"/>
      <c r="JUG517" s="421"/>
      <c r="JUH517" s="421"/>
      <c r="JUI517" s="421"/>
      <c r="JUJ517" s="421"/>
      <c r="JUK517" s="421"/>
      <c r="JUL517" s="421"/>
      <c r="JUM517" s="421"/>
      <c r="JUN517" s="421"/>
      <c r="JUO517" s="421"/>
      <c r="JUP517" s="421"/>
      <c r="JUQ517" s="421"/>
      <c r="JUR517" s="421"/>
      <c r="JUS517" s="421"/>
      <c r="JUT517" s="421"/>
      <c r="JUU517" s="421"/>
      <c r="JUV517" s="421"/>
      <c r="JUW517" s="421"/>
      <c r="JUX517" s="421"/>
      <c r="JUY517" s="421"/>
      <c r="JUZ517" s="421"/>
      <c r="JVA517" s="421"/>
      <c r="JVB517" s="421"/>
      <c r="JVC517" s="421"/>
      <c r="JVD517" s="421"/>
      <c r="JVE517" s="421"/>
      <c r="JVF517" s="421"/>
      <c r="JVG517" s="421"/>
      <c r="JVH517" s="421"/>
      <c r="JVI517" s="421"/>
      <c r="JVJ517" s="421"/>
      <c r="JVK517" s="421"/>
      <c r="JVL517" s="421"/>
      <c r="JVM517" s="421"/>
      <c r="JVN517" s="421"/>
      <c r="JVO517" s="421"/>
      <c r="JVP517" s="421"/>
      <c r="JVQ517" s="421"/>
      <c r="JVR517" s="421"/>
      <c r="JVS517" s="421"/>
      <c r="JVT517" s="421"/>
      <c r="JVU517" s="421"/>
      <c r="JVV517" s="421"/>
      <c r="JVW517" s="421"/>
      <c r="JVX517" s="421"/>
      <c r="JVY517" s="421"/>
      <c r="JVZ517" s="421"/>
      <c r="JWA517" s="421"/>
      <c r="JWB517" s="421"/>
      <c r="JWC517" s="421"/>
      <c r="JWD517" s="421"/>
      <c r="JWE517" s="421"/>
      <c r="JWF517" s="421"/>
      <c r="JWG517" s="421"/>
      <c r="JWH517" s="421"/>
      <c r="JWI517" s="421"/>
      <c r="JWJ517" s="421"/>
      <c r="JWK517" s="421"/>
      <c r="JWL517" s="421"/>
      <c r="JWM517" s="421"/>
      <c r="JWN517" s="421"/>
      <c r="JWO517" s="421"/>
      <c r="JWP517" s="421"/>
      <c r="JWQ517" s="421"/>
      <c r="JWR517" s="421"/>
      <c r="JWS517" s="421"/>
      <c r="JWT517" s="421"/>
      <c r="JWU517" s="421"/>
      <c r="JWV517" s="421"/>
      <c r="JWW517" s="421"/>
      <c r="JWX517" s="421"/>
      <c r="JWY517" s="421"/>
      <c r="JWZ517" s="421"/>
      <c r="JXA517" s="421"/>
      <c r="JXB517" s="421"/>
      <c r="JXC517" s="421"/>
      <c r="JXD517" s="421"/>
      <c r="JXE517" s="421"/>
      <c r="JXF517" s="421"/>
      <c r="JXG517" s="421"/>
      <c r="JXH517" s="421"/>
      <c r="JXI517" s="421"/>
      <c r="JXJ517" s="421"/>
      <c r="JXK517" s="421"/>
      <c r="JXL517" s="421"/>
      <c r="JXM517" s="421"/>
      <c r="JXN517" s="421"/>
      <c r="JXO517" s="421"/>
      <c r="JXP517" s="421"/>
      <c r="JXQ517" s="421"/>
      <c r="JXR517" s="421"/>
      <c r="JXS517" s="421"/>
      <c r="JXT517" s="421"/>
      <c r="JXU517" s="421"/>
      <c r="JXV517" s="421"/>
      <c r="JXW517" s="421"/>
      <c r="JXX517" s="421"/>
      <c r="JXY517" s="421"/>
      <c r="JXZ517" s="421"/>
      <c r="JYA517" s="421"/>
      <c r="JYB517" s="421"/>
      <c r="JYC517" s="421"/>
      <c r="JYD517" s="421"/>
      <c r="JYE517" s="421"/>
      <c r="JYF517" s="421"/>
      <c r="JYG517" s="421"/>
      <c r="JYH517" s="421"/>
      <c r="JYI517" s="421"/>
      <c r="JYJ517" s="421"/>
      <c r="JYK517" s="421"/>
      <c r="JYL517" s="421"/>
      <c r="JYM517" s="421"/>
      <c r="JYN517" s="421"/>
      <c r="JYO517" s="421"/>
      <c r="JYP517" s="421"/>
      <c r="JYQ517" s="421"/>
      <c r="JYR517" s="421"/>
      <c r="JYS517" s="421"/>
      <c r="JYT517" s="421"/>
      <c r="JYU517" s="421"/>
      <c r="JYV517" s="421"/>
      <c r="JYW517" s="421"/>
      <c r="JYX517" s="421"/>
      <c r="JYY517" s="421"/>
      <c r="JYZ517" s="421"/>
      <c r="JZA517" s="421"/>
      <c r="JZB517" s="421"/>
      <c r="JZC517" s="421"/>
      <c r="JZD517" s="421"/>
      <c r="JZE517" s="421"/>
      <c r="JZF517" s="421"/>
      <c r="JZG517" s="421"/>
      <c r="JZH517" s="421"/>
      <c r="JZI517" s="421"/>
      <c r="JZJ517" s="421"/>
      <c r="JZK517" s="421"/>
      <c r="JZL517" s="421"/>
      <c r="JZM517" s="421"/>
      <c r="JZN517" s="421"/>
      <c r="JZO517" s="421"/>
      <c r="JZP517" s="421"/>
      <c r="JZQ517" s="421"/>
      <c r="JZR517" s="421"/>
      <c r="JZS517" s="421"/>
      <c r="JZT517" s="421"/>
      <c r="JZU517" s="421"/>
      <c r="JZV517" s="421"/>
      <c r="JZW517" s="421"/>
      <c r="JZX517" s="421"/>
      <c r="JZY517" s="421"/>
      <c r="JZZ517" s="421"/>
      <c r="KAA517" s="421"/>
      <c r="KAB517" s="421"/>
      <c r="KAC517" s="421"/>
      <c r="KAD517" s="421"/>
      <c r="KAE517" s="421"/>
      <c r="KAF517" s="421"/>
      <c r="KAG517" s="421"/>
      <c r="KAH517" s="421"/>
      <c r="KAI517" s="421"/>
      <c r="KAJ517" s="421"/>
      <c r="KAK517" s="421"/>
      <c r="KAL517" s="421"/>
      <c r="KAM517" s="421"/>
      <c r="KAN517" s="421"/>
      <c r="KAO517" s="421"/>
      <c r="KAP517" s="421"/>
      <c r="KAQ517" s="421"/>
      <c r="KAR517" s="421"/>
      <c r="KAS517" s="421"/>
      <c r="KAT517" s="421"/>
      <c r="KAU517" s="421"/>
      <c r="KAV517" s="421"/>
      <c r="KAW517" s="421"/>
      <c r="KAX517" s="421"/>
      <c r="KAY517" s="421"/>
      <c r="KAZ517" s="421"/>
      <c r="KBA517" s="421"/>
      <c r="KBB517" s="421"/>
      <c r="KBC517" s="421"/>
      <c r="KBD517" s="421"/>
      <c r="KBE517" s="421"/>
      <c r="KBF517" s="421"/>
      <c r="KBG517" s="421"/>
      <c r="KBH517" s="421"/>
      <c r="KBI517" s="421"/>
      <c r="KBJ517" s="421"/>
      <c r="KBK517" s="421"/>
      <c r="KBL517" s="421"/>
      <c r="KBM517" s="421"/>
      <c r="KBN517" s="421"/>
      <c r="KBO517" s="421"/>
      <c r="KBP517" s="421"/>
      <c r="KBQ517" s="421"/>
      <c r="KBR517" s="421"/>
      <c r="KBS517" s="421"/>
      <c r="KBT517" s="421"/>
      <c r="KBU517" s="421"/>
      <c r="KBV517" s="421"/>
      <c r="KBW517" s="421"/>
      <c r="KBX517" s="421"/>
      <c r="KBY517" s="421"/>
      <c r="KBZ517" s="421"/>
      <c r="KCA517" s="421"/>
      <c r="KCB517" s="421"/>
      <c r="KCC517" s="421"/>
      <c r="KCD517" s="421"/>
      <c r="KCE517" s="421"/>
      <c r="KCF517" s="421"/>
      <c r="KCG517" s="421"/>
      <c r="KCH517" s="421"/>
      <c r="KCI517" s="421"/>
      <c r="KCJ517" s="421"/>
      <c r="KCK517" s="421"/>
      <c r="KCL517" s="421"/>
      <c r="KCM517" s="421"/>
      <c r="KCN517" s="421"/>
      <c r="KCO517" s="421"/>
      <c r="KCP517" s="421"/>
      <c r="KCQ517" s="421"/>
      <c r="KCR517" s="421"/>
      <c r="KCS517" s="421"/>
      <c r="KCT517" s="421"/>
      <c r="KCU517" s="421"/>
      <c r="KCV517" s="421"/>
      <c r="KCW517" s="421"/>
      <c r="KCX517" s="421"/>
      <c r="KCY517" s="421"/>
      <c r="KCZ517" s="421"/>
      <c r="KDA517" s="421"/>
      <c r="KDB517" s="421"/>
      <c r="KDC517" s="421"/>
      <c r="KDD517" s="421"/>
      <c r="KDE517" s="421"/>
      <c r="KDF517" s="421"/>
      <c r="KDG517" s="421"/>
      <c r="KDH517" s="421"/>
      <c r="KDI517" s="421"/>
      <c r="KDJ517" s="421"/>
      <c r="KDK517" s="421"/>
      <c r="KDL517" s="421"/>
      <c r="KDM517" s="421"/>
      <c r="KDN517" s="421"/>
      <c r="KDO517" s="421"/>
      <c r="KDP517" s="421"/>
      <c r="KDQ517" s="421"/>
      <c r="KDR517" s="421"/>
      <c r="KDS517" s="421"/>
      <c r="KDT517" s="421"/>
      <c r="KDU517" s="421"/>
      <c r="KDV517" s="421"/>
      <c r="KDW517" s="421"/>
      <c r="KDX517" s="421"/>
      <c r="KDY517" s="421"/>
      <c r="KDZ517" s="421"/>
      <c r="KEA517" s="421"/>
      <c r="KEB517" s="421"/>
      <c r="KEC517" s="421"/>
      <c r="KED517" s="421"/>
      <c r="KEE517" s="421"/>
      <c r="KEF517" s="421"/>
      <c r="KEG517" s="421"/>
      <c r="KEH517" s="421"/>
      <c r="KEI517" s="421"/>
      <c r="KEJ517" s="421"/>
      <c r="KEK517" s="421"/>
      <c r="KEL517" s="421"/>
      <c r="KEM517" s="421"/>
      <c r="KEN517" s="421"/>
      <c r="KEO517" s="421"/>
      <c r="KEP517" s="421"/>
      <c r="KEQ517" s="421"/>
      <c r="KER517" s="421"/>
      <c r="KES517" s="421"/>
      <c r="KET517" s="421"/>
      <c r="KEU517" s="421"/>
      <c r="KEV517" s="421"/>
      <c r="KEW517" s="421"/>
      <c r="KEX517" s="421"/>
      <c r="KEY517" s="421"/>
      <c r="KEZ517" s="421"/>
      <c r="KFA517" s="421"/>
      <c r="KFB517" s="421"/>
      <c r="KFC517" s="421"/>
      <c r="KFD517" s="421"/>
      <c r="KFE517" s="421"/>
      <c r="KFF517" s="421"/>
      <c r="KFG517" s="421"/>
      <c r="KFH517" s="421"/>
      <c r="KFI517" s="421"/>
      <c r="KFJ517" s="421"/>
      <c r="KFK517" s="421"/>
      <c r="KFL517" s="421"/>
      <c r="KFM517" s="421"/>
      <c r="KFN517" s="421"/>
      <c r="KFO517" s="421"/>
      <c r="KFP517" s="421"/>
      <c r="KFQ517" s="421"/>
      <c r="KFR517" s="421"/>
      <c r="KFS517" s="421"/>
      <c r="KFT517" s="421"/>
      <c r="KFU517" s="421"/>
      <c r="KFV517" s="421"/>
      <c r="KFW517" s="421"/>
      <c r="KFX517" s="421"/>
      <c r="KFY517" s="421"/>
      <c r="KFZ517" s="421"/>
      <c r="KGA517" s="421"/>
      <c r="KGB517" s="421"/>
      <c r="KGC517" s="421"/>
      <c r="KGD517" s="421"/>
      <c r="KGE517" s="421"/>
      <c r="KGF517" s="421"/>
      <c r="KGG517" s="421"/>
      <c r="KGH517" s="421"/>
      <c r="KGI517" s="421"/>
      <c r="KGJ517" s="421"/>
      <c r="KGK517" s="421"/>
      <c r="KGL517" s="421"/>
      <c r="KGM517" s="421"/>
      <c r="KGN517" s="421"/>
      <c r="KGO517" s="421"/>
      <c r="KGP517" s="421"/>
      <c r="KGQ517" s="421"/>
      <c r="KGR517" s="421"/>
      <c r="KGS517" s="421"/>
      <c r="KGT517" s="421"/>
      <c r="KGU517" s="421"/>
      <c r="KGV517" s="421"/>
      <c r="KGW517" s="421"/>
      <c r="KGX517" s="421"/>
      <c r="KGY517" s="421"/>
      <c r="KGZ517" s="421"/>
      <c r="KHA517" s="421"/>
      <c r="KHB517" s="421"/>
      <c r="KHC517" s="421"/>
      <c r="KHD517" s="421"/>
      <c r="KHE517" s="421"/>
      <c r="KHF517" s="421"/>
      <c r="KHG517" s="421"/>
      <c r="KHH517" s="421"/>
      <c r="KHI517" s="421"/>
      <c r="KHJ517" s="421"/>
      <c r="KHK517" s="421"/>
      <c r="KHL517" s="421"/>
      <c r="KHM517" s="421"/>
      <c r="KHN517" s="421"/>
      <c r="KHO517" s="421"/>
      <c r="KHP517" s="421"/>
      <c r="KHQ517" s="421"/>
      <c r="KHR517" s="421"/>
      <c r="KHS517" s="421"/>
      <c r="KHT517" s="421"/>
      <c r="KHU517" s="421"/>
      <c r="KHV517" s="421"/>
      <c r="KHW517" s="421"/>
      <c r="KHX517" s="421"/>
      <c r="KHY517" s="421"/>
      <c r="KHZ517" s="421"/>
      <c r="KIA517" s="421"/>
      <c r="KIB517" s="421"/>
      <c r="KIC517" s="421"/>
      <c r="KID517" s="421"/>
      <c r="KIE517" s="421"/>
      <c r="KIF517" s="421"/>
      <c r="KIG517" s="421"/>
      <c r="KIH517" s="421"/>
      <c r="KII517" s="421"/>
      <c r="KIJ517" s="421"/>
      <c r="KIK517" s="421"/>
      <c r="KIL517" s="421"/>
      <c r="KIM517" s="421"/>
      <c r="KIN517" s="421"/>
      <c r="KIO517" s="421"/>
      <c r="KIP517" s="421"/>
      <c r="KIQ517" s="421"/>
      <c r="KIR517" s="421"/>
      <c r="KIS517" s="421"/>
      <c r="KIT517" s="421"/>
      <c r="KIU517" s="421"/>
      <c r="KIV517" s="421"/>
      <c r="KIW517" s="421"/>
      <c r="KIX517" s="421"/>
      <c r="KIY517" s="421"/>
      <c r="KIZ517" s="421"/>
      <c r="KJA517" s="421"/>
      <c r="KJB517" s="421"/>
      <c r="KJC517" s="421"/>
      <c r="KJD517" s="421"/>
      <c r="KJE517" s="421"/>
      <c r="KJF517" s="421"/>
      <c r="KJG517" s="421"/>
      <c r="KJH517" s="421"/>
      <c r="KJI517" s="421"/>
      <c r="KJJ517" s="421"/>
      <c r="KJK517" s="421"/>
      <c r="KJL517" s="421"/>
      <c r="KJM517" s="421"/>
      <c r="KJN517" s="421"/>
      <c r="KJO517" s="421"/>
      <c r="KJP517" s="421"/>
      <c r="KJQ517" s="421"/>
      <c r="KJR517" s="421"/>
      <c r="KJS517" s="421"/>
      <c r="KJT517" s="421"/>
      <c r="KJU517" s="421"/>
      <c r="KJV517" s="421"/>
      <c r="KJW517" s="421"/>
      <c r="KJX517" s="421"/>
      <c r="KJY517" s="421"/>
      <c r="KJZ517" s="421"/>
      <c r="KKA517" s="421"/>
      <c r="KKB517" s="421"/>
      <c r="KKC517" s="421"/>
      <c r="KKD517" s="421"/>
      <c r="KKE517" s="421"/>
      <c r="KKF517" s="421"/>
      <c r="KKG517" s="421"/>
      <c r="KKH517" s="421"/>
      <c r="KKI517" s="421"/>
      <c r="KKJ517" s="421"/>
      <c r="KKK517" s="421"/>
      <c r="KKL517" s="421"/>
      <c r="KKM517" s="421"/>
      <c r="KKN517" s="421"/>
      <c r="KKO517" s="421"/>
      <c r="KKP517" s="421"/>
      <c r="KKQ517" s="421"/>
      <c r="KKR517" s="421"/>
      <c r="KKS517" s="421"/>
      <c r="KKT517" s="421"/>
      <c r="KKU517" s="421"/>
      <c r="KKV517" s="421"/>
      <c r="KKW517" s="421"/>
      <c r="KKX517" s="421"/>
      <c r="KKY517" s="421"/>
      <c r="KKZ517" s="421"/>
      <c r="KLA517" s="421"/>
      <c r="KLB517" s="421"/>
      <c r="KLC517" s="421"/>
      <c r="KLD517" s="421"/>
      <c r="KLE517" s="421"/>
      <c r="KLF517" s="421"/>
      <c r="KLG517" s="421"/>
      <c r="KLH517" s="421"/>
      <c r="KLI517" s="421"/>
      <c r="KLJ517" s="421"/>
      <c r="KLK517" s="421"/>
      <c r="KLL517" s="421"/>
      <c r="KLM517" s="421"/>
      <c r="KLN517" s="421"/>
      <c r="KLO517" s="421"/>
      <c r="KLP517" s="421"/>
      <c r="KLQ517" s="421"/>
      <c r="KLR517" s="421"/>
      <c r="KLS517" s="421"/>
      <c r="KLT517" s="421"/>
      <c r="KLU517" s="421"/>
      <c r="KLV517" s="421"/>
      <c r="KLW517" s="421"/>
      <c r="KLX517" s="421"/>
      <c r="KLY517" s="421"/>
      <c r="KLZ517" s="421"/>
      <c r="KMA517" s="421"/>
      <c r="KMB517" s="421"/>
      <c r="KMC517" s="421"/>
      <c r="KMD517" s="421"/>
      <c r="KME517" s="421"/>
      <c r="KMF517" s="421"/>
      <c r="KMG517" s="421"/>
      <c r="KMH517" s="421"/>
      <c r="KMI517" s="421"/>
      <c r="KMJ517" s="421"/>
      <c r="KMK517" s="421"/>
      <c r="KML517" s="421"/>
      <c r="KMM517" s="421"/>
      <c r="KMN517" s="421"/>
      <c r="KMO517" s="421"/>
      <c r="KMP517" s="421"/>
      <c r="KMQ517" s="421"/>
      <c r="KMR517" s="421"/>
      <c r="KMS517" s="421"/>
      <c r="KMT517" s="421"/>
      <c r="KMU517" s="421"/>
      <c r="KMV517" s="421"/>
      <c r="KMW517" s="421"/>
      <c r="KMX517" s="421"/>
      <c r="KMY517" s="421"/>
      <c r="KMZ517" s="421"/>
      <c r="KNA517" s="421"/>
      <c r="KNB517" s="421"/>
      <c r="KNC517" s="421"/>
      <c r="KND517" s="421"/>
      <c r="KNE517" s="421"/>
      <c r="KNF517" s="421"/>
      <c r="KNG517" s="421"/>
      <c r="KNH517" s="421"/>
      <c r="KNI517" s="421"/>
      <c r="KNJ517" s="421"/>
      <c r="KNK517" s="421"/>
      <c r="KNL517" s="421"/>
      <c r="KNM517" s="421"/>
      <c r="KNN517" s="421"/>
      <c r="KNO517" s="421"/>
      <c r="KNP517" s="421"/>
      <c r="KNQ517" s="421"/>
      <c r="KNR517" s="421"/>
      <c r="KNS517" s="421"/>
      <c r="KNT517" s="421"/>
      <c r="KNU517" s="421"/>
      <c r="KNV517" s="421"/>
      <c r="KNW517" s="421"/>
      <c r="KNX517" s="421"/>
      <c r="KNY517" s="421"/>
      <c r="KNZ517" s="421"/>
      <c r="KOA517" s="421"/>
      <c r="KOB517" s="421"/>
      <c r="KOC517" s="421"/>
      <c r="KOD517" s="421"/>
      <c r="KOE517" s="421"/>
      <c r="KOF517" s="421"/>
      <c r="KOG517" s="421"/>
      <c r="KOH517" s="421"/>
      <c r="KOI517" s="421"/>
      <c r="KOJ517" s="421"/>
      <c r="KOK517" s="421"/>
      <c r="KOL517" s="421"/>
      <c r="KOM517" s="421"/>
      <c r="KON517" s="421"/>
      <c r="KOO517" s="421"/>
      <c r="KOP517" s="421"/>
      <c r="KOQ517" s="421"/>
      <c r="KOR517" s="421"/>
      <c r="KOS517" s="421"/>
      <c r="KOT517" s="421"/>
      <c r="KOU517" s="421"/>
      <c r="KOV517" s="421"/>
      <c r="KOW517" s="421"/>
      <c r="KOX517" s="421"/>
      <c r="KOY517" s="421"/>
      <c r="KOZ517" s="421"/>
      <c r="KPA517" s="421"/>
      <c r="KPB517" s="421"/>
      <c r="KPC517" s="421"/>
      <c r="KPD517" s="421"/>
      <c r="KPE517" s="421"/>
      <c r="KPF517" s="421"/>
      <c r="KPG517" s="421"/>
      <c r="KPH517" s="421"/>
      <c r="KPI517" s="421"/>
      <c r="KPJ517" s="421"/>
      <c r="KPK517" s="421"/>
      <c r="KPL517" s="421"/>
      <c r="KPM517" s="421"/>
      <c r="KPN517" s="421"/>
      <c r="KPO517" s="421"/>
      <c r="KPP517" s="421"/>
      <c r="KPQ517" s="421"/>
      <c r="KPR517" s="421"/>
      <c r="KPS517" s="421"/>
      <c r="KPT517" s="421"/>
      <c r="KPU517" s="421"/>
      <c r="KPV517" s="421"/>
      <c r="KPW517" s="421"/>
      <c r="KPX517" s="421"/>
      <c r="KPY517" s="421"/>
      <c r="KPZ517" s="421"/>
      <c r="KQA517" s="421"/>
      <c r="KQB517" s="421"/>
      <c r="KQC517" s="421"/>
      <c r="KQD517" s="421"/>
      <c r="KQE517" s="421"/>
      <c r="KQF517" s="421"/>
      <c r="KQG517" s="421"/>
      <c r="KQH517" s="421"/>
      <c r="KQI517" s="421"/>
      <c r="KQJ517" s="421"/>
      <c r="KQK517" s="421"/>
      <c r="KQL517" s="421"/>
      <c r="KQM517" s="421"/>
      <c r="KQN517" s="421"/>
      <c r="KQO517" s="421"/>
      <c r="KQP517" s="421"/>
      <c r="KQQ517" s="421"/>
      <c r="KQR517" s="421"/>
      <c r="KQS517" s="421"/>
      <c r="KQT517" s="421"/>
      <c r="KQU517" s="421"/>
      <c r="KQV517" s="421"/>
      <c r="KQW517" s="421"/>
      <c r="KQX517" s="421"/>
      <c r="KQY517" s="421"/>
      <c r="KQZ517" s="421"/>
      <c r="KRA517" s="421"/>
      <c r="KRB517" s="421"/>
      <c r="KRC517" s="421"/>
      <c r="KRD517" s="421"/>
      <c r="KRE517" s="421"/>
      <c r="KRF517" s="421"/>
      <c r="KRG517" s="421"/>
      <c r="KRH517" s="421"/>
      <c r="KRI517" s="421"/>
      <c r="KRJ517" s="421"/>
      <c r="KRK517" s="421"/>
      <c r="KRL517" s="421"/>
      <c r="KRM517" s="421"/>
      <c r="KRN517" s="421"/>
      <c r="KRO517" s="421"/>
      <c r="KRP517" s="421"/>
      <c r="KRQ517" s="421"/>
      <c r="KRR517" s="421"/>
      <c r="KRS517" s="421"/>
      <c r="KRT517" s="421"/>
      <c r="KRU517" s="421"/>
      <c r="KRV517" s="421"/>
      <c r="KRW517" s="421"/>
      <c r="KRX517" s="421"/>
      <c r="KRY517" s="421"/>
      <c r="KRZ517" s="421"/>
      <c r="KSA517" s="421"/>
      <c r="KSB517" s="421"/>
      <c r="KSC517" s="421"/>
      <c r="KSD517" s="421"/>
      <c r="KSE517" s="421"/>
      <c r="KSF517" s="421"/>
      <c r="KSG517" s="421"/>
      <c r="KSH517" s="421"/>
      <c r="KSI517" s="421"/>
      <c r="KSJ517" s="421"/>
      <c r="KSK517" s="421"/>
      <c r="KSL517" s="421"/>
      <c r="KSM517" s="421"/>
      <c r="KSN517" s="421"/>
      <c r="KSO517" s="421"/>
      <c r="KSP517" s="421"/>
      <c r="KSQ517" s="421"/>
      <c r="KSR517" s="421"/>
      <c r="KSS517" s="421"/>
      <c r="KST517" s="421"/>
      <c r="KSU517" s="421"/>
      <c r="KSV517" s="421"/>
      <c r="KSW517" s="421"/>
      <c r="KSX517" s="421"/>
      <c r="KSY517" s="421"/>
      <c r="KSZ517" s="421"/>
      <c r="KTA517" s="421"/>
      <c r="KTB517" s="421"/>
      <c r="KTC517" s="421"/>
      <c r="KTD517" s="421"/>
      <c r="KTE517" s="421"/>
      <c r="KTF517" s="421"/>
      <c r="KTG517" s="421"/>
      <c r="KTH517" s="421"/>
      <c r="KTI517" s="421"/>
      <c r="KTJ517" s="421"/>
      <c r="KTK517" s="421"/>
      <c r="KTL517" s="421"/>
      <c r="KTM517" s="421"/>
      <c r="KTN517" s="421"/>
      <c r="KTO517" s="421"/>
      <c r="KTP517" s="421"/>
      <c r="KTQ517" s="421"/>
      <c r="KTR517" s="421"/>
      <c r="KTS517" s="421"/>
      <c r="KTT517" s="421"/>
      <c r="KTU517" s="421"/>
      <c r="KTV517" s="421"/>
      <c r="KTW517" s="421"/>
      <c r="KTX517" s="421"/>
      <c r="KTY517" s="421"/>
      <c r="KTZ517" s="421"/>
      <c r="KUA517" s="421"/>
      <c r="KUB517" s="421"/>
      <c r="KUC517" s="421"/>
      <c r="KUD517" s="421"/>
      <c r="KUE517" s="421"/>
      <c r="KUF517" s="421"/>
      <c r="KUG517" s="421"/>
      <c r="KUH517" s="421"/>
      <c r="KUI517" s="421"/>
      <c r="KUJ517" s="421"/>
      <c r="KUK517" s="421"/>
      <c r="KUL517" s="421"/>
      <c r="KUM517" s="421"/>
      <c r="KUN517" s="421"/>
      <c r="KUO517" s="421"/>
      <c r="KUP517" s="421"/>
      <c r="KUQ517" s="421"/>
      <c r="KUR517" s="421"/>
      <c r="KUS517" s="421"/>
      <c r="KUT517" s="421"/>
      <c r="KUU517" s="421"/>
      <c r="KUV517" s="421"/>
      <c r="KUW517" s="421"/>
      <c r="KUX517" s="421"/>
      <c r="KUY517" s="421"/>
      <c r="KUZ517" s="421"/>
      <c r="KVA517" s="421"/>
      <c r="KVB517" s="421"/>
      <c r="KVC517" s="421"/>
      <c r="KVD517" s="421"/>
      <c r="KVE517" s="421"/>
      <c r="KVF517" s="421"/>
      <c r="KVG517" s="421"/>
      <c r="KVH517" s="421"/>
      <c r="KVI517" s="421"/>
      <c r="KVJ517" s="421"/>
      <c r="KVK517" s="421"/>
      <c r="KVL517" s="421"/>
      <c r="KVM517" s="421"/>
      <c r="KVN517" s="421"/>
      <c r="KVO517" s="421"/>
      <c r="KVP517" s="421"/>
      <c r="KVQ517" s="421"/>
      <c r="KVR517" s="421"/>
      <c r="KVS517" s="421"/>
      <c r="KVT517" s="421"/>
      <c r="KVU517" s="421"/>
      <c r="KVV517" s="421"/>
      <c r="KVW517" s="421"/>
      <c r="KVX517" s="421"/>
      <c r="KVY517" s="421"/>
      <c r="KVZ517" s="421"/>
      <c r="KWA517" s="421"/>
      <c r="KWB517" s="421"/>
      <c r="KWC517" s="421"/>
      <c r="KWD517" s="421"/>
      <c r="KWE517" s="421"/>
      <c r="KWF517" s="421"/>
      <c r="KWG517" s="421"/>
      <c r="KWH517" s="421"/>
      <c r="KWI517" s="421"/>
      <c r="KWJ517" s="421"/>
      <c r="KWK517" s="421"/>
      <c r="KWL517" s="421"/>
      <c r="KWM517" s="421"/>
      <c r="KWN517" s="421"/>
      <c r="KWO517" s="421"/>
      <c r="KWP517" s="421"/>
      <c r="KWQ517" s="421"/>
      <c r="KWR517" s="421"/>
      <c r="KWS517" s="421"/>
      <c r="KWT517" s="421"/>
      <c r="KWU517" s="421"/>
      <c r="KWV517" s="421"/>
      <c r="KWW517" s="421"/>
      <c r="KWX517" s="421"/>
      <c r="KWY517" s="421"/>
      <c r="KWZ517" s="421"/>
      <c r="KXA517" s="421"/>
      <c r="KXB517" s="421"/>
      <c r="KXC517" s="421"/>
      <c r="KXD517" s="421"/>
      <c r="KXE517" s="421"/>
      <c r="KXF517" s="421"/>
      <c r="KXG517" s="421"/>
      <c r="KXH517" s="421"/>
      <c r="KXI517" s="421"/>
      <c r="KXJ517" s="421"/>
      <c r="KXK517" s="421"/>
      <c r="KXL517" s="421"/>
      <c r="KXM517" s="421"/>
      <c r="KXN517" s="421"/>
      <c r="KXO517" s="421"/>
      <c r="KXP517" s="421"/>
      <c r="KXQ517" s="421"/>
      <c r="KXR517" s="421"/>
      <c r="KXS517" s="421"/>
      <c r="KXT517" s="421"/>
      <c r="KXU517" s="421"/>
      <c r="KXV517" s="421"/>
      <c r="KXW517" s="421"/>
      <c r="KXX517" s="421"/>
      <c r="KXY517" s="421"/>
      <c r="KXZ517" s="421"/>
      <c r="KYA517" s="421"/>
      <c r="KYB517" s="421"/>
      <c r="KYC517" s="421"/>
      <c r="KYD517" s="421"/>
      <c r="KYE517" s="421"/>
      <c r="KYF517" s="421"/>
      <c r="KYG517" s="421"/>
      <c r="KYH517" s="421"/>
      <c r="KYI517" s="421"/>
      <c r="KYJ517" s="421"/>
      <c r="KYK517" s="421"/>
      <c r="KYL517" s="421"/>
      <c r="KYM517" s="421"/>
      <c r="KYN517" s="421"/>
      <c r="KYO517" s="421"/>
      <c r="KYP517" s="421"/>
      <c r="KYQ517" s="421"/>
      <c r="KYR517" s="421"/>
      <c r="KYS517" s="421"/>
      <c r="KYT517" s="421"/>
      <c r="KYU517" s="421"/>
      <c r="KYV517" s="421"/>
      <c r="KYW517" s="421"/>
      <c r="KYX517" s="421"/>
      <c r="KYY517" s="421"/>
      <c r="KYZ517" s="421"/>
      <c r="KZA517" s="421"/>
      <c r="KZB517" s="421"/>
      <c r="KZC517" s="421"/>
      <c r="KZD517" s="421"/>
      <c r="KZE517" s="421"/>
      <c r="KZF517" s="421"/>
      <c r="KZG517" s="421"/>
      <c r="KZH517" s="421"/>
      <c r="KZI517" s="421"/>
      <c r="KZJ517" s="421"/>
      <c r="KZK517" s="421"/>
      <c r="KZL517" s="421"/>
      <c r="KZM517" s="421"/>
      <c r="KZN517" s="421"/>
      <c r="KZO517" s="421"/>
      <c r="KZP517" s="421"/>
      <c r="KZQ517" s="421"/>
      <c r="KZR517" s="421"/>
      <c r="KZS517" s="421"/>
      <c r="KZT517" s="421"/>
      <c r="KZU517" s="421"/>
      <c r="KZV517" s="421"/>
      <c r="KZW517" s="421"/>
      <c r="KZX517" s="421"/>
      <c r="KZY517" s="421"/>
      <c r="KZZ517" s="421"/>
      <c r="LAA517" s="421"/>
      <c r="LAB517" s="421"/>
      <c r="LAC517" s="421"/>
      <c r="LAD517" s="421"/>
      <c r="LAE517" s="421"/>
      <c r="LAF517" s="421"/>
      <c r="LAG517" s="421"/>
      <c r="LAH517" s="421"/>
      <c r="LAI517" s="421"/>
      <c r="LAJ517" s="421"/>
      <c r="LAK517" s="421"/>
      <c r="LAL517" s="421"/>
      <c r="LAM517" s="421"/>
      <c r="LAN517" s="421"/>
      <c r="LAO517" s="421"/>
      <c r="LAP517" s="421"/>
      <c r="LAQ517" s="421"/>
      <c r="LAR517" s="421"/>
      <c r="LAS517" s="421"/>
      <c r="LAT517" s="421"/>
      <c r="LAU517" s="421"/>
      <c r="LAV517" s="421"/>
      <c r="LAW517" s="421"/>
      <c r="LAX517" s="421"/>
      <c r="LAY517" s="421"/>
      <c r="LAZ517" s="421"/>
      <c r="LBA517" s="421"/>
      <c r="LBB517" s="421"/>
      <c r="LBC517" s="421"/>
      <c r="LBD517" s="421"/>
      <c r="LBE517" s="421"/>
      <c r="LBF517" s="421"/>
      <c r="LBG517" s="421"/>
      <c r="LBH517" s="421"/>
      <c r="LBI517" s="421"/>
      <c r="LBJ517" s="421"/>
      <c r="LBK517" s="421"/>
      <c r="LBL517" s="421"/>
      <c r="LBM517" s="421"/>
      <c r="LBN517" s="421"/>
      <c r="LBO517" s="421"/>
      <c r="LBP517" s="421"/>
      <c r="LBQ517" s="421"/>
      <c r="LBR517" s="421"/>
      <c r="LBS517" s="421"/>
      <c r="LBT517" s="421"/>
      <c r="LBU517" s="421"/>
      <c r="LBV517" s="421"/>
      <c r="LBW517" s="421"/>
      <c r="LBX517" s="421"/>
      <c r="LBY517" s="421"/>
      <c r="LBZ517" s="421"/>
      <c r="LCA517" s="421"/>
      <c r="LCB517" s="421"/>
      <c r="LCC517" s="421"/>
      <c r="LCD517" s="421"/>
      <c r="LCE517" s="421"/>
      <c r="LCF517" s="421"/>
      <c r="LCG517" s="421"/>
      <c r="LCH517" s="421"/>
      <c r="LCI517" s="421"/>
      <c r="LCJ517" s="421"/>
      <c r="LCK517" s="421"/>
      <c r="LCL517" s="421"/>
      <c r="LCM517" s="421"/>
      <c r="LCN517" s="421"/>
      <c r="LCO517" s="421"/>
      <c r="LCP517" s="421"/>
      <c r="LCQ517" s="421"/>
      <c r="LCR517" s="421"/>
      <c r="LCS517" s="421"/>
      <c r="LCT517" s="421"/>
      <c r="LCU517" s="421"/>
      <c r="LCV517" s="421"/>
      <c r="LCW517" s="421"/>
      <c r="LCX517" s="421"/>
      <c r="LCY517" s="421"/>
      <c r="LCZ517" s="421"/>
      <c r="LDA517" s="421"/>
      <c r="LDB517" s="421"/>
      <c r="LDC517" s="421"/>
      <c r="LDD517" s="421"/>
      <c r="LDE517" s="421"/>
      <c r="LDF517" s="421"/>
      <c r="LDG517" s="421"/>
      <c r="LDH517" s="421"/>
      <c r="LDI517" s="421"/>
      <c r="LDJ517" s="421"/>
      <c r="LDK517" s="421"/>
      <c r="LDL517" s="421"/>
      <c r="LDM517" s="421"/>
      <c r="LDN517" s="421"/>
      <c r="LDO517" s="421"/>
      <c r="LDP517" s="421"/>
      <c r="LDQ517" s="421"/>
      <c r="LDR517" s="421"/>
      <c r="LDS517" s="421"/>
      <c r="LDT517" s="421"/>
      <c r="LDU517" s="421"/>
      <c r="LDV517" s="421"/>
      <c r="LDW517" s="421"/>
      <c r="LDX517" s="421"/>
      <c r="LDY517" s="421"/>
      <c r="LDZ517" s="421"/>
      <c r="LEA517" s="421"/>
      <c r="LEB517" s="421"/>
      <c r="LEC517" s="421"/>
      <c r="LED517" s="421"/>
      <c r="LEE517" s="421"/>
      <c r="LEF517" s="421"/>
      <c r="LEG517" s="421"/>
      <c r="LEH517" s="421"/>
      <c r="LEI517" s="421"/>
      <c r="LEJ517" s="421"/>
      <c r="LEK517" s="421"/>
      <c r="LEL517" s="421"/>
      <c r="LEM517" s="421"/>
      <c r="LEN517" s="421"/>
      <c r="LEO517" s="421"/>
      <c r="LEP517" s="421"/>
      <c r="LEQ517" s="421"/>
      <c r="LER517" s="421"/>
      <c r="LES517" s="421"/>
      <c r="LET517" s="421"/>
      <c r="LEU517" s="421"/>
      <c r="LEV517" s="421"/>
      <c r="LEW517" s="421"/>
      <c r="LEX517" s="421"/>
      <c r="LEY517" s="421"/>
      <c r="LEZ517" s="421"/>
      <c r="LFA517" s="421"/>
      <c r="LFB517" s="421"/>
      <c r="LFC517" s="421"/>
      <c r="LFD517" s="421"/>
      <c r="LFE517" s="421"/>
      <c r="LFF517" s="421"/>
      <c r="LFG517" s="421"/>
      <c r="LFH517" s="421"/>
      <c r="LFI517" s="421"/>
      <c r="LFJ517" s="421"/>
      <c r="LFK517" s="421"/>
      <c r="LFL517" s="421"/>
      <c r="LFM517" s="421"/>
      <c r="LFN517" s="421"/>
      <c r="LFO517" s="421"/>
      <c r="LFP517" s="421"/>
      <c r="LFQ517" s="421"/>
      <c r="LFR517" s="421"/>
      <c r="LFS517" s="421"/>
      <c r="LFT517" s="421"/>
      <c r="LFU517" s="421"/>
      <c r="LFV517" s="421"/>
      <c r="LFW517" s="421"/>
      <c r="LFX517" s="421"/>
      <c r="LFY517" s="421"/>
      <c r="LFZ517" s="421"/>
      <c r="LGA517" s="421"/>
      <c r="LGB517" s="421"/>
      <c r="LGC517" s="421"/>
      <c r="LGD517" s="421"/>
      <c r="LGE517" s="421"/>
      <c r="LGF517" s="421"/>
      <c r="LGG517" s="421"/>
      <c r="LGH517" s="421"/>
      <c r="LGI517" s="421"/>
      <c r="LGJ517" s="421"/>
      <c r="LGK517" s="421"/>
      <c r="LGL517" s="421"/>
      <c r="LGM517" s="421"/>
      <c r="LGN517" s="421"/>
      <c r="LGO517" s="421"/>
      <c r="LGP517" s="421"/>
      <c r="LGQ517" s="421"/>
      <c r="LGR517" s="421"/>
      <c r="LGS517" s="421"/>
      <c r="LGT517" s="421"/>
      <c r="LGU517" s="421"/>
      <c r="LGV517" s="421"/>
      <c r="LGW517" s="421"/>
      <c r="LGX517" s="421"/>
      <c r="LGY517" s="421"/>
      <c r="LGZ517" s="421"/>
      <c r="LHA517" s="421"/>
      <c r="LHB517" s="421"/>
      <c r="LHC517" s="421"/>
      <c r="LHD517" s="421"/>
      <c r="LHE517" s="421"/>
      <c r="LHF517" s="421"/>
      <c r="LHG517" s="421"/>
      <c r="LHH517" s="421"/>
      <c r="LHI517" s="421"/>
      <c r="LHJ517" s="421"/>
      <c r="LHK517" s="421"/>
      <c r="LHL517" s="421"/>
      <c r="LHM517" s="421"/>
      <c r="LHN517" s="421"/>
      <c r="LHO517" s="421"/>
      <c r="LHP517" s="421"/>
      <c r="LHQ517" s="421"/>
      <c r="LHR517" s="421"/>
      <c r="LHS517" s="421"/>
      <c r="LHT517" s="421"/>
      <c r="LHU517" s="421"/>
      <c r="LHV517" s="421"/>
      <c r="LHW517" s="421"/>
      <c r="LHX517" s="421"/>
      <c r="LHY517" s="421"/>
      <c r="LHZ517" s="421"/>
      <c r="LIA517" s="421"/>
      <c r="LIB517" s="421"/>
      <c r="LIC517" s="421"/>
      <c r="LID517" s="421"/>
      <c r="LIE517" s="421"/>
      <c r="LIF517" s="421"/>
      <c r="LIG517" s="421"/>
      <c r="LIH517" s="421"/>
      <c r="LII517" s="421"/>
      <c r="LIJ517" s="421"/>
      <c r="LIK517" s="421"/>
      <c r="LIL517" s="421"/>
      <c r="LIM517" s="421"/>
      <c r="LIN517" s="421"/>
      <c r="LIO517" s="421"/>
      <c r="LIP517" s="421"/>
      <c r="LIQ517" s="421"/>
      <c r="LIR517" s="421"/>
      <c r="LIS517" s="421"/>
      <c r="LIT517" s="421"/>
      <c r="LIU517" s="421"/>
      <c r="LIV517" s="421"/>
      <c r="LIW517" s="421"/>
      <c r="LIX517" s="421"/>
      <c r="LIY517" s="421"/>
      <c r="LIZ517" s="421"/>
      <c r="LJA517" s="421"/>
      <c r="LJB517" s="421"/>
      <c r="LJC517" s="421"/>
      <c r="LJD517" s="421"/>
      <c r="LJE517" s="421"/>
      <c r="LJF517" s="421"/>
      <c r="LJG517" s="421"/>
      <c r="LJH517" s="421"/>
      <c r="LJI517" s="421"/>
      <c r="LJJ517" s="421"/>
      <c r="LJK517" s="421"/>
      <c r="LJL517" s="421"/>
      <c r="LJM517" s="421"/>
      <c r="LJN517" s="421"/>
      <c r="LJO517" s="421"/>
      <c r="LJP517" s="421"/>
      <c r="LJQ517" s="421"/>
      <c r="LJR517" s="421"/>
      <c r="LJS517" s="421"/>
      <c r="LJT517" s="421"/>
      <c r="LJU517" s="421"/>
      <c r="LJV517" s="421"/>
      <c r="LJW517" s="421"/>
      <c r="LJX517" s="421"/>
      <c r="LJY517" s="421"/>
      <c r="LJZ517" s="421"/>
      <c r="LKA517" s="421"/>
      <c r="LKB517" s="421"/>
      <c r="LKC517" s="421"/>
      <c r="LKD517" s="421"/>
      <c r="LKE517" s="421"/>
      <c r="LKF517" s="421"/>
      <c r="LKG517" s="421"/>
      <c r="LKH517" s="421"/>
      <c r="LKI517" s="421"/>
      <c r="LKJ517" s="421"/>
      <c r="LKK517" s="421"/>
      <c r="LKL517" s="421"/>
      <c r="LKM517" s="421"/>
      <c r="LKN517" s="421"/>
      <c r="LKO517" s="421"/>
      <c r="LKP517" s="421"/>
      <c r="LKQ517" s="421"/>
      <c r="LKR517" s="421"/>
      <c r="LKS517" s="421"/>
      <c r="LKT517" s="421"/>
      <c r="LKU517" s="421"/>
      <c r="LKV517" s="421"/>
      <c r="LKW517" s="421"/>
      <c r="LKX517" s="421"/>
      <c r="LKY517" s="421"/>
      <c r="LKZ517" s="421"/>
      <c r="LLA517" s="421"/>
      <c r="LLB517" s="421"/>
      <c r="LLC517" s="421"/>
      <c r="LLD517" s="421"/>
      <c r="LLE517" s="421"/>
      <c r="LLF517" s="421"/>
      <c r="LLG517" s="421"/>
      <c r="LLH517" s="421"/>
      <c r="LLI517" s="421"/>
      <c r="LLJ517" s="421"/>
      <c r="LLK517" s="421"/>
      <c r="LLL517" s="421"/>
      <c r="LLM517" s="421"/>
      <c r="LLN517" s="421"/>
      <c r="LLO517" s="421"/>
      <c r="LLP517" s="421"/>
      <c r="LLQ517" s="421"/>
      <c r="LLR517" s="421"/>
      <c r="LLS517" s="421"/>
      <c r="LLT517" s="421"/>
      <c r="LLU517" s="421"/>
      <c r="LLV517" s="421"/>
      <c r="LLW517" s="421"/>
      <c r="LLX517" s="421"/>
      <c r="LLY517" s="421"/>
      <c r="LLZ517" s="421"/>
      <c r="LMA517" s="421"/>
      <c r="LMB517" s="421"/>
      <c r="LMC517" s="421"/>
      <c r="LMD517" s="421"/>
      <c r="LME517" s="421"/>
      <c r="LMF517" s="421"/>
      <c r="LMG517" s="421"/>
      <c r="LMH517" s="421"/>
      <c r="LMI517" s="421"/>
      <c r="LMJ517" s="421"/>
      <c r="LMK517" s="421"/>
      <c r="LML517" s="421"/>
      <c r="LMM517" s="421"/>
      <c r="LMN517" s="421"/>
      <c r="LMO517" s="421"/>
      <c r="LMP517" s="421"/>
      <c r="LMQ517" s="421"/>
      <c r="LMR517" s="421"/>
      <c r="LMS517" s="421"/>
      <c r="LMT517" s="421"/>
      <c r="LMU517" s="421"/>
      <c r="LMV517" s="421"/>
      <c r="LMW517" s="421"/>
      <c r="LMX517" s="421"/>
      <c r="LMY517" s="421"/>
      <c r="LMZ517" s="421"/>
      <c r="LNA517" s="421"/>
      <c r="LNB517" s="421"/>
      <c r="LNC517" s="421"/>
      <c r="LND517" s="421"/>
      <c r="LNE517" s="421"/>
      <c r="LNF517" s="421"/>
      <c r="LNG517" s="421"/>
      <c r="LNH517" s="421"/>
      <c r="LNI517" s="421"/>
      <c r="LNJ517" s="421"/>
      <c r="LNK517" s="421"/>
      <c r="LNL517" s="421"/>
      <c r="LNM517" s="421"/>
      <c r="LNN517" s="421"/>
      <c r="LNO517" s="421"/>
      <c r="LNP517" s="421"/>
      <c r="LNQ517" s="421"/>
      <c r="LNR517" s="421"/>
      <c r="LNS517" s="421"/>
      <c r="LNT517" s="421"/>
      <c r="LNU517" s="421"/>
      <c r="LNV517" s="421"/>
      <c r="LNW517" s="421"/>
      <c r="LNX517" s="421"/>
      <c r="LNY517" s="421"/>
      <c r="LNZ517" s="421"/>
      <c r="LOA517" s="421"/>
      <c r="LOB517" s="421"/>
      <c r="LOC517" s="421"/>
      <c r="LOD517" s="421"/>
      <c r="LOE517" s="421"/>
      <c r="LOF517" s="421"/>
      <c r="LOG517" s="421"/>
      <c r="LOH517" s="421"/>
      <c r="LOI517" s="421"/>
      <c r="LOJ517" s="421"/>
      <c r="LOK517" s="421"/>
      <c r="LOL517" s="421"/>
      <c r="LOM517" s="421"/>
      <c r="LON517" s="421"/>
      <c r="LOO517" s="421"/>
      <c r="LOP517" s="421"/>
      <c r="LOQ517" s="421"/>
      <c r="LOR517" s="421"/>
      <c r="LOS517" s="421"/>
      <c r="LOT517" s="421"/>
      <c r="LOU517" s="421"/>
      <c r="LOV517" s="421"/>
      <c r="LOW517" s="421"/>
      <c r="LOX517" s="421"/>
      <c r="LOY517" s="421"/>
      <c r="LOZ517" s="421"/>
      <c r="LPA517" s="421"/>
      <c r="LPB517" s="421"/>
      <c r="LPC517" s="421"/>
      <c r="LPD517" s="421"/>
      <c r="LPE517" s="421"/>
      <c r="LPF517" s="421"/>
      <c r="LPG517" s="421"/>
      <c r="LPH517" s="421"/>
      <c r="LPI517" s="421"/>
      <c r="LPJ517" s="421"/>
      <c r="LPK517" s="421"/>
      <c r="LPL517" s="421"/>
      <c r="LPM517" s="421"/>
      <c r="LPN517" s="421"/>
      <c r="LPO517" s="421"/>
      <c r="LPP517" s="421"/>
      <c r="LPQ517" s="421"/>
      <c r="LPR517" s="421"/>
      <c r="LPS517" s="421"/>
      <c r="LPT517" s="421"/>
      <c r="LPU517" s="421"/>
      <c r="LPV517" s="421"/>
      <c r="LPW517" s="421"/>
      <c r="LPX517" s="421"/>
      <c r="LPY517" s="421"/>
      <c r="LPZ517" s="421"/>
      <c r="LQA517" s="421"/>
      <c r="LQB517" s="421"/>
      <c r="LQC517" s="421"/>
      <c r="LQD517" s="421"/>
      <c r="LQE517" s="421"/>
      <c r="LQF517" s="421"/>
      <c r="LQG517" s="421"/>
      <c r="LQH517" s="421"/>
      <c r="LQI517" s="421"/>
      <c r="LQJ517" s="421"/>
      <c r="LQK517" s="421"/>
      <c r="LQL517" s="421"/>
      <c r="LQM517" s="421"/>
      <c r="LQN517" s="421"/>
      <c r="LQO517" s="421"/>
      <c r="LQP517" s="421"/>
      <c r="LQQ517" s="421"/>
      <c r="LQR517" s="421"/>
      <c r="LQS517" s="421"/>
      <c r="LQT517" s="421"/>
      <c r="LQU517" s="421"/>
      <c r="LQV517" s="421"/>
      <c r="LQW517" s="421"/>
      <c r="LQX517" s="421"/>
      <c r="LQY517" s="421"/>
      <c r="LQZ517" s="421"/>
      <c r="LRA517" s="421"/>
      <c r="LRB517" s="421"/>
      <c r="LRC517" s="421"/>
      <c r="LRD517" s="421"/>
      <c r="LRE517" s="421"/>
      <c r="LRF517" s="421"/>
      <c r="LRG517" s="421"/>
      <c r="LRH517" s="421"/>
      <c r="LRI517" s="421"/>
      <c r="LRJ517" s="421"/>
      <c r="LRK517" s="421"/>
      <c r="LRL517" s="421"/>
      <c r="LRM517" s="421"/>
      <c r="LRN517" s="421"/>
      <c r="LRO517" s="421"/>
      <c r="LRP517" s="421"/>
      <c r="LRQ517" s="421"/>
      <c r="LRR517" s="421"/>
      <c r="LRS517" s="421"/>
      <c r="LRT517" s="421"/>
      <c r="LRU517" s="421"/>
      <c r="LRV517" s="421"/>
      <c r="LRW517" s="421"/>
      <c r="LRX517" s="421"/>
      <c r="LRY517" s="421"/>
      <c r="LRZ517" s="421"/>
      <c r="LSA517" s="421"/>
      <c r="LSB517" s="421"/>
      <c r="LSC517" s="421"/>
      <c r="LSD517" s="421"/>
      <c r="LSE517" s="421"/>
      <c r="LSF517" s="421"/>
      <c r="LSG517" s="421"/>
      <c r="LSH517" s="421"/>
      <c r="LSI517" s="421"/>
      <c r="LSJ517" s="421"/>
      <c r="LSK517" s="421"/>
      <c r="LSL517" s="421"/>
      <c r="LSM517" s="421"/>
      <c r="LSN517" s="421"/>
      <c r="LSO517" s="421"/>
      <c r="LSP517" s="421"/>
      <c r="LSQ517" s="421"/>
      <c r="LSR517" s="421"/>
      <c r="LSS517" s="421"/>
      <c r="LST517" s="421"/>
      <c r="LSU517" s="421"/>
      <c r="LSV517" s="421"/>
      <c r="LSW517" s="421"/>
      <c r="LSX517" s="421"/>
      <c r="LSY517" s="421"/>
      <c r="LSZ517" s="421"/>
      <c r="LTA517" s="421"/>
      <c r="LTB517" s="421"/>
      <c r="LTC517" s="421"/>
      <c r="LTD517" s="421"/>
      <c r="LTE517" s="421"/>
      <c r="LTF517" s="421"/>
      <c r="LTG517" s="421"/>
      <c r="LTH517" s="421"/>
      <c r="LTI517" s="421"/>
      <c r="LTJ517" s="421"/>
      <c r="LTK517" s="421"/>
      <c r="LTL517" s="421"/>
      <c r="LTM517" s="421"/>
      <c r="LTN517" s="421"/>
      <c r="LTO517" s="421"/>
      <c r="LTP517" s="421"/>
      <c r="LTQ517" s="421"/>
      <c r="LTR517" s="421"/>
      <c r="LTS517" s="421"/>
      <c r="LTT517" s="421"/>
      <c r="LTU517" s="421"/>
      <c r="LTV517" s="421"/>
      <c r="LTW517" s="421"/>
      <c r="LTX517" s="421"/>
      <c r="LTY517" s="421"/>
      <c r="LTZ517" s="421"/>
      <c r="LUA517" s="421"/>
      <c r="LUB517" s="421"/>
      <c r="LUC517" s="421"/>
      <c r="LUD517" s="421"/>
      <c r="LUE517" s="421"/>
      <c r="LUF517" s="421"/>
      <c r="LUG517" s="421"/>
      <c r="LUH517" s="421"/>
      <c r="LUI517" s="421"/>
      <c r="LUJ517" s="421"/>
      <c r="LUK517" s="421"/>
      <c r="LUL517" s="421"/>
      <c r="LUM517" s="421"/>
      <c r="LUN517" s="421"/>
      <c r="LUO517" s="421"/>
      <c r="LUP517" s="421"/>
      <c r="LUQ517" s="421"/>
      <c r="LUR517" s="421"/>
      <c r="LUS517" s="421"/>
      <c r="LUT517" s="421"/>
      <c r="LUU517" s="421"/>
      <c r="LUV517" s="421"/>
      <c r="LUW517" s="421"/>
      <c r="LUX517" s="421"/>
      <c r="LUY517" s="421"/>
      <c r="LUZ517" s="421"/>
      <c r="LVA517" s="421"/>
      <c r="LVB517" s="421"/>
      <c r="LVC517" s="421"/>
      <c r="LVD517" s="421"/>
      <c r="LVE517" s="421"/>
      <c r="LVF517" s="421"/>
      <c r="LVG517" s="421"/>
      <c r="LVH517" s="421"/>
      <c r="LVI517" s="421"/>
      <c r="LVJ517" s="421"/>
      <c r="LVK517" s="421"/>
      <c r="LVL517" s="421"/>
      <c r="LVM517" s="421"/>
      <c r="LVN517" s="421"/>
      <c r="LVO517" s="421"/>
      <c r="LVP517" s="421"/>
      <c r="LVQ517" s="421"/>
      <c r="LVR517" s="421"/>
      <c r="LVS517" s="421"/>
      <c r="LVT517" s="421"/>
      <c r="LVU517" s="421"/>
      <c r="LVV517" s="421"/>
      <c r="LVW517" s="421"/>
      <c r="LVX517" s="421"/>
      <c r="LVY517" s="421"/>
      <c r="LVZ517" s="421"/>
      <c r="LWA517" s="421"/>
      <c r="LWB517" s="421"/>
      <c r="LWC517" s="421"/>
      <c r="LWD517" s="421"/>
      <c r="LWE517" s="421"/>
      <c r="LWF517" s="421"/>
      <c r="LWG517" s="421"/>
      <c r="LWH517" s="421"/>
      <c r="LWI517" s="421"/>
      <c r="LWJ517" s="421"/>
      <c r="LWK517" s="421"/>
      <c r="LWL517" s="421"/>
      <c r="LWM517" s="421"/>
      <c r="LWN517" s="421"/>
      <c r="LWO517" s="421"/>
      <c r="LWP517" s="421"/>
      <c r="LWQ517" s="421"/>
      <c r="LWR517" s="421"/>
      <c r="LWS517" s="421"/>
      <c r="LWT517" s="421"/>
      <c r="LWU517" s="421"/>
      <c r="LWV517" s="421"/>
      <c r="LWW517" s="421"/>
      <c r="LWX517" s="421"/>
      <c r="LWY517" s="421"/>
      <c r="LWZ517" s="421"/>
      <c r="LXA517" s="421"/>
      <c r="LXB517" s="421"/>
      <c r="LXC517" s="421"/>
      <c r="LXD517" s="421"/>
      <c r="LXE517" s="421"/>
      <c r="LXF517" s="421"/>
      <c r="LXG517" s="421"/>
      <c r="LXH517" s="421"/>
      <c r="LXI517" s="421"/>
      <c r="LXJ517" s="421"/>
      <c r="LXK517" s="421"/>
      <c r="LXL517" s="421"/>
      <c r="LXM517" s="421"/>
      <c r="LXN517" s="421"/>
      <c r="LXO517" s="421"/>
      <c r="LXP517" s="421"/>
      <c r="LXQ517" s="421"/>
      <c r="LXR517" s="421"/>
      <c r="LXS517" s="421"/>
      <c r="LXT517" s="421"/>
      <c r="LXU517" s="421"/>
      <c r="LXV517" s="421"/>
      <c r="LXW517" s="421"/>
      <c r="LXX517" s="421"/>
      <c r="LXY517" s="421"/>
      <c r="LXZ517" s="421"/>
      <c r="LYA517" s="421"/>
      <c r="LYB517" s="421"/>
      <c r="LYC517" s="421"/>
      <c r="LYD517" s="421"/>
      <c r="LYE517" s="421"/>
      <c r="LYF517" s="421"/>
      <c r="LYG517" s="421"/>
      <c r="LYH517" s="421"/>
      <c r="LYI517" s="421"/>
      <c r="LYJ517" s="421"/>
      <c r="LYK517" s="421"/>
      <c r="LYL517" s="421"/>
      <c r="LYM517" s="421"/>
      <c r="LYN517" s="421"/>
      <c r="LYO517" s="421"/>
      <c r="LYP517" s="421"/>
      <c r="LYQ517" s="421"/>
      <c r="LYR517" s="421"/>
      <c r="LYS517" s="421"/>
      <c r="LYT517" s="421"/>
      <c r="LYU517" s="421"/>
      <c r="LYV517" s="421"/>
      <c r="LYW517" s="421"/>
      <c r="LYX517" s="421"/>
      <c r="LYY517" s="421"/>
      <c r="LYZ517" s="421"/>
      <c r="LZA517" s="421"/>
      <c r="LZB517" s="421"/>
      <c r="LZC517" s="421"/>
      <c r="LZD517" s="421"/>
      <c r="LZE517" s="421"/>
      <c r="LZF517" s="421"/>
      <c r="LZG517" s="421"/>
      <c r="LZH517" s="421"/>
      <c r="LZI517" s="421"/>
      <c r="LZJ517" s="421"/>
      <c r="LZK517" s="421"/>
      <c r="LZL517" s="421"/>
      <c r="LZM517" s="421"/>
      <c r="LZN517" s="421"/>
      <c r="LZO517" s="421"/>
      <c r="LZP517" s="421"/>
      <c r="LZQ517" s="421"/>
      <c r="LZR517" s="421"/>
      <c r="LZS517" s="421"/>
      <c r="LZT517" s="421"/>
      <c r="LZU517" s="421"/>
      <c r="LZV517" s="421"/>
      <c r="LZW517" s="421"/>
      <c r="LZX517" s="421"/>
      <c r="LZY517" s="421"/>
      <c r="LZZ517" s="421"/>
      <c r="MAA517" s="421"/>
      <c r="MAB517" s="421"/>
      <c r="MAC517" s="421"/>
      <c r="MAD517" s="421"/>
      <c r="MAE517" s="421"/>
      <c r="MAF517" s="421"/>
      <c r="MAG517" s="421"/>
      <c r="MAH517" s="421"/>
      <c r="MAI517" s="421"/>
      <c r="MAJ517" s="421"/>
      <c r="MAK517" s="421"/>
      <c r="MAL517" s="421"/>
      <c r="MAM517" s="421"/>
      <c r="MAN517" s="421"/>
      <c r="MAO517" s="421"/>
      <c r="MAP517" s="421"/>
      <c r="MAQ517" s="421"/>
      <c r="MAR517" s="421"/>
      <c r="MAS517" s="421"/>
      <c r="MAT517" s="421"/>
      <c r="MAU517" s="421"/>
      <c r="MAV517" s="421"/>
      <c r="MAW517" s="421"/>
      <c r="MAX517" s="421"/>
      <c r="MAY517" s="421"/>
      <c r="MAZ517" s="421"/>
      <c r="MBA517" s="421"/>
      <c r="MBB517" s="421"/>
      <c r="MBC517" s="421"/>
      <c r="MBD517" s="421"/>
      <c r="MBE517" s="421"/>
      <c r="MBF517" s="421"/>
      <c r="MBG517" s="421"/>
      <c r="MBH517" s="421"/>
      <c r="MBI517" s="421"/>
      <c r="MBJ517" s="421"/>
      <c r="MBK517" s="421"/>
      <c r="MBL517" s="421"/>
      <c r="MBM517" s="421"/>
      <c r="MBN517" s="421"/>
      <c r="MBO517" s="421"/>
      <c r="MBP517" s="421"/>
      <c r="MBQ517" s="421"/>
      <c r="MBR517" s="421"/>
      <c r="MBS517" s="421"/>
      <c r="MBT517" s="421"/>
      <c r="MBU517" s="421"/>
      <c r="MBV517" s="421"/>
      <c r="MBW517" s="421"/>
      <c r="MBX517" s="421"/>
      <c r="MBY517" s="421"/>
      <c r="MBZ517" s="421"/>
      <c r="MCA517" s="421"/>
      <c r="MCB517" s="421"/>
      <c r="MCC517" s="421"/>
      <c r="MCD517" s="421"/>
      <c r="MCE517" s="421"/>
      <c r="MCF517" s="421"/>
      <c r="MCG517" s="421"/>
      <c r="MCH517" s="421"/>
      <c r="MCI517" s="421"/>
      <c r="MCJ517" s="421"/>
      <c r="MCK517" s="421"/>
      <c r="MCL517" s="421"/>
      <c r="MCM517" s="421"/>
      <c r="MCN517" s="421"/>
      <c r="MCO517" s="421"/>
      <c r="MCP517" s="421"/>
      <c r="MCQ517" s="421"/>
      <c r="MCR517" s="421"/>
      <c r="MCS517" s="421"/>
      <c r="MCT517" s="421"/>
      <c r="MCU517" s="421"/>
      <c r="MCV517" s="421"/>
      <c r="MCW517" s="421"/>
      <c r="MCX517" s="421"/>
      <c r="MCY517" s="421"/>
      <c r="MCZ517" s="421"/>
      <c r="MDA517" s="421"/>
      <c r="MDB517" s="421"/>
      <c r="MDC517" s="421"/>
      <c r="MDD517" s="421"/>
      <c r="MDE517" s="421"/>
      <c r="MDF517" s="421"/>
      <c r="MDG517" s="421"/>
      <c r="MDH517" s="421"/>
      <c r="MDI517" s="421"/>
      <c r="MDJ517" s="421"/>
      <c r="MDK517" s="421"/>
      <c r="MDL517" s="421"/>
      <c r="MDM517" s="421"/>
      <c r="MDN517" s="421"/>
      <c r="MDO517" s="421"/>
      <c r="MDP517" s="421"/>
      <c r="MDQ517" s="421"/>
      <c r="MDR517" s="421"/>
      <c r="MDS517" s="421"/>
      <c r="MDT517" s="421"/>
      <c r="MDU517" s="421"/>
      <c r="MDV517" s="421"/>
      <c r="MDW517" s="421"/>
      <c r="MDX517" s="421"/>
      <c r="MDY517" s="421"/>
      <c r="MDZ517" s="421"/>
      <c r="MEA517" s="421"/>
      <c r="MEB517" s="421"/>
      <c r="MEC517" s="421"/>
      <c r="MED517" s="421"/>
      <c r="MEE517" s="421"/>
      <c r="MEF517" s="421"/>
      <c r="MEG517" s="421"/>
      <c r="MEH517" s="421"/>
      <c r="MEI517" s="421"/>
      <c r="MEJ517" s="421"/>
      <c r="MEK517" s="421"/>
      <c r="MEL517" s="421"/>
      <c r="MEM517" s="421"/>
      <c r="MEN517" s="421"/>
      <c r="MEO517" s="421"/>
      <c r="MEP517" s="421"/>
      <c r="MEQ517" s="421"/>
      <c r="MER517" s="421"/>
      <c r="MES517" s="421"/>
      <c r="MET517" s="421"/>
      <c r="MEU517" s="421"/>
      <c r="MEV517" s="421"/>
      <c r="MEW517" s="421"/>
      <c r="MEX517" s="421"/>
      <c r="MEY517" s="421"/>
      <c r="MEZ517" s="421"/>
      <c r="MFA517" s="421"/>
      <c r="MFB517" s="421"/>
      <c r="MFC517" s="421"/>
      <c r="MFD517" s="421"/>
      <c r="MFE517" s="421"/>
      <c r="MFF517" s="421"/>
      <c r="MFG517" s="421"/>
      <c r="MFH517" s="421"/>
      <c r="MFI517" s="421"/>
      <c r="MFJ517" s="421"/>
      <c r="MFK517" s="421"/>
      <c r="MFL517" s="421"/>
      <c r="MFM517" s="421"/>
      <c r="MFN517" s="421"/>
      <c r="MFO517" s="421"/>
      <c r="MFP517" s="421"/>
      <c r="MFQ517" s="421"/>
      <c r="MFR517" s="421"/>
      <c r="MFS517" s="421"/>
      <c r="MFT517" s="421"/>
      <c r="MFU517" s="421"/>
      <c r="MFV517" s="421"/>
      <c r="MFW517" s="421"/>
      <c r="MFX517" s="421"/>
      <c r="MFY517" s="421"/>
      <c r="MFZ517" s="421"/>
      <c r="MGA517" s="421"/>
      <c r="MGB517" s="421"/>
      <c r="MGC517" s="421"/>
      <c r="MGD517" s="421"/>
      <c r="MGE517" s="421"/>
      <c r="MGF517" s="421"/>
      <c r="MGG517" s="421"/>
      <c r="MGH517" s="421"/>
      <c r="MGI517" s="421"/>
      <c r="MGJ517" s="421"/>
      <c r="MGK517" s="421"/>
      <c r="MGL517" s="421"/>
      <c r="MGM517" s="421"/>
      <c r="MGN517" s="421"/>
      <c r="MGO517" s="421"/>
      <c r="MGP517" s="421"/>
      <c r="MGQ517" s="421"/>
      <c r="MGR517" s="421"/>
      <c r="MGS517" s="421"/>
      <c r="MGT517" s="421"/>
      <c r="MGU517" s="421"/>
      <c r="MGV517" s="421"/>
      <c r="MGW517" s="421"/>
      <c r="MGX517" s="421"/>
      <c r="MGY517" s="421"/>
      <c r="MGZ517" s="421"/>
      <c r="MHA517" s="421"/>
      <c r="MHB517" s="421"/>
      <c r="MHC517" s="421"/>
      <c r="MHD517" s="421"/>
      <c r="MHE517" s="421"/>
      <c r="MHF517" s="421"/>
      <c r="MHG517" s="421"/>
      <c r="MHH517" s="421"/>
      <c r="MHI517" s="421"/>
      <c r="MHJ517" s="421"/>
      <c r="MHK517" s="421"/>
      <c r="MHL517" s="421"/>
      <c r="MHM517" s="421"/>
      <c r="MHN517" s="421"/>
      <c r="MHO517" s="421"/>
      <c r="MHP517" s="421"/>
      <c r="MHQ517" s="421"/>
      <c r="MHR517" s="421"/>
      <c r="MHS517" s="421"/>
      <c r="MHT517" s="421"/>
      <c r="MHU517" s="421"/>
      <c r="MHV517" s="421"/>
      <c r="MHW517" s="421"/>
      <c r="MHX517" s="421"/>
      <c r="MHY517" s="421"/>
      <c r="MHZ517" s="421"/>
      <c r="MIA517" s="421"/>
      <c r="MIB517" s="421"/>
      <c r="MIC517" s="421"/>
      <c r="MID517" s="421"/>
      <c r="MIE517" s="421"/>
      <c r="MIF517" s="421"/>
      <c r="MIG517" s="421"/>
      <c r="MIH517" s="421"/>
      <c r="MII517" s="421"/>
      <c r="MIJ517" s="421"/>
      <c r="MIK517" s="421"/>
      <c r="MIL517" s="421"/>
      <c r="MIM517" s="421"/>
      <c r="MIN517" s="421"/>
      <c r="MIO517" s="421"/>
      <c r="MIP517" s="421"/>
      <c r="MIQ517" s="421"/>
      <c r="MIR517" s="421"/>
      <c r="MIS517" s="421"/>
      <c r="MIT517" s="421"/>
      <c r="MIU517" s="421"/>
      <c r="MIV517" s="421"/>
      <c r="MIW517" s="421"/>
      <c r="MIX517" s="421"/>
      <c r="MIY517" s="421"/>
      <c r="MIZ517" s="421"/>
      <c r="MJA517" s="421"/>
      <c r="MJB517" s="421"/>
      <c r="MJC517" s="421"/>
      <c r="MJD517" s="421"/>
      <c r="MJE517" s="421"/>
      <c r="MJF517" s="421"/>
      <c r="MJG517" s="421"/>
      <c r="MJH517" s="421"/>
      <c r="MJI517" s="421"/>
      <c r="MJJ517" s="421"/>
      <c r="MJK517" s="421"/>
      <c r="MJL517" s="421"/>
      <c r="MJM517" s="421"/>
      <c r="MJN517" s="421"/>
      <c r="MJO517" s="421"/>
      <c r="MJP517" s="421"/>
      <c r="MJQ517" s="421"/>
      <c r="MJR517" s="421"/>
      <c r="MJS517" s="421"/>
      <c r="MJT517" s="421"/>
      <c r="MJU517" s="421"/>
      <c r="MJV517" s="421"/>
      <c r="MJW517" s="421"/>
      <c r="MJX517" s="421"/>
      <c r="MJY517" s="421"/>
      <c r="MJZ517" s="421"/>
      <c r="MKA517" s="421"/>
      <c r="MKB517" s="421"/>
      <c r="MKC517" s="421"/>
      <c r="MKD517" s="421"/>
      <c r="MKE517" s="421"/>
      <c r="MKF517" s="421"/>
      <c r="MKG517" s="421"/>
      <c r="MKH517" s="421"/>
      <c r="MKI517" s="421"/>
      <c r="MKJ517" s="421"/>
      <c r="MKK517" s="421"/>
      <c r="MKL517" s="421"/>
      <c r="MKM517" s="421"/>
      <c r="MKN517" s="421"/>
      <c r="MKO517" s="421"/>
      <c r="MKP517" s="421"/>
      <c r="MKQ517" s="421"/>
      <c r="MKR517" s="421"/>
      <c r="MKS517" s="421"/>
      <c r="MKT517" s="421"/>
      <c r="MKU517" s="421"/>
      <c r="MKV517" s="421"/>
      <c r="MKW517" s="421"/>
      <c r="MKX517" s="421"/>
      <c r="MKY517" s="421"/>
      <c r="MKZ517" s="421"/>
      <c r="MLA517" s="421"/>
      <c r="MLB517" s="421"/>
      <c r="MLC517" s="421"/>
      <c r="MLD517" s="421"/>
      <c r="MLE517" s="421"/>
      <c r="MLF517" s="421"/>
      <c r="MLG517" s="421"/>
      <c r="MLH517" s="421"/>
      <c r="MLI517" s="421"/>
      <c r="MLJ517" s="421"/>
      <c r="MLK517" s="421"/>
      <c r="MLL517" s="421"/>
      <c r="MLM517" s="421"/>
      <c r="MLN517" s="421"/>
      <c r="MLO517" s="421"/>
      <c r="MLP517" s="421"/>
      <c r="MLQ517" s="421"/>
      <c r="MLR517" s="421"/>
      <c r="MLS517" s="421"/>
      <c r="MLT517" s="421"/>
      <c r="MLU517" s="421"/>
      <c r="MLV517" s="421"/>
      <c r="MLW517" s="421"/>
      <c r="MLX517" s="421"/>
      <c r="MLY517" s="421"/>
      <c r="MLZ517" s="421"/>
      <c r="MMA517" s="421"/>
      <c r="MMB517" s="421"/>
      <c r="MMC517" s="421"/>
      <c r="MMD517" s="421"/>
      <c r="MME517" s="421"/>
      <c r="MMF517" s="421"/>
      <c r="MMG517" s="421"/>
      <c r="MMH517" s="421"/>
      <c r="MMI517" s="421"/>
      <c r="MMJ517" s="421"/>
      <c r="MMK517" s="421"/>
      <c r="MML517" s="421"/>
      <c r="MMM517" s="421"/>
      <c r="MMN517" s="421"/>
      <c r="MMO517" s="421"/>
      <c r="MMP517" s="421"/>
      <c r="MMQ517" s="421"/>
      <c r="MMR517" s="421"/>
      <c r="MMS517" s="421"/>
      <c r="MMT517" s="421"/>
      <c r="MMU517" s="421"/>
      <c r="MMV517" s="421"/>
      <c r="MMW517" s="421"/>
      <c r="MMX517" s="421"/>
      <c r="MMY517" s="421"/>
      <c r="MMZ517" s="421"/>
      <c r="MNA517" s="421"/>
      <c r="MNB517" s="421"/>
      <c r="MNC517" s="421"/>
      <c r="MND517" s="421"/>
      <c r="MNE517" s="421"/>
      <c r="MNF517" s="421"/>
      <c r="MNG517" s="421"/>
      <c r="MNH517" s="421"/>
      <c r="MNI517" s="421"/>
      <c r="MNJ517" s="421"/>
      <c r="MNK517" s="421"/>
      <c r="MNL517" s="421"/>
      <c r="MNM517" s="421"/>
      <c r="MNN517" s="421"/>
      <c r="MNO517" s="421"/>
      <c r="MNP517" s="421"/>
      <c r="MNQ517" s="421"/>
      <c r="MNR517" s="421"/>
      <c r="MNS517" s="421"/>
      <c r="MNT517" s="421"/>
      <c r="MNU517" s="421"/>
      <c r="MNV517" s="421"/>
      <c r="MNW517" s="421"/>
      <c r="MNX517" s="421"/>
      <c r="MNY517" s="421"/>
      <c r="MNZ517" s="421"/>
      <c r="MOA517" s="421"/>
      <c r="MOB517" s="421"/>
      <c r="MOC517" s="421"/>
      <c r="MOD517" s="421"/>
      <c r="MOE517" s="421"/>
      <c r="MOF517" s="421"/>
      <c r="MOG517" s="421"/>
      <c r="MOH517" s="421"/>
      <c r="MOI517" s="421"/>
      <c r="MOJ517" s="421"/>
      <c r="MOK517" s="421"/>
      <c r="MOL517" s="421"/>
      <c r="MOM517" s="421"/>
      <c r="MON517" s="421"/>
      <c r="MOO517" s="421"/>
      <c r="MOP517" s="421"/>
      <c r="MOQ517" s="421"/>
      <c r="MOR517" s="421"/>
      <c r="MOS517" s="421"/>
      <c r="MOT517" s="421"/>
      <c r="MOU517" s="421"/>
      <c r="MOV517" s="421"/>
      <c r="MOW517" s="421"/>
      <c r="MOX517" s="421"/>
      <c r="MOY517" s="421"/>
      <c r="MOZ517" s="421"/>
      <c r="MPA517" s="421"/>
      <c r="MPB517" s="421"/>
      <c r="MPC517" s="421"/>
      <c r="MPD517" s="421"/>
      <c r="MPE517" s="421"/>
      <c r="MPF517" s="421"/>
      <c r="MPG517" s="421"/>
      <c r="MPH517" s="421"/>
      <c r="MPI517" s="421"/>
      <c r="MPJ517" s="421"/>
      <c r="MPK517" s="421"/>
      <c r="MPL517" s="421"/>
      <c r="MPM517" s="421"/>
      <c r="MPN517" s="421"/>
      <c r="MPO517" s="421"/>
      <c r="MPP517" s="421"/>
      <c r="MPQ517" s="421"/>
      <c r="MPR517" s="421"/>
      <c r="MPS517" s="421"/>
      <c r="MPT517" s="421"/>
      <c r="MPU517" s="421"/>
      <c r="MPV517" s="421"/>
      <c r="MPW517" s="421"/>
      <c r="MPX517" s="421"/>
      <c r="MPY517" s="421"/>
      <c r="MPZ517" s="421"/>
      <c r="MQA517" s="421"/>
      <c r="MQB517" s="421"/>
      <c r="MQC517" s="421"/>
      <c r="MQD517" s="421"/>
      <c r="MQE517" s="421"/>
      <c r="MQF517" s="421"/>
      <c r="MQG517" s="421"/>
      <c r="MQH517" s="421"/>
      <c r="MQI517" s="421"/>
      <c r="MQJ517" s="421"/>
      <c r="MQK517" s="421"/>
      <c r="MQL517" s="421"/>
      <c r="MQM517" s="421"/>
      <c r="MQN517" s="421"/>
      <c r="MQO517" s="421"/>
      <c r="MQP517" s="421"/>
      <c r="MQQ517" s="421"/>
      <c r="MQR517" s="421"/>
      <c r="MQS517" s="421"/>
      <c r="MQT517" s="421"/>
      <c r="MQU517" s="421"/>
      <c r="MQV517" s="421"/>
      <c r="MQW517" s="421"/>
      <c r="MQX517" s="421"/>
      <c r="MQY517" s="421"/>
      <c r="MQZ517" s="421"/>
      <c r="MRA517" s="421"/>
      <c r="MRB517" s="421"/>
      <c r="MRC517" s="421"/>
      <c r="MRD517" s="421"/>
      <c r="MRE517" s="421"/>
      <c r="MRF517" s="421"/>
      <c r="MRG517" s="421"/>
      <c r="MRH517" s="421"/>
      <c r="MRI517" s="421"/>
      <c r="MRJ517" s="421"/>
      <c r="MRK517" s="421"/>
      <c r="MRL517" s="421"/>
      <c r="MRM517" s="421"/>
      <c r="MRN517" s="421"/>
      <c r="MRO517" s="421"/>
      <c r="MRP517" s="421"/>
      <c r="MRQ517" s="421"/>
      <c r="MRR517" s="421"/>
      <c r="MRS517" s="421"/>
      <c r="MRT517" s="421"/>
      <c r="MRU517" s="421"/>
      <c r="MRV517" s="421"/>
      <c r="MRW517" s="421"/>
      <c r="MRX517" s="421"/>
      <c r="MRY517" s="421"/>
      <c r="MRZ517" s="421"/>
      <c r="MSA517" s="421"/>
      <c r="MSB517" s="421"/>
      <c r="MSC517" s="421"/>
      <c r="MSD517" s="421"/>
      <c r="MSE517" s="421"/>
      <c r="MSF517" s="421"/>
      <c r="MSG517" s="421"/>
      <c r="MSH517" s="421"/>
      <c r="MSI517" s="421"/>
      <c r="MSJ517" s="421"/>
      <c r="MSK517" s="421"/>
      <c r="MSL517" s="421"/>
      <c r="MSM517" s="421"/>
      <c r="MSN517" s="421"/>
      <c r="MSO517" s="421"/>
      <c r="MSP517" s="421"/>
      <c r="MSQ517" s="421"/>
      <c r="MSR517" s="421"/>
      <c r="MSS517" s="421"/>
      <c r="MST517" s="421"/>
      <c r="MSU517" s="421"/>
      <c r="MSV517" s="421"/>
      <c r="MSW517" s="421"/>
      <c r="MSX517" s="421"/>
      <c r="MSY517" s="421"/>
      <c r="MSZ517" s="421"/>
      <c r="MTA517" s="421"/>
      <c r="MTB517" s="421"/>
      <c r="MTC517" s="421"/>
      <c r="MTD517" s="421"/>
      <c r="MTE517" s="421"/>
      <c r="MTF517" s="421"/>
      <c r="MTG517" s="421"/>
      <c r="MTH517" s="421"/>
      <c r="MTI517" s="421"/>
      <c r="MTJ517" s="421"/>
      <c r="MTK517" s="421"/>
      <c r="MTL517" s="421"/>
      <c r="MTM517" s="421"/>
      <c r="MTN517" s="421"/>
      <c r="MTO517" s="421"/>
      <c r="MTP517" s="421"/>
      <c r="MTQ517" s="421"/>
      <c r="MTR517" s="421"/>
      <c r="MTS517" s="421"/>
      <c r="MTT517" s="421"/>
      <c r="MTU517" s="421"/>
      <c r="MTV517" s="421"/>
      <c r="MTW517" s="421"/>
      <c r="MTX517" s="421"/>
      <c r="MTY517" s="421"/>
      <c r="MTZ517" s="421"/>
      <c r="MUA517" s="421"/>
      <c r="MUB517" s="421"/>
      <c r="MUC517" s="421"/>
      <c r="MUD517" s="421"/>
      <c r="MUE517" s="421"/>
      <c r="MUF517" s="421"/>
      <c r="MUG517" s="421"/>
      <c r="MUH517" s="421"/>
      <c r="MUI517" s="421"/>
      <c r="MUJ517" s="421"/>
      <c r="MUK517" s="421"/>
      <c r="MUL517" s="421"/>
      <c r="MUM517" s="421"/>
      <c r="MUN517" s="421"/>
      <c r="MUO517" s="421"/>
      <c r="MUP517" s="421"/>
      <c r="MUQ517" s="421"/>
      <c r="MUR517" s="421"/>
      <c r="MUS517" s="421"/>
      <c r="MUT517" s="421"/>
      <c r="MUU517" s="421"/>
      <c r="MUV517" s="421"/>
      <c r="MUW517" s="421"/>
      <c r="MUX517" s="421"/>
      <c r="MUY517" s="421"/>
      <c r="MUZ517" s="421"/>
      <c r="MVA517" s="421"/>
      <c r="MVB517" s="421"/>
      <c r="MVC517" s="421"/>
      <c r="MVD517" s="421"/>
      <c r="MVE517" s="421"/>
      <c r="MVF517" s="421"/>
      <c r="MVG517" s="421"/>
      <c r="MVH517" s="421"/>
      <c r="MVI517" s="421"/>
      <c r="MVJ517" s="421"/>
      <c r="MVK517" s="421"/>
      <c r="MVL517" s="421"/>
      <c r="MVM517" s="421"/>
      <c r="MVN517" s="421"/>
      <c r="MVO517" s="421"/>
      <c r="MVP517" s="421"/>
      <c r="MVQ517" s="421"/>
      <c r="MVR517" s="421"/>
      <c r="MVS517" s="421"/>
      <c r="MVT517" s="421"/>
      <c r="MVU517" s="421"/>
      <c r="MVV517" s="421"/>
      <c r="MVW517" s="421"/>
      <c r="MVX517" s="421"/>
      <c r="MVY517" s="421"/>
      <c r="MVZ517" s="421"/>
      <c r="MWA517" s="421"/>
      <c r="MWB517" s="421"/>
      <c r="MWC517" s="421"/>
      <c r="MWD517" s="421"/>
      <c r="MWE517" s="421"/>
      <c r="MWF517" s="421"/>
      <c r="MWG517" s="421"/>
      <c r="MWH517" s="421"/>
      <c r="MWI517" s="421"/>
      <c r="MWJ517" s="421"/>
      <c r="MWK517" s="421"/>
      <c r="MWL517" s="421"/>
      <c r="MWM517" s="421"/>
      <c r="MWN517" s="421"/>
      <c r="MWO517" s="421"/>
      <c r="MWP517" s="421"/>
      <c r="MWQ517" s="421"/>
      <c r="MWR517" s="421"/>
      <c r="MWS517" s="421"/>
      <c r="MWT517" s="421"/>
      <c r="MWU517" s="421"/>
      <c r="MWV517" s="421"/>
      <c r="MWW517" s="421"/>
      <c r="MWX517" s="421"/>
      <c r="MWY517" s="421"/>
      <c r="MWZ517" s="421"/>
      <c r="MXA517" s="421"/>
      <c r="MXB517" s="421"/>
      <c r="MXC517" s="421"/>
      <c r="MXD517" s="421"/>
      <c r="MXE517" s="421"/>
      <c r="MXF517" s="421"/>
      <c r="MXG517" s="421"/>
      <c r="MXH517" s="421"/>
      <c r="MXI517" s="421"/>
      <c r="MXJ517" s="421"/>
      <c r="MXK517" s="421"/>
      <c r="MXL517" s="421"/>
      <c r="MXM517" s="421"/>
      <c r="MXN517" s="421"/>
      <c r="MXO517" s="421"/>
      <c r="MXP517" s="421"/>
      <c r="MXQ517" s="421"/>
      <c r="MXR517" s="421"/>
      <c r="MXS517" s="421"/>
      <c r="MXT517" s="421"/>
      <c r="MXU517" s="421"/>
      <c r="MXV517" s="421"/>
      <c r="MXW517" s="421"/>
      <c r="MXX517" s="421"/>
      <c r="MXY517" s="421"/>
      <c r="MXZ517" s="421"/>
      <c r="MYA517" s="421"/>
      <c r="MYB517" s="421"/>
      <c r="MYC517" s="421"/>
      <c r="MYD517" s="421"/>
      <c r="MYE517" s="421"/>
      <c r="MYF517" s="421"/>
      <c r="MYG517" s="421"/>
      <c r="MYH517" s="421"/>
      <c r="MYI517" s="421"/>
      <c r="MYJ517" s="421"/>
      <c r="MYK517" s="421"/>
      <c r="MYL517" s="421"/>
      <c r="MYM517" s="421"/>
      <c r="MYN517" s="421"/>
      <c r="MYO517" s="421"/>
      <c r="MYP517" s="421"/>
      <c r="MYQ517" s="421"/>
      <c r="MYR517" s="421"/>
      <c r="MYS517" s="421"/>
      <c r="MYT517" s="421"/>
      <c r="MYU517" s="421"/>
      <c r="MYV517" s="421"/>
      <c r="MYW517" s="421"/>
      <c r="MYX517" s="421"/>
      <c r="MYY517" s="421"/>
      <c r="MYZ517" s="421"/>
      <c r="MZA517" s="421"/>
      <c r="MZB517" s="421"/>
      <c r="MZC517" s="421"/>
      <c r="MZD517" s="421"/>
      <c r="MZE517" s="421"/>
      <c r="MZF517" s="421"/>
      <c r="MZG517" s="421"/>
      <c r="MZH517" s="421"/>
      <c r="MZI517" s="421"/>
      <c r="MZJ517" s="421"/>
      <c r="MZK517" s="421"/>
      <c r="MZL517" s="421"/>
      <c r="MZM517" s="421"/>
      <c r="MZN517" s="421"/>
      <c r="MZO517" s="421"/>
      <c r="MZP517" s="421"/>
      <c r="MZQ517" s="421"/>
      <c r="MZR517" s="421"/>
      <c r="MZS517" s="421"/>
      <c r="MZT517" s="421"/>
      <c r="MZU517" s="421"/>
      <c r="MZV517" s="421"/>
      <c r="MZW517" s="421"/>
      <c r="MZX517" s="421"/>
      <c r="MZY517" s="421"/>
      <c r="MZZ517" s="421"/>
      <c r="NAA517" s="421"/>
      <c r="NAB517" s="421"/>
      <c r="NAC517" s="421"/>
      <c r="NAD517" s="421"/>
      <c r="NAE517" s="421"/>
      <c r="NAF517" s="421"/>
      <c r="NAG517" s="421"/>
      <c r="NAH517" s="421"/>
      <c r="NAI517" s="421"/>
      <c r="NAJ517" s="421"/>
      <c r="NAK517" s="421"/>
      <c r="NAL517" s="421"/>
      <c r="NAM517" s="421"/>
      <c r="NAN517" s="421"/>
      <c r="NAO517" s="421"/>
      <c r="NAP517" s="421"/>
      <c r="NAQ517" s="421"/>
      <c r="NAR517" s="421"/>
      <c r="NAS517" s="421"/>
      <c r="NAT517" s="421"/>
      <c r="NAU517" s="421"/>
      <c r="NAV517" s="421"/>
      <c r="NAW517" s="421"/>
      <c r="NAX517" s="421"/>
      <c r="NAY517" s="421"/>
      <c r="NAZ517" s="421"/>
      <c r="NBA517" s="421"/>
      <c r="NBB517" s="421"/>
      <c r="NBC517" s="421"/>
      <c r="NBD517" s="421"/>
      <c r="NBE517" s="421"/>
      <c r="NBF517" s="421"/>
      <c r="NBG517" s="421"/>
      <c r="NBH517" s="421"/>
      <c r="NBI517" s="421"/>
      <c r="NBJ517" s="421"/>
      <c r="NBK517" s="421"/>
      <c r="NBL517" s="421"/>
      <c r="NBM517" s="421"/>
      <c r="NBN517" s="421"/>
      <c r="NBO517" s="421"/>
      <c r="NBP517" s="421"/>
      <c r="NBQ517" s="421"/>
      <c r="NBR517" s="421"/>
      <c r="NBS517" s="421"/>
      <c r="NBT517" s="421"/>
      <c r="NBU517" s="421"/>
      <c r="NBV517" s="421"/>
      <c r="NBW517" s="421"/>
      <c r="NBX517" s="421"/>
      <c r="NBY517" s="421"/>
      <c r="NBZ517" s="421"/>
      <c r="NCA517" s="421"/>
      <c r="NCB517" s="421"/>
      <c r="NCC517" s="421"/>
      <c r="NCD517" s="421"/>
      <c r="NCE517" s="421"/>
      <c r="NCF517" s="421"/>
      <c r="NCG517" s="421"/>
      <c r="NCH517" s="421"/>
      <c r="NCI517" s="421"/>
      <c r="NCJ517" s="421"/>
      <c r="NCK517" s="421"/>
      <c r="NCL517" s="421"/>
      <c r="NCM517" s="421"/>
      <c r="NCN517" s="421"/>
      <c r="NCO517" s="421"/>
      <c r="NCP517" s="421"/>
      <c r="NCQ517" s="421"/>
      <c r="NCR517" s="421"/>
      <c r="NCS517" s="421"/>
      <c r="NCT517" s="421"/>
      <c r="NCU517" s="421"/>
      <c r="NCV517" s="421"/>
      <c r="NCW517" s="421"/>
      <c r="NCX517" s="421"/>
      <c r="NCY517" s="421"/>
      <c r="NCZ517" s="421"/>
      <c r="NDA517" s="421"/>
      <c r="NDB517" s="421"/>
      <c r="NDC517" s="421"/>
      <c r="NDD517" s="421"/>
      <c r="NDE517" s="421"/>
      <c r="NDF517" s="421"/>
      <c r="NDG517" s="421"/>
      <c r="NDH517" s="421"/>
      <c r="NDI517" s="421"/>
      <c r="NDJ517" s="421"/>
      <c r="NDK517" s="421"/>
      <c r="NDL517" s="421"/>
      <c r="NDM517" s="421"/>
      <c r="NDN517" s="421"/>
      <c r="NDO517" s="421"/>
      <c r="NDP517" s="421"/>
      <c r="NDQ517" s="421"/>
      <c r="NDR517" s="421"/>
      <c r="NDS517" s="421"/>
      <c r="NDT517" s="421"/>
      <c r="NDU517" s="421"/>
      <c r="NDV517" s="421"/>
      <c r="NDW517" s="421"/>
      <c r="NDX517" s="421"/>
      <c r="NDY517" s="421"/>
      <c r="NDZ517" s="421"/>
      <c r="NEA517" s="421"/>
      <c r="NEB517" s="421"/>
      <c r="NEC517" s="421"/>
      <c r="NED517" s="421"/>
      <c r="NEE517" s="421"/>
      <c r="NEF517" s="421"/>
      <c r="NEG517" s="421"/>
      <c r="NEH517" s="421"/>
      <c r="NEI517" s="421"/>
      <c r="NEJ517" s="421"/>
      <c r="NEK517" s="421"/>
      <c r="NEL517" s="421"/>
      <c r="NEM517" s="421"/>
      <c r="NEN517" s="421"/>
      <c r="NEO517" s="421"/>
      <c r="NEP517" s="421"/>
      <c r="NEQ517" s="421"/>
      <c r="NER517" s="421"/>
      <c r="NES517" s="421"/>
      <c r="NET517" s="421"/>
      <c r="NEU517" s="421"/>
      <c r="NEV517" s="421"/>
      <c r="NEW517" s="421"/>
      <c r="NEX517" s="421"/>
      <c r="NEY517" s="421"/>
      <c r="NEZ517" s="421"/>
      <c r="NFA517" s="421"/>
      <c r="NFB517" s="421"/>
      <c r="NFC517" s="421"/>
      <c r="NFD517" s="421"/>
      <c r="NFE517" s="421"/>
      <c r="NFF517" s="421"/>
      <c r="NFG517" s="421"/>
      <c r="NFH517" s="421"/>
      <c r="NFI517" s="421"/>
      <c r="NFJ517" s="421"/>
      <c r="NFK517" s="421"/>
      <c r="NFL517" s="421"/>
      <c r="NFM517" s="421"/>
      <c r="NFN517" s="421"/>
      <c r="NFO517" s="421"/>
      <c r="NFP517" s="421"/>
      <c r="NFQ517" s="421"/>
      <c r="NFR517" s="421"/>
      <c r="NFS517" s="421"/>
      <c r="NFT517" s="421"/>
      <c r="NFU517" s="421"/>
      <c r="NFV517" s="421"/>
      <c r="NFW517" s="421"/>
      <c r="NFX517" s="421"/>
      <c r="NFY517" s="421"/>
      <c r="NFZ517" s="421"/>
      <c r="NGA517" s="421"/>
      <c r="NGB517" s="421"/>
      <c r="NGC517" s="421"/>
      <c r="NGD517" s="421"/>
      <c r="NGE517" s="421"/>
      <c r="NGF517" s="421"/>
      <c r="NGG517" s="421"/>
      <c r="NGH517" s="421"/>
      <c r="NGI517" s="421"/>
      <c r="NGJ517" s="421"/>
      <c r="NGK517" s="421"/>
      <c r="NGL517" s="421"/>
      <c r="NGM517" s="421"/>
      <c r="NGN517" s="421"/>
      <c r="NGO517" s="421"/>
      <c r="NGP517" s="421"/>
      <c r="NGQ517" s="421"/>
      <c r="NGR517" s="421"/>
      <c r="NGS517" s="421"/>
      <c r="NGT517" s="421"/>
      <c r="NGU517" s="421"/>
      <c r="NGV517" s="421"/>
      <c r="NGW517" s="421"/>
      <c r="NGX517" s="421"/>
      <c r="NGY517" s="421"/>
      <c r="NGZ517" s="421"/>
      <c r="NHA517" s="421"/>
      <c r="NHB517" s="421"/>
      <c r="NHC517" s="421"/>
      <c r="NHD517" s="421"/>
      <c r="NHE517" s="421"/>
      <c r="NHF517" s="421"/>
      <c r="NHG517" s="421"/>
      <c r="NHH517" s="421"/>
      <c r="NHI517" s="421"/>
      <c r="NHJ517" s="421"/>
      <c r="NHK517" s="421"/>
      <c r="NHL517" s="421"/>
      <c r="NHM517" s="421"/>
      <c r="NHN517" s="421"/>
      <c r="NHO517" s="421"/>
      <c r="NHP517" s="421"/>
      <c r="NHQ517" s="421"/>
      <c r="NHR517" s="421"/>
      <c r="NHS517" s="421"/>
      <c r="NHT517" s="421"/>
      <c r="NHU517" s="421"/>
      <c r="NHV517" s="421"/>
      <c r="NHW517" s="421"/>
      <c r="NHX517" s="421"/>
      <c r="NHY517" s="421"/>
      <c r="NHZ517" s="421"/>
      <c r="NIA517" s="421"/>
      <c r="NIB517" s="421"/>
      <c r="NIC517" s="421"/>
      <c r="NID517" s="421"/>
      <c r="NIE517" s="421"/>
      <c r="NIF517" s="421"/>
      <c r="NIG517" s="421"/>
      <c r="NIH517" s="421"/>
      <c r="NII517" s="421"/>
      <c r="NIJ517" s="421"/>
      <c r="NIK517" s="421"/>
      <c r="NIL517" s="421"/>
      <c r="NIM517" s="421"/>
      <c r="NIN517" s="421"/>
      <c r="NIO517" s="421"/>
      <c r="NIP517" s="421"/>
      <c r="NIQ517" s="421"/>
      <c r="NIR517" s="421"/>
      <c r="NIS517" s="421"/>
      <c r="NIT517" s="421"/>
      <c r="NIU517" s="421"/>
      <c r="NIV517" s="421"/>
      <c r="NIW517" s="421"/>
      <c r="NIX517" s="421"/>
      <c r="NIY517" s="421"/>
      <c r="NIZ517" s="421"/>
      <c r="NJA517" s="421"/>
      <c r="NJB517" s="421"/>
      <c r="NJC517" s="421"/>
      <c r="NJD517" s="421"/>
      <c r="NJE517" s="421"/>
      <c r="NJF517" s="421"/>
      <c r="NJG517" s="421"/>
      <c r="NJH517" s="421"/>
      <c r="NJI517" s="421"/>
      <c r="NJJ517" s="421"/>
      <c r="NJK517" s="421"/>
      <c r="NJL517" s="421"/>
      <c r="NJM517" s="421"/>
      <c r="NJN517" s="421"/>
      <c r="NJO517" s="421"/>
      <c r="NJP517" s="421"/>
      <c r="NJQ517" s="421"/>
      <c r="NJR517" s="421"/>
      <c r="NJS517" s="421"/>
      <c r="NJT517" s="421"/>
      <c r="NJU517" s="421"/>
      <c r="NJV517" s="421"/>
      <c r="NJW517" s="421"/>
      <c r="NJX517" s="421"/>
      <c r="NJY517" s="421"/>
      <c r="NJZ517" s="421"/>
      <c r="NKA517" s="421"/>
      <c r="NKB517" s="421"/>
      <c r="NKC517" s="421"/>
      <c r="NKD517" s="421"/>
      <c r="NKE517" s="421"/>
      <c r="NKF517" s="421"/>
      <c r="NKG517" s="421"/>
      <c r="NKH517" s="421"/>
      <c r="NKI517" s="421"/>
      <c r="NKJ517" s="421"/>
      <c r="NKK517" s="421"/>
      <c r="NKL517" s="421"/>
      <c r="NKM517" s="421"/>
      <c r="NKN517" s="421"/>
      <c r="NKO517" s="421"/>
      <c r="NKP517" s="421"/>
      <c r="NKQ517" s="421"/>
      <c r="NKR517" s="421"/>
      <c r="NKS517" s="421"/>
      <c r="NKT517" s="421"/>
      <c r="NKU517" s="421"/>
      <c r="NKV517" s="421"/>
      <c r="NKW517" s="421"/>
      <c r="NKX517" s="421"/>
      <c r="NKY517" s="421"/>
      <c r="NKZ517" s="421"/>
      <c r="NLA517" s="421"/>
      <c r="NLB517" s="421"/>
      <c r="NLC517" s="421"/>
      <c r="NLD517" s="421"/>
      <c r="NLE517" s="421"/>
      <c r="NLF517" s="421"/>
      <c r="NLG517" s="421"/>
      <c r="NLH517" s="421"/>
      <c r="NLI517" s="421"/>
      <c r="NLJ517" s="421"/>
      <c r="NLK517" s="421"/>
      <c r="NLL517" s="421"/>
      <c r="NLM517" s="421"/>
      <c r="NLN517" s="421"/>
      <c r="NLO517" s="421"/>
      <c r="NLP517" s="421"/>
      <c r="NLQ517" s="421"/>
      <c r="NLR517" s="421"/>
      <c r="NLS517" s="421"/>
      <c r="NLT517" s="421"/>
      <c r="NLU517" s="421"/>
      <c r="NLV517" s="421"/>
      <c r="NLW517" s="421"/>
      <c r="NLX517" s="421"/>
      <c r="NLY517" s="421"/>
      <c r="NLZ517" s="421"/>
      <c r="NMA517" s="421"/>
      <c r="NMB517" s="421"/>
      <c r="NMC517" s="421"/>
      <c r="NMD517" s="421"/>
      <c r="NME517" s="421"/>
      <c r="NMF517" s="421"/>
      <c r="NMG517" s="421"/>
      <c r="NMH517" s="421"/>
      <c r="NMI517" s="421"/>
      <c r="NMJ517" s="421"/>
      <c r="NMK517" s="421"/>
      <c r="NML517" s="421"/>
      <c r="NMM517" s="421"/>
      <c r="NMN517" s="421"/>
      <c r="NMO517" s="421"/>
      <c r="NMP517" s="421"/>
      <c r="NMQ517" s="421"/>
      <c r="NMR517" s="421"/>
      <c r="NMS517" s="421"/>
      <c r="NMT517" s="421"/>
      <c r="NMU517" s="421"/>
      <c r="NMV517" s="421"/>
      <c r="NMW517" s="421"/>
      <c r="NMX517" s="421"/>
      <c r="NMY517" s="421"/>
      <c r="NMZ517" s="421"/>
      <c r="NNA517" s="421"/>
      <c r="NNB517" s="421"/>
      <c r="NNC517" s="421"/>
      <c r="NND517" s="421"/>
      <c r="NNE517" s="421"/>
      <c r="NNF517" s="421"/>
      <c r="NNG517" s="421"/>
      <c r="NNH517" s="421"/>
      <c r="NNI517" s="421"/>
      <c r="NNJ517" s="421"/>
      <c r="NNK517" s="421"/>
      <c r="NNL517" s="421"/>
      <c r="NNM517" s="421"/>
      <c r="NNN517" s="421"/>
      <c r="NNO517" s="421"/>
      <c r="NNP517" s="421"/>
      <c r="NNQ517" s="421"/>
      <c r="NNR517" s="421"/>
      <c r="NNS517" s="421"/>
      <c r="NNT517" s="421"/>
      <c r="NNU517" s="421"/>
      <c r="NNV517" s="421"/>
      <c r="NNW517" s="421"/>
      <c r="NNX517" s="421"/>
      <c r="NNY517" s="421"/>
      <c r="NNZ517" s="421"/>
      <c r="NOA517" s="421"/>
      <c r="NOB517" s="421"/>
      <c r="NOC517" s="421"/>
      <c r="NOD517" s="421"/>
      <c r="NOE517" s="421"/>
      <c r="NOF517" s="421"/>
      <c r="NOG517" s="421"/>
      <c r="NOH517" s="421"/>
      <c r="NOI517" s="421"/>
      <c r="NOJ517" s="421"/>
      <c r="NOK517" s="421"/>
      <c r="NOL517" s="421"/>
      <c r="NOM517" s="421"/>
      <c r="NON517" s="421"/>
      <c r="NOO517" s="421"/>
      <c r="NOP517" s="421"/>
      <c r="NOQ517" s="421"/>
      <c r="NOR517" s="421"/>
      <c r="NOS517" s="421"/>
      <c r="NOT517" s="421"/>
      <c r="NOU517" s="421"/>
      <c r="NOV517" s="421"/>
      <c r="NOW517" s="421"/>
      <c r="NOX517" s="421"/>
      <c r="NOY517" s="421"/>
      <c r="NOZ517" s="421"/>
      <c r="NPA517" s="421"/>
      <c r="NPB517" s="421"/>
      <c r="NPC517" s="421"/>
      <c r="NPD517" s="421"/>
      <c r="NPE517" s="421"/>
      <c r="NPF517" s="421"/>
      <c r="NPG517" s="421"/>
      <c r="NPH517" s="421"/>
      <c r="NPI517" s="421"/>
      <c r="NPJ517" s="421"/>
      <c r="NPK517" s="421"/>
      <c r="NPL517" s="421"/>
      <c r="NPM517" s="421"/>
      <c r="NPN517" s="421"/>
      <c r="NPO517" s="421"/>
      <c r="NPP517" s="421"/>
      <c r="NPQ517" s="421"/>
      <c r="NPR517" s="421"/>
      <c r="NPS517" s="421"/>
      <c r="NPT517" s="421"/>
      <c r="NPU517" s="421"/>
      <c r="NPV517" s="421"/>
      <c r="NPW517" s="421"/>
      <c r="NPX517" s="421"/>
      <c r="NPY517" s="421"/>
      <c r="NPZ517" s="421"/>
      <c r="NQA517" s="421"/>
      <c r="NQB517" s="421"/>
      <c r="NQC517" s="421"/>
      <c r="NQD517" s="421"/>
      <c r="NQE517" s="421"/>
      <c r="NQF517" s="421"/>
      <c r="NQG517" s="421"/>
      <c r="NQH517" s="421"/>
      <c r="NQI517" s="421"/>
      <c r="NQJ517" s="421"/>
      <c r="NQK517" s="421"/>
      <c r="NQL517" s="421"/>
      <c r="NQM517" s="421"/>
      <c r="NQN517" s="421"/>
      <c r="NQO517" s="421"/>
      <c r="NQP517" s="421"/>
      <c r="NQQ517" s="421"/>
      <c r="NQR517" s="421"/>
      <c r="NQS517" s="421"/>
      <c r="NQT517" s="421"/>
      <c r="NQU517" s="421"/>
      <c r="NQV517" s="421"/>
      <c r="NQW517" s="421"/>
      <c r="NQX517" s="421"/>
      <c r="NQY517" s="421"/>
      <c r="NQZ517" s="421"/>
      <c r="NRA517" s="421"/>
      <c r="NRB517" s="421"/>
      <c r="NRC517" s="421"/>
      <c r="NRD517" s="421"/>
      <c r="NRE517" s="421"/>
      <c r="NRF517" s="421"/>
      <c r="NRG517" s="421"/>
      <c r="NRH517" s="421"/>
      <c r="NRI517" s="421"/>
      <c r="NRJ517" s="421"/>
      <c r="NRK517" s="421"/>
      <c r="NRL517" s="421"/>
      <c r="NRM517" s="421"/>
      <c r="NRN517" s="421"/>
      <c r="NRO517" s="421"/>
      <c r="NRP517" s="421"/>
      <c r="NRQ517" s="421"/>
      <c r="NRR517" s="421"/>
      <c r="NRS517" s="421"/>
      <c r="NRT517" s="421"/>
      <c r="NRU517" s="421"/>
      <c r="NRV517" s="421"/>
      <c r="NRW517" s="421"/>
      <c r="NRX517" s="421"/>
      <c r="NRY517" s="421"/>
      <c r="NRZ517" s="421"/>
      <c r="NSA517" s="421"/>
      <c r="NSB517" s="421"/>
      <c r="NSC517" s="421"/>
      <c r="NSD517" s="421"/>
      <c r="NSE517" s="421"/>
      <c r="NSF517" s="421"/>
      <c r="NSG517" s="421"/>
      <c r="NSH517" s="421"/>
      <c r="NSI517" s="421"/>
      <c r="NSJ517" s="421"/>
      <c r="NSK517" s="421"/>
      <c r="NSL517" s="421"/>
      <c r="NSM517" s="421"/>
      <c r="NSN517" s="421"/>
      <c r="NSO517" s="421"/>
      <c r="NSP517" s="421"/>
      <c r="NSQ517" s="421"/>
      <c r="NSR517" s="421"/>
      <c r="NSS517" s="421"/>
      <c r="NST517" s="421"/>
      <c r="NSU517" s="421"/>
      <c r="NSV517" s="421"/>
      <c r="NSW517" s="421"/>
      <c r="NSX517" s="421"/>
      <c r="NSY517" s="421"/>
      <c r="NSZ517" s="421"/>
      <c r="NTA517" s="421"/>
      <c r="NTB517" s="421"/>
      <c r="NTC517" s="421"/>
      <c r="NTD517" s="421"/>
      <c r="NTE517" s="421"/>
      <c r="NTF517" s="421"/>
      <c r="NTG517" s="421"/>
      <c r="NTH517" s="421"/>
      <c r="NTI517" s="421"/>
      <c r="NTJ517" s="421"/>
      <c r="NTK517" s="421"/>
      <c r="NTL517" s="421"/>
      <c r="NTM517" s="421"/>
      <c r="NTN517" s="421"/>
      <c r="NTO517" s="421"/>
      <c r="NTP517" s="421"/>
      <c r="NTQ517" s="421"/>
      <c r="NTR517" s="421"/>
      <c r="NTS517" s="421"/>
      <c r="NTT517" s="421"/>
      <c r="NTU517" s="421"/>
      <c r="NTV517" s="421"/>
      <c r="NTW517" s="421"/>
      <c r="NTX517" s="421"/>
      <c r="NTY517" s="421"/>
      <c r="NTZ517" s="421"/>
      <c r="NUA517" s="421"/>
      <c r="NUB517" s="421"/>
      <c r="NUC517" s="421"/>
      <c r="NUD517" s="421"/>
      <c r="NUE517" s="421"/>
      <c r="NUF517" s="421"/>
      <c r="NUG517" s="421"/>
      <c r="NUH517" s="421"/>
      <c r="NUI517" s="421"/>
      <c r="NUJ517" s="421"/>
      <c r="NUK517" s="421"/>
      <c r="NUL517" s="421"/>
      <c r="NUM517" s="421"/>
      <c r="NUN517" s="421"/>
      <c r="NUO517" s="421"/>
      <c r="NUP517" s="421"/>
      <c r="NUQ517" s="421"/>
      <c r="NUR517" s="421"/>
      <c r="NUS517" s="421"/>
      <c r="NUT517" s="421"/>
      <c r="NUU517" s="421"/>
      <c r="NUV517" s="421"/>
      <c r="NUW517" s="421"/>
      <c r="NUX517" s="421"/>
      <c r="NUY517" s="421"/>
      <c r="NUZ517" s="421"/>
      <c r="NVA517" s="421"/>
      <c r="NVB517" s="421"/>
      <c r="NVC517" s="421"/>
      <c r="NVD517" s="421"/>
      <c r="NVE517" s="421"/>
      <c r="NVF517" s="421"/>
      <c r="NVG517" s="421"/>
      <c r="NVH517" s="421"/>
      <c r="NVI517" s="421"/>
      <c r="NVJ517" s="421"/>
      <c r="NVK517" s="421"/>
      <c r="NVL517" s="421"/>
      <c r="NVM517" s="421"/>
      <c r="NVN517" s="421"/>
      <c r="NVO517" s="421"/>
      <c r="NVP517" s="421"/>
      <c r="NVQ517" s="421"/>
      <c r="NVR517" s="421"/>
      <c r="NVS517" s="421"/>
      <c r="NVT517" s="421"/>
      <c r="NVU517" s="421"/>
      <c r="NVV517" s="421"/>
      <c r="NVW517" s="421"/>
      <c r="NVX517" s="421"/>
      <c r="NVY517" s="421"/>
      <c r="NVZ517" s="421"/>
      <c r="NWA517" s="421"/>
      <c r="NWB517" s="421"/>
      <c r="NWC517" s="421"/>
      <c r="NWD517" s="421"/>
      <c r="NWE517" s="421"/>
      <c r="NWF517" s="421"/>
      <c r="NWG517" s="421"/>
      <c r="NWH517" s="421"/>
      <c r="NWI517" s="421"/>
      <c r="NWJ517" s="421"/>
      <c r="NWK517" s="421"/>
      <c r="NWL517" s="421"/>
      <c r="NWM517" s="421"/>
      <c r="NWN517" s="421"/>
      <c r="NWO517" s="421"/>
      <c r="NWP517" s="421"/>
      <c r="NWQ517" s="421"/>
      <c r="NWR517" s="421"/>
      <c r="NWS517" s="421"/>
      <c r="NWT517" s="421"/>
      <c r="NWU517" s="421"/>
      <c r="NWV517" s="421"/>
      <c r="NWW517" s="421"/>
      <c r="NWX517" s="421"/>
      <c r="NWY517" s="421"/>
      <c r="NWZ517" s="421"/>
      <c r="NXA517" s="421"/>
      <c r="NXB517" s="421"/>
      <c r="NXC517" s="421"/>
      <c r="NXD517" s="421"/>
      <c r="NXE517" s="421"/>
      <c r="NXF517" s="421"/>
      <c r="NXG517" s="421"/>
      <c r="NXH517" s="421"/>
      <c r="NXI517" s="421"/>
      <c r="NXJ517" s="421"/>
      <c r="NXK517" s="421"/>
      <c r="NXL517" s="421"/>
      <c r="NXM517" s="421"/>
      <c r="NXN517" s="421"/>
      <c r="NXO517" s="421"/>
      <c r="NXP517" s="421"/>
      <c r="NXQ517" s="421"/>
      <c r="NXR517" s="421"/>
      <c r="NXS517" s="421"/>
      <c r="NXT517" s="421"/>
      <c r="NXU517" s="421"/>
      <c r="NXV517" s="421"/>
      <c r="NXW517" s="421"/>
      <c r="NXX517" s="421"/>
      <c r="NXY517" s="421"/>
      <c r="NXZ517" s="421"/>
      <c r="NYA517" s="421"/>
      <c r="NYB517" s="421"/>
      <c r="NYC517" s="421"/>
      <c r="NYD517" s="421"/>
      <c r="NYE517" s="421"/>
      <c r="NYF517" s="421"/>
      <c r="NYG517" s="421"/>
      <c r="NYH517" s="421"/>
      <c r="NYI517" s="421"/>
      <c r="NYJ517" s="421"/>
      <c r="NYK517" s="421"/>
      <c r="NYL517" s="421"/>
      <c r="NYM517" s="421"/>
      <c r="NYN517" s="421"/>
      <c r="NYO517" s="421"/>
      <c r="NYP517" s="421"/>
      <c r="NYQ517" s="421"/>
      <c r="NYR517" s="421"/>
      <c r="NYS517" s="421"/>
      <c r="NYT517" s="421"/>
      <c r="NYU517" s="421"/>
      <c r="NYV517" s="421"/>
      <c r="NYW517" s="421"/>
      <c r="NYX517" s="421"/>
      <c r="NYY517" s="421"/>
      <c r="NYZ517" s="421"/>
      <c r="NZA517" s="421"/>
      <c r="NZB517" s="421"/>
      <c r="NZC517" s="421"/>
      <c r="NZD517" s="421"/>
      <c r="NZE517" s="421"/>
      <c r="NZF517" s="421"/>
      <c r="NZG517" s="421"/>
      <c r="NZH517" s="421"/>
      <c r="NZI517" s="421"/>
      <c r="NZJ517" s="421"/>
      <c r="NZK517" s="421"/>
      <c r="NZL517" s="421"/>
      <c r="NZM517" s="421"/>
      <c r="NZN517" s="421"/>
      <c r="NZO517" s="421"/>
      <c r="NZP517" s="421"/>
      <c r="NZQ517" s="421"/>
      <c r="NZR517" s="421"/>
      <c r="NZS517" s="421"/>
      <c r="NZT517" s="421"/>
      <c r="NZU517" s="421"/>
      <c r="NZV517" s="421"/>
      <c r="NZW517" s="421"/>
      <c r="NZX517" s="421"/>
      <c r="NZY517" s="421"/>
      <c r="NZZ517" s="421"/>
      <c r="OAA517" s="421"/>
      <c r="OAB517" s="421"/>
      <c r="OAC517" s="421"/>
      <c r="OAD517" s="421"/>
      <c r="OAE517" s="421"/>
      <c r="OAF517" s="421"/>
      <c r="OAG517" s="421"/>
      <c r="OAH517" s="421"/>
      <c r="OAI517" s="421"/>
      <c r="OAJ517" s="421"/>
      <c r="OAK517" s="421"/>
      <c r="OAL517" s="421"/>
      <c r="OAM517" s="421"/>
      <c r="OAN517" s="421"/>
      <c r="OAO517" s="421"/>
      <c r="OAP517" s="421"/>
      <c r="OAQ517" s="421"/>
      <c r="OAR517" s="421"/>
      <c r="OAS517" s="421"/>
      <c r="OAT517" s="421"/>
      <c r="OAU517" s="421"/>
      <c r="OAV517" s="421"/>
      <c r="OAW517" s="421"/>
      <c r="OAX517" s="421"/>
      <c r="OAY517" s="421"/>
      <c r="OAZ517" s="421"/>
      <c r="OBA517" s="421"/>
      <c r="OBB517" s="421"/>
      <c r="OBC517" s="421"/>
      <c r="OBD517" s="421"/>
      <c r="OBE517" s="421"/>
      <c r="OBF517" s="421"/>
      <c r="OBG517" s="421"/>
      <c r="OBH517" s="421"/>
      <c r="OBI517" s="421"/>
      <c r="OBJ517" s="421"/>
      <c r="OBK517" s="421"/>
      <c r="OBL517" s="421"/>
      <c r="OBM517" s="421"/>
      <c r="OBN517" s="421"/>
      <c r="OBO517" s="421"/>
      <c r="OBP517" s="421"/>
      <c r="OBQ517" s="421"/>
      <c r="OBR517" s="421"/>
      <c r="OBS517" s="421"/>
      <c r="OBT517" s="421"/>
      <c r="OBU517" s="421"/>
      <c r="OBV517" s="421"/>
      <c r="OBW517" s="421"/>
      <c r="OBX517" s="421"/>
      <c r="OBY517" s="421"/>
      <c r="OBZ517" s="421"/>
      <c r="OCA517" s="421"/>
      <c r="OCB517" s="421"/>
      <c r="OCC517" s="421"/>
      <c r="OCD517" s="421"/>
      <c r="OCE517" s="421"/>
      <c r="OCF517" s="421"/>
      <c r="OCG517" s="421"/>
      <c r="OCH517" s="421"/>
      <c r="OCI517" s="421"/>
      <c r="OCJ517" s="421"/>
      <c r="OCK517" s="421"/>
      <c r="OCL517" s="421"/>
      <c r="OCM517" s="421"/>
      <c r="OCN517" s="421"/>
      <c r="OCO517" s="421"/>
      <c r="OCP517" s="421"/>
      <c r="OCQ517" s="421"/>
      <c r="OCR517" s="421"/>
      <c r="OCS517" s="421"/>
      <c r="OCT517" s="421"/>
      <c r="OCU517" s="421"/>
      <c r="OCV517" s="421"/>
      <c r="OCW517" s="421"/>
      <c r="OCX517" s="421"/>
      <c r="OCY517" s="421"/>
      <c r="OCZ517" s="421"/>
      <c r="ODA517" s="421"/>
      <c r="ODB517" s="421"/>
      <c r="ODC517" s="421"/>
      <c r="ODD517" s="421"/>
      <c r="ODE517" s="421"/>
      <c r="ODF517" s="421"/>
      <c r="ODG517" s="421"/>
      <c r="ODH517" s="421"/>
      <c r="ODI517" s="421"/>
      <c r="ODJ517" s="421"/>
      <c r="ODK517" s="421"/>
      <c r="ODL517" s="421"/>
      <c r="ODM517" s="421"/>
      <c r="ODN517" s="421"/>
      <c r="ODO517" s="421"/>
      <c r="ODP517" s="421"/>
      <c r="ODQ517" s="421"/>
      <c r="ODR517" s="421"/>
      <c r="ODS517" s="421"/>
      <c r="ODT517" s="421"/>
      <c r="ODU517" s="421"/>
      <c r="ODV517" s="421"/>
      <c r="ODW517" s="421"/>
      <c r="ODX517" s="421"/>
      <c r="ODY517" s="421"/>
      <c r="ODZ517" s="421"/>
      <c r="OEA517" s="421"/>
      <c r="OEB517" s="421"/>
      <c r="OEC517" s="421"/>
      <c r="OED517" s="421"/>
      <c r="OEE517" s="421"/>
      <c r="OEF517" s="421"/>
      <c r="OEG517" s="421"/>
      <c r="OEH517" s="421"/>
      <c r="OEI517" s="421"/>
      <c r="OEJ517" s="421"/>
      <c r="OEK517" s="421"/>
      <c r="OEL517" s="421"/>
      <c r="OEM517" s="421"/>
      <c r="OEN517" s="421"/>
      <c r="OEO517" s="421"/>
      <c r="OEP517" s="421"/>
      <c r="OEQ517" s="421"/>
      <c r="OER517" s="421"/>
      <c r="OES517" s="421"/>
      <c r="OET517" s="421"/>
      <c r="OEU517" s="421"/>
      <c r="OEV517" s="421"/>
      <c r="OEW517" s="421"/>
      <c r="OEX517" s="421"/>
      <c r="OEY517" s="421"/>
      <c r="OEZ517" s="421"/>
      <c r="OFA517" s="421"/>
      <c r="OFB517" s="421"/>
      <c r="OFC517" s="421"/>
      <c r="OFD517" s="421"/>
      <c r="OFE517" s="421"/>
      <c r="OFF517" s="421"/>
      <c r="OFG517" s="421"/>
      <c r="OFH517" s="421"/>
      <c r="OFI517" s="421"/>
      <c r="OFJ517" s="421"/>
      <c r="OFK517" s="421"/>
      <c r="OFL517" s="421"/>
      <c r="OFM517" s="421"/>
      <c r="OFN517" s="421"/>
      <c r="OFO517" s="421"/>
      <c r="OFP517" s="421"/>
      <c r="OFQ517" s="421"/>
      <c r="OFR517" s="421"/>
      <c r="OFS517" s="421"/>
      <c r="OFT517" s="421"/>
      <c r="OFU517" s="421"/>
      <c r="OFV517" s="421"/>
      <c r="OFW517" s="421"/>
      <c r="OFX517" s="421"/>
      <c r="OFY517" s="421"/>
      <c r="OFZ517" s="421"/>
      <c r="OGA517" s="421"/>
      <c r="OGB517" s="421"/>
      <c r="OGC517" s="421"/>
      <c r="OGD517" s="421"/>
      <c r="OGE517" s="421"/>
      <c r="OGF517" s="421"/>
      <c r="OGG517" s="421"/>
      <c r="OGH517" s="421"/>
      <c r="OGI517" s="421"/>
      <c r="OGJ517" s="421"/>
      <c r="OGK517" s="421"/>
      <c r="OGL517" s="421"/>
      <c r="OGM517" s="421"/>
      <c r="OGN517" s="421"/>
      <c r="OGO517" s="421"/>
      <c r="OGP517" s="421"/>
      <c r="OGQ517" s="421"/>
      <c r="OGR517" s="421"/>
      <c r="OGS517" s="421"/>
      <c r="OGT517" s="421"/>
      <c r="OGU517" s="421"/>
      <c r="OGV517" s="421"/>
      <c r="OGW517" s="421"/>
      <c r="OGX517" s="421"/>
      <c r="OGY517" s="421"/>
      <c r="OGZ517" s="421"/>
      <c r="OHA517" s="421"/>
      <c r="OHB517" s="421"/>
      <c r="OHC517" s="421"/>
      <c r="OHD517" s="421"/>
      <c r="OHE517" s="421"/>
      <c r="OHF517" s="421"/>
      <c r="OHG517" s="421"/>
      <c r="OHH517" s="421"/>
      <c r="OHI517" s="421"/>
      <c r="OHJ517" s="421"/>
      <c r="OHK517" s="421"/>
      <c r="OHL517" s="421"/>
      <c r="OHM517" s="421"/>
      <c r="OHN517" s="421"/>
      <c r="OHO517" s="421"/>
      <c r="OHP517" s="421"/>
      <c r="OHQ517" s="421"/>
      <c r="OHR517" s="421"/>
      <c r="OHS517" s="421"/>
      <c r="OHT517" s="421"/>
      <c r="OHU517" s="421"/>
      <c r="OHV517" s="421"/>
      <c r="OHW517" s="421"/>
      <c r="OHX517" s="421"/>
      <c r="OHY517" s="421"/>
      <c r="OHZ517" s="421"/>
      <c r="OIA517" s="421"/>
      <c r="OIB517" s="421"/>
      <c r="OIC517" s="421"/>
      <c r="OID517" s="421"/>
      <c r="OIE517" s="421"/>
      <c r="OIF517" s="421"/>
      <c r="OIG517" s="421"/>
      <c r="OIH517" s="421"/>
      <c r="OII517" s="421"/>
      <c r="OIJ517" s="421"/>
      <c r="OIK517" s="421"/>
      <c r="OIL517" s="421"/>
      <c r="OIM517" s="421"/>
      <c r="OIN517" s="421"/>
      <c r="OIO517" s="421"/>
      <c r="OIP517" s="421"/>
      <c r="OIQ517" s="421"/>
      <c r="OIR517" s="421"/>
      <c r="OIS517" s="421"/>
      <c r="OIT517" s="421"/>
      <c r="OIU517" s="421"/>
      <c r="OIV517" s="421"/>
      <c r="OIW517" s="421"/>
      <c r="OIX517" s="421"/>
      <c r="OIY517" s="421"/>
      <c r="OIZ517" s="421"/>
      <c r="OJA517" s="421"/>
      <c r="OJB517" s="421"/>
      <c r="OJC517" s="421"/>
      <c r="OJD517" s="421"/>
      <c r="OJE517" s="421"/>
      <c r="OJF517" s="421"/>
      <c r="OJG517" s="421"/>
      <c r="OJH517" s="421"/>
      <c r="OJI517" s="421"/>
      <c r="OJJ517" s="421"/>
      <c r="OJK517" s="421"/>
      <c r="OJL517" s="421"/>
      <c r="OJM517" s="421"/>
      <c r="OJN517" s="421"/>
      <c r="OJO517" s="421"/>
      <c r="OJP517" s="421"/>
      <c r="OJQ517" s="421"/>
      <c r="OJR517" s="421"/>
      <c r="OJS517" s="421"/>
      <c r="OJT517" s="421"/>
      <c r="OJU517" s="421"/>
      <c r="OJV517" s="421"/>
      <c r="OJW517" s="421"/>
      <c r="OJX517" s="421"/>
      <c r="OJY517" s="421"/>
      <c r="OJZ517" s="421"/>
      <c r="OKA517" s="421"/>
      <c r="OKB517" s="421"/>
      <c r="OKC517" s="421"/>
      <c r="OKD517" s="421"/>
      <c r="OKE517" s="421"/>
      <c r="OKF517" s="421"/>
      <c r="OKG517" s="421"/>
      <c r="OKH517" s="421"/>
      <c r="OKI517" s="421"/>
      <c r="OKJ517" s="421"/>
      <c r="OKK517" s="421"/>
      <c r="OKL517" s="421"/>
      <c r="OKM517" s="421"/>
      <c r="OKN517" s="421"/>
      <c r="OKO517" s="421"/>
      <c r="OKP517" s="421"/>
      <c r="OKQ517" s="421"/>
      <c r="OKR517" s="421"/>
      <c r="OKS517" s="421"/>
      <c r="OKT517" s="421"/>
      <c r="OKU517" s="421"/>
      <c r="OKV517" s="421"/>
      <c r="OKW517" s="421"/>
      <c r="OKX517" s="421"/>
      <c r="OKY517" s="421"/>
      <c r="OKZ517" s="421"/>
      <c r="OLA517" s="421"/>
      <c r="OLB517" s="421"/>
      <c r="OLC517" s="421"/>
      <c r="OLD517" s="421"/>
      <c r="OLE517" s="421"/>
      <c r="OLF517" s="421"/>
      <c r="OLG517" s="421"/>
      <c r="OLH517" s="421"/>
      <c r="OLI517" s="421"/>
      <c r="OLJ517" s="421"/>
      <c r="OLK517" s="421"/>
      <c r="OLL517" s="421"/>
      <c r="OLM517" s="421"/>
      <c r="OLN517" s="421"/>
      <c r="OLO517" s="421"/>
      <c r="OLP517" s="421"/>
      <c r="OLQ517" s="421"/>
      <c r="OLR517" s="421"/>
      <c r="OLS517" s="421"/>
      <c r="OLT517" s="421"/>
      <c r="OLU517" s="421"/>
      <c r="OLV517" s="421"/>
      <c r="OLW517" s="421"/>
      <c r="OLX517" s="421"/>
      <c r="OLY517" s="421"/>
      <c r="OLZ517" s="421"/>
      <c r="OMA517" s="421"/>
      <c r="OMB517" s="421"/>
      <c r="OMC517" s="421"/>
      <c r="OMD517" s="421"/>
      <c r="OME517" s="421"/>
      <c r="OMF517" s="421"/>
      <c r="OMG517" s="421"/>
      <c r="OMH517" s="421"/>
      <c r="OMI517" s="421"/>
      <c r="OMJ517" s="421"/>
      <c r="OMK517" s="421"/>
      <c r="OML517" s="421"/>
      <c r="OMM517" s="421"/>
      <c r="OMN517" s="421"/>
      <c r="OMO517" s="421"/>
      <c r="OMP517" s="421"/>
      <c r="OMQ517" s="421"/>
      <c r="OMR517" s="421"/>
      <c r="OMS517" s="421"/>
      <c r="OMT517" s="421"/>
      <c r="OMU517" s="421"/>
      <c r="OMV517" s="421"/>
      <c r="OMW517" s="421"/>
      <c r="OMX517" s="421"/>
      <c r="OMY517" s="421"/>
      <c r="OMZ517" s="421"/>
      <c r="ONA517" s="421"/>
      <c r="ONB517" s="421"/>
      <c r="ONC517" s="421"/>
      <c r="OND517" s="421"/>
      <c r="ONE517" s="421"/>
      <c r="ONF517" s="421"/>
      <c r="ONG517" s="421"/>
      <c r="ONH517" s="421"/>
      <c r="ONI517" s="421"/>
      <c r="ONJ517" s="421"/>
      <c r="ONK517" s="421"/>
      <c r="ONL517" s="421"/>
      <c r="ONM517" s="421"/>
      <c r="ONN517" s="421"/>
      <c r="ONO517" s="421"/>
      <c r="ONP517" s="421"/>
      <c r="ONQ517" s="421"/>
      <c r="ONR517" s="421"/>
      <c r="ONS517" s="421"/>
      <c r="ONT517" s="421"/>
      <c r="ONU517" s="421"/>
      <c r="ONV517" s="421"/>
      <c r="ONW517" s="421"/>
      <c r="ONX517" s="421"/>
      <c r="ONY517" s="421"/>
      <c r="ONZ517" s="421"/>
      <c r="OOA517" s="421"/>
      <c r="OOB517" s="421"/>
      <c r="OOC517" s="421"/>
      <c r="OOD517" s="421"/>
      <c r="OOE517" s="421"/>
      <c r="OOF517" s="421"/>
      <c r="OOG517" s="421"/>
      <c r="OOH517" s="421"/>
      <c r="OOI517" s="421"/>
      <c r="OOJ517" s="421"/>
      <c r="OOK517" s="421"/>
      <c r="OOL517" s="421"/>
      <c r="OOM517" s="421"/>
      <c r="OON517" s="421"/>
      <c r="OOO517" s="421"/>
      <c r="OOP517" s="421"/>
      <c r="OOQ517" s="421"/>
      <c r="OOR517" s="421"/>
      <c r="OOS517" s="421"/>
      <c r="OOT517" s="421"/>
      <c r="OOU517" s="421"/>
      <c r="OOV517" s="421"/>
      <c r="OOW517" s="421"/>
      <c r="OOX517" s="421"/>
      <c r="OOY517" s="421"/>
      <c r="OOZ517" s="421"/>
      <c r="OPA517" s="421"/>
      <c r="OPB517" s="421"/>
      <c r="OPC517" s="421"/>
      <c r="OPD517" s="421"/>
      <c r="OPE517" s="421"/>
      <c r="OPF517" s="421"/>
      <c r="OPG517" s="421"/>
      <c r="OPH517" s="421"/>
      <c r="OPI517" s="421"/>
      <c r="OPJ517" s="421"/>
      <c r="OPK517" s="421"/>
      <c r="OPL517" s="421"/>
      <c r="OPM517" s="421"/>
      <c r="OPN517" s="421"/>
      <c r="OPO517" s="421"/>
      <c r="OPP517" s="421"/>
      <c r="OPQ517" s="421"/>
      <c r="OPR517" s="421"/>
      <c r="OPS517" s="421"/>
      <c r="OPT517" s="421"/>
      <c r="OPU517" s="421"/>
      <c r="OPV517" s="421"/>
      <c r="OPW517" s="421"/>
      <c r="OPX517" s="421"/>
      <c r="OPY517" s="421"/>
      <c r="OPZ517" s="421"/>
      <c r="OQA517" s="421"/>
      <c r="OQB517" s="421"/>
      <c r="OQC517" s="421"/>
      <c r="OQD517" s="421"/>
      <c r="OQE517" s="421"/>
      <c r="OQF517" s="421"/>
      <c r="OQG517" s="421"/>
      <c r="OQH517" s="421"/>
      <c r="OQI517" s="421"/>
      <c r="OQJ517" s="421"/>
      <c r="OQK517" s="421"/>
      <c r="OQL517" s="421"/>
      <c r="OQM517" s="421"/>
      <c r="OQN517" s="421"/>
      <c r="OQO517" s="421"/>
      <c r="OQP517" s="421"/>
      <c r="OQQ517" s="421"/>
      <c r="OQR517" s="421"/>
      <c r="OQS517" s="421"/>
      <c r="OQT517" s="421"/>
      <c r="OQU517" s="421"/>
      <c r="OQV517" s="421"/>
      <c r="OQW517" s="421"/>
      <c r="OQX517" s="421"/>
      <c r="OQY517" s="421"/>
      <c r="OQZ517" s="421"/>
      <c r="ORA517" s="421"/>
      <c r="ORB517" s="421"/>
      <c r="ORC517" s="421"/>
      <c r="ORD517" s="421"/>
      <c r="ORE517" s="421"/>
      <c r="ORF517" s="421"/>
      <c r="ORG517" s="421"/>
      <c r="ORH517" s="421"/>
      <c r="ORI517" s="421"/>
      <c r="ORJ517" s="421"/>
      <c r="ORK517" s="421"/>
      <c r="ORL517" s="421"/>
      <c r="ORM517" s="421"/>
      <c r="ORN517" s="421"/>
      <c r="ORO517" s="421"/>
      <c r="ORP517" s="421"/>
      <c r="ORQ517" s="421"/>
      <c r="ORR517" s="421"/>
      <c r="ORS517" s="421"/>
      <c r="ORT517" s="421"/>
      <c r="ORU517" s="421"/>
      <c r="ORV517" s="421"/>
      <c r="ORW517" s="421"/>
      <c r="ORX517" s="421"/>
      <c r="ORY517" s="421"/>
      <c r="ORZ517" s="421"/>
      <c r="OSA517" s="421"/>
      <c r="OSB517" s="421"/>
      <c r="OSC517" s="421"/>
      <c r="OSD517" s="421"/>
      <c r="OSE517" s="421"/>
      <c r="OSF517" s="421"/>
      <c r="OSG517" s="421"/>
      <c r="OSH517" s="421"/>
      <c r="OSI517" s="421"/>
      <c r="OSJ517" s="421"/>
      <c r="OSK517" s="421"/>
      <c r="OSL517" s="421"/>
      <c r="OSM517" s="421"/>
      <c r="OSN517" s="421"/>
      <c r="OSO517" s="421"/>
      <c r="OSP517" s="421"/>
      <c r="OSQ517" s="421"/>
      <c r="OSR517" s="421"/>
      <c r="OSS517" s="421"/>
      <c r="OST517" s="421"/>
      <c r="OSU517" s="421"/>
      <c r="OSV517" s="421"/>
      <c r="OSW517" s="421"/>
      <c r="OSX517" s="421"/>
      <c r="OSY517" s="421"/>
      <c r="OSZ517" s="421"/>
      <c r="OTA517" s="421"/>
      <c r="OTB517" s="421"/>
      <c r="OTC517" s="421"/>
      <c r="OTD517" s="421"/>
      <c r="OTE517" s="421"/>
      <c r="OTF517" s="421"/>
      <c r="OTG517" s="421"/>
      <c r="OTH517" s="421"/>
      <c r="OTI517" s="421"/>
      <c r="OTJ517" s="421"/>
      <c r="OTK517" s="421"/>
      <c r="OTL517" s="421"/>
      <c r="OTM517" s="421"/>
      <c r="OTN517" s="421"/>
      <c r="OTO517" s="421"/>
      <c r="OTP517" s="421"/>
      <c r="OTQ517" s="421"/>
      <c r="OTR517" s="421"/>
      <c r="OTS517" s="421"/>
      <c r="OTT517" s="421"/>
      <c r="OTU517" s="421"/>
      <c r="OTV517" s="421"/>
      <c r="OTW517" s="421"/>
      <c r="OTX517" s="421"/>
      <c r="OTY517" s="421"/>
      <c r="OTZ517" s="421"/>
      <c r="OUA517" s="421"/>
      <c r="OUB517" s="421"/>
      <c r="OUC517" s="421"/>
      <c r="OUD517" s="421"/>
      <c r="OUE517" s="421"/>
      <c r="OUF517" s="421"/>
      <c r="OUG517" s="421"/>
      <c r="OUH517" s="421"/>
      <c r="OUI517" s="421"/>
      <c r="OUJ517" s="421"/>
      <c r="OUK517" s="421"/>
      <c r="OUL517" s="421"/>
      <c r="OUM517" s="421"/>
      <c r="OUN517" s="421"/>
      <c r="OUO517" s="421"/>
      <c r="OUP517" s="421"/>
      <c r="OUQ517" s="421"/>
      <c r="OUR517" s="421"/>
      <c r="OUS517" s="421"/>
      <c r="OUT517" s="421"/>
      <c r="OUU517" s="421"/>
      <c r="OUV517" s="421"/>
      <c r="OUW517" s="421"/>
      <c r="OUX517" s="421"/>
      <c r="OUY517" s="421"/>
      <c r="OUZ517" s="421"/>
      <c r="OVA517" s="421"/>
      <c r="OVB517" s="421"/>
      <c r="OVC517" s="421"/>
      <c r="OVD517" s="421"/>
      <c r="OVE517" s="421"/>
      <c r="OVF517" s="421"/>
      <c r="OVG517" s="421"/>
      <c r="OVH517" s="421"/>
      <c r="OVI517" s="421"/>
      <c r="OVJ517" s="421"/>
      <c r="OVK517" s="421"/>
      <c r="OVL517" s="421"/>
      <c r="OVM517" s="421"/>
      <c r="OVN517" s="421"/>
      <c r="OVO517" s="421"/>
      <c r="OVP517" s="421"/>
      <c r="OVQ517" s="421"/>
      <c r="OVR517" s="421"/>
      <c r="OVS517" s="421"/>
      <c r="OVT517" s="421"/>
      <c r="OVU517" s="421"/>
      <c r="OVV517" s="421"/>
      <c r="OVW517" s="421"/>
      <c r="OVX517" s="421"/>
      <c r="OVY517" s="421"/>
      <c r="OVZ517" s="421"/>
      <c r="OWA517" s="421"/>
      <c r="OWB517" s="421"/>
      <c r="OWC517" s="421"/>
      <c r="OWD517" s="421"/>
      <c r="OWE517" s="421"/>
      <c r="OWF517" s="421"/>
      <c r="OWG517" s="421"/>
      <c r="OWH517" s="421"/>
      <c r="OWI517" s="421"/>
      <c r="OWJ517" s="421"/>
      <c r="OWK517" s="421"/>
      <c r="OWL517" s="421"/>
      <c r="OWM517" s="421"/>
      <c r="OWN517" s="421"/>
      <c r="OWO517" s="421"/>
      <c r="OWP517" s="421"/>
      <c r="OWQ517" s="421"/>
      <c r="OWR517" s="421"/>
      <c r="OWS517" s="421"/>
      <c r="OWT517" s="421"/>
      <c r="OWU517" s="421"/>
      <c r="OWV517" s="421"/>
      <c r="OWW517" s="421"/>
      <c r="OWX517" s="421"/>
      <c r="OWY517" s="421"/>
      <c r="OWZ517" s="421"/>
      <c r="OXA517" s="421"/>
      <c r="OXB517" s="421"/>
      <c r="OXC517" s="421"/>
      <c r="OXD517" s="421"/>
      <c r="OXE517" s="421"/>
      <c r="OXF517" s="421"/>
      <c r="OXG517" s="421"/>
      <c r="OXH517" s="421"/>
      <c r="OXI517" s="421"/>
      <c r="OXJ517" s="421"/>
      <c r="OXK517" s="421"/>
      <c r="OXL517" s="421"/>
      <c r="OXM517" s="421"/>
      <c r="OXN517" s="421"/>
      <c r="OXO517" s="421"/>
      <c r="OXP517" s="421"/>
      <c r="OXQ517" s="421"/>
      <c r="OXR517" s="421"/>
      <c r="OXS517" s="421"/>
      <c r="OXT517" s="421"/>
      <c r="OXU517" s="421"/>
      <c r="OXV517" s="421"/>
      <c r="OXW517" s="421"/>
      <c r="OXX517" s="421"/>
      <c r="OXY517" s="421"/>
      <c r="OXZ517" s="421"/>
      <c r="OYA517" s="421"/>
      <c r="OYB517" s="421"/>
      <c r="OYC517" s="421"/>
      <c r="OYD517" s="421"/>
      <c r="OYE517" s="421"/>
      <c r="OYF517" s="421"/>
      <c r="OYG517" s="421"/>
      <c r="OYH517" s="421"/>
      <c r="OYI517" s="421"/>
      <c r="OYJ517" s="421"/>
      <c r="OYK517" s="421"/>
      <c r="OYL517" s="421"/>
      <c r="OYM517" s="421"/>
      <c r="OYN517" s="421"/>
      <c r="OYO517" s="421"/>
      <c r="OYP517" s="421"/>
      <c r="OYQ517" s="421"/>
      <c r="OYR517" s="421"/>
      <c r="OYS517" s="421"/>
      <c r="OYT517" s="421"/>
      <c r="OYU517" s="421"/>
      <c r="OYV517" s="421"/>
      <c r="OYW517" s="421"/>
      <c r="OYX517" s="421"/>
      <c r="OYY517" s="421"/>
      <c r="OYZ517" s="421"/>
      <c r="OZA517" s="421"/>
      <c r="OZB517" s="421"/>
      <c r="OZC517" s="421"/>
      <c r="OZD517" s="421"/>
      <c r="OZE517" s="421"/>
      <c r="OZF517" s="421"/>
      <c r="OZG517" s="421"/>
      <c r="OZH517" s="421"/>
      <c r="OZI517" s="421"/>
      <c r="OZJ517" s="421"/>
      <c r="OZK517" s="421"/>
      <c r="OZL517" s="421"/>
      <c r="OZM517" s="421"/>
      <c r="OZN517" s="421"/>
      <c r="OZO517" s="421"/>
      <c r="OZP517" s="421"/>
      <c r="OZQ517" s="421"/>
      <c r="OZR517" s="421"/>
      <c r="OZS517" s="421"/>
      <c r="OZT517" s="421"/>
      <c r="OZU517" s="421"/>
      <c r="OZV517" s="421"/>
      <c r="OZW517" s="421"/>
      <c r="OZX517" s="421"/>
      <c r="OZY517" s="421"/>
      <c r="OZZ517" s="421"/>
      <c r="PAA517" s="421"/>
      <c r="PAB517" s="421"/>
      <c r="PAC517" s="421"/>
      <c r="PAD517" s="421"/>
      <c r="PAE517" s="421"/>
      <c r="PAF517" s="421"/>
      <c r="PAG517" s="421"/>
      <c r="PAH517" s="421"/>
      <c r="PAI517" s="421"/>
      <c r="PAJ517" s="421"/>
      <c r="PAK517" s="421"/>
      <c r="PAL517" s="421"/>
      <c r="PAM517" s="421"/>
      <c r="PAN517" s="421"/>
      <c r="PAO517" s="421"/>
      <c r="PAP517" s="421"/>
      <c r="PAQ517" s="421"/>
      <c r="PAR517" s="421"/>
      <c r="PAS517" s="421"/>
      <c r="PAT517" s="421"/>
      <c r="PAU517" s="421"/>
      <c r="PAV517" s="421"/>
      <c r="PAW517" s="421"/>
      <c r="PAX517" s="421"/>
      <c r="PAY517" s="421"/>
      <c r="PAZ517" s="421"/>
      <c r="PBA517" s="421"/>
      <c r="PBB517" s="421"/>
      <c r="PBC517" s="421"/>
      <c r="PBD517" s="421"/>
      <c r="PBE517" s="421"/>
      <c r="PBF517" s="421"/>
      <c r="PBG517" s="421"/>
      <c r="PBH517" s="421"/>
      <c r="PBI517" s="421"/>
      <c r="PBJ517" s="421"/>
      <c r="PBK517" s="421"/>
      <c r="PBL517" s="421"/>
      <c r="PBM517" s="421"/>
      <c r="PBN517" s="421"/>
      <c r="PBO517" s="421"/>
      <c r="PBP517" s="421"/>
      <c r="PBQ517" s="421"/>
      <c r="PBR517" s="421"/>
      <c r="PBS517" s="421"/>
      <c r="PBT517" s="421"/>
      <c r="PBU517" s="421"/>
      <c r="PBV517" s="421"/>
      <c r="PBW517" s="421"/>
      <c r="PBX517" s="421"/>
      <c r="PBY517" s="421"/>
      <c r="PBZ517" s="421"/>
      <c r="PCA517" s="421"/>
      <c r="PCB517" s="421"/>
      <c r="PCC517" s="421"/>
      <c r="PCD517" s="421"/>
      <c r="PCE517" s="421"/>
      <c r="PCF517" s="421"/>
      <c r="PCG517" s="421"/>
      <c r="PCH517" s="421"/>
      <c r="PCI517" s="421"/>
      <c r="PCJ517" s="421"/>
      <c r="PCK517" s="421"/>
      <c r="PCL517" s="421"/>
      <c r="PCM517" s="421"/>
      <c r="PCN517" s="421"/>
      <c r="PCO517" s="421"/>
      <c r="PCP517" s="421"/>
      <c r="PCQ517" s="421"/>
      <c r="PCR517" s="421"/>
      <c r="PCS517" s="421"/>
      <c r="PCT517" s="421"/>
      <c r="PCU517" s="421"/>
      <c r="PCV517" s="421"/>
      <c r="PCW517" s="421"/>
      <c r="PCX517" s="421"/>
      <c r="PCY517" s="421"/>
      <c r="PCZ517" s="421"/>
      <c r="PDA517" s="421"/>
      <c r="PDB517" s="421"/>
      <c r="PDC517" s="421"/>
      <c r="PDD517" s="421"/>
      <c r="PDE517" s="421"/>
      <c r="PDF517" s="421"/>
      <c r="PDG517" s="421"/>
      <c r="PDH517" s="421"/>
      <c r="PDI517" s="421"/>
      <c r="PDJ517" s="421"/>
      <c r="PDK517" s="421"/>
      <c r="PDL517" s="421"/>
      <c r="PDM517" s="421"/>
      <c r="PDN517" s="421"/>
      <c r="PDO517" s="421"/>
      <c r="PDP517" s="421"/>
      <c r="PDQ517" s="421"/>
      <c r="PDR517" s="421"/>
      <c r="PDS517" s="421"/>
      <c r="PDT517" s="421"/>
      <c r="PDU517" s="421"/>
      <c r="PDV517" s="421"/>
      <c r="PDW517" s="421"/>
      <c r="PDX517" s="421"/>
      <c r="PDY517" s="421"/>
      <c r="PDZ517" s="421"/>
      <c r="PEA517" s="421"/>
      <c r="PEB517" s="421"/>
      <c r="PEC517" s="421"/>
      <c r="PED517" s="421"/>
      <c r="PEE517" s="421"/>
      <c r="PEF517" s="421"/>
      <c r="PEG517" s="421"/>
      <c r="PEH517" s="421"/>
      <c r="PEI517" s="421"/>
      <c r="PEJ517" s="421"/>
      <c r="PEK517" s="421"/>
      <c r="PEL517" s="421"/>
      <c r="PEM517" s="421"/>
      <c r="PEN517" s="421"/>
      <c r="PEO517" s="421"/>
      <c r="PEP517" s="421"/>
      <c r="PEQ517" s="421"/>
      <c r="PER517" s="421"/>
      <c r="PES517" s="421"/>
      <c r="PET517" s="421"/>
      <c r="PEU517" s="421"/>
      <c r="PEV517" s="421"/>
      <c r="PEW517" s="421"/>
      <c r="PEX517" s="421"/>
      <c r="PEY517" s="421"/>
      <c r="PEZ517" s="421"/>
      <c r="PFA517" s="421"/>
      <c r="PFB517" s="421"/>
      <c r="PFC517" s="421"/>
      <c r="PFD517" s="421"/>
      <c r="PFE517" s="421"/>
      <c r="PFF517" s="421"/>
      <c r="PFG517" s="421"/>
      <c r="PFH517" s="421"/>
      <c r="PFI517" s="421"/>
      <c r="PFJ517" s="421"/>
      <c r="PFK517" s="421"/>
      <c r="PFL517" s="421"/>
      <c r="PFM517" s="421"/>
      <c r="PFN517" s="421"/>
      <c r="PFO517" s="421"/>
      <c r="PFP517" s="421"/>
      <c r="PFQ517" s="421"/>
      <c r="PFR517" s="421"/>
      <c r="PFS517" s="421"/>
      <c r="PFT517" s="421"/>
      <c r="PFU517" s="421"/>
      <c r="PFV517" s="421"/>
      <c r="PFW517" s="421"/>
      <c r="PFX517" s="421"/>
      <c r="PFY517" s="421"/>
      <c r="PFZ517" s="421"/>
      <c r="PGA517" s="421"/>
      <c r="PGB517" s="421"/>
      <c r="PGC517" s="421"/>
      <c r="PGD517" s="421"/>
      <c r="PGE517" s="421"/>
      <c r="PGF517" s="421"/>
      <c r="PGG517" s="421"/>
      <c r="PGH517" s="421"/>
      <c r="PGI517" s="421"/>
      <c r="PGJ517" s="421"/>
      <c r="PGK517" s="421"/>
      <c r="PGL517" s="421"/>
      <c r="PGM517" s="421"/>
      <c r="PGN517" s="421"/>
      <c r="PGO517" s="421"/>
      <c r="PGP517" s="421"/>
      <c r="PGQ517" s="421"/>
      <c r="PGR517" s="421"/>
      <c r="PGS517" s="421"/>
      <c r="PGT517" s="421"/>
      <c r="PGU517" s="421"/>
      <c r="PGV517" s="421"/>
      <c r="PGW517" s="421"/>
      <c r="PGX517" s="421"/>
      <c r="PGY517" s="421"/>
      <c r="PGZ517" s="421"/>
      <c r="PHA517" s="421"/>
      <c r="PHB517" s="421"/>
      <c r="PHC517" s="421"/>
      <c r="PHD517" s="421"/>
      <c r="PHE517" s="421"/>
      <c r="PHF517" s="421"/>
      <c r="PHG517" s="421"/>
      <c r="PHH517" s="421"/>
      <c r="PHI517" s="421"/>
      <c r="PHJ517" s="421"/>
      <c r="PHK517" s="421"/>
      <c r="PHL517" s="421"/>
      <c r="PHM517" s="421"/>
      <c r="PHN517" s="421"/>
      <c r="PHO517" s="421"/>
      <c r="PHP517" s="421"/>
      <c r="PHQ517" s="421"/>
      <c r="PHR517" s="421"/>
      <c r="PHS517" s="421"/>
      <c r="PHT517" s="421"/>
      <c r="PHU517" s="421"/>
      <c r="PHV517" s="421"/>
      <c r="PHW517" s="421"/>
      <c r="PHX517" s="421"/>
      <c r="PHY517" s="421"/>
      <c r="PHZ517" s="421"/>
      <c r="PIA517" s="421"/>
      <c r="PIB517" s="421"/>
      <c r="PIC517" s="421"/>
      <c r="PID517" s="421"/>
      <c r="PIE517" s="421"/>
      <c r="PIF517" s="421"/>
      <c r="PIG517" s="421"/>
      <c r="PIH517" s="421"/>
      <c r="PII517" s="421"/>
      <c r="PIJ517" s="421"/>
      <c r="PIK517" s="421"/>
      <c r="PIL517" s="421"/>
      <c r="PIM517" s="421"/>
      <c r="PIN517" s="421"/>
      <c r="PIO517" s="421"/>
      <c r="PIP517" s="421"/>
      <c r="PIQ517" s="421"/>
      <c r="PIR517" s="421"/>
      <c r="PIS517" s="421"/>
      <c r="PIT517" s="421"/>
      <c r="PIU517" s="421"/>
      <c r="PIV517" s="421"/>
      <c r="PIW517" s="421"/>
      <c r="PIX517" s="421"/>
      <c r="PIY517" s="421"/>
      <c r="PIZ517" s="421"/>
      <c r="PJA517" s="421"/>
      <c r="PJB517" s="421"/>
      <c r="PJC517" s="421"/>
      <c r="PJD517" s="421"/>
      <c r="PJE517" s="421"/>
      <c r="PJF517" s="421"/>
      <c r="PJG517" s="421"/>
      <c r="PJH517" s="421"/>
      <c r="PJI517" s="421"/>
      <c r="PJJ517" s="421"/>
      <c r="PJK517" s="421"/>
      <c r="PJL517" s="421"/>
      <c r="PJM517" s="421"/>
      <c r="PJN517" s="421"/>
      <c r="PJO517" s="421"/>
      <c r="PJP517" s="421"/>
      <c r="PJQ517" s="421"/>
      <c r="PJR517" s="421"/>
      <c r="PJS517" s="421"/>
      <c r="PJT517" s="421"/>
      <c r="PJU517" s="421"/>
      <c r="PJV517" s="421"/>
      <c r="PJW517" s="421"/>
      <c r="PJX517" s="421"/>
      <c r="PJY517" s="421"/>
      <c r="PJZ517" s="421"/>
      <c r="PKA517" s="421"/>
      <c r="PKB517" s="421"/>
      <c r="PKC517" s="421"/>
      <c r="PKD517" s="421"/>
      <c r="PKE517" s="421"/>
      <c r="PKF517" s="421"/>
      <c r="PKG517" s="421"/>
      <c r="PKH517" s="421"/>
      <c r="PKI517" s="421"/>
      <c r="PKJ517" s="421"/>
      <c r="PKK517" s="421"/>
      <c r="PKL517" s="421"/>
      <c r="PKM517" s="421"/>
      <c r="PKN517" s="421"/>
      <c r="PKO517" s="421"/>
      <c r="PKP517" s="421"/>
      <c r="PKQ517" s="421"/>
      <c r="PKR517" s="421"/>
      <c r="PKS517" s="421"/>
      <c r="PKT517" s="421"/>
      <c r="PKU517" s="421"/>
      <c r="PKV517" s="421"/>
      <c r="PKW517" s="421"/>
      <c r="PKX517" s="421"/>
      <c r="PKY517" s="421"/>
      <c r="PKZ517" s="421"/>
      <c r="PLA517" s="421"/>
      <c r="PLB517" s="421"/>
      <c r="PLC517" s="421"/>
      <c r="PLD517" s="421"/>
      <c r="PLE517" s="421"/>
      <c r="PLF517" s="421"/>
      <c r="PLG517" s="421"/>
      <c r="PLH517" s="421"/>
      <c r="PLI517" s="421"/>
      <c r="PLJ517" s="421"/>
      <c r="PLK517" s="421"/>
      <c r="PLL517" s="421"/>
      <c r="PLM517" s="421"/>
      <c r="PLN517" s="421"/>
      <c r="PLO517" s="421"/>
      <c r="PLP517" s="421"/>
      <c r="PLQ517" s="421"/>
      <c r="PLR517" s="421"/>
      <c r="PLS517" s="421"/>
      <c r="PLT517" s="421"/>
      <c r="PLU517" s="421"/>
      <c r="PLV517" s="421"/>
      <c r="PLW517" s="421"/>
      <c r="PLX517" s="421"/>
      <c r="PLY517" s="421"/>
      <c r="PLZ517" s="421"/>
      <c r="PMA517" s="421"/>
      <c r="PMB517" s="421"/>
      <c r="PMC517" s="421"/>
      <c r="PMD517" s="421"/>
      <c r="PME517" s="421"/>
      <c r="PMF517" s="421"/>
      <c r="PMG517" s="421"/>
      <c r="PMH517" s="421"/>
      <c r="PMI517" s="421"/>
      <c r="PMJ517" s="421"/>
      <c r="PMK517" s="421"/>
      <c r="PML517" s="421"/>
      <c r="PMM517" s="421"/>
      <c r="PMN517" s="421"/>
      <c r="PMO517" s="421"/>
      <c r="PMP517" s="421"/>
      <c r="PMQ517" s="421"/>
      <c r="PMR517" s="421"/>
      <c r="PMS517" s="421"/>
      <c r="PMT517" s="421"/>
      <c r="PMU517" s="421"/>
      <c r="PMV517" s="421"/>
      <c r="PMW517" s="421"/>
      <c r="PMX517" s="421"/>
      <c r="PMY517" s="421"/>
      <c r="PMZ517" s="421"/>
      <c r="PNA517" s="421"/>
      <c r="PNB517" s="421"/>
      <c r="PNC517" s="421"/>
      <c r="PND517" s="421"/>
      <c r="PNE517" s="421"/>
      <c r="PNF517" s="421"/>
      <c r="PNG517" s="421"/>
      <c r="PNH517" s="421"/>
      <c r="PNI517" s="421"/>
      <c r="PNJ517" s="421"/>
      <c r="PNK517" s="421"/>
      <c r="PNL517" s="421"/>
      <c r="PNM517" s="421"/>
      <c r="PNN517" s="421"/>
      <c r="PNO517" s="421"/>
      <c r="PNP517" s="421"/>
      <c r="PNQ517" s="421"/>
      <c r="PNR517" s="421"/>
      <c r="PNS517" s="421"/>
      <c r="PNT517" s="421"/>
      <c r="PNU517" s="421"/>
      <c r="PNV517" s="421"/>
      <c r="PNW517" s="421"/>
      <c r="PNX517" s="421"/>
      <c r="PNY517" s="421"/>
      <c r="PNZ517" s="421"/>
      <c r="POA517" s="421"/>
      <c r="POB517" s="421"/>
      <c r="POC517" s="421"/>
      <c r="POD517" s="421"/>
      <c r="POE517" s="421"/>
      <c r="POF517" s="421"/>
      <c r="POG517" s="421"/>
      <c r="POH517" s="421"/>
      <c r="POI517" s="421"/>
      <c r="POJ517" s="421"/>
      <c r="POK517" s="421"/>
      <c r="POL517" s="421"/>
      <c r="POM517" s="421"/>
      <c r="PON517" s="421"/>
      <c r="POO517" s="421"/>
      <c r="POP517" s="421"/>
      <c r="POQ517" s="421"/>
      <c r="POR517" s="421"/>
      <c r="POS517" s="421"/>
      <c r="POT517" s="421"/>
      <c r="POU517" s="421"/>
      <c r="POV517" s="421"/>
      <c r="POW517" s="421"/>
      <c r="POX517" s="421"/>
      <c r="POY517" s="421"/>
      <c r="POZ517" s="421"/>
      <c r="PPA517" s="421"/>
      <c r="PPB517" s="421"/>
      <c r="PPC517" s="421"/>
      <c r="PPD517" s="421"/>
      <c r="PPE517" s="421"/>
      <c r="PPF517" s="421"/>
      <c r="PPG517" s="421"/>
      <c r="PPH517" s="421"/>
      <c r="PPI517" s="421"/>
      <c r="PPJ517" s="421"/>
      <c r="PPK517" s="421"/>
      <c r="PPL517" s="421"/>
      <c r="PPM517" s="421"/>
      <c r="PPN517" s="421"/>
      <c r="PPO517" s="421"/>
      <c r="PPP517" s="421"/>
      <c r="PPQ517" s="421"/>
      <c r="PPR517" s="421"/>
      <c r="PPS517" s="421"/>
      <c r="PPT517" s="421"/>
      <c r="PPU517" s="421"/>
      <c r="PPV517" s="421"/>
      <c r="PPW517" s="421"/>
      <c r="PPX517" s="421"/>
      <c r="PPY517" s="421"/>
      <c r="PPZ517" s="421"/>
      <c r="PQA517" s="421"/>
      <c r="PQB517" s="421"/>
      <c r="PQC517" s="421"/>
      <c r="PQD517" s="421"/>
      <c r="PQE517" s="421"/>
      <c r="PQF517" s="421"/>
      <c r="PQG517" s="421"/>
      <c r="PQH517" s="421"/>
      <c r="PQI517" s="421"/>
      <c r="PQJ517" s="421"/>
      <c r="PQK517" s="421"/>
      <c r="PQL517" s="421"/>
      <c r="PQM517" s="421"/>
      <c r="PQN517" s="421"/>
      <c r="PQO517" s="421"/>
      <c r="PQP517" s="421"/>
      <c r="PQQ517" s="421"/>
      <c r="PQR517" s="421"/>
      <c r="PQS517" s="421"/>
      <c r="PQT517" s="421"/>
      <c r="PQU517" s="421"/>
      <c r="PQV517" s="421"/>
      <c r="PQW517" s="421"/>
      <c r="PQX517" s="421"/>
      <c r="PQY517" s="421"/>
      <c r="PQZ517" s="421"/>
      <c r="PRA517" s="421"/>
      <c r="PRB517" s="421"/>
      <c r="PRC517" s="421"/>
      <c r="PRD517" s="421"/>
      <c r="PRE517" s="421"/>
      <c r="PRF517" s="421"/>
      <c r="PRG517" s="421"/>
      <c r="PRH517" s="421"/>
      <c r="PRI517" s="421"/>
      <c r="PRJ517" s="421"/>
      <c r="PRK517" s="421"/>
      <c r="PRL517" s="421"/>
      <c r="PRM517" s="421"/>
      <c r="PRN517" s="421"/>
      <c r="PRO517" s="421"/>
      <c r="PRP517" s="421"/>
      <c r="PRQ517" s="421"/>
      <c r="PRR517" s="421"/>
      <c r="PRS517" s="421"/>
      <c r="PRT517" s="421"/>
      <c r="PRU517" s="421"/>
      <c r="PRV517" s="421"/>
      <c r="PRW517" s="421"/>
      <c r="PRX517" s="421"/>
      <c r="PRY517" s="421"/>
      <c r="PRZ517" s="421"/>
      <c r="PSA517" s="421"/>
      <c r="PSB517" s="421"/>
      <c r="PSC517" s="421"/>
      <c r="PSD517" s="421"/>
      <c r="PSE517" s="421"/>
      <c r="PSF517" s="421"/>
      <c r="PSG517" s="421"/>
      <c r="PSH517" s="421"/>
      <c r="PSI517" s="421"/>
      <c r="PSJ517" s="421"/>
      <c r="PSK517" s="421"/>
      <c r="PSL517" s="421"/>
      <c r="PSM517" s="421"/>
      <c r="PSN517" s="421"/>
      <c r="PSO517" s="421"/>
      <c r="PSP517" s="421"/>
      <c r="PSQ517" s="421"/>
      <c r="PSR517" s="421"/>
      <c r="PSS517" s="421"/>
      <c r="PST517" s="421"/>
      <c r="PSU517" s="421"/>
      <c r="PSV517" s="421"/>
      <c r="PSW517" s="421"/>
      <c r="PSX517" s="421"/>
      <c r="PSY517" s="421"/>
      <c r="PSZ517" s="421"/>
      <c r="PTA517" s="421"/>
      <c r="PTB517" s="421"/>
      <c r="PTC517" s="421"/>
      <c r="PTD517" s="421"/>
      <c r="PTE517" s="421"/>
      <c r="PTF517" s="421"/>
      <c r="PTG517" s="421"/>
      <c r="PTH517" s="421"/>
      <c r="PTI517" s="421"/>
      <c r="PTJ517" s="421"/>
      <c r="PTK517" s="421"/>
      <c r="PTL517" s="421"/>
      <c r="PTM517" s="421"/>
      <c r="PTN517" s="421"/>
      <c r="PTO517" s="421"/>
      <c r="PTP517" s="421"/>
      <c r="PTQ517" s="421"/>
      <c r="PTR517" s="421"/>
      <c r="PTS517" s="421"/>
      <c r="PTT517" s="421"/>
      <c r="PTU517" s="421"/>
      <c r="PTV517" s="421"/>
      <c r="PTW517" s="421"/>
      <c r="PTX517" s="421"/>
      <c r="PTY517" s="421"/>
      <c r="PTZ517" s="421"/>
      <c r="PUA517" s="421"/>
      <c r="PUB517" s="421"/>
      <c r="PUC517" s="421"/>
      <c r="PUD517" s="421"/>
      <c r="PUE517" s="421"/>
      <c r="PUF517" s="421"/>
      <c r="PUG517" s="421"/>
      <c r="PUH517" s="421"/>
      <c r="PUI517" s="421"/>
      <c r="PUJ517" s="421"/>
      <c r="PUK517" s="421"/>
      <c r="PUL517" s="421"/>
      <c r="PUM517" s="421"/>
      <c r="PUN517" s="421"/>
      <c r="PUO517" s="421"/>
      <c r="PUP517" s="421"/>
      <c r="PUQ517" s="421"/>
      <c r="PUR517" s="421"/>
      <c r="PUS517" s="421"/>
      <c r="PUT517" s="421"/>
      <c r="PUU517" s="421"/>
      <c r="PUV517" s="421"/>
      <c r="PUW517" s="421"/>
      <c r="PUX517" s="421"/>
      <c r="PUY517" s="421"/>
      <c r="PUZ517" s="421"/>
      <c r="PVA517" s="421"/>
      <c r="PVB517" s="421"/>
      <c r="PVC517" s="421"/>
      <c r="PVD517" s="421"/>
      <c r="PVE517" s="421"/>
      <c r="PVF517" s="421"/>
      <c r="PVG517" s="421"/>
      <c r="PVH517" s="421"/>
      <c r="PVI517" s="421"/>
      <c r="PVJ517" s="421"/>
      <c r="PVK517" s="421"/>
      <c r="PVL517" s="421"/>
      <c r="PVM517" s="421"/>
      <c r="PVN517" s="421"/>
      <c r="PVO517" s="421"/>
      <c r="PVP517" s="421"/>
      <c r="PVQ517" s="421"/>
      <c r="PVR517" s="421"/>
      <c r="PVS517" s="421"/>
      <c r="PVT517" s="421"/>
      <c r="PVU517" s="421"/>
      <c r="PVV517" s="421"/>
      <c r="PVW517" s="421"/>
      <c r="PVX517" s="421"/>
      <c r="PVY517" s="421"/>
      <c r="PVZ517" s="421"/>
      <c r="PWA517" s="421"/>
      <c r="PWB517" s="421"/>
      <c r="PWC517" s="421"/>
      <c r="PWD517" s="421"/>
      <c r="PWE517" s="421"/>
      <c r="PWF517" s="421"/>
      <c r="PWG517" s="421"/>
      <c r="PWH517" s="421"/>
      <c r="PWI517" s="421"/>
      <c r="PWJ517" s="421"/>
      <c r="PWK517" s="421"/>
      <c r="PWL517" s="421"/>
      <c r="PWM517" s="421"/>
      <c r="PWN517" s="421"/>
      <c r="PWO517" s="421"/>
      <c r="PWP517" s="421"/>
      <c r="PWQ517" s="421"/>
      <c r="PWR517" s="421"/>
      <c r="PWS517" s="421"/>
      <c r="PWT517" s="421"/>
      <c r="PWU517" s="421"/>
      <c r="PWV517" s="421"/>
      <c r="PWW517" s="421"/>
      <c r="PWX517" s="421"/>
      <c r="PWY517" s="421"/>
      <c r="PWZ517" s="421"/>
      <c r="PXA517" s="421"/>
      <c r="PXB517" s="421"/>
      <c r="PXC517" s="421"/>
      <c r="PXD517" s="421"/>
      <c r="PXE517" s="421"/>
      <c r="PXF517" s="421"/>
      <c r="PXG517" s="421"/>
      <c r="PXH517" s="421"/>
      <c r="PXI517" s="421"/>
      <c r="PXJ517" s="421"/>
      <c r="PXK517" s="421"/>
      <c r="PXL517" s="421"/>
      <c r="PXM517" s="421"/>
      <c r="PXN517" s="421"/>
      <c r="PXO517" s="421"/>
      <c r="PXP517" s="421"/>
      <c r="PXQ517" s="421"/>
      <c r="PXR517" s="421"/>
      <c r="PXS517" s="421"/>
      <c r="PXT517" s="421"/>
      <c r="PXU517" s="421"/>
      <c r="PXV517" s="421"/>
      <c r="PXW517" s="421"/>
      <c r="PXX517" s="421"/>
      <c r="PXY517" s="421"/>
      <c r="PXZ517" s="421"/>
      <c r="PYA517" s="421"/>
      <c r="PYB517" s="421"/>
      <c r="PYC517" s="421"/>
      <c r="PYD517" s="421"/>
      <c r="PYE517" s="421"/>
      <c r="PYF517" s="421"/>
      <c r="PYG517" s="421"/>
      <c r="PYH517" s="421"/>
      <c r="PYI517" s="421"/>
      <c r="PYJ517" s="421"/>
      <c r="PYK517" s="421"/>
      <c r="PYL517" s="421"/>
      <c r="PYM517" s="421"/>
      <c r="PYN517" s="421"/>
      <c r="PYO517" s="421"/>
      <c r="PYP517" s="421"/>
      <c r="PYQ517" s="421"/>
      <c r="PYR517" s="421"/>
      <c r="PYS517" s="421"/>
      <c r="PYT517" s="421"/>
      <c r="PYU517" s="421"/>
      <c r="PYV517" s="421"/>
      <c r="PYW517" s="421"/>
      <c r="PYX517" s="421"/>
      <c r="PYY517" s="421"/>
      <c r="PYZ517" s="421"/>
      <c r="PZA517" s="421"/>
      <c r="PZB517" s="421"/>
      <c r="PZC517" s="421"/>
      <c r="PZD517" s="421"/>
      <c r="PZE517" s="421"/>
      <c r="PZF517" s="421"/>
      <c r="PZG517" s="421"/>
      <c r="PZH517" s="421"/>
      <c r="PZI517" s="421"/>
      <c r="PZJ517" s="421"/>
      <c r="PZK517" s="421"/>
      <c r="PZL517" s="421"/>
      <c r="PZM517" s="421"/>
      <c r="PZN517" s="421"/>
      <c r="PZO517" s="421"/>
      <c r="PZP517" s="421"/>
      <c r="PZQ517" s="421"/>
      <c r="PZR517" s="421"/>
      <c r="PZS517" s="421"/>
      <c r="PZT517" s="421"/>
      <c r="PZU517" s="421"/>
      <c r="PZV517" s="421"/>
      <c r="PZW517" s="421"/>
      <c r="PZX517" s="421"/>
      <c r="PZY517" s="421"/>
      <c r="PZZ517" s="421"/>
      <c r="QAA517" s="421"/>
      <c r="QAB517" s="421"/>
      <c r="QAC517" s="421"/>
      <c r="QAD517" s="421"/>
      <c r="QAE517" s="421"/>
      <c r="QAF517" s="421"/>
      <c r="QAG517" s="421"/>
      <c r="QAH517" s="421"/>
      <c r="QAI517" s="421"/>
      <c r="QAJ517" s="421"/>
      <c r="QAK517" s="421"/>
      <c r="QAL517" s="421"/>
      <c r="QAM517" s="421"/>
      <c r="QAN517" s="421"/>
      <c r="QAO517" s="421"/>
      <c r="QAP517" s="421"/>
      <c r="QAQ517" s="421"/>
      <c r="QAR517" s="421"/>
      <c r="QAS517" s="421"/>
      <c r="QAT517" s="421"/>
      <c r="QAU517" s="421"/>
      <c r="QAV517" s="421"/>
      <c r="QAW517" s="421"/>
      <c r="QAX517" s="421"/>
      <c r="QAY517" s="421"/>
      <c r="QAZ517" s="421"/>
      <c r="QBA517" s="421"/>
      <c r="QBB517" s="421"/>
      <c r="QBC517" s="421"/>
      <c r="QBD517" s="421"/>
      <c r="QBE517" s="421"/>
      <c r="QBF517" s="421"/>
      <c r="QBG517" s="421"/>
      <c r="QBH517" s="421"/>
      <c r="QBI517" s="421"/>
      <c r="QBJ517" s="421"/>
      <c r="QBK517" s="421"/>
      <c r="QBL517" s="421"/>
      <c r="QBM517" s="421"/>
      <c r="QBN517" s="421"/>
      <c r="QBO517" s="421"/>
      <c r="QBP517" s="421"/>
      <c r="QBQ517" s="421"/>
      <c r="QBR517" s="421"/>
      <c r="QBS517" s="421"/>
      <c r="QBT517" s="421"/>
      <c r="QBU517" s="421"/>
      <c r="QBV517" s="421"/>
      <c r="QBW517" s="421"/>
      <c r="QBX517" s="421"/>
      <c r="QBY517" s="421"/>
      <c r="QBZ517" s="421"/>
      <c r="QCA517" s="421"/>
      <c r="QCB517" s="421"/>
      <c r="QCC517" s="421"/>
      <c r="QCD517" s="421"/>
      <c r="QCE517" s="421"/>
      <c r="QCF517" s="421"/>
      <c r="QCG517" s="421"/>
      <c r="QCH517" s="421"/>
      <c r="QCI517" s="421"/>
      <c r="QCJ517" s="421"/>
      <c r="QCK517" s="421"/>
      <c r="QCL517" s="421"/>
      <c r="QCM517" s="421"/>
      <c r="QCN517" s="421"/>
      <c r="QCO517" s="421"/>
      <c r="QCP517" s="421"/>
      <c r="QCQ517" s="421"/>
      <c r="QCR517" s="421"/>
      <c r="QCS517" s="421"/>
      <c r="QCT517" s="421"/>
      <c r="QCU517" s="421"/>
      <c r="QCV517" s="421"/>
      <c r="QCW517" s="421"/>
      <c r="QCX517" s="421"/>
      <c r="QCY517" s="421"/>
      <c r="QCZ517" s="421"/>
      <c r="QDA517" s="421"/>
      <c r="QDB517" s="421"/>
      <c r="QDC517" s="421"/>
      <c r="QDD517" s="421"/>
      <c r="QDE517" s="421"/>
      <c r="QDF517" s="421"/>
      <c r="QDG517" s="421"/>
      <c r="QDH517" s="421"/>
      <c r="QDI517" s="421"/>
      <c r="QDJ517" s="421"/>
      <c r="QDK517" s="421"/>
      <c r="QDL517" s="421"/>
      <c r="QDM517" s="421"/>
      <c r="QDN517" s="421"/>
      <c r="QDO517" s="421"/>
      <c r="QDP517" s="421"/>
      <c r="QDQ517" s="421"/>
      <c r="QDR517" s="421"/>
      <c r="QDS517" s="421"/>
      <c r="QDT517" s="421"/>
      <c r="QDU517" s="421"/>
      <c r="QDV517" s="421"/>
      <c r="QDW517" s="421"/>
      <c r="QDX517" s="421"/>
      <c r="QDY517" s="421"/>
      <c r="QDZ517" s="421"/>
      <c r="QEA517" s="421"/>
      <c r="QEB517" s="421"/>
      <c r="QEC517" s="421"/>
      <c r="QED517" s="421"/>
      <c r="QEE517" s="421"/>
      <c r="QEF517" s="421"/>
      <c r="QEG517" s="421"/>
      <c r="QEH517" s="421"/>
      <c r="QEI517" s="421"/>
      <c r="QEJ517" s="421"/>
      <c r="QEK517" s="421"/>
      <c r="QEL517" s="421"/>
      <c r="QEM517" s="421"/>
      <c r="QEN517" s="421"/>
      <c r="QEO517" s="421"/>
      <c r="QEP517" s="421"/>
      <c r="QEQ517" s="421"/>
      <c r="QER517" s="421"/>
      <c r="QES517" s="421"/>
      <c r="QET517" s="421"/>
      <c r="QEU517" s="421"/>
      <c r="QEV517" s="421"/>
      <c r="QEW517" s="421"/>
      <c r="QEX517" s="421"/>
      <c r="QEY517" s="421"/>
      <c r="QEZ517" s="421"/>
      <c r="QFA517" s="421"/>
      <c r="QFB517" s="421"/>
      <c r="QFC517" s="421"/>
      <c r="QFD517" s="421"/>
      <c r="QFE517" s="421"/>
      <c r="QFF517" s="421"/>
      <c r="QFG517" s="421"/>
      <c r="QFH517" s="421"/>
      <c r="QFI517" s="421"/>
      <c r="QFJ517" s="421"/>
      <c r="QFK517" s="421"/>
      <c r="QFL517" s="421"/>
      <c r="QFM517" s="421"/>
      <c r="QFN517" s="421"/>
      <c r="QFO517" s="421"/>
      <c r="QFP517" s="421"/>
      <c r="QFQ517" s="421"/>
      <c r="QFR517" s="421"/>
      <c r="QFS517" s="421"/>
      <c r="QFT517" s="421"/>
      <c r="QFU517" s="421"/>
      <c r="QFV517" s="421"/>
      <c r="QFW517" s="421"/>
      <c r="QFX517" s="421"/>
      <c r="QFY517" s="421"/>
      <c r="QFZ517" s="421"/>
      <c r="QGA517" s="421"/>
      <c r="QGB517" s="421"/>
      <c r="QGC517" s="421"/>
      <c r="QGD517" s="421"/>
      <c r="QGE517" s="421"/>
      <c r="QGF517" s="421"/>
      <c r="QGG517" s="421"/>
      <c r="QGH517" s="421"/>
      <c r="QGI517" s="421"/>
      <c r="QGJ517" s="421"/>
      <c r="QGK517" s="421"/>
      <c r="QGL517" s="421"/>
      <c r="QGM517" s="421"/>
      <c r="QGN517" s="421"/>
      <c r="QGO517" s="421"/>
      <c r="QGP517" s="421"/>
      <c r="QGQ517" s="421"/>
      <c r="QGR517" s="421"/>
      <c r="QGS517" s="421"/>
      <c r="QGT517" s="421"/>
      <c r="QGU517" s="421"/>
      <c r="QGV517" s="421"/>
      <c r="QGW517" s="421"/>
      <c r="QGX517" s="421"/>
      <c r="QGY517" s="421"/>
      <c r="QGZ517" s="421"/>
      <c r="QHA517" s="421"/>
      <c r="QHB517" s="421"/>
      <c r="QHC517" s="421"/>
      <c r="QHD517" s="421"/>
      <c r="QHE517" s="421"/>
      <c r="QHF517" s="421"/>
      <c r="QHG517" s="421"/>
      <c r="QHH517" s="421"/>
      <c r="QHI517" s="421"/>
      <c r="QHJ517" s="421"/>
      <c r="QHK517" s="421"/>
      <c r="QHL517" s="421"/>
      <c r="QHM517" s="421"/>
      <c r="QHN517" s="421"/>
      <c r="QHO517" s="421"/>
      <c r="QHP517" s="421"/>
      <c r="QHQ517" s="421"/>
      <c r="QHR517" s="421"/>
      <c r="QHS517" s="421"/>
      <c r="QHT517" s="421"/>
      <c r="QHU517" s="421"/>
      <c r="QHV517" s="421"/>
      <c r="QHW517" s="421"/>
      <c r="QHX517" s="421"/>
      <c r="QHY517" s="421"/>
      <c r="QHZ517" s="421"/>
      <c r="QIA517" s="421"/>
      <c r="QIB517" s="421"/>
      <c r="QIC517" s="421"/>
      <c r="QID517" s="421"/>
      <c r="QIE517" s="421"/>
      <c r="QIF517" s="421"/>
      <c r="QIG517" s="421"/>
      <c r="QIH517" s="421"/>
      <c r="QII517" s="421"/>
      <c r="QIJ517" s="421"/>
      <c r="QIK517" s="421"/>
      <c r="QIL517" s="421"/>
      <c r="QIM517" s="421"/>
      <c r="QIN517" s="421"/>
      <c r="QIO517" s="421"/>
      <c r="QIP517" s="421"/>
      <c r="QIQ517" s="421"/>
      <c r="QIR517" s="421"/>
      <c r="QIS517" s="421"/>
      <c r="QIT517" s="421"/>
      <c r="QIU517" s="421"/>
      <c r="QIV517" s="421"/>
      <c r="QIW517" s="421"/>
      <c r="QIX517" s="421"/>
      <c r="QIY517" s="421"/>
      <c r="QIZ517" s="421"/>
      <c r="QJA517" s="421"/>
      <c r="QJB517" s="421"/>
      <c r="QJC517" s="421"/>
      <c r="QJD517" s="421"/>
      <c r="QJE517" s="421"/>
      <c r="QJF517" s="421"/>
      <c r="QJG517" s="421"/>
      <c r="QJH517" s="421"/>
      <c r="QJI517" s="421"/>
      <c r="QJJ517" s="421"/>
      <c r="QJK517" s="421"/>
      <c r="QJL517" s="421"/>
      <c r="QJM517" s="421"/>
      <c r="QJN517" s="421"/>
      <c r="QJO517" s="421"/>
      <c r="QJP517" s="421"/>
      <c r="QJQ517" s="421"/>
      <c r="QJR517" s="421"/>
      <c r="QJS517" s="421"/>
      <c r="QJT517" s="421"/>
      <c r="QJU517" s="421"/>
      <c r="QJV517" s="421"/>
      <c r="QJW517" s="421"/>
      <c r="QJX517" s="421"/>
      <c r="QJY517" s="421"/>
      <c r="QJZ517" s="421"/>
      <c r="QKA517" s="421"/>
      <c r="QKB517" s="421"/>
      <c r="QKC517" s="421"/>
      <c r="QKD517" s="421"/>
      <c r="QKE517" s="421"/>
      <c r="QKF517" s="421"/>
      <c r="QKG517" s="421"/>
      <c r="QKH517" s="421"/>
      <c r="QKI517" s="421"/>
      <c r="QKJ517" s="421"/>
      <c r="QKK517" s="421"/>
      <c r="QKL517" s="421"/>
      <c r="QKM517" s="421"/>
      <c r="QKN517" s="421"/>
      <c r="QKO517" s="421"/>
      <c r="QKP517" s="421"/>
      <c r="QKQ517" s="421"/>
      <c r="QKR517" s="421"/>
      <c r="QKS517" s="421"/>
      <c r="QKT517" s="421"/>
      <c r="QKU517" s="421"/>
      <c r="QKV517" s="421"/>
      <c r="QKW517" s="421"/>
      <c r="QKX517" s="421"/>
      <c r="QKY517" s="421"/>
      <c r="QKZ517" s="421"/>
      <c r="QLA517" s="421"/>
      <c r="QLB517" s="421"/>
      <c r="QLC517" s="421"/>
      <c r="QLD517" s="421"/>
      <c r="QLE517" s="421"/>
      <c r="QLF517" s="421"/>
      <c r="QLG517" s="421"/>
      <c r="QLH517" s="421"/>
      <c r="QLI517" s="421"/>
      <c r="QLJ517" s="421"/>
      <c r="QLK517" s="421"/>
      <c r="QLL517" s="421"/>
      <c r="QLM517" s="421"/>
      <c r="QLN517" s="421"/>
      <c r="QLO517" s="421"/>
      <c r="QLP517" s="421"/>
      <c r="QLQ517" s="421"/>
      <c r="QLR517" s="421"/>
      <c r="QLS517" s="421"/>
      <c r="QLT517" s="421"/>
      <c r="QLU517" s="421"/>
      <c r="QLV517" s="421"/>
      <c r="QLW517" s="421"/>
      <c r="QLX517" s="421"/>
      <c r="QLY517" s="421"/>
      <c r="QLZ517" s="421"/>
      <c r="QMA517" s="421"/>
      <c r="QMB517" s="421"/>
      <c r="QMC517" s="421"/>
      <c r="QMD517" s="421"/>
      <c r="QME517" s="421"/>
      <c r="QMF517" s="421"/>
      <c r="QMG517" s="421"/>
      <c r="QMH517" s="421"/>
      <c r="QMI517" s="421"/>
      <c r="QMJ517" s="421"/>
      <c r="QMK517" s="421"/>
      <c r="QML517" s="421"/>
      <c r="QMM517" s="421"/>
      <c r="QMN517" s="421"/>
      <c r="QMO517" s="421"/>
      <c r="QMP517" s="421"/>
      <c r="QMQ517" s="421"/>
      <c r="QMR517" s="421"/>
      <c r="QMS517" s="421"/>
      <c r="QMT517" s="421"/>
      <c r="QMU517" s="421"/>
      <c r="QMV517" s="421"/>
      <c r="QMW517" s="421"/>
      <c r="QMX517" s="421"/>
      <c r="QMY517" s="421"/>
      <c r="QMZ517" s="421"/>
      <c r="QNA517" s="421"/>
      <c r="QNB517" s="421"/>
      <c r="QNC517" s="421"/>
      <c r="QND517" s="421"/>
      <c r="QNE517" s="421"/>
      <c r="QNF517" s="421"/>
      <c r="QNG517" s="421"/>
      <c r="QNH517" s="421"/>
      <c r="QNI517" s="421"/>
      <c r="QNJ517" s="421"/>
      <c r="QNK517" s="421"/>
      <c r="QNL517" s="421"/>
      <c r="QNM517" s="421"/>
      <c r="QNN517" s="421"/>
      <c r="QNO517" s="421"/>
      <c r="QNP517" s="421"/>
      <c r="QNQ517" s="421"/>
      <c r="QNR517" s="421"/>
      <c r="QNS517" s="421"/>
      <c r="QNT517" s="421"/>
      <c r="QNU517" s="421"/>
      <c r="QNV517" s="421"/>
      <c r="QNW517" s="421"/>
      <c r="QNX517" s="421"/>
      <c r="QNY517" s="421"/>
      <c r="QNZ517" s="421"/>
      <c r="QOA517" s="421"/>
      <c r="QOB517" s="421"/>
      <c r="QOC517" s="421"/>
      <c r="QOD517" s="421"/>
      <c r="QOE517" s="421"/>
      <c r="QOF517" s="421"/>
      <c r="QOG517" s="421"/>
      <c r="QOH517" s="421"/>
      <c r="QOI517" s="421"/>
      <c r="QOJ517" s="421"/>
      <c r="QOK517" s="421"/>
      <c r="QOL517" s="421"/>
      <c r="QOM517" s="421"/>
      <c r="QON517" s="421"/>
      <c r="QOO517" s="421"/>
      <c r="QOP517" s="421"/>
      <c r="QOQ517" s="421"/>
      <c r="QOR517" s="421"/>
      <c r="QOS517" s="421"/>
      <c r="QOT517" s="421"/>
      <c r="QOU517" s="421"/>
      <c r="QOV517" s="421"/>
      <c r="QOW517" s="421"/>
      <c r="QOX517" s="421"/>
      <c r="QOY517" s="421"/>
      <c r="QOZ517" s="421"/>
      <c r="QPA517" s="421"/>
      <c r="QPB517" s="421"/>
      <c r="QPC517" s="421"/>
      <c r="QPD517" s="421"/>
      <c r="QPE517" s="421"/>
      <c r="QPF517" s="421"/>
      <c r="QPG517" s="421"/>
      <c r="QPH517" s="421"/>
      <c r="QPI517" s="421"/>
      <c r="QPJ517" s="421"/>
      <c r="QPK517" s="421"/>
      <c r="QPL517" s="421"/>
      <c r="QPM517" s="421"/>
      <c r="QPN517" s="421"/>
      <c r="QPO517" s="421"/>
      <c r="QPP517" s="421"/>
      <c r="QPQ517" s="421"/>
      <c r="QPR517" s="421"/>
      <c r="QPS517" s="421"/>
      <c r="QPT517" s="421"/>
      <c r="QPU517" s="421"/>
      <c r="QPV517" s="421"/>
      <c r="QPW517" s="421"/>
      <c r="QPX517" s="421"/>
      <c r="QPY517" s="421"/>
      <c r="QPZ517" s="421"/>
      <c r="QQA517" s="421"/>
      <c r="QQB517" s="421"/>
      <c r="QQC517" s="421"/>
      <c r="QQD517" s="421"/>
      <c r="QQE517" s="421"/>
      <c r="QQF517" s="421"/>
      <c r="QQG517" s="421"/>
      <c r="QQH517" s="421"/>
      <c r="QQI517" s="421"/>
      <c r="QQJ517" s="421"/>
      <c r="QQK517" s="421"/>
      <c r="QQL517" s="421"/>
      <c r="QQM517" s="421"/>
      <c r="QQN517" s="421"/>
      <c r="QQO517" s="421"/>
      <c r="QQP517" s="421"/>
      <c r="QQQ517" s="421"/>
      <c r="QQR517" s="421"/>
      <c r="QQS517" s="421"/>
      <c r="QQT517" s="421"/>
      <c r="QQU517" s="421"/>
      <c r="QQV517" s="421"/>
      <c r="QQW517" s="421"/>
      <c r="QQX517" s="421"/>
      <c r="QQY517" s="421"/>
      <c r="QQZ517" s="421"/>
      <c r="QRA517" s="421"/>
      <c r="QRB517" s="421"/>
      <c r="QRC517" s="421"/>
      <c r="QRD517" s="421"/>
      <c r="QRE517" s="421"/>
      <c r="QRF517" s="421"/>
      <c r="QRG517" s="421"/>
      <c r="QRH517" s="421"/>
      <c r="QRI517" s="421"/>
      <c r="QRJ517" s="421"/>
      <c r="QRK517" s="421"/>
      <c r="QRL517" s="421"/>
      <c r="QRM517" s="421"/>
      <c r="QRN517" s="421"/>
      <c r="QRO517" s="421"/>
      <c r="QRP517" s="421"/>
      <c r="QRQ517" s="421"/>
      <c r="QRR517" s="421"/>
      <c r="QRS517" s="421"/>
      <c r="QRT517" s="421"/>
      <c r="QRU517" s="421"/>
      <c r="QRV517" s="421"/>
      <c r="QRW517" s="421"/>
      <c r="QRX517" s="421"/>
      <c r="QRY517" s="421"/>
      <c r="QRZ517" s="421"/>
      <c r="QSA517" s="421"/>
      <c r="QSB517" s="421"/>
      <c r="QSC517" s="421"/>
      <c r="QSD517" s="421"/>
      <c r="QSE517" s="421"/>
      <c r="QSF517" s="421"/>
      <c r="QSG517" s="421"/>
      <c r="QSH517" s="421"/>
      <c r="QSI517" s="421"/>
      <c r="QSJ517" s="421"/>
      <c r="QSK517" s="421"/>
      <c r="QSL517" s="421"/>
      <c r="QSM517" s="421"/>
      <c r="QSN517" s="421"/>
      <c r="QSO517" s="421"/>
      <c r="QSP517" s="421"/>
      <c r="QSQ517" s="421"/>
      <c r="QSR517" s="421"/>
      <c r="QSS517" s="421"/>
      <c r="QST517" s="421"/>
      <c r="QSU517" s="421"/>
      <c r="QSV517" s="421"/>
      <c r="QSW517" s="421"/>
      <c r="QSX517" s="421"/>
      <c r="QSY517" s="421"/>
      <c r="QSZ517" s="421"/>
      <c r="QTA517" s="421"/>
      <c r="QTB517" s="421"/>
      <c r="QTC517" s="421"/>
      <c r="QTD517" s="421"/>
      <c r="QTE517" s="421"/>
      <c r="QTF517" s="421"/>
      <c r="QTG517" s="421"/>
      <c r="QTH517" s="421"/>
      <c r="QTI517" s="421"/>
      <c r="QTJ517" s="421"/>
      <c r="QTK517" s="421"/>
      <c r="QTL517" s="421"/>
      <c r="QTM517" s="421"/>
      <c r="QTN517" s="421"/>
      <c r="QTO517" s="421"/>
      <c r="QTP517" s="421"/>
      <c r="QTQ517" s="421"/>
      <c r="QTR517" s="421"/>
      <c r="QTS517" s="421"/>
      <c r="QTT517" s="421"/>
      <c r="QTU517" s="421"/>
      <c r="QTV517" s="421"/>
      <c r="QTW517" s="421"/>
      <c r="QTX517" s="421"/>
      <c r="QTY517" s="421"/>
      <c r="QTZ517" s="421"/>
      <c r="QUA517" s="421"/>
      <c r="QUB517" s="421"/>
      <c r="QUC517" s="421"/>
      <c r="QUD517" s="421"/>
      <c r="QUE517" s="421"/>
      <c r="QUF517" s="421"/>
      <c r="QUG517" s="421"/>
      <c r="QUH517" s="421"/>
      <c r="QUI517" s="421"/>
      <c r="QUJ517" s="421"/>
      <c r="QUK517" s="421"/>
      <c r="QUL517" s="421"/>
      <c r="QUM517" s="421"/>
      <c r="QUN517" s="421"/>
      <c r="QUO517" s="421"/>
      <c r="QUP517" s="421"/>
      <c r="QUQ517" s="421"/>
      <c r="QUR517" s="421"/>
      <c r="QUS517" s="421"/>
      <c r="QUT517" s="421"/>
      <c r="QUU517" s="421"/>
      <c r="QUV517" s="421"/>
      <c r="QUW517" s="421"/>
      <c r="QUX517" s="421"/>
      <c r="QUY517" s="421"/>
      <c r="QUZ517" s="421"/>
      <c r="QVA517" s="421"/>
      <c r="QVB517" s="421"/>
      <c r="QVC517" s="421"/>
      <c r="QVD517" s="421"/>
      <c r="QVE517" s="421"/>
      <c r="QVF517" s="421"/>
      <c r="QVG517" s="421"/>
      <c r="QVH517" s="421"/>
      <c r="QVI517" s="421"/>
      <c r="QVJ517" s="421"/>
      <c r="QVK517" s="421"/>
      <c r="QVL517" s="421"/>
      <c r="QVM517" s="421"/>
      <c r="QVN517" s="421"/>
      <c r="QVO517" s="421"/>
      <c r="QVP517" s="421"/>
      <c r="QVQ517" s="421"/>
      <c r="QVR517" s="421"/>
      <c r="QVS517" s="421"/>
      <c r="QVT517" s="421"/>
      <c r="QVU517" s="421"/>
      <c r="QVV517" s="421"/>
      <c r="QVW517" s="421"/>
      <c r="QVX517" s="421"/>
      <c r="QVY517" s="421"/>
      <c r="QVZ517" s="421"/>
      <c r="QWA517" s="421"/>
      <c r="QWB517" s="421"/>
      <c r="QWC517" s="421"/>
      <c r="QWD517" s="421"/>
      <c r="QWE517" s="421"/>
      <c r="QWF517" s="421"/>
      <c r="QWG517" s="421"/>
      <c r="QWH517" s="421"/>
      <c r="QWI517" s="421"/>
      <c r="QWJ517" s="421"/>
      <c r="QWK517" s="421"/>
      <c r="QWL517" s="421"/>
      <c r="QWM517" s="421"/>
      <c r="QWN517" s="421"/>
      <c r="QWO517" s="421"/>
      <c r="QWP517" s="421"/>
      <c r="QWQ517" s="421"/>
      <c r="QWR517" s="421"/>
      <c r="QWS517" s="421"/>
      <c r="QWT517" s="421"/>
      <c r="QWU517" s="421"/>
      <c r="QWV517" s="421"/>
      <c r="QWW517" s="421"/>
      <c r="QWX517" s="421"/>
      <c r="QWY517" s="421"/>
      <c r="QWZ517" s="421"/>
      <c r="QXA517" s="421"/>
      <c r="QXB517" s="421"/>
      <c r="QXC517" s="421"/>
      <c r="QXD517" s="421"/>
      <c r="QXE517" s="421"/>
      <c r="QXF517" s="421"/>
      <c r="QXG517" s="421"/>
      <c r="QXH517" s="421"/>
      <c r="QXI517" s="421"/>
      <c r="QXJ517" s="421"/>
      <c r="QXK517" s="421"/>
      <c r="QXL517" s="421"/>
      <c r="QXM517" s="421"/>
      <c r="QXN517" s="421"/>
      <c r="QXO517" s="421"/>
      <c r="QXP517" s="421"/>
      <c r="QXQ517" s="421"/>
      <c r="QXR517" s="421"/>
      <c r="QXS517" s="421"/>
      <c r="QXT517" s="421"/>
      <c r="QXU517" s="421"/>
      <c r="QXV517" s="421"/>
      <c r="QXW517" s="421"/>
      <c r="QXX517" s="421"/>
      <c r="QXY517" s="421"/>
      <c r="QXZ517" s="421"/>
      <c r="QYA517" s="421"/>
      <c r="QYB517" s="421"/>
      <c r="QYC517" s="421"/>
      <c r="QYD517" s="421"/>
      <c r="QYE517" s="421"/>
      <c r="QYF517" s="421"/>
      <c r="QYG517" s="421"/>
      <c r="QYH517" s="421"/>
      <c r="QYI517" s="421"/>
      <c r="QYJ517" s="421"/>
      <c r="QYK517" s="421"/>
      <c r="QYL517" s="421"/>
      <c r="QYM517" s="421"/>
      <c r="QYN517" s="421"/>
      <c r="QYO517" s="421"/>
      <c r="QYP517" s="421"/>
      <c r="QYQ517" s="421"/>
      <c r="QYR517" s="421"/>
      <c r="QYS517" s="421"/>
      <c r="QYT517" s="421"/>
      <c r="QYU517" s="421"/>
      <c r="QYV517" s="421"/>
      <c r="QYW517" s="421"/>
      <c r="QYX517" s="421"/>
      <c r="QYY517" s="421"/>
      <c r="QYZ517" s="421"/>
      <c r="QZA517" s="421"/>
      <c r="QZB517" s="421"/>
      <c r="QZC517" s="421"/>
      <c r="QZD517" s="421"/>
      <c r="QZE517" s="421"/>
      <c r="QZF517" s="421"/>
      <c r="QZG517" s="421"/>
      <c r="QZH517" s="421"/>
      <c r="QZI517" s="421"/>
      <c r="QZJ517" s="421"/>
      <c r="QZK517" s="421"/>
      <c r="QZL517" s="421"/>
      <c r="QZM517" s="421"/>
      <c r="QZN517" s="421"/>
      <c r="QZO517" s="421"/>
      <c r="QZP517" s="421"/>
      <c r="QZQ517" s="421"/>
      <c r="QZR517" s="421"/>
      <c r="QZS517" s="421"/>
      <c r="QZT517" s="421"/>
      <c r="QZU517" s="421"/>
      <c r="QZV517" s="421"/>
      <c r="QZW517" s="421"/>
      <c r="QZX517" s="421"/>
      <c r="QZY517" s="421"/>
      <c r="QZZ517" s="421"/>
      <c r="RAA517" s="421"/>
      <c r="RAB517" s="421"/>
      <c r="RAC517" s="421"/>
      <c r="RAD517" s="421"/>
      <c r="RAE517" s="421"/>
      <c r="RAF517" s="421"/>
      <c r="RAG517" s="421"/>
      <c r="RAH517" s="421"/>
      <c r="RAI517" s="421"/>
      <c r="RAJ517" s="421"/>
      <c r="RAK517" s="421"/>
      <c r="RAL517" s="421"/>
      <c r="RAM517" s="421"/>
      <c r="RAN517" s="421"/>
      <c r="RAO517" s="421"/>
      <c r="RAP517" s="421"/>
      <c r="RAQ517" s="421"/>
      <c r="RAR517" s="421"/>
      <c r="RAS517" s="421"/>
      <c r="RAT517" s="421"/>
      <c r="RAU517" s="421"/>
      <c r="RAV517" s="421"/>
      <c r="RAW517" s="421"/>
      <c r="RAX517" s="421"/>
      <c r="RAY517" s="421"/>
      <c r="RAZ517" s="421"/>
      <c r="RBA517" s="421"/>
      <c r="RBB517" s="421"/>
      <c r="RBC517" s="421"/>
      <c r="RBD517" s="421"/>
      <c r="RBE517" s="421"/>
      <c r="RBF517" s="421"/>
      <c r="RBG517" s="421"/>
      <c r="RBH517" s="421"/>
      <c r="RBI517" s="421"/>
      <c r="RBJ517" s="421"/>
      <c r="RBK517" s="421"/>
      <c r="RBL517" s="421"/>
      <c r="RBM517" s="421"/>
      <c r="RBN517" s="421"/>
      <c r="RBO517" s="421"/>
      <c r="RBP517" s="421"/>
      <c r="RBQ517" s="421"/>
      <c r="RBR517" s="421"/>
      <c r="RBS517" s="421"/>
      <c r="RBT517" s="421"/>
      <c r="RBU517" s="421"/>
      <c r="RBV517" s="421"/>
      <c r="RBW517" s="421"/>
      <c r="RBX517" s="421"/>
      <c r="RBY517" s="421"/>
      <c r="RBZ517" s="421"/>
      <c r="RCA517" s="421"/>
      <c r="RCB517" s="421"/>
      <c r="RCC517" s="421"/>
      <c r="RCD517" s="421"/>
      <c r="RCE517" s="421"/>
      <c r="RCF517" s="421"/>
      <c r="RCG517" s="421"/>
      <c r="RCH517" s="421"/>
      <c r="RCI517" s="421"/>
      <c r="RCJ517" s="421"/>
      <c r="RCK517" s="421"/>
      <c r="RCL517" s="421"/>
      <c r="RCM517" s="421"/>
      <c r="RCN517" s="421"/>
      <c r="RCO517" s="421"/>
      <c r="RCP517" s="421"/>
      <c r="RCQ517" s="421"/>
      <c r="RCR517" s="421"/>
      <c r="RCS517" s="421"/>
      <c r="RCT517" s="421"/>
      <c r="RCU517" s="421"/>
      <c r="RCV517" s="421"/>
      <c r="RCW517" s="421"/>
      <c r="RCX517" s="421"/>
      <c r="RCY517" s="421"/>
      <c r="RCZ517" s="421"/>
      <c r="RDA517" s="421"/>
      <c r="RDB517" s="421"/>
      <c r="RDC517" s="421"/>
      <c r="RDD517" s="421"/>
      <c r="RDE517" s="421"/>
      <c r="RDF517" s="421"/>
      <c r="RDG517" s="421"/>
      <c r="RDH517" s="421"/>
      <c r="RDI517" s="421"/>
      <c r="RDJ517" s="421"/>
      <c r="RDK517" s="421"/>
      <c r="RDL517" s="421"/>
      <c r="RDM517" s="421"/>
      <c r="RDN517" s="421"/>
      <c r="RDO517" s="421"/>
      <c r="RDP517" s="421"/>
      <c r="RDQ517" s="421"/>
      <c r="RDR517" s="421"/>
      <c r="RDS517" s="421"/>
      <c r="RDT517" s="421"/>
      <c r="RDU517" s="421"/>
      <c r="RDV517" s="421"/>
      <c r="RDW517" s="421"/>
      <c r="RDX517" s="421"/>
      <c r="RDY517" s="421"/>
      <c r="RDZ517" s="421"/>
      <c r="REA517" s="421"/>
      <c r="REB517" s="421"/>
      <c r="REC517" s="421"/>
      <c r="RED517" s="421"/>
      <c r="REE517" s="421"/>
      <c r="REF517" s="421"/>
      <c r="REG517" s="421"/>
      <c r="REH517" s="421"/>
      <c r="REI517" s="421"/>
      <c r="REJ517" s="421"/>
      <c r="REK517" s="421"/>
      <c r="REL517" s="421"/>
      <c r="REM517" s="421"/>
      <c r="REN517" s="421"/>
      <c r="REO517" s="421"/>
      <c r="REP517" s="421"/>
      <c r="REQ517" s="421"/>
      <c r="RER517" s="421"/>
      <c r="RES517" s="421"/>
      <c r="RET517" s="421"/>
      <c r="REU517" s="421"/>
      <c r="REV517" s="421"/>
      <c r="REW517" s="421"/>
      <c r="REX517" s="421"/>
      <c r="REY517" s="421"/>
      <c r="REZ517" s="421"/>
      <c r="RFA517" s="421"/>
      <c r="RFB517" s="421"/>
      <c r="RFC517" s="421"/>
      <c r="RFD517" s="421"/>
      <c r="RFE517" s="421"/>
      <c r="RFF517" s="421"/>
      <c r="RFG517" s="421"/>
      <c r="RFH517" s="421"/>
      <c r="RFI517" s="421"/>
      <c r="RFJ517" s="421"/>
      <c r="RFK517" s="421"/>
      <c r="RFL517" s="421"/>
      <c r="RFM517" s="421"/>
      <c r="RFN517" s="421"/>
      <c r="RFO517" s="421"/>
      <c r="RFP517" s="421"/>
      <c r="RFQ517" s="421"/>
      <c r="RFR517" s="421"/>
      <c r="RFS517" s="421"/>
      <c r="RFT517" s="421"/>
      <c r="RFU517" s="421"/>
      <c r="RFV517" s="421"/>
      <c r="RFW517" s="421"/>
      <c r="RFX517" s="421"/>
      <c r="RFY517" s="421"/>
      <c r="RFZ517" s="421"/>
      <c r="RGA517" s="421"/>
      <c r="RGB517" s="421"/>
      <c r="RGC517" s="421"/>
      <c r="RGD517" s="421"/>
      <c r="RGE517" s="421"/>
      <c r="RGF517" s="421"/>
      <c r="RGG517" s="421"/>
      <c r="RGH517" s="421"/>
      <c r="RGI517" s="421"/>
      <c r="RGJ517" s="421"/>
      <c r="RGK517" s="421"/>
      <c r="RGL517" s="421"/>
      <c r="RGM517" s="421"/>
      <c r="RGN517" s="421"/>
      <c r="RGO517" s="421"/>
      <c r="RGP517" s="421"/>
      <c r="RGQ517" s="421"/>
      <c r="RGR517" s="421"/>
      <c r="RGS517" s="421"/>
      <c r="RGT517" s="421"/>
      <c r="RGU517" s="421"/>
      <c r="RGV517" s="421"/>
      <c r="RGW517" s="421"/>
      <c r="RGX517" s="421"/>
      <c r="RGY517" s="421"/>
      <c r="RGZ517" s="421"/>
      <c r="RHA517" s="421"/>
      <c r="RHB517" s="421"/>
      <c r="RHC517" s="421"/>
      <c r="RHD517" s="421"/>
      <c r="RHE517" s="421"/>
      <c r="RHF517" s="421"/>
      <c r="RHG517" s="421"/>
      <c r="RHH517" s="421"/>
      <c r="RHI517" s="421"/>
      <c r="RHJ517" s="421"/>
      <c r="RHK517" s="421"/>
      <c r="RHL517" s="421"/>
      <c r="RHM517" s="421"/>
      <c r="RHN517" s="421"/>
      <c r="RHO517" s="421"/>
      <c r="RHP517" s="421"/>
      <c r="RHQ517" s="421"/>
      <c r="RHR517" s="421"/>
      <c r="RHS517" s="421"/>
      <c r="RHT517" s="421"/>
      <c r="RHU517" s="421"/>
      <c r="RHV517" s="421"/>
      <c r="RHW517" s="421"/>
      <c r="RHX517" s="421"/>
      <c r="RHY517" s="421"/>
      <c r="RHZ517" s="421"/>
      <c r="RIA517" s="421"/>
      <c r="RIB517" s="421"/>
      <c r="RIC517" s="421"/>
      <c r="RID517" s="421"/>
      <c r="RIE517" s="421"/>
      <c r="RIF517" s="421"/>
      <c r="RIG517" s="421"/>
      <c r="RIH517" s="421"/>
      <c r="RII517" s="421"/>
      <c r="RIJ517" s="421"/>
      <c r="RIK517" s="421"/>
      <c r="RIL517" s="421"/>
      <c r="RIM517" s="421"/>
      <c r="RIN517" s="421"/>
      <c r="RIO517" s="421"/>
      <c r="RIP517" s="421"/>
      <c r="RIQ517" s="421"/>
      <c r="RIR517" s="421"/>
      <c r="RIS517" s="421"/>
      <c r="RIT517" s="421"/>
      <c r="RIU517" s="421"/>
      <c r="RIV517" s="421"/>
      <c r="RIW517" s="421"/>
      <c r="RIX517" s="421"/>
      <c r="RIY517" s="421"/>
      <c r="RIZ517" s="421"/>
      <c r="RJA517" s="421"/>
      <c r="RJB517" s="421"/>
      <c r="RJC517" s="421"/>
      <c r="RJD517" s="421"/>
      <c r="RJE517" s="421"/>
      <c r="RJF517" s="421"/>
      <c r="RJG517" s="421"/>
      <c r="RJH517" s="421"/>
      <c r="RJI517" s="421"/>
      <c r="RJJ517" s="421"/>
      <c r="RJK517" s="421"/>
      <c r="RJL517" s="421"/>
      <c r="RJM517" s="421"/>
      <c r="RJN517" s="421"/>
      <c r="RJO517" s="421"/>
      <c r="RJP517" s="421"/>
      <c r="RJQ517" s="421"/>
      <c r="RJR517" s="421"/>
      <c r="RJS517" s="421"/>
      <c r="RJT517" s="421"/>
      <c r="RJU517" s="421"/>
      <c r="RJV517" s="421"/>
      <c r="RJW517" s="421"/>
      <c r="RJX517" s="421"/>
      <c r="RJY517" s="421"/>
      <c r="RJZ517" s="421"/>
      <c r="RKA517" s="421"/>
      <c r="RKB517" s="421"/>
      <c r="RKC517" s="421"/>
      <c r="RKD517" s="421"/>
      <c r="RKE517" s="421"/>
      <c r="RKF517" s="421"/>
      <c r="RKG517" s="421"/>
      <c r="RKH517" s="421"/>
      <c r="RKI517" s="421"/>
      <c r="RKJ517" s="421"/>
      <c r="RKK517" s="421"/>
      <c r="RKL517" s="421"/>
      <c r="RKM517" s="421"/>
      <c r="RKN517" s="421"/>
      <c r="RKO517" s="421"/>
      <c r="RKP517" s="421"/>
      <c r="RKQ517" s="421"/>
      <c r="RKR517" s="421"/>
      <c r="RKS517" s="421"/>
      <c r="RKT517" s="421"/>
      <c r="RKU517" s="421"/>
      <c r="RKV517" s="421"/>
      <c r="RKW517" s="421"/>
      <c r="RKX517" s="421"/>
      <c r="RKY517" s="421"/>
      <c r="RKZ517" s="421"/>
      <c r="RLA517" s="421"/>
      <c r="RLB517" s="421"/>
      <c r="RLC517" s="421"/>
      <c r="RLD517" s="421"/>
      <c r="RLE517" s="421"/>
      <c r="RLF517" s="421"/>
      <c r="RLG517" s="421"/>
      <c r="RLH517" s="421"/>
      <c r="RLI517" s="421"/>
      <c r="RLJ517" s="421"/>
      <c r="RLK517" s="421"/>
      <c r="RLL517" s="421"/>
      <c r="RLM517" s="421"/>
      <c r="RLN517" s="421"/>
      <c r="RLO517" s="421"/>
      <c r="RLP517" s="421"/>
      <c r="RLQ517" s="421"/>
      <c r="RLR517" s="421"/>
      <c r="RLS517" s="421"/>
      <c r="RLT517" s="421"/>
      <c r="RLU517" s="421"/>
      <c r="RLV517" s="421"/>
      <c r="RLW517" s="421"/>
      <c r="RLX517" s="421"/>
      <c r="RLY517" s="421"/>
      <c r="RLZ517" s="421"/>
      <c r="RMA517" s="421"/>
      <c r="RMB517" s="421"/>
      <c r="RMC517" s="421"/>
      <c r="RMD517" s="421"/>
      <c r="RME517" s="421"/>
      <c r="RMF517" s="421"/>
      <c r="RMG517" s="421"/>
      <c r="RMH517" s="421"/>
      <c r="RMI517" s="421"/>
      <c r="RMJ517" s="421"/>
      <c r="RMK517" s="421"/>
      <c r="RML517" s="421"/>
      <c r="RMM517" s="421"/>
      <c r="RMN517" s="421"/>
      <c r="RMO517" s="421"/>
      <c r="RMP517" s="421"/>
      <c r="RMQ517" s="421"/>
      <c r="RMR517" s="421"/>
      <c r="RMS517" s="421"/>
      <c r="RMT517" s="421"/>
      <c r="RMU517" s="421"/>
      <c r="RMV517" s="421"/>
      <c r="RMW517" s="421"/>
      <c r="RMX517" s="421"/>
      <c r="RMY517" s="421"/>
      <c r="RMZ517" s="421"/>
      <c r="RNA517" s="421"/>
      <c r="RNB517" s="421"/>
      <c r="RNC517" s="421"/>
      <c r="RND517" s="421"/>
      <c r="RNE517" s="421"/>
      <c r="RNF517" s="421"/>
      <c r="RNG517" s="421"/>
      <c r="RNH517" s="421"/>
      <c r="RNI517" s="421"/>
      <c r="RNJ517" s="421"/>
      <c r="RNK517" s="421"/>
      <c r="RNL517" s="421"/>
      <c r="RNM517" s="421"/>
      <c r="RNN517" s="421"/>
      <c r="RNO517" s="421"/>
      <c r="RNP517" s="421"/>
      <c r="RNQ517" s="421"/>
      <c r="RNR517" s="421"/>
      <c r="RNS517" s="421"/>
      <c r="RNT517" s="421"/>
      <c r="RNU517" s="421"/>
      <c r="RNV517" s="421"/>
      <c r="RNW517" s="421"/>
      <c r="RNX517" s="421"/>
      <c r="RNY517" s="421"/>
      <c r="RNZ517" s="421"/>
      <c r="ROA517" s="421"/>
      <c r="ROB517" s="421"/>
      <c r="ROC517" s="421"/>
      <c r="ROD517" s="421"/>
      <c r="ROE517" s="421"/>
      <c r="ROF517" s="421"/>
      <c r="ROG517" s="421"/>
      <c r="ROH517" s="421"/>
      <c r="ROI517" s="421"/>
      <c r="ROJ517" s="421"/>
      <c r="ROK517" s="421"/>
      <c r="ROL517" s="421"/>
      <c r="ROM517" s="421"/>
      <c r="RON517" s="421"/>
      <c r="ROO517" s="421"/>
      <c r="ROP517" s="421"/>
      <c r="ROQ517" s="421"/>
      <c r="ROR517" s="421"/>
      <c r="ROS517" s="421"/>
      <c r="ROT517" s="421"/>
      <c r="ROU517" s="421"/>
      <c r="ROV517" s="421"/>
      <c r="ROW517" s="421"/>
      <c r="ROX517" s="421"/>
      <c r="ROY517" s="421"/>
      <c r="ROZ517" s="421"/>
      <c r="RPA517" s="421"/>
      <c r="RPB517" s="421"/>
      <c r="RPC517" s="421"/>
      <c r="RPD517" s="421"/>
      <c r="RPE517" s="421"/>
      <c r="RPF517" s="421"/>
      <c r="RPG517" s="421"/>
      <c r="RPH517" s="421"/>
      <c r="RPI517" s="421"/>
      <c r="RPJ517" s="421"/>
      <c r="RPK517" s="421"/>
      <c r="RPL517" s="421"/>
      <c r="RPM517" s="421"/>
      <c r="RPN517" s="421"/>
      <c r="RPO517" s="421"/>
      <c r="RPP517" s="421"/>
      <c r="RPQ517" s="421"/>
      <c r="RPR517" s="421"/>
      <c r="RPS517" s="421"/>
      <c r="RPT517" s="421"/>
      <c r="RPU517" s="421"/>
      <c r="RPV517" s="421"/>
      <c r="RPW517" s="421"/>
      <c r="RPX517" s="421"/>
      <c r="RPY517" s="421"/>
      <c r="RPZ517" s="421"/>
      <c r="RQA517" s="421"/>
      <c r="RQB517" s="421"/>
      <c r="RQC517" s="421"/>
      <c r="RQD517" s="421"/>
      <c r="RQE517" s="421"/>
      <c r="RQF517" s="421"/>
      <c r="RQG517" s="421"/>
      <c r="RQH517" s="421"/>
      <c r="RQI517" s="421"/>
      <c r="RQJ517" s="421"/>
      <c r="RQK517" s="421"/>
      <c r="RQL517" s="421"/>
      <c r="RQM517" s="421"/>
      <c r="RQN517" s="421"/>
      <c r="RQO517" s="421"/>
      <c r="RQP517" s="421"/>
      <c r="RQQ517" s="421"/>
      <c r="RQR517" s="421"/>
      <c r="RQS517" s="421"/>
      <c r="RQT517" s="421"/>
      <c r="RQU517" s="421"/>
      <c r="RQV517" s="421"/>
      <c r="RQW517" s="421"/>
      <c r="RQX517" s="421"/>
      <c r="RQY517" s="421"/>
      <c r="RQZ517" s="421"/>
      <c r="RRA517" s="421"/>
      <c r="RRB517" s="421"/>
      <c r="RRC517" s="421"/>
      <c r="RRD517" s="421"/>
      <c r="RRE517" s="421"/>
      <c r="RRF517" s="421"/>
      <c r="RRG517" s="421"/>
      <c r="RRH517" s="421"/>
      <c r="RRI517" s="421"/>
      <c r="RRJ517" s="421"/>
      <c r="RRK517" s="421"/>
      <c r="RRL517" s="421"/>
      <c r="RRM517" s="421"/>
      <c r="RRN517" s="421"/>
      <c r="RRO517" s="421"/>
      <c r="RRP517" s="421"/>
      <c r="RRQ517" s="421"/>
      <c r="RRR517" s="421"/>
      <c r="RRS517" s="421"/>
      <c r="RRT517" s="421"/>
      <c r="RRU517" s="421"/>
      <c r="RRV517" s="421"/>
      <c r="RRW517" s="421"/>
      <c r="RRX517" s="421"/>
      <c r="RRY517" s="421"/>
      <c r="RRZ517" s="421"/>
      <c r="RSA517" s="421"/>
      <c r="RSB517" s="421"/>
      <c r="RSC517" s="421"/>
      <c r="RSD517" s="421"/>
      <c r="RSE517" s="421"/>
      <c r="RSF517" s="421"/>
      <c r="RSG517" s="421"/>
      <c r="RSH517" s="421"/>
      <c r="RSI517" s="421"/>
      <c r="RSJ517" s="421"/>
      <c r="RSK517" s="421"/>
      <c r="RSL517" s="421"/>
      <c r="RSM517" s="421"/>
      <c r="RSN517" s="421"/>
      <c r="RSO517" s="421"/>
      <c r="RSP517" s="421"/>
      <c r="RSQ517" s="421"/>
      <c r="RSR517" s="421"/>
      <c r="RSS517" s="421"/>
      <c r="RST517" s="421"/>
      <c r="RSU517" s="421"/>
      <c r="RSV517" s="421"/>
      <c r="RSW517" s="421"/>
      <c r="RSX517" s="421"/>
      <c r="RSY517" s="421"/>
      <c r="RSZ517" s="421"/>
      <c r="RTA517" s="421"/>
      <c r="RTB517" s="421"/>
      <c r="RTC517" s="421"/>
      <c r="RTD517" s="421"/>
      <c r="RTE517" s="421"/>
      <c r="RTF517" s="421"/>
      <c r="RTG517" s="421"/>
      <c r="RTH517" s="421"/>
      <c r="RTI517" s="421"/>
      <c r="RTJ517" s="421"/>
      <c r="RTK517" s="421"/>
      <c r="RTL517" s="421"/>
      <c r="RTM517" s="421"/>
      <c r="RTN517" s="421"/>
      <c r="RTO517" s="421"/>
      <c r="RTP517" s="421"/>
      <c r="RTQ517" s="421"/>
      <c r="RTR517" s="421"/>
      <c r="RTS517" s="421"/>
      <c r="RTT517" s="421"/>
      <c r="RTU517" s="421"/>
      <c r="RTV517" s="421"/>
      <c r="RTW517" s="421"/>
      <c r="RTX517" s="421"/>
      <c r="RTY517" s="421"/>
      <c r="RTZ517" s="421"/>
      <c r="RUA517" s="421"/>
      <c r="RUB517" s="421"/>
      <c r="RUC517" s="421"/>
      <c r="RUD517" s="421"/>
      <c r="RUE517" s="421"/>
      <c r="RUF517" s="421"/>
      <c r="RUG517" s="421"/>
      <c r="RUH517" s="421"/>
      <c r="RUI517" s="421"/>
      <c r="RUJ517" s="421"/>
      <c r="RUK517" s="421"/>
      <c r="RUL517" s="421"/>
      <c r="RUM517" s="421"/>
      <c r="RUN517" s="421"/>
      <c r="RUO517" s="421"/>
      <c r="RUP517" s="421"/>
      <c r="RUQ517" s="421"/>
      <c r="RUR517" s="421"/>
      <c r="RUS517" s="421"/>
      <c r="RUT517" s="421"/>
      <c r="RUU517" s="421"/>
      <c r="RUV517" s="421"/>
      <c r="RUW517" s="421"/>
      <c r="RUX517" s="421"/>
      <c r="RUY517" s="421"/>
      <c r="RUZ517" s="421"/>
      <c r="RVA517" s="421"/>
      <c r="RVB517" s="421"/>
      <c r="RVC517" s="421"/>
      <c r="RVD517" s="421"/>
      <c r="RVE517" s="421"/>
      <c r="RVF517" s="421"/>
      <c r="RVG517" s="421"/>
      <c r="RVH517" s="421"/>
      <c r="RVI517" s="421"/>
      <c r="RVJ517" s="421"/>
      <c r="RVK517" s="421"/>
      <c r="RVL517" s="421"/>
      <c r="RVM517" s="421"/>
      <c r="RVN517" s="421"/>
      <c r="RVO517" s="421"/>
      <c r="RVP517" s="421"/>
      <c r="RVQ517" s="421"/>
      <c r="RVR517" s="421"/>
      <c r="RVS517" s="421"/>
      <c r="RVT517" s="421"/>
      <c r="RVU517" s="421"/>
      <c r="RVV517" s="421"/>
      <c r="RVW517" s="421"/>
      <c r="RVX517" s="421"/>
      <c r="RVY517" s="421"/>
      <c r="RVZ517" s="421"/>
      <c r="RWA517" s="421"/>
      <c r="RWB517" s="421"/>
      <c r="RWC517" s="421"/>
      <c r="RWD517" s="421"/>
      <c r="RWE517" s="421"/>
      <c r="RWF517" s="421"/>
      <c r="RWG517" s="421"/>
      <c r="RWH517" s="421"/>
      <c r="RWI517" s="421"/>
      <c r="RWJ517" s="421"/>
      <c r="RWK517" s="421"/>
      <c r="RWL517" s="421"/>
      <c r="RWM517" s="421"/>
      <c r="RWN517" s="421"/>
      <c r="RWO517" s="421"/>
      <c r="RWP517" s="421"/>
      <c r="RWQ517" s="421"/>
      <c r="RWR517" s="421"/>
      <c r="RWS517" s="421"/>
      <c r="RWT517" s="421"/>
      <c r="RWU517" s="421"/>
      <c r="RWV517" s="421"/>
      <c r="RWW517" s="421"/>
      <c r="RWX517" s="421"/>
      <c r="RWY517" s="421"/>
      <c r="RWZ517" s="421"/>
      <c r="RXA517" s="421"/>
      <c r="RXB517" s="421"/>
      <c r="RXC517" s="421"/>
      <c r="RXD517" s="421"/>
      <c r="RXE517" s="421"/>
      <c r="RXF517" s="421"/>
      <c r="RXG517" s="421"/>
      <c r="RXH517" s="421"/>
      <c r="RXI517" s="421"/>
      <c r="RXJ517" s="421"/>
      <c r="RXK517" s="421"/>
      <c r="RXL517" s="421"/>
      <c r="RXM517" s="421"/>
      <c r="RXN517" s="421"/>
      <c r="RXO517" s="421"/>
      <c r="RXP517" s="421"/>
      <c r="RXQ517" s="421"/>
      <c r="RXR517" s="421"/>
      <c r="RXS517" s="421"/>
      <c r="RXT517" s="421"/>
      <c r="RXU517" s="421"/>
      <c r="RXV517" s="421"/>
      <c r="RXW517" s="421"/>
      <c r="RXX517" s="421"/>
      <c r="RXY517" s="421"/>
      <c r="RXZ517" s="421"/>
      <c r="RYA517" s="421"/>
      <c r="RYB517" s="421"/>
      <c r="RYC517" s="421"/>
      <c r="RYD517" s="421"/>
      <c r="RYE517" s="421"/>
      <c r="RYF517" s="421"/>
      <c r="RYG517" s="421"/>
      <c r="RYH517" s="421"/>
      <c r="RYI517" s="421"/>
      <c r="RYJ517" s="421"/>
      <c r="RYK517" s="421"/>
      <c r="RYL517" s="421"/>
      <c r="RYM517" s="421"/>
      <c r="RYN517" s="421"/>
      <c r="RYO517" s="421"/>
      <c r="RYP517" s="421"/>
      <c r="RYQ517" s="421"/>
      <c r="RYR517" s="421"/>
      <c r="RYS517" s="421"/>
      <c r="RYT517" s="421"/>
      <c r="RYU517" s="421"/>
      <c r="RYV517" s="421"/>
      <c r="RYW517" s="421"/>
      <c r="RYX517" s="421"/>
      <c r="RYY517" s="421"/>
      <c r="RYZ517" s="421"/>
      <c r="RZA517" s="421"/>
      <c r="RZB517" s="421"/>
      <c r="RZC517" s="421"/>
      <c r="RZD517" s="421"/>
      <c r="RZE517" s="421"/>
      <c r="RZF517" s="421"/>
      <c r="RZG517" s="421"/>
      <c r="RZH517" s="421"/>
      <c r="RZI517" s="421"/>
      <c r="RZJ517" s="421"/>
      <c r="RZK517" s="421"/>
      <c r="RZL517" s="421"/>
      <c r="RZM517" s="421"/>
      <c r="RZN517" s="421"/>
      <c r="RZO517" s="421"/>
      <c r="RZP517" s="421"/>
      <c r="RZQ517" s="421"/>
      <c r="RZR517" s="421"/>
      <c r="RZS517" s="421"/>
      <c r="RZT517" s="421"/>
      <c r="RZU517" s="421"/>
      <c r="RZV517" s="421"/>
      <c r="RZW517" s="421"/>
      <c r="RZX517" s="421"/>
      <c r="RZY517" s="421"/>
      <c r="RZZ517" s="421"/>
      <c r="SAA517" s="421"/>
      <c r="SAB517" s="421"/>
      <c r="SAC517" s="421"/>
      <c r="SAD517" s="421"/>
      <c r="SAE517" s="421"/>
      <c r="SAF517" s="421"/>
      <c r="SAG517" s="421"/>
      <c r="SAH517" s="421"/>
      <c r="SAI517" s="421"/>
      <c r="SAJ517" s="421"/>
      <c r="SAK517" s="421"/>
      <c r="SAL517" s="421"/>
      <c r="SAM517" s="421"/>
      <c r="SAN517" s="421"/>
      <c r="SAO517" s="421"/>
      <c r="SAP517" s="421"/>
      <c r="SAQ517" s="421"/>
      <c r="SAR517" s="421"/>
      <c r="SAS517" s="421"/>
      <c r="SAT517" s="421"/>
      <c r="SAU517" s="421"/>
      <c r="SAV517" s="421"/>
      <c r="SAW517" s="421"/>
      <c r="SAX517" s="421"/>
      <c r="SAY517" s="421"/>
      <c r="SAZ517" s="421"/>
      <c r="SBA517" s="421"/>
      <c r="SBB517" s="421"/>
      <c r="SBC517" s="421"/>
      <c r="SBD517" s="421"/>
      <c r="SBE517" s="421"/>
      <c r="SBF517" s="421"/>
      <c r="SBG517" s="421"/>
      <c r="SBH517" s="421"/>
      <c r="SBI517" s="421"/>
      <c r="SBJ517" s="421"/>
      <c r="SBK517" s="421"/>
      <c r="SBL517" s="421"/>
      <c r="SBM517" s="421"/>
      <c r="SBN517" s="421"/>
      <c r="SBO517" s="421"/>
      <c r="SBP517" s="421"/>
      <c r="SBQ517" s="421"/>
      <c r="SBR517" s="421"/>
      <c r="SBS517" s="421"/>
      <c r="SBT517" s="421"/>
      <c r="SBU517" s="421"/>
      <c r="SBV517" s="421"/>
      <c r="SBW517" s="421"/>
      <c r="SBX517" s="421"/>
      <c r="SBY517" s="421"/>
      <c r="SBZ517" s="421"/>
      <c r="SCA517" s="421"/>
      <c r="SCB517" s="421"/>
      <c r="SCC517" s="421"/>
      <c r="SCD517" s="421"/>
      <c r="SCE517" s="421"/>
      <c r="SCF517" s="421"/>
      <c r="SCG517" s="421"/>
      <c r="SCH517" s="421"/>
      <c r="SCI517" s="421"/>
      <c r="SCJ517" s="421"/>
      <c r="SCK517" s="421"/>
      <c r="SCL517" s="421"/>
      <c r="SCM517" s="421"/>
      <c r="SCN517" s="421"/>
      <c r="SCO517" s="421"/>
      <c r="SCP517" s="421"/>
      <c r="SCQ517" s="421"/>
      <c r="SCR517" s="421"/>
      <c r="SCS517" s="421"/>
      <c r="SCT517" s="421"/>
      <c r="SCU517" s="421"/>
      <c r="SCV517" s="421"/>
      <c r="SCW517" s="421"/>
      <c r="SCX517" s="421"/>
      <c r="SCY517" s="421"/>
      <c r="SCZ517" s="421"/>
      <c r="SDA517" s="421"/>
      <c r="SDB517" s="421"/>
      <c r="SDC517" s="421"/>
      <c r="SDD517" s="421"/>
      <c r="SDE517" s="421"/>
      <c r="SDF517" s="421"/>
      <c r="SDG517" s="421"/>
      <c r="SDH517" s="421"/>
      <c r="SDI517" s="421"/>
      <c r="SDJ517" s="421"/>
      <c r="SDK517" s="421"/>
      <c r="SDL517" s="421"/>
      <c r="SDM517" s="421"/>
      <c r="SDN517" s="421"/>
      <c r="SDO517" s="421"/>
      <c r="SDP517" s="421"/>
      <c r="SDQ517" s="421"/>
      <c r="SDR517" s="421"/>
      <c r="SDS517" s="421"/>
      <c r="SDT517" s="421"/>
      <c r="SDU517" s="421"/>
      <c r="SDV517" s="421"/>
      <c r="SDW517" s="421"/>
      <c r="SDX517" s="421"/>
      <c r="SDY517" s="421"/>
      <c r="SDZ517" s="421"/>
      <c r="SEA517" s="421"/>
      <c r="SEB517" s="421"/>
      <c r="SEC517" s="421"/>
      <c r="SED517" s="421"/>
      <c r="SEE517" s="421"/>
      <c r="SEF517" s="421"/>
      <c r="SEG517" s="421"/>
      <c r="SEH517" s="421"/>
      <c r="SEI517" s="421"/>
      <c r="SEJ517" s="421"/>
      <c r="SEK517" s="421"/>
      <c r="SEL517" s="421"/>
      <c r="SEM517" s="421"/>
      <c r="SEN517" s="421"/>
      <c r="SEO517" s="421"/>
      <c r="SEP517" s="421"/>
      <c r="SEQ517" s="421"/>
      <c r="SER517" s="421"/>
      <c r="SES517" s="421"/>
      <c r="SET517" s="421"/>
      <c r="SEU517" s="421"/>
      <c r="SEV517" s="421"/>
      <c r="SEW517" s="421"/>
      <c r="SEX517" s="421"/>
      <c r="SEY517" s="421"/>
      <c r="SEZ517" s="421"/>
      <c r="SFA517" s="421"/>
      <c r="SFB517" s="421"/>
      <c r="SFC517" s="421"/>
      <c r="SFD517" s="421"/>
      <c r="SFE517" s="421"/>
      <c r="SFF517" s="421"/>
      <c r="SFG517" s="421"/>
      <c r="SFH517" s="421"/>
      <c r="SFI517" s="421"/>
      <c r="SFJ517" s="421"/>
      <c r="SFK517" s="421"/>
      <c r="SFL517" s="421"/>
      <c r="SFM517" s="421"/>
      <c r="SFN517" s="421"/>
      <c r="SFO517" s="421"/>
      <c r="SFP517" s="421"/>
      <c r="SFQ517" s="421"/>
      <c r="SFR517" s="421"/>
      <c r="SFS517" s="421"/>
      <c r="SFT517" s="421"/>
      <c r="SFU517" s="421"/>
      <c r="SFV517" s="421"/>
      <c r="SFW517" s="421"/>
      <c r="SFX517" s="421"/>
      <c r="SFY517" s="421"/>
      <c r="SFZ517" s="421"/>
      <c r="SGA517" s="421"/>
      <c r="SGB517" s="421"/>
      <c r="SGC517" s="421"/>
      <c r="SGD517" s="421"/>
      <c r="SGE517" s="421"/>
      <c r="SGF517" s="421"/>
      <c r="SGG517" s="421"/>
      <c r="SGH517" s="421"/>
      <c r="SGI517" s="421"/>
      <c r="SGJ517" s="421"/>
      <c r="SGK517" s="421"/>
      <c r="SGL517" s="421"/>
      <c r="SGM517" s="421"/>
      <c r="SGN517" s="421"/>
      <c r="SGO517" s="421"/>
      <c r="SGP517" s="421"/>
      <c r="SGQ517" s="421"/>
      <c r="SGR517" s="421"/>
      <c r="SGS517" s="421"/>
      <c r="SGT517" s="421"/>
      <c r="SGU517" s="421"/>
      <c r="SGV517" s="421"/>
      <c r="SGW517" s="421"/>
      <c r="SGX517" s="421"/>
      <c r="SGY517" s="421"/>
      <c r="SGZ517" s="421"/>
      <c r="SHA517" s="421"/>
      <c r="SHB517" s="421"/>
      <c r="SHC517" s="421"/>
      <c r="SHD517" s="421"/>
      <c r="SHE517" s="421"/>
      <c r="SHF517" s="421"/>
      <c r="SHG517" s="421"/>
      <c r="SHH517" s="421"/>
      <c r="SHI517" s="421"/>
      <c r="SHJ517" s="421"/>
      <c r="SHK517" s="421"/>
      <c r="SHL517" s="421"/>
      <c r="SHM517" s="421"/>
      <c r="SHN517" s="421"/>
      <c r="SHO517" s="421"/>
      <c r="SHP517" s="421"/>
      <c r="SHQ517" s="421"/>
      <c r="SHR517" s="421"/>
      <c r="SHS517" s="421"/>
      <c r="SHT517" s="421"/>
      <c r="SHU517" s="421"/>
      <c r="SHV517" s="421"/>
      <c r="SHW517" s="421"/>
      <c r="SHX517" s="421"/>
      <c r="SHY517" s="421"/>
      <c r="SHZ517" s="421"/>
      <c r="SIA517" s="421"/>
      <c r="SIB517" s="421"/>
      <c r="SIC517" s="421"/>
      <c r="SID517" s="421"/>
      <c r="SIE517" s="421"/>
      <c r="SIF517" s="421"/>
      <c r="SIG517" s="421"/>
      <c r="SIH517" s="421"/>
      <c r="SII517" s="421"/>
      <c r="SIJ517" s="421"/>
      <c r="SIK517" s="421"/>
      <c r="SIL517" s="421"/>
      <c r="SIM517" s="421"/>
      <c r="SIN517" s="421"/>
      <c r="SIO517" s="421"/>
      <c r="SIP517" s="421"/>
      <c r="SIQ517" s="421"/>
      <c r="SIR517" s="421"/>
      <c r="SIS517" s="421"/>
      <c r="SIT517" s="421"/>
      <c r="SIU517" s="421"/>
      <c r="SIV517" s="421"/>
      <c r="SIW517" s="421"/>
      <c r="SIX517" s="421"/>
      <c r="SIY517" s="421"/>
      <c r="SIZ517" s="421"/>
      <c r="SJA517" s="421"/>
      <c r="SJB517" s="421"/>
      <c r="SJC517" s="421"/>
      <c r="SJD517" s="421"/>
      <c r="SJE517" s="421"/>
      <c r="SJF517" s="421"/>
      <c r="SJG517" s="421"/>
      <c r="SJH517" s="421"/>
      <c r="SJI517" s="421"/>
      <c r="SJJ517" s="421"/>
      <c r="SJK517" s="421"/>
      <c r="SJL517" s="421"/>
      <c r="SJM517" s="421"/>
      <c r="SJN517" s="421"/>
      <c r="SJO517" s="421"/>
      <c r="SJP517" s="421"/>
      <c r="SJQ517" s="421"/>
      <c r="SJR517" s="421"/>
      <c r="SJS517" s="421"/>
      <c r="SJT517" s="421"/>
      <c r="SJU517" s="421"/>
      <c r="SJV517" s="421"/>
      <c r="SJW517" s="421"/>
      <c r="SJX517" s="421"/>
      <c r="SJY517" s="421"/>
      <c r="SJZ517" s="421"/>
      <c r="SKA517" s="421"/>
      <c r="SKB517" s="421"/>
      <c r="SKC517" s="421"/>
      <c r="SKD517" s="421"/>
      <c r="SKE517" s="421"/>
      <c r="SKF517" s="421"/>
      <c r="SKG517" s="421"/>
      <c r="SKH517" s="421"/>
      <c r="SKI517" s="421"/>
      <c r="SKJ517" s="421"/>
      <c r="SKK517" s="421"/>
      <c r="SKL517" s="421"/>
      <c r="SKM517" s="421"/>
      <c r="SKN517" s="421"/>
      <c r="SKO517" s="421"/>
      <c r="SKP517" s="421"/>
      <c r="SKQ517" s="421"/>
      <c r="SKR517" s="421"/>
      <c r="SKS517" s="421"/>
      <c r="SKT517" s="421"/>
      <c r="SKU517" s="421"/>
      <c r="SKV517" s="421"/>
      <c r="SKW517" s="421"/>
      <c r="SKX517" s="421"/>
      <c r="SKY517" s="421"/>
      <c r="SKZ517" s="421"/>
      <c r="SLA517" s="421"/>
      <c r="SLB517" s="421"/>
      <c r="SLC517" s="421"/>
      <c r="SLD517" s="421"/>
      <c r="SLE517" s="421"/>
      <c r="SLF517" s="421"/>
      <c r="SLG517" s="421"/>
      <c r="SLH517" s="421"/>
      <c r="SLI517" s="421"/>
      <c r="SLJ517" s="421"/>
      <c r="SLK517" s="421"/>
      <c r="SLL517" s="421"/>
      <c r="SLM517" s="421"/>
      <c r="SLN517" s="421"/>
      <c r="SLO517" s="421"/>
      <c r="SLP517" s="421"/>
      <c r="SLQ517" s="421"/>
      <c r="SLR517" s="421"/>
      <c r="SLS517" s="421"/>
      <c r="SLT517" s="421"/>
      <c r="SLU517" s="421"/>
      <c r="SLV517" s="421"/>
      <c r="SLW517" s="421"/>
      <c r="SLX517" s="421"/>
      <c r="SLY517" s="421"/>
      <c r="SLZ517" s="421"/>
      <c r="SMA517" s="421"/>
      <c r="SMB517" s="421"/>
      <c r="SMC517" s="421"/>
      <c r="SMD517" s="421"/>
      <c r="SME517" s="421"/>
      <c r="SMF517" s="421"/>
      <c r="SMG517" s="421"/>
      <c r="SMH517" s="421"/>
      <c r="SMI517" s="421"/>
      <c r="SMJ517" s="421"/>
      <c r="SMK517" s="421"/>
      <c r="SML517" s="421"/>
      <c r="SMM517" s="421"/>
      <c r="SMN517" s="421"/>
      <c r="SMO517" s="421"/>
      <c r="SMP517" s="421"/>
      <c r="SMQ517" s="421"/>
      <c r="SMR517" s="421"/>
      <c r="SMS517" s="421"/>
      <c r="SMT517" s="421"/>
      <c r="SMU517" s="421"/>
      <c r="SMV517" s="421"/>
      <c r="SMW517" s="421"/>
      <c r="SMX517" s="421"/>
      <c r="SMY517" s="421"/>
      <c r="SMZ517" s="421"/>
      <c r="SNA517" s="421"/>
      <c r="SNB517" s="421"/>
      <c r="SNC517" s="421"/>
      <c r="SND517" s="421"/>
      <c r="SNE517" s="421"/>
      <c r="SNF517" s="421"/>
      <c r="SNG517" s="421"/>
      <c r="SNH517" s="421"/>
      <c r="SNI517" s="421"/>
      <c r="SNJ517" s="421"/>
      <c r="SNK517" s="421"/>
      <c r="SNL517" s="421"/>
      <c r="SNM517" s="421"/>
      <c r="SNN517" s="421"/>
      <c r="SNO517" s="421"/>
      <c r="SNP517" s="421"/>
      <c r="SNQ517" s="421"/>
      <c r="SNR517" s="421"/>
      <c r="SNS517" s="421"/>
      <c r="SNT517" s="421"/>
      <c r="SNU517" s="421"/>
      <c r="SNV517" s="421"/>
      <c r="SNW517" s="421"/>
      <c r="SNX517" s="421"/>
      <c r="SNY517" s="421"/>
      <c r="SNZ517" s="421"/>
      <c r="SOA517" s="421"/>
      <c r="SOB517" s="421"/>
      <c r="SOC517" s="421"/>
      <c r="SOD517" s="421"/>
      <c r="SOE517" s="421"/>
      <c r="SOF517" s="421"/>
      <c r="SOG517" s="421"/>
      <c r="SOH517" s="421"/>
      <c r="SOI517" s="421"/>
      <c r="SOJ517" s="421"/>
      <c r="SOK517" s="421"/>
      <c r="SOL517" s="421"/>
      <c r="SOM517" s="421"/>
      <c r="SON517" s="421"/>
      <c r="SOO517" s="421"/>
      <c r="SOP517" s="421"/>
      <c r="SOQ517" s="421"/>
      <c r="SOR517" s="421"/>
      <c r="SOS517" s="421"/>
      <c r="SOT517" s="421"/>
      <c r="SOU517" s="421"/>
      <c r="SOV517" s="421"/>
      <c r="SOW517" s="421"/>
      <c r="SOX517" s="421"/>
      <c r="SOY517" s="421"/>
      <c r="SOZ517" s="421"/>
      <c r="SPA517" s="421"/>
      <c r="SPB517" s="421"/>
      <c r="SPC517" s="421"/>
      <c r="SPD517" s="421"/>
      <c r="SPE517" s="421"/>
      <c r="SPF517" s="421"/>
      <c r="SPG517" s="421"/>
      <c r="SPH517" s="421"/>
      <c r="SPI517" s="421"/>
      <c r="SPJ517" s="421"/>
      <c r="SPK517" s="421"/>
      <c r="SPL517" s="421"/>
      <c r="SPM517" s="421"/>
      <c r="SPN517" s="421"/>
      <c r="SPO517" s="421"/>
      <c r="SPP517" s="421"/>
      <c r="SPQ517" s="421"/>
      <c r="SPR517" s="421"/>
      <c r="SPS517" s="421"/>
      <c r="SPT517" s="421"/>
      <c r="SPU517" s="421"/>
      <c r="SPV517" s="421"/>
      <c r="SPW517" s="421"/>
      <c r="SPX517" s="421"/>
      <c r="SPY517" s="421"/>
      <c r="SPZ517" s="421"/>
      <c r="SQA517" s="421"/>
      <c r="SQB517" s="421"/>
      <c r="SQC517" s="421"/>
      <c r="SQD517" s="421"/>
      <c r="SQE517" s="421"/>
      <c r="SQF517" s="421"/>
      <c r="SQG517" s="421"/>
      <c r="SQH517" s="421"/>
      <c r="SQI517" s="421"/>
      <c r="SQJ517" s="421"/>
      <c r="SQK517" s="421"/>
      <c r="SQL517" s="421"/>
      <c r="SQM517" s="421"/>
      <c r="SQN517" s="421"/>
      <c r="SQO517" s="421"/>
      <c r="SQP517" s="421"/>
      <c r="SQQ517" s="421"/>
      <c r="SQR517" s="421"/>
      <c r="SQS517" s="421"/>
      <c r="SQT517" s="421"/>
      <c r="SQU517" s="421"/>
      <c r="SQV517" s="421"/>
      <c r="SQW517" s="421"/>
      <c r="SQX517" s="421"/>
      <c r="SQY517" s="421"/>
      <c r="SQZ517" s="421"/>
      <c r="SRA517" s="421"/>
      <c r="SRB517" s="421"/>
      <c r="SRC517" s="421"/>
      <c r="SRD517" s="421"/>
      <c r="SRE517" s="421"/>
      <c r="SRF517" s="421"/>
      <c r="SRG517" s="421"/>
      <c r="SRH517" s="421"/>
      <c r="SRI517" s="421"/>
      <c r="SRJ517" s="421"/>
      <c r="SRK517" s="421"/>
      <c r="SRL517" s="421"/>
      <c r="SRM517" s="421"/>
      <c r="SRN517" s="421"/>
      <c r="SRO517" s="421"/>
      <c r="SRP517" s="421"/>
      <c r="SRQ517" s="421"/>
      <c r="SRR517" s="421"/>
      <c r="SRS517" s="421"/>
      <c r="SRT517" s="421"/>
      <c r="SRU517" s="421"/>
      <c r="SRV517" s="421"/>
      <c r="SRW517" s="421"/>
      <c r="SRX517" s="421"/>
      <c r="SRY517" s="421"/>
      <c r="SRZ517" s="421"/>
      <c r="SSA517" s="421"/>
      <c r="SSB517" s="421"/>
      <c r="SSC517" s="421"/>
      <c r="SSD517" s="421"/>
      <c r="SSE517" s="421"/>
      <c r="SSF517" s="421"/>
      <c r="SSG517" s="421"/>
      <c r="SSH517" s="421"/>
      <c r="SSI517" s="421"/>
      <c r="SSJ517" s="421"/>
      <c r="SSK517" s="421"/>
      <c r="SSL517" s="421"/>
      <c r="SSM517" s="421"/>
      <c r="SSN517" s="421"/>
      <c r="SSO517" s="421"/>
      <c r="SSP517" s="421"/>
      <c r="SSQ517" s="421"/>
      <c r="SSR517" s="421"/>
      <c r="SSS517" s="421"/>
      <c r="SST517" s="421"/>
      <c r="SSU517" s="421"/>
      <c r="SSV517" s="421"/>
      <c r="SSW517" s="421"/>
      <c r="SSX517" s="421"/>
      <c r="SSY517" s="421"/>
      <c r="SSZ517" s="421"/>
      <c r="STA517" s="421"/>
      <c r="STB517" s="421"/>
      <c r="STC517" s="421"/>
      <c r="STD517" s="421"/>
      <c r="STE517" s="421"/>
      <c r="STF517" s="421"/>
      <c r="STG517" s="421"/>
      <c r="STH517" s="421"/>
      <c r="STI517" s="421"/>
      <c r="STJ517" s="421"/>
      <c r="STK517" s="421"/>
      <c r="STL517" s="421"/>
      <c r="STM517" s="421"/>
      <c r="STN517" s="421"/>
      <c r="STO517" s="421"/>
      <c r="STP517" s="421"/>
      <c r="STQ517" s="421"/>
      <c r="STR517" s="421"/>
      <c r="STS517" s="421"/>
      <c r="STT517" s="421"/>
      <c r="STU517" s="421"/>
      <c r="STV517" s="421"/>
      <c r="STW517" s="421"/>
      <c r="STX517" s="421"/>
      <c r="STY517" s="421"/>
      <c r="STZ517" s="421"/>
      <c r="SUA517" s="421"/>
      <c r="SUB517" s="421"/>
      <c r="SUC517" s="421"/>
      <c r="SUD517" s="421"/>
      <c r="SUE517" s="421"/>
      <c r="SUF517" s="421"/>
      <c r="SUG517" s="421"/>
      <c r="SUH517" s="421"/>
      <c r="SUI517" s="421"/>
      <c r="SUJ517" s="421"/>
      <c r="SUK517" s="421"/>
      <c r="SUL517" s="421"/>
      <c r="SUM517" s="421"/>
      <c r="SUN517" s="421"/>
      <c r="SUO517" s="421"/>
      <c r="SUP517" s="421"/>
      <c r="SUQ517" s="421"/>
      <c r="SUR517" s="421"/>
      <c r="SUS517" s="421"/>
      <c r="SUT517" s="421"/>
      <c r="SUU517" s="421"/>
      <c r="SUV517" s="421"/>
      <c r="SUW517" s="421"/>
      <c r="SUX517" s="421"/>
      <c r="SUY517" s="421"/>
      <c r="SUZ517" s="421"/>
      <c r="SVA517" s="421"/>
      <c r="SVB517" s="421"/>
      <c r="SVC517" s="421"/>
      <c r="SVD517" s="421"/>
      <c r="SVE517" s="421"/>
      <c r="SVF517" s="421"/>
      <c r="SVG517" s="421"/>
      <c r="SVH517" s="421"/>
      <c r="SVI517" s="421"/>
      <c r="SVJ517" s="421"/>
      <c r="SVK517" s="421"/>
      <c r="SVL517" s="421"/>
      <c r="SVM517" s="421"/>
      <c r="SVN517" s="421"/>
      <c r="SVO517" s="421"/>
      <c r="SVP517" s="421"/>
      <c r="SVQ517" s="421"/>
      <c r="SVR517" s="421"/>
      <c r="SVS517" s="421"/>
      <c r="SVT517" s="421"/>
      <c r="SVU517" s="421"/>
      <c r="SVV517" s="421"/>
      <c r="SVW517" s="421"/>
      <c r="SVX517" s="421"/>
      <c r="SVY517" s="421"/>
      <c r="SVZ517" s="421"/>
      <c r="SWA517" s="421"/>
      <c r="SWB517" s="421"/>
      <c r="SWC517" s="421"/>
      <c r="SWD517" s="421"/>
      <c r="SWE517" s="421"/>
      <c r="SWF517" s="421"/>
      <c r="SWG517" s="421"/>
      <c r="SWH517" s="421"/>
      <c r="SWI517" s="421"/>
      <c r="SWJ517" s="421"/>
      <c r="SWK517" s="421"/>
      <c r="SWL517" s="421"/>
      <c r="SWM517" s="421"/>
      <c r="SWN517" s="421"/>
      <c r="SWO517" s="421"/>
      <c r="SWP517" s="421"/>
      <c r="SWQ517" s="421"/>
      <c r="SWR517" s="421"/>
      <c r="SWS517" s="421"/>
      <c r="SWT517" s="421"/>
      <c r="SWU517" s="421"/>
      <c r="SWV517" s="421"/>
      <c r="SWW517" s="421"/>
      <c r="SWX517" s="421"/>
      <c r="SWY517" s="421"/>
      <c r="SWZ517" s="421"/>
      <c r="SXA517" s="421"/>
      <c r="SXB517" s="421"/>
      <c r="SXC517" s="421"/>
      <c r="SXD517" s="421"/>
      <c r="SXE517" s="421"/>
      <c r="SXF517" s="421"/>
      <c r="SXG517" s="421"/>
      <c r="SXH517" s="421"/>
      <c r="SXI517" s="421"/>
      <c r="SXJ517" s="421"/>
      <c r="SXK517" s="421"/>
      <c r="SXL517" s="421"/>
      <c r="SXM517" s="421"/>
      <c r="SXN517" s="421"/>
      <c r="SXO517" s="421"/>
      <c r="SXP517" s="421"/>
      <c r="SXQ517" s="421"/>
      <c r="SXR517" s="421"/>
      <c r="SXS517" s="421"/>
      <c r="SXT517" s="421"/>
      <c r="SXU517" s="421"/>
      <c r="SXV517" s="421"/>
      <c r="SXW517" s="421"/>
      <c r="SXX517" s="421"/>
      <c r="SXY517" s="421"/>
      <c r="SXZ517" s="421"/>
      <c r="SYA517" s="421"/>
      <c r="SYB517" s="421"/>
      <c r="SYC517" s="421"/>
      <c r="SYD517" s="421"/>
      <c r="SYE517" s="421"/>
      <c r="SYF517" s="421"/>
      <c r="SYG517" s="421"/>
      <c r="SYH517" s="421"/>
      <c r="SYI517" s="421"/>
      <c r="SYJ517" s="421"/>
      <c r="SYK517" s="421"/>
      <c r="SYL517" s="421"/>
      <c r="SYM517" s="421"/>
      <c r="SYN517" s="421"/>
      <c r="SYO517" s="421"/>
      <c r="SYP517" s="421"/>
      <c r="SYQ517" s="421"/>
      <c r="SYR517" s="421"/>
      <c r="SYS517" s="421"/>
      <c r="SYT517" s="421"/>
      <c r="SYU517" s="421"/>
      <c r="SYV517" s="421"/>
      <c r="SYW517" s="421"/>
      <c r="SYX517" s="421"/>
      <c r="SYY517" s="421"/>
      <c r="SYZ517" s="421"/>
      <c r="SZA517" s="421"/>
      <c r="SZB517" s="421"/>
      <c r="SZC517" s="421"/>
      <c r="SZD517" s="421"/>
      <c r="SZE517" s="421"/>
      <c r="SZF517" s="421"/>
      <c r="SZG517" s="421"/>
      <c r="SZH517" s="421"/>
      <c r="SZI517" s="421"/>
      <c r="SZJ517" s="421"/>
      <c r="SZK517" s="421"/>
      <c r="SZL517" s="421"/>
      <c r="SZM517" s="421"/>
      <c r="SZN517" s="421"/>
      <c r="SZO517" s="421"/>
      <c r="SZP517" s="421"/>
      <c r="SZQ517" s="421"/>
      <c r="SZR517" s="421"/>
      <c r="SZS517" s="421"/>
      <c r="SZT517" s="421"/>
      <c r="SZU517" s="421"/>
      <c r="SZV517" s="421"/>
      <c r="SZW517" s="421"/>
      <c r="SZX517" s="421"/>
      <c r="SZY517" s="421"/>
      <c r="SZZ517" s="421"/>
      <c r="TAA517" s="421"/>
      <c r="TAB517" s="421"/>
      <c r="TAC517" s="421"/>
      <c r="TAD517" s="421"/>
      <c r="TAE517" s="421"/>
      <c r="TAF517" s="421"/>
      <c r="TAG517" s="421"/>
      <c r="TAH517" s="421"/>
      <c r="TAI517" s="421"/>
      <c r="TAJ517" s="421"/>
      <c r="TAK517" s="421"/>
      <c r="TAL517" s="421"/>
      <c r="TAM517" s="421"/>
      <c r="TAN517" s="421"/>
      <c r="TAO517" s="421"/>
      <c r="TAP517" s="421"/>
      <c r="TAQ517" s="421"/>
      <c r="TAR517" s="421"/>
      <c r="TAS517" s="421"/>
      <c r="TAT517" s="421"/>
      <c r="TAU517" s="421"/>
      <c r="TAV517" s="421"/>
      <c r="TAW517" s="421"/>
      <c r="TAX517" s="421"/>
      <c r="TAY517" s="421"/>
      <c r="TAZ517" s="421"/>
      <c r="TBA517" s="421"/>
      <c r="TBB517" s="421"/>
      <c r="TBC517" s="421"/>
      <c r="TBD517" s="421"/>
      <c r="TBE517" s="421"/>
      <c r="TBF517" s="421"/>
      <c r="TBG517" s="421"/>
      <c r="TBH517" s="421"/>
      <c r="TBI517" s="421"/>
      <c r="TBJ517" s="421"/>
      <c r="TBK517" s="421"/>
      <c r="TBL517" s="421"/>
      <c r="TBM517" s="421"/>
      <c r="TBN517" s="421"/>
      <c r="TBO517" s="421"/>
      <c r="TBP517" s="421"/>
      <c r="TBQ517" s="421"/>
      <c r="TBR517" s="421"/>
      <c r="TBS517" s="421"/>
      <c r="TBT517" s="421"/>
      <c r="TBU517" s="421"/>
      <c r="TBV517" s="421"/>
      <c r="TBW517" s="421"/>
      <c r="TBX517" s="421"/>
      <c r="TBY517" s="421"/>
      <c r="TBZ517" s="421"/>
      <c r="TCA517" s="421"/>
      <c r="TCB517" s="421"/>
      <c r="TCC517" s="421"/>
      <c r="TCD517" s="421"/>
      <c r="TCE517" s="421"/>
      <c r="TCF517" s="421"/>
      <c r="TCG517" s="421"/>
      <c r="TCH517" s="421"/>
      <c r="TCI517" s="421"/>
      <c r="TCJ517" s="421"/>
      <c r="TCK517" s="421"/>
      <c r="TCL517" s="421"/>
      <c r="TCM517" s="421"/>
      <c r="TCN517" s="421"/>
      <c r="TCO517" s="421"/>
      <c r="TCP517" s="421"/>
      <c r="TCQ517" s="421"/>
      <c r="TCR517" s="421"/>
      <c r="TCS517" s="421"/>
      <c r="TCT517" s="421"/>
      <c r="TCU517" s="421"/>
      <c r="TCV517" s="421"/>
      <c r="TCW517" s="421"/>
      <c r="TCX517" s="421"/>
      <c r="TCY517" s="421"/>
      <c r="TCZ517" s="421"/>
      <c r="TDA517" s="421"/>
      <c r="TDB517" s="421"/>
      <c r="TDC517" s="421"/>
      <c r="TDD517" s="421"/>
      <c r="TDE517" s="421"/>
      <c r="TDF517" s="421"/>
      <c r="TDG517" s="421"/>
      <c r="TDH517" s="421"/>
      <c r="TDI517" s="421"/>
      <c r="TDJ517" s="421"/>
      <c r="TDK517" s="421"/>
      <c r="TDL517" s="421"/>
      <c r="TDM517" s="421"/>
      <c r="TDN517" s="421"/>
      <c r="TDO517" s="421"/>
      <c r="TDP517" s="421"/>
      <c r="TDQ517" s="421"/>
      <c r="TDR517" s="421"/>
      <c r="TDS517" s="421"/>
      <c r="TDT517" s="421"/>
      <c r="TDU517" s="421"/>
      <c r="TDV517" s="421"/>
      <c r="TDW517" s="421"/>
      <c r="TDX517" s="421"/>
      <c r="TDY517" s="421"/>
      <c r="TDZ517" s="421"/>
      <c r="TEA517" s="421"/>
      <c r="TEB517" s="421"/>
      <c r="TEC517" s="421"/>
      <c r="TED517" s="421"/>
      <c r="TEE517" s="421"/>
      <c r="TEF517" s="421"/>
      <c r="TEG517" s="421"/>
      <c r="TEH517" s="421"/>
      <c r="TEI517" s="421"/>
      <c r="TEJ517" s="421"/>
      <c r="TEK517" s="421"/>
      <c r="TEL517" s="421"/>
      <c r="TEM517" s="421"/>
      <c r="TEN517" s="421"/>
      <c r="TEO517" s="421"/>
      <c r="TEP517" s="421"/>
      <c r="TEQ517" s="421"/>
      <c r="TER517" s="421"/>
      <c r="TES517" s="421"/>
      <c r="TET517" s="421"/>
      <c r="TEU517" s="421"/>
      <c r="TEV517" s="421"/>
      <c r="TEW517" s="421"/>
      <c r="TEX517" s="421"/>
      <c r="TEY517" s="421"/>
      <c r="TEZ517" s="421"/>
      <c r="TFA517" s="421"/>
      <c r="TFB517" s="421"/>
      <c r="TFC517" s="421"/>
      <c r="TFD517" s="421"/>
      <c r="TFE517" s="421"/>
      <c r="TFF517" s="421"/>
      <c r="TFG517" s="421"/>
      <c r="TFH517" s="421"/>
      <c r="TFI517" s="421"/>
      <c r="TFJ517" s="421"/>
      <c r="TFK517" s="421"/>
      <c r="TFL517" s="421"/>
      <c r="TFM517" s="421"/>
      <c r="TFN517" s="421"/>
      <c r="TFO517" s="421"/>
      <c r="TFP517" s="421"/>
      <c r="TFQ517" s="421"/>
      <c r="TFR517" s="421"/>
      <c r="TFS517" s="421"/>
      <c r="TFT517" s="421"/>
      <c r="TFU517" s="421"/>
      <c r="TFV517" s="421"/>
      <c r="TFW517" s="421"/>
      <c r="TFX517" s="421"/>
      <c r="TFY517" s="421"/>
      <c r="TFZ517" s="421"/>
      <c r="TGA517" s="421"/>
      <c r="TGB517" s="421"/>
      <c r="TGC517" s="421"/>
      <c r="TGD517" s="421"/>
      <c r="TGE517" s="421"/>
      <c r="TGF517" s="421"/>
      <c r="TGG517" s="421"/>
      <c r="TGH517" s="421"/>
      <c r="TGI517" s="421"/>
      <c r="TGJ517" s="421"/>
      <c r="TGK517" s="421"/>
      <c r="TGL517" s="421"/>
      <c r="TGM517" s="421"/>
      <c r="TGN517" s="421"/>
      <c r="TGO517" s="421"/>
      <c r="TGP517" s="421"/>
      <c r="TGQ517" s="421"/>
      <c r="TGR517" s="421"/>
      <c r="TGS517" s="421"/>
      <c r="TGT517" s="421"/>
      <c r="TGU517" s="421"/>
      <c r="TGV517" s="421"/>
      <c r="TGW517" s="421"/>
      <c r="TGX517" s="421"/>
      <c r="TGY517" s="421"/>
      <c r="TGZ517" s="421"/>
      <c r="THA517" s="421"/>
      <c r="THB517" s="421"/>
      <c r="THC517" s="421"/>
      <c r="THD517" s="421"/>
      <c r="THE517" s="421"/>
      <c r="THF517" s="421"/>
      <c r="THG517" s="421"/>
      <c r="THH517" s="421"/>
      <c r="THI517" s="421"/>
      <c r="THJ517" s="421"/>
      <c r="THK517" s="421"/>
      <c r="THL517" s="421"/>
      <c r="THM517" s="421"/>
      <c r="THN517" s="421"/>
      <c r="THO517" s="421"/>
      <c r="THP517" s="421"/>
      <c r="THQ517" s="421"/>
      <c r="THR517" s="421"/>
      <c r="THS517" s="421"/>
      <c r="THT517" s="421"/>
      <c r="THU517" s="421"/>
      <c r="THV517" s="421"/>
      <c r="THW517" s="421"/>
      <c r="THX517" s="421"/>
      <c r="THY517" s="421"/>
      <c r="THZ517" s="421"/>
      <c r="TIA517" s="421"/>
      <c r="TIB517" s="421"/>
      <c r="TIC517" s="421"/>
      <c r="TID517" s="421"/>
      <c r="TIE517" s="421"/>
      <c r="TIF517" s="421"/>
      <c r="TIG517" s="421"/>
      <c r="TIH517" s="421"/>
      <c r="TII517" s="421"/>
      <c r="TIJ517" s="421"/>
      <c r="TIK517" s="421"/>
      <c r="TIL517" s="421"/>
      <c r="TIM517" s="421"/>
      <c r="TIN517" s="421"/>
      <c r="TIO517" s="421"/>
      <c r="TIP517" s="421"/>
      <c r="TIQ517" s="421"/>
      <c r="TIR517" s="421"/>
      <c r="TIS517" s="421"/>
      <c r="TIT517" s="421"/>
      <c r="TIU517" s="421"/>
      <c r="TIV517" s="421"/>
      <c r="TIW517" s="421"/>
      <c r="TIX517" s="421"/>
      <c r="TIY517" s="421"/>
      <c r="TIZ517" s="421"/>
      <c r="TJA517" s="421"/>
      <c r="TJB517" s="421"/>
      <c r="TJC517" s="421"/>
      <c r="TJD517" s="421"/>
      <c r="TJE517" s="421"/>
      <c r="TJF517" s="421"/>
      <c r="TJG517" s="421"/>
      <c r="TJH517" s="421"/>
      <c r="TJI517" s="421"/>
      <c r="TJJ517" s="421"/>
      <c r="TJK517" s="421"/>
      <c r="TJL517" s="421"/>
      <c r="TJM517" s="421"/>
      <c r="TJN517" s="421"/>
      <c r="TJO517" s="421"/>
      <c r="TJP517" s="421"/>
      <c r="TJQ517" s="421"/>
      <c r="TJR517" s="421"/>
      <c r="TJS517" s="421"/>
      <c r="TJT517" s="421"/>
      <c r="TJU517" s="421"/>
      <c r="TJV517" s="421"/>
      <c r="TJW517" s="421"/>
      <c r="TJX517" s="421"/>
      <c r="TJY517" s="421"/>
      <c r="TJZ517" s="421"/>
      <c r="TKA517" s="421"/>
      <c r="TKB517" s="421"/>
      <c r="TKC517" s="421"/>
      <c r="TKD517" s="421"/>
      <c r="TKE517" s="421"/>
      <c r="TKF517" s="421"/>
      <c r="TKG517" s="421"/>
      <c r="TKH517" s="421"/>
      <c r="TKI517" s="421"/>
      <c r="TKJ517" s="421"/>
      <c r="TKK517" s="421"/>
      <c r="TKL517" s="421"/>
      <c r="TKM517" s="421"/>
      <c r="TKN517" s="421"/>
      <c r="TKO517" s="421"/>
      <c r="TKP517" s="421"/>
      <c r="TKQ517" s="421"/>
      <c r="TKR517" s="421"/>
      <c r="TKS517" s="421"/>
      <c r="TKT517" s="421"/>
      <c r="TKU517" s="421"/>
      <c r="TKV517" s="421"/>
      <c r="TKW517" s="421"/>
      <c r="TKX517" s="421"/>
      <c r="TKY517" s="421"/>
      <c r="TKZ517" s="421"/>
      <c r="TLA517" s="421"/>
      <c r="TLB517" s="421"/>
      <c r="TLC517" s="421"/>
      <c r="TLD517" s="421"/>
      <c r="TLE517" s="421"/>
      <c r="TLF517" s="421"/>
      <c r="TLG517" s="421"/>
      <c r="TLH517" s="421"/>
      <c r="TLI517" s="421"/>
      <c r="TLJ517" s="421"/>
      <c r="TLK517" s="421"/>
      <c r="TLL517" s="421"/>
      <c r="TLM517" s="421"/>
      <c r="TLN517" s="421"/>
      <c r="TLO517" s="421"/>
      <c r="TLP517" s="421"/>
      <c r="TLQ517" s="421"/>
      <c r="TLR517" s="421"/>
      <c r="TLS517" s="421"/>
      <c r="TLT517" s="421"/>
      <c r="TLU517" s="421"/>
      <c r="TLV517" s="421"/>
      <c r="TLW517" s="421"/>
      <c r="TLX517" s="421"/>
      <c r="TLY517" s="421"/>
      <c r="TLZ517" s="421"/>
      <c r="TMA517" s="421"/>
      <c r="TMB517" s="421"/>
      <c r="TMC517" s="421"/>
      <c r="TMD517" s="421"/>
      <c r="TME517" s="421"/>
      <c r="TMF517" s="421"/>
      <c r="TMG517" s="421"/>
      <c r="TMH517" s="421"/>
      <c r="TMI517" s="421"/>
      <c r="TMJ517" s="421"/>
      <c r="TMK517" s="421"/>
      <c r="TML517" s="421"/>
      <c r="TMM517" s="421"/>
      <c r="TMN517" s="421"/>
      <c r="TMO517" s="421"/>
      <c r="TMP517" s="421"/>
      <c r="TMQ517" s="421"/>
      <c r="TMR517" s="421"/>
      <c r="TMS517" s="421"/>
      <c r="TMT517" s="421"/>
      <c r="TMU517" s="421"/>
      <c r="TMV517" s="421"/>
      <c r="TMW517" s="421"/>
      <c r="TMX517" s="421"/>
      <c r="TMY517" s="421"/>
      <c r="TMZ517" s="421"/>
      <c r="TNA517" s="421"/>
      <c r="TNB517" s="421"/>
      <c r="TNC517" s="421"/>
      <c r="TND517" s="421"/>
      <c r="TNE517" s="421"/>
      <c r="TNF517" s="421"/>
      <c r="TNG517" s="421"/>
      <c r="TNH517" s="421"/>
      <c r="TNI517" s="421"/>
      <c r="TNJ517" s="421"/>
      <c r="TNK517" s="421"/>
      <c r="TNL517" s="421"/>
      <c r="TNM517" s="421"/>
      <c r="TNN517" s="421"/>
      <c r="TNO517" s="421"/>
      <c r="TNP517" s="421"/>
      <c r="TNQ517" s="421"/>
      <c r="TNR517" s="421"/>
      <c r="TNS517" s="421"/>
      <c r="TNT517" s="421"/>
      <c r="TNU517" s="421"/>
      <c r="TNV517" s="421"/>
      <c r="TNW517" s="421"/>
      <c r="TNX517" s="421"/>
      <c r="TNY517" s="421"/>
      <c r="TNZ517" s="421"/>
      <c r="TOA517" s="421"/>
      <c r="TOB517" s="421"/>
      <c r="TOC517" s="421"/>
      <c r="TOD517" s="421"/>
      <c r="TOE517" s="421"/>
      <c r="TOF517" s="421"/>
      <c r="TOG517" s="421"/>
      <c r="TOH517" s="421"/>
      <c r="TOI517" s="421"/>
      <c r="TOJ517" s="421"/>
      <c r="TOK517" s="421"/>
      <c r="TOL517" s="421"/>
      <c r="TOM517" s="421"/>
      <c r="TON517" s="421"/>
      <c r="TOO517" s="421"/>
      <c r="TOP517" s="421"/>
      <c r="TOQ517" s="421"/>
      <c r="TOR517" s="421"/>
      <c r="TOS517" s="421"/>
      <c r="TOT517" s="421"/>
      <c r="TOU517" s="421"/>
      <c r="TOV517" s="421"/>
      <c r="TOW517" s="421"/>
      <c r="TOX517" s="421"/>
      <c r="TOY517" s="421"/>
      <c r="TOZ517" s="421"/>
      <c r="TPA517" s="421"/>
      <c r="TPB517" s="421"/>
      <c r="TPC517" s="421"/>
      <c r="TPD517" s="421"/>
      <c r="TPE517" s="421"/>
      <c r="TPF517" s="421"/>
      <c r="TPG517" s="421"/>
      <c r="TPH517" s="421"/>
      <c r="TPI517" s="421"/>
      <c r="TPJ517" s="421"/>
      <c r="TPK517" s="421"/>
      <c r="TPL517" s="421"/>
      <c r="TPM517" s="421"/>
      <c r="TPN517" s="421"/>
      <c r="TPO517" s="421"/>
      <c r="TPP517" s="421"/>
      <c r="TPQ517" s="421"/>
      <c r="TPR517" s="421"/>
      <c r="TPS517" s="421"/>
      <c r="TPT517" s="421"/>
      <c r="TPU517" s="421"/>
      <c r="TPV517" s="421"/>
      <c r="TPW517" s="421"/>
      <c r="TPX517" s="421"/>
      <c r="TPY517" s="421"/>
      <c r="TPZ517" s="421"/>
      <c r="TQA517" s="421"/>
      <c r="TQB517" s="421"/>
      <c r="TQC517" s="421"/>
      <c r="TQD517" s="421"/>
      <c r="TQE517" s="421"/>
      <c r="TQF517" s="421"/>
      <c r="TQG517" s="421"/>
      <c r="TQH517" s="421"/>
      <c r="TQI517" s="421"/>
      <c r="TQJ517" s="421"/>
      <c r="TQK517" s="421"/>
      <c r="TQL517" s="421"/>
      <c r="TQM517" s="421"/>
      <c r="TQN517" s="421"/>
      <c r="TQO517" s="421"/>
      <c r="TQP517" s="421"/>
      <c r="TQQ517" s="421"/>
      <c r="TQR517" s="421"/>
      <c r="TQS517" s="421"/>
      <c r="TQT517" s="421"/>
      <c r="TQU517" s="421"/>
      <c r="TQV517" s="421"/>
      <c r="TQW517" s="421"/>
      <c r="TQX517" s="421"/>
      <c r="TQY517" s="421"/>
      <c r="TQZ517" s="421"/>
      <c r="TRA517" s="421"/>
      <c r="TRB517" s="421"/>
      <c r="TRC517" s="421"/>
      <c r="TRD517" s="421"/>
      <c r="TRE517" s="421"/>
      <c r="TRF517" s="421"/>
      <c r="TRG517" s="421"/>
      <c r="TRH517" s="421"/>
      <c r="TRI517" s="421"/>
      <c r="TRJ517" s="421"/>
      <c r="TRK517" s="421"/>
      <c r="TRL517" s="421"/>
      <c r="TRM517" s="421"/>
      <c r="TRN517" s="421"/>
      <c r="TRO517" s="421"/>
      <c r="TRP517" s="421"/>
      <c r="TRQ517" s="421"/>
      <c r="TRR517" s="421"/>
      <c r="TRS517" s="421"/>
      <c r="TRT517" s="421"/>
      <c r="TRU517" s="421"/>
      <c r="TRV517" s="421"/>
      <c r="TRW517" s="421"/>
      <c r="TRX517" s="421"/>
      <c r="TRY517" s="421"/>
      <c r="TRZ517" s="421"/>
      <c r="TSA517" s="421"/>
      <c r="TSB517" s="421"/>
      <c r="TSC517" s="421"/>
      <c r="TSD517" s="421"/>
      <c r="TSE517" s="421"/>
      <c r="TSF517" s="421"/>
      <c r="TSG517" s="421"/>
      <c r="TSH517" s="421"/>
      <c r="TSI517" s="421"/>
      <c r="TSJ517" s="421"/>
      <c r="TSK517" s="421"/>
      <c r="TSL517" s="421"/>
      <c r="TSM517" s="421"/>
      <c r="TSN517" s="421"/>
      <c r="TSO517" s="421"/>
      <c r="TSP517" s="421"/>
      <c r="TSQ517" s="421"/>
      <c r="TSR517" s="421"/>
      <c r="TSS517" s="421"/>
      <c r="TST517" s="421"/>
      <c r="TSU517" s="421"/>
      <c r="TSV517" s="421"/>
      <c r="TSW517" s="421"/>
      <c r="TSX517" s="421"/>
      <c r="TSY517" s="421"/>
      <c r="TSZ517" s="421"/>
      <c r="TTA517" s="421"/>
      <c r="TTB517" s="421"/>
      <c r="TTC517" s="421"/>
      <c r="TTD517" s="421"/>
      <c r="TTE517" s="421"/>
      <c r="TTF517" s="421"/>
      <c r="TTG517" s="421"/>
      <c r="TTH517" s="421"/>
      <c r="TTI517" s="421"/>
      <c r="TTJ517" s="421"/>
      <c r="TTK517" s="421"/>
      <c r="TTL517" s="421"/>
      <c r="TTM517" s="421"/>
      <c r="TTN517" s="421"/>
      <c r="TTO517" s="421"/>
      <c r="TTP517" s="421"/>
      <c r="TTQ517" s="421"/>
      <c r="TTR517" s="421"/>
      <c r="TTS517" s="421"/>
      <c r="TTT517" s="421"/>
      <c r="TTU517" s="421"/>
      <c r="TTV517" s="421"/>
      <c r="TTW517" s="421"/>
      <c r="TTX517" s="421"/>
      <c r="TTY517" s="421"/>
      <c r="TTZ517" s="421"/>
      <c r="TUA517" s="421"/>
      <c r="TUB517" s="421"/>
      <c r="TUC517" s="421"/>
      <c r="TUD517" s="421"/>
      <c r="TUE517" s="421"/>
      <c r="TUF517" s="421"/>
      <c r="TUG517" s="421"/>
      <c r="TUH517" s="421"/>
      <c r="TUI517" s="421"/>
      <c r="TUJ517" s="421"/>
      <c r="TUK517" s="421"/>
      <c r="TUL517" s="421"/>
      <c r="TUM517" s="421"/>
      <c r="TUN517" s="421"/>
      <c r="TUO517" s="421"/>
      <c r="TUP517" s="421"/>
      <c r="TUQ517" s="421"/>
      <c r="TUR517" s="421"/>
      <c r="TUS517" s="421"/>
      <c r="TUT517" s="421"/>
      <c r="TUU517" s="421"/>
      <c r="TUV517" s="421"/>
      <c r="TUW517" s="421"/>
      <c r="TUX517" s="421"/>
      <c r="TUY517" s="421"/>
      <c r="TUZ517" s="421"/>
      <c r="TVA517" s="421"/>
      <c r="TVB517" s="421"/>
      <c r="TVC517" s="421"/>
      <c r="TVD517" s="421"/>
      <c r="TVE517" s="421"/>
      <c r="TVF517" s="421"/>
      <c r="TVG517" s="421"/>
      <c r="TVH517" s="421"/>
      <c r="TVI517" s="421"/>
      <c r="TVJ517" s="421"/>
      <c r="TVK517" s="421"/>
      <c r="TVL517" s="421"/>
      <c r="TVM517" s="421"/>
      <c r="TVN517" s="421"/>
      <c r="TVO517" s="421"/>
      <c r="TVP517" s="421"/>
      <c r="TVQ517" s="421"/>
      <c r="TVR517" s="421"/>
      <c r="TVS517" s="421"/>
      <c r="TVT517" s="421"/>
      <c r="TVU517" s="421"/>
      <c r="TVV517" s="421"/>
      <c r="TVW517" s="421"/>
      <c r="TVX517" s="421"/>
      <c r="TVY517" s="421"/>
      <c r="TVZ517" s="421"/>
      <c r="TWA517" s="421"/>
      <c r="TWB517" s="421"/>
      <c r="TWC517" s="421"/>
      <c r="TWD517" s="421"/>
      <c r="TWE517" s="421"/>
      <c r="TWF517" s="421"/>
      <c r="TWG517" s="421"/>
      <c r="TWH517" s="421"/>
      <c r="TWI517" s="421"/>
      <c r="TWJ517" s="421"/>
      <c r="TWK517" s="421"/>
      <c r="TWL517" s="421"/>
      <c r="TWM517" s="421"/>
      <c r="TWN517" s="421"/>
      <c r="TWO517" s="421"/>
      <c r="TWP517" s="421"/>
      <c r="TWQ517" s="421"/>
      <c r="TWR517" s="421"/>
      <c r="TWS517" s="421"/>
      <c r="TWT517" s="421"/>
      <c r="TWU517" s="421"/>
      <c r="TWV517" s="421"/>
      <c r="TWW517" s="421"/>
      <c r="TWX517" s="421"/>
      <c r="TWY517" s="421"/>
      <c r="TWZ517" s="421"/>
      <c r="TXA517" s="421"/>
      <c r="TXB517" s="421"/>
      <c r="TXC517" s="421"/>
      <c r="TXD517" s="421"/>
      <c r="TXE517" s="421"/>
      <c r="TXF517" s="421"/>
      <c r="TXG517" s="421"/>
      <c r="TXH517" s="421"/>
      <c r="TXI517" s="421"/>
      <c r="TXJ517" s="421"/>
      <c r="TXK517" s="421"/>
      <c r="TXL517" s="421"/>
      <c r="TXM517" s="421"/>
      <c r="TXN517" s="421"/>
      <c r="TXO517" s="421"/>
      <c r="TXP517" s="421"/>
      <c r="TXQ517" s="421"/>
      <c r="TXR517" s="421"/>
      <c r="TXS517" s="421"/>
      <c r="TXT517" s="421"/>
      <c r="TXU517" s="421"/>
      <c r="TXV517" s="421"/>
      <c r="TXW517" s="421"/>
      <c r="TXX517" s="421"/>
      <c r="TXY517" s="421"/>
      <c r="TXZ517" s="421"/>
      <c r="TYA517" s="421"/>
      <c r="TYB517" s="421"/>
      <c r="TYC517" s="421"/>
      <c r="TYD517" s="421"/>
      <c r="TYE517" s="421"/>
      <c r="TYF517" s="421"/>
      <c r="TYG517" s="421"/>
      <c r="TYH517" s="421"/>
      <c r="TYI517" s="421"/>
      <c r="TYJ517" s="421"/>
      <c r="TYK517" s="421"/>
      <c r="TYL517" s="421"/>
      <c r="TYM517" s="421"/>
      <c r="TYN517" s="421"/>
      <c r="TYO517" s="421"/>
      <c r="TYP517" s="421"/>
      <c r="TYQ517" s="421"/>
      <c r="TYR517" s="421"/>
      <c r="TYS517" s="421"/>
      <c r="TYT517" s="421"/>
      <c r="TYU517" s="421"/>
      <c r="TYV517" s="421"/>
      <c r="TYW517" s="421"/>
      <c r="TYX517" s="421"/>
      <c r="TYY517" s="421"/>
      <c r="TYZ517" s="421"/>
      <c r="TZA517" s="421"/>
      <c r="TZB517" s="421"/>
      <c r="TZC517" s="421"/>
      <c r="TZD517" s="421"/>
      <c r="TZE517" s="421"/>
      <c r="TZF517" s="421"/>
      <c r="TZG517" s="421"/>
      <c r="TZH517" s="421"/>
      <c r="TZI517" s="421"/>
      <c r="TZJ517" s="421"/>
      <c r="TZK517" s="421"/>
      <c r="TZL517" s="421"/>
      <c r="TZM517" s="421"/>
      <c r="TZN517" s="421"/>
      <c r="TZO517" s="421"/>
      <c r="TZP517" s="421"/>
      <c r="TZQ517" s="421"/>
      <c r="TZR517" s="421"/>
      <c r="TZS517" s="421"/>
      <c r="TZT517" s="421"/>
      <c r="TZU517" s="421"/>
      <c r="TZV517" s="421"/>
      <c r="TZW517" s="421"/>
      <c r="TZX517" s="421"/>
      <c r="TZY517" s="421"/>
      <c r="TZZ517" s="421"/>
      <c r="UAA517" s="421"/>
      <c r="UAB517" s="421"/>
      <c r="UAC517" s="421"/>
      <c r="UAD517" s="421"/>
      <c r="UAE517" s="421"/>
      <c r="UAF517" s="421"/>
      <c r="UAG517" s="421"/>
      <c r="UAH517" s="421"/>
      <c r="UAI517" s="421"/>
      <c r="UAJ517" s="421"/>
      <c r="UAK517" s="421"/>
      <c r="UAL517" s="421"/>
      <c r="UAM517" s="421"/>
      <c r="UAN517" s="421"/>
      <c r="UAO517" s="421"/>
      <c r="UAP517" s="421"/>
      <c r="UAQ517" s="421"/>
      <c r="UAR517" s="421"/>
      <c r="UAS517" s="421"/>
      <c r="UAT517" s="421"/>
      <c r="UAU517" s="421"/>
      <c r="UAV517" s="421"/>
      <c r="UAW517" s="421"/>
      <c r="UAX517" s="421"/>
      <c r="UAY517" s="421"/>
      <c r="UAZ517" s="421"/>
      <c r="UBA517" s="421"/>
      <c r="UBB517" s="421"/>
      <c r="UBC517" s="421"/>
      <c r="UBD517" s="421"/>
      <c r="UBE517" s="421"/>
      <c r="UBF517" s="421"/>
      <c r="UBG517" s="421"/>
      <c r="UBH517" s="421"/>
      <c r="UBI517" s="421"/>
      <c r="UBJ517" s="421"/>
      <c r="UBK517" s="421"/>
      <c r="UBL517" s="421"/>
      <c r="UBM517" s="421"/>
      <c r="UBN517" s="421"/>
      <c r="UBO517" s="421"/>
      <c r="UBP517" s="421"/>
      <c r="UBQ517" s="421"/>
      <c r="UBR517" s="421"/>
      <c r="UBS517" s="421"/>
      <c r="UBT517" s="421"/>
      <c r="UBU517" s="421"/>
      <c r="UBV517" s="421"/>
      <c r="UBW517" s="421"/>
      <c r="UBX517" s="421"/>
      <c r="UBY517" s="421"/>
      <c r="UBZ517" s="421"/>
      <c r="UCA517" s="421"/>
      <c r="UCB517" s="421"/>
      <c r="UCC517" s="421"/>
      <c r="UCD517" s="421"/>
      <c r="UCE517" s="421"/>
      <c r="UCF517" s="421"/>
      <c r="UCG517" s="421"/>
      <c r="UCH517" s="421"/>
      <c r="UCI517" s="421"/>
      <c r="UCJ517" s="421"/>
      <c r="UCK517" s="421"/>
      <c r="UCL517" s="421"/>
      <c r="UCM517" s="421"/>
      <c r="UCN517" s="421"/>
      <c r="UCO517" s="421"/>
      <c r="UCP517" s="421"/>
      <c r="UCQ517" s="421"/>
      <c r="UCR517" s="421"/>
      <c r="UCS517" s="421"/>
      <c r="UCT517" s="421"/>
      <c r="UCU517" s="421"/>
      <c r="UCV517" s="421"/>
      <c r="UCW517" s="421"/>
      <c r="UCX517" s="421"/>
      <c r="UCY517" s="421"/>
      <c r="UCZ517" s="421"/>
      <c r="UDA517" s="421"/>
      <c r="UDB517" s="421"/>
      <c r="UDC517" s="421"/>
      <c r="UDD517" s="421"/>
      <c r="UDE517" s="421"/>
      <c r="UDF517" s="421"/>
      <c r="UDG517" s="421"/>
      <c r="UDH517" s="421"/>
      <c r="UDI517" s="421"/>
      <c r="UDJ517" s="421"/>
      <c r="UDK517" s="421"/>
      <c r="UDL517" s="421"/>
      <c r="UDM517" s="421"/>
      <c r="UDN517" s="421"/>
      <c r="UDO517" s="421"/>
      <c r="UDP517" s="421"/>
      <c r="UDQ517" s="421"/>
      <c r="UDR517" s="421"/>
      <c r="UDS517" s="421"/>
      <c r="UDT517" s="421"/>
      <c r="UDU517" s="421"/>
      <c r="UDV517" s="421"/>
      <c r="UDW517" s="421"/>
      <c r="UDX517" s="421"/>
      <c r="UDY517" s="421"/>
      <c r="UDZ517" s="421"/>
      <c r="UEA517" s="421"/>
      <c r="UEB517" s="421"/>
      <c r="UEC517" s="421"/>
      <c r="UED517" s="421"/>
      <c r="UEE517" s="421"/>
      <c r="UEF517" s="421"/>
      <c r="UEG517" s="421"/>
      <c r="UEH517" s="421"/>
      <c r="UEI517" s="421"/>
      <c r="UEJ517" s="421"/>
      <c r="UEK517" s="421"/>
      <c r="UEL517" s="421"/>
      <c r="UEM517" s="421"/>
      <c r="UEN517" s="421"/>
      <c r="UEO517" s="421"/>
      <c r="UEP517" s="421"/>
      <c r="UEQ517" s="421"/>
      <c r="UER517" s="421"/>
      <c r="UES517" s="421"/>
      <c r="UET517" s="421"/>
      <c r="UEU517" s="421"/>
      <c r="UEV517" s="421"/>
      <c r="UEW517" s="421"/>
      <c r="UEX517" s="421"/>
      <c r="UEY517" s="421"/>
      <c r="UEZ517" s="421"/>
      <c r="UFA517" s="421"/>
      <c r="UFB517" s="421"/>
      <c r="UFC517" s="421"/>
      <c r="UFD517" s="421"/>
      <c r="UFE517" s="421"/>
      <c r="UFF517" s="421"/>
      <c r="UFG517" s="421"/>
      <c r="UFH517" s="421"/>
      <c r="UFI517" s="421"/>
      <c r="UFJ517" s="421"/>
      <c r="UFK517" s="421"/>
      <c r="UFL517" s="421"/>
      <c r="UFM517" s="421"/>
      <c r="UFN517" s="421"/>
      <c r="UFO517" s="421"/>
      <c r="UFP517" s="421"/>
      <c r="UFQ517" s="421"/>
      <c r="UFR517" s="421"/>
      <c r="UFS517" s="421"/>
      <c r="UFT517" s="421"/>
      <c r="UFU517" s="421"/>
      <c r="UFV517" s="421"/>
      <c r="UFW517" s="421"/>
      <c r="UFX517" s="421"/>
      <c r="UFY517" s="421"/>
      <c r="UFZ517" s="421"/>
      <c r="UGA517" s="421"/>
      <c r="UGB517" s="421"/>
      <c r="UGC517" s="421"/>
      <c r="UGD517" s="421"/>
      <c r="UGE517" s="421"/>
      <c r="UGF517" s="421"/>
      <c r="UGG517" s="421"/>
      <c r="UGH517" s="421"/>
      <c r="UGI517" s="421"/>
      <c r="UGJ517" s="421"/>
      <c r="UGK517" s="421"/>
      <c r="UGL517" s="421"/>
      <c r="UGM517" s="421"/>
      <c r="UGN517" s="421"/>
      <c r="UGO517" s="421"/>
      <c r="UGP517" s="421"/>
      <c r="UGQ517" s="421"/>
      <c r="UGR517" s="421"/>
      <c r="UGS517" s="421"/>
      <c r="UGT517" s="421"/>
      <c r="UGU517" s="421"/>
      <c r="UGV517" s="421"/>
      <c r="UGW517" s="421"/>
      <c r="UGX517" s="421"/>
      <c r="UGY517" s="421"/>
      <c r="UGZ517" s="421"/>
      <c r="UHA517" s="421"/>
      <c r="UHB517" s="421"/>
      <c r="UHC517" s="421"/>
      <c r="UHD517" s="421"/>
      <c r="UHE517" s="421"/>
      <c r="UHF517" s="421"/>
      <c r="UHG517" s="421"/>
      <c r="UHH517" s="421"/>
      <c r="UHI517" s="421"/>
      <c r="UHJ517" s="421"/>
      <c r="UHK517" s="421"/>
      <c r="UHL517" s="421"/>
      <c r="UHM517" s="421"/>
      <c r="UHN517" s="421"/>
      <c r="UHO517" s="421"/>
      <c r="UHP517" s="421"/>
      <c r="UHQ517" s="421"/>
      <c r="UHR517" s="421"/>
      <c r="UHS517" s="421"/>
      <c r="UHT517" s="421"/>
      <c r="UHU517" s="421"/>
      <c r="UHV517" s="421"/>
      <c r="UHW517" s="421"/>
      <c r="UHX517" s="421"/>
      <c r="UHY517" s="421"/>
      <c r="UHZ517" s="421"/>
      <c r="UIA517" s="421"/>
      <c r="UIB517" s="421"/>
      <c r="UIC517" s="421"/>
      <c r="UID517" s="421"/>
      <c r="UIE517" s="421"/>
      <c r="UIF517" s="421"/>
      <c r="UIG517" s="421"/>
      <c r="UIH517" s="421"/>
      <c r="UII517" s="421"/>
      <c r="UIJ517" s="421"/>
      <c r="UIK517" s="421"/>
      <c r="UIL517" s="421"/>
      <c r="UIM517" s="421"/>
      <c r="UIN517" s="421"/>
      <c r="UIO517" s="421"/>
      <c r="UIP517" s="421"/>
      <c r="UIQ517" s="421"/>
      <c r="UIR517" s="421"/>
      <c r="UIS517" s="421"/>
      <c r="UIT517" s="421"/>
      <c r="UIU517" s="421"/>
      <c r="UIV517" s="421"/>
      <c r="UIW517" s="421"/>
      <c r="UIX517" s="421"/>
      <c r="UIY517" s="421"/>
      <c r="UIZ517" s="421"/>
      <c r="UJA517" s="421"/>
      <c r="UJB517" s="421"/>
      <c r="UJC517" s="421"/>
      <c r="UJD517" s="421"/>
      <c r="UJE517" s="421"/>
      <c r="UJF517" s="421"/>
      <c r="UJG517" s="421"/>
      <c r="UJH517" s="421"/>
      <c r="UJI517" s="421"/>
      <c r="UJJ517" s="421"/>
      <c r="UJK517" s="421"/>
      <c r="UJL517" s="421"/>
      <c r="UJM517" s="421"/>
      <c r="UJN517" s="421"/>
      <c r="UJO517" s="421"/>
      <c r="UJP517" s="421"/>
      <c r="UJQ517" s="421"/>
      <c r="UJR517" s="421"/>
      <c r="UJS517" s="421"/>
      <c r="UJT517" s="421"/>
      <c r="UJU517" s="421"/>
      <c r="UJV517" s="421"/>
      <c r="UJW517" s="421"/>
      <c r="UJX517" s="421"/>
      <c r="UJY517" s="421"/>
      <c r="UJZ517" s="421"/>
      <c r="UKA517" s="421"/>
      <c r="UKB517" s="421"/>
      <c r="UKC517" s="421"/>
      <c r="UKD517" s="421"/>
      <c r="UKE517" s="421"/>
      <c r="UKF517" s="421"/>
      <c r="UKG517" s="421"/>
      <c r="UKH517" s="421"/>
      <c r="UKI517" s="421"/>
      <c r="UKJ517" s="421"/>
      <c r="UKK517" s="421"/>
      <c r="UKL517" s="421"/>
      <c r="UKM517" s="421"/>
      <c r="UKN517" s="421"/>
      <c r="UKO517" s="421"/>
      <c r="UKP517" s="421"/>
      <c r="UKQ517" s="421"/>
      <c r="UKR517" s="421"/>
      <c r="UKS517" s="421"/>
      <c r="UKT517" s="421"/>
      <c r="UKU517" s="421"/>
      <c r="UKV517" s="421"/>
      <c r="UKW517" s="421"/>
      <c r="UKX517" s="421"/>
      <c r="UKY517" s="421"/>
      <c r="UKZ517" s="421"/>
      <c r="ULA517" s="421"/>
      <c r="ULB517" s="421"/>
      <c r="ULC517" s="421"/>
      <c r="ULD517" s="421"/>
      <c r="ULE517" s="421"/>
      <c r="ULF517" s="421"/>
      <c r="ULG517" s="421"/>
      <c r="ULH517" s="421"/>
      <c r="ULI517" s="421"/>
      <c r="ULJ517" s="421"/>
      <c r="ULK517" s="421"/>
      <c r="ULL517" s="421"/>
      <c r="ULM517" s="421"/>
      <c r="ULN517" s="421"/>
      <c r="ULO517" s="421"/>
      <c r="ULP517" s="421"/>
      <c r="ULQ517" s="421"/>
      <c r="ULR517" s="421"/>
      <c r="ULS517" s="421"/>
      <c r="ULT517" s="421"/>
      <c r="ULU517" s="421"/>
      <c r="ULV517" s="421"/>
      <c r="ULW517" s="421"/>
      <c r="ULX517" s="421"/>
      <c r="ULY517" s="421"/>
      <c r="ULZ517" s="421"/>
      <c r="UMA517" s="421"/>
      <c r="UMB517" s="421"/>
      <c r="UMC517" s="421"/>
      <c r="UMD517" s="421"/>
      <c r="UME517" s="421"/>
      <c r="UMF517" s="421"/>
      <c r="UMG517" s="421"/>
      <c r="UMH517" s="421"/>
      <c r="UMI517" s="421"/>
      <c r="UMJ517" s="421"/>
      <c r="UMK517" s="421"/>
      <c r="UML517" s="421"/>
      <c r="UMM517" s="421"/>
      <c r="UMN517" s="421"/>
      <c r="UMO517" s="421"/>
      <c r="UMP517" s="421"/>
      <c r="UMQ517" s="421"/>
      <c r="UMR517" s="421"/>
      <c r="UMS517" s="421"/>
      <c r="UMT517" s="421"/>
      <c r="UMU517" s="421"/>
      <c r="UMV517" s="421"/>
      <c r="UMW517" s="421"/>
      <c r="UMX517" s="421"/>
      <c r="UMY517" s="421"/>
      <c r="UMZ517" s="421"/>
      <c r="UNA517" s="421"/>
      <c r="UNB517" s="421"/>
      <c r="UNC517" s="421"/>
      <c r="UND517" s="421"/>
      <c r="UNE517" s="421"/>
      <c r="UNF517" s="421"/>
      <c r="UNG517" s="421"/>
      <c r="UNH517" s="421"/>
      <c r="UNI517" s="421"/>
      <c r="UNJ517" s="421"/>
      <c r="UNK517" s="421"/>
      <c r="UNL517" s="421"/>
      <c r="UNM517" s="421"/>
      <c r="UNN517" s="421"/>
      <c r="UNO517" s="421"/>
      <c r="UNP517" s="421"/>
      <c r="UNQ517" s="421"/>
      <c r="UNR517" s="421"/>
      <c r="UNS517" s="421"/>
      <c r="UNT517" s="421"/>
      <c r="UNU517" s="421"/>
      <c r="UNV517" s="421"/>
      <c r="UNW517" s="421"/>
      <c r="UNX517" s="421"/>
      <c r="UNY517" s="421"/>
      <c r="UNZ517" s="421"/>
      <c r="UOA517" s="421"/>
      <c r="UOB517" s="421"/>
      <c r="UOC517" s="421"/>
      <c r="UOD517" s="421"/>
      <c r="UOE517" s="421"/>
      <c r="UOF517" s="421"/>
      <c r="UOG517" s="421"/>
      <c r="UOH517" s="421"/>
      <c r="UOI517" s="421"/>
      <c r="UOJ517" s="421"/>
      <c r="UOK517" s="421"/>
      <c r="UOL517" s="421"/>
      <c r="UOM517" s="421"/>
      <c r="UON517" s="421"/>
      <c r="UOO517" s="421"/>
      <c r="UOP517" s="421"/>
      <c r="UOQ517" s="421"/>
      <c r="UOR517" s="421"/>
      <c r="UOS517" s="421"/>
      <c r="UOT517" s="421"/>
      <c r="UOU517" s="421"/>
      <c r="UOV517" s="421"/>
      <c r="UOW517" s="421"/>
      <c r="UOX517" s="421"/>
      <c r="UOY517" s="421"/>
      <c r="UOZ517" s="421"/>
      <c r="UPA517" s="421"/>
      <c r="UPB517" s="421"/>
      <c r="UPC517" s="421"/>
      <c r="UPD517" s="421"/>
      <c r="UPE517" s="421"/>
      <c r="UPF517" s="421"/>
      <c r="UPG517" s="421"/>
      <c r="UPH517" s="421"/>
      <c r="UPI517" s="421"/>
      <c r="UPJ517" s="421"/>
      <c r="UPK517" s="421"/>
      <c r="UPL517" s="421"/>
      <c r="UPM517" s="421"/>
      <c r="UPN517" s="421"/>
      <c r="UPO517" s="421"/>
      <c r="UPP517" s="421"/>
      <c r="UPQ517" s="421"/>
      <c r="UPR517" s="421"/>
      <c r="UPS517" s="421"/>
      <c r="UPT517" s="421"/>
      <c r="UPU517" s="421"/>
      <c r="UPV517" s="421"/>
      <c r="UPW517" s="421"/>
      <c r="UPX517" s="421"/>
      <c r="UPY517" s="421"/>
      <c r="UPZ517" s="421"/>
      <c r="UQA517" s="421"/>
      <c r="UQB517" s="421"/>
      <c r="UQC517" s="421"/>
      <c r="UQD517" s="421"/>
      <c r="UQE517" s="421"/>
      <c r="UQF517" s="421"/>
      <c r="UQG517" s="421"/>
      <c r="UQH517" s="421"/>
      <c r="UQI517" s="421"/>
      <c r="UQJ517" s="421"/>
      <c r="UQK517" s="421"/>
      <c r="UQL517" s="421"/>
      <c r="UQM517" s="421"/>
      <c r="UQN517" s="421"/>
      <c r="UQO517" s="421"/>
      <c r="UQP517" s="421"/>
      <c r="UQQ517" s="421"/>
      <c r="UQR517" s="421"/>
      <c r="UQS517" s="421"/>
      <c r="UQT517" s="421"/>
      <c r="UQU517" s="421"/>
      <c r="UQV517" s="421"/>
      <c r="UQW517" s="421"/>
      <c r="UQX517" s="421"/>
      <c r="UQY517" s="421"/>
      <c r="UQZ517" s="421"/>
      <c r="URA517" s="421"/>
      <c r="URB517" s="421"/>
      <c r="URC517" s="421"/>
      <c r="URD517" s="421"/>
      <c r="URE517" s="421"/>
      <c r="URF517" s="421"/>
      <c r="URG517" s="421"/>
      <c r="URH517" s="421"/>
      <c r="URI517" s="421"/>
      <c r="URJ517" s="421"/>
      <c r="URK517" s="421"/>
      <c r="URL517" s="421"/>
      <c r="URM517" s="421"/>
      <c r="URN517" s="421"/>
      <c r="URO517" s="421"/>
      <c r="URP517" s="421"/>
      <c r="URQ517" s="421"/>
      <c r="URR517" s="421"/>
      <c r="URS517" s="421"/>
      <c r="URT517" s="421"/>
      <c r="URU517" s="421"/>
      <c r="URV517" s="421"/>
      <c r="URW517" s="421"/>
      <c r="URX517" s="421"/>
      <c r="URY517" s="421"/>
      <c r="URZ517" s="421"/>
      <c r="USA517" s="421"/>
      <c r="USB517" s="421"/>
      <c r="USC517" s="421"/>
      <c r="USD517" s="421"/>
      <c r="USE517" s="421"/>
      <c r="USF517" s="421"/>
      <c r="USG517" s="421"/>
      <c r="USH517" s="421"/>
      <c r="USI517" s="421"/>
      <c r="USJ517" s="421"/>
      <c r="USK517" s="421"/>
      <c r="USL517" s="421"/>
      <c r="USM517" s="421"/>
      <c r="USN517" s="421"/>
      <c r="USO517" s="421"/>
      <c r="USP517" s="421"/>
      <c r="USQ517" s="421"/>
      <c r="USR517" s="421"/>
      <c r="USS517" s="421"/>
      <c r="UST517" s="421"/>
      <c r="USU517" s="421"/>
      <c r="USV517" s="421"/>
      <c r="USW517" s="421"/>
      <c r="USX517" s="421"/>
      <c r="USY517" s="421"/>
      <c r="USZ517" s="421"/>
      <c r="UTA517" s="421"/>
      <c r="UTB517" s="421"/>
      <c r="UTC517" s="421"/>
      <c r="UTD517" s="421"/>
      <c r="UTE517" s="421"/>
      <c r="UTF517" s="421"/>
      <c r="UTG517" s="421"/>
      <c r="UTH517" s="421"/>
      <c r="UTI517" s="421"/>
      <c r="UTJ517" s="421"/>
      <c r="UTK517" s="421"/>
      <c r="UTL517" s="421"/>
      <c r="UTM517" s="421"/>
      <c r="UTN517" s="421"/>
      <c r="UTO517" s="421"/>
      <c r="UTP517" s="421"/>
      <c r="UTQ517" s="421"/>
      <c r="UTR517" s="421"/>
      <c r="UTS517" s="421"/>
      <c r="UTT517" s="421"/>
      <c r="UTU517" s="421"/>
      <c r="UTV517" s="421"/>
      <c r="UTW517" s="421"/>
      <c r="UTX517" s="421"/>
      <c r="UTY517" s="421"/>
      <c r="UTZ517" s="421"/>
      <c r="UUA517" s="421"/>
      <c r="UUB517" s="421"/>
      <c r="UUC517" s="421"/>
      <c r="UUD517" s="421"/>
      <c r="UUE517" s="421"/>
      <c r="UUF517" s="421"/>
      <c r="UUG517" s="421"/>
      <c r="UUH517" s="421"/>
      <c r="UUI517" s="421"/>
      <c r="UUJ517" s="421"/>
      <c r="UUK517" s="421"/>
      <c r="UUL517" s="421"/>
      <c r="UUM517" s="421"/>
      <c r="UUN517" s="421"/>
      <c r="UUO517" s="421"/>
      <c r="UUP517" s="421"/>
      <c r="UUQ517" s="421"/>
      <c r="UUR517" s="421"/>
      <c r="UUS517" s="421"/>
      <c r="UUT517" s="421"/>
      <c r="UUU517" s="421"/>
      <c r="UUV517" s="421"/>
      <c r="UUW517" s="421"/>
      <c r="UUX517" s="421"/>
      <c r="UUY517" s="421"/>
      <c r="UUZ517" s="421"/>
      <c r="UVA517" s="421"/>
      <c r="UVB517" s="421"/>
      <c r="UVC517" s="421"/>
      <c r="UVD517" s="421"/>
      <c r="UVE517" s="421"/>
      <c r="UVF517" s="421"/>
      <c r="UVG517" s="421"/>
      <c r="UVH517" s="421"/>
      <c r="UVI517" s="421"/>
      <c r="UVJ517" s="421"/>
      <c r="UVK517" s="421"/>
      <c r="UVL517" s="421"/>
      <c r="UVM517" s="421"/>
      <c r="UVN517" s="421"/>
      <c r="UVO517" s="421"/>
      <c r="UVP517" s="421"/>
      <c r="UVQ517" s="421"/>
      <c r="UVR517" s="421"/>
      <c r="UVS517" s="421"/>
      <c r="UVT517" s="421"/>
      <c r="UVU517" s="421"/>
      <c r="UVV517" s="421"/>
      <c r="UVW517" s="421"/>
      <c r="UVX517" s="421"/>
      <c r="UVY517" s="421"/>
      <c r="UVZ517" s="421"/>
      <c r="UWA517" s="421"/>
      <c r="UWB517" s="421"/>
      <c r="UWC517" s="421"/>
      <c r="UWD517" s="421"/>
      <c r="UWE517" s="421"/>
      <c r="UWF517" s="421"/>
      <c r="UWG517" s="421"/>
      <c r="UWH517" s="421"/>
      <c r="UWI517" s="421"/>
      <c r="UWJ517" s="421"/>
      <c r="UWK517" s="421"/>
      <c r="UWL517" s="421"/>
      <c r="UWM517" s="421"/>
      <c r="UWN517" s="421"/>
      <c r="UWO517" s="421"/>
      <c r="UWP517" s="421"/>
      <c r="UWQ517" s="421"/>
      <c r="UWR517" s="421"/>
      <c r="UWS517" s="421"/>
      <c r="UWT517" s="421"/>
      <c r="UWU517" s="421"/>
      <c r="UWV517" s="421"/>
      <c r="UWW517" s="421"/>
      <c r="UWX517" s="421"/>
      <c r="UWY517" s="421"/>
      <c r="UWZ517" s="421"/>
      <c r="UXA517" s="421"/>
      <c r="UXB517" s="421"/>
      <c r="UXC517" s="421"/>
      <c r="UXD517" s="421"/>
      <c r="UXE517" s="421"/>
      <c r="UXF517" s="421"/>
      <c r="UXG517" s="421"/>
      <c r="UXH517" s="421"/>
      <c r="UXI517" s="421"/>
      <c r="UXJ517" s="421"/>
      <c r="UXK517" s="421"/>
      <c r="UXL517" s="421"/>
      <c r="UXM517" s="421"/>
      <c r="UXN517" s="421"/>
      <c r="UXO517" s="421"/>
      <c r="UXP517" s="421"/>
      <c r="UXQ517" s="421"/>
      <c r="UXR517" s="421"/>
      <c r="UXS517" s="421"/>
      <c r="UXT517" s="421"/>
      <c r="UXU517" s="421"/>
      <c r="UXV517" s="421"/>
      <c r="UXW517" s="421"/>
      <c r="UXX517" s="421"/>
      <c r="UXY517" s="421"/>
      <c r="UXZ517" s="421"/>
      <c r="UYA517" s="421"/>
      <c r="UYB517" s="421"/>
      <c r="UYC517" s="421"/>
      <c r="UYD517" s="421"/>
      <c r="UYE517" s="421"/>
      <c r="UYF517" s="421"/>
      <c r="UYG517" s="421"/>
      <c r="UYH517" s="421"/>
      <c r="UYI517" s="421"/>
      <c r="UYJ517" s="421"/>
      <c r="UYK517" s="421"/>
      <c r="UYL517" s="421"/>
      <c r="UYM517" s="421"/>
      <c r="UYN517" s="421"/>
      <c r="UYO517" s="421"/>
      <c r="UYP517" s="421"/>
      <c r="UYQ517" s="421"/>
      <c r="UYR517" s="421"/>
      <c r="UYS517" s="421"/>
      <c r="UYT517" s="421"/>
      <c r="UYU517" s="421"/>
      <c r="UYV517" s="421"/>
      <c r="UYW517" s="421"/>
      <c r="UYX517" s="421"/>
      <c r="UYY517" s="421"/>
      <c r="UYZ517" s="421"/>
      <c r="UZA517" s="421"/>
      <c r="UZB517" s="421"/>
      <c r="UZC517" s="421"/>
      <c r="UZD517" s="421"/>
      <c r="UZE517" s="421"/>
      <c r="UZF517" s="421"/>
      <c r="UZG517" s="421"/>
      <c r="UZH517" s="421"/>
      <c r="UZI517" s="421"/>
      <c r="UZJ517" s="421"/>
      <c r="UZK517" s="421"/>
      <c r="UZL517" s="421"/>
      <c r="UZM517" s="421"/>
      <c r="UZN517" s="421"/>
      <c r="UZO517" s="421"/>
      <c r="UZP517" s="421"/>
      <c r="UZQ517" s="421"/>
      <c r="UZR517" s="421"/>
      <c r="UZS517" s="421"/>
      <c r="UZT517" s="421"/>
      <c r="UZU517" s="421"/>
      <c r="UZV517" s="421"/>
      <c r="UZW517" s="421"/>
      <c r="UZX517" s="421"/>
      <c r="UZY517" s="421"/>
      <c r="UZZ517" s="421"/>
      <c r="VAA517" s="421"/>
      <c r="VAB517" s="421"/>
      <c r="VAC517" s="421"/>
      <c r="VAD517" s="421"/>
      <c r="VAE517" s="421"/>
      <c r="VAF517" s="421"/>
      <c r="VAG517" s="421"/>
      <c r="VAH517" s="421"/>
      <c r="VAI517" s="421"/>
      <c r="VAJ517" s="421"/>
      <c r="VAK517" s="421"/>
      <c r="VAL517" s="421"/>
      <c r="VAM517" s="421"/>
      <c r="VAN517" s="421"/>
      <c r="VAO517" s="421"/>
      <c r="VAP517" s="421"/>
      <c r="VAQ517" s="421"/>
      <c r="VAR517" s="421"/>
      <c r="VAS517" s="421"/>
      <c r="VAT517" s="421"/>
      <c r="VAU517" s="421"/>
      <c r="VAV517" s="421"/>
      <c r="VAW517" s="421"/>
      <c r="VAX517" s="421"/>
      <c r="VAY517" s="421"/>
      <c r="VAZ517" s="421"/>
      <c r="VBA517" s="421"/>
      <c r="VBB517" s="421"/>
      <c r="VBC517" s="421"/>
      <c r="VBD517" s="421"/>
      <c r="VBE517" s="421"/>
      <c r="VBF517" s="421"/>
      <c r="VBG517" s="421"/>
      <c r="VBH517" s="421"/>
      <c r="VBI517" s="421"/>
      <c r="VBJ517" s="421"/>
      <c r="VBK517" s="421"/>
      <c r="VBL517" s="421"/>
      <c r="VBM517" s="421"/>
      <c r="VBN517" s="421"/>
      <c r="VBO517" s="421"/>
      <c r="VBP517" s="421"/>
      <c r="VBQ517" s="421"/>
      <c r="VBR517" s="421"/>
      <c r="VBS517" s="421"/>
      <c r="VBT517" s="421"/>
      <c r="VBU517" s="421"/>
      <c r="VBV517" s="421"/>
      <c r="VBW517" s="421"/>
      <c r="VBX517" s="421"/>
      <c r="VBY517" s="421"/>
      <c r="VBZ517" s="421"/>
      <c r="VCA517" s="421"/>
      <c r="VCB517" s="421"/>
      <c r="VCC517" s="421"/>
      <c r="VCD517" s="421"/>
      <c r="VCE517" s="421"/>
      <c r="VCF517" s="421"/>
      <c r="VCG517" s="421"/>
      <c r="VCH517" s="421"/>
      <c r="VCI517" s="421"/>
      <c r="VCJ517" s="421"/>
      <c r="VCK517" s="421"/>
      <c r="VCL517" s="421"/>
      <c r="VCM517" s="421"/>
      <c r="VCN517" s="421"/>
      <c r="VCO517" s="421"/>
      <c r="VCP517" s="421"/>
      <c r="VCQ517" s="421"/>
      <c r="VCR517" s="421"/>
      <c r="VCS517" s="421"/>
      <c r="VCT517" s="421"/>
      <c r="VCU517" s="421"/>
      <c r="VCV517" s="421"/>
      <c r="VCW517" s="421"/>
      <c r="VCX517" s="421"/>
      <c r="VCY517" s="421"/>
      <c r="VCZ517" s="421"/>
      <c r="VDA517" s="421"/>
      <c r="VDB517" s="421"/>
      <c r="VDC517" s="421"/>
      <c r="VDD517" s="421"/>
      <c r="VDE517" s="421"/>
      <c r="VDF517" s="421"/>
      <c r="VDG517" s="421"/>
      <c r="VDH517" s="421"/>
      <c r="VDI517" s="421"/>
      <c r="VDJ517" s="421"/>
      <c r="VDK517" s="421"/>
      <c r="VDL517" s="421"/>
      <c r="VDM517" s="421"/>
      <c r="VDN517" s="421"/>
      <c r="VDO517" s="421"/>
      <c r="VDP517" s="421"/>
      <c r="VDQ517" s="421"/>
      <c r="VDR517" s="421"/>
      <c r="VDS517" s="421"/>
      <c r="VDT517" s="421"/>
      <c r="VDU517" s="421"/>
      <c r="VDV517" s="421"/>
      <c r="VDW517" s="421"/>
      <c r="VDX517" s="421"/>
      <c r="VDY517" s="421"/>
      <c r="VDZ517" s="421"/>
      <c r="VEA517" s="421"/>
      <c r="VEB517" s="421"/>
      <c r="VEC517" s="421"/>
      <c r="VED517" s="421"/>
      <c r="VEE517" s="421"/>
      <c r="VEF517" s="421"/>
      <c r="VEG517" s="421"/>
      <c r="VEH517" s="421"/>
      <c r="VEI517" s="421"/>
      <c r="VEJ517" s="421"/>
      <c r="VEK517" s="421"/>
      <c r="VEL517" s="421"/>
      <c r="VEM517" s="421"/>
      <c r="VEN517" s="421"/>
      <c r="VEO517" s="421"/>
      <c r="VEP517" s="421"/>
      <c r="VEQ517" s="421"/>
      <c r="VER517" s="421"/>
      <c r="VES517" s="421"/>
      <c r="VET517" s="421"/>
      <c r="VEU517" s="421"/>
      <c r="VEV517" s="421"/>
      <c r="VEW517" s="421"/>
      <c r="VEX517" s="421"/>
      <c r="VEY517" s="421"/>
      <c r="VEZ517" s="421"/>
      <c r="VFA517" s="421"/>
      <c r="VFB517" s="421"/>
      <c r="VFC517" s="421"/>
      <c r="VFD517" s="421"/>
      <c r="VFE517" s="421"/>
      <c r="VFF517" s="421"/>
      <c r="VFG517" s="421"/>
      <c r="VFH517" s="421"/>
      <c r="VFI517" s="421"/>
      <c r="VFJ517" s="421"/>
      <c r="VFK517" s="421"/>
      <c r="VFL517" s="421"/>
      <c r="VFM517" s="421"/>
      <c r="VFN517" s="421"/>
      <c r="VFO517" s="421"/>
      <c r="VFP517" s="421"/>
      <c r="VFQ517" s="421"/>
      <c r="VFR517" s="421"/>
      <c r="VFS517" s="421"/>
      <c r="VFT517" s="421"/>
      <c r="VFU517" s="421"/>
      <c r="VFV517" s="421"/>
      <c r="VFW517" s="421"/>
      <c r="VFX517" s="421"/>
      <c r="VFY517" s="421"/>
      <c r="VFZ517" s="421"/>
      <c r="VGA517" s="421"/>
      <c r="VGB517" s="421"/>
      <c r="VGC517" s="421"/>
      <c r="VGD517" s="421"/>
      <c r="VGE517" s="421"/>
      <c r="VGF517" s="421"/>
      <c r="VGG517" s="421"/>
      <c r="VGH517" s="421"/>
      <c r="VGI517" s="421"/>
      <c r="VGJ517" s="421"/>
      <c r="VGK517" s="421"/>
      <c r="VGL517" s="421"/>
      <c r="VGM517" s="421"/>
      <c r="VGN517" s="421"/>
      <c r="VGO517" s="421"/>
      <c r="VGP517" s="421"/>
      <c r="VGQ517" s="421"/>
      <c r="VGR517" s="421"/>
      <c r="VGS517" s="421"/>
      <c r="VGT517" s="421"/>
      <c r="VGU517" s="421"/>
      <c r="VGV517" s="421"/>
      <c r="VGW517" s="421"/>
      <c r="VGX517" s="421"/>
      <c r="VGY517" s="421"/>
      <c r="VGZ517" s="421"/>
      <c r="VHA517" s="421"/>
      <c r="VHB517" s="421"/>
      <c r="VHC517" s="421"/>
      <c r="VHD517" s="421"/>
      <c r="VHE517" s="421"/>
      <c r="VHF517" s="421"/>
      <c r="VHG517" s="421"/>
      <c r="VHH517" s="421"/>
      <c r="VHI517" s="421"/>
      <c r="VHJ517" s="421"/>
      <c r="VHK517" s="421"/>
      <c r="VHL517" s="421"/>
      <c r="VHM517" s="421"/>
      <c r="VHN517" s="421"/>
      <c r="VHO517" s="421"/>
      <c r="VHP517" s="421"/>
      <c r="VHQ517" s="421"/>
      <c r="VHR517" s="421"/>
      <c r="VHS517" s="421"/>
      <c r="VHT517" s="421"/>
      <c r="VHU517" s="421"/>
      <c r="VHV517" s="421"/>
      <c r="VHW517" s="421"/>
      <c r="VHX517" s="421"/>
      <c r="VHY517" s="421"/>
      <c r="VHZ517" s="421"/>
      <c r="VIA517" s="421"/>
      <c r="VIB517" s="421"/>
      <c r="VIC517" s="421"/>
      <c r="VID517" s="421"/>
      <c r="VIE517" s="421"/>
      <c r="VIF517" s="421"/>
      <c r="VIG517" s="421"/>
      <c r="VIH517" s="421"/>
      <c r="VII517" s="421"/>
      <c r="VIJ517" s="421"/>
      <c r="VIK517" s="421"/>
      <c r="VIL517" s="421"/>
      <c r="VIM517" s="421"/>
      <c r="VIN517" s="421"/>
      <c r="VIO517" s="421"/>
      <c r="VIP517" s="421"/>
      <c r="VIQ517" s="421"/>
      <c r="VIR517" s="421"/>
      <c r="VIS517" s="421"/>
      <c r="VIT517" s="421"/>
      <c r="VIU517" s="421"/>
      <c r="VIV517" s="421"/>
      <c r="VIW517" s="421"/>
      <c r="VIX517" s="421"/>
      <c r="VIY517" s="421"/>
      <c r="VIZ517" s="421"/>
      <c r="VJA517" s="421"/>
      <c r="VJB517" s="421"/>
      <c r="VJC517" s="421"/>
      <c r="VJD517" s="421"/>
      <c r="VJE517" s="421"/>
      <c r="VJF517" s="421"/>
      <c r="VJG517" s="421"/>
      <c r="VJH517" s="421"/>
      <c r="VJI517" s="421"/>
      <c r="VJJ517" s="421"/>
      <c r="VJK517" s="421"/>
      <c r="VJL517" s="421"/>
      <c r="VJM517" s="421"/>
      <c r="VJN517" s="421"/>
      <c r="VJO517" s="421"/>
      <c r="VJP517" s="421"/>
      <c r="VJQ517" s="421"/>
      <c r="VJR517" s="421"/>
      <c r="VJS517" s="421"/>
      <c r="VJT517" s="421"/>
      <c r="VJU517" s="421"/>
      <c r="VJV517" s="421"/>
      <c r="VJW517" s="421"/>
      <c r="VJX517" s="421"/>
      <c r="VJY517" s="421"/>
      <c r="VJZ517" s="421"/>
      <c r="VKA517" s="421"/>
      <c r="VKB517" s="421"/>
      <c r="VKC517" s="421"/>
      <c r="VKD517" s="421"/>
      <c r="VKE517" s="421"/>
      <c r="VKF517" s="421"/>
      <c r="VKG517" s="421"/>
      <c r="VKH517" s="421"/>
      <c r="VKI517" s="421"/>
      <c r="VKJ517" s="421"/>
      <c r="VKK517" s="421"/>
      <c r="VKL517" s="421"/>
      <c r="VKM517" s="421"/>
      <c r="VKN517" s="421"/>
      <c r="VKO517" s="421"/>
      <c r="VKP517" s="421"/>
      <c r="VKQ517" s="421"/>
      <c r="VKR517" s="421"/>
      <c r="VKS517" s="421"/>
      <c r="VKT517" s="421"/>
      <c r="VKU517" s="421"/>
      <c r="VKV517" s="421"/>
      <c r="VKW517" s="421"/>
      <c r="VKX517" s="421"/>
      <c r="VKY517" s="421"/>
      <c r="VKZ517" s="421"/>
      <c r="VLA517" s="421"/>
      <c r="VLB517" s="421"/>
      <c r="VLC517" s="421"/>
      <c r="VLD517" s="421"/>
      <c r="VLE517" s="421"/>
      <c r="VLF517" s="421"/>
      <c r="VLG517" s="421"/>
      <c r="VLH517" s="421"/>
      <c r="VLI517" s="421"/>
      <c r="VLJ517" s="421"/>
      <c r="VLK517" s="421"/>
      <c r="VLL517" s="421"/>
      <c r="VLM517" s="421"/>
      <c r="VLN517" s="421"/>
      <c r="VLO517" s="421"/>
      <c r="VLP517" s="421"/>
      <c r="VLQ517" s="421"/>
      <c r="VLR517" s="421"/>
      <c r="VLS517" s="421"/>
      <c r="VLT517" s="421"/>
      <c r="VLU517" s="421"/>
      <c r="VLV517" s="421"/>
      <c r="VLW517" s="421"/>
      <c r="VLX517" s="421"/>
      <c r="VLY517" s="421"/>
      <c r="VLZ517" s="421"/>
      <c r="VMA517" s="421"/>
      <c r="VMB517" s="421"/>
      <c r="VMC517" s="421"/>
      <c r="VMD517" s="421"/>
      <c r="VME517" s="421"/>
      <c r="VMF517" s="421"/>
      <c r="VMG517" s="421"/>
      <c r="VMH517" s="421"/>
      <c r="VMI517" s="421"/>
      <c r="VMJ517" s="421"/>
      <c r="VMK517" s="421"/>
      <c r="VML517" s="421"/>
      <c r="VMM517" s="421"/>
      <c r="VMN517" s="421"/>
      <c r="VMO517" s="421"/>
      <c r="VMP517" s="421"/>
      <c r="VMQ517" s="421"/>
      <c r="VMR517" s="421"/>
      <c r="VMS517" s="421"/>
      <c r="VMT517" s="421"/>
      <c r="VMU517" s="421"/>
      <c r="VMV517" s="421"/>
      <c r="VMW517" s="421"/>
      <c r="VMX517" s="421"/>
      <c r="VMY517" s="421"/>
      <c r="VMZ517" s="421"/>
      <c r="VNA517" s="421"/>
      <c r="VNB517" s="421"/>
      <c r="VNC517" s="421"/>
      <c r="VND517" s="421"/>
      <c r="VNE517" s="421"/>
      <c r="VNF517" s="421"/>
      <c r="VNG517" s="421"/>
      <c r="VNH517" s="421"/>
      <c r="VNI517" s="421"/>
      <c r="VNJ517" s="421"/>
      <c r="VNK517" s="421"/>
      <c r="VNL517" s="421"/>
      <c r="VNM517" s="421"/>
      <c r="VNN517" s="421"/>
      <c r="VNO517" s="421"/>
      <c r="VNP517" s="421"/>
      <c r="VNQ517" s="421"/>
      <c r="VNR517" s="421"/>
      <c r="VNS517" s="421"/>
      <c r="VNT517" s="421"/>
      <c r="VNU517" s="421"/>
      <c r="VNV517" s="421"/>
      <c r="VNW517" s="421"/>
      <c r="VNX517" s="421"/>
      <c r="VNY517" s="421"/>
      <c r="VNZ517" s="421"/>
      <c r="VOA517" s="421"/>
      <c r="VOB517" s="421"/>
      <c r="VOC517" s="421"/>
      <c r="VOD517" s="421"/>
      <c r="VOE517" s="421"/>
      <c r="VOF517" s="421"/>
      <c r="VOG517" s="421"/>
      <c r="VOH517" s="421"/>
      <c r="VOI517" s="421"/>
      <c r="VOJ517" s="421"/>
      <c r="VOK517" s="421"/>
      <c r="VOL517" s="421"/>
      <c r="VOM517" s="421"/>
      <c r="VON517" s="421"/>
      <c r="VOO517" s="421"/>
      <c r="VOP517" s="421"/>
      <c r="VOQ517" s="421"/>
      <c r="VOR517" s="421"/>
      <c r="VOS517" s="421"/>
      <c r="VOT517" s="421"/>
      <c r="VOU517" s="421"/>
      <c r="VOV517" s="421"/>
      <c r="VOW517" s="421"/>
      <c r="VOX517" s="421"/>
      <c r="VOY517" s="421"/>
      <c r="VOZ517" s="421"/>
      <c r="VPA517" s="421"/>
      <c r="VPB517" s="421"/>
      <c r="VPC517" s="421"/>
      <c r="VPD517" s="421"/>
      <c r="VPE517" s="421"/>
      <c r="VPF517" s="421"/>
      <c r="VPG517" s="421"/>
      <c r="VPH517" s="421"/>
      <c r="VPI517" s="421"/>
      <c r="VPJ517" s="421"/>
      <c r="VPK517" s="421"/>
      <c r="VPL517" s="421"/>
      <c r="VPM517" s="421"/>
      <c r="VPN517" s="421"/>
      <c r="VPO517" s="421"/>
      <c r="VPP517" s="421"/>
      <c r="VPQ517" s="421"/>
      <c r="VPR517" s="421"/>
      <c r="VPS517" s="421"/>
      <c r="VPT517" s="421"/>
      <c r="VPU517" s="421"/>
      <c r="VPV517" s="421"/>
      <c r="VPW517" s="421"/>
      <c r="VPX517" s="421"/>
      <c r="VPY517" s="421"/>
      <c r="VPZ517" s="421"/>
      <c r="VQA517" s="421"/>
      <c r="VQB517" s="421"/>
      <c r="VQC517" s="421"/>
      <c r="VQD517" s="421"/>
      <c r="VQE517" s="421"/>
      <c r="VQF517" s="421"/>
      <c r="VQG517" s="421"/>
      <c r="VQH517" s="421"/>
      <c r="VQI517" s="421"/>
      <c r="VQJ517" s="421"/>
      <c r="VQK517" s="421"/>
      <c r="VQL517" s="421"/>
      <c r="VQM517" s="421"/>
      <c r="VQN517" s="421"/>
      <c r="VQO517" s="421"/>
      <c r="VQP517" s="421"/>
      <c r="VQQ517" s="421"/>
      <c r="VQR517" s="421"/>
      <c r="VQS517" s="421"/>
      <c r="VQT517" s="421"/>
      <c r="VQU517" s="421"/>
      <c r="VQV517" s="421"/>
      <c r="VQW517" s="421"/>
      <c r="VQX517" s="421"/>
      <c r="VQY517" s="421"/>
      <c r="VQZ517" s="421"/>
      <c r="VRA517" s="421"/>
      <c r="VRB517" s="421"/>
      <c r="VRC517" s="421"/>
      <c r="VRD517" s="421"/>
      <c r="VRE517" s="421"/>
      <c r="VRF517" s="421"/>
      <c r="VRG517" s="421"/>
      <c r="VRH517" s="421"/>
      <c r="VRI517" s="421"/>
      <c r="VRJ517" s="421"/>
      <c r="VRK517" s="421"/>
      <c r="VRL517" s="421"/>
      <c r="VRM517" s="421"/>
      <c r="VRN517" s="421"/>
      <c r="VRO517" s="421"/>
      <c r="VRP517" s="421"/>
      <c r="VRQ517" s="421"/>
      <c r="VRR517" s="421"/>
      <c r="VRS517" s="421"/>
      <c r="VRT517" s="421"/>
      <c r="VRU517" s="421"/>
      <c r="VRV517" s="421"/>
      <c r="VRW517" s="421"/>
      <c r="VRX517" s="421"/>
      <c r="VRY517" s="421"/>
      <c r="VRZ517" s="421"/>
      <c r="VSA517" s="421"/>
      <c r="VSB517" s="421"/>
      <c r="VSC517" s="421"/>
      <c r="VSD517" s="421"/>
      <c r="VSE517" s="421"/>
      <c r="VSF517" s="421"/>
      <c r="VSG517" s="421"/>
      <c r="VSH517" s="421"/>
      <c r="VSI517" s="421"/>
      <c r="VSJ517" s="421"/>
      <c r="VSK517" s="421"/>
      <c r="VSL517" s="421"/>
      <c r="VSM517" s="421"/>
      <c r="VSN517" s="421"/>
      <c r="VSO517" s="421"/>
      <c r="VSP517" s="421"/>
      <c r="VSQ517" s="421"/>
      <c r="VSR517" s="421"/>
      <c r="VSS517" s="421"/>
      <c r="VST517" s="421"/>
      <c r="VSU517" s="421"/>
      <c r="VSV517" s="421"/>
      <c r="VSW517" s="421"/>
      <c r="VSX517" s="421"/>
      <c r="VSY517" s="421"/>
      <c r="VSZ517" s="421"/>
      <c r="VTA517" s="421"/>
      <c r="VTB517" s="421"/>
      <c r="VTC517" s="421"/>
      <c r="VTD517" s="421"/>
      <c r="VTE517" s="421"/>
      <c r="VTF517" s="421"/>
      <c r="VTG517" s="421"/>
      <c r="VTH517" s="421"/>
      <c r="VTI517" s="421"/>
      <c r="VTJ517" s="421"/>
      <c r="VTK517" s="421"/>
      <c r="VTL517" s="421"/>
      <c r="VTM517" s="421"/>
      <c r="VTN517" s="421"/>
      <c r="VTO517" s="421"/>
      <c r="VTP517" s="421"/>
      <c r="VTQ517" s="421"/>
      <c r="VTR517" s="421"/>
      <c r="VTS517" s="421"/>
      <c r="VTT517" s="421"/>
      <c r="VTU517" s="421"/>
      <c r="VTV517" s="421"/>
      <c r="VTW517" s="421"/>
      <c r="VTX517" s="421"/>
      <c r="VTY517" s="421"/>
      <c r="VTZ517" s="421"/>
      <c r="VUA517" s="421"/>
      <c r="VUB517" s="421"/>
      <c r="VUC517" s="421"/>
      <c r="VUD517" s="421"/>
      <c r="VUE517" s="421"/>
      <c r="VUF517" s="421"/>
      <c r="VUG517" s="421"/>
      <c r="VUH517" s="421"/>
      <c r="VUI517" s="421"/>
      <c r="VUJ517" s="421"/>
      <c r="VUK517" s="421"/>
      <c r="VUL517" s="421"/>
      <c r="VUM517" s="421"/>
      <c r="VUN517" s="421"/>
      <c r="VUO517" s="421"/>
      <c r="VUP517" s="421"/>
      <c r="VUQ517" s="421"/>
      <c r="VUR517" s="421"/>
      <c r="VUS517" s="421"/>
      <c r="VUT517" s="421"/>
      <c r="VUU517" s="421"/>
      <c r="VUV517" s="421"/>
      <c r="VUW517" s="421"/>
      <c r="VUX517" s="421"/>
      <c r="VUY517" s="421"/>
      <c r="VUZ517" s="421"/>
      <c r="VVA517" s="421"/>
      <c r="VVB517" s="421"/>
      <c r="VVC517" s="421"/>
      <c r="VVD517" s="421"/>
      <c r="VVE517" s="421"/>
      <c r="VVF517" s="421"/>
      <c r="VVG517" s="421"/>
      <c r="VVH517" s="421"/>
      <c r="VVI517" s="421"/>
      <c r="VVJ517" s="421"/>
      <c r="VVK517" s="421"/>
      <c r="VVL517" s="421"/>
      <c r="VVM517" s="421"/>
      <c r="VVN517" s="421"/>
      <c r="VVO517" s="421"/>
      <c r="VVP517" s="421"/>
      <c r="VVQ517" s="421"/>
      <c r="VVR517" s="421"/>
      <c r="VVS517" s="421"/>
      <c r="VVT517" s="421"/>
      <c r="VVU517" s="421"/>
      <c r="VVV517" s="421"/>
      <c r="VVW517" s="421"/>
      <c r="VVX517" s="421"/>
      <c r="VVY517" s="421"/>
      <c r="VVZ517" s="421"/>
      <c r="VWA517" s="421"/>
      <c r="VWB517" s="421"/>
      <c r="VWC517" s="421"/>
      <c r="VWD517" s="421"/>
      <c r="VWE517" s="421"/>
      <c r="VWF517" s="421"/>
      <c r="VWG517" s="421"/>
      <c r="VWH517" s="421"/>
      <c r="VWI517" s="421"/>
      <c r="VWJ517" s="421"/>
      <c r="VWK517" s="421"/>
      <c r="VWL517" s="421"/>
      <c r="VWM517" s="421"/>
      <c r="VWN517" s="421"/>
      <c r="VWO517" s="421"/>
      <c r="VWP517" s="421"/>
      <c r="VWQ517" s="421"/>
      <c r="VWR517" s="421"/>
      <c r="VWS517" s="421"/>
      <c r="VWT517" s="421"/>
      <c r="VWU517" s="421"/>
      <c r="VWV517" s="421"/>
      <c r="VWW517" s="421"/>
      <c r="VWX517" s="421"/>
      <c r="VWY517" s="421"/>
      <c r="VWZ517" s="421"/>
      <c r="VXA517" s="421"/>
      <c r="VXB517" s="421"/>
      <c r="VXC517" s="421"/>
      <c r="VXD517" s="421"/>
      <c r="VXE517" s="421"/>
      <c r="VXF517" s="421"/>
      <c r="VXG517" s="421"/>
      <c r="VXH517" s="421"/>
      <c r="VXI517" s="421"/>
      <c r="VXJ517" s="421"/>
      <c r="VXK517" s="421"/>
      <c r="VXL517" s="421"/>
      <c r="VXM517" s="421"/>
      <c r="VXN517" s="421"/>
      <c r="VXO517" s="421"/>
      <c r="VXP517" s="421"/>
      <c r="VXQ517" s="421"/>
      <c r="VXR517" s="421"/>
      <c r="VXS517" s="421"/>
      <c r="VXT517" s="421"/>
      <c r="VXU517" s="421"/>
      <c r="VXV517" s="421"/>
      <c r="VXW517" s="421"/>
      <c r="VXX517" s="421"/>
      <c r="VXY517" s="421"/>
      <c r="VXZ517" s="421"/>
      <c r="VYA517" s="421"/>
      <c r="VYB517" s="421"/>
      <c r="VYC517" s="421"/>
      <c r="VYD517" s="421"/>
      <c r="VYE517" s="421"/>
      <c r="VYF517" s="421"/>
      <c r="VYG517" s="421"/>
      <c r="VYH517" s="421"/>
      <c r="VYI517" s="421"/>
      <c r="VYJ517" s="421"/>
      <c r="VYK517" s="421"/>
      <c r="VYL517" s="421"/>
      <c r="VYM517" s="421"/>
      <c r="VYN517" s="421"/>
      <c r="VYO517" s="421"/>
      <c r="VYP517" s="421"/>
      <c r="VYQ517" s="421"/>
      <c r="VYR517" s="421"/>
      <c r="VYS517" s="421"/>
      <c r="VYT517" s="421"/>
      <c r="VYU517" s="421"/>
      <c r="VYV517" s="421"/>
      <c r="VYW517" s="421"/>
      <c r="VYX517" s="421"/>
      <c r="VYY517" s="421"/>
      <c r="VYZ517" s="421"/>
      <c r="VZA517" s="421"/>
      <c r="VZB517" s="421"/>
      <c r="VZC517" s="421"/>
      <c r="VZD517" s="421"/>
      <c r="VZE517" s="421"/>
      <c r="VZF517" s="421"/>
      <c r="VZG517" s="421"/>
      <c r="VZH517" s="421"/>
      <c r="VZI517" s="421"/>
      <c r="VZJ517" s="421"/>
      <c r="VZK517" s="421"/>
      <c r="VZL517" s="421"/>
      <c r="VZM517" s="421"/>
      <c r="VZN517" s="421"/>
      <c r="VZO517" s="421"/>
      <c r="VZP517" s="421"/>
      <c r="VZQ517" s="421"/>
      <c r="VZR517" s="421"/>
      <c r="VZS517" s="421"/>
      <c r="VZT517" s="421"/>
      <c r="VZU517" s="421"/>
      <c r="VZV517" s="421"/>
      <c r="VZW517" s="421"/>
      <c r="VZX517" s="421"/>
      <c r="VZY517" s="421"/>
      <c r="VZZ517" s="421"/>
      <c r="WAA517" s="421"/>
      <c r="WAB517" s="421"/>
      <c r="WAC517" s="421"/>
      <c r="WAD517" s="421"/>
      <c r="WAE517" s="421"/>
      <c r="WAF517" s="421"/>
      <c r="WAG517" s="421"/>
      <c r="WAH517" s="421"/>
      <c r="WAI517" s="421"/>
      <c r="WAJ517" s="421"/>
      <c r="WAK517" s="421"/>
      <c r="WAL517" s="421"/>
      <c r="WAM517" s="421"/>
      <c r="WAN517" s="421"/>
      <c r="WAO517" s="421"/>
      <c r="WAP517" s="421"/>
      <c r="WAQ517" s="421"/>
      <c r="WAR517" s="421"/>
      <c r="WAS517" s="421"/>
      <c r="WAT517" s="421"/>
      <c r="WAU517" s="421"/>
      <c r="WAV517" s="421"/>
      <c r="WAW517" s="421"/>
      <c r="WAX517" s="421"/>
      <c r="WAY517" s="421"/>
      <c r="WAZ517" s="421"/>
      <c r="WBA517" s="421"/>
      <c r="WBB517" s="421"/>
      <c r="WBC517" s="421"/>
      <c r="WBD517" s="421"/>
      <c r="WBE517" s="421"/>
      <c r="WBF517" s="421"/>
      <c r="WBG517" s="421"/>
      <c r="WBH517" s="421"/>
      <c r="WBI517" s="421"/>
      <c r="WBJ517" s="421"/>
      <c r="WBK517" s="421"/>
      <c r="WBL517" s="421"/>
      <c r="WBM517" s="421"/>
      <c r="WBN517" s="421"/>
      <c r="WBO517" s="421"/>
      <c r="WBP517" s="421"/>
      <c r="WBQ517" s="421"/>
      <c r="WBR517" s="421"/>
      <c r="WBS517" s="421"/>
      <c r="WBT517" s="421"/>
      <c r="WBU517" s="421"/>
      <c r="WBV517" s="421"/>
      <c r="WBW517" s="421"/>
      <c r="WBX517" s="421"/>
      <c r="WBY517" s="421"/>
      <c r="WBZ517" s="421"/>
      <c r="WCA517" s="421"/>
      <c r="WCB517" s="421"/>
      <c r="WCC517" s="421"/>
      <c r="WCD517" s="421"/>
      <c r="WCE517" s="421"/>
      <c r="WCF517" s="421"/>
      <c r="WCG517" s="421"/>
      <c r="WCH517" s="421"/>
      <c r="WCI517" s="421"/>
      <c r="WCJ517" s="421"/>
      <c r="WCK517" s="421"/>
      <c r="WCL517" s="421"/>
      <c r="WCM517" s="421"/>
      <c r="WCN517" s="421"/>
      <c r="WCO517" s="421"/>
      <c r="WCP517" s="421"/>
      <c r="WCQ517" s="421"/>
      <c r="WCR517" s="421"/>
      <c r="WCS517" s="421"/>
      <c r="WCT517" s="421"/>
      <c r="WCU517" s="421"/>
      <c r="WCV517" s="421"/>
      <c r="WCW517" s="421"/>
      <c r="WCX517" s="421"/>
      <c r="WCY517" s="421"/>
      <c r="WCZ517" s="421"/>
      <c r="WDA517" s="421"/>
      <c r="WDB517" s="421"/>
      <c r="WDC517" s="421"/>
      <c r="WDD517" s="421"/>
      <c r="WDE517" s="421"/>
      <c r="WDF517" s="421"/>
      <c r="WDG517" s="421"/>
      <c r="WDH517" s="421"/>
      <c r="WDI517" s="421"/>
      <c r="WDJ517" s="421"/>
      <c r="WDK517" s="421"/>
      <c r="WDL517" s="421"/>
      <c r="WDM517" s="421"/>
      <c r="WDN517" s="421"/>
      <c r="WDO517" s="421"/>
      <c r="WDP517" s="421"/>
      <c r="WDQ517" s="421"/>
      <c r="WDR517" s="421"/>
      <c r="WDS517" s="421"/>
      <c r="WDT517" s="421"/>
      <c r="WDU517" s="421"/>
      <c r="WDV517" s="421"/>
      <c r="WDW517" s="421"/>
      <c r="WDX517" s="421"/>
      <c r="WDY517" s="421"/>
      <c r="WDZ517" s="421"/>
      <c r="WEA517" s="421"/>
      <c r="WEB517" s="421"/>
      <c r="WEC517" s="421"/>
      <c r="WED517" s="421"/>
      <c r="WEE517" s="421"/>
      <c r="WEF517" s="421"/>
      <c r="WEG517" s="421"/>
      <c r="WEH517" s="421"/>
      <c r="WEI517" s="421"/>
      <c r="WEJ517" s="421"/>
      <c r="WEK517" s="421"/>
      <c r="WEL517" s="421"/>
      <c r="WEM517" s="421"/>
      <c r="WEN517" s="421"/>
      <c r="WEO517" s="421"/>
      <c r="WEP517" s="421"/>
      <c r="WEQ517" s="421"/>
      <c r="WER517" s="421"/>
      <c r="WES517" s="421"/>
      <c r="WET517" s="421"/>
      <c r="WEU517" s="421"/>
      <c r="WEV517" s="421"/>
      <c r="WEW517" s="421"/>
      <c r="WEX517" s="421"/>
      <c r="WEY517" s="421"/>
      <c r="WEZ517" s="421"/>
      <c r="WFA517" s="421"/>
      <c r="WFB517" s="421"/>
      <c r="WFC517" s="421"/>
      <c r="WFD517" s="421"/>
      <c r="WFE517" s="421"/>
      <c r="WFF517" s="421"/>
      <c r="WFG517" s="421"/>
      <c r="WFH517" s="421"/>
      <c r="WFI517" s="421"/>
      <c r="WFJ517" s="421"/>
      <c r="WFK517" s="421"/>
      <c r="WFL517" s="421"/>
      <c r="WFM517" s="421"/>
      <c r="WFN517" s="421"/>
      <c r="WFO517" s="421"/>
      <c r="WFP517" s="421"/>
      <c r="WFQ517" s="421"/>
      <c r="WFR517" s="421"/>
      <c r="WFS517" s="421"/>
      <c r="WFT517" s="421"/>
      <c r="WFU517" s="421"/>
      <c r="WFV517" s="421"/>
      <c r="WFW517" s="421"/>
      <c r="WFX517" s="421"/>
      <c r="WFY517" s="421"/>
      <c r="WFZ517" s="421"/>
      <c r="WGA517" s="421"/>
      <c r="WGB517" s="421"/>
      <c r="WGC517" s="421"/>
      <c r="WGD517" s="421"/>
      <c r="WGE517" s="421"/>
      <c r="WGF517" s="421"/>
      <c r="WGG517" s="421"/>
      <c r="WGH517" s="421"/>
      <c r="WGI517" s="421"/>
      <c r="WGJ517" s="421"/>
      <c r="WGK517" s="421"/>
      <c r="WGL517" s="421"/>
      <c r="WGM517" s="421"/>
      <c r="WGN517" s="421"/>
      <c r="WGO517" s="421"/>
      <c r="WGP517" s="421"/>
      <c r="WGQ517" s="421"/>
      <c r="WGR517" s="421"/>
      <c r="WGS517" s="421"/>
      <c r="WGT517" s="421"/>
      <c r="WGU517" s="421"/>
      <c r="WGV517" s="421"/>
      <c r="WGW517" s="421"/>
      <c r="WGX517" s="421"/>
      <c r="WGY517" s="421"/>
      <c r="WGZ517" s="421"/>
      <c r="WHA517" s="421"/>
      <c r="WHB517" s="421"/>
      <c r="WHC517" s="421"/>
      <c r="WHD517" s="421"/>
      <c r="WHE517" s="421"/>
      <c r="WHF517" s="421"/>
      <c r="WHG517" s="421"/>
      <c r="WHH517" s="421"/>
      <c r="WHI517" s="421"/>
      <c r="WHJ517" s="421"/>
      <c r="WHK517" s="421"/>
      <c r="WHL517" s="421"/>
      <c r="WHM517" s="421"/>
      <c r="WHN517" s="421"/>
      <c r="WHO517" s="421"/>
      <c r="WHP517" s="421"/>
      <c r="WHQ517" s="421"/>
      <c r="WHR517" s="421"/>
      <c r="WHS517" s="421"/>
      <c r="WHT517" s="421"/>
      <c r="WHU517" s="421"/>
      <c r="WHV517" s="421"/>
      <c r="WHW517" s="421"/>
      <c r="WHX517" s="421"/>
      <c r="WHY517" s="421"/>
      <c r="WHZ517" s="421"/>
      <c r="WIA517" s="421"/>
      <c r="WIB517" s="421"/>
      <c r="WIC517" s="421"/>
      <c r="WID517" s="421"/>
      <c r="WIE517" s="421"/>
      <c r="WIF517" s="421"/>
      <c r="WIG517" s="421"/>
      <c r="WIH517" s="421"/>
      <c r="WII517" s="421"/>
      <c r="WIJ517" s="421"/>
      <c r="WIK517" s="421"/>
      <c r="WIL517" s="421"/>
      <c r="WIM517" s="421"/>
      <c r="WIN517" s="421"/>
      <c r="WIO517" s="421"/>
      <c r="WIP517" s="421"/>
      <c r="WIQ517" s="421"/>
      <c r="WIR517" s="421"/>
      <c r="WIS517" s="421"/>
      <c r="WIT517" s="421"/>
      <c r="WIU517" s="421"/>
      <c r="WIV517" s="421"/>
      <c r="WIW517" s="421"/>
      <c r="WIX517" s="421"/>
      <c r="WIY517" s="421"/>
      <c r="WIZ517" s="421"/>
      <c r="WJA517" s="421"/>
      <c r="WJB517" s="421"/>
      <c r="WJC517" s="421"/>
      <c r="WJD517" s="421"/>
      <c r="WJE517" s="421"/>
      <c r="WJF517" s="421"/>
      <c r="WJG517" s="421"/>
      <c r="WJH517" s="421"/>
      <c r="WJI517" s="421"/>
      <c r="WJJ517" s="421"/>
      <c r="WJK517" s="421"/>
      <c r="WJL517" s="421"/>
      <c r="WJM517" s="421"/>
      <c r="WJN517" s="421"/>
      <c r="WJO517" s="421"/>
      <c r="WJP517" s="421"/>
      <c r="WJQ517" s="421"/>
      <c r="WJR517" s="421"/>
      <c r="WJS517" s="421"/>
      <c r="WJT517" s="421"/>
      <c r="WJU517" s="421"/>
      <c r="WJV517" s="421"/>
      <c r="WJW517" s="421"/>
      <c r="WJX517" s="421"/>
      <c r="WJY517" s="421"/>
      <c r="WJZ517" s="421"/>
      <c r="WKA517" s="421"/>
      <c r="WKB517" s="421"/>
      <c r="WKC517" s="421"/>
      <c r="WKD517" s="421"/>
      <c r="WKE517" s="421"/>
      <c r="WKF517" s="421"/>
      <c r="WKG517" s="421"/>
      <c r="WKH517" s="421"/>
      <c r="WKI517" s="421"/>
      <c r="WKJ517" s="421"/>
      <c r="WKK517" s="421"/>
      <c r="WKL517" s="421"/>
      <c r="WKM517" s="421"/>
      <c r="WKN517" s="421"/>
      <c r="WKO517" s="421"/>
      <c r="WKP517" s="421"/>
      <c r="WKQ517" s="421"/>
      <c r="WKR517" s="421"/>
      <c r="WKS517" s="421"/>
      <c r="WKT517" s="421"/>
      <c r="WKU517" s="421"/>
      <c r="WKV517" s="421"/>
      <c r="WKW517" s="421"/>
      <c r="WKX517" s="421"/>
      <c r="WKY517" s="421"/>
      <c r="WKZ517" s="421"/>
      <c r="WLA517" s="421"/>
      <c r="WLB517" s="421"/>
      <c r="WLC517" s="421"/>
      <c r="WLD517" s="421"/>
      <c r="WLE517" s="421"/>
      <c r="WLF517" s="421"/>
      <c r="WLG517" s="421"/>
      <c r="WLH517" s="421"/>
      <c r="WLI517" s="421"/>
      <c r="WLJ517" s="421"/>
      <c r="WLK517" s="421"/>
      <c r="WLL517" s="421"/>
      <c r="WLM517" s="421"/>
      <c r="WLN517" s="421"/>
      <c r="WLO517" s="421"/>
      <c r="WLP517" s="421"/>
      <c r="WLQ517" s="421"/>
      <c r="WLR517" s="421"/>
      <c r="WLS517" s="421"/>
      <c r="WLT517" s="421"/>
      <c r="WLU517" s="421"/>
      <c r="WLV517" s="421"/>
      <c r="WLW517" s="421"/>
      <c r="WLX517" s="421"/>
      <c r="WLY517" s="421"/>
      <c r="WLZ517" s="421"/>
      <c r="WMA517" s="421"/>
      <c r="WMB517" s="421"/>
      <c r="WMC517" s="421"/>
      <c r="WMD517" s="421"/>
      <c r="WME517" s="421"/>
      <c r="WMF517" s="421"/>
      <c r="WMG517" s="421"/>
      <c r="WMH517" s="421"/>
      <c r="WMI517" s="421"/>
      <c r="WMJ517" s="421"/>
      <c r="WMK517" s="421"/>
      <c r="WML517" s="421"/>
      <c r="WMM517" s="421"/>
      <c r="WMN517" s="421"/>
      <c r="WMO517" s="421"/>
      <c r="WMP517" s="421"/>
      <c r="WMQ517" s="421"/>
      <c r="WMR517" s="421"/>
      <c r="WMS517" s="421"/>
      <c r="WMT517" s="421"/>
      <c r="WMU517" s="421"/>
      <c r="WMV517" s="421"/>
      <c r="WMW517" s="421"/>
      <c r="WMX517" s="421"/>
      <c r="WMY517" s="421"/>
      <c r="WMZ517" s="421"/>
      <c r="WNA517" s="421"/>
      <c r="WNB517" s="421"/>
      <c r="WNC517" s="421"/>
      <c r="WND517" s="421"/>
      <c r="WNE517" s="421"/>
      <c r="WNF517" s="421"/>
      <c r="WNG517" s="421"/>
      <c r="WNH517" s="421"/>
      <c r="WNI517" s="421"/>
      <c r="WNJ517" s="421"/>
      <c r="WNK517" s="421"/>
      <c r="WNL517" s="421"/>
      <c r="WNM517" s="421"/>
      <c r="WNN517" s="421"/>
      <c r="WNO517" s="421"/>
      <c r="WNP517" s="421"/>
      <c r="WNQ517" s="421"/>
      <c r="WNR517" s="421"/>
      <c r="WNS517" s="421"/>
      <c r="WNT517" s="421"/>
      <c r="WNU517" s="421"/>
      <c r="WNV517" s="421"/>
      <c r="WNW517" s="421"/>
      <c r="WNX517" s="421"/>
      <c r="WNY517" s="421"/>
      <c r="WNZ517" s="421"/>
      <c r="WOA517" s="421"/>
      <c r="WOB517" s="421"/>
      <c r="WOC517" s="421"/>
      <c r="WOD517" s="421"/>
      <c r="WOE517" s="421"/>
      <c r="WOF517" s="421"/>
      <c r="WOG517" s="421"/>
      <c r="WOH517" s="421"/>
      <c r="WOI517" s="421"/>
      <c r="WOJ517" s="421"/>
      <c r="WOK517" s="421"/>
      <c r="WOL517" s="421"/>
      <c r="WOM517" s="421"/>
      <c r="WON517" s="421"/>
      <c r="WOO517" s="421"/>
      <c r="WOP517" s="421"/>
      <c r="WOQ517" s="421"/>
      <c r="WOR517" s="421"/>
      <c r="WOS517" s="421"/>
      <c r="WOT517" s="421"/>
      <c r="WOU517" s="421"/>
      <c r="WOV517" s="421"/>
      <c r="WOW517" s="421"/>
      <c r="WOX517" s="421"/>
      <c r="WOY517" s="421"/>
      <c r="WOZ517" s="421"/>
      <c r="WPA517" s="421"/>
      <c r="WPB517" s="421"/>
      <c r="WPC517" s="421"/>
      <c r="WPD517" s="421"/>
      <c r="WPE517" s="421"/>
      <c r="WPF517" s="421"/>
      <c r="WPG517" s="421"/>
      <c r="WPH517" s="421"/>
      <c r="WPI517" s="421"/>
      <c r="WPJ517" s="421"/>
      <c r="WPK517" s="421"/>
      <c r="WPL517" s="421"/>
      <c r="WPM517" s="421"/>
      <c r="WPN517" s="421"/>
      <c r="WPO517" s="421"/>
      <c r="WPP517" s="421"/>
      <c r="WPQ517" s="421"/>
      <c r="WPR517" s="421"/>
      <c r="WPS517" s="421"/>
      <c r="WPT517" s="421"/>
      <c r="WPU517" s="421"/>
      <c r="WPV517" s="421"/>
      <c r="WPW517" s="421"/>
      <c r="WPX517" s="421"/>
      <c r="WPY517" s="421"/>
      <c r="WPZ517" s="421"/>
      <c r="WQA517" s="421"/>
      <c r="WQB517" s="421"/>
      <c r="WQC517" s="421"/>
      <c r="WQD517" s="421"/>
      <c r="WQE517" s="421"/>
      <c r="WQF517" s="421"/>
      <c r="WQG517" s="421"/>
      <c r="WQH517" s="421"/>
      <c r="WQI517" s="421"/>
      <c r="WQJ517" s="421"/>
      <c r="WQK517" s="421"/>
      <c r="WQL517" s="421"/>
      <c r="WQM517" s="421"/>
      <c r="WQN517" s="421"/>
      <c r="WQO517" s="421"/>
      <c r="WQP517" s="421"/>
      <c r="WQQ517" s="421"/>
      <c r="WQR517" s="421"/>
      <c r="WQS517" s="421"/>
      <c r="WQT517" s="421"/>
      <c r="WQU517" s="421"/>
      <c r="WQV517" s="421"/>
      <c r="WQW517" s="421"/>
      <c r="WQX517" s="421"/>
      <c r="WQY517" s="421"/>
      <c r="WQZ517" s="421"/>
      <c r="WRA517" s="421"/>
      <c r="WRB517" s="421"/>
      <c r="WRC517" s="421"/>
      <c r="WRD517" s="421"/>
      <c r="WRE517" s="421"/>
      <c r="WRF517" s="421"/>
      <c r="WRG517" s="421"/>
      <c r="WRH517" s="421"/>
      <c r="WRI517" s="421"/>
      <c r="WRJ517" s="421"/>
      <c r="WRK517" s="421"/>
      <c r="WRL517" s="421"/>
      <c r="WRM517" s="421"/>
      <c r="WRN517" s="421"/>
      <c r="WRO517" s="421"/>
      <c r="WRP517" s="421"/>
      <c r="WRQ517" s="421"/>
      <c r="WRR517" s="421"/>
      <c r="WRS517" s="421"/>
      <c r="WRT517" s="421"/>
      <c r="WRU517" s="421"/>
      <c r="WRV517" s="421"/>
      <c r="WRW517" s="421"/>
      <c r="WRX517" s="421"/>
      <c r="WRY517" s="421"/>
      <c r="WRZ517" s="421"/>
      <c r="WSA517" s="421"/>
      <c r="WSB517" s="421"/>
      <c r="WSC517" s="421"/>
      <c r="WSD517" s="421"/>
      <c r="WSE517" s="421"/>
      <c r="WSF517" s="421"/>
      <c r="WSG517" s="421"/>
      <c r="WSH517" s="421"/>
      <c r="WSI517" s="421"/>
      <c r="WSJ517" s="421"/>
      <c r="WSK517" s="421"/>
      <c r="WSL517" s="421"/>
      <c r="WSM517" s="421"/>
      <c r="WSN517" s="421"/>
      <c r="WSO517" s="421"/>
      <c r="WSP517" s="421"/>
      <c r="WSQ517" s="421"/>
      <c r="WSR517" s="421"/>
      <c r="WSS517" s="421"/>
      <c r="WST517" s="421"/>
      <c r="WSU517" s="421"/>
      <c r="WSV517" s="421"/>
      <c r="WSW517" s="421"/>
      <c r="WSX517" s="421"/>
      <c r="WSY517" s="421"/>
      <c r="WSZ517" s="421"/>
      <c r="WTA517" s="421"/>
      <c r="WTB517" s="421"/>
      <c r="WTC517" s="421"/>
      <c r="WTD517" s="421"/>
      <c r="WTE517" s="421"/>
      <c r="WTF517" s="421"/>
      <c r="WTG517" s="421"/>
      <c r="WTH517" s="421"/>
      <c r="WTI517" s="421"/>
      <c r="WTJ517" s="421"/>
      <c r="WTK517" s="421"/>
      <c r="WTL517" s="421"/>
      <c r="WTM517" s="421"/>
      <c r="WTN517" s="421"/>
      <c r="WTO517" s="421"/>
      <c r="WTP517" s="421"/>
      <c r="WTQ517" s="421"/>
      <c r="WTR517" s="421"/>
      <c r="WTS517" s="421"/>
      <c r="WTT517" s="421"/>
      <c r="WTU517" s="421"/>
      <c r="WTV517" s="421"/>
      <c r="WTW517" s="421"/>
      <c r="WTX517" s="421"/>
      <c r="WTY517" s="421"/>
      <c r="WTZ517" s="421"/>
      <c r="WUA517" s="421"/>
      <c r="WUB517" s="421"/>
      <c r="WUC517" s="421"/>
      <c r="WUD517" s="421"/>
      <c r="WUE517" s="421"/>
      <c r="WUF517" s="421"/>
      <c r="WUG517" s="421"/>
      <c r="WUH517" s="421"/>
      <c r="WUI517" s="421"/>
      <c r="WUJ517" s="421"/>
      <c r="WUK517" s="421"/>
      <c r="WUL517" s="421"/>
      <c r="WUM517" s="421"/>
      <c r="WUN517" s="421"/>
      <c r="WUO517" s="421"/>
      <c r="WUP517" s="421"/>
      <c r="WUQ517" s="421"/>
      <c r="WUR517" s="421"/>
      <c r="WUS517" s="421"/>
      <c r="WUT517" s="421"/>
      <c r="WUU517" s="421"/>
      <c r="WUV517" s="421"/>
      <c r="WUW517" s="421"/>
      <c r="WUX517" s="421"/>
      <c r="WUY517" s="421"/>
      <c r="WUZ517" s="421"/>
      <c r="WVA517" s="421"/>
      <c r="WVB517" s="421"/>
      <c r="WVC517" s="421"/>
      <c r="WVD517" s="421"/>
      <c r="WVE517" s="421"/>
      <c r="WVF517" s="421"/>
      <c r="WVG517" s="421"/>
      <c r="WVH517" s="421"/>
      <c r="WVI517" s="421"/>
      <c r="WVJ517" s="421"/>
      <c r="WVK517" s="421"/>
      <c r="WVL517" s="421"/>
      <c r="WVM517" s="421"/>
      <c r="WVN517" s="421"/>
      <c r="WVO517" s="421"/>
      <c r="WVP517" s="421"/>
      <c r="WVQ517" s="421"/>
      <c r="WVR517" s="421"/>
      <c r="WVS517" s="421"/>
      <c r="WVT517" s="421"/>
      <c r="WVU517" s="421"/>
      <c r="WVV517" s="421"/>
      <c r="WVW517" s="421"/>
      <c r="WVX517" s="421"/>
      <c r="WVY517" s="421"/>
      <c r="WVZ517" s="421"/>
      <c r="WWA517" s="421"/>
      <c r="WWB517" s="421"/>
      <c r="WWC517" s="421"/>
      <c r="WWD517" s="421"/>
      <c r="WWE517" s="421"/>
      <c r="WWF517" s="421"/>
      <c r="WWG517" s="421"/>
      <c r="WWH517" s="421"/>
      <c r="WWI517" s="421"/>
      <c r="WWJ517" s="421"/>
      <c r="WWK517" s="421"/>
      <c r="WWL517" s="421"/>
      <c r="WWM517" s="421"/>
      <c r="WWN517" s="421"/>
      <c r="WWO517" s="421"/>
      <c r="WWP517" s="421"/>
      <c r="WWQ517" s="421"/>
      <c r="WWR517" s="421"/>
      <c r="WWS517" s="421"/>
      <c r="WWT517" s="421"/>
      <c r="WWU517" s="421"/>
      <c r="WWV517" s="421"/>
      <c r="WWW517" s="421"/>
      <c r="WWX517" s="421"/>
      <c r="WWY517" s="421"/>
      <c r="WWZ517" s="421"/>
      <c r="WXA517" s="421"/>
      <c r="WXB517" s="421"/>
      <c r="WXC517" s="421"/>
      <c r="WXD517" s="421"/>
      <c r="WXE517" s="421"/>
      <c r="WXF517" s="421"/>
      <c r="WXG517" s="421"/>
      <c r="WXH517" s="421"/>
      <c r="WXI517" s="421"/>
      <c r="WXJ517" s="421"/>
      <c r="WXK517" s="421"/>
      <c r="WXL517" s="421"/>
      <c r="WXM517" s="421"/>
      <c r="WXN517" s="421"/>
      <c r="WXO517" s="421"/>
      <c r="WXP517" s="421"/>
      <c r="WXQ517" s="421"/>
      <c r="WXR517" s="421"/>
      <c r="WXS517" s="421"/>
      <c r="WXT517" s="421"/>
      <c r="WXU517" s="421"/>
      <c r="WXV517" s="421"/>
      <c r="WXW517" s="421"/>
      <c r="WXX517" s="421"/>
      <c r="WXY517" s="421"/>
      <c r="WXZ517" s="421"/>
      <c r="WYA517" s="421"/>
      <c r="WYB517" s="421"/>
      <c r="WYC517" s="421"/>
      <c r="WYD517" s="421"/>
      <c r="WYE517" s="421"/>
      <c r="WYF517" s="421"/>
      <c r="WYG517" s="421"/>
      <c r="WYH517" s="421"/>
      <c r="WYI517" s="421"/>
      <c r="WYJ517" s="421"/>
      <c r="WYK517" s="421"/>
      <c r="WYL517" s="421"/>
      <c r="WYM517" s="421"/>
      <c r="WYN517" s="421"/>
      <c r="WYO517" s="421"/>
      <c r="WYP517" s="421"/>
      <c r="WYQ517" s="421"/>
      <c r="WYR517" s="421"/>
      <c r="WYS517" s="421"/>
      <c r="WYT517" s="421"/>
      <c r="WYU517" s="421"/>
      <c r="WYV517" s="421"/>
      <c r="WYW517" s="421"/>
      <c r="WYX517" s="421"/>
      <c r="WYY517" s="421"/>
      <c r="WYZ517" s="421"/>
      <c r="WZA517" s="421"/>
      <c r="WZB517" s="421"/>
      <c r="WZC517" s="421"/>
      <c r="WZD517" s="421"/>
      <c r="WZE517" s="421"/>
      <c r="WZF517" s="421"/>
      <c r="WZG517" s="421"/>
      <c r="WZH517" s="421"/>
      <c r="WZI517" s="421"/>
      <c r="WZJ517" s="421"/>
      <c r="WZK517" s="421"/>
      <c r="WZL517" s="421"/>
      <c r="WZM517" s="421"/>
      <c r="WZN517" s="421"/>
      <c r="WZO517" s="421"/>
      <c r="WZP517" s="421"/>
      <c r="WZQ517" s="421"/>
      <c r="WZR517" s="421"/>
      <c r="WZS517" s="421"/>
      <c r="WZT517" s="421"/>
      <c r="WZU517" s="421"/>
      <c r="WZV517" s="421"/>
      <c r="WZW517" s="421"/>
      <c r="WZX517" s="421"/>
      <c r="WZY517" s="421"/>
      <c r="WZZ517" s="421"/>
      <c r="XAA517" s="421"/>
      <c r="XAB517" s="421"/>
      <c r="XAC517" s="421"/>
      <c r="XAD517" s="421"/>
      <c r="XAE517" s="421"/>
      <c r="XAF517" s="421"/>
      <c r="XAG517" s="421"/>
      <c r="XAH517" s="421"/>
      <c r="XAI517" s="421"/>
      <c r="XAJ517" s="421"/>
      <c r="XAK517" s="421"/>
      <c r="XAL517" s="421"/>
      <c r="XAM517" s="421"/>
      <c r="XAN517" s="421"/>
      <c r="XAO517" s="421"/>
      <c r="XAP517" s="421"/>
      <c r="XAQ517" s="421"/>
      <c r="XAR517" s="421"/>
      <c r="XAS517" s="421"/>
      <c r="XAT517" s="421"/>
      <c r="XAU517" s="421"/>
      <c r="XAV517" s="421"/>
      <c r="XAW517" s="421"/>
      <c r="XAX517" s="421"/>
      <c r="XAY517" s="421"/>
      <c r="XAZ517" s="421"/>
      <c r="XBA517" s="421"/>
      <c r="XBB517" s="421"/>
      <c r="XBC517" s="421"/>
      <c r="XBD517" s="421"/>
      <c r="XBE517" s="421"/>
      <c r="XBF517" s="421"/>
      <c r="XBG517" s="421"/>
      <c r="XBH517" s="421"/>
      <c r="XBI517" s="421"/>
      <c r="XBJ517" s="421"/>
      <c r="XBK517" s="421"/>
      <c r="XBL517" s="421"/>
      <c r="XBM517" s="421"/>
      <c r="XBN517" s="421"/>
      <c r="XBO517" s="421"/>
      <c r="XBP517" s="421"/>
      <c r="XBQ517" s="421"/>
      <c r="XBR517" s="421"/>
      <c r="XBS517" s="421"/>
      <c r="XBT517" s="421"/>
      <c r="XBU517" s="421"/>
      <c r="XBV517" s="421"/>
      <c r="XBW517" s="421"/>
      <c r="XBX517" s="421"/>
      <c r="XBY517" s="421"/>
      <c r="XBZ517" s="421"/>
      <c r="XCA517" s="421"/>
      <c r="XCB517" s="421"/>
      <c r="XCC517" s="421"/>
      <c r="XCD517" s="421"/>
      <c r="XCE517" s="421"/>
      <c r="XCF517" s="421"/>
      <c r="XCG517" s="421"/>
      <c r="XCH517" s="421"/>
      <c r="XCI517" s="421"/>
      <c r="XCJ517" s="421"/>
      <c r="XCK517" s="421"/>
      <c r="XCL517" s="421"/>
      <c r="XCM517" s="421"/>
      <c r="XCN517" s="421"/>
      <c r="XCO517" s="421"/>
      <c r="XCP517" s="421"/>
      <c r="XCQ517" s="421"/>
      <c r="XCR517" s="421"/>
      <c r="XCS517" s="421"/>
      <c r="XCT517" s="421"/>
      <c r="XCU517" s="421"/>
      <c r="XCV517" s="421"/>
      <c r="XCW517" s="421"/>
      <c r="XCX517" s="421"/>
      <c r="XCY517" s="421"/>
      <c r="XCZ517" s="421"/>
      <c r="XDA517" s="421"/>
      <c r="XDB517" s="421"/>
      <c r="XDC517" s="421"/>
      <c r="XDD517" s="421"/>
      <c r="XDE517" s="421"/>
      <c r="XDF517" s="421"/>
      <c r="XDG517" s="421"/>
      <c r="XDH517" s="421"/>
      <c r="XDI517" s="421"/>
      <c r="XDJ517" s="421"/>
      <c r="XDK517" s="421"/>
      <c r="XDL517" s="421"/>
      <c r="XDM517" s="421"/>
      <c r="XDN517" s="421"/>
      <c r="XDO517" s="421"/>
      <c r="XDP517" s="421"/>
      <c r="XDQ517" s="421"/>
      <c r="XDR517" s="421"/>
      <c r="XDS517" s="421"/>
      <c r="XDT517" s="421"/>
      <c r="XDU517" s="421"/>
      <c r="XDV517" s="421"/>
      <c r="XDW517" s="421"/>
      <c r="XDX517" s="421"/>
      <c r="XDY517" s="421"/>
      <c r="XDZ517" s="421"/>
      <c r="XEA517" s="421"/>
      <c r="XEB517" s="421"/>
      <c r="XEC517" s="421"/>
      <c r="XED517" s="421"/>
      <c r="XEE517" s="421"/>
      <c r="XEF517" s="421"/>
      <c r="XEG517" s="421"/>
      <c r="XEH517" s="421"/>
      <c r="XEI517" s="421"/>
      <c r="XEJ517" s="421"/>
      <c r="XEK517" s="421"/>
      <c r="XEL517" s="421"/>
      <c r="XEM517" s="421"/>
      <c r="XEN517" s="421"/>
      <c r="XEO517" s="421"/>
      <c r="XEP517" s="421"/>
      <c r="XEQ517" s="421"/>
      <c r="XER517" s="421"/>
      <c r="XES517" s="421"/>
      <c r="XET517" s="421"/>
      <c r="XEU517" s="421"/>
      <c r="XEV517" s="421"/>
      <c r="XEW517" s="421"/>
      <c r="XEX517" s="421"/>
      <c r="XEY517" s="421"/>
      <c r="XEZ517" s="421"/>
      <c r="XFA517" s="421"/>
      <c r="XFB517" s="421"/>
      <c r="XFC517" s="421"/>
    </row>
    <row r="518" spans="1:16383">
      <c r="A518" s="420"/>
      <c r="B518" s="1355" t="s">
        <v>344</v>
      </c>
      <c r="C518" s="1355"/>
      <c r="D518" s="1355"/>
      <c r="E518" s="923"/>
      <c r="F518" s="784" t="s">
        <v>344</v>
      </c>
      <c r="G518" s="784"/>
      <c r="H518" s="780"/>
      <c r="I518" s="784" t="s">
        <v>344</v>
      </c>
      <c r="J518" s="940"/>
      <c r="K518" s="888" t="s">
        <v>388</v>
      </c>
      <c r="L518" s="888"/>
      <c r="M518" s="888"/>
      <c r="N518" s="420"/>
      <c r="O518" s="420"/>
      <c r="P518" s="420"/>
      <c r="Q518" s="420"/>
      <c r="R518" s="420"/>
      <c r="S518" s="420"/>
      <c r="T518" s="420"/>
      <c r="U518" s="420"/>
      <c r="V518" s="420"/>
      <c r="W518" s="420"/>
      <c r="X518" s="420"/>
      <c r="Y518" s="420"/>
      <c r="Z518" s="420"/>
      <c r="AA518" s="420"/>
      <c r="AB518" s="420"/>
      <c r="AC518" s="420"/>
      <c r="AD518" s="420"/>
      <c r="AE518" s="420"/>
      <c r="AF518" s="420"/>
      <c r="AG518" s="420"/>
      <c r="AH518" s="420"/>
      <c r="AI518" s="420"/>
      <c r="AJ518" s="420"/>
      <c r="AK518" s="420"/>
      <c r="AL518" s="420"/>
      <c r="AM518" s="420"/>
      <c r="AN518" s="420"/>
      <c r="AO518" s="421"/>
      <c r="AP518" s="421"/>
      <c r="AQ518" s="421"/>
      <c r="AR518" s="421"/>
      <c r="AS518" s="421"/>
      <c r="AT518" s="421"/>
      <c r="AU518" s="421"/>
      <c r="AV518" s="421"/>
      <c r="AW518" s="421"/>
      <c r="AX518" s="421"/>
      <c r="AY518" s="421"/>
      <c r="AZ518" s="421"/>
      <c r="BA518" s="421"/>
      <c r="BB518" s="421"/>
      <c r="BC518" s="421"/>
      <c r="BD518" s="421"/>
      <c r="BE518" s="421"/>
      <c r="BF518" s="421"/>
      <c r="BG518" s="421"/>
      <c r="BH518" s="421"/>
      <c r="BI518" s="421"/>
      <c r="BJ518" s="421"/>
      <c r="BK518" s="421"/>
      <c r="BL518" s="421"/>
      <c r="BM518" s="421"/>
      <c r="BN518" s="421"/>
      <c r="BO518" s="421"/>
      <c r="BP518" s="421"/>
      <c r="BQ518" s="421"/>
      <c r="BR518" s="421"/>
      <c r="BS518" s="421"/>
      <c r="BT518" s="421"/>
      <c r="BU518" s="421"/>
      <c r="BV518" s="421"/>
      <c r="BW518" s="421"/>
      <c r="BX518" s="421"/>
      <c r="BY518" s="421"/>
      <c r="BZ518" s="421"/>
      <c r="CA518" s="421"/>
      <c r="CB518" s="421"/>
      <c r="CC518" s="421"/>
      <c r="CD518" s="421"/>
      <c r="CE518" s="421"/>
      <c r="CF518" s="421"/>
      <c r="CG518" s="421"/>
      <c r="CH518" s="421"/>
      <c r="CI518" s="421"/>
      <c r="CJ518" s="421"/>
      <c r="CK518" s="421"/>
      <c r="CL518" s="421"/>
      <c r="CM518" s="421"/>
      <c r="CN518" s="421"/>
      <c r="CO518" s="421"/>
      <c r="CP518" s="421"/>
      <c r="CQ518" s="421"/>
      <c r="CR518" s="421"/>
      <c r="CS518" s="421"/>
      <c r="CT518" s="421"/>
      <c r="CU518" s="421"/>
      <c r="CV518" s="421"/>
      <c r="CW518" s="421"/>
      <c r="CX518" s="421"/>
      <c r="CY518" s="421"/>
      <c r="CZ518" s="421"/>
      <c r="DA518" s="421"/>
      <c r="DB518" s="421"/>
      <c r="DC518" s="421"/>
      <c r="DD518" s="421"/>
      <c r="DE518" s="421"/>
      <c r="DF518" s="421"/>
      <c r="DG518" s="421"/>
      <c r="DH518" s="421"/>
      <c r="DI518" s="421"/>
      <c r="DJ518" s="421"/>
      <c r="DK518" s="421"/>
      <c r="DL518" s="421"/>
      <c r="DM518" s="421"/>
      <c r="DN518" s="421"/>
      <c r="DO518" s="421"/>
      <c r="DP518" s="421"/>
      <c r="DQ518" s="421"/>
      <c r="DR518" s="421"/>
      <c r="DS518" s="421"/>
      <c r="DT518" s="421"/>
      <c r="DU518" s="421"/>
      <c r="DV518" s="421"/>
      <c r="DW518" s="421"/>
      <c r="DX518" s="421"/>
      <c r="DY518" s="421"/>
      <c r="DZ518" s="421"/>
      <c r="EA518" s="421"/>
      <c r="EB518" s="421"/>
      <c r="EC518" s="421"/>
      <c r="ED518" s="421"/>
      <c r="EE518" s="421"/>
      <c r="EF518" s="421"/>
      <c r="EG518" s="421"/>
      <c r="EH518" s="421"/>
      <c r="EI518" s="421"/>
      <c r="EJ518" s="421"/>
      <c r="EK518" s="421"/>
      <c r="EL518" s="421"/>
      <c r="EM518" s="421"/>
      <c r="EN518" s="421"/>
      <c r="EO518" s="421"/>
      <c r="EP518" s="421"/>
      <c r="EQ518" s="421"/>
      <c r="ER518" s="421"/>
      <c r="ES518" s="421"/>
      <c r="ET518" s="421"/>
      <c r="EU518" s="421"/>
      <c r="EV518" s="421"/>
      <c r="EW518" s="421"/>
      <c r="EX518" s="421"/>
      <c r="EY518" s="421"/>
      <c r="EZ518" s="421"/>
      <c r="FA518" s="421"/>
      <c r="FB518" s="421"/>
      <c r="FC518" s="421"/>
      <c r="FD518" s="421"/>
      <c r="FE518" s="421"/>
      <c r="FF518" s="421"/>
      <c r="FG518" s="421"/>
      <c r="FH518" s="421"/>
      <c r="FI518" s="421"/>
      <c r="FJ518" s="421"/>
      <c r="FK518" s="421"/>
      <c r="FL518" s="421"/>
      <c r="FM518" s="421"/>
      <c r="FN518" s="421"/>
      <c r="FO518" s="421"/>
      <c r="FP518" s="421"/>
      <c r="FQ518" s="421"/>
      <c r="FR518" s="421"/>
      <c r="FS518" s="421"/>
      <c r="FT518" s="421"/>
      <c r="FU518" s="421"/>
      <c r="FV518" s="421"/>
      <c r="FW518" s="421"/>
      <c r="FX518" s="421"/>
      <c r="FY518" s="421"/>
      <c r="FZ518" s="421"/>
      <c r="GA518" s="421"/>
      <c r="GB518" s="421"/>
      <c r="GC518" s="421"/>
      <c r="GD518" s="421"/>
      <c r="GE518" s="421"/>
      <c r="GF518" s="421"/>
      <c r="GG518" s="421"/>
      <c r="GH518" s="421"/>
      <c r="GI518" s="421"/>
      <c r="GJ518" s="421"/>
      <c r="GK518" s="421"/>
      <c r="GL518" s="421"/>
      <c r="GM518" s="421"/>
      <c r="GN518" s="421"/>
      <c r="GO518" s="421"/>
      <c r="GP518" s="421"/>
      <c r="GQ518" s="421"/>
      <c r="GR518" s="421"/>
      <c r="GS518" s="421"/>
      <c r="GT518" s="421"/>
      <c r="GU518" s="421"/>
      <c r="GV518" s="421"/>
      <c r="GW518" s="421"/>
      <c r="GX518" s="421"/>
      <c r="GY518" s="421"/>
      <c r="GZ518" s="421"/>
      <c r="HA518" s="421"/>
      <c r="HB518" s="421"/>
      <c r="HC518" s="421"/>
      <c r="HD518" s="421"/>
      <c r="HE518" s="421"/>
      <c r="HF518" s="421"/>
      <c r="HG518" s="421"/>
      <c r="HH518" s="421"/>
      <c r="HI518" s="421"/>
      <c r="HJ518" s="421"/>
      <c r="HK518" s="421"/>
      <c r="HL518" s="421"/>
      <c r="HM518" s="421"/>
      <c r="HN518" s="421"/>
      <c r="HO518" s="421"/>
      <c r="HP518" s="421"/>
      <c r="HQ518" s="421"/>
      <c r="HR518" s="421"/>
      <c r="HS518" s="421"/>
      <c r="HT518" s="421"/>
      <c r="HU518" s="421"/>
      <c r="HV518" s="421"/>
      <c r="HW518" s="421"/>
      <c r="HX518" s="421"/>
      <c r="HY518" s="421"/>
      <c r="HZ518" s="421"/>
      <c r="IA518" s="421"/>
      <c r="IB518" s="421"/>
      <c r="IC518" s="421"/>
      <c r="ID518" s="421"/>
      <c r="IE518" s="421"/>
      <c r="IF518" s="421"/>
      <c r="IG518" s="421"/>
      <c r="IH518" s="421"/>
      <c r="II518" s="421"/>
      <c r="IJ518" s="421"/>
      <c r="IK518" s="421"/>
      <c r="IL518" s="421"/>
      <c r="IM518" s="421"/>
      <c r="IN518" s="421"/>
      <c r="IO518" s="421"/>
      <c r="IP518" s="421"/>
      <c r="IQ518" s="421"/>
      <c r="IR518" s="421"/>
      <c r="IS518" s="421"/>
      <c r="IT518" s="421"/>
      <c r="IU518" s="421"/>
      <c r="IV518" s="421"/>
      <c r="IW518" s="421"/>
      <c r="IX518" s="421"/>
      <c r="IY518" s="421"/>
      <c r="IZ518" s="421"/>
      <c r="JA518" s="421"/>
      <c r="JB518" s="421"/>
      <c r="JC518" s="421"/>
      <c r="JD518" s="421"/>
      <c r="JE518" s="421"/>
      <c r="JF518" s="421"/>
      <c r="JG518" s="421"/>
      <c r="JH518" s="421"/>
      <c r="JI518" s="421"/>
      <c r="JJ518" s="421"/>
      <c r="JK518" s="421"/>
      <c r="JL518" s="421"/>
      <c r="JM518" s="421"/>
      <c r="JN518" s="421"/>
      <c r="JO518" s="421"/>
      <c r="JP518" s="421"/>
      <c r="JQ518" s="421"/>
      <c r="JR518" s="421"/>
      <c r="JS518" s="421"/>
      <c r="JT518" s="421"/>
      <c r="JU518" s="421"/>
      <c r="JV518" s="421"/>
      <c r="JW518" s="421"/>
      <c r="JX518" s="421"/>
      <c r="JY518" s="421"/>
      <c r="JZ518" s="421"/>
      <c r="KA518" s="421"/>
      <c r="KB518" s="421"/>
      <c r="KC518" s="421"/>
      <c r="KD518" s="421"/>
      <c r="KE518" s="421"/>
      <c r="KF518" s="421"/>
      <c r="KG518" s="421"/>
      <c r="KH518" s="421"/>
      <c r="KI518" s="421"/>
      <c r="KJ518" s="421"/>
      <c r="KK518" s="421"/>
      <c r="KL518" s="421"/>
      <c r="KM518" s="421"/>
      <c r="KN518" s="421"/>
      <c r="KO518" s="421"/>
      <c r="KP518" s="421"/>
      <c r="KQ518" s="421"/>
      <c r="KR518" s="421"/>
      <c r="KS518" s="421"/>
      <c r="KT518" s="421"/>
      <c r="KU518" s="421"/>
      <c r="KV518" s="421"/>
      <c r="KW518" s="421"/>
      <c r="KX518" s="421"/>
      <c r="KY518" s="421"/>
      <c r="KZ518" s="421"/>
      <c r="LA518" s="421"/>
      <c r="LB518" s="421"/>
      <c r="LC518" s="421"/>
      <c r="LD518" s="421"/>
      <c r="LE518" s="421"/>
      <c r="LF518" s="421"/>
      <c r="LG518" s="421"/>
      <c r="LH518" s="421"/>
      <c r="LI518" s="421"/>
      <c r="LJ518" s="421"/>
      <c r="LK518" s="421"/>
      <c r="LL518" s="421"/>
      <c r="LM518" s="421"/>
      <c r="LN518" s="421"/>
      <c r="LO518" s="421"/>
      <c r="LP518" s="421"/>
      <c r="LQ518" s="421"/>
      <c r="LR518" s="421"/>
      <c r="LS518" s="421"/>
      <c r="LT518" s="421"/>
      <c r="LU518" s="421"/>
      <c r="LV518" s="421"/>
      <c r="LW518" s="421"/>
      <c r="LX518" s="421"/>
      <c r="LY518" s="421"/>
      <c r="LZ518" s="421"/>
      <c r="MA518" s="421"/>
      <c r="MB518" s="421"/>
      <c r="MC518" s="421"/>
      <c r="MD518" s="421"/>
      <c r="ME518" s="421"/>
      <c r="MF518" s="421"/>
      <c r="MG518" s="421"/>
      <c r="MH518" s="421"/>
      <c r="MI518" s="421"/>
      <c r="MJ518" s="421"/>
      <c r="MK518" s="421"/>
      <c r="ML518" s="421"/>
      <c r="MM518" s="421"/>
      <c r="MN518" s="421"/>
      <c r="MO518" s="421"/>
      <c r="MP518" s="421"/>
      <c r="MQ518" s="421"/>
      <c r="MR518" s="421"/>
      <c r="MS518" s="421"/>
      <c r="MT518" s="421"/>
      <c r="MU518" s="421"/>
      <c r="MV518" s="421"/>
      <c r="MW518" s="421"/>
      <c r="MX518" s="421"/>
      <c r="MY518" s="421"/>
      <c r="MZ518" s="421"/>
      <c r="NA518" s="421"/>
      <c r="NB518" s="421"/>
      <c r="NC518" s="421"/>
      <c r="ND518" s="421"/>
      <c r="NE518" s="421"/>
      <c r="NF518" s="421"/>
      <c r="NG518" s="421"/>
      <c r="NH518" s="421"/>
      <c r="NI518" s="421"/>
      <c r="NJ518" s="421"/>
      <c r="NK518" s="421"/>
      <c r="NL518" s="421"/>
      <c r="NM518" s="421"/>
      <c r="NN518" s="421"/>
      <c r="NO518" s="421"/>
      <c r="NP518" s="421"/>
      <c r="NQ518" s="421"/>
      <c r="NR518" s="421"/>
      <c r="NS518" s="421"/>
      <c r="NT518" s="421"/>
      <c r="NU518" s="421"/>
      <c r="NV518" s="421"/>
      <c r="NW518" s="421"/>
      <c r="NX518" s="421"/>
      <c r="NY518" s="421"/>
      <c r="NZ518" s="421"/>
      <c r="OA518" s="421"/>
      <c r="OB518" s="421"/>
      <c r="OC518" s="421"/>
      <c r="OD518" s="421"/>
      <c r="OE518" s="421"/>
      <c r="OF518" s="421"/>
      <c r="OG518" s="421"/>
      <c r="OH518" s="421"/>
      <c r="OI518" s="421"/>
      <c r="OJ518" s="421"/>
      <c r="OK518" s="421"/>
      <c r="OL518" s="421"/>
      <c r="OM518" s="421"/>
      <c r="ON518" s="421"/>
      <c r="OO518" s="421"/>
      <c r="OP518" s="421"/>
      <c r="OQ518" s="421"/>
      <c r="OR518" s="421"/>
      <c r="OS518" s="421"/>
      <c r="OT518" s="421"/>
      <c r="OU518" s="421"/>
      <c r="OV518" s="421"/>
      <c r="OW518" s="421"/>
      <c r="OX518" s="421"/>
      <c r="OY518" s="421"/>
      <c r="OZ518" s="421"/>
      <c r="PA518" s="421"/>
      <c r="PB518" s="421"/>
      <c r="PC518" s="421"/>
      <c r="PD518" s="421"/>
      <c r="PE518" s="421"/>
      <c r="PF518" s="421"/>
      <c r="PG518" s="421"/>
      <c r="PH518" s="421"/>
      <c r="PI518" s="421"/>
      <c r="PJ518" s="421"/>
      <c r="PK518" s="421"/>
      <c r="PL518" s="421"/>
      <c r="PM518" s="421"/>
      <c r="PN518" s="421"/>
      <c r="PO518" s="421"/>
      <c r="PP518" s="421"/>
      <c r="PQ518" s="421"/>
      <c r="PR518" s="421"/>
      <c r="PS518" s="421"/>
      <c r="PT518" s="421"/>
      <c r="PU518" s="421"/>
      <c r="PV518" s="421"/>
      <c r="PW518" s="421"/>
      <c r="PX518" s="421"/>
      <c r="PY518" s="421"/>
      <c r="PZ518" s="421"/>
      <c r="QA518" s="421"/>
      <c r="QB518" s="421"/>
      <c r="QC518" s="421"/>
      <c r="QD518" s="421"/>
      <c r="QE518" s="421"/>
      <c r="QF518" s="421"/>
      <c r="QG518" s="421"/>
      <c r="QH518" s="421"/>
      <c r="QI518" s="421"/>
      <c r="QJ518" s="421"/>
      <c r="QK518" s="421"/>
      <c r="QL518" s="421"/>
      <c r="QM518" s="421"/>
      <c r="QN518" s="421"/>
      <c r="QO518" s="421"/>
      <c r="QP518" s="421"/>
      <c r="QQ518" s="421"/>
      <c r="QR518" s="421"/>
      <c r="QS518" s="421"/>
      <c r="QT518" s="421"/>
      <c r="QU518" s="421"/>
      <c r="QV518" s="421"/>
      <c r="QW518" s="421"/>
      <c r="QX518" s="421"/>
      <c r="QY518" s="421"/>
      <c r="QZ518" s="421"/>
      <c r="RA518" s="421"/>
      <c r="RB518" s="421"/>
      <c r="RC518" s="421"/>
      <c r="RD518" s="421"/>
      <c r="RE518" s="421"/>
      <c r="RF518" s="421"/>
      <c r="RG518" s="421"/>
      <c r="RH518" s="421"/>
      <c r="RI518" s="421"/>
      <c r="RJ518" s="421"/>
      <c r="RK518" s="421"/>
      <c r="RL518" s="421"/>
      <c r="RM518" s="421"/>
      <c r="RN518" s="421"/>
      <c r="RO518" s="421"/>
      <c r="RP518" s="421"/>
      <c r="RQ518" s="421"/>
      <c r="RR518" s="421"/>
      <c r="RS518" s="421"/>
      <c r="RT518" s="421"/>
      <c r="RU518" s="421"/>
      <c r="RV518" s="421"/>
      <c r="RW518" s="421"/>
      <c r="RX518" s="421"/>
      <c r="RY518" s="421"/>
      <c r="RZ518" s="421"/>
      <c r="SA518" s="421"/>
      <c r="SB518" s="421"/>
      <c r="SC518" s="421"/>
      <c r="SD518" s="421"/>
      <c r="SE518" s="421"/>
      <c r="SF518" s="421"/>
      <c r="SG518" s="421"/>
      <c r="SH518" s="421"/>
      <c r="SI518" s="421"/>
      <c r="SJ518" s="421"/>
      <c r="SK518" s="421"/>
      <c r="SL518" s="421"/>
      <c r="SM518" s="421"/>
      <c r="SN518" s="421"/>
      <c r="SO518" s="421"/>
      <c r="SP518" s="421"/>
      <c r="SQ518" s="421"/>
      <c r="SR518" s="421"/>
      <c r="SS518" s="421"/>
      <c r="ST518" s="421"/>
      <c r="SU518" s="421"/>
      <c r="SV518" s="421"/>
      <c r="SW518" s="421"/>
      <c r="SX518" s="421"/>
      <c r="SY518" s="421"/>
      <c r="SZ518" s="421"/>
      <c r="TA518" s="421"/>
      <c r="TB518" s="421"/>
      <c r="TC518" s="421"/>
      <c r="TD518" s="421"/>
      <c r="TE518" s="421"/>
      <c r="TF518" s="421"/>
      <c r="TG518" s="421"/>
      <c r="TH518" s="421"/>
      <c r="TI518" s="421"/>
      <c r="TJ518" s="421"/>
      <c r="TK518" s="421"/>
      <c r="TL518" s="421"/>
      <c r="TM518" s="421"/>
      <c r="TN518" s="421"/>
      <c r="TO518" s="421"/>
      <c r="TP518" s="421"/>
      <c r="TQ518" s="421"/>
      <c r="TR518" s="421"/>
      <c r="TS518" s="421"/>
      <c r="TT518" s="421"/>
      <c r="TU518" s="421"/>
      <c r="TV518" s="421"/>
      <c r="TW518" s="421"/>
      <c r="TX518" s="421"/>
      <c r="TY518" s="421"/>
      <c r="TZ518" s="421"/>
      <c r="UA518" s="421"/>
      <c r="UB518" s="421"/>
      <c r="UC518" s="421"/>
      <c r="UD518" s="421"/>
      <c r="UE518" s="421"/>
      <c r="UF518" s="421"/>
      <c r="UG518" s="421"/>
      <c r="UH518" s="421"/>
      <c r="UI518" s="421"/>
      <c r="UJ518" s="421"/>
      <c r="UK518" s="421"/>
      <c r="UL518" s="421"/>
      <c r="UM518" s="421"/>
      <c r="UN518" s="421"/>
      <c r="UO518" s="421"/>
      <c r="UP518" s="421"/>
      <c r="UQ518" s="421"/>
      <c r="UR518" s="421"/>
      <c r="US518" s="421"/>
      <c r="UT518" s="421"/>
      <c r="UU518" s="421"/>
      <c r="UV518" s="421"/>
      <c r="UW518" s="421"/>
      <c r="UX518" s="421"/>
      <c r="UY518" s="421"/>
      <c r="UZ518" s="421"/>
      <c r="VA518" s="421"/>
      <c r="VB518" s="421"/>
      <c r="VC518" s="421"/>
      <c r="VD518" s="421"/>
      <c r="VE518" s="421"/>
      <c r="VF518" s="421"/>
      <c r="VG518" s="421"/>
      <c r="VH518" s="421"/>
      <c r="VI518" s="421"/>
      <c r="VJ518" s="421"/>
      <c r="VK518" s="421"/>
      <c r="VL518" s="421"/>
      <c r="VM518" s="421"/>
      <c r="VN518" s="421"/>
      <c r="VO518" s="421"/>
      <c r="VP518" s="421"/>
      <c r="VQ518" s="421"/>
      <c r="VR518" s="421"/>
      <c r="VS518" s="421"/>
      <c r="VT518" s="421"/>
      <c r="VU518" s="421"/>
      <c r="VV518" s="421"/>
      <c r="VW518" s="421"/>
      <c r="VX518" s="421"/>
      <c r="VY518" s="421"/>
      <c r="VZ518" s="421"/>
      <c r="WA518" s="421"/>
      <c r="WB518" s="421"/>
      <c r="WC518" s="421"/>
      <c r="WD518" s="421"/>
      <c r="WE518" s="421"/>
      <c r="WF518" s="421"/>
      <c r="WG518" s="421"/>
      <c r="WH518" s="421"/>
      <c r="WI518" s="421"/>
      <c r="WJ518" s="421"/>
      <c r="WK518" s="421"/>
      <c r="WL518" s="421"/>
      <c r="WM518" s="421"/>
      <c r="WN518" s="421"/>
      <c r="WO518" s="421"/>
      <c r="WP518" s="421"/>
      <c r="WQ518" s="421"/>
      <c r="WR518" s="421"/>
      <c r="WS518" s="421"/>
      <c r="WT518" s="421"/>
      <c r="WU518" s="421"/>
      <c r="WV518" s="421"/>
      <c r="WW518" s="421"/>
      <c r="WX518" s="421"/>
      <c r="WY518" s="421"/>
      <c r="WZ518" s="421"/>
      <c r="XA518" s="421"/>
      <c r="XB518" s="421"/>
      <c r="XC518" s="421"/>
      <c r="XD518" s="421"/>
      <c r="XE518" s="421"/>
      <c r="XF518" s="421"/>
      <c r="XG518" s="421"/>
      <c r="XH518" s="421"/>
      <c r="XI518" s="421"/>
      <c r="XJ518" s="421"/>
      <c r="XK518" s="421"/>
      <c r="XL518" s="421"/>
      <c r="XM518" s="421"/>
      <c r="XN518" s="421"/>
      <c r="XO518" s="421"/>
      <c r="XP518" s="421"/>
      <c r="XQ518" s="421"/>
      <c r="XR518" s="421"/>
      <c r="XS518" s="421"/>
      <c r="XT518" s="421"/>
      <c r="XU518" s="421"/>
      <c r="XV518" s="421"/>
      <c r="XW518" s="421"/>
      <c r="XX518" s="421"/>
      <c r="XY518" s="421"/>
      <c r="XZ518" s="421"/>
      <c r="YA518" s="421"/>
      <c r="YB518" s="421"/>
      <c r="YC518" s="421"/>
      <c r="YD518" s="421"/>
      <c r="YE518" s="421"/>
      <c r="YF518" s="421"/>
      <c r="YG518" s="421"/>
      <c r="YH518" s="421"/>
      <c r="YI518" s="421"/>
      <c r="YJ518" s="421"/>
      <c r="YK518" s="421"/>
      <c r="YL518" s="421"/>
      <c r="YM518" s="421"/>
      <c r="YN518" s="421"/>
      <c r="YO518" s="421"/>
      <c r="YP518" s="421"/>
      <c r="YQ518" s="421"/>
      <c r="YR518" s="421"/>
      <c r="YS518" s="421"/>
      <c r="YT518" s="421"/>
      <c r="YU518" s="421"/>
      <c r="YV518" s="421"/>
      <c r="YW518" s="421"/>
      <c r="YX518" s="421"/>
      <c r="YY518" s="421"/>
      <c r="YZ518" s="421"/>
      <c r="ZA518" s="421"/>
      <c r="ZB518" s="421"/>
      <c r="ZC518" s="421"/>
      <c r="ZD518" s="421"/>
      <c r="ZE518" s="421"/>
      <c r="ZF518" s="421"/>
      <c r="ZG518" s="421"/>
      <c r="ZH518" s="421"/>
      <c r="ZI518" s="421"/>
      <c r="ZJ518" s="421"/>
      <c r="ZK518" s="421"/>
      <c r="ZL518" s="421"/>
      <c r="ZM518" s="421"/>
      <c r="ZN518" s="421"/>
      <c r="ZO518" s="421"/>
      <c r="ZP518" s="421"/>
      <c r="ZQ518" s="421"/>
      <c r="ZR518" s="421"/>
      <c r="ZS518" s="421"/>
      <c r="ZT518" s="421"/>
      <c r="ZU518" s="421"/>
      <c r="ZV518" s="421"/>
      <c r="ZW518" s="421"/>
      <c r="ZX518" s="421"/>
      <c r="ZY518" s="421"/>
      <c r="ZZ518" s="421"/>
      <c r="AAA518" s="421"/>
      <c r="AAB518" s="421"/>
      <c r="AAC518" s="421"/>
      <c r="AAD518" s="421"/>
      <c r="AAE518" s="421"/>
      <c r="AAF518" s="421"/>
      <c r="AAG518" s="421"/>
      <c r="AAH518" s="421"/>
      <c r="AAI518" s="421"/>
      <c r="AAJ518" s="421"/>
      <c r="AAK518" s="421"/>
      <c r="AAL518" s="421"/>
      <c r="AAM518" s="421"/>
      <c r="AAN518" s="421"/>
      <c r="AAO518" s="421"/>
      <c r="AAP518" s="421"/>
      <c r="AAQ518" s="421"/>
      <c r="AAR518" s="421"/>
      <c r="AAS518" s="421"/>
      <c r="AAT518" s="421"/>
      <c r="AAU518" s="421"/>
      <c r="AAV518" s="421"/>
      <c r="AAW518" s="421"/>
      <c r="AAX518" s="421"/>
      <c r="AAY518" s="421"/>
      <c r="AAZ518" s="421"/>
      <c r="ABA518" s="421"/>
      <c r="ABB518" s="421"/>
      <c r="ABC518" s="421"/>
      <c r="ABD518" s="421"/>
      <c r="ABE518" s="421"/>
      <c r="ABF518" s="421"/>
      <c r="ABG518" s="421"/>
      <c r="ABH518" s="421"/>
      <c r="ABI518" s="421"/>
      <c r="ABJ518" s="421"/>
      <c r="ABK518" s="421"/>
      <c r="ABL518" s="421"/>
      <c r="ABM518" s="421"/>
      <c r="ABN518" s="421"/>
      <c r="ABO518" s="421"/>
      <c r="ABP518" s="421"/>
      <c r="ABQ518" s="421"/>
      <c r="ABR518" s="421"/>
      <c r="ABS518" s="421"/>
      <c r="ABT518" s="421"/>
      <c r="ABU518" s="421"/>
      <c r="ABV518" s="421"/>
      <c r="ABW518" s="421"/>
      <c r="ABX518" s="421"/>
      <c r="ABY518" s="421"/>
      <c r="ABZ518" s="421"/>
      <c r="ACA518" s="421"/>
      <c r="ACB518" s="421"/>
      <c r="ACC518" s="421"/>
      <c r="ACD518" s="421"/>
      <c r="ACE518" s="421"/>
      <c r="ACF518" s="421"/>
      <c r="ACG518" s="421"/>
      <c r="ACH518" s="421"/>
      <c r="ACI518" s="421"/>
      <c r="ACJ518" s="421"/>
      <c r="ACK518" s="421"/>
      <c r="ACL518" s="421"/>
      <c r="ACM518" s="421"/>
      <c r="ACN518" s="421"/>
      <c r="ACO518" s="421"/>
      <c r="ACP518" s="421"/>
      <c r="ACQ518" s="421"/>
      <c r="ACR518" s="421"/>
      <c r="ACS518" s="421"/>
      <c r="ACT518" s="421"/>
      <c r="ACU518" s="421"/>
      <c r="ACV518" s="421"/>
      <c r="ACW518" s="421"/>
      <c r="ACX518" s="421"/>
      <c r="ACY518" s="421"/>
      <c r="ACZ518" s="421"/>
      <c r="ADA518" s="421"/>
      <c r="ADB518" s="421"/>
      <c r="ADC518" s="421"/>
      <c r="ADD518" s="421"/>
      <c r="ADE518" s="421"/>
      <c r="ADF518" s="421"/>
      <c r="ADG518" s="421"/>
      <c r="ADH518" s="421"/>
      <c r="ADI518" s="421"/>
      <c r="ADJ518" s="421"/>
      <c r="ADK518" s="421"/>
      <c r="ADL518" s="421"/>
      <c r="ADM518" s="421"/>
      <c r="ADN518" s="421"/>
      <c r="ADO518" s="421"/>
      <c r="ADP518" s="421"/>
      <c r="ADQ518" s="421"/>
      <c r="ADR518" s="421"/>
      <c r="ADS518" s="421"/>
      <c r="ADT518" s="421"/>
      <c r="ADU518" s="421"/>
      <c r="ADV518" s="421"/>
      <c r="ADW518" s="421"/>
      <c r="ADX518" s="421"/>
      <c r="ADY518" s="421"/>
      <c r="ADZ518" s="421"/>
      <c r="AEA518" s="421"/>
      <c r="AEB518" s="421"/>
      <c r="AEC518" s="421"/>
      <c r="AED518" s="421"/>
      <c r="AEE518" s="421"/>
      <c r="AEF518" s="421"/>
      <c r="AEG518" s="421"/>
      <c r="AEH518" s="421"/>
      <c r="AEI518" s="421"/>
      <c r="AEJ518" s="421"/>
      <c r="AEK518" s="421"/>
      <c r="AEL518" s="421"/>
      <c r="AEM518" s="421"/>
      <c r="AEN518" s="421"/>
      <c r="AEO518" s="421"/>
      <c r="AEP518" s="421"/>
      <c r="AEQ518" s="421"/>
      <c r="AER518" s="421"/>
      <c r="AES518" s="421"/>
      <c r="AET518" s="421"/>
      <c r="AEU518" s="421"/>
      <c r="AEV518" s="421"/>
      <c r="AEW518" s="421"/>
      <c r="AEX518" s="421"/>
      <c r="AEY518" s="421"/>
      <c r="AEZ518" s="421"/>
      <c r="AFA518" s="421"/>
      <c r="AFB518" s="421"/>
      <c r="AFC518" s="421"/>
      <c r="AFD518" s="421"/>
      <c r="AFE518" s="421"/>
      <c r="AFF518" s="421"/>
      <c r="AFG518" s="421"/>
      <c r="AFH518" s="421"/>
      <c r="AFI518" s="421"/>
      <c r="AFJ518" s="421"/>
      <c r="AFK518" s="421"/>
      <c r="AFL518" s="421"/>
      <c r="AFM518" s="421"/>
      <c r="AFN518" s="421"/>
      <c r="AFO518" s="421"/>
      <c r="AFP518" s="421"/>
      <c r="AFQ518" s="421"/>
      <c r="AFR518" s="421"/>
      <c r="AFS518" s="421"/>
      <c r="AFT518" s="421"/>
      <c r="AFU518" s="421"/>
      <c r="AFV518" s="421"/>
      <c r="AFW518" s="421"/>
      <c r="AFX518" s="421"/>
      <c r="AFY518" s="421"/>
      <c r="AFZ518" s="421"/>
      <c r="AGA518" s="421"/>
      <c r="AGB518" s="421"/>
      <c r="AGC518" s="421"/>
      <c r="AGD518" s="421"/>
      <c r="AGE518" s="421"/>
      <c r="AGF518" s="421"/>
      <c r="AGG518" s="421"/>
      <c r="AGH518" s="421"/>
      <c r="AGI518" s="421"/>
      <c r="AGJ518" s="421"/>
      <c r="AGK518" s="421"/>
      <c r="AGL518" s="421"/>
      <c r="AGM518" s="421"/>
      <c r="AGN518" s="421"/>
      <c r="AGO518" s="421"/>
      <c r="AGP518" s="421"/>
      <c r="AGQ518" s="421"/>
      <c r="AGR518" s="421"/>
      <c r="AGS518" s="421"/>
      <c r="AGT518" s="421"/>
      <c r="AGU518" s="421"/>
      <c r="AGV518" s="421"/>
      <c r="AGW518" s="421"/>
      <c r="AGX518" s="421"/>
      <c r="AGY518" s="421"/>
      <c r="AGZ518" s="421"/>
      <c r="AHA518" s="421"/>
      <c r="AHB518" s="421"/>
      <c r="AHC518" s="421"/>
      <c r="AHD518" s="421"/>
      <c r="AHE518" s="421"/>
      <c r="AHF518" s="421"/>
      <c r="AHG518" s="421"/>
      <c r="AHH518" s="421"/>
      <c r="AHI518" s="421"/>
      <c r="AHJ518" s="421"/>
      <c r="AHK518" s="421"/>
      <c r="AHL518" s="421"/>
      <c r="AHM518" s="421"/>
      <c r="AHN518" s="421"/>
      <c r="AHO518" s="421"/>
      <c r="AHP518" s="421"/>
      <c r="AHQ518" s="421"/>
      <c r="AHR518" s="421"/>
      <c r="AHS518" s="421"/>
      <c r="AHT518" s="421"/>
      <c r="AHU518" s="421"/>
      <c r="AHV518" s="421"/>
      <c r="AHW518" s="421"/>
      <c r="AHX518" s="421"/>
      <c r="AHY518" s="421"/>
      <c r="AHZ518" s="421"/>
      <c r="AIA518" s="421"/>
      <c r="AIB518" s="421"/>
      <c r="AIC518" s="421"/>
      <c r="AID518" s="421"/>
      <c r="AIE518" s="421"/>
      <c r="AIF518" s="421"/>
      <c r="AIG518" s="421"/>
      <c r="AIH518" s="421"/>
      <c r="AII518" s="421"/>
      <c r="AIJ518" s="421"/>
      <c r="AIK518" s="421"/>
      <c r="AIL518" s="421"/>
      <c r="AIM518" s="421"/>
      <c r="AIN518" s="421"/>
      <c r="AIO518" s="421"/>
      <c r="AIP518" s="421"/>
      <c r="AIQ518" s="421"/>
      <c r="AIR518" s="421"/>
      <c r="AIS518" s="421"/>
      <c r="AIT518" s="421"/>
      <c r="AIU518" s="421"/>
      <c r="AIV518" s="421"/>
      <c r="AIW518" s="421"/>
      <c r="AIX518" s="421"/>
      <c r="AIY518" s="421"/>
      <c r="AIZ518" s="421"/>
      <c r="AJA518" s="421"/>
      <c r="AJB518" s="421"/>
      <c r="AJC518" s="421"/>
      <c r="AJD518" s="421"/>
      <c r="AJE518" s="421"/>
      <c r="AJF518" s="421"/>
      <c r="AJG518" s="421"/>
      <c r="AJH518" s="421"/>
      <c r="AJI518" s="421"/>
      <c r="AJJ518" s="421"/>
      <c r="AJK518" s="421"/>
      <c r="AJL518" s="421"/>
      <c r="AJM518" s="421"/>
      <c r="AJN518" s="421"/>
      <c r="AJO518" s="421"/>
      <c r="AJP518" s="421"/>
      <c r="AJQ518" s="421"/>
      <c r="AJR518" s="421"/>
      <c r="AJS518" s="421"/>
      <c r="AJT518" s="421"/>
      <c r="AJU518" s="421"/>
      <c r="AJV518" s="421"/>
      <c r="AJW518" s="421"/>
      <c r="AJX518" s="421"/>
      <c r="AJY518" s="421"/>
      <c r="AJZ518" s="421"/>
      <c r="AKA518" s="421"/>
      <c r="AKB518" s="421"/>
      <c r="AKC518" s="421"/>
      <c r="AKD518" s="421"/>
      <c r="AKE518" s="421"/>
      <c r="AKF518" s="421"/>
      <c r="AKG518" s="421"/>
      <c r="AKH518" s="421"/>
      <c r="AKI518" s="421"/>
      <c r="AKJ518" s="421"/>
      <c r="AKK518" s="421"/>
      <c r="AKL518" s="421"/>
      <c r="AKM518" s="421"/>
      <c r="AKN518" s="421"/>
      <c r="AKO518" s="421"/>
      <c r="AKP518" s="421"/>
      <c r="AKQ518" s="421"/>
      <c r="AKR518" s="421"/>
      <c r="AKS518" s="421"/>
      <c r="AKT518" s="421"/>
      <c r="AKU518" s="421"/>
      <c r="AKV518" s="421"/>
      <c r="AKW518" s="421"/>
      <c r="AKX518" s="421"/>
      <c r="AKY518" s="421"/>
      <c r="AKZ518" s="421"/>
      <c r="ALA518" s="421"/>
      <c r="ALB518" s="421"/>
      <c r="ALC518" s="421"/>
      <c r="ALD518" s="421"/>
      <c r="ALE518" s="421"/>
      <c r="ALF518" s="421"/>
      <c r="ALG518" s="421"/>
      <c r="ALH518" s="421"/>
      <c r="ALI518" s="421"/>
      <c r="ALJ518" s="421"/>
      <c r="ALK518" s="421"/>
      <c r="ALL518" s="421"/>
      <c r="ALM518" s="421"/>
      <c r="ALN518" s="421"/>
      <c r="ALO518" s="421"/>
      <c r="ALP518" s="421"/>
      <c r="ALQ518" s="421"/>
      <c r="ALR518" s="421"/>
      <c r="ALS518" s="421"/>
      <c r="ALT518" s="421"/>
      <c r="ALU518" s="421"/>
      <c r="ALV518" s="421"/>
      <c r="ALW518" s="421"/>
      <c r="ALX518" s="421"/>
      <c r="ALY518" s="421"/>
      <c r="ALZ518" s="421"/>
      <c r="AMA518" s="421"/>
      <c r="AMB518" s="421"/>
      <c r="AMC518" s="421"/>
      <c r="AMD518" s="421"/>
      <c r="AME518" s="421"/>
      <c r="AMF518" s="421"/>
      <c r="AMG518" s="421"/>
      <c r="AMH518" s="421"/>
      <c r="AMI518" s="421"/>
      <c r="AMJ518" s="421"/>
      <c r="AMK518" s="421"/>
      <c r="AML518" s="421"/>
      <c r="AMM518" s="421"/>
      <c r="AMN518" s="421"/>
      <c r="AMO518" s="421"/>
      <c r="AMP518" s="421"/>
      <c r="AMQ518" s="421"/>
      <c r="AMR518" s="421"/>
      <c r="AMS518" s="421"/>
      <c r="AMT518" s="421"/>
      <c r="AMU518" s="421"/>
      <c r="AMV518" s="421"/>
      <c r="AMW518" s="421"/>
      <c r="AMX518" s="421"/>
      <c r="AMY518" s="421"/>
      <c r="AMZ518" s="421"/>
      <c r="ANA518" s="421"/>
      <c r="ANB518" s="421"/>
      <c r="ANC518" s="421"/>
      <c r="AND518" s="421"/>
      <c r="ANE518" s="421"/>
      <c r="ANF518" s="421"/>
      <c r="ANG518" s="421"/>
      <c r="ANH518" s="421"/>
      <c r="ANI518" s="421"/>
      <c r="ANJ518" s="421"/>
      <c r="ANK518" s="421"/>
      <c r="ANL518" s="421"/>
      <c r="ANM518" s="421"/>
      <c r="ANN518" s="421"/>
      <c r="ANO518" s="421"/>
      <c r="ANP518" s="421"/>
      <c r="ANQ518" s="421"/>
      <c r="ANR518" s="421"/>
      <c r="ANS518" s="421"/>
      <c r="ANT518" s="421"/>
      <c r="ANU518" s="421"/>
      <c r="ANV518" s="421"/>
      <c r="ANW518" s="421"/>
      <c r="ANX518" s="421"/>
      <c r="ANY518" s="421"/>
      <c r="ANZ518" s="421"/>
      <c r="AOA518" s="421"/>
      <c r="AOB518" s="421"/>
      <c r="AOC518" s="421"/>
      <c r="AOD518" s="421"/>
      <c r="AOE518" s="421"/>
      <c r="AOF518" s="421"/>
      <c r="AOG518" s="421"/>
      <c r="AOH518" s="421"/>
      <c r="AOI518" s="421"/>
      <c r="AOJ518" s="421"/>
      <c r="AOK518" s="421"/>
      <c r="AOL518" s="421"/>
      <c r="AOM518" s="421"/>
      <c r="AON518" s="421"/>
      <c r="AOO518" s="421"/>
      <c r="AOP518" s="421"/>
      <c r="AOQ518" s="421"/>
      <c r="AOR518" s="421"/>
      <c r="AOS518" s="421"/>
      <c r="AOT518" s="421"/>
      <c r="AOU518" s="421"/>
      <c r="AOV518" s="421"/>
      <c r="AOW518" s="421"/>
      <c r="AOX518" s="421"/>
      <c r="AOY518" s="421"/>
      <c r="AOZ518" s="421"/>
      <c r="APA518" s="421"/>
      <c r="APB518" s="421"/>
      <c r="APC518" s="421"/>
      <c r="APD518" s="421"/>
      <c r="APE518" s="421"/>
      <c r="APF518" s="421"/>
      <c r="APG518" s="421"/>
      <c r="APH518" s="421"/>
      <c r="API518" s="421"/>
      <c r="APJ518" s="421"/>
      <c r="APK518" s="421"/>
      <c r="APL518" s="421"/>
      <c r="APM518" s="421"/>
      <c r="APN518" s="421"/>
      <c r="APO518" s="421"/>
      <c r="APP518" s="421"/>
      <c r="APQ518" s="421"/>
      <c r="APR518" s="421"/>
      <c r="APS518" s="421"/>
      <c r="APT518" s="421"/>
      <c r="APU518" s="421"/>
      <c r="APV518" s="421"/>
      <c r="APW518" s="421"/>
      <c r="APX518" s="421"/>
      <c r="APY518" s="421"/>
      <c r="APZ518" s="421"/>
      <c r="AQA518" s="421"/>
      <c r="AQB518" s="421"/>
      <c r="AQC518" s="421"/>
      <c r="AQD518" s="421"/>
      <c r="AQE518" s="421"/>
      <c r="AQF518" s="421"/>
      <c r="AQG518" s="421"/>
      <c r="AQH518" s="421"/>
      <c r="AQI518" s="421"/>
      <c r="AQJ518" s="421"/>
      <c r="AQK518" s="421"/>
      <c r="AQL518" s="421"/>
      <c r="AQM518" s="421"/>
      <c r="AQN518" s="421"/>
      <c r="AQO518" s="421"/>
      <c r="AQP518" s="421"/>
      <c r="AQQ518" s="421"/>
      <c r="AQR518" s="421"/>
      <c r="AQS518" s="421"/>
      <c r="AQT518" s="421"/>
      <c r="AQU518" s="421"/>
      <c r="AQV518" s="421"/>
      <c r="AQW518" s="421"/>
      <c r="AQX518" s="421"/>
      <c r="AQY518" s="421"/>
      <c r="AQZ518" s="421"/>
      <c r="ARA518" s="421"/>
      <c r="ARB518" s="421"/>
      <c r="ARC518" s="421"/>
      <c r="ARD518" s="421"/>
      <c r="ARE518" s="421"/>
      <c r="ARF518" s="421"/>
      <c r="ARG518" s="421"/>
      <c r="ARH518" s="421"/>
      <c r="ARI518" s="421"/>
      <c r="ARJ518" s="421"/>
      <c r="ARK518" s="421"/>
      <c r="ARL518" s="421"/>
      <c r="ARM518" s="421"/>
      <c r="ARN518" s="421"/>
      <c r="ARO518" s="421"/>
      <c r="ARP518" s="421"/>
      <c r="ARQ518" s="421"/>
      <c r="ARR518" s="421"/>
      <c r="ARS518" s="421"/>
      <c r="ART518" s="421"/>
      <c r="ARU518" s="421"/>
      <c r="ARV518" s="421"/>
      <c r="ARW518" s="421"/>
      <c r="ARX518" s="421"/>
      <c r="ARY518" s="421"/>
      <c r="ARZ518" s="421"/>
      <c r="ASA518" s="421"/>
      <c r="ASB518" s="421"/>
      <c r="ASC518" s="421"/>
      <c r="ASD518" s="421"/>
      <c r="ASE518" s="421"/>
      <c r="ASF518" s="421"/>
      <c r="ASG518" s="421"/>
      <c r="ASH518" s="421"/>
      <c r="ASI518" s="421"/>
      <c r="ASJ518" s="421"/>
      <c r="ASK518" s="421"/>
      <c r="ASL518" s="421"/>
      <c r="ASM518" s="421"/>
      <c r="ASN518" s="421"/>
      <c r="ASO518" s="421"/>
      <c r="ASP518" s="421"/>
      <c r="ASQ518" s="421"/>
      <c r="ASR518" s="421"/>
      <c r="ASS518" s="421"/>
      <c r="AST518" s="421"/>
      <c r="ASU518" s="421"/>
      <c r="ASV518" s="421"/>
      <c r="ASW518" s="421"/>
      <c r="ASX518" s="421"/>
      <c r="ASY518" s="421"/>
      <c r="ASZ518" s="421"/>
      <c r="ATA518" s="421"/>
      <c r="ATB518" s="421"/>
      <c r="ATC518" s="421"/>
      <c r="ATD518" s="421"/>
      <c r="ATE518" s="421"/>
      <c r="ATF518" s="421"/>
      <c r="ATG518" s="421"/>
      <c r="ATH518" s="421"/>
      <c r="ATI518" s="421"/>
      <c r="ATJ518" s="421"/>
      <c r="ATK518" s="421"/>
      <c r="ATL518" s="421"/>
      <c r="ATM518" s="421"/>
      <c r="ATN518" s="421"/>
      <c r="ATO518" s="421"/>
      <c r="ATP518" s="421"/>
      <c r="ATQ518" s="421"/>
      <c r="ATR518" s="421"/>
      <c r="ATS518" s="421"/>
      <c r="ATT518" s="421"/>
      <c r="ATU518" s="421"/>
      <c r="ATV518" s="421"/>
      <c r="ATW518" s="421"/>
      <c r="ATX518" s="421"/>
      <c r="ATY518" s="421"/>
      <c r="ATZ518" s="421"/>
      <c r="AUA518" s="421"/>
      <c r="AUB518" s="421"/>
      <c r="AUC518" s="421"/>
      <c r="AUD518" s="421"/>
      <c r="AUE518" s="421"/>
      <c r="AUF518" s="421"/>
      <c r="AUG518" s="421"/>
      <c r="AUH518" s="421"/>
      <c r="AUI518" s="421"/>
      <c r="AUJ518" s="421"/>
      <c r="AUK518" s="421"/>
      <c r="AUL518" s="421"/>
      <c r="AUM518" s="421"/>
      <c r="AUN518" s="421"/>
      <c r="AUO518" s="421"/>
      <c r="AUP518" s="421"/>
      <c r="AUQ518" s="421"/>
      <c r="AUR518" s="421"/>
      <c r="AUS518" s="421"/>
      <c r="AUT518" s="421"/>
      <c r="AUU518" s="421"/>
      <c r="AUV518" s="421"/>
      <c r="AUW518" s="421"/>
      <c r="AUX518" s="421"/>
      <c r="AUY518" s="421"/>
      <c r="AUZ518" s="421"/>
      <c r="AVA518" s="421"/>
      <c r="AVB518" s="421"/>
      <c r="AVC518" s="421"/>
      <c r="AVD518" s="421"/>
      <c r="AVE518" s="421"/>
      <c r="AVF518" s="421"/>
      <c r="AVG518" s="421"/>
      <c r="AVH518" s="421"/>
      <c r="AVI518" s="421"/>
      <c r="AVJ518" s="421"/>
      <c r="AVK518" s="421"/>
      <c r="AVL518" s="421"/>
      <c r="AVM518" s="421"/>
      <c r="AVN518" s="421"/>
      <c r="AVO518" s="421"/>
      <c r="AVP518" s="421"/>
      <c r="AVQ518" s="421"/>
      <c r="AVR518" s="421"/>
      <c r="AVS518" s="421"/>
      <c r="AVT518" s="421"/>
      <c r="AVU518" s="421"/>
      <c r="AVV518" s="421"/>
      <c r="AVW518" s="421"/>
      <c r="AVX518" s="421"/>
      <c r="AVY518" s="421"/>
      <c r="AVZ518" s="421"/>
      <c r="AWA518" s="421"/>
      <c r="AWB518" s="421"/>
      <c r="AWC518" s="421"/>
      <c r="AWD518" s="421"/>
      <c r="AWE518" s="421"/>
      <c r="AWF518" s="421"/>
      <c r="AWG518" s="421"/>
      <c r="AWH518" s="421"/>
      <c r="AWI518" s="421"/>
      <c r="AWJ518" s="421"/>
      <c r="AWK518" s="421"/>
      <c r="AWL518" s="421"/>
      <c r="AWM518" s="421"/>
      <c r="AWN518" s="421"/>
      <c r="AWO518" s="421"/>
      <c r="AWP518" s="421"/>
      <c r="AWQ518" s="421"/>
      <c r="AWR518" s="421"/>
      <c r="AWS518" s="421"/>
      <c r="AWT518" s="421"/>
      <c r="AWU518" s="421"/>
      <c r="AWV518" s="421"/>
      <c r="AWW518" s="421"/>
      <c r="AWX518" s="421"/>
      <c r="AWY518" s="421"/>
      <c r="AWZ518" s="421"/>
      <c r="AXA518" s="421"/>
      <c r="AXB518" s="421"/>
      <c r="AXC518" s="421"/>
      <c r="AXD518" s="421"/>
      <c r="AXE518" s="421"/>
      <c r="AXF518" s="421"/>
      <c r="AXG518" s="421"/>
      <c r="AXH518" s="421"/>
      <c r="AXI518" s="421"/>
      <c r="AXJ518" s="421"/>
      <c r="AXK518" s="421"/>
      <c r="AXL518" s="421"/>
      <c r="AXM518" s="421"/>
      <c r="AXN518" s="421"/>
      <c r="AXO518" s="421"/>
      <c r="AXP518" s="421"/>
      <c r="AXQ518" s="421"/>
      <c r="AXR518" s="421"/>
      <c r="AXS518" s="421"/>
      <c r="AXT518" s="421"/>
      <c r="AXU518" s="421"/>
      <c r="AXV518" s="421"/>
      <c r="AXW518" s="421"/>
      <c r="AXX518" s="421"/>
      <c r="AXY518" s="421"/>
      <c r="AXZ518" s="421"/>
      <c r="AYA518" s="421"/>
      <c r="AYB518" s="421"/>
      <c r="AYC518" s="421"/>
      <c r="AYD518" s="421"/>
      <c r="AYE518" s="421"/>
      <c r="AYF518" s="421"/>
      <c r="AYG518" s="421"/>
      <c r="AYH518" s="421"/>
      <c r="AYI518" s="421"/>
      <c r="AYJ518" s="421"/>
      <c r="AYK518" s="421"/>
      <c r="AYL518" s="421"/>
      <c r="AYM518" s="421"/>
      <c r="AYN518" s="421"/>
      <c r="AYO518" s="421"/>
      <c r="AYP518" s="421"/>
      <c r="AYQ518" s="421"/>
      <c r="AYR518" s="421"/>
      <c r="AYS518" s="421"/>
      <c r="AYT518" s="421"/>
      <c r="AYU518" s="421"/>
      <c r="AYV518" s="421"/>
      <c r="AYW518" s="421"/>
      <c r="AYX518" s="421"/>
      <c r="AYY518" s="421"/>
      <c r="AYZ518" s="421"/>
      <c r="AZA518" s="421"/>
      <c r="AZB518" s="421"/>
      <c r="AZC518" s="421"/>
      <c r="AZD518" s="421"/>
      <c r="AZE518" s="421"/>
      <c r="AZF518" s="421"/>
      <c r="AZG518" s="421"/>
      <c r="AZH518" s="421"/>
      <c r="AZI518" s="421"/>
      <c r="AZJ518" s="421"/>
      <c r="AZK518" s="421"/>
      <c r="AZL518" s="421"/>
      <c r="AZM518" s="421"/>
      <c r="AZN518" s="421"/>
      <c r="AZO518" s="421"/>
      <c r="AZP518" s="421"/>
      <c r="AZQ518" s="421"/>
      <c r="AZR518" s="421"/>
      <c r="AZS518" s="421"/>
      <c r="AZT518" s="421"/>
      <c r="AZU518" s="421"/>
      <c r="AZV518" s="421"/>
      <c r="AZW518" s="421"/>
      <c r="AZX518" s="421"/>
      <c r="AZY518" s="421"/>
      <c r="AZZ518" s="421"/>
      <c r="BAA518" s="421"/>
      <c r="BAB518" s="421"/>
      <c r="BAC518" s="421"/>
      <c r="BAD518" s="421"/>
      <c r="BAE518" s="421"/>
      <c r="BAF518" s="421"/>
      <c r="BAG518" s="421"/>
      <c r="BAH518" s="421"/>
      <c r="BAI518" s="421"/>
      <c r="BAJ518" s="421"/>
      <c r="BAK518" s="421"/>
      <c r="BAL518" s="421"/>
      <c r="BAM518" s="421"/>
      <c r="BAN518" s="421"/>
      <c r="BAO518" s="421"/>
      <c r="BAP518" s="421"/>
      <c r="BAQ518" s="421"/>
      <c r="BAR518" s="421"/>
      <c r="BAS518" s="421"/>
      <c r="BAT518" s="421"/>
      <c r="BAU518" s="421"/>
      <c r="BAV518" s="421"/>
      <c r="BAW518" s="421"/>
      <c r="BAX518" s="421"/>
      <c r="BAY518" s="421"/>
      <c r="BAZ518" s="421"/>
      <c r="BBA518" s="421"/>
      <c r="BBB518" s="421"/>
      <c r="BBC518" s="421"/>
      <c r="BBD518" s="421"/>
      <c r="BBE518" s="421"/>
      <c r="BBF518" s="421"/>
      <c r="BBG518" s="421"/>
      <c r="BBH518" s="421"/>
      <c r="BBI518" s="421"/>
      <c r="BBJ518" s="421"/>
      <c r="BBK518" s="421"/>
      <c r="BBL518" s="421"/>
      <c r="BBM518" s="421"/>
      <c r="BBN518" s="421"/>
      <c r="BBO518" s="421"/>
      <c r="BBP518" s="421"/>
      <c r="BBQ518" s="421"/>
      <c r="BBR518" s="421"/>
      <c r="BBS518" s="421"/>
      <c r="BBT518" s="421"/>
      <c r="BBU518" s="421"/>
      <c r="BBV518" s="421"/>
      <c r="BBW518" s="421"/>
      <c r="BBX518" s="421"/>
      <c r="BBY518" s="421"/>
      <c r="BBZ518" s="421"/>
      <c r="BCA518" s="421"/>
      <c r="BCB518" s="421"/>
      <c r="BCC518" s="421"/>
      <c r="BCD518" s="421"/>
      <c r="BCE518" s="421"/>
      <c r="BCF518" s="421"/>
      <c r="BCG518" s="421"/>
      <c r="BCH518" s="421"/>
      <c r="BCI518" s="421"/>
      <c r="BCJ518" s="421"/>
      <c r="BCK518" s="421"/>
      <c r="BCL518" s="421"/>
      <c r="BCM518" s="421"/>
      <c r="BCN518" s="421"/>
      <c r="BCO518" s="421"/>
      <c r="BCP518" s="421"/>
      <c r="BCQ518" s="421"/>
      <c r="BCR518" s="421"/>
      <c r="BCS518" s="421"/>
      <c r="BCT518" s="421"/>
      <c r="BCU518" s="421"/>
      <c r="BCV518" s="421"/>
      <c r="BCW518" s="421"/>
      <c r="BCX518" s="421"/>
      <c r="BCY518" s="421"/>
      <c r="BCZ518" s="421"/>
      <c r="BDA518" s="421"/>
      <c r="BDB518" s="421"/>
      <c r="BDC518" s="421"/>
      <c r="BDD518" s="421"/>
      <c r="BDE518" s="421"/>
      <c r="BDF518" s="421"/>
      <c r="BDG518" s="421"/>
      <c r="BDH518" s="421"/>
      <c r="BDI518" s="421"/>
      <c r="BDJ518" s="421"/>
      <c r="BDK518" s="421"/>
      <c r="BDL518" s="421"/>
      <c r="BDM518" s="421"/>
      <c r="BDN518" s="421"/>
      <c r="BDO518" s="421"/>
      <c r="BDP518" s="421"/>
      <c r="BDQ518" s="421"/>
      <c r="BDR518" s="421"/>
      <c r="BDS518" s="421"/>
      <c r="BDT518" s="421"/>
      <c r="BDU518" s="421"/>
      <c r="BDV518" s="421"/>
      <c r="BDW518" s="421"/>
      <c r="BDX518" s="421"/>
      <c r="BDY518" s="421"/>
      <c r="BDZ518" s="421"/>
      <c r="BEA518" s="421"/>
      <c r="BEB518" s="421"/>
      <c r="BEC518" s="421"/>
      <c r="BED518" s="421"/>
      <c r="BEE518" s="421"/>
      <c r="BEF518" s="421"/>
      <c r="BEG518" s="421"/>
      <c r="BEH518" s="421"/>
      <c r="BEI518" s="421"/>
      <c r="BEJ518" s="421"/>
      <c r="BEK518" s="421"/>
      <c r="BEL518" s="421"/>
      <c r="BEM518" s="421"/>
      <c r="BEN518" s="421"/>
      <c r="BEO518" s="421"/>
      <c r="BEP518" s="421"/>
      <c r="BEQ518" s="421"/>
      <c r="BER518" s="421"/>
      <c r="BES518" s="421"/>
      <c r="BET518" s="421"/>
      <c r="BEU518" s="421"/>
      <c r="BEV518" s="421"/>
      <c r="BEW518" s="421"/>
      <c r="BEX518" s="421"/>
      <c r="BEY518" s="421"/>
      <c r="BEZ518" s="421"/>
      <c r="BFA518" s="421"/>
      <c r="BFB518" s="421"/>
      <c r="BFC518" s="421"/>
      <c r="BFD518" s="421"/>
      <c r="BFE518" s="421"/>
      <c r="BFF518" s="421"/>
      <c r="BFG518" s="421"/>
      <c r="BFH518" s="421"/>
      <c r="BFI518" s="421"/>
      <c r="BFJ518" s="421"/>
      <c r="BFK518" s="421"/>
      <c r="BFL518" s="421"/>
      <c r="BFM518" s="421"/>
      <c r="BFN518" s="421"/>
      <c r="BFO518" s="421"/>
      <c r="BFP518" s="421"/>
      <c r="BFQ518" s="421"/>
      <c r="BFR518" s="421"/>
      <c r="BFS518" s="421"/>
      <c r="BFT518" s="421"/>
      <c r="BFU518" s="421"/>
      <c r="BFV518" s="421"/>
      <c r="BFW518" s="421"/>
      <c r="BFX518" s="421"/>
      <c r="BFY518" s="421"/>
      <c r="BFZ518" s="421"/>
      <c r="BGA518" s="421"/>
      <c r="BGB518" s="421"/>
      <c r="BGC518" s="421"/>
      <c r="BGD518" s="421"/>
      <c r="BGE518" s="421"/>
      <c r="BGF518" s="421"/>
      <c r="BGG518" s="421"/>
      <c r="BGH518" s="421"/>
      <c r="BGI518" s="421"/>
      <c r="BGJ518" s="421"/>
      <c r="BGK518" s="421"/>
      <c r="BGL518" s="421"/>
      <c r="BGM518" s="421"/>
      <c r="BGN518" s="421"/>
      <c r="BGO518" s="421"/>
      <c r="BGP518" s="421"/>
      <c r="BGQ518" s="421"/>
      <c r="BGR518" s="421"/>
      <c r="BGS518" s="421"/>
      <c r="BGT518" s="421"/>
      <c r="BGU518" s="421"/>
      <c r="BGV518" s="421"/>
      <c r="BGW518" s="421"/>
      <c r="BGX518" s="421"/>
      <c r="BGY518" s="421"/>
      <c r="BGZ518" s="421"/>
      <c r="BHA518" s="421"/>
      <c r="BHB518" s="421"/>
      <c r="BHC518" s="421"/>
      <c r="BHD518" s="421"/>
      <c r="BHE518" s="421"/>
      <c r="BHF518" s="421"/>
      <c r="BHG518" s="421"/>
      <c r="BHH518" s="421"/>
      <c r="BHI518" s="421"/>
      <c r="BHJ518" s="421"/>
      <c r="BHK518" s="421"/>
      <c r="BHL518" s="421"/>
      <c r="BHM518" s="421"/>
      <c r="BHN518" s="421"/>
      <c r="BHO518" s="421"/>
      <c r="BHP518" s="421"/>
      <c r="BHQ518" s="421"/>
      <c r="BHR518" s="421"/>
      <c r="BHS518" s="421"/>
      <c r="BHT518" s="421"/>
      <c r="BHU518" s="421"/>
      <c r="BHV518" s="421"/>
      <c r="BHW518" s="421"/>
      <c r="BHX518" s="421"/>
      <c r="BHY518" s="421"/>
      <c r="BHZ518" s="421"/>
      <c r="BIA518" s="421"/>
      <c r="BIB518" s="421"/>
      <c r="BIC518" s="421"/>
      <c r="BID518" s="421"/>
      <c r="BIE518" s="421"/>
      <c r="BIF518" s="421"/>
      <c r="BIG518" s="421"/>
      <c r="BIH518" s="421"/>
      <c r="BII518" s="421"/>
      <c r="BIJ518" s="421"/>
      <c r="BIK518" s="421"/>
      <c r="BIL518" s="421"/>
      <c r="BIM518" s="421"/>
      <c r="BIN518" s="421"/>
      <c r="BIO518" s="421"/>
      <c r="BIP518" s="421"/>
      <c r="BIQ518" s="421"/>
      <c r="BIR518" s="421"/>
      <c r="BIS518" s="421"/>
      <c r="BIT518" s="421"/>
      <c r="BIU518" s="421"/>
      <c r="BIV518" s="421"/>
      <c r="BIW518" s="421"/>
      <c r="BIX518" s="421"/>
      <c r="BIY518" s="421"/>
      <c r="BIZ518" s="421"/>
      <c r="BJA518" s="421"/>
      <c r="BJB518" s="421"/>
      <c r="BJC518" s="421"/>
      <c r="BJD518" s="421"/>
      <c r="BJE518" s="421"/>
      <c r="BJF518" s="421"/>
      <c r="BJG518" s="421"/>
      <c r="BJH518" s="421"/>
      <c r="BJI518" s="421"/>
      <c r="BJJ518" s="421"/>
      <c r="BJK518" s="421"/>
      <c r="BJL518" s="421"/>
      <c r="BJM518" s="421"/>
      <c r="BJN518" s="421"/>
      <c r="BJO518" s="421"/>
      <c r="BJP518" s="421"/>
      <c r="BJQ518" s="421"/>
      <c r="BJR518" s="421"/>
      <c r="BJS518" s="421"/>
      <c r="BJT518" s="421"/>
      <c r="BJU518" s="421"/>
      <c r="BJV518" s="421"/>
      <c r="BJW518" s="421"/>
      <c r="BJX518" s="421"/>
      <c r="BJY518" s="421"/>
      <c r="BJZ518" s="421"/>
      <c r="BKA518" s="421"/>
      <c r="BKB518" s="421"/>
      <c r="BKC518" s="421"/>
      <c r="BKD518" s="421"/>
      <c r="BKE518" s="421"/>
      <c r="BKF518" s="421"/>
      <c r="BKG518" s="421"/>
      <c r="BKH518" s="421"/>
      <c r="BKI518" s="421"/>
      <c r="BKJ518" s="421"/>
      <c r="BKK518" s="421"/>
      <c r="BKL518" s="421"/>
      <c r="BKM518" s="421"/>
      <c r="BKN518" s="421"/>
      <c r="BKO518" s="421"/>
      <c r="BKP518" s="421"/>
      <c r="BKQ518" s="421"/>
      <c r="BKR518" s="421"/>
      <c r="BKS518" s="421"/>
      <c r="BKT518" s="421"/>
      <c r="BKU518" s="421"/>
      <c r="BKV518" s="421"/>
      <c r="BKW518" s="421"/>
      <c r="BKX518" s="421"/>
      <c r="BKY518" s="421"/>
      <c r="BKZ518" s="421"/>
      <c r="BLA518" s="421"/>
      <c r="BLB518" s="421"/>
      <c r="BLC518" s="421"/>
      <c r="BLD518" s="421"/>
      <c r="BLE518" s="421"/>
      <c r="BLF518" s="421"/>
      <c r="BLG518" s="421"/>
      <c r="BLH518" s="421"/>
      <c r="BLI518" s="421"/>
      <c r="BLJ518" s="421"/>
      <c r="BLK518" s="421"/>
      <c r="BLL518" s="421"/>
      <c r="BLM518" s="421"/>
      <c r="BLN518" s="421"/>
      <c r="BLO518" s="421"/>
      <c r="BLP518" s="421"/>
      <c r="BLQ518" s="421"/>
      <c r="BLR518" s="421"/>
      <c r="BLS518" s="421"/>
      <c r="BLT518" s="421"/>
      <c r="BLU518" s="421"/>
      <c r="BLV518" s="421"/>
      <c r="BLW518" s="421"/>
      <c r="BLX518" s="421"/>
      <c r="BLY518" s="421"/>
      <c r="BLZ518" s="421"/>
      <c r="BMA518" s="421"/>
      <c r="BMB518" s="421"/>
      <c r="BMC518" s="421"/>
      <c r="BMD518" s="421"/>
      <c r="BME518" s="421"/>
      <c r="BMF518" s="421"/>
      <c r="BMG518" s="421"/>
      <c r="BMH518" s="421"/>
      <c r="BMI518" s="421"/>
      <c r="BMJ518" s="421"/>
      <c r="BMK518" s="421"/>
      <c r="BML518" s="421"/>
      <c r="BMM518" s="421"/>
      <c r="BMN518" s="421"/>
      <c r="BMO518" s="421"/>
      <c r="BMP518" s="421"/>
      <c r="BMQ518" s="421"/>
      <c r="BMR518" s="421"/>
      <c r="BMS518" s="421"/>
      <c r="BMT518" s="421"/>
      <c r="BMU518" s="421"/>
      <c r="BMV518" s="421"/>
      <c r="BMW518" s="421"/>
      <c r="BMX518" s="421"/>
      <c r="BMY518" s="421"/>
      <c r="BMZ518" s="421"/>
      <c r="BNA518" s="421"/>
      <c r="BNB518" s="421"/>
      <c r="BNC518" s="421"/>
      <c r="BND518" s="421"/>
      <c r="BNE518" s="421"/>
      <c r="BNF518" s="421"/>
      <c r="BNG518" s="421"/>
      <c r="BNH518" s="421"/>
      <c r="BNI518" s="421"/>
      <c r="BNJ518" s="421"/>
      <c r="BNK518" s="421"/>
      <c r="BNL518" s="421"/>
      <c r="BNM518" s="421"/>
      <c r="BNN518" s="421"/>
      <c r="BNO518" s="421"/>
      <c r="BNP518" s="421"/>
      <c r="BNQ518" s="421"/>
      <c r="BNR518" s="421"/>
      <c r="BNS518" s="421"/>
      <c r="BNT518" s="421"/>
      <c r="BNU518" s="421"/>
      <c r="BNV518" s="421"/>
      <c r="BNW518" s="421"/>
      <c r="BNX518" s="421"/>
      <c r="BNY518" s="421"/>
      <c r="BNZ518" s="421"/>
      <c r="BOA518" s="421"/>
      <c r="BOB518" s="421"/>
      <c r="BOC518" s="421"/>
      <c r="BOD518" s="421"/>
      <c r="BOE518" s="421"/>
      <c r="BOF518" s="421"/>
      <c r="BOG518" s="421"/>
      <c r="BOH518" s="421"/>
      <c r="BOI518" s="421"/>
      <c r="BOJ518" s="421"/>
      <c r="BOK518" s="421"/>
      <c r="BOL518" s="421"/>
      <c r="BOM518" s="421"/>
      <c r="BON518" s="421"/>
      <c r="BOO518" s="421"/>
      <c r="BOP518" s="421"/>
      <c r="BOQ518" s="421"/>
      <c r="BOR518" s="421"/>
      <c r="BOS518" s="421"/>
      <c r="BOT518" s="421"/>
      <c r="BOU518" s="421"/>
      <c r="BOV518" s="421"/>
      <c r="BOW518" s="421"/>
      <c r="BOX518" s="421"/>
      <c r="BOY518" s="421"/>
      <c r="BOZ518" s="421"/>
      <c r="BPA518" s="421"/>
      <c r="BPB518" s="421"/>
      <c r="BPC518" s="421"/>
      <c r="BPD518" s="421"/>
      <c r="BPE518" s="421"/>
      <c r="BPF518" s="421"/>
      <c r="BPG518" s="421"/>
      <c r="BPH518" s="421"/>
      <c r="BPI518" s="421"/>
      <c r="BPJ518" s="421"/>
      <c r="BPK518" s="421"/>
      <c r="BPL518" s="421"/>
      <c r="BPM518" s="421"/>
      <c r="BPN518" s="421"/>
      <c r="BPO518" s="421"/>
      <c r="BPP518" s="421"/>
      <c r="BPQ518" s="421"/>
      <c r="BPR518" s="421"/>
      <c r="BPS518" s="421"/>
      <c r="BPT518" s="421"/>
      <c r="BPU518" s="421"/>
      <c r="BPV518" s="421"/>
      <c r="BPW518" s="421"/>
      <c r="BPX518" s="421"/>
      <c r="BPY518" s="421"/>
      <c r="BPZ518" s="421"/>
      <c r="BQA518" s="421"/>
      <c r="BQB518" s="421"/>
      <c r="BQC518" s="421"/>
      <c r="BQD518" s="421"/>
      <c r="BQE518" s="421"/>
      <c r="BQF518" s="421"/>
      <c r="BQG518" s="421"/>
      <c r="BQH518" s="421"/>
      <c r="BQI518" s="421"/>
      <c r="BQJ518" s="421"/>
      <c r="BQK518" s="421"/>
      <c r="BQL518" s="421"/>
      <c r="BQM518" s="421"/>
      <c r="BQN518" s="421"/>
      <c r="BQO518" s="421"/>
      <c r="BQP518" s="421"/>
      <c r="BQQ518" s="421"/>
      <c r="BQR518" s="421"/>
      <c r="BQS518" s="421"/>
      <c r="BQT518" s="421"/>
      <c r="BQU518" s="421"/>
      <c r="BQV518" s="421"/>
      <c r="BQW518" s="421"/>
      <c r="BQX518" s="421"/>
      <c r="BQY518" s="421"/>
      <c r="BQZ518" s="421"/>
      <c r="BRA518" s="421"/>
      <c r="BRB518" s="421"/>
      <c r="BRC518" s="421"/>
      <c r="BRD518" s="421"/>
      <c r="BRE518" s="421"/>
      <c r="BRF518" s="421"/>
      <c r="BRG518" s="421"/>
      <c r="BRH518" s="421"/>
      <c r="BRI518" s="421"/>
      <c r="BRJ518" s="421"/>
      <c r="BRK518" s="421"/>
      <c r="BRL518" s="421"/>
      <c r="BRM518" s="421"/>
      <c r="BRN518" s="421"/>
      <c r="BRO518" s="421"/>
      <c r="BRP518" s="421"/>
      <c r="BRQ518" s="421"/>
      <c r="BRR518" s="421"/>
      <c r="BRS518" s="421"/>
      <c r="BRT518" s="421"/>
      <c r="BRU518" s="421"/>
      <c r="BRV518" s="421"/>
      <c r="BRW518" s="421"/>
      <c r="BRX518" s="421"/>
      <c r="BRY518" s="421"/>
      <c r="BRZ518" s="421"/>
      <c r="BSA518" s="421"/>
      <c r="BSB518" s="421"/>
      <c r="BSC518" s="421"/>
      <c r="BSD518" s="421"/>
      <c r="BSE518" s="421"/>
      <c r="BSF518" s="421"/>
      <c r="BSG518" s="421"/>
      <c r="BSH518" s="421"/>
      <c r="BSI518" s="421"/>
      <c r="BSJ518" s="421"/>
      <c r="BSK518" s="421"/>
      <c r="BSL518" s="421"/>
      <c r="BSM518" s="421"/>
      <c r="BSN518" s="421"/>
      <c r="BSO518" s="421"/>
      <c r="BSP518" s="421"/>
      <c r="BSQ518" s="421"/>
      <c r="BSR518" s="421"/>
      <c r="BSS518" s="421"/>
      <c r="BST518" s="421"/>
      <c r="BSU518" s="421"/>
      <c r="BSV518" s="421"/>
      <c r="BSW518" s="421"/>
      <c r="BSX518" s="421"/>
      <c r="BSY518" s="421"/>
      <c r="BSZ518" s="421"/>
      <c r="BTA518" s="421"/>
      <c r="BTB518" s="421"/>
      <c r="BTC518" s="421"/>
      <c r="BTD518" s="421"/>
      <c r="BTE518" s="421"/>
      <c r="BTF518" s="421"/>
      <c r="BTG518" s="421"/>
      <c r="BTH518" s="421"/>
      <c r="BTI518" s="421"/>
      <c r="BTJ518" s="421"/>
      <c r="BTK518" s="421"/>
      <c r="BTL518" s="421"/>
      <c r="BTM518" s="421"/>
      <c r="BTN518" s="421"/>
      <c r="BTO518" s="421"/>
      <c r="BTP518" s="421"/>
      <c r="BTQ518" s="421"/>
      <c r="BTR518" s="421"/>
      <c r="BTS518" s="421"/>
      <c r="BTT518" s="421"/>
      <c r="BTU518" s="421"/>
      <c r="BTV518" s="421"/>
      <c r="BTW518" s="421"/>
      <c r="BTX518" s="421"/>
      <c r="BTY518" s="421"/>
      <c r="BTZ518" s="421"/>
      <c r="BUA518" s="421"/>
      <c r="BUB518" s="421"/>
      <c r="BUC518" s="421"/>
      <c r="BUD518" s="421"/>
      <c r="BUE518" s="421"/>
      <c r="BUF518" s="421"/>
      <c r="BUG518" s="421"/>
      <c r="BUH518" s="421"/>
      <c r="BUI518" s="421"/>
      <c r="BUJ518" s="421"/>
      <c r="BUK518" s="421"/>
      <c r="BUL518" s="421"/>
      <c r="BUM518" s="421"/>
      <c r="BUN518" s="421"/>
      <c r="BUO518" s="421"/>
      <c r="BUP518" s="421"/>
      <c r="BUQ518" s="421"/>
      <c r="BUR518" s="421"/>
      <c r="BUS518" s="421"/>
      <c r="BUT518" s="421"/>
      <c r="BUU518" s="421"/>
      <c r="BUV518" s="421"/>
      <c r="BUW518" s="421"/>
      <c r="BUX518" s="421"/>
      <c r="BUY518" s="421"/>
      <c r="BUZ518" s="421"/>
      <c r="BVA518" s="421"/>
      <c r="BVB518" s="421"/>
      <c r="BVC518" s="421"/>
      <c r="BVD518" s="421"/>
      <c r="BVE518" s="421"/>
      <c r="BVF518" s="421"/>
      <c r="BVG518" s="421"/>
      <c r="BVH518" s="421"/>
      <c r="BVI518" s="421"/>
      <c r="BVJ518" s="421"/>
      <c r="BVK518" s="421"/>
      <c r="BVL518" s="421"/>
      <c r="BVM518" s="421"/>
      <c r="BVN518" s="421"/>
      <c r="BVO518" s="421"/>
      <c r="BVP518" s="421"/>
      <c r="BVQ518" s="421"/>
      <c r="BVR518" s="421"/>
      <c r="BVS518" s="421"/>
      <c r="BVT518" s="421"/>
      <c r="BVU518" s="421"/>
      <c r="BVV518" s="421"/>
      <c r="BVW518" s="421"/>
      <c r="BVX518" s="421"/>
      <c r="BVY518" s="421"/>
      <c r="BVZ518" s="421"/>
      <c r="BWA518" s="421"/>
      <c r="BWB518" s="421"/>
      <c r="BWC518" s="421"/>
      <c r="BWD518" s="421"/>
      <c r="BWE518" s="421"/>
      <c r="BWF518" s="421"/>
      <c r="BWG518" s="421"/>
      <c r="BWH518" s="421"/>
      <c r="BWI518" s="421"/>
      <c r="BWJ518" s="421"/>
      <c r="BWK518" s="421"/>
      <c r="BWL518" s="421"/>
      <c r="BWM518" s="421"/>
      <c r="BWN518" s="421"/>
      <c r="BWO518" s="421"/>
      <c r="BWP518" s="421"/>
      <c r="BWQ518" s="421"/>
      <c r="BWR518" s="421"/>
      <c r="BWS518" s="421"/>
      <c r="BWT518" s="421"/>
      <c r="BWU518" s="421"/>
      <c r="BWV518" s="421"/>
      <c r="BWW518" s="421"/>
      <c r="BWX518" s="421"/>
      <c r="BWY518" s="421"/>
      <c r="BWZ518" s="421"/>
      <c r="BXA518" s="421"/>
      <c r="BXB518" s="421"/>
      <c r="BXC518" s="421"/>
      <c r="BXD518" s="421"/>
      <c r="BXE518" s="421"/>
      <c r="BXF518" s="421"/>
      <c r="BXG518" s="421"/>
      <c r="BXH518" s="421"/>
      <c r="BXI518" s="421"/>
      <c r="BXJ518" s="421"/>
      <c r="BXK518" s="421"/>
      <c r="BXL518" s="421"/>
      <c r="BXM518" s="421"/>
      <c r="BXN518" s="421"/>
      <c r="BXO518" s="421"/>
      <c r="BXP518" s="421"/>
      <c r="BXQ518" s="421"/>
      <c r="BXR518" s="421"/>
      <c r="BXS518" s="421"/>
      <c r="BXT518" s="421"/>
      <c r="BXU518" s="421"/>
      <c r="BXV518" s="421"/>
      <c r="BXW518" s="421"/>
      <c r="BXX518" s="421"/>
      <c r="BXY518" s="421"/>
      <c r="BXZ518" s="421"/>
      <c r="BYA518" s="421"/>
      <c r="BYB518" s="421"/>
      <c r="BYC518" s="421"/>
      <c r="BYD518" s="421"/>
      <c r="BYE518" s="421"/>
      <c r="BYF518" s="421"/>
      <c r="BYG518" s="421"/>
      <c r="BYH518" s="421"/>
      <c r="BYI518" s="421"/>
      <c r="BYJ518" s="421"/>
      <c r="BYK518" s="421"/>
      <c r="BYL518" s="421"/>
      <c r="BYM518" s="421"/>
      <c r="BYN518" s="421"/>
      <c r="BYO518" s="421"/>
      <c r="BYP518" s="421"/>
      <c r="BYQ518" s="421"/>
      <c r="BYR518" s="421"/>
      <c r="BYS518" s="421"/>
      <c r="BYT518" s="421"/>
      <c r="BYU518" s="421"/>
      <c r="BYV518" s="421"/>
      <c r="BYW518" s="421"/>
      <c r="BYX518" s="421"/>
      <c r="BYY518" s="421"/>
      <c r="BYZ518" s="421"/>
      <c r="BZA518" s="421"/>
      <c r="BZB518" s="421"/>
      <c r="BZC518" s="421"/>
      <c r="BZD518" s="421"/>
      <c r="BZE518" s="421"/>
      <c r="BZF518" s="421"/>
      <c r="BZG518" s="421"/>
      <c r="BZH518" s="421"/>
      <c r="BZI518" s="421"/>
      <c r="BZJ518" s="421"/>
      <c r="BZK518" s="421"/>
      <c r="BZL518" s="421"/>
      <c r="BZM518" s="421"/>
      <c r="BZN518" s="421"/>
      <c r="BZO518" s="421"/>
      <c r="BZP518" s="421"/>
      <c r="BZQ518" s="421"/>
      <c r="BZR518" s="421"/>
      <c r="BZS518" s="421"/>
      <c r="BZT518" s="421"/>
      <c r="BZU518" s="421"/>
      <c r="BZV518" s="421"/>
      <c r="BZW518" s="421"/>
      <c r="BZX518" s="421"/>
      <c r="BZY518" s="421"/>
      <c r="BZZ518" s="421"/>
      <c r="CAA518" s="421"/>
      <c r="CAB518" s="421"/>
      <c r="CAC518" s="421"/>
      <c r="CAD518" s="421"/>
      <c r="CAE518" s="421"/>
      <c r="CAF518" s="421"/>
      <c r="CAG518" s="421"/>
      <c r="CAH518" s="421"/>
      <c r="CAI518" s="421"/>
      <c r="CAJ518" s="421"/>
      <c r="CAK518" s="421"/>
      <c r="CAL518" s="421"/>
      <c r="CAM518" s="421"/>
      <c r="CAN518" s="421"/>
      <c r="CAO518" s="421"/>
      <c r="CAP518" s="421"/>
      <c r="CAQ518" s="421"/>
      <c r="CAR518" s="421"/>
      <c r="CAS518" s="421"/>
      <c r="CAT518" s="421"/>
      <c r="CAU518" s="421"/>
      <c r="CAV518" s="421"/>
      <c r="CAW518" s="421"/>
      <c r="CAX518" s="421"/>
      <c r="CAY518" s="421"/>
      <c r="CAZ518" s="421"/>
      <c r="CBA518" s="421"/>
      <c r="CBB518" s="421"/>
      <c r="CBC518" s="421"/>
      <c r="CBD518" s="421"/>
      <c r="CBE518" s="421"/>
      <c r="CBF518" s="421"/>
      <c r="CBG518" s="421"/>
      <c r="CBH518" s="421"/>
      <c r="CBI518" s="421"/>
      <c r="CBJ518" s="421"/>
      <c r="CBK518" s="421"/>
      <c r="CBL518" s="421"/>
      <c r="CBM518" s="421"/>
      <c r="CBN518" s="421"/>
      <c r="CBO518" s="421"/>
      <c r="CBP518" s="421"/>
      <c r="CBQ518" s="421"/>
      <c r="CBR518" s="421"/>
      <c r="CBS518" s="421"/>
      <c r="CBT518" s="421"/>
      <c r="CBU518" s="421"/>
      <c r="CBV518" s="421"/>
      <c r="CBW518" s="421"/>
      <c r="CBX518" s="421"/>
      <c r="CBY518" s="421"/>
      <c r="CBZ518" s="421"/>
      <c r="CCA518" s="421"/>
      <c r="CCB518" s="421"/>
      <c r="CCC518" s="421"/>
      <c r="CCD518" s="421"/>
      <c r="CCE518" s="421"/>
      <c r="CCF518" s="421"/>
      <c r="CCG518" s="421"/>
      <c r="CCH518" s="421"/>
      <c r="CCI518" s="421"/>
      <c r="CCJ518" s="421"/>
      <c r="CCK518" s="421"/>
      <c r="CCL518" s="421"/>
      <c r="CCM518" s="421"/>
      <c r="CCN518" s="421"/>
      <c r="CCO518" s="421"/>
      <c r="CCP518" s="421"/>
      <c r="CCQ518" s="421"/>
      <c r="CCR518" s="421"/>
      <c r="CCS518" s="421"/>
      <c r="CCT518" s="421"/>
      <c r="CCU518" s="421"/>
      <c r="CCV518" s="421"/>
      <c r="CCW518" s="421"/>
      <c r="CCX518" s="421"/>
      <c r="CCY518" s="421"/>
      <c r="CCZ518" s="421"/>
      <c r="CDA518" s="421"/>
      <c r="CDB518" s="421"/>
      <c r="CDC518" s="421"/>
      <c r="CDD518" s="421"/>
      <c r="CDE518" s="421"/>
      <c r="CDF518" s="421"/>
      <c r="CDG518" s="421"/>
      <c r="CDH518" s="421"/>
      <c r="CDI518" s="421"/>
      <c r="CDJ518" s="421"/>
      <c r="CDK518" s="421"/>
      <c r="CDL518" s="421"/>
      <c r="CDM518" s="421"/>
      <c r="CDN518" s="421"/>
      <c r="CDO518" s="421"/>
      <c r="CDP518" s="421"/>
      <c r="CDQ518" s="421"/>
      <c r="CDR518" s="421"/>
      <c r="CDS518" s="421"/>
      <c r="CDT518" s="421"/>
      <c r="CDU518" s="421"/>
      <c r="CDV518" s="421"/>
      <c r="CDW518" s="421"/>
      <c r="CDX518" s="421"/>
      <c r="CDY518" s="421"/>
      <c r="CDZ518" s="421"/>
      <c r="CEA518" s="421"/>
      <c r="CEB518" s="421"/>
      <c r="CEC518" s="421"/>
      <c r="CED518" s="421"/>
      <c r="CEE518" s="421"/>
      <c r="CEF518" s="421"/>
      <c r="CEG518" s="421"/>
      <c r="CEH518" s="421"/>
      <c r="CEI518" s="421"/>
      <c r="CEJ518" s="421"/>
      <c r="CEK518" s="421"/>
      <c r="CEL518" s="421"/>
      <c r="CEM518" s="421"/>
      <c r="CEN518" s="421"/>
      <c r="CEO518" s="421"/>
      <c r="CEP518" s="421"/>
      <c r="CEQ518" s="421"/>
      <c r="CER518" s="421"/>
      <c r="CES518" s="421"/>
      <c r="CET518" s="421"/>
      <c r="CEU518" s="421"/>
      <c r="CEV518" s="421"/>
      <c r="CEW518" s="421"/>
      <c r="CEX518" s="421"/>
      <c r="CEY518" s="421"/>
      <c r="CEZ518" s="421"/>
      <c r="CFA518" s="421"/>
      <c r="CFB518" s="421"/>
      <c r="CFC518" s="421"/>
      <c r="CFD518" s="421"/>
      <c r="CFE518" s="421"/>
      <c r="CFF518" s="421"/>
      <c r="CFG518" s="421"/>
      <c r="CFH518" s="421"/>
      <c r="CFI518" s="421"/>
      <c r="CFJ518" s="421"/>
      <c r="CFK518" s="421"/>
      <c r="CFL518" s="421"/>
      <c r="CFM518" s="421"/>
      <c r="CFN518" s="421"/>
      <c r="CFO518" s="421"/>
      <c r="CFP518" s="421"/>
      <c r="CFQ518" s="421"/>
      <c r="CFR518" s="421"/>
      <c r="CFS518" s="421"/>
      <c r="CFT518" s="421"/>
      <c r="CFU518" s="421"/>
      <c r="CFV518" s="421"/>
      <c r="CFW518" s="421"/>
      <c r="CFX518" s="421"/>
      <c r="CFY518" s="421"/>
      <c r="CFZ518" s="421"/>
      <c r="CGA518" s="421"/>
      <c r="CGB518" s="421"/>
      <c r="CGC518" s="421"/>
      <c r="CGD518" s="421"/>
      <c r="CGE518" s="421"/>
      <c r="CGF518" s="421"/>
      <c r="CGG518" s="421"/>
      <c r="CGH518" s="421"/>
      <c r="CGI518" s="421"/>
      <c r="CGJ518" s="421"/>
      <c r="CGK518" s="421"/>
      <c r="CGL518" s="421"/>
      <c r="CGM518" s="421"/>
      <c r="CGN518" s="421"/>
      <c r="CGO518" s="421"/>
      <c r="CGP518" s="421"/>
      <c r="CGQ518" s="421"/>
      <c r="CGR518" s="421"/>
      <c r="CGS518" s="421"/>
      <c r="CGT518" s="421"/>
      <c r="CGU518" s="421"/>
      <c r="CGV518" s="421"/>
      <c r="CGW518" s="421"/>
      <c r="CGX518" s="421"/>
      <c r="CGY518" s="421"/>
      <c r="CGZ518" s="421"/>
      <c r="CHA518" s="421"/>
      <c r="CHB518" s="421"/>
      <c r="CHC518" s="421"/>
      <c r="CHD518" s="421"/>
      <c r="CHE518" s="421"/>
      <c r="CHF518" s="421"/>
      <c r="CHG518" s="421"/>
      <c r="CHH518" s="421"/>
      <c r="CHI518" s="421"/>
      <c r="CHJ518" s="421"/>
      <c r="CHK518" s="421"/>
      <c r="CHL518" s="421"/>
      <c r="CHM518" s="421"/>
      <c r="CHN518" s="421"/>
      <c r="CHO518" s="421"/>
      <c r="CHP518" s="421"/>
      <c r="CHQ518" s="421"/>
      <c r="CHR518" s="421"/>
      <c r="CHS518" s="421"/>
      <c r="CHT518" s="421"/>
      <c r="CHU518" s="421"/>
      <c r="CHV518" s="421"/>
      <c r="CHW518" s="421"/>
      <c r="CHX518" s="421"/>
      <c r="CHY518" s="421"/>
      <c r="CHZ518" s="421"/>
      <c r="CIA518" s="421"/>
      <c r="CIB518" s="421"/>
      <c r="CIC518" s="421"/>
      <c r="CID518" s="421"/>
      <c r="CIE518" s="421"/>
      <c r="CIF518" s="421"/>
      <c r="CIG518" s="421"/>
      <c r="CIH518" s="421"/>
      <c r="CII518" s="421"/>
      <c r="CIJ518" s="421"/>
      <c r="CIK518" s="421"/>
      <c r="CIL518" s="421"/>
      <c r="CIM518" s="421"/>
      <c r="CIN518" s="421"/>
      <c r="CIO518" s="421"/>
      <c r="CIP518" s="421"/>
      <c r="CIQ518" s="421"/>
      <c r="CIR518" s="421"/>
      <c r="CIS518" s="421"/>
      <c r="CIT518" s="421"/>
      <c r="CIU518" s="421"/>
      <c r="CIV518" s="421"/>
      <c r="CIW518" s="421"/>
      <c r="CIX518" s="421"/>
      <c r="CIY518" s="421"/>
      <c r="CIZ518" s="421"/>
      <c r="CJA518" s="421"/>
      <c r="CJB518" s="421"/>
      <c r="CJC518" s="421"/>
      <c r="CJD518" s="421"/>
      <c r="CJE518" s="421"/>
      <c r="CJF518" s="421"/>
      <c r="CJG518" s="421"/>
      <c r="CJH518" s="421"/>
      <c r="CJI518" s="421"/>
      <c r="CJJ518" s="421"/>
      <c r="CJK518" s="421"/>
      <c r="CJL518" s="421"/>
      <c r="CJM518" s="421"/>
      <c r="CJN518" s="421"/>
      <c r="CJO518" s="421"/>
      <c r="CJP518" s="421"/>
      <c r="CJQ518" s="421"/>
      <c r="CJR518" s="421"/>
      <c r="CJS518" s="421"/>
      <c r="CJT518" s="421"/>
      <c r="CJU518" s="421"/>
      <c r="CJV518" s="421"/>
      <c r="CJW518" s="421"/>
      <c r="CJX518" s="421"/>
      <c r="CJY518" s="421"/>
      <c r="CJZ518" s="421"/>
      <c r="CKA518" s="421"/>
      <c r="CKB518" s="421"/>
      <c r="CKC518" s="421"/>
      <c r="CKD518" s="421"/>
      <c r="CKE518" s="421"/>
      <c r="CKF518" s="421"/>
      <c r="CKG518" s="421"/>
      <c r="CKH518" s="421"/>
      <c r="CKI518" s="421"/>
      <c r="CKJ518" s="421"/>
      <c r="CKK518" s="421"/>
      <c r="CKL518" s="421"/>
      <c r="CKM518" s="421"/>
      <c r="CKN518" s="421"/>
      <c r="CKO518" s="421"/>
      <c r="CKP518" s="421"/>
      <c r="CKQ518" s="421"/>
      <c r="CKR518" s="421"/>
      <c r="CKS518" s="421"/>
      <c r="CKT518" s="421"/>
      <c r="CKU518" s="421"/>
      <c r="CKV518" s="421"/>
      <c r="CKW518" s="421"/>
      <c r="CKX518" s="421"/>
      <c r="CKY518" s="421"/>
      <c r="CKZ518" s="421"/>
      <c r="CLA518" s="421"/>
      <c r="CLB518" s="421"/>
      <c r="CLC518" s="421"/>
      <c r="CLD518" s="421"/>
      <c r="CLE518" s="421"/>
      <c r="CLF518" s="421"/>
      <c r="CLG518" s="421"/>
      <c r="CLH518" s="421"/>
      <c r="CLI518" s="421"/>
      <c r="CLJ518" s="421"/>
      <c r="CLK518" s="421"/>
      <c r="CLL518" s="421"/>
      <c r="CLM518" s="421"/>
      <c r="CLN518" s="421"/>
      <c r="CLO518" s="421"/>
      <c r="CLP518" s="421"/>
      <c r="CLQ518" s="421"/>
      <c r="CLR518" s="421"/>
      <c r="CLS518" s="421"/>
      <c r="CLT518" s="421"/>
      <c r="CLU518" s="421"/>
      <c r="CLV518" s="421"/>
      <c r="CLW518" s="421"/>
      <c r="CLX518" s="421"/>
      <c r="CLY518" s="421"/>
      <c r="CLZ518" s="421"/>
      <c r="CMA518" s="421"/>
      <c r="CMB518" s="421"/>
      <c r="CMC518" s="421"/>
      <c r="CMD518" s="421"/>
      <c r="CME518" s="421"/>
      <c r="CMF518" s="421"/>
      <c r="CMG518" s="421"/>
      <c r="CMH518" s="421"/>
      <c r="CMI518" s="421"/>
      <c r="CMJ518" s="421"/>
      <c r="CMK518" s="421"/>
      <c r="CML518" s="421"/>
      <c r="CMM518" s="421"/>
      <c r="CMN518" s="421"/>
      <c r="CMO518" s="421"/>
      <c r="CMP518" s="421"/>
      <c r="CMQ518" s="421"/>
      <c r="CMR518" s="421"/>
      <c r="CMS518" s="421"/>
      <c r="CMT518" s="421"/>
      <c r="CMU518" s="421"/>
      <c r="CMV518" s="421"/>
      <c r="CMW518" s="421"/>
      <c r="CMX518" s="421"/>
      <c r="CMY518" s="421"/>
      <c r="CMZ518" s="421"/>
      <c r="CNA518" s="421"/>
      <c r="CNB518" s="421"/>
      <c r="CNC518" s="421"/>
      <c r="CND518" s="421"/>
      <c r="CNE518" s="421"/>
      <c r="CNF518" s="421"/>
      <c r="CNG518" s="421"/>
      <c r="CNH518" s="421"/>
      <c r="CNI518" s="421"/>
      <c r="CNJ518" s="421"/>
      <c r="CNK518" s="421"/>
      <c r="CNL518" s="421"/>
      <c r="CNM518" s="421"/>
      <c r="CNN518" s="421"/>
      <c r="CNO518" s="421"/>
      <c r="CNP518" s="421"/>
      <c r="CNQ518" s="421"/>
      <c r="CNR518" s="421"/>
      <c r="CNS518" s="421"/>
      <c r="CNT518" s="421"/>
      <c r="CNU518" s="421"/>
      <c r="CNV518" s="421"/>
      <c r="CNW518" s="421"/>
      <c r="CNX518" s="421"/>
      <c r="CNY518" s="421"/>
      <c r="CNZ518" s="421"/>
      <c r="COA518" s="421"/>
      <c r="COB518" s="421"/>
      <c r="COC518" s="421"/>
      <c r="COD518" s="421"/>
      <c r="COE518" s="421"/>
      <c r="COF518" s="421"/>
      <c r="COG518" s="421"/>
      <c r="COH518" s="421"/>
      <c r="COI518" s="421"/>
      <c r="COJ518" s="421"/>
      <c r="COK518" s="421"/>
      <c r="COL518" s="421"/>
      <c r="COM518" s="421"/>
      <c r="CON518" s="421"/>
      <c r="COO518" s="421"/>
      <c r="COP518" s="421"/>
      <c r="COQ518" s="421"/>
      <c r="COR518" s="421"/>
      <c r="COS518" s="421"/>
      <c r="COT518" s="421"/>
      <c r="COU518" s="421"/>
      <c r="COV518" s="421"/>
      <c r="COW518" s="421"/>
      <c r="COX518" s="421"/>
      <c r="COY518" s="421"/>
      <c r="COZ518" s="421"/>
      <c r="CPA518" s="421"/>
      <c r="CPB518" s="421"/>
      <c r="CPC518" s="421"/>
      <c r="CPD518" s="421"/>
      <c r="CPE518" s="421"/>
      <c r="CPF518" s="421"/>
      <c r="CPG518" s="421"/>
      <c r="CPH518" s="421"/>
      <c r="CPI518" s="421"/>
      <c r="CPJ518" s="421"/>
      <c r="CPK518" s="421"/>
      <c r="CPL518" s="421"/>
      <c r="CPM518" s="421"/>
      <c r="CPN518" s="421"/>
      <c r="CPO518" s="421"/>
      <c r="CPP518" s="421"/>
      <c r="CPQ518" s="421"/>
      <c r="CPR518" s="421"/>
      <c r="CPS518" s="421"/>
      <c r="CPT518" s="421"/>
      <c r="CPU518" s="421"/>
      <c r="CPV518" s="421"/>
      <c r="CPW518" s="421"/>
      <c r="CPX518" s="421"/>
      <c r="CPY518" s="421"/>
      <c r="CPZ518" s="421"/>
      <c r="CQA518" s="421"/>
      <c r="CQB518" s="421"/>
      <c r="CQC518" s="421"/>
      <c r="CQD518" s="421"/>
      <c r="CQE518" s="421"/>
      <c r="CQF518" s="421"/>
      <c r="CQG518" s="421"/>
      <c r="CQH518" s="421"/>
      <c r="CQI518" s="421"/>
      <c r="CQJ518" s="421"/>
      <c r="CQK518" s="421"/>
      <c r="CQL518" s="421"/>
      <c r="CQM518" s="421"/>
      <c r="CQN518" s="421"/>
      <c r="CQO518" s="421"/>
      <c r="CQP518" s="421"/>
      <c r="CQQ518" s="421"/>
      <c r="CQR518" s="421"/>
      <c r="CQS518" s="421"/>
      <c r="CQT518" s="421"/>
      <c r="CQU518" s="421"/>
      <c r="CQV518" s="421"/>
      <c r="CQW518" s="421"/>
      <c r="CQX518" s="421"/>
      <c r="CQY518" s="421"/>
      <c r="CQZ518" s="421"/>
      <c r="CRA518" s="421"/>
      <c r="CRB518" s="421"/>
      <c r="CRC518" s="421"/>
      <c r="CRD518" s="421"/>
      <c r="CRE518" s="421"/>
      <c r="CRF518" s="421"/>
      <c r="CRG518" s="421"/>
      <c r="CRH518" s="421"/>
      <c r="CRI518" s="421"/>
      <c r="CRJ518" s="421"/>
      <c r="CRK518" s="421"/>
      <c r="CRL518" s="421"/>
      <c r="CRM518" s="421"/>
      <c r="CRN518" s="421"/>
      <c r="CRO518" s="421"/>
      <c r="CRP518" s="421"/>
      <c r="CRQ518" s="421"/>
      <c r="CRR518" s="421"/>
      <c r="CRS518" s="421"/>
      <c r="CRT518" s="421"/>
      <c r="CRU518" s="421"/>
      <c r="CRV518" s="421"/>
      <c r="CRW518" s="421"/>
      <c r="CRX518" s="421"/>
      <c r="CRY518" s="421"/>
      <c r="CRZ518" s="421"/>
      <c r="CSA518" s="421"/>
      <c r="CSB518" s="421"/>
      <c r="CSC518" s="421"/>
      <c r="CSD518" s="421"/>
      <c r="CSE518" s="421"/>
      <c r="CSF518" s="421"/>
      <c r="CSG518" s="421"/>
      <c r="CSH518" s="421"/>
      <c r="CSI518" s="421"/>
      <c r="CSJ518" s="421"/>
      <c r="CSK518" s="421"/>
      <c r="CSL518" s="421"/>
      <c r="CSM518" s="421"/>
      <c r="CSN518" s="421"/>
      <c r="CSO518" s="421"/>
      <c r="CSP518" s="421"/>
      <c r="CSQ518" s="421"/>
      <c r="CSR518" s="421"/>
      <c r="CSS518" s="421"/>
      <c r="CST518" s="421"/>
      <c r="CSU518" s="421"/>
      <c r="CSV518" s="421"/>
      <c r="CSW518" s="421"/>
      <c r="CSX518" s="421"/>
      <c r="CSY518" s="421"/>
      <c r="CSZ518" s="421"/>
      <c r="CTA518" s="421"/>
      <c r="CTB518" s="421"/>
      <c r="CTC518" s="421"/>
      <c r="CTD518" s="421"/>
      <c r="CTE518" s="421"/>
      <c r="CTF518" s="421"/>
      <c r="CTG518" s="421"/>
      <c r="CTH518" s="421"/>
      <c r="CTI518" s="421"/>
      <c r="CTJ518" s="421"/>
      <c r="CTK518" s="421"/>
      <c r="CTL518" s="421"/>
      <c r="CTM518" s="421"/>
      <c r="CTN518" s="421"/>
      <c r="CTO518" s="421"/>
      <c r="CTP518" s="421"/>
      <c r="CTQ518" s="421"/>
      <c r="CTR518" s="421"/>
      <c r="CTS518" s="421"/>
      <c r="CTT518" s="421"/>
      <c r="CTU518" s="421"/>
      <c r="CTV518" s="421"/>
      <c r="CTW518" s="421"/>
      <c r="CTX518" s="421"/>
      <c r="CTY518" s="421"/>
      <c r="CTZ518" s="421"/>
      <c r="CUA518" s="421"/>
      <c r="CUB518" s="421"/>
      <c r="CUC518" s="421"/>
      <c r="CUD518" s="421"/>
      <c r="CUE518" s="421"/>
      <c r="CUF518" s="421"/>
      <c r="CUG518" s="421"/>
      <c r="CUH518" s="421"/>
      <c r="CUI518" s="421"/>
      <c r="CUJ518" s="421"/>
      <c r="CUK518" s="421"/>
      <c r="CUL518" s="421"/>
      <c r="CUM518" s="421"/>
      <c r="CUN518" s="421"/>
      <c r="CUO518" s="421"/>
      <c r="CUP518" s="421"/>
      <c r="CUQ518" s="421"/>
      <c r="CUR518" s="421"/>
      <c r="CUS518" s="421"/>
      <c r="CUT518" s="421"/>
      <c r="CUU518" s="421"/>
      <c r="CUV518" s="421"/>
      <c r="CUW518" s="421"/>
      <c r="CUX518" s="421"/>
      <c r="CUY518" s="421"/>
      <c r="CUZ518" s="421"/>
      <c r="CVA518" s="421"/>
      <c r="CVB518" s="421"/>
      <c r="CVC518" s="421"/>
      <c r="CVD518" s="421"/>
      <c r="CVE518" s="421"/>
      <c r="CVF518" s="421"/>
      <c r="CVG518" s="421"/>
      <c r="CVH518" s="421"/>
      <c r="CVI518" s="421"/>
      <c r="CVJ518" s="421"/>
      <c r="CVK518" s="421"/>
      <c r="CVL518" s="421"/>
      <c r="CVM518" s="421"/>
      <c r="CVN518" s="421"/>
      <c r="CVO518" s="421"/>
      <c r="CVP518" s="421"/>
      <c r="CVQ518" s="421"/>
      <c r="CVR518" s="421"/>
      <c r="CVS518" s="421"/>
      <c r="CVT518" s="421"/>
      <c r="CVU518" s="421"/>
      <c r="CVV518" s="421"/>
      <c r="CVW518" s="421"/>
      <c r="CVX518" s="421"/>
      <c r="CVY518" s="421"/>
      <c r="CVZ518" s="421"/>
      <c r="CWA518" s="421"/>
      <c r="CWB518" s="421"/>
      <c r="CWC518" s="421"/>
      <c r="CWD518" s="421"/>
      <c r="CWE518" s="421"/>
      <c r="CWF518" s="421"/>
      <c r="CWG518" s="421"/>
      <c r="CWH518" s="421"/>
      <c r="CWI518" s="421"/>
      <c r="CWJ518" s="421"/>
      <c r="CWK518" s="421"/>
      <c r="CWL518" s="421"/>
      <c r="CWM518" s="421"/>
      <c r="CWN518" s="421"/>
      <c r="CWO518" s="421"/>
      <c r="CWP518" s="421"/>
      <c r="CWQ518" s="421"/>
      <c r="CWR518" s="421"/>
      <c r="CWS518" s="421"/>
      <c r="CWT518" s="421"/>
      <c r="CWU518" s="421"/>
      <c r="CWV518" s="421"/>
      <c r="CWW518" s="421"/>
      <c r="CWX518" s="421"/>
      <c r="CWY518" s="421"/>
      <c r="CWZ518" s="421"/>
      <c r="CXA518" s="421"/>
      <c r="CXB518" s="421"/>
      <c r="CXC518" s="421"/>
      <c r="CXD518" s="421"/>
      <c r="CXE518" s="421"/>
      <c r="CXF518" s="421"/>
      <c r="CXG518" s="421"/>
      <c r="CXH518" s="421"/>
      <c r="CXI518" s="421"/>
      <c r="CXJ518" s="421"/>
      <c r="CXK518" s="421"/>
      <c r="CXL518" s="421"/>
      <c r="CXM518" s="421"/>
      <c r="CXN518" s="421"/>
      <c r="CXO518" s="421"/>
      <c r="CXP518" s="421"/>
      <c r="CXQ518" s="421"/>
      <c r="CXR518" s="421"/>
      <c r="CXS518" s="421"/>
      <c r="CXT518" s="421"/>
      <c r="CXU518" s="421"/>
      <c r="CXV518" s="421"/>
      <c r="CXW518" s="421"/>
      <c r="CXX518" s="421"/>
      <c r="CXY518" s="421"/>
      <c r="CXZ518" s="421"/>
      <c r="CYA518" s="421"/>
      <c r="CYB518" s="421"/>
      <c r="CYC518" s="421"/>
      <c r="CYD518" s="421"/>
      <c r="CYE518" s="421"/>
      <c r="CYF518" s="421"/>
      <c r="CYG518" s="421"/>
      <c r="CYH518" s="421"/>
      <c r="CYI518" s="421"/>
      <c r="CYJ518" s="421"/>
      <c r="CYK518" s="421"/>
      <c r="CYL518" s="421"/>
      <c r="CYM518" s="421"/>
      <c r="CYN518" s="421"/>
      <c r="CYO518" s="421"/>
      <c r="CYP518" s="421"/>
      <c r="CYQ518" s="421"/>
      <c r="CYR518" s="421"/>
      <c r="CYS518" s="421"/>
      <c r="CYT518" s="421"/>
      <c r="CYU518" s="421"/>
      <c r="CYV518" s="421"/>
      <c r="CYW518" s="421"/>
      <c r="CYX518" s="421"/>
      <c r="CYY518" s="421"/>
      <c r="CYZ518" s="421"/>
      <c r="CZA518" s="421"/>
      <c r="CZB518" s="421"/>
      <c r="CZC518" s="421"/>
      <c r="CZD518" s="421"/>
      <c r="CZE518" s="421"/>
      <c r="CZF518" s="421"/>
      <c r="CZG518" s="421"/>
      <c r="CZH518" s="421"/>
      <c r="CZI518" s="421"/>
      <c r="CZJ518" s="421"/>
      <c r="CZK518" s="421"/>
      <c r="CZL518" s="421"/>
      <c r="CZM518" s="421"/>
      <c r="CZN518" s="421"/>
      <c r="CZO518" s="421"/>
      <c r="CZP518" s="421"/>
      <c r="CZQ518" s="421"/>
      <c r="CZR518" s="421"/>
      <c r="CZS518" s="421"/>
      <c r="CZT518" s="421"/>
      <c r="CZU518" s="421"/>
      <c r="CZV518" s="421"/>
      <c r="CZW518" s="421"/>
      <c r="CZX518" s="421"/>
      <c r="CZY518" s="421"/>
      <c r="CZZ518" s="421"/>
      <c r="DAA518" s="421"/>
      <c r="DAB518" s="421"/>
      <c r="DAC518" s="421"/>
      <c r="DAD518" s="421"/>
      <c r="DAE518" s="421"/>
      <c r="DAF518" s="421"/>
      <c r="DAG518" s="421"/>
      <c r="DAH518" s="421"/>
      <c r="DAI518" s="421"/>
      <c r="DAJ518" s="421"/>
      <c r="DAK518" s="421"/>
      <c r="DAL518" s="421"/>
      <c r="DAM518" s="421"/>
      <c r="DAN518" s="421"/>
      <c r="DAO518" s="421"/>
      <c r="DAP518" s="421"/>
      <c r="DAQ518" s="421"/>
      <c r="DAR518" s="421"/>
      <c r="DAS518" s="421"/>
      <c r="DAT518" s="421"/>
      <c r="DAU518" s="421"/>
      <c r="DAV518" s="421"/>
      <c r="DAW518" s="421"/>
      <c r="DAX518" s="421"/>
      <c r="DAY518" s="421"/>
      <c r="DAZ518" s="421"/>
      <c r="DBA518" s="421"/>
      <c r="DBB518" s="421"/>
      <c r="DBC518" s="421"/>
      <c r="DBD518" s="421"/>
      <c r="DBE518" s="421"/>
      <c r="DBF518" s="421"/>
      <c r="DBG518" s="421"/>
      <c r="DBH518" s="421"/>
      <c r="DBI518" s="421"/>
      <c r="DBJ518" s="421"/>
      <c r="DBK518" s="421"/>
      <c r="DBL518" s="421"/>
      <c r="DBM518" s="421"/>
      <c r="DBN518" s="421"/>
      <c r="DBO518" s="421"/>
      <c r="DBP518" s="421"/>
      <c r="DBQ518" s="421"/>
      <c r="DBR518" s="421"/>
      <c r="DBS518" s="421"/>
      <c r="DBT518" s="421"/>
      <c r="DBU518" s="421"/>
      <c r="DBV518" s="421"/>
      <c r="DBW518" s="421"/>
      <c r="DBX518" s="421"/>
      <c r="DBY518" s="421"/>
      <c r="DBZ518" s="421"/>
      <c r="DCA518" s="421"/>
      <c r="DCB518" s="421"/>
      <c r="DCC518" s="421"/>
      <c r="DCD518" s="421"/>
      <c r="DCE518" s="421"/>
      <c r="DCF518" s="421"/>
      <c r="DCG518" s="421"/>
      <c r="DCH518" s="421"/>
      <c r="DCI518" s="421"/>
      <c r="DCJ518" s="421"/>
      <c r="DCK518" s="421"/>
      <c r="DCL518" s="421"/>
      <c r="DCM518" s="421"/>
      <c r="DCN518" s="421"/>
      <c r="DCO518" s="421"/>
      <c r="DCP518" s="421"/>
      <c r="DCQ518" s="421"/>
      <c r="DCR518" s="421"/>
      <c r="DCS518" s="421"/>
      <c r="DCT518" s="421"/>
      <c r="DCU518" s="421"/>
      <c r="DCV518" s="421"/>
      <c r="DCW518" s="421"/>
      <c r="DCX518" s="421"/>
      <c r="DCY518" s="421"/>
      <c r="DCZ518" s="421"/>
      <c r="DDA518" s="421"/>
      <c r="DDB518" s="421"/>
      <c r="DDC518" s="421"/>
      <c r="DDD518" s="421"/>
      <c r="DDE518" s="421"/>
      <c r="DDF518" s="421"/>
      <c r="DDG518" s="421"/>
      <c r="DDH518" s="421"/>
      <c r="DDI518" s="421"/>
      <c r="DDJ518" s="421"/>
      <c r="DDK518" s="421"/>
      <c r="DDL518" s="421"/>
      <c r="DDM518" s="421"/>
      <c r="DDN518" s="421"/>
      <c r="DDO518" s="421"/>
      <c r="DDP518" s="421"/>
      <c r="DDQ518" s="421"/>
      <c r="DDR518" s="421"/>
      <c r="DDS518" s="421"/>
      <c r="DDT518" s="421"/>
      <c r="DDU518" s="421"/>
      <c r="DDV518" s="421"/>
      <c r="DDW518" s="421"/>
      <c r="DDX518" s="421"/>
      <c r="DDY518" s="421"/>
      <c r="DDZ518" s="421"/>
      <c r="DEA518" s="421"/>
      <c r="DEB518" s="421"/>
      <c r="DEC518" s="421"/>
      <c r="DED518" s="421"/>
      <c r="DEE518" s="421"/>
      <c r="DEF518" s="421"/>
      <c r="DEG518" s="421"/>
      <c r="DEH518" s="421"/>
      <c r="DEI518" s="421"/>
      <c r="DEJ518" s="421"/>
      <c r="DEK518" s="421"/>
      <c r="DEL518" s="421"/>
      <c r="DEM518" s="421"/>
      <c r="DEN518" s="421"/>
      <c r="DEO518" s="421"/>
      <c r="DEP518" s="421"/>
      <c r="DEQ518" s="421"/>
      <c r="DER518" s="421"/>
      <c r="DES518" s="421"/>
      <c r="DET518" s="421"/>
      <c r="DEU518" s="421"/>
      <c r="DEV518" s="421"/>
      <c r="DEW518" s="421"/>
      <c r="DEX518" s="421"/>
      <c r="DEY518" s="421"/>
      <c r="DEZ518" s="421"/>
      <c r="DFA518" s="421"/>
      <c r="DFB518" s="421"/>
      <c r="DFC518" s="421"/>
      <c r="DFD518" s="421"/>
      <c r="DFE518" s="421"/>
      <c r="DFF518" s="421"/>
      <c r="DFG518" s="421"/>
      <c r="DFH518" s="421"/>
      <c r="DFI518" s="421"/>
      <c r="DFJ518" s="421"/>
      <c r="DFK518" s="421"/>
      <c r="DFL518" s="421"/>
      <c r="DFM518" s="421"/>
      <c r="DFN518" s="421"/>
      <c r="DFO518" s="421"/>
      <c r="DFP518" s="421"/>
      <c r="DFQ518" s="421"/>
      <c r="DFR518" s="421"/>
      <c r="DFS518" s="421"/>
      <c r="DFT518" s="421"/>
      <c r="DFU518" s="421"/>
      <c r="DFV518" s="421"/>
      <c r="DFW518" s="421"/>
      <c r="DFX518" s="421"/>
      <c r="DFY518" s="421"/>
      <c r="DFZ518" s="421"/>
      <c r="DGA518" s="421"/>
      <c r="DGB518" s="421"/>
      <c r="DGC518" s="421"/>
      <c r="DGD518" s="421"/>
      <c r="DGE518" s="421"/>
      <c r="DGF518" s="421"/>
      <c r="DGG518" s="421"/>
      <c r="DGH518" s="421"/>
      <c r="DGI518" s="421"/>
      <c r="DGJ518" s="421"/>
      <c r="DGK518" s="421"/>
      <c r="DGL518" s="421"/>
      <c r="DGM518" s="421"/>
      <c r="DGN518" s="421"/>
      <c r="DGO518" s="421"/>
      <c r="DGP518" s="421"/>
      <c r="DGQ518" s="421"/>
      <c r="DGR518" s="421"/>
      <c r="DGS518" s="421"/>
      <c r="DGT518" s="421"/>
      <c r="DGU518" s="421"/>
      <c r="DGV518" s="421"/>
      <c r="DGW518" s="421"/>
      <c r="DGX518" s="421"/>
      <c r="DGY518" s="421"/>
      <c r="DGZ518" s="421"/>
      <c r="DHA518" s="421"/>
      <c r="DHB518" s="421"/>
      <c r="DHC518" s="421"/>
      <c r="DHD518" s="421"/>
      <c r="DHE518" s="421"/>
      <c r="DHF518" s="421"/>
      <c r="DHG518" s="421"/>
      <c r="DHH518" s="421"/>
      <c r="DHI518" s="421"/>
      <c r="DHJ518" s="421"/>
      <c r="DHK518" s="421"/>
      <c r="DHL518" s="421"/>
      <c r="DHM518" s="421"/>
      <c r="DHN518" s="421"/>
      <c r="DHO518" s="421"/>
      <c r="DHP518" s="421"/>
      <c r="DHQ518" s="421"/>
      <c r="DHR518" s="421"/>
      <c r="DHS518" s="421"/>
      <c r="DHT518" s="421"/>
      <c r="DHU518" s="421"/>
      <c r="DHV518" s="421"/>
      <c r="DHW518" s="421"/>
      <c r="DHX518" s="421"/>
      <c r="DHY518" s="421"/>
      <c r="DHZ518" s="421"/>
      <c r="DIA518" s="421"/>
      <c r="DIB518" s="421"/>
      <c r="DIC518" s="421"/>
      <c r="DID518" s="421"/>
      <c r="DIE518" s="421"/>
      <c r="DIF518" s="421"/>
      <c r="DIG518" s="421"/>
      <c r="DIH518" s="421"/>
      <c r="DII518" s="421"/>
      <c r="DIJ518" s="421"/>
      <c r="DIK518" s="421"/>
      <c r="DIL518" s="421"/>
      <c r="DIM518" s="421"/>
      <c r="DIN518" s="421"/>
      <c r="DIO518" s="421"/>
      <c r="DIP518" s="421"/>
      <c r="DIQ518" s="421"/>
      <c r="DIR518" s="421"/>
      <c r="DIS518" s="421"/>
      <c r="DIT518" s="421"/>
      <c r="DIU518" s="421"/>
      <c r="DIV518" s="421"/>
      <c r="DIW518" s="421"/>
      <c r="DIX518" s="421"/>
      <c r="DIY518" s="421"/>
      <c r="DIZ518" s="421"/>
      <c r="DJA518" s="421"/>
      <c r="DJB518" s="421"/>
      <c r="DJC518" s="421"/>
      <c r="DJD518" s="421"/>
      <c r="DJE518" s="421"/>
      <c r="DJF518" s="421"/>
      <c r="DJG518" s="421"/>
      <c r="DJH518" s="421"/>
      <c r="DJI518" s="421"/>
      <c r="DJJ518" s="421"/>
      <c r="DJK518" s="421"/>
      <c r="DJL518" s="421"/>
      <c r="DJM518" s="421"/>
      <c r="DJN518" s="421"/>
      <c r="DJO518" s="421"/>
      <c r="DJP518" s="421"/>
      <c r="DJQ518" s="421"/>
      <c r="DJR518" s="421"/>
      <c r="DJS518" s="421"/>
      <c r="DJT518" s="421"/>
      <c r="DJU518" s="421"/>
      <c r="DJV518" s="421"/>
      <c r="DJW518" s="421"/>
      <c r="DJX518" s="421"/>
      <c r="DJY518" s="421"/>
      <c r="DJZ518" s="421"/>
      <c r="DKA518" s="421"/>
      <c r="DKB518" s="421"/>
      <c r="DKC518" s="421"/>
      <c r="DKD518" s="421"/>
      <c r="DKE518" s="421"/>
      <c r="DKF518" s="421"/>
      <c r="DKG518" s="421"/>
      <c r="DKH518" s="421"/>
      <c r="DKI518" s="421"/>
      <c r="DKJ518" s="421"/>
      <c r="DKK518" s="421"/>
      <c r="DKL518" s="421"/>
      <c r="DKM518" s="421"/>
      <c r="DKN518" s="421"/>
      <c r="DKO518" s="421"/>
      <c r="DKP518" s="421"/>
      <c r="DKQ518" s="421"/>
      <c r="DKR518" s="421"/>
      <c r="DKS518" s="421"/>
      <c r="DKT518" s="421"/>
      <c r="DKU518" s="421"/>
      <c r="DKV518" s="421"/>
      <c r="DKW518" s="421"/>
      <c r="DKX518" s="421"/>
      <c r="DKY518" s="421"/>
      <c r="DKZ518" s="421"/>
      <c r="DLA518" s="421"/>
      <c r="DLB518" s="421"/>
      <c r="DLC518" s="421"/>
      <c r="DLD518" s="421"/>
      <c r="DLE518" s="421"/>
      <c r="DLF518" s="421"/>
      <c r="DLG518" s="421"/>
      <c r="DLH518" s="421"/>
      <c r="DLI518" s="421"/>
      <c r="DLJ518" s="421"/>
      <c r="DLK518" s="421"/>
      <c r="DLL518" s="421"/>
      <c r="DLM518" s="421"/>
      <c r="DLN518" s="421"/>
      <c r="DLO518" s="421"/>
      <c r="DLP518" s="421"/>
      <c r="DLQ518" s="421"/>
      <c r="DLR518" s="421"/>
      <c r="DLS518" s="421"/>
      <c r="DLT518" s="421"/>
      <c r="DLU518" s="421"/>
      <c r="DLV518" s="421"/>
      <c r="DLW518" s="421"/>
      <c r="DLX518" s="421"/>
      <c r="DLY518" s="421"/>
      <c r="DLZ518" s="421"/>
      <c r="DMA518" s="421"/>
      <c r="DMB518" s="421"/>
      <c r="DMC518" s="421"/>
      <c r="DMD518" s="421"/>
      <c r="DME518" s="421"/>
      <c r="DMF518" s="421"/>
      <c r="DMG518" s="421"/>
      <c r="DMH518" s="421"/>
      <c r="DMI518" s="421"/>
      <c r="DMJ518" s="421"/>
      <c r="DMK518" s="421"/>
      <c r="DML518" s="421"/>
      <c r="DMM518" s="421"/>
      <c r="DMN518" s="421"/>
      <c r="DMO518" s="421"/>
      <c r="DMP518" s="421"/>
      <c r="DMQ518" s="421"/>
      <c r="DMR518" s="421"/>
      <c r="DMS518" s="421"/>
      <c r="DMT518" s="421"/>
      <c r="DMU518" s="421"/>
      <c r="DMV518" s="421"/>
      <c r="DMW518" s="421"/>
      <c r="DMX518" s="421"/>
      <c r="DMY518" s="421"/>
      <c r="DMZ518" s="421"/>
      <c r="DNA518" s="421"/>
      <c r="DNB518" s="421"/>
      <c r="DNC518" s="421"/>
      <c r="DND518" s="421"/>
      <c r="DNE518" s="421"/>
      <c r="DNF518" s="421"/>
      <c r="DNG518" s="421"/>
      <c r="DNH518" s="421"/>
      <c r="DNI518" s="421"/>
      <c r="DNJ518" s="421"/>
      <c r="DNK518" s="421"/>
      <c r="DNL518" s="421"/>
      <c r="DNM518" s="421"/>
      <c r="DNN518" s="421"/>
      <c r="DNO518" s="421"/>
      <c r="DNP518" s="421"/>
      <c r="DNQ518" s="421"/>
      <c r="DNR518" s="421"/>
      <c r="DNS518" s="421"/>
      <c r="DNT518" s="421"/>
      <c r="DNU518" s="421"/>
      <c r="DNV518" s="421"/>
      <c r="DNW518" s="421"/>
      <c r="DNX518" s="421"/>
      <c r="DNY518" s="421"/>
      <c r="DNZ518" s="421"/>
      <c r="DOA518" s="421"/>
      <c r="DOB518" s="421"/>
      <c r="DOC518" s="421"/>
      <c r="DOD518" s="421"/>
      <c r="DOE518" s="421"/>
      <c r="DOF518" s="421"/>
      <c r="DOG518" s="421"/>
      <c r="DOH518" s="421"/>
      <c r="DOI518" s="421"/>
      <c r="DOJ518" s="421"/>
      <c r="DOK518" s="421"/>
      <c r="DOL518" s="421"/>
      <c r="DOM518" s="421"/>
      <c r="DON518" s="421"/>
      <c r="DOO518" s="421"/>
      <c r="DOP518" s="421"/>
      <c r="DOQ518" s="421"/>
      <c r="DOR518" s="421"/>
      <c r="DOS518" s="421"/>
      <c r="DOT518" s="421"/>
      <c r="DOU518" s="421"/>
      <c r="DOV518" s="421"/>
      <c r="DOW518" s="421"/>
      <c r="DOX518" s="421"/>
      <c r="DOY518" s="421"/>
      <c r="DOZ518" s="421"/>
      <c r="DPA518" s="421"/>
      <c r="DPB518" s="421"/>
      <c r="DPC518" s="421"/>
      <c r="DPD518" s="421"/>
      <c r="DPE518" s="421"/>
      <c r="DPF518" s="421"/>
      <c r="DPG518" s="421"/>
      <c r="DPH518" s="421"/>
      <c r="DPI518" s="421"/>
      <c r="DPJ518" s="421"/>
      <c r="DPK518" s="421"/>
      <c r="DPL518" s="421"/>
      <c r="DPM518" s="421"/>
      <c r="DPN518" s="421"/>
      <c r="DPO518" s="421"/>
      <c r="DPP518" s="421"/>
      <c r="DPQ518" s="421"/>
      <c r="DPR518" s="421"/>
      <c r="DPS518" s="421"/>
      <c r="DPT518" s="421"/>
      <c r="DPU518" s="421"/>
      <c r="DPV518" s="421"/>
      <c r="DPW518" s="421"/>
      <c r="DPX518" s="421"/>
      <c r="DPY518" s="421"/>
      <c r="DPZ518" s="421"/>
      <c r="DQA518" s="421"/>
      <c r="DQB518" s="421"/>
      <c r="DQC518" s="421"/>
      <c r="DQD518" s="421"/>
      <c r="DQE518" s="421"/>
      <c r="DQF518" s="421"/>
      <c r="DQG518" s="421"/>
      <c r="DQH518" s="421"/>
      <c r="DQI518" s="421"/>
      <c r="DQJ518" s="421"/>
      <c r="DQK518" s="421"/>
      <c r="DQL518" s="421"/>
      <c r="DQM518" s="421"/>
      <c r="DQN518" s="421"/>
      <c r="DQO518" s="421"/>
      <c r="DQP518" s="421"/>
      <c r="DQQ518" s="421"/>
      <c r="DQR518" s="421"/>
      <c r="DQS518" s="421"/>
      <c r="DQT518" s="421"/>
      <c r="DQU518" s="421"/>
      <c r="DQV518" s="421"/>
      <c r="DQW518" s="421"/>
      <c r="DQX518" s="421"/>
      <c r="DQY518" s="421"/>
      <c r="DQZ518" s="421"/>
      <c r="DRA518" s="421"/>
      <c r="DRB518" s="421"/>
      <c r="DRC518" s="421"/>
      <c r="DRD518" s="421"/>
      <c r="DRE518" s="421"/>
      <c r="DRF518" s="421"/>
      <c r="DRG518" s="421"/>
      <c r="DRH518" s="421"/>
      <c r="DRI518" s="421"/>
      <c r="DRJ518" s="421"/>
      <c r="DRK518" s="421"/>
      <c r="DRL518" s="421"/>
      <c r="DRM518" s="421"/>
      <c r="DRN518" s="421"/>
      <c r="DRO518" s="421"/>
      <c r="DRP518" s="421"/>
      <c r="DRQ518" s="421"/>
      <c r="DRR518" s="421"/>
      <c r="DRS518" s="421"/>
      <c r="DRT518" s="421"/>
      <c r="DRU518" s="421"/>
      <c r="DRV518" s="421"/>
      <c r="DRW518" s="421"/>
      <c r="DRX518" s="421"/>
      <c r="DRY518" s="421"/>
      <c r="DRZ518" s="421"/>
      <c r="DSA518" s="421"/>
      <c r="DSB518" s="421"/>
      <c r="DSC518" s="421"/>
      <c r="DSD518" s="421"/>
      <c r="DSE518" s="421"/>
      <c r="DSF518" s="421"/>
      <c r="DSG518" s="421"/>
      <c r="DSH518" s="421"/>
      <c r="DSI518" s="421"/>
      <c r="DSJ518" s="421"/>
      <c r="DSK518" s="421"/>
      <c r="DSL518" s="421"/>
      <c r="DSM518" s="421"/>
      <c r="DSN518" s="421"/>
      <c r="DSO518" s="421"/>
      <c r="DSP518" s="421"/>
      <c r="DSQ518" s="421"/>
      <c r="DSR518" s="421"/>
      <c r="DSS518" s="421"/>
      <c r="DST518" s="421"/>
      <c r="DSU518" s="421"/>
      <c r="DSV518" s="421"/>
      <c r="DSW518" s="421"/>
      <c r="DSX518" s="421"/>
      <c r="DSY518" s="421"/>
      <c r="DSZ518" s="421"/>
      <c r="DTA518" s="421"/>
      <c r="DTB518" s="421"/>
      <c r="DTC518" s="421"/>
      <c r="DTD518" s="421"/>
      <c r="DTE518" s="421"/>
      <c r="DTF518" s="421"/>
      <c r="DTG518" s="421"/>
      <c r="DTH518" s="421"/>
      <c r="DTI518" s="421"/>
      <c r="DTJ518" s="421"/>
      <c r="DTK518" s="421"/>
      <c r="DTL518" s="421"/>
      <c r="DTM518" s="421"/>
      <c r="DTN518" s="421"/>
      <c r="DTO518" s="421"/>
      <c r="DTP518" s="421"/>
      <c r="DTQ518" s="421"/>
      <c r="DTR518" s="421"/>
      <c r="DTS518" s="421"/>
      <c r="DTT518" s="421"/>
      <c r="DTU518" s="421"/>
      <c r="DTV518" s="421"/>
      <c r="DTW518" s="421"/>
      <c r="DTX518" s="421"/>
      <c r="DTY518" s="421"/>
      <c r="DTZ518" s="421"/>
      <c r="DUA518" s="421"/>
      <c r="DUB518" s="421"/>
      <c r="DUC518" s="421"/>
      <c r="DUD518" s="421"/>
      <c r="DUE518" s="421"/>
      <c r="DUF518" s="421"/>
      <c r="DUG518" s="421"/>
      <c r="DUH518" s="421"/>
      <c r="DUI518" s="421"/>
      <c r="DUJ518" s="421"/>
      <c r="DUK518" s="421"/>
      <c r="DUL518" s="421"/>
      <c r="DUM518" s="421"/>
      <c r="DUN518" s="421"/>
      <c r="DUO518" s="421"/>
      <c r="DUP518" s="421"/>
      <c r="DUQ518" s="421"/>
      <c r="DUR518" s="421"/>
      <c r="DUS518" s="421"/>
      <c r="DUT518" s="421"/>
      <c r="DUU518" s="421"/>
      <c r="DUV518" s="421"/>
      <c r="DUW518" s="421"/>
      <c r="DUX518" s="421"/>
      <c r="DUY518" s="421"/>
      <c r="DUZ518" s="421"/>
      <c r="DVA518" s="421"/>
      <c r="DVB518" s="421"/>
      <c r="DVC518" s="421"/>
      <c r="DVD518" s="421"/>
      <c r="DVE518" s="421"/>
      <c r="DVF518" s="421"/>
      <c r="DVG518" s="421"/>
      <c r="DVH518" s="421"/>
      <c r="DVI518" s="421"/>
      <c r="DVJ518" s="421"/>
      <c r="DVK518" s="421"/>
      <c r="DVL518" s="421"/>
      <c r="DVM518" s="421"/>
      <c r="DVN518" s="421"/>
      <c r="DVO518" s="421"/>
      <c r="DVP518" s="421"/>
      <c r="DVQ518" s="421"/>
      <c r="DVR518" s="421"/>
      <c r="DVS518" s="421"/>
      <c r="DVT518" s="421"/>
      <c r="DVU518" s="421"/>
      <c r="DVV518" s="421"/>
      <c r="DVW518" s="421"/>
      <c r="DVX518" s="421"/>
      <c r="DVY518" s="421"/>
      <c r="DVZ518" s="421"/>
      <c r="DWA518" s="421"/>
      <c r="DWB518" s="421"/>
      <c r="DWC518" s="421"/>
      <c r="DWD518" s="421"/>
      <c r="DWE518" s="421"/>
      <c r="DWF518" s="421"/>
      <c r="DWG518" s="421"/>
      <c r="DWH518" s="421"/>
      <c r="DWI518" s="421"/>
      <c r="DWJ518" s="421"/>
      <c r="DWK518" s="421"/>
      <c r="DWL518" s="421"/>
      <c r="DWM518" s="421"/>
      <c r="DWN518" s="421"/>
      <c r="DWO518" s="421"/>
      <c r="DWP518" s="421"/>
      <c r="DWQ518" s="421"/>
      <c r="DWR518" s="421"/>
      <c r="DWS518" s="421"/>
      <c r="DWT518" s="421"/>
      <c r="DWU518" s="421"/>
      <c r="DWV518" s="421"/>
      <c r="DWW518" s="421"/>
      <c r="DWX518" s="421"/>
      <c r="DWY518" s="421"/>
      <c r="DWZ518" s="421"/>
      <c r="DXA518" s="421"/>
      <c r="DXB518" s="421"/>
      <c r="DXC518" s="421"/>
      <c r="DXD518" s="421"/>
      <c r="DXE518" s="421"/>
      <c r="DXF518" s="421"/>
      <c r="DXG518" s="421"/>
      <c r="DXH518" s="421"/>
      <c r="DXI518" s="421"/>
      <c r="DXJ518" s="421"/>
      <c r="DXK518" s="421"/>
      <c r="DXL518" s="421"/>
      <c r="DXM518" s="421"/>
      <c r="DXN518" s="421"/>
      <c r="DXO518" s="421"/>
      <c r="DXP518" s="421"/>
      <c r="DXQ518" s="421"/>
      <c r="DXR518" s="421"/>
      <c r="DXS518" s="421"/>
      <c r="DXT518" s="421"/>
      <c r="DXU518" s="421"/>
      <c r="DXV518" s="421"/>
      <c r="DXW518" s="421"/>
      <c r="DXX518" s="421"/>
      <c r="DXY518" s="421"/>
      <c r="DXZ518" s="421"/>
      <c r="DYA518" s="421"/>
      <c r="DYB518" s="421"/>
      <c r="DYC518" s="421"/>
      <c r="DYD518" s="421"/>
      <c r="DYE518" s="421"/>
      <c r="DYF518" s="421"/>
      <c r="DYG518" s="421"/>
      <c r="DYH518" s="421"/>
      <c r="DYI518" s="421"/>
      <c r="DYJ518" s="421"/>
      <c r="DYK518" s="421"/>
      <c r="DYL518" s="421"/>
      <c r="DYM518" s="421"/>
      <c r="DYN518" s="421"/>
      <c r="DYO518" s="421"/>
      <c r="DYP518" s="421"/>
      <c r="DYQ518" s="421"/>
      <c r="DYR518" s="421"/>
      <c r="DYS518" s="421"/>
      <c r="DYT518" s="421"/>
      <c r="DYU518" s="421"/>
      <c r="DYV518" s="421"/>
      <c r="DYW518" s="421"/>
      <c r="DYX518" s="421"/>
      <c r="DYY518" s="421"/>
      <c r="DYZ518" s="421"/>
      <c r="DZA518" s="421"/>
      <c r="DZB518" s="421"/>
      <c r="DZC518" s="421"/>
      <c r="DZD518" s="421"/>
      <c r="DZE518" s="421"/>
      <c r="DZF518" s="421"/>
      <c r="DZG518" s="421"/>
      <c r="DZH518" s="421"/>
      <c r="DZI518" s="421"/>
      <c r="DZJ518" s="421"/>
      <c r="DZK518" s="421"/>
      <c r="DZL518" s="421"/>
      <c r="DZM518" s="421"/>
      <c r="DZN518" s="421"/>
      <c r="DZO518" s="421"/>
      <c r="DZP518" s="421"/>
      <c r="DZQ518" s="421"/>
      <c r="DZR518" s="421"/>
      <c r="DZS518" s="421"/>
      <c r="DZT518" s="421"/>
      <c r="DZU518" s="421"/>
      <c r="DZV518" s="421"/>
      <c r="DZW518" s="421"/>
      <c r="DZX518" s="421"/>
      <c r="DZY518" s="421"/>
      <c r="DZZ518" s="421"/>
      <c r="EAA518" s="421"/>
      <c r="EAB518" s="421"/>
      <c r="EAC518" s="421"/>
      <c r="EAD518" s="421"/>
      <c r="EAE518" s="421"/>
      <c r="EAF518" s="421"/>
      <c r="EAG518" s="421"/>
      <c r="EAH518" s="421"/>
      <c r="EAI518" s="421"/>
      <c r="EAJ518" s="421"/>
      <c r="EAK518" s="421"/>
      <c r="EAL518" s="421"/>
      <c r="EAM518" s="421"/>
      <c r="EAN518" s="421"/>
      <c r="EAO518" s="421"/>
      <c r="EAP518" s="421"/>
      <c r="EAQ518" s="421"/>
      <c r="EAR518" s="421"/>
      <c r="EAS518" s="421"/>
      <c r="EAT518" s="421"/>
      <c r="EAU518" s="421"/>
      <c r="EAV518" s="421"/>
      <c r="EAW518" s="421"/>
      <c r="EAX518" s="421"/>
      <c r="EAY518" s="421"/>
      <c r="EAZ518" s="421"/>
      <c r="EBA518" s="421"/>
      <c r="EBB518" s="421"/>
      <c r="EBC518" s="421"/>
      <c r="EBD518" s="421"/>
      <c r="EBE518" s="421"/>
      <c r="EBF518" s="421"/>
      <c r="EBG518" s="421"/>
      <c r="EBH518" s="421"/>
      <c r="EBI518" s="421"/>
      <c r="EBJ518" s="421"/>
      <c r="EBK518" s="421"/>
      <c r="EBL518" s="421"/>
      <c r="EBM518" s="421"/>
      <c r="EBN518" s="421"/>
      <c r="EBO518" s="421"/>
      <c r="EBP518" s="421"/>
      <c r="EBQ518" s="421"/>
      <c r="EBR518" s="421"/>
      <c r="EBS518" s="421"/>
      <c r="EBT518" s="421"/>
      <c r="EBU518" s="421"/>
      <c r="EBV518" s="421"/>
      <c r="EBW518" s="421"/>
      <c r="EBX518" s="421"/>
      <c r="EBY518" s="421"/>
      <c r="EBZ518" s="421"/>
      <c r="ECA518" s="421"/>
      <c r="ECB518" s="421"/>
      <c r="ECC518" s="421"/>
      <c r="ECD518" s="421"/>
      <c r="ECE518" s="421"/>
      <c r="ECF518" s="421"/>
      <c r="ECG518" s="421"/>
      <c r="ECH518" s="421"/>
      <c r="ECI518" s="421"/>
      <c r="ECJ518" s="421"/>
      <c r="ECK518" s="421"/>
      <c r="ECL518" s="421"/>
      <c r="ECM518" s="421"/>
      <c r="ECN518" s="421"/>
      <c r="ECO518" s="421"/>
      <c r="ECP518" s="421"/>
      <c r="ECQ518" s="421"/>
      <c r="ECR518" s="421"/>
      <c r="ECS518" s="421"/>
      <c r="ECT518" s="421"/>
      <c r="ECU518" s="421"/>
      <c r="ECV518" s="421"/>
      <c r="ECW518" s="421"/>
      <c r="ECX518" s="421"/>
      <c r="ECY518" s="421"/>
      <c r="ECZ518" s="421"/>
      <c r="EDA518" s="421"/>
      <c r="EDB518" s="421"/>
      <c r="EDC518" s="421"/>
      <c r="EDD518" s="421"/>
      <c r="EDE518" s="421"/>
      <c r="EDF518" s="421"/>
      <c r="EDG518" s="421"/>
      <c r="EDH518" s="421"/>
      <c r="EDI518" s="421"/>
      <c r="EDJ518" s="421"/>
      <c r="EDK518" s="421"/>
      <c r="EDL518" s="421"/>
      <c r="EDM518" s="421"/>
      <c r="EDN518" s="421"/>
      <c r="EDO518" s="421"/>
      <c r="EDP518" s="421"/>
      <c r="EDQ518" s="421"/>
      <c r="EDR518" s="421"/>
      <c r="EDS518" s="421"/>
      <c r="EDT518" s="421"/>
      <c r="EDU518" s="421"/>
      <c r="EDV518" s="421"/>
      <c r="EDW518" s="421"/>
      <c r="EDX518" s="421"/>
      <c r="EDY518" s="421"/>
      <c r="EDZ518" s="421"/>
      <c r="EEA518" s="421"/>
      <c r="EEB518" s="421"/>
      <c r="EEC518" s="421"/>
      <c r="EED518" s="421"/>
      <c r="EEE518" s="421"/>
      <c r="EEF518" s="421"/>
      <c r="EEG518" s="421"/>
      <c r="EEH518" s="421"/>
      <c r="EEI518" s="421"/>
      <c r="EEJ518" s="421"/>
      <c r="EEK518" s="421"/>
      <c r="EEL518" s="421"/>
      <c r="EEM518" s="421"/>
      <c r="EEN518" s="421"/>
      <c r="EEO518" s="421"/>
      <c r="EEP518" s="421"/>
      <c r="EEQ518" s="421"/>
      <c r="EER518" s="421"/>
      <c r="EES518" s="421"/>
      <c r="EET518" s="421"/>
      <c r="EEU518" s="421"/>
      <c r="EEV518" s="421"/>
      <c r="EEW518" s="421"/>
      <c r="EEX518" s="421"/>
      <c r="EEY518" s="421"/>
      <c r="EEZ518" s="421"/>
      <c r="EFA518" s="421"/>
      <c r="EFB518" s="421"/>
      <c r="EFC518" s="421"/>
      <c r="EFD518" s="421"/>
      <c r="EFE518" s="421"/>
      <c r="EFF518" s="421"/>
      <c r="EFG518" s="421"/>
      <c r="EFH518" s="421"/>
      <c r="EFI518" s="421"/>
      <c r="EFJ518" s="421"/>
      <c r="EFK518" s="421"/>
      <c r="EFL518" s="421"/>
      <c r="EFM518" s="421"/>
      <c r="EFN518" s="421"/>
      <c r="EFO518" s="421"/>
      <c r="EFP518" s="421"/>
      <c r="EFQ518" s="421"/>
      <c r="EFR518" s="421"/>
      <c r="EFS518" s="421"/>
      <c r="EFT518" s="421"/>
      <c r="EFU518" s="421"/>
      <c r="EFV518" s="421"/>
      <c r="EFW518" s="421"/>
      <c r="EFX518" s="421"/>
      <c r="EFY518" s="421"/>
      <c r="EFZ518" s="421"/>
      <c r="EGA518" s="421"/>
      <c r="EGB518" s="421"/>
      <c r="EGC518" s="421"/>
      <c r="EGD518" s="421"/>
      <c r="EGE518" s="421"/>
      <c r="EGF518" s="421"/>
      <c r="EGG518" s="421"/>
      <c r="EGH518" s="421"/>
      <c r="EGI518" s="421"/>
      <c r="EGJ518" s="421"/>
      <c r="EGK518" s="421"/>
      <c r="EGL518" s="421"/>
      <c r="EGM518" s="421"/>
      <c r="EGN518" s="421"/>
      <c r="EGO518" s="421"/>
      <c r="EGP518" s="421"/>
      <c r="EGQ518" s="421"/>
      <c r="EGR518" s="421"/>
      <c r="EGS518" s="421"/>
      <c r="EGT518" s="421"/>
      <c r="EGU518" s="421"/>
      <c r="EGV518" s="421"/>
      <c r="EGW518" s="421"/>
      <c r="EGX518" s="421"/>
      <c r="EGY518" s="421"/>
      <c r="EGZ518" s="421"/>
      <c r="EHA518" s="421"/>
      <c r="EHB518" s="421"/>
      <c r="EHC518" s="421"/>
      <c r="EHD518" s="421"/>
      <c r="EHE518" s="421"/>
      <c r="EHF518" s="421"/>
      <c r="EHG518" s="421"/>
      <c r="EHH518" s="421"/>
      <c r="EHI518" s="421"/>
      <c r="EHJ518" s="421"/>
      <c r="EHK518" s="421"/>
      <c r="EHL518" s="421"/>
      <c r="EHM518" s="421"/>
      <c r="EHN518" s="421"/>
      <c r="EHO518" s="421"/>
      <c r="EHP518" s="421"/>
      <c r="EHQ518" s="421"/>
      <c r="EHR518" s="421"/>
      <c r="EHS518" s="421"/>
      <c r="EHT518" s="421"/>
      <c r="EHU518" s="421"/>
      <c r="EHV518" s="421"/>
      <c r="EHW518" s="421"/>
      <c r="EHX518" s="421"/>
      <c r="EHY518" s="421"/>
      <c r="EHZ518" s="421"/>
      <c r="EIA518" s="421"/>
      <c r="EIB518" s="421"/>
      <c r="EIC518" s="421"/>
      <c r="EID518" s="421"/>
      <c r="EIE518" s="421"/>
      <c r="EIF518" s="421"/>
      <c r="EIG518" s="421"/>
      <c r="EIH518" s="421"/>
      <c r="EII518" s="421"/>
      <c r="EIJ518" s="421"/>
      <c r="EIK518" s="421"/>
      <c r="EIL518" s="421"/>
      <c r="EIM518" s="421"/>
      <c r="EIN518" s="421"/>
      <c r="EIO518" s="421"/>
      <c r="EIP518" s="421"/>
      <c r="EIQ518" s="421"/>
      <c r="EIR518" s="421"/>
      <c r="EIS518" s="421"/>
      <c r="EIT518" s="421"/>
      <c r="EIU518" s="421"/>
      <c r="EIV518" s="421"/>
      <c r="EIW518" s="421"/>
      <c r="EIX518" s="421"/>
      <c r="EIY518" s="421"/>
      <c r="EIZ518" s="421"/>
      <c r="EJA518" s="421"/>
      <c r="EJB518" s="421"/>
      <c r="EJC518" s="421"/>
      <c r="EJD518" s="421"/>
      <c r="EJE518" s="421"/>
      <c r="EJF518" s="421"/>
      <c r="EJG518" s="421"/>
      <c r="EJH518" s="421"/>
      <c r="EJI518" s="421"/>
      <c r="EJJ518" s="421"/>
      <c r="EJK518" s="421"/>
      <c r="EJL518" s="421"/>
      <c r="EJM518" s="421"/>
      <c r="EJN518" s="421"/>
      <c r="EJO518" s="421"/>
      <c r="EJP518" s="421"/>
      <c r="EJQ518" s="421"/>
      <c r="EJR518" s="421"/>
      <c r="EJS518" s="421"/>
      <c r="EJT518" s="421"/>
      <c r="EJU518" s="421"/>
      <c r="EJV518" s="421"/>
      <c r="EJW518" s="421"/>
      <c r="EJX518" s="421"/>
      <c r="EJY518" s="421"/>
      <c r="EJZ518" s="421"/>
      <c r="EKA518" s="421"/>
      <c r="EKB518" s="421"/>
      <c r="EKC518" s="421"/>
      <c r="EKD518" s="421"/>
      <c r="EKE518" s="421"/>
      <c r="EKF518" s="421"/>
      <c r="EKG518" s="421"/>
      <c r="EKH518" s="421"/>
      <c r="EKI518" s="421"/>
      <c r="EKJ518" s="421"/>
      <c r="EKK518" s="421"/>
      <c r="EKL518" s="421"/>
      <c r="EKM518" s="421"/>
      <c r="EKN518" s="421"/>
      <c r="EKO518" s="421"/>
      <c r="EKP518" s="421"/>
      <c r="EKQ518" s="421"/>
      <c r="EKR518" s="421"/>
      <c r="EKS518" s="421"/>
      <c r="EKT518" s="421"/>
      <c r="EKU518" s="421"/>
      <c r="EKV518" s="421"/>
      <c r="EKW518" s="421"/>
      <c r="EKX518" s="421"/>
      <c r="EKY518" s="421"/>
      <c r="EKZ518" s="421"/>
      <c r="ELA518" s="421"/>
      <c r="ELB518" s="421"/>
      <c r="ELC518" s="421"/>
      <c r="ELD518" s="421"/>
      <c r="ELE518" s="421"/>
      <c r="ELF518" s="421"/>
      <c r="ELG518" s="421"/>
      <c r="ELH518" s="421"/>
      <c r="ELI518" s="421"/>
      <c r="ELJ518" s="421"/>
      <c r="ELK518" s="421"/>
      <c r="ELL518" s="421"/>
      <c r="ELM518" s="421"/>
      <c r="ELN518" s="421"/>
      <c r="ELO518" s="421"/>
      <c r="ELP518" s="421"/>
      <c r="ELQ518" s="421"/>
      <c r="ELR518" s="421"/>
      <c r="ELS518" s="421"/>
      <c r="ELT518" s="421"/>
      <c r="ELU518" s="421"/>
      <c r="ELV518" s="421"/>
      <c r="ELW518" s="421"/>
      <c r="ELX518" s="421"/>
      <c r="ELY518" s="421"/>
      <c r="ELZ518" s="421"/>
      <c r="EMA518" s="421"/>
      <c r="EMB518" s="421"/>
      <c r="EMC518" s="421"/>
      <c r="EMD518" s="421"/>
      <c r="EME518" s="421"/>
      <c r="EMF518" s="421"/>
      <c r="EMG518" s="421"/>
      <c r="EMH518" s="421"/>
      <c r="EMI518" s="421"/>
      <c r="EMJ518" s="421"/>
      <c r="EMK518" s="421"/>
      <c r="EML518" s="421"/>
      <c r="EMM518" s="421"/>
      <c r="EMN518" s="421"/>
      <c r="EMO518" s="421"/>
      <c r="EMP518" s="421"/>
      <c r="EMQ518" s="421"/>
      <c r="EMR518" s="421"/>
      <c r="EMS518" s="421"/>
      <c r="EMT518" s="421"/>
      <c r="EMU518" s="421"/>
      <c r="EMV518" s="421"/>
      <c r="EMW518" s="421"/>
      <c r="EMX518" s="421"/>
      <c r="EMY518" s="421"/>
      <c r="EMZ518" s="421"/>
      <c r="ENA518" s="421"/>
      <c r="ENB518" s="421"/>
      <c r="ENC518" s="421"/>
      <c r="END518" s="421"/>
      <c r="ENE518" s="421"/>
      <c r="ENF518" s="421"/>
      <c r="ENG518" s="421"/>
      <c r="ENH518" s="421"/>
      <c r="ENI518" s="421"/>
      <c r="ENJ518" s="421"/>
      <c r="ENK518" s="421"/>
      <c r="ENL518" s="421"/>
      <c r="ENM518" s="421"/>
      <c r="ENN518" s="421"/>
      <c r="ENO518" s="421"/>
      <c r="ENP518" s="421"/>
      <c r="ENQ518" s="421"/>
      <c r="ENR518" s="421"/>
      <c r="ENS518" s="421"/>
      <c r="ENT518" s="421"/>
      <c r="ENU518" s="421"/>
      <c r="ENV518" s="421"/>
      <c r="ENW518" s="421"/>
      <c r="ENX518" s="421"/>
      <c r="ENY518" s="421"/>
      <c r="ENZ518" s="421"/>
      <c r="EOA518" s="421"/>
      <c r="EOB518" s="421"/>
      <c r="EOC518" s="421"/>
      <c r="EOD518" s="421"/>
      <c r="EOE518" s="421"/>
      <c r="EOF518" s="421"/>
      <c r="EOG518" s="421"/>
      <c r="EOH518" s="421"/>
      <c r="EOI518" s="421"/>
      <c r="EOJ518" s="421"/>
      <c r="EOK518" s="421"/>
      <c r="EOL518" s="421"/>
      <c r="EOM518" s="421"/>
      <c r="EON518" s="421"/>
      <c r="EOO518" s="421"/>
      <c r="EOP518" s="421"/>
      <c r="EOQ518" s="421"/>
      <c r="EOR518" s="421"/>
      <c r="EOS518" s="421"/>
      <c r="EOT518" s="421"/>
      <c r="EOU518" s="421"/>
      <c r="EOV518" s="421"/>
      <c r="EOW518" s="421"/>
      <c r="EOX518" s="421"/>
      <c r="EOY518" s="421"/>
      <c r="EOZ518" s="421"/>
      <c r="EPA518" s="421"/>
      <c r="EPB518" s="421"/>
      <c r="EPC518" s="421"/>
      <c r="EPD518" s="421"/>
      <c r="EPE518" s="421"/>
      <c r="EPF518" s="421"/>
      <c r="EPG518" s="421"/>
      <c r="EPH518" s="421"/>
      <c r="EPI518" s="421"/>
      <c r="EPJ518" s="421"/>
      <c r="EPK518" s="421"/>
      <c r="EPL518" s="421"/>
      <c r="EPM518" s="421"/>
      <c r="EPN518" s="421"/>
      <c r="EPO518" s="421"/>
      <c r="EPP518" s="421"/>
      <c r="EPQ518" s="421"/>
      <c r="EPR518" s="421"/>
      <c r="EPS518" s="421"/>
      <c r="EPT518" s="421"/>
      <c r="EPU518" s="421"/>
      <c r="EPV518" s="421"/>
      <c r="EPW518" s="421"/>
      <c r="EPX518" s="421"/>
      <c r="EPY518" s="421"/>
      <c r="EPZ518" s="421"/>
      <c r="EQA518" s="421"/>
      <c r="EQB518" s="421"/>
      <c r="EQC518" s="421"/>
      <c r="EQD518" s="421"/>
      <c r="EQE518" s="421"/>
      <c r="EQF518" s="421"/>
      <c r="EQG518" s="421"/>
      <c r="EQH518" s="421"/>
      <c r="EQI518" s="421"/>
      <c r="EQJ518" s="421"/>
      <c r="EQK518" s="421"/>
      <c r="EQL518" s="421"/>
      <c r="EQM518" s="421"/>
      <c r="EQN518" s="421"/>
      <c r="EQO518" s="421"/>
      <c r="EQP518" s="421"/>
      <c r="EQQ518" s="421"/>
      <c r="EQR518" s="421"/>
      <c r="EQS518" s="421"/>
      <c r="EQT518" s="421"/>
      <c r="EQU518" s="421"/>
      <c r="EQV518" s="421"/>
      <c r="EQW518" s="421"/>
      <c r="EQX518" s="421"/>
      <c r="EQY518" s="421"/>
      <c r="EQZ518" s="421"/>
      <c r="ERA518" s="421"/>
      <c r="ERB518" s="421"/>
      <c r="ERC518" s="421"/>
      <c r="ERD518" s="421"/>
      <c r="ERE518" s="421"/>
      <c r="ERF518" s="421"/>
      <c r="ERG518" s="421"/>
      <c r="ERH518" s="421"/>
      <c r="ERI518" s="421"/>
      <c r="ERJ518" s="421"/>
      <c r="ERK518" s="421"/>
      <c r="ERL518" s="421"/>
      <c r="ERM518" s="421"/>
      <c r="ERN518" s="421"/>
      <c r="ERO518" s="421"/>
      <c r="ERP518" s="421"/>
      <c r="ERQ518" s="421"/>
      <c r="ERR518" s="421"/>
      <c r="ERS518" s="421"/>
      <c r="ERT518" s="421"/>
      <c r="ERU518" s="421"/>
      <c r="ERV518" s="421"/>
      <c r="ERW518" s="421"/>
      <c r="ERX518" s="421"/>
      <c r="ERY518" s="421"/>
      <c r="ERZ518" s="421"/>
      <c r="ESA518" s="421"/>
      <c r="ESB518" s="421"/>
      <c r="ESC518" s="421"/>
      <c r="ESD518" s="421"/>
      <c r="ESE518" s="421"/>
      <c r="ESF518" s="421"/>
      <c r="ESG518" s="421"/>
      <c r="ESH518" s="421"/>
      <c r="ESI518" s="421"/>
      <c r="ESJ518" s="421"/>
      <c r="ESK518" s="421"/>
      <c r="ESL518" s="421"/>
      <c r="ESM518" s="421"/>
      <c r="ESN518" s="421"/>
      <c r="ESO518" s="421"/>
      <c r="ESP518" s="421"/>
      <c r="ESQ518" s="421"/>
      <c r="ESR518" s="421"/>
      <c r="ESS518" s="421"/>
      <c r="EST518" s="421"/>
      <c r="ESU518" s="421"/>
      <c r="ESV518" s="421"/>
      <c r="ESW518" s="421"/>
      <c r="ESX518" s="421"/>
      <c r="ESY518" s="421"/>
      <c r="ESZ518" s="421"/>
      <c r="ETA518" s="421"/>
      <c r="ETB518" s="421"/>
      <c r="ETC518" s="421"/>
      <c r="ETD518" s="421"/>
      <c r="ETE518" s="421"/>
      <c r="ETF518" s="421"/>
      <c r="ETG518" s="421"/>
      <c r="ETH518" s="421"/>
      <c r="ETI518" s="421"/>
      <c r="ETJ518" s="421"/>
      <c r="ETK518" s="421"/>
      <c r="ETL518" s="421"/>
      <c r="ETM518" s="421"/>
      <c r="ETN518" s="421"/>
      <c r="ETO518" s="421"/>
      <c r="ETP518" s="421"/>
      <c r="ETQ518" s="421"/>
      <c r="ETR518" s="421"/>
      <c r="ETS518" s="421"/>
      <c r="ETT518" s="421"/>
      <c r="ETU518" s="421"/>
      <c r="ETV518" s="421"/>
      <c r="ETW518" s="421"/>
      <c r="ETX518" s="421"/>
      <c r="ETY518" s="421"/>
      <c r="ETZ518" s="421"/>
      <c r="EUA518" s="421"/>
      <c r="EUB518" s="421"/>
      <c r="EUC518" s="421"/>
      <c r="EUD518" s="421"/>
      <c r="EUE518" s="421"/>
      <c r="EUF518" s="421"/>
      <c r="EUG518" s="421"/>
      <c r="EUH518" s="421"/>
      <c r="EUI518" s="421"/>
      <c r="EUJ518" s="421"/>
      <c r="EUK518" s="421"/>
      <c r="EUL518" s="421"/>
      <c r="EUM518" s="421"/>
      <c r="EUN518" s="421"/>
      <c r="EUO518" s="421"/>
      <c r="EUP518" s="421"/>
      <c r="EUQ518" s="421"/>
      <c r="EUR518" s="421"/>
      <c r="EUS518" s="421"/>
      <c r="EUT518" s="421"/>
      <c r="EUU518" s="421"/>
      <c r="EUV518" s="421"/>
      <c r="EUW518" s="421"/>
      <c r="EUX518" s="421"/>
      <c r="EUY518" s="421"/>
      <c r="EUZ518" s="421"/>
      <c r="EVA518" s="421"/>
      <c r="EVB518" s="421"/>
      <c r="EVC518" s="421"/>
      <c r="EVD518" s="421"/>
      <c r="EVE518" s="421"/>
      <c r="EVF518" s="421"/>
      <c r="EVG518" s="421"/>
      <c r="EVH518" s="421"/>
      <c r="EVI518" s="421"/>
      <c r="EVJ518" s="421"/>
      <c r="EVK518" s="421"/>
      <c r="EVL518" s="421"/>
      <c r="EVM518" s="421"/>
      <c r="EVN518" s="421"/>
      <c r="EVO518" s="421"/>
      <c r="EVP518" s="421"/>
      <c r="EVQ518" s="421"/>
      <c r="EVR518" s="421"/>
      <c r="EVS518" s="421"/>
      <c r="EVT518" s="421"/>
      <c r="EVU518" s="421"/>
      <c r="EVV518" s="421"/>
      <c r="EVW518" s="421"/>
      <c r="EVX518" s="421"/>
      <c r="EVY518" s="421"/>
      <c r="EVZ518" s="421"/>
      <c r="EWA518" s="421"/>
      <c r="EWB518" s="421"/>
      <c r="EWC518" s="421"/>
      <c r="EWD518" s="421"/>
      <c r="EWE518" s="421"/>
      <c r="EWF518" s="421"/>
      <c r="EWG518" s="421"/>
      <c r="EWH518" s="421"/>
      <c r="EWI518" s="421"/>
      <c r="EWJ518" s="421"/>
      <c r="EWK518" s="421"/>
      <c r="EWL518" s="421"/>
      <c r="EWM518" s="421"/>
      <c r="EWN518" s="421"/>
      <c r="EWO518" s="421"/>
      <c r="EWP518" s="421"/>
      <c r="EWQ518" s="421"/>
      <c r="EWR518" s="421"/>
      <c r="EWS518" s="421"/>
      <c r="EWT518" s="421"/>
      <c r="EWU518" s="421"/>
      <c r="EWV518" s="421"/>
      <c r="EWW518" s="421"/>
      <c r="EWX518" s="421"/>
      <c r="EWY518" s="421"/>
      <c r="EWZ518" s="421"/>
      <c r="EXA518" s="421"/>
      <c r="EXB518" s="421"/>
      <c r="EXC518" s="421"/>
      <c r="EXD518" s="421"/>
      <c r="EXE518" s="421"/>
      <c r="EXF518" s="421"/>
      <c r="EXG518" s="421"/>
      <c r="EXH518" s="421"/>
      <c r="EXI518" s="421"/>
      <c r="EXJ518" s="421"/>
      <c r="EXK518" s="421"/>
      <c r="EXL518" s="421"/>
      <c r="EXM518" s="421"/>
      <c r="EXN518" s="421"/>
      <c r="EXO518" s="421"/>
      <c r="EXP518" s="421"/>
      <c r="EXQ518" s="421"/>
      <c r="EXR518" s="421"/>
      <c r="EXS518" s="421"/>
      <c r="EXT518" s="421"/>
      <c r="EXU518" s="421"/>
      <c r="EXV518" s="421"/>
      <c r="EXW518" s="421"/>
      <c r="EXX518" s="421"/>
      <c r="EXY518" s="421"/>
      <c r="EXZ518" s="421"/>
      <c r="EYA518" s="421"/>
      <c r="EYB518" s="421"/>
      <c r="EYC518" s="421"/>
      <c r="EYD518" s="421"/>
      <c r="EYE518" s="421"/>
      <c r="EYF518" s="421"/>
      <c r="EYG518" s="421"/>
      <c r="EYH518" s="421"/>
      <c r="EYI518" s="421"/>
      <c r="EYJ518" s="421"/>
      <c r="EYK518" s="421"/>
      <c r="EYL518" s="421"/>
      <c r="EYM518" s="421"/>
      <c r="EYN518" s="421"/>
      <c r="EYO518" s="421"/>
      <c r="EYP518" s="421"/>
      <c r="EYQ518" s="421"/>
      <c r="EYR518" s="421"/>
      <c r="EYS518" s="421"/>
      <c r="EYT518" s="421"/>
      <c r="EYU518" s="421"/>
      <c r="EYV518" s="421"/>
      <c r="EYW518" s="421"/>
      <c r="EYX518" s="421"/>
      <c r="EYY518" s="421"/>
      <c r="EYZ518" s="421"/>
      <c r="EZA518" s="421"/>
      <c r="EZB518" s="421"/>
      <c r="EZC518" s="421"/>
      <c r="EZD518" s="421"/>
      <c r="EZE518" s="421"/>
      <c r="EZF518" s="421"/>
      <c r="EZG518" s="421"/>
      <c r="EZH518" s="421"/>
      <c r="EZI518" s="421"/>
      <c r="EZJ518" s="421"/>
      <c r="EZK518" s="421"/>
      <c r="EZL518" s="421"/>
      <c r="EZM518" s="421"/>
      <c r="EZN518" s="421"/>
      <c r="EZO518" s="421"/>
      <c r="EZP518" s="421"/>
      <c r="EZQ518" s="421"/>
      <c r="EZR518" s="421"/>
      <c r="EZS518" s="421"/>
      <c r="EZT518" s="421"/>
      <c r="EZU518" s="421"/>
      <c r="EZV518" s="421"/>
      <c r="EZW518" s="421"/>
      <c r="EZX518" s="421"/>
      <c r="EZY518" s="421"/>
      <c r="EZZ518" s="421"/>
      <c r="FAA518" s="421"/>
      <c r="FAB518" s="421"/>
      <c r="FAC518" s="421"/>
      <c r="FAD518" s="421"/>
      <c r="FAE518" s="421"/>
      <c r="FAF518" s="421"/>
      <c r="FAG518" s="421"/>
      <c r="FAH518" s="421"/>
      <c r="FAI518" s="421"/>
      <c r="FAJ518" s="421"/>
      <c r="FAK518" s="421"/>
      <c r="FAL518" s="421"/>
      <c r="FAM518" s="421"/>
      <c r="FAN518" s="421"/>
      <c r="FAO518" s="421"/>
      <c r="FAP518" s="421"/>
      <c r="FAQ518" s="421"/>
      <c r="FAR518" s="421"/>
      <c r="FAS518" s="421"/>
      <c r="FAT518" s="421"/>
      <c r="FAU518" s="421"/>
      <c r="FAV518" s="421"/>
      <c r="FAW518" s="421"/>
      <c r="FAX518" s="421"/>
      <c r="FAY518" s="421"/>
      <c r="FAZ518" s="421"/>
      <c r="FBA518" s="421"/>
      <c r="FBB518" s="421"/>
      <c r="FBC518" s="421"/>
      <c r="FBD518" s="421"/>
      <c r="FBE518" s="421"/>
      <c r="FBF518" s="421"/>
      <c r="FBG518" s="421"/>
      <c r="FBH518" s="421"/>
      <c r="FBI518" s="421"/>
      <c r="FBJ518" s="421"/>
      <c r="FBK518" s="421"/>
      <c r="FBL518" s="421"/>
      <c r="FBM518" s="421"/>
      <c r="FBN518" s="421"/>
      <c r="FBO518" s="421"/>
      <c r="FBP518" s="421"/>
      <c r="FBQ518" s="421"/>
      <c r="FBR518" s="421"/>
      <c r="FBS518" s="421"/>
      <c r="FBT518" s="421"/>
      <c r="FBU518" s="421"/>
      <c r="FBV518" s="421"/>
      <c r="FBW518" s="421"/>
      <c r="FBX518" s="421"/>
      <c r="FBY518" s="421"/>
      <c r="FBZ518" s="421"/>
      <c r="FCA518" s="421"/>
      <c r="FCB518" s="421"/>
      <c r="FCC518" s="421"/>
      <c r="FCD518" s="421"/>
      <c r="FCE518" s="421"/>
      <c r="FCF518" s="421"/>
      <c r="FCG518" s="421"/>
      <c r="FCH518" s="421"/>
      <c r="FCI518" s="421"/>
      <c r="FCJ518" s="421"/>
      <c r="FCK518" s="421"/>
      <c r="FCL518" s="421"/>
      <c r="FCM518" s="421"/>
      <c r="FCN518" s="421"/>
      <c r="FCO518" s="421"/>
      <c r="FCP518" s="421"/>
      <c r="FCQ518" s="421"/>
      <c r="FCR518" s="421"/>
      <c r="FCS518" s="421"/>
      <c r="FCT518" s="421"/>
      <c r="FCU518" s="421"/>
      <c r="FCV518" s="421"/>
      <c r="FCW518" s="421"/>
      <c r="FCX518" s="421"/>
      <c r="FCY518" s="421"/>
      <c r="FCZ518" s="421"/>
      <c r="FDA518" s="421"/>
      <c r="FDB518" s="421"/>
      <c r="FDC518" s="421"/>
      <c r="FDD518" s="421"/>
      <c r="FDE518" s="421"/>
      <c r="FDF518" s="421"/>
      <c r="FDG518" s="421"/>
      <c r="FDH518" s="421"/>
      <c r="FDI518" s="421"/>
      <c r="FDJ518" s="421"/>
      <c r="FDK518" s="421"/>
      <c r="FDL518" s="421"/>
      <c r="FDM518" s="421"/>
      <c r="FDN518" s="421"/>
      <c r="FDO518" s="421"/>
      <c r="FDP518" s="421"/>
      <c r="FDQ518" s="421"/>
      <c r="FDR518" s="421"/>
      <c r="FDS518" s="421"/>
      <c r="FDT518" s="421"/>
      <c r="FDU518" s="421"/>
      <c r="FDV518" s="421"/>
      <c r="FDW518" s="421"/>
      <c r="FDX518" s="421"/>
      <c r="FDY518" s="421"/>
      <c r="FDZ518" s="421"/>
      <c r="FEA518" s="421"/>
      <c r="FEB518" s="421"/>
      <c r="FEC518" s="421"/>
      <c r="FED518" s="421"/>
      <c r="FEE518" s="421"/>
      <c r="FEF518" s="421"/>
      <c r="FEG518" s="421"/>
      <c r="FEH518" s="421"/>
      <c r="FEI518" s="421"/>
      <c r="FEJ518" s="421"/>
      <c r="FEK518" s="421"/>
      <c r="FEL518" s="421"/>
      <c r="FEM518" s="421"/>
      <c r="FEN518" s="421"/>
      <c r="FEO518" s="421"/>
      <c r="FEP518" s="421"/>
      <c r="FEQ518" s="421"/>
      <c r="FER518" s="421"/>
      <c r="FES518" s="421"/>
      <c r="FET518" s="421"/>
      <c r="FEU518" s="421"/>
      <c r="FEV518" s="421"/>
      <c r="FEW518" s="421"/>
      <c r="FEX518" s="421"/>
      <c r="FEY518" s="421"/>
      <c r="FEZ518" s="421"/>
      <c r="FFA518" s="421"/>
      <c r="FFB518" s="421"/>
      <c r="FFC518" s="421"/>
      <c r="FFD518" s="421"/>
      <c r="FFE518" s="421"/>
      <c r="FFF518" s="421"/>
      <c r="FFG518" s="421"/>
      <c r="FFH518" s="421"/>
      <c r="FFI518" s="421"/>
      <c r="FFJ518" s="421"/>
      <c r="FFK518" s="421"/>
      <c r="FFL518" s="421"/>
      <c r="FFM518" s="421"/>
      <c r="FFN518" s="421"/>
      <c r="FFO518" s="421"/>
      <c r="FFP518" s="421"/>
      <c r="FFQ518" s="421"/>
      <c r="FFR518" s="421"/>
      <c r="FFS518" s="421"/>
      <c r="FFT518" s="421"/>
      <c r="FFU518" s="421"/>
      <c r="FFV518" s="421"/>
      <c r="FFW518" s="421"/>
      <c r="FFX518" s="421"/>
      <c r="FFY518" s="421"/>
      <c r="FFZ518" s="421"/>
      <c r="FGA518" s="421"/>
      <c r="FGB518" s="421"/>
      <c r="FGC518" s="421"/>
      <c r="FGD518" s="421"/>
      <c r="FGE518" s="421"/>
      <c r="FGF518" s="421"/>
      <c r="FGG518" s="421"/>
      <c r="FGH518" s="421"/>
      <c r="FGI518" s="421"/>
      <c r="FGJ518" s="421"/>
      <c r="FGK518" s="421"/>
      <c r="FGL518" s="421"/>
      <c r="FGM518" s="421"/>
      <c r="FGN518" s="421"/>
      <c r="FGO518" s="421"/>
      <c r="FGP518" s="421"/>
      <c r="FGQ518" s="421"/>
      <c r="FGR518" s="421"/>
      <c r="FGS518" s="421"/>
      <c r="FGT518" s="421"/>
      <c r="FGU518" s="421"/>
      <c r="FGV518" s="421"/>
      <c r="FGW518" s="421"/>
      <c r="FGX518" s="421"/>
      <c r="FGY518" s="421"/>
      <c r="FGZ518" s="421"/>
      <c r="FHA518" s="421"/>
      <c r="FHB518" s="421"/>
      <c r="FHC518" s="421"/>
      <c r="FHD518" s="421"/>
      <c r="FHE518" s="421"/>
      <c r="FHF518" s="421"/>
      <c r="FHG518" s="421"/>
      <c r="FHH518" s="421"/>
      <c r="FHI518" s="421"/>
      <c r="FHJ518" s="421"/>
      <c r="FHK518" s="421"/>
      <c r="FHL518" s="421"/>
      <c r="FHM518" s="421"/>
      <c r="FHN518" s="421"/>
      <c r="FHO518" s="421"/>
      <c r="FHP518" s="421"/>
      <c r="FHQ518" s="421"/>
      <c r="FHR518" s="421"/>
      <c r="FHS518" s="421"/>
      <c r="FHT518" s="421"/>
      <c r="FHU518" s="421"/>
      <c r="FHV518" s="421"/>
      <c r="FHW518" s="421"/>
      <c r="FHX518" s="421"/>
      <c r="FHY518" s="421"/>
      <c r="FHZ518" s="421"/>
      <c r="FIA518" s="421"/>
      <c r="FIB518" s="421"/>
      <c r="FIC518" s="421"/>
      <c r="FID518" s="421"/>
      <c r="FIE518" s="421"/>
      <c r="FIF518" s="421"/>
      <c r="FIG518" s="421"/>
      <c r="FIH518" s="421"/>
      <c r="FII518" s="421"/>
      <c r="FIJ518" s="421"/>
      <c r="FIK518" s="421"/>
      <c r="FIL518" s="421"/>
      <c r="FIM518" s="421"/>
      <c r="FIN518" s="421"/>
      <c r="FIO518" s="421"/>
      <c r="FIP518" s="421"/>
      <c r="FIQ518" s="421"/>
      <c r="FIR518" s="421"/>
      <c r="FIS518" s="421"/>
      <c r="FIT518" s="421"/>
      <c r="FIU518" s="421"/>
      <c r="FIV518" s="421"/>
      <c r="FIW518" s="421"/>
      <c r="FIX518" s="421"/>
      <c r="FIY518" s="421"/>
      <c r="FIZ518" s="421"/>
      <c r="FJA518" s="421"/>
      <c r="FJB518" s="421"/>
      <c r="FJC518" s="421"/>
      <c r="FJD518" s="421"/>
      <c r="FJE518" s="421"/>
      <c r="FJF518" s="421"/>
      <c r="FJG518" s="421"/>
      <c r="FJH518" s="421"/>
      <c r="FJI518" s="421"/>
      <c r="FJJ518" s="421"/>
      <c r="FJK518" s="421"/>
      <c r="FJL518" s="421"/>
      <c r="FJM518" s="421"/>
      <c r="FJN518" s="421"/>
      <c r="FJO518" s="421"/>
      <c r="FJP518" s="421"/>
      <c r="FJQ518" s="421"/>
      <c r="FJR518" s="421"/>
      <c r="FJS518" s="421"/>
      <c r="FJT518" s="421"/>
      <c r="FJU518" s="421"/>
      <c r="FJV518" s="421"/>
      <c r="FJW518" s="421"/>
      <c r="FJX518" s="421"/>
      <c r="FJY518" s="421"/>
      <c r="FJZ518" s="421"/>
      <c r="FKA518" s="421"/>
      <c r="FKB518" s="421"/>
      <c r="FKC518" s="421"/>
      <c r="FKD518" s="421"/>
      <c r="FKE518" s="421"/>
      <c r="FKF518" s="421"/>
      <c r="FKG518" s="421"/>
      <c r="FKH518" s="421"/>
      <c r="FKI518" s="421"/>
      <c r="FKJ518" s="421"/>
      <c r="FKK518" s="421"/>
      <c r="FKL518" s="421"/>
      <c r="FKM518" s="421"/>
      <c r="FKN518" s="421"/>
      <c r="FKO518" s="421"/>
      <c r="FKP518" s="421"/>
      <c r="FKQ518" s="421"/>
      <c r="FKR518" s="421"/>
      <c r="FKS518" s="421"/>
      <c r="FKT518" s="421"/>
      <c r="FKU518" s="421"/>
      <c r="FKV518" s="421"/>
      <c r="FKW518" s="421"/>
      <c r="FKX518" s="421"/>
      <c r="FKY518" s="421"/>
      <c r="FKZ518" s="421"/>
      <c r="FLA518" s="421"/>
      <c r="FLB518" s="421"/>
      <c r="FLC518" s="421"/>
      <c r="FLD518" s="421"/>
      <c r="FLE518" s="421"/>
      <c r="FLF518" s="421"/>
      <c r="FLG518" s="421"/>
      <c r="FLH518" s="421"/>
      <c r="FLI518" s="421"/>
      <c r="FLJ518" s="421"/>
      <c r="FLK518" s="421"/>
      <c r="FLL518" s="421"/>
      <c r="FLM518" s="421"/>
      <c r="FLN518" s="421"/>
      <c r="FLO518" s="421"/>
      <c r="FLP518" s="421"/>
      <c r="FLQ518" s="421"/>
      <c r="FLR518" s="421"/>
      <c r="FLS518" s="421"/>
      <c r="FLT518" s="421"/>
      <c r="FLU518" s="421"/>
      <c r="FLV518" s="421"/>
      <c r="FLW518" s="421"/>
      <c r="FLX518" s="421"/>
      <c r="FLY518" s="421"/>
      <c r="FLZ518" s="421"/>
      <c r="FMA518" s="421"/>
      <c r="FMB518" s="421"/>
      <c r="FMC518" s="421"/>
      <c r="FMD518" s="421"/>
      <c r="FME518" s="421"/>
      <c r="FMF518" s="421"/>
      <c r="FMG518" s="421"/>
      <c r="FMH518" s="421"/>
      <c r="FMI518" s="421"/>
      <c r="FMJ518" s="421"/>
      <c r="FMK518" s="421"/>
      <c r="FML518" s="421"/>
      <c r="FMM518" s="421"/>
      <c r="FMN518" s="421"/>
      <c r="FMO518" s="421"/>
      <c r="FMP518" s="421"/>
      <c r="FMQ518" s="421"/>
      <c r="FMR518" s="421"/>
      <c r="FMS518" s="421"/>
      <c r="FMT518" s="421"/>
      <c r="FMU518" s="421"/>
      <c r="FMV518" s="421"/>
      <c r="FMW518" s="421"/>
      <c r="FMX518" s="421"/>
      <c r="FMY518" s="421"/>
      <c r="FMZ518" s="421"/>
      <c r="FNA518" s="421"/>
      <c r="FNB518" s="421"/>
      <c r="FNC518" s="421"/>
      <c r="FND518" s="421"/>
      <c r="FNE518" s="421"/>
      <c r="FNF518" s="421"/>
      <c r="FNG518" s="421"/>
      <c r="FNH518" s="421"/>
      <c r="FNI518" s="421"/>
      <c r="FNJ518" s="421"/>
      <c r="FNK518" s="421"/>
      <c r="FNL518" s="421"/>
      <c r="FNM518" s="421"/>
      <c r="FNN518" s="421"/>
      <c r="FNO518" s="421"/>
      <c r="FNP518" s="421"/>
      <c r="FNQ518" s="421"/>
      <c r="FNR518" s="421"/>
      <c r="FNS518" s="421"/>
      <c r="FNT518" s="421"/>
      <c r="FNU518" s="421"/>
      <c r="FNV518" s="421"/>
      <c r="FNW518" s="421"/>
      <c r="FNX518" s="421"/>
      <c r="FNY518" s="421"/>
      <c r="FNZ518" s="421"/>
      <c r="FOA518" s="421"/>
      <c r="FOB518" s="421"/>
      <c r="FOC518" s="421"/>
      <c r="FOD518" s="421"/>
      <c r="FOE518" s="421"/>
      <c r="FOF518" s="421"/>
      <c r="FOG518" s="421"/>
      <c r="FOH518" s="421"/>
      <c r="FOI518" s="421"/>
      <c r="FOJ518" s="421"/>
      <c r="FOK518" s="421"/>
      <c r="FOL518" s="421"/>
      <c r="FOM518" s="421"/>
      <c r="FON518" s="421"/>
      <c r="FOO518" s="421"/>
      <c r="FOP518" s="421"/>
      <c r="FOQ518" s="421"/>
      <c r="FOR518" s="421"/>
      <c r="FOS518" s="421"/>
      <c r="FOT518" s="421"/>
      <c r="FOU518" s="421"/>
      <c r="FOV518" s="421"/>
      <c r="FOW518" s="421"/>
      <c r="FOX518" s="421"/>
      <c r="FOY518" s="421"/>
      <c r="FOZ518" s="421"/>
      <c r="FPA518" s="421"/>
      <c r="FPB518" s="421"/>
      <c r="FPC518" s="421"/>
      <c r="FPD518" s="421"/>
      <c r="FPE518" s="421"/>
      <c r="FPF518" s="421"/>
      <c r="FPG518" s="421"/>
      <c r="FPH518" s="421"/>
      <c r="FPI518" s="421"/>
      <c r="FPJ518" s="421"/>
      <c r="FPK518" s="421"/>
      <c r="FPL518" s="421"/>
      <c r="FPM518" s="421"/>
      <c r="FPN518" s="421"/>
      <c r="FPO518" s="421"/>
      <c r="FPP518" s="421"/>
      <c r="FPQ518" s="421"/>
      <c r="FPR518" s="421"/>
      <c r="FPS518" s="421"/>
      <c r="FPT518" s="421"/>
      <c r="FPU518" s="421"/>
      <c r="FPV518" s="421"/>
      <c r="FPW518" s="421"/>
      <c r="FPX518" s="421"/>
      <c r="FPY518" s="421"/>
      <c r="FPZ518" s="421"/>
      <c r="FQA518" s="421"/>
      <c r="FQB518" s="421"/>
      <c r="FQC518" s="421"/>
      <c r="FQD518" s="421"/>
      <c r="FQE518" s="421"/>
      <c r="FQF518" s="421"/>
      <c r="FQG518" s="421"/>
      <c r="FQH518" s="421"/>
      <c r="FQI518" s="421"/>
      <c r="FQJ518" s="421"/>
      <c r="FQK518" s="421"/>
      <c r="FQL518" s="421"/>
      <c r="FQM518" s="421"/>
      <c r="FQN518" s="421"/>
      <c r="FQO518" s="421"/>
      <c r="FQP518" s="421"/>
      <c r="FQQ518" s="421"/>
      <c r="FQR518" s="421"/>
      <c r="FQS518" s="421"/>
      <c r="FQT518" s="421"/>
      <c r="FQU518" s="421"/>
      <c r="FQV518" s="421"/>
      <c r="FQW518" s="421"/>
      <c r="FQX518" s="421"/>
      <c r="FQY518" s="421"/>
      <c r="FQZ518" s="421"/>
      <c r="FRA518" s="421"/>
      <c r="FRB518" s="421"/>
      <c r="FRC518" s="421"/>
      <c r="FRD518" s="421"/>
      <c r="FRE518" s="421"/>
      <c r="FRF518" s="421"/>
      <c r="FRG518" s="421"/>
      <c r="FRH518" s="421"/>
      <c r="FRI518" s="421"/>
      <c r="FRJ518" s="421"/>
      <c r="FRK518" s="421"/>
      <c r="FRL518" s="421"/>
      <c r="FRM518" s="421"/>
      <c r="FRN518" s="421"/>
      <c r="FRO518" s="421"/>
      <c r="FRP518" s="421"/>
      <c r="FRQ518" s="421"/>
      <c r="FRR518" s="421"/>
      <c r="FRS518" s="421"/>
      <c r="FRT518" s="421"/>
      <c r="FRU518" s="421"/>
      <c r="FRV518" s="421"/>
      <c r="FRW518" s="421"/>
      <c r="FRX518" s="421"/>
      <c r="FRY518" s="421"/>
      <c r="FRZ518" s="421"/>
      <c r="FSA518" s="421"/>
      <c r="FSB518" s="421"/>
      <c r="FSC518" s="421"/>
      <c r="FSD518" s="421"/>
      <c r="FSE518" s="421"/>
      <c r="FSF518" s="421"/>
      <c r="FSG518" s="421"/>
      <c r="FSH518" s="421"/>
      <c r="FSI518" s="421"/>
      <c r="FSJ518" s="421"/>
      <c r="FSK518" s="421"/>
      <c r="FSL518" s="421"/>
      <c r="FSM518" s="421"/>
      <c r="FSN518" s="421"/>
      <c r="FSO518" s="421"/>
      <c r="FSP518" s="421"/>
      <c r="FSQ518" s="421"/>
      <c r="FSR518" s="421"/>
      <c r="FSS518" s="421"/>
      <c r="FST518" s="421"/>
      <c r="FSU518" s="421"/>
      <c r="FSV518" s="421"/>
      <c r="FSW518" s="421"/>
      <c r="FSX518" s="421"/>
      <c r="FSY518" s="421"/>
      <c r="FSZ518" s="421"/>
      <c r="FTA518" s="421"/>
      <c r="FTB518" s="421"/>
      <c r="FTC518" s="421"/>
      <c r="FTD518" s="421"/>
      <c r="FTE518" s="421"/>
      <c r="FTF518" s="421"/>
      <c r="FTG518" s="421"/>
      <c r="FTH518" s="421"/>
      <c r="FTI518" s="421"/>
      <c r="FTJ518" s="421"/>
      <c r="FTK518" s="421"/>
      <c r="FTL518" s="421"/>
      <c r="FTM518" s="421"/>
      <c r="FTN518" s="421"/>
      <c r="FTO518" s="421"/>
      <c r="FTP518" s="421"/>
      <c r="FTQ518" s="421"/>
      <c r="FTR518" s="421"/>
      <c r="FTS518" s="421"/>
      <c r="FTT518" s="421"/>
      <c r="FTU518" s="421"/>
      <c r="FTV518" s="421"/>
      <c r="FTW518" s="421"/>
      <c r="FTX518" s="421"/>
      <c r="FTY518" s="421"/>
      <c r="FTZ518" s="421"/>
      <c r="FUA518" s="421"/>
      <c r="FUB518" s="421"/>
      <c r="FUC518" s="421"/>
      <c r="FUD518" s="421"/>
      <c r="FUE518" s="421"/>
      <c r="FUF518" s="421"/>
      <c r="FUG518" s="421"/>
      <c r="FUH518" s="421"/>
      <c r="FUI518" s="421"/>
      <c r="FUJ518" s="421"/>
      <c r="FUK518" s="421"/>
      <c r="FUL518" s="421"/>
      <c r="FUM518" s="421"/>
      <c r="FUN518" s="421"/>
      <c r="FUO518" s="421"/>
      <c r="FUP518" s="421"/>
      <c r="FUQ518" s="421"/>
      <c r="FUR518" s="421"/>
      <c r="FUS518" s="421"/>
      <c r="FUT518" s="421"/>
      <c r="FUU518" s="421"/>
      <c r="FUV518" s="421"/>
      <c r="FUW518" s="421"/>
      <c r="FUX518" s="421"/>
      <c r="FUY518" s="421"/>
      <c r="FUZ518" s="421"/>
      <c r="FVA518" s="421"/>
      <c r="FVB518" s="421"/>
      <c r="FVC518" s="421"/>
      <c r="FVD518" s="421"/>
      <c r="FVE518" s="421"/>
      <c r="FVF518" s="421"/>
      <c r="FVG518" s="421"/>
      <c r="FVH518" s="421"/>
      <c r="FVI518" s="421"/>
      <c r="FVJ518" s="421"/>
      <c r="FVK518" s="421"/>
      <c r="FVL518" s="421"/>
      <c r="FVM518" s="421"/>
      <c r="FVN518" s="421"/>
      <c r="FVO518" s="421"/>
      <c r="FVP518" s="421"/>
      <c r="FVQ518" s="421"/>
      <c r="FVR518" s="421"/>
      <c r="FVS518" s="421"/>
      <c r="FVT518" s="421"/>
      <c r="FVU518" s="421"/>
      <c r="FVV518" s="421"/>
      <c r="FVW518" s="421"/>
      <c r="FVX518" s="421"/>
      <c r="FVY518" s="421"/>
      <c r="FVZ518" s="421"/>
      <c r="FWA518" s="421"/>
      <c r="FWB518" s="421"/>
      <c r="FWC518" s="421"/>
      <c r="FWD518" s="421"/>
      <c r="FWE518" s="421"/>
      <c r="FWF518" s="421"/>
      <c r="FWG518" s="421"/>
      <c r="FWH518" s="421"/>
      <c r="FWI518" s="421"/>
      <c r="FWJ518" s="421"/>
      <c r="FWK518" s="421"/>
      <c r="FWL518" s="421"/>
      <c r="FWM518" s="421"/>
      <c r="FWN518" s="421"/>
      <c r="FWO518" s="421"/>
      <c r="FWP518" s="421"/>
      <c r="FWQ518" s="421"/>
      <c r="FWR518" s="421"/>
      <c r="FWS518" s="421"/>
      <c r="FWT518" s="421"/>
      <c r="FWU518" s="421"/>
      <c r="FWV518" s="421"/>
      <c r="FWW518" s="421"/>
      <c r="FWX518" s="421"/>
      <c r="FWY518" s="421"/>
      <c r="FWZ518" s="421"/>
      <c r="FXA518" s="421"/>
      <c r="FXB518" s="421"/>
      <c r="FXC518" s="421"/>
      <c r="FXD518" s="421"/>
      <c r="FXE518" s="421"/>
      <c r="FXF518" s="421"/>
      <c r="FXG518" s="421"/>
      <c r="FXH518" s="421"/>
      <c r="FXI518" s="421"/>
      <c r="FXJ518" s="421"/>
      <c r="FXK518" s="421"/>
      <c r="FXL518" s="421"/>
      <c r="FXM518" s="421"/>
      <c r="FXN518" s="421"/>
      <c r="FXO518" s="421"/>
      <c r="FXP518" s="421"/>
      <c r="FXQ518" s="421"/>
      <c r="FXR518" s="421"/>
      <c r="FXS518" s="421"/>
      <c r="FXT518" s="421"/>
      <c r="FXU518" s="421"/>
      <c r="FXV518" s="421"/>
      <c r="FXW518" s="421"/>
      <c r="FXX518" s="421"/>
      <c r="FXY518" s="421"/>
      <c r="FXZ518" s="421"/>
      <c r="FYA518" s="421"/>
      <c r="FYB518" s="421"/>
      <c r="FYC518" s="421"/>
      <c r="FYD518" s="421"/>
      <c r="FYE518" s="421"/>
      <c r="FYF518" s="421"/>
      <c r="FYG518" s="421"/>
      <c r="FYH518" s="421"/>
      <c r="FYI518" s="421"/>
      <c r="FYJ518" s="421"/>
      <c r="FYK518" s="421"/>
      <c r="FYL518" s="421"/>
      <c r="FYM518" s="421"/>
      <c r="FYN518" s="421"/>
      <c r="FYO518" s="421"/>
      <c r="FYP518" s="421"/>
      <c r="FYQ518" s="421"/>
      <c r="FYR518" s="421"/>
      <c r="FYS518" s="421"/>
      <c r="FYT518" s="421"/>
      <c r="FYU518" s="421"/>
      <c r="FYV518" s="421"/>
      <c r="FYW518" s="421"/>
      <c r="FYX518" s="421"/>
      <c r="FYY518" s="421"/>
      <c r="FYZ518" s="421"/>
      <c r="FZA518" s="421"/>
      <c r="FZB518" s="421"/>
      <c r="FZC518" s="421"/>
      <c r="FZD518" s="421"/>
      <c r="FZE518" s="421"/>
      <c r="FZF518" s="421"/>
      <c r="FZG518" s="421"/>
      <c r="FZH518" s="421"/>
      <c r="FZI518" s="421"/>
      <c r="FZJ518" s="421"/>
      <c r="FZK518" s="421"/>
      <c r="FZL518" s="421"/>
      <c r="FZM518" s="421"/>
      <c r="FZN518" s="421"/>
      <c r="FZO518" s="421"/>
      <c r="FZP518" s="421"/>
      <c r="FZQ518" s="421"/>
      <c r="FZR518" s="421"/>
      <c r="FZS518" s="421"/>
      <c r="FZT518" s="421"/>
      <c r="FZU518" s="421"/>
      <c r="FZV518" s="421"/>
      <c r="FZW518" s="421"/>
      <c r="FZX518" s="421"/>
      <c r="FZY518" s="421"/>
      <c r="FZZ518" s="421"/>
      <c r="GAA518" s="421"/>
      <c r="GAB518" s="421"/>
      <c r="GAC518" s="421"/>
      <c r="GAD518" s="421"/>
      <c r="GAE518" s="421"/>
      <c r="GAF518" s="421"/>
      <c r="GAG518" s="421"/>
      <c r="GAH518" s="421"/>
      <c r="GAI518" s="421"/>
      <c r="GAJ518" s="421"/>
      <c r="GAK518" s="421"/>
      <c r="GAL518" s="421"/>
      <c r="GAM518" s="421"/>
      <c r="GAN518" s="421"/>
      <c r="GAO518" s="421"/>
      <c r="GAP518" s="421"/>
      <c r="GAQ518" s="421"/>
      <c r="GAR518" s="421"/>
      <c r="GAS518" s="421"/>
      <c r="GAT518" s="421"/>
      <c r="GAU518" s="421"/>
      <c r="GAV518" s="421"/>
      <c r="GAW518" s="421"/>
      <c r="GAX518" s="421"/>
      <c r="GAY518" s="421"/>
      <c r="GAZ518" s="421"/>
      <c r="GBA518" s="421"/>
      <c r="GBB518" s="421"/>
      <c r="GBC518" s="421"/>
      <c r="GBD518" s="421"/>
      <c r="GBE518" s="421"/>
      <c r="GBF518" s="421"/>
      <c r="GBG518" s="421"/>
      <c r="GBH518" s="421"/>
      <c r="GBI518" s="421"/>
      <c r="GBJ518" s="421"/>
      <c r="GBK518" s="421"/>
      <c r="GBL518" s="421"/>
      <c r="GBM518" s="421"/>
      <c r="GBN518" s="421"/>
      <c r="GBO518" s="421"/>
      <c r="GBP518" s="421"/>
      <c r="GBQ518" s="421"/>
      <c r="GBR518" s="421"/>
      <c r="GBS518" s="421"/>
      <c r="GBT518" s="421"/>
      <c r="GBU518" s="421"/>
      <c r="GBV518" s="421"/>
      <c r="GBW518" s="421"/>
      <c r="GBX518" s="421"/>
      <c r="GBY518" s="421"/>
      <c r="GBZ518" s="421"/>
      <c r="GCA518" s="421"/>
      <c r="GCB518" s="421"/>
      <c r="GCC518" s="421"/>
      <c r="GCD518" s="421"/>
      <c r="GCE518" s="421"/>
      <c r="GCF518" s="421"/>
      <c r="GCG518" s="421"/>
      <c r="GCH518" s="421"/>
      <c r="GCI518" s="421"/>
      <c r="GCJ518" s="421"/>
      <c r="GCK518" s="421"/>
      <c r="GCL518" s="421"/>
      <c r="GCM518" s="421"/>
      <c r="GCN518" s="421"/>
      <c r="GCO518" s="421"/>
      <c r="GCP518" s="421"/>
      <c r="GCQ518" s="421"/>
      <c r="GCR518" s="421"/>
      <c r="GCS518" s="421"/>
      <c r="GCT518" s="421"/>
      <c r="GCU518" s="421"/>
      <c r="GCV518" s="421"/>
      <c r="GCW518" s="421"/>
      <c r="GCX518" s="421"/>
      <c r="GCY518" s="421"/>
      <c r="GCZ518" s="421"/>
      <c r="GDA518" s="421"/>
      <c r="GDB518" s="421"/>
      <c r="GDC518" s="421"/>
      <c r="GDD518" s="421"/>
      <c r="GDE518" s="421"/>
      <c r="GDF518" s="421"/>
      <c r="GDG518" s="421"/>
      <c r="GDH518" s="421"/>
      <c r="GDI518" s="421"/>
      <c r="GDJ518" s="421"/>
      <c r="GDK518" s="421"/>
      <c r="GDL518" s="421"/>
      <c r="GDM518" s="421"/>
      <c r="GDN518" s="421"/>
      <c r="GDO518" s="421"/>
      <c r="GDP518" s="421"/>
      <c r="GDQ518" s="421"/>
      <c r="GDR518" s="421"/>
      <c r="GDS518" s="421"/>
      <c r="GDT518" s="421"/>
      <c r="GDU518" s="421"/>
      <c r="GDV518" s="421"/>
      <c r="GDW518" s="421"/>
      <c r="GDX518" s="421"/>
      <c r="GDY518" s="421"/>
      <c r="GDZ518" s="421"/>
      <c r="GEA518" s="421"/>
      <c r="GEB518" s="421"/>
      <c r="GEC518" s="421"/>
      <c r="GED518" s="421"/>
      <c r="GEE518" s="421"/>
      <c r="GEF518" s="421"/>
      <c r="GEG518" s="421"/>
      <c r="GEH518" s="421"/>
      <c r="GEI518" s="421"/>
      <c r="GEJ518" s="421"/>
      <c r="GEK518" s="421"/>
      <c r="GEL518" s="421"/>
      <c r="GEM518" s="421"/>
      <c r="GEN518" s="421"/>
      <c r="GEO518" s="421"/>
      <c r="GEP518" s="421"/>
      <c r="GEQ518" s="421"/>
      <c r="GER518" s="421"/>
      <c r="GES518" s="421"/>
      <c r="GET518" s="421"/>
      <c r="GEU518" s="421"/>
      <c r="GEV518" s="421"/>
      <c r="GEW518" s="421"/>
      <c r="GEX518" s="421"/>
      <c r="GEY518" s="421"/>
      <c r="GEZ518" s="421"/>
      <c r="GFA518" s="421"/>
      <c r="GFB518" s="421"/>
      <c r="GFC518" s="421"/>
      <c r="GFD518" s="421"/>
      <c r="GFE518" s="421"/>
      <c r="GFF518" s="421"/>
      <c r="GFG518" s="421"/>
      <c r="GFH518" s="421"/>
      <c r="GFI518" s="421"/>
      <c r="GFJ518" s="421"/>
      <c r="GFK518" s="421"/>
      <c r="GFL518" s="421"/>
      <c r="GFM518" s="421"/>
      <c r="GFN518" s="421"/>
      <c r="GFO518" s="421"/>
      <c r="GFP518" s="421"/>
      <c r="GFQ518" s="421"/>
      <c r="GFR518" s="421"/>
      <c r="GFS518" s="421"/>
      <c r="GFT518" s="421"/>
      <c r="GFU518" s="421"/>
      <c r="GFV518" s="421"/>
      <c r="GFW518" s="421"/>
      <c r="GFX518" s="421"/>
      <c r="GFY518" s="421"/>
      <c r="GFZ518" s="421"/>
      <c r="GGA518" s="421"/>
      <c r="GGB518" s="421"/>
      <c r="GGC518" s="421"/>
      <c r="GGD518" s="421"/>
      <c r="GGE518" s="421"/>
      <c r="GGF518" s="421"/>
      <c r="GGG518" s="421"/>
      <c r="GGH518" s="421"/>
      <c r="GGI518" s="421"/>
      <c r="GGJ518" s="421"/>
      <c r="GGK518" s="421"/>
      <c r="GGL518" s="421"/>
      <c r="GGM518" s="421"/>
      <c r="GGN518" s="421"/>
      <c r="GGO518" s="421"/>
      <c r="GGP518" s="421"/>
      <c r="GGQ518" s="421"/>
      <c r="GGR518" s="421"/>
      <c r="GGS518" s="421"/>
      <c r="GGT518" s="421"/>
      <c r="GGU518" s="421"/>
      <c r="GGV518" s="421"/>
      <c r="GGW518" s="421"/>
      <c r="GGX518" s="421"/>
      <c r="GGY518" s="421"/>
      <c r="GGZ518" s="421"/>
      <c r="GHA518" s="421"/>
      <c r="GHB518" s="421"/>
      <c r="GHC518" s="421"/>
      <c r="GHD518" s="421"/>
      <c r="GHE518" s="421"/>
      <c r="GHF518" s="421"/>
      <c r="GHG518" s="421"/>
      <c r="GHH518" s="421"/>
      <c r="GHI518" s="421"/>
      <c r="GHJ518" s="421"/>
      <c r="GHK518" s="421"/>
      <c r="GHL518" s="421"/>
      <c r="GHM518" s="421"/>
      <c r="GHN518" s="421"/>
      <c r="GHO518" s="421"/>
      <c r="GHP518" s="421"/>
      <c r="GHQ518" s="421"/>
      <c r="GHR518" s="421"/>
      <c r="GHS518" s="421"/>
      <c r="GHT518" s="421"/>
      <c r="GHU518" s="421"/>
      <c r="GHV518" s="421"/>
      <c r="GHW518" s="421"/>
      <c r="GHX518" s="421"/>
      <c r="GHY518" s="421"/>
      <c r="GHZ518" s="421"/>
      <c r="GIA518" s="421"/>
      <c r="GIB518" s="421"/>
      <c r="GIC518" s="421"/>
      <c r="GID518" s="421"/>
      <c r="GIE518" s="421"/>
      <c r="GIF518" s="421"/>
      <c r="GIG518" s="421"/>
      <c r="GIH518" s="421"/>
      <c r="GII518" s="421"/>
      <c r="GIJ518" s="421"/>
      <c r="GIK518" s="421"/>
      <c r="GIL518" s="421"/>
      <c r="GIM518" s="421"/>
      <c r="GIN518" s="421"/>
      <c r="GIO518" s="421"/>
      <c r="GIP518" s="421"/>
      <c r="GIQ518" s="421"/>
      <c r="GIR518" s="421"/>
      <c r="GIS518" s="421"/>
      <c r="GIT518" s="421"/>
      <c r="GIU518" s="421"/>
      <c r="GIV518" s="421"/>
      <c r="GIW518" s="421"/>
      <c r="GIX518" s="421"/>
      <c r="GIY518" s="421"/>
      <c r="GIZ518" s="421"/>
      <c r="GJA518" s="421"/>
      <c r="GJB518" s="421"/>
      <c r="GJC518" s="421"/>
      <c r="GJD518" s="421"/>
      <c r="GJE518" s="421"/>
      <c r="GJF518" s="421"/>
      <c r="GJG518" s="421"/>
      <c r="GJH518" s="421"/>
      <c r="GJI518" s="421"/>
      <c r="GJJ518" s="421"/>
      <c r="GJK518" s="421"/>
      <c r="GJL518" s="421"/>
      <c r="GJM518" s="421"/>
      <c r="GJN518" s="421"/>
      <c r="GJO518" s="421"/>
      <c r="GJP518" s="421"/>
      <c r="GJQ518" s="421"/>
      <c r="GJR518" s="421"/>
      <c r="GJS518" s="421"/>
      <c r="GJT518" s="421"/>
      <c r="GJU518" s="421"/>
      <c r="GJV518" s="421"/>
      <c r="GJW518" s="421"/>
      <c r="GJX518" s="421"/>
      <c r="GJY518" s="421"/>
      <c r="GJZ518" s="421"/>
      <c r="GKA518" s="421"/>
      <c r="GKB518" s="421"/>
      <c r="GKC518" s="421"/>
      <c r="GKD518" s="421"/>
      <c r="GKE518" s="421"/>
      <c r="GKF518" s="421"/>
      <c r="GKG518" s="421"/>
      <c r="GKH518" s="421"/>
      <c r="GKI518" s="421"/>
      <c r="GKJ518" s="421"/>
      <c r="GKK518" s="421"/>
      <c r="GKL518" s="421"/>
      <c r="GKM518" s="421"/>
      <c r="GKN518" s="421"/>
      <c r="GKO518" s="421"/>
      <c r="GKP518" s="421"/>
      <c r="GKQ518" s="421"/>
      <c r="GKR518" s="421"/>
      <c r="GKS518" s="421"/>
      <c r="GKT518" s="421"/>
      <c r="GKU518" s="421"/>
      <c r="GKV518" s="421"/>
      <c r="GKW518" s="421"/>
      <c r="GKX518" s="421"/>
      <c r="GKY518" s="421"/>
      <c r="GKZ518" s="421"/>
      <c r="GLA518" s="421"/>
      <c r="GLB518" s="421"/>
      <c r="GLC518" s="421"/>
      <c r="GLD518" s="421"/>
      <c r="GLE518" s="421"/>
      <c r="GLF518" s="421"/>
      <c r="GLG518" s="421"/>
      <c r="GLH518" s="421"/>
      <c r="GLI518" s="421"/>
      <c r="GLJ518" s="421"/>
      <c r="GLK518" s="421"/>
      <c r="GLL518" s="421"/>
      <c r="GLM518" s="421"/>
      <c r="GLN518" s="421"/>
      <c r="GLO518" s="421"/>
      <c r="GLP518" s="421"/>
      <c r="GLQ518" s="421"/>
      <c r="GLR518" s="421"/>
      <c r="GLS518" s="421"/>
      <c r="GLT518" s="421"/>
      <c r="GLU518" s="421"/>
      <c r="GLV518" s="421"/>
      <c r="GLW518" s="421"/>
      <c r="GLX518" s="421"/>
      <c r="GLY518" s="421"/>
      <c r="GLZ518" s="421"/>
      <c r="GMA518" s="421"/>
      <c r="GMB518" s="421"/>
      <c r="GMC518" s="421"/>
      <c r="GMD518" s="421"/>
      <c r="GME518" s="421"/>
      <c r="GMF518" s="421"/>
      <c r="GMG518" s="421"/>
      <c r="GMH518" s="421"/>
      <c r="GMI518" s="421"/>
      <c r="GMJ518" s="421"/>
      <c r="GMK518" s="421"/>
      <c r="GML518" s="421"/>
      <c r="GMM518" s="421"/>
      <c r="GMN518" s="421"/>
      <c r="GMO518" s="421"/>
      <c r="GMP518" s="421"/>
      <c r="GMQ518" s="421"/>
      <c r="GMR518" s="421"/>
      <c r="GMS518" s="421"/>
      <c r="GMT518" s="421"/>
      <c r="GMU518" s="421"/>
      <c r="GMV518" s="421"/>
      <c r="GMW518" s="421"/>
      <c r="GMX518" s="421"/>
      <c r="GMY518" s="421"/>
      <c r="GMZ518" s="421"/>
      <c r="GNA518" s="421"/>
      <c r="GNB518" s="421"/>
      <c r="GNC518" s="421"/>
      <c r="GND518" s="421"/>
      <c r="GNE518" s="421"/>
      <c r="GNF518" s="421"/>
      <c r="GNG518" s="421"/>
      <c r="GNH518" s="421"/>
      <c r="GNI518" s="421"/>
      <c r="GNJ518" s="421"/>
      <c r="GNK518" s="421"/>
      <c r="GNL518" s="421"/>
      <c r="GNM518" s="421"/>
      <c r="GNN518" s="421"/>
      <c r="GNO518" s="421"/>
      <c r="GNP518" s="421"/>
      <c r="GNQ518" s="421"/>
      <c r="GNR518" s="421"/>
      <c r="GNS518" s="421"/>
      <c r="GNT518" s="421"/>
      <c r="GNU518" s="421"/>
      <c r="GNV518" s="421"/>
      <c r="GNW518" s="421"/>
      <c r="GNX518" s="421"/>
      <c r="GNY518" s="421"/>
      <c r="GNZ518" s="421"/>
      <c r="GOA518" s="421"/>
      <c r="GOB518" s="421"/>
      <c r="GOC518" s="421"/>
      <c r="GOD518" s="421"/>
      <c r="GOE518" s="421"/>
      <c r="GOF518" s="421"/>
      <c r="GOG518" s="421"/>
      <c r="GOH518" s="421"/>
      <c r="GOI518" s="421"/>
      <c r="GOJ518" s="421"/>
      <c r="GOK518" s="421"/>
      <c r="GOL518" s="421"/>
      <c r="GOM518" s="421"/>
      <c r="GON518" s="421"/>
      <c r="GOO518" s="421"/>
      <c r="GOP518" s="421"/>
      <c r="GOQ518" s="421"/>
      <c r="GOR518" s="421"/>
      <c r="GOS518" s="421"/>
      <c r="GOT518" s="421"/>
      <c r="GOU518" s="421"/>
      <c r="GOV518" s="421"/>
      <c r="GOW518" s="421"/>
      <c r="GOX518" s="421"/>
      <c r="GOY518" s="421"/>
      <c r="GOZ518" s="421"/>
      <c r="GPA518" s="421"/>
      <c r="GPB518" s="421"/>
      <c r="GPC518" s="421"/>
      <c r="GPD518" s="421"/>
      <c r="GPE518" s="421"/>
      <c r="GPF518" s="421"/>
      <c r="GPG518" s="421"/>
      <c r="GPH518" s="421"/>
      <c r="GPI518" s="421"/>
      <c r="GPJ518" s="421"/>
      <c r="GPK518" s="421"/>
      <c r="GPL518" s="421"/>
      <c r="GPM518" s="421"/>
      <c r="GPN518" s="421"/>
      <c r="GPO518" s="421"/>
      <c r="GPP518" s="421"/>
      <c r="GPQ518" s="421"/>
      <c r="GPR518" s="421"/>
      <c r="GPS518" s="421"/>
      <c r="GPT518" s="421"/>
      <c r="GPU518" s="421"/>
      <c r="GPV518" s="421"/>
      <c r="GPW518" s="421"/>
      <c r="GPX518" s="421"/>
      <c r="GPY518" s="421"/>
      <c r="GPZ518" s="421"/>
      <c r="GQA518" s="421"/>
      <c r="GQB518" s="421"/>
      <c r="GQC518" s="421"/>
      <c r="GQD518" s="421"/>
      <c r="GQE518" s="421"/>
      <c r="GQF518" s="421"/>
      <c r="GQG518" s="421"/>
      <c r="GQH518" s="421"/>
      <c r="GQI518" s="421"/>
      <c r="GQJ518" s="421"/>
      <c r="GQK518" s="421"/>
      <c r="GQL518" s="421"/>
      <c r="GQM518" s="421"/>
      <c r="GQN518" s="421"/>
      <c r="GQO518" s="421"/>
      <c r="GQP518" s="421"/>
      <c r="GQQ518" s="421"/>
      <c r="GQR518" s="421"/>
      <c r="GQS518" s="421"/>
      <c r="GQT518" s="421"/>
      <c r="GQU518" s="421"/>
      <c r="GQV518" s="421"/>
      <c r="GQW518" s="421"/>
      <c r="GQX518" s="421"/>
      <c r="GQY518" s="421"/>
      <c r="GQZ518" s="421"/>
      <c r="GRA518" s="421"/>
      <c r="GRB518" s="421"/>
      <c r="GRC518" s="421"/>
      <c r="GRD518" s="421"/>
      <c r="GRE518" s="421"/>
      <c r="GRF518" s="421"/>
      <c r="GRG518" s="421"/>
      <c r="GRH518" s="421"/>
      <c r="GRI518" s="421"/>
      <c r="GRJ518" s="421"/>
      <c r="GRK518" s="421"/>
      <c r="GRL518" s="421"/>
      <c r="GRM518" s="421"/>
      <c r="GRN518" s="421"/>
      <c r="GRO518" s="421"/>
      <c r="GRP518" s="421"/>
      <c r="GRQ518" s="421"/>
      <c r="GRR518" s="421"/>
      <c r="GRS518" s="421"/>
      <c r="GRT518" s="421"/>
      <c r="GRU518" s="421"/>
      <c r="GRV518" s="421"/>
      <c r="GRW518" s="421"/>
      <c r="GRX518" s="421"/>
      <c r="GRY518" s="421"/>
      <c r="GRZ518" s="421"/>
      <c r="GSA518" s="421"/>
      <c r="GSB518" s="421"/>
      <c r="GSC518" s="421"/>
      <c r="GSD518" s="421"/>
      <c r="GSE518" s="421"/>
      <c r="GSF518" s="421"/>
      <c r="GSG518" s="421"/>
      <c r="GSH518" s="421"/>
      <c r="GSI518" s="421"/>
      <c r="GSJ518" s="421"/>
      <c r="GSK518" s="421"/>
      <c r="GSL518" s="421"/>
      <c r="GSM518" s="421"/>
      <c r="GSN518" s="421"/>
      <c r="GSO518" s="421"/>
      <c r="GSP518" s="421"/>
      <c r="GSQ518" s="421"/>
      <c r="GSR518" s="421"/>
      <c r="GSS518" s="421"/>
      <c r="GST518" s="421"/>
      <c r="GSU518" s="421"/>
      <c r="GSV518" s="421"/>
      <c r="GSW518" s="421"/>
      <c r="GSX518" s="421"/>
      <c r="GSY518" s="421"/>
      <c r="GSZ518" s="421"/>
      <c r="GTA518" s="421"/>
      <c r="GTB518" s="421"/>
      <c r="GTC518" s="421"/>
      <c r="GTD518" s="421"/>
      <c r="GTE518" s="421"/>
      <c r="GTF518" s="421"/>
      <c r="GTG518" s="421"/>
      <c r="GTH518" s="421"/>
      <c r="GTI518" s="421"/>
      <c r="GTJ518" s="421"/>
      <c r="GTK518" s="421"/>
      <c r="GTL518" s="421"/>
      <c r="GTM518" s="421"/>
      <c r="GTN518" s="421"/>
      <c r="GTO518" s="421"/>
      <c r="GTP518" s="421"/>
      <c r="GTQ518" s="421"/>
      <c r="GTR518" s="421"/>
      <c r="GTS518" s="421"/>
      <c r="GTT518" s="421"/>
      <c r="GTU518" s="421"/>
      <c r="GTV518" s="421"/>
      <c r="GTW518" s="421"/>
      <c r="GTX518" s="421"/>
      <c r="GTY518" s="421"/>
      <c r="GTZ518" s="421"/>
      <c r="GUA518" s="421"/>
      <c r="GUB518" s="421"/>
      <c r="GUC518" s="421"/>
      <c r="GUD518" s="421"/>
      <c r="GUE518" s="421"/>
      <c r="GUF518" s="421"/>
      <c r="GUG518" s="421"/>
      <c r="GUH518" s="421"/>
      <c r="GUI518" s="421"/>
      <c r="GUJ518" s="421"/>
      <c r="GUK518" s="421"/>
      <c r="GUL518" s="421"/>
      <c r="GUM518" s="421"/>
      <c r="GUN518" s="421"/>
      <c r="GUO518" s="421"/>
      <c r="GUP518" s="421"/>
      <c r="GUQ518" s="421"/>
      <c r="GUR518" s="421"/>
      <c r="GUS518" s="421"/>
      <c r="GUT518" s="421"/>
      <c r="GUU518" s="421"/>
      <c r="GUV518" s="421"/>
      <c r="GUW518" s="421"/>
      <c r="GUX518" s="421"/>
      <c r="GUY518" s="421"/>
      <c r="GUZ518" s="421"/>
      <c r="GVA518" s="421"/>
      <c r="GVB518" s="421"/>
      <c r="GVC518" s="421"/>
      <c r="GVD518" s="421"/>
      <c r="GVE518" s="421"/>
      <c r="GVF518" s="421"/>
      <c r="GVG518" s="421"/>
      <c r="GVH518" s="421"/>
      <c r="GVI518" s="421"/>
      <c r="GVJ518" s="421"/>
      <c r="GVK518" s="421"/>
      <c r="GVL518" s="421"/>
      <c r="GVM518" s="421"/>
      <c r="GVN518" s="421"/>
      <c r="GVO518" s="421"/>
      <c r="GVP518" s="421"/>
      <c r="GVQ518" s="421"/>
      <c r="GVR518" s="421"/>
      <c r="GVS518" s="421"/>
      <c r="GVT518" s="421"/>
      <c r="GVU518" s="421"/>
      <c r="GVV518" s="421"/>
      <c r="GVW518" s="421"/>
      <c r="GVX518" s="421"/>
      <c r="GVY518" s="421"/>
      <c r="GVZ518" s="421"/>
      <c r="GWA518" s="421"/>
      <c r="GWB518" s="421"/>
      <c r="GWC518" s="421"/>
      <c r="GWD518" s="421"/>
      <c r="GWE518" s="421"/>
      <c r="GWF518" s="421"/>
      <c r="GWG518" s="421"/>
      <c r="GWH518" s="421"/>
      <c r="GWI518" s="421"/>
      <c r="GWJ518" s="421"/>
      <c r="GWK518" s="421"/>
      <c r="GWL518" s="421"/>
      <c r="GWM518" s="421"/>
      <c r="GWN518" s="421"/>
      <c r="GWO518" s="421"/>
      <c r="GWP518" s="421"/>
      <c r="GWQ518" s="421"/>
      <c r="GWR518" s="421"/>
      <c r="GWS518" s="421"/>
      <c r="GWT518" s="421"/>
      <c r="GWU518" s="421"/>
      <c r="GWV518" s="421"/>
      <c r="GWW518" s="421"/>
      <c r="GWX518" s="421"/>
      <c r="GWY518" s="421"/>
      <c r="GWZ518" s="421"/>
      <c r="GXA518" s="421"/>
      <c r="GXB518" s="421"/>
      <c r="GXC518" s="421"/>
      <c r="GXD518" s="421"/>
      <c r="GXE518" s="421"/>
      <c r="GXF518" s="421"/>
      <c r="GXG518" s="421"/>
      <c r="GXH518" s="421"/>
      <c r="GXI518" s="421"/>
      <c r="GXJ518" s="421"/>
      <c r="GXK518" s="421"/>
      <c r="GXL518" s="421"/>
      <c r="GXM518" s="421"/>
      <c r="GXN518" s="421"/>
      <c r="GXO518" s="421"/>
      <c r="GXP518" s="421"/>
      <c r="GXQ518" s="421"/>
      <c r="GXR518" s="421"/>
      <c r="GXS518" s="421"/>
      <c r="GXT518" s="421"/>
      <c r="GXU518" s="421"/>
      <c r="GXV518" s="421"/>
      <c r="GXW518" s="421"/>
      <c r="GXX518" s="421"/>
      <c r="GXY518" s="421"/>
      <c r="GXZ518" s="421"/>
      <c r="GYA518" s="421"/>
      <c r="GYB518" s="421"/>
      <c r="GYC518" s="421"/>
      <c r="GYD518" s="421"/>
      <c r="GYE518" s="421"/>
      <c r="GYF518" s="421"/>
      <c r="GYG518" s="421"/>
      <c r="GYH518" s="421"/>
      <c r="GYI518" s="421"/>
      <c r="GYJ518" s="421"/>
      <c r="GYK518" s="421"/>
      <c r="GYL518" s="421"/>
      <c r="GYM518" s="421"/>
      <c r="GYN518" s="421"/>
      <c r="GYO518" s="421"/>
      <c r="GYP518" s="421"/>
      <c r="GYQ518" s="421"/>
      <c r="GYR518" s="421"/>
      <c r="GYS518" s="421"/>
      <c r="GYT518" s="421"/>
      <c r="GYU518" s="421"/>
      <c r="GYV518" s="421"/>
      <c r="GYW518" s="421"/>
      <c r="GYX518" s="421"/>
      <c r="GYY518" s="421"/>
      <c r="GYZ518" s="421"/>
      <c r="GZA518" s="421"/>
      <c r="GZB518" s="421"/>
      <c r="GZC518" s="421"/>
      <c r="GZD518" s="421"/>
      <c r="GZE518" s="421"/>
      <c r="GZF518" s="421"/>
      <c r="GZG518" s="421"/>
      <c r="GZH518" s="421"/>
      <c r="GZI518" s="421"/>
      <c r="GZJ518" s="421"/>
      <c r="GZK518" s="421"/>
      <c r="GZL518" s="421"/>
      <c r="GZM518" s="421"/>
      <c r="GZN518" s="421"/>
      <c r="GZO518" s="421"/>
      <c r="GZP518" s="421"/>
      <c r="GZQ518" s="421"/>
      <c r="GZR518" s="421"/>
      <c r="GZS518" s="421"/>
      <c r="GZT518" s="421"/>
      <c r="GZU518" s="421"/>
      <c r="GZV518" s="421"/>
      <c r="GZW518" s="421"/>
      <c r="GZX518" s="421"/>
      <c r="GZY518" s="421"/>
      <c r="GZZ518" s="421"/>
      <c r="HAA518" s="421"/>
      <c r="HAB518" s="421"/>
      <c r="HAC518" s="421"/>
      <c r="HAD518" s="421"/>
      <c r="HAE518" s="421"/>
      <c r="HAF518" s="421"/>
      <c r="HAG518" s="421"/>
      <c r="HAH518" s="421"/>
      <c r="HAI518" s="421"/>
      <c r="HAJ518" s="421"/>
      <c r="HAK518" s="421"/>
      <c r="HAL518" s="421"/>
      <c r="HAM518" s="421"/>
      <c r="HAN518" s="421"/>
      <c r="HAO518" s="421"/>
      <c r="HAP518" s="421"/>
      <c r="HAQ518" s="421"/>
      <c r="HAR518" s="421"/>
      <c r="HAS518" s="421"/>
      <c r="HAT518" s="421"/>
      <c r="HAU518" s="421"/>
      <c r="HAV518" s="421"/>
      <c r="HAW518" s="421"/>
      <c r="HAX518" s="421"/>
      <c r="HAY518" s="421"/>
      <c r="HAZ518" s="421"/>
      <c r="HBA518" s="421"/>
      <c r="HBB518" s="421"/>
      <c r="HBC518" s="421"/>
      <c r="HBD518" s="421"/>
      <c r="HBE518" s="421"/>
      <c r="HBF518" s="421"/>
      <c r="HBG518" s="421"/>
      <c r="HBH518" s="421"/>
      <c r="HBI518" s="421"/>
      <c r="HBJ518" s="421"/>
      <c r="HBK518" s="421"/>
      <c r="HBL518" s="421"/>
      <c r="HBM518" s="421"/>
      <c r="HBN518" s="421"/>
      <c r="HBO518" s="421"/>
      <c r="HBP518" s="421"/>
      <c r="HBQ518" s="421"/>
      <c r="HBR518" s="421"/>
      <c r="HBS518" s="421"/>
      <c r="HBT518" s="421"/>
      <c r="HBU518" s="421"/>
      <c r="HBV518" s="421"/>
      <c r="HBW518" s="421"/>
      <c r="HBX518" s="421"/>
      <c r="HBY518" s="421"/>
      <c r="HBZ518" s="421"/>
      <c r="HCA518" s="421"/>
      <c r="HCB518" s="421"/>
      <c r="HCC518" s="421"/>
      <c r="HCD518" s="421"/>
      <c r="HCE518" s="421"/>
      <c r="HCF518" s="421"/>
      <c r="HCG518" s="421"/>
      <c r="HCH518" s="421"/>
      <c r="HCI518" s="421"/>
      <c r="HCJ518" s="421"/>
      <c r="HCK518" s="421"/>
      <c r="HCL518" s="421"/>
      <c r="HCM518" s="421"/>
      <c r="HCN518" s="421"/>
      <c r="HCO518" s="421"/>
      <c r="HCP518" s="421"/>
      <c r="HCQ518" s="421"/>
      <c r="HCR518" s="421"/>
      <c r="HCS518" s="421"/>
      <c r="HCT518" s="421"/>
      <c r="HCU518" s="421"/>
      <c r="HCV518" s="421"/>
      <c r="HCW518" s="421"/>
      <c r="HCX518" s="421"/>
      <c r="HCY518" s="421"/>
      <c r="HCZ518" s="421"/>
      <c r="HDA518" s="421"/>
      <c r="HDB518" s="421"/>
      <c r="HDC518" s="421"/>
      <c r="HDD518" s="421"/>
      <c r="HDE518" s="421"/>
      <c r="HDF518" s="421"/>
      <c r="HDG518" s="421"/>
      <c r="HDH518" s="421"/>
      <c r="HDI518" s="421"/>
      <c r="HDJ518" s="421"/>
      <c r="HDK518" s="421"/>
      <c r="HDL518" s="421"/>
      <c r="HDM518" s="421"/>
      <c r="HDN518" s="421"/>
      <c r="HDO518" s="421"/>
      <c r="HDP518" s="421"/>
      <c r="HDQ518" s="421"/>
      <c r="HDR518" s="421"/>
      <c r="HDS518" s="421"/>
      <c r="HDT518" s="421"/>
      <c r="HDU518" s="421"/>
      <c r="HDV518" s="421"/>
      <c r="HDW518" s="421"/>
      <c r="HDX518" s="421"/>
      <c r="HDY518" s="421"/>
      <c r="HDZ518" s="421"/>
      <c r="HEA518" s="421"/>
      <c r="HEB518" s="421"/>
      <c r="HEC518" s="421"/>
      <c r="HED518" s="421"/>
      <c r="HEE518" s="421"/>
      <c r="HEF518" s="421"/>
      <c r="HEG518" s="421"/>
      <c r="HEH518" s="421"/>
      <c r="HEI518" s="421"/>
      <c r="HEJ518" s="421"/>
      <c r="HEK518" s="421"/>
      <c r="HEL518" s="421"/>
      <c r="HEM518" s="421"/>
      <c r="HEN518" s="421"/>
      <c r="HEO518" s="421"/>
      <c r="HEP518" s="421"/>
      <c r="HEQ518" s="421"/>
      <c r="HER518" s="421"/>
      <c r="HES518" s="421"/>
      <c r="HET518" s="421"/>
      <c r="HEU518" s="421"/>
      <c r="HEV518" s="421"/>
      <c r="HEW518" s="421"/>
      <c r="HEX518" s="421"/>
      <c r="HEY518" s="421"/>
      <c r="HEZ518" s="421"/>
      <c r="HFA518" s="421"/>
      <c r="HFB518" s="421"/>
      <c r="HFC518" s="421"/>
      <c r="HFD518" s="421"/>
      <c r="HFE518" s="421"/>
      <c r="HFF518" s="421"/>
      <c r="HFG518" s="421"/>
      <c r="HFH518" s="421"/>
      <c r="HFI518" s="421"/>
      <c r="HFJ518" s="421"/>
      <c r="HFK518" s="421"/>
      <c r="HFL518" s="421"/>
      <c r="HFM518" s="421"/>
      <c r="HFN518" s="421"/>
      <c r="HFO518" s="421"/>
      <c r="HFP518" s="421"/>
      <c r="HFQ518" s="421"/>
      <c r="HFR518" s="421"/>
      <c r="HFS518" s="421"/>
      <c r="HFT518" s="421"/>
      <c r="HFU518" s="421"/>
      <c r="HFV518" s="421"/>
      <c r="HFW518" s="421"/>
      <c r="HFX518" s="421"/>
      <c r="HFY518" s="421"/>
      <c r="HFZ518" s="421"/>
      <c r="HGA518" s="421"/>
      <c r="HGB518" s="421"/>
      <c r="HGC518" s="421"/>
      <c r="HGD518" s="421"/>
      <c r="HGE518" s="421"/>
      <c r="HGF518" s="421"/>
      <c r="HGG518" s="421"/>
      <c r="HGH518" s="421"/>
      <c r="HGI518" s="421"/>
      <c r="HGJ518" s="421"/>
      <c r="HGK518" s="421"/>
      <c r="HGL518" s="421"/>
      <c r="HGM518" s="421"/>
      <c r="HGN518" s="421"/>
      <c r="HGO518" s="421"/>
      <c r="HGP518" s="421"/>
      <c r="HGQ518" s="421"/>
      <c r="HGR518" s="421"/>
      <c r="HGS518" s="421"/>
      <c r="HGT518" s="421"/>
      <c r="HGU518" s="421"/>
      <c r="HGV518" s="421"/>
      <c r="HGW518" s="421"/>
      <c r="HGX518" s="421"/>
      <c r="HGY518" s="421"/>
      <c r="HGZ518" s="421"/>
      <c r="HHA518" s="421"/>
      <c r="HHB518" s="421"/>
      <c r="HHC518" s="421"/>
      <c r="HHD518" s="421"/>
      <c r="HHE518" s="421"/>
      <c r="HHF518" s="421"/>
      <c r="HHG518" s="421"/>
      <c r="HHH518" s="421"/>
      <c r="HHI518" s="421"/>
      <c r="HHJ518" s="421"/>
      <c r="HHK518" s="421"/>
      <c r="HHL518" s="421"/>
      <c r="HHM518" s="421"/>
      <c r="HHN518" s="421"/>
      <c r="HHO518" s="421"/>
      <c r="HHP518" s="421"/>
      <c r="HHQ518" s="421"/>
      <c r="HHR518" s="421"/>
      <c r="HHS518" s="421"/>
      <c r="HHT518" s="421"/>
      <c r="HHU518" s="421"/>
      <c r="HHV518" s="421"/>
      <c r="HHW518" s="421"/>
      <c r="HHX518" s="421"/>
      <c r="HHY518" s="421"/>
      <c r="HHZ518" s="421"/>
      <c r="HIA518" s="421"/>
      <c r="HIB518" s="421"/>
      <c r="HIC518" s="421"/>
      <c r="HID518" s="421"/>
      <c r="HIE518" s="421"/>
      <c r="HIF518" s="421"/>
      <c r="HIG518" s="421"/>
      <c r="HIH518" s="421"/>
      <c r="HII518" s="421"/>
      <c r="HIJ518" s="421"/>
      <c r="HIK518" s="421"/>
      <c r="HIL518" s="421"/>
      <c r="HIM518" s="421"/>
      <c r="HIN518" s="421"/>
      <c r="HIO518" s="421"/>
      <c r="HIP518" s="421"/>
      <c r="HIQ518" s="421"/>
      <c r="HIR518" s="421"/>
      <c r="HIS518" s="421"/>
      <c r="HIT518" s="421"/>
      <c r="HIU518" s="421"/>
      <c r="HIV518" s="421"/>
      <c r="HIW518" s="421"/>
      <c r="HIX518" s="421"/>
      <c r="HIY518" s="421"/>
      <c r="HIZ518" s="421"/>
      <c r="HJA518" s="421"/>
      <c r="HJB518" s="421"/>
      <c r="HJC518" s="421"/>
      <c r="HJD518" s="421"/>
      <c r="HJE518" s="421"/>
      <c r="HJF518" s="421"/>
      <c r="HJG518" s="421"/>
      <c r="HJH518" s="421"/>
      <c r="HJI518" s="421"/>
      <c r="HJJ518" s="421"/>
      <c r="HJK518" s="421"/>
      <c r="HJL518" s="421"/>
      <c r="HJM518" s="421"/>
      <c r="HJN518" s="421"/>
      <c r="HJO518" s="421"/>
      <c r="HJP518" s="421"/>
      <c r="HJQ518" s="421"/>
      <c r="HJR518" s="421"/>
      <c r="HJS518" s="421"/>
      <c r="HJT518" s="421"/>
      <c r="HJU518" s="421"/>
      <c r="HJV518" s="421"/>
      <c r="HJW518" s="421"/>
      <c r="HJX518" s="421"/>
      <c r="HJY518" s="421"/>
      <c r="HJZ518" s="421"/>
      <c r="HKA518" s="421"/>
      <c r="HKB518" s="421"/>
      <c r="HKC518" s="421"/>
      <c r="HKD518" s="421"/>
      <c r="HKE518" s="421"/>
      <c r="HKF518" s="421"/>
      <c r="HKG518" s="421"/>
      <c r="HKH518" s="421"/>
      <c r="HKI518" s="421"/>
      <c r="HKJ518" s="421"/>
      <c r="HKK518" s="421"/>
      <c r="HKL518" s="421"/>
      <c r="HKM518" s="421"/>
      <c r="HKN518" s="421"/>
      <c r="HKO518" s="421"/>
      <c r="HKP518" s="421"/>
      <c r="HKQ518" s="421"/>
      <c r="HKR518" s="421"/>
      <c r="HKS518" s="421"/>
      <c r="HKT518" s="421"/>
      <c r="HKU518" s="421"/>
      <c r="HKV518" s="421"/>
      <c r="HKW518" s="421"/>
      <c r="HKX518" s="421"/>
      <c r="HKY518" s="421"/>
      <c r="HKZ518" s="421"/>
      <c r="HLA518" s="421"/>
      <c r="HLB518" s="421"/>
      <c r="HLC518" s="421"/>
      <c r="HLD518" s="421"/>
      <c r="HLE518" s="421"/>
      <c r="HLF518" s="421"/>
      <c r="HLG518" s="421"/>
      <c r="HLH518" s="421"/>
      <c r="HLI518" s="421"/>
      <c r="HLJ518" s="421"/>
      <c r="HLK518" s="421"/>
      <c r="HLL518" s="421"/>
      <c r="HLM518" s="421"/>
      <c r="HLN518" s="421"/>
      <c r="HLO518" s="421"/>
      <c r="HLP518" s="421"/>
      <c r="HLQ518" s="421"/>
      <c r="HLR518" s="421"/>
      <c r="HLS518" s="421"/>
      <c r="HLT518" s="421"/>
      <c r="HLU518" s="421"/>
      <c r="HLV518" s="421"/>
      <c r="HLW518" s="421"/>
      <c r="HLX518" s="421"/>
      <c r="HLY518" s="421"/>
      <c r="HLZ518" s="421"/>
      <c r="HMA518" s="421"/>
      <c r="HMB518" s="421"/>
      <c r="HMC518" s="421"/>
      <c r="HMD518" s="421"/>
      <c r="HME518" s="421"/>
      <c r="HMF518" s="421"/>
      <c r="HMG518" s="421"/>
      <c r="HMH518" s="421"/>
      <c r="HMI518" s="421"/>
      <c r="HMJ518" s="421"/>
      <c r="HMK518" s="421"/>
      <c r="HML518" s="421"/>
      <c r="HMM518" s="421"/>
      <c r="HMN518" s="421"/>
      <c r="HMO518" s="421"/>
      <c r="HMP518" s="421"/>
      <c r="HMQ518" s="421"/>
      <c r="HMR518" s="421"/>
      <c r="HMS518" s="421"/>
      <c r="HMT518" s="421"/>
      <c r="HMU518" s="421"/>
      <c r="HMV518" s="421"/>
      <c r="HMW518" s="421"/>
      <c r="HMX518" s="421"/>
      <c r="HMY518" s="421"/>
      <c r="HMZ518" s="421"/>
      <c r="HNA518" s="421"/>
      <c r="HNB518" s="421"/>
      <c r="HNC518" s="421"/>
      <c r="HND518" s="421"/>
      <c r="HNE518" s="421"/>
      <c r="HNF518" s="421"/>
      <c r="HNG518" s="421"/>
      <c r="HNH518" s="421"/>
      <c r="HNI518" s="421"/>
      <c r="HNJ518" s="421"/>
      <c r="HNK518" s="421"/>
      <c r="HNL518" s="421"/>
      <c r="HNM518" s="421"/>
      <c r="HNN518" s="421"/>
      <c r="HNO518" s="421"/>
      <c r="HNP518" s="421"/>
      <c r="HNQ518" s="421"/>
      <c r="HNR518" s="421"/>
      <c r="HNS518" s="421"/>
      <c r="HNT518" s="421"/>
      <c r="HNU518" s="421"/>
      <c r="HNV518" s="421"/>
      <c r="HNW518" s="421"/>
      <c r="HNX518" s="421"/>
      <c r="HNY518" s="421"/>
      <c r="HNZ518" s="421"/>
      <c r="HOA518" s="421"/>
      <c r="HOB518" s="421"/>
      <c r="HOC518" s="421"/>
      <c r="HOD518" s="421"/>
      <c r="HOE518" s="421"/>
      <c r="HOF518" s="421"/>
      <c r="HOG518" s="421"/>
      <c r="HOH518" s="421"/>
      <c r="HOI518" s="421"/>
      <c r="HOJ518" s="421"/>
      <c r="HOK518" s="421"/>
      <c r="HOL518" s="421"/>
      <c r="HOM518" s="421"/>
      <c r="HON518" s="421"/>
      <c r="HOO518" s="421"/>
      <c r="HOP518" s="421"/>
      <c r="HOQ518" s="421"/>
      <c r="HOR518" s="421"/>
      <c r="HOS518" s="421"/>
      <c r="HOT518" s="421"/>
      <c r="HOU518" s="421"/>
      <c r="HOV518" s="421"/>
      <c r="HOW518" s="421"/>
      <c r="HOX518" s="421"/>
      <c r="HOY518" s="421"/>
      <c r="HOZ518" s="421"/>
      <c r="HPA518" s="421"/>
      <c r="HPB518" s="421"/>
      <c r="HPC518" s="421"/>
      <c r="HPD518" s="421"/>
      <c r="HPE518" s="421"/>
      <c r="HPF518" s="421"/>
      <c r="HPG518" s="421"/>
      <c r="HPH518" s="421"/>
      <c r="HPI518" s="421"/>
      <c r="HPJ518" s="421"/>
      <c r="HPK518" s="421"/>
      <c r="HPL518" s="421"/>
      <c r="HPM518" s="421"/>
      <c r="HPN518" s="421"/>
      <c r="HPO518" s="421"/>
      <c r="HPP518" s="421"/>
      <c r="HPQ518" s="421"/>
      <c r="HPR518" s="421"/>
      <c r="HPS518" s="421"/>
      <c r="HPT518" s="421"/>
      <c r="HPU518" s="421"/>
      <c r="HPV518" s="421"/>
      <c r="HPW518" s="421"/>
      <c r="HPX518" s="421"/>
      <c r="HPY518" s="421"/>
      <c r="HPZ518" s="421"/>
      <c r="HQA518" s="421"/>
      <c r="HQB518" s="421"/>
      <c r="HQC518" s="421"/>
      <c r="HQD518" s="421"/>
      <c r="HQE518" s="421"/>
      <c r="HQF518" s="421"/>
      <c r="HQG518" s="421"/>
      <c r="HQH518" s="421"/>
      <c r="HQI518" s="421"/>
      <c r="HQJ518" s="421"/>
      <c r="HQK518" s="421"/>
      <c r="HQL518" s="421"/>
      <c r="HQM518" s="421"/>
      <c r="HQN518" s="421"/>
      <c r="HQO518" s="421"/>
      <c r="HQP518" s="421"/>
      <c r="HQQ518" s="421"/>
      <c r="HQR518" s="421"/>
      <c r="HQS518" s="421"/>
      <c r="HQT518" s="421"/>
      <c r="HQU518" s="421"/>
      <c r="HQV518" s="421"/>
      <c r="HQW518" s="421"/>
      <c r="HQX518" s="421"/>
      <c r="HQY518" s="421"/>
      <c r="HQZ518" s="421"/>
      <c r="HRA518" s="421"/>
      <c r="HRB518" s="421"/>
      <c r="HRC518" s="421"/>
      <c r="HRD518" s="421"/>
      <c r="HRE518" s="421"/>
      <c r="HRF518" s="421"/>
      <c r="HRG518" s="421"/>
      <c r="HRH518" s="421"/>
      <c r="HRI518" s="421"/>
      <c r="HRJ518" s="421"/>
      <c r="HRK518" s="421"/>
      <c r="HRL518" s="421"/>
      <c r="HRM518" s="421"/>
      <c r="HRN518" s="421"/>
      <c r="HRO518" s="421"/>
      <c r="HRP518" s="421"/>
      <c r="HRQ518" s="421"/>
      <c r="HRR518" s="421"/>
      <c r="HRS518" s="421"/>
      <c r="HRT518" s="421"/>
      <c r="HRU518" s="421"/>
      <c r="HRV518" s="421"/>
      <c r="HRW518" s="421"/>
      <c r="HRX518" s="421"/>
      <c r="HRY518" s="421"/>
      <c r="HRZ518" s="421"/>
      <c r="HSA518" s="421"/>
      <c r="HSB518" s="421"/>
      <c r="HSC518" s="421"/>
      <c r="HSD518" s="421"/>
      <c r="HSE518" s="421"/>
      <c r="HSF518" s="421"/>
      <c r="HSG518" s="421"/>
      <c r="HSH518" s="421"/>
      <c r="HSI518" s="421"/>
      <c r="HSJ518" s="421"/>
      <c r="HSK518" s="421"/>
      <c r="HSL518" s="421"/>
      <c r="HSM518" s="421"/>
      <c r="HSN518" s="421"/>
      <c r="HSO518" s="421"/>
      <c r="HSP518" s="421"/>
      <c r="HSQ518" s="421"/>
      <c r="HSR518" s="421"/>
      <c r="HSS518" s="421"/>
      <c r="HST518" s="421"/>
      <c r="HSU518" s="421"/>
      <c r="HSV518" s="421"/>
      <c r="HSW518" s="421"/>
      <c r="HSX518" s="421"/>
      <c r="HSY518" s="421"/>
      <c r="HSZ518" s="421"/>
      <c r="HTA518" s="421"/>
      <c r="HTB518" s="421"/>
      <c r="HTC518" s="421"/>
      <c r="HTD518" s="421"/>
      <c r="HTE518" s="421"/>
      <c r="HTF518" s="421"/>
      <c r="HTG518" s="421"/>
      <c r="HTH518" s="421"/>
      <c r="HTI518" s="421"/>
      <c r="HTJ518" s="421"/>
      <c r="HTK518" s="421"/>
      <c r="HTL518" s="421"/>
      <c r="HTM518" s="421"/>
      <c r="HTN518" s="421"/>
      <c r="HTO518" s="421"/>
      <c r="HTP518" s="421"/>
      <c r="HTQ518" s="421"/>
      <c r="HTR518" s="421"/>
      <c r="HTS518" s="421"/>
      <c r="HTT518" s="421"/>
      <c r="HTU518" s="421"/>
      <c r="HTV518" s="421"/>
      <c r="HTW518" s="421"/>
      <c r="HTX518" s="421"/>
      <c r="HTY518" s="421"/>
      <c r="HTZ518" s="421"/>
      <c r="HUA518" s="421"/>
      <c r="HUB518" s="421"/>
      <c r="HUC518" s="421"/>
      <c r="HUD518" s="421"/>
      <c r="HUE518" s="421"/>
      <c r="HUF518" s="421"/>
      <c r="HUG518" s="421"/>
      <c r="HUH518" s="421"/>
      <c r="HUI518" s="421"/>
      <c r="HUJ518" s="421"/>
      <c r="HUK518" s="421"/>
      <c r="HUL518" s="421"/>
      <c r="HUM518" s="421"/>
      <c r="HUN518" s="421"/>
      <c r="HUO518" s="421"/>
      <c r="HUP518" s="421"/>
      <c r="HUQ518" s="421"/>
      <c r="HUR518" s="421"/>
      <c r="HUS518" s="421"/>
      <c r="HUT518" s="421"/>
      <c r="HUU518" s="421"/>
      <c r="HUV518" s="421"/>
      <c r="HUW518" s="421"/>
      <c r="HUX518" s="421"/>
      <c r="HUY518" s="421"/>
      <c r="HUZ518" s="421"/>
      <c r="HVA518" s="421"/>
      <c r="HVB518" s="421"/>
      <c r="HVC518" s="421"/>
      <c r="HVD518" s="421"/>
      <c r="HVE518" s="421"/>
      <c r="HVF518" s="421"/>
      <c r="HVG518" s="421"/>
      <c r="HVH518" s="421"/>
      <c r="HVI518" s="421"/>
      <c r="HVJ518" s="421"/>
      <c r="HVK518" s="421"/>
      <c r="HVL518" s="421"/>
      <c r="HVM518" s="421"/>
      <c r="HVN518" s="421"/>
      <c r="HVO518" s="421"/>
      <c r="HVP518" s="421"/>
      <c r="HVQ518" s="421"/>
      <c r="HVR518" s="421"/>
      <c r="HVS518" s="421"/>
      <c r="HVT518" s="421"/>
      <c r="HVU518" s="421"/>
      <c r="HVV518" s="421"/>
      <c r="HVW518" s="421"/>
      <c r="HVX518" s="421"/>
      <c r="HVY518" s="421"/>
      <c r="HVZ518" s="421"/>
      <c r="HWA518" s="421"/>
      <c r="HWB518" s="421"/>
      <c r="HWC518" s="421"/>
      <c r="HWD518" s="421"/>
      <c r="HWE518" s="421"/>
      <c r="HWF518" s="421"/>
      <c r="HWG518" s="421"/>
      <c r="HWH518" s="421"/>
      <c r="HWI518" s="421"/>
      <c r="HWJ518" s="421"/>
      <c r="HWK518" s="421"/>
      <c r="HWL518" s="421"/>
      <c r="HWM518" s="421"/>
      <c r="HWN518" s="421"/>
      <c r="HWO518" s="421"/>
      <c r="HWP518" s="421"/>
      <c r="HWQ518" s="421"/>
      <c r="HWR518" s="421"/>
      <c r="HWS518" s="421"/>
      <c r="HWT518" s="421"/>
      <c r="HWU518" s="421"/>
      <c r="HWV518" s="421"/>
      <c r="HWW518" s="421"/>
      <c r="HWX518" s="421"/>
      <c r="HWY518" s="421"/>
      <c r="HWZ518" s="421"/>
      <c r="HXA518" s="421"/>
      <c r="HXB518" s="421"/>
      <c r="HXC518" s="421"/>
      <c r="HXD518" s="421"/>
      <c r="HXE518" s="421"/>
      <c r="HXF518" s="421"/>
      <c r="HXG518" s="421"/>
      <c r="HXH518" s="421"/>
      <c r="HXI518" s="421"/>
      <c r="HXJ518" s="421"/>
      <c r="HXK518" s="421"/>
      <c r="HXL518" s="421"/>
      <c r="HXM518" s="421"/>
      <c r="HXN518" s="421"/>
      <c r="HXO518" s="421"/>
      <c r="HXP518" s="421"/>
      <c r="HXQ518" s="421"/>
      <c r="HXR518" s="421"/>
      <c r="HXS518" s="421"/>
      <c r="HXT518" s="421"/>
      <c r="HXU518" s="421"/>
      <c r="HXV518" s="421"/>
      <c r="HXW518" s="421"/>
      <c r="HXX518" s="421"/>
      <c r="HXY518" s="421"/>
      <c r="HXZ518" s="421"/>
      <c r="HYA518" s="421"/>
      <c r="HYB518" s="421"/>
      <c r="HYC518" s="421"/>
      <c r="HYD518" s="421"/>
      <c r="HYE518" s="421"/>
      <c r="HYF518" s="421"/>
      <c r="HYG518" s="421"/>
      <c r="HYH518" s="421"/>
      <c r="HYI518" s="421"/>
      <c r="HYJ518" s="421"/>
      <c r="HYK518" s="421"/>
      <c r="HYL518" s="421"/>
      <c r="HYM518" s="421"/>
      <c r="HYN518" s="421"/>
      <c r="HYO518" s="421"/>
      <c r="HYP518" s="421"/>
      <c r="HYQ518" s="421"/>
      <c r="HYR518" s="421"/>
      <c r="HYS518" s="421"/>
      <c r="HYT518" s="421"/>
      <c r="HYU518" s="421"/>
      <c r="HYV518" s="421"/>
      <c r="HYW518" s="421"/>
      <c r="HYX518" s="421"/>
      <c r="HYY518" s="421"/>
      <c r="HYZ518" s="421"/>
      <c r="HZA518" s="421"/>
      <c r="HZB518" s="421"/>
      <c r="HZC518" s="421"/>
      <c r="HZD518" s="421"/>
      <c r="HZE518" s="421"/>
      <c r="HZF518" s="421"/>
      <c r="HZG518" s="421"/>
      <c r="HZH518" s="421"/>
      <c r="HZI518" s="421"/>
      <c r="HZJ518" s="421"/>
      <c r="HZK518" s="421"/>
      <c r="HZL518" s="421"/>
      <c r="HZM518" s="421"/>
      <c r="HZN518" s="421"/>
      <c r="HZO518" s="421"/>
      <c r="HZP518" s="421"/>
      <c r="HZQ518" s="421"/>
      <c r="HZR518" s="421"/>
      <c r="HZS518" s="421"/>
      <c r="HZT518" s="421"/>
      <c r="HZU518" s="421"/>
      <c r="HZV518" s="421"/>
      <c r="HZW518" s="421"/>
      <c r="HZX518" s="421"/>
      <c r="HZY518" s="421"/>
      <c r="HZZ518" s="421"/>
      <c r="IAA518" s="421"/>
      <c r="IAB518" s="421"/>
      <c r="IAC518" s="421"/>
      <c r="IAD518" s="421"/>
      <c r="IAE518" s="421"/>
      <c r="IAF518" s="421"/>
      <c r="IAG518" s="421"/>
      <c r="IAH518" s="421"/>
      <c r="IAI518" s="421"/>
      <c r="IAJ518" s="421"/>
      <c r="IAK518" s="421"/>
      <c r="IAL518" s="421"/>
      <c r="IAM518" s="421"/>
      <c r="IAN518" s="421"/>
      <c r="IAO518" s="421"/>
      <c r="IAP518" s="421"/>
      <c r="IAQ518" s="421"/>
      <c r="IAR518" s="421"/>
      <c r="IAS518" s="421"/>
      <c r="IAT518" s="421"/>
      <c r="IAU518" s="421"/>
      <c r="IAV518" s="421"/>
      <c r="IAW518" s="421"/>
      <c r="IAX518" s="421"/>
      <c r="IAY518" s="421"/>
      <c r="IAZ518" s="421"/>
      <c r="IBA518" s="421"/>
      <c r="IBB518" s="421"/>
      <c r="IBC518" s="421"/>
      <c r="IBD518" s="421"/>
      <c r="IBE518" s="421"/>
      <c r="IBF518" s="421"/>
      <c r="IBG518" s="421"/>
      <c r="IBH518" s="421"/>
      <c r="IBI518" s="421"/>
      <c r="IBJ518" s="421"/>
      <c r="IBK518" s="421"/>
      <c r="IBL518" s="421"/>
      <c r="IBM518" s="421"/>
      <c r="IBN518" s="421"/>
      <c r="IBO518" s="421"/>
      <c r="IBP518" s="421"/>
      <c r="IBQ518" s="421"/>
      <c r="IBR518" s="421"/>
      <c r="IBS518" s="421"/>
      <c r="IBT518" s="421"/>
      <c r="IBU518" s="421"/>
      <c r="IBV518" s="421"/>
      <c r="IBW518" s="421"/>
      <c r="IBX518" s="421"/>
      <c r="IBY518" s="421"/>
      <c r="IBZ518" s="421"/>
      <c r="ICA518" s="421"/>
      <c r="ICB518" s="421"/>
      <c r="ICC518" s="421"/>
      <c r="ICD518" s="421"/>
      <c r="ICE518" s="421"/>
      <c r="ICF518" s="421"/>
      <c r="ICG518" s="421"/>
      <c r="ICH518" s="421"/>
      <c r="ICI518" s="421"/>
      <c r="ICJ518" s="421"/>
      <c r="ICK518" s="421"/>
      <c r="ICL518" s="421"/>
      <c r="ICM518" s="421"/>
      <c r="ICN518" s="421"/>
      <c r="ICO518" s="421"/>
      <c r="ICP518" s="421"/>
      <c r="ICQ518" s="421"/>
      <c r="ICR518" s="421"/>
      <c r="ICS518" s="421"/>
      <c r="ICT518" s="421"/>
      <c r="ICU518" s="421"/>
      <c r="ICV518" s="421"/>
      <c r="ICW518" s="421"/>
      <c r="ICX518" s="421"/>
      <c r="ICY518" s="421"/>
      <c r="ICZ518" s="421"/>
      <c r="IDA518" s="421"/>
      <c r="IDB518" s="421"/>
      <c r="IDC518" s="421"/>
      <c r="IDD518" s="421"/>
      <c r="IDE518" s="421"/>
      <c r="IDF518" s="421"/>
      <c r="IDG518" s="421"/>
      <c r="IDH518" s="421"/>
      <c r="IDI518" s="421"/>
      <c r="IDJ518" s="421"/>
      <c r="IDK518" s="421"/>
      <c r="IDL518" s="421"/>
      <c r="IDM518" s="421"/>
      <c r="IDN518" s="421"/>
      <c r="IDO518" s="421"/>
      <c r="IDP518" s="421"/>
      <c r="IDQ518" s="421"/>
      <c r="IDR518" s="421"/>
      <c r="IDS518" s="421"/>
      <c r="IDT518" s="421"/>
      <c r="IDU518" s="421"/>
      <c r="IDV518" s="421"/>
      <c r="IDW518" s="421"/>
      <c r="IDX518" s="421"/>
      <c r="IDY518" s="421"/>
      <c r="IDZ518" s="421"/>
      <c r="IEA518" s="421"/>
      <c r="IEB518" s="421"/>
      <c r="IEC518" s="421"/>
      <c r="IED518" s="421"/>
      <c r="IEE518" s="421"/>
      <c r="IEF518" s="421"/>
      <c r="IEG518" s="421"/>
      <c r="IEH518" s="421"/>
      <c r="IEI518" s="421"/>
      <c r="IEJ518" s="421"/>
      <c r="IEK518" s="421"/>
      <c r="IEL518" s="421"/>
      <c r="IEM518" s="421"/>
      <c r="IEN518" s="421"/>
      <c r="IEO518" s="421"/>
      <c r="IEP518" s="421"/>
      <c r="IEQ518" s="421"/>
      <c r="IER518" s="421"/>
      <c r="IES518" s="421"/>
      <c r="IET518" s="421"/>
      <c r="IEU518" s="421"/>
      <c r="IEV518" s="421"/>
      <c r="IEW518" s="421"/>
      <c r="IEX518" s="421"/>
      <c r="IEY518" s="421"/>
      <c r="IEZ518" s="421"/>
      <c r="IFA518" s="421"/>
      <c r="IFB518" s="421"/>
      <c r="IFC518" s="421"/>
      <c r="IFD518" s="421"/>
      <c r="IFE518" s="421"/>
      <c r="IFF518" s="421"/>
      <c r="IFG518" s="421"/>
      <c r="IFH518" s="421"/>
      <c r="IFI518" s="421"/>
      <c r="IFJ518" s="421"/>
      <c r="IFK518" s="421"/>
      <c r="IFL518" s="421"/>
      <c r="IFM518" s="421"/>
      <c r="IFN518" s="421"/>
      <c r="IFO518" s="421"/>
      <c r="IFP518" s="421"/>
      <c r="IFQ518" s="421"/>
      <c r="IFR518" s="421"/>
      <c r="IFS518" s="421"/>
      <c r="IFT518" s="421"/>
      <c r="IFU518" s="421"/>
      <c r="IFV518" s="421"/>
      <c r="IFW518" s="421"/>
      <c r="IFX518" s="421"/>
      <c r="IFY518" s="421"/>
      <c r="IFZ518" s="421"/>
      <c r="IGA518" s="421"/>
      <c r="IGB518" s="421"/>
      <c r="IGC518" s="421"/>
      <c r="IGD518" s="421"/>
      <c r="IGE518" s="421"/>
      <c r="IGF518" s="421"/>
      <c r="IGG518" s="421"/>
      <c r="IGH518" s="421"/>
      <c r="IGI518" s="421"/>
      <c r="IGJ518" s="421"/>
      <c r="IGK518" s="421"/>
      <c r="IGL518" s="421"/>
      <c r="IGM518" s="421"/>
      <c r="IGN518" s="421"/>
      <c r="IGO518" s="421"/>
      <c r="IGP518" s="421"/>
      <c r="IGQ518" s="421"/>
      <c r="IGR518" s="421"/>
      <c r="IGS518" s="421"/>
      <c r="IGT518" s="421"/>
      <c r="IGU518" s="421"/>
      <c r="IGV518" s="421"/>
      <c r="IGW518" s="421"/>
      <c r="IGX518" s="421"/>
      <c r="IGY518" s="421"/>
      <c r="IGZ518" s="421"/>
      <c r="IHA518" s="421"/>
      <c r="IHB518" s="421"/>
      <c r="IHC518" s="421"/>
      <c r="IHD518" s="421"/>
      <c r="IHE518" s="421"/>
      <c r="IHF518" s="421"/>
      <c r="IHG518" s="421"/>
      <c r="IHH518" s="421"/>
      <c r="IHI518" s="421"/>
      <c r="IHJ518" s="421"/>
      <c r="IHK518" s="421"/>
      <c r="IHL518" s="421"/>
      <c r="IHM518" s="421"/>
      <c r="IHN518" s="421"/>
      <c r="IHO518" s="421"/>
      <c r="IHP518" s="421"/>
      <c r="IHQ518" s="421"/>
      <c r="IHR518" s="421"/>
      <c r="IHS518" s="421"/>
      <c r="IHT518" s="421"/>
      <c r="IHU518" s="421"/>
      <c r="IHV518" s="421"/>
      <c r="IHW518" s="421"/>
      <c r="IHX518" s="421"/>
      <c r="IHY518" s="421"/>
      <c r="IHZ518" s="421"/>
      <c r="IIA518" s="421"/>
      <c r="IIB518" s="421"/>
      <c r="IIC518" s="421"/>
      <c r="IID518" s="421"/>
      <c r="IIE518" s="421"/>
      <c r="IIF518" s="421"/>
      <c r="IIG518" s="421"/>
      <c r="IIH518" s="421"/>
      <c r="III518" s="421"/>
      <c r="IIJ518" s="421"/>
      <c r="IIK518" s="421"/>
      <c r="IIL518" s="421"/>
      <c r="IIM518" s="421"/>
      <c r="IIN518" s="421"/>
      <c r="IIO518" s="421"/>
      <c r="IIP518" s="421"/>
      <c r="IIQ518" s="421"/>
      <c r="IIR518" s="421"/>
      <c r="IIS518" s="421"/>
      <c r="IIT518" s="421"/>
      <c r="IIU518" s="421"/>
      <c r="IIV518" s="421"/>
      <c r="IIW518" s="421"/>
      <c r="IIX518" s="421"/>
      <c r="IIY518" s="421"/>
      <c r="IIZ518" s="421"/>
      <c r="IJA518" s="421"/>
      <c r="IJB518" s="421"/>
      <c r="IJC518" s="421"/>
      <c r="IJD518" s="421"/>
      <c r="IJE518" s="421"/>
      <c r="IJF518" s="421"/>
      <c r="IJG518" s="421"/>
      <c r="IJH518" s="421"/>
      <c r="IJI518" s="421"/>
      <c r="IJJ518" s="421"/>
      <c r="IJK518" s="421"/>
      <c r="IJL518" s="421"/>
      <c r="IJM518" s="421"/>
      <c r="IJN518" s="421"/>
      <c r="IJO518" s="421"/>
      <c r="IJP518" s="421"/>
      <c r="IJQ518" s="421"/>
      <c r="IJR518" s="421"/>
      <c r="IJS518" s="421"/>
      <c r="IJT518" s="421"/>
      <c r="IJU518" s="421"/>
      <c r="IJV518" s="421"/>
      <c r="IJW518" s="421"/>
      <c r="IJX518" s="421"/>
      <c r="IJY518" s="421"/>
      <c r="IJZ518" s="421"/>
      <c r="IKA518" s="421"/>
      <c r="IKB518" s="421"/>
      <c r="IKC518" s="421"/>
      <c r="IKD518" s="421"/>
      <c r="IKE518" s="421"/>
      <c r="IKF518" s="421"/>
      <c r="IKG518" s="421"/>
      <c r="IKH518" s="421"/>
      <c r="IKI518" s="421"/>
      <c r="IKJ518" s="421"/>
      <c r="IKK518" s="421"/>
      <c r="IKL518" s="421"/>
      <c r="IKM518" s="421"/>
      <c r="IKN518" s="421"/>
      <c r="IKO518" s="421"/>
      <c r="IKP518" s="421"/>
      <c r="IKQ518" s="421"/>
      <c r="IKR518" s="421"/>
      <c r="IKS518" s="421"/>
      <c r="IKT518" s="421"/>
      <c r="IKU518" s="421"/>
      <c r="IKV518" s="421"/>
      <c r="IKW518" s="421"/>
      <c r="IKX518" s="421"/>
      <c r="IKY518" s="421"/>
      <c r="IKZ518" s="421"/>
      <c r="ILA518" s="421"/>
      <c r="ILB518" s="421"/>
      <c r="ILC518" s="421"/>
      <c r="ILD518" s="421"/>
      <c r="ILE518" s="421"/>
      <c r="ILF518" s="421"/>
      <c r="ILG518" s="421"/>
      <c r="ILH518" s="421"/>
      <c r="ILI518" s="421"/>
      <c r="ILJ518" s="421"/>
      <c r="ILK518" s="421"/>
      <c r="ILL518" s="421"/>
      <c r="ILM518" s="421"/>
      <c r="ILN518" s="421"/>
      <c r="ILO518" s="421"/>
      <c r="ILP518" s="421"/>
      <c r="ILQ518" s="421"/>
      <c r="ILR518" s="421"/>
      <c r="ILS518" s="421"/>
      <c r="ILT518" s="421"/>
      <c r="ILU518" s="421"/>
      <c r="ILV518" s="421"/>
      <c r="ILW518" s="421"/>
      <c r="ILX518" s="421"/>
      <c r="ILY518" s="421"/>
      <c r="ILZ518" s="421"/>
      <c r="IMA518" s="421"/>
      <c r="IMB518" s="421"/>
      <c r="IMC518" s="421"/>
      <c r="IMD518" s="421"/>
      <c r="IME518" s="421"/>
      <c r="IMF518" s="421"/>
      <c r="IMG518" s="421"/>
      <c r="IMH518" s="421"/>
      <c r="IMI518" s="421"/>
      <c r="IMJ518" s="421"/>
      <c r="IMK518" s="421"/>
      <c r="IML518" s="421"/>
      <c r="IMM518" s="421"/>
      <c r="IMN518" s="421"/>
      <c r="IMO518" s="421"/>
      <c r="IMP518" s="421"/>
      <c r="IMQ518" s="421"/>
      <c r="IMR518" s="421"/>
      <c r="IMS518" s="421"/>
      <c r="IMT518" s="421"/>
      <c r="IMU518" s="421"/>
      <c r="IMV518" s="421"/>
      <c r="IMW518" s="421"/>
      <c r="IMX518" s="421"/>
      <c r="IMY518" s="421"/>
      <c r="IMZ518" s="421"/>
      <c r="INA518" s="421"/>
      <c r="INB518" s="421"/>
      <c r="INC518" s="421"/>
      <c r="IND518" s="421"/>
      <c r="INE518" s="421"/>
      <c r="INF518" s="421"/>
      <c r="ING518" s="421"/>
      <c r="INH518" s="421"/>
      <c r="INI518" s="421"/>
      <c r="INJ518" s="421"/>
      <c r="INK518" s="421"/>
      <c r="INL518" s="421"/>
      <c r="INM518" s="421"/>
      <c r="INN518" s="421"/>
      <c r="INO518" s="421"/>
      <c r="INP518" s="421"/>
      <c r="INQ518" s="421"/>
      <c r="INR518" s="421"/>
      <c r="INS518" s="421"/>
      <c r="INT518" s="421"/>
      <c r="INU518" s="421"/>
      <c r="INV518" s="421"/>
      <c r="INW518" s="421"/>
      <c r="INX518" s="421"/>
      <c r="INY518" s="421"/>
      <c r="INZ518" s="421"/>
      <c r="IOA518" s="421"/>
      <c r="IOB518" s="421"/>
      <c r="IOC518" s="421"/>
      <c r="IOD518" s="421"/>
      <c r="IOE518" s="421"/>
      <c r="IOF518" s="421"/>
      <c r="IOG518" s="421"/>
      <c r="IOH518" s="421"/>
      <c r="IOI518" s="421"/>
      <c r="IOJ518" s="421"/>
      <c r="IOK518" s="421"/>
      <c r="IOL518" s="421"/>
      <c r="IOM518" s="421"/>
      <c r="ION518" s="421"/>
      <c r="IOO518" s="421"/>
      <c r="IOP518" s="421"/>
      <c r="IOQ518" s="421"/>
      <c r="IOR518" s="421"/>
      <c r="IOS518" s="421"/>
      <c r="IOT518" s="421"/>
      <c r="IOU518" s="421"/>
      <c r="IOV518" s="421"/>
      <c r="IOW518" s="421"/>
      <c r="IOX518" s="421"/>
      <c r="IOY518" s="421"/>
      <c r="IOZ518" s="421"/>
      <c r="IPA518" s="421"/>
      <c r="IPB518" s="421"/>
      <c r="IPC518" s="421"/>
      <c r="IPD518" s="421"/>
      <c r="IPE518" s="421"/>
      <c r="IPF518" s="421"/>
      <c r="IPG518" s="421"/>
      <c r="IPH518" s="421"/>
      <c r="IPI518" s="421"/>
      <c r="IPJ518" s="421"/>
      <c r="IPK518" s="421"/>
      <c r="IPL518" s="421"/>
      <c r="IPM518" s="421"/>
      <c r="IPN518" s="421"/>
      <c r="IPO518" s="421"/>
      <c r="IPP518" s="421"/>
      <c r="IPQ518" s="421"/>
      <c r="IPR518" s="421"/>
      <c r="IPS518" s="421"/>
      <c r="IPT518" s="421"/>
      <c r="IPU518" s="421"/>
      <c r="IPV518" s="421"/>
      <c r="IPW518" s="421"/>
      <c r="IPX518" s="421"/>
      <c r="IPY518" s="421"/>
      <c r="IPZ518" s="421"/>
      <c r="IQA518" s="421"/>
      <c r="IQB518" s="421"/>
      <c r="IQC518" s="421"/>
      <c r="IQD518" s="421"/>
      <c r="IQE518" s="421"/>
      <c r="IQF518" s="421"/>
      <c r="IQG518" s="421"/>
      <c r="IQH518" s="421"/>
      <c r="IQI518" s="421"/>
      <c r="IQJ518" s="421"/>
      <c r="IQK518" s="421"/>
      <c r="IQL518" s="421"/>
      <c r="IQM518" s="421"/>
      <c r="IQN518" s="421"/>
      <c r="IQO518" s="421"/>
      <c r="IQP518" s="421"/>
      <c r="IQQ518" s="421"/>
      <c r="IQR518" s="421"/>
      <c r="IQS518" s="421"/>
      <c r="IQT518" s="421"/>
      <c r="IQU518" s="421"/>
      <c r="IQV518" s="421"/>
      <c r="IQW518" s="421"/>
      <c r="IQX518" s="421"/>
      <c r="IQY518" s="421"/>
      <c r="IQZ518" s="421"/>
      <c r="IRA518" s="421"/>
      <c r="IRB518" s="421"/>
      <c r="IRC518" s="421"/>
      <c r="IRD518" s="421"/>
      <c r="IRE518" s="421"/>
      <c r="IRF518" s="421"/>
      <c r="IRG518" s="421"/>
      <c r="IRH518" s="421"/>
      <c r="IRI518" s="421"/>
      <c r="IRJ518" s="421"/>
      <c r="IRK518" s="421"/>
      <c r="IRL518" s="421"/>
      <c r="IRM518" s="421"/>
      <c r="IRN518" s="421"/>
      <c r="IRO518" s="421"/>
      <c r="IRP518" s="421"/>
      <c r="IRQ518" s="421"/>
      <c r="IRR518" s="421"/>
      <c r="IRS518" s="421"/>
      <c r="IRT518" s="421"/>
      <c r="IRU518" s="421"/>
      <c r="IRV518" s="421"/>
      <c r="IRW518" s="421"/>
      <c r="IRX518" s="421"/>
      <c r="IRY518" s="421"/>
      <c r="IRZ518" s="421"/>
      <c r="ISA518" s="421"/>
      <c r="ISB518" s="421"/>
      <c r="ISC518" s="421"/>
      <c r="ISD518" s="421"/>
      <c r="ISE518" s="421"/>
      <c r="ISF518" s="421"/>
      <c r="ISG518" s="421"/>
      <c r="ISH518" s="421"/>
      <c r="ISI518" s="421"/>
      <c r="ISJ518" s="421"/>
      <c r="ISK518" s="421"/>
      <c r="ISL518" s="421"/>
      <c r="ISM518" s="421"/>
      <c r="ISN518" s="421"/>
      <c r="ISO518" s="421"/>
      <c r="ISP518" s="421"/>
      <c r="ISQ518" s="421"/>
      <c r="ISR518" s="421"/>
      <c r="ISS518" s="421"/>
      <c r="IST518" s="421"/>
      <c r="ISU518" s="421"/>
      <c r="ISV518" s="421"/>
      <c r="ISW518" s="421"/>
      <c r="ISX518" s="421"/>
      <c r="ISY518" s="421"/>
      <c r="ISZ518" s="421"/>
      <c r="ITA518" s="421"/>
      <c r="ITB518" s="421"/>
      <c r="ITC518" s="421"/>
      <c r="ITD518" s="421"/>
      <c r="ITE518" s="421"/>
      <c r="ITF518" s="421"/>
      <c r="ITG518" s="421"/>
      <c r="ITH518" s="421"/>
      <c r="ITI518" s="421"/>
      <c r="ITJ518" s="421"/>
      <c r="ITK518" s="421"/>
      <c r="ITL518" s="421"/>
      <c r="ITM518" s="421"/>
      <c r="ITN518" s="421"/>
      <c r="ITO518" s="421"/>
      <c r="ITP518" s="421"/>
      <c r="ITQ518" s="421"/>
      <c r="ITR518" s="421"/>
      <c r="ITS518" s="421"/>
      <c r="ITT518" s="421"/>
      <c r="ITU518" s="421"/>
      <c r="ITV518" s="421"/>
      <c r="ITW518" s="421"/>
      <c r="ITX518" s="421"/>
      <c r="ITY518" s="421"/>
      <c r="ITZ518" s="421"/>
      <c r="IUA518" s="421"/>
      <c r="IUB518" s="421"/>
      <c r="IUC518" s="421"/>
      <c r="IUD518" s="421"/>
      <c r="IUE518" s="421"/>
      <c r="IUF518" s="421"/>
      <c r="IUG518" s="421"/>
      <c r="IUH518" s="421"/>
      <c r="IUI518" s="421"/>
      <c r="IUJ518" s="421"/>
      <c r="IUK518" s="421"/>
      <c r="IUL518" s="421"/>
      <c r="IUM518" s="421"/>
      <c r="IUN518" s="421"/>
      <c r="IUO518" s="421"/>
      <c r="IUP518" s="421"/>
      <c r="IUQ518" s="421"/>
      <c r="IUR518" s="421"/>
      <c r="IUS518" s="421"/>
      <c r="IUT518" s="421"/>
      <c r="IUU518" s="421"/>
      <c r="IUV518" s="421"/>
      <c r="IUW518" s="421"/>
      <c r="IUX518" s="421"/>
      <c r="IUY518" s="421"/>
      <c r="IUZ518" s="421"/>
      <c r="IVA518" s="421"/>
      <c r="IVB518" s="421"/>
      <c r="IVC518" s="421"/>
      <c r="IVD518" s="421"/>
      <c r="IVE518" s="421"/>
      <c r="IVF518" s="421"/>
      <c r="IVG518" s="421"/>
      <c r="IVH518" s="421"/>
      <c r="IVI518" s="421"/>
      <c r="IVJ518" s="421"/>
      <c r="IVK518" s="421"/>
      <c r="IVL518" s="421"/>
      <c r="IVM518" s="421"/>
      <c r="IVN518" s="421"/>
      <c r="IVO518" s="421"/>
      <c r="IVP518" s="421"/>
      <c r="IVQ518" s="421"/>
      <c r="IVR518" s="421"/>
      <c r="IVS518" s="421"/>
      <c r="IVT518" s="421"/>
      <c r="IVU518" s="421"/>
      <c r="IVV518" s="421"/>
      <c r="IVW518" s="421"/>
      <c r="IVX518" s="421"/>
      <c r="IVY518" s="421"/>
      <c r="IVZ518" s="421"/>
      <c r="IWA518" s="421"/>
      <c r="IWB518" s="421"/>
      <c r="IWC518" s="421"/>
      <c r="IWD518" s="421"/>
      <c r="IWE518" s="421"/>
      <c r="IWF518" s="421"/>
      <c r="IWG518" s="421"/>
      <c r="IWH518" s="421"/>
      <c r="IWI518" s="421"/>
      <c r="IWJ518" s="421"/>
      <c r="IWK518" s="421"/>
      <c r="IWL518" s="421"/>
      <c r="IWM518" s="421"/>
      <c r="IWN518" s="421"/>
      <c r="IWO518" s="421"/>
      <c r="IWP518" s="421"/>
      <c r="IWQ518" s="421"/>
      <c r="IWR518" s="421"/>
      <c r="IWS518" s="421"/>
      <c r="IWT518" s="421"/>
      <c r="IWU518" s="421"/>
      <c r="IWV518" s="421"/>
      <c r="IWW518" s="421"/>
      <c r="IWX518" s="421"/>
      <c r="IWY518" s="421"/>
      <c r="IWZ518" s="421"/>
      <c r="IXA518" s="421"/>
      <c r="IXB518" s="421"/>
      <c r="IXC518" s="421"/>
      <c r="IXD518" s="421"/>
      <c r="IXE518" s="421"/>
      <c r="IXF518" s="421"/>
      <c r="IXG518" s="421"/>
      <c r="IXH518" s="421"/>
      <c r="IXI518" s="421"/>
      <c r="IXJ518" s="421"/>
      <c r="IXK518" s="421"/>
      <c r="IXL518" s="421"/>
      <c r="IXM518" s="421"/>
      <c r="IXN518" s="421"/>
      <c r="IXO518" s="421"/>
      <c r="IXP518" s="421"/>
      <c r="IXQ518" s="421"/>
      <c r="IXR518" s="421"/>
      <c r="IXS518" s="421"/>
      <c r="IXT518" s="421"/>
      <c r="IXU518" s="421"/>
      <c r="IXV518" s="421"/>
      <c r="IXW518" s="421"/>
      <c r="IXX518" s="421"/>
      <c r="IXY518" s="421"/>
      <c r="IXZ518" s="421"/>
      <c r="IYA518" s="421"/>
      <c r="IYB518" s="421"/>
      <c r="IYC518" s="421"/>
      <c r="IYD518" s="421"/>
      <c r="IYE518" s="421"/>
      <c r="IYF518" s="421"/>
      <c r="IYG518" s="421"/>
      <c r="IYH518" s="421"/>
      <c r="IYI518" s="421"/>
      <c r="IYJ518" s="421"/>
      <c r="IYK518" s="421"/>
      <c r="IYL518" s="421"/>
      <c r="IYM518" s="421"/>
      <c r="IYN518" s="421"/>
      <c r="IYO518" s="421"/>
      <c r="IYP518" s="421"/>
      <c r="IYQ518" s="421"/>
      <c r="IYR518" s="421"/>
      <c r="IYS518" s="421"/>
      <c r="IYT518" s="421"/>
      <c r="IYU518" s="421"/>
      <c r="IYV518" s="421"/>
      <c r="IYW518" s="421"/>
      <c r="IYX518" s="421"/>
      <c r="IYY518" s="421"/>
      <c r="IYZ518" s="421"/>
      <c r="IZA518" s="421"/>
      <c r="IZB518" s="421"/>
      <c r="IZC518" s="421"/>
      <c r="IZD518" s="421"/>
      <c r="IZE518" s="421"/>
      <c r="IZF518" s="421"/>
      <c r="IZG518" s="421"/>
      <c r="IZH518" s="421"/>
      <c r="IZI518" s="421"/>
      <c r="IZJ518" s="421"/>
      <c r="IZK518" s="421"/>
      <c r="IZL518" s="421"/>
      <c r="IZM518" s="421"/>
      <c r="IZN518" s="421"/>
      <c r="IZO518" s="421"/>
      <c r="IZP518" s="421"/>
      <c r="IZQ518" s="421"/>
      <c r="IZR518" s="421"/>
      <c r="IZS518" s="421"/>
      <c r="IZT518" s="421"/>
      <c r="IZU518" s="421"/>
      <c r="IZV518" s="421"/>
      <c r="IZW518" s="421"/>
      <c r="IZX518" s="421"/>
      <c r="IZY518" s="421"/>
      <c r="IZZ518" s="421"/>
      <c r="JAA518" s="421"/>
      <c r="JAB518" s="421"/>
      <c r="JAC518" s="421"/>
      <c r="JAD518" s="421"/>
      <c r="JAE518" s="421"/>
      <c r="JAF518" s="421"/>
      <c r="JAG518" s="421"/>
      <c r="JAH518" s="421"/>
      <c r="JAI518" s="421"/>
      <c r="JAJ518" s="421"/>
      <c r="JAK518" s="421"/>
      <c r="JAL518" s="421"/>
      <c r="JAM518" s="421"/>
      <c r="JAN518" s="421"/>
      <c r="JAO518" s="421"/>
      <c r="JAP518" s="421"/>
      <c r="JAQ518" s="421"/>
      <c r="JAR518" s="421"/>
      <c r="JAS518" s="421"/>
      <c r="JAT518" s="421"/>
      <c r="JAU518" s="421"/>
      <c r="JAV518" s="421"/>
      <c r="JAW518" s="421"/>
      <c r="JAX518" s="421"/>
      <c r="JAY518" s="421"/>
      <c r="JAZ518" s="421"/>
      <c r="JBA518" s="421"/>
      <c r="JBB518" s="421"/>
      <c r="JBC518" s="421"/>
      <c r="JBD518" s="421"/>
      <c r="JBE518" s="421"/>
      <c r="JBF518" s="421"/>
      <c r="JBG518" s="421"/>
      <c r="JBH518" s="421"/>
      <c r="JBI518" s="421"/>
      <c r="JBJ518" s="421"/>
      <c r="JBK518" s="421"/>
      <c r="JBL518" s="421"/>
      <c r="JBM518" s="421"/>
      <c r="JBN518" s="421"/>
      <c r="JBO518" s="421"/>
      <c r="JBP518" s="421"/>
      <c r="JBQ518" s="421"/>
      <c r="JBR518" s="421"/>
      <c r="JBS518" s="421"/>
      <c r="JBT518" s="421"/>
      <c r="JBU518" s="421"/>
      <c r="JBV518" s="421"/>
      <c r="JBW518" s="421"/>
      <c r="JBX518" s="421"/>
      <c r="JBY518" s="421"/>
      <c r="JBZ518" s="421"/>
      <c r="JCA518" s="421"/>
      <c r="JCB518" s="421"/>
      <c r="JCC518" s="421"/>
      <c r="JCD518" s="421"/>
      <c r="JCE518" s="421"/>
      <c r="JCF518" s="421"/>
      <c r="JCG518" s="421"/>
      <c r="JCH518" s="421"/>
      <c r="JCI518" s="421"/>
      <c r="JCJ518" s="421"/>
      <c r="JCK518" s="421"/>
      <c r="JCL518" s="421"/>
      <c r="JCM518" s="421"/>
      <c r="JCN518" s="421"/>
      <c r="JCO518" s="421"/>
      <c r="JCP518" s="421"/>
      <c r="JCQ518" s="421"/>
      <c r="JCR518" s="421"/>
      <c r="JCS518" s="421"/>
      <c r="JCT518" s="421"/>
      <c r="JCU518" s="421"/>
      <c r="JCV518" s="421"/>
      <c r="JCW518" s="421"/>
      <c r="JCX518" s="421"/>
      <c r="JCY518" s="421"/>
      <c r="JCZ518" s="421"/>
      <c r="JDA518" s="421"/>
      <c r="JDB518" s="421"/>
      <c r="JDC518" s="421"/>
      <c r="JDD518" s="421"/>
      <c r="JDE518" s="421"/>
      <c r="JDF518" s="421"/>
      <c r="JDG518" s="421"/>
      <c r="JDH518" s="421"/>
      <c r="JDI518" s="421"/>
      <c r="JDJ518" s="421"/>
      <c r="JDK518" s="421"/>
      <c r="JDL518" s="421"/>
      <c r="JDM518" s="421"/>
      <c r="JDN518" s="421"/>
      <c r="JDO518" s="421"/>
      <c r="JDP518" s="421"/>
      <c r="JDQ518" s="421"/>
      <c r="JDR518" s="421"/>
      <c r="JDS518" s="421"/>
      <c r="JDT518" s="421"/>
      <c r="JDU518" s="421"/>
      <c r="JDV518" s="421"/>
      <c r="JDW518" s="421"/>
      <c r="JDX518" s="421"/>
      <c r="JDY518" s="421"/>
      <c r="JDZ518" s="421"/>
      <c r="JEA518" s="421"/>
      <c r="JEB518" s="421"/>
      <c r="JEC518" s="421"/>
      <c r="JED518" s="421"/>
      <c r="JEE518" s="421"/>
      <c r="JEF518" s="421"/>
      <c r="JEG518" s="421"/>
      <c r="JEH518" s="421"/>
      <c r="JEI518" s="421"/>
      <c r="JEJ518" s="421"/>
      <c r="JEK518" s="421"/>
      <c r="JEL518" s="421"/>
      <c r="JEM518" s="421"/>
      <c r="JEN518" s="421"/>
      <c r="JEO518" s="421"/>
      <c r="JEP518" s="421"/>
      <c r="JEQ518" s="421"/>
      <c r="JER518" s="421"/>
      <c r="JES518" s="421"/>
      <c r="JET518" s="421"/>
      <c r="JEU518" s="421"/>
      <c r="JEV518" s="421"/>
      <c r="JEW518" s="421"/>
      <c r="JEX518" s="421"/>
      <c r="JEY518" s="421"/>
      <c r="JEZ518" s="421"/>
      <c r="JFA518" s="421"/>
      <c r="JFB518" s="421"/>
      <c r="JFC518" s="421"/>
      <c r="JFD518" s="421"/>
      <c r="JFE518" s="421"/>
      <c r="JFF518" s="421"/>
      <c r="JFG518" s="421"/>
      <c r="JFH518" s="421"/>
      <c r="JFI518" s="421"/>
      <c r="JFJ518" s="421"/>
      <c r="JFK518" s="421"/>
      <c r="JFL518" s="421"/>
      <c r="JFM518" s="421"/>
      <c r="JFN518" s="421"/>
      <c r="JFO518" s="421"/>
      <c r="JFP518" s="421"/>
      <c r="JFQ518" s="421"/>
      <c r="JFR518" s="421"/>
      <c r="JFS518" s="421"/>
      <c r="JFT518" s="421"/>
      <c r="JFU518" s="421"/>
      <c r="JFV518" s="421"/>
      <c r="JFW518" s="421"/>
      <c r="JFX518" s="421"/>
      <c r="JFY518" s="421"/>
      <c r="JFZ518" s="421"/>
      <c r="JGA518" s="421"/>
      <c r="JGB518" s="421"/>
      <c r="JGC518" s="421"/>
      <c r="JGD518" s="421"/>
      <c r="JGE518" s="421"/>
      <c r="JGF518" s="421"/>
      <c r="JGG518" s="421"/>
      <c r="JGH518" s="421"/>
      <c r="JGI518" s="421"/>
      <c r="JGJ518" s="421"/>
      <c r="JGK518" s="421"/>
      <c r="JGL518" s="421"/>
      <c r="JGM518" s="421"/>
      <c r="JGN518" s="421"/>
      <c r="JGO518" s="421"/>
      <c r="JGP518" s="421"/>
      <c r="JGQ518" s="421"/>
      <c r="JGR518" s="421"/>
      <c r="JGS518" s="421"/>
      <c r="JGT518" s="421"/>
      <c r="JGU518" s="421"/>
      <c r="JGV518" s="421"/>
      <c r="JGW518" s="421"/>
      <c r="JGX518" s="421"/>
      <c r="JGY518" s="421"/>
      <c r="JGZ518" s="421"/>
      <c r="JHA518" s="421"/>
      <c r="JHB518" s="421"/>
      <c r="JHC518" s="421"/>
      <c r="JHD518" s="421"/>
      <c r="JHE518" s="421"/>
      <c r="JHF518" s="421"/>
      <c r="JHG518" s="421"/>
      <c r="JHH518" s="421"/>
      <c r="JHI518" s="421"/>
      <c r="JHJ518" s="421"/>
      <c r="JHK518" s="421"/>
      <c r="JHL518" s="421"/>
      <c r="JHM518" s="421"/>
      <c r="JHN518" s="421"/>
      <c r="JHO518" s="421"/>
      <c r="JHP518" s="421"/>
      <c r="JHQ518" s="421"/>
      <c r="JHR518" s="421"/>
      <c r="JHS518" s="421"/>
      <c r="JHT518" s="421"/>
      <c r="JHU518" s="421"/>
      <c r="JHV518" s="421"/>
      <c r="JHW518" s="421"/>
      <c r="JHX518" s="421"/>
      <c r="JHY518" s="421"/>
      <c r="JHZ518" s="421"/>
      <c r="JIA518" s="421"/>
      <c r="JIB518" s="421"/>
      <c r="JIC518" s="421"/>
      <c r="JID518" s="421"/>
      <c r="JIE518" s="421"/>
      <c r="JIF518" s="421"/>
      <c r="JIG518" s="421"/>
      <c r="JIH518" s="421"/>
      <c r="JII518" s="421"/>
      <c r="JIJ518" s="421"/>
      <c r="JIK518" s="421"/>
      <c r="JIL518" s="421"/>
      <c r="JIM518" s="421"/>
      <c r="JIN518" s="421"/>
      <c r="JIO518" s="421"/>
      <c r="JIP518" s="421"/>
      <c r="JIQ518" s="421"/>
      <c r="JIR518" s="421"/>
      <c r="JIS518" s="421"/>
      <c r="JIT518" s="421"/>
      <c r="JIU518" s="421"/>
      <c r="JIV518" s="421"/>
      <c r="JIW518" s="421"/>
      <c r="JIX518" s="421"/>
      <c r="JIY518" s="421"/>
      <c r="JIZ518" s="421"/>
      <c r="JJA518" s="421"/>
      <c r="JJB518" s="421"/>
      <c r="JJC518" s="421"/>
      <c r="JJD518" s="421"/>
      <c r="JJE518" s="421"/>
      <c r="JJF518" s="421"/>
      <c r="JJG518" s="421"/>
      <c r="JJH518" s="421"/>
      <c r="JJI518" s="421"/>
      <c r="JJJ518" s="421"/>
      <c r="JJK518" s="421"/>
      <c r="JJL518" s="421"/>
      <c r="JJM518" s="421"/>
      <c r="JJN518" s="421"/>
      <c r="JJO518" s="421"/>
      <c r="JJP518" s="421"/>
      <c r="JJQ518" s="421"/>
      <c r="JJR518" s="421"/>
      <c r="JJS518" s="421"/>
      <c r="JJT518" s="421"/>
      <c r="JJU518" s="421"/>
      <c r="JJV518" s="421"/>
      <c r="JJW518" s="421"/>
      <c r="JJX518" s="421"/>
      <c r="JJY518" s="421"/>
      <c r="JJZ518" s="421"/>
      <c r="JKA518" s="421"/>
      <c r="JKB518" s="421"/>
      <c r="JKC518" s="421"/>
      <c r="JKD518" s="421"/>
      <c r="JKE518" s="421"/>
      <c r="JKF518" s="421"/>
      <c r="JKG518" s="421"/>
      <c r="JKH518" s="421"/>
      <c r="JKI518" s="421"/>
      <c r="JKJ518" s="421"/>
      <c r="JKK518" s="421"/>
      <c r="JKL518" s="421"/>
      <c r="JKM518" s="421"/>
      <c r="JKN518" s="421"/>
      <c r="JKO518" s="421"/>
      <c r="JKP518" s="421"/>
      <c r="JKQ518" s="421"/>
      <c r="JKR518" s="421"/>
      <c r="JKS518" s="421"/>
      <c r="JKT518" s="421"/>
      <c r="JKU518" s="421"/>
      <c r="JKV518" s="421"/>
      <c r="JKW518" s="421"/>
      <c r="JKX518" s="421"/>
      <c r="JKY518" s="421"/>
      <c r="JKZ518" s="421"/>
      <c r="JLA518" s="421"/>
      <c r="JLB518" s="421"/>
      <c r="JLC518" s="421"/>
      <c r="JLD518" s="421"/>
      <c r="JLE518" s="421"/>
      <c r="JLF518" s="421"/>
      <c r="JLG518" s="421"/>
      <c r="JLH518" s="421"/>
      <c r="JLI518" s="421"/>
      <c r="JLJ518" s="421"/>
      <c r="JLK518" s="421"/>
      <c r="JLL518" s="421"/>
      <c r="JLM518" s="421"/>
      <c r="JLN518" s="421"/>
      <c r="JLO518" s="421"/>
      <c r="JLP518" s="421"/>
      <c r="JLQ518" s="421"/>
      <c r="JLR518" s="421"/>
      <c r="JLS518" s="421"/>
      <c r="JLT518" s="421"/>
      <c r="JLU518" s="421"/>
      <c r="JLV518" s="421"/>
      <c r="JLW518" s="421"/>
      <c r="JLX518" s="421"/>
      <c r="JLY518" s="421"/>
      <c r="JLZ518" s="421"/>
      <c r="JMA518" s="421"/>
      <c r="JMB518" s="421"/>
      <c r="JMC518" s="421"/>
      <c r="JMD518" s="421"/>
      <c r="JME518" s="421"/>
      <c r="JMF518" s="421"/>
      <c r="JMG518" s="421"/>
      <c r="JMH518" s="421"/>
      <c r="JMI518" s="421"/>
      <c r="JMJ518" s="421"/>
      <c r="JMK518" s="421"/>
      <c r="JML518" s="421"/>
      <c r="JMM518" s="421"/>
      <c r="JMN518" s="421"/>
      <c r="JMO518" s="421"/>
      <c r="JMP518" s="421"/>
      <c r="JMQ518" s="421"/>
      <c r="JMR518" s="421"/>
      <c r="JMS518" s="421"/>
      <c r="JMT518" s="421"/>
      <c r="JMU518" s="421"/>
      <c r="JMV518" s="421"/>
      <c r="JMW518" s="421"/>
      <c r="JMX518" s="421"/>
      <c r="JMY518" s="421"/>
      <c r="JMZ518" s="421"/>
      <c r="JNA518" s="421"/>
      <c r="JNB518" s="421"/>
      <c r="JNC518" s="421"/>
      <c r="JND518" s="421"/>
      <c r="JNE518" s="421"/>
      <c r="JNF518" s="421"/>
      <c r="JNG518" s="421"/>
      <c r="JNH518" s="421"/>
      <c r="JNI518" s="421"/>
      <c r="JNJ518" s="421"/>
      <c r="JNK518" s="421"/>
      <c r="JNL518" s="421"/>
      <c r="JNM518" s="421"/>
      <c r="JNN518" s="421"/>
      <c r="JNO518" s="421"/>
      <c r="JNP518" s="421"/>
      <c r="JNQ518" s="421"/>
      <c r="JNR518" s="421"/>
      <c r="JNS518" s="421"/>
      <c r="JNT518" s="421"/>
      <c r="JNU518" s="421"/>
      <c r="JNV518" s="421"/>
      <c r="JNW518" s="421"/>
      <c r="JNX518" s="421"/>
      <c r="JNY518" s="421"/>
      <c r="JNZ518" s="421"/>
      <c r="JOA518" s="421"/>
      <c r="JOB518" s="421"/>
      <c r="JOC518" s="421"/>
      <c r="JOD518" s="421"/>
      <c r="JOE518" s="421"/>
      <c r="JOF518" s="421"/>
      <c r="JOG518" s="421"/>
      <c r="JOH518" s="421"/>
      <c r="JOI518" s="421"/>
      <c r="JOJ518" s="421"/>
      <c r="JOK518" s="421"/>
      <c r="JOL518" s="421"/>
      <c r="JOM518" s="421"/>
      <c r="JON518" s="421"/>
      <c r="JOO518" s="421"/>
      <c r="JOP518" s="421"/>
      <c r="JOQ518" s="421"/>
      <c r="JOR518" s="421"/>
      <c r="JOS518" s="421"/>
      <c r="JOT518" s="421"/>
      <c r="JOU518" s="421"/>
      <c r="JOV518" s="421"/>
      <c r="JOW518" s="421"/>
      <c r="JOX518" s="421"/>
      <c r="JOY518" s="421"/>
      <c r="JOZ518" s="421"/>
      <c r="JPA518" s="421"/>
      <c r="JPB518" s="421"/>
      <c r="JPC518" s="421"/>
      <c r="JPD518" s="421"/>
      <c r="JPE518" s="421"/>
      <c r="JPF518" s="421"/>
      <c r="JPG518" s="421"/>
      <c r="JPH518" s="421"/>
      <c r="JPI518" s="421"/>
      <c r="JPJ518" s="421"/>
      <c r="JPK518" s="421"/>
      <c r="JPL518" s="421"/>
      <c r="JPM518" s="421"/>
      <c r="JPN518" s="421"/>
      <c r="JPO518" s="421"/>
      <c r="JPP518" s="421"/>
      <c r="JPQ518" s="421"/>
      <c r="JPR518" s="421"/>
      <c r="JPS518" s="421"/>
      <c r="JPT518" s="421"/>
      <c r="JPU518" s="421"/>
      <c r="JPV518" s="421"/>
      <c r="JPW518" s="421"/>
      <c r="JPX518" s="421"/>
      <c r="JPY518" s="421"/>
      <c r="JPZ518" s="421"/>
      <c r="JQA518" s="421"/>
      <c r="JQB518" s="421"/>
      <c r="JQC518" s="421"/>
      <c r="JQD518" s="421"/>
      <c r="JQE518" s="421"/>
      <c r="JQF518" s="421"/>
      <c r="JQG518" s="421"/>
      <c r="JQH518" s="421"/>
      <c r="JQI518" s="421"/>
      <c r="JQJ518" s="421"/>
      <c r="JQK518" s="421"/>
      <c r="JQL518" s="421"/>
      <c r="JQM518" s="421"/>
      <c r="JQN518" s="421"/>
      <c r="JQO518" s="421"/>
      <c r="JQP518" s="421"/>
      <c r="JQQ518" s="421"/>
      <c r="JQR518" s="421"/>
      <c r="JQS518" s="421"/>
      <c r="JQT518" s="421"/>
      <c r="JQU518" s="421"/>
      <c r="JQV518" s="421"/>
      <c r="JQW518" s="421"/>
      <c r="JQX518" s="421"/>
      <c r="JQY518" s="421"/>
      <c r="JQZ518" s="421"/>
      <c r="JRA518" s="421"/>
      <c r="JRB518" s="421"/>
      <c r="JRC518" s="421"/>
      <c r="JRD518" s="421"/>
      <c r="JRE518" s="421"/>
      <c r="JRF518" s="421"/>
      <c r="JRG518" s="421"/>
      <c r="JRH518" s="421"/>
      <c r="JRI518" s="421"/>
      <c r="JRJ518" s="421"/>
      <c r="JRK518" s="421"/>
      <c r="JRL518" s="421"/>
      <c r="JRM518" s="421"/>
      <c r="JRN518" s="421"/>
      <c r="JRO518" s="421"/>
      <c r="JRP518" s="421"/>
      <c r="JRQ518" s="421"/>
      <c r="JRR518" s="421"/>
      <c r="JRS518" s="421"/>
      <c r="JRT518" s="421"/>
      <c r="JRU518" s="421"/>
      <c r="JRV518" s="421"/>
      <c r="JRW518" s="421"/>
      <c r="JRX518" s="421"/>
      <c r="JRY518" s="421"/>
      <c r="JRZ518" s="421"/>
      <c r="JSA518" s="421"/>
      <c r="JSB518" s="421"/>
      <c r="JSC518" s="421"/>
      <c r="JSD518" s="421"/>
      <c r="JSE518" s="421"/>
      <c r="JSF518" s="421"/>
      <c r="JSG518" s="421"/>
      <c r="JSH518" s="421"/>
      <c r="JSI518" s="421"/>
      <c r="JSJ518" s="421"/>
      <c r="JSK518" s="421"/>
      <c r="JSL518" s="421"/>
      <c r="JSM518" s="421"/>
      <c r="JSN518" s="421"/>
      <c r="JSO518" s="421"/>
      <c r="JSP518" s="421"/>
      <c r="JSQ518" s="421"/>
      <c r="JSR518" s="421"/>
      <c r="JSS518" s="421"/>
      <c r="JST518" s="421"/>
      <c r="JSU518" s="421"/>
      <c r="JSV518" s="421"/>
      <c r="JSW518" s="421"/>
      <c r="JSX518" s="421"/>
      <c r="JSY518" s="421"/>
      <c r="JSZ518" s="421"/>
      <c r="JTA518" s="421"/>
      <c r="JTB518" s="421"/>
      <c r="JTC518" s="421"/>
      <c r="JTD518" s="421"/>
      <c r="JTE518" s="421"/>
      <c r="JTF518" s="421"/>
      <c r="JTG518" s="421"/>
      <c r="JTH518" s="421"/>
      <c r="JTI518" s="421"/>
      <c r="JTJ518" s="421"/>
      <c r="JTK518" s="421"/>
      <c r="JTL518" s="421"/>
      <c r="JTM518" s="421"/>
      <c r="JTN518" s="421"/>
      <c r="JTO518" s="421"/>
      <c r="JTP518" s="421"/>
      <c r="JTQ518" s="421"/>
      <c r="JTR518" s="421"/>
      <c r="JTS518" s="421"/>
      <c r="JTT518" s="421"/>
      <c r="JTU518" s="421"/>
      <c r="JTV518" s="421"/>
      <c r="JTW518" s="421"/>
      <c r="JTX518" s="421"/>
      <c r="JTY518" s="421"/>
      <c r="JTZ518" s="421"/>
      <c r="JUA518" s="421"/>
      <c r="JUB518" s="421"/>
      <c r="JUC518" s="421"/>
      <c r="JUD518" s="421"/>
      <c r="JUE518" s="421"/>
      <c r="JUF518" s="421"/>
      <c r="JUG518" s="421"/>
      <c r="JUH518" s="421"/>
      <c r="JUI518" s="421"/>
      <c r="JUJ518" s="421"/>
      <c r="JUK518" s="421"/>
      <c r="JUL518" s="421"/>
      <c r="JUM518" s="421"/>
      <c r="JUN518" s="421"/>
      <c r="JUO518" s="421"/>
      <c r="JUP518" s="421"/>
      <c r="JUQ518" s="421"/>
      <c r="JUR518" s="421"/>
      <c r="JUS518" s="421"/>
      <c r="JUT518" s="421"/>
      <c r="JUU518" s="421"/>
      <c r="JUV518" s="421"/>
      <c r="JUW518" s="421"/>
      <c r="JUX518" s="421"/>
      <c r="JUY518" s="421"/>
      <c r="JUZ518" s="421"/>
      <c r="JVA518" s="421"/>
      <c r="JVB518" s="421"/>
      <c r="JVC518" s="421"/>
      <c r="JVD518" s="421"/>
      <c r="JVE518" s="421"/>
      <c r="JVF518" s="421"/>
      <c r="JVG518" s="421"/>
      <c r="JVH518" s="421"/>
      <c r="JVI518" s="421"/>
      <c r="JVJ518" s="421"/>
      <c r="JVK518" s="421"/>
      <c r="JVL518" s="421"/>
      <c r="JVM518" s="421"/>
      <c r="JVN518" s="421"/>
      <c r="JVO518" s="421"/>
      <c r="JVP518" s="421"/>
      <c r="JVQ518" s="421"/>
      <c r="JVR518" s="421"/>
      <c r="JVS518" s="421"/>
      <c r="JVT518" s="421"/>
      <c r="JVU518" s="421"/>
      <c r="JVV518" s="421"/>
      <c r="JVW518" s="421"/>
      <c r="JVX518" s="421"/>
      <c r="JVY518" s="421"/>
      <c r="JVZ518" s="421"/>
      <c r="JWA518" s="421"/>
      <c r="JWB518" s="421"/>
      <c r="JWC518" s="421"/>
      <c r="JWD518" s="421"/>
      <c r="JWE518" s="421"/>
      <c r="JWF518" s="421"/>
      <c r="JWG518" s="421"/>
      <c r="JWH518" s="421"/>
      <c r="JWI518" s="421"/>
      <c r="JWJ518" s="421"/>
      <c r="JWK518" s="421"/>
      <c r="JWL518" s="421"/>
      <c r="JWM518" s="421"/>
      <c r="JWN518" s="421"/>
      <c r="JWO518" s="421"/>
      <c r="JWP518" s="421"/>
      <c r="JWQ518" s="421"/>
      <c r="JWR518" s="421"/>
      <c r="JWS518" s="421"/>
      <c r="JWT518" s="421"/>
      <c r="JWU518" s="421"/>
      <c r="JWV518" s="421"/>
      <c r="JWW518" s="421"/>
      <c r="JWX518" s="421"/>
      <c r="JWY518" s="421"/>
      <c r="JWZ518" s="421"/>
      <c r="JXA518" s="421"/>
      <c r="JXB518" s="421"/>
      <c r="JXC518" s="421"/>
      <c r="JXD518" s="421"/>
      <c r="JXE518" s="421"/>
      <c r="JXF518" s="421"/>
      <c r="JXG518" s="421"/>
      <c r="JXH518" s="421"/>
      <c r="JXI518" s="421"/>
      <c r="JXJ518" s="421"/>
      <c r="JXK518" s="421"/>
      <c r="JXL518" s="421"/>
      <c r="JXM518" s="421"/>
      <c r="JXN518" s="421"/>
      <c r="JXO518" s="421"/>
      <c r="JXP518" s="421"/>
      <c r="JXQ518" s="421"/>
      <c r="JXR518" s="421"/>
      <c r="JXS518" s="421"/>
      <c r="JXT518" s="421"/>
      <c r="JXU518" s="421"/>
      <c r="JXV518" s="421"/>
      <c r="JXW518" s="421"/>
      <c r="JXX518" s="421"/>
      <c r="JXY518" s="421"/>
      <c r="JXZ518" s="421"/>
      <c r="JYA518" s="421"/>
      <c r="JYB518" s="421"/>
      <c r="JYC518" s="421"/>
      <c r="JYD518" s="421"/>
      <c r="JYE518" s="421"/>
      <c r="JYF518" s="421"/>
      <c r="JYG518" s="421"/>
      <c r="JYH518" s="421"/>
      <c r="JYI518" s="421"/>
      <c r="JYJ518" s="421"/>
      <c r="JYK518" s="421"/>
      <c r="JYL518" s="421"/>
      <c r="JYM518" s="421"/>
      <c r="JYN518" s="421"/>
      <c r="JYO518" s="421"/>
      <c r="JYP518" s="421"/>
      <c r="JYQ518" s="421"/>
      <c r="JYR518" s="421"/>
      <c r="JYS518" s="421"/>
      <c r="JYT518" s="421"/>
      <c r="JYU518" s="421"/>
      <c r="JYV518" s="421"/>
      <c r="JYW518" s="421"/>
      <c r="JYX518" s="421"/>
      <c r="JYY518" s="421"/>
      <c r="JYZ518" s="421"/>
      <c r="JZA518" s="421"/>
      <c r="JZB518" s="421"/>
      <c r="JZC518" s="421"/>
      <c r="JZD518" s="421"/>
      <c r="JZE518" s="421"/>
      <c r="JZF518" s="421"/>
      <c r="JZG518" s="421"/>
      <c r="JZH518" s="421"/>
      <c r="JZI518" s="421"/>
      <c r="JZJ518" s="421"/>
      <c r="JZK518" s="421"/>
      <c r="JZL518" s="421"/>
      <c r="JZM518" s="421"/>
      <c r="JZN518" s="421"/>
      <c r="JZO518" s="421"/>
      <c r="JZP518" s="421"/>
      <c r="JZQ518" s="421"/>
      <c r="JZR518" s="421"/>
      <c r="JZS518" s="421"/>
      <c r="JZT518" s="421"/>
      <c r="JZU518" s="421"/>
      <c r="JZV518" s="421"/>
      <c r="JZW518" s="421"/>
      <c r="JZX518" s="421"/>
      <c r="JZY518" s="421"/>
      <c r="JZZ518" s="421"/>
      <c r="KAA518" s="421"/>
      <c r="KAB518" s="421"/>
      <c r="KAC518" s="421"/>
      <c r="KAD518" s="421"/>
      <c r="KAE518" s="421"/>
      <c r="KAF518" s="421"/>
      <c r="KAG518" s="421"/>
      <c r="KAH518" s="421"/>
      <c r="KAI518" s="421"/>
      <c r="KAJ518" s="421"/>
      <c r="KAK518" s="421"/>
      <c r="KAL518" s="421"/>
      <c r="KAM518" s="421"/>
      <c r="KAN518" s="421"/>
      <c r="KAO518" s="421"/>
      <c r="KAP518" s="421"/>
      <c r="KAQ518" s="421"/>
      <c r="KAR518" s="421"/>
      <c r="KAS518" s="421"/>
      <c r="KAT518" s="421"/>
      <c r="KAU518" s="421"/>
      <c r="KAV518" s="421"/>
      <c r="KAW518" s="421"/>
      <c r="KAX518" s="421"/>
      <c r="KAY518" s="421"/>
      <c r="KAZ518" s="421"/>
      <c r="KBA518" s="421"/>
      <c r="KBB518" s="421"/>
      <c r="KBC518" s="421"/>
      <c r="KBD518" s="421"/>
      <c r="KBE518" s="421"/>
      <c r="KBF518" s="421"/>
      <c r="KBG518" s="421"/>
      <c r="KBH518" s="421"/>
      <c r="KBI518" s="421"/>
      <c r="KBJ518" s="421"/>
      <c r="KBK518" s="421"/>
      <c r="KBL518" s="421"/>
      <c r="KBM518" s="421"/>
      <c r="KBN518" s="421"/>
      <c r="KBO518" s="421"/>
      <c r="KBP518" s="421"/>
      <c r="KBQ518" s="421"/>
      <c r="KBR518" s="421"/>
      <c r="KBS518" s="421"/>
      <c r="KBT518" s="421"/>
      <c r="KBU518" s="421"/>
      <c r="KBV518" s="421"/>
      <c r="KBW518" s="421"/>
      <c r="KBX518" s="421"/>
      <c r="KBY518" s="421"/>
      <c r="KBZ518" s="421"/>
      <c r="KCA518" s="421"/>
      <c r="KCB518" s="421"/>
      <c r="KCC518" s="421"/>
      <c r="KCD518" s="421"/>
      <c r="KCE518" s="421"/>
      <c r="KCF518" s="421"/>
      <c r="KCG518" s="421"/>
      <c r="KCH518" s="421"/>
      <c r="KCI518" s="421"/>
      <c r="KCJ518" s="421"/>
      <c r="KCK518" s="421"/>
      <c r="KCL518" s="421"/>
      <c r="KCM518" s="421"/>
      <c r="KCN518" s="421"/>
      <c r="KCO518" s="421"/>
      <c r="KCP518" s="421"/>
      <c r="KCQ518" s="421"/>
      <c r="KCR518" s="421"/>
      <c r="KCS518" s="421"/>
      <c r="KCT518" s="421"/>
      <c r="KCU518" s="421"/>
      <c r="KCV518" s="421"/>
      <c r="KCW518" s="421"/>
      <c r="KCX518" s="421"/>
      <c r="KCY518" s="421"/>
      <c r="KCZ518" s="421"/>
      <c r="KDA518" s="421"/>
      <c r="KDB518" s="421"/>
      <c r="KDC518" s="421"/>
      <c r="KDD518" s="421"/>
      <c r="KDE518" s="421"/>
      <c r="KDF518" s="421"/>
      <c r="KDG518" s="421"/>
      <c r="KDH518" s="421"/>
      <c r="KDI518" s="421"/>
      <c r="KDJ518" s="421"/>
      <c r="KDK518" s="421"/>
      <c r="KDL518" s="421"/>
      <c r="KDM518" s="421"/>
      <c r="KDN518" s="421"/>
      <c r="KDO518" s="421"/>
      <c r="KDP518" s="421"/>
      <c r="KDQ518" s="421"/>
      <c r="KDR518" s="421"/>
      <c r="KDS518" s="421"/>
      <c r="KDT518" s="421"/>
      <c r="KDU518" s="421"/>
      <c r="KDV518" s="421"/>
      <c r="KDW518" s="421"/>
      <c r="KDX518" s="421"/>
      <c r="KDY518" s="421"/>
      <c r="KDZ518" s="421"/>
      <c r="KEA518" s="421"/>
      <c r="KEB518" s="421"/>
      <c r="KEC518" s="421"/>
      <c r="KED518" s="421"/>
      <c r="KEE518" s="421"/>
      <c r="KEF518" s="421"/>
      <c r="KEG518" s="421"/>
      <c r="KEH518" s="421"/>
      <c r="KEI518" s="421"/>
      <c r="KEJ518" s="421"/>
      <c r="KEK518" s="421"/>
      <c r="KEL518" s="421"/>
      <c r="KEM518" s="421"/>
      <c r="KEN518" s="421"/>
      <c r="KEO518" s="421"/>
      <c r="KEP518" s="421"/>
      <c r="KEQ518" s="421"/>
      <c r="KER518" s="421"/>
      <c r="KES518" s="421"/>
      <c r="KET518" s="421"/>
      <c r="KEU518" s="421"/>
      <c r="KEV518" s="421"/>
      <c r="KEW518" s="421"/>
      <c r="KEX518" s="421"/>
      <c r="KEY518" s="421"/>
      <c r="KEZ518" s="421"/>
      <c r="KFA518" s="421"/>
      <c r="KFB518" s="421"/>
      <c r="KFC518" s="421"/>
      <c r="KFD518" s="421"/>
      <c r="KFE518" s="421"/>
      <c r="KFF518" s="421"/>
      <c r="KFG518" s="421"/>
      <c r="KFH518" s="421"/>
      <c r="KFI518" s="421"/>
      <c r="KFJ518" s="421"/>
      <c r="KFK518" s="421"/>
      <c r="KFL518" s="421"/>
      <c r="KFM518" s="421"/>
      <c r="KFN518" s="421"/>
      <c r="KFO518" s="421"/>
      <c r="KFP518" s="421"/>
      <c r="KFQ518" s="421"/>
      <c r="KFR518" s="421"/>
      <c r="KFS518" s="421"/>
      <c r="KFT518" s="421"/>
      <c r="KFU518" s="421"/>
      <c r="KFV518" s="421"/>
      <c r="KFW518" s="421"/>
      <c r="KFX518" s="421"/>
      <c r="KFY518" s="421"/>
      <c r="KFZ518" s="421"/>
      <c r="KGA518" s="421"/>
      <c r="KGB518" s="421"/>
      <c r="KGC518" s="421"/>
      <c r="KGD518" s="421"/>
      <c r="KGE518" s="421"/>
      <c r="KGF518" s="421"/>
      <c r="KGG518" s="421"/>
      <c r="KGH518" s="421"/>
      <c r="KGI518" s="421"/>
      <c r="KGJ518" s="421"/>
      <c r="KGK518" s="421"/>
      <c r="KGL518" s="421"/>
      <c r="KGM518" s="421"/>
      <c r="KGN518" s="421"/>
      <c r="KGO518" s="421"/>
      <c r="KGP518" s="421"/>
      <c r="KGQ518" s="421"/>
      <c r="KGR518" s="421"/>
      <c r="KGS518" s="421"/>
      <c r="KGT518" s="421"/>
      <c r="KGU518" s="421"/>
      <c r="KGV518" s="421"/>
      <c r="KGW518" s="421"/>
      <c r="KGX518" s="421"/>
      <c r="KGY518" s="421"/>
      <c r="KGZ518" s="421"/>
      <c r="KHA518" s="421"/>
      <c r="KHB518" s="421"/>
      <c r="KHC518" s="421"/>
      <c r="KHD518" s="421"/>
      <c r="KHE518" s="421"/>
      <c r="KHF518" s="421"/>
      <c r="KHG518" s="421"/>
      <c r="KHH518" s="421"/>
      <c r="KHI518" s="421"/>
      <c r="KHJ518" s="421"/>
      <c r="KHK518" s="421"/>
      <c r="KHL518" s="421"/>
      <c r="KHM518" s="421"/>
      <c r="KHN518" s="421"/>
      <c r="KHO518" s="421"/>
      <c r="KHP518" s="421"/>
      <c r="KHQ518" s="421"/>
      <c r="KHR518" s="421"/>
      <c r="KHS518" s="421"/>
      <c r="KHT518" s="421"/>
      <c r="KHU518" s="421"/>
      <c r="KHV518" s="421"/>
      <c r="KHW518" s="421"/>
      <c r="KHX518" s="421"/>
      <c r="KHY518" s="421"/>
      <c r="KHZ518" s="421"/>
      <c r="KIA518" s="421"/>
      <c r="KIB518" s="421"/>
      <c r="KIC518" s="421"/>
      <c r="KID518" s="421"/>
      <c r="KIE518" s="421"/>
      <c r="KIF518" s="421"/>
      <c r="KIG518" s="421"/>
      <c r="KIH518" s="421"/>
      <c r="KII518" s="421"/>
      <c r="KIJ518" s="421"/>
      <c r="KIK518" s="421"/>
      <c r="KIL518" s="421"/>
      <c r="KIM518" s="421"/>
      <c r="KIN518" s="421"/>
      <c r="KIO518" s="421"/>
      <c r="KIP518" s="421"/>
      <c r="KIQ518" s="421"/>
      <c r="KIR518" s="421"/>
      <c r="KIS518" s="421"/>
      <c r="KIT518" s="421"/>
      <c r="KIU518" s="421"/>
      <c r="KIV518" s="421"/>
      <c r="KIW518" s="421"/>
      <c r="KIX518" s="421"/>
      <c r="KIY518" s="421"/>
      <c r="KIZ518" s="421"/>
      <c r="KJA518" s="421"/>
      <c r="KJB518" s="421"/>
      <c r="KJC518" s="421"/>
      <c r="KJD518" s="421"/>
      <c r="KJE518" s="421"/>
      <c r="KJF518" s="421"/>
      <c r="KJG518" s="421"/>
      <c r="KJH518" s="421"/>
      <c r="KJI518" s="421"/>
      <c r="KJJ518" s="421"/>
      <c r="KJK518" s="421"/>
      <c r="KJL518" s="421"/>
      <c r="KJM518" s="421"/>
      <c r="KJN518" s="421"/>
      <c r="KJO518" s="421"/>
      <c r="KJP518" s="421"/>
      <c r="KJQ518" s="421"/>
      <c r="KJR518" s="421"/>
      <c r="KJS518" s="421"/>
      <c r="KJT518" s="421"/>
      <c r="KJU518" s="421"/>
      <c r="KJV518" s="421"/>
      <c r="KJW518" s="421"/>
      <c r="KJX518" s="421"/>
      <c r="KJY518" s="421"/>
      <c r="KJZ518" s="421"/>
      <c r="KKA518" s="421"/>
      <c r="KKB518" s="421"/>
      <c r="KKC518" s="421"/>
      <c r="KKD518" s="421"/>
      <c r="KKE518" s="421"/>
      <c r="KKF518" s="421"/>
      <c r="KKG518" s="421"/>
      <c r="KKH518" s="421"/>
      <c r="KKI518" s="421"/>
      <c r="KKJ518" s="421"/>
      <c r="KKK518" s="421"/>
      <c r="KKL518" s="421"/>
      <c r="KKM518" s="421"/>
      <c r="KKN518" s="421"/>
      <c r="KKO518" s="421"/>
      <c r="KKP518" s="421"/>
      <c r="KKQ518" s="421"/>
      <c r="KKR518" s="421"/>
      <c r="KKS518" s="421"/>
      <c r="KKT518" s="421"/>
      <c r="KKU518" s="421"/>
      <c r="KKV518" s="421"/>
      <c r="KKW518" s="421"/>
      <c r="KKX518" s="421"/>
      <c r="KKY518" s="421"/>
      <c r="KKZ518" s="421"/>
      <c r="KLA518" s="421"/>
      <c r="KLB518" s="421"/>
      <c r="KLC518" s="421"/>
      <c r="KLD518" s="421"/>
      <c r="KLE518" s="421"/>
      <c r="KLF518" s="421"/>
      <c r="KLG518" s="421"/>
      <c r="KLH518" s="421"/>
      <c r="KLI518" s="421"/>
      <c r="KLJ518" s="421"/>
      <c r="KLK518" s="421"/>
      <c r="KLL518" s="421"/>
      <c r="KLM518" s="421"/>
      <c r="KLN518" s="421"/>
      <c r="KLO518" s="421"/>
      <c r="KLP518" s="421"/>
      <c r="KLQ518" s="421"/>
      <c r="KLR518" s="421"/>
      <c r="KLS518" s="421"/>
      <c r="KLT518" s="421"/>
      <c r="KLU518" s="421"/>
      <c r="KLV518" s="421"/>
      <c r="KLW518" s="421"/>
      <c r="KLX518" s="421"/>
      <c r="KLY518" s="421"/>
      <c r="KLZ518" s="421"/>
      <c r="KMA518" s="421"/>
      <c r="KMB518" s="421"/>
      <c r="KMC518" s="421"/>
      <c r="KMD518" s="421"/>
      <c r="KME518" s="421"/>
      <c r="KMF518" s="421"/>
      <c r="KMG518" s="421"/>
      <c r="KMH518" s="421"/>
      <c r="KMI518" s="421"/>
      <c r="KMJ518" s="421"/>
      <c r="KMK518" s="421"/>
      <c r="KML518" s="421"/>
      <c r="KMM518" s="421"/>
      <c r="KMN518" s="421"/>
      <c r="KMO518" s="421"/>
      <c r="KMP518" s="421"/>
      <c r="KMQ518" s="421"/>
      <c r="KMR518" s="421"/>
      <c r="KMS518" s="421"/>
      <c r="KMT518" s="421"/>
      <c r="KMU518" s="421"/>
      <c r="KMV518" s="421"/>
      <c r="KMW518" s="421"/>
      <c r="KMX518" s="421"/>
      <c r="KMY518" s="421"/>
      <c r="KMZ518" s="421"/>
      <c r="KNA518" s="421"/>
      <c r="KNB518" s="421"/>
      <c r="KNC518" s="421"/>
      <c r="KND518" s="421"/>
      <c r="KNE518" s="421"/>
      <c r="KNF518" s="421"/>
      <c r="KNG518" s="421"/>
      <c r="KNH518" s="421"/>
      <c r="KNI518" s="421"/>
      <c r="KNJ518" s="421"/>
      <c r="KNK518" s="421"/>
      <c r="KNL518" s="421"/>
      <c r="KNM518" s="421"/>
      <c r="KNN518" s="421"/>
      <c r="KNO518" s="421"/>
      <c r="KNP518" s="421"/>
      <c r="KNQ518" s="421"/>
      <c r="KNR518" s="421"/>
      <c r="KNS518" s="421"/>
      <c r="KNT518" s="421"/>
      <c r="KNU518" s="421"/>
      <c r="KNV518" s="421"/>
      <c r="KNW518" s="421"/>
      <c r="KNX518" s="421"/>
      <c r="KNY518" s="421"/>
      <c r="KNZ518" s="421"/>
      <c r="KOA518" s="421"/>
      <c r="KOB518" s="421"/>
      <c r="KOC518" s="421"/>
      <c r="KOD518" s="421"/>
      <c r="KOE518" s="421"/>
      <c r="KOF518" s="421"/>
      <c r="KOG518" s="421"/>
      <c r="KOH518" s="421"/>
      <c r="KOI518" s="421"/>
      <c r="KOJ518" s="421"/>
      <c r="KOK518" s="421"/>
      <c r="KOL518" s="421"/>
      <c r="KOM518" s="421"/>
      <c r="KON518" s="421"/>
      <c r="KOO518" s="421"/>
      <c r="KOP518" s="421"/>
      <c r="KOQ518" s="421"/>
      <c r="KOR518" s="421"/>
      <c r="KOS518" s="421"/>
      <c r="KOT518" s="421"/>
      <c r="KOU518" s="421"/>
      <c r="KOV518" s="421"/>
      <c r="KOW518" s="421"/>
      <c r="KOX518" s="421"/>
      <c r="KOY518" s="421"/>
      <c r="KOZ518" s="421"/>
      <c r="KPA518" s="421"/>
      <c r="KPB518" s="421"/>
      <c r="KPC518" s="421"/>
      <c r="KPD518" s="421"/>
      <c r="KPE518" s="421"/>
      <c r="KPF518" s="421"/>
      <c r="KPG518" s="421"/>
      <c r="KPH518" s="421"/>
      <c r="KPI518" s="421"/>
      <c r="KPJ518" s="421"/>
      <c r="KPK518" s="421"/>
      <c r="KPL518" s="421"/>
      <c r="KPM518" s="421"/>
      <c r="KPN518" s="421"/>
      <c r="KPO518" s="421"/>
      <c r="KPP518" s="421"/>
      <c r="KPQ518" s="421"/>
      <c r="KPR518" s="421"/>
      <c r="KPS518" s="421"/>
      <c r="KPT518" s="421"/>
      <c r="KPU518" s="421"/>
      <c r="KPV518" s="421"/>
      <c r="KPW518" s="421"/>
      <c r="KPX518" s="421"/>
      <c r="KPY518" s="421"/>
      <c r="KPZ518" s="421"/>
      <c r="KQA518" s="421"/>
      <c r="KQB518" s="421"/>
      <c r="KQC518" s="421"/>
      <c r="KQD518" s="421"/>
      <c r="KQE518" s="421"/>
      <c r="KQF518" s="421"/>
      <c r="KQG518" s="421"/>
      <c r="KQH518" s="421"/>
      <c r="KQI518" s="421"/>
      <c r="KQJ518" s="421"/>
      <c r="KQK518" s="421"/>
      <c r="KQL518" s="421"/>
      <c r="KQM518" s="421"/>
      <c r="KQN518" s="421"/>
      <c r="KQO518" s="421"/>
      <c r="KQP518" s="421"/>
      <c r="KQQ518" s="421"/>
      <c r="KQR518" s="421"/>
      <c r="KQS518" s="421"/>
      <c r="KQT518" s="421"/>
      <c r="KQU518" s="421"/>
      <c r="KQV518" s="421"/>
      <c r="KQW518" s="421"/>
      <c r="KQX518" s="421"/>
      <c r="KQY518" s="421"/>
      <c r="KQZ518" s="421"/>
      <c r="KRA518" s="421"/>
      <c r="KRB518" s="421"/>
      <c r="KRC518" s="421"/>
      <c r="KRD518" s="421"/>
      <c r="KRE518" s="421"/>
      <c r="KRF518" s="421"/>
      <c r="KRG518" s="421"/>
      <c r="KRH518" s="421"/>
      <c r="KRI518" s="421"/>
      <c r="KRJ518" s="421"/>
      <c r="KRK518" s="421"/>
      <c r="KRL518" s="421"/>
      <c r="KRM518" s="421"/>
      <c r="KRN518" s="421"/>
      <c r="KRO518" s="421"/>
      <c r="KRP518" s="421"/>
      <c r="KRQ518" s="421"/>
      <c r="KRR518" s="421"/>
      <c r="KRS518" s="421"/>
      <c r="KRT518" s="421"/>
      <c r="KRU518" s="421"/>
      <c r="KRV518" s="421"/>
      <c r="KRW518" s="421"/>
      <c r="KRX518" s="421"/>
      <c r="KRY518" s="421"/>
      <c r="KRZ518" s="421"/>
      <c r="KSA518" s="421"/>
      <c r="KSB518" s="421"/>
      <c r="KSC518" s="421"/>
      <c r="KSD518" s="421"/>
      <c r="KSE518" s="421"/>
      <c r="KSF518" s="421"/>
      <c r="KSG518" s="421"/>
      <c r="KSH518" s="421"/>
      <c r="KSI518" s="421"/>
      <c r="KSJ518" s="421"/>
      <c r="KSK518" s="421"/>
      <c r="KSL518" s="421"/>
      <c r="KSM518" s="421"/>
      <c r="KSN518" s="421"/>
      <c r="KSO518" s="421"/>
      <c r="KSP518" s="421"/>
      <c r="KSQ518" s="421"/>
      <c r="KSR518" s="421"/>
      <c r="KSS518" s="421"/>
      <c r="KST518" s="421"/>
      <c r="KSU518" s="421"/>
      <c r="KSV518" s="421"/>
      <c r="KSW518" s="421"/>
      <c r="KSX518" s="421"/>
      <c r="KSY518" s="421"/>
      <c r="KSZ518" s="421"/>
      <c r="KTA518" s="421"/>
      <c r="KTB518" s="421"/>
      <c r="KTC518" s="421"/>
      <c r="KTD518" s="421"/>
      <c r="KTE518" s="421"/>
      <c r="KTF518" s="421"/>
      <c r="KTG518" s="421"/>
      <c r="KTH518" s="421"/>
      <c r="KTI518" s="421"/>
      <c r="KTJ518" s="421"/>
      <c r="KTK518" s="421"/>
      <c r="KTL518" s="421"/>
      <c r="KTM518" s="421"/>
      <c r="KTN518" s="421"/>
      <c r="KTO518" s="421"/>
      <c r="KTP518" s="421"/>
      <c r="KTQ518" s="421"/>
      <c r="KTR518" s="421"/>
      <c r="KTS518" s="421"/>
      <c r="KTT518" s="421"/>
      <c r="KTU518" s="421"/>
      <c r="KTV518" s="421"/>
      <c r="KTW518" s="421"/>
      <c r="KTX518" s="421"/>
      <c r="KTY518" s="421"/>
      <c r="KTZ518" s="421"/>
      <c r="KUA518" s="421"/>
      <c r="KUB518" s="421"/>
      <c r="KUC518" s="421"/>
      <c r="KUD518" s="421"/>
      <c r="KUE518" s="421"/>
      <c r="KUF518" s="421"/>
      <c r="KUG518" s="421"/>
      <c r="KUH518" s="421"/>
      <c r="KUI518" s="421"/>
      <c r="KUJ518" s="421"/>
      <c r="KUK518" s="421"/>
      <c r="KUL518" s="421"/>
      <c r="KUM518" s="421"/>
      <c r="KUN518" s="421"/>
      <c r="KUO518" s="421"/>
      <c r="KUP518" s="421"/>
      <c r="KUQ518" s="421"/>
      <c r="KUR518" s="421"/>
      <c r="KUS518" s="421"/>
      <c r="KUT518" s="421"/>
      <c r="KUU518" s="421"/>
      <c r="KUV518" s="421"/>
      <c r="KUW518" s="421"/>
      <c r="KUX518" s="421"/>
      <c r="KUY518" s="421"/>
      <c r="KUZ518" s="421"/>
      <c r="KVA518" s="421"/>
      <c r="KVB518" s="421"/>
      <c r="KVC518" s="421"/>
      <c r="KVD518" s="421"/>
      <c r="KVE518" s="421"/>
      <c r="KVF518" s="421"/>
      <c r="KVG518" s="421"/>
      <c r="KVH518" s="421"/>
      <c r="KVI518" s="421"/>
      <c r="KVJ518" s="421"/>
      <c r="KVK518" s="421"/>
      <c r="KVL518" s="421"/>
      <c r="KVM518" s="421"/>
      <c r="KVN518" s="421"/>
      <c r="KVO518" s="421"/>
      <c r="KVP518" s="421"/>
      <c r="KVQ518" s="421"/>
      <c r="KVR518" s="421"/>
      <c r="KVS518" s="421"/>
      <c r="KVT518" s="421"/>
      <c r="KVU518" s="421"/>
      <c r="KVV518" s="421"/>
      <c r="KVW518" s="421"/>
      <c r="KVX518" s="421"/>
      <c r="KVY518" s="421"/>
      <c r="KVZ518" s="421"/>
      <c r="KWA518" s="421"/>
      <c r="KWB518" s="421"/>
      <c r="KWC518" s="421"/>
      <c r="KWD518" s="421"/>
      <c r="KWE518" s="421"/>
      <c r="KWF518" s="421"/>
      <c r="KWG518" s="421"/>
      <c r="KWH518" s="421"/>
      <c r="KWI518" s="421"/>
      <c r="KWJ518" s="421"/>
      <c r="KWK518" s="421"/>
      <c r="KWL518" s="421"/>
      <c r="KWM518" s="421"/>
      <c r="KWN518" s="421"/>
      <c r="KWO518" s="421"/>
      <c r="KWP518" s="421"/>
      <c r="KWQ518" s="421"/>
      <c r="KWR518" s="421"/>
      <c r="KWS518" s="421"/>
      <c r="KWT518" s="421"/>
      <c r="KWU518" s="421"/>
      <c r="KWV518" s="421"/>
      <c r="KWW518" s="421"/>
      <c r="KWX518" s="421"/>
      <c r="KWY518" s="421"/>
      <c r="KWZ518" s="421"/>
      <c r="KXA518" s="421"/>
      <c r="KXB518" s="421"/>
      <c r="KXC518" s="421"/>
      <c r="KXD518" s="421"/>
      <c r="KXE518" s="421"/>
      <c r="KXF518" s="421"/>
      <c r="KXG518" s="421"/>
      <c r="KXH518" s="421"/>
      <c r="KXI518" s="421"/>
      <c r="KXJ518" s="421"/>
      <c r="KXK518" s="421"/>
      <c r="KXL518" s="421"/>
      <c r="KXM518" s="421"/>
      <c r="KXN518" s="421"/>
      <c r="KXO518" s="421"/>
      <c r="KXP518" s="421"/>
      <c r="KXQ518" s="421"/>
      <c r="KXR518" s="421"/>
      <c r="KXS518" s="421"/>
      <c r="KXT518" s="421"/>
      <c r="KXU518" s="421"/>
      <c r="KXV518" s="421"/>
      <c r="KXW518" s="421"/>
      <c r="KXX518" s="421"/>
      <c r="KXY518" s="421"/>
      <c r="KXZ518" s="421"/>
      <c r="KYA518" s="421"/>
      <c r="KYB518" s="421"/>
      <c r="KYC518" s="421"/>
      <c r="KYD518" s="421"/>
      <c r="KYE518" s="421"/>
      <c r="KYF518" s="421"/>
      <c r="KYG518" s="421"/>
      <c r="KYH518" s="421"/>
      <c r="KYI518" s="421"/>
      <c r="KYJ518" s="421"/>
      <c r="KYK518" s="421"/>
      <c r="KYL518" s="421"/>
      <c r="KYM518" s="421"/>
      <c r="KYN518" s="421"/>
      <c r="KYO518" s="421"/>
      <c r="KYP518" s="421"/>
      <c r="KYQ518" s="421"/>
      <c r="KYR518" s="421"/>
      <c r="KYS518" s="421"/>
      <c r="KYT518" s="421"/>
      <c r="KYU518" s="421"/>
      <c r="KYV518" s="421"/>
      <c r="KYW518" s="421"/>
      <c r="KYX518" s="421"/>
      <c r="KYY518" s="421"/>
      <c r="KYZ518" s="421"/>
      <c r="KZA518" s="421"/>
      <c r="KZB518" s="421"/>
      <c r="KZC518" s="421"/>
      <c r="KZD518" s="421"/>
      <c r="KZE518" s="421"/>
      <c r="KZF518" s="421"/>
      <c r="KZG518" s="421"/>
      <c r="KZH518" s="421"/>
      <c r="KZI518" s="421"/>
      <c r="KZJ518" s="421"/>
      <c r="KZK518" s="421"/>
      <c r="KZL518" s="421"/>
      <c r="KZM518" s="421"/>
      <c r="KZN518" s="421"/>
      <c r="KZO518" s="421"/>
      <c r="KZP518" s="421"/>
      <c r="KZQ518" s="421"/>
      <c r="KZR518" s="421"/>
      <c r="KZS518" s="421"/>
      <c r="KZT518" s="421"/>
      <c r="KZU518" s="421"/>
      <c r="KZV518" s="421"/>
      <c r="KZW518" s="421"/>
      <c r="KZX518" s="421"/>
      <c r="KZY518" s="421"/>
      <c r="KZZ518" s="421"/>
      <c r="LAA518" s="421"/>
      <c r="LAB518" s="421"/>
      <c r="LAC518" s="421"/>
      <c r="LAD518" s="421"/>
      <c r="LAE518" s="421"/>
      <c r="LAF518" s="421"/>
      <c r="LAG518" s="421"/>
      <c r="LAH518" s="421"/>
      <c r="LAI518" s="421"/>
      <c r="LAJ518" s="421"/>
      <c r="LAK518" s="421"/>
      <c r="LAL518" s="421"/>
      <c r="LAM518" s="421"/>
      <c r="LAN518" s="421"/>
      <c r="LAO518" s="421"/>
      <c r="LAP518" s="421"/>
      <c r="LAQ518" s="421"/>
      <c r="LAR518" s="421"/>
      <c r="LAS518" s="421"/>
      <c r="LAT518" s="421"/>
      <c r="LAU518" s="421"/>
      <c r="LAV518" s="421"/>
      <c r="LAW518" s="421"/>
      <c r="LAX518" s="421"/>
      <c r="LAY518" s="421"/>
      <c r="LAZ518" s="421"/>
      <c r="LBA518" s="421"/>
      <c r="LBB518" s="421"/>
      <c r="LBC518" s="421"/>
      <c r="LBD518" s="421"/>
      <c r="LBE518" s="421"/>
      <c r="LBF518" s="421"/>
      <c r="LBG518" s="421"/>
      <c r="LBH518" s="421"/>
      <c r="LBI518" s="421"/>
      <c r="LBJ518" s="421"/>
      <c r="LBK518" s="421"/>
      <c r="LBL518" s="421"/>
      <c r="LBM518" s="421"/>
      <c r="LBN518" s="421"/>
      <c r="LBO518" s="421"/>
      <c r="LBP518" s="421"/>
      <c r="LBQ518" s="421"/>
      <c r="LBR518" s="421"/>
      <c r="LBS518" s="421"/>
      <c r="LBT518" s="421"/>
      <c r="LBU518" s="421"/>
      <c r="LBV518" s="421"/>
      <c r="LBW518" s="421"/>
      <c r="LBX518" s="421"/>
      <c r="LBY518" s="421"/>
      <c r="LBZ518" s="421"/>
      <c r="LCA518" s="421"/>
      <c r="LCB518" s="421"/>
      <c r="LCC518" s="421"/>
      <c r="LCD518" s="421"/>
      <c r="LCE518" s="421"/>
      <c r="LCF518" s="421"/>
      <c r="LCG518" s="421"/>
      <c r="LCH518" s="421"/>
      <c r="LCI518" s="421"/>
      <c r="LCJ518" s="421"/>
      <c r="LCK518" s="421"/>
      <c r="LCL518" s="421"/>
      <c r="LCM518" s="421"/>
      <c r="LCN518" s="421"/>
      <c r="LCO518" s="421"/>
      <c r="LCP518" s="421"/>
      <c r="LCQ518" s="421"/>
      <c r="LCR518" s="421"/>
      <c r="LCS518" s="421"/>
      <c r="LCT518" s="421"/>
      <c r="LCU518" s="421"/>
      <c r="LCV518" s="421"/>
      <c r="LCW518" s="421"/>
      <c r="LCX518" s="421"/>
      <c r="LCY518" s="421"/>
      <c r="LCZ518" s="421"/>
      <c r="LDA518" s="421"/>
      <c r="LDB518" s="421"/>
      <c r="LDC518" s="421"/>
      <c r="LDD518" s="421"/>
      <c r="LDE518" s="421"/>
      <c r="LDF518" s="421"/>
      <c r="LDG518" s="421"/>
      <c r="LDH518" s="421"/>
      <c r="LDI518" s="421"/>
      <c r="LDJ518" s="421"/>
      <c r="LDK518" s="421"/>
      <c r="LDL518" s="421"/>
      <c r="LDM518" s="421"/>
      <c r="LDN518" s="421"/>
      <c r="LDO518" s="421"/>
      <c r="LDP518" s="421"/>
      <c r="LDQ518" s="421"/>
      <c r="LDR518" s="421"/>
      <c r="LDS518" s="421"/>
      <c r="LDT518" s="421"/>
      <c r="LDU518" s="421"/>
      <c r="LDV518" s="421"/>
      <c r="LDW518" s="421"/>
      <c r="LDX518" s="421"/>
      <c r="LDY518" s="421"/>
      <c r="LDZ518" s="421"/>
      <c r="LEA518" s="421"/>
      <c r="LEB518" s="421"/>
      <c r="LEC518" s="421"/>
      <c r="LED518" s="421"/>
      <c r="LEE518" s="421"/>
      <c r="LEF518" s="421"/>
      <c r="LEG518" s="421"/>
      <c r="LEH518" s="421"/>
      <c r="LEI518" s="421"/>
      <c r="LEJ518" s="421"/>
      <c r="LEK518" s="421"/>
      <c r="LEL518" s="421"/>
      <c r="LEM518" s="421"/>
      <c r="LEN518" s="421"/>
      <c r="LEO518" s="421"/>
      <c r="LEP518" s="421"/>
      <c r="LEQ518" s="421"/>
      <c r="LER518" s="421"/>
      <c r="LES518" s="421"/>
      <c r="LET518" s="421"/>
      <c r="LEU518" s="421"/>
      <c r="LEV518" s="421"/>
      <c r="LEW518" s="421"/>
      <c r="LEX518" s="421"/>
      <c r="LEY518" s="421"/>
      <c r="LEZ518" s="421"/>
      <c r="LFA518" s="421"/>
      <c r="LFB518" s="421"/>
      <c r="LFC518" s="421"/>
      <c r="LFD518" s="421"/>
      <c r="LFE518" s="421"/>
      <c r="LFF518" s="421"/>
      <c r="LFG518" s="421"/>
      <c r="LFH518" s="421"/>
      <c r="LFI518" s="421"/>
      <c r="LFJ518" s="421"/>
      <c r="LFK518" s="421"/>
      <c r="LFL518" s="421"/>
      <c r="LFM518" s="421"/>
      <c r="LFN518" s="421"/>
      <c r="LFO518" s="421"/>
      <c r="LFP518" s="421"/>
      <c r="LFQ518" s="421"/>
      <c r="LFR518" s="421"/>
      <c r="LFS518" s="421"/>
      <c r="LFT518" s="421"/>
      <c r="LFU518" s="421"/>
      <c r="LFV518" s="421"/>
      <c r="LFW518" s="421"/>
      <c r="LFX518" s="421"/>
      <c r="LFY518" s="421"/>
      <c r="LFZ518" s="421"/>
      <c r="LGA518" s="421"/>
      <c r="LGB518" s="421"/>
      <c r="LGC518" s="421"/>
      <c r="LGD518" s="421"/>
      <c r="LGE518" s="421"/>
      <c r="LGF518" s="421"/>
      <c r="LGG518" s="421"/>
      <c r="LGH518" s="421"/>
      <c r="LGI518" s="421"/>
      <c r="LGJ518" s="421"/>
      <c r="LGK518" s="421"/>
      <c r="LGL518" s="421"/>
      <c r="LGM518" s="421"/>
      <c r="LGN518" s="421"/>
      <c r="LGO518" s="421"/>
      <c r="LGP518" s="421"/>
      <c r="LGQ518" s="421"/>
      <c r="LGR518" s="421"/>
      <c r="LGS518" s="421"/>
      <c r="LGT518" s="421"/>
      <c r="LGU518" s="421"/>
      <c r="LGV518" s="421"/>
      <c r="LGW518" s="421"/>
      <c r="LGX518" s="421"/>
      <c r="LGY518" s="421"/>
      <c r="LGZ518" s="421"/>
      <c r="LHA518" s="421"/>
      <c r="LHB518" s="421"/>
      <c r="LHC518" s="421"/>
      <c r="LHD518" s="421"/>
      <c r="LHE518" s="421"/>
      <c r="LHF518" s="421"/>
      <c r="LHG518" s="421"/>
      <c r="LHH518" s="421"/>
      <c r="LHI518" s="421"/>
      <c r="LHJ518" s="421"/>
      <c r="LHK518" s="421"/>
      <c r="LHL518" s="421"/>
      <c r="LHM518" s="421"/>
      <c r="LHN518" s="421"/>
      <c r="LHO518" s="421"/>
      <c r="LHP518" s="421"/>
      <c r="LHQ518" s="421"/>
      <c r="LHR518" s="421"/>
      <c r="LHS518" s="421"/>
      <c r="LHT518" s="421"/>
      <c r="LHU518" s="421"/>
      <c r="LHV518" s="421"/>
      <c r="LHW518" s="421"/>
      <c r="LHX518" s="421"/>
      <c r="LHY518" s="421"/>
      <c r="LHZ518" s="421"/>
      <c r="LIA518" s="421"/>
      <c r="LIB518" s="421"/>
      <c r="LIC518" s="421"/>
      <c r="LID518" s="421"/>
      <c r="LIE518" s="421"/>
      <c r="LIF518" s="421"/>
      <c r="LIG518" s="421"/>
      <c r="LIH518" s="421"/>
      <c r="LII518" s="421"/>
      <c r="LIJ518" s="421"/>
      <c r="LIK518" s="421"/>
      <c r="LIL518" s="421"/>
      <c r="LIM518" s="421"/>
      <c r="LIN518" s="421"/>
      <c r="LIO518" s="421"/>
      <c r="LIP518" s="421"/>
      <c r="LIQ518" s="421"/>
      <c r="LIR518" s="421"/>
      <c r="LIS518" s="421"/>
      <c r="LIT518" s="421"/>
      <c r="LIU518" s="421"/>
      <c r="LIV518" s="421"/>
      <c r="LIW518" s="421"/>
      <c r="LIX518" s="421"/>
      <c r="LIY518" s="421"/>
      <c r="LIZ518" s="421"/>
      <c r="LJA518" s="421"/>
      <c r="LJB518" s="421"/>
      <c r="LJC518" s="421"/>
      <c r="LJD518" s="421"/>
      <c r="LJE518" s="421"/>
      <c r="LJF518" s="421"/>
      <c r="LJG518" s="421"/>
      <c r="LJH518" s="421"/>
      <c r="LJI518" s="421"/>
      <c r="LJJ518" s="421"/>
      <c r="LJK518" s="421"/>
      <c r="LJL518" s="421"/>
      <c r="LJM518" s="421"/>
      <c r="LJN518" s="421"/>
      <c r="LJO518" s="421"/>
      <c r="LJP518" s="421"/>
      <c r="LJQ518" s="421"/>
      <c r="LJR518" s="421"/>
      <c r="LJS518" s="421"/>
      <c r="LJT518" s="421"/>
      <c r="LJU518" s="421"/>
      <c r="LJV518" s="421"/>
      <c r="LJW518" s="421"/>
      <c r="LJX518" s="421"/>
      <c r="LJY518" s="421"/>
      <c r="LJZ518" s="421"/>
      <c r="LKA518" s="421"/>
      <c r="LKB518" s="421"/>
      <c r="LKC518" s="421"/>
      <c r="LKD518" s="421"/>
      <c r="LKE518" s="421"/>
      <c r="LKF518" s="421"/>
      <c r="LKG518" s="421"/>
      <c r="LKH518" s="421"/>
      <c r="LKI518" s="421"/>
      <c r="LKJ518" s="421"/>
      <c r="LKK518" s="421"/>
      <c r="LKL518" s="421"/>
      <c r="LKM518" s="421"/>
      <c r="LKN518" s="421"/>
      <c r="LKO518" s="421"/>
      <c r="LKP518" s="421"/>
      <c r="LKQ518" s="421"/>
      <c r="LKR518" s="421"/>
      <c r="LKS518" s="421"/>
      <c r="LKT518" s="421"/>
      <c r="LKU518" s="421"/>
      <c r="LKV518" s="421"/>
      <c r="LKW518" s="421"/>
      <c r="LKX518" s="421"/>
      <c r="LKY518" s="421"/>
      <c r="LKZ518" s="421"/>
      <c r="LLA518" s="421"/>
      <c r="LLB518" s="421"/>
      <c r="LLC518" s="421"/>
      <c r="LLD518" s="421"/>
      <c r="LLE518" s="421"/>
      <c r="LLF518" s="421"/>
      <c r="LLG518" s="421"/>
      <c r="LLH518" s="421"/>
      <c r="LLI518" s="421"/>
      <c r="LLJ518" s="421"/>
      <c r="LLK518" s="421"/>
      <c r="LLL518" s="421"/>
      <c r="LLM518" s="421"/>
      <c r="LLN518" s="421"/>
      <c r="LLO518" s="421"/>
      <c r="LLP518" s="421"/>
      <c r="LLQ518" s="421"/>
      <c r="LLR518" s="421"/>
      <c r="LLS518" s="421"/>
      <c r="LLT518" s="421"/>
      <c r="LLU518" s="421"/>
      <c r="LLV518" s="421"/>
      <c r="LLW518" s="421"/>
      <c r="LLX518" s="421"/>
      <c r="LLY518" s="421"/>
      <c r="LLZ518" s="421"/>
      <c r="LMA518" s="421"/>
      <c r="LMB518" s="421"/>
      <c r="LMC518" s="421"/>
      <c r="LMD518" s="421"/>
      <c r="LME518" s="421"/>
      <c r="LMF518" s="421"/>
      <c r="LMG518" s="421"/>
      <c r="LMH518" s="421"/>
      <c r="LMI518" s="421"/>
      <c r="LMJ518" s="421"/>
      <c r="LMK518" s="421"/>
      <c r="LML518" s="421"/>
      <c r="LMM518" s="421"/>
      <c r="LMN518" s="421"/>
      <c r="LMO518" s="421"/>
      <c r="LMP518" s="421"/>
      <c r="LMQ518" s="421"/>
      <c r="LMR518" s="421"/>
      <c r="LMS518" s="421"/>
      <c r="LMT518" s="421"/>
      <c r="LMU518" s="421"/>
      <c r="LMV518" s="421"/>
      <c r="LMW518" s="421"/>
      <c r="LMX518" s="421"/>
      <c r="LMY518" s="421"/>
      <c r="LMZ518" s="421"/>
      <c r="LNA518" s="421"/>
      <c r="LNB518" s="421"/>
      <c r="LNC518" s="421"/>
      <c r="LND518" s="421"/>
      <c r="LNE518" s="421"/>
      <c r="LNF518" s="421"/>
      <c r="LNG518" s="421"/>
      <c r="LNH518" s="421"/>
      <c r="LNI518" s="421"/>
      <c r="LNJ518" s="421"/>
      <c r="LNK518" s="421"/>
      <c r="LNL518" s="421"/>
      <c r="LNM518" s="421"/>
      <c r="LNN518" s="421"/>
      <c r="LNO518" s="421"/>
      <c r="LNP518" s="421"/>
      <c r="LNQ518" s="421"/>
      <c r="LNR518" s="421"/>
      <c r="LNS518" s="421"/>
      <c r="LNT518" s="421"/>
      <c r="LNU518" s="421"/>
      <c r="LNV518" s="421"/>
      <c r="LNW518" s="421"/>
      <c r="LNX518" s="421"/>
      <c r="LNY518" s="421"/>
      <c r="LNZ518" s="421"/>
      <c r="LOA518" s="421"/>
      <c r="LOB518" s="421"/>
      <c r="LOC518" s="421"/>
      <c r="LOD518" s="421"/>
      <c r="LOE518" s="421"/>
      <c r="LOF518" s="421"/>
      <c r="LOG518" s="421"/>
      <c r="LOH518" s="421"/>
      <c r="LOI518" s="421"/>
      <c r="LOJ518" s="421"/>
      <c r="LOK518" s="421"/>
      <c r="LOL518" s="421"/>
      <c r="LOM518" s="421"/>
      <c r="LON518" s="421"/>
      <c r="LOO518" s="421"/>
      <c r="LOP518" s="421"/>
      <c r="LOQ518" s="421"/>
      <c r="LOR518" s="421"/>
      <c r="LOS518" s="421"/>
      <c r="LOT518" s="421"/>
      <c r="LOU518" s="421"/>
      <c r="LOV518" s="421"/>
      <c r="LOW518" s="421"/>
      <c r="LOX518" s="421"/>
      <c r="LOY518" s="421"/>
      <c r="LOZ518" s="421"/>
      <c r="LPA518" s="421"/>
      <c r="LPB518" s="421"/>
      <c r="LPC518" s="421"/>
      <c r="LPD518" s="421"/>
      <c r="LPE518" s="421"/>
      <c r="LPF518" s="421"/>
      <c r="LPG518" s="421"/>
      <c r="LPH518" s="421"/>
      <c r="LPI518" s="421"/>
      <c r="LPJ518" s="421"/>
      <c r="LPK518" s="421"/>
      <c r="LPL518" s="421"/>
      <c r="LPM518" s="421"/>
      <c r="LPN518" s="421"/>
      <c r="LPO518" s="421"/>
      <c r="LPP518" s="421"/>
      <c r="LPQ518" s="421"/>
      <c r="LPR518" s="421"/>
      <c r="LPS518" s="421"/>
      <c r="LPT518" s="421"/>
      <c r="LPU518" s="421"/>
      <c r="LPV518" s="421"/>
      <c r="LPW518" s="421"/>
      <c r="LPX518" s="421"/>
      <c r="LPY518" s="421"/>
      <c r="LPZ518" s="421"/>
      <c r="LQA518" s="421"/>
      <c r="LQB518" s="421"/>
      <c r="LQC518" s="421"/>
      <c r="LQD518" s="421"/>
      <c r="LQE518" s="421"/>
      <c r="LQF518" s="421"/>
      <c r="LQG518" s="421"/>
      <c r="LQH518" s="421"/>
      <c r="LQI518" s="421"/>
      <c r="LQJ518" s="421"/>
      <c r="LQK518" s="421"/>
      <c r="LQL518" s="421"/>
      <c r="LQM518" s="421"/>
      <c r="LQN518" s="421"/>
      <c r="LQO518" s="421"/>
      <c r="LQP518" s="421"/>
      <c r="LQQ518" s="421"/>
      <c r="LQR518" s="421"/>
      <c r="LQS518" s="421"/>
      <c r="LQT518" s="421"/>
      <c r="LQU518" s="421"/>
      <c r="LQV518" s="421"/>
      <c r="LQW518" s="421"/>
      <c r="LQX518" s="421"/>
      <c r="LQY518" s="421"/>
      <c r="LQZ518" s="421"/>
      <c r="LRA518" s="421"/>
      <c r="LRB518" s="421"/>
      <c r="LRC518" s="421"/>
      <c r="LRD518" s="421"/>
      <c r="LRE518" s="421"/>
      <c r="LRF518" s="421"/>
      <c r="LRG518" s="421"/>
      <c r="LRH518" s="421"/>
      <c r="LRI518" s="421"/>
      <c r="LRJ518" s="421"/>
      <c r="LRK518" s="421"/>
      <c r="LRL518" s="421"/>
      <c r="LRM518" s="421"/>
      <c r="LRN518" s="421"/>
      <c r="LRO518" s="421"/>
      <c r="LRP518" s="421"/>
      <c r="LRQ518" s="421"/>
      <c r="LRR518" s="421"/>
      <c r="LRS518" s="421"/>
      <c r="LRT518" s="421"/>
      <c r="LRU518" s="421"/>
      <c r="LRV518" s="421"/>
      <c r="LRW518" s="421"/>
      <c r="LRX518" s="421"/>
      <c r="LRY518" s="421"/>
      <c r="LRZ518" s="421"/>
      <c r="LSA518" s="421"/>
      <c r="LSB518" s="421"/>
      <c r="LSC518" s="421"/>
      <c r="LSD518" s="421"/>
      <c r="LSE518" s="421"/>
      <c r="LSF518" s="421"/>
      <c r="LSG518" s="421"/>
      <c r="LSH518" s="421"/>
      <c r="LSI518" s="421"/>
      <c r="LSJ518" s="421"/>
      <c r="LSK518" s="421"/>
      <c r="LSL518" s="421"/>
      <c r="LSM518" s="421"/>
      <c r="LSN518" s="421"/>
      <c r="LSO518" s="421"/>
      <c r="LSP518" s="421"/>
      <c r="LSQ518" s="421"/>
      <c r="LSR518" s="421"/>
      <c r="LSS518" s="421"/>
      <c r="LST518" s="421"/>
      <c r="LSU518" s="421"/>
      <c r="LSV518" s="421"/>
      <c r="LSW518" s="421"/>
      <c r="LSX518" s="421"/>
      <c r="LSY518" s="421"/>
      <c r="LSZ518" s="421"/>
      <c r="LTA518" s="421"/>
      <c r="LTB518" s="421"/>
      <c r="LTC518" s="421"/>
      <c r="LTD518" s="421"/>
      <c r="LTE518" s="421"/>
      <c r="LTF518" s="421"/>
      <c r="LTG518" s="421"/>
      <c r="LTH518" s="421"/>
      <c r="LTI518" s="421"/>
      <c r="LTJ518" s="421"/>
      <c r="LTK518" s="421"/>
      <c r="LTL518" s="421"/>
      <c r="LTM518" s="421"/>
      <c r="LTN518" s="421"/>
      <c r="LTO518" s="421"/>
      <c r="LTP518" s="421"/>
      <c r="LTQ518" s="421"/>
      <c r="LTR518" s="421"/>
      <c r="LTS518" s="421"/>
      <c r="LTT518" s="421"/>
      <c r="LTU518" s="421"/>
      <c r="LTV518" s="421"/>
      <c r="LTW518" s="421"/>
      <c r="LTX518" s="421"/>
      <c r="LTY518" s="421"/>
      <c r="LTZ518" s="421"/>
      <c r="LUA518" s="421"/>
      <c r="LUB518" s="421"/>
      <c r="LUC518" s="421"/>
      <c r="LUD518" s="421"/>
      <c r="LUE518" s="421"/>
      <c r="LUF518" s="421"/>
      <c r="LUG518" s="421"/>
      <c r="LUH518" s="421"/>
      <c r="LUI518" s="421"/>
      <c r="LUJ518" s="421"/>
      <c r="LUK518" s="421"/>
      <c r="LUL518" s="421"/>
      <c r="LUM518" s="421"/>
      <c r="LUN518" s="421"/>
      <c r="LUO518" s="421"/>
      <c r="LUP518" s="421"/>
      <c r="LUQ518" s="421"/>
      <c r="LUR518" s="421"/>
      <c r="LUS518" s="421"/>
      <c r="LUT518" s="421"/>
      <c r="LUU518" s="421"/>
      <c r="LUV518" s="421"/>
      <c r="LUW518" s="421"/>
      <c r="LUX518" s="421"/>
      <c r="LUY518" s="421"/>
      <c r="LUZ518" s="421"/>
      <c r="LVA518" s="421"/>
      <c r="LVB518" s="421"/>
      <c r="LVC518" s="421"/>
      <c r="LVD518" s="421"/>
      <c r="LVE518" s="421"/>
      <c r="LVF518" s="421"/>
      <c r="LVG518" s="421"/>
      <c r="LVH518" s="421"/>
      <c r="LVI518" s="421"/>
      <c r="LVJ518" s="421"/>
      <c r="LVK518" s="421"/>
      <c r="LVL518" s="421"/>
      <c r="LVM518" s="421"/>
      <c r="LVN518" s="421"/>
      <c r="LVO518" s="421"/>
      <c r="LVP518" s="421"/>
      <c r="LVQ518" s="421"/>
      <c r="LVR518" s="421"/>
      <c r="LVS518" s="421"/>
      <c r="LVT518" s="421"/>
      <c r="LVU518" s="421"/>
      <c r="LVV518" s="421"/>
      <c r="LVW518" s="421"/>
      <c r="LVX518" s="421"/>
      <c r="LVY518" s="421"/>
      <c r="LVZ518" s="421"/>
      <c r="LWA518" s="421"/>
      <c r="LWB518" s="421"/>
      <c r="LWC518" s="421"/>
      <c r="LWD518" s="421"/>
      <c r="LWE518" s="421"/>
      <c r="LWF518" s="421"/>
      <c r="LWG518" s="421"/>
      <c r="LWH518" s="421"/>
      <c r="LWI518" s="421"/>
      <c r="LWJ518" s="421"/>
      <c r="LWK518" s="421"/>
      <c r="LWL518" s="421"/>
      <c r="LWM518" s="421"/>
      <c r="LWN518" s="421"/>
      <c r="LWO518" s="421"/>
      <c r="LWP518" s="421"/>
      <c r="LWQ518" s="421"/>
      <c r="LWR518" s="421"/>
      <c r="LWS518" s="421"/>
      <c r="LWT518" s="421"/>
      <c r="LWU518" s="421"/>
      <c r="LWV518" s="421"/>
      <c r="LWW518" s="421"/>
      <c r="LWX518" s="421"/>
      <c r="LWY518" s="421"/>
      <c r="LWZ518" s="421"/>
      <c r="LXA518" s="421"/>
      <c r="LXB518" s="421"/>
      <c r="LXC518" s="421"/>
      <c r="LXD518" s="421"/>
      <c r="LXE518" s="421"/>
      <c r="LXF518" s="421"/>
      <c r="LXG518" s="421"/>
      <c r="LXH518" s="421"/>
      <c r="LXI518" s="421"/>
      <c r="LXJ518" s="421"/>
      <c r="LXK518" s="421"/>
      <c r="LXL518" s="421"/>
      <c r="LXM518" s="421"/>
      <c r="LXN518" s="421"/>
      <c r="LXO518" s="421"/>
      <c r="LXP518" s="421"/>
      <c r="LXQ518" s="421"/>
      <c r="LXR518" s="421"/>
      <c r="LXS518" s="421"/>
      <c r="LXT518" s="421"/>
      <c r="LXU518" s="421"/>
      <c r="LXV518" s="421"/>
      <c r="LXW518" s="421"/>
      <c r="LXX518" s="421"/>
      <c r="LXY518" s="421"/>
      <c r="LXZ518" s="421"/>
      <c r="LYA518" s="421"/>
      <c r="LYB518" s="421"/>
      <c r="LYC518" s="421"/>
      <c r="LYD518" s="421"/>
      <c r="LYE518" s="421"/>
      <c r="LYF518" s="421"/>
      <c r="LYG518" s="421"/>
      <c r="LYH518" s="421"/>
      <c r="LYI518" s="421"/>
      <c r="LYJ518" s="421"/>
      <c r="LYK518" s="421"/>
      <c r="LYL518" s="421"/>
      <c r="LYM518" s="421"/>
      <c r="LYN518" s="421"/>
      <c r="LYO518" s="421"/>
      <c r="LYP518" s="421"/>
      <c r="LYQ518" s="421"/>
      <c r="LYR518" s="421"/>
      <c r="LYS518" s="421"/>
      <c r="LYT518" s="421"/>
      <c r="LYU518" s="421"/>
      <c r="LYV518" s="421"/>
      <c r="LYW518" s="421"/>
      <c r="LYX518" s="421"/>
      <c r="LYY518" s="421"/>
      <c r="LYZ518" s="421"/>
      <c r="LZA518" s="421"/>
      <c r="LZB518" s="421"/>
      <c r="LZC518" s="421"/>
      <c r="LZD518" s="421"/>
      <c r="LZE518" s="421"/>
      <c r="LZF518" s="421"/>
      <c r="LZG518" s="421"/>
      <c r="LZH518" s="421"/>
      <c r="LZI518" s="421"/>
      <c r="LZJ518" s="421"/>
      <c r="LZK518" s="421"/>
      <c r="LZL518" s="421"/>
      <c r="LZM518" s="421"/>
      <c r="LZN518" s="421"/>
      <c r="LZO518" s="421"/>
      <c r="LZP518" s="421"/>
      <c r="LZQ518" s="421"/>
      <c r="LZR518" s="421"/>
      <c r="LZS518" s="421"/>
      <c r="LZT518" s="421"/>
      <c r="LZU518" s="421"/>
      <c r="LZV518" s="421"/>
      <c r="LZW518" s="421"/>
      <c r="LZX518" s="421"/>
      <c r="LZY518" s="421"/>
      <c r="LZZ518" s="421"/>
      <c r="MAA518" s="421"/>
      <c r="MAB518" s="421"/>
      <c r="MAC518" s="421"/>
      <c r="MAD518" s="421"/>
      <c r="MAE518" s="421"/>
      <c r="MAF518" s="421"/>
      <c r="MAG518" s="421"/>
      <c r="MAH518" s="421"/>
      <c r="MAI518" s="421"/>
      <c r="MAJ518" s="421"/>
      <c r="MAK518" s="421"/>
      <c r="MAL518" s="421"/>
      <c r="MAM518" s="421"/>
      <c r="MAN518" s="421"/>
      <c r="MAO518" s="421"/>
      <c r="MAP518" s="421"/>
      <c r="MAQ518" s="421"/>
      <c r="MAR518" s="421"/>
      <c r="MAS518" s="421"/>
      <c r="MAT518" s="421"/>
      <c r="MAU518" s="421"/>
      <c r="MAV518" s="421"/>
      <c r="MAW518" s="421"/>
      <c r="MAX518" s="421"/>
      <c r="MAY518" s="421"/>
      <c r="MAZ518" s="421"/>
      <c r="MBA518" s="421"/>
      <c r="MBB518" s="421"/>
      <c r="MBC518" s="421"/>
      <c r="MBD518" s="421"/>
      <c r="MBE518" s="421"/>
      <c r="MBF518" s="421"/>
      <c r="MBG518" s="421"/>
      <c r="MBH518" s="421"/>
      <c r="MBI518" s="421"/>
      <c r="MBJ518" s="421"/>
      <c r="MBK518" s="421"/>
      <c r="MBL518" s="421"/>
      <c r="MBM518" s="421"/>
      <c r="MBN518" s="421"/>
      <c r="MBO518" s="421"/>
      <c r="MBP518" s="421"/>
      <c r="MBQ518" s="421"/>
      <c r="MBR518" s="421"/>
      <c r="MBS518" s="421"/>
      <c r="MBT518" s="421"/>
      <c r="MBU518" s="421"/>
      <c r="MBV518" s="421"/>
      <c r="MBW518" s="421"/>
      <c r="MBX518" s="421"/>
      <c r="MBY518" s="421"/>
      <c r="MBZ518" s="421"/>
      <c r="MCA518" s="421"/>
      <c r="MCB518" s="421"/>
      <c r="MCC518" s="421"/>
      <c r="MCD518" s="421"/>
      <c r="MCE518" s="421"/>
      <c r="MCF518" s="421"/>
      <c r="MCG518" s="421"/>
      <c r="MCH518" s="421"/>
      <c r="MCI518" s="421"/>
      <c r="MCJ518" s="421"/>
      <c r="MCK518" s="421"/>
      <c r="MCL518" s="421"/>
      <c r="MCM518" s="421"/>
      <c r="MCN518" s="421"/>
      <c r="MCO518" s="421"/>
      <c r="MCP518" s="421"/>
      <c r="MCQ518" s="421"/>
      <c r="MCR518" s="421"/>
      <c r="MCS518" s="421"/>
      <c r="MCT518" s="421"/>
      <c r="MCU518" s="421"/>
      <c r="MCV518" s="421"/>
      <c r="MCW518" s="421"/>
      <c r="MCX518" s="421"/>
      <c r="MCY518" s="421"/>
      <c r="MCZ518" s="421"/>
      <c r="MDA518" s="421"/>
      <c r="MDB518" s="421"/>
      <c r="MDC518" s="421"/>
      <c r="MDD518" s="421"/>
      <c r="MDE518" s="421"/>
      <c r="MDF518" s="421"/>
      <c r="MDG518" s="421"/>
      <c r="MDH518" s="421"/>
      <c r="MDI518" s="421"/>
      <c r="MDJ518" s="421"/>
      <c r="MDK518" s="421"/>
      <c r="MDL518" s="421"/>
      <c r="MDM518" s="421"/>
      <c r="MDN518" s="421"/>
      <c r="MDO518" s="421"/>
      <c r="MDP518" s="421"/>
      <c r="MDQ518" s="421"/>
      <c r="MDR518" s="421"/>
      <c r="MDS518" s="421"/>
      <c r="MDT518" s="421"/>
      <c r="MDU518" s="421"/>
      <c r="MDV518" s="421"/>
      <c r="MDW518" s="421"/>
      <c r="MDX518" s="421"/>
      <c r="MDY518" s="421"/>
      <c r="MDZ518" s="421"/>
      <c r="MEA518" s="421"/>
      <c r="MEB518" s="421"/>
      <c r="MEC518" s="421"/>
      <c r="MED518" s="421"/>
      <c r="MEE518" s="421"/>
      <c r="MEF518" s="421"/>
      <c r="MEG518" s="421"/>
      <c r="MEH518" s="421"/>
      <c r="MEI518" s="421"/>
      <c r="MEJ518" s="421"/>
      <c r="MEK518" s="421"/>
      <c r="MEL518" s="421"/>
      <c r="MEM518" s="421"/>
      <c r="MEN518" s="421"/>
      <c r="MEO518" s="421"/>
      <c r="MEP518" s="421"/>
      <c r="MEQ518" s="421"/>
      <c r="MER518" s="421"/>
      <c r="MES518" s="421"/>
      <c r="MET518" s="421"/>
      <c r="MEU518" s="421"/>
      <c r="MEV518" s="421"/>
      <c r="MEW518" s="421"/>
      <c r="MEX518" s="421"/>
      <c r="MEY518" s="421"/>
      <c r="MEZ518" s="421"/>
      <c r="MFA518" s="421"/>
      <c r="MFB518" s="421"/>
      <c r="MFC518" s="421"/>
      <c r="MFD518" s="421"/>
      <c r="MFE518" s="421"/>
      <c r="MFF518" s="421"/>
      <c r="MFG518" s="421"/>
      <c r="MFH518" s="421"/>
      <c r="MFI518" s="421"/>
      <c r="MFJ518" s="421"/>
      <c r="MFK518" s="421"/>
      <c r="MFL518" s="421"/>
      <c r="MFM518" s="421"/>
      <c r="MFN518" s="421"/>
      <c r="MFO518" s="421"/>
      <c r="MFP518" s="421"/>
      <c r="MFQ518" s="421"/>
      <c r="MFR518" s="421"/>
      <c r="MFS518" s="421"/>
      <c r="MFT518" s="421"/>
      <c r="MFU518" s="421"/>
      <c r="MFV518" s="421"/>
      <c r="MFW518" s="421"/>
      <c r="MFX518" s="421"/>
      <c r="MFY518" s="421"/>
      <c r="MFZ518" s="421"/>
      <c r="MGA518" s="421"/>
      <c r="MGB518" s="421"/>
      <c r="MGC518" s="421"/>
      <c r="MGD518" s="421"/>
      <c r="MGE518" s="421"/>
      <c r="MGF518" s="421"/>
      <c r="MGG518" s="421"/>
      <c r="MGH518" s="421"/>
      <c r="MGI518" s="421"/>
      <c r="MGJ518" s="421"/>
      <c r="MGK518" s="421"/>
      <c r="MGL518" s="421"/>
      <c r="MGM518" s="421"/>
      <c r="MGN518" s="421"/>
      <c r="MGO518" s="421"/>
      <c r="MGP518" s="421"/>
      <c r="MGQ518" s="421"/>
      <c r="MGR518" s="421"/>
      <c r="MGS518" s="421"/>
      <c r="MGT518" s="421"/>
      <c r="MGU518" s="421"/>
      <c r="MGV518" s="421"/>
      <c r="MGW518" s="421"/>
      <c r="MGX518" s="421"/>
      <c r="MGY518" s="421"/>
      <c r="MGZ518" s="421"/>
      <c r="MHA518" s="421"/>
      <c r="MHB518" s="421"/>
      <c r="MHC518" s="421"/>
      <c r="MHD518" s="421"/>
      <c r="MHE518" s="421"/>
      <c r="MHF518" s="421"/>
      <c r="MHG518" s="421"/>
      <c r="MHH518" s="421"/>
      <c r="MHI518" s="421"/>
      <c r="MHJ518" s="421"/>
      <c r="MHK518" s="421"/>
      <c r="MHL518" s="421"/>
      <c r="MHM518" s="421"/>
      <c r="MHN518" s="421"/>
      <c r="MHO518" s="421"/>
      <c r="MHP518" s="421"/>
      <c r="MHQ518" s="421"/>
      <c r="MHR518" s="421"/>
      <c r="MHS518" s="421"/>
      <c r="MHT518" s="421"/>
      <c r="MHU518" s="421"/>
      <c r="MHV518" s="421"/>
      <c r="MHW518" s="421"/>
      <c r="MHX518" s="421"/>
      <c r="MHY518" s="421"/>
      <c r="MHZ518" s="421"/>
      <c r="MIA518" s="421"/>
      <c r="MIB518" s="421"/>
      <c r="MIC518" s="421"/>
      <c r="MID518" s="421"/>
      <c r="MIE518" s="421"/>
      <c r="MIF518" s="421"/>
      <c r="MIG518" s="421"/>
      <c r="MIH518" s="421"/>
      <c r="MII518" s="421"/>
      <c r="MIJ518" s="421"/>
      <c r="MIK518" s="421"/>
      <c r="MIL518" s="421"/>
      <c r="MIM518" s="421"/>
      <c r="MIN518" s="421"/>
      <c r="MIO518" s="421"/>
      <c r="MIP518" s="421"/>
      <c r="MIQ518" s="421"/>
      <c r="MIR518" s="421"/>
      <c r="MIS518" s="421"/>
      <c r="MIT518" s="421"/>
      <c r="MIU518" s="421"/>
      <c r="MIV518" s="421"/>
      <c r="MIW518" s="421"/>
      <c r="MIX518" s="421"/>
      <c r="MIY518" s="421"/>
      <c r="MIZ518" s="421"/>
      <c r="MJA518" s="421"/>
      <c r="MJB518" s="421"/>
      <c r="MJC518" s="421"/>
      <c r="MJD518" s="421"/>
      <c r="MJE518" s="421"/>
      <c r="MJF518" s="421"/>
      <c r="MJG518" s="421"/>
      <c r="MJH518" s="421"/>
      <c r="MJI518" s="421"/>
      <c r="MJJ518" s="421"/>
      <c r="MJK518" s="421"/>
      <c r="MJL518" s="421"/>
      <c r="MJM518" s="421"/>
      <c r="MJN518" s="421"/>
      <c r="MJO518" s="421"/>
      <c r="MJP518" s="421"/>
      <c r="MJQ518" s="421"/>
      <c r="MJR518" s="421"/>
      <c r="MJS518" s="421"/>
      <c r="MJT518" s="421"/>
      <c r="MJU518" s="421"/>
      <c r="MJV518" s="421"/>
      <c r="MJW518" s="421"/>
      <c r="MJX518" s="421"/>
      <c r="MJY518" s="421"/>
      <c r="MJZ518" s="421"/>
      <c r="MKA518" s="421"/>
      <c r="MKB518" s="421"/>
      <c r="MKC518" s="421"/>
      <c r="MKD518" s="421"/>
      <c r="MKE518" s="421"/>
      <c r="MKF518" s="421"/>
      <c r="MKG518" s="421"/>
      <c r="MKH518" s="421"/>
      <c r="MKI518" s="421"/>
      <c r="MKJ518" s="421"/>
      <c r="MKK518" s="421"/>
      <c r="MKL518" s="421"/>
      <c r="MKM518" s="421"/>
      <c r="MKN518" s="421"/>
      <c r="MKO518" s="421"/>
      <c r="MKP518" s="421"/>
      <c r="MKQ518" s="421"/>
      <c r="MKR518" s="421"/>
      <c r="MKS518" s="421"/>
      <c r="MKT518" s="421"/>
      <c r="MKU518" s="421"/>
      <c r="MKV518" s="421"/>
      <c r="MKW518" s="421"/>
      <c r="MKX518" s="421"/>
      <c r="MKY518" s="421"/>
      <c r="MKZ518" s="421"/>
      <c r="MLA518" s="421"/>
      <c r="MLB518" s="421"/>
      <c r="MLC518" s="421"/>
      <c r="MLD518" s="421"/>
      <c r="MLE518" s="421"/>
      <c r="MLF518" s="421"/>
      <c r="MLG518" s="421"/>
      <c r="MLH518" s="421"/>
      <c r="MLI518" s="421"/>
      <c r="MLJ518" s="421"/>
      <c r="MLK518" s="421"/>
      <c r="MLL518" s="421"/>
      <c r="MLM518" s="421"/>
      <c r="MLN518" s="421"/>
      <c r="MLO518" s="421"/>
      <c r="MLP518" s="421"/>
      <c r="MLQ518" s="421"/>
      <c r="MLR518" s="421"/>
      <c r="MLS518" s="421"/>
      <c r="MLT518" s="421"/>
      <c r="MLU518" s="421"/>
      <c r="MLV518" s="421"/>
      <c r="MLW518" s="421"/>
      <c r="MLX518" s="421"/>
      <c r="MLY518" s="421"/>
      <c r="MLZ518" s="421"/>
      <c r="MMA518" s="421"/>
      <c r="MMB518" s="421"/>
      <c r="MMC518" s="421"/>
      <c r="MMD518" s="421"/>
      <c r="MME518" s="421"/>
      <c r="MMF518" s="421"/>
      <c r="MMG518" s="421"/>
      <c r="MMH518" s="421"/>
      <c r="MMI518" s="421"/>
      <c r="MMJ518" s="421"/>
      <c r="MMK518" s="421"/>
      <c r="MML518" s="421"/>
      <c r="MMM518" s="421"/>
      <c r="MMN518" s="421"/>
      <c r="MMO518" s="421"/>
      <c r="MMP518" s="421"/>
      <c r="MMQ518" s="421"/>
      <c r="MMR518" s="421"/>
      <c r="MMS518" s="421"/>
      <c r="MMT518" s="421"/>
      <c r="MMU518" s="421"/>
      <c r="MMV518" s="421"/>
      <c r="MMW518" s="421"/>
      <c r="MMX518" s="421"/>
      <c r="MMY518" s="421"/>
      <c r="MMZ518" s="421"/>
      <c r="MNA518" s="421"/>
      <c r="MNB518" s="421"/>
      <c r="MNC518" s="421"/>
      <c r="MND518" s="421"/>
      <c r="MNE518" s="421"/>
      <c r="MNF518" s="421"/>
      <c r="MNG518" s="421"/>
      <c r="MNH518" s="421"/>
      <c r="MNI518" s="421"/>
      <c r="MNJ518" s="421"/>
      <c r="MNK518" s="421"/>
      <c r="MNL518" s="421"/>
      <c r="MNM518" s="421"/>
      <c r="MNN518" s="421"/>
      <c r="MNO518" s="421"/>
      <c r="MNP518" s="421"/>
      <c r="MNQ518" s="421"/>
      <c r="MNR518" s="421"/>
      <c r="MNS518" s="421"/>
      <c r="MNT518" s="421"/>
      <c r="MNU518" s="421"/>
      <c r="MNV518" s="421"/>
      <c r="MNW518" s="421"/>
      <c r="MNX518" s="421"/>
      <c r="MNY518" s="421"/>
      <c r="MNZ518" s="421"/>
      <c r="MOA518" s="421"/>
      <c r="MOB518" s="421"/>
      <c r="MOC518" s="421"/>
      <c r="MOD518" s="421"/>
      <c r="MOE518" s="421"/>
      <c r="MOF518" s="421"/>
      <c r="MOG518" s="421"/>
      <c r="MOH518" s="421"/>
      <c r="MOI518" s="421"/>
      <c r="MOJ518" s="421"/>
      <c r="MOK518" s="421"/>
      <c r="MOL518" s="421"/>
      <c r="MOM518" s="421"/>
      <c r="MON518" s="421"/>
      <c r="MOO518" s="421"/>
      <c r="MOP518" s="421"/>
      <c r="MOQ518" s="421"/>
      <c r="MOR518" s="421"/>
      <c r="MOS518" s="421"/>
      <c r="MOT518" s="421"/>
      <c r="MOU518" s="421"/>
      <c r="MOV518" s="421"/>
      <c r="MOW518" s="421"/>
      <c r="MOX518" s="421"/>
      <c r="MOY518" s="421"/>
      <c r="MOZ518" s="421"/>
      <c r="MPA518" s="421"/>
      <c r="MPB518" s="421"/>
      <c r="MPC518" s="421"/>
      <c r="MPD518" s="421"/>
      <c r="MPE518" s="421"/>
      <c r="MPF518" s="421"/>
      <c r="MPG518" s="421"/>
      <c r="MPH518" s="421"/>
      <c r="MPI518" s="421"/>
      <c r="MPJ518" s="421"/>
      <c r="MPK518" s="421"/>
      <c r="MPL518" s="421"/>
      <c r="MPM518" s="421"/>
      <c r="MPN518" s="421"/>
      <c r="MPO518" s="421"/>
      <c r="MPP518" s="421"/>
      <c r="MPQ518" s="421"/>
      <c r="MPR518" s="421"/>
      <c r="MPS518" s="421"/>
      <c r="MPT518" s="421"/>
      <c r="MPU518" s="421"/>
      <c r="MPV518" s="421"/>
      <c r="MPW518" s="421"/>
      <c r="MPX518" s="421"/>
      <c r="MPY518" s="421"/>
      <c r="MPZ518" s="421"/>
      <c r="MQA518" s="421"/>
      <c r="MQB518" s="421"/>
      <c r="MQC518" s="421"/>
      <c r="MQD518" s="421"/>
      <c r="MQE518" s="421"/>
      <c r="MQF518" s="421"/>
      <c r="MQG518" s="421"/>
      <c r="MQH518" s="421"/>
      <c r="MQI518" s="421"/>
      <c r="MQJ518" s="421"/>
      <c r="MQK518" s="421"/>
      <c r="MQL518" s="421"/>
      <c r="MQM518" s="421"/>
      <c r="MQN518" s="421"/>
      <c r="MQO518" s="421"/>
      <c r="MQP518" s="421"/>
      <c r="MQQ518" s="421"/>
      <c r="MQR518" s="421"/>
      <c r="MQS518" s="421"/>
      <c r="MQT518" s="421"/>
      <c r="MQU518" s="421"/>
      <c r="MQV518" s="421"/>
      <c r="MQW518" s="421"/>
      <c r="MQX518" s="421"/>
      <c r="MQY518" s="421"/>
      <c r="MQZ518" s="421"/>
      <c r="MRA518" s="421"/>
      <c r="MRB518" s="421"/>
      <c r="MRC518" s="421"/>
      <c r="MRD518" s="421"/>
      <c r="MRE518" s="421"/>
      <c r="MRF518" s="421"/>
      <c r="MRG518" s="421"/>
      <c r="MRH518" s="421"/>
      <c r="MRI518" s="421"/>
      <c r="MRJ518" s="421"/>
      <c r="MRK518" s="421"/>
      <c r="MRL518" s="421"/>
      <c r="MRM518" s="421"/>
      <c r="MRN518" s="421"/>
      <c r="MRO518" s="421"/>
      <c r="MRP518" s="421"/>
      <c r="MRQ518" s="421"/>
      <c r="MRR518" s="421"/>
      <c r="MRS518" s="421"/>
      <c r="MRT518" s="421"/>
      <c r="MRU518" s="421"/>
      <c r="MRV518" s="421"/>
      <c r="MRW518" s="421"/>
      <c r="MRX518" s="421"/>
      <c r="MRY518" s="421"/>
      <c r="MRZ518" s="421"/>
      <c r="MSA518" s="421"/>
      <c r="MSB518" s="421"/>
      <c r="MSC518" s="421"/>
      <c r="MSD518" s="421"/>
      <c r="MSE518" s="421"/>
      <c r="MSF518" s="421"/>
      <c r="MSG518" s="421"/>
      <c r="MSH518" s="421"/>
      <c r="MSI518" s="421"/>
      <c r="MSJ518" s="421"/>
      <c r="MSK518" s="421"/>
      <c r="MSL518" s="421"/>
      <c r="MSM518" s="421"/>
      <c r="MSN518" s="421"/>
      <c r="MSO518" s="421"/>
      <c r="MSP518" s="421"/>
      <c r="MSQ518" s="421"/>
      <c r="MSR518" s="421"/>
      <c r="MSS518" s="421"/>
      <c r="MST518" s="421"/>
      <c r="MSU518" s="421"/>
      <c r="MSV518" s="421"/>
      <c r="MSW518" s="421"/>
      <c r="MSX518" s="421"/>
      <c r="MSY518" s="421"/>
      <c r="MSZ518" s="421"/>
      <c r="MTA518" s="421"/>
      <c r="MTB518" s="421"/>
      <c r="MTC518" s="421"/>
      <c r="MTD518" s="421"/>
      <c r="MTE518" s="421"/>
      <c r="MTF518" s="421"/>
      <c r="MTG518" s="421"/>
      <c r="MTH518" s="421"/>
      <c r="MTI518" s="421"/>
      <c r="MTJ518" s="421"/>
      <c r="MTK518" s="421"/>
      <c r="MTL518" s="421"/>
      <c r="MTM518" s="421"/>
      <c r="MTN518" s="421"/>
      <c r="MTO518" s="421"/>
      <c r="MTP518" s="421"/>
      <c r="MTQ518" s="421"/>
      <c r="MTR518" s="421"/>
      <c r="MTS518" s="421"/>
      <c r="MTT518" s="421"/>
      <c r="MTU518" s="421"/>
      <c r="MTV518" s="421"/>
      <c r="MTW518" s="421"/>
      <c r="MTX518" s="421"/>
      <c r="MTY518" s="421"/>
      <c r="MTZ518" s="421"/>
      <c r="MUA518" s="421"/>
      <c r="MUB518" s="421"/>
      <c r="MUC518" s="421"/>
      <c r="MUD518" s="421"/>
      <c r="MUE518" s="421"/>
      <c r="MUF518" s="421"/>
      <c r="MUG518" s="421"/>
      <c r="MUH518" s="421"/>
      <c r="MUI518" s="421"/>
      <c r="MUJ518" s="421"/>
      <c r="MUK518" s="421"/>
      <c r="MUL518" s="421"/>
      <c r="MUM518" s="421"/>
      <c r="MUN518" s="421"/>
      <c r="MUO518" s="421"/>
      <c r="MUP518" s="421"/>
      <c r="MUQ518" s="421"/>
      <c r="MUR518" s="421"/>
      <c r="MUS518" s="421"/>
      <c r="MUT518" s="421"/>
      <c r="MUU518" s="421"/>
      <c r="MUV518" s="421"/>
      <c r="MUW518" s="421"/>
      <c r="MUX518" s="421"/>
      <c r="MUY518" s="421"/>
      <c r="MUZ518" s="421"/>
      <c r="MVA518" s="421"/>
      <c r="MVB518" s="421"/>
      <c r="MVC518" s="421"/>
      <c r="MVD518" s="421"/>
      <c r="MVE518" s="421"/>
      <c r="MVF518" s="421"/>
      <c r="MVG518" s="421"/>
      <c r="MVH518" s="421"/>
      <c r="MVI518" s="421"/>
      <c r="MVJ518" s="421"/>
      <c r="MVK518" s="421"/>
      <c r="MVL518" s="421"/>
      <c r="MVM518" s="421"/>
      <c r="MVN518" s="421"/>
      <c r="MVO518" s="421"/>
      <c r="MVP518" s="421"/>
      <c r="MVQ518" s="421"/>
      <c r="MVR518" s="421"/>
      <c r="MVS518" s="421"/>
      <c r="MVT518" s="421"/>
      <c r="MVU518" s="421"/>
      <c r="MVV518" s="421"/>
      <c r="MVW518" s="421"/>
      <c r="MVX518" s="421"/>
      <c r="MVY518" s="421"/>
      <c r="MVZ518" s="421"/>
      <c r="MWA518" s="421"/>
      <c r="MWB518" s="421"/>
      <c r="MWC518" s="421"/>
      <c r="MWD518" s="421"/>
      <c r="MWE518" s="421"/>
      <c r="MWF518" s="421"/>
      <c r="MWG518" s="421"/>
      <c r="MWH518" s="421"/>
      <c r="MWI518" s="421"/>
      <c r="MWJ518" s="421"/>
      <c r="MWK518" s="421"/>
      <c r="MWL518" s="421"/>
      <c r="MWM518" s="421"/>
      <c r="MWN518" s="421"/>
      <c r="MWO518" s="421"/>
      <c r="MWP518" s="421"/>
      <c r="MWQ518" s="421"/>
      <c r="MWR518" s="421"/>
      <c r="MWS518" s="421"/>
      <c r="MWT518" s="421"/>
      <c r="MWU518" s="421"/>
      <c r="MWV518" s="421"/>
      <c r="MWW518" s="421"/>
      <c r="MWX518" s="421"/>
      <c r="MWY518" s="421"/>
      <c r="MWZ518" s="421"/>
      <c r="MXA518" s="421"/>
      <c r="MXB518" s="421"/>
      <c r="MXC518" s="421"/>
      <c r="MXD518" s="421"/>
      <c r="MXE518" s="421"/>
      <c r="MXF518" s="421"/>
      <c r="MXG518" s="421"/>
      <c r="MXH518" s="421"/>
      <c r="MXI518" s="421"/>
      <c r="MXJ518" s="421"/>
      <c r="MXK518" s="421"/>
      <c r="MXL518" s="421"/>
      <c r="MXM518" s="421"/>
      <c r="MXN518" s="421"/>
      <c r="MXO518" s="421"/>
      <c r="MXP518" s="421"/>
      <c r="MXQ518" s="421"/>
      <c r="MXR518" s="421"/>
      <c r="MXS518" s="421"/>
      <c r="MXT518" s="421"/>
      <c r="MXU518" s="421"/>
      <c r="MXV518" s="421"/>
      <c r="MXW518" s="421"/>
      <c r="MXX518" s="421"/>
      <c r="MXY518" s="421"/>
      <c r="MXZ518" s="421"/>
      <c r="MYA518" s="421"/>
      <c r="MYB518" s="421"/>
      <c r="MYC518" s="421"/>
      <c r="MYD518" s="421"/>
      <c r="MYE518" s="421"/>
      <c r="MYF518" s="421"/>
      <c r="MYG518" s="421"/>
      <c r="MYH518" s="421"/>
      <c r="MYI518" s="421"/>
      <c r="MYJ518" s="421"/>
      <c r="MYK518" s="421"/>
      <c r="MYL518" s="421"/>
      <c r="MYM518" s="421"/>
      <c r="MYN518" s="421"/>
      <c r="MYO518" s="421"/>
      <c r="MYP518" s="421"/>
      <c r="MYQ518" s="421"/>
      <c r="MYR518" s="421"/>
      <c r="MYS518" s="421"/>
      <c r="MYT518" s="421"/>
      <c r="MYU518" s="421"/>
      <c r="MYV518" s="421"/>
      <c r="MYW518" s="421"/>
      <c r="MYX518" s="421"/>
      <c r="MYY518" s="421"/>
      <c r="MYZ518" s="421"/>
      <c r="MZA518" s="421"/>
      <c r="MZB518" s="421"/>
      <c r="MZC518" s="421"/>
      <c r="MZD518" s="421"/>
      <c r="MZE518" s="421"/>
      <c r="MZF518" s="421"/>
      <c r="MZG518" s="421"/>
      <c r="MZH518" s="421"/>
      <c r="MZI518" s="421"/>
      <c r="MZJ518" s="421"/>
      <c r="MZK518" s="421"/>
      <c r="MZL518" s="421"/>
      <c r="MZM518" s="421"/>
      <c r="MZN518" s="421"/>
      <c r="MZO518" s="421"/>
      <c r="MZP518" s="421"/>
      <c r="MZQ518" s="421"/>
      <c r="MZR518" s="421"/>
      <c r="MZS518" s="421"/>
      <c r="MZT518" s="421"/>
      <c r="MZU518" s="421"/>
      <c r="MZV518" s="421"/>
      <c r="MZW518" s="421"/>
      <c r="MZX518" s="421"/>
      <c r="MZY518" s="421"/>
      <c r="MZZ518" s="421"/>
      <c r="NAA518" s="421"/>
      <c r="NAB518" s="421"/>
      <c r="NAC518" s="421"/>
      <c r="NAD518" s="421"/>
      <c r="NAE518" s="421"/>
      <c r="NAF518" s="421"/>
      <c r="NAG518" s="421"/>
      <c r="NAH518" s="421"/>
      <c r="NAI518" s="421"/>
      <c r="NAJ518" s="421"/>
      <c r="NAK518" s="421"/>
      <c r="NAL518" s="421"/>
      <c r="NAM518" s="421"/>
      <c r="NAN518" s="421"/>
      <c r="NAO518" s="421"/>
      <c r="NAP518" s="421"/>
      <c r="NAQ518" s="421"/>
      <c r="NAR518" s="421"/>
      <c r="NAS518" s="421"/>
      <c r="NAT518" s="421"/>
      <c r="NAU518" s="421"/>
      <c r="NAV518" s="421"/>
      <c r="NAW518" s="421"/>
      <c r="NAX518" s="421"/>
      <c r="NAY518" s="421"/>
      <c r="NAZ518" s="421"/>
      <c r="NBA518" s="421"/>
      <c r="NBB518" s="421"/>
      <c r="NBC518" s="421"/>
      <c r="NBD518" s="421"/>
      <c r="NBE518" s="421"/>
      <c r="NBF518" s="421"/>
      <c r="NBG518" s="421"/>
      <c r="NBH518" s="421"/>
      <c r="NBI518" s="421"/>
      <c r="NBJ518" s="421"/>
      <c r="NBK518" s="421"/>
      <c r="NBL518" s="421"/>
      <c r="NBM518" s="421"/>
      <c r="NBN518" s="421"/>
      <c r="NBO518" s="421"/>
      <c r="NBP518" s="421"/>
      <c r="NBQ518" s="421"/>
      <c r="NBR518" s="421"/>
      <c r="NBS518" s="421"/>
      <c r="NBT518" s="421"/>
      <c r="NBU518" s="421"/>
      <c r="NBV518" s="421"/>
      <c r="NBW518" s="421"/>
      <c r="NBX518" s="421"/>
      <c r="NBY518" s="421"/>
      <c r="NBZ518" s="421"/>
      <c r="NCA518" s="421"/>
      <c r="NCB518" s="421"/>
      <c r="NCC518" s="421"/>
      <c r="NCD518" s="421"/>
      <c r="NCE518" s="421"/>
      <c r="NCF518" s="421"/>
      <c r="NCG518" s="421"/>
      <c r="NCH518" s="421"/>
      <c r="NCI518" s="421"/>
      <c r="NCJ518" s="421"/>
      <c r="NCK518" s="421"/>
      <c r="NCL518" s="421"/>
      <c r="NCM518" s="421"/>
      <c r="NCN518" s="421"/>
      <c r="NCO518" s="421"/>
      <c r="NCP518" s="421"/>
      <c r="NCQ518" s="421"/>
      <c r="NCR518" s="421"/>
      <c r="NCS518" s="421"/>
      <c r="NCT518" s="421"/>
      <c r="NCU518" s="421"/>
      <c r="NCV518" s="421"/>
      <c r="NCW518" s="421"/>
      <c r="NCX518" s="421"/>
      <c r="NCY518" s="421"/>
      <c r="NCZ518" s="421"/>
      <c r="NDA518" s="421"/>
      <c r="NDB518" s="421"/>
      <c r="NDC518" s="421"/>
      <c r="NDD518" s="421"/>
      <c r="NDE518" s="421"/>
      <c r="NDF518" s="421"/>
      <c r="NDG518" s="421"/>
      <c r="NDH518" s="421"/>
      <c r="NDI518" s="421"/>
      <c r="NDJ518" s="421"/>
      <c r="NDK518" s="421"/>
      <c r="NDL518" s="421"/>
      <c r="NDM518" s="421"/>
      <c r="NDN518" s="421"/>
      <c r="NDO518" s="421"/>
      <c r="NDP518" s="421"/>
      <c r="NDQ518" s="421"/>
      <c r="NDR518" s="421"/>
      <c r="NDS518" s="421"/>
      <c r="NDT518" s="421"/>
      <c r="NDU518" s="421"/>
      <c r="NDV518" s="421"/>
      <c r="NDW518" s="421"/>
      <c r="NDX518" s="421"/>
      <c r="NDY518" s="421"/>
      <c r="NDZ518" s="421"/>
      <c r="NEA518" s="421"/>
      <c r="NEB518" s="421"/>
      <c r="NEC518" s="421"/>
      <c r="NED518" s="421"/>
      <c r="NEE518" s="421"/>
      <c r="NEF518" s="421"/>
      <c r="NEG518" s="421"/>
      <c r="NEH518" s="421"/>
      <c r="NEI518" s="421"/>
      <c r="NEJ518" s="421"/>
      <c r="NEK518" s="421"/>
      <c r="NEL518" s="421"/>
      <c r="NEM518" s="421"/>
      <c r="NEN518" s="421"/>
      <c r="NEO518" s="421"/>
      <c r="NEP518" s="421"/>
      <c r="NEQ518" s="421"/>
      <c r="NER518" s="421"/>
      <c r="NES518" s="421"/>
      <c r="NET518" s="421"/>
      <c r="NEU518" s="421"/>
      <c r="NEV518" s="421"/>
      <c r="NEW518" s="421"/>
      <c r="NEX518" s="421"/>
      <c r="NEY518" s="421"/>
      <c r="NEZ518" s="421"/>
      <c r="NFA518" s="421"/>
      <c r="NFB518" s="421"/>
      <c r="NFC518" s="421"/>
      <c r="NFD518" s="421"/>
      <c r="NFE518" s="421"/>
      <c r="NFF518" s="421"/>
      <c r="NFG518" s="421"/>
      <c r="NFH518" s="421"/>
      <c r="NFI518" s="421"/>
      <c r="NFJ518" s="421"/>
      <c r="NFK518" s="421"/>
      <c r="NFL518" s="421"/>
      <c r="NFM518" s="421"/>
      <c r="NFN518" s="421"/>
      <c r="NFO518" s="421"/>
      <c r="NFP518" s="421"/>
      <c r="NFQ518" s="421"/>
      <c r="NFR518" s="421"/>
      <c r="NFS518" s="421"/>
      <c r="NFT518" s="421"/>
      <c r="NFU518" s="421"/>
      <c r="NFV518" s="421"/>
      <c r="NFW518" s="421"/>
      <c r="NFX518" s="421"/>
      <c r="NFY518" s="421"/>
      <c r="NFZ518" s="421"/>
      <c r="NGA518" s="421"/>
      <c r="NGB518" s="421"/>
      <c r="NGC518" s="421"/>
      <c r="NGD518" s="421"/>
      <c r="NGE518" s="421"/>
      <c r="NGF518" s="421"/>
      <c r="NGG518" s="421"/>
      <c r="NGH518" s="421"/>
      <c r="NGI518" s="421"/>
      <c r="NGJ518" s="421"/>
      <c r="NGK518" s="421"/>
      <c r="NGL518" s="421"/>
      <c r="NGM518" s="421"/>
      <c r="NGN518" s="421"/>
      <c r="NGO518" s="421"/>
      <c r="NGP518" s="421"/>
      <c r="NGQ518" s="421"/>
      <c r="NGR518" s="421"/>
      <c r="NGS518" s="421"/>
      <c r="NGT518" s="421"/>
      <c r="NGU518" s="421"/>
      <c r="NGV518" s="421"/>
      <c r="NGW518" s="421"/>
      <c r="NGX518" s="421"/>
      <c r="NGY518" s="421"/>
      <c r="NGZ518" s="421"/>
      <c r="NHA518" s="421"/>
      <c r="NHB518" s="421"/>
      <c r="NHC518" s="421"/>
      <c r="NHD518" s="421"/>
      <c r="NHE518" s="421"/>
      <c r="NHF518" s="421"/>
      <c r="NHG518" s="421"/>
      <c r="NHH518" s="421"/>
      <c r="NHI518" s="421"/>
      <c r="NHJ518" s="421"/>
      <c r="NHK518" s="421"/>
      <c r="NHL518" s="421"/>
      <c r="NHM518" s="421"/>
      <c r="NHN518" s="421"/>
      <c r="NHO518" s="421"/>
      <c r="NHP518" s="421"/>
      <c r="NHQ518" s="421"/>
      <c r="NHR518" s="421"/>
      <c r="NHS518" s="421"/>
      <c r="NHT518" s="421"/>
      <c r="NHU518" s="421"/>
      <c r="NHV518" s="421"/>
      <c r="NHW518" s="421"/>
      <c r="NHX518" s="421"/>
      <c r="NHY518" s="421"/>
      <c r="NHZ518" s="421"/>
      <c r="NIA518" s="421"/>
      <c r="NIB518" s="421"/>
      <c r="NIC518" s="421"/>
      <c r="NID518" s="421"/>
      <c r="NIE518" s="421"/>
      <c r="NIF518" s="421"/>
      <c r="NIG518" s="421"/>
      <c r="NIH518" s="421"/>
      <c r="NII518" s="421"/>
      <c r="NIJ518" s="421"/>
      <c r="NIK518" s="421"/>
      <c r="NIL518" s="421"/>
      <c r="NIM518" s="421"/>
      <c r="NIN518" s="421"/>
      <c r="NIO518" s="421"/>
      <c r="NIP518" s="421"/>
      <c r="NIQ518" s="421"/>
      <c r="NIR518" s="421"/>
      <c r="NIS518" s="421"/>
      <c r="NIT518" s="421"/>
      <c r="NIU518" s="421"/>
      <c r="NIV518" s="421"/>
      <c r="NIW518" s="421"/>
      <c r="NIX518" s="421"/>
      <c r="NIY518" s="421"/>
      <c r="NIZ518" s="421"/>
      <c r="NJA518" s="421"/>
      <c r="NJB518" s="421"/>
      <c r="NJC518" s="421"/>
      <c r="NJD518" s="421"/>
      <c r="NJE518" s="421"/>
      <c r="NJF518" s="421"/>
      <c r="NJG518" s="421"/>
      <c r="NJH518" s="421"/>
      <c r="NJI518" s="421"/>
      <c r="NJJ518" s="421"/>
      <c r="NJK518" s="421"/>
      <c r="NJL518" s="421"/>
      <c r="NJM518" s="421"/>
      <c r="NJN518" s="421"/>
      <c r="NJO518" s="421"/>
      <c r="NJP518" s="421"/>
      <c r="NJQ518" s="421"/>
      <c r="NJR518" s="421"/>
      <c r="NJS518" s="421"/>
      <c r="NJT518" s="421"/>
      <c r="NJU518" s="421"/>
      <c r="NJV518" s="421"/>
      <c r="NJW518" s="421"/>
      <c r="NJX518" s="421"/>
      <c r="NJY518" s="421"/>
      <c r="NJZ518" s="421"/>
      <c r="NKA518" s="421"/>
      <c r="NKB518" s="421"/>
      <c r="NKC518" s="421"/>
      <c r="NKD518" s="421"/>
      <c r="NKE518" s="421"/>
      <c r="NKF518" s="421"/>
      <c r="NKG518" s="421"/>
      <c r="NKH518" s="421"/>
      <c r="NKI518" s="421"/>
      <c r="NKJ518" s="421"/>
      <c r="NKK518" s="421"/>
      <c r="NKL518" s="421"/>
      <c r="NKM518" s="421"/>
      <c r="NKN518" s="421"/>
      <c r="NKO518" s="421"/>
      <c r="NKP518" s="421"/>
      <c r="NKQ518" s="421"/>
      <c r="NKR518" s="421"/>
      <c r="NKS518" s="421"/>
      <c r="NKT518" s="421"/>
      <c r="NKU518" s="421"/>
      <c r="NKV518" s="421"/>
      <c r="NKW518" s="421"/>
      <c r="NKX518" s="421"/>
      <c r="NKY518" s="421"/>
      <c r="NKZ518" s="421"/>
      <c r="NLA518" s="421"/>
      <c r="NLB518" s="421"/>
      <c r="NLC518" s="421"/>
      <c r="NLD518" s="421"/>
      <c r="NLE518" s="421"/>
      <c r="NLF518" s="421"/>
      <c r="NLG518" s="421"/>
      <c r="NLH518" s="421"/>
      <c r="NLI518" s="421"/>
      <c r="NLJ518" s="421"/>
      <c r="NLK518" s="421"/>
      <c r="NLL518" s="421"/>
      <c r="NLM518" s="421"/>
      <c r="NLN518" s="421"/>
      <c r="NLO518" s="421"/>
      <c r="NLP518" s="421"/>
      <c r="NLQ518" s="421"/>
      <c r="NLR518" s="421"/>
      <c r="NLS518" s="421"/>
      <c r="NLT518" s="421"/>
      <c r="NLU518" s="421"/>
      <c r="NLV518" s="421"/>
      <c r="NLW518" s="421"/>
      <c r="NLX518" s="421"/>
      <c r="NLY518" s="421"/>
      <c r="NLZ518" s="421"/>
      <c r="NMA518" s="421"/>
      <c r="NMB518" s="421"/>
      <c r="NMC518" s="421"/>
      <c r="NMD518" s="421"/>
      <c r="NME518" s="421"/>
      <c r="NMF518" s="421"/>
      <c r="NMG518" s="421"/>
      <c r="NMH518" s="421"/>
      <c r="NMI518" s="421"/>
      <c r="NMJ518" s="421"/>
      <c r="NMK518" s="421"/>
      <c r="NML518" s="421"/>
      <c r="NMM518" s="421"/>
      <c r="NMN518" s="421"/>
      <c r="NMO518" s="421"/>
      <c r="NMP518" s="421"/>
      <c r="NMQ518" s="421"/>
      <c r="NMR518" s="421"/>
      <c r="NMS518" s="421"/>
      <c r="NMT518" s="421"/>
      <c r="NMU518" s="421"/>
      <c r="NMV518" s="421"/>
      <c r="NMW518" s="421"/>
      <c r="NMX518" s="421"/>
      <c r="NMY518" s="421"/>
      <c r="NMZ518" s="421"/>
      <c r="NNA518" s="421"/>
      <c r="NNB518" s="421"/>
      <c r="NNC518" s="421"/>
      <c r="NND518" s="421"/>
      <c r="NNE518" s="421"/>
      <c r="NNF518" s="421"/>
      <c r="NNG518" s="421"/>
      <c r="NNH518" s="421"/>
      <c r="NNI518" s="421"/>
      <c r="NNJ518" s="421"/>
      <c r="NNK518" s="421"/>
      <c r="NNL518" s="421"/>
      <c r="NNM518" s="421"/>
      <c r="NNN518" s="421"/>
      <c r="NNO518" s="421"/>
      <c r="NNP518" s="421"/>
      <c r="NNQ518" s="421"/>
      <c r="NNR518" s="421"/>
      <c r="NNS518" s="421"/>
      <c r="NNT518" s="421"/>
      <c r="NNU518" s="421"/>
      <c r="NNV518" s="421"/>
      <c r="NNW518" s="421"/>
      <c r="NNX518" s="421"/>
      <c r="NNY518" s="421"/>
      <c r="NNZ518" s="421"/>
      <c r="NOA518" s="421"/>
      <c r="NOB518" s="421"/>
      <c r="NOC518" s="421"/>
      <c r="NOD518" s="421"/>
      <c r="NOE518" s="421"/>
      <c r="NOF518" s="421"/>
      <c r="NOG518" s="421"/>
      <c r="NOH518" s="421"/>
      <c r="NOI518" s="421"/>
      <c r="NOJ518" s="421"/>
      <c r="NOK518" s="421"/>
      <c r="NOL518" s="421"/>
      <c r="NOM518" s="421"/>
      <c r="NON518" s="421"/>
      <c r="NOO518" s="421"/>
      <c r="NOP518" s="421"/>
      <c r="NOQ518" s="421"/>
      <c r="NOR518" s="421"/>
      <c r="NOS518" s="421"/>
      <c r="NOT518" s="421"/>
      <c r="NOU518" s="421"/>
      <c r="NOV518" s="421"/>
      <c r="NOW518" s="421"/>
      <c r="NOX518" s="421"/>
      <c r="NOY518" s="421"/>
      <c r="NOZ518" s="421"/>
      <c r="NPA518" s="421"/>
      <c r="NPB518" s="421"/>
      <c r="NPC518" s="421"/>
      <c r="NPD518" s="421"/>
      <c r="NPE518" s="421"/>
      <c r="NPF518" s="421"/>
      <c r="NPG518" s="421"/>
      <c r="NPH518" s="421"/>
      <c r="NPI518" s="421"/>
      <c r="NPJ518" s="421"/>
      <c r="NPK518" s="421"/>
      <c r="NPL518" s="421"/>
      <c r="NPM518" s="421"/>
      <c r="NPN518" s="421"/>
      <c r="NPO518" s="421"/>
      <c r="NPP518" s="421"/>
      <c r="NPQ518" s="421"/>
      <c r="NPR518" s="421"/>
      <c r="NPS518" s="421"/>
      <c r="NPT518" s="421"/>
      <c r="NPU518" s="421"/>
      <c r="NPV518" s="421"/>
      <c r="NPW518" s="421"/>
      <c r="NPX518" s="421"/>
      <c r="NPY518" s="421"/>
      <c r="NPZ518" s="421"/>
      <c r="NQA518" s="421"/>
      <c r="NQB518" s="421"/>
      <c r="NQC518" s="421"/>
      <c r="NQD518" s="421"/>
      <c r="NQE518" s="421"/>
      <c r="NQF518" s="421"/>
      <c r="NQG518" s="421"/>
      <c r="NQH518" s="421"/>
      <c r="NQI518" s="421"/>
      <c r="NQJ518" s="421"/>
      <c r="NQK518" s="421"/>
      <c r="NQL518" s="421"/>
      <c r="NQM518" s="421"/>
      <c r="NQN518" s="421"/>
      <c r="NQO518" s="421"/>
      <c r="NQP518" s="421"/>
      <c r="NQQ518" s="421"/>
      <c r="NQR518" s="421"/>
      <c r="NQS518" s="421"/>
      <c r="NQT518" s="421"/>
      <c r="NQU518" s="421"/>
      <c r="NQV518" s="421"/>
      <c r="NQW518" s="421"/>
      <c r="NQX518" s="421"/>
      <c r="NQY518" s="421"/>
      <c r="NQZ518" s="421"/>
      <c r="NRA518" s="421"/>
      <c r="NRB518" s="421"/>
      <c r="NRC518" s="421"/>
      <c r="NRD518" s="421"/>
      <c r="NRE518" s="421"/>
      <c r="NRF518" s="421"/>
      <c r="NRG518" s="421"/>
      <c r="NRH518" s="421"/>
      <c r="NRI518" s="421"/>
      <c r="NRJ518" s="421"/>
      <c r="NRK518" s="421"/>
      <c r="NRL518" s="421"/>
      <c r="NRM518" s="421"/>
      <c r="NRN518" s="421"/>
      <c r="NRO518" s="421"/>
      <c r="NRP518" s="421"/>
      <c r="NRQ518" s="421"/>
      <c r="NRR518" s="421"/>
      <c r="NRS518" s="421"/>
      <c r="NRT518" s="421"/>
      <c r="NRU518" s="421"/>
      <c r="NRV518" s="421"/>
      <c r="NRW518" s="421"/>
      <c r="NRX518" s="421"/>
      <c r="NRY518" s="421"/>
      <c r="NRZ518" s="421"/>
      <c r="NSA518" s="421"/>
      <c r="NSB518" s="421"/>
      <c r="NSC518" s="421"/>
      <c r="NSD518" s="421"/>
      <c r="NSE518" s="421"/>
      <c r="NSF518" s="421"/>
      <c r="NSG518" s="421"/>
      <c r="NSH518" s="421"/>
      <c r="NSI518" s="421"/>
      <c r="NSJ518" s="421"/>
      <c r="NSK518" s="421"/>
      <c r="NSL518" s="421"/>
      <c r="NSM518" s="421"/>
      <c r="NSN518" s="421"/>
      <c r="NSO518" s="421"/>
      <c r="NSP518" s="421"/>
      <c r="NSQ518" s="421"/>
      <c r="NSR518" s="421"/>
      <c r="NSS518" s="421"/>
      <c r="NST518" s="421"/>
      <c r="NSU518" s="421"/>
      <c r="NSV518" s="421"/>
      <c r="NSW518" s="421"/>
      <c r="NSX518" s="421"/>
      <c r="NSY518" s="421"/>
      <c r="NSZ518" s="421"/>
      <c r="NTA518" s="421"/>
      <c r="NTB518" s="421"/>
      <c r="NTC518" s="421"/>
      <c r="NTD518" s="421"/>
      <c r="NTE518" s="421"/>
      <c r="NTF518" s="421"/>
      <c r="NTG518" s="421"/>
      <c r="NTH518" s="421"/>
      <c r="NTI518" s="421"/>
      <c r="NTJ518" s="421"/>
      <c r="NTK518" s="421"/>
      <c r="NTL518" s="421"/>
      <c r="NTM518" s="421"/>
      <c r="NTN518" s="421"/>
      <c r="NTO518" s="421"/>
      <c r="NTP518" s="421"/>
      <c r="NTQ518" s="421"/>
      <c r="NTR518" s="421"/>
      <c r="NTS518" s="421"/>
      <c r="NTT518" s="421"/>
      <c r="NTU518" s="421"/>
      <c r="NTV518" s="421"/>
      <c r="NTW518" s="421"/>
      <c r="NTX518" s="421"/>
      <c r="NTY518" s="421"/>
      <c r="NTZ518" s="421"/>
      <c r="NUA518" s="421"/>
      <c r="NUB518" s="421"/>
      <c r="NUC518" s="421"/>
      <c r="NUD518" s="421"/>
      <c r="NUE518" s="421"/>
      <c r="NUF518" s="421"/>
      <c r="NUG518" s="421"/>
      <c r="NUH518" s="421"/>
      <c r="NUI518" s="421"/>
      <c r="NUJ518" s="421"/>
      <c r="NUK518" s="421"/>
      <c r="NUL518" s="421"/>
      <c r="NUM518" s="421"/>
      <c r="NUN518" s="421"/>
      <c r="NUO518" s="421"/>
      <c r="NUP518" s="421"/>
      <c r="NUQ518" s="421"/>
      <c r="NUR518" s="421"/>
      <c r="NUS518" s="421"/>
      <c r="NUT518" s="421"/>
      <c r="NUU518" s="421"/>
      <c r="NUV518" s="421"/>
      <c r="NUW518" s="421"/>
      <c r="NUX518" s="421"/>
      <c r="NUY518" s="421"/>
      <c r="NUZ518" s="421"/>
      <c r="NVA518" s="421"/>
      <c r="NVB518" s="421"/>
      <c r="NVC518" s="421"/>
      <c r="NVD518" s="421"/>
      <c r="NVE518" s="421"/>
      <c r="NVF518" s="421"/>
      <c r="NVG518" s="421"/>
      <c r="NVH518" s="421"/>
      <c r="NVI518" s="421"/>
      <c r="NVJ518" s="421"/>
      <c r="NVK518" s="421"/>
      <c r="NVL518" s="421"/>
      <c r="NVM518" s="421"/>
      <c r="NVN518" s="421"/>
      <c r="NVO518" s="421"/>
      <c r="NVP518" s="421"/>
      <c r="NVQ518" s="421"/>
      <c r="NVR518" s="421"/>
      <c r="NVS518" s="421"/>
      <c r="NVT518" s="421"/>
      <c r="NVU518" s="421"/>
      <c r="NVV518" s="421"/>
      <c r="NVW518" s="421"/>
      <c r="NVX518" s="421"/>
      <c r="NVY518" s="421"/>
      <c r="NVZ518" s="421"/>
      <c r="NWA518" s="421"/>
      <c r="NWB518" s="421"/>
      <c r="NWC518" s="421"/>
      <c r="NWD518" s="421"/>
      <c r="NWE518" s="421"/>
      <c r="NWF518" s="421"/>
      <c r="NWG518" s="421"/>
      <c r="NWH518" s="421"/>
      <c r="NWI518" s="421"/>
      <c r="NWJ518" s="421"/>
      <c r="NWK518" s="421"/>
      <c r="NWL518" s="421"/>
      <c r="NWM518" s="421"/>
      <c r="NWN518" s="421"/>
      <c r="NWO518" s="421"/>
      <c r="NWP518" s="421"/>
      <c r="NWQ518" s="421"/>
      <c r="NWR518" s="421"/>
      <c r="NWS518" s="421"/>
      <c r="NWT518" s="421"/>
      <c r="NWU518" s="421"/>
      <c r="NWV518" s="421"/>
      <c r="NWW518" s="421"/>
      <c r="NWX518" s="421"/>
      <c r="NWY518" s="421"/>
      <c r="NWZ518" s="421"/>
      <c r="NXA518" s="421"/>
      <c r="NXB518" s="421"/>
      <c r="NXC518" s="421"/>
      <c r="NXD518" s="421"/>
      <c r="NXE518" s="421"/>
      <c r="NXF518" s="421"/>
      <c r="NXG518" s="421"/>
      <c r="NXH518" s="421"/>
      <c r="NXI518" s="421"/>
      <c r="NXJ518" s="421"/>
      <c r="NXK518" s="421"/>
      <c r="NXL518" s="421"/>
      <c r="NXM518" s="421"/>
      <c r="NXN518" s="421"/>
      <c r="NXO518" s="421"/>
      <c r="NXP518" s="421"/>
      <c r="NXQ518" s="421"/>
      <c r="NXR518" s="421"/>
      <c r="NXS518" s="421"/>
      <c r="NXT518" s="421"/>
      <c r="NXU518" s="421"/>
      <c r="NXV518" s="421"/>
      <c r="NXW518" s="421"/>
      <c r="NXX518" s="421"/>
      <c r="NXY518" s="421"/>
      <c r="NXZ518" s="421"/>
      <c r="NYA518" s="421"/>
      <c r="NYB518" s="421"/>
      <c r="NYC518" s="421"/>
      <c r="NYD518" s="421"/>
      <c r="NYE518" s="421"/>
      <c r="NYF518" s="421"/>
      <c r="NYG518" s="421"/>
      <c r="NYH518" s="421"/>
      <c r="NYI518" s="421"/>
      <c r="NYJ518" s="421"/>
      <c r="NYK518" s="421"/>
      <c r="NYL518" s="421"/>
      <c r="NYM518" s="421"/>
      <c r="NYN518" s="421"/>
      <c r="NYO518" s="421"/>
      <c r="NYP518" s="421"/>
      <c r="NYQ518" s="421"/>
      <c r="NYR518" s="421"/>
      <c r="NYS518" s="421"/>
      <c r="NYT518" s="421"/>
      <c r="NYU518" s="421"/>
      <c r="NYV518" s="421"/>
      <c r="NYW518" s="421"/>
      <c r="NYX518" s="421"/>
      <c r="NYY518" s="421"/>
      <c r="NYZ518" s="421"/>
      <c r="NZA518" s="421"/>
      <c r="NZB518" s="421"/>
      <c r="NZC518" s="421"/>
      <c r="NZD518" s="421"/>
      <c r="NZE518" s="421"/>
      <c r="NZF518" s="421"/>
      <c r="NZG518" s="421"/>
      <c r="NZH518" s="421"/>
      <c r="NZI518" s="421"/>
      <c r="NZJ518" s="421"/>
      <c r="NZK518" s="421"/>
      <c r="NZL518" s="421"/>
      <c r="NZM518" s="421"/>
      <c r="NZN518" s="421"/>
      <c r="NZO518" s="421"/>
      <c r="NZP518" s="421"/>
      <c r="NZQ518" s="421"/>
      <c r="NZR518" s="421"/>
      <c r="NZS518" s="421"/>
      <c r="NZT518" s="421"/>
      <c r="NZU518" s="421"/>
      <c r="NZV518" s="421"/>
      <c r="NZW518" s="421"/>
      <c r="NZX518" s="421"/>
      <c r="NZY518" s="421"/>
      <c r="NZZ518" s="421"/>
      <c r="OAA518" s="421"/>
      <c r="OAB518" s="421"/>
      <c r="OAC518" s="421"/>
      <c r="OAD518" s="421"/>
      <c r="OAE518" s="421"/>
      <c r="OAF518" s="421"/>
      <c r="OAG518" s="421"/>
      <c r="OAH518" s="421"/>
      <c r="OAI518" s="421"/>
      <c r="OAJ518" s="421"/>
      <c r="OAK518" s="421"/>
      <c r="OAL518" s="421"/>
      <c r="OAM518" s="421"/>
      <c r="OAN518" s="421"/>
      <c r="OAO518" s="421"/>
      <c r="OAP518" s="421"/>
      <c r="OAQ518" s="421"/>
      <c r="OAR518" s="421"/>
      <c r="OAS518" s="421"/>
      <c r="OAT518" s="421"/>
      <c r="OAU518" s="421"/>
      <c r="OAV518" s="421"/>
      <c r="OAW518" s="421"/>
      <c r="OAX518" s="421"/>
      <c r="OAY518" s="421"/>
      <c r="OAZ518" s="421"/>
      <c r="OBA518" s="421"/>
      <c r="OBB518" s="421"/>
      <c r="OBC518" s="421"/>
      <c r="OBD518" s="421"/>
      <c r="OBE518" s="421"/>
      <c r="OBF518" s="421"/>
      <c r="OBG518" s="421"/>
      <c r="OBH518" s="421"/>
      <c r="OBI518" s="421"/>
      <c r="OBJ518" s="421"/>
      <c r="OBK518" s="421"/>
      <c r="OBL518" s="421"/>
      <c r="OBM518" s="421"/>
      <c r="OBN518" s="421"/>
      <c r="OBO518" s="421"/>
      <c r="OBP518" s="421"/>
      <c r="OBQ518" s="421"/>
      <c r="OBR518" s="421"/>
      <c r="OBS518" s="421"/>
      <c r="OBT518" s="421"/>
      <c r="OBU518" s="421"/>
      <c r="OBV518" s="421"/>
      <c r="OBW518" s="421"/>
      <c r="OBX518" s="421"/>
      <c r="OBY518" s="421"/>
      <c r="OBZ518" s="421"/>
      <c r="OCA518" s="421"/>
      <c r="OCB518" s="421"/>
      <c r="OCC518" s="421"/>
      <c r="OCD518" s="421"/>
      <c r="OCE518" s="421"/>
      <c r="OCF518" s="421"/>
      <c r="OCG518" s="421"/>
      <c r="OCH518" s="421"/>
      <c r="OCI518" s="421"/>
      <c r="OCJ518" s="421"/>
      <c r="OCK518" s="421"/>
      <c r="OCL518" s="421"/>
      <c r="OCM518" s="421"/>
      <c r="OCN518" s="421"/>
      <c r="OCO518" s="421"/>
      <c r="OCP518" s="421"/>
      <c r="OCQ518" s="421"/>
      <c r="OCR518" s="421"/>
      <c r="OCS518" s="421"/>
      <c r="OCT518" s="421"/>
      <c r="OCU518" s="421"/>
      <c r="OCV518" s="421"/>
      <c r="OCW518" s="421"/>
      <c r="OCX518" s="421"/>
      <c r="OCY518" s="421"/>
      <c r="OCZ518" s="421"/>
      <c r="ODA518" s="421"/>
      <c r="ODB518" s="421"/>
      <c r="ODC518" s="421"/>
      <c r="ODD518" s="421"/>
      <c r="ODE518" s="421"/>
      <c r="ODF518" s="421"/>
      <c r="ODG518" s="421"/>
      <c r="ODH518" s="421"/>
      <c r="ODI518" s="421"/>
      <c r="ODJ518" s="421"/>
      <c r="ODK518" s="421"/>
      <c r="ODL518" s="421"/>
      <c r="ODM518" s="421"/>
      <c r="ODN518" s="421"/>
      <c r="ODO518" s="421"/>
      <c r="ODP518" s="421"/>
      <c r="ODQ518" s="421"/>
      <c r="ODR518" s="421"/>
      <c r="ODS518" s="421"/>
      <c r="ODT518" s="421"/>
      <c r="ODU518" s="421"/>
      <c r="ODV518" s="421"/>
      <c r="ODW518" s="421"/>
      <c r="ODX518" s="421"/>
      <c r="ODY518" s="421"/>
      <c r="ODZ518" s="421"/>
      <c r="OEA518" s="421"/>
      <c r="OEB518" s="421"/>
      <c r="OEC518" s="421"/>
      <c r="OED518" s="421"/>
      <c r="OEE518" s="421"/>
      <c r="OEF518" s="421"/>
      <c r="OEG518" s="421"/>
      <c r="OEH518" s="421"/>
      <c r="OEI518" s="421"/>
      <c r="OEJ518" s="421"/>
      <c r="OEK518" s="421"/>
      <c r="OEL518" s="421"/>
      <c r="OEM518" s="421"/>
      <c r="OEN518" s="421"/>
      <c r="OEO518" s="421"/>
      <c r="OEP518" s="421"/>
      <c r="OEQ518" s="421"/>
      <c r="OER518" s="421"/>
      <c r="OES518" s="421"/>
      <c r="OET518" s="421"/>
      <c r="OEU518" s="421"/>
      <c r="OEV518" s="421"/>
      <c r="OEW518" s="421"/>
      <c r="OEX518" s="421"/>
      <c r="OEY518" s="421"/>
      <c r="OEZ518" s="421"/>
      <c r="OFA518" s="421"/>
      <c r="OFB518" s="421"/>
      <c r="OFC518" s="421"/>
      <c r="OFD518" s="421"/>
      <c r="OFE518" s="421"/>
      <c r="OFF518" s="421"/>
      <c r="OFG518" s="421"/>
      <c r="OFH518" s="421"/>
      <c r="OFI518" s="421"/>
      <c r="OFJ518" s="421"/>
      <c r="OFK518" s="421"/>
      <c r="OFL518" s="421"/>
      <c r="OFM518" s="421"/>
      <c r="OFN518" s="421"/>
      <c r="OFO518" s="421"/>
      <c r="OFP518" s="421"/>
      <c r="OFQ518" s="421"/>
      <c r="OFR518" s="421"/>
      <c r="OFS518" s="421"/>
      <c r="OFT518" s="421"/>
      <c r="OFU518" s="421"/>
      <c r="OFV518" s="421"/>
      <c r="OFW518" s="421"/>
      <c r="OFX518" s="421"/>
      <c r="OFY518" s="421"/>
      <c r="OFZ518" s="421"/>
      <c r="OGA518" s="421"/>
      <c r="OGB518" s="421"/>
      <c r="OGC518" s="421"/>
      <c r="OGD518" s="421"/>
      <c r="OGE518" s="421"/>
      <c r="OGF518" s="421"/>
      <c r="OGG518" s="421"/>
      <c r="OGH518" s="421"/>
      <c r="OGI518" s="421"/>
      <c r="OGJ518" s="421"/>
      <c r="OGK518" s="421"/>
      <c r="OGL518" s="421"/>
      <c r="OGM518" s="421"/>
      <c r="OGN518" s="421"/>
      <c r="OGO518" s="421"/>
      <c r="OGP518" s="421"/>
      <c r="OGQ518" s="421"/>
      <c r="OGR518" s="421"/>
      <c r="OGS518" s="421"/>
      <c r="OGT518" s="421"/>
      <c r="OGU518" s="421"/>
      <c r="OGV518" s="421"/>
      <c r="OGW518" s="421"/>
      <c r="OGX518" s="421"/>
      <c r="OGY518" s="421"/>
      <c r="OGZ518" s="421"/>
      <c r="OHA518" s="421"/>
      <c r="OHB518" s="421"/>
      <c r="OHC518" s="421"/>
      <c r="OHD518" s="421"/>
      <c r="OHE518" s="421"/>
      <c r="OHF518" s="421"/>
      <c r="OHG518" s="421"/>
      <c r="OHH518" s="421"/>
      <c r="OHI518" s="421"/>
      <c r="OHJ518" s="421"/>
      <c r="OHK518" s="421"/>
      <c r="OHL518" s="421"/>
      <c r="OHM518" s="421"/>
      <c r="OHN518" s="421"/>
      <c r="OHO518" s="421"/>
      <c r="OHP518" s="421"/>
      <c r="OHQ518" s="421"/>
      <c r="OHR518" s="421"/>
      <c r="OHS518" s="421"/>
      <c r="OHT518" s="421"/>
      <c r="OHU518" s="421"/>
      <c r="OHV518" s="421"/>
      <c r="OHW518" s="421"/>
      <c r="OHX518" s="421"/>
      <c r="OHY518" s="421"/>
      <c r="OHZ518" s="421"/>
      <c r="OIA518" s="421"/>
      <c r="OIB518" s="421"/>
      <c r="OIC518" s="421"/>
      <c r="OID518" s="421"/>
      <c r="OIE518" s="421"/>
      <c r="OIF518" s="421"/>
      <c r="OIG518" s="421"/>
      <c r="OIH518" s="421"/>
      <c r="OII518" s="421"/>
      <c r="OIJ518" s="421"/>
      <c r="OIK518" s="421"/>
      <c r="OIL518" s="421"/>
      <c r="OIM518" s="421"/>
      <c r="OIN518" s="421"/>
      <c r="OIO518" s="421"/>
      <c r="OIP518" s="421"/>
      <c r="OIQ518" s="421"/>
      <c r="OIR518" s="421"/>
      <c r="OIS518" s="421"/>
      <c r="OIT518" s="421"/>
      <c r="OIU518" s="421"/>
      <c r="OIV518" s="421"/>
      <c r="OIW518" s="421"/>
      <c r="OIX518" s="421"/>
      <c r="OIY518" s="421"/>
      <c r="OIZ518" s="421"/>
      <c r="OJA518" s="421"/>
      <c r="OJB518" s="421"/>
      <c r="OJC518" s="421"/>
      <c r="OJD518" s="421"/>
      <c r="OJE518" s="421"/>
      <c r="OJF518" s="421"/>
      <c r="OJG518" s="421"/>
      <c r="OJH518" s="421"/>
      <c r="OJI518" s="421"/>
      <c r="OJJ518" s="421"/>
      <c r="OJK518" s="421"/>
      <c r="OJL518" s="421"/>
      <c r="OJM518" s="421"/>
      <c r="OJN518" s="421"/>
      <c r="OJO518" s="421"/>
      <c r="OJP518" s="421"/>
      <c r="OJQ518" s="421"/>
      <c r="OJR518" s="421"/>
      <c r="OJS518" s="421"/>
      <c r="OJT518" s="421"/>
      <c r="OJU518" s="421"/>
      <c r="OJV518" s="421"/>
      <c r="OJW518" s="421"/>
      <c r="OJX518" s="421"/>
      <c r="OJY518" s="421"/>
      <c r="OJZ518" s="421"/>
      <c r="OKA518" s="421"/>
      <c r="OKB518" s="421"/>
      <c r="OKC518" s="421"/>
      <c r="OKD518" s="421"/>
      <c r="OKE518" s="421"/>
      <c r="OKF518" s="421"/>
      <c r="OKG518" s="421"/>
      <c r="OKH518" s="421"/>
      <c r="OKI518" s="421"/>
      <c r="OKJ518" s="421"/>
      <c r="OKK518" s="421"/>
      <c r="OKL518" s="421"/>
      <c r="OKM518" s="421"/>
      <c r="OKN518" s="421"/>
      <c r="OKO518" s="421"/>
      <c r="OKP518" s="421"/>
      <c r="OKQ518" s="421"/>
      <c r="OKR518" s="421"/>
      <c r="OKS518" s="421"/>
      <c r="OKT518" s="421"/>
      <c r="OKU518" s="421"/>
      <c r="OKV518" s="421"/>
      <c r="OKW518" s="421"/>
      <c r="OKX518" s="421"/>
      <c r="OKY518" s="421"/>
      <c r="OKZ518" s="421"/>
      <c r="OLA518" s="421"/>
      <c r="OLB518" s="421"/>
      <c r="OLC518" s="421"/>
      <c r="OLD518" s="421"/>
      <c r="OLE518" s="421"/>
      <c r="OLF518" s="421"/>
      <c r="OLG518" s="421"/>
      <c r="OLH518" s="421"/>
      <c r="OLI518" s="421"/>
      <c r="OLJ518" s="421"/>
      <c r="OLK518" s="421"/>
      <c r="OLL518" s="421"/>
      <c r="OLM518" s="421"/>
      <c r="OLN518" s="421"/>
      <c r="OLO518" s="421"/>
      <c r="OLP518" s="421"/>
      <c r="OLQ518" s="421"/>
      <c r="OLR518" s="421"/>
      <c r="OLS518" s="421"/>
      <c r="OLT518" s="421"/>
      <c r="OLU518" s="421"/>
      <c r="OLV518" s="421"/>
      <c r="OLW518" s="421"/>
      <c r="OLX518" s="421"/>
      <c r="OLY518" s="421"/>
      <c r="OLZ518" s="421"/>
      <c r="OMA518" s="421"/>
      <c r="OMB518" s="421"/>
      <c r="OMC518" s="421"/>
      <c r="OMD518" s="421"/>
      <c r="OME518" s="421"/>
      <c r="OMF518" s="421"/>
      <c r="OMG518" s="421"/>
      <c r="OMH518" s="421"/>
      <c r="OMI518" s="421"/>
      <c r="OMJ518" s="421"/>
      <c r="OMK518" s="421"/>
      <c r="OML518" s="421"/>
      <c r="OMM518" s="421"/>
      <c r="OMN518" s="421"/>
      <c r="OMO518" s="421"/>
      <c r="OMP518" s="421"/>
      <c r="OMQ518" s="421"/>
      <c r="OMR518" s="421"/>
      <c r="OMS518" s="421"/>
      <c r="OMT518" s="421"/>
      <c r="OMU518" s="421"/>
      <c r="OMV518" s="421"/>
      <c r="OMW518" s="421"/>
      <c r="OMX518" s="421"/>
      <c r="OMY518" s="421"/>
      <c r="OMZ518" s="421"/>
      <c r="ONA518" s="421"/>
      <c r="ONB518" s="421"/>
      <c r="ONC518" s="421"/>
      <c r="OND518" s="421"/>
      <c r="ONE518" s="421"/>
      <c r="ONF518" s="421"/>
      <c r="ONG518" s="421"/>
      <c r="ONH518" s="421"/>
      <c r="ONI518" s="421"/>
      <c r="ONJ518" s="421"/>
      <c r="ONK518" s="421"/>
      <c r="ONL518" s="421"/>
      <c r="ONM518" s="421"/>
      <c r="ONN518" s="421"/>
      <c r="ONO518" s="421"/>
      <c r="ONP518" s="421"/>
      <c r="ONQ518" s="421"/>
      <c r="ONR518" s="421"/>
      <c r="ONS518" s="421"/>
      <c r="ONT518" s="421"/>
      <c r="ONU518" s="421"/>
      <c r="ONV518" s="421"/>
      <c r="ONW518" s="421"/>
      <c r="ONX518" s="421"/>
      <c r="ONY518" s="421"/>
      <c r="ONZ518" s="421"/>
      <c r="OOA518" s="421"/>
      <c r="OOB518" s="421"/>
      <c r="OOC518" s="421"/>
      <c r="OOD518" s="421"/>
      <c r="OOE518" s="421"/>
      <c r="OOF518" s="421"/>
      <c r="OOG518" s="421"/>
      <c r="OOH518" s="421"/>
      <c r="OOI518" s="421"/>
      <c r="OOJ518" s="421"/>
      <c r="OOK518" s="421"/>
      <c r="OOL518" s="421"/>
      <c r="OOM518" s="421"/>
      <c r="OON518" s="421"/>
      <c r="OOO518" s="421"/>
      <c r="OOP518" s="421"/>
      <c r="OOQ518" s="421"/>
      <c r="OOR518" s="421"/>
      <c r="OOS518" s="421"/>
      <c r="OOT518" s="421"/>
      <c r="OOU518" s="421"/>
      <c r="OOV518" s="421"/>
      <c r="OOW518" s="421"/>
      <c r="OOX518" s="421"/>
      <c r="OOY518" s="421"/>
      <c r="OOZ518" s="421"/>
      <c r="OPA518" s="421"/>
      <c r="OPB518" s="421"/>
      <c r="OPC518" s="421"/>
      <c r="OPD518" s="421"/>
      <c r="OPE518" s="421"/>
      <c r="OPF518" s="421"/>
      <c r="OPG518" s="421"/>
      <c r="OPH518" s="421"/>
      <c r="OPI518" s="421"/>
      <c r="OPJ518" s="421"/>
      <c r="OPK518" s="421"/>
      <c r="OPL518" s="421"/>
      <c r="OPM518" s="421"/>
      <c r="OPN518" s="421"/>
      <c r="OPO518" s="421"/>
      <c r="OPP518" s="421"/>
      <c r="OPQ518" s="421"/>
      <c r="OPR518" s="421"/>
      <c r="OPS518" s="421"/>
      <c r="OPT518" s="421"/>
      <c r="OPU518" s="421"/>
      <c r="OPV518" s="421"/>
      <c r="OPW518" s="421"/>
      <c r="OPX518" s="421"/>
      <c r="OPY518" s="421"/>
      <c r="OPZ518" s="421"/>
      <c r="OQA518" s="421"/>
      <c r="OQB518" s="421"/>
      <c r="OQC518" s="421"/>
      <c r="OQD518" s="421"/>
      <c r="OQE518" s="421"/>
      <c r="OQF518" s="421"/>
      <c r="OQG518" s="421"/>
      <c r="OQH518" s="421"/>
      <c r="OQI518" s="421"/>
      <c r="OQJ518" s="421"/>
      <c r="OQK518" s="421"/>
      <c r="OQL518" s="421"/>
      <c r="OQM518" s="421"/>
      <c r="OQN518" s="421"/>
      <c r="OQO518" s="421"/>
      <c r="OQP518" s="421"/>
      <c r="OQQ518" s="421"/>
      <c r="OQR518" s="421"/>
      <c r="OQS518" s="421"/>
      <c r="OQT518" s="421"/>
      <c r="OQU518" s="421"/>
      <c r="OQV518" s="421"/>
      <c r="OQW518" s="421"/>
      <c r="OQX518" s="421"/>
      <c r="OQY518" s="421"/>
      <c r="OQZ518" s="421"/>
      <c r="ORA518" s="421"/>
      <c r="ORB518" s="421"/>
      <c r="ORC518" s="421"/>
      <c r="ORD518" s="421"/>
      <c r="ORE518" s="421"/>
      <c r="ORF518" s="421"/>
      <c r="ORG518" s="421"/>
      <c r="ORH518" s="421"/>
      <c r="ORI518" s="421"/>
      <c r="ORJ518" s="421"/>
      <c r="ORK518" s="421"/>
      <c r="ORL518" s="421"/>
      <c r="ORM518" s="421"/>
      <c r="ORN518" s="421"/>
      <c r="ORO518" s="421"/>
      <c r="ORP518" s="421"/>
      <c r="ORQ518" s="421"/>
      <c r="ORR518" s="421"/>
      <c r="ORS518" s="421"/>
      <c r="ORT518" s="421"/>
      <c r="ORU518" s="421"/>
      <c r="ORV518" s="421"/>
      <c r="ORW518" s="421"/>
      <c r="ORX518" s="421"/>
      <c r="ORY518" s="421"/>
      <c r="ORZ518" s="421"/>
      <c r="OSA518" s="421"/>
      <c r="OSB518" s="421"/>
      <c r="OSC518" s="421"/>
      <c r="OSD518" s="421"/>
      <c r="OSE518" s="421"/>
      <c r="OSF518" s="421"/>
      <c r="OSG518" s="421"/>
      <c r="OSH518" s="421"/>
      <c r="OSI518" s="421"/>
      <c r="OSJ518" s="421"/>
      <c r="OSK518" s="421"/>
      <c r="OSL518" s="421"/>
      <c r="OSM518" s="421"/>
      <c r="OSN518" s="421"/>
      <c r="OSO518" s="421"/>
      <c r="OSP518" s="421"/>
      <c r="OSQ518" s="421"/>
      <c r="OSR518" s="421"/>
      <c r="OSS518" s="421"/>
      <c r="OST518" s="421"/>
      <c r="OSU518" s="421"/>
      <c r="OSV518" s="421"/>
      <c r="OSW518" s="421"/>
      <c r="OSX518" s="421"/>
      <c r="OSY518" s="421"/>
      <c r="OSZ518" s="421"/>
      <c r="OTA518" s="421"/>
      <c r="OTB518" s="421"/>
      <c r="OTC518" s="421"/>
      <c r="OTD518" s="421"/>
      <c r="OTE518" s="421"/>
      <c r="OTF518" s="421"/>
      <c r="OTG518" s="421"/>
      <c r="OTH518" s="421"/>
      <c r="OTI518" s="421"/>
      <c r="OTJ518" s="421"/>
      <c r="OTK518" s="421"/>
      <c r="OTL518" s="421"/>
      <c r="OTM518" s="421"/>
      <c r="OTN518" s="421"/>
      <c r="OTO518" s="421"/>
      <c r="OTP518" s="421"/>
      <c r="OTQ518" s="421"/>
      <c r="OTR518" s="421"/>
      <c r="OTS518" s="421"/>
      <c r="OTT518" s="421"/>
      <c r="OTU518" s="421"/>
      <c r="OTV518" s="421"/>
      <c r="OTW518" s="421"/>
      <c r="OTX518" s="421"/>
      <c r="OTY518" s="421"/>
      <c r="OTZ518" s="421"/>
      <c r="OUA518" s="421"/>
      <c r="OUB518" s="421"/>
      <c r="OUC518" s="421"/>
      <c r="OUD518" s="421"/>
      <c r="OUE518" s="421"/>
      <c r="OUF518" s="421"/>
      <c r="OUG518" s="421"/>
      <c r="OUH518" s="421"/>
      <c r="OUI518" s="421"/>
      <c r="OUJ518" s="421"/>
      <c r="OUK518" s="421"/>
      <c r="OUL518" s="421"/>
      <c r="OUM518" s="421"/>
      <c r="OUN518" s="421"/>
      <c r="OUO518" s="421"/>
      <c r="OUP518" s="421"/>
      <c r="OUQ518" s="421"/>
      <c r="OUR518" s="421"/>
      <c r="OUS518" s="421"/>
      <c r="OUT518" s="421"/>
      <c r="OUU518" s="421"/>
      <c r="OUV518" s="421"/>
      <c r="OUW518" s="421"/>
      <c r="OUX518" s="421"/>
      <c r="OUY518" s="421"/>
      <c r="OUZ518" s="421"/>
      <c r="OVA518" s="421"/>
      <c r="OVB518" s="421"/>
      <c r="OVC518" s="421"/>
      <c r="OVD518" s="421"/>
      <c r="OVE518" s="421"/>
      <c r="OVF518" s="421"/>
      <c r="OVG518" s="421"/>
      <c r="OVH518" s="421"/>
      <c r="OVI518" s="421"/>
      <c r="OVJ518" s="421"/>
      <c r="OVK518" s="421"/>
      <c r="OVL518" s="421"/>
      <c r="OVM518" s="421"/>
      <c r="OVN518" s="421"/>
      <c r="OVO518" s="421"/>
      <c r="OVP518" s="421"/>
      <c r="OVQ518" s="421"/>
      <c r="OVR518" s="421"/>
      <c r="OVS518" s="421"/>
      <c r="OVT518" s="421"/>
      <c r="OVU518" s="421"/>
      <c r="OVV518" s="421"/>
      <c r="OVW518" s="421"/>
      <c r="OVX518" s="421"/>
      <c r="OVY518" s="421"/>
      <c r="OVZ518" s="421"/>
      <c r="OWA518" s="421"/>
      <c r="OWB518" s="421"/>
      <c r="OWC518" s="421"/>
      <c r="OWD518" s="421"/>
      <c r="OWE518" s="421"/>
      <c r="OWF518" s="421"/>
      <c r="OWG518" s="421"/>
      <c r="OWH518" s="421"/>
      <c r="OWI518" s="421"/>
      <c r="OWJ518" s="421"/>
      <c r="OWK518" s="421"/>
      <c r="OWL518" s="421"/>
      <c r="OWM518" s="421"/>
      <c r="OWN518" s="421"/>
      <c r="OWO518" s="421"/>
      <c r="OWP518" s="421"/>
      <c r="OWQ518" s="421"/>
      <c r="OWR518" s="421"/>
      <c r="OWS518" s="421"/>
      <c r="OWT518" s="421"/>
      <c r="OWU518" s="421"/>
      <c r="OWV518" s="421"/>
      <c r="OWW518" s="421"/>
      <c r="OWX518" s="421"/>
      <c r="OWY518" s="421"/>
      <c r="OWZ518" s="421"/>
      <c r="OXA518" s="421"/>
      <c r="OXB518" s="421"/>
      <c r="OXC518" s="421"/>
      <c r="OXD518" s="421"/>
      <c r="OXE518" s="421"/>
      <c r="OXF518" s="421"/>
      <c r="OXG518" s="421"/>
      <c r="OXH518" s="421"/>
      <c r="OXI518" s="421"/>
      <c r="OXJ518" s="421"/>
      <c r="OXK518" s="421"/>
      <c r="OXL518" s="421"/>
      <c r="OXM518" s="421"/>
      <c r="OXN518" s="421"/>
      <c r="OXO518" s="421"/>
      <c r="OXP518" s="421"/>
      <c r="OXQ518" s="421"/>
      <c r="OXR518" s="421"/>
      <c r="OXS518" s="421"/>
      <c r="OXT518" s="421"/>
      <c r="OXU518" s="421"/>
      <c r="OXV518" s="421"/>
      <c r="OXW518" s="421"/>
      <c r="OXX518" s="421"/>
      <c r="OXY518" s="421"/>
      <c r="OXZ518" s="421"/>
      <c r="OYA518" s="421"/>
      <c r="OYB518" s="421"/>
      <c r="OYC518" s="421"/>
      <c r="OYD518" s="421"/>
      <c r="OYE518" s="421"/>
      <c r="OYF518" s="421"/>
      <c r="OYG518" s="421"/>
      <c r="OYH518" s="421"/>
      <c r="OYI518" s="421"/>
      <c r="OYJ518" s="421"/>
      <c r="OYK518" s="421"/>
      <c r="OYL518" s="421"/>
      <c r="OYM518" s="421"/>
      <c r="OYN518" s="421"/>
      <c r="OYO518" s="421"/>
      <c r="OYP518" s="421"/>
      <c r="OYQ518" s="421"/>
      <c r="OYR518" s="421"/>
      <c r="OYS518" s="421"/>
      <c r="OYT518" s="421"/>
      <c r="OYU518" s="421"/>
      <c r="OYV518" s="421"/>
      <c r="OYW518" s="421"/>
      <c r="OYX518" s="421"/>
      <c r="OYY518" s="421"/>
      <c r="OYZ518" s="421"/>
      <c r="OZA518" s="421"/>
      <c r="OZB518" s="421"/>
      <c r="OZC518" s="421"/>
      <c r="OZD518" s="421"/>
      <c r="OZE518" s="421"/>
      <c r="OZF518" s="421"/>
      <c r="OZG518" s="421"/>
      <c r="OZH518" s="421"/>
      <c r="OZI518" s="421"/>
      <c r="OZJ518" s="421"/>
      <c r="OZK518" s="421"/>
      <c r="OZL518" s="421"/>
      <c r="OZM518" s="421"/>
      <c r="OZN518" s="421"/>
      <c r="OZO518" s="421"/>
      <c r="OZP518" s="421"/>
      <c r="OZQ518" s="421"/>
      <c r="OZR518" s="421"/>
      <c r="OZS518" s="421"/>
      <c r="OZT518" s="421"/>
      <c r="OZU518" s="421"/>
      <c r="OZV518" s="421"/>
      <c r="OZW518" s="421"/>
      <c r="OZX518" s="421"/>
      <c r="OZY518" s="421"/>
      <c r="OZZ518" s="421"/>
      <c r="PAA518" s="421"/>
      <c r="PAB518" s="421"/>
      <c r="PAC518" s="421"/>
      <c r="PAD518" s="421"/>
      <c r="PAE518" s="421"/>
      <c r="PAF518" s="421"/>
      <c r="PAG518" s="421"/>
      <c r="PAH518" s="421"/>
      <c r="PAI518" s="421"/>
      <c r="PAJ518" s="421"/>
      <c r="PAK518" s="421"/>
      <c r="PAL518" s="421"/>
      <c r="PAM518" s="421"/>
      <c r="PAN518" s="421"/>
      <c r="PAO518" s="421"/>
      <c r="PAP518" s="421"/>
      <c r="PAQ518" s="421"/>
      <c r="PAR518" s="421"/>
      <c r="PAS518" s="421"/>
      <c r="PAT518" s="421"/>
      <c r="PAU518" s="421"/>
      <c r="PAV518" s="421"/>
      <c r="PAW518" s="421"/>
      <c r="PAX518" s="421"/>
      <c r="PAY518" s="421"/>
      <c r="PAZ518" s="421"/>
      <c r="PBA518" s="421"/>
      <c r="PBB518" s="421"/>
      <c r="PBC518" s="421"/>
      <c r="PBD518" s="421"/>
      <c r="PBE518" s="421"/>
      <c r="PBF518" s="421"/>
      <c r="PBG518" s="421"/>
      <c r="PBH518" s="421"/>
      <c r="PBI518" s="421"/>
      <c r="PBJ518" s="421"/>
      <c r="PBK518" s="421"/>
      <c r="PBL518" s="421"/>
      <c r="PBM518" s="421"/>
      <c r="PBN518" s="421"/>
      <c r="PBO518" s="421"/>
      <c r="PBP518" s="421"/>
      <c r="PBQ518" s="421"/>
      <c r="PBR518" s="421"/>
      <c r="PBS518" s="421"/>
      <c r="PBT518" s="421"/>
      <c r="PBU518" s="421"/>
      <c r="PBV518" s="421"/>
      <c r="PBW518" s="421"/>
      <c r="PBX518" s="421"/>
      <c r="PBY518" s="421"/>
      <c r="PBZ518" s="421"/>
      <c r="PCA518" s="421"/>
      <c r="PCB518" s="421"/>
      <c r="PCC518" s="421"/>
      <c r="PCD518" s="421"/>
      <c r="PCE518" s="421"/>
      <c r="PCF518" s="421"/>
      <c r="PCG518" s="421"/>
      <c r="PCH518" s="421"/>
      <c r="PCI518" s="421"/>
      <c r="PCJ518" s="421"/>
      <c r="PCK518" s="421"/>
      <c r="PCL518" s="421"/>
      <c r="PCM518" s="421"/>
      <c r="PCN518" s="421"/>
      <c r="PCO518" s="421"/>
      <c r="PCP518" s="421"/>
      <c r="PCQ518" s="421"/>
      <c r="PCR518" s="421"/>
      <c r="PCS518" s="421"/>
      <c r="PCT518" s="421"/>
      <c r="PCU518" s="421"/>
      <c r="PCV518" s="421"/>
      <c r="PCW518" s="421"/>
      <c r="PCX518" s="421"/>
      <c r="PCY518" s="421"/>
      <c r="PCZ518" s="421"/>
      <c r="PDA518" s="421"/>
      <c r="PDB518" s="421"/>
      <c r="PDC518" s="421"/>
      <c r="PDD518" s="421"/>
      <c r="PDE518" s="421"/>
      <c r="PDF518" s="421"/>
      <c r="PDG518" s="421"/>
      <c r="PDH518" s="421"/>
      <c r="PDI518" s="421"/>
      <c r="PDJ518" s="421"/>
      <c r="PDK518" s="421"/>
      <c r="PDL518" s="421"/>
      <c r="PDM518" s="421"/>
      <c r="PDN518" s="421"/>
      <c r="PDO518" s="421"/>
      <c r="PDP518" s="421"/>
      <c r="PDQ518" s="421"/>
      <c r="PDR518" s="421"/>
      <c r="PDS518" s="421"/>
      <c r="PDT518" s="421"/>
      <c r="PDU518" s="421"/>
      <c r="PDV518" s="421"/>
      <c r="PDW518" s="421"/>
      <c r="PDX518" s="421"/>
      <c r="PDY518" s="421"/>
      <c r="PDZ518" s="421"/>
      <c r="PEA518" s="421"/>
      <c r="PEB518" s="421"/>
      <c r="PEC518" s="421"/>
      <c r="PED518" s="421"/>
      <c r="PEE518" s="421"/>
      <c r="PEF518" s="421"/>
      <c r="PEG518" s="421"/>
      <c r="PEH518" s="421"/>
      <c r="PEI518" s="421"/>
      <c r="PEJ518" s="421"/>
      <c r="PEK518" s="421"/>
      <c r="PEL518" s="421"/>
      <c r="PEM518" s="421"/>
      <c r="PEN518" s="421"/>
      <c r="PEO518" s="421"/>
      <c r="PEP518" s="421"/>
      <c r="PEQ518" s="421"/>
      <c r="PER518" s="421"/>
      <c r="PES518" s="421"/>
      <c r="PET518" s="421"/>
      <c r="PEU518" s="421"/>
      <c r="PEV518" s="421"/>
      <c r="PEW518" s="421"/>
      <c r="PEX518" s="421"/>
      <c r="PEY518" s="421"/>
      <c r="PEZ518" s="421"/>
      <c r="PFA518" s="421"/>
      <c r="PFB518" s="421"/>
      <c r="PFC518" s="421"/>
      <c r="PFD518" s="421"/>
      <c r="PFE518" s="421"/>
      <c r="PFF518" s="421"/>
      <c r="PFG518" s="421"/>
      <c r="PFH518" s="421"/>
      <c r="PFI518" s="421"/>
      <c r="PFJ518" s="421"/>
      <c r="PFK518" s="421"/>
      <c r="PFL518" s="421"/>
      <c r="PFM518" s="421"/>
      <c r="PFN518" s="421"/>
      <c r="PFO518" s="421"/>
      <c r="PFP518" s="421"/>
      <c r="PFQ518" s="421"/>
      <c r="PFR518" s="421"/>
      <c r="PFS518" s="421"/>
      <c r="PFT518" s="421"/>
      <c r="PFU518" s="421"/>
      <c r="PFV518" s="421"/>
      <c r="PFW518" s="421"/>
      <c r="PFX518" s="421"/>
      <c r="PFY518" s="421"/>
      <c r="PFZ518" s="421"/>
      <c r="PGA518" s="421"/>
      <c r="PGB518" s="421"/>
      <c r="PGC518" s="421"/>
      <c r="PGD518" s="421"/>
      <c r="PGE518" s="421"/>
      <c r="PGF518" s="421"/>
      <c r="PGG518" s="421"/>
      <c r="PGH518" s="421"/>
      <c r="PGI518" s="421"/>
      <c r="PGJ518" s="421"/>
      <c r="PGK518" s="421"/>
      <c r="PGL518" s="421"/>
      <c r="PGM518" s="421"/>
      <c r="PGN518" s="421"/>
      <c r="PGO518" s="421"/>
      <c r="PGP518" s="421"/>
      <c r="PGQ518" s="421"/>
      <c r="PGR518" s="421"/>
      <c r="PGS518" s="421"/>
      <c r="PGT518" s="421"/>
      <c r="PGU518" s="421"/>
      <c r="PGV518" s="421"/>
      <c r="PGW518" s="421"/>
      <c r="PGX518" s="421"/>
      <c r="PGY518" s="421"/>
      <c r="PGZ518" s="421"/>
      <c r="PHA518" s="421"/>
      <c r="PHB518" s="421"/>
      <c r="PHC518" s="421"/>
      <c r="PHD518" s="421"/>
      <c r="PHE518" s="421"/>
      <c r="PHF518" s="421"/>
      <c r="PHG518" s="421"/>
      <c r="PHH518" s="421"/>
      <c r="PHI518" s="421"/>
      <c r="PHJ518" s="421"/>
      <c r="PHK518" s="421"/>
      <c r="PHL518" s="421"/>
      <c r="PHM518" s="421"/>
      <c r="PHN518" s="421"/>
      <c r="PHO518" s="421"/>
      <c r="PHP518" s="421"/>
      <c r="PHQ518" s="421"/>
      <c r="PHR518" s="421"/>
      <c r="PHS518" s="421"/>
      <c r="PHT518" s="421"/>
      <c r="PHU518" s="421"/>
      <c r="PHV518" s="421"/>
      <c r="PHW518" s="421"/>
      <c r="PHX518" s="421"/>
      <c r="PHY518" s="421"/>
      <c r="PHZ518" s="421"/>
      <c r="PIA518" s="421"/>
      <c r="PIB518" s="421"/>
      <c r="PIC518" s="421"/>
      <c r="PID518" s="421"/>
      <c r="PIE518" s="421"/>
      <c r="PIF518" s="421"/>
      <c r="PIG518" s="421"/>
      <c r="PIH518" s="421"/>
      <c r="PII518" s="421"/>
      <c r="PIJ518" s="421"/>
      <c r="PIK518" s="421"/>
      <c r="PIL518" s="421"/>
      <c r="PIM518" s="421"/>
      <c r="PIN518" s="421"/>
      <c r="PIO518" s="421"/>
      <c r="PIP518" s="421"/>
      <c r="PIQ518" s="421"/>
      <c r="PIR518" s="421"/>
      <c r="PIS518" s="421"/>
      <c r="PIT518" s="421"/>
      <c r="PIU518" s="421"/>
      <c r="PIV518" s="421"/>
      <c r="PIW518" s="421"/>
      <c r="PIX518" s="421"/>
      <c r="PIY518" s="421"/>
      <c r="PIZ518" s="421"/>
      <c r="PJA518" s="421"/>
      <c r="PJB518" s="421"/>
      <c r="PJC518" s="421"/>
      <c r="PJD518" s="421"/>
      <c r="PJE518" s="421"/>
      <c r="PJF518" s="421"/>
      <c r="PJG518" s="421"/>
      <c r="PJH518" s="421"/>
      <c r="PJI518" s="421"/>
      <c r="PJJ518" s="421"/>
      <c r="PJK518" s="421"/>
      <c r="PJL518" s="421"/>
      <c r="PJM518" s="421"/>
      <c r="PJN518" s="421"/>
      <c r="PJO518" s="421"/>
      <c r="PJP518" s="421"/>
      <c r="PJQ518" s="421"/>
      <c r="PJR518" s="421"/>
      <c r="PJS518" s="421"/>
      <c r="PJT518" s="421"/>
      <c r="PJU518" s="421"/>
      <c r="PJV518" s="421"/>
      <c r="PJW518" s="421"/>
      <c r="PJX518" s="421"/>
      <c r="PJY518" s="421"/>
      <c r="PJZ518" s="421"/>
      <c r="PKA518" s="421"/>
      <c r="PKB518" s="421"/>
      <c r="PKC518" s="421"/>
      <c r="PKD518" s="421"/>
      <c r="PKE518" s="421"/>
      <c r="PKF518" s="421"/>
      <c r="PKG518" s="421"/>
      <c r="PKH518" s="421"/>
      <c r="PKI518" s="421"/>
      <c r="PKJ518" s="421"/>
      <c r="PKK518" s="421"/>
      <c r="PKL518" s="421"/>
      <c r="PKM518" s="421"/>
      <c r="PKN518" s="421"/>
      <c r="PKO518" s="421"/>
      <c r="PKP518" s="421"/>
      <c r="PKQ518" s="421"/>
      <c r="PKR518" s="421"/>
      <c r="PKS518" s="421"/>
      <c r="PKT518" s="421"/>
      <c r="PKU518" s="421"/>
      <c r="PKV518" s="421"/>
      <c r="PKW518" s="421"/>
      <c r="PKX518" s="421"/>
      <c r="PKY518" s="421"/>
      <c r="PKZ518" s="421"/>
      <c r="PLA518" s="421"/>
      <c r="PLB518" s="421"/>
      <c r="PLC518" s="421"/>
      <c r="PLD518" s="421"/>
      <c r="PLE518" s="421"/>
      <c r="PLF518" s="421"/>
      <c r="PLG518" s="421"/>
      <c r="PLH518" s="421"/>
      <c r="PLI518" s="421"/>
      <c r="PLJ518" s="421"/>
      <c r="PLK518" s="421"/>
      <c r="PLL518" s="421"/>
      <c r="PLM518" s="421"/>
      <c r="PLN518" s="421"/>
      <c r="PLO518" s="421"/>
      <c r="PLP518" s="421"/>
      <c r="PLQ518" s="421"/>
      <c r="PLR518" s="421"/>
      <c r="PLS518" s="421"/>
      <c r="PLT518" s="421"/>
      <c r="PLU518" s="421"/>
      <c r="PLV518" s="421"/>
      <c r="PLW518" s="421"/>
      <c r="PLX518" s="421"/>
      <c r="PLY518" s="421"/>
      <c r="PLZ518" s="421"/>
      <c r="PMA518" s="421"/>
      <c r="PMB518" s="421"/>
      <c r="PMC518" s="421"/>
      <c r="PMD518" s="421"/>
      <c r="PME518" s="421"/>
      <c r="PMF518" s="421"/>
      <c r="PMG518" s="421"/>
      <c r="PMH518" s="421"/>
      <c r="PMI518" s="421"/>
      <c r="PMJ518" s="421"/>
      <c r="PMK518" s="421"/>
      <c r="PML518" s="421"/>
      <c r="PMM518" s="421"/>
      <c r="PMN518" s="421"/>
      <c r="PMO518" s="421"/>
      <c r="PMP518" s="421"/>
      <c r="PMQ518" s="421"/>
      <c r="PMR518" s="421"/>
      <c r="PMS518" s="421"/>
      <c r="PMT518" s="421"/>
      <c r="PMU518" s="421"/>
      <c r="PMV518" s="421"/>
      <c r="PMW518" s="421"/>
      <c r="PMX518" s="421"/>
      <c r="PMY518" s="421"/>
      <c r="PMZ518" s="421"/>
      <c r="PNA518" s="421"/>
      <c r="PNB518" s="421"/>
      <c r="PNC518" s="421"/>
      <c r="PND518" s="421"/>
      <c r="PNE518" s="421"/>
      <c r="PNF518" s="421"/>
      <c r="PNG518" s="421"/>
      <c r="PNH518" s="421"/>
      <c r="PNI518" s="421"/>
      <c r="PNJ518" s="421"/>
      <c r="PNK518" s="421"/>
      <c r="PNL518" s="421"/>
      <c r="PNM518" s="421"/>
      <c r="PNN518" s="421"/>
      <c r="PNO518" s="421"/>
      <c r="PNP518" s="421"/>
      <c r="PNQ518" s="421"/>
      <c r="PNR518" s="421"/>
      <c r="PNS518" s="421"/>
      <c r="PNT518" s="421"/>
      <c r="PNU518" s="421"/>
      <c r="PNV518" s="421"/>
      <c r="PNW518" s="421"/>
      <c r="PNX518" s="421"/>
      <c r="PNY518" s="421"/>
      <c r="PNZ518" s="421"/>
      <c r="POA518" s="421"/>
      <c r="POB518" s="421"/>
      <c r="POC518" s="421"/>
      <c r="POD518" s="421"/>
      <c r="POE518" s="421"/>
      <c r="POF518" s="421"/>
      <c r="POG518" s="421"/>
      <c r="POH518" s="421"/>
      <c r="POI518" s="421"/>
      <c r="POJ518" s="421"/>
      <c r="POK518" s="421"/>
      <c r="POL518" s="421"/>
      <c r="POM518" s="421"/>
      <c r="PON518" s="421"/>
      <c r="POO518" s="421"/>
      <c r="POP518" s="421"/>
      <c r="POQ518" s="421"/>
      <c r="POR518" s="421"/>
      <c r="POS518" s="421"/>
      <c r="POT518" s="421"/>
      <c r="POU518" s="421"/>
      <c r="POV518" s="421"/>
      <c r="POW518" s="421"/>
      <c r="POX518" s="421"/>
      <c r="POY518" s="421"/>
      <c r="POZ518" s="421"/>
      <c r="PPA518" s="421"/>
      <c r="PPB518" s="421"/>
      <c r="PPC518" s="421"/>
      <c r="PPD518" s="421"/>
      <c r="PPE518" s="421"/>
      <c r="PPF518" s="421"/>
      <c r="PPG518" s="421"/>
      <c r="PPH518" s="421"/>
      <c r="PPI518" s="421"/>
      <c r="PPJ518" s="421"/>
      <c r="PPK518" s="421"/>
      <c r="PPL518" s="421"/>
      <c r="PPM518" s="421"/>
      <c r="PPN518" s="421"/>
      <c r="PPO518" s="421"/>
      <c r="PPP518" s="421"/>
      <c r="PPQ518" s="421"/>
      <c r="PPR518" s="421"/>
      <c r="PPS518" s="421"/>
      <c r="PPT518" s="421"/>
      <c r="PPU518" s="421"/>
      <c r="PPV518" s="421"/>
      <c r="PPW518" s="421"/>
      <c r="PPX518" s="421"/>
      <c r="PPY518" s="421"/>
      <c r="PPZ518" s="421"/>
      <c r="PQA518" s="421"/>
      <c r="PQB518" s="421"/>
      <c r="PQC518" s="421"/>
      <c r="PQD518" s="421"/>
      <c r="PQE518" s="421"/>
      <c r="PQF518" s="421"/>
      <c r="PQG518" s="421"/>
      <c r="PQH518" s="421"/>
      <c r="PQI518" s="421"/>
      <c r="PQJ518" s="421"/>
      <c r="PQK518" s="421"/>
      <c r="PQL518" s="421"/>
      <c r="PQM518" s="421"/>
      <c r="PQN518" s="421"/>
      <c r="PQO518" s="421"/>
      <c r="PQP518" s="421"/>
      <c r="PQQ518" s="421"/>
      <c r="PQR518" s="421"/>
      <c r="PQS518" s="421"/>
      <c r="PQT518" s="421"/>
      <c r="PQU518" s="421"/>
      <c r="PQV518" s="421"/>
      <c r="PQW518" s="421"/>
      <c r="PQX518" s="421"/>
      <c r="PQY518" s="421"/>
      <c r="PQZ518" s="421"/>
      <c r="PRA518" s="421"/>
      <c r="PRB518" s="421"/>
      <c r="PRC518" s="421"/>
      <c r="PRD518" s="421"/>
      <c r="PRE518" s="421"/>
      <c r="PRF518" s="421"/>
      <c r="PRG518" s="421"/>
      <c r="PRH518" s="421"/>
      <c r="PRI518" s="421"/>
      <c r="PRJ518" s="421"/>
      <c r="PRK518" s="421"/>
      <c r="PRL518" s="421"/>
      <c r="PRM518" s="421"/>
      <c r="PRN518" s="421"/>
      <c r="PRO518" s="421"/>
      <c r="PRP518" s="421"/>
      <c r="PRQ518" s="421"/>
      <c r="PRR518" s="421"/>
      <c r="PRS518" s="421"/>
      <c r="PRT518" s="421"/>
      <c r="PRU518" s="421"/>
      <c r="PRV518" s="421"/>
      <c r="PRW518" s="421"/>
      <c r="PRX518" s="421"/>
      <c r="PRY518" s="421"/>
      <c r="PRZ518" s="421"/>
      <c r="PSA518" s="421"/>
      <c r="PSB518" s="421"/>
      <c r="PSC518" s="421"/>
      <c r="PSD518" s="421"/>
      <c r="PSE518" s="421"/>
      <c r="PSF518" s="421"/>
      <c r="PSG518" s="421"/>
      <c r="PSH518" s="421"/>
      <c r="PSI518" s="421"/>
      <c r="PSJ518" s="421"/>
      <c r="PSK518" s="421"/>
      <c r="PSL518" s="421"/>
      <c r="PSM518" s="421"/>
      <c r="PSN518" s="421"/>
      <c r="PSO518" s="421"/>
      <c r="PSP518" s="421"/>
      <c r="PSQ518" s="421"/>
      <c r="PSR518" s="421"/>
      <c r="PSS518" s="421"/>
      <c r="PST518" s="421"/>
      <c r="PSU518" s="421"/>
      <c r="PSV518" s="421"/>
      <c r="PSW518" s="421"/>
      <c r="PSX518" s="421"/>
      <c r="PSY518" s="421"/>
      <c r="PSZ518" s="421"/>
      <c r="PTA518" s="421"/>
      <c r="PTB518" s="421"/>
      <c r="PTC518" s="421"/>
      <c r="PTD518" s="421"/>
      <c r="PTE518" s="421"/>
      <c r="PTF518" s="421"/>
      <c r="PTG518" s="421"/>
      <c r="PTH518" s="421"/>
      <c r="PTI518" s="421"/>
      <c r="PTJ518" s="421"/>
      <c r="PTK518" s="421"/>
      <c r="PTL518" s="421"/>
      <c r="PTM518" s="421"/>
      <c r="PTN518" s="421"/>
      <c r="PTO518" s="421"/>
      <c r="PTP518" s="421"/>
      <c r="PTQ518" s="421"/>
      <c r="PTR518" s="421"/>
      <c r="PTS518" s="421"/>
      <c r="PTT518" s="421"/>
      <c r="PTU518" s="421"/>
      <c r="PTV518" s="421"/>
      <c r="PTW518" s="421"/>
      <c r="PTX518" s="421"/>
      <c r="PTY518" s="421"/>
      <c r="PTZ518" s="421"/>
      <c r="PUA518" s="421"/>
      <c r="PUB518" s="421"/>
      <c r="PUC518" s="421"/>
      <c r="PUD518" s="421"/>
      <c r="PUE518" s="421"/>
      <c r="PUF518" s="421"/>
      <c r="PUG518" s="421"/>
      <c r="PUH518" s="421"/>
      <c r="PUI518" s="421"/>
      <c r="PUJ518" s="421"/>
      <c r="PUK518" s="421"/>
      <c r="PUL518" s="421"/>
      <c r="PUM518" s="421"/>
      <c r="PUN518" s="421"/>
      <c r="PUO518" s="421"/>
      <c r="PUP518" s="421"/>
      <c r="PUQ518" s="421"/>
      <c r="PUR518" s="421"/>
      <c r="PUS518" s="421"/>
      <c r="PUT518" s="421"/>
      <c r="PUU518" s="421"/>
      <c r="PUV518" s="421"/>
      <c r="PUW518" s="421"/>
      <c r="PUX518" s="421"/>
      <c r="PUY518" s="421"/>
      <c r="PUZ518" s="421"/>
      <c r="PVA518" s="421"/>
      <c r="PVB518" s="421"/>
      <c r="PVC518" s="421"/>
      <c r="PVD518" s="421"/>
      <c r="PVE518" s="421"/>
      <c r="PVF518" s="421"/>
      <c r="PVG518" s="421"/>
      <c r="PVH518" s="421"/>
      <c r="PVI518" s="421"/>
      <c r="PVJ518" s="421"/>
      <c r="PVK518" s="421"/>
      <c r="PVL518" s="421"/>
      <c r="PVM518" s="421"/>
      <c r="PVN518" s="421"/>
      <c r="PVO518" s="421"/>
      <c r="PVP518" s="421"/>
      <c r="PVQ518" s="421"/>
      <c r="PVR518" s="421"/>
      <c r="PVS518" s="421"/>
      <c r="PVT518" s="421"/>
      <c r="PVU518" s="421"/>
      <c r="PVV518" s="421"/>
      <c r="PVW518" s="421"/>
      <c r="PVX518" s="421"/>
      <c r="PVY518" s="421"/>
      <c r="PVZ518" s="421"/>
      <c r="PWA518" s="421"/>
      <c r="PWB518" s="421"/>
      <c r="PWC518" s="421"/>
      <c r="PWD518" s="421"/>
      <c r="PWE518" s="421"/>
      <c r="PWF518" s="421"/>
      <c r="PWG518" s="421"/>
      <c r="PWH518" s="421"/>
      <c r="PWI518" s="421"/>
      <c r="PWJ518" s="421"/>
      <c r="PWK518" s="421"/>
      <c r="PWL518" s="421"/>
      <c r="PWM518" s="421"/>
      <c r="PWN518" s="421"/>
      <c r="PWO518" s="421"/>
      <c r="PWP518" s="421"/>
      <c r="PWQ518" s="421"/>
      <c r="PWR518" s="421"/>
      <c r="PWS518" s="421"/>
      <c r="PWT518" s="421"/>
      <c r="PWU518" s="421"/>
      <c r="PWV518" s="421"/>
      <c r="PWW518" s="421"/>
      <c r="PWX518" s="421"/>
      <c r="PWY518" s="421"/>
      <c r="PWZ518" s="421"/>
      <c r="PXA518" s="421"/>
      <c r="PXB518" s="421"/>
      <c r="PXC518" s="421"/>
      <c r="PXD518" s="421"/>
      <c r="PXE518" s="421"/>
      <c r="PXF518" s="421"/>
      <c r="PXG518" s="421"/>
      <c r="PXH518" s="421"/>
      <c r="PXI518" s="421"/>
      <c r="PXJ518" s="421"/>
      <c r="PXK518" s="421"/>
      <c r="PXL518" s="421"/>
      <c r="PXM518" s="421"/>
      <c r="PXN518" s="421"/>
      <c r="PXO518" s="421"/>
      <c r="PXP518" s="421"/>
      <c r="PXQ518" s="421"/>
      <c r="PXR518" s="421"/>
      <c r="PXS518" s="421"/>
      <c r="PXT518" s="421"/>
      <c r="PXU518" s="421"/>
      <c r="PXV518" s="421"/>
      <c r="PXW518" s="421"/>
      <c r="PXX518" s="421"/>
      <c r="PXY518" s="421"/>
      <c r="PXZ518" s="421"/>
      <c r="PYA518" s="421"/>
      <c r="PYB518" s="421"/>
      <c r="PYC518" s="421"/>
      <c r="PYD518" s="421"/>
      <c r="PYE518" s="421"/>
      <c r="PYF518" s="421"/>
      <c r="PYG518" s="421"/>
      <c r="PYH518" s="421"/>
      <c r="PYI518" s="421"/>
      <c r="PYJ518" s="421"/>
      <c r="PYK518" s="421"/>
      <c r="PYL518" s="421"/>
      <c r="PYM518" s="421"/>
      <c r="PYN518" s="421"/>
      <c r="PYO518" s="421"/>
      <c r="PYP518" s="421"/>
      <c r="PYQ518" s="421"/>
      <c r="PYR518" s="421"/>
      <c r="PYS518" s="421"/>
      <c r="PYT518" s="421"/>
      <c r="PYU518" s="421"/>
      <c r="PYV518" s="421"/>
      <c r="PYW518" s="421"/>
      <c r="PYX518" s="421"/>
      <c r="PYY518" s="421"/>
      <c r="PYZ518" s="421"/>
      <c r="PZA518" s="421"/>
      <c r="PZB518" s="421"/>
      <c r="PZC518" s="421"/>
      <c r="PZD518" s="421"/>
      <c r="PZE518" s="421"/>
      <c r="PZF518" s="421"/>
      <c r="PZG518" s="421"/>
      <c r="PZH518" s="421"/>
      <c r="PZI518" s="421"/>
      <c r="PZJ518" s="421"/>
      <c r="PZK518" s="421"/>
      <c r="PZL518" s="421"/>
      <c r="PZM518" s="421"/>
      <c r="PZN518" s="421"/>
      <c r="PZO518" s="421"/>
      <c r="PZP518" s="421"/>
      <c r="PZQ518" s="421"/>
      <c r="PZR518" s="421"/>
      <c r="PZS518" s="421"/>
      <c r="PZT518" s="421"/>
      <c r="PZU518" s="421"/>
      <c r="PZV518" s="421"/>
      <c r="PZW518" s="421"/>
      <c r="PZX518" s="421"/>
      <c r="PZY518" s="421"/>
      <c r="PZZ518" s="421"/>
      <c r="QAA518" s="421"/>
      <c r="QAB518" s="421"/>
      <c r="QAC518" s="421"/>
      <c r="QAD518" s="421"/>
      <c r="QAE518" s="421"/>
      <c r="QAF518" s="421"/>
      <c r="QAG518" s="421"/>
      <c r="QAH518" s="421"/>
      <c r="QAI518" s="421"/>
      <c r="QAJ518" s="421"/>
      <c r="QAK518" s="421"/>
      <c r="QAL518" s="421"/>
      <c r="QAM518" s="421"/>
      <c r="QAN518" s="421"/>
      <c r="QAO518" s="421"/>
      <c r="QAP518" s="421"/>
      <c r="QAQ518" s="421"/>
      <c r="QAR518" s="421"/>
      <c r="QAS518" s="421"/>
      <c r="QAT518" s="421"/>
      <c r="QAU518" s="421"/>
      <c r="QAV518" s="421"/>
      <c r="QAW518" s="421"/>
      <c r="QAX518" s="421"/>
      <c r="QAY518" s="421"/>
      <c r="QAZ518" s="421"/>
      <c r="QBA518" s="421"/>
      <c r="QBB518" s="421"/>
      <c r="QBC518" s="421"/>
      <c r="QBD518" s="421"/>
      <c r="QBE518" s="421"/>
      <c r="QBF518" s="421"/>
      <c r="QBG518" s="421"/>
      <c r="QBH518" s="421"/>
      <c r="QBI518" s="421"/>
      <c r="QBJ518" s="421"/>
      <c r="QBK518" s="421"/>
      <c r="QBL518" s="421"/>
      <c r="QBM518" s="421"/>
      <c r="QBN518" s="421"/>
      <c r="QBO518" s="421"/>
      <c r="QBP518" s="421"/>
      <c r="QBQ518" s="421"/>
      <c r="QBR518" s="421"/>
      <c r="QBS518" s="421"/>
      <c r="QBT518" s="421"/>
      <c r="QBU518" s="421"/>
      <c r="QBV518" s="421"/>
      <c r="QBW518" s="421"/>
      <c r="QBX518" s="421"/>
      <c r="QBY518" s="421"/>
      <c r="QBZ518" s="421"/>
      <c r="QCA518" s="421"/>
      <c r="QCB518" s="421"/>
      <c r="QCC518" s="421"/>
      <c r="QCD518" s="421"/>
      <c r="QCE518" s="421"/>
      <c r="QCF518" s="421"/>
      <c r="QCG518" s="421"/>
      <c r="QCH518" s="421"/>
      <c r="QCI518" s="421"/>
      <c r="QCJ518" s="421"/>
      <c r="QCK518" s="421"/>
      <c r="QCL518" s="421"/>
      <c r="QCM518" s="421"/>
      <c r="QCN518" s="421"/>
      <c r="QCO518" s="421"/>
      <c r="QCP518" s="421"/>
      <c r="QCQ518" s="421"/>
      <c r="QCR518" s="421"/>
      <c r="QCS518" s="421"/>
      <c r="QCT518" s="421"/>
      <c r="QCU518" s="421"/>
      <c r="QCV518" s="421"/>
      <c r="QCW518" s="421"/>
      <c r="QCX518" s="421"/>
      <c r="QCY518" s="421"/>
      <c r="QCZ518" s="421"/>
      <c r="QDA518" s="421"/>
      <c r="QDB518" s="421"/>
      <c r="QDC518" s="421"/>
      <c r="QDD518" s="421"/>
      <c r="QDE518" s="421"/>
      <c r="QDF518" s="421"/>
      <c r="QDG518" s="421"/>
      <c r="QDH518" s="421"/>
      <c r="QDI518" s="421"/>
      <c r="QDJ518" s="421"/>
      <c r="QDK518" s="421"/>
      <c r="QDL518" s="421"/>
      <c r="QDM518" s="421"/>
      <c r="QDN518" s="421"/>
      <c r="QDO518" s="421"/>
      <c r="QDP518" s="421"/>
      <c r="QDQ518" s="421"/>
      <c r="QDR518" s="421"/>
      <c r="QDS518" s="421"/>
      <c r="QDT518" s="421"/>
      <c r="QDU518" s="421"/>
      <c r="QDV518" s="421"/>
      <c r="QDW518" s="421"/>
      <c r="QDX518" s="421"/>
      <c r="QDY518" s="421"/>
      <c r="QDZ518" s="421"/>
      <c r="QEA518" s="421"/>
      <c r="QEB518" s="421"/>
      <c r="QEC518" s="421"/>
      <c r="QED518" s="421"/>
      <c r="QEE518" s="421"/>
      <c r="QEF518" s="421"/>
      <c r="QEG518" s="421"/>
      <c r="QEH518" s="421"/>
      <c r="QEI518" s="421"/>
      <c r="QEJ518" s="421"/>
      <c r="QEK518" s="421"/>
      <c r="QEL518" s="421"/>
      <c r="QEM518" s="421"/>
      <c r="QEN518" s="421"/>
      <c r="QEO518" s="421"/>
      <c r="QEP518" s="421"/>
      <c r="QEQ518" s="421"/>
      <c r="QER518" s="421"/>
      <c r="QES518" s="421"/>
      <c r="QET518" s="421"/>
      <c r="QEU518" s="421"/>
      <c r="QEV518" s="421"/>
      <c r="QEW518" s="421"/>
      <c r="QEX518" s="421"/>
      <c r="QEY518" s="421"/>
      <c r="QEZ518" s="421"/>
      <c r="QFA518" s="421"/>
      <c r="QFB518" s="421"/>
      <c r="QFC518" s="421"/>
      <c r="QFD518" s="421"/>
      <c r="QFE518" s="421"/>
      <c r="QFF518" s="421"/>
      <c r="QFG518" s="421"/>
      <c r="QFH518" s="421"/>
      <c r="QFI518" s="421"/>
      <c r="QFJ518" s="421"/>
      <c r="QFK518" s="421"/>
      <c r="QFL518" s="421"/>
      <c r="QFM518" s="421"/>
      <c r="QFN518" s="421"/>
      <c r="QFO518" s="421"/>
      <c r="QFP518" s="421"/>
      <c r="QFQ518" s="421"/>
      <c r="QFR518" s="421"/>
      <c r="QFS518" s="421"/>
      <c r="QFT518" s="421"/>
      <c r="QFU518" s="421"/>
      <c r="QFV518" s="421"/>
      <c r="QFW518" s="421"/>
      <c r="QFX518" s="421"/>
      <c r="QFY518" s="421"/>
      <c r="QFZ518" s="421"/>
      <c r="QGA518" s="421"/>
      <c r="QGB518" s="421"/>
      <c r="QGC518" s="421"/>
      <c r="QGD518" s="421"/>
      <c r="QGE518" s="421"/>
      <c r="QGF518" s="421"/>
      <c r="QGG518" s="421"/>
      <c r="QGH518" s="421"/>
      <c r="QGI518" s="421"/>
      <c r="QGJ518" s="421"/>
      <c r="QGK518" s="421"/>
      <c r="QGL518" s="421"/>
      <c r="QGM518" s="421"/>
      <c r="QGN518" s="421"/>
      <c r="QGO518" s="421"/>
      <c r="QGP518" s="421"/>
      <c r="QGQ518" s="421"/>
      <c r="QGR518" s="421"/>
      <c r="QGS518" s="421"/>
      <c r="QGT518" s="421"/>
      <c r="QGU518" s="421"/>
      <c r="QGV518" s="421"/>
      <c r="QGW518" s="421"/>
      <c r="QGX518" s="421"/>
      <c r="QGY518" s="421"/>
      <c r="QGZ518" s="421"/>
      <c r="QHA518" s="421"/>
      <c r="QHB518" s="421"/>
      <c r="QHC518" s="421"/>
      <c r="QHD518" s="421"/>
      <c r="QHE518" s="421"/>
      <c r="QHF518" s="421"/>
      <c r="QHG518" s="421"/>
      <c r="QHH518" s="421"/>
      <c r="QHI518" s="421"/>
      <c r="QHJ518" s="421"/>
      <c r="QHK518" s="421"/>
      <c r="QHL518" s="421"/>
      <c r="QHM518" s="421"/>
      <c r="QHN518" s="421"/>
      <c r="QHO518" s="421"/>
      <c r="QHP518" s="421"/>
      <c r="QHQ518" s="421"/>
      <c r="QHR518" s="421"/>
      <c r="QHS518" s="421"/>
      <c r="QHT518" s="421"/>
      <c r="QHU518" s="421"/>
      <c r="QHV518" s="421"/>
      <c r="QHW518" s="421"/>
      <c r="QHX518" s="421"/>
      <c r="QHY518" s="421"/>
      <c r="QHZ518" s="421"/>
      <c r="QIA518" s="421"/>
      <c r="QIB518" s="421"/>
      <c r="QIC518" s="421"/>
      <c r="QID518" s="421"/>
      <c r="QIE518" s="421"/>
      <c r="QIF518" s="421"/>
      <c r="QIG518" s="421"/>
      <c r="QIH518" s="421"/>
      <c r="QII518" s="421"/>
      <c r="QIJ518" s="421"/>
      <c r="QIK518" s="421"/>
      <c r="QIL518" s="421"/>
      <c r="QIM518" s="421"/>
      <c r="QIN518" s="421"/>
      <c r="QIO518" s="421"/>
      <c r="QIP518" s="421"/>
      <c r="QIQ518" s="421"/>
      <c r="QIR518" s="421"/>
      <c r="QIS518" s="421"/>
      <c r="QIT518" s="421"/>
      <c r="QIU518" s="421"/>
      <c r="QIV518" s="421"/>
      <c r="QIW518" s="421"/>
      <c r="QIX518" s="421"/>
      <c r="QIY518" s="421"/>
      <c r="QIZ518" s="421"/>
      <c r="QJA518" s="421"/>
      <c r="QJB518" s="421"/>
      <c r="QJC518" s="421"/>
      <c r="QJD518" s="421"/>
      <c r="QJE518" s="421"/>
      <c r="QJF518" s="421"/>
      <c r="QJG518" s="421"/>
      <c r="QJH518" s="421"/>
      <c r="QJI518" s="421"/>
      <c r="QJJ518" s="421"/>
      <c r="QJK518" s="421"/>
      <c r="QJL518" s="421"/>
      <c r="QJM518" s="421"/>
      <c r="QJN518" s="421"/>
      <c r="QJO518" s="421"/>
      <c r="QJP518" s="421"/>
      <c r="QJQ518" s="421"/>
      <c r="QJR518" s="421"/>
      <c r="QJS518" s="421"/>
      <c r="QJT518" s="421"/>
      <c r="QJU518" s="421"/>
      <c r="QJV518" s="421"/>
      <c r="QJW518" s="421"/>
      <c r="QJX518" s="421"/>
      <c r="QJY518" s="421"/>
      <c r="QJZ518" s="421"/>
      <c r="QKA518" s="421"/>
      <c r="QKB518" s="421"/>
      <c r="QKC518" s="421"/>
      <c r="QKD518" s="421"/>
      <c r="QKE518" s="421"/>
      <c r="QKF518" s="421"/>
      <c r="QKG518" s="421"/>
      <c r="QKH518" s="421"/>
      <c r="QKI518" s="421"/>
      <c r="QKJ518" s="421"/>
      <c r="QKK518" s="421"/>
      <c r="QKL518" s="421"/>
      <c r="QKM518" s="421"/>
      <c r="QKN518" s="421"/>
      <c r="QKO518" s="421"/>
      <c r="QKP518" s="421"/>
      <c r="QKQ518" s="421"/>
      <c r="QKR518" s="421"/>
      <c r="QKS518" s="421"/>
      <c r="QKT518" s="421"/>
      <c r="QKU518" s="421"/>
      <c r="QKV518" s="421"/>
      <c r="QKW518" s="421"/>
      <c r="QKX518" s="421"/>
      <c r="QKY518" s="421"/>
      <c r="QKZ518" s="421"/>
      <c r="QLA518" s="421"/>
      <c r="QLB518" s="421"/>
      <c r="QLC518" s="421"/>
      <c r="QLD518" s="421"/>
      <c r="QLE518" s="421"/>
      <c r="QLF518" s="421"/>
      <c r="QLG518" s="421"/>
      <c r="QLH518" s="421"/>
      <c r="QLI518" s="421"/>
      <c r="QLJ518" s="421"/>
      <c r="QLK518" s="421"/>
      <c r="QLL518" s="421"/>
      <c r="QLM518" s="421"/>
      <c r="QLN518" s="421"/>
      <c r="QLO518" s="421"/>
      <c r="QLP518" s="421"/>
      <c r="QLQ518" s="421"/>
      <c r="QLR518" s="421"/>
      <c r="QLS518" s="421"/>
      <c r="QLT518" s="421"/>
      <c r="QLU518" s="421"/>
      <c r="QLV518" s="421"/>
      <c r="QLW518" s="421"/>
      <c r="QLX518" s="421"/>
      <c r="QLY518" s="421"/>
      <c r="QLZ518" s="421"/>
      <c r="QMA518" s="421"/>
      <c r="QMB518" s="421"/>
      <c r="QMC518" s="421"/>
      <c r="QMD518" s="421"/>
      <c r="QME518" s="421"/>
      <c r="QMF518" s="421"/>
      <c r="QMG518" s="421"/>
      <c r="QMH518" s="421"/>
      <c r="QMI518" s="421"/>
      <c r="QMJ518" s="421"/>
      <c r="QMK518" s="421"/>
      <c r="QML518" s="421"/>
      <c r="QMM518" s="421"/>
      <c r="QMN518" s="421"/>
      <c r="QMO518" s="421"/>
      <c r="QMP518" s="421"/>
      <c r="QMQ518" s="421"/>
      <c r="QMR518" s="421"/>
      <c r="QMS518" s="421"/>
      <c r="QMT518" s="421"/>
      <c r="QMU518" s="421"/>
      <c r="QMV518" s="421"/>
      <c r="QMW518" s="421"/>
      <c r="QMX518" s="421"/>
      <c r="QMY518" s="421"/>
      <c r="QMZ518" s="421"/>
      <c r="QNA518" s="421"/>
      <c r="QNB518" s="421"/>
      <c r="QNC518" s="421"/>
      <c r="QND518" s="421"/>
      <c r="QNE518" s="421"/>
      <c r="QNF518" s="421"/>
      <c r="QNG518" s="421"/>
      <c r="QNH518" s="421"/>
      <c r="QNI518" s="421"/>
      <c r="QNJ518" s="421"/>
      <c r="QNK518" s="421"/>
      <c r="QNL518" s="421"/>
      <c r="QNM518" s="421"/>
      <c r="QNN518" s="421"/>
      <c r="QNO518" s="421"/>
      <c r="QNP518" s="421"/>
      <c r="QNQ518" s="421"/>
      <c r="QNR518" s="421"/>
      <c r="QNS518" s="421"/>
      <c r="QNT518" s="421"/>
      <c r="QNU518" s="421"/>
      <c r="QNV518" s="421"/>
      <c r="QNW518" s="421"/>
      <c r="QNX518" s="421"/>
      <c r="QNY518" s="421"/>
      <c r="QNZ518" s="421"/>
      <c r="QOA518" s="421"/>
      <c r="QOB518" s="421"/>
      <c r="QOC518" s="421"/>
      <c r="QOD518" s="421"/>
      <c r="QOE518" s="421"/>
      <c r="QOF518" s="421"/>
      <c r="QOG518" s="421"/>
      <c r="QOH518" s="421"/>
      <c r="QOI518" s="421"/>
      <c r="QOJ518" s="421"/>
      <c r="QOK518" s="421"/>
      <c r="QOL518" s="421"/>
      <c r="QOM518" s="421"/>
      <c r="QON518" s="421"/>
      <c r="QOO518" s="421"/>
      <c r="QOP518" s="421"/>
      <c r="QOQ518" s="421"/>
      <c r="QOR518" s="421"/>
      <c r="QOS518" s="421"/>
      <c r="QOT518" s="421"/>
      <c r="QOU518" s="421"/>
      <c r="QOV518" s="421"/>
      <c r="QOW518" s="421"/>
      <c r="QOX518" s="421"/>
      <c r="QOY518" s="421"/>
      <c r="QOZ518" s="421"/>
      <c r="QPA518" s="421"/>
      <c r="QPB518" s="421"/>
      <c r="QPC518" s="421"/>
      <c r="QPD518" s="421"/>
      <c r="QPE518" s="421"/>
      <c r="QPF518" s="421"/>
      <c r="QPG518" s="421"/>
      <c r="QPH518" s="421"/>
      <c r="QPI518" s="421"/>
      <c r="QPJ518" s="421"/>
      <c r="QPK518" s="421"/>
      <c r="QPL518" s="421"/>
      <c r="QPM518" s="421"/>
      <c r="QPN518" s="421"/>
      <c r="QPO518" s="421"/>
      <c r="QPP518" s="421"/>
      <c r="QPQ518" s="421"/>
      <c r="QPR518" s="421"/>
      <c r="QPS518" s="421"/>
      <c r="QPT518" s="421"/>
      <c r="QPU518" s="421"/>
      <c r="QPV518" s="421"/>
      <c r="QPW518" s="421"/>
      <c r="QPX518" s="421"/>
      <c r="QPY518" s="421"/>
      <c r="QPZ518" s="421"/>
      <c r="QQA518" s="421"/>
      <c r="QQB518" s="421"/>
      <c r="QQC518" s="421"/>
      <c r="QQD518" s="421"/>
      <c r="QQE518" s="421"/>
      <c r="QQF518" s="421"/>
      <c r="QQG518" s="421"/>
      <c r="QQH518" s="421"/>
      <c r="QQI518" s="421"/>
      <c r="QQJ518" s="421"/>
      <c r="QQK518" s="421"/>
      <c r="QQL518" s="421"/>
      <c r="QQM518" s="421"/>
      <c r="QQN518" s="421"/>
      <c r="QQO518" s="421"/>
      <c r="QQP518" s="421"/>
      <c r="QQQ518" s="421"/>
      <c r="QQR518" s="421"/>
      <c r="QQS518" s="421"/>
      <c r="QQT518" s="421"/>
      <c r="QQU518" s="421"/>
      <c r="QQV518" s="421"/>
      <c r="QQW518" s="421"/>
      <c r="QQX518" s="421"/>
      <c r="QQY518" s="421"/>
      <c r="QQZ518" s="421"/>
      <c r="QRA518" s="421"/>
      <c r="QRB518" s="421"/>
      <c r="QRC518" s="421"/>
      <c r="QRD518" s="421"/>
      <c r="QRE518" s="421"/>
      <c r="QRF518" s="421"/>
      <c r="QRG518" s="421"/>
      <c r="QRH518" s="421"/>
      <c r="QRI518" s="421"/>
      <c r="QRJ518" s="421"/>
      <c r="QRK518" s="421"/>
      <c r="QRL518" s="421"/>
      <c r="QRM518" s="421"/>
      <c r="QRN518" s="421"/>
      <c r="QRO518" s="421"/>
      <c r="QRP518" s="421"/>
      <c r="QRQ518" s="421"/>
      <c r="QRR518" s="421"/>
      <c r="QRS518" s="421"/>
      <c r="QRT518" s="421"/>
      <c r="QRU518" s="421"/>
      <c r="QRV518" s="421"/>
      <c r="QRW518" s="421"/>
      <c r="QRX518" s="421"/>
      <c r="QRY518" s="421"/>
      <c r="QRZ518" s="421"/>
      <c r="QSA518" s="421"/>
      <c r="QSB518" s="421"/>
      <c r="QSC518" s="421"/>
      <c r="QSD518" s="421"/>
      <c r="QSE518" s="421"/>
      <c r="QSF518" s="421"/>
      <c r="QSG518" s="421"/>
      <c r="QSH518" s="421"/>
      <c r="QSI518" s="421"/>
      <c r="QSJ518" s="421"/>
      <c r="QSK518" s="421"/>
      <c r="QSL518" s="421"/>
      <c r="QSM518" s="421"/>
      <c r="QSN518" s="421"/>
      <c r="QSO518" s="421"/>
      <c r="QSP518" s="421"/>
      <c r="QSQ518" s="421"/>
      <c r="QSR518" s="421"/>
      <c r="QSS518" s="421"/>
      <c r="QST518" s="421"/>
      <c r="QSU518" s="421"/>
      <c r="QSV518" s="421"/>
      <c r="QSW518" s="421"/>
      <c r="QSX518" s="421"/>
      <c r="QSY518" s="421"/>
      <c r="QSZ518" s="421"/>
      <c r="QTA518" s="421"/>
      <c r="QTB518" s="421"/>
      <c r="QTC518" s="421"/>
      <c r="QTD518" s="421"/>
      <c r="QTE518" s="421"/>
      <c r="QTF518" s="421"/>
      <c r="QTG518" s="421"/>
      <c r="QTH518" s="421"/>
      <c r="QTI518" s="421"/>
      <c r="QTJ518" s="421"/>
      <c r="QTK518" s="421"/>
      <c r="QTL518" s="421"/>
      <c r="QTM518" s="421"/>
      <c r="QTN518" s="421"/>
      <c r="QTO518" s="421"/>
      <c r="QTP518" s="421"/>
      <c r="QTQ518" s="421"/>
      <c r="QTR518" s="421"/>
      <c r="QTS518" s="421"/>
      <c r="QTT518" s="421"/>
      <c r="QTU518" s="421"/>
      <c r="QTV518" s="421"/>
      <c r="QTW518" s="421"/>
      <c r="QTX518" s="421"/>
      <c r="QTY518" s="421"/>
      <c r="QTZ518" s="421"/>
      <c r="QUA518" s="421"/>
      <c r="QUB518" s="421"/>
      <c r="QUC518" s="421"/>
      <c r="QUD518" s="421"/>
      <c r="QUE518" s="421"/>
      <c r="QUF518" s="421"/>
      <c r="QUG518" s="421"/>
      <c r="QUH518" s="421"/>
      <c r="QUI518" s="421"/>
      <c r="QUJ518" s="421"/>
      <c r="QUK518" s="421"/>
      <c r="QUL518" s="421"/>
      <c r="QUM518" s="421"/>
      <c r="QUN518" s="421"/>
      <c r="QUO518" s="421"/>
      <c r="QUP518" s="421"/>
      <c r="QUQ518" s="421"/>
      <c r="QUR518" s="421"/>
      <c r="QUS518" s="421"/>
      <c r="QUT518" s="421"/>
      <c r="QUU518" s="421"/>
      <c r="QUV518" s="421"/>
      <c r="QUW518" s="421"/>
      <c r="QUX518" s="421"/>
      <c r="QUY518" s="421"/>
      <c r="QUZ518" s="421"/>
      <c r="QVA518" s="421"/>
      <c r="QVB518" s="421"/>
      <c r="QVC518" s="421"/>
      <c r="QVD518" s="421"/>
      <c r="QVE518" s="421"/>
      <c r="QVF518" s="421"/>
      <c r="QVG518" s="421"/>
      <c r="QVH518" s="421"/>
      <c r="QVI518" s="421"/>
      <c r="QVJ518" s="421"/>
      <c r="QVK518" s="421"/>
      <c r="QVL518" s="421"/>
      <c r="QVM518" s="421"/>
      <c r="QVN518" s="421"/>
      <c r="QVO518" s="421"/>
      <c r="QVP518" s="421"/>
      <c r="QVQ518" s="421"/>
      <c r="QVR518" s="421"/>
      <c r="QVS518" s="421"/>
      <c r="QVT518" s="421"/>
      <c r="QVU518" s="421"/>
      <c r="QVV518" s="421"/>
      <c r="QVW518" s="421"/>
      <c r="QVX518" s="421"/>
      <c r="QVY518" s="421"/>
      <c r="QVZ518" s="421"/>
      <c r="QWA518" s="421"/>
      <c r="QWB518" s="421"/>
      <c r="QWC518" s="421"/>
      <c r="QWD518" s="421"/>
      <c r="QWE518" s="421"/>
      <c r="QWF518" s="421"/>
      <c r="QWG518" s="421"/>
      <c r="QWH518" s="421"/>
      <c r="QWI518" s="421"/>
      <c r="QWJ518" s="421"/>
      <c r="QWK518" s="421"/>
      <c r="QWL518" s="421"/>
      <c r="QWM518" s="421"/>
      <c r="QWN518" s="421"/>
      <c r="QWO518" s="421"/>
      <c r="QWP518" s="421"/>
      <c r="QWQ518" s="421"/>
      <c r="QWR518" s="421"/>
      <c r="QWS518" s="421"/>
      <c r="QWT518" s="421"/>
      <c r="QWU518" s="421"/>
      <c r="QWV518" s="421"/>
      <c r="QWW518" s="421"/>
      <c r="QWX518" s="421"/>
      <c r="QWY518" s="421"/>
      <c r="QWZ518" s="421"/>
      <c r="QXA518" s="421"/>
      <c r="QXB518" s="421"/>
      <c r="QXC518" s="421"/>
      <c r="QXD518" s="421"/>
      <c r="QXE518" s="421"/>
      <c r="QXF518" s="421"/>
      <c r="QXG518" s="421"/>
      <c r="QXH518" s="421"/>
      <c r="QXI518" s="421"/>
      <c r="QXJ518" s="421"/>
      <c r="QXK518" s="421"/>
      <c r="QXL518" s="421"/>
      <c r="QXM518" s="421"/>
      <c r="QXN518" s="421"/>
      <c r="QXO518" s="421"/>
      <c r="QXP518" s="421"/>
      <c r="QXQ518" s="421"/>
      <c r="QXR518" s="421"/>
      <c r="QXS518" s="421"/>
      <c r="QXT518" s="421"/>
      <c r="QXU518" s="421"/>
      <c r="QXV518" s="421"/>
      <c r="QXW518" s="421"/>
      <c r="QXX518" s="421"/>
      <c r="QXY518" s="421"/>
      <c r="QXZ518" s="421"/>
      <c r="QYA518" s="421"/>
      <c r="QYB518" s="421"/>
      <c r="QYC518" s="421"/>
      <c r="QYD518" s="421"/>
      <c r="QYE518" s="421"/>
      <c r="QYF518" s="421"/>
      <c r="QYG518" s="421"/>
      <c r="QYH518" s="421"/>
      <c r="QYI518" s="421"/>
      <c r="QYJ518" s="421"/>
      <c r="QYK518" s="421"/>
      <c r="QYL518" s="421"/>
      <c r="QYM518" s="421"/>
      <c r="QYN518" s="421"/>
      <c r="QYO518" s="421"/>
      <c r="QYP518" s="421"/>
      <c r="QYQ518" s="421"/>
      <c r="QYR518" s="421"/>
      <c r="QYS518" s="421"/>
      <c r="QYT518" s="421"/>
      <c r="QYU518" s="421"/>
      <c r="QYV518" s="421"/>
      <c r="QYW518" s="421"/>
      <c r="QYX518" s="421"/>
      <c r="QYY518" s="421"/>
      <c r="QYZ518" s="421"/>
      <c r="QZA518" s="421"/>
      <c r="QZB518" s="421"/>
      <c r="QZC518" s="421"/>
      <c r="QZD518" s="421"/>
      <c r="QZE518" s="421"/>
      <c r="QZF518" s="421"/>
      <c r="QZG518" s="421"/>
      <c r="QZH518" s="421"/>
      <c r="QZI518" s="421"/>
      <c r="QZJ518" s="421"/>
      <c r="QZK518" s="421"/>
      <c r="QZL518" s="421"/>
      <c r="QZM518" s="421"/>
      <c r="QZN518" s="421"/>
      <c r="QZO518" s="421"/>
      <c r="QZP518" s="421"/>
      <c r="QZQ518" s="421"/>
      <c r="QZR518" s="421"/>
      <c r="QZS518" s="421"/>
      <c r="QZT518" s="421"/>
      <c r="QZU518" s="421"/>
      <c r="QZV518" s="421"/>
      <c r="QZW518" s="421"/>
      <c r="QZX518" s="421"/>
      <c r="QZY518" s="421"/>
      <c r="QZZ518" s="421"/>
      <c r="RAA518" s="421"/>
      <c r="RAB518" s="421"/>
      <c r="RAC518" s="421"/>
      <c r="RAD518" s="421"/>
      <c r="RAE518" s="421"/>
      <c r="RAF518" s="421"/>
      <c r="RAG518" s="421"/>
      <c r="RAH518" s="421"/>
      <c r="RAI518" s="421"/>
      <c r="RAJ518" s="421"/>
      <c r="RAK518" s="421"/>
      <c r="RAL518" s="421"/>
      <c r="RAM518" s="421"/>
      <c r="RAN518" s="421"/>
      <c r="RAO518" s="421"/>
      <c r="RAP518" s="421"/>
      <c r="RAQ518" s="421"/>
      <c r="RAR518" s="421"/>
      <c r="RAS518" s="421"/>
      <c r="RAT518" s="421"/>
      <c r="RAU518" s="421"/>
      <c r="RAV518" s="421"/>
      <c r="RAW518" s="421"/>
      <c r="RAX518" s="421"/>
      <c r="RAY518" s="421"/>
      <c r="RAZ518" s="421"/>
      <c r="RBA518" s="421"/>
      <c r="RBB518" s="421"/>
      <c r="RBC518" s="421"/>
      <c r="RBD518" s="421"/>
      <c r="RBE518" s="421"/>
      <c r="RBF518" s="421"/>
      <c r="RBG518" s="421"/>
      <c r="RBH518" s="421"/>
      <c r="RBI518" s="421"/>
      <c r="RBJ518" s="421"/>
      <c r="RBK518" s="421"/>
      <c r="RBL518" s="421"/>
      <c r="RBM518" s="421"/>
      <c r="RBN518" s="421"/>
      <c r="RBO518" s="421"/>
      <c r="RBP518" s="421"/>
      <c r="RBQ518" s="421"/>
      <c r="RBR518" s="421"/>
      <c r="RBS518" s="421"/>
      <c r="RBT518" s="421"/>
      <c r="RBU518" s="421"/>
      <c r="RBV518" s="421"/>
      <c r="RBW518" s="421"/>
      <c r="RBX518" s="421"/>
      <c r="RBY518" s="421"/>
      <c r="RBZ518" s="421"/>
      <c r="RCA518" s="421"/>
      <c r="RCB518" s="421"/>
      <c r="RCC518" s="421"/>
      <c r="RCD518" s="421"/>
      <c r="RCE518" s="421"/>
      <c r="RCF518" s="421"/>
      <c r="RCG518" s="421"/>
      <c r="RCH518" s="421"/>
      <c r="RCI518" s="421"/>
      <c r="RCJ518" s="421"/>
      <c r="RCK518" s="421"/>
      <c r="RCL518" s="421"/>
      <c r="RCM518" s="421"/>
      <c r="RCN518" s="421"/>
      <c r="RCO518" s="421"/>
      <c r="RCP518" s="421"/>
      <c r="RCQ518" s="421"/>
      <c r="RCR518" s="421"/>
      <c r="RCS518" s="421"/>
      <c r="RCT518" s="421"/>
      <c r="RCU518" s="421"/>
      <c r="RCV518" s="421"/>
      <c r="RCW518" s="421"/>
      <c r="RCX518" s="421"/>
      <c r="RCY518" s="421"/>
      <c r="RCZ518" s="421"/>
      <c r="RDA518" s="421"/>
      <c r="RDB518" s="421"/>
      <c r="RDC518" s="421"/>
      <c r="RDD518" s="421"/>
      <c r="RDE518" s="421"/>
      <c r="RDF518" s="421"/>
      <c r="RDG518" s="421"/>
      <c r="RDH518" s="421"/>
      <c r="RDI518" s="421"/>
      <c r="RDJ518" s="421"/>
      <c r="RDK518" s="421"/>
      <c r="RDL518" s="421"/>
      <c r="RDM518" s="421"/>
      <c r="RDN518" s="421"/>
      <c r="RDO518" s="421"/>
      <c r="RDP518" s="421"/>
      <c r="RDQ518" s="421"/>
      <c r="RDR518" s="421"/>
      <c r="RDS518" s="421"/>
      <c r="RDT518" s="421"/>
      <c r="RDU518" s="421"/>
      <c r="RDV518" s="421"/>
      <c r="RDW518" s="421"/>
      <c r="RDX518" s="421"/>
      <c r="RDY518" s="421"/>
      <c r="RDZ518" s="421"/>
      <c r="REA518" s="421"/>
      <c r="REB518" s="421"/>
      <c r="REC518" s="421"/>
      <c r="RED518" s="421"/>
      <c r="REE518" s="421"/>
      <c r="REF518" s="421"/>
      <c r="REG518" s="421"/>
      <c r="REH518" s="421"/>
      <c r="REI518" s="421"/>
      <c r="REJ518" s="421"/>
      <c r="REK518" s="421"/>
      <c r="REL518" s="421"/>
      <c r="REM518" s="421"/>
      <c r="REN518" s="421"/>
      <c r="REO518" s="421"/>
      <c r="REP518" s="421"/>
      <c r="REQ518" s="421"/>
      <c r="RER518" s="421"/>
      <c r="RES518" s="421"/>
      <c r="RET518" s="421"/>
      <c r="REU518" s="421"/>
      <c r="REV518" s="421"/>
      <c r="REW518" s="421"/>
      <c r="REX518" s="421"/>
      <c r="REY518" s="421"/>
      <c r="REZ518" s="421"/>
      <c r="RFA518" s="421"/>
      <c r="RFB518" s="421"/>
      <c r="RFC518" s="421"/>
      <c r="RFD518" s="421"/>
      <c r="RFE518" s="421"/>
      <c r="RFF518" s="421"/>
      <c r="RFG518" s="421"/>
      <c r="RFH518" s="421"/>
      <c r="RFI518" s="421"/>
      <c r="RFJ518" s="421"/>
      <c r="RFK518" s="421"/>
      <c r="RFL518" s="421"/>
      <c r="RFM518" s="421"/>
      <c r="RFN518" s="421"/>
      <c r="RFO518" s="421"/>
      <c r="RFP518" s="421"/>
      <c r="RFQ518" s="421"/>
      <c r="RFR518" s="421"/>
      <c r="RFS518" s="421"/>
      <c r="RFT518" s="421"/>
      <c r="RFU518" s="421"/>
      <c r="RFV518" s="421"/>
      <c r="RFW518" s="421"/>
      <c r="RFX518" s="421"/>
      <c r="RFY518" s="421"/>
      <c r="RFZ518" s="421"/>
      <c r="RGA518" s="421"/>
      <c r="RGB518" s="421"/>
      <c r="RGC518" s="421"/>
      <c r="RGD518" s="421"/>
      <c r="RGE518" s="421"/>
      <c r="RGF518" s="421"/>
      <c r="RGG518" s="421"/>
      <c r="RGH518" s="421"/>
      <c r="RGI518" s="421"/>
      <c r="RGJ518" s="421"/>
      <c r="RGK518" s="421"/>
      <c r="RGL518" s="421"/>
      <c r="RGM518" s="421"/>
      <c r="RGN518" s="421"/>
      <c r="RGO518" s="421"/>
      <c r="RGP518" s="421"/>
      <c r="RGQ518" s="421"/>
      <c r="RGR518" s="421"/>
      <c r="RGS518" s="421"/>
      <c r="RGT518" s="421"/>
      <c r="RGU518" s="421"/>
      <c r="RGV518" s="421"/>
      <c r="RGW518" s="421"/>
      <c r="RGX518" s="421"/>
      <c r="RGY518" s="421"/>
      <c r="RGZ518" s="421"/>
      <c r="RHA518" s="421"/>
      <c r="RHB518" s="421"/>
      <c r="RHC518" s="421"/>
      <c r="RHD518" s="421"/>
      <c r="RHE518" s="421"/>
      <c r="RHF518" s="421"/>
      <c r="RHG518" s="421"/>
      <c r="RHH518" s="421"/>
      <c r="RHI518" s="421"/>
      <c r="RHJ518" s="421"/>
      <c r="RHK518" s="421"/>
      <c r="RHL518" s="421"/>
      <c r="RHM518" s="421"/>
      <c r="RHN518" s="421"/>
      <c r="RHO518" s="421"/>
      <c r="RHP518" s="421"/>
      <c r="RHQ518" s="421"/>
      <c r="RHR518" s="421"/>
      <c r="RHS518" s="421"/>
      <c r="RHT518" s="421"/>
      <c r="RHU518" s="421"/>
      <c r="RHV518" s="421"/>
      <c r="RHW518" s="421"/>
      <c r="RHX518" s="421"/>
      <c r="RHY518" s="421"/>
      <c r="RHZ518" s="421"/>
      <c r="RIA518" s="421"/>
      <c r="RIB518" s="421"/>
      <c r="RIC518" s="421"/>
      <c r="RID518" s="421"/>
      <c r="RIE518" s="421"/>
      <c r="RIF518" s="421"/>
      <c r="RIG518" s="421"/>
      <c r="RIH518" s="421"/>
      <c r="RII518" s="421"/>
      <c r="RIJ518" s="421"/>
      <c r="RIK518" s="421"/>
      <c r="RIL518" s="421"/>
      <c r="RIM518" s="421"/>
      <c r="RIN518" s="421"/>
      <c r="RIO518" s="421"/>
      <c r="RIP518" s="421"/>
      <c r="RIQ518" s="421"/>
      <c r="RIR518" s="421"/>
      <c r="RIS518" s="421"/>
      <c r="RIT518" s="421"/>
      <c r="RIU518" s="421"/>
      <c r="RIV518" s="421"/>
      <c r="RIW518" s="421"/>
      <c r="RIX518" s="421"/>
      <c r="RIY518" s="421"/>
      <c r="RIZ518" s="421"/>
      <c r="RJA518" s="421"/>
      <c r="RJB518" s="421"/>
      <c r="RJC518" s="421"/>
      <c r="RJD518" s="421"/>
      <c r="RJE518" s="421"/>
      <c r="RJF518" s="421"/>
      <c r="RJG518" s="421"/>
      <c r="RJH518" s="421"/>
      <c r="RJI518" s="421"/>
      <c r="RJJ518" s="421"/>
      <c r="RJK518" s="421"/>
      <c r="RJL518" s="421"/>
      <c r="RJM518" s="421"/>
      <c r="RJN518" s="421"/>
      <c r="RJO518" s="421"/>
      <c r="RJP518" s="421"/>
      <c r="RJQ518" s="421"/>
      <c r="RJR518" s="421"/>
      <c r="RJS518" s="421"/>
      <c r="RJT518" s="421"/>
      <c r="RJU518" s="421"/>
      <c r="RJV518" s="421"/>
      <c r="RJW518" s="421"/>
      <c r="RJX518" s="421"/>
      <c r="RJY518" s="421"/>
      <c r="RJZ518" s="421"/>
      <c r="RKA518" s="421"/>
      <c r="RKB518" s="421"/>
      <c r="RKC518" s="421"/>
      <c r="RKD518" s="421"/>
      <c r="RKE518" s="421"/>
      <c r="RKF518" s="421"/>
      <c r="RKG518" s="421"/>
      <c r="RKH518" s="421"/>
      <c r="RKI518" s="421"/>
      <c r="RKJ518" s="421"/>
      <c r="RKK518" s="421"/>
      <c r="RKL518" s="421"/>
      <c r="RKM518" s="421"/>
      <c r="RKN518" s="421"/>
      <c r="RKO518" s="421"/>
      <c r="RKP518" s="421"/>
      <c r="RKQ518" s="421"/>
      <c r="RKR518" s="421"/>
      <c r="RKS518" s="421"/>
      <c r="RKT518" s="421"/>
      <c r="RKU518" s="421"/>
      <c r="RKV518" s="421"/>
      <c r="RKW518" s="421"/>
      <c r="RKX518" s="421"/>
      <c r="RKY518" s="421"/>
      <c r="RKZ518" s="421"/>
      <c r="RLA518" s="421"/>
      <c r="RLB518" s="421"/>
      <c r="RLC518" s="421"/>
      <c r="RLD518" s="421"/>
      <c r="RLE518" s="421"/>
      <c r="RLF518" s="421"/>
      <c r="RLG518" s="421"/>
      <c r="RLH518" s="421"/>
      <c r="RLI518" s="421"/>
      <c r="RLJ518" s="421"/>
      <c r="RLK518" s="421"/>
      <c r="RLL518" s="421"/>
      <c r="RLM518" s="421"/>
      <c r="RLN518" s="421"/>
      <c r="RLO518" s="421"/>
      <c r="RLP518" s="421"/>
      <c r="RLQ518" s="421"/>
      <c r="RLR518" s="421"/>
      <c r="RLS518" s="421"/>
      <c r="RLT518" s="421"/>
      <c r="RLU518" s="421"/>
      <c r="RLV518" s="421"/>
      <c r="RLW518" s="421"/>
      <c r="RLX518" s="421"/>
      <c r="RLY518" s="421"/>
      <c r="RLZ518" s="421"/>
      <c r="RMA518" s="421"/>
      <c r="RMB518" s="421"/>
      <c r="RMC518" s="421"/>
      <c r="RMD518" s="421"/>
      <c r="RME518" s="421"/>
      <c r="RMF518" s="421"/>
      <c r="RMG518" s="421"/>
      <c r="RMH518" s="421"/>
      <c r="RMI518" s="421"/>
      <c r="RMJ518" s="421"/>
      <c r="RMK518" s="421"/>
      <c r="RML518" s="421"/>
      <c r="RMM518" s="421"/>
      <c r="RMN518" s="421"/>
      <c r="RMO518" s="421"/>
      <c r="RMP518" s="421"/>
      <c r="RMQ518" s="421"/>
      <c r="RMR518" s="421"/>
      <c r="RMS518" s="421"/>
      <c r="RMT518" s="421"/>
      <c r="RMU518" s="421"/>
      <c r="RMV518" s="421"/>
      <c r="RMW518" s="421"/>
      <c r="RMX518" s="421"/>
      <c r="RMY518" s="421"/>
      <c r="RMZ518" s="421"/>
      <c r="RNA518" s="421"/>
      <c r="RNB518" s="421"/>
      <c r="RNC518" s="421"/>
      <c r="RND518" s="421"/>
      <c r="RNE518" s="421"/>
      <c r="RNF518" s="421"/>
      <c r="RNG518" s="421"/>
      <c r="RNH518" s="421"/>
      <c r="RNI518" s="421"/>
      <c r="RNJ518" s="421"/>
      <c r="RNK518" s="421"/>
      <c r="RNL518" s="421"/>
      <c r="RNM518" s="421"/>
      <c r="RNN518" s="421"/>
      <c r="RNO518" s="421"/>
      <c r="RNP518" s="421"/>
      <c r="RNQ518" s="421"/>
      <c r="RNR518" s="421"/>
      <c r="RNS518" s="421"/>
      <c r="RNT518" s="421"/>
      <c r="RNU518" s="421"/>
      <c r="RNV518" s="421"/>
      <c r="RNW518" s="421"/>
      <c r="RNX518" s="421"/>
      <c r="RNY518" s="421"/>
      <c r="RNZ518" s="421"/>
      <c r="ROA518" s="421"/>
      <c r="ROB518" s="421"/>
      <c r="ROC518" s="421"/>
      <c r="ROD518" s="421"/>
      <c r="ROE518" s="421"/>
      <c r="ROF518" s="421"/>
      <c r="ROG518" s="421"/>
      <c r="ROH518" s="421"/>
      <c r="ROI518" s="421"/>
      <c r="ROJ518" s="421"/>
      <c r="ROK518" s="421"/>
      <c r="ROL518" s="421"/>
      <c r="ROM518" s="421"/>
      <c r="RON518" s="421"/>
      <c r="ROO518" s="421"/>
      <c r="ROP518" s="421"/>
      <c r="ROQ518" s="421"/>
      <c r="ROR518" s="421"/>
      <c r="ROS518" s="421"/>
      <c r="ROT518" s="421"/>
      <c r="ROU518" s="421"/>
      <c r="ROV518" s="421"/>
      <c r="ROW518" s="421"/>
      <c r="ROX518" s="421"/>
      <c r="ROY518" s="421"/>
      <c r="ROZ518" s="421"/>
      <c r="RPA518" s="421"/>
      <c r="RPB518" s="421"/>
      <c r="RPC518" s="421"/>
      <c r="RPD518" s="421"/>
      <c r="RPE518" s="421"/>
      <c r="RPF518" s="421"/>
      <c r="RPG518" s="421"/>
      <c r="RPH518" s="421"/>
      <c r="RPI518" s="421"/>
      <c r="RPJ518" s="421"/>
      <c r="RPK518" s="421"/>
      <c r="RPL518" s="421"/>
      <c r="RPM518" s="421"/>
      <c r="RPN518" s="421"/>
      <c r="RPO518" s="421"/>
      <c r="RPP518" s="421"/>
      <c r="RPQ518" s="421"/>
      <c r="RPR518" s="421"/>
      <c r="RPS518" s="421"/>
      <c r="RPT518" s="421"/>
      <c r="RPU518" s="421"/>
      <c r="RPV518" s="421"/>
      <c r="RPW518" s="421"/>
      <c r="RPX518" s="421"/>
      <c r="RPY518" s="421"/>
      <c r="RPZ518" s="421"/>
      <c r="RQA518" s="421"/>
      <c r="RQB518" s="421"/>
      <c r="RQC518" s="421"/>
      <c r="RQD518" s="421"/>
      <c r="RQE518" s="421"/>
      <c r="RQF518" s="421"/>
      <c r="RQG518" s="421"/>
      <c r="RQH518" s="421"/>
      <c r="RQI518" s="421"/>
      <c r="RQJ518" s="421"/>
      <c r="RQK518" s="421"/>
      <c r="RQL518" s="421"/>
      <c r="RQM518" s="421"/>
      <c r="RQN518" s="421"/>
      <c r="RQO518" s="421"/>
      <c r="RQP518" s="421"/>
      <c r="RQQ518" s="421"/>
      <c r="RQR518" s="421"/>
      <c r="RQS518" s="421"/>
      <c r="RQT518" s="421"/>
      <c r="RQU518" s="421"/>
      <c r="RQV518" s="421"/>
      <c r="RQW518" s="421"/>
      <c r="RQX518" s="421"/>
      <c r="RQY518" s="421"/>
      <c r="RQZ518" s="421"/>
      <c r="RRA518" s="421"/>
      <c r="RRB518" s="421"/>
      <c r="RRC518" s="421"/>
      <c r="RRD518" s="421"/>
      <c r="RRE518" s="421"/>
      <c r="RRF518" s="421"/>
      <c r="RRG518" s="421"/>
      <c r="RRH518" s="421"/>
      <c r="RRI518" s="421"/>
      <c r="RRJ518" s="421"/>
      <c r="RRK518" s="421"/>
      <c r="RRL518" s="421"/>
      <c r="RRM518" s="421"/>
      <c r="RRN518" s="421"/>
      <c r="RRO518" s="421"/>
      <c r="RRP518" s="421"/>
      <c r="RRQ518" s="421"/>
      <c r="RRR518" s="421"/>
      <c r="RRS518" s="421"/>
      <c r="RRT518" s="421"/>
      <c r="RRU518" s="421"/>
      <c r="RRV518" s="421"/>
      <c r="RRW518" s="421"/>
      <c r="RRX518" s="421"/>
      <c r="RRY518" s="421"/>
      <c r="RRZ518" s="421"/>
      <c r="RSA518" s="421"/>
      <c r="RSB518" s="421"/>
      <c r="RSC518" s="421"/>
      <c r="RSD518" s="421"/>
      <c r="RSE518" s="421"/>
      <c r="RSF518" s="421"/>
      <c r="RSG518" s="421"/>
      <c r="RSH518" s="421"/>
      <c r="RSI518" s="421"/>
      <c r="RSJ518" s="421"/>
      <c r="RSK518" s="421"/>
      <c r="RSL518" s="421"/>
      <c r="RSM518" s="421"/>
      <c r="RSN518" s="421"/>
      <c r="RSO518" s="421"/>
      <c r="RSP518" s="421"/>
      <c r="RSQ518" s="421"/>
      <c r="RSR518" s="421"/>
      <c r="RSS518" s="421"/>
      <c r="RST518" s="421"/>
      <c r="RSU518" s="421"/>
      <c r="RSV518" s="421"/>
      <c r="RSW518" s="421"/>
      <c r="RSX518" s="421"/>
      <c r="RSY518" s="421"/>
      <c r="RSZ518" s="421"/>
      <c r="RTA518" s="421"/>
      <c r="RTB518" s="421"/>
      <c r="RTC518" s="421"/>
      <c r="RTD518" s="421"/>
      <c r="RTE518" s="421"/>
      <c r="RTF518" s="421"/>
      <c r="RTG518" s="421"/>
      <c r="RTH518" s="421"/>
      <c r="RTI518" s="421"/>
      <c r="RTJ518" s="421"/>
      <c r="RTK518" s="421"/>
      <c r="RTL518" s="421"/>
      <c r="RTM518" s="421"/>
      <c r="RTN518" s="421"/>
      <c r="RTO518" s="421"/>
      <c r="RTP518" s="421"/>
      <c r="RTQ518" s="421"/>
      <c r="RTR518" s="421"/>
      <c r="RTS518" s="421"/>
      <c r="RTT518" s="421"/>
      <c r="RTU518" s="421"/>
      <c r="RTV518" s="421"/>
      <c r="RTW518" s="421"/>
      <c r="RTX518" s="421"/>
      <c r="RTY518" s="421"/>
      <c r="RTZ518" s="421"/>
      <c r="RUA518" s="421"/>
      <c r="RUB518" s="421"/>
      <c r="RUC518" s="421"/>
      <c r="RUD518" s="421"/>
      <c r="RUE518" s="421"/>
      <c r="RUF518" s="421"/>
      <c r="RUG518" s="421"/>
      <c r="RUH518" s="421"/>
      <c r="RUI518" s="421"/>
      <c r="RUJ518" s="421"/>
      <c r="RUK518" s="421"/>
      <c r="RUL518" s="421"/>
      <c r="RUM518" s="421"/>
      <c r="RUN518" s="421"/>
      <c r="RUO518" s="421"/>
      <c r="RUP518" s="421"/>
      <c r="RUQ518" s="421"/>
      <c r="RUR518" s="421"/>
      <c r="RUS518" s="421"/>
      <c r="RUT518" s="421"/>
      <c r="RUU518" s="421"/>
      <c r="RUV518" s="421"/>
      <c r="RUW518" s="421"/>
      <c r="RUX518" s="421"/>
      <c r="RUY518" s="421"/>
      <c r="RUZ518" s="421"/>
      <c r="RVA518" s="421"/>
      <c r="RVB518" s="421"/>
      <c r="RVC518" s="421"/>
      <c r="RVD518" s="421"/>
      <c r="RVE518" s="421"/>
      <c r="RVF518" s="421"/>
      <c r="RVG518" s="421"/>
      <c r="RVH518" s="421"/>
      <c r="RVI518" s="421"/>
      <c r="RVJ518" s="421"/>
      <c r="RVK518" s="421"/>
      <c r="RVL518" s="421"/>
      <c r="RVM518" s="421"/>
      <c r="RVN518" s="421"/>
      <c r="RVO518" s="421"/>
      <c r="RVP518" s="421"/>
      <c r="RVQ518" s="421"/>
      <c r="RVR518" s="421"/>
      <c r="RVS518" s="421"/>
      <c r="RVT518" s="421"/>
      <c r="RVU518" s="421"/>
      <c r="RVV518" s="421"/>
      <c r="RVW518" s="421"/>
      <c r="RVX518" s="421"/>
      <c r="RVY518" s="421"/>
      <c r="RVZ518" s="421"/>
      <c r="RWA518" s="421"/>
      <c r="RWB518" s="421"/>
      <c r="RWC518" s="421"/>
      <c r="RWD518" s="421"/>
      <c r="RWE518" s="421"/>
      <c r="RWF518" s="421"/>
      <c r="RWG518" s="421"/>
      <c r="RWH518" s="421"/>
      <c r="RWI518" s="421"/>
      <c r="RWJ518" s="421"/>
      <c r="RWK518" s="421"/>
      <c r="RWL518" s="421"/>
      <c r="RWM518" s="421"/>
      <c r="RWN518" s="421"/>
      <c r="RWO518" s="421"/>
      <c r="RWP518" s="421"/>
      <c r="RWQ518" s="421"/>
      <c r="RWR518" s="421"/>
      <c r="RWS518" s="421"/>
      <c r="RWT518" s="421"/>
      <c r="RWU518" s="421"/>
      <c r="RWV518" s="421"/>
      <c r="RWW518" s="421"/>
      <c r="RWX518" s="421"/>
      <c r="RWY518" s="421"/>
      <c r="RWZ518" s="421"/>
      <c r="RXA518" s="421"/>
      <c r="RXB518" s="421"/>
      <c r="RXC518" s="421"/>
      <c r="RXD518" s="421"/>
      <c r="RXE518" s="421"/>
      <c r="RXF518" s="421"/>
      <c r="RXG518" s="421"/>
      <c r="RXH518" s="421"/>
      <c r="RXI518" s="421"/>
      <c r="RXJ518" s="421"/>
      <c r="RXK518" s="421"/>
      <c r="RXL518" s="421"/>
      <c r="RXM518" s="421"/>
      <c r="RXN518" s="421"/>
      <c r="RXO518" s="421"/>
      <c r="RXP518" s="421"/>
      <c r="RXQ518" s="421"/>
      <c r="RXR518" s="421"/>
      <c r="RXS518" s="421"/>
      <c r="RXT518" s="421"/>
      <c r="RXU518" s="421"/>
      <c r="RXV518" s="421"/>
      <c r="RXW518" s="421"/>
      <c r="RXX518" s="421"/>
      <c r="RXY518" s="421"/>
      <c r="RXZ518" s="421"/>
      <c r="RYA518" s="421"/>
      <c r="RYB518" s="421"/>
      <c r="RYC518" s="421"/>
      <c r="RYD518" s="421"/>
      <c r="RYE518" s="421"/>
      <c r="RYF518" s="421"/>
      <c r="RYG518" s="421"/>
      <c r="RYH518" s="421"/>
      <c r="RYI518" s="421"/>
      <c r="RYJ518" s="421"/>
      <c r="RYK518" s="421"/>
      <c r="RYL518" s="421"/>
      <c r="RYM518" s="421"/>
      <c r="RYN518" s="421"/>
      <c r="RYO518" s="421"/>
      <c r="RYP518" s="421"/>
      <c r="RYQ518" s="421"/>
      <c r="RYR518" s="421"/>
      <c r="RYS518" s="421"/>
      <c r="RYT518" s="421"/>
      <c r="RYU518" s="421"/>
      <c r="RYV518" s="421"/>
      <c r="RYW518" s="421"/>
      <c r="RYX518" s="421"/>
      <c r="RYY518" s="421"/>
      <c r="RYZ518" s="421"/>
      <c r="RZA518" s="421"/>
      <c r="RZB518" s="421"/>
      <c r="RZC518" s="421"/>
      <c r="RZD518" s="421"/>
      <c r="RZE518" s="421"/>
      <c r="RZF518" s="421"/>
      <c r="RZG518" s="421"/>
      <c r="RZH518" s="421"/>
      <c r="RZI518" s="421"/>
      <c r="RZJ518" s="421"/>
      <c r="RZK518" s="421"/>
      <c r="RZL518" s="421"/>
      <c r="RZM518" s="421"/>
      <c r="RZN518" s="421"/>
      <c r="RZO518" s="421"/>
      <c r="RZP518" s="421"/>
      <c r="RZQ518" s="421"/>
      <c r="RZR518" s="421"/>
      <c r="RZS518" s="421"/>
      <c r="RZT518" s="421"/>
      <c r="RZU518" s="421"/>
      <c r="RZV518" s="421"/>
      <c r="RZW518" s="421"/>
      <c r="RZX518" s="421"/>
      <c r="RZY518" s="421"/>
      <c r="RZZ518" s="421"/>
      <c r="SAA518" s="421"/>
      <c r="SAB518" s="421"/>
      <c r="SAC518" s="421"/>
      <c r="SAD518" s="421"/>
      <c r="SAE518" s="421"/>
      <c r="SAF518" s="421"/>
      <c r="SAG518" s="421"/>
      <c r="SAH518" s="421"/>
      <c r="SAI518" s="421"/>
      <c r="SAJ518" s="421"/>
      <c r="SAK518" s="421"/>
      <c r="SAL518" s="421"/>
      <c r="SAM518" s="421"/>
      <c r="SAN518" s="421"/>
      <c r="SAO518" s="421"/>
      <c r="SAP518" s="421"/>
      <c r="SAQ518" s="421"/>
      <c r="SAR518" s="421"/>
      <c r="SAS518" s="421"/>
      <c r="SAT518" s="421"/>
      <c r="SAU518" s="421"/>
      <c r="SAV518" s="421"/>
      <c r="SAW518" s="421"/>
      <c r="SAX518" s="421"/>
      <c r="SAY518" s="421"/>
      <c r="SAZ518" s="421"/>
      <c r="SBA518" s="421"/>
      <c r="SBB518" s="421"/>
      <c r="SBC518" s="421"/>
      <c r="SBD518" s="421"/>
      <c r="SBE518" s="421"/>
      <c r="SBF518" s="421"/>
      <c r="SBG518" s="421"/>
      <c r="SBH518" s="421"/>
      <c r="SBI518" s="421"/>
      <c r="SBJ518" s="421"/>
      <c r="SBK518" s="421"/>
      <c r="SBL518" s="421"/>
      <c r="SBM518" s="421"/>
      <c r="SBN518" s="421"/>
      <c r="SBO518" s="421"/>
      <c r="SBP518" s="421"/>
      <c r="SBQ518" s="421"/>
      <c r="SBR518" s="421"/>
      <c r="SBS518" s="421"/>
      <c r="SBT518" s="421"/>
      <c r="SBU518" s="421"/>
      <c r="SBV518" s="421"/>
      <c r="SBW518" s="421"/>
      <c r="SBX518" s="421"/>
      <c r="SBY518" s="421"/>
      <c r="SBZ518" s="421"/>
      <c r="SCA518" s="421"/>
      <c r="SCB518" s="421"/>
      <c r="SCC518" s="421"/>
      <c r="SCD518" s="421"/>
      <c r="SCE518" s="421"/>
      <c r="SCF518" s="421"/>
      <c r="SCG518" s="421"/>
      <c r="SCH518" s="421"/>
      <c r="SCI518" s="421"/>
      <c r="SCJ518" s="421"/>
      <c r="SCK518" s="421"/>
      <c r="SCL518" s="421"/>
      <c r="SCM518" s="421"/>
      <c r="SCN518" s="421"/>
      <c r="SCO518" s="421"/>
      <c r="SCP518" s="421"/>
      <c r="SCQ518" s="421"/>
      <c r="SCR518" s="421"/>
      <c r="SCS518" s="421"/>
      <c r="SCT518" s="421"/>
      <c r="SCU518" s="421"/>
      <c r="SCV518" s="421"/>
      <c r="SCW518" s="421"/>
      <c r="SCX518" s="421"/>
      <c r="SCY518" s="421"/>
      <c r="SCZ518" s="421"/>
      <c r="SDA518" s="421"/>
      <c r="SDB518" s="421"/>
      <c r="SDC518" s="421"/>
      <c r="SDD518" s="421"/>
      <c r="SDE518" s="421"/>
      <c r="SDF518" s="421"/>
      <c r="SDG518" s="421"/>
      <c r="SDH518" s="421"/>
      <c r="SDI518" s="421"/>
      <c r="SDJ518" s="421"/>
      <c r="SDK518" s="421"/>
      <c r="SDL518" s="421"/>
      <c r="SDM518" s="421"/>
      <c r="SDN518" s="421"/>
      <c r="SDO518" s="421"/>
      <c r="SDP518" s="421"/>
      <c r="SDQ518" s="421"/>
      <c r="SDR518" s="421"/>
      <c r="SDS518" s="421"/>
      <c r="SDT518" s="421"/>
      <c r="SDU518" s="421"/>
      <c r="SDV518" s="421"/>
      <c r="SDW518" s="421"/>
      <c r="SDX518" s="421"/>
      <c r="SDY518" s="421"/>
      <c r="SDZ518" s="421"/>
      <c r="SEA518" s="421"/>
      <c r="SEB518" s="421"/>
      <c r="SEC518" s="421"/>
      <c r="SED518" s="421"/>
      <c r="SEE518" s="421"/>
      <c r="SEF518" s="421"/>
      <c r="SEG518" s="421"/>
      <c r="SEH518" s="421"/>
      <c r="SEI518" s="421"/>
      <c r="SEJ518" s="421"/>
      <c r="SEK518" s="421"/>
      <c r="SEL518" s="421"/>
      <c r="SEM518" s="421"/>
      <c r="SEN518" s="421"/>
      <c r="SEO518" s="421"/>
      <c r="SEP518" s="421"/>
      <c r="SEQ518" s="421"/>
      <c r="SER518" s="421"/>
      <c r="SES518" s="421"/>
      <c r="SET518" s="421"/>
      <c r="SEU518" s="421"/>
      <c r="SEV518" s="421"/>
      <c r="SEW518" s="421"/>
      <c r="SEX518" s="421"/>
      <c r="SEY518" s="421"/>
      <c r="SEZ518" s="421"/>
      <c r="SFA518" s="421"/>
      <c r="SFB518" s="421"/>
      <c r="SFC518" s="421"/>
      <c r="SFD518" s="421"/>
      <c r="SFE518" s="421"/>
      <c r="SFF518" s="421"/>
      <c r="SFG518" s="421"/>
      <c r="SFH518" s="421"/>
      <c r="SFI518" s="421"/>
      <c r="SFJ518" s="421"/>
      <c r="SFK518" s="421"/>
      <c r="SFL518" s="421"/>
      <c r="SFM518" s="421"/>
      <c r="SFN518" s="421"/>
      <c r="SFO518" s="421"/>
      <c r="SFP518" s="421"/>
      <c r="SFQ518" s="421"/>
      <c r="SFR518" s="421"/>
      <c r="SFS518" s="421"/>
      <c r="SFT518" s="421"/>
      <c r="SFU518" s="421"/>
      <c r="SFV518" s="421"/>
      <c r="SFW518" s="421"/>
      <c r="SFX518" s="421"/>
      <c r="SFY518" s="421"/>
      <c r="SFZ518" s="421"/>
      <c r="SGA518" s="421"/>
      <c r="SGB518" s="421"/>
      <c r="SGC518" s="421"/>
      <c r="SGD518" s="421"/>
      <c r="SGE518" s="421"/>
      <c r="SGF518" s="421"/>
      <c r="SGG518" s="421"/>
      <c r="SGH518" s="421"/>
      <c r="SGI518" s="421"/>
      <c r="SGJ518" s="421"/>
      <c r="SGK518" s="421"/>
      <c r="SGL518" s="421"/>
      <c r="SGM518" s="421"/>
      <c r="SGN518" s="421"/>
      <c r="SGO518" s="421"/>
      <c r="SGP518" s="421"/>
      <c r="SGQ518" s="421"/>
      <c r="SGR518" s="421"/>
      <c r="SGS518" s="421"/>
      <c r="SGT518" s="421"/>
      <c r="SGU518" s="421"/>
      <c r="SGV518" s="421"/>
      <c r="SGW518" s="421"/>
      <c r="SGX518" s="421"/>
      <c r="SGY518" s="421"/>
      <c r="SGZ518" s="421"/>
      <c r="SHA518" s="421"/>
      <c r="SHB518" s="421"/>
      <c r="SHC518" s="421"/>
      <c r="SHD518" s="421"/>
      <c r="SHE518" s="421"/>
      <c r="SHF518" s="421"/>
      <c r="SHG518" s="421"/>
      <c r="SHH518" s="421"/>
      <c r="SHI518" s="421"/>
      <c r="SHJ518" s="421"/>
      <c r="SHK518" s="421"/>
      <c r="SHL518" s="421"/>
      <c r="SHM518" s="421"/>
      <c r="SHN518" s="421"/>
      <c r="SHO518" s="421"/>
      <c r="SHP518" s="421"/>
      <c r="SHQ518" s="421"/>
      <c r="SHR518" s="421"/>
      <c r="SHS518" s="421"/>
      <c r="SHT518" s="421"/>
      <c r="SHU518" s="421"/>
      <c r="SHV518" s="421"/>
      <c r="SHW518" s="421"/>
      <c r="SHX518" s="421"/>
      <c r="SHY518" s="421"/>
      <c r="SHZ518" s="421"/>
      <c r="SIA518" s="421"/>
      <c r="SIB518" s="421"/>
      <c r="SIC518" s="421"/>
      <c r="SID518" s="421"/>
      <c r="SIE518" s="421"/>
      <c r="SIF518" s="421"/>
      <c r="SIG518" s="421"/>
      <c r="SIH518" s="421"/>
      <c r="SII518" s="421"/>
      <c r="SIJ518" s="421"/>
      <c r="SIK518" s="421"/>
      <c r="SIL518" s="421"/>
      <c r="SIM518" s="421"/>
      <c r="SIN518" s="421"/>
      <c r="SIO518" s="421"/>
      <c r="SIP518" s="421"/>
      <c r="SIQ518" s="421"/>
      <c r="SIR518" s="421"/>
      <c r="SIS518" s="421"/>
      <c r="SIT518" s="421"/>
      <c r="SIU518" s="421"/>
      <c r="SIV518" s="421"/>
      <c r="SIW518" s="421"/>
      <c r="SIX518" s="421"/>
      <c r="SIY518" s="421"/>
      <c r="SIZ518" s="421"/>
      <c r="SJA518" s="421"/>
      <c r="SJB518" s="421"/>
      <c r="SJC518" s="421"/>
      <c r="SJD518" s="421"/>
      <c r="SJE518" s="421"/>
      <c r="SJF518" s="421"/>
      <c r="SJG518" s="421"/>
      <c r="SJH518" s="421"/>
      <c r="SJI518" s="421"/>
      <c r="SJJ518" s="421"/>
      <c r="SJK518" s="421"/>
      <c r="SJL518" s="421"/>
      <c r="SJM518" s="421"/>
      <c r="SJN518" s="421"/>
      <c r="SJO518" s="421"/>
      <c r="SJP518" s="421"/>
      <c r="SJQ518" s="421"/>
      <c r="SJR518" s="421"/>
      <c r="SJS518" s="421"/>
      <c r="SJT518" s="421"/>
      <c r="SJU518" s="421"/>
      <c r="SJV518" s="421"/>
      <c r="SJW518" s="421"/>
      <c r="SJX518" s="421"/>
      <c r="SJY518" s="421"/>
      <c r="SJZ518" s="421"/>
      <c r="SKA518" s="421"/>
      <c r="SKB518" s="421"/>
      <c r="SKC518" s="421"/>
      <c r="SKD518" s="421"/>
      <c r="SKE518" s="421"/>
      <c r="SKF518" s="421"/>
      <c r="SKG518" s="421"/>
      <c r="SKH518" s="421"/>
      <c r="SKI518" s="421"/>
      <c r="SKJ518" s="421"/>
      <c r="SKK518" s="421"/>
      <c r="SKL518" s="421"/>
      <c r="SKM518" s="421"/>
      <c r="SKN518" s="421"/>
      <c r="SKO518" s="421"/>
      <c r="SKP518" s="421"/>
      <c r="SKQ518" s="421"/>
      <c r="SKR518" s="421"/>
      <c r="SKS518" s="421"/>
      <c r="SKT518" s="421"/>
      <c r="SKU518" s="421"/>
      <c r="SKV518" s="421"/>
      <c r="SKW518" s="421"/>
      <c r="SKX518" s="421"/>
      <c r="SKY518" s="421"/>
      <c r="SKZ518" s="421"/>
      <c r="SLA518" s="421"/>
      <c r="SLB518" s="421"/>
      <c r="SLC518" s="421"/>
      <c r="SLD518" s="421"/>
      <c r="SLE518" s="421"/>
      <c r="SLF518" s="421"/>
      <c r="SLG518" s="421"/>
      <c r="SLH518" s="421"/>
      <c r="SLI518" s="421"/>
      <c r="SLJ518" s="421"/>
      <c r="SLK518" s="421"/>
      <c r="SLL518" s="421"/>
      <c r="SLM518" s="421"/>
      <c r="SLN518" s="421"/>
      <c r="SLO518" s="421"/>
      <c r="SLP518" s="421"/>
      <c r="SLQ518" s="421"/>
      <c r="SLR518" s="421"/>
      <c r="SLS518" s="421"/>
      <c r="SLT518" s="421"/>
      <c r="SLU518" s="421"/>
      <c r="SLV518" s="421"/>
      <c r="SLW518" s="421"/>
      <c r="SLX518" s="421"/>
      <c r="SLY518" s="421"/>
      <c r="SLZ518" s="421"/>
      <c r="SMA518" s="421"/>
      <c r="SMB518" s="421"/>
      <c r="SMC518" s="421"/>
      <c r="SMD518" s="421"/>
      <c r="SME518" s="421"/>
      <c r="SMF518" s="421"/>
      <c r="SMG518" s="421"/>
      <c r="SMH518" s="421"/>
      <c r="SMI518" s="421"/>
      <c r="SMJ518" s="421"/>
      <c r="SMK518" s="421"/>
      <c r="SML518" s="421"/>
      <c r="SMM518" s="421"/>
      <c r="SMN518" s="421"/>
      <c r="SMO518" s="421"/>
      <c r="SMP518" s="421"/>
      <c r="SMQ518" s="421"/>
      <c r="SMR518" s="421"/>
      <c r="SMS518" s="421"/>
      <c r="SMT518" s="421"/>
      <c r="SMU518" s="421"/>
      <c r="SMV518" s="421"/>
      <c r="SMW518" s="421"/>
      <c r="SMX518" s="421"/>
      <c r="SMY518" s="421"/>
      <c r="SMZ518" s="421"/>
      <c r="SNA518" s="421"/>
      <c r="SNB518" s="421"/>
      <c r="SNC518" s="421"/>
      <c r="SND518" s="421"/>
      <c r="SNE518" s="421"/>
      <c r="SNF518" s="421"/>
      <c r="SNG518" s="421"/>
      <c r="SNH518" s="421"/>
      <c r="SNI518" s="421"/>
      <c r="SNJ518" s="421"/>
      <c r="SNK518" s="421"/>
      <c r="SNL518" s="421"/>
      <c r="SNM518" s="421"/>
      <c r="SNN518" s="421"/>
      <c r="SNO518" s="421"/>
      <c r="SNP518" s="421"/>
      <c r="SNQ518" s="421"/>
      <c r="SNR518" s="421"/>
      <c r="SNS518" s="421"/>
      <c r="SNT518" s="421"/>
      <c r="SNU518" s="421"/>
      <c r="SNV518" s="421"/>
      <c r="SNW518" s="421"/>
      <c r="SNX518" s="421"/>
      <c r="SNY518" s="421"/>
      <c r="SNZ518" s="421"/>
      <c r="SOA518" s="421"/>
      <c r="SOB518" s="421"/>
      <c r="SOC518" s="421"/>
      <c r="SOD518" s="421"/>
      <c r="SOE518" s="421"/>
      <c r="SOF518" s="421"/>
      <c r="SOG518" s="421"/>
      <c r="SOH518" s="421"/>
      <c r="SOI518" s="421"/>
      <c r="SOJ518" s="421"/>
      <c r="SOK518" s="421"/>
      <c r="SOL518" s="421"/>
      <c r="SOM518" s="421"/>
      <c r="SON518" s="421"/>
      <c r="SOO518" s="421"/>
      <c r="SOP518" s="421"/>
      <c r="SOQ518" s="421"/>
      <c r="SOR518" s="421"/>
      <c r="SOS518" s="421"/>
      <c r="SOT518" s="421"/>
      <c r="SOU518" s="421"/>
      <c r="SOV518" s="421"/>
      <c r="SOW518" s="421"/>
      <c r="SOX518" s="421"/>
      <c r="SOY518" s="421"/>
      <c r="SOZ518" s="421"/>
      <c r="SPA518" s="421"/>
      <c r="SPB518" s="421"/>
      <c r="SPC518" s="421"/>
      <c r="SPD518" s="421"/>
      <c r="SPE518" s="421"/>
      <c r="SPF518" s="421"/>
      <c r="SPG518" s="421"/>
      <c r="SPH518" s="421"/>
      <c r="SPI518" s="421"/>
      <c r="SPJ518" s="421"/>
      <c r="SPK518" s="421"/>
      <c r="SPL518" s="421"/>
      <c r="SPM518" s="421"/>
      <c r="SPN518" s="421"/>
      <c r="SPO518" s="421"/>
      <c r="SPP518" s="421"/>
      <c r="SPQ518" s="421"/>
      <c r="SPR518" s="421"/>
      <c r="SPS518" s="421"/>
      <c r="SPT518" s="421"/>
      <c r="SPU518" s="421"/>
      <c r="SPV518" s="421"/>
      <c r="SPW518" s="421"/>
      <c r="SPX518" s="421"/>
      <c r="SPY518" s="421"/>
      <c r="SPZ518" s="421"/>
      <c r="SQA518" s="421"/>
      <c r="SQB518" s="421"/>
      <c r="SQC518" s="421"/>
      <c r="SQD518" s="421"/>
      <c r="SQE518" s="421"/>
      <c r="SQF518" s="421"/>
      <c r="SQG518" s="421"/>
      <c r="SQH518" s="421"/>
      <c r="SQI518" s="421"/>
      <c r="SQJ518" s="421"/>
      <c r="SQK518" s="421"/>
      <c r="SQL518" s="421"/>
      <c r="SQM518" s="421"/>
      <c r="SQN518" s="421"/>
      <c r="SQO518" s="421"/>
      <c r="SQP518" s="421"/>
      <c r="SQQ518" s="421"/>
      <c r="SQR518" s="421"/>
      <c r="SQS518" s="421"/>
      <c r="SQT518" s="421"/>
      <c r="SQU518" s="421"/>
      <c r="SQV518" s="421"/>
      <c r="SQW518" s="421"/>
      <c r="SQX518" s="421"/>
      <c r="SQY518" s="421"/>
      <c r="SQZ518" s="421"/>
      <c r="SRA518" s="421"/>
      <c r="SRB518" s="421"/>
      <c r="SRC518" s="421"/>
      <c r="SRD518" s="421"/>
      <c r="SRE518" s="421"/>
      <c r="SRF518" s="421"/>
      <c r="SRG518" s="421"/>
      <c r="SRH518" s="421"/>
      <c r="SRI518" s="421"/>
      <c r="SRJ518" s="421"/>
      <c r="SRK518" s="421"/>
      <c r="SRL518" s="421"/>
      <c r="SRM518" s="421"/>
      <c r="SRN518" s="421"/>
      <c r="SRO518" s="421"/>
      <c r="SRP518" s="421"/>
      <c r="SRQ518" s="421"/>
      <c r="SRR518" s="421"/>
      <c r="SRS518" s="421"/>
      <c r="SRT518" s="421"/>
      <c r="SRU518" s="421"/>
      <c r="SRV518" s="421"/>
      <c r="SRW518" s="421"/>
      <c r="SRX518" s="421"/>
      <c r="SRY518" s="421"/>
      <c r="SRZ518" s="421"/>
      <c r="SSA518" s="421"/>
      <c r="SSB518" s="421"/>
      <c r="SSC518" s="421"/>
      <c r="SSD518" s="421"/>
      <c r="SSE518" s="421"/>
      <c r="SSF518" s="421"/>
      <c r="SSG518" s="421"/>
      <c r="SSH518" s="421"/>
      <c r="SSI518" s="421"/>
      <c r="SSJ518" s="421"/>
      <c r="SSK518" s="421"/>
      <c r="SSL518" s="421"/>
      <c r="SSM518" s="421"/>
      <c r="SSN518" s="421"/>
      <c r="SSO518" s="421"/>
      <c r="SSP518" s="421"/>
      <c r="SSQ518" s="421"/>
      <c r="SSR518" s="421"/>
      <c r="SSS518" s="421"/>
      <c r="SST518" s="421"/>
      <c r="SSU518" s="421"/>
      <c r="SSV518" s="421"/>
      <c r="SSW518" s="421"/>
      <c r="SSX518" s="421"/>
      <c r="SSY518" s="421"/>
      <c r="SSZ518" s="421"/>
      <c r="STA518" s="421"/>
      <c r="STB518" s="421"/>
      <c r="STC518" s="421"/>
      <c r="STD518" s="421"/>
      <c r="STE518" s="421"/>
      <c r="STF518" s="421"/>
      <c r="STG518" s="421"/>
      <c r="STH518" s="421"/>
      <c r="STI518" s="421"/>
      <c r="STJ518" s="421"/>
      <c r="STK518" s="421"/>
      <c r="STL518" s="421"/>
      <c r="STM518" s="421"/>
      <c r="STN518" s="421"/>
      <c r="STO518" s="421"/>
      <c r="STP518" s="421"/>
      <c r="STQ518" s="421"/>
      <c r="STR518" s="421"/>
      <c r="STS518" s="421"/>
      <c r="STT518" s="421"/>
      <c r="STU518" s="421"/>
      <c r="STV518" s="421"/>
      <c r="STW518" s="421"/>
      <c r="STX518" s="421"/>
      <c r="STY518" s="421"/>
      <c r="STZ518" s="421"/>
      <c r="SUA518" s="421"/>
      <c r="SUB518" s="421"/>
      <c r="SUC518" s="421"/>
      <c r="SUD518" s="421"/>
      <c r="SUE518" s="421"/>
      <c r="SUF518" s="421"/>
      <c r="SUG518" s="421"/>
      <c r="SUH518" s="421"/>
      <c r="SUI518" s="421"/>
      <c r="SUJ518" s="421"/>
      <c r="SUK518" s="421"/>
      <c r="SUL518" s="421"/>
      <c r="SUM518" s="421"/>
      <c r="SUN518" s="421"/>
      <c r="SUO518" s="421"/>
      <c r="SUP518" s="421"/>
      <c r="SUQ518" s="421"/>
      <c r="SUR518" s="421"/>
      <c r="SUS518" s="421"/>
      <c r="SUT518" s="421"/>
      <c r="SUU518" s="421"/>
      <c r="SUV518" s="421"/>
      <c r="SUW518" s="421"/>
      <c r="SUX518" s="421"/>
      <c r="SUY518" s="421"/>
      <c r="SUZ518" s="421"/>
      <c r="SVA518" s="421"/>
      <c r="SVB518" s="421"/>
      <c r="SVC518" s="421"/>
      <c r="SVD518" s="421"/>
      <c r="SVE518" s="421"/>
      <c r="SVF518" s="421"/>
      <c r="SVG518" s="421"/>
      <c r="SVH518" s="421"/>
      <c r="SVI518" s="421"/>
      <c r="SVJ518" s="421"/>
      <c r="SVK518" s="421"/>
      <c r="SVL518" s="421"/>
      <c r="SVM518" s="421"/>
      <c r="SVN518" s="421"/>
      <c r="SVO518" s="421"/>
      <c r="SVP518" s="421"/>
      <c r="SVQ518" s="421"/>
      <c r="SVR518" s="421"/>
      <c r="SVS518" s="421"/>
      <c r="SVT518" s="421"/>
      <c r="SVU518" s="421"/>
      <c r="SVV518" s="421"/>
      <c r="SVW518" s="421"/>
      <c r="SVX518" s="421"/>
      <c r="SVY518" s="421"/>
      <c r="SVZ518" s="421"/>
      <c r="SWA518" s="421"/>
      <c r="SWB518" s="421"/>
      <c r="SWC518" s="421"/>
      <c r="SWD518" s="421"/>
      <c r="SWE518" s="421"/>
      <c r="SWF518" s="421"/>
      <c r="SWG518" s="421"/>
      <c r="SWH518" s="421"/>
      <c r="SWI518" s="421"/>
      <c r="SWJ518" s="421"/>
      <c r="SWK518" s="421"/>
      <c r="SWL518" s="421"/>
      <c r="SWM518" s="421"/>
      <c r="SWN518" s="421"/>
      <c r="SWO518" s="421"/>
      <c r="SWP518" s="421"/>
      <c r="SWQ518" s="421"/>
      <c r="SWR518" s="421"/>
      <c r="SWS518" s="421"/>
      <c r="SWT518" s="421"/>
      <c r="SWU518" s="421"/>
      <c r="SWV518" s="421"/>
      <c r="SWW518" s="421"/>
      <c r="SWX518" s="421"/>
      <c r="SWY518" s="421"/>
      <c r="SWZ518" s="421"/>
      <c r="SXA518" s="421"/>
      <c r="SXB518" s="421"/>
      <c r="SXC518" s="421"/>
      <c r="SXD518" s="421"/>
      <c r="SXE518" s="421"/>
      <c r="SXF518" s="421"/>
      <c r="SXG518" s="421"/>
      <c r="SXH518" s="421"/>
      <c r="SXI518" s="421"/>
      <c r="SXJ518" s="421"/>
      <c r="SXK518" s="421"/>
      <c r="SXL518" s="421"/>
      <c r="SXM518" s="421"/>
      <c r="SXN518" s="421"/>
      <c r="SXO518" s="421"/>
      <c r="SXP518" s="421"/>
      <c r="SXQ518" s="421"/>
      <c r="SXR518" s="421"/>
      <c r="SXS518" s="421"/>
      <c r="SXT518" s="421"/>
      <c r="SXU518" s="421"/>
      <c r="SXV518" s="421"/>
      <c r="SXW518" s="421"/>
      <c r="SXX518" s="421"/>
      <c r="SXY518" s="421"/>
      <c r="SXZ518" s="421"/>
      <c r="SYA518" s="421"/>
      <c r="SYB518" s="421"/>
      <c r="SYC518" s="421"/>
      <c r="SYD518" s="421"/>
      <c r="SYE518" s="421"/>
      <c r="SYF518" s="421"/>
      <c r="SYG518" s="421"/>
      <c r="SYH518" s="421"/>
      <c r="SYI518" s="421"/>
      <c r="SYJ518" s="421"/>
      <c r="SYK518" s="421"/>
      <c r="SYL518" s="421"/>
      <c r="SYM518" s="421"/>
      <c r="SYN518" s="421"/>
      <c r="SYO518" s="421"/>
      <c r="SYP518" s="421"/>
      <c r="SYQ518" s="421"/>
      <c r="SYR518" s="421"/>
      <c r="SYS518" s="421"/>
      <c r="SYT518" s="421"/>
      <c r="SYU518" s="421"/>
      <c r="SYV518" s="421"/>
      <c r="SYW518" s="421"/>
      <c r="SYX518" s="421"/>
      <c r="SYY518" s="421"/>
      <c r="SYZ518" s="421"/>
      <c r="SZA518" s="421"/>
      <c r="SZB518" s="421"/>
      <c r="SZC518" s="421"/>
      <c r="SZD518" s="421"/>
      <c r="SZE518" s="421"/>
      <c r="SZF518" s="421"/>
      <c r="SZG518" s="421"/>
      <c r="SZH518" s="421"/>
      <c r="SZI518" s="421"/>
      <c r="SZJ518" s="421"/>
      <c r="SZK518" s="421"/>
      <c r="SZL518" s="421"/>
      <c r="SZM518" s="421"/>
      <c r="SZN518" s="421"/>
      <c r="SZO518" s="421"/>
      <c r="SZP518" s="421"/>
      <c r="SZQ518" s="421"/>
      <c r="SZR518" s="421"/>
      <c r="SZS518" s="421"/>
      <c r="SZT518" s="421"/>
      <c r="SZU518" s="421"/>
      <c r="SZV518" s="421"/>
      <c r="SZW518" s="421"/>
      <c r="SZX518" s="421"/>
      <c r="SZY518" s="421"/>
      <c r="SZZ518" s="421"/>
      <c r="TAA518" s="421"/>
      <c r="TAB518" s="421"/>
      <c r="TAC518" s="421"/>
      <c r="TAD518" s="421"/>
      <c r="TAE518" s="421"/>
      <c r="TAF518" s="421"/>
      <c r="TAG518" s="421"/>
      <c r="TAH518" s="421"/>
      <c r="TAI518" s="421"/>
      <c r="TAJ518" s="421"/>
      <c r="TAK518" s="421"/>
      <c r="TAL518" s="421"/>
      <c r="TAM518" s="421"/>
      <c r="TAN518" s="421"/>
      <c r="TAO518" s="421"/>
      <c r="TAP518" s="421"/>
      <c r="TAQ518" s="421"/>
      <c r="TAR518" s="421"/>
      <c r="TAS518" s="421"/>
      <c r="TAT518" s="421"/>
      <c r="TAU518" s="421"/>
      <c r="TAV518" s="421"/>
      <c r="TAW518" s="421"/>
      <c r="TAX518" s="421"/>
      <c r="TAY518" s="421"/>
      <c r="TAZ518" s="421"/>
      <c r="TBA518" s="421"/>
      <c r="TBB518" s="421"/>
      <c r="TBC518" s="421"/>
      <c r="TBD518" s="421"/>
      <c r="TBE518" s="421"/>
      <c r="TBF518" s="421"/>
      <c r="TBG518" s="421"/>
      <c r="TBH518" s="421"/>
      <c r="TBI518" s="421"/>
      <c r="TBJ518" s="421"/>
      <c r="TBK518" s="421"/>
      <c r="TBL518" s="421"/>
      <c r="TBM518" s="421"/>
      <c r="TBN518" s="421"/>
      <c r="TBO518" s="421"/>
      <c r="TBP518" s="421"/>
      <c r="TBQ518" s="421"/>
      <c r="TBR518" s="421"/>
      <c r="TBS518" s="421"/>
      <c r="TBT518" s="421"/>
      <c r="TBU518" s="421"/>
      <c r="TBV518" s="421"/>
      <c r="TBW518" s="421"/>
      <c r="TBX518" s="421"/>
      <c r="TBY518" s="421"/>
      <c r="TBZ518" s="421"/>
      <c r="TCA518" s="421"/>
      <c r="TCB518" s="421"/>
      <c r="TCC518" s="421"/>
      <c r="TCD518" s="421"/>
      <c r="TCE518" s="421"/>
      <c r="TCF518" s="421"/>
      <c r="TCG518" s="421"/>
      <c r="TCH518" s="421"/>
      <c r="TCI518" s="421"/>
      <c r="TCJ518" s="421"/>
      <c r="TCK518" s="421"/>
      <c r="TCL518" s="421"/>
      <c r="TCM518" s="421"/>
      <c r="TCN518" s="421"/>
      <c r="TCO518" s="421"/>
      <c r="TCP518" s="421"/>
      <c r="TCQ518" s="421"/>
      <c r="TCR518" s="421"/>
      <c r="TCS518" s="421"/>
      <c r="TCT518" s="421"/>
      <c r="TCU518" s="421"/>
      <c r="TCV518" s="421"/>
      <c r="TCW518" s="421"/>
      <c r="TCX518" s="421"/>
      <c r="TCY518" s="421"/>
      <c r="TCZ518" s="421"/>
      <c r="TDA518" s="421"/>
      <c r="TDB518" s="421"/>
      <c r="TDC518" s="421"/>
      <c r="TDD518" s="421"/>
      <c r="TDE518" s="421"/>
      <c r="TDF518" s="421"/>
      <c r="TDG518" s="421"/>
      <c r="TDH518" s="421"/>
      <c r="TDI518" s="421"/>
      <c r="TDJ518" s="421"/>
      <c r="TDK518" s="421"/>
      <c r="TDL518" s="421"/>
      <c r="TDM518" s="421"/>
      <c r="TDN518" s="421"/>
      <c r="TDO518" s="421"/>
      <c r="TDP518" s="421"/>
      <c r="TDQ518" s="421"/>
      <c r="TDR518" s="421"/>
      <c r="TDS518" s="421"/>
      <c r="TDT518" s="421"/>
      <c r="TDU518" s="421"/>
      <c r="TDV518" s="421"/>
      <c r="TDW518" s="421"/>
      <c r="TDX518" s="421"/>
      <c r="TDY518" s="421"/>
      <c r="TDZ518" s="421"/>
      <c r="TEA518" s="421"/>
      <c r="TEB518" s="421"/>
      <c r="TEC518" s="421"/>
      <c r="TED518" s="421"/>
      <c r="TEE518" s="421"/>
      <c r="TEF518" s="421"/>
      <c r="TEG518" s="421"/>
      <c r="TEH518" s="421"/>
      <c r="TEI518" s="421"/>
      <c r="TEJ518" s="421"/>
      <c r="TEK518" s="421"/>
      <c r="TEL518" s="421"/>
      <c r="TEM518" s="421"/>
      <c r="TEN518" s="421"/>
      <c r="TEO518" s="421"/>
      <c r="TEP518" s="421"/>
      <c r="TEQ518" s="421"/>
      <c r="TER518" s="421"/>
      <c r="TES518" s="421"/>
      <c r="TET518" s="421"/>
      <c r="TEU518" s="421"/>
      <c r="TEV518" s="421"/>
      <c r="TEW518" s="421"/>
      <c r="TEX518" s="421"/>
      <c r="TEY518" s="421"/>
      <c r="TEZ518" s="421"/>
      <c r="TFA518" s="421"/>
      <c r="TFB518" s="421"/>
      <c r="TFC518" s="421"/>
      <c r="TFD518" s="421"/>
      <c r="TFE518" s="421"/>
      <c r="TFF518" s="421"/>
      <c r="TFG518" s="421"/>
      <c r="TFH518" s="421"/>
      <c r="TFI518" s="421"/>
      <c r="TFJ518" s="421"/>
      <c r="TFK518" s="421"/>
      <c r="TFL518" s="421"/>
      <c r="TFM518" s="421"/>
      <c r="TFN518" s="421"/>
      <c r="TFO518" s="421"/>
      <c r="TFP518" s="421"/>
      <c r="TFQ518" s="421"/>
      <c r="TFR518" s="421"/>
      <c r="TFS518" s="421"/>
      <c r="TFT518" s="421"/>
      <c r="TFU518" s="421"/>
      <c r="TFV518" s="421"/>
      <c r="TFW518" s="421"/>
      <c r="TFX518" s="421"/>
      <c r="TFY518" s="421"/>
      <c r="TFZ518" s="421"/>
      <c r="TGA518" s="421"/>
      <c r="TGB518" s="421"/>
      <c r="TGC518" s="421"/>
      <c r="TGD518" s="421"/>
      <c r="TGE518" s="421"/>
      <c r="TGF518" s="421"/>
      <c r="TGG518" s="421"/>
      <c r="TGH518" s="421"/>
      <c r="TGI518" s="421"/>
      <c r="TGJ518" s="421"/>
      <c r="TGK518" s="421"/>
      <c r="TGL518" s="421"/>
      <c r="TGM518" s="421"/>
      <c r="TGN518" s="421"/>
      <c r="TGO518" s="421"/>
      <c r="TGP518" s="421"/>
      <c r="TGQ518" s="421"/>
      <c r="TGR518" s="421"/>
      <c r="TGS518" s="421"/>
      <c r="TGT518" s="421"/>
      <c r="TGU518" s="421"/>
      <c r="TGV518" s="421"/>
      <c r="TGW518" s="421"/>
      <c r="TGX518" s="421"/>
      <c r="TGY518" s="421"/>
      <c r="TGZ518" s="421"/>
      <c r="THA518" s="421"/>
      <c r="THB518" s="421"/>
      <c r="THC518" s="421"/>
      <c r="THD518" s="421"/>
      <c r="THE518" s="421"/>
      <c r="THF518" s="421"/>
      <c r="THG518" s="421"/>
      <c r="THH518" s="421"/>
      <c r="THI518" s="421"/>
      <c r="THJ518" s="421"/>
      <c r="THK518" s="421"/>
      <c r="THL518" s="421"/>
      <c r="THM518" s="421"/>
      <c r="THN518" s="421"/>
      <c r="THO518" s="421"/>
      <c r="THP518" s="421"/>
      <c r="THQ518" s="421"/>
      <c r="THR518" s="421"/>
      <c r="THS518" s="421"/>
      <c r="THT518" s="421"/>
      <c r="THU518" s="421"/>
      <c r="THV518" s="421"/>
      <c r="THW518" s="421"/>
      <c r="THX518" s="421"/>
      <c r="THY518" s="421"/>
      <c r="THZ518" s="421"/>
      <c r="TIA518" s="421"/>
      <c r="TIB518" s="421"/>
      <c r="TIC518" s="421"/>
      <c r="TID518" s="421"/>
      <c r="TIE518" s="421"/>
      <c r="TIF518" s="421"/>
      <c r="TIG518" s="421"/>
      <c r="TIH518" s="421"/>
      <c r="TII518" s="421"/>
      <c r="TIJ518" s="421"/>
      <c r="TIK518" s="421"/>
      <c r="TIL518" s="421"/>
      <c r="TIM518" s="421"/>
      <c r="TIN518" s="421"/>
      <c r="TIO518" s="421"/>
      <c r="TIP518" s="421"/>
      <c r="TIQ518" s="421"/>
      <c r="TIR518" s="421"/>
      <c r="TIS518" s="421"/>
      <c r="TIT518" s="421"/>
      <c r="TIU518" s="421"/>
      <c r="TIV518" s="421"/>
      <c r="TIW518" s="421"/>
      <c r="TIX518" s="421"/>
      <c r="TIY518" s="421"/>
      <c r="TIZ518" s="421"/>
      <c r="TJA518" s="421"/>
      <c r="TJB518" s="421"/>
      <c r="TJC518" s="421"/>
      <c r="TJD518" s="421"/>
      <c r="TJE518" s="421"/>
      <c r="TJF518" s="421"/>
      <c r="TJG518" s="421"/>
      <c r="TJH518" s="421"/>
      <c r="TJI518" s="421"/>
      <c r="TJJ518" s="421"/>
      <c r="TJK518" s="421"/>
      <c r="TJL518" s="421"/>
      <c r="TJM518" s="421"/>
      <c r="TJN518" s="421"/>
      <c r="TJO518" s="421"/>
      <c r="TJP518" s="421"/>
      <c r="TJQ518" s="421"/>
      <c r="TJR518" s="421"/>
      <c r="TJS518" s="421"/>
      <c r="TJT518" s="421"/>
      <c r="TJU518" s="421"/>
      <c r="TJV518" s="421"/>
      <c r="TJW518" s="421"/>
      <c r="TJX518" s="421"/>
      <c r="TJY518" s="421"/>
      <c r="TJZ518" s="421"/>
      <c r="TKA518" s="421"/>
      <c r="TKB518" s="421"/>
      <c r="TKC518" s="421"/>
      <c r="TKD518" s="421"/>
      <c r="TKE518" s="421"/>
      <c r="TKF518" s="421"/>
      <c r="TKG518" s="421"/>
      <c r="TKH518" s="421"/>
      <c r="TKI518" s="421"/>
      <c r="TKJ518" s="421"/>
      <c r="TKK518" s="421"/>
      <c r="TKL518" s="421"/>
      <c r="TKM518" s="421"/>
      <c r="TKN518" s="421"/>
      <c r="TKO518" s="421"/>
      <c r="TKP518" s="421"/>
      <c r="TKQ518" s="421"/>
      <c r="TKR518" s="421"/>
      <c r="TKS518" s="421"/>
      <c r="TKT518" s="421"/>
      <c r="TKU518" s="421"/>
      <c r="TKV518" s="421"/>
      <c r="TKW518" s="421"/>
      <c r="TKX518" s="421"/>
      <c r="TKY518" s="421"/>
      <c r="TKZ518" s="421"/>
      <c r="TLA518" s="421"/>
      <c r="TLB518" s="421"/>
      <c r="TLC518" s="421"/>
      <c r="TLD518" s="421"/>
      <c r="TLE518" s="421"/>
      <c r="TLF518" s="421"/>
      <c r="TLG518" s="421"/>
      <c r="TLH518" s="421"/>
      <c r="TLI518" s="421"/>
      <c r="TLJ518" s="421"/>
      <c r="TLK518" s="421"/>
      <c r="TLL518" s="421"/>
      <c r="TLM518" s="421"/>
      <c r="TLN518" s="421"/>
      <c r="TLO518" s="421"/>
      <c r="TLP518" s="421"/>
      <c r="TLQ518" s="421"/>
      <c r="TLR518" s="421"/>
      <c r="TLS518" s="421"/>
      <c r="TLT518" s="421"/>
      <c r="TLU518" s="421"/>
      <c r="TLV518" s="421"/>
      <c r="TLW518" s="421"/>
      <c r="TLX518" s="421"/>
      <c r="TLY518" s="421"/>
      <c r="TLZ518" s="421"/>
      <c r="TMA518" s="421"/>
      <c r="TMB518" s="421"/>
      <c r="TMC518" s="421"/>
      <c r="TMD518" s="421"/>
      <c r="TME518" s="421"/>
      <c r="TMF518" s="421"/>
      <c r="TMG518" s="421"/>
      <c r="TMH518" s="421"/>
      <c r="TMI518" s="421"/>
      <c r="TMJ518" s="421"/>
      <c r="TMK518" s="421"/>
      <c r="TML518" s="421"/>
      <c r="TMM518" s="421"/>
      <c r="TMN518" s="421"/>
      <c r="TMO518" s="421"/>
      <c r="TMP518" s="421"/>
      <c r="TMQ518" s="421"/>
      <c r="TMR518" s="421"/>
      <c r="TMS518" s="421"/>
      <c r="TMT518" s="421"/>
      <c r="TMU518" s="421"/>
      <c r="TMV518" s="421"/>
      <c r="TMW518" s="421"/>
      <c r="TMX518" s="421"/>
      <c r="TMY518" s="421"/>
      <c r="TMZ518" s="421"/>
      <c r="TNA518" s="421"/>
      <c r="TNB518" s="421"/>
      <c r="TNC518" s="421"/>
      <c r="TND518" s="421"/>
      <c r="TNE518" s="421"/>
      <c r="TNF518" s="421"/>
      <c r="TNG518" s="421"/>
      <c r="TNH518" s="421"/>
      <c r="TNI518" s="421"/>
      <c r="TNJ518" s="421"/>
      <c r="TNK518" s="421"/>
      <c r="TNL518" s="421"/>
      <c r="TNM518" s="421"/>
      <c r="TNN518" s="421"/>
      <c r="TNO518" s="421"/>
      <c r="TNP518" s="421"/>
      <c r="TNQ518" s="421"/>
      <c r="TNR518" s="421"/>
      <c r="TNS518" s="421"/>
      <c r="TNT518" s="421"/>
      <c r="TNU518" s="421"/>
      <c r="TNV518" s="421"/>
      <c r="TNW518" s="421"/>
      <c r="TNX518" s="421"/>
      <c r="TNY518" s="421"/>
      <c r="TNZ518" s="421"/>
      <c r="TOA518" s="421"/>
      <c r="TOB518" s="421"/>
      <c r="TOC518" s="421"/>
      <c r="TOD518" s="421"/>
      <c r="TOE518" s="421"/>
      <c r="TOF518" s="421"/>
      <c r="TOG518" s="421"/>
      <c r="TOH518" s="421"/>
      <c r="TOI518" s="421"/>
      <c r="TOJ518" s="421"/>
      <c r="TOK518" s="421"/>
      <c r="TOL518" s="421"/>
      <c r="TOM518" s="421"/>
      <c r="TON518" s="421"/>
      <c r="TOO518" s="421"/>
      <c r="TOP518" s="421"/>
      <c r="TOQ518" s="421"/>
      <c r="TOR518" s="421"/>
      <c r="TOS518" s="421"/>
      <c r="TOT518" s="421"/>
      <c r="TOU518" s="421"/>
      <c r="TOV518" s="421"/>
      <c r="TOW518" s="421"/>
      <c r="TOX518" s="421"/>
      <c r="TOY518" s="421"/>
      <c r="TOZ518" s="421"/>
      <c r="TPA518" s="421"/>
      <c r="TPB518" s="421"/>
      <c r="TPC518" s="421"/>
      <c r="TPD518" s="421"/>
      <c r="TPE518" s="421"/>
      <c r="TPF518" s="421"/>
      <c r="TPG518" s="421"/>
      <c r="TPH518" s="421"/>
      <c r="TPI518" s="421"/>
      <c r="TPJ518" s="421"/>
      <c r="TPK518" s="421"/>
      <c r="TPL518" s="421"/>
      <c r="TPM518" s="421"/>
      <c r="TPN518" s="421"/>
      <c r="TPO518" s="421"/>
      <c r="TPP518" s="421"/>
      <c r="TPQ518" s="421"/>
      <c r="TPR518" s="421"/>
      <c r="TPS518" s="421"/>
      <c r="TPT518" s="421"/>
      <c r="TPU518" s="421"/>
      <c r="TPV518" s="421"/>
      <c r="TPW518" s="421"/>
      <c r="TPX518" s="421"/>
      <c r="TPY518" s="421"/>
      <c r="TPZ518" s="421"/>
      <c r="TQA518" s="421"/>
      <c r="TQB518" s="421"/>
      <c r="TQC518" s="421"/>
      <c r="TQD518" s="421"/>
      <c r="TQE518" s="421"/>
      <c r="TQF518" s="421"/>
      <c r="TQG518" s="421"/>
      <c r="TQH518" s="421"/>
      <c r="TQI518" s="421"/>
      <c r="TQJ518" s="421"/>
      <c r="TQK518" s="421"/>
      <c r="TQL518" s="421"/>
      <c r="TQM518" s="421"/>
      <c r="TQN518" s="421"/>
      <c r="TQO518" s="421"/>
      <c r="TQP518" s="421"/>
      <c r="TQQ518" s="421"/>
      <c r="TQR518" s="421"/>
      <c r="TQS518" s="421"/>
      <c r="TQT518" s="421"/>
      <c r="TQU518" s="421"/>
      <c r="TQV518" s="421"/>
      <c r="TQW518" s="421"/>
      <c r="TQX518" s="421"/>
      <c r="TQY518" s="421"/>
      <c r="TQZ518" s="421"/>
      <c r="TRA518" s="421"/>
      <c r="TRB518" s="421"/>
      <c r="TRC518" s="421"/>
      <c r="TRD518" s="421"/>
      <c r="TRE518" s="421"/>
      <c r="TRF518" s="421"/>
      <c r="TRG518" s="421"/>
      <c r="TRH518" s="421"/>
      <c r="TRI518" s="421"/>
      <c r="TRJ518" s="421"/>
      <c r="TRK518" s="421"/>
      <c r="TRL518" s="421"/>
      <c r="TRM518" s="421"/>
      <c r="TRN518" s="421"/>
      <c r="TRO518" s="421"/>
      <c r="TRP518" s="421"/>
      <c r="TRQ518" s="421"/>
      <c r="TRR518" s="421"/>
      <c r="TRS518" s="421"/>
      <c r="TRT518" s="421"/>
      <c r="TRU518" s="421"/>
      <c r="TRV518" s="421"/>
      <c r="TRW518" s="421"/>
      <c r="TRX518" s="421"/>
      <c r="TRY518" s="421"/>
      <c r="TRZ518" s="421"/>
      <c r="TSA518" s="421"/>
      <c r="TSB518" s="421"/>
      <c r="TSC518" s="421"/>
      <c r="TSD518" s="421"/>
      <c r="TSE518" s="421"/>
      <c r="TSF518" s="421"/>
      <c r="TSG518" s="421"/>
      <c r="TSH518" s="421"/>
      <c r="TSI518" s="421"/>
      <c r="TSJ518" s="421"/>
      <c r="TSK518" s="421"/>
      <c r="TSL518" s="421"/>
      <c r="TSM518" s="421"/>
      <c r="TSN518" s="421"/>
      <c r="TSO518" s="421"/>
      <c r="TSP518" s="421"/>
      <c r="TSQ518" s="421"/>
      <c r="TSR518" s="421"/>
      <c r="TSS518" s="421"/>
      <c r="TST518" s="421"/>
      <c r="TSU518" s="421"/>
      <c r="TSV518" s="421"/>
      <c r="TSW518" s="421"/>
      <c r="TSX518" s="421"/>
      <c r="TSY518" s="421"/>
      <c r="TSZ518" s="421"/>
      <c r="TTA518" s="421"/>
      <c r="TTB518" s="421"/>
      <c r="TTC518" s="421"/>
      <c r="TTD518" s="421"/>
      <c r="TTE518" s="421"/>
      <c r="TTF518" s="421"/>
      <c r="TTG518" s="421"/>
      <c r="TTH518" s="421"/>
      <c r="TTI518" s="421"/>
      <c r="TTJ518" s="421"/>
      <c r="TTK518" s="421"/>
      <c r="TTL518" s="421"/>
      <c r="TTM518" s="421"/>
      <c r="TTN518" s="421"/>
      <c r="TTO518" s="421"/>
      <c r="TTP518" s="421"/>
      <c r="TTQ518" s="421"/>
      <c r="TTR518" s="421"/>
      <c r="TTS518" s="421"/>
      <c r="TTT518" s="421"/>
      <c r="TTU518" s="421"/>
      <c r="TTV518" s="421"/>
      <c r="TTW518" s="421"/>
      <c r="TTX518" s="421"/>
      <c r="TTY518" s="421"/>
      <c r="TTZ518" s="421"/>
      <c r="TUA518" s="421"/>
      <c r="TUB518" s="421"/>
      <c r="TUC518" s="421"/>
      <c r="TUD518" s="421"/>
      <c r="TUE518" s="421"/>
      <c r="TUF518" s="421"/>
      <c r="TUG518" s="421"/>
      <c r="TUH518" s="421"/>
      <c r="TUI518" s="421"/>
      <c r="TUJ518" s="421"/>
      <c r="TUK518" s="421"/>
      <c r="TUL518" s="421"/>
      <c r="TUM518" s="421"/>
      <c r="TUN518" s="421"/>
      <c r="TUO518" s="421"/>
      <c r="TUP518" s="421"/>
      <c r="TUQ518" s="421"/>
      <c r="TUR518" s="421"/>
      <c r="TUS518" s="421"/>
      <c r="TUT518" s="421"/>
      <c r="TUU518" s="421"/>
      <c r="TUV518" s="421"/>
      <c r="TUW518" s="421"/>
      <c r="TUX518" s="421"/>
      <c r="TUY518" s="421"/>
      <c r="TUZ518" s="421"/>
      <c r="TVA518" s="421"/>
      <c r="TVB518" s="421"/>
      <c r="TVC518" s="421"/>
      <c r="TVD518" s="421"/>
      <c r="TVE518" s="421"/>
      <c r="TVF518" s="421"/>
      <c r="TVG518" s="421"/>
      <c r="TVH518" s="421"/>
      <c r="TVI518" s="421"/>
      <c r="TVJ518" s="421"/>
      <c r="TVK518" s="421"/>
      <c r="TVL518" s="421"/>
      <c r="TVM518" s="421"/>
      <c r="TVN518" s="421"/>
      <c r="TVO518" s="421"/>
      <c r="TVP518" s="421"/>
      <c r="TVQ518" s="421"/>
      <c r="TVR518" s="421"/>
      <c r="TVS518" s="421"/>
      <c r="TVT518" s="421"/>
      <c r="TVU518" s="421"/>
      <c r="TVV518" s="421"/>
      <c r="TVW518" s="421"/>
      <c r="TVX518" s="421"/>
      <c r="TVY518" s="421"/>
      <c r="TVZ518" s="421"/>
      <c r="TWA518" s="421"/>
      <c r="TWB518" s="421"/>
      <c r="TWC518" s="421"/>
      <c r="TWD518" s="421"/>
      <c r="TWE518" s="421"/>
      <c r="TWF518" s="421"/>
      <c r="TWG518" s="421"/>
      <c r="TWH518" s="421"/>
      <c r="TWI518" s="421"/>
      <c r="TWJ518" s="421"/>
      <c r="TWK518" s="421"/>
      <c r="TWL518" s="421"/>
      <c r="TWM518" s="421"/>
      <c r="TWN518" s="421"/>
      <c r="TWO518" s="421"/>
      <c r="TWP518" s="421"/>
      <c r="TWQ518" s="421"/>
      <c r="TWR518" s="421"/>
      <c r="TWS518" s="421"/>
      <c r="TWT518" s="421"/>
      <c r="TWU518" s="421"/>
      <c r="TWV518" s="421"/>
      <c r="TWW518" s="421"/>
      <c r="TWX518" s="421"/>
      <c r="TWY518" s="421"/>
      <c r="TWZ518" s="421"/>
      <c r="TXA518" s="421"/>
      <c r="TXB518" s="421"/>
      <c r="TXC518" s="421"/>
      <c r="TXD518" s="421"/>
      <c r="TXE518" s="421"/>
      <c r="TXF518" s="421"/>
      <c r="TXG518" s="421"/>
      <c r="TXH518" s="421"/>
      <c r="TXI518" s="421"/>
      <c r="TXJ518" s="421"/>
      <c r="TXK518" s="421"/>
      <c r="TXL518" s="421"/>
      <c r="TXM518" s="421"/>
      <c r="TXN518" s="421"/>
      <c r="TXO518" s="421"/>
      <c r="TXP518" s="421"/>
      <c r="TXQ518" s="421"/>
      <c r="TXR518" s="421"/>
      <c r="TXS518" s="421"/>
      <c r="TXT518" s="421"/>
      <c r="TXU518" s="421"/>
      <c r="TXV518" s="421"/>
      <c r="TXW518" s="421"/>
      <c r="TXX518" s="421"/>
      <c r="TXY518" s="421"/>
      <c r="TXZ518" s="421"/>
      <c r="TYA518" s="421"/>
      <c r="TYB518" s="421"/>
      <c r="TYC518" s="421"/>
      <c r="TYD518" s="421"/>
      <c r="TYE518" s="421"/>
      <c r="TYF518" s="421"/>
      <c r="TYG518" s="421"/>
      <c r="TYH518" s="421"/>
      <c r="TYI518" s="421"/>
      <c r="TYJ518" s="421"/>
      <c r="TYK518" s="421"/>
      <c r="TYL518" s="421"/>
      <c r="TYM518" s="421"/>
      <c r="TYN518" s="421"/>
      <c r="TYO518" s="421"/>
      <c r="TYP518" s="421"/>
      <c r="TYQ518" s="421"/>
      <c r="TYR518" s="421"/>
      <c r="TYS518" s="421"/>
      <c r="TYT518" s="421"/>
      <c r="TYU518" s="421"/>
      <c r="TYV518" s="421"/>
      <c r="TYW518" s="421"/>
      <c r="TYX518" s="421"/>
      <c r="TYY518" s="421"/>
      <c r="TYZ518" s="421"/>
      <c r="TZA518" s="421"/>
      <c r="TZB518" s="421"/>
      <c r="TZC518" s="421"/>
      <c r="TZD518" s="421"/>
      <c r="TZE518" s="421"/>
      <c r="TZF518" s="421"/>
      <c r="TZG518" s="421"/>
      <c r="TZH518" s="421"/>
      <c r="TZI518" s="421"/>
      <c r="TZJ518" s="421"/>
      <c r="TZK518" s="421"/>
      <c r="TZL518" s="421"/>
      <c r="TZM518" s="421"/>
      <c r="TZN518" s="421"/>
      <c r="TZO518" s="421"/>
      <c r="TZP518" s="421"/>
      <c r="TZQ518" s="421"/>
      <c r="TZR518" s="421"/>
      <c r="TZS518" s="421"/>
      <c r="TZT518" s="421"/>
      <c r="TZU518" s="421"/>
      <c r="TZV518" s="421"/>
      <c r="TZW518" s="421"/>
      <c r="TZX518" s="421"/>
      <c r="TZY518" s="421"/>
      <c r="TZZ518" s="421"/>
      <c r="UAA518" s="421"/>
      <c r="UAB518" s="421"/>
      <c r="UAC518" s="421"/>
      <c r="UAD518" s="421"/>
      <c r="UAE518" s="421"/>
      <c r="UAF518" s="421"/>
      <c r="UAG518" s="421"/>
      <c r="UAH518" s="421"/>
      <c r="UAI518" s="421"/>
      <c r="UAJ518" s="421"/>
      <c r="UAK518" s="421"/>
      <c r="UAL518" s="421"/>
      <c r="UAM518" s="421"/>
      <c r="UAN518" s="421"/>
      <c r="UAO518" s="421"/>
      <c r="UAP518" s="421"/>
      <c r="UAQ518" s="421"/>
      <c r="UAR518" s="421"/>
      <c r="UAS518" s="421"/>
      <c r="UAT518" s="421"/>
      <c r="UAU518" s="421"/>
      <c r="UAV518" s="421"/>
      <c r="UAW518" s="421"/>
      <c r="UAX518" s="421"/>
      <c r="UAY518" s="421"/>
      <c r="UAZ518" s="421"/>
      <c r="UBA518" s="421"/>
      <c r="UBB518" s="421"/>
      <c r="UBC518" s="421"/>
      <c r="UBD518" s="421"/>
      <c r="UBE518" s="421"/>
      <c r="UBF518" s="421"/>
      <c r="UBG518" s="421"/>
      <c r="UBH518" s="421"/>
      <c r="UBI518" s="421"/>
      <c r="UBJ518" s="421"/>
      <c r="UBK518" s="421"/>
      <c r="UBL518" s="421"/>
      <c r="UBM518" s="421"/>
      <c r="UBN518" s="421"/>
      <c r="UBO518" s="421"/>
      <c r="UBP518" s="421"/>
      <c r="UBQ518" s="421"/>
      <c r="UBR518" s="421"/>
      <c r="UBS518" s="421"/>
      <c r="UBT518" s="421"/>
      <c r="UBU518" s="421"/>
      <c r="UBV518" s="421"/>
      <c r="UBW518" s="421"/>
      <c r="UBX518" s="421"/>
      <c r="UBY518" s="421"/>
      <c r="UBZ518" s="421"/>
      <c r="UCA518" s="421"/>
      <c r="UCB518" s="421"/>
      <c r="UCC518" s="421"/>
      <c r="UCD518" s="421"/>
      <c r="UCE518" s="421"/>
      <c r="UCF518" s="421"/>
      <c r="UCG518" s="421"/>
      <c r="UCH518" s="421"/>
      <c r="UCI518" s="421"/>
      <c r="UCJ518" s="421"/>
      <c r="UCK518" s="421"/>
      <c r="UCL518" s="421"/>
      <c r="UCM518" s="421"/>
      <c r="UCN518" s="421"/>
      <c r="UCO518" s="421"/>
      <c r="UCP518" s="421"/>
      <c r="UCQ518" s="421"/>
      <c r="UCR518" s="421"/>
      <c r="UCS518" s="421"/>
      <c r="UCT518" s="421"/>
      <c r="UCU518" s="421"/>
      <c r="UCV518" s="421"/>
      <c r="UCW518" s="421"/>
      <c r="UCX518" s="421"/>
      <c r="UCY518" s="421"/>
      <c r="UCZ518" s="421"/>
      <c r="UDA518" s="421"/>
      <c r="UDB518" s="421"/>
      <c r="UDC518" s="421"/>
      <c r="UDD518" s="421"/>
      <c r="UDE518" s="421"/>
      <c r="UDF518" s="421"/>
      <c r="UDG518" s="421"/>
      <c r="UDH518" s="421"/>
      <c r="UDI518" s="421"/>
      <c r="UDJ518" s="421"/>
      <c r="UDK518" s="421"/>
      <c r="UDL518" s="421"/>
      <c r="UDM518" s="421"/>
      <c r="UDN518" s="421"/>
      <c r="UDO518" s="421"/>
      <c r="UDP518" s="421"/>
      <c r="UDQ518" s="421"/>
      <c r="UDR518" s="421"/>
      <c r="UDS518" s="421"/>
      <c r="UDT518" s="421"/>
      <c r="UDU518" s="421"/>
      <c r="UDV518" s="421"/>
      <c r="UDW518" s="421"/>
      <c r="UDX518" s="421"/>
      <c r="UDY518" s="421"/>
      <c r="UDZ518" s="421"/>
      <c r="UEA518" s="421"/>
      <c r="UEB518" s="421"/>
      <c r="UEC518" s="421"/>
      <c r="UED518" s="421"/>
      <c r="UEE518" s="421"/>
      <c r="UEF518" s="421"/>
      <c r="UEG518" s="421"/>
      <c r="UEH518" s="421"/>
      <c r="UEI518" s="421"/>
      <c r="UEJ518" s="421"/>
      <c r="UEK518" s="421"/>
      <c r="UEL518" s="421"/>
      <c r="UEM518" s="421"/>
      <c r="UEN518" s="421"/>
      <c r="UEO518" s="421"/>
      <c r="UEP518" s="421"/>
      <c r="UEQ518" s="421"/>
      <c r="UER518" s="421"/>
      <c r="UES518" s="421"/>
      <c r="UET518" s="421"/>
      <c r="UEU518" s="421"/>
      <c r="UEV518" s="421"/>
      <c r="UEW518" s="421"/>
      <c r="UEX518" s="421"/>
      <c r="UEY518" s="421"/>
      <c r="UEZ518" s="421"/>
      <c r="UFA518" s="421"/>
      <c r="UFB518" s="421"/>
      <c r="UFC518" s="421"/>
      <c r="UFD518" s="421"/>
      <c r="UFE518" s="421"/>
      <c r="UFF518" s="421"/>
      <c r="UFG518" s="421"/>
      <c r="UFH518" s="421"/>
      <c r="UFI518" s="421"/>
      <c r="UFJ518" s="421"/>
      <c r="UFK518" s="421"/>
      <c r="UFL518" s="421"/>
      <c r="UFM518" s="421"/>
      <c r="UFN518" s="421"/>
      <c r="UFO518" s="421"/>
      <c r="UFP518" s="421"/>
      <c r="UFQ518" s="421"/>
      <c r="UFR518" s="421"/>
      <c r="UFS518" s="421"/>
      <c r="UFT518" s="421"/>
      <c r="UFU518" s="421"/>
      <c r="UFV518" s="421"/>
      <c r="UFW518" s="421"/>
      <c r="UFX518" s="421"/>
      <c r="UFY518" s="421"/>
      <c r="UFZ518" s="421"/>
      <c r="UGA518" s="421"/>
      <c r="UGB518" s="421"/>
      <c r="UGC518" s="421"/>
      <c r="UGD518" s="421"/>
      <c r="UGE518" s="421"/>
      <c r="UGF518" s="421"/>
      <c r="UGG518" s="421"/>
      <c r="UGH518" s="421"/>
      <c r="UGI518" s="421"/>
      <c r="UGJ518" s="421"/>
      <c r="UGK518" s="421"/>
      <c r="UGL518" s="421"/>
      <c r="UGM518" s="421"/>
      <c r="UGN518" s="421"/>
      <c r="UGO518" s="421"/>
      <c r="UGP518" s="421"/>
      <c r="UGQ518" s="421"/>
      <c r="UGR518" s="421"/>
      <c r="UGS518" s="421"/>
      <c r="UGT518" s="421"/>
      <c r="UGU518" s="421"/>
      <c r="UGV518" s="421"/>
      <c r="UGW518" s="421"/>
      <c r="UGX518" s="421"/>
      <c r="UGY518" s="421"/>
      <c r="UGZ518" s="421"/>
      <c r="UHA518" s="421"/>
      <c r="UHB518" s="421"/>
      <c r="UHC518" s="421"/>
      <c r="UHD518" s="421"/>
      <c r="UHE518" s="421"/>
      <c r="UHF518" s="421"/>
      <c r="UHG518" s="421"/>
      <c r="UHH518" s="421"/>
      <c r="UHI518" s="421"/>
      <c r="UHJ518" s="421"/>
      <c r="UHK518" s="421"/>
      <c r="UHL518" s="421"/>
      <c r="UHM518" s="421"/>
      <c r="UHN518" s="421"/>
      <c r="UHO518" s="421"/>
      <c r="UHP518" s="421"/>
      <c r="UHQ518" s="421"/>
      <c r="UHR518" s="421"/>
      <c r="UHS518" s="421"/>
      <c r="UHT518" s="421"/>
      <c r="UHU518" s="421"/>
      <c r="UHV518" s="421"/>
      <c r="UHW518" s="421"/>
      <c r="UHX518" s="421"/>
      <c r="UHY518" s="421"/>
      <c r="UHZ518" s="421"/>
      <c r="UIA518" s="421"/>
      <c r="UIB518" s="421"/>
      <c r="UIC518" s="421"/>
      <c r="UID518" s="421"/>
      <c r="UIE518" s="421"/>
      <c r="UIF518" s="421"/>
      <c r="UIG518" s="421"/>
      <c r="UIH518" s="421"/>
      <c r="UII518" s="421"/>
      <c r="UIJ518" s="421"/>
      <c r="UIK518" s="421"/>
      <c r="UIL518" s="421"/>
      <c r="UIM518" s="421"/>
      <c r="UIN518" s="421"/>
      <c r="UIO518" s="421"/>
      <c r="UIP518" s="421"/>
      <c r="UIQ518" s="421"/>
      <c r="UIR518" s="421"/>
      <c r="UIS518" s="421"/>
      <c r="UIT518" s="421"/>
      <c r="UIU518" s="421"/>
      <c r="UIV518" s="421"/>
      <c r="UIW518" s="421"/>
      <c r="UIX518" s="421"/>
      <c r="UIY518" s="421"/>
      <c r="UIZ518" s="421"/>
      <c r="UJA518" s="421"/>
      <c r="UJB518" s="421"/>
      <c r="UJC518" s="421"/>
      <c r="UJD518" s="421"/>
      <c r="UJE518" s="421"/>
      <c r="UJF518" s="421"/>
      <c r="UJG518" s="421"/>
      <c r="UJH518" s="421"/>
      <c r="UJI518" s="421"/>
      <c r="UJJ518" s="421"/>
      <c r="UJK518" s="421"/>
      <c r="UJL518" s="421"/>
      <c r="UJM518" s="421"/>
      <c r="UJN518" s="421"/>
      <c r="UJO518" s="421"/>
      <c r="UJP518" s="421"/>
      <c r="UJQ518" s="421"/>
      <c r="UJR518" s="421"/>
      <c r="UJS518" s="421"/>
      <c r="UJT518" s="421"/>
      <c r="UJU518" s="421"/>
      <c r="UJV518" s="421"/>
      <c r="UJW518" s="421"/>
      <c r="UJX518" s="421"/>
      <c r="UJY518" s="421"/>
      <c r="UJZ518" s="421"/>
      <c r="UKA518" s="421"/>
      <c r="UKB518" s="421"/>
      <c r="UKC518" s="421"/>
      <c r="UKD518" s="421"/>
      <c r="UKE518" s="421"/>
      <c r="UKF518" s="421"/>
      <c r="UKG518" s="421"/>
      <c r="UKH518" s="421"/>
      <c r="UKI518" s="421"/>
      <c r="UKJ518" s="421"/>
      <c r="UKK518" s="421"/>
      <c r="UKL518" s="421"/>
      <c r="UKM518" s="421"/>
      <c r="UKN518" s="421"/>
      <c r="UKO518" s="421"/>
      <c r="UKP518" s="421"/>
      <c r="UKQ518" s="421"/>
      <c r="UKR518" s="421"/>
      <c r="UKS518" s="421"/>
      <c r="UKT518" s="421"/>
      <c r="UKU518" s="421"/>
      <c r="UKV518" s="421"/>
      <c r="UKW518" s="421"/>
      <c r="UKX518" s="421"/>
      <c r="UKY518" s="421"/>
      <c r="UKZ518" s="421"/>
      <c r="ULA518" s="421"/>
      <c r="ULB518" s="421"/>
      <c r="ULC518" s="421"/>
      <c r="ULD518" s="421"/>
      <c r="ULE518" s="421"/>
      <c r="ULF518" s="421"/>
      <c r="ULG518" s="421"/>
      <c r="ULH518" s="421"/>
      <c r="ULI518" s="421"/>
      <c r="ULJ518" s="421"/>
      <c r="ULK518" s="421"/>
      <c r="ULL518" s="421"/>
      <c r="ULM518" s="421"/>
      <c r="ULN518" s="421"/>
      <c r="ULO518" s="421"/>
      <c r="ULP518" s="421"/>
      <c r="ULQ518" s="421"/>
      <c r="ULR518" s="421"/>
      <c r="ULS518" s="421"/>
      <c r="ULT518" s="421"/>
      <c r="ULU518" s="421"/>
      <c r="ULV518" s="421"/>
      <c r="ULW518" s="421"/>
      <c r="ULX518" s="421"/>
      <c r="ULY518" s="421"/>
      <c r="ULZ518" s="421"/>
      <c r="UMA518" s="421"/>
      <c r="UMB518" s="421"/>
      <c r="UMC518" s="421"/>
      <c r="UMD518" s="421"/>
      <c r="UME518" s="421"/>
      <c r="UMF518" s="421"/>
      <c r="UMG518" s="421"/>
      <c r="UMH518" s="421"/>
      <c r="UMI518" s="421"/>
      <c r="UMJ518" s="421"/>
      <c r="UMK518" s="421"/>
      <c r="UML518" s="421"/>
      <c r="UMM518" s="421"/>
      <c r="UMN518" s="421"/>
      <c r="UMO518" s="421"/>
      <c r="UMP518" s="421"/>
      <c r="UMQ518" s="421"/>
      <c r="UMR518" s="421"/>
      <c r="UMS518" s="421"/>
      <c r="UMT518" s="421"/>
      <c r="UMU518" s="421"/>
      <c r="UMV518" s="421"/>
      <c r="UMW518" s="421"/>
      <c r="UMX518" s="421"/>
      <c r="UMY518" s="421"/>
      <c r="UMZ518" s="421"/>
      <c r="UNA518" s="421"/>
      <c r="UNB518" s="421"/>
      <c r="UNC518" s="421"/>
      <c r="UND518" s="421"/>
      <c r="UNE518" s="421"/>
      <c r="UNF518" s="421"/>
      <c r="UNG518" s="421"/>
      <c r="UNH518" s="421"/>
      <c r="UNI518" s="421"/>
      <c r="UNJ518" s="421"/>
      <c r="UNK518" s="421"/>
      <c r="UNL518" s="421"/>
      <c r="UNM518" s="421"/>
      <c r="UNN518" s="421"/>
      <c r="UNO518" s="421"/>
      <c r="UNP518" s="421"/>
      <c r="UNQ518" s="421"/>
      <c r="UNR518" s="421"/>
      <c r="UNS518" s="421"/>
      <c r="UNT518" s="421"/>
      <c r="UNU518" s="421"/>
      <c r="UNV518" s="421"/>
      <c r="UNW518" s="421"/>
      <c r="UNX518" s="421"/>
      <c r="UNY518" s="421"/>
      <c r="UNZ518" s="421"/>
      <c r="UOA518" s="421"/>
      <c r="UOB518" s="421"/>
      <c r="UOC518" s="421"/>
      <c r="UOD518" s="421"/>
      <c r="UOE518" s="421"/>
      <c r="UOF518" s="421"/>
      <c r="UOG518" s="421"/>
      <c r="UOH518" s="421"/>
      <c r="UOI518" s="421"/>
      <c r="UOJ518" s="421"/>
      <c r="UOK518" s="421"/>
      <c r="UOL518" s="421"/>
      <c r="UOM518" s="421"/>
      <c r="UON518" s="421"/>
      <c r="UOO518" s="421"/>
      <c r="UOP518" s="421"/>
      <c r="UOQ518" s="421"/>
      <c r="UOR518" s="421"/>
      <c r="UOS518" s="421"/>
      <c r="UOT518" s="421"/>
      <c r="UOU518" s="421"/>
      <c r="UOV518" s="421"/>
      <c r="UOW518" s="421"/>
      <c r="UOX518" s="421"/>
      <c r="UOY518" s="421"/>
      <c r="UOZ518" s="421"/>
      <c r="UPA518" s="421"/>
      <c r="UPB518" s="421"/>
      <c r="UPC518" s="421"/>
      <c r="UPD518" s="421"/>
      <c r="UPE518" s="421"/>
      <c r="UPF518" s="421"/>
      <c r="UPG518" s="421"/>
      <c r="UPH518" s="421"/>
      <c r="UPI518" s="421"/>
      <c r="UPJ518" s="421"/>
      <c r="UPK518" s="421"/>
      <c r="UPL518" s="421"/>
      <c r="UPM518" s="421"/>
      <c r="UPN518" s="421"/>
      <c r="UPO518" s="421"/>
      <c r="UPP518" s="421"/>
      <c r="UPQ518" s="421"/>
      <c r="UPR518" s="421"/>
      <c r="UPS518" s="421"/>
      <c r="UPT518" s="421"/>
      <c r="UPU518" s="421"/>
      <c r="UPV518" s="421"/>
      <c r="UPW518" s="421"/>
      <c r="UPX518" s="421"/>
      <c r="UPY518" s="421"/>
      <c r="UPZ518" s="421"/>
      <c r="UQA518" s="421"/>
      <c r="UQB518" s="421"/>
      <c r="UQC518" s="421"/>
      <c r="UQD518" s="421"/>
      <c r="UQE518" s="421"/>
      <c r="UQF518" s="421"/>
      <c r="UQG518" s="421"/>
      <c r="UQH518" s="421"/>
      <c r="UQI518" s="421"/>
      <c r="UQJ518" s="421"/>
      <c r="UQK518" s="421"/>
      <c r="UQL518" s="421"/>
      <c r="UQM518" s="421"/>
      <c r="UQN518" s="421"/>
      <c r="UQO518" s="421"/>
      <c r="UQP518" s="421"/>
      <c r="UQQ518" s="421"/>
      <c r="UQR518" s="421"/>
      <c r="UQS518" s="421"/>
      <c r="UQT518" s="421"/>
      <c r="UQU518" s="421"/>
      <c r="UQV518" s="421"/>
      <c r="UQW518" s="421"/>
      <c r="UQX518" s="421"/>
      <c r="UQY518" s="421"/>
      <c r="UQZ518" s="421"/>
      <c r="URA518" s="421"/>
      <c r="URB518" s="421"/>
      <c r="URC518" s="421"/>
      <c r="URD518" s="421"/>
      <c r="URE518" s="421"/>
      <c r="URF518" s="421"/>
      <c r="URG518" s="421"/>
      <c r="URH518" s="421"/>
      <c r="URI518" s="421"/>
      <c r="URJ518" s="421"/>
      <c r="URK518" s="421"/>
      <c r="URL518" s="421"/>
      <c r="URM518" s="421"/>
      <c r="URN518" s="421"/>
      <c r="URO518" s="421"/>
      <c r="URP518" s="421"/>
      <c r="URQ518" s="421"/>
      <c r="URR518" s="421"/>
      <c r="URS518" s="421"/>
      <c r="URT518" s="421"/>
      <c r="URU518" s="421"/>
      <c r="URV518" s="421"/>
      <c r="URW518" s="421"/>
      <c r="URX518" s="421"/>
      <c r="URY518" s="421"/>
      <c r="URZ518" s="421"/>
      <c r="USA518" s="421"/>
      <c r="USB518" s="421"/>
      <c r="USC518" s="421"/>
      <c r="USD518" s="421"/>
      <c r="USE518" s="421"/>
      <c r="USF518" s="421"/>
      <c r="USG518" s="421"/>
      <c r="USH518" s="421"/>
      <c r="USI518" s="421"/>
      <c r="USJ518" s="421"/>
      <c r="USK518" s="421"/>
      <c r="USL518" s="421"/>
      <c r="USM518" s="421"/>
      <c r="USN518" s="421"/>
      <c r="USO518" s="421"/>
      <c r="USP518" s="421"/>
      <c r="USQ518" s="421"/>
      <c r="USR518" s="421"/>
      <c r="USS518" s="421"/>
      <c r="UST518" s="421"/>
      <c r="USU518" s="421"/>
      <c r="USV518" s="421"/>
      <c r="USW518" s="421"/>
      <c r="USX518" s="421"/>
      <c r="USY518" s="421"/>
      <c r="USZ518" s="421"/>
      <c r="UTA518" s="421"/>
      <c r="UTB518" s="421"/>
      <c r="UTC518" s="421"/>
      <c r="UTD518" s="421"/>
      <c r="UTE518" s="421"/>
      <c r="UTF518" s="421"/>
      <c r="UTG518" s="421"/>
      <c r="UTH518" s="421"/>
      <c r="UTI518" s="421"/>
      <c r="UTJ518" s="421"/>
      <c r="UTK518" s="421"/>
      <c r="UTL518" s="421"/>
      <c r="UTM518" s="421"/>
      <c r="UTN518" s="421"/>
      <c r="UTO518" s="421"/>
      <c r="UTP518" s="421"/>
      <c r="UTQ518" s="421"/>
      <c r="UTR518" s="421"/>
      <c r="UTS518" s="421"/>
      <c r="UTT518" s="421"/>
      <c r="UTU518" s="421"/>
      <c r="UTV518" s="421"/>
      <c r="UTW518" s="421"/>
      <c r="UTX518" s="421"/>
      <c r="UTY518" s="421"/>
      <c r="UTZ518" s="421"/>
      <c r="UUA518" s="421"/>
      <c r="UUB518" s="421"/>
      <c r="UUC518" s="421"/>
      <c r="UUD518" s="421"/>
      <c r="UUE518" s="421"/>
      <c r="UUF518" s="421"/>
      <c r="UUG518" s="421"/>
      <c r="UUH518" s="421"/>
      <c r="UUI518" s="421"/>
      <c r="UUJ518" s="421"/>
      <c r="UUK518" s="421"/>
      <c r="UUL518" s="421"/>
      <c r="UUM518" s="421"/>
      <c r="UUN518" s="421"/>
      <c r="UUO518" s="421"/>
      <c r="UUP518" s="421"/>
      <c r="UUQ518" s="421"/>
      <c r="UUR518" s="421"/>
      <c r="UUS518" s="421"/>
      <c r="UUT518" s="421"/>
      <c r="UUU518" s="421"/>
      <c r="UUV518" s="421"/>
      <c r="UUW518" s="421"/>
      <c r="UUX518" s="421"/>
      <c r="UUY518" s="421"/>
      <c r="UUZ518" s="421"/>
      <c r="UVA518" s="421"/>
      <c r="UVB518" s="421"/>
      <c r="UVC518" s="421"/>
      <c r="UVD518" s="421"/>
      <c r="UVE518" s="421"/>
      <c r="UVF518" s="421"/>
      <c r="UVG518" s="421"/>
      <c r="UVH518" s="421"/>
      <c r="UVI518" s="421"/>
      <c r="UVJ518" s="421"/>
      <c r="UVK518" s="421"/>
      <c r="UVL518" s="421"/>
      <c r="UVM518" s="421"/>
      <c r="UVN518" s="421"/>
      <c r="UVO518" s="421"/>
      <c r="UVP518" s="421"/>
      <c r="UVQ518" s="421"/>
      <c r="UVR518" s="421"/>
      <c r="UVS518" s="421"/>
      <c r="UVT518" s="421"/>
      <c r="UVU518" s="421"/>
      <c r="UVV518" s="421"/>
      <c r="UVW518" s="421"/>
      <c r="UVX518" s="421"/>
      <c r="UVY518" s="421"/>
      <c r="UVZ518" s="421"/>
      <c r="UWA518" s="421"/>
      <c r="UWB518" s="421"/>
      <c r="UWC518" s="421"/>
      <c r="UWD518" s="421"/>
      <c r="UWE518" s="421"/>
      <c r="UWF518" s="421"/>
      <c r="UWG518" s="421"/>
      <c r="UWH518" s="421"/>
      <c r="UWI518" s="421"/>
      <c r="UWJ518" s="421"/>
      <c r="UWK518" s="421"/>
      <c r="UWL518" s="421"/>
      <c r="UWM518" s="421"/>
      <c r="UWN518" s="421"/>
      <c r="UWO518" s="421"/>
      <c r="UWP518" s="421"/>
      <c r="UWQ518" s="421"/>
      <c r="UWR518" s="421"/>
      <c r="UWS518" s="421"/>
      <c r="UWT518" s="421"/>
      <c r="UWU518" s="421"/>
      <c r="UWV518" s="421"/>
      <c r="UWW518" s="421"/>
      <c r="UWX518" s="421"/>
      <c r="UWY518" s="421"/>
      <c r="UWZ518" s="421"/>
      <c r="UXA518" s="421"/>
      <c r="UXB518" s="421"/>
      <c r="UXC518" s="421"/>
      <c r="UXD518" s="421"/>
      <c r="UXE518" s="421"/>
      <c r="UXF518" s="421"/>
      <c r="UXG518" s="421"/>
      <c r="UXH518" s="421"/>
      <c r="UXI518" s="421"/>
      <c r="UXJ518" s="421"/>
      <c r="UXK518" s="421"/>
      <c r="UXL518" s="421"/>
      <c r="UXM518" s="421"/>
      <c r="UXN518" s="421"/>
      <c r="UXO518" s="421"/>
      <c r="UXP518" s="421"/>
      <c r="UXQ518" s="421"/>
      <c r="UXR518" s="421"/>
      <c r="UXS518" s="421"/>
      <c r="UXT518" s="421"/>
      <c r="UXU518" s="421"/>
      <c r="UXV518" s="421"/>
      <c r="UXW518" s="421"/>
      <c r="UXX518" s="421"/>
      <c r="UXY518" s="421"/>
      <c r="UXZ518" s="421"/>
      <c r="UYA518" s="421"/>
      <c r="UYB518" s="421"/>
      <c r="UYC518" s="421"/>
      <c r="UYD518" s="421"/>
      <c r="UYE518" s="421"/>
      <c r="UYF518" s="421"/>
      <c r="UYG518" s="421"/>
      <c r="UYH518" s="421"/>
      <c r="UYI518" s="421"/>
      <c r="UYJ518" s="421"/>
      <c r="UYK518" s="421"/>
      <c r="UYL518" s="421"/>
      <c r="UYM518" s="421"/>
      <c r="UYN518" s="421"/>
      <c r="UYO518" s="421"/>
      <c r="UYP518" s="421"/>
      <c r="UYQ518" s="421"/>
      <c r="UYR518" s="421"/>
      <c r="UYS518" s="421"/>
      <c r="UYT518" s="421"/>
      <c r="UYU518" s="421"/>
      <c r="UYV518" s="421"/>
      <c r="UYW518" s="421"/>
      <c r="UYX518" s="421"/>
      <c r="UYY518" s="421"/>
      <c r="UYZ518" s="421"/>
      <c r="UZA518" s="421"/>
      <c r="UZB518" s="421"/>
      <c r="UZC518" s="421"/>
      <c r="UZD518" s="421"/>
      <c r="UZE518" s="421"/>
      <c r="UZF518" s="421"/>
      <c r="UZG518" s="421"/>
      <c r="UZH518" s="421"/>
      <c r="UZI518" s="421"/>
      <c r="UZJ518" s="421"/>
      <c r="UZK518" s="421"/>
      <c r="UZL518" s="421"/>
      <c r="UZM518" s="421"/>
      <c r="UZN518" s="421"/>
      <c r="UZO518" s="421"/>
      <c r="UZP518" s="421"/>
      <c r="UZQ518" s="421"/>
      <c r="UZR518" s="421"/>
      <c r="UZS518" s="421"/>
      <c r="UZT518" s="421"/>
      <c r="UZU518" s="421"/>
      <c r="UZV518" s="421"/>
      <c r="UZW518" s="421"/>
      <c r="UZX518" s="421"/>
      <c r="UZY518" s="421"/>
      <c r="UZZ518" s="421"/>
      <c r="VAA518" s="421"/>
      <c r="VAB518" s="421"/>
      <c r="VAC518" s="421"/>
      <c r="VAD518" s="421"/>
      <c r="VAE518" s="421"/>
      <c r="VAF518" s="421"/>
      <c r="VAG518" s="421"/>
      <c r="VAH518" s="421"/>
      <c r="VAI518" s="421"/>
      <c r="VAJ518" s="421"/>
      <c r="VAK518" s="421"/>
      <c r="VAL518" s="421"/>
      <c r="VAM518" s="421"/>
      <c r="VAN518" s="421"/>
      <c r="VAO518" s="421"/>
      <c r="VAP518" s="421"/>
      <c r="VAQ518" s="421"/>
      <c r="VAR518" s="421"/>
      <c r="VAS518" s="421"/>
      <c r="VAT518" s="421"/>
      <c r="VAU518" s="421"/>
      <c r="VAV518" s="421"/>
      <c r="VAW518" s="421"/>
      <c r="VAX518" s="421"/>
      <c r="VAY518" s="421"/>
      <c r="VAZ518" s="421"/>
      <c r="VBA518" s="421"/>
      <c r="VBB518" s="421"/>
      <c r="VBC518" s="421"/>
      <c r="VBD518" s="421"/>
      <c r="VBE518" s="421"/>
      <c r="VBF518" s="421"/>
      <c r="VBG518" s="421"/>
      <c r="VBH518" s="421"/>
      <c r="VBI518" s="421"/>
      <c r="VBJ518" s="421"/>
      <c r="VBK518" s="421"/>
      <c r="VBL518" s="421"/>
      <c r="VBM518" s="421"/>
      <c r="VBN518" s="421"/>
      <c r="VBO518" s="421"/>
      <c r="VBP518" s="421"/>
      <c r="VBQ518" s="421"/>
      <c r="VBR518" s="421"/>
      <c r="VBS518" s="421"/>
      <c r="VBT518" s="421"/>
      <c r="VBU518" s="421"/>
      <c r="VBV518" s="421"/>
      <c r="VBW518" s="421"/>
      <c r="VBX518" s="421"/>
      <c r="VBY518" s="421"/>
      <c r="VBZ518" s="421"/>
      <c r="VCA518" s="421"/>
      <c r="VCB518" s="421"/>
      <c r="VCC518" s="421"/>
      <c r="VCD518" s="421"/>
      <c r="VCE518" s="421"/>
      <c r="VCF518" s="421"/>
      <c r="VCG518" s="421"/>
      <c r="VCH518" s="421"/>
      <c r="VCI518" s="421"/>
      <c r="VCJ518" s="421"/>
      <c r="VCK518" s="421"/>
      <c r="VCL518" s="421"/>
      <c r="VCM518" s="421"/>
      <c r="VCN518" s="421"/>
      <c r="VCO518" s="421"/>
      <c r="VCP518" s="421"/>
      <c r="VCQ518" s="421"/>
      <c r="VCR518" s="421"/>
      <c r="VCS518" s="421"/>
      <c r="VCT518" s="421"/>
      <c r="VCU518" s="421"/>
      <c r="VCV518" s="421"/>
      <c r="VCW518" s="421"/>
      <c r="VCX518" s="421"/>
      <c r="VCY518" s="421"/>
      <c r="VCZ518" s="421"/>
      <c r="VDA518" s="421"/>
      <c r="VDB518" s="421"/>
      <c r="VDC518" s="421"/>
      <c r="VDD518" s="421"/>
      <c r="VDE518" s="421"/>
      <c r="VDF518" s="421"/>
      <c r="VDG518" s="421"/>
      <c r="VDH518" s="421"/>
      <c r="VDI518" s="421"/>
      <c r="VDJ518" s="421"/>
      <c r="VDK518" s="421"/>
      <c r="VDL518" s="421"/>
      <c r="VDM518" s="421"/>
      <c r="VDN518" s="421"/>
      <c r="VDO518" s="421"/>
      <c r="VDP518" s="421"/>
      <c r="VDQ518" s="421"/>
      <c r="VDR518" s="421"/>
      <c r="VDS518" s="421"/>
      <c r="VDT518" s="421"/>
      <c r="VDU518" s="421"/>
      <c r="VDV518" s="421"/>
      <c r="VDW518" s="421"/>
      <c r="VDX518" s="421"/>
      <c r="VDY518" s="421"/>
      <c r="VDZ518" s="421"/>
      <c r="VEA518" s="421"/>
      <c r="VEB518" s="421"/>
      <c r="VEC518" s="421"/>
      <c r="VED518" s="421"/>
      <c r="VEE518" s="421"/>
      <c r="VEF518" s="421"/>
      <c r="VEG518" s="421"/>
      <c r="VEH518" s="421"/>
      <c r="VEI518" s="421"/>
      <c r="VEJ518" s="421"/>
      <c r="VEK518" s="421"/>
      <c r="VEL518" s="421"/>
      <c r="VEM518" s="421"/>
      <c r="VEN518" s="421"/>
      <c r="VEO518" s="421"/>
      <c r="VEP518" s="421"/>
      <c r="VEQ518" s="421"/>
      <c r="VER518" s="421"/>
      <c r="VES518" s="421"/>
      <c r="VET518" s="421"/>
      <c r="VEU518" s="421"/>
      <c r="VEV518" s="421"/>
      <c r="VEW518" s="421"/>
      <c r="VEX518" s="421"/>
      <c r="VEY518" s="421"/>
      <c r="VEZ518" s="421"/>
      <c r="VFA518" s="421"/>
      <c r="VFB518" s="421"/>
      <c r="VFC518" s="421"/>
      <c r="VFD518" s="421"/>
      <c r="VFE518" s="421"/>
      <c r="VFF518" s="421"/>
      <c r="VFG518" s="421"/>
      <c r="VFH518" s="421"/>
      <c r="VFI518" s="421"/>
      <c r="VFJ518" s="421"/>
      <c r="VFK518" s="421"/>
      <c r="VFL518" s="421"/>
      <c r="VFM518" s="421"/>
      <c r="VFN518" s="421"/>
      <c r="VFO518" s="421"/>
      <c r="VFP518" s="421"/>
      <c r="VFQ518" s="421"/>
      <c r="VFR518" s="421"/>
      <c r="VFS518" s="421"/>
      <c r="VFT518" s="421"/>
      <c r="VFU518" s="421"/>
      <c r="VFV518" s="421"/>
      <c r="VFW518" s="421"/>
      <c r="VFX518" s="421"/>
      <c r="VFY518" s="421"/>
      <c r="VFZ518" s="421"/>
      <c r="VGA518" s="421"/>
      <c r="VGB518" s="421"/>
      <c r="VGC518" s="421"/>
      <c r="VGD518" s="421"/>
      <c r="VGE518" s="421"/>
      <c r="VGF518" s="421"/>
      <c r="VGG518" s="421"/>
      <c r="VGH518" s="421"/>
      <c r="VGI518" s="421"/>
      <c r="VGJ518" s="421"/>
      <c r="VGK518" s="421"/>
      <c r="VGL518" s="421"/>
      <c r="VGM518" s="421"/>
      <c r="VGN518" s="421"/>
      <c r="VGO518" s="421"/>
      <c r="VGP518" s="421"/>
      <c r="VGQ518" s="421"/>
      <c r="VGR518" s="421"/>
      <c r="VGS518" s="421"/>
      <c r="VGT518" s="421"/>
      <c r="VGU518" s="421"/>
      <c r="VGV518" s="421"/>
      <c r="VGW518" s="421"/>
      <c r="VGX518" s="421"/>
      <c r="VGY518" s="421"/>
      <c r="VGZ518" s="421"/>
      <c r="VHA518" s="421"/>
      <c r="VHB518" s="421"/>
      <c r="VHC518" s="421"/>
      <c r="VHD518" s="421"/>
      <c r="VHE518" s="421"/>
      <c r="VHF518" s="421"/>
      <c r="VHG518" s="421"/>
      <c r="VHH518" s="421"/>
      <c r="VHI518" s="421"/>
      <c r="VHJ518" s="421"/>
      <c r="VHK518" s="421"/>
      <c r="VHL518" s="421"/>
      <c r="VHM518" s="421"/>
      <c r="VHN518" s="421"/>
      <c r="VHO518" s="421"/>
      <c r="VHP518" s="421"/>
      <c r="VHQ518" s="421"/>
      <c r="VHR518" s="421"/>
      <c r="VHS518" s="421"/>
      <c r="VHT518" s="421"/>
      <c r="VHU518" s="421"/>
      <c r="VHV518" s="421"/>
      <c r="VHW518" s="421"/>
      <c r="VHX518" s="421"/>
      <c r="VHY518" s="421"/>
      <c r="VHZ518" s="421"/>
      <c r="VIA518" s="421"/>
      <c r="VIB518" s="421"/>
      <c r="VIC518" s="421"/>
      <c r="VID518" s="421"/>
      <c r="VIE518" s="421"/>
      <c r="VIF518" s="421"/>
      <c r="VIG518" s="421"/>
      <c r="VIH518" s="421"/>
      <c r="VII518" s="421"/>
      <c r="VIJ518" s="421"/>
      <c r="VIK518" s="421"/>
      <c r="VIL518" s="421"/>
      <c r="VIM518" s="421"/>
      <c r="VIN518" s="421"/>
      <c r="VIO518" s="421"/>
      <c r="VIP518" s="421"/>
      <c r="VIQ518" s="421"/>
      <c r="VIR518" s="421"/>
      <c r="VIS518" s="421"/>
      <c r="VIT518" s="421"/>
      <c r="VIU518" s="421"/>
      <c r="VIV518" s="421"/>
      <c r="VIW518" s="421"/>
      <c r="VIX518" s="421"/>
      <c r="VIY518" s="421"/>
      <c r="VIZ518" s="421"/>
      <c r="VJA518" s="421"/>
      <c r="VJB518" s="421"/>
      <c r="VJC518" s="421"/>
      <c r="VJD518" s="421"/>
      <c r="VJE518" s="421"/>
      <c r="VJF518" s="421"/>
      <c r="VJG518" s="421"/>
      <c r="VJH518" s="421"/>
      <c r="VJI518" s="421"/>
      <c r="VJJ518" s="421"/>
      <c r="VJK518" s="421"/>
      <c r="VJL518" s="421"/>
      <c r="VJM518" s="421"/>
      <c r="VJN518" s="421"/>
      <c r="VJO518" s="421"/>
      <c r="VJP518" s="421"/>
      <c r="VJQ518" s="421"/>
      <c r="VJR518" s="421"/>
      <c r="VJS518" s="421"/>
      <c r="VJT518" s="421"/>
      <c r="VJU518" s="421"/>
      <c r="VJV518" s="421"/>
      <c r="VJW518" s="421"/>
      <c r="VJX518" s="421"/>
      <c r="VJY518" s="421"/>
      <c r="VJZ518" s="421"/>
      <c r="VKA518" s="421"/>
      <c r="VKB518" s="421"/>
      <c r="VKC518" s="421"/>
      <c r="VKD518" s="421"/>
      <c r="VKE518" s="421"/>
      <c r="VKF518" s="421"/>
      <c r="VKG518" s="421"/>
      <c r="VKH518" s="421"/>
      <c r="VKI518" s="421"/>
      <c r="VKJ518" s="421"/>
      <c r="VKK518" s="421"/>
      <c r="VKL518" s="421"/>
      <c r="VKM518" s="421"/>
      <c r="VKN518" s="421"/>
      <c r="VKO518" s="421"/>
      <c r="VKP518" s="421"/>
      <c r="VKQ518" s="421"/>
      <c r="VKR518" s="421"/>
      <c r="VKS518" s="421"/>
      <c r="VKT518" s="421"/>
      <c r="VKU518" s="421"/>
      <c r="VKV518" s="421"/>
      <c r="VKW518" s="421"/>
      <c r="VKX518" s="421"/>
      <c r="VKY518" s="421"/>
      <c r="VKZ518" s="421"/>
      <c r="VLA518" s="421"/>
      <c r="VLB518" s="421"/>
      <c r="VLC518" s="421"/>
      <c r="VLD518" s="421"/>
      <c r="VLE518" s="421"/>
      <c r="VLF518" s="421"/>
      <c r="VLG518" s="421"/>
      <c r="VLH518" s="421"/>
      <c r="VLI518" s="421"/>
      <c r="VLJ518" s="421"/>
      <c r="VLK518" s="421"/>
      <c r="VLL518" s="421"/>
      <c r="VLM518" s="421"/>
      <c r="VLN518" s="421"/>
      <c r="VLO518" s="421"/>
      <c r="VLP518" s="421"/>
      <c r="VLQ518" s="421"/>
      <c r="VLR518" s="421"/>
      <c r="VLS518" s="421"/>
      <c r="VLT518" s="421"/>
      <c r="VLU518" s="421"/>
      <c r="VLV518" s="421"/>
      <c r="VLW518" s="421"/>
      <c r="VLX518" s="421"/>
      <c r="VLY518" s="421"/>
      <c r="VLZ518" s="421"/>
      <c r="VMA518" s="421"/>
      <c r="VMB518" s="421"/>
      <c r="VMC518" s="421"/>
      <c r="VMD518" s="421"/>
      <c r="VME518" s="421"/>
      <c r="VMF518" s="421"/>
      <c r="VMG518" s="421"/>
      <c r="VMH518" s="421"/>
      <c r="VMI518" s="421"/>
      <c r="VMJ518" s="421"/>
      <c r="VMK518" s="421"/>
      <c r="VML518" s="421"/>
      <c r="VMM518" s="421"/>
      <c r="VMN518" s="421"/>
      <c r="VMO518" s="421"/>
      <c r="VMP518" s="421"/>
      <c r="VMQ518" s="421"/>
      <c r="VMR518" s="421"/>
      <c r="VMS518" s="421"/>
      <c r="VMT518" s="421"/>
      <c r="VMU518" s="421"/>
      <c r="VMV518" s="421"/>
      <c r="VMW518" s="421"/>
      <c r="VMX518" s="421"/>
      <c r="VMY518" s="421"/>
      <c r="VMZ518" s="421"/>
      <c r="VNA518" s="421"/>
      <c r="VNB518" s="421"/>
      <c r="VNC518" s="421"/>
      <c r="VND518" s="421"/>
      <c r="VNE518" s="421"/>
      <c r="VNF518" s="421"/>
      <c r="VNG518" s="421"/>
      <c r="VNH518" s="421"/>
      <c r="VNI518" s="421"/>
      <c r="VNJ518" s="421"/>
      <c r="VNK518" s="421"/>
      <c r="VNL518" s="421"/>
      <c r="VNM518" s="421"/>
      <c r="VNN518" s="421"/>
      <c r="VNO518" s="421"/>
      <c r="VNP518" s="421"/>
      <c r="VNQ518" s="421"/>
      <c r="VNR518" s="421"/>
      <c r="VNS518" s="421"/>
      <c r="VNT518" s="421"/>
      <c r="VNU518" s="421"/>
      <c r="VNV518" s="421"/>
      <c r="VNW518" s="421"/>
      <c r="VNX518" s="421"/>
      <c r="VNY518" s="421"/>
      <c r="VNZ518" s="421"/>
      <c r="VOA518" s="421"/>
      <c r="VOB518" s="421"/>
      <c r="VOC518" s="421"/>
      <c r="VOD518" s="421"/>
      <c r="VOE518" s="421"/>
      <c r="VOF518" s="421"/>
      <c r="VOG518" s="421"/>
      <c r="VOH518" s="421"/>
      <c r="VOI518" s="421"/>
      <c r="VOJ518" s="421"/>
      <c r="VOK518" s="421"/>
      <c r="VOL518" s="421"/>
      <c r="VOM518" s="421"/>
      <c r="VON518" s="421"/>
      <c r="VOO518" s="421"/>
      <c r="VOP518" s="421"/>
      <c r="VOQ518" s="421"/>
      <c r="VOR518" s="421"/>
      <c r="VOS518" s="421"/>
      <c r="VOT518" s="421"/>
      <c r="VOU518" s="421"/>
      <c r="VOV518" s="421"/>
      <c r="VOW518" s="421"/>
      <c r="VOX518" s="421"/>
      <c r="VOY518" s="421"/>
      <c r="VOZ518" s="421"/>
      <c r="VPA518" s="421"/>
      <c r="VPB518" s="421"/>
      <c r="VPC518" s="421"/>
      <c r="VPD518" s="421"/>
      <c r="VPE518" s="421"/>
      <c r="VPF518" s="421"/>
      <c r="VPG518" s="421"/>
      <c r="VPH518" s="421"/>
      <c r="VPI518" s="421"/>
      <c r="VPJ518" s="421"/>
      <c r="VPK518" s="421"/>
      <c r="VPL518" s="421"/>
      <c r="VPM518" s="421"/>
      <c r="VPN518" s="421"/>
      <c r="VPO518" s="421"/>
      <c r="VPP518" s="421"/>
      <c r="VPQ518" s="421"/>
      <c r="VPR518" s="421"/>
      <c r="VPS518" s="421"/>
      <c r="VPT518" s="421"/>
      <c r="VPU518" s="421"/>
      <c r="VPV518" s="421"/>
      <c r="VPW518" s="421"/>
      <c r="VPX518" s="421"/>
      <c r="VPY518" s="421"/>
      <c r="VPZ518" s="421"/>
      <c r="VQA518" s="421"/>
      <c r="VQB518" s="421"/>
      <c r="VQC518" s="421"/>
      <c r="VQD518" s="421"/>
      <c r="VQE518" s="421"/>
      <c r="VQF518" s="421"/>
      <c r="VQG518" s="421"/>
      <c r="VQH518" s="421"/>
      <c r="VQI518" s="421"/>
      <c r="VQJ518" s="421"/>
      <c r="VQK518" s="421"/>
      <c r="VQL518" s="421"/>
      <c r="VQM518" s="421"/>
      <c r="VQN518" s="421"/>
      <c r="VQO518" s="421"/>
      <c r="VQP518" s="421"/>
      <c r="VQQ518" s="421"/>
      <c r="VQR518" s="421"/>
      <c r="VQS518" s="421"/>
      <c r="VQT518" s="421"/>
      <c r="VQU518" s="421"/>
      <c r="VQV518" s="421"/>
      <c r="VQW518" s="421"/>
      <c r="VQX518" s="421"/>
      <c r="VQY518" s="421"/>
      <c r="VQZ518" s="421"/>
      <c r="VRA518" s="421"/>
      <c r="VRB518" s="421"/>
      <c r="VRC518" s="421"/>
      <c r="VRD518" s="421"/>
      <c r="VRE518" s="421"/>
      <c r="VRF518" s="421"/>
      <c r="VRG518" s="421"/>
      <c r="VRH518" s="421"/>
      <c r="VRI518" s="421"/>
      <c r="VRJ518" s="421"/>
      <c r="VRK518" s="421"/>
      <c r="VRL518" s="421"/>
      <c r="VRM518" s="421"/>
      <c r="VRN518" s="421"/>
      <c r="VRO518" s="421"/>
      <c r="VRP518" s="421"/>
      <c r="VRQ518" s="421"/>
      <c r="VRR518" s="421"/>
      <c r="VRS518" s="421"/>
      <c r="VRT518" s="421"/>
      <c r="VRU518" s="421"/>
      <c r="VRV518" s="421"/>
      <c r="VRW518" s="421"/>
      <c r="VRX518" s="421"/>
      <c r="VRY518" s="421"/>
      <c r="VRZ518" s="421"/>
      <c r="VSA518" s="421"/>
      <c r="VSB518" s="421"/>
      <c r="VSC518" s="421"/>
      <c r="VSD518" s="421"/>
      <c r="VSE518" s="421"/>
      <c r="VSF518" s="421"/>
      <c r="VSG518" s="421"/>
      <c r="VSH518" s="421"/>
      <c r="VSI518" s="421"/>
      <c r="VSJ518" s="421"/>
      <c r="VSK518" s="421"/>
      <c r="VSL518" s="421"/>
      <c r="VSM518" s="421"/>
      <c r="VSN518" s="421"/>
      <c r="VSO518" s="421"/>
      <c r="VSP518" s="421"/>
      <c r="VSQ518" s="421"/>
      <c r="VSR518" s="421"/>
      <c r="VSS518" s="421"/>
      <c r="VST518" s="421"/>
      <c r="VSU518" s="421"/>
      <c r="VSV518" s="421"/>
      <c r="VSW518" s="421"/>
      <c r="VSX518" s="421"/>
      <c r="VSY518" s="421"/>
      <c r="VSZ518" s="421"/>
      <c r="VTA518" s="421"/>
      <c r="VTB518" s="421"/>
      <c r="VTC518" s="421"/>
      <c r="VTD518" s="421"/>
      <c r="VTE518" s="421"/>
      <c r="VTF518" s="421"/>
      <c r="VTG518" s="421"/>
      <c r="VTH518" s="421"/>
      <c r="VTI518" s="421"/>
      <c r="VTJ518" s="421"/>
      <c r="VTK518" s="421"/>
      <c r="VTL518" s="421"/>
      <c r="VTM518" s="421"/>
      <c r="VTN518" s="421"/>
      <c r="VTO518" s="421"/>
      <c r="VTP518" s="421"/>
      <c r="VTQ518" s="421"/>
      <c r="VTR518" s="421"/>
      <c r="VTS518" s="421"/>
      <c r="VTT518" s="421"/>
      <c r="VTU518" s="421"/>
      <c r="VTV518" s="421"/>
      <c r="VTW518" s="421"/>
      <c r="VTX518" s="421"/>
      <c r="VTY518" s="421"/>
      <c r="VTZ518" s="421"/>
      <c r="VUA518" s="421"/>
      <c r="VUB518" s="421"/>
      <c r="VUC518" s="421"/>
      <c r="VUD518" s="421"/>
      <c r="VUE518" s="421"/>
      <c r="VUF518" s="421"/>
      <c r="VUG518" s="421"/>
      <c r="VUH518" s="421"/>
      <c r="VUI518" s="421"/>
      <c r="VUJ518" s="421"/>
      <c r="VUK518" s="421"/>
      <c r="VUL518" s="421"/>
      <c r="VUM518" s="421"/>
      <c r="VUN518" s="421"/>
      <c r="VUO518" s="421"/>
      <c r="VUP518" s="421"/>
      <c r="VUQ518" s="421"/>
      <c r="VUR518" s="421"/>
      <c r="VUS518" s="421"/>
      <c r="VUT518" s="421"/>
      <c r="VUU518" s="421"/>
      <c r="VUV518" s="421"/>
      <c r="VUW518" s="421"/>
      <c r="VUX518" s="421"/>
      <c r="VUY518" s="421"/>
      <c r="VUZ518" s="421"/>
      <c r="VVA518" s="421"/>
      <c r="VVB518" s="421"/>
      <c r="VVC518" s="421"/>
      <c r="VVD518" s="421"/>
      <c r="VVE518" s="421"/>
      <c r="VVF518" s="421"/>
      <c r="VVG518" s="421"/>
      <c r="VVH518" s="421"/>
      <c r="VVI518" s="421"/>
      <c r="VVJ518" s="421"/>
      <c r="VVK518" s="421"/>
      <c r="VVL518" s="421"/>
      <c r="VVM518" s="421"/>
      <c r="VVN518" s="421"/>
      <c r="VVO518" s="421"/>
      <c r="VVP518" s="421"/>
      <c r="VVQ518" s="421"/>
      <c r="VVR518" s="421"/>
      <c r="VVS518" s="421"/>
      <c r="VVT518" s="421"/>
      <c r="VVU518" s="421"/>
      <c r="VVV518" s="421"/>
      <c r="VVW518" s="421"/>
      <c r="VVX518" s="421"/>
      <c r="VVY518" s="421"/>
      <c r="VVZ518" s="421"/>
      <c r="VWA518" s="421"/>
      <c r="VWB518" s="421"/>
      <c r="VWC518" s="421"/>
      <c r="VWD518" s="421"/>
      <c r="VWE518" s="421"/>
      <c r="VWF518" s="421"/>
      <c r="VWG518" s="421"/>
      <c r="VWH518" s="421"/>
      <c r="VWI518" s="421"/>
      <c r="VWJ518" s="421"/>
      <c r="VWK518" s="421"/>
      <c r="VWL518" s="421"/>
      <c r="VWM518" s="421"/>
      <c r="VWN518" s="421"/>
      <c r="VWO518" s="421"/>
      <c r="VWP518" s="421"/>
      <c r="VWQ518" s="421"/>
      <c r="VWR518" s="421"/>
      <c r="VWS518" s="421"/>
      <c r="VWT518" s="421"/>
      <c r="VWU518" s="421"/>
      <c r="VWV518" s="421"/>
      <c r="VWW518" s="421"/>
      <c r="VWX518" s="421"/>
      <c r="VWY518" s="421"/>
      <c r="VWZ518" s="421"/>
      <c r="VXA518" s="421"/>
      <c r="VXB518" s="421"/>
      <c r="VXC518" s="421"/>
      <c r="VXD518" s="421"/>
      <c r="VXE518" s="421"/>
      <c r="VXF518" s="421"/>
      <c r="VXG518" s="421"/>
      <c r="VXH518" s="421"/>
      <c r="VXI518" s="421"/>
      <c r="VXJ518" s="421"/>
      <c r="VXK518" s="421"/>
      <c r="VXL518" s="421"/>
      <c r="VXM518" s="421"/>
      <c r="VXN518" s="421"/>
      <c r="VXO518" s="421"/>
      <c r="VXP518" s="421"/>
      <c r="VXQ518" s="421"/>
      <c r="VXR518" s="421"/>
      <c r="VXS518" s="421"/>
      <c r="VXT518" s="421"/>
      <c r="VXU518" s="421"/>
      <c r="VXV518" s="421"/>
      <c r="VXW518" s="421"/>
      <c r="VXX518" s="421"/>
      <c r="VXY518" s="421"/>
      <c r="VXZ518" s="421"/>
      <c r="VYA518" s="421"/>
      <c r="VYB518" s="421"/>
      <c r="VYC518" s="421"/>
      <c r="VYD518" s="421"/>
      <c r="VYE518" s="421"/>
      <c r="VYF518" s="421"/>
      <c r="VYG518" s="421"/>
      <c r="VYH518" s="421"/>
      <c r="VYI518" s="421"/>
      <c r="VYJ518" s="421"/>
      <c r="VYK518" s="421"/>
      <c r="VYL518" s="421"/>
      <c r="VYM518" s="421"/>
      <c r="VYN518" s="421"/>
      <c r="VYO518" s="421"/>
      <c r="VYP518" s="421"/>
      <c r="VYQ518" s="421"/>
      <c r="VYR518" s="421"/>
      <c r="VYS518" s="421"/>
      <c r="VYT518" s="421"/>
      <c r="VYU518" s="421"/>
      <c r="VYV518" s="421"/>
      <c r="VYW518" s="421"/>
      <c r="VYX518" s="421"/>
      <c r="VYY518" s="421"/>
      <c r="VYZ518" s="421"/>
      <c r="VZA518" s="421"/>
      <c r="VZB518" s="421"/>
      <c r="VZC518" s="421"/>
      <c r="VZD518" s="421"/>
      <c r="VZE518" s="421"/>
      <c r="VZF518" s="421"/>
      <c r="VZG518" s="421"/>
      <c r="VZH518" s="421"/>
      <c r="VZI518" s="421"/>
      <c r="VZJ518" s="421"/>
      <c r="VZK518" s="421"/>
      <c r="VZL518" s="421"/>
      <c r="VZM518" s="421"/>
      <c r="VZN518" s="421"/>
      <c r="VZO518" s="421"/>
      <c r="VZP518" s="421"/>
      <c r="VZQ518" s="421"/>
      <c r="VZR518" s="421"/>
      <c r="VZS518" s="421"/>
      <c r="VZT518" s="421"/>
      <c r="VZU518" s="421"/>
      <c r="VZV518" s="421"/>
      <c r="VZW518" s="421"/>
      <c r="VZX518" s="421"/>
      <c r="VZY518" s="421"/>
      <c r="VZZ518" s="421"/>
      <c r="WAA518" s="421"/>
      <c r="WAB518" s="421"/>
      <c r="WAC518" s="421"/>
      <c r="WAD518" s="421"/>
      <c r="WAE518" s="421"/>
      <c r="WAF518" s="421"/>
      <c r="WAG518" s="421"/>
      <c r="WAH518" s="421"/>
      <c r="WAI518" s="421"/>
      <c r="WAJ518" s="421"/>
      <c r="WAK518" s="421"/>
      <c r="WAL518" s="421"/>
      <c r="WAM518" s="421"/>
      <c r="WAN518" s="421"/>
      <c r="WAO518" s="421"/>
      <c r="WAP518" s="421"/>
      <c r="WAQ518" s="421"/>
      <c r="WAR518" s="421"/>
      <c r="WAS518" s="421"/>
      <c r="WAT518" s="421"/>
      <c r="WAU518" s="421"/>
      <c r="WAV518" s="421"/>
      <c r="WAW518" s="421"/>
      <c r="WAX518" s="421"/>
      <c r="WAY518" s="421"/>
      <c r="WAZ518" s="421"/>
      <c r="WBA518" s="421"/>
      <c r="WBB518" s="421"/>
      <c r="WBC518" s="421"/>
      <c r="WBD518" s="421"/>
      <c r="WBE518" s="421"/>
      <c r="WBF518" s="421"/>
      <c r="WBG518" s="421"/>
      <c r="WBH518" s="421"/>
      <c r="WBI518" s="421"/>
      <c r="WBJ518" s="421"/>
      <c r="WBK518" s="421"/>
      <c r="WBL518" s="421"/>
      <c r="WBM518" s="421"/>
      <c r="WBN518" s="421"/>
      <c r="WBO518" s="421"/>
      <c r="WBP518" s="421"/>
      <c r="WBQ518" s="421"/>
      <c r="WBR518" s="421"/>
      <c r="WBS518" s="421"/>
      <c r="WBT518" s="421"/>
      <c r="WBU518" s="421"/>
      <c r="WBV518" s="421"/>
      <c r="WBW518" s="421"/>
      <c r="WBX518" s="421"/>
      <c r="WBY518" s="421"/>
      <c r="WBZ518" s="421"/>
      <c r="WCA518" s="421"/>
      <c r="WCB518" s="421"/>
      <c r="WCC518" s="421"/>
      <c r="WCD518" s="421"/>
      <c r="WCE518" s="421"/>
      <c r="WCF518" s="421"/>
      <c r="WCG518" s="421"/>
      <c r="WCH518" s="421"/>
      <c r="WCI518" s="421"/>
      <c r="WCJ518" s="421"/>
      <c r="WCK518" s="421"/>
      <c r="WCL518" s="421"/>
      <c r="WCM518" s="421"/>
      <c r="WCN518" s="421"/>
      <c r="WCO518" s="421"/>
      <c r="WCP518" s="421"/>
      <c r="WCQ518" s="421"/>
      <c r="WCR518" s="421"/>
      <c r="WCS518" s="421"/>
      <c r="WCT518" s="421"/>
      <c r="WCU518" s="421"/>
      <c r="WCV518" s="421"/>
      <c r="WCW518" s="421"/>
      <c r="WCX518" s="421"/>
      <c r="WCY518" s="421"/>
      <c r="WCZ518" s="421"/>
      <c r="WDA518" s="421"/>
      <c r="WDB518" s="421"/>
      <c r="WDC518" s="421"/>
      <c r="WDD518" s="421"/>
      <c r="WDE518" s="421"/>
      <c r="WDF518" s="421"/>
      <c r="WDG518" s="421"/>
      <c r="WDH518" s="421"/>
      <c r="WDI518" s="421"/>
      <c r="WDJ518" s="421"/>
      <c r="WDK518" s="421"/>
      <c r="WDL518" s="421"/>
      <c r="WDM518" s="421"/>
      <c r="WDN518" s="421"/>
      <c r="WDO518" s="421"/>
      <c r="WDP518" s="421"/>
      <c r="WDQ518" s="421"/>
      <c r="WDR518" s="421"/>
      <c r="WDS518" s="421"/>
      <c r="WDT518" s="421"/>
      <c r="WDU518" s="421"/>
      <c r="WDV518" s="421"/>
      <c r="WDW518" s="421"/>
      <c r="WDX518" s="421"/>
      <c r="WDY518" s="421"/>
      <c r="WDZ518" s="421"/>
      <c r="WEA518" s="421"/>
      <c r="WEB518" s="421"/>
      <c r="WEC518" s="421"/>
      <c r="WED518" s="421"/>
      <c r="WEE518" s="421"/>
      <c r="WEF518" s="421"/>
      <c r="WEG518" s="421"/>
      <c r="WEH518" s="421"/>
      <c r="WEI518" s="421"/>
      <c r="WEJ518" s="421"/>
      <c r="WEK518" s="421"/>
      <c r="WEL518" s="421"/>
      <c r="WEM518" s="421"/>
      <c r="WEN518" s="421"/>
      <c r="WEO518" s="421"/>
      <c r="WEP518" s="421"/>
      <c r="WEQ518" s="421"/>
      <c r="WER518" s="421"/>
      <c r="WES518" s="421"/>
      <c r="WET518" s="421"/>
      <c r="WEU518" s="421"/>
      <c r="WEV518" s="421"/>
      <c r="WEW518" s="421"/>
      <c r="WEX518" s="421"/>
      <c r="WEY518" s="421"/>
      <c r="WEZ518" s="421"/>
      <c r="WFA518" s="421"/>
      <c r="WFB518" s="421"/>
      <c r="WFC518" s="421"/>
      <c r="WFD518" s="421"/>
      <c r="WFE518" s="421"/>
      <c r="WFF518" s="421"/>
      <c r="WFG518" s="421"/>
      <c r="WFH518" s="421"/>
      <c r="WFI518" s="421"/>
      <c r="WFJ518" s="421"/>
      <c r="WFK518" s="421"/>
      <c r="WFL518" s="421"/>
      <c r="WFM518" s="421"/>
      <c r="WFN518" s="421"/>
      <c r="WFO518" s="421"/>
      <c r="WFP518" s="421"/>
      <c r="WFQ518" s="421"/>
      <c r="WFR518" s="421"/>
      <c r="WFS518" s="421"/>
      <c r="WFT518" s="421"/>
      <c r="WFU518" s="421"/>
      <c r="WFV518" s="421"/>
      <c r="WFW518" s="421"/>
      <c r="WFX518" s="421"/>
      <c r="WFY518" s="421"/>
      <c r="WFZ518" s="421"/>
      <c r="WGA518" s="421"/>
      <c r="WGB518" s="421"/>
      <c r="WGC518" s="421"/>
      <c r="WGD518" s="421"/>
      <c r="WGE518" s="421"/>
      <c r="WGF518" s="421"/>
      <c r="WGG518" s="421"/>
      <c r="WGH518" s="421"/>
      <c r="WGI518" s="421"/>
      <c r="WGJ518" s="421"/>
      <c r="WGK518" s="421"/>
      <c r="WGL518" s="421"/>
      <c r="WGM518" s="421"/>
      <c r="WGN518" s="421"/>
      <c r="WGO518" s="421"/>
      <c r="WGP518" s="421"/>
      <c r="WGQ518" s="421"/>
      <c r="WGR518" s="421"/>
      <c r="WGS518" s="421"/>
      <c r="WGT518" s="421"/>
      <c r="WGU518" s="421"/>
      <c r="WGV518" s="421"/>
      <c r="WGW518" s="421"/>
      <c r="WGX518" s="421"/>
      <c r="WGY518" s="421"/>
      <c r="WGZ518" s="421"/>
      <c r="WHA518" s="421"/>
      <c r="WHB518" s="421"/>
      <c r="WHC518" s="421"/>
      <c r="WHD518" s="421"/>
      <c r="WHE518" s="421"/>
      <c r="WHF518" s="421"/>
      <c r="WHG518" s="421"/>
      <c r="WHH518" s="421"/>
      <c r="WHI518" s="421"/>
      <c r="WHJ518" s="421"/>
      <c r="WHK518" s="421"/>
      <c r="WHL518" s="421"/>
      <c r="WHM518" s="421"/>
      <c r="WHN518" s="421"/>
      <c r="WHO518" s="421"/>
      <c r="WHP518" s="421"/>
      <c r="WHQ518" s="421"/>
      <c r="WHR518" s="421"/>
      <c r="WHS518" s="421"/>
      <c r="WHT518" s="421"/>
      <c r="WHU518" s="421"/>
      <c r="WHV518" s="421"/>
      <c r="WHW518" s="421"/>
      <c r="WHX518" s="421"/>
      <c r="WHY518" s="421"/>
      <c r="WHZ518" s="421"/>
      <c r="WIA518" s="421"/>
      <c r="WIB518" s="421"/>
      <c r="WIC518" s="421"/>
      <c r="WID518" s="421"/>
      <c r="WIE518" s="421"/>
      <c r="WIF518" s="421"/>
      <c r="WIG518" s="421"/>
      <c r="WIH518" s="421"/>
      <c r="WII518" s="421"/>
      <c r="WIJ518" s="421"/>
      <c r="WIK518" s="421"/>
      <c r="WIL518" s="421"/>
      <c r="WIM518" s="421"/>
      <c r="WIN518" s="421"/>
      <c r="WIO518" s="421"/>
      <c r="WIP518" s="421"/>
      <c r="WIQ518" s="421"/>
      <c r="WIR518" s="421"/>
      <c r="WIS518" s="421"/>
      <c r="WIT518" s="421"/>
      <c r="WIU518" s="421"/>
      <c r="WIV518" s="421"/>
      <c r="WIW518" s="421"/>
      <c r="WIX518" s="421"/>
      <c r="WIY518" s="421"/>
      <c r="WIZ518" s="421"/>
      <c r="WJA518" s="421"/>
      <c r="WJB518" s="421"/>
      <c r="WJC518" s="421"/>
      <c r="WJD518" s="421"/>
      <c r="WJE518" s="421"/>
      <c r="WJF518" s="421"/>
      <c r="WJG518" s="421"/>
      <c r="WJH518" s="421"/>
      <c r="WJI518" s="421"/>
      <c r="WJJ518" s="421"/>
      <c r="WJK518" s="421"/>
      <c r="WJL518" s="421"/>
      <c r="WJM518" s="421"/>
      <c r="WJN518" s="421"/>
      <c r="WJO518" s="421"/>
      <c r="WJP518" s="421"/>
      <c r="WJQ518" s="421"/>
      <c r="WJR518" s="421"/>
      <c r="WJS518" s="421"/>
      <c r="WJT518" s="421"/>
      <c r="WJU518" s="421"/>
      <c r="WJV518" s="421"/>
      <c r="WJW518" s="421"/>
      <c r="WJX518" s="421"/>
      <c r="WJY518" s="421"/>
      <c r="WJZ518" s="421"/>
      <c r="WKA518" s="421"/>
      <c r="WKB518" s="421"/>
      <c r="WKC518" s="421"/>
      <c r="WKD518" s="421"/>
      <c r="WKE518" s="421"/>
      <c r="WKF518" s="421"/>
      <c r="WKG518" s="421"/>
      <c r="WKH518" s="421"/>
      <c r="WKI518" s="421"/>
      <c r="WKJ518" s="421"/>
      <c r="WKK518" s="421"/>
      <c r="WKL518" s="421"/>
      <c r="WKM518" s="421"/>
      <c r="WKN518" s="421"/>
      <c r="WKO518" s="421"/>
      <c r="WKP518" s="421"/>
      <c r="WKQ518" s="421"/>
      <c r="WKR518" s="421"/>
      <c r="WKS518" s="421"/>
      <c r="WKT518" s="421"/>
      <c r="WKU518" s="421"/>
      <c r="WKV518" s="421"/>
      <c r="WKW518" s="421"/>
      <c r="WKX518" s="421"/>
      <c r="WKY518" s="421"/>
      <c r="WKZ518" s="421"/>
      <c r="WLA518" s="421"/>
      <c r="WLB518" s="421"/>
      <c r="WLC518" s="421"/>
      <c r="WLD518" s="421"/>
      <c r="WLE518" s="421"/>
      <c r="WLF518" s="421"/>
      <c r="WLG518" s="421"/>
      <c r="WLH518" s="421"/>
      <c r="WLI518" s="421"/>
      <c r="WLJ518" s="421"/>
      <c r="WLK518" s="421"/>
      <c r="WLL518" s="421"/>
      <c r="WLM518" s="421"/>
      <c r="WLN518" s="421"/>
      <c r="WLO518" s="421"/>
      <c r="WLP518" s="421"/>
      <c r="WLQ518" s="421"/>
      <c r="WLR518" s="421"/>
      <c r="WLS518" s="421"/>
      <c r="WLT518" s="421"/>
      <c r="WLU518" s="421"/>
      <c r="WLV518" s="421"/>
      <c r="WLW518" s="421"/>
      <c r="WLX518" s="421"/>
      <c r="WLY518" s="421"/>
      <c r="WLZ518" s="421"/>
      <c r="WMA518" s="421"/>
      <c r="WMB518" s="421"/>
      <c r="WMC518" s="421"/>
      <c r="WMD518" s="421"/>
      <c r="WME518" s="421"/>
      <c r="WMF518" s="421"/>
      <c r="WMG518" s="421"/>
      <c r="WMH518" s="421"/>
      <c r="WMI518" s="421"/>
      <c r="WMJ518" s="421"/>
      <c r="WMK518" s="421"/>
      <c r="WML518" s="421"/>
      <c r="WMM518" s="421"/>
      <c r="WMN518" s="421"/>
      <c r="WMO518" s="421"/>
      <c r="WMP518" s="421"/>
      <c r="WMQ518" s="421"/>
      <c r="WMR518" s="421"/>
      <c r="WMS518" s="421"/>
      <c r="WMT518" s="421"/>
      <c r="WMU518" s="421"/>
      <c r="WMV518" s="421"/>
      <c r="WMW518" s="421"/>
      <c r="WMX518" s="421"/>
      <c r="WMY518" s="421"/>
      <c r="WMZ518" s="421"/>
      <c r="WNA518" s="421"/>
      <c r="WNB518" s="421"/>
      <c r="WNC518" s="421"/>
      <c r="WND518" s="421"/>
      <c r="WNE518" s="421"/>
      <c r="WNF518" s="421"/>
      <c r="WNG518" s="421"/>
      <c r="WNH518" s="421"/>
      <c r="WNI518" s="421"/>
      <c r="WNJ518" s="421"/>
      <c r="WNK518" s="421"/>
      <c r="WNL518" s="421"/>
      <c r="WNM518" s="421"/>
      <c r="WNN518" s="421"/>
      <c r="WNO518" s="421"/>
      <c r="WNP518" s="421"/>
      <c r="WNQ518" s="421"/>
      <c r="WNR518" s="421"/>
      <c r="WNS518" s="421"/>
      <c r="WNT518" s="421"/>
      <c r="WNU518" s="421"/>
      <c r="WNV518" s="421"/>
      <c r="WNW518" s="421"/>
      <c r="WNX518" s="421"/>
      <c r="WNY518" s="421"/>
      <c r="WNZ518" s="421"/>
      <c r="WOA518" s="421"/>
      <c r="WOB518" s="421"/>
      <c r="WOC518" s="421"/>
      <c r="WOD518" s="421"/>
      <c r="WOE518" s="421"/>
      <c r="WOF518" s="421"/>
      <c r="WOG518" s="421"/>
      <c r="WOH518" s="421"/>
      <c r="WOI518" s="421"/>
      <c r="WOJ518" s="421"/>
      <c r="WOK518" s="421"/>
      <c r="WOL518" s="421"/>
      <c r="WOM518" s="421"/>
      <c r="WON518" s="421"/>
      <c r="WOO518" s="421"/>
      <c r="WOP518" s="421"/>
      <c r="WOQ518" s="421"/>
      <c r="WOR518" s="421"/>
      <c r="WOS518" s="421"/>
      <c r="WOT518" s="421"/>
      <c r="WOU518" s="421"/>
      <c r="WOV518" s="421"/>
      <c r="WOW518" s="421"/>
      <c r="WOX518" s="421"/>
      <c r="WOY518" s="421"/>
      <c r="WOZ518" s="421"/>
      <c r="WPA518" s="421"/>
      <c r="WPB518" s="421"/>
      <c r="WPC518" s="421"/>
      <c r="WPD518" s="421"/>
      <c r="WPE518" s="421"/>
      <c r="WPF518" s="421"/>
      <c r="WPG518" s="421"/>
      <c r="WPH518" s="421"/>
      <c r="WPI518" s="421"/>
      <c r="WPJ518" s="421"/>
      <c r="WPK518" s="421"/>
      <c r="WPL518" s="421"/>
      <c r="WPM518" s="421"/>
      <c r="WPN518" s="421"/>
      <c r="WPO518" s="421"/>
      <c r="WPP518" s="421"/>
      <c r="WPQ518" s="421"/>
      <c r="WPR518" s="421"/>
      <c r="WPS518" s="421"/>
      <c r="WPT518" s="421"/>
      <c r="WPU518" s="421"/>
      <c r="WPV518" s="421"/>
      <c r="WPW518" s="421"/>
      <c r="WPX518" s="421"/>
      <c r="WPY518" s="421"/>
      <c r="WPZ518" s="421"/>
      <c r="WQA518" s="421"/>
      <c r="WQB518" s="421"/>
      <c r="WQC518" s="421"/>
      <c r="WQD518" s="421"/>
      <c r="WQE518" s="421"/>
      <c r="WQF518" s="421"/>
      <c r="WQG518" s="421"/>
      <c r="WQH518" s="421"/>
      <c r="WQI518" s="421"/>
      <c r="WQJ518" s="421"/>
      <c r="WQK518" s="421"/>
      <c r="WQL518" s="421"/>
      <c r="WQM518" s="421"/>
      <c r="WQN518" s="421"/>
      <c r="WQO518" s="421"/>
      <c r="WQP518" s="421"/>
      <c r="WQQ518" s="421"/>
      <c r="WQR518" s="421"/>
      <c r="WQS518" s="421"/>
      <c r="WQT518" s="421"/>
      <c r="WQU518" s="421"/>
      <c r="WQV518" s="421"/>
      <c r="WQW518" s="421"/>
      <c r="WQX518" s="421"/>
      <c r="WQY518" s="421"/>
      <c r="WQZ518" s="421"/>
      <c r="WRA518" s="421"/>
      <c r="WRB518" s="421"/>
      <c r="WRC518" s="421"/>
      <c r="WRD518" s="421"/>
      <c r="WRE518" s="421"/>
      <c r="WRF518" s="421"/>
      <c r="WRG518" s="421"/>
      <c r="WRH518" s="421"/>
      <c r="WRI518" s="421"/>
      <c r="WRJ518" s="421"/>
      <c r="WRK518" s="421"/>
      <c r="WRL518" s="421"/>
      <c r="WRM518" s="421"/>
      <c r="WRN518" s="421"/>
      <c r="WRO518" s="421"/>
      <c r="WRP518" s="421"/>
      <c r="WRQ518" s="421"/>
      <c r="WRR518" s="421"/>
      <c r="WRS518" s="421"/>
      <c r="WRT518" s="421"/>
      <c r="WRU518" s="421"/>
      <c r="WRV518" s="421"/>
      <c r="WRW518" s="421"/>
      <c r="WRX518" s="421"/>
      <c r="WRY518" s="421"/>
      <c r="WRZ518" s="421"/>
      <c r="WSA518" s="421"/>
      <c r="WSB518" s="421"/>
      <c r="WSC518" s="421"/>
      <c r="WSD518" s="421"/>
      <c r="WSE518" s="421"/>
      <c r="WSF518" s="421"/>
      <c r="WSG518" s="421"/>
      <c r="WSH518" s="421"/>
      <c r="WSI518" s="421"/>
      <c r="WSJ518" s="421"/>
      <c r="WSK518" s="421"/>
      <c r="WSL518" s="421"/>
      <c r="WSM518" s="421"/>
      <c r="WSN518" s="421"/>
      <c r="WSO518" s="421"/>
      <c r="WSP518" s="421"/>
      <c r="WSQ518" s="421"/>
      <c r="WSR518" s="421"/>
      <c r="WSS518" s="421"/>
      <c r="WST518" s="421"/>
      <c r="WSU518" s="421"/>
      <c r="WSV518" s="421"/>
      <c r="WSW518" s="421"/>
      <c r="WSX518" s="421"/>
      <c r="WSY518" s="421"/>
      <c r="WSZ518" s="421"/>
      <c r="WTA518" s="421"/>
      <c r="WTB518" s="421"/>
      <c r="WTC518" s="421"/>
      <c r="WTD518" s="421"/>
      <c r="WTE518" s="421"/>
      <c r="WTF518" s="421"/>
      <c r="WTG518" s="421"/>
      <c r="WTH518" s="421"/>
      <c r="WTI518" s="421"/>
      <c r="WTJ518" s="421"/>
      <c r="WTK518" s="421"/>
      <c r="WTL518" s="421"/>
      <c r="WTM518" s="421"/>
      <c r="WTN518" s="421"/>
      <c r="WTO518" s="421"/>
      <c r="WTP518" s="421"/>
      <c r="WTQ518" s="421"/>
      <c r="WTR518" s="421"/>
      <c r="WTS518" s="421"/>
      <c r="WTT518" s="421"/>
      <c r="WTU518" s="421"/>
      <c r="WTV518" s="421"/>
      <c r="WTW518" s="421"/>
      <c r="WTX518" s="421"/>
      <c r="WTY518" s="421"/>
      <c r="WTZ518" s="421"/>
      <c r="WUA518" s="421"/>
      <c r="WUB518" s="421"/>
      <c r="WUC518" s="421"/>
      <c r="WUD518" s="421"/>
      <c r="WUE518" s="421"/>
      <c r="WUF518" s="421"/>
      <c r="WUG518" s="421"/>
      <c r="WUH518" s="421"/>
      <c r="WUI518" s="421"/>
      <c r="WUJ518" s="421"/>
      <c r="WUK518" s="421"/>
      <c r="WUL518" s="421"/>
      <c r="WUM518" s="421"/>
      <c r="WUN518" s="421"/>
      <c r="WUO518" s="421"/>
      <c r="WUP518" s="421"/>
      <c r="WUQ518" s="421"/>
      <c r="WUR518" s="421"/>
      <c r="WUS518" s="421"/>
      <c r="WUT518" s="421"/>
      <c r="WUU518" s="421"/>
      <c r="WUV518" s="421"/>
      <c r="WUW518" s="421"/>
      <c r="WUX518" s="421"/>
      <c r="WUY518" s="421"/>
      <c r="WUZ518" s="421"/>
      <c r="WVA518" s="421"/>
      <c r="WVB518" s="421"/>
      <c r="WVC518" s="421"/>
      <c r="WVD518" s="421"/>
      <c r="WVE518" s="421"/>
      <c r="WVF518" s="421"/>
      <c r="WVG518" s="421"/>
      <c r="WVH518" s="421"/>
      <c r="WVI518" s="421"/>
      <c r="WVJ518" s="421"/>
      <c r="WVK518" s="421"/>
      <c r="WVL518" s="421"/>
      <c r="WVM518" s="421"/>
      <c r="WVN518" s="421"/>
      <c r="WVO518" s="421"/>
      <c r="WVP518" s="421"/>
      <c r="WVQ518" s="421"/>
      <c r="WVR518" s="421"/>
      <c r="WVS518" s="421"/>
      <c r="WVT518" s="421"/>
      <c r="WVU518" s="421"/>
      <c r="WVV518" s="421"/>
      <c r="WVW518" s="421"/>
      <c r="WVX518" s="421"/>
      <c r="WVY518" s="421"/>
      <c r="WVZ518" s="421"/>
      <c r="WWA518" s="421"/>
      <c r="WWB518" s="421"/>
      <c r="WWC518" s="421"/>
      <c r="WWD518" s="421"/>
      <c r="WWE518" s="421"/>
      <c r="WWF518" s="421"/>
      <c r="WWG518" s="421"/>
      <c r="WWH518" s="421"/>
      <c r="WWI518" s="421"/>
      <c r="WWJ518" s="421"/>
      <c r="WWK518" s="421"/>
      <c r="WWL518" s="421"/>
      <c r="WWM518" s="421"/>
      <c r="WWN518" s="421"/>
      <c r="WWO518" s="421"/>
      <c r="WWP518" s="421"/>
      <c r="WWQ518" s="421"/>
      <c r="WWR518" s="421"/>
      <c r="WWS518" s="421"/>
      <c r="WWT518" s="421"/>
      <c r="WWU518" s="421"/>
      <c r="WWV518" s="421"/>
      <c r="WWW518" s="421"/>
      <c r="WWX518" s="421"/>
      <c r="WWY518" s="421"/>
      <c r="WWZ518" s="421"/>
      <c r="WXA518" s="421"/>
      <c r="WXB518" s="421"/>
      <c r="WXC518" s="421"/>
      <c r="WXD518" s="421"/>
      <c r="WXE518" s="421"/>
      <c r="WXF518" s="421"/>
      <c r="WXG518" s="421"/>
      <c r="WXH518" s="421"/>
      <c r="WXI518" s="421"/>
      <c r="WXJ518" s="421"/>
      <c r="WXK518" s="421"/>
      <c r="WXL518" s="421"/>
      <c r="WXM518" s="421"/>
      <c r="WXN518" s="421"/>
      <c r="WXO518" s="421"/>
      <c r="WXP518" s="421"/>
      <c r="WXQ518" s="421"/>
      <c r="WXR518" s="421"/>
      <c r="WXS518" s="421"/>
      <c r="WXT518" s="421"/>
      <c r="WXU518" s="421"/>
      <c r="WXV518" s="421"/>
      <c r="WXW518" s="421"/>
      <c r="WXX518" s="421"/>
      <c r="WXY518" s="421"/>
      <c r="WXZ518" s="421"/>
      <c r="WYA518" s="421"/>
      <c r="WYB518" s="421"/>
      <c r="WYC518" s="421"/>
      <c r="WYD518" s="421"/>
      <c r="WYE518" s="421"/>
      <c r="WYF518" s="421"/>
      <c r="WYG518" s="421"/>
      <c r="WYH518" s="421"/>
      <c r="WYI518" s="421"/>
      <c r="WYJ518" s="421"/>
      <c r="WYK518" s="421"/>
      <c r="WYL518" s="421"/>
      <c r="WYM518" s="421"/>
      <c r="WYN518" s="421"/>
      <c r="WYO518" s="421"/>
      <c r="WYP518" s="421"/>
      <c r="WYQ518" s="421"/>
      <c r="WYR518" s="421"/>
      <c r="WYS518" s="421"/>
      <c r="WYT518" s="421"/>
      <c r="WYU518" s="421"/>
      <c r="WYV518" s="421"/>
      <c r="WYW518" s="421"/>
      <c r="WYX518" s="421"/>
      <c r="WYY518" s="421"/>
      <c r="WYZ518" s="421"/>
      <c r="WZA518" s="421"/>
      <c r="WZB518" s="421"/>
      <c r="WZC518" s="421"/>
      <c r="WZD518" s="421"/>
      <c r="WZE518" s="421"/>
      <c r="WZF518" s="421"/>
      <c r="WZG518" s="421"/>
      <c r="WZH518" s="421"/>
      <c r="WZI518" s="421"/>
      <c r="WZJ518" s="421"/>
      <c r="WZK518" s="421"/>
      <c r="WZL518" s="421"/>
      <c r="WZM518" s="421"/>
      <c r="WZN518" s="421"/>
      <c r="WZO518" s="421"/>
      <c r="WZP518" s="421"/>
      <c r="WZQ518" s="421"/>
      <c r="WZR518" s="421"/>
      <c r="WZS518" s="421"/>
      <c r="WZT518" s="421"/>
      <c r="WZU518" s="421"/>
      <c r="WZV518" s="421"/>
      <c r="WZW518" s="421"/>
      <c r="WZX518" s="421"/>
      <c r="WZY518" s="421"/>
      <c r="WZZ518" s="421"/>
      <c r="XAA518" s="421"/>
      <c r="XAB518" s="421"/>
      <c r="XAC518" s="421"/>
      <c r="XAD518" s="421"/>
      <c r="XAE518" s="421"/>
      <c r="XAF518" s="421"/>
      <c r="XAG518" s="421"/>
      <c r="XAH518" s="421"/>
      <c r="XAI518" s="421"/>
      <c r="XAJ518" s="421"/>
      <c r="XAK518" s="421"/>
      <c r="XAL518" s="421"/>
      <c r="XAM518" s="421"/>
      <c r="XAN518" s="421"/>
      <c r="XAO518" s="421"/>
      <c r="XAP518" s="421"/>
      <c r="XAQ518" s="421"/>
      <c r="XAR518" s="421"/>
      <c r="XAS518" s="421"/>
      <c r="XAT518" s="421"/>
      <c r="XAU518" s="421"/>
      <c r="XAV518" s="421"/>
      <c r="XAW518" s="421"/>
      <c r="XAX518" s="421"/>
      <c r="XAY518" s="421"/>
      <c r="XAZ518" s="421"/>
      <c r="XBA518" s="421"/>
      <c r="XBB518" s="421"/>
      <c r="XBC518" s="421"/>
      <c r="XBD518" s="421"/>
      <c r="XBE518" s="421"/>
      <c r="XBF518" s="421"/>
      <c r="XBG518" s="421"/>
      <c r="XBH518" s="421"/>
      <c r="XBI518" s="421"/>
      <c r="XBJ518" s="421"/>
      <c r="XBK518" s="421"/>
      <c r="XBL518" s="421"/>
      <c r="XBM518" s="421"/>
      <c r="XBN518" s="421"/>
      <c r="XBO518" s="421"/>
      <c r="XBP518" s="421"/>
      <c r="XBQ518" s="421"/>
      <c r="XBR518" s="421"/>
      <c r="XBS518" s="421"/>
      <c r="XBT518" s="421"/>
      <c r="XBU518" s="421"/>
      <c r="XBV518" s="421"/>
      <c r="XBW518" s="421"/>
      <c r="XBX518" s="421"/>
      <c r="XBY518" s="421"/>
      <c r="XBZ518" s="421"/>
      <c r="XCA518" s="421"/>
      <c r="XCB518" s="421"/>
      <c r="XCC518" s="421"/>
      <c r="XCD518" s="421"/>
      <c r="XCE518" s="421"/>
      <c r="XCF518" s="421"/>
      <c r="XCG518" s="421"/>
      <c r="XCH518" s="421"/>
      <c r="XCI518" s="421"/>
      <c r="XCJ518" s="421"/>
      <c r="XCK518" s="421"/>
      <c r="XCL518" s="421"/>
      <c r="XCM518" s="421"/>
      <c r="XCN518" s="421"/>
      <c r="XCO518" s="421"/>
      <c r="XCP518" s="421"/>
      <c r="XCQ518" s="421"/>
      <c r="XCR518" s="421"/>
      <c r="XCS518" s="421"/>
      <c r="XCT518" s="421"/>
      <c r="XCU518" s="421"/>
      <c r="XCV518" s="421"/>
      <c r="XCW518" s="421"/>
      <c r="XCX518" s="421"/>
      <c r="XCY518" s="421"/>
      <c r="XCZ518" s="421"/>
      <c r="XDA518" s="421"/>
      <c r="XDB518" s="421"/>
      <c r="XDC518" s="421"/>
      <c r="XDD518" s="421"/>
      <c r="XDE518" s="421"/>
      <c r="XDF518" s="421"/>
      <c r="XDG518" s="421"/>
      <c r="XDH518" s="421"/>
      <c r="XDI518" s="421"/>
      <c r="XDJ518" s="421"/>
      <c r="XDK518" s="421"/>
      <c r="XDL518" s="421"/>
      <c r="XDM518" s="421"/>
      <c r="XDN518" s="421"/>
      <c r="XDO518" s="421"/>
      <c r="XDP518" s="421"/>
      <c r="XDQ518" s="421"/>
      <c r="XDR518" s="421"/>
      <c r="XDS518" s="421"/>
      <c r="XDT518" s="421"/>
      <c r="XDU518" s="421"/>
      <c r="XDV518" s="421"/>
      <c r="XDW518" s="421"/>
      <c r="XDX518" s="421"/>
      <c r="XDY518" s="421"/>
      <c r="XDZ518" s="421"/>
      <c r="XEA518" s="421"/>
      <c r="XEB518" s="421"/>
      <c r="XEC518" s="421"/>
      <c r="XED518" s="421"/>
      <c r="XEE518" s="421"/>
      <c r="XEF518" s="421"/>
      <c r="XEG518" s="421"/>
      <c r="XEH518" s="421"/>
      <c r="XEI518" s="421"/>
      <c r="XEJ518" s="421"/>
      <c r="XEK518" s="421"/>
      <c r="XEL518" s="421"/>
      <c r="XEM518" s="421"/>
      <c r="XEN518" s="421"/>
      <c r="XEO518" s="421"/>
      <c r="XEP518" s="421"/>
      <c r="XEQ518" s="421"/>
      <c r="XER518" s="421"/>
      <c r="XES518" s="421"/>
      <c r="XET518" s="421"/>
      <c r="XEU518" s="421"/>
      <c r="XEV518" s="421"/>
      <c r="XEW518" s="421"/>
      <c r="XEX518" s="421"/>
      <c r="XEY518" s="421"/>
      <c r="XEZ518" s="421"/>
      <c r="XFA518" s="421"/>
      <c r="XFB518" s="421"/>
      <c r="XFC518" s="421"/>
    </row>
    <row r="519" spans="1:16383">
      <c r="A519" s="420"/>
      <c r="B519" s="784"/>
      <c r="C519" s="784"/>
      <c r="D519" s="784"/>
      <c r="E519" s="923"/>
      <c r="F519" s="420"/>
      <c r="G519" s="420"/>
      <c r="H519" s="780"/>
      <c r="I519" s="780"/>
      <c r="J519" s="780"/>
      <c r="K519" s="888" t="s">
        <v>388</v>
      </c>
      <c r="L519" s="888"/>
      <c r="M519" s="888"/>
      <c r="N519" s="420"/>
      <c r="O519" s="420"/>
      <c r="P519" s="420"/>
      <c r="Q519" s="420"/>
      <c r="R519" s="420"/>
      <c r="S519" s="420"/>
      <c r="T519" s="420"/>
      <c r="U519" s="420"/>
      <c r="V519" s="420"/>
      <c r="W519" s="420"/>
      <c r="X519" s="420"/>
      <c r="Y519" s="420"/>
      <c r="Z519" s="420"/>
      <c r="AA519" s="420"/>
      <c r="AB519" s="420"/>
      <c r="AC519" s="420"/>
      <c r="AD519" s="420"/>
      <c r="AE519" s="420"/>
      <c r="AF519" s="420"/>
      <c r="AG519" s="420"/>
      <c r="AH519" s="420"/>
      <c r="AI519" s="420"/>
      <c r="AJ519" s="420"/>
      <c r="AK519" s="420"/>
      <c r="AL519" s="420"/>
      <c r="AM519" s="420"/>
      <c r="AN519" s="420"/>
      <c r="AO519" s="421"/>
      <c r="AP519" s="421"/>
      <c r="AQ519" s="421"/>
      <c r="AR519" s="421"/>
      <c r="AS519" s="421"/>
      <c r="AT519" s="421"/>
      <c r="AU519" s="421"/>
      <c r="AV519" s="421"/>
      <c r="AW519" s="421"/>
      <c r="AX519" s="421"/>
      <c r="AY519" s="421"/>
      <c r="AZ519" s="421"/>
      <c r="BA519" s="421"/>
      <c r="BB519" s="421"/>
      <c r="BC519" s="421"/>
      <c r="BD519" s="421"/>
      <c r="BE519" s="421"/>
      <c r="BF519" s="421"/>
      <c r="BG519" s="421"/>
      <c r="BH519" s="421"/>
      <c r="BI519" s="421"/>
      <c r="BJ519" s="421"/>
      <c r="BK519" s="421"/>
      <c r="BL519" s="421"/>
      <c r="BM519" s="421"/>
      <c r="BN519" s="421"/>
      <c r="BO519" s="421"/>
      <c r="BP519" s="421"/>
      <c r="BQ519" s="421"/>
      <c r="BR519" s="421"/>
      <c r="BS519" s="421"/>
      <c r="BT519" s="421"/>
      <c r="BU519" s="421"/>
      <c r="BV519" s="421"/>
      <c r="BW519" s="421"/>
      <c r="BX519" s="421"/>
      <c r="BY519" s="421"/>
      <c r="BZ519" s="421"/>
      <c r="CA519" s="421"/>
      <c r="CB519" s="421"/>
      <c r="CC519" s="421"/>
      <c r="CD519" s="421"/>
      <c r="CE519" s="421"/>
      <c r="CF519" s="421"/>
      <c r="CG519" s="421"/>
      <c r="CH519" s="421"/>
      <c r="CI519" s="421"/>
      <c r="CJ519" s="421"/>
      <c r="CK519" s="421"/>
      <c r="CL519" s="421"/>
      <c r="CM519" s="421"/>
      <c r="CN519" s="421"/>
      <c r="CO519" s="421"/>
      <c r="CP519" s="421"/>
      <c r="CQ519" s="421"/>
      <c r="CR519" s="421"/>
      <c r="CS519" s="421"/>
      <c r="CT519" s="421"/>
      <c r="CU519" s="421"/>
      <c r="CV519" s="421"/>
      <c r="CW519" s="421"/>
      <c r="CX519" s="421"/>
      <c r="CY519" s="421"/>
      <c r="CZ519" s="421"/>
      <c r="DA519" s="421"/>
      <c r="DB519" s="421"/>
      <c r="DC519" s="421"/>
      <c r="DD519" s="421"/>
      <c r="DE519" s="421"/>
      <c r="DF519" s="421"/>
      <c r="DG519" s="421"/>
      <c r="DH519" s="421"/>
      <c r="DI519" s="421"/>
      <c r="DJ519" s="421"/>
      <c r="DK519" s="421"/>
      <c r="DL519" s="421"/>
      <c r="DM519" s="421"/>
      <c r="DN519" s="421"/>
      <c r="DO519" s="421"/>
      <c r="DP519" s="421"/>
      <c r="DQ519" s="421"/>
      <c r="DR519" s="421"/>
      <c r="DS519" s="421"/>
      <c r="DT519" s="421"/>
      <c r="DU519" s="421"/>
      <c r="DV519" s="421"/>
      <c r="DW519" s="421"/>
      <c r="DX519" s="421"/>
      <c r="DY519" s="421"/>
      <c r="DZ519" s="421"/>
      <c r="EA519" s="421"/>
      <c r="EB519" s="421"/>
      <c r="EC519" s="421"/>
      <c r="ED519" s="421"/>
      <c r="EE519" s="421"/>
      <c r="EF519" s="421"/>
      <c r="EG519" s="421"/>
      <c r="EH519" s="421"/>
      <c r="EI519" s="421"/>
      <c r="EJ519" s="421"/>
      <c r="EK519" s="421"/>
      <c r="EL519" s="421"/>
      <c r="EM519" s="421"/>
      <c r="EN519" s="421"/>
      <c r="EO519" s="421"/>
      <c r="EP519" s="421"/>
      <c r="EQ519" s="421"/>
      <c r="ER519" s="421"/>
      <c r="ES519" s="421"/>
      <c r="ET519" s="421"/>
      <c r="EU519" s="421"/>
      <c r="EV519" s="421"/>
      <c r="EW519" s="421"/>
      <c r="EX519" s="421"/>
      <c r="EY519" s="421"/>
      <c r="EZ519" s="421"/>
      <c r="FA519" s="421"/>
      <c r="FB519" s="421"/>
      <c r="FC519" s="421"/>
      <c r="FD519" s="421"/>
      <c r="FE519" s="421"/>
      <c r="FF519" s="421"/>
      <c r="FG519" s="421"/>
      <c r="FH519" s="421"/>
      <c r="FI519" s="421"/>
      <c r="FJ519" s="421"/>
      <c r="FK519" s="421"/>
      <c r="FL519" s="421"/>
      <c r="FM519" s="421"/>
      <c r="FN519" s="421"/>
      <c r="FO519" s="421"/>
      <c r="FP519" s="421"/>
      <c r="FQ519" s="421"/>
      <c r="FR519" s="421"/>
      <c r="FS519" s="421"/>
      <c r="FT519" s="421"/>
      <c r="FU519" s="421"/>
      <c r="FV519" s="421"/>
      <c r="FW519" s="421"/>
      <c r="FX519" s="421"/>
      <c r="FY519" s="421"/>
      <c r="FZ519" s="421"/>
      <c r="GA519" s="421"/>
      <c r="GB519" s="421"/>
      <c r="GC519" s="421"/>
      <c r="GD519" s="421"/>
      <c r="GE519" s="421"/>
      <c r="GF519" s="421"/>
      <c r="GG519" s="421"/>
      <c r="GH519" s="421"/>
      <c r="GI519" s="421"/>
      <c r="GJ519" s="421"/>
      <c r="GK519" s="421"/>
      <c r="GL519" s="421"/>
      <c r="GM519" s="421"/>
      <c r="GN519" s="421"/>
      <c r="GO519" s="421"/>
      <c r="GP519" s="421"/>
      <c r="GQ519" s="421"/>
      <c r="GR519" s="421"/>
      <c r="GS519" s="421"/>
      <c r="GT519" s="421"/>
      <c r="GU519" s="421"/>
      <c r="GV519" s="421"/>
      <c r="GW519" s="421"/>
      <c r="GX519" s="421"/>
      <c r="GY519" s="421"/>
      <c r="GZ519" s="421"/>
      <c r="HA519" s="421"/>
      <c r="HB519" s="421"/>
      <c r="HC519" s="421"/>
      <c r="HD519" s="421"/>
      <c r="HE519" s="421"/>
      <c r="HF519" s="421"/>
      <c r="HG519" s="421"/>
      <c r="HH519" s="421"/>
      <c r="HI519" s="421"/>
      <c r="HJ519" s="421"/>
      <c r="HK519" s="421"/>
      <c r="HL519" s="421"/>
      <c r="HM519" s="421"/>
      <c r="HN519" s="421"/>
      <c r="HO519" s="421"/>
      <c r="HP519" s="421"/>
      <c r="HQ519" s="421"/>
      <c r="HR519" s="421"/>
      <c r="HS519" s="421"/>
      <c r="HT519" s="421"/>
      <c r="HU519" s="421"/>
      <c r="HV519" s="421"/>
      <c r="HW519" s="421"/>
      <c r="HX519" s="421"/>
      <c r="HY519" s="421"/>
      <c r="HZ519" s="421"/>
      <c r="IA519" s="421"/>
      <c r="IB519" s="421"/>
      <c r="IC519" s="421"/>
      <c r="ID519" s="421"/>
      <c r="IE519" s="421"/>
      <c r="IF519" s="421"/>
      <c r="IG519" s="421"/>
      <c r="IH519" s="421"/>
      <c r="II519" s="421"/>
      <c r="IJ519" s="421"/>
      <c r="IK519" s="421"/>
      <c r="IL519" s="421"/>
      <c r="IM519" s="421"/>
      <c r="IN519" s="421"/>
      <c r="IO519" s="421"/>
      <c r="IP519" s="421"/>
      <c r="IQ519" s="421"/>
      <c r="IR519" s="421"/>
      <c r="IS519" s="421"/>
      <c r="IT519" s="421"/>
      <c r="IU519" s="421"/>
      <c r="IV519" s="421"/>
      <c r="IW519" s="421"/>
      <c r="IX519" s="421"/>
      <c r="IY519" s="421"/>
      <c r="IZ519" s="421"/>
      <c r="JA519" s="421"/>
      <c r="JB519" s="421"/>
      <c r="JC519" s="421"/>
      <c r="JD519" s="421"/>
      <c r="JE519" s="421"/>
      <c r="JF519" s="421"/>
      <c r="JG519" s="421"/>
      <c r="JH519" s="421"/>
      <c r="JI519" s="421"/>
      <c r="JJ519" s="421"/>
      <c r="JK519" s="421"/>
      <c r="JL519" s="421"/>
      <c r="JM519" s="421"/>
      <c r="JN519" s="421"/>
      <c r="JO519" s="421"/>
      <c r="JP519" s="421"/>
      <c r="JQ519" s="421"/>
      <c r="JR519" s="421"/>
      <c r="JS519" s="421"/>
      <c r="JT519" s="421"/>
      <c r="JU519" s="421"/>
      <c r="JV519" s="421"/>
      <c r="JW519" s="421"/>
      <c r="JX519" s="421"/>
      <c r="JY519" s="421"/>
      <c r="JZ519" s="421"/>
      <c r="KA519" s="421"/>
      <c r="KB519" s="421"/>
      <c r="KC519" s="421"/>
      <c r="KD519" s="421"/>
      <c r="KE519" s="421"/>
      <c r="KF519" s="421"/>
      <c r="KG519" s="421"/>
      <c r="KH519" s="421"/>
      <c r="KI519" s="421"/>
      <c r="KJ519" s="421"/>
      <c r="KK519" s="421"/>
      <c r="KL519" s="421"/>
      <c r="KM519" s="421"/>
      <c r="KN519" s="421"/>
      <c r="KO519" s="421"/>
      <c r="KP519" s="421"/>
      <c r="KQ519" s="421"/>
      <c r="KR519" s="421"/>
      <c r="KS519" s="421"/>
      <c r="KT519" s="421"/>
      <c r="KU519" s="421"/>
      <c r="KV519" s="421"/>
      <c r="KW519" s="421"/>
      <c r="KX519" s="421"/>
      <c r="KY519" s="421"/>
      <c r="KZ519" s="421"/>
      <c r="LA519" s="421"/>
      <c r="LB519" s="421"/>
      <c r="LC519" s="421"/>
      <c r="LD519" s="421"/>
      <c r="LE519" s="421"/>
      <c r="LF519" s="421"/>
      <c r="LG519" s="421"/>
      <c r="LH519" s="421"/>
      <c r="LI519" s="421"/>
      <c r="LJ519" s="421"/>
      <c r="LK519" s="421"/>
      <c r="LL519" s="421"/>
      <c r="LM519" s="421"/>
      <c r="LN519" s="421"/>
      <c r="LO519" s="421"/>
      <c r="LP519" s="421"/>
      <c r="LQ519" s="421"/>
      <c r="LR519" s="421"/>
      <c r="LS519" s="421"/>
      <c r="LT519" s="421"/>
      <c r="LU519" s="421"/>
      <c r="LV519" s="421"/>
      <c r="LW519" s="421"/>
      <c r="LX519" s="421"/>
      <c r="LY519" s="421"/>
      <c r="LZ519" s="421"/>
      <c r="MA519" s="421"/>
      <c r="MB519" s="421"/>
      <c r="MC519" s="421"/>
      <c r="MD519" s="421"/>
      <c r="ME519" s="421"/>
      <c r="MF519" s="421"/>
      <c r="MG519" s="421"/>
      <c r="MH519" s="421"/>
      <c r="MI519" s="421"/>
      <c r="MJ519" s="421"/>
      <c r="MK519" s="421"/>
      <c r="ML519" s="421"/>
      <c r="MM519" s="421"/>
      <c r="MN519" s="421"/>
      <c r="MO519" s="421"/>
      <c r="MP519" s="421"/>
      <c r="MQ519" s="421"/>
      <c r="MR519" s="421"/>
      <c r="MS519" s="421"/>
      <c r="MT519" s="421"/>
      <c r="MU519" s="421"/>
      <c r="MV519" s="421"/>
      <c r="MW519" s="421"/>
      <c r="MX519" s="421"/>
      <c r="MY519" s="421"/>
      <c r="MZ519" s="421"/>
      <c r="NA519" s="421"/>
      <c r="NB519" s="421"/>
      <c r="NC519" s="421"/>
      <c r="ND519" s="421"/>
      <c r="NE519" s="421"/>
      <c r="NF519" s="421"/>
      <c r="NG519" s="421"/>
      <c r="NH519" s="421"/>
      <c r="NI519" s="421"/>
      <c r="NJ519" s="421"/>
      <c r="NK519" s="421"/>
      <c r="NL519" s="421"/>
      <c r="NM519" s="421"/>
      <c r="NN519" s="421"/>
      <c r="NO519" s="421"/>
      <c r="NP519" s="421"/>
      <c r="NQ519" s="421"/>
      <c r="NR519" s="421"/>
      <c r="NS519" s="421"/>
      <c r="NT519" s="421"/>
      <c r="NU519" s="421"/>
      <c r="NV519" s="421"/>
      <c r="NW519" s="421"/>
      <c r="NX519" s="421"/>
      <c r="NY519" s="421"/>
      <c r="NZ519" s="421"/>
      <c r="OA519" s="421"/>
      <c r="OB519" s="421"/>
      <c r="OC519" s="421"/>
      <c r="OD519" s="421"/>
      <c r="OE519" s="421"/>
      <c r="OF519" s="421"/>
      <c r="OG519" s="421"/>
      <c r="OH519" s="421"/>
      <c r="OI519" s="421"/>
      <c r="OJ519" s="421"/>
      <c r="OK519" s="421"/>
      <c r="OL519" s="421"/>
      <c r="OM519" s="421"/>
      <c r="ON519" s="421"/>
      <c r="OO519" s="421"/>
      <c r="OP519" s="421"/>
      <c r="OQ519" s="421"/>
      <c r="OR519" s="421"/>
      <c r="OS519" s="421"/>
      <c r="OT519" s="421"/>
      <c r="OU519" s="421"/>
      <c r="OV519" s="421"/>
      <c r="OW519" s="421"/>
      <c r="OX519" s="421"/>
      <c r="OY519" s="421"/>
      <c r="OZ519" s="421"/>
      <c r="PA519" s="421"/>
      <c r="PB519" s="421"/>
      <c r="PC519" s="421"/>
      <c r="PD519" s="421"/>
      <c r="PE519" s="421"/>
      <c r="PF519" s="421"/>
      <c r="PG519" s="421"/>
      <c r="PH519" s="421"/>
      <c r="PI519" s="421"/>
      <c r="PJ519" s="421"/>
      <c r="PK519" s="421"/>
      <c r="PL519" s="421"/>
      <c r="PM519" s="421"/>
      <c r="PN519" s="421"/>
      <c r="PO519" s="421"/>
      <c r="PP519" s="421"/>
      <c r="PQ519" s="421"/>
      <c r="PR519" s="421"/>
      <c r="PS519" s="421"/>
      <c r="PT519" s="421"/>
      <c r="PU519" s="421"/>
      <c r="PV519" s="421"/>
      <c r="PW519" s="421"/>
      <c r="PX519" s="421"/>
      <c r="PY519" s="421"/>
      <c r="PZ519" s="421"/>
      <c r="QA519" s="421"/>
      <c r="QB519" s="421"/>
      <c r="QC519" s="421"/>
      <c r="QD519" s="421"/>
      <c r="QE519" s="421"/>
      <c r="QF519" s="421"/>
      <c r="QG519" s="421"/>
      <c r="QH519" s="421"/>
      <c r="QI519" s="421"/>
      <c r="QJ519" s="421"/>
      <c r="QK519" s="421"/>
      <c r="QL519" s="421"/>
      <c r="QM519" s="421"/>
      <c r="QN519" s="421"/>
      <c r="QO519" s="421"/>
      <c r="QP519" s="421"/>
      <c r="QQ519" s="421"/>
      <c r="QR519" s="421"/>
      <c r="QS519" s="421"/>
      <c r="QT519" s="421"/>
      <c r="QU519" s="421"/>
      <c r="QV519" s="421"/>
      <c r="QW519" s="421"/>
      <c r="QX519" s="421"/>
      <c r="QY519" s="421"/>
      <c r="QZ519" s="421"/>
      <c r="RA519" s="421"/>
      <c r="RB519" s="421"/>
      <c r="RC519" s="421"/>
      <c r="RD519" s="421"/>
      <c r="RE519" s="421"/>
      <c r="RF519" s="421"/>
      <c r="RG519" s="421"/>
      <c r="RH519" s="421"/>
      <c r="RI519" s="421"/>
      <c r="RJ519" s="421"/>
      <c r="RK519" s="421"/>
      <c r="RL519" s="421"/>
      <c r="RM519" s="421"/>
      <c r="RN519" s="421"/>
      <c r="RO519" s="421"/>
      <c r="RP519" s="421"/>
      <c r="RQ519" s="421"/>
      <c r="RR519" s="421"/>
      <c r="RS519" s="421"/>
      <c r="RT519" s="421"/>
      <c r="RU519" s="421"/>
      <c r="RV519" s="421"/>
      <c r="RW519" s="421"/>
      <c r="RX519" s="421"/>
      <c r="RY519" s="421"/>
      <c r="RZ519" s="421"/>
      <c r="SA519" s="421"/>
      <c r="SB519" s="421"/>
      <c r="SC519" s="421"/>
      <c r="SD519" s="421"/>
      <c r="SE519" s="421"/>
      <c r="SF519" s="421"/>
      <c r="SG519" s="421"/>
      <c r="SH519" s="421"/>
      <c r="SI519" s="421"/>
      <c r="SJ519" s="421"/>
      <c r="SK519" s="421"/>
      <c r="SL519" s="421"/>
      <c r="SM519" s="421"/>
      <c r="SN519" s="421"/>
      <c r="SO519" s="421"/>
      <c r="SP519" s="421"/>
      <c r="SQ519" s="421"/>
      <c r="SR519" s="421"/>
      <c r="SS519" s="421"/>
      <c r="ST519" s="421"/>
      <c r="SU519" s="421"/>
      <c r="SV519" s="421"/>
      <c r="SW519" s="421"/>
      <c r="SX519" s="421"/>
      <c r="SY519" s="421"/>
      <c r="SZ519" s="421"/>
      <c r="TA519" s="421"/>
      <c r="TB519" s="421"/>
      <c r="TC519" s="421"/>
      <c r="TD519" s="421"/>
      <c r="TE519" s="421"/>
      <c r="TF519" s="421"/>
      <c r="TG519" s="421"/>
      <c r="TH519" s="421"/>
      <c r="TI519" s="421"/>
      <c r="TJ519" s="421"/>
      <c r="TK519" s="421"/>
      <c r="TL519" s="421"/>
      <c r="TM519" s="421"/>
      <c r="TN519" s="421"/>
      <c r="TO519" s="421"/>
      <c r="TP519" s="421"/>
      <c r="TQ519" s="421"/>
      <c r="TR519" s="421"/>
      <c r="TS519" s="421"/>
      <c r="TT519" s="421"/>
      <c r="TU519" s="421"/>
      <c r="TV519" s="421"/>
      <c r="TW519" s="421"/>
      <c r="TX519" s="421"/>
      <c r="TY519" s="421"/>
      <c r="TZ519" s="421"/>
      <c r="UA519" s="421"/>
      <c r="UB519" s="421"/>
      <c r="UC519" s="421"/>
      <c r="UD519" s="421"/>
      <c r="UE519" s="421"/>
      <c r="UF519" s="421"/>
      <c r="UG519" s="421"/>
      <c r="UH519" s="421"/>
      <c r="UI519" s="421"/>
      <c r="UJ519" s="421"/>
      <c r="UK519" s="421"/>
      <c r="UL519" s="421"/>
      <c r="UM519" s="421"/>
      <c r="UN519" s="421"/>
      <c r="UO519" s="421"/>
      <c r="UP519" s="421"/>
      <c r="UQ519" s="421"/>
      <c r="UR519" s="421"/>
      <c r="US519" s="421"/>
      <c r="UT519" s="421"/>
      <c r="UU519" s="421"/>
      <c r="UV519" s="421"/>
      <c r="UW519" s="421"/>
      <c r="UX519" s="421"/>
      <c r="UY519" s="421"/>
      <c r="UZ519" s="421"/>
      <c r="VA519" s="421"/>
      <c r="VB519" s="421"/>
      <c r="VC519" s="421"/>
      <c r="VD519" s="421"/>
      <c r="VE519" s="421"/>
      <c r="VF519" s="421"/>
      <c r="VG519" s="421"/>
      <c r="VH519" s="421"/>
      <c r="VI519" s="421"/>
      <c r="VJ519" s="421"/>
      <c r="VK519" s="421"/>
      <c r="VL519" s="421"/>
      <c r="VM519" s="421"/>
      <c r="VN519" s="421"/>
      <c r="VO519" s="421"/>
      <c r="VP519" s="421"/>
      <c r="VQ519" s="421"/>
      <c r="VR519" s="421"/>
      <c r="VS519" s="421"/>
      <c r="VT519" s="421"/>
      <c r="VU519" s="421"/>
      <c r="VV519" s="421"/>
      <c r="VW519" s="421"/>
      <c r="VX519" s="421"/>
      <c r="VY519" s="421"/>
      <c r="VZ519" s="421"/>
      <c r="WA519" s="421"/>
      <c r="WB519" s="421"/>
      <c r="WC519" s="421"/>
      <c r="WD519" s="421"/>
      <c r="WE519" s="421"/>
      <c r="WF519" s="421"/>
      <c r="WG519" s="421"/>
      <c r="WH519" s="421"/>
      <c r="WI519" s="421"/>
      <c r="WJ519" s="421"/>
      <c r="WK519" s="421"/>
      <c r="WL519" s="421"/>
      <c r="WM519" s="421"/>
      <c r="WN519" s="421"/>
      <c r="WO519" s="421"/>
      <c r="WP519" s="421"/>
      <c r="WQ519" s="421"/>
      <c r="WR519" s="421"/>
      <c r="WS519" s="421"/>
      <c r="WT519" s="421"/>
      <c r="WU519" s="421"/>
      <c r="WV519" s="421"/>
      <c r="WW519" s="421"/>
      <c r="WX519" s="421"/>
      <c r="WY519" s="421"/>
      <c r="WZ519" s="421"/>
      <c r="XA519" s="421"/>
      <c r="XB519" s="421"/>
      <c r="XC519" s="421"/>
      <c r="XD519" s="421"/>
      <c r="XE519" s="421"/>
      <c r="XF519" s="421"/>
      <c r="XG519" s="421"/>
      <c r="XH519" s="421"/>
      <c r="XI519" s="421"/>
      <c r="XJ519" s="421"/>
      <c r="XK519" s="421"/>
      <c r="XL519" s="421"/>
      <c r="XM519" s="421"/>
      <c r="XN519" s="421"/>
      <c r="XO519" s="421"/>
      <c r="XP519" s="421"/>
      <c r="XQ519" s="421"/>
      <c r="XR519" s="421"/>
      <c r="XS519" s="421"/>
      <c r="XT519" s="421"/>
      <c r="XU519" s="421"/>
      <c r="XV519" s="421"/>
      <c r="XW519" s="421"/>
      <c r="XX519" s="421"/>
      <c r="XY519" s="421"/>
      <c r="XZ519" s="421"/>
      <c r="YA519" s="421"/>
      <c r="YB519" s="421"/>
      <c r="YC519" s="421"/>
      <c r="YD519" s="421"/>
      <c r="YE519" s="421"/>
      <c r="YF519" s="421"/>
      <c r="YG519" s="421"/>
      <c r="YH519" s="421"/>
      <c r="YI519" s="421"/>
      <c r="YJ519" s="421"/>
      <c r="YK519" s="421"/>
      <c r="YL519" s="421"/>
      <c r="YM519" s="421"/>
      <c r="YN519" s="421"/>
      <c r="YO519" s="421"/>
      <c r="YP519" s="421"/>
      <c r="YQ519" s="421"/>
      <c r="YR519" s="421"/>
      <c r="YS519" s="421"/>
      <c r="YT519" s="421"/>
      <c r="YU519" s="421"/>
      <c r="YV519" s="421"/>
      <c r="YW519" s="421"/>
      <c r="YX519" s="421"/>
      <c r="YY519" s="421"/>
      <c r="YZ519" s="421"/>
      <c r="ZA519" s="421"/>
      <c r="ZB519" s="421"/>
      <c r="ZC519" s="421"/>
      <c r="ZD519" s="421"/>
      <c r="ZE519" s="421"/>
      <c r="ZF519" s="421"/>
      <c r="ZG519" s="421"/>
      <c r="ZH519" s="421"/>
      <c r="ZI519" s="421"/>
      <c r="ZJ519" s="421"/>
      <c r="ZK519" s="421"/>
      <c r="ZL519" s="421"/>
      <c r="ZM519" s="421"/>
      <c r="ZN519" s="421"/>
      <c r="ZO519" s="421"/>
      <c r="ZP519" s="421"/>
      <c r="ZQ519" s="421"/>
      <c r="ZR519" s="421"/>
      <c r="ZS519" s="421"/>
      <c r="ZT519" s="421"/>
      <c r="ZU519" s="421"/>
      <c r="ZV519" s="421"/>
      <c r="ZW519" s="421"/>
      <c r="ZX519" s="421"/>
      <c r="ZY519" s="421"/>
      <c r="ZZ519" s="421"/>
      <c r="AAA519" s="421"/>
      <c r="AAB519" s="421"/>
      <c r="AAC519" s="421"/>
      <c r="AAD519" s="421"/>
      <c r="AAE519" s="421"/>
      <c r="AAF519" s="421"/>
      <c r="AAG519" s="421"/>
      <c r="AAH519" s="421"/>
      <c r="AAI519" s="421"/>
      <c r="AAJ519" s="421"/>
      <c r="AAK519" s="421"/>
      <c r="AAL519" s="421"/>
      <c r="AAM519" s="421"/>
      <c r="AAN519" s="421"/>
      <c r="AAO519" s="421"/>
      <c r="AAP519" s="421"/>
      <c r="AAQ519" s="421"/>
      <c r="AAR519" s="421"/>
      <c r="AAS519" s="421"/>
      <c r="AAT519" s="421"/>
      <c r="AAU519" s="421"/>
      <c r="AAV519" s="421"/>
      <c r="AAW519" s="421"/>
      <c r="AAX519" s="421"/>
      <c r="AAY519" s="421"/>
      <c r="AAZ519" s="421"/>
      <c r="ABA519" s="421"/>
      <c r="ABB519" s="421"/>
      <c r="ABC519" s="421"/>
      <c r="ABD519" s="421"/>
      <c r="ABE519" s="421"/>
      <c r="ABF519" s="421"/>
      <c r="ABG519" s="421"/>
      <c r="ABH519" s="421"/>
      <c r="ABI519" s="421"/>
      <c r="ABJ519" s="421"/>
      <c r="ABK519" s="421"/>
      <c r="ABL519" s="421"/>
      <c r="ABM519" s="421"/>
      <c r="ABN519" s="421"/>
      <c r="ABO519" s="421"/>
      <c r="ABP519" s="421"/>
      <c r="ABQ519" s="421"/>
      <c r="ABR519" s="421"/>
      <c r="ABS519" s="421"/>
      <c r="ABT519" s="421"/>
      <c r="ABU519" s="421"/>
      <c r="ABV519" s="421"/>
      <c r="ABW519" s="421"/>
      <c r="ABX519" s="421"/>
      <c r="ABY519" s="421"/>
      <c r="ABZ519" s="421"/>
      <c r="ACA519" s="421"/>
      <c r="ACB519" s="421"/>
      <c r="ACC519" s="421"/>
      <c r="ACD519" s="421"/>
      <c r="ACE519" s="421"/>
      <c r="ACF519" s="421"/>
      <c r="ACG519" s="421"/>
      <c r="ACH519" s="421"/>
      <c r="ACI519" s="421"/>
      <c r="ACJ519" s="421"/>
      <c r="ACK519" s="421"/>
      <c r="ACL519" s="421"/>
      <c r="ACM519" s="421"/>
      <c r="ACN519" s="421"/>
      <c r="ACO519" s="421"/>
      <c r="ACP519" s="421"/>
      <c r="ACQ519" s="421"/>
      <c r="ACR519" s="421"/>
      <c r="ACS519" s="421"/>
      <c r="ACT519" s="421"/>
      <c r="ACU519" s="421"/>
      <c r="ACV519" s="421"/>
      <c r="ACW519" s="421"/>
      <c r="ACX519" s="421"/>
      <c r="ACY519" s="421"/>
      <c r="ACZ519" s="421"/>
      <c r="ADA519" s="421"/>
      <c r="ADB519" s="421"/>
      <c r="ADC519" s="421"/>
      <c r="ADD519" s="421"/>
      <c r="ADE519" s="421"/>
      <c r="ADF519" s="421"/>
      <c r="ADG519" s="421"/>
      <c r="ADH519" s="421"/>
      <c r="ADI519" s="421"/>
      <c r="ADJ519" s="421"/>
      <c r="ADK519" s="421"/>
      <c r="ADL519" s="421"/>
      <c r="ADM519" s="421"/>
      <c r="ADN519" s="421"/>
      <c r="ADO519" s="421"/>
      <c r="ADP519" s="421"/>
      <c r="ADQ519" s="421"/>
      <c r="ADR519" s="421"/>
      <c r="ADS519" s="421"/>
      <c r="ADT519" s="421"/>
      <c r="ADU519" s="421"/>
      <c r="ADV519" s="421"/>
      <c r="ADW519" s="421"/>
      <c r="ADX519" s="421"/>
      <c r="ADY519" s="421"/>
      <c r="ADZ519" s="421"/>
      <c r="AEA519" s="421"/>
      <c r="AEB519" s="421"/>
      <c r="AEC519" s="421"/>
      <c r="AED519" s="421"/>
      <c r="AEE519" s="421"/>
      <c r="AEF519" s="421"/>
      <c r="AEG519" s="421"/>
      <c r="AEH519" s="421"/>
      <c r="AEI519" s="421"/>
      <c r="AEJ519" s="421"/>
      <c r="AEK519" s="421"/>
      <c r="AEL519" s="421"/>
      <c r="AEM519" s="421"/>
      <c r="AEN519" s="421"/>
      <c r="AEO519" s="421"/>
      <c r="AEP519" s="421"/>
      <c r="AEQ519" s="421"/>
      <c r="AER519" s="421"/>
      <c r="AES519" s="421"/>
      <c r="AET519" s="421"/>
      <c r="AEU519" s="421"/>
      <c r="AEV519" s="421"/>
      <c r="AEW519" s="421"/>
      <c r="AEX519" s="421"/>
      <c r="AEY519" s="421"/>
      <c r="AEZ519" s="421"/>
      <c r="AFA519" s="421"/>
      <c r="AFB519" s="421"/>
      <c r="AFC519" s="421"/>
      <c r="AFD519" s="421"/>
      <c r="AFE519" s="421"/>
      <c r="AFF519" s="421"/>
      <c r="AFG519" s="421"/>
      <c r="AFH519" s="421"/>
      <c r="AFI519" s="421"/>
      <c r="AFJ519" s="421"/>
      <c r="AFK519" s="421"/>
      <c r="AFL519" s="421"/>
      <c r="AFM519" s="421"/>
      <c r="AFN519" s="421"/>
      <c r="AFO519" s="421"/>
      <c r="AFP519" s="421"/>
      <c r="AFQ519" s="421"/>
      <c r="AFR519" s="421"/>
      <c r="AFS519" s="421"/>
      <c r="AFT519" s="421"/>
      <c r="AFU519" s="421"/>
      <c r="AFV519" s="421"/>
      <c r="AFW519" s="421"/>
      <c r="AFX519" s="421"/>
      <c r="AFY519" s="421"/>
      <c r="AFZ519" s="421"/>
      <c r="AGA519" s="421"/>
      <c r="AGB519" s="421"/>
      <c r="AGC519" s="421"/>
      <c r="AGD519" s="421"/>
      <c r="AGE519" s="421"/>
      <c r="AGF519" s="421"/>
      <c r="AGG519" s="421"/>
      <c r="AGH519" s="421"/>
      <c r="AGI519" s="421"/>
      <c r="AGJ519" s="421"/>
      <c r="AGK519" s="421"/>
      <c r="AGL519" s="421"/>
      <c r="AGM519" s="421"/>
      <c r="AGN519" s="421"/>
      <c r="AGO519" s="421"/>
      <c r="AGP519" s="421"/>
      <c r="AGQ519" s="421"/>
      <c r="AGR519" s="421"/>
      <c r="AGS519" s="421"/>
      <c r="AGT519" s="421"/>
      <c r="AGU519" s="421"/>
      <c r="AGV519" s="421"/>
      <c r="AGW519" s="421"/>
      <c r="AGX519" s="421"/>
      <c r="AGY519" s="421"/>
      <c r="AGZ519" s="421"/>
      <c r="AHA519" s="421"/>
      <c r="AHB519" s="421"/>
      <c r="AHC519" s="421"/>
      <c r="AHD519" s="421"/>
      <c r="AHE519" s="421"/>
      <c r="AHF519" s="421"/>
      <c r="AHG519" s="421"/>
      <c r="AHH519" s="421"/>
      <c r="AHI519" s="421"/>
      <c r="AHJ519" s="421"/>
      <c r="AHK519" s="421"/>
      <c r="AHL519" s="421"/>
      <c r="AHM519" s="421"/>
      <c r="AHN519" s="421"/>
      <c r="AHO519" s="421"/>
      <c r="AHP519" s="421"/>
      <c r="AHQ519" s="421"/>
      <c r="AHR519" s="421"/>
      <c r="AHS519" s="421"/>
      <c r="AHT519" s="421"/>
      <c r="AHU519" s="421"/>
      <c r="AHV519" s="421"/>
      <c r="AHW519" s="421"/>
      <c r="AHX519" s="421"/>
      <c r="AHY519" s="421"/>
      <c r="AHZ519" s="421"/>
      <c r="AIA519" s="421"/>
      <c r="AIB519" s="421"/>
      <c r="AIC519" s="421"/>
      <c r="AID519" s="421"/>
      <c r="AIE519" s="421"/>
      <c r="AIF519" s="421"/>
      <c r="AIG519" s="421"/>
      <c r="AIH519" s="421"/>
      <c r="AII519" s="421"/>
      <c r="AIJ519" s="421"/>
      <c r="AIK519" s="421"/>
      <c r="AIL519" s="421"/>
      <c r="AIM519" s="421"/>
      <c r="AIN519" s="421"/>
      <c r="AIO519" s="421"/>
      <c r="AIP519" s="421"/>
      <c r="AIQ519" s="421"/>
      <c r="AIR519" s="421"/>
      <c r="AIS519" s="421"/>
      <c r="AIT519" s="421"/>
      <c r="AIU519" s="421"/>
      <c r="AIV519" s="421"/>
      <c r="AIW519" s="421"/>
      <c r="AIX519" s="421"/>
      <c r="AIY519" s="421"/>
      <c r="AIZ519" s="421"/>
      <c r="AJA519" s="421"/>
      <c r="AJB519" s="421"/>
      <c r="AJC519" s="421"/>
      <c r="AJD519" s="421"/>
      <c r="AJE519" s="421"/>
      <c r="AJF519" s="421"/>
      <c r="AJG519" s="421"/>
      <c r="AJH519" s="421"/>
      <c r="AJI519" s="421"/>
      <c r="AJJ519" s="421"/>
      <c r="AJK519" s="421"/>
      <c r="AJL519" s="421"/>
      <c r="AJM519" s="421"/>
      <c r="AJN519" s="421"/>
      <c r="AJO519" s="421"/>
      <c r="AJP519" s="421"/>
      <c r="AJQ519" s="421"/>
      <c r="AJR519" s="421"/>
      <c r="AJS519" s="421"/>
      <c r="AJT519" s="421"/>
      <c r="AJU519" s="421"/>
      <c r="AJV519" s="421"/>
      <c r="AJW519" s="421"/>
      <c r="AJX519" s="421"/>
      <c r="AJY519" s="421"/>
      <c r="AJZ519" s="421"/>
      <c r="AKA519" s="421"/>
      <c r="AKB519" s="421"/>
      <c r="AKC519" s="421"/>
      <c r="AKD519" s="421"/>
      <c r="AKE519" s="421"/>
      <c r="AKF519" s="421"/>
      <c r="AKG519" s="421"/>
      <c r="AKH519" s="421"/>
      <c r="AKI519" s="421"/>
      <c r="AKJ519" s="421"/>
      <c r="AKK519" s="421"/>
      <c r="AKL519" s="421"/>
      <c r="AKM519" s="421"/>
      <c r="AKN519" s="421"/>
      <c r="AKO519" s="421"/>
      <c r="AKP519" s="421"/>
      <c r="AKQ519" s="421"/>
      <c r="AKR519" s="421"/>
      <c r="AKS519" s="421"/>
      <c r="AKT519" s="421"/>
      <c r="AKU519" s="421"/>
      <c r="AKV519" s="421"/>
      <c r="AKW519" s="421"/>
      <c r="AKX519" s="421"/>
      <c r="AKY519" s="421"/>
      <c r="AKZ519" s="421"/>
      <c r="ALA519" s="421"/>
      <c r="ALB519" s="421"/>
      <c r="ALC519" s="421"/>
      <c r="ALD519" s="421"/>
      <c r="ALE519" s="421"/>
      <c r="ALF519" s="421"/>
      <c r="ALG519" s="421"/>
      <c r="ALH519" s="421"/>
      <c r="ALI519" s="421"/>
      <c r="ALJ519" s="421"/>
      <c r="ALK519" s="421"/>
      <c r="ALL519" s="421"/>
      <c r="ALM519" s="421"/>
      <c r="ALN519" s="421"/>
      <c r="ALO519" s="421"/>
      <c r="ALP519" s="421"/>
      <c r="ALQ519" s="421"/>
      <c r="ALR519" s="421"/>
      <c r="ALS519" s="421"/>
      <c r="ALT519" s="421"/>
      <c r="ALU519" s="421"/>
      <c r="ALV519" s="421"/>
      <c r="ALW519" s="421"/>
      <c r="ALX519" s="421"/>
      <c r="ALY519" s="421"/>
      <c r="ALZ519" s="421"/>
      <c r="AMA519" s="421"/>
      <c r="AMB519" s="421"/>
      <c r="AMC519" s="421"/>
      <c r="AMD519" s="421"/>
      <c r="AME519" s="421"/>
      <c r="AMF519" s="421"/>
      <c r="AMG519" s="421"/>
      <c r="AMH519" s="421"/>
      <c r="AMI519" s="421"/>
      <c r="AMJ519" s="421"/>
      <c r="AMK519" s="421"/>
      <c r="AML519" s="421"/>
      <c r="AMM519" s="421"/>
      <c r="AMN519" s="421"/>
      <c r="AMO519" s="421"/>
      <c r="AMP519" s="421"/>
      <c r="AMQ519" s="421"/>
      <c r="AMR519" s="421"/>
      <c r="AMS519" s="421"/>
      <c r="AMT519" s="421"/>
      <c r="AMU519" s="421"/>
      <c r="AMV519" s="421"/>
      <c r="AMW519" s="421"/>
      <c r="AMX519" s="421"/>
      <c r="AMY519" s="421"/>
      <c r="AMZ519" s="421"/>
      <c r="ANA519" s="421"/>
      <c r="ANB519" s="421"/>
      <c r="ANC519" s="421"/>
      <c r="AND519" s="421"/>
      <c r="ANE519" s="421"/>
      <c r="ANF519" s="421"/>
      <c r="ANG519" s="421"/>
      <c r="ANH519" s="421"/>
      <c r="ANI519" s="421"/>
      <c r="ANJ519" s="421"/>
      <c r="ANK519" s="421"/>
      <c r="ANL519" s="421"/>
      <c r="ANM519" s="421"/>
      <c r="ANN519" s="421"/>
      <c r="ANO519" s="421"/>
      <c r="ANP519" s="421"/>
      <c r="ANQ519" s="421"/>
      <c r="ANR519" s="421"/>
      <c r="ANS519" s="421"/>
      <c r="ANT519" s="421"/>
      <c r="ANU519" s="421"/>
      <c r="ANV519" s="421"/>
      <c r="ANW519" s="421"/>
      <c r="ANX519" s="421"/>
      <c r="ANY519" s="421"/>
      <c r="ANZ519" s="421"/>
      <c r="AOA519" s="421"/>
      <c r="AOB519" s="421"/>
      <c r="AOC519" s="421"/>
      <c r="AOD519" s="421"/>
      <c r="AOE519" s="421"/>
      <c r="AOF519" s="421"/>
      <c r="AOG519" s="421"/>
      <c r="AOH519" s="421"/>
      <c r="AOI519" s="421"/>
      <c r="AOJ519" s="421"/>
      <c r="AOK519" s="421"/>
      <c r="AOL519" s="421"/>
      <c r="AOM519" s="421"/>
      <c r="AON519" s="421"/>
      <c r="AOO519" s="421"/>
      <c r="AOP519" s="421"/>
      <c r="AOQ519" s="421"/>
      <c r="AOR519" s="421"/>
      <c r="AOS519" s="421"/>
      <c r="AOT519" s="421"/>
      <c r="AOU519" s="421"/>
      <c r="AOV519" s="421"/>
      <c r="AOW519" s="421"/>
      <c r="AOX519" s="421"/>
      <c r="AOY519" s="421"/>
      <c r="AOZ519" s="421"/>
      <c r="APA519" s="421"/>
      <c r="APB519" s="421"/>
      <c r="APC519" s="421"/>
      <c r="APD519" s="421"/>
      <c r="APE519" s="421"/>
      <c r="APF519" s="421"/>
      <c r="APG519" s="421"/>
      <c r="APH519" s="421"/>
      <c r="API519" s="421"/>
      <c r="APJ519" s="421"/>
      <c r="APK519" s="421"/>
      <c r="APL519" s="421"/>
      <c r="APM519" s="421"/>
      <c r="APN519" s="421"/>
      <c r="APO519" s="421"/>
      <c r="APP519" s="421"/>
      <c r="APQ519" s="421"/>
      <c r="APR519" s="421"/>
      <c r="APS519" s="421"/>
      <c r="APT519" s="421"/>
      <c r="APU519" s="421"/>
      <c r="APV519" s="421"/>
      <c r="APW519" s="421"/>
      <c r="APX519" s="421"/>
      <c r="APY519" s="421"/>
      <c r="APZ519" s="421"/>
      <c r="AQA519" s="421"/>
      <c r="AQB519" s="421"/>
      <c r="AQC519" s="421"/>
      <c r="AQD519" s="421"/>
      <c r="AQE519" s="421"/>
      <c r="AQF519" s="421"/>
      <c r="AQG519" s="421"/>
      <c r="AQH519" s="421"/>
      <c r="AQI519" s="421"/>
      <c r="AQJ519" s="421"/>
      <c r="AQK519" s="421"/>
      <c r="AQL519" s="421"/>
      <c r="AQM519" s="421"/>
      <c r="AQN519" s="421"/>
      <c r="AQO519" s="421"/>
      <c r="AQP519" s="421"/>
      <c r="AQQ519" s="421"/>
      <c r="AQR519" s="421"/>
      <c r="AQS519" s="421"/>
      <c r="AQT519" s="421"/>
      <c r="AQU519" s="421"/>
      <c r="AQV519" s="421"/>
      <c r="AQW519" s="421"/>
      <c r="AQX519" s="421"/>
      <c r="AQY519" s="421"/>
      <c r="AQZ519" s="421"/>
      <c r="ARA519" s="421"/>
      <c r="ARB519" s="421"/>
      <c r="ARC519" s="421"/>
      <c r="ARD519" s="421"/>
      <c r="ARE519" s="421"/>
      <c r="ARF519" s="421"/>
      <c r="ARG519" s="421"/>
      <c r="ARH519" s="421"/>
      <c r="ARI519" s="421"/>
      <c r="ARJ519" s="421"/>
      <c r="ARK519" s="421"/>
      <c r="ARL519" s="421"/>
      <c r="ARM519" s="421"/>
      <c r="ARN519" s="421"/>
      <c r="ARO519" s="421"/>
      <c r="ARP519" s="421"/>
      <c r="ARQ519" s="421"/>
      <c r="ARR519" s="421"/>
      <c r="ARS519" s="421"/>
      <c r="ART519" s="421"/>
      <c r="ARU519" s="421"/>
      <c r="ARV519" s="421"/>
      <c r="ARW519" s="421"/>
      <c r="ARX519" s="421"/>
      <c r="ARY519" s="421"/>
      <c r="ARZ519" s="421"/>
      <c r="ASA519" s="421"/>
      <c r="ASB519" s="421"/>
      <c r="ASC519" s="421"/>
      <c r="ASD519" s="421"/>
      <c r="ASE519" s="421"/>
      <c r="ASF519" s="421"/>
      <c r="ASG519" s="421"/>
      <c r="ASH519" s="421"/>
      <c r="ASI519" s="421"/>
      <c r="ASJ519" s="421"/>
      <c r="ASK519" s="421"/>
      <c r="ASL519" s="421"/>
      <c r="ASM519" s="421"/>
      <c r="ASN519" s="421"/>
      <c r="ASO519" s="421"/>
      <c r="ASP519" s="421"/>
      <c r="ASQ519" s="421"/>
      <c r="ASR519" s="421"/>
      <c r="ASS519" s="421"/>
      <c r="AST519" s="421"/>
      <c r="ASU519" s="421"/>
      <c r="ASV519" s="421"/>
      <c r="ASW519" s="421"/>
      <c r="ASX519" s="421"/>
      <c r="ASY519" s="421"/>
      <c r="ASZ519" s="421"/>
      <c r="ATA519" s="421"/>
      <c r="ATB519" s="421"/>
      <c r="ATC519" s="421"/>
      <c r="ATD519" s="421"/>
      <c r="ATE519" s="421"/>
      <c r="ATF519" s="421"/>
      <c r="ATG519" s="421"/>
      <c r="ATH519" s="421"/>
      <c r="ATI519" s="421"/>
      <c r="ATJ519" s="421"/>
      <c r="ATK519" s="421"/>
      <c r="ATL519" s="421"/>
      <c r="ATM519" s="421"/>
      <c r="ATN519" s="421"/>
      <c r="ATO519" s="421"/>
      <c r="ATP519" s="421"/>
      <c r="ATQ519" s="421"/>
      <c r="ATR519" s="421"/>
      <c r="ATS519" s="421"/>
      <c r="ATT519" s="421"/>
      <c r="ATU519" s="421"/>
      <c r="ATV519" s="421"/>
      <c r="ATW519" s="421"/>
      <c r="ATX519" s="421"/>
      <c r="ATY519" s="421"/>
      <c r="ATZ519" s="421"/>
      <c r="AUA519" s="421"/>
      <c r="AUB519" s="421"/>
      <c r="AUC519" s="421"/>
      <c r="AUD519" s="421"/>
      <c r="AUE519" s="421"/>
      <c r="AUF519" s="421"/>
      <c r="AUG519" s="421"/>
      <c r="AUH519" s="421"/>
      <c r="AUI519" s="421"/>
      <c r="AUJ519" s="421"/>
      <c r="AUK519" s="421"/>
      <c r="AUL519" s="421"/>
      <c r="AUM519" s="421"/>
      <c r="AUN519" s="421"/>
      <c r="AUO519" s="421"/>
      <c r="AUP519" s="421"/>
      <c r="AUQ519" s="421"/>
      <c r="AUR519" s="421"/>
      <c r="AUS519" s="421"/>
      <c r="AUT519" s="421"/>
      <c r="AUU519" s="421"/>
      <c r="AUV519" s="421"/>
      <c r="AUW519" s="421"/>
      <c r="AUX519" s="421"/>
      <c r="AUY519" s="421"/>
      <c r="AUZ519" s="421"/>
      <c r="AVA519" s="421"/>
      <c r="AVB519" s="421"/>
      <c r="AVC519" s="421"/>
      <c r="AVD519" s="421"/>
      <c r="AVE519" s="421"/>
      <c r="AVF519" s="421"/>
      <c r="AVG519" s="421"/>
      <c r="AVH519" s="421"/>
      <c r="AVI519" s="421"/>
      <c r="AVJ519" s="421"/>
      <c r="AVK519" s="421"/>
      <c r="AVL519" s="421"/>
      <c r="AVM519" s="421"/>
      <c r="AVN519" s="421"/>
      <c r="AVO519" s="421"/>
      <c r="AVP519" s="421"/>
      <c r="AVQ519" s="421"/>
      <c r="AVR519" s="421"/>
      <c r="AVS519" s="421"/>
      <c r="AVT519" s="421"/>
      <c r="AVU519" s="421"/>
      <c r="AVV519" s="421"/>
      <c r="AVW519" s="421"/>
      <c r="AVX519" s="421"/>
      <c r="AVY519" s="421"/>
      <c r="AVZ519" s="421"/>
      <c r="AWA519" s="421"/>
      <c r="AWB519" s="421"/>
      <c r="AWC519" s="421"/>
      <c r="AWD519" s="421"/>
      <c r="AWE519" s="421"/>
      <c r="AWF519" s="421"/>
      <c r="AWG519" s="421"/>
      <c r="AWH519" s="421"/>
      <c r="AWI519" s="421"/>
      <c r="AWJ519" s="421"/>
      <c r="AWK519" s="421"/>
      <c r="AWL519" s="421"/>
      <c r="AWM519" s="421"/>
      <c r="AWN519" s="421"/>
      <c r="AWO519" s="421"/>
      <c r="AWP519" s="421"/>
      <c r="AWQ519" s="421"/>
      <c r="AWR519" s="421"/>
      <c r="AWS519" s="421"/>
      <c r="AWT519" s="421"/>
      <c r="AWU519" s="421"/>
      <c r="AWV519" s="421"/>
      <c r="AWW519" s="421"/>
      <c r="AWX519" s="421"/>
      <c r="AWY519" s="421"/>
      <c r="AWZ519" s="421"/>
      <c r="AXA519" s="421"/>
      <c r="AXB519" s="421"/>
      <c r="AXC519" s="421"/>
      <c r="AXD519" s="421"/>
      <c r="AXE519" s="421"/>
      <c r="AXF519" s="421"/>
      <c r="AXG519" s="421"/>
      <c r="AXH519" s="421"/>
      <c r="AXI519" s="421"/>
      <c r="AXJ519" s="421"/>
      <c r="AXK519" s="421"/>
      <c r="AXL519" s="421"/>
      <c r="AXM519" s="421"/>
      <c r="AXN519" s="421"/>
      <c r="AXO519" s="421"/>
      <c r="AXP519" s="421"/>
      <c r="AXQ519" s="421"/>
      <c r="AXR519" s="421"/>
      <c r="AXS519" s="421"/>
      <c r="AXT519" s="421"/>
      <c r="AXU519" s="421"/>
      <c r="AXV519" s="421"/>
      <c r="AXW519" s="421"/>
      <c r="AXX519" s="421"/>
      <c r="AXY519" s="421"/>
      <c r="AXZ519" s="421"/>
      <c r="AYA519" s="421"/>
      <c r="AYB519" s="421"/>
      <c r="AYC519" s="421"/>
      <c r="AYD519" s="421"/>
      <c r="AYE519" s="421"/>
      <c r="AYF519" s="421"/>
      <c r="AYG519" s="421"/>
      <c r="AYH519" s="421"/>
      <c r="AYI519" s="421"/>
      <c r="AYJ519" s="421"/>
      <c r="AYK519" s="421"/>
      <c r="AYL519" s="421"/>
      <c r="AYM519" s="421"/>
      <c r="AYN519" s="421"/>
      <c r="AYO519" s="421"/>
      <c r="AYP519" s="421"/>
      <c r="AYQ519" s="421"/>
      <c r="AYR519" s="421"/>
      <c r="AYS519" s="421"/>
      <c r="AYT519" s="421"/>
      <c r="AYU519" s="421"/>
      <c r="AYV519" s="421"/>
      <c r="AYW519" s="421"/>
      <c r="AYX519" s="421"/>
      <c r="AYY519" s="421"/>
      <c r="AYZ519" s="421"/>
      <c r="AZA519" s="421"/>
      <c r="AZB519" s="421"/>
      <c r="AZC519" s="421"/>
      <c r="AZD519" s="421"/>
      <c r="AZE519" s="421"/>
      <c r="AZF519" s="421"/>
      <c r="AZG519" s="421"/>
      <c r="AZH519" s="421"/>
      <c r="AZI519" s="421"/>
      <c r="AZJ519" s="421"/>
      <c r="AZK519" s="421"/>
      <c r="AZL519" s="421"/>
      <c r="AZM519" s="421"/>
      <c r="AZN519" s="421"/>
      <c r="AZO519" s="421"/>
      <c r="AZP519" s="421"/>
      <c r="AZQ519" s="421"/>
      <c r="AZR519" s="421"/>
      <c r="AZS519" s="421"/>
      <c r="AZT519" s="421"/>
      <c r="AZU519" s="421"/>
      <c r="AZV519" s="421"/>
      <c r="AZW519" s="421"/>
      <c r="AZX519" s="421"/>
      <c r="AZY519" s="421"/>
      <c r="AZZ519" s="421"/>
      <c r="BAA519" s="421"/>
      <c r="BAB519" s="421"/>
      <c r="BAC519" s="421"/>
      <c r="BAD519" s="421"/>
      <c r="BAE519" s="421"/>
      <c r="BAF519" s="421"/>
      <c r="BAG519" s="421"/>
      <c r="BAH519" s="421"/>
      <c r="BAI519" s="421"/>
      <c r="BAJ519" s="421"/>
      <c r="BAK519" s="421"/>
      <c r="BAL519" s="421"/>
      <c r="BAM519" s="421"/>
      <c r="BAN519" s="421"/>
      <c r="BAO519" s="421"/>
      <c r="BAP519" s="421"/>
      <c r="BAQ519" s="421"/>
      <c r="BAR519" s="421"/>
      <c r="BAS519" s="421"/>
      <c r="BAT519" s="421"/>
      <c r="BAU519" s="421"/>
      <c r="BAV519" s="421"/>
      <c r="BAW519" s="421"/>
      <c r="BAX519" s="421"/>
      <c r="BAY519" s="421"/>
      <c r="BAZ519" s="421"/>
      <c r="BBA519" s="421"/>
      <c r="BBB519" s="421"/>
      <c r="BBC519" s="421"/>
      <c r="BBD519" s="421"/>
      <c r="BBE519" s="421"/>
      <c r="BBF519" s="421"/>
      <c r="BBG519" s="421"/>
      <c r="BBH519" s="421"/>
      <c r="BBI519" s="421"/>
      <c r="BBJ519" s="421"/>
      <c r="BBK519" s="421"/>
      <c r="BBL519" s="421"/>
      <c r="BBM519" s="421"/>
      <c r="BBN519" s="421"/>
      <c r="BBO519" s="421"/>
      <c r="BBP519" s="421"/>
      <c r="BBQ519" s="421"/>
      <c r="BBR519" s="421"/>
      <c r="BBS519" s="421"/>
      <c r="BBT519" s="421"/>
      <c r="BBU519" s="421"/>
      <c r="BBV519" s="421"/>
      <c r="BBW519" s="421"/>
      <c r="BBX519" s="421"/>
      <c r="BBY519" s="421"/>
      <c r="BBZ519" s="421"/>
      <c r="BCA519" s="421"/>
      <c r="BCB519" s="421"/>
      <c r="BCC519" s="421"/>
      <c r="BCD519" s="421"/>
      <c r="BCE519" s="421"/>
      <c r="BCF519" s="421"/>
      <c r="BCG519" s="421"/>
      <c r="BCH519" s="421"/>
      <c r="BCI519" s="421"/>
      <c r="BCJ519" s="421"/>
      <c r="BCK519" s="421"/>
      <c r="BCL519" s="421"/>
      <c r="BCM519" s="421"/>
      <c r="BCN519" s="421"/>
      <c r="BCO519" s="421"/>
      <c r="BCP519" s="421"/>
      <c r="BCQ519" s="421"/>
      <c r="BCR519" s="421"/>
      <c r="BCS519" s="421"/>
      <c r="BCT519" s="421"/>
      <c r="BCU519" s="421"/>
      <c r="BCV519" s="421"/>
      <c r="BCW519" s="421"/>
      <c r="BCX519" s="421"/>
      <c r="BCY519" s="421"/>
      <c r="BCZ519" s="421"/>
      <c r="BDA519" s="421"/>
      <c r="BDB519" s="421"/>
      <c r="BDC519" s="421"/>
      <c r="BDD519" s="421"/>
      <c r="BDE519" s="421"/>
      <c r="BDF519" s="421"/>
      <c r="BDG519" s="421"/>
      <c r="BDH519" s="421"/>
      <c r="BDI519" s="421"/>
      <c r="BDJ519" s="421"/>
      <c r="BDK519" s="421"/>
      <c r="BDL519" s="421"/>
      <c r="BDM519" s="421"/>
      <c r="BDN519" s="421"/>
      <c r="BDO519" s="421"/>
      <c r="BDP519" s="421"/>
      <c r="BDQ519" s="421"/>
      <c r="BDR519" s="421"/>
      <c r="BDS519" s="421"/>
      <c r="BDT519" s="421"/>
      <c r="BDU519" s="421"/>
      <c r="BDV519" s="421"/>
      <c r="BDW519" s="421"/>
      <c r="BDX519" s="421"/>
      <c r="BDY519" s="421"/>
      <c r="BDZ519" s="421"/>
      <c r="BEA519" s="421"/>
      <c r="BEB519" s="421"/>
      <c r="BEC519" s="421"/>
      <c r="BED519" s="421"/>
      <c r="BEE519" s="421"/>
      <c r="BEF519" s="421"/>
      <c r="BEG519" s="421"/>
      <c r="BEH519" s="421"/>
      <c r="BEI519" s="421"/>
      <c r="BEJ519" s="421"/>
      <c r="BEK519" s="421"/>
      <c r="BEL519" s="421"/>
      <c r="BEM519" s="421"/>
      <c r="BEN519" s="421"/>
      <c r="BEO519" s="421"/>
      <c r="BEP519" s="421"/>
      <c r="BEQ519" s="421"/>
      <c r="BER519" s="421"/>
      <c r="BES519" s="421"/>
      <c r="BET519" s="421"/>
      <c r="BEU519" s="421"/>
      <c r="BEV519" s="421"/>
      <c r="BEW519" s="421"/>
      <c r="BEX519" s="421"/>
      <c r="BEY519" s="421"/>
      <c r="BEZ519" s="421"/>
      <c r="BFA519" s="421"/>
      <c r="BFB519" s="421"/>
      <c r="BFC519" s="421"/>
      <c r="BFD519" s="421"/>
      <c r="BFE519" s="421"/>
      <c r="BFF519" s="421"/>
      <c r="BFG519" s="421"/>
      <c r="BFH519" s="421"/>
      <c r="BFI519" s="421"/>
      <c r="BFJ519" s="421"/>
      <c r="BFK519" s="421"/>
      <c r="BFL519" s="421"/>
      <c r="BFM519" s="421"/>
      <c r="BFN519" s="421"/>
      <c r="BFO519" s="421"/>
      <c r="BFP519" s="421"/>
      <c r="BFQ519" s="421"/>
      <c r="BFR519" s="421"/>
      <c r="BFS519" s="421"/>
      <c r="BFT519" s="421"/>
      <c r="BFU519" s="421"/>
      <c r="BFV519" s="421"/>
      <c r="BFW519" s="421"/>
      <c r="BFX519" s="421"/>
      <c r="BFY519" s="421"/>
      <c r="BFZ519" s="421"/>
      <c r="BGA519" s="421"/>
      <c r="BGB519" s="421"/>
      <c r="BGC519" s="421"/>
      <c r="BGD519" s="421"/>
      <c r="BGE519" s="421"/>
      <c r="BGF519" s="421"/>
      <c r="BGG519" s="421"/>
      <c r="BGH519" s="421"/>
      <c r="BGI519" s="421"/>
      <c r="BGJ519" s="421"/>
      <c r="BGK519" s="421"/>
      <c r="BGL519" s="421"/>
      <c r="BGM519" s="421"/>
      <c r="BGN519" s="421"/>
      <c r="BGO519" s="421"/>
      <c r="BGP519" s="421"/>
      <c r="BGQ519" s="421"/>
      <c r="BGR519" s="421"/>
      <c r="BGS519" s="421"/>
      <c r="BGT519" s="421"/>
      <c r="BGU519" s="421"/>
      <c r="BGV519" s="421"/>
      <c r="BGW519" s="421"/>
      <c r="BGX519" s="421"/>
      <c r="BGY519" s="421"/>
      <c r="BGZ519" s="421"/>
      <c r="BHA519" s="421"/>
      <c r="BHB519" s="421"/>
      <c r="BHC519" s="421"/>
      <c r="BHD519" s="421"/>
      <c r="BHE519" s="421"/>
      <c r="BHF519" s="421"/>
      <c r="BHG519" s="421"/>
      <c r="BHH519" s="421"/>
      <c r="BHI519" s="421"/>
      <c r="BHJ519" s="421"/>
      <c r="BHK519" s="421"/>
      <c r="BHL519" s="421"/>
      <c r="BHM519" s="421"/>
      <c r="BHN519" s="421"/>
      <c r="BHO519" s="421"/>
      <c r="BHP519" s="421"/>
      <c r="BHQ519" s="421"/>
      <c r="BHR519" s="421"/>
      <c r="BHS519" s="421"/>
      <c r="BHT519" s="421"/>
      <c r="BHU519" s="421"/>
      <c r="BHV519" s="421"/>
      <c r="BHW519" s="421"/>
      <c r="BHX519" s="421"/>
      <c r="BHY519" s="421"/>
      <c r="BHZ519" s="421"/>
      <c r="BIA519" s="421"/>
      <c r="BIB519" s="421"/>
      <c r="BIC519" s="421"/>
      <c r="BID519" s="421"/>
      <c r="BIE519" s="421"/>
      <c r="BIF519" s="421"/>
      <c r="BIG519" s="421"/>
      <c r="BIH519" s="421"/>
      <c r="BII519" s="421"/>
      <c r="BIJ519" s="421"/>
      <c r="BIK519" s="421"/>
      <c r="BIL519" s="421"/>
      <c r="BIM519" s="421"/>
      <c r="BIN519" s="421"/>
      <c r="BIO519" s="421"/>
      <c r="BIP519" s="421"/>
      <c r="BIQ519" s="421"/>
      <c r="BIR519" s="421"/>
      <c r="BIS519" s="421"/>
      <c r="BIT519" s="421"/>
      <c r="BIU519" s="421"/>
      <c r="BIV519" s="421"/>
      <c r="BIW519" s="421"/>
      <c r="BIX519" s="421"/>
      <c r="BIY519" s="421"/>
      <c r="BIZ519" s="421"/>
      <c r="BJA519" s="421"/>
      <c r="BJB519" s="421"/>
      <c r="BJC519" s="421"/>
      <c r="BJD519" s="421"/>
      <c r="BJE519" s="421"/>
      <c r="BJF519" s="421"/>
      <c r="BJG519" s="421"/>
      <c r="BJH519" s="421"/>
      <c r="BJI519" s="421"/>
      <c r="BJJ519" s="421"/>
      <c r="BJK519" s="421"/>
      <c r="BJL519" s="421"/>
      <c r="BJM519" s="421"/>
      <c r="BJN519" s="421"/>
      <c r="BJO519" s="421"/>
      <c r="BJP519" s="421"/>
      <c r="BJQ519" s="421"/>
      <c r="BJR519" s="421"/>
      <c r="BJS519" s="421"/>
      <c r="BJT519" s="421"/>
      <c r="BJU519" s="421"/>
      <c r="BJV519" s="421"/>
      <c r="BJW519" s="421"/>
      <c r="BJX519" s="421"/>
      <c r="BJY519" s="421"/>
      <c r="BJZ519" s="421"/>
      <c r="BKA519" s="421"/>
      <c r="BKB519" s="421"/>
      <c r="BKC519" s="421"/>
      <c r="BKD519" s="421"/>
      <c r="BKE519" s="421"/>
      <c r="BKF519" s="421"/>
      <c r="BKG519" s="421"/>
      <c r="BKH519" s="421"/>
      <c r="BKI519" s="421"/>
      <c r="BKJ519" s="421"/>
      <c r="BKK519" s="421"/>
      <c r="BKL519" s="421"/>
      <c r="BKM519" s="421"/>
      <c r="BKN519" s="421"/>
      <c r="BKO519" s="421"/>
      <c r="BKP519" s="421"/>
      <c r="BKQ519" s="421"/>
      <c r="BKR519" s="421"/>
      <c r="BKS519" s="421"/>
      <c r="BKT519" s="421"/>
      <c r="BKU519" s="421"/>
      <c r="BKV519" s="421"/>
      <c r="BKW519" s="421"/>
      <c r="BKX519" s="421"/>
      <c r="BKY519" s="421"/>
      <c r="BKZ519" s="421"/>
      <c r="BLA519" s="421"/>
      <c r="BLB519" s="421"/>
      <c r="BLC519" s="421"/>
      <c r="BLD519" s="421"/>
      <c r="BLE519" s="421"/>
      <c r="BLF519" s="421"/>
      <c r="BLG519" s="421"/>
      <c r="BLH519" s="421"/>
      <c r="BLI519" s="421"/>
      <c r="BLJ519" s="421"/>
      <c r="BLK519" s="421"/>
      <c r="BLL519" s="421"/>
      <c r="BLM519" s="421"/>
      <c r="BLN519" s="421"/>
      <c r="BLO519" s="421"/>
      <c r="BLP519" s="421"/>
      <c r="BLQ519" s="421"/>
      <c r="BLR519" s="421"/>
      <c r="BLS519" s="421"/>
      <c r="BLT519" s="421"/>
      <c r="BLU519" s="421"/>
      <c r="BLV519" s="421"/>
      <c r="BLW519" s="421"/>
      <c r="BLX519" s="421"/>
      <c r="BLY519" s="421"/>
      <c r="BLZ519" s="421"/>
      <c r="BMA519" s="421"/>
      <c r="BMB519" s="421"/>
      <c r="BMC519" s="421"/>
      <c r="BMD519" s="421"/>
      <c r="BME519" s="421"/>
      <c r="BMF519" s="421"/>
      <c r="BMG519" s="421"/>
      <c r="BMH519" s="421"/>
      <c r="BMI519" s="421"/>
      <c r="BMJ519" s="421"/>
      <c r="BMK519" s="421"/>
      <c r="BML519" s="421"/>
      <c r="BMM519" s="421"/>
      <c r="BMN519" s="421"/>
      <c r="BMO519" s="421"/>
      <c r="BMP519" s="421"/>
      <c r="BMQ519" s="421"/>
      <c r="BMR519" s="421"/>
      <c r="BMS519" s="421"/>
      <c r="BMT519" s="421"/>
      <c r="BMU519" s="421"/>
      <c r="BMV519" s="421"/>
      <c r="BMW519" s="421"/>
      <c r="BMX519" s="421"/>
      <c r="BMY519" s="421"/>
      <c r="BMZ519" s="421"/>
      <c r="BNA519" s="421"/>
      <c r="BNB519" s="421"/>
      <c r="BNC519" s="421"/>
      <c r="BND519" s="421"/>
      <c r="BNE519" s="421"/>
      <c r="BNF519" s="421"/>
      <c r="BNG519" s="421"/>
      <c r="BNH519" s="421"/>
      <c r="BNI519" s="421"/>
      <c r="BNJ519" s="421"/>
      <c r="BNK519" s="421"/>
      <c r="BNL519" s="421"/>
      <c r="BNM519" s="421"/>
      <c r="BNN519" s="421"/>
      <c r="BNO519" s="421"/>
      <c r="BNP519" s="421"/>
      <c r="BNQ519" s="421"/>
      <c r="BNR519" s="421"/>
      <c r="BNS519" s="421"/>
      <c r="BNT519" s="421"/>
      <c r="BNU519" s="421"/>
      <c r="BNV519" s="421"/>
      <c r="BNW519" s="421"/>
      <c r="BNX519" s="421"/>
      <c r="BNY519" s="421"/>
      <c r="BNZ519" s="421"/>
      <c r="BOA519" s="421"/>
      <c r="BOB519" s="421"/>
      <c r="BOC519" s="421"/>
      <c r="BOD519" s="421"/>
      <c r="BOE519" s="421"/>
      <c r="BOF519" s="421"/>
      <c r="BOG519" s="421"/>
      <c r="BOH519" s="421"/>
      <c r="BOI519" s="421"/>
      <c r="BOJ519" s="421"/>
      <c r="BOK519" s="421"/>
      <c r="BOL519" s="421"/>
      <c r="BOM519" s="421"/>
      <c r="BON519" s="421"/>
      <c r="BOO519" s="421"/>
      <c r="BOP519" s="421"/>
      <c r="BOQ519" s="421"/>
      <c r="BOR519" s="421"/>
      <c r="BOS519" s="421"/>
      <c r="BOT519" s="421"/>
      <c r="BOU519" s="421"/>
      <c r="BOV519" s="421"/>
      <c r="BOW519" s="421"/>
      <c r="BOX519" s="421"/>
      <c r="BOY519" s="421"/>
      <c r="BOZ519" s="421"/>
      <c r="BPA519" s="421"/>
      <c r="BPB519" s="421"/>
      <c r="BPC519" s="421"/>
      <c r="BPD519" s="421"/>
      <c r="BPE519" s="421"/>
      <c r="BPF519" s="421"/>
      <c r="BPG519" s="421"/>
      <c r="BPH519" s="421"/>
      <c r="BPI519" s="421"/>
      <c r="BPJ519" s="421"/>
      <c r="BPK519" s="421"/>
      <c r="BPL519" s="421"/>
      <c r="BPM519" s="421"/>
      <c r="BPN519" s="421"/>
      <c r="BPO519" s="421"/>
      <c r="BPP519" s="421"/>
      <c r="BPQ519" s="421"/>
      <c r="BPR519" s="421"/>
      <c r="BPS519" s="421"/>
      <c r="BPT519" s="421"/>
      <c r="BPU519" s="421"/>
      <c r="BPV519" s="421"/>
      <c r="BPW519" s="421"/>
      <c r="BPX519" s="421"/>
      <c r="BPY519" s="421"/>
      <c r="BPZ519" s="421"/>
      <c r="BQA519" s="421"/>
      <c r="BQB519" s="421"/>
      <c r="BQC519" s="421"/>
      <c r="BQD519" s="421"/>
      <c r="BQE519" s="421"/>
      <c r="BQF519" s="421"/>
      <c r="BQG519" s="421"/>
      <c r="BQH519" s="421"/>
      <c r="BQI519" s="421"/>
      <c r="BQJ519" s="421"/>
      <c r="BQK519" s="421"/>
      <c r="BQL519" s="421"/>
      <c r="BQM519" s="421"/>
      <c r="BQN519" s="421"/>
      <c r="BQO519" s="421"/>
      <c r="BQP519" s="421"/>
      <c r="BQQ519" s="421"/>
      <c r="BQR519" s="421"/>
      <c r="BQS519" s="421"/>
      <c r="BQT519" s="421"/>
      <c r="BQU519" s="421"/>
      <c r="BQV519" s="421"/>
      <c r="BQW519" s="421"/>
      <c r="BQX519" s="421"/>
      <c r="BQY519" s="421"/>
      <c r="BQZ519" s="421"/>
      <c r="BRA519" s="421"/>
      <c r="BRB519" s="421"/>
      <c r="BRC519" s="421"/>
      <c r="BRD519" s="421"/>
      <c r="BRE519" s="421"/>
      <c r="BRF519" s="421"/>
      <c r="BRG519" s="421"/>
      <c r="BRH519" s="421"/>
      <c r="BRI519" s="421"/>
      <c r="BRJ519" s="421"/>
      <c r="BRK519" s="421"/>
      <c r="BRL519" s="421"/>
      <c r="BRM519" s="421"/>
      <c r="BRN519" s="421"/>
      <c r="BRO519" s="421"/>
      <c r="BRP519" s="421"/>
      <c r="BRQ519" s="421"/>
      <c r="BRR519" s="421"/>
      <c r="BRS519" s="421"/>
      <c r="BRT519" s="421"/>
      <c r="BRU519" s="421"/>
      <c r="BRV519" s="421"/>
      <c r="BRW519" s="421"/>
      <c r="BRX519" s="421"/>
      <c r="BRY519" s="421"/>
      <c r="BRZ519" s="421"/>
      <c r="BSA519" s="421"/>
      <c r="BSB519" s="421"/>
      <c r="BSC519" s="421"/>
      <c r="BSD519" s="421"/>
      <c r="BSE519" s="421"/>
      <c r="BSF519" s="421"/>
      <c r="BSG519" s="421"/>
      <c r="BSH519" s="421"/>
      <c r="BSI519" s="421"/>
      <c r="BSJ519" s="421"/>
      <c r="BSK519" s="421"/>
      <c r="BSL519" s="421"/>
      <c r="BSM519" s="421"/>
      <c r="BSN519" s="421"/>
      <c r="BSO519" s="421"/>
      <c r="BSP519" s="421"/>
      <c r="BSQ519" s="421"/>
      <c r="BSR519" s="421"/>
      <c r="BSS519" s="421"/>
      <c r="BST519" s="421"/>
      <c r="BSU519" s="421"/>
      <c r="BSV519" s="421"/>
      <c r="BSW519" s="421"/>
      <c r="BSX519" s="421"/>
      <c r="BSY519" s="421"/>
      <c r="BSZ519" s="421"/>
      <c r="BTA519" s="421"/>
      <c r="BTB519" s="421"/>
      <c r="BTC519" s="421"/>
      <c r="BTD519" s="421"/>
      <c r="BTE519" s="421"/>
      <c r="BTF519" s="421"/>
      <c r="BTG519" s="421"/>
      <c r="BTH519" s="421"/>
      <c r="BTI519" s="421"/>
      <c r="BTJ519" s="421"/>
      <c r="BTK519" s="421"/>
      <c r="BTL519" s="421"/>
      <c r="BTM519" s="421"/>
      <c r="BTN519" s="421"/>
      <c r="BTO519" s="421"/>
      <c r="BTP519" s="421"/>
      <c r="BTQ519" s="421"/>
      <c r="BTR519" s="421"/>
      <c r="BTS519" s="421"/>
      <c r="BTT519" s="421"/>
      <c r="BTU519" s="421"/>
      <c r="BTV519" s="421"/>
      <c r="BTW519" s="421"/>
      <c r="BTX519" s="421"/>
      <c r="BTY519" s="421"/>
      <c r="BTZ519" s="421"/>
      <c r="BUA519" s="421"/>
      <c r="BUB519" s="421"/>
      <c r="BUC519" s="421"/>
      <c r="BUD519" s="421"/>
      <c r="BUE519" s="421"/>
      <c r="BUF519" s="421"/>
      <c r="BUG519" s="421"/>
      <c r="BUH519" s="421"/>
      <c r="BUI519" s="421"/>
      <c r="BUJ519" s="421"/>
      <c r="BUK519" s="421"/>
      <c r="BUL519" s="421"/>
      <c r="BUM519" s="421"/>
      <c r="BUN519" s="421"/>
      <c r="BUO519" s="421"/>
      <c r="BUP519" s="421"/>
      <c r="BUQ519" s="421"/>
      <c r="BUR519" s="421"/>
      <c r="BUS519" s="421"/>
      <c r="BUT519" s="421"/>
      <c r="BUU519" s="421"/>
      <c r="BUV519" s="421"/>
      <c r="BUW519" s="421"/>
      <c r="BUX519" s="421"/>
      <c r="BUY519" s="421"/>
      <c r="BUZ519" s="421"/>
      <c r="BVA519" s="421"/>
      <c r="BVB519" s="421"/>
      <c r="BVC519" s="421"/>
      <c r="BVD519" s="421"/>
      <c r="BVE519" s="421"/>
      <c r="BVF519" s="421"/>
      <c r="BVG519" s="421"/>
      <c r="BVH519" s="421"/>
      <c r="BVI519" s="421"/>
      <c r="BVJ519" s="421"/>
      <c r="BVK519" s="421"/>
      <c r="BVL519" s="421"/>
      <c r="BVM519" s="421"/>
      <c r="BVN519" s="421"/>
      <c r="BVO519" s="421"/>
      <c r="BVP519" s="421"/>
      <c r="BVQ519" s="421"/>
      <c r="BVR519" s="421"/>
      <c r="BVS519" s="421"/>
      <c r="BVT519" s="421"/>
      <c r="BVU519" s="421"/>
      <c r="BVV519" s="421"/>
      <c r="BVW519" s="421"/>
      <c r="BVX519" s="421"/>
      <c r="BVY519" s="421"/>
      <c r="BVZ519" s="421"/>
      <c r="BWA519" s="421"/>
      <c r="BWB519" s="421"/>
      <c r="BWC519" s="421"/>
      <c r="BWD519" s="421"/>
      <c r="BWE519" s="421"/>
      <c r="BWF519" s="421"/>
      <c r="BWG519" s="421"/>
      <c r="BWH519" s="421"/>
      <c r="BWI519" s="421"/>
      <c r="BWJ519" s="421"/>
      <c r="BWK519" s="421"/>
      <c r="BWL519" s="421"/>
      <c r="BWM519" s="421"/>
      <c r="BWN519" s="421"/>
      <c r="BWO519" s="421"/>
      <c r="BWP519" s="421"/>
      <c r="BWQ519" s="421"/>
      <c r="BWR519" s="421"/>
      <c r="BWS519" s="421"/>
      <c r="BWT519" s="421"/>
      <c r="BWU519" s="421"/>
      <c r="BWV519" s="421"/>
      <c r="BWW519" s="421"/>
      <c r="BWX519" s="421"/>
      <c r="BWY519" s="421"/>
      <c r="BWZ519" s="421"/>
      <c r="BXA519" s="421"/>
      <c r="BXB519" s="421"/>
      <c r="BXC519" s="421"/>
      <c r="BXD519" s="421"/>
      <c r="BXE519" s="421"/>
      <c r="BXF519" s="421"/>
      <c r="BXG519" s="421"/>
      <c r="BXH519" s="421"/>
      <c r="BXI519" s="421"/>
      <c r="BXJ519" s="421"/>
      <c r="BXK519" s="421"/>
      <c r="BXL519" s="421"/>
      <c r="BXM519" s="421"/>
      <c r="BXN519" s="421"/>
      <c r="BXO519" s="421"/>
      <c r="BXP519" s="421"/>
      <c r="BXQ519" s="421"/>
      <c r="BXR519" s="421"/>
      <c r="BXS519" s="421"/>
      <c r="BXT519" s="421"/>
      <c r="BXU519" s="421"/>
      <c r="BXV519" s="421"/>
      <c r="BXW519" s="421"/>
      <c r="BXX519" s="421"/>
      <c r="BXY519" s="421"/>
      <c r="BXZ519" s="421"/>
      <c r="BYA519" s="421"/>
      <c r="BYB519" s="421"/>
      <c r="BYC519" s="421"/>
      <c r="BYD519" s="421"/>
      <c r="BYE519" s="421"/>
      <c r="BYF519" s="421"/>
      <c r="BYG519" s="421"/>
      <c r="BYH519" s="421"/>
      <c r="BYI519" s="421"/>
      <c r="BYJ519" s="421"/>
      <c r="BYK519" s="421"/>
      <c r="BYL519" s="421"/>
      <c r="BYM519" s="421"/>
      <c r="BYN519" s="421"/>
      <c r="BYO519" s="421"/>
      <c r="BYP519" s="421"/>
      <c r="BYQ519" s="421"/>
      <c r="BYR519" s="421"/>
      <c r="BYS519" s="421"/>
      <c r="BYT519" s="421"/>
      <c r="BYU519" s="421"/>
      <c r="BYV519" s="421"/>
      <c r="BYW519" s="421"/>
      <c r="BYX519" s="421"/>
      <c r="BYY519" s="421"/>
      <c r="BYZ519" s="421"/>
      <c r="BZA519" s="421"/>
      <c r="BZB519" s="421"/>
      <c r="BZC519" s="421"/>
      <c r="BZD519" s="421"/>
      <c r="BZE519" s="421"/>
      <c r="BZF519" s="421"/>
      <c r="BZG519" s="421"/>
      <c r="BZH519" s="421"/>
      <c r="BZI519" s="421"/>
      <c r="BZJ519" s="421"/>
      <c r="BZK519" s="421"/>
      <c r="BZL519" s="421"/>
      <c r="BZM519" s="421"/>
      <c r="BZN519" s="421"/>
      <c r="BZO519" s="421"/>
      <c r="BZP519" s="421"/>
      <c r="BZQ519" s="421"/>
      <c r="BZR519" s="421"/>
      <c r="BZS519" s="421"/>
      <c r="BZT519" s="421"/>
      <c r="BZU519" s="421"/>
      <c r="BZV519" s="421"/>
      <c r="BZW519" s="421"/>
      <c r="BZX519" s="421"/>
      <c r="BZY519" s="421"/>
      <c r="BZZ519" s="421"/>
      <c r="CAA519" s="421"/>
      <c r="CAB519" s="421"/>
      <c r="CAC519" s="421"/>
      <c r="CAD519" s="421"/>
      <c r="CAE519" s="421"/>
      <c r="CAF519" s="421"/>
      <c r="CAG519" s="421"/>
      <c r="CAH519" s="421"/>
      <c r="CAI519" s="421"/>
      <c r="CAJ519" s="421"/>
      <c r="CAK519" s="421"/>
      <c r="CAL519" s="421"/>
      <c r="CAM519" s="421"/>
      <c r="CAN519" s="421"/>
      <c r="CAO519" s="421"/>
      <c r="CAP519" s="421"/>
      <c r="CAQ519" s="421"/>
      <c r="CAR519" s="421"/>
      <c r="CAS519" s="421"/>
      <c r="CAT519" s="421"/>
      <c r="CAU519" s="421"/>
      <c r="CAV519" s="421"/>
      <c r="CAW519" s="421"/>
      <c r="CAX519" s="421"/>
      <c r="CAY519" s="421"/>
      <c r="CAZ519" s="421"/>
      <c r="CBA519" s="421"/>
      <c r="CBB519" s="421"/>
      <c r="CBC519" s="421"/>
      <c r="CBD519" s="421"/>
      <c r="CBE519" s="421"/>
      <c r="CBF519" s="421"/>
      <c r="CBG519" s="421"/>
      <c r="CBH519" s="421"/>
      <c r="CBI519" s="421"/>
      <c r="CBJ519" s="421"/>
      <c r="CBK519" s="421"/>
      <c r="CBL519" s="421"/>
      <c r="CBM519" s="421"/>
      <c r="CBN519" s="421"/>
      <c r="CBO519" s="421"/>
      <c r="CBP519" s="421"/>
      <c r="CBQ519" s="421"/>
      <c r="CBR519" s="421"/>
      <c r="CBS519" s="421"/>
      <c r="CBT519" s="421"/>
      <c r="CBU519" s="421"/>
      <c r="CBV519" s="421"/>
      <c r="CBW519" s="421"/>
      <c r="CBX519" s="421"/>
      <c r="CBY519" s="421"/>
      <c r="CBZ519" s="421"/>
      <c r="CCA519" s="421"/>
      <c r="CCB519" s="421"/>
      <c r="CCC519" s="421"/>
      <c r="CCD519" s="421"/>
      <c r="CCE519" s="421"/>
      <c r="CCF519" s="421"/>
      <c r="CCG519" s="421"/>
      <c r="CCH519" s="421"/>
      <c r="CCI519" s="421"/>
      <c r="CCJ519" s="421"/>
      <c r="CCK519" s="421"/>
      <c r="CCL519" s="421"/>
      <c r="CCM519" s="421"/>
      <c r="CCN519" s="421"/>
      <c r="CCO519" s="421"/>
      <c r="CCP519" s="421"/>
      <c r="CCQ519" s="421"/>
      <c r="CCR519" s="421"/>
      <c r="CCS519" s="421"/>
      <c r="CCT519" s="421"/>
      <c r="CCU519" s="421"/>
      <c r="CCV519" s="421"/>
      <c r="CCW519" s="421"/>
      <c r="CCX519" s="421"/>
      <c r="CCY519" s="421"/>
      <c r="CCZ519" s="421"/>
      <c r="CDA519" s="421"/>
      <c r="CDB519" s="421"/>
      <c r="CDC519" s="421"/>
      <c r="CDD519" s="421"/>
      <c r="CDE519" s="421"/>
      <c r="CDF519" s="421"/>
      <c r="CDG519" s="421"/>
      <c r="CDH519" s="421"/>
      <c r="CDI519" s="421"/>
      <c r="CDJ519" s="421"/>
      <c r="CDK519" s="421"/>
      <c r="CDL519" s="421"/>
      <c r="CDM519" s="421"/>
      <c r="CDN519" s="421"/>
      <c r="CDO519" s="421"/>
      <c r="CDP519" s="421"/>
      <c r="CDQ519" s="421"/>
      <c r="CDR519" s="421"/>
      <c r="CDS519" s="421"/>
      <c r="CDT519" s="421"/>
      <c r="CDU519" s="421"/>
      <c r="CDV519" s="421"/>
      <c r="CDW519" s="421"/>
      <c r="CDX519" s="421"/>
      <c r="CDY519" s="421"/>
      <c r="CDZ519" s="421"/>
      <c r="CEA519" s="421"/>
      <c r="CEB519" s="421"/>
      <c r="CEC519" s="421"/>
      <c r="CED519" s="421"/>
      <c r="CEE519" s="421"/>
      <c r="CEF519" s="421"/>
      <c r="CEG519" s="421"/>
      <c r="CEH519" s="421"/>
      <c r="CEI519" s="421"/>
      <c r="CEJ519" s="421"/>
      <c r="CEK519" s="421"/>
      <c r="CEL519" s="421"/>
      <c r="CEM519" s="421"/>
      <c r="CEN519" s="421"/>
      <c r="CEO519" s="421"/>
      <c r="CEP519" s="421"/>
      <c r="CEQ519" s="421"/>
      <c r="CER519" s="421"/>
      <c r="CES519" s="421"/>
      <c r="CET519" s="421"/>
      <c r="CEU519" s="421"/>
      <c r="CEV519" s="421"/>
      <c r="CEW519" s="421"/>
      <c r="CEX519" s="421"/>
      <c r="CEY519" s="421"/>
      <c r="CEZ519" s="421"/>
      <c r="CFA519" s="421"/>
      <c r="CFB519" s="421"/>
      <c r="CFC519" s="421"/>
      <c r="CFD519" s="421"/>
      <c r="CFE519" s="421"/>
      <c r="CFF519" s="421"/>
      <c r="CFG519" s="421"/>
      <c r="CFH519" s="421"/>
      <c r="CFI519" s="421"/>
      <c r="CFJ519" s="421"/>
      <c r="CFK519" s="421"/>
      <c r="CFL519" s="421"/>
      <c r="CFM519" s="421"/>
      <c r="CFN519" s="421"/>
      <c r="CFO519" s="421"/>
      <c r="CFP519" s="421"/>
      <c r="CFQ519" s="421"/>
      <c r="CFR519" s="421"/>
      <c r="CFS519" s="421"/>
      <c r="CFT519" s="421"/>
      <c r="CFU519" s="421"/>
      <c r="CFV519" s="421"/>
      <c r="CFW519" s="421"/>
      <c r="CFX519" s="421"/>
      <c r="CFY519" s="421"/>
      <c r="CFZ519" s="421"/>
      <c r="CGA519" s="421"/>
      <c r="CGB519" s="421"/>
      <c r="CGC519" s="421"/>
      <c r="CGD519" s="421"/>
      <c r="CGE519" s="421"/>
      <c r="CGF519" s="421"/>
      <c r="CGG519" s="421"/>
      <c r="CGH519" s="421"/>
      <c r="CGI519" s="421"/>
      <c r="CGJ519" s="421"/>
      <c r="CGK519" s="421"/>
      <c r="CGL519" s="421"/>
      <c r="CGM519" s="421"/>
      <c r="CGN519" s="421"/>
      <c r="CGO519" s="421"/>
      <c r="CGP519" s="421"/>
      <c r="CGQ519" s="421"/>
      <c r="CGR519" s="421"/>
      <c r="CGS519" s="421"/>
      <c r="CGT519" s="421"/>
      <c r="CGU519" s="421"/>
      <c r="CGV519" s="421"/>
      <c r="CGW519" s="421"/>
      <c r="CGX519" s="421"/>
      <c r="CGY519" s="421"/>
      <c r="CGZ519" s="421"/>
      <c r="CHA519" s="421"/>
      <c r="CHB519" s="421"/>
      <c r="CHC519" s="421"/>
      <c r="CHD519" s="421"/>
      <c r="CHE519" s="421"/>
      <c r="CHF519" s="421"/>
      <c r="CHG519" s="421"/>
      <c r="CHH519" s="421"/>
      <c r="CHI519" s="421"/>
      <c r="CHJ519" s="421"/>
      <c r="CHK519" s="421"/>
      <c r="CHL519" s="421"/>
      <c r="CHM519" s="421"/>
      <c r="CHN519" s="421"/>
      <c r="CHO519" s="421"/>
      <c r="CHP519" s="421"/>
      <c r="CHQ519" s="421"/>
      <c r="CHR519" s="421"/>
      <c r="CHS519" s="421"/>
      <c r="CHT519" s="421"/>
      <c r="CHU519" s="421"/>
      <c r="CHV519" s="421"/>
      <c r="CHW519" s="421"/>
      <c r="CHX519" s="421"/>
      <c r="CHY519" s="421"/>
      <c r="CHZ519" s="421"/>
      <c r="CIA519" s="421"/>
      <c r="CIB519" s="421"/>
      <c r="CIC519" s="421"/>
      <c r="CID519" s="421"/>
      <c r="CIE519" s="421"/>
      <c r="CIF519" s="421"/>
      <c r="CIG519" s="421"/>
      <c r="CIH519" s="421"/>
      <c r="CII519" s="421"/>
      <c r="CIJ519" s="421"/>
      <c r="CIK519" s="421"/>
      <c r="CIL519" s="421"/>
      <c r="CIM519" s="421"/>
      <c r="CIN519" s="421"/>
      <c r="CIO519" s="421"/>
      <c r="CIP519" s="421"/>
      <c r="CIQ519" s="421"/>
      <c r="CIR519" s="421"/>
      <c r="CIS519" s="421"/>
      <c r="CIT519" s="421"/>
      <c r="CIU519" s="421"/>
      <c r="CIV519" s="421"/>
      <c r="CIW519" s="421"/>
      <c r="CIX519" s="421"/>
      <c r="CIY519" s="421"/>
      <c r="CIZ519" s="421"/>
      <c r="CJA519" s="421"/>
      <c r="CJB519" s="421"/>
      <c r="CJC519" s="421"/>
      <c r="CJD519" s="421"/>
      <c r="CJE519" s="421"/>
      <c r="CJF519" s="421"/>
      <c r="CJG519" s="421"/>
      <c r="CJH519" s="421"/>
      <c r="CJI519" s="421"/>
      <c r="CJJ519" s="421"/>
      <c r="CJK519" s="421"/>
      <c r="CJL519" s="421"/>
      <c r="CJM519" s="421"/>
      <c r="CJN519" s="421"/>
      <c r="CJO519" s="421"/>
      <c r="CJP519" s="421"/>
      <c r="CJQ519" s="421"/>
      <c r="CJR519" s="421"/>
      <c r="CJS519" s="421"/>
      <c r="CJT519" s="421"/>
      <c r="CJU519" s="421"/>
      <c r="CJV519" s="421"/>
      <c r="CJW519" s="421"/>
      <c r="CJX519" s="421"/>
      <c r="CJY519" s="421"/>
      <c r="CJZ519" s="421"/>
      <c r="CKA519" s="421"/>
      <c r="CKB519" s="421"/>
      <c r="CKC519" s="421"/>
      <c r="CKD519" s="421"/>
      <c r="CKE519" s="421"/>
      <c r="CKF519" s="421"/>
      <c r="CKG519" s="421"/>
      <c r="CKH519" s="421"/>
      <c r="CKI519" s="421"/>
      <c r="CKJ519" s="421"/>
      <c r="CKK519" s="421"/>
      <c r="CKL519" s="421"/>
      <c r="CKM519" s="421"/>
      <c r="CKN519" s="421"/>
      <c r="CKO519" s="421"/>
      <c r="CKP519" s="421"/>
      <c r="CKQ519" s="421"/>
      <c r="CKR519" s="421"/>
      <c r="CKS519" s="421"/>
      <c r="CKT519" s="421"/>
      <c r="CKU519" s="421"/>
      <c r="CKV519" s="421"/>
      <c r="CKW519" s="421"/>
      <c r="CKX519" s="421"/>
      <c r="CKY519" s="421"/>
      <c r="CKZ519" s="421"/>
      <c r="CLA519" s="421"/>
      <c r="CLB519" s="421"/>
      <c r="CLC519" s="421"/>
      <c r="CLD519" s="421"/>
      <c r="CLE519" s="421"/>
      <c r="CLF519" s="421"/>
      <c r="CLG519" s="421"/>
      <c r="CLH519" s="421"/>
      <c r="CLI519" s="421"/>
      <c r="CLJ519" s="421"/>
      <c r="CLK519" s="421"/>
      <c r="CLL519" s="421"/>
      <c r="CLM519" s="421"/>
      <c r="CLN519" s="421"/>
      <c r="CLO519" s="421"/>
      <c r="CLP519" s="421"/>
      <c r="CLQ519" s="421"/>
      <c r="CLR519" s="421"/>
      <c r="CLS519" s="421"/>
      <c r="CLT519" s="421"/>
      <c r="CLU519" s="421"/>
      <c r="CLV519" s="421"/>
      <c r="CLW519" s="421"/>
      <c r="CLX519" s="421"/>
      <c r="CLY519" s="421"/>
      <c r="CLZ519" s="421"/>
      <c r="CMA519" s="421"/>
      <c r="CMB519" s="421"/>
      <c r="CMC519" s="421"/>
      <c r="CMD519" s="421"/>
      <c r="CME519" s="421"/>
      <c r="CMF519" s="421"/>
      <c r="CMG519" s="421"/>
      <c r="CMH519" s="421"/>
      <c r="CMI519" s="421"/>
      <c r="CMJ519" s="421"/>
      <c r="CMK519" s="421"/>
      <c r="CML519" s="421"/>
      <c r="CMM519" s="421"/>
      <c r="CMN519" s="421"/>
      <c r="CMO519" s="421"/>
      <c r="CMP519" s="421"/>
      <c r="CMQ519" s="421"/>
      <c r="CMR519" s="421"/>
      <c r="CMS519" s="421"/>
      <c r="CMT519" s="421"/>
      <c r="CMU519" s="421"/>
      <c r="CMV519" s="421"/>
      <c r="CMW519" s="421"/>
      <c r="CMX519" s="421"/>
      <c r="CMY519" s="421"/>
      <c r="CMZ519" s="421"/>
      <c r="CNA519" s="421"/>
      <c r="CNB519" s="421"/>
      <c r="CNC519" s="421"/>
      <c r="CND519" s="421"/>
      <c r="CNE519" s="421"/>
      <c r="CNF519" s="421"/>
      <c r="CNG519" s="421"/>
      <c r="CNH519" s="421"/>
      <c r="CNI519" s="421"/>
      <c r="CNJ519" s="421"/>
      <c r="CNK519" s="421"/>
      <c r="CNL519" s="421"/>
      <c r="CNM519" s="421"/>
      <c r="CNN519" s="421"/>
      <c r="CNO519" s="421"/>
      <c r="CNP519" s="421"/>
      <c r="CNQ519" s="421"/>
      <c r="CNR519" s="421"/>
      <c r="CNS519" s="421"/>
      <c r="CNT519" s="421"/>
      <c r="CNU519" s="421"/>
      <c r="CNV519" s="421"/>
      <c r="CNW519" s="421"/>
      <c r="CNX519" s="421"/>
      <c r="CNY519" s="421"/>
      <c r="CNZ519" s="421"/>
      <c r="COA519" s="421"/>
      <c r="COB519" s="421"/>
      <c r="COC519" s="421"/>
      <c r="COD519" s="421"/>
      <c r="COE519" s="421"/>
      <c r="COF519" s="421"/>
      <c r="COG519" s="421"/>
      <c r="COH519" s="421"/>
      <c r="COI519" s="421"/>
      <c r="COJ519" s="421"/>
      <c r="COK519" s="421"/>
      <c r="COL519" s="421"/>
      <c r="COM519" s="421"/>
      <c r="CON519" s="421"/>
      <c r="COO519" s="421"/>
      <c r="COP519" s="421"/>
      <c r="COQ519" s="421"/>
      <c r="COR519" s="421"/>
      <c r="COS519" s="421"/>
      <c r="COT519" s="421"/>
      <c r="COU519" s="421"/>
      <c r="COV519" s="421"/>
      <c r="COW519" s="421"/>
      <c r="COX519" s="421"/>
      <c r="COY519" s="421"/>
      <c r="COZ519" s="421"/>
      <c r="CPA519" s="421"/>
      <c r="CPB519" s="421"/>
      <c r="CPC519" s="421"/>
      <c r="CPD519" s="421"/>
      <c r="CPE519" s="421"/>
      <c r="CPF519" s="421"/>
      <c r="CPG519" s="421"/>
      <c r="CPH519" s="421"/>
      <c r="CPI519" s="421"/>
      <c r="CPJ519" s="421"/>
      <c r="CPK519" s="421"/>
      <c r="CPL519" s="421"/>
      <c r="CPM519" s="421"/>
      <c r="CPN519" s="421"/>
      <c r="CPO519" s="421"/>
      <c r="CPP519" s="421"/>
      <c r="CPQ519" s="421"/>
      <c r="CPR519" s="421"/>
      <c r="CPS519" s="421"/>
      <c r="CPT519" s="421"/>
      <c r="CPU519" s="421"/>
      <c r="CPV519" s="421"/>
      <c r="CPW519" s="421"/>
      <c r="CPX519" s="421"/>
      <c r="CPY519" s="421"/>
      <c r="CPZ519" s="421"/>
      <c r="CQA519" s="421"/>
      <c r="CQB519" s="421"/>
      <c r="CQC519" s="421"/>
      <c r="CQD519" s="421"/>
      <c r="CQE519" s="421"/>
      <c r="CQF519" s="421"/>
      <c r="CQG519" s="421"/>
      <c r="CQH519" s="421"/>
      <c r="CQI519" s="421"/>
      <c r="CQJ519" s="421"/>
      <c r="CQK519" s="421"/>
      <c r="CQL519" s="421"/>
      <c r="CQM519" s="421"/>
      <c r="CQN519" s="421"/>
      <c r="CQO519" s="421"/>
      <c r="CQP519" s="421"/>
      <c r="CQQ519" s="421"/>
      <c r="CQR519" s="421"/>
      <c r="CQS519" s="421"/>
      <c r="CQT519" s="421"/>
      <c r="CQU519" s="421"/>
      <c r="CQV519" s="421"/>
      <c r="CQW519" s="421"/>
      <c r="CQX519" s="421"/>
      <c r="CQY519" s="421"/>
      <c r="CQZ519" s="421"/>
      <c r="CRA519" s="421"/>
      <c r="CRB519" s="421"/>
      <c r="CRC519" s="421"/>
      <c r="CRD519" s="421"/>
      <c r="CRE519" s="421"/>
      <c r="CRF519" s="421"/>
      <c r="CRG519" s="421"/>
      <c r="CRH519" s="421"/>
      <c r="CRI519" s="421"/>
      <c r="CRJ519" s="421"/>
      <c r="CRK519" s="421"/>
      <c r="CRL519" s="421"/>
      <c r="CRM519" s="421"/>
      <c r="CRN519" s="421"/>
      <c r="CRO519" s="421"/>
      <c r="CRP519" s="421"/>
      <c r="CRQ519" s="421"/>
      <c r="CRR519" s="421"/>
      <c r="CRS519" s="421"/>
      <c r="CRT519" s="421"/>
      <c r="CRU519" s="421"/>
      <c r="CRV519" s="421"/>
      <c r="CRW519" s="421"/>
      <c r="CRX519" s="421"/>
      <c r="CRY519" s="421"/>
      <c r="CRZ519" s="421"/>
      <c r="CSA519" s="421"/>
      <c r="CSB519" s="421"/>
      <c r="CSC519" s="421"/>
      <c r="CSD519" s="421"/>
      <c r="CSE519" s="421"/>
      <c r="CSF519" s="421"/>
      <c r="CSG519" s="421"/>
      <c r="CSH519" s="421"/>
      <c r="CSI519" s="421"/>
      <c r="CSJ519" s="421"/>
      <c r="CSK519" s="421"/>
      <c r="CSL519" s="421"/>
      <c r="CSM519" s="421"/>
      <c r="CSN519" s="421"/>
      <c r="CSO519" s="421"/>
      <c r="CSP519" s="421"/>
      <c r="CSQ519" s="421"/>
      <c r="CSR519" s="421"/>
      <c r="CSS519" s="421"/>
      <c r="CST519" s="421"/>
      <c r="CSU519" s="421"/>
      <c r="CSV519" s="421"/>
      <c r="CSW519" s="421"/>
      <c r="CSX519" s="421"/>
      <c r="CSY519" s="421"/>
      <c r="CSZ519" s="421"/>
      <c r="CTA519" s="421"/>
      <c r="CTB519" s="421"/>
      <c r="CTC519" s="421"/>
      <c r="CTD519" s="421"/>
      <c r="CTE519" s="421"/>
      <c r="CTF519" s="421"/>
      <c r="CTG519" s="421"/>
      <c r="CTH519" s="421"/>
      <c r="CTI519" s="421"/>
      <c r="CTJ519" s="421"/>
      <c r="CTK519" s="421"/>
      <c r="CTL519" s="421"/>
      <c r="CTM519" s="421"/>
      <c r="CTN519" s="421"/>
      <c r="CTO519" s="421"/>
      <c r="CTP519" s="421"/>
      <c r="CTQ519" s="421"/>
      <c r="CTR519" s="421"/>
      <c r="CTS519" s="421"/>
      <c r="CTT519" s="421"/>
      <c r="CTU519" s="421"/>
      <c r="CTV519" s="421"/>
      <c r="CTW519" s="421"/>
      <c r="CTX519" s="421"/>
      <c r="CTY519" s="421"/>
      <c r="CTZ519" s="421"/>
      <c r="CUA519" s="421"/>
      <c r="CUB519" s="421"/>
      <c r="CUC519" s="421"/>
      <c r="CUD519" s="421"/>
      <c r="CUE519" s="421"/>
      <c r="CUF519" s="421"/>
      <c r="CUG519" s="421"/>
      <c r="CUH519" s="421"/>
      <c r="CUI519" s="421"/>
      <c r="CUJ519" s="421"/>
      <c r="CUK519" s="421"/>
      <c r="CUL519" s="421"/>
      <c r="CUM519" s="421"/>
      <c r="CUN519" s="421"/>
      <c r="CUO519" s="421"/>
      <c r="CUP519" s="421"/>
      <c r="CUQ519" s="421"/>
      <c r="CUR519" s="421"/>
      <c r="CUS519" s="421"/>
      <c r="CUT519" s="421"/>
      <c r="CUU519" s="421"/>
      <c r="CUV519" s="421"/>
      <c r="CUW519" s="421"/>
      <c r="CUX519" s="421"/>
      <c r="CUY519" s="421"/>
      <c r="CUZ519" s="421"/>
      <c r="CVA519" s="421"/>
      <c r="CVB519" s="421"/>
      <c r="CVC519" s="421"/>
      <c r="CVD519" s="421"/>
      <c r="CVE519" s="421"/>
      <c r="CVF519" s="421"/>
      <c r="CVG519" s="421"/>
      <c r="CVH519" s="421"/>
      <c r="CVI519" s="421"/>
      <c r="CVJ519" s="421"/>
      <c r="CVK519" s="421"/>
      <c r="CVL519" s="421"/>
      <c r="CVM519" s="421"/>
      <c r="CVN519" s="421"/>
      <c r="CVO519" s="421"/>
      <c r="CVP519" s="421"/>
      <c r="CVQ519" s="421"/>
      <c r="CVR519" s="421"/>
      <c r="CVS519" s="421"/>
      <c r="CVT519" s="421"/>
      <c r="CVU519" s="421"/>
      <c r="CVV519" s="421"/>
      <c r="CVW519" s="421"/>
      <c r="CVX519" s="421"/>
      <c r="CVY519" s="421"/>
      <c r="CVZ519" s="421"/>
      <c r="CWA519" s="421"/>
      <c r="CWB519" s="421"/>
      <c r="CWC519" s="421"/>
      <c r="CWD519" s="421"/>
      <c r="CWE519" s="421"/>
      <c r="CWF519" s="421"/>
      <c r="CWG519" s="421"/>
      <c r="CWH519" s="421"/>
      <c r="CWI519" s="421"/>
      <c r="CWJ519" s="421"/>
      <c r="CWK519" s="421"/>
      <c r="CWL519" s="421"/>
      <c r="CWM519" s="421"/>
      <c r="CWN519" s="421"/>
      <c r="CWO519" s="421"/>
      <c r="CWP519" s="421"/>
      <c r="CWQ519" s="421"/>
      <c r="CWR519" s="421"/>
      <c r="CWS519" s="421"/>
      <c r="CWT519" s="421"/>
      <c r="CWU519" s="421"/>
      <c r="CWV519" s="421"/>
      <c r="CWW519" s="421"/>
      <c r="CWX519" s="421"/>
      <c r="CWY519" s="421"/>
      <c r="CWZ519" s="421"/>
      <c r="CXA519" s="421"/>
      <c r="CXB519" s="421"/>
      <c r="CXC519" s="421"/>
      <c r="CXD519" s="421"/>
      <c r="CXE519" s="421"/>
      <c r="CXF519" s="421"/>
      <c r="CXG519" s="421"/>
      <c r="CXH519" s="421"/>
      <c r="CXI519" s="421"/>
      <c r="CXJ519" s="421"/>
      <c r="CXK519" s="421"/>
      <c r="CXL519" s="421"/>
      <c r="CXM519" s="421"/>
      <c r="CXN519" s="421"/>
      <c r="CXO519" s="421"/>
      <c r="CXP519" s="421"/>
      <c r="CXQ519" s="421"/>
      <c r="CXR519" s="421"/>
      <c r="CXS519" s="421"/>
      <c r="CXT519" s="421"/>
      <c r="CXU519" s="421"/>
      <c r="CXV519" s="421"/>
      <c r="CXW519" s="421"/>
      <c r="CXX519" s="421"/>
      <c r="CXY519" s="421"/>
      <c r="CXZ519" s="421"/>
      <c r="CYA519" s="421"/>
      <c r="CYB519" s="421"/>
      <c r="CYC519" s="421"/>
      <c r="CYD519" s="421"/>
      <c r="CYE519" s="421"/>
      <c r="CYF519" s="421"/>
      <c r="CYG519" s="421"/>
      <c r="CYH519" s="421"/>
      <c r="CYI519" s="421"/>
      <c r="CYJ519" s="421"/>
      <c r="CYK519" s="421"/>
      <c r="CYL519" s="421"/>
      <c r="CYM519" s="421"/>
      <c r="CYN519" s="421"/>
      <c r="CYO519" s="421"/>
      <c r="CYP519" s="421"/>
      <c r="CYQ519" s="421"/>
      <c r="CYR519" s="421"/>
      <c r="CYS519" s="421"/>
      <c r="CYT519" s="421"/>
      <c r="CYU519" s="421"/>
      <c r="CYV519" s="421"/>
      <c r="CYW519" s="421"/>
      <c r="CYX519" s="421"/>
      <c r="CYY519" s="421"/>
      <c r="CYZ519" s="421"/>
      <c r="CZA519" s="421"/>
      <c r="CZB519" s="421"/>
      <c r="CZC519" s="421"/>
      <c r="CZD519" s="421"/>
      <c r="CZE519" s="421"/>
      <c r="CZF519" s="421"/>
      <c r="CZG519" s="421"/>
      <c r="CZH519" s="421"/>
      <c r="CZI519" s="421"/>
      <c r="CZJ519" s="421"/>
      <c r="CZK519" s="421"/>
      <c r="CZL519" s="421"/>
      <c r="CZM519" s="421"/>
      <c r="CZN519" s="421"/>
      <c r="CZO519" s="421"/>
      <c r="CZP519" s="421"/>
      <c r="CZQ519" s="421"/>
      <c r="CZR519" s="421"/>
      <c r="CZS519" s="421"/>
      <c r="CZT519" s="421"/>
      <c r="CZU519" s="421"/>
      <c r="CZV519" s="421"/>
      <c r="CZW519" s="421"/>
      <c r="CZX519" s="421"/>
      <c r="CZY519" s="421"/>
      <c r="CZZ519" s="421"/>
      <c r="DAA519" s="421"/>
      <c r="DAB519" s="421"/>
      <c r="DAC519" s="421"/>
      <c r="DAD519" s="421"/>
      <c r="DAE519" s="421"/>
      <c r="DAF519" s="421"/>
      <c r="DAG519" s="421"/>
      <c r="DAH519" s="421"/>
      <c r="DAI519" s="421"/>
      <c r="DAJ519" s="421"/>
      <c r="DAK519" s="421"/>
      <c r="DAL519" s="421"/>
      <c r="DAM519" s="421"/>
      <c r="DAN519" s="421"/>
      <c r="DAO519" s="421"/>
      <c r="DAP519" s="421"/>
      <c r="DAQ519" s="421"/>
      <c r="DAR519" s="421"/>
      <c r="DAS519" s="421"/>
      <c r="DAT519" s="421"/>
      <c r="DAU519" s="421"/>
      <c r="DAV519" s="421"/>
      <c r="DAW519" s="421"/>
      <c r="DAX519" s="421"/>
      <c r="DAY519" s="421"/>
      <c r="DAZ519" s="421"/>
      <c r="DBA519" s="421"/>
      <c r="DBB519" s="421"/>
      <c r="DBC519" s="421"/>
      <c r="DBD519" s="421"/>
      <c r="DBE519" s="421"/>
      <c r="DBF519" s="421"/>
      <c r="DBG519" s="421"/>
      <c r="DBH519" s="421"/>
      <c r="DBI519" s="421"/>
      <c r="DBJ519" s="421"/>
      <c r="DBK519" s="421"/>
      <c r="DBL519" s="421"/>
      <c r="DBM519" s="421"/>
      <c r="DBN519" s="421"/>
      <c r="DBO519" s="421"/>
      <c r="DBP519" s="421"/>
      <c r="DBQ519" s="421"/>
      <c r="DBR519" s="421"/>
      <c r="DBS519" s="421"/>
      <c r="DBT519" s="421"/>
      <c r="DBU519" s="421"/>
      <c r="DBV519" s="421"/>
      <c r="DBW519" s="421"/>
      <c r="DBX519" s="421"/>
      <c r="DBY519" s="421"/>
      <c r="DBZ519" s="421"/>
      <c r="DCA519" s="421"/>
      <c r="DCB519" s="421"/>
      <c r="DCC519" s="421"/>
      <c r="DCD519" s="421"/>
      <c r="DCE519" s="421"/>
      <c r="DCF519" s="421"/>
      <c r="DCG519" s="421"/>
      <c r="DCH519" s="421"/>
      <c r="DCI519" s="421"/>
      <c r="DCJ519" s="421"/>
      <c r="DCK519" s="421"/>
      <c r="DCL519" s="421"/>
      <c r="DCM519" s="421"/>
      <c r="DCN519" s="421"/>
      <c r="DCO519" s="421"/>
      <c r="DCP519" s="421"/>
      <c r="DCQ519" s="421"/>
      <c r="DCR519" s="421"/>
      <c r="DCS519" s="421"/>
      <c r="DCT519" s="421"/>
      <c r="DCU519" s="421"/>
      <c r="DCV519" s="421"/>
      <c r="DCW519" s="421"/>
      <c r="DCX519" s="421"/>
      <c r="DCY519" s="421"/>
      <c r="DCZ519" s="421"/>
      <c r="DDA519" s="421"/>
      <c r="DDB519" s="421"/>
      <c r="DDC519" s="421"/>
      <c r="DDD519" s="421"/>
      <c r="DDE519" s="421"/>
      <c r="DDF519" s="421"/>
      <c r="DDG519" s="421"/>
      <c r="DDH519" s="421"/>
      <c r="DDI519" s="421"/>
      <c r="DDJ519" s="421"/>
      <c r="DDK519" s="421"/>
      <c r="DDL519" s="421"/>
      <c r="DDM519" s="421"/>
      <c r="DDN519" s="421"/>
      <c r="DDO519" s="421"/>
      <c r="DDP519" s="421"/>
      <c r="DDQ519" s="421"/>
      <c r="DDR519" s="421"/>
      <c r="DDS519" s="421"/>
      <c r="DDT519" s="421"/>
      <c r="DDU519" s="421"/>
      <c r="DDV519" s="421"/>
      <c r="DDW519" s="421"/>
      <c r="DDX519" s="421"/>
      <c r="DDY519" s="421"/>
      <c r="DDZ519" s="421"/>
      <c r="DEA519" s="421"/>
      <c r="DEB519" s="421"/>
      <c r="DEC519" s="421"/>
      <c r="DED519" s="421"/>
      <c r="DEE519" s="421"/>
      <c r="DEF519" s="421"/>
      <c r="DEG519" s="421"/>
      <c r="DEH519" s="421"/>
      <c r="DEI519" s="421"/>
      <c r="DEJ519" s="421"/>
      <c r="DEK519" s="421"/>
      <c r="DEL519" s="421"/>
      <c r="DEM519" s="421"/>
      <c r="DEN519" s="421"/>
      <c r="DEO519" s="421"/>
      <c r="DEP519" s="421"/>
      <c r="DEQ519" s="421"/>
      <c r="DER519" s="421"/>
      <c r="DES519" s="421"/>
      <c r="DET519" s="421"/>
      <c r="DEU519" s="421"/>
      <c r="DEV519" s="421"/>
      <c r="DEW519" s="421"/>
      <c r="DEX519" s="421"/>
      <c r="DEY519" s="421"/>
      <c r="DEZ519" s="421"/>
      <c r="DFA519" s="421"/>
      <c r="DFB519" s="421"/>
      <c r="DFC519" s="421"/>
      <c r="DFD519" s="421"/>
      <c r="DFE519" s="421"/>
      <c r="DFF519" s="421"/>
      <c r="DFG519" s="421"/>
      <c r="DFH519" s="421"/>
      <c r="DFI519" s="421"/>
      <c r="DFJ519" s="421"/>
      <c r="DFK519" s="421"/>
      <c r="DFL519" s="421"/>
      <c r="DFM519" s="421"/>
      <c r="DFN519" s="421"/>
      <c r="DFO519" s="421"/>
      <c r="DFP519" s="421"/>
      <c r="DFQ519" s="421"/>
      <c r="DFR519" s="421"/>
      <c r="DFS519" s="421"/>
      <c r="DFT519" s="421"/>
      <c r="DFU519" s="421"/>
      <c r="DFV519" s="421"/>
      <c r="DFW519" s="421"/>
      <c r="DFX519" s="421"/>
      <c r="DFY519" s="421"/>
      <c r="DFZ519" s="421"/>
      <c r="DGA519" s="421"/>
      <c r="DGB519" s="421"/>
      <c r="DGC519" s="421"/>
      <c r="DGD519" s="421"/>
      <c r="DGE519" s="421"/>
      <c r="DGF519" s="421"/>
      <c r="DGG519" s="421"/>
      <c r="DGH519" s="421"/>
      <c r="DGI519" s="421"/>
      <c r="DGJ519" s="421"/>
      <c r="DGK519" s="421"/>
      <c r="DGL519" s="421"/>
      <c r="DGM519" s="421"/>
      <c r="DGN519" s="421"/>
      <c r="DGO519" s="421"/>
      <c r="DGP519" s="421"/>
      <c r="DGQ519" s="421"/>
      <c r="DGR519" s="421"/>
      <c r="DGS519" s="421"/>
      <c r="DGT519" s="421"/>
      <c r="DGU519" s="421"/>
      <c r="DGV519" s="421"/>
      <c r="DGW519" s="421"/>
      <c r="DGX519" s="421"/>
      <c r="DGY519" s="421"/>
      <c r="DGZ519" s="421"/>
      <c r="DHA519" s="421"/>
      <c r="DHB519" s="421"/>
      <c r="DHC519" s="421"/>
      <c r="DHD519" s="421"/>
      <c r="DHE519" s="421"/>
      <c r="DHF519" s="421"/>
      <c r="DHG519" s="421"/>
      <c r="DHH519" s="421"/>
      <c r="DHI519" s="421"/>
      <c r="DHJ519" s="421"/>
      <c r="DHK519" s="421"/>
      <c r="DHL519" s="421"/>
      <c r="DHM519" s="421"/>
      <c r="DHN519" s="421"/>
      <c r="DHO519" s="421"/>
      <c r="DHP519" s="421"/>
      <c r="DHQ519" s="421"/>
      <c r="DHR519" s="421"/>
      <c r="DHS519" s="421"/>
      <c r="DHT519" s="421"/>
      <c r="DHU519" s="421"/>
      <c r="DHV519" s="421"/>
      <c r="DHW519" s="421"/>
      <c r="DHX519" s="421"/>
      <c r="DHY519" s="421"/>
      <c r="DHZ519" s="421"/>
      <c r="DIA519" s="421"/>
      <c r="DIB519" s="421"/>
      <c r="DIC519" s="421"/>
      <c r="DID519" s="421"/>
      <c r="DIE519" s="421"/>
      <c r="DIF519" s="421"/>
      <c r="DIG519" s="421"/>
      <c r="DIH519" s="421"/>
      <c r="DII519" s="421"/>
      <c r="DIJ519" s="421"/>
      <c r="DIK519" s="421"/>
      <c r="DIL519" s="421"/>
      <c r="DIM519" s="421"/>
      <c r="DIN519" s="421"/>
      <c r="DIO519" s="421"/>
      <c r="DIP519" s="421"/>
      <c r="DIQ519" s="421"/>
      <c r="DIR519" s="421"/>
      <c r="DIS519" s="421"/>
      <c r="DIT519" s="421"/>
      <c r="DIU519" s="421"/>
      <c r="DIV519" s="421"/>
      <c r="DIW519" s="421"/>
      <c r="DIX519" s="421"/>
      <c r="DIY519" s="421"/>
      <c r="DIZ519" s="421"/>
      <c r="DJA519" s="421"/>
      <c r="DJB519" s="421"/>
      <c r="DJC519" s="421"/>
      <c r="DJD519" s="421"/>
      <c r="DJE519" s="421"/>
      <c r="DJF519" s="421"/>
      <c r="DJG519" s="421"/>
      <c r="DJH519" s="421"/>
      <c r="DJI519" s="421"/>
      <c r="DJJ519" s="421"/>
      <c r="DJK519" s="421"/>
      <c r="DJL519" s="421"/>
      <c r="DJM519" s="421"/>
      <c r="DJN519" s="421"/>
      <c r="DJO519" s="421"/>
      <c r="DJP519" s="421"/>
      <c r="DJQ519" s="421"/>
      <c r="DJR519" s="421"/>
      <c r="DJS519" s="421"/>
      <c r="DJT519" s="421"/>
      <c r="DJU519" s="421"/>
      <c r="DJV519" s="421"/>
      <c r="DJW519" s="421"/>
      <c r="DJX519" s="421"/>
      <c r="DJY519" s="421"/>
      <c r="DJZ519" s="421"/>
      <c r="DKA519" s="421"/>
      <c r="DKB519" s="421"/>
      <c r="DKC519" s="421"/>
      <c r="DKD519" s="421"/>
      <c r="DKE519" s="421"/>
      <c r="DKF519" s="421"/>
      <c r="DKG519" s="421"/>
      <c r="DKH519" s="421"/>
      <c r="DKI519" s="421"/>
      <c r="DKJ519" s="421"/>
      <c r="DKK519" s="421"/>
      <c r="DKL519" s="421"/>
      <c r="DKM519" s="421"/>
      <c r="DKN519" s="421"/>
      <c r="DKO519" s="421"/>
      <c r="DKP519" s="421"/>
      <c r="DKQ519" s="421"/>
      <c r="DKR519" s="421"/>
      <c r="DKS519" s="421"/>
      <c r="DKT519" s="421"/>
      <c r="DKU519" s="421"/>
      <c r="DKV519" s="421"/>
      <c r="DKW519" s="421"/>
      <c r="DKX519" s="421"/>
      <c r="DKY519" s="421"/>
      <c r="DKZ519" s="421"/>
      <c r="DLA519" s="421"/>
      <c r="DLB519" s="421"/>
      <c r="DLC519" s="421"/>
      <c r="DLD519" s="421"/>
      <c r="DLE519" s="421"/>
      <c r="DLF519" s="421"/>
      <c r="DLG519" s="421"/>
      <c r="DLH519" s="421"/>
      <c r="DLI519" s="421"/>
      <c r="DLJ519" s="421"/>
      <c r="DLK519" s="421"/>
      <c r="DLL519" s="421"/>
      <c r="DLM519" s="421"/>
      <c r="DLN519" s="421"/>
      <c r="DLO519" s="421"/>
      <c r="DLP519" s="421"/>
      <c r="DLQ519" s="421"/>
      <c r="DLR519" s="421"/>
      <c r="DLS519" s="421"/>
      <c r="DLT519" s="421"/>
      <c r="DLU519" s="421"/>
      <c r="DLV519" s="421"/>
      <c r="DLW519" s="421"/>
      <c r="DLX519" s="421"/>
      <c r="DLY519" s="421"/>
      <c r="DLZ519" s="421"/>
      <c r="DMA519" s="421"/>
      <c r="DMB519" s="421"/>
      <c r="DMC519" s="421"/>
      <c r="DMD519" s="421"/>
      <c r="DME519" s="421"/>
      <c r="DMF519" s="421"/>
      <c r="DMG519" s="421"/>
      <c r="DMH519" s="421"/>
      <c r="DMI519" s="421"/>
      <c r="DMJ519" s="421"/>
      <c r="DMK519" s="421"/>
      <c r="DML519" s="421"/>
      <c r="DMM519" s="421"/>
      <c r="DMN519" s="421"/>
      <c r="DMO519" s="421"/>
      <c r="DMP519" s="421"/>
      <c r="DMQ519" s="421"/>
      <c r="DMR519" s="421"/>
      <c r="DMS519" s="421"/>
      <c r="DMT519" s="421"/>
      <c r="DMU519" s="421"/>
      <c r="DMV519" s="421"/>
      <c r="DMW519" s="421"/>
      <c r="DMX519" s="421"/>
      <c r="DMY519" s="421"/>
      <c r="DMZ519" s="421"/>
      <c r="DNA519" s="421"/>
      <c r="DNB519" s="421"/>
      <c r="DNC519" s="421"/>
      <c r="DND519" s="421"/>
      <c r="DNE519" s="421"/>
      <c r="DNF519" s="421"/>
      <c r="DNG519" s="421"/>
      <c r="DNH519" s="421"/>
      <c r="DNI519" s="421"/>
      <c r="DNJ519" s="421"/>
      <c r="DNK519" s="421"/>
      <c r="DNL519" s="421"/>
      <c r="DNM519" s="421"/>
      <c r="DNN519" s="421"/>
      <c r="DNO519" s="421"/>
      <c r="DNP519" s="421"/>
      <c r="DNQ519" s="421"/>
      <c r="DNR519" s="421"/>
      <c r="DNS519" s="421"/>
      <c r="DNT519" s="421"/>
      <c r="DNU519" s="421"/>
      <c r="DNV519" s="421"/>
      <c r="DNW519" s="421"/>
      <c r="DNX519" s="421"/>
      <c r="DNY519" s="421"/>
      <c r="DNZ519" s="421"/>
      <c r="DOA519" s="421"/>
      <c r="DOB519" s="421"/>
      <c r="DOC519" s="421"/>
      <c r="DOD519" s="421"/>
      <c r="DOE519" s="421"/>
      <c r="DOF519" s="421"/>
      <c r="DOG519" s="421"/>
      <c r="DOH519" s="421"/>
      <c r="DOI519" s="421"/>
      <c r="DOJ519" s="421"/>
      <c r="DOK519" s="421"/>
      <c r="DOL519" s="421"/>
      <c r="DOM519" s="421"/>
      <c r="DON519" s="421"/>
      <c r="DOO519" s="421"/>
      <c r="DOP519" s="421"/>
      <c r="DOQ519" s="421"/>
      <c r="DOR519" s="421"/>
      <c r="DOS519" s="421"/>
      <c r="DOT519" s="421"/>
      <c r="DOU519" s="421"/>
      <c r="DOV519" s="421"/>
      <c r="DOW519" s="421"/>
      <c r="DOX519" s="421"/>
      <c r="DOY519" s="421"/>
      <c r="DOZ519" s="421"/>
      <c r="DPA519" s="421"/>
      <c r="DPB519" s="421"/>
      <c r="DPC519" s="421"/>
      <c r="DPD519" s="421"/>
      <c r="DPE519" s="421"/>
      <c r="DPF519" s="421"/>
      <c r="DPG519" s="421"/>
      <c r="DPH519" s="421"/>
      <c r="DPI519" s="421"/>
      <c r="DPJ519" s="421"/>
      <c r="DPK519" s="421"/>
      <c r="DPL519" s="421"/>
      <c r="DPM519" s="421"/>
      <c r="DPN519" s="421"/>
      <c r="DPO519" s="421"/>
      <c r="DPP519" s="421"/>
      <c r="DPQ519" s="421"/>
      <c r="DPR519" s="421"/>
      <c r="DPS519" s="421"/>
      <c r="DPT519" s="421"/>
      <c r="DPU519" s="421"/>
      <c r="DPV519" s="421"/>
      <c r="DPW519" s="421"/>
      <c r="DPX519" s="421"/>
      <c r="DPY519" s="421"/>
      <c r="DPZ519" s="421"/>
      <c r="DQA519" s="421"/>
      <c r="DQB519" s="421"/>
      <c r="DQC519" s="421"/>
      <c r="DQD519" s="421"/>
      <c r="DQE519" s="421"/>
      <c r="DQF519" s="421"/>
      <c r="DQG519" s="421"/>
      <c r="DQH519" s="421"/>
      <c r="DQI519" s="421"/>
      <c r="DQJ519" s="421"/>
      <c r="DQK519" s="421"/>
      <c r="DQL519" s="421"/>
      <c r="DQM519" s="421"/>
      <c r="DQN519" s="421"/>
      <c r="DQO519" s="421"/>
      <c r="DQP519" s="421"/>
      <c r="DQQ519" s="421"/>
      <c r="DQR519" s="421"/>
      <c r="DQS519" s="421"/>
      <c r="DQT519" s="421"/>
      <c r="DQU519" s="421"/>
      <c r="DQV519" s="421"/>
      <c r="DQW519" s="421"/>
      <c r="DQX519" s="421"/>
      <c r="DQY519" s="421"/>
      <c r="DQZ519" s="421"/>
      <c r="DRA519" s="421"/>
      <c r="DRB519" s="421"/>
      <c r="DRC519" s="421"/>
      <c r="DRD519" s="421"/>
      <c r="DRE519" s="421"/>
      <c r="DRF519" s="421"/>
      <c r="DRG519" s="421"/>
      <c r="DRH519" s="421"/>
      <c r="DRI519" s="421"/>
      <c r="DRJ519" s="421"/>
      <c r="DRK519" s="421"/>
      <c r="DRL519" s="421"/>
      <c r="DRM519" s="421"/>
      <c r="DRN519" s="421"/>
      <c r="DRO519" s="421"/>
      <c r="DRP519" s="421"/>
      <c r="DRQ519" s="421"/>
      <c r="DRR519" s="421"/>
      <c r="DRS519" s="421"/>
      <c r="DRT519" s="421"/>
      <c r="DRU519" s="421"/>
      <c r="DRV519" s="421"/>
      <c r="DRW519" s="421"/>
      <c r="DRX519" s="421"/>
      <c r="DRY519" s="421"/>
      <c r="DRZ519" s="421"/>
      <c r="DSA519" s="421"/>
      <c r="DSB519" s="421"/>
      <c r="DSC519" s="421"/>
      <c r="DSD519" s="421"/>
      <c r="DSE519" s="421"/>
      <c r="DSF519" s="421"/>
      <c r="DSG519" s="421"/>
      <c r="DSH519" s="421"/>
      <c r="DSI519" s="421"/>
      <c r="DSJ519" s="421"/>
      <c r="DSK519" s="421"/>
      <c r="DSL519" s="421"/>
      <c r="DSM519" s="421"/>
      <c r="DSN519" s="421"/>
      <c r="DSO519" s="421"/>
      <c r="DSP519" s="421"/>
      <c r="DSQ519" s="421"/>
      <c r="DSR519" s="421"/>
      <c r="DSS519" s="421"/>
      <c r="DST519" s="421"/>
      <c r="DSU519" s="421"/>
      <c r="DSV519" s="421"/>
      <c r="DSW519" s="421"/>
      <c r="DSX519" s="421"/>
      <c r="DSY519" s="421"/>
      <c r="DSZ519" s="421"/>
      <c r="DTA519" s="421"/>
      <c r="DTB519" s="421"/>
      <c r="DTC519" s="421"/>
      <c r="DTD519" s="421"/>
      <c r="DTE519" s="421"/>
      <c r="DTF519" s="421"/>
      <c r="DTG519" s="421"/>
      <c r="DTH519" s="421"/>
      <c r="DTI519" s="421"/>
      <c r="DTJ519" s="421"/>
      <c r="DTK519" s="421"/>
      <c r="DTL519" s="421"/>
      <c r="DTM519" s="421"/>
      <c r="DTN519" s="421"/>
      <c r="DTO519" s="421"/>
      <c r="DTP519" s="421"/>
      <c r="DTQ519" s="421"/>
      <c r="DTR519" s="421"/>
      <c r="DTS519" s="421"/>
      <c r="DTT519" s="421"/>
      <c r="DTU519" s="421"/>
      <c r="DTV519" s="421"/>
      <c r="DTW519" s="421"/>
      <c r="DTX519" s="421"/>
      <c r="DTY519" s="421"/>
      <c r="DTZ519" s="421"/>
      <c r="DUA519" s="421"/>
      <c r="DUB519" s="421"/>
      <c r="DUC519" s="421"/>
      <c r="DUD519" s="421"/>
      <c r="DUE519" s="421"/>
      <c r="DUF519" s="421"/>
      <c r="DUG519" s="421"/>
      <c r="DUH519" s="421"/>
      <c r="DUI519" s="421"/>
      <c r="DUJ519" s="421"/>
      <c r="DUK519" s="421"/>
      <c r="DUL519" s="421"/>
      <c r="DUM519" s="421"/>
      <c r="DUN519" s="421"/>
      <c r="DUO519" s="421"/>
      <c r="DUP519" s="421"/>
      <c r="DUQ519" s="421"/>
      <c r="DUR519" s="421"/>
      <c r="DUS519" s="421"/>
      <c r="DUT519" s="421"/>
      <c r="DUU519" s="421"/>
      <c r="DUV519" s="421"/>
      <c r="DUW519" s="421"/>
      <c r="DUX519" s="421"/>
      <c r="DUY519" s="421"/>
      <c r="DUZ519" s="421"/>
      <c r="DVA519" s="421"/>
      <c r="DVB519" s="421"/>
      <c r="DVC519" s="421"/>
      <c r="DVD519" s="421"/>
      <c r="DVE519" s="421"/>
      <c r="DVF519" s="421"/>
      <c r="DVG519" s="421"/>
      <c r="DVH519" s="421"/>
      <c r="DVI519" s="421"/>
      <c r="DVJ519" s="421"/>
      <c r="DVK519" s="421"/>
      <c r="DVL519" s="421"/>
      <c r="DVM519" s="421"/>
      <c r="DVN519" s="421"/>
      <c r="DVO519" s="421"/>
      <c r="DVP519" s="421"/>
      <c r="DVQ519" s="421"/>
      <c r="DVR519" s="421"/>
      <c r="DVS519" s="421"/>
      <c r="DVT519" s="421"/>
      <c r="DVU519" s="421"/>
      <c r="DVV519" s="421"/>
      <c r="DVW519" s="421"/>
      <c r="DVX519" s="421"/>
      <c r="DVY519" s="421"/>
      <c r="DVZ519" s="421"/>
      <c r="DWA519" s="421"/>
      <c r="DWB519" s="421"/>
      <c r="DWC519" s="421"/>
      <c r="DWD519" s="421"/>
      <c r="DWE519" s="421"/>
      <c r="DWF519" s="421"/>
      <c r="DWG519" s="421"/>
      <c r="DWH519" s="421"/>
      <c r="DWI519" s="421"/>
      <c r="DWJ519" s="421"/>
      <c r="DWK519" s="421"/>
      <c r="DWL519" s="421"/>
      <c r="DWM519" s="421"/>
      <c r="DWN519" s="421"/>
      <c r="DWO519" s="421"/>
      <c r="DWP519" s="421"/>
      <c r="DWQ519" s="421"/>
      <c r="DWR519" s="421"/>
      <c r="DWS519" s="421"/>
      <c r="DWT519" s="421"/>
      <c r="DWU519" s="421"/>
      <c r="DWV519" s="421"/>
      <c r="DWW519" s="421"/>
      <c r="DWX519" s="421"/>
      <c r="DWY519" s="421"/>
      <c r="DWZ519" s="421"/>
      <c r="DXA519" s="421"/>
      <c r="DXB519" s="421"/>
      <c r="DXC519" s="421"/>
      <c r="DXD519" s="421"/>
      <c r="DXE519" s="421"/>
      <c r="DXF519" s="421"/>
      <c r="DXG519" s="421"/>
      <c r="DXH519" s="421"/>
      <c r="DXI519" s="421"/>
      <c r="DXJ519" s="421"/>
      <c r="DXK519" s="421"/>
      <c r="DXL519" s="421"/>
      <c r="DXM519" s="421"/>
      <c r="DXN519" s="421"/>
      <c r="DXO519" s="421"/>
      <c r="DXP519" s="421"/>
      <c r="DXQ519" s="421"/>
      <c r="DXR519" s="421"/>
      <c r="DXS519" s="421"/>
      <c r="DXT519" s="421"/>
      <c r="DXU519" s="421"/>
      <c r="DXV519" s="421"/>
      <c r="DXW519" s="421"/>
      <c r="DXX519" s="421"/>
      <c r="DXY519" s="421"/>
      <c r="DXZ519" s="421"/>
      <c r="DYA519" s="421"/>
      <c r="DYB519" s="421"/>
      <c r="DYC519" s="421"/>
      <c r="DYD519" s="421"/>
      <c r="DYE519" s="421"/>
      <c r="DYF519" s="421"/>
      <c r="DYG519" s="421"/>
      <c r="DYH519" s="421"/>
      <c r="DYI519" s="421"/>
      <c r="DYJ519" s="421"/>
      <c r="DYK519" s="421"/>
      <c r="DYL519" s="421"/>
      <c r="DYM519" s="421"/>
      <c r="DYN519" s="421"/>
      <c r="DYO519" s="421"/>
      <c r="DYP519" s="421"/>
      <c r="DYQ519" s="421"/>
      <c r="DYR519" s="421"/>
      <c r="DYS519" s="421"/>
      <c r="DYT519" s="421"/>
      <c r="DYU519" s="421"/>
      <c r="DYV519" s="421"/>
      <c r="DYW519" s="421"/>
      <c r="DYX519" s="421"/>
      <c r="DYY519" s="421"/>
      <c r="DYZ519" s="421"/>
      <c r="DZA519" s="421"/>
      <c r="DZB519" s="421"/>
      <c r="DZC519" s="421"/>
      <c r="DZD519" s="421"/>
      <c r="DZE519" s="421"/>
      <c r="DZF519" s="421"/>
      <c r="DZG519" s="421"/>
      <c r="DZH519" s="421"/>
      <c r="DZI519" s="421"/>
      <c r="DZJ519" s="421"/>
      <c r="DZK519" s="421"/>
      <c r="DZL519" s="421"/>
      <c r="DZM519" s="421"/>
      <c r="DZN519" s="421"/>
      <c r="DZO519" s="421"/>
      <c r="DZP519" s="421"/>
      <c r="DZQ519" s="421"/>
      <c r="DZR519" s="421"/>
      <c r="DZS519" s="421"/>
      <c r="DZT519" s="421"/>
      <c r="DZU519" s="421"/>
      <c r="DZV519" s="421"/>
      <c r="DZW519" s="421"/>
      <c r="DZX519" s="421"/>
      <c r="DZY519" s="421"/>
      <c r="DZZ519" s="421"/>
      <c r="EAA519" s="421"/>
      <c r="EAB519" s="421"/>
      <c r="EAC519" s="421"/>
      <c r="EAD519" s="421"/>
      <c r="EAE519" s="421"/>
      <c r="EAF519" s="421"/>
      <c r="EAG519" s="421"/>
      <c r="EAH519" s="421"/>
      <c r="EAI519" s="421"/>
      <c r="EAJ519" s="421"/>
      <c r="EAK519" s="421"/>
      <c r="EAL519" s="421"/>
      <c r="EAM519" s="421"/>
      <c r="EAN519" s="421"/>
      <c r="EAO519" s="421"/>
      <c r="EAP519" s="421"/>
      <c r="EAQ519" s="421"/>
      <c r="EAR519" s="421"/>
      <c r="EAS519" s="421"/>
      <c r="EAT519" s="421"/>
      <c r="EAU519" s="421"/>
      <c r="EAV519" s="421"/>
      <c r="EAW519" s="421"/>
      <c r="EAX519" s="421"/>
      <c r="EAY519" s="421"/>
      <c r="EAZ519" s="421"/>
      <c r="EBA519" s="421"/>
      <c r="EBB519" s="421"/>
      <c r="EBC519" s="421"/>
      <c r="EBD519" s="421"/>
      <c r="EBE519" s="421"/>
      <c r="EBF519" s="421"/>
      <c r="EBG519" s="421"/>
      <c r="EBH519" s="421"/>
      <c r="EBI519" s="421"/>
      <c r="EBJ519" s="421"/>
      <c r="EBK519" s="421"/>
      <c r="EBL519" s="421"/>
      <c r="EBM519" s="421"/>
      <c r="EBN519" s="421"/>
      <c r="EBO519" s="421"/>
      <c r="EBP519" s="421"/>
      <c r="EBQ519" s="421"/>
      <c r="EBR519" s="421"/>
      <c r="EBS519" s="421"/>
      <c r="EBT519" s="421"/>
      <c r="EBU519" s="421"/>
      <c r="EBV519" s="421"/>
      <c r="EBW519" s="421"/>
      <c r="EBX519" s="421"/>
      <c r="EBY519" s="421"/>
      <c r="EBZ519" s="421"/>
      <c r="ECA519" s="421"/>
      <c r="ECB519" s="421"/>
      <c r="ECC519" s="421"/>
      <c r="ECD519" s="421"/>
      <c r="ECE519" s="421"/>
      <c r="ECF519" s="421"/>
      <c r="ECG519" s="421"/>
      <c r="ECH519" s="421"/>
      <c r="ECI519" s="421"/>
      <c r="ECJ519" s="421"/>
      <c r="ECK519" s="421"/>
      <c r="ECL519" s="421"/>
      <c r="ECM519" s="421"/>
      <c r="ECN519" s="421"/>
      <c r="ECO519" s="421"/>
      <c r="ECP519" s="421"/>
      <c r="ECQ519" s="421"/>
      <c r="ECR519" s="421"/>
      <c r="ECS519" s="421"/>
      <c r="ECT519" s="421"/>
      <c r="ECU519" s="421"/>
      <c r="ECV519" s="421"/>
      <c r="ECW519" s="421"/>
      <c r="ECX519" s="421"/>
      <c r="ECY519" s="421"/>
      <c r="ECZ519" s="421"/>
      <c r="EDA519" s="421"/>
      <c r="EDB519" s="421"/>
      <c r="EDC519" s="421"/>
      <c r="EDD519" s="421"/>
      <c r="EDE519" s="421"/>
      <c r="EDF519" s="421"/>
      <c r="EDG519" s="421"/>
      <c r="EDH519" s="421"/>
      <c r="EDI519" s="421"/>
      <c r="EDJ519" s="421"/>
      <c r="EDK519" s="421"/>
      <c r="EDL519" s="421"/>
      <c r="EDM519" s="421"/>
      <c r="EDN519" s="421"/>
      <c r="EDO519" s="421"/>
      <c r="EDP519" s="421"/>
      <c r="EDQ519" s="421"/>
      <c r="EDR519" s="421"/>
      <c r="EDS519" s="421"/>
      <c r="EDT519" s="421"/>
      <c r="EDU519" s="421"/>
      <c r="EDV519" s="421"/>
      <c r="EDW519" s="421"/>
      <c r="EDX519" s="421"/>
      <c r="EDY519" s="421"/>
      <c r="EDZ519" s="421"/>
      <c r="EEA519" s="421"/>
      <c r="EEB519" s="421"/>
      <c r="EEC519" s="421"/>
      <c r="EED519" s="421"/>
      <c r="EEE519" s="421"/>
      <c r="EEF519" s="421"/>
      <c r="EEG519" s="421"/>
      <c r="EEH519" s="421"/>
      <c r="EEI519" s="421"/>
      <c r="EEJ519" s="421"/>
      <c r="EEK519" s="421"/>
      <c r="EEL519" s="421"/>
      <c r="EEM519" s="421"/>
      <c r="EEN519" s="421"/>
      <c r="EEO519" s="421"/>
      <c r="EEP519" s="421"/>
      <c r="EEQ519" s="421"/>
      <c r="EER519" s="421"/>
      <c r="EES519" s="421"/>
      <c r="EET519" s="421"/>
      <c r="EEU519" s="421"/>
      <c r="EEV519" s="421"/>
      <c r="EEW519" s="421"/>
      <c r="EEX519" s="421"/>
      <c r="EEY519" s="421"/>
      <c r="EEZ519" s="421"/>
      <c r="EFA519" s="421"/>
      <c r="EFB519" s="421"/>
      <c r="EFC519" s="421"/>
      <c r="EFD519" s="421"/>
      <c r="EFE519" s="421"/>
      <c r="EFF519" s="421"/>
      <c r="EFG519" s="421"/>
      <c r="EFH519" s="421"/>
      <c r="EFI519" s="421"/>
      <c r="EFJ519" s="421"/>
      <c r="EFK519" s="421"/>
      <c r="EFL519" s="421"/>
      <c r="EFM519" s="421"/>
      <c r="EFN519" s="421"/>
      <c r="EFO519" s="421"/>
      <c r="EFP519" s="421"/>
      <c r="EFQ519" s="421"/>
      <c r="EFR519" s="421"/>
      <c r="EFS519" s="421"/>
      <c r="EFT519" s="421"/>
      <c r="EFU519" s="421"/>
      <c r="EFV519" s="421"/>
      <c r="EFW519" s="421"/>
      <c r="EFX519" s="421"/>
      <c r="EFY519" s="421"/>
      <c r="EFZ519" s="421"/>
      <c r="EGA519" s="421"/>
      <c r="EGB519" s="421"/>
      <c r="EGC519" s="421"/>
      <c r="EGD519" s="421"/>
      <c r="EGE519" s="421"/>
      <c r="EGF519" s="421"/>
      <c r="EGG519" s="421"/>
      <c r="EGH519" s="421"/>
      <c r="EGI519" s="421"/>
      <c r="EGJ519" s="421"/>
      <c r="EGK519" s="421"/>
      <c r="EGL519" s="421"/>
      <c r="EGM519" s="421"/>
      <c r="EGN519" s="421"/>
      <c r="EGO519" s="421"/>
      <c r="EGP519" s="421"/>
      <c r="EGQ519" s="421"/>
      <c r="EGR519" s="421"/>
      <c r="EGS519" s="421"/>
      <c r="EGT519" s="421"/>
      <c r="EGU519" s="421"/>
      <c r="EGV519" s="421"/>
      <c r="EGW519" s="421"/>
      <c r="EGX519" s="421"/>
      <c r="EGY519" s="421"/>
      <c r="EGZ519" s="421"/>
      <c r="EHA519" s="421"/>
      <c r="EHB519" s="421"/>
      <c r="EHC519" s="421"/>
      <c r="EHD519" s="421"/>
      <c r="EHE519" s="421"/>
      <c r="EHF519" s="421"/>
      <c r="EHG519" s="421"/>
      <c r="EHH519" s="421"/>
      <c r="EHI519" s="421"/>
      <c r="EHJ519" s="421"/>
      <c r="EHK519" s="421"/>
      <c r="EHL519" s="421"/>
      <c r="EHM519" s="421"/>
      <c r="EHN519" s="421"/>
      <c r="EHO519" s="421"/>
      <c r="EHP519" s="421"/>
      <c r="EHQ519" s="421"/>
      <c r="EHR519" s="421"/>
      <c r="EHS519" s="421"/>
      <c r="EHT519" s="421"/>
      <c r="EHU519" s="421"/>
      <c r="EHV519" s="421"/>
      <c r="EHW519" s="421"/>
      <c r="EHX519" s="421"/>
      <c r="EHY519" s="421"/>
      <c r="EHZ519" s="421"/>
      <c r="EIA519" s="421"/>
      <c r="EIB519" s="421"/>
      <c r="EIC519" s="421"/>
      <c r="EID519" s="421"/>
      <c r="EIE519" s="421"/>
      <c r="EIF519" s="421"/>
      <c r="EIG519" s="421"/>
      <c r="EIH519" s="421"/>
      <c r="EII519" s="421"/>
      <c r="EIJ519" s="421"/>
      <c r="EIK519" s="421"/>
      <c r="EIL519" s="421"/>
      <c r="EIM519" s="421"/>
      <c r="EIN519" s="421"/>
      <c r="EIO519" s="421"/>
      <c r="EIP519" s="421"/>
      <c r="EIQ519" s="421"/>
      <c r="EIR519" s="421"/>
      <c r="EIS519" s="421"/>
      <c r="EIT519" s="421"/>
      <c r="EIU519" s="421"/>
      <c r="EIV519" s="421"/>
      <c r="EIW519" s="421"/>
      <c r="EIX519" s="421"/>
      <c r="EIY519" s="421"/>
      <c r="EIZ519" s="421"/>
      <c r="EJA519" s="421"/>
      <c r="EJB519" s="421"/>
      <c r="EJC519" s="421"/>
      <c r="EJD519" s="421"/>
      <c r="EJE519" s="421"/>
      <c r="EJF519" s="421"/>
      <c r="EJG519" s="421"/>
      <c r="EJH519" s="421"/>
      <c r="EJI519" s="421"/>
      <c r="EJJ519" s="421"/>
      <c r="EJK519" s="421"/>
      <c r="EJL519" s="421"/>
      <c r="EJM519" s="421"/>
      <c r="EJN519" s="421"/>
      <c r="EJO519" s="421"/>
      <c r="EJP519" s="421"/>
      <c r="EJQ519" s="421"/>
      <c r="EJR519" s="421"/>
      <c r="EJS519" s="421"/>
      <c r="EJT519" s="421"/>
      <c r="EJU519" s="421"/>
      <c r="EJV519" s="421"/>
      <c r="EJW519" s="421"/>
      <c r="EJX519" s="421"/>
      <c r="EJY519" s="421"/>
      <c r="EJZ519" s="421"/>
      <c r="EKA519" s="421"/>
      <c r="EKB519" s="421"/>
      <c r="EKC519" s="421"/>
      <c r="EKD519" s="421"/>
      <c r="EKE519" s="421"/>
      <c r="EKF519" s="421"/>
      <c r="EKG519" s="421"/>
      <c r="EKH519" s="421"/>
      <c r="EKI519" s="421"/>
      <c r="EKJ519" s="421"/>
      <c r="EKK519" s="421"/>
      <c r="EKL519" s="421"/>
      <c r="EKM519" s="421"/>
      <c r="EKN519" s="421"/>
      <c r="EKO519" s="421"/>
      <c r="EKP519" s="421"/>
      <c r="EKQ519" s="421"/>
      <c r="EKR519" s="421"/>
      <c r="EKS519" s="421"/>
      <c r="EKT519" s="421"/>
      <c r="EKU519" s="421"/>
      <c r="EKV519" s="421"/>
      <c r="EKW519" s="421"/>
      <c r="EKX519" s="421"/>
      <c r="EKY519" s="421"/>
      <c r="EKZ519" s="421"/>
      <c r="ELA519" s="421"/>
      <c r="ELB519" s="421"/>
      <c r="ELC519" s="421"/>
      <c r="ELD519" s="421"/>
      <c r="ELE519" s="421"/>
      <c r="ELF519" s="421"/>
      <c r="ELG519" s="421"/>
      <c r="ELH519" s="421"/>
      <c r="ELI519" s="421"/>
      <c r="ELJ519" s="421"/>
      <c r="ELK519" s="421"/>
      <c r="ELL519" s="421"/>
      <c r="ELM519" s="421"/>
      <c r="ELN519" s="421"/>
      <c r="ELO519" s="421"/>
      <c r="ELP519" s="421"/>
      <c r="ELQ519" s="421"/>
      <c r="ELR519" s="421"/>
      <c r="ELS519" s="421"/>
      <c r="ELT519" s="421"/>
      <c r="ELU519" s="421"/>
      <c r="ELV519" s="421"/>
      <c r="ELW519" s="421"/>
      <c r="ELX519" s="421"/>
      <c r="ELY519" s="421"/>
      <c r="ELZ519" s="421"/>
      <c r="EMA519" s="421"/>
      <c r="EMB519" s="421"/>
      <c r="EMC519" s="421"/>
      <c r="EMD519" s="421"/>
      <c r="EME519" s="421"/>
      <c r="EMF519" s="421"/>
      <c r="EMG519" s="421"/>
      <c r="EMH519" s="421"/>
      <c r="EMI519" s="421"/>
      <c r="EMJ519" s="421"/>
      <c r="EMK519" s="421"/>
      <c r="EML519" s="421"/>
      <c r="EMM519" s="421"/>
      <c r="EMN519" s="421"/>
      <c r="EMO519" s="421"/>
      <c r="EMP519" s="421"/>
      <c r="EMQ519" s="421"/>
      <c r="EMR519" s="421"/>
      <c r="EMS519" s="421"/>
      <c r="EMT519" s="421"/>
      <c r="EMU519" s="421"/>
      <c r="EMV519" s="421"/>
      <c r="EMW519" s="421"/>
      <c r="EMX519" s="421"/>
      <c r="EMY519" s="421"/>
      <c r="EMZ519" s="421"/>
      <c r="ENA519" s="421"/>
      <c r="ENB519" s="421"/>
      <c r="ENC519" s="421"/>
      <c r="END519" s="421"/>
      <c r="ENE519" s="421"/>
      <c r="ENF519" s="421"/>
      <c r="ENG519" s="421"/>
      <c r="ENH519" s="421"/>
      <c r="ENI519" s="421"/>
      <c r="ENJ519" s="421"/>
      <c r="ENK519" s="421"/>
      <c r="ENL519" s="421"/>
      <c r="ENM519" s="421"/>
      <c r="ENN519" s="421"/>
      <c r="ENO519" s="421"/>
      <c r="ENP519" s="421"/>
      <c r="ENQ519" s="421"/>
      <c r="ENR519" s="421"/>
      <c r="ENS519" s="421"/>
      <c r="ENT519" s="421"/>
      <c r="ENU519" s="421"/>
      <c r="ENV519" s="421"/>
      <c r="ENW519" s="421"/>
      <c r="ENX519" s="421"/>
      <c r="ENY519" s="421"/>
      <c r="ENZ519" s="421"/>
      <c r="EOA519" s="421"/>
      <c r="EOB519" s="421"/>
      <c r="EOC519" s="421"/>
      <c r="EOD519" s="421"/>
      <c r="EOE519" s="421"/>
      <c r="EOF519" s="421"/>
      <c r="EOG519" s="421"/>
      <c r="EOH519" s="421"/>
      <c r="EOI519" s="421"/>
      <c r="EOJ519" s="421"/>
      <c r="EOK519" s="421"/>
      <c r="EOL519" s="421"/>
      <c r="EOM519" s="421"/>
      <c r="EON519" s="421"/>
      <c r="EOO519" s="421"/>
      <c r="EOP519" s="421"/>
      <c r="EOQ519" s="421"/>
      <c r="EOR519" s="421"/>
      <c r="EOS519" s="421"/>
      <c r="EOT519" s="421"/>
      <c r="EOU519" s="421"/>
      <c r="EOV519" s="421"/>
      <c r="EOW519" s="421"/>
      <c r="EOX519" s="421"/>
      <c r="EOY519" s="421"/>
      <c r="EOZ519" s="421"/>
      <c r="EPA519" s="421"/>
      <c r="EPB519" s="421"/>
      <c r="EPC519" s="421"/>
      <c r="EPD519" s="421"/>
      <c r="EPE519" s="421"/>
      <c r="EPF519" s="421"/>
      <c r="EPG519" s="421"/>
      <c r="EPH519" s="421"/>
      <c r="EPI519" s="421"/>
      <c r="EPJ519" s="421"/>
      <c r="EPK519" s="421"/>
      <c r="EPL519" s="421"/>
      <c r="EPM519" s="421"/>
      <c r="EPN519" s="421"/>
      <c r="EPO519" s="421"/>
      <c r="EPP519" s="421"/>
      <c r="EPQ519" s="421"/>
      <c r="EPR519" s="421"/>
      <c r="EPS519" s="421"/>
      <c r="EPT519" s="421"/>
      <c r="EPU519" s="421"/>
      <c r="EPV519" s="421"/>
      <c r="EPW519" s="421"/>
      <c r="EPX519" s="421"/>
      <c r="EPY519" s="421"/>
      <c r="EPZ519" s="421"/>
      <c r="EQA519" s="421"/>
      <c r="EQB519" s="421"/>
      <c r="EQC519" s="421"/>
      <c r="EQD519" s="421"/>
      <c r="EQE519" s="421"/>
      <c r="EQF519" s="421"/>
      <c r="EQG519" s="421"/>
      <c r="EQH519" s="421"/>
      <c r="EQI519" s="421"/>
      <c r="EQJ519" s="421"/>
      <c r="EQK519" s="421"/>
      <c r="EQL519" s="421"/>
      <c r="EQM519" s="421"/>
      <c r="EQN519" s="421"/>
      <c r="EQO519" s="421"/>
      <c r="EQP519" s="421"/>
      <c r="EQQ519" s="421"/>
      <c r="EQR519" s="421"/>
      <c r="EQS519" s="421"/>
      <c r="EQT519" s="421"/>
      <c r="EQU519" s="421"/>
      <c r="EQV519" s="421"/>
      <c r="EQW519" s="421"/>
      <c r="EQX519" s="421"/>
      <c r="EQY519" s="421"/>
      <c r="EQZ519" s="421"/>
      <c r="ERA519" s="421"/>
      <c r="ERB519" s="421"/>
      <c r="ERC519" s="421"/>
      <c r="ERD519" s="421"/>
      <c r="ERE519" s="421"/>
      <c r="ERF519" s="421"/>
      <c r="ERG519" s="421"/>
      <c r="ERH519" s="421"/>
      <c r="ERI519" s="421"/>
      <c r="ERJ519" s="421"/>
      <c r="ERK519" s="421"/>
      <c r="ERL519" s="421"/>
      <c r="ERM519" s="421"/>
      <c r="ERN519" s="421"/>
      <c r="ERO519" s="421"/>
      <c r="ERP519" s="421"/>
      <c r="ERQ519" s="421"/>
      <c r="ERR519" s="421"/>
      <c r="ERS519" s="421"/>
      <c r="ERT519" s="421"/>
      <c r="ERU519" s="421"/>
      <c r="ERV519" s="421"/>
      <c r="ERW519" s="421"/>
      <c r="ERX519" s="421"/>
      <c r="ERY519" s="421"/>
      <c r="ERZ519" s="421"/>
      <c r="ESA519" s="421"/>
      <c r="ESB519" s="421"/>
      <c r="ESC519" s="421"/>
      <c r="ESD519" s="421"/>
      <c r="ESE519" s="421"/>
      <c r="ESF519" s="421"/>
      <c r="ESG519" s="421"/>
      <c r="ESH519" s="421"/>
      <c r="ESI519" s="421"/>
      <c r="ESJ519" s="421"/>
      <c r="ESK519" s="421"/>
      <c r="ESL519" s="421"/>
      <c r="ESM519" s="421"/>
      <c r="ESN519" s="421"/>
      <c r="ESO519" s="421"/>
      <c r="ESP519" s="421"/>
      <c r="ESQ519" s="421"/>
      <c r="ESR519" s="421"/>
      <c r="ESS519" s="421"/>
      <c r="EST519" s="421"/>
      <c r="ESU519" s="421"/>
      <c r="ESV519" s="421"/>
      <c r="ESW519" s="421"/>
      <c r="ESX519" s="421"/>
      <c r="ESY519" s="421"/>
      <c r="ESZ519" s="421"/>
      <c r="ETA519" s="421"/>
      <c r="ETB519" s="421"/>
      <c r="ETC519" s="421"/>
      <c r="ETD519" s="421"/>
      <c r="ETE519" s="421"/>
      <c r="ETF519" s="421"/>
      <c r="ETG519" s="421"/>
      <c r="ETH519" s="421"/>
      <c r="ETI519" s="421"/>
      <c r="ETJ519" s="421"/>
      <c r="ETK519" s="421"/>
      <c r="ETL519" s="421"/>
      <c r="ETM519" s="421"/>
      <c r="ETN519" s="421"/>
      <c r="ETO519" s="421"/>
      <c r="ETP519" s="421"/>
      <c r="ETQ519" s="421"/>
      <c r="ETR519" s="421"/>
      <c r="ETS519" s="421"/>
      <c r="ETT519" s="421"/>
      <c r="ETU519" s="421"/>
      <c r="ETV519" s="421"/>
      <c r="ETW519" s="421"/>
      <c r="ETX519" s="421"/>
      <c r="ETY519" s="421"/>
      <c r="ETZ519" s="421"/>
      <c r="EUA519" s="421"/>
      <c r="EUB519" s="421"/>
      <c r="EUC519" s="421"/>
      <c r="EUD519" s="421"/>
      <c r="EUE519" s="421"/>
      <c r="EUF519" s="421"/>
      <c r="EUG519" s="421"/>
      <c r="EUH519" s="421"/>
      <c r="EUI519" s="421"/>
      <c r="EUJ519" s="421"/>
      <c r="EUK519" s="421"/>
      <c r="EUL519" s="421"/>
      <c r="EUM519" s="421"/>
      <c r="EUN519" s="421"/>
      <c r="EUO519" s="421"/>
      <c r="EUP519" s="421"/>
      <c r="EUQ519" s="421"/>
      <c r="EUR519" s="421"/>
      <c r="EUS519" s="421"/>
      <c r="EUT519" s="421"/>
      <c r="EUU519" s="421"/>
      <c r="EUV519" s="421"/>
      <c r="EUW519" s="421"/>
      <c r="EUX519" s="421"/>
      <c r="EUY519" s="421"/>
      <c r="EUZ519" s="421"/>
      <c r="EVA519" s="421"/>
      <c r="EVB519" s="421"/>
      <c r="EVC519" s="421"/>
      <c r="EVD519" s="421"/>
      <c r="EVE519" s="421"/>
      <c r="EVF519" s="421"/>
      <c r="EVG519" s="421"/>
      <c r="EVH519" s="421"/>
      <c r="EVI519" s="421"/>
      <c r="EVJ519" s="421"/>
      <c r="EVK519" s="421"/>
      <c r="EVL519" s="421"/>
      <c r="EVM519" s="421"/>
      <c r="EVN519" s="421"/>
      <c r="EVO519" s="421"/>
      <c r="EVP519" s="421"/>
      <c r="EVQ519" s="421"/>
      <c r="EVR519" s="421"/>
      <c r="EVS519" s="421"/>
      <c r="EVT519" s="421"/>
      <c r="EVU519" s="421"/>
      <c r="EVV519" s="421"/>
      <c r="EVW519" s="421"/>
      <c r="EVX519" s="421"/>
      <c r="EVY519" s="421"/>
      <c r="EVZ519" s="421"/>
      <c r="EWA519" s="421"/>
      <c r="EWB519" s="421"/>
      <c r="EWC519" s="421"/>
      <c r="EWD519" s="421"/>
      <c r="EWE519" s="421"/>
      <c r="EWF519" s="421"/>
      <c r="EWG519" s="421"/>
      <c r="EWH519" s="421"/>
      <c r="EWI519" s="421"/>
      <c r="EWJ519" s="421"/>
      <c r="EWK519" s="421"/>
      <c r="EWL519" s="421"/>
      <c r="EWM519" s="421"/>
      <c r="EWN519" s="421"/>
      <c r="EWO519" s="421"/>
      <c r="EWP519" s="421"/>
      <c r="EWQ519" s="421"/>
      <c r="EWR519" s="421"/>
      <c r="EWS519" s="421"/>
      <c r="EWT519" s="421"/>
      <c r="EWU519" s="421"/>
      <c r="EWV519" s="421"/>
      <c r="EWW519" s="421"/>
      <c r="EWX519" s="421"/>
      <c r="EWY519" s="421"/>
      <c r="EWZ519" s="421"/>
      <c r="EXA519" s="421"/>
      <c r="EXB519" s="421"/>
      <c r="EXC519" s="421"/>
      <c r="EXD519" s="421"/>
      <c r="EXE519" s="421"/>
      <c r="EXF519" s="421"/>
      <c r="EXG519" s="421"/>
      <c r="EXH519" s="421"/>
      <c r="EXI519" s="421"/>
      <c r="EXJ519" s="421"/>
      <c r="EXK519" s="421"/>
      <c r="EXL519" s="421"/>
      <c r="EXM519" s="421"/>
      <c r="EXN519" s="421"/>
      <c r="EXO519" s="421"/>
      <c r="EXP519" s="421"/>
      <c r="EXQ519" s="421"/>
      <c r="EXR519" s="421"/>
      <c r="EXS519" s="421"/>
      <c r="EXT519" s="421"/>
      <c r="EXU519" s="421"/>
      <c r="EXV519" s="421"/>
      <c r="EXW519" s="421"/>
      <c r="EXX519" s="421"/>
      <c r="EXY519" s="421"/>
      <c r="EXZ519" s="421"/>
      <c r="EYA519" s="421"/>
      <c r="EYB519" s="421"/>
      <c r="EYC519" s="421"/>
      <c r="EYD519" s="421"/>
      <c r="EYE519" s="421"/>
      <c r="EYF519" s="421"/>
      <c r="EYG519" s="421"/>
      <c r="EYH519" s="421"/>
      <c r="EYI519" s="421"/>
      <c r="EYJ519" s="421"/>
      <c r="EYK519" s="421"/>
      <c r="EYL519" s="421"/>
      <c r="EYM519" s="421"/>
      <c r="EYN519" s="421"/>
      <c r="EYO519" s="421"/>
      <c r="EYP519" s="421"/>
      <c r="EYQ519" s="421"/>
      <c r="EYR519" s="421"/>
      <c r="EYS519" s="421"/>
      <c r="EYT519" s="421"/>
      <c r="EYU519" s="421"/>
      <c r="EYV519" s="421"/>
      <c r="EYW519" s="421"/>
      <c r="EYX519" s="421"/>
      <c r="EYY519" s="421"/>
      <c r="EYZ519" s="421"/>
      <c r="EZA519" s="421"/>
      <c r="EZB519" s="421"/>
      <c r="EZC519" s="421"/>
      <c r="EZD519" s="421"/>
      <c r="EZE519" s="421"/>
      <c r="EZF519" s="421"/>
      <c r="EZG519" s="421"/>
      <c r="EZH519" s="421"/>
      <c r="EZI519" s="421"/>
      <c r="EZJ519" s="421"/>
      <c r="EZK519" s="421"/>
      <c r="EZL519" s="421"/>
      <c r="EZM519" s="421"/>
      <c r="EZN519" s="421"/>
      <c r="EZO519" s="421"/>
      <c r="EZP519" s="421"/>
      <c r="EZQ519" s="421"/>
      <c r="EZR519" s="421"/>
      <c r="EZS519" s="421"/>
      <c r="EZT519" s="421"/>
      <c r="EZU519" s="421"/>
      <c r="EZV519" s="421"/>
      <c r="EZW519" s="421"/>
      <c r="EZX519" s="421"/>
      <c r="EZY519" s="421"/>
      <c r="EZZ519" s="421"/>
      <c r="FAA519" s="421"/>
      <c r="FAB519" s="421"/>
      <c r="FAC519" s="421"/>
      <c r="FAD519" s="421"/>
      <c r="FAE519" s="421"/>
      <c r="FAF519" s="421"/>
      <c r="FAG519" s="421"/>
      <c r="FAH519" s="421"/>
      <c r="FAI519" s="421"/>
      <c r="FAJ519" s="421"/>
      <c r="FAK519" s="421"/>
      <c r="FAL519" s="421"/>
      <c r="FAM519" s="421"/>
      <c r="FAN519" s="421"/>
      <c r="FAO519" s="421"/>
      <c r="FAP519" s="421"/>
      <c r="FAQ519" s="421"/>
      <c r="FAR519" s="421"/>
      <c r="FAS519" s="421"/>
      <c r="FAT519" s="421"/>
      <c r="FAU519" s="421"/>
      <c r="FAV519" s="421"/>
      <c r="FAW519" s="421"/>
      <c r="FAX519" s="421"/>
      <c r="FAY519" s="421"/>
      <c r="FAZ519" s="421"/>
      <c r="FBA519" s="421"/>
      <c r="FBB519" s="421"/>
      <c r="FBC519" s="421"/>
      <c r="FBD519" s="421"/>
      <c r="FBE519" s="421"/>
      <c r="FBF519" s="421"/>
      <c r="FBG519" s="421"/>
      <c r="FBH519" s="421"/>
      <c r="FBI519" s="421"/>
      <c r="FBJ519" s="421"/>
      <c r="FBK519" s="421"/>
      <c r="FBL519" s="421"/>
      <c r="FBM519" s="421"/>
      <c r="FBN519" s="421"/>
      <c r="FBO519" s="421"/>
      <c r="FBP519" s="421"/>
      <c r="FBQ519" s="421"/>
      <c r="FBR519" s="421"/>
      <c r="FBS519" s="421"/>
      <c r="FBT519" s="421"/>
      <c r="FBU519" s="421"/>
      <c r="FBV519" s="421"/>
      <c r="FBW519" s="421"/>
      <c r="FBX519" s="421"/>
      <c r="FBY519" s="421"/>
      <c r="FBZ519" s="421"/>
      <c r="FCA519" s="421"/>
      <c r="FCB519" s="421"/>
      <c r="FCC519" s="421"/>
      <c r="FCD519" s="421"/>
      <c r="FCE519" s="421"/>
      <c r="FCF519" s="421"/>
      <c r="FCG519" s="421"/>
      <c r="FCH519" s="421"/>
      <c r="FCI519" s="421"/>
      <c r="FCJ519" s="421"/>
      <c r="FCK519" s="421"/>
      <c r="FCL519" s="421"/>
      <c r="FCM519" s="421"/>
      <c r="FCN519" s="421"/>
      <c r="FCO519" s="421"/>
      <c r="FCP519" s="421"/>
      <c r="FCQ519" s="421"/>
      <c r="FCR519" s="421"/>
      <c r="FCS519" s="421"/>
      <c r="FCT519" s="421"/>
      <c r="FCU519" s="421"/>
      <c r="FCV519" s="421"/>
      <c r="FCW519" s="421"/>
      <c r="FCX519" s="421"/>
      <c r="FCY519" s="421"/>
      <c r="FCZ519" s="421"/>
      <c r="FDA519" s="421"/>
      <c r="FDB519" s="421"/>
      <c r="FDC519" s="421"/>
      <c r="FDD519" s="421"/>
      <c r="FDE519" s="421"/>
      <c r="FDF519" s="421"/>
      <c r="FDG519" s="421"/>
      <c r="FDH519" s="421"/>
      <c r="FDI519" s="421"/>
      <c r="FDJ519" s="421"/>
      <c r="FDK519" s="421"/>
      <c r="FDL519" s="421"/>
      <c r="FDM519" s="421"/>
      <c r="FDN519" s="421"/>
      <c r="FDO519" s="421"/>
      <c r="FDP519" s="421"/>
      <c r="FDQ519" s="421"/>
      <c r="FDR519" s="421"/>
      <c r="FDS519" s="421"/>
      <c r="FDT519" s="421"/>
      <c r="FDU519" s="421"/>
      <c r="FDV519" s="421"/>
      <c r="FDW519" s="421"/>
      <c r="FDX519" s="421"/>
      <c r="FDY519" s="421"/>
      <c r="FDZ519" s="421"/>
      <c r="FEA519" s="421"/>
      <c r="FEB519" s="421"/>
      <c r="FEC519" s="421"/>
      <c r="FED519" s="421"/>
      <c r="FEE519" s="421"/>
      <c r="FEF519" s="421"/>
      <c r="FEG519" s="421"/>
      <c r="FEH519" s="421"/>
      <c r="FEI519" s="421"/>
      <c r="FEJ519" s="421"/>
      <c r="FEK519" s="421"/>
      <c r="FEL519" s="421"/>
      <c r="FEM519" s="421"/>
      <c r="FEN519" s="421"/>
      <c r="FEO519" s="421"/>
      <c r="FEP519" s="421"/>
      <c r="FEQ519" s="421"/>
      <c r="FER519" s="421"/>
      <c r="FES519" s="421"/>
      <c r="FET519" s="421"/>
      <c r="FEU519" s="421"/>
      <c r="FEV519" s="421"/>
      <c r="FEW519" s="421"/>
      <c r="FEX519" s="421"/>
      <c r="FEY519" s="421"/>
      <c r="FEZ519" s="421"/>
      <c r="FFA519" s="421"/>
      <c r="FFB519" s="421"/>
      <c r="FFC519" s="421"/>
      <c r="FFD519" s="421"/>
      <c r="FFE519" s="421"/>
      <c r="FFF519" s="421"/>
      <c r="FFG519" s="421"/>
      <c r="FFH519" s="421"/>
      <c r="FFI519" s="421"/>
      <c r="FFJ519" s="421"/>
      <c r="FFK519" s="421"/>
      <c r="FFL519" s="421"/>
      <c r="FFM519" s="421"/>
      <c r="FFN519" s="421"/>
      <c r="FFO519" s="421"/>
      <c r="FFP519" s="421"/>
      <c r="FFQ519" s="421"/>
      <c r="FFR519" s="421"/>
      <c r="FFS519" s="421"/>
      <c r="FFT519" s="421"/>
      <c r="FFU519" s="421"/>
      <c r="FFV519" s="421"/>
      <c r="FFW519" s="421"/>
      <c r="FFX519" s="421"/>
      <c r="FFY519" s="421"/>
      <c r="FFZ519" s="421"/>
      <c r="FGA519" s="421"/>
      <c r="FGB519" s="421"/>
      <c r="FGC519" s="421"/>
      <c r="FGD519" s="421"/>
      <c r="FGE519" s="421"/>
      <c r="FGF519" s="421"/>
      <c r="FGG519" s="421"/>
      <c r="FGH519" s="421"/>
      <c r="FGI519" s="421"/>
      <c r="FGJ519" s="421"/>
      <c r="FGK519" s="421"/>
      <c r="FGL519" s="421"/>
      <c r="FGM519" s="421"/>
      <c r="FGN519" s="421"/>
      <c r="FGO519" s="421"/>
      <c r="FGP519" s="421"/>
      <c r="FGQ519" s="421"/>
      <c r="FGR519" s="421"/>
      <c r="FGS519" s="421"/>
      <c r="FGT519" s="421"/>
      <c r="FGU519" s="421"/>
      <c r="FGV519" s="421"/>
      <c r="FGW519" s="421"/>
      <c r="FGX519" s="421"/>
      <c r="FGY519" s="421"/>
      <c r="FGZ519" s="421"/>
      <c r="FHA519" s="421"/>
      <c r="FHB519" s="421"/>
      <c r="FHC519" s="421"/>
      <c r="FHD519" s="421"/>
      <c r="FHE519" s="421"/>
      <c r="FHF519" s="421"/>
      <c r="FHG519" s="421"/>
      <c r="FHH519" s="421"/>
      <c r="FHI519" s="421"/>
      <c r="FHJ519" s="421"/>
      <c r="FHK519" s="421"/>
      <c r="FHL519" s="421"/>
      <c r="FHM519" s="421"/>
      <c r="FHN519" s="421"/>
      <c r="FHO519" s="421"/>
      <c r="FHP519" s="421"/>
      <c r="FHQ519" s="421"/>
      <c r="FHR519" s="421"/>
      <c r="FHS519" s="421"/>
      <c r="FHT519" s="421"/>
      <c r="FHU519" s="421"/>
      <c r="FHV519" s="421"/>
      <c r="FHW519" s="421"/>
      <c r="FHX519" s="421"/>
      <c r="FHY519" s="421"/>
      <c r="FHZ519" s="421"/>
      <c r="FIA519" s="421"/>
      <c r="FIB519" s="421"/>
      <c r="FIC519" s="421"/>
      <c r="FID519" s="421"/>
      <c r="FIE519" s="421"/>
      <c r="FIF519" s="421"/>
      <c r="FIG519" s="421"/>
      <c r="FIH519" s="421"/>
      <c r="FII519" s="421"/>
      <c r="FIJ519" s="421"/>
      <c r="FIK519" s="421"/>
      <c r="FIL519" s="421"/>
      <c r="FIM519" s="421"/>
      <c r="FIN519" s="421"/>
      <c r="FIO519" s="421"/>
      <c r="FIP519" s="421"/>
      <c r="FIQ519" s="421"/>
      <c r="FIR519" s="421"/>
      <c r="FIS519" s="421"/>
      <c r="FIT519" s="421"/>
      <c r="FIU519" s="421"/>
      <c r="FIV519" s="421"/>
      <c r="FIW519" s="421"/>
      <c r="FIX519" s="421"/>
      <c r="FIY519" s="421"/>
      <c r="FIZ519" s="421"/>
      <c r="FJA519" s="421"/>
      <c r="FJB519" s="421"/>
      <c r="FJC519" s="421"/>
      <c r="FJD519" s="421"/>
      <c r="FJE519" s="421"/>
      <c r="FJF519" s="421"/>
      <c r="FJG519" s="421"/>
      <c r="FJH519" s="421"/>
      <c r="FJI519" s="421"/>
      <c r="FJJ519" s="421"/>
      <c r="FJK519" s="421"/>
      <c r="FJL519" s="421"/>
      <c r="FJM519" s="421"/>
      <c r="FJN519" s="421"/>
      <c r="FJO519" s="421"/>
      <c r="FJP519" s="421"/>
      <c r="FJQ519" s="421"/>
      <c r="FJR519" s="421"/>
      <c r="FJS519" s="421"/>
      <c r="FJT519" s="421"/>
      <c r="FJU519" s="421"/>
      <c r="FJV519" s="421"/>
      <c r="FJW519" s="421"/>
      <c r="FJX519" s="421"/>
      <c r="FJY519" s="421"/>
      <c r="FJZ519" s="421"/>
      <c r="FKA519" s="421"/>
      <c r="FKB519" s="421"/>
      <c r="FKC519" s="421"/>
      <c r="FKD519" s="421"/>
      <c r="FKE519" s="421"/>
      <c r="FKF519" s="421"/>
      <c r="FKG519" s="421"/>
      <c r="FKH519" s="421"/>
      <c r="FKI519" s="421"/>
      <c r="FKJ519" s="421"/>
      <c r="FKK519" s="421"/>
      <c r="FKL519" s="421"/>
      <c r="FKM519" s="421"/>
      <c r="FKN519" s="421"/>
      <c r="FKO519" s="421"/>
      <c r="FKP519" s="421"/>
      <c r="FKQ519" s="421"/>
      <c r="FKR519" s="421"/>
      <c r="FKS519" s="421"/>
      <c r="FKT519" s="421"/>
      <c r="FKU519" s="421"/>
      <c r="FKV519" s="421"/>
      <c r="FKW519" s="421"/>
      <c r="FKX519" s="421"/>
      <c r="FKY519" s="421"/>
      <c r="FKZ519" s="421"/>
      <c r="FLA519" s="421"/>
      <c r="FLB519" s="421"/>
      <c r="FLC519" s="421"/>
      <c r="FLD519" s="421"/>
      <c r="FLE519" s="421"/>
      <c r="FLF519" s="421"/>
      <c r="FLG519" s="421"/>
      <c r="FLH519" s="421"/>
      <c r="FLI519" s="421"/>
      <c r="FLJ519" s="421"/>
      <c r="FLK519" s="421"/>
      <c r="FLL519" s="421"/>
      <c r="FLM519" s="421"/>
      <c r="FLN519" s="421"/>
      <c r="FLO519" s="421"/>
      <c r="FLP519" s="421"/>
      <c r="FLQ519" s="421"/>
      <c r="FLR519" s="421"/>
      <c r="FLS519" s="421"/>
      <c r="FLT519" s="421"/>
      <c r="FLU519" s="421"/>
      <c r="FLV519" s="421"/>
      <c r="FLW519" s="421"/>
      <c r="FLX519" s="421"/>
      <c r="FLY519" s="421"/>
      <c r="FLZ519" s="421"/>
      <c r="FMA519" s="421"/>
      <c r="FMB519" s="421"/>
      <c r="FMC519" s="421"/>
      <c r="FMD519" s="421"/>
      <c r="FME519" s="421"/>
      <c r="FMF519" s="421"/>
      <c r="FMG519" s="421"/>
      <c r="FMH519" s="421"/>
      <c r="FMI519" s="421"/>
      <c r="FMJ519" s="421"/>
      <c r="FMK519" s="421"/>
      <c r="FML519" s="421"/>
      <c r="FMM519" s="421"/>
      <c r="FMN519" s="421"/>
      <c r="FMO519" s="421"/>
      <c r="FMP519" s="421"/>
      <c r="FMQ519" s="421"/>
      <c r="FMR519" s="421"/>
      <c r="FMS519" s="421"/>
      <c r="FMT519" s="421"/>
      <c r="FMU519" s="421"/>
      <c r="FMV519" s="421"/>
      <c r="FMW519" s="421"/>
      <c r="FMX519" s="421"/>
      <c r="FMY519" s="421"/>
      <c r="FMZ519" s="421"/>
      <c r="FNA519" s="421"/>
      <c r="FNB519" s="421"/>
      <c r="FNC519" s="421"/>
      <c r="FND519" s="421"/>
      <c r="FNE519" s="421"/>
      <c r="FNF519" s="421"/>
      <c r="FNG519" s="421"/>
      <c r="FNH519" s="421"/>
      <c r="FNI519" s="421"/>
      <c r="FNJ519" s="421"/>
      <c r="FNK519" s="421"/>
      <c r="FNL519" s="421"/>
      <c r="FNM519" s="421"/>
      <c r="FNN519" s="421"/>
      <c r="FNO519" s="421"/>
      <c r="FNP519" s="421"/>
      <c r="FNQ519" s="421"/>
      <c r="FNR519" s="421"/>
      <c r="FNS519" s="421"/>
      <c r="FNT519" s="421"/>
      <c r="FNU519" s="421"/>
      <c r="FNV519" s="421"/>
      <c r="FNW519" s="421"/>
      <c r="FNX519" s="421"/>
      <c r="FNY519" s="421"/>
      <c r="FNZ519" s="421"/>
      <c r="FOA519" s="421"/>
      <c r="FOB519" s="421"/>
      <c r="FOC519" s="421"/>
      <c r="FOD519" s="421"/>
      <c r="FOE519" s="421"/>
      <c r="FOF519" s="421"/>
      <c r="FOG519" s="421"/>
      <c r="FOH519" s="421"/>
      <c r="FOI519" s="421"/>
      <c r="FOJ519" s="421"/>
      <c r="FOK519" s="421"/>
      <c r="FOL519" s="421"/>
      <c r="FOM519" s="421"/>
      <c r="FON519" s="421"/>
      <c r="FOO519" s="421"/>
      <c r="FOP519" s="421"/>
      <c r="FOQ519" s="421"/>
      <c r="FOR519" s="421"/>
      <c r="FOS519" s="421"/>
      <c r="FOT519" s="421"/>
      <c r="FOU519" s="421"/>
      <c r="FOV519" s="421"/>
      <c r="FOW519" s="421"/>
      <c r="FOX519" s="421"/>
      <c r="FOY519" s="421"/>
      <c r="FOZ519" s="421"/>
      <c r="FPA519" s="421"/>
      <c r="FPB519" s="421"/>
      <c r="FPC519" s="421"/>
      <c r="FPD519" s="421"/>
      <c r="FPE519" s="421"/>
      <c r="FPF519" s="421"/>
      <c r="FPG519" s="421"/>
      <c r="FPH519" s="421"/>
      <c r="FPI519" s="421"/>
      <c r="FPJ519" s="421"/>
      <c r="FPK519" s="421"/>
      <c r="FPL519" s="421"/>
      <c r="FPM519" s="421"/>
      <c r="FPN519" s="421"/>
      <c r="FPO519" s="421"/>
      <c r="FPP519" s="421"/>
      <c r="FPQ519" s="421"/>
      <c r="FPR519" s="421"/>
      <c r="FPS519" s="421"/>
      <c r="FPT519" s="421"/>
      <c r="FPU519" s="421"/>
      <c r="FPV519" s="421"/>
      <c r="FPW519" s="421"/>
      <c r="FPX519" s="421"/>
      <c r="FPY519" s="421"/>
      <c r="FPZ519" s="421"/>
      <c r="FQA519" s="421"/>
      <c r="FQB519" s="421"/>
      <c r="FQC519" s="421"/>
      <c r="FQD519" s="421"/>
      <c r="FQE519" s="421"/>
      <c r="FQF519" s="421"/>
      <c r="FQG519" s="421"/>
      <c r="FQH519" s="421"/>
      <c r="FQI519" s="421"/>
      <c r="FQJ519" s="421"/>
      <c r="FQK519" s="421"/>
      <c r="FQL519" s="421"/>
      <c r="FQM519" s="421"/>
      <c r="FQN519" s="421"/>
      <c r="FQO519" s="421"/>
      <c r="FQP519" s="421"/>
      <c r="FQQ519" s="421"/>
      <c r="FQR519" s="421"/>
      <c r="FQS519" s="421"/>
      <c r="FQT519" s="421"/>
      <c r="FQU519" s="421"/>
      <c r="FQV519" s="421"/>
      <c r="FQW519" s="421"/>
      <c r="FQX519" s="421"/>
      <c r="FQY519" s="421"/>
      <c r="FQZ519" s="421"/>
      <c r="FRA519" s="421"/>
      <c r="FRB519" s="421"/>
      <c r="FRC519" s="421"/>
      <c r="FRD519" s="421"/>
      <c r="FRE519" s="421"/>
      <c r="FRF519" s="421"/>
      <c r="FRG519" s="421"/>
      <c r="FRH519" s="421"/>
      <c r="FRI519" s="421"/>
      <c r="FRJ519" s="421"/>
      <c r="FRK519" s="421"/>
      <c r="FRL519" s="421"/>
      <c r="FRM519" s="421"/>
      <c r="FRN519" s="421"/>
      <c r="FRO519" s="421"/>
      <c r="FRP519" s="421"/>
      <c r="FRQ519" s="421"/>
      <c r="FRR519" s="421"/>
      <c r="FRS519" s="421"/>
      <c r="FRT519" s="421"/>
      <c r="FRU519" s="421"/>
      <c r="FRV519" s="421"/>
      <c r="FRW519" s="421"/>
      <c r="FRX519" s="421"/>
      <c r="FRY519" s="421"/>
      <c r="FRZ519" s="421"/>
      <c r="FSA519" s="421"/>
      <c r="FSB519" s="421"/>
      <c r="FSC519" s="421"/>
      <c r="FSD519" s="421"/>
      <c r="FSE519" s="421"/>
      <c r="FSF519" s="421"/>
      <c r="FSG519" s="421"/>
      <c r="FSH519" s="421"/>
      <c r="FSI519" s="421"/>
      <c r="FSJ519" s="421"/>
      <c r="FSK519" s="421"/>
      <c r="FSL519" s="421"/>
      <c r="FSM519" s="421"/>
      <c r="FSN519" s="421"/>
      <c r="FSO519" s="421"/>
      <c r="FSP519" s="421"/>
      <c r="FSQ519" s="421"/>
      <c r="FSR519" s="421"/>
      <c r="FSS519" s="421"/>
      <c r="FST519" s="421"/>
      <c r="FSU519" s="421"/>
      <c r="FSV519" s="421"/>
      <c r="FSW519" s="421"/>
      <c r="FSX519" s="421"/>
      <c r="FSY519" s="421"/>
      <c r="FSZ519" s="421"/>
      <c r="FTA519" s="421"/>
      <c r="FTB519" s="421"/>
      <c r="FTC519" s="421"/>
      <c r="FTD519" s="421"/>
      <c r="FTE519" s="421"/>
      <c r="FTF519" s="421"/>
      <c r="FTG519" s="421"/>
      <c r="FTH519" s="421"/>
      <c r="FTI519" s="421"/>
      <c r="FTJ519" s="421"/>
      <c r="FTK519" s="421"/>
      <c r="FTL519" s="421"/>
      <c r="FTM519" s="421"/>
      <c r="FTN519" s="421"/>
      <c r="FTO519" s="421"/>
      <c r="FTP519" s="421"/>
      <c r="FTQ519" s="421"/>
      <c r="FTR519" s="421"/>
      <c r="FTS519" s="421"/>
      <c r="FTT519" s="421"/>
      <c r="FTU519" s="421"/>
      <c r="FTV519" s="421"/>
      <c r="FTW519" s="421"/>
      <c r="FTX519" s="421"/>
      <c r="FTY519" s="421"/>
      <c r="FTZ519" s="421"/>
      <c r="FUA519" s="421"/>
      <c r="FUB519" s="421"/>
      <c r="FUC519" s="421"/>
      <c r="FUD519" s="421"/>
      <c r="FUE519" s="421"/>
      <c r="FUF519" s="421"/>
      <c r="FUG519" s="421"/>
      <c r="FUH519" s="421"/>
      <c r="FUI519" s="421"/>
      <c r="FUJ519" s="421"/>
      <c r="FUK519" s="421"/>
      <c r="FUL519" s="421"/>
      <c r="FUM519" s="421"/>
      <c r="FUN519" s="421"/>
      <c r="FUO519" s="421"/>
      <c r="FUP519" s="421"/>
      <c r="FUQ519" s="421"/>
      <c r="FUR519" s="421"/>
      <c r="FUS519" s="421"/>
      <c r="FUT519" s="421"/>
      <c r="FUU519" s="421"/>
      <c r="FUV519" s="421"/>
      <c r="FUW519" s="421"/>
      <c r="FUX519" s="421"/>
      <c r="FUY519" s="421"/>
      <c r="FUZ519" s="421"/>
      <c r="FVA519" s="421"/>
      <c r="FVB519" s="421"/>
      <c r="FVC519" s="421"/>
      <c r="FVD519" s="421"/>
      <c r="FVE519" s="421"/>
      <c r="FVF519" s="421"/>
      <c r="FVG519" s="421"/>
      <c r="FVH519" s="421"/>
      <c r="FVI519" s="421"/>
      <c r="FVJ519" s="421"/>
      <c r="FVK519" s="421"/>
      <c r="FVL519" s="421"/>
      <c r="FVM519" s="421"/>
      <c r="FVN519" s="421"/>
      <c r="FVO519" s="421"/>
      <c r="FVP519" s="421"/>
      <c r="FVQ519" s="421"/>
      <c r="FVR519" s="421"/>
      <c r="FVS519" s="421"/>
      <c r="FVT519" s="421"/>
      <c r="FVU519" s="421"/>
      <c r="FVV519" s="421"/>
      <c r="FVW519" s="421"/>
      <c r="FVX519" s="421"/>
      <c r="FVY519" s="421"/>
      <c r="FVZ519" s="421"/>
      <c r="FWA519" s="421"/>
      <c r="FWB519" s="421"/>
      <c r="FWC519" s="421"/>
      <c r="FWD519" s="421"/>
      <c r="FWE519" s="421"/>
      <c r="FWF519" s="421"/>
      <c r="FWG519" s="421"/>
      <c r="FWH519" s="421"/>
      <c r="FWI519" s="421"/>
      <c r="FWJ519" s="421"/>
      <c r="FWK519" s="421"/>
      <c r="FWL519" s="421"/>
      <c r="FWM519" s="421"/>
      <c r="FWN519" s="421"/>
      <c r="FWO519" s="421"/>
      <c r="FWP519" s="421"/>
      <c r="FWQ519" s="421"/>
      <c r="FWR519" s="421"/>
      <c r="FWS519" s="421"/>
      <c r="FWT519" s="421"/>
      <c r="FWU519" s="421"/>
      <c r="FWV519" s="421"/>
      <c r="FWW519" s="421"/>
      <c r="FWX519" s="421"/>
      <c r="FWY519" s="421"/>
      <c r="FWZ519" s="421"/>
      <c r="FXA519" s="421"/>
      <c r="FXB519" s="421"/>
      <c r="FXC519" s="421"/>
      <c r="FXD519" s="421"/>
      <c r="FXE519" s="421"/>
      <c r="FXF519" s="421"/>
      <c r="FXG519" s="421"/>
      <c r="FXH519" s="421"/>
      <c r="FXI519" s="421"/>
      <c r="FXJ519" s="421"/>
      <c r="FXK519" s="421"/>
      <c r="FXL519" s="421"/>
      <c r="FXM519" s="421"/>
      <c r="FXN519" s="421"/>
      <c r="FXO519" s="421"/>
      <c r="FXP519" s="421"/>
      <c r="FXQ519" s="421"/>
      <c r="FXR519" s="421"/>
      <c r="FXS519" s="421"/>
      <c r="FXT519" s="421"/>
      <c r="FXU519" s="421"/>
      <c r="FXV519" s="421"/>
      <c r="FXW519" s="421"/>
      <c r="FXX519" s="421"/>
      <c r="FXY519" s="421"/>
      <c r="FXZ519" s="421"/>
      <c r="FYA519" s="421"/>
      <c r="FYB519" s="421"/>
      <c r="FYC519" s="421"/>
      <c r="FYD519" s="421"/>
      <c r="FYE519" s="421"/>
      <c r="FYF519" s="421"/>
      <c r="FYG519" s="421"/>
      <c r="FYH519" s="421"/>
      <c r="FYI519" s="421"/>
      <c r="FYJ519" s="421"/>
      <c r="FYK519" s="421"/>
      <c r="FYL519" s="421"/>
      <c r="FYM519" s="421"/>
      <c r="FYN519" s="421"/>
      <c r="FYO519" s="421"/>
      <c r="FYP519" s="421"/>
      <c r="FYQ519" s="421"/>
      <c r="FYR519" s="421"/>
      <c r="FYS519" s="421"/>
      <c r="FYT519" s="421"/>
      <c r="FYU519" s="421"/>
      <c r="FYV519" s="421"/>
      <c r="FYW519" s="421"/>
      <c r="FYX519" s="421"/>
      <c r="FYY519" s="421"/>
      <c r="FYZ519" s="421"/>
      <c r="FZA519" s="421"/>
      <c r="FZB519" s="421"/>
      <c r="FZC519" s="421"/>
      <c r="FZD519" s="421"/>
      <c r="FZE519" s="421"/>
      <c r="FZF519" s="421"/>
      <c r="FZG519" s="421"/>
      <c r="FZH519" s="421"/>
      <c r="FZI519" s="421"/>
      <c r="FZJ519" s="421"/>
      <c r="FZK519" s="421"/>
      <c r="FZL519" s="421"/>
      <c r="FZM519" s="421"/>
      <c r="FZN519" s="421"/>
      <c r="FZO519" s="421"/>
      <c r="FZP519" s="421"/>
      <c r="FZQ519" s="421"/>
      <c r="FZR519" s="421"/>
      <c r="FZS519" s="421"/>
      <c r="FZT519" s="421"/>
      <c r="FZU519" s="421"/>
      <c r="FZV519" s="421"/>
      <c r="FZW519" s="421"/>
      <c r="FZX519" s="421"/>
      <c r="FZY519" s="421"/>
      <c r="FZZ519" s="421"/>
      <c r="GAA519" s="421"/>
      <c r="GAB519" s="421"/>
      <c r="GAC519" s="421"/>
      <c r="GAD519" s="421"/>
      <c r="GAE519" s="421"/>
      <c r="GAF519" s="421"/>
      <c r="GAG519" s="421"/>
      <c r="GAH519" s="421"/>
      <c r="GAI519" s="421"/>
      <c r="GAJ519" s="421"/>
      <c r="GAK519" s="421"/>
      <c r="GAL519" s="421"/>
      <c r="GAM519" s="421"/>
      <c r="GAN519" s="421"/>
      <c r="GAO519" s="421"/>
      <c r="GAP519" s="421"/>
      <c r="GAQ519" s="421"/>
      <c r="GAR519" s="421"/>
      <c r="GAS519" s="421"/>
      <c r="GAT519" s="421"/>
      <c r="GAU519" s="421"/>
      <c r="GAV519" s="421"/>
      <c r="GAW519" s="421"/>
      <c r="GAX519" s="421"/>
      <c r="GAY519" s="421"/>
      <c r="GAZ519" s="421"/>
      <c r="GBA519" s="421"/>
      <c r="GBB519" s="421"/>
      <c r="GBC519" s="421"/>
      <c r="GBD519" s="421"/>
      <c r="GBE519" s="421"/>
      <c r="GBF519" s="421"/>
      <c r="GBG519" s="421"/>
      <c r="GBH519" s="421"/>
      <c r="GBI519" s="421"/>
      <c r="GBJ519" s="421"/>
      <c r="GBK519" s="421"/>
      <c r="GBL519" s="421"/>
      <c r="GBM519" s="421"/>
      <c r="GBN519" s="421"/>
      <c r="GBO519" s="421"/>
      <c r="GBP519" s="421"/>
      <c r="GBQ519" s="421"/>
      <c r="GBR519" s="421"/>
      <c r="GBS519" s="421"/>
      <c r="GBT519" s="421"/>
      <c r="GBU519" s="421"/>
      <c r="GBV519" s="421"/>
      <c r="GBW519" s="421"/>
      <c r="GBX519" s="421"/>
      <c r="GBY519" s="421"/>
      <c r="GBZ519" s="421"/>
      <c r="GCA519" s="421"/>
      <c r="GCB519" s="421"/>
      <c r="GCC519" s="421"/>
      <c r="GCD519" s="421"/>
      <c r="GCE519" s="421"/>
      <c r="GCF519" s="421"/>
      <c r="GCG519" s="421"/>
      <c r="GCH519" s="421"/>
      <c r="GCI519" s="421"/>
      <c r="GCJ519" s="421"/>
      <c r="GCK519" s="421"/>
      <c r="GCL519" s="421"/>
      <c r="GCM519" s="421"/>
      <c r="GCN519" s="421"/>
      <c r="GCO519" s="421"/>
      <c r="GCP519" s="421"/>
      <c r="GCQ519" s="421"/>
      <c r="GCR519" s="421"/>
      <c r="GCS519" s="421"/>
      <c r="GCT519" s="421"/>
      <c r="GCU519" s="421"/>
      <c r="GCV519" s="421"/>
      <c r="GCW519" s="421"/>
      <c r="GCX519" s="421"/>
      <c r="GCY519" s="421"/>
      <c r="GCZ519" s="421"/>
      <c r="GDA519" s="421"/>
      <c r="GDB519" s="421"/>
      <c r="GDC519" s="421"/>
      <c r="GDD519" s="421"/>
      <c r="GDE519" s="421"/>
      <c r="GDF519" s="421"/>
      <c r="GDG519" s="421"/>
      <c r="GDH519" s="421"/>
      <c r="GDI519" s="421"/>
      <c r="GDJ519" s="421"/>
      <c r="GDK519" s="421"/>
      <c r="GDL519" s="421"/>
      <c r="GDM519" s="421"/>
      <c r="GDN519" s="421"/>
      <c r="GDO519" s="421"/>
      <c r="GDP519" s="421"/>
      <c r="GDQ519" s="421"/>
      <c r="GDR519" s="421"/>
      <c r="GDS519" s="421"/>
      <c r="GDT519" s="421"/>
      <c r="GDU519" s="421"/>
      <c r="GDV519" s="421"/>
      <c r="GDW519" s="421"/>
      <c r="GDX519" s="421"/>
      <c r="GDY519" s="421"/>
      <c r="GDZ519" s="421"/>
      <c r="GEA519" s="421"/>
      <c r="GEB519" s="421"/>
      <c r="GEC519" s="421"/>
      <c r="GED519" s="421"/>
      <c r="GEE519" s="421"/>
      <c r="GEF519" s="421"/>
      <c r="GEG519" s="421"/>
      <c r="GEH519" s="421"/>
      <c r="GEI519" s="421"/>
      <c r="GEJ519" s="421"/>
      <c r="GEK519" s="421"/>
      <c r="GEL519" s="421"/>
      <c r="GEM519" s="421"/>
      <c r="GEN519" s="421"/>
      <c r="GEO519" s="421"/>
      <c r="GEP519" s="421"/>
      <c r="GEQ519" s="421"/>
      <c r="GER519" s="421"/>
      <c r="GES519" s="421"/>
      <c r="GET519" s="421"/>
      <c r="GEU519" s="421"/>
      <c r="GEV519" s="421"/>
      <c r="GEW519" s="421"/>
      <c r="GEX519" s="421"/>
      <c r="GEY519" s="421"/>
      <c r="GEZ519" s="421"/>
      <c r="GFA519" s="421"/>
      <c r="GFB519" s="421"/>
      <c r="GFC519" s="421"/>
      <c r="GFD519" s="421"/>
      <c r="GFE519" s="421"/>
      <c r="GFF519" s="421"/>
      <c r="GFG519" s="421"/>
      <c r="GFH519" s="421"/>
      <c r="GFI519" s="421"/>
      <c r="GFJ519" s="421"/>
      <c r="GFK519" s="421"/>
      <c r="GFL519" s="421"/>
      <c r="GFM519" s="421"/>
      <c r="GFN519" s="421"/>
      <c r="GFO519" s="421"/>
      <c r="GFP519" s="421"/>
      <c r="GFQ519" s="421"/>
      <c r="GFR519" s="421"/>
      <c r="GFS519" s="421"/>
      <c r="GFT519" s="421"/>
      <c r="GFU519" s="421"/>
      <c r="GFV519" s="421"/>
      <c r="GFW519" s="421"/>
      <c r="GFX519" s="421"/>
      <c r="GFY519" s="421"/>
      <c r="GFZ519" s="421"/>
      <c r="GGA519" s="421"/>
      <c r="GGB519" s="421"/>
      <c r="GGC519" s="421"/>
      <c r="GGD519" s="421"/>
      <c r="GGE519" s="421"/>
      <c r="GGF519" s="421"/>
      <c r="GGG519" s="421"/>
      <c r="GGH519" s="421"/>
      <c r="GGI519" s="421"/>
      <c r="GGJ519" s="421"/>
      <c r="GGK519" s="421"/>
      <c r="GGL519" s="421"/>
      <c r="GGM519" s="421"/>
      <c r="GGN519" s="421"/>
      <c r="GGO519" s="421"/>
      <c r="GGP519" s="421"/>
      <c r="GGQ519" s="421"/>
      <c r="GGR519" s="421"/>
      <c r="GGS519" s="421"/>
      <c r="GGT519" s="421"/>
      <c r="GGU519" s="421"/>
      <c r="GGV519" s="421"/>
      <c r="GGW519" s="421"/>
      <c r="GGX519" s="421"/>
      <c r="GGY519" s="421"/>
      <c r="GGZ519" s="421"/>
      <c r="GHA519" s="421"/>
      <c r="GHB519" s="421"/>
      <c r="GHC519" s="421"/>
      <c r="GHD519" s="421"/>
      <c r="GHE519" s="421"/>
      <c r="GHF519" s="421"/>
      <c r="GHG519" s="421"/>
      <c r="GHH519" s="421"/>
      <c r="GHI519" s="421"/>
      <c r="GHJ519" s="421"/>
      <c r="GHK519" s="421"/>
      <c r="GHL519" s="421"/>
      <c r="GHM519" s="421"/>
      <c r="GHN519" s="421"/>
      <c r="GHO519" s="421"/>
      <c r="GHP519" s="421"/>
      <c r="GHQ519" s="421"/>
      <c r="GHR519" s="421"/>
      <c r="GHS519" s="421"/>
      <c r="GHT519" s="421"/>
      <c r="GHU519" s="421"/>
      <c r="GHV519" s="421"/>
      <c r="GHW519" s="421"/>
      <c r="GHX519" s="421"/>
      <c r="GHY519" s="421"/>
      <c r="GHZ519" s="421"/>
      <c r="GIA519" s="421"/>
      <c r="GIB519" s="421"/>
      <c r="GIC519" s="421"/>
      <c r="GID519" s="421"/>
      <c r="GIE519" s="421"/>
      <c r="GIF519" s="421"/>
      <c r="GIG519" s="421"/>
      <c r="GIH519" s="421"/>
      <c r="GII519" s="421"/>
      <c r="GIJ519" s="421"/>
      <c r="GIK519" s="421"/>
      <c r="GIL519" s="421"/>
      <c r="GIM519" s="421"/>
      <c r="GIN519" s="421"/>
      <c r="GIO519" s="421"/>
      <c r="GIP519" s="421"/>
      <c r="GIQ519" s="421"/>
      <c r="GIR519" s="421"/>
      <c r="GIS519" s="421"/>
      <c r="GIT519" s="421"/>
      <c r="GIU519" s="421"/>
      <c r="GIV519" s="421"/>
      <c r="GIW519" s="421"/>
      <c r="GIX519" s="421"/>
      <c r="GIY519" s="421"/>
      <c r="GIZ519" s="421"/>
      <c r="GJA519" s="421"/>
      <c r="GJB519" s="421"/>
      <c r="GJC519" s="421"/>
      <c r="GJD519" s="421"/>
      <c r="GJE519" s="421"/>
      <c r="GJF519" s="421"/>
      <c r="GJG519" s="421"/>
      <c r="GJH519" s="421"/>
      <c r="GJI519" s="421"/>
      <c r="GJJ519" s="421"/>
      <c r="GJK519" s="421"/>
      <c r="GJL519" s="421"/>
      <c r="GJM519" s="421"/>
      <c r="GJN519" s="421"/>
      <c r="GJO519" s="421"/>
      <c r="GJP519" s="421"/>
      <c r="GJQ519" s="421"/>
      <c r="GJR519" s="421"/>
      <c r="GJS519" s="421"/>
      <c r="GJT519" s="421"/>
      <c r="GJU519" s="421"/>
      <c r="GJV519" s="421"/>
      <c r="GJW519" s="421"/>
      <c r="GJX519" s="421"/>
      <c r="GJY519" s="421"/>
      <c r="GJZ519" s="421"/>
      <c r="GKA519" s="421"/>
      <c r="GKB519" s="421"/>
      <c r="GKC519" s="421"/>
      <c r="GKD519" s="421"/>
      <c r="GKE519" s="421"/>
      <c r="GKF519" s="421"/>
      <c r="GKG519" s="421"/>
      <c r="GKH519" s="421"/>
      <c r="GKI519" s="421"/>
      <c r="GKJ519" s="421"/>
      <c r="GKK519" s="421"/>
      <c r="GKL519" s="421"/>
      <c r="GKM519" s="421"/>
      <c r="GKN519" s="421"/>
      <c r="GKO519" s="421"/>
      <c r="GKP519" s="421"/>
      <c r="GKQ519" s="421"/>
      <c r="GKR519" s="421"/>
      <c r="GKS519" s="421"/>
      <c r="GKT519" s="421"/>
      <c r="GKU519" s="421"/>
      <c r="GKV519" s="421"/>
      <c r="GKW519" s="421"/>
      <c r="GKX519" s="421"/>
      <c r="GKY519" s="421"/>
      <c r="GKZ519" s="421"/>
      <c r="GLA519" s="421"/>
      <c r="GLB519" s="421"/>
      <c r="GLC519" s="421"/>
      <c r="GLD519" s="421"/>
      <c r="GLE519" s="421"/>
      <c r="GLF519" s="421"/>
      <c r="GLG519" s="421"/>
      <c r="GLH519" s="421"/>
      <c r="GLI519" s="421"/>
      <c r="GLJ519" s="421"/>
      <c r="GLK519" s="421"/>
      <c r="GLL519" s="421"/>
      <c r="GLM519" s="421"/>
      <c r="GLN519" s="421"/>
      <c r="GLO519" s="421"/>
      <c r="GLP519" s="421"/>
      <c r="GLQ519" s="421"/>
      <c r="GLR519" s="421"/>
      <c r="GLS519" s="421"/>
      <c r="GLT519" s="421"/>
      <c r="GLU519" s="421"/>
      <c r="GLV519" s="421"/>
      <c r="GLW519" s="421"/>
      <c r="GLX519" s="421"/>
      <c r="GLY519" s="421"/>
      <c r="GLZ519" s="421"/>
      <c r="GMA519" s="421"/>
      <c r="GMB519" s="421"/>
      <c r="GMC519" s="421"/>
      <c r="GMD519" s="421"/>
      <c r="GME519" s="421"/>
      <c r="GMF519" s="421"/>
      <c r="GMG519" s="421"/>
      <c r="GMH519" s="421"/>
      <c r="GMI519" s="421"/>
      <c r="GMJ519" s="421"/>
      <c r="GMK519" s="421"/>
      <c r="GML519" s="421"/>
      <c r="GMM519" s="421"/>
      <c r="GMN519" s="421"/>
      <c r="GMO519" s="421"/>
      <c r="GMP519" s="421"/>
      <c r="GMQ519" s="421"/>
      <c r="GMR519" s="421"/>
      <c r="GMS519" s="421"/>
      <c r="GMT519" s="421"/>
      <c r="GMU519" s="421"/>
      <c r="GMV519" s="421"/>
      <c r="GMW519" s="421"/>
      <c r="GMX519" s="421"/>
      <c r="GMY519" s="421"/>
      <c r="GMZ519" s="421"/>
      <c r="GNA519" s="421"/>
      <c r="GNB519" s="421"/>
      <c r="GNC519" s="421"/>
      <c r="GND519" s="421"/>
      <c r="GNE519" s="421"/>
      <c r="GNF519" s="421"/>
      <c r="GNG519" s="421"/>
      <c r="GNH519" s="421"/>
      <c r="GNI519" s="421"/>
      <c r="GNJ519" s="421"/>
      <c r="GNK519" s="421"/>
      <c r="GNL519" s="421"/>
      <c r="GNM519" s="421"/>
      <c r="GNN519" s="421"/>
      <c r="GNO519" s="421"/>
      <c r="GNP519" s="421"/>
      <c r="GNQ519" s="421"/>
      <c r="GNR519" s="421"/>
      <c r="GNS519" s="421"/>
      <c r="GNT519" s="421"/>
      <c r="GNU519" s="421"/>
      <c r="GNV519" s="421"/>
      <c r="GNW519" s="421"/>
      <c r="GNX519" s="421"/>
      <c r="GNY519" s="421"/>
      <c r="GNZ519" s="421"/>
      <c r="GOA519" s="421"/>
      <c r="GOB519" s="421"/>
      <c r="GOC519" s="421"/>
      <c r="GOD519" s="421"/>
      <c r="GOE519" s="421"/>
      <c r="GOF519" s="421"/>
      <c r="GOG519" s="421"/>
      <c r="GOH519" s="421"/>
      <c r="GOI519" s="421"/>
      <c r="GOJ519" s="421"/>
      <c r="GOK519" s="421"/>
      <c r="GOL519" s="421"/>
      <c r="GOM519" s="421"/>
      <c r="GON519" s="421"/>
      <c r="GOO519" s="421"/>
      <c r="GOP519" s="421"/>
      <c r="GOQ519" s="421"/>
      <c r="GOR519" s="421"/>
      <c r="GOS519" s="421"/>
      <c r="GOT519" s="421"/>
      <c r="GOU519" s="421"/>
      <c r="GOV519" s="421"/>
      <c r="GOW519" s="421"/>
      <c r="GOX519" s="421"/>
      <c r="GOY519" s="421"/>
      <c r="GOZ519" s="421"/>
      <c r="GPA519" s="421"/>
      <c r="GPB519" s="421"/>
      <c r="GPC519" s="421"/>
      <c r="GPD519" s="421"/>
      <c r="GPE519" s="421"/>
      <c r="GPF519" s="421"/>
      <c r="GPG519" s="421"/>
      <c r="GPH519" s="421"/>
      <c r="GPI519" s="421"/>
      <c r="GPJ519" s="421"/>
      <c r="GPK519" s="421"/>
      <c r="GPL519" s="421"/>
      <c r="GPM519" s="421"/>
      <c r="GPN519" s="421"/>
      <c r="GPO519" s="421"/>
      <c r="GPP519" s="421"/>
      <c r="GPQ519" s="421"/>
      <c r="GPR519" s="421"/>
      <c r="GPS519" s="421"/>
      <c r="GPT519" s="421"/>
      <c r="GPU519" s="421"/>
      <c r="GPV519" s="421"/>
      <c r="GPW519" s="421"/>
      <c r="GPX519" s="421"/>
      <c r="GPY519" s="421"/>
      <c r="GPZ519" s="421"/>
      <c r="GQA519" s="421"/>
      <c r="GQB519" s="421"/>
      <c r="GQC519" s="421"/>
      <c r="GQD519" s="421"/>
      <c r="GQE519" s="421"/>
      <c r="GQF519" s="421"/>
      <c r="GQG519" s="421"/>
      <c r="GQH519" s="421"/>
      <c r="GQI519" s="421"/>
      <c r="GQJ519" s="421"/>
      <c r="GQK519" s="421"/>
      <c r="GQL519" s="421"/>
      <c r="GQM519" s="421"/>
      <c r="GQN519" s="421"/>
      <c r="GQO519" s="421"/>
      <c r="GQP519" s="421"/>
      <c r="GQQ519" s="421"/>
      <c r="GQR519" s="421"/>
      <c r="GQS519" s="421"/>
      <c r="GQT519" s="421"/>
      <c r="GQU519" s="421"/>
      <c r="GQV519" s="421"/>
      <c r="GQW519" s="421"/>
      <c r="GQX519" s="421"/>
      <c r="GQY519" s="421"/>
      <c r="GQZ519" s="421"/>
      <c r="GRA519" s="421"/>
      <c r="GRB519" s="421"/>
      <c r="GRC519" s="421"/>
      <c r="GRD519" s="421"/>
      <c r="GRE519" s="421"/>
      <c r="GRF519" s="421"/>
      <c r="GRG519" s="421"/>
      <c r="GRH519" s="421"/>
      <c r="GRI519" s="421"/>
      <c r="GRJ519" s="421"/>
      <c r="GRK519" s="421"/>
      <c r="GRL519" s="421"/>
      <c r="GRM519" s="421"/>
      <c r="GRN519" s="421"/>
      <c r="GRO519" s="421"/>
      <c r="GRP519" s="421"/>
      <c r="GRQ519" s="421"/>
      <c r="GRR519" s="421"/>
      <c r="GRS519" s="421"/>
      <c r="GRT519" s="421"/>
      <c r="GRU519" s="421"/>
      <c r="GRV519" s="421"/>
      <c r="GRW519" s="421"/>
      <c r="GRX519" s="421"/>
      <c r="GRY519" s="421"/>
      <c r="GRZ519" s="421"/>
      <c r="GSA519" s="421"/>
      <c r="GSB519" s="421"/>
      <c r="GSC519" s="421"/>
      <c r="GSD519" s="421"/>
      <c r="GSE519" s="421"/>
      <c r="GSF519" s="421"/>
      <c r="GSG519" s="421"/>
      <c r="GSH519" s="421"/>
      <c r="GSI519" s="421"/>
      <c r="GSJ519" s="421"/>
      <c r="GSK519" s="421"/>
      <c r="GSL519" s="421"/>
      <c r="GSM519" s="421"/>
      <c r="GSN519" s="421"/>
      <c r="GSO519" s="421"/>
      <c r="GSP519" s="421"/>
      <c r="GSQ519" s="421"/>
      <c r="GSR519" s="421"/>
      <c r="GSS519" s="421"/>
      <c r="GST519" s="421"/>
      <c r="GSU519" s="421"/>
      <c r="GSV519" s="421"/>
      <c r="GSW519" s="421"/>
      <c r="GSX519" s="421"/>
      <c r="GSY519" s="421"/>
      <c r="GSZ519" s="421"/>
      <c r="GTA519" s="421"/>
      <c r="GTB519" s="421"/>
      <c r="GTC519" s="421"/>
      <c r="GTD519" s="421"/>
      <c r="GTE519" s="421"/>
      <c r="GTF519" s="421"/>
      <c r="GTG519" s="421"/>
      <c r="GTH519" s="421"/>
      <c r="GTI519" s="421"/>
      <c r="GTJ519" s="421"/>
      <c r="GTK519" s="421"/>
      <c r="GTL519" s="421"/>
      <c r="GTM519" s="421"/>
      <c r="GTN519" s="421"/>
      <c r="GTO519" s="421"/>
      <c r="GTP519" s="421"/>
      <c r="GTQ519" s="421"/>
      <c r="GTR519" s="421"/>
      <c r="GTS519" s="421"/>
      <c r="GTT519" s="421"/>
      <c r="GTU519" s="421"/>
      <c r="GTV519" s="421"/>
      <c r="GTW519" s="421"/>
      <c r="GTX519" s="421"/>
      <c r="GTY519" s="421"/>
      <c r="GTZ519" s="421"/>
      <c r="GUA519" s="421"/>
      <c r="GUB519" s="421"/>
      <c r="GUC519" s="421"/>
      <c r="GUD519" s="421"/>
      <c r="GUE519" s="421"/>
      <c r="GUF519" s="421"/>
      <c r="GUG519" s="421"/>
      <c r="GUH519" s="421"/>
      <c r="GUI519" s="421"/>
      <c r="GUJ519" s="421"/>
      <c r="GUK519" s="421"/>
      <c r="GUL519" s="421"/>
      <c r="GUM519" s="421"/>
      <c r="GUN519" s="421"/>
      <c r="GUO519" s="421"/>
      <c r="GUP519" s="421"/>
      <c r="GUQ519" s="421"/>
      <c r="GUR519" s="421"/>
      <c r="GUS519" s="421"/>
      <c r="GUT519" s="421"/>
      <c r="GUU519" s="421"/>
      <c r="GUV519" s="421"/>
      <c r="GUW519" s="421"/>
      <c r="GUX519" s="421"/>
      <c r="GUY519" s="421"/>
      <c r="GUZ519" s="421"/>
      <c r="GVA519" s="421"/>
      <c r="GVB519" s="421"/>
      <c r="GVC519" s="421"/>
      <c r="GVD519" s="421"/>
      <c r="GVE519" s="421"/>
      <c r="GVF519" s="421"/>
      <c r="GVG519" s="421"/>
      <c r="GVH519" s="421"/>
      <c r="GVI519" s="421"/>
      <c r="GVJ519" s="421"/>
      <c r="GVK519" s="421"/>
      <c r="GVL519" s="421"/>
      <c r="GVM519" s="421"/>
      <c r="GVN519" s="421"/>
      <c r="GVO519" s="421"/>
      <c r="GVP519" s="421"/>
      <c r="GVQ519" s="421"/>
      <c r="GVR519" s="421"/>
      <c r="GVS519" s="421"/>
      <c r="GVT519" s="421"/>
      <c r="GVU519" s="421"/>
      <c r="GVV519" s="421"/>
      <c r="GVW519" s="421"/>
      <c r="GVX519" s="421"/>
      <c r="GVY519" s="421"/>
      <c r="GVZ519" s="421"/>
      <c r="GWA519" s="421"/>
      <c r="GWB519" s="421"/>
      <c r="GWC519" s="421"/>
      <c r="GWD519" s="421"/>
      <c r="GWE519" s="421"/>
      <c r="GWF519" s="421"/>
      <c r="GWG519" s="421"/>
      <c r="GWH519" s="421"/>
      <c r="GWI519" s="421"/>
      <c r="GWJ519" s="421"/>
      <c r="GWK519" s="421"/>
      <c r="GWL519" s="421"/>
      <c r="GWM519" s="421"/>
      <c r="GWN519" s="421"/>
      <c r="GWO519" s="421"/>
      <c r="GWP519" s="421"/>
      <c r="GWQ519" s="421"/>
      <c r="GWR519" s="421"/>
      <c r="GWS519" s="421"/>
      <c r="GWT519" s="421"/>
      <c r="GWU519" s="421"/>
      <c r="GWV519" s="421"/>
      <c r="GWW519" s="421"/>
      <c r="GWX519" s="421"/>
      <c r="GWY519" s="421"/>
      <c r="GWZ519" s="421"/>
      <c r="GXA519" s="421"/>
      <c r="GXB519" s="421"/>
      <c r="GXC519" s="421"/>
      <c r="GXD519" s="421"/>
      <c r="GXE519" s="421"/>
      <c r="GXF519" s="421"/>
      <c r="GXG519" s="421"/>
      <c r="GXH519" s="421"/>
      <c r="GXI519" s="421"/>
      <c r="GXJ519" s="421"/>
      <c r="GXK519" s="421"/>
      <c r="GXL519" s="421"/>
      <c r="GXM519" s="421"/>
      <c r="GXN519" s="421"/>
      <c r="GXO519" s="421"/>
      <c r="GXP519" s="421"/>
      <c r="GXQ519" s="421"/>
      <c r="GXR519" s="421"/>
      <c r="GXS519" s="421"/>
      <c r="GXT519" s="421"/>
      <c r="GXU519" s="421"/>
      <c r="GXV519" s="421"/>
      <c r="GXW519" s="421"/>
      <c r="GXX519" s="421"/>
      <c r="GXY519" s="421"/>
      <c r="GXZ519" s="421"/>
      <c r="GYA519" s="421"/>
      <c r="GYB519" s="421"/>
      <c r="GYC519" s="421"/>
      <c r="GYD519" s="421"/>
      <c r="GYE519" s="421"/>
      <c r="GYF519" s="421"/>
      <c r="GYG519" s="421"/>
      <c r="GYH519" s="421"/>
      <c r="GYI519" s="421"/>
      <c r="GYJ519" s="421"/>
      <c r="GYK519" s="421"/>
      <c r="GYL519" s="421"/>
      <c r="GYM519" s="421"/>
      <c r="GYN519" s="421"/>
      <c r="GYO519" s="421"/>
      <c r="GYP519" s="421"/>
      <c r="GYQ519" s="421"/>
      <c r="GYR519" s="421"/>
      <c r="GYS519" s="421"/>
      <c r="GYT519" s="421"/>
      <c r="GYU519" s="421"/>
      <c r="GYV519" s="421"/>
      <c r="GYW519" s="421"/>
      <c r="GYX519" s="421"/>
      <c r="GYY519" s="421"/>
      <c r="GYZ519" s="421"/>
      <c r="GZA519" s="421"/>
      <c r="GZB519" s="421"/>
      <c r="GZC519" s="421"/>
      <c r="GZD519" s="421"/>
      <c r="GZE519" s="421"/>
      <c r="GZF519" s="421"/>
      <c r="GZG519" s="421"/>
      <c r="GZH519" s="421"/>
      <c r="GZI519" s="421"/>
      <c r="GZJ519" s="421"/>
      <c r="GZK519" s="421"/>
      <c r="GZL519" s="421"/>
      <c r="GZM519" s="421"/>
      <c r="GZN519" s="421"/>
      <c r="GZO519" s="421"/>
      <c r="GZP519" s="421"/>
      <c r="GZQ519" s="421"/>
      <c r="GZR519" s="421"/>
      <c r="GZS519" s="421"/>
      <c r="GZT519" s="421"/>
      <c r="GZU519" s="421"/>
      <c r="GZV519" s="421"/>
      <c r="GZW519" s="421"/>
      <c r="GZX519" s="421"/>
      <c r="GZY519" s="421"/>
      <c r="GZZ519" s="421"/>
      <c r="HAA519" s="421"/>
      <c r="HAB519" s="421"/>
      <c r="HAC519" s="421"/>
      <c r="HAD519" s="421"/>
      <c r="HAE519" s="421"/>
      <c r="HAF519" s="421"/>
      <c r="HAG519" s="421"/>
      <c r="HAH519" s="421"/>
      <c r="HAI519" s="421"/>
      <c r="HAJ519" s="421"/>
      <c r="HAK519" s="421"/>
      <c r="HAL519" s="421"/>
      <c r="HAM519" s="421"/>
      <c r="HAN519" s="421"/>
      <c r="HAO519" s="421"/>
      <c r="HAP519" s="421"/>
      <c r="HAQ519" s="421"/>
      <c r="HAR519" s="421"/>
      <c r="HAS519" s="421"/>
      <c r="HAT519" s="421"/>
      <c r="HAU519" s="421"/>
      <c r="HAV519" s="421"/>
      <c r="HAW519" s="421"/>
      <c r="HAX519" s="421"/>
      <c r="HAY519" s="421"/>
      <c r="HAZ519" s="421"/>
      <c r="HBA519" s="421"/>
      <c r="HBB519" s="421"/>
      <c r="HBC519" s="421"/>
      <c r="HBD519" s="421"/>
      <c r="HBE519" s="421"/>
      <c r="HBF519" s="421"/>
      <c r="HBG519" s="421"/>
      <c r="HBH519" s="421"/>
      <c r="HBI519" s="421"/>
      <c r="HBJ519" s="421"/>
      <c r="HBK519" s="421"/>
      <c r="HBL519" s="421"/>
      <c r="HBM519" s="421"/>
      <c r="HBN519" s="421"/>
      <c r="HBO519" s="421"/>
      <c r="HBP519" s="421"/>
      <c r="HBQ519" s="421"/>
      <c r="HBR519" s="421"/>
      <c r="HBS519" s="421"/>
      <c r="HBT519" s="421"/>
      <c r="HBU519" s="421"/>
      <c r="HBV519" s="421"/>
      <c r="HBW519" s="421"/>
      <c r="HBX519" s="421"/>
      <c r="HBY519" s="421"/>
      <c r="HBZ519" s="421"/>
      <c r="HCA519" s="421"/>
      <c r="HCB519" s="421"/>
      <c r="HCC519" s="421"/>
      <c r="HCD519" s="421"/>
      <c r="HCE519" s="421"/>
      <c r="HCF519" s="421"/>
      <c r="HCG519" s="421"/>
      <c r="HCH519" s="421"/>
      <c r="HCI519" s="421"/>
      <c r="HCJ519" s="421"/>
      <c r="HCK519" s="421"/>
      <c r="HCL519" s="421"/>
      <c r="HCM519" s="421"/>
      <c r="HCN519" s="421"/>
      <c r="HCO519" s="421"/>
      <c r="HCP519" s="421"/>
      <c r="HCQ519" s="421"/>
      <c r="HCR519" s="421"/>
      <c r="HCS519" s="421"/>
      <c r="HCT519" s="421"/>
      <c r="HCU519" s="421"/>
      <c r="HCV519" s="421"/>
      <c r="HCW519" s="421"/>
      <c r="HCX519" s="421"/>
      <c r="HCY519" s="421"/>
      <c r="HCZ519" s="421"/>
      <c r="HDA519" s="421"/>
      <c r="HDB519" s="421"/>
      <c r="HDC519" s="421"/>
      <c r="HDD519" s="421"/>
      <c r="HDE519" s="421"/>
      <c r="HDF519" s="421"/>
      <c r="HDG519" s="421"/>
      <c r="HDH519" s="421"/>
      <c r="HDI519" s="421"/>
      <c r="HDJ519" s="421"/>
      <c r="HDK519" s="421"/>
      <c r="HDL519" s="421"/>
      <c r="HDM519" s="421"/>
      <c r="HDN519" s="421"/>
      <c r="HDO519" s="421"/>
      <c r="HDP519" s="421"/>
      <c r="HDQ519" s="421"/>
      <c r="HDR519" s="421"/>
      <c r="HDS519" s="421"/>
      <c r="HDT519" s="421"/>
      <c r="HDU519" s="421"/>
      <c r="HDV519" s="421"/>
      <c r="HDW519" s="421"/>
      <c r="HDX519" s="421"/>
      <c r="HDY519" s="421"/>
      <c r="HDZ519" s="421"/>
      <c r="HEA519" s="421"/>
      <c r="HEB519" s="421"/>
      <c r="HEC519" s="421"/>
      <c r="HED519" s="421"/>
      <c r="HEE519" s="421"/>
      <c r="HEF519" s="421"/>
      <c r="HEG519" s="421"/>
      <c r="HEH519" s="421"/>
      <c r="HEI519" s="421"/>
      <c r="HEJ519" s="421"/>
      <c r="HEK519" s="421"/>
      <c r="HEL519" s="421"/>
      <c r="HEM519" s="421"/>
      <c r="HEN519" s="421"/>
      <c r="HEO519" s="421"/>
      <c r="HEP519" s="421"/>
      <c r="HEQ519" s="421"/>
      <c r="HER519" s="421"/>
      <c r="HES519" s="421"/>
      <c r="HET519" s="421"/>
      <c r="HEU519" s="421"/>
      <c r="HEV519" s="421"/>
      <c r="HEW519" s="421"/>
      <c r="HEX519" s="421"/>
      <c r="HEY519" s="421"/>
      <c r="HEZ519" s="421"/>
      <c r="HFA519" s="421"/>
      <c r="HFB519" s="421"/>
      <c r="HFC519" s="421"/>
      <c r="HFD519" s="421"/>
      <c r="HFE519" s="421"/>
      <c r="HFF519" s="421"/>
      <c r="HFG519" s="421"/>
      <c r="HFH519" s="421"/>
      <c r="HFI519" s="421"/>
      <c r="HFJ519" s="421"/>
      <c r="HFK519" s="421"/>
      <c r="HFL519" s="421"/>
      <c r="HFM519" s="421"/>
      <c r="HFN519" s="421"/>
      <c r="HFO519" s="421"/>
      <c r="HFP519" s="421"/>
      <c r="HFQ519" s="421"/>
      <c r="HFR519" s="421"/>
      <c r="HFS519" s="421"/>
      <c r="HFT519" s="421"/>
      <c r="HFU519" s="421"/>
      <c r="HFV519" s="421"/>
      <c r="HFW519" s="421"/>
      <c r="HFX519" s="421"/>
      <c r="HFY519" s="421"/>
      <c r="HFZ519" s="421"/>
      <c r="HGA519" s="421"/>
      <c r="HGB519" s="421"/>
      <c r="HGC519" s="421"/>
      <c r="HGD519" s="421"/>
      <c r="HGE519" s="421"/>
      <c r="HGF519" s="421"/>
      <c r="HGG519" s="421"/>
      <c r="HGH519" s="421"/>
      <c r="HGI519" s="421"/>
      <c r="HGJ519" s="421"/>
      <c r="HGK519" s="421"/>
      <c r="HGL519" s="421"/>
      <c r="HGM519" s="421"/>
      <c r="HGN519" s="421"/>
      <c r="HGO519" s="421"/>
      <c r="HGP519" s="421"/>
      <c r="HGQ519" s="421"/>
      <c r="HGR519" s="421"/>
      <c r="HGS519" s="421"/>
      <c r="HGT519" s="421"/>
      <c r="HGU519" s="421"/>
      <c r="HGV519" s="421"/>
      <c r="HGW519" s="421"/>
      <c r="HGX519" s="421"/>
      <c r="HGY519" s="421"/>
      <c r="HGZ519" s="421"/>
      <c r="HHA519" s="421"/>
      <c r="HHB519" s="421"/>
      <c r="HHC519" s="421"/>
      <c r="HHD519" s="421"/>
      <c r="HHE519" s="421"/>
      <c r="HHF519" s="421"/>
      <c r="HHG519" s="421"/>
      <c r="HHH519" s="421"/>
      <c r="HHI519" s="421"/>
      <c r="HHJ519" s="421"/>
      <c r="HHK519" s="421"/>
      <c r="HHL519" s="421"/>
      <c r="HHM519" s="421"/>
      <c r="HHN519" s="421"/>
      <c r="HHO519" s="421"/>
      <c r="HHP519" s="421"/>
      <c r="HHQ519" s="421"/>
      <c r="HHR519" s="421"/>
      <c r="HHS519" s="421"/>
      <c r="HHT519" s="421"/>
      <c r="HHU519" s="421"/>
      <c r="HHV519" s="421"/>
      <c r="HHW519" s="421"/>
      <c r="HHX519" s="421"/>
      <c r="HHY519" s="421"/>
      <c r="HHZ519" s="421"/>
      <c r="HIA519" s="421"/>
      <c r="HIB519" s="421"/>
      <c r="HIC519" s="421"/>
      <c r="HID519" s="421"/>
      <c r="HIE519" s="421"/>
      <c r="HIF519" s="421"/>
      <c r="HIG519" s="421"/>
      <c r="HIH519" s="421"/>
      <c r="HII519" s="421"/>
      <c r="HIJ519" s="421"/>
      <c r="HIK519" s="421"/>
      <c r="HIL519" s="421"/>
      <c r="HIM519" s="421"/>
      <c r="HIN519" s="421"/>
      <c r="HIO519" s="421"/>
      <c r="HIP519" s="421"/>
      <c r="HIQ519" s="421"/>
      <c r="HIR519" s="421"/>
      <c r="HIS519" s="421"/>
      <c r="HIT519" s="421"/>
      <c r="HIU519" s="421"/>
      <c r="HIV519" s="421"/>
      <c r="HIW519" s="421"/>
      <c r="HIX519" s="421"/>
      <c r="HIY519" s="421"/>
      <c r="HIZ519" s="421"/>
      <c r="HJA519" s="421"/>
      <c r="HJB519" s="421"/>
      <c r="HJC519" s="421"/>
      <c r="HJD519" s="421"/>
      <c r="HJE519" s="421"/>
      <c r="HJF519" s="421"/>
      <c r="HJG519" s="421"/>
      <c r="HJH519" s="421"/>
      <c r="HJI519" s="421"/>
      <c r="HJJ519" s="421"/>
      <c r="HJK519" s="421"/>
      <c r="HJL519" s="421"/>
      <c r="HJM519" s="421"/>
      <c r="HJN519" s="421"/>
      <c r="HJO519" s="421"/>
      <c r="HJP519" s="421"/>
      <c r="HJQ519" s="421"/>
      <c r="HJR519" s="421"/>
      <c r="HJS519" s="421"/>
      <c r="HJT519" s="421"/>
      <c r="HJU519" s="421"/>
      <c r="HJV519" s="421"/>
      <c r="HJW519" s="421"/>
      <c r="HJX519" s="421"/>
      <c r="HJY519" s="421"/>
      <c r="HJZ519" s="421"/>
      <c r="HKA519" s="421"/>
      <c r="HKB519" s="421"/>
      <c r="HKC519" s="421"/>
      <c r="HKD519" s="421"/>
      <c r="HKE519" s="421"/>
      <c r="HKF519" s="421"/>
      <c r="HKG519" s="421"/>
      <c r="HKH519" s="421"/>
      <c r="HKI519" s="421"/>
      <c r="HKJ519" s="421"/>
      <c r="HKK519" s="421"/>
      <c r="HKL519" s="421"/>
      <c r="HKM519" s="421"/>
      <c r="HKN519" s="421"/>
      <c r="HKO519" s="421"/>
      <c r="HKP519" s="421"/>
      <c r="HKQ519" s="421"/>
      <c r="HKR519" s="421"/>
      <c r="HKS519" s="421"/>
      <c r="HKT519" s="421"/>
      <c r="HKU519" s="421"/>
      <c r="HKV519" s="421"/>
      <c r="HKW519" s="421"/>
      <c r="HKX519" s="421"/>
      <c r="HKY519" s="421"/>
      <c r="HKZ519" s="421"/>
      <c r="HLA519" s="421"/>
      <c r="HLB519" s="421"/>
      <c r="HLC519" s="421"/>
      <c r="HLD519" s="421"/>
      <c r="HLE519" s="421"/>
      <c r="HLF519" s="421"/>
      <c r="HLG519" s="421"/>
      <c r="HLH519" s="421"/>
      <c r="HLI519" s="421"/>
      <c r="HLJ519" s="421"/>
      <c r="HLK519" s="421"/>
      <c r="HLL519" s="421"/>
      <c r="HLM519" s="421"/>
      <c r="HLN519" s="421"/>
      <c r="HLO519" s="421"/>
      <c r="HLP519" s="421"/>
      <c r="HLQ519" s="421"/>
      <c r="HLR519" s="421"/>
      <c r="HLS519" s="421"/>
      <c r="HLT519" s="421"/>
      <c r="HLU519" s="421"/>
      <c r="HLV519" s="421"/>
      <c r="HLW519" s="421"/>
      <c r="HLX519" s="421"/>
      <c r="HLY519" s="421"/>
      <c r="HLZ519" s="421"/>
      <c r="HMA519" s="421"/>
      <c r="HMB519" s="421"/>
      <c r="HMC519" s="421"/>
      <c r="HMD519" s="421"/>
      <c r="HME519" s="421"/>
      <c r="HMF519" s="421"/>
      <c r="HMG519" s="421"/>
      <c r="HMH519" s="421"/>
      <c r="HMI519" s="421"/>
      <c r="HMJ519" s="421"/>
      <c r="HMK519" s="421"/>
      <c r="HML519" s="421"/>
      <c r="HMM519" s="421"/>
      <c r="HMN519" s="421"/>
      <c r="HMO519" s="421"/>
      <c r="HMP519" s="421"/>
      <c r="HMQ519" s="421"/>
      <c r="HMR519" s="421"/>
      <c r="HMS519" s="421"/>
      <c r="HMT519" s="421"/>
      <c r="HMU519" s="421"/>
      <c r="HMV519" s="421"/>
      <c r="HMW519" s="421"/>
      <c r="HMX519" s="421"/>
      <c r="HMY519" s="421"/>
      <c r="HMZ519" s="421"/>
      <c r="HNA519" s="421"/>
      <c r="HNB519" s="421"/>
      <c r="HNC519" s="421"/>
      <c r="HND519" s="421"/>
      <c r="HNE519" s="421"/>
      <c r="HNF519" s="421"/>
      <c r="HNG519" s="421"/>
      <c r="HNH519" s="421"/>
      <c r="HNI519" s="421"/>
      <c r="HNJ519" s="421"/>
      <c r="HNK519" s="421"/>
      <c r="HNL519" s="421"/>
      <c r="HNM519" s="421"/>
      <c r="HNN519" s="421"/>
      <c r="HNO519" s="421"/>
      <c r="HNP519" s="421"/>
      <c r="HNQ519" s="421"/>
      <c r="HNR519" s="421"/>
      <c r="HNS519" s="421"/>
      <c r="HNT519" s="421"/>
      <c r="HNU519" s="421"/>
      <c r="HNV519" s="421"/>
      <c r="HNW519" s="421"/>
      <c r="HNX519" s="421"/>
      <c r="HNY519" s="421"/>
      <c r="HNZ519" s="421"/>
      <c r="HOA519" s="421"/>
      <c r="HOB519" s="421"/>
      <c r="HOC519" s="421"/>
      <c r="HOD519" s="421"/>
      <c r="HOE519" s="421"/>
      <c r="HOF519" s="421"/>
      <c r="HOG519" s="421"/>
      <c r="HOH519" s="421"/>
      <c r="HOI519" s="421"/>
      <c r="HOJ519" s="421"/>
      <c r="HOK519" s="421"/>
      <c r="HOL519" s="421"/>
      <c r="HOM519" s="421"/>
      <c r="HON519" s="421"/>
      <c r="HOO519" s="421"/>
      <c r="HOP519" s="421"/>
      <c r="HOQ519" s="421"/>
      <c r="HOR519" s="421"/>
      <c r="HOS519" s="421"/>
      <c r="HOT519" s="421"/>
      <c r="HOU519" s="421"/>
      <c r="HOV519" s="421"/>
      <c r="HOW519" s="421"/>
      <c r="HOX519" s="421"/>
      <c r="HOY519" s="421"/>
      <c r="HOZ519" s="421"/>
      <c r="HPA519" s="421"/>
      <c r="HPB519" s="421"/>
      <c r="HPC519" s="421"/>
      <c r="HPD519" s="421"/>
      <c r="HPE519" s="421"/>
      <c r="HPF519" s="421"/>
      <c r="HPG519" s="421"/>
      <c r="HPH519" s="421"/>
      <c r="HPI519" s="421"/>
      <c r="HPJ519" s="421"/>
      <c r="HPK519" s="421"/>
      <c r="HPL519" s="421"/>
      <c r="HPM519" s="421"/>
      <c r="HPN519" s="421"/>
      <c r="HPO519" s="421"/>
      <c r="HPP519" s="421"/>
      <c r="HPQ519" s="421"/>
      <c r="HPR519" s="421"/>
      <c r="HPS519" s="421"/>
      <c r="HPT519" s="421"/>
      <c r="HPU519" s="421"/>
      <c r="HPV519" s="421"/>
      <c r="HPW519" s="421"/>
      <c r="HPX519" s="421"/>
      <c r="HPY519" s="421"/>
      <c r="HPZ519" s="421"/>
      <c r="HQA519" s="421"/>
      <c r="HQB519" s="421"/>
      <c r="HQC519" s="421"/>
      <c r="HQD519" s="421"/>
      <c r="HQE519" s="421"/>
      <c r="HQF519" s="421"/>
      <c r="HQG519" s="421"/>
      <c r="HQH519" s="421"/>
      <c r="HQI519" s="421"/>
      <c r="HQJ519" s="421"/>
      <c r="HQK519" s="421"/>
      <c r="HQL519" s="421"/>
      <c r="HQM519" s="421"/>
      <c r="HQN519" s="421"/>
      <c r="HQO519" s="421"/>
      <c r="HQP519" s="421"/>
      <c r="HQQ519" s="421"/>
      <c r="HQR519" s="421"/>
      <c r="HQS519" s="421"/>
      <c r="HQT519" s="421"/>
      <c r="HQU519" s="421"/>
      <c r="HQV519" s="421"/>
      <c r="HQW519" s="421"/>
      <c r="HQX519" s="421"/>
      <c r="HQY519" s="421"/>
      <c r="HQZ519" s="421"/>
      <c r="HRA519" s="421"/>
      <c r="HRB519" s="421"/>
      <c r="HRC519" s="421"/>
      <c r="HRD519" s="421"/>
      <c r="HRE519" s="421"/>
      <c r="HRF519" s="421"/>
      <c r="HRG519" s="421"/>
      <c r="HRH519" s="421"/>
      <c r="HRI519" s="421"/>
      <c r="HRJ519" s="421"/>
      <c r="HRK519" s="421"/>
      <c r="HRL519" s="421"/>
      <c r="HRM519" s="421"/>
      <c r="HRN519" s="421"/>
      <c r="HRO519" s="421"/>
      <c r="HRP519" s="421"/>
      <c r="HRQ519" s="421"/>
      <c r="HRR519" s="421"/>
      <c r="HRS519" s="421"/>
      <c r="HRT519" s="421"/>
      <c r="HRU519" s="421"/>
      <c r="HRV519" s="421"/>
      <c r="HRW519" s="421"/>
      <c r="HRX519" s="421"/>
      <c r="HRY519" s="421"/>
      <c r="HRZ519" s="421"/>
      <c r="HSA519" s="421"/>
      <c r="HSB519" s="421"/>
      <c r="HSC519" s="421"/>
      <c r="HSD519" s="421"/>
      <c r="HSE519" s="421"/>
      <c r="HSF519" s="421"/>
      <c r="HSG519" s="421"/>
      <c r="HSH519" s="421"/>
      <c r="HSI519" s="421"/>
      <c r="HSJ519" s="421"/>
      <c r="HSK519" s="421"/>
      <c r="HSL519" s="421"/>
      <c r="HSM519" s="421"/>
      <c r="HSN519" s="421"/>
      <c r="HSO519" s="421"/>
      <c r="HSP519" s="421"/>
      <c r="HSQ519" s="421"/>
      <c r="HSR519" s="421"/>
      <c r="HSS519" s="421"/>
      <c r="HST519" s="421"/>
      <c r="HSU519" s="421"/>
      <c r="HSV519" s="421"/>
      <c r="HSW519" s="421"/>
      <c r="HSX519" s="421"/>
      <c r="HSY519" s="421"/>
      <c r="HSZ519" s="421"/>
      <c r="HTA519" s="421"/>
      <c r="HTB519" s="421"/>
      <c r="HTC519" s="421"/>
      <c r="HTD519" s="421"/>
      <c r="HTE519" s="421"/>
      <c r="HTF519" s="421"/>
      <c r="HTG519" s="421"/>
      <c r="HTH519" s="421"/>
      <c r="HTI519" s="421"/>
      <c r="HTJ519" s="421"/>
      <c r="HTK519" s="421"/>
      <c r="HTL519" s="421"/>
      <c r="HTM519" s="421"/>
      <c r="HTN519" s="421"/>
      <c r="HTO519" s="421"/>
      <c r="HTP519" s="421"/>
      <c r="HTQ519" s="421"/>
      <c r="HTR519" s="421"/>
      <c r="HTS519" s="421"/>
      <c r="HTT519" s="421"/>
      <c r="HTU519" s="421"/>
      <c r="HTV519" s="421"/>
      <c r="HTW519" s="421"/>
      <c r="HTX519" s="421"/>
      <c r="HTY519" s="421"/>
      <c r="HTZ519" s="421"/>
      <c r="HUA519" s="421"/>
      <c r="HUB519" s="421"/>
      <c r="HUC519" s="421"/>
      <c r="HUD519" s="421"/>
      <c r="HUE519" s="421"/>
      <c r="HUF519" s="421"/>
      <c r="HUG519" s="421"/>
      <c r="HUH519" s="421"/>
      <c r="HUI519" s="421"/>
      <c r="HUJ519" s="421"/>
      <c r="HUK519" s="421"/>
      <c r="HUL519" s="421"/>
      <c r="HUM519" s="421"/>
      <c r="HUN519" s="421"/>
      <c r="HUO519" s="421"/>
      <c r="HUP519" s="421"/>
      <c r="HUQ519" s="421"/>
      <c r="HUR519" s="421"/>
      <c r="HUS519" s="421"/>
      <c r="HUT519" s="421"/>
      <c r="HUU519" s="421"/>
      <c r="HUV519" s="421"/>
      <c r="HUW519" s="421"/>
      <c r="HUX519" s="421"/>
      <c r="HUY519" s="421"/>
      <c r="HUZ519" s="421"/>
      <c r="HVA519" s="421"/>
      <c r="HVB519" s="421"/>
      <c r="HVC519" s="421"/>
      <c r="HVD519" s="421"/>
      <c r="HVE519" s="421"/>
      <c r="HVF519" s="421"/>
      <c r="HVG519" s="421"/>
      <c r="HVH519" s="421"/>
      <c r="HVI519" s="421"/>
      <c r="HVJ519" s="421"/>
      <c r="HVK519" s="421"/>
      <c r="HVL519" s="421"/>
      <c r="HVM519" s="421"/>
      <c r="HVN519" s="421"/>
      <c r="HVO519" s="421"/>
      <c r="HVP519" s="421"/>
      <c r="HVQ519" s="421"/>
      <c r="HVR519" s="421"/>
      <c r="HVS519" s="421"/>
      <c r="HVT519" s="421"/>
      <c r="HVU519" s="421"/>
      <c r="HVV519" s="421"/>
      <c r="HVW519" s="421"/>
      <c r="HVX519" s="421"/>
      <c r="HVY519" s="421"/>
      <c r="HVZ519" s="421"/>
      <c r="HWA519" s="421"/>
      <c r="HWB519" s="421"/>
      <c r="HWC519" s="421"/>
      <c r="HWD519" s="421"/>
      <c r="HWE519" s="421"/>
      <c r="HWF519" s="421"/>
      <c r="HWG519" s="421"/>
      <c r="HWH519" s="421"/>
      <c r="HWI519" s="421"/>
      <c r="HWJ519" s="421"/>
      <c r="HWK519" s="421"/>
      <c r="HWL519" s="421"/>
      <c r="HWM519" s="421"/>
      <c r="HWN519" s="421"/>
      <c r="HWO519" s="421"/>
      <c r="HWP519" s="421"/>
      <c r="HWQ519" s="421"/>
      <c r="HWR519" s="421"/>
      <c r="HWS519" s="421"/>
      <c r="HWT519" s="421"/>
      <c r="HWU519" s="421"/>
      <c r="HWV519" s="421"/>
      <c r="HWW519" s="421"/>
      <c r="HWX519" s="421"/>
      <c r="HWY519" s="421"/>
      <c r="HWZ519" s="421"/>
      <c r="HXA519" s="421"/>
      <c r="HXB519" s="421"/>
      <c r="HXC519" s="421"/>
      <c r="HXD519" s="421"/>
      <c r="HXE519" s="421"/>
      <c r="HXF519" s="421"/>
      <c r="HXG519" s="421"/>
      <c r="HXH519" s="421"/>
      <c r="HXI519" s="421"/>
      <c r="HXJ519" s="421"/>
      <c r="HXK519" s="421"/>
      <c r="HXL519" s="421"/>
      <c r="HXM519" s="421"/>
      <c r="HXN519" s="421"/>
      <c r="HXO519" s="421"/>
      <c r="HXP519" s="421"/>
      <c r="HXQ519" s="421"/>
      <c r="HXR519" s="421"/>
      <c r="HXS519" s="421"/>
      <c r="HXT519" s="421"/>
      <c r="HXU519" s="421"/>
      <c r="HXV519" s="421"/>
      <c r="HXW519" s="421"/>
      <c r="HXX519" s="421"/>
      <c r="HXY519" s="421"/>
      <c r="HXZ519" s="421"/>
      <c r="HYA519" s="421"/>
      <c r="HYB519" s="421"/>
      <c r="HYC519" s="421"/>
      <c r="HYD519" s="421"/>
      <c r="HYE519" s="421"/>
      <c r="HYF519" s="421"/>
      <c r="HYG519" s="421"/>
      <c r="HYH519" s="421"/>
      <c r="HYI519" s="421"/>
      <c r="HYJ519" s="421"/>
      <c r="HYK519" s="421"/>
      <c r="HYL519" s="421"/>
      <c r="HYM519" s="421"/>
      <c r="HYN519" s="421"/>
      <c r="HYO519" s="421"/>
      <c r="HYP519" s="421"/>
      <c r="HYQ519" s="421"/>
      <c r="HYR519" s="421"/>
      <c r="HYS519" s="421"/>
      <c r="HYT519" s="421"/>
      <c r="HYU519" s="421"/>
      <c r="HYV519" s="421"/>
      <c r="HYW519" s="421"/>
      <c r="HYX519" s="421"/>
      <c r="HYY519" s="421"/>
      <c r="HYZ519" s="421"/>
      <c r="HZA519" s="421"/>
      <c r="HZB519" s="421"/>
      <c r="HZC519" s="421"/>
      <c r="HZD519" s="421"/>
      <c r="HZE519" s="421"/>
      <c r="HZF519" s="421"/>
      <c r="HZG519" s="421"/>
      <c r="HZH519" s="421"/>
      <c r="HZI519" s="421"/>
      <c r="HZJ519" s="421"/>
      <c r="HZK519" s="421"/>
      <c r="HZL519" s="421"/>
      <c r="HZM519" s="421"/>
      <c r="HZN519" s="421"/>
      <c r="HZO519" s="421"/>
      <c r="HZP519" s="421"/>
      <c r="HZQ519" s="421"/>
      <c r="HZR519" s="421"/>
      <c r="HZS519" s="421"/>
      <c r="HZT519" s="421"/>
      <c r="HZU519" s="421"/>
      <c r="HZV519" s="421"/>
      <c r="HZW519" s="421"/>
      <c r="HZX519" s="421"/>
      <c r="HZY519" s="421"/>
      <c r="HZZ519" s="421"/>
      <c r="IAA519" s="421"/>
      <c r="IAB519" s="421"/>
      <c r="IAC519" s="421"/>
      <c r="IAD519" s="421"/>
      <c r="IAE519" s="421"/>
      <c r="IAF519" s="421"/>
      <c r="IAG519" s="421"/>
      <c r="IAH519" s="421"/>
      <c r="IAI519" s="421"/>
      <c r="IAJ519" s="421"/>
      <c r="IAK519" s="421"/>
      <c r="IAL519" s="421"/>
      <c r="IAM519" s="421"/>
      <c r="IAN519" s="421"/>
      <c r="IAO519" s="421"/>
      <c r="IAP519" s="421"/>
      <c r="IAQ519" s="421"/>
      <c r="IAR519" s="421"/>
      <c r="IAS519" s="421"/>
      <c r="IAT519" s="421"/>
      <c r="IAU519" s="421"/>
      <c r="IAV519" s="421"/>
      <c r="IAW519" s="421"/>
      <c r="IAX519" s="421"/>
      <c r="IAY519" s="421"/>
      <c r="IAZ519" s="421"/>
      <c r="IBA519" s="421"/>
      <c r="IBB519" s="421"/>
      <c r="IBC519" s="421"/>
      <c r="IBD519" s="421"/>
      <c r="IBE519" s="421"/>
      <c r="IBF519" s="421"/>
      <c r="IBG519" s="421"/>
      <c r="IBH519" s="421"/>
      <c r="IBI519" s="421"/>
      <c r="IBJ519" s="421"/>
      <c r="IBK519" s="421"/>
      <c r="IBL519" s="421"/>
      <c r="IBM519" s="421"/>
      <c r="IBN519" s="421"/>
      <c r="IBO519" s="421"/>
      <c r="IBP519" s="421"/>
      <c r="IBQ519" s="421"/>
      <c r="IBR519" s="421"/>
      <c r="IBS519" s="421"/>
      <c r="IBT519" s="421"/>
      <c r="IBU519" s="421"/>
      <c r="IBV519" s="421"/>
      <c r="IBW519" s="421"/>
      <c r="IBX519" s="421"/>
      <c r="IBY519" s="421"/>
      <c r="IBZ519" s="421"/>
      <c r="ICA519" s="421"/>
      <c r="ICB519" s="421"/>
      <c r="ICC519" s="421"/>
      <c r="ICD519" s="421"/>
      <c r="ICE519" s="421"/>
      <c r="ICF519" s="421"/>
      <c r="ICG519" s="421"/>
      <c r="ICH519" s="421"/>
      <c r="ICI519" s="421"/>
      <c r="ICJ519" s="421"/>
      <c r="ICK519" s="421"/>
      <c r="ICL519" s="421"/>
      <c r="ICM519" s="421"/>
      <c r="ICN519" s="421"/>
      <c r="ICO519" s="421"/>
      <c r="ICP519" s="421"/>
      <c r="ICQ519" s="421"/>
      <c r="ICR519" s="421"/>
      <c r="ICS519" s="421"/>
      <c r="ICT519" s="421"/>
      <c r="ICU519" s="421"/>
      <c r="ICV519" s="421"/>
      <c r="ICW519" s="421"/>
      <c r="ICX519" s="421"/>
      <c r="ICY519" s="421"/>
      <c r="ICZ519" s="421"/>
      <c r="IDA519" s="421"/>
      <c r="IDB519" s="421"/>
      <c r="IDC519" s="421"/>
      <c r="IDD519" s="421"/>
      <c r="IDE519" s="421"/>
      <c r="IDF519" s="421"/>
      <c r="IDG519" s="421"/>
      <c r="IDH519" s="421"/>
      <c r="IDI519" s="421"/>
      <c r="IDJ519" s="421"/>
      <c r="IDK519" s="421"/>
      <c r="IDL519" s="421"/>
      <c r="IDM519" s="421"/>
      <c r="IDN519" s="421"/>
      <c r="IDO519" s="421"/>
      <c r="IDP519" s="421"/>
      <c r="IDQ519" s="421"/>
      <c r="IDR519" s="421"/>
      <c r="IDS519" s="421"/>
      <c r="IDT519" s="421"/>
      <c r="IDU519" s="421"/>
      <c r="IDV519" s="421"/>
      <c r="IDW519" s="421"/>
      <c r="IDX519" s="421"/>
      <c r="IDY519" s="421"/>
      <c r="IDZ519" s="421"/>
      <c r="IEA519" s="421"/>
      <c r="IEB519" s="421"/>
      <c r="IEC519" s="421"/>
      <c r="IED519" s="421"/>
      <c r="IEE519" s="421"/>
      <c r="IEF519" s="421"/>
      <c r="IEG519" s="421"/>
      <c r="IEH519" s="421"/>
      <c r="IEI519" s="421"/>
      <c r="IEJ519" s="421"/>
      <c r="IEK519" s="421"/>
      <c r="IEL519" s="421"/>
      <c r="IEM519" s="421"/>
      <c r="IEN519" s="421"/>
      <c r="IEO519" s="421"/>
      <c r="IEP519" s="421"/>
      <c r="IEQ519" s="421"/>
      <c r="IER519" s="421"/>
      <c r="IES519" s="421"/>
      <c r="IET519" s="421"/>
      <c r="IEU519" s="421"/>
      <c r="IEV519" s="421"/>
      <c r="IEW519" s="421"/>
      <c r="IEX519" s="421"/>
      <c r="IEY519" s="421"/>
      <c r="IEZ519" s="421"/>
      <c r="IFA519" s="421"/>
      <c r="IFB519" s="421"/>
      <c r="IFC519" s="421"/>
      <c r="IFD519" s="421"/>
      <c r="IFE519" s="421"/>
      <c r="IFF519" s="421"/>
      <c r="IFG519" s="421"/>
      <c r="IFH519" s="421"/>
      <c r="IFI519" s="421"/>
      <c r="IFJ519" s="421"/>
      <c r="IFK519" s="421"/>
      <c r="IFL519" s="421"/>
      <c r="IFM519" s="421"/>
      <c r="IFN519" s="421"/>
      <c r="IFO519" s="421"/>
      <c r="IFP519" s="421"/>
      <c r="IFQ519" s="421"/>
      <c r="IFR519" s="421"/>
      <c r="IFS519" s="421"/>
      <c r="IFT519" s="421"/>
      <c r="IFU519" s="421"/>
      <c r="IFV519" s="421"/>
      <c r="IFW519" s="421"/>
      <c r="IFX519" s="421"/>
      <c r="IFY519" s="421"/>
      <c r="IFZ519" s="421"/>
      <c r="IGA519" s="421"/>
      <c r="IGB519" s="421"/>
      <c r="IGC519" s="421"/>
      <c r="IGD519" s="421"/>
      <c r="IGE519" s="421"/>
      <c r="IGF519" s="421"/>
      <c r="IGG519" s="421"/>
      <c r="IGH519" s="421"/>
      <c r="IGI519" s="421"/>
      <c r="IGJ519" s="421"/>
      <c r="IGK519" s="421"/>
      <c r="IGL519" s="421"/>
      <c r="IGM519" s="421"/>
      <c r="IGN519" s="421"/>
      <c r="IGO519" s="421"/>
      <c r="IGP519" s="421"/>
      <c r="IGQ519" s="421"/>
      <c r="IGR519" s="421"/>
      <c r="IGS519" s="421"/>
      <c r="IGT519" s="421"/>
      <c r="IGU519" s="421"/>
      <c r="IGV519" s="421"/>
      <c r="IGW519" s="421"/>
      <c r="IGX519" s="421"/>
      <c r="IGY519" s="421"/>
      <c r="IGZ519" s="421"/>
      <c r="IHA519" s="421"/>
      <c r="IHB519" s="421"/>
      <c r="IHC519" s="421"/>
      <c r="IHD519" s="421"/>
      <c r="IHE519" s="421"/>
      <c r="IHF519" s="421"/>
      <c r="IHG519" s="421"/>
      <c r="IHH519" s="421"/>
      <c r="IHI519" s="421"/>
      <c r="IHJ519" s="421"/>
      <c r="IHK519" s="421"/>
      <c r="IHL519" s="421"/>
      <c r="IHM519" s="421"/>
      <c r="IHN519" s="421"/>
      <c r="IHO519" s="421"/>
      <c r="IHP519" s="421"/>
      <c r="IHQ519" s="421"/>
      <c r="IHR519" s="421"/>
      <c r="IHS519" s="421"/>
      <c r="IHT519" s="421"/>
      <c r="IHU519" s="421"/>
      <c r="IHV519" s="421"/>
      <c r="IHW519" s="421"/>
      <c r="IHX519" s="421"/>
      <c r="IHY519" s="421"/>
      <c r="IHZ519" s="421"/>
      <c r="IIA519" s="421"/>
      <c r="IIB519" s="421"/>
      <c r="IIC519" s="421"/>
      <c r="IID519" s="421"/>
      <c r="IIE519" s="421"/>
      <c r="IIF519" s="421"/>
      <c r="IIG519" s="421"/>
      <c r="IIH519" s="421"/>
      <c r="III519" s="421"/>
      <c r="IIJ519" s="421"/>
      <c r="IIK519" s="421"/>
      <c r="IIL519" s="421"/>
      <c r="IIM519" s="421"/>
      <c r="IIN519" s="421"/>
      <c r="IIO519" s="421"/>
      <c r="IIP519" s="421"/>
      <c r="IIQ519" s="421"/>
      <c r="IIR519" s="421"/>
      <c r="IIS519" s="421"/>
      <c r="IIT519" s="421"/>
      <c r="IIU519" s="421"/>
      <c r="IIV519" s="421"/>
      <c r="IIW519" s="421"/>
      <c r="IIX519" s="421"/>
      <c r="IIY519" s="421"/>
      <c r="IIZ519" s="421"/>
      <c r="IJA519" s="421"/>
      <c r="IJB519" s="421"/>
      <c r="IJC519" s="421"/>
      <c r="IJD519" s="421"/>
      <c r="IJE519" s="421"/>
      <c r="IJF519" s="421"/>
      <c r="IJG519" s="421"/>
      <c r="IJH519" s="421"/>
      <c r="IJI519" s="421"/>
      <c r="IJJ519" s="421"/>
      <c r="IJK519" s="421"/>
      <c r="IJL519" s="421"/>
      <c r="IJM519" s="421"/>
      <c r="IJN519" s="421"/>
      <c r="IJO519" s="421"/>
      <c r="IJP519" s="421"/>
      <c r="IJQ519" s="421"/>
      <c r="IJR519" s="421"/>
      <c r="IJS519" s="421"/>
      <c r="IJT519" s="421"/>
      <c r="IJU519" s="421"/>
      <c r="IJV519" s="421"/>
      <c r="IJW519" s="421"/>
      <c r="IJX519" s="421"/>
      <c r="IJY519" s="421"/>
      <c r="IJZ519" s="421"/>
      <c r="IKA519" s="421"/>
      <c r="IKB519" s="421"/>
      <c r="IKC519" s="421"/>
      <c r="IKD519" s="421"/>
      <c r="IKE519" s="421"/>
      <c r="IKF519" s="421"/>
      <c r="IKG519" s="421"/>
      <c r="IKH519" s="421"/>
      <c r="IKI519" s="421"/>
      <c r="IKJ519" s="421"/>
      <c r="IKK519" s="421"/>
      <c r="IKL519" s="421"/>
      <c r="IKM519" s="421"/>
      <c r="IKN519" s="421"/>
      <c r="IKO519" s="421"/>
      <c r="IKP519" s="421"/>
      <c r="IKQ519" s="421"/>
      <c r="IKR519" s="421"/>
      <c r="IKS519" s="421"/>
      <c r="IKT519" s="421"/>
      <c r="IKU519" s="421"/>
      <c r="IKV519" s="421"/>
      <c r="IKW519" s="421"/>
      <c r="IKX519" s="421"/>
      <c r="IKY519" s="421"/>
      <c r="IKZ519" s="421"/>
      <c r="ILA519" s="421"/>
      <c r="ILB519" s="421"/>
      <c r="ILC519" s="421"/>
      <c r="ILD519" s="421"/>
      <c r="ILE519" s="421"/>
      <c r="ILF519" s="421"/>
      <c r="ILG519" s="421"/>
      <c r="ILH519" s="421"/>
      <c r="ILI519" s="421"/>
      <c r="ILJ519" s="421"/>
      <c r="ILK519" s="421"/>
      <c r="ILL519" s="421"/>
      <c r="ILM519" s="421"/>
      <c r="ILN519" s="421"/>
      <c r="ILO519" s="421"/>
      <c r="ILP519" s="421"/>
      <c r="ILQ519" s="421"/>
      <c r="ILR519" s="421"/>
      <c r="ILS519" s="421"/>
      <c r="ILT519" s="421"/>
      <c r="ILU519" s="421"/>
      <c r="ILV519" s="421"/>
      <c r="ILW519" s="421"/>
      <c r="ILX519" s="421"/>
      <c r="ILY519" s="421"/>
      <c r="ILZ519" s="421"/>
      <c r="IMA519" s="421"/>
      <c r="IMB519" s="421"/>
      <c r="IMC519" s="421"/>
      <c r="IMD519" s="421"/>
      <c r="IME519" s="421"/>
      <c r="IMF519" s="421"/>
      <c r="IMG519" s="421"/>
      <c r="IMH519" s="421"/>
      <c r="IMI519" s="421"/>
      <c r="IMJ519" s="421"/>
      <c r="IMK519" s="421"/>
      <c r="IML519" s="421"/>
      <c r="IMM519" s="421"/>
      <c r="IMN519" s="421"/>
      <c r="IMO519" s="421"/>
      <c r="IMP519" s="421"/>
      <c r="IMQ519" s="421"/>
      <c r="IMR519" s="421"/>
      <c r="IMS519" s="421"/>
      <c r="IMT519" s="421"/>
      <c r="IMU519" s="421"/>
      <c r="IMV519" s="421"/>
      <c r="IMW519" s="421"/>
      <c r="IMX519" s="421"/>
      <c r="IMY519" s="421"/>
      <c r="IMZ519" s="421"/>
      <c r="INA519" s="421"/>
      <c r="INB519" s="421"/>
      <c r="INC519" s="421"/>
      <c r="IND519" s="421"/>
      <c r="INE519" s="421"/>
      <c r="INF519" s="421"/>
      <c r="ING519" s="421"/>
      <c r="INH519" s="421"/>
      <c r="INI519" s="421"/>
      <c r="INJ519" s="421"/>
      <c r="INK519" s="421"/>
      <c r="INL519" s="421"/>
      <c r="INM519" s="421"/>
      <c r="INN519" s="421"/>
      <c r="INO519" s="421"/>
      <c r="INP519" s="421"/>
      <c r="INQ519" s="421"/>
      <c r="INR519" s="421"/>
      <c r="INS519" s="421"/>
      <c r="INT519" s="421"/>
      <c r="INU519" s="421"/>
      <c r="INV519" s="421"/>
      <c r="INW519" s="421"/>
      <c r="INX519" s="421"/>
      <c r="INY519" s="421"/>
      <c r="INZ519" s="421"/>
      <c r="IOA519" s="421"/>
      <c r="IOB519" s="421"/>
      <c r="IOC519" s="421"/>
      <c r="IOD519" s="421"/>
      <c r="IOE519" s="421"/>
      <c r="IOF519" s="421"/>
      <c r="IOG519" s="421"/>
      <c r="IOH519" s="421"/>
      <c r="IOI519" s="421"/>
      <c r="IOJ519" s="421"/>
      <c r="IOK519" s="421"/>
      <c r="IOL519" s="421"/>
      <c r="IOM519" s="421"/>
      <c r="ION519" s="421"/>
      <c r="IOO519" s="421"/>
      <c r="IOP519" s="421"/>
      <c r="IOQ519" s="421"/>
      <c r="IOR519" s="421"/>
      <c r="IOS519" s="421"/>
      <c r="IOT519" s="421"/>
      <c r="IOU519" s="421"/>
      <c r="IOV519" s="421"/>
      <c r="IOW519" s="421"/>
      <c r="IOX519" s="421"/>
      <c r="IOY519" s="421"/>
      <c r="IOZ519" s="421"/>
      <c r="IPA519" s="421"/>
      <c r="IPB519" s="421"/>
      <c r="IPC519" s="421"/>
      <c r="IPD519" s="421"/>
      <c r="IPE519" s="421"/>
      <c r="IPF519" s="421"/>
      <c r="IPG519" s="421"/>
      <c r="IPH519" s="421"/>
      <c r="IPI519" s="421"/>
      <c r="IPJ519" s="421"/>
      <c r="IPK519" s="421"/>
      <c r="IPL519" s="421"/>
      <c r="IPM519" s="421"/>
      <c r="IPN519" s="421"/>
      <c r="IPO519" s="421"/>
      <c r="IPP519" s="421"/>
      <c r="IPQ519" s="421"/>
      <c r="IPR519" s="421"/>
      <c r="IPS519" s="421"/>
      <c r="IPT519" s="421"/>
      <c r="IPU519" s="421"/>
      <c r="IPV519" s="421"/>
      <c r="IPW519" s="421"/>
      <c r="IPX519" s="421"/>
      <c r="IPY519" s="421"/>
      <c r="IPZ519" s="421"/>
      <c r="IQA519" s="421"/>
      <c r="IQB519" s="421"/>
      <c r="IQC519" s="421"/>
      <c r="IQD519" s="421"/>
      <c r="IQE519" s="421"/>
      <c r="IQF519" s="421"/>
      <c r="IQG519" s="421"/>
      <c r="IQH519" s="421"/>
      <c r="IQI519" s="421"/>
      <c r="IQJ519" s="421"/>
      <c r="IQK519" s="421"/>
      <c r="IQL519" s="421"/>
      <c r="IQM519" s="421"/>
      <c r="IQN519" s="421"/>
      <c r="IQO519" s="421"/>
      <c r="IQP519" s="421"/>
      <c r="IQQ519" s="421"/>
      <c r="IQR519" s="421"/>
      <c r="IQS519" s="421"/>
      <c r="IQT519" s="421"/>
      <c r="IQU519" s="421"/>
      <c r="IQV519" s="421"/>
      <c r="IQW519" s="421"/>
      <c r="IQX519" s="421"/>
      <c r="IQY519" s="421"/>
      <c r="IQZ519" s="421"/>
      <c r="IRA519" s="421"/>
      <c r="IRB519" s="421"/>
      <c r="IRC519" s="421"/>
      <c r="IRD519" s="421"/>
      <c r="IRE519" s="421"/>
      <c r="IRF519" s="421"/>
      <c r="IRG519" s="421"/>
      <c r="IRH519" s="421"/>
      <c r="IRI519" s="421"/>
      <c r="IRJ519" s="421"/>
      <c r="IRK519" s="421"/>
      <c r="IRL519" s="421"/>
      <c r="IRM519" s="421"/>
      <c r="IRN519" s="421"/>
      <c r="IRO519" s="421"/>
      <c r="IRP519" s="421"/>
      <c r="IRQ519" s="421"/>
      <c r="IRR519" s="421"/>
      <c r="IRS519" s="421"/>
      <c r="IRT519" s="421"/>
      <c r="IRU519" s="421"/>
      <c r="IRV519" s="421"/>
      <c r="IRW519" s="421"/>
      <c r="IRX519" s="421"/>
      <c r="IRY519" s="421"/>
      <c r="IRZ519" s="421"/>
      <c r="ISA519" s="421"/>
      <c r="ISB519" s="421"/>
      <c r="ISC519" s="421"/>
      <c r="ISD519" s="421"/>
      <c r="ISE519" s="421"/>
      <c r="ISF519" s="421"/>
      <c r="ISG519" s="421"/>
      <c r="ISH519" s="421"/>
      <c r="ISI519" s="421"/>
      <c r="ISJ519" s="421"/>
      <c r="ISK519" s="421"/>
      <c r="ISL519" s="421"/>
      <c r="ISM519" s="421"/>
      <c r="ISN519" s="421"/>
      <c r="ISO519" s="421"/>
      <c r="ISP519" s="421"/>
      <c r="ISQ519" s="421"/>
      <c r="ISR519" s="421"/>
      <c r="ISS519" s="421"/>
      <c r="IST519" s="421"/>
      <c r="ISU519" s="421"/>
      <c r="ISV519" s="421"/>
      <c r="ISW519" s="421"/>
      <c r="ISX519" s="421"/>
      <c r="ISY519" s="421"/>
      <c r="ISZ519" s="421"/>
      <c r="ITA519" s="421"/>
      <c r="ITB519" s="421"/>
      <c r="ITC519" s="421"/>
      <c r="ITD519" s="421"/>
      <c r="ITE519" s="421"/>
      <c r="ITF519" s="421"/>
      <c r="ITG519" s="421"/>
      <c r="ITH519" s="421"/>
      <c r="ITI519" s="421"/>
      <c r="ITJ519" s="421"/>
      <c r="ITK519" s="421"/>
      <c r="ITL519" s="421"/>
      <c r="ITM519" s="421"/>
      <c r="ITN519" s="421"/>
      <c r="ITO519" s="421"/>
      <c r="ITP519" s="421"/>
      <c r="ITQ519" s="421"/>
      <c r="ITR519" s="421"/>
      <c r="ITS519" s="421"/>
      <c r="ITT519" s="421"/>
      <c r="ITU519" s="421"/>
      <c r="ITV519" s="421"/>
      <c r="ITW519" s="421"/>
      <c r="ITX519" s="421"/>
      <c r="ITY519" s="421"/>
      <c r="ITZ519" s="421"/>
      <c r="IUA519" s="421"/>
      <c r="IUB519" s="421"/>
      <c r="IUC519" s="421"/>
      <c r="IUD519" s="421"/>
      <c r="IUE519" s="421"/>
      <c r="IUF519" s="421"/>
      <c r="IUG519" s="421"/>
      <c r="IUH519" s="421"/>
      <c r="IUI519" s="421"/>
      <c r="IUJ519" s="421"/>
      <c r="IUK519" s="421"/>
      <c r="IUL519" s="421"/>
      <c r="IUM519" s="421"/>
      <c r="IUN519" s="421"/>
      <c r="IUO519" s="421"/>
      <c r="IUP519" s="421"/>
      <c r="IUQ519" s="421"/>
      <c r="IUR519" s="421"/>
      <c r="IUS519" s="421"/>
      <c r="IUT519" s="421"/>
      <c r="IUU519" s="421"/>
      <c r="IUV519" s="421"/>
      <c r="IUW519" s="421"/>
      <c r="IUX519" s="421"/>
      <c r="IUY519" s="421"/>
      <c r="IUZ519" s="421"/>
      <c r="IVA519" s="421"/>
      <c r="IVB519" s="421"/>
      <c r="IVC519" s="421"/>
      <c r="IVD519" s="421"/>
      <c r="IVE519" s="421"/>
      <c r="IVF519" s="421"/>
      <c r="IVG519" s="421"/>
      <c r="IVH519" s="421"/>
      <c r="IVI519" s="421"/>
      <c r="IVJ519" s="421"/>
      <c r="IVK519" s="421"/>
      <c r="IVL519" s="421"/>
      <c r="IVM519" s="421"/>
      <c r="IVN519" s="421"/>
      <c r="IVO519" s="421"/>
      <c r="IVP519" s="421"/>
      <c r="IVQ519" s="421"/>
      <c r="IVR519" s="421"/>
      <c r="IVS519" s="421"/>
      <c r="IVT519" s="421"/>
      <c r="IVU519" s="421"/>
      <c r="IVV519" s="421"/>
      <c r="IVW519" s="421"/>
      <c r="IVX519" s="421"/>
      <c r="IVY519" s="421"/>
      <c r="IVZ519" s="421"/>
      <c r="IWA519" s="421"/>
      <c r="IWB519" s="421"/>
      <c r="IWC519" s="421"/>
      <c r="IWD519" s="421"/>
      <c r="IWE519" s="421"/>
      <c r="IWF519" s="421"/>
      <c r="IWG519" s="421"/>
      <c r="IWH519" s="421"/>
      <c r="IWI519" s="421"/>
      <c r="IWJ519" s="421"/>
      <c r="IWK519" s="421"/>
      <c r="IWL519" s="421"/>
      <c r="IWM519" s="421"/>
      <c r="IWN519" s="421"/>
      <c r="IWO519" s="421"/>
      <c r="IWP519" s="421"/>
      <c r="IWQ519" s="421"/>
      <c r="IWR519" s="421"/>
      <c r="IWS519" s="421"/>
      <c r="IWT519" s="421"/>
      <c r="IWU519" s="421"/>
      <c r="IWV519" s="421"/>
      <c r="IWW519" s="421"/>
      <c r="IWX519" s="421"/>
      <c r="IWY519" s="421"/>
      <c r="IWZ519" s="421"/>
      <c r="IXA519" s="421"/>
      <c r="IXB519" s="421"/>
      <c r="IXC519" s="421"/>
      <c r="IXD519" s="421"/>
      <c r="IXE519" s="421"/>
      <c r="IXF519" s="421"/>
      <c r="IXG519" s="421"/>
      <c r="IXH519" s="421"/>
      <c r="IXI519" s="421"/>
      <c r="IXJ519" s="421"/>
      <c r="IXK519" s="421"/>
      <c r="IXL519" s="421"/>
      <c r="IXM519" s="421"/>
      <c r="IXN519" s="421"/>
      <c r="IXO519" s="421"/>
      <c r="IXP519" s="421"/>
      <c r="IXQ519" s="421"/>
      <c r="IXR519" s="421"/>
      <c r="IXS519" s="421"/>
      <c r="IXT519" s="421"/>
      <c r="IXU519" s="421"/>
      <c r="IXV519" s="421"/>
      <c r="IXW519" s="421"/>
      <c r="IXX519" s="421"/>
      <c r="IXY519" s="421"/>
      <c r="IXZ519" s="421"/>
      <c r="IYA519" s="421"/>
      <c r="IYB519" s="421"/>
      <c r="IYC519" s="421"/>
      <c r="IYD519" s="421"/>
      <c r="IYE519" s="421"/>
      <c r="IYF519" s="421"/>
      <c r="IYG519" s="421"/>
      <c r="IYH519" s="421"/>
      <c r="IYI519" s="421"/>
      <c r="IYJ519" s="421"/>
      <c r="IYK519" s="421"/>
      <c r="IYL519" s="421"/>
      <c r="IYM519" s="421"/>
      <c r="IYN519" s="421"/>
      <c r="IYO519" s="421"/>
      <c r="IYP519" s="421"/>
      <c r="IYQ519" s="421"/>
      <c r="IYR519" s="421"/>
      <c r="IYS519" s="421"/>
      <c r="IYT519" s="421"/>
      <c r="IYU519" s="421"/>
      <c r="IYV519" s="421"/>
      <c r="IYW519" s="421"/>
      <c r="IYX519" s="421"/>
      <c r="IYY519" s="421"/>
      <c r="IYZ519" s="421"/>
      <c r="IZA519" s="421"/>
      <c r="IZB519" s="421"/>
      <c r="IZC519" s="421"/>
      <c r="IZD519" s="421"/>
      <c r="IZE519" s="421"/>
      <c r="IZF519" s="421"/>
      <c r="IZG519" s="421"/>
      <c r="IZH519" s="421"/>
      <c r="IZI519" s="421"/>
      <c r="IZJ519" s="421"/>
      <c r="IZK519" s="421"/>
      <c r="IZL519" s="421"/>
      <c r="IZM519" s="421"/>
      <c r="IZN519" s="421"/>
      <c r="IZO519" s="421"/>
      <c r="IZP519" s="421"/>
      <c r="IZQ519" s="421"/>
      <c r="IZR519" s="421"/>
      <c r="IZS519" s="421"/>
      <c r="IZT519" s="421"/>
      <c r="IZU519" s="421"/>
      <c r="IZV519" s="421"/>
      <c r="IZW519" s="421"/>
      <c r="IZX519" s="421"/>
      <c r="IZY519" s="421"/>
      <c r="IZZ519" s="421"/>
      <c r="JAA519" s="421"/>
      <c r="JAB519" s="421"/>
      <c r="JAC519" s="421"/>
      <c r="JAD519" s="421"/>
      <c r="JAE519" s="421"/>
      <c r="JAF519" s="421"/>
      <c r="JAG519" s="421"/>
      <c r="JAH519" s="421"/>
      <c r="JAI519" s="421"/>
      <c r="JAJ519" s="421"/>
      <c r="JAK519" s="421"/>
      <c r="JAL519" s="421"/>
      <c r="JAM519" s="421"/>
      <c r="JAN519" s="421"/>
      <c r="JAO519" s="421"/>
      <c r="JAP519" s="421"/>
      <c r="JAQ519" s="421"/>
      <c r="JAR519" s="421"/>
      <c r="JAS519" s="421"/>
      <c r="JAT519" s="421"/>
      <c r="JAU519" s="421"/>
      <c r="JAV519" s="421"/>
      <c r="JAW519" s="421"/>
      <c r="JAX519" s="421"/>
      <c r="JAY519" s="421"/>
      <c r="JAZ519" s="421"/>
      <c r="JBA519" s="421"/>
      <c r="JBB519" s="421"/>
      <c r="JBC519" s="421"/>
      <c r="JBD519" s="421"/>
      <c r="JBE519" s="421"/>
      <c r="JBF519" s="421"/>
      <c r="JBG519" s="421"/>
      <c r="JBH519" s="421"/>
      <c r="JBI519" s="421"/>
      <c r="JBJ519" s="421"/>
      <c r="JBK519" s="421"/>
      <c r="JBL519" s="421"/>
      <c r="JBM519" s="421"/>
      <c r="JBN519" s="421"/>
      <c r="JBO519" s="421"/>
      <c r="JBP519" s="421"/>
      <c r="JBQ519" s="421"/>
      <c r="JBR519" s="421"/>
      <c r="JBS519" s="421"/>
      <c r="JBT519" s="421"/>
      <c r="JBU519" s="421"/>
      <c r="JBV519" s="421"/>
      <c r="JBW519" s="421"/>
      <c r="JBX519" s="421"/>
      <c r="JBY519" s="421"/>
      <c r="JBZ519" s="421"/>
      <c r="JCA519" s="421"/>
      <c r="JCB519" s="421"/>
      <c r="JCC519" s="421"/>
      <c r="JCD519" s="421"/>
      <c r="JCE519" s="421"/>
      <c r="JCF519" s="421"/>
      <c r="JCG519" s="421"/>
      <c r="JCH519" s="421"/>
      <c r="JCI519" s="421"/>
      <c r="JCJ519" s="421"/>
      <c r="JCK519" s="421"/>
      <c r="JCL519" s="421"/>
      <c r="JCM519" s="421"/>
      <c r="JCN519" s="421"/>
      <c r="JCO519" s="421"/>
      <c r="JCP519" s="421"/>
      <c r="JCQ519" s="421"/>
      <c r="JCR519" s="421"/>
      <c r="JCS519" s="421"/>
      <c r="JCT519" s="421"/>
      <c r="JCU519" s="421"/>
      <c r="JCV519" s="421"/>
      <c r="JCW519" s="421"/>
      <c r="JCX519" s="421"/>
      <c r="JCY519" s="421"/>
      <c r="JCZ519" s="421"/>
      <c r="JDA519" s="421"/>
      <c r="JDB519" s="421"/>
      <c r="JDC519" s="421"/>
      <c r="JDD519" s="421"/>
      <c r="JDE519" s="421"/>
      <c r="JDF519" s="421"/>
      <c r="JDG519" s="421"/>
      <c r="JDH519" s="421"/>
      <c r="JDI519" s="421"/>
      <c r="JDJ519" s="421"/>
      <c r="JDK519" s="421"/>
      <c r="JDL519" s="421"/>
      <c r="JDM519" s="421"/>
      <c r="JDN519" s="421"/>
      <c r="JDO519" s="421"/>
      <c r="JDP519" s="421"/>
      <c r="JDQ519" s="421"/>
      <c r="JDR519" s="421"/>
      <c r="JDS519" s="421"/>
      <c r="JDT519" s="421"/>
      <c r="JDU519" s="421"/>
      <c r="JDV519" s="421"/>
      <c r="JDW519" s="421"/>
      <c r="JDX519" s="421"/>
      <c r="JDY519" s="421"/>
      <c r="JDZ519" s="421"/>
      <c r="JEA519" s="421"/>
      <c r="JEB519" s="421"/>
      <c r="JEC519" s="421"/>
      <c r="JED519" s="421"/>
      <c r="JEE519" s="421"/>
      <c r="JEF519" s="421"/>
      <c r="JEG519" s="421"/>
      <c r="JEH519" s="421"/>
      <c r="JEI519" s="421"/>
      <c r="JEJ519" s="421"/>
      <c r="JEK519" s="421"/>
      <c r="JEL519" s="421"/>
      <c r="JEM519" s="421"/>
      <c r="JEN519" s="421"/>
      <c r="JEO519" s="421"/>
      <c r="JEP519" s="421"/>
      <c r="JEQ519" s="421"/>
      <c r="JER519" s="421"/>
      <c r="JES519" s="421"/>
      <c r="JET519" s="421"/>
      <c r="JEU519" s="421"/>
      <c r="JEV519" s="421"/>
      <c r="JEW519" s="421"/>
      <c r="JEX519" s="421"/>
      <c r="JEY519" s="421"/>
      <c r="JEZ519" s="421"/>
      <c r="JFA519" s="421"/>
      <c r="JFB519" s="421"/>
      <c r="JFC519" s="421"/>
      <c r="JFD519" s="421"/>
      <c r="JFE519" s="421"/>
      <c r="JFF519" s="421"/>
      <c r="JFG519" s="421"/>
      <c r="JFH519" s="421"/>
      <c r="JFI519" s="421"/>
      <c r="JFJ519" s="421"/>
      <c r="JFK519" s="421"/>
      <c r="JFL519" s="421"/>
      <c r="JFM519" s="421"/>
      <c r="JFN519" s="421"/>
      <c r="JFO519" s="421"/>
      <c r="JFP519" s="421"/>
      <c r="JFQ519" s="421"/>
      <c r="JFR519" s="421"/>
      <c r="JFS519" s="421"/>
      <c r="JFT519" s="421"/>
      <c r="JFU519" s="421"/>
      <c r="JFV519" s="421"/>
      <c r="JFW519" s="421"/>
      <c r="JFX519" s="421"/>
      <c r="JFY519" s="421"/>
      <c r="JFZ519" s="421"/>
      <c r="JGA519" s="421"/>
      <c r="JGB519" s="421"/>
      <c r="JGC519" s="421"/>
      <c r="JGD519" s="421"/>
      <c r="JGE519" s="421"/>
      <c r="JGF519" s="421"/>
      <c r="JGG519" s="421"/>
      <c r="JGH519" s="421"/>
      <c r="JGI519" s="421"/>
      <c r="JGJ519" s="421"/>
      <c r="JGK519" s="421"/>
      <c r="JGL519" s="421"/>
      <c r="JGM519" s="421"/>
      <c r="JGN519" s="421"/>
      <c r="JGO519" s="421"/>
      <c r="JGP519" s="421"/>
      <c r="JGQ519" s="421"/>
      <c r="JGR519" s="421"/>
      <c r="JGS519" s="421"/>
      <c r="JGT519" s="421"/>
      <c r="JGU519" s="421"/>
      <c r="JGV519" s="421"/>
      <c r="JGW519" s="421"/>
      <c r="JGX519" s="421"/>
      <c r="JGY519" s="421"/>
      <c r="JGZ519" s="421"/>
      <c r="JHA519" s="421"/>
      <c r="JHB519" s="421"/>
      <c r="JHC519" s="421"/>
      <c r="JHD519" s="421"/>
      <c r="JHE519" s="421"/>
      <c r="JHF519" s="421"/>
      <c r="JHG519" s="421"/>
      <c r="JHH519" s="421"/>
      <c r="JHI519" s="421"/>
      <c r="JHJ519" s="421"/>
      <c r="JHK519" s="421"/>
      <c r="JHL519" s="421"/>
      <c r="JHM519" s="421"/>
      <c r="JHN519" s="421"/>
      <c r="JHO519" s="421"/>
      <c r="JHP519" s="421"/>
      <c r="JHQ519" s="421"/>
      <c r="JHR519" s="421"/>
      <c r="JHS519" s="421"/>
      <c r="JHT519" s="421"/>
      <c r="JHU519" s="421"/>
      <c r="JHV519" s="421"/>
      <c r="JHW519" s="421"/>
      <c r="JHX519" s="421"/>
      <c r="JHY519" s="421"/>
      <c r="JHZ519" s="421"/>
      <c r="JIA519" s="421"/>
      <c r="JIB519" s="421"/>
      <c r="JIC519" s="421"/>
      <c r="JID519" s="421"/>
      <c r="JIE519" s="421"/>
      <c r="JIF519" s="421"/>
      <c r="JIG519" s="421"/>
      <c r="JIH519" s="421"/>
      <c r="JII519" s="421"/>
      <c r="JIJ519" s="421"/>
      <c r="JIK519" s="421"/>
      <c r="JIL519" s="421"/>
      <c r="JIM519" s="421"/>
      <c r="JIN519" s="421"/>
      <c r="JIO519" s="421"/>
      <c r="JIP519" s="421"/>
      <c r="JIQ519" s="421"/>
      <c r="JIR519" s="421"/>
      <c r="JIS519" s="421"/>
      <c r="JIT519" s="421"/>
      <c r="JIU519" s="421"/>
      <c r="JIV519" s="421"/>
      <c r="JIW519" s="421"/>
      <c r="JIX519" s="421"/>
      <c r="JIY519" s="421"/>
      <c r="JIZ519" s="421"/>
      <c r="JJA519" s="421"/>
      <c r="JJB519" s="421"/>
      <c r="JJC519" s="421"/>
      <c r="JJD519" s="421"/>
      <c r="JJE519" s="421"/>
      <c r="JJF519" s="421"/>
      <c r="JJG519" s="421"/>
      <c r="JJH519" s="421"/>
      <c r="JJI519" s="421"/>
      <c r="JJJ519" s="421"/>
      <c r="JJK519" s="421"/>
      <c r="JJL519" s="421"/>
      <c r="JJM519" s="421"/>
      <c r="JJN519" s="421"/>
      <c r="JJO519" s="421"/>
      <c r="JJP519" s="421"/>
      <c r="JJQ519" s="421"/>
      <c r="JJR519" s="421"/>
      <c r="JJS519" s="421"/>
      <c r="JJT519" s="421"/>
      <c r="JJU519" s="421"/>
      <c r="JJV519" s="421"/>
      <c r="JJW519" s="421"/>
      <c r="JJX519" s="421"/>
      <c r="JJY519" s="421"/>
      <c r="JJZ519" s="421"/>
      <c r="JKA519" s="421"/>
      <c r="JKB519" s="421"/>
      <c r="JKC519" s="421"/>
      <c r="JKD519" s="421"/>
      <c r="JKE519" s="421"/>
      <c r="JKF519" s="421"/>
      <c r="JKG519" s="421"/>
      <c r="JKH519" s="421"/>
      <c r="JKI519" s="421"/>
      <c r="JKJ519" s="421"/>
      <c r="JKK519" s="421"/>
      <c r="JKL519" s="421"/>
      <c r="JKM519" s="421"/>
      <c r="JKN519" s="421"/>
      <c r="JKO519" s="421"/>
      <c r="JKP519" s="421"/>
      <c r="JKQ519" s="421"/>
      <c r="JKR519" s="421"/>
      <c r="JKS519" s="421"/>
      <c r="JKT519" s="421"/>
      <c r="JKU519" s="421"/>
      <c r="JKV519" s="421"/>
      <c r="JKW519" s="421"/>
      <c r="JKX519" s="421"/>
      <c r="JKY519" s="421"/>
      <c r="JKZ519" s="421"/>
      <c r="JLA519" s="421"/>
      <c r="JLB519" s="421"/>
      <c r="JLC519" s="421"/>
      <c r="JLD519" s="421"/>
      <c r="JLE519" s="421"/>
      <c r="JLF519" s="421"/>
      <c r="JLG519" s="421"/>
      <c r="JLH519" s="421"/>
      <c r="JLI519" s="421"/>
      <c r="JLJ519" s="421"/>
      <c r="JLK519" s="421"/>
      <c r="JLL519" s="421"/>
      <c r="JLM519" s="421"/>
      <c r="JLN519" s="421"/>
      <c r="JLO519" s="421"/>
      <c r="JLP519" s="421"/>
      <c r="JLQ519" s="421"/>
      <c r="JLR519" s="421"/>
      <c r="JLS519" s="421"/>
      <c r="JLT519" s="421"/>
      <c r="JLU519" s="421"/>
      <c r="JLV519" s="421"/>
      <c r="JLW519" s="421"/>
      <c r="JLX519" s="421"/>
      <c r="JLY519" s="421"/>
      <c r="JLZ519" s="421"/>
      <c r="JMA519" s="421"/>
      <c r="JMB519" s="421"/>
      <c r="JMC519" s="421"/>
      <c r="JMD519" s="421"/>
      <c r="JME519" s="421"/>
      <c r="JMF519" s="421"/>
      <c r="JMG519" s="421"/>
      <c r="JMH519" s="421"/>
      <c r="JMI519" s="421"/>
      <c r="JMJ519" s="421"/>
      <c r="JMK519" s="421"/>
      <c r="JML519" s="421"/>
      <c r="JMM519" s="421"/>
      <c r="JMN519" s="421"/>
      <c r="JMO519" s="421"/>
      <c r="JMP519" s="421"/>
      <c r="JMQ519" s="421"/>
      <c r="JMR519" s="421"/>
      <c r="JMS519" s="421"/>
      <c r="JMT519" s="421"/>
      <c r="JMU519" s="421"/>
      <c r="JMV519" s="421"/>
      <c r="JMW519" s="421"/>
      <c r="JMX519" s="421"/>
      <c r="JMY519" s="421"/>
      <c r="JMZ519" s="421"/>
      <c r="JNA519" s="421"/>
      <c r="JNB519" s="421"/>
      <c r="JNC519" s="421"/>
      <c r="JND519" s="421"/>
      <c r="JNE519" s="421"/>
      <c r="JNF519" s="421"/>
      <c r="JNG519" s="421"/>
      <c r="JNH519" s="421"/>
      <c r="JNI519" s="421"/>
      <c r="JNJ519" s="421"/>
      <c r="JNK519" s="421"/>
      <c r="JNL519" s="421"/>
      <c r="JNM519" s="421"/>
      <c r="JNN519" s="421"/>
      <c r="JNO519" s="421"/>
      <c r="JNP519" s="421"/>
      <c r="JNQ519" s="421"/>
      <c r="JNR519" s="421"/>
      <c r="JNS519" s="421"/>
      <c r="JNT519" s="421"/>
      <c r="JNU519" s="421"/>
      <c r="JNV519" s="421"/>
      <c r="JNW519" s="421"/>
      <c r="JNX519" s="421"/>
      <c r="JNY519" s="421"/>
      <c r="JNZ519" s="421"/>
      <c r="JOA519" s="421"/>
      <c r="JOB519" s="421"/>
      <c r="JOC519" s="421"/>
      <c r="JOD519" s="421"/>
      <c r="JOE519" s="421"/>
      <c r="JOF519" s="421"/>
      <c r="JOG519" s="421"/>
      <c r="JOH519" s="421"/>
      <c r="JOI519" s="421"/>
      <c r="JOJ519" s="421"/>
      <c r="JOK519" s="421"/>
      <c r="JOL519" s="421"/>
      <c r="JOM519" s="421"/>
      <c r="JON519" s="421"/>
      <c r="JOO519" s="421"/>
      <c r="JOP519" s="421"/>
      <c r="JOQ519" s="421"/>
      <c r="JOR519" s="421"/>
      <c r="JOS519" s="421"/>
      <c r="JOT519" s="421"/>
      <c r="JOU519" s="421"/>
      <c r="JOV519" s="421"/>
      <c r="JOW519" s="421"/>
      <c r="JOX519" s="421"/>
      <c r="JOY519" s="421"/>
      <c r="JOZ519" s="421"/>
      <c r="JPA519" s="421"/>
      <c r="JPB519" s="421"/>
      <c r="JPC519" s="421"/>
      <c r="JPD519" s="421"/>
      <c r="JPE519" s="421"/>
      <c r="JPF519" s="421"/>
      <c r="JPG519" s="421"/>
      <c r="JPH519" s="421"/>
      <c r="JPI519" s="421"/>
      <c r="JPJ519" s="421"/>
      <c r="JPK519" s="421"/>
      <c r="JPL519" s="421"/>
      <c r="JPM519" s="421"/>
      <c r="JPN519" s="421"/>
      <c r="JPO519" s="421"/>
      <c r="JPP519" s="421"/>
      <c r="JPQ519" s="421"/>
      <c r="JPR519" s="421"/>
      <c r="JPS519" s="421"/>
      <c r="JPT519" s="421"/>
      <c r="JPU519" s="421"/>
      <c r="JPV519" s="421"/>
      <c r="JPW519" s="421"/>
      <c r="JPX519" s="421"/>
      <c r="JPY519" s="421"/>
      <c r="JPZ519" s="421"/>
      <c r="JQA519" s="421"/>
      <c r="JQB519" s="421"/>
      <c r="JQC519" s="421"/>
      <c r="JQD519" s="421"/>
      <c r="JQE519" s="421"/>
      <c r="JQF519" s="421"/>
      <c r="JQG519" s="421"/>
      <c r="JQH519" s="421"/>
      <c r="JQI519" s="421"/>
      <c r="JQJ519" s="421"/>
      <c r="JQK519" s="421"/>
      <c r="JQL519" s="421"/>
      <c r="JQM519" s="421"/>
      <c r="JQN519" s="421"/>
      <c r="JQO519" s="421"/>
      <c r="JQP519" s="421"/>
      <c r="JQQ519" s="421"/>
      <c r="JQR519" s="421"/>
      <c r="JQS519" s="421"/>
      <c r="JQT519" s="421"/>
      <c r="JQU519" s="421"/>
      <c r="JQV519" s="421"/>
      <c r="JQW519" s="421"/>
      <c r="JQX519" s="421"/>
      <c r="JQY519" s="421"/>
      <c r="JQZ519" s="421"/>
      <c r="JRA519" s="421"/>
      <c r="JRB519" s="421"/>
      <c r="JRC519" s="421"/>
      <c r="JRD519" s="421"/>
      <c r="JRE519" s="421"/>
      <c r="JRF519" s="421"/>
      <c r="JRG519" s="421"/>
      <c r="JRH519" s="421"/>
      <c r="JRI519" s="421"/>
      <c r="JRJ519" s="421"/>
      <c r="JRK519" s="421"/>
      <c r="JRL519" s="421"/>
      <c r="JRM519" s="421"/>
      <c r="JRN519" s="421"/>
      <c r="JRO519" s="421"/>
      <c r="JRP519" s="421"/>
      <c r="JRQ519" s="421"/>
      <c r="JRR519" s="421"/>
      <c r="JRS519" s="421"/>
      <c r="JRT519" s="421"/>
      <c r="JRU519" s="421"/>
      <c r="JRV519" s="421"/>
      <c r="JRW519" s="421"/>
      <c r="JRX519" s="421"/>
      <c r="JRY519" s="421"/>
      <c r="JRZ519" s="421"/>
      <c r="JSA519" s="421"/>
      <c r="JSB519" s="421"/>
      <c r="JSC519" s="421"/>
      <c r="JSD519" s="421"/>
      <c r="JSE519" s="421"/>
      <c r="JSF519" s="421"/>
      <c r="JSG519" s="421"/>
      <c r="JSH519" s="421"/>
      <c r="JSI519" s="421"/>
      <c r="JSJ519" s="421"/>
      <c r="JSK519" s="421"/>
      <c r="JSL519" s="421"/>
      <c r="JSM519" s="421"/>
      <c r="JSN519" s="421"/>
      <c r="JSO519" s="421"/>
      <c r="JSP519" s="421"/>
      <c r="JSQ519" s="421"/>
      <c r="JSR519" s="421"/>
      <c r="JSS519" s="421"/>
      <c r="JST519" s="421"/>
      <c r="JSU519" s="421"/>
      <c r="JSV519" s="421"/>
      <c r="JSW519" s="421"/>
      <c r="JSX519" s="421"/>
      <c r="JSY519" s="421"/>
      <c r="JSZ519" s="421"/>
      <c r="JTA519" s="421"/>
      <c r="JTB519" s="421"/>
      <c r="JTC519" s="421"/>
      <c r="JTD519" s="421"/>
      <c r="JTE519" s="421"/>
      <c r="JTF519" s="421"/>
      <c r="JTG519" s="421"/>
      <c r="JTH519" s="421"/>
      <c r="JTI519" s="421"/>
      <c r="JTJ519" s="421"/>
      <c r="JTK519" s="421"/>
      <c r="JTL519" s="421"/>
      <c r="JTM519" s="421"/>
      <c r="JTN519" s="421"/>
      <c r="JTO519" s="421"/>
      <c r="JTP519" s="421"/>
      <c r="JTQ519" s="421"/>
      <c r="JTR519" s="421"/>
      <c r="JTS519" s="421"/>
      <c r="JTT519" s="421"/>
      <c r="JTU519" s="421"/>
      <c r="JTV519" s="421"/>
      <c r="JTW519" s="421"/>
      <c r="JTX519" s="421"/>
      <c r="JTY519" s="421"/>
      <c r="JTZ519" s="421"/>
      <c r="JUA519" s="421"/>
      <c r="JUB519" s="421"/>
      <c r="JUC519" s="421"/>
      <c r="JUD519" s="421"/>
      <c r="JUE519" s="421"/>
      <c r="JUF519" s="421"/>
      <c r="JUG519" s="421"/>
      <c r="JUH519" s="421"/>
      <c r="JUI519" s="421"/>
      <c r="JUJ519" s="421"/>
      <c r="JUK519" s="421"/>
      <c r="JUL519" s="421"/>
      <c r="JUM519" s="421"/>
      <c r="JUN519" s="421"/>
      <c r="JUO519" s="421"/>
      <c r="JUP519" s="421"/>
      <c r="JUQ519" s="421"/>
      <c r="JUR519" s="421"/>
      <c r="JUS519" s="421"/>
      <c r="JUT519" s="421"/>
      <c r="JUU519" s="421"/>
      <c r="JUV519" s="421"/>
      <c r="JUW519" s="421"/>
      <c r="JUX519" s="421"/>
      <c r="JUY519" s="421"/>
      <c r="JUZ519" s="421"/>
      <c r="JVA519" s="421"/>
      <c r="JVB519" s="421"/>
      <c r="JVC519" s="421"/>
      <c r="JVD519" s="421"/>
      <c r="JVE519" s="421"/>
      <c r="JVF519" s="421"/>
      <c r="JVG519" s="421"/>
      <c r="JVH519" s="421"/>
      <c r="JVI519" s="421"/>
      <c r="JVJ519" s="421"/>
      <c r="JVK519" s="421"/>
      <c r="JVL519" s="421"/>
      <c r="JVM519" s="421"/>
      <c r="JVN519" s="421"/>
      <c r="JVO519" s="421"/>
      <c r="JVP519" s="421"/>
      <c r="JVQ519" s="421"/>
      <c r="JVR519" s="421"/>
      <c r="JVS519" s="421"/>
      <c r="JVT519" s="421"/>
      <c r="JVU519" s="421"/>
      <c r="JVV519" s="421"/>
      <c r="JVW519" s="421"/>
      <c r="JVX519" s="421"/>
      <c r="JVY519" s="421"/>
      <c r="JVZ519" s="421"/>
      <c r="JWA519" s="421"/>
      <c r="JWB519" s="421"/>
      <c r="JWC519" s="421"/>
      <c r="JWD519" s="421"/>
      <c r="JWE519" s="421"/>
      <c r="JWF519" s="421"/>
      <c r="JWG519" s="421"/>
      <c r="JWH519" s="421"/>
      <c r="JWI519" s="421"/>
      <c r="JWJ519" s="421"/>
      <c r="JWK519" s="421"/>
      <c r="JWL519" s="421"/>
      <c r="JWM519" s="421"/>
      <c r="JWN519" s="421"/>
      <c r="JWO519" s="421"/>
      <c r="JWP519" s="421"/>
      <c r="JWQ519" s="421"/>
      <c r="JWR519" s="421"/>
      <c r="JWS519" s="421"/>
      <c r="JWT519" s="421"/>
      <c r="JWU519" s="421"/>
      <c r="JWV519" s="421"/>
      <c r="JWW519" s="421"/>
      <c r="JWX519" s="421"/>
      <c r="JWY519" s="421"/>
      <c r="JWZ519" s="421"/>
      <c r="JXA519" s="421"/>
      <c r="JXB519" s="421"/>
      <c r="JXC519" s="421"/>
      <c r="JXD519" s="421"/>
      <c r="JXE519" s="421"/>
      <c r="JXF519" s="421"/>
      <c r="JXG519" s="421"/>
      <c r="JXH519" s="421"/>
      <c r="JXI519" s="421"/>
      <c r="JXJ519" s="421"/>
      <c r="JXK519" s="421"/>
      <c r="JXL519" s="421"/>
      <c r="JXM519" s="421"/>
      <c r="JXN519" s="421"/>
      <c r="JXO519" s="421"/>
      <c r="JXP519" s="421"/>
      <c r="JXQ519" s="421"/>
      <c r="JXR519" s="421"/>
      <c r="JXS519" s="421"/>
      <c r="JXT519" s="421"/>
      <c r="JXU519" s="421"/>
      <c r="JXV519" s="421"/>
      <c r="JXW519" s="421"/>
      <c r="JXX519" s="421"/>
      <c r="JXY519" s="421"/>
      <c r="JXZ519" s="421"/>
      <c r="JYA519" s="421"/>
      <c r="JYB519" s="421"/>
      <c r="JYC519" s="421"/>
      <c r="JYD519" s="421"/>
      <c r="JYE519" s="421"/>
      <c r="JYF519" s="421"/>
      <c r="JYG519" s="421"/>
      <c r="JYH519" s="421"/>
      <c r="JYI519" s="421"/>
      <c r="JYJ519" s="421"/>
      <c r="JYK519" s="421"/>
      <c r="JYL519" s="421"/>
      <c r="JYM519" s="421"/>
      <c r="JYN519" s="421"/>
      <c r="JYO519" s="421"/>
      <c r="JYP519" s="421"/>
      <c r="JYQ519" s="421"/>
      <c r="JYR519" s="421"/>
      <c r="JYS519" s="421"/>
      <c r="JYT519" s="421"/>
      <c r="JYU519" s="421"/>
      <c r="JYV519" s="421"/>
      <c r="JYW519" s="421"/>
      <c r="JYX519" s="421"/>
      <c r="JYY519" s="421"/>
      <c r="JYZ519" s="421"/>
      <c r="JZA519" s="421"/>
      <c r="JZB519" s="421"/>
      <c r="JZC519" s="421"/>
      <c r="JZD519" s="421"/>
      <c r="JZE519" s="421"/>
      <c r="JZF519" s="421"/>
      <c r="JZG519" s="421"/>
      <c r="JZH519" s="421"/>
      <c r="JZI519" s="421"/>
      <c r="JZJ519" s="421"/>
      <c r="JZK519" s="421"/>
      <c r="JZL519" s="421"/>
      <c r="JZM519" s="421"/>
      <c r="JZN519" s="421"/>
      <c r="JZO519" s="421"/>
      <c r="JZP519" s="421"/>
      <c r="JZQ519" s="421"/>
      <c r="JZR519" s="421"/>
      <c r="JZS519" s="421"/>
      <c r="JZT519" s="421"/>
      <c r="JZU519" s="421"/>
      <c r="JZV519" s="421"/>
      <c r="JZW519" s="421"/>
      <c r="JZX519" s="421"/>
      <c r="JZY519" s="421"/>
      <c r="JZZ519" s="421"/>
      <c r="KAA519" s="421"/>
      <c r="KAB519" s="421"/>
      <c r="KAC519" s="421"/>
      <c r="KAD519" s="421"/>
      <c r="KAE519" s="421"/>
      <c r="KAF519" s="421"/>
      <c r="KAG519" s="421"/>
      <c r="KAH519" s="421"/>
      <c r="KAI519" s="421"/>
      <c r="KAJ519" s="421"/>
      <c r="KAK519" s="421"/>
      <c r="KAL519" s="421"/>
      <c r="KAM519" s="421"/>
      <c r="KAN519" s="421"/>
      <c r="KAO519" s="421"/>
      <c r="KAP519" s="421"/>
      <c r="KAQ519" s="421"/>
      <c r="KAR519" s="421"/>
      <c r="KAS519" s="421"/>
      <c r="KAT519" s="421"/>
      <c r="KAU519" s="421"/>
      <c r="KAV519" s="421"/>
      <c r="KAW519" s="421"/>
      <c r="KAX519" s="421"/>
      <c r="KAY519" s="421"/>
      <c r="KAZ519" s="421"/>
      <c r="KBA519" s="421"/>
      <c r="KBB519" s="421"/>
      <c r="KBC519" s="421"/>
      <c r="KBD519" s="421"/>
      <c r="KBE519" s="421"/>
      <c r="KBF519" s="421"/>
      <c r="KBG519" s="421"/>
      <c r="KBH519" s="421"/>
      <c r="KBI519" s="421"/>
      <c r="KBJ519" s="421"/>
      <c r="KBK519" s="421"/>
      <c r="KBL519" s="421"/>
      <c r="KBM519" s="421"/>
      <c r="KBN519" s="421"/>
      <c r="KBO519" s="421"/>
      <c r="KBP519" s="421"/>
      <c r="KBQ519" s="421"/>
      <c r="KBR519" s="421"/>
      <c r="KBS519" s="421"/>
      <c r="KBT519" s="421"/>
      <c r="KBU519" s="421"/>
      <c r="KBV519" s="421"/>
      <c r="KBW519" s="421"/>
      <c r="KBX519" s="421"/>
      <c r="KBY519" s="421"/>
      <c r="KBZ519" s="421"/>
      <c r="KCA519" s="421"/>
      <c r="KCB519" s="421"/>
      <c r="KCC519" s="421"/>
      <c r="KCD519" s="421"/>
      <c r="KCE519" s="421"/>
      <c r="KCF519" s="421"/>
      <c r="KCG519" s="421"/>
      <c r="KCH519" s="421"/>
      <c r="KCI519" s="421"/>
      <c r="KCJ519" s="421"/>
      <c r="KCK519" s="421"/>
      <c r="KCL519" s="421"/>
      <c r="KCM519" s="421"/>
      <c r="KCN519" s="421"/>
      <c r="KCO519" s="421"/>
      <c r="KCP519" s="421"/>
      <c r="KCQ519" s="421"/>
      <c r="KCR519" s="421"/>
      <c r="KCS519" s="421"/>
      <c r="KCT519" s="421"/>
      <c r="KCU519" s="421"/>
      <c r="KCV519" s="421"/>
      <c r="KCW519" s="421"/>
      <c r="KCX519" s="421"/>
      <c r="KCY519" s="421"/>
      <c r="KCZ519" s="421"/>
      <c r="KDA519" s="421"/>
      <c r="KDB519" s="421"/>
      <c r="KDC519" s="421"/>
      <c r="KDD519" s="421"/>
      <c r="KDE519" s="421"/>
      <c r="KDF519" s="421"/>
      <c r="KDG519" s="421"/>
      <c r="KDH519" s="421"/>
      <c r="KDI519" s="421"/>
      <c r="KDJ519" s="421"/>
      <c r="KDK519" s="421"/>
      <c r="KDL519" s="421"/>
      <c r="KDM519" s="421"/>
      <c r="KDN519" s="421"/>
      <c r="KDO519" s="421"/>
      <c r="KDP519" s="421"/>
      <c r="KDQ519" s="421"/>
      <c r="KDR519" s="421"/>
      <c r="KDS519" s="421"/>
      <c r="KDT519" s="421"/>
      <c r="KDU519" s="421"/>
      <c r="KDV519" s="421"/>
      <c r="KDW519" s="421"/>
      <c r="KDX519" s="421"/>
      <c r="KDY519" s="421"/>
      <c r="KDZ519" s="421"/>
      <c r="KEA519" s="421"/>
      <c r="KEB519" s="421"/>
      <c r="KEC519" s="421"/>
      <c r="KED519" s="421"/>
      <c r="KEE519" s="421"/>
      <c r="KEF519" s="421"/>
      <c r="KEG519" s="421"/>
      <c r="KEH519" s="421"/>
      <c r="KEI519" s="421"/>
      <c r="KEJ519" s="421"/>
      <c r="KEK519" s="421"/>
      <c r="KEL519" s="421"/>
      <c r="KEM519" s="421"/>
      <c r="KEN519" s="421"/>
      <c r="KEO519" s="421"/>
      <c r="KEP519" s="421"/>
      <c r="KEQ519" s="421"/>
      <c r="KER519" s="421"/>
      <c r="KES519" s="421"/>
      <c r="KET519" s="421"/>
      <c r="KEU519" s="421"/>
      <c r="KEV519" s="421"/>
      <c r="KEW519" s="421"/>
      <c r="KEX519" s="421"/>
      <c r="KEY519" s="421"/>
      <c r="KEZ519" s="421"/>
      <c r="KFA519" s="421"/>
      <c r="KFB519" s="421"/>
      <c r="KFC519" s="421"/>
      <c r="KFD519" s="421"/>
      <c r="KFE519" s="421"/>
      <c r="KFF519" s="421"/>
      <c r="KFG519" s="421"/>
      <c r="KFH519" s="421"/>
      <c r="KFI519" s="421"/>
      <c r="KFJ519" s="421"/>
      <c r="KFK519" s="421"/>
      <c r="KFL519" s="421"/>
      <c r="KFM519" s="421"/>
      <c r="KFN519" s="421"/>
      <c r="KFO519" s="421"/>
      <c r="KFP519" s="421"/>
      <c r="KFQ519" s="421"/>
      <c r="KFR519" s="421"/>
      <c r="KFS519" s="421"/>
      <c r="KFT519" s="421"/>
      <c r="KFU519" s="421"/>
      <c r="KFV519" s="421"/>
      <c r="KFW519" s="421"/>
      <c r="KFX519" s="421"/>
      <c r="KFY519" s="421"/>
      <c r="KFZ519" s="421"/>
      <c r="KGA519" s="421"/>
      <c r="KGB519" s="421"/>
      <c r="KGC519" s="421"/>
      <c r="KGD519" s="421"/>
      <c r="KGE519" s="421"/>
      <c r="KGF519" s="421"/>
      <c r="KGG519" s="421"/>
      <c r="KGH519" s="421"/>
      <c r="KGI519" s="421"/>
      <c r="KGJ519" s="421"/>
      <c r="KGK519" s="421"/>
      <c r="KGL519" s="421"/>
      <c r="KGM519" s="421"/>
      <c r="KGN519" s="421"/>
      <c r="KGO519" s="421"/>
      <c r="KGP519" s="421"/>
      <c r="KGQ519" s="421"/>
      <c r="KGR519" s="421"/>
      <c r="KGS519" s="421"/>
      <c r="KGT519" s="421"/>
      <c r="KGU519" s="421"/>
      <c r="KGV519" s="421"/>
      <c r="KGW519" s="421"/>
      <c r="KGX519" s="421"/>
      <c r="KGY519" s="421"/>
      <c r="KGZ519" s="421"/>
      <c r="KHA519" s="421"/>
      <c r="KHB519" s="421"/>
      <c r="KHC519" s="421"/>
      <c r="KHD519" s="421"/>
      <c r="KHE519" s="421"/>
      <c r="KHF519" s="421"/>
      <c r="KHG519" s="421"/>
      <c r="KHH519" s="421"/>
      <c r="KHI519" s="421"/>
      <c r="KHJ519" s="421"/>
      <c r="KHK519" s="421"/>
      <c r="KHL519" s="421"/>
      <c r="KHM519" s="421"/>
      <c r="KHN519" s="421"/>
      <c r="KHO519" s="421"/>
      <c r="KHP519" s="421"/>
      <c r="KHQ519" s="421"/>
      <c r="KHR519" s="421"/>
      <c r="KHS519" s="421"/>
      <c r="KHT519" s="421"/>
      <c r="KHU519" s="421"/>
      <c r="KHV519" s="421"/>
      <c r="KHW519" s="421"/>
      <c r="KHX519" s="421"/>
      <c r="KHY519" s="421"/>
      <c r="KHZ519" s="421"/>
      <c r="KIA519" s="421"/>
      <c r="KIB519" s="421"/>
      <c r="KIC519" s="421"/>
      <c r="KID519" s="421"/>
      <c r="KIE519" s="421"/>
      <c r="KIF519" s="421"/>
      <c r="KIG519" s="421"/>
      <c r="KIH519" s="421"/>
      <c r="KII519" s="421"/>
      <c r="KIJ519" s="421"/>
      <c r="KIK519" s="421"/>
      <c r="KIL519" s="421"/>
      <c r="KIM519" s="421"/>
      <c r="KIN519" s="421"/>
      <c r="KIO519" s="421"/>
      <c r="KIP519" s="421"/>
      <c r="KIQ519" s="421"/>
      <c r="KIR519" s="421"/>
      <c r="KIS519" s="421"/>
      <c r="KIT519" s="421"/>
      <c r="KIU519" s="421"/>
      <c r="KIV519" s="421"/>
      <c r="KIW519" s="421"/>
      <c r="KIX519" s="421"/>
      <c r="KIY519" s="421"/>
      <c r="KIZ519" s="421"/>
      <c r="KJA519" s="421"/>
      <c r="KJB519" s="421"/>
      <c r="KJC519" s="421"/>
      <c r="KJD519" s="421"/>
      <c r="KJE519" s="421"/>
      <c r="KJF519" s="421"/>
      <c r="KJG519" s="421"/>
      <c r="KJH519" s="421"/>
      <c r="KJI519" s="421"/>
      <c r="KJJ519" s="421"/>
      <c r="KJK519" s="421"/>
      <c r="KJL519" s="421"/>
      <c r="KJM519" s="421"/>
      <c r="KJN519" s="421"/>
      <c r="KJO519" s="421"/>
      <c r="KJP519" s="421"/>
      <c r="KJQ519" s="421"/>
      <c r="KJR519" s="421"/>
      <c r="KJS519" s="421"/>
      <c r="KJT519" s="421"/>
      <c r="KJU519" s="421"/>
      <c r="KJV519" s="421"/>
      <c r="KJW519" s="421"/>
      <c r="KJX519" s="421"/>
      <c r="KJY519" s="421"/>
      <c r="KJZ519" s="421"/>
      <c r="KKA519" s="421"/>
      <c r="KKB519" s="421"/>
      <c r="KKC519" s="421"/>
      <c r="KKD519" s="421"/>
      <c r="KKE519" s="421"/>
      <c r="KKF519" s="421"/>
      <c r="KKG519" s="421"/>
      <c r="KKH519" s="421"/>
      <c r="KKI519" s="421"/>
      <c r="KKJ519" s="421"/>
      <c r="KKK519" s="421"/>
      <c r="KKL519" s="421"/>
      <c r="KKM519" s="421"/>
      <c r="KKN519" s="421"/>
      <c r="KKO519" s="421"/>
      <c r="KKP519" s="421"/>
      <c r="KKQ519" s="421"/>
      <c r="KKR519" s="421"/>
      <c r="KKS519" s="421"/>
      <c r="KKT519" s="421"/>
      <c r="KKU519" s="421"/>
      <c r="KKV519" s="421"/>
      <c r="KKW519" s="421"/>
      <c r="KKX519" s="421"/>
      <c r="KKY519" s="421"/>
      <c r="KKZ519" s="421"/>
      <c r="KLA519" s="421"/>
      <c r="KLB519" s="421"/>
      <c r="KLC519" s="421"/>
      <c r="KLD519" s="421"/>
      <c r="KLE519" s="421"/>
      <c r="KLF519" s="421"/>
      <c r="KLG519" s="421"/>
      <c r="KLH519" s="421"/>
      <c r="KLI519" s="421"/>
      <c r="KLJ519" s="421"/>
      <c r="KLK519" s="421"/>
      <c r="KLL519" s="421"/>
      <c r="KLM519" s="421"/>
      <c r="KLN519" s="421"/>
      <c r="KLO519" s="421"/>
      <c r="KLP519" s="421"/>
      <c r="KLQ519" s="421"/>
      <c r="KLR519" s="421"/>
      <c r="KLS519" s="421"/>
      <c r="KLT519" s="421"/>
      <c r="KLU519" s="421"/>
      <c r="KLV519" s="421"/>
      <c r="KLW519" s="421"/>
      <c r="KLX519" s="421"/>
      <c r="KLY519" s="421"/>
      <c r="KLZ519" s="421"/>
      <c r="KMA519" s="421"/>
      <c r="KMB519" s="421"/>
      <c r="KMC519" s="421"/>
      <c r="KMD519" s="421"/>
      <c r="KME519" s="421"/>
      <c r="KMF519" s="421"/>
      <c r="KMG519" s="421"/>
      <c r="KMH519" s="421"/>
      <c r="KMI519" s="421"/>
      <c r="KMJ519" s="421"/>
      <c r="KMK519" s="421"/>
      <c r="KML519" s="421"/>
      <c r="KMM519" s="421"/>
      <c r="KMN519" s="421"/>
      <c r="KMO519" s="421"/>
      <c r="KMP519" s="421"/>
      <c r="KMQ519" s="421"/>
      <c r="KMR519" s="421"/>
      <c r="KMS519" s="421"/>
      <c r="KMT519" s="421"/>
      <c r="KMU519" s="421"/>
      <c r="KMV519" s="421"/>
      <c r="KMW519" s="421"/>
      <c r="KMX519" s="421"/>
      <c r="KMY519" s="421"/>
      <c r="KMZ519" s="421"/>
      <c r="KNA519" s="421"/>
      <c r="KNB519" s="421"/>
      <c r="KNC519" s="421"/>
      <c r="KND519" s="421"/>
      <c r="KNE519" s="421"/>
      <c r="KNF519" s="421"/>
      <c r="KNG519" s="421"/>
      <c r="KNH519" s="421"/>
      <c r="KNI519" s="421"/>
      <c r="KNJ519" s="421"/>
      <c r="KNK519" s="421"/>
      <c r="KNL519" s="421"/>
      <c r="KNM519" s="421"/>
      <c r="KNN519" s="421"/>
      <c r="KNO519" s="421"/>
      <c r="KNP519" s="421"/>
      <c r="KNQ519" s="421"/>
      <c r="KNR519" s="421"/>
      <c r="KNS519" s="421"/>
      <c r="KNT519" s="421"/>
      <c r="KNU519" s="421"/>
      <c r="KNV519" s="421"/>
      <c r="KNW519" s="421"/>
      <c r="KNX519" s="421"/>
      <c r="KNY519" s="421"/>
      <c r="KNZ519" s="421"/>
      <c r="KOA519" s="421"/>
      <c r="KOB519" s="421"/>
      <c r="KOC519" s="421"/>
      <c r="KOD519" s="421"/>
      <c r="KOE519" s="421"/>
      <c r="KOF519" s="421"/>
      <c r="KOG519" s="421"/>
      <c r="KOH519" s="421"/>
      <c r="KOI519" s="421"/>
      <c r="KOJ519" s="421"/>
      <c r="KOK519" s="421"/>
      <c r="KOL519" s="421"/>
      <c r="KOM519" s="421"/>
      <c r="KON519" s="421"/>
      <c r="KOO519" s="421"/>
      <c r="KOP519" s="421"/>
      <c r="KOQ519" s="421"/>
      <c r="KOR519" s="421"/>
      <c r="KOS519" s="421"/>
      <c r="KOT519" s="421"/>
      <c r="KOU519" s="421"/>
      <c r="KOV519" s="421"/>
      <c r="KOW519" s="421"/>
      <c r="KOX519" s="421"/>
      <c r="KOY519" s="421"/>
      <c r="KOZ519" s="421"/>
      <c r="KPA519" s="421"/>
      <c r="KPB519" s="421"/>
      <c r="KPC519" s="421"/>
      <c r="KPD519" s="421"/>
      <c r="KPE519" s="421"/>
      <c r="KPF519" s="421"/>
      <c r="KPG519" s="421"/>
      <c r="KPH519" s="421"/>
      <c r="KPI519" s="421"/>
      <c r="KPJ519" s="421"/>
      <c r="KPK519" s="421"/>
      <c r="KPL519" s="421"/>
      <c r="KPM519" s="421"/>
      <c r="KPN519" s="421"/>
      <c r="KPO519" s="421"/>
      <c r="KPP519" s="421"/>
      <c r="KPQ519" s="421"/>
      <c r="KPR519" s="421"/>
      <c r="KPS519" s="421"/>
      <c r="KPT519" s="421"/>
      <c r="KPU519" s="421"/>
      <c r="KPV519" s="421"/>
      <c r="KPW519" s="421"/>
      <c r="KPX519" s="421"/>
      <c r="KPY519" s="421"/>
      <c r="KPZ519" s="421"/>
      <c r="KQA519" s="421"/>
      <c r="KQB519" s="421"/>
      <c r="KQC519" s="421"/>
      <c r="KQD519" s="421"/>
      <c r="KQE519" s="421"/>
      <c r="KQF519" s="421"/>
      <c r="KQG519" s="421"/>
      <c r="KQH519" s="421"/>
      <c r="KQI519" s="421"/>
      <c r="KQJ519" s="421"/>
      <c r="KQK519" s="421"/>
      <c r="KQL519" s="421"/>
      <c r="KQM519" s="421"/>
      <c r="KQN519" s="421"/>
      <c r="KQO519" s="421"/>
      <c r="KQP519" s="421"/>
      <c r="KQQ519" s="421"/>
      <c r="KQR519" s="421"/>
      <c r="KQS519" s="421"/>
      <c r="KQT519" s="421"/>
      <c r="KQU519" s="421"/>
      <c r="KQV519" s="421"/>
      <c r="KQW519" s="421"/>
      <c r="KQX519" s="421"/>
      <c r="KQY519" s="421"/>
      <c r="KQZ519" s="421"/>
      <c r="KRA519" s="421"/>
      <c r="KRB519" s="421"/>
      <c r="KRC519" s="421"/>
      <c r="KRD519" s="421"/>
      <c r="KRE519" s="421"/>
      <c r="KRF519" s="421"/>
      <c r="KRG519" s="421"/>
      <c r="KRH519" s="421"/>
      <c r="KRI519" s="421"/>
      <c r="KRJ519" s="421"/>
      <c r="KRK519" s="421"/>
      <c r="KRL519" s="421"/>
      <c r="KRM519" s="421"/>
      <c r="KRN519" s="421"/>
      <c r="KRO519" s="421"/>
      <c r="KRP519" s="421"/>
      <c r="KRQ519" s="421"/>
      <c r="KRR519" s="421"/>
      <c r="KRS519" s="421"/>
      <c r="KRT519" s="421"/>
      <c r="KRU519" s="421"/>
      <c r="KRV519" s="421"/>
      <c r="KRW519" s="421"/>
      <c r="KRX519" s="421"/>
      <c r="KRY519" s="421"/>
      <c r="KRZ519" s="421"/>
      <c r="KSA519" s="421"/>
      <c r="KSB519" s="421"/>
      <c r="KSC519" s="421"/>
      <c r="KSD519" s="421"/>
      <c r="KSE519" s="421"/>
      <c r="KSF519" s="421"/>
      <c r="KSG519" s="421"/>
      <c r="KSH519" s="421"/>
      <c r="KSI519" s="421"/>
      <c r="KSJ519" s="421"/>
      <c r="KSK519" s="421"/>
      <c r="KSL519" s="421"/>
      <c r="KSM519" s="421"/>
      <c r="KSN519" s="421"/>
      <c r="KSO519" s="421"/>
      <c r="KSP519" s="421"/>
      <c r="KSQ519" s="421"/>
      <c r="KSR519" s="421"/>
      <c r="KSS519" s="421"/>
      <c r="KST519" s="421"/>
      <c r="KSU519" s="421"/>
      <c r="KSV519" s="421"/>
      <c r="KSW519" s="421"/>
      <c r="KSX519" s="421"/>
      <c r="KSY519" s="421"/>
      <c r="KSZ519" s="421"/>
      <c r="KTA519" s="421"/>
      <c r="KTB519" s="421"/>
      <c r="KTC519" s="421"/>
      <c r="KTD519" s="421"/>
      <c r="KTE519" s="421"/>
      <c r="KTF519" s="421"/>
      <c r="KTG519" s="421"/>
      <c r="KTH519" s="421"/>
      <c r="KTI519" s="421"/>
      <c r="KTJ519" s="421"/>
      <c r="KTK519" s="421"/>
      <c r="KTL519" s="421"/>
      <c r="KTM519" s="421"/>
      <c r="KTN519" s="421"/>
      <c r="KTO519" s="421"/>
      <c r="KTP519" s="421"/>
      <c r="KTQ519" s="421"/>
      <c r="KTR519" s="421"/>
      <c r="KTS519" s="421"/>
      <c r="KTT519" s="421"/>
      <c r="KTU519" s="421"/>
      <c r="KTV519" s="421"/>
      <c r="KTW519" s="421"/>
      <c r="KTX519" s="421"/>
      <c r="KTY519" s="421"/>
      <c r="KTZ519" s="421"/>
      <c r="KUA519" s="421"/>
      <c r="KUB519" s="421"/>
      <c r="KUC519" s="421"/>
      <c r="KUD519" s="421"/>
      <c r="KUE519" s="421"/>
      <c r="KUF519" s="421"/>
      <c r="KUG519" s="421"/>
      <c r="KUH519" s="421"/>
      <c r="KUI519" s="421"/>
      <c r="KUJ519" s="421"/>
      <c r="KUK519" s="421"/>
      <c r="KUL519" s="421"/>
      <c r="KUM519" s="421"/>
      <c r="KUN519" s="421"/>
      <c r="KUO519" s="421"/>
      <c r="KUP519" s="421"/>
      <c r="KUQ519" s="421"/>
      <c r="KUR519" s="421"/>
      <c r="KUS519" s="421"/>
      <c r="KUT519" s="421"/>
      <c r="KUU519" s="421"/>
      <c r="KUV519" s="421"/>
      <c r="KUW519" s="421"/>
      <c r="KUX519" s="421"/>
      <c r="KUY519" s="421"/>
      <c r="KUZ519" s="421"/>
      <c r="KVA519" s="421"/>
      <c r="KVB519" s="421"/>
      <c r="KVC519" s="421"/>
      <c r="KVD519" s="421"/>
      <c r="KVE519" s="421"/>
      <c r="KVF519" s="421"/>
      <c r="KVG519" s="421"/>
      <c r="KVH519" s="421"/>
      <c r="KVI519" s="421"/>
      <c r="KVJ519" s="421"/>
      <c r="KVK519" s="421"/>
      <c r="KVL519" s="421"/>
      <c r="KVM519" s="421"/>
      <c r="KVN519" s="421"/>
      <c r="KVO519" s="421"/>
      <c r="KVP519" s="421"/>
      <c r="KVQ519" s="421"/>
      <c r="KVR519" s="421"/>
      <c r="KVS519" s="421"/>
      <c r="KVT519" s="421"/>
      <c r="KVU519" s="421"/>
      <c r="KVV519" s="421"/>
      <c r="KVW519" s="421"/>
      <c r="KVX519" s="421"/>
      <c r="KVY519" s="421"/>
      <c r="KVZ519" s="421"/>
      <c r="KWA519" s="421"/>
      <c r="KWB519" s="421"/>
      <c r="KWC519" s="421"/>
      <c r="KWD519" s="421"/>
      <c r="KWE519" s="421"/>
      <c r="KWF519" s="421"/>
      <c r="KWG519" s="421"/>
      <c r="KWH519" s="421"/>
      <c r="KWI519" s="421"/>
      <c r="KWJ519" s="421"/>
      <c r="KWK519" s="421"/>
      <c r="KWL519" s="421"/>
      <c r="KWM519" s="421"/>
      <c r="KWN519" s="421"/>
      <c r="KWO519" s="421"/>
      <c r="KWP519" s="421"/>
      <c r="KWQ519" s="421"/>
      <c r="KWR519" s="421"/>
      <c r="KWS519" s="421"/>
      <c r="KWT519" s="421"/>
      <c r="KWU519" s="421"/>
      <c r="KWV519" s="421"/>
      <c r="KWW519" s="421"/>
      <c r="KWX519" s="421"/>
      <c r="KWY519" s="421"/>
      <c r="KWZ519" s="421"/>
      <c r="KXA519" s="421"/>
      <c r="KXB519" s="421"/>
      <c r="KXC519" s="421"/>
      <c r="KXD519" s="421"/>
      <c r="KXE519" s="421"/>
      <c r="KXF519" s="421"/>
      <c r="KXG519" s="421"/>
      <c r="KXH519" s="421"/>
      <c r="KXI519" s="421"/>
      <c r="KXJ519" s="421"/>
      <c r="KXK519" s="421"/>
      <c r="KXL519" s="421"/>
      <c r="KXM519" s="421"/>
      <c r="KXN519" s="421"/>
      <c r="KXO519" s="421"/>
      <c r="KXP519" s="421"/>
      <c r="KXQ519" s="421"/>
      <c r="KXR519" s="421"/>
      <c r="KXS519" s="421"/>
      <c r="KXT519" s="421"/>
      <c r="KXU519" s="421"/>
      <c r="KXV519" s="421"/>
      <c r="KXW519" s="421"/>
      <c r="KXX519" s="421"/>
      <c r="KXY519" s="421"/>
      <c r="KXZ519" s="421"/>
      <c r="KYA519" s="421"/>
      <c r="KYB519" s="421"/>
      <c r="KYC519" s="421"/>
      <c r="KYD519" s="421"/>
      <c r="KYE519" s="421"/>
      <c r="KYF519" s="421"/>
      <c r="KYG519" s="421"/>
      <c r="KYH519" s="421"/>
      <c r="KYI519" s="421"/>
      <c r="KYJ519" s="421"/>
      <c r="KYK519" s="421"/>
      <c r="KYL519" s="421"/>
      <c r="KYM519" s="421"/>
      <c r="KYN519" s="421"/>
      <c r="KYO519" s="421"/>
      <c r="KYP519" s="421"/>
      <c r="KYQ519" s="421"/>
      <c r="KYR519" s="421"/>
      <c r="KYS519" s="421"/>
      <c r="KYT519" s="421"/>
      <c r="KYU519" s="421"/>
      <c r="KYV519" s="421"/>
      <c r="KYW519" s="421"/>
      <c r="KYX519" s="421"/>
      <c r="KYY519" s="421"/>
      <c r="KYZ519" s="421"/>
      <c r="KZA519" s="421"/>
      <c r="KZB519" s="421"/>
      <c r="KZC519" s="421"/>
      <c r="KZD519" s="421"/>
      <c r="KZE519" s="421"/>
      <c r="KZF519" s="421"/>
      <c r="KZG519" s="421"/>
      <c r="KZH519" s="421"/>
      <c r="KZI519" s="421"/>
      <c r="KZJ519" s="421"/>
      <c r="KZK519" s="421"/>
      <c r="KZL519" s="421"/>
      <c r="KZM519" s="421"/>
      <c r="KZN519" s="421"/>
      <c r="KZO519" s="421"/>
      <c r="KZP519" s="421"/>
      <c r="KZQ519" s="421"/>
      <c r="KZR519" s="421"/>
      <c r="KZS519" s="421"/>
      <c r="KZT519" s="421"/>
      <c r="KZU519" s="421"/>
      <c r="KZV519" s="421"/>
      <c r="KZW519" s="421"/>
      <c r="KZX519" s="421"/>
      <c r="KZY519" s="421"/>
      <c r="KZZ519" s="421"/>
      <c r="LAA519" s="421"/>
      <c r="LAB519" s="421"/>
      <c r="LAC519" s="421"/>
      <c r="LAD519" s="421"/>
      <c r="LAE519" s="421"/>
      <c r="LAF519" s="421"/>
      <c r="LAG519" s="421"/>
      <c r="LAH519" s="421"/>
      <c r="LAI519" s="421"/>
      <c r="LAJ519" s="421"/>
      <c r="LAK519" s="421"/>
      <c r="LAL519" s="421"/>
      <c r="LAM519" s="421"/>
      <c r="LAN519" s="421"/>
      <c r="LAO519" s="421"/>
      <c r="LAP519" s="421"/>
      <c r="LAQ519" s="421"/>
      <c r="LAR519" s="421"/>
      <c r="LAS519" s="421"/>
      <c r="LAT519" s="421"/>
      <c r="LAU519" s="421"/>
      <c r="LAV519" s="421"/>
      <c r="LAW519" s="421"/>
      <c r="LAX519" s="421"/>
      <c r="LAY519" s="421"/>
      <c r="LAZ519" s="421"/>
      <c r="LBA519" s="421"/>
      <c r="LBB519" s="421"/>
      <c r="LBC519" s="421"/>
      <c r="LBD519" s="421"/>
      <c r="LBE519" s="421"/>
      <c r="LBF519" s="421"/>
      <c r="LBG519" s="421"/>
      <c r="LBH519" s="421"/>
      <c r="LBI519" s="421"/>
      <c r="LBJ519" s="421"/>
      <c r="LBK519" s="421"/>
      <c r="LBL519" s="421"/>
      <c r="LBM519" s="421"/>
      <c r="LBN519" s="421"/>
      <c r="LBO519" s="421"/>
      <c r="LBP519" s="421"/>
      <c r="LBQ519" s="421"/>
      <c r="LBR519" s="421"/>
      <c r="LBS519" s="421"/>
      <c r="LBT519" s="421"/>
      <c r="LBU519" s="421"/>
      <c r="LBV519" s="421"/>
      <c r="LBW519" s="421"/>
      <c r="LBX519" s="421"/>
      <c r="LBY519" s="421"/>
      <c r="LBZ519" s="421"/>
      <c r="LCA519" s="421"/>
      <c r="LCB519" s="421"/>
      <c r="LCC519" s="421"/>
      <c r="LCD519" s="421"/>
      <c r="LCE519" s="421"/>
      <c r="LCF519" s="421"/>
      <c r="LCG519" s="421"/>
      <c r="LCH519" s="421"/>
      <c r="LCI519" s="421"/>
      <c r="LCJ519" s="421"/>
      <c r="LCK519" s="421"/>
      <c r="LCL519" s="421"/>
      <c r="LCM519" s="421"/>
      <c r="LCN519" s="421"/>
      <c r="LCO519" s="421"/>
      <c r="LCP519" s="421"/>
      <c r="LCQ519" s="421"/>
      <c r="LCR519" s="421"/>
      <c r="LCS519" s="421"/>
      <c r="LCT519" s="421"/>
      <c r="LCU519" s="421"/>
      <c r="LCV519" s="421"/>
      <c r="LCW519" s="421"/>
      <c r="LCX519" s="421"/>
      <c r="LCY519" s="421"/>
      <c r="LCZ519" s="421"/>
      <c r="LDA519" s="421"/>
      <c r="LDB519" s="421"/>
      <c r="LDC519" s="421"/>
      <c r="LDD519" s="421"/>
      <c r="LDE519" s="421"/>
      <c r="LDF519" s="421"/>
      <c r="LDG519" s="421"/>
      <c r="LDH519" s="421"/>
      <c r="LDI519" s="421"/>
      <c r="LDJ519" s="421"/>
      <c r="LDK519" s="421"/>
      <c r="LDL519" s="421"/>
      <c r="LDM519" s="421"/>
      <c r="LDN519" s="421"/>
      <c r="LDO519" s="421"/>
      <c r="LDP519" s="421"/>
      <c r="LDQ519" s="421"/>
      <c r="LDR519" s="421"/>
      <c r="LDS519" s="421"/>
      <c r="LDT519" s="421"/>
      <c r="LDU519" s="421"/>
      <c r="LDV519" s="421"/>
      <c r="LDW519" s="421"/>
      <c r="LDX519" s="421"/>
      <c r="LDY519" s="421"/>
      <c r="LDZ519" s="421"/>
      <c r="LEA519" s="421"/>
      <c r="LEB519" s="421"/>
      <c r="LEC519" s="421"/>
      <c r="LED519" s="421"/>
      <c r="LEE519" s="421"/>
      <c r="LEF519" s="421"/>
      <c r="LEG519" s="421"/>
      <c r="LEH519" s="421"/>
      <c r="LEI519" s="421"/>
      <c r="LEJ519" s="421"/>
      <c r="LEK519" s="421"/>
      <c r="LEL519" s="421"/>
      <c r="LEM519" s="421"/>
      <c r="LEN519" s="421"/>
      <c r="LEO519" s="421"/>
      <c r="LEP519" s="421"/>
      <c r="LEQ519" s="421"/>
      <c r="LER519" s="421"/>
      <c r="LES519" s="421"/>
      <c r="LET519" s="421"/>
      <c r="LEU519" s="421"/>
      <c r="LEV519" s="421"/>
      <c r="LEW519" s="421"/>
      <c r="LEX519" s="421"/>
      <c r="LEY519" s="421"/>
      <c r="LEZ519" s="421"/>
      <c r="LFA519" s="421"/>
      <c r="LFB519" s="421"/>
      <c r="LFC519" s="421"/>
      <c r="LFD519" s="421"/>
      <c r="LFE519" s="421"/>
      <c r="LFF519" s="421"/>
      <c r="LFG519" s="421"/>
      <c r="LFH519" s="421"/>
      <c r="LFI519" s="421"/>
      <c r="LFJ519" s="421"/>
      <c r="LFK519" s="421"/>
      <c r="LFL519" s="421"/>
      <c r="LFM519" s="421"/>
      <c r="LFN519" s="421"/>
      <c r="LFO519" s="421"/>
      <c r="LFP519" s="421"/>
      <c r="LFQ519" s="421"/>
      <c r="LFR519" s="421"/>
      <c r="LFS519" s="421"/>
      <c r="LFT519" s="421"/>
      <c r="LFU519" s="421"/>
      <c r="LFV519" s="421"/>
      <c r="LFW519" s="421"/>
      <c r="LFX519" s="421"/>
      <c r="LFY519" s="421"/>
      <c r="LFZ519" s="421"/>
      <c r="LGA519" s="421"/>
      <c r="LGB519" s="421"/>
      <c r="LGC519" s="421"/>
      <c r="LGD519" s="421"/>
      <c r="LGE519" s="421"/>
      <c r="LGF519" s="421"/>
      <c r="LGG519" s="421"/>
      <c r="LGH519" s="421"/>
      <c r="LGI519" s="421"/>
      <c r="LGJ519" s="421"/>
      <c r="LGK519" s="421"/>
      <c r="LGL519" s="421"/>
      <c r="LGM519" s="421"/>
      <c r="LGN519" s="421"/>
      <c r="LGO519" s="421"/>
      <c r="LGP519" s="421"/>
      <c r="LGQ519" s="421"/>
      <c r="LGR519" s="421"/>
      <c r="LGS519" s="421"/>
      <c r="LGT519" s="421"/>
      <c r="LGU519" s="421"/>
      <c r="LGV519" s="421"/>
      <c r="LGW519" s="421"/>
      <c r="LGX519" s="421"/>
      <c r="LGY519" s="421"/>
      <c r="LGZ519" s="421"/>
      <c r="LHA519" s="421"/>
      <c r="LHB519" s="421"/>
      <c r="LHC519" s="421"/>
      <c r="LHD519" s="421"/>
      <c r="LHE519" s="421"/>
      <c r="LHF519" s="421"/>
      <c r="LHG519" s="421"/>
      <c r="LHH519" s="421"/>
      <c r="LHI519" s="421"/>
      <c r="LHJ519" s="421"/>
      <c r="LHK519" s="421"/>
      <c r="LHL519" s="421"/>
      <c r="LHM519" s="421"/>
      <c r="LHN519" s="421"/>
      <c r="LHO519" s="421"/>
      <c r="LHP519" s="421"/>
      <c r="LHQ519" s="421"/>
      <c r="LHR519" s="421"/>
      <c r="LHS519" s="421"/>
      <c r="LHT519" s="421"/>
      <c r="LHU519" s="421"/>
      <c r="LHV519" s="421"/>
      <c r="LHW519" s="421"/>
      <c r="LHX519" s="421"/>
      <c r="LHY519" s="421"/>
      <c r="LHZ519" s="421"/>
      <c r="LIA519" s="421"/>
      <c r="LIB519" s="421"/>
      <c r="LIC519" s="421"/>
      <c r="LID519" s="421"/>
      <c r="LIE519" s="421"/>
      <c r="LIF519" s="421"/>
      <c r="LIG519" s="421"/>
      <c r="LIH519" s="421"/>
      <c r="LII519" s="421"/>
      <c r="LIJ519" s="421"/>
      <c r="LIK519" s="421"/>
      <c r="LIL519" s="421"/>
      <c r="LIM519" s="421"/>
      <c r="LIN519" s="421"/>
      <c r="LIO519" s="421"/>
      <c r="LIP519" s="421"/>
      <c r="LIQ519" s="421"/>
      <c r="LIR519" s="421"/>
      <c r="LIS519" s="421"/>
      <c r="LIT519" s="421"/>
      <c r="LIU519" s="421"/>
      <c r="LIV519" s="421"/>
      <c r="LIW519" s="421"/>
      <c r="LIX519" s="421"/>
      <c r="LIY519" s="421"/>
      <c r="LIZ519" s="421"/>
      <c r="LJA519" s="421"/>
      <c r="LJB519" s="421"/>
      <c r="LJC519" s="421"/>
      <c r="LJD519" s="421"/>
      <c r="LJE519" s="421"/>
      <c r="LJF519" s="421"/>
      <c r="LJG519" s="421"/>
      <c r="LJH519" s="421"/>
      <c r="LJI519" s="421"/>
      <c r="LJJ519" s="421"/>
      <c r="LJK519" s="421"/>
      <c r="LJL519" s="421"/>
      <c r="LJM519" s="421"/>
      <c r="LJN519" s="421"/>
      <c r="LJO519" s="421"/>
      <c r="LJP519" s="421"/>
      <c r="LJQ519" s="421"/>
      <c r="LJR519" s="421"/>
      <c r="LJS519" s="421"/>
      <c r="LJT519" s="421"/>
      <c r="LJU519" s="421"/>
      <c r="LJV519" s="421"/>
      <c r="LJW519" s="421"/>
      <c r="LJX519" s="421"/>
      <c r="LJY519" s="421"/>
      <c r="LJZ519" s="421"/>
      <c r="LKA519" s="421"/>
      <c r="LKB519" s="421"/>
      <c r="LKC519" s="421"/>
      <c r="LKD519" s="421"/>
      <c r="LKE519" s="421"/>
      <c r="LKF519" s="421"/>
      <c r="LKG519" s="421"/>
      <c r="LKH519" s="421"/>
      <c r="LKI519" s="421"/>
      <c r="LKJ519" s="421"/>
      <c r="LKK519" s="421"/>
      <c r="LKL519" s="421"/>
      <c r="LKM519" s="421"/>
      <c r="LKN519" s="421"/>
      <c r="LKO519" s="421"/>
      <c r="LKP519" s="421"/>
      <c r="LKQ519" s="421"/>
      <c r="LKR519" s="421"/>
      <c r="LKS519" s="421"/>
      <c r="LKT519" s="421"/>
      <c r="LKU519" s="421"/>
      <c r="LKV519" s="421"/>
      <c r="LKW519" s="421"/>
      <c r="LKX519" s="421"/>
      <c r="LKY519" s="421"/>
      <c r="LKZ519" s="421"/>
      <c r="LLA519" s="421"/>
      <c r="LLB519" s="421"/>
      <c r="LLC519" s="421"/>
      <c r="LLD519" s="421"/>
      <c r="LLE519" s="421"/>
      <c r="LLF519" s="421"/>
      <c r="LLG519" s="421"/>
      <c r="LLH519" s="421"/>
      <c r="LLI519" s="421"/>
      <c r="LLJ519" s="421"/>
      <c r="LLK519" s="421"/>
      <c r="LLL519" s="421"/>
      <c r="LLM519" s="421"/>
      <c r="LLN519" s="421"/>
      <c r="LLO519" s="421"/>
      <c r="LLP519" s="421"/>
      <c r="LLQ519" s="421"/>
      <c r="LLR519" s="421"/>
      <c r="LLS519" s="421"/>
      <c r="LLT519" s="421"/>
      <c r="LLU519" s="421"/>
      <c r="LLV519" s="421"/>
      <c r="LLW519" s="421"/>
      <c r="LLX519" s="421"/>
      <c r="LLY519" s="421"/>
      <c r="LLZ519" s="421"/>
      <c r="LMA519" s="421"/>
      <c r="LMB519" s="421"/>
      <c r="LMC519" s="421"/>
      <c r="LMD519" s="421"/>
      <c r="LME519" s="421"/>
      <c r="LMF519" s="421"/>
      <c r="LMG519" s="421"/>
      <c r="LMH519" s="421"/>
      <c r="LMI519" s="421"/>
      <c r="LMJ519" s="421"/>
      <c r="LMK519" s="421"/>
      <c r="LML519" s="421"/>
      <c r="LMM519" s="421"/>
      <c r="LMN519" s="421"/>
      <c r="LMO519" s="421"/>
      <c r="LMP519" s="421"/>
      <c r="LMQ519" s="421"/>
      <c r="LMR519" s="421"/>
      <c r="LMS519" s="421"/>
      <c r="LMT519" s="421"/>
      <c r="LMU519" s="421"/>
      <c r="LMV519" s="421"/>
      <c r="LMW519" s="421"/>
      <c r="LMX519" s="421"/>
      <c r="LMY519" s="421"/>
      <c r="LMZ519" s="421"/>
      <c r="LNA519" s="421"/>
      <c r="LNB519" s="421"/>
      <c r="LNC519" s="421"/>
      <c r="LND519" s="421"/>
      <c r="LNE519" s="421"/>
      <c r="LNF519" s="421"/>
      <c r="LNG519" s="421"/>
      <c r="LNH519" s="421"/>
      <c r="LNI519" s="421"/>
      <c r="LNJ519" s="421"/>
      <c r="LNK519" s="421"/>
      <c r="LNL519" s="421"/>
      <c r="LNM519" s="421"/>
      <c r="LNN519" s="421"/>
      <c r="LNO519" s="421"/>
      <c r="LNP519" s="421"/>
      <c r="LNQ519" s="421"/>
      <c r="LNR519" s="421"/>
      <c r="LNS519" s="421"/>
      <c r="LNT519" s="421"/>
      <c r="LNU519" s="421"/>
      <c r="LNV519" s="421"/>
      <c r="LNW519" s="421"/>
      <c r="LNX519" s="421"/>
      <c r="LNY519" s="421"/>
      <c r="LNZ519" s="421"/>
      <c r="LOA519" s="421"/>
      <c r="LOB519" s="421"/>
      <c r="LOC519" s="421"/>
      <c r="LOD519" s="421"/>
      <c r="LOE519" s="421"/>
      <c r="LOF519" s="421"/>
      <c r="LOG519" s="421"/>
      <c r="LOH519" s="421"/>
      <c r="LOI519" s="421"/>
      <c r="LOJ519" s="421"/>
      <c r="LOK519" s="421"/>
      <c r="LOL519" s="421"/>
      <c r="LOM519" s="421"/>
      <c r="LON519" s="421"/>
      <c r="LOO519" s="421"/>
      <c r="LOP519" s="421"/>
      <c r="LOQ519" s="421"/>
      <c r="LOR519" s="421"/>
      <c r="LOS519" s="421"/>
      <c r="LOT519" s="421"/>
      <c r="LOU519" s="421"/>
      <c r="LOV519" s="421"/>
      <c r="LOW519" s="421"/>
      <c r="LOX519" s="421"/>
      <c r="LOY519" s="421"/>
      <c r="LOZ519" s="421"/>
      <c r="LPA519" s="421"/>
      <c r="LPB519" s="421"/>
      <c r="LPC519" s="421"/>
      <c r="LPD519" s="421"/>
      <c r="LPE519" s="421"/>
      <c r="LPF519" s="421"/>
      <c r="LPG519" s="421"/>
      <c r="LPH519" s="421"/>
      <c r="LPI519" s="421"/>
      <c r="LPJ519" s="421"/>
      <c r="LPK519" s="421"/>
      <c r="LPL519" s="421"/>
      <c r="LPM519" s="421"/>
      <c r="LPN519" s="421"/>
      <c r="LPO519" s="421"/>
      <c r="LPP519" s="421"/>
      <c r="LPQ519" s="421"/>
      <c r="LPR519" s="421"/>
      <c r="LPS519" s="421"/>
      <c r="LPT519" s="421"/>
      <c r="LPU519" s="421"/>
      <c r="LPV519" s="421"/>
      <c r="LPW519" s="421"/>
      <c r="LPX519" s="421"/>
      <c r="LPY519" s="421"/>
      <c r="LPZ519" s="421"/>
      <c r="LQA519" s="421"/>
      <c r="LQB519" s="421"/>
      <c r="LQC519" s="421"/>
      <c r="LQD519" s="421"/>
      <c r="LQE519" s="421"/>
      <c r="LQF519" s="421"/>
      <c r="LQG519" s="421"/>
      <c r="LQH519" s="421"/>
      <c r="LQI519" s="421"/>
      <c r="LQJ519" s="421"/>
      <c r="LQK519" s="421"/>
      <c r="LQL519" s="421"/>
      <c r="LQM519" s="421"/>
      <c r="LQN519" s="421"/>
      <c r="LQO519" s="421"/>
      <c r="LQP519" s="421"/>
      <c r="LQQ519" s="421"/>
      <c r="LQR519" s="421"/>
      <c r="LQS519" s="421"/>
      <c r="LQT519" s="421"/>
      <c r="LQU519" s="421"/>
      <c r="LQV519" s="421"/>
      <c r="LQW519" s="421"/>
      <c r="LQX519" s="421"/>
      <c r="LQY519" s="421"/>
      <c r="LQZ519" s="421"/>
      <c r="LRA519" s="421"/>
      <c r="LRB519" s="421"/>
      <c r="LRC519" s="421"/>
      <c r="LRD519" s="421"/>
      <c r="LRE519" s="421"/>
      <c r="LRF519" s="421"/>
      <c r="LRG519" s="421"/>
      <c r="LRH519" s="421"/>
      <c r="LRI519" s="421"/>
      <c r="LRJ519" s="421"/>
      <c r="LRK519" s="421"/>
      <c r="LRL519" s="421"/>
      <c r="LRM519" s="421"/>
      <c r="LRN519" s="421"/>
      <c r="LRO519" s="421"/>
      <c r="LRP519" s="421"/>
      <c r="LRQ519" s="421"/>
      <c r="LRR519" s="421"/>
      <c r="LRS519" s="421"/>
      <c r="LRT519" s="421"/>
      <c r="LRU519" s="421"/>
      <c r="LRV519" s="421"/>
      <c r="LRW519" s="421"/>
      <c r="LRX519" s="421"/>
      <c r="LRY519" s="421"/>
      <c r="LRZ519" s="421"/>
      <c r="LSA519" s="421"/>
      <c r="LSB519" s="421"/>
      <c r="LSC519" s="421"/>
      <c r="LSD519" s="421"/>
      <c r="LSE519" s="421"/>
      <c r="LSF519" s="421"/>
      <c r="LSG519" s="421"/>
      <c r="LSH519" s="421"/>
      <c r="LSI519" s="421"/>
      <c r="LSJ519" s="421"/>
      <c r="LSK519" s="421"/>
      <c r="LSL519" s="421"/>
      <c r="LSM519" s="421"/>
      <c r="LSN519" s="421"/>
      <c r="LSO519" s="421"/>
      <c r="LSP519" s="421"/>
      <c r="LSQ519" s="421"/>
      <c r="LSR519" s="421"/>
      <c r="LSS519" s="421"/>
      <c r="LST519" s="421"/>
      <c r="LSU519" s="421"/>
      <c r="LSV519" s="421"/>
      <c r="LSW519" s="421"/>
      <c r="LSX519" s="421"/>
      <c r="LSY519" s="421"/>
      <c r="LSZ519" s="421"/>
      <c r="LTA519" s="421"/>
      <c r="LTB519" s="421"/>
      <c r="LTC519" s="421"/>
      <c r="LTD519" s="421"/>
      <c r="LTE519" s="421"/>
      <c r="LTF519" s="421"/>
      <c r="LTG519" s="421"/>
      <c r="LTH519" s="421"/>
      <c r="LTI519" s="421"/>
      <c r="LTJ519" s="421"/>
      <c r="LTK519" s="421"/>
      <c r="LTL519" s="421"/>
      <c r="LTM519" s="421"/>
      <c r="LTN519" s="421"/>
      <c r="LTO519" s="421"/>
      <c r="LTP519" s="421"/>
      <c r="LTQ519" s="421"/>
      <c r="LTR519" s="421"/>
      <c r="LTS519" s="421"/>
      <c r="LTT519" s="421"/>
      <c r="LTU519" s="421"/>
      <c r="LTV519" s="421"/>
      <c r="LTW519" s="421"/>
      <c r="LTX519" s="421"/>
      <c r="LTY519" s="421"/>
      <c r="LTZ519" s="421"/>
      <c r="LUA519" s="421"/>
      <c r="LUB519" s="421"/>
      <c r="LUC519" s="421"/>
      <c r="LUD519" s="421"/>
      <c r="LUE519" s="421"/>
      <c r="LUF519" s="421"/>
      <c r="LUG519" s="421"/>
      <c r="LUH519" s="421"/>
      <c r="LUI519" s="421"/>
      <c r="LUJ519" s="421"/>
      <c r="LUK519" s="421"/>
      <c r="LUL519" s="421"/>
      <c r="LUM519" s="421"/>
      <c r="LUN519" s="421"/>
      <c r="LUO519" s="421"/>
      <c r="LUP519" s="421"/>
      <c r="LUQ519" s="421"/>
      <c r="LUR519" s="421"/>
      <c r="LUS519" s="421"/>
      <c r="LUT519" s="421"/>
      <c r="LUU519" s="421"/>
      <c r="LUV519" s="421"/>
      <c r="LUW519" s="421"/>
      <c r="LUX519" s="421"/>
      <c r="LUY519" s="421"/>
      <c r="LUZ519" s="421"/>
      <c r="LVA519" s="421"/>
      <c r="LVB519" s="421"/>
      <c r="LVC519" s="421"/>
      <c r="LVD519" s="421"/>
      <c r="LVE519" s="421"/>
      <c r="LVF519" s="421"/>
      <c r="LVG519" s="421"/>
      <c r="LVH519" s="421"/>
      <c r="LVI519" s="421"/>
      <c r="LVJ519" s="421"/>
      <c r="LVK519" s="421"/>
      <c r="LVL519" s="421"/>
      <c r="LVM519" s="421"/>
      <c r="LVN519" s="421"/>
      <c r="LVO519" s="421"/>
      <c r="LVP519" s="421"/>
      <c r="LVQ519" s="421"/>
      <c r="LVR519" s="421"/>
      <c r="LVS519" s="421"/>
      <c r="LVT519" s="421"/>
      <c r="LVU519" s="421"/>
      <c r="LVV519" s="421"/>
      <c r="LVW519" s="421"/>
      <c r="LVX519" s="421"/>
      <c r="LVY519" s="421"/>
      <c r="LVZ519" s="421"/>
      <c r="LWA519" s="421"/>
      <c r="LWB519" s="421"/>
      <c r="LWC519" s="421"/>
      <c r="LWD519" s="421"/>
      <c r="LWE519" s="421"/>
      <c r="LWF519" s="421"/>
      <c r="LWG519" s="421"/>
      <c r="LWH519" s="421"/>
      <c r="LWI519" s="421"/>
      <c r="LWJ519" s="421"/>
      <c r="LWK519" s="421"/>
      <c r="LWL519" s="421"/>
      <c r="LWM519" s="421"/>
      <c r="LWN519" s="421"/>
      <c r="LWO519" s="421"/>
      <c r="LWP519" s="421"/>
      <c r="LWQ519" s="421"/>
      <c r="LWR519" s="421"/>
      <c r="LWS519" s="421"/>
      <c r="LWT519" s="421"/>
      <c r="LWU519" s="421"/>
      <c r="LWV519" s="421"/>
      <c r="LWW519" s="421"/>
      <c r="LWX519" s="421"/>
      <c r="LWY519" s="421"/>
      <c r="LWZ519" s="421"/>
      <c r="LXA519" s="421"/>
      <c r="LXB519" s="421"/>
      <c r="LXC519" s="421"/>
      <c r="LXD519" s="421"/>
      <c r="LXE519" s="421"/>
      <c r="LXF519" s="421"/>
      <c r="LXG519" s="421"/>
      <c r="LXH519" s="421"/>
      <c r="LXI519" s="421"/>
      <c r="LXJ519" s="421"/>
      <c r="LXK519" s="421"/>
      <c r="LXL519" s="421"/>
      <c r="LXM519" s="421"/>
      <c r="LXN519" s="421"/>
      <c r="LXO519" s="421"/>
      <c r="LXP519" s="421"/>
      <c r="LXQ519" s="421"/>
      <c r="LXR519" s="421"/>
      <c r="LXS519" s="421"/>
      <c r="LXT519" s="421"/>
      <c r="LXU519" s="421"/>
      <c r="LXV519" s="421"/>
      <c r="LXW519" s="421"/>
      <c r="LXX519" s="421"/>
      <c r="LXY519" s="421"/>
      <c r="LXZ519" s="421"/>
      <c r="LYA519" s="421"/>
      <c r="LYB519" s="421"/>
      <c r="LYC519" s="421"/>
      <c r="LYD519" s="421"/>
      <c r="LYE519" s="421"/>
      <c r="LYF519" s="421"/>
      <c r="LYG519" s="421"/>
      <c r="LYH519" s="421"/>
      <c r="LYI519" s="421"/>
      <c r="LYJ519" s="421"/>
      <c r="LYK519" s="421"/>
      <c r="LYL519" s="421"/>
      <c r="LYM519" s="421"/>
      <c r="LYN519" s="421"/>
      <c r="LYO519" s="421"/>
      <c r="LYP519" s="421"/>
      <c r="LYQ519" s="421"/>
      <c r="LYR519" s="421"/>
      <c r="LYS519" s="421"/>
      <c r="LYT519" s="421"/>
      <c r="LYU519" s="421"/>
      <c r="LYV519" s="421"/>
      <c r="LYW519" s="421"/>
      <c r="LYX519" s="421"/>
      <c r="LYY519" s="421"/>
      <c r="LYZ519" s="421"/>
      <c r="LZA519" s="421"/>
      <c r="LZB519" s="421"/>
      <c r="LZC519" s="421"/>
      <c r="LZD519" s="421"/>
      <c r="LZE519" s="421"/>
      <c r="LZF519" s="421"/>
      <c r="LZG519" s="421"/>
      <c r="LZH519" s="421"/>
      <c r="LZI519" s="421"/>
      <c r="LZJ519" s="421"/>
      <c r="LZK519" s="421"/>
      <c r="LZL519" s="421"/>
      <c r="LZM519" s="421"/>
      <c r="LZN519" s="421"/>
      <c r="LZO519" s="421"/>
      <c r="LZP519" s="421"/>
      <c r="LZQ519" s="421"/>
      <c r="LZR519" s="421"/>
      <c r="LZS519" s="421"/>
      <c r="LZT519" s="421"/>
      <c r="LZU519" s="421"/>
      <c r="LZV519" s="421"/>
      <c r="LZW519" s="421"/>
      <c r="LZX519" s="421"/>
      <c r="LZY519" s="421"/>
      <c r="LZZ519" s="421"/>
      <c r="MAA519" s="421"/>
      <c r="MAB519" s="421"/>
      <c r="MAC519" s="421"/>
      <c r="MAD519" s="421"/>
      <c r="MAE519" s="421"/>
      <c r="MAF519" s="421"/>
      <c r="MAG519" s="421"/>
      <c r="MAH519" s="421"/>
      <c r="MAI519" s="421"/>
      <c r="MAJ519" s="421"/>
      <c r="MAK519" s="421"/>
      <c r="MAL519" s="421"/>
      <c r="MAM519" s="421"/>
      <c r="MAN519" s="421"/>
      <c r="MAO519" s="421"/>
      <c r="MAP519" s="421"/>
      <c r="MAQ519" s="421"/>
      <c r="MAR519" s="421"/>
      <c r="MAS519" s="421"/>
      <c r="MAT519" s="421"/>
      <c r="MAU519" s="421"/>
      <c r="MAV519" s="421"/>
      <c r="MAW519" s="421"/>
      <c r="MAX519" s="421"/>
      <c r="MAY519" s="421"/>
      <c r="MAZ519" s="421"/>
      <c r="MBA519" s="421"/>
      <c r="MBB519" s="421"/>
      <c r="MBC519" s="421"/>
      <c r="MBD519" s="421"/>
      <c r="MBE519" s="421"/>
      <c r="MBF519" s="421"/>
      <c r="MBG519" s="421"/>
      <c r="MBH519" s="421"/>
      <c r="MBI519" s="421"/>
      <c r="MBJ519" s="421"/>
      <c r="MBK519" s="421"/>
      <c r="MBL519" s="421"/>
      <c r="MBM519" s="421"/>
      <c r="MBN519" s="421"/>
      <c r="MBO519" s="421"/>
      <c r="MBP519" s="421"/>
      <c r="MBQ519" s="421"/>
      <c r="MBR519" s="421"/>
      <c r="MBS519" s="421"/>
      <c r="MBT519" s="421"/>
      <c r="MBU519" s="421"/>
      <c r="MBV519" s="421"/>
      <c r="MBW519" s="421"/>
      <c r="MBX519" s="421"/>
      <c r="MBY519" s="421"/>
      <c r="MBZ519" s="421"/>
      <c r="MCA519" s="421"/>
      <c r="MCB519" s="421"/>
      <c r="MCC519" s="421"/>
      <c r="MCD519" s="421"/>
      <c r="MCE519" s="421"/>
      <c r="MCF519" s="421"/>
      <c r="MCG519" s="421"/>
      <c r="MCH519" s="421"/>
      <c r="MCI519" s="421"/>
      <c r="MCJ519" s="421"/>
      <c r="MCK519" s="421"/>
      <c r="MCL519" s="421"/>
      <c r="MCM519" s="421"/>
      <c r="MCN519" s="421"/>
      <c r="MCO519" s="421"/>
      <c r="MCP519" s="421"/>
      <c r="MCQ519" s="421"/>
      <c r="MCR519" s="421"/>
      <c r="MCS519" s="421"/>
      <c r="MCT519" s="421"/>
      <c r="MCU519" s="421"/>
      <c r="MCV519" s="421"/>
      <c r="MCW519" s="421"/>
      <c r="MCX519" s="421"/>
      <c r="MCY519" s="421"/>
      <c r="MCZ519" s="421"/>
      <c r="MDA519" s="421"/>
      <c r="MDB519" s="421"/>
      <c r="MDC519" s="421"/>
      <c r="MDD519" s="421"/>
      <c r="MDE519" s="421"/>
      <c r="MDF519" s="421"/>
      <c r="MDG519" s="421"/>
      <c r="MDH519" s="421"/>
      <c r="MDI519" s="421"/>
      <c r="MDJ519" s="421"/>
      <c r="MDK519" s="421"/>
      <c r="MDL519" s="421"/>
      <c r="MDM519" s="421"/>
      <c r="MDN519" s="421"/>
      <c r="MDO519" s="421"/>
      <c r="MDP519" s="421"/>
      <c r="MDQ519" s="421"/>
      <c r="MDR519" s="421"/>
      <c r="MDS519" s="421"/>
      <c r="MDT519" s="421"/>
      <c r="MDU519" s="421"/>
      <c r="MDV519" s="421"/>
      <c r="MDW519" s="421"/>
      <c r="MDX519" s="421"/>
      <c r="MDY519" s="421"/>
      <c r="MDZ519" s="421"/>
      <c r="MEA519" s="421"/>
      <c r="MEB519" s="421"/>
      <c r="MEC519" s="421"/>
      <c r="MED519" s="421"/>
      <c r="MEE519" s="421"/>
      <c r="MEF519" s="421"/>
      <c r="MEG519" s="421"/>
      <c r="MEH519" s="421"/>
      <c r="MEI519" s="421"/>
      <c r="MEJ519" s="421"/>
      <c r="MEK519" s="421"/>
      <c r="MEL519" s="421"/>
      <c r="MEM519" s="421"/>
      <c r="MEN519" s="421"/>
      <c r="MEO519" s="421"/>
      <c r="MEP519" s="421"/>
      <c r="MEQ519" s="421"/>
      <c r="MER519" s="421"/>
      <c r="MES519" s="421"/>
      <c r="MET519" s="421"/>
      <c r="MEU519" s="421"/>
      <c r="MEV519" s="421"/>
      <c r="MEW519" s="421"/>
      <c r="MEX519" s="421"/>
      <c r="MEY519" s="421"/>
      <c r="MEZ519" s="421"/>
      <c r="MFA519" s="421"/>
      <c r="MFB519" s="421"/>
      <c r="MFC519" s="421"/>
      <c r="MFD519" s="421"/>
      <c r="MFE519" s="421"/>
      <c r="MFF519" s="421"/>
      <c r="MFG519" s="421"/>
      <c r="MFH519" s="421"/>
      <c r="MFI519" s="421"/>
      <c r="MFJ519" s="421"/>
      <c r="MFK519" s="421"/>
      <c r="MFL519" s="421"/>
      <c r="MFM519" s="421"/>
      <c r="MFN519" s="421"/>
      <c r="MFO519" s="421"/>
      <c r="MFP519" s="421"/>
      <c r="MFQ519" s="421"/>
      <c r="MFR519" s="421"/>
      <c r="MFS519" s="421"/>
      <c r="MFT519" s="421"/>
      <c r="MFU519" s="421"/>
      <c r="MFV519" s="421"/>
      <c r="MFW519" s="421"/>
      <c r="MFX519" s="421"/>
      <c r="MFY519" s="421"/>
      <c r="MFZ519" s="421"/>
      <c r="MGA519" s="421"/>
      <c r="MGB519" s="421"/>
      <c r="MGC519" s="421"/>
      <c r="MGD519" s="421"/>
      <c r="MGE519" s="421"/>
      <c r="MGF519" s="421"/>
      <c r="MGG519" s="421"/>
      <c r="MGH519" s="421"/>
      <c r="MGI519" s="421"/>
      <c r="MGJ519" s="421"/>
      <c r="MGK519" s="421"/>
      <c r="MGL519" s="421"/>
      <c r="MGM519" s="421"/>
      <c r="MGN519" s="421"/>
      <c r="MGO519" s="421"/>
      <c r="MGP519" s="421"/>
      <c r="MGQ519" s="421"/>
      <c r="MGR519" s="421"/>
      <c r="MGS519" s="421"/>
      <c r="MGT519" s="421"/>
      <c r="MGU519" s="421"/>
      <c r="MGV519" s="421"/>
      <c r="MGW519" s="421"/>
      <c r="MGX519" s="421"/>
      <c r="MGY519" s="421"/>
      <c r="MGZ519" s="421"/>
      <c r="MHA519" s="421"/>
      <c r="MHB519" s="421"/>
      <c r="MHC519" s="421"/>
      <c r="MHD519" s="421"/>
      <c r="MHE519" s="421"/>
      <c r="MHF519" s="421"/>
      <c r="MHG519" s="421"/>
      <c r="MHH519" s="421"/>
      <c r="MHI519" s="421"/>
      <c r="MHJ519" s="421"/>
      <c r="MHK519" s="421"/>
      <c r="MHL519" s="421"/>
      <c r="MHM519" s="421"/>
      <c r="MHN519" s="421"/>
      <c r="MHO519" s="421"/>
      <c r="MHP519" s="421"/>
      <c r="MHQ519" s="421"/>
      <c r="MHR519" s="421"/>
      <c r="MHS519" s="421"/>
      <c r="MHT519" s="421"/>
      <c r="MHU519" s="421"/>
      <c r="MHV519" s="421"/>
      <c r="MHW519" s="421"/>
      <c r="MHX519" s="421"/>
      <c r="MHY519" s="421"/>
      <c r="MHZ519" s="421"/>
      <c r="MIA519" s="421"/>
      <c r="MIB519" s="421"/>
      <c r="MIC519" s="421"/>
      <c r="MID519" s="421"/>
      <c r="MIE519" s="421"/>
      <c r="MIF519" s="421"/>
      <c r="MIG519" s="421"/>
      <c r="MIH519" s="421"/>
      <c r="MII519" s="421"/>
      <c r="MIJ519" s="421"/>
      <c r="MIK519" s="421"/>
      <c r="MIL519" s="421"/>
      <c r="MIM519" s="421"/>
      <c r="MIN519" s="421"/>
      <c r="MIO519" s="421"/>
      <c r="MIP519" s="421"/>
      <c r="MIQ519" s="421"/>
      <c r="MIR519" s="421"/>
      <c r="MIS519" s="421"/>
      <c r="MIT519" s="421"/>
      <c r="MIU519" s="421"/>
      <c r="MIV519" s="421"/>
      <c r="MIW519" s="421"/>
      <c r="MIX519" s="421"/>
      <c r="MIY519" s="421"/>
      <c r="MIZ519" s="421"/>
      <c r="MJA519" s="421"/>
      <c r="MJB519" s="421"/>
      <c r="MJC519" s="421"/>
      <c r="MJD519" s="421"/>
      <c r="MJE519" s="421"/>
      <c r="MJF519" s="421"/>
      <c r="MJG519" s="421"/>
      <c r="MJH519" s="421"/>
      <c r="MJI519" s="421"/>
      <c r="MJJ519" s="421"/>
      <c r="MJK519" s="421"/>
      <c r="MJL519" s="421"/>
      <c r="MJM519" s="421"/>
      <c r="MJN519" s="421"/>
      <c r="MJO519" s="421"/>
      <c r="MJP519" s="421"/>
      <c r="MJQ519" s="421"/>
      <c r="MJR519" s="421"/>
      <c r="MJS519" s="421"/>
      <c r="MJT519" s="421"/>
      <c r="MJU519" s="421"/>
      <c r="MJV519" s="421"/>
      <c r="MJW519" s="421"/>
      <c r="MJX519" s="421"/>
      <c r="MJY519" s="421"/>
      <c r="MJZ519" s="421"/>
      <c r="MKA519" s="421"/>
      <c r="MKB519" s="421"/>
      <c r="MKC519" s="421"/>
      <c r="MKD519" s="421"/>
      <c r="MKE519" s="421"/>
      <c r="MKF519" s="421"/>
      <c r="MKG519" s="421"/>
      <c r="MKH519" s="421"/>
      <c r="MKI519" s="421"/>
      <c r="MKJ519" s="421"/>
      <c r="MKK519" s="421"/>
      <c r="MKL519" s="421"/>
      <c r="MKM519" s="421"/>
      <c r="MKN519" s="421"/>
      <c r="MKO519" s="421"/>
      <c r="MKP519" s="421"/>
      <c r="MKQ519" s="421"/>
      <c r="MKR519" s="421"/>
      <c r="MKS519" s="421"/>
      <c r="MKT519" s="421"/>
      <c r="MKU519" s="421"/>
      <c r="MKV519" s="421"/>
      <c r="MKW519" s="421"/>
      <c r="MKX519" s="421"/>
      <c r="MKY519" s="421"/>
      <c r="MKZ519" s="421"/>
      <c r="MLA519" s="421"/>
      <c r="MLB519" s="421"/>
      <c r="MLC519" s="421"/>
      <c r="MLD519" s="421"/>
      <c r="MLE519" s="421"/>
      <c r="MLF519" s="421"/>
      <c r="MLG519" s="421"/>
      <c r="MLH519" s="421"/>
      <c r="MLI519" s="421"/>
      <c r="MLJ519" s="421"/>
      <c r="MLK519" s="421"/>
      <c r="MLL519" s="421"/>
      <c r="MLM519" s="421"/>
      <c r="MLN519" s="421"/>
      <c r="MLO519" s="421"/>
      <c r="MLP519" s="421"/>
      <c r="MLQ519" s="421"/>
      <c r="MLR519" s="421"/>
      <c r="MLS519" s="421"/>
      <c r="MLT519" s="421"/>
      <c r="MLU519" s="421"/>
      <c r="MLV519" s="421"/>
      <c r="MLW519" s="421"/>
      <c r="MLX519" s="421"/>
      <c r="MLY519" s="421"/>
      <c r="MLZ519" s="421"/>
      <c r="MMA519" s="421"/>
      <c r="MMB519" s="421"/>
      <c r="MMC519" s="421"/>
      <c r="MMD519" s="421"/>
      <c r="MME519" s="421"/>
      <c r="MMF519" s="421"/>
      <c r="MMG519" s="421"/>
      <c r="MMH519" s="421"/>
      <c r="MMI519" s="421"/>
      <c r="MMJ519" s="421"/>
      <c r="MMK519" s="421"/>
      <c r="MML519" s="421"/>
      <c r="MMM519" s="421"/>
      <c r="MMN519" s="421"/>
      <c r="MMO519" s="421"/>
      <c r="MMP519" s="421"/>
      <c r="MMQ519" s="421"/>
      <c r="MMR519" s="421"/>
      <c r="MMS519" s="421"/>
      <c r="MMT519" s="421"/>
      <c r="MMU519" s="421"/>
      <c r="MMV519" s="421"/>
      <c r="MMW519" s="421"/>
      <c r="MMX519" s="421"/>
      <c r="MMY519" s="421"/>
      <c r="MMZ519" s="421"/>
      <c r="MNA519" s="421"/>
      <c r="MNB519" s="421"/>
      <c r="MNC519" s="421"/>
      <c r="MND519" s="421"/>
      <c r="MNE519" s="421"/>
      <c r="MNF519" s="421"/>
      <c r="MNG519" s="421"/>
      <c r="MNH519" s="421"/>
      <c r="MNI519" s="421"/>
      <c r="MNJ519" s="421"/>
      <c r="MNK519" s="421"/>
      <c r="MNL519" s="421"/>
      <c r="MNM519" s="421"/>
      <c r="MNN519" s="421"/>
      <c r="MNO519" s="421"/>
      <c r="MNP519" s="421"/>
      <c r="MNQ519" s="421"/>
      <c r="MNR519" s="421"/>
      <c r="MNS519" s="421"/>
      <c r="MNT519" s="421"/>
      <c r="MNU519" s="421"/>
      <c r="MNV519" s="421"/>
      <c r="MNW519" s="421"/>
      <c r="MNX519" s="421"/>
      <c r="MNY519" s="421"/>
      <c r="MNZ519" s="421"/>
      <c r="MOA519" s="421"/>
      <c r="MOB519" s="421"/>
      <c r="MOC519" s="421"/>
      <c r="MOD519" s="421"/>
      <c r="MOE519" s="421"/>
      <c r="MOF519" s="421"/>
      <c r="MOG519" s="421"/>
      <c r="MOH519" s="421"/>
      <c r="MOI519" s="421"/>
      <c r="MOJ519" s="421"/>
      <c r="MOK519" s="421"/>
      <c r="MOL519" s="421"/>
      <c r="MOM519" s="421"/>
      <c r="MON519" s="421"/>
      <c r="MOO519" s="421"/>
      <c r="MOP519" s="421"/>
      <c r="MOQ519" s="421"/>
      <c r="MOR519" s="421"/>
      <c r="MOS519" s="421"/>
      <c r="MOT519" s="421"/>
      <c r="MOU519" s="421"/>
      <c r="MOV519" s="421"/>
      <c r="MOW519" s="421"/>
      <c r="MOX519" s="421"/>
      <c r="MOY519" s="421"/>
      <c r="MOZ519" s="421"/>
      <c r="MPA519" s="421"/>
      <c r="MPB519" s="421"/>
      <c r="MPC519" s="421"/>
      <c r="MPD519" s="421"/>
      <c r="MPE519" s="421"/>
      <c r="MPF519" s="421"/>
      <c r="MPG519" s="421"/>
      <c r="MPH519" s="421"/>
      <c r="MPI519" s="421"/>
      <c r="MPJ519" s="421"/>
      <c r="MPK519" s="421"/>
      <c r="MPL519" s="421"/>
      <c r="MPM519" s="421"/>
      <c r="MPN519" s="421"/>
      <c r="MPO519" s="421"/>
      <c r="MPP519" s="421"/>
      <c r="MPQ519" s="421"/>
      <c r="MPR519" s="421"/>
      <c r="MPS519" s="421"/>
      <c r="MPT519" s="421"/>
      <c r="MPU519" s="421"/>
      <c r="MPV519" s="421"/>
      <c r="MPW519" s="421"/>
      <c r="MPX519" s="421"/>
      <c r="MPY519" s="421"/>
      <c r="MPZ519" s="421"/>
      <c r="MQA519" s="421"/>
      <c r="MQB519" s="421"/>
      <c r="MQC519" s="421"/>
      <c r="MQD519" s="421"/>
      <c r="MQE519" s="421"/>
      <c r="MQF519" s="421"/>
      <c r="MQG519" s="421"/>
      <c r="MQH519" s="421"/>
      <c r="MQI519" s="421"/>
      <c r="MQJ519" s="421"/>
      <c r="MQK519" s="421"/>
      <c r="MQL519" s="421"/>
      <c r="MQM519" s="421"/>
      <c r="MQN519" s="421"/>
      <c r="MQO519" s="421"/>
      <c r="MQP519" s="421"/>
      <c r="MQQ519" s="421"/>
      <c r="MQR519" s="421"/>
      <c r="MQS519" s="421"/>
      <c r="MQT519" s="421"/>
      <c r="MQU519" s="421"/>
      <c r="MQV519" s="421"/>
      <c r="MQW519" s="421"/>
      <c r="MQX519" s="421"/>
      <c r="MQY519" s="421"/>
      <c r="MQZ519" s="421"/>
      <c r="MRA519" s="421"/>
      <c r="MRB519" s="421"/>
      <c r="MRC519" s="421"/>
      <c r="MRD519" s="421"/>
      <c r="MRE519" s="421"/>
      <c r="MRF519" s="421"/>
      <c r="MRG519" s="421"/>
      <c r="MRH519" s="421"/>
      <c r="MRI519" s="421"/>
      <c r="MRJ519" s="421"/>
      <c r="MRK519" s="421"/>
      <c r="MRL519" s="421"/>
      <c r="MRM519" s="421"/>
      <c r="MRN519" s="421"/>
      <c r="MRO519" s="421"/>
      <c r="MRP519" s="421"/>
      <c r="MRQ519" s="421"/>
      <c r="MRR519" s="421"/>
      <c r="MRS519" s="421"/>
      <c r="MRT519" s="421"/>
      <c r="MRU519" s="421"/>
      <c r="MRV519" s="421"/>
      <c r="MRW519" s="421"/>
      <c r="MRX519" s="421"/>
      <c r="MRY519" s="421"/>
      <c r="MRZ519" s="421"/>
      <c r="MSA519" s="421"/>
      <c r="MSB519" s="421"/>
      <c r="MSC519" s="421"/>
      <c r="MSD519" s="421"/>
      <c r="MSE519" s="421"/>
      <c r="MSF519" s="421"/>
      <c r="MSG519" s="421"/>
      <c r="MSH519" s="421"/>
      <c r="MSI519" s="421"/>
      <c r="MSJ519" s="421"/>
      <c r="MSK519" s="421"/>
      <c r="MSL519" s="421"/>
      <c r="MSM519" s="421"/>
      <c r="MSN519" s="421"/>
      <c r="MSO519" s="421"/>
      <c r="MSP519" s="421"/>
      <c r="MSQ519" s="421"/>
      <c r="MSR519" s="421"/>
      <c r="MSS519" s="421"/>
      <c r="MST519" s="421"/>
      <c r="MSU519" s="421"/>
      <c r="MSV519" s="421"/>
      <c r="MSW519" s="421"/>
      <c r="MSX519" s="421"/>
      <c r="MSY519" s="421"/>
      <c r="MSZ519" s="421"/>
      <c r="MTA519" s="421"/>
      <c r="MTB519" s="421"/>
      <c r="MTC519" s="421"/>
      <c r="MTD519" s="421"/>
      <c r="MTE519" s="421"/>
      <c r="MTF519" s="421"/>
      <c r="MTG519" s="421"/>
      <c r="MTH519" s="421"/>
      <c r="MTI519" s="421"/>
      <c r="MTJ519" s="421"/>
      <c r="MTK519" s="421"/>
      <c r="MTL519" s="421"/>
      <c r="MTM519" s="421"/>
      <c r="MTN519" s="421"/>
      <c r="MTO519" s="421"/>
      <c r="MTP519" s="421"/>
      <c r="MTQ519" s="421"/>
      <c r="MTR519" s="421"/>
      <c r="MTS519" s="421"/>
      <c r="MTT519" s="421"/>
      <c r="MTU519" s="421"/>
      <c r="MTV519" s="421"/>
      <c r="MTW519" s="421"/>
      <c r="MTX519" s="421"/>
      <c r="MTY519" s="421"/>
      <c r="MTZ519" s="421"/>
      <c r="MUA519" s="421"/>
      <c r="MUB519" s="421"/>
      <c r="MUC519" s="421"/>
      <c r="MUD519" s="421"/>
      <c r="MUE519" s="421"/>
      <c r="MUF519" s="421"/>
      <c r="MUG519" s="421"/>
      <c r="MUH519" s="421"/>
      <c r="MUI519" s="421"/>
      <c r="MUJ519" s="421"/>
      <c r="MUK519" s="421"/>
      <c r="MUL519" s="421"/>
      <c r="MUM519" s="421"/>
      <c r="MUN519" s="421"/>
      <c r="MUO519" s="421"/>
      <c r="MUP519" s="421"/>
      <c r="MUQ519" s="421"/>
      <c r="MUR519" s="421"/>
      <c r="MUS519" s="421"/>
      <c r="MUT519" s="421"/>
      <c r="MUU519" s="421"/>
      <c r="MUV519" s="421"/>
      <c r="MUW519" s="421"/>
      <c r="MUX519" s="421"/>
      <c r="MUY519" s="421"/>
      <c r="MUZ519" s="421"/>
      <c r="MVA519" s="421"/>
      <c r="MVB519" s="421"/>
      <c r="MVC519" s="421"/>
      <c r="MVD519" s="421"/>
      <c r="MVE519" s="421"/>
      <c r="MVF519" s="421"/>
      <c r="MVG519" s="421"/>
      <c r="MVH519" s="421"/>
      <c r="MVI519" s="421"/>
      <c r="MVJ519" s="421"/>
      <c r="MVK519" s="421"/>
      <c r="MVL519" s="421"/>
      <c r="MVM519" s="421"/>
      <c r="MVN519" s="421"/>
      <c r="MVO519" s="421"/>
      <c r="MVP519" s="421"/>
      <c r="MVQ519" s="421"/>
      <c r="MVR519" s="421"/>
      <c r="MVS519" s="421"/>
      <c r="MVT519" s="421"/>
      <c r="MVU519" s="421"/>
      <c r="MVV519" s="421"/>
      <c r="MVW519" s="421"/>
      <c r="MVX519" s="421"/>
      <c r="MVY519" s="421"/>
      <c r="MVZ519" s="421"/>
      <c r="MWA519" s="421"/>
      <c r="MWB519" s="421"/>
      <c r="MWC519" s="421"/>
      <c r="MWD519" s="421"/>
      <c r="MWE519" s="421"/>
      <c r="MWF519" s="421"/>
      <c r="MWG519" s="421"/>
      <c r="MWH519" s="421"/>
      <c r="MWI519" s="421"/>
      <c r="MWJ519" s="421"/>
      <c r="MWK519" s="421"/>
      <c r="MWL519" s="421"/>
      <c r="MWM519" s="421"/>
      <c r="MWN519" s="421"/>
      <c r="MWO519" s="421"/>
      <c r="MWP519" s="421"/>
      <c r="MWQ519" s="421"/>
      <c r="MWR519" s="421"/>
      <c r="MWS519" s="421"/>
      <c r="MWT519" s="421"/>
      <c r="MWU519" s="421"/>
      <c r="MWV519" s="421"/>
      <c r="MWW519" s="421"/>
      <c r="MWX519" s="421"/>
      <c r="MWY519" s="421"/>
      <c r="MWZ519" s="421"/>
      <c r="MXA519" s="421"/>
      <c r="MXB519" s="421"/>
      <c r="MXC519" s="421"/>
      <c r="MXD519" s="421"/>
      <c r="MXE519" s="421"/>
      <c r="MXF519" s="421"/>
      <c r="MXG519" s="421"/>
      <c r="MXH519" s="421"/>
      <c r="MXI519" s="421"/>
      <c r="MXJ519" s="421"/>
      <c r="MXK519" s="421"/>
      <c r="MXL519" s="421"/>
      <c r="MXM519" s="421"/>
      <c r="MXN519" s="421"/>
      <c r="MXO519" s="421"/>
      <c r="MXP519" s="421"/>
      <c r="MXQ519" s="421"/>
      <c r="MXR519" s="421"/>
      <c r="MXS519" s="421"/>
      <c r="MXT519" s="421"/>
      <c r="MXU519" s="421"/>
      <c r="MXV519" s="421"/>
      <c r="MXW519" s="421"/>
      <c r="MXX519" s="421"/>
      <c r="MXY519" s="421"/>
      <c r="MXZ519" s="421"/>
      <c r="MYA519" s="421"/>
      <c r="MYB519" s="421"/>
      <c r="MYC519" s="421"/>
      <c r="MYD519" s="421"/>
      <c r="MYE519" s="421"/>
      <c r="MYF519" s="421"/>
      <c r="MYG519" s="421"/>
      <c r="MYH519" s="421"/>
      <c r="MYI519" s="421"/>
      <c r="MYJ519" s="421"/>
      <c r="MYK519" s="421"/>
      <c r="MYL519" s="421"/>
      <c r="MYM519" s="421"/>
      <c r="MYN519" s="421"/>
      <c r="MYO519" s="421"/>
      <c r="MYP519" s="421"/>
      <c r="MYQ519" s="421"/>
      <c r="MYR519" s="421"/>
      <c r="MYS519" s="421"/>
      <c r="MYT519" s="421"/>
      <c r="MYU519" s="421"/>
      <c r="MYV519" s="421"/>
      <c r="MYW519" s="421"/>
      <c r="MYX519" s="421"/>
      <c r="MYY519" s="421"/>
      <c r="MYZ519" s="421"/>
      <c r="MZA519" s="421"/>
      <c r="MZB519" s="421"/>
      <c r="MZC519" s="421"/>
      <c r="MZD519" s="421"/>
      <c r="MZE519" s="421"/>
      <c r="MZF519" s="421"/>
      <c r="MZG519" s="421"/>
      <c r="MZH519" s="421"/>
      <c r="MZI519" s="421"/>
      <c r="MZJ519" s="421"/>
      <c r="MZK519" s="421"/>
      <c r="MZL519" s="421"/>
      <c r="MZM519" s="421"/>
      <c r="MZN519" s="421"/>
      <c r="MZO519" s="421"/>
      <c r="MZP519" s="421"/>
      <c r="MZQ519" s="421"/>
      <c r="MZR519" s="421"/>
      <c r="MZS519" s="421"/>
      <c r="MZT519" s="421"/>
      <c r="MZU519" s="421"/>
      <c r="MZV519" s="421"/>
      <c r="MZW519" s="421"/>
      <c r="MZX519" s="421"/>
      <c r="MZY519" s="421"/>
      <c r="MZZ519" s="421"/>
      <c r="NAA519" s="421"/>
      <c r="NAB519" s="421"/>
      <c r="NAC519" s="421"/>
      <c r="NAD519" s="421"/>
      <c r="NAE519" s="421"/>
      <c r="NAF519" s="421"/>
      <c r="NAG519" s="421"/>
      <c r="NAH519" s="421"/>
      <c r="NAI519" s="421"/>
      <c r="NAJ519" s="421"/>
      <c r="NAK519" s="421"/>
      <c r="NAL519" s="421"/>
      <c r="NAM519" s="421"/>
      <c r="NAN519" s="421"/>
      <c r="NAO519" s="421"/>
      <c r="NAP519" s="421"/>
      <c r="NAQ519" s="421"/>
      <c r="NAR519" s="421"/>
      <c r="NAS519" s="421"/>
      <c r="NAT519" s="421"/>
      <c r="NAU519" s="421"/>
      <c r="NAV519" s="421"/>
      <c r="NAW519" s="421"/>
      <c r="NAX519" s="421"/>
      <c r="NAY519" s="421"/>
      <c r="NAZ519" s="421"/>
      <c r="NBA519" s="421"/>
      <c r="NBB519" s="421"/>
      <c r="NBC519" s="421"/>
      <c r="NBD519" s="421"/>
      <c r="NBE519" s="421"/>
      <c r="NBF519" s="421"/>
      <c r="NBG519" s="421"/>
      <c r="NBH519" s="421"/>
      <c r="NBI519" s="421"/>
      <c r="NBJ519" s="421"/>
      <c r="NBK519" s="421"/>
      <c r="NBL519" s="421"/>
      <c r="NBM519" s="421"/>
      <c r="NBN519" s="421"/>
      <c r="NBO519" s="421"/>
      <c r="NBP519" s="421"/>
      <c r="NBQ519" s="421"/>
      <c r="NBR519" s="421"/>
      <c r="NBS519" s="421"/>
      <c r="NBT519" s="421"/>
      <c r="NBU519" s="421"/>
      <c r="NBV519" s="421"/>
      <c r="NBW519" s="421"/>
      <c r="NBX519" s="421"/>
      <c r="NBY519" s="421"/>
      <c r="NBZ519" s="421"/>
      <c r="NCA519" s="421"/>
      <c r="NCB519" s="421"/>
      <c r="NCC519" s="421"/>
      <c r="NCD519" s="421"/>
      <c r="NCE519" s="421"/>
      <c r="NCF519" s="421"/>
      <c r="NCG519" s="421"/>
      <c r="NCH519" s="421"/>
      <c r="NCI519" s="421"/>
      <c r="NCJ519" s="421"/>
      <c r="NCK519" s="421"/>
      <c r="NCL519" s="421"/>
      <c r="NCM519" s="421"/>
      <c r="NCN519" s="421"/>
      <c r="NCO519" s="421"/>
      <c r="NCP519" s="421"/>
      <c r="NCQ519" s="421"/>
      <c r="NCR519" s="421"/>
      <c r="NCS519" s="421"/>
      <c r="NCT519" s="421"/>
      <c r="NCU519" s="421"/>
      <c r="NCV519" s="421"/>
      <c r="NCW519" s="421"/>
      <c r="NCX519" s="421"/>
      <c r="NCY519" s="421"/>
      <c r="NCZ519" s="421"/>
      <c r="NDA519" s="421"/>
      <c r="NDB519" s="421"/>
      <c r="NDC519" s="421"/>
      <c r="NDD519" s="421"/>
      <c r="NDE519" s="421"/>
      <c r="NDF519" s="421"/>
      <c r="NDG519" s="421"/>
      <c r="NDH519" s="421"/>
      <c r="NDI519" s="421"/>
      <c r="NDJ519" s="421"/>
      <c r="NDK519" s="421"/>
      <c r="NDL519" s="421"/>
      <c r="NDM519" s="421"/>
      <c r="NDN519" s="421"/>
      <c r="NDO519" s="421"/>
      <c r="NDP519" s="421"/>
      <c r="NDQ519" s="421"/>
      <c r="NDR519" s="421"/>
      <c r="NDS519" s="421"/>
      <c r="NDT519" s="421"/>
      <c r="NDU519" s="421"/>
      <c r="NDV519" s="421"/>
      <c r="NDW519" s="421"/>
      <c r="NDX519" s="421"/>
      <c r="NDY519" s="421"/>
      <c r="NDZ519" s="421"/>
      <c r="NEA519" s="421"/>
      <c r="NEB519" s="421"/>
      <c r="NEC519" s="421"/>
      <c r="NED519" s="421"/>
      <c r="NEE519" s="421"/>
      <c r="NEF519" s="421"/>
      <c r="NEG519" s="421"/>
      <c r="NEH519" s="421"/>
      <c r="NEI519" s="421"/>
      <c r="NEJ519" s="421"/>
      <c r="NEK519" s="421"/>
      <c r="NEL519" s="421"/>
      <c r="NEM519" s="421"/>
      <c r="NEN519" s="421"/>
      <c r="NEO519" s="421"/>
      <c r="NEP519" s="421"/>
      <c r="NEQ519" s="421"/>
      <c r="NER519" s="421"/>
      <c r="NES519" s="421"/>
      <c r="NET519" s="421"/>
      <c r="NEU519" s="421"/>
      <c r="NEV519" s="421"/>
      <c r="NEW519" s="421"/>
      <c r="NEX519" s="421"/>
      <c r="NEY519" s="421"/>
      <c r="NEZ519" s="421"/>
      <c r="NFA519" s="421"/>
      <c r="NFB519" s="421"/>
      <c r="NFC519" s="421"/>
      <c r="NFD519" s="421"/>
      <c r="NFE519" s="421"/>
      <c r="NFF519" s="421"/>
      <c r="NFG519" s="421"/>
      <c r="NFH519" s="421"/>
      <c r="NFI519" s="421"/>
      <c r="NFJ519" s="421"/>
      <c r="NFK519" s="421"/>
      <c r="NFL519" s="421"/>
      <c r="NFM519" s="421"/>
      <c r="NFN519" s="421"/>
      <c r="NFO519" s="421"/>
      <c r="NFP519" s="421"/>
      <c r="NFQ519" s="421"/>
      <c r="NFR519" s="421"/>
      <c r="NFS519" s="421"/>
      <c r="NFT519" s="421"/>
      <c r="NFU519" s="421"/>
      <c r="NFV519" s="421"/>
      <c r="NFW519" s="421"/>
      <c r="NFX519" s="421"/>
      <c r="NFY519" s="421"/>
      <c r="NFZ519" s="421"/>
      <c r="NGA519" s="421"/>
      <c r="NGB519" s="421"/>
      <c r="NGC519" s="421"/>
      <c r="NGD519" s="421"/>
      <c r="NGE519" s="421"/>
      <c r="NGF519" s="421"/>
      <c r="NGG519" s="421"/>
      <c r="NGH519" s="421"/>
      <c r="NGI519" s="421"/>
      <c r="NGJ519" s="421"/>
      <c r="NGK519" s="421"/>
      <c r="NGL519" s="421"/>
      <c r="NGM519" s="421"/>
      <c r="NGN519" s="421"/>
      <c r="NGO519" s="421"/>
      <c r="NGP519" s="421"/>
      <c r="NGQ519" s="421"/>
      <c r="NGR519" s="421"/>
      <c r="NGS519" s="421"/>
      <c r="NGT519" s="421"/>
      <c r="NGU519" s="421"/>
      <c r="NGV519" s="421"/>
      <c r="NGW519" s="421"/>
      <c r="NGX519" s="421"/>
      <c r="NGY519" s="421"/>
      <c r="NGZ519" s="421"/>
      <c r="NHA519" s="421"/>
      <c r="NHB519" s="421"/>
      <c r="NHC519" s="421"/>
      <c r="NHD519" s="421"/>
      <c r="NHE519" s="421"/>
      <c r="NHF519" s="421"/>
      <c r="NHG519" s="421"/>
      <c r="NHH519" s="421"/>
      <c r="NHI519" s="421"/>
      <c r="NHJ519" s="421"/>
      <c r="NHK519" s="421"/>
      <c r="NHL519" s="421"/>
      <c r="NHM519" s="421"/>
      <c r="NHN519" s="421"/>
      <c r="NHO519" s="421"/>
      <c r="NHP519" s="421"/>
      <c r="NHQ519" s="421"/>
      <c r="NHR519" s="421"/>
      <c r="NHS519" s="421"/>
      <c r="NHT519" s="421"/>
      <c r="NHU519" s="421"/>
      <c r="NHV519" s="421"/>
      <c r="NHW519" s="421"/>
      <c r="NHX519" s="421"/>
      <c r="NHY519" s="421"/>
      <c r="NHZ519" s="421"/>
      <c r="NIA519" s="421"/>
      <c r="NIB519" s="421"/>
      <c r="NIC519" s="421"/>
      <c r="NID519" s="421"/>
      <c r="NIE519" s="421"/>
      <c r="NIF519" s="421"/>
      <c r="NIG519" s="421"/>
      <c r="NIH519" s="421"/>
      <c r="NII519" s="421"/>
      <c r="NIJ519" s="421"/>
      <c r="NIK519" s="421"/>
      <c r="NIL519" s="421"/>
      <c r="NIM519" s="421"/>
      <c r="NIN519" s="421"/>
      <c r="NIO519" s="421"/>
      <c r="NIP519" s="421"/>
      <c r="NIQ519" s="421"/>
      <c r="NIR519" s="421"/>
      <c r="NIS519" s="421"/>
      <c r="NIT519" s="421"/>
      <c r="NIU519" s="421"/>
      <c r="NIV519" s="421"/>
      <c r="NIW519" s="421"/>
      <c r="NIX519" s="421"/>
      <c r="NIY519" s="421"/>
      <c r="NIZ519" s="421"/>
      <c r="NJA519" s="421"/>
      <c r="NJB519" s="421"/>
      <c r="NJC519" s="421"/>
      <c r="NJD519" s="421"/>
      <c r="NJE519" s="421"/>
      <c r="NJF519" s="421"/>
      <c r="NJG519" s="421"/>
      <c r="NJH519" s="421"/>
      <c r="NJI519" s="421"/>
      <c r="NJJ519" s="421"/>
      <c r="NJK519" s="421"/>
      <c r="NJL519" s="421"/>
      <c r="NJM519" s="421"/>
      <c r="NJN519" s="421"/>
      <c r="NJO519" s="421"/>
      <c r="NJP519" s="421"/>
      <c r="NJQ519" s="421"/>
      <c r="NJR519" s="421"/>
      <c r="NJS519" s="421"/>
      <c r="NJT519" s="421"/>
      <c r="NJU519" s="421"/>
      <c r="NJV519" s="421"/>
      <c r="NJW519" s="421"/>
      <c r="NJX519" s="421"/>
      <c r="NJY519" s="421"/>
      <c r="NJZ519" s="421"/>
      <c r="NKA519" s="421"/>
      <c r="NKB519" s="421"/>
      <c r="NKC519" s="421"/>
      <c r="NKD519" s="421"/>
      <c r="NKE519" s="421"/>
      <c r="NKF519" s="421"/>
      <c r="NKG519" s="421"/>
      <c r="NKH519" s="421"/>
      <c r="NKI519" s="421"/>
      <c r="NKJ519" s="421"/>
      <c r="NKK519" s="421"/>
      <c r="NKL519" s="421"/>
      <c r="NKM519" s="421"/>
      <c r="NKN519" s="421"/>
      <c r="NKO519" s="421"/>
      <c r="NKP519" s="421"/>
      <c r="NKQ519" s="421"/>
      <c r="NKR519" s="421"/>
      <c r="NKS519" s="421"/>
      <c r="NKT519" s="421"/>
      <c r="NKU519" s="421"/>
      <c r="NKV519" s="421"/>
      <c r="NKW519" s="421"/>
      <c r="NKX519" s="421"/>
      <c r="NKY519" s="421"/>
      <c r="NKZ519" s="421"/>
      <c r="NLA519" s="421"/>
      <c r="NLB519" s="421"/>
      <c r="NLC519" s="421"/>
      <c r="NLD519" s="421"/>
      <c r="NLE519" s="421"/>
      <c r="NLF519" s="421"/>
      <c r="NLG519" s="421"/>
      <c r="NLH519" s="421"/>
      <c r="NLI519" s="421"/>
      <c r="NLJ519" s="421"/>
      <c r="NLK519" s="421"/>
      <c r="NLL519" s="421"/>
      <c r="NLM519" s="421"/>
      <c r="NLN519" s="421"/>
      <c r="NLO519" s="421"/>
      <c r="NLP519" s="421"/>
      <c r="NLQ519" s="421"/>
      <c r="NLR519" s="421"/>
      <c r="NLS519" s="421"/>
      <c r="NLT519" s="421"/>
      <c r="NLU519" s="421"/>
      <c r="NLV519" s="421"/>
      <c r="NLW519" s="421"/>
      <c r="NLX519" s="421"/>
      <c r="NLY519" s="421"/>
      <c r="NLZ519" s="421"/>
      <c r="NMA519" s="421"/>
      <c r="NMB519" s="421"/>
      <c r="NMC519" s="421"/>
      <c r="NMD519" s="421"/>
      <c r="NME519" s="421"/>
      <c r="NMF519" s="421"/>
      <c r="NMG519" s="421"/>
      <c r="NMH519" s="421"/>
      <c r="NMI519" s="421"/>
      <c r="NMJ519" s="421"/>
      <c r="NMK519" s="421"/>
      <c r="NML519" s="421"/>
      <c r="NMM519" s="421"/>
      <c r="NMN519" s="421"/>
      <c r="NMO519" s="421"/>
      <c r="NMP519" s="421"/>
      <c r="NMQ519" s="421"/>
      <c r="NMR519" s="421"/>
      <c r="NMS519" s="421"/>
      <c r="NMT519" s="421"/>
      <c r="NMU519" s="421"/>
      <c r="NMV519" s="421"/>
      <c r="NMW519" s="421"/>
      <c r="NMX519" s="421"/>
      <c r="NMY519" s="421"/>
      <c r="NMZ519" s="421"/>
      <c r="NNA519" s="421"/>
      <c r="NNB519" s="421"/>
      <c r="NNC519" s="421"/>
      <c r="NND519" s="421"/>
      <c r="NNE519" s="421"/>
      <c r="NNF519" s="421"/>
      <c r="NNG519" s="421"/>
      <c r="NNH519" s="421"/>
      <c r="NNI519" s="421"/>
      <c r="NNJ519" s="421"/>
      <c r="NNK519" s="421"/>
      <c r="NNL519" s="421"/>
      <c r="NNM519" s="421"/>
      <c r="NNN519" s="421"/>
      <c r="NNO519" s="421"/>
      <c r="NNP519" s="421"/>
      <c r="NNQ519" s="421"/>
      <c r="NNR519" s="421"/>
      <c r="NNS519" s="421"/>
      <c r="NNT519" s="421"/>
      <c r="NNU519" s="421"/>
      <c r="NNV519" s="421"/>
      <c r="NNW519" s="421"/>
      <c r="NNX519" s="421"/>
      <c r="NNY519" s="421"/>
      <c r="NNZ519" s="421"/>
      <c r="NOA519" s="421"/>
      <c r="NOB519" s="421"/>
      <c r="NOC519" s="421"/>
      <c r="NOD519" s="421"/>
      <c r="NOE519" s="421"/>
      <c r="NOF519" s="421"/>
      <c r="NOG519" s="421"/>
      <c r="NOH519" s="421"/>
      <c r="NOI519" s="421"/>
      <c r="NOJ519" s="421"/>
      <c r="NOK519" s="421"/>
      <c r="NOL519" s="421"/>
      <c r="NOM519" s="421"/>
      <c r="NON519" s="421"/>
      <c r="NOO519" s="421"/>
      <c r="NOP519" s="421"/>
      <c r="NOQ519" s="421"/>
      <c r="NOR519" s="421"/>
      <c r="NOS519" s="421"/>
      <c r="NOT519" s="421"/>
      <c r="NOU519" s="421"/>
      <c r="NOV519" s="421"/>
      <c r="NOW519" s="421"/>
      <c r="NOX519" s="421"/>
      <c r="NOY519" s="421"/>
      <c r="NOZ519" s="421"/>
      <c r="NPA519" s="421"/>
      <c r="NPB519" s="421"/>
      <c r="NPC519" s="421"/>
      <c r="NPD519" s="421"/>
      <c r="NPE519" s="421"/>
      <c r="NPF519" s="421"/>
      <c r="NPG519" s="421"/>
      <c r="NPH519" s="421"/>
      <c r="NPI519" s="421"/>
      <c r="NPJ519" s="421"/>
      <c r="NPK519" s="421"/>
      <c r="NPL519" s="421"/>
      <c r="NPM519" s="421"/>
      <c r="NPN519" s="421"/>
      <c r="NPO519" s="421"/>
      <c r="NPP519" s="421"/>
      <c r="NPQ519" s="421"/>
      <c r="NPR519" s="421"/>
      <c r="NPS519" s="421"/>
      <c r="NPT519" s="421"/>
      <c r="NPU519" s="421"/>
      <c r="NPV519" s="421"/>
      <c r="NPW519" s="421"/>
      <c r="NPX519" s="421"/>
      <c r="NPY519" s="421"/>
      <c r="NPZ519" s="421"/>
      <c r="NQA519" s="421"/>
      <c r="NQB519" s="421"/>
      <c r="NQC519" s="421"/>
      <c r="NQD519" s="421"/>
      <c r="NQE519" s="421"/>
      <c r="NQF519" s="421"/>
      <c r="NQG519" s="421"/>
      <c r="NQH519" s="421"/>
      <c r="NQI519" s="421"/>
      <c r="NQJ519" s="421"/>
      <c r="NQK519" s="421"/>
      <c r="NQL519" s="421"/>
      <c r="NQM519" s="421"/>
      <c r="NQN519" s="421"/>
      <c r="NQO519" s="421"/>
      <c r="NQP519" s="421"/>
      <c r="NQQ519" s="421"/>
      <c r="NQR519" s="421"/>
      <c r="NQS519" s="421"/>
      <c r="NQT519" s="421"/>
      <c r="NQU519" s="421"/>
      <c r="NQV519" s="421"/>
      <c r="NQW519" s="421"/>
      <c r="NQX519" s="421"/>
      <c r="NQY519" s="421"/>
      <c r="NQZ519" s="421"/>
      <c r="NRA519" s="421"/>
      <c r="NRB519" s="421"/>
      <c r="NRC519" s="421"/>
      <c r="NRD519" s="421"/>
      <c r="NRE519" s="421"/>
      <c r="NRF519" s="421"/>
      <c r="NRG519" s="421"/>
      <c r="NRH519" s="421"/>
      <c r="NRI519" s="421"/>
      <c r="NRJ519" s="421"/>
      <c r="NRK519" s="421"/>
      <c r="NRL519" s="421"/>
      <c r="NRM519" s="421"/>
      <c r="NRN519" s="421"/>
      <c r="NRO519" s="421"/>
      <c r="NRP519" s="421"/>
      <c r="NRQ519" s="421"/>
      <c r="NRR519" s="421"/>
      <c r="NRS519" s="421"/>
      <c r="NRT519" s="421"/>
      <c r="NRU519" s="421"/>
      <c r="NRV519" s="421"/>
      <c r="NRW519" s="421"/>
      <c r="NRX519" s="421"/>
      <c r="NRY519" s="421"/>
      <c r="NRZ519" s="421"/>
      <c r="NSA519" s="421"/>
      <c r="NSB519" s="421"/>
      <c r="NSC519" s="421"/>
      <c r="NSD519" s="421"/>
      <c r="NSE519" s="421"/>
      <c r="NSF519" s="421"/>
      <c r="NSG519" s="421"/>
      <c r="NSH519" s="421"/>
      <c r="NSI519" s="421"/>
      <c r="NSJ519" s="421"/>
      <c r="NSK519" s="421"/>
      <c r="NSL519" s="421"/>
      <c r="NSM519" s="421"/>
      <c r="NSN519" s="421"/>
      <c r="NSO519" s="421"/>
      <c r="NSP519" s="421"/>
      <c r="NSQ519" s="421"/>
      <c r="NSR519" s="421"/>
      <c r="NSS519" s="421"/>
      <c r="NST519" s="421"/>
      <c r="NSU519" s="421"/>
      <c r="NSV519" s="421"/>
      <c r="NSW519" s="421"/>
      <c r="NSX519" s="421"/>
      <c r="NSY519" s="421"/>
      <c r="NSZ519" s="421"/>
      <c r="NTA519" s="421"/>
      <c r="NTB519" s="421"/>
      <c r="NTC519" s="421"/>
      <c r="NTD519" s="421"/>
      <c r="NTE519" s="421"/>
      <c r="NTF519" s="421"/>
      <c r="NTG519" s="421"/>
      <c r="NTH519" s="421"/>
      <c r="NTI519" s="421"/>
      <c r="NTJ519" s="421"/>
      <c r="NTK519" s="421"/>
      <c r="NTL519" s="421"/>
      <c r="NTM519" s="421"/>
      <c r="NTN519" s="421"/>
      <c r="NTO519" s="421"/>
      <c r="NTP519" s="421"/>
      <c r="NTQ519" s="421"/>
      <c r="NTR519" s="421"/>
      <c r="NTS519" s="421"/>
      <c r="NTT519" s="421"/>
      <c r="NTU519" s="421"/>
      <c r="NTV519" s="421"/>
      <c r="NTW519" s="421"/>
      <c r="NTX519" s="421"/>
      <c r="NTY519" s="421"/>
      <c r="NTZ519" s="421"/>
      <c r="NUA519" s="421"/>
      <c r="NUB519" s="421"/>
      <c r="NUC519" s="421"/>
      <c r="NUD519" s="421"/>
      <c r="NUE519" s="421"/>
      <c r="NUF519" s="421"/>
      <c r="NUG519" s="421"/>
      <c r="NUH519" s="421"/>
      <c r="NUI519" s="421"/>
      <c r="NUJ519" s="421"/>
      <c r="NUK519" s="421"/>
      <c r="NUL519" s="421"/>
      <c r="NUM519" s="421"/>
      <c r="NUN519" s="421"/>
      <c r="NUO519" s="421"/>
      <c r="NUP519" s="421"/>
      <c r="NUQ519" s="421"/>
      <c r="NUR519" s="421"/>
      <c r="NUS519" s="421"/>
      <c r="NUT519" s="421"/>
      <c r="NUU519" s="421"/>
      <c r="NUV519" s="421"/>
      <c r="NUW519" s="421"/>
      <c r="NUX519" s="421"/>
      <c r="NUY519" s="421"/>
      <c r="NUZ519" s="421"/>
      <c r="NVA519" s="421"/>
      <c r="NVB519" s="421"/>
      <c r="NVC519" s="421"/>
      <c r="NVD519" s="421"/>
      <c r="NVE519" s="421"/>
      <c r="NVF519" s="421"/>
      <c r="NVG519" s="421"/>
      <c r="NVH519" s="421"/>
      <c r="NVI519" s="421"/>
      <c r="NVJ519" s="421"/>
      <c r="NVK519" s="421"/>
      <c r="NVL519" s="421"/>
      <c r="NVM519" s="421"/>
      <c r="NVN519" s="421"/>
      <c r="NVO519" s="421"/>
      <c r="NVP519" s="421"/>
      <c r="NVQ519" s="421"/>
      <c r="NVR519" s="421"/>
      <c r="NVS519" s="421"/>
      <c r="NVT519" s="421"/>
      <c r="NVU519" s="421"/>
      <c r="NVV519" s="421"/>
      <c r="NVW519" s="421"/>
      <c r="NVX519" s="421"/>
      <c r="NVY519" s="421"/>
      <c r="NVZ519" s="421"/>
      <c r="NWA519" s="421"/>
      <c r="NWB519" s="421"/>
      <c r="NWC519" s="421"/>
      <c r="NWD519" s="421"/>
      <c r="NWE519" s="421"/>
      <c r="NWF519" s="421"/>
      <c r="NWG519" s="421"/>
      <c r="NWH519" s="421"/>
      <c r="NWI519" s="421"/>
      <c r="NWJ519" s="421"/>
      <c r="NWK519" s="421"/>
      <c r="NWL519" s="421"/>
      <c r="NWM519" s="421"/>
      <c r="NWN519" s="421"/>
      <c r="NWO519" s="421"/>
      <c r="NWP519" s="421"/>
      <c r="NWQ519" s="421"/>
      <c r="NWR519" s="421"/>
      <c r="NWS519" s="421"/>
      <c r="NWT519" s="421"/>
      <c r="NWU519" s="421"/>
      <c r="NWV519" s="421"/>
      <c r="NWW519" s="421"/>
      <c r="NWX519" s="421"/>
      <c r="NWY519" s="421"/>
      <c r="NWZ519" s="421"/>
      <c r="NXA519" s="421"/>
      <c r="NXB519" s="421"/>
      <c r="NXC519" s="421"/>
      <c r="NXD519" s="421"/>
      <c r="NXE519" s="421"/>
      <c r="NXF519" s="421"/>
      <c r="NXG519" s="421"/>
      <c r="NXH519" s="421"/>
      <c r="NXI519" s="421"/>
      <c r="NXJ519" s="421"/>
      <c r="NXK519" s="421"/>
      <c r="NXL519" s="421"/>
      <c r="NXM519" s="421"/>
      <c r="NXN519" s="421"/>
      <c r="NXO519" s="421"/>
      <c r="NXP519" s="421"/>
      <c r="NXQ519" s="421"/>
      <c r="NXR519" s="421"/>
      <c r="NXS519" s="421"/>
      <c r="NXT519" s="421"/>
      <c r="NXU519" s="421"/>
      <c r="NXV519" s="421"/>
      <c r="NXW519" s="421"/>
      <c r="NXX519" s="421"/>
      <c r="NXY519" s="421"/>
      <c r="NXZ519" s="421"/>
      <c r="NYA519" s="421"/>
      <c r="NYB519" s="421"/>
      <c r="NYC519" s="421"/>
      <c r="NYD519" s="421"/>
      <c r="NYE519" s="421"/>
      <c r="NYF519" s="421"/>
      <c r="NYG519" s="421"/>
      <c r="NYH519" s="421"/>
      <c r="NYI519" s="421"/>
      <c r="NYJ519" s="421"/>
      <c r="NYK519" s="421"/>
      <c r="NYL519" s="421"/>
      <c r="NYM519" s="421"/>
      <c r="NYN519" s="421"/>
      <c r="NYO519" s="421"/>
      <c r="NYP519" s="421"/>
      <c r="NYQ519" s="421"/>
      <c r="NYR519" s="421"/>
      <c r="NYS519" s="421"/>
      <c r="NYT519" s="421"/>
      <c r="NYU519" s="421"/>
      <c r="NYV519" s="421"/>
      <c r="NYW519" s="421"/>
      <c r="NYX519" s="421"/>
      <c r="NYY519" s="421"/>
      <c r="NYZ519" s="421"/>
      <c r="NZA519" s="421"/>
      <c r="NZB519" s="421"/>
      <c r="NZC519" s="421"/>
      <c r="NZD519" s="421"/>
      <c r="NZE519" s="421"/>
      <c r="NZF519" s="421"/>
      <c r="NZG519" s="421"/>
      <c r="NZH519" s="421"/>
      <c r="NZI519" s="421"/>
      <c r="NZJ519" s="421"/>
      <c r="NZK519" s="421"/>
      <c r="NZL519" s="421"/>
      <c r="NZM519" s="421"/>
      <c r="NZN519" s="421"/>
      <c r="NZO519" s="421"/>
      <c r="NZP519" s="421"/>
      <c r="NZQ519" s="421"/>
      <c r="NZR519" s="421"/>
      <c r="NZS519" s="421"/>
      <c r="NZT519" s="421"/>
      <c r="NZU519" s="421"/>
      <c r="NZV519" s="421"/>
      <c r="NZW519" s="421"/>
      <c r="NZX519" s="421"/>
      <c r="NZY519" s="421"/>
      <c r="NZZ519" s="421"/>
      <c r="OAA519" s="421"/>
      <c r="OAB519" s="421"/>
      <c r="OAC519" s="421"/>
      <c r="OAD519" s="421"/>
      <c r="OAE519" s="421"/>
      <c r="OAF519" s="421"/>
      <c r="OAG519" s="421"/>
      <c r="OAH519" s="421"/>
      <c r="OAI519" s="421"/>
      <c r="OAJ519" s="421"/>
      <c r="OAK519" s="421"/>
      <c r="OAL519" s="421"/>
      <c r="OAM519" s="421"/>
      <c r="OAN519" s="421"/>
      <c r="OAO519" s="421"/>
      <c r="OAP519" s="421"/>
      <c r="OAQ519" s="421"/>
      <c r="OAR519" s="421"/>
      <c r="OAS519" s="421"/>
      <c r="OAT519" s="421"/>
      <c r="OAU519" s="421"/>
      <c r="OAV519" s="421"/>
      <c r="OAW519" s="421"/>
      <c r="OAX519" s="421"/>
      <c r="OAY519" s="421"/>
      <c r="OAZ519" s="421"/>
      <c r="OBA519" s="421"/>
      <c r="OBB519" s="421"/>
      <c r="OBC519" s="421"/>
      <c r="OBD519" s="421"/>
      <c r="OBE519" s="421"/>
      <c r="OBF519" s="421"/>
      <c r="OBG519" s="421"/>
      <c r="OBH519" s="421"/>
      <c r="OBI519" s="421"/>
      <c r="OBJ519" s="421"/>
      <c r="OBK519" s="421"/>
      <c r="OBL519" s="421"/>
      <c r="OBM519" s="421"/>
      <c r="OBN519" s="421"/>
      <c r="OBO519" s="421"/>
      <c r="OBP519" s="421"/>
      <c r="OBQ519" s="421"/>
      <c r="OBR519" s="421"/>
      <c r="OBS519" s="421"/>
      <c r="OBT519" s="421"/>
      <c r="OBU519" s="421"/>
      <c r="OBV519" s="421"/>
      <c r="OBW519" s="421"/>
      <c r="OBX519" s="421"/>
      <c r="OBY519" s="421"/>
      <c r="OBZ519" s="421"/>
      <c r="OCA519" s="421"/>
      <c r="OCB519" s="421"/>
      <c r="OCC519" s="421"/>
      <c r="OCD519" s="421"/>
      <c r="OCE519" s="421"/>
      <c r="OCF519" s="421"/>
      <c r="OCG519" s="421"/>
      <c r="OCH519" s="421"/>
      <c r="OCI519" s="421"/>
      <c r="OCJ519" s="421"/>
      <c r="OCK519" s="421"/>
      <c r="OCL519" s="421"/>
      <c r="OCM519" s="421"/>
      <c r="OCN519" s="421"/>
      <c r="OCO519" s="421"/>
      <c r="OCP519" s="421"/>
      <c r="OCQ519" s="421"/>
      <c r="OCR519" s="421"/>
      <c r="OCS519" s="421"/>
      <c r="OCT519" s="421"/>
      <c r="OCU519" s="421"/>
      <c r="OCV519" s="421"/>
      <c r="OCW519" s="421"/>
      <c r="OCX519" s="421"/>
      <c r="OCY519" s="421"/>
      <c r="OCZ519" s="421"/>
      <c r="ODA519" s="421"/>
      <c r="ODB519" s="421"/>
      <c r="ODC519" s="421"/>
      <c r="ODD519" s="421"/>
      <c r="ODE519" s="421"/>
      <c r="ODF519" s="421"/>
      <c r="ODG519" s="421"/>
      <c r="ODH519" s="421"/>
      <c r="ODI519" s="421"/>
      <c r="ODJ519" s="421"/>
      <c r="ODK519" s="421"/>
      <c r="ODL519" s="421"/>
      <c r="ODM519" s="421"/>
      <c r="ODN519" s="421"/>
      <c r="ODO519" s="421"/>
      <c r="ODP519" s="421"/>
      <c r="ODQ519" s="421"/>
      <c r="ODR519" s="421"/>
      <c r="ODS519" s="421"/>
      <c r="ODT519" s="421"/>
      <c r="ODU519" s="421"/>
      <c r="ODV519" s="421"/>
      <c r="ODW519" s="421"/>
      <c r="ODX519" s="421"/>
      <c r="ODY519" s="421"/>
      <c r="ODZ519" s="421"/>
      <c r="OEA519" s="421"/>
      <c r="OEB519" s="421"/>
      <c r="OEC519" s="421"/>
      <c r="OED519" s="421"/>
      <c r="OEE519" s="421"/>
      <c r="OEF519" s="421"/>
      <c r="OEG519" s="421"/>
      <c r="OEH519" s="421"/>
      <c r="OEI519" s="421"/>
      <c r="OEJ519" s="421"/>
      <c r="OEK519" s="421"/>
      <c r="OEL519" s="421"/>
      <c r="OEM519" s="421"/>
      <c r="OEN519" s="421"/>
      <c r="OEO519" s="421"/>
      <c r="OEP519" s="421"/>
      <c r="OEQ519" s="421"/>
      <c r="OER519" s="421"/>
      <c r="OES519" s="421"/>
      <c r="OET519" s="421"/>
      <c r="OEU519" s="421"/>
      <c r="OEV519" s="421"/>
      <c r="OEW519" s="421"/>
      <c r="OEX519" s="421"/>
      <c r="OEY519" s="421"/>
      <c r="OEZ519" s="421"/>
      <c r="OFA519" s="421"/>
      <c r="OFB519" s="421"/>
      <c r="OFC519" s="421"/>
      <c r="OFD519" s="421"/>
      <c r="OFE519" s="421"/>
      <c r="OFF519" s="421"/>
      <c r="OFG519" s="421"/>
      <c r="OFH519" s="421"/>
      <c r="OFI519" s="421"/>
      <c r="OFJ519" s="421"/>
      <c r="OFK519" s="421"/>
      <c r="OFL519" s="421"/>
      <c r="OFM519" s="421"/>
      <c r="OFN519" s="421"/>
      <c r="OFO519" s="421"/>
      <c r="OFP519" s="421"/>
      <c r="OFQ519" s="421"/>
      <c r="OFR519" s="421"/>
      <c r="OFS519" s="421"/>
      <c r="OFT519" s="421"/>
      <c r="OFU519" s="421"/>
      <c r="OFV519" s="421"/>
      <c r="OFW519" s="421"/>
      <c r="OFX519" s="421"/>
      <c r="OFY519" s="421"/>
      <c r="OFZ519" s="421"/>
      <c r="OGA519" s="421"/>
      <c r="OGB519" s="421"/>
      <c r="OGC519" s="421"/>
      <c r="OGD519" s="421"/>
      <c r="OGE519" s="421"/>
      <c r="OGF519" s="421"/>
      <c r="OGG519" s="421"/>
      <c r="OGH519" s="421"/>
      <c r="OGI519" s="421"/>
      <c r="OGJ519" s="421"/>
      <c r="OGK519" s="421"/>
      <c r="OGL519" s="421"/>
      <c r="OGM519" s="421"/>
      <c r="OGN519" s="421"/>
      <c r="OGO519" s="421"/>
      <c r="OGP519" s="421"/>
      <c r="OGQ519" s="421"/>
      <c r="OGR519" s="421"/>
      <c r="OGS519" s="421"/>
      <c r="OGT519" s="421"/>
      <c r="OGU519" s="421"/>
      <c r="OGV519" s="421"/>
      <c r="OGW519" s="421"/>
      <c r="OGX519" s="421"/>
      <c r="OGY519" s="421"/>
      <c r="OGZ519" s="421"/>
      <c r="OHA519" s="421"/>
      <c r="OHB519" s="421"/>
      <c r="OHC519" s="421"/>
      <c r="OHD519" s="421"/>
      <c r="OHE519" s="421"/>
      <c r="OHF519" s="421"/>
      <c r="OHG519" s="421"/>
      <c r="OHH519" s="421"/>
      <c r="OHI519" s="421"/>
      <c r="OHJ519" s="421"/>
      <c r="OHK519" s="421"/>
      <c r="OHL519" s="421"/>
      <c r="OHM519" s="421"/>
      <c r="OHN519" s="421"/>
      <c r="OHO519" s="421"/>
      <c r="OHP519" s="421"/>
      <c r="OHQ519" s="421"/>
      <c r="OHR519" s="421"/>
      <c r="OHS519" s="421"/>
      <c r="OHT519" s="421"/>
      <c r="OHU519" s="421"/>
      <c r="OHV519" s="421"/>
      <c r="OHW519" s="421"/>
      <c r="OHX519" s="421"/>
      <c r="OHY519" s="421"/>
      <c r="OHZ519" s="421"/>
      <c r="OIA519" s="421"/>
      <c r="OIB519" s="421"/>
      <c r="OIC519" s="421"/>
      <c r="OID519" s="421"/>
      <c r="OIE519" s="421"/>
      <c r="OIF519" s="421"/>
      <c r="OIG519" s="421"/>
      <c r="OIH519" s="421"/>
      <c r="OII519" s="421"/>
      <c r="OIJ519" s="421"/>
      <c r="OIK519" s="421"/>
      <c r="OIL519" s="421"/>
      <c r="OIM519" s="421"/>
      <c r="OIN519" s="421"/>
      <c r="OIO519" s="421"/>
      <c r="OIP519" s="421"/>
      <c r="OIQ519" s="421"/>
      <c r="OIR519" s="421"/>
      <c r="OIS519" s="421"/>
      <c r="OIT519" s="421"/>
      <c r="OIU519" s="421"/>
      <c r="OIV519" s="421"/>
      <c r="OIW519" s="421"/>
      <c r="OIX519" s="421"/>
      <c r="OIY519" s="421"/>
      <c r="OIZ519" s="421"/>
      <c r="OJA519" s="421"/>
      <c r="OJB519" s="421"/>
      <c r="OJC519" s="421"/>
      <c r="OJD519" s="421"/>
      <c r="OJE519" s="421"/>
      <c r="OJF519" s="421"/>
      <c r="OJG519" s="421"/>
      <c r="OJH519" s="421"/>
      <c r="OJI519" s="421"/>
      <c r="OJJ519" s="421"/>
      <c r="OJK519" s="421"/>
      <c r="OJL519" s="421"/>
      <c r="OJM519" s="421"/>
      <c r="OJN519" s="421"/>
      <c r="OJO519" s="421"/>
      <c r="OJP519" s="421"/>
      <c r="OJQ519" s="421"/>
      <c r="OJR519" s="421"/>
      <c r="OJS519" s="421"/>
      <c r="OJT519" s="421"/>
      <c r="OJU519" s="421"/>
      <c r="OJV519" s="421"/>
      <c r="OJW519" s="421"/>
      <c r="OJX519" s="421"/>
      <c r="OJY519" s="421"/>
      <c r="OJZ519" s="421"/>
      <c r="OKA519" s="421"/>
      <c r="OKB519" s="421"/>
      <c r="OKC519" s="421"/>
      <c r="OKD519" s="421"/>
      <c r="OKE519" s="421"/>
      <c r="OKF519" s="421"/>
      <c r="OKG519" s="421"/>
      <c r="OKH519" s="421"/>
      <c r="OKI519" s="421"/>
      <c r="OKJ519" s="421"/>
      <c r="OKK519" s="421"/>
      <c r="OKL519" s="421"/>
      <c r="OKM519" s="421"/>
      <c r="OKN519" s="421"/>
      <c r="OKO519" s="421"/>
      <c r="OKP519" s="421"/>
      <c r="OKQ519" s="421"/>
      <c r="OKR519" s="421"/>
      <c r="OKS519" s="421"/>
      <c r="OKT519" s="421"/>
      <c r="OKU519" s="421"/>
      <c r="OKV519" s="421"/>
      <c r="OKW519" s="421"/>
      <c r="OKX519" s="421"/>
      <c r="OKY519" s="421"/>
      <c r="OKZ519" s="421"/>
      <c r="OLA519" s="421"/>
      <c r="OLB519" s="421"/>
      <c r="OLC519" s="421"/>
      <c r="OLD519" s="421"/>
      <c r="OLE519" s="421"/>
      <c r="OLF519" s="421"/>
      <c r="OLG519" s="421"/>
      <c r="OLH519" s="421"/>
      <c r="OLI519" s="421"/>
      <c r="OLJ519" s="421"/>
      <c r="OLK519" s="421"/>
      <c r="OLL519" s="421"/>
      <c r="OLM519" s="421"/>
      <c r="OLN519" s="421"/>
      <c r="OLO519" s="421"/>
      <c r="OLP519" s="421"/>
      <c r="OLQ519" s="421"/>
      <c r="OLR519" s="421"/>
      <c r="OLS519" s="421"/>
      <c r="OLT519" s="421"/>
      <c r="OLU519" s="421"/>
      <c r="OLV519" s="421"/>
      <c r="OLW519" s="421"/>
      <c r="OLX519" s="421"/>
      <c r="OLY519" s="421"/>
      <c r="OLZ519" s="421"/>
      <c r="OMA519" s="421"/>
      <c r="OMB519" s="421"/>
      <c r="OMC519" s="421"/>
      <c r="OMD519" s="421"/>
      <c r="OME519" s="421"/>
      <c r="OMF519" s="421"/>
      <c r="OMG519" s="421"/>
      <c r="OMH519" s="421"/>
      <c r="OMI519" s="421"/>
      <c r="OMJ519" s="421"/>
      <c r="OMK519" s="421"/>
      <c r="OML519" s="421"/>
      <c r="OMM519" s="421"/>
      <c r="OMN519" s="421"/>
      <c r="OMO519" s="421"/>
      <c r="OMP519" s="421"/>
      <c r="OMQ519" s="421"/>
      <c r="OMR519" s="421"/>
      <c r="OMS519" s="421"/>
      <c r="OMT519" s="421"/>
      <c r="OMU519" s="421"/>
      <c r="OMV519" s="421"/>
      <c r="OMW519" s="421"/>
      <c r="OMX519" s="421"/>
      <c r="OMY519" s="421"/>
      <c r="OMZ519" s="421"/>
      <c r="ONA519" s="421"/>
      <c r="ONB519" s="421"/>
      <c r="ONC519" s="421"/>
      <c r="OND519" s="421"/>
      <c r="ONE519" s="421"/>
      <c r="ONF519" s="421"/>
      <c r="ONG519" s="421"/>
      <c r="ONH519" s="421"/>
      <c r="ONI519" s="421"/>
      <c r="ONJ519" s="421"/>
      <c r="ONK519" s="421"/>
      <c r="ONL519" s="421"/>
      <c r="ONM519" s="421"/>
      <c r="ONN519" s="421"/>
      <c r="ONO519" s="421"/>
      <c r="ONP519" s="421"/>
      <c r="ONQ519" s="421"/>
      <c r="ONR519" s="421"/>
      <c r="ONS519" s="421"/>
      <c r="ONT519" s="421"/>
      <c r="ONU519" s="421"/>
      <c r="ONV519" s="421"/>
      <c r="ONW519" s="421"/>
      <c r="ONX519" s="421"/>
      <c r="ONY519" s="421"/>
      <c r="ONZ519" s="421"/>
      <c r="OOA519" s="421"/>
      <c r="OOB519" s="421"/>
      <c r="OOC519" s="421"/>
      <c r="OOD519" s="421"/>
      <c r="OOE519" s="421"/>
      <c r="OOF519" s="421"/>
      <c r="OOG519" s="421"/>
      <c r="OOH519" s="421"/>
      <c r="OOI519" s="421"/>
      <c r="OOJ519" s="421"/>
      <c r="OOK519" s="421"/>
      <c r="OOL519" s="421"/>
      <c r="OOM519" s="421"/>
      <c r="OON519" s="421"/>
      <c r="OOO519" s="421"/>
      <c r="OOP519" s="421"/>
      <c r="OOQ519" s="421"/>
      <c r="OOR519" s="421"/>
      <c r="OOS519" s="421"/>
      <c r="OOT519" s="421"/>
      <c r="OOU519" s="421"/>
      <c r="OOV519" s="421"/>
      <c r="OOW519" s="421"/>
      <c r="OOX519" s="421"/>
      <c r="OOY519" s="421"/>
      <c r="OOZ519" s="421"/>
      <c r="OPA519" s="421"/>
      <c r="OPB519" s="421"/>
      <c r="OPC519" s="421"/>
      <c r="OPD519" s="421"/>
      <c r="OPE519" s="421"/>
      <c r="OPF519" s="421"/>
      <c r="OPG519" s="421"/>
      <c r="OPH519" s="421"/>
      <c r="OPI519" s="421"/>
      <c r="OPJ519" s="421"/>
      <c r="OPK519" s="421"/>
      <c r="OPL519" s="421"/>
      <c r="OPM519" s="421"/>
      <c r="OPN519" s="421"/>
      <c r="OPO519" s="421"/>
      <c r="OPP519" s="421"/>
      <c r="OPQ519" s="421"/>
      <c r="OPR519" s="421"/>
      <c r="OPS519" s="421"/>
      <c r="OPT519" s="421"/>
      <c r="OPU519" s="421"/>
      <c r="OPV519" s="421"/>
      <c r="OPW519" s="421"/>
      <c r="OPX519" s="421"/>
      <c r="OPY519" s="421"/>
      <c r="OPZ519" s="421"/>
      <c r="OQA519" s="421"/>
      <c r="OQB519" s="421"/>
      <c r="OQC519" s="421"/>
      <c r="OQD519" s="421"/>
      <c r="OQE519" s="421"/>
      <c r="OQF519" s="421"/>
      <c r="OQG519" s="421"/>
      <c r="OQH519" s="421"/>
      <c r="OQI519" s="421"/>
      <c r="OQJ519" s="421"/>
      <c r="OQK519" s="421"/>
      <c r="OQL519" s="421"/>
      <c r="OQM519" s="421"/>
      <c r="OQN519" s="421"/>
      <c r="OQO519" s="421"/>
      <c r="OQP519" s="421"/>
      <c r="OQQ519" s="421"/>
      <c r="OQR519" s="421"/>
      <c r="OQS519" s="421"/>
      <c r="OQT519" s="421"/>
      <c r="OQU519" s="421"/>
      <c r="OQV519" s="421"/>
      <c r="OQW519" s="421"/>
      <c r="OQX519" s="421"/>
      <c r="OQY519" s="421"/>
      <c r="OQZ519" s="421"/>
      <c r="ORA519" s="421"/>
      <c r="ORB519" s="421"/>
      <c r="ORC519" s="421"/>
      <c r="ORD519" s="421"/>
      <c r="ORE519" s="421"/>
      <c r="ORF519" s="421"/>
      <c r="ORG519" s="421"/>
      <c r="ORH519" s="421"/>
      <c r="ORI519" s="421"/>
      <c r="ORJ519" s="421"/>
      <c r="ORK519" s="421"/>
      <c r="ORL519" s="421"/>
      <c r="ORM519" s="421"/>
      <c r="ORN519" s="421"/>
      <c r="ORO519" s="421"/>
      <c r="ORP519" s="421"/>
      <c r="ORQ519" s="421"/>
      <c r="ORR519" s="421"/>
      <c r="ORS519" s="421"/>
      <c r="ORT519" s="421"/>
      <c r="ORU519" s="421"/>
      <c r="ORV519" s="421"/>
      <c r="ORW519" s="421"/>
      <c r="ORX519" s="421"/>
      <c r="ORY519" s="421"/>
      <c r="ORZ519" s="421"/>
      <c r="OSA519" s="421"/>
      <c r="OSB519" s="421"/>
      <c r="OSC519" s="421"/>
      <c r="OSD519" s="421"/>
      <c r="OSE519" s="421"/>
      <c r="OSF519" s="421"/>
      <c r="OSG519" s="421"/>
      <c r="OSH519" s="421"/>
      <c r="OSI519" s="421"/>
      <c r="OSJ519" s="421"/>
      <c r="OSK519" s="421"/>
      <c r="OSL519" s="421"/>
      <c r="OSM519" s="421"/>
      <c r="OSN519" s="421"/>
      <c r="OSO519" s="421"/>
      <c r="OSP519" s="421"/>
      <c r="OSQ519" s="421"/>
      <c r="OSR519" s="421"/>
      <c r="OSS519" s="421"/>
      <c r="OST519" s="421"/>
      <c r="OSU519" s="421"/>
      <c r="OSV519" s="421"/>
      <c r="OSW519" s="421"/>
      <c r="OSX519" s="421"/>
      <c r="OSY519" s="421"/>
      <c r="OSZ519" s="421"/>
      <c r="OTA519" s="421"/>
      <c r="OTB519" s="421"/>
      <c r="OTC519" s="421"/>
      <c r="OTD519" s="421"/>
      <c r="OTE519" s="421"/>
      <c r="OTF519" s="421"/>
      <c r="OTG519" s="421"/>
      <c r="OTH519" s="421"/>
      <c r="OTI519" s="421"/>
      <c r="OTJ519" s="421"/>
      <c r="OTK519" s="421"/>
      <c r="OTL519" s="421"/>
      <c r="OTM519" s="421"/>
      <c r="OTN519" s="421"/>
      <c r="OTO519" s="421"/>
      <c r="OTP519" s="421"/>
      <c r="OTQ519" s="421"/>
      <c r="OTR519" s="421"/>
      <c r="OTS519" s="421"/>
      <c r="OTT519" s="421"/>
      <c r="OTU519" s="421"/>
      <c r="OTV519" s="421"/>
      <c r="OTW519" s="421"/>
      <c r="OTX519" s="421"/>
      <c r="OTY519" s="421"/>
      <c r="OTZ519" s="421"/>
      <c r="OUA519" s="421"/>
      <c r="OUB519" s="421"/>
      <c r="OUC519" s="421"/>
      <c r="OUD519" s="421"/>
      <c r="OUE519" s="421"/>
      <c r="OUF519" s="421"/>
      <c r="OUG519" s="421"/>
      <c r="OUH519" s="421"/>
      <c r="OUI519" s="421"/>
      <c r="OUJ519" s="421"/>
      <c r="OUK519" s="421"/>
      <c r="OUL519" s="421"/>
      <c r="OUM519" s="421"/>
      <c r="OUN519" s="421"/>
      <c r="OUO519" s="421"/>
      <c r="OUP519" s="421"/>
      <c r="OUQ519" s="421"/>
      <c r="OUR519" s="421"/>
      <c r="OUS519" s="421"/>
      <c r="OUT519" s="421"/>
      <c r="OUU519" s="421"/>
      <c r="OUV519" s="421"/>
      <c r="OUW519" s="421"/>
      <c r="OUX519" s="421"/>
      <c r="OUY519" s="421"/>
      <c r="OUZ519" s="421"/>
      <c r="OVA519" s="421"/>
      <c r="OVB519" s="421"/>
      <c r="OVC519" s="421"/>
      <c r="OVD519" s="421"/>
      <c r="OVE519" s="421"/>
      <c r="OVF519" s="421"/>
      <c r="OVG519" s="421"/>
      <c r="OVH519" s="421"/>
      <c r="OVI519" s="421"/>
      <c r="OVJ519" s="421"/>
      <c r="OVK519" s="421"/>
      <c r="OVL519" s="421"/>
      <c r="OVM519" s="421"/>
      <c r="OVN519" s="421"/>
      <c r="OVO519" s="421"/>
      <c r="OVP519" s="421"/>
      <c r="OVQ519" s="421"/>
      <c r="OVR519" s="421"/>
      <c r="OVS519" s="421"/>
      <c r="OVT519" s="421"/>
      <c r="OVU519" s="421"/>
      <c r="OVV519" s="421"/>
      <c r="OVW519" s="421"/>
      <c r="OVX519" s="421"/>
      <c r="OVY519" s="421"/>
      <c r="OVZ519" s="421"/>
      <c r="OWA519" s="421"/>
      <c r="OWB519" s="421"/>
      <c r="OWC519" s="421"/>
      <c r="OWD519" s="421"/>
      <c r="OWE519" s="421"/>
      <c r="OWF519" s="421"/>
      <c r="OWG519" s="421"/>
      <c r="OWH519" s="421"/>
      <c r="OWI519" s="421"/>
      <c r="OWJ519" s="421"/>
      <c r="OWK519" s="421"/>
      <c r="OWL519" s="421"/>
      <c r="OWM519" s="421"/>
      <c r="OWN519" s="421"/>
      <c r="OWO519" s="421"/>
      <c r="OWP519" s="421"/>
      <c r="OWQ519" s="421"/>
      <c r="OWR519" s="421"/>
      <c r="OWS519" s="421"/>
      <c r="OWT519" s="421"/>
      <c r="OWU519" s="421"/>
      <c r="OWV519" s="421"/>
      <c r="OWW519" s="421"/>
      <c r="OWX519" s="421"/>
      <c r="OWY519" s="421"/>
      <c r="OWZ519" s="421"/>
      <c r="OXA519" s="421"/>
      <c r="OXB519" s="421"/>
      <c r="OXC519" s="421"/>
      <c r="OXD519" s="421"/>
      <c r="OXE519" s="421"/>
      <c r="OXF519" s="421"/>
      <c r="OXG519" s="421"/>
      <c r="OXH519" s="421"/>
      <c r="OXI519" s="421"/>
      <c r="OXJ519" s="421"/>
      <c r="OXK519" s="421"/>
      <c r="OXL519" s="421"/>
      <c r="OXM519" s="421"/>
      <c r="OXN519" s="421"/>
      <c r="OXO519" s="421"/>
      <c r="OXP519" s="421"/>
      <c r="OXQ519" s="421"/>
      <c r="OXR519" s="421"/>
      <c r="OXS519" s="421"/>
      <c r="OXT519" s="421"/>
      <c r="OXU519" s="421"/>
      <c r="OXV519" s="421"/>
      <c r="OXW519" s="421"/>
      <c r="OXX519" s="421"/>
      <c r="OXY519" s="421"/>
      <c r="OXZ519" s="421"/>
      <c r="OYA519" s="421"/>
      <c r="OYB519" s="421"/>
      <c r="OYC519" s="421"/>
      <c r="OYD519" s="421"/>
      <c r="OYE519" s="421"/>
      <c r="OYF519" s="421"/>
      <c r="OYG519" s="421"/>
      <c r="OYH519" s="421"/>
      <c r="OYI519" s="421"/>
      <c r="OYJ519" s="421"/>
      <c r="OYK519" s="421"/>
      <c r="OYL519" s="421"/>
      <c r="OYM519" s="421"/>
      <c r="OYN519" s="421"/>
      <c r="OYO519" s="421"/>
      <c r="OYP519" s="421"/>
      <c r="OYQ519" s="421"/>
      <c r="OYR519" s="421"/>
      <c r="OYS519" s="421"/>
      <c r="OYT519" s="421"/>
      <c r="OYU519" s="421"/>
      <c r="OYV519" s="421"/>
      <c r="OYW519" s="421"/>
      <c r="OYX519" s="421"/>
      <c r="OYY519" s="421"/>
      <c r="OYZ519" s="421"/>
      <c r="OZA519" s="421"/>
      <c r="OZB519" s="421"/>
      <c r="OZC519" s="421"/>
      <c r="OZD519" s="421"/>
      <c r="OZE519" s="421"/>
      <c r="OZF519" s="421"/>
      <c r="OZG519" s="421"/>
      <c r="OZH519" s="421"/>
      <c r="OZI519" s="421"/>
      <c r="OZJ519" s="421"/>
      <c r="OZK519" s="421"/>
      <c r="OZL519" s="421"/>
      <c r="OZM519" s="421"/>
      <c r="OZN519" s="421"/>
      <c r="OZO519" s="421"/>
      <c r="OZP519" s="421"/>
      <c r="OZQ519" s="421"/>
      <c r="OZR519" s="421"/>
      <c r="OZS519" s="421"/>
      <c r="OZT519" s="421"/>
      <c r="OZU519" s="421"/>
      <c r="OZV519" s="421"/>
      <c r="OZW519" s="421"/>
      <c r="OZX519" s="421"/>
      <c r="OZY519" s="421"/>
      <c r="OZZ519" s="421"/>
      <c r="PAA519" s="421"/>
      <c r="PAB519" s="421"/>
      <c r="PAC519" s="421"/>
      <c r="PAD519" s="421"/>
      <c r="PAE519" s="421"/>
      <c r="PAF519" s="421"/>
      <c r="PAG519" s="421"/>
      <c r="PAH519" s="421"/>
      <c r="PAI519" s="421"/>
      <c r="PAJ519" s="421"/>
      <c r="PAK519" s="421"/>
      <c r="PAL519" s="421"/>
      <c r="PAM519" s="421"/>
      <c r="PAN519" s="421"/>
      <c r="PAO519" s="421"/>
      <c r="PAP519" s="421"/>
      <c r="PAQ519" s="421"/>
      <c r="PAR519" s="421"/>
      <c r="PAS519" s="421"/>
      <c r="PAT519" s="421"/>
      <c r="PAU519" s="421"/>
      <c r="PAV519" s="421"/>
      <c r="PAW519" s="421"/>
      <c r="PAX519" s="421"/>
      <c r="PAY519" s="421"/>
      <c r="PAZ519" s="421"/>
      <c r="PBA519" s="421"/>
      <c r="PBB519" s="421"/>
      <c r="PBC519" s="421"/>
      <c r="PBD519" s="421"/>
      <c r="PBE519" s="421"/>
      <c r="PBF519" s="421"/>
      <c r="PBG519" s="421"/>
      <c r="PBH519" s="421"/>
      <c r="PBI519" s="421"/>
      <c r="PBJ519" s="421"/>
      <c r="PBK519" s="421"/>
      <c r="PBL519" s="421"/>
      <c r="PBM519" s="421"/>
      <c r="PBN519" s="421"/>
      <c r="PBO519" s="421"/>
      <c r="PBP519" s="421"/>
      <c r="PBQ519" s="421"/>
      <c r="PBR519" s="421"/>
      <c r="PBS519" s="421"/>
      <c r="PBT519" s="421"/>
      <c r="PBU519" s="421"/>
      <c r="PBV519" s="421"/>
      <c r="PBW519" s="421"/>
      <c r="PBX519" s="421"/>
      <c r="PBY519" s="421"/>
      <c r="PBZ519" s="421"/>
      <c r="PCA519" s="421"/>
      <c r="PCB519" s="421"/>
      <c r="PCC519" s="421"/>
      <c r="PCD519" s="421"/>
      <c r="PCE519" s="421"/>
      <c r="PCF519" s="421"/>
      <c r="PCG519" s="421"/>
      <c r="PCH519" s="421"/>
      <c r="PCI519" s="421"/>
      <c r="PCJ519" s="421"/>
      <c r="PCK519" s="421"/>
      <c r="PCL519" s="421"/>
      <c r="PCM519" s="421"/>
      <c r="PCN519" s="421"/>
      <c r="PCO519" s="421"/>
      <c r="PCP519" s="421"/>
      <c r="PCQ519" s="421"/>
      <c r="PCR519" s="421"/>
      <c r="PCS519" s="421"/>
      <c r="PCT519" s="421"/>
      <c r="PCU519" s="421"/>
      <c r="PCV519" s="421"/>
      <c r="PCW519" s="421"/>
      <c r="PCX519" s="421"/>
      <c r="PCY519" s="421"/>
      <c r="PCZ519" s="421"/>
      <c r="PDA519" s="421"/>
      <c r="PDB519" s="421"/>
      <c r="PDC519" s="421"/>
      <c r="PDD519" s="421"/>
      <c r="PDE519" s="421"/>
      <c r="PDF519" s="421"/>
      <c r="PDG519" s="421"/>
      <c r="PDH519" s="421"/>
      <c r="PDI519" s="421"/>
      <c r="PDJ519" s="421"/>
      <c r="PDK519" s="421"/>
      <c r="PDL519" s="421"/>
      <c r="PDM519" s="421"/>
      <c r="PDN519" s="421"/>
      <c r="PDO519" s="421"/>
      <c r="PDP519" s="421"/>
      <c r="PDQ519" s="421"/>
      <c r="PDR519" s="421"/>
      <c r="PDS519" s="421"/>
      <c r="PDT519" s="421"/>
      <c r="PDU519" s="421"/>
      <c r="PDV519" s="421"/>
      <c r="PDW519" s="421"/>
      <c r="PDX519" s="421"/>
      <c r="PDY519" s="421"/>
      <c r="PDZ519" s="421"/>
      <c r="PEA519" s="421"/>
      <c r="PEB519" s="421"/>
      <c r="PEC519" s="421"/>
      <c r="PED519" s="421"/>
      <c r="PEE519" s="421"/>
      <c r="PEF519" s="421"/>
      <c r="PEG519" s="421"/>
      <c r="PEH519" s="421"/>
      <c r="PEI519" s="421"/>
      <c r="PEJ519" s="421"/>
      <c r="PEK519" s="421"/>
      <c r="PEL519" s="421"/>
      <c r="PEM519" s="421"/>
      <c r="PEN519" s="421"/>
      <c r="PEO519" s="421"/>
      <c r="PEP519" s="421"/>
      <c r="PEQ519" s="421"/>
      <c r="PER519" s="421"/>
      <c r="PES519" s="421"/>
      <c r="PET519" s="421"/>
      <c r="PEU519" s="421"/>
      <c r="PEV519" s="421"/>
      <c r="PEW519" s="421"/>
      <c r="PEX519" s="421"/>
      <c r="PEY519" s="421"/>
      <c r="PEZ519" s="421"/>
      <c r="PFA519" s="421"/>
      <c r="PFB519" s="421"/>
      <c r="PFC519" s="421"/>
      <c r="PFD519" s="421"/>
      <c r="PFE519" s="421"/>
      <c r="PFF519" s="421"/>
      <c r="PFG519" s="421"/>
      <c r="PFH519" s="421"/>
      <c r="PFI519" s="421"/>
      <c r="PFJ519" s="421"/>
      <c r="PFK519" s="421"/>
      <c r="PFL519" s="421"/>
      <c r="PFM519" s="421"/>
      <c r="PFN519" s="421"/>
      <c r="PFO519" s="421"/>
      <c r="PFP519" s="421"/>
      <c r="PFQ519" s="421"/>
      <c r="PFR519" s="421"/>
      <c r="PFS519" s="421"/>
      <c r="PFT519" s="421"/>
      <c r="PFU519" s="421"/>
      <c r="PFV519" s="421"/>
      <c r="PFW519" s="421"/>
      <c r="PFX519" s="421"/>
      <c r="PFY519" s="421"/>
      <c r="PFZ519" s="421"/>
      <c r="PGA519" s="421"/>
      <c r="PGB519" s="421"/>
      <c r="PGC519" s="421"/>
      <c r="PGD519" s="421"/>
      <c r="PGE519" s="421"/>
      <c r="PGF519" s="421"/>
      <c r="PGG519" s="421"/>
      <c r="PGH519" s="421"/>
      <c r="PGI519" s="421"/>
      <c r="PGJ519" s="421"/>
      <c r="PGK519" s="421"/>
      <c r="PGL519" s="421"/>
      <c r="PGM519" s="421"/>
      <c r="PGN519" s="421"/>
      <c r="PGO519" s="421"/>
      <c r="PGP519" s="421"/>
      <c r="PGQ519" s="421"/>
      <c r="PGR519" s="421"/>
      <c r="PGS519" s="421"/>
      <c r="PGT519" s="421"/>
      <c r="PGU519" s="421"/>
      <c r="PGV519" s="421"/>
      <c r="PGW519" s="421"/>
      <c r="PGX519" s="421"/>
      <c r="PGY519" s="421"/>
      <c r="PGZ519" s="421"/>
      <c r="PHA519" s="421"/>
      <c r="PHB519" s="421"/>
      <c r="PHC519" s="421"/>
      <c r="PHD519" s="421"/>
      <c r="PHE519" s="421"/>
      <c r="PHF519" s="421"/>
      <c r="PHG519" s="421"/>
      <c r="PHH519" s="421"/>
      <c r="PHI519" s="421"/>
      <c r="PHJ519" s="421"/>
      <c r="PHK519" s="421"/>
      <c r="PHL519" s="421"/>
      <c r="PHM519" s="421"/>
      <c r="PHN519" s="421"/>
      <c r="PHO519" s="421"/>
      <c r="PHP519" s="421"/>
      <c r="PHQ519" s="421"/>
      <c r="PHR519" s="421"/>
      <c r="PHS519" s="421"/>
      <c r="PHT519" s="421"/>
      <c r="PHU519" s="421"/>
      <c r="PHV519" s="421"/>
      <c r="PHW519" s="421"/>
      <c r="PHX519" s="421"/>
      <c r="PHY519" s="421"/>
      <c r="PHZ519" s="421"/>
      <c r="PIA519" s="421"/>
      <c r="PIB519" s="421"/>
      <c r="PIC519" s="421"/>
      <c r="PID519" s="421"/>
      <c r="PIE519" s="421"/>
      <c r="PIF519" s="421"/>
      <c r="PIG519" s="421"/>
      <c r="PIH519" s="421"/>
      <c r="PII519" s="421"/>
      <c r="PIJ519" s="421"/>
      <c r="PIK519" s="421"/>
      <c r="PIL519" s="421"/>
      <c r="PIM519" s="421"/>
      <c r="PIN519" s="421"/>
      <c r="PIO519" s="421"/>
      <c r="PIP519" s="421"/>
      <c r="PIQ519" s="421"/>
      <c r="PIR519" s="421"/>
      <c r="PIS519" s="421"/>
      <c r="PIT519" s="421"/>
      <c r="PIU519" s="421"/>
      <c r="PIV519" s="421"/>
      <c r="PIW519" s="421"/>
      <c r="PIX519" s="421"/>
      <c r="PIY519" s="421"/>
      <c r="PIZ519" s="421"/>
      <c r="PJA519" s="421"/>
      <c r="PJB519" s="421"/>
      <c r="PJC519" s="421"/>
      <c r="PJD519" s="421"/>
      <c r="PJE519" s="421"/>
      <c r="PJF519" s="421"/>
      <c r="PJG519" s="421"/>
      <c r="PJH519" s="421"/>
      <c r="PJI519" s="421"/>
      <c r="PJJ519" s="421"/>
      <c r="PJK519" s="421"/>
      <c r="PJL519" s="421"/>
      <c r="PJM519" s="421"/>
      <c r="PJN519" s="421"/>
      <c r="PJO519" s="421"/>
      <c r="PJP519" s="421"/>
      <c r="PJQ519" s="421"/>
      <c r="PJR519" s="421"/>
      <c r="PJS519" s="421"/>
      <c r="PJT519" s="421"/>
      <c r="PJU519" s="421"/>
      <c r="PJV519" s="421"/>
      <c r="PJW519" s="421"/>
      <c r="PJX519" s="421"/>
      <c r="PJY519" s="421"/>
      <c r="PJZ519" s="421"/>
      <c r="PKA519" s="421"/>
      <c r="PKB519" s="421"/>
      <c r="PKC519" s="421"/>
      <c r="PKD519" s="421"/>
      <c r="PKE519" s="421"/>
      <c r="PKF519" s="421"/>
      <c r="PKG519" s="421"/>
      <c r="PKH519" s="421"/>
      <c r="PKI519" s="421"/>
      <c r="PKJ519" s="421"/>
      <c r="PKK519" s="421"/>
      <c r="PKL519" s="421"/>
      <c r="PKM519" s="421"/>
      <c r="PKN519" s="421"/>
      <c r="PKO519" s="421"/>
      <c r="PKP519" s="421"/>
      <c r="PKQ519" s="421"/>
      <c r="PKR519" s="421"/>
      <c r="PKS519" s="421"/>
      <c r="PKT519" s="421"/>
      <c r="PKU519" s="421"/>
      <c r="PKV519" s="421"/>
      <c r="PKW519" s="421"/>
      <c r="PKX519" s="421"/>
      <c r="PKY519" s="421"/>
      <c r="PKZ519" s="421"/>
      <c r="PLA519" s="421"/>
      <c r="PLB519" s="421"/>
      <c r="PLC519" s="421"/>
      <c r="PLD519" s="421"/>
      <c r="PLE519" s="421"/>
      <c r="PLF519" s="421"/>
      <c r="PLG519" s="421"/>
      <c r="PLH519" s="421"/>
      <c r="PLI519" s="421"/>
      <c r="PLJ519" s="421"/>
      <c r="PLK519" s="421"/>
      <c r="PLL519" s="421"/>
      <c r="PLM519" s="421"/>
      <c r="PLN519" s="421"/>
      <c r="PLO519" s="421"/>
      <c r="PLP519" s="421"/>
      <c r="PLQ519" s="421"/>
      <c r="PLR519" s="421"/>
      <c r="PLS519" s="421"/>
      <c r="PLT519" s="421"/>
      <c r="PLU519" s="421"/>
      <c r="PLV519" s="421"/>
      <c r="PLW519" s="421"/>
      <c r="PLX519" s="421"/>
      <c r="PLY519" s="421"/>
      <c r="PLZ519" s="421"/>
      <c r="PMA519" s="421"/>
      <c r="PMB519" s="421"/>
      <c r="PMC519" s="421"/>
      <c r="PMD519" s="421"/>
      <c r="PME519" s="421"/>
      <c r="PMF519" s="421"/>
      <c r="PMG519" s="421"/>
      <c r="PMH519" s="421"/>
      <c r="PMI519" s="421"/>
      <c r="PMJ519" s="421"/>
      <c r="PMK519" s="421"/>
      <c r="PML519" s="421"/>
      <c r="PMM519" s="421"/>
      <c r="PMN519" s="421"/>
      <c r="PMO519" s="421"/>
      <c r="PMP519" s="421"/>
      <c r="PMQ519" s="421"/>
      <c r="PMR519" s="421"/>
      <c r="PMS519" s="421"/>
      <c r="PMT519" s="421"/>
      <c r="PMU519" s="421"/>
      <c r="PMV519" s="421"/>
      <c r="PMW519" s="421"/>
      <c r="PMX519" s="421"/>
      <c r="PMY519" s="421"/>
      <c r="PMZ519" s="421"/>
      <c r="PNA519" s="421"/>
      <c r="PNB519" s="421"/>
      <c r="PNC519" s="421"/>
      <c r="PND519" s="421"/>
      <c r="PNE519" s="421"/>
      <c r="PNF519" s="421"/>
      <c r="PNG519" s="421"/>
      <c r="PNH519" s="421"/>
      <c r="PNI519" s="421"/>
      <c r="PNJ519" s="421"/>
      <c r="PNK519" s="421"/>
      <c r="PNL519" s="421"/>
      <c r="PNM519" s="421"/>
      <c r="PNN519" s="421"/>
      <c r="PNO519" s="421"/>
      <c r="PNP519" s="421"/>
      <c r="PNQ519" s="421"/>
      <c r="PNR519" s="421"/>
      <c r="PNS519" s="421"/>
      <c r="PNT519" s="421"/>
      <c r="PNU519" s="421"/>
      <c r="PNV519" s="421"/>
      <c r="PNW519" s="421"/>
      <c r="PNX519" s="421"/>
      <c r="PNY519" s="421"/>
      <c r="PNZ519" s="421"/>
      <c r="POA519" s="421"/>
      <c r="POB519" s="421"/>
      <c r="POC519" s="421"/>
      <c r="POD519" s="421"/>
      <c r="POE519" s="421"/>
      <c r="POF519" s="421"/>
      <c r="POG519" s="421"/>
      <c r="POH519" s="421"/>
      <c r="POI519" s="421"/>
      <c r="POJ519" s="421"/>
      <c r="POK519" s="421"/>
      <c r="POL519" s="421"/>
      <c r="POM519" s="421"/>
      <c r="PON519" s="421"/>
      <c r="POO519" s="421"/>
      <c r="POP519" s="421"/>
      <c r="POQ519" s="421"/>
      <c r="POR519" s="421"/>
      <c r="POS519" s="421"/>
      <c r="POT519" s="421"/>
      <c r="POU519" s="421"/>
      <c r="POV519" s="421"/>
      <c r="POW519" s="421"/>
      <c r="POX519" s="421"/>
      <c r="POY519" s="421"/>
      <c r="POZ519" s="421"/>
      <c r="PPA519" s="421"/>
      <c r="PPB519" s="421"/>
      <c r="PPC519" s="421"/>
      <c r="PPD519" s="421"/>
      <c r="PPE519" s="421"/>
      <c r="PPF519" s="421"/>
      <c r="PPG519" s="421"/>
      <c r="PPH519" s="421"/>
      <c r="PPI519" s="421"/>
      <c r="PPJ519" s="421"/>
      <c r="PPK519" s="421"/>
      <c r="PPL519" s="421"/>
      <c r="PPM519" s="421"/>
      <c r="PPN519" s="421"/>
      <c r="PPO519" s="421"/>
      <c r="PPP519" s="421"/>
      <c r="PPQ519" s="421"/>
      <c r="PPR519" s="421"/>
      <c r="PPS519" s="421"/>
      <c r="PPT519" s="421"/>
      <c r="PPU519" s="421"/>
      <c r="PPV519" s="421"/>
      <c r="PPW519" s="421"/>
      <c r="PPX519" s="421"/>
      <c r="PPY519" s="421"/>
      <c r="PPZ519" s="421"/>
      <c r="PQA519" s="421"/>
      <c r="PQB519" s="421"/>
      <c r="PQC519" s="421"/>
      <c r="PQD519" s="421"/>
      <c r="PQE519" s="421"/>
      <c r="PQF519" s="421"/>
      <c r="PQG519" s="421"/>
      <c r="PQH519" s="421"/>
      <c r="PQI519" s="421"/>
      <c r="PQJ519" s="421"/>
      <c r="PQK519" s="421"/>
      <c r="PQL519" s="421"/>
      <c r="PQM519" s="421"/>
      <c r="PQN519" s="421"/>
      <c r="PQO519" s="421"/>
      <c r="PQP519" s="421"/>
      <c r="PQQ519" s="421"/>
      <c r="PQR519" s="421"/>
      <c r="PQS519" s="421"/>
      <c r="PQT519" s="421"/>
      <c r="PQU519" s="421"/>
      <c r="PQV519" s="421"/>
      <c r="PQW519" s="421"/>
      <c r="PQX519" s="421"/>
      <c r="PQY519" s="421"/>
      <c r="PQZ519" s="421"/>
      <c r="PRA519" s="421"/>
      <c r="PRB519" s="421"/>
      <c r="PRC519" s="421"/>
      <c r="PRD519" s="421"/>
      <c r="PRE519" s="421"/>
      <c r="PRF519" s="421"/>
      <c r="PRG519" s="421"/>
      <c r="PRH519" s="421"/>
      <c r="PRI519" s="421"/>
      <c r="PRJ519" s="421"/>
      <c r="PRK519" s="421"/>
      <c r="PRL519" s="421"/>
      <c r="PRM519" s="421"/>
      <c r="PRN519" s="421"/>
      <c r="PRO519" s="421"/>
      <c r="PRP519" s="421"/>
      <c r="PRQ519" s="421"/>
      <c r="PRR519" s="421"/>
      <c r="PRS519" s="421"/>
      <c r="PRT519" s="421"/>
      <c r="PRU519" s="421"/>
      <c r="PRV519" s="421"/>
      <c r="PRW519" s="421"/>
      <c r="PRX519" s="421"/>
      <c r="PRY519" s="421"/>
      <c r="PRZ519" s="421"/>
      <c r="PSA519" s="421"/>
      <c r="PSB519" s="421"/>
      <c r="PSC519" s="421"/>
      <c r="PSD519" s="421"/>
      <c r="PSE519" s="421"/>
      <c r="PSF519" s="421"/>
      <c r="PSG519" s="421"/>
      <c r="PSH519" s="421"/>
      <c r="PSI519" s="421"/>
      <c r="PSJ519" s="421"/>
      <c r="PSK519" s="421"/>
      <c r="PSL519" s="421"/>
      <c r="PSM519" s="421"/>
      <c r="PSN519" s="421"/>
      <c r="PSO519" s="421"/>
      <c r="PSP519" s="421"/>
      <c r="PSQ519" s="421"/>
      <c r="PSR519" s="421"/>
      <c r="PSS519" s="421"/>
      <c r="PST519" s="421"/>
      <c r="PSU519" s="421"/>
      <c r="PSV519" s="421"/>
      <c r="PSW519" s="421"/>
      <c r="PSX519" s="421"/>
      <c r="PSY519" s="421"/>
      <c r="PSZ519" s="421"/>
      <c r="PTA519" s="421"/>
      <c r="PTB519" s="421"/>
      <c r="PTC519" s="421"/>
      <c r="PTD519" s="421"/>
      <c r="PTE519" s="421"/>
      <c r="PTF519" s="421"/>
      <c r="PTG519" s="421"/>
      <c r="PTH519" s="421"/>
      <c r="PTI519" s="421"/>
      <c r="PTJ519" s="421"/>
      <c r="PTK519" s="421"/>
      <c r="PTL519" s="421"/>
      <c r="PTM519" s="421"/>
      <c r="PTN519" s="421"/>
      <c r="PTO519" s="421"/>
      <c r="PTP519" s="421"/>
      <c r="PTQ519" s="421"/>
      <c r="PTR519" s="421"/>
      <c r="PTS519" s="421"/>
      <c r="PTT519" s="421"/>
      <c r="PTU519" s="421"/>
      <c r="PTV519" s="421"/>
      <c r="PTW519" s="421"/>
      <c r="PTX519" s="421"/>
      <c r="PTY519" s="421"/>
      <c r="PTZ519" s="421"/>
      <c r="PUA519" s="421"/>
      <c r="PUB519" s="421"/>
      <c r="PUC519" s="421"/>
      <c r="PUD519" s="421"/>
      <c r="PUE519" s="421"/>
      <c r="PUF519" s="421"/>
      <c r="PUG519" s="421"/>
      <c r="PUH519" s="421"/>
      <c r="PUI519" s="421"/>
      <c r="PUJ519" s="421"/>
      <c r="PUK519" s="421"/>
      <c r="PUL519" s="421"/>
      <c r="PUM519" s="421"/>
      <c r="PUN519" s="421"/>
      <c r="PUO519" s="421"/>
      <c r="PUP519" s="421"/>
      <c r="PUQ519" s="421"/>
      <c r="PUR519" s="421"/>
      <c r="PUS519" s="421"/>
      <c r="PUT519" s="421"/>
      <c r="PUU519" s="421"/>
      <c r="PUV519" s="421"/>
      <c r="PUW519" s="421"/>
      <c r="PUX519" s="421"/>
      <c r="PUY519" s="421"/>
      <c r="PUZ519" s="421"/>
      <c r="PVA519" s="421"/>
      <c r="PVB519" s="421"/>
      <c r="PVC519" s="421"/>
      <c r="PVD519" s="421"/>
      <c r="PVE519" s="421"/>
      <c r="PVF519" s="421"/>
      <c r="PVG519" s="421"/>
      <c r="PVH519" s="421"/>
      <c r="PVI519" s="421"/>
      <c r="PVJ519" s="421"/>
      <c r="PVK519" s="421"/>
      <c r="PVL519" s="421"/>
      <c r="PVM519" s="421"/>
      <c r="PVN519" s="421"/>
      <c r="PVO519" s="421"/>
      <c r="PVP519" s="421"/>
      <c r="PVQ519" s="421"/>
      <c r="PVR519" s="421"/>
      <c r="PVS519" s="421"/>
      <c r="PVT519" s="421"/>
      <c r="PVU519" s="421"/>
      <c r="PVV519" s="421"/>
      <c r="PVW519" s="421"/>
      <c r="PVX519" s="421"/>
      <c r="PVY519" s="421"/>
      <c r="PVZ519" s="421"/>
      <c r="PWA519" s="421"/>
      <c r="PWB519" s="421"/>
      <c r="PWC519" s="421"/>
      <c r="PWD519" s="421"/>
      <c r="PWE519" s="421"/>
      <c r="PWF519" s="421"/>
      <c r="PWG519" s="421"/>
      <c r="PWH519" s="421"/>
      <c r="PWI519" s="421"/>
      <c r="PWJ519" s="421"/>
      <c r="PWK519" s="421"/>
      <c r="PWL519" s="421"/>
      <c r="PWM519" s="421"/>
      <c r="PWN519" s="421"/>
      <c r="PWO519" s="421"/>
      <c r="PWP519" s="421"/>
      <c r="PWQ519" s="421"/>
      <c r="PWR519" s="421"/>
      <c r="PWS519" s="421"/>
      <c r="PWT519" s="421"/>
      <c r="PWU519" s="421"/>
      <c r="PWV519" s="421"/>
      <c r="PWW519" s="421"/>
      <c r="PWX519" s="421"/>
      <c r="PWY519" s="421"/>
      <c r="PWZ519" s="421"/>
      <c r="PXA519" s="421"/>
      <c r="PXB519" s="421"/>
      <c r="PXC519" s="421"/>
      <c r="PXD519" s="421"/>
      <c r="PXE519" s="421"/>
      <c r="PXF519" s="421"/>
      <c r="PXG519" s="421"/>
      <c r="PXH519" s="421"/>
      <c r="PXI519" s="421"/>
      <c r="PXJ519" s="421"/>
      <c r="PXK519" s="421"/>
      <c r="PXL519" s="421"/>
      <c r="PXM519" s="421"/>
      <c r="PXN519" s="421"/>
      <c r="PXO519" s="421"/>
      <c r="PXP519" s="421"/>
      <c r="PXQ519" s="421"/>
      <c r="PXR519" s="421"/>
      <c r="PXS519" s="421"/>
      <c r="PXT519" s="421"/>
      <c r="PXU519" s="421"/>
      <c r="PXV519" s="421"/>
      <c r="PXW519" s="421"/>
      <c r="PXX519" s="421"/>
      <c r="PXY519" s="421"/>
      <c r="PXZ519" s="421"/>
      <c r="PYA519" s="421"/>
      <c r="PYB519" s="421"/>
      <c r="PYC519" s="421"/>
      <c r="PYD519" s="421"/>
      <c r="PYE519" s="421"/>
      <c r="PYF519" s="421"/>
      <c r="PYG519" s="421"/>
      <c r="PYH519" s="421"/>
      <c r="PYI519" s="421"/>
      <c r="PYJ519" s="421"/>
      <c r="PYK519" s="421"/>
      <c r="PYL519" s="421"/>
      <c r="PYM519" s="421"/>
      <c r="PYN519" s="421"/>
      <c r="PYO519" s="421"/>
      <c r="PYP519" s="421"/>
      <c r="PYQ519" s="421"/>
      <c r="PYR519" s="421"/>
      <c r="PYS519" s="421"/>
      <c r="PYT519" s="421"/>
      <c r="PYU519" s="421"/>
      <c r="PYV519" s="421"/>
      <c r="PYW519" s="421"/>
      <c r="PYX519" s="421"/>
      <c r="PYY519" s="421"/>
      <c r="PYZ519" s="421"/>
      <c r="PZA519" s="421"/>
      <c r="PZB519" s="421"/>
      <c r="PZC519" s="421"/>
      <c r="PZD519" s="421"/>
      <c r="PZE519" s="421"/>
      <c r="PZF519" s="421"/>
      <c r="PZG519" s="421"/>
      <c r="PZH519" s="421"/>
      <c r="PZI519" s="421"/>
      <c r="PZJ519" s="421"/>
      <c r="PZK519" s="421"/>
      <c r="PZL519" s="421"/>
      <c r="PZM519" s="421"/>
      <c r="PZN519" s="421"/>
      <c r="PZO519" s="421"/>
      <c r="PZP519" s="421"/>
      <c r="PZQ519" s="421"/>
      <c r="PZR519" s="421"/>
      <c r="PZS519" s="421"/>
      <c r="PZT519" s="421"/>
      <c r="PZU519" s="421"/>
      <c r="PZV519" s="421"/>
      <c r="PZW519" s="421"/>
      <c r="PZX519" s="421"/>
      <c r="PZY519" s="421"/>
      <c r="PZZ519" s="421"/>
      <c r="QAA519" s="421"/>
      <c r="QAB519" s="421"/>
      <c r="QAC519" s="421"/>
      <c r="QAD519" s="421"/>
      <c r="QAE519" s="421"/>
      <c r="QAF519" s="421"/>
      <c r="QAG519" s="421"/>
      <c r="QAH519" s="421"/>
      <c r="QAI519" s="421"/>
      <c r="QAJ519" s="421"/>
      <c r="QAK519" s="421"/>
      <c r="QAL519" s="421"/>
      <c r="QAM519" s="421"/>
      <c r="QAN519" s="421"/>
      <c r="QAO519" s="421"/>
      <c r="QAP519" s="421"/>
      <c r="QAQ519" s="421"/>
      <c r="QAR519" s="421"/>
      <c r="QAS519" s="421"/>
      <c r="QAT519" s="421"/>
      <c r="QAU519" s="421"/>
      <c r="QAV519" s="421"/>
      <c r="QAW519" s="421"/>
      <c r="QAX519" s="421"/>
      <c r="QAY519" s="421"/>
      <c r="QAZ519" s="421"/>
      <c r="QBA519" s="421"/>
      <c r="QBB519" s="421"/>
      <c r="QBC519" s="421"/>
      <c r="QBD519" s="421"/>
      <c r="QBE519" s="421"/>
      <c r="QBF519" s="421"/>
      <c r="QBG519" s="421"/>
      <c r="QBH519" s="421"/>
      <c r="QBI519" s="421"/>
      <c r="QBJ519" s="421"/>
      <c r="QBK519" s="421"/>
      <c r="QBL519" s="421"/>
      <c r="QBM519" s="421"/>
      <c r="QBN519" s="421"/>
      <c r="QBO519" s="421"/>
      <c r="QBP519" s="421"/>
      <c r="QBQ519" s="421"/>
      <c r="QBR519" s="421"/>
      <c r="QBS519" s="421"/>
      <c r="QBT519" s="421"/>
      <c r="QBU519" s="421"/>
      <c r="QBV519" s="421"/>
      <c r="QBW519" s="421"/>
      <c r="QBX519" s="421"/>
      <c r="QBY519" s="421"/>
      <c r="QBZ519" s="421"/>
      <c r="QCA519" s="421"/>
      <c r="QCB519" s="421"/>
      <c r="QCC519" s="421"/>
      <c r="QCD519" s="421"/>
      <c r="QCE519" s="421"/>
      <c r="QCF519" s="421"/>
      <c r="QCG519" s="421"/>
      <c r="QCH519" s="421"/>
      <c r="QCI519" s="421"/>
      <c r="QCJ519" s="421"/>
      <c r="QCK519" s="421"/>
      <c r="QCL519" s="421"/>
      <c r="QCM519" s="421"/>
      <c r="QCN519" s="421"/>
      <c r="QCO519" s="421"/>
      <c r="QCP519" s="421"/>
      <c r="QCQ519" s="421"/>
      <c r="QCR519" s="421"/>
      <c r="QCS519" s="421"/>
      <c r="QCT519" s="421"/>
      <c r="QCU519" s="421"/>
      <c r="QCV519" s="421"/>
      <c r="QCW519" s="421"/>
      <c r="QCX519" s="421"/>
      <c r="QCY519" s="421"/>
      <c r="QCZ519" s="421"/>
      <c r="QDA519" s="421"/>
      <c r="QDB519" s="421"/>
      <c r="QDC519" s="421"/>
      <c r="QDD519" s="421"/>
      <c r="QDE519" s="421"/>
      <c r="QDF519" s="421"/>
      <c r="QDG519" s="421"/>
      <c r="QDH519" s="421"/>
      <c r="QDI519" s="421"/>
      <c r="QDJ519" s="421"/>
      <c r="QDK519" s="421"/>
      <c r="QDL519" s="421"/>
      <c r="QDM519" s="421"/>
      <c r="QDN519" s="421"/>
      <c r="QDO519" s="421"/>
      <c r="QDP519" s="421"/>
      <c r="QDQ519" s="421"/>
      <c r="QDR519" s="421"/>
      <c r="QDS519" s="421"/>
      <c r="QDT519" s="421"/>
      <c r="QDU519" s="421"/>
      <c r="QDV519" s="421"/>
      <c r="QDW519" s="421"/>
      <c r="QDX519" s="421"/>
      <c r="QDY519" s="421"/>
      <c r="QDZ519" s="421"/>
      <c r="QEA519" s="421"/>
      <c r="QEB519" s="421"/>
      <c r="QEC519" s="421"/>
      <c r="QED519" s="421"/>
      <c r="QEE519" s="421"/>
      <c r="QEF519" s="421"/>
      <c r="QEG519" s="421"/>
      <c r="QEH519" s="421"/>
      <c r="QEI519" s="421"/>
      <c r="QEJ519" s="421"/>
      <c r="QEK519" s="421"/>
      <c r="QEL519" s="421"/>
      <c r="QEM519" s="421"/>
      <c r="QEN519" s="421"/>
      <c r="QEO519" s="421"/>
      <c r="QEP519" s="421"/>
      <c r="QEQ519" s="421"/>
      <c r="QER519" s="421"/>
      <c r="QES519" s="421"/>
      <c r="QET519" s="421"/>
      <c r="QEU519" s="421"/>
      <c r="QEV519" s="421"/>
      <c r="QEW519" s="421"/>
      <c r="QEX519" s="421"/>
      <c r="QEY519" s="421"/>
      <c r="QEZ519" s="421"/>
      <c r="QFA519" s="421"/>
      <c r="QFB519" s="421"/>
      <c r="QFC519" s="421"/>
      <c r="QFD519" s="421"/>
      <c r="QFE519" s="421"/>
      <c r="QFF519" s="421"/>
      <c r="QFG519" s="421"/>
      <c r="QFH519" s="421"/>
      <c r="QFI519" s="421"/>
      <c r="QFJ519" s="421"/>
      <c r="QFK519" s="421"/>
      <c r="QFL519" s="421"/>
      <c r="QFM519" s="421"/>
      <c r="QFN519" s="421"/>
      <c r="QFO519" s="421"/>
      <c r="QFP519" s="421"/>
      <c r="QFQ519" s="421"/>
      <c r="QFR519" s="421"/>
      <c r="QFS519" s="421"/>
      <c r="QFT519" s="421"/>
      <c r="QFU519" s="421"/>
      <c r="QFV519" s="421"/>
      <c r="QFW519" s="421"/>
      <c r="QFX519" s="421"/>
      <c r="QFY519" s="421"/>
      <c r="QFZ519" s="421"/>
      <c r="QGA519" s="421"/>
      <c r="QGB519" s="421"/>
      <c r="QGC519" s="421"/>
      <c r="QGD519" s="421"/>
      <c r="QGE519" s="421"/>
      <c r="QGF519" s="421"/>
      <c r="QGG519" s="421"/>
      <c r="QGH519" s="421"/>
      <c r="QGI519" s="421"/>
      <c r="QGJ519" s="421"/>
      <c r="QGK519" s="421"/>
      <c r="QGL519" s="421"/>
      <c r="QGM519" s="421"/>
      <c r="QGN519" s="421"/>
      <c r="QGO519" s="421"/>
      <c r="QGP519" s="421"/>
      <c r="QGQ519" s="421"/>
      <c r="QGR519" s="421"/>
      <c r="QGS519" s="421"/>
      <c r="QGT519" s="421"/>
      <c r="QGU519" s="421"/>
      <c r="QGV519" s="421"/>
      <c r="QGW519" s="421"/>
      <c r="QGX519" s="421"/>
      <c r="QGY519" s="421"/>
      <c r="QGZ519" s="421"/>
      <c r="QHA519" s="421"/>
      <c r="QHB519" s="421"/>
      <c r="QHC519" s="421"/>
      <c r="QHD519" s="421"/>
      <c r="QHE519" s="421"/>
      <c r="QHF519" s="421"/>
      <c r="QHG519" s="421"/>
      <c r="QHH519" s="421"/>
      <c r="QHI519" s="421"/>
      <c r="QHJ519" s="421"/>
      <c r="QHK519" s="421"/>
      <c r="QHL519" s="421"/>
      <c r="QHM519" s="421"/>
      <c r="QHN519" s="421"/>
      <c r="QHO519" s="421"/>
      <c r="QHP519" s="421"/>
      <c r="QHQ519" s="421"/>
      <c r="QHR519" s="421"/>
      <c r="QHS519" s="421"/>
      <c r="QHT519" s="421"/>
      <c r="QHU519" s="421"/>
      <c r="QHV519" s="421"/>
      <c r="QHW519" s="421"/>
      <c r="QHX519" s="421"/>
      <c r="QHY519" s="421"/>
      <c r="QHZ519" s="421"/>
      <c r="QIA519" s="421"/>
      <c r="QIB519" s="421"/>
      <c r="QIC519" s="421"/>
      <c r="QID519" s="421"/>
      <c r="QIE519" s="421"/>
      <c r="QIF519" s="421"/>
      <c r="QIG519" s="421"/>
      <c r="QIH519" s="421"/>
      <c r="QII519" s="421"/>
      <c r="QIJ519" s="421"/>
      <c r="QIK519" s="421"/>
      <c r="QIL519" s="421"/>
      <c r="QIM519" s="421"/>
      <c r="QIN519" s="421"/>
      <c r="QIO519" s="421"/>
      <c r="QIP519" s="421"/>
      <c r="QIQ519" s="421"/>
      <c r="QIR519" s="421"/>
      <c r="QIS519" s="421"/>
      <c r="QIT519" s="421"/>
      <c r="QIU519" s="421"/>
      <c r="QIV519" s="421"/>
      <c r="QIW519" s="421"/>
      <c r="QIX519" s="421"/>
      <c r="QIY519" s="421"/>
      <c r="QIZ519" s="421"/>
      <c r="QJA519" s="421"/>
      <c r="QJB519" s="421"/>
      <c r="QJC519" s="421"/>
      <c r="QJD519" s="421"/>
      <c r="QJE519" s="421"/>
      <c r="QJF519" s="421"/>
      <c r="QJG519" s="421"/>
      <c r="QJH519" s="421"/>
      <c r="QJI519" s="421"/>
      <c r="QJJ519" s="421"/>
      <c r="QJK519" s="421"/>
      <c r="QJL519" s="421"/>
      <c r="QJM519" s="421"/>
      <c r="QJN519" s="421"/>
      <c r="QJO519" s="421"/>
      <c r="QJP519" s="421"/>
      <c r="QJQ519" s="421"/>
      <c r="QJR519" s="421"/>
      <c r="QJS519" s="421"/>
      <c r="QJT519" s="421"/>
      <c r="QJU519" s="421"/>
      <c r="QJV519" s="421"/>
      <c r="QJW519" s="421"/>
      <c r="QJX519" s="421"/>
      <c r="QJY519" s="421"/>
      <c r="QJZ519" s="421"/>
      <c r="QKA519" s="421"/>
      <c r="QKB519" s="421"/>
      <c r="QKC519" s="421"/>
      <c r="QKD519" s="421"/>
      <c r="QKE519" s="421"/>
      <c r="QKF519" s="421"/>
      <c r="QKG519" s="421"/>
      <c r="QKH519" s="421"/>
      <c r="QKI519" s="421"/>
      <c r="QKJ519" s="421"/>
      <c r="QKK519" s="421"/>
      <c r="QKL519" s="421"/>
      <c r="QKM519" s="421"/>
      <c r="QKN519" s="421"/>
      <c r="QKO519" s="421"/>
      <c r="QKP519" s="421"/>
      <c r="QKQ519" s="421"/>
      <c r="QKR519" s="421"/>
      <c r="QKS519" s="421"/>
      <c r="QKT519" s="421"/>
      <c r="QKU519" s="421"/>
      <c r="QKV519" s="421"/>
      <c r="QKW519" s="421"/>
      <c r="QKX519" s="421"/>
      <c r="QKY519" s="421"/>
      <c r="QKZ519" s="421"/>
      <c r="QLA519" s="421"/>
      <c r="QLB519" s="421"/>
      <c r="QLC519" s="421"/>
      <c r="QLD519" s="421"/>
      <c r="QLE519" s="421"/>
      <c r="QLF519" s="421"/>
      <c r="QLG519" s="421"/>
      <c r="QLH519" s="421"/>
      <c r="QLI519" s="421"/>
      <c r="QLJ519" s="421"/>
      <c r="QLK519" s="421"/>
      <c r="QLL519" s="421"/>
      <c r="QLM519" s="421"/>
      <c r="QLN519" s="421"/>
      <c r="QLO519" s="421"/>
      <c r="QLP519" s="421"/>
      <c r="QLQ519" s="421"/>
      <c r="QLR519" s="421"/>
      <c r="QLS519" s="421"/>
      <c r="QLT519" s="421"/>
      <c r="QLU519" s="421"/>
      <c r="QLV519" s="421"/>
      <c r="QLW519" s="421"/>
      <c r="QLX519" s="421"/>
      <c r="QLY519" s="421"/>
      <c r="QLZ519" s="421"/>
      <c r="QMA519" s="421"/>
      <c r="QMB519" s="421"/>
      <c r="QMC519" s="421"/>
      <c r="QMD519" s="421"/>
      <c r="QME519" s="421"/>
      <c r="QMF519" s="421"/>
      <c r="QMG519" s="421"/>
      <c r="QMH519" s="421"/>
      <c r="QMI519" s="421"/>
      <c r="QMJ519" s="421"/>
      <c r="QMK519" s="421"/>
      <c r="QML519" s="421"/>
      <c r="QMM519" s="421"/>
      <c r="QMN519" s="421"/>
      <c r="QMO519" s="421"/>
      <c r="QMP519" s="421"/>
      <c r="QMQ519" s="421"/>
      <c r="QMR519" s="421"/>
      <c r="QMS519" s="421"/>
      <c r="QMT519" s="421"/>
      <c r="QMU519" s="421"/>
      <c r="QMV519" s="421"/>
      <c r="QMW519" s="421"/>
      <c r="QMX519" s="421"/>
      <c r="QMY519" s="421"/>
      <c r="QMZ519" s="421"/>
      <c r="QNA519" s="421"/>
      <c r="QNB519" s="421"/>
      <c r="QNC519" s="421"/>
      <c r="QND519" s="421"/>
      <c r="QNE519" s="421"/>
      <c r="QNF519" s="421"/>
      <c r="QNG519" s="421"/>
      <c r="QNH519" s="421"/>
      <c r="QNI519" s="421"/>
      <c r="QNJ519" s="421"/>
      <c r="QNK519" s="421"/>
      <c r="QNL519" s="421"/>
      <c r="QNM519" s="421"/>
      <c r="QNN519" s="421"/>
      <c r="QNO519" s="421"/>
      <c r="QNP519" s="421"/>
      <c r="QNQ519" s="421"/>
      <c r="QNR519" s="421"/>
      <c r="QNS519" s="421"/>
      <c r="QNT519" s="421"/>
      <c r="QNU519" s="421"/>
      <c r="QNV519" s="421"/>
      <c r="QNW519" s="421"/>
      <c r="QNX519" s="421"/>
      <c r="QNY519" s="421"/>
      <c r="QNZ519" s="421"/>
      <c r="QOA519" s="421"/>
      <c r="QOB519" s="421"/>
      <c r="QOC519" s="421"/>
      <c r="QOD519" s="421"/>
      <c r="QOE519" s="421"/>
      <c r="QOF519" s="421"/>
      <c r="QOG519" s="421"/>
      <c r="QOH519" s="421"/>
      <c r="QOI519" s="421"/>
      <c r="QOJ519" s="421"/>
      <c r="QOK519" s="421"/>
      <c r="QOL519" s="421"/>
      <c r="QOM519" s="421"/>
      <c r="QON519" s="421"/>
      <c r="QOO519" s="421"/>
      <c r="QOP519" s="421"/>
      <c r="QOQ519" s="421"/>
      <c r="QOR519" s="421"/>
      <c r="QOS519" s="421"/>
      <c r="QOT519" s="421"/>
      <c r="QOU519" s="421"/>
      <c r="QOV519" s="421"/>
      <c r="QOW519" s="421"/>
      <c r="QOX519" s="421"/>
      <c r="QOY519" s="421"/>
      <c r="QOZ519" s="421"/>
      <c r="QPA519" s="421"/>
      <c r="QPB519" s="421"/>
      <c r="QPC519" s="421"/>
      <c r="QPD519" s="421"/>
      <c r="QPE519" s="421"/>
      <c r="QPF519" s="421"/>
      <c r="QPG519" s="421"/>
      <c r="QPH519" s="421"/>
      <c r="QPI519" s="421"/>
      <c r="QPJ519" s="421"/>
      <c r="QPK519" s="421"/>
      <c r="QPL519" s="421"/>
      <c r="QPM519" s="421"/>
      <c r="QPN519" s="421"/>
      <c r="QPO519" s="421"/>
      <c r="QPP519" s="421"/>
      <c r="QPQ519" s="421"/>
      <c r="QPR519" s="421"/>
      <c r="QPS519" s="421"/>
      <c r="QPT519" s="421"/>
      <c r="QPU519" s="421"/>
      <c r="QPV519" s="421"/>
      <c r="QPW519" s="421"/>
      <c r="QPX519" s="421"/>
      <c r="QPY519" s="421"/>
      <c r="QPZ519" s="421"/>
      <c r="QQA519" s="421"/>
      <c r="QQB519" s="421"/>
      <c r="QQC519" s="421"/>
      <c r="QQD519" s="421"/>
      <c r="QQE519" s="421"/>
      <c r="QQF519" s="421"/>
      <c r="QQG519" s="421"/>
      <c r="QQH519" s="421"/>
      <c r="QQI519" s="421"/>
      <c r="QQJ519" s="421"/>
      <c r="QQK519" s="421"/>
      <c r="QQL519" s="421"/>
      <c r="QQM519" s="421"/>
      <c r="QQN519" s="421"/>
      <c r="QQO519" s="421"/>
      <c r="QQP519" s="421"/>
      <c r="QQQ519" s="421"/>
      <c r="QQR519" s="421"/>
      <c r="QQS519" s="421"/>
      <c r="QQT519" s="421"/>
      <c r="QQU519" s="421"/>
      <c r="QQV519" s="421"/>
      <c r="QQW519" s="421"/>
      <c r="QQX519" s="421"/>
      <c r="QQY519" s="421"/>
      <c r="QQZ519" s="421"/>
      <c r="QRA519" s="421"/>
      <c r="QRB519" s="421"/>
      <c r="QRC519" s="421"/>
      <c r="QRD519" s="421"/>
      <c r="QRE519" s="421"/>
      <c r="QRF519" s="421"/>
      <c r="QRG519" s="421"/>
      <c r="QRH519" s="421"/>
      <c r="QRI519" s="421"/>
      <c r="QRJ519" s="421"/>
      <c r="QRK519" s="421"/>
      <c r="QRL519" s="421"/>
      <c r="QRM519" s="421"/>
      <c r="QRN519" s="421"/>
      <c r="QRO519" s="421"/>
      <c r="QRP519" s="421"/>
      <c r="QRQ519" s="421"/>
      <c r="QRR519" s="421"/>
      <c r="QRS519" s="421"/>
      <c r="QRT519" s="421"/>
      <c r="QRU519" s="421"/>
      <c r="QRV519" s="421"/>
      <c r="QRW519" s="421"/>
      <c r="QRX519" s="421"/>
      <c r="QRY519" s="421"/>
      <c r="QRZ519" s="421"/>
      <c r="QSA519" s="421"/>
      <c r="QSB519" s="421"/>
      <c r="QSC519" s="421"/>
      <c r="QSD519" s="421"/>
      <c r="QSE519" s="421"/>
      <c r="QSF519" s="421"/>
      <c r="QSG519" s="421"/>
      <c r="QSH519" s="421"/>
      <c r="QSI519" s="421"/>
      <c r="QSJ519" s="421"/>
      <c r="QSK519" s="421"/>
      <c r="QSL519" s="421"/>
      <c r="QSM519" s="421"/>
      <c r="QSN519" s="421"/>
      <c r="QSO519" s="421"/>
      <c r="QSP519" s="421"/>
      <c r="QSQ519" s="421"/>
      <c r="QSR519" s="421"/>
      <c r="QSS519" s="421"/>
      <c r="QST519" s="421"/>
      <c r="QSU519" s="421"/>
      <c r="QSV519" s="421"/>
      <c r="QSW519" s="421"/>
      <c r="QSX519" s="421"/>
      <c r="QSY519" s="421"/>
      <c r="QSZ519" s="421"/>
      <c r="QTA519" s="421"/>
      <c r="QTB519" s="421"/>
      <c r="QTC519" s="421"/>
      <c r="QTD519" s="421"/>
      <c r="QTE519" s="421"/>
      <c r="QTF519" s="421"/>
      <c r="QTG519" s="421"/>
      <c r="QTH519" s="421"/>
      <c r="QTI519" s="421"/>
      <c r="QTJ519" s="421"/>
      <c r="QTK519" s="421"/>
      <c r="QTL519" s="421"/>
      <c r="QTM519" s="421"/>
      <c r="QTN519" s="421"/>
      <c r="QTO519" s="421"/>
      <c r="QTP519" s="421"/>
      <c r="QTQ519" s="421"/>
      <c r="QTR519" s="421"/>
      <c r="QTS519" s="421"/>
      <c r="QTT519" s="421"/>
      <c r="QTU519" s="421"/>
      <c r="QTV519" s="421"/>
      <c r="QTW519" s="421"/>
      <c r="QTX519" s="421"/>
      <c r="QTY519" s="421"/>
      <c r="QTZ519" s="421"/>
      <c r="QUA519" s="421"/>
      <c r="QUB519" s="421"/>
      <c r="QUC519" s="421"/>
      <c r="QUD519" s="421"/>
      <c r="QUE519" s="421"/>
      <c r="QUF519" s="421"/>
      <c r="QUG519" s="421"/>
      <c r="QUH519" s="421"/>
      <c r="QUI519" s="421"/>
      <c r="QUJ519" s="421"/>
      <c r="QUK519" s="421"/>
      <c r="QUL519" s="421"/>
      <c r="QUM519" s="421"/>
      <c r="QUN519" s="421"/>
      <c r="QUO519" s="421"/>
      <c r="QUP519" s="421"/>
      <c r="QUQ519" s="421"/>
      <c r="QUR519" s="421"/>
      <c r="QUS519" s="421"/>
      <c r="QUT519" s="421"/>
      <c r="QUU519" s="421"/>
      <c r="QUV519" s="421"/>
      <c r="QUW519" s="421"/>
      <c r="QUX519" s="421"/>
      <c r="QUY519" s="421"/>
      <c r="QUZ519" s="421"/>
      <c r="QVA519" s="421"/>
      <c r="QVB519" s="421"/>
      <c r="QVC519" s="421"/>
      <c r="QVD519" s="421"/>
      <c r="QVE519" s="421"/>
      <c r="QVF519" s="421"/>
      <c r="QVG519" s="421"/>
      <c r="QVH519" s="421"/>
      <c r="QVI519" s="421"/>
      <c r="QVJ519" s="421"/>
      <c r="QVK519" s="421"/>
      <c r="QVL519" s="421"/>
      <c r="QVM519" s="421"/>
      <c r="QVN519" s="421"/>
      <c r="QVO519" s="421"/>
      <c r="QVP519" s="421"/>
      <c r="QVQ519" s="421"/>
      <c r="QVR519" s="421"/>
      <c r="QVS519" s="421"/>
      <c r="QVT519" s="421"/>
      <c r="QVU519" s="421"/>
      <c r="QVV519" s="421"/>
      <c r="QVW519" s="421"/>
      <c r="QVX519" s="421"/>
      <c r="QVY519" s="421"/>
      <c r="QVZ519" s="421"/>
      <c r="QWA519" s="421"/>
      <c r="QWB519" s="421"/>
      <c r="QWC519" s="421"/>
      <c r="QWD519" s="421"/>
      <c r="QWE519" s="421"/>
      <c r="QWF519" s="421"/>
      <c r="QWG519" s="421"/>
      <c r="QWH519" s="421"/>
      <c r="QWI519" s="421"/>
      <c r="QWJ519" s="421"/>
      <c r="QWK519" s="421"/>
      <c r="QWL519" s="421"/>
      <c r="QWM519" s="421"/>
      <c r="QWN519" s="421"/>
      <c r="QWO519" s="421"/>
      <c r="QWP519" s="421"/>
      <c r="QWQ519" s="421"/>
      <c r="QWR519" s="421"/>
      <c r="QWS519" s="421"/>
      <c r="QWT519" s="421"/>
      <c r="QWU519" s="421"/>
      <c r="QWV519" s="421"/>
      <c r="QWW519" s="421"/>
      <c r="QWX519" s="421"/>
      <c r="QWY519" s="421"/>
      <c r="QWZ519" s="421"/>
      <c r="QXA519" s="421"/>
      <c r="QXB519" s="421"/>
      <c r="QXC519" s="421"/>
      <c r="QXD519" s="421"/>
      <c r="QXE519" s="421"/>
      <c r="QXF519" s="421"/>
      <c r="QXG519" s="421"/>
      <c r="QXH519" s="421"/>
      <c r="QXI519" s="421"/>
      <c r="QXJ519" s="421"/>
      <c r="QXK519" s="421"/>
      <c r="QXL519" s="421"/>
      <c r="QXM519" s="421"/>
      <c r="QXN519" s="421"/>
      <c r="QXO519" s="421"/>
      <c r="QXP519" s="421"/>
      <c r="QXQ519" s="421"/>
      <c r="QXR519" s="421"/>
      <c r="QXS519" s="421"/>
      <c r="QXT519" s="421"/>
      <c r="QXU519" s="421"/>
      <c r="QXV519" s="421"/>
      <c r="QXW519" s="421"/>
      <c r="QXX519" s="421"/>
      <c r="QXY519" s="421"/>
      <c r="QXZ519" s="421"/>
      <c r="QYA519" s="421"/>
      <c r="QYB519" s="421"/>
      <c r="QYC519" s="421"/>
      <c r="QYD519" s="421"/>
      <c r="QYE519" s="421"/>
      <c r="QYF519" s="421"/>
      <c r="QYG519" s="421"/>
      <c r="QYH519" s="421"/>
      <c r="QYI519" s="421"/>
      <c r="QYJ519" s="421"/>
      <c r="QYK519" s="421"/>
      <c r="QYL519" s="421"/>
      <c r="QYM519" s="421"/>
      <c r="QYN519" s="421"/>
      <c r="QYO519" s="421"/>
      <c r="QYP519" s="421"/>
      <c r="QYQ519" s="421"/>
      <c r="QYR519" s="421"/>
      <c r="QYS519" s="421"/>
      <c r="QYT519" s="421"/>
      <c r="QYU519" s="421"/>
      <c r="QYV519" s="421"/>
      <c r="QYW519" s="421"/>
      <c r="QYX519" s="421"/>
      <c r="QYY519" s="421"/>
      <c r="QYZ519" s="421"/>
      <c r="QZA519" s="421"/>
      <c r="QZB519" s="421"/>
      <c r="QZC519" s="421"/>
      <c r="QZD519" s="421"/>
      <c r="QZE519" s="421"/>
      <c r="QZF519" s="421"/>
      <c r="QZG519" s="421"/>
      <c r="QZH519" s="421"/>
      <c r="QZI519" s="421"/>
      <c r="QZJ519" s="421"/>
      <c r="QZK519" s="421"/>
      <c r="QZL519" s="421"/>
      <c r="QZM519" s="421"/>
      <c r="QZN519" s="421"/>
      <c r="QZO519" s="421"/>
      <c r="QZP519" s="421"/>
      <c r="QZQ519" s="421"/>
      <c r="QZR519" s="421"/>
      <c r="QZS519" s="421"/>
      <c r="QZT519" s="421"/>
      <c r="QZU519" s="421"/>
      <c r="QZV519" s="421"/>
      <c r="QZW519" s="421"/>
      <c r="QZX519" s="421"/>
      <c r="QZY519" s="421"/>
      <c r="QZZ519" s="421"/>
      <c r="RAA519" s="421"/>
      <c r="RAB519" s="421"/>
      <c r="RAC519" s="421"/>
      <c r="RAD519" s="421"/>
      <c r="RAE519" s="421"/>
      <c r="RAF519" s="421"/>
      <c r="RAG519" s="421"/>
      <c r="RAH519" s="421"/>
      <c r="RAI519" s="421"/>
      <c r="RAJ519" s="421"/>
      <c r="RAK519" s="421"/>
      <c r="RAL519" s="421"/>
      <c r="RAM519" s="421"/>
      <c r="RAN519" s="421"/>
      <c r="RAO519" s="421"/>
      <c r="RAP519" s="421"/>
      <c r="RAQ519" s="421"/>
      <c r="RAR519" s="421"/>
      <c r="RAS519" s="421"/>
      <c r="RAT519" s="421"/>
      <c r="RAU519" s="421"/>
      <c r="RAV519" s="421"/>
      <c r="RAW519" s="421"/>
      <c r="RAX519" s="421"/>
      <c r="RAY519" s="421"/>
      <c r="RAZ519" s="421"/>
      <c r="RBA519" s="421"/>
      <c r="RBB519" s="421"/>
      <c r="RBC519" s="421"/>
      <c r="RBD519" s="421"/>
      <c r="RBE519" s="421"/>
      <c r="RBF519" s="421"/>
      <c r="RBG519" s="421"/>
      <c r="RBH519" s="421"/>
      <c r="RBI519" s="421"/>
      <c r="RBJ519" s="421"/>
      <c r="RBK519" s="421"/>
      <c r="RBL519" s="421"/>
      <c r="RBM519" s="421"/>
      <c r="RBN519" s="421"/>
      <c r="RBO519" s="421"/>
      <c r="RBP519" s="421"/>
      <c r="RBQ519" s="421"/>
      <c r="RBR519" s="421"/>
      <c r="RBS519" s="421"/>
      <c r="RBT519" s="421"/>
      <c r="RBU519" s="421"/>
      <c r="RBV519" s="421"/>
      <c r="RBW519" s="421"/>
      <c r="RBX519" s="421"/>
      <c r="RBY519" s="421"/>
      <c r="RBZ519" s="421"/>
      <c r="RCA519" s="421"/>
      <c r="RCB519" s="421"/>
      <c r="RCC519" s="421"/>
      <c r="RCD519" s="421"/>
      <c r="RCE519" s="421"/>
      <c r="RCF519" s="421"/>
      <c r="RCG519" s="421"/>
      <c r="RCH519" s="421"/>
      <c r="RCI519" s="421"/>
      <c r="RCJ519" s="421"/>
      <c r="RCK519" s="421"/>
      <c r="RCL519" s="421"/>
      <c r="RCM519" s="421"/>
      <c r="RCN519" s="421"/>
      <c r="RCO519" s="421"/>
      <c r="RCP519" s="421"/>
      <c r="RCQ519" s="421"/>
      <c r="RCR519" s="421"/>
      <c r="RCS519" s="421"/>
      <c r="RCT519" s="421"/>
      <c r="RCU519" s="421"/>
      <c r="RCV519" s="421"/>
      <c r="RCW519" s="421"/>
      <c r="RCX519" s="421"/>
      <c r="RCY519" s="421"/>
      <c r="RCZ519" s="421"/>
      <c r="RDA519" s="421"/>
      <c r="RDB519" s="421"/>
      <c r="RDC519" s="421"/>
      <c r="RDD519" s="421"/>
      <c r="RDE519" s="421"/>
      <c r="RDF519" s="421"/>
      <c r="RDG519" s="421"/>
      <c r="RDH519" s="421"/>
      <c r="RDI519" s="421"/>
      <c r="RDJ519" s="421"/>
      <c r="RDK519" s="421"/>
      <c r="RDL519" s="421"/>
      <c r="RDM519" s="421"/>
      <c r="RDN519" s="421"/>
      <c r="RDO519" s="421"/>
      <c r="RDP519" s="421"/>
      <c r="RDQ519" s="421"/>
      <c r="RDR519" s="421"/>
      <c r="RDS519" s="421"/>
      <c r="RDT519" s="421"/>
      <c r="RDU519" s="421"/>
      <c r="RDV519" s="421"/>
      <c r="RDW519" s="421"/>
      <c r="RDX519" s="421"/>
      <c r="RDY519" s="421"/>
      <c r="RDZ519" s="421"/>
      <c r="REA519" s="421"/>
      <c r="REB519" s="421"/>
      <c r="REC519" s="421"/>
      <c r="RED519" s="421"/>
      <c r="REE519" s="421"/>
      <c r="REF519" s="421"/>
      <c r="REG519" s="421"/>
      <c r="REH519" s="421"/>
      <c r="REI519" s="421"/>
      <c r="REJ519" s="421"/>
      <c r="REK519" s="421"/>
      <c r="REL519" s="421"/>
      <c r="REM519" s="421"/>
      <c r="REN519" s="421"/>
      <c r="REO519" s="421"/>
      <c r="REP519" s="421"/>
      <c r="REQ519" s="421"/>
      <c r="RER519" s="421"/>
      <c r="RES519" s="421"/>
      <c r="RET519" s="421"/>
      <c r="REU519" s="421"/>
      <c r="REV519" s="421"/>
      <c r="REW519" s="421"/>
      <c r="REX519" s="421"/>
      <c r="REY519" s="421"/>
      <c r="REZ519" s="421"/>
      <c r="RFA519" s="421"/>
      <c r="RFB519" s="421"/>
      <c r="RFC519" s="421"/>
      <c r="RFD519" s="421"/>
      <c r="RFE519" s="421"/>
      <c r="RFF519" s="421"/>
      <c r="RFG519" s="421"/>
      <c r="RFH519" s="421"/>
      <c r="RFI519" s="421"/>
      <c r="RFJ519" s="421"/>
      <c r="RFK519" s="421"/>
      <c r="RFL519" s="421"/>
      <c r="RFM519" s="421"/>
      <c r="RFN519" s="421"/>
      <c r="RFO519" s="421"/>
      <c r="RFP519" s="421"/>
      <c r="RFQ519" s="421"/>
      <c r="RFR519" s="421"/>
      <c r="RFS519" s="421"/>
      <c r="RFT519" s="421"/>
      <c r="RFU519" s="421"/>
      <c r="RFV519" s="421"/>
      <c r="RFW519" s="421"/>
      <c r="RFX519" s="421"/>
      <c r="RFY519" s="421"/>
      <c r="RFZ519" s="421"/>
      <c r="RGA519" s="421"/>
      <c r="RGB519" s="421"/>
      <c r="RGC519" s="421"/>
      <c r="RGD519" s="421"/>
      <c r="RGE519" s="421"/>
      <c r="RGF519" s="421"/>
      <c r="RGG519" s="421"/>
      <c r="RGH519" s="421"/>
      <c r="RGI519" s="421"/>
      <c r="RGJ519" s="421"/>
      <c r="RGK519" s="421"/>
      <c r="RGL519" s="421"/>
      <c r="RGM519" s="421"/>
      <c r="RGN519" s="421"/>
      <c r="RGO519" s="421"/>
      <c r="RGP519" s="421"/>
      <c r="RGQ519" s="421"/>
      <c r="RGR519" s="421"/>
      <c r="RGS519" s="421"/>
      <c r="RGT519" s="421"/>
      <c r="RGU519" s="421"/>
      <c r="RGV519" s="421"/>
      <c r="RGW519" s="421"/>
      <c r="RGX519" s="421"/>
      <c r="RGY519" s="421"/>
      <c r="RGZ519" s="421"/>
      <c r="RHA519" s="421"/>
      <c r="RHB519" s="421"/>
      <c r="RHC519" s="421"/>
      <c r="RHD519" s="421"/>
      <c r="RHE519" s="421"/>
      <c r="RHF519" s="421"/>
      <c r="RHG519" s="421"/>
      <c r="RHH519" s="421"/>
      <c r="RHI519" s="421"/>
      <c r="RHJ519" s="421"/>
      <c r="RHK519" s="421"/>
      <c r="RHL519" s="421"/>
      <c r="RHM519" s="421"/>
      <c r="RHN519" s="421"/>
      <c r="RHO519" s="421"/>
      <c r="RHP519" s="421"/>
      <c r="RHQ519" s="421"/>
      <c r="RHR519" s="421"/>
      <c r="RHS519" s="421"/>
      <c r="RHT519" s="421"/>
      <c r="RHU519" s="421"/>
      <c r="RHV519" s="421"/>
      <c r="RHW519" s="421"/>
      <c r="RHX519" s="421"/>
      <c r="RHY519" s="421"/>
      <c r="RHZ519" s="421"/>
      <c r="RIA519" s="421"/>
      <c r="RIB519" s="421"/>
      <c r="RIC519" s="421"/>
      <c r="RID519" s="421"/>
      <c r="RIE519" s="421"/>
      <c r="RIF519" s="421"/>
      <c r="RIG519" s="421"/>
      <c r="RIH519" s="421"/>
      <c r="RII519" s="421"/>
      <c r="RIJ519" s="421"/>
      <c r="RIK519" s="421"/>
      <c r="RIL519" s="421"/>
      <c r="RIM519" s="421"/>
      <c r="RIN519" s="421"/>
      <c r="RIO519" s="421"/>
      <c r="RIP519" s="421"/>
      <c r="RIQ519" s="421"/>
      <c r="RIR519" s="421"/>
      <c r="RIS519" s="421"/>
      <c r="RIT519" s="421"/>
      <c r="RIU519" s="421"/>
      <c r="RIV519" s="421"/>
      <c r="RIW519" s="421"/>
      <c r="RIX519" s="421"/>
      <c r="RIY519" s="421"/>
      <c r="RIZ519" s="421"/>
      <c r="RJA519" s="421"/>
      <c r="RJB519" s="421"/>
      <c r="RJC519" s="421"/>
      <c r="RJD519" s="421"/>
      <c r="RJE519" s="421"/>
      <c r="RJF519" s="421"/>
      <c r="RJG519" s="421"/>
      <c r="RJH519" s="421"/>
      <c r="RJI519" s="421"/>
      <c r="RJJ519" s="421"/>
      <c r="RJK519" s="421"/>
      <c r="RJL519" s="421"/>
      <c r="RJM519" s="421"/>
      <c r="RJN519" s="421"/>
      <c r="RJO519" s="421"/>
      <c r="RJP519" s="421"/>
      <c r="RJQ519" s="421"/>
      <c r="RJR519" s="421"/>
      <c r="RJS519" s="421"/>
      <c r="RJT519" s="421"/>
      <c r="RJU519" s="421"/>
      <c r="RJV519" s="421"/>
      <c r="RJW519" s="421"/>
      <c r="RJX519" s="421"/>
      <c r="RJY519" s="421"/>
      <c r="RJZ519" s="421"/>
      <c r="RKA519" s="421"/>
      <c r="RKB519" s="421"/>
      <c r="RKC519" s="421"/>
      <c r="RKD519" s="421"/>
      <c r="RKE519" s="421"/>
      <c r="RKF519" s="421"/>
      <c r="RKG519" s="421"/>
      <c r="RKH519" s="421"/>
      <c r="RKI519" s="421"/>
      <c r="RKJ519" s="421"/>
      <c r="RKK519" s="421"/>
      <c r="RKL519" s="421"/>
      <c r="RKM519" s="421"/>
      <c r="RKN519" s="421"/>
      <c r="RKO519" s="421"/>
      <c r="RKP519" s="421"/>
      <c r="RKQ519" s="421"/>
      <c r="RKR519" s="421"/>
      <c r="RKS519" s="421"/>
      <c r="RKT519" s="421"/>
      <c r="RKU519" s="421"/>
      <c r="RKV519" s="421"/>
      <c r="RKW519" s="421"/>
      <c r="RKX519" s="421"/>
      <c r="RKY519" s="421"/>
      <c r="RKZ519" s="421"/>
      <c r="RLA519" s="421"/>
      <c r="RLB519" s="421"/>
      <c r="RLC519" s="421"/>
      <c r="RLD519" s="421"/>
      <c r="RLE519" s="421"/>
      <c r="RLF519" s="421"/>
      <c r="RLG519" s="421"/>
      <c r="RLH519" s="421"/>
      <c r="RLI519" s="421"/>
      <c r="RLJ519" s="421"/>
      <c r="RLK519" s="421"/>
      <c r="RLL519" s="421"/>
      <c r="RLM519" s="421"/>
      <c r="RLN519" s="421"/>
      <c r="RLO519" s="421"/>
      <c r="RLP519" s="421"/>
      <c r="RLQ519" s="421"/>
      <c r="RLR519" s="421"/>
      <c r="RLS519" s="421"/>
      <c r="RLT519" s="421"/>
      <c r="RLU519" s="421"/>
      <c r="RLV519" s="421"/>
      <c r="RLW519" s="421"/>
      <c r="RLX519" s="421"/>
      <c r="RLY519" s="421"/>
      <c r="RLZ519" s="421"/>
      <c r="RMA519" s="421"/>
      <c r="RMB519" s="421"/>
      <c r="RMC519" s="421"/>
      <c r="RMD519" s="421"/>
      <c r="RME519" s="421"/>
      <c r="RMF519" s="421"/>
      <c r="RMG519" s="421"/>
      <c r="RMH519" s="421"/>
      <c r="RMI519" s="421"/>
      <c r="RMJ519" s="421"/>
      <c r="RMK519" s="421"/>
      <c r="RML519" s="421"/>
      <c r="RMM519" s="421"/>
      <c r="RMN519" s="421"/>
      <c r="RMO519" s="421"/>
      <c r="RMP519" s="421"/>
      <c r="RMQ519" s="421"/>
      <c r="RMR519" s="421"/>
      <c r="RMS519" s="421"/>
      <c r="RMT519" s="421"/>
      <c r="RMU519" s="421"/>
      <c r="RMV519" s="421"/>
      <c r="RMW519" s="421"/>
      <c r="RMX519" s="421"/>
      <c r="RMY519" s="421"/>
      <c r="RMZ519" s="421"/>
      <c r="RNA519" s="421"/>
      <c r="RNB519" s="421"/>
      <c r="RNC519" s="421"/>
      <c r="RND519" s="421"/>
      <c r="RNE519" s="421"/>
      <c r="RNF519" s="421"/>
      <c r="RNG519" s="421"/>
      <c r="RNH519" s="421"/>
      <c r="RNI519" s="421"/>
      <c r="RNJ519" s="421"/>
      <c r="RNK519" s="421"/>
      <c r="RNL519" s="421"/>
      <c r="RNM519" s="421"/>
      <c r="RNN519" s="421"/>
      <c r="RNO519" s="421"/>
      <c r="RNP519" s="421"/>
      <c r="RNQ519" s="421"/>
      <c r="RNR519" s="421"/>
      <c r="RNS519" s="421"/>
      <c r="RNT519" s="421"/>
      <c r="RNU519" s="421"/>
      <c r="RNV519" s="421"/>
      <c r="RNW519" s="421"/>
      <c r="RNX519" s="421"/>
      <c r="RNY519" s="421"/>
      <c r="RNZ519" s="421"/>
      <c r="ROA519" s="421"/>
      <c r="ROB519" s="421"/>
      <c r="ROC519" s="421"/>
      <c r="ROD519" s="421"/>
      <c r="ROE519" s="421"/>
      <c r="ROF519" s="421"/>
      <c r="ROG519" s="421"/>
      <c r="ROH519" s="421"/>
      <c r="ROI519" s="421"/>
      <c r="ROJ519" s="421"/>
      <c r="ROK519" s="421"/>
      <c r="ROL519" s="421"/>
      <c r="ROM519" s="421"/>
      <c r="RON519" s="421"/>
      <c r="ROO519" s="421"/>
      <c r="ROP519" s="421"/>
      <c r="ROQ519" s="421"/>
      <c r="ROR519" s="421"/>
      <c r="ROS519" s="421"/>
      <c r="ROT519" s="421"/>
      <c r="ROU519" s="421"/>
      <c r="ROV519" s="421"/>
      <c r="ROW519" s="421"/>
      <c r="ROX519" s="421"/>
      <c r="ROY519" s="421"/>
      <c r="ROZ519" s="421"/>
      <c r="RPA519" s="421"/>
      <c r="RPB519" s="421"/>
      <c r="RPC519" s="421"/>
      <c r="RPD519" s="421"/>
      <c r="RPE519" s="421"/>
      <c r="RPF519" s="421"/>
      <c r="RPG519" s="421"/>
      <c r="RPH519" s="421"/>
      <c r="RPI519" s="421"/>
      <c r="RPJ519" s="421"/>
      <c r="RPK519" s="421"/>
      <c r="RPL519" s="421"/>
      <c r="RPM519" s="421"/>
      <c r="RPN519" s="421"/>
      <c r="RPO519" s="421"/>
      <c r="RPP519" s="421"/>
      <c r="RPQ519" s="421"/>
      <c r="RPR519" s="421"/>
      <c r="RPS519" s="421"/>
      <c r="RPT519" s="421"/>
      <c r="RPU519" s="421"/>
      <c r="RPV519" s="421"/>
      <c r="RPW519" s="421"/>
      <c r="RPX519" s="421"/>
      <c r="RPY519" s="421"/>
      <c r="RPZ519" s="421"/>
      <c r="RQA519" s="421"/>
      <c r="RQB519" s="421"/>
      <c r="RQC519" s="421"/>
      <c r="RQD519" s="421"/>
      <c r="RQE519" s="421"/>
      <c r="RQF519" s="421"/>
      <c r="RQG519" s="421"/>
      <c r="RQH519" s="421"/>
      <c r="RQI519" s="421"/>
      <c r="RQJ519" s="421"/>
      <c r="RQK519" s="421"/>
      <c r="RQL519" s="421"/>
      <c r="RQM519" s="421"/>
      <c r="RQN519" s="421"/>
      <c r="RQO519" s="421"/>
      <c r="RQP519" s="421"/>
      <c r="RQQ519" s="421"/>
      <c r="RQR519" s="421"/>
      <c r="RQS519" s="421"/>
      <c r="RQT519" s="421"/>
      <c r="RQU519" s="421"/>
      <c r="RQV519" s="421"/>
      <c r="RQW519" s="421"/>
      <c r="RQX519" s="421"/>
      <c r="RQY519" s="421"/>
      <c r="RQZ519" s="421"/>
      <c r="RRA519" s="421"/>
      <c r="RRB519" s="421"/>
      <c r="RRC519" s="421"/>
      <c r="RRD519" s="421"/>
      <c r="RRE519" s="421"/>
      <c r="RRF519" s="421"/>
      <c r="RRG519" s="421"/>
      <c r="RRH519" s="421"/>
      <c r="RRI519" s="421"/>
      <c r="RRJ519" s="421"/>
      <c r="RRK519" s="421"/>
      <c r="RRL519" s="421"/>
      <c r="RRM519" s="421"/>
      <c r="RRN519" s="421"/>
      <c r="RRO519" s="421"/>
      <c r="RRP519" s="421"/>
      <c r="RRQ519" s="421"/>
      <c r="RRR519" s="421"/>
      <c r="RRS519" s="421"/>
      <c r="RRT519" s="421"/>
      <c r="RRU519" s="421"/>
      <c r="RRV519" s="421"/>
      <c r="RRW519" s="421"/>
      <c r="RRX519" s="421"/>
      <c r="RRY519" s="421"/>
      <c r="RRZ519" s="421"/>
      <c r="RSA519" s="421"/>
      <c r="RSB519" s="421"/>
      <c r="RSC519" s="421"/>
      <c r="RSD519" s="421"/>
      <c r="RSE519" s="421"/>
      <c r="RSF519" s="421"/>
      <c r="RSG519" s="421"/>
      <c r="RSH519" s="421"/>
      <c r="RSI519" s="421"/>
      <c r="RSJ519" s="421"/>
      <c r="RSK519" s="421"/>
      <c r="RSL519" s="421"/>
      <c r="RSM519" s="421"/>
      <c r="RSN519" s="421"/>
      <c r="RSO519" s="421"/>
      <c r="RSP519" s="421"/>
      <c r="RSQ519" s="421"/>
      <c r="RSR519" s="421"/>
      <c r="RSS519" s="421"/>
      <c r="RST519" s="421"/>
      <c r="RSU519" s="421"/>
      <c r="RSV519" s="421"/>
      <c r="RSW519" s="421"/>
      <c r="RSX519" s="421"/>
      <c r="RSY519" s="421"/>
      <c r="RSZ519" s="421"/>
      <c r="RTA519" s="421"/>
      <c r="RTB519" s="421"/>
      <c r="RTC519" s="421"/>
      <c r="RTD519" s="421"/>
      <c r="RTE519" s="421"/>
      <c r="RTF519" s="421"/>
      <c r="RTG519" s="421"/>
      <c r="RTH519" s="421"/>
      <c r="RTI519" s="421"/>
      <c r="RTJ519" s="421"/>
      <c r="RTK519" s="421"/>
      <c r="RTL519" s="421"/>
      <c r="RTM519" s="421"/>
      <c r="RTN519" s="421"/>
      <c r="RTO519" s="421"/>
      <c r="RTP519" s="421"/>
      <c r="RTQ519" s="421"/>
      <c r="RTR519" s="421"/>
      <c r="RTS519" s="421"/>
      <c r="RTT519" s="421"/>
      <c r="RTU519" s="421"/>
      <c r="RTV519" s="421"/>
      <c r="RTW519" s="421"/>
      <c r="RTX519" s="421"/>
      <c r="RTY519" s="421"/>
      <c r="RTZ519" s="421"/>
      <c r="RUA519" s="421"/>
      <c r="RUB519" s="421"/>
      <c r="RUC519" s="421"/>
      <c r="RUD519" s="421"/>
      <c r="RUE519" s="421"/>
      <c r="RUF519" s="421"/>
      <c r="RUG519" s="421"/>
      <c r="RUH519" s="421"/>
      <c r="RUI519" s="421"/>
      <c r="RUJ519" s="421"/>
      <c r="RUK519" s="421"/>
      <c r="RUL519" s="421"/>
      <c r="RUM519" s="421"/>
      <c r="RUN519" s="421"/>
      <c r="RUO519" s="421"/>
      <c r="RUP519" s="421"/>
      <c r="RUQ519" s="421"/>
      <c r="RUR519" s="421"/>
      <c r="RUS519" s="421"/>
      <c r="RUT519" s="421"/>
      <c r="RUU519" s="421"/>
      <c r="RUV519" s="421"/>
      <c r="RUW519" s="421"/>
      <c r="RUX519" s="421"/>
      <c r="RUY519" s="421"/>
      <c r="RUZ519" s="421"/>
      <c r="RVA519" s="421"/>
      <c r="RVB519" s="421"/>
      <c r="RVC519" s="421"/>
      <c r="RVD519" s="421"/>
      <c r="RVE519" s="421"/>
      <c r="RVF519" s="421"/>
      <c r="RVG519" s="421"/>
      <c r="RVH519" s="421"/>
      <c r="RVI519" s="421"/>
      <c r="RVJ519" s="421"/>
      <c r="RVK519" s="421"/>
      <c r="RVL519" s="421"/>
      <c r="RVM519" s="421"/>
      <c r="RVN519" s="421"/>
      <c r="RVO519" s="421"/>
      <c r="RVP519" s="421"/>
      <c r="RVQ519" s="421"/>
      <c r="RVR519" s="421"/>
      <c r="RVS519" s="421"/>
      <c r="RVT519" s="421"/>
      <c r="RVU519" s="421"/>
      <c r="RVV519" s="421"/>
      <c r="RVW519" s="421"/>
      <c r="RVX519" s="421"/>
      <c r="RVY519" s="421"/>
      <c r="RVZ519" s="421"/>
      <c r="RWA519" s="421"/>
      <c r="RWB519" s="421"/>
      <c r="RWC519" s="421"/>
      <c r="RWD519" s="421"/>
      <c r="RWE519" s="421"/>
      <c r="RWF519" s="421"/>
      <c r="RWG519" s="421"/>
      <c r="RWH519" s="421"/>
      <c r="RWI519" s="421"/>
      <c r="RWJ519" s="421"/>
      <c r="RWK519" s="421"/>
      <c r="RWL519" s="421"/>
      <c r="RWM519" s="421"/>
      <c r="RWN519" s="421"/>
      <c r="RWO519" s="421"/>
      <c r="RWP519" s="421"/>
      <c r="RWQ519" s="421"/>
      <c r="RWR519" s="421"/>
      <c r="RWS519" s="421"/>
      <c r="RWT519" s="421"/>
      <c r="RWU519" s="421"/>
      <c r="RWV519" s="421"/>
      <c r="RWW519" s="421"/>
      <c r="RWX519" s="421"/>
      <c r="RWY519" s="421"/>
      <c r="RWZ519" s="421"/>
      <c r="RXA519" s="421"/>
      <c r="RXB519" s="421"/>
      <c r="RXC519" s="421"/>
      <c r="RXD519" s="421"/>
      <c r="RXE519" s="421"/>
      <c r="RXF519" s="421"/>
      <c r="RXG519" s="421"/>
      <c r="RXH519" s="421"/>
      <c r="RXI519" s="421"/>
      <c r="RXJ519" s="421"/>
      <c r="RXK519" s="421"/>
      <c r="RXL519" s="421"/>
      <c r="RXM519" s="421"/>
      <c r="RXN519" s="421"/>
      <c r="RXO519" s="421"/>
      <c r="RXP519" s="421"/>
      <c r="RXQ519" s="421"/>
      <c r="RXR519" s="421"/>
      <c r="RXS519" s="421"/>
      <c r="RXT519" s="421"/>
      <c r="RXU519" s="421"/>
      <c r="RXV519" s="421"/>
      <c r="RXW519" s="421"/>
      <c r="RXX519" s="421"/>
      <c r="RXY519" s="421"/>
      <c r="RXZ519" s="421"/>
      <c r="RYA519" s="421"/>
      <c r="RYB519" s="421"/>
      <c r="RYC519" s="421"/>
      <c r="RYD519" s="421"/>
      <c r="RYE519" s="421"/>
      <c r="RYF519" s="421"/>
      <c r="RYG519" s="421"/>
      <c r="RYH519" s="421"/>
      <c r="RYI519" s="421"/>
      <c r="RYJ519" s="421"/>
      <c r="RYK519" s="421"/>
      <c r="RYL519" s="421"/>
      <c r="RYM519" s="421"/>
      <c r="RYN519" s="421"/>
      <c r="RYO519" s="421"/>
      <c r="RYP519" s="421"/>
      <c r="RYQ519" s="421"/>
      <c r="RYR519" s="421"/>
      <c r="RYS519" s="421"/>
      <c r="RYT519" s="421"/>
      <c r="RYU519" s="421"/>
      <c r="RYV519" s="421"/>
      <c r="RYW519" s="421"/>
      <c r="RYX519" s="421"/>
      <c r="RYY519" s="421"/>
      <c r="RYZ519" s="421"/>
      <c r="RZA519" s="421"/>
      <c r="RZB519" s="421"/>
      <c r="RZC519" s="421"/>
      <c r="RZD519" s="421"/>
      <c r="RZE519" s="421"/>
      <c r="RZF519" s="421"/>
      <c r="RZG519" s="421"/>
      <c r="RZH519" s="421"/>
      <c r="RZI519" s="421"/>
      <c r="RZJ519" s="421"/>
      <c r="RZK519" s="421"/>
      <c r="RZL519" s="421"/>
      <c r="RZM519" s="421"/>
      <c r="RZN519" s="421"/>
      <c r="RZO519" s="421"/>
      <c r="RZP519" s="421"/>
      <c r="RZQ519" s="421"/>
      <c r="RZR519" s="421"/>
      <c r="RZS519" s="421"/>
      <c r="RZT519" s="421"/>
      <c r="RZU519" s="421"/>
      <c r="RZV519" s="421"/>
      <c r="RZW519" s="421"/>
      <c r="RZX519" s="421"/>
      <c r="RZY519" s="421"/>
      <c r="RZZ519" s="421"/>
      <c r="SAA519" s="421"/>
      <c r="SAB519" s="421"/>
      <c r="SAC519" s="421"/>
      <c r="SAD519" s="421"/>
      <c r="SAE519" s="421"/>
      <c r="SAF519" s="421"/>
      <c r="SAG519" s="421"/>
      <c r="SAH519" s="421"/>
      <c r="SAI519" s="421"/>
      <c r="SAJ519" s="421"/>
      <c r="SAK519" s="421"/>
      <c r="SAL519" s="421"/>
      <c r="SAM519" s="421"/>
      <c r="SAN519" s="421"/>
      <c r="SAO519" s="421"/>
      <c r="SAP519" s="421"/>
      <c r="SAQ519" s="421"/>
      <c r="SAR519" s="421"/>
      <c r="SAS519" s="421"/>
      <c r="SAT519" s="421"/>
      <c r="SAU519" s="421"/>
      <c r="SAV519" s="421"/>
      <c r="SAW519" s="421"/>
      <c r="SAX519" s="421"/>
      <c r="SAY519" s="421"/>
      <c r="SAZ519" s="421"/>
      <c r="SBA519" s="421"/>
      <c r="SBB519" s="421"/>
      <c r="SBC519" s="421"/>
      <c r="SBD519" s="421"/>
      <c r="SBE519" s="421"/>
      <c r="SBF519" s="421"/>
      <c r="SBG519" s="421"/>
      <c r="SBH519" s="421"/>
      <c r="SBI519" s="421"/>
      <c r="SBJ519" s="421"/>
      <c r="SBK519" s="421"/>
      <c r="SBL519" s="421"/>
      <c r="SBM519" s="421"/>
      <c r="SBN519" s="421"/>
      <c r="SBO519" s="421"/>
      <c r="SBP519" s="421"/>
      <c r="SBQ519" s="421"/>
      <c r="SBR519" s="421"/>
      <c r="SBS519" s="421"/>
      <c r="SBT519" s="421"/>
      <c r="SBU519" s="421"/>
      <c r="SBV519" s="421"/>
      <c r="SBW519" s="421"/>
      <c r="SBX519" s="421"/>
      <c r="SBY519" s="421"/>
      <c r="SBZ519" s="421"/>
      <c r="SCA519" s="421"/>
      <c r="SCB519" s="421"/>
      <c r="SCC519" s="421"/>
      <c r="SCD519" s="421"/>
      <c r="SCE519" s="421"/>
      <c r="SCF519" s="421"/>
      <c r="SCG519" s="421"/>
      <c r="SCH519" s="421"/>
      <c r="SCI519" s="421"/>
      <c r="SCJ519" s="421"/>
      <c r="SCK519" s="421"/>
      <c r="SCL519" s="421"/>
      <c r="SCM519" s="421"/>
      <c r="SCN519" s="421"/>
      <c r="SCO519" s="421"/>
      <c r="SCP519" s="421"/>
      <c r="SCQ519" s="421"/>
      <c r="SCR519" s="421"/>
      <c r="SCS519" s="421"/>
      <c r="SCT519" s="421"/>
      <c r="SCU519" s="421"/>
      <c r="SCV519" s="421"/>
      <c r="SCW519" s="421"/>
      <c r="SCX519" s="421"/>
      <c r="SCY519" s="421"/>
      <c r="SCZ519" s="421"/>
      <c r="SDA519" s="421"/>
      <c r="SDB519" s="421"/>
      <c r="SDC519" s="421"/>
      <c r="SDD519" s="421"/>
      <c r="SDE519" s="421"/>
      <c r="SDF519" s="421"/>
      <c r="SDG519" s="421"/>
      <c r="SDH519" s="421"/>
      <c r="SDI519" s="421"/>
      <c r="SDJ519" s="421"/>
      <c r="SDK519" s="421"/>
      <c r="SDL519" s="421"/>
      <c r="SDM519" s="421"/>
      <c r="SDN519" s="421"/>
      <c r="SDO519" s="421"/>
      <c r="SDP519" s="421"/>
      <c r="SDQ519" s="421"/>
      <c r="SDR519" s="421"/>
      <c r="SDS519" s="421"/>
      <c r="SDT519" s="421"/>
      <c r="SDU519" s="421"/>
      <c r="SDV519" s="421"/>
      <c r="SDW519" s="421"/>
      <c r="SDX519" s="421"/>
      <c r="SDY519" s="421"/>
      <c r="SDZ519" s="421"/>
      <c r="SEA519" s="421"/>
      <c r="SEB519" s="421"/>
      <c r="SEC519" s="421"/>
      <c r="SED519" s="421"/>
      <c r="SEE519" s="421"/>
      <c r="SEF519" s="421"/>
      <c r="SEG519" s="421"/>
      <c r="SEH519" s="421"/>
      <c r="SEI519" s="421"/>
      <c r="SEJ519" s="421"/>
      <c r="SEK519" s="421"/>
      <c r="SEL519" s="421"/>
      <c r="SEM519" s="421"/>
      <c r="SEN519" s="421"/>
      <c r="SEO519" s="421"/>
      <c r="SEP519" s="421"/>
      <c r="SEQ519" s="421"/>
      <c r="SER519" s="421"/>
      <c r="SES519" s="421"/>
      <c r="SET519" s="421"/>
      <c r="SEU519" s="421"/>
      <c r="SEV519" s="421"/>
      <c r="SEW519" s="421"/>
      <c r="SEX519" s="421"/>
      <c r="SEY519" s="421"/>
      <c r="SEZ519" s="421"/>
      <c r="SFA519" s="421"/>
      <c r="SFB519" s="421"/>
      <c r="SFC519" s="421"/>
      <c r="SFD519" s="421"/>
      <c r="SFE519" s="421"/>
      <c r="SFF519" s="421"/>
      <c r="SFG519" s="421"/>
      <c r="SFH519" s="421"/>
      <c r="SFI519" s="421"/>
      <c r="SFJ519" s="421"/>
      <c r="SFK519" s="421"/>
      <c r="SFL519" s="421"/>
      <c r="SFM519" s="421"/>
      <c r="SFN519" s="421"/>
      <c r="SFO519" s="421"/>
      <c r="SFP519" s="421"/>
      <c r="SFQ519" s="421"/>
      <c r="SFR519" s="421"/>
      <c r="SFS519" s="421"/>
      <c r="SFT519" s="421"/>
      <c r="SFU519" s="421"/>
      <c r="SFV519" s="421"/>
      <c r="SFW519" s="421"/>
      <c r="SFX519" s="421"/>
      <c r="SFY519" s="421"/>
      <c r="SFZ519" s="421"/>
      <c r="SGA519" s="421"/>
      <c r="SGB519" s="421"/>
      <c r="SGC519" s="421"/>
      <c r="SGD519" s="421"/>
      <c r="SGE519" s="421"/>
      <c r="SGF519" s="421"/>
      <c r="SGG519" s="421"/>
      <c r="SGH519" s="421"/>
      <c r="SGI519" s="421"/>
      <c r="SGJ519" s="421"/>
      <c r="SGK519" s="421"/>
      <c r="SGL519" s="421"/>
      <c r="SGM519" s="421"/>
      <c r="SGN519" s="421"/>
      <c r="SGO519" s="421"/>
      <c r="SGP519" s="421"/>
      <c r="SGQ519" s="421"/>
      <c r="SGR519" s="421"/>
      <c r="SGS519" s="421"/>
      <c r="SGT519" s="421"/>
      <c r="SGU519" s="421"/>
      <c r="SGV519" s="421"/>
      <c r="SGW519" s="421"/>
      <c r="SGX519" s="421"/>
      <c r="SGY519" s="421"/>
      <c r="SGZ519" s="421"/>
      <c r="SHA519" s="421"/>
      <c r="SHB519" s="421"/>
      <c r="SHC519" s="421"/>
      <c r="SHD519" s="421"/>
      <c r="SHE519" s="421"/>
      <c r="SHF519" s="421"/>
      <c r="SHG519" s="421"/>
      <c r="SHH519" s="421"/>
      <c r="SHI519" s="421"/>
      <c r="SHJ519" s="421"/>
      <c r="SHK519" s="421"/>
      <c r="SHL519" s="421"/>
      <c r="SHM519" s="421"/>
      <c r="SHN519" s="421"/>
      <c r="SHO519" s="421"/>
      <c r="SHP519" s="421"/>
      <c r="SHQ519" s="421"/>
      <c r="SHR519" s="421"/>
      <c r="SHS519" s="421"/>
      <c r="SHT519" s="421"/>
      <c r="SHU519" s="421"/>
      <c r="SHV519" s="421"/>
      <c r="SHW519" s="421"/>
      <c r="SHX519" s="421"/>
      <c r="SHY519" s="421"/>
      <c r="SHZ519" s="421"/>
      <c r="SIA519" s="421"/>
      <c r="SIB519" s="421"/>
      <c r="SIC519" s="421"/>
      <c r="SID519" s="421"/>
      <c r="SIE519" s="421"/>
      <c r="SIF519" s="421"/>
      <c r="SIG519" s="421"/>
      <c r="SIH519" s="421"/>
      <c r="SII519" s="421"/>
      <c r="SIJ519" s="421"/>
      <c r="SIK519" s="421"/>
      <c r="SIL519" s="421"/>
      <c r="SIM519" s="421"/>
      <c r="SIN519" s="421"/>
      <c r="SIO519" s="421"/>
      <c r="SIP519" s="421"/>
      <c r="SIQ519" s="421"/>
      <c r="SIR519" s="421"/>
      <c r="SIS519" s="421"/>
      <c r="SIT519" s="421"/>
      <c r="SIU519" s="421"/>
      <c r="SIV519" s="421"/>
      <c r="SIW519" s="421"/>
      <c r="SIX519" s="421"/>
      <c r="SIY519" s="421"/>
      <c r="SIZ519" s="421"/>
      <c r="SJA519" s="421"/>
      <c r="SJB519" s="421"/>
      <c r="SJC519" s="421"/>
      <c r="SJD519" s="421"/>
      <c r="SJE519" s="421"/>
      <c r="SJF519" s="421"/>
      <c r="SJG519" s="421"/>
      <c r="SJH519" s="421"/>
      <c r="SJI519" s="421"/>
      <c r="SJJ519" s="421"/>
      <c r="SJK519" s="421"/>
      <c r="SJL519" s="421"/>
      <c r="SJM519" s="421"/>
      <c r="SJN519" s="421"/>
      <c r="SJO519" s="421"/>
      <c r="SJP519" s="421"/>
      <c r="SJQ519" s="421"/>
      <c r="SJR519" s="421"/>
      <c r="SJS519" s="421"/>
      <c r="SJT519" s="421"/>
      <c r="SJU519" s="421"/>
      <c r="SJV519" s="421"/>
      <c r="SJW519" s="421"/>
      <c r="SJX519" s="421"/>
      <c r="SJY519" s="421"/>
      <c r="SJZ519" s="421"/>
      <c r="SKA519" s="421"/>
      <c r="SKB519" s="421"/>
      <c r="SKC519" s="421"/>
      <c r="SKD519" s="421"/>
      <c r="SKE519" s="421"/>
      <c r="SKF519" s="421"/>
      <c r="SKG519" s="421"/>
      <c r="SKH519" s="421"/>
      <c r="SKI519" s="421"/>
      <c r="SKJ519" s="421"/>
      <c r="SKK519" s="421"/>
      <c r="SKL519" s="421"/>
      <c r="SKM519" s="421"/>
      <c r="SKN519" s="421"/>
      <c r="SKO519" s="421"/>
      <c r="SKP519" s="421"/>
      <c r="SKQ519" s="421"/>
      <c r="SKR519" s="421"/>
      <c r="SKS519" s="421"/>
      <c r="SKT519" s="421"/>
      <c r="SKU519" s="421"/>
      <c r="SKV519" s="421"/>
      <c r="SKW519" s="421"/>
      <c r="SKX519" s="421"/>
      <c r="SKY519" s="421"/>
      <c r="SKZ519" s="421"/>
      <c r="SLA519" s="421"/>
      <c r="SLB519" s="421"/>
      <c r="SLC519" s="421"/>
      <c r="SLD519" s="421"/>
      <c r="SLE519" s="421"/>
      <c r="SLF519" s="421"/>
      <c r="SLG519" s="421"/>
      <c r="SLH519" s="421"/>
      <c r="SLI519" s="421"/>
      <c r="SLJ519" s="421"/>
      <c r="SLK519" s="421"/>
      <c r="SLL519" s="421"/>
      <c r="SLM519" s="421"/>
      <c r="SLN519" s="421"/>
      <c r="SLO519" s="421"/>
      <c r="SLP519" s="421"/>
      <c r="SLQ519" s="421"/>
      <c r="SLR519" s="421"/>
      <c r="SLS519" s="421"/>
      <c r="SLT519" s="421"/>
      <c r="SLU519" s="421"/>
      <c r="SLV519" s="421"/>
      <c r="SLW519" s="421"/>
      <c r="SLX519" s="421"/>
      <c r="SLY519" s="421"/>
      <c r="SLZ519" s="421"/>
      <c r="SMA519" s="421"/>
      <c r="SMB519" s="421"/>
      <c r="SMC519" s="421"/>
      <c r="SMD519" s="421"/>
      <c r="SME519" s="421"/>
      <c r="SMF519" s="421"/>
      <c r="SMG519" s="421"/>
      <c r="SMH519" s="421"/>
      <c r="SMI519" s="421"/>
      <c r="SMJ519" s="421"/>
      <c r="SMK519" s="421"/>
      <c r="SML519" s="421"/>
      <c r="SMM519" s="421"/>
      <c r="SMN519" s="421"/>
      <c r="SMO519" s="421"/>
      <c r="SMP519" s="421"/>
      <c r="SMQ519" s="421"/>
      <c r="SMR519" s="421"/>
      <c r="SMS519" s="421"/>
      <c r="SMT519" s="421"/>
      <c r="SMU519" s="421"/>
      <c r="SMV519" s="421"/>
      <c r="SMW519" s="421"/>
      <c r="SMX519" s="421"/>
      <c r="SMY519" s="421"/>
      <c r="SMZ519" s="421"/>
      <c r="SNA519" s="421"/>
      <c r="SNB519" s="421"/>
      <c r="SNC519" s="421"/>
      <c r="SND519" s="421"/>
      <c r="SNE519" s="421"/>
      <c r="SNF519" s="421"/>
      <c r="SNG519" s="421"/>
      <c r="SNH519" s="421"/>
      <c r="SNI519" s="421"/>
      <c r="SNJ519" s="421"/>
      <c r="SNK519" s="421"/>
      <c r="SNL519" s="421"/>
      <c r="SNM519" s="421"/>
      <c r="SNN519" s="421"/>
      <c r="SNO519" s="421"/>
      <c r="SNP519" s="421"/>
      <c r="SNQ519" s="421"/>
      <c r="SNR519" s="421"/>
      <c r="SNS519" s="421"/>
      <c r="SNT519" s="421"/>
      <c r="SNU519" s="421"/>
      <c r="SNV519" s="421"/>
      <c r="SNW519" s="421"/>
      <c r="SNX519" s="421"/>
      <c r="SNY519" s="421"/>
      <c r="SNZ519" s="421"/>
      <c r="SOA519" s="421"/>
      <c r="SOB519" s="421"/>
      <c r="SOC519" s="421"/>
      <c r="SOD519" s="421"/>
      <c r="SOE519" s="421"/>
      <c r="SOF519" s="421"/>
      <c r="SOG519" s="421"/>
      <c r="SOH519" s="421"/>
      <c r="SOI519" s="421"/>
      <c r="SOJ519" s="421"/>
      <c r="SOK519" s="421"/>
      <c r="SOL519" s="421"/>
      <c r="SOM519" s="421"/>
      <c r="SON519" s="421"/>
      <c r="SOO519" s="421"/>
      <c r="SOP519" s="421"/>
      <c r="SOQ519" s="421"/>
      <c r="SOR519" s="421"/>
      <c r="SOS519" s="421"/>
      <c r="SOT519" s="421"/>
      <c r="SOU519" s="421"/>
      <c r="SOV519" s="421"/>
      <c r="SOW519" s="421"/>
      <c r="SOX519" s="421"/>
      <c r="SOY519" s="421"/>
      <c r="SOZ519" s="421"/>
      <c r="SPA519" s="421"/>
      <c r="SPB519" s="421"/>
      <c r="SPC519" s="421"/>
      <c r="SPD519" s="421"/>
      <c r="SPE519" s="421"/>
      <c r="SPF519" s="421"/>
      <c r="SPG519" s="421"/>
      <c r="SPH519" s="421"/>
      <c r="SPI519" s="421"/>
      <c r="SPJ519" s="421"/>
      <c r="SPK519" s="421"/>
      <c r="SPL519" s="421"/>
      <c r="SPM519" s="421"/>
      <c r="SPN519" s="421"/>
      <c r="SPO519" s="421"/>
      <c r="SPP519" s="421"/>
      <c r="SPQ519" s="421"/>
      <c r="SPR519" s="421"/>
      <c r="SPS519" s="421"/>
      <c r="SPT519" s="421"/>
      <c r="SPU519" s="421"/>
      <c r="SPV519" s="421"/>
      <c r="SPW519" s="421"/>
      <c r="SPX519" s="421"/>
      <c r="SPY519" s="421"/>
      <c r="SPZ519" s="421"/>
      <c r="SQA519" s="421"/>
      <c r="SQB519" s="421"/>
      <c r="SQC519" s="421"/>
      <c r="SQD519" s="421"/>
      <c r="SQE519" s="421"/>
      <c r="SQF519" s="421"/>
      <c r="SQG519" s="421"/>
      <c r="SQH519" s="421"/>
      <c r="SQI519" s="421"/>
      <c r="SQJ519" s="421"/>
      <c r="SQK519" s="421"/>
      <c r="SQL519" s="421"/>
      <c r="SQM519" s="421"/>
      <c r="SQN519" s="421"/>
      <c r="SQO519" s="421"/>
      <c r="SQP519" s="421"/>
      <c r="SQQ519" s="421"/>
      <c r="SQR519" s="421"/>
      <c r="SQS519" s="421"/>
      <c r="SQT519" s="421"/>
      <c r="SQU519" s="421"/>
      <c r="SQV519" s="421"/>
      <c r="SQW519" s="421"/>
      <c r="SQX519" s="421"/>
      <c r="SQY519" s="421"/>
      <c r="SQZ519" s="421"/>
      <c r="SRA519" s="421"/>
      <c r="SRB519" s="421"/>
      <c r="SRC519" s="421"/>
      <c r="SRD519" s="421"/>
      <c r="SRE519" s="421"/>
      <c r="SRF519" s="421"/>
      <c r="SRG519" s="421"/>
      <c r="SRH519" s="421"/>
      <c r="SRI519" s="421"/>
      <c r="SRJ519" s="421"/>
      <c r="SRK519" s="421"/>
      <c r="SRL519" s="421"/>
      <c r="SRM519" s="421"/>
      <c r="SRN519" s="421"/>
      <c r="SRO519" s="421"/>
      <c r="SRP519" s="421"/>
      <c r="SRQ519" s="421"/>
      <c r="SRR519" s="421"/>
      <c r="SRS519" s="421"/>
      <c r="SRT519" s="421"/>
      <c r="SRU519" s="421"/>
      <c r="SRV519" s="421"/>
      <c r="SRW519" s="421"/>
      <c r="SRX519" s="421"/>
      <c r="SRY519" s="421"/>
      <c r="SRZ519" s="421"/>
      <c r="SSA519" s="421"/>
      <c r="SSB519" s="421"/>
      <c r="SSC519" s="421"/>
      <c r="SSD519" s="421"/>
      <c r="SSE519" s="421"/>
      <c r="SSF519" s="421"/>
      <c r="SSG519" s="421"/>
      <c r="SSH519" s="421"/>
      <c r="SSI519" s="421"/>
      <c r="SSJ519" s="421"/>
      <c r="SSK519" s="421"/>
      <c r="SSL519" s="421"/>
      <c r="SSM519" s="421"/>
      <c r="SSN519" s="421"/>
      <c r="SSO519" s="421"/>
      <c r="SSP519" s="421"/>
      <c r="SSQ519" s="421"/>
      <c r="SSR519" s="421"/>
      <c r="SSS519" s="421"/>
      <c r="SST519" s="421"/>
      <c r="SSU519" s="421"/>
      <c r="SSV519" s="421"/>
      <c r="SSW519" s="421"/>
      <c r="SSX519" s="421"/>
      <c r="SSY519" s="421"/>
      <c r="SSZ519" s="421"/>
      <c r="STA519" s="421"/>
      <c r="STB519" s="421"/>
      <c r="STC519" s="421"/>
      <c r="STD519" s="421"/>
      <c r="STE519" s="421"/>
      <c r="STF519" s="421"/>
      <c r="STG519" s="421"/>
      <c r="STH519" s="421"/>
      <c r="STI519" s="421"/>
      <c r="STJ519" s="421"/>
      <c r="STK519" s="421"/>
      <c r="STL519" s="421"/>
      <c r="STM519" s="421"/>
      <c r="STN519" s="421"/>
      <c r="STO519" s="421"/>
      <c r="STP519" s="421"/>
      <c r="STQ519" s="421"/>
      <c r="STR519" s="421"/>
      <c r="STS519" s="421"/>
      <c r="STT519" s="421"/>
      <c r="STU519" s="421"/>
      <c r="STV519" s="421"/>
      <c r="STW519" s="421"/>
      <c r="STX519" s="421"/>
      <c r="STY519" s="421"/>
      <c r="STZ519" s="421"/>
      <c r="SUA519" s="421"/>
      <c r="SUB519" s="421"/>
      <c r="SUC519" s="421"/>
      <c r="SUD519" s="421"/>
      <c r="SUE519" s="421"/>
      <c r="SUF519" s="421"/>
      <c r="SUG519" s="421"/>
      <c r="SUH519" s="421"/>
      <c r="SUI519" s="421"/>
      <c r="SUJ519" s="421"/>
      <c r="SUK519" s="421"/>
      <c r="SUL519" s="421"/>
      <c r="SUM519" s="421"/>
      <c r="SUN519" s="421"/>
      <c r="SUO519" s="421"/>
      <c r="SUP519" s="421"/>
      <c r="SUQ519" s="421"/>
      <c r="SUR519" s="421"/>
      <c r="SUS519" s="421"/>
      <c r="SUT519" s="421"/>
      <c r="SUU519" s="421"/>
      <c r="SUV519" s="421"/>
      <c r="SUW519" s="421"/>
      <c r="SUX519" s="421"/>
      <c r="SUY519" s="421"/>
      <c r="SUZ519" s="421"/>
      <c r="SVA519" s="421"/>
      <c r="SVB519" s="421"/>
      <c r="SVC519" s="421"/>
      <c r="SVD519" s="421"/>
      <c r="SVE519" s="421"/>
      <c r="SVF519" s="421"/>
      <c r="SVG519" s="421"/>
      <c r="SVH519" s="421"/>
      <c r="SVI519" s="421"/>
      <c r="SVJ519" s="421"/>
      <c r="SVK519" s="421"/>
      <c r="SVL519" s="421"/>
      <c r="SVM519" s="421"/>
      <c r="SVN519" s="421"/>
      <c r="SVO519" s="421"/>
      <c r="SVP519" s="421"/>
      <c r="SVQ519" s="421"/>
      <c r="SVR519" s="421"/>
      <c r="SVS519" s="421"/>
      <c r="SVT519" s="421"/>
      <c r="SVU519" s="421"/>
      <c r="SVV519" s="421"/>
      <c r="SVW519" s="421"/>
      <c r="SVX519" s="421"/>
      <c r="SVY519" s="421"/>
      <c r="SVZ519" s="421"/>
      <c r="SWA519" s="421"/>
      <c r="SWB519" s="421"/>
      <c r="SWC519" s="421"/>
      <c r="SWD519" s="421"/>
      <c r="SWE519" s="421"/>
      <c r="SWF519" s="421"/>
      <c r="SWG519" s="421"/>
      <c r="SWH519" s="421"/>
      <c r="SWI519" s="421"/>
      <c r="SWJ519" s="421"/>
      <c r="SWK519" s="421"/>
      <c r="SWL519" s="421"/>
      <c r="SWM519" s="421"/>
      <c r="SWN519" s="421"/>
      <c r="SWO519" s="421"/>
      <c r="SWP519" s="421"/>
      <c r="SWQ519" s="421"/>
      <c r="SWR519" s="421"/>
      <c r="SWS519" s="421"/>
      <c r="SWT519" s="421"/>
      <c r="SWU519" s="421"/>
      <c r="SWV519" s="421"/>
      <c r="SWW519" s="421"/>
      <c r="SWX519" s="421"/>
      <c r="SWY519" s="421"/>
      <c r="SWZ519" s="421"/>
      <c r="SXA519" s="421"/>
      <c r="SXB519" s="421"/>
      <c r="SXC519" s="421"/>
      <c r="SXD519" s="421"/>
      <c r="SXE519" s="421"/>
      <c r="SXF519" s="421"/>
      <c r="SXG519" s="421"/>
      <c r="SXH519" s="421"/>
      <c r="SXI519" s="421"/>
      <c r="SXJ519" s="421"/>
      <c r="SXK519" s="421"/>
      <c r="SXL519" s="421"/>
      <c r="SXM519" s="421"/>
      <c r="SXN519" s="421"/>
      <c r="SXO519" s="421"/>
      <c r="SXP519" s="421"/>
      <c r="SXQ519" s="421"/>
      <c r="SXR519" s="421"/>
      <c r="SXS519" s="421"/>
      <c r="SXT519" s="421"/>
      <c r="SXU519" s="421"/>
      <c r="SXV519" s="421"/>
      <c r="SXW519" s="421"/>
      <c r="SXX519" s="421"/>
      <c r="SXY519" s="421"/>
      <c r="SXZ519" s="421"/>
      <c r="SYA519" s="421"/>
      <c r="SYB519" s="421"/>
      <c r="SYC519" s="421"/>
      <c r="SYD519" s="421"/>
      <c r="SYE519" s="421"/>
      <c r="SYF519" s="421"/>
      <c r="SYG519" s="421"/>
      <c r="SYH519" s="421"/>
      <c r="SYI519" s="421"/>
      <c r="SYJ519" s="421"/>
      <c r="SYK519" s="421"/>
      <c r="SYL519" s="421"/>
      <c r="SYM519" s="421"/>
      <c r="SYN519" s="421"/>
      <c r="SYO519" s="421"/>
      <c r="SYP519" s="421"/>
      <c r="SYQ519" s="421"/>
      <c r="SYR519" s="421"/>
      <c r="SYS519" s="421"/>
      <c r="SYT519" s="421"/>
      <c r="SYU519" s="421"/>
      <c r="SYV519" s="421"/>
      <c r="SYW519" s="421"/>
      <c r="SYX519" s="421"/>
      <c r="SYY519" s="421"/>
      <c r="SYZ519" s="421"/>
      <c r="SZA519" s="421"/>
      <c r="SZB519" s="421"/>
      <c r="SZC519" s="421"/>
      <c r="SZD519" s="421"/>
      <c r="SZE519" s="421"/>
      <c r="SZF519" s="421"/>
      <c r="SZG519" s="421"/>
      <c r="SZH519" s="421"/>
      <c r="SZI519" s="421"/>
      <c r="SZJ519" s="421"/>
      <c r="SZK519" s="421"/>
      <c r="SZL519" s="421"/>
      <c r="SZM519" s="421"/>
      <c r="SZN519" s="421"/>
      <c r="SZO519" s="421"/>
      <c r="SZP519" s="421"/>
      <c r="SZQ519" s="421"/>
      <c r="SZR519" s="421"/>
      <c r="SZS519" s="421"/>
      <c r="SZT519" s="421"/>
      <c r="SZU519" s="421"/>
      <c r="SZV519" s="421"/>
      <c r="SZW519" s="421"/>
      <c r="SZX519" s="421"/>
      <c r="SZY519" s="421"/>
      <c r="SZZ519" s="421"/>
      <c r="TAA519" s="421"/>
      <c r="TAB519" s="421"/>
      <c r="TAC519" s="421"/>
      <c r="TAD519" s="421"/>
      <c r="TAE519" s="421"/>
      <c r="TAF519" s="421"/>
      <c r="TAG519" s="421"/>
      <c r="TAH519" s="421"/>
      <c r="TAI519" s="421"/>
      <c r="TAJ519" s="421"/>
      <c r="TAK519" s="421"/>
      <c r="TAL519" s="421"/>
      <c r="TAM519" s="421"/>
      <c r="TAN519" s="421"/>
      <c r="TAO519" s="421"/>
      <c r="TAP519" s="421"/>
      <c r="TAQ519" s="421"/>
      <c r="TAR519" s="421"/>
      <c r="TAS519" s="421"/>
      <c r="TAT519" s="421"/>
      <c r="TAU519" s="421"/>
      <c r="TAV519" s="421"/>
      <c r="TAW519" s="421"/>
      <c r="TAX519" s="421"/>
      <c r="TAY519" s="421"/>
      <c r="TAZ519" s="421"/>
      <c r="TBA519" s="421"/>
      <c r="TBB519" s="421"/>
      <c r="TBC519" s="421"/>
      <c r="TBD519" s="421"/>
      <c r="TBE519" s="421"/>
      <c r="TBF519" s="421"/>
      <c r="TBG519" s="421"/>
      <c r="TBH519" s="421"/>
      <c r="TBI519" s="421"/>
      <c r="TBJ519" s="421"/>
      <c r="TBK519" s="421"/>
      <c r="TBL519" s="421"/>
      <c r="TBM519" s="421"/>
      <c r="TBN519" s="421"/>
      <c r="TBO519" s="421"/>
      <c r="TBP519" s="421"/>
      <c r="TBQ519" s="421"/>
      <c r="TBR519" s="421"/>
      <c r="TBS519" s="421"/>
      <c r="TBT519" s="421"/>
      <c r="TBU519" s="421"/>
      <c r="TBV519" s="421"/>
      <c r="TBW519" s="421"/>
      <c r="TBX519" s="421"/>
      <c r="TBY519" s="421"/>
      <c r="TBZ519" s="421"/>
      <c r="TCA519" s="421"/>
      <c r="TCB519" s="421"/>
      <c r="TCC519" s="421"/>
      <c r="TCD519" s="421"/>
      <c r="TCE519" s="421"/>
      <c r="TCF519" s="421"/>
      <c r="TCG519" s="421"/>
      <c r="TCH519" s="421"/>
      <c r="TCI519" s="421"/>
      <c r="TCJ519" s="421"/>
      <c r="TCK519" s="421"/>
      <c r="TCL519" s="421"/>
      <c r="TCM519" s="421"/>
      <c r="TCN519" s="421"/>
      <c r="TCO519" s="421"/>
      <c r="TCP519" s="421"/>
      <c r="TCQ519" s="421"/>
      <c r="TCR519" s="421"/>
      <c r="TCS519" s="421"/>
      <c r="TCT519" s="421"/>
      <c r="TCU519" s="421"/>
      <c r="TCV519" s="421"/>
      <c r="TCW519" s="421"/>
      <c r="TCX519" s="421"/>
      <c r="TCY519" s="421"/>
      <c r="TCZ519" s="421"/>
      <c r="TDA519" s="421"/>
      <c r="TDB519" s="421"/>
      <c r="TDC519" s="421"/>
      <c r="TDD519" s="421"/>
      <c r="TDE519" s="421"/>
      <c r="TDF519" s="421"/>
      <c r="TDG519" s="421"/>
      <c r="TDH519" s="421"/>
      <c r="TDI519" s="421"/>
      <c r="TDJ519" s="421"/>
      <c r="TDK519" s="421"/>
      <c r="TDL519" s="421"/>
      <c r="TDM519" s="421"/>
      <c r="TDN519" s="421"/>
      <c r="TDO519" s="421"/>
      <c r="TDP519" s="421"/>
      <c r="TDQ519" s="421"/>
      <c r="TDR519" s="421"/>
      <c r="TDS519" s="421"/>
      <c r="TDT519" s="421"/>
      <c r="TDU519" s="421"/>
      <c r="TDV519" s="421"/>
      <c r="TDW519" s="421"/>
      <c r="TDX519" s="421"/>
      <c r="TDY519" s="421"/>
      <c r="TDZ519" s="421"/>
      <c r="TEA519" s="421"/>
      <c r="TEB519" s="421"/>
      <c r="TEC519" s="421"/>
      <c r="TED519" s="421"/>
      <c r="TEE519" s="421"/>
      <c r="TEF519" s="421"/>
      <c r="TEG519" s="421"/>
      <c r="TEH519" s="421"/>
      <c r="TEI519" s="421"/>
      <c r="TEJ519" s="421"/>
      <c r="TEK519" s="421"/>
      <c r="TEL519" s="421"/>
      <c r="TEM519" s="421"/>
      <c r="TEN519" s="421"/>
      <c r="TEO519" s="421"/>
      <c r="TEP519" s="421"/>
      <c r="TEQ519" s="421"/>
      <c r="TER519" s="421"/>
      <c r="TES519" s="421"/>
      <c r="TET519" s="421"/>
      <c r="TEU519" s="421"/>
      <c r="TEV519" s="421"/>
      <c r="TEW519" s="421"/>
      <c r="TEX519" s="421"/>
      <c r="TEY519" s="421"/>
      <c r="TEZ519" s="421"/>
      <c r="TFA519" s="421"/>
      <c r="TFB519" s="421"/>
      <c r="TFC519" s="421"/>
      <c r="TFD519" s="421"/>
      <c r="TFE519" s="421"/>
      <c r="TFF519" s="421"/>
      <c r="TFG519" s="421"/>
      <c r="TFH519" s="421"/>
      <c r="TFI519" s="421"/>
      <c r="TFJ519" s="421"/>
      <c r="TFK519" s="421"/>
      <c r="TFL519" s="421"/>
      <c r="TFM519" s="421"/>
      <c r="TFN519" s="421"/>
      <c r="TFO519" s="421"/>
      <c r="TFP519" s="421"/>
      <c r="TFQ519" s="421"/>
      <c r="TFR519" s="421"/>
      <c r="TFS519" s="421"/>
      <c r="TFT519" s="421"/>
      <c r="TFU519" s="421"/>
      <c r="TFV519" s="421"/>
      <c r="TFW519" s="421"/>
      <c r="TFX519" s="421"/>
      <c r="TFY519" s="421"/>
      <c r="TFZ519" s="421"/>
      <c r="TGA519" s="421"/>
      <c r="TGB519" s="421"/>
      <c r="TGC519" s="421"/>
      <c r="TGD519" s="421"/>
      <c r="TGE519" s="421"/>
      <c r="TGF519" s="421"/>
      <c r="TGG519" s="421"/>
      <c r="TGH519" s="421"/>
      <c r="TGI519" s="421"/>
      <c r="TGJ519" s="421"/>
      <c r="TGK519" s="421"/>
      <c r="TGL519" s="421"/>
      <c r="TGM519" s="421"/>
      <c r="TGN519" s="421"/>
      <c r="TGO519" s="421"/>
      <c r="TGP519" s="421"/>
      <c r="TGQ519" s="421"/>
      <c r="TGR519" s="421"/>
      <c r="TGS519" s="421"/>
      <c r="TGT519" s="421"/>
      <c r="TGU519" s="421"/>
      <c r="TGV519" s="421"/>
      <c r="TGW519" s="421"/>
      <c r="TGX519" s="421"/>
      <c r="TGY519" s="421"/>
      <c r="TGZ519" s="421"/>
      <c r="THA519" s="421"/>
      <c r="THB519" s="421"/>
      <c r="THC519" s="421"/>
      <c r="THD519" s="421"/>
      <c r="THE519" s="421"/>
      <c r="THF519" s="421"/>
      <c r="THG519" s="421"/>
      <c r="THH519" s="421"/>
      <c r="THI519" s="421"/>
      <c r="THJ519" s="421"/>
      <c r="THK519" s="421"/>
      <c r="THL519" s="421"/>
      <c r="THM519" s="421"/>
      <c r="THN519" s="421"/>
      <c r="THO519" s="421"/>
      <c r="THP519" s="421"/>
      <c r="THQ519" s="421"/>
      <c r="THR519" s="421"/>
      <c r="THS519" s="421"/>
      <c r="THT519" s="421"/>
      <c r="THU519" s="421"/>
      <c r="THV519" s="421"/>
      <c r="THW519" s="421"/>
      <c r="THX519" s="421"/>
      <c r="THY519" s="421"/>
      <c r="THZ519" s="421"/>
      <c r="TIA519" s="421"/>
      <c r="TIB519" s="421"/>
      <c r="TIC519" s="421"/>
      <c r="TID519" s="421"/>
      <c r="TIE519" s="421"/>
      <c r="TIF519" s="421"/>
      <c r="TIG519" s="421"/>
      <c r="TIH519" s="421"/>
      <c r="TII519" s="421"/>
      <c r="TIJ519" s="421"/>
      <c r="TIK519" s="421"/>
      <c r="TIL519" s="421"/>
      <c r="TIM519" s="421"/>
      <c r="TIN519" s="421"/>
      <c r="TIO519" s="421"/>
      <c r="TIP519" s="421"/>
      <c r="TIQ519" s="421"/>
      <c r="TIR519" s="421"/>
      <c r="TIS519" s="421"/>
      <c r="TIT519" s="421"/>
      <c r="TIU519" s="421"/>
      <c r="TIV519" s="421"/>
      <c r="TIW519" s="421"/>
      <c r="TIX519" s="421"/>
      <c r="TIY519" s="421"/>
      <c r="TIZ519" s="421"/>
      <c r="TJA519" s="421"/>
      <c r="TJB519" s="421"/>
      <c r="TJC519" s="421"/>
      <c r="TJD519" s="421"/>
      <c r="TJE519" s="421"/>
      <c r="TJF519" s="421"/>
      <c r="TJG519" s="421"/>
      <c r="TJH519" s="421"/>
      <c r="TJI519" s="421"/>
      <c r="TJJ519" s="421"/>
      <c r="TJK519" s="421"/>
      <c r="TJL519" s="421"/>
      <c r="TJM519" s="421"/>
      <c r="TJN519" s="421"/>
      <c r="TJO519" s="421"/>
      <c r="TJP519" s="421"/>
      <c r="TJQ519" s="421"/>
      <c r="TJR519" s="421"/>
      <c r="TJS519" s="421"/>
      <c r="TJT519" s="421"/>
      <c r="TJU519" s="421"/>
      <c r="TJV519" s="421"/>
      <c r="TJW519" s="421"/>
      <c r="TJX519" s="421"/>
      <c r="TJY519" s="421"/>
      <c r="TJZ519" s="421"/>
      <c r="TKA519" s="421"/>
      <c r="TKB519" s="421"/>
      <c r="TKC519" s="421"/>
      <c r="TKD519" s="421"/>
      <c r="TKE519" s="421"/>
      <c r="TKF519" s="421"/>
      <c r="TKG519" s="421"/>
      <c r="TKH519" s="421"/>
      <c r="TKI519" s="421"/>
      <c r="TKJ519" s="421"/>
      <c r="TKK519" s="421"/>
      <c r="TKL519" s="421"/>
      <c r="TKM519" s="421"/>
      <c r="TKN519" s="421"/>
      <c r="TKO519" s="421"/>
      <c r="TKP519" s="421"/>
      <c r="TKQ519" s="421"/>
      <c r="TKR519" s="421"/>
      <c r="TKS519" s="421"/>
      <c r="TKT519" s="421"/>
      <c r="TKU519" s="421"/>
      <c r="TKV519" s="421"/>
      <c r="TKW519" s="421"/>
      <c r="TKX519" s="421"/>
      <c r="TKY519" s="421"/>
      <c r="TKZ519" s="421"/>
      <c r="TLA519" s="421"/>
      <c r="TLB519" s="421"/>
      <c r="TLC519" s="421"/>
      <c r="TLD519" s="421"/>
      <c r="TLE519" s="421"/>
      <c r="TLF519" s="421"/>
      <c r="TLG519" s="421"/>
      <c r="TLH519" s="421"/>
      <c r="TLI519" s="421"/>
      <c r="TLJ519" s="421"/>
      <c r="TLK519" s="421"/>
      <c r="TLL519" s="421"/>
      <c r="TLM519" s="421"/>
      <c r="TLN519" s="421"/>
      <c r="TLO519" s="421"/>
      <c r="TLP519" s="421"/>
      <c r="TLQ519" s="421"/>
      <c r="TLR519" s="421"/>
      <c r="TLS519" s="421"/>
      <c r="TLT519" s="421"/>
      <c r="TLU519" s="421"/>
      <c r="TLV519" s="421"/>
      <c r="TLW519" s="421"/>
      <c r="TLX519" s="421"/>
      <c r="TLY519" s="421"/>
      <c r="TLZ519" s="421"/>
      <c r="TMA519" s="421"/>
      <c r="TMB519" s="421"/>
      <c r="TMC519" s="421"/>
      <c r="TMD519" s="421"/>
      <c r="TME519" s="421"/>
      <c r="TMF519" s="421"/>
      <c r="TMG519" s="421"/>
      <c r="TMH519" s="421"/>
      <c r="TMI519" s="421"/>
      <c r="TMJ519" s="421"/>
      <c r="TMK519" s="421"/>
      <c r="TML519" s="421"/>
      <c r="TMM519" s="421"/>
      <c r="TMN519" s="421"/>
      <c r="TMO519" s="421"/>
      <c r="TMP519" s="421"/>
      <c r="TMQ519" s="421"/>
      <c r="TMR519" s="421"/>
      <c r="TMS519" s="421"/>
      <c r="TMT519" s="421"/>
      <c r="TMU519" s="421"/>
      <c r="TMV519" s="421"/>
      <c r="TMW519" s="421"/>
      <c r="TMX519" s="421"/>
      <c r="TMY519" s="421"/>
      <c r="TMZ519" s="421"/>
      <c r="TNA519" s="421"/>
      <c r="TNB519" s="421"/>
      <c r="TNC519" s="421"/>
      <c r="TND519" s="421"/>
      <c r="TNE519" s="421"/>
      <c r="TNF519" s="421"/>
      <c r="TNG519" s="421"/>
      <c r="TNH519" s="421"/>
      <c r="TNI519" s="421"/>
      <c r="TNJ519" s="421"/>
      <c r="TNK519" s="421"/>
      <c r="TNL519" s="421"/>
      <c r="TNM519" s="421"/>
      <c r="TNN519" s="421"/>
      <c r="TNO519" s="421"/>
      <c r="TNP519" s="421"/>
      <c r="TNQ519" s="421"/>
      <c r="TNR519" s="421"/>
      <c r="TNS519" s="421"/>
      <c r="TNT519" s="421"/>
      <c r="TNU519" s="421"/>
      <c r="TNV519" s="421"/>
      <c r="TNW519" s="421"/>
      <c r="TNX519" s="421"/>
      <c r="TNY519" s="421"/>
      <c r="TNZ519" s="421"/>
      <c r="TOA519" s="421"/>
      <c r="TOB519" s="421"/>
      <c r="TOC519" s="421"/>
      <c r="TOD519" s="421"/>
      <c r="TOE519" s="421"/>
      <c r="TOF519" s="421"/>
      <c r="TOG519" s="421"/>
      <c r="TOH519" s="421"/>
      <c r="TOI519" s="421"/>
      <c r="TOJ519" s="421"/>
      <c r="TOK519" s="421"/>
      <c r="TOL519" s="421"/>
      <c r="TOM519" s="421"/>
      <c r="TON519" s="421"/>
      <c r="TOO519" s="421"/>
      <c r="TOP519" s="421"/>
      <c r="TOQ519" s="421"/>
      <c r="TOR519" s="421"/>
      <c r="TOS519" s="421"/>
      <c r="TOT519" s="421"/>
      <c r="TOU519" s="421"/>
      <c r="TOV519" s="421"/>
      <c r="TOW519" s="421"/>
      <c r="TOX519" s="421"/>
      <c r="TOY519" s="421"/>
      <c r="TOZ519" s="421"/>
      <c r="TPA519" s="421"/>
      <c r="TPB519" s="421"/>
      <c r="TPC519" s="421"/>
      <c r="TPD519" s="421"/>
      <c r="TPE519" s="421"/>
      <c r="TPF519" s="421"/>
      <c r="TPG519" s="421"/>
      <c r="TPH519" s="421"/>
      <c r="TPI519" s="421"/>
      <c r="TPJ519" s="421"/>
      <c r="TPK519" s="421"/>
      <c r="TPL519" s="421"/>
      <c r="TPM519" s="421"/>
      <c r="TPN519" s="421"/>
      <c r="TPO519" s="421"/>
      <c r="TPP519" s="421"/>
      <c r="TPQ519" s="421"/>
      <c r="TPR519" s="421"/>
      <c r="TPS519" s="421"/>
      <c r="TPT519" s="421"/>
      <c r="TPU519" s="421"/>
      <c r="TPV519" s="421"/>
      <c r="TPW519" s="421"/>
      <c r="TPX519" s="421"/>
      <c r="TPY519" s="421"/>
      <c r="TPZ519" s="421"/>
      <c r="TQA519" s="421"/>
      <c r="TQB519" s="421"/>
      <c r="TQC519" s="421"/>
      <c r="TQD519" s="421"/>
      <c r="TQE519" s="421"/>
      <c r="TQF519" s="421"/>
      <c r="TQG519" s="421"/>
      <c r="TQH519" s="421"/>
      <c r="TQI519" s="421"/>
      <c r="TQJ519" s="421"/>
      <c r="TQK519" s="421"/>
      <c r="TQL519" s="421"/>
      <c r="TQM519" s="421"/>
      <c r="TQN519" s="421"/>
      <c r="TQO519" s="421"/>
      <c r="TQP519" s="421"/>
      <c r="TQQ519" s="421"/>
      <c r="TQR519" s="421"/>
      <c r="TQS519" s="421"/>
      <c r="TQT519" s="421"/>
      <c r="TQU519" s="421"/>
      <c r="TQV519" s="421"/>
      <c r="TQW519" s="421"/>
      <c r="TQX519" s="421"/>
      <c r="TQY519" s="421"/>
      <c r="TQZ519" s="421"/>
      <c r="TRA519" s="421"/>
      <c r="TRB519" s="421"/>
      <c r="TRC519" s="421"/>
      <c r="TRD519" s="421"/>
      <c r="TRE519" s="421"/>
      <c r="TRF519" s="421"/>
      <c r="TRG519" s="421"/>
      <c r="TRH519" s="421"/>
      <c r="TRI519" s="421"/>
      <c r="TRJ519" s="421"/>
      <c r="TRK519" s="421"/>
      <c r="TRL519" s="421"/>
      <c r="TRM519" s="421"/>
      <c r="TRN519" s="421"/>
      <c r="TRO519" s="421"/>
      <c r="TRP519" s="421"/>
      <c r="TRQ519" s="421"/>
      <c r="TRR519" s="421"/>
      <c r="TRS519" s="421"/>
      <c r="TRT519" s="421"/>
      <c r="TRU519" s="421"/>
      <c r="TRV519" s="421"/>
      <c r="TRW519" s="421"/>
      <c r="TRX519" s="421"/>
      <c r="TRY519" s="421"/>
      <c r="TRZ519" s="421"/>
      <c r="TSA519" s="421"/>
      <c r="TSB519" s="421"/>
      <c r="TSC519" s="421"/>
      <c r="TSD519" s="421"/>
      <c r="TSE519" s="421"/>
      <c r="TSF519" s="421"/>
      <c r="TSG519" s="421"/>
      <c r="TSH519" s="421"/>
      <c r="TSI519" s="421"/>
      <c r="TSJ519" s="421"/>
      <c r="TSK519" s="421"/>
      <c r="TSL519" s="421"/>
      <c r="TSM519" s="421"/>
      <c r="TSN519" s="421"/>
      <c r="TSO519" s="421"/>
      <c r="TSP519" s="421"/>
      <c r="TSQ519" s="421"/>
      <c r="TSR519" s="421"/>
      <c r="TSS519" s="421"/>
      <c r="TST519" s="421"/>
      <c r="TSU519" s="421"/>
      <c r="TSV519" s="421"/>
      <c r="TSW519" s="421"/>
      <c r="TSX519" s="421"/>
      <c r="TSY519" s="421"/>
      <c r="TSZ519" s="421"/>
      <c r="TTA519" s="421"/>
      <c r="TTB519" s="421"/>
      <c r="TTC519" s="421"/>
      <c r="TTD519" s="421"/>
      <c r="TTE519" s="421"/>
      <c r="TTF519" s="421"/>
      <c r="TTG519" s="421"/>
      <c r="TTH519" s="421"/>
      <c r="TTI519" s="421"/>
      <c r="TTJ519" s="421"/>
      <c r="TTK519" s="421"/>
      <c r="TTL519" s="421"/>
      <c r="TTM519" s="421"/>
      <c r="TTN519" s="421"/>
      <c r="TTO519" s="421"/>
      <c r="TTP519" s="421"/>
      <c r="TTQ519" s="421"/>
      <c r="TTR519" s="421"/>
      <c r="TTS519" s="421"/>
      <c r="TTT519" s="421"/>
      <c r="TTU519" s="421"/>
      <c r="TTV519" s="421"/>
      <c r="TTW519" s="421"/>
      <c r="TTX519" s="421"/>
      <c r="TTY519" s="421"/>
      <c r="TTZ519" s="421"/>
      <c r="TUA519" s="421"/>
      <c r="TUB519" s="421"/>
      <c r="TUC519" s="421"/>
      <c r="TUD519" s="421"/>
      <c r="TUE519" s="421"/>
      <c r="TUF519" s="421"/>
      <c r="TUG519" s="421"/>
      <c r="TUH519" s="421"/>
      <c r="TUI519" s="421"/>
      <c r="TUJ519" s="421"/>
      <c r="TUK519" s="421"/>
      <c r="TUL519" s="421"/>
      <c r="TUM519" s="421"/>
      <c r="TUN519" s="421"/>
      <c r="TUO519" s="421"/>
      <c r="TUP519" s="421"/>
      <c r="TUQ519" s="421"/>
      <c r="TUR519" s="421"/>
      <c r="TUS519" s="421"/>
      <c r="TUT519" s="421"/>
      <c r="TUU519" s="421"/>
      <c r="TUV519" s="421"/>
      <c r="TUW519" s="421"/>
      <c r="TUX519" s="421"/>
      <c r="TUY519" s="421"/>
      <c r="TUZ519" s="421"/>
      <c r="TVA519" s="421"/>
      <c r="TVB519" s="421"/>
      <c r="TVC519" s="421"/>
      <c r="TVD519" s="421"/>
      <c r="TVE519" s="421"/>
      <c r="TVF519" s="421"/>
      <c r="TVG519" s="421"/>
      <c r="TVH519" s="421"/>
      <c r="TVI519" s="421"/>
      <c r="TVJ519" s="421"/>
      <c r="TVK519" s="421"/>
      <c r="TVL519" s="421"/>
      <c r="TVM519" s="421"/>
      <c r="TVN519" s="421"/>
      <c r="TVO519" s="421"/>
      <c r="TVP519" s="421"/>
      <c r="TVQ519" s="421"/>
      <c r="TVR519" s="421"/>
      <c r="TVS519" s="421"/>
      <c r="TVT519" s="421"/>
      <c r="TVU519" s="421"/>
      <c r="TVV519" s="421"/>
      <c r="TVW519" s="421"/>
      <c r="TVX519" s="421"/>
      <c r="TVY519" s="421"/>
      <c r="TVZ519" s="421"/>
      <c r="TWA519" s="421"/>
      <c r="TWB519" s="421"/>
      <c r="TWC519" s="421"/>
      <c r="TWD519" s="421"/>
      <c r="TWE519" s="421"/>
      <c r="TWF519" s="421"/>
      <c r="TWG519" s="421"/>
      <c r="TWH519" s="421"/>
      <c r="TWI519" s="421"/>
      <c r="TWJ519" s="421"/>
      <c r="TWK519" s="421"/>
      <c r="TWL519" s="421"/>
      <c r="TWM519" s="421"/>
      <c r="TWN519" s="421"/>
      <c r="TWO519" s="421"/>
      <c r="TWP519" s="421"/>
      <c r="TWQ519" s="421"/>
      <c r="TWR519" s="421"/>
      <c r="TWS519" s="421"/>
      <c r="TWT519" s="421"/>
      <c r="TWU519" s="421"/>
      <c r="TWV519" s="421"/>
      <c r="TWW519" s="421"/>
      <c r="TWX519" s="421"/>
      <c r="TWY519" s="421"/>
      <c r="TWZ519" s="421"/>
      <c r="TXA519" s="421"/>
      <c r="TXB519" s="421"/>
      <c r="TXC519" s="421"/>
      <c r="TXD519" s="421"/>
      <c r="TXE519" s="421"/>
      <c r="TXF519" s="421"/>
      <c r="TXG519" s="421"/>
      <c r="TXH519" s="421"/>
      <c r="TXI519" s="421"/>
      <c r="TXJ519" s="421"/>
      <c r="TXK519" s="421"/>
      <c r="TXL519" s="421"/>
      <c r="TXM519" s="421"/>
      <c r="TXN519" s="421"/>
      <c r="TXO519" s="421"/>
      <c r="TXP519" s="421"/>
      <c r="TXQ519" s="421"/>
      <c r="TXR519" s="421"/>
      <c r="TXS519" s="421"/>
      <c r="TXT519" s="421"/>
      <c r="TXU519" s="421"/>
      <c r="TXV519" s="421"/>
      <c r="TXW519" s="421"/>
      <c r="TXX519" s="421"/>
      <c r="TXY519" s="421"/>
      <c r="TXZ519" s="421"/>
      <c r="TYA519" s="421"/>
      <c r="TYB519" s="421"/>
      <c r="TYC519" s="421"/>
      <c r="TYD519" s="421"/>
      <c r="TYE519" s="421"/>
      <c r="TYF519" s="421"/>
      <c r="TYG519" s="421"/>
      <c r="TYH519" s="421"/>
      <c r="TYI519" s="421"/>
      <c r="TYJ519" s="421"/>
      <c r="TYK519" s="421"/>
      <c r="TYL519" s="421"/>
      <c r="TYM519" s="421"/>
      <c r="TYN519" s="421"/>
      <c r="TYO519" s="421"/>
      <c r="TYP519" s="421"/>
      <c r="TYQ519" s="421"/>
      <c r="TYR519" s="421"/>
      <c r="TYS519" s="421"/>
      <c r="TYT519" s="421"/>
      <c r="TYU519" s="421"/>
      <c r="TYV519" s="421"/>
      <c r="TYW519" s="421"/>
      <c r="TYX519" s="421"/>
      <c r="TYY519" s="421"/>
      <c r="TYZ519" s="421"/>
      <c r="TZA519" s="421"/>
      <c r="TZB519" s="421"/>
      <c r="TZC519" s="421"/>
      <c r="TZD519" s="421"/>
      <c r="TZE519" s="421"/>
      <c r="TZF519" s="421"/>
      <c r="TZG519" s="421"/>
      <c r="TZH519" s="421"/>
      <c r="TZI519" s="421"/>
      <c r="TZJ519" s="421"/>
      <c r="TZK519" s="421"/>
      <c r="TZL519" s="421"/>
      <c r="TZM519" s="421"/>
      <c r="TZN519" s="421"/>
      <c r="TZO519" s="421"/>
      <c r="TZP519" s="421"/>
      <c r="TZQ519" s="421"/>
      <c r="TZR519" s="421"/>
      <c r="TZS519" s="421"/>
      <c r="TZT519" s="421"/>
      <c r="TZU519" s="421"/>
      <c r="TZV519" s="421"/>
      <c r="TZW519" s="421"/>
      <c r="TZX519" s="421"/>
      <c r="TZY519" s="421"/>
      <c r="TZZ519" s="421"/>
      <c r="UAA519" s="421"/>
      <c r="UAB519" s="421"/>
      <c r="UAC519" s="421"/>
      <c r="UAD519" s="421"/>
      <c r="UAE519" s="421"/>
      <c r="UAF519" s="421"/>
      <c r="UAG519" s="421"/>
      <c r="UAH519" s="421"/>
      <c r="UAI519" s="421"/>
      <c r="UAJ519" s="421"/>
      <c r="UAK519" s="421"/>
      <c r="UAL519" s="421"/>
      <c r="UAM519" s="421"/>
      <c r="UAN519" s="421"/>
      <c r="UAO519" s="421"/>
      <c r="UAP519" s="421"/>
      <c r="UAQ519" s="421"/>
      <c r="UAR519" s="421"/>
      <c r="UAS519" s="421"/>
      <c r="UAT519" s="421"/>
      <c r="UAU519" s="421"/>
      <c r="UAV519" s="421"/>
      <c r="UAW519" s="421"/>
      <c r="UAX519" s="421"/>
      <c r="UAY519" s="421"/>
      <c r="UAZ519" s="421"/>
      <c r="UBA519" s="421"/>
      <c r="UBB519" s="421"/>
      <c r="UBC519" s="421"/>
      <c r="UBD519" s="421"/>
      <c r="UBE519" s="421"/>
      <c r="UBF519" s="421"/>
      <c r="UBG519" s="421"/>
      <c r="UBH519" s="421"/>
      <c r="UBI519" s="421"/>
      <c r="UBJ519" s="421"/>
      <c r="UBK519" s="421"/>
      <c r="UBL519" s="421"/>
      <c r="UBM519" s="421"/>
      <c r="UBN519" s="421"/>
      <c r="UBO519" s="421"/>
      <c r="UBP519" s="421"/>
      <c r="UBQ519" s="421"/>
      <c r="UBR519" s="421"/>
      <c r="UBS519" s="421"/>
      <c r="UBT519" s="421"/>
      <c r="UBU519" s="421"/>
      <c r="UBV519" s="421"/>
      <c r="UBW519" s="421"/>
      <c r="UBX519" s="421"/>
      <c r="UBY519" s="421"/>
      <c r="UBZ519" s="421"/>
      <c r="UCA519" s="421"/>
      <c r="UCB519" s="421"/>
      <c r="UCC519" s="421"/>
      <c r="UCD519" s="421"/>
      <c r="UCE519" s="421"/>
      <c r="UCF519" s="421"/>
      <c r="UCG519" s="421"/>
      <c r="UCH519" s="421"/>
      <c r="UCI519" s="421"/>
      <c r="UCJ519" s="421"/>
      <c r="UCK519" s="421"/>
      <c r="UCL519" s="421"/>
      <c r="UCM519" s="421"/>
      <c r="UCN519" s="421"/>
      <c r="UCO519" s="421"/>
      <c r="UCP519" s="421"/>
      <c r="UCQ519" s="421"/>
      <c r="UCR519" s="421"/>
      <c r="UCS519" s="421"/>
      <c r="UCT519" s="421"/>
      <c r="UCU519" s="421"/>
      <c r="UCV519" s="421"/>
      <c r="UCW519" s="421"/>
      <c r="UCX519" s="421"/>
      <c r="UCY519" s="421"/>
      <c r="UCZ519" s="421"/>
      <c r="UDA519" s="421"/>
      <c r="UDB519" s="421"/>
      <c r="UDC519" s="421"/>
      <c r="UDD519" s="421"/>
      <c r="UDE519" s="421"/>
      <c r="UDF519" s="421"/>
      <c r="UDG519" s="421"/>
      <c r="UDH519" s="421"/>
      <c r="UDI519" s="421"/>
      <c r="UDJ519" s="421"/>
      <c r="UDK519" s="421"/>
      <c r="UDL519" s="421"/>
      <c r="UDM519" s="421"/>
      <c r="UDN519" s="421"/>
      <c r="UDO519" s="421"/>
      <c r="UDP519" s="421"/>
      <c r="UDQ519" s="421"/>
      <c r="UDR519" s="421"/>
      <c r="UDS519" s="421"/>
      <c r="UDT519" s="421"/>
      <c r="UDU519" s="421"/>
      <c r="UDV519" s="421"/>
      <c r="UDW519" s="421"/>
      <c r="UDX519" s="421"/>
      <c r="UDY519" s="421"/>
      <c r="UDZ519" s="421"/>
      <c r="UEA519" s="421"/>
      <c r="UEB519" s="421"/>
      <c r="UEC519" s="421"/>
      <c r="UED519" s="421"/>
      <c r="UEE519" s="421"/>
      <c r="UEF519" s="421"/>
      <c r="UEG519" s="421"/>
      <c r="UEH519" s="421"/>
      <c r="UEI519" s="421"/>
      <c r="UEJ519" s="421"/>
      <c r="UEK519" s="421"/>
      <c r="UEL519" s="421"/>
      <c r="UEM519" s="421"/>
      <c r="UEN519" s="421"/>
      <c r="UEO519" s="421"/>
      <c r="UEP519" s="421"/>
      <c r="UEQ519" s="421"/>
      <c r="UER519" s="421"/>
      <c r="UES519" s="421"/>
      <c r="UET519" s="421"/>
      <c r="UEU519" s="421"/>
      <c r="UEV519" s="421"/>
      <c r="UEW519" s="421"/>
      <c r="UEX519" s="421"/>
      <c r="UEY519" s="421"/>
      <c r="UEZ519" s="421"/>
      <c r="UFA519" s="421"/>
      <c r="UFB519" s="421"/>
      <c r="UFC519" s="421"/>
      <c r="UFD519" s="421"/>
      <c r="UFE519" s="421"/>
      <c r="UFF519" s="421"/>
      <c r="UFG519" s="421"/>
      <c r="UFH519" s="421"/>
      <c r="UFI519" s="421"/>
      <c r="UFJ519" s="421"/>
      <c r="UFK519" s="421"/>
      <c r="UFL519" s="421"/>
      <c r="UFM519" s="421"/>
      <c r="UFN519" s="421"/>
      <c r="UFO519" s="421"/>
      <c r="UFP519" s="421"/>
      <c r="UFQ519" s="421"/>
      <c r="UFR519" s="421"/>
      <c r="UFS519" s="421"/>
      <c r="UFT519" s="421"/>
      <c r="UFU519" s="421"/>
      <c r="UFV519" s="421"/>
      <c r="UFW519" s="421"/>
      <c r="UFX519" s="421"/>
      <c r="UFY519" s="421"/>
      <c r="UFZ519" s="421"/>
      <c r="UGA519" s="421"/>
      <c r="UGB519" s="421"/>
      <c r="UGC519" s="421"/>
      <c r="UGD519" s="421"/>
      <c r="UGE519" s="421"/>
      <c r="UGF519" s="421"/>
      <c r="UGG519" s="421"/>
      <c r="UGH519" s="421"/>
      <c r="UGI519" s="421"/>
      <c r="UGJ519" s="421"/>
      <c r="UGK519" s="421"/>
      <c r="UGL519" s="421"/>
      <c r="UGM519" s="421"/>
      <c r="UGN519" s="421"/>
      <c r="UGO519" s="421"/>
      <c r="UGP519" s="421"/>
      <c r="UGQ519" s="421"/>
      <c r="UGR519" s="421"/>
      <c r="UGS519" s="421"/>
      <c r="UGT519" s="421"/>
      <c r="UGU519" s="421"/>
      <c r="UGV519" s="421"/>
      <c r="UGW519" s="421"/>
      <c r="UGX519" s="421"/>
      <c r="UGY519" s="421"/>
      <c r="UGZ519" s="421"/>
      <c r="UHA519" s="421"/>
      <c r="UHB519" s="421"/>
      <c r="UHC519" s="421"/>
      <c r="UHD519" s="421"/>
      <c r="UHE519" s="421"/>
      <c r="UHF519" s="421"/>
      <c r="UHG519" s="421"/>
      <c r="UHH519" s="421"/>
      <c r="UHI519" s="421"/>
      <c r="UHJ519" s="421"/>
      <c r="UHK519" s="421"/>
      <c r="UHL519" s="421"/>
      <c r="UHM519" s="421"/>
      <c r="UHN519" s="421"/>
      <c r="UHO519" s="421"/>
      <c r="UHP519" s="421"/>
      <c r="UHQ519" s="421"/>
      <c r="UHR519" s="421"/>
      <c r="UHS519" s="421"/>
      <c r="UHT519" s="421"/>
      <c r="UHU519" s="421"/>
      <c r="UHV519" s="421"/>
      <c r="UHW519" s="421"/>
      <c r="UHX519" s="421"/>
      <c r="UHY519" s="421"/>
      <c r="UHZ519" s="421"/>
      <c r="UIA519" s="421"/>
      <c r="UIB519" s="421"/>
      <c r="UIC519" s="421"/>
      <c r="UID519" s="421"/>
      <c r="UIE519" s="421"/>
      <c r="UIF519" s="421"/>
      <c r="UIG519" s="421"/>
      <c r="UIH519" s="421"/>
      <c r="UII519" s="421"/>
      <c r="UIJ519" s="421"/>
      <c r="UIK519" s="421"/>
      <c r="UIL519" s="421"/>
      <c r="UIM519" s="421"/>
      <c r="UIN519" s="421"/>
      <c r="UIO519" s="421"/>
      <c r="UIP519" s="421"/>
      <c r="UIQ519" s="421"/>
      <c r="UIR519" s="421"/>
      <c r="UIS519" s="421"/>
      <c r="UIT519" s="421"/>
      <c r="UIU519" s="421"/>
      <c r="UIV519" s="421"/>
      <c r="UIW519" s="421"/>
      <c r="UIX519" s="421"/>
      <c r="UIY519" s="421"/>
      <c r="UIZ519" s="421"/>
      <c r="UJA519" s="421"/>
      <c r="UJB519" s="421"/>
      <c r="UJC519" s="421"/>
      <c r="UJD519" s="421"/>
      <c r="UJE519" s="421"/>
      <c r="UJF519" s="421"/>
      <c r="UJG519" s="421"/>
      <c r="UJH519" s="421"/>
      <c r="UJI519" s="421"/>
      <c r="UJJ519" s="421"/>
      <c r="UJK519" s="421"/>
      <c r="UJL519" s="421"/>
      <c r="UJM519" s="421"/>
      <c r="UJN519" s="421"/>
      <c r="UJO519" s="421"/>
      <c r="UJP519" s="421"/>
      <c r="UJQ519" s="421"/>
      <c r="UJR519" s="421"/>
      <c r="UJS519" s="421"/>
      <c r="UJT519" s="421"/>
      <c r="UJU519" s="421"/>
      <c r="UJV519" s="421"/>
      <c r="UJW519" s="421"/>
      <c r="UJX519" s="421"/>
      <c r="UJY519" s="421"/>
      <c r="UJZ519" s="421"/>
      <c r="UKA519" s="421"/>
      <c r="UKB519" s="421"/>
      <c r="UKC519" s="421"/>
      <c r="UKD519" s="421"/>
      <c r="UKE519" s="421"/>
      <c r="UKF519" s="421"/>
      <c r="UKG519" s="421"/>
      <c r="UKH519" s="421"/>
      <c r="UKI519" s="421"/>
      <c r="UKJ519" s="421"/>
      <c r="UKK519" s="421"/>
      <c r="UKL519" s="421"/>
      <c r="UKM519" s="421"/>
      <c r="UKN519" s="421"/>
      <c r="UKO519" s="421"/>
      <c r="UKP519" s="421"/>
      <c r="UKQ519" s="421"/>
      <c r="UKR519" s="421"/>
      <c r="UKS519" s="421"/>
      <c r="UKT519" s="421"/>
      <c r="UKU519" s="421"/>
      <c r="UKV519" s="421"/>
      <c r="UKW519" s="421"/>
      <c r="UKX519" s="421"/>
      <c r="UKY519" s="421"/>
      <c r="UKZ519" s="421"/>
      <c r="ULA519" s="421"/>
      <c r="ULB519" s="421"/>
      <c r="ULC519" s="421"/>
      <c r="ULD519" s="421"/>
      <c r="ULE519" s="421"/>
      <c r="ULF519" s="421"/>
      <c r="ULG519" s="421"/>
      <c r="ULH519" s="421"/>
      <c r="ULI519" s="421"/>
      <c r="ULJ519" s="421"/>
      <c r="ULK519" s="421"/>
      <c r="ULL519" s="421"/>
      <c r="ULM519" s="421"/>
      <c r="ULN519" s="421"/>
      <c r="ULO519" s="421"/>
      <c r="ULP519" s="421"/>
      <c r="ULQ519" s="421"/>
      <c r="ULR519" s="421"/>
      <c r="ULS519" s="421"/>
      <c r="ULT519" s="421"/>
      <c r="ULU519" s="421"/>
      <c r="ULV519" s="421"/>
      <c r="ULW519" s="421"/>
      <c r="ULX519" s="421"/>
      <c r="ULY519" s="421"/>
      <c r="ULZ519" s="421"/>
      <c r="UMA519" s="421"/>
      <c r="UMB519" s="421"/>
      <c r="UMC519" s="421"/>
      <c r="UMD519" s="421"/>
      <c r="UME519" s="421"/>
      <c r="UMF519" s="421"/>
      <c r="UMG519" s="421"/>
      <c r="UMH519" s="421"/>
      <c r="UMI519" s="421"/>
      <c r="UMJ519" s="421"/>
      <c r="UMK519" s="421"/>
      <c r="UML519" s="421"/>
      <c r="UMM519" s="421"/>
      <c r="UMN519" s="421"/>
      <c r="UMO519" s="421"/>
      <c r="UMP519" s="421"/>
      <c r="UMQ519" s="421"/>
      <c r="UMR519" s="421"/>
      <c r="UMS519" s="421"/>
      <c r="UMT519" s="421"/>
      <c r="UMU519" s="421"/>
      <c r="UMV519" s="421"/>
      <c r="UMW519" s="421"/>
      <c r="UMX519" s="421"/>
      <c r="UMY519" s="421"/>
      <c r="UMZ519" s="421"/>
      <c r="UNA519" s="421"/>
      <c r="UNB519" s="421"/>
      <c r="UNC519" s="421"/>
      <c r="UND519" s="421"/>
      <c r="UNE519" s="421"/>
      <c r="UNF519" s="421"/>
      <c r="UNG519" s="421"/>
      <c r="UNH519" s="421"/>
      <c r="UNI519" s="421"/>
      <c r="UNJ519" s="421"/>
      <c r="UNK519" s="421"/>
      <c r="UNL519" s="421"/>
      <c r="UNM519" s="421"/>
      <c r="UNN519" s="421"/>
      <c r="UNO519" s="421"/>
      <c r="UNP519" s="421"/>
      <c r="UNQ519" s="421"/>
      <c r="UNR519" s="421"/>
      <c r="UNS519" s="421"/>
      <c r="UNT519" s="421"/>
      <c r="UNU519" s="421"/>
      <c r="UNV519" s="421"/>
      <c r="UNW519" s="421"/>
      <c r="UNX519" s="421"/>
      <c r="UNY519" s="421"/>
      <c r="UNZ519" s="421"/>
      <c r="UOA519" s="421"/>
      <c r="UOB519" s="421"/>
      <c r="UOC519" s="421"/>
      <c r="UOD519" s="421"/>
      <c r="UOE519" s="421"/>
      <c r="UOF519" s="421"/>
      <c r="UOG519" s="421"/>
      <c r="UOH519" s="421"/>
      <c r="UOI519" s="421"/>
      <c r="UOJ519" s="421"/>
      <c r="UOK519" s="421"/>
      <c r="UOL519" s="421"/>
      <c r="UOM519" s="421"/>
      <c r="UON519" s="421"/>
      <c r="UOO519" s="421"/>
      <c r="UOP519" s="421"/>
      <c r="UOQ519" s="421"/>
      <c r="UOR519" s="421"/>
      <c r="UOS519" s="421"/>
      <c r="UOT519" s="421"/>
      <c r="UOU519" s="421"/>
      <c r="UOV519" s="421"/>
      <c r="UOW519" s="421"/>
      <c r="UOX519" s="421"/>
      <c r="UOY519" s="421"/>
      <c r="UOZ519" s="421"/>
      <c r="UPA519" s="421"/>
      <c r="UPB519" s="421"/>
      <c r="UPC519" s="421"/>
      <c r="UPD519" s="421"/>
      <c r="UPE519" s="421"/>
      <c r="UPF519" s="421"/>
      <c r="UPG519" s="421"/>
      <c r="UPH519" s="421"/>
      <c r="UPI519" s="421"/>
      <c r="UPJ519" s="421"/>
      <c r="UPK519" s="421"/>
      <c r="UPL519" s="421"/>
      <c r="UPM519" s="421"/>
      <c r="UPN519" s="421"/>
      <c r="UPO519" s="421"/>
      <c r="UPP519" s="421"/>
      <c r="UPQ519" s="421"/>
      <c r="UPR519" s="421"/>
      <c r="UPS519" s="421"/>
      <c r="UPT519" s="421"/>
      <c r="UPU519" s="421"/>
      <c r="UPV519" s="421"/>
      <c r="UPW519" s="421"/>
      <c r="UPX519" s="421"/>
      <c r="UPY519" s="421"/>
      <c r="UPZ519" s="421"/>
      <c r="UQA519" s="421"/>
      <c r="UQB519" s="421"/>
      <c r="UQC519" s="421"/>
      <c r="UQD519" s="421"/>
      <c r="UQE519" s="421"/>
      <c r="UQF519" s="421"/>
      <c r="UQG519" s="421"/>
      <c r="UQH519" s="421"/>
      <c r="UQI519" s="421"/>
      <c r="UQJ519" s="421"/>
      <c r="UQK519" s="421"/>
      <c r="UQL519" s="421"/>
      <c r="UQM519" s="421"/>
      <c r="UQN519" s="421"/>
      <c r="UQO519" s="421"/>
      <c r="UQP519" s="421"/>
      <c r="UQQ519" s="421"/>
      <c r="UQR519" s="421"/>
      <c r="UQS519" s="421"/>
      <c r="UQT519" s="421"/>
      <c r="UQU519" s="421"/>
      <c r="UQV519" s="421"/>
      <c r="UQW519" s="421"/>
      <c r="UQX519" s="421"/>
      <c r="UQY519" s="421"/>
      <c r="UQZ519" s="421"/>
      <c r="URA519" s="421"/>
      <c r="URB519" s="421"/>
      <c r="URC519" s="421"/>
      <c r="URD519" s="421"/>
      <c r="URE519" s="421"/>
      <c r="URF519" s="421"/>
      <c r="URG519" s="421"/>
      <c r="URH519" s="421"/>
      <c r="URI519" s="421"/>
      <c r="URJ519" s="421"/>
      <c r="URK519" s="421"/>
      <c r="URL519" s="421"/>
      <c r="URM519" s="421"/>
      <c r="URN519" s="421"/>
      <c r="URO519" s="421"/>
      <c r="URP519" s="421"/>
      <c r="URQ519" s="421"/>
      <c r="URR519" s="421"/>
      <c r="URS519" s="421"/>
      <c r="URT519" s="421"/>
      <c r="URU519" s="421"/>
      <c r="URV519" s="421"/>
      <c r="URW519" s="421"/>
      <c r="URX519" s="421"/>
      <c r="URY519" s="421"/>
      <c r="URZ519" s="421"/>
      <c r="USA519" s="421"/>
      <c r="USB519" s="421"/>
      <c r="USC519" s="421"/>
      <c r="USD519" s="421"/>
      <c r="USE519" s="421"/>
      <c r="USF519" s="421"/>
      <c r="USG519" s="421"/>
      <c r="USH519" s="421"/>
      <c r="USI519" s="421"/>
      <c r="USJ519" s="421"/>
      <c r="USK519" s="421"/>
      <c r="USL519" s="421"/>
      <c r="USM519" s="421"/>
      <c r="USN519" s="421"/>
      <c r="USO519" s="421"/>
      <c r="USP519" s="421"/>
      <c r="USQ519" s="421"/>
      <c r="USR519" s="421"/>
      <c r="USS519" s="421"/>
      <c r="UST519" s="421"/>
      <c r="USU519" s="421"/>
      <c r="USV519" s="421"/>
      <c r="USW519" s="421"/>
      <c r="USX519" s="421"/>
      <c r="USY519" s="421"/>
      <c r="USZ519" s="421"/>
      <c r="UTA519" s="421"/>
      <c r="UTB519" s="421"/>
      <c r="UTC519" s="421"/>
      <c r="UTD519" s="421"/>
      <c r="UTE519" s="421"/>
      <c r="UTF519" s="421"/>
      <c r="UTG519" s="421"/>
      <c r="UTH519" s="421"/>
      <c r="UTI519" s="421"/>
      <c r="UTJ519" s="421"/>
      <c r="UTK519" s="421"/>
      <c r="UTL519" s="421"/>
      <c r="UTM519" s="421"/>
      <c r="UTN519" s="421"/>
      <c r="UTO519" s="421"/>
      <c r="UTP519" s="421"/>
      <c r="UTQ519" s="421"/>
      <c r="UTR519" s="421"/>
      <c r="UTS519" s="421"/>
      <c r="UTT519" s="421"/>
      <c r="UTU519" s="421"/>
      <c r="UTV519" s="421"/>
      <c r="UTW519" s="421"/>
      <c r="UTX519" s="421"/>
      <c r="UTY519" s="421"/>
      <c r="UTZ519" s="421"/>
      <c r="UUA519" s="421"/>
      <c r="UUB519" s="421"/>
      <c r="UUC519" s="421"/>
      <c r="UUD519" s="421"/>
      <c r="UUE519" s="421"/>
      <c r="UUF519" s="421"/>
      <c r="UUG519" s="421"/>
      <c r="UUH519" s="421"/>
      <c r="UUI519" s="421"/>
      <c r="UUJ519" s="421"/>
      <c r="UUK519" s="421"/>
      <c r="UUL519" s="421"/>
      <c r="UUM519" s="421"/>
      <c r="UUN519" s="421"/>
      <c r="UUO519" s="421"/>
      <c r="UUP519" s="421"/>
      <c r="UUQ519" s="421"/>
      <c r="UUR519" s="421"/>
      <c r="UUS519" s="421"/>
      <c r="UUT519" s="421"/>
      <c r="UUU519" s="421"/>
      <c r="UUV519" s="421"/>
      <c r="UUW519" s="421"/>
      <c r="UUX519" s="421"/>
      <c r="UUY519" s="421"/>
      <c r="UUZ519" s="421"/>
      <c r="UVA519" s="421"/>
      <c r="UVB519" s="421"/>
      <c r="UVC519" s="421"/>
      <c r="UVD519" s="421"/>
      <c r="UVE519" s="421"/>
      <c r="UVF519" s="421"/>
      <c r="UVG519" s="421"/>
      <c r="UVH519" s="421"/>
      <c r="UVI519" s="421"/>
      <c r="UVJ519" s="421"/>
      <c r="UVK519" s="421"/>
      <c r="UVL519" s="421"/>
      <c r="UVM519" s="421"/>
      <c r="UVN519" s="421"/>
      <c r="UVO519" s="421"/>
      <c r="UVP519" s="421"/>
      <c r="UVQ519" s="421"/>
      <c r="UVR519" s="421"/>
      <c r="UVS519" s="421"/>
      <c r="UVT519" s="421"/>
      <c r="UVU519" s="421"/>
      <c r="UVV519" s="421"/>
      <c r="UVW519" s="421"/>
      <c r="UVX519" s="421"/>
      <c r="UVY519" s="421"/>
      <c r="UVZ519" s="421"/>
      <c r="UWA519" s="421"/>
      <c r="UWB519" s="421"/>
      <c r="UWC519" s="421"/>
      <c r="UWD519" s="421"/>
      <c r="UWE519" s="421"/>
      <c r="UWF519" s="421"/>
      <c r="UWG519" s="421"/>
      <c r="UWH519" s="421"/>
      <c r="UWI519" s="421"/>
      <c r="UWJ519" s="421"/>
      <c r="UWK519" s="421"/>
      <c r="UWL519" s="421"/>
      <c r="UWM519" s="421"/>
      <c r="UWN519" s="421"/>
      <c r="UWO519" s="421"/>
      <c r="UWP519" s="421"/>
      <c r="UWQ519" s="421"/>
      <c r="UWR519" s="421"/>
      <c r="UWS519" s="421"/>
      <c r="UWT519" s="421"/>
      <c r="UWU519" s="421"/>
      <c r="UWV519" s="421"/>
      <c r="UWW519" s="421"/>
      <c r="UWX519" s="421"/>
      <c r="UWY519" s="421"/>
      <c r="UWZ519" s="421"/>
      <c r="UXA519" s="421"/>
      <c r="UXB519" s="421"/>
      <c r="UXC519" s="421"/>
      <c r="UXD519" s="421"/>
      <c r="UXE519" s="421"/>
      <c r="UXF519" s="421"/>
      <c r="UXG519" s="421"/>
      <c r="UXH519" s="421"/>
      <c r="UXI519" s="421"/>
      <c r="UXJ519" s="421"/>
      <c r="UXK519" s="421"/>
      <c r="UXL519" s="421"/>
      <c r="UXM519" s="421"/>
      <c r="UXN519" s="421"/>
      <c r="UXO519" s="421"/>
      <c r="UXP519" s="421"/>
      <c r="UXQ519" s="421"/>
      <c r="UXR519" s="421"/>
      <c r="UXS519" s="421"/>
      <c r="UXT519" s="421"/>
      <c r="UXU519" s="421"/>
      <c r="UXV519" s="421"/>
      <c r="UXW519" s="421"/>
      <c r="UXX519" s="421"/>
      <c r="UXY519" s="421"/>
      <c r="UXZ519" s="421"/>
      <c r="UYA519" s="421"/>
      <c r="UYB519" s="421"/>
      <c r="UYC519" s="421"/>
      <c r="UYD519" s="421"/>
      <c r="UYE519" s="421"/>
      <c r="UYF519" s="421"/>
      <c r="UYG519" s="421"/>
      <c r="UYH519" s="421"/>
      <c r="UYI519" s="421"/>
      <c r="UYJ519" s="421"/>
      <c r="UYK519" s="421"/>
      <c r="UYL519" s="421"/>
      <c r="UYM519" s="421"/>
      <c r="UYN519" s="421"/>
      <c r="UYO519" s="421"/>
      <c r="UYP519" s="421"/>
      <c r="UYQ519" s="421"/>
      <c r="UYR519" s="421"/>
      <c r="UYS519" s="421"/>
      <c r="UYT519" s="421"/>
      <c r="UYU519" s="421"/>
      <c r="UYV519" s="421"/>
      <c r="UYW519" s="421"/>
      <c r="UYX519" s="421"/>
      <c r="UYY519" s="421"/>
      <c r="UYZ519" s="421"/>
      <c r="UZA519" s="421"/>
      <c r="UZB519" s="421"/>
      <c r="UZC519" s="421"/>
      <c r="UZD519" s="421"/>
      <c r="UZE519" s="421"/>
      <c r="UZF519" s="421"/>
      <c r="UZG519" s="421"/>
      <c r="UZH519" s="421"/>
      <c r="UZI519" s="421"/>
      <c r="UZJ519" s="421"/>
      <c r="UZK519" s="421"/>
      <c r="UZL519" s="421"/>
      <c r="UZM519" s="421"/>
      <c r="UZN519" s="421"/>
      <c r="UZO519" s="421"/>
      <c r="UZP519" s="421"/>
      <c r="UZQ519" s="421"/>
      <c r="UZR519" s="421"/>
      <c r="UZS519" s="421"/>
      <c r="UZT519" s="421"/>
      <c r="UZU519" s="421"/>
      <c r="UZV519" s="421"/>
      <c r="UZW519" s="421"/>
      <c r="UZX519" s="421"/>
      <c r="UZY519" s="421"/>
      <c r="UZZ519" s="421"/>
      <c r="VAA519" s="421"/>
      <c r="VAB519" s="421"/>
      <c r="VAC519" s="421"/>
      <c r="VAD519" s="421"/>
      <c r="VAE519" s="421"/>
      <c r="VAF519" s="421"/>
      <c r="VAG519" s="421"/>
      <c r="VAH519" s="421"/>
      <c r="VAI519" s="421"/>
      <c r="VAJ519" s="421"/>
      <c r="VAK519" s="421"/>
      <c r="VAL519" s="421"/>
      <c r="VAM519" s="421"/>
      <c r="VAN519" s="421"/>
      <c r="VAO519" s="421"/>
      <c r="VAP519" s="421"/>
      <c r="VAQ519" s="421"/>
      <c r="VAR519" s="421"/>
      <c r="VAS519" s="421"/>
      <c r="VAT519" s="421"/>
      <c r="VAU519" s="421"/>
      <c r="VAV519" s="421"/>
      <c r="VAW519" s="421"/>
      <c r="VAX519" s="421"/>
      <c r="VAY519" s="421"/>
      <c r="VAZ519" s="421"/>
      <c r="VBA519" s="421"/>
      <c r="VBB519" s="421"/>
      <c r="VBC519" s="421"/>
      <c r="VBD519" s="421"/>
      <c r="VBE519" s="421"/>
      <c r="VBF519" s="421"/>
      <c r="VBG519" s="421"/>
      <c r="VBH519" s="421"/>
      <c r="VBI519" s="421"/>
      <c r="VBJ519" s="421"/>
      <c r="VBK519" s="421"/>
      <c r="VBL519" s="421"/>
      <c r="VBM519" s="421"/>
      <c r="VBN519" s="421"/>
      <c r="VBO519" s="421"/>
      <c r="VBP519" s="421"/>
      <c r="VBQ519" s="421"/>
      <c r="VBR519" s="421"/>
      <c r="VBS519" s="421"/>
      <c r="VBT519" s="421"/>
      <c r="VBU519" s="421"/>
      <c r="VBV519" s="421"/>
      <c r="VBW519" s="421"/>
      <c r="VBX519" s="421"/>
      <c r="VBY519" s="421"/>
      <c r="VBZ519" s="421"/>
      <c r="VCA519" s="421"/>
      <c r="VCB519" s="421"/>
      <c r="VCC519" s="421"/>
      <c r="VCD519" s="421"/>
      <c r="VCE519" s="421"/>
      <c r="VCF519" s="421"/>
      <c r="VCG519" s="421"/>
      <c r="VCH519" s="421"/>
      <c r="VCI519" s="421"/>
      <c r="VCJ519" s="421"/>
      <c r="VCK519" s="421"/>
      <c r="VCL519" s="421"/>
      <c r="VCM519" s="421"/>
      <c r="VCN519" s="421"/>
      <c r="VCO519" s="421"/>
      <c r="VCP519" s="421"/>
      <c r="VCQ519" s="421"/>
      <c r="VCR519" s="421"/>
      <c r="VCS519" s="421"/>
      <c r="VCT519" s="421"/>
      <c r="VCU519" s="421"/>
      <c r="VCV519" s="421"/>
      <c r="VCW519" s="421"/>
      <c r="VCX519" s="421"/>
      <c r="VCY519" s="421"/>
      <c r="VCZ519" s="421"/>
      <c r="VDA519" s="421"/>
      <c r="VDB519" s="421"/>
      <c r="VDC519" s="421"/>
      <c r="VDD519" s="421"/>
      <c r="VDE519" s="421"/>
      <c r="VDF519" s="421"/>
      <c r="VDG519" s="421"/>
      <c r="VDH519" s="421"/>
      <c r="VDI519" s="421"/>
      <c r="VDJ519" s="421"/>
      <c r="VDK519" s="421"/>
      <c r="VDL519" s="421"/>
      <c r="VDM519" s="421"/>
      <c r="VDN519" s="421"/>
      <c r="VDO519" s="421"/>
      <c r="VDP519" s="421"/>
      <c r="VDQ519" s="421"/>
      <c r="VDR519" s="421"/>
      <c r="VDS519" s="421"/>
      <c r="VDT519" s="421"/>
      <c r="VDU519" s="421"/>
      <c r="VDV519" s="421"/>
      <c r="VDW519" s="421"/>
      <c r="VDX519" s="421"/>
      <c r="VDY519" s="421"/>
      <c r="VDZ519" s="421"/>
      <c r="VEA519" s="421"/>
      <c r="VEB519" s="421"/>
      <c r="VEC519" s="421"/>
      <c r="VED519" s="421"/>
      <c r="VEE519" s="421"/>
      <c r="VEF519" s="421"/>
      <c r="VEG519" s="421"/>
      <c r="VEH519" s="421"/>
      <c r="VEI519" s="421"/>
      <c r="VEJ519" s="421"/>
      <c r="VEK519" s="421"/>
      <c r="VEL519" s="421"/>
      <c r="VEM519" s="421"/>
      <c r="VEN519" s="421"/>
      <c r="VEO519" s="421"/>
      <c r="VEP519" s="421"/>
      <c r="VEQ519" s="421"/>
      <c r="VER519" s="421"/>
      <c r="VES519" s="421"/>
      <c r="VET519" s="421"/>
      <c r="VEU519" s="421"/>
      <c r="VEV519" s="421"/>
      <c r="VEW519" s="421"/>
      <c r="VEX519" s="421"/>
      <c r="VEY519" s="421"/>
      <c r="VEZ519" s="421"/>
      <c r="VFA519" s="421"/>
      <c r="VFB519" s="421"/>
      <c r="VFC519" s="421"/>
      <c r="VFD519" s="421"/>
      <c r="VFE519" s="421"/>
      <c r="VFF519" s="421"/>
      <c r="VFG519" s="421"/>
      <c r="VFH519" s="421"/>
      <c r="VFI519" s="421"/>
      <c r="VFJ519" s="421"/>
      <c r="VFK519" s="421"/>
      <c r="VFL519" s="421"/>
      <c r="VFM519" s="421"/>
      <c r="VFN519" s="421"/>
      <c r="VFO519" s="421"/>
      <c r="VFP519" s="421"/>
      <c r="VFQ519" s="421"/>
      <c r="VFR519" s="421"/>
      <c r="VFS519" s="421"/>
      <c r="VFT519" s="421"/>
      <c r="VFU519" s="421"/>
      <c r="VFV519" s="421"/>
      <c r="VFW519" s="421"/>
      <c r="VFX519" s="421"/>
      <c r="VFY519" s="421"/>
      <c r="VFZ519" s="421"/>
      <c r="VGA519" s="421"/>
      <c r="VGB519" s="421"/>
      <c r="VGC519" s="421"/>
      <c r="VGD519" s="421"/>
      <c r="VGE519" s="421"/>
      <c r="VGF519" s="421"/>
      <c r="VGG519" s="421"/>
      <c r="VGH519" s="421"/>
      <c r="VGI519" s="421"/>
      <c r="VGJ519" s="421"/>
      <c r="VGK519" s="421"/>
      <c r="VGL519" s="421"/>
      <c r="VGM519" s="421"/>
      <c r="VGN519" s="421"/>
      <c r="VGO519" s="421"/>
      <c r="VGP519" s="421"/>
      <c r="VGQ519" s="421"/>
      <c r="VGR519" s="421"/>
      <c r="VGS519" s="421"/>
      <c r="VGT519" s="421"/>
      <c r="VGU519" s="421"/>
      <c r="VGV519" s="421"/>
      <c r="VGW519" s="421"/>
      <c r="VGX519" s="421"/>
      <c r="VGY519" s="421"/>
      <c r="VGZ519" s="421"/>
      <c r="VHA519" s="421"/>
      <c r="VHB519" s="421"/>
      <c r="VHC519" s="421"/>
      <c r="VHD519" s="421"/>
      <c r="VHE519" s="421"/>
      <c r="VHF519" s="421"/>
      <c r="VHG519" s="421"/>
      <c r="VHH519" s="421"/>
      <c r="VHI519" s="421"/>
      <c r="VHJ519" s="421"/>
      <c r="VHK519" s="421"/>
      <c r="VHL519" s="421"/>
      <c r="VHM519" s="421"/>
      <c r="VHN519" s="421"/>
      <c r="VHO519" s="421"/>
      <c r="VHP519" s="421"/>
      <c r="VHQ519" s="421"/>
      <c r="VHR519" s="421"/>
      <c r="VHS519" s="421"/>
      <c r="VHT519" s="421"/>
      <c r="VHU519" s="421"/>
      <c r="VHV519" s="421"/>
      <c r="VHW519" s="421"/>
      <c r="VHX519" s="421"/>
      <c r="VHY519" s="421"/>
      <c r="VHZ519" s="421"/>
      <c r="VIA519" s="421"/>
      <c r="VIB519" s="421"/>
      <c r="VIC519" s="421"/>
      <c r="VID519" s="421"/>
      <c r="VIE519" s="421"/>
      <c r="VIF519" s="421"/>
      <c r="VIG519" s="421"/>
      <c r="VIH519" s="421"/>
      <c r="VII519" s="421"/>
      <c r="VIJ519" s="421"/>
      <c r="VIK519" s="421"/>
      <c r="VIL519" s="421"/>
      <c r="VIM519" s="421"/>
      <c r="VIN519" s="421"/>
      <c r="VIO519" s="421"/>
      <c r="VIP519" s="421"/>
      <c r="VIQ519" s="421"/>
      <c r="VIR519" s="421"/>
      <c r="VIS519" s="421"/>
      <c r="VIT519" s="421"/>
      <c r="VIU519" s="421"/>
      <c r="VIV519" s="421"/>
      <c r="VIW519" s="421"/>
      <c r="VIX519" s="421"/>
      <c r="VIY519" s="421"/>
      <c r="VIZ519" s="421"/>
      <c r="VJA519" s="421"/>
      <c r="VJB519" s="421"/>
      <c r="VJC519" s="421"/>
      <c r="VJD519" s="421"/>
      <c r="VJE519" s="421"/>
      <c r="VJF519" s="421"/>
      <c r="VJG519" s="421"/>
      <c r="VJH519" s="421"/>
      <c r="VJI519" s="421"/>
      <c r="VJJ519" s="421"/>
      <c r="VJK519" s="421"/>
      <c r="VJL519" s="421"/>
      <c r="VJM519" s="421"/>
      <c r="VJN519" s="421"/>
      <c r="VJO519" s="421"/>
      <c r="VJP519" s="421"/>
      <c r="VJQ519" s="421"/>
      <c r="VJR519" s="421"/>
      <c r="VJS519" s="421"/>
      <c r="VJT519" s="421"/>
      <c r="VJU519" s="421"/>
      <c r="VJV519" s="421"/>
      <c r="VJW519" s="421"/>
      <c r="VJX519" s="421"/>
      <c r="VJY519" s="421"/>
      <c r="VJZ519" s="421"/>
      <c r="VKA519" s="421"/>
      <c r="VKB519" s="421"/>
      <c r="VKC519" s="421"/>
      <c r="VKD519" s="421"/>
      <c r="VKE519" s="421"/>
      <c r="VKF519" s="421"/>
      <c r="VKG519" s="421"/>
      <c r="VKH519" s="421"/>
      <c r="VKI519" s="421"/>
      <c r="VKJ519" s="421"/>
      <c r="VKK519" s="421"/>
      <c r="VKL519" s="421"/>
      <c r="VKM519" s="421"/>
      <c r="VKN519" s="421"/>
      <c r="VKO519" s="421"/>
      <c r="VKP519" s="421"/>
      <c r="VKQ519" s="421"/>
      <c r="VKR519" s="421"/>
      <c r="VKS519" s="421"/>
      <c r="VKT519" s="421"/>
      <c r="VKU519" s="421"/>
      <c r="VKV519" s="421"/>
      <c r="VKW519" s="421"/>
      <c r="VKX519" s="421"/>
      <c r="VKY519" s="421"/>
      <c r="VKZ519" s="421"/>
      <c r="VLA519" s="421"/>
      <c r="VLB519" s="421"/>
      <c r="VLC519" s="421"/>
      <c r="VLD519" s="421"/>
      <c r="VLE519" s="421"/>
      <c r="VLF519" s="421"/>
      <c r="VLG519" s="421"/>
      <c r="VLH519" s="421"/>
      <c r="VLI519" s="421"/>
      <c r="VLJ519" s="421"/>
      <c r="VLK519" s="421"/>
      <c r="VLL519" s="421"/>
      <c r="VLM519" s="421"/>
      <c r="VLN519" s="421"/>
      <c r="VLO519" s="421"/>
      <c r="VLP519" s="421"/>
      <c r="VLQ519" s="421"/>
      <c r="VLR519" s="421"/>
      <c r="VLS519" s="421"/>
      <c r="VLT519" s="421"/>
      <c r="VLU519" s="421"/>
      <c r="VLV519" s="421"/>
      <c r="VLW519" s="421"/>
      <c r="VLX519" s="421"/>
      <c r="VLY519" s="421"/>
      <c r="VLZ519" s="421"/>
      <c r="VMA519" s="421"/>
      <c r="VMB519" s="421"/>
      <c r="VMC519" s="421"/>
      <c r="VMD519" s="421"/>
      <c r="VME519" s="421"/>
      <c r="VMF519" s="421"/>
      <c r="VMG519" s="421"/>
      <c r="VMH519" s="421"/>
      <c r="VMI519" s="421"/>
      <c r="VMJ519" s="421"/>
      <c r="VMK519" s="421"/>
      <c r="VML519" s="421"/>
      <c r="VMM519" s="421"/>
      <c r="VMN519" s="421"/>
      <c r="VMO519" s="421"/>
      <c r="VMP519" s="421"/>
      <c r="VMQ519" s="421"/>
      <c r="VMR519" s="421"/>
      <c r="VMS519" s="421"/>
      <c r="VMT519" s="421"/>
      <c r="VMU519" s="421"/>
      <c r="VMV519" s="421"/>
      <c r="VMW519" s="421"/>
      <c r="VMX519" s="421"/>
      <c r="VMY519" s="421"/>
      <c r="VMZ519" s="421"/>
      <c r="VNA519" s="421"/>
      <c r="VNB519" s="421"/>
      <c r="VNC519" s="421"/>
      <c r="VND519" s="421"/>
      <c r="VNE519" s="421"/>
      <c r="VNF519" s="421"/>
      <c r="VNG519" s="421"/>
      <c r="VNH519" s="421"/>
      <c r="VNI519" s="421"/>
      <c r="VNJ519" s="421"/>
      <c r="VNK519" s="421"/>
      <c r="VNL519" s="421"/>
      <c r="VNM519" s="421"/>
      <c r="VNN519" s="421"/>
      <c r="VNO519" s="421"/>
      <c r="VNP519" s="421"/>
      <c r="VNQ519" s="421"/>
      <c r="VNR519" s="421"/>
      <c r="VNS519" s="421"/>
      <c r="VNT519" s="421"/>
      <c r="VNU519" s="421"/>
      <c r="VNV519" s="421"/>
      <c r="VNW519" s="421"/>
      <c r="VNX519" s="421"/>
      <c r="VNY519" s="421"/>
      <c r="VNZ519" s="421"/>
      <c r="VOA519" s="421"/>
      <c r="VOB519" s="421"/>
      <c r="VOC519" s="421"/>
      <c r="VOD519" s="421"/>
      <c r="VOE519" s="421"/>
      <c r="VOF519" s="421"/>
      <c r="VOG519" s="421"/>
      <c r="VOH519" s="421"/>
      <c r="VOI519" s="421"/>
      <c r="VOJ519" s="421"/>
      <c r="VOK519" s="421"/>
      <c r="VOL519" s="421"/>
      <c r="VOM519" s="421"/>
      <c r="VON519" s="421"/>
      <c r="VOO519" s="421"/>
      <c r="VOP519" s="421"/>
      <c r="VOQ519" s="421"/>
      <c r="VOR519" s="421"/>
      <c r="VOS519" s="421"/>
      <c r="VOT519" s="421"/>
      <c r="VOU519" s="421"/>
      <c r="VOV519" s="421"/>
      <c r="VOW519" s="421"/>
      <c r="VOX519" s="421"/>
      <c r="VOY519" s="421"/>
      <c r="VOZ519" s="421"/>
      <c r="VPA519" s="421"/>
      <c r="VPB519" s="421"/>
      <c r="VPC519" s="421"/>
      <c r="VPD519" s="421"/>
      <c r="VPE519" s="421"/>
      <c r="VPF519" s="421"/>
      <c r="VPG519" s="421"/>
      <c r="VPH519" s="421"/>
      <c r="VPI519" s="421"/>
      <c r="VPJ519" s="421"/>
      <c r="VPK519" s="421"/>
      <c r="VPL519" s="421"/>
      <c r="VPM519" s="421"/>
      <c r="VPN519" s="421"/>
      <c r="VPO519" s="421"/>
      <c r="VPP519" s="421"/>
      <c r="VPQ519" s="421"/>
      <c r="VPR519" s="421"/>
      <c r="VPS519" s="421"/>
      <c r="VPT519" s="421"/>
      <c r="VPU519" s="421"/>
      <c r="VPV519" s="421"/>
      <c r="VPW519" s="421"/>
      <c r="VPX519" s="421"/>
      <c r="VPY519" s="421"/>
      <c r="VPZ519" s="421"/>
      <c r="VQA519" s="421"/>
      <c r="VQB519" s="421"/>
      <c r="VQC519" s="421"/>
      <c r="VQD519" s="421"/>
      <c r="VQE519" s="421"/>
      <c r="VQF519" s="421"/>
      <c r="VQG519" s="421"/>
      <c r="VQH519" s="421"/>
      <c r="VQI519" s="421"/>
      <c r="VQJ519" s="421"/>
      <c r="VQK519" s="421"/>
      <c r="VQL519" s="421"/>
      <c r="VQM519" s="421"/>
      <c r="VQN519" s="421"/>
      <c r="VQO519" s="421"/>
      <c r="VQP519" s="421"/>
      <c r="VQQ519" s="421"/>
      <c r="VQR519" s="421"/>
      <c r="VQS519" s="421"/>
      <c r="VQT519" s="421"/>
      <c r="VQU519" s="421"/>
      <c r="VQV519" s="421"/>
      <c r="VQW519" s="421"/>
      <c r="VQX519" s="421"/>
      <c r="VQY519" s="421"/>
      <c r="VQZ519" s="421"/>
      <c r="VRA519" s="421"/>
      <c r="VRB519" s="421"/>
      <c r="VRC519" s="421"/>
      <c r="VRD519" s="421"/>
      <c r="VRE519" s="421"/>
      <c r="VRF519" s="421"/>
      <c r="VRG519" s="421"/>
      <c r="VRH519" s="421"/>
      <c r="VRI519" s="421"/>
      <c r="VRJ519" s="421"/>
      <c r="VRK519" s="421"/>
      <c r="VRL519" s="421"/>
      <c r="VRM519" s="421"/>
      <c r="VRN519" s="421"/>
      <c r="VRO519" s="421"/>
      <c r="VRP519" s="421"/>
      <c r="VRQ519" s="421"/>
      <c r="VRR519" s="421"/>
      <c r="VRS519" s="421"/>
      <c r="VRT519" s="421"/>
      <c r="VRU519" s="421"/>
      <c r="VRV519" s="421"/>
      <c r="VRW519" s="421"/>
      <c r="VRX519" s="421"/>
      <c r="VRY519" s="421"/>
      <c r="VRZ519" s="421"/>
      <c r="VSA519" s="421"/>
      <c r="VSB519" s="421"/>
      <c r="VSC519" s="421"/>
      <c r="VSD519" s="421"/>
      <c r="VSE519" s="421"/>
      <c r="VSF519" s="421"/>
      <c r="VSG519" s="421"/>
      <c r="VSH519" s="421"/>
      <c r="VSI519" s="421"/>
      <c r="VSJ519" s="421"/>
      <c r="VSK519" s="421"/>
      <c r="VSL519" s="421"/>
      <c r="VSM519" s="421"/>
      <c r="VSN519" s="421"/>
      <c r="VSO519" s="421"/>
      <c r="VSP519" s="421"/>
      <c r="VSQ519" s="421"/>
      <c r="VSR519" s="421"/>
      <c r="VSS519" s="421"/>
      <c r="VST519" s="421"/>
      <c r="VSU519" s="421"/>
      <c r="VSV519" s="421"/>
      <c r="VSW519" s="421"/>
      <c r="VSX519" s="421"/>
      <c r="VSY519" s="421"/>
      <c r="VSZ519" s="421"/>
      <c r="VTA519" s="421"/>
      <c r="VTB519" s="421"/>
      <c r="VTC519" s="421"/>
      <c r="VTD519" s="421"/>
      <c r="VTE519" s="421"/>
      <c r="VTF519" s="421"/>
      <c r="VTG519" s="421"/>
      <c r="VTH519" s="421"/>
      <c r="VTI519" s="421"/>
      <c r="VTJ519" s="421"/>
      <c r="VTK519" s="421"/>
      <c r="VTL519" s="421"/>
      <c r="VTM519" s="421"/>
      <c r="VTN519" s="421"/>
      <c r="VTO519" s="421"/>
      <c r="VTP519" s="421"/>
      <c r="VTQ519" s="421"/>
      <c r="VTR519" s="421"/>
      <c r="VTS519" s="421"/>
      <c r="VTT519" s="421"/>
      <c r="VTU519" s="421"/>
      <c r="VTV519" s="421"/>
      <c r="VTW519" s="421"/>
      <c r="VTX519" s="421"/>
      <c r="VTY519" s="421"/>
      <c r="VTZ519" s="421"/>
      <c r="VUA519" s="421"/>
      <c r="VUB519" s="421"/>
      <c r="VUC519" s="421"/>
      <c r="VUD519" s="421"/>
      <c r="VUE519" s="421"/>
      <c r="VUF519" s="421"/>
      <c r="VUG519" s="421"/>
      <c r="VUH519" s="421"/>
      <c r="VUI519" s="421"/>
      <c r="VUJ519" s="421"/>
      <c r="VUK519" s="421"/>
      <c r="VUL519" s="421"/>
      <c r="VUM519" s="421"/>
      <c r="VUN519" s="421"/>
      <c r="VUO519" s="421"/>
      <c r="VUP519" s="421"/>
      <c r="VUQ519" s="421"/>
      <c r="VUR519" s="421"/>
      <c r="VUS519" s="421"/>
      <c r="VUT519" s="421"/>
      <c r="VUU519" s="421"/>
      <c r="VUV519" s="421"/>
      <c r="VUW519" s="421"/>
      <c r="VUX519" s="421"/>
      <c r="VUY519" s="421"/>
      <c r="VUZ519" s="421"/>
      <c r="VVA519" s="421"/>
      <c r="VVB519" s="421"/>
      <c r="VVC519" s="421"/>
      <c r="VVD519" s="421"/>
      <c r="VVE519" s="421"/>
      <c r="VVF519" s="421"/>
      <c r="VVG519" s="421"/>
      <c r="VVH519" s="421"/>
      <c r="VVI519" s="421"/>
      <c r="VVJ519" s="421"/>
      <c r="VVK519" s="421"/>
      <c r="VVL519" s="421"/>
      <c r="VVM519" s="421"/>
      <c r="VVN519" s="421"/>
      <c r="VVO519" s="421"/>
      <c r="VVP519" s="421"/>
      <c r="VVQ519" s="421"/>
      <c r="VVR519" s="421"/>
      <c r="VVS519" s="421"/>
      <c r="VVT519" s="421"/>
      <c r="VVU519" s="421"/>
      <c r="VVV519" s="421"/>
      <c r="VVW519" s="421"/>
      <c r="VVX519" s="421"/>
      <c r="VVY519" s="421"/>
      <c r="VVZ519" s="421"/>
      <c r="VWA519" s="421"/>
      <c r="VWB519" s="421"/>
      <c r="VWC519" s="421"/>
      <c r="VWD519" s="421"/>
      <c r="VWE519" s="421"/>
      <c r="VWF519" s="421"/>
      <c r="VWG519" s="421"/>
      <c r="VWH519" s="421"/>
      <c r="VWI519" s="421"/>
      <c r="VWJ519" s="421"/>
      <c r="VWK519" s="421"/>
      <c r="VWL519" s="421"/>
      <c r="VWM519" s="421"/>
      <c r="VWN519" s="421"/>
      <c r="VWO519" s="421"/>
      <c r="VWP519" s="421"/>
      <c r="VWQ519" s="421"/>
      <c r="VWR519" s="421"/>
      <c r="VWS519" s="421"/>
      <c r="VWT519" s="421"/>
      <c r="VWU519" s="421"/>
      <c r="VWV519" s="421"/>
      <c r="VWW519" s="421"/>
      <c r="VWX519" s="421"/>
      <c r="VWY519" s="421"/>
      <c r="VWZ519" s="421"/>
      <c r="VXA519" s="421"/>
      <c r="VXB519" s="421"/>
      <c r="VXC519" s="421"/>
      <c r="VXD519" s="421"/>
      <c r="VXE519" s="421"/>
      <c r="VXF519" s="421"/>
      <c r="VXG519" s="421"/>
      <c r="VXH519" s="421"/>
      <c r="VXI519" s="421"/>
      <c r="VXJ519" s="421"/>
      <c r="VXK519" s="421"/>
      <c r="VXL519" s="421"/>
      <c r="VXM519" s="421"/>
      <c r="VXN519" s="421"/>
      <c r="VXO519" s="421"/>
      <c r="VXP519" s="421"/>
      <c r="VXQ519" s="421"/>
      <c r="VXR519" s="421"/>
      <c r="VXS519" s="421"/>
      <c r="VXT519" s="421"/>
      <c r="VXU519" s="421"/>
      <c r="VXV519" s="421"/>
      <c r="VXW519" s="421"/>
      <c r="VXX519" s="421"/>
      <c r="VXY519" s="421"/>
      <c r="VXZ519" s="421"/>
      <c r="VYA519" s="421"/>
      <c r="VYB519" s="421"/>
      <c r="VYC519" s="421"/>
      <c r="VYD519" s="421"/>
      <c r="VYE519" s="421"/>
      <c r="VYF519" s="421"/>
      <c r="VYG519" s="421"/>
      <c r="VYH519" s="421"/>
      <c r="VYI519" s="421"/>
      <c r="VYJ519" s="421"/>
      <c r="VYK519" s="421"/>
      <c r="VYL519" s="421"/>
      <c r="VYM519" s="421"/>
      <c r="VYN519" s="421"/>
      <c r="VYO519" s="421"/>
      <c r="VYP519" s="421"/>
      <c r="VYQ519" s="421"/>
      <c r="VYR519" s="421"/>
      <c r="VYS519" s="421"/>
      <c r="VYT519" s="421"/>
      <c r="VYU519" s="421"/>
      <c r="VYV519" s="421"/>
      <c r="VYW519" s="421"/>
      <c r="VYX519" s="421"/>
      <c r="VYY519" s="421"/>
      <c r="VYZ519" s="421"/>
      <c r="VZA519" s="421"/>
      <c r="VZB519" s="421"/>
      <c r="VZC519" s="421"/>
      <c r="VZD519" s="421"/>
      <c r="VZE519" s="421"/>
      <c r="VZF519" s="421"/>
      <c r="VZG519" s="421"/>
      <c r="VZH519" s="421"/>
      <c r="VZI519" s="421"/>
      <c r="VZJ519" s="421"/>
      <c r="VZK519" s="421"/>
      <c r="VZL519" s="421"/>
      <c r="VZM519" s="421"/>
      <c r="VZN519" s="421"/>
      <c r="VZO519" s="421"/>
      <c r="VZP519" s="421"/>
      <c r="VZQ519" s="421"/>
      <c r="VZR519" s="421"/>
      <c r="VZS519" s="421"/>
      <c r="VZT519" s="421"/>
      <c r="VZU519" s="421"/>
      <c r="VZV519" s="421"/>
      <c r="VZW519" s="421"/>
      <c r="VZX519" s="421"/>
      <c r="VZY519" s="421"/>
      <c r="VZZ519" s="421"/>
      <c r="WAA519" s="421"/>
      <c r="WAB519" s="421"/>
      <c r="WAC519" s="421"/>
      <c r="WAD519" s="421"/>
      <c r="WAE519" s="421"/>
      <c r="WAF519" s="421"/>
      <c r="WAG519" s="421"/>
      <c r="WAH519" s="421"/>
      <c r="WAI519" s="421"/>
      <c r="WAJ519" s="421"/>
      <c r="WAK519" s="421"/>
      <c r="WAL519" s="421"/>
      <c r="WAM519" s="421"/>
      <c r="WAN519" s="421"/>
      <c r="WAO519" s="421"/>
      <c r="WAP519" s="421"/>
      <c r="WAQ519" s="421"/>
      <c r="WAR519" s="421"/>
      <c r="WAS519" s="421"/>
      <c r="WAT519" s="421"/>
      <c r="WAU519" s="421"/>
      <c r="WAV519" s="421"/>
      <c r="WAW519" s="421"/>
      <c r="WAX519" s="421"/>
      <c r="WAY519" s="421"/>
      <c r="WAZ519" s="421"/>
      <c r="WBA519" s="421"/>
      <c r="WBB519" s="421"/>
      <c r="WBC519" s="421"/>
      <c r="WBD519" s="421"/>
      <c r="WBE519" s="421"/>
      <c r="WBF519" s="421"/>
      <c r="WBG519" s="421"/>
      <c r="WBH519" s="421"/>
      <c r="WBI519" s="421"/>
      <c r="WBJ519" s="421"/>
      <c r="WBK519" s="421"/>
      <c r="WBL519" s="421"/>
      <c r="WBM519" s="421"/>
      <c r="WBN519" s="421"/>
      <c r="WBO519" s="421"/>
      <c r="WBP519" s="421"/>
      <c r="WBQ519" s="421"/>
      <c r="WBR519" s="421"/>
      <c r="WBS519" s="421"/>
      <c r="WBT519" s="421"/>
      <c r="WBU519" s="421"/>
      <c r="WBV519" s="421"/>
      <c r="WBW519" s="421"/>
      <c r="WBX519" s="421"/>
      <c r="WBY519" s="421"/>
      <c r="WBZ519" s="421"/>
      <c r="WCA519" s="421"/>
      <c r="WCB519" s="421"/>
      <c r="WCC519" s="421"/>
      <c r="WCD519" s="421"/>
      <c r="WCE519" s="421"/>
      <c r="WCF519" s="421"/>
      <c r="WCG519" s="421"/>
      <c r="WCH519" s="421"/>
      <c r="WCI519" s="421"/>
      <c r="WCJ519" s="421"/>
      <c r="WCK519" s="421"/>
      <c r="WCL519" s="421"/>
      <c r="WCM519" s="421"/>
      <c r="WCN519" s="421"/>
      <c r="WCO519" s="421"/>
      <c r="WCP519" s="421"/>
      <c r="WCQ519" s="421"/>
      <c r="WCR519" s="421"/>
      <c r="WCS519" s="421"/>
      <c r="WCT519" s="421"/>
      <c r="WCU519" s="421"/>
      <c r="WCV519" s="421"/>
      <c r="WCW519" s="421"/>
      <c r="WCX519" s="421"/>
      <c r="WCY519" s="421"/>
      <c r="WCZ519" s="421"/>
      <c r="WDA519" s="421"/>
      <c r="WDB519" s="421"/>
      <c r="WDC519" s="421"/>
      <c r="WDD519" s="421"/>
      <c r="WDE519" s="421"/>
      <c r="WDF519" s="421"/>
      <c r="WDG519" s="421"/>
      <c r="WDH519" s="421"/>
      <c r="WDI519" s="421"/>
      <c r="WDJ519" s="421"/>
      <c r="WDK519" s="421"/>
      <c r="WDL519" s="421"/>
      <c r="WDM519" s="421"/>
      <c r="WDN519" s="421"/>
      <c r="WDO519" s="421"/>
      <c r="WDP519" s="421"/>
      <c r="WDQ519" s="421"/>
      <c r="WDR519" s="421"/>
      <c r="WDS519" s="421"/>
      <c r="WDT519" s="421"/>
      <c r="WDU519" s="421"/>
      <c r="WDV519" s="421"/>
      <c r="WDW519" s="421"/>
      <c r="WDX519" s="421"/>
      <c r="WDY519" s="421"/>
      <c r="WDZ519" s="421"/>
      <c r="WEA519" s="421"/>
      <c r="WEB519" s="421"/>
      <c r="WEC519" s="421"/>
      <c r="WED519" s="421"/>
      <c r="WEE519" s="421"/>
      <c r="WEF519" s="421"/>
      <c r="WEG519" s="421"/>
      <c r="WEH519" s="421"/>
      <c r="WEI519" s="421"/>
      <c r="WEJ519" s="421"/>
      <c r="WEK519" s="421"/>
      <c r="WEL519" s="421"/>
      <c r="WEM519" s="421"/>
      <c r="WEN519" s="421"/>
      <c r="WEO519" s="421"/>
      <c r="WEP519" s="421"/>
      <c r="WEQ519" s="421"/>
      <c r="WER519" s="421"/>
      <c r="WES519" s="421"/>
      <c r="WET519" s="421"/>
      <c r="WEU519" s="421"/>
      <c r="WEV519" s="421"/>
      <c r="WEW519" s="421"/>
      <c r="WEX519" s="421"/>
      <c r="WEY519" s="421"/>
      <c r="WEZ519" s="421"/>
      <c r="WFA519" s="421"/>
      <c r="WFB519" s="421"/>
      <c r="WFC519" s="421"/>
      <c r="WFD519" s="421"/>
      <c r="WFE519" s="421"/>
      <c r="WFF519" s="421"/>
      <c r="WFG519" s="421"/>
      <c r="WFH519" s="421"/>
      <c r="WFI519" s="421"/>
      <c r="WFJ519" s="421"/>
      <c r="WFK519" s="421"/>
      <c r="WFL519" s="421"/>
      <c r="WFM519" s="421"/>
      <c r="WFN519" s="421"/>
      <c r="WFO519" s="421"/>
      <c r="WFP519" s="421"/>
      <c r="WFQ519" s="421"/>
      <c r="WFR519" s="421"/>
      <c r="WFS519" s="421"/>
      <c r="WFT519" s="421"/>
      <c r="WFU519" s="421"/>
      <c r="WFV519" s="421"/>
      <c r="WFW519" s="421"/>
      <c r="WFX519" s="421"/>
      <c r="WFY519" s="421"/>
      <c r="WFZ519" s="421"/>
      <c r="WGA519" s="421"/>
      <c r="WGB519" s="421"/>
      <c r="WGC519" s="421"/>
      <c r="WGD519" s="421"/>
      <c r="WGE519" s="421"/>
      <c r="WGF519" s="421"/>
      <c r="WGG519" s="421"/>
      <c r="WGH519" s="421"/>
      <c r="WGI519" s="421"/>
      <c r="WGJ519" s="421"/>
      <c r="WGK519" s="421"/>
      <c r="WGL519" s="421"/>
      <c r="WGM519" s="421"/>
      <c r="WGN519" s="421"/>
      <c r="WGO519" s="421"/>
      <c r="WGP519" s="421"/>
      <c r="WGQ519" s="421"/>
      <c r="WGR519" s="421"/>
      <c r="WGS519" s="421"/>
      <c r="WGT519" s="421"/>
      <c r="WGU519" s="421"/>
      <c r="WGV519" s="421"/>
      <c r="WGW519" s="421"/>
      <c r="WGX519" s="421"/>
      <c r="WGY519" s="421"/>
      <c r="WGZ519" s="421"/>
      <c r="WHA519" s="421"/>
      <c r="WHB519" s="421"/>
      <c r="WHC519" s="421"/>
      <c r="WHD519" s="421"/>
      <c r="WHE519" s="421"/>
      <c r="WHF519" s="421"/>
      <c r="WHG519" s="421"/>
      <c r="WHH519" s="421"/>
      <c r="WHI519" s="421"/>
      <c r="WHJ519" s="421"/>
      <c r="WHK519" s="421"/>
      <c r="WHL519" s="421"/>
      <c r="WHM519" s="421"/>
      <c r="WHN519" s="421"/>
      <c r="WHO519" s="421"/>
      <c r="WHP519" s="421"/>
      <c r="WHQ519" s="421"/>
      <c r="WHR519" s="421"/>
      <c r="WHS519" s="421"/>
      <c r="WHT519" s="421"/>
      <c r="WHU519" s="421"/>
      <c r="WHV519" s="421"/>
      <c r="WHW519" s="421"/>
      <c r="WHX519" s="421"/>
      <c r="WHY519" s="421"/>
      <c r="WHZ519" s="421"/>
      <c r="WIA519" s="421"/>
      <c r="WIB519" s="421"/>
      <c r="WIC519" s="421"/>
      <c r="WID519" s="421"/>
      <c r="WIE519" s="421"/>
      <c r="WIF519" s="421"/>
      <c r="WIG519" s="421"/>
      <c r="WIH519" s="421"/>
      <c r="WII519" s="421"/>
      <c r="WIJ519" s="421"/>
      <c r="WIK519" s="421"/>
      <c r="WIL519" s="421"/>
      <c r="WIM519" s="421"/>
      <c r="WIN519" s="421"/>
      <c r="WIO519" s="421"/>
      <c r="WIP519" s="421"/>
      <c r="WIQ519" s="421"/>
      <c r="WIR519" s="421"/>
      <c r="WIS519" s="421"/>
      <c r="WIT519" s="421"/>
      <c r="WIU519" s="421"/>
      <c r="WIV519" s="421"/>
      <c r="WIW519" s="421"/>
      <c r="WIX519" s="421"/>
      <c r="WIY519" s="421"/>
      <c r="WIZ519" s="421"/>
      <c r="WJA519" s="421"/>
      <c r="WJB519" s="421"/>
      <c r="WJC519" s="421"/>
      <c r="WJD519" s="421"/>
      <c r="WJE519" s="421"/>
      <c r="WJF519" s="421"/>
      <c r="WJG519" s="421"/>
      <c r="WJH519" s="421"/>
      <c r="WJI519" s="421"/>
      <c r="WJJ519" s="421"/>
      <c r="WJK519" s="421"/>
      <c r="WJL519" s="421"/>
      <c r="WJM519" s="421"/>
      <c r="WJN519" s="421"/>
      <c r="WJO519" s="421"/>
      <c r="WJP519" s="421"/>
      <c r="WJQ519" s="421"/>
      <c r="WJR519" s="421"/>
      <c r="WJS519" s="421"/>
      <c r="WJT519" s="421"/>
      <c r="WJU519" s="421"/>
      <c r="WJV519" s="421"/>
      <c r="WJW519" s="421"/>
      <c r="WJX519" s="421"/>
      <c r="WJY519" s="421"/>
      <c r="WJZ519" s="421"/>
      <c r="WKA519" s="421"/>
      <c r="WKB519" s="421"/>
      <c r="WKC519" s="421"/>
      <c r="WKD519" s="421"/>
      <c r="WKE519" s="421"/>
      <c r="WKF519" s="421"/>
      <c r="WKG519" s="421"/>
      <c r="WKH519" s="421"/>
      <c r="WKI519" s="421"/>
      <c r="WKJ519" s="421"/>
      <c r="WKK519" s="421"/>
      <c r="WKL519" s="421"/>
      <c r="WKM519" s="421"/>
      <c r="WKN519" s="421"/>
      <c r="WKO519" s="421"/>
      <c r="WKP519" s="421"/>
      <c r="WKQ519" s="421"/>
      <c r="WKR519" s="421"/>
      <c r="WKS519" s="421"/>
      <c r="WKT519" s="421"/>
      <c r="WKU519" s="421"/>
      <c r="WKV519" s="421"/>
      <c r="WKW519" s="421"/>
      <c r="WKX519" s="421"/>
      <c r="WKY519" s="421"/>
      <c r="WKZ519" s="421"/>
      <c r="WLA519" s="421"/>
      <c r="WLB519" s="421"/>
      <c r="WLC519" s="421"/>
      <c r="WLD519" s="421"/>
      <c r="WLE519" s="421"/>
      <c r="WLF519" s="421"/>
      <c r="WLG519" s="421"/>
      <c r="WLH519" s="421"/>
      <c r="WLI519" s="421"/>
      <c r="WLJ519" s="421"/>
      <c r="WLK519" s="421"/>
      <c r="WLL519" s="421"/>
      <c r="WLM519" s="421"/>
      <c r="WLN519" s="421"/>
      <c r="WLO519" s="421"/>
      <c r="WLP519" s="421"/>
      <c r="WLQ519" s="421"/>
      <c r="WLR519" s="421"/>
      <c r="WLS519" s="421"/>
      <c r="WLT519" s="421"/>
      <c r="WLU519" s="421"/>
      <c r="WLV519" s="421"/>
      <c r="WLW519" s="421"/>
      <c r="WLX519" s="421"/>
      <c r="WLY519" s="421"/>
      <c r="WLZ519" s="421"/>
      <c r="WMA519" s="421"/>
      <c r="WMB519" s="421"/>
      <c r="WMC519" s="421"/>
      <c r="WMD519" s="421"/>
      <c r="WME519" s="421"/>
      <c r="WMF519" s="421"/>
      <c r="WMG519" s="421"/>
      <c r="WMH519" s="421"/>
      <c r="WMI519" s="421"/>
      <c r="WMJ519" s="421"/>
      <c r="WMK519" s="421"/>
      <c r="WML519" s="421"/>
      <c r="WMM519" s="421"/>
      <c r="WMN519" s="421"/>
      <c r="WMO519" s="421"/>
      <c r="WMP519" s="421"/>
      <c r="WMQ519" s="421"/>
      <c r="WMR519" s="421"/>
      <c r="WMS519" s="421"/>
      <c r="WMT519" s="421"/>
      <c r="WMU519" s="421"/>
      <c r="WMV519" s="421"/>
      <c r="WMW519" s="421"/>
      <c r="WMX519" s="421"/>
      <c r="WMY519" s="421"/>
      <c r="WMZ519" s="421"/>
      <c r="WNA519" s="421"/>
      <c r="WNB519" s="421"/>
      <c r="WNC519" s="421"/>
      <c r="WND519" s="421"/>
      <c r="WNE519" s="421"/>
      <c r="WNF519" s="421"/>
      <c r="WNG519" s="421"/>
      <c r="WNH519" s="421"/>
      <c r="WNI519" s="421"/>
      <c r="WNJ519" s="421"/>
      <c r="WNK519" s="421"/>
      <c r="WNL519" s="421"/>
      <c r="WNM519" s="421"/>
      <c r="WNN519" s="421"/>
      <c r="WNO519" s="421"/>
      <c r="WNP519" s="421"/>
      <c r="WNQ519" s="421"/>
      <c r="WNR519" s="421"/>
      <c r="WNS519" s="421"/>
      <c r="WNT519" s="421"/>
      <c r="WNU519" s="421"/>
      <c r="WNV519" s="421"/>
      <c r="WNW519" s="421"/>
      <c r="WNX519" s="421"/>
      <c r="WNY519" s="421"/>
      <c r="WNZ519" s="421"/>
      <c r="WOA519" s="421"/>
      <c r="WOB519" s="421"/>
      <c r="WOC519" s="421"/>
      <c r="WOD519" s="421"/>
      <c r="WOE519" s="421"/>
      <c r="WOF519" s="421"/>
      <c r="WOG519" s="421"/>
      <c r="WOH519" s="421"/>
      <c r="WOI519" s="421"/>
      <c r="WOJ519" s="421"/>
      <c r="WOK519" s="421"/>
      <c r="WOL519" s="421"/>
      <c r="WOM519" s="421"/>
      <c r="WON519" s="421"/>
      <c r="WOO519" s="421"/>
      <c r="WOP519" s="421"/>
      <c r="WOQ519" s="421"/>
      <c r="WOR519" s="421"/>
      <c r="WOS519" s="421"/>
      <c r="WOT519" s="421"/>
      <c r="WOU519" s="421"/>
      <c r="WOV519" s="421"/>
      <c r="WOW519" s="421"/>
      <c r="WOX519" s="421"/>
      <c r="WOY519" s="421"/>
      <c r="WOZ519" s="421"/>
      <c r="WPA519" s="421"/>
      <c r="WPB519" s="421"/>
      <c r="WPC519" s="421"/>
      <c r="WPD519" s="421"/>
      <c r="WPE519" s="421"/>
      <c r="WPF519" s="421"/>
      <c r="WPG519" s="421"/>
      <c r="WPH519" s="421"/>
      <c r="WPI519" s="421"/>
      <c r="WPJ519" s="421"/>
      <c r="WPK519" s="421"/>
      <c r="WPL519" s="421"/>
      <c r="WPM519" s="421"/>
      <c r="WPN519" s="421"/>
      <c r="WPO519" s="421"/>
      <c r="WPP519" s="421"/>
      <c r="WPQ519" s="421"/>
      <c r="WPR519" s="421"/>
      <c r="WPS519" s="421"/>
      <c r="WPT519" s="421"/>
      <c r="WPU519" s="421"/>
      <c r="WPV519" s="421"/>
      <c r="WPW519" s="421"/>
      <c r="WPX519" s="421"/>
      <c r="WPY519" s="421"/>
      <c r="WPZ519" s="421"/>
      <c r="WQA519" s="421"/>
      <c r="WQB519" s="421"/>
      <c r="WQC519" s="421"/>
      <c r="WQD519" s="421"/>
      <c r="WQE519" s="421"/>
      <c r="WQF519" s="421"/>
      <c r="WQG519" s="421"/>
      <c r="WQH519" s="421"/>
      <c r="WQI519" s="421"/>
      <c r="WQJ519" s="421"/>
      <c r="WQK519" s="421"/>
      <c r="WQL519" s="421"/>
      <c r="WQM519" s="421"/>
      <c r="WQN519" s="421"/>
      <c r="WQO519" s="421"/>
      <c r="WQP519" s="421"/>
      <c r="WQQ519" s="421"/>
      <c r="WQR519" s="421"/>
      <c r="WQS519" s="421"/>
      <c r="WQT519" s="421"/>
      <c r="WQU519" s="421"/>
      <c r="WQV519" s="421"/>
      <c r="WQW519" s="421"/>
      <c r="WQX519" s="421"/>
      <c r="WQY519" s="421"/>
      <c r="WQZ519" s="421"/>
      <c r="WRA519" s="421"/>
      <c r="WRB519" s="421"/>
      <c r="WRC519" s="421"/>
      <c r="WRD519" s="421"/>
      <c r="WRE519" s="421"/>
      <c r="WRF519" s="421"/>
      <c r="WRG519" s="421"/>
      <c r="WRH519" s="421"/>
      <c r="WRI519" s="421"/>
      <c r="WRJ519" s="421"/>
      <c r="WRK519" s="421"/>
      <c r="WRL519" s="421"/>
      <c r="WRM519" s="421"/>
      <c r="WRN519" s="421"/>
      <c r="WRO519" s="421"/>
      <c r="WRP519" s="421"/>
      <c r="WRQ519" s="421"/>
      <c r="WRR519" s="421"/>
      <c r="WRS519" s="421"/>
      <c r="WRT519" s="421"/>
      <c r="WRU519" s="421"/>
      <c r="WRV519" s="421"/>
      <c r="WRW519" s="421"/>
      <c r="WRX519" s="421"/>
      <c r="WRY519" s="421"/>
      <c r="WRZ519" s="421"/>
      <c r="WSA519" s="421"/>
      <c r="WSB519" s="421"/>
      <c r="WSC519" s="421"/>
      <c r="WSD519" s="421"/>
      <c r="WSE519" s="421"/>
      <c r="WSF519" s="421"/>
      <c r="WSG519" s="421"/>
      <c r="WSH519" s="421"/>
      <c r="WSI519" s="421"/>
      <c r="WSJ519" s="421"/>
      <c r="WSK519" s="421"/>
      <c r="WSL519" s="421"/>
      <c r="WSM519" s="421"/>
      <c r="WSN519" s="421"/>
      <c r="WSO519" s="421"/>
      <c r="WSP519" s="421"/>
      <c r="WSQ519" s="421"/>
      <c r="WSR519" s="421"/>
      <c r="WSS519" s="421"/>
      <c r="WST519" s="421"/>
      <c r="WSU519" s="421"/>
      <c r="WSV519" s="421"/>
      <c r="WSW519" s="421"/>
      <c r="WSX519" s="421"/>
      <c r="WSY519" s="421"/>
      <c r="WSZ519" s="421"/>
      <c r="WTA519" s="421"/>
      <c r="WTB519" s="421"/>
      <c r="WTC519" s="421"/>
      <c r="WTD519" s="421"/>
      <c r="WTE519" s="421"/>
      <c r="WTF519" s="421"/>
      <c r="WTG519" s="421"/>
      <c r="WTH519" s="421"/>
      <c r="WTI519" s="421"/>
      <c r="WTJ519" s="421"/>
      <c r="WTK519" s="421"/>
      <c r="WTL519" s="421"/>
      <c r="WTM519" s="421"/>
      <c r="WTN519" s="421"/>
      <c r="WTO519" s="421"/>
      <c r="WTP519" s="421"/>
      <c r="WTQ519" s="421"/>
      <c r="WTR519" s="421"/>
      <c r="WTS519" s="421"/>
      <c r="WTT519" s="421"/>
      <c r="WTU519" s="421"/>
      <c r="WTV519" s="421"/>
      <c r="WTW519" s="421"/>
      <c r="WTX519" s="421"/>
      <c r="WTY519" s="421"/>
      <c r="WTZ519" s="421"/>
      <c r="WUA519" s="421"/>
      <c r="WUB519" s="421"/>
      <c r="WUC519" s="421"/>
      <c r="WUD519" s="421"/>
      <c r="WUE519" s="421"/>
      <c r="WUF519" s="421"/>
      <c r="WUG519" s="421"/>
      <c r="WUH519" s="421"/>
      <c r="WUI519" s="421"/>
      <c r="WUJ519" s="421"/>
      <c r="WUK519" s="421"/>
      <c r="WUL519" s="421"/>
      <c r="WUM519" s="421"/>
      <c r="WUN519" s="421"/>
      <c r="WUO519" s="421"/>
      <c r="WUP519" s="421"/>
      <c r="WUQ519" s="421"/>
      <c r="WUR519" s="421"/>
      <c r="WUS519" s="421"/>
      <c r="WUT519" s="421"/>
      <c r="WUU519" s="421"/>
      <c r="WUV519" s="421"/>
      <c r="WUW519" s="421"/>
      <c r="WUX519" s="421"/>
      <c r="WUY519" s="421"/>
      <c r="WUZ519" s="421"/>
      <c r="WVA519" s="421"/>
      <c r="WVB519" s="421"/>
      <c r="WVC519" s="421"/>
      <c r="WVD519" s="421"/>
      <c r="WVE519" s="421"/>
      <c r="WVF519" s="421"/>
      <c r="WVG519" s="421"/>
      <c r="WVH519" s="421"/>
      <c r="WVI519" s="421"/>
      <c r="WVJ519" s="421"/>
      <c r="WVK519" s="421"/>
      <c r="WVL519" s="421"/>
      <c r="WVM519" s="421"/>
      <c r="WVN519" s="421"/>
      <c r="WVO519" s="421"/>
      <c r="WVP519" s="421"/>
      <c r="WVQ519" s="421"/>
      <c r="WVR519" s="421"/>
      <c r="WVS519" s="421"/>
      <c r="WVT519" s="421"/>
      <c r="WVU519" s="421"/>
      <c r="WVV519" s="421"/>
      <c r="WVW519" s="421"/>
      <c r="WVX519" s="421"/>
      <c r="WVY519" s="421"/>
      <c r="WVZ519" s="421"/>
      <c r="WWA519" s="421"/>
      <c r="WWB519" s="421"/>
      <c r="WWC519" s="421"/>
      <c r="WWD519" s="421"/>
      <c r="WWE519" s="421"/>
      <c r="WWF519" s="421"/>
      <c r="WWG519" s="421"/>
      <c r="WWH519" s="421"/>
      <c r="WWI519" s="421"/>
      <c r="WWJ519" s="421"/>
      <c r="WWK519" s="421"/>
      <c r="WWL519" s="421"/>
      <c r="WWM519" s="421"/>
      <c r="WWN519" s="421"/>
      <c r="WWO519" s="421"/>
      <c r="WWP519" s="421"/>
      <c r="WWQ519" s="421"/>
      <c r="WWR519" s="421"/>
      <c r="WWS519" s="421"/>
      <c r="WWT519" s="421"/>
      <c r="WWU519" s="421"/>
      <c r="WWV519" s="421"/>
      <c r="WWW519" s="421"/>
      <c r="WWX519" s="421"/>
      <c r="WWY519" s="421"/>
      <c r="WWZ519" s="421"/>
      <c r="WXA519" s="421"/>
      <c r="WXB519" s="421"/>
      <c r="WXC519" s="421"/>
      <c r="WXD519" s="421"/>
      <c r="WXE519" s="421"/>
      <c r="WXF519" s="421"/>
      <c r="WXG519" s="421"/>
      <c r="WXH519" s="421"/>
      <c r="WXI519" s="421"/>
      <c r="WXJ519" s="421"/>
      <c r="WXK519" s="421"/>
      <c r="WXL519" s="421"/>
      <c r="WXM519" s="421"/>
      <c r="WXN519" s="421"/>
      <c r="WXO519" s="421"/>
      <c r="WXP519" s="421"/>
      <c r="WXQ519" s="421"/>
      <c r="WXR519" s="421"/>
      <c r="WXS519" s="421"/>
      <c r="WXT519" s="421"/>
      <c r="WXU519" s="421"/>
      <c r="WXV519" s="421"/>
      <c r="WXW519" s="421"/>
      <c r="WXX519" s="421"/>
      <c r="WXY519" s="421"/>
      <c r="WXZ519" s="421"/>
      <c r="WYA519" s="421"/>
      <c r="WYB519" s="421"/>
      <c r="WYC519" s="421"/>
      <c r="WYD519" s="421"/>
      <c r="WYE519" s="421"/>
      <c r="WYF519" s="421"/>
      <c r="WYG519" s="421"/>
      <c r="WYH519" s="421"/>
      <c r="WYI519" s="421"/>
      <c r="WYJ519" s="421"/>
      <c r="WYK519" s="421"/>
      <c r="WYL519" s="421"/>
      <c r="WYM519" s="421"/>
      <c r="WYN519" s="421"/>
      <c r="WYO519" s="421"/>
      <c r="WYP519" s="421"/>
      <c r="WYQ519" s="421"/>
      <c r="WYR519" s="421"/>
      <c r="WYS519" s="421"/>
      <c r="WYT519" s="421"/>
      <c r="WYU519" s="421"/>
      <c r="WYV519" s="421"/>
      <c r="WYW519" s="421"/>
      <c r="WYX519" s="421"/>
      <c r="WYY519" s="421"/>
      <c r="WYZ519" s="421"/>
      <c r="WZA519" s="421"/>
      <c r="WZB519" s="421"/>
      <c r="WZC519" s="421"/>
      <c r="WZD519" s="421"/>
      <c r="WZE519" s="421"/>
      <c r="WZF519" s="421"/>
      <c r="WZG519" s="421"/>
      <c r="WZH519" s="421"/>
      <c r="WZI519" s="421"/>
      <c r="WZJ519" s="421"/>
      <c r="WZK519" s="421"/>
      <c r="WZL519" s="421"/>
      <c r="WZM519" s="421"/>
      <c r="WZN519" s="421"/>
      <c r="WZO519" s="421"/>
      <c r="WZP519" s="421"/>
      <c r="WZQ519" s="421"/>
      <c r="WZR519" s="421"/>
      <c r="WZS519" s="421"/>
      <c r="WZT519" s="421"/>
      <c r="WZU519" s="421"/>
      <c r="WZV519" s="421"/>
      <c r="WZW519" s="421"/>
      <c r="WZX519" s="421"/>
      <c r="WZY519" s="421"/>
      <c r="WZZ519" s="421"/>
      <c r="XAA519" s="421"/>
      <c r="XAB519" s="421"/>
      <c r="XAC519" s="421"/>
      <c r="XAD519" s="421"/>
      <c r="XAE519" s="421"/>
      <c r="XAF519" s="421"/>
      <c r="XAG519" s="421"/>
      <c r="XAH519" s="421"/>
      <c r="XAI519" s="421"/>
      <c r="XAJ519" s="421"/>
      <c r="XAK519" s="421"/>
      <c r="XAL519" s="421"/>
      <c r="XAM519" s="421"/>
      <c r="XAN519" s="421"/>
      <c r="XAO519" s="421"/>
      <c r="XAP519" s="421"/>
      <c r="XAQ519" s="421"/>
      <c r="XAR519" s="421"/>
      <c r="XAS519" s="421"/>
      <c r="XAT519" s="421"/>
      <c r="XAU519" s="421"/>
      <c r="XAV519" s="421"/>
      <c r="XAW519" s="421"/>
      <c r="XAX519" s="421"/>
      <c r="XAY519" s="421"/>
      <c r="XAZ519" s="421"/>
      <c r="XBA519" s="421"/>
      <c r="XBB519" s="421"/>
      <c r="XBC519" s="421"/>
      <c r="XBD519" s="421"/>
      <c r="XBE519" s="421"/>
      <c r="XBF519" s="421"/>
      <c r="XBG519" s="421"/>
      <c r="XBH519" s="421"/>
      <c r="XBI519" s="421"/>
      <c r="XBJ519" s="421"/>
      <c r="XBK519" s="421"/>
      <c r="XBL519" s="421"/>
      <c r="XBM519" s="421"/>
      <c r="XBN519" s="421"/>
      <c r="XBO519" s="421"/>
      <c r="XBP519" s="421"/>
      <c r="XBQ519" s="421"/>
      <c r="XBR519" s="421"/>
      <c r="XBS519" s="421"/>
      <c r="XBT519" s="421"/>
      <c r="XBU519" s="421"/>
      <c r="XBV519" s="421"/>
      <c r="XBW519" s="421"/>
      <c r="XBX519" s="421"/>
      <c r="XBY519" s="421"/>
      <c r="XBZ519" s="421"/>
      <c r="XCA519" s="421"/>
      <c r="XCB519" s="421"/>
      <c r="XCC519" s="421"/>
      <c r="XCD519" s="421"/>
      <c r="XCE519" s="421"/>
      <c r="XCF519" s="421"/>
      <c r="XCG519" s="421"/>
      <c r="XCH519" s="421"/>
      <c r="XCI519" s="421"/>
      <c r="XCJ519" s="421"/>
      <c r="XCK519" s="421"/>
      <c r="XCL519" s="421"/>
      <c r="XCM519" s="421"/>
      <c r="XCN519" s="421"/>
      <c r="XCO519" s="421"/>
      <c r="XCP519" s="421"/>
      <c r="XCQ519" s="421"/>
      <c r="XCR519" s="421"/>
      <c r="XCS519" s="421"/>
      <c r="XCT519" s="421"/>
      <c r="XCU519" s="421"/>
      <c r="XCV519" s="421"/>
      <c r="XCW519" s="421"/>
      <c r="XCX519" s="421"/>
      <c r="XCY519" s="421"/>
      <c r="XCZ519" s="421"/>
      <c r="XDA519" s="421"/>
      <c r="XDB519" s="421"/>
      <c r="XDC519" s="421"/>
      <c r="XDD519" s="421"/>
      <c r="XDE519" s="421"/>
      <c r="XDF519" s="421"/>
      <c r="XDG519" s="421"/>
      <c r="XDH519" s="421"/>
      <c r="XDI519" s="421"/>
      <c r="XDJ519" s="421"/>
      <c r="XDK519" s="421"/>
      <c r="XDL519" s="421"/>
      <c r="XDM519" s="421"/>
      <c r="XDN519" s="421"/>
      <c r="XDO519" s="421"/>
      <c r="XDP519" s="421"/>
      <c r="XDQ519" s="421"/>
      <c r="XDR519" s="421"/>
      <c r="XDS519" s="421"/>
      <c r="XDT519" s="421"/>
      <c r="XDU519" s="421"/>
      <c r="XDV519" s="421"/>
      <c r="XDW519" s="421"/>
      <c r="XDX519" s="421"/>
      <c r="XDY519" s="421"/>
      <c r="XDZ519" s="421"/>
      <c r="XEA519" s="421"/>
      <c r="XEB519" s="421"/>
      <c r="XEC519" s="421"/>
      <c r="XED519" s="421"/>
      <c r="XEE519" s="421"/>
      <c r="XEF519" s="421"/>
      <c r="XEG519" s="421"/>
      <c r="XEH519" s="421"/>
      <c r="XEI519" s="421"/>
      <c r="XEJ519" s="421"/>
      <c r="XEK519" s="421"/>
      <c r="XEL519" s="421"/>
      <c r="XEM519" s="421"/>
      <c r="XEN519" s="421"/>
      <c r="XEO519" s="421"/>
      <c r="XEP519" s="421"/>
      <c r="XEQ519" s="421"/>
      <c r="XER519" s="421"/>
      <c r="XES519" s="421"/>
      <c r="XET519" s="421"/>
      <c r="XEU519" s="421"/>
      <c r="XEV519" s="421"/>
      <c r="XEW519" s="421"/>
      <c r="XEX519" s="421"/>
      <c r="XEY519" s="421"/>
      <c r="XEZ519" s="421"/>
      <c r="XFA519" s="421"/>
      <c r="XFB519" s="421"/>
      <c r="XFC519" s="421"/>
    </row>
    <row r="520" spans="1:16383">
      <c r="A520" s="420"/>
      <c r="B520" s="420"/>
      <c r="C520" s="420"/>
      <c r="D520" s="420"/>
      <c r="E520" s="924"/>
      <c r="F520" s="420"/>
      <c r="G520" s="420"/>
      <c r="H520" s="780"/>
      <c r="I520" s="780"/>
      <c r="J520" s="780"/>
      <c r="K520" s="888" t="s">
        <v>388</v>
      </c>
      <c r="L520" s="888"/>
      <c r="M520" s="420"/>
      <c r="N520" s="420"/>
      <c r="O520" s="420"/>
      <c r="P520" s="420"/>
      <c r="Q520" s="420"/>
      <c r="R520" s="420"/>
      <c r="S520" s="420"/>
      <c r="T520" s="420"/>
      <c r="U520" s="420"/>
      <c r="V520" s="420"/>
      <c r="W520" s="420"/>
      <c r="X520" s="420"/>
      <c r="Y520" s="420"/>
      <c r="Z520" s="420"/>
      <c r="AA520" s="420"/>
      <c r="AB520" s="420"/>
      <c r="AC520" s="420"/>
      <c r="AD520" s="420"/>
      <c r="AE520" s="420"/>
      <c r="AF520" s="420"/>
      <c r="AG520" s="420"/>
      <c r="AH520" s="420"/>
      <c r="AI520" s="420"/>
      <c r="AJ520" s="420"/>
      <c r="AK520" s="420"/>
      <c r="AL520" s="420"/>
      <c r="AM520" s="420"/>
      <c r="AN520" s="420"/>
      <c r="AO520" s="421"/>
      <c r="AP520" s="421"/>
      <c r="AQ520" s="421"/>
      <c r="AR520" s="421"/>
      <c r="AS520" s="421"/>
      <c r="AT520" s="421"/>
      <c r="AU520" s="421"/>
      <c r="AV520" s="421"/>
      <c r="AW520" s="421"/>
      <c r="AX520" s="421"/>
      <c r="AY520" s="421"/>
      <c r="AZ520" s="421"/>
      <c r="BA520" s="421"/>
      <c r="BB520" s="421"/>
      <c r="BC520" s="421"/>
      <c r="BD520" s="421"/>
      <c r="BE520" s="421"/>
      <c r="BF520" s="421"/>
      <c r="BG520" s="421"/>
      <c r="BH520" s="421"/>
      <c r="BI520" s="421"/>
      <c r="BJ520" s="421"/>
      <c r="BK520" s="421"/>
      <c r="BL520" s="421"/>
      <c r="BM520" s="421"/>
      <c r="BN520" s="421"/>
      <c r="BO520" s="421"/>
      <c r="BP520" s="421"/>
      <c r="BQ520" s="421"/>
      <c r="BR520" s="421"/>
      <c r="BS520" s="421"/>
      <c r="BT520" s="421"/>
      <c r="BU520" s="421"/>
      <c r="BV520" s="421"/>
      <c r="BW520" s="421"/>
      <c r="BX520" s="421"/>
      <c r="BY520" s="421"/>
      <c r="BZ520" s="421"/>
      <c r="CA520" s="421"/>
      <c r="CB520" s="421"/>
      <c r="CC520" s="421"/>
      <c r="CD520" s="421"/>
      <c r="CE520" s="421"/>
      <c r="CF520" s="421"/>
      <c r="CG520" s="421"/>
      <c r="CH520" s="421"/>
      <c r="CI520" s="421"/>
      <c r="CJ520" s="421"/>
      <c r="CK520" s="421"/>
      <c r="CL520" s="421"/>
      <c r="CM520" s="421"/>
      <c r="CN520" s="421"/>
      <c r="CO520" s="421"/>
      <c r="CP520" s="421"/>
      <c r="CQ520" s="421"/>
      <c r="CR520" s="421"/>
      <c r="CS520" s="421"/>
      <c r="CT520" s="421"/>
      <c r="CU520" s="421"/>
      <c r="CV520" s="421"/>
      <c r="CW520" s="421"/>
      <c r="CX520" s="421"/>
      <c r="CY520" s="421"/>
      <c r="CZ520" s="421"/>
      <c r="DA520" s="421"/>
      <c r="DB520" s="421"/>
      <c r="DC520" s="421"/>
      <c r="DD520" s="421"/>
      <c r="DE520" s="421"/>
      <c r="DF520" s="421"/>
      <c r="DG520" s="421"/>
      <c r="DH520" s="421"/>
      <c r="DI520" s="421"/>
      <c r="DJ520" s="421"/>
      <c r="DK520" s="421"/>
      <c r="DL520" s="421"/>
      <c r="DM520" s="421"/>
      <c r="DN520" s="421"/>
      <c r="DO520" s="421"/>
      <c r="DP520" s="421"/>
      <c r="DQ520" s="421"/>
      <c r="DR520" s="421"/>
      <c r="DS520" s="421"/>
      <c r="DT520" s="421"/>
      <c r="DU520" s="421"/>
      <c r="DV520" s="421"/>
      <c r="DW520" s="421"/>
      <c r="DX520" s="421"/>
      <c r="DY520" s="421"/>
      <c r="DZ520" s="421"/>
      <c r="EA520" s="421"/>
      <c r="EB520" s="421"/>
      <c r="EC520" s="421"/>
      <c r="ED520" s="421"/>
      <c r="EE520" s="421"/>
      <c r="EF520" s="421"/>
      <c r="EG520" s="421"/>
      <c r="EH520" s="421"/>
      <c r="EI520" s="421"/>
      <c r="EJ520" s="421"/>
      <c r="EK520" s="421"/>
      <c r="EL520" s="421"/>
      <c r="EM520" s="421"/>
      <c r="EN520" s="421"/>
      <c r="EO520" s="421"/>
      <c r="EP520" s="421"/>
      <c r="EQ520" s="421"/>
      <c r="ER520" s="421"/>
      <c r="ES520" s="421"/>
      <c r="ET520" s="421"/>
      <c r="EU520" s="421"/>
      <c r="EV520" s="421"/>
      <c r="EW520" s="421"/>
      <c r="EX520" s="421"/>
      <c r="EY520" s="421"/>
      <c r="EZ520" s="421"/>
      <c r="FA520" s="421"/>
      <c r="FB520" s="421"/>
      <c r="FC520" s="421"/>
      <c r="FD520" s="421"/>
      <c r="FE520" s="421"/>
      <c r="FF520" s="421"/>
      <c r="FG520" s="421"/>
      <c r="FH520" s="421"/>
      <c r="FI520" s="421"/>
      <c r="FJ520" s="421"/>
      <c r="FK520" s="421"/>
      <c r="FL520" s="421"/>
      <c r="FM520" s="421"/>
      <c r="FN520" s="421"/>
      <c r="FO520" s="421"/>
      <c r="FP520" s="421"/>
      <c r="FQ520" s="421"/>
      <c r="FR520" s="421"/>
      <c r="FS520" s="421"/>
      <c r="FT520" s="421"/>
      <c r="FU520" s="421"/>
      <c r="FV520" s="421"/>
      <c r="FW520" s="421"/>
      <c r="FX520" s="421"/>
      <c r="FY520" s="421"/>
      <c r="FZ520" s="421"/>
      <c r="GA520" s="421"/>
      <c r="GB520" s="421"/>
      <c r="GC520" s="421"/>
      <c r="GD520" s="421"/>
      <c r="GE520" s="421"/>
      <c r="GF520" s="421"/>
      <c r="GG520" s="421"/>
      <c r="GH520" s="421"/>
      <c r="GI520" s="421"/>
      <c r="GJ520" s="421"/>
      <c r="GK520" s="421"/>
      <c r="GL520" s="421"/>
      <c r="GM520" s="421"/>
      <c r="GN520" s="421"/>
      <c r="GO520" s="421"/>
      <c r="GP520" s="421"/>
      <c r="GQ520" s="421"/>
      <c r="GR520" s="421"/>
      <c r="GS520" s="421"/>
      <c r="GT520" s="421"/>
      <c r="GU520" s="421"/>
      <c r="GV520" s="421"/>
      <c r="GW520" s="421"/>
      <c r="GX520" s="421"/>
      <c r="GY520" s="421"/>
      <c r="GZ520" s="421"/>
      <c r="HA520" s="421"/>
      <c r="HB520" s="421"/>
      <c r="HC520" s="421"/>
      <c r="HD520" s="421"/>
      <c r="HE520" s="421"/>
      <c r="HF520" s="421"/>
      <c r="HG520" s="421"/>
      <c r="HH520" s="421"/>
      <c r="HI520" s="421"/>
      <c r="HJ520" s="421"/>
      <c r="HK520" s="421"/>
      <c r="HL520" s="421"/>
      <c r="HM520" s="421"/>
      <c r="HN520" s="421"/>
      <c r="HO520" s="421"/>
      <c r="HP520" s="421"/>
      <c r="HQ520" s="421"/>
      <c r="HR520" s="421"/>
      <c r="HS520" s="421"/>
      <c r="HT520" s="421"/>
      <c r="HU520" s="421"/>
      <c r="HV520" s="421"/>
      <c r="HW520" s="421"/>
      <c r="HX520" s="421"/>
      <c r="HY520" s="421"/>
      <c r="HZ520" s="421"/>
      <c r="IA520" s="421"/>
      <c r="IB520" s="421"/>
      <c r="IC520" s="421"/>
      <c r="ID520" s="421"/>
      <c r="IE520" s="421"/>
      <c r="IF520" s="421"/>
      <c r="IG520" s="421"/>
      <c r="IH520" s="421"/>
      <c r="II520" s="421"/>
      <c r="IJ520" s="421"/>
      <c r="IK520" s="421"/>
      <c r="IL520" s="421"/>
      <c r="IM520" s="421"/>
      <c r="IN520" s="421"/>
      <c r="IO520" s="421"/>
      <c r="IP520" s="421"/>
      <c r="IQ520" s="421"/>
      <c r="IR520" s="421"/>
      <c r="IS520" s="421"/>
      <c r="IT520" s="421"/>
      <c r="IU520" s="421"/>
      <c r="IV520" s="421"/>
      <c r="IW520" s="421"/>
      <c r="IX520" s="421"/>
      <c r="IY520" s="421"/>
      <c r="IZ520" s="421"/>
      <c r="JA520" s="421"/>
      <c r="JB520" s="421"/>
      <c r="JC520" s="421"/>
      <c r="JD520" s="421"/>
      <c r="JE520" s="421"/>
      <c r="JF520" s="421"/>
      <c r="JG520" s="421"/>
      <c r="JH520" s="421"/>
      <c r="JI520" s="421"/>
      <c r="JJ520" s="421"/>
      <c r="JK520" s="421"/>
      <c r="JL520" s="421"/>
      <c r="JM520" s="421"/>
      <c r="JN520" s="421"/>
      <c r="JO520" s="421"/>
      <c r="JP520" s="421"/>
      <c r="JQ520" s="421"/>
      <c r="JR520" s="421"/>
      <c r="JS520" s="421"/>
      <c r="JT520" s="421"/>
      <c r="JU520" s="421"/>
      <c r="JV520" s="421"/>
      <c r="JW520" s="421"/>
      <c r="JX520" s="421"/>
      <c r="JY520" s="421"/>
      <c r="JZ520" s="421"/>
      <c r="KA520" s="421"/>
      <c r="KB520" s="421"/>
      <c r="KC520" s="421"/>
      <c r="KD520" s="421"/>
      <c r="KE520" s="421"/>
      <c r="KF520" s="421"/>
      <c r="KG520" s="421"/>
      <c r="KH520" s="421"/>
      <c r="KI520" s="421"/>
      <c r="KJ520" s="421"/>
      <c r="KK520" s="421"/>
      <c r="KL520" s="421"/>
      <c r="KM520" s="421"/>
      <c r="KN520" s="421"/>
      <c r="KO520" s="421"/>
      <c r="KP520" s="421"/>
      <c r="KQ520" s="421"/>
      <c r="KR520" s="421"/>
      <c r="KS520" s="421"/>
      <c r="KT520" s="421"/>
      <c r="KU520" s="421"/>
      <c r="KV520" s="421"/>
      <c r="KW520" s="421"/>
      <c r="KX520" s="421"/>
      <c r="KY520" s="421"/>
      <c r="KZ520" s="421"/>
      <c r="LA520" s="421"/>
      <c r="LB520" s="421"/>
      <c r="LC520" s="421"/>
      <c r="LD520" s="421"/>
      <c r="LE520" s="421"/>
      <c r="LF520" s="421"/>
      <c r="LG520" s="421"/>
      <c r="LH520" s="421"/>
      <c r="LI520" s="421"/>
      <c r="LJ520" s="421"/>
      <c r="LK520" s="421"/>
      <c r="LL520" s="421"/>
      <c r="LM520" s="421"/>
      <c r="LN520" s="421"/>
      <c r="LO520" s="421"/>
      <c r="LP520" s="421"/>
      <c r="LQ520" s="421"/>
      <c r="LR520" s="421"/>
      <c r="LS520" s="421"/>
      <c r="LT520" s="421"/>
      <c r="LU520" s="421"/>
      <c r="LV520" s="421"/>
      <c r="LW520" s="421"/>
      <c r="LX520" s="421"/>
      <c r="LY520" s="421"/>
      <c r="LZ520" s="421"/>
      <c r="MA520" s="421"/>
      <c r="MB520" s="421"/>
      <c r="MC520" s="421"/>
      <c r="MD520" s="421"/>
      <c r="ME520" s="421"/>
      <c r="MF520" s="421"/>
      <c r="MG520" s="421"/>
      <c r="MH520" s="421"/>
      <c r="MI520" s="421"/>
      <c r="MJ520" s="421"/>
      <c r="MK520" s="421"/>
      <c r="ML520" s="421"/>
      <c r="MM520" s="421"/>
      <c r="MN520" s="421"/>
      <c r="MO520" s="421"/>
      <c r="MP520" s="421"/>
      <c r="MQ520" s="421"/>
      <c r="MR520" s="421"/>
      <c r="MS520" s="421"/>
      <c r="MT520" s="421"/>
      <c r="MU520" s="421"/>
      <c r="MV520" s="421"/>
      <c r="MW520" s="421"/>
      <c r="MX520" s="421"/>
      <c r="MY520" s="421"/>
      <c r="MZ520" s="421"/>
      <c r="NA520" s="421"/>
      <c r="NB520" s="421"/>
      <c r="NC520" s="421"/>
      <c r="ND520" s="421"/>
      <c r="NE520" s="421"/>
      <c r="NF520" s="421"/>
      <c r="NG520" s="421"/>
      <c r="NH520" s="421"/>
      <c r="NI520" s="421"/>
      <c r="NJ520" s="421"/>
      <c r="NK520" s="421"/>
      <c r="NL520" s="421"/>
      <c r="NM520" s="421"/>
      <c r="NN520" s="421"/>
      <c r="NO520" s="421"/>
      <c r="NP520" s="421"/>
      <c r="NQ520" s="421"/>
      <c r="NR520" s="421"/>
      <c r="NS520" s="421"/>
      <c r="NT520" s="421"/>
      <c r="NU520" s="421"/>
      <c r="NV520" s="421"/>
      <c r="NW520" s="421"/>
      <c r="NX520" s="421"/>
      <c r="NY520" s="421"/>
      <c r="NZ520" s="421"/>
      <c r="OA520" s="421"/>
      <c r="OB520" s="421"/>
      <c r="OC520" s="421"/>
      <c r="OD520" s="421"/>
      <c r="OE520" s="421"/>
      <c r="OF520" s="421"/>
      <c r="OG520" s="421"/>
      <c r="OH520" s="421"/>
      <c r="OI520" s="421"/>
      <c r="OJ520" s="421"/>
      <c r="OK520" s="421"/>
      <c r="OL520" s="421"/>
      <c r="OM520" s="421"/>
      <c r="ON520" s="421"/>
      <c r="OO520" s="421"/>
      <c r="OP520" s="421"/>
      <c r="OQ520" s="421"/>
      <c r="OR520" s="421"/>
      <c r="OS520" s="421"/>
      <c r="OT520" s="421"/>
      <c r="OU520" s="421"/>
      <c r="OV520" s="421"/>
      <c r="OW520" s="421"/>
      <c r="OX520" s="421"/>
      <c r="OY520" s="421"/>
      <c r="OZ520" s="421"/>
      <c r="PA520" s="421"/>
      <c r="PB520" s="421"/>
      <c r="PC520" s="421"/>
      <c r="PD520" s="421"/>
      <c r="PE520" s="421"/>
      <c r="PF520" s="421"/>
      <c r="PG520" s="421"/>
      <c r="PH520" s="421"/>
      <c r="PI520" s="421"/>
      <c r="PJ520" s="421"/>
      <c r="PK520" s="421"/>
      <c r="PL520" s="421"/>
      <c r="PM520" s="421"/>
      <c r="PN520" s="421"/>
      <c r="PO520" s="421"/>
      <c r="PP520" s="421"/>
      <c r="PQ520" s="421"/>
      <c r="PR520" s="421"/>
      <c r="PS520" s="421"/>
      <c r="PT520" s="421"/>
      <c r="PU520" s="421"/>
      <c r="PV520" s="421"/>
      <c r="PW520" s="421"/>
      <c r="PX520" s="421"/>
      <c r="PY520" s="421"/>
      <c r="PZ520" s="421"/>
      <c r="QA520" s="421"/>
      <c r="QB520" s="421"/>
      <c r="QC520" s="421"/>
      <c r="QD520" s="421"/>
      <c r="QE520" s="421"/>
      <c r="QF520" s="421"/>
      <c r="QG520" s="421"/>
      <c r="QH520" s="421"/>
      <c r="QI520" s="421"/>
      <c r="QJ520" s="421"/>
      <c r="QK520" s="421"/>
      <c r="QL520" s="421"/>
      <c r="QM520" s="421"/>
      <c r="QN520" s="421"/>
      <c r="QO520" s="421"/>
      <c r="QP520" s="421"/>
      <c r="QQ520" s="421"/>
      <c r="QR520" s="421"/>
      <c r="QS520" s="421"/>
      <c r="QT520" s="421"/>
      <c r="QU520" s="421"/>
      <c r="QV520" s="421"/>
      <c r="QW520" s="421"/>
      <c r="QX520" s="421"/>
      <c r="QY520" s="421"/>
      <c r="QZ520" s="421"/>
      <c r="RA520" s="421"/>
      <c r="RB520" s="421"/>
      <c r="RC520" s="421"/>
      <c r="RD520" s="421"/>
      <c r="RE520" s="421"/>
      <c r="RF520" s="421"/>
      <c r="RG520" s="421"/>
      <c r="RH520" s="421"/>
      <c r="RI520" s="421"/>
      <c r="RJ520" s="421"/>
      <c r="RK520" s="421"/>
      <c r="RL520" s="421"/>
      <c r="RM520" s="421"/>
      <c r="RN520" s="421"/>
      <c r="RO520" s="421"/>
      <c r="RP520" s="421"/>
      <c r="RQ520" s="421"/>
      <c r="RR520" s="421"/>
      <c r="RS520" s="421"/>
      <c r="RT520" s="421"/>
      <c r="RU520" s="421"/>
      <c r="RV520" s="421"/>
      <c r="RW520" s="421"/>
      <c r="RX520" s="421"/>
      <c r="RY520" s="421"/>
      <c r="RZ520" s="421"/>
      <c r="SA520" s="421"/>
      <c r="SB520" s="421"/>
      <c r="SC520" s="421"/>
      <c r="SD520" s="421"/>
      <c r="SE520" s="421"/>
      <c r="SF520" s="421"/>
      <c r="SG520" s="421"/>
      <c r="SH520" s="421"/>
      <c r="SI520" s="421"/>
      <c r="SJ520" s="421"/>
      <c r="SK520" s="421"/>
      <c r="SL520" s="421"/>
      <c r="SM520" s="421"/>
      <c r="SN520" s="421"/>
      <c r="SO520" s="421"/>
      <c r="SP520" s="421"/>
      <c r="SQ520" s="421"/>
      <c r="SR520" s="421"/>
      <c r="SS520" s="421"/>
      <c r="ST520" s="421"/>
      <c r="SU520" s="421"/>
      <c r="SV520" s="421"/>
      <c r="SW520" s="421"/>
      <c r="SX520" s="421"/>
      <c r="SY520" s="421"/>
      <c r="SZ520" s="421"/>
      <c r="TA520" s="421"/>
      <c r="TB520" s="421"/>
      <c r="TC520" s="421"/>
      <c r="TD520" s="421"/>
      <c r="TE520" s="421"/>
      <c r="TF520" s="421"/>
      <c r="TG520" s="421"/>
      <c r="TH520" s="421"/>
      <c r="TI520" s="421"/>
      <c r="TJ520" s="421"/>
      <c r="TK520" s="421"/>
      <c r="TL520" s="421"/>
      <c r="TM520" s="421"/>
      <c r="TN520" s="421"/>
      <c r="TO520" s="421"/>
      <c r="TP520" s="421"/>
      <c r="TQ520" s="421"/>
      <c r="TR520" s="421"/>
      <c r="TS520" s="421"/>
      <c r="TT520" s="421"/>
      <c r="TU520" s="421"/>
      <c r="TV520" s="421"/>
      <c r="TW520" s="421"/>
      <c r="TX520" s="421"/>
      <c r="TY520" s="421"/>
      <c r="TZ520" s="421"/>
      <c r="UA520" s="421"/>
      <c r="UB520" s="421"/>
      <c r="UC520" s="421"/>
      <c r="UD520" s="421"/>
      <c r="UE520" s="421"/>
      <c r="UF520" s="421"/>
      <c r="UG520" s="421"/>
      <c r="UH520" s="421"/>
      <c r="UI520" s="421"/>
      <c r="UJ520" s="421"/>
      <c r="UK520" s="421"/>
      <c r="UL520" s="421"/>
      <c r="UM520" s="421"/>
      <c r="UN520" s="421"/>
      <c r="UO520" s="421"/>
      <c r="UP520" s="421"/>
      <c r="UQ520" s="421"/>
      <c r="UR520" s="421"/>
      <c r="US520" s="421"/>
      <c r="UT520" s="421"/>
      <c r="UU520" s="421"/>
      <c r="UV520" s="421"/>
      <c r="UW520" s="421"/>
      <c r="UX520" s="421"/>
      <c r="UY520" s="421"/>
      <c r="UZ520" s="421"/>
      <c r="VA520" s="421"/>
      <c r="VB520" s="421"/>
      <c r="VC520" s="421"/>
      <c r="VD520" s="421"/>
      <c r="VE520" s="421"/>
      <c r="VF520" s="421"/>
      <c r="VG520" s="421"/>
      <c r="VH520" s="421"/>
      <c r="VI520" s="421"/>
      <c r="VJ520" s="421"/>
      <c r="VK520" s="421"/>
      <c r="VL520" s="421"/>
      <c r="VM520" s="421"/>
      <c r="VN520" s="421"/>
      <c r="VO520" s="421"/>
      <c r="VP520" s="421"/>
      <c r="VQ520" s="421"/>
      <c r="VR520" s="421"/>
      <c r="VS520" s="421"/>
      <c r="VT520" s="421"/>
      <c r="VU520" s="421"/>
      <c r="VV520" s="421"/>
      <c r="VW520" s="421"/>
      <c r="VX520" s="421"/>
      <c r="VY520" s="421"/>
      <c r="VZ520" s="421"/>
      <c r="WA520" s="421"/>
      <c r="WB520" s="421"/>
      <c r="WC520" s="421"/>
      <c r="WD520" s="421"/>
      <c r="WE520" s="421"/>
      <c r="WF520" s="421"/>
      <c r="WG520" s="421"/>
      <c r="WH520" s="421"/>
      <c r="WI520" s="421"/>
      <c r="WJ520" s="421"/>
      <c r="WK520" s="421"/>
      <c r="WL520" s="421"/>
      <c r="WM520" s="421"/>
      <c r="WN520" s="421"/>
      <c r="WO520" s="421"/>
      <c r="WP520" s="421"/>
      <c r="WQ520" s="421"/>
      <c r="WR520" s="421"/>
      <c r="WS520" s="421"/>
      <c r="WT520" s="421"/>
      <c r="WU520" s="421"/>
      <c r="WV520" s="421"/>
      <c r="WW520" s="421"/>
      <c r="WX520" s="421"/>
      <c r="WY520" s="421"/>
      <c r="WZ520" s="421"/>
      <c r="XA520" s="421"/>
      <c r="XB520" s="421"/>
      <c r="XC520" s="421"/>
      <c r="XD520" s="421"/>
      <c r="XE520" s="421"/>
      <c r="XF520" s="421"/>
      <c r="XG520" s="421"/>
      <c r="XH520" s="421"/>
      <c r="XI520" s="421"/>
      <c r="XJ520" s="421"/>
      <c r="XK520" s="421"/>
      <c r="XL520" s="421"/>
      <c r="XM520" s="421"/>
      <c r="XN520" s="421"/>
      <c r="XO520" s="421"/>
      <c r="XP520" s="421"/>
      <c r="XQ520" s="421"/>
      <c r="XR520" s="421"/>
      <c r="XS520" s="421"/>
      <c r="XT520" s="421"/>
      <c r="XU520" s="421"/>
      <c r="XV520" s="421"/>
      <c r="XW520" s="421"/>
      <c r="XX520" s="421"/>
      <c r="XY520" s="421"/>
      <c r="XZ520" s="421"/>
      <c r="YA520" s="421"/>
      <c r="YB520" s="421"/>
      <c r="YC520" s="421"/>
      <c r="YD520" s="421"/>
      <c r="YE520" s="421"/>
      <c r="YF520" s="421"/>
      <c r="YG520" s="421"/>
      <c r="YH520" s="421"/>
      <c r="YI520" s="421"/>
      <c r="YJ520" s="421"/>
      <c r="YK520" s="421"/>
      <c r="YL520" s="421"/>
      <c r="YM520" s="421"/>
      <c r="YN520" s="421"/>
      <c r="YO520" s="421"/>
      <c r="YP520" s="421"/>
      <c r="YQ520" s="421"/>
      <c r="YR520" s="421"/>
      <c r="YS520" s="421"/>
      <c r="YT520" s="421"/>
      <c r="YU520" s="421"/>
      <c r="YV520" s="421"/>
      <c r="YW520" s="421"/>
      <c r="YX520" s="421"/>
      <c r="YY520" s="421"/>
      <c r="YZ520" s="421"/>
      <c r="ZA520" s="421"/>
      <c r="ZB520" s="421"/>
      <c r="ZC520" s="421"/>
      <c r="ZD520" s="421"/>
      <c r="ZE520" s="421"/>
      <c r="ZF520" s="421"/>
      <c r="ZG520" s="421"/>
      <c r="ZH520" s="421"/>
      <c r="ZI520" s="421"/>
      <c r="ZJ520" s="421"/>
      <c r="ZK520" s="421"/>
      <c r="ZL520" s="421"/>
      <c r="ZM520" s="421"/>
      <c r="ZN520" s="421"/>
      <c r="ZO520" s="421"/>
      <c r="ZP520" s="421"/>
      <c r="ZQ520" s="421"/>
      <c r="ZR520" s="421"/>
      <c r="ZS520" s="421"/>
      <c r="ZT520" s="421"/>
      <c r="ZU520" s="421"/>
      <c r="ZV520" s="421"/>
      <c r="ZW520" s="421"/>
      <c r="ZX520" s="421"/>
      <c r="ZY520" s="421"/>
      <c r="ZZ520" s="421"/>
      <c r="AAA520" s="421"/>
      <c r="AAB520" s="421"/>
      <c r="AAC520" s="421"/>
      <c r="AAD520" s="421"/>
      <c r="AAE520" s="421"/>
      <c r="AAF520" s="421"/>
      <c r="AAG520" s="421"/>
      <c r="AAH520" s="421"/>
      <c r="AAI520" s="421"/>
      <c r="AAJ520" s="421"/>
      <c r="AAK520" s="421"/>
      <c r="AAL520" s="421"/>
      <c r="AAM520" s="421"/>
      <c r="AAN520" s="421"/>
      <c r="AAO520" s="421"/>
      <c r="AAP520" s="421"/>
      <c r="AAQ520" s="421"/>
      <c r="AAR520" s="421"/>
      <c r="AAS520" s="421"/>
      <c r="AAT520" s="421"/>
      <c r="AAU520" s="421"/>
      <c r="AAV520" s="421"/>
      <c r="AAW520" s="421"/>
      <c r="AAX520" s="421"/>
      <c r="AAY520" s="421"/>
      <c r="AAZ520" s="421"/>
      <c r="ABA520" s="421"/>
      <c r="ABB520" s="421"/>
      <c r="ABC520" s="421"/>
      <c r="ABD520" s="421"/>
      <c r="ABE520" s="421"/>
      <c r="ABF520" s="421"/>
      <c r="ABG520" s="421"/>
      <c r="ABH520" s="421"/>
      <c r="ABI520" s="421"/>
      <c r="ABJ520" s="421"/>
      <c r="ABK520" s="421"/>
      <c r="ABL520" s="421"/>
      <c r="ABM520" s="421"/>
      <c r="ABN520" s="421"/>
      <c r="ABO520" s="421"/>
      <c r="ABP520" s="421"/>
      <c r="ABQ520" s="421"/>
      <c r="ABR520" s="421"/>
      <c r="ABS520" s="421"/>
      <c r="ABT520" s="421"/>
      <c r="ABU520" s="421"/>
      <c r="ABV520" s="421"/>
      <c r="ABW520" s="421"/>
      <c r="ABX520" s="421"/>
      <c r="ABY520" s="421"/>
      <c r="ABZ520" s="421"/>
      <c r="ACA520" s="421"/>
      <c r="ACB520" s="421"/>
      <c r="ACC520" s="421"/>
      <c r="ACD520" s="421"/>
      <c r="ACE520" s="421"/>
      <c r="ACF520" s="421"/>
      <c r="ACG520" s="421"/>
      <c r="ACH520" s="421"/>
      <c r="ACI520" s="421"/>
      <c r="ACJ520" s="421"/>
      <c r="ACK520" s="421"/>
      <c r="ACL520" s="421"/>
      <c r="ACM520" s="421"/>
      <c r="ACN520" s="421"/>
      <c r="ACO520" s="421"/>
      <c r="ACP520" s="421"/>
      <c r="ACQ520" s="421"/>
      <c r="ACR520" s="421"/>
      <c r="ACS520" s="421"/>
      <c r="ACT520" s="421"/>
      <c r="ACU520" s="421"/>
      <c r="ACV520" s="421"/>
      <c r="ACW520" s="421"/>
      <c r="ACX520" s="421"/>
      <c r="ACY520" s="421"/>
      <c r="ACZ520" s="421"/>
      <c r="ADA520" s="421"/>
      <c r="ADB520" s="421"/>
      <c r="ADC520" s="421"/>
      <c r="ADD520" s="421"/>
      <c r="ADE520" s="421"/>
      <c r="ADF520" s="421"/>
      <c r="ADG520" s="421"/>
      <c r="ADH520" s="421"/>
      <c r="ADI520" s="421"/>
      <c r="ADJ520" s="421"/>
      <c r="ADK520" s="421"/>
      <c r="ADL520" s="421"/>
      <c r="ADM520" s="421"/>
      <c r="ADN520" s="421"/>
      <c r="ADO520" s="421"/>
      <c r="ADP520" s="421"/>
      <c r="ADQ520" s="421"/>
      <c r="ADR520" s="421"/>
      <c r="ADS520" s="421"/>
      <c r="ADT520" s="421"/>
      <c r="ADU520" s="421"/>
      <c r="ADV520" s="421"/>
      <c r="ADW520" s="421"/>
      <c r="ADX520" s="421"/>
      <c r="ADY520" s="421"/>
      <c r="ADZ520" s="421"/>
      <c r="AEA520" s="421"/>
      <c r="AEB520" s="421"/>
      <c r="AEC520" s="421"/>
      <c r="AED520" s="421"/>
      <c r="AEE520" s="421"/>
      <c r="AEF520" s="421"/>
      <c r="AEG520" s="421"/>
      <c r="AEH520" s="421"/>
      <c r="AEI520" s="421"/>
      <c r="AEJ520" s="421"/>
      <c r="AEK520" s="421"/>
      <c r="AEL520" s="421"/>
      <c r="AEM520" s="421"/>
      <c r="AEN520" s="421"/>
      <c r="AEO520" s="421"/>
      <c r="AEP520" s="421"/>
      <c r="AEQ520" s="421"/>
      <c r="AER520" s="421"/>
      <c r="AES520" s="421"/>
      <c r="AET520" s="421"/>
      <c r="AEU520" s="421"/>
      <c r="AEV520" s="421"/>
      <c r="AEW520" s="421"/>
      <c r="AEX520" s="421"/>
      <c r="AEY520" s="421"/>
      <c r="AEZ520" s="421"/>
      <c r="AFA520" s="421"/>
      <c r="AFB520" s="421"/>
      <c r="AFC520" s="421"/>
      <c r="AFD520" s="421"/>
      <c r="AFE520" s="421"/>
      <c r="AFF520" s="421"/>
      <c r="AFG520" s="421"/>
      <c r="AFH520" s="421"/>
      <c r="AFI520" s="421"/>
      <c r="AFJ520" s="421"/>
      <c r="AFK520" s="421"/>
      <c r="AFL520" s="421"/>
      <c r="AFM520" s="421"/>
      <c r="AFN520" s="421"/>
      <c r="AFO520" s="421"/>
      <c r="AFP520" s="421"/>
      <c r="AFQ520" s="421"/>
      <c r="AFR520" s="421"/>
      <c r="AFS520" s="421"/>
      <c r="AFT520" s="421"/>
      <c r="AFU520" s="421"/>
      <c r="AFV520" s="421"/>
      <c r="AFW520" s="421"/>
      <c r="AFX520" s="421"/>
      <c r="AFY520" s="421"/>
      <c r="AFZ520" s="421"/>
      <c r="AGA520" s="421"/>
      <c r="AGB520" s="421"/>
      <c r="AGC520" s="421"/>
      <c r="AGD520" s="421"/>
      <c r="AGE520" s="421"/>
      <c r="AGF520" s="421"/>
      <c r="AGG520" s="421"/>
      <c r="AGH520" s="421"/>
      <c r="AGI520" s="421"/>
      <c r="AGJ520" s="421"/>
      <c r="AGK520" s="421"/>
      <c r="AGL520" s="421"/>
      <c r="AGM520" s="421"/>
      <c r="AGN520" s="421"/>
      <c r="AGO520" s="421"/>
      <c r="AGP520" s="421"/>
      <c r="AGQ520" s="421"/>
      <c r="AGR520" s="421"/>
      <c r="AGS520" s="421"/>
      <c r="AGT520" s="421"/>
      <c r="AGU520" s="421"/>
      <c r="AGV520" s="421"/>
      <c r="AGW520" s="421"/>
      <c r="AGX520" s="421"/>
      <c r="AGY520" s="421"/>
      <c r="AGZ520" s="421"/>
      <c r="AHA520" s="421"/>
      <c r="AHB520" s="421"/>
      <c r="AHC520" s="421"/>
      <c r="AHD520" s="421"/>
      <c r="AHE520" s="421"/>
      <c r="AHF520" s="421"/>
      <c r="AHG520" s="421"/>
      <c r="AHH520" s="421"/>
      <c r="AHI520" s="421"/>
      <c r="AHJ520" s="421"/>
      <c r="AHK520" s="421"/>
      <c r="AHL520" s="421"/>
      <c r="AHM520" s="421"/>
      <c r="AHN520" s="421"/>
      <c r="AHO520" s="421"/>
      <c r="AHP520" s="421"/>
      <c r="AHQ520" s="421"/>
      <c r="AHR520" s="421"/>
      <c r="AHS520" s="421"/>
      <c r="AHT520" s="421"/>
      <c r="AHU520" s="421"/>
      <c r="AHV520" s="421"/>
      <c r="AHW520" s="421"/>
      <c r="AHX520" s="421"/>
      <c r="AHY520" s="421"/>
      <c r="AHZ520" s="421"/>
      <c r="AIA520" s="421"/>
      <c r="AIB520" s="421"/>
      <c r="AIC520" s="421"/>
      <c r="AID520" s="421"/>
      <c r="AIE520" s="421"/>
      <c r="AIF520" s="421"/>
      <c r="AIG520" s="421"/>
      <c r="AIH520" s="421"/>
      <c r="AII520" s="421"/>
      <c r="AIJ520" s="421"/>
      <c r="AIK520" s="421"/>
      <c r="AIL520" s="421"/>
      <c r="AIM520" s="421"/>
      <c r="AIN520" s="421"/>
      <c r="AIO520" s="421"/>
      <c r="AIP520" s="421"/>
      <c r="AIQ520" s="421"/>
      <c r="AIR520" s="421"/>
      <c r="AIS520" s="421"/>
      <c r="AIT520" s="421"/>
      <c r="AIU520" s="421"/>
      <c r="AIV520" s="421"/>
      <c r="AIW520" s="421"/>
      <c r="AIX520" s="421"/>
      <c r="AIY520" s="421"/>
      <c r="AIZ520" s="421"/>
      <c r="AJA520" s="421"/>
      <c r="AJB520" s="421"/>
      <c r="AJC520" s="421"/>
      <c r="AJD520" s="421"/>
      <c r="AJE520" s="421"/>
      <c r="AJF520" s="421"/>
      <c r="AJG520" s="421"/>
      <c r="AJH520" s="421"/>
      <c r="AJI520" s="421"/>
      <c r="AJJ520" s="421"/>
      <c r="AJK520" s="421"/>
      <c r="AJL520" s="421"/>
      <c r="AJM520" s="421"/>
      <c r="AJN520" s="421"/>
      <c r="AJO520" s="421"/>
      <c r="AJP520" s="421"/>
      <c r="AJQ520" s="421"/>
      <c r="AJR520" s="421"/>
      <c r="AJS520" s="421"/>
      <c r="AJT520" s="421"/>
      <c r="AJU520" s="421"/>
      <c r="AJV520" s="421"/>
      <c r="AJW520" s="421"/>
      <c r="AJX520" s="421"/>
      <c r="AJY520" s="421"/>
      <c r="AJZ520" s="421"/>
      <c r="AKA520" s="421"/>
      <c r="AKB520" s="421"/>
      <c r="AKC520" s="421"/>
      <c r="AKD520" s="421"/>
      <c r="AKE520" s="421"/>
      <c r="AKF520" s="421"/>
      <c r="AKG520" s="421"/>
      <c r="AKH520" s="421"/>
      <c r="AKI520" s="421"/>
      <c r="AKJ520" s="421"/>
      <c r="AKK520" s="421"/>
      <c r="AKL520" s="421"/>
      <c r="AKM520" s="421"/>
      <c r="AKN520" s="421"/>
      <c r="AKO520" s="421"/>
      <c r="AKP520" s="421"/>
      <c r="AKQ520" s="421"/>
      <c r="AKR520" s="421"/>
      <c r="AKS520" s="421"/>
      <c r="AKT520" s="421"/>
      <c r="AKU520" s="421"/>
      <c r="AKV520" s="421"/>
      <c r="AKW520" s="421"/>
      <c r="AKX520" s="421"/>
      <c r="AKY520" s="421"/>
      <c r="AKZ520" s="421"/>
      <c r="ALA520" s="421"/>
      <c r="ALB520" s="421"/>
      <c r="ALC520" s="421"/>
      <c r="ALD520" s="421"/>
      <c r="ALE520" s="421"/>
      <c r="ALF520" s="421"/>
      <c r="ALG520" s="421"/>
      <c r="ALH520" s="421"/>
      <c r="ALI520" s="421"/>
      <c r="ALJ520" s="421"/>
      <c r="ALK520" s="421"/>
      <c r="ALL520" s="421"/>
      <c r="ALM520" s="421"/>
      <c r="ALN520" s="421"/>
      <c r="ALO520" s="421"/>
      <c r="ALP520" s="421"/>
      <c r="ALQ520" s="421"/>
      <c r="ALR520" s="421"/>
      <c r="ALS520" s="421"/>
      <c r="ALT520" s="421"/>
      <c r="ALU520" s="421"/>
      <c r="ALV520" s="421"/>
      <c r="ALW520" s="421"/>
      <c r="ALX520" s="421"/>
      <c r="ALY520" s="421"/>
      <c r="ALZ520" s="421"/>
      <c r="AMA520" s="421"/>
      <c r="AMB520" s="421"/>
      <c r="AMC520" s="421"/>
      <c r="AMD520" s="421"/>
      <c r="AME520" s="421"/>
      <c r="AMF520" s="421"/>
      <c r="AMG520" s="421"/>
      <c r="AMH520" s="421"/>
      <c r="AMI520" s="421"/>
      <c r="AMJ520" s="421"/>
      <c r="AMK520" s="421"/>
      <c r="AML520" s="421"/>
      <c r="AMM520" s="421"/>
      <c r="AMN520" s="421"/>
      <c r="AMO520" s="421"/>
      <c r="AMP520" s="421"/>
      <c r="AMQ520" s="421"/>
      <c r="AMR520" s="421"/>
      <c r="AMS520" s="421"/>
      <c r="AMT520" s="421"/>
      <c r="AMU520" s="421"/>
      <c r="AMV520" s="421"/>
      <c r="AMW520" s="421"/>
      <c r="AMX520" s="421"/>
      <c r="AMY520" s="421"/>
      <c r="AMZ520" s="421"/>
      <c r="ANA520" s="421"/>
      <c r="ANB520" s="421"/>
      <c r="ANC520" s="421"/>
      <c r="AND520" s="421"/>
      <c r="ANE520" s="421"/>
      <c r="ANF520" s="421"/>
      <c r="ANG520" s="421"/>
      <c r="ANH520" s="421"/>
      <c r="ANI520" s="421"/>
      <c r="ANJ520" s="421"/>
      <c r="ANK520" s="421"/>
      <c r="ANL520" s="421"/>
      <c r="ANM520" s="421"/>
      <c r="ANN520" s="421"/>
      <c r="ANO520" s="421"/>
      <c r="ANP520" s="421"/>
      <c r="ANQ520" s="421"/>
      <c r="ANR520" s="421"/>
      <c r="ANS520" s="421"/>
      <c r="ANT520" s="421"/>
      <c r="ANU520" s="421"/>
      <c r="ANV520" s="421"/>
      <c r="ANW520" s="421"/>
      <c r="ANX520" s="421"/>
      <c r="ANY520" s="421"/>
      <c r="ANZ520" s="421"/>
      <c r="AOA520" s="421"/>
      <c r="AOB520" s="421"/>
      <c r="AOC520" s="421"/>
      <c r="AOD520" s="421"/>
      <c r="AOE520" s="421"/>
      <c r="AOF520" s="421"/>
      <c r="AOG520" s="421"/>
      <c r="AOH520" s="421"/>
      <c r="AOI520" s="421"/>
      <c r="AOJ520" s="421"/>
      <c r="AOK520" s="421"/>
      <c r="AOL520" s="421"/>
      <c r="AOM520" s="421"/>
      <c r="AON520" s="421"/>
      <c r="AOO520" s="421"/>
      <c r="AOP520" s="421"/>
      <c r="AOQ520" s="421"/>
      <c r="AOR520" s="421"/>
      <c r="AOS520" s="421"/>
      <c r="AOT520" s="421"/>
      <c r="AOU520" s="421"/>
      <c r="AOV520" s="421"/>
      <c r="AOW520" s="421"/>
      <c r="AOX520" s="421"/>
      <c r="AOY520" s="421"/>
      <c r="AOZ520" s="421"/>
      <c r="APA520" s="421"/>
      <c r="APB520" s="421"/>
      <c r="APC520" s="421"/>
      <c r="APD520" s="421"/>
      <c r="APE520" s="421"/>
      <c r="APF520" s="421"/>
      <c r="APG520" s="421"/>
      <c r="APH520" s="421"/>
      <c r="API520" s="421"/>
      <c r="APJ520" s="421"/>
      <c r="APK520" s="421"/>
      <c r="APL520" s="421"/>
      <c r="APM520" s="421"/>
      <c r="APN520" s="421"/>
      <c r="APO520" s="421"/>
      <c r="APP520" s="421"/>
      <c r="APQ520" s="421"/>
      <c r="APR520" s="421"/>
      <c r="APS520" s="421"/>
      <c r="APT520" s="421"/>
      <c r="APU520" s="421"/>
      <c r="APV520" s="421"/>
      <c r="APW520" s="421"/>
      <c r="APX520" s="421"/>
      <c r="APY520" s="421"/>
      <c r="APZ520" s="421"/>
      <c r="AQA520" s="421"/>
      <c r="AQB520" s="421"/>
      <c r="AQC520" s="421"/>
      <c r="AQD520" s="421"/>
      <c r="AQE520" s="421"/>
      <c r="AQF520" s="421"/>
      <c r="AQG520" s="421"/>
      <c r="AQH520" s="421"/>
      <c r="AQI520" s="421"/>
      <c r="AQJ520" s="421"/>
      <c r="AQK520" s="421"/>
      <c r="AQL520" s="421"/>
      <c r="AQM520" s="421"/>
      <c r="AQN520" s="421"/>
      <c r="AQO520" s="421"/>
      <c r="AQP520" s="421"/>
      <c r="AQQ520" s="421"/>
      <c r="AQR520" s="421"/>
      <c r="AQS520" s="421"/>
      <c r="AQT520" s="421"/>
      <c r="AQU520" s="421"/>
      <c r="AQV520" s="421"/>
      <c r="AQW520" s="421"/>
      <c r="AQX520" s="421"/>
      <c r="AQY520" s="421"/>
      <c r="AQZ520" s="421"/>
      <c r="ARA520" s="421"/>
      <c r="ARB520" s="421"/>
      <c r="ARC520" s="421"/>
      <c r="ARD520" s="421"/>
      <c r="ARE520" s="421"/>
      <c r="ARF520" s="421"/>
      <c r="ARG520" s="421"/>
      <c r="ARH520" s="421"/>
      <c r="ARI520" s="421"/>
      <c r="ARJ520" s="421"/>
      <c r="ARK520" s="421"/>
      <c r="ARL520" s="421"/>
      <c r="ARM520" s="421"/>
      <c r="ARN520" s="421"/>
      <c r="ARO520" s="421"/>
      <c r="ARP520" s="421"/>
      <c r="ARQ520" s="421"/>
      <c r="ARR520" s="421"/>
      <c r="ARS520" s="421"/>
      <c r="ART520" s="421"/>
      <c r="ARU520" s="421"/>
      <c r="ARV520" s="421"/>
      <c r="ARW520" s="421"/>
      <c r="ARX520" s="421"/>
      <c r="ARY520" s="421"/>
      <c r="ARZ520" s="421"/>
      <c r="ASA520" s="421"/>
      <c r="ASB520" s="421"/>
      <c r="ASC520" s="421"/>
      <c r="ASD520" s="421"/>
      <c r="ASE520" s="421"/>
      <c r="ASF520" s="421"/>
      <c r="ASG520" s="421"/>
      <c r="ASH520" s="421"/>
      <c r="ASI520" s="421"/>
      <c r="ASJ520" s="421"/>
      <c r="ASK520" s="421"/>
      <c r="ASL520" s="421"/>
      <c r="ASM520" s="421"/>
      <c r="ASN520" s="421"/>
      <c r="ASO520" s="421"/>
      <c r="ASP520" s="421"/>
      <c r="ASQ520" s="421"/>
      <c r="ASR520" s="421"/>
      <c r="ASS520" s="421"/>
      <c r="AST520" s="421"/>
      <c r="ASU520" s="421"/>
      <c r="ASV520" s="421"/>
      <c r="ASW520" s="421"/>
      <c r="ASX520" s="421"/>
      <c r="ASY520" s="421"/>
      <c r="ASZ520" s="421"/>
      <c r="ATA520" s="421"/>
      <c r="ATB520" s="421"/>
      <c r="ATC520" s="421"/>
      <c r="ATD520" s="421"/>
      <c r="ATE520" s="421"/>
      <c r="ATF520" s="421"/>
      <c r="ATG520" s="421"/>
      <c r="ATH520" s="421"/>
      <c r="ATI520" s="421"/>
      <c r="ATJ520" s="421"/>
      <c r="ATK520" s="421"/>
      <c r="ATL520" s="421"/>
      <c r="ATM520" s="421"/>
      <c r="ATN520" s="421"/>
      <c r="ATO520" s="421"/>
      <c r="ATP520" s="421"/>
      <c r="ATQ520" s="421"/>
      <c r="ATR520" s="421"/>
      <c r="ATS520" s="421"/>
      <c r="ATT520" s="421"/>
      <c r="ATU520" s="421"/>
      <c r="ATV520" s="421"/>
      <c r="ATW520" s="421"/>
      <c r="ATX520" s="421"/>
      <c r="ATY520" s="421"/>
      <c r="ATZ520" s="421"/>
      <c r="AUA520" s="421"/>
      <c r="AUB520" s="421"/>
      <c r="AUC520" s="421"/>
      <c r="AUD520" s="421"/>
      <c r="AUE520" s="421"/>
      <c r="AUF520" s="421"/>
      <c r="AUG520" s="421"/>
      <c r="AUH520" s="421"/>
      <c r="AUI520" s="421"/>
      <c r="AUJ520" s="421"/>
      <c r="AUK520" s="421"/>
      <c r="AUL520" s="421"/>
      <c r="AUM520" s="421"/>
      <c r="AUN520" s="421"/>
      <c r="AUO520" s="421"/>
      <c r="AUP520" s="421"/>
      <c r="AUQ520" s="421"/>
      <c r="AUR520" s="421"/>
      <c r="AUS520" s="421"/>
      <c r="AUT520" s="421"/>
      <c r="AUU520" s="421"/>
      <c r="AUV520" s="421"/>
      <c r="AUW520" s="421"/>
      <c r="AUX520" s="421"/>
      <c r="AUY520" s="421"/>
      <c r="AUZ520" s="421"/>
      <c r="AVA520" s="421"/>
      <c r="AVB520" s="421"/>
      <c r="AVC520" s="421"/>
      <c r="AVD520" s="421"/>
      <c r="AVE520" s="421"/>
      <c r="AVF520" s="421"/>
      <c r="AVG520" s="421"/>
      <c r="AVH520" s="421"/>
      <c r="AVI520" s="421"/>
      <c r="AVJ520" s="421"/>
      <c r="AVK520" s="421"/>
      <c r="AVL520" s="421"/>
      <c r="AVM520" s="421"/>
      <c r="AVN520" s="421"/>
      <c r="AVO520" s="421"/>
      <c r="AVP520" s="421"/>
      <c r="AVQ520" s="421"/>
      <c r="AVR520" s="421"/>
      <c r="AVS520" s="421"/>
      <c r="AVT520" s="421"/>
      <c r="AVU520" s="421"/>
      <c r="AVV520" s="421"/>
      <c r="AVW520" s="421"/>
      <c r="AVX520" s="421"/>
      <c r="AVY520" s="421"/>
      <c r="AVZ520" s="421"/>
      <c r="AWA520" s="421"/>
      <c r="AWB520" s="421"/>
      <c r="AWC520" s="421"/>
      <c r="AWD520" s="421"/>
      <c r="AWE520" s="421"/>
      <c r="AWF520" s="421"/>
      <c r="AWG520" s="421"/>
      <c r="AWH520" s="421"/>
      <c r="AWI520" s="421"/>
      <c r="AWJ520" s="421"/>
      <c r="AWK520" s="421"/>
      <c r="AWL520" s="421"/>
      <c r="AWM520" s="421"/>
      <c r="AWN520" s="421"/>
      <c r="AWO520" s="421"/>
      <c r="AWP520" s="421"/>
      <c r="AWQ520" s="421"/>
      <c r="AWR520" s="421"/>
      <c r="AWS520" s="421"/>
      <c r="AWT520" s="421"/>
      <c r="AWU520" s="421"/>
      <c r="AWV520" s="421"/>
      <c r="AWW520" s="421"/>
      <c r="AWX520" s="421"/>
      <c r="AWY520" s="421"/>
      <c r="AWZ520" s="421"/>
      <c r="AXA520" s="421"/>
      <c r="AXB520" s="421"/>
      <c r="AXC520" s="421"/>
      <c r="AXD520" s="421"/>
      <c r="AXE520" s="421"/>
      <c r="AXF520" s="421"/>
      <c r="AXG520" s="421"/>
      <c r="AXH520" s="421"/>
      <c r="AXI520" s="421"/>
      <c r="AXJ520" s="421"/>
      <c r="AXK520" s="421"/>
      <c r="AXL520" s="421"/>
      <c r="AXM520" s="421"/>
      <c r="AXN520" s="421"/>
      <c r="AXO520" s="421"/>
      <c r="AXP520" s="421"/>
      <c r="AXQ520" s="421"/>
      <c r="AXR520" s="421"/>
      <c r="AXS520" s="421"/>
      <c r="AXT520" s="421"/>
      <c r="AXU520" s="421"/>
      <c r="AXV520" s="421"/>
      <c r="AXW520" s="421"/>
      <c r="AXX520" s="421"/>
      <c r="AXY520" s="421"/>
      <c r="AXZ520" s="421"/>
      <c r="AYA520" s="421"/>
      <c r="AYB520" s="421"/>
      <c r="AYC520" s="421"/>
      <c r="AYD520" s="421"/>
      <c r="AYE520" s="421"/>
      <c r="AYF520" s="421"/>
      <c r="AYG520" s="421"/>
      <c r="AYH520" s="421"/>
      <c r="AYI520" s="421"/>
      <c r="AYJ520" s="421"/>
      <c r="AYK520" s="421"/>
      <c r="AYL520" s="421"/>
      <c r="AYM520" s="421"/>
      <c r="AYN520" s="421"/>
      <c r="AYO520" s="421"/>
      <c r="AYP520" s="421"/>
      <c r="AYQ520" s="421"/>
      <c r="AYR520" s="421"/>
      <c r="AYS520" s="421"/>
      <c r="AYT520" s="421"/>
      <c r="AYU520" s="421"/>
      <c r="AYV520" s="421"/>
      <c r="AYW520" s="421"/>
      <c r="AYX520" s="421"/>
      <c r="AYY520" s="421"/>
      <c r="AYZ520" s="421"/>
      <c r="AZA520" s="421"/>
      <c r="AZB520" s="421"/>
      <c r="AZC520" s="421"/>
      <c r="AZD520" s="421"/>
      <c r="AZE520" s="421"/>
      <c r="AZF520" s="421"/>
      <c r="AZG520" s="421"/>
      <c r="AZH520" s="421"/>
      <c r="AZI520" s="421"/>
      <c r="AZJ520" s="421"/>
      <c r="AZK520" s="421"/>
      <c r="AZL520" s="421"/>
      <c r="AZM520" s="421"/>
      <c r="AZN520" s="421"/>
      <c r="AZO520" s="421"/>
      <c r="AZP520" s="421"/>
      <c r="AZQ520" s="421"/>
      <c r="AZR520" s="421"/>
      <c r="AZS520" s="421"/>
      <c r="AZT520" s="421"/>
      <c r="AZU520" s="421"/>
      <c r="AZV520" s="421"/>
      <c r="AZW520" s="421"/>
      <c r="AZX520" s="421"/>
      <c r="AZY520" s="421"/>
      <c r="AZZ520" s="421"/>
      <c r="BAA520" s="421"/>
      <c r="BAB520" s="421"/>
      <c r="BAC520" s="421"/>
      <c r="BAD520" s="421"/>
      <c r="BAE520" s="421"/>
      <c r="BAF520" s="421"/>
      <c r="BAG520" s="421"/>
      <c r="BAH520" s="421"/>
      <c r="BAI520" s="421"/>
      <c r="BAJ520" s="421"/>
      <c r="BAK520" s="421"/>
      <c r="BAL520" s="421"/>
      <c r="BAM520" s="421"/>
      <c r="BAN520" s="421"/>
      <c r="BAO520" s="421"/>
      <c r="BAP520" s="421"/>
      <c r="BAQ520" s="421"/>
      <c r="BAR520" s="421"/>
      <c r="BAS520" s="421"/>
      <c r="BAT520" s="421"/>
      <c r="BAU520" s="421"/>
      <c r="BAV520" s="421"/>
      <c r="BAW520" s="421"/>
      <c r="BAX520" s="421"/>
      <c r="BAY520" s="421"/>
      <c r="BAZ520" s="421"/>
      <c r="BBA520" s="421"/>
      <c r="BBB520" s="421"/>
      <c r="BBC520" s="421"/>
      <c r="BBD520" s="421"/>
      <c r="BBE520" s="421"/>
      <c r="BBF520" s="421"/>
      <c r="BBG520" s="421"/>
      <c r="BBH520" s="421"/>
      <c r="BBI520" s="421"/>
      <c r="BBJ520" s="421"/>
      <c r="BBK520" s="421"/>
      <c r="BBL520" s="421"/>
      <c r="BBM520" s="421"/>
      <c r="BBN520" s="421"/>
      <c r="BBO520" s="421"/>
      <c r="BBP520" s="421"/>
      <c r="BBQ520" s="421"/>
      <c r="BBR520" s="421"/>
      <c r="BBS520" s="421"/>
      <c r="BBT520" s="421"/>
      <c r="BBU520" s="421"/>
      <c r="BBV520" s="421"/>
      <c r="BBW520" s="421"/>
      <c r="BBX520" s="421"/>
      <c r="BBY520" s="421"/>
      <c r="BBZ520" s="421"/>
      <c r="BCA520" s="421"/>
      <c r="BCB520" s="421"/>
      <c r="BCC520" s="421"/>
      <c r="BCD520" s="421"/>
      <c r="BCE520" s="421"/>
      <c r="BCF520" s="421"/>
      <c r="BCG520" s="421"/>
      <c r="BCH520" s="421"/>
      <c r="BCI520" s="421"/>
      <c r="BCJ520" s="421"/>
      <c r="BCK520" s="421"/>
      <c r="BCL520" s="421"/>
      <c r="BCM520" s="421"/>
      <c r="BCN520" s="421"/>
      <c r="BCO520" s="421"/>
      <c r="BCP520" s="421"/>
      <c r="BCQ520" s="421"/>
      <c r="BCR520" s="421"/>
      <c r="BCS520" s="421"/>
      <c r="BCT520" s="421"/>
      <c r="BCU520" s="421"/>
      <c r="BCV520" s="421"/>
      <c r="BCW520" s="421"/>
      <c r="BCX520" s="421"/>
      <c r="BCY520" s="421"/>
      <c r="BCZ520" s="421"/>
      <c r="BDA520" s="421"/>
      <c r="BDB520" s="421"/>
      <c r="BDC520" s="421"/>
      <c r="BDD520" s="421"/>
      <c r="BDE520" s="421"/>
      <c r="BDF520" s="421"/>
      <c r="BDG520" s="421"/>
      <c r="BDH520" s="421"/>
      <c r="BDI520" s="421"/>
      <c r="BDJ520" s="421"/>
      <c r="BDK520" s="421"/>
      <c r="BDL520" s="421"/>
      <c r="BDM520" s="421"/>
      <c r="BDN520" s="421"/>
      <c r="BDO520" s="421"/>
      <c r="BDP520" s="421"/>
      <c r="BDQ520" s="421"/>
      <c r="BDR520" s="421"/>
      <c r="BDS520" s="421"/>
      <c r="BDT520" s="421"/>
      <c r="BDU520" s="421"/>
      <c r="BDV520" s="421"/>
      <c r="BDW520" s="421"/>
      <c r="BDX520" s="421"/>
      <c r="BDY520" s="421"/>
      <c r="BDZ520" s="421"/>
      <c r="BEA520" s="421"/>
      <c r="BEB520" s="421"/>
      <c r="BEC520" s="421"/>
      <c r="BED520" s="421"/>
      <c r="BEE520" s="421"/>
      <c r="BEF520" s="421"/>
      <c r="BEG520" s="421"/>
      <c r="BEH520" s="421"/>
      <c r="BEI520" s="421"/>
      <c r="BEJ520" s="421"/>
      <c r="BEK520" s="421"/>
      <c r="BEL520" s="421"/>
      <c r="BEM520" s="421"/>
      <c r="BEN520" s="421"/>
      <c r="BEO520" s="421"/>
      <c r="BEP520" s="421"/>
      <c r="BEQ520" s="421"/>
      <c r="BER520" s="421"/>
      <c r="BES520" s="421"/>
      <c r="BET520" s="421"/>
      <c r="BEU520" s="421"/>
      <c r="BEV520" s="421"/>
      <c r="BEW520" s="421"/>
      <c r="BEX520" s="421"/>
      <c r="BEY520" s="421"/>
      <c r="BEZ520" s="421"/>
      <c r="BFA520" s="421"/>
      <c r="BFB520" s="421"/>
      <c r="BFC520" s="421"/>
      <c r="BFD520" s="421"/>
      <c r="BFE520" s="421"/>
      <c r="BFF520" s="421"/>
      <c r="BFG520" s="421"/>
      <c r="BFH520" s="421"/>
      <c r="BFI520" s="421"/>
      <c r="BFJ520" s="421"/>
      <c r="BFK520" s="421"/>
      <c r="BFL520" s="421"/>
      <c r="BFM520" s="421"/>
      <c r="BFN520" s="421"/>
      <c r="BFO520" s="421"/>
      <c r="BFP520" s="421"/>
      <c r="BFQ520" s="421"/>
      <c r="BFR520" s="421"/>
      <c r="BFS520" s="421"/>
      <c r="BFT520" s="421"/>
      <c r="BFU520" s="421"/>
      <c r="BFV520" s="421"/>
      <c r="BFW520" s="421"/>
      <c r="BFX520" s="421"/>
      <c r="BFY520" s="421"/>
      <c r="BFZ520" s="421"/>
      <c r="BGA520" s="421"/>
      <c r="BGB520" s="421"/>
      <c r="BGC520" s="421"/>
      <c r="BGD520" s="421"/>
      <c r="BGE520" s="421"/>
      <c r="BGF520" s="421"/>
      <c r="BGG520" s="421"/>
      <c r="BGH520" s="421"/>
      <c r="BGI520" s="421"/>
      <c r="BGJ520" s="421"/>
      <c r="BGK520" s="421"/>
      <c r="BGL520" s="421"/>
      <c r="BGM520" s="421"/>
      <c r="BGN520" s="421"/>
      <c r="BGO520" s="421"/>
      <c r="BGP520" s="421"/>
      <c r="BGQ520" s="421"/>
      <c r="BGR520" s="421"/>
      <c r="BGS520" s="421"/>
      <c r="BGT520" s="421"/>
      <c r="BGU520" s="421"/>
      <c r="BGV520" s="421"/>
      <c r="BGW520" s="421"/>
      <c r="BGX520" s="421"/>
      <c r="BGY520" s="421"/>
      <c r="BGZ520" s="421"/>
      <c r="BHA520" s="421"/>
      <c r="BHB520" s="421"/>
      <c r="BHC520" s="421"/>
      <c r="BHD520" s="421"/>
      <c r="BHE520" s="421"/>
      <c r="BHF520" s="421"/>
      <c r="BHG520" s="421"/>
      <c r="BHH520" s="421"/>
      <c r="BHI520" s="421"/>
      <c r="BHJ520" s="421"/>
      <c r="BHK520" s="421"/>
      <c r="BHL520" s="421"/>
      <c r="BHM520" s="421"/>
      <c r="BHN520" s="421"/>
      <c r="BHO520" s="421"/>
      <c r="BHP520" s="421"/>
      <c r="BHQ520" s="421"/>
      <c r="BHR520" s="421"/>
      <c r="BHS520" s="421"/>
      <c r="BHT520" s="421"/>
      <c r="BHU520" s="421"/>
      <c r="BHV520" s="421"/>
      <c r="BHW520" s="421"/>
      <c r="BHX520" s="421"/>
      <c r="BHY520" s="421"/>
      <c r="BHZ520" s="421"/>
      <c r="BIA520" s="421"/>
      <c r="BIB520" s="421"/>
      <c r="BIC520" s="421"/>
      <c r="BID520" s="421"/>
      <c r="BIE520" s="421"/>
      <c r="BIF520" s="421"/>
      <c r="BIG520" s="421"/>
      <c r="BIH520" s="421"/>
      <c r="BII520" s="421"/>
      <c r="BIJ520" s="421"/>
      <c r="BIK520" s="421"/>
      <c r="BIL520" s="421"/>
      <c r="BIM520" s="421"/>
      <c r="BIN520" s="421"/>
      <c r="BIO520" s="421"/>
      <c r="BIP520" s="421"/>
      <c r="BIQ520" s="421"/>
      <c r="BIR520" s="421"/>
      <c r="BIS520" s="421"/>
      <c r="BIT520" s="421"/>
      <c r="BIU520" s="421"/>
      <c r="BIV520" s="421"/>
      <c r="BIW520" s="421"/>
      <c r="BIX520" s="421"/>
      <c r="BIY520" s="421"/>
      <c r="BIZ520" s="421"/>
      <c r="BJA520" s="421"/>
      <c r="BJB520" s="421"/>
      <c r="BJC520" s="421"/>
      <c r="BJD520" s="421"/>
      <c r="BJE520" s="421"/>
      <c r="BJF520" s="421"/>
      <c r="BJG520" s="421"/>
      <c r="BJH520" s="421"/>
      <c r="BJI520" s="421"/>
      <c r="BJJ520" s="421"/>
      <c r="BJK520" s="421"/>
      <c r="BJL520" s="421"/>
      <c r="BJM520" s="421"/>
      <c r="BJN520" s="421"/>
      <c r="BJO520" s="421"/>
      <c r="BJP520" s="421"/>
      <c r="BJQ520" s="421"/>
      <c r="BJR520" s="421"/>
      <c r="BJS520" s="421"/>
      <c r="BJT520" s="421"/>
      <c r="BJU520" s="421"/>
      <c r="BJV520" s="421"/>
      <c r="BJW520" s="421"/>
      <c r="BJX520" s="421"/>
      <c r="BJY520" s="421"/>
      <c r="BJZ520" s="421"/>
      <c r="BKA520" s="421"/>
      <c r="BKB520" s="421"/>
      <c r="BKC520" s="421"/>
      <c r="BKD520" s="421"/>
      <c r="BKE520" s="421"/>
      <c r="BKF520" s="421"/>
      <c r="BKG520" s="421"/>
      <c r="BKH520" s="421"/>
      <c r="BKI520" s="421"/>
      <c r="BKJ520" s="421"/>
      <c r="BKK520" s="421"/>
      <c r="BKL520" s="421"/>
      <c r="BKM520" s="421"/>
      <c r="BKN520" s="421"/>
      <c r="BKO520" s="421"/>
      <c r="BKP520" s="421"/>
      <c r="BKQ520" s="421"/>
      <c r="BKR520" s="421"/>
      <c r="BKS520" s="421"/>
      <c r="BKT520" s="421"/>
      <c r="BKU520" s="421"/>
      <c r="BKV520" s="421"/>
      <c r="BKW520" s="421"/>
      <c r="BKX520" s="421"/>
      <c r="BKY520" s="421"/>
      <c r="BKZ520" s="421"/>
      <c r="BLA520" s="421"/>
      <c r="BLB520" s="421"/>
      <c r="BLC520" s="421"/>
      <c r="BLD520" s="421"/>
      <c r="BLE520" s="421"/>
      <c r="BLF520" s="421"/>
      <c r="BLG520" s="421"/>
      <c r="BLH520" s="421"/>
      <c r="BLI520" s="421"/>
      <c r="BLJ520" s="421"/>
      <c r="BLK520" s="421"/>
      <c r="BLL520" s="421"/>
      <c r="BLM520" s="421"/>
      <c r="BLN520" s="421"/>
      <c r="BLO520" s="421"/>
      <c r="BLP520" s="421"/>
      <c r="BLQ520" s="421"/>
      <c r="BLR520" s="421"/>
      <c r="BLS520" s="421"/>
      <c r="BLT520" s="421"/>
      <c r="BLU520" s="421"/>
      <c r="BLV520" s="421"/>
      <c r="BLW520" s="421"/>
      <c r="BLX520" s="421"/>
      <c r="BLY520" s="421"/>
      <c r="BLZ520" s="421"/>
      <c r="BMA520" s="421"/>
      <c r="BMB520" s="421"/>
      <c r="BMC520" s="421"/>
      <c r="BMD520" s="421"/>
      <c r="BME520" s="421"/>
      <c r="BMF520" s="421"/>
      <c r="BMG520" s="421"/>
      <c r="BMH520" s="421"/>
      <c r="BMI520" s="421"/>
      <c r="BMJ520" s="421"/>
      <c r="BMK520" s="421"/>
      <c r="BML520" s="421"/>
      <c r="BMM520" s="421"/>
      <c r="BMN520" s="421"/>
      <c r="BMO520" s="421"/>
      <c r="BMP520" s="421"/>
      <c r="BMQ520" s="421"/>
      <c r="BMR520" s="421"/>
      <c r="BMS520" s="421"/>
      <c r="BMT520" s="421"/>
      <c r="BMU520" s="421"/>
      <c r="BMV520" s="421"/>
      <c r="BMW520" s="421"/>
      <c r="BMX520" s="421"/>
      <c r="BMY520" s="421"/>
      <c r="BMZ520" s="421"/>
      <c r="BNA520" s="421"/>
      <c r="BNB520" s="421"/>
      <c r="BNC520" s="421"/>
      <c r="BND520" s="421"/>
      <c r="BNE520" s="421"/>
      <c r="BNF520" s="421"/>
      <c r="BNG520" s="421"/>
      <c r="BNH520" s="421"/>
      <c r="BNI520" s="421"/>
      <c r="BNJ520" s="421"/>
      <c r="BNK520" s="421"/>
      <c r="BNL520" s="421"/>
      <c r="BNM520" s="421"/>
      <c r="BNN520" s="421"/>
      <c r="BNO520" s="421"/>
      <c r="BNP520" s="421"/>
      <c r="BNQ520" s="421"/>
      <c r="BNR520" s="421"/>
      <c r="BNS520" s="421"/>
      <c r="BNT520" s="421"/>
      <c r="BNU520" s="421"/>
      <c r="BNV520" s="421"/>
      <c r="BNW520" s="421"/>
      <c r="BNX520" s="421"/>
      <c r="BNY520" s="421"/>
      <c r="BNZ520" s="421"/>
      <c r="BOA520" s="421"/>
      <c r="BOB520" s="421"/>
      <c r="BOC520" s="421"/>
      <c r="BOD520" s="421"/>
      <c r="BOE520" s="421"/>
      <c r="BOF520" s="421"/>
      <c r="BOG520" s="421"/>
      <c r="BOH520" s="421"/>
      <c r="BOI520" s="421"/>
      <c r="BOJ520" s="421"/>
      <c r="BOK520" s="421"/>
      <c r="BOL520" s="421"/>
      <c r="BOM520" s="421"/>
      <c r="BON520" s="421"/>
      <c r="BOO520" s="421"/>
      <c r="BOP520" s="421"/>
      <c r="BOQ520" s="421"/>
      <c r="BOR520" s="421"/>
      <c r="BOS520" s="421"/>
      <c r="BOT520" s="421"/>
      <c r="BOU520" s="421"/>
      <c r="BOV520" s="421"/>
      <c r="BOW520" s="421"/>
      <c r="BOX520" s="421"/>
      <c r="BOY520" s="421"/>
      <c r="BOZ520" s="421"/>
      <c r="BPA520" s="421"/>
      <c r="BPB520" s="421"/>
      <c r="BPC520" s="421"/>
      <c r="BPD520" s="421"/>
      <c r="BPE520" s="421"/>
      <c r="BPF520" s="421"/>
      <c r="BPG520" s="421"/>
      <c r="BPH520" s="421"/>
      <c r="BPI520" s="421"/>
      <c r="BPJ520" s="421"/>
      <c r="BPK520" s="421"/>
      <c r="BPL520" s="421"/>
      <c r="BPM520" s="421"/>
      <c r="BPN520" s="421"/>
      <c r="BPO520" s="421"/>
      <c r="BPP520" s="421"/>
      <c r="BPQ520" s="421"/>
      <c r="BPR520" s="421"/>
      <c r="BPS520" s="421"/>
      <c r="BPT520" s="421"/>
      <c r="BPU520" s="421"/>
      <c r="BPV520" s="421"/>
      <c r="BPW520" s="421"/>
      <c r="BPX520" s="421"/>
      <c r="BPY520" s="421"/>
      <c r="BPZ520" s="421"/>
      <c r="BQA520" s="421"/>
      <c r="BQB520" s="421"/>
      <c r="BQC520" s="421"/>
      <c r="BQD520" s="421"/>
      <c r="BQE520" s="421"/>
      <c r="BQF520" s="421"/>
      <c r="BQG520" s="421"/>
      <c r="BQH520" s="421"/>
      <c r="BQI520" s="421"/>
      <c r="BQJ520" s="421"/>
      <c r="BQK520" s="421"/>
      <c r="BQL520" s="421"/>
      <c r="BQM520" s="421"/>
      <c r="BQN520" s="421"/>
      <c r="BQO520" s="421"/>
      <c r="BQP520" s="421"/>
      <c r="BQQ520" s="421"/>
      <c r="BQR520" s="421"/>
      <c r="BQS520" s="421"/>
      <c r="BQT520" s="421"/>
      <c r="BQU520" s="421"/>
      <c r="BQV520" s="421"/>
      <c r="BQW520" s="421"/>
      <c r="BQX520" s="421"/>
      <c r="BQY520" s="421"/>
      <c r="BQZ520" s="421"/>
      <c r="BRA520" s="421"/>
      <c r="BRB520" s="421"/>
      <c r="BRC520" s="421"/>
      <c r="BRD520" s="421"/>
      <c r="BRE520" s="421"/>
      <c r="BRF520" s="421"/>
      <c r="BRG520" s="421"/>
      <c r="BRH520" s="421"/>
      <c r="BRI520" s="421"/>
      <c r="BRJ520" s="421"/>
      <c r="BRK520" s="421"/>
      <c r="BRL520" s="421"/>
      <c r="BRM520" s="421"/>
      <c r="BRN520" s="421"/>
      <c r="BRO520" s="421"/>
      <c r="BRP520" s="421"/>
      <c r="BRQ520" s="421"/>
      <c r="BRR520" s="421"/>
      <c r="BRS520" s="421"/>
      <c r="BRT520" s="421"/>
      <c r="BRU520" s="421"/>
      <c r="BRV520" s="421"/>
      <c r="BRW520" s="421"/>
      <c r="BRX520" s="421"/>
      <c r="BRY520" s="421"/>
      <c r="BRZ520" s="421"/>
      <c r="BSA520" s="421"/>
      <c r="BSB520" s="421"/>
      <c r="BSC520" s="421"/>
      <c r="BSD520" s="421"/>
      <c r="BSE520" s="421"/>
      <c r="BSF520" s="421"/>
      <c r="BSG520" s="421"/>
      <c r="BSH520" s="421"/>
      <c r="BSI520" s="421"/>
      <c r="BSJ520" s="421"/>
      <c r="BSK520" s="421"/>
      <c r="BSL520" s="421"/>
      <c r="BSM520" s="421"/>
      <c r="BSN520" s="421"/>
      <c r="BSO520" s="421"/>
      <c r="BSP520" s="421"/>
      <c r="BSQ520" s="421"/>
      <c r="BSR520" s="421"/>
      <c r="BSS520" s="421"/>
      <c r="BST520" s="421"/>
      <c r="BSU520" s="421"/>
      <c r="BSV520" s="421"/>
      <c r="BSW520" s="421"/>
      <c r="BSX520" s="421"/>
      <c r="BSY520" s="421"/>
      <c r="BSZ520" s="421"/>
      <c r="BTA520" s="421"/>
      <c r="BTB520" s="421"/>
      <c r="BTC520" s="421"/>
      <c r="BTD520" s="421"/>
      <c r="BTE520" s="421"/>
      <c r="BTF520" s="421"/>
      <c r="BTG520" s="421"/>
      <c r="BTH520" s="421"/>
      <c r="BTI520" s="421"/>
      <c r="BTJ520" s="421"/>
      <c r="BTK520" s="421"/>
      <c r="BTL520" s="421"/>
      <c r="BTM520" s="421"/>
      <c r="BTN520" s="421"/>
      <c r="BTO520" s="421"/>
      <c r="BTP520" s="421"/>
      <c r="BTQ520" s="421"/>
      <c r="BTR520" s="421"/>
      <c r="BTS520" s="421"/>
      <c r="BTT520" s="421"/>
      <c r="BTU520" s="421"/>
      <c r="BTV520" s="421"/>
      <c r="BTW520" s="421"/>
      <c r="BTX520" s="421"/>
      <c r="BTY520" s="421"/>
      <c r="BTZ520" s="421"/>
      <c r="BUA520" s="421"/>
      <c r="BUB520" s="421"/>
      <c r="BUC520" s="421"/>
      <c r="BUD520" s="421"/>
      <c r="BUE520" s="421"/>
      <c r="BUF520" s="421"/>
      <c r="BUG520" s="421"/>
      <c r="BUH520" s="421"/>
      <c r="BUI520" s="421"/>
      <c r="BUJ520" s="421"/>
      <c r="BUK520" s="421"/>
      <c r="BUL520" s="421"/>
      <c r="BUM520" s="421"/>
      <c r="BUN520" s="421"/>
      <c r="BUO520" s="421"/>
      <c r="BUP520" s="421"/>
      <c r="BUQ520" s="421"/>
      <c r="BUR520" s="421"/>
      <c r="BUS520" s="421"/>
      <c r="BUT520" s="421"/>
      <c r="BUU520" s="421"/>
      <c r="BUV520" s="421"/>
      <c r="BUW520" s="421"/>
      <c r="BUX520" s="421"/>
      <c r="BUY520" s="421"/>
      <c r="BUZ520" s="421"/>
      <c r="BVA520" s="421"/>
      <c r="BVB520" s="421"/>
      <c r="BVC520" s="421"/>
      <c r="BVD520" s="421"/>
      <c r="BVE520" s="421"/>
      <c r="BVF520" s="421"/>
      <c r="BVG520" s="421"/>
      <c r="BVH520" s="421"/>
      <c r="BVI520" s="421"/>
      <c r="BVJ520" s="421"/>
      <c r="BVK520" s="421"/>
      <c r="BVL520" s="421"/>
      <c r="BVM520" s="421"/>
      <c r="BVN520" s="421"/>
      <c r="BVO520" s="421"/>
      <c r="BVP520" s="421"/>
      <c r="BVQ520" s="421"/>
      <c r="BVR520" s="421"/>
      <c r="BVS520" s="421"/>
      <c r="BVT520" s="421"/>
      <c r="BVU520" s="421"/>
      <c r="BVV520" s="421"/>
      <c r="BVW520" s="421"/>
      <c r="BVX520" s="421"/>
      <c r="BVY520" s="421"/>
      <c r="BVZ520" s="421"/>
      <c r="BWA520" s="421"/>
      <c r="BWB520" s="421"/>
      <c r="BWC520" s="421"/>
      <c r="BWD520" s="421"/>
      <c r="BWE520" s="421"/>
      <c r="BWF520" s="421"/>
      <c r="BWG520" s="421"/>
      <c r="BWH520" s="421"/>
      <c r="BWI520" s="421"/>
      <c r="BWJ520" s="421"/>
      <c r="BWK520" s="421"/>
      <c r="BWL520" s="421"/>
      <c r="BWM520" s="421"/>
      <c r="BWN520" s="421"/>
      <c r="BWO520" s="421"/>
      <c r="BWP520" s="421"/>
      <c r="BWQ520" s="421"/>
      <c r="BWR520" s="421"/>
      <c r="BWS520" s="421"/>
      <c r="BWT520" s="421"/>
      <c r="BWU520" s="421"/>
      <c r="BWV520" s="421"/>
      <c r="BWW520" s="421"/>
      <c r="BWX520" s="421"/>
      <c r="BWY520" s="421"/>
      <c r="BWZ520" s="421"/>
      <c r="BXA520" s="421"/>
      <c r="BXB520" s="421"/>
      <c r="BXC520" s="421"/>
      <c r="BXD520" s="421"/>
      <c r="BXE520" s="421"/>
      <c r="BXF520" s="421"/>
      <c r="BXG520" s="421"/>
      <c r="BXH520" s="421"/>
      <c r="BXI520" s="421"/>
      <c r="BXJ520" s="421"/>
      <c r="BXK520" s="421"/>
      <c r="BXL520" s="421"/>
      <c r="BXM520" s="421"/>
      <c r="BXN520" s="421"/>
      <c r="BXO520" s="421"/>
      <c r="BXP520" s="421"/>
      <c r="BXQ520" s="421"/>
      <c r="BXR520" s="421"/>
      <c r="BXS520" s="421"/>
      <c r="BXT520" s="421"/>
      <c r="BXU520" s="421"/>
      <c r="BXV520" s="421"/>
      <c r="BXW520" s="421"/>
      <c r="BXX520" s="421"/>
      <c r="BXY520" s="421"/>
      <c r="BXZ520" s="421"/>
      <c r="BYA520" s="421"/>
      <c r="BYB520" s="421"/>
      <c r="BYC520" s="421"/>
      <c r="BYD520" s="421"/>
      <c r="BYE520" s="421"/>
      <c r="BYF520" s="421"/>
      <c r="BYG520" s="421"/>
      <c r="BYH520" s="421"/>
      <c r="BYI520" s="421"/>
      <c r="BYJ520" s="421"/>
      <c r="BYK520" s="421"/>
      <c r="BYL520" s="421"/>
      <c r="BYM520" s="421"/>
      <c r="BYN520" s="421"/>
      <c r="BYO520" s="421"/>
      <c r="BYP520" s="421"/>
      <c r="BYQ520" s="421"/>
      <c r="BYR520" s="421"/>
      <c r="BYS520" s="421"/>
      <c r="BYT520" s="421"/>
      <c r="BYU520" s="421"/>
      <c r="BYV520" s="421"/>
      <c r="BYW520" s="421"/>
      <c r="BYX520" s="421"/>
      <c r="BYY520" s="421"/>
      <c r="BYZ520" s="421"/>
      <c r="BZA520" s="421"/>
      <c r="BZB520" s="421"/>
      <c r="BZC520" s="421"/>
      <c r="BZD520" s="421"/>
      <c r="BZE520" s="421"/>
      <c r="BZF520" s="421"/>
      <c r="BZG520" s="421"/>
      <c r="BZH520" s="421"/>
      <c r="BZI520" s="421"/>
      <c r="BZJ520" s="421"/>
      <c r="BZK520" s="421"/>
      <c r="BZL520" s="421"/>
      <c r="BZM520" s="421"/>
      <c r="BZN520" s="421"/>
      <c r="BZO520" s="421"/>
      <c r="BZP520" s="421"/>
      <c r="BZQ520" s="421"/>
      <c r="BZR520" s="421"/>
      <c r="BZS520" s="421"/>
      <c r="BZT520" s="421"/>
      <c r="BZU520" s="421"/>
      <c r="BZV520" s="421"/>
      <c r="BZW520" s="421"/>
      <c r="BZX520" s="421"/>
      <c r="BZY520" s="421"/>
      <c r="BZZ520" s="421"/>
      <c r="CAA520" s="421"/>
      <c r="CAB520" s="421"/>
      <c r="CAC520" s="421"/>
      <c r="CAD520" s="421"/>
      <c r="CAE520" s="421"/>
      <c r="CAF520" s="421"/>
      <c r="CAG520" s="421"/>
      <c r="CAH520" s="421"/>
      <c r="CAI520" s="421"/>
      <c r="CAJ520" s="421"/>
      <c r="CAK520" s="421"/>
      <c r="CAL520" s="421"/>
      <c r="CAM520" s="421"/>
      <c r="CAN520" s="421"/>
      <c r="CAO520" s="421"/>
      <c r="CAP520" s="421"/>
      <c r="CAQ520" s="421"/>
      <c r="CAR520" s="421"/>
      <c r="CAS520" s="421"/>
      <c r="CAT520" s="421"/>
      <c r="CAU520" s="421"/>
      <c r="CAV520" s="421"/>
      <c r="CAW520" s="421"/>
      <c r="CAX520" s="421"/>
      <c r="CAY520" s="421"/>
      <c r="CAZ520" s="421"/>
      <c r="CBA520" s="421"/>
      <c r="CBB520" s="421"/>
      <c r="CBC520" s="421"/>
      <c r="CBD520" s="421"/>
      <c r="CBE520" s="421"/>
      <c r="CBF520" s="421"/>
      <c r="CBG520" s="421"/>
      <c r="CBH520" s="421"/>
      <c r="CBI520" s="421"/>
      <c r="CBJ520" s="421"/>
      <c r="CBK520" s="421"/>
      <c r="CBL520" s="421"/>
      <c r="CBM520" s="421"/>
      <c r="CBN520" s="421"/>
      <c r="CBO520" s="421"/>
      <c r="CBP520" s="421"/>
      <c r="CBQ520" s="421"/>
      <c r="CBR520" s="421"/>
      <c r="CBS520" s="421"/>
      <c r="CBT520" s="421"/>
      <c r="CBU520" s="421"/>
      <c r="CBV520" s="421"/>
      <c r="CBW520" s="421"/>
      <c r="CBX520" s="421"/>
      <c r="CBY520" s="421"/>
      <c r="CBZ520" s="421"/>
      <c r="CCA520" s="421"/>
      <c r="CCB520" s="421"/>
      <c r="CCC520" s="421"/>
      <c r="CCD520" s="421"/>
      <c r="CCE520" s="421"/>
      <c r="CCF520" s="421"/>
      <c r="CCG520" s="421"/>
      <c r="CCH520" s="421"/>
      <c r="CCI520" s="421"/>
      <c r="CCJ520" s="421"/>
      <c r="CCK520" s="421"/>
      <c r="CCL520" s="421"/>
      <c r="CCM520" s="421"/>
      <c r="CCN520" s="421"/>
      <c r="CCO520" s="421"/>
      <c r="CCP520" s="421"/>
      <c r="CCQ520" s="421"/>
      <c r="CCR520" s="421"/>
      <c r="CCS520" s="421"/>
      <c r="CCT520" s="421"/>
      <c r="CCU520" s="421"/>
      <c r="CCV520" s="421"/>
      <c r="CCW520" s="421"/>
      <c r="CCX520" s="421"/>
      <c r="CCY520" s="421"/>
      <c r="CCZ520" s="421"/>
      <c r="CDA520" s="421"/>
      <c r="CDB520" s="421"/>
      <c r="CDC520" s="421"/>
      <c r="CDD520" s="421"/>
      <c r="CDE520" s="421"/>
      <c r="CDF520" s="421"/>
      <c r="CDG520" s="421"/>
      <c r="CDH520" s="421"/>
      <c r="CDI520" s="421"/>
      <c r="CDJ520" s="421"/>
      <c r="CDK520" s="421"/>
      <c r="CDL520" s="421"/>
      <c r="CDM520" s="421"/>
      <c r="CDN520" s="421"/>
      <c r="CDO520" s="421"/>
      <c r="CDP520" s="421"/>
      <c r="CDQ520" s="421"/>
      <c r="CDR520" s="421"/>
      <c r="CDS520" s="421"/>
      <c r="CDT520" s="421"/>
      <c r="CDU520" s="421"/>
      <c r="CDV520" s="421"/>
      <c r="CDW520" s="421"/>
      <c r="CDX520" s="421"/>
      <c r="CDY520" s="421"/>
      <c r="CDZ520" s="421"/>
      <c r="CEA520" s="421"/>
      <c r="CEB520" s="421"/>
      <c r="CEC520" s="421"/>
      <c r="CED520" s="421"/>
      <c r="CEE520" s="421"/>
      <c r="CEF520" s="421"/>
      <c r="CEG520" s="421"/>
      <c r="CEH520" s="421"/>
      <c r="CEI520" s="421"/>
      <c r="CEJ520" s="421"/>
      <c r="CEK520" s="421"/>
      <c r="CEL520" s="421"/>
      <c r="CEM520" s="421"/>
      <c r="CEN520" s="421"/>
      <c r="CEO520" s="421"/>
      <c r="CEP520" s="421"/>
      <c r="CEQ520" s="421"/>
      <c r="CER520" s="421"/>
      <c r="CES520" s="421"/>
      <c r="CET520" s="421"/>
      <c r="CEU520" s="421"/>
      <c r="CEV520" s="421"/>
      <c r="CEW520" s="421"/>
      <c r="CEX520" s="421"/>
      <c r="CEY520" s="421"/>
      <c r="CEZ520" s="421"/>
      <c r="CFA520" s="421"/>
      <c r="CFB520" s="421"/>
      <c r="CFC520" s="421"/>
      <c r="CFD520" s="421"/>
      <c r="CFE520" s="421"/>
      <c r="CFF520" s="421"/>
      <c r="CFG520" s="421"/>
      <c r="CFH520" s="421"/>
      <c r="CFI520" s="421"/>
      <c r="CFJ520" s="421"/>
      <c r="CFK520" s="421"/>
      <c r="CFL520" s="421"/>
      <c r="CFM520" s="421"/>
      <c r="CFN520" s="421"/>
      <c r="CFO520" s="421"/>
      <c r="CFP520" s="421"/>
      <c r="CFQ520" s="421"/>
      <c r="CFR520" s="421"/>
      <c r="CFS520" s="421"/>
      <c r="CFT520" s="421"/>
      <c r="CFU520" s="421"/>
      <c r="CFV520" s="421"/>
      <c r="CFW520" s="421"/>
      <c r="CFX520" s="421"/>
      <c r="CFY520" s="421"/>
      <c r="CFZ520" s="421"/>
      <c r="CGA520" s="421"/>
      <c r="CGB520" s="421"/>
      <c r="CGC520" s="421"/>
      <c r="CGD520" s="421"/>
      <c r="CGE520" s="421"/>
      <c r="CGF520" s="421"/>
      <c r="CGG520" s="421"/>
      <c r="CGH520" s="421"/>
      <c r="CGI520" s="421"/>
      <c r="CGJ520" s="421"/>
      <c r="CGK520" s="421"/>
      <c r="CGL520" s="421"/>
      <c r="CGM520" s="421"/>
      <c r="CGN520" s="421"/>
      <c r="CGO520" s="421"/>
      <c r="CGP520" s="421"/>
      <c r="CGQ520" s="421"/>
      <c r="CGR520" s="421"/>
      <c r="CGS520" s="421"/>
      <c r="CGT520" s="421"/>
      <c r="CGU520" s="421"/>
      <c r="CGV520" s="421"/>
      <c r="CGW520" s="421"/>
      <c r="CGX520" s="421"/>
      <c r="CGY520" s="421"/>
      <c r="CGZ520" s="421"/>
      <c r="CHA520" s="421"/>
      <c r="CHB520" s="421"/>
      <c r="CHC520" s="421"/>
      <c r="CHD520" s="421"/>
      <c r="CHE520" s="421"/>
      <c r="CHF520" s="421"/>
      <c r="CHG520" s="421"/>
      <c r="CHH520" s="421"/>
      <c r="CHI520" s="421"/>
      <c r="CHJ520" s="421"/>
      <c r="CHK520" s="421"/>
      <c r="CHL520" s="421"/>
      <c r="CHM520" s="421"/>
      <c r="CHN520" s="421"/>
      <c r="CHO520" s="421"/>
      <c r="CHP520" s="421"/>
      <c r="CHQ520" s="421"/>
      <c r="CHR520" s="421"/>
      <c r="CHS520" s="421"/>
      <c r="CHT520" s="421"/>
      <c r="CHU520" s="421"/>
      <c r="CHV520" s="421"/>
      <c r="CHW520" s="421"/>
      <c r="CHX520" s="421"/>
      <c r="CHY520" s="421"/>
      <c r="CHZ520" s="421"/>
      <c r="CIA520" s="421"/>
      <c r="CIB520" s="421"/>
      <c r="CIC520" s="421"/>
      <c r="CID520" s="421"/>
      <c r="CIE520" s="421"/>
      <c r="CIF520" s="421"/>
      <c r="CIG520" s="421"/>
      <c r="CIH520" s="421"/>
      <c r="CII520" s="421"/>
      <c r="CIJ520" s="421"/>
      <c r="CIK520" s="421"/>
      <c r="CIL520" s="421"/>
      <c r="CIM520" s="421"/>
      <c r="CIN520" s="421"/>
      <c r="CIO520" s="421"/>
      <c r="CIP520" s="421"/>
      <c r="CIQ520" s="421"/>
      <c r="CIR520" s="421"/>
      <c r="CIS520" s="421"/>
      <c r="CIT520" s="421"/>
      <c r="CIU520" s="421"/>
      <c r="CIV520" s="421"/>
      <c r="CIW520" s="421"/>
      <c r="CIX520" s="421"/>
      <c r="CIY520" s="421"/>
      <c r="CIZ520" s="421"/>
      <c r="CJA520" s="421"/>
      <c r="CJB520" s="421"/>
      <c r="CJC520" s="421"/>
      <c r="CJD520" s="421"/>
      <c r="CJE520" s="421"/>
      <c r="CJF520" s="421"/>
      <c r="CJG520" s="421"/>
      <c r="CJH520" s="421"/>
      <c r="CJI520" s="421"/>
      <c r="CJJ520" s="421"/>
      <c r="CJK520" s="421"/>
      <c r="CJL520" s="421"/>
      <c r="CJM520" s="421"/>
      <c r="CJN520" s="421"/>
      <c r="CJO520" s="421"/>
      <c r="CJP520" s="421"/>
      <c r="CJQ520" s="421"/>
      <c r="CJR520" s="421"/>
      <c r="CJS520" s="421"/>
      <c r="CJT520" s="421"/>
      <c r="CJU520" s="421"/>
      <c r="CJV520" s="421"/>
      <c r="CJW520" s="421"/>
      <c r="CJX520" s="421"/>
      <c r="CJY520" s="421"/>
      <c r="CJZ520" s="421"/>
      <c r="CKA520" s="421"/>
      <c r="CKB520" s="421"/>
      <c r="CKC520" s="421"/>
      <c r="CKD520" s="421"/>
      <c r="CKE520" s="421"/>
      <c r="CKF520" s="421"/>
      <c r="CKG520" s="421"/>
      <c r="CKH520" s="421"/>
      <c r="CKI520" s="421"/>
      <c r="CKJ520" s="421"/>
      <c r="CKK520" s="421"/>
      <c r="CKL520" s="421"/>
      <c r="CKM520" s="421"/>
      <c r="CKN520" s="421"/>
      <c r="CKO520" s="421"/>
      <c r="CKP520" s="421"/>
      <c r="CKQ520" s="421"/>
      <c r="CKR520" s="421"/>
      <c r="CKS520" s="421"/>
      <c r="CKT520" s="421"/>
      <c r="CKU520" s="421"/>
      <c r="CKV520" s="421"/>
      <c r="CKW520" s="421"/>
      <c r="CKX520" s="421"/>
      <c r="CKY520" s="421"/>
      <c r="CKZ520" s="421"/>
      <c r="CLA520" s="421"/>
      <c r="CLB520" s="421"/>
      <c r="CLC520" s="421"/>
      <c r="CLD520" s="421"/>
      <c r="CLE520" s="421"/>
      <c r="CLF520" s="421"/>
      <c r="CLG520" s="421"/>
      <c r="CLH520" s="421"/>
      <c r="CLI520" s="421"/>
      <c r="CLJ520" s="421"/>
      <c r="CLK520" s="421"/>
      <c r="CLL520" s="421"/>
      <c r="CLM520" s="421"/>
      <c r="CLN520" s="421"/>
      <c r="CLO520" s="421"/>
      <c r="CLP520" s="421"/>
      <c r="CLQ520" s="421"/>
      <c r="CLR520" s="421"/>
      <c r="CLS520" s="421"/>
      <c r="CLT520" s="421"/>
      <c r="CLU520" s="421"/>
      <c r="CLV520" s="421"/>
      <c r="CLW520" s="421"/>
      <c r="CLX520" s="421"/>
      <c r="CLY520" s="421"/>
      <c r="CLZ520" s="421"/>
      <c r="CMA520" s="421"/>
      <c r="CMB520" s="421"/>
      <c r="CMC520" s="421"/>
      <c r="CMD520" s="421"/>
      <c r="CME520" s="421"/>
      <c r="CMF520" s="421"/>
      <c r="CMG520" s="421"/>
      <c r="CMH520" s="421"/>
      <c r="CMI520" s="421"/>
      <c r="CMJ520" s="421"/>
      <c r="CMK520" s="421"/>
      <c r="CML520" s="421"/>
      <c r="CMM520" s="421"/>
      <c r="CMN520" s="421"/>
      <c r="CMO520" s="421"/>
      <c r="CMP520" s="421"/>
      <c r="CMQ520" s="421"/>
      <c r="CMR520" s="421"/>
      <c r="CMS520" s="421"/>
      <c r="CMT520" s="421"/>
      <c r="CMU520" s="421"/>
      <c r="CMV520" s="421"/>
      <c r="CMW520" s="421"/>
      <c r="CMX520" s="421"/>
      <c r="CMY520" s="421"/>
      <c r="CMZ520" s="421"/>
      <c r="CNA520" s="421"/>
      <c r="CNB520" s="421"/>
      <c r="CNC520" s="421"/>
      <c r="CND520" s="421"/>
      <c r="CNE520" s="421"/>
      <c r="CNF520" s="421"/>
      <c r="CNG520" s="421"/>
      <c r="CNH520" s="421"/>
      <c r="CNI520" s="421"/>
      <c r="CNJ520" s="421"/>
      <c r="CNK520" s="421"/>
      <c r="CNL520" s="421"/>
      <c r="CNM520" s="421"/>
      <c r="CNN520" s="421"/>
      <c r="CNO520" s="421"/>
      <c r="CNP520" s="421"/>
      <c r="CNQ520" s="421"/>
      <c r="CNR520" s="421"/>
      <c r="CNS520" s="421"/>
      <c r="CNT520" s="421"/>
      <c r="CNU520" s="421"/>
      <c r="CNV520" s="421"/>
      <c r="CNW520" s="421"/>
      <c r="CNX520" s="421"/>
      <c r="CNY520" s="421"/>
      <c r="CNZ520" s="421"/>
      <c r="COA520" s="421"/>
      <c r="COB520" s="421"/>
      <c r="COC520" s="421"/>
      <c r="COD520" s="421"/>
      <c r="COE520" s="421"/>
      <c r="COF520" s="421"/>
      <c r="COG520" s="421"/>
      <c r="COH520" s="421"/>
      <c r="COI520" s="421"/>
      <c r="COJ520" s="421"/>
      <c r="COK520" s="421"/>
      <c r="COL520" s="421"/>
      <c r="COM520" s="421"/>
      <c r="CON520" s="421"/>
      <c r="COO520" s="421"/>
      <c r="COP520" s="421"/>
      <c r="COQ520" s="421"/>
      <c r="COR520" s="421"/>
      <c r="COS520" s="421"/>
      <c r="COT520" s="421"/>
      <c r="COU520" s="421"/>
      <c r="COV520" s="421"/>
      <c r="COW520" s="421"/>
      <c r="COX520" s="421"/>
      <c r="COY520" s="421"/>
      <c r="COZ520" s="421"/>
      <c r="CPA520" s="421"/>
      <c r="CPB520" s="421"/>
      <c r="CPC520" s="421"/>
      <c r="CPD520" s="421"/>
      <c r="CPE520" s="421"/>
      <c r="CPF520" s="421"/>
      <c r="CPG520" s="421"/>
      <c r="CPH520" s="421"/>
      <c r="CPI520" s="421"/>
      <c r="CPJ520" s="421"/>
      <c r="CPK520" s="421"/>
      <c r="CPL520" s="421"/>
      <c r="CPM520" s="421"/>
      <c r="CPN520" s="421"/>
      <c r="CPO520" s="421"/>
      <c r="CPP520" s="421"/>
      <c r="CPQ520" s="421"/>
      <c r="CPR520" s="421"/>
      <c r="CPS520" s="421"/>
      <c r="CPT520" s="421"/>
      <c r="CPU520" s="421"/>
      <c r="CPV520" s="421"/>
      <c r="CPW520" s="421"/>
      <c r="CPX520" s="421"/>
      <c r="CPY520" s="421"/>
      <c r="CPZ520" s="421"/>
      <c r="CQA520" s="421"/>
      <c r="CQB520" s="421"/>
      <c r="CQC520" s="421"/>
      <c r="CQD520" s="421"/>
      <c r="CQE520" s="421"/>
      <c r="CQF520" s="421"/>
      <c r="CQG520" s="421"/>
      <c r="CQH520" s="421"/>
      <c r="CQI520" s="421"/>
      <c r="CQJ520" s="421"/>
      <c r="CQK520" s="421"/>
      <c r="CQL520" s="421"/>
      <c r="CQM520" s="421"/>
      <c r="CQN520" s="421"/>
      <c r="CQO520" s="421"/>
      <c r="CQP520" s="421"/>
      <c r="CQQ520" s="421"/>
      <c r="CQR520" s="421"/>
      <c r="CQS520" s="421"/>
      <c r="CQT520" s="421"/>
      <c r="CQU520" s="421"/>
      <c r="CQV520" s="421"/>
      <c r="CQW520" s="421"/>
      <c r="CQX520" s="421"/>
      <c r="CQY520" s="421"/>
      <c r="CQZ520" s="421"/>
      <c r="CRA520" s="421"/>
      <c r="CRB520" s="421"/>
      <c r="CRC520" s="421"/>
      <c r="CRD520" s="421"/>
      <c r="CRE520" s="421"/>
      <c r="CRF520" s="421"/>
      <c r="CRG520" s="421"/>
      <c r="CRH520" s="421"/>
      <c r="CRI520" s="421"/>
      <c r="CRJ520" s="421"/>
      <c r="CRK520" s="421"/>
      <c r="CRL520" s="421"/>
      <c r="CRM520" s="421"/>
      <c r="CRN520" s="421"/>
      <c r="CRO520" s="421"/>
      <c r="CRP520" s="421"/>
      <c r="CRQ520" s="421"/>
      <c r="CRR520" s="421"/>
      <c r="CRS520" s="421"/>
      <c r="CRT520" s="421"/>
      <c r="CRU520" s="421"/>
      <c r="CRV520" s="421"/>
      <c r="CRW520" s="421"/>
      <c r="CRX520" s="421"/>
      <c r="CRY520" s="421"/>
      <c r="CRZ520" s="421"/>
      <c r="CSA520" s="421"/>
      <c r="CSB520" s="421"/>
      <c r="CSC520" s="421"/>
      <c r="CSD520" s="421"/>
      <c r="CSE520" s="421"/>
      <c r="CSF520" s="421"/>
      <c r="CSG520" s="421"/>
      <c r="CSH520" s="421"/>
      <c r="CSI520" s="421"/>
      <c r="CSJ520" s="421"/>
      <c r="CSK520" s="421"/>
      <c r="CSL520" s="421"/>
      <c r="CSM520" s="421"/>
      <c r="CSN520" s="421"/>
      <c r="CSO520" s="421"/>
      <c r="CSP520" s="421"/>
      <c r="CSQ520" s="421"/>
      <c r="CSR520" s="421"/>
      <c r="CSS520" s="421"/>
      <c r="CST520" s="421"/>
      <c r="CSU520" s="421"/>
      <c r="CSV520" s="421"/>
      <c r="CSW520" s="421"/>
      <c r="CSX520" s="421"/>
      <c r="CSY520" s="421"/>
      <c r="CSZ520" s="421"/>
      <c r="CTA520" s="421"/>
      <c r="CTB520" s="421"/>
      <c r="CTC520" s="421"/>
      <c r="CTD520" s="421"/>
      <c r="CTE520" s="421"/>
      <c r="CTF520" s="421"/>
      <c r="CTG520" s="421"/>
      <c r="CTH520" s="421"/>
      <c r="CTI520" s="421"/>
      <c r="CTJ520" s="421"/>
      <c r="CTK520" s="421"/>
      <c r="CTL520" s="421"/>
      <c r="CTM520" s="421"/>
      <c r="CTN520" s="421"/>
      <c r="CTO520" s="421"/>
      <c r="CTP520" s="421"/>
      <c r="CTQ520" s="421"/>
      <c r="CTR520" s="421"/>
      <c r="CTS520" s="421"/>
      <c r="CTT520" s="421"/>
      <c r="CTU520" s="421"/>
      <c r="CTV520" s="421"/>
      <c r="CTW520" s="421"/>
      <c r="CTX520" s="421"/>
      <c r="CTY520" s="421"/>
      <c r="CTZ520" s="421"/>
      <c r="CUA520" s="421"/>
      <c r="CUB520" s="421"/>
      <c r="CUC520" s="421"/>
      <c r="CUD520" s="421"/>
      <c r="CUE520" s="421"/>
      <c r="CUF520" s="421"/>
      <c r="CUG520" s="421"/>
      <c r="CUH520" s="421"/>
      <c r="CUI520" s="421"/>
      <c r="CUJ520" s="421"/>
      <c r="CUK520" s="421"/>
      <c r="CUL520" s="421"/>
      <c r="CUM520" s="421"/>
      <c r="CUN520" s="421"/>
      <c r="CUO520" s="421"/>
      <c r="CUP520" s="421"/>
      <c r="CUQ520" s="421"/>
      <c r="CUR520" s="421"/>
      <c r="CUS520" s="421"/>
      <c r="CUT520" s="421"/>
      <c r="CUU520" s="421"/>
      <c r="CUV520" s="421"/>
      <c r="CUW520" s="421"/>
      <c r="CUX520" s="421"/>
      <c r="CUY520" s="421"/>
      <c r="CUZ520" s="421"/>
      <c r="CVA520" s="421"/>
      <c r="CVB520" s="421"/>
      <c r="CVC520" s="421"/>
      <c r="CVD520" s="421"/>
      <c r="CVE520" s="421"/>
      <c r="CVF520" s="421"/>
      <c r="CVG520" s="421"/>
      <c r="CVH520" s="421"/>
      <c r="CVI520" s="421"/>
      <c r="CVJ520" s="421"/>
      <c r="CVK520" s="421"/>
      <c r="CVL520" s="421"/>
      <c r="CVM520" s="421"/>
      <c r="CVN520" s="421"/>
      <c r="CVO520" s="421"/>
      <c r="CVP520" s="421"/>
      <c r="CVQ520" s="421"/>
      <c r="CVR520" s="421"/>
      <c r="CVS520" s="421"/>
      <c r="CVT520" s="421"/>
      <c r="CVU520" s="421"/>
      <c r="CVV520" s="421"/>
      <c r="CVW520" s="421"/>
      <c r="CVX520" s="421"/>
      <c r="CVY520" s="421"/>
      <c r="CVZ520" s="421"/>
      <c r="CWA520" s="421"/>
      <c r="CWB520" s="421"/>
      <c r="CWC520" s="421"/>
      <c r="CWD520" s="421"/>
      <c r="CWE520" s="421"/>
      <c r="CWF520" s="421"/>
      <c r="CWG520" s="421"/>
      <c r="CWH520" s="421"/>
      <c r="CWI520" s="421"/>
      <c r="CWJ520" s="421"/>
      <c r="CWK520" s="421"/>
      <c r="CWL520" s="421"/>
      <c r="CWM520" s="421"/>
      <c r="CWN520" s="421"/>
      <c r="CWO520" s="421"/>
      <c r="CWP520" s="421"/>
      <c r="CWQ520" s="421"/>
      <c r="CWR520" s="421"/>
      <c r="CWS520" s="421"/>
      <c r="CWT520" s="421"/>
      <c r="CWU520" s="421"/>
      <c r="CWV520" s="421"/>
      <c r="CWW520" s="421"/>
      <c r="CWX520" s="421"/>
      <c r="CWY520" s="421"/>
      <c r="CWZ520" s="421"/>
      <c r="CXA520" s="421"/>
      <c r="CXB520" s="421"/>
      <c r="CXC520" s="421"/>
      <c r="CXD520" s="421"/>
      <c r="CXE520" s="421"/>
      <c r="CXF520" s="421"/>
      <c r="CXG520" s="421"/>
      <c r="CXH520" s="421"/>
      <c r="CXI520" s="421"/>
      <c r="CXJ520" s="421"/>
      <c r="CXK520" s="421"/>
      <c r="CXL520" s="421"/>
      <c r="CXM520" s="421"/>
      <c r="CXN520" s="421"/>
      <c r="CXO520" s="421"/>
      <c r="CXP520" s="421"/>
      <c r="CXQ520" s="421"/>
      <c r="CXR520" s="421"/>
      <c r="CXS520" s="421"/>
      <c r="CXT520" s="421"/>
      <c r="CXU520" s="421"/>
      <c r="CXV520" s="421"/>
      <c r="CXW520" s="421"/>
      <c r="CXX520" s="421"/>
      <c r="CXY520" s="421"/>
      <c r="CXZ520" s="421"/>
      <c r="CYA520" s="421"/>
      <c r="CYB520" s="421"/>
      <c r="CYC520" s="421"/>
      <c r="CYD520" s="421"/>
      <c r="CYE520" s="421"/>
      <c r="CYF520" s="421"/>
      <c r="CYG520" s="421"/>
      <c r="CYH520" s="421"/>
      <c r="CYI520" s="421"/>
      <c r="CYJ520" s="421"/>
      <c r="CYK520" s="421"/>
      <c r="CYL520" s="421"/>
      <c r="CYM520" s="421"/>
      <c r="CYN520" s="421"/>
      <c r="CYO520" s="421"/>
      <c r="CYP520" s="421"/>
      <c r="CYQ520" s="421"/>
      <c r="CYR520" s="421"/>
      <c r="CYS520" s="421"/>
      <c r="CYT520" s="421"/>
      <c r="CYU520" s="421"/>
      <c r="CYV520" s="421"/>
      <c r="CYW520" s="421"/>
      <c r="CYX520" s="421"/>
      <c r="CYY520" s="421"/>
      <c r="CYZ520" s="421"/>
      <c r="CZA520" s="421"/>
      <c r="CZB520" s="421"/>
      <c r="CZC520" s="421"/>
      <c r="CZD520" s="421"/>
      <c r="CZE520" s="421"/>
      <c r="CZF520" s="421"/>
      <c r="CZG520" s="421"/>
      <c r="CZH520" s="421"/>
      <c r="CZI520" s="421"/>
      <c r="CZJ520" s="421"/>
      <c r="CZK520" s="421"/>
      <c r="CZL520" s="421"/>
      <c r="CZM520" s="421"/>
      <c r="CZN520" s="421"/>
      <c r="CZO520" s="421"/>
      <c r="CZP520" s="421"/>
      <c r="CZQ520" s="421"/>
      <c r="CZR520" s="421"/>
      <c r="CZS520" s="421"/>
      <c r="CZT520" s="421"/>
      <c r="CZU520" s="421"/>
      <c r="CZV520" s="421"/>
      <c r="CZW520" s="421"/>
      <c r="CZX520" s="421"/>
      <c r="CZY520" s="421"/>
      <c r="CZZ520" s="421"/>
      <c r="DAA520" s="421"/>
      <c r="DAB520" s="421"/>
      <c r="DAC520" s="421"/>
      <c r="DAD520" s="421"/>
      <c r="DAE520" s="421"/>
      <c r="DAF520" s="421"/>
      <c r="DAG520" s="421"/>
      <c r="DAH520" s="421"/>
      <c r="DAI520" s="421"/>
      <c r="DAJ520" s="421"/>
      <c r="DAK520" s="421"/>
      <c r="DAL520" s="421"/>
      <c r="DAM520" s="421"/>
      <c r="DAN520" s="421"/>
      <c r="DAO520" s="421"/>
      <c r="DAP520" s="421"/>
      <c r="DAQ520" s="421"/>
      <c r="DAR520" s="421"/>
      <c r="DAS520" s="421"/>
      <c r="DAT520" s="421"/>
      <c r="DAU520" s="421"/>
      <c r="DAV520" s="421"/>
      <c r="DAW520" s="421"/>
      <c r="DAX520" s="421"/>
      <c r="DAY520" s="421"/>
      <c r="DAZ520" s="421"/>
      <c r="DBA520" s="421"/>
      <c r="DBB520" s="421"/>
      <c r="DBC520" s="421"/>
      <c r="DBD520" s="421"/>
      <c r="DBE520" s="421"/>
      <c r="DBF520" s="421"/>
      <c r="DBG520" s="421"/>
      <c r="DBH520" s="421"/>
      <c r="DBI520" s="421"/>
      <c r="DBJ520" s="421"/>
      <c r="DBK520" s="421"/>
      <c r="DBL520" s="421"/>
      <c r="DBM520" s="421"/>
      <c r="DBN520" s="421"/>
      <c r="DBO520" s="421"/>
      <c r="DBP520" s="421"/>
      <c r="DBQ520" s="421"/>
      <c r="DBR520" s="421"/>
      <c r="DBS520" s="421"/>
      <c r="DBT520" s="421"/>
      <c r="DBU520" s="421"/>
      <c r="DBV520" s="421"/>
      <c r="DBW520" s="421"/>
      <c r="DBX520" s="421"/>
      <c r="DBY520" s="421"/>
      <c r="DBZ520" s="421"/>
      <c r="DCA520" s="421"/>
      <c r="DCB520" s="421"/>
      <c r="DCC520" s="421"/>
      <c r="DCD520" s="421"/>
      <c r="DCE520" s="421"/>
      <c r="DCF520" s="421"/>
      <c r="DCG520" s="421"/>
      <c r="DCH520" s="421"/>
      <c r="DCI520" s="421"/>
      <c r="DCJ520" s="421"/>
      <c r="DCK520" s="421"/>
      <c r="DCL520" s="421"/>
      <c r="DCM520" s="421"/>
      <c r="DCN520" s="421"/>
      <c r="DCO520" s="421"/>
      <c r="DCP520" s="421"/>
      <c r="DCQ520" s="421"/>
      <c r="DCR520" s="421"/>
      <c r="DCS520" s="421"/>
      <c r="DCT520" s="421"/>
      <c r="DCU520" s="421"/>
      <c r="DCV520" s="421"/>
      <c r="DCW520" s="421"/>
      <c r="DCX520" s="421"/>
      <c r="DCY520" s="421"/>
      <c r="DCZ520" s="421"/>
      <c r="DDA520" s="421"/>
      <c r="DDB520" s="421"/>
      <c r="DDC520" s="421"/>
      <c r="DDD520" s="421"/>
      <c r="DDE520" s="421"/>
      <c r="DDF520" s="421"/>
      <c r="DDG520" s="421"/>
      <c r="DDH520" s="421"/>
      <c r="DDI520" s="421"/>
      <c r="DDJ520" s="421"/>
      <c r="DDK520" s="421"/>
      <c r="DDL520" s="421"/>
      <c r="DDM520" s="421"/>
      <c r="DDN520" s="421"/>
      <c r="DDO520" s="421"/>
      <c r="DDP520" s="421"/>
      <c r="DDQ520" s="421"/>
      <c r="DDR520" s="421"/>
      <c r="DDS520" s="421"/>
      <c r="DDT520" s="421"/>
      <c r="DDU520" s="421"/>
      <c r="DDV520" s="421"/>
      <c r="DDW520" s="421"/>
      <c r="DDX520" s="421"/>
      <c r="DDY520" s="421"/>
      <c r="DDZ520" s="421"/>
      <c r="DEA520" s="421"/>
      <c r="DEB520" s="421"/>
      <c r="DEC520" s="421"/>
      <c r="DED520" s="421"/>
      <c r="DEE520" s="421"/>
      <c r="DEF520" s="421"/>
      <c r="DEG520" s="421"/>
      <c r="DEH520" s="421"/>
      <c r="DEI520" s="421"/>
      <c r="DEJ520" s="421"/>
      <c r="DEK520" s="421"/>
      <c r="DEL520" s="421"/>
      <c r="DEM520" s="421"/>
      <c r="DEN520" s="421"/>
      <c r="DEO520" s="421"/>
      <c r="DEP520" s="421"/>
      <c r="DEQ520" s="421"/>
      <c r="DER520" s="421"/>
      <c r="DES520" s="421"/>
      <c r="DET520" s="421"/>
      <c r="DEU520" s="421"/>
      <c r="DEV520" s="421"/>
      <c r="DEW520" s="421"/>
      <c r="DEX520" s="421"/>
      <c r="DEY520" s="421"/>
      <c r="DEZ520" s="421"/>
      <c r="DFA520" s="421"/>
      <c r="DFB520" s="421"/>
      <c r="DFC520" s="421"/>
      <c r="DFD520" s="421"/>
      <c r="DFE520" s="421"/>
      <c r="DFF520" s="421"/>
      <c r="DFG520" s="421"/>
      <c r="DFH520" s="421"/>
      <c r="DFI520" s="421"/>
      <c r="DFJ520" s="421"/>
      <c r="DFK520" s="421"/>
      <c r="DFL520" s="421"/>
      <c r="DFM520" s="421"/>
      <c r="DFN520" s="421"/>
      <c r="DFO520" s="421"/>
      <c r="DFP520" s="421"/>
      <c r="DFQ520" s="421"/>
      <c r="DFR520" s="421"/>
      <c r="DFS520" s="421"/>
      <c r="DFT520" s="421"/>
      <c r="DFU520" s="421"/>
      <c r="DFV520" s="421"/>
      <c r="DFW520" s="421"/>
      <c r="DFX520" s="421"/>
      <c r="DFY520" s="421"/>
      <c r="DFZ520" s="421"/>
      <c r="DGA520" s="421"/>
      <c r="DGB520" s="421"/>
      <c r="DGC520" s="421"/>
      <c r="DGD520" s="421"/>
      <c r="DGE520" s="421"/>
      <c r="DGF520" s="421"/>
      <c r="DGG520" s="421"/>
      <c r="DGH520" s="421"/>
      <c r="DGI520" s="421"/>
      <c r="DGJ520" s="421"/>
      <c r="DGK520" s="421"/>
      <c r="DGL520" s="421"/>
      <c r="DGM520" s="421"/>
      <c r="DGN520" s="421"/>
      <c r="DGO520" s="421"/>
      <c r="DGP520" s="421"/>
      <c r="DGQ520" s="421"/>
      <c r="DGR520" s="421"/>
      <c r="DGS520" s="421"/>
      <c r="DGT520" s="421"/>
      <c r="DGU520" s="421"/>
      <c r="DGV520" s="421"/>
      <c r="DGW520" s="421"/>
      <c r="DGX520" s="421"/>
      <c r="DGY520" s="421"/>
      <c r="DGZ520" s="421"/>
      <c r="DHA520" s="421"/>
      <c r="DHB520" s="421"/>
      <c r="DHC520" s="421"/>
      <c r="DHD520" s="421"/>
      <c r="DHE520" s="421"/>
      <c r="DHF520" s="421"/>
      <c r="DHG520" s="421"/>
      <c r="DHH520" s="421"/>
      <c r="DHI520" s="421"/>
      <c r="DHJ520" s="421"/>
      <c r="DHK520" s="421"/>
      <c r="DHL520" s="421"/>
      <c r="DHM520" s="421"/>
      <c r="DHN520" s="421"/>
      <c r="DHO520" s="421"/>
      <c r="DHP520" s="421"/>
      <c r="DHQ520" s="421"/>
      <c r="DHR520" s="421"/>
      <c r="DHS520" s="421"/>
      <c r="DHT520" s="421"/>
      <c r="DHU520" s="421"/>
      <c r="DHV520" s="421"/>
      <c r="DHW520" s="421"/>
      <c r="DHX520" s="421"/>
      <c r="DHY520" s="421"/>
      <c r="DHZ520" s="421"/>
      <c r="DIA520" s="421"/>
      <c r="DIB520" s="421"/>
      <c r="DIC520" s="421"/>
      <c r="DID520" s="421"/>
      <c r="DIE520" s="421"/>
      <c r="DIF520" s="421"/>
      <c r="DIG520" s="421"/>
      <c r="DIH520" s="421"/>
      <c r="DII520" s="421"/>
      <c r="DIJ520" s="421"/>
      <c r="DIK520" s="421"/>
      <c r="DIL520" s="421"/>
      <c r="DIM520" s="421"/>
      <c r="DIN520" s="421"/>
      <c r="DIO520" s="421"/>
      <c r="DIP520" s="421"/>
      <c r="DIQ520" s="421"/>
      <c r="DIR520" s="421"/>
      <c r="DIS520" s="421"/>
      <c r="DIT520" s="421"/>
      <c r="DIU520" s="421"/>
      <c r="DIV520" s="421"/>
      <c r="DIW520" s="421"/>
      <c r="DIX520" s="421"/>
      <c r="DIY520" s="421"/>
      <c r="DIZ520" s="421"/>
      <c r="DJA520" s="421"/>
      <c r="DJB520" s="421"/>
      <c r="DJC520" s="421"/>
      <c r="DJD520" s="421"/>
      <c r="DJE520" s="421"/>
      <c r="DJF520" s="421"/>
      <c r="DJG520" s="421"/>
      <c r="DJH520" s="421"/>
      <c r="DJI520" s="421"/>
      <c r="DJJ520" s="421"/>
      <c r="DJK520" s="421"/>
      <c r="DJL520" s="421"/>
      <c r="DJM520" s="421"/>
      <c r="DJN520" s="421"/>
      <c r="DJO520" s="421"/>
      <c r="DJP520" s="421"/>
      <c r="DJQ520" s="421"/>
      <c r="DJR520" s="421"/>
      <c r="DJS520" s="421"/>
      <c r="DJT520" s="421"/>
      <c r="DJU520" s="421"/>
      <c r="DJV520" s="421"/>
      <c r="DJW520" s="421"/>
      <c r="DJX520" s="421"/>
      <c r="DJY520" s="421"/>
      <c r="DJZ520" s="421"/>
      <c r="DKA520" s="421"/>
      <c r="DKB520" s="421"/>
      <c r="DKC520" s="421"/>
      <c r="DKD520" s="421"/>
      <c r="DKE520" s="421"/>
      <c r="DKF520" s="421"/>
      <c r="DKG520" s="421"/>
      <c r="DKH520" s="421"/>
      <c r="DKI520" s="421"/>
      <c r="DKJ520" s="421"/>
      <c r="DKK520" s="421"/>
      <c r="DKL520" s="421"/>
      <c r="DKM520" s="421"/>
      <c r="DKN520" s="421"/>
      <c r="DKO520" s="421"/>
      <c r="DKP520" s="421"/>
      <c r="DKQ520" s="421"/>
      <c r="DKR520" s="421"/>
      <c r="DKS520" s="421"/>
      <c r="DKT520" s="421"/>
      <c r="DKU520" s="421"/>
      <c r="DKV520" s="421"/>
      <c r="DKW520" s="421"/>
      <c r="DKX520" s="421"/>
      <c r="DKY520" s="421"/>
      <c r="DKZ520" s="421"/>
      <c r="DLA520" s="421"/>
      <c r="DLB520" s="421"/>
      <c r="DLC520" s="421"/>
      <c r="DLD520" s="421"/>
      <c r="DLE520" s="421"/>
      <c r="DLF520" s="421"/>
      <c r="DLG520" s="421"/>
      <c r="DLH520" s="421"/>
      <c r="DLI520" s="421"/>
      <c r="DLJ520" s="421"/>
      <c r="DLK520" s="421"/>
      <c r="DLL520" s="421"/>
      <c r="DLM520" s="421"/>
      <c r="DLN520" s="421"/>
      <c r="DLO520" s="421"/>
      <c r="DLP520" s="421"/>
      <c r="DLQ520" s="421"/>
      <c r="DLR520" s="421"/>
      <c r="DLS520" s="421"/>
      <c r="DLT520" s="421"/>
      <c r="DLU520" s="421"/>
      <c r="DLV520" s="421"/>
      <c r="DLW520" s="421"/>
      <c r="DLX520" s="421"/>
      <c r="DLY520" s="421"/>
      <c r="DLZ520" s="421"/>
      <c r="DMA520" s="421"/>
      <c r="DMB520" s="421"/>
      <c r="DMC520" s="421"/>
      <c r="DMD520" s="421"/>
      <c r="DME520" s="421"/>
      <c r="DMF520" s="421"/>
      <c r="DMG520" s="421"/>
      <c r="DMH520" s="421"/>
      <c r="DMI520" s="421"/>
      <c r="DMJ520" s="421"/>
      <c r="DMK520" s="421"/>
      <c r="DML520" s="421"/>
      <c r="DMM520" s="421"/>
      <c r="DMN520" s="421"/>
      <c r="DMO520" s="421"/>
      <c r="DMP520" s="421"/>
      <c r="DMQ520" s="421"/>
      <c r="DMR520" s="421"/>
      <c r="DMS520" s="421"/>
      <c r="DMT520" s="421"/>
      <c r="DMU520" s="421"/>
      <c r="DMV520" s="421"/>
      <c r="DMW520" s="421"/>
      <c r="DMX520" s="421"/>
      <c r="DMY520" s="421"/>
      <c r="DMZ520" s="421"/>
      <c r="DNA520" s="421"/>
      <c r="DNB520" s="421"/>
      <c r="DNC520" s="421"/>
      <c r="DND520" s="421"/>
      <c r="DNE520" s="421"/>
      <c r="DNF520" s="421"/>
      <c r="DNG520" s="421"/>
      <c r="DNH520" s="421"/>
      <c r="DNI520" s="421"/>
      <c r="DNJ520" s="421"/>
      <c r="DNK520" s="421"/>
      <c r="DNL520" s="421"/>
      <c r="DNM520" s="421"/>
      <c r="DNN520" s="421"/>
      <c r="DNO520" s="421"/>
      <c r="DNP520" s="421"/>
      <c r="DNQ520" s="421"/>
      <c r="DNR520" s="421"/>
      <c r="DNS520" s="421"/>
      <c r="DNT520" s="421"/>
      <c r="DNU520" s="421"/>
      <c r="DNV520" s="421"/>
      <c r="DNW520" s="421"/>
      <c r="DNX520" s="421"/>
      <c r="DNY520" s="421"/>
      <c r="DNZ520" s="421"/>
      <c r="DOA520" s="421"/>
      <c r="DOB520" s="421"/>
      <c r="DOC520" s="421"/>
      <c r="DOD520" s="421"/>
      <c r="DOE520" s="421"/>
      <c r="DOF520" s="421"/>
      <c r="DOG520" s="421"/>
      <c r="DOH520" s="421"/>
      <c r="DOI520" s="421"/>
      <c r="DOJ520" s="421"/>
      <c r="DOK520" s="421"/>
      <c r="DOL520" s="421"/>
      <c r="DOM520" s="421"/>
      <c r="DON520" s="421"/>
      <c r="DOO520" s="421"/>
      <c r="DOP520" s="421"/>
      <c r="DOQ520" s="421"/>
      <c r="DOR520" s="421"/>
      <c r="DOS520" s="421"/>
      <c r="DOT520" s="421"/>
      <c r="DOU520" s="421"/>
      <c r="DOV520" s="421"/>
      <c r="DOW520" s="421"/>
      <c r="DOX520" s="421"/>
      <c r="DOY520" s="421"/>
      <c r="DOZ520" s="421"/>
      <c r="DPA520" s="421"/>
      <c r="DPB520" s="421"/>
      <c r="DPC520" s="421"/>
      <c r="DPD520" s="421"/>
      <c r="DPE520" s="421"/>
      <c r="DPF520" s="421"/>
      <c r="DPG520" s="421"/>
      <c r="DPH520" s="421"/>
      <c r="DPI520" s="421"/>
      <c r="DPJ520" s="421"/>
      <c r="DPK520" s="421"/>
      <c r="DPL520" s="421"/>
      <c r="DPM520" s="421"/>
      <c r="DPN520" s="421"/>
      <c r="DPO520" s="421"/>
      <c r="DPP520" s="421"/>
      <c r="DPQ520" s="421"/>
      <c r="DPR520" s="421"/>
      <c r="DPS520" s="421"/>
      <c r="DPT520" s="421"/>
      <c r="DPU520" s="421"/>
      <c r="DPV520" s="421"/>
      <c r="DPW520" s="421"/>
      <c r="DPX520" s="421"/>
      <c r="DPY520" s="421"/>
      <c r="DPZ520" s="421"/>
      <c r="DQA520" s="421"/>
      <c r="DQB520" s="421"/>
      <c r="DQC520" s="421"/>
      <c r="DQD520" s="421"/>
      <c r="DQE520" s="421"/>
      <c r="DQF520" s="421"/>
      <c r="DQG520" s="421"/>
      <c r="DQH520" s="421"/>
      <c r="DQI520" s="421"/>
      <c r="DQJ520" s="421"/>
      <c r="DQK520" s="421"/>
      <c r="DQL520" s="421"/>
      <c r="DQM520" s="421"/>
      <c r="DQN520" s="421"/>
      <c r="DQO520" s="421"/>
      <c r="DQP520" s="421"/>
      <c r="DQQ520" s="421"/>
      <c r="DQR520" s="421"/>
      <c r="DQS520" s="421"/>
      <c r="DQT520" s="421"/>
      <c r="DQU520" s="421"/>
      <c r="DQV520" s="421"/>
      <c r="DQW520" s="421"/>
      <c r="DQX520" s="421"/>
      <c r="DQY520" s="421"/>
      <c r="DQZ520" s="421"/>
      <c r="DRA520" s="421"/>
      <c r="DRB520" s="421"/>
      <c r="DRC520" s="421"/>
      <c r="DRD520" s="421"/>
      <c r="DRE520" s="421"/>
      <c r="DRF520" s="421"/>
      <c r="DRG520" s="421"/>
      <c r="DRH520" s="421"/>
      <c r="DRI520" s="421"/>
      <c r="DRJ520" s="421"/>
      <c r="DRK520" s="421"/>
      <c r="DRL520" s="421"/>
      <c r="DRM520" s="421"/>
      <c r="DRN520" s="421"/>
      <c r="DRO520" s="421"/>
      <c r="DRP520" s="421"/>
      <c r="DRQ520" s="421"/>
      <c r="DRR520" s="421"/>
      <c r="DRS520" s="421"/>
      <c r="DRT520" s="421"/>
      <c r="DRU520" s="421"/>
      <c r="DRV520" s="421"/>
      <c r="DRW520" s="421"/>
      <c r="DRX520" s="421"/>
      <c r="DRY520" s="421"/>
      <c r="DRZ520" s="421"/>
      <c r="DSA520" s="421"/>
      <c r="DSB520" s="421"/>
      <c r="DSC520" s="421"/>
      <c r="DSD520" s="421"/>
      <c r="DSE520" s="421"/>
      <c r="DSF520" s="421"/>
      <c r="DSG520" s="421"/>
      <c r="DSH520" s="421"/>
      <c r="DSI520" s="421"/>
      <c r="DSJ520" s="421"/>
      <c r="DSK520" s="421"/>
      <c r="DSL520" s="421"/>
      <c r="DSM520" s="421"/>
      <c r="DSN520" s="421"/>
      <c r="DSO520" s="421"/>
      <c r="DSP520" s="421"/>
      <c r="DSQ520" s="421"/>
      <c r="DSR520" s="421"/>
      <c r="DSS520" s="421"/>
      <c r="DST520" s="421"/>
      <c r="DSU520" s="421"/>
      <c r="DSV520" s="421"/>
      <c r="DSW520" s="421"/>
      <c r="DSX520" s="421"/>
      <c r="DSY520" s="421"/>
      <c r="DSZ520" s="421"/>
      <c r="DTA520" s="421"/>
      <c r="DTB520" s="421"/>
      <c r="DTC520" s="421"/>
      <c r="DTD520" s="421"/>
      <c r="DTE520" s="421"/>
      <c r="DTF520" s="421"/>
      <c r="DTG520" s="421"/>
      <c r="DTH520" s="421"/>
      <c r="DTI520" s="421"/>
      <c r="DTJ520" s="421"/>
      <c r="DTK520" s="421"/>
      <c r="DTL520" s="421"/>
      <c r="DTM520" s="421"/>
      <c r="DTN520" s="421"/>
      <c r="DTO520" s="421"/>
      <c r="DTP520" s="421"/>
      <c r="DTQ520" s="421"/>
      <c r="DTR520" s="421"/>
      <c r="DTS520" s="421"/>
      <c r="DTT520" s="421"/>
      <c r="DTU520" s="421"/>
      <c r="DTV520" s="421"/>
      <c r="DTW520" s="421"/>
      <c r="DTX520" s="421"/>
      <c r="DTY520" s="421"/>
      <c r="DTZ520" s="421"/>
      <c r="DUA520" s="421"/>
      <c r="DUB520" s="421"/>
      <c r="DUC520" s="421"/>
      <c r="DUD520" s="421"/>
      <c r="DUE520" s="421"/>
      <c r="DUF520" s="421"/>
      <c r="DUG520" s="421"/>
      <c r="DUH520" s="421"/>
      <c r="DUI520" s="421"/>
      <c r="DUJ520" s="421"/>
      <c r="DUK520" s="421"/>
      <c r="DUL520" s="421"/>
      <c r="DUM520" s="421"/>
      <c r="DUN520" s="421"/>
      <c r="DUO520" s="421"/>
      <c r="DUP520" s="421"/>
      <c r="DUQ520" s="421"/>
      <c r="DUR520" s="421"/>
      <c r="DUS520" s="421"/>
      <c r="DUT520" s="421"/>
      <c r="DUU520" s="421"/>
      <c r="DUV520" s="421"/>
      <c r="DUW520" s="421"/>
      <c r="DUX520" s="421"/>
      <c r="DUY520" s="421"/>
      <c r="DUZ520" s="421"/>
      <c r="DVA520" s="421"/>
      <c r="DVB520" s="421"/>
      <c r="DVC520" s="421"/>
      <c r="DVD520" s="421"/>
      <c r="DVE520" s="421"/>
      <c r="DVF520" s="421"/>
      <c r="DVG520" s="421"/>
      <c r="DVH520" s="421"/>
      <c r="DVI520" s="421"/>
      <c r="DVJ520" s="421"/>
      <c r="DVK520" s="421"/>
      <c r="DVL520" s="421"/>
      <c r="DVM520" s="421"/>
      <c r="DVN520" s="421"/>
      <c r="DVO520" s="421"/>
      <c r="DVP520" s="421"/>
      <c r="DVQ520" s="421"/>
      <c r="DVR520" s="421"/>
      <c r="DVS520" s="421"/>
      <c r="DVT520" s="421"/>
      <c r="DVU520" s="421"/>
      <c r="DVV520" s="421"/>
      <c r="DVW520" s="421"/>
      <c r="DVX520" s="421"/>
      <c r="DVY520" s="421"/>
      <c r="DVZ520" s="421"/>
      <c r="DWA520" s="421"/>
      <c r="DWB520" s="421"/>
      <c r="DWC520" s="421"/>
      <c r="DWD520" s="421"/>
      <c r="DWE520" s="421"/>
      <c r="DWF520" s="421"/>
      <c r="DWG520" s="421"/>
      <c r="DWH520" s="421"/>
      <c r="DWI520" s="421"/>
      <c r="DWJ520" s="421"/>
      <c r="DWK520" s="421"/>
      <c r="DWL520" s="421"/>
      <c r="DWM520" s="421"/>
      <c r="DWN520" s="421"/>
      <c r="DWO520" s="421"/>
      <c r="DWP520" s="421"/>
      <c r="DWQ520" s="421"/>
      <c r="DWR520" s="421"/>
      <c r="DWS520" s="421"/>
      <c r="DWT520" s="421"/>
      <c r="DWU520" s="421"/>
      <c r="DWV520" s="421"/>
      <c r="DWW520" s="421"/>
      <c r="DWX520" s="421"/>
      <c r="DWY520" s="421"/>
      <c r="DWZ520" s="421"/>
      <c r="DXA520" s="421"/>
      <c r="DXB520" s="421"/>
      <c r="DXC520" s="421"/>
      <c r="DXD520" s="421"/>
      <c r="DXE520" s="421"/>
      <c r="DXF520" s="421"/>
      <c r="DXG520" s="421"/>
      <c r="DXH520" s="421"/>
      <c r="DXI520" s="421"/>
      <c r="DXJ520" s="421"/>
      <c r="DXK520" s="421"/>
      <c r="DXL520" s="421"/>
      <c r="DXM520" s="421"/>
      <c r="DXN520" s="421"/>
      <c r="DXO520" s="421"/>
      <c r="DXP520" s="421"/>
      <c r="DXQ520" s="421"/>
      <c r="DXR520" s="421"/>
      <c r="DXS520" s="421"/>
      <c r="DXT520" s="421"/>
      <c r="DXU520" s="421"/>
      <c r="DXV520" s="421"/>
      <c r="DXW520" s="421"/>
      <c r="DXX520" s="421"/>
      <c r="DXY520" s="421"/>
      <c r="DXZ520" s="421"/>
      <c r="DYA520" s="421"/>
      <c r="DYB520" s="421"/>
      <c r="DYC520" s="421"/>
      <c r="DYD520" s="421"/>
      <c r="DYE520" s="421"/>
      <c r="DYF520" s="421"/>
      <c r="DYG520" s="421"/>
      <c r="DYH520" s="421"/>
      <c r="DYI520" s="421"/>
      <c r="DYJ520" s="421"/>
      <c r="DYK520" s="421"/>
      <c r="DYL520" s="421"/>
      <c r="DYM520" s="421"/>
      <c r="DYN520" s="421"/>
      <c r="DYO520" s="421"/>
      <c r="DYP520" s="421"/>
      <c r="DYQ520" s="421"/>
      <c r="DYR520" s="421"/>
      <c r="DYS520" s="421"/>
      <c r="DYT520" s="421"/>
      <c r="DYU520" s="421"/>
      <c r="DYV520" s="421"/>
      <c r="DYW520" s="421"/>
      <c r="DYX520" s="421"/>
      <c r="DYY520" s="421"/>
      <c r="DYZ520" s="421"/>
      <c r="DZA520" s="421"/>
      <c r="DZB520" s="421"/>
      <c r="DZC520" s="421"/>
      <c r="DZD520" s="421"/>
      <c r="DZE520" s="421"/>
      <c r="DZF520" s="421"/>
      <c r="DZG520" s="421"/>
      <c r="DZH520" s="421"/>
      <c r="DZI520" s="421"/>
      <c r="DZJ520" s="421"/>
      <c r="DZK520" s="421"/>
      <c r="DZL520" s="421"/>
      <c r="DZM520" s="421"/>
      <c r="DZN520" s="421"/>
      <c r="DZO520" s="421"/>
      <c r="DZP520" s="421"/>
      <c r="DZQ520" s="421"/>
      <c r="DZR520" s="421"/>
      <c r="DZS520" s="421"/>
      <c r="DZT520" s="421"/>
      <c r="DZU520" s="421"/>
      <c r="DZV520" s="421"/>
      <c r="DZW520" s="421"/>
      <c r="DZX520" s="421"/>
      <c r="DZY520" s="421"/>
      <c r="DZZ520" s="421"/>
      <c r="EAA520" s="421"/>
      <c r="EAB520" s="421"/>
      <c r="EAC520" s="421"/>
      <c r="EAD520" s="421"/>
      <c r="EAE520" s="421"/>
      <c r="EAF520" s="421"/>
      <c r="EAG520" s="421"/>
      <c r="EAH520" s="421"/>
      <c r="EAI520" s="421"/>
      <c r="EAJ520" s="421"/>
      <c r="EAK520" s="421"/>
      <c r="EAL520" s="421"/>
      <c r="EAM520" s="421"/>
      <c r="EAN520" s="421"/>
      <c r="EAO520" s="421"/>
      <c r="EAP520" s="421"/>
      <c r="EAQ520" s="421"/>
      <c r="EAR520" s="421"/>
      <c r="EAS520" s="421"/>
      <c r="EAT520" s="421"/>
      <c r="EAU520" s="421"/>
      <c r="EAV520" s="421"/>
      <c r="EAW520" s="421"/>
      <c r="EAX520" s="421"/>
      <c r="EAY520" s="421"/>
      <c r="EAZ520" s="421"/>
      <c r="EBA520" s="421"/>
      <c r="EBB520" s="421"/>
      <c r="EBC520" s="421"/>
      <c r="EBD520" s="421"/>
      <c r="EBE520" s="421"/>
      <c r="EBF520" s="421"/>
      <c r="EBG520" s="421"/>
      <c r="EBH520" s="421"/>
      <c r="EBI520" s="421"/>
      <c r="EBJ520" s="421"/>
      <c r="EBK520" s="421"/>
      <c r="EBL520" s="421"/>
      <c r="EBM520" s="421"/>
      <c r="EBN520" s="421"/>
      <c r="EBO520" s="421"/>
      <c r="EBP520" s="421"/>
      <c r="EBQ520" s="421"/>
      <c r="EBR520" s="421"/>
      <c r="EBS520" s="421"/>
      <c r="EBT520" s="421"/>
      <c r="EBU520" s="421"/>
      <c r="EBV520" s="421"/>
      <c r="EBW520" s="421"/>
      <c r="EBX520" s="421"/>
      <c r="EBY520" s="421"/>
      <c r="EBZ520" s="421"/>
      <c r="ECA520" s="421"/>
      <c r="ECB520" s="421"/>
      <c r="ECC520" s="421"/>
      <c r="ECD520" s="421"/>
      <c r="ECE520" s="421"/>
      <c r="ECF520" s="421"/>
      <c r="ECG520" s="421"/>
      <c r="ECH520" s="421"/>
      <c r="ECI520" s="421"/>
      <c r="ECJ520" s="421"/>
      <c r="ECK520" s="421"/>
      <c r="ECL520" s="421"/>
      <c r="ECM520" s="421"/>
      <c r="ECN520" s="421"/>
      <c r="ECO520" s="421"/>
      <c r="ECP520" s="421"/>
      <c r="ECQ520" s="421"/>
      <c r="ECR520" s="421"/>
      <c r="ECS520" s="421"/>
      <c r="ECT520" s="421"/>
      <c r="ECU520" s="421"/>
      <c r="ECV520" s="421"/>
      <c r="ECW520" s="421"/>
      <c r="ECX520" s="421"/>
      <c r="ECY520" s="421"/>
      <c r="ECZ520" s="421"/>
      <c r="EDA520" s="421"/>
      <c r="EDB520" s="421"/>
      <c r="EDC520" s="421"/>
      <c r="EDD520" s="421"/>
      <c r="EDE520" s="421"/>
      <c r="EDF520" s="421"/>
      <c r="EDG520" s="421"/>
      <c r="EDH520" s="421"/>
      <c r="EDI520" s="421"/>
      <c r="EDJ520" s="421"/>
      <c r="EDK520" s="421"/>
      <c r="EDL520" s="421"/>
      <c r="EDM520" s="421"/>
      <c r="EDN520" s="421"/>
      <c r="EDO520" s="421"/>
      <c r="EDP520" s="421"/>
      <c r="EDQ520" s="421"/>
      <c r="EDR520" s="421"/>
      <c r="EDS520" s="421"/>
      <c r="EDT520" s="421"/>
      <c r="EDU520" s="421"/>
      <c r="EDV520" s="421"/>
      <c r="EDW520" s="421"/>
      <c r="EDX520" s="421"/>
      <c r="EDY520" s="421"/>
      <c r="EDZ520" s="421"/>
      <c r="EEA520" s="421"/>
      <c r="EEB520" s="421"/>
      <c r="EEC520" s="421"/>
      <c r="EED520" s="421"/>
      <c r="EEE520" s="421"/>
      <c r="EEF520" s="421"/>
      <c r="EEG520" s="421"/>
      <c r="EEH520" s="421"/>
      <c r="EEI520" s="421"/>
      <c r="EEJ520" s="421"/>
      <c r="EEK520" s="421"/>
      <c r="EEL520" s="421"/>
      <c r="EEM520" s="421"/>
      <c r="EEN520" s="421"/>
      <c r="EEO520" s="421"/>
      <c r="EEP520" s="421"/>
      <c r="EEQ520" s="421"/>
      <c r="EER520" s="421"/>
      <c r="EES520" s="421"/>
      <c r="EET520" s="421"/>
      <c r="EEU520" s="421"/>
      <c r="EEV520" s="421"/>
      <c r="EEW520" s="421"/>
      <c r="EEX520" s="421"/>
      <c r="EEY520" s="421"/>
      <c r="EEZ520" s="421"/>
      <c r="EFA520" s="421"/>
      <c r="EFB520" s="421"/>
      <c r="EFC520" s="421"/>
      <c r="EFD520" s="421"/>
      <c r="EFE520" s="421"/>
      <c r="EFF520" s="421"/>
      <c r="EFG520" s="421"/>
      <c r="EFH520" s="421"/>
      <c r="EFI520" s="421"/>
      <c r="EFJ520" s="421"/>
      <c r="EFK520" s="421"/>
      <c r="EFL520" s="421"/>
      <c r="EFM520" s="421"/>
      <c r="EFN520" s="421"/>
      <c r="EFO520" s="421"/>
      <c r="EFP520" s="421"/>
      <c r="EFQ520" s="421"/>
      <c r="EFR520" s="421"/>
      <c r="EFS520" s="421"/>
      <c r="EFT520" s="421"/>
      <c r="EFU520" s="421"/>
      <c r="EFV520" s="421"/>
      <c r="EFW520" s="421"/>
      <c r="EFX520" s="421"/>
      <c r="EFY520" s="421"/>
      <c r="EFZ520" s="421"/>
      <c r="EGA520" s="421"/>
      <c r="EGB520" s="421"/>
      <c r="EGC520" s="421"/>
      <c r="EGD520" s="421"/>
      <c r="EGE520" s="421"/>
      <c r="EGF520" s="421"/>
      <c r="EGG520" s="421"/>
      <c r="EGH520" s="421"/>
      <c r="EGI520" s="421"/>
      <c r="EGJ520" s="421"/>
      <c r="EGK520" s="421"/>
      <c r="EGL520" s="421"/>
      <c r="EGM520" s="421"/>
      <c r="EGN520" s="421"/>
      <c r="EGO520" s="421"/>
      <c r="EGP520" s="421"/>
      <c r="EGQ520" s="421"/>
      <c r="EGR520" s="421"/>
      <c r="EGS520" s="421"/>
      <c r="EGT520" s="421"/>
      <c r="EGU520" s="421"/>
      <c r="EGV520" s="421"/>
      <c r="EGW520" s="421"/>
      <c r="EGX520" s="421"/>
      <c r="EGY520" s="421"/>
      <c r="EGZ520" s="421"/>
      <c r="EHA520" s="421"/>
      <c r="EHB520" s="421"/>
      <c r="EHC520" s="421"/>
      <c r="EHD520" s="421"/>
      <c r="EHE520" s="421"/>
      <c r="EHF520" s="421"/>
      <c r="EHG520" s="421"/>
      <c r="EHH520" s="421"/>
      <c r="EHI520" s="421"/>
      <c r="EHJ520" s="421"/>
      <c r="EHK520" s="421"/>
      <c r="EHL520" s="421"/>
      <c r="EHM520" s="421"/>
      <c r="EHN520" s="421"/>
      <c r="EHO520" s="421"/>
      <c r="EHP520" s="421"/>
      <c r="EHQ520" s="421"/>
      <c r="EHR520" s="421"/>
      <c r="EHS520" s="421"/>
      <c r="EHT520" s="421"/>
      <c r="EHU520" s="421"/>
      <c r="EHV520" s="421"/>
      <c r="EHW520" s="421"/>
      <c r="EHX520" s="421"/>
      <c r="EHY520" s="421"/>
      <c r="EHZ520" s="421"/>
      <c r="EIA520" s="421"/>
      <c r="EIB520" s="421"/>
      <c r="EIC520" s="421"/>
      <c r="EID520" s="421"/>
      <c r="EIE520" s="421"/>
      <c r="EIF520" s="421"/>
      <c r="EIG520" s="421"/>
      <c r="EIH520" s="421"/>
      <c r="EII520" s="421"/>
      <c r="EIJ520" s="421"/>
      <c r="EIK520" s="421"/>
      <c r="EIL520" s="421"/>
      <c r="EIM520" s="421"/>
      <c r="EIN520" s="421"/>
      <c r="EIO520" s="421"/>
      <c r="EIP520" s="421"/>
      <c r="EIQ520" s="421"/>
      <c r="EIR520" s="421"/>
      <c r="EIS520" s="421"/>
      <c r="EIT520" s="421"/>
      <c r="EIU520" s="421"/>
      <c r="EIV520" s="421"/>
      <c r="EIW520" s="421"/>
      <c r="EIX520" s="421"/>
      <c r="EIY520" s="421"/>
      <c r="EIZ520" s="421"/>
      <c r="EJA520" s="421"/>
      <c r="EJB520" s="421"/>
      <c r="EJC520" s="421"/>
      <c r="EJD520" s="421"/>
      <c r="EJE520" s="421"/>
      <c r="EJF520" s="421"/>
      <c r="EJG520" s="421"/>
      <c r="EJH520" s="421"/>
      <c r="EJI520" s="421"/>
      <c r="EJJ520" s="421"/>
      <c r="EJK520" s="421"/>
      <c r="EJL520" s="421"/>
      <c r="EJM520" s="421"/>
      <c r="EJN520" s="421"/>
      <c r="EJO520" s="421"/>
      <c r="EJP520" s="421"/>
      <c r="EJQ520" s="421"/>
      <c r="EJR520" s="421"/>
      <c r="EJS520" s="421"/>
      <c r="EJT520" s="421"/>
      <c r="EJU520" s="421"/>
      <c r="EJV520" s="421"/>
      <c r="EJW520" s="421"/>
      <c r="EJX520" s="421"/>
      <c r="EJY520" s="421"/>
      <c r="EJZ520" s="421"/>
      <c r="EKA520" s="421"/>
      <c r="EKB520" s="421"/>
      <c r="EKC520" s="421"/>
      <c r="EKD520" s="421"/>
      <c r="EKE520" s="421"/>
      <c r="EKF520" s="421"/>
      <c r="EKG520" s="421"/>
      <c r="EKH520" s="421"/>
      <c r="EKI520" s="421"/>
      <c r="EKJ520" s="421"/>
      <c r="EKK520" s="421"/>
      <c r="EKL520" s="421"/>
      <c r="EKM520" s="421"/>
      <c r="EKN520" s="421"/>
      <c r="EKO520" s="421"/>
      <c r="EKP520" s="421"/>
      <c r="EKQ520" s="421"/>
      <c r="EKR520" s="421"/>
      <c r="EKS520" s="421"/>
      <c r="EKT520" s="421"/>
      <c r="EKU520" s="421"/>
      <c r="EKV520" s="421"/>
      <c r="EKW520" s="421"/>
      <c r="EKX520" s="421"/>
      <c r="EKY520" s="421"/>
      <c r="EKZ520" s="421"/>
      <c r="ELA520" s="421"/>
      <c r="ELB520" s="421"/>
      <c r="ELC520" s="421"/>
      <c r="ELD520" s="421"/>
      <c r="ELE520" s="421"/>
      <c r="ELF520" s="421"/>
      <c r="ELG520" s="421"/>
      <c r="ELH520" s="421"/>
      <c r="ELI520" s="421"/>
      <c r="ELJ520" s="421"/>
      <c r="ELK520" s="421"/>
      <c r="ELL520" s="421"/>
      <c r="ELM520" s="421"/>
      <c r="ELN520" s="421"/>
      <c r="ELO520" s="421"/>
      <c r="ELP520" s="421"/>
      <c r="ELQ520" s="421"/>
      <c r="ELR520" s="421"/>
      <c r="ELS520" s="421"/>
      <c r="ELT520" s="421"/>
      <c r="ELU520" s="421"/>
      <c r="ELV520" s="421"/>
      <c r="ELW520" s="421"/>
      <c r="ELX520" s="421"/>
      <c r="ELY520" s="421"/>
      <c r="ELZ520" s="421"/>
      <c r="EMA520" s="421"/>
      <c r="EMB520" s="421"/>
      <c r="EMC520" s="421"/>
      <c r="EMD520" s="421"/>
      <c r="EME520" s="421"/>
      <c r="EMF520" s="421"/>
      <c r="EMG520" s="421"/>
      <c r="EMH520" s="421"/>
      <c r="EMI520" s="421"/>
      <c r="EMJ520" s="421"/>
      <c r="EMK520" s="421"/>
      <c r="EML520" s="421"/>
      <c r="EMM520" s="421"/>
      <c r="EMN520" s="421"/>
      <c r="EMO520" s="421"/>
      <c r="EMP520" s="421"/>
      <c r="EMQ520" s="421"/>
      <c r="EMR520" s="421"/>
      <c r="EMS520" s="421"/>
      <c r="EMT520" s="421"/>
      <c r="EMU520" s="421"/>
      <c r="EMV520" s="421"/>
      <c r="EMW520" s="421"/>
      <c r="EMX520" s="421"/>
      <c r="EMY520" s="421"/>
      <c r="EMZ520" s="421"/>
      <c r="ENA520" s="421"/>
      <c r="ENB520" s="421"/>
      <c r="ENC520" s="421"/>
      <c r="END520" s="421"/>
      <c r="ENE520" s="421"/>
      <c r="ENF520" s="421"/>
      <c r="ENG520" s="421"/>
      <c r="ENH520" s="421"/>
      <c r="ENI520" s="421"/>
      <c r="ENJ520" s="421"/>
      <c r="ENK520" s="421"/>
      <c r="ENL520" s="421"/>
      <c r="ENM520" s="421"/>
      <c r="ENN520" s="421"/>
      <c r="ENO520" s="421"/>
      <c r="ENP520" s="421"/>
      <c r="ENQ520" s="421"/>
      <c r="ENR520" s="421"/>
      <c r="ENS520" s="421"/>
      <c r="ENT520" s="421"/>
      <c r="ENU520" s="421"/>
      <c r="ENV520" s="421"/>
      <c r="ENW520" s="421"/>
      <c r="ENX520" s="421"/>
      <c r="ENY520" s="421"/>
      <c r="ENZ520" s="421"/>
      <c r="EOA520" s="421"/>
      <c r="EOB520" s="421"/>
      <c r="EOC520" s="421"/>
      <c r="EOD520" s="421"/>
      <c r="EOE520" s="421"/>
      <c r="EOF520" s="421"/>
      <c r="EOG520" s="421"/>
      <c r="EOH520" s="421"/>
      <c r="EOI520" s="421"/>
      <c r="EOJ520" s="421"/>
      <c r="EOK520" s="421"/>
      <c r="EOL520" s="421"/>
      <c r="EOM520" s="421"/>
      <c r="EON520" s="421"/>
      <c r="EOO520" s="421"/>
      <c r="EOP520" s="421"/>
      <c r="EOQ520" s="421"/>
      <c r="EOR520" s="421"/>
      <c r="EOS520" s="421"/>
      <c r="EOT520" s="421"/>
      <c r="EOU520" s="421"/>
      <c r="EOV520" s="421"/>
      <c r="EOW520" s="421"/>
      <c r="EOX520" s="421"/>
      <c r="EOY520" s="421"/>
      <c r="EOZ520" s="421"/>
      <c r="EPA520" s="421"/>
      <c r="EPB520" s="421"/>
      <c r="EPC520" s="421"/>
      <c r="EPD520" s="421"/>
      <c r="EPE520" s="421"/>
      <c r="EPF520" s="421"/>
      <c r="EPG520" s="421"/>
      <c r="EPH520" s="421"/>
      <c r="EPI520" s="421"/>
      <c r="EPJ520" s="421"/>
      <c r="EPK520" s="421"/>
      <c r="EPL520" s="421"/>
      <c r="EPM520" s="421"/>
      <c r="EPN520" s="421"/>
      <c r="EPO520" s="421"/>
      <c r="EPP520" s="421"/>
      <c r="EPQ520" s="421"/>
      <c r="EPR520" s="421"/>
      <c r="EPS520" s="421"/>
      <c r="EPT520" s="421"/>
      <c r="EPU520" s="421"/>
      <c r="EPV520" s="421"/>
      <c r="EPW520" s="421"/>
      <c r="EPX520" s="421"/>
      <c r="EPY520" s="421"/>
      <c r="EPZ520" s="421"/>
      <c r="EQA520" s="421"/>
      <c r="EQB520" s="421"/>
      <c r="EQC520" s="421"/>
      <c r="EQD520" s="421"/>
      <c r="EQE520" s="421"/>
      <c r="EQF520" s="421"/>
      <c r="EQG520" s="421"/>
      <c r="EQH520" s="421"/>
      <c r="EQI520" s="421"/>
      <c r="EQJ520" s="421"/>
      <c r="EQK520" s="421"/>
      <c r="EQL520" s="421"/>
      <c r="EQM520" s="421"/>
      <c r="EQN520" s="421"/>
      <c r="EQO520" s="421"/>
      <c r="EQP520" s="421"/>
      <c r="EQQ520" s="421"/>
      <c r="EQR520" s="421"/>
      <c r="EQS520" s="421"/>
      <c r="EQT520" s="421"/>
      <c r="EQU520" s="421"/>
      <c r="EQV520" s="421"/>
      <c r="EQW520" s="421"/>
      <c r="EQX520" s="421"/>
      <c r="EQY520" s="421"/>
      <c r="EQZ520" s="421"/>
      <c r="ERA520" s="421"/>
      <c r="ERB520" s="421"/>
      <c r="ERC520" s="421"/>
      <c r="ERD520" s="421"/>
      <c r="ERE520" s="421"/>
      <c r="ERF520" s="421"/>
      <c r="ERG520" s="421"/>
      <c r="ERH520" s="421"/>
      <c r="ERI520" s="421"/>
      <c r="ERJ520" s="421"/>
      <c r="ERK520" s="421"/>
      <c r="ERL520" s="421"/>
      <c r="ERM520" s="421"/>
      <c r="ERN520" s="421"/>
      <c r="ERO520" s="421"/>
      <c r="ERP520" s="421"/>
      <c r="ERQ520" s="421"/>
      <c r="ERR520" s="421"/>
      <c r="ERS520" s="421"/>
      <c r="ERT520" s="421"/>
      <c r="ERU520" s="421"/>
      <c r="ERV520" s="421"/>
      <c r="ERW520" s="421"/>
      <c r="ERX520" s="421"/>
      <c r="ERY520" s="421"/>
      <c r="ERZ520" s="421"/>
      <c r="ESA520" s="421"/>
      <c r="ESB520" s="421"/>
      <c r="ESC520" s="421"/>
      <c r="ESD520" s="421"/>
      <c r="ESE520" s="421"/>
      <c r="ESF520" s="421"/>
      <c r="ESG520" s="421"/>
      <c r="ESH520" s="421"/>
      <c r="ESI520" s="421"/>
      <c r="ESJ520" s="421"/>
      <c r="ESK520" s="421"/>
      <c r="ESL520" s="421"/>
      <c r="ESM520" s="421"/>
      <c r="ESN520" s="421"/>
      <c r="ESO520" s="421"/>
      <c r="ESP520" s="421"/>
      <c r="ESQ520" s="421"/>
      <c r="ESR520" s="421"/>
      <c r="ESS520" s="421"/>
      <c r="EST520" s="421"/>
      <c r="ESU520" s="421"/>
      <c r="ESV520" s="421"/>
      <c r="ESW520" s="421"/>
      <c r="ESX520" s="421"/>
      <c r="ESY520" s="421"/>
      <c r="ESZ520" s="421"/>
      <c r="ETA520" s="421"/>
      <c r="ETB520" s="421"/>
      <c r="ETC520" s="421"/>
      <c r="ETD520" s="421"/>
      <c r="ETE520" s="421"/>
      <c r="ETF520" s="421"/>
      <c r="ETG520" s="421"/>
      <c r="ETH520" s="421"/>
      <c r="ETI520" s="421"/>
      <c r="ETJ520" s="421"/>
      <c r="ETK520" s="421"/>
      <c r="ETL520" s="421"/>
      <c r="ETM520" s="421"/>
      <c r="ETN520" s="421"/>
      <c r="ETO520" s="421"/>
      <c r="ETP520" s="421"/>
      <c r="ETQ520" s="421"/>
      <c r="ETR520" s="421"/>
      <c r="ETS520" s="421"/>
      <c r="ETT520" s="421"/>
      <c r="ETU520" s="421"/>
      <c r="ETV520" s="421"/>
      <c r="ETW520" s="421"/>
      <c r="ETX520" s="421"/>
      <c r="ETY520" s="421"/>
      <c r="ETZ520" s="421"/>
      <c r="EUA520" s="421"/>
      <c r="EUB520" s="421"/>
      <c r="EUC520" s="421"/>
      <c r="EUD520" s="421"/>
      <c r="EUE520" s="421"/>
      <c r="EUF520" s="421"/>
      <c r="EUG520" s="421"/>
      <c r="EUH520" s="421"/>
      <c r="EUI520" s="421"/>
      <c r="EUJ520" s="421"/>
      <c r="EUK520" s="421"/>
      <c r="EUL520" s="421"/>
      <c r="EUM520" s="421"/>
      <c r="EUN520" s="421"/>
      <c r="EUO520" s="421"/>
      <c r="EUP520" s="421"/>
      <c r="EUQ520" s="421"/>
      <c r="EUR520" s="421"/>
      <c r="EUS520" s="421"/>
      <c r="EUT520" s="421"/>
      <c r="EUU520" s="421"/>
      <c r="EUV520" s="421"/>
      <c r="EUW520" s="421"/>
      <c r="EUX520" s="421"/>
      <c r="EUY520" s="421"/>
      <c r="EUZ520" s="421"/>
      <c r="EVA520" s="421"/>
      <c r="EVB520" s="421"/>
      <c r="EVC520" s="421"/>
      <c r="EVD520" s="421"/>
      <c r="EVE520" s="421"/>
      <c r="EVF520" s="421"/>
      <c r="EVG520" s="421"/>
      <c r="EVH520" s="421"/>
      <c r="EVI520" s="421"/>
      <c r="EVJ520" s="421"/>
      <c r="EVK520" s="421"/>
      <c r="EVL520" s="421"/>
      <c r="EVM520" s="421"/>
      <c r="EVN520" s="421"/>
      <c r="EVO520" s="421"/>
      <c r="EVP520" s="421"/>
      <c r="EVQ520" s="421"/>
      <c r="EVR520" s="421"/>
      <c r="EVS520" s="421"/>
      <c r="EVT520" s="421"/>
      <c r="EVU520" s="421"/>
      <c r="EVV520" s="421"/>
      <c r="EVW520" s="421"/>
      <c r="EVX520" s="421"/>
      <c r="EVY520" s="421"/>
      <c r="EVZ520" s="421"/>
      <c r="EWA520" s="421"/>
      <c r="EWB520" s="421"/>
      <c r="EWC520" s="421"/>
      <c r="EWD520" s="421"/>
      <c r="EWE520" s="421"/>
      <c r="EWF520" s="421"/>
      <c r="EWG520" s="421"/>
      <c r="EWH520" s="421"/>
      <c r="EWI520" s="421"/>
      <c r="EWJ520" s="421"/>
      <c r="EWK520" s="421"/>
      <c r="EWL520" s="421"/>
      <c r="EWM520" s="421"/>
      <c r="EWN520" s="421"/>
      <c r="EWO520" s="421"/>
      <c r="EWP520" s="421"/>
      <c r="EWQ520" s="421"/>
      <c r="EWR520" s="421"/>
      <c r="EWS520" s="421"/>
      <c r="EWT520" s="421"/>
      <c r="EWU520" s="421"/>
      <c r="EWV520" s="421"/>
      <c r="EWW520" s="421"/>
      <c r="EWX520" s="421"/>
      <c r="EWY520" s="421"/>
      <c r="EWZ520" s="421"/>
      <c r="EXA520" s="421"/>
      <c r="EXB520" s="421"/>
      <c r="EXC520" s="421"/>
      <c r="EXD520" s="421"/>
      <c r="EXE520" s="421"/>
      <c r="EXF520" s="421"/>
      <c r="EXG520" s="421"/>
      <c r="EXH520" s="421"/>
      <c r="EXI520" s="421"/>
      <c r="EXJ520" s="421"/>
      <c r="EXK520" s="421"/>
      <c r="EXL520" s="421"/>
      <c r="EXM520" s="421"/>
      <c r="EXN520" s="421"/>
      <c r="EXO520" s="421"/>
      <c r="EXP520" s="421"/>
      <c r="EXQ520" s="421"/>
      <c r="EXR520" s="421"/>
      <c r="EXS520" s="421"/>
      <c r="EXT520" s="421"/>
      <c r="EXU520" s="421"/>
      <c r="EXV520" s="421"/>
      <c r="EXW520" s="421"/>
      <c r="EXX520" s="421"/>
      <c r="EXY520" s="421"/>
      <c r="EXZ520" s="421"/>
      <c r="EYA520" s="421"/>
      <c r="EYB520" s="421"/>
      <c r="EYC520" s="421"/>
      <c r="EYD520" s="421"/>
      <c r="EYE520" s="421"/>
      <c r="EYF520" s="421"/>
      <c r="EYG520" s="421"/>
      <c r="EYH520" s="421"/>
      <c r="EYI520" s="421"/>
      <c r="EYJ520" s="421"/>
      <c r="EYK520" s="421"/>
      <c r="EYL520" s="421"/>
      <c r="EYM520" s="421"/>
      <c r="EYN520" s="421"/>
      <c r="EYO520" s="421"/>
      <c r="EYP520" s="421"/>
      <c r="EYQ520" s="421"/>
      <c r="EYR520" s="421"/>
      <c r="EYS520" s="421"/>
      <c r="EYT520" s="421"/>
      <c r="EYU520" s="421"/>
      <c r="EYV520" s="421"/>
      <c r="EYW520" s="421"/>
      <c r="EYX520" s="421"/>
      <c r="EYY520" s="421"/>
      <c r="EYZ520" s="421"/>
      <c r="EZA520" s="421"/>
      <c r="EZB520" s="421"/>
      <c r="EZC520" s="421"/>
      <c r="EZD520" s="421"/>
      <c r="EZE520" s="421"/>
      <c r="EZF520" s="421"/>
      <c r="EZG520" s="421"/>
      <c r="EZH520" s="421"/>
      <c r="EZI520" s="421"/>
      <c r="EZJ520" s="421"/>
      <c r="EZK520" s="421"/>
      <c r="EZL520" s="421"/>
      <c r="EZM520" s="421"/>
      <c r="EZN520" s="421"/>
      <c r="EZO520" s="421"/>
      <c r="EZP520" s="421"/>
      <c r="EZQ520" s="421"/>
      <c r="EZR520" s="421"/>
      <c r="EZS520" s="421"/>
      <c r="EZT520" s="421"/>
      <c r="EZU520" s="421"/>
      <c r="EZV520" s="421"/>
      <c r="EZW520" s="421"/>
      <c r="EZX520" s="421"/>
      <c r="EZY520" s="421"/>
      <c r="EZZ520" s="421"/>
      <c r="FAA520" s="421"/>
      <c r="FAB520" s="421"/>
      <c r="FAC520" s="421"/>
      <c r="FAD520" s="421"/>
      <c r="FAE520" s="421"/>
      <c r="FAF520" s="421"/>
      <c r="FAG520" s="421"/>
      <c r="FAH520" s="421"/>
      <c r="FAI520" s="421"/>
      <c r="FAJ520" s="421"/>
      <c r="FAK520" s="421"/>
      <c r="FAL520" s="421"/>
      <c r="FAM520" s="421"/>
      <c r="FAN520" s="421"/>
      <c r="FAO520" s="421"/>
      <c r="FAP520" s="421"/>
      <c r="FAQ520" s="421"/>
      <c r="FAR520" s="421"/>
      <c r="FAS520" s="421"/>
      <c r="FAT520" s="421"/>
      <c r="FAU520" s="421"/>
      <c r="FAV520" s="421"/>
      <c r="FAW520" s="421"/>
      <c r="FAX520" s="421"/>
      <c r="FAY520" s="421"/>
      <c r="FAZ520" s="421"/>
      <c r="FBA520" s="421"/>
      <c r="FBB520" s="421"/>
      <c r="FBC520" s="421"/>
      <c r="FBD520" s="421"/>
      <c r="FBE520" s="421"/>
      <c r="FBF520" s="421"/>
      <c r="FBG520" s="421"/>
      <c r="FBH520" s="421"/>
      <c r="FBI520" s="421"/>
      <c r="FBJ520" s="421"/>
      <c r="FBK520" s="421"/>
      <c r="FBL520" s="421"/>
      <c r="FBM520" s="421"/>
      <c r="FBN520" s="421"/>
      <c r="FBO520" s="421"/>
      <c r="FBP520" s="421"/>
      <c r="FBQ520" s="421"/>
      <c r="FBR520" s="421"/>
      <c r="FBS520" s="421"/>
      <c r="FBT520" s="421"/>
      <c r="FBU520" s="421"/>
      <c r="FBV520" s="421"/>
      <c r="FBW520" s="421"/>
      <c r="FBX520" s="421"/>
      <c r="FBY520" s="421"/>
      <c r="FBZ520" s="421"/>
      <c r="FCA520" s="421"/>
      <c r="FCB520" s="421"/>
      <c r="FCC520" s="421"/>
      <c r="FCD520" s="421"/>
      <c r="FCE520" s="421"/>
      <c r="FCF520" s="421"/>
      <c r="FCG520" s="421"/>
      <c r="FCH520" s="421"/>
      <c r="FCI520" s="421"/>
      <c r="FCJ520" s="421"/>
      <c r="FCK520" s="421"/>
      <c r="FCL520" s="421"/>
      <c r="FCM520" s="421"/>
      <c r="FCN520" s="421"/>
      <c r="FCO520" s="421"/>
      <c r="FCP520" s="421"/>
      <c r="FCQ520" s="421"/>
      <c r="FCR520" s="421"/>
      <c r="FCS520" s="421"/>
      <c r="FCT520" s="421"/>
      <c r="FCU520" s="421"/>
      <c r="FCV520" s="421"/>
      <c r="FCW520" s="421"/>
      <c r="FCX520" s="421"/>
      <c r="FCY520" s="421"/>
      <c r="FCZ520" s="421"/>
      <c r="FDA520" s="421"/>
      <c r="FDB520" s="421"/>
      <c r="FDC520" s="421"/>
      <c r="FDD520" s="421"/>
      <c r="FDE520" s="421"/>
      <c r="FDF520" s="421"/>
      <c r="FDG520" s="421"/>
      <c r="FDH520" s="421"/>
      <c r="FDI520" s="421"/>
      <c r="FDJ520" s="421"/>
      <c r="FDK520" s="421"/>
      <c r="FDL520" s="421"/>
      <c r="FDM520" s="421"/>
      <c r="FDN520" s="421"/>
      <c r="FDO520" s="421"/>
      <c r="FDP520" s="421"/>
      <c r="FDQ520" s="421"/>
      <c r="FDR520" s="421"/>
      <c r="FDS520" s="421"/>
      <c r="FDT520" s="421"/>
      <c r="FDU520" s="421"/>
      <c r="FDV520" s="421"/>
      <c r="FDW520" s="421"/>
      <c r="FDX520" s="421"/>
      <c r="FDY520" s="421"/>
      <c r="FDZ520" s="421"/>
      <c r="FEA520" s="421"/>
      <c r="FEB520" s="421"/>
      <c r="FEC520" s="421"/>
      <c r="FED520" s="421"/>
      <c r="FEE520" s="421"/>
      <c r="FEF520" s="421"/>
      <c r="FEG520" s="421"/>
      <c r="FEH520" s="421"/>
      <c r="FEI520" s="421"/>
      <c r="FEJ520" s="421"/>
      <c r="FEK520" s="421"/>
      <c r="FEL520" s="421"/>
      <c r="FEM520" s="421"/>
      <c r="FEN520" s="421"/>
      <c r="FEO520" s="421"/>
      <c r="FEP520" s="421"/>
      <c r="FEQ520" s="421"/>
      <c r="FER520" s="421"/>
      <c r="FES520" s="421"/>
      <c r="FET520" s="421"/>
      <c r="FEU520" s="421"/>
      <c r="FEV520" s="421"/>
      <c r="FEW520" s="421"/>
      <c r="FEX520" s="421"/>
      <c r="FEY520" s="421"/>
      <c r="FEZ520" s="421"/>
      <c r="FFA520" s="421"/>
      <c r="FFB520" s="421"/>
      <c r="FFC520" s="421"/>
      <c r="FFD520" s="421"/>
      <c r="FFE520" s="421"/>
      <c r="FFF520" s="421"/>
      <c r="FFG520" s="421"/>
      <c r="FFH520" s="421"/>
      <c r="FFI520" s="421"/>
      <c r="FFJ520" s="421"/>
      <c r="FFK520" s="421"/>
      <c r="FFL520" s="421"/>
      <c r="FFM520" s="421"/>
      <c r="FFN520" s="421"/>
      <c r="FFO520" s="421"/>
      <c r="FFP520" s="421"/>
      <c r="FFQ520" s="421"/>
      <c r="FFR520" s="421"/>
      <c r="FFS520" s="421"/>
      <c r="FFT520" s="421"/>
      <c r="FFU520" s="421"/>
      <c r="FFV520" s="421"/>
      <c r="FFW520" s="421"/>
      <c r="FFX520" s="421"/>
      <c r="FFY520" s="421"/>
      <c r="FFZ520" s="421"/>
      <c r="FGA520" s="421"/>
      <c r="FGB520" s="421"/>
      <c r="FGC520" s="421"/>
      <c r="FGD520" s="421"/>
      <c r="FGE520" s="421"/>
      <c r="FGF520" s="421"/>
      <c r="FGG520" s="421"/>
      <c r="FGH520" s="421"/>
      <c r="FGI520" s="421"/>
      <c r="FGJ520" s="421"/>
      <c r="FGK520" s="421"/>
      <c r="FGL520" s="421"/>
      <c r="FGM520" s="421"/>
      <c r="FGN520" s="421"/>
      <c r="FGO520" s="421"/>
      <c r="FGP520" s="421"/>
      <c r="FGQ520" s="421"/>
      <c r="FGR520" s="421"/>
      <c r="FGS520" s="421"/>
      <c r="FGT520" s="421"/>
      <c r="FGU520" s="421"/>
      <c r="FGV520" s="421"/>
      <c r="FGW520" s="421"/>
      <c r="FGX520" s="421"/>
      <c r="FGY520" s="421"/>
      <c r="FGZ520" s="421"/>
      <c r="FHA520" s="421"/>
      <c r="FHB520" s="421"/>
      <c r="FHC520" s="421"/>
      <c r="FHD520" s="421"/>
      <c r="FHE520" s="421"/>
      <c r="FHF520" s="421"/>
      <c r="FHG520" s="421"/>
      <c r="FHH520" s="421"/>
      <c r="FHI520" s="421"/>
      <c r="FHJ520" s="421"/>
      <c r="FHK520" s="421"/>
      <c r="FHL520" s="421"/>
      <c r="FHM520" s="421"/>
      <c r="FHN520" s="421"/>
      <c r="FHO520" s="421"/>
      <c r="FHP520" s="421"/>
      <c r="FHQ520" s="421"/>
      <c r="FHR520" s="421"/>
      <c r="FHS520" s="421"/>
      <c r="FHT520" s="421"/>
      <c r="FHU520" s="421"/>
      <c r="FHV520" s="421"/>
      <c r="FHW520" s="421"/>
      <c r="FHX520" s="421"/>
      <c r="FHY520" s="421"/>
      <c r="FHZ520" s="421"/>
      <c r="FIA520" s="421"/>
      <c r="FIB520" s="421"/>
      <c r="FIC520" s="421"/>
      <c r="FID520" s="421"/>
      <c r="FIE520" s="421"/>
      <c r="FIF520" s="421"/>
      <c r="FIG520" s="421"/>
      <c r="FIH520" s="421"/>
      <c r="FII520" s="421"/>
      <c r="FIJ520" s="421"/>
      <c r="FIK520" s="421"/>
      <c r="FIL520" s="421"/>
      <c r="FIM520" s="421"/>
      <c r="FIN520" s="421"/>
      <c r="FIO520" s="421"/>
      <c r="FIP520" s="421"/>
      <c r="FIQ520" s="421"/>
      <c r="FIR520" s="421"/>
      <c r="FIS520" s="421"/>
      <c r="FIT520" s="421"/>
      <c r="FIU520" s="421"/>
      <c r="FIV520" s="421"/>
      <c r="FIW520" s="421"/>
      <c r="FIX520" s="421"/>
      <c r="FIY520" s="421"/>
      <c r="FIZ520" s="421"/>
      <c r="FJA520" s="421"/>
      <c r="FJB520" s="421"/>
      <c r="FJC520" s="421"/>
      <c r="FJD520" s="421"/>
      <c r="FJE520" s="421"/>
      <c r="FJF520" s="421"/>
      <c r="FJG520" s="421"/>
      <c r="FJH520" s="421"/>
      <c r="FJI520" s="421"/>
      <c r="FJJ520" s="421"/>
      <c r="FJK520" s="421"/>
      <c r="FJL520" s="421"/>
      <c r="FJM520" s="421"/>
      <c r="FJN520" s="421"/>
      <c r="FJO520" s="421"/>
      <c r="FJP520" s="421"/>
      <c r="FJQ520" s="421"/>
      <c r="FJR520" s="421"/>
      <c r="FJS520" s="421"/>
      <c r="FJT520" s="421"/>
      <c r="FJU520" s="421"/>
      <c r="FJV520" s="421"/>
      <c r="FJW520" s="421"/>
      <c r="FJX520" s="421"/>
      <c r="FJY520" s="421"/>
      <c r="FJZ520" s="421"/>
      <c r="FKA520" s="421"/>
      <c r="FKB520" s="421"/>
      <c r="FKC520" s="421"/>
      <c r="FKD520" s="421"/>
      <c r="FKE520" s="421"/>
      <c r="FKF520" s="421"/>
      <c r="FKG520" s="421"/>
      <c r="FKH520" s="421"/>
      <c r="FKI520" s="421"/>
      <c r="FKJ520" s="421"/>
      <c r="FKK520" s="421"/>
      <c r="FKL520" s="421"/>
      <c r="FKM520" s="421"/>
      <c r="FKN520" s="421"/>
      <c r="FKO520" s="421"/>
      <c r="FKP520" s="421"/>
      <c r="FKQ520" s="421"/>
      <c r="FKR520" s="421"/>
      <c r="FKS520" s="421"/>
      <c r="FKT520" s="421"/>
      <c r="FKU520" s="421"/>
      <c r="FKV520" s="421"/>
      <c r="FKW520" s="421"/>
      <c r="FKX520" s="421"/>
      <c r="FKY520" s="421"/>
      <c r="FKZ520" s="421"/>
      <c r="FLA520" s="421"/>
      <c r="FLB520" s="421"/>
      <c r="FLC520" s="421"/>
      <c r="FLD520" s="421"/>
      <c r="FLE520" s="421"/>
      <c r="FLF520" s="421"/>
      <c r="FLG520" s="421"/>
      <c r="FLH520" s="421"/>
      <c r="FLI520" s="421"/>
      <c r="FLJ520" s="421"/>
      <c r="FLK520" s="421"/>
      <c r="FLL520" s="421"/>
      <c r="FLM520" s="421"/>
      <c r="FLN520" s="421"/>
      <c r="FLO520" s="421"/>
      <c r="FLP520" s="421"/>
      <c r="FLQ520" s="421"/>
      <c r="FLR520" s="421"/>
      <c r="FLS520" s="421"/>
      <c r="FLT520" s="421"/>
      <c r="FLU520" s="421"/>
      <c r="FLV520" s="421"/>
      <c r="FLW520" s="421"/>
      <c r="FLX520" s="421"/>
      <c r="FLY520" s="421"/>
      <c r="FLZ520" s="421"/>
      <c r="FMA520" s="421"/>
      <c r="FMB520" s="421"/>
      <c r="FMC520" s="421"/>
      <c r="FMD520" s="421"/>
      <c r="FME520" s="421"/>
      <c r="FMF520" s="421"/>
      <c r="FMG520" s="421"/>
      <c r="FMH520" s="421"/>
      <c r="FMI520" s="421"/>
      <c r="FMJ520" s="421"/>
      <c r="FMK520" s="421"/>
      <c r="FML520" s="421"/>
      <c r="FMM520" s="421"/>
      <c r="FMN520" s="421"/>
      <c r="FMO520" s="421"/>
      <c r="FMP520" s="421"/>
      <c r="FMQ520" s="421"/>
      <c r="FMR520" s="421"/>
      <c r="FMS520" s="421"/>
      <c r="FMT520" s="421"/>
      <c r="FMU520" s="421"/>
      <c r="FMV520" s="421"/>
      <c r="FMW520" s="421"/>
      <c r="FMX520" s="421"/>
      <c r="FMY520" s="421"/>
      <c r="FMZ520" s="421"/>
      <c r="FNA520" s="421"/>
      <c r="FNB520" s="421"/>
      <c r="FNC520" s="421"/>
      <c r="FND520" s="421"/>
      <c r="FNE520" s="421"/>
      <c r="FNF520" s="421"/>
      <c r="FNG520" s="421"/>
      <c r="FNH520" s="421"/>
      <c r="FNI520" s="421"/>
      <c r="FNJ520" s="421"/>
      <c r="FNK520" s="421"/>
      <c r="FNL520" s="421"/>
      <c r="FNM520" s="421"/>
      <c r="FNN520" s="421"/>
      <c r="FNO520" s="421"/>
      <c r="FNP520" s="421"/>
      <c r="FNQ520" s="421"/>
      <c r="FNR520" s="421"/>
      <c r="FNS520" s="421"/>
      <c r="FNT520" s="421"/>
      <c r="FNU520" s="421"/>
      <c r="FNV520" s="421"/>
      <c r="FNW520" s="421"/>
      <c r="FNX520" s="421"/>
      <c r="FNY520" s="421"/>
      <c r="FNZ520" s="421"/>
      <c r="FOA520" s="421"/>
      <c r="FOB520" s="421"/>
      <c r="FOC520" s="421"/>
      <c r="FOD520" s="421"/>
      <c r="FOE520" s="421"/>
      <c r="FOF520" s="421"/>
      <c r="FOG520" s="421"/>
      <c r="FOH520" s="421"/>
      <c r="FOI520" s="421"/>
      <c r="FOJ520" s="421"/>
      <c r="FOK520" s="421"/>
      <c r="FOL520" s="421"/>
      <c r="FOM520" s="421"/>
      <c r="FON520" s="421"/>
      <c r="FOO520" s="421"/>
      <c r="FOP520" s="421"/>
      <c r="FOQ520" s="421"/>
      <c r="FOR520" s="421"/>
      <c r="FOS520" s="421"/>
      <c r="FOT520" s="421"/>
      <c r="FOU520" s="421"/>
      <c r="FOV520" s="421"/>
      <c r="FOW520" s="421"/>
      <c r="FOX520" s="421"/>
      <c r="FOY520" s="421"/>
      <c r="FOZ520" s="421"/>
      <c r="FPA520" s="421"/>
      <c r="FPB520" s="421"/>
      <c r="FPC520" s="421"/>
      <c r="FPD520" s="421"/>
      <c r="FPE520" s="421"/>
      <c r="FPF520" s="421"/>
      <c r="FPG520" s="421"/>
      <c r="FPH520" s="421"/>
      <c r="FPI520" s="421"/>
      <c r="FPJ520" s="421"/>
      <c r="FPK520" s="421"/>
      <c r="FPL520" s="421"/>
      <c r="FPM520" s="421"/>
      <c r="FPN520" s="421"/>
      <c r="FPO520" s="421"/>
      <c r="FPP520" s="421"/>
      <c r="FPQ520" s="421"/>
      <c r="FPR520" s="421"/>
      <c r="FPS520" s="421"/>
      <c r="FPT520" s="421"/>
      <c r="FPU520" s="421"/>
      <c r="FPV520" s="421"/>
      <c r="FPW520" s="421"/>
      <c r="FPX520" s="421"/>
      <c r="FPY520" s="421"/>
      <c r="FPZ520" s="421"/>
      <c r="FQA520" s="421"/>
      <c r="FQB520" s="421"/>
      <c r="FQC520" s="421"/>
      <c r="FQD520" s="421"/>
      <c r="FQE520" s="421"/>
      <c r="FQF520" s="421"/>
      <c r="FQG520" s="421"/>
      <c r="FQH520" s="421"/>
      <c r="FQI520" s="421"/>
      <c r="FQJ520" s="421"/>
      <c r="FQK520" s="421"/>
      <c r="FQL520" s="421"/>
      <c r="FQM520" s="421"/>
      <c r="FQN520" s="421"/>
      <c r="FQO520" s="421"/>
      <c r="FQP520" s="421"/>
      <c r="FQQ520" s="421"/>
      <c r="FQR520" s="421"/>
      <c r="FQS520" s="421"/>
      <c r="FQT520" s="421"/>
      <c r="FQU520" s="421"/>
      <c r="FQV520" s="421"/>
      <c r="FQW520" s="421"/>
      <c r="FQX520" s="421"/>
      <c r="FQY520" s="421"/>
      <c r="FQZ520" s="421"/>
      <c r="FRA520" s="421"/>
      <c r="FRB520" s="421"/>
      <c r="FRC520" s="421"/>
      <c r="FRD520" s="421"/>
      <c r="FRE520" s="421"/>
      <c r="FRF520" s="421"/>
      <c r="FRG520" s="421"/>
      <c r="FRH520" s="421"/>
      <c r="FRI520" s="421"/>
      <c r="FRJ520" s="421"/>
      <c r="FRK520" s="421"/>
      <c r="FRL520" s="421"/>
      <c r="FRM520" s="421"/>
      <c r="FRN520" s="421"/>
      <c r="FRO520" s="421"/>
      <c r="FRP520" s="421"/>
      <c r="FRQ520" s="421"/>
      <c r="FRR520" s="421"/>
      <c r="FRS520" s="421"/>
      <c r="FRT520" s="421"/>
      <c r="FRU520" s="421"/>
      <c r="FRV520" s="421"/>
      <c r="FRW520" s="421"/>
      <c r="FRX520" s="421"/>
      <c r="FRY520" s="421"/>
      <c r="FRZ520" s="421"/>
      <c r="FSA520" s="421"/>
      <c r="FSB520" s="421"/>
      <c r="FSC520" s="421"/>
      <c r="FSD520" s="421"/>
      <c r="FSE520" s="421"/>
      <c r="FSF520" s="421"/>
      <c r="FSG520" s="421"/>
      <c r="FSH520" s="421"/>
      <c r="FSI520" s="421"/>
      <c r="FSJ520" s="421"/>
      <c r="FSK520" s="421"/>
      <c r="FSL520" s="421"/>
      <c r="FSM520" s="421"/>
      <c r="FSN520" s="421"/>
      <c r="FSO520" s="421"/>
      <c r="FSP520" s="421"/>
      <c r="FSQ520" s="421"/>
      <c r="FSR520" s="421"/>
      <c r="FSS520" s="421"/>
      <c r="FST520" s="421"/>
      <c r="FSU520" s="421"/>
      <c r="FSV520" s="421"/>
      <c r="FSW520" s="421"/>
      <c r="FSX520" s="421"/>
      <c r="FSY520" s="421"/>
      <c r="FSZ520" s="421"/>
      <c r="FTA520" s="421"/>
      <c r="FTB520" s="421"/>
      <c r="FTC520" s="421"/>
      <c r="FTD520" s="421"/>
      <c r="FTE520" s="421"/>
      <c r="FTF520" s="421"/>
      <c r="FTG520" s="421"/>
      <c r="FTH520" s="421"/>
      <c r="FTI520" s="421"/>
      <c r="FTJ520" s="421"/>
      <c r="FTK520" s="421"/>
      <c r="FTL520" s="421"/>
      <c r="FTM520" s="421"/>
      <c r="FTN520" s="421"/>
      <c r="FTO520" s="421"/>
      <c r="FTP520" s="421"/>
      <c r="FTQ520" s="421"/>
      <c r="FTR520" s="421"/>
      <c r="FTS520" s="421"/>
      <c r="FTT520" s="421"/>
      <c r="FTU520" s="421"/>
      <c r="FTV520" s="421"/>
      <c r="FTW520" s="421"/>
      <c r="FTX520" s="421"/>
      <c r="FTY520" s="421"/>
      <c r="FTZ520" s="421"/>
      <c r="FUA520" s="421"/>
      <c r="FUB520" s="421"/>
      <c r="FUC520" s="421"/>
      <c r="FUD520" s="421"/>
      <c r="FUE520" s="421"/>
      <c r="FUF520" s="421"/>
      <c r="FUG520" s="421"/>
      <c r="FUH520" s="421"/>
      <c r="FUI520" s="421"/>
      <c r="FUJ520" s="421"/>
      <c r="FUK520" s="421"/>
      <c r="FUL520" s="421"/>
      <c r="FUM520" s="421"/>
      <c r="FUN520" s="421"/>
      <c r="FUO520" s="421"/>
      <c r="FUP520" s="421"/>
      <c r="FUQ520" s="421"/>
      <c r="FUR520" s="421"/>
      <c r="FUS520" s="421"/>
      <c r="FUT520" s="421"/>
      <c r="FUU520" s="421"/>
      <c r="FUV520" s="421"/>
      <c r="FUW520" s="421"/>
      <c r="FUX520" s="421"/>
      <c r="FUY520" s="421"/>
      <c r="FUZ520" s="421"/>
      <c r="FVA520" s="421"/>
      <c r="FVB520" s="421"/>
      <c r="FVC520" s="421"/>
      <c r="FVD520" s="421"/>
      <c r="FVE520" s="421"/>
      <c r="FVF520" s="421"/>
      <c r="FVG520" s="421"/>
      <c r="FVH520" s="421"/>
      <c r="FVI520" s="421"/>
      <c r="FVJ520" s="421"/>
      <c r="FVK520" s="421"/>
      <c r="FVL520" s="421"/>
      <c r="FVM520" s="421"/>
      <c r="FVN520" s="421"/>
      <c r="FVO520" s="421"/>
      <c r="FVP520" s="421"/>
      <c r="FVQ520" s="421"/>
      <c r="FVR520" s="421"/>
      <c r="FVS520" s="421"/>
      <c r="FVT520" s="421"/>
      <c r="FVU520" s="421"/>
      <c r="FVV520" s="421"/>
      <c r="FVW520" s="421"/>
      <c r="FVX520" s="421"/>
      <c r="FVY520" s="421"/>
      <c r="FVZ520" s="421"/>
      <c r="FWA520" s="421"/>
      <c r="FWB520" s="421"/>
      <c r="FWC520" s="421"/>
      <c r="FWD520" s="421"/>
      <c r="FWE520" s="421"/>
      <c r="FWF520" s="421"/>
      <c r="FWG520" s="421"/>
      <c r="FWH520" s="421"/>
      <c r="FWI520" s="421"/>
      <c r="FWJ520" s="421"/>
      <c r="FWK520" s="421"/>
      <c r="FWL520" s="421"/>
      <c r="FWM520" s="421"/>
      <c r="FWN520" s="421"/>
      <c r="FWO520" s="421"/>
      <c r="FWP520" s="421"/>
      <c r="FWQ520" s="421"/>
      <c r="FWR520" s="421"/>
      <c r="FWS520" s="421"/>
      <c r="FWT520" s="421"/>
      <c r="FWU520" s="421"/>
      <c r="FWV520" s="421"/>
      <c r="FWW520" s="421"/>
      <c r="FWX520" s="421"/>
      <c r="FWY520" s="421"/>
      <c r="FWZ520" s="421"/>
      <c r="FXA520" s="421"/>
      <c r="FXB520" s="421"/>
      <c r="FXC520" s="421"/>
      <c r="FXD520" s="421"/>
      <c r="FXE520" s="421"/>
      <c r="FXF520" s="421"/>
      <c r="FXG520" s="421"/>
      <c r="FXH520" s="421"/>
      <c r="FXI520" s="421"/>
      <c r="FXJ520" s="421"/>
      <c r="FXK520" s="421"/>
      <c r="FXL520" s="421"/>
      <c r="FXM520" s="421"/>
      <c r="FXN520" s="421"/>
      <c r="FXO520" s="421"/>
      <c r="FXP520" s="421"/>
      <c r="FXQ520" s="421"/>
      <c r="FXR520" s="421"/>
      <c r="FXS520" s="421"/>
      <c r="FXT520" s="421"/>
      <c r="FXU520" s="421"/>
      <c r="FXV520" s="421"/>
      <c r="FXW520" s="421"/>
      <c r="FXX520" s="421"/>
      <c r="FXY520" s="421"/>
      <c r="FXZ520" s="421"/>
      <c r="FYA520" s="421"/>
      <c r="FYB520" s="421"/>
      <c r="FYC520" s="421"/>
      <c r="FYD520" s="421"/>
      <c r="FYE520" s="421"/>
      <c r="FYF520" s="421"/>
      <c r="FYG520" s="421"/>
      <c r="FYH520" s="421"/>
      <c r="FYI520" s="421"/>
      <c r="FYJ520" s="421"/>
      <c r="FYK520" s="421"/>
      <c r="FYL520" s="421"/>
      <c r="FYM520" s="421"/>
      <c r="FYN520" s="421"/>
      <c r="FYO520" s="421"/>
      <c r="FYP520" s="421"/>
      <c r="FYQ520" s="421"/>
      <c r="FYR520" s="421"/>
      <c r="FYS520" s="421"/>
      <c r="FYT520" s="421"/>
      <c r="FYU520" s="421"/>
      <c r="FYV520" s="421"/>
      <c r="FYW520" s="421"/>
      <c r="FYX520" s="421"/>
      <c r="FYY520" s="421"/>
      <c r="FYZ520" s="421"/>
      <c r="FZA520" s="421"/>
      <c r="FZB520" s="421"/>
      <c r="FZC520" s="421"/>
      <c r="FZD520" s="421"/>
      <c r="FZE520" s="421"/>
      <c r="FZF520" s="421"/>
      <c r="FZG520" s="421"/>
      <c r="FZH520" s="421"/>
      <c r="FZI520" s="421"/>
      <c r="FZJ520" s="421"/>
      <c r="FZK520" s="421"/>
      <c r="FZL520" s="421"/>
      <c r="FZM520" s="421"/>
      <c r="FZN520" s="421"/>
      <c r="FZO520" s="421"/>
      <c r="FZP520" s="421"/>
      <c r="FZQ520" s="421"/>
      <c r="FZR520" s="421"/>
      <c r="FZS520" s="421"/>
      <c r="FZT520" s="421"/>
      <c r="FZU520" s="421"/>
      <c r="FZV520" s="421"/>
      <c r="FZW520" s="421"/>
      <c r="FZX520" s="421"/>
      <c r="FZY520" s="421"/>
      <c r="FZZ520" s="421"/>
      <c r="GAA520" s="421"/>
      <c r="GAB520" s="421"/>
      <c r="GAC520" s="421"/>
      <c r="GAD520" s="421"/>
      <c r="GAE520" s="421"/>
      <c r="GAF520" s="421"/>
      <c r="GAG520" s="421"/>
      <c r="GAH520" s="421"/>
      <c r="GAI520" s="421"/>
      <c r="GAJ520" s="421"/>
      <c r="GAK520" s="421"/>
      <c r="GAL520" s="421"/>
      <c r="GAM520" s="421"/>
      <c r="GAN520" s="421"/>
      <c r="GAO520" s="421"/>
      <c r="GAP520" s="421"/>
      <c r="GAQ520" s="421"/>
      <c r="GAR520" s="421"/>
      <c r="GAS520" s="421"/>
      <c r="GAT520" s="421"/>
      <c r="GAU520" s="421"/>
      <c r="GAV520" s="421"/>
      <c r="GAW520" s="421"/>
      <c r="GAX520" s="421"/>
      <c r="GAY520" s="421"/>
      <c r="GAZ520" s="421"/>
      <c r="GBA520" s="421"/>
      <c r="GBB520" s="421"/>
      <c r="GBC520" s="421"/>
      <c r="GBD520" s="421"/>
      <c r="GBE520" s="421"/>
      <c r="GBF520" s="421"/>
      <c r="GBG520" s="421"/>
      <c r="GBH520" s="421"/>
      <c r="GBI520" s="421"/>
      <c r="GBJ520" s="421"/>
      <c r="GBK520" s="421"/>
      <c r="GBL520" s="421"/>
      <c r="GBM520" s="421"/>
      <c r="GBN520" s="421"/>
      <c r="GBO520" s="421"/>
      <c r="GBP520" s="421"/>
      <c r="GBQ520" s="421"/>
      <c r="GBR520" s="421"/>
      <c r="GBS520" s="421"/>
      <c r="GBT520" s="421"/>
      <c r="GBU520" s="421"/>
      <c r="GBV520" s="421"/>
      <c r="GBW520" s="421"/>
      <c r="GBX520" s="421"/>
      <c r="GBY520" s="421"/>
      <c r="GBZ520" s="421"/>
      <c r="GCA520" s="421"/>
      <c r="GCB520" s="421"/>
      <c r="GCC520" s="421"/>
      <c r="GCD520" s="421"/>
      <c r="GCE520" s="421"/>
      <c r="GCF520" s="421"/>
      <c r="GCG520" s="421"/>
      <c r="GCH520" s="421"/>
      <c r="GCI520" s="421"/>
      <c r="GCJ520" s="421"/>
      <c r="GCK520" s="421"/>
      <c r="GCL520" s="421"/>
      <c r="GCM520" s="421"/>
      <c r="GCN520" s="421"/>
      <c r="GCO520" s="421"/>
      <c r="GCP520" s="421"/>
      <c r="GCQ520" s="421"/>
      <c r="GCR520" s="421"/>
      <c r="GCS520" s="421"/>
      <c r="GCT520" s="421"/>
      <c r="GCU520" s="421"/>
      <c r="GCV520" s="421"/>
      <c r="GCW520" s="421"/>
      <c r="GCX520" s="421"/>
      <c r="GCY520" s="421"/>
      <c r="GCZ520" s="421"/>
      <c r="GDA520" s="421"/>
      <c r="GDB520" s="421"/>
      <c r="GDC520" s="421"/>
      <c r="GDD520" s="421"/>
      <c r="GDE520" s="421"/>
      <c r="GDF520" s="421"/>
      <c r="GDG520" s="421"/>
      <c r="GDH520" s="421"/>
      <c r="GDI520" s="421"/>
      <c r="GDJ520" s="421"/>
      <c r="GDK520" s="421"/>
      <c r="GDL520" s="421"/>
      <c r="GDM520" s="421"/>
      <c r="GDN520" s="421"/>
      <c r="GDO520" s="421"/>
      <c r="GDP520" s="421"/>
      <c r="GDQ520" s="421"/>
      <c r="GDR520" s="421"/>
      <c r="GDS520" s="421"/>
      <c r="GDT520" s="421"/>
      <c r="GDU520" s="421"/>
      <c r="GDV520" s="421"/>
      <c r="GDW520" s="421"/>
      <c r="GDX520" s="421"/>
      <c r="GDY520" s="421"/>
      <c r="GDZ520" s="421"/>
      <c r="GEA520" s="421"/>
      <c r="GEB520" s="421"/>
      <c r="GEC520" s="421"/>
      <c r="GED520" s="421"/>
      <c r="GEE520" s="421"/>
      <c r="GEF520" s="421"/>
      <c r="GEG520" s="421"/>
      <c r="GEH520" s="421"/>
      <c r="GEI520" s="421"/>
      <c r="GEJ520" s="421"/>
      <c r="GEK520" s="421"/>
      <c r="GEL520" s="421"/>
      <c r="GEM520" s="421"/>
      <c r="GEN520" s="421"/>
      <c r="GEO520" s="421"/>
      <c r="GEP520" s="421"/>
      <c r="GEQ520" s="421"/>
      <c r="GER520" s="421"/>
      <c r="GES520" s="421"/>
      <c r="GET520" s="421"/>
      <c r="GEU520" s="421"/>
      <c r="GEV520" s="421"/>
      <c r="GEW520" s="421"/>
      <c r="GEX520" s="421"/>
      <c r="GEY520" s="421"/>
      <c r="GEZ520" s="421"/>
      <c r="GFA520" s="421"/>
      <c r="GFB520" s="421"/>
      <c r="GFC520" s="421"/>
      <c r="GFD520" s="421"/>
      <c r="GFE520" s="421"/>
      <c r="GFF520" s="421"/>
      <c r="GFG520" s="421"/>
      <c r="GFH520" s="421"/>
      <c r="GFI520" s="421"/>
      <c r="GFJ520" s="421"/>
      <c r="GFK520" s="421"/>
      <c r="GFL520" s="421"/>
      <c r="GFM520" s="421"/>
      <c r="GFN520" s="421"/>
      <c r="GFO520" s="421"/>
      <c r="GFP520" s="421"/>
      <c r="GFQ520" s="421"/>
      <c r="GFR520" s="421"/>
      <c r="GFS520" s="421"/>
      <c r="GFT520" s="421"/>
      <c r="GFU520" s="421"/>
      <c r="GFV520" s="421"/>
      <c r="GFW520" s="421"/>
      <c r="GFX520" s="421"/>
      <c r="GFY520" s="421"/>
      <c r="GFZ520" s="421"/>
      <c r="GGA520" s="421"/>
      <c r="GGB520" s="421"/>
      <c r="GGC520" s="421"/>
      <c r="GGD520" s="421"/>
      <c r="GGE520" s="421"/>
      <c r="GGF520" s="421"/>
      <c r="GGG520" s="421"/>
      <c r="GGH520" s="421"/>
      <c r="GGI520" s="421"/>
      <c r="GGJ520" s="421"/>
      <c r="GGK520" s="421"/>
      <c r="GGL520" s="421"/>
      <c r="GGM520" s="421"/>
      <c r="GGN520" s="421"/>
      <c r="GGO520" s="421"/>
      <c r="GGP520" s="421"/>
      <c r="GGQ520" s="421"/>
      <c r="GGR520" s="421"/>
      <c r="GGS520" s="421"/>
      <c r="GGT520" s="421"/>
      <c r="GGU520" s="421"/>
      <c r="GGV520" s="421"/>
      <c r="GGW520" s="421"/>
      <c r="GGX520" s="421"/>
      <c r="GGY520" s="421"/>
      <c r="GGZ520" s="421"/>
      <c r="GHA520" s="421"/>
      <c r="GHB520" s="421"/>
      <c r="GHC520" s="421"/>
      <c r="GHD520" s="421"/>
      <c r="GHE520" s="421"/>
      <c r="GHF520" s="421"/>
      <c r="GHG520" s="421"/>
      <c r="GHH520" s="421"/>
      <c r="GHI520" s="421"/>
      <c r="GHJ520" s="421"/>
      <c r="GHK520" s="421"/>
      <c r="GHL520" s="421"/>
      <c r="GHM520" s="421"/>
      <c r="GHN520" s="421"/>
      <c r="GHO520" s="421"/>
      <c r="GHP520" s="421"/>
      <c r="GHQ520" s="421"/>
      <c r="GHR520" s="421"/>
      <c r="GHS520" s="421"/>
      <c r="GHT520" s="421"/>
      <c r="GHU520" s="421"/>
      <c r="GHV520" s="421"/>
      <c r="GHW520" s="421"/>
      <c r="GHX520" s="421"/>
      <c r="GHY520" s="421"/>
      <c r="GHZ520" s="421"/>
      <c r="GIA520" s="421"/>
      <c r="GIB520" s="421"/>
      <c r="GIC520" s="421"/>
      <c r="GID520" s="421"/>
      <c r="GIE520" s="421"/>
      <c r="GIF520" s="421"/>
      <c r="GIG520" s="421"/>
      <c r="GIH520" s="421"/>
      <c r="GII520" s="421"/>
      <c r="GIJ520" s="421"/>
      <c r="GIK520" s="421"/>
      <c r="GIL520" s="421"/>
      <c r="GIM520" s="421"/>
      <c r="GIN520" s="421"/>
      <c r="GIO520" s="421"/>
      <c r="GIP520" s="421"/>
      <c r="GIQ520" s="421"/>
      <c r="GIR520" s="421"/>
      <c r="GIS520" s="421"/>
      <c r="GIT520" s="421"/>
      <c r="GIU520" s="421"/>
      <c r="GIV520" s="421"/>
      <c r="GIW520" s="421"/>
      <c r="GIX520" s="421"/>
      <c r="GIY520" s="421"/>
      <c r="GIZ520" s="421"/>
      <c r="GJA520" s="421"/>
      <c r="GJB520" s="421"/>
      <c r="GJC520" s="421"/>
      <c r="GJD520" s="421"/>
      <c r="GJE520" s="421"/>
      <c r="GJF520" s="421"/>
      <c r="GJG520" s="421"/>
      <c r="GJH520" s="421"/>
      <c r="GJI520" s="421"/>
      <c r="GJJ520" s="421"/>
      <c r="GJK520" s="421"/>
      <c r="GJL520" s="421"/>
      <c r="GJM520" s="421"/>
      <c r="GJN520" s="421"/>
      <c r="GJO520" s="421"/>
      <c r="GJP520" s="421"/>
      <c r="GJQ520" s="421"/>
      <c r="GJR520" s="421"/>
      <c r="GJS520" s="421"/>
      <c r="GJT520" s="421"/>
      <c r="GJU520" s="421"/>
      <c r="GJV520" s="421"/>
      <c r="GJW520" s="421"/>
      <c r="GJX520" s="421"/>
      <c r="GJY520" s="421"/>
      <c r="GJZ520" s="421"/>
      <c r="GKA520" s="421"/>
      <c r="GKB520" s="421"/>
      <c r="GKC520" s="421"/>
      <c r="GKD520" s="421"/>
      <c r="GKE520" s="421"/>
      <c r="GKF520" s="421"/>
      <c r="GKG520" s="421"/>
      <c r="GKH520" s="421"/>
      <c r="GKI520" s="421"/>
      <c r="GKJ520" s="421"/>
      <c r="GKK520" s="421"/>
      <c r="GKL520" s="421"/>
      <c r="GKM520" s="421"/>
      <c r="GKN520" s="421"/>
      <c r="GKO520" s="421"/>
      <c r="GKP520" s="421"/>
      <c r="GKQ520" s="421"/>
      <c r="GKR520" s="421"/>
      <c r="GKS520" s="421"/>
      <c r="GKT520" s="421"/>
      <c r="GKU520" s="421"/>
      <c r="GKV520" s="421"/>
      <c r="GKW520" s="421"/>
      <c r="GKX520" s="421"/>
      <c r="GKY520" s="421"/>
      <c r="GKZ520" s="421"/>
      <c r="GLA520" s="421"/>
      <c r="GLB520" s="421"/>
      <c r="GLC520" s="421"/>
      <c r="GLD520" s="421"/>
      <c r="GLE520" s="421"/>
      <c r="GLF520" s="421"/>
      <c r="GLG520" s="421"/>
      <c r="GLH520" s="421"/>
      <c r="GLI520" s="421"/>
      <c r="GLJ520" s="421"/>
      <c r="GLK520" s="421"/>
      <c r="GLL520" s="421"/>
      <c r="GLM520" s="421"/>
      <c r="GLN520" s="421"/>
      <c r="GLO520" s="421"/>
      <c r="GLP520" s="421"/>
      <c r="GLQ520" s="421"/>
      <c r="GLR520" s="421"/>
      <c r="GLS520" s="421"/>
      <c r="GLT520" s="421"/>
      <c r="GLU520" s="421"/>
      <c r="GLV520" s="421"/>
      <c r="GLW520" s="421"/>
      <c r="GLX520" s="421"/>
      <c r="GLY520" s="421"/>
      <c r="GLZ520" s="421"/>
      <c r="GMA520" s="421"/>
      <c r="GMB520" s="421"/>
      <c r="GMC520" s="421"/>
      <c r="GMD520" s="421"/>
      <c r="GME520" s="421"/>
      <c r="GMF520" s="421"/>
      <c r="GMG520" s="421"/>
      <c r="GMH520" s="421"/>
      <c r="GMI520" s="421"/>
      <c r="GMJ520" s="421"/>
      <c r="GMK520" s="421"/>
      <c r="GML520" s="421"/>
      <c r="GMM520" s="421"/>
      <c r="GMN520" s="421"/>
      <c r="GMO520" s="421"/>
      <c r="GMP520" s="421"/>
      <c r="GMQ520" s="421"/>
      <c r="GMR520" s="421"/>
      <c r="GMS520" s="421"/>
      <c r="GMT520" s="421"/>
      <c r="GMU520" s="421"/>
      <c r="GMV520" s="421"/>
      <c r="GMW520" s="421"/>
      <c r="GMX520" s="421"/>
      <c r="GMY520" s="421"/>
      <c r="GMZ520" s="421"/>
      <c r="GNA520" s="421"/>
      <c r="GNB520" s="421"/>
      <c r="GNC520" s="421"/>
      <c r="GND520" s="421"/>
      <c r="GNE520" s="421"/>
      <c r="GNF520" s="421"/>
      <c r="GNG520" s="421"/>
      <c r="GNH520" s="421"/>
      <c r="GNI520" s="421"/>
      <c r="GNJ520" s="421"/>
      <c r="GNK520" s="421"/>
      <c r="GNL520" s="421"/>
      <c r="GNM520" s="421"/>
      <c r="GNN520" s="421"/>
      <c r="GNO520" s="421"/>
      <c r="GNP520" s="421"/>
      <c r="GNQ520" s="421"/>
      <c r="GNR520" s="421"/>
      <c r="GNS520" s="421"/>
      <c r="GNT520" s="421"/>
      <c r="GNU520" s="421"/>
      <c r="GNV520" s="421"/>
      <c r="GNW520" s="421"/>
      <c r="GNX520" s="421"/>
      <c r="GNY520" s="421"/>
      <c r="GNZ520" s="421"/>
      <c r="GOA520" s="421"/>
      <c r="GOB520" s="421"/>
      <c r="GOC520" s="421"/>
      <c r="GOD520" s="421"/>
      <c r="GOE520" s="421"/>
      <c r="GOF520" s="421"/>
      <c r="GOG520" s="421"/>
      <c r="GOH520" s="421"/>
      <c r="GOI520" s="421"/>
      <c r="GOJ520" s="421"/>
      <c r="GOK520" s="421"/>
      <c r="GOL520" s="421"/>
      <c r="GOM520" s="421"/>
      <c r="GON520" s="421"/>
      <c r="GOO520" s="421"/>
      <c r="GOP520" s="421"/>
      <c r="GOQ520" s="421"/>
      <c r="GOR520" s="421"/>
      <c r="GOS520" s="421"/>
      <c r="GOT520" s="421"/>
      <c r="GOU520" s="421"/>
      <c r="GOV520" s="421"/>
      <c r="GOW520" s="421"/>
      <c r="GOX520" s="421"/>
      <c r="GOY520" s="421"/>
      <c r="GOZ520" s="421"/>
      <c r="GPA520" s="421"/>
      <c r="GPB520" s="421"/>
      <c r="GPC520" s="421"/>
      <c r="GPD520" s="421"/>
      <c r="GPE520" s="421"/>
      <c r="GPF520" s="421"/>
      <c r="GPG520" s="421"/>
      <c r="GPH520" s="421"/>
      <c r="GPI520" s="421"/>
      <c r="GPJ520" s="421"/>
      <c r="GPK520" s="421"/>
      <c r="GPL520" s="421"/>
      <c r="GPM520" s="421"/>
      <c r="GPN520" s="421"/>
      <c r="GPO520" s="421"/>
      <c r="GPP520" s="421"/>
      <c r="GPQ520" s="421"/>
      <c r="GPR520" s="421"/>
      <c r="GPS520" s="421"/>
      <c r="GPT520" s="421"/>
      <c r="GPU520" s="421"/>
      <c r="GPV520" s="421"/>
      <c r="GPW520" s="421"/>
      <c r="GPX520" s="421"/>
      <c r="GPY520" s="421"/>
      <c r="GPZ520" s="421"/>
      <c r="GQA520" s="421"/>
      <c r="GQB520" s="421"/>
      <c r="GQC520" s="421"/>
      <c r="GQD520" s="421"/>
      <c r="GQE520" s="421"/>
      <c r="GQF520" s="421"/>
      <c r="GQG520" s="421"/>
      <c r="GQH520" s="421"/>
      <c r="GQI520" s="421"/>
      <c r="GQJ520" s="421"/>
      <c r="GQK520" s="421"/>
      <c r="GQL520" s="421"/>
      <c r="GQM520" s="421"/>
      <c r="GQN520" s="421"/>
      <c r="GQO520" s="421"/>
      <c r="GQP520" s="421"/>
      <c r="GQQ520" s="421"/>
      <c r="GQR520" s="421"/>
      <c r="GQS520" s="421"/>
      <c r="GQT520" s="421"/>
      <c r="GQU520" s="421"/>
      <c r="GQV520" s="421"/>
      <c r="GQW520" s="421"/>
      <c r="GQX520" s="421"/>
      <c r="GQY520" s="421"/>
      <c r="GQZ520" s="421"/>
      <c r="GRA520" s="421"/>
      <c r="GRB520" s="421"/>
      <c r="GRC520" s="421"/>
      <c r="GRD520" s="421"/>
      <c r="GRE520" s="421"/>
      <c r="GRF520" s="421"/>
      <c r="GRG520" s="421"/>
      <c r="GRH520" s="421"/>
      <c r="GRI520" s="421"/>
      <c r="GRJ520" s="421"/>
      <c r="GRK520" s="421"/>
      <c r="GRL520" s="421"/>
      <c r="GRM520" s="421"/>
      <c r="GRN520" s="421"/>
      <c r="GRO520" s="421"/>
      <c r="GRP520" s="421"/>
      <c r="GRQ520" s="421"/>
      <c r="GRR520" s="421"/>
      <c r="GRS520" s="421"/>
      <c r="GRT520" s="421"/>
      <c r="GRU520" s="421"/>
      <c r="GRV520" s="421"/>
      <c r="GRW520" s="421"/>
      <c r="GRX520" s="421"/>
      <c r="GRY520" s="421"/>
      <c r="GRZ520" s="421"/>
      <c r="GSA520" s="421"/>
      <c r="GSB520" s="421"/>
      <c r="GSC520" s="421"/>
      <c r="GSD520" s="421"/>
      <c r="GSE520" s="421"/>
      <c r="GSF520" s="421"/>
      <c r="GSG520" s="421"/>
      <c r="GSH520" s="421"/>
      <c r="GSI520" s="421"/>
      <c r="GSJ520" s="421"/>
      <c r="GSK520" s="421"/>
      <c r="GSL520" s="421"/>
      <c r="GSM520" s="421"/>
      <c r="GSN520" s="421"/>
      <c r="GSO520" s="421"/>
      <c r="GSP520" s="421"/>
      <c r="GSQ520" s="421"/>
      <c r="GSR520" s="421"/>
      <c r="GSS520" s="421"/>
      <c r="GST520" s="421"/>
      <c r="GSU520" s="421"/>
      <c r="GSV520" s="421"/>
      <c r="GSW520" s="421"/>
      <c r="GSX520" s="421"/>
      <c r="GSY520" s="421"/>
      <c r="GSZ520" s="421"/>
      <c r="GTA520" s="421"/>
      <c r="GTB520" s="421"/>
      <c r="GTC520" s="421"/>
      <c r="GTD520" s="421"/>
      <c r="GTE520" s="421"/>
      <c r="GTF520" s="421"/>
      <c r="GTG520" s="421"/>
      <c r="GTH520" s="421"/>
      <c r="GTI520" s="421"/>
      <c r="GTJ520" s="421"/>
      <c r="GTK520" s="421"/>
      <c r="GTL520" s="421"/>
      <c r="GTM520" s="421"/>
      <c r="GTN520" s="421"/>
      <c r="GTO520" s="421"/>
      <c r="GTP520" s="421"/>
      <c r="GTQ520" s="421"/>
      <c r="GTR520" s="421"/>
      <c r="GTS520" s="421"/>
      <c r="GTT520" s="421"/>
      <c r="GTU520" s="421"/>
      <c r="GTV520" s="421"/>
      <c r="GTW520" s="421"/>
      <c r="GTX520" s="421"/>
      <c r="GTY520" s="421"/>
      <c r="GTZ520" s="421"/>
      <c r="GUA520" s="421"/>
      <c r="GUB520" s="421"/>
      <c r="GUC520" s="421"/>
      <c r="GUD520" s="421"/>
      <c r="GUE520" s="421"/>
      <c r="GUF520" s="421"/>
      <c r="GUG520" s="421"/>
      <c r="GUH520" s="421"/>
      <c r="GUI520" s="421"/>
      <c r="GUJ520" s="421"/>
      <c r="GUK520" s="421"/>
      <c r="GUL520" s="421"/>
      <c r="GUM520" s="421"/>
      <c r="GUN520" s="421"/>
      <c r="GUO520" s="421"/>
      <c r="GUP520" s="421"/>
      <c r="GUQ520" s="421"/>
      <c r="GUR520" s="421"/>
      <c r="GUS520" s="421"/>
      <c r="GUT520" s="421"/>
      <c r="GUU520" s="421"/>
      <c r="GUV520" s="421"/>
      <c r="GUW520" s="421"/>
      <c r="GUX520" s="421"/>
      <c r="GUY520" s="421"/>
      <c r="GUZ520" s="421"/>
      <c r="GVA520" s="421"/>
      <c r="GVB520" s="421"/>
      <c r="GVC520" s="421"/>
      <c r="GVD520" s="421"/>
      <c r="GVE520" s="421"/>
      <c r="GVF520" s="421"/>
      <c r="GVG520" s="421"/>
      <c r="GVH520" s="421"/>
      <c r="GVI520" s="421"/>
      <c r="GVJ520" s="421"/>
      <c r="GVK520" s="421"/>
      <c r="GVL520" s="421"/>
      <c r="GVM520" s="421"/>
      <c r="GVN520" s="421"/>
      <c r="GVO520" s="421"/>
      <c r="GVP520" s="421"/>
      <c r="GVQ520" s="421"/>
      <c r="GVR520" s="421"/>
      <c r="GVS520" s="421"/>
      <c r="GVT520" s="421"/>
      <c r="GVU520" s="421"/>
      <c r="GVV520" s="421"/>
      <c r="GVW520" s="421"/>
      <c r="GVX520" s="421"/>
      <c r="GVY520" s="421"/>
      <c r="GVZ520" s="421"/>
      <c r="GWA520" s="421"/>
      <c r="GWB520" s="421"/>
      <c r="GWC520" s="421"/>
      <c r="GWD520" s="421"/>
      <c r="GWE520" s="421"/>
      <c r="GWF520" s="421"/>
      <c r="GWG520" s="421"/>
      <c r="GWH520" s="421"/>
      <c r="GWI520" s="421"/>
      <c r="GWJ520" s="421"/>
      <c r="GWK520" s="421"/>
      <c r="GWL520" s="421"/>
      <c r="GWM520" s="421"/>
      <c r="GWN520" s="421"/>
      <c r="GWO520" s="421"/>
      <c r="GWP520" s="421"/>
      <c r="GWQ520" s="421"/>
      <c r="GWR520" s="421"/>
      <c r="GWS520" s="421"/>
      <c r="GWT520" s="421"/>
      <c r="GWU520" s="421"/>
      <c r="GWV520" s="421"/>
      <c r="GWW520" s="421"/>
      <c r="GWX520" s="421"/>
      <c r="GWY520" s="421"/>
      <c r="GWZ520" s="421"/>
      <c r="GXA520" s="421"/>
      <c r="GXB520" s="421"/>
      <c r="GXC520" s="421"/>
      <c r="GXD520" s="421"/>
      <c r="GXE520" s="421"/>
      <c r="GXF520" s="421"/>
      <c r="GXG520" s="421"/>
      <c r="GXH520" s="421"/>
      <c r="GXI520" s="421"/>
      <c r="GXJ520" s="421"/>
      <c r="GXK520" s="421"/>
      <c r="GXL520" s="421"/>
      <c r="GXM520" s="421"/>
      <c r="GXN520" s="421"/>
      <c r="GXO520" s="421"/>
      <c r="GXP520" s="421"/>
      <c r="GXQ520" s="421"/>
      <c r="GXR520" s="421"/>
      <c r="GXS520" s="421"/>
      <c r="GXT520" s="421"/>
      <c r="GXU520" s="421"/>
      <c r="GXV520" s="421"/>
      <c r="GXW520" s="421"/>
      <c r="GXX520" s="421"/>
      <c r="GXY520" s="421"/>
      <c r="GXZ520" s="421"/>
      <c r="GYA520" s="421"/>
      <c r="GYB520" s="421"/>
      <c r="GYC520" s="421"/>
      <c r="GYD520" s="421"/>
      <c r="GYE520" s="421"/>
      <c r="GYF520" s="421"/>
      <c r="GYG520" s="421"/>
      <c r="GYH520" s="421"/>
      <c r="GYI520" s="421"/>
      <c r="GYJ520" s="421"/>
      <c r="GYK520" s="421"/>
      <c r="GYL520" s="421"/>
      <c r="GYM520" s="421"/>
      <c r="GYN520" s="421"/>
      <c r="GYO520" s="421"/>
      <c r="GYP520" s="421"/>
      <c r="GYQ520" s="421"/>
      <c r="GYR520" s="421"/>
      <c r="GYS520" s="421"/>
      <c r="GYT520" s="421"/>
      <c r="GYU520" s="421"/>
      <c r="GYV520" s="421"/>
      <c r="GYW520" s="421"/>
      <c r="GYX520" s="421"/>
      <c r="GYY520" s="421"/>
      <c r="GYZ520" s="421"/>
      <c r="GZA520" s="421"/>
      <c r="GZB520" s="421"/>
      <c r="GZC520" s="421"/>
      <c r="GZD520" s="421"/>
      <c r="GZE520" s="421"/>
      <c r="GZF520" s="421"/>
      <c r="GZG520" s="421"/>
      <c r="GZH520" s="421"/>
      <c r="GZI520" s="421"/>
      <c r="GZJ520" s="421"/>
      <c r="GZK520" s="421"/>
      <c r="GZL520" s="421"/>
      <c r="GZM520" s="421"/>
      <c r="GZN520" s="421"/>
      <c r="GZO520" s="421"/>
      <c r="GZP520" s="421"/>
      <c r="GZQ520" s="421"/>
      <c r="GZR520" s="421"/>
      <c r="GZS520" s="421"/>
      <c r="GZT520" s="421"/>
      <c r="GZU520" s="421"/>
      <c r="GZV520" s="421"/>
      <c r="GZW520" s="421"/>
      <c r="GZX520" s="421"/>
      <c r="GZY520" s="421"/>
      <c r="GZZ520" s="421"/>
      <c r="HAA520" s="421"/>
      <c r="HAB520" s="421"/>
      <c r="HAC520" s="421"/>
      <c r="HAD520" s="421"/>
      <c r="HAE520" s="421"/>
      <c r="HAF520" s="421"/>
      <c r="HAG520" s="421"/>
      <c r="HAH520" s="421"/>
      <c r="HAI520" s="421"/>
      <c r="HAJ520" s="421"/>
      <c r="HAK520" s="421"/>
      <c r="HAL520" s="421"/>
      <c r="HAM520" s="421"/>
      <c r="HAN520" s="421"/>
      <c r="HAO520" s="421"/>
      <c r="HAP520" s="421"/>
      <c r="HAQ520" s="421"/>
      <c r="HAR520" s="421"/>
      <c r="HAS520" s="421"/>
      <c r="HAT520" s="421"/>
      <c r="HAU520" s="421"/>
      <c r="HAV520" s="421"/>
      <c r="HAW520" s="421"/>
      <c r="HAX520" s="421"/>
      <c r="HAY520" s="421"/>
      <c r="HAZ520" s="421"/>
      <c r="HBA520" s="421"/>
      <c r="HBB520" s="421"/>
      <c r="HBC520" s="421"/>
      <c r="HBD520" s="421"/>
      <c r="HBE520" s="421"/>
      <c r="HBF520" s="421"/>
      <c r="HBG520" s="421"/>
      <c r="HBH520" s="421"/>
      <c r="HBI520" s="421"/>
      <c r="HBJ520" s="421"/>
      <c r="HBK520" s="421"/>
      <c r="HBL520" s="421"/>
      <c r="HBM520" s="421"/>
      <c r="HBN520" s="421"/>
      <c r="HBO520" s="421"/>
      <c r="HBP520" s="421"/>
      <c r="HBQ520" s="421"/>
      <c r="HBR520" s="421"/>
      <c r="HBS520" s="421"/>
      <c r="HBT520" s="421"/>
      <c r="HBU520" s="421"/>
      <c r="HBV520" s="421"/>
      <c r="HBW520" s="421"/>
      <c r="HBX520" s="421"/>
      <c r="HBY520" s="421"/>
      <c r="HBZ520" s="421"/>
      <c r="HCA520" s="421"/>
      <c r="HCB520" s="421"/>
      <c r="HCC520" s="421"/>
      <c r="HCD520" s="421"/>
      <c r="HCE520" s="421"/>
      <c r="HCF520" s="421"/>
      <c r="HCG520" s="421"/>
      <c r="HCH520" s="421"/>
      <c r="HCI520" s="421"/>
      <c r="HCJ520" s="421"/>
      <c r="HCK520" s="421"/>
      <c r="HCL520" s="421"/>
      <c r="HCM520" s="421"/>
      <c r="HCN520" s="421"/>
      <c r="HCO520" s="421"/>
      <c r="HCP520" s="421"/>
      <c r="HCQ520" s="421"/>
      <c r="HCR520" s="421"/>
      <c r="HCS520" s="421"/>
      <c r="HCT520" s="421"/>
      <c r="HCU520" s="421"/>
      <c r="HCV520" s="421"/>
      <c r="HCW520" s="421"/>
      <c r="HCX520" s="421"/>
      <c r="HCY520" s="421"/>
      <c r="HCZ520" s="421"/>
      <c r="HDA520" s="421"/>
      <c r="HDB520" s="421"/>
      <c r="HDC520" s="421"/>
      <c r="HDD520" s="421"/>
      <c r="HDE520" s="421"/>
      <c r="HDF520" s="421"/>
      <c r="HDG520" s="421"/>
      <c r="HDH520" s="421"/>
      <c r="HDI520" s="421"/>
      <c r="HDJ520" s="421"/>
      <c r="HDK520" s="421"/>
      <c r="HDL520" s="421"/>
      <c r="HDM520" s="421"/>
      <c r="HDN520" s="421"/>
      <c r="HDO520" s="421"/>
      <c r="HDP520" s="421"/>
      <c r="HDQ520" s="421"/>
      <c r="HDR520" s="421"/>
      <c r="HDS520" s="421"/>
      <c r="HDT520" s="421"/>
      <c r="HDU520" s="421"/>
      <c r="HDV520" s="421"/>
      <c r="HDW520" s="421"/>
      <c r="HDX520" s="421"/>
      <c r="HDY520" s="421"/>
      <c r="HDZ520" s="421"/>
      <c r="HEA520" s="421"/>
      <c r="HEB520" s="421"/>
      <c r="HEC520" s="421"/>
      <c r="HED520" s="421"/>
      <c r="HEE520" s="421"/>
      <c r="HEF520" s="421"/>
      <c r="HEG520" s="421"/>
      <c r="HEH520" s="421"/>
      <c r="HEI520" s="421"/>
      <c r="HEJ520" s="421"/>
      <c r="HEK520" s="421"/>
      <c r="HEL520" s="421"/>
      <c r="HEM520" s="421"/>
      <c r="HEN520" s="421"/>
      <c r="HEO520" s="421"/>
      <c r="HEP520" s="421"/>
      <c r="HEQ520" s="421"/>
      <c r="HER520" s="421"/>
      <c r="HES520" s="421"/>
      <c r="HET520" s="421"/>
      <c r="HEU520" s="421"/>
      <c r="HEV520" s="421"/>
      <c r="HEW520" s="421"/>
      <c r="HEX520" s="421"/>
      <c r="HEY520" s="421"/>
      <c r="HEZ520" s="421"/>
      <c r="HFA520" s="421"/>
      <c r="HFB520" s="421"/>
      <c r="HFC520" s="421"/>
      <c r="HFD520" s="421"/>
      <c r="HFE520" s="421"/>
      <c r="HFF520" s="421"/>
      <c r="HFG520" s="421"/>
      <c r="HFH520" s="421"/>
      <c r="HFI520" s="421"/>
      <c r="HFJ520" s="421"/>
      <c r="HFK520" s="421"/>
      <c r="HFL520" s="421"/>
      <c r="HFM520" s="421"/>
      <c r="HFN520" s="421"/>
      <c r="HFO520" s="421"/>
      <c r="HFP520" s="421"/>
      <c r="HFQ520" s="421"/>
      <c r="HFR520" s="421"/>
      <c r="HFS520" s="421"/>
      <c r="HFT520" s="421"/>
      <c r="HFU520" s="421"/>
      <c r="HFV520" s="421"/>
      <c r="HFW520" s="421"/>
      <c r="HFX520" s="421"/>
      <c r="HFY520" s="421"/>
      <c r="HFZ520" s="421"/>
      <c r="HGA520" s="421"/>
      <c r="HGB520" s="421"/>
      <c r="HGC520" s="421"/>
      <c r="HGD520" s="421"/>
      <c r="HGE520" s="421"/>
      <c r="HGF520" s="421"/>
      <c r="HGG520" s="421"/>
      <c r="HGH520" s="421"/>
      <c r="HGI520" s="421"/>
      <c r="HGJ520" s="421"/>
      <c r="HGK520" s="421"/>
      <c r="HGL520" s="421"/>
      <c r="HGM520" s="421"/>
      <c r="HGN520" s="421"/>
      <c r="HGO520" s="421"/>
      <c r="HGP520" s="421"/>
      <c r="HGQ520" s="421"/>
      <c r="HGR520" s="421"/>
      <c r="HGS520" s="421"/>
      <c r="HGT520" s="421"/>
      <c r="HGU520" s="421"/>
      <c r="HGV520" s="421"/>
      <c r="HGW520" s="421"/>
      <c r="HGX520" s="421"/>
      <c r="HGY520" s="421"/>
      <c r="HGZ520" s="421"/>
      <c r="HHA520" s="421"/>
      <c r="HHB520" s="421"/>
      <c r="HHC520" s="421"/>
      <c r="HHD520" s="421"/>
      <c r="HHE520" s="421"/>
      <c r="HHF520" s="421"/>
      <c r="HHG520" s="421"/>
      <c r="HHH520" s="421"/>
      <c r="HHI520" s="421"/>
      <c r="HHJ520" s="421"/>
      <c r="HHK520" s="421"/>
      <c r="HHL520" s="421"/>
      <c r="HHM520" s="421"/>
      <c r="HHN520" s="421"/>
      <c r="HHO520" s="421"/>
      <c r="HHP520" s="421"/>
      <c r="HHQ520" s="421"/>
      <c r="HHR520" s="421"/>
      <c r="HHS520" s="421"/>
      <c r="HHT520" s="421"/>
      <c r="HHU520" s="421"/>
      <c r="HHV520" s="421"/>
      <c r="HHW520" s="421"/>
      <c r="HHX520" s="421"/>
      <c r="HHY520" s="421"/>
      <c r="HHZ520" s="421"/>
      <c r="HIA520" s="421"/>
      <c r="HIB520" s="421"/>
      <c r="HIC520" s="421"/>
      <c r="HID520" s="421"/>
      <c r="HIE520" s="421"/>
      <c r="HIF520" s="421"/>
      <c r="HIG520" s="421"/>
      <c r="HIH520" s="421"/>
      <c r="HII520" s="421"/>
      <c r="HIJ520" s="421"/>
      <c r="HIK520" s="421"/>
      <c r="HIL520" s="421"/>
      <c r="HIM520" s="421"/>
      <c r="HIN520" s="421"/>
      <c r="HIO520" s="421"/>
      <c r="HIP520" s="421"/>
      <c r="HIQ520" s="421"/>
      <c r="HIR520" s="421"/>
      <c r="HIS520" s="421"/>
      <c r="HIT520" s="421"/>
      <c r="HIU520" s="421"/>
      <c r="HIV520" s="421"/>
      <c r="HIW520" s="421"/>
      <c r="HIX520" s="421"/>
      <c r="HIY520" s="421"/>
      <c r="HIZ520" s="421"/>
      <c r="HJA520" s="421"/>
      <c r="HJB520" s="421"/>
      <c r="HJC520" s="421"/>
      <c r="HJD520" s="421"/>
      <c r="HJE520" s="421"/>
      <c r="HJF520" s="421"/>
      <c r="HJG520" s="421"/>
      <c r="HJH520" s="421"/>
      <c r="HJI520" s="421"/>
      <c r="HJJ520" s="421"/>
      <c r="HJK520" s="421"/>
      <c r="HJL520" s="421"/>
      <c r="HJM520" s="421"/>
      <c r="HJN520" s="421"/>
      <c r="HJO520" s="421"/>
      <c r="HJP520" s="421"/>
      <c r="HJQ520" s="421"/>
      <c r="HJR520" s="421"/>
      <c r="HJS520" s="421"/>
      <c r="HJT520" s="421"/>
      <c r="HJU520" s="421"/>
      <c r="HJV520" s="421"/>
      <c r="HJW520" s="421"/>
      <c r="HJX520" s="421"/>
      <c r="HJY520" s="421"/>
      <c r="HJZ520" s="421"/>
      <c r="HKA520" s="421"/>
      <c r="HKB520" s="421"/>
      <c r="HKC520" s="421"/>
      <c r="HKD520" s="421"/>
      <c r="HKE520" s="421"/>
      <c r="HKF520" s="421"/>
      <c r="HKG520" s="421"/>
      <c r="HKH520" s="421"/>
      <c r="HKI520" s="421"/>
      <c r="HKJ520" s="421"/>
      <c r="HKK520" s="421"/>
      <c r="HKL520" s="421"/>
      <c r="HKM520" s="421"/>
      <c r="HKN520" s="421"/>
      <c r="HKO520" s="421"/>
      <c r="HKP520" s="421"/>
      <c r="HKQ520" s="421"/>
      <c r="HKR520" s="421"/>
      <c r="HKS520" s="421"/>
      <c r="HKT520" s="421"/>
      <c r="HKU520" s="421"/>
      <c r="HKV520" s="421"/>
      <c r="HKW520" s="421"/>
      <c r="HKX520" s="421"/>
      <c r="HKY520" s="421"/>
      <c r="HKZ520" s="421"/>
      <c r="HLA520" s="421"/>
      <c r="HLB520" s="421"/>
      <c r="HLC520" s="421"/>
      <c r="HLD520" s="421"/>
      <c r="HLE520" s="421"/>
      <c r="HLF520" s="421"/>
      <c r="HLG520" s="421"/>
      <c r="HLH520" s="421"/>
      <c r="HLI520" s="421"/>
      <c r="HLJ520" s="421"/>
      <c r="HLK520" s="421"/>
      <c r="HLL520" s="421"/>
      <c r="HLM520" s="421"/>
      <c r="HLN520" s="421"/>
      <c r="HLO520" s="421"/>
      <c r="HLP520" s="421"/>
      <c r="HLQ520" s="421"/>
      <c r="HLR520" s="421"/>
      <c r="HLS520" s="421"/>
      <c r="HLT520" s="421"/>
      <c r="HLU520" s="421"/>
      <c r="HLV520" s="421"/>
      <c r="HLW520" s="421"/>
      <c r="HLX520" s="421"/>
      <c r="HLY520" s="421"/>
      <c r="HLZ520" s="421"/>
      <c r="HMA520" s="421"/>
      <c r="HMB520" s="421"/>
      <c r="HMC520" s="421"/>
      <c r="HMD520" s="421"/>
      <c r="HME520" s="421"/>
      <c r="HMF520" s="421"/>
      <c r="HMG520" s="421"/>
      <c r="HMH520" s="421"/>
      <c r="HMI520" s="421"/>
      <c r="HMJ520" s="421"/>
      <c r="HMK520" s="421"/>
      <c r="HML520" s="421"/>
      <c r="HMM520" s="421"/>
      <c r="HMN520" s="421"/>
      <c r="HMO520" s="421"/>
      <c r="HMP520" s="421"/>
      <c r="HMQ520" s="421"/>
      <c r="HMR520" s="421"/>
      <c r="HMS520" s="421"/>
      <c r="HMT520" s="421"/>
      <c r="HMU520" s="421"/>
      <c r="HMV520" s="421"/>
      <c r="HMW520" s="421"/>
      <c r="HMX520" s="421"/>
      <c r="HMY520" s="421"/>
      <c r="HMZ520" s="421"/>
      <c r="HNA520" s="421"/>
      <c r="HNB520" s="421"/>
      <c r="HNC520" s="421"/>
      <c r="HND520" s="421"/>
      <c r="HNE520" s="421"/>
      <c r="HNF520" s="421"/>
      <c r="HNG520" s="421"/>
      <c r="HNH520" s="421"/>
      <c r="HNI520" s="421"/>
      <c r="HNJ520" s="421"/>
      <c r="HNK520" s="421"/>
      <c r="HNL520" s="421"/>
      <c r="HNM520" s="421"/>
      <c r="HNN520" s="421"/>
      <c r="HNO520" s="421"/>
      <c r="HNP520" s="421"/>
      <c r="HNQ520" s="421"/>
      <c r="HNR520" s="421"/>
      <c r="HNS520" s="421"/>
      <c r="HNT520" s="421"/>
      <c r="HNU520" s="421"/>
      <c r="HNV520" s="421"/>
      <c r="HNW520" s="421"/>
      <c r="HNX520" s="421"/>
      <c r="HNY520" s="421"/>
      <c r="HNZ520" s="421"/>
      <c r="HOA520" s="421"/>
      <c r="HOB520" s="421"/>
      <c r="HOC520" s="421"/>
      <c r="HOD520" s="421"/>
      <c r="HOE520" s="421"/>
      <c r="HOF520" s="421"/>
      <c r="HOG520" s="421"/>
      <c r="HOH520" s="421"/>
      <c r="HOI520" s="421"/>
      <c r="HOJ520" s="421"/>
      <c r="HOK520" s="421"/>
      <c r="HOL520" s="421"/>
      <c r="HOM520" s="421"/>
      <c r="HON520" s="421"/>
      <c r="HOO520" s="421"/>
      <c r="HOP520" s="421"/>
      <c r="HOQ520" s="421"/>
      <c r="HOR520" s="421"/>
      <c r="HOS520" s="421"/>
      <c r="HOT520" s="421"/>
      <c r="HOU520" s="421"/>
      <c r="HOV520" s="421"/>
      <c r="HOW520" s="421"/>
      <c r="HOX520" s="421"/>
      <c r="HOY520" s="421"/>
      <c r="HOZ520" s="421"/>
      <c r="HPA520" s="421"/>
      <c r="HPB520" s="421"/>
      <c r="HPC520" s="421"/>
      <c r="HPD520" s="421"/>
      <c r="HPE520" s="421"/>
      <c r="HPF520" s="421"/>
      <c r="HPG520" s="421"/>
      <c r="HPH520" s="421"/>
      <c r="HPI520" s="421"/>
      <c r="HPJ520" s="421"/>
      <c r="HPK520" s="421"/>
      <c r="HPL520" s="421"/>
      <c r="HPM520" s="421"/>
      <c r="HPN520" s="421"/>
      <c r="HPO520" s="421"/>
      <c r="HPP520" s="421"/>
      <c r="HPQ520" s="421"/>
      <c r="HPR520" s="421"/>
      <c r="HPS520" s="421"/>
      <c r="HPT520" s="421"/>
      <c r="HPU520" s="421"/>
      <c r="HPV520" s="421"/>
      <c r="HPW520" s="421"/>
      <c r="HPX520" s="421"/>
      <c r="HPY520" s="421"/>
      <c r="HPZ520" s="421"/>
      <c r="HQA520" s="421"/>
      <c r="HQB520" s="421"/>
      <c r="HQC520" s="421"/>
      <c r="HQD520" s="421"/>
      <c r="HQE520" s="421"/>
      <c r="HQF520" s="421"/>
      <c r="HQG520" s="421"/>
      <c r="HQH520" s="421"/>
      <c r="HQI520" s="421"/>
      <c r="HQJ520" s="421"/>
      <c r="HQK520" s="421"/>
      <c r="HQL520" s="421"/>
      <c r="HQM520" s="421"/>
      <c r="HQN520" s="421"/>
      <c r="HQO520" s="421"/>
      <c r="HQP520" s="421"/>
      <c r="HQQ520" s="421"/>
      <c r="HQR520" s="421"/>
      <c r="HQS520" s="421"/>
      <c r="HQT520" s="421"/>
      <c r="HQU520" s="421"/>
      <c r="HQV520" s="421"/>
      <c r="HQW520" s="421"/>
      <c r="HQX520" s="421"/>
      <c r="HQY520" s="421"/>
      <c r="HQZ520" s="421"/>
      <c r="HRA520" s="421"/>
      <c r="HRB520" s="421"/>
      <c r="HRC520" s="421"/>
      <c r="HRD520" s="421"/>
      <c r="HRE520" s="421"/>
      <c r="HRF520" s="421"/>
      <c r="HRG520" s="421"/>
      <c r="HRH520" s="421"/>
      <c r="HRI520" s="421"/>
      <c r="HRJ520" s="421"/>
      <c r="HRK520" s="421"/>
      <c r="HRL520" s="421"/>
      <c r="HRM520" s="421"/>
      <c r="HRN520" s="421"/>
      <c r="HRO520" s="421"/>
      <c r="HRP520" s="421"/>
      <c r="HRQ520" s="421"/>
      <c r="HRR520" s="421"/>
      <c r="HRS520" s="421"/>
      <c r="HRT520" s="421"/>
      <c r="HRU520" s="421"/>
      <c r="HRV520" s="421"/>
      <c r="HRW520" s="421"/>
      <c r="HRX520" s="421"/>
      <c r="HRY520" s="421"/>
      <c r="HRZ520" s="421"/>
      <c r="HSA520" s="421"/>
      <c r="HSB520" s="421"/>
      <c r="HSC520" s="421"/>
      <c r="HSD520" s="421"/>
      <c r="HSE520" s="421"/>
      <c r="HSF520" s="421"/>
      <c r="HSG520" s="421"/>
      <c r="HSH520" s="421"/>
      <c r="HSI520" s="421"/>
      <c r="HSJ520" s="421"/>
      <c r="HSK520" s="421"/>
      <c r="HSL520" s="421"/>
      <c r="HSM520" s="421"/>
      <c r="HSN520" s="421"/>
      <c r="HSO520" s="421"/>
      <c r="HSP520" s="421"/>
      <c r="HSQ520" s="421"/>
      <c r="HSR520" s="421"/>
      <c r="HSS520" s="421"/>
      <c r="HST520" s="421"/>
      <c r="HSU520" s="421"/>
      <c r="HSV520" s="421"/>
      <c r="HSW520" s="421"/>
      <c r="HSX520" s="421"/>
      <c r="HSY520" s="421"/>
      <c r="HSZ520" s="421"/>
      <c r="HTA520" s="421"/>
      <c r="HTB520" s="421"/>
      <c r="HTC520" s="421"/>
      <c r="HTD520" s="421"/>
      <c r="HTE520" s="421"/>
      <c r="HTF520" s="421"/>
      <c r="HTG520" s="421"/>
      <c r="HTH520" s="421"/>
      <c r="HTI520" s="421"/>
      <c r="HTJ520" s="421"/>
      <c r="HTK520" s="421"/>
      <c r="HTL520" s="421"/>
      <c r="HTM520" s="421"/>
      <c r="HTN520" s="421"/>
      <c r="HTO520" s="421"/>
      <c r="HTP520" s="421"/>
      <c r="HTQ520" s="421"/>
      <c r="HTR520" s="421"/>
      <c r="HTS520" s="421"/>
      <c r="HTT520" s="421"/>
      <c r="HTU520" s="421"/>
      <c r="HTV520" s="421"/>
      <c r="HTW520" s="421"/>
      <c r="HTX520" s="421"/>
      <c r="HTY520" s="421"/>
      <c r="HTZ520" s="421"/>
      <c r="HUA520" s="421"/>
      <c r="HUB520" s="421"/>
      <c r="HUC520" s="421"/>
      <c r="HUD520" s="421"/>
      <c r="HUE520" s="421"/>
      <c r="HUF520" s="421"/>
      <c r="HUG520" s="421"/>
      <c r="HUH520" s="421"/>
      <c r="HUI520" s="421"/>
      <c r="HUJ520" s="421"/>
      <c r="HUK520" s="421"/>
      <c r="HUL520" s="421"/>
      <c r="HUM520" s="421"/>
      <c r="HUN520" s="421"/>
      <c r="HUO520" s="421"/>
      <c r="HUP520" s="421"/>
      <c r="HUQ520" s="421"/>
      <c r="HUR520" s="421"/>
      <c r="HUS520" s="421"/>
      <c r="HUT520" s="421"/>
      <c r="HUU520" s="421"/>
      <c r="HUV520" s="421"/>
      <c r="HUW520" s="421"/>
      <c r="HUX520" s="421"/>
      <c r="HUY520" s="421"/>
      <c r="HUZ520" s="421"/>
      <c r="HVA520" s="421"/>
      <c r="HVB520" s="421"/>
      <c r="HVC520" s="421"/>
      <c r="HVD520" s="421"/>
      <c r="HVE520" s="421"/>
      <c r="HVF520" s="421"/>
      <c r="HVG520" s="421"/>
      <c r="HVH520" s="421"/>
      <c r="HVI520" s="421"/>
      <c r="HVJ520" s="421"/>
      <c r="HVK520" s="421"/>
      <c r="HVL520" s="421"/>
      <c r="HVM520" s="421"/>
      <c r="HVN520" s="421"/>
      <c r="HVO520" s="421"/>
      <c r="HVP520" s="421"/>
      <c r="HVQ520" s="421"/>
      <c r="HVR520" s="421"/>
      <c r="HVS520" s="421"/>
      <c r="HVT520" s="421"/>
      <c r="HVU520" s="421"/>
      <c r="HVV520" s="421"/>
      <c r="HVW520" s="421"/>
      <c r="HVX520" s="421"/>
      <c r="HVY520" s="421"/>
      <c r="HVZ520" s="421"/>
      <c r="HWA520" s="421"/>
      <c r="HWB520" s="421"/>
      <c r="HWC520" s="421"/>
      <c r="HWD520" s="421"/>
      <c r="HWE520" s="421"/>
      <c r="HWF520" s="421"/>
      <c r="HWG520" s="421"/>
      <c r="HWH520" s="421"/>
      <c r="HWI520" s="421"/>
      <c r="HWJ520" s="421"/>
      <c r="HWK520" s="421"/>
      <c r="HWL520" s="421"/>
      <c r="HWM520" s="421"/>
      <c r="HWN520" s="421"/>
      <c r="HWO520" s="421"/>
      <c r="HWP520" s="421"/>
      <c r="HWQ520" s="421"/>
      <c r="HWR520" s="421"/>
      <c r="HWS520" s="421"/>
      <c r="HWT520" s="421"/>
      <c r="HWU520" s="421"/>
      <c r="HWV520" s="421"/>
      <c r="HWW520" s="421"/>
      <c r="HWX520" s="421"/>
      <c r="HWY520" s="421"/>
      <c r="HWZ520" s="421"/>
      <c r="HXA520" s="421"/>
      <c r="HXB520" s="421"/>
      <c r="HXC520" s="421"/>
      <c r="HXD520" s="421"/>
      <c r="HXE520" s="421"/>
      <c r="HXF520" s="421"/>
      <c r="HXG520" s="421"/>
      <c r="HXH520" s="421"/>
      <c r="HXI520" s="421"/>
      <c r="HXJ520" s="421"/>
      <c r="HXK520" s="421"/>
      <c r="HXL520" s="421"/>
      <c r="HXM520" s="421"/>
      <c r="HXN520" s="421"/>
      <c r="HXO520" s="421"/>
      <c r="HXP520" s="421"/>
      <c r="HXQ520" s="421"/>
      <c r="HXR520" s="421"/>
      <c r="HXS520" s="421"/>
      <c r="HXT520" s="421"/>
      <c r="HXU520" s="421"/>
      <c r="HXV520" s="421"/>
      <c r="HXW520" s="421"/>
      <c r="HXX520" s="421"/>
      <c r="HXY520" s="421"/>
      <c r="HXZ520" s="421"/>
      <c r="HYA520" s="421"/>
      <c r="HYB520" s="421"/>
      <c r="HYC520" s="421"/>
      <c r="HYD520" s="421"/>
      <c r="HYE520" s="421"/>
      <c r="HYF520" s="421"/>
      <c r="HYG520" s="421"/>
      <c r="HYH520" s="421"/>
      <c r="HYI520" s="421"/>
      <c r="HYJ520" s="421"/>
      <c r="HYK520" s="421"/>
      <c r="HYL520" s="421"/>
      <c r="HYM520" s="421"/>
      <c r="HYN520" s="421"/>
      <c r="HYO520" s="421"/>
      <c r="HYP520" s="421"/>
      <c r="HYQ520" s="421"/>
      <c r="HYR520" s="421"/>
      <c r="HYS520" s="421"/>
      <c r="HYT520" s="421"/>
      <c r="HYU520" s="421"/>
      <c r="HYV520" s="421"/>
      <c r="HYW520" s="421"/>
      <c r="HYX520" s="421"/>
      <c r="HYY520" s="421"/>
      <c r="HYZ520" s="421"/>
      <c r="HZA520" s="421"/>
      <c r="HZB520" s="421"/>
      <c r="HZC520" s="421"/>
      <c r="HZD520" s="421"/>
      <c r="HZE520" s="421"/>
      <c r="HZF520" s="421"/>
      <c r="HZG520" s="421"/>
      <c r="HZH520" s="421"/>
      <c r="HZI520" s="421"/>
      <c r="HZJ520" s="421"/>
      <c r="HZK520" s="421"/>
      <c r="HZL520" s="421"/>
      <c r="HZM520" s="421"/>
      <c r="HZN520" s="421"/>
      <c r="HZO520" s="421"/>
      <c r="HZP520" s="421"/>
      <c r="HZQ520" s="421"/>
      <c r="HZR520" s="421"/>
      <c r="HZS520" s="421"/>
      <c r="HZT520" s="421"/>
      <c r="HZU520" s="421"/>
      <c r="HZV520" s="421"/>
      <c r="HZW520" s="421"/>
      <c r="HZX520" s="421"/>
      <c r="HZY520" s="421"/>
      <c r="HZZ520" s="421"/>
      <c r="IAA520" s="421"/>
      <c r="IAB520" s="421"/>
      <c r="IAC520" s="421"/>
      <c r="IAD520" s="421"/>
      <c r="IAE520" s="421"/>
      <c r="IAF520" s="421"/>
      <c r="IAG520" s="421"/>
      <c r="IAH520" s="421"/>
      <c r="IAI520" s="421"/>
      <c r="IAJ520" s="421"/>
      <c r="IAK520" s="421"/>
      <c r="IAL520" s="421"/>
      <c r="IAM520" s="421"/>
      <c r="IAN520" s="421"/>
      <c r="IAO520" s="421"/>
      <c r="IAP520" s="421"/>
      <c r="IAQ520" s="421"/>
      <c r="IAR520" s="421"/>
      <c r="IAS520" s="421"/>
      <c r="IAT520" s="421"/>
      <c r="IAU520" s="421"/>
      <c r="IAV520" s="421"/>
      <c r="IAW520" s="421"/>
      <c r="IAX520" s="421"/>
      <c r="IAY520" s="421"/>
      <c r="IAZ520" s="421"/>
      <c r="IBA520" s="421"/>
      <c r="IBB520" s="421"/>
      <c r="IBC520" s="421"/>
      <c r="IBD520" s="421"/>
      <c r="IBE520" s="421"/>
      <c r="IBF520" s="421"/>
      <c r="IBG520" s="421"/>
      <c r="IBH520" s="421"/>
      <c r="IBI520" s="421"/>
      <c r="IBJ520" s="421"/>
      <c r="IBK520" s="421"/>
      <c r="IBL520" s="421"/>
      <c r="IBM520" s="421"/>
      <c r="IBN520" s="421"/>
      <c r="IBO520" s="421"/>
      <c r="IBP520" s="421"/>
      <c r="IBQ520" s="421"/>
      <c r="IBR520" s="421"/>
      <c r="IBS520" s="421"/>
      <c r="IBT520" s="421"/>
      <c r="IBU520" s="421"/>
      <c r="IBV520" s="421"/>
      <c r="IBW520" s="421"/>
      <c r="IBX520" s="421"/>
      <c r="IBY520" s="421"/>
      <c r="IBZ520" s="421"/>
      <c r="ICA520" s="421"/>
      <c r="ICB520" s="421"/>
      <c r="ICC520" s="421"/>
      <c r="ICD520" s="421"/>
      <c r="ICE520" s="421"/>
      <c r="ICF520" s="421"/>
      <c r="ICG520" s="421"/>
      <c r="ICH520" s="421"/>
      <c r="ICI520" s="421"/>
      <c r="ICJ520" s="421"/>
      <c r="ICK520" s="421"/>
      <c r="ICL520" s="421"/>
      <c r="ICM520" s="421"/>
      <c r="ICN520" s="421"/>
      <c r="ICO520" s="421"/>
      <c r="ICP520" s="421"/>
      <c r="ICQ520" s="421"/>
      <c r="ICR520" s="421"/>
      <c r="ICS520" s="421"/>
      <c r="ICT520" s="421"/>
      <c r="ICU520" s="421"/>
      <c r="ICV520" s="421"/>
      <c r="ICW520" s="421"/>
      <c r="ICX520" s="421"/>
      <c r="ICY520" s="421"/>
      <c r="ICZ520" s="421"/>
      <c r="IDA520" s="421"/>
      <c r="IDB520" s="421"/>
      <c r="IDC520" s="421"/>
      <c r="IDD520" s="421"/>
      <c r="IDE520" s="421"/>
      <c r="IDF520" s="421"/>
      <c r="IDG520" s="421"/>
      <c r="IDH520" s="421"/>
      <c r="IDI520" s="421"/>
      <c r="IDJ520" s="421"/>
      <c r="IDK520" s="421"/>
      <c r="IDL520" s="421"/>
      <c r="IDM520" s="421"/>
      <c r="IDN520" s="421"/>
      <c r="IDO520" s="421"/>
      <c r="IDP520" s="421"/>
      <c r="IDQ520" s="421"/>
      <c r="IDR520" s="421"/>
      <c r="IDS520" s="421"/>
      <c r="IDT520" s="421"/>
      <c r="IDU520" s="421"/>
      <c r="IDV520" s="421"/>
      <c r="IDW520" s="421"/>
      <c r="IDX520" s="421"/>
      <c r="IDY520" s="421"/>
      <c r="IDZ520" s="421"/>
      <c r="IEA520" s="421"/>
      <c r="IEB520" s="421"/>
      <c r="IEC520" s="421"/>
      <c r="IED520" s="421"/>
      <c r="IEE520" s="421"/>
      <c r="IEF520" s="421"/>
      <c r="IEG520" s="421"/>
      <c r="IEH520" s="421"/>
      <c r="IEI520" s="421"/>
      <c r="IEJ520" s="421"/>
      <c r="IEK520" s="421"/>
      <c r="IEL520" s="421"/>
      <c r="IEM520" s="421"/>
      <c r="IEN520" s="421"/>
      <c r="IEO520" s="421"/>
      <c r="IEP520" s="421"/>
      <c r="IEQ520" s="421"/>
      <c r="IER520" s="421"/>
      <c r="IES520" s="421"/>
      <c r="IET520" s="421"/>
      <c r="IEU520" s="421"/>
      <c r="IEV520" s="421"/>
      <c r="IEW520" s="421"/>
      <c r="IEX520" s="421"/>
      <c r="IEY520" s="421"/>
      <c r="IEZ520" s="421"/>
      <c r="IFA520" s="421"/>
      <c r="IFB520" s="421"/>
      <c r="IFC520" s="421"/>
      <c r="IFD520" s="421"/>
      <c r="IFE520" s="421"/>
      <c r="IFF520" s="421"/>
      <c r="IFG520" s="421"/>
      <c r="IFH520" s="421"/>
      <c r="IFI520" s="421"/>
      <c r="IFJ520" s="421"/>
      <c r="IFK520" s="421"/>
      <c r="IFL520" s="421"/>
      <c r="IFM520" s="421"/>
      <c r="IFN520" s="421"/>
      <c r="IFO520" s="421"/>
      <c r="IFP520" s="421"/>
      <c r="IFQ520" s="421"/>
      <c r="IFR520" s="421"/>
      <c r="IFS520" s="421"/>
      <c r="IFT520" s="421"/>
      <c r="IFU520" s="421"/>
      <c r="IFV520" s="421"/>
      <c r="IFW520" s="421"/>
      <c r="IFX520" s="421"/>
      <c r="IFY520" s="421"/>
      <c r="IFZ520" s="421"/>
      <c r="IGA520" s="421"/>
      <c r="IGB520" s="421"/>
      <c r="IGC520" s="421"/>
      <c r="IGD520" s="421"/>
      <c r="IGE520" s="421"/>
      <c r="IGF520" s="421"/>
      <c r="IGG520" s="421"/>
      <c r="IGH520" s="421"/>
      <c r="IGI520" s="421"/>
      <c r="IGJ520" s="421"/>
      <c r="IGK520" s="421"/>
      <c r="IGL520" s="421"/>
      <c r="IGM520" s="421"/>
      <c r="IGN520" s="421"/>
      <c r="IGO520" s="421"/>
      <c r="IGP520" s="421"/>
      <c r="IGQ520" s="421"/>
      <c r="IGR520" s="421"/>
      <c r="IGS520" s="421"/>
      <c r="IGT520" s="421"/>
      <c r="IGU520" s="421"/>
      <c r="IGV520" s="421"/>
      <c r="IGW520" s="421"/>
      <c r="IGX520" s="421"/>
      <c r="IGY520" s="421"/>
      <c r="IGZ520" s="421"/>
      <c r="IHA520" s="421"/>
      <c r="IHB520" s="421"/>
      <c r="IHC520" s="421"/>
      <c r="IHD520" s="421"/>
      <c r="IHE520" s="421"/>
      <c r="IHF520" s="421"/>
      <c r="IHG520" s="421"/>
      <c r="IHH520" s="421"/>
      <c r="IHI520" s="421"/>
      <c r="IHJ520" s="421"/>
      <c r="IHK520" s="421"/>
      <c r="IHL520" s="421"/>
      <c r="IHM520" s="421"/>
      <c r="IHN520" s="421"/>
      <c r="IHO520" s="421"/>
      <c r="IHP520" s="421"/>
      <c r="IHQ520" s="421"/>
      <c r="IHR520" s="421"/>
      <c r="IHS520" s="421"/>
      <c r="IHT520" s="421"/>
      <c r="IHU520" s="421"/>
      <c r="IHV520" s="421"/>
      <c r="IHW520" s="421"/>
      <c r="IHX520" s="421"/>
      <c r="IHY520" s="421"/>
      <c r="IHZ520" s="421"/>
      <c r="IIA520" s="421"/>
      <c r="IIB520" s="421"/>
      <c r="IIC520" s="421"/>
      <c r="IID520" s="421"/>
      <c r="IIE520" s="421"/>
      <c r="IIF520" s="421"/>
      <c r="IIG520" s="421"/>
      <c r="IIH520" s="421"/>
      <c r="III520" s="421"/>
      <c r="IIJ520" s="421"/>
      <c r="IIK520" s="421"/>
      <c r="IIL520" s="421"/>
      <c r="IIM520" s="421"/>
      <c r="IIN520" s="421"/>
      <c r="IIO520" s="421"/>
      <c r="IIP520" s="421"/>
      <c r="IIQ520" s="421"/>
      <c r="IIR520" s="421"/>
      <c r="IIS520" s="421"/>
      <c r="IIT520" s="421"/>
      <c r="IIU520" s="421"/>
      <c r="IIV520" s="421"/>
      <c r="IIW520" s="421"/>
      <c r="IIX520" s="421"/>
      <c r="IIY520" s="421"/>
      <c r="IIZ520" s="421"/>
      <c r="IJA520" s="421"/>
      <c r="IJB520" s="421"/>
      <c r="IJC520" s="421"/>
      <c r="IJD520" s="421"/>
      <c r="IJE520" s="421"/>
      <c r="IJF520" s="421"/>
      <c r="IJG520" s="421"/>
      <c r="IJH520" s="421"/>
      <c r="IJI520" s="421"/>
      <c r="IJJ520" s="421"/>
      <c r="IJK520" s="421"/>
      <c r="IJL520" s="421"/>
      <c r="IJM520" s="421"/>
      <c r="IJN520" s="421"/>
      <c r="IJO520" s="421"/>
      <c r="IJP520" s="421"/>
      <c r="IJQ520" s="421"/>
      <c r="IJR520" s="421"/>
      <c r="IJS520" s="421"/>
      <c r="IJT520" s="421"/>
      <c r="IJU520" s="421"/>
      <c r="IJV520" s="421"/>
      <c r="IJW520" s="421"/>
      <c r="IJX520" s="421"/>
      <c r="IJY520" s="421"/>
      <c r="IJZ520" s="421"/>
      <c r="IKA520" s="421"/>
      <c r="IKB520" s="421"/>
      <c r="IKC520" s="421"/>
      <c r="IKD520" s="421"/>
      <c r="IKE520" s="421"/>
      <c r="IKF520" s="421"/>
      <c r="IKG520" s="421"/>
      <c r="IKH520" s="421"/>
      <c r="IKI520" s="421"/>
      <c r="IKJ520" s="421"/>
      <c r="IKK520" s="421"/>
      <c r="IKL520" s="421"/>
      <c r="IKM520" s="421"/>
      <c r="IKN520" s="421"/>
      <c r="IKO520" s="421"/>
      <c r="IKP520" s="421"/>
      <c r="IKQ520" s="421"/>
      <c r="IKR520" s="421"/>
      <c r="IKS520" s="421"/>
      <c r="IKT520" s="421"/>
      <c r="IKU520" s="421"/>
      <c r="IKV520" s="421"/>
      <c r="IKW520" s="421"/>
      <c r="IKX520" s="421"/>
      <c r="IKY520" s="421"/>
      <c r="IKZ520" s="421"/>
      <c r="ILA520" s="421"/>
      <c r="ILB520" s="421"/>
      <c r="ILC520" s="421"/>
      <c r="ILD520" s="421"/>
      <c r="ILE520" s="421"/>
      <c r="ILF520" s="421"/>
      <c r="ILG520" s="421"/>
      <c r="ILH520" s="421"/>
      <c r="ILI520" s="421"/>
      <c r="ILJ520" s="421"/>
      <c r="ILK520" s="421"/>
      <c r="ILL520" s="421"/>
      <c r="ILM520" s="421"/>
      <c r="ILN520" s="421"/>
      <c r="ILO520" s="421"/>
      <c r="ILP520" s="421"/>
      <c r="ILQ520" s="421"/>
      <c r="ILR520" s="421"/>
      <c r="ILS520" s="421"/>
      <c r="ILT520" s="421"/>
      <c r="ILU520" s="421"/>
      <c r="ILV520" s="421"/>
      <c r="ILW520" s="421"/>
      <c r="ILX520" s="421"/>
      <c r="ILY520" s="421"/>
      <c r="ILZ520" s="421"/>
      <c r="IMA520" s="421"/>
      <c r="IMB520" s="421"/>
      <c r="IMC520" s="421"/>
      <c r="IMD520" s="421"/>
      <c r="IME520" s="421"/>
      <c r="IMF520" s="421"/>
      <c r="IMG520" s="421"/>
      <c r="IMH520" s="421"/>
      <c r="IMI520" s="421"/>
      <c r="IMJ520" s="421"/>
      <c r="IMK520" s="421"/>
      <c r="IML520" s="421"/>
      <c r="IMM520" s="421"/>
      <c r="IMN520" s="421"/>
      <c r="IMO520" s="421"/>
      <c r="IMP520" s="421"/>
      <c r="IMQ520" s="421"/>
      <c r="IMR520" s="421"/>
      <c r="IMS520" s="421"/>
      <c r="IMT520" s="421"/>
      <c r="IMU520" s="421"/>
      <c r="IMV520" s="421"/>
      <c r="IMW520" s="421"/>
      <c r="IMX520" s="421"/>
      <c r="IMY520" s="421"/>
      <c r="IMZ520" s="421"/>
      <c r="INA520" s="421"/>
      <c r="INB520" s="421"/>
      <c r="INC520" s="421"/>
      <c r="IND520" s="421"/>
      <c r="INE520" s="421"/>
      <c r="INF520" s="421"/>
      <c r="ING520" s="421"/>
      <c r="INH520" s="421"/>
      <c r="INI520" s="421"/>
      <c r="INJ520" s="421"/>
      <c r="INK520" s="421"/>
      <c r="INL520" s="421"/>
      <c r="INM520" s="421"/>
      <c r="INN520" s="421"/>
      <c r="INO520" s="421"/>
      <c r="INP520" s="421"/>
      <c r="INQ520" s="421"/>
      <c r="INR520" s="421"/>
      <c r="INS520" s="421"/>
      <c r="INT520" s="421"/>
      <c r="INU520" s="421"/>
      <c r="INV520" s="421"/>
      <c r="INW520" s="421"/>
      <c r="INX520" s="421"/>
      <c r="INY520" s="421"/>
      <c r="INZ520" s="421"/>
      <c r="IOA520" s="421"/>
      <c r="IOB520" s="421"/>
      <c r="IOC520" s="421"/>
      <c r="IOD520" s="421"/>
      <c r="IOE520" s="421"/>
      <c r="IOF520" s="421"/>
      <c r="IOG520" s="421"/>
      <c r="IOH520" s="421"/>
      <c r="IOI520" s="421"/>
      <c r="IOJ520" s="421"/>
      <c r="IOK520" s="421"/>
      <c r="IOL520" s="421"/>
      <c r="IOM520" s="421"/>
      <c r="ION520" s="421"/>
      <c r="IOO520" s="421"/>
      <c r="IOP520" s="421"/>
      <c r="IOQ520" s="421"/>
      <c r="IOR520" s="421"/>
      <c r="IOS520" s="421"/>
      <c r="IOT520" s="421"/>
      <c r="IOU520" s="421"/>
      <c r="IOV520" s="421"/>
      <c r="IOW520" s="421"/>
      <c r="IOX520" s="421"/>
      <c r="IOY520" s="421"/>
      <c r="IOZ520" s="421"/>
      <c r="IPA520" s="421"/>
      <c r="IPB520" s="421"/>
      <c r="IPC520" s="421"/>
      <c r="IPD520" s="421"/>
      <c r="IPE520" s="421"/>
      <c r="IPF520" s="421"/>
      <c r="IPG520" s="421"/>
      <c r="IPH520" s="421"/>
      <c r="IPI520" s="421"/>
      <c r="IPJ520" s="421"/>
      <c r="IPK520" s="421"/>
      <c r="IPL520" s="421"/>
      <c r="IPM520" s="421"/>
      <c r="IPN520" s="421"/>
      <c r="IPO520" s="421"/>
      <c r="IPP520" s="421"/>
      <c r="IPQ520" s="421"/>
      <c r="IPR520" s="421"/>
      <c r="IPS520" s="421"/>
      <c r="IPT520" s="421"/>
      <c r="IPU520" s="421"/>
      <c r="IPV520" s="421"/>
      <c r="IPW520" s="421"/>
      <c r="IPX520" s="421"/>
      <c r="IPY520" s="421"/>
      <c r="IPZ520" s="421"/>
      <c r="IQA520" s="421"/>
      <c r="IQB520" s="421"/>
      <c r="IQC520" s="421"/>
      <c r="IQD520" s="421"/>
      <c r="IQE520" s="421"/>
      <c r="IQF520" s="421"/>
      <c r="IQG520" s="421"/>
      <c r="IQH520" s="421"/>
      <c r="IQI520" s="421"/>
      <c r="IQJ520" s="421"/>
      <c r="IQK520" s="421"/>
      <c r="IQL520" s="421"/>
      <c r="IQM520" s="421"/>
      <c r="IQN520" s="421"/>
      <c r="IQO520" s="421"/>
      <c r="IQP520" s="421"/>
      <c r="IQQ520" s="421"/>
      <c r="IQR520" s="421"/>
      <c r="IQS520" s="421"/>
      <c r="IQT520" s="421"/>
      <c r="IQU520" s="421"/>
      <c r="IQV520" s="421"/>
      <c r="IQW520" s="421"/>
      <c r="IQX520" s="421"/>
      <c r="IQY520" s="421"/>
      <c r="IQZ520" s="421"/>
      <c r="IRA520" s="421"/>
      <c r="IRB520" s="421"/>
      <c r="IRC520" s="421"/>
      <c r="IRD520" s="421"/>
      <c r="IRE520" s="421"/>
      <c r="IRF520" s="421"/>
      <c r="IRG520" s="421"/>
      <c r="IRH520" s="421"/>
      <c r="IRI520" s="421"/>
      <c r="IRJ520" s="421"/>
      <c r="IRK520" s="421"/>
      <c r="IRL520" s="421"/>
      <c r="IRM520" s="421"/>
      <c r="IRN520" s="421"/>
      <c r="IRO520" s="421"/>
      <c r="IRP520" s="421"/>
      <c r="IRQ520" s="421"/>
      <c r="IRR520" s="421"/>
      <c r="IRS520" s="421"/>
      <c r="IRT520" s="421"/>
      <c r="IRU520" s="421"/>
      <c r="IRV520" s="421"/>
      <c r="IRW520" s="421"/>
      <c r="IRX520" s="421"/>
      <c r="IRY520" s="421"/>
      <c r="IRZ520" s="421"/>
      <c r="ISA520" s="421"/>
      <c r="ISB520" s="421"/>
      <c r="ISC520" s="421"/>
      <c r="ISD520" s="421"/>
      <c r="ISE520" s="421"/>
      <c r="ISF520" s="421"/>
      <c r="ISG520" s="421"/>
      <c r="ISH520" s="421"/>
      <c r="ISI520" s="421"/>
      <c r="ISJ520" s="421"/>
      <c r="ISK520" s="421"/>
      <c r="ISL520" s="421"/>
      <c r="ISM520" s="421"/>
      <c r="ISN520" s="421"/>
      <c r="ISO520" s="421"/>
      <c r="ISP520" s="421"/>
      <c r="ISQ520" s="421"/>
      <c r="ISR520" s="421"/>
      <c r="ISS520" s="421"/>
      <c r="IST520" s="421"/>
      <c r="ISU520" s="421"/>
      <c r="ISV520" s="421"/>
      <c r="ISW520" s="421"/>
      <c r="ISX520" s="421"/>
      <c r="ISY520" s="421"/>
      <c r="ISZ520" s="421"/>
      <c r="ITA520" s="421"/>
      <c r="ITB520" s="421"/>
      <c r="ITC520" s="421"/>
      <c r="ITD520" s="421"/>
      <c r="ITE520" s="421"/>
      <c r="ITF520" s="421"/>
      <c r="ITG520" s="421"/>
      <c r="ITH520" s="421"/>
      <c r="ITI520" s="421"/>
      <c r="ITJ520" s="421"/>
      <c r="ITK520" s="421"/>
      <c r="ITL520" s="421"/>
      <c r="ITM520" s="421"/>
      <c r="ITN520" s="421"/>
      <c r="ITO520" s="421"/>
      <c r="ITP520" s="421"/>
      <c r="ITQ520" s="421"/>
      <c r="ITR520" s="421"/>
      <c r="ITS520" s="421"/>
      <c r="ITT520" s="421"/>
      <c r="ITU520" s="421"/>
      <c r="ITV520" s="421"/>
      <c r="ITW520" s="421"/>
      <c r="ITX520" s="421"/>
      <c r="ITY520" s="421"/>
      <c r="ITZ520" s="421"/>
      <c r="IUA520" s="421"/>
      <c r="IUB520" s="421"/>
      <c r="IUC520" s="421"/>
      <c r="IUD520" s="421"/>
      <c r="IUE520" s="421"/>
      <c r="IUF520" s="421"/>
      <c r="IUG520" s="421"/>
      <c r="IUH520" s="421"/>
      <c r="IUI520" s="421"/>
      <c r="IUJ520" s="421"/>
      <c r="IUK520" s="421"/>
      <c r="IUL520" s="421"/>
      <c r="IUM520" s="421"/>
      <c r="IUN520" s="421"/>
      <c r="IUO520" s="421"/>
      <c r="IUP520" s="421"/>
      <c r="IUQ520" s="421"/>
      <c r="IUR520" s="421"/>
      <c r="IUS520" s="421"/>
      <c r="IUT520" s="421"/>
      <c r="IUU520" s="421"/>
      <c r="IUV520" s="421"/>
      <c r="IUW520" s="421"/>
      <c r="IUX520" s="421"/>
      <c r="IUY520" s="421"/>
      <c r="IUZ520" s="421"/>
      <c r="IVA520" s="421"/>
      <c r="IVB520" s="421"/>
      <c r="IVC520" s="421"/>
      <c r="IVD520" s="421"/>
      <c r="IVE520" s="421"/>
      <c r="IVF520" s="421"/>
      <c r="IVG520" s="421"/>
      <c r="IVH520" s="421"/>
      <c r="IVI520" s="421"/>
      <c r="IVJ520" s="421"/>
      <c r="IVK520" s="421"/>
      <c r="IVL520" s="421"/>
      <c r="IVM520" s="421"/>
      <c r="IVN520" s="421"/>
      <c r="IVO520" s="421"/>
      <c r="IVP520" s="421"/>
      <c r="IVQ520" s="421"/>
      <c r="IVR520" s="421"/>
      <c r="IVS520" s="421"/>
      <c r="IVT520" s="421"/>
      <c r="IVU520" s="421"/>
      <c r="IVV520" s="421"/>
      <c r="IVW520" s="421"/>
      <c r="IVX520" s="421"/>
      <c r="IVY520" s="421"/>
      <c r="IVZ520" s="421"/>
      <c r="IWA520" s="421"/>
      <c r="IWB520" s="421"/>
      <c r="IWC520" s="421"/>
      <c r="IWD520" s="421"/>
      <c r="IWE520" s="421"/>
      <c r="IWF520" s="421"/>
      <c r="IWG520" s="421"/>
      <c r="IWH520" s="421"/>
      <c r="IWI520" s="421"/>
      <c r="IWJ520" s="421"/>
      <c r="IWK520" s="421"/>
      <c r="IWL520" s="421"/>
      <c r="IWM520" s="421"/>
      <c r="IWN520" s="421"/>
      <c r="IWO520" s="421"/>
      <c r="IWP520" s="421"/>
      <c r="IWQ520" s="421"/>
      <c r="IWR520" s="421"/>
      <c r="IWS520" s="421"/>
      <c r="IWT520" s="421"/>
      <c r="IWU520" s="421"/>
      <c r="IWV520" s="421"/>
      <c r="IWW520" s="421"/>
      <c r="IWX520" s="421"/>
      <c r="IWY520" s="421"/>
      <c r="IWZ520" s="421"/>
      <c r="IXA520" s="421"/>
      <c r="IXB520" s="421"/>
      <c r="IXC520" s="421"/>
      <c r="IXD520" s="421"/>
      <c r="IXE520" s="421"/>
      <c r="IXF520" s="421"/>
      <c r="IXG520" s="421"/>
      <c r="IXH520" s="421"/>
      <c r="IXI520" s="421"/>
      <c r="IXJ520" s="421"/>
      <c r="IXK520" s="421"/>
      <c r="IXL520" s="421"/>
      <c r="IXM520" s="421"/>
      <c r="IXN520" s="421"/>
      <c r="IXO520" s="421"/>
      <c r="IXP520" s="421"/>
      <c r="IXQ520" s="421"/>
      <c r="IXR520" s="421"/>
      <c r="IXS520" s="421"/>
      <c r="IXT520" s="421"/>
      <c r="IXU520" s="421"/>
      <c r="IXV520" s="421"/>
      <c r="IXW520" s="421"/>
      <c r="IXX520" s="421"/>
      <c r="IXY520" s="421"/>
      <c r="IXZ520" s="421"/>
      <c r="IYA520" s="421"/>
      <c r="IYB520" s="421"/>
      <c r="IYC520" s="421"/>
      <c r="IYD520" s="421"/>
      <c r="IYE520" s="421"/>
      <c r="IYF520" s="421"/>
      <c r="IYG520" s="421"/>
      <c r="IYH520" s="421"/>
      <c r="IYI520" s="421"/>
      <c r="IYJ520" s="421"/>
      <c r="IYK520" s="421"/>
      <c r="IYL520" s="421"/>
      <c r="IYM520" s="421"/>
      <c r="IYN520" s="421"/>
      <c r="IYO520" s="421"/>
      <c r="IYP520" s="421"/>
      <c r="IYQ520" s="421"/>
      <c r="IYR520" s="421"/>
      <c r="IYS520" s="421"/>
      <c r="IYT520" s="421"/>
      <c r="IYU520" s="421"/>
      <c r="IYV520" s="421"/>
      <c r="IYW520" s="421"/>
      <c r="IYX520" s="421"/>
      <c r="IYY520" s="421"/>
      <c r="IYZ520" s="421"/>
      <c r="IZA520" s="421"/>
      <c r="IZB520" s="421"/>
      <c r="IZC520" s="421"/>
      <c r="IZD520" s="421"/>
      <c r="IZE520" s="421"/>
      <c r="IZF520" s="421"/>
      <c r="IZG520" s="421"/>
      <c r="IZH520" s="421"/>
      <c r="IZI520" s="421"/>
      <c r="IZJ520" s="421"/>
      <c r="IZK520" s="421"/>
      <c r="IZL520" s="421"/>
      <c r="IZM520" s="421"/>
      <c r="IZN520" s="421"/>
      <c r="IZO520" s="421"/>
      <c r="IZP520" s="421"/>
      <c r="IZQ520" s="421"/>
      <c r="IZR520" s="421"/>
      <c r="IZS520" s="421"/>
      <c r="IZT520" s="421"/>
      <c r="IZU520" s="421"/>
      <c r="IZV520" s="421"/>
      <c r="IZW520" s="421"/>
      <c r="IZX520" s="421"/>
      <c r="IZY520" s="421"/>
      <c r="IZZ520" s="421"/>
      <c r="JAA520" s="421"/>
      <c r="JAB520" s="421"/>
      <c r="JAC520" s="421"/>
      <c r="JAD520" s="421"/>
      <c r="JAE520" s="421"/>
      <c r="JAF520" s="421"/>
      <c r="JAG520" s="421"/>
      <c r="JAH520" s="421"/>
      <c r="JAI520" s="421"/>
      <c r="JAJ520" s="421"/>
      <c r="JAK520" s="421"/>
      <c r="JAL520" s="421"/>
      <c r="JAM520" s="421"/>
      <c r="JAN520" s="421"/>
      <c r="JAO520" s="421"/>
      <c r="JAP520" s="421"/>
      <c r="JAQ520" s="421"/>
      <c r="JAR520" s="421"/>
      <c r="JAS520" s="421"/>
      <c r="JAT520" s="421"/>
      <c r="JAU520" s="421"/>
      <c r="JAV520" s="421"/>
      <c r="JAW520" s="421"/>
      <c r="JAX520" s="421"/>
      <c r="JAY520" s="421"/>
      <c r="JAZ520" s="421"/>
      <c r="JBA520" s="421"/>
      <c r="JBB520" s="421"/>
      <c r="JBC520" s="421"/>
      <c r="JBD520" s="421"/>
      <c r="JBE520" s="421"/>
      <c r="JBF520" s="421"/>
      <c r="JBG520" s="421"/>
      <c r="JBH520" s="421"/>
      <c r="JBI520" s="421"/>
      <c r="JBJ520" s="421"/>
      <c r="JBK520" s="421"/>
      <c r="JBL520" s="421"/>
      <c r="JBM520" s="421"/>
      <c r="JBN520" s="421"/>
      <c r="JBO520" s="421"/>
      <c r="JBP520" s="421"/>
      <c r="JBQ520" s="421"/>
      <c r="JBR520" s="421"/>
      <c r="JBS520" s="421"/>
      <c r="JBT520" s="421"/>
      <c r="JBU520" s="421"/>
      <c r="JBV520" s="421"/>
      <c r="JBW520" s="421"/>
      <c r="JBX520" s="421"/>
      <c r="JBY520" s="421"/>
      <c r="JBZ520" s="421"/>
      <c r="JCA520" s="421"/>
      <c r="JCB520" s="421"/>
      <c r="JCC520" s="421"/>
      <c r="JCD520" s="421"/>
      <c r="JCE520" s="421"/>
      <c r="JCF520" s="421"/>
      <c r="JCG520" s="421"/>
      <c r="JCH520" s="421"/>
      <c r="JCI520" s="421"/>
      <c r="JCJ520" s="421"/>
      <c r="JCK520" s="421"/>
      <c r="JCL520" s="421"/>
      <c r="JCM520" s="421"/>
      <c r="JCN520" s="421"/>
      <c r="JCO520" s="421"/>
      <c r="JCP520" s="421"/>
      <c r="JCQ520" s="421"/>
      <c r="JCR520" s="421"/>
      <c r="JCS520" s="421"/>
      <c r="JCT520" s="421"/>
      <c r="JCU520" s="421"/>
      <c r="JCV520" s="421"/>
      <c r="JCW520" s="421"/>
      <c r="JCX520" s="421"/>
      <c r="JCY520" s="421"/>
      <c r="JCZ520" s="421"/>
      <c r="JDA520" s="421"/>
      <c r="JDB520" s="421"/>
      <c r="JDC520" s="421"/>
      <c r="JDD520" s="421"/>
      <c r="JDE520" s="421"/>
      <c r="JDF520" s="421"/>
      <c r="JDG520" s="421"/>
      <c r="JDH520" s="421"/>
      <c r="JDI520" s="421"/>
      <c r="JDJ520" s="421"/>
      <c r="JDK520" s="421"/>
      <c r="JDL520" s="421"/>
      <c r="JDM520" s="421"/>
      <c r="JDN520" s="421"/>
      <c r="JDO520" s="421"/>
      <c r="JDP520" s="421"/>
      <c r="JDQ520" s="421"/>
      <c r="JDR520" s="421"/>
      <c r="JDS520" s="421"/>
      <c r="JDT520" s="421"/>
      <c r="JDU520" s="421"/>
      <c r="JDV520" s="421"/>
      <c r="JDW520" s="421"/>
      <c r="JDX520" s="421"/>
      <c r="JDY520" s="421"/>
      <c r="JDZ520" s="421"/>
      <c r="JEA520" s="421"/>
      <c r="JEB520" s="421"/>
      <c r="JEC520" s="421"/>
      <c r="JED520" s="421"/>
      <c r="JEE520" s="421"/>
      <c r="JEF520" s="421"/>
      <c r="JEG520" s="421"/>
      <c r="JEH520" s="421"/>
      <c r="JEI520" s="421"/>
      <c r="JEJ520" s="421"/>
      <c r="JEK520" s="421"/>
      <c r="JEL520" s="421"/>
      <c r="JEM520" s="421"/>
      <c r="JEN520" s="421"/>
      <c r="JEO520" s="421"/>
      <c r="JEP520" s="421"/>
      <c r="JEQ520" s="421"/>
      <c r="JER520" s="421"/>
      <c r="JES520" s="421"/>
      <c r="JET520" s="421"/>
      <c r="JEU520" s="421"/>
      <c r="JEV520" s="421"/>
      <c r="JEW520" s="421"/>
      <c r="JEX520" s="421"/>
      <c r="JEY520" s="421"/>
      <c r="JEZ520" s="421"/>
      <c r="JFA520" s="421"/>
      <c r="JFB520" s="421"/>
      <c r="JFC520" s="421"/>
      <c r="JFD520" s="421"/>
      <c r="JFE520" s="421"/>
      <c r="JFF520" s="421"/>
      <c r="JFG520" s="421"/>
      <c r="JFH520" s="421"/>
      <c r="JFI520" s="421"/>
      <c r="JFJ520" s="421"/>
      <c r="JFK520" s="421"/>
      <c r="JFL520" s="421"/>
      <c r="JFM520" s="421"/>
      <c r="JFN520" s="421"/>
      <c r="JFO520" s="421"/>
      <c r="JFP520" s="421"/>
      <c r="JFQ520" s="421"/>
      <c r="JFR520" s="421"/>
      <c r="JFS520" s="421"/>
      <c r="JFT520" s="421"/>
      <c r="JFU520" s="421"/>
      <c r="JFV520" s="421"/>
      <c r="JFW520" s="421"/>
      <c r="JFX520" s="421"/>
      <c r="JFY520" s="421"/>
      <c r="JFZ520" s="421"/>
      <c r="JGA520" s="421"/>
      <c r="JGB520" s="421"/>
      <c r="JGC520" s="421"/>
      <c r="JGD520" s="421"/>
      <c r="JGE520" s="421"/>
      <c r="JGF520" s="421"/>
      <c r="JGG520" s="421"/>
      <c r="JGH520" s="421"/>
      <c r="JGI520" s="421"/>
      <c r="JGJ520" s="421"/>
      <c r="JGK520" s="421"/>
      <c r="JGL520" s="421"/>
      <c r="JGM520" s="421"/>
      <c r="JGN520" s="421"/>
      <c r="JGO520" s="421"/>
      <c r="JGP520" s="421"/>
      <c r="JGQ520" s="421"/>
      <c r="JGR520" s="421"/>
      <c r="JGS520" s="421"/>
      <c r="JGT520" s="421"/>
      <c r="JGU520" s="421"/>
      <c r="JGV520" s="421"/>
      <c r="JGW520" s="421"/>
      <c r="JGX520" s="421"/>
      <c r="JGY520" s="421"/>
      <c r="JGZ520" s="421"/>
      <c r="JHA520" s="421"/>
      <c r="JHB520" s="421"/>
      <c r="JHC520" s="421"/>
      <c r="JHD520" s="421"/>
      <c r="JHE520" s="421"/>
      <c r="JHF520" s="421"/>
      <c r="JHG520" s="421"/>
      <c r="JHH520" s="421"/>
      <c r="JHI520" s="421"/>
      <c r="JHJ520" s="421"/>
      <c r="JHK520" s="421"/>
      <c r="JHL520" s="421"/>
      <c r="JHM520" s="421"/>
      <c r="JHN520" s="421"/>
      <c r="JHO520" s="421"/>
      <c r="JHP520" s="421"/>
      <c r="JHQ520" s="421"/>
      <c r="JHR520" s="421"/>
      <c r="JHS520" s="421"/>
      <c r="JHT520" s="421"/>
      <c r="JHU520" s="421"/>
      <c r="JHV520" s="421"/>
      <c r="JHW520" s="421"/>
      <c r="JHX520" s="421"/>
      <c r="JHY520" s="421"/>
      <c r="JHZ520" s="421"/>
      <c r="JIA520" s="421"/>
      <c r="JIB520" s="421"/>
      <c r="JIC520" s="421"/>
      <c r="JID520" s="421"/>
      <c r="JIE520" s="421"/>
      <c r="JIF520" s="421"/>
      <c r="JIG520" s="421"/>
      <c r="JIH520" s="421"/>
      <c r="JII520" s="421"/>
      <c r="JIJ520" s="421"/>
      <c r="JIK520" s="421"/>
      <c r="JIL520" s="421"/>
      <c r="JIM520" s="421"/>
      <c r="JIN520" s="421"/>
      <c r="JIO520" s="421"/>
      <c r="JIP520" s="421"/>
      <c r="JIQ520" s="421"/>
      <c r="JIR520" s="421"/>
      <c r="JIS520" s="421"/>
      <c r="JIT520" s="421"/>
      <c r="JIU520" s="421"/>
      <c r="JIV520" s="421"/>
      <c r="JIW520" s="421"/>
      <c r="JIX520" s="421"/>
      <c r="JIY520" s="421"/>
      <c r="JIZ520" s="421"/>
      <c r="JJA520" s="421"/>
      <c r="JJB520" s="421"/>
      <c r="JJC520" s="421"/>
      <c r="JJD520" s="421"/>
      <c r="JJE520" s="421"/>
      <c r="JJF520" s="421"/>
      <c r="JJG520" s="421"/>
      <c r="JJH520" s="421"/>
      <c r="JJI520" s="421"/>
      <c r="JJJ520" s="421"/>
      <c r="JJK520" s="421"/>
      <c r="JJL520" s="421"/>
      <c r="JJM520" s="421"/>
      <c r="JJN520" s="421"/>
      <c r="JJO520" s="421"/>
      <c r="JJP520" s="421"/>
      <c r="JJQ520" s="421"/>
      <c r="JJR520" s="421"/>
      <c r="JJS520" s="421"/>
      <c r="JJT520" s="421"/>
      <c r="JJU520" s="421"/>
      <c r="JJV520" s="421"/>
      <c r="JJW520" s="421"/>
      <c r="JJX520" s="421"/>
      <c r="JJY520" s="421"/>
      <c r="JJZ520" s="421"/>
      <c r="JKA520" s="421"/>
      <c r="JKB520" s="421"/>
      <c r="JKC520" s="421"/>
      <c r="JKD520" s="421"/>
      <c r="JKE520" s="421"/>
      <c r="JKF520" s="421"/>
      <c r="JKG520" s="421"/>
      <c r="JKH520" s="421"/>
      <c r="JKI520" s="421"/>
      <c r="JKJ520" s="421"/>
      <c r="JKK520" s="421"/>
      <c r="JKL520" s="421"/>
      <c r="JKM520" s="421"/>
      <c r="JKN520" s="421"/>
      <c r="JKO520" s="421"/>
      <c r="JKP520" s="421"/>
      <c r="JKQ520" s="421"/>
      <c r="JKR520" s="421"/>
      <c r="JKS520" s="421"/>
      <c r="JKT520" s="421"/>
      <c r="JKU520" s="421"/>
      <c r="JKV520" s="421"/>
      <c r="JKW520" s="421"/>
      <c r="JKX520" s="421"/>
      <c r="JKY520" s="421"/>
      <c r="JKZ520" s="421"/>
      <c r="JLA520" s="421"/>
      <c r="JLB520" s="421"/>
      <c r="JLC520" s="421"/>
      <c r="JLD520" s="421"/>
      <c r="JLE520" s="421"/>
      <c r="JLF520" s="421"/>
      <c r="JLG520" s="421"/>
      <c r="JLH520" s="421"/>
      <c r="JLI520" s="421"/>
      <c r="JLJ520" s="421"/>
      <c r="JLK520" s="421"/>
      <c r="JLL520" s="421"/>
      <c r="JLM520" s="421"/>
      <c r="JLN520" s="421"/>
      <c r="JLO520" s="421"/>
      <c r="JLP520" s="421"/>
      <c r="JLQ520" s="421"/>
      <c r="JLR520" s="421"/>
      <c r="JLS520" s="421"/>
      <c r="JLT520" s="421"/>
      <c r="JLU520" s="421"/>
      <c r="JLV520" s="421"/>
      <c r="JLW520" s="421"/>
      <c r="JLX520" s="421"/>
      <c r="JLY520" s="421"/>
      <c r="JLZ520" s="421"/>
      <c r="JMA520" s="421"/>
      <c r="JMB520" s="421"/>
      <c r="JMC520" s="421"/>
      <c r="JMD520" s="421"/>
      <c r="JME520" s="421"/>
      <c r="JMF520" s="421"/>
      <c r="JMG520" s="421"/>
      <c r="JMH520" s="421"/>
      <c r="JMI520" s="421"/>
      <c r="JMJ520" s="421"/>
      <c r="JMK520" s="421"/>
      <c r="JML520" s="421"/>
      <c r="JMM520" s="421"/>
      <c r="JMN520" s="421"/>
      <c r="JMO520" s="421"/>
      <c r="JMP520" s="421"/>
      <c r="JMQ520" s="421"/>
      <c r="JMR520" s="421"/>
      <c r="JMS520" s="421"/>
      <c r="JMT520" s="421"/>
      <c r="JMU520" s="421"/>
      <c r="JMV520" s="421"/>
      <c r="JMW520" s="421"/>
      <c r="JMX520" s="421"/>
      <c r="JMY520" s="421"/>
      <c r="JMZ520" s="421"/>
      <c r="JNA520" s="421"/>
      <c r="JNB520" s="421"/>
      <c r="JNC520" s="421"/>
      <c r="JND520" s="421"/>
      <c r="JNE520" s="421"/>
      <c r="JNF520" s="421"/>
      <c r="JNG520" s="421"/>
      <c r="JNH520" s="421"/>
      <c r="JNI520" s="421"/>
      <c r="JNJ520" s="421"/>
      <c r="JNK520" s="421"/>
      <c r="JNL520" s="421"/>
      <c r="JNM520" s="421"/>
      <c r="JNN520" s="421"/>
      <c r="JNO520" s="421"/>
      <c r="JNP520" s="421"/>
      <c r="JNQ520" s="421"/>
      <c r="JNR520" s="421"/>
      <c r="JNS520" s="421"/>
      <c r="JNT520" s="421"/>
      <c r="JNU520" s="421"/>
      <c r="JNV520" s="421"/>
      <c r="JNW520" s="421"/>
      <c r="JNX520" s="421"/>
      <c r="JNY520" s="421"/>
      <c r="JNZ520" s="421"/>
      <c r="JOA520" s="421"/>
      <c r="JOB520" s="421"/>
      <c r="JOC520" s="421"/>
      <c r="JOD520" s="421"/>
      <c r="JOE520" s="421"/>
      <c r="JOF520" s="421"/>
      <c r="JOG520" s="421"/>
      <c r="JOH520" s="421"/>
      <c r="JOI520" s="421"/>
      <c r="JOJ520" s="421"/>
      <c r="JOK520" s="421"/>
      <c r="JOL520" s="421"/>
      <c r="JOM520" s="421"/>
      <c r="JON520" s="421"/>
      <c r="JOO520" s="421"/>
      <c r="JOP520" s="421"/>
      <c r="JOQ520" s="421"/>
      <c r="JOR520" s="421"/>
      <c r="JOS520" s="421"/>
      <c r="JOT520" s="421"/>
      <c r="JOU520" s="421"/>
      <c r="JOV520" s="421"/>
      <c r="JOW520" s="421"/>
      <c r="JOX520" s="421"/>
      <c r="JOY520" s="421"/>
      <c r="JOZ520" s="421"/>
      <c r="JPA520" s="421"/>
      <c r="JPB520" s="421"/>
      <c r="JPC520" s="421"/>
      <c r="JPD520" s="421"/>
      <c r="JPE520" s="421"/>
      <c r="JPF520" s="421"/>
      <c r="JPG520" s="421"/>
      <c r="JPH520" s="421"/>
      <c r="JPI520" s="421"/>
      <c r="JPJ520" s="421"/>
      <c r="JPK520" s="421"/>
      <c r="JPL520" s="421"/>
      <c r="JPM520" s="421"/>
      <c r="JPN520" s="421"/>
      <c r="JPO520" s="421"/>
      <c r="JPP520" s="421"/>
      <c r="JPQ520" s="421"/>
      <c r="JPR520" s="421"/>
      <c r="JPS520" s="421"/>
      <c r="JPT520" s="421"/>
      <c r="JPU520" s="421"/>
      <c r="JPV520" s="421"/>
      <c r="JPW520" s="421"/>
      <c r="JPX520" s="421"/>
      <c r="JPY520" s="421"/>
      <c r="JPZ520" s="421"/>
      <c r="JQA520" s="421"/>
      <c r="JQB520" s="421"/>
      <c r="JQC520" s="421"/>
      <c r="JQD520" s="421"/>
      <c r="JQE520" s="421"/>
      <c r="JQF520" s="421"/>
      <c r="JQG520" s="421"/>
      <c r="JQH520" s="421"/>
      <c r="JQI520" s="421"/>
      <c r="JQJ520" s="421"/>
      <c r="JQK520" s="421"/>
      <c r="JQL520" s="421"/>
      <c r="JQM520" s="421"/>
      <c r="JQN520" s="421"/>
      <c r="JQO520" s="421"/>
      <c r="JQP520" s="421"/>
      <c r="JQQ520" s="421"/>
      <c r="JQR520" s="421"/>
      <c r="JQS520" s="421"/>
      <c r="JQT520" s="421"/>
      <c r="JQU520" s="421"/>
      <c r="JQV520" s="421"/>
      <c r="JQW520" s="421"/>
      <c r="JQX520" s="421"/>
      <c r="JQY520" s="421"/>
      <c r="JQZ520" s="421"/>
      <c r="JRA520" s="421"/>
      <c r="JRB520" s="421"/>
      <c r="JRC520" s="421"/>
      <c r="JRD520" s="421"/>
      <c r="JRE520" s="421"/>
      <c r="JRF520" s="421"/>
      <c r="JRG520" s="421"/>
      <c r="JRH520" s="421"/>
      <c r="JRI520" s="421"/>
      <c r="JRJ520" s="421"/>
      <c r="JRK520" s="421"/>
      <c r="JRL520" s="421"/>
      <c r="JRM520" s="421"/>
      <c r="JRN520" s="421"/>
      <c r="JRO520" s="421"/>
      <c r="JRP520" s="421"/>
      <c r="JRQ520" s="421"/>
      <c r="JRR520" s="421"/>
      <c r="JRS520" s="421"/>
      <c r="JRT520" s="421"/>
      <c r="JRU520" s="421"/>
      <c r="JRV520" s="421"/>
      <c r="JRW520" s="421"/>
      <c r="JRX520" s="421"/>
      <c r="JRY520" s="421"/>
      <c r="JRZ520" s="421"/>
      <c r="JSA520" s="421"/>
      <c r="JSB520" s="421"/>
      <c r="JSC520" s="421"/>
      <c r="JSD520" s="421"/>
      <c r="JSE520" s="421"/>
      <c r="JSF520" s="421"/>
      <c r="JSG520" s="421"/>
      <c r="JSH520" s="421"/>
      <c r="JSI520" s="421"/>
      <c r="JSJ520" s="421"/>
      <c r="JSK520" s="421"/>
      <c r="JSL520" s="421"/>
      <c r="JSM520" s="421"/>
      <c r="JSN520" s="421"/>
      <c r="JSO520" s="421"/>
      <c r="JSP520" s="421"/>
      <c r="JSQ520" s="421"/>
      <c r="JSR520" s="421"/>
      <c r="JSS520" s="421"/>
      <c r="JST520" s="421"/>
      <c r="JSU520" s="421"/>
      <c r="JSV520" s="421"/>
      <c r="JSW520" s="421"/>
      <c r="JSX520" s="421"/>
      <c r="JSY520" s="421"/>
      <c r="JSZ520" s="421"/>
      <c r="JTA520" s="421"/>
      <c r="JTB520" s="421"/>
      <c r="JTC520" s="421"/>
      <c r="JTD520" s="421"/>
      <c r="JTE520" s="421"/>
      <c r="JTF520" s="421"/>
      <c r="JTG520" s="421"/>
      <c r="JTH520" s="421"/>
      <c r="JTI520" s="421"/>
      <c r="JTJ520" s="421"/>
      <c r="JTK520" s="421"/>
      <c r="JTL520" s="421"/>
      <c r="JTM520" s="421"/>
      <c r="JTN520" s="421"/>
      <c r="JTO520" s="421"/>
      <c r="JTP520" s="421"/>
      <c r="JTQ520" s="421"/>
      <c r="JTR520" s="421"/>
      <c r="JTS520" s="421"/>
      <c r="JTT520" s="421"/>
      <c r="JTU520" s="421"/>
      <c r="JTV520" s="421"/>
      <c r="JTW520" s="421"/>
      <c r="JTX520" s="421"/>
      <c r="JTY520" s="421"/>
      <c r="JTZ520" s="421"/>
      <c r="JUA520" s="421"/>
      <c r="JUB520" s="421"/>
      <c r="JUC520" s="421"/>
      <c r="JUD520" s="421"/>
      <c r="JUE520" s="421"/>
      <c r="JUF520" s="421"/>
      <c r="JUG520" s="421"/>
      <c r="JUH520" s="421"/>
      <c r="JUI520" s="421"/>
      <c r="JUJ520" s="421"/>
      <c r="JUK520" s="421"/>
      <c r="JUL520" s="421"/>
      <c r="JUM520" s="421"/>
      <c r="JUN520" s="421"/>
      <c r="JUO520" s="421"/>
      <c r="JUP520" s="421"/>
      <c r="JUQ520" s="421"/>
      <c r="JUR520" s="421"/>
      <c r="JUS520" s="421"/>
      <c r="JUT520" s="421"/>
      <c r="JUU520" s="421"/>
      <c r="JUV520" s="421"/>
      <c r="JUW520" s="421"/>
      <c r="JUX520" s="421"/>
      <c r="JUY520" s="421"/>
      <c r="JUZ520" s="421"/>
      <c r="JVA520" s="421"/>
      <c r="JVB520" s="421"/>
      <c r="JVC520" s="421"/>
      <c r="JVD520" s="421"/>
      <c r="JVE520" s="421"/>
      <c r="JVF520" s="421"/>
      <c r="JVG520" s="421"/>
      <c r="JVH520" s="421"/>
      <c r="JVI520" s="421"/>
      <c r="JVJ520" s="421"/>
      <c r="JVK520" s="421"/>
      <c r="JVL520" s="421"/>
      <c r="JVM520" s="421"/>
      <c r="JVN520" s="421"/>
      <c r="JVO520" s="421"/>
      <c r="JVP520" s="421"/>
      <c r="JVQ520" s="421"/>
      <c r="JVR520" s="421"/>
      <c r="JVS520" s="421"/>
      <c r="JVT520" s="421"/>
      <c r="JVU520" s="421"/>
      <c r="JVV520" s="421"/>
      <c r="JVW520" s="421"/>
      <c r="JVX520" s="421"/>
      <c r="JVY520" s="421"/>
      <c r="JVZ520" s="421"/>
      <c r="JWA520" s="421"/>
      <c r="JWB520" s="421"/>
      <c r="JWC520" s="421"/>
      <c r="JWD520" s="421"/>
      <c r="JWE520" s="421"/>
      <c r="JWF520" s="421"/>
      <c r="JWG520" s="421"/>
      <c r="JWH520" s="421"/>
      <c r="JWI520" s="421"/>
      <c r="JWJ520" s="421"/>
      <c r="JWK520" s="421"/>
      <c r="JWL520" s="421"/>
      <c r="JWM520" s="421"/>
      <c r="JWN520" s="421"/>
      <c r="JWO520" s="421"/>
      <c r="JWP520" s="421"/>
      <c r="JWQ520" s="421"/>
      <c r="JWR520" s="421"/>
      <c r="JWS520" s="421"/>
      <c r="JWT520" s="421"/>
      <c r="JWU520" s="421"/>
      <c r="JWV520" s="421"/>
      <c r="JWW520" s="421"/>
      <c r="JWX520" s="421"/>
      <c r="JWY520" s="421"/>
      <c r="JWZ520" s="421"/>
      <c r="JXA520" s="421"/>
      <c r="JXB520" s="421"/>
      <c r="JXC520" s="421"/>
      <c r="JXD520" s="421"/>
      <c r="JXE520" s="421"/>
      <c r="JXF520" s="421"/>
      <c r="JXG520" s="421"/>
      <c r="JXH520" s="421"/>
      <c r="JXI520" s="421"/>
      <c r="JXJ520" s="421"/>
      <c r="JXK520" s="421"/>
      <c r="JXL520" s="421"/>
      <c r="JXM520" s="421"/>
      <c r="JXN520" s="421"/>
      <c r="JXO520" s="421"/>
      <c r="JXP520" s="421"/>
      <c r="JXQ520" s="421"/>
      <c r="JXR520" s="421"/>
      <c r="JXS520" s="421"/>
      <c r="JXT520" s="421"/>
      <c r="JXU520" s="421"/>
      <c r="JXV520" s="421"/>
      <c r="JXW520" s="421"/>
      <c r="JXX520" s="421"/>
      <c r="JXY520" s="421"/>
      <c r="JXZ520" s="421"/>
      <c r="JYA520" s="421"/>
      <c r="JYB520" s="421"/>
      <c r="JYC520" s="421"/>
      <c r="JYD520" s="421"/>
      <c r="JYE520" s="421"/>
      <c r="JYF520" s="421"/>
      <c r="JYG520" s="421"/>
      <c r="JYH520" s="421"/>
      <c r="JYI520" s="421"/>
      <c r="JYJ520" s="421"/>
      <c r="JYK520" s="421"/>
      <c r="JYL520" s="421"/>
      <c r="JYM520" s="421"/>
      <c r="JYN520" s="421"/>
      <c r="JYO520" s="421"/>
      <c r="JYP520" s="421"/>
      <c r="JYQ520" s="421"/>
      <c r="JYR520" s="421"/>
      <c r="JYS520" s="421"/>
      <c r="JYT520" s="421"/>
      <c r="JYU520" s="421"/>
      <c r="JYV520" s="421"/>
      <c r="JYW520" s="421"/>
      <c r="JYX520" s="421"/>
      <c r="JYY520" s="421"/>
      <c r="JYZ520" s="421"/>
      <c r="JZA520" s="421"/>
      <c r="JZB520" s="421"/>
      <c r="JZC520" s="421"/>
      <c r="JZD520" s="421"/>
      <c r="JZE520" s="421"/>
      <c r="JZF520" s="421"/>
      <c r="JZG520" s="421"/>
      <c r="JZH520" s="421"/>
      <c r="JZI520" s="421"/>
      <c r="JZJ520" s="421"/>
      <c r="JZK520" s="421"/>
      <c r="JZL520" s="421"/>
      <c r="JZM520" s="421"/>
      <c r="JZN520" s="421"/>
      <c r="JZO520" s="421"/>
      <c r="JZP520" s="421"/>
      <c r="JZQ520" s="421"/>
      <c r="JZR520" s="421"/>
      <c r="JZS520" s="421"/>
      <c r="JZT520" s="421"/>
      <c r="JZU520" s="421"/>
      <c r="JZV520" s="421"/>
      <c r="JZW520" s="421"/>
      <c r="JZX520" s="421"/>
      <c r="JZY520" s="421"/>
      <c r="JZZ520" s="421"/>
      <c r="KAA520" s="421"/>
      <c r="KAB520" s="421"/>
      <c r="KAC520" s="421"/>
      <c r="KAD520" s="421"/>
      <c r="KAE520" s="421"/>
      <c r="KAF520" s="421"/>
      <c r="KAG520" s="421"/>
      <c r="KAH520" s="421"/>
      <c r="KAI520" s="421"/>
      <c r="KAJ520" s="421"/>
      <c r="KAK520" s="421"/>
      <c r="KAL520" s="421"/>
      <c r="KAM520" s="421"/>
      <c r="KAN520" s="421"/>
      <c r="KAO520" s="421"/>
      <c r="KAP520" s="421"/>
      <c r="KAQ520" s="421"/>
      <c r="KAR520" s="421"/>
      <c r="KAS520" s="421"/>
      <c r="KAT520" s="421"/>
      <c r="KAU520" s="421"/>
      <c r="KAV520" s="421"/>
      <c r="KAW520" s="421"/>
      <c r="KAX520" s="421"/>
      <c r="KAY520" s="421"/>
      <c r="KAZ520" s="421"/>
      <c r="KBA520" s="421"/>
      <c r="KBB520" s="421"/>
      <c r="KBC520" s="421"/>
      <c r="KBD520" s="421"/>
      <c r="KBE520" s="421"/>
      <c r="KBF520" s="421"/>
      <c r="KBG520" s="421"/>
      <c r="KBH520" s="421"/>
      <c r="KBI520" s="421"/>
      <c r="KBJ520" s="421"/>
      <c r="KBK520" s="421"/>
      <c r="KBL520" s="421"/>
      <c r="KBM520" s="421"/>
      <c r="KBN520" s="421"/>
      <c r="KBO520" s="421"/>
      <c r="KBP520" s="421"/>
      <c r="KBQ520" s="421"/>
      <c r="KBR520" s="421"/>
      <c r="KBS520" s="421"/>
      <c r="KBT520" s="421"/>
      <c r="KBU520" s="421"/>
      <c r="KBV520" s="421"/>
      <c r="KBW520" s="421"/>
      <c r="KBX520" s="421"/>
      <c r="KBY520" s="421"/>
      <c r="KBZ520" s="421"/>
      <c r="KCA520" s="421"/>
      <c r="KCB520" s="421"/>
      <c r="KCC520" s="421"/>
      <c r="KCD520" s="421"/>
      <c r="KCE520" s="421"/>
      <c r="KCF520" s="421"/>
      <c r="KCG520" s="421"/>
      <c r="KCH520" s="421"/>
      <c r="KCI520" s="421"/>
      <c r="KCJ520" s="421"/>
      <c r="KCK520" s="421"/>
      <c r="KCL520" s="421"/>
      <c r="KCM520" s="421"/>
      <c r="KCN520" s="421"/>
      <c r="KCO520" s="421"/>
      <c r="KCP520" s="421"/>
      <c r="KCQ520" s="421"/>
      <c r="KCR520" s="421"/>
      <c r="KCS520" s="421"/>
      <c r="KCT520" s="421"/>
      <c r="KCU520" s="421"/>
      <c r="KCV520" s="421"/>
      <c r="KCW520" s="421"/>
      <c r="KCX520" s="421"/>
      <c r="KCY520" s="421"/>
      <c r="KCZ520" s="421"/>
      <c r="KDA520" s="421"/>
      <c r="KDB520" s="421"/>
      <c r="KDC520" s="421"/>
      <c r="KDD520" s="421"/>
      <c r="KDE520" s="421"/>
      <c r="KDF520" s="421"/>
      <c r="KDG520" s="421"/>
      <c r="KDH520" s="421"/>
      <c r="KDI520" s="421"/>
      <c r="KDJ520" s="421"/>
      <c r="KDK520" s="421"/>
      <c r="KDL520" s="421"/>
      <c r="KDM520" s="421"/>
      <c r="KDN520" s="421"/>
      <c r="KDO520" s="421"/>
      <c r="KDP520" s="421"/>
      <c r="KDQ520" s="421"/>
      <c r="KDR520" s="421"/>
      <c r="KDS520" s="421"/>
      <c r="KDT520" s="421"/>
      <c r="KDU520" s="421"/>
      <c r="KDV520" s="421"/>
      <c r="KDW520" s="421"/>
      <c r="KDX520" s="421"/>
      <c r="KDY520" s="421"/>
      <c r="KDZ520" s="421"/>
      <c r="KEA520" s="421"/>
      <c r="KEB520" s="421"/>
      <c r="KEC520" s="421"/>
      <c r="KED520" s="421"/>
      <c r="KEE520" s="421"/>
      <c r="KEF520" s="421"/>
      <c r="KEG520" s="421"/>
      <c r="KEH520" s="421"/>
      <c r="KEI520" s="421"/>
      <c r="KEJ520" s="421"/>
      <c r="KEK520" s="421"/>
      <c r="KEL520" s="421"/>
      <c r="KEM520" s="421"/>
      <c r="KEN520" s="421"/>
      <c r="KEO520" s="421"/>
      <c r="KEP520" s="421"/>
      <c r="KEQ520" s="421"/>
      <c r="KER520" s="421"/>
      <c r="KES520" s="421"/>
      <c r="KET520" s="421"/>
      <c r="KEU520" s="421"/>
      <c r="KEV520" s="421"/>
      <c r="KEW520" s="421"/>
      <c r="KEX520" s="421"/>
      <c r="KEY520" s="421"/>
      <c r="KEZ520" s="421"/>
      <c r="KFA520" s="421"/>
      <c r="KFB520" s="421"/>
      <c r="KFC520" s="421"/>
      <c r="KFD520" s="421"/>
      <c r="KFE520" s="421"/>
      <c r="KFF520" s="421"/>
      <c r="KFG520" s="421"/>
      <c r="KFH520" s="421"/>
      <c r="KFI520" s="421"/>
      <c r="KFJ520" s="421"/>
      <c r="KFK520" s="421"/>
      <c r="KFL520" s="421"/>
      <c r="KFM520" s="421"/>
      <c r="KFN520" s="421"/>
      <c r="KFO520" s="421"/>
      <c r="KFP520" s="421"/>
      <c r="KFQ520" s="421"/>
      <c r="KFR520" s="421"/>
      <c r="KFS520" s="421"/>
      <c r="KFT520" s="421"/>
      <c r="KFU520" s="421"/>
      <c r="KFV520" s="421"/>
      <c r="KFW520" s="421"/>
      <c r="KFX520" s="421"/>
      <c r="KFY520" s="421"/>
      <c r="KFZ520" s="421"/>
      <c r="KGA520" s="421"/>
      <c r="KGB520" s="421"/>
      <c r="KGC520" s="421"/>
      <c r="KGD520" s="421"/>
      <c r="KGE520" s="421"/>
      <c r="KGF520" s="421"/>
      <c r="KGG520" s="421"/>
      <c r="KGH520" s="421"/>
      <c r="KGI520" s="421"/>
      <c r="KGJ520" s="421"/>
      <c r="KGK520" s="421"/>
      <c r="KGL520" s="421"/>
      <c r="KGM520" s="421"/>
      <c r="KGN520" s="421"/>
      <c r="KGO520" s="421"/>
      <c r="KGP520" s="421"/>
      <c r="KGQ520" s="421"/>
      <c r="KGR520" s="421"/>
      <c r="KGS520" s="421"/>
      <c r="KGT520" s="421"/>
      <c r="KGU520" s="421"/>
      <c r="KGV520" s="421"/>
      <c r="KGW520" s="421"/>
      <c r="KGX520" s="421"/>
      <c r="KGY520" s="421"/>
      <c r="KGZ520" s="421"/>
      <c r="KHA520" s="421"/>
      <c r="KHB520" s="421"/>
      <c r="KHC520" s="421"/>
      <c r="KHD520" s="421"/>
      <c r="KHE520" s="421"/>
      <c r="KHF520" s="421"/>
      <c r="KHG520" s="421"/>
      <c r="KHH520" s="421"/>
      <c r="KHI520" s="421"/>
      <c r="KHJ520" s="421"/>
      <c r="KHK520" s="421"/>
      <c r="KHL520" s="421"/>
      <c r="KHM520" s="421"/>
      <c r="KHN520" s="421"/>
      <c r="KHO520" s="421"/>
      <c r="KHP520" s="421"/>
      <c r="KHQ520" s="421"/>
      <c r="KHR520" s="421"/>
      <c r="KHS520" s="421"/>
      <c r="KHT520" s="421"/>
      <c r="KHU520" s="421"/>
      <c r="KHV520" s="421"/>
      <c r="KHW520" s="421"/>
      <c r="KHX520" s="421"/>
      <c r="KHY520" s="421"/>
      <c r="KHZ520" s="421"/>
      <c r="KIA520" s="421"/>
      <c r="KIB520" s="421"/>
      <c r="KIC520" s="421"/>
      <c r="KID520" s="421"/>
      <c r="KIE520" s="421"/>
      <c r="KIF520" s="421"/>
      <c r="KIG520" s="421"/>
      <c r="KIH520" s="421"/>
      <c r="KII520" s="421"/>
      <c r="KIJ520" s="421"/>
      <c r="KIK520" s="421"/>
      <c r="KIL520" s="421"/>
      <c r="KIM520" s="421"/>
      <c r="KIN520" s="421"/>
      <c r="KIO520" s="421"/>
      <c r="KIP520" s="421"/>
      <c r="KIQ520" s="421"/>
      <c r="KIR520" s="421"/>
      <c r="KIS520" s="421"/>
      <c r="KIT520" s="421"/>
      <c r="KIU520" s="421"/>
      <c r="KIV520" s="421"/>
      <c r="KIW520" s="421"/>
      <c r="KIX520" s="421"/>
      <c r="KIY520" s="421"/>
      <c r="KIZ520" s="421"/>
      <c r="KJA520" s="421"/>
      <c r="KJB520" s="421"/>
      <c r="KJC520" s="421"/>
      <c r="KJD520" s="421"/>
      <c r="KJE520" s="421"/>
      <c r="KJF520" s="421"/>
      <c r="KJG520" s="421"/>
      <c r="KJH520" s="421"/>
      <c r="KJI520" s="421"/>
      <c r="KJJ520" s="421"/>
      <c r="KJK520" s="421"/>
      <c r="KJL520" s="421"/>
      <c r="KJM520" s="421"/>
      <c r="KJN520" s="421"/>
      <c r="KJO520" s="421"/>
      <c r="KJP520" s="421"/>
      <c r="KJQ520" s="421"/>
      <c r="KJR520" s="421"/>
      <c r="KJS520" s="421"/>
      <c r="KJT520" s="421"/>
      <c r="KJU520" s="421"/>
      <c r="KJV520" s="421"/>
      <c r="KJW520" s="421"/>
      <c r="KJX520" s="421"/>
      <c r="KJY520" s="421"/>
      <c r="KJZ520" s="421"/>
      <c r="KKA520" s="421"/>
      <c r="KKB520" s="421"/>
      <c r="KKC520" s="421"/>
      <c r="KKD520" s="421"/>
      <c r="KKE520" s="421"/>
      <c r="KKF520" s="421"/>
      <c r="KKG520" s="421"/>
      <c r="KKH520" s="421"/>
      <c r="KKI520" s="421"/>
      <c r="KKJ520" s="421"/>
      <c r="KKK520" s="421"/>
      <c r="KKL520" s="421"/>
      <c r="KKM520" s="421"/>
      <c r="KKN520" s="421"/>
      <c r="KKO520" s="421"/>
      <c r="KKP520" s="421"/>
      <c r="KKQ520" s="421"/>
      <c r="KKR520" s="421"/>
      <c r="KKS520" s="421"/>
      <c r="KKT520" s="421"/>
      <c r="KKU520" s="421"/>
      <c r="KKV520" s="421"/>
      <c r="KKW520" s="421"/>
      <c r="KKX520" s="421"/>
      <c r="KKY520" s="421"/>
      <c r="KKZ520" s="421"/>
      <c r="KLA520" s="421"/>
      <c r="KLB520" s="421"/>
      <c r="KLC520" s="421"/>
      <c r="KLD520" s="421"/>
      <c r="KLE520" s="421"/>
      <c r="KLF520" s="421"/>
      <c r="KLG520" s="421"/>
      <c r="KLH520" s="421"/>
      <c r="KLI520" s="421"/>
      <c r="KLJ520" s="421"/>
      <c r="KLK520" s="421"/>
      <c r="KLL520" s="421"/>
      <c r="KLM520" s="421"/>
      <c r="KLN520" s="421"/>
      <c r="KLO520" s="421"/>
      <c r="KLP520" s="421"/>
      <c r="KLQ520" s="421"/>
      <c r="KLR520" s="421"/>
      <c r="KLS520" s="421"/>
      <c r="KLT520" s="421"/>
      <c r="KLU520" s="421"/>
      <c r="KLV520" s="421"/>
      <c r="KLW520" s="421"/>
      <c r="KLX520" s="421"/>
      <c r="KLY520" s="421"/>
      <c r="KLZ520" s="421"/>
      <c r="KMA520" s="421"/>
      <c r="KMB520" s="421"/>
      <c r="KMC520" s="421"/>
      <c r="KMD520" s="421"/>
      <c r="KME520" s="421"/>
      <c r="KMF520" s="421"/>
      <c r="KMG520" s="421"/>
      <c r="KMH520" s="421"/>
      <c r="KMI520" s="421"/>
      <c r="KMJ520" s="421"/>
      <c r="KMK520" s="421"/>
      <c r="KML520" s="421"/>
      <c r="KMM520" s="421"/>
      <c r="KMN520" s="421"/>
      <c r="KMO520" s="421"/>
      <c r="KMP520" s="421"/>
      <c r="KMQ520" s="421"/>
      <c r="KMR520" s="421"/>
      <c r="KMS520" s="421"/>
      <c r="KMT520" s="421"/>
      <c r="KMU520" s="421"/>
      <c r="KMV520" s="421"/>
      <c r="KMW520" s="421"/>
      <c r="KMX520" s="421"/>
      <c r="KMY520" s="421"/>
      <c r="KMZ520" s="421"/>
      <c r="KNA520" s="421"/>
      <c r="KNB520" s="421"/>
      <c r="KNC520" s="421"/>
      <c r="KND520" s="421"/>
      <c r="KNE520" s="421"/>
      <c r="KNF520" s="421"/>
      <c r="KNG520" s="421"/>
      <c r="KNH520" s="421"/>
      <c r="KNI520" s="421"/>
      <c r="KNJ520" s="421"/>
      <c r="KNK520" s="421"/>
      <c r="KNL520" s="421"/>
      <c r="KNM520" s="421"/>
      <c r="KNN520" s="421"/>
      <c r="KNO520" s="421"/>
      <c r="KNP520" s="421"/>
      <c r="KNQ520" s="421"/>
      <c r="KNR520" s="421"/>
      <c r="KNS520" s="421"/>
      <c r="KNT520" s="421"/>
      <c r="KNU520" s="421"/>
      <c r="KNV520" s="421"/>
      <c r="KNW520" s="421"/>
      <c r="KNX520" s="421"/>
      <c r="KNY520" s="421"/>
      <c r="KNZ520" s="421"/>
      <c r="KOA520" s="421"/>
      <c r="KOB520" s="421"/>
      <c r="KOC520" s="421"/>
      <c r="KOD520" s="421"/>
      <c r="KOE520" s="421"/>
      <c r="KOF520" s="421"/>
      <c r="KOG520" s="421"/>
      <c r="KOH520" s="421"/>
      <c r="KOI520" s="421"/>
      <c r="KOJ520" s="421"/>
      <c r="KOK520" s="421"/>
      <c r="KOL520" s="421"/>
      <c r="KOM520" s="421"/>
      <c r="KON520" s="421"/>
      <c r="KOO520" s="421"/>
      <c r="KOP520" s="421"/>
      <c r="KOQ520" s="421"/>
      <c r="KOR520" s="421"/>
      <c r="KOS520" s="421"/>
      <c r="KOT520" s="421"/>
      <c r="KOU520" s="421"/>
      <c r="KOV520" s="421"/>
      <c r="KOW520" s="421"/>
      <c r="KOX520" s="421"/>
      <c r="KOY520" s="421"/>
      <c r="KOZ520" s="421"/>
      <c r="KPA520" s="421"/>
      <c r="KPB520" s="421"/>
      <c r="KPC520" s="421"/>
      <c r="KPD520" s="421"/>
      <c r="KPE520" s="421"/>
      <c r="KPF520" s="421"/>
      <c r="KPG520" s="421"/>
      <c r="KPH520" s="421"/>
      <c r="KPI520" s="421"/>
      <c r="KPJ520" s="421"/>
      <c r="KPK520" s="421"/>
      <c r="KPL520" s="421"/>
      <c r="KPM520" s="421"/>
      <c r="KPN520" s="421"/>
      <c r="KPO520" s="421"/>
      <c r="KPP520" s="421"/>
      <c r="KPQ520" s="421"/>
      <c r="KPR520" s="421"/>
      <c r="KPS520" s="421"/>
      <c r="KPT520" s="421"/>
      <c r="KPU520" s="421"/>
      <c r="KPV520" s="421"/>
      <c r="KPW520" s="421"/>
      <c r="KPX520" s="421"/>
      <c r="KPY520" s="421"/>
      <c r="KPZ520" s="421"/>
      <c r="KQA520" s="421"/>
      <c r="KQB520" s="421"/>
      <c r="KQC520" s="421"/>
      <c r="KQD520" s="421"/>
      <c r="KQE520" s="421"/>
      <c r="KQF520" s="421"/>
      <c r="KQG520" s="421"/>
      <c r="KQH520" s="421"/>
      <c r="KQI520" s="421"/>
      <c r="KQJ520" s="421"/>
      <c r="KQK520" s="421"/>
      <c r="KQL520" s="421"/>
      <c r="KQM520" s="421"/>
      <c r="KQN520" s="421"/>
      <c r="KQO520" s="421"/>
      <c r="KQP520" s="421"/>
      <c r="KQQ520" s="421"/>
      <c r="KQR520" s="421"/>
      <c r="KQS520" s="421"/>
      <c r="KQT520" s="421"/>
      <c r="KQU520" s="421"/>
      <c r="KQV520" s="421"/>
      <c r="KQW520" s="421"/>
      <c r="KQX520" s="421"/>
      <c r="KQY520" s="421"/>
      <c r="KQZ520" s="421"/>
      <c r="KRA520" s="421"/>
      <c r="KRB520" s="421"/>
      <c r="KRC520" s="421"/>
      <c r="KRD520" s="421"/>
      <c r="KRE520" s="421"/>
      <c r="KRF520" s="421"/>
      <c r="KRG520" s="421"/>
      <c r="KRH520" s="421"/>
      <c r="KRI520" s="421"/>
      <c r="KRJ520" s="421"/>
      <c r="KRK520" s="421"/>
      <c r="KRL520" s="421"/>
      <c r="KRM520" s="421"/>
      <c r="KRN520" s="421"/>
      <c r="KRO520" s="421"/>
      <c r="KRP520" s="421"/>
      <c r="KRQ520" s="421"/>
      <c r="KRR520" s="421"/>
      <c r="KRS520" s="421"/>
      <c r="KRT520" s="421"/>
      <c r="KRU520" s="421"/>
      <c r="KRV520" s="421"/>
      <c r="KRW520" s="421"/>
      <c r="KRX520" s="421"/>
      <c r="KRY520" s="421"/>
      <c r="KRZ520" s="421"/>
      <c r="KSA520" s="421"/>
      <c r="KSB520" s="421"/>
      <c r="KSC520" s="421"/>
      <c r="KSD520" s="421"/>
      <c r="KSE520" s="421"/>
      <c r="KSF520" s="421"/>
      <c r="KSG520" s="421"/>
      <c r="KSH520" s="421"/>
      <c r="KSI520" s="421"/>
      <c r="KSJ520" s="421"/>
      <c r="KSK520" s="421"/>
      <c r="KSL520" s="421"/>
      <c r="KSM520" s="421"/>
      <c r="KSN520" s="421"/>
      <c r="KSO520" s="421"/>
      <c r="KSP520" s="421"/>
      <c r="KSQ520" s="421"/>
      <c r="KSR520" s="421"/>
      <c r="KSS520" s="421"/>
      <c r="KST520" s="421"/>
      <c r="KSU520" s="421"/>
      <c r="KSV520" s="421"/>
      <c r="KSW520" s="421"/>
      <c r="KSX520" s="421"/>
      <c r="KSY520" s="421"/>
      <c r="KSZ520" s="421"/>
      <c r="KTA520" s="421"/>
      <c r="KTB520" s="421"/>
      <c r="KTC520" s="421"/>
      <c r="KTD520" s="421"/>
      <c r="KTE520" s="421"/>
      <c r="KTF520" s="421"/>
      <c r="KTG520" s="421"/>
      <c r="KTH520" s="421"/>
      <c r="KTI520" s="421"/>
      <c r="KTJ520" s="421"/>
      <c r="KTK520" s="421"/>
      <c r="KTL520" s="421"/>
      <c r="KTM520" s="421"/>
      <c r="KTN520" s="421"/>
      <c r="KTO520" s="421"/>
      <c r="KTP520" s="421"/>
      <c r="KTQ520" s="421"/>
      <c r="KTR520" s="421"/>
      <c r="KTS520" s="421"/>
      <c r="KTT520" s="421"/>
      <c r="KTU520" s="421"/>
      <c r="KTV520" s="421"/>
      <c r="KTW520" s="421"/>
      <c r="KTX520" s="421"/>
      <c r="KTY520" s="421"/>
      <c r="KTZ520" s="421"/>
      <c r="KUA520" s="421"/>
      <c r="KUB520" s="421"/>
      <c r="KUC520" s="421"/>
      <c r="KUD520" s="421"/>
      <c r="KUE520" s="421"/>
      <c r="KUF520" s="421"/>
      <c r="KUG520" s="421"/>
      <c r="KUH520" s="421"/>
      <c r="KUI520" s="421"/>
      <c r="KUJ520" s="421"/>
      <c r="KUK520" s="421"/>
      <c r="KUL520" s="421"/>
      <c r="KUM520" s="421"/>
      <c r="KUN520" s="421"/>
      <c r="KUO520" s="421"/>
      <c r="KUP520" s="421"/>
      <c r="KUQ520" s="421"/>
      <c r="KUR520" s="421"/>
      <c r="KUS520" s="421"/>
      <c r="KUT520" s="421"/>
      <c r="KUU520" s="421"/>
      <c r="KUV520" s="421"/>
      <c r="KUW520" s="421"/>
      <c r="KUX520" s="421"/>
      <c r="KUY520" s="421"/>
      <c r="KUZ520" s="421"/>
      <c r="KVA520" s="421"/>
      <c r="KVB520" s="421"/>
      <c r="KVC520" s="421"/>
      <c r="KVD520" s="421"/>
      <c r="KVE520" s="421"/>
      <c r="KVF520" s="421"/>
      <c r="KVG520" s="421"/>
      <c r="KVH520" s="421"/>
      <c r="KVI520" s="421"/>
      <c r="KVJ520" s="421"/>
      <c r="KVK520" s="421"/>
      <c r="KVL520" s="421"/>
      <c r="KVM520" s="421"/>
      <c r="KVN520" s="421"/>
      <c r="KVO520" s="421"/>
      <c r="KVP520" s="421"/>
      <c r="KVQ520" s="421"/>
      <c r="KVR520" s="421"/>
      <c r="KVS520" s="421"/>
      <c r="KVT520" s="421"/>
      <c r="KVU520" s="421"/>
      <c r="KVV520" s="421"/>
      <c r="KVW520" s="421"/>
      <c r="KVX520" s="421"/>
      <c r="KVY520" s="421"/>
      <c r="KVZ520" s="421"/>
      <c r="KWA520" s="421"/>
      <c r="KWB520" s="421"/>
      <c r="KWC520" s="421"/>
      <c r="KWD520" s="421"/>
      <c r="KWE520" s="421"/>
      <c r="KWF520" s="421"/>
      <c r="KWG520" s="421"/>
      <c r="KWH520" s="421"/>
      <c r="KWI520" s="421"/>
      <c r="KWJ520" s="421"/>
      <c r="KWK520" s="421"/>
      <c r="KWL520" s="421"/>
      <c r="KWM520" s="421"/>
      <c r="KWN520" s="421"/>
      <c r="KWO520" s="421"/>
      <c r="KWP520" s="421"/>
      <c r="KWQ520" s="421"/>
      <c r="KWR520" s="421"/>
      <c r="KWS520" s="421"/>
      <c r="KWT520" s="421"/>
      <c r="KWU520" s="421"/>
      <c r="KWV520" s="421"/>
      <c r="KWW520" s="421"/>
      <c r="KWX520" s="421"/>
      <c r="KWY520" s="421"/>
      <c r="KWZ520" s="421"/>
      <c r="KXA520" s="421"/>
      <c r="KXB520" s="421"/>
      <c r="KXC520" s="421"/>
      <c r="KXD520" s="421"/>
      <c r="KXE520" s="421"/>
      <c r="KXF520" s="421"/>
      <c r="KXG520" s="421"/>
      <c r="KXH520" s="421"/>
      <c r="KXI520" s="421"/>
      <c r="KXJ520" s="421"/>
      <c r="KXK520" s="421"/>
      <c r="KXL520" s="421"/>
      <c r="KXM520" s="421"/>
      <c r="KXN520" s="421"/>
      <c r="KXO520" s="421"/>
      <c r="KXP520" s="421"/>
      <c r="KXQ520" s="421"/>
      <c r="KXR520" s="421"/>
      <c r="KXS520" s="421"/>
      <c r="KXT520" s="421"/>
      <c r="KXU520" s="421"/>
      <c r="KXV520" s="421"/>
      <c r="KXW520" s="421"/>
      <c r="KXX520" s="421"/>
      <c r="KXY520" s="421"/>
      <c r="KXZ520" s="421"/>
      <c r="KYA520" s="421"/>
      <c r="KYB520" s="421"/>
      <c r="KYC520" s="421"/>
      <c r="KYD520" s="421"/>
      <c r="KYE520" s="421"/>
      <c r="KYF520" s="421"/>
      <c r="KYG520" s="421"/>
      <c r="KYH520" s="421"/>
      <c r="KYI520" s="421"/>
      <c r="KYJ520" s="421"/>
      <c r="KYK520" s="421"/>
      <c r="KYL520" s="421"/>
      <c r="KYM520" s="421"/>
      <c r="KYN520" s="421"/>
      <c r="KYO520" s="421"/>
      <c r="KYP520" s="421"/>
      <c r="KYQ520" s="421"/>
      <c r="KYR520" s="421"/>
      <c r="KYS520" s="421"/>
      <c r="KYT520" s="421"/>
      <c r="KYU520" s="421"/>
      <c r="KYV520" s="421"/>
      <c r="KYW520" s="421"/>
      <c r="KYX520" s="421"/>
      <c r="KYY520" s="421"/>
      <c r="KYZ520" s="421"/>
      <c r="KZA520" s="421"/>
      <c r="KZB520" s="421"/>
      <c r="KZC520" s="421"/>
      <c r="KZD520" s="421"/>
      <c r="KZE520" s="421"/>
      <c r="KZF520" s="421"/>
      <c r="KZG520" s="421"/>
      <c r="KZH520" s="421"/>
      <c r="KZI520" s="421"/>
      <c r="KZJ520" s="421"/>
      <c r="KZK520" s="421"/>
      <c r="KZL520" s="421"/>
      <c r="KZM520" s="421"/>
      <c r="KZN520" s="421"/>
      <c r="KZO520" s="421"/>
      <c r="KZP520" s="421"/>
      <c r="KZQ520" s="421"/>
      <c r="KZR520" s="421"/>
      <c r="KZS520" s="421"/>
      <c r="KZT520" s="421"/>
      <c r="KZU520" s="421"/>
      <c r="KZV520" s="421"/>
      <c r="KZW520" s="421"/>
      <c r="KZX520" s="421"/>
      <c r="KZY520" s="421"/>
      <c r="KZZ520" s="421"/>
      <c r="LAA520" s="421"/>
      <c r="LAB520" s="421"/>
      <c r="LAC520" s="421"/>
      <c r="LAD520" s="421"/>
      <c r="LAE520" s="421"/>
      <c r="LAF520" s="421"/>
      <c r="LAG520" s="421"/>
      <c r="LAH520" s="421"/>
      <c r="LAI520" s="421"/>
      <c r="LAJ520" s="421"/>
      <c r="LAK520" s="421"/>
      <c r="LAL520" s="421"/>
      <c r="LAM520" s="421"/>
      <c r="LAN520" s="421"/>
      <c r="LAO520" s="421"/>
      <c r="LAP520" s="421"/>
      <c r="LAQ520" s="421"/>
      <c r="LAR520" s="421"/>
      <c r="LAS520" s="421"/>
      <c r="LAT520" s="421"/>
      <c r="LAU520" s="421"/>
      <c r="LAV520" s="421"/>
      <c r="LAW520" s="421"/>
      <c r="LAX520" s="421"/>
      <c r="LAY520" s="421"/>
      <c r="LAZ520" s="421"/>
      <c r="LBA520" s="421"/>
      <c r="LBB520" s="421"/>
      <c r="LBC520" s="421"/>
      <c r="LBD520" s="421"/>
      <c r="LBE520" s="421"/>
      <c r="LBF520" s="421"/>
      <c r="LBG520" s="421"/>
      <c r="LBH520" s="421"/>
      <c r="LBI520" s="421"/>
      <c r="LBJ520" s="421"/>
      <c r="LBK520" s="421"/>
      <c r="LBL520" s="421"/>
      <c r="LBM520" s="421"/>
      <c r="LBN520" s="421"/>
      <c r="LBO520" s="421"/>
      <c r="LBP520" s="421"/>
      <c r="LBQ520" s="421"/>
      <c r="LBR520" s="421"/>
      <c r="LBS520" s="421"/>
      <c r="LBT520" s="421"/>
      <c r="LBU520" s="421"/>
      <c r="LBV520" s="421"/>
      <c r="LBW520" s="421"/>
      <c r="LBX520" s="421"/>
      <c r="LBY520" s="421"/>
      <c r="LBZ520" s="421"/>
      <c r="LCA520" s="421"/>
      <c r="LCB520" s="421"/>
      <c r="LCC520" s="421"/>
      <c r="LCD520" s="421"/>
      <c r="LCE520" s="421"/>
      <c r="LCF520" s="421"/>
      <c r="LCG520" s="421"/>
      <c r="LCH520" s="421"/>
      <c r="LCI520" s="421"/>
      <c r="LCJ520" s="421"/>
      <c r="LCK520" s="421"/>
      <c r="LCL520" s="421"/>
      <c r="LCM520" s="421"/>
      <c r="LCN520" s="421"/>
      <c r="LCO520" s="421"/>
      <c r="LCP520" s="421"/>
      <c r="LCQ520" s="421"/>
      <c r="LCR520" s="421"/>
      <c r="LCS520" s="421"/>
      <c r="LCT520" s="421"/>
      <c r="LCU520" s="421"/>
      <c r="LCV520" s="421"/>
      <c r="LCW520" s="421"/>
      <c r="LCX520" s="421"/>
      <c r="LCY520" s="421"/>
      <c r="LCZ520" s="421"/>
      <c r="LDA520" s="421"/>
      <c r="LDB520" s="421"/>
      <c r="LDC520" s="421"/>
      <c r="LDD520" s="421"/>
      <c r="LDE520" s="421"/>
      <c r="LDF520" s="421"/>
      <c r="LDG520" s="421"/>
      <c r="LDH520" s="421"/>
      <c r="LDI520" s="421"/>
      <c r="LDJ520" s="421"/>
      <c r="LDK520" s="421"/>
      <c r="LDL520" s="421"/>
      <c r="LDM520" s="421"/>
      <c r="LDN520" s="421"/>
      <c r="LDO520" s="421"/>
      <c r="LDP520" s="421"/>
      <c r="LDQ520" s="421"/>
      <c r="LDR520" s="421"/>
      <c r="LDS520" s="421"/>
      <c r="LDT520" s="421"/>
      <c r="LDU520" s="421"/>
      <c r="LDV520" s="421"/>
      <c r="LDW520" s="421"/>
      <c r="LDX520" s="421"/>
      <c r="LDY520" s="421"/>
      <c r="LDZ520" s="421"/>
      <c r="LEA520" s="421"/>
      <c r="LEB520" s="421"/>
      <c r="LEC520" s="421"/>
      <c r="LED520" s="421"/>
      <c r="LEE520" s="421"/>
      <c r="LEF520" s="421"/>
      <c r="LEG520" s="421"/>
      <c r="LEH520" s="421"/>
      <c r="LEI520" s="421"/>
      <c r="LEJ520" s="421"/>
      <c r="LEK520" s="421"/>
      <c r="LEL520" s="421"/>
      <c r="LEM520" s="421"/>
      <c r="LEN520" s="421"/>
      <c r="LEO520" s="421"/>
      <c r="LEP520" s="421"/>
      <c r="LEQ520" s="421"/>
      <c r="LER520" s="421"/>
      <c r="LES520" s="421"/>
      <c r="LET520" s="421"/>
      <c r="LEU520" s="421"/>
      <c r="LEV520" s="421"/>
      <c r="LEW520" s="421"/>
      <c r="LEX520" s="421"/>
      <c r="LEY520" s="421"/>
      <c r="LEZ520" s="421"/>
      <c r="LFA520" s="421"/>
      <c r="LFB520" s="421"/>
      <c r="LFC520" s="421"/>
      <c r="LFD520" s="421"/>
      <c r="LFE520" s="421"/>
      <c r="LFF520" s="421"/>
      <c r="LFG520" s="421"/>
      <c r="LFH520" s="421"/>
      <c r="LFI520" s="421"/>
      <c r="LFJ520" s="421"/>
      <c r="LFK520" s="421"/>
      <c r="LFL520" s="421"/>
      <c r="LFM520" s="421"/>
      <c r="LFN520" s="421"/>
      <c r="LFO520" s="421"/>
      <c r="LFP520" s="421"/>
      <c r="LFQ520" s="421"/>
      <c r="LFR520" s="421"/>
      <c r="LFS520" s="421"/>
      <c r="LFT520" s="421"/>
      <c r="LFU520" s="421"/>
      <c r="LFV520" s="421"/>
      <c r="LFW520" s="421"/>
      <c r="LFX520" s="421"/>
      <c r="LFY520" s="421"/>
      <c r="LFZ520" s="421"/>
      <c r="LGA520" s="421"/>
      <c r="LGB520" s="421"/>
      <c r="LGC520" s="421"/>
      <c r="LGD520" s="421"/>
      <c r="LGE520" s="421"/>
      <c r="LGF520" s="421"/>
      <c r="LGG520" s="421"/>
      <c r="LGH520" s="421"/>
      <c r="LGI520" s="421"/>
      <c r="LGJ520" s="421"/>
      <c r="LGK520" s="421"/>
      <c r="LGL520" s="421"/>
      <c r="LGM520" s="421"/>
      <c r="LGN520" s="421"/>
      <c r="LGO520" s="421"/>
      <c r="LGP520" s="421"/>
      <c r="LGQ520" s="421"/>
      <c r="LGR520" s="421"/>
      <c r="LGS520" s="421"/>
      <c r="LGT520" s="421"/>
      <c r="LGU520" s="421"/>
      <c r="LGV520" s="421"/>
      <c r="LGW520" s="421"/>
      <c r="LGX520" s="421"/>
      <c r="LGY520" s="421"/>
      <c r="LGZ520" s="421"/>
      <c r="LHA520" s="421"/>
      <c r="LHB520" s="421"/>
      <c r="LHC520" s="421"/>
      <c r="LHD520" s="421"/>
      <c r="LHE520" s="421"/>
      <c r="LHF520" s="421"/>
      <c r="LHG520" s="421"/>
      <c r="LHH520" s="421"/>
      <c r="LHI520" s="421"/>
      <c r="LHJ520" s="421"/>
      <c r="LHK520" s="421"/>
      <c r="LHL520" s="421"/>
      <c r="LHM520" s="421"/>
      <c r="LHN520" s="421"/>
      <c r="LHO520" s="421"/>
      <c r="LHP520" s="421"/>
      <c r="LHQ520" s="421"/>
      <c r="LHR520" s="421"/>
      <c r="LHS520" s="421"/>
      <c r="LHT520" s="421"/>
      <c r="LHU520" s="421"/>
      <c r="LHV520" s="421"/>
      <c r="LHW520" s="421"/>
      <c r="LHX520" s="421"/>
      <c r="LHY520" s="421"/>
      <c r="LHZ520" s="421"/>
      <c r="LIA520" s="421"/>
      <c r="LIB520" s="421"/>
      <c r="LIC520" s="421"/>
      <c r="LID520" s="421"/>
      <c r="LIE520" s="421"/>
      <c r="LIF520" s="421"/>
      <c r="LIG520" s="421"/>
      <c r="LIH520" s="421"/>
      <c r="LII520" s="421"/>
      <c r="LIJ520" s="421"/>
      <c r="LIK520" s="421"/>
      <c r="LIL520" s="421"/>
      <c r="LIM520" s="421"/>
      <c r="LIN520" s="421"/>
      <c r="LIO520" s="421"/>
      <c r="LIP520" s="421"/>
      <c r="LIQ520" s="421"/>
      <c r="LIR520" s="421"/>
      <c r="LIS520" s="421"/>
      <c r="LIT520" s="421"/>
      <c r="LIU520" s="421"/>
      <c r="LIV520" s="421"/>
      <c r="LIW520" s="421"/>
      <c r="LIX520" s="421"/>
      <c r="LIY520" s="421"/>
      <c r="LIZ520" s="421"/>
      <c r="LJA520" s="421"/>
      <c r="LJB520" s="421"/>
      <c r="LJC520" s="421"/>
      <c r="LJD520" s="421"/>
      <c r="LJE520" s="421"/>
      <c r="LJF520" s="421"/>
      <c r="LJG520" s="421"/>
      <c r="LJH520" s="421"/>
      <c r="LJI520" s="421"/>
      <c r="LJJ520" s="421"/>
      <c r="LJK520" s="421"/>
      <c r="LJL520" s="421"/>
      <c r="LJM520" s="421"/>
      <c r="LJN520" s="421"/>
      <c r="LJO520" s="421"/>
      <c r="LJP520" s="421"/>
      <c r="LJQ520" s="421"/>
      <c r="LJR520" s="421"/>
      <c r="LJS520" s="421"/>
      <c r="LJT520" s="421"/>
      <c r="LJU520" s="421"/>
      <c r="LJV520" s="421"/>
      <c r="LJW520" s="421"/>
      <c r="LJX520" s="421"/>
      <c r="LJY520" s="421"/>
      <c r="LJZ520" s="421"/>
      <c r="LKA520" s="421"/>
      <c r="LKB520" s="421"/>
      <c r="LKC520" s="421"/>
      <c r="LKD520" s="421"/>
      <c r="LKE520" s="421"/>
      <c r="LKF520" s="421"/>
      <c r="LKG520" s="421"/>
      <c r="LKH520" s="421"/>
      <c r="LKI520" s="421"/>
      <c r="LKJ520" s="421"/>
      <c r="LKK520" s="421"/>
      <c r="LKL520" s="421"/>
      <c r="LKM520" s="421"/>
      <c r="LKN520" s="421"/>
      <c r="LKO520" s="421"/>
      <c r="LKP520" s="421"/>
      <c r="LKQ520" s="421"/>
      <c r="LKR520" s="421"/>
      <c r="LKS520" s="421"/>
      <c r="LKT520" s="421"/>
      <c r="LKU520" s="421"/>
      <c r="LKV520" s="421"/>
      <c r="LKW520" s="421"/>
      <c r="LKX520" s="421"/>
      <c r="LKY520" s="421"/>
      <c r="LKZ520" s="421"/>
      <c r="LLA520" s="421"/>
      <c r="LLB520" s="421"/>
      <c r="LLC520" s="421"/>
      <c r="LLD520" s="421"/>
      <c r="LLE520" s="421"/>
      <c r="LLF520" s="421"/>
      <c r="LLG520" s="421"/>
      <c r="LLH520" s="421"/>
      <c r="LLI520" s="421"/>
      <c r="LLJ520" s="421"/>
      <c r="LLK520" s="421"/>
      <c r="LLL520" s="421"/>
      <c r="LLM520" s="421"/>
      <c r="LLN520" s="421"/>
      <c r="LLO520" s="421"/>
      <c r="LLP520" s="421"/>
      <c r="LLQ520" s="421"/>
      <c r="LLR520" s="421"/>
      <c r="LLS520" s="421"/>
      <c r="LLT520" s="421"/>
      <c r="LLU520" s="421"/>
      <c r="LLV520" s="421"/>
      <c r="LLW520" s="421"/>
      <c r="LLX520" s="421"/>
      <c r="LLY520" s="421"/>
      <c r="LLZ520" s="421"/>
      <c r="LMA520" s="421"/>
      <c r="LMB520" s="421"/>
      <c r="LMC520" s="421"/>
      <c r="LMD520" s="421"/>
      <c r="LME520" s="421"/>
      <c r="LMF520" s="421"/>
      <c r="LMG520" s="421"/>
      <c r="LMH520" s="421"/>
      <c r="LMI520" s="421"/>
      <c r="LMJ520" s="421"/>
      <c r="LMK520" s="421"/>
      <c r="LML520" s="421"/>
      <c r="LMM520" s="421"/>
      <c r="LMN520" s="421"/>
      <c r="LMO520" s="421"/>
      <c r="LMP520" s="421"/>
      <c r="LMQ520" s="421"/>
      <c r="LMR520" s="421"/>
      <c r="LMS520" s="421"/>
      <c r="LMT520" s="421"/>
      <c r="LMU520" s="421"/>
      <c r="LMV520" s="421"/>
      <c r="LMW520" s="421"/>
      <c r="LMX520" s="421"/>
      <c r="LMY520" s="421"/>
      <c r="LMZ520" s="421"/>
      <c r="LNA520" s="421"/>
      <c r="LNB520" s="421"/>
      <c r="LNC520" s="421"/>
      <c r="LND520" s="421"/>
      <c r="LNE520" s="421"/>
      <c r="LNF520" s="421"/>
      <c r="LNG520" s="421"/>
      <c r="LNH520" s="421"/>
      <c r="LNI520" s="421"/>
      <c r="LNJ520" s="421"/>
      <c r="LNK520" s="421"/>
      <c r="LNL520" s="421"/>
      <c r="LNM520" s="421"/>
      <c r="LNN520" s="421"/>
      <c r="LNO520" s="421"/>
      <c r="LNP520" s="421"/>
      <c r="LNQ520" s="421"/>
      <c r="LNR520" s="421"/>
      <c r="LNS520" s="421"/>
      <c r="LNT520" s="421"/>
      <c r="LNU520" s="421"/>
      <c r="LNV520" s="421"/>
      <c r="LNW520" s="421"/>
      <c r="LNX520" s="421"/>
      <c r="LNY520" s="421"/>
      <c r="LNZ520" s="421"/>
      <c r="LOA520" s="421"/>
      <c r="LOB520" s="421"/>
      <c r="LOC520" s="421"/>
      <c r="LOD520" s="421"/>
      <c r="LOE520" s="421"/>
      <c r="LOF520" s="421"/>
      <c r="LOG520" s="421"/>
      <c r="LOH520" s="421"/>
      <c r="LOI520" s="421"/>
      <c r="LOJ520" s="421"/>
      <c r="LOK520" s="421"/>
      <c r="LOL520" s="421"/>
      <c r="LOM520" s="421"/>
      <c r="LON520" s="421"/>
      <c r="LOO520" s="421"/>
      <c r="LOP520" s="421"/>
      <c r="LOQ520" s="421"/>
      <c r="LOR520" s="421"/>
      <c r="LOS520" s="421"/>
      <c r="LOT520" s="421"/>
      <c r="LOU520" s="421"/>
      <c r="LOV520" s="421"/>
      <c r="LOW520" s="421"/>
      <c r="LOX520" s="421"/>
      <c r="LOY520" s="421"/>
      <c r="LOZ520" s="421"/>
      <c r="LPA520" s="421"/>
      <c r="LPB520" s="421"/>
      <c r="LPC520" s="421"/>
      <c r="LPD520" s="421"/>
      <c r="LPE520" s="421"/>
      <c r="LPF520" s="421"/>
      <c r="LPG520" s="421"/>
      <c r="LPH520" s="421"/>
      <c r="LPI520" s="421"/>
      <c r="LPJ520" s="421"/>
      <c r="LPK520" s="421"/>
      <c r="LPL520" s="421"/>
      <c r="LPM520" s="421"/>
      <c r="LPN520" s="421"/>
      <c r="LPO520" s="421"/>
      <c r="LPP520" s="421"/>
      <c r="LPQ520" s="421"/>
      <c r="LPR520" s="421"/>
      <c r="LPS520" s="421"/>
      <c r="LPT520" s="421"/>
      <c r="LPU520" s="421"/>
      <c r="LPV520" s="421"/>
      <c r="LPW520" s="421"/>
      <c r="LPX520" s="421"/>
      <c r="LPY520" s="421"/>
      <c r="LPZ520" s="421"/>
      <c r="LQA520" s="421"/>
      <c r="LQB520" s="421"/>
      <c r="LQC520" s="421"/>
      <c r="LQD520" s="421"/>
      <c r="LQE520" s="421"/>
      <c r="LQF520" s="421"/>
      <c r="LQG520" s="421"/>
      <c r="LQH520" s="421"/>
      <c r="LQI520" s="421"/>
      <c r="LQJ520" s="421"/>
      <c r="LQK520" s="421"/>
      <c r="LQL520" s="421"/>
      <c r="LQM520" s="421"/>
      <c r="LQN520" s="421"/>
      <c r="LQO520" s="421"/>
      <c r="LQP520" s="421"/>
      <c r="LQQ520" s="421"/>
      <c r="LQR520" s="421"/>
      <c r="LQS520" s="421"/>
      <c r="LQT520" s="421"/>
      <c r="LQU520" s="421"/>
      <c r="LQV520" s="421"/>
      <c r="LQW520" s="421"/>
      <c r="LQX520" s="421"/>
      <c r="LQY520" s="421"/>
      <c r="LQZ520" s="421"/>
      <c r="LRA520" s="421"/>
      <c r="LRB520" s="421"/>
      <c r="LRC520" s="421"/>
      <c r="LRD520" s="421"/>
      <c r="LRE520" s="421"/>
      <c r="LRF520" s="421"/>
      <c r="LRG520" s="421"/>
      <c r="LRH520" s="421"/>
      <c r="LRI520" s="421"/>
      <c r="LRJ520" s="421"/>
      <c r="LRK520" s="421"/>
      <c r="LRL520" s="421"/>
      <c r="LRM520" s="421"/>
      <c r="LRN520" s="421"/>
      <c r="LRO520" s="421"/>
      <c r="LRP520" s="421"/>
      <c r="LRQ520" s="421"/>
      <c r="LRR520" s="421"/>
      <c r="LRS520" s="421"/>
      <c r="LRT520" s="421"/>
      <c r="LRU520" s="421"/>
      <c r="LRV520" s="421"/>
      <c r="LRW520" s="421"/>
      <c r="LRX520" s="421"/>
      <c r="LRY520" s="421"/>
      <c r="LRZ520" s="421"/>
      <c r="LSA520" s="421"/>
      <c r="LSB520" s="421"/>
      <c r="LSC520" s="421"/>
      <c r="LSD520" s="421"/>
      <c r="LSE520" s="421"/>
      <c r="LSF520" s="421"/>
      <c r="LSG520" s="421"/>
      <c r="LSH520" s="421"/>
      <c r="LSI520" s="421"/>
      <c r="LSJ520" s="421"/>
      <c r="LSK520" s="421"/>
      <c r="LSL520" s="421"/>
      <c r="LSM520" s="421"/>
      <c r="LSN520" s="421"/>
      <c r="LSO520" s="421"/>
      <c r="LSP520" s="421"/>
      <c r="LSQ520" s="421"/>
      <c r="LSR520" s="421"/>
      <c r="LSS520" s="421"/>
      <c r="LST520" s="421"/>
      <c r="LSU520" s="421"/>
      <c r="LSV520" s="421"/>
      <c r="LSW520" s="421"/>
      <c r="LSX520" s="421"/>
      <c r="LSY520" s="421"/>
      <c r="LSZ520" s="421"/>
      <c r="LTA520" s="421"/>
      <c r="LTB520" s="421"/>
      <c r="LTC520" s="421"/>
      <c r="LTD520" s="421"/>
      <c r="LTE520" s="421"/>
      <c r="LTF520" s="421"/>
      <c r="LTG520" s="421"/>
      <c r="LTH520" s="421"/>
      <c r="LTI520" s="421"/>
      <c r="LTJ520" s="421"/>
      <c r="LTK520" s="421"/>
      <c r="LTL520" s="421"/>
      <c r="LTM520" s="421"/>
      <c r="LTN520" s="421"/>
      <c r="LTO520" s="421"/>
      <c r="LTP520" s="421"/>
      <c r="LTQ520" s="421"/>
      <c r="LTR520" s="421"/>
      <c r="LTS520" s="421"/>
      <c r="LTT520" s="421"/>
      <c r="LTU520" s="421"/>
      <c r="LTV520" s="421"/>
      <c r="LTW520" s="421"/>
      <c r="LTX520" s="421"/>
      <c r="LTY520" s="421"/>
      <c r="LTZ520" s="421"/>
      <c r="LUA520" s="421"/>
      <c r="LUB520" s="421"/>
      <c r="LUC520" s="421"/>
      <c r="LUD520" s="421"/>
      <c r="LUE520" s="421"/>
      <c r="LUF520" s="421"/>
      <c r="LUG520" s="421"/>
      <c r="LUH520" s="421"/>
      <c r="LUI520" s="421"/>
      <c r="LUJ520" s="421"/>
      <c r="LUK520" s="421"/>
      <c r="LUL520" s="421"/>
      <c r="LUM520" s="421"/>
      <c r="LUN520" s="421"/>
      <c r="LUO520" s="421"/>
      <c r="LUP520" s="421"/>
      <c r="LUQ520" s="421"/>
      <c r="LUR520" s="421"/>
      <c r="LUS520" s="421"/>
      <c r="LUT520" s="421"/>
      <c r="LUU520" s="421"/>
      <c r="LUV520" s="421"/>
      <c r="LUW520" s="421"/>
      <c r="LUX520" s="421"/>
      <c r="LUY520" s="421"/>
      <c r="LUZ520" s="421"/>
      <c r="LVA520" s="421"/>
      <c r="LVB520" s="421"/>
      <c r="LVC520" s="421"/>
      <c r="LVD520" s="421"/>
      <c r="LVE520" s="421"/>
      <c r="LVF520" s="421"/>
      <c r="LVG520" s="421"/>
      <c r="LVH520" s="421"/>
      <c r="LVI520" s="421"/>
      <c r="LVJ520" s="421"/>
      <c r="LVK520" s="421"/>
      <c r="LVL520" s="421"/>
      <c r="LVM520" s="421"/>
      <c r="LVN520" s="421"/>
      <c r="LVO520" s="421"/>
      <c r="LVP520" s="421"/>
      <c r="LVQ520" s="421"/>
      <c r="LVR520" s="421"/>
      <c r="LVS520" s="421"/>
      <c r="LVT520" s="421"/>
      <c r="LVU520" s="421"/>
      <c r="LVV520" s="421"/>
      <c r="LVW520" s="421"/>
      <c r="LVX520" s="421"/>
      <c r="LVY520" s="421"/>
      <c r="LVZ520" s="421"/>
      <c r="LWA520" s="421"/>
      <c r="LWB520" s="421"/>
      <c r="LWC520" s="421"/>
      <c r="LWD520" s="421"/>
      <c r="LWE520" s="421"/>
      <c r="LWF520" s="421"/>
      <c r="LWG520" s="421"/>
      <c r="LWH520" s="421"/>
      <c r="LWI520" s="421"/>
      <c r="LWJ520" s="421"/>
      <c r="LWK520" s="421"/>
      <c r="LWL520" s="421"/>
      <c r="LWM520" s="421"/>
      <c r="LWN520" s="421"/>
      <c r="LWO520" s="421"/>
      <c r="LWP520" s="421"/>
      <c r="LWQ520" s="421"/>
      <c r="LWR520" s="421"/>
      <c r="LWS520" s="421"/>
      <c r="LWT520" s="421"/>
      <c r="LWU520" s="421"/>
      <c r="LWV520" s="421"/>
      <c r="LWW520" s="421"/>
      <c r="LWX520" s="421"/>
      <c r="LWY520" s="421"/>
      <c r="LWZ520" s="421"/>
      <c r="LXA520" s="421"/>
      <c r="LXB520" s="421"/>
      <c r="LXC520" s="421"/>
      <c r="LXD520" s="421"/>
      <c r="LXE520" s="421"/>
      <c r="LXF520" s="421"/>
      <c r="LXG520" s="421"/>
      <c r="LXH520" s="421"/>
      <c r="LXI520" s="421"/>
      <c r="LXJ520" s="421"/>
      <c r="LXK520" s="421"/>
      <c r="LXL520" s="421"/>
      <c r="LXM520" s="421"/>
      <c r="LXN520" s="421"/>
      <c r="LXO520" s="421"/>
      <c r="LXP520" s="421"/>
      <c r="LXQ520" s="421"/>
      <c r="LXR520" s="421"/>
      <c r="LXS520" s="421"/>
      <c r="LXT520" s="421"/>
      <c r="LXU520" s="421"/>
      <c r="LXV520" s="421"/>
      <c r="LXW520" s="421"/>
      <c r="LXX520" s="421"/>
      <c r="LXY520" s="421"/>
      <c r="LXZ520" s="421"/>
      <c r="LYA520" s="421"/>
      <c r="LYB520" s="421"/>
      <c r="LYC520" s="421"/>
      <c r="LYD520" s="421"/>
      <c r="LYE520" s="421"/>
      <c r="LYF520" s="421"/>
      <c r="LYG520" s="421"/>
      <c r="LYH520" s="421"/>
      <c r="LYI520" s="421"/>
      <c r="LYJ520" s="421"/>
      <c r="LYK520" s="421"/>
      <c r="LYL520" s="421"/>
      <c r="LYM520" s="421"/>
      <c r="LYN520" s="421"/>
      <c r="LYO520" s="421"/>
      <c r="LYP520" s="421"/>
      <c r="LYQ520" s="421"/>
      <c r="LYR520" s="421"/>
      <c r="LYS520" s="421"/>
      <c r="LYT520" s="421"/>
      <c r="LYU520" s="421"/>
      <c r="LYV520" s="421"/>
      <c r="LYW520" s="421"/>
      <c r="LYX520" s="421"/>
      <c r="LYY520" s="421"/>
      <c r="LYZ520" s="421"/>
      <c r="LZA520" s="421"/>
      <c r="LZB520" s="421"/>
      <c r="LZC520" s="421"/>
      <c r="LZD520" s="421"/>
      <c r="LZE520" s="421"/>
      <c r="LZF520" s="421"/>
      <c r="LZG520" s="421"/>
      <c r="LZH520" s="421"/>
      <c r="LZI520" s="421"/>
      <c r="LZJ520" s="421"/>
      <c r="LZK520" s="421"/>
      <c r="LZL520" s="421"/>
      <c r="LZM520" s="421"/>
      <c r="LZN520" s="421"/>
      <c r="LZO520" s="421"/>
      <c r="LZP520" s="421"/>
      <c r="LZQ520" s="421"/>
      <c r="LZR520" s="421"/>
      <c r="LZS520" s="421"/>
      <c r="LZT520" s="421"/>
      <c r="LZU520" s="421"/>
      <c r="LZV520" s="421"/>
      <c r="LZW520" s="421"/>
      <c r="LZX520" s="421"/>
      <c r="LZY520" s="421"/>
      <c r="LZZ520" s="421"/>
      <c r="MAA520" s="421"/>
      <c r="MAB520" s="421"/>
      <c r="MAC520" s="421"/>
      <c r="MAD520" s="421"/>
      <c r="MAE520" s="421"/>
      <c r="MAF520" s="421"/>
      <c r="MAG520" s="421"/>
      <c r="MAH520" s="421"/>
      <c r="MAI520" s="421"/>
      <c r="MAJ520" s="421"/>
      <c r="MAK520" s="421"/>
      <c r="MAL520" s="421"/>
      <c r="MAM520" s="421"/>
      <c r="MAN520" s="421"/>
      <c r="MAO520" s="421"/>
      <c r="MAP520" s="421"/>
      <c r="MAQ520" s="421"/>
      <c r="MAR520" s="421"/>
      <c r="MAS520" s="421"/>
      <c r="MAT520" s="421"/>
      <c r="MAU520" s="421"/>
      <c r="MAV520" s="421"/>
      <c r="MAW520" s="421"/>
      <c r="MAX520" s="421"/>
      <c r="MAY520" s="421"/>
      <c r="MAZ520" s="421"/>
      <c r="MBA520" s="421"/>
      <c r="MBB520" s="421"/>
      <c r="MBC520" s="421"/>
      <c r="MBD520" s="421"/>
      <c r="MBE520" s="421"/>
      <c r="MBF520" s="421"/>
      <c r="MBG520" s="421"/>
      <c r="MBH520" s="421"/>
      <c r="MBI520" s="421"/>
      <c r="MBJ520" s="421"/>
      <c r="MBK520" s="421"/>
      <c r="MBL520" s="421"/>
      <c r="MBM520" s="421"/>
      <c r="MBN520" s="421"/>
      <c r="MBO520" s="421"/>
      <c r="MBP520" s="421"/>
      <c r="MBQ520" s="421"/>
      <c r="MBR520" s="421"/>
      <c r="MBS520" s="421"/>
      <c r="MBT520" s="421"/>
      <c r="MBU520" s="421"/>
      <c r="MBV520" s="421"/>
      <c r="MBW520" s="421"/>
      <c r="MBX520" s="421"/>
      <c r="MBY520" s="421"/>
      <c r="MBZ520" s="421"/>
      <c r="MCA520" s="421"/>
      <c r="MCB520" s="421"/>
      <c r="MCC520" s="421"/>
      <c r="MCD520" s="421"/>
      <c r="MCE520" s="421"/>
      <c r="MCF520" s="421"/>
      <c r="MCG520" s="421"/>
      <c r="MCH520" s="421"/>
      <c r="MCI520" s="421"/>
      <c r="MCJ520" s="421"/>
      <c r="MCK520" s="421"/>
      <c r="MCL520" s="421"/>
      <c r="MCM520" s="421"/>
      <c r="MCN520" s="421"/>
      <c r="MCO520" s="421"/>
      <c r="MCP520" s="421"/>
      <c r="MCQ520" s="421"/>
      <c r="MCR520" s="421"/>
      <c r="MCS520" s="421"/>
      <c r="MCT520" s="421"/>
      <c r="MCU520" s="421"/>
      <c r="MCV520" s="421"/>
      <c r="MCW520" s="421"/>
      <c r="MCX520" s="421"/>
      <c r="MCY520" s="421"/>
      <c r="MCZ520" s="421"/>
      <c r="MDA520" s="421"/>
      <c r="MDB520" s="421"/>
      <c r="MDC520" s="421"/>
      <c r="MDD520" s="421"/>
      <c r="MDE520" s="421"/>
      <c r="MDF520" s="421"/>
      <c r="MDG520" s="421"/>
      <c r="MDH520" s="421"/>
      <c r="MDI520" s="421"/>
      <c r="MDJ520" s="421"/>
      <c r="MDK520" s="421"/>
      <c r="MDL520" s="421"/>
      <c r="MDM520" s="421"/>
      <c r="MDN520" s="421"/>
      <c r="MDO520" s="421"/>
      <c r="MDP520" s="421"/>
      <c r="MDQ520" s="421"/>
      <c r="MDR520" s="421"/>
      <c r="MDS520" s="421"/>
      <c r="MDT520" s="421"/>
      <c r="MDU520" s="421"/>
      <c r="MDV520" s="421"/>
      <c r="MDW520" s="421"/>
      <c r="MDX520" s="421"/>
      <c r="MDY520" s="421"/>
      <c r="MDZ520" s="421"/>
      <c r="MEA520" s="421"/>
      <c r="MEB520" s="421"/>
      <c r="MEC520" s="421"/>
      <c r="MED520" s="421"/>
      <c r="MEE520" s="421"/>
      <c r="MEF520" s="421"/>
      <c r="MEG520" s="421"/>
      <c r="MEH520" s="421"/>
      <c r="MEI520" s="421"/>
      <c r="MEJ520" s="421"/>
      <c r="MEK520" s="421"/>
      <c r="MEL520" s="421"/>
      <c r="MEM520" s="421"/>
      <c r="MEN520" s="421"/>
      <c r="MEO520" s="421"/>
      <c r="MEP520" s="421"/>
      <c r="MEQ520" s="421"/>
      <c r="MER520" s="421"/>
      <c r="MES520" s="421"/>
      <c r="MET520" s="421"/>
      <c r="MEU520" s="421"/>
      <c r="MEV520" s="421"/>
      <c r="MEW520" s="421"/>
      <c r="MEX520" s="421"/>
      <c r="MEY520" s="421"/>
      <c r="MEZ520" s="421"/>
      <c r="MFA520" s="421"/>
      <c r="MFB520" s="421"/>
      <c r="MFC520" s="421"/>
      <c r="MFD520" s="421"/>
      <c r="MFE520" s="421"/>
      <c r="MFF520" s="421"/>
      <c r="MFG520" s="421"/>
      <c r="MFH520" s="421"/>
      <c r="MFI520" s="421"/>
      <c r="MFJ520" s="421"/>
      <c r="MFK520" s="421"/>
      <c r="MFL520" s="421"/>
      <c r="MFM520" s="421"/>
      <c r="MFN520" s="421"/>
      <c r="MFO520" s="421"/>
      <c r="MFP520" s="421"/>
      <c r="MFQ520" s="421"/>
      <c r="MFR520" s="421"/>
      <c r="MFS520" s="421"/>
      <c r="MFT520" s="421"/>
      <c r="MFU520" s="421"/>
      <c r="MFV520" s="421"/>
      <c r="MFW520" s="421"/>
      <c r="MFX520" s="421"/>
      <c r="MFY520" s="421"/>
      <c r="MFZ520" s="421"/>
      <c r="MGA520" s="421"/>
      <c r="MGB520" s="421"/>
      <c r="MGC520" s="421"/>
      <c r="MGD520" s="421"/>
      <c r="MGE520" s="421"/>
      <c r="MGF520" s="421"/>
      <c r="MGG520" s="421"/>
      <c r="MGH520" s="421"/>
      <c r="MGI520" s="421"/>
      <c r="MGJ520" s="421"/>
      <c r="MGK520" s="421"/>
      <c r="MGL520" s="421"/>
      <c r="MGM520" s="421"/>
      <c r="MGN520" s="421"/>
      <c r="MGO520" s="421"/>
      <c r="MGP520" s="421"/>
      <c r="MGQ520" s="421"/>
      <c r="MGR520" s="421"/>
      <c r="MGS520" s="421"/>
      <c r="MGT520" s="421"/>
      <c r="MGU520" s="421"/>
      <c r="MGV520" s="421"/>
      <c r="MGW520" s="421"/>
      <c r="MGX520" s="421"/>
      <c r="MGY520" s="421"/>
      <c r="MGZ520" s="421"/>
      <c r="MHA520" s="421"/>
      <c r="MHB520" s="421"/>
      <c r="MHC520" s="421"/>
      <c r="MHD520" s="421"/>
      <c r="MHE520" s="421"/>
      <c r="MHF520" s="421"/>
      <c r="MHG520" s="421"/>
      <c r="MHH520" s="421"/>
      <c r="MHI520" s="421"/>
      <c r="MHJ520" s="421"/>
      <c r="MHK520" s="421"/>
      <c r="MHL520" s="421"/>
      <c r="MHM520" s="421"/>
      <c r="MHN520" s="421"/>
      <c r="MHO520" s="421"/>
      <c r="MHP520" s="421"/>
      <c r="MHQ520" s="421"/>
      <c r="MHR520" s="421"/>
      <c r="MHS520" s="421"/>
      <c r="MHT520" s="421"/>
      <c r="MHU520" s="421"/>
      <c r="MHV520" s="421"/>
      <c r="MHW520" s="421"/>
      <c r="MHX520" s="421"/>
      <c r="MHY520" s="421"/>
      <c r="MHZ520" s="421"/>
      <c r="MIA520" s="421"/>
      <c r="MIB520" s="421"/>
      <c r="MIC520" s="421"/>
      <c r="MID520" s="421"/>
      <c r="MIE520" s="421"/>
      <c r="MIF520" s="421"/>
      <c r="MIG520" s="421"/>
      <c r="MIH520" s="421"/>
      <c r="MII520" s="421"/>
      <c r="MIJ520" s="421"/>
      <c r="MIK520" s="421"/>
      <c r="MIL520" s="421"/>
      <c r="MIM520" s="421"/>
      <c r="MIN520" s="421"/>
      <c r="MIO520" s="421"/>
      <c r="MIP520" s="421"/>
      <c r="MIQ520" s="421"/>
      <c r="MIR520" s="421"/>
      <c r="MIS520" s="421"/>
      <c r="MIT520" s="421"/>
      <c r="MIU520" s="421"/>
      <c r="MIV520" s="421"/>
      <c r="MIW520" s="421"/>
      <c r="MIX520" s="421"/>
      <c r="MIY520" s="421"/>
      <c r="MIZ520" s="421"/>
      <c r="MJA520" s="421"/>
      <c r="MJB520" s="421"/>
      <c r="MJC520" s="421"/>
      <c r="MJD520" s="421"/>
      <c r="MJE520" s="421"/>
      <c r="MJF520" s="421"/>
      <c r="MJG520" s="421"/>
      <c r="MJH520" s="421"/>
      <c r="MJI520" s="421"/>
      <c r="MJJ520" s="421"/>
      <c r="MJK520" s="421"/>
      <c r="MJL520" s="421"/>
      <c r="MJM520" s="421"/>
      <c r="MJN520" s="421"/>
      <c r="MJO520" s="421"/>
      <c r="MJP520" s="421"/>
      <c r="MJQ520" s="421"/>
      <c r="MJR520" s="421"/>
      <c r="MJS520" s="421"/>
      <c r="MJT520" s="421"/>
      <c r="MJU520" s="421"/>
      <c r="MJV520" s="421"/>
      <c r="MJW520" s="421"/>
      <c r="MJX520" s="421"/>
      <c r="MJY520" s="421"/>
      <c r="MJZ520" s="421"/>
      <c r="MKA520" s="421"/>
      <c r="MKB520" s="421"/>
      <c r="MKC520" s="421"/>
      <c r="MKD520" s="421"/>
      <c r="MKE520" s="421"/>
      <c r="MKF520" s="421"/>
      <c r="MKG520" s="421"/>
      <c r="MKH520" s="421"/>
      <c r="MKI520" s="421"/>
      <c r="MKJ520" s="421"/>
      <c r="MKK520" s="421"/>
      <c r="MKL520" s="421"/>
      <c r="MKM520" s="421"/>
      <c r="MKN520" s="421"/>
      <c r="MKO520" s="421"/>
      <c r="MKP520" s="421"/>
      <c r="MKQ520" s="421"/>
      <c r="MKR520" s="421"/>
      <c r="MKS520" s="421"/>
      <c r="MKT520" s="421"/>
      <c r="MKU520" s="421"/>
      <c r="MKV520" s="421"/>
      <c r="MKW520" s="421"/>
      <c r="MKX520" s="421"/>
      <c r="MKY520" s="421"/>
      <c r="MKZ520" s="421"/>
      <c r="MLA520" s="421"/>
      <c r="MLB520" s="421"/>
      <c r="MLC520" s="421"/>
      <c r="MLD520" s="421"/>
      <c r="MLE520" s="421"/>
      <c r="MLF520" s="421"/>
      <c r="MLG520" s="421"/>
      <c r="MLH520" s="421"/>
      <c r="MLI520" s="421"/>
      <c r="MLJ520" s="421"/>
      <c r="MLK520" s="421"/>
      <c r="MLL520" s="421"/>
      <c r="MLM520" s="421"/>
      <c r="MLN520" s="421"/>
      <c r="MLO520" s="421"/>
      <c r="MLP520" s="421"/>
      <c r="MLQ520" s="421"/>
      <c r="MLR520" s="421"/>
      <c r="MLS520" s="421"/>
      <c r="MLT520" s="421"/>
      <c r="MLU520" s="421"/>
      <c r="MLV520" s="421"/>
      <c r="MLW520" s="421"/>
      <c r="MLX520" s="421"/>
      <c r="MLY520" s="421"/>
      <c r="MLZ520" s="421"/>
      <c r="MMA520" s="421"/>
      <c r="MMB520" s="421"/>
      <c r="MMC520" s="421"/>
      <c r="MMD520" s="421"/>
      <c r="MME520" s="421"/>
      <c r="MMF520" s="421"/>
      <c r="MMG520" s="421"/>
      <c r="MMH520" s="421"/>
      <c r="MMI520" s="421"/>
      <c r="MMJ520" s="421"/>
      <c r="MMK520" s="421"/>
      <c r="MML520" s="421"/>
      <c r="MMM520" s="421"/>
      <c r="MMN520" s="421"/>
      <c r="MMO520" s="421"/>
      <c r="MMP520" s="421"/>
      <c r="MMQ520" s="421"/>
      <c r="MMR520" s="421"/>
      <c r="MMS520" s="421"/>
      <c r="MMT520" s="421"/>
      <c r="MMU520" s="421"/>
      <c r="MMV520" s="421"/>
      <c r="MMW520" s="421"/>
      <c r="MMX520" s="421"/>
      <c r="MMY520" s="421"/>
      <c r="MMZ520" s="421"/>
      <c r="MNA520" s="421"/>
      <c r="MNB520" s="421"/>
      <c r="MNC520" s="421"/>
      <c r="MND520" s="421"/>
      <c r="MNE520" s="421"/>
      <c r="MNF520" s="421"/>
      <c r="MNG520" s="421"/>
      <c r="MNH520" s="421"/>
      <c r="MNI520" s="421"/>
      <c r="MNJ520" s="421"/>
      <c r="MNK520" s="421"/>
      <c r="MNL520" s="421"/>
      <c r="MNM520" s="421"/>
      <c r="MNN520" s="421"/>
      <c r="MNO520" s="421"/>
      <c r="MNP520" s="421"/>
      <c r="MNQ520" s="421"/>
      <c r="MNR520" s="421"/>
      <c r="MNS520" s="421"/>
      <c r="MNT520" s="421"/>
      <c r="MNU520" s="421"/>
      <c r="MNV520" s="421"/>
      <c r="MNW520" s="421"/>
      <c r="MNX520" s="421"/>
      <c r="MNY520" s="421"/>
      <c r="MNZ520" s="421"/>
      <c r="MOA520" s="421"/>
      <c r="MOB520" s="421"/>
      <c r="MOC520" s="421"/>
      <c r="MOD520" s="421"/>
      <c r="MOE520" s="421"/>
      <c r="MOF520" s="421"/>
      <c r="MOG520" s="421"/>
      <c r="MOH520" s="421"/>
      <c r="MOI520" s="421"/>
      <c r="MOJ520" s="421"/>
      <c r="MOK520" s="421"/>
      <c r="MOL520" s="421"/>
      <c r="MOM520" s="421"/>
      <c r="MON520" s="421"/>
      <c r="MOO520" s="421"/>
      <c r="MOP520" s="421"/>
      <c r="MOQ520" s="421"/>
      <c r="MOR520" s="421"/>
      <c r="MOS520" s="421"/>
      <c r="MOT520" s="421"/>
      <c r="MOU520" s="421"/>
      <c r="MOV520" s="421"/>
      <c r="MOW520" s="421"/>
      <c r="MOX520" s="421"/>
      <c r="MOY520" s="421"/>
      <c r="MOZ520" s="421"/>
      <c r="MPA520" s="421"/>
      <c r="MPB520" s="421"/>
      <c r="MPC520" s="421"/>
      <c r="MPD520" s="421"/>
      <c r="MPE520" s="421"/>
      <c r="MPF520" s="421"/>
      <c r="MPG520" s="421"/>
      <c r="MPH520" s="421"/>
      <c r="MPI520" s="421"/>
      <c r="MPJ520" s="421"/>
      <c r="MPK520" s="421"/>
      <c r="MPL520" s="421"/>
      <c r="MPM520" s="421"/>
      <c r="MPN520" s="421"/>
      <c r="MPO520" s="421"/>
      <c r="MPP520" s="421"/>
      <c r="MPQ520" s="421"/>
      <c r="MPR520" s="421"/>
      <c r="MPS520" s="421"/>
      <c r="MPT520" s="421"/>
      <c r="MPU520" s="421"/>
      <c r="MPV520" s="421"/>
      <c r="MPW520" s="421"/>
      <c r="MPX520" s="421"/>
      <c r="MPY520" s="421"/>
      <c r="MPZ520" s="421"/>
      <c r="MQA520" s="421"/>
      <c r="MQB520" s="421"/>
      <c r="MQC520" s="421"/>
      <c r="MQD520" s="421"/>
      <c r="MQE520" s="421"/>
      <c r="MQF520" s="421"/>
      <c r="MQG520" s="421"/>
      <c r="MQH520" s="421"/>
      <c r="MQI520" s="421"/>
      <c r="MQJ520" s="421"/>
      <c r="MQK520" s="421"/>
      <c r="MQL520" s="421"/>
      <c r="MQM520" s="421"/>
      <c r="MQN520" s="421"/>
      <c r="MQO520" s="421"/>
      <c r="MQP520" s="421"/>
      <c r="MQQ520" s="421"/>
      <c r="MQR520" s="421"/>
      <c r="MQS520" s="421"/>
      <c r="MQT520" s="421"/>
      <c r="MQU520" s="421"/>
      <c r="MQV520" s="421"/>
      <c r="MQW520" s="421"/>
      <c r="MQX520" s="421"/>
      <c r="MQY520" s="421"/>
      <c r="MQZ520" s="421"/>
      <c r="MRA520" s="421"/>
      <c r="MRB520" s="421"/>
      <c r="MRC520" s="421"/>
      <c r="MRD520" s="421"/>
      <c r="MRE520" s="421"/>
      <c r="MRF520" s="421"/>
      <c r="MRG520" s="421"/>
      <c r="MRH520" s="421"/>
      <c r="MRI520" s="421"/>
      <c r="MRJ520" s="421"/>
      <c r="MRK520" s="421"/>
      <c r="MRL520" s="421"/>
      <c r="MRM520" s="421"/>
      <c r="MRN520" s="421"/>
      <c r="MRO520" s="421"/>
      <c r="MRP520" s="421"/>
      <c r="MRQ520" s="421"/>
      <c r="MRR520" s="421"/>
      <c r="MRS520" s="421"/>
      <c r="MRT520" s="421"/>
      <c r="MRU520" s="421"/>
      <c r="MRV520" s="421"/>
      <c r="MRW520" s="421"/>
      <c r="MRX520" s="421"/>
      <c r="MRY520" s="421"/>
      <c r="MRZ520" s="421"/>
      <c r="MSA520" s="421"/>
      <c r="MSB520" s="421"/>
      <c r="MSC520" s="421"/>
      <c r="MSD520" s="421"/>
      <c r="MSE520" s="421"/>
      <c r="MSF520" s="421"/>
      <c r="MSG520" s="421"/>
      <c r="MSH520" s="421"/>
      <c r="MSI520" s="421"/>
      <c r="MSJ520" s="421"/>
      <c r="MSK520" s="421"/>
      <c r="MSL520" s="421"/>
      <c r="MSM520" s="421"/>
      <c r="MSN520" s="421"/>
      <c r="MSO520" s="421"/>
      <c r="MSP520" s="421"/>
      <c r="MSQ520" s="421"/>
      <c r="MSR520" s="421"/>
      <c r="MSS520" s="421"/>
      <c r="MST520" s="421"/>
      <c r="MSU520" s="421"/>
      <c r="MSV520" s="421"/>
      <c r="MSW520" s="421"/>
      <c r="MSX520" s="421"/>
      <c r="MSY520" s="421"/>
      <c r="MSZ520" s="421"/>
      <c r="MTA520" s="421"/>
      <c r="MTB520" s="421"/>
      <c r="MTC520" s="421"/>
      <c r="MTD520" s="421"/>
      <c r="MTE520" s="421"/>
      <c r="MTF520" s="421"/>
      <c r="MTG520" s="421"/>
      <c r="MTH520" s="421"/>
      <c r="MTI520" s="421"/>
      <c r="MTJ520" s="421"/>
      <c r="MTK520" s="421"/>
      <c r="MTL520" s="421"/>
      <c r="MTM520" s="421"/>
      <c r="MTN520" s="421"/>
      <c r="MTO520" s="421"/>
      <c r="MTP520" s="421"/>
      <c r="MTQ520" s="421"/>
      <c r="MTR520" s="421"/>
      <c r="MTS520" s="421"/>
      <c r="MTT520" s="421"/>
      <c r="MTU520" s="421"/>
      <c r="MTV520" s="421"/>
      <c r="MTW520" s="421"/>
      <c r="MTX520" s="421"/>
      <c r="MTY520" s="421"/>
      <c r="MTZ520" s="421"/>
      <c r="MUA520" s="421"/>
      <c r="MUB520" s="421"/>
      <c r="MUC520" s="421"/>
      <c r="MUD520" s="421"/>
      <c r="MUE520" s="421"/>
      <c r="MUF520" s="421"/>
      <c r="MUG520" s="421"/>
      <c r="MUH520" s="421"/>
      <c r="MUI520" s="421"/>
      <c r="MUJ520" s="421"/>
      <c r="MUK520" s="421"/>
      <c r="MUL520" s="421"/>
      <c r="MUM520" s="421"/>
      <c r="MUN520" s="421"/>
      <c r="MUO520" s="421"/>
      <c r="MUP520" s="421"/>
      <c r="MUQ520" s="421"/>
      <c r="MUR520" s="421"/>
      <c r="MUS520" s="421"/>
      <c r="MUT520" s="421"/>
      <c r="MUU520" s="421"/>
      <c r="MUV520" s="421"/>
      <c r="MUW520" s="421"/>
      <c r="MUX520" s="421"/>
      <c r="MUY520" s="421"/>
      <c r="MUZ520" s="421"/>
      <c r="MVA520" s="421"/>
      <c r="MVB520" s="421"/>
      <c r="MVC520" s="421"/>
      <c r="MVD520" s="421"/>
      <c r="MVE520" s="421"/>
      <c r="MVF520" s="421"/>
      <c r="MVG520" s="421"/>
      <c r="MVH520" s="421"/>
      <c r="MVI520" s="421"/>
      <c r="MVJ520" s="421"/>
      <c r="MVK520" s="421"/>
      <c r="MVL520" s="421"/>
      <c r="MVM520" s="421"/>
      <c r="MVN520" s="421"/>
      <c r="MVO520" s="421"/>
      <c r="MVP520" s="421"/>
      <c r="MVQ520" s="421"/>
      <c r="MVR520" s="421"/>
      <c r="MVS520" s="421"/>
      <c r="MVT520" s="421"/>
      <c r="MVU520" s="421"/>
      <c r="MVV520" s="421"/>
      <c r="MVW520" s="421"/>
      <c r="MVX520" s="421"/>
      <c r="MVY520" s="421"/>
      <c r="MVZ520" s="421"/>
      <c r="MWA520" s="421"/>
      <c r="MWB520" s="421"/>
      <c r="MWC520" s="421"/>
      <c r="MWD520" s="421"/>
      <c r="MWE520" s="421"/>
      <c r="MWF520" s="421"/>
      <c r="MWG520" s="421"/>
      <c r="MWH520" s="421"/>
      <c r="MWI520" s="421"/>
      <c r="MWJ520" s="421"/>
      <c r="MWK520" s="421"/>
      <c r="MWL520" s="421"/>
      <c r="MWM520" s="421"/>
      <c r="MWN520" s="421"/>
      <c r="MWO520" s="421"/>
      <c r="MWP520" s="421"/>
      <c r="MWQ520" s="421"/>
      <c r="MWR520" s="421"/>
      <c r="MWS520" s="421"/>
      <c r="MWT520" s="421"/>
      <c r="MWU520" s="421"/>
      <c r="MWV520" s="421"/>
      <c r="MWW520" s="421"/>
      <c r="MWX520" s="421"/>
      <c r="MWY520" s="421"/>
      <c r="MWZ520" s="421"/>
      <c r="MXA520" s="421"/>
      <c r="MXB520" s="421"/>
      <c r="MXC520" s="421"/>
      <c r="MXD520" s="421"/>
      <c r="MXE520" s="421"/>
      <c r="MXF520" s="421"/>
      <c r="MXG520" s="421"/>
      <c r="MXH520" s="421"/>
      <c r="MXI520" s="421"/>
      <c r="MXJ520" s="421"/>
      <c r="MXK520" s="421"/>
      <c r="MXL520" s="421"/>
      <c r="MXM520" s="421"/>
      <c r="MXN520" s="421"/>
      <c r="MXO520" s="421"/>
      <c r="MXP520" s="421"/>
      <c r="MXQ520" s="421"/>
      <c r="MXR520" s="421"/>
      <c r="MXS520" s="421"/>
      <c r="MXT520" s="421"/>
      <c r="MXU520" s="421"/>
      <c r="MXV520" s="421"/>
      <c r="MXW520" s="421"/>
      <c r="MXX520" s="421"/>
      <c r="MXY520" s="421"/>
      <c r="MXZ520" s="421"/>
      <c r="MYA520" s="421"/>
      <c r="MYB520" s="421"/>
      <c r="MYC520" s="421"/>
      <c r="MYD520" s="421"/>
      <c r="MYE520" s="421"/>
      <c r="MYF520" s="421"/>
      <c r="MYG520" s="421"/>
      <c r="MYH520" s="421"/>
      <c r="MYI520" s="421"/>
      <c r="MYJ520" s="421"/>
      <c r="MYK520" s="421"/>
      <c r="MYL520" s="421"/>
      <c r="MYM520" s="421"/>
      <c r="MYN520" s="421"/>
      <c r="MYO520" s="421"/>
      <c r="MYP520" s="421"/>
      <c r="MYQ520" s="421"/>
      <c r="MYR520" s="421"/>
      <c r="MYS520" s="421"/>
      <c r="MYT520" s="421"/>
      <c r="MYU520" s="421"/>
      <c r="MYV520" s="421"/>
      <c r="MYW520" s="421"/>
      <c r="MYX520" s="421"/>
      <c r="MYY520" s="421"/>
      <c r="MYZ520" s="421"/>
      <c r="MZA520" s="421"/>
      <c r="MZB520" s="421"/>
      <c r="MZC520" s="421"/>
      <c r="MZD520" s="421"/>
      <c r="MZE520" s="421"/>
      <c r="MZF520" s="421"/>
      <c r="MZG520" s="421"/>
      <c r="MZH520" s="421"/>
      <c r="MZI520" s="421"/>
      <c r="MZJ520" s="421"/>
      <c r="MZK520" s="421"/>
      <c r="MZL520" s="421"/>
      <c r="MZM520" s="421"/>
      <c r="MZN520" s="421"/>
      <c r="MZO520" s="421"/>
      <c r="MZP520" s="421"/>
      <c r="MZQ520" s="421"/>
      <c r="MZR520" s="421"/>
      <c r="MZS520" s="421"/>
      <c r="MZT520" s="421"/>
      <c r="MZU520" s="421"/>
      <c r="MZV520" s="421"/>
      <c r="MZW520" s="421"/>
      <c r="MZX520" s="421"/>
      <c r="MZY520" s="421"/>
      <c r="MZZ520" s="421"/>
      <c r="NAA520" s="421"/>
      <c r="NAB520" s="421"/>
      <c r="NAC520" s="421"/>
      <c r="NAD520" s="421"/>
      <c r="NAE520" s="421"/>
      <c r="NAF520" s="421"/>
      <c r="NAG520" s="421"/>
      <c r="NAH520" s="421"/>
      <c r="NAI520" s="421"/>
      <c r="NAJ520" s="421"/>
      <c r="NAK520" s="421"/>
      <c r="NAL520" s="421"/>
      <c r="NAM520" s="421"/>
      <c r="NAN520" s="421"/>
      <c r="NAO520" s="421"/>
      <c r="NAP520" s="421"/>
      <c r="NAQ520" s="421"/>
      <c r="NAR520" s="421"/>
      <c r="NAS520" s="421"/>
      <c r="NAT520" s="421"/>
      <c r="NAU520" s="421"/>
      <c r="NAV520" s="421"/>
      <c r="NAW520" s="421"/>
      <c r="NAX520" s="421"/>
      <c r="NAY520" s="421"/>
      <c r="NAZ520" s="421"/>
      <c r="NBA520" s="421"/>
      <c r="NBB520" s="421"/>
      <c r="NBC520" s="421"/>
      <c r="NBD520" s="421"/>
      <c r="NBE520" s="421"/>
      <c r="NBF520" s="421"/>
      <c r="NBG520" s="421"/>
      <c r="NBH520" s="421"/>
      <c r="NBI520" s="421"/>
      <c r="NBJ520" s="421"/>
      <c r="NBK520" s="421"/>
      <c r="NBL520" s="421"/>
      <c r="NBM520" s="421"/>
      <c r="NBN520" s="421"/>
      <c r="NBO520" s="421"/>
      <c r="NBP520" s="421"/>
      <c r="NBQ520" s="421"/>
      <c r="NBR520" s="421"/>
      <c r="NBS520" s="421"/>
      <c r="NBT520" s="421"/>
      <c r="NBU520" s="421"/>
      <c r="NBV520" s="421"/>
      <c r="NBW520" s="421"/>
      <c r="NBX520" s="421"/>
      <c r="NBY520" s="421"/>
      <c r="NBZ520" s="421"/>
      <c r="NCA520" s="421"/>
      <c r="NCB520" s="421"/>
      <c r="NCC520" s="421"/>
      <c r="NCD520" s="421"/>
      <c r="NCE520" s="421"/>
      <c r="NCF520" s="421"/>
      <c r="NCG520" s="421"/>
      <c r="NCH520" s="421"/>
      <c r="NCI520" s="421"/>
      <c r="NCJ520" s="421"/>
      <c r="NCK520" s="421"/>
      <c r="NCL520" s="421"/>
      <c r="NCM520" s="421"/>
      <c r="NCN520" s="421"/>
      <c r="NCO520" s="421"/>
      <c r="NCP520" s="421"/>
      <c r="NCQ520" s="421"/>
      <c r="NCR520" s="421"/>
      <c r="NCS520" s="421"/>
      <c r="NCT520" s="421"/>
      <c r="NCU520" s="421"/>
      <c r="NCV520" s="421"/>
      <c r="NCW520" s="421"/>
      <c r="NCX520" s="421"/>
      <c r="NCY520" s="421"/>
      <c r="NCZ520" s="421"/>
      <c r="NDA520" s="421"/>
      <c r="NDB520" s="421"/>
      <c r="NDC520" s="421"/>
      <c r="NDD520" s="421"/>
      <c r="NDE520" s="421"/>
      <c r="NDF520" s="421"/>
      <c r="NDG520" s="421"/>
      <c r="NDH520" s="421"/>
      <c r="NDI520" s="421"/>
      <c r="NDJ520" s="421"/>
      <c r="NDK520" s="421"/>
      <c r="NDL520" s="421"/>
      <c r="NDM520" s="421"/>
      <c r="NDN520" s="421"/>
      <c r="NDO520" s="421"/>
      <c r="NDP520" s="421"/>
      <c r="NDQ520" s="421"/>
      <c r="NDR520" s="421"/>
      <c r="NDS520" s="421"/>
      <c r="NDT520" s="421"/>
      <c r="NDU520" s="421"/>
      <c r="NDV520" s="421"/>
      <c r="NDW520" s="421"/>
      <c r="NDX520" s="421"/>
      <c r="NDY520" s="421"/>
      <c r="NDZ520" s="421"/>
      <c r="NEA520" s="421"/>
      <c r="NEB520" s="421"/>
      <c r="NEC520" s="421"/>
      <c r="NED520" s="421"/>
      <c r="NEE520" s="421"/>
      <c r="NEF520" s="421"/>
      <c r="NEG520" s="421"/>
      <c r="NEH520" s="421"/>
      <c r="NEI520" s="421"/>
      <c r="NEJ520" s="421"/>
      <c r="NEK520" s="421"/>
      <c r="NEL520" s="421"/>
      <c r="NEM520" s="421"/>
      <c r="NEN520" s="421"/>
      <c r="NEO520" s="421"/>
      <c r="NEP520" s="421"/>
      <c r="NEQ520" s="421"/>
      <c r="NER520" s="421"/>
      <c r="NES520" s="421"/>
      <c r="NET520" s="421"/>
      <c r="NEU520" s="421"/>
      <c r="NEV520" s="421"/>
      <c r="NEW520" s="421"/>
      <c r="NEX520" s="421"/>
      <c r="NEY520" s="421"/>
      <c r="NEZ520" s="421"/>
      <c r="NFA520" s="421"/>
      <c r="NFB520" s="421"/>
      <c r="NFC520" s="421"/>
      <c r="NFD520" s="421"/>
      <c r="NFE520" s="421"/>
      <c r="NFF520" s="421"/>
      <c r="NFG520" s="421"/>
      <c r="NFH520" s="421"/>
      <c r="NFI520" s="421"/>
      <c r="NFJ520" s="421"/>
      <c r="NFK520" s="421"/>
      <c r="NFL520" s="421"/>
      <c r="NFM520" s="421"/>
      <c r="NFN520" s="421"/>
      <c r="NFO520" s="421"/>
      <c r="NFP520" s="421"/>
      <c r="NFQ520" s="421"/>
      <c r="NFR520" s="421"/>
      <c r="NFS520" s="421"/>
      <c r="NFT520" s="421"/>
      <c r="NFU520" s="421"/>
      <c r="NFV520" s="421"/>
      <c r="NFW520" s="421"/>
      <c r="NFX520" s="421"/>
      <c r="NFY520" s="421"/>
      <c r="NFZ520" s="421"/>
      <c r="NGA520" s="421"/>
      <c r="NGB520" s="421"/>
      <c r="NGC520" s="421"/>
      <c r="NGD520" s="421"/>
      <c r="NGE520" s="421"/>
      <c r="NGF520" s="421"/>
      <c r="NGG520" s="421"/>
      <c r="NGH520" s="421"/>
      <c r="NGI520" s="421"/>
      <c r="NGJ520" s="421"/>
      <c r="NGK520" s="421"/>
      <c r="NGL520" s="421"/>
      <c r="NGM520" s="421"/>
      <c r="NGN520" s="421"/>
      <c r="NGO520" s="421"/>
      <c r="NGP520" s="421"/>
      <c r="NGQ520" s="421"/>
      <c r="NGR520" s="421"/>
      <c r="NGS520" s="421"/>
      <c r="NGT520" s="421"/>
      <c r="NGU520" s="421"/>
      <c r="NGV520" s="421"/>
      <c r="NGW520" s="421"/>
      <c r="NGX520" s="421"/>
      <c r="NGY520" s="421"/>
      <c r="NGZ520" s="421"/>
      <c r="NHA520" s="421"/>
      <c r="NHB520" s="421"/>
      <c r="NHC520" s="421"/>
      <c r="NHD520" s="421"/>
      <c r="NHE520" s="421"/>
      <c r="NHF520" s="421"/>
      <c r="NHG520" s="421"/>
      <c r="NHH520" s="421"/>
      <c r="NHI520" s="421"/>
      <c r="NHJ520" s="421"/>
      <c r="NHK520" s="421"/>
      <c r="NHL520" s="421"/>
      <c r="NHM520" s="421"/>
      <c r="NHN520" s="421"/>
      <c r="NHO520" s="421"/>
      <c r="NHP520" s="421"/>
      <c r="NHQ520" s="421"/>
      <c r="NHR520" s="421"/>
      <c r="NHS520" s="421"/>
      <c r="NHT520" s="421"/>
      <c r="NHU520" s="421"/>
      <c r="NHV520" s="421"/>
      <c r="NHW520" s="421"/>
      <c r="NHX520" s="421"/>
      <c r="NHY520" s="421"/>
      <c r="NHZ520" s="421"/>
      <c r="NIA520" s="421"/>
      <c r="NIB520" s="421"/>
      <c r="NIC520" s="421"/>
      <c r="NID520" s="421"/>
      <c r="NIE520" s="421"/>
      <c r="NIF520" s="421"/>
      <c r="NIG520" s="421"/>
      <c r="NIH520" s="421"/>
      <c r="NII520" s="421"/>
      <c r="NIJ520" s="421"/>
      <c r="NIK520" s="421"/>
      <c r="NIL520" s="421"/>
      <c r="NIM520" s="421"/>
      <c r="NIN520" s="421"/>
      <c r="NIO520" s="421"/>
      <c r="NIP520" s="421"/>
      <c r="NIQ520" s="421"/>
      <c r="NIR520" s="421"/>
      <c r="NIS520" s="421"/>
      <c r="NIT520" s="421"/>
      <c r="NIU520" s="421"/>
      <c r="NIV520" s="421"/>
      <c r="NIW520" s="421"/>
      <c r="NIX520" s="421"/>
      <c r="NIY520" s="421"/>
      <c r="NIZ520" s="421"/>
      <c r="NJA520" s="421"/>
      <c r="NJB520" s="421"/>
      <c r="NJC520" s="421"/>
      <c r="NJD520" s="421"/>
      <c r="NJE520" s="421"/>
      <c r="NJF520" s="421"/>
      <c r="NJG520" s="421"/>
      <c r="NJH520" s="421"/>
      <c r="NJI520" s="421"/>
      <c r="NJJ520" s="421"/>
      <c r="NJK520" s="421"/>
      <c r="NJL520" s="421"/>
      <c r="NJM520" s="421"/>
      <c r="NJN520" s="421"/>
      <c r="NJO520" s="421"/>
      <c r="NJP520" s="421"/>
      <c r="NJQ520" s="421"/>
      <c r="NJR520" s="421"/>
      <c r="NJS520" s="421"/>
      <c r="NJT520" s="421"/>
      <c r="NJU520" s="421"/>
      <c r="NJV520" s="421"/>
      <c r="NJW520" s="421"/>
      <c r="NJX520" s="421"/>
      <c r="NJY520" s="421"/>
      <c r="NJZ520" s="421"/>
      <c r="NKA520" s="421"/>
      <c r="NKB520" s="421"/>
      <c r="NKC520" s="421"/>
      <c r="NKD520" s="421"/>
      <c r="NKE520" s="421"/>
      <c r="NKF520" s="421"/>
      <c r="NKG520" s="421"/>
      <c r="NKH520" s="421"/>
      <c r="NKI520" s="421"/>
      <c r="NKJ520" s="421"/>
      <c r="NKK520" s="421"/>
      <c r="NKL520" s="421"/>
      <c r="NKM520" s="421"/>
      <c r="NKN520" s="421"/>
      <c r="NKO520" s="421"/>
      <c r="NKP520" s="421"/>
      <c r="NKQ520" s="421"/>
      <c r="NKR520" s="421"/>
      <c r="NKS520" s="421"/>
      <c r="NKT520" s="421"/>
      <c r="NKU520" s="421"/>
      <c r="NKV520" s="421"/>
      <c r="NKW520" s="421"/>
      <c r="NKX520" s="421"/>
      <c r="NKY520" s="421"/>
      <c r="NKZ520" s="421"/>
      <c r="NLA520" s="421"/>
      <c r="NLB520" s="421"/>
      <c r="NLC520" s="421"/>
      <c r="NLD520" s="421"/>
      <c r="NLE520" s="421"/>
      <c r="NLF520" s="421"/>
      <c r="NLG520" s="421"/>
      <c r="NLH520" s="421"/>
      <c r="NLI520" s="421"/>
      <c r="NLJ520" s="421"/>
      <c r="NLK520" s="421"/>
      <c r="NLL520" s="421"/>
      <c r="NLM520" s="421"/>
      <c r="NLN520" s="421"/>
      <c r="NLO520" s="421"/>
      <c r="NLP520" s="421"/>
      <c r="NLQ520" s="421"/>
      <c r="NLR520" s="421"/>
      <c r="NLS520" s="421"/>
      <c r="NLT520" s="421"/>
      <c r="NLU520" s="421"/>
      <c r="NLV520" s="421"/>
      <c r="NLW520" s="421"/>
      <c r="NLX520" s="421"/>
      <c r="NLY520" s="421"/>
      <c r="NLZ520" s="421"/>
      <c r="NMA520" s="421"/>
      <c r="NMB520" s="421"/>
      <c r="NMC520" s="421"/>
      <c r="NMD520" s="421"/>
      <c r="NME520" s="421"/>
      <c r="NMF520" s="421"/>
      <c r="NMG520" s="421"/>
      <c r="NMH520" s="421"/>
      <c r="NMI520" s="421"/>
      <c r="NMJ520" s="421"/>
      <c r="NMK520" s="421"/>
      <c r="NML520" s="421"/>
      <c r="NMM520" s="421"/>
      <c r="NMN520" s="421"/>
      <c r="NMO520" s="421"/>
      <c r="NMP520" s="421"/>
      <c r="NMQ520" s="421"/>
      <c r="NMR520" s="421"/>
      <c r="NMS520" s="421"/>
      <c r="NMT520" s="421"/>
      <c r="NMU520" s="421"/>
      <c r="NMV520" s="421"/>
      <c r="NMW520" s="421"/>
      <c r="NMX520" s="421"/>
      <c r="NMY520" s="421"/>
      <c r="NMZ520" s="421"/>
      <c r="NNA520" s="421"/>
      <c r="NNB520" s="421"/>
      <c r="NNC520" s="421"/>
      <c r="NND520" s="421"/>
      <c r="NNE520" s="421"/>
      <c r="NNF520" s="421"/>
      <c r="NNG520" s="421"/>
      <c r="NNH520" s="421"/>
      <c r="NNI520" s="421"/>
      <c r="NNJ520" s="421"/>
      <c r="NNK520" s="421"/>
      <c r="NNL520" s="421"/>
      <c r="NNM520" s="421"/>
      <c r="NNN520" s="421"/>
      <c r="NNO520" s="421"/>
      <c r="NNP520" s="421"/>
      <c r="NNQ520" s="421"/>
      <c r="NNR520" s="421"/>
      <c r="NNS520" s="421"/>
      <c r="NNT520" s="421"/>
      <c r="NNU520" s="421"/>
      <c r="NNV520" s="421"/>
      <c r="NNW520" s="421"/>
      <c r="NNX520" s="421"/>
      <c r="NNY520" s="421"/>
      <c r="NNZ520" s="421"/>
      <c r="NOA520" s="421"/>
      <c r="NOB520" s="421"/>
      <c r="NOC520" s="421"/>
      <c r="NOD520" s="421"/>
      <c r="NOE520" s="421"/>
      <c r="NOF520" s="421"/>
      <c r="NOG520" s="421"/>
      <c r="NOH520" s="421"/>
      <c r="NOI520" s="421"/>
      <c r="NOJ520" s="421"/>
      <c r="NOK520" s="421"/>
      <c r="NOL520" s="421"/>
      <c r="NOM520" s="421"/>
      <c r="NON520" s="421"/>
      <c r="NOO520" s="421"/>
      <c r="NOP520" s="421"/>
      <c r="NOQ520" s="421"/>
      <c r="NOR520" s="421"/>
      <c r="NOS520" s="421"/>
      <c r="NOT520" s="421"/>
      <c r="NOU520" s="421"/>
      <c r="NOV520" s="421"/>
      <c r="NOW520" s="421"/>
      <c r="NOX520" s="421"/>
      <c r="NOY520" s="421"/>
      <c r="NOZ520" s="421"/>
      <c r="NPA520" s="421"/>
      <c r="NPB520" s="421"/>
      <c r="NPC520" s="421"/>
      <c r="NPD520" s="421"/>
      <c r="NPE520" s="421"/>
      <c r="NPF520" s="421"/>
      <c r="NPG520" s="421"/>
      <c r="NPH520" s="421"/>
      <c r="NPI520" s="421"/>
      <c r="NPJ520" s="421"/>
      <c r="NPK520" s="421"/>
      <c r="NPL520" s="421"/>
      <c r="NPM520" s="421"/>
      <c r="NPN520" s="421"/>
      <c r="NPO520" s="421"/>
      <c r="NPP520" s="421"/>
      <c r="NPQ520" s="421"/>
      <c r="NPR520" s="421"/>
      <c r="NPS520" s="421"/>
      <c r="NPT520" s="421"/>
      <c r="NPU520" s="421"/>
      <c r="NPV520" s="421"/>
      <c r="NPW520" s="421"/>
      <c r="NPX520" s="421"/>
      <c r="NPY520" s="421"/>
      <c r="NPZ520" s="421"/>
      <c r="NQA520" s="421"/>
      <c r="NQB520" s="421"/>
      <c r="NQC520" s="421"/>
      <c r="NQD520" s="421"/>
      <c r="NQE520" s="421"/>
      <c r="NQF520" s="421"/>
      <c r="NQG520" s="421"/>
      <c r="NQH520" s="421"/>
      <c r="NQI520" s="421"/>
      <c r="NQJ520" s="421"/>
      <c r="NQK520" s="421"/>
      <c r="NQL520" s="421"/>
      <c r="NQM520" s="421"/>
      <c r="NQN520" s="421"/>
      <c r="NQO520" s="421"/>
      <c r="NQP520" s="421"/>
      <c r="NQQ520" s="421"/>
      <c r="NQR520" s="421"/>
      <c r="NQS520" s="421"/>
      <c r="NQT520" s="421"/>
      <c r="NQU520" s="421"/>
      <c r="NQV520" s="421"/>
      <c r="NQW520" s="421"/>
      <c r="NQX520" s="421"/>
      <c r="NQY520" s="421"/>
      <c r="NQZ520" s="421"/>
      <c r="NRA520" s="421"/>
      <c r="NRB520" s="421"/>
      <c r="NRC520" s="421"/>
      <c r="NRD520" s="421"/>
      <c r="NRE520" s="421"/>
      <c r="NRF520" s="421"/>
      <c r="NRG520" s="421"/>
      <c r="NRH520" s="421"/>
      <c r="NRI520" s="421"/>
      <c r="NRJ520" s="421"/>
      <c r="NRK520" s="421"/>
      <c r="NRL520" s="421"/>
      <c r="NRM520" s="421"/>
      <c r="NRN520" s="421"/>
      <c r="NRO520" s="421"/>
      <c r="NRP520" s="421"/>
      <c r="NRQ520" s="421"/>
      <c r="NRR520" s="421"/>
      <c r="NRS520" s="421"/>
      <c r="NRT520" s="421"/>
      <c r="NRU520" s="421"/>
      <c r="NRV520" s="421"/>
      <c r="NRW520" s="421"/>
      <c r="NRX520" s="421"/>
      <c r="NRY520" s="421"/>
      <c r="NRZ520" s="421"/>
      <c r="NSA520" s="421"/>
      <c r="NSB520" s="421"/>
      <c r="NSC520" s="421"/>
      <c r="NSD520" s="421"/>
      <c r="NSE520" s="421"/>
      <c r="NSF520" s="421"/>
      <c r="NSG520" s="421"/>
      <c r="NSH520" s="421"/>
      <c r="NSI520" s="421"/>
      <c r="NSJ520" s="421"/>
      <c r="NSK520" s="421"/>
      <c r="NSL520" s="421"/>
      <c r="NSM520" s="421"/>
      <c r="NSN520" s="421"/>
      <c r="NSO520" s="421"/>
      <c r="NSP520" s="421"/>
      <c r="NSQ520" s="421"/>
      <c r="NSR520" s="421"/>
      <c r="NSS520" s="421"/>
      <c r="NST520" s="421"/>
      <c r="NSU520" s="421"/>
      <c r="NSV520" s="421"/>
      <c r="NSW520" s="421"/>
      <c r="NSX520" s="421"/>
      <c r="NSY520" s="421"/>
      <c r="NSZ520" s="421"/>
      <c r="NTA520" s="421"/>
      <c r="NTB520" s="421"/>
      <c r="NTC520" s="421"/>
      <c r="NTD520" s="421"/>
      <c r="NTE520" s="421"/>
      <c r="NTF520" s="421"/>
      <c r="NTG520" s="421"/>
      <c r="NTH520" s="421"/>
      <c r="NTI520" s="421"/>
      <c r="NTJ520" s="421"/>
      <c r="NTK520" s="421"/>
      <c r="NTL520" s="421"/>
      <c r="NTM520" s="421"/>
      <c r="NTN520" s="421"/>
      <c r="NTO520" s="421"/>
      <c r="NTP520" s="421"/>
      <c r="NTQ520" s="421"/>
      <c r="NTR520" s="421"/>
      <c r="NTS520" s="421"/>
      <c r="NTT520" s="421"/>
      <c r="NTU520" s="421"/>
      <c r="NTV520" s="421"/>
      <c r="NTW520" s="421"/>
      <c r="NTX520" s="421"/>
      <c r="NTY520" s="421"/>
      <c r="NTZ520" s="421"/>
      <c r="NUA520" s="421"/>
      <c r="NUB520" s="421"/>
      <c r="NUC520" s="421"/>
      <c r="NUD520" s="421"/>
      <c r="NUE520" s="421"/>
      <c r="NUF520" s="421"/>
      <c r="NUG520" s="421"/>
      <c r="NUH520" s="421"/>
      <c r="NUI520" s="421"/>
      <c r="NUJ520" s="421"/>
      <c r="NUK520" s="421"/>
      <c r="NUL520" s="421"/>
      <c r="NUM520" s="421"/>
      <c r="NUN520" s="421"/>
      <c r="NUO520" s="421"/>
      <c r="NUP520" s="421"/>
      <c r="NUQ520" s="421"/>
      <c r="NUR520" s="421"/>
      <c r="NUS520" s="421"/>
      <c r="NUT520" s="421"/>
      <c r="NUU520" s="421"/>
      <c r="NUV520" s="421"/>
      <c r="NUW520" s="421"/>
      <c r="NUX520" s="421"/>
      <c r="NUY520" s="421"/>
      <c r="NUZ520" s="421"/>
      <c r="NVA520" s="421"/>
      <c r="NVB520" s="421"/>
      <c r="NVC520" s="421"/>
      <c r="NVD520" s="421"/>
      <c r="NVE520" s="421"/>
      <c r="NVF520" s="421"/>
      <c r="NVG520" s="421"/>
      <c r="NVH520" s="421"/>
      <c r="NVI520" s="421"/>
      <c r="NVJ520" s="421"/>
      <c r="NVK520" s="421"/>
      <c r="NVL520" s="421"/>
      <c r="NVM520" s="421"/>
      <c r="NVN520" s="421"/>
      <c r="NVO520" s="421"/>
      <c r="NVP520" s="421"/>
      <c r="NVQ520" s="421"/>
      <c r="NVR520" s="421"/>
      <c r="NVS520" s="421"/>
      <c r="NVT520" s="421"/>
      <c r="NVU520" s="421"/>
      <c r="NVV520" s="421"/>
      <c r="NVW520" s="421"/>
      <c r="NVX520" s="421"/>
      <c r="NVY520" s="421"/>
      <c r="NVZ520" s="421"/>
      <c r="NWA520" s="421"/>
      <c r="NWB520" s="421"/>
      <c r="NWC520" s="421"/>
      <c r="NWD520" s="421"/>
      <c r="NWE520" s="421"/>
      <c r="NWF520" s="421"/>
      <c r="NWG520" s="421"/>
      <c r="NWH520" s="421"/>
      <c r="NWI520" s="421"/>
      <c r="NWJ520" s="421"/>
      <c r="NWK520" s="421"/>
      <c r="NWL520" s="421"/>
      <c r="NWM520" s="421"/>
      <c r="NWN520" s="421"/>
      <c r="NWO520" s="421"/>
      <c r="NWP520" s="421"/>
      <c r="NWQ520" s="421"/>
      <c r="NWR520" s="421"/>
      <c r="NWS520" s="421"/>
      <c r="NWT520" s="421"/>
      <c r="NWU520" s="421"/>
      <c r="NWV520" s="421"/>
      <c r="NWW520" s="421"/>
      <c r="NWX520" s="421"/>
      <c r="NWY520" s="421"/>
      <c r="NWZ520" s="421"/>
      <c r="NXA520" s="421"/>
      <c r="NXB520" s="421"/>
      <c r="NXC520" s="421"/>
      <c r="NXD520" s="421"/>
      <c r="NXE520" s="421"/>
      <c r="NXF520" s="421"/>
      <c r="NXG520" s="421"/>
      <c r="NXH520" s="421"/>
      <c r="NXI520" s="421"/>
      <c r="NXJ520" s="421"/>
      <c r="NXK520" s="421"/>
      <c r="NXL520" s="421"/>
      <c r="NXM520" s="421"/>
      <c r="NXN520" s="421"/>
      <c r="NXO520" s="421"/>
      <c r="NXP520" s="421"/>
      <c r="NXQ520" s="421"/>
      <c r="NXR520" s="421"/>
      <c r="NXS520" s="421"/>
      <c r="NXT520" s="421"/>
      <c r="NXU520" s="421"/>
      <c r="NXV520" s="421"/>
      <c r="NXW520" s="421"/>
      <c r="NXX520" s="421"/>
      <c r="NXY520" s="421"/>
      <c r="NXZ520" s="421"/>
      <c r="NYA520" s="421"/>
      <c r="NYB520" s="421"/>
      <c r="NYC520" s="421"/>
      <c r="NYD520" s="421"/>
      <c r="NYE520" s="421"/>
      <c r="NYF520" s="421"/>
      <c r="NYG520" s="421"/>
      <c r="NYH520" s="421"/>
      <c r="NYI520" s="421"/>
      <c r="NYJ520" s="421"/>
      <c r="NYK520" s="421"/>
      <c r="NYL520" s="421"/>
      <c r="NYM520" s="421"/>
      <c r="NYN520" s="421"/>
      <c r="NYO520" s="421"/>
      <c r="NYP520" s="421"/>
      <c r="NYQ520" s="421"/>
      <c r="NYR520" s="421"/>
      <c r="NYS520" s="421"/>
      <c r="NYT520" s="421"/>
      <c r="NYU520" s="421"/>
      <c r="NYV520" s="421"/>
      <c r="NYW520" s="421"/>
      <c r="NYX520" s="421"/>
      <c r="NYY520" s="421"/>
      <c r="NYZ520" s="421"/>
      <c r="NZA520" s="421"/>
      <c r="NZB520" s="421"/>
      <c r="NZC520" s="421"/>
      <c r="NZD520" s="421"/>
      <c r="NZE520" s="421"/>
      <c r="NZF520" s="421"/>
      <c r="NZG520" s="421"/>
      <c r="NZH520" s="421"/>
      <c r="NZI520" s="421"/>
      <c r="NZJ520" s="421"/>
      <c r="NZK520" s="421"/>
      <c r="NZL520" s="421"/>
      <c r="NZM520" s="421"/>
      <c r="NZN520" s="421"/>
      <c r="NZO520" s="421"/>
      <c r="NZP520" s="421"/>
      <c r="NZQ520" s="421"/>
      <c r="NZR520" s="421"/>
      <c r="NZS520" s="421"/>
      <c r="NZT520" s="421"/>
      <c r="NZU520" s="421"/>
      <c r="NZV520" s="421"/>
      <c r="NZW520" s="421"/>
      <c r="NZX520" s="421"/>
      <c r="NZY520" s="421"/>
      <c r="NZZ520" s="421"/>
      <c r="OAA520" s="421"/>
      <c r="OAB520" s="421"/>
      <c r="OAC520" s="421"/>
      <c r="OAD520" s="421"/>
      <c r="OAE520" s="421"/>
      <c r="OAF520" s="421"/>
      <c r="OAG520" s="421"/>
      <c r="OAH520" s="421"/>
      <c r="OAI520" s="421"/>
      <c r="OAJ520" s="421"/>
      <c r="OAK520" s="421"/>
      <c r="OAL520" s="421"/>
      <c r="OAM520" s="421"/>
      <c r="OAN520" s="421"/>
      <c r="OAO520" s="421"/>
      <c r="OAP520" s="421"/>
      <c r="OAQ520" s="421"/>
      <c r="OAR520" s="421"/>
      <c r="OAS520" s="421"/>
      <c r="OAT520" s="421"/>
      <c r="OAU520" s="421"/>
      <c r="OAV520" s="421"/>
      <c r="OAW520" s="421"/>
      <c r="OAX520" s="421"/>
      <c r="OAY520" s="421"/>
      <c r="OAZ520" s="421"/>
      <c r="OBA520" s="421"/>
      <c r="OBB520" s="421"/>
      <c r="OBC520" s="421"/>
      <c r="OBD520" s="421"/>
      <c r="OBE520" s="421"/>
      <c r="OBF520" s="421"/>
      <c r="OBG520" s="421"/>
      <c r="OBH520" s="421"/>
      <c r="OBI520" s="421"/>
      <c r="OBJ520" s="421"/>
      <c r="OBK520" s="421"/>
      <c r="OBL520" s="421"/>
      <c r="OBM520" s="421"/>
      <c r="OBN520" s="421"/>
      <c r="OBO520" s="421"/>
      <c r="OBP520" s="421"/>
      <c r="OBQ520" s="421"/>
      <c r="OBR520" s="421"/>
      <c r="OBS520" s="421"/>
      <c r="OBT520" s="421"/>
      <c r="OBU520" s="421"/>
      <c r="OBV520" s="421"/>
      <c r="OBW520" s="421"/>
      <c r="OBX520" s="421"/>
      <c r="OBY520" s="421"/>
      <c r="OBZ520" s="421"/>
      <c r="OCA520" s="421"/>
      <c r="OCB520" s="421"/>
      <c r="OCC520" s="421"/>
      <c r="OCD520" s="421"/>
      <c r="OCE520" s="421"/>
      <c r="OCF520" s="421"/>
      <c r="OCG520" s="421"/>
      <c r="OCH520" s="421"/>
      <c r="OCI520" s="421"/>
      <c r="OCJ520" s="421"/>
      <c r="OCK520" s="421"/>
      <c r="OCL520" s="421"/>
      <c r="OCM520" s="421"/>
      <c r="OCN520" s="421"/>
      <c r="OCO520" s="421"/>
      <c r="OCP520" s="421"/>
      <c r="OCQ520" s="421"/>
      <c r="OCR520" s="421"/>
      <c r="OCS520" s="421"/>
      <c r="OCT520" s="421"/>
      <c r="OCU520" s="421"/>
      <c r="OCV520" s="421"/>
      <c r="OCW520" s="421"/>
      <c r="OCX520" s="421"/>
      <c r="OCY520" s="421"/>
      <c r="OCZ520" s="421"/>
      <c r="ODA520" s="421"/>
      <c r="ODB520" s="421"/>
      <c r="ODC520" s="421"/>
      <c r="ODD520" s="421"/>
      <c r="ODE520" s="421"/>
      <c r="ODF520" s="421"/>
      <c r="ODG520" s="421"/>
      <c r="ODH520" s="421"/>
      <c r="ODI520" s="421"/>
      <c r="ODJ520" s="421"/>
      <c r="ODK520" s="421"/>
      <c r="ODL520" s="421"/>
      <c r="ODM520" s="421"/>
      <c r="ODN520" s="421"/>
      <c r="ODO520" s="421"/>
      <c r="ODP520" s="421"/>
      <c r="ODQ520" s="421"/>
      <c r="ODR520" s="421"/>
      <c r="ODS520" s="421"/>
      <c r="ODT520" s="421"/>
      <c r="ODU520" s="421"/>
      <c r="ODV520" s="421"/>
      <c r="ODW520" s="421"/>
      <c r="ODX520" s="421"/>
      <c r="ODY520" s="421"/>
      <c r="ODZ520" s="421"/>
      <c r="OEA520" s="421"/>
      <c r="OEB520" s="421"/>
      <c r="OEC520" s="421"/>
      <c r="OED520" s="421"/>
      <c r="OEE520" s="421"/>
      <c r="OEF520" s="421"/>
      <c r="OEG520" s="421"/>
      <c r="OEH520" s="421"/>
      <c r="OEI520" s="421"/>
      <c r="OEJ520" s="421"/>
      <c r="OEK520" s="421"/>
      <c r="OEL520" s="421"/>
      <c r="OEM520" s="421"/>
      <c r="OEN520" s="421"/>
      <c r="OEO520" s="421"/>
      <c r="OEP520" s="421"/>
      <c r="OEQ520" s="421"/>
      <c r="OER520" s="421"/>
      <c r="OES520" s="421"/>
      <c r="OET520" s="421"/>
      <c r="OEU520" s="421"/>
      <c r="OEV520" s="421"/>
      <c r="OEW520" s="421"/>
      <c r="OEX520" s="421"/>
      <c r="OEY520" s="421"/>
      <c r="OEZ520" s="421"/>
      <c r="OFA520" s="421"/>
      <c r="OFB520" s="421"/>
      <c r="OFC520" s="421"/>
      <c r="OFD520" s="421"/>
      <c r="OFE520" s="421"/>
      <c r="OFF520" s="421"/>
      <c r="OFG520" s="421"/>
      <c r="OFH520" s="421"/>
      <c r="OFI520" s="421"/>
      <c r="OFJ520" s="421"/>
      <c r="OFK520" s="421"/>
      <c r="OFL520" s="421"/>
      <c r="OFM520" s="421"/>
      <c r="OFN520" s="421"/>
      <c r="OFO520" s="421"/>
      <c r="OFP520" s="421"/>
      <c r="OFQ520" s="421"/>
      <c r="OFR520" s="421"/>
      <c r="OFS520" s="421"/>
      <c r="OFT520" s="421"/>
      <c r="OFU520" s="421"/>
      <c r="OFV520" s="421"/>
      <c r="OFW520" s="421"/>
      <c r="OFX520" s="421"/>
      <c r="OFY520" s="421"/>
      <c r="OFZ520" s="421"/>
      <c r="OGA520" s="421"/>
      <c r="OGB520" s="421"/>
      <c r="OGC520" s="421"/>
      <c r="OGD520" s="421"/>
      <c r="OGE520" s="421"/>
      <c r="OGF520" s="421"/>
      <c r="OGG520" s="421"/>
      <c r="OGH520" s="421"/>
      <c r="OGI520" s="421"/>
      <c r="OGJ520" s="421"/>
      <c r="OGK520" s="421"/>
      <c r="OGL520" s="421"/>
      <c r="OGM520" s="421"/>
      <c r="OGN520" s="421"/>
      <c r="OGO520" s="421"/>
      <c r="OGP520" s="421"/>
      <c r="OGQ520" s="421"/>
      <c r="OGR520" s="421"/>
      <c r="OGS520" s="421"/>
      <c r="OGT520" s="421"/>
      <c r="OGU520" s="421"/>
      <c r="OGV520" s="421"/>
      <c r="OGW520" s="421"/>
      <c r="OGX520" s="421"/>
      <c r="OGY520" s="421"/>
      <c r="OGZ520" s="421"/>
      <c r="OHA520" s="421"/>
      <c r="OHB520" s="421"/>
      <c r="OHC520" s="421"/>
      <c r="OHD520" s="421"/>
      <c r="OHE520" s="421"/>
      <c r="OHF520" s="421"/>
      <c r="OHG520" s="421"/>
      <c r="OHH520" s="421"/>
      <c r="OHI520" s="421"/>
      <c r="OHJ520" s="421"/>
      <c r="OHK520" s="421"/>
      <c r="OHL520" s="421"/>
      <c r="OHM520" s="421"/>
      <c r="OHN520" s="421"/>
      <c r="OHO520" s="421"/>
      <c r="OHP520" s="421"/>
      <c r="OHQ520" s="421"/>
      <c r="OHR520" s="421"/>
      <c r="OHS520" s="421"/>
      <c r="OHT520" s="421"/>
      <c r="OHU520" s="421"/>
      <c r="OHV520" s="421"/>
      <c r="OHW520" s="421"/>
      <c r="OHX520" s="421"/>
      <c r="OHY520" s="421"/>
      <c r="OHZ520" s="421"/>
      <c r="OIA520" s="421"/>
      <c r="OIB520" s="421"/>
      <c r="OIC520" s="421"/>
      <c r="OID520" s="421"/>
      <c r="OIE520" s="421"/>
      <c r="OIF520" s="421"/>
      <c r="OIG520" s="421"/>
      <c r="OIH520" s="421"/>
      <c r="OII520" s="421"/>
      <c r="OIJ520" s="421"/>
      <c r="OIK520" s="421"/>
      <c r="OIL520" s="421"/>
      <c r="OIM520" s="421"/>
      <c r="OIN520" s="421"/>
      <c r="OIO520" s="421"/>
      <c r="OIP520" s="421"/>
      <c r="OIQ520" s="421"/>
      <c r="OIR520" s="421"/>
      <c r="OIS520" s="421"/>
      <c r="OIT520" s="421"/>
      <c r="OIU520" s="421"/>
      <c r="OIV520" s="421"/>
      <c r="OIW520" s="421"/>
      <c r="OIX520" s="421"/>
      <c r="OIY520" s="421"/>
      <c r="OIZ520" s="421"/>
      <c r="OJA520" s="421"/>
      <c r="OJB520" s="421"/>
      <c r="OJC520" s="421"/>
      <c r="OJD520" s="421"/>
      <c r="OJE520" s="421"/>
      <c r="OJF520" s="421"/>
      <c r="OJG520" s="421"/>
      <c r="OJH520" s="421"/>
      <c r="OJI520" s="421"/>
      <c r="OJJ520" s="421"/>
      <c r="OJK520" s="421"/>
      <c r="OJL520" s="421"/>
      <c r="OJM520" s="421"/>
      <c r="OJN520" s="421"/>
      <c r="OJO520" s="421"/>
      <c r="OJP520" s="421"/>
      <c r="OJQ520" s="421"/>
      <c r="OJR520" s="421"/>
      <c r="OJS520" s="421"/>
      <c r="OJT520" s="421"/>
      <c r="OJU520" s="421"/>
      <c r="OJV520" s="421"/>
      <c r="OJW520" s="421"/>
      <c r="OJX520" s="421"/>
      <c r="OJY520" s="421"/>
      <c r="OJZ520" s="421"/>
      <c r="OKA520" s="421"/>
      <c r="OKB520" s="421"/>
      <c r="OKC520" s="421"/>
      <c r="OKD520" s="421"/>
      <c r="OKE520" s="421"/>
      <c r="OKF520" s="421"/>
      <c r="OKG520" s="421"/>
      <c r="OKH520" s="421"/>
      <c r="OKI520" s="421"/>
      <c r="OKJ520" s="421"/>
      <c r="OKK520" s="421"/>
      <c r="OKL520" s="421"/>
      <c r="OKM520" s="421"/>
      <c r="OKN520" s="421"/>
      <c r="OKO520" s="421"/>
      <c r="OKP520" s="421"/>
      <c r="OKQ520" s="421"/>
      <c r="OKR520" s="421"/>
      <c r="OKS520" s="421"/>
      <c r="OKT520" s="421"/>
      <c r="OKU520" s="421"/>
      <c r="OKV520" s="421"/>
      <c r="OKW520" s="421"/>
      <c r="OKX520" s="421"/>
      <c r="OKY520" s="421"/>
      <c r="OKZ520" s="421"/>
      <c r="OLA520" s="421"/>
      <c r="OLB520" s="421"/>
      <c r="OLC520" s="421"/>
      <c r="OLD520" s="421"/>
      <c r="OLE520" s="421"/>
      <c r="OLF520" s="421"/>
      <c r="OLG520" s="421"/>
      <c r="OLH520" s="421"/>
      <c r="OLI520" s="421"/>
      <c r="OLJ520" s="421"/>
      <c r="OLK520" s="421"/>
      <c r="OLL520" s="421"/>
      <c r="OLM520" s="421"/>
      <c r="OLN520" s="421"/>
      <c r="OLO520" s="421"/>
      <c r="OLP520" s="421"/>
      <c r="OLQ520" s="421"/>
      <c r="OLR520" s="421"/>
      <c r="OLS520" s="421"/>
      <c r="OLT520" s="421"/>
      <c r="OLU520" s="421"/>
      <c r="OLV520" s="421"/>
      <c r="OLW520" s="421"/>
      <c r="OLX520" s="421"/>
      <c r="OLY520" s="421"/>
      <c r="OLZ520" s="421"/>
      <c r="OMA520" s="421"/>
      <c r="OMB520" s="421"/>
      <c r="OMC520" s="421"/>
      <c r="OMD520" s="421"/>
      <c r="OME520" s="421"/>
      <c r="OMF520" s="421"/>
      <c r="OMG520" s="421"/>
      <c r="OMH520" s="421"/>
      <c r="OMI520" s="421"/>
      <c r="OMJ520" s="421"/>
      <c r="OMK520" s="421"/>
      <c r="OML520" s="421"/>
      <c r="OMM520" s="421"/>
      <c r="OMN520" s="421"/>
      <c r="OMO520" s="421"/>
      <c r="OMP520" s="421"/>
      <c r="OMQ520" s="421"/>
      <c r="OMR520" s="421"/>
      <c r="OMS520" s="421"/>
      <c r="OMT520" s="421"/>
      <c r="OMU520" s="421"/>
      <c r="OMV520" s="421"/>
      <c r="OMW520" s="421"/>
      <c r="OMX520" s="421"/>
      <c r="OMY520" s="421"/>
      <c r="OMZ520" s="421"/>
      <c r="ONA520" s="421"/>
      <c r="ONB520" s="421"/>
      <c r="ONC520" s="421"/>
      <c r="OND520" s="421"/>
      <c r="ONE520" s="421"/>
      <c r="ONF520" s="421"/>
      <c r="ONG520" s="421"/>
      <c r="ONH520" s="421"/>
      <c r="ONI520" s="421"/>
      <c r="ONJ520" s="421"/>
      <c r="ONK520" s="421"/>
      <c r="ONL520" s="421"/>
      <c r="ONM520" s="421"/>
      <c r="ONN520" s="421"/>
      <c r="ONO520" s="421"/>
      <c r="ONP520" s="421"/>
      <c r="ONQ520" s="421"/>
      <c r="ONR520" s="421"/>
      <c r="ONS520" s="421"/>
      <c r="ONT520" s="421"/>
      <c r="ONU520" s="421"/>
      <c r="ONV520" s="421"/>
      <c r="ONW520" s="421"/>
      <c r="ONX520" s="421"/>
      <c r="ONY520" s="421"/>
      <c r="ONZ520" s="421"/>
      <c r="OOA520" s="421"/>
      <c r="OOB520" s="421"/>
      <c r="OOC520" s="421"/>
      <c r="OOD520" s="421"/>
      <c r="OOE520" s="421"/>
      <c r="OOF520" s="421"/>
      <c r="OOG520" s="421"/>
      <c r="OOH520" s="421"/>
      <c r="OOI520" s="421"/>
      <c r="OOJ520" s="421"/>
      <c r="OOK520" s="421"/>
      <c r="OOL520" s="421"/>
      <c r="OOM520" s="421"/>
      <c r="OON520" s="421"/>
      <c r="OOO520" s="421"/>
      <c r="OOP520" s="421"/>
      <c r="OOQ520" s="421"/>
      <c r="OOR520" s="421"/>
      <c r="OOS520" s="421"/>
      <c r="OOT520" s="421"/>
      <c r="OOU520" s="421"/>
      <c r="OOV520" s="421"/>
      <c r="OOW520" s="421"/>
      <c r="OOX520" s="421"/>
      <c r="OOY520" s="421"/>
      <c r="OOZ520" s="421"/>
      <c r="OPA520" s="421"/>
      <c r="OPB520" s="421"/>
      <c r="OPC520" s="421"/>
      <c r="OPD520" s="421"/>
      <c r="OPE520" s="421"/>
      <c r="OPF520" s="421"/>
      <c r="OPG520" s="421"/>
      <c r="OPH520" s="421"/>
      <c r="OPI520" s="421"/>
      <c r="OPJ520" s="421"/>
      <c r="OPK520" s="421"/>
      <c r="OPL520" s="421"/>
      <c r="OPM520" s="421"/>
      <c r="OPN520" s="421"/>
      <c r="OPO520" s="421"/>
      <c r="OPP520" s="421"/>
      <c r="OPQ520" s="421"/>
      <c r="OPR520" s="421"/>
      <c r="OPS520" s="421"/>
      <c r="OPT520" s="421"/>
      <c r="OPU520" s="421"/>
      <c r="OPV520" s="421"/>
      <c r="OPW520" s="421"/>
      <c r="OPX520" s="421"/>
      <c r="OPY520" s="421"/>
      <c r="OPZ520" s="421"/>
      <c r="OQA520" s="421"/>
      <c r="OQB520" s="421"/>
      <c r="OQC520" s="421"/>
      <c r="OQD520" s="421"/>
      <c r="OQE520" s="421"/>
      <c r="OQF520" s="421"/>
      <c r="OQG520" s="421"/>
      <c r="OQH520" s="421"/>
      <c r="OQI520" s="421"/>
      <c r="OQJ520" s="421"/>
      <c r="OQK520" s="421"/>
      <c r="OQL520" s="421"/>
      <c r="OQM520" s="421"/>
      <c r="OQN520" s="421"/>
      <c r="OQO520" s="421"/>
      <c r="OQP520" s="421"/>
      <c r="OQQ520" s="421"/>
      <c r="OQR520" s="421"/>
      <c r="OQS520" s="421"/>
      <c r="OQT520" s="421"/>
      <c r="OQU520" s="421"/>
      <c r="OQV520" s="421"/>
      <c r="OQW520" s="421"/>
      <c r="OQX520" s="421"/>
      <c r="OQY520" s="421"/>
      <c r="OQZ520" s="421"/>
      <c r="ORA520" s="421"/>
      <c r="ORB520" s="421"/>
      <c r="ORC520" s="421"/>
      <c r="ORD520" s="421"/>
      <c r="ORE520" s="421"/>
      <c r="ORF520" s="421"/>
      <c r="ORG520" s="421"/>
      <c r="ORH520" s="421"/>
      <c r="ORI520" s="421"/>
      <c r="ORJ520" s="421"/>
      <c r="ORK520" s="421"/>
      <c r="ORL520" s="421"/>
      <c r="ORM520" s="421"/>
      <c r="ORN520" s="421"/>
      <c r="ORO520" s="421"/>
      <c r="ORP520" s="421"/>
      <c r="ORQ520" s="421"/>
      <c r="ORR520" s="421"/>
      <c r="ORS520" s="421"/>
      <c r="ORT520" s="421"/>
      <c r="ORU520" s="421"/>
      <c r="ORV520" s="421"/>
      <c r="ORW520" s="421"/>
      <c r="ORX520" s="421"/>
      <c r="ORY520" s="421"/>
      <c r="ORZ520" s="421"/>
      <c r="OSA520" s="421"/>
      <c r="OSB520" s="421"/>
      <c r="OSC520" s="421"/>
      <c r="OSD520" s="421"/>
      <c r="OSE520" s="421"/>
      <c r="OSF520" s="421"/>
      <c r="OSG520" s="421"/>
      <c r="OSH520" s="421"/>
      <c r="OSI520" s="421"/>
      <c r="OSJ520" s="421"/>
      <c r="OSK520" s="421"/>
      <c r="OSL520" s="421"/>
      <c r="OSM520" s="421"/>
      <c r="OSN520" s="421"/>
      <c r="OSO520" s="421"/>
      <c r="OSP520" s="421"/>
      <c r="OSQ520" s="421"/>
      <c r="OSR520" s="421"/>
      <c r="OSS520" s="421"/>
      <c r="OST520" s="421"/>
      <c r="OSU520" s="421"/>
      <c r="OSV520" s="421"/>
      <c r="OSW520" s="421"/>
      <c r="OSX520" s="421"/>
      <c r="OSY520" s="421"/>
      <c r="OSZ520" s="421"/>
      <c r="OTA520" s="421"/>
      <c r="OTB520" s="421"/>
      <c r="OTC520" s="421"/>
      <c r="OTD520" s="421"/>
      <c r="OTE520" s="421"/>
      <c r="OTF520" s="421"/>
      <c r="OTG520" s="421"/>
      <c r="OTH520" s="421"/>
      <c r="OTI520" s="421"/>
      <c r="OTJ520" s="421"/>
      <c r="OTK520" s="421"/>
      <c r="OTL520" s="421"/>
      <c r="OTM520" s="421"/>
      <c r="OTN520" s="421"/>
      <c r="OTO520" s="421"/>
      <c r="OTP520" s="421"/>
      <c r="OTQ520" s="421"/>
      <c r="OTR520" s="421"/>
      <c r="OTS520" s="421"/>
      <c r="OTT520" s="421"/>
      <c r="OTU520" s="421"/>
      <c r="OTV520" s="421"/>
      <c r="OTW520" s="421"/>
      <c r="OTX520" s="421"/>
      <c r="OTY520" s="421"/>
      <c r="OTZ520" s="421"/>
      <c r="OUA520" s="421"/>
      <c r="OUB520" s="421"/>
      <c r="OUC520" s="421"/>
      <c r="OUD520" s="421"/>
      <c r="OUE520" s="421"/>
      <c r="OUF520" s="421"/>
      <c r="OUG520" s="421"/>
      <c r="OUH520" s="421"/>
      <c r="OUI520" s="421"/>
      <c r="OUJ520" s="421"/>
      <c r="OUK520" s="421"/>
      <c r="OUL520" s="421"/>
      <c r="OUM520" s="421"/>
      <c r="OUN520" s="421"/>
      <c r="OUO520" s="421"/>
      <c r="OUP520" s="421"/>
      <c r="OUQ520" s="421"/>
      <c r="OUR520" s="421"/>
      <c r="OUS520" s="421"/>
      <c r="OUT520" s="421"/>
      <c r="OUU520" s="421"/>
      <c r="OUV520" s="421"/>
      <c r="OUW520" s="421"/>
      <c r="OUX520" s="421"/>
      <c r="OUY520" s="421"/>
      <c r="OUZ520" s="421"/>
      <c r="OVA520" s="421"/>
      <c r="OVB520" s="421"/>
      <c r="OVC520" s="421"/>
      <c r="OVD520" s="421"/>
      <c r="OVE520" s="421"/>
      <c r="OVF520" s="421"/>
      <c r="OVG520" s="421"/>
      <c r="OVH520" s="421"/>
      <c r="OVI520" s="421"/>
      <c r="OVJ520" s="421"/>
      <c r="OVK520" s="421"/>
      <c r="OVL520" s="421"/>
      <c r="OVM520" s="421"/>
      <c r="OVN520" s="421"/>
      <c r="OVO520" s="421"/>
      <c r="OVP520" s="421"/>
      <c r="OVQ520" s="421"/>
      <c r="OVR520" s="421"/>
      <c r="OVS520" s="421"/>
      <c r="OVT520" s="421"/>
      <c r="OVU520" s="421"/>
      <c r="OVV520" s="421"/>
      <c r="OVW520" s="421"/>
      <c r="OVX520" s="421"/>
      <c r="OVY520" s="421"/>
      <c r="OVZ520" s="421"/>
      <c r="OWA520" s="421"/>
      <c r="OWB520" s="421"/>
      <c r="OWC520" s="421"/>
      <c r="OWD520" s="421"/>
      <c r="OWE520" s="421"/>
      <c r="OWF520" s="421"/>
      <c r="OWG520" s="421"/>
      <c r="OWH520" s="421"/>
      <c r="OWI520" s="421"/>
      <c r="OWJ520" s="421"/>
      <c r="OWK520" s="421"/>
      <c r="OWL520" s="421"/>
      <c r="OWM520" s="421"/>
      <c r="OWN520" s="421"/>
      <c r="OWO520" s="421"/>
      <c r="OWP520" s="421"/>
      <c r="OWQ520" s="421"/>
      <c r="OWR520" s="421"/>
      <c r="OWS520" s="421"/>
      <c r="OWT520" s="421"/>
      <c r="OWU520" s="421"/>
      <c r="OWV520" s="421"/>
      <c r="OWW520" s="421"/>
      <c r="OWX520" s="421"/>
      <c r="OWY520" s="421"/>
      <c r="OWZ520" s="421"/>
      <c r="OXA520" s="421"/>
      <c r="OXB520" s="421"/>
      <c r="OXC520" s="421"/>
      <c r="OXD520" s="421"/>
      <c r="OXE520" s="421"/>
      <c r="OXF520" s="421"/>
      <c r="OXG520" s="421"/>
      <c r="OXH520" s="421"/>
      <c r="OXI520" s="421"/>
      <c r="OXJ520" s="421"/>
      <c r="OXK520" s="421"/>
      <c r="OXL520" s="421"/>
      <c r="OXM520" s="421"/>
      <c r="OXN520" s="421"/>
      <c r="OXO520" s="421"/>
      <c r="OXP520" s="421"/>
      <c r="OXQ520" s="421"/>
      <c r="OXR520" s="421"/>
      <c r="OXS520" s="421"/>
      <c r="OXT520" s="421"/>
      <c r="OXU520" s="421"/>
      <c r="OXV520" s="421"/>
      <c r="OXW520" s="421"/>
      <c r="OXX520" s="421"/>
      <c r="OXY520" s="421"/>
      <c r="OXZ520" s="421"/>
      <c r="OYA520" s="421"/>
      <c r="OYB520" s="421"/>
      <c r="OYC520" s="421"/>
      <c r="OYD520" s="421"/>
      <c r="OYE520" s="421"/>
      <c r="OYF520" s="421"/>
      <c r="OYG520" s="421"/>
      <c r="OYH520" s="421"/>
      <c r="OYI520" s="421"/>
      <c r="OYJ520" s="421"/>
      <c r="OYK520" s="421"/>
      <c r="OYL520" s="421"/>
      <c r="OYM520" s="421"/>
      <c r="OYN520" s="421"/>
      <c r="OYO520" s="421"/>
      <c r="OYP520" s="421"/>
      <c r="OYQ520" s="421"/>
      <c r="OYR520" s="421"/>
      <c r="OYS520" s="421"/>
      <c r="OYT520" s="421"/>
      <c r="OYU520" s="421"/>
      <c r="OYV520" s="421"/>
      <c r="OYW520" s="421"/>
      <c r="OYX520" s="421"/>
      <c r="OYY520" s="421"/>
      <c r="OYZ520" s="421"/>
      <c r="OZA520" s="421"/>
      <c r="OZB520" s="421"/>
      <c r="OZC520" s="421"/>
      <c r="OZD520" s="421"/>
      <c r="OZE520" s="421"/>
      <c r="OZF520" s="421"/>
      <c r="OZG520" s="421"/>
      <c r="OZH520" s="421"/>
      <c r="OZI520" s="421"/>
      <c r="OZJ520" s="421"/>
      <c r="OZK520" s="421"/>
      <c r="OZL520" s="421"/>
      <c r="OZM520" s="421"/>
      <c r="OZN520" s="421"/>
      <c r="OZO520" s="421"/>
      <c r="OZP520" s="421"/>
      <c r="OZQ520" s="421"/>
      <c r="OZR520" s="421"/>
      <c r="OZS520" s="421"/>
      <c r="OZT520" s="421"/>
      <c r="OZU520" s="421"/>
      <c r="OZV520" s="421"/>
      <c r="OZW520" s="421"/>
      <c r="OZX520" s="421"/>
      <c r="OZY520" s="421"/>
      <c r="OZZ520" s="421"/>
      <c r="PAA520" s="421"/>
      <c r="PAB520" s="421"/>
      <c r="PAC520" s="421"/>
      <c r="PAD520" s="421"/>
      <c r="PAE520" s="421"/>
      <c r="PAF520" s="421"/>
      <c r="PAG520" s="421"/>
      <c r="PAH520" s="421"/>
      <c r="PAI520" s="421"/>
      <c r="PAJ520" s="421"/>
      <c r="PAK520" s="421"/>
      <c r="PAL520" s="421"/>
      <c r="PAM520" s="421"/>
      <c r="PAN520" s="421"/>
      <c r="PAO520" s="421"/>
      <c r="PAP520" s="421"/>
      <c r="PAQ520" s="421"/>
      <c r="PAR520" s="421"/>
      <c r="PAS520" s="421"/>
      <c r="PAT520" s="421"/>
      <c r="PAU520" s="421"/>
      <c r="PAV520" s="421"/>
      <c r="PAW520" s="421"/>
      <c r="PAX520" s="421"/>
      <c r="PAY520" s="421"/>
      <c r="PAZ520" s="421"/>
      <c r="PBA520" s="421"/>
      <c r="PBB520" s="421"/>
      <c r="PBC520" s="421"/>
      <c r="PBD520" s="421"/>
      <c r="PBE520" s="421"/>
      <c r="PBF520" s="421"/>
      <c r="PBG520" s="421"/>
      <c r="PBH520" s="421"/>
      <c r="PBI520" s="421"/>
      <c r="PBJ520" s="421"/>
      <c r="PBK520" s="421"/>
      <c r="PBL520" s="421"/>
      <c r="PBM520" s="421"/>
      <c r="PBN520" s="421"/>
      <c r="PBO520" s="421"/>
      <c r="PBP520" s="421"/>
      <c r="PBQ520" s="421"/>
      <c r="PBR520" s="421"/>
      <c r="PBS520" s="421"/>
      <c r="PBT520" s="421"/>
      <c r="PBU520" s="421"/>
      <c r="PBV520" s="421"/>
      <c r="PBW520" s="421"/>
      <c r="PBX520" s="421"/>
      <c r="PBY520" s="421"/>
      <c r="PBZ520" s="421"/>
      <c r="PCA520" s="421"/>
      <c r="PCB520" s="421"/>
      <c r="PCC520" s="421"/>
      <c r="PCD520" s="421"/>
      <c r="PCE520" s="421"/>
      <c r="PCF520" s="421"/>
      <c r="PCG520" s="421"/>
      <c r="PCH520" s="421"/>
      <c r="PCI520" s="421"/>
      <c r="PCJ520" s="421"/>
      <c r="PCK520" s="421"/>
      <c r="PCL520" s="421"/>
      <c r="PCM520" s="421"/>
      <c r="PCN520" s="421"/>
      <c r="PCO520" s="421"/>
      <c r="PCP520" s="421"/>
      <c r="PCQ520" s="421"/>
      <c r="PCR520" s="421"/>
      <c r="PCS520" s="421"/>
      <c r="PCT520" s="421"/>
      <c r="PCU520" s="421"/>
      <c r="PCV520" s="421"/>
      <c r="PCW520" s="421"/>
      <c r="PCX520" s="421"/>
      <c r="PCY520" s="421"/>
      <c r="PCZ520" s="421"/>
      <c r="PDA520" s="421"/>
      <c r="PDB520" s="421"/>
      <c r="PDC520" s="421"/>
      <c r="PDD520" s="421"/>
      <c r="PDE520" s="421"/>
      <c r="PDF520" s="421"/>
      <c r="PDG520" s="421"/>
      <c r="PDH520" s="421"/>
      <c r="PDI520" s="421"/>
      <c r="PDJ520" s="421"/>
      <c r="PDK520" s="421"/>
      <c r="PDL520" s="421"/>
      <c r="PDM520" s="421"/>
      <c r="PDN520" s="421"/>
      <c r="PDO520" s="421"/>
      <c r="PDP520" s="421"/>
      <c r="PDQ520" s="421"/>
      <c r="PDR520" s="421"/>
      <c r="PDS520" s="421"/>
      <c r="PDT520" s="421"/>
      <c r="PDU520" s="421"/>
      <c r="PDV520" s="421"/>
      <c r="PDW520" s="421"/>
      <c r="PDX520" s="421"/>
      <c r="PDY520" s="421"/>
      <c r="PDZ520" s="421"/>
      <c r="PEA520" s="421"/>
      <c r="PEB520" s="421"/>
      <c r="PEC520" s="421"/>
      <c r="PED520" s="421"/>
      <c r="PEE520" s="421"/>
      <c r="PEF520" s="421"/>
      <c r="PEG520" s="421"/>
      <c r="PEH520" s="421"/>
      <c r="PEI520" s="421"/>
      <c r="PEJ520" s="421"/>
      <c r="PEK520" s="421"/>
      <c r="PEL520" s="421"/>
      <c r="PEM520" s="421"/>
      <c r="PEN520" s="421"/>
      <c r="PEO520" s="421"/>
      <c r="PEP520" s="421"/>
      <c r="PEQ520" s="421"/>
      <c r="PER520" s="421"/>
      <c r="PES520" s="421"/>
      <c r="PET520" s="421"/>
      <c r="PEU520" s="421"/>
      <c r="PEV520" s="421"/>
      <c r="PEW520" s="421"/>
      <c r="PEX520" s="421"/>
      <c r="PEY520" s="421"/>
      <c r="PEZ520" s="421"/>
      <c r="PFA520" s="421"/>
      <c r="PFB520" s="421"/>
      <c r="PFC520" s="421"/>
      <c r="PFD520" s="421"/>
      <c r="PFE520" s="421"/>
      <c r="PFF520" s="421"/>
      <c r="PFG520" s="421"/>
      <c r="PFH520" s="421"/>
      <c r="PFI520" s="421"/>
      <c r="PFJ520" s="421"/>
      <c r="PFK520" s="421"/>
      <c r="PFL520" s="421"/>
      <c r="PFM520" s="421"/>
      <c r="PFN520" s="421"/>
      <c r="PFO520" s="421"/>
      <c r="PFP520" s="421"/>
      <c r="PFQ520" s="421"/>
      <c r="PFR520" s="421"/>
      <c r="PFS520" s="421"/>
      <c r="PFT520" s="421"/>
      <c r="PFU520" s="421"/>
      <c r="PFV520" s="421"/>
      <c r="PFW520" s="421"/>
      <c r="PFX520" s="421"/>
      <c r="PFY520" s="421"/>
      <c r="PFZ520" s="421"/>
      <c r="PGA520" s="421"/>
      <c r="PGB520" s="421"/>
      <c r="PGC520" s="421"/>
      <c r="PGD520" s="421"/>
      <c r="PGE520" s="421"/>
      <c r="PGF520" s="421"/>
      <c r="PGG520" s="421"/>
      <c r="PGH520" s="421"/>
      <c r="PGI520" s="421"/>
      <c r="PGJ520" s="421"/>
      <c r="PGK520" s="421"/>
      <c r="PGL520" s="421"/>
      <c r="PGM520" s="421"/>
      <c r="PGN520" s="421"/>
      <c r="PGO520" s="421"/>
      <c r="PGP520" s="421"/>
      <c r="PGQ520" s="421"/>
      <c r="PGR520" s="421"/>
      <c r="PGS520" s="421"/>
      <c r="PGT520" s="421"/>
      <c r="PGU520" s="421"/>
      <c r="PGV520" s="421"/>
      <c r="PGW520" s="421"/>
      <c r="PGX520" s="421"/>
      <c r="PGY520" s="421"/>
      <c r="PGZ520" s="421"/>
      <c r="PHA520" s="421"/>
      <c r="PHB520" s="421"/>
      <c r="PHC520" s="421"/>
      <c r="PHD520" s="421"/>
      <c r="PHE520" s="421"/>
      <c r="PHF520" s="421"/>
      <c r="PHG520" s="421"/>
      <c r="PHH520" s="421"/>
      <c r="PHI520" s="421"/>
      <c r="PHJ520" s="421"/>
      <c r="PHK520" s="421"/>
      <c r="PHL520" s="421"/>
      <c r="PHM520" s="421"/>
      <c r="PHN520" s="421"/>
      <c r="PHO520" s="421"/>
      <c r="PHP520" s="421"/>
      <c r="PHQ520" s="421"/>
      <c r="PHR520" s="421"/>
      <c r="PHS520" s="421"/>
      <c r="PHT520" s="421"/>
      <c r="PHU520" s="421"/>
      <c r="PHV520" s="421"/>
      <c r="PHW520" s="421"/>
      <c r="PHX520" s="421"/>
      <c r="PHY520" s="421"/>
      <c r="PHZ520" s="421"/>
      <c r="PIA520" s="421"/>
      <c r="PIB520" s="421"/>
      <c r="PIC520" s="421"/>
      <c r="PID520" s="421"/>
      <c r="PIE520" s="421"/>
      <c r="PIF520" s="421"/>
      <c r="PIG520" s="421"/>
      <c r="PIH520" s="421"/>
      <c r="PII520" s="421"/>
      <c r="PIJ520" s="421"/>
      <c r="PIK520" s="421"/>
      <c r="PIL520" s="421"/>
      <c r="PIM520" s="421"/>
      <c r="PIN520" s="421"/>
      <c r="PIO520" s="421"/>
      <c r="PIP520" s="421"/>
      <c r="PIQ520" s="421"/>
      <c r="PIR520" s="421"/>
      <c r="PIS520" s="421"/>
      <c r="PIT520" s="421"/>
      <c r="PIU520" s="421"/>
      <c r="PIV520" s="421"/>
      <c r="PIW520" s="421"/>
      <c r="PIX520" s="421"/>
      <c r="PIY520" s="421"/>
      <c r="PIZ520" s="421"/>
      <c r="PJA520" s="421"/>
      <c r="PJB520" s="421"/>
      <c r="PJC520" s="421"/>
      <c r="PJD520" s="421"/>
      <c r="PJE520" s="421"/>
      <c r="PJF520" s="421"/>
      <c r="PJG520" s="421"/>
      <c r="PJH520" s="421"/>
      <c r="PJI520" s="421"/>
      <c r="PJJ520" s="421"/>
      <c r="PJK520" s="421"/>
      <c r="PJL520" s="421"/>
      <c r="PJM520" s="421"/>
      <c r="PJN520" s="421"/>
      <c r="PJO520" s="421"/>
      <c r="PJP520" s="421"/>
      <c r="PJQ520" s="421"/>
      <c r="PJR520" s="421"/>
      <c r="PJS520" s="421"/>
      <c r="PJT520" s="421"/>
      <c r="PJU520" s="421"/>
      <c r="PJV520" s="421"/>
      <c r="PJW520" s="421"/>
      <c r="PJX520" s="421"/>
      <c r="PJY520" s="421"/>
      <c r="PJZ520" s="421"/>
      <c r="PKA520" s="421"/>
      <c r="PKB520" s="421"/>
      <c r="PKC520" s="421"/>
      <c r="PKD520" s="421"/>
      <c r="PKE520" s="421"/>
      <c r="PKF520" s="421"/>
      <c r="PKG520" s="421"/>
      <c r="PKH520" s="421"/>
      <c r="PKI520" s="421"/>
      <c r="PKJ520" s="421"/>
      <c r="PKK520" s="421"/>
      <c r="PKL520" s="421"/>
      <c r="PKM520" s="421"/>
      <c r="PKN520" s="421"/>
      <c r="PKO520" s="421"/>
      <c r="PKP520" s="421"/>
      <c r="PKQ520" s="421"/>
      <c r="PKR520" s="421"/>
      <c r="PKS520" s="421"/>
      <c r="PKT520" s="421"/>
      <c r="PKU520" s="421"/>
      <c r="PKV520" s="421"/>
      <c r="PKW520" s="421"/>
      <c r="PKX520" s="421"/>
      <c r="PKY520" s="421"/>
      <c r="PKZ520" s="421"/>
      <c r="PLA520" s="421"/>
      <c r="PLB520" s="421"/>
      <c r="PLC520" s="421"/>
      <c r="PLD520" s="421"/>
      <c r="PLE520" s="421"/>
      <c r="PLF520" s="421"/>
      <c r="PLG520" s="421"/>
      <c r="PLH520" s="421"/>
      <c r="PLI520" s="421"/>
      <c r="PLJ520" s="421"/>
      <c r="PLK520" s="421"/>
      <c r="PLL520" s="421"/>
      <c r="PLM520" s="421"/>
      <c r="PLN520" s="421"/>
      <c r="PLO520" s="421"/>
      <c r="PLP520" s="421"/>
      <c r="PLQ520" s="421"/>
      <c r="PLR520" s="421"/>
      <c r="PLS520" s="421"/>
      <c r="PLT520" s="421"/>
      <c r="PLU520" s="421"/>
      <c r="PLV520" s="421"/>
      <c r="PLW520" s="421"/>
      <c r="PLX520" s="421"/>
      <c r="PLY520" s="421"/>
      <c r="PLZ520" s="421"/>
      <c r="PMA520" s="421"/>
      <c r="PMB520" s="421"/>
      <c r="PMC520" s="421"/>
      <c r="PMD520" s="421"/>
      <c r="PME520" s="421"/>
      <c r="PMF520" s="421"/>
      <c r="PMG520" s="421"/>
      <c r="PMH520" s="421"/>
      <c r="PMI520" s="421"/>
      <c r="PMJ520" s="421"/>
      <c r="PMK520" s="421"/>
      <c r="PML520" s="421"/>
      <c r="PMM520" s="421"/>
      <c r="PMN520" s="421"/>
      <c r="PMO520" s="421"/>
      <c r="PMP520" s="421"/>
      <c r="PMQ520" s="421"/>
      <c r="PMR520" s="421"/>
      <c r="PMS520" s="421"/>
      <c r="PMT520" s="421"/>
      <c r="PMU520" s="421"/>
      <c r="PMV520" s="421"/>
      <c r="PMW520" s="421"/>
      <c r="PMX520" s="421"/>
      <c r="PMY520" s="421"/>
      <c r="PMZ520" s="421"/>
      <c r="PNA520" s="421"/>
      <c r="PNB520" s="421"/>
      <c r="PNC520" s="421"/>
      <c r="PND520" s="421"/>
      <c r="PNE520" s="421"/>
      <c r="PNF520" s="421"/>
      <c r="PNG520" s="421"/>
      <c r="PNH520" s="421"/>
      <c r="PNI520" s="421"/>
      <c r="PNJ520" s="421"/>
      <c r="PNK520" s="421"/>
      <c r="PNL520" s="421"/>
      <c r="PNM520" s="421"/>
      <c r="PNN520" s="421"/>
      <c r="PNO520" s="421"/>
      <c r="PNP520" s="421"/>
      <c r="PNQ520" s="421"/>
      <c r="PNR520" s="421"/>
      <c r="PNS520" s="421"/>
      <c r="PNT520" s="421"/>
      <c r="PNU520" s="421"/>
      <c r="PNV520" s="421"/>
      <c r="PNW520" s="421"/>
      <c r="PNX520" s="421"/>
      <c r="PNY520" s="421"/>
      <c r="PNZ520" s="421"/>
      <c r="POA520" s="421"/>
      <c r="POB520" s="421"/>
      <c r="POC520" s="421"/>
      <c r="POD520" s="421"/>
      <c r="POE520" s="421"/>
      <c r="POF520" s="421"/>
      <c r="POG520" s="421"/>
      <c r="POH520" s="421"/>
      <c r="POI520" s="421"/>
      <c r="POJ520" s="421"/>
      <c r="POK520" s="421"/>
      <c r="POL520" s="421"/>
      <c r="POM520" s="421"/>
      <c r="PON520" s="421"/>
      <c r="POO520" s="421"/>
      <c r="POP520" s="421"/>
      <c r="POQ520" s="421"/>
      <c r="POR520" s="421"/>
      <c r="POS520" s="421"/>
      <c r="POT520" s="421"/>
      <c r="POU520" s="421"/>
      <c r="POV520" s="421"/>
      <c r="POW520" s="421"/>
      <c r="POX520" s="421"/>
      <c r="POY520" s="421"/>
      <c r="POZ520" s="421"/>
      <c r="PPA520" s="421"/>
      <c r="PPB520" s="421"/>
      <c r="PPC520" s="421"/>
      <c r="PPD520" s="421"/>
      <c r="PPE520" s="421"/>
      <c r="PPF520" s="421"/>
      <c r="PPG520" s="421"/>
      <c r="PPH520" s="421"/>
      <c r="PPI520" s="421"/>
      <c r="PPJ520" s="421"/>
      <c r="PPK520" s="421"/>
      <c r="PPL520" s="421"/>
      <c r="PPM520" s="421"/>
      <c r="PPN520" s="421"/>
      <c r="PPO520" s="421"/>
      <c r="PPP520" s="421"/>
      <c r="PPQ520" s="421"/>
      <c r="PPR520" s="421"/>
      <c r="PPS520" s="421"/>
      <c r="PPT520" s="421"/>
      <c r="PPU520" s="421"/>
      <c r="PPV520" s="421"/>
      <c r="PPW520" s="421"/>
      <c r="PPX520" s="421"/>
      <c r="PPY520" s="421"/>
      <c r="PPZ520" s="421"/>
      <c r="PQA520" s="421"/>
      <c r="PQB520" s="421"/>
      <c r="PQC520" s="421"/>
      <c r="PQD520" s="421"/>
      <c r="PQE520" s="421"/>
      <c r="PQF520" s="421"/>
      <c r="PQG520" s="421"/>
      <c r="PQH520" s="421"/>
      <c r="PQI520" s="421"/>
      <c r="PQJ520" s="421"/>
      <c r="PQK520" s="421"/>
      <c r="PQL520" s="421"/>
      <c r="PQM520" s="421"/>
      <c r="PQN520" s="421"/>
      <c r="PQO520" s="421"/>
      <c r="PQP520" s="421"/>
      <c r="PQQ520" s="421"/>
      <c r="PQR520" s="421"/>
      <c r="PQS520" s="421"/>
      <c r="PQT520" s="421"/>
      <c r="PQU520" s="421"/>
      <c r="PQV520" s="421"/>
      <c r="PQW520" s="421"/>
      <c r="PQX520" s="421"/>
      <c r="PQY520" s="421"/>
      <c r="PQZ520" s="421"/>
      <c r="PRA520" s="421"/>
      <c r="PRB520" s="421"/>
      <c r="PRC520" s="421"/>
      <c r="PRD520" s="421"/>
      <c r="PRE520" s="421"/>
      <c r="PRF520" s="421"/>
      <c r="PRG520" s="421"/>
      <c r="PRH520" s="421"/>
      <c r="PRI520" s="421"/>
      <c r="PRJ520" s="421"/>
      <c r="PRK520" s="421"/>
      <c r="PRL520" s="421"/>
      <c r="PRM520" s="421"/>
      <c r="PRN520" s="421"/>
      <c r="PRO520" s="421"/>
      <c r="PRP520" s="421"/>
      <c r="PRQ520" s="421"/>
      <c r="PRR520" s="421"/>
      <c r="PRS520" s="421"/>
      <c r="PRT520" s="421"/>
      <c r="PRU520" s="421"/>
      <c r="PRV520" s="421"/>
      <c r="PRW520" s="421"/>
      <c r="PRX520" s="421"/>
      <c r="PRY520" s="421"/>
      <c r="PRZ520" s="421"/>
      <c r="PSA520" s="421"/>
      <c r="PSB520" s="421"/>
      <c r="PSC520" s="421"/>
      <c r="PSD520" s="421"/>
      <c r="PSE520" s="421"/>
      <c r="PSF520" s="421"/>
      <c r="PSG520" s="421"/>
      <c r="PSH520" s="421"/>
      <c r="PSI520" s="421"/>
      <c r="PSJ520" s="421"/>
      <c r="PSK520" s="421"/>
      <c r="PSL520" s="421"/>
      <c r="PSM520" s="421"/>
      <c r="PSN520" s="421"/>
      <c r="PSO520" s="421"/>
      <c r="PSP520" s="421"/>
      <c r="PSQ520" s="421"/>
      <c r="PSR520" s="421"/>
      <c r="PSS520" s="421"/>
      <c r="PST520" s="421"/>
      <c r="PSU520" s="421"/>
      <c r="PSV520" s="421"/>
      <c r="PSW520" s="421"/>
      <c r="PSX520" s="421"/>
      <c r="PSY520" s="421"/>
      <c r="PSZ520" s="421"/>
      <c r="PTA520" s="421"/>
      <c r="PTB520" s="421"/>
      <c r="PTC520" s="421"/>
      <c r="PTD520" s="421"/>
      <c r="PTE520" s="421"/>
      <c r="PTF520" s="421"/>
      <c r="PTG520" s="421"/>
      <c r="PTH520" s="421"/>
      <c r="PTI520" s="421"/>
      <c r="PTJ520" s="421"/>
      <c r="PTK520" s="421"/>
      <c r="PTL520" s="421"/>
      <c r="PTM520" s="421"/>
      <c r="PTN520" s="421"/>
      <c r="PTO520" s="421"/>
      <c r="PTP520" s="421"/>
      <c r="PTQ520" s="421"/>
      <c r="PTR520" s="421"/>
      <c r="PTS520" s="421"/>
      <c r="PTT520" s="421"/>
      <c r="PTU520" s="421"/>
      <c r="PTV520" s="421"/>
      <c r="PTW520" s="421"/>
      <c r="PTX520" s="421"/>
      <c r="PTY520" s="421"/>
      <c r="PTZ520" s="421"/>
      <c r="PUA520" s="421"/>
      <c r="PUB520" s="421"/>
      <c r="PUC520" s="421"/>
      <c r="PUD520" s="421"/>
      <c r="PUE520" s="421"/>
      <c r="PUF520" s="421"/>
      <c r="PUG520" s="421"/>
      <c r="PUH520" s="421"/>
      <c r="PUI520" s="421"/>
      <c r="PUJ520" s="421"/>
      <c r="PUK520" s="421"/>
      <c r="PUL520" s="421"/>
      <c r="PUM520" s="421"/>
      <c r="PUN520" s="421"/>
      <c r="PUO520" s="421"/>
      <c r="PUP520" s="421"/>
      <c r="PUQ520" s="421"/>
      <c r="PUR520" s="421"/>
      <c r="PUS520" s="421"/>
      <c r="PUT520" s="421"/>
      <c r="PUU520" s="421"/>
      <c r="PUV520" s="421"/>
      <c r="PUW520" s="421"/>
      <c r="PUX520" s="421"/>
      <c r="PUY520" s="421"/>
      <c r="PUZ520" s="421"/>
      <c r="PVA520" s="421"/>
      <c r="PVB520" s="421"/>
      <c r="PVC520" s="421"/>
      <c r="PVD520" s="421"/>
      <c r="PVE520" s="421"/>
      <c r="PVF520" s="421"/>
      <c r="PVG520" s="421"/>
      <c r="PVH520" s="421"/>
      <c r="PVI520" s="421"/>
      <c r="PVJ520" s="421"/>
      <c r="PVK520" s="421"/>
      <c r="PVL520" s="421"/>
      <c r="PVM520" s="421"/>
      <c r="PVN520" s="421"/>
      <c r="PVO520" s="421"/>
      <c r="PVP520" s="421"/>
      <c r="PVQ520" s="421"/>
      <c r="PVR520" s="421"/>
      <c r="PVS520" s="421"/>
      <c r="PVT520" s="421"/>
      <c r="PVU520" s="421"/>
      <c r="PVV520" s="421"/>
      <c r="PVW520" s="421"/>
      <c r="PVX520" s="421"/>
      <c r="PVY520" s="421"/>
      <c r="PVZ520" s="421"/>
      <c r="PWA520" s="421"/>
      <c r="PWB520" s="421"/>
      <c r="PWC520" s="421"/>
      <c r="PWD520" s="421"/>
      <c r="PWE520" s="421"/>
      <c r="PWF520" s="421"/>
      <c r="PWG520" s="421"/>
      <c r="PWH520" s="421"/>
      <c r="PWI520" s="421"/>
      <c r="PWJ520" s="421"/>
      <c r="PWK520" s="421"/>
      <c r="PWL520" s="421"/>
      <c r="PWM520" s="421"/>
      <c r="PWN520" s="421"/>
      <c r="PWO520" s="421"/>
      <c r="PWP520" s="421"/>
      <c r="PWQ520" s="421"/>
      <c r="PWR520" s="421"/>
      <c r="PWS520" s="421"/>
      <c r="PWT520" s="421"/>
      <c r="PWU520" s="421"/>
      <c r="PWV520" s="421"/>
      <c r="PWW520" s="421"/>
      <c r="PWX520" s="421"/>
      <c r="PWY520" s="421"/>
      <c r="PWZ520" s="421"/>
      <c r="PXA520" s="421"/>
      <c r="PXB520" s="421"/>
      <c r="PXC520" s="421"/>
      <c r="PXD520" s="421"/>
      <c r="PXE520" s="421"/>
      <c r="PXF520" s="421"/>
      <c r="PXG520" s="421"/>
      <c r="PXH520" s="421"/>
      <c r="PXI520" s="421"/>
      <c r="PXJ520" s="421"/>
      <c r="PXK520" s="421"/>
      <c r="PXL520" s="421"/>
      <c r="PXM520" s="421"/>
      <c r="PXN520" s="421"/>
      <c r="PXO520" s="421"/>
      <c r="PXP520" s="421"/>
      <c r="PXQ520" s="421"/>
      <c r="PXR520" s="421"/>
      <c r="PXS520" s="421"/>
      <c r="PXT520" s="421"/>
      <c r="PXU520" s="421"/>
      <c r="PXV520" s="421"/>
      <c r="PXW520" s="421"/>
      <c r="PXX520" s="421"/>
      <c r="PXY520" s="421"/>
      <c r="PXZ520" s="421"/>
      <c r="PYA520" s="421"/>
      <c r="PYB520" s="421"/>
      <c r="PYC520" s="421"/>
      <c r="PYD520" s="421"/>
      <c r="PYE520" s="421"/>
      <c r="PYF520" s="421"/>
      <c r="PYG520" s="421"/>
      <c r="PYH520" s="421"/>
      <c r="PYI520" s="421"/>
      <c r="PYJ520" s="421"/>
      <c r="PYK520" s="421"/>
      <c r="PYL520" s="421"/>
      <c r="PYM520" s="421"/>
      <c r="PYN520" s="421"/>
      <c r="PYO520" s="421"/>
      <c r="PYP520" s="421"/>
      <c r="PYQ520" s="421"/>
      <c r="PYR520" s="421"/>
      <c r="PYS520" s="421"/>
      <c r="PYT520" s="421"/>
      <c r="PYU520" s="421"/>
      <c r="PYV520" s="421"/>
      <c r="PYW520" s="421"/>
      <c r="PYX520" s="421"/>
      <c r="PYY520" s="421"/>
      <c r="PYZ520" s="421"/>
      <c r="PZA520" s="421"/>
      <c r="PZB520" s="421"/>
      <c r="PZC520" s="421"/>
      <c r="PZD520" s="421"/>
      <c r="PZE520" s="421"/>
      <c r="PZF520" s="421"/>
      <c r="PZG520" s="421"/>
      <c r="PZH520" s="421"/>
      <c r="PZI520" s="421"/>
      <c r="PZJ520" s="421"/>
      <c r="PZK520" s="421"/>
      <c r="PZL520" s="421"/>
      <c r="PZM520" s="421"/>
      <c r="PZN520" s="421"/>
      <c r="PZO520" s="421"/>
      <c r="PZP520" s="421"/>
      <c r="PZQ520" s="421"/>
      <c r="PZR520" s="421"/>
      <c r="PZS520" s="421"/>
      <c r="PZT520" s="421"/>
      <c r="PZU520" s="421"/>
      <c r="PZV520" s="421"/>
      <c r="PZW520" s="421"/>
      <c r="PZX520" s="421"/>
      <c r="PZY520" s="421"/>
      <c r="PZZ520" s="421"/>
      <c r="QAA520" s="421"/>
      <c r="QAB520" s="421"/>
      <c r="QAC520" s="421"/>
      <c r="QAD520" s="421"/>
      <c r="QAE520" s="421"/>
      <c r="QAF520" s="421"/>
      <c r="QAG520" s="421"/>
      <c r="QAH520" s="421"/>
      <c r="QAI520" s="421"/>
      <c r="QAJ520" s="421"/>
      <c r="QAK520" s="421"/>
      <c r="QAL520" s="421"/>
      <c r="QAM520" s="421"/>
      <c r="QAN520" s="421"/>
      <c r="QAO520" s="421"/>
      <c r="QAP520" s="421"/>
      <c r="QAQ520" s="421"/>
      <c r="QAR520" s="421"/>
      <c r="QAS520" s="421"/>
      <c r="QAT520" s="421"/>
      <c r="QAU520" s="421"/>
      <c r="QAV520" s="421"/>
      <c r="QAW520" s="421"/>
      <c r="QAX520" s="421"/>
      <c r="QAY520" s="421"/>
      <c r="QAZ520" s="421"/>
      <c r="QBA520" s="421"/>
      <c r="QBB520" s="421"/>
      <c r="QBC520" s="421"/>
      <c r="QBD520" s="421"/>
      <c r="QBE520" s="421"/>
      <c r="QBF520" s="421"/>
      <c r="QBG520" s="421"/>
      <c r="QBH520" s="421"/>
      <c r="QBI520" s="421"/>
      <c r="QBJ520" s="421"/>
      <c r="QBK520" s="421"/>
      <c r="QBL520" s="421"/>
      <c r="QBM520" s="421"/>
      <c r="QBN520" s="421"/>
      <c r="QBO520" s="421"/>
      <c r="QBP520" s="421"/>
      <c r="QBQ520" s="421"/>
      <c r="QBR520" s="421"/>
      <c r="QBS520" s="421"/>
      <c r="QBT520" s="421"/>
      <c r="QBU520" s="421"/>
      <c r="QBV520" s="421"/>
      <c r="QBW520" s="421"/>
      <c r="QBX520" s="421"/>
      <c r="QBY520" s="421"/>
      <c r="QBZ520" s="421"/>
      <c r="QCA520" s="421"/>
      <c r="QCB520" s="421"/>
      <c r="QCC520" s="421"/>
      <c r="QCD520" s="421"/>
      <c r="QCE520" s="421"/>
      <c r="QCF520" s="421"/>
      <c r="QCG520" s="421"/>
      <c r="QCH520" s="421"/>
      <c r="QCI520" s="421"/>
      <c r="QCJ520" s="421"/>
      <c r="QCK520" s="421"/>
      <c r="QCL520" s="421"/>
      <c r="QCM520" s="421"/>
      <c r="QCN520" s="421"/>
      <c r="QCO520" s="421"/>
      <c r="QCP520" s="421"/>
      <c r="QCQ520" s="421"/>
      <c r="QCR520" s="421"/>
      <c r="QCS520" s="421"/>
      <c r="QCT520" s="421"/>
      <c r="QCU520" s="421"/>
      <c r="QCV520" s="421"/>
      <c r="QCW520" s="421"/>
      <c r="QCX520" s="421"/>
      <c r="QCY520" s="421"/>
      <c r="QCZ520" s="421"/>
      <c r="QDA520" s="421"/>
      <c r="QDB520" s="421"/>
      <c r="QDC520" s="421"/>
      <c r="QDD520" s="421"/>
      <c r="QDE520" s="421"/>
      <c r="QDF520" s="421"/>
      <c r="QDG520" s="421"/>
      <c r="QDH520" s="421"/>
      <c r="QDI520" s="421"/>
      <c r="QDJ520" s="421"/>
      <c r="QDK520" s="421"/>
      <c r="QDL520" s="421"/>
      <c r="QDM520" s="421"/>
      <c r="QDN520" s="421"/>
      <c r="QDO520" s="421"/>
      <c r="QDP520" s="421"/>
      <c r="QDQ520" s="421"/>
      <c r="QDR520" s="421"/>
      <c r="QDS520" s="421"/>
      <c r="QDT520" s="421"/>
      <c r="QDU520" s="421"/>
      <c r="QDV520" s="421"/>
      <c r="QDW520" s="421"/>
      <c r="QDX520" s="421"/>
      <c r="QDY520" s="421"/>
      <c r="QDZ520" s="421"/>
      <c r="QEA520" s="421"/>
      <c r="QEB520" s="421"/>
      <c r="QEC520" s="421"/>
      <c r="QED520" s="421"/>
      <c r="QEE520" s="421"/>
      <c r="QEF520" s="421"/>
      <c r="QEG520" s="421"/>
      <c r="QEH520" s="421"/>
      <c r="QEI520" s="421"/>
      <c r="QEJ520" s="421"/>
      <c r="QEK520" s="421"/>
      <c r="QEL520" s="421"/>
      <c r="QEM520" s="421"/>
      <c r="QEN520" s="421"/>
      <c r="QEO520" s="421"/>
      <c r="QEP520" s="421"/>
      <c r="QEQ520" s="421"/>
      <c r="QER520" s="421"/>
      <c r="QES520" s="421"/>
      <c r="QET520" s="421"/>
      <c r="QEU520" s="421"/>
      <c r="QEV520" s="421"/>
      <c r="QEW520" s="421"/>
      <c r="QEX520" s="421"/>
      <c r="QEY520" s="421"/>
      <c r="QEZ520" s="421"/>
      <c r="QFA520" s="421"/>
      <c r="QFB520" s="421"/>
      <c r="QFC520" s="421"/>
      <c r="QFD520" s="421"/>
      <c r="QFE520" s="421"/>
      <c r="QFF520" s="421"/>
      <c r="QFG520" s="421"/>
      <c r="QFH520" s="421"/>
      <c r="QFI520" s="421"/>
      <c r="QFJ520" s="421"/>
      <c r="QFK520" s="421"/>
      <c r="QFL520" s="421"/>
      <c r="QFM520" s="421"/>
      <c r="QFN520" s="421"/>
      <c r="QFO520" s="421"/>
      <c r="QFP520" s="421"/>
      <c r="QFQ520" s="421"/>
      <c r="QFR520" s="421"/>
      <c r="QFS520" s="421"/>
      <c r="QFT520" s="421"/>
      <c r="QFU520" s="421"/>
      <c r="QFV520" s="421"/>
      <c r="QFW520" s="421"/>
      <c r="QFX520" s="421"/>
      <c r="QFY520" s="421"/>
      <c r="QFZ520" s="421"/>
      <c r="QGA520" s="421"/>
      <c r="QGB520" s="421"/>
      <c r="QGC520" s="421"/>
      <c r="QGD520" s="421"/>
      <c r="QGE520" s="421"/>
      <c r="QGF520" s="421"/>
      <c r="QGG520" s="421"/>
      <c r="QGH520" s="421"/>
      <c r="QGI520" s="421"/>
      <c r="QGJ520" s="421"/>
      <c r="QGK520" s="421"/>
      <c r="QGL520" s="421"/>
      <c r="QGM520" s="421"/>
      <c r="QGN520" s="421"/>
      <c r="QGO520" s="421"/>
      <c r="QGP520" s="421"/>
      <c r="QGQ520" s="421"/>
      <c r="QGR520" s="421"/>
      <c r="QGS520" s="421"/>
      <c r="QGT520" s="421"/>
      <c r="QGU520" s="421"/>
      <c r="QGV520" s="421"/>
      <c r="QGW520" s="421"/>
      <c r="QGX520" s="421"/>
      <c r="QGY520" s="421"/>
      <c r="QGZ520" s="421"/>
      <c r="QHA520" s="421"/>
      <c r="QHB520" s="421"/>
      <c r="QHC520" s="421"/>
      <c r="QHD520" s="421"/>
      <c r="QHE520" s="421"/>
      <c r="QHF520" s="421"/>
      <c r="QHG520" s="421"/>
      <c r="QHH520" s="421"/>
      <c r="QHI520" s="421"/>
      <c r="QHJ520" s="421"/>
      <c r="QHK520" s="421"/>
      <c r="QHL520" s="421"/>
      <c r="QHM520" s="421"/>
      <c r="QHN520" s="421"/>
      <c r="QHO520" s="421"/>
      <c r="QHP520" s="421"/>
      <c r="QHQ520" s="421"/>
      <c r="QHR520" s="421"/>
      <c r="QHS520" s="421"/>
      <c r="QHT520" s="421"/>
      <c r="QHU520" s="421"/>
      <c r="QHV520" s="421"/>
      <c r="QHW520" s="421"/>
      <c r="QHX520" s="421"/>
      <c r="QHY520" s="421"/>
      <c r="QHZ520" s="421"/>
      <c r="QIA520" s="421"/>
      <c r="QIB520" s="421"/>
      <c r="QIC520" s="421"/>
      <c r="QID520" s="421"/>
      <c r="QIE520" s="421"/>
      <c r="QIF520" s="421"/>
      <c r="QIG520" s="421"/>
      <c r="QIH520" s="421"/>
      <c r="QII520" s="421"/>
      <c r="QIJ520" s="421"/>
      <c r="QIK520" s="421"/>
      <c r="QIL520" s="421"/>
      <c r="QIM520" s="421"/>
      <c r="QIN520" s="421"/>
      <c r="QIO520" s="421"/>
      <c r="QIP520" s="421"/>
      <c r="QIQ520" s="421"/>
      <c r="QIR520" s="421"/>
      <c r="QIS520" s="421"/>
      <c r="QIT520" s="421"/>
      <c r="QIU520" s="421"/>
      <c r="QIV520" s="421"/>
      <c r="QIW520" s="421"/>
      <c r="QIX520" s="421"/>
      <c r="QIY520" s="421"/>
      <c r="QIZ520" s="421"/>
      <c r="QJA520" s="421"/>
      <c r="QJB520" s="421"/>
      <c r="QJC520" s="421"/>
      <c r="QJD520" s="421"/>
      <c r="QJE520" s="421"/>
      <c r="QJF520" s="421"/>
      <c r="QJG520" s="421"/>
      <c r="QJH520" s="421"/>
      <c r="QJI520" s="421"/>
      <c r="QJJ520" s="421"/>
      <c r="QJK520" s="421"/>
      <c r="QJL520" s="421"/>
      <c r="QJM520" s="421"/>
      <c r="QJN520" s="421"/>
      <c r="QJO520" s="421"/>
      <c r="QJP520" s="421"/>
      <c r="QJQ520" s="421"/>
      <c r="QJR520" s="421"/>
      <c r="QJS520" s="421"/>
      <c r="QJT520" s="421"/>
      <c r="QJU520" s="421"/>
      <c r="QJV520" s="421"/>
      <c r="QJW520" s="421"/>
      <c r="QJX520" s="421"/>
      <c r="QJY520" s="421"/>
      <c r="QJZ520" s="421"/>
      <c r="QKA520" s="421"/>
      <c r="QKB520" s="421"/>
      <c r="QKC520" s="421"/>
      <c r="QKD520" s="421"/>
      <c r="QKE520" s="421"/>
      <c r="QKF520" s="421"/>
      <c r="QKG520" s="421"/>
      <c r="QKH520" s="421"/>
      <c r="QKI520" s="421"/>
      <c r="QKJ520" s="421"/>
      <c r="QKK520" s="421"/>
      <c r="QKL520" s="421"/>
      <c r="QKM520" s="421"/>
      <c r="QKN520" s="421"/>
      <c r="QKO520" s="421"/>
      <c r="QKP520" s="421"/>
      <c r="QKQ520" s="421"/>
      <c r="QKR520" s="421"/>
      <c r="QKS520" s="421"/>
      <c r="QKT520" s="421"/>
      <c r="QKU520" s="421"/>
      <c r="QKV520" s="421"/>
      <c r="QKW520" s="421"/>
      <c r="QKX520" s="421"/>
      <c r="QKY520" s="421"/>
      <c r="QKZ520" s="421"/>
      <c r="QLA520" s="421"/>
      <c r="QLB520" s="421"/>
      <c r="QLC520" s="421"/>
      <c r="QLD520" s="421"/>
      <c r="QLE520" s="421"/>
      <c r="QLF520" s="421"/>
      <c r="QLG520" s="421"/>
      <c r="QLH520" s="421"/>
      <c r="QLI520" s="421"/>
      <c r="QLJ520" s="421"/>
      <c r="QLK520" s="421"/>
      <c r="QLL520" s="421"/>
      <c r="QLM520" s="421"/>
      <c r="QLN520" s="421"/>
      <c r="QLO520" s="421"/>
      <c r="QLP520" s="421"/>
      <c r="QLQ520" s="421"/>
      <c r="QLR520" s="421"/>
      <c r="QLS520" s="421"/>
      <c r="QLT520" s="421"/>
      <c r="QLU520" s="421"/>
      <c r="QLV520" s="421"/>
      <c r="QLW520" s="421"/>
      <c r="QLX520" s="421"/>
      <c r="QLY520" s="421"/>
      <c r="QLZ520" s="421"/>
      <c r="QMA520" s="421"/>
      <c r="QMB520" s="421"/>
      <c r="QMC520" s="421"/>
      <c r="QMD520" s="421"/>
      <c r="QME520" s="421"/>
      <c r="QMF520" s="421"/>
      <c r="QMG520" s="421"/>
      <c r="QMH520" s="421"/>
      <c r="QMI520" s="421"/>
      <c r="QMJ520" s="421"/>
      <c r="QMK520" s="421"/>
      <c r="QML520" s="421"/>
      <c r="QMM520" s="421"/>
      <c r="QMN520" s="421"/>
      <c r="QMO520" s="421"/>
      <c r="QMP520" s="421"/>
      <c r="QMQ520" s="421"/>
      <c r="QMR520" s="421"/>
      <c r="QMS520" s="421"/>
      <c r="QMT520" s="421"/>
      <c r="QMU520" s="421"/>
      <c r="QMV520" s="421"/>
      <c r="QMW520" s="421"/>
      <c r="QMX520" s="421"/>
      <c r="QMY520" s="421"/>
      <c r="QMZ520" s="421"/>
      <c r="QNA520" s="421"/>
      <c r="QNB520" s="421"/>
      <c r="QNC520" s="421"/>
      <c r="QND520" s="421"/>
      <c r="QNE520" s="421"/>
      <c r="QNF520" s="421"/>
      <c r="QNG520" s="421"/>
      <c r="QNH520" s="421"/>
      <c r="QNI520" s="421"/>
      <c r="QNJ520" s="421"/>
      <c r="QNK520" s="421"/>
      <c r="QNL520" s="421"/>
      <c r="QNM520" s="421"/>
      <c r="QNN520" s="421"/>
      <c r="QNO520" s="421"/>
      <c r="QNP520" s="421"/>
      <c r="QNQ520" s="421"/>
      <c r="QNR520" s="421"/>
      <c r="QNS520" s="421"/>
      <c r="QNT520" s="421"/>
      <c r="QNU520" s="421"/>
      <c r="QNV520" s="421"/>
      <c r="QNW520" s="421"/>
      <c r="QNX520" s="421"/>
      <c r="QNY520" s="421"/>
      <c r="QNZ520" s="421"/>
      <c r="QOA520" s="421"/>
      <c r="QOB520" s="421"/>
      <c r="QOC520" s="421"/>
      <c r="QOD520" s="421"/>
      <c r="QOE520" s="421"/>
      <c r="QOF520" s="421"/>
      <c r="QOG520" s="421"/>
      <c r="QOH520" s="421"/>
      <c r="QOI520" s="421"/>
      <c r="QOJ520" s="421"/>
      <c r="QOK520" s="421"/>
      <c r="QOL520" s="421"/>
      <c r="QOM520" s="421"/>
      <c r="QON520" s="421"/>
      <c r="QOO520" s="421"/>
      <c r="QOP520" s="421"/>
      <c r="QOQ520" s="421"/>
      <c r="QOR520" s="421"/>
      <c r="QOS520" s="421"/>
      <c r="QOT520" s="421"/>
      <c r="QOU520" s="421"/>
      <c r="QOV520" s="421"/>
      <c r="QOW520" s="421"/>
      <c r="QOX520" s="421"/>
      <c r="QOY520" s="421"/>
      <c r="QOZ520" s="421"/>
      <c r="QPA520" s="421"/>
      <c r="QPB520" s="421"/>
      <c r="QPC520" s="421"/>
      <c r="QPD520" s="421"/>
      <c r="QPE520" s="421"/>
      <c r="QPF520" s="421"/>
      <c r="QPG520" s="421"/>
      <c r="QPH520" s="421"/>
      <c r="QPI520" s="421"/>
      <c r="QPJ520" s="421"/>
      <c r="QPK520" s="421"/>
      <c r="QPL520" s="421"/>
      <c r="QPM520" s="421"/>
      <c r="QPN520" s="421"/>
      <c r="QPO520" s="421"/>
      <c r="QPP520" s="421"/>
      <c r="QPQ520" s="421"/>
      <c r="QPR520" s="421"/>
      <c r="QPS520" s="421"/>
      <c r="QPT520" s="421"/>
      <c r="QPU520" s="421"/>
      <c r="QPV520" s="421"/>
      <c r="QPW520" s="421"/>
      <c r="QPX520" s="421"/>
      <c r="QPY520" s="421"/>
      <c r="QPZ520" s="421"/>
      <c r="QQA520" s="421"/>
      <c r="QQB520" s="421"/>
      <c r="QQC520" s="421"/>
      <c r="QQD520" s="421"/>
      <c r="QQE520" s="421"/>
      <c r="QQF520" s="421"/>
      <c r="QQG520" s="421"/>
      <c r="QQH520" s="421"/>
      <c r="QQI520" s="421"/>
      <c r="QQJ520" s="421"/>
      <c r="QQK520" s="421"/>
      <c r="QQL520" s="421"/>
      <c r="QQM520" s="421"/>
      <c r="QQN520" s="421"/>
      <c r="QQO520" s="421"/>
      <c r="QQP520" s="421"/>
      <c r="QQQ520" s="421"/>
      <c r="QQR520" s="421"/>
      <c r="QQS520" s="421"/>
      <c r="QQT520" s="421"/>
      <c r="QQU520" s="421"/>
      <c r="QQV520" s="421"/>
      <c r="QQW520" s="421"/>
      <c r="QQX520" s="421"/>
      <c r="QQY520" s="421"/>
      <c r="QQZ520" s="421"/>
      <c r="QRA520" s="421"/>
      <c r="QRB520" s="421"/>
      <c r="QRC520" s="421"/>
      <c r="QRD520" s="421"/>
      <c r="QRE520" s="421"/>
      <c r="QRF520" s="421"/>
      <c r="QRG520" s="421"/>
      <c r="QRH520" s="421"/>
      <c r="QRI520" s="421"/>
      <c r="QRJ520" s="421"/>
      <c r="QRK520" s="421"/>
      <c r="QRL520" s="421"/>
      <c r="QRM520" s="421"/>
      <c r="QRN520" s="421"/>
      <c r="QRO520" s="421"/>
      <c r="QRP520" s="421"/>
      <c r="QRQ520" s="421"/>
      <c r="QRR520" s="421"/>
      <c r="QRS520" s="421"/>
      <c r="QRT520" s="421"/>
      <c r="QRU520" s="421"/>
      <c r="QRV520" s="421"/>
      <c r="QRW520" s="421"/>
      <c r="QRX520" s="421"/>
      <c r="QRY520" s="421"/>
      <c r="QRZ520" s="421"/>
      <c r="QSA520" s="421"/>
      <c r="QSB520" s="421"/>
      <c r="QSC520" s="421"/>
      <c r="QSD520" s="421"/>
      <c r="QSE520" s="421"/>
      <c r="QSF520" s="421"/>
      <c r="QSG520" s="421"/>
      <c r="QSH520" s="421"/>
      <c r="QSI520" s="421"/>
      <c r="QSJ520" s="421"/>
      <c r="QSK520" s="421"/>
      <c r="QSL520" s="421"/>
      <c r="QSM520" s="421"/>
      <c r="QSN520" s="421"/>
      <c r="QSO520" s="421"/>
      <c r="QSP520" s="421"/>
      <c r="QSQ520" s="421"/>
      <c r="QSR520" s="421"/>
      <c r="QSS520" s="421"/>
      <c r="QST520" s="421"/>
      <c r="QSU520" s="421"/>
      <c r="QSV520" s="421"/>
      <c r="QSW520" s="421"/>
      <c r="QSX520" s="421"/>
      <c r="QSY520" s="421"/>
      <c r="QSZ520" s="421"/>
      <c r="QTA520" s="421"/>
      <c r="QTB520" s="421"/>
      <c r="QTC520" s="421"/>
      <c r="QTD520" s="421"/>
      <c r="QTE520" s="421"/>
      <c r="QTF520" s="421"/>
      <c r="QTG520" s="421"/>
      <c r="QTH520" s="421"/>
      <c r="QTI520" s="421"/>
      <c r="QTJ520" s="421"/>
      <c r="QTK520" s="421"/>
      <c r="QTL520" s="421"/>
      <c r="QTM520" s="421"/>
      <c r="QTN520" s="421"/>
      <c r="QTO520" s="421"/>
      <c r="QTP520" s="421"/>
      <c r="QTQ520" s="421"/>
      <c r="QTR520" s="421"/>
      <c r="QTS520" s="421"/>
      <c r="QTT520" s="421"/>
      <c r="QTU520" s="421"/>
      <c r="QTV520" s="421"/>
      <c r="QTW520" s="421"/>
      <c r="QTX520" s="421"/>
      <c r="QTY520" s="421"/>
      <c r="QTZ520" s="421"/>
      <c r="QUA520" s="421"/>
      <c r="QUB520" s="421"/>
      <c r="QUC520" s="421"/>
      <c r="QUD520" s="421"/>
      <c r="QUE520" s="421"/>
      <c r="QUF520" s="421"/>
      <c r="QUG520" s="421"/>
      <c r="QUH520" s="421"/>
      <c r="QUI520" s="421"/>
      <c r="QUJ520" s="421"/>
      <c r="QUK520" s="421"/>
      <c r="QUL520" s="421"/>
      <c r="QUM520" s="421"/>
      <c r="QUN520" s="421"/>
      <c r="QUO520" s="421"/>
      <c r="QUP520" s="421"/>
      <c r="QUQ520" s="421"/>
      <c r="QUR520" s="421"/>
      <c r="QUS520" s="421"/>
      <c r="QUT520" s="421"/>
      <c r="QUU520" s="421"/>
      <c r="QUV520" s="421"/>
      <c r="QUW520" s="421"/>
      <c r="QUX520" s="421"/>
      <c r="QUY520" s="421"/>
      <c r="QUZ520" s="421"/>
      <c r="QVA520" s="421"/>
      <c r="QVB520" s="421"/>
      <c r="QVC520" s="421"/>
      <c r="QVD520" s="421"/>
      <c r="QVE520" s="421"/>
      <c r="QVF520" s="421"/>
      <c r="QVG520" s="421"/>
      <c r="QVH520" s="421"/>
      <c r="QVI520" s="421"/>
      <c r="QVJ520" s="421"/>
      <c r="QVK520" s="421"/>
      <c r="QVL520" s="421"/>
      <c r="QVM520" s="421"/>
      <c r="QVN520" s="421"/>
      <c r="QVO520" s="421"/>
      <c r="QVP520" s="421"/>
      <c r="QVQ520" s="421"/>
      <c r="QVR520" s="421"/>
      <c r="QVS520" s="421"/>
      <c r="QVT520" s="421"/>
      <c r="QVU520" s="421"/>
      <c r="QVV520" s="421"/>
      <c r="QVW520" s="421"/>
      <c r="QVX520" s="421"/>
      <c r="QVY520" s="421"/>
      <c r="QVZ520" s="421"/>
      <c r="QWA520" s="421"/>
      <c r="QWB520" s="421"/>
      <c r="QWC520" s="421"/>
      <c r="QWD520" s="421"/>
      <c r="QWE520" s="421"/>
      <c r="QWF520" s="421"/>
      <c r="QWG520" s="421"/>
      <c r="QWH520" s="421"/>
      <c r="QWI520" s="421"/>
      <c r="QWJ520" s="421"/>
      <c r="QWK520" s="421"/>
      <c r="QWL520" s="421"/>
      <c r="QWM520" s="421"/>
      <c r="QWN520" s="421"/>
      <c r="QWO520" s="421"/>
      <c r="QWP520" s="421"/>
      <c r="QWQ520" s="421"/>
      <c r="QWR520" s="421"/>
      <c r="QWS520" s="421"/>
      <c r="QWT520" s="421"/>
      <c r="QWU520" s="421"/>
      <c r="QWV520" s="421"/>
      <c r="QWW520" s="421"/>
      <c r="QWX520" s="421"/>
      <c r="QWY520" s="421"/>
      <c r="QWZ520" s="421"/>
      <c r="QXA520" s="421"/>
      <c r="QXB520" s="421"/>
      <c r="QXC520" s="421"/>
      <c r="QXD520" s="421"/>
      <c r="QXE520" s="421"/>
      <c r="QXF520" s="421"/>
      <c r="QXG520" s="421"/>
      <c r="QXH520" s="421"/>
      <c r="QXI520" s="421"/>
      <c r="QXJ520" s="421"/>
      <c r="QXK520" s="421"/>
      <c r="QXL520" s="421"/>
      <c r="QXM520" s="421"/>
      <c r="QXN520" s="421"/>
      <c r="QXO520" s="421"/>
      <c r="QXP520" s="421"/>
      <c r="QXQ520" s="421"/>
      <c r="QXR520" s="421"/>
      <c r="QXS520" s="421"/>
      <c r="QXT520" s="421"/>
      <c r="QXU520" s="421"/>
      <c r="QXV520" s="421"/>
      <c r="QXW520" s="421"/>
      <c r="QXX520" s="421"/>
      <c r="QXY520" s="421"/>
      <c r="QXZ520" s="421"/>
      <c r="QYA520" s="421"/>
      <c r="QYB520" s="421"/>
      <c r="QYC520" s="421"/>
      <c r="QYD520" s="421"/>
      <c r="QYE520" s="421"/>
      <c r="QYF520" s="421"/>
      <c r="QYG520" s="421"/>
      <c r="QYH520" s="421"/>
      <c r="QYI520" s="421"/>
      <c r="QYJ520" s="421"/>
      <c r="QYK520" s="421"/>
      <c r="QYL520" s="421"/>
      <c r="QYM520" s="421"/>
      <c r="QYN520" s="421"/>
      <c r="QYO520" s="421"/>
      <c r="QYP520" s="421"/>
      <c r="QYQ520" s="421"/>
      <c r="QYR520" s="421"/>
      <c r="QYS520" s="421"/>
      <c r="QYT520" s="421"/>
      <c r="QYU520" s="421"/>
      <c r="QYV520" s="421"/>
      <c r="QYW520" s="421"/>
      <c r="QYX520" s="421"/>
      <c r="QYY520" s="421"/>
      <c r="QYZ520" s="421"/>
      <c r="QZA520" s="421"/>
      <c r="QZB520" s="421"/>
      <c r="QZC520" s="421"/>
      <c r="QZD520" s="421"/>
      <c r="QZE520" s="421"/>
      <c r="QZF520" s="421"/>
      <c r="QZG520" s="421"/>
      <c r="QZH520" s="421"/>
      <c r="QZI520" s="421"/>
      <c r="QZJ520" s="421"/>
      <c r="QZK520" s="421"/>
      <c r="QZL520" s="421"/>
      <c r="QZM520" s="421"/>
      <c r="QZN520" s="421"/>
      <c r="QZO520" s="421"/>
      <c r="QZP520" s="421"/>
      <c r="QZQ520" s="421"/>
      <c r="QZR520" s="421"/>
      <c r="QZS520" s="421"/>
      <c r="QZT520" s="421"/>
      <c r="QZU520" s="421"/>
      <c r="QZV520" s="421"/>
      <c r="QZW520" s="421"/>
      <c r="QZX520" s="421"/>
      <c r="QZY520" s="421"/>
      <c r="QZZ520" s="421"/>
      <c r="RAA520" s="421"/>
      <c r="RAB520" s="421"/>
      <c r="RAC520" s="421"/>
      <c r="RAD520" s="421"/>
      <c r="RAE520" s="421"/>
      <c r="RAF520" s="421"/>
      <c r="RAG520" s="421"/>
      <c r="RAH520" s="421"/>
      <c r="RAI520" s="421"/>
      <c r="RAJ520" s="421"/>
      <c r="RAK520" s="421"/>
      <c r="RAL520" s="421"/>
      <c r="RAM520" s="421"/>
      <c r="RAN520" s="421"/>
      <c r="RAO520" s="421"/>
      <c r="RAP520" s="421"/>
      <c r="RAQ520" s="421"/>
      <c r="RAR520" s="421"/>
      <c r="RAS520" s="421"/>
      <c r="RAT520" s="421"/>
      <c r="RAU520" s="421"/>
      <c r="RAV520" s="421"/>
      <c r="RAW520" s="421"/>
      <c r="RAX520" s="421"/>
      <c r="RAY520" s="421"/>
      <c r="RAZ520" s="421"/>
      <c r="RBA520" s="421"/>
      <c r="RBB520" s="421"/>
      <c r="RBC520" s="421"/>
      <c r="RBD520" s="421"/>
      <c r="RBE520" s="421"/>
      <c r="RBF520" s="421"/>
      <c r="RBG520" s="421"/>
      <c r="RBH520" s="421"/>
      <c r="RBI520" s="421"/>
      <c r="RBJ520" s="421"/>
      <c r="RBK520" s="421"/>
      <c r="RBL520" s="421"/>
      <c r="RBM520" s="421"/>
      <c r="RBN520" s="421"/>
      <c r="RBO520" s="421"/>
      <c r="RBP520" s="421"/>
      <c r="RBQ520" s="421"/>
      <c r="RBR520" s="421"/>
      <c r="RBS520" s="421"/>
      <c r="RBT520" s="421"/>
      <c r="RBU520" s="421"/>
      <c r="RBV520" s="421"/>
      <c r="RBW520" s="421"/>
      <c r="RBX520" s="421"/>
      <c r="RBY520" s="421"/>
      <c r="RBZ520" s="421"/>
      <c r="RCA520" s="421"/>
      <c r="RCB520" s="421"/>
      <c r="RCC520" s="421"/>
      <c r="RCD520" s="421"/>
      <c r="RCE520" s="421"/>
      <c r="RCF520" s="421"/>
      <c r="RCG520" s="421"/>
      <c r="RCH520" s="421"/>
      <c r="RCI520" s="421"/>
      <c r="RCJ520" s="421"/>
      <c r="RCK520" s="421"/>
      <c r="RCL520" s="421"/>
      <c r="RCM520" s="421"/>
      <c r="RCN520" s="421"/>
      <c r="RCO520" s="421"/>
      <c r="RCP520" s="421"/>
      <c r="RCQ520" s="421"/>
      <c r="RCR520" s="421"/>
      <c r="RCS520" s="421"/>
      <c r="RCT520" s="421"/>
      <c r="RCU520" s="421"/>
      <c r="RCV520" s="421"/>
      <c r="RCW520" s="421"/>
      <c r="RCX520" s="421"/>
      <c r="RCY520" s="421"/>
      <c r="RCZ520" s="421"/>
      <c r="RDA520" s="421"/>
      <c r="RDB520" s="421"/>
      <c r="RDC520" s="421"/>
      <c r="RDD520" s="421"/>
      <c r="RDE520" s="421"/>
      <c r="RDF520" s="421"/>
      <c r="RDG520" s="421"/>
      <c r="RDH520" s="421"/>
      <c r="RDI520" s="421"/>
      <c r="RDJ520" s="421"/>
      <c r="RDK520" s="421"/>
      <c r="RDL520" s="421"/>
      <c r="RDM520" s="421"/>
      <c r="RDN520" s="421"/>
      <c r="RDO520" s="421"/>
      <c r="RDP520" s="421"/>
      <c r="RDQ520" s="421"/>
      <c r="RDR520" s="421"/>
      <c r="RDS520" s="421"/>
      <c r="RDT520" s="421"/>
      <c r="RDU520" s="421"/>
      <c r="RDV520" s="421"/>
      <c r="RDW520" s="421"/>
      <c r="RDX520" s="421"/>
      <c r="RDY520" s="421"/>
      <c r="RDZ520" s="421"/>
      <c r="REA520" s="421"/>
      <c r="REB520" s="421"/>
      <c r="REC520" s="421"/>
      <c r="RED520" s="421"/>
      <c r="REE520" s="421"/>
      <c r="REF520" s="421"/>
      <c r="REG520" s="421"/>
      <c r="REH520" s="421"/>
      <c r="REI520" s="421"/>
      <c r="REJ520" s="421"/>
      <c r="REK520" s="421"/>
      <c r="REL520" s="421"/>
      <c r="REM520" s="421"/>
      <c r="REN520" s="421"/>
      <c r="REO520" s="421"/>
      <c r="REP520" s="421"/>
      <c r="REQ520" s="421"/>
      <c r="RER520" s="421"/>
      <c r="RES520" s="421"/>
      <c r="RET520" s="421"/>
      <c r="REU520" s="421"/>
      <c r="REV520" s="421"/>
      <c r="REW520" s="421"/>
      <c r="REX520" s="421"/>
      <c r="REY520" s="421"/>
      <c r="REZ520" s="421"/>
      <c r="RFA520" s="421"/>
      <c r="RFB520" s="421"/>
      <c r="RFC520" s="421"/>
      <c r="RFD520" s="421"/>
      <c r="RFE520" s="421"/>
      <c r="RFF520" s="421"/>
      <c r="RFG520" s="421"/>
      <c r="RFH520" s="421"/>
      <c r="RFI520" s="421"/>
      <c r="RFJ520" s="421"/>
      <c r="RFK520" s="421"/>
      <c r="RFL520" s="421"/>
      <c r="RFM520" s="421"/>
      <c r="RFN520" s="421"/>
      <c r="RFO520" s="421"/>
      <c r="RFP520" s="421"/>
      <c r="RFQ520" s="421"/>
      <c r="RFR520" s="421"/>
      <c r="RFS520" s="421"/>
      <c r="RFT520" s="421"/>
      <c r="RFU520" s="421"/>
      <c r="RFV520" s="421"/>
      <c r="RFW520" s="421"/>
      <c r="RFX520" s="421"/>
      <c r="RFY520" s="421"/>
      <c r="RFZ520" s="421"/>
      <c r="RGA520" s="421"/>
      <c r="RGB520" s="421"/>
      <c r="RGC520" s="421"/>
      <c r="RGD520" s="421"/>
      <c r="RGE520" s="421"/>
      <c r="RGF520" s="421"/>
      <c r="RGG520" s="421"/>
      <c r="RGH520" s="421"/>
      <c r="RGI520" s="421"/>
      <c r="RGJ520" s="421"/>
      <c r="RGK520" s="421"/>
      <c r="RGL520" s="421"/>
      <c r="RGM520" s="421"/>
      <c r="RGN520" s="421"/>
      <c r="RGO520" s="421"/>
      <c r="RGP520" s="421"/>
      <c r="RGQ520" s="421"/>
      <c r="RGR520" s="421"/>
      <c r="RGS520" s="421"/>
      <c r="RGT520" s="421"/>
      <c r="RGU520" s="421"/>
      <c r="RGV520" s="421"/>
      <c r="RGW520" s="421"/>
      <c r="RGX520" s="421"/>
      <c r="RGY520" s="421"/>
      <c r="RGZ520" s="421"/>
      <c r="RHA520" s="421"/>
      <c r="RHB520" s="421"/>
      <c r="RHC520" s="421"/>
      <c r="RHD520" s="421"/>
      <c r="RHE520" s="421"/>
      <c r="RHF520" s="421"/>
      <c r="RHG520" s="421"/>
      <c r="RHH520" s="421"/>
      <c r="RHI520" s="421"/>
      <c r="RHJ520" s="421"/>
      <c r="RHK520" s="421"/>
      <c r="RHL520" s="421"/>
      <c r="RHM520" s="421"/>
      <c r="RHN520" s="421"/>
      <c r="RHO520" s="421"/>
      <c r="RHP520" s="421"/>
      <c r="RHQ520" s="421"/>
      <c r="RHR520" s="421"/>
      <c r="RHS520" s="421"/>
      <c r="RHT520" s="421"/>
      <c r="RHU520" s="421"/>
      <c r="RHV520" s="421"/>
      <c r="RHW520" s="421"/>
      <c r="RHX520" s="421"/>
      <c r="RHY520" s="421"/>
      <c r="RHZ520" s="421"/>
      <c r="RIA520" s="421"/>
      <c r="RIB520" s="421"/>
      <c r="RIC520" s="421"/>
      <c r="RID520" s="421"/>
      <c r="RIE520" s="421"/>
      <c r="RIF520" s="421"/>
      <c r="RIG520" s="421"/>
      <c r="RIH520" s="421"/>
      <c r="RII520" s="421"/>
      <c r="RIJ520" s="421"/>
      <c r="RIK520" s="421"/>
      <c r="RIL520" s="421"/>
      <c r="RIM520" s="421"/>
      <c r="RIN520" s="421"/>
      <c r="RIO520" s="421"/>
      <c r="RIP520" s="421"/>
      <c r="RIQ520" s="421"/>
      <c r="RIR520" s="421"/>
      <c r="RIS520" s="421"/>
      <c r="RIT520" s="421"/>
      <c r="RIU520" s="421"/>
      <c r="RIV520" s="421"/>
      <c r="RIW520" s="421"/>
      <c r="RIX520" s="421"/>
      <c r="RIY520" s="421"/>
      <c r="RIZ520" s="421"/>
      <c r="RJA520" s="421"/>
      <c r="RJB520" s="421"/>
      <c r="RJC520" s="421"/>
      <c r="RJD520" s="421"/>
      <c r="RJE520" s="421"/>
      <c r="RJF520" s="421"/>
      <c r="RJG520" s="421"/>
      <c r="RJH520" s="421"/>
      <c r="RJI520" s="421"/>
      <c r="RJJ520" s="421"/>
      <c r="RJK520" s="421"/>
      <c r="RJL520" s="421"/>
      <c r="RJM520" s="421"/>
      <c r="RJN520" s="421"/>
      <c r="RJO520" s="421"/>
      <c r="RJP520" s="421"/>
      <c r="RJQ520" s="421"/>
      <c r="RJR520" s="421"/>
      <c r="RJS520" s="421"/>
      <c r="RJT520" s="421"/>
      <c r="RJU520" s="421"/>
      <c r="RJV520" s="421"/>
      <c r="RJW520" s="421"/>
      <c r="RJX520" s="421"/>
      <c r="RJY520" s="421"/>
      <c r="RJZ520" s="421"/>
      <c r="RKA520" s="421"/>
      <c r="RKB520" s="421"/>
      <c r="RKC520" s="421"/>
      <c r="RKD520" s="421"/>
      <c r="RKE520" s="421"/>
      <c r="RKF520" s="421"/>
      <c r="RKG520" s="421"/>
      <c r="RKH520" s="421"/>
      <c r="RKI520" s="421"/>
      <c r="RKJ520" s="421"/>
      <c r="RKK520" s="421"/>
      <c r="RKL520" s="421"/>
      <c r="RKM520" s="421"/>
      <c r="RKN520" s="421"/>
      <c r="RKO520" s="421"/>
      <c r="RKP520" s="421"/>
      <c r="RKQ520" s="421"/>
      <c r="RKR520" s="421"/>
      <c r="RKS520" s="421"/>
      <c r="RKT520" s="421"/>
      <c r="RKU520" s="421"/>
      <c r="RKV520" s="421"/>
      <c r="RKW520" s="421"/>
      <c r="RKX520" s="421"/>
      <c r="RKY520" s="421"/>
      <c r="RKZ520" s="421"/>
      <c r="RLA520" s="421"/>
      <c r="RLB520" s="421"/>
      <c r="RLC520" s="421"/>
      <c r="RLD520" s="421"/>
      <c r="RLE520" s="421"/>
      <c r="RLF520" s="421"/>
      <c r="RLG520" s="421"/>
      <c r="RLH520" s="421"/>
      <c r="RLI520" s="421"/>
      <c r="RLJ520" s="421"/>
      <c r="RLK520" s="421"/>
      <c r="RLL520" s="421"/>
      <c r="RLM520" s="421"/>
      <c r="RLN520" s="421"/>
      <c r="RLO520" s="421"/>
      <c r="RLP520" s="421"/>
      <c r="RLQ520" s="421"/>
      <c r="RLR520" s="421"/>
      <c r="RLS520" s="421"/>
      <c r="RLT520" s="421"/>
      <c r="RLU520" s="421"/>
      <c r="RLV520" s="421"/>
      <c r="RLW520" s="421"/>
      <c r="RLX520" s="421"/>
      <c r="RLY520" s="421"/>
      <c r="RLZ520" s="421"/>
      <c r="RMA520" s="421"/>
      <c r="RMB520" s="421"/>
      <c r="RMC520" s="421"/>
      <c r="RMD520" s="421"/>
      <c r="RME520" s="421"/>
      <c r="RMF520" s="421"/>
      <c r="RMG520" s="421"/>
      <c r="RMH520" s="421"/>
      <c r="RMI520" s="421"/>
      <c r="RMJ520" s="421"/>
      <c r="RMK520" s="421"/>
      <c r="RML520" s="421"/>
      <c r="RMM520" s="421"/>
      <c r="RMN520" s="421"/>
      <c r="RMO520" s="421"/>
      <c r="RMP520" s="421"/>
      <c r="RMQ520" s="421"/>
      <c r="RMR520" s="421"/>
      <c r="RMS520" s="421"/>
      <c r="RMT520" s="421"/>
      <c r="RMU520" s="421"/>
      <c r="RMV520" s="421"/>
      <c r="RMW520" s="421"/>
      <c r="RMX520" s="421"/>
      <c r="RMY520" s="421"/>
      <c r="RMZ520" s="421"/>
      <c r="RNA520" s="421"/>
      <c r="RNB520" s="421"/>
      <c r="RNC520" s="421"/>
      <c r="RND520" s="421"/>
      <c r="RNE520" s="421"/>
      <c r="RNF520" s="421"/>
      <c r="RNG520" s="421"/>
      <c r="RNH520" s="421"/>
      <c r="RNI520" s="421"/>
      <c r="RNJ520" s="421"/>
      <c r="RNK520" s="421"/>
      <c r="RNL520" s="421"/>
      <c r="RNM520" s="421"/>
      <c r="RNN520" s="421"/>
      <c r="RNO520" s="421"/>
      <c r="RNP520" s="421"/>
      <c r="RNQ520" s="421"/>
      <c r="RNR520" s="421"/>
      <c r="RNS520" s="421"/>
      <c r="RNT520" s="421"/>
      <c r="RNU520" s="421"/>
      <c r="RNV520" s="421"/>
      <c r="RNW520" s="421"/>
      <c r="RNX520" s="421"/>
      <c r="RNY520" s="421"/>
      <c r="RNZ520" s="421"/>
      <c r="ROA520" s="421"/>
      <c r="ROB520" s="421"/>
      <c r="ROC520" s="421"/>
      <c r="ROD520" s="421"/>
      <c r="ROE520" s="421"/>
      <c r="ROF520" s="421"/>
      <c r="ROG520" s="421"/>
      <c r="ROH520" s="421"/>
      <c r="ROI520" s="421"/>
      <c r="ROJ520" s="421"/>
      <c r="ROK520" s="421"/>
      <c r="ROL520" s="421"/>
      <c r="ROM520" s="421"/>
      <c r="RON520" s="421"/>
      <c r="ROO520" s="421"/>
      <c r="ROP520" s="421"/>
      <c r="ROQ520" s="421"/>
      <c r="ROR520" s="421"/>
      <c r="ROS520" s="421"/>
      <c r="ROT520" s="421"/>
      <c r="ROU520" s="421"/>
      <c r="ROV520" s="421"/>
      <c r="ROW520" s="421"/>
      <c r="ROX520" s="421"/>
      <c r="ROY520" s="421"/>
      <c r="ROZ520" s="421"/>
      <c r="RPA520" s="421"/>
      <c r="RPB520" s="421"/>
      <c r="RPC520" s="421"/>
      <c r="RPD520" s="421"/>
      <c r="RPE520" s="421"/>
      <c r="RPF520" s="421"/>
      <c r="RPG520" s="421"/>
      <c r="RPH520" s="421"/>
      <c r="RPI520" s="421"/>
      <c r="RPJ520" s="421"/>
      <c r="RPK520" s="421"/>
      <c r="RPL520" s="421"/>
      <c r="RPM520" s="421"/>
      <c r="RPN520" s="421"/>
      <c r="RPO520" s="421"/>
      <c r="RPP520" s="421"/>
      <c r="RPQ520" s="421"/>
      <c r="RPR520" s="421"/>
      <c r="RPS520" s="421"/>
      <c r="RPT520" s="421"/>
      <c r="RPU520" s="421"/>
      <c r="RPV520" s="421"/>
      <c r="RPW520" s="421"/>
      <c r="RPX520" s="421"/>
      <c r="RPY520" s="421"/>
      <c r="RPZ520" s="421"/>
      <c r="RQA520" s="421"/>
      <c r="RQB520" s="421"/>
      <c r="RQC520" s="421"/>
      <c r="RQD520" s="421"/>
      <c r="RQE520" s="421"/>
      <c r="RQF520" s="421"/>
      <c r="RQG520" s="421"/>
      <c r="RQH520" s="421"/>
      <c r="RQI520" s="421"/>
      <c r="RQJ520" s="421"/>
      <c r="RQK520" s="421"/>
      <c r="RQL520" s="421"/>
      <c r="RQM520" s="421"/>
      <c r="RQN520" s="421"/>
      <c r="RQO520" s="421"/>
      <c r="RQP520" s="421"/>
      <c r="RQQ520" s="421"/>
      <c r="RQR520" s="421"/>
      <c r="RQS520" s="421"/>
      <c r="RQT520" s="421"/>
      <c r="RQU520" s="421"/>
      <c r="RQV520" s="421"/>
      <c r="RQW520" s="421"/>
      <c r="RQX520" s="421"/>
      <c r="RQY520" s="421"/>
      <c r="RQZ520" s="421"/>
      <c r="RRA520" s="421"/>
      <c r="RRB520" s="421"/>
      <c r="RRC520" s="421"/>
      <c r="RRD520" s="421"/>
      <c r="RRE520" s="421"/>
      <c r="RRF520" s="421"/>
      <c r="RRG520" s="421"/>
      <c r="RRH520" s="421"/>
      <c r="RRI520" s="421"/>
      <c r="RRJ520" s="421"/>
      <c r="RRK520" s="421"/>
      <c r="RRL520" s="421"/>
      <c r="RRM520" s="421"/>
      <c r="RRN520" s="421"/>
      <c r="RRO520" s="421"/>
      <c r="RRP520" s="421"/>
      <c r="RRQ520" s="421"/>
      <c r="RRR520" s="421"/>
      <c r="RRS520" s="421"/>
      <c r="RRT520" s="421"/>
      <c r="RRU520" s="421"/>
      <c r="RRV520" s="421"/>
      <c r="RRW520" s="421"/>
      <c r="RRX520" s="421"/>
      <c r="RRY520" s="421"/>
      <c r="RRZ520" s="421"/>
      <c r="RSA520" s="421"/>
      <c r="RSB520" s="421"/>
      <c r="RSC520" s="421"/>
      <c r="RSD520" s="421"/>
      <c r="RSE520" s="421"/>
      <c r="RSF520" s="421"/>
      <c r="RSG520" s="421"/>
      <c r="RSH520" s="421"/>
      <c r="RSI520" s="421"/>
      <c r="RSJ520" s="421"/>
      <c r="RSK520" s="421"/>
      <c r="RSL520" s="421"/>
      <c r="RSM520" s="421"/>
      <c r="RSN520" s="421"/>
      <c r="RSO520" s="421"/>
      <c r="RSP520" s="421"/>
      <c r="RSQ520" s="421"/>
      <c r="RSR520" s="421"/>
      <c r="RSS520" s="421"/>
      <c r="RST520" s="421"/>
      <c r="RSU520" s="421"/>
      <c r="RSV520" s="421"/>
      <c r="RSW520" s="421"/>
      <c r="RSX520" s="421"/>
      <c r="RSY520" s="421"/>
      <c r="RSZ520" s="421"/>
      <c r="RTA520" s="421"/>
      <c r="RTB520" s="421"/>
      <c r="RTC520" s="421"/>
      <c r="RTD520" s="421"/>
      <c r="RTE520" s="421"/>
      <c r="RTF520" s="421"/>
      <c r="RTG520" s="421"/>
      <c r="RTH520" s="421"/>
      <c r="RTI520" s="421"/>
      <c r="RTJ520" s="421"/>
      <c r="RTK520" s="421"/>
      <c r="RTL520" s="421"/>
      <c r="RTM520" s="421"/>
      <c r="RTN520" s="421"/>
      <c r="RTO520" s="421"/>
      <c r="RTP520" s="421"/>
      <c r="RTQ520" s="421"/>
      <c r="RTR520" s="421"/>
      <c r="RTS520" s="421"/>
      <c r="RTT520" s="421"/>
      <c r="RTU520" s="421"/>
      <c r="RTV520" s="421"/>
      <c r="RTW520" s="421"/>
      <c r="RTX520" s="421"/>
      <c r="RTY520" s="421"/>
      <c r="RTZ520" s="421"/>
      <c r="RUA520" s="421"/>
      <c r="RUB520" s="421"/>
      <c r="RUC520" s="421"/>
      <c r="RUD520" s="421"/>
      <c r="RUE520" s="421"/>
      <c r="RUF520" s="421"/>
      <c r="RUG520" s="421"/>
      <c r="RUH520" s="421"/>
      <c r="RUI520" s="421"/>
      <c r="RUJ520" s="421"/>
      <c r="RUK520" s="421"/>
      <c r="RUL520" s="421"/>
      <c r="RUM520" s="421"/>
      <c r="RUN520" s="421"/>
      <c r="RUO520" s="421"/>
      <c r="RUP520" s="421"/>
      <c r="RUQ520" s="421"/>
      <c r="RUR520" s="421"/>
      <c r="RUS520" s="421"/>
      <c r="RUT520" s="421"/>
      <c r="RUU520" s="421"/>
      <c r="RUV520" s="421"/>
      <c r="RUW520" s="421"/>
      <c r="RUX520" s="421"/>
      <c r="RUY520" s="421"/>
      <c r="RUZ520" s="421"/>
      <c r="RVA520" s="421"/>
      <c r="RVB520" s="421"/>
      <c r="RVC520" s="421"/>
      <c r="RVD520" s="421"/>
      <c r="RVE520" s="421"/>
      <c r="RVF520" s="421"/>
      <c r="RVG520" s="421"/>
      <c r="RVH520" s="421"/>
      <c r="RVI520" s="421"/>
      <c r="RVJ520" s="421"/>
      <c r="RVK520" s="421"/>
      <c r="RVL520" s="421"/>
      <c r="RVM520" s="421"/>
      <c r="RVN520" s="421"/>
      <c r="RVO520" s="421"/>
      <c r="RVP520" s="421"/>
      <c r="RVQ520" s="421"/>
      <c r="RVR520" s="421"/>
      <c r="RVS520" s="421"/>
      <c r="RVT520" s="421"/>
      <c r="RVU520" s="421"/>
      <c r="RVV520" s="421"/>
      <c r="RVW520" s="421"/>
      <c r="RVX520" s="421"/>
      <c r="RVY520" s="421"/>
      <c r="RVZ520" s="421"/>
      <c r="RWA520" s="421"/>
      <c r="RWB520" s="421"/>
      <c r="RWC520" s="421"/>
      <c r="RWD520" s="421"/>
      <c r="RWE520" s="421"/>
      <c r="RWF520" s="421"/>
      <c r="RWG520" s="421"/>
      <c r="RWH520" s="421"/>
      <c r="RWI520" s="421"/>
      <c r="RWJ520" s="421"/>
      <c r="RWK520" s="421"/>
      <c r="RWL520" s="421"/>
      <c r="RWM520" s="421"/>
      <c r="RWN520" s="421"/>
      <c r="RWO520" s="421"/>
      <c r="RWP520" s="421"/>
      <c r="RWQ520" s="421"/>
      <c r="RWR520" s="421"/>
      <c r="RWS520" s="421"/>
      <c r="RWT520" s="421"/>
      <c r="RWU520" s="421"/>
      <c r="RWV520" s="421"/>
      <c r="RWW520" s="421"/>
      <c r="RWX520" s="421"/>
      <c r="RWY520" s="421"/>
      <c r="RWZ520" s="421"/>
      <c r="RXA520" s="421"/>
      <c r="RXB520" s="421"/>
      <c r="RXC520" s="421"/>
      <c r="RXD520" s="421"/>
      <c r="RXE520" s="421"/>
      <c r="RXF520" s="421"/>
      <c r="RXG520" s="421"/>
      <c r="RXH520" s="421"/>
      <c r="RXI520" s="421"/>
      <c r="RXJ520" s="421"/>
      <c r="RXK520" s="421"/>
      <c r="RXL520" s="421"/>
      <c r="RXM520" s="421"/>
      <c r="RXN520" s="421"/>
      <c r="RXO520" s="421"/>
      <c r="RXP520" s="421"/>
      <c r="RXQ520" s="421"/>
      <c r="RXR520" s="421"/>
      <c r="RXS520" s="421"/>
      <c r="RXT520" s="421"/>
      <c r="RXU520" s="421"/>
      <c r="RXV520" s="421"/>
      <c r="RXW520" s="421"/>
      <c r="RXX520" s="421"/>
      <c r="RXY520" s="421"/>
      <c r="RXZ520" s="421"/>
      <c r="RYA520" s="421"/>
      <c r="RYB520" s="421"/>
      <c r="RYC520" s="421"/>
      <c r="RYD520" s="421"/>
      <c r="RYE520" s="421"/>
      <c r="RYF520" s="421"/>
      <c r="RYG520" s="421"/>
      <c r="RYH520" s="421"/>
      <c r="RYI520" s="421"/>
      <c r="RYJ520" s="421"/>
      <c r="RYK520" s="421"/>
      <c r="RYL520" s="421"/>
      <c r="RYM520" s="421"/>
      <c r="RYN520" s="421"/>
      <c r="RYO520" s="421"/>
      <c r="RYP520" s="421"/>
      <c r="RYQ520" s="421"/>
      <c r="RYR520" s="421"/>
      <c r="RYS520" s="421"/>
      <c r="RYT520" s="421"/>
      <c r="RYU520" s="421"/>
      <c r="RYV520" s="421"/>
      <c r="RYW520" s="421"/>
      <c r="RYX520" s="421"/>
      <c r="RYY520" s="421"/>
      <c r="RYZ520" s="421"/>
      <c r="RZA520" s="421"/>
      <c r="RZB520" s="421"/>
      <c r="RZC520" s="421"/>
      <c r="RZD520" s="421"/>
      <c r="RZE520" s="421"/>
      <c r="RZF520" s="421"/>
      <c r="RZG520" s="421"/>
      <c r="RZH520" s="421"/>
      <c r="RZI520" s="421"/>
      <c r="RZJ520" s="421"/>
      <c r="RZK520" s="421"/>
      <c r="RZL520" s="421"/>
      <c r="RZM520" s="421"/>
      <c r="RZN520" s="421"/>
      <c r="RZO520" s="421"/>
      <c r="RZP520" s="421"/>
      <c r="RZQ520" s="421"/>
      <c r="RZR520" s="421"/>
      <c r="RZS520" s="421"/>
      <c r="RZT520" s="421"/>
      <c r="RZU520" s="421"/>
      <c r="RZV520" s="421"/>
      <c r="RZW520" s="421"/>
      <c r="RZX520" s="421"/>
      <c r="RZY520" s="421"/>
      <c r="RZZ520" s="421"/>
      <c r="SAA520" s="421"/>
      <c r="SAB520" s="421"/>
      <c r="SAC520" s="421"/>
      <c r="SAD520" s="421"/>
      <c r="SAE520" s="421"/>
      <c r="SAF520" s="421"/>
      <c r="SAG520" s="421"/>
      <c r="SAH520" s="421"/>
      <c r="SAI520" s="421"/>
      <c r="SAJ520" s="421"/>
      <c r="SAK520" s="421"/>
      <c r="SAL520" s="421"/>
      <c r="SAM520" s="421"/>
      <c r="SAN520" s="421"/>
      <c r="SAO520" s="421"/>
      <c r="SAP520" s="421"/>
      <c r="SAQ520" s="421"/>
      <c r="SAR520" s="421"/>
      <c r="SAS520" s="421"/>
      <c r="SAT520" s="421"/>
      <c r="SAU520" s="421"/>
      <c r="SAV520" s="421"/>
      <c r="SAW520" s="421"/>
      <c r="SAX520" s="421"/>
      <c r="SAY520" s="421"/>
      <c r="SAZ520" s="421"/>
      <c r="SBA520" s="421"/>
      <c r="SBB520" s="421"/>
      <c r="SBC520" s="421"/>
      <c r="SBD520" s="421"/>
      <c r="SBE520" s="421"/>
      <c r="SBF520" s="421"/>
      <c r="SBG520" s="421"/>
      <c r="SBH520" s="421"/>
      <c r="SBI520" s="421"/>
      <c r="SBJ520" s="421"/>
      <c r="SBK520" s="421"/>
      <c r="SBL520" s="421"/>
      <c r="SBM520" s="421"/>
      <c r="SBN520" s="421"/>
      <c r="SBO520" s="421"/>
      <c r="SBP520" s="421"/>
      <c r="SBQ520" s="421"/>
      <c r="SBR520" s="421"/>
      <c r="SBS520" s="421"/>
      <c r="SBT520" s="421"/>
      <c r="SBU520" s="421"/>
      <c r="SBV520" s="421"/>
      <c r="SBW520" s="421"/>
      <c r="SBX520" s="421"/>
      <c r="SBY520" s="421"/>
      <c r="SBZ520" s="421"/>
      <c r="SCA520" s="421"/>
      <c r="SCB520" s="421"/>
      <c r="SCC520" s="421"/>
      <c r="SCD520" s="421"/>
      <c r="SCE520" s="421"/>
      <c r="SCF520" s="421"/>
      <c r="SCG520" s="421"/>
      <c r="SCH520" s="421"/>
      <c r="SCI520" s="421"/>
      <c r="SCJ520" s="421"/>
      <c r="SCK520" s="421"/>
      <c r="SCL520" s="421"/>
      <c r="SCM520" s="421"/>
      <c r="SCN520" s="421"/>
      <c r="SCO520" s="421"/>
      <c r="SCP520" s="421"/>
      <c r="SCQ520" s="421"/>
      <c r="SCR520" s="421"/>
      <c r="SCS520" s="421"/>
      <c r="SCT520" s="421"/>
      <c r="SCU520" s="421"/>
      <c r="SCV520" s="421"/>
      <c r="SCW520" s="421"/>
      <c r="SCX520" s="421"/>
      <c r="SCY520" s="421"/>
      <c r="SCZ520" s="421"/>
      <c r="SDA520" s="421"/>
      <c r="SDB520" s="421"/>
      <c r="SDC520" s="421"/>
      <c r="SDD520" s="421"/>
      <c r="SDE520" s="421"/>
      <c r="SDF520" s="421"/>
      <c r="SDG520" s="421"/>
      <c r="SDH520" s="421"/>
      <c r="SDI520" s="421"/>
      <c r="SDJ520" s="421"/>
      <c r="SDK520" s="421"/>
      <c r="SDL520" s="421"/>
      <c r="SDM520" s="421"/>
      <c r="SDN520" s="421"/>
      <c r="SDO520" s="421"/>
      <c r="SDP520" s="421"/>
      <c r="SDQ520" s="421"/>
      <c r="SDR520" s="421"/>
      <c r="SDS520" s="421"/>
      <c r="SDT520" s="421"/>
      <c r="SDU520" s="421"/>
      <c r="SDV520" s="421"/>
      <c r="SDW520" s="421"/>
      <c r="SDX520" s="421"/>
      <c r="SDY520" s="421"/>
      <c r="SDZ520" s="421"/>
      <c r="SEA520" s="421"/>
      <c r="SEB520" s="421"/>
      <c r="SEC520" s="421"/>
      <c r="SED520" s="421"/>
      <c r="SEE520" s="421"/>
      <c r="SEF520" s="421"/>
      <c r="SEG520" s="421"/>
      <c r="SEH520" s="421"/>
      <c r="SEI520" s="421"/>
      <c r="SEJ520" s="421"/>
      <c r="SEK520" s="421"/>
      <c r="SEL520" s="421"/>
      <c r="SEM520" s="421"/>
      <c r="SEN520" s="421"/>
      <c r="SEO520" s="421"/>
      <c r="SEP520" s="421"/>
      <c r="SEQ520" s="421"/>
      <c r="SER520" s="421"/>
      <c r="SES520" s="421"/>
      <c r="SET520" s="421"/>
      <c r="SEU520" s="421"/>
      <c r="SEV520" s="421"/>
      <c r="SEW520" s="421"/>
      <c r="SEX520" s="421"/>
      <c r="SEY520" s="421"/>
      <c r="SEZ520" s="421"/>
      <c r="SFA520" s="421"/>
      <c r="SFB520" s="421"/>
      <c r="SFC520" s="421"/>
      <c r="SFD520" s="421"/>
      <c r="SFE520" s="421"/>
      <c r="SFF520" s="421"/>
      <c r="SFG520" s="421"/>
      <c r="SFH520" s="421"/>
      <c r="SFI520" s="421"/>
      <c r="SFJ520" s="421"/>
      <c r="SFK520" s="421"/>
      <c r="SFL520" s="421"/>
      <c r="SFM520" s="421"/>
      <c r="SFN520" s="421"/>
      <c r="SFO520" s="421"/>
      <c r="SFP520" s="421"/>
      <c r="SFQ520" s="421"/>
      <c r="SFR520" s="421"/>
      <c r="SFS520" s="421"/>
      <c r="SFT520" s="421"/>
      <c r="SFU520" s="421"/>
      <c r="SFV520" s="421"/>
      <c r="SFW520" s="421"/>
      <c r="SFX520" s="421"/>
      <c r="SFY520" s="421"/>
      <c r="SFZ520" s="421"/>
      <c r="SGA520" s="421"/>
      <c r="SGB520" s="421"/>
      <c r="SGC520" s="421"/>
      <c r="SGD520" s="421"/>
      <c r="SGE520" s="421"/>
      <c r="SGF520" s="421"/>
      <c r="SGG520" s="421"/>
      <c r="SGH520" s="421"/>
      <c r="SGI520" s="421"/>
      <c r="SGJ520" s="421"/>
      <c r="SGK520" s="421"/>
      <c r="SGL520" s="421"/>
      <c r="SGM520" s="421"/>
      <c r="SGN520" s="421"/>
      <c r="SGO520" s="421"/>
      <c r="SGP520" s="421"/>
      <c r="SGQ520" s="421"/>
      <c r="SGR520" s="421"/>
      <c r="SGS520" s="421"/>
      <c r="SGT520" s="421"/>
      <c r="SGU520" s="421"/>
      <c r="SGV520" s="421"/>
      <c r="SGW520" s="421"/>
      <c r="SGX520" s="421"/>
      <c r="SGY520" s="421"/>
      <c r="SGZ520" s="421"/>
      <c r="SHA520" s="421"/>
      <c r="SHB520" s="421"/>
      <c r="SHC520" s="421"/>
      <c r="SHD520" s="421"/>
      <c r="SHE520" s="421"/>
      <c r="SHF520" s="421"/>
      <c r="SHG520" s="421"/>
      <c r="SHH520" s="421"/>
      <c r="SHI520" s="421"/>
      <c r="SHJ520" s="421"/>
      <c r="SHK520" s="421"/>
      <c r="SHL520" s="421"/>
      <c r="SHM520" s="421"/>
      <c r="SHN520" s="421"/>
      <c r="SHO520" s="421"/>
      <c r="SHP520" s="421"/>
      <c r="SHQ520" s="421"/>
      <c r="SHR520" s="421"/>
      <c r="SHS520" s="421"/>
      <c r="SHT520" s="421"/>
      <c r="SHU520" s="421"/>
      <c r="SHV520" s="421"/>
      <c r="SHW520" s="421"/>
      <c r="SHX520" s="421"/>
      <c r="SHY520" s="421"/>
      <c r="SHZ520" s="421"/>
      <c r="SIA520" s="421"/>
      <c r="SIB520" s="421"/>
      <c r="SIC520" s="421"/>
      <c r="SID520" s="421"/>
      <c r="SIE520" s="421"/>
      <c r="SIF520" s="421"/>
      <c r="SIG520" s="421"/>
      <c r="SIH520" s="421"/>
      <c r="SII520" s="421"/>
      <c r="SIJ520" s="421"/>
      <c r="SIK520" s="421"/>
      <c r="SIL520" s="421"/>
      <c r="SIM520" s="421"/>
      <c r="SIN520" s="421"/>
      <c r="SIO520" s="421"/>
      <c r="SIP520" s="421"/>
      <c r="SIQ520" s="421"/>
      <c r="SIR520" s="421"/>
      <c r="SIS520" s="421"/>
      <c r="SIT520" s="421"/>
      <c r="SIU520" s="421"/>
      <c r="SIV520" s="421"/>
      <c r="SIW520" s="421"/>
      <c r="SIX520" s="421"/>
      <c r="SIY520" s="421"/>
      <c r="SIZ520" s="421"/>
      <c r="SJA520" s="421"/>
      <c r="SJB520" s="421"/>
      <c r="SJC520" s="421"/>
      <c r="SJD520" s="421"/>
      <c r="SJE520" s="421"/>
      <c r="SJF520" s="421"/>
      <c r="SJG520" s="421"/>
      <c r="SJH520" s="421"/>
      <c r="SJI520" s="421"/>
      <c r="SJJ520" s="421"/>
      <c r="SJK520" s="421"/>
      <c r="SJL520" s="421"/>
      <c r="SJM520" s="421"/>
      <c r="SJN520" s="421"/>
      <c r="SJO520" s="421"/>
      <c r="SJP520" s="421"/>
      <c r="SJQ520" s="421"/>
      <c r="SJR520" s="421"/>
      <c r="SJS520" s="421"/>
      <c r="SJT520" s="421"/>
      <c r="SJU520" s="421"/>
      <c r="SJV520" s="421"/>
      <c r="SJW520" s="421"/>
      <c r="SJX520" s="421"/>
      <c r="SJY520" s="421"/>
      <c r="SJZ520" s="421"/>
      <c r="SKA520" s="421"/>
      <c r="SKB520" s="421"/>
      <c r="SKC520" s="421"/>
      <c r="SKD520" s="421"/>
      <c r="SKE520" s="421"/>
      <c r="SKF520" s="421"/>
      <c r="SKG520" s="421"/>
      <c r="SKH520" s="421"/>
      <c r="SKI520" s="421"/>
      <c r="SKJ520" s="421"/>
      <c r="SKK520" s="421"/>
      <c r="SKL520" s="421"/>
      <c r="SKM520" s="421"/>
      <c r="SKN520" s="421"/>
      <c r="SKO520" s="421"/>
      <c r="SKP520" s="421"/>
      <c r="SKQ520" s="421"/>
      <c r="SKR520" s="421"/>
      <c r="SKS520" s="421"/>
      <c r="SKT520" s="421"/>
      <c r="SKU520" s="421"/>
      <c r="SKV520" s="421"/>
      <c r="SKW520" s="421"/>
      <c r="SKX520" s="421"/>
      <c r="SKY520" s="421"/>
      <c r="SKZ520" s="421"/>
      <c r="SLA520" s="421"/>
      <c r="SLB520" s="421"/>
      <c r="SLC520" s="421"/>
      <c r="SLD520" s="421"/>
      <c r="SLE520" s="421"/>
      <c r="SLF520" s="421"/>
      <c r="SLG520" s="421"/>
      <c r="SLH520" s="421"/>
      <c r="SLI520" s="421"/>
      <c r="SLJ520" s="421"/>
      <c r="SLK520" s="421"/>
      <c r="SLL520" s="421"/>
      <c r="SLM520" s="421"/>
      <c r="SLN520" s="421"/>
      <c r="SLO520" s="421"/>
      <c r="SLP520" s="421"/>
      <c r="SLQ520" s="421"/>
      <c r="SLR520" s="421"/>
      <c r="SLS520" s="421"/>
      <c r="SLT520" s="421"/>
      <c r="SLU520" s="421"/>
      <c r="SLV520" s="421"/>
      <c r="SLW520" s="421"/>
      <c r="SLX520" s="421"/>
      <c r="SLY520" s="421"/>
      <c r="SLZ520" s="421"/>
      <c r="SMA520" s="421"/>
      <c r="SMB520" s="421"/>
      <c r="SMC520" s="421"/>
      <c r="SMD520" s="421"/>
      <c r="SME520" s="421"/>
      <c r="SMF520" s="421"/>
      <c r="SMG520" s="421"/>
      <c r="SMH520" s="421"/>
      <c r="SMI520" s="421"/>
      <c r="SMJ520" s="421"/>
      <c r="SMK520" s="421"/>
      <c r="SML520" s="421"/>
      <c r="SMM520" s="421"/>
      <c r="SMN520" s="421"/>
      <c r="SMO520" s="421"/>
      <c r="SMP520" s="421"/>
      <c r="SMQ520" s="421"/>
      <c r="SMR520" s="421"/>
      <c r="SMS520" s="421"/>
      <c r="SMT520" s="421"/>
      <c r="SMU520" s="421"/>
      <c r="SMV520" s="421"/>
      <c r="SMW520" s="421"/>
      <c r="SMX520" s="421"/>
      <c r="SMY520" s="421"/>
      <c r="SMZ520" s="421"/>
      <c r="SNA520" s="421"/>
      <c r="SNB520" s="421"/>
      <c r="SNC520" s="421"/>
      <c r="SND520" s="421"/>
      <c r="SNE520" s="421"/>
      <c r="SNF520" s="421"/>
      <c r="SNG520" s="421"/>
      <c r="SNH520" s="421"/>
      <c r="SNI520" s="421"/>
      <c r="SNJ520" s="421"/>
      <c r="SNK520" s="421"/>
      <c r="SNL520" s="421"/>
      <c r="SNM520" s="421"/>
      <c r="SNN520" s="421"/>
      <c r="SNO520" s="421"/>
      <c r="SNP520" s="421"/>
      <c r="SNQ520" s="421"/>
      <c r="SNR520" s="421"/>
      <c r="SNS520" s="421"/>
      <c r="SNT520" s="421"/>
      <c r="SNU520" s="421"/>
      <c r="SNV520" s="421"/>
      <c r="SNW520" s="421"/>
      <c r="SNX520" s="421"/>
      <c r="SNY520" s="421"/>
      <c r="SNZ520" s="421"/>
      <c r="SOA520" s="421"/>
      <c r="SOB520" s="421"/>
      <c r="SOC520" s="421"/>
      <c r="SOD520" s="421"/>
      <c r="SOE520" s="421"/>
      <c r="SOF520" s="421"/>
      <c r="SOG520" s="421"/>
      <c r="SOH520" s="421"/>
      <c r="SOI520" s="421"/>
      <c r="SOJ520" s="421"/>
      <c r="SOK520" s="421"/>
      <c r="SOL520" s="421"/>
      <c r="SOM520" s="421"/>
      <c r="SON520" s="421"/>
      <c r="SOO520" s="421"/>
      <c r="SOP520" s="421"/>
      <c r="SOQ520" s="421"/>
      <c r="SOR520" s="421"/>
      <c r="SOS520" s="421"/>
      <c r="SOT520" s="421"/>
      <c r="SOU520" s="421"/>
      <c r="SOV520" s="421"/>
      <c r="SOW520" s="421"/>
      <c r="SOX520" s="421"/>
      <c r="SOY520" s="421"/>
      <c r="SOZ520" s="421"/>
      <c r="SPA520" s="421"/>
      <c r="SPB520" s="421"/>
      <c r="SPC520" s="421"/>
      <c r="SPD520" s="421"/>
      <c r="SPE520" s="421"/>
      <c r="SPF520" s="421"/>
      <c r="SPG520" s="421"/>
      <c r="SPH520" s="421"/>
      <c r="SPI520" s="421"/>
      <c r="SPJ520" s="421"/>
      <c r="SPK520" s="421"/>
      <c r="SPL520" s="421"/>
      <c r="SPM520" s="421"/>
      <c r="SPN520" s="421"/>
      <c r="SPO520" s="421"/>
      <c r="SPP520" s="421"/>
      <c r="SPQ520" s="421"/>
      <c r="SPR520" s="421"/>
      <c r="SPS520" s="421"/>
      <c r="SPT520" s="421"/>
      <c r="SPU520" s="421"/>
      <c r="SPV520" s="421"/>
      <c r="SPW520" s="421"/>
      <c r="SPX520" s="421"/>
      <c r="SPY520" s="421"/>
      <c r="SPZ520" s="421"/>
      <c r="SQA520" s="421"/>
      <c r="SQB520" s="421"/>
      <c r="SQC520" s="421"/>
      <c r="SQD520" s="421"/>
      <c r="SQE520" s="421"/>
      <c r="SQF520" s="421"/>
      <c r="SQG520" s="421"/>
      <c r="SQH520" s="421"/>
      <c r="SQI520" s="421"/>
      <c r="SQJ520" s="421"/>
      <c r="SQK520" s="421"/>
      <c r="SQL520" s="421"/>
      <c r="SQM520" s="421"/>
      <c r="SQN520" s="421"/>
      <c r="SQO520" s="421"/>
      <c r="SQP520" s="421"/>
      <c r="SQQ520" s="421"/>
      <c r="SQR520" s="421"/>
      <c r="SQS520" s="421"/>
      <c r="SQT520" s="421"/>
      <c r="SQU520" s="421"/>
      <c r="SQV520" s="421"/>
      <c r="SQW520" s="421"/>
      <c r="SQX520" s="421"/>
      <c r="SQY520" s="421"/>
      <c r="SQZ520" s="421"/>
      <c r="SRA520" s="421"/>
      <c r="SRB520" s="421"/>
      <c r="SRC520" s="421"/>
      <c r="SRD520" s="421"/>
      <c r="SRE520" s="421"/>
      <c r="SRF520" s="421"/>
      <c r="SRG520" s="421"/>
      <c r="SRH520" s="421"/>
      <c r="SRI520" s="421"/>
      <c r="SRJ520" s="421"/>
      <c r="SRK520" s="421"/>
      <c r="SRL520" s="421"/>
      <c r="SRM520" s="421"/>
      <c r="SRN520" s="421"/>
      <c r="SRO520" s="421"/>
      <c r="SRP520" s="421"/>
      <c r="SRQ520" s="421"/>
      <c r="SRR520" s="421"/>
      <c r="SRS520" s="421"/>
      <c r="SRT520" s="421"/>
      <c r="SRU520" s="421"/>
      <c r="SRV520" s="421"/>
      <c r="SRW520" s="421"/>
      <c r="SRX520" s="421"/>
      <c r="SRY520" s="421"/>
      <c r="SRZ520" s="421"/>
      <c r="SSA520" s="421"/>
      <c r="SSB520" s="421"/>
      <c r="SSC520" s="421"/>
      <c r="SSD520" s="421"/>
      <c r="SSE520" s="421"/>
      <c r="SSF520" s="421"/>
      <c r="SSG520" s="421"/>
      <c r="SSH520" s="421"/>
      <c r="SSI520" s="421"/>
      <c r="SSJ520" s="421"/>
      <c r="SSK520" s="421"/>
      <c r="SSL520" s="421"/>
      <c r="SSM520" s="421"/>
      <c r="SSN520" s="421"/>
      <c r="SSO520" s="421"/>
      <c r="SSP520" s="421"/>
      <c r="SSQ520" s="421"/>
      <c r="SSR520" s="421"/>
      <c r="SSS520" s="421"/>
      <c r="SST520" s="421"/>
      <c r="SSU520" s="421"/>
      <c r="SSV520" s="421"/>
      <c r="SSW520" s="421"/>
      <c r="SSX520" s="421"/>
      <c r="SSY520" s="421"/>
      <c r="SSZ520" s="421"/>
      <c r="STA520" s="421"/>
      <c r="STB520" s="421"/>
      <c r="STC520" s="421"/>
      <c r="STD520" s="421"/>
      <c r="STE520" s="421"/>
      <c r="STF520" s="421"/>
      <c r="STG520" s="421"/>
      <c r="STH520" s="421"/>
      <c r="STI520" s="421"/>
      <c r="STJ520" s="421"/>
      <c r="STK520" s="421"/>
      <c r="STL520" s="421"/>
      <c r="STM520" s="421"/>
      <c r="STN520" s="421"/>
      <c r="STO520" s="421"/>
      <c r="STP520" s="421"/>
      <c r="STQ520" s="421"/>
      <c r="STR520" s="421"/>
      <c r="STS520" s="421"/>
      <c r="STT520" s="421"/>
      <c r="STU520" s="421"/>
      <c r="STV520" s="421"/>
      <c r="STW520" s="421"/>
      <c r="STX520" s="421"/>
      <c r="STY520" s="421"/>
      <c r="STZ520" s="421"/>
      <c r="SUA520" s="421"/>
      <c r="SUB520" s="421"/>
      <c r="SUC520" s="421"/>
      <c r="SUD520" s="421"/>
      <c r="SUE520" s="421"/>
      <c r="SUF520" s="421"/>
      <c r="SUG520" s="421"/>
      <c r="SUH520" s="421"/>
      <c r="SUI520" s="421"/>
      <c r="SUJ520" s="421"/>
      <c r="SUK520" s="421"/>
      <c r="SUL520" s="421"/>
      <c r="SUM520" s="421"/>
      <c r="SUN520" s="421"/>
      <c r="SUO520" s="421"/>
      <c r="SUP520" s="421"/>
      <c r="SUQ520" s="421"/>
      <c r="SUR520" s="421"/>
      <c r="SUS520" s="421"/>
      <c r="SUT520" s="421"/>
      <c r="SUU520" s="421"/>
      <c r="SUV520" s="421"/>
      <c r="SUW520" s="421"/>
      <c r="SUX520" s="421"/>
      <c r="SUY520" s="421"/>
      <c r="SUZ520" s="421"/>
      <c r="SVA520" s="421"/>
      <c r="SVB520" s="421"/>
      <c r="SVC520" s="421"/>
      <c r="SVD520" s="421"/>
      <c r="SVE520" s="421"/>
      <c r="SVF520" s="421"/>
      <c r="SVG520" s="421"/>
      <c r="SVH520" s="421"/>
      <c r="SVI520" s="421"/>
      <c r="SVJ520" s="421"/>
      <c r="SVK520" s="421"/>
      <c r="SVL520" s="421"/>
      <c r="SVM520" s="421"/>
      <c r="SVN520" s="421"/>
      <c r="SVO520" s="421"/>
      <c r="SVP520" s="421"/>
      <c r="SVQ520" s="421"/>
      <c r="SVR520" s="421"/>
      <c r="SVS520" s="421"/>
      <c r="SVT520" s="421"/>
      <c r="SVU520" s="421"/>
      <c r="SVV520" s="421"/>
      <c r="SVW520" s="421"/>
      <c r="SVX520" s="421"/>
      <c r="SVY520" s="421"/>
      <c r="SVZ520" s="421"/>
      <c r="SWA520" s="421"/>
      <c r="SWB520" s="421"/>
      <c r="SWC520" s="421"/>
      <c r="SWD520" s="421"/>
      <c r="SWE520" s="421"/>
      <c r="SWF520" s="421"/>
      <c r="SWG520" s="421"/>
      <c r="SWH520" s="421"/>
      <c r="SWI520" s="421"/>
      <c r="SWJ520" s="421"/>
      <c r="SWK520" s="421"/>
      <c r="SWL520" s="421"/>
      <c r="SWM520" s="421"/>
      <c r="SWN520" s="421"/>
      <c r="SWO520" s="421"/>
      <c r="SWP520" s="421"/>
      <c r="SWQ520" s="421"/>
      <c r="SWR520" s="421"/>
      <c r="SWS520" s="421"/>
      <c r="SWT520" s="421"/>
      <c r="SWU520" s="421"/>
      <c r="SWV520" s="421"/>
      <c r="SWW520" s="421"/>
      <c r="SWX520" s="421"/>
      <c r="SWY520" s="421"/>
      <c r="SWZ520" s="421"/>
      <c r="SXA520" s="421"/>
      <c r="SXB520" s="421"/>
      <c r="SXC520" s="421"/>
      <c r="SXD520" s="421"/>
      <c r="SXE520" s="421"/>
      <c r="SXF520" s="421"/>
      <c r="SXG520" s="421"/>
      <c r="SXH520" s="421"/>
      <c r="SXI520" s="421"/>
      <c r="SXJ520" s="421"/>
      <c r="SXK520" s="421"/>
      <c r="SXL520" s="421"/>
      <c r="SXM520" s="421"/>
      <c r="SXN520" s="421"/>
      <c r="SXO520" s="421"/>
      <c r="SXP520" s="421"/>
      <c r="SXQ520" s="421"/>
      <c r="SXR520" s="421"/>
      <c r="SXS520" s="421"/>
      <c r="SXT520" s="421"/>
      <c r="SXU520" s="421"/>
      <c r="SXV520" s="421"/>
      <c r="SXW520" s="421"/>
      <c r="SXX520" s="421"/>
      <c r="SXY520" s="421"/>
      <c r="SXZ520" s="421"/>
      <c r="SYA520" s="421"/>
      <c r="SYB520" s="421"/>
      <c r="SYC520" s="421"/>
      <c r="SYD520" s="421"/>
      <c r="SYE520" s="421"/>
      <c r="SYF520" s="421"/>
      <c r="SYG520" s="421"/>
      <c r="SYH520" s="421"/>
      <c r="SYI520" s="421"/>
      <c r="SYJ520" s="421"/>
      <c r="SYK520" s="421"/>
      <c r="SYL520" s="421"/>
      <c r="SYM520" s="421"/>
      <c r="SYN520" s="421"/>
      <c r="SYO520" s="421"/>
      <c r="SYP520" s="421"/>
      <c r="SYQ520" s="421"/>
      <c r="SYR520" s="421"/>
      <c r="SYS520" s="421"/>
      <c r="SYT520" s="421"/>
      <c r="SYU520" s="421"/>
      <c r="SYV520" s="421"/>
      <c r="SYW520" s="421"/>
      <c r="SYX520" s="421"/>
      <c r="SYY520" s="421"/>
      <c r="SYZ520" s="421"/>
      <c r="SZA520" s="421"/>
      <c r="SZB520" s="421"/>
      <c r="SZC520" s="421"/>
      <c r="SZD520" s="421"/>
      <c r="SZE520" s="421"/>
      <c r="SZF520" s="421"/>
      <c r="SZG520" s="421"/>
      <c r="SZH520" s="421"/>
      <c r="SZI520" s="421"/>
      <c r="SZJ520" s="421"/>
      <c r="SZK520" s="421"/>
      <c r="SZL520" s="421"/>
      <c r="SZM520" s="421"/>
      <c r="SZN520" s="421"/>
      <c r="SZO520" s="421"/>
      <c r="SZP520" s="421"/>
      <c r="SZQ520" s="421"/>
      <c r="SZR520" s="421"/>
      <c r="SZS520" s="421"/>
      <c r="SZT520" s="421"/>
      <c r="SZU520" s="421"/>
      <c r="SZV520" s="421"/>
      <c r="SZW520" s="421"/>
      <c r="SZX520" s="421"/>
      <c r="SZY520" s="421"/>
      <c r="SZZ520" s="421"/>
      <c r="TAA520" s="421"/>
      <c r="TAB520" s="421"/>
      <c r="TAC520" s="421"/>
      <c r="TAD520" s="421"/>
      <c r="TAE520" s="421"/>
      <c r="TAF520" s="421"/>
      <c r="TAG520" s="421"/>
      <c r="TAH520" s="421"/>
      <c r="TAI520" s="421"/>
      <c r="TAJ520" s="421"/>
      <c r="TAK520" s="421"/>
      <c r="TAL520" s="421"/>
      <c r="TAM520" s="421"/>
      <c r="TAN520" s="421"/>
      <c r="TAO520" s="421"/>
      <c r="TAP520" s="421"/>
      <c r="TAQ520" s="421"/>
      <c r="TAR520" s="421"/>
      <c r="TAS520" s="421"/>
      <c r="TAT520" s="421"/>
      <c r="TAU520" s="421"/>
      <c r="TAV520" s="421"/>
      <c r="TAW520" s="421"/>
      <c r="TAX520" s="421"/>
      <c r="TAY520" s="421"/>
      <c r="TAZ520" s="421"/>
      <c r="TBA520" s="421"/>
      <c r="TBB520" s="421"/>
      <c r="TBC520" s="421"/>
      <c r="TBD520" s="421"/>
      <c r="TBE520" s="421"/>
      <c r="TBF520" s="421"/>
      <c r="TBG520" s="421"/>
      <c r="TBH520" s="421"/>
      <c r="TBI520" s="421"/>
      <c r="TBJ520" s="421"/>
      <c r="TBK520" s="421"/>
      <c r="TBL520" s="421"/>
      <c r="TBM520" s="421"/>
      <c r="TBN520" s="421"/>
      <c r="TBO520" s="421"/>
      <c r="TBP520" s="421"/>
      <c r="TBQ520" s="421"/>
      <c r="TBR520" s="421"/>
      <c r="TBS520" s="421"/>
      <c r="TBT520" s="421"/>
      <c r="TBU520" s="421"/>
      <c r="TBV520" s="421"/>
      <c r="TBW520" s="421"/>
      <c r="TBX520" s="421"/>
      <c r="TBY520" s="421"/>
      <c r="TBZ520" s="421"/>
      <c r="TCA520" s="421"/>
      <c r="TCB520" s="421"/>
      <c r="TCC520" s="421"/>
      <c r="TCD520" s="421"/>
      <c r="TCE520" s="421"/>
      <c r="TCF520" s="421"/>
      <c r="TCG520" s="421"/>
      <c r="TCH520" s="421"/>
      <c r="TCI520" s="421"/>
      <c r="TCJ520" s="421"/>
      <c r="TCK520" s="421"/>
      <c r="TCL520" s="421"/>
      <c r="TCM520" s="421"/>
      <c r="TCN520" s="421"/>
      <c r="TCO520" s="421"/>
      <c r="TCP520" s="421"/>
      <c r="TCQ520" s="421"/>
      <c r="TCR520" s="421"/>
      <c r="TCS520" s="421"/>
      <c r="TCT520" s="421"/>
      <c r="TCU520" s="421"/>
      <c r="TCV520" s="421"/>
      <c r="TCW520" s="421"/>
      <c r="TCX520" s="421"/>
      <c r="TCY520" s="421"/>
      <c r="TCZ520" s="421"/>
      <c r="TDA520" s="421"/>
      <c r="TDB520" s="421"/>
      <c r="TDC520" s="421"/>
      <c r="TDD520" s="421"/>
      <c r="TDE520" s="421"/>
      <c r="TDF520" s="421"/>
      <c r="TDG520" s="421"/>
      <c r="TDH520" s="421"/>
      <c r="TDI520" s="421"/>
      <c r="TDJ520" s="421"/>
      <c r="TDK520" s="421"/>
      <c r="TDL520" s="421"/>
      <c r="TDM520" s="421"/>
      <c r="TDN520" s="421"/>
      <c r="TDO520" s="421"/>
      <c r="TDP520" s="421"/>
      <c r="TDQ520" s="421"/>
      <c r="TDR520" s="421"/>
      <c r="TDS520" s="421"/>
      <c r="TDT520" s="421"/>
      <c r="TDU520" s="421"/>
      <c r="TDV520" s="421"/>
      <c r="TDW520" s="421"/>
      <c r="TDX520" s="421"/>
      <c r="TDY520" s="421"/>
      <c r="TDZ520" s="421"/>
      <c r="TEA520" s="421"/>
      <c r="TEB520" s="421"/>
      <c r="TEC520" s="421"/>
      <c r="TED520" s="421"/>
      <c r="TEE520" s="421"/>
      <c r="TEF520" s="421"/>
      <c r="TEG520" s="421"/>
      <c r="TEH520" s="421"/>
      <c r="TEI520" s="421"/>
      <c r="TEJ520" s="421"/>
      <c r="TEK520" s="421"/>
      <c r="TEL520" s="421"/>
      <c r="TEM520" s="421"/>
      <c r="TEN520" s="421"/>
      <c r="TEO520" s="421"/>
      <c r="TEP520" s="421"/>
      <c r="TEQ520" s="421"/>
      <c r="TER520" s="421"/>
      <c r="TES520" s="421"/>
      <c r="TET520" s="421"/>
      <c r="TEU520" s="421"/>
      <c r="TEV520" s="421"/>
      <c r="TEW520" s="421"/>
      <c r="TEX520" s="421"/>
      <c r="TEY520" s="421"/>
      <c r="TEZ520" s="421"/>
      <c r="TFA520" s="421"/>
      <c r="TFB520" s="421"/>
      <c r="TFC520" s="421"/>
      <c r="TFD520" s="421"/>
      <c r="TFE520" s="421"/>
      <c r="TFF520" s="421"/>
      <c r="TFG520" s="421"/>
      <c r="TFH520" s="421"/>
      <c r="TFI520" s="421"/>
      <c r="TFJ520" s="421"/>
      <c r="TFK520" s="421"/>
      <c r="TFL520" s="421"/>
      <c r="TFM520" s="421"/>
      <c r="TFN520" s="421"/>
      <c r="TFO520" s="421"/>
      <c r="TFP520" s="421"/>
      <c r="TFQ520" s="421"/>
      <c r="TFR520" s="421"/>
      <c r="TFS520" s="421"/>
      <c r="TFT520" s="421"/>
      <c r="TFU520" s="421"/>
      <c r="TFV520" s="421"/>
      <c r="TFW520" s="421"/>
      <c r="TFX520" s="421"/>
      <c r="TFY520" s="421"/>
      <c r="TFZ520" s="421"/>
      <c r="TGA520" s="421"/>
      <c r="TGB520" s="421"/>
      <c r="TGC520" s="421"/>
      <c r="TGD520" s="421"/>
      <c r="TGE520" s="421"/>
      <c r="TGF520" s="421"/>
      <c r="TGG520" s="421"/>
      <c r="TGH520" s="421"/>
      <c r="TGI520" s="421"/>
      <c r="TGJ520" s="421"/>
      <c r="TGK520" s="421"/>
      <c r="TGL520" s="421"/>
      <c r="TGM520" s="421"/>
      <c r="TGN520" s="421"/>
      <c r="TGO520" s="421"/>
      <c r="TGP520" s="421"/>
      <c r="TGQ520" s="421"/>
      <c r="TGR520" s="421"/>
      <c r="TGS520" s="421"/>
      <c r="TGT520" s="421"/>
      <c r="TGU520" s="421"/>
      <c r="TGV520" s="421"/>
      <c r="TGW520" s="421"/>
      <c r="TGX520" s="421"/>
      <c r="TGY520" s="421"/>
      <c r="TGZ520" s="421"/>
      <c r="THA520" s="421"/>
      <c r="THB520" s="421"/>
      <c r="THC520" s="421"/>
      <c r="THD520" s="421"/>
      <c r="THE520" s="421"/>
      <c r="THF520" s="421"/>
      <c r="THG520" s="421"/>
      <c r="THH520" s="421"/>
      <c r="THI520" s="421"/>
      <c r="THJ520" s="421"/>
      <c r="THK520" s="421"/>
      <c r="THL520" s="421"/>
      <c r="THM520" s="421"/>
      <c r="THN520" s="421"/>
      <c r="THO520" s="421"/>
      <c r="THP520" s="421"/>
      <c r="THQ520" s="421"/>
      <c r="THR520" s="421"/>
      <c r="THS520" s="421"/>
      <c r="THT520" s="421"/>
      <c r="THU520" s="421"/>
      <c r="THV520" s="421"/>
      <c r="THW520" s="421"/>
      <c r="THX520" s="421"/>
      <c r="THY520" s="421"/>
      <c r="THZ520" s="421"/>
      <c r="TIA520" s="421"/>
      <c r="TIB520" s="421"/>
      <c r="TIC520" s="421"/>
      <c r="TID520" s="421"/>
      <c r="TIE520" s="421"/>
      <c r="TIF520" s="421"/>
      <c r="TIG520" s="421"/>
      <c r="TIH520" s="421"/>
      <c r="TII520" s="421"/>
      <c r="TIJ520" s="421"/>
      <c r="TIK520" s="421"/>
      <c r="TIL520" s="421"/>
      <c r="TIM520" s="421"/>
      <c r="TIN520" s="421"/>
      <c r="TIO520" s="421"/>
      <c r="TIP520" s="421"/>
      <c r="TIQ520" s="421"/>
      <c r="TIR520" s="421"/>
      <c r="TIS520" s="421"/>
      <c r="TIT520" s="421"/>
      <c r="TIU520" s="421"/>
      <c r="TIV520" s="421"/>
      <c r="TIW520" s="421"/>
      <c r="TIX520" s="421"/>
      <c r="TIY520" s="421"/>
      <c r="TIZ520" s="421"/>
      <c r="TJA520" s="421"/>
      <c r="TJB520" s="421"/>
      <c r="TJC520" s="421"/>
      <c r="TJD520" s="421"/>
      <c r="TJE520" s="421"/>
      <c r="TJF520" s="421"/>
      <c r="TJG520" s="421"/>
      <c r="TJH520" s="421"/>
      <c r="TJI520" s="421"/>
      <c r="TJJ520" s="421"/>
      <c r="TJK520" s="421"/>
      <c r="TJL520" s="421"/>
      <c r="TJM520" s="421"/>
      <c r="TJN520" s="421"/>
      <c r="TJO520" s="421"/>
      <c r="TJP520" s="421"/>
      <c r="TJQ520" s="421"/>
      <c r="TJR520" s="421"/>
      <c r="TJS520" s="421"/>
      <c r="TJT520" s="421"/>
      <c r="TJU520" s="421"/>
      <c r="TJV520" s="421"/>
      <c r="TJW520" s="421"/>
      <c r="TJX520" s="421"/>
      <c r="TJY520" s="421"/>
      <c r="TJZ520" s="421"/>
      <c r="TKA520" s="421"/>
      <c r="TKB520" s="421"/>
      <c r="TKC520" s="421"/>
      <c r="TKD520" s="421"/>
      <c r="TKE520" s="421"/>
      <c r="TKF520" s="421"/>
      <c r="TKG520" s="421"/>
      <c r="TKH520" s="421"/>
      <c r="TKI520" s="421"/>
      <c r="TKJ520" s="421"/>
      <c r="TKK520" s="421"/>
      <c r="TKL520" s="421"/>
      <c r="TKM520" s="421"/>
      <c r="TKN520" s="421"/>
      <c r="TKO520" s="421"/>
      <c r="TKP520" s="421"/>
      <c r="TKQ520" s="421"/>
      <c r="TKR520" s="421"/>
      <c r="TKS520" s="421"/>
      <c r="TKT520" s="421"/>
      <c r="TKU520" s="421"/>
      <c r="TKV520" s="421"/>
      <c r="TKW520" s="421"/>
      <c r="TKX520" s="421"/>
      <c r="TKY520" s="421"/>
      <c r="TKZ520" s="421"/>
      <c r="TLA520" s="421"/>
      <c r="TLB520" s="421"/>
      <c r="TLC520" s="421"/>
      <c r="TLD520" s="421"/>
      <c r="TLE520" s="421"/>
      <c r="TLF520" s="421"/>
      <c r="TLG520" s="421"/>
      <c r="TLH520" s="421"/>
      <c r="TLI520" s="421"/>
      <c r="TLJ520" s="421"/>
      <c r="TLK520" s="421"/>
      <c r="TLL520" s="421"/>
      <c r="TLM520" s="421"/>
      <c r="TLN520" s="421"/>
      <c r="TLO520" s="421"/>
      <c r="TLP520" s="421"/>
      <c r="TLQ520" s="421"/>
      <c r="TLR520" s="421"/>
      <c r="TLS520" s="421"/>
      <c r="TLT520" s="421"/>
      <c r="TLU520" s="421"/>
      <c r="TLV520" s="421"/>
      <c r="TLW520" s="421"/>
      <c r="TLX520" s="421"/>
      <c r="TLY520" s="421"/>
      <c r="TLZ520" s="421"/>
      <c r="TMA520" s="421"/>
      <c r="TMB520" s="421"/>
      <c r="TMC520" s="421"/>
      <c r="TMD520" s="421"/>
      <c r="TME520" s="421"/>
      <c r="TMF520" s="421"/>
      <c r="TMG520" s="421"/>
      <c r="TMH520" s="421"/>
      <c r="TMI520" s="421"/>
      <c r="TMJ520" s="421"/>
      <c r="TMK520" s="421"/>
      <c r="TML520" s="421"/>
      <c r="TMM520" s="421"/>
      <c r="TMN520" s="421"/>
      <c r="TMO520" s="421"/>
      <c r="TMP520" s="421"/>
      <c r="TMQ520" s="421"/>
      <c r="TMR520" s="421"/>
      <c r="TMS520" s="421"/>
      <c r="TMT520" s="421"/>
      <c r="TMU520" s="421"/>
      <c r="TMV520" s="421"/>
      <c r="TMW520" s="421"/>
      <c r="TMX520" s="421"/>
      <c r="TMY520" s="421"/>
      <c r="TMZ520" s="421"/>
      <c r="TNA520" s="421"/>
      <c r="TNB520" s="421"/>
      <c r="TNC520" s="421"/>
      <c r="TND520" s="421"/>
      <c r="TNE520" s="421"/>
      <c r="TNF520" s="421"/>
      <c r="TNG520" s="421"/>
      <c r="TNH520" s="421"/>
      <c r="TNI520" s="421"/>
      <c r="TNJ520" s="421"/>
      <c r="TNK520" s="421"/>
      <c r="TNL520" s="421"/>
      <c r="TNM520" s="421"/>
      <c r="TNN520" s="421"/>
      <c r="TNO520" s="421"/>
      <c r="TNP520" s="421"/>
      <c r="TNQ520" s="421"/>
      <c r="TNR520" s="421"/>
      <c r="TNS520" s="421"/>
      <c r="TNT520" s="421"/>
      <c r="TNU520" s="421"/>
      <c r="TNV520" s="421"/>
      <c r="TNW520" s="421"/>
      <c r="TNX520" s="421"/>
      <c r="TNY520" s="421"/>
      <c r="TNZ520" s="421"/>
      <c r="TOA520" s="421"/>
      <c r="TOB520" s="421"/>
      <c r="TOC520" s="421"/>
      <c r="TOD520" s="421"/>
      <c r="TOE520" s="421"/>
      <c r="TOF520" s="421"/>
      <c r="TOG520" s="421"/>
      <c r="TOH520" s="421"/>
      <c r="TOI520" s="421"/>
      <c r="TOJ520" s="421"/>
      <c r="TOK520" s="421"/>
      <c r="TOL520" s="421"/>
      <c r="TOM520" s="421"/>
      <c r="TON520" s="421"/>
      <c r="TOO520" s="421"/>
      <c r="TOP520" s="421"/>
      <c r="TOQ520" s="421"/>
      <c r="TOR520" s="421"/>
      <c r="TOS520" s="421"/>
      <c r="TOT520" s="421"/>
      <c r="TOU520" s="421"/>
      <c r="TOV520" s="421"/>
      <c r="TOW520" s="421"/>
      <c r="TOX520" s="421"/>
      <c r="TOY520" s="421"/>
      <c r="TOZ520" s="421"/>
      <c r="TPA520" s="421"/>
      <c r="TPB520" s="421"/>
      <c r="TPC520" s="421"/>
      <c r="TPD520" s="421"/>
      <c r="TPE520" s="421"/>
      <c r="TPF520" s="421"/>
      <c r="TPG520" s="421"/>
      <c r="TPH520" s="421"/>
      <c r="TPI520" s="421"/>
      <c r="TPJ520" s="421"/>
      <c r="TPK520" s="421"/>
      <c r="TPL520" s="421"/>
      <c r="TPM520" s="421"/>
      <c r="TPN520" s="421"/>
      <c r="TPO520" s="421"/>
      <c r="TPP520" s="421"/>
      <c r="TPQ520" s="421"/>
      <c r="TPR520" s="421"/>
      <c r="TPS520" s="421"/>
      <c r="TPT520" s="421"/>
      <c r="TPU520" s="421"/>
      <c r="TPV520" s="421"/>
      <c r="TPW520" s="421"/>
      <c r="TPX520" s="421"/>
      <c r="TPY520" s="421"/>
      <c r="TPZ520" s="421"/>
      <c r="TQA520" s="421"/>
      <c r="TQB520" s="421"/>
      <c r="TQC520" s="421"/>
      <c r="TQD520" s="421"/>
      <c r="TQE520" s="421"/>
      <c r="TQF520" s="421"/>
      <c r="TQG520" s="421"/>
      <c r="TQH520" s="421"/>
      <c r="TQI520" s="421"/>
      <c r="TQJ520" s="421"/>
      <c r="TQK520" s="421"/>
      <c r="TQL520" s="421"/>
      <c r="TQM520" s="421"/>
      <c r="TQN520" s="421"/>
      <c r="TQO520" s="421"/>
      <c r="TQP520" s="421"/>
      <c r="TQQ520" s="421"/>
      <c r="TQR520" s="421"/>
      <c r="TQS520" s="421"/>
      <c r="TQT520" s="421"/>
      <c r="TQU520" s="421"/>
      <c r="TQV520" s="421"/>
      <c r="TQW520" s="421"/>
      <c r="TQX520" s="421"/>
      <c r="TQY520" s="421"/>
      <c r="TQZ520" s="421"/>
      <c r="TRA520" s="421"/>
      <c r="TRB520" s="421"/>
      <c r="TRC520" s="421"/>
      <c r="TRD520" s="421"/>
      <c r="TRE520" s="421"/>
      <c r="TRF520" s="421"/>
      <c r="TRG520" s="421"/>
      <c r="TRH520" s="421"/>
      <c r="TRI520" s="421"/>
      <c r="TRJ520" s="421"/>
      <c r="TRK520" s="421"/>
      <c r="TRL520" s="421"/>
      <c r="TRM520" s="421"/>
      <c r="TRN520" s="421"/>
      <c r="TRO520" s="421"/>
      <c r="TRP520" s="421"/>
      <c r="TRQ520" s="421"/>
      <c r="TRR520" s="421"/>
      <c r="TRS520" s="421"/>
      <c r="TRT520" s="421"/>
      <c r="TRU520" s="421"/>
      <c r="TRV520" s="421"/>
      <c r="TRW520" s="421"/>
      <c r="TRX520" s="421"/>
      <c r="TRY520" s="421"/>
      <c r="TRZ520" s="421"/>
      <c r="TSA520" s="421"/>
      <c r="TSB520" s="421"/>
      <c r="TSC520" s="421"/>
      <c r="TSD520" s="421"/>
      <c r="TSE520" s="421"/>
      <c r="TSF520" s="421"/>
      <c r="TSG520" s="421"/>
      <c r="TSH520" s="421"/>
      <c r="TSI520" s="421"/>
      <c r="TSJ520" s="421"/>
      <c r="TSK520" s="421"/>
      <c r="TSL520" s="421"/>
      <c r="TSM520" s="421"/>
      <c r="TSN520" s="421"/>
      <c r="TSO520" s="421"/>
      <c r="TSP520" s="421"/>
      <c r="TSQ520" s="421"/>
      <c r="TSR520" s="421"/>
      <c r="TSS520" s="421"/>
      <c r="TST520" s="421"/>
      <c r="TSU520" s="421"/>
      <c r="TSV520" s="421"/>
      <c r="TSW520" s="421"/>
      <c r="TSX520" s="421"/>
      <c r="TSY520" s="421"/>
      <c r="TSZ520" s="421"/>
      <c r="TTA520" s="421"/>
      <c r="TTB520" s="421"/>
      <c r="TTC520" s="421"/>
      <c r="TTD520" s="421"/>
      <c r="TTE520" s="421"/>
      <c r="TTF520" s="421"/>
      <c r="TTG520" s="421"/>
      <c r="TTH520" s="421"/>
      <c r="TTI520" s="421"/>
      <c r="TTJ520" s="421"/>
      <c r="TTK520" s="421"/>
      <c r="TTL520" s="421"/>
      <c r="TTM520" s="421"/>
      <c r="TTN520" s="421"/>
      <c r="TTO520" s="421"/>
      <c r="TTP520" s="421"/>
      <c r="TTQ520" s="421"/>
      <c r="TTR520" s="421"/>
      <c r="TTS520" s="421"/>
      <c r="TTT520" s="421"/>
      <c r="TTU520" s="421"/>
      <c r="TTV520" s="421"/>
      <c r="TTW520" s="421"/>
      <c r="TTX520" s="421"/>
      <c r="TTY520" s="421"/>
      <c r="TTZ520" s="421"/>
      <c r="TUA520" s="421"/>
      <c r="TUB520" s="421"/>
      <c r="TUC520" s="421"/>
      <c r="TUD520" s="421"/>
      <c r="TUE520" s="421"/>
      <c r="TUF520" s="421"/>
      <c r="TUG520" s="421"/>
      <c r="TUH520" s="421"/>
      <c r="TUI520" s="421"/>
      <c r="TUJ520" s="421"/>
      <c r="TUK520" s="421"/>
      <c r="TUL520" s="421"/>
      <c r="TUM520" s="421"/>
      <c r="TUN520" s="421"/>
      <c r="TUO520" s="421"/>
      <c r="TUP520" s="421"/>
      <c r="TUQ520" s="421"/>
      <c r="TUR520" s="421"/>
      <c r="TUS520" s="421"/>
      <c r="TUT520" s="421"/>
      <c r="TUU520" s="421"/>
      <c r="TUV520" s="421"/>
      <c r="TUW520" s="421"/>
      <c r="TUX520" s="421"/>
      <c r="TUY520" s="421"/>
      <c r="TUZ520" s="421"/>
      <c r="TVA520" s="421"/>
      <c r="TVB520" s="421"/>
      <c r="TVC520" s="421"/>
      <c r="TVD520" s="421"/>
      <c r="TVE520" s="421"/>
      <c r="TVF520" s="421"/>
      <c r="TVG520" s="421"/>
      <c r="TVH520" s="421"/>
      <c r="TVI520" s="421"/>
      <c r="TVJ520" s="421"/>
      <c r="TVK520" s="421"/>
      <c r="TVL520" s="421"/>
      <c r="TVM520" s="421"/>
      <c r="TVN520" s="421"/>
      <c r="TVO520" s="421"/>
      <c r="TVP520" s="421"/>
      <c r="TVQ520" s="421"/>
      <c r="TVR520" s="421"/>
      <c r="TVS520" s="421"/>
      <c r="TVT520" s="421"/>
      <c r="TVU520" s="421"/>
      <c r="TVV520" s="421"/>
      <c r="TVW520" s="421"/>
      <c r="TVX520" s="421"/>
      <c r="TVY520" s="421"/>
      <c r="TVZ520" s="421"/>
      <c r="TWA520" s="421"/>
      <c r="TWB520" s="421"/>
      <c r="TWC520" s="421"/>
      <c r="TWD520" s="421"/>
      <c r="TWE520" s="421"/>
      <c r="TWF520" s="421"/>
      <c r="TWG520" s="421"/>
      <c r="TWH520" s="421"/>
      <c r="TWI520" s="421"/>
      <c r="TWJ520" s="421"/>
      <c r="TWK520" s="421"/>
      <c r="TWL520" s="421"/>
      <c r="TWM520" s="421"/>
      <c r="TWN520" s="421"/>
      <c r="TWO520" s="421"/>
      <c r="TWP520" s="421"/>
      <c r="TWQ520" s="421"/>
      <c r="TWR520" s="421"/>
      <c r="TWS520" s="421"/>
      <c r="TWT520" s="421"/>
      <c r="TWU520" s="421"/>
      <c r="TWV520" s="421"/>
      <c r="TWW520" s="421"/>
      <c r="TWX520" s="421"/>
      <c r="TWY520" s="421"/>
      <c r="TWZ520" s="421"/>
      <c r="TXA520" s="421"/>
      <c r="TXB520" s="421"/>
      <c r="TXC520" s="421"/>
      <c r="TXD520" s="421"/>
      <c r="TXE520" s="421"/>
      <c r="TXF520" s="421"/>
      <c r="TXG520" s="421"/>
      <c r="TXH520" s="421"/>
      <c r="TXI520" s="421"/>
      <c r="TXJ520" s="421"/>
      <c r="TXK520" s="421"/>
      <c r="TXL520" s="421"/>
      <c r="TXM520" s="421"/>
      <c r="TXN520" s="421"/>
      <c r="TXO520" s="421"/>
      <c r="TXP520" s="421"/>
      <c r="TXQ520" s="421"/>
      <c r="TXR520" s="421"/>
      <c r="TXS520" s="421"/>
      <c r="TXT520" s="421"/>
      <c r="TXU520" s="421"/>
      <c r="TXV520" s="421"/>
      <c r="TXW520" s="421"/>
      <c r="TXX520" s="421"/>
      <c r="TXY520" s="421"/>
      <c r="TXZ520" s="421"/>
      <c r="TYA520" s="421"/>
      <c r="TYB520" s="421"/>
      <c r="TYC520" s="421"/>
      <c r="TYD520" s="421"/>
      <c r="TYE520" s="421"/>
      <c r="TYF520" s="421"/>
      <c r="TYG520" s="421"/>
      <c r="TYH520" s="421"/>
      <c r="TYI520" s="421"/>
      <c r="TYJ520" s="421"/>
      <c r="TYK520" s="421"/>
      <c r="TYL520" s="421"/>
      <c r="TYM520" s="421"/>
      <c r="TYN520" s="421"/>
      <c r="TYO520" s="421"/>
      <c r="TYP520" s="421"/>
      <c r="TYQ520" s="421"/>
      <c r="TYR520" s="421"/>
      <c r="TYS520" s="421"/>
      <c r="TYT520" s="421"/>
      <c r="TYU520" s="421"/>
      <c r="TYV520" s="421"/>
      <c r="TYW520" s="421"/>
      <c r="TYX520" s="421"/>
      <c r="TYY520" s="421"/>
      <c r="TYZ520" s="421"/>
      <c r="TZA520" s="421"/>
      <c r="TZB520" s="421"/>
      <c r="TZC520" s="421"/>
      <c r="TZD520" s="421"/>
      <c r="TZE520" s="421"/>
      <c r="TZF520" s="421"/>
      <c r="TZG520" s="421"/>
      <c r="TZH520" s="421"/>
      <c r="TZI520" s="421"/>
      <c r="TZJ520" s="421"/>
      <c r="TZK520" s="421"/>
      <c r="TZL520" s="421"/>
      <c r="TZM520" s="421"/>
      <c r="TZN520" s="421"/>
      <c r="TZO520" s="421"/>
      <c r="TZP520" s="421"/>
      <c r="TZQ520" s="421"/>
      <c r="TZR520" s="421"/>
      <c r="TZS520" s="421"/>
      <c r="TZT520" s="421"/>
      <c r="TZU520" s="421"/>
      <c r="TZV520" s="421"/>
      <c r="TZW520" s="421"/>
      <c r="TZX520" s="421"/>
      <c r="TZY520" s="421"/>
      <c r="TZZ520" s="421"/>
      <c r="UAA520" s="421"/>
      <c r="UAB520" s="421"/>
      <c r="UAC520" s="421"/>
      <c r="UAD520" s="421"/>
      <c r="UAE520" s="421"/>
      <c r="UAF520" s="421"/>
      <c r="UAG520" s="421"/>
      <c r="UAH520" s="421"/>
      <c r="UAI520" s="421"/>
      <c r="UAJ520" s="421"/>
      <c r="UAK520" s="421"/>
      <c r="UAL520" s="421"/>
      <c r="UAM520" s="421"/>
      <c r="UAN520" s="421"/>
      <c r="UAO520" s="421"/>
      <c r="UAP520" s="421"/>
      <c r="UAQ520" s="421"/>
      <c r="UAR520" s="421"/>
      <c r="UAS520" s="421"/>
      <c r="UAT520" s="421"/>
      <c r="UAU520" s="421"/>
      <c r="UAV520" s="421"/>
      <c r="UAW520" s="421"/>
      <c r="UAX520" s="421"/>
      <c r="UAY520" s="421"/>
      <c r="UAZ520" s="421"/>
      <c r="UBA520" s="421"/>
      <c r="UBB520" s="421"/>
      <c r="UBC520" s="421"/>
      <c r="UBD520" s="421"/>
      <c r="UBE520" s="421"/>
      <c r="UBF520" s="421"/>
      <c r="UBG520" s="421"/>
      <c r="UBH520" s="421"/>
      <c r="UBI520" s="421"/>
      <c r="UBJ520" s="421"/>
      <c r="UBK520" s="421"/>
      <c r="UBL520" s="421"/>
      <c r="UBM520" s="421"/>
      <c r="UBN520" s="421"/>
      <c r="UBO520" s="421"/>
      <c r="UBP520" s="421"/>
      <c r="UBQ520" s="421"/>
      <c r="UBR520" s="421"/>
      <c r="UBS520" s="421"/>
      <c r="UBT520" s="421"/>
      <c r="UBU520" s="421"/>
      <c r="UBV520" s="421"/>
      <c r="UBW520" s="421"/>
      <c r="UBX520" s="421"/>
      <c r="UBY520" s="421"/>
      <c r="UBZ520" s="421"/>
      <c r="UCA520" s="421"/>
      <c r="UCB520" s="421"/>
      <c r="UCC520" s="421"/>
      <c r="UCD520" s="421"/>
      <c r="UCE520" s="421"/>
      <c r="UCF520" s="421"/>
      <c r="UCG520" s="421"/>
      <c r="UCH520" s="421"/>
      <c r="UCI520" s="421"/>
      <c r="UCJ520" s="421"/>
      <c r="UCK520" s="421"/>
      <c r="UCL520" s="421"/>
      <c r="UCM520" s="421"/>
      <c r="UCN520" s="421"/>
      <c r="UCO520" s="421"/>
      <c r="UCP520" s="421"/>
      <c r="UCQ520" s="421"/>
      <c r="UCR520" s="421"/>
      <c r="UCS520" s="421"/>
      <c r="UCT520" s="421"/>
      <c r="UCU520" s="421"/>
      <c r="UCV520" s="421"/>
      <c r="UCW520" s="421"/>
      <c r="UCX520" s="421"/>
      <c r="UCY520" s="421"/>
      <c r="UCZ520" s="421"/>
      <c r="UDA520" s="421"/>
      <c r="UDB520" s="421"/>
      <c r="UDC520" s="421"/>
      <c r="UDD520" s="421"/>
      <c r="UDE520" s="421"/>
      <c r="UDF520" s="421"/>
      <c r="UDG520" s="421"/>
      <c r="UDH520" s="421"/>
      <c r="UDI520" s="421"/>
      <c r="UDJ520" s="421"/>
      <c r="UDK520" s="421"/>
      <c r="UDL520" s="421"/>
      <c r="UDM520" s="421"/>
      <c r="UDN520" s="421"/>
      <c r="UDO520" s="421"/>
      <c r="UDP520" s="421"/>
      <c r="UDQ520" s="421"/>
      <c r="UDR520" s="421"/>
      <c r="UDS520" s="421"/>
      <c r="UDT520" s="421"/>
      <c r="UDU520" s="421"/>
      <c r="UDV520" s="421"/>
      <c r="UDW520" s="421"/>
      <c r="UDX520" s="421"/>
      <c r="UDY520" s="421"/>
      <c r="UDZ520" s="421"/>
      <c r="UEA520" s="421"/>
      <c r="UEB520" s="421"/>
      <c r="UEC520" s="421"/>
      <c r="UED520" s="421"/>
      <c r="UEE520" s="421"/>
      <c r="UEF520" s="421"/>
      <c r="UEG520" s="421"/>
      <c r="UEH520" s="421"/>
      <c r="UEI520" s="421"/>
      <c r="UEJ520" s="421"/>
      <c r="UEK520" s="421"/>
      <c r="UEL520" s="421"/>
      <c r="UEM520" s="421"/>
      <c r="UEN520" s="421"/>
      <c r="UEO520" s="421"/>
      <c r="UEP520" s="421"/>
      <c r="UEQ520" s="421"/>
      <c r="UER520" s="421"/>
      <c r="UES520" s="421"/>
      <c r="UET520" s="421"/>
      <c r="UEU520" s="421"/>
      <c r="UEV520" s="421"/>
      <c r="UEW520" s="421"/>
      <c r="UEX520" s="421"/>
      <c r="UEY520" s="421"/>
      <c r="UEZ520" s="421"/>
      <c r="UFA520" s="421"/>
      <c r="UFB520" s="421"/>
      <c r="UFC520" s="421"/>
      <c r="UFD520" s="421"/>
      <c r="UFE520" s="421"/>
      <c r="UFF520" s="421"/>
      <c r="UFG520" s="421"/>
      <c r="UFH520" s="421"/>
      <c r="UFI520" s="421"/>
      <c r="UFJ520" s="421"/>
      <c r="UFK520" s="421"/>
      <c r="UFL520" s="421"/>
      <c r="UFM520" s="421"/>
      <c r="UFN520" s="421"/>
      <c r="UFO520" s="421"/>
      <c r="UFP520" s="421"/>
      <c r="UFQ520" s="421"/>
      <c r="UFR520" s="421"/>
      <c r="UFS520" s="421"/>
      <c r="UFT520" s="421"/>
      <c r="UFU520" s="421"/>
      <c r="UFV520" s="421"/>
      <c r="UFW520" s="421"/>
      <c r="UFX520" s="421"/>
      <c r="UFY520" s="421"/>
      <c r="UFZ520" s="421"/>
      <c r="UGA520" s="421"/>
      <c r="UGB520" s="421"/>
      <c r="UGC520" s="421"/>
      <c r="UGD520" s="421"/>
      <c r="UGE520" s="421"/>
      <c r="UGF520" s="421"/>
      <c r="UGG520" s="421"/>
      <c r="UGH520" s="421"/>
      <c r="UGI520" s="421"/>
      <c r="UGJ520" s="421"/>
      <c r="UGK520" s="421"/>
      <c r="UGL520" s="421"/>
      <c r="UGM520" s="421"/>
      <c r="UGN520" s="421"/>
      <c r="UGO520" s="421"/>
      <c r="UGP520" s="421"/>
      <c r="UGQ520" s="421"/>
      <c r="UGR520" s="421"/>
      <c r="UGS520" s="421"/>
      <c r="UGT520" s="421"/>
      <c r="UGU520" s="421"/>
      <c r="UGV520" s="421"/>
      <c r="UGW520" s="421"/>
      <c r="UGX520" s="421"/>
      <c r="UGY520" s="421"/>
      <c r="UGZ520" s="421"/>
      <c r="UHA520" s="421"/>
      <c r="UHB520" s="421"/>
      <c r="UHC520" s="421"/>
      <c r="UHD520" s="421"/>
      <c r="UHE520" s="421"/>
      <c r="UHF520" s="421"/>
      <c r="UHG520" s="421"/>
      <c r="UHH520" s="421"/>
      <c r="UHI520" s="421"/>
      <c r="UHJ520" s="421"/>
      <c r="UHK520" s="421"/>
      <c r="UHL520" s="421"/>
      <c r="UHM520" s="421"/>
      <c r="UHN520" s="421"/>
      <c r="UHO520" s="421"/>
      <c r="UHP520" s="421"/>
      <c r="UHQ520" s="421"/>
      <c r="UHR520" s="421"/>
      <c r="UHS520" s="421"/>
      <c r="UHT520" s="421"/>
      <c r="UHU520" s="421"/>
      <c r="UHV520" s="421"/>
      <c r="UHW520" s="421"/>
      <c r="UHX520" s="421"/>
      <c r="UHY520" s="421"/>
      <c r="UHZ520" s="421"/>
      <c r="UIA520" s="421"/>
      <c r="UIB520" s="421"/>
      <c r="UIC520" s="421"/>
      <c r="UID520" s="421"/>
      <c r="UIE520" s="421"/>
      <c r="UIF520" s="421"/>
      <c r="UIG520" s="421"/>
      <c r="UIH520" s="421"/>
      <c r="UII520" s="421"/>
      <c r="UIJ520" s="421"/>
      <c r="UIK520" s="421"/>
      <c r="UIL520" s="421"/>
      <c r="UIM520" s="421"/>
      <c r="UIN520" s="421"/>
      <c r="UIO520" s="421"/>
      <c r="UIP520" s="421"/>
      <c r="UIQ520" s="421"/>
      <c r="UIR520" s="421"/>
      <c r="UIS520" s="421"/>
      <c r="UIT520" s="421"/>
      <c r="UIU520" s="421"/>
      <c r="UIV520" s="421"/>
      <c r="UIW520" s="421"/>
      <c r="UIX520" s="421"/>
      <c r="UIY520" s="421"/>
      <c r="UIZ520" s="421"/>
      <c r="UJA520" s="421"/>
      <c r="UJB520" s="421"/>
      <c r="UJC520" s="421"/>
      <c r="UJD520" s="421"/>
      <c r="UJE520" s="421"/>
      <c r="UJF520" s="421"/>
      <c r="UJG520" s="421"/>
      <c r="UJH520" s="421"/>
      <c r="UJI520" s="421"/>
      <c r="UJJ520" s="421"/>
      <c r="UJK520" s="421"/>
      <c r="UJL520" s="421"/>
      <c r="UJM520" s="421"/>
      <c r="UJN520" s="421"/>
      <c r="UJO520" s="421"/>
      <c r="UJP520" s="421"/>
      <c r="UJQ520" s="421"/>
      <c r="UJR520" s="421"/>
      <c r="UJS520" s="421"/>
      <c r="UJT520" s="421"/>
      <c r="UJU520" s="421"/>
      <c r="UJV520" s="421"/>
      <c r="UJW520" s="421"/>
      <c r="UJX520" s="421"/>
      <c r="UJY520" s="421"/>
      <c r="UJZ520" s="421"/>
      <c r="UKA520" s="421"/>
      <c r="UKB520" s="421"/>
      <c r="UKC520" s="421"/>
      <c r="UKD520" s="421"/>
      <c r="UKE520" s="421"/>
      <c r="UKF520" s="421"/>
      <c r="UKG520" s="421"/>
      <c r="UKH520" s="421"/>
      <c r="UKI520" s="421"/>
      <c r="UKJ520" s="421"/>
      <c r="UKK520" s="421"/>
      <c r="UKL520" s="421"/>
      <c r="UKM520" s="421"/>
      <c r="UKN520" s="421"/>
      <c r="UKO520" s="421"/>
      <c r="UKP520" s="421"/>
      <c r="UKQ520" s="421"/>
      <c r="UKR520" s="421"/>
      <c r="UKS520" s="421"/>
      <c r="UKT520" s="421"/>
      <c r="UKU520" s="421"/>
      <c r="UKV520" s="421"/>
      <c r="UKW520" s="421"/>
      <c r="UKX520" s="421"/>
      <c r="UKY520" s="421"/>
      <c r="UKZ520" s="421"/>
      <c r="ULA520" s="421"/>
      <c r="ULB520" s="421"/>
      <c r="ULC520" s="421"/>
      <c r="ULD520" s="421"/>
      <c r="ULE520" s="421"/>
      <c r="ULF520" s="421"/>
      <c r="ULG520" s="421"/>
      <c r="ULH520" s="421"/>
      <c r="ULI520" s="421"/>
      <c r="ULJ520" s="421"/>
      <c r="ULK520" s="421"/>
      <c r="ULL520" s="421"/>
      <c r="ULM520" s="421"/>
      <c r="ULN520" s="421"/>
      <c r="ULO520" s="421"/>
      <c r="ULP520" s="421"/>
      <c r="ULQ520" s="421"/>
      <c r="ULR520" s="421"/>
      <c r="ULS520" s="421"/>
      <c r="ULT520" s="421"/>
      <c r="ULU520" s="421"/>
      <c r="ULV520" s="421"/>
      <c r="ULW520" s="421"/>
      <c r="ULX520" s="421"/>
      <c r="ULY520" s="421"/>
      <c r="ULZ520" s="421"/>
      <c r="UMA520" s="421"/>
      <c r="UMB520" s="421"/>
      <c r="UMC520" s="421"/>
      <c r="UMD520" s="421"/>
      <c r="UME520" s="421"/>
      <c r="UMF520" s="421"/>
      <c r="UMG520" s="421"/>
      <c r="UMH520" s="421"/>
      <c r="UMI520" s="421"/>
      <c r="UMJ520" s="421"/>
      <c r="UMK520" s="421"/>
      <c r="UML520" s="421"/>
      <c r="UMM520" s="421"/>
      <c r="UMN520" s="421"/>
      <c r="UMO520" s="421"/>
      <c r="UMP520" s="421"/>
      <c r="UMQ520" s="421"/>
      <c r="UMR520" s="421"/>
      <c r="UMS520" s="421"/>
      <c r="UMT520" s="421"/>
      <c r="UMU520" s="421"/>
      <c r="UMV520" s="421"/>
      <c r="UMW520" s="421"/>
      <c r="UMX520" s="421"/>
      <c r="UMY520" s="421"/>
      <c r="UMZ520" s="421"/>
      <c r="UNA520" s="421"/>
      <c r="UNB520" s="421"/>
      <c r="UNC520" s="421"/>
      <c r="UND520" s="421"/>
      <c r="UNE520" s="421"/>
      <c r="UNF520" s="421"/>
      <c r="UNG520" s="421"/>
      <c r="UNH520" s="421"/>
      <c r="UNI520" s="421"/>
      <c r="UNJ520" s="421"/>
      <c r="UNK520" s="421"/>
      <c r="UNL520" s="421"/>
      <c r="UNM520" s="421"/>
      <c r="UNN520" s="421"/>
      <c r="UNO520" s="421"/>
      <c r="UNP520" s="421"/>
      <c r="UNQ520" s="421"/>
      <c r="UNR520" s="421"/>
      <c r="UNS520" s="421"/>
      <c r="UNT520" s="421"/>
      <c r="UNU520" s="421"/>
      <c r="UNV520" s="421"/>
      <c r="UNW520" s="421"/>
      <c r="UNX520" s="421"/>
      <c r="UNY520" s="421"/>
      <c r="UNZ520" s="421"/>
      <c r="UOA520" s="421"/>
      <c r="UOB520" s="421"/>
      <c r="UOC520" s="421"/>
      <c r="UOD520" s="421"/>
      <c r="UOE520" s="421"/>
      <c r="UOF520" s="421"/>
      <c r="UOG520" s="421"/>
      <c r="UOH520" s="421"/>
      <c r="UOI520" s="421"/>
      <c r="UOJ520" s="421"/>
      <c r="UOK520" s="421"/>
      <c r="UOL520" s="421"/>
      <c r="UOM520" s="421"/>
      <c r="UON520" s="421"/>
      <c r="UOO520" s="421"/>
      <c r="UOP520" s="421"/>
      <c r="UOQ520" s="421"/>
      <c r="UOR520" s="421"/>
      <c r="UOS520" s="421"/>
      <c r="UOT520" s="421"/>
      <c r="UOU520" s="421"/>
      <c r="UOV520" s="421"/>
      <c r="UOW520" s="421"/>
      <c r="UOX520" s="421"/>
      <c r="UOY520" s="421"/>
      <c r="UOZ520" s="421"/>
      <c r="UPA520" s="421"/>
      <c r="UPB520" s="421"/>
      <c r="UPC520" s="421"/>
      <c r="UPD520" s="421"/>
      <c r="UPE520" s="421"/>
      <c r="UPF520" s="421"/>
      <c r="UPG520" s="421"/>
      <c r="UPH520" s="421"/>
      <c r="UPI520" s="421"/>
      <c r="UPJ520" s="421"/>
      <c r="UPK520" s="421"/>
      <c r="UPL520" s="421"/>
      <c r="UPM520" s="421"/>
      <c r="UPN520" s="421"/>
      <c r="UPO520" s="421"/>
      <c r="UPP520" s="421"/>
      <c r="UPQ520" s="421"/>
      <c r="UPR520" s="421"/>
      <c r="UPS520" s="421"/>
      <c r="UPT520" s="421"/>
      <c r="UPU520" s="421"/>
      <c r="UPV520" s="421"/>
      <c r="UPW520" s="421"/>
      <c r="UPX520" s="421"/>
      <c r="UPY520" s="421"/>
      <c r="UPZ520" s="421"/>
      <c r="UQA520" s="421"/>
      <c r="UQB520" s="421"/>
      <c r="UQC520" s="421"/>
      <c r="UQD520" s="421"/>
      <c r="UQE520" s="421"/>
      <c r="UQF520" s="421"/>
      <c r="UQG520" s="421"/>
      <c r="UQH520" s="421"/>
      <c r="UQI520" s="421"/>
      <c r="UQJ520" s="421"/>
      <c r="UQK520" s="421"/>
      <c r="UQL520" s="421"/>
      <c r="UQM520" s="421"/>
      <c r="UQN520" s="421"/>
      <c r="UQO520" s="421"/>
      <c r="UQP520" s="421"/>
      <c r="UQQ520" s="421"/>
      <c r="UQR520" s="421"/>
      <c r="UQS520" s="421"/>
      <c r="UQT520" s="421"/>
      <c r="UQU520" s="421"/>
      <c r="UQV520" s="421"/>
      <c r="UQW520" s="421"/>
      <c r="UQX520" s="421"/>
      <c r="UQY520" s="421"/>
      <c r="UQZ520" s="421"/>
      <c r="URA520" s="421"/>
      <c r="URB520" s="421"/>
      <c r="URC520" s="421"/>
      <c r="URD520" s="421"/>
      <c r="URE520" s="421"/>
      <c r="URF520" s="421"/>
      <c r="URG520" s="421"/>
      <c r="URH520" s="421"/>
      <c r="URI520" s="421"/>
      <c r="URJ520" s="421"/>
      <c r="URK520" s="421"/>
      <c r="URL520" s="421"/>
      <c r="URM520" s="421"/>
      <c r="URN520" s="421"/>
      <c r="URO520" s="421"/>
      <c r="URP520" s="421"/>
      <c r="URQ520" s="421"/>
      <c r="URR520" s="421"/>
      <c r="URS520" s="421"/>
      <c r="URT520" s="421"/>
      <c r="URU520" s="421"/>
      <c r="URV520" s="421"/>
      <c r="URW520" s="421"/>
      <c r="URX520" s="421"/>
      <c r="URY520" s="421"/>
      <c r="URZ520" s="421"/>
      <c r="USA520" s="421"/>
      <c r="USB520" s="421"/>
      <c r="USC520" s="421"/>
      <c r="USD520" s="421"/>
      <c r="USE520" s="421"/>
      <c r="USF520" s="421"/>
      <c r="USG520" s="421"/>
      <c r="USH520" s="421"/>
      <c r="USI520" s="421"/>
      <c r="USJ520" s="421"/>
      <c r="USK520" s="421"/>
      <c r="USL520" s="421"/>
      <c r="USM520" s="421"/>
      <c r="USN520" s="421"/>
      <c r="USO520" s="421"/>
      <c r="USP520" s="421"/>
      <c r="USQ520" s="421"/>
      <c r="USR520" s="421"/>
      <c r="USS520" s="421"/>
      <c r="UST520" s="421"/>
      <c r="USU520" s="421"/>
      <c r="USV520" s="421"/>
      <c r="USW520" s="421"/>
      <c r="USX520" s="421"/>
      <c r="USY520" s="421"/>
      <c r="USZ520" s="421"/>
      <c r="UTA520" s="421"/>
      <c r="UTB520" s="421"/>
      <c r="UTC520" s="421"/>
      <c r="UTD520" s="421"/>
      <c r="UTE520" s="421"/>
      <c r="UTF520" s="421"/>
      <c r="UTG520" s="421"/>
      <c r="UTH520" s="421"/>
      <c r="UTI520" s="421"/>
      <c r="UTJ520" s="421"/>
      <c r="UTK520" s="421"/>
      <c r="UTL520" s="421"/>
      <c r="UTM520" s="421"/>
      <c r="UTN520" s="421"/>
      <c r="UTO520" s="421"/>
      <c r="UTP520" s="421"/>
      <c r="UTQ520" s="421"/>
      <c r="UTR520" s="421"/>
      <c r="UTS520" s="421"/>
      <c r="UTT520" s="421"/>
      <c r="UTU520" s="421"/>
      <c r="UTV520" s="421"/>
      <c r="UTW520" s="421"/>
      <c r="UTX520" s="421"/>
      <c r="UTY520" s="421"/>
      <c r="UTZ520" s="421"/>
      <c r="UUA520" s="421"/>
      <c r="UUB520" s="421"/>
      <c r="UUC520" s="421"/>
      <c r="UUD520" s="421"/>
      <c r="UUE520" s="421"/>
      <c r="UUF520" s="421"/>
      <c r="UUG520" s="421"/>
      <c r="UUH520" s="421"/>
      <c r="UUI520" s="421"/>
      <c r="UUJ520" s="421"/>
      <c r="UUK520" s="421"/>
      <c r="UUL520" s="421"/>
      <c r="UUM520" s="421"/>
      <c r="UUN520" s="421"/>
      <c r="UUO520" s="421"/>
      <c r="UUP520" s="421"/>
      <c r="UUQ520" s="421"/>
      <c r="UUR520" s="421"/>
      <c r="UUS520" s="421"/>
      <c r="UUT520" s="421"/>
      <c r="UUU520" s="421"/>
      <c r="UUV520" s="421"/>
      <c r="UUW520" s="421"/>
      <c r="UUX520" s="421"/>
      <c r="UUY520" s="421"/>
      <c r="UUZ520" s="421"/>
      <c r="UVA520" s="421"/>
      <c r="UVB520" s="421"/>
      <c r="UVC520" s="421"/>
      <c r="UVD520" s="421"/>
      <c r="UVE520" s="421"/>
      <c r="UVF520" s="421"/>
      <c r="UVG520" s="421"/>
      <c r="UVH520" s="421"/>
      <c r="UVI520" s="421"/>
      <c r="UVJ520" s="421"/>
      <c r="UVK520" s="421"/>
      <c r="UVL520" s="421"/>
      <c r="UVM520" s="421"/>
      <c r="UVN520" s="421"/>
      <c r="UVO520" s="421"/>
      <c r="UVP520" s="421"/>
      <c r="UVQ520" s="421"/>
      <c r="UVR520" s="421"/>
      <c r="UVS520" s="421"/>
      <c r="UVT520" s="421"/>
      <c r="UVU520" s="421"/>
      <c r="UVV520" s="421"/>
      <c r="UVW520" s="421"/>
      <c r="UVX520" s="421"/>
      <c r="UVY520" s="421"/>
      <c r="UVZ520" s="421"/>
      <c r="UWA520" s="421"/>
      <c r="UWB520" s="421"/>
      <c r="UWC520" s="421"/>
      <c r="UWD520" s="421"/>
      <c r="UWE520" s="421"/>
      <c r="UWF520" s="421"/>
      <c r="UWG520" s="421"/>
      <c r="UWH520" s="421"/>
      <c r="UWI520" s="421"/>
      <c r="UWJ520" s="421"/>
      <c r="UWK520" s="421"/>
      <c r="UWL520" s="421"/>
      <c r="UWM520" s="421"/>
      <c r="UWN520" s="421"/>
      <c r="UWO520" s="421"/>
      <c r="UWP520" s="421"/>
      <c r="UWQ520" s="421"/>
      <c r="UWR520" s="421"/>
      <c r="UWS520" s="421"/>
      <c r="UWT520" s="421"/>
      <c r="UWU520" s="421"/>
      <c r="UWV520" s="421"/>
      <c r="UWW520" s="421"/>
      <c r="UWX520" s="421"/>
      <c r="UWY520" s="421"/>
      <c r="UWZ520" s="421"/>
      <c r="UXA520" s="421"/>
      <c r="UXB520" s="421"/>
      <c r="UXC520" s="421"/>
      <c r="UXD520" s="421"/>
      <c r="UXE520" s="421"/>
      <c r="UXF520" s="421"/>
      <c r="UXG520" s="421"/>
      <c r="UXH520" s="421"/>
      <c r="UXI520" s="421"/>
      <c r="UXJ520" s="421"/>
      <c r="UXK520" s="421"/>
      <c r="UXL520" s="421"/>
      <c r="UXM520" s="421"/>
      <c r="UXN520" s="421"/>
      <c r="UXO520" s="421"/>
      <c r="UXP520" s="421"/>
      <c r="UXQ520" s="421"/>
      <c r="UXR520" s="421"/>
      <c r="UXS520" s="421"/>
      <c r="UXT520" s="421"/>
      <c r="UXU520" s="421"/>
      <c r="UXV520" s="421"/>
      <c r="UXW520" s="421"/>
      <c r="UXX520" s="421"/>
      <c r="UXY520" s="421"/>
      <c r="UXZ520" s="421"/>
      <c r="UYA520" s="421"/>
      <c r="UYB520" s="421"/>
      <c r="UYC520" s="421"/>
      <c r="UYD520" s="421"/>
      <c r="UYE520" s="421"/>
      <c r="UYF520" s="421"/>
      <c r="UYG520" s="421"/>
      <c r="UYH520" s="421"/>
      <c r="UYI520" s="421"/>
      <c r="UYJ520" s="421"/>
      <c r="UYK520" s="421"/>
      <c r="UYL520" s="421"/>
      <c r="UYM520" s="421"/>
      <c r="UYN520" s="421"/>
      <c r="UYO520" s="421"/>
      <c r="UYP520" s="421"/>
      <c r="UYQ520" s="421"/>
      <c r="UYR520" s="421"/>
      <c r="UYS520" s="421"/>
      <c r="UYT520" s="421"/>
      <c r="UYU520" s="421"/>
      <c r="UYV520" s="421"/>
      <c r="UYW520" s="421"/>
      <c r="UYX520" s="421"/>
      <c r="UYY520" s="421"/>
      <c r="UYZ520" s="421"/>
      <c r="UZA520" s="421"/>
      <c r="UZB520" s="421"/>
      <c r="UZC520" s="421"/>
      <c r="UZD520" s="421"/>
      <c r="UZE520" s="421"/>
      <c r="UZF520" s="421"/>
      <c r="UZG520" s="421"/>
      <c r="UZH520" s="421"/>
      <c r="UZI520" s="421"/>
      <c r="UZJ520" s="421"/>
      <c r="UZK520" s="421"/>
      <c r="UZL520" s="421"/>
      <c r="UZM520" s="421"/>
      <c r="UZN520" s="421"/>
      <c r="UZO520" s="421"/>
      <c r="UZP520" s="421"/>
      <c r="UZQ520" s="421"/>
      <c r="UZR520" s="421"/>
      <c r="UZS520" s="421"/>
      <c r="UZT520" s="421"/>
      <c r="UZU520" s="421"/>
      <c r="UZV520" s="421"/>
      <c r="UZW520" s="421"/>
      <c r="UZX520" s="421"/>
      <c r="UZY520" s="421"/>
      <c r="UZZ520" s="421"/>
      <c r="VAA520" s="421"/>
      <c r="VAB520" s="421"/>
      <c r="VAC520" s="421"/>
      <c r="VAD520" s="421"/>
      <c r="VAE520" s="421"/>
      <c r="VAF520" s="421"/>
      <c r="VAG520" s="421"/>
      <c r="VAH520" s="421"/>
      <c r="VAI520" s="421"/>
      <c r="VAJ520" s="421"/>
      <c r="VAK520" s="421"/>
      <c r="VAL520" s="421"/>
      <c r="VAM520" s="421"/>
      <c r="VAN520" s="421"/>
      <c r="VAO520" s="421"/>
      <c r="VAP520" s="421"/>
      <c r="VAQ520" s="421"/>
      <c r="VAR520" s="421"/>
      <c r="VAS520" s="421"/>
      <c r="VAT520" s="421"/>
      <c r="VAU520" s="421"/>
      <c r="VAV520" s="421"/>
      <c r="VAW520" s="421"/>
      <c r="VAX520" s="421"/>
      <c r="VAY520" s="421"/>
      <c r="VAZ520" s="421"/>
      <c r="VBA520" s="421"/>
      <c r="VBB520" s="421"/>
      <c r="VBC520" s="421"/>
      <c r="VBD520" s="421"/>
      <c r="VBE520" s="421"/>
      <c r="VBF520" s="421"/>
      <c r="VBG520" s="421"/>
      <c r="VBH520" s="421"/>
      <c r="VBI520" s="421"/>
      <c r="VBJ520" s="421"/>
      <c r="VBK520" s="421"/>
      <c r="VBL520" s="421"/>
      <c r="VBM520" s="421"/>
      <c r="VBN520" s="421"/>
      <c r="VBO520" s="421"/>
      <c r="VBP520" s="421"/>
      <c r="VBQ520" s="421"/>
      <c r="VBR520" s="421"/>
      <c r="VBS520" s="421"/>
      <c r="VBT520" s="421"/>
      <c r="VBU520" s="421"/>
      <c r="VBV520" s="421"/>
      <c r="VBW520" s="421"/>
      <c r="VBX520" s="421"/>
      <c r="VBY520" s="421"/>
      <c r="VBZ520" s="421"/>
      <c r="VCA520" s="421"/>
      <c r="VCB520" s="421"/>
      <c r="VCC520" s="421"/>
      <c r="VCD520" s="421"/>
      <c r="VCE520" s="421"/>
      <c r="VCF520" s="421"/>
      <c r="VCG520" s="421"/>
      <c r="VCH520" s="421"/>
      <c r="VCI520" s="421"/>
      <c r="VCJ520" s="421"/>
      <c r="VCK520" s="421"/>
      <c r="VCL520" s="421"/>
      <c r="VCM520" s="421"/>
      <c r="VCN520" s="421"/>
      <c r="VCO520" s="421"/>
      <c r="VCP520" s="421"/>
      <c r="VCQ520" s="421"/>
      <c r="VCR520" s="421"/>
      <c r="VCS520" s="421"/>
      <c r="VCT520" s="421"/>
      <c r="VCU520" s="421"/>
      <c r="VCV520" s="421"/>
      <c r="VCW520" s="421"/>
      <c r="VCX520" s="421"/>
      <c r="VCY520" s="421"/>
      <c r="VCZ520" s="421"/>
      <c r="VDA520" s="421"/>
      <c r="VDB520" s="421"/>
      <c r="VDC520" s="421"/>
      <c r="VDD520" s="421"/>
      <c r="VDE520" s="421"/>
      <c r="VDF520" s="421"/>
      <c r="VDG520" s="421"/>
      <c r="VDH520" s="421"/>
      <c r="VDI520" s="421"/>
      <c r="VDJ520" s="421"/>
      <c r="VDK520" s="421"/>
      <c r="VDL520" s="421"/>
      <c r="VDM520" s="421"/>
      <c r="VDN520" s="421"/>
      <c r="VDO520" s="421"/>
      <c r="VDP520" s="421"/>
      <c r="VDQ520" s="421"/>
      <c r="VDR520" s="421"/>
      <c r="VDS520" s="421"/>
      <c r="VDT520" s="421"/>
      <c r="VDU520" s="421"/>
      <c r="VDV520" s="421"/>
      <c r="VDW520" s="421"/>
      <c r="VDX520" s="421"/>
      <c r="VDY520" s="421"/>
      <c r="VDZ520" s="421"/>
      <c r="VEA520" s="421"/>
      <c r="VEB520" s="421"/>
      <c r="VEC520" s="421"/>
      <c r="VED520" s="421"/>
      <c r="VEE520" s="421"/>
      <c r="VEF520" s="421"/>
      <c r="VEG520" s="421"/>
      <c r="VEH520" s="421"/>
      <c r="VEI520" s="421"/>
      <c r="VEJ520" s="421"/>
      <c r="VEK520" s="421"/>
      <c r="VEL520" s="421"/>
      <c r="VEM520" s="421"/>
      <c r="VEN520" s="421"/>
      <c r="VEO520" s="421"/>
      <c r="VEP520" s="421"/>
      <c r="VEQ520" s="421"/>
      <c r="VER520" s="421"/>
      <c r="VES520" s="421"/>
      <c r="VET520" s="421"/>
      <c r="VEU520" s="421"/>
      <c r="VEV520" s="421"/>
      <c r="VEW520" s="421"/>
      <c r="VEX520" s="421"/>
      <c r="VEY520" s="421"/>
      <c r="VEZ520" s="421"/>
      <c r="VFA520" s="421"/>
      <c r="VFB520" s="421"/>
      <c r="VFC520" s="421"/>
      <c r="VFD520" s="421"/>
      <c r="VFE520" s="421"/>
      <c r="VFF520" s="421"/>
      <c r="VFG520" s="421"/>
      <c r="VFH520" s="421"/>
      <c r="VFI520" s="421"/>
      <c r="VFJ520" s="421"/>
      <c r="VFK520" s="421"/>
      <c r="VFL520" s="421"/>
      <c r="VFM520" s="421"/>
      <c r="VFN520" s="421"/>
      <c r="VFO520" s="421"/>
      <c r="VFP520" s="421"/>
      <c r="VFQ520" s="421"/>
      <c r="VFR520" s="421"/>
      <c r="VFS520" s="421"/>
      <c r="VFT520" s="421"/>
      <c r="VFU520" s="421"/>
      <c r="VFV520" s="421"/>
      <c r="VFW520" s="421"/>
      <c r="VFX520" s="421"/>
      <c r="VFY520" s="421"/>
      <c r="VFZ520" s="421"/>
      <c r="VGA520" s="421"/>
      <c r="VGB520" s="421"/>
      <c r="VGC520" s="421"/>
      <c r="VGD520" s="421"/>
      <c r="VGE520" s="421"/>
      <c r="VGF520" s="421"/>
      <c r="VGG520" s="421"/>
      <c r="VGH520" s="421"/>
      <c r="VGI520" s="421"/>
      <c r="VGJ520" s="421"/>
      <c r="VGK520" s="421"/>
      <c r="VGL520" s="421"/>
      <c r="VGM520" s="421"/>
      <c r="VGN520" s="421"/>
      <c r="VGO520" s="421"/>
      <c r="VGP520" s="421"/>
      <c r="VGQ520" s="421"/>
      <c r="VGR520" s="421"/>
      <c r="VGS520" s="421"/>
      <c r="VGT520" s="421"/>
      <c r="VGU520" s="421"/>
      <c r="VGV520" s="421"/>
      <c r="VGW520" s="421"/>
      <c r="VGX520" s="421"/>
      <c r="VGY520" s="421"/>
      <c r="VGZ520" s="421"/>
      <c r="VHA520" s="421"/>
      <c r="VHB520" s="421"/>
      <c r="VHC520" s="421"/>
      <c r="VHD520" s="421"/>
      <c r="VHE520" s="421"/>
      <c r="VHF520" s="421"/>
      <c r="VHG520" s="421"/>
      <c r="VHH520" s="421"/>
      <c r="VHI520" s="421"/>
      <c r="VHJ520" s="421"/>
      <c r="VHK520" s="421"/>
      <c r="VHL520" s="421"/>
      <c r="VHM520" s="421"/>
      <c r="VHN520" s="421"/>
      <c r="VHO520" s="421"/>
      <c r="VHP520" s="421"/>
      <c r="VHQ520" s="421"/>
      <c r="VHR520" s="421"/>
      <c r="VHS520" s="421"/>
      <c r="VHT520" s="421"/>
      <c r="VHU520" s="421"/>
      <c r="VHV520" s="421"/>
      <c r="VHW520" s="421"/>
      <c r="VHX520" s="421"/>
      <c r="VHY520" s="421"/>
      <c r="VHZ520" s="421"/>
      <c r="VIA520" s="421"/>
      <c r="VIB520" s="421"/>
      <c r="VIC520" s="421"/>
      <c r="VID520" s="421"/>
      <c r="VIE520" s="421"/>
      <c r="VIF520" s="421"/>
      <c r="VIG520" s="421"/>
      <c r="VIH520" s="421"/>
      <c r="VII520" s="421"/>
      <c r="VIJ520" s="421"/>
      <c r="VIK520" s="421"/>
      <c r="VIL520" s="421"/>
      <c r="VIM520" s="421"/>
      <c r="VIN520" s="421"/>
      <c r="VIO520" s="421"/>
      <c r="VIP520" s="421"/>
      <c r="VIQ520" s="421"/>
      <c r="VIR520" s="421"/>
      <c r="VIS520" s="421"/>
      <c r="VIT520" s="421"/>
      <c r="VIU520" s="421"/>
      <c r="VIV520" s="421"/>
      <c r="VIW520" s="421"/>
      <c r="VIX520" s="421"/>
      <c r="VIY520" s="421"/>
      <c r="VIZ520" s="421"/>
      <c r="VJA520" s="421"/>
      <c r="VJB520" s="421"/>
      <c r="VJC520" s="421"/>
      <c r="VJD520" s="421"/>
      <c r="VJE520" s="421"/>
      <c r="VJF520" s="421"/>
      <c r="VJG520" s="421"/>
      <c r="VJH520" s="421"/>
      <c r="VJI520" s="421"/>
      <c r="VJJ520" s="421"/>
      <c r="VJK520" s="421"/>
      <c r="VJL520" s="421"/>
      <c r="VJM520" s="421"/>
      <c r="VJN520" s="421"/>
      <c r="VJO520" s="421"/>
      <c r="VJP520" s="421"/>
      <c r="VJQ520" s="421"/>
      <c r="VJR520" s="421"/>
      <c r="VJS520" s="421"/>
      <c r="VJT520" s="421"/>
      <c r="VJU520" s="421"/>
      <c r="VJV520" s="421"/>
      <c r="VJW520" s="421"/>
      <c r="VJX520" s="421"/>
      <c r="VJY520" s="421"/>
      <c r="VJZ520" s="421"/>
      <c r="VKA520" s="421"/>
      <c r="VKB520" s="421"/>
      <c r="VKC520" s="421"/>
      <c r="VKD520" s="421"/>
      <c r="VKE520" s="421"/>
      <c r="VKF520" s="421"/>
      <c r="VKG520" s="421"/>
      <c r="VKH520" s="421"/>
      <c r="VKI520" s="421"/>
      <c r="VKJ520" s="421"/>
      <c r="VKK520" s="421"/>
      <c r="VKL520" s="421"/>
      <c r="VKM520" s="421"/>
      <c r="VKN520" s="421"/>
      <c r="VKO520" s="421"/>
      <c r="VKP520" s="421"/>
      <c r="VKQ520" s="421"/>
      <c r="VKR520" s="421"/>
      <c r="VKS520" s="421"/>
      <c r="VKT520" s="421"/>
      <c r="VKU520" s="421"/>
      <c r="VKV520" s="421"/>
      <c r="VKW520" s="421"/>
      <c r="VKX520" s="421"/>
      <c r="VKY520" s="421"/>
      <c r="VKZ520" s="421"/>
      <c r="VLA520" s="421"/>
      <c r="VLB520" s="421"/>
      <c r="VLC520" s="421"/>
      <c r="VLD520" s="421"/>
      <c r="VLE520" s="421"/>
      <c r="VLF520" s="421"/>
      <c r="VLG520" s="421"/>
      <c r="VLH520" s="421"/>
      <c r="VLI520" s="421"/>
      <c r="VLJ520" s="421"/>
      <c r="VLK520" s="421"/>
      <c r="VLL520" s="421"/>
      <c r="VLM520" s="421"/>
      <c r="VLN520" s="421"/>
      <c r="VLO520" s="421"/>
      <c r="VLP520" s="421"/>
      <c r="VLQ520" s="421"/>
      <c r="VLR520" s="421"/>
      <c r="VLS520" s="421"/>
      <c r="VLT520" s="421"/>
      <c r="VLU520" s="421"/>
      <c r="VLV520" s="421"/>
      <c r="VLW520" s="421"/>
      <c r="VLX520" s="421"/>
      <c r="VLY520" s="421"/>
      <c r="VLZ520" s="421"/>
      <c r="VMA520" s="421"/>
      <c r="VMB520" s="421"/>
      <c r="VMC520" s="421"/>
      <c r="VMD520" s="421"/>
      <c r="VME520" s="421"/>
      <c r="VMF520" s="421"/>
      <c r="VMG520" s="421"/>
      <c r="VMH520" s="421"/>
      <c r="VMI520" s="421"/>
      <c r="VMJ520" s="421"/>
      <c r="VMK520" s="421"/>
      <c r="VML520" s="421"/>
      <c r="VMM520" s="421"/>
      <c r="VMN520" s="421"/>
      <c r="VMO520" s="421"/>
      <c r="VMP520" s="421"/>
      <c r="VMQ520" s="421"/>
      <c r="VMR520" s="421"/>
      <c r="VMS520" s="421"/>
      <c r="VMT520" s="421"/>
      <c r="VMU520" s="421"/>
      <c r="VMV520" s="421"/>
      <c r="VMW520" s="421"/>
      <c r="VMX520" s="421"/>
      <c r="VMY520" s="421"/>
      <c r="VMZ520" s="421"/>
      <c r="VNA520" s="421"/>
      <c r="VNB520" s="421"/>
      <c r="VNC520" s="421"/>
      <c r="VND520" s="421"/>
      <c r="VNE520" s="421"/>
      <c r="VNF520" s="421"/>
      <c r="VNG520" s="421"/>
      <c r="VNH520" s="421"/>
      <c r="VNI520" s="421"/>
      <c r="VNJ520" s="421"/>
      <c r="VNK520" s="421"/>
      <c r="VNL520" s="421"/>
      <c r="VNM520" s="421"/>
      <c r="VNN520" s="421"/>
      <c r="VNO520" s="421"/>
      <c r="VNP520" s="421"/>
      <c r="VNQ520" s="421"/>
      <c r="VNR520" s="421"/>
      <c r="VNS520" s="421"/>
      <c r="VNT520" s="421"/>
      <c r="VNU520" s="421"/>
      <c r="VNV520" s="421"/>
      <c r="VNW520" s="421"/>
      <c r="VNX520" s="421"/>
      <c r="VNY520" s="421"/>
      <c r="VNZ520" s="421"/>
      <c r="VOA520" s="421"/>
      <c r="VOB520" s="421"/>
      <c r="VOC520" s="421"/>
      <c r="VOD520" s="421"/>
      <c r="VOE520" s="421"/>
      <c r="VOF520" s="421"/>
      <c r="VOG520" s="421"/>
      <c r="VOH520" s="421"/>
      <c r="VOI520" s="421"/>
      <c r="VOJ520" s="421"/>
      <c r="VOK520" s="421"/>
      <c r="VOL520" s="421"/>
      <c r="VOM520" s="421"/>
      <c r="VON520" s="421"/>
      <c r="VOO520" s="421"/>
      <c r="VOP520" s="421"/>
      <c r="VOQ520" s="421"/>
      <c r="VOR520" s="421"/>
      <c r="VOS520" s="421"/>
      <c r="VOT520" s="421"/>
      <c r="VOU520" s="421"/>
      <c r="VOV520" s="421"/>
      <c r="VOW520" s="421"/>
      <c r="VOX520" s="421"/>
      <c r="VOY520" s="421"/>
      <c r="VOZ520" s="421"/>
      <c r="VPA520" s="421"/>
      <c r="VPB520" s="421"/>
      <c r="VPC520" s="421"/>
      <c r="VPD520" s="421"/>
      <c r="VPE520" s="421"/>
      <c r="VPF520" s="421"/>
      <c r="VPG520" s="421"/>
      <c r="VPH520" s="421"/>
      <c r="VPI520" s="421"/>
      <c r="VPJ520" s="421"/>
      <c r="VPK520" s="421"/>
      <c r="VPL520" s="421"/>
      <c r="VPM520" s="421"/>
      <c r="VPN520" s="421"/>
      <c r="VPO520" s="421"/>
      <c r="VPP520" s="421"/>
      <c r="VPQ520" s="421"/>
      <c r="VPR520" s="421"/>
      <c r="VPS520" s="421"/>
      <c r="VPT520" s="421"/>
      <c r="VPU520" s="421"/>
      <c r="VPV520" s="421"/>
      <c r="VPW520" s="421"/>
      <c r="VPX520" s="421"/>
      <c r="VPY520" s="421"/>
      <c r="VPZ520" s="421"/>
      <c r="VQA520" s="421"/>
      <c r="VQB520" s="421"/>
      <c r="VQC520" s="421"/>
      <c r="VQD520" s="421"/>
      <c r="VQE520" s="421"/>
      <c r="VQF520" s="421"/>
      <c r="VQG520" s="421"/>
      <c r="VQH520" s="421"/>
      <c r="VQI520" s="421"/>
      <c r="VQJ520" s="421"/>
      <c r="VQK520" s="421"/>
      <c r="VQL520" s="421"/>
      <c r="VQM520" s="421"/>
      <c r="VQN520" s="421"/>
      <c r="VQO520" s="421"/>
      <c r="VQP520" s="421"/>
      <c r="VQQ520" s="421"/>
      <c r="VQR520" s="421"/>
      <c r="VQS520" s="421"/>
      <c r="VQT520" s="421"/>
      <c r="VQU520" s="421"/>
      <c r="VQV520" s="421"/>
      <c r="VQW520" s="421"/>
      <c r="VQX520" s="421"/>
      <c r="VQY520" s="421"/>
      <c r="VQZ520" s="421"/>
      <c r="VRA520" s="421"/>
      <c r="VRB520" s="421"/>
      <c r="VRC520" s="421"/>
      <c r="VRD520" s="421"/>
      <c r="VRE520" s="421"/>
      <c r="VRF520" s="421"/>
      <c r="VRG520" s="421"/>
      <c r="VRH520" s="421"/>
      <c r="VRI520" s="421"/>
      <c r="VRJ520" s="421"/>
      <c r="VRK520" s="421"/>
      <c r="VRL520" s="421"/>
      <c r="VRM520" s="421"/>
      <c r="VRN520" s="421"/>
      <c r="VRO520" s="421"/>
      <c r="VRP520" s="421"/>
      <c r="VRQ520" s="421"/>
      <c r="VRR520" s="421"/>
      <c r="VRS520" s="421"/>
      <c r="VRT520" s="421"/>
      <c r="VRU520" s="421"/>
      <c r="VRV520" s="421"/>
      <c r="VRW520" s="421"/>
      <c r="VRX520" s="421"/>
      <c r="VRY520" s="421"/>
      <c r="VRZ520" s="421"/>
      <c r="VSA520" s="421"/>
      <c r="VSB520" s="421"/>
      <c r="VSC520" s="421"/>
      <c r="VSD520" s="421"/>
      <c r="VSE520" s="421"/>
      <c r="VSF520" s="421"/>
      <c r="VSG520" s="421"/>
      <c r="VSH520" s="421"/>
      <c r="VSI520" s="421"/>
      <c r="VSJ520" s="421"/>
      <c r="VSK520" s="421"/>
      <c r="VSL520" s="421"/>
      <c r="VSM520" s="421"/>
      <c r="VSN520" s="421"/>
      <c r="VSO520" s="421"/>
      <c r="VSP520" s="421"/>
      <c r="VSQ520" s="421"/>
      <c r="VSR520" s="421"/>
      <c r="VSS520" s="421"/>
      <c r="VST520" s="421"/>
      <c r="VSU520" s="421"/>
      <c r="VSV520" s="421"/>
      <c r="VSW520" s="421"/>
      <c r="VSX520" s="421"/>
      <c r="VSY520" s="421"/>
      <c r="VSZ520" s="421"/>
      <c r="VTA520" s="421"/>
      <c r="VTB520" s="421"/>
      <c r="VTC520" s="421"/>
      <c r="VTD520" s="421"/>
      <c r="VTE520" s="421"/>
      <c r="VTF520" s="421"/>
      <c r="VTG520" s="421"/>
      <c r="VTH520" s="421"/>
      <c r="VTI520" s="421"/>
      <c r="VTJ520" s="421"/>
      <c r="VTK520" s="421"/>
      <c r="VTL520" s="421"/>
      <c r="VTM520" s="421"/>
      <c r="VTN520" s="421"/>
      <c r="VTO520" s="421"/>
      <c r="VTP520" s="421"/>
      <c r="VTQ520" s="421"/>
      <c r="VTR520" s="421"/>
      <c r="VTS520" s="421"/>
      <c r="VTT520" s="421"/>
      <c r="VTU520" s="421"/>
      <c r="VTV520" s="421"/>
      <c r="VTW520" s="421"/>
      <c r="VTX520" s="421"/>
      <c r="VTY520" s="421"/>
      <c r="VTZ520" s="421"/>
      <c r="VUA520" s="421"/>
      <c r="VUB520" s="421"/>
      <c r="VUC520" s="421"/>
      <c r="VUD520" s="421"/>
      <c r="VUE520" s="421"/>
      <c r="VUF520" s="421"/>
      <c r="VUG520" s="421"/>
      <c r="VUH520" s="421"/>
      <c r="VUI520" s="421"/>
      <c r="VUJ520" s="421"/>
      <c r="VUK520" s="421"/>
      <c r="VUL520" s="421"/>
      <c r="VUM520" s="421"/>
      <c r="VUN520" s="421"/>
      <c r="VUO520" s="421"/>
      <c r="VUP520" s="421"/>
      <c r="VUQ520" s="421"/>
      <c r="VUR520" s="421"/>
      <c r="VUS520" s="421"/>
      <c r="VUT520" s="421"/>
      <c r="VUU520" s="421"/>
      <c r="VUV520" s="421"/>
      <c r="VUW520" s="421"/>
      <c r="VUX520" s="421"/>
      <c r="VUY520" s="421"/>
      <c r="VUZ520" s="421"/>
      <c r="VVA520" s="421"/>
      <c r="VVB520" s="421"/>
      <c r="VVC520" s="421"/>
      <c r="VVD520" s="421"/>
      <c r="VVE520" s="421"/>
      <c r="VVF520" s="421"/>
      <c r="VVG520" s="421"/>
      <c r="VVH520" s="421"/>
      <c r="VVI520" s="421"/>
      <c r="VVJ520" s="421"/>
      <c r="VVK520" s="421"/>
      <c r="VVL520" s="421"/>
      <c r="VVM520" s="421"/>
      <c r="VVN520" s="421"/>
      <c r="VVO520" s="421"/>
      <c r="VVP520" s="421"/>
      <c r="VVQ520" s="421"/>
      <c r="VVR520" s="421"/>
      <c r="VVS520" s="421"/>
      <c r="VVT520" s="421"/>
      <c r="VVU520" s="421"/>
      <c r="VVV520" s="421"/>
      <c r="VVW520" s="421"/>
      <c r="VVX520" s="421"/>
      <c r="VVY520" s="421"/>
      <c r="VVZ520" s="421"/>
      <c r="VWA520" s="421"/>
      <c r="VWB520" s="421"/>
      <c r="VWC520" s="421"/>
      <c r="VWD520" s="421"/>
      <c r="VWE520" s="421"/>
      <c r="VWF520" s="421"/>
      <c r="VWG520" s="421"/>
      <c r="VWH520" s="421"/>
      <c r="VWI520" s="421"/>
      <c r="VWJ520" s="421"/>
      <c r="VWK520" s="421"/>
      <c r="VWL520" s="421"/>
      <c r="VWM520" s="421"/>
      <c r="VWN520" s="421"/>
      <c r="VWO520" s="421"/>
      <c r="VWP520" s="421"/>
      <c r="VWQ520" s="421"/>
      <c r="VWR520" s="421"/>
      <c r="VWS520" s="421"/>
      <c r="VWT520" s="421"/>
      <c r="VWU520" s="421"/>
      <c r="VWV520" s="421"/>
      <c r="VWW520" s="421"/>
      <c r="VWX520" s="421"/>
      <c r="VWY520" s="421"/>
      <c r="VWZ520" s="421"/>
      <c r="VXA520" s="421"/>
      <c r="VXB520" s="421"/>
      <c r="VXC520" s="421"/>
      <c r="VXD520" s="421"/>
      <c r="VXE520" s="421"/>
      <c r="VXF520" s="421"/>
      <c r="VXG520" s="421"/>
      <c r="VXH520" s="421"/>
      <c r="VXI520" s="421"/>
      <c r="VXJ520" s="421"/>
      <c r="VXK520" s="421"/>
      <c r="VXL520" s="421"/>
      <c r="VXM520" s="421"/>
      <c r="VXN520" s="421"/>
      <c r="VXO520" s="421"/>
      <c r="VXP520" s="421"/>
      <c r="VXQ520" s="421"/>
      <c r="VXR520" s="421"/>
      <c r="VXS520" s="421"/>
      <c r="VXT520" s="421"/>
      <c r="VXU520" s="421"/>
      <c r="VXV520" s="421"/>
      <c r="VXW520" s="421"/>
      <c r="VXX520" s="421"/>
      <c r="VXY520" s="421"/>
      <c r="VXZ520" s="421"/>
      <c r="VYA520" s="421"/>
      <c r="VYB520" s="421"/>
      <c r="VYC520" s="421"/>
      <c r="VYD520" s="421"/>
      <c r="VYE520" s="421"/>
      <c r="VYF520" s="421"/>
      <c r="VYG520" s="421"/>
      <c r="VYH520" s="421"/>
      <c r="VYI520" s="421"/>
      <c r="VYJ520" s="421"/>
      <c r="VYK520" s="421"/>
      <c r="VYL520" s="421"/>
      <c r="VYM520" s="421"/>
      <c r="VYN520" s="421"/>
      <c r="VYO520" s="421"/>
      <c r="VYP520" s="421"/>
      <c r="VYQ520" s="421"/>
      <c r="VYR520" s="421"/>
      <c r="VYS520" s="421"/>
      <c r="VYT520" s="421"/>
      <c r="VYU520" s="421"/>
      <c r="VYV520" s="421"/>
      <c r="VYW520" s="421"/>
      <c r="VYX520" s="421"/>
      <c r="VYY520" s="421"/>
      <c r="VYZ520" s="421"/>
      <c r="VZA520" s="421"/>
      <c r="VZB520" s="421"/>
      <c r="VZC520" s="421"/>
      <c r="VZD520" s="421"/>
      <c r="VZE520" s="421"/>
      <c r="VZF520" s="421"/>
      <c r="VZG520" s="421"/>
      <c r="VZH520" s="421"/>
      <c r="VZI520" s="421"/>
      <c r="VZJ520" s="421"/>
      <c r="VZK520" s="421"/>
      <c r="VZL520" s="421"/>
      <c r="VZM520" s="421"/>
      <c r="VZN520" s="421"/>
      <c r="VZO520" s="421"/>
      <c r="VZP520" s="421"/>
      <c r="VZQ520" s="421"/>
      <c r="VZR520" s="421"/>
      <c r="VZS520" s="421"/>
      <c r="VZT520" s="421"/>
      <c r="VZU520" s="421"/>
      <c r="VZV520" s="421"/>
      <c r="VZW520" s="421"/>
      <c r="VZX520" s="421"/>
      <c r="VZY520" s="421"/>
      <c r="VZZ520" s="421"/>
      <c r="WAA520" s="421"/>
      <c r="WAB520" s="421"/>
      <c r="WAC520" s="421"/>
      <c r="WAD520" s="421"/>
      <c r="WAE520" s="421"/>
      <c r="WAF520" s="421"/>
      <c r="WAG520" s="421"/>
      <c r="WAH520" s="421"/>
      <c r="WAI520" s="421"/>
      <c r="WAJ520" s="421"/>
      <c r="WAK520" s="421"/>
      <c r="WAL520" s="421"/>
      <c r="WAM520" s="421"/>
      <c r="WAN520" s="421"/>
      <c r="WAO520" s="421"/>
      <c r="WAP520" s="421"/>
      <c r="WAQ520" s="421"/>
      <c r="WAR520" s="421"/>
      <c r="WAS520" s="421"/>
      <c r="WAT520" s="421"/>
      <c r="WAU520" s="421"/>
      <c r="WAV520" s="421"/>
      <c r="WAW520" s="421"/>
      <c r="WAX520" s="421"/>
      <c r="WAY520" s="421"/>
      <c r="WAZ520" s="421"/>
      <c r="WBA520" s="421"/>
      <c r="WBB520" s="421"/>
      <c r="WBC520" s="421"/>
      <c r="WBD520" s="421"/>
      <c r="WBE520" s="421"/>
      <c r="WBF520" s="421"/>
      <c r="WBG520" s="421"/>
      <c r="WBH520" s="421"/>
      <c r="WBI520" s="421"/>
      <c r="WBJ520" s="421"/>
      <c r="WBK520" s="421"/>
      <c r="WBL520" s="421"/>
      <c r="WBM520" s="421"/>
      <c r="WBN520" s="421"/>
      <c r="WBO520" s="421"/>
      <c r="WBP520" s="421"/>
      <c r="WBQ520" s="421"/>
      <c r="WBR520" s="421"/>
      <c r="WBS520" s="421"/>
      <c r="WBT520" s="421"/>
      <c r="WBU520" s="421"/>
      <c r="WBV520" s="421"/>
      <c r="WBW520" s="421"/>
      <c r="WBX520" s="421"/>
      <c r="WBY520" s="421"/>
      <c r="WBZ520" s="421"/>
      <c r="WCA520" s="421"/>
      <c r="WCB520" s="421"/>
      <c r="WCC520" s="421"/>
      <c r="WCD520" s="421"/>
      <c r="WCE520" s="421"/>
      <c r="WCF520" s="421"/>
      <c r="WCG520" s="421"/>
      <c r="WCH520" s="421"/>
      <c r="WCI520" s="421"/>
      <c r="WCJ520" s="421"/>
      <c r="WCK520" s="421"/>
      <c r="WCL520" s="421"/>
      <c r="WCM520" s="421"/>
      <c r="WCN520" s="421"/>
      <c r="WCO520" s="421"/>
      <c r="WCP520" s="421"/>
      <c r="WCQ520" s="421"/>
      <c r="WCR520" s="421"/>
      <c r="WCS520" s="421"/>
      <c r="WCT520" s="421"/>
      <c r="WCU520" s="421"/>
      <c r="WCV520" s="421"/>
      <c r="WCW520" s="421"/>
      <c r="WCX520" s="421"/>
      <c r="WCY520" s="421"/>
      <c r="WCZ520" s="421"/>
      <c r="WDA520" s="421"/>
      <c r="WDB520" s="421"/>
      <c r="WDC520" s="421"/>
      <c r="WDD520" s="421"/>
      <c r="WDE520" s="421"/>
      <c r="WDF520" s="421"/>
      <c r="WDG520" s="421"/>
      <c r="WDH520" s="421"/>
      <c r="WDI520" s="421"/>
      <c r="WDJ520" s="421"/>
      <c r="WDK520" s="421"/>
      <c r="WDL520" s="421"/>
      <c r="WDM520" s="421"/>
      <c r="WDN520" s="421"/>
      <c r="WDO520" s="421"/>
      <c r="WDP520" s="421"/>
      <c r="WDQ520" s="421"/>
      <c r="WDR520" s="421"/>
      <c r="WDS520" s="421"/>
      <c r="WDT520" s="421"/>
      <c r="WDU520" s="421"/>
      <c r="WDV520" s="421"/>
      <c r="WDW520" s="421"/>
      <c r="WDX520" s="421"/>
      <c r="WDY520" s="421"/>
      <c r="WDZ520" s="421"/>
      <c r="WEA520" s="421"/>
      <c r="WEB520" s="421"/>
      <c r="WEC520" s="421"/>
      <c r="WED520" s="421"/>
      <c r="WEE520" s="421"/>
      <c r="WEF520" s="421"/>
      <c r="WEG520" s="421"/>
      <c r="WEH520" s="421"/>
      <c r="WEI520" s="421"/>
      <c r="WEJ520" s="421"/>
      <c r="WEK520" s="421"/>
      <c r="WEL520" s="421"/>
      <c r="WEM520" s="421"/>
      <c r="WEN520" s="421"/>
      <c r="WEO520" s="421"/>
      <c r="WEP520" s="421"/>
      <c r="WEQ520" s="421"/>
      <c r="WER520" s="421"/>
      <c r="WES520" s="421"/>
      <c r="WET520" s="421"/>
      <c r="WEU520" s="421"/>
      <c r="WEV520" s="421"/>
      <c r="WEW520" s="421"/>
      <c r="WEX520" s="421"/>
      <c r="WEY520" s="421"/>
      <c r="WEZ520" s="421"/>
      <c r="WFA520" s="421"/>
      <c r="WFB520" s="421"/>
      <c r="WFC520" s="421"/>
      <c r="WFD520" s="421"/>
      <c r="WFE520" s="421"/>
      <c r="WFF520" s="421"/>
      <c r="WFG520" s="421"/>
      <c r="WFH520" s="421"/>
      <c r="WFI520" s="421"/>
      <c r="WFJ520" s="421"/>
      <c r="WFK520" s="421"/>
      <c r="WFL520" s="421"/>
      <c r="WFM520" s="421"/>
      <c r="WFN520" s="421"/>
      <c r="WFO520" s="421"/>
      <c r="WFP520" s="421"/>
      <c r="WFQ520" s="421"/>
      <c r="WFR520" s="421"/>
      <c r="WFS520" s="421"/>
      <c r="WFT520" s="421"/>
      <c r="WFU520" s="421"/>
      <c r="WFV520" s="421"/>
      <c r="WFW520" s="421"/>
      <c r="WFX520" s="421"/>
      <c r="WFY520" s="421"/>
      <c r="WFZ520" s="421"/>
      <c r="WGA520" s="421"/>
      <c r="WGB520" s="421"/>
      <c r="WGC520" s="421"/>
      <c r="WGD520" s="421"/>
      <c r="WGE520" s="421"/>
      <c r="WGF520" s="421"/>
      <c r="WGG520" s="421"/>
      <c r="WGH520" s="421"/>
      <c r="WGI520" s="421"/>
      <c r="WGJ520" s="421"/>
      <c r="WGK520" s="421"/>
      <c r="WGL520" s="421"/>
      <c r="WGM520" s="421"/>
      <c r="WGN520" s="421"/>
      <c r="WGO520" s="421"/>
      <c r="WGP520" s="421"/>
      <c r="WGQ520" s="421"/>
      <c r="WGR520" s="421"/>
      <c r="WGS520" s="421"/>
      <c r="WGT520" s="421"/>
      <c r="WGU520" s="421"/>
      <c r="WGV520" s="421"/>
      <c r="WGW520" s="421"/>
      <c r="WGX520" s="421"/>
      <c r="WGY520" s="421"/>
      <c r="WGZ520" s="421"/>
      <c r="WHA520" s="421"/>
      <c r="WHB520" s="421"/>
      <c r="WHC520" s="421"/>
      <c r="WHD520" s="421"/>
      <c r="WHE520" s="421"/>
      <c r="WHF520" s="421"/>
      <c r="WHG520" s="421"/>
      <c r="WHH520" s="421"/>
      <c r="WHI520" s="421"/>
      <c r="WHJ520" s="421"/>
      <c r="WHK520" s="421"/>
      <c r="WHL520" s="421"/>
      <c r="WHM520" s="421"/>
      <c r="WHN520" s="421"/>
      <c r="WHO520" s="421"/>
      <c r="WHP520" s="421"/>
      <c r="WHQ520" s="421"/>
      <c r="WHR520" s="421"/>
      <c r="WHS520" s="421"/>
      <c r="WHT520" s="421"/>
      <c r="WHU520" s="421"/>
      <c r="WHV520" s="421"/>
      <c r="WHW520" s="421"/>
      <c r="WHX520" s="421"/>
      <c r="WHY520" s="421"/>
      <c r="WHZ520" s="421"/>
      <c r="WIA520" s="421"/>
      <c r="WIB520" s="421"/>
      <c r="WIC520" s="421"/>
      <c r="WID520" s="421"/>
      <c r="WIE520" s="421"/>
      <c r="WIF520" s="421"/>
      <c r="WIG520" s="421"/>
      <c r="WIH520" s="421"/>
      <c r="WII520" s="421"/>
      <c r="WIJ520" s="421"/>
      <c r="WIK520" s="421"/>
      <c r="WIL520" s="421"/>
      <c r="WIM520" s="421"/>
      <c r="WIN520" s="421"/>
      <c r="WIO520" s="421"/>
      <c r="WIP520" s="421"/>
      <c r="WIQ520" s="421"/>
      <c r="WIR520" s="421"/>
      <c r="WIS520" s="421"/>
      <c r="WIT520" s="421"/>
      <c r="WIU520" s="421"/>
      <c r="WIV520" s="421"/>
      <c r="WIW520" s="421"/>
      <c r="WIX520" s="421"/>
      <c r="WIY520" s="421"/>
      <c r="WIZ520" s="421"/>
      <c r="WJA520" s="421"/>
      <c r="WJB520" s="421"/>
      <c r="WJC520" s="421"/>
      <c r="WJD520" s="421"/>
      <c r="WJE520" s="421"/>
      <c r="WJF520" s="421"/>
      <c r="WJG520" s="421"/>
      <c r="WJH520" s="421"/>
      <c r="WJI520" s="421"/>
      <c r="WJJ520" s="421"/>
      <c r="WJK520" s="421"/>
      <c r="WJL520" s="421"/>
      <c r="WJM520" s="421"/>
      <c r="WJN520" s="421"/>
      <c r="WJO520" s="421"/>
      <c r="WJP520" s="421"/>
      <c r="WJQ520" s="421"/>
      <c r="WJR520" s="421"/>
      <c r="WJS520" s="421"/>
      <c r="WJT520" s="421"/>
      <c r="WJU520" s="421"/>
      <c r="WJV520" s="421"/>
      <c r="WJW520" s="421"/>
      <c r="WJX520" s="421"/>
      <c r="WJY520" s="421"/>
      <c r="WJZ520" s="421"/>
      <c r="WKA520" s="421"/>
      <c r="WKB520" s="421"/>
      <c r="WKC520" s="421"/>
      <c r="WKD520" s="421"/>
      <c r="WKE520" s="421"/>
      <c r="WKF520" s="421"/>
      <c r="WKG520" s="421"/>
      <c r="WKH520" s="421"/>
      <c r="WKI520" s="421"/>
      <c r="WKJ520" s="421"/>
      <c r="WKK520" s="421"/>
      <c r="WKL520" s="421"/>
      <c r="WKM520" s="421"/>
      <c r="WKN520" s="421"/>
      <c r="WKO520" s="421"/>
      <c r="WKP520" s="421"/>
      <c r="WKQ520" s="421"/>
      <c r="WKR520" s="421"/>
      <c r="WKS520" s="421"/>
      <c r="WKT520" s="421"/>
      <c r="WKU520" s="421"/>
      <c r="WKV520" s="421"/>
      <c r="WKW520" s="421"/>
      <c r="WKX520" s="421"/>
      <c r="WKY520" s="421"/>
      <c r="WKZ520" s="421"/>
      <c r="WLA520" s="421"/>
      <c r="WLB520" s="421"/>
      <c r="WLC520" s="421"/>
      <c r="WLD520" s="421"/>
      <c r="WLE520" s="421"/>
      <c r="WLF520" s="421"/>
      <c r="WLG520" s="421"/>
      <c r="WLH520" s="421"/>
      <c r="WLI520" s="421"/>
      <c r="WLJ520" s="421"/>
      <c r="WLK520" s="421"/>
      <c r="WLL520" s="421"/>
      <c r="WLM520" s="421"/>
      <c r="WLN520" s="421"/>
      <c r="WLO520" s="421"/>
      <c r="WLP520" s="421"/>
      <c r="WLQ520" s="421"/>
      <c r="WLR520" s="421"/>
      <c r="WLS520" s="421"/>
      <c r="WLT520" s="421"/>
      <c r="WLU520" s="421"/>
      <c r="WLV520" s="421"/>
      <c r="WLW520" s="421"/>
      <c r="WLX520" s="421"/>
      <c r="WLY520" s="421"/>
      <c r="WLZ520" s="421"/>
      <c r="WMA520" s="421"/>
      <c r="WMB520" s="421"/>
      <c r="WMC520" s="421"/>
      <c r="WMD520" s="421"/>
      <c r="WME520" s="421"/>
      <c r="WMF520" s="421"/>
      <c r="WMG520" s="421"/>
      <c r="WMH520" s="421"/>
      <c r="WMI520" s="421"/>
      <c r="WMJ520" s="421"/>
      <c r="WMK520" s="421"/>
      <c r="WML520" s="421"/>
      <c r="WMM520" s="421"/>
      <c r="WMN520" s="421"/>
      <c r="WMO520" s="421"/>
      <c r="WMP520" s="421"/>
      <c r="WMQ520" s="421"/>
      <c r="WMR520" s="421"/>
      <c r="WMS520" s="421"/>
      <c r="WMT520" s="421"/>
      <c r="WMU520" s="421"/>
      <c r="WMV520" s="421"/>
      <c r="WMW520" s="421"/>
      <c r="WMX520" s="421"/>
      <c r="WMY520" s="421"/>
      <c r="WMZ520" s="421"/>
      <c r="WNA520" s="421"/>
      <c r="WNB520" s="421"/>
      <c r="WNC520" s="421"/>
      <c r="WND520" s="421"/>
      <c r="WNE520" s="421"/>
      <c r="WNF520" s="421"/>
      <c r="WNG520" s="421"/>
      <c r="WNH520" s="421"/>
      <c r="WNI520" s="421"/>
      <c r="WNJ520" s="421"/>
      <c r="WNK520" s="421"/>
      <c r="WNL520" s="421"/>
      <c r="WNM520" s="421"/>
      <c r="WNN520" s="421"/>
      <c r="WNO520" s="421"/>
      <c r="WNP520" s="421"/>
      <c r="WNQ520" s="421"/>
      <c r="WNR520" s="421"/>
      <c r="WNS520" s="421"/>
      <c r="WNT520" s="421"/>
      <c r="WNU520" s="421"/>
      <c r="WNV520" s="421"/>
      <c r="WNW520" s="421"/>
      <c r="WNX520" s="421"/>
      <c r="WNY520" s="421"/>
      <c r="WNZ520" s="421"/>
      <c r="WOA520" s="421"/>
      <c r="WOB520" s="421"/>
      <c r="WOC520" s="421"/>
      <c r="WOD520" s="421"/>
      <c r="WOE520" s="421"/>
      <c r="WOF520" s="421"/>
      <c r="WOG520" s="421"/>
      <c r="WOH520" s="421"/>
      <c r="WOI520" s="421"/>
      <c r="WOJ520" s="421"/>
      <c r="WOK520" s="421"/>
      <c r="WOL520" s="421"/>
      <c r="WOM520" s="421"/>
      <c r="WON520" s="421"/>
      <c r="WOO520" s="421"/>
      <c r="WOP520" s="421"/>
      <c r="WOQ520" s="421"/>
      <c r="WOR520" s="421"/>
      <c r="WOS520" s="421"/>
      <c r="WOT520" s="421"/>
      <c r="WOU520" s="421"/>
      <c r="WOV520" s="421"/>
      <c r="WOW520" s="421"/>
      <c r="WOX520" s="421"/>
      <c r="WOY520" s="421"/>
      <c r="WOZ520" s="421"/>
      <c r="WPA520" s="421"/>
      <c r="WPB520" s="421"/>
      <c r="WPC520" s="421"/>
      <c r="WPD520" s="421"/>
      <c r="WPE520" s="421"/>
      <c r="WPF520" s="421"/>
      <c r="WPG520" s="421"/>
      <c r="WPH520" s="421"/>
      <c r="WPI520" s="421"/>
      <c r="WPJ520" s="421"/>
      <c r="WPK520" s="421"/>
      <c r="WPL520" s="421"/>
      <c r="WPM520" s="421"/>
      <c r="WPN520" s="421"/>
      <c r="WPO520" s="421"/>
      <c r="WPP520" s="421"/>
      <c r="WPQ520" s="421"/>
      <c r="WPR520" s="421"/>
      <c r="WPS520" s="421"/>
      <c r="WPT520" s="421"/>
      <c r="WPU520" s="421"/>
      <c r="WPV520" s="421"/>
      <c r="WPW520" s="421"/>
      <c r="WPX520" s="421"/>
      <c r="WPY520" s="421"/>
      <c r="WPZ520" s="421"/>
      <c r="WQA520" s="421"/>
      <c r="WQB520" s="421"/>
      <c r="WQC520" s="421"/>
      <c r="WQD520" s="421"/>
      <c r="WQE520" s="421"/>
      <c r="WQF520" s="421"/>
      <c r="WQG520" s="421"/>
      <c r="WQH520" s="421"/>
      <c r="WQI520" s="421"/>
      <c r="WQJ520" s="421"/>
      <c r="WQK520" s="421"/>
      <c r="WQL520" s="421"/>
      <c r="WQM520" s="421"/>
      <c r="WQN520" s="421"/>
      <c r="WQO520" s="421"/>
      <c r="WQP520" s="421"/>
      <c r="WQQ520" s="421"/>
      <c r="WQR520" s="421"/>
      <c r="WQS520" s="421"/>
      <c r="WQT520" s="421"/>
      <c r="WQU520" s="421"/>
      <c r="WQV520" s="421"/>
      <c r="WQW520" s="421"/>
      <c r="WQX520" s="421"/>
      <c r="WQY520" s="421"/>
      <c r="WQZ520" s="421"/>
      <c r="WRA520" s="421"/>
      <c r="WRB520" s="421"/>
      <c r="WRC520" s="421"/>
      <c r="WRD520" s="421"/>
      <c r="WRE520" s="421"/>
      <c r="WRF520" s="421"/>
      <c r="WRG520" s="421"/>
      <c r="WRH520" s="421"/>
      <c r="WRI520" s="421"/>
      <c r="WRJ520" s="421"/>
      <c r="WRK520" s="421"/>
      <c r="WRL520" s="421"/>
      <c r="WRM520" s="421"/>
      <c r="WRN520" s="421"/>
      <c r="WRO520" s="421"/>
      <c r="WRP520" s="421"/>
      <c r="WRQ520" s="421"/>
      <c r="WRR520" s="421"/>
      <c r="WRS520" s="421"/>
      <c r="WRT520" s="421"/>
      <c r="WRU520" s="421"/>
      <c r="WRV520" s="421"/>
      <c r="WRW520" s="421"/>
      <c r="WRX520" s="421"/>
      <c r="WRY520" s="421"/>
      <c r="WRZ520" s="421"/>
      <c r="WSA520" s="421"/>
      <c r="WSB520" s="421"/>
      <c r="WSC520" s="421"/>
      <c r="WSD520" s="421"/>
      <c r="WSE520" s="421"/>
      <c r="WSF520" s="421"/>
      <c r="WSG520" s="421"/>
      <c r="WSH520" s="421"/>
      <c r="WSI520" s="421"/>
      <c r="WSJ520" s="421"/>
      <c r="WSK520" s="421"/>
      <c r="WSL520" s="421"/>
      <c r="WSM520" s="421"/>
      <c r="WSN520" s="421"/>
      <c r="WSO520" s="421"/>
      <c r="WSP520" s="421"/>
      <c r="WSQ520" s="421"/>
      <c r="WSR520" s="421"/>
      <c r="WSS520" s="421"/>
      <c r="WST520" s="421"/>
      <c r="WSU520" s="421"/>
      <c r="WSV520" s="421"/>
      <c r="WSW520" s="421"/>
      <c r="WSX520" s="421"/>
      <c r="WSY520" s="421"/>
      <c r="WSZ520" s="421"/>
      <c r="WTA520" s="421"/>
      <c r="WTB520" s="421"/>
      <c r="WTC520" s="421"/>
      <c r="WTD520" s="421"/>
      <c r="WTE520" s="421"/>
      <c r="WTF520" s="421"/>
      <c r="WTG520" s="421"/>
      <c r="WTH520" s="421"/>
      <c r="WTI520" s="421"/>
      <c r="WTJ520" s="421"/>
      <c r="WTK520" s="421"/>
      <c r="WTL520" s="421"/>
      <c r="WTM520" s="421"/>
      <c r="WTN520" s="421"/>
      <c r="WTO520" s="421"/>
      <c r="WTP520" s="421"/>
      <c r="WTQ520" s="421"/>
      <c r="WTR520" s="421"/>
      <c r="WTS520" s="421"/>
      <c r="WTT520" s="421"/>
      <c r="WTU520" s="421"/>
      <c r="WTV520" s="421"/>
      <c r="WTW520" s="421"/>
      <c r="WTX520" s="421"/>
      <c r="WTY520" s="421"/>
      <c r="WTZ520" s="421"/>
      <c r="WUA520" s="421"/>
      <c r="WUB520" s="421"/>
      <c r="WUC520" s="421"/>
      <c r="WUD520" s="421"/>
      <c r="WUE520" s="421"/>
      <c r="WUF520" s="421"/>
      <c r="WUG520" s="421"/>
      <c r="WUH520" s="421"/>
      <c r="WUI520" s="421"/>
      <c r="WUJ520" s="421"/>
      <c r="WUK520" s="421"/>
      <c r="WUL520" s="421"/>
      <c r="WUM520" s="421"/>
      <c r="WUN520" s="421"/>
      <c r="WUO520" s="421"/>
      <c r="WUP520" s="421"/>
      <c r="WUQ520" s="421"/>
      <c r="WUR520" s="421"/>
      <c r="WUS520" s="421"/>
      <c r="WUT520" s="421"/>
      <c r="WUU520" s="421"/>
      <c r="WUV520" s="421"/>
      <c r="WUW520" s="421"/>
      <c r="WUX520" s="421"/>
      <c r="WUY520" s="421"/>
      <c r="WUZ520" s="421"/>
      <c r="WVA520" s="421"/>
      <c r="WVB520" s="421"/>
      <c r="WVC520" s="421"/>
      <c r="WVD520" s="421"/>
      <c r="WVE520" s="421"/>
      <c r="WVF520" s="421"/>
      <c r="WVG520" s="421"/>
      <c r="WVH520" s="421"/>
      <c r="WVI520" s="421"/>
      <c r="WVJ520" s="421"/>
      <c r="WVK520" s="421"/>
      <c r="WVL520" s="421"/>
      <c r="WVM520" s="421"/>
      <c r="WVN520" s="421"/>
      <c r="WVO520" s="421"/>
      <c r="WVP520" s="421"/>
      <c r="WVQ520" s="421"/>
      <c r="WVR520" s="421"/>
      <c r="WVS520" s="421"/>
      <c r="WVT520" s="421"/>
      <c r="WVU520" s="421"/>
      <c r="WVV520" s="421"/>
      <c r="WVW520" s="421"/>
      <c r="WVX520" s="421"/>
      <c r="WVY520" s="421"/>
      <c r="WVZ520" s="421"/>
      <c r="WWA520" s="421"/>
      <c r="WWB520" s="421"/>
      <c r="WWC520" s="421"/>
      <c r="WWD520" s="421"/>
      <c r="WWE520" s="421"/>
      <c r="WWF520" s="421"/>
      <c r="WWG520" s="421"/>
      <c r="WWH520" s="421"/>
      <c r="WWI520" s="421"/>
      <c r="WWJ520" s="421"/>
      <c r="WWK520" s="421"/>
      <c r="WWL520" s="421"/>
      <c r="WWM520" s="421"/>
      <c r="WWN520" s="421"/>
      <c r="WWO520" s="421"/>
      <c r="WWP520" s="421"/>
      <c r="WWQ520" s="421"/>
      <c r="WWR520" s="421"/>
      <c r="WWS520" s="421"/>
      <c r="WWT520" s="421"/>
      <c r="WWU520" s="421"/>
      <c r="WWV520" s="421"/>
      <c r="WWW520" s="421"/>
      <c r="WWX520" s="421"/>
      <c r="WWY520" s="421"/>
      <c r="WWZ520" s="421"/>
      <c r="WXA520" s="421"/>
      <c r="WXB520" s="421"/>
      <c r="WXC520" s="421"/>
      <c r="WXD520" s="421"/>
      <c r="WXE520" s="421"/>
      <c r="WXF520" s="421"/>
      <c r="WXG520" s="421"/>
      <c r="WXH520" s="421"/>
      <c r="WXI520" s="421"/>
      <c r="WXJ520" s="421"/>
      <c r="WXK520" s="421"/>
      <c r="WXL520" s="421"/>
      <c r="WXM520" s="421"/>
      <c r="WXN520" s="421"/>
      <c r="WXO520" s="421"/>
      <c r="WXP520" s="421"/>
      <c r="WXQ520" s="421"/>
      <c r="WXR520" s="421"/>
      <c r="WXS520" s="421"/>
      <c r="WXT520" s="421"/>
      <c r="WXU520" s="421"/>
      <c r="WXV520" s="421"/>
      <c r="WXW520" s="421"/>
      <c r="WXX520" s="421"/>
      <c r="WXY520" s="421"/>
      <c r="WXZ520" s="421"/>
      <c r="WYA520" s="421"/>
      <c r="WYB520" s="421"/>
      <c r="WYC520" s="421"/>
      <c r="WYD520" s="421"/>
      <c r="WYE520" s="421"/>
      <c r="WYF520" s="421"/>
      <c r="WYG520" s="421"/>
      <c r="WYH520" s="421"/>
      <c r="WYI520" s="421"/>
      <c r="WYJ520" s="421"/>
      <c r="WYK520" s="421"/>
      <c r="WYL520" s="421"/>
      <c r="WYM520" s="421"/>
      <c r="WYN520" s="421"/>
      <c r="WYO520" s="421"/>
      <c r="WYP520" s="421"/>
      <c r="WYQ520" s="421"/>
      <c r="WYR520" s="421"/>
      <c r="WYS520" s="421"/>
      <c r="WYT520" s="421"/>
      <c r="WYU520" s="421"/>
      <c r="WYV520" s="421"/>
      <c r="WYW520" s="421"/>
      <c r="WYX520" s="421"/>
      <c r="WYY520" s="421"/>
      <c r="WYZ520" s="421"/>
      <c r="WZA520" s="421"/>
      <c r="WZB520" s="421"/>
      <c r="WZC520" s="421"/>
      <c r="WZD520" s="421"/>
      <c r="WZE520" s="421"/>
      <c r="WZF520" s="421"/>
      <c r="WZG520" s="421"/>
      <c r="WZH520" s="421"/>
      <c r="WZI520" s="421"/>
      <c r="WZJ520" s="421"/>
      <c r="WZK520" s="421"/>
      <c r="WZL520" s="421"/>
      <c r="WZM520" s="421"/>
      <c r="WZN520" s="421"/>
      <c r="WZO520" s="421"/>
      <c r="WZP520" s="421"/>
      <c r="WZQ520" s="421"/>
      <c r="WZR520" s="421"/>
      <c r="WZS520" s="421"/>
      <c r="WZT520" s="421"/>
      <c r="WZU520" s="421"/>
      <c r="WZV520" s="421"/>
      <c r="WZW520" s="421"/>
      <c r="WZX520" s="421"/>
      <c r="WZY520" s="421"/>
      <c r="WZZ520" s="421"/>
      <c r="XAA520" s="421"/>
      <c r="XAB520" s="421"/>
      <c r="XAC520" s="421"/>
      <c r="XAD520" s="421"/>
      <c r="XAE520" s="421"/>
      <c r="XAF520" s="421"/>
      <c r="XAG520" s="421"/>
      <c r="XAH520" s="421"/>
      <c r="XAI520" s="421"/>
      <c r="XAJ520" s="421"/>
      <c r="XAK520" s="421"/>
      <c r="XAL520" s="421"/>
      <c r="XAM520" s="421"/>
      <c r="XAN520" s="421"/>
      <c r="XAO520" s="421"/>
      <c r="XAP520" s="421"/>
      <c r="XAQ520" s="421"/>
      <c r="XAR520" s="421"/>
      <c r="XAS520" s="421"/>
      <c r="XAT520" s="421"/>
      <c r="XAU520" s="421"/>
      <c r="XAV520" s="421"/>
      <c r="XAW520" s="421"/>
      <c r="XAX520" s="421"/>
      <c r="XAY520" s="421"/>
      <c r="XAZ520" s="421"/>
      <c r="XBA520" s="421"/>
      <c r="XBB520" s="421"/>
      <c r="XBC520" s="421"/>
      <c r="XBD520" s="421"/>
      <c r="XBE520" s="421"/>
      <c r="XBF520" s="421"/>
      <c r="XBG520" s="421"/>
      <c r="XBH520" s="421"/>
      <c r="XBI520" s="421"/>
      <c r="XBJ520" s="421"/>
      <c r="XBK520" s="421"/>
      <c r="XBL520" s="421"/>
      <c r="XBM520" s="421"/>
      <c r="XBN520" s="421"/>
      <c r="XBO520" s="421"/>
      <c r="XBP520" s="421"/>
      <c r="XBQ520" s="421"/>
      <c r="XBR520" s="421"/>
      <c r="XBS520" s="421"/>
      <c r="XBT520" s="421"/>
      <c r="XBU520" s="421"/>
      <c r="XBV520" s="421"/>
      <c r="XBW520" s="421"/>
      <c r="XBX520" s="421"/>
      <c r="XBY520" s="421"/>
      <c r="XBZ520" s="421"/>
      <c r="XCA520" s="421"/>
      <c r="XCB520" s="421"/>
      <c r="XCC520" s="421"/>
      <c r="XCD520" s="421"/>
      <c r="XCE520" s="421"/>
      <c r="XCF520" s="421"/>
      <c r="XCG520" s="421"/>
      <c r="XCH520" s="421"/>
      <c r="XCI520" s="421"/>
      <c r="XCJ520" s="421"/>
      <c r="XCK520" s="421"/>
      <c r="XCL520" s="421"/>
      <c r="XCM520" s="421"/>
      <c r="XCN520" s="421"/>
      <c r="XCO520" s="421"/>
      <c r="XCP520" s="421"/>
      <c r="XCQ520" s="421"/>
      <c r="XCR520" s="421"/>
      <c r="XCS520" s="421"/>
      <c r="XCT520" s="421"/>
      <c r="XCU520" s="421"/>
      <c r="XCV520" s="421"/>
      <c r="XCW520" s="421"/>
      <c r="XCX520" s="421"/>
      <c r="XCY520" s="421"/>
      <c r="XCZ520" s="421"/>
      <c r="XDA520" s="421"/>
      <c r="XDB520" s="421"/>
      <c r="XDC520" s="421"/>
      <c r="XDD520" s="421"/>
      <c r="XDE520" s="421"/>
      <c r="XDF520" s="421"/>
      <c r="XDG520" s="421"/>
      <c r="XDH520" s="421"/>
      <c r="XDI520" s="421"/>
      <c r="XDJ520" s="421"/>
      <c r="XDK520" s="421"/>
      <c r="XDL520" s="421"/>
      <c r="XDM520" s="421"/>
      <c r="XDN520" s="421"/>
      <c r="XDO520" s="421"/>
      <c r="XDP520" s="421"/>
      <c r="XDQ520" s="421"/>
      <c r="XDR520" s="421"/>
      <c r="XDS520" s="421"/>
      <c r="XDT520" s="421"/>
      <c r="XDU520" s="421"/>
      <c r="XDV520" s="421"/>
      <c r="XDW520" s="421"/>
      <c r="XDX520" s="421"/>
      <c r="XDY520" s="421"/>
      <c r="XDZ520" s="421"/>
      <c r="XEA520" s="421"/>
      <c r="XEB520" s="421"/>
      <c r="XEC520" s="421"/>
      <c r="XED520" s="421"/>
      <c r="XEE520" s="421"/>
      <c r="XEF520" s="421"/>
      <c r="XEG520" s="421"/>
      <c r="XEH520" s="421"/>
      <c r="XEI520" s="421"/>
      <c r="XEJ520" s="421"/>
      <c r="XEK520" s="421"/>
      <c r="XEL520" s="421"/>
      <c r="XEM520" s="421"/>
      <c r="XEN520" s="421"/>
      <c r="XEO520" s="421"/>
      <c r="XEP520" s="421"/>
      <c r="XEQ520" s="421"/>
      <c r="XER520" s="421"/>
      <c r="XES520" s="421"/>
      <c r="XET520" s="421"/>
      <c r="XEU520" s="421"/>
      <c r="XEV520" s="421"/>
      <c r="XEW520" s="421"/>
      <c r="XEX520" s="421"/>
      <c r="XEY520" s="421"/>
      <c r="XEZ520" s="421"/>
      <c r="XFA520" s="421"/>
      <c r="XFB520" s="421"/>
      <c r="XFC520" s="421"/>
    </row>
    <row r="521" spans="1:16383">
      <c r="A521" s="420"/>
      <c r="B521" s="420"/>
      <c r="C521" s="420"/>
      <c r="D521" s="420"/>
      <c r="E521" s="924"/>
      <c r="F521" s="420"/>
      <c r="G521" s="420"/>
      <c r="H521" s="780"/>
      <c r="I521" s="780"/>
      <c r="J521" s="780"/>
      <c r="K521" s="888" t="s">
        <v>388</v>
      </c>
      <c r="L521" s="888"/>
      <c r="M521" s="420"/>
      <c r="N521" s="420"/>
      <c r="O521" s="420"/>
      <c r="P521" s="420"/>
      <c r="Q521" s="420"/>
      <c r="R521" s="420"/>
      <c r="S521" s="420"/>
      <c r="T521" s="420"/>
      <c r="U521" s="420"/>
      <c r="V521" s="420"/>
      <c r="W521" s="420"/>
      <c r="X521" s="420"/>
      <c r="Y521" s="420"/>
      <c r="Z521" s="420"/>
      <c r="AA521" s="420"/>
      <c r="AB521" s="420"/>
      <c r="AC521" s="420"/>
      <c r="AD521" s="420"/>
      <c r="AE521" s="420"/>
      <c r="AF521" s="420"/>
      <c r="AG521" s="420"/>
      <c r="AH521" s="420"/>
      <c r="AI521" s="420"/>
      <c r="AJ521" s="420"/>
      <c r="AK521" s="420"/>
      <c r="AL521" s="420"/>
      <c r="AM521" s="420"/>
      <c r="AN521" s="420"/>
      <c r="AO521" s="421"/>
      <c r="AP521" s="421"/>
      <c r="AQ521" s="421"/>
      <c r="AR521" s="421"/>
      <c r="AS521" s="421"/>
      <c r="AT521" s="421"/>
      <c r="AU521" s="421"/>
      <c r="AV521" s="421"/>
      <c r="AW521" s="421"/>
      <c r="AX521" s="421"/>
      <c r="AY521" s="421"/>
      <c r="AZ521" s="421"/>
      <c r="BA521" s="421"/>
      <c r="BB521" s="421"/>
      <c r="BC521" s="421"/>
      <c r="BD521" s="421"/>
      <c r="BE521" s="421"/>
      <c r="BF521" s="421"/>
      <c r="BG521" s="421"/>
      <c r="BH521" s="421"/>
      <c r="BI521" s="421"/>
      <c r="BJ521" s="421"/>
      <c r="BK521" s="421"/>
      <c r="BL521" s="421"/>
      <c r="BM521" s="421"/>
      <c r="BN521" s="421"/>
      <c r="BO521" s="421"/>
      <c r="BP521" s="421"/>
      <c r="BQ521" s="421"/>
      <c r="BR521" s="421"/>
      <c r="BS521" s="421"/>
      <c r="BT521" s="421"/>
      <c r="BU521" s="421"/>
      <c r="BV521" s="421"/>
      <c r="BW521" s="421"/>
      <c r="BX521" s="421"/>
      <c r="BY521" s="421"/>
      <c r="BZ521" s="421"/>
      <c r="CA521" s="421"/>
      <c r="CB521" s="421"/>
      <c r="CC521" s="421"/>
      <c r="CD521" s="421"/>
      <c r="CE521" s="421"/>
      <c r="CF521" s="421"/>
      <c r="CG521" s="421"/>
      <c r="CH521" s="421"/>
      <c r="CI521" s="421"/>
      <c r="CJ521" s="421"/>
      <c r="CK521" s="421"/>
      <c r="CL521" s="421"/>
      <c r="CM521" s="421"/>
      <c r="CN521" s="421"/>
      <c r="CO521" s="421"/>
      <c r="CP521" s="421"/>
      <c r="CQ521" s="421"/>
      <c r="CR521" s="421"/>
      <c r="CS521" s="421"/>
      <c r="CT521" s="421"/>
      <c r="CU521" s="421"/>
      <c r="CV521" s="421"/>
      <c r="CW521" s="421"/>
      <c r="CX521" s="421"/>
      <c r="CY521" s="421"/>
      <c r="CZ521" s="421"/>
      <c r="DA521" s="421"/>
      <c r="DB521" s="421"/>
      <c r="DC521" s="421"/>
      <c r="DD521" s="421"/>
      <c r="DE521" s="421"/>
      <c r="DF521" s="421"/>
      <c r="DG521" s="421"/>
      <c r="DH521" s="421"/>
      <c r="DI521" s="421"/>
      <c r="DJ521" s="421"/>
      <c r="DK521" s="421"/>
      <c r="DL521" s="421"/>
      <c r="DM521" s="421"/>
      <c r="DN521" s="421"/>
      <c r="DO521" s="421"/>
      <c r="DP521" s="421"/>
      <c r="DQ521" s="421"/>
      <c r="DR521" s="421"/>
      <c r="DS521" s="421"/>
      <c r="DT521" s="421"/>
      <c r="DU521" s="421"/>
      <c r="DV521" s="421"/>
      <c r="DW521" s="421"/>
      <c r="DX521" s="421"/>
      <c r="DY521" s="421"/>
      <c r="DZ521" s="421"/>
      <c r="EA521" s="421"/>
      <c r="EB521" s="421"/>
      <c r="EC521" s="421"/>
      <c r="ED521" s="421"/>
      <c r="EE521" s="421"/>
      <c r="EF521" s="421"/>
      <c r="EG521" s="421"/>
      <c r="EH521" s="421"/>
      <c r="EI521" s="421"/>
      <c r="EJ521" s="421"/>
      <c r="EK521" s="421"/>
      <c r="EL521" s="421"/>
      <c r="EM521" s="421"/>
      <c r="EN521" s="421"/>
      <c r="EO521" s="421"/>
      <c r="EP521" s="421"/>
      <c r="EQ521" s="421"/>
      <c r="ER521" s="421"/>
      <c r="ES521" s="421"/>
      <c r="ET521" s="421"/>
      <c r="EU521" s="421"/>
      <c r="EV521" s="421"/>
      <c r="EW521" s="421"/>
      <c r="EX521" s="421"/>
      <c r="EY521" s="421"/>
      <c r="EZ521" s="421"/>
      <c r="FA521" s="421"/>
      <c r="FB521" s="421"/>
      <c r="FC521" s="421"/>
      <c r="FD521" s="421"/>
      <c r="FE521" s="421"/>
      <c r="FF521" s="421"/>
      <c r="FG521" s="421"/>
      <c r="FH521" s="421"/>
      <c r="FI521" s="421"/>
      <c r="FJ521" s="421"/>
      <c r="FK521" s="421"/>
      <c r="FL521" s="421"/>
      <c r="FM521" s="421"/>
      <c r="FN521" s="421"/>
      <c r="FO521" s="421"/>
      <c r="FP521" s="421"/>
      <c r="FQ521" s="421"/>
      <c r="FR521" s="421"/>
      <c r="FS521" s="421"/>
      <c r="FT521" s="421"/>
      <c r="FU521" s="421"/>
      <c r="FV521" s="421"/>
      <c r="FW521" s="421"/>
      <c r="FX521" s="421"/>
      <c r="FY521" s="421"/>
      <c r="FZ521" s="421"/>
      <c r="GA521" s="421"/>
      <c r="GB521" s="421"/>
      <c r="GC521" s="421"/>
      <c r="GD521" s="421"/>
      <c r="GE521" s="421"/>
      <c r="GF521" s="421"/>
      <c r="GG521" s="421"/>
      <c r="GH521" s="421"/>
      <c r="GI521" s="421"/>
      <c r="GJ521" s="421"/>
      <c r="GK521" s="421"/>
      <c r="GL521" s="421"/>
      <c r="GM521" s="421"/>
      <c r="GN521" s="421"/>
      <c r="GO521" s="421"/>
      <c r="GP521" s="421"/>
      <c r="GQ521" s="421"/>
      <c r="GR521" s="421"/>
      <c r="GS521" s="421"/>
      <c r="GT521" s="421"/>
      <c r="GU521" s="421"/>
      <c r="GV521" s="421"/>
      <c r="GW521" s="421"/>
      <c r="GX521" s="421"/>
      <c r="GY521" s="421"/>
      <c r="GZ521" s="421"/>
      <c r="HA521" s="421"/>
      <c r="HB521" s="421"/>
      <c r="HC521" s="421"/>
      <c r="HD521" s="421"/>
      <c r="HE521" s="421"/>
      <c r="HF521" s="421"/>
      <c r="HG521" s="421"/>
      <c r="HH521" s="421"/>
      <c r="HI521" s="421"/>
      <c r="HJ521" s="421"/>
      <c r="HK521" s="421"/>
      <c r="HL521" s="421"/>
      <c r="HM521" s="421"/>
      <c r="HN521" s="421"/>
      <c r="HO521" s="421"/>
      <c r="HP521" s="421"/>
      <c r="HQ521" s="421"/>
      <c r="HR521" s="421"/>
      <c r="HS521" s="421"/>
      <c r="HT521" s="421"/>
      <c r="HU521" s="421"/>
      <c r="HV521" s="421"/>
      <c r="HW521" s="421"/>
      <c r="HX521" s="421"/>
      <c r="HY521" s="421"/>
      <c r="HZ521" s="421"/>
      <c r="IA521" s="421"/>
      <c r="IB521" s="421"/>
      <c r="IC521" s="421"/>
      <c r="ID521" s="421"/>
      <c r="IE521" s="421"/>
      <c r="IF521" s="421"/>
      <c r="IG521" s="421"/>
      <c r="IH521" s="421"/>
      <c r="II521" s="421"/>
      <c r="IJ521" s="421"/>
      <c r="IK521" s="421"/>
      <c r="IL521" s="421"/>
      <c r="IM521" s="421"/>
      <c r="IN521" s="421"/>
      <c r="IO521" s="421"/>
      <c r="IP521" s="421"/>
      <c r="IQ521" s="421"/>
      <c r="IR521" s="421"/>
      <c r="IS521" s="421"/>
      <c r="IT521" s="421"/>
      <c r="IU521" s="421"/>
      <c r="IV521" s="421"/>
      <c r="IW521" s="421"/>
      <c r="IX521" s="421"/>
      <c r="IY521" s="421"/>
      <c r="IZ521" s="421"/>
      <c r="JA521" s="421"/>
      <c r="JB521" s="421"/>
      <c r="JC521" s="421"/>
      <c r="JD521" s="421"/>
      <c r="JE521" s="421"/>
      <c r="JF521" s="421"/>
      <c r="JG521" s="421"/>
      <c r="JH521" s="421"/>
      <c r="JI521" s="421"/>
      <c r="JJ521" s="421"/>
      <c r="JK521" s="421"/>
      <c r="JL521" s="421"/>
      <c r="JM521" s="421"/>
      <c r="JN521" s="421"/>
      <c r="JO521" s="421"/>
      <c r="JP521" s="421"/>
      <c r="JQ521" s="421"/>
      <c r="JR521" s="421"/>
      <c r="JS521" s="421"/>
      <c r="JT521" s="421"/>
      <c r="JU521" s="421"/>
      <c r="JV521" s="421"/>
      <c r="JW521" s="421"/>
      <c r="JX521" s="421"/>
      <c r="JY521" s="421"/>
      <c r="JZ521" s="421"/>
      <c r="KA521" s="421"/>
      <c r="KB521" s="421"/>
      <c r="KC521" s="421"/>
      <c r="KD521" s="421"/>
      <c r="KE521" s="421"/>
      <c r="KF521" s="421"/>
      <c r="KG521" s="421"/>
      <c r="KH521" s="421"/>
      <c r="KI521" s="421"/>
      <c r="KJ521" s="421"/>
      <c r="KK521" s="421"/>
      <c r="KL521" s="421"/>
      <c r="KM521" s="421"/>
      <c r="KN521" s="421"/>
      <c r="KO521" s="421"/>
      <c r="KP521" s="421"/>
      <c r="KQ521" s="421"/>
      <c r="KR521" s="421"/>
      <c r="KS521" s="421"/>
      <c r="KT521" s="421"/>
      <c r="KU521" s="421"/>
      <c r="KV521" s="421"/>
      <c r="KW521" s="421"/>
      <c r="KX521" s="421"/>
      <c r="KY521" s="421"/>
      <c r="KZ521" s="421"/>
      <c r="LA521" s="421"/>
      <c r="LB521" s="421"/>
      <c r="LC521" s="421"/>
      <c r="LD521" s="421"/>
      <c r="LE521" s="421"/>
      <c r="LF521" s="421"/>
      <c r="LG521" s="421"/>
      <c r="LH521" s="421"/>
      <c r="LI521" s="421"/>
      <c r="LJ521" s="421"/>
      <c r="LK521" s="421"/>
      <c r="LL521" s="421"/>
      <c r="LM521" s="421"/>
      <c r="LN521" s="421"/>
      <c r="LO521" s="421"/>
      <c r="LP521" s="421"/>
      <c r="LQ521" s="421"/>
      <c r="LR521" s="421"/>
      <c r="LS521" s="421"/>
      <c r="LT521" s="421"/>
      <c r="LU521" s="421"/>
      <c r="LV521" s="421"/>
      <c r="LW521" s="421"/>
      <c r="LX521" s="421"/>
      <c r="LY521" s="421"/>
      <c r="LZ521" s="421"/>
      <c r="MA521" s="421"/>
      <c r="MB521" s="421"/>
      <c r="MC521" s="421"/>
      <c r="MD521" s="421"/>
      <c r="ME521" s="421"/>
      <c r="MF521" s="421"/>
      <c r="MG521" s="421"/>
      <c r="MH521" s="421"/>
      <c r="MI521" s="421"/>
      <c r="MJ521" s="421"/>
      <c r="MK521" s="421"/>
      <c r="ML521" s="421"/>
      <c r="MM521" s="421"/>
      <c r="MN521" s="421"/>
      <c r="MO521" s="421"/>
      <c r="MP521" s="421"/>
      <c r="MQ521" s="421"/>
      <c r="MR521" s="421"/>
      <c r="MS521" s="421"/>
      <c r="MT521" s="421"/>
      <c r="MU521" s="421"/>
      <c r="MV521" s="421"/>
      <c r="MW521" s="421"/>
      <c r="MX521" s="421"/>
      <c r="MY521" s="421"/>
      <c r="MZ521" s="421"/>
      <c r="NA521" s="421"/>
      <c r="NB521" s="421"/>
      <c r="NC521" s="421"/>
      <c r="ND521" s="421"/>
      <c r="NE521" s="421"/>
      <c r="NF521" s="421"/>
      <c r="NG521" s="421"/>
      <c r="NH521" s="421"/>
      <c r="NI521" s="421"/>
      <c r="NJ521" s="421"/>
      <c r="NK521" s="421"/>
      <c r="NL521" s="421"/>
      <c r="NM521" s="421"/>
      <c r="NN521" s="421"/>
      <c r="NO521" s="421"/>
      <c r="NP521" s="421"/>
      <c r="NQ521" s="421"/>
      <c r="NR521" s="421"/>
      <c r="NS521" s="421"/>
      <c r="NT521" s="421"/>
      <c r="NU521" s="421"/>
      <c r="NV521" s="421"/>
      <c r="NW521" s="421"/>
      <c r="NX521" s="421"/>
      <c r="NY521" s="421"/>
      <c r="NZ521" s="421"/>
      <c r="OA521" s="421"/>
      <c r="OB521" s="421"/>
      <c r="OC521" s="421"/>
      <c r="OD521" s="421"/>
      <c r="OE521" s="421"/>
      <c r="OF521" s="421"/>
      <c r="OG521" s="421"/>
      <c r="OH521" s="421"/>
      <c r="OI521" s="421"/>
      <c r="OJ521" s="421"/>
      <c r="OK521" s="421"/>
      <c r="OL521" s="421"/>
      <c r="OM521" s="421"/>
      <c r="ON521" s="421"/>
      <c r="OO521" s="421"/>
      <c r="OP521" s="421"/>
      <c r="OQ521" s="421"/>
      <c r="OR521" s="421"/>
      <c r="OS521" s="421"/>
      <c r="OT521" s="421"/>
      <c r="OU521" s="421"/>
      <c r="OV521" s="421"/>
      <c r="OW521" s="421"/>
      <c r="OX521" s="421"/>
      <c r="OY521" s="421"/>
      <c r="OZ521" s="421"/>
      <c r="PA521" s="421"/>
      <c r="PB521" s="421"/>
      <c r="PC521" s="421"/>
      <c r="PD521" s="421"/>
      <c r="PE521" s="421"/>
      <c r="PF521" s="421"/>
      <c r="PG521" s="421"/>
      <c r="PH521" s="421"/>
      <c r="PI521" s="421"/>
      <c r="PJ521" s="421"/>
      <c r="PK521" s="421"/>
      <c r="PL521" s="421"/>
      <c r="PM521" s="421"/>
      <c r="PN521" s="421"/>
      <c r="PO521" s="421"/>
      <c r="PP521" s="421"/>
      <c r="PQ521" s="421"/>
      <c r="PR521" s="421"/>
      <c r="PS521" s="421"/>
      <c r="PT521" s="421"/>
      <c r="PU521" s="421"/>
      <c r="PV521" s="421"/>
      <c r="PW521" s="421"/>
      <c r="PX521" s="421"/>
      <c r="PY521" s="421"/>
      <c r="PZ521" s="421"/>
      <c r="QA521" s="421"/>
      <c r="QB521" s="421"/>
      <c r="QC521" s="421"/>
      <c r="QD521" s="421"/>
      <c r="QE521" s="421"/>
      <c r="QF521" s="421"/>
      <c r="QG521" s="421"/>
      <c r="QH521" s="421"/>
      <c r="QI521" s="421"/>
      <c r="QJ521" s="421"/>
      <c r="QK521" s="421"/>
      <c r="QL521" s="421"/>
      <c r="QM521" s="421"/>
      <c r="QN521" s="421"/>
      <c r="QO521" s="421"/>
      <c r="QP521" s="421"/>
      <c r="QQ521" s="421"/>
      <c r="QR521" s="421"/>
      <c r="QS521" s="421"/>
      <c r="QT521" s="421"/>
      <c r="QU521" s="421"/>
      <c r="QV521" s="421"/>
      <c r="QW521" s="421"/>
      <c r="QX521" s="421"/>
      <c r="QY521" s="421"/>
      <c r="QZ521" s="421"/>
      <c r="RA521" s="421"/>
      <c r="RB521" s="421"/>
      <c r="RC521" s="421"/>
      <c r="RD521" s="421"/>
      <c r="RE521" s="421"/>
      <c r="RF521" s="421"/>
      <c r="RG521" s="421"/>
      <c r="RH521" s="421"/>
      <c r="RI521" s="421"/>
      <c r="RJ521" s="421"/>
      <c r="RK521" s="421"/>
      <c r="RL521" s="421"/>
      <c r="RM521" s="421"/>
      <c r="RN521" s="421"/>
      <c r="RO521" s="421"/>
      <c r="RP521" s="421"/>
      <c r="RQ521" s="421"/>
      <c r="RR521" s="421"/>
      <c r="RS521" s="421"/>
      <c r="RT521" s="421"/>
      <c r="RU521" s="421"/>
      <c r="RV521" s="421"/>
      <c r="RW521" s="421"/>
      <c r="RX521" s="421"/>
      <c r="RY521" s="421"/>
      <c r="RZ521" s="421"/>
      <c r="SA521" s="421"/>
      <c r="SB521" s="421"/>
      <c r="SC521" s="421"/>
      <c r="SD521" s="421"/>
      <c r="SE521" s="421"/>
      <c r="SF521" s="421"/>
      <c r="SG521" s="421"/>
      <c r="SH521" s="421"/>
      <c r="SI521" s="421"/>
      <c r="SJ521" s="421"/>
      <c r="SK521" s="421"/>
      <c r="SL521" s="421"/>
      <c r="SM521" s="421"/>
      <c r="SN521" s="421"/>
      <c r="SO521" s="421"/>
      <c r="SP521" s="421"/>
      <c r="SQ521" s="421"/>
      <c r="SR521" s="421"/>
      <c r="SS521" s="421"/>
      <c r="ST521" s="421"/>
      <c r="SU521" s="421"/>
      <c r="SV521" s="421"/>
      <c r="SW521" s="421"/>
      <c r="SX521" s="421"/>
      <c r="SY521" s="421"/>
      <c r="SZ521" s="421"/>
      <c r="TA521" s="421"/>
      <c r="TB521" s="421"/>
      <c r="TC521" s="421"/>
      <c r="TD521" s="421"/>
      <c r="TE521" s="421"/>
      <c r="TF521" s="421"/>
      <c r="TG521" s="421"/>
      <c r="TH521" s="421"/>
      <c r="TI521" s="421"/>
      <c r="TJ521" s="421"/>
      <c r="TK521" s="421"/>
      <c r="TL521" s="421"/>
      <c r="TM521" s="421"/>
      <c r="TN521" s="421"/>
      <c r="TO521" s="421"/>
      <c r="TP521" s="421"/>
      <c r="TQ521" s="421"/>
      <c r="TR521" s="421"/>
      <c r="TS521" s="421"/>
      <c r="TT521" s="421"/>
      <c r="TU521" s="421"/>
      <c r="TV521" s="421"/>
      <c r="TW521" s="421"/>
      <c r="TX521" s="421"/>
      <c r="TY521" s="421"/>
      <c r="TZ521" s="421"/>
      <c r="UA521" s="421"/>
      <c r="UB521" s="421"/>
      <c r="UC521" s="421"/>
      <c r="UD521" s="421"/>
      <c r="UE521" s="421"/>
      <c r="UF521" s="421"/>
      <c r="UG521" s="421"/>
      <c r="UH521" s="421"/>
      <c r="UI521" s="421"/>
      <c r="UJ521" s="421"/>
      <c r="UK521" s="421"/>
      <c r="UL521" s="421"/>
      <c r="UM521" s="421"/>
      <c r="UN521" s="421"/>
      <c r="UO521" s="421"/>
      <c r="UP521" s="421"/>
      <c r="UQ521" s="421"/>
      <c r="UR521" s="421"/>
      <c r="US521" s="421"/>
      <c r="UT521" s="421"/>
      <c r="UU521" s="421"/>
      <c r="UV521" s="421"/>
      <c r="UW521" s="421"/>
      <c r="UX521" s="421"/>
      <c r="UY521" s="421"/>
      <c r="UZ521" s="421"/>
      <c r="VA521" s="421"/>
      <c r="VB521" s="421"/>
      <c r="VC521" s="421"/>
      <c r="VD521" s="421"/>
      <c r="VE521" s="421"/>
      <c r="VF521" s="421"/>
      <c r="VG521" s="421"/>
      <c r="VH521" s="421"/>
      <c r="VI521" s="421"/>
      <c r="VJ521" s="421"/>
      <c r="VK521" s="421"/>
      <c r="VL521" s="421"/>
      <c r="VM521" s="421"/>
      <c r="VN521" s="421"/>
      <c r="VO521" s="421"/>
      <c r="VP521" s="421"/>
      <c r="VQ521" s="421"/>
      <c r="VR521" s="421"/>
      <c r="VS521" s="421"/>
      <c r="VT521" s="421"/>
      <c r="VU521" s="421"/>
      <c r="VV521" s="421"/>
      <c r="VW521" s="421"/>
      <c r="VX521" s="421"/>
      <c r="VY521" s="421"/>
      <c r="VZ521" s="421"/>
      <c r="WA521" s="421"/>
      <c r="WB521" s="421"/>
      <c r="WC521" s="421"/>
      <c r="WD521" s="421"/>
      <c r="WE521" s="421"/>
      <c r="WF521" s="421"/>
      <c r="WG521" s="421"/>
      <c r="WH521" s="421"/>
      <c r="WI521" s="421"/>
      <c r="WJ521" s="421"/>
      <c r="WK521" s="421"/>
      <c r="WL521" s="421"/>
      <c r="WM521" s="421"/>
      <c r="WN521" s="421"/>
      <c r="WO521" s="421"/>
      <c r="WP521" s="421"/>
      <c r="WQ521" s="421"/>
      <c r="WR521" s="421"/>
      <c r="WS521" s="421"/>
      <c r="WT521" s="421"/>
      <c r="WU521" s="421"/>
      <c r="WV521" s="421"/>
      <c r="WW521" s="421"/>
      <c r="WX521" s="421"/>
      <c r="WY521" s="421"/>
      <c r="WZ521" s="421"/>
      <c r="XA521" s="421"/>
      <c r="XB521" s="421"/>
      <c r="XC521" s="421"/>
      <c r="XD521" s="421"/>
      <c r="XE521" s="421"/>
      <c r="XF521" s="421"/>
      <c r="XG521" s="421"/>
      <c r="XH521" s="421"/>
      <c r="XI521" s="421"/>
      <c r="XJ521" s="421"/>
      <c r="XK521" s="421"/>
      <c r="XL521" s="421"/>
      <c r="XM521" s="421"/>
      <c r="XN521" s="421"/>
      <c r="XO521" s="421"/>
      <c r="XP521" s="421"/>
      <c r="XQ521" s="421"/>
      <c r="XR521" s="421"/>
      <c r="XS521" s="421"/>
      <c r="XT521" s="421"/>
      <c r="XU521" s="421"/>
      <c r="XV521" s="421"/>
      <c r="XW521" s="421"/>
      <c r="XX521" s="421"/>
      <c r="XY521" s="421"/>
      <c r="XZ521" s="421"/>
      <c r="YA521" s="421"/>
      <c r="YB521" s="421"/>
      <c r="YC521" s="421"/>
      <c r="YD521" s="421"/>
      <c r="YE521" s="421"/>
      <c r="YF521" s="421"/>
      <c r="YG521" s="421"/>
      <c r="YH521" s="421"/>
      <c r="YI521" s="421"/>
      <c r="YJ521" s="421"/>
      <c r="YK521" s="421"/>
      <c r="YL521" s="421"/>
      <c r="YM521" s="421"/>
      <c r="YN521" s="421"/>
      <c r="YO521" s="421"/>
      <c r="YP521" s="421"/>
      <c r="YQ521" s="421"/>
      <c r="YR521" s="421"/>
      <c r="YS521" s="421"/>
      <c r="YT521" s="421"/>
      <c r="YU521" s="421"/>
      <c r="YV521" s="421"/>
      <c r="YW521" s="421"/>
      <c r="YX521" s="421"/>
      <c r="YY521" s="421"/>
      <c r="YZ521" s="421"/>
      <c r="ZA521" s="421"/>
      <c r="ZB521" s="421"/>
      <c r="ZC521" s="421"/>
      <c r="ZD521" s="421"/>
      <c r="ZE521" s="421"/>
      <c r="ZF521" s="421"/>
      <c r="ZG521" s="421"/>
      <c r="ZH521" s="421"/>
      <c r="ZI521" s="421"/>
      <c r="ZJ521" s="421"/>
      <c r="ZK521" s="421"/>
      <c r="ZL521" s="421"/>
      <c r="ZM521" s="421"/>
      <c r="ZN521" s="421"/>
      <c r="ZO521" s="421"/>
      <c r="ZP521" s="421"/>
      <c r="ZQ521" s="421"/>
      <c r="ZR521" s="421"/>
      <c r="ZS521" s="421"/>
      <c r="ZT521" s="421"/>
      <c r="ZU521" s="421"/>
      <c r="ZV521" s="421"/>
      <c r="ZW521" s="421"/>
      <c r="ZX521" s="421"/>
      <c r="ZY521" s="421"/>
      <c r="ZZ521" s="421"/>
      <c r="AAA521" s="421"/>
      <c r="AAB521" s="421"/>
      <c r="AAC521" s="421"/>
      <c r="AAD521" s="421"/>
      <c r="AAE521" s="421"/>
      <c r="AAF521" s="421"/>
      <c r="AAG521" s="421"/>
      <c r="AAH521" s="421"/>
      <c r="AAI521" s="421"/>
      <c r="AAJ521" s="421"/>
      <c r="AAK521" s="421"/>
      <c r="AAL521" s="421"/>
      <c r="AAM521" s="421"/>
      <c r="AAN521" s="421"/>
      <c r="AAO521" s="421"/>
      <c r="AAP521" s="421"/>
      <c r="AAQ521" s="421"/>
      <c r="AAR521" s="421"/>
      <c r="AAS521" s="421"/>
      <c r="AAT521" s="421"/>
      <c r="AAU521" s="421"/>
      <c r="AAV521" s="421"/>
      <c r="AAW521" s="421"/>
      <c r="AAX521" s="421"/>
      <c r="AAY521" s="421"/>
      <c r="AAZ521" s="421"/>
      <c r="ABA521" s="421"/>
      <c r="ABB521" s="421"/>
      <c r="ABC521" s="421"/>
      <c r="ABD521" s="421"/>
      <c r="ABE521" s="421"/>
      <c r="ABF521" s="421"/>
      <c r="ABG521" s="421"/>
      <c r="ABH521" s="421"/>
      <c r="ABI521" s="421"/>
      <c r="ABJ521" s="421"/>
      <c r="ABK521" s="421"/>
      <c r="ABL521" s="421"/>
      <c r="ABM521" s="421"/>
      <c r="ABN521" s="421"/>
      <c r="ABO521" s="421"/>
      <c r="ABP521" s="421"/>
      <c r="ABQ521" s="421"/>
      <c r="ABR521" s="421"/>
      <c r="ABS521" s="421"/>
      <c r="ABT521" s="421"/>
      <c r="ABU521" s="421"/>
      <c r="ABV521" s="421"/>
      <c r="ABW521" s="421"/>
      <c r="ABX521" s="421"/>
      <c r="ABY521" s="421"/>
      <c r="ABZ521" s="421"/>
      <c r="ACA521" s="421"/>
      <c r="ACB521" s="421"/>
      <c r="ACC521" s="421"/>
      <c r="ACD521" s="421"/>
      <c r="ACE521" s="421"/>
      <c r="ACF521" s="421"/>
      <c r="ACG521" s="421"/>
      <c r="ACH521" s="421"/>
      <c r="ACI521" s="421"/>
      <c r="ACJ521" s="421"/>
      <c r="ACK521" s="421"/>
      <c r="ACL521" s="421"/>
      <c r="ACM521" s="421"/>
      <c r="ACN521" s="421"/>
      <c r="ACO521" s="421"/>
      <c r="ACP521" s="421"/>
      <c r="ACQ521" s="421"/>
      <c r="ACR521" s="421"/>
      <c r="ACS521" s="421"/>
      <c r="ACT521" s="421"/>
      <c r="ACU521" s="421"/>
      <c r="ACV521" s="421"/>
      <c r="ACW521" s="421"/>
      <c r="ACX521" s="421"/>
      <c r="ACY521" s="421"/>
      <c r="ACZ521" s="421"/>
      <c r="ADA521" s="421"/>
      <c r="ADB521" s="421"/>
      <c r="ADC521" s="421"/>
      <c r="ADD521" s="421"/>
      <c r="ADE521" s="421"/>
      <c r="ADF521" s="421"/>
      <c r="ADG521" s="421"/>
      <c r="ADH521" s="421"/>
      <c r="ADI521" s="421"/>
      <c r="ADJ521" s="421"/>
      <c r="ADK521" s="421"/>
      <c r="ADL521" s="421"/>
      <c r="ADM521" s="421"/>
      <c r="ADN521" s="421"/>
      <c r="ADO521" s="421"/>
      <c r="ADP521" s="421"/>
      <c r="ADQ521" s="421"/>
      <c r="ADR521" s="421"/>
      <c r="ADS521" s="421"/>
      <c r="ADT521" s="421"/>
      <c r="ADU521" s="421"/>
      <c r="ADV521" s="421"/>
      <c r="ADW521" s="421"/>
      <c r="ADX521" s="421"/>
      <c r="ADY521" s="421"/>
      <c r="ADZ521" s="421"/>
      <c r="AEA521" s="421"/>
      <c r="AEB521" s="421"/>
      <c r="AEC521" s="421"/>
      <c r="AED521" s="421"/>
      <c r="AEE521" s="421"/>
      <c r="AEF521" s="421"/>
      <c r="AEG521" s="421"/>
      <c r="AEH521" s="421"/>
      <c r="AEI521" s="421"/>
      <c r="AEJ521" s="421"/>
      <c r="AEK521" s="421"/>
      <c r="AEL521" s="421"/>
      <c r="AEM521" s="421"/>
      <c r="AEN521" s="421"/>
      <c r="AEO521" s="421"/>
      <c r="AEP521" s="421"/>
      <c r="AEQ521" s="421"/>
      <c r="AER521" s="421"/>
      <c r="AES521" s="421"/>
      <c r="AET521" s="421"/>
      <c r="AEU521" s="421"/>
      <c r="AEV521" s="421"/>
      <c r="AEW521" s="421"/>
      <c r="AEX521" s="421"/>
      <c r="AEY521" s="421"/>
      <c r="AEZ521" s="421"/>
      <c r="AFA521" s="421"/>
      <c r="AFB521" s="421"/>
      <c r="AFC521" s="421"/>
      <c r="AFD521" s="421"/>
      <c r="AFE521" s="421"/>
      <c r="AFF521" s="421"/>
      <c r="AFG521" s="421"/>
      <c r="AFH521" s="421"/>
      <c r="AFI521" s="421"/>
      <c r="AFJ521" s="421"/>
      <c r="AFK521" s="421"/>
      <c r="AFL521" s="421"/>
      <c r="AFM521" s="421"/>
      <c r="AFN521" s="421"/>
      <c r="AFO521" s="421"/>
      <c r="AFP521" s="421"/>
      <c r="AFQ521" s="421"/>
      <c r="AFR521" s="421"/>
      <c r="AFS521" s="421"/>
      <c r="AFT521" s="421"/>
      <c r="AFU521" s="421"/>
      <c r="AFV521" s="421"/>
      <c r="AFW521" s="421"/>
      <c r="AFX521" s="421"/>
      <c r="AFY521" s="421"/>
      <c r="AFZ521" s="421"/>
      <c r="AGA521" s="421"/>
      <c r="AGB521" s="421"/>
      <c r="AGC521" s="421"/>
      <c r="AGD521" s="421"/>
      <c r="AGE521" s="421"/>
      <c r="AGF521" s="421"/>
      <c r="AGG521" s="421"/>
      <c r="AGH521" s="421"/>
      <c r="AGI521" s="421"/>
      <c r="AGJ521" s="421"/>
      <c r="AGK521" s="421"/>
      <c r="AGL521" s="421"/>
      <c r="AGM521" s="421"/>
      <c r="AGN521" s="421"/>
      <c r="AGO521" s="421"/>
      <c r="AGP521" s="421"/>
      <c r="AGQ521" s="421"/>
      <c r="AGR521" s="421"/>
      <c r="AGS521" s="421"/>
      <c r="AGT521" s="421"/>
      <c r="AGU521" s="421"/>
      <c r="AGV521" s="421"/>
      <c r="AGW521" s="421"/>
      <c r="AGX521" s="421"/>
      <c r="AGY521" s="421"/>
      <c r="AGZ521" s="421"/>
      <c r="AHA521" s="421"/>
      <c r="AHB521" s="421"/>
      <c r="AHC521" s="421"/>
      <c r="AHD521" s="421"/>
      <c r="AHE521" s="421"/>
      <c r="AHF521" s="421"/>
      <c r="AHG521" s="421"/>
      <c r="AHH521" s="421"/>
      <c r="AHI521" s="421"/>
      <c r="AHJ521" s="421"/>
      <c r="AHK521" s="421"/>
      <c r="AHL521" s="421"/>
      <c r="AHM521" s="421"/>
      <c r="AHN521" s="421"/>
      <c r="AHO521" s="421"/>
      <c r="AHP521" s="421"/>
      <c r="AHQ521" s="421"/>
      <c r="AHR521" s="421"/>
      <c r="AHS521" s="421"/>
      <c r="AHT521" s="421"/>
      <c r="AHU521" s="421"/>
      <c r="AHV521" s="421"/>
      <c r="AHW521" s="421"/>
      <c r="AHX521" s="421"/>
      <c r="AHY521" s="421"/>
      <c r="AHZ521" s="421"/>
      <c r="AIA521" s="421"/>
      <c r="AIB521" s="421"/>
      <c r="AIC521" s="421"/>
      <c r="AID521" s="421"/>
      <c r="AIE521" s="421"/>
      <c r="AIF521" s="421"/>
      <c r="AIG521" s="421"/>
      <c r="AIH521" s="421"/>
      <c r="AII521" s="421"/>
      <c r="AIJ521" s="421"/>
      <c r="AIK521" s="421"/>
      <c r="AIL521" s="421"/>
      <c r="AIM521" s="421"/>
      <c r="AIN521" s="421"/>
      <c r="AIO521" s="421"/>
      <c r="AIP521" s="421"/>
      <c r="AIQ521" s="421"/>
      <c r="AIR521" s="421"/>
      <c r="AIS521" s="421"/>
      <c r="AIT521" s="421"/>
      <c r="AIU521" s="421"/>
      <c r="AIV521" s="421"/>
      <c r="AIW521" s="421"/>
      <c r="AIX521" s="421"/>
      <c r="AIY521" s="421"/>
      <c r="AIZ521" s="421"/>
      <c r="AJA521" s="421"/>
      <c r="AJB521" s="421"/>
      <c r="AJC521" s="421"/>
      <c r="AJD521" s="421"/>
      <c r="AJE521" s="421"/>
      <c r="AJF521" s="421"/>
      <c r="AJG521" s="421"/>
      <c r="AJH521" s="421"/>
      <c r="AJI521" s="421"/>
      <c r="AJJ521" s="421"/>
      <c r="AJK521" s="421"/>
      <c r="AJL521" s="421"/>
      <c r="AJM521" s="421"/>
      <c r="AJN521" s="421"/>
      <c r="AJO521" s="421"/>
      <c r="AJP521" s="421"/>
      <c r="AJQ521" s="421"/>
      <c r="AJR521" s="421"/>
      <c r="AJS521" s="421"/>
      <c r="AJT521" s="421"/>
      <c r="AJU521" s="421"/>
      <c r="AJV521" s="421"/>
      <c r="AJW521" s="421"/>
      <c r="AJX521" s="421"/>
      <c r="AJY521" s="421"/>
      <c r="AJZ521" s="421"/>
      <c r="AKA521" s="421"/>
      <c r="AKB521" s="421"/>
      <c r="AKC521" s="421"/>
      <c r="AKD521" s="421"/>
      <c r="AKE521" s="421"/>
      <c r="AKF521" s="421"/>
      <c r="AKG521" s="421"/>
      <c r="AKH521" s="421"/>
      <c r="AKI521" s="421"/>
      <c r="AKJ521" s="421"/>
      <c r="AKK521" s="421"/>
      <c r="AKL521" s="421"/>
      <c r="AKM521" s="421"/>
      <c r="AKN521" s="421"/>
      <c r="AKO521" s="421"/>
      <c r="AKP521" s="421"/>
      <c r="AKQ521" s="421"/>
      <c r="AKR521" s="421"/>
      <c r="AKS521" s="421"/>
      <c r="AKT521" s="421"/>
      <c r="AKU521" s="421"/>
      <c r="AKV521" s="421"/>
      <c r="AKW521" s="421"/>
      <c r="AKX521" s="421"/>
      <c r="AKY521" s="421"/>
      <c r="AKZ521" s="421"/>
      <c r="ALA521" s="421"/>
      <c r="ALB521" s="421"/>
      <c r="ALC521" s="421"/>
      <c r="ALD521" s="421"/>
      <c r="ALE521" s="421"/>
      <c r="ALF521" s="421"/>
      <c r="ALG521" s="421"/>
      <c r="ALH521" s="421"/>
      <c r="ALI521" s="421"/>
      <c r="ALJ521" s="421"/>
      <c r="ALK521" s="421"/>
      <c r="ALL521" s="421"/>
      <c r="ALM521" s="421"/>
      <c r="ALN521" s="421"/>
      <c r="ALO521" s="421"/>
      <c r="ALP521" s="421"/>
      <c r="ALQ521" s="421"/>
      <c r="ALR521" s="421"/>
      <c r="ALS521" s="421"/>
      <c r="ALT521" s="421"/>
      <c r="ALU521" s="421"/>
      <c r="ALV521" s="421"/>
      <c r="ALW521" s="421"/>
      <c r="ALX521" s="421"/>
      <c r="ALY521" s="421"/>
      <c r="ALZ521" s="421"/>
      <c r="AMA521" s="421"/>
      <c r="AMB521" s="421"/>
      <c r="AMC521" s="421"/>
      <c r="AMD521" s="421"/>
      <c r="AME521" s="421"/>
      <c r="AMF521" s="421"/>
      <c r="AMG521" s="421"/>
      <c r="AMH521" s="421"/>
      <c r="AMI521" s="421"/>
      <c r="AMJ521" s="421"/>
      <c r="AMK521" s="421"/>
      <c r="AML521" s="421"/>
      <c r="AMM521" s="421"/>
      <c r="AMN521" s="421"/>
      <c r="AMO521" s="421"/>
      <c r="AMP521" s="421"/>
      <c r="AMQ521" s="421"/>
      <c r="AMR521" s="421"/>
      <c r="AMS521" s="421"/>
      <c r="AMT521" s="421"/>
      <c r="AMU521" s="421"/>
      <c r="AMV521" s="421"/>
      <c r="AMW521" s="421"/>
      <c r="AMX521" s="421"/>
      <c r="AMY521" s="421"/>
      <c r="AMZ521" s="421"/>
      <c r="ANA521" s="421"/>
      <c r="ANB521" s="421"/>
      <c r="ANC521" s="421"/>
      <c r="AND521" s="421"/>
      <c r="ANE521" s="421"/>
      <c r="ANF521" s="421"/>
      <c r="ANG521" s="421"/>
      <c r="ANH521" s="421"/>
      <c r="ANI521" s="421"/>
      <c r="ANJ521" s="421"/>
      <c r="ANK521" s="421"/>
      <c r="ANL521" s="421"/>
      <c r="ANM521" s="421"/>
      <c r="ANN521" s="421"/>
      <c r="ANO521" s="421"/>
      <c r="ANP521" s="421"/>
      <c r="ANQ521" s="421"/>
      <c r="ANR521" s="421"/>
      <c r="ANS521" s="421"/>
      <c r="ANT521" s="421"/>
      <c r="ANU521" s="421"/>
      <c r="ANV521" s="421"/>
      <c r="ANW521" s="421"/>
      <c r="ANX521" s="421"/>
      <c r="ANY521" s="421"/>
      <c r="ANZ521" s="421"/>
      <c r="AOA521" s="421"/>
      <c r="AOB521" s="421"/>
      <c r="AOC521" s="421"/>
      <c r="AOD521" s="421"/>
      <c r="AOE521" s="421"/>
      <c r="AOF521" s="421"/>
      <c r="AOG521" s="421"/>
      <c r="AOH521" s="421"/>
      <c r="AOI521" s="421"/>
      <c r="AOJ521" s="421"/>
      <c r="AOK521" s="421"/>
      <c r="AOL521" s="421"/>
      <c r="AOM521" s="421"/>
      <c r="AON521" s="421"/>
      <c r="AOO521" s="421"/>
      <c r="AOP521" s="421"/>
      <c r="AOQ521" s="421"/>
      <c r="AOR521" s="421"/>
      <c r="AOS521" s="421"/>
      <c r="AOT521" s="421"/>
      <c r="AOU521" s="421"/>
      <c r="AOV521" s="421"/>
      <c r="AOW521" s="421"/>
      <c r="AOX521" s="421"/>
      <c r="AOY521" s="421"/>
      <c r="AOZ521" s="421"/>
      <c r="APA521" s="421"/>
      <c r="APB521" s="421"/>
      <c r="APC521" s="421"/>
      <c r="APD521" s="421"/>
      <c r="APE521" s="421"/>
      <c r="APF521" s="421"/>
      <c r="APG521" s="421"/>
      <c r="APH521" s="421"/>
      <c r="API521" s="421"/>
      <c r="APJ521" s="421"/>
      <c r="APK521" s="421"/>
      <c r="APL521" s="421"/>
      <c r="APM521" s="421"/>
      <c r="APN521" s="421"/>
      <c r="APO521" s="421"/>
      <c r="APP521" s="421"/>
      <c r="APQ521" s="421"/>
      <c r="APR521" s="421"/>
      <c r="APS521" s="421"/>
      <c r="APT521" s="421"/>
      <c r="APU521" s="421"/>
      <c r="APV521" s="421"/>
      <c r="APW521" s="421"/>
      <c r="APX521" s="421"/>
      <c r="APY521" s="421"/>
      <c r="APZ521" s="421"/>
      <c r="AQA521" s="421"/>
      <c r="AQB521" s="421"/>
      <c r="AQC521" s="421"/>
      <c r="AQD521" s="421"/>
      <c r="AQE521" s="421"/>
      <c r="AQF521" s="421"/>
      <c r="AQG521" s="421"/>
      <c r="AQH521" s="421"/>
      <c r="AQI521" s="421"/>
      <c r="AQJ521" s="421"/>
      <c r="AQK521" s="421"/>
      <c r="AQL521" s="421"/>
      <c r="AQM521" s="421"/>
      <c r="AQN521" s="421"/>
      <c r="AQO521" s="421"/>
      <c r="AQP521" s="421"/>
      <c r="AQQ521" s="421"/>
      <c r="AQR521" s="421"/>
      <c r="AQS521" s="421"/>
      <c r="AQT521" s="421"/>
      <c r="AQU521" s="421"/>
      <c r="AQV521" s="421"/>
      <c r="AQW521" s="421"/>
      <c r="AQX521" s="421"/>
      <c r="AQY521" s="421"/>
      <c r="AQZ521" s="421"/>
      <c r="ARA521" s="421"/>
      <c r="ARB521" s="421"/>
      <c r="ARC521" s="421"/>
      <c r="ARD521" s="421"/>
      <c r="ARE521" s="421"/>
      <c r="ARF521" s="421"/>
      <c r="ARG521" s="421"/>
      <c r="ARH521" s="421"/>
      <c r="ARI521" s="421"/>
      <c r="ARJ521" s="421"/>
      <c r="ARK521" s="421"/>
      <c r="ARL521" s="421"/>
      <c r="ARM521" s="421"/>
      <c r="ARN521" s="421"/>
      <c r="ARO521" s="421"/>
      <c r="ARP521" s="421"/>
      <c r="ARQ521" s="421"/>
      <c r="ARR521" s="421"/>
      <c r="ARS521" s="421"/>
      <c r="ART521" s="421"/>
      <c r="ARU521" s="421"/>
      <c r="ARV521" s="421"/>
      <c r="ARW521" s="421"/>
      <c r="ARX521" s="421"/>
      <c r="ARY521" s="421"/>
      <c r="ARZ521" s="421"/>
      <c r="ASA521" s="421"/>
      <c r="ASB521" s="421"/>
      <c r="ASC521" s="421"/>
      <c r="ASD521" s="421"/>
      <c r="ASE521" s="421"/>
      <c r="ASF521" s="421"/>
      <c r="ASG521" s="421"/>
      <c r="ASH521" s="421"/>
      <c r="ASI521" s="421"/>
      <c r="ASJ521" s="421"/>
      <c r="ASK521" s="421"/>
      <c r="ASL521" s="421"/>
      <c r="ASM521" s="421"/>
      <c r="ASN521" s="421"/>
      <c r="ASO521" s="421"/>
      <c r="ASP521" s="421"/>
      <c r="ASQ521" s="421"/>
      <c r="ASR521" s="421"/>
      <c r="ASS521" s="421"/>
      <c r="AST521" s="421"/>
      <c r="ASU521" s="421"/>
      <c r="ASV521" s="421"/>
      <c r="ASW521" s="421"/>
      <c r="ASX521" s="421"/>
      <c r="ASY521" s="421"/>
      <c r="ASZ521" s="421"/>
      <c r="ATA521" s="421"/>
      <c r="ATB521" s="421"/>
      <c r="ATC521" s="421"/>
      <c r="ATD521" s="421"/>
      <c r="ATE521" s="421"/>
      <c r="ATF521" s="421"/>
      <c r="ATG521" s="421"/>
      <c r="ATH521" s="421"/>
      <c r="ATI521" s="421"/>
      <c r="ATJ521" s="421"/>
      <c r="ATK521" s="421"/>
      <c r="ATL521" s="421"/>
      <c r="ATM521" s="421"/>
      <c r="ATN521" s="421"/>
      <c r="ATO521" s="421"/>
      <c r="ATP521" s="421"/>
      <c r="ATQ521" s="421"/>
      <c r="ATR521" s="421"/>
      <c r="ATS521" s="421"/>
      <c r="ATT521" s="421"/>
      <c r="ATU521" s="421"/>
      <c r="ATV521" s="421"/>
      <c r="ATW521" s="421"/>
      <c r="ATX521" s="421"/>
      <c r="ATY521" s="421"/>
      <c r="ATZ521" s="421"/>
      <c r="AUA521" s="421"/>
      <c r="AUB521" s="421"/>
      <c r="AUC521" s="421"/>
      <c r="AUD521" s="421"/>
      <c r="AUE521" s="421"/>
      <c r="AUF521" s="421"/>
      <c r="AUG521" s="421"/>
      <c r="AUH521" s="421"/>
      <c r="AUI521" s="421"/>
      <c r="AUJ521" s="421"/>
      <c r="AUK521" s="421"/>
      <c r="AUL521" s="421"/>
      <c r="AUM521" s="421"/>
      <c r="AUN521" s="421"/>
      <c r="AUO521" s="421"/>
      <c r="AUP521" s="421"/>
      <c r="AUQ521" s="421"/>
      <c r="AUR521" s="421"/>
      <c r="AUS521" s="421"/>
      <c r="AUT521" s="421"/>
      <c r="AUU521" s="421"/>
      <c r="AUV521" s="421"/>
      <c r="AUW521" s="421"/>
      <c r="AUX521" s="421"/>
      <c r="AUY521" s="421"/>
      <c r="AUZ521" s="421"/>
      <c r="AVA521" s="421"/>
      <c r="AVB521" s="421"/>
      <c r="AVC521" s="421"/>
      <c r="AVD521" s="421"/>
      <c r="AVE521" s="421"/>
      <c r="AVF521" s="421"/>
      <c r="AVG521" s="421"/>
      <c r="AVH521" s="421"/>
      <c r="AVI521" s="421"/>
      <c r="AVJ521" s="421"/>
      <c r="AVK521" s="421"/>
      <c r="AVL521" s="421"/>
      <c r="AVM521" s="421"/>
      <c r="AVN521" s="421"/>
      <c r="AVO521" s="421"/>
      <c r="AVP521" s="421"/>
      <c r="AVQ521" s="421"/>
      <c r="AVR521" s="421"/>
      <c r="AVS521" s="421"/>
      <c r="AVT521" s="421"/>
      <c r="AVU521" s="421"/>
      <c r="AVV521" s="421"/>
      <c r="AVW521" s="421"/>
      <c r="AVX521" s="421"/>
      <c r="AVY521" s="421"/>
      <c r="AVZ521" s="421"/>
      <c r="AWA521" s="421"/>
      <c r="AWB521" s="421"/>
      <c r="AWC521" s="421"/>
      <c r="AWD521" s="421"/>
      <c r="AWE521" s="421"/>
      <c r="AWF521" s="421"/>
      <c r="AWG521" s="421"/>
      <c r="AWH521" s="421"/>
      <c r="AWI521" s="421"/>
      <c r="AWJ521" s="421"/>
      <c r="AWK521" s="421"/>
      <c r="AWL521" s="421"/>
      <c r="AWM521" s="421"/>
      <c r="AWN521" s="421"/>
      <c r="AWO521" s="421"/>
      <c r="AWP521" s="421"/>
      <c r="AWQ521" s="421"/>
      <c r="AWR521" s="421"/>
      <c r="AWS521" s="421"/>
      <c r="AWT521" s="421"/>
      <c r="AWU521" s="421"/>
      <c r="AWV521" s="421"/>
      <c r="AWW521" s="421"/>
      <c r="AWX521" s="421"/>
      <c r="AWY521" s="421"/>
      <c r="AWZ521" s="421"/>
      <c r="AXA521" s="421"/>
      <c r="AXB521" s="421"/>
      <c r="AXC521" s="421"/>
      <c r="AXD521" s="421"/>
      <c r="AXE521" s="421"/>
      <c r="AXF521" s="421"/>
      <c r="AXG521" s="421"/>
      <c r="AXH521" s="421"/>
      <c r="AXI521" s="421"/>
      <c r="AXJ521" s="421"/>
      <c r="AXK521" s="421"/>
      <c r="AXL521" s="421"/>
      <c r="AXM521" s="421"/>
      <c r="AXN521" s="421"/>
      <c r="AXO521" s="421"/>
      <c r="AXP521" s="421"/>
      <c r="AXQ521" s="421"/>
      <c r="AXR521" s="421"/>
      <c r="AXS521" s="421"/>
      <c r="AXT521" s="421"/>
      <c r="AXU521" s="421"/>
      <c r="AXV521" s="421"/>
      <c r="AXW521" s="421"/>
      <c r="AXX521" s="421"/>
      <c r="AXY521" s="421"/>
      <c r="AXZ521" s="421"/>
      <c r="AYA521" s="421"/>
      <c r="AYB521" s="421"/>
      <c r="AYC521" s="421"/>
      <c r="AYD521" s="421"/>
      <c r="AYE521" s="421"/>
      <c r="AYF521" s="421"/>
      <c r="AYG521" s="421"/>
      <c r="AYH521" s="421"/>
      <c r="AYI521" s="421"/>
      <c r="AYJ521" s="421"/>
      <c r="AYK521" s="421"/>
      <c r="AYL521" s="421"/>
      <c r="AYM521" s="421"/>
      <c r="AYN521" s="421"/>
      <c r="AYO521" s="421"/>
      <c r="AYP521" s="421"/>
      <c r="AYQ521" s="421"/>
      <c r="AYR521" s="421"/>
      <c r="AYS521" s="421"/>
      <c r="AYT521" s="421"/>
      <c r="AYU521" s="421"/>
      <c r="AYV521" s="421"/>
      <c r="AYW521" s="421"/>
      <c r="AYX521" s="421"/>
      <c r="AYY521" s="421"/>
      <c r="AYZ521" s="421"/>
      <c r="AZA521" s="421"/>
      <c r="AZB521" s="421"/>
      <c r="AZC521" s="421"/>
      <c r="AZD521" s="421"/>
      <c r="AZE521" s="421"/>
      <c r="AZF521" s="421"/>
      <c r="AZG521" s="421"/>
      <c r="AZH521" s="421"/>
      <c r="AZI521" s="421"/>
      <c r="AZJ521" s="421"/>
      <c r="AZK521" s="421"/>
      <c r="AZL521" s="421"/>
      <c r="AZM521" s="421"/>
      <c r="AZN521" s="421"/>
      <c r="AZO521" s="421"/>
      <c r="AZP521" s="421"/>
      <c r="AZQ521" s="421"/>
      <c r="AZR521" s="421"/>
      <c r="AZS521" s="421"/>
      <c r="AZT521" s="421"/>
      <c r="AZU521" s="421"/>
      <c r="AZV521" s="421"/>
      <c r="AZW521" s="421"/>
      <c r="AZX521" s="421"/>
      <c r="AZY521" s="421"/>
      <c r="AZZ521" s="421"/>
      <c r="BAA521" s="421"/>
      <c r="BAB521" s="421"/>
      <c r="BAC521" s="421"/>
      <c r="BAD521" s="421"/>
      <c r="BAE521" s="421"/>
      <c r="BAF521" s="421"/>
      <c r="BAG521" s="421"/>
      <c r="BAH521" s="421"/>
      <c r="BAI521" s="421"/>
      <c r="BAJ521" s="421"/>
      <c r="BAK521" s="421"/>
      <c r="BAL521" s="421"/>
      <c r="BAM521" s="421"/>
      <c r="BAN521" s="421"/>
      <c r="BAO521" s="421"/>
      <c r="BAP521" s="421"/>
      <c r="BAQ521" s="421"/>
      <c r="BAR521" s="421"/>
      <c r="BAS521" s="421"/>
      <c r="BAT521" s="421"/>
      <c r="BAU521" s="421"/>
      <c r="BAV521" s="421"/>
      <c r="BAW521" s="421"/>
      <c r="BAX521" s="421"/>
      <c r="BAY521" s="421"/>
      <c r="BAZ521" s="421"/>
      <c r="BBA521" s="421"/>
      <c r="BBB521" s="421"/>
      <c r="BBC521" s="421"/>
      <c r="BBD521" s="421"/>
      <c r="BBE521" s="421"/>
      <c r="BBF521" s="421"/>
      <c r="BBG521" s="421"/>
      <c r="BBH521" s="421"/>
      <c r="BBI521" s="421"/>
      <c r="BBJ521" s="421"/>
      <c r="BBK521" s="421"/>
      <c r="BBL521" s="421"/>
      <c r="BBM521" s="421"/>
      <c r="BBN521" s="421"/>
      <c r="BBO521" s="421"/>
      <c r="BBP521" s="421"/>
      <c r="BBQ521" s="421"/>
      <c r="BBR521" s="421"/>
      <c r="BBS521" s="421"/>
      <c r="BBT521" s="421"/>
      <c r="BBU521" s="421"/>
      <c r="BBV521" s="421"/>
      <c r="BBW521" s="421"/>
      <c r="BBX521" s="421"/>
      <c r="BBY521" s="421"/>
      <c r="BBZ521" s="421"/>
      <c r="BCA521" s="421"/>
      <c r="BCB521" s="421"/>
      <c r="BCC521" s="421"/>
      <c r="BCD521" s="421"/>
      <c r="BCE521" s="421"/>
      <c r="BCF521" s="421"/>
      <c r="BCG521" s="421"/>
      <c r="BCH521" s="421"/>
      <c r="BCI521" s="421"/>
      <c r="BCJ521" s="421"/>
      <c r="BCK521" s="421"/>
      <c r="BCL521" s="421"/>
      <c r="BCM521" s="421"/>
      <c r="BCN521" s="421"/>
      <c r="BCO521" s="421"/>
      <c r="BCP521" s="421"/>
      <c r="BCQ521" s="421"/>
      <c r="BCR521" s="421"/>
      <c r="BCS521" s="421"/>
      <c r="BCT521" s="421"/>
      <c r="BCU521" s="421"/>
      <c r="BCV521" s="421"/>
      <c r="BCW521" s="421"/>
      <c r="BCX521" s="421"/>
      <c r="BCY521" s="421"/>
      <c r="BCZ521" s="421"/>
      <c r="BDA521" s="421"/>
      <c r="BDB521" s="421"/>
      <c r="BDC521" s="421"/>
      <c r="BDD521" s="421"/>
      <c r="BDE521" s="421"/>
      <c r="BDF521" s="421"/>
      <c r="BDG521" s="421"/>
      <c r="BDH521" s="421"/>
      <c r="BDI521" s="421"/>
      <c r="BDJ521" s="421"/>
      <c r="BDK521" s="421"/>
      <c r="BDL521" s="421"/>
      <c r="BDM521" s="421"/>
      <c r="BDN521" s="421"/>
      <c r="BDO521" s="421"/>
      <c r="BDP521" s="421"/>
      <c r="BDQ521" s="421"/>
      <c r="BDR521" s="421"/>
      <c r="BDS521" s="421"/>
      <c r="BDT521" s="421"/>
      <c r="BDU521" s="421"/>
      <c r="BDV521" s="421"/>
      <c r="BDW521" s="421"/>
      <c r="BDX521" s="421"/>
      <c r="BDY521" s="421"/>
      <c r="BDZ521" s="421"/>
      <c r="BEA521" s="421"/>
      <c r="BEB521" s="421"/>
      <c r="BEC521" s="421"/>
      <c r="BED521" s="421"/>
      <c r="BEE521" s="421"/>
      <c r="BEF521" s="421"/>
      <c r="BEG521" s="421"/>
      <c r="BEH521" s="421"/>
      <c r="BEI521" s="421"/>
      <c r="BEJ521" s="421"/>
      <c r="BEK521" s="421"/>
      <c r="BEL521" s="421"/>
      <c r="BEM521" s="421"/>
      <c r="BEN521" s="421"/>
      <c r="BEO521" s="421"/>
      <c r="BEP521" s="421"/>
      <c r="BEQ521" s="421"/>
      <c r="BER521" s="421"/>
      <c r="BES521" s="421"/>
      <c r="BET521" s="421"/>
      <c r="BEU521" s="421"/>
      <c r="BEV521" s="421"/>
      <c r="BEW521" s="421"/>
      <c r="BEX521" s="421"/>
      <c r="BEY521" s="421"/>
      <c r="BEZ521" s="421"/>
      <c r="BFA521" s="421"/>
      <c r="BFB521" s="421"/>
      <c r="BFC521" s="421"/>
      <c r="BFD521" s="421"/>
      <c r="BFE521" s="421"/>
      <c r="BFF521" s="421"/>
      <c r="BFG521" s="421"/>
      <c r="BFH521" s="421"/>
      <c r="BFI521" s="421"/>
      <c r="BFJ521" s="421"/>
      <c r="BFK521" s="421"/>
      <c r="BFL521" s="421"/>
      <c r="BFM521" s="421"/>
      <c r="BFN521" s="421"/>
      <c r="BFO521" s="421"/>
      <c r="BFP521" s="421"/>
      <c r="BFQ521" s="421"/>
      <c r="BFR521" s="421"/>
      <c r="BFS521" s="421"/>
      <c r="BFT521" s="421"/>
      <c r="BFU521" s="421"/>
      <c r="BFV521" s="421"/>
      <c r="BFW521" s="421"/>
      <c r="BFX521" s="421"/>
      <c r="BFY521" s="421"/>
      <c r="BFZ521" s="421"/>
      <c r="BGA521" s="421"/>
      <c r="BGB521" s="421"/>
      <c r="BGC521" s="421"/>
      <c r="BGD521" s="421"/>
      <c r="BGE521" s="421"/>
      <c r="BGF521" s="421"/>
      <c r="BGG521" s="421"/>
      <c r="BGH521" s="421"/>
      <c r="BGI521" s="421"/>
      <c r="BGJ521" s="421"/>
      <c r="BGK521" s="421"/>
      <c r="BGL521" s="421"/>
      <c r="BGM521" s="421"/>
      <c r="BGN521" s="421"/>
      <c r="BGO521" s="421"/>
      <c r="BGP521" s="421"/>
      <c r="BGQ521" s="421"/>
      <c r="BGR521" s="421"/>
      <c r="BGS521" s="421"/>
      <c r="BGT521" s="421"/>
      <c r="BGU521" s="421"/>
      <c r="BGV521" s="421"/>
      <c r="BGW521" s="421"/>
      <c r="BGX521" s="421"/>
      <c r="BGY521" s="421"/>
      <c r="BGZ521" s="421"/>
      <c r="BHA521" s="421"/>
      <c r="BHB521" s="421"/>
      <c r="BHC521" s="421"/>
      <c r="BHD521" s="421"/>
      <c r="BHE521" s="421"/>
      <c r="BHF521" s="421"/>
      <c r="BHG521" s="421"/>
      <c r="BHH521" s="421"/>
      <c r="BHI521" s="421"/>
      <c r="BHJ521" s="421"/>
      <c r="BHK521" s="421"/>
      <c r="BHL521" s="421"/>
      <c r="BHM521" s="421"/>
      <c r="BHN521" s="421"/>
      <c r="BHO521" s="421"/>
      <c r="BHP521" s="421"/>
      <c r="BHQ521" s="421"/>
      <c r="BHR521" s="421"/>
      <c r="BHS521" s="421"/>
      <c r="BHT521" s="421"/>
      <c r="BHU521" s="421"/>
      <c r="BHV521" s="421"/>
      <c r="BHW521" s="421"/>
      <c r="BHX521" s="421"/>
      <c r="BHY521" s="421"/>
      <c r="BHZ521" s="421"/>
      <c r="BIA521" s="421"/>
      <c r="BIB521" s="421"/>
      <c r="BIC521" s="421"/>
      <c r="BID521" s="421"/>
      <c r="BIE521" s="421"/>
      <c r="BIF521" s="421"/>
      <c r="BIG521" s="421"/>
      <c r="BIH521" s="421"/>
      <c r="BII521" s="421"/>
      <c r="BIJ521" s="421"/>
      <c r="BIK521" s="421"/>
      <c r="BIL521" s="421"/>
      <c r="BIM521" s="421"/>
      <c r="BIN521" s="421"/>
      <c r="BIO521" s="421"/>
      <c r="BIP521" s="421"/>
      <c r="BIQ521" s="421"/>
      <c r="BIR521" s="421"/>
      <c r="BIS521" s="421"/>
      <c r="BIT521" s="421"/>
      <c r="BIU521" s="421"/>
      <c r="BIV521" s="421"/>
      <c r="BIW521" s="421"/>
      <c r="BIX521" s="421"/>
      <c r="BIY521" s="421"/>
      <c r="BIZ521" s="421"/>
      <c r="BJA521" s="421"/>
      <c r="BJB521" s="421"/>
      <c r="BJC521" s="421"/>
      <c r="BJD521" s="421"/>
      <c r="BJE521" s="421"/>
      <c r="BJF521" s="421"/>
      <c r="BJG521" s="421"/>
      <c r="BJH521" s="421"/>
      <c r="BJI521" s="421"/>
      <c r="BJJ521" s="421"/>
      <c r="BJK521" s="421"/>
      <c r="BJL521" s="421"/>
      <c r="BJM521" s="421"/>
      <c r="BJN521" s="421"/>
      <c r="BJO521" s="421"/>
      <c r="BJP521" s="421"/>
      <c r="BJQ521" s="421"/>
      <c r="BJR521" s="421"/>
      <c r="BJS521" s="421"/>
      <c r="BJT521" s="421"/>
      <c r="BJU521" s="421"/>
      <c r="BJV521" s="421"/>
      <c r="BJW521" s="421"/>
      <c r="BJX521" s="421"/>
      <c r="BJY521" s="421"/>
      <c r="BJZ521" s="421"/>
      <c r="BKA521" s="421"/>
      <c r="BKB521" s="421"/>
      <c r="BKC521" s="421"/>
      <c r="BKD521" s="421"/>
      <c r="BKE521" s="421"/>
      <c r="BKF521" s="421"/>
      <c r="BKG521" s="421"/>
      <c r="BKH521" s="421"/>
      <c r="BKI521" s="421"/>
      <c r="BKJ521" s="421"/>
      <c r="BKK521" s="421"/>
      <c r="BKL521" s="421"/>
      <c r="BKM521" s="421"/>
      <c r="BKN521" s="421"/>
      <c r="BKO521" s="421"/>
      <c r="BKP521" s="421"/>
      <c r="BKQ521" s="421"/>
      <c r="BKR521" s="421"/>
      <c r="BKS521" s="421"/>
      <c r="BKT521" s="421"/>
      <c r="BKU521" s="421"/>
      <c r="BKV521" s="421"/>
      <c r="BKW521" s="421"/>
      <c r="BKX521" s="421"/>
      <c r="BKY521" s="421"/>
      <c r="BKZ521" s="421"/>
      <c r="BLA521" s="421"/>
      <c r="BLB521" s="421"/>
      <c r="BLC521" s="421"/>
      <c r="BLD521" s="421"/>
      <c r="BLE521" s="421"/>
      <c r="BLF521" s="421"/>
      <c r="BLG521" s="421"/>
      <c r="BLH521" s="421"/>
      <c r="BLI521" s="421"/>
      <c r="BLJ521" s="421"/>
      <c r="BLK521" s="421"/>
      <c r="BLL521" s="421"/>
      <c r="BLM521" s="421"/>
      <c r="BLN521" s="421"/>
      <c r="BLO521" s="421"/>
      <c r="BLP521" s="421"/>
      <c r="BLQ521" s="421"/>
      <c r="BLR521" s="421"/>
      <c r="BLS521" s="421"/>
      <c r="BLT521" s="421"/>
      <c r="BLU521" s="421"/>
      <c r="BLV521" s="421"/>
      <c r="BLW521" s="421"/>
      <c r="BLX521" s="421"/>
      <c r="BLY521" s="421"/>
      <c r="BLZ521" s="421"/>
      <c r="BMA521" s="421"/>
      <c r="BMB521" s="421"/>
      <c r="BMC521" s="421"/>
      <c r="BMD521" s="421"/>
      <c r="BME521" s="421"/>
      <c r="BMF521" s="421"/>
      <c r="BMG521" s="421"/>
      <c r="BMH521" s="421"/>
      <c r="BMI521" s="421"/>
      <c r="BMJ521" s="421"/>
      <c r="BMK521" s="421"/>
      <c r="BML521" s="421"/>
      <c r="BMM521" s="421"/>
      <c r="BMN521" s="421"/>
      <c r="BMO521" s="421"/>
      <c r="BMP521" s="421"/>
      <c r="BMQ521" s="421"/>
      <c r="BMR521" s="421"/>
      <c r="BMS521" s="421"/>
      <c r="BMT521" s="421"/>
      <c r="BMU521" s="421"/>
      <c r="BMV521" s="421"/>
      <c r="BMW521" s="421"/>
      <c r="BMX521" s="421"/>
      <c r="BMY521" s="421"/>
      <c r="BMZ521" s="421"/>
      <c r="BNA521" s="421"/>
      <c r="BNB521" s="421"/>
      <c r="BNC521" s="421"/>
      <c r="BND521" s="421"/>
      <c r="BNE521" s="421"/>
      <c r="BNF521" s="421"/>
      <c r="BNG521" s="421"/>
      <c r="BNH521" s="421"/>
      <c r="BNI521" s="421"/>
      <c r="BNJ521" s="421"/>
      <c r="BNK521" s="421"/>
      <c r="BNL521" s="421"/>
      <c r="BNM521" s="421"/>
      <c r="BNN521" s="421"/>
      <c r="BNO521" s="421"/>
      <c r="BNP521" s="421"/>
      <c r="BNQ521" s="421"/>
      <c r="BNR521" s="421"/>
      <c r="BNS521" s="421"/>
      <c r="BNT521" s="421"/>
      <c r="BNU521" s="421"/>
      <c r="BNV521" s="421"/>
      <c r="BNW521" s="421"/>
      <c r="BNX521" s="421"/>
      <c r="BNY521" s="421"/>
      <c r="BNZ521" s="421"/>
      <c r="BOA521" s="421"/>
      <c r="BOB521" s="421"/>
      <c r="BOC521" s="421"/>
      <c r="BOD521" s="421"/>
      <c r="BOE521" s="421"/>
      <c r="BOF521" s="421"/>
      <c r="BOG521" s="421"/>
      <c r="BOH521" s="421"/>
      <c r="BOI521" s="421"/>
      <c r="BOJ521" s="421"/>
      <c r="BOK521" s="421"/>
      <c r="BOL521" s="421"/>
      <c r="BOM521" s="421"/>
      <c r="BON521" s="421"/>
      <c r="BOO521" s="421"/>
      <c r="BOP521" s="421"/>
      <c r="BOQ521" s="421"/>
      <c r="BOR521" s="421"/>
      <c r="BOS521" s="421"/>
      <c r="BOT521" s="421"/>
      <c r="BOU521" s="421"/>
      <c r="BOV521" s="421"/>
      <c r="BOW521" s="421"/>
      <c r="BOX521" s="421"/>
      <c r="BOY521" s="421"/>
      <c r="BOZ521" s="421"/>
      <c r="BPA521" s="421"/>
      <c r="BPB521" s="421"/>
      <c r="BPC521" s="421"/>
      <c r="BPD521" s="421"/>
      <c r="BPE521" s="421"/>
      <c r="BPF521" s="421"/>
      <c r="BPG521" s="421"/>
      <c r="BPH521" s="421"/>
      <c r="BPI521" s="421"/>
      <c r="BPJ521" s="421"/>
      <c r="BPK521" s="421"/>
      <c r="BPL521" s="421"/>
      <c r="BPM521" s="421"/>
      <c r="BPN521" s="421"/>
      <c r="BPO521" s="421"/>
      <c r="BPP521" s="421"/>
      <c r="BPQ521" s="421"/>
      <c r="BPR521" s="421"/>
      <c r="BPS521" s="421"/>
      <c r="BPT521" s="421"/>
      <c r="BPU521" s="421"/>
      <c r="BPV521" s="421"/>
      <c r="BPW521" s="421"/>
      <c r="BPX521" s="421"/>
      <c r="BPY521" s="421"/>
      <c r="BPZ521" s="421"/>
      <c r="BQA521" s="421"/>
      <c r="BQB521" s="421"/>
      <c r="BQC521" s="421"/>
      <c r="BQD521" s="421"/>
      <c r="BQE521" s="421"/>
      <c r="BQF521" s="421"/>
      <c r="BQG521" s="421"/>
      <c r="BQH521" s="421"/>
      <c r="BQI521" s="421"/>
      <c r="BQJ521" s="421"/>
      <c r="BQK521" s="421"/>
      <c r="BQL521" s="421"/>
      <c r="BQM521" s="421"/>
      <c r="BQN521" s="421"/>
      <c r="BQO521" s="421"/>
      <c r="BQP521" s="421"/>
      <c r="BQQ521" s="421"/>
      <c r="BQR521" s="421"/>
      <c r="BQS521" s="421"/>
      <c r="BQT521" s="421"/>
      <c r="BQU521" s="421"/>
      <c r="BQV521" s="421"/>
      <c r="BQW521" s="421"/>
      <c r="BQX521" s="421"/>
      <c r="BQY521" s="421"/>
      <c r="BQZ521" s="421"/>
      <c r="BRA521" s="421"/>
      <c r="BRB521" s="421"/>
      <c r="BRC521" s="421"/>
      <c r="BRD521" s="421"/>
      <c r="BRE521" s="421"/>
      <c r="BRF521" s="421"/>
      <c r="BRG521" s="421"/>
      <c r="BRH521" s="421"/>
      <c r="BRI521" s="421"/>
      <c r="BRJ521" s="421"/>
      <c r="BRK521" s="421"/>
      <c r="BRL521" s="421"/>
      <c r="BRM521" s="421"/>
      <c r="BRN521" s="421"/>
      <c r="BRO521" s="421"/>
      <c r="BRP521" s="421"/>
      <c r="BRQ521" s="421"/>
      <c r="BRR521" s="421"/>
      <c r="BRS521" s="421"/>
      <c r="BRT521" s="421"/>
      <c r="BRU521" s="421"/>
      <c r="BRV521" s="421"/>
      <c r="BRW521" s="421"/>
      <c r="BRX521" s="421"/>
      <c r="BRY521" s="421"/>
      <c r="BRZ521" s="421"/>
      <c r="BSA521" s="421"/>
      <c r="BSB521" s="421"/>
      <c r="BSC521" s="421"/>
      <c r="BSD521" s="421"/>
      <c r="BSE521" s="421"/>
      <c r="BSF521" s="421"/>
      <c r="BSG521" s="421"/>
      <c r="BSH521" s="421"/>
      <c r="BSI521" s="421"/>
      <c r="BSJ521" s="421"/>
      <c r="BSK521" s="421"/>
      <c r="BSL521" s="421"/>
      <c r="BSM521" s="421"/>
      <c r="BSN521" s="421"/>
      <c r="BSO521" s="421"/>
      <c r="BSP521" s="421"/>
      <c r="BSQ521" s="421"/>
      <c r="BSR521" s="421"/>
      <c r="BSS521" s="421"/>
      <c r="BST521" s="421"/>
      <c r="BSU521" s="421"/>
      <c r="BSV521" s="421"/>
      <c r="BSW521" s="421"/>
      <c r="BSX521" s="421"/>
      <c r="BSY521" s="421"/>
      <c r="BSZ521" s="421"/>
      <c r="BTA521" s="421"/>
      <c r="BTB521" s="421"/>
      <c r="BTC521" s="421"/>
      <c r="BTD521" s="421"/>
      <c r="BTE521" s="421"/>
      <c r="BTF521" s="421"/>
      <c r="BTG521" s="421"/>
      <c r="BTH521" s="421"/>
      <c r="BTI521" s="421"/>
      <c r="BTJ521" s="421"/>
      <c r="BTK521" s="421"/>
      <c r="BTL521" s="421"/>
      <c r="BTM521" s="421"/>
      <c r="BTN521" s="421"/>
      <c r="BTO521" s="421"/>
      <c r="BTP521" s="421"/>
      <c r="BTQ521" s="421"/>
      <c r="BTR521" s="421"/>
      <c r="BTS521" s="421"/>
      <c r="BTT521" s="421"/>
      <c r="BTU521" s="421"/>
      <c r="BTV521" s="421"/>
      <c r="BTW521" s="421"/>
      <c r="BTX521" s="421"/>
      <c r="BTY521" s="421"/>
      <c r="BTZ521" s="421"/>
      <c r="BUA521" s="421"/>
      <c r="BUB521" s="421"/>
      <c r="BUC521" s="421"/>
      <c r="BUD521" s="421"/>
      <c r="BUE521" s="421"/>
      <c r="BUF521" s="421"/>
      <c r="BUG521" s="421"/>
      <c r="BUH521" s="421"/>
      <c r="BUI521" s="421"/>
      <c r="BUJ521" s="421"/>
      <c r="BUK521" s="421"/>
      <c r="BUL521" s="421"/>
      <c r="BUM521" s="421"/>
      <c r="BUN521" s="421"/>
      <c r="BUO521" s="421"/>
      <c r="BUP521" s="421"/>
      <c r="BUQ521" s="421"/>
      <c r="BUR521" s="421"/>
      <c r="BUS521" s="421"/>
      <c r="BUT521" s="421"/>
      <c r="BUU521" s="421"/>
      <c r="BUV521" s="421"/>
      <c r="BUW521" s="421"/>
      <c r="BUX521" s="421"/>
      <c r="BUY521" s="421"/>
      <c r="BUZ521" s="421"/>
      <c r="BVA521" s="421"/>
      <c r="BVB521" s="421"/>
      <c r="BVC521" s="421"/>
      <c r="BVD521" s="421"/>
      <c r="BVE521" s="421"/>
      <c r="BVF521" s="421"/>
      <c r="BVG521" s="421"/>
      <c r="BVH521" s="421"/>
      <c r="BVI521" s="421"/>
      <c r="BVJ521" s="421"/>
      <c r="BVK521" s="421"/>
      <c r="BVL521" s="421"/>
      <c r="BVM521" s="421"/>
      <c r="BVN521" s="421"/>
      <c r="BVO521" s="421"/>
      <c r="BVP521" s="421"/>
      <c r="BVQ521" s="421"/>
      <c r="BVR521" s="421"/>
      <c r="BVS521" s="421"/>
      <c r="BVT521" s="421"/>
      <c r="BVU521" s="421"/>
      <c r="BVV521" s="421"/>
      <c r="BVW521" s="421"/>
      <c r="BVX521" s="421"/>
      <c r="BVY521" s="421"/>
      <c r="BVZ521" s="421"/>
      <c r="BWA521" s="421"/>
      <c r="BWB521" s="421"/>
      <c r="BWC521" s="421"/>
      <c r="BWD521" s="421"/>
      <c r="BWE521" s="421"/>
      <c r="BWF521" s="421"/>
      <c r="BWG521" s="421"/>
      <c r="BWH521" s="421"/>
      <c r="BWI521" s="421"/>
      <c r="BWJ521" s="421"/>
      <c r="BWK521" s="421"/>
      <c r="BWL521" s="421"/>
      <c r="BWM521" s="421"/>
      <c r="BWN521" s="421"/>
      <c r="BWO521" s="421"/>
      <c r="BWP521" s="421"/>
      <c r="BWQ521" s="421"/>
      <c r="BWR521" s="421"/>
      <c r="BWS521" s="421"/>
      <c r="BWT521" s="421"/>
      <c r="BWU521" s="421"/>
      <c r="BWV521" s="421"/>
      <c r="BWW521" s="421"/>
      <c r="BWX521" s="421"/>
      <c r="BWY521" s="421"/>
      <c r="BWZ521" s="421"/>
      <c r="BXA521" s="421"/>
      <c r="BXB521" s="421"/>
      <c r="BXC521" s="421"/>
      <c r="BXD521" s="421"/>
      <c r="BXE521" s="421"/>
      <c r="BXF521" s="421"/>
      <c r="BXG521" s="421"/>
      <c r="BXH521" s="421"/>
      <c r="BXI521" s="421"/>
      <c r="BXJ521" s="421"/>
      <c r="BXK521" s="421"/>
      <c r="BXL521" s="421"/>
      <c r="BXM521" s="421"/>
      <c r="BXN521" s="421"/>
      <c r="BXO521" s="421"/>
      <c r="BXP521" s="421"/>
      <c r="BXQ521" s="421"/>
      <c r="BXR521" s="421"/>
      <c r="BXS521" s="421"/>
      <c r="BXT521" s="421"/>
      <c r="BXU521" s="421"/>
      <c r="BXV521" s="421"/>
      <c r="BXW521" s="421"/>
      <c r="BXX521" s="421"/>
      <c r="BXY521" s="421"/>
      <c r="BXZ521" s="421"/>
      <c r="BYA521" s="421"/>
      <c r="BYB521" s="421"/>
      <c r="BYC521" s="421"/>
      <c r="BYD521" s="421"/>
      <c r="BYE521" s="421"/>
      <c r="BYF521" s="421"/>
      <c r="BYG521" s="421"/>
      <c r="BYH521" s="421"/>
      <c r="BYI521" s="421"/>
      <c r="BYJ521" s="421"/>
      <c r="BYK521" s="421"/>
      <c r="BYL521" s="421"/>
      <c r="BYM521" s="421"/>
      <c r="BYN521" s="421"/>
      <c r="BYO521" s="421"/>
      <c r="BYP521" s="421"/>
      <c r="BYQ521" s="421"/>
      <c r="BYR521" s="421"/>
      <c r="BYS521" s="421"/>
      <c r="BYT521" s="421"/>
      <c r="BYU521" s="421"/>
      <c r="BYV521" s="421"/>
      <c r="BYW521" s="421"/>
      <c r="BYX521" s="421"/>
      <c r="BYY521" s="421"/>
      <c r="BYZ521" s="421"/>
      <c r="BZA521" s="421"/>
      <c r="BZB521" s="421"/>
      <c r="BZC521" s="421"/>
      <c r="BZD521" s="421"/>
      <c r="BZE521" s="421"/>
      <c r="BZF521" s="421"/>
      <c r="BZG521" s="421"/>
      <c r="BZH521" s="421"/>
      <c r="BZI521" s="421"/>
      <c r="BZJ521" s="421"/>
      <c r="BZK521" s="421"/>
      <c r="BZL521" s="421"/>
      <c r="BZM521" s="421"/>
      <c r="BZN521" s="421"/>
      <c r="BZO521" s="421"/>
      <c r="BZP521" s="421"/>
      <c r="BZQ521" s="421"/>
      <c r="BZR521" s="421"/>
      <c r="BZS521" s="421"/>
      <c r="BZT521" s="421"/>
      <c r="BZU521" s="421"/>
      <c r="BZV521" s="421"/>
      <c r="BZW521" s="421"/>
      <c r="BZX521" s="421"/>
      <c r="BZY521" s="421"/>
      <c r="BZZ521" s="421"/>
      <c r="CAA521" s="421"/>
      <c r="CAB521" s="421"/>
      <c r="CAC521" s="421"/>
      <c r="CAD521" s="421"/>
      <c r="CAE521" s="421"/>
      <c r="CAF521" s="421"/>
      <c r="CAG521" s="421"/>
      <c r="CAH521" s="421"/>
      <c r="CAI521" s="421"/>
      <c r="CAJ521" s="421"/>
      <c r="CAK521" s="421"/>
      <c r="CAL521" s="421"/>
      <c r="CAM521" s="421"/>
      <c r="CAN521" s="421"/>
      <c r="CAO521" s="421"/>
      <c r="CAP521" s="421"/>
      <c r="CAQ521" s="421"/>
      <c r="CAR521" s="421"/>
      <c r="CAS521" s="421"/>
      <c r="CAT521" s="421"/>
      <c r="CAU521" s="421"/>
      <c r="CAV521" s="421"/>
      <c r="CAW521" s="421"/>
      <c r="CAX521" s="421"/>
      <c r="CAY521" s="421"/>
      <c r="CAZ521" s="421"/>
      <c r="CBA521" s="421"/>
      <c r="CBB521" s="421"/>
      <c r="CBC521" s="421"/>
      <c r="CBD521" s="421"/>
      <c r="CBE521" s="421"/>
      <c r="CBF521" s="421"/>
      <c r="CBG521" s="421"/>
      <c r="CBH521" s="421"/>
      <c r="CBI521" s="421"/>
      <c r="CBJ521" s="421"/>
      <c r="CBK521" s="421"/>
      <c r="CBL521" s="421"/>
      <c r="CBM521" s="421"/>
      <c r="CBN521" s="421"/>
      <c r="CBO521" s="421"/>
      <c r="CBP521" s="421"/>
      <c r="CBQ521" s="421"/>
      <c r="CBR521" s="421"/>
      <c r="CBS521" s="421"/>
      <c r="CBT521" s="421"/>
      <c r="CBU521" s="421"/>
      <c r="CBV521" s="421"/>
      <c r="CBW521" s="421"/>
      <c r="CBX521" s="421"/>
      <c r="CBY521" s="421"/>
      <c r="CBZ521" s="421"/>
      <c r="CCA521" s="421"/>
      <c r="CCB521" s="421"/>
      <c r="CCC521" s="421"/>
      <c r="CCD521" s="421"/>
      <c r="CCE521" s="421"/>
      <c r="CCF521" s="421"/>
      <c r="CCG521" s="421"/>
      <c r="CCH521" s="421"/>
      <c r="CCI521" s="421"/>
      <c r="CCJ521" s="421"/>
      <c r="CCK521" s="421"/>
      <c r="CCL521" s="421"/>
      <c r="CCM521" s="421"/>
      <c r="CCN521" s="421"/>
      <c r="CCO521" s="421"/>
      <c r="CCP521" s="421"/>
      <c r="CCQ521" s="421"/>
      <c r="CCR521" s="421"/>
      <c r="CCS521" s="421"/>
      <c r="CCT521" s="421"/>
      <c r="CCU521" s="421"/>
      <c r="CCV521" s="421"/>
      <c r="CCW521" s="421"/>
      <c r="CCX521" s="421"/>
      <c r="CCY521" s="421"/>
      <c r="CCZ521" s="421"/>
      <c r="CDA521" s="421"/>
      <c r="CDB521" s="421"/>
      <c r="CDC521" s="421"/>
      <c r="CDD521" s="421"/>
      <c r="CDE521" s="421"/>
      <c r="CDF521" s="421"/>
      <c r="CDG521" s="421"/>
      <c r="CDH521" s="421"/>
      <c r="CDI521" s="421"/>
      <c r="CDJ521" s="421"/>
      <c r="CDK521" s="421"/>
      <c r="CDL521" s="421"/>
      <c r="CDM521" s="421"/>
      <c r="CDN521" s="421"/>
      <c r="CDO521" s="421"/>
      <c r="CDP521" s="421"/>
      <c r="CDQ521" s="421"/>
      <c r="CDR521" s="421"/>
      <c r="CDS521" s="421"/>
      <c r="CDT521" s="421"/>
      <c r="CDU521" s="421"/>
      <c r="CDV521" s="421"/>
      <c r="CDW521" s="421"/>
      <c r="CDX521" s="421"/>
      <c r="CDY521" s="421"/>
      <c r="CDZ521" s="421"/>
      <c r="CEA521" s="421"/>
      <c r="CEB521" s="421"/>
      <c r="CEC521" s="421"/>
      <c r="CED521" s="421"/>
      <c r="CEE521" s="421"/>
      <c r="CEF521" s="421"/>
      <c r="CEG521" s="421"/>
      <c r="CEH521" s="421"/>
      <c r="CEI521" s="421"/>
      <c r="CEJ521" s="421"/>
      <c r="CEK521" s="421"/>
      <c r="CEL521" s="421"/>
      <c r="CEM521" s="421"/>
      <c r="CEN521" s="421"/>
      <c r="CEO521" s="421"/>
      <c r="CEP521" s="421"/>
      <c r="CEQ521" s="421"/>
      <c r="CER521" s="421"/>
      <c r="CES521" s="421"/>
      <c r="CET521" s="421"/>
      <c r="CEU521" s="421"/>
      <c r="CEV521" s="421"/>
      <c r="CEW521" s="421"/>
      <c r="CEX521" s="421"/>
      <c r="CEY521" s="421"/>
      <c r="CEZ521" s="421"/>
      <c r="CFA521" s="421"/>
      <c r="CFB521" s="421"/>
      <c r="CFC521" s="421"/>
      <c r="CFD521" s="421"/>
      <c r="CFE521" s="421"/>
      <c r="CFF521" s="421"/>
      <c r="CFG521" s="421"/>
      <c r="CFH521" s="421"/>
      <c r="CFI521" s="421"/>
      <c r="CFJ521" s="421"/>
      <c r="CFK521" s="421"/>
      <c r="CFL521" s="421"/>
      <c r="CFM521" s="421"/>
      <c r="CFN521" s="421"/>
      <c r="CFO521" s="421"/>
      <c r="CFP521" s="421"/>
      <c r="CFQ521" s="421"/>
      <c r="CFR521" s="421"/>
      <c r="CFS521" s="421"/>
      <c r="CFT521" s="421"/>
      <c r="CFU521" s="421"/>
      <c r="CFV521" s="421"/>
      <c r="CFW521" s="421"/>
      <c r="CFX521" s="421"/>
      <c r="CFY521" s="421"/>
      <c r="CFZ521" s="421"/>
      <c r="CGA521" s="421"/>
      <c r="CGB521" s="421"/>
      <c r="CGC521" s="421"/>
      <c r="CGD521" s="421"/>
      <c r="CGE521" s="421"/>
      <c r="CGF521" s="421"/>
      <c r="CGG521" s="421"/>
      <c r="CGH521" s="421"/>
      <c r="CGI521" s="421"/>
      <c r="CGJ521" s="421"/>
      <c r="CGK521" s="421"/>
      <c r="CGL521" s="421"/>
      <c r="CGM521" s="421"/>
      <c r="CGN521" s="421"/>
      <c r="CGO521" s="421"/>
      <c r="CGP521" s="421"/>
      <c r="CGQ521" s="421"/>
      <c r="CGR521" s="421"/>
      <c r="CGS521" s="421"/>
      <c r="CGT521" s="421"/>
      <c r="CGU521" s="421"/>
      <c r="CGV521" s="421"/>
      <c r="CGW521" s="421"/>
      <c r="CGX521" s="421"/>
      <c r="CGY521" s="421"/>
      <c r="CGZ521" s="421"/>
      <c r="CHA521" s="421"/>
      <c r="CHB521" s="421"/>
      <c r="CHC521" s="421"/>
      <c r="CHD521" s="421"/>
      <c r="CHE521" s="421"/>
      <c r="CHF521" s="421"/>
      <c r="CHG521" s="421"/>
      <c r="CHH521" s="421"/>
      <c r="CHI521" s="421"/>
      <c r="CHJ521" s="421"/>
      <c r="CHK521" s="421"/>
      <c r="CHL521" s="421"/>
      <c r="CHM521" s="421"/>
      <c r="CHN521" s="421"/>
      <c r="CHO521" s="421"/>
      <c r="CHP521" s="421"/>
      <c r="CHQ521" s="421"/>
      <c r="CHR521" s="421"/>
      <c r="CHS521" s="421"/>
      <c r="CHT521" s="421"/>
      <c r="CHU521" s="421"/>
      <c r="CHV521" s="421"/>
      <c r="CHW521" s="421"/>
      <c r="CHX521" s="421"/>
      <c r="CHY521" s="421"/>
      <c r="CHZ521" s="421"/>
      <c r="CIA521" s="421"/>
      <c r="CIB521" s="421"/>
      <c r="CIC521" s="421"/>
      <c r="CID521" s="421"/>
      <c r="CIE521" s="421"/>
      <c r="CIF521" s="421"/>
      <c r="CIG521" s="421"/>
      <c r="CIH521" s="421"/>
      <c r="CII521" s="421"/>
      <c r="CIJ521" s="421"/>
      <c r="CIK521" s="421"/>
      <c r="CIL521" s="421"/>
      <c r="CIM521" s="421"/>
      <c r="CIN521" s="421"/>
      <c r="CIO521" s="421"/>
      <c r="CIP521" s="421"/>
      <c r="CIQ521" s="421"/>
      <c r="CIR521" s="421"/>
      <c r="CIS521" s="421"/>
      <c r="CIT521" s="421"/>
      <c r="CIU521" s="421"/>
      <c r="CIV521" s="421"/>
      <c r="CIW521" s="421"/>
      <c r="CIX521" s="421"/>
      <c r="CIY521" s="421"/>
      <c r="CIZ521" s="421"/>
      <c r="CJA521" s="421"/>
      <c r="CJB521" s="421"/>
      <c r="CJC521" s="421"/>
      <c r="CJD521" s="421"/>
      <c r="CJE521" s="421"/>
      <c r="CJF521" s="421"/>
      <c r="CJG521" s="421"/>
      <c r="CJH521" s="421"/>
      <c r="CJI521" s="421"/>
      <c r="CJJ521" s="421"/>
      <c r="CJK521" s="421"/>
      <c r="CJL521" s="421"/>
      <c r="CJM521" s="421"/>
      <c r="CJN521" s="421"/>
      <c r="CJO521" s="421"/>
      <c r="CJP521" s="421"/>
      <c r="CJQ521" s="421"/>
      <c r="CJR521" s="421"/>
      <c r="CJS521" s="421"/>
      <c r="CJT521" s="421"/>
      <c r="CJU521" s="421"/>
      <c r="CJV521" s="421"/>
      <c r="CJW521" s="421"/>
      <c r="CJX521" s="421"/>
      <c r="CJY521" s="421"/>
      <c r="CJZ521" s="421"/>
      <c r="CKA521" s="421"/>
      <c r="CKB521" s="421"/>
      <c r="CKC521" s="421"/>
      <c r="CKD521" s="421"/>
      <c r="CKE521" s="421"/>
      <c r="CKF521" s="421"/>
      <c r="CKG521" s="421"/>
      <c r="CKH521" s="421"/>
      <c r="CKI521" s="421"/>
      <c r="CKJ521" s="421"/>
      <c r="CKK521" s="421"/>
      <c r="CKL521" s="421"/>
      <c r="CKM521" s="421"/>
      <c r="CKN521" s="421"/>
      <c r="CKO521" s="421"/>
      <c r="CKP521" s="421"/>
      <c r="CKQ521" s="421"/>
      <c r="CKR521" s="421"/>
      <c r="CKS521" s="421"/>
      <c r="CKT521" s="421"/>
      <c r="CKU521" s="421"/>
      <c r="CKV521" s="421"/>
      <c r="CKW521" s="421"/>
      <c r="CKX521" s="421"/>
      <c r="CKY521" s="421"/>
      <c r="CKZ521" s="421"/>
      <c r="CLA521" s="421"/>
      <c r="CLB521" s="421"/>
      <c r="CLC521" s="421"/>
      <c r="CLD521" s="421"/>
      <c r="CLE521" s="421"/>
      <c r="CLF521" s="421"/>
      <c r="CLG521" s="421"/>
      <c r="CLH521" s="421"/>
      <c r="CLI521" s="421"/>
      <c r="CLJ521" s="421"/>
      <c r="CLK521" s="421"/>
      <c r="CLL521" s="421"/>
      <c r="CLM521" s="421"/>
      <c r="CLN521" s="421"/>
      <c r="CLO521" s="421"/>
      <c r="CLP521" s="421"/>
      <c r="CLQ521" s="421"/>
      <c r="CLR521" s="421"/>
      <c r="CLS521" s="421"/>
      <c r="CLT521" s="421"/>
      <c r="CLU521" s="421"/>
      <c r="CLV521" s="421"/>
      <c r="CLW521" s="421"/>
      <c r="CLX521" s="421"/>
      <c r="CLY521" s="421"/>
      <c r="CLZ521" s="421"/>
      <c r="CMA521" s="421"/>
      <c r="CMB521" s="421"/>
      <c r="CMC521" s="421"/>
      <c r="CMD521" s="421"/>
      <c r="CME521" s="421"/>
      <c r="CMF521" s="421"/>
      <c r="CMG521" s="421"/>
      <c r="CMH521" s="421"/>
      <c r="CMI521" s="421"/>
      <c r="CMJ521" s="421"/>
      <c r="CMK521" s="421"/>
      <c r="CML521" s="421"/>
      <c r="CMM521" s="421"/>
      <c r="CMN521" s="421"/>
      <c r="CMO521" s="421"/>
      <c r="CMP521" s="421"/>
      <c r="CMQ521" s="421"/>
      <c r="CMR521" s="421"/>
      <c r="CMS521" s="421"/>
      <c r="CMT521" s="421"/>
      <c r="CMU521" s="421"/>
      <c r="CMV521" s="421"/>
      <c r="CMW521" s="421"/>
      <c r="CMX521" s="421"/>
      <c r="CMY521" s="421"/>
      <c r="CMZ521" s="421"/>
      <c r="CNA521" s="421"/>
      <c r="CNB521" s="421"/>
      <c r="CNC521" s="421"/>
      <c r="CND521" s="421"/>
      <c r="CNE521" s="421"/>
      <c r="CNF521" s="421"/>
      <c r="CNG521" s="421"/>
      <c r="CNH521" s="421"/>
      <c r="CNI521" s="421"/>
      <c r="CNJ521" s="421"/>
      <c r="CNK521" s="421"/>
      <c r="CNL521" s="421"/>
      <c r="CNM521" s="421"/>
      <c r="CNN521" s="421"/>
      <c r="CNO521" s="421"/>
      <c r="CNP521" s="421"/>
      <c r="CNQ521" s="421"/>
      <c r="CNR521" s="421"/>
      <c r="CNS521" s="421"/>
      <c r="CNT521" s="421"/>
      <c r="CNU521" s="421"/>
      <c r="CNV521" s="421"/>
      <c r="CNW521" s="421"/>
      <c r="CNX521" s="421"/>
      <c r="CNY521" s="421"/>
      <c r="CNZ521" s="421"/>
      <c r="COA521" s="421"/>
      <c r="COB521" s="421"/>
      <c r="COC521" s="421"/>
      <c r="COD521" s="421"/>
      <c r="COE521" s="421"/>
      <c r="COF521" s="421"/>
      <c r="COG521" s="421"/>
      <c r="COH521" s="421"/>
      <c r="COI521" s="421"/>
      <c r="COJ521" s="421"/>
      <c r="COK521" s="421"/>
      <c r="COL521" s="421"/>
      <c r="COM521" s="421"/>
      <c r="CON521" s="421"/>
      <c r="COO521" s="421"/>
      <c r="COP521" s="421"/>
      <c r="COQ521" s="421"/>
      <c r="COR521" s="421"/>
      <c r="COS521" s="421"/>
      <c r="COT521" s="421"/>
      <c r="COU521" s="421"/>
      <c r="COV521" s="421"/>
      <c r="COW521" s="421"/>
      <c r="COX521" s="421"/>
      <c r="COY521" s="421"/>
      <c r="COZ521" s="421"/>
      <c r="CPA521" s="421"/>
      <c r="CPB521" s="421"/>
      <c r="CPC521" s="421"/>
      <c r="CPD521" s="421"/>
      <c r="CPE521" s="421"/>
      <c r="CPF521" s="421"/>
      <c r="CPG521" s="421"/>
      <c r="CPH521" s="421"/>
      <c r="CPI521" s="421"/>
      <c r="CPJ521" s="421"/>
      <c r="CPK521" s="421"/>
      <c r="CPL521" s="421"/>
      <c r="CPM521" s="421"/>
      <c r="CPN521" s="421"/>
      <c r="CPO521" s="421"/>
      <c r="CPP521" s="421"/>
      <c r="CPQ521" s="421"/>
      <c r="CPR521" s="421"/>
      <c r="CPS521" s="421"/>
      <c r="CPT521" s="421"/>
      <c r="CPU521" s="421"/>
      <c r="CPV521" s="421"/>
      <c r="CPW521" s="421"/>
      <c r="CPX521" s="421"/>
      <c r="CPY521" s="421"/>
      <c r="CPZ521" s="421"/>
      <c r="CQA521" s="421"/>
      <c r="CQB521" s="421"/>
      <c r="CQC521" s="421"/>
      <c r="CQD521" s="421"/>
      <c r="CQE521" s="421"/>
      <c r="CQF521" s="421"/>
      <c r="CQG521" s="421"/>
      <c r="CQH521" s="421"/>
      <c r="CQI521" s="421"/>
      <c r="CQJ521" s="421"/>
      <c r="CQK521" s="421"/>
      <c r="CQL521" s="421"/>
      <c r="CQM521" s="421"/>
      <c r="CQN521" s="421"/>
      <c r="CQO521" s="421"/>
      <c r="CQP521" s="421"/>
      <c r="CQQ521" s="421"/>
      <c r="CQR521" s="421"/>
      <c r="CQS521" s="421"/>
      <c r="CQT521" s="421"/>
      <c r="CQU521" s="421"/>
      <c r="CQV521" s="421"/>
      <c r="CQW521" s="421"/>
      <c r="CQX521" s="421"/>
      <c r="CQY521" s="421"/>
      <c r="CQZ521" s="421"/>
      <c r="CRA521" s="421"/>
      <c r="CRB521" s="421"/>
      <c r="CRC521" s="421"/>
      <c r="CRD521" s="421"/>
      <c r="CRE521" s="421"/>
      <c r="CRF521" s="421"/>
      <c r="CRG521" s="421"/>
      <c r="CRH521" s="421"/>
      <c r="CRI521" s="421"/>
      <c r="CRJ521" s="421"/>
      <c r="CRK521" s="421"/>
      <c r="CRL521" s="421"/>
      <c r="CRM521" s="421"/>
      <c r="CRN521" s="421"/>
      <c r="CRO521" s="421"/>
      <c r="CRP521" s="421"/>
      <c r="CRQ521" s="421"/>
      <c r="CRR521" s="421"/>
      <c r="CRS521" s="421"/>
      <c r="CRT521" s="421"/>
      <c r="CRU521" s="421"/>
      <c r="CRV521" s="421"/>
      <c r="CRW521" s="421"/>
      <c r="CRX521" s="421"/>
      <c r="CRY521" s="421"/>
      <c r="CRZ521" s="421"/>
      <c r="CSA521" s="421"/>
      <c r="CSB521" s="421"/>
      <c r="CSC521" s="421"/>
      <c r="CSD521" s="421"/>
      <c r="CSE521" s="421"/>
      <c r="CSF521" s="421"/>
      <c r="CSG521" s="421"/>
      <c r="CSH521" s="421"/>
      <c r="CSI521" s="421"/>
      <c r="CSJ521" s="421"/>
      <c r="CSK521" s="421"/>
      <c r="CSL521" s="421"/>
      <c r="CSM521" s="421"/>
      <c r="CSN521" s="421"/>
      <c r="CSO521" s="421"/>
      <c r="CSP521" s="421"/>
      <c r="CSQ521" s="421"/>
      <c r="CSR521" s="421"/>
      <c r="CSS521" s="421"/>
      <c r="CST521" s="421"/>
      <c r="CSU521" s="421"/>
      <c r="CSV521" s="421"/>
      <c r="CSW521" s="421"/>
      <c r="CSX521" s="421"/>
      <c r="CSY521" s="421"/>
      <c r="CSZ521" s="421"/>
      <c r="CTA521" s="421"/>
      <c r="CTB521" s="421"/>
      <c r="CTC521" s="421"/>
      <c r="CTD521" s="421"/>
      <c r="CTE521" s="421"/>
      <c r="CTF521" s="421"/>
      <c r="CTG521" s="421"/>
      <c r="CTH521" s="421"/>
      <c r="CTI521" s="421"/>
      <c r="CTJ521" s="421"/>
      <c r="CTK521" s="421"/>
      <c r="CTL521" s="421"/>
      <c r="CTM521" s="421"/>
      <c r="CTN521" s="421"/>
      <c r="CTO521" s="421"/>
      <c r="CTP521" s="421"/>
      <c r="CTQ521" s="421"/>
      <c r="CTR521" s="421"/>
      <c r="CTS521" s="421"/>
      <c r="CTT521" s="421"/>
      <c r="CTU521" s="421"/>
      <c r="CTV521" s="421"/>
      <c r="CTW521" s="421"/>
      <c r="CTX521" s="421"/>
      <c r="CTY521" s="421"/>
      <c r="CTZ521" s="421"/>
      <c r="CUA521" s="421"/>
      <c r="CUB521" s="421"/>
      <c r="CUC521" s="421"/>
      <c r="CUD521" s="421"/>
      <c r="CUE521" s="421"/>
      <c r="CUF521" s="421"/>
      <c r="CUG521" s="421"/>
      <c r="CUH521" s="421"/>
      <c r="CUI521" s="421"/>
      <c r="CUJ521" s="421"/>
      <c r="CUK521" s="421"/>
      <c r="CUL521" s="421"/>
      <c r="CUM521" s="421"/>
      <c r="CUN521" s="421"/>
      <c r="CUO521" s="421"/>
      <c r="CUP521" s="421"/>
      <c r="CUQ521" s="421"/>
      <c r="CUR521" s="421"/>
      <c r="CUS521" s="421"/>
      <c r="CUT521" s="421"/>
      <c r="CUU521" s="421"/>
      <c r="CUV521" s="421"/>
      <c r="CUW521" s="421"/>
      <c r="CUX521" s="421"/>
      <c r="CUY521" s="421"/>
      <c r="CUZ521" s="421"/>
      <c r="CVA521" s="421"/>
      <c r="CVB521" s="421"/>
      <c r="CVC521" s="421"/>
      <c r="CVD521" s="421"/>
      <c r="CVE521" s="421"/>
      <c r="CVF521" s="421"/>
      <c r="CVG521" s="421"/>
      <c r="CVH521" s="421"/>
      <c r="CVI521" s="421"/>
      <c r="CVJ521" s="421"/>
      <c r="CVK521" s="421"/>
      <c r="CVL521" s="421"/>
      <c r="CVM521" s="421"/>
      <c r="CVN521" s="421"/>
      <c r="CVO521" s="421"/>
      <c r="CVP521" s="421"/>
      <c r="CVQ521" s="421"/>
      <c r="CVR521" s="421"/>
      <c r="CVS521" s="421"/>
      <c r="CVT521" s="421"/>
      <c r="CVU521" s="421"/>
      <c r="CVV521" s="421"/>
      <c r="CVW521" s="421"/>
      <c r="CVX521" s="421"/>
      <c r="CVY521" s="421"/>
      <c r="CVZ521" s="421"/>
      <c r="CWA521" s="421"/>
      <c r="CWB521" s="421"/>
      <c r="CWC521" s="421"/>
      <c r="CWD521" s="421"/>
      <c r="CWE521" s="421"/>
      <c r="CWF521" s="421"/>
      <c r="CWG521" s="421"/>
      <c r="CWH521" s="421"/>
      <c r="CWI521" s="421"/>
      <c r="CWJ521" s="421"/>
      <c r="CWK521" s="421"/>
      <c r="CWL521" s="421"/>
      <c r="CWM521" s="421"/>
      <c r="CWN521" s="421"/>
      <c r="CWO521" s="421"/>
      <c r="CWP521" s="421"/>
      <c r="CWQ521" s="421"/>
      <c r="CWR521" s="421"/>
      <c r="CWS521" s="421"/>
      <c r="CWT521" s="421"/>
      <c r="CWU521" s="421"/>
      <c r="CWV521" s="421"/>
      <c r="CWW521" s="421"/>
      <c r="CWX521" s="421"/>
      <c r="CWY521" s="421"/>
      <c r="CWZ521" s="421"/>
      <c r="CXA521" s="421"/>
      <c r="CXB521" s="421"/>
      <c r="CXC521" s="421"/>
      <c r="CXD521" s="421"/>
      <c r="CXE521" s="421"/>
      <c r="CXF521" s="421"/>
      <c r="CXG521" s="421"/>
      <c r="CXH521" s="421"/>
      <c r="CXI521" s="421"/>
      <c r="CXJ521" s="421"/>
      <c r="CXK521" s="421"/>
      <c r="CXL521" s="421"/>
      <c r="CXM521" s="421"/>
      <c r="CXN521" s="421"/>
      <c r="CXO521" s="421"/>
      <c r="CXP521" s="421"/>
      <c r="CXQ521" s="421"/>
      <c r="CXR521" s="421"/>
      <c r="CXS521" s="421"/>
      <c r="CXT521" s="421"/>
      <c r="CXU521" s="421"/>
      <c r="CXV521" s="421"/>
      <c r="CXW521" s="421"/>
      <c r="CXX521" s="421"/>
      <c r="CXY521" s="421"/>
      <c r="CXZ521" s="421"/>
      <c r="CYA521" s="421"/>
      <c r="CYB521" s="421"/>
      <c r="CYC521" s="421"/>
      <c r="CYD521" s="421"/>
      <c r="CYE521" s="421"/>
      <c r="CYF521" s="421"/>
      <c r="CYG521" s="421"/>
      <c r="CYH521" s="421"/>
      <c r="CYI521" s="421"/>
      <c r="CYJ521" s="421"/>
      <c r="CYK521" s="421"/>
      <c r="CYL521" s="421"/>
      <c r="CYM521" s="421"/>
      <c r="CYN521" s="421"/>
      <c r="CYO521" s="421"/>
      <c r="CYP521" s="421"/>
      <c r="CYQ521" s="421"/>
      <c r="CYR521" s="421"/>
      <c r="CYS521" s="421"/>
      <c r="CYT521" s="421"/>
      <c r="CYU521" s="421"/>
      <c r="CYV521" s="421"/>
      <c r="CYW521" s="421"/>
      <c r="CYX521" s="421"/>
      <c r="CYY521" s="421"/>
      <c r="CYZ521" s="421"/>
      <c r="CZA521" s="421"/>
      <c r="CZB521" s="421"/>
      <c r="CZC521" s="421"/>
      <c r="CZD521" s="421"/>
      <c r="CZE521" s="421"/>
      <c r="CZF521" s="421"/>
      <c r="CZG521" s="421"/>
      <c r="CZH521" s="421"/>
      <c r="CZI521" s="421"/>
      <c r="CZJ521" s="421"/>
      <c r="CZK521" s="421"/>
      <c r="CZL521" s="421"/>
      <c r="CZM521" s="421"/>
      <c r="CZN521" s="421"/>
      <c r="CZO521" s="421"/>
      <c r="CZP521" s="421"/>
      <c r="CZQ521" s="421"/>
      <c r="CZR521" s="421"/>
      <c r="CZS521" s="421"/>
      <c r="CZT521" s="421"/>
      <c r="CZU521" s="421"/>
      <c r="CZV521" s="421"/>
      <c r="CZW521" s="421"/>
      <c r="CZX521" s="421"/>
      <c r="CZY521" s="421"/>
      <c r="CZZ521" s="421"/>
      <c r="DAA521" s="421"/>
      <c r="DAB521" s="421"/>
      <c r="DAC521" s="421"/>
      <c r="DAD521" s="421"/>
      <c r="DAE521" s="421"/>
      <c r="DAF521" s="421"/>
      <c r="DAG521" s="421"/>
      <c r="DAH521" s="421"/>
      <c r="DAI521" s="421"/>
      <c r="DAJ521" s="421"/>
      <c r="DAK521" s="421"/>
      <c r="DAL521" s="421"/>
      <c r="DAM521" s="421"/>
      <c r="DAN521" s="421"/>
      <c r="DAO521" s="421"/>
      <c r="DAP521" s="421"/>
      <c r="DAQ521" s="421"/>
      <c r="DAR521" s="421"/>
      <c r="DAS521" s="421"/>
      <c r="DAT521" s="421"/>
      <c r="DAU521" s="421"/>
      <c r="DAV521" s="421"/>
      <c r="DAW521" s="421"/>
      <c r="DAX521" s="421"/>
      <c r="DAY521" s="421"/>
      <c r="DAZ521" s="421"/>
      <c r="DBA521" s="421"/>
      <c r="DBB521" s="421"/>
      <c r="DBC521" s="421"/>
      <c r="DBD521" s="421"/>
      <c r="DBE521" s="421"/>
      <c r="DBF521" s="421"/>
      <c r="DBG521" s="421"/>
      <c r="DBH521" s="421"/>
      <c r="DBI521" s="421"/>
      <c r="DBJ521" s="421"/>
      <c r="DBK521" s="421"/>
      <c r="DBL521" s="421"/>
      <c r="DBM521" s="421"/>
      <c r="DBN521" s="421"/>
      <c r="DBO521" s="421"/>
      <c r="DBP521" s="421"/>
      <c r="DBQ521" s="421"/>
      <c r="DBR521" s="421"/>
      <c r="DBS521" s="421"/>
      <c r="DBT521" s="421"/>
      <c r="DBU521" s="421"/>
      <c r="DBV521" s="421"/>
      <c r="DBW521" s="421"/>
      <c r="DBX521" s="421"/>
      <c r="DBY521" s="421"/>
      <c r="DBZ521" s="421"/>
      <c r="DCA521" s="421"/>
      <c r="DCB521" s="421"/>
      <c r="DCC521" s="421"/>
      <c r="DCD521" s="421"/>
      <c r="DCE521" s="421"/>
      <c r="DCF521" s="421"/>
      <c r="DCG521" s="421"/>
      <c r="DCH521" s="421"/>
      <c r="DCI521" s="421"/>
      <c r="DCJ521" s="421"/>
      <c r="DCK521" s="421"/>
      <c r="DCL521" s="421"/>
      <c r="DCM521" s="421"/>
      <c r="DCN521" s="421"/>
      <c r="DCO521" s="421"/>
      <c r="DCP521" s="421"/>
      <c r="DCQ521" s="421"/>
      <c r="DCR521" s="421"/>
      <c r="DCS521" s="421"/>
      <c r="DCT521" s="421"/>
      <c r="DCU521" s="421"/>
      <c r="DCV521" s="421"/>
      <c r="DCW521" s="421"/>
      <c r="DCX521" s="421"/>
      <c r="DCY521" s="421"/>
      <c r="DCZ521" s="421"/>
      <c r="DDA521" s="421"/>
      <c r="DDB521" s="421"/>
      <c r="DDC521" s="421"/>
      <c r="DDD521" s="421"/>
      <c r="DDE521" s="421"/>
      <c r="DDF521" s="421"/>
      <c r="DDG521" s="421"/>
      <c r="DDH521" s="421"/>
      <c r="DDI521" s="421"/>
      <c r="DDJ521" s="421"/>
      <c r="DDK521" s="421"/>
      <c r="DDL521" s="421"/>
      <c r="DDM521" s="421"/>
      <c r="DDN521" s="421"/>
      <c r="DDO521" s="421"/>
      <c r="DDP521" s="421"/>
      <c r="DDQ521" s="421"/>
      <c r="DDR521" s="421"/>
      <c r="DDS521" s="421"/>
      <c r="DDT521" s="421"/>
      <c r="DDU521" s="421"/>
      <c r="DDV521" s="421"/>
      <c r="DDW521" s="421"/>
      <c r="DDX521" s="421"/>
      <c r="DDY521" s="421"/>
      <c r="DDZ521" s="421"/>
      <c r="DEA521" s="421"/>
      <c r="DEB521" s="421"/>
      <c r="DEC521" s="421"/>
      <c r="DED521" s="421"/>
      <c r="DEE521" s="421"/>
      <c r="DEF521" s="421"/>
      <c r="DEG521" s="421"/>
      <c r="DEH521" s="421"/>
      <c r="DEI521" s="421"/>
      <c r="DEJ521" s="421"/>
      <c r="DEK521" s="421"/>
      <c r="DEL521" s="421"/>
      <c r="DEM521" s="421"/>
      <c r="DEN521" s="421"/>
      <c r="DEO521" s="421"/>
      <c r="DEP521" s="421"/>
      <c r="DEQ521" s="421"/>
      <c r="DER521" s="421"/>
      <c r="DES521" s="421"/>
      <c r="DET521" s="421"/>
      <c r="DEU521" s="421"/>
      <c r="DEV521" s="421"/>
      <c r="DEW521" s="421"/>
      <c r="DEX521" s="421"/>
      <c r="DEY521" s="421"/>
      <c r="DEZ521" s="421"/>
      <c r="DFA521" s="421"/>
      <c r="DFB521" s="421"/>
      <c r="DFC521" s="421"/>
      <c r="DFD521" s="421"/>
      <c r="DFE521" s="421"/>
      <c r="DFF521" s="421"/>
      <c r="DFG521" s="421"/>
      <c r="DFH521" s="421"/>
      <c r="DFI521" s="421"/>
      <c r="DFJ521" s="421"/>
      <c r="DFK521" s="421"/>
      <c r="DFL521" s="421"/>
      <c r="DFM521" s="421"/>
      <c r="DFN521" s="421"/>
      <c r="DFO521" s="421"/>
      <c r="DFP521" s="421"/>
      <c r="DFQ521" s="421"/>
      <c r="DFR521" s="421"/>
      <c r="DFS521" s="421"/>
      <c r="DFT521" s="421"/>
      <c r="DFU521" s="421"/>
      <c r="DFV521" s="421"/>
      <c r="DFW521" s="421"/>
      <c r="DFX521" s="421"/>
      <c r="DFY521" s="421"/>
      <c r="DFZ521" s="421"/>
      <c r="DGA521" s="421"/>
      <c r="DGB521" s="421"/>
      <c r="DGC521" s="421"/>
      <c r="DGD521" s="421"/>
      <c r="DGE521" s="421"/>
      <c r="DGF521" s="421"/>
      <c r="DGG521" s="421"/>
      <c r="DGH521" s="421"/>
      <c r="DGI521" s="421"/>
      <c r="DGJ521" s="421"/>
      <c r="DGK521" s="421"/>
      <c r="DGL521" s="421"/>
      <c r="DGM521" s="421"/>
      <c r="DGN521" s="421"/>
      <c r="DGO521" s="421"/>
      <c r="DGP521" s="421"/>
      <c r="DGQ521" s="421"/>
      <c r="DGR521" s="421"/>
      <c r="DGS521" s="421"/>
      <c r="DGT521" s="421"/>
      <c r="DGU521" s="421"/>
      <c r="DGV521" s="421"/>
      <c r="DGW521" s="421"/>
      <c r="DGX521" s="421"/>
      <c r="DGY521" s="421"/>
      <c r="DGZ521" s="421"/>
      <c r="DHA521" s="421"/>
      <c r="DHB521" s="421"/>
      <c r="DHC521" s="421"/>
      <c r="DHD521" s="421"/>
      <c r="DHE521" s="421"/>
      <c r="DHF521" s="421"/>
      <c r="DHG521" s="421"/>
      <c r="DHH521" s="421"/>
      <c r="DHI521" s="421"/>
      <c r="DHJ521" s="421"/>
      <c r="DHK521" s="421"/>
      <c r="DHL521" s="421"/>
      <c r="DHM521" s="421"/>
      <c r="DHN521" s="421"/>
      <c r="DHO521" s="421"/>
      <c r="DHP521" s="421"/>
      <c r="DHQ521" s="421"/>
      <c r="DHR521" s="421"/>
      <c r="DHS521" s="421"/>
      <c r="DHT521" s="421"/>
      <c r="DHU521" s="421"/>
      <c r="DHV521" s="421"/>
      <c r="DHW521" s="421"/>
      <c r="DHX521" s="421"/>
      <c r="DHY521" s="421"/>
      <c r="DHZ521" s="421"/>
      <c r="DIA521" s="421"/>
      <c r="DIB521" s="421"/>
      <c r="DIC521" s="421"/>
      <c r="DID521" s="421"/>
      <c r="DIE521" s="421"/>
      <c r="DIF521" s="421"/>
      <c r="DIG521" s="421"/>
      <c r="DIH521" s="421"/>
      <c r="DII521" s="421"/>
      <c r="DIJ521" s="421"/>
      <c r="DIK521" s="421"/>
      <c r="DIL521" s="421"/>
      <c r="DIM521" s="421"/>
      <c r="DIN521" s="421"/>
      <c r="DIO521" s="421"/>
      <c r="DIP521" s="421"/>
      <c r="DIQ521" s="421"/>
      <c r="DIR521" s="421"/>
      <c r="DIS521" s="421"/>
      <c r="DIT521" s="421"/>
      <c r="DIU521" s="421"/>
      <c r="DIV521" s="421"/>
      <c r="DIW521" s="421"/>
      <c r="DIX521" s="421"/>
      <c r="DIY521" s="421"/>
      <c r="DIZ521" s="421"/>
      <c r="DJA521" s="421"/>
      <c r="DJB521" s="421"/>
      <c r="DJC521" s="421"/>
      <c r="DJD521" s="421"/>
      <c r="DJE521" s="421"/>
      <c r="DJF521" s="421"/>
      <c r="DJG521" s="421"/>
      <c r="DJH521" s="421"/>
      <c r="DJI521" s="421"/>
      <c r="DJJ521" s="421"/>
      <c r="DJK521" s="421"/>
      <c r="DJL521" s="421"/>
      <c r="DJM521" s="421"/>
      <c r="DJN521" s="421"/>
      <c r="DJO521" s="421"/>
      <c r="DJP521" s="421"/>
      <c r="DJQ521" s="421"/>
      <c r="DJR521" s="421"/>
      <c r="DJS521" s="421"/>
      <c r="DJT521" s="421"/>
      <c r="DJU521" s="421"/>
      <c r="DJV521" s="421"/>
      <c r="DJW521" s="421"/>
      <c r="DJX521" s="421"/>
      <c r="DJY521" s="421"/>
      <c r="DJZ521" s="421"/>
      <c r="DKA521" s="421"/>
      <c r="DKB521" s="421"/>
      <c r="DKC521" s="421"/>
      <c r="DKD521" s="421"/>
      <c r="DKE521" s="421"/>
      <c r="DKF521" s="421"/>
      <c r="DKG521" s="421"/>
      <c r="DKH521" s="421"/>
      <c r="DKI521" s="421"/>
      <c r="DKJ521" s="421"/>
      <c r="DKK521" s="421"/>
      <c r="DKL521" s="421"/>
      <c r="DKM521" s="421"/>
      <c r="DKN521" s="421"/>
      <c r="DKO521" s="421"/>
      <c r="DKP521" s="421"/>
      <c r="DKQ521" s="421"/>
      <c r="DKR521" s="421"/>
      <c r="DKS521" s="421"/>
      <c r="DKT521" s="421"/>
      <c r="DKU521" s="421"/>
      <c r="DKV521" s="421"/>
      <c r="DKW521" s="421"/>
      <c r="DKX521" s="421"/>
      <c r="DKY521" s="421"/>
      <c r="DKZ521" s="421"/>
      <c r="DLA521" s="421"/>
      <c r="DLB521" s="421"/>
      <c r="DLC521" s="421"/>
      <c r="DLD521" s="421"/>
      <c r="DLE521" s="421"/>
      <c r="DLF521" s="421"/>
      <c r="DLG521" s="421"/>
      <c r="DLH521" s="421"/>
      <c r="DLI521" s="421"/>
      <c r="DLJ521" s="421"/>
      <c r="DLK521" s="421"/>
      <c r="DLL521" s="421"/>
      <c r="DLM521" s="421"/>
      <c r="DLN521" s="421"/>
      <c r="DLO521" s="421"/>
      <c r="DLP521" s="421"/>
      <c r="DLQ521" s="421"/>
      <c r="DLR521" s="421"/>
      <c r="DLS521" s="421"/>
      <c r="DLT521" s="421"/>
      <c r="DLU521" s="421"/>
      <c r="DLV521" s="421"/>
      <c r="DLW521" s="421"/>
      <c r="DLX521" s="421"/>
      <c r="DLY521" s="421"/>
      <c r="DLZ521" s="421"/>
      <c r="DMA521" s="421"/>
      <c r="DMB521" s="421"/>
      <c r="DMC521" s="421"/>
      <c r="DMD521" s="421"/>
      <c r="DME521" s="421"/>
      <c r="DMF521" s="421"/>
      <c r="DMG521" s="421"/>
      <c r="DMH521" s="421"/>
      <c r="DMI521" s="421"/>
      <c r="DMJ521" s="421"/>
      <c r="DMK521" s="421"/>
      <c r="DML521" s="421"/>
      <c r="DMM521" s="421"/>
      <c r="DMN521" s="421"/>
      <c r="DMO521" s="421"/>
      <c r="DMP521" s="421"/>
      <c r="DMQ521" s="421"/>
      <c r="DMR521" s="421"/>
      <c r="DMS521" s="421"/>
      <c r="DMT521" s="421"/>
      <c r="DMU521" s="421"/>
      <c r="DMV521" s="421"/>
      <c r="DMW521" s="421"/>
      <c r="DMX521" s="421"/>
      <c r="DMY521" s="421"/>
      <c r="DMZ521" s="421"/>
      <c r="DNA521" s="421"/>
      <c r="DNB521" s="421"/>
      <c r="DNC521" s="421"/>
      <c r="DND521" s="421"/>
      <c r="DNE521" s="421"/>
      <c r="DNF521" s="421"/>
      <c r="DNG521" s="421"/>
      <c r="DNH521" s="421"/>
      <c r="DNI521" s="421"/>
      <c r="DNJ521" s="421"/>
      <c r="DNK521" s="421"/>
      <c r="DNL521" s="421"/>
      <c r="DNM521" s="421"/>
      <c r="DNN521" s="421"/>
      <c r="DNO521" s="421"/>
      <c r="DNP521" s="421"/>
      <c r="DNQ521" s="421"/>
      <c r="DNR521" s="421"/>
      <c r="DNS521" s="421"/>
      <c r="DNT521" s="421"/>
      <c r="DNU521" s="421"/>
      <c r="DNV521" s="421"/>
      <c r="DNW521" s="421"/>
      <c r="DNX521" s="421"/>
      <c r="DNY521" s="421"/>
      <c r="DNZ521" s="421"/>
      <c r="DOA521" s="421"/>
      <c r="DOB521" s="421"/>
      <c r="DOC521" s="421"/>
      <c r="DOD521" s="421"/>
      <c r="DOE521" s="421"/>
      <c r="DOF521" s="421"/>
      <c r="DOG521" s="421"/>
      <c r="DOH521" s="421"/>
      <c r="DOI521" s="421"/>
      <c r="DOJ521" s="421"/>
      <c r="DOK521" s="421"/>
      <c r="DOL521" s="421"/>
      <c r="DOM521" s="421"/>
      <c r="DON521" s="421"/>
      <c r="DOO521" s="421"/>
      <c r="DOP521" s="421"/>
      <c r="DOQ521" s="421"/>
      <c r="DOR521" s="421"/>
      <c r="DOS521" s="421"/>
      <c r="DOT521" s="421"/>
      <c r="DOU521" s="421"/>
      <c r="DOV521" s="421"/>
      <c r="DOW521" s="421"/>
      <c r="DOX521" s="421"/>
      <c r="DOY521" s="421"/>
      <c r="DOZ521" s="421"/>
      <c r="DPA521" s="421"/>
      <c r="DPB521" s="421"/>
      <c r="DPC521" s="421"/>
      <c r="DPD521" s="421"/>
      <c r="DPE521" s="421"/>
      <c r="DPF521" s="421"/>
      <c r="DPG521" s="421"/>
      <c r="DPH521" s="421"/>
      <c r="DPI521" s="421"/>
      <c r="DPJ521" s="421"/>
      <c r="DPK521" s="421"/>
      <c r="DPL521" s="421"/>
      <c r="DPM521" s="421"/>
      <c r="DPN521" s="421"/>
      <c r="DPO521" s="421"/>
      <c r="DPP521" s="421"/>
      <c r="DPQ521" s="421"/>
      <c r="DPR521" s="421"/>
      <c r="DPS521" s="421"/>
      <c r="DPT521" s="421"/>
      <c r="DPU521" s="421"/>
      <c r="DPV521" s="421"/>
      <c r="DPW521" s="421"/>
      <c r="DPX521" s="421"/>
      <c r="DPY521" s="421"/>
      <c r="DPZ521" s="421"/>
      <c r="DQA521" s="421"/>
      <c r="DQB521" s="421"/>
      <c r="DQC521" s="421"/>
      <c r="DQD521" s="421"/>
      <c r="DQE521" s="421"/>
      <c r="DQF521" s="421"/>
      <c r="DQG521" s="421"/>
      <c r="DQH521" s="421"/>
      <c r="DQI521" s="421"/>
      <c r="DQJ521" s="421"/>
      <c r="DQK521" s="421"/>
      <c r="DQL521" s="421"/>
      <c r="DQM521" s="421"/>
      <c r="DQN521" s="421"/>
      <c r="DQO521" s="421"/>
      <c r="DQP521" s="421"/>
      <c r="DQQ521" s="421"/>
      <c r="DQR521" s="421"/>
      <c r="DQS521" s="421"/>
      <c r="DQT521" s="421"/>
      <c r="DQU521" s="421"/>
      <c r="DQV521" s="421"/>
      <c r="DQW521" s="421"/>
      <c r="DQX521" s="421"/>
      <c r="DQY521" s="421"/>
      <c r="DQZ521" s="421"/>
      <c r="DRA521" s="421"/>
      <c r="DRB521" s="421"/>
      <c r="DRC521" s="421"/>
      <c r="DRD521" s="421"/>
      <c r="DRE521" s="421"/>
      <c r="DRF521" s="421"/>
      <c r="DRG521" s="421"/>
      <c r="DRH521" s="421"/>
      <c r="DRI521" s="421"/>
      <c r="DRJ521" s="421"/>
      <c r="DRK521" s="421"/>
      <c r="DRL521" s="421"/>
      <c r="DRM521" s="421"/>
      <c r="DRN521" s="421"/>
      <c r="DRO521" s="421"/>
      <c r="DRP521" s="421"/>
      <c r="DRQ521" s="421"/>
      <c r="DRR521" s="421"/>
      <c r="DRS521" s="421"/>
      <c r="DRT521" s="421"/>
      <c r="DRU521" s="421"/>
      <c r="DRV521" s="421"/>
      <c r="DRW521" s="421"/>
      <c r="DRX521" s="421"/>
      <c r="DRY521" s="421"/>
      <c r="DRZ521" s="421"/>
      <c r="DSA521" s="421"/>
      <c r="DSB521" s="421"/>
      <c r="DSC521" s="421"/>
      <c r="DSD521" s="421"/>
      <c r="DSE521" s="421"/>
      <c r="DSF521" s="421"/>
      <c r="DSG521" s="421"/>
      <c r="DSH521" s="421"/>
      <c r="DSI521" s="421"/>
      <c r="DSJ521" s="421"/>
      <c r="DSK521" s="421"/>
      <c r="DSL521" s="421"/>
      <c r="DSM521" s="421"/>
      <c r="DSN521" s="421"/>
      <c r="DSO521" s="421"/>
      <c r="DSP521" s="421"/>
      <c r="DSQ521" s="421"/>
      <c r="DSR521" s="421"/>
      <c r="DSS521" s="421"/>
      <c r="DST521" s="421"/>
      <c r="DSU521" s="421"/>
      <c r="DSV521" s="421"/>
      <c r="DSW521" s="421"/>
      <c r="DSX521" s="421"/>
      <c r="DSY521" s="421"/>
      <c r="DSZ521" s="421"/>
      <c r="DTA521" s="421"/>
      <c r="DTB521" s="421"/>
      <c r="DTC521" s="421"/>
      <c r="DTD521" s="421"/>
      <c r="DTE521" s="421"/>
      <c r="DTF521" s="421"/>
      <c r="DTG521" s="421"/>
      <c r="DTH521" s="421"/>
      <c r="DTI521" s="421"/>
      <c r="DTJ521" s="421"/>
      <c r="DTK521" s="421"/>
      <c r="DTL521" s="421"/>
      <c r="DTM521" s="421"/>
      <c r="DTN521" s="421"/>
      <c r="DTO521" s="421"/>
      <c r="DTP521" s="421"/>
      <c r="DTQ521" s="421"/>
      <c r="DTR521" s="421"/>
      <c r="DTS521" s="421"/>
      <c r="DTT521" s="421"/>
      <c r="DTU521" s="421"/>
      <c r="DTV521" s="421"/>
      <c r="DTW521" s="421"/>
      <c r="DTX521" s="421"/>
      <c r="DTY521" s="421"/>
      <c r="DTZ521" s="421"/>
      <c r="DUA521" s="421"/>
      <c r="DUB521" s="421"/>
      <c r="DUC521" s="421"/>
      <c r="DUD521" s="421"/>
      <c r="DUE521" s="421"/>
      <c r="DUF521" s="421"/>
      <c r="DUG521" s="421"/>
      <c r="DUH521" s="421"/>
      <c r="DUI521" s="421"/>
      <c r="DUJ521" s="421"/>
      <c r="DUK521" s="421"/>
      <c r="DUL521" s="421"/>
      <c r="DUM521" s="421"/>
      <c r="DUN521" s="421"/>
      <c r="DUO521" s="421"/>
      <c r="DUP521" s="421"/>
      <c r="DUQ521" s="421"/>
      <c r="DUR521" s="421"/>
      <c r="DUS521" s="421"/>
      <c r="DUT521" s="421"/>
      <c r="DUU521" s="421"/>
      <c r="DUV521" s="421"/>
      <c r="DUW521" s="421"/>
      <c r="DUX521" s="421"/>
      <c r="DUY521" s="421"/>
      <c r="DUZ521" s="421"/>
      <c r="DVA521" s="421"/>
      <c r="DVB521" s="421"/>
      <c r="DVC521" s="421"/>
      <c r="DVD521" s="421"/>
      <c r="DVE521" s="421"/>
      <c r="DVF521" s="421"/>
      <c r="DVG521" s="421"/>
      <c r="DVH521" s="421"/>
      <c r="DVI521" s="421"/>
      <c r="DVJ521" s="421"/>
      <c r="DVK521" s="421"/>
      <c r="DVL521" s="421"/>
      <c r="DVM521" s="421"/>
      <c r="DVN521" s="421"/>
      <c r="DVO521" s="421"/>
      <c r="DVP521" s="421"/>
      <c r="DVQ521" s="421"/>
      <c r="DVR521" s="421"/>
      <c r="DVS521" s="421"/>
      <c r="DVT521" s="421"/>
      <c r="DVU521" s="421"/>
      <c r="DVV521" s="421"/>
      <c r="DVW521" s="421"/>
      <c r="DVX521" s="421"/>
      <c r="DVY521" s="421"/>
      <c r="DVZ521" s="421"/>
      <c r="DWA521" s="421"/>
      <c r="DWB521" s="421"/>
      <c r="DWC521" s="421"/>
      <c r="DWD521" s="421"/>
      <c r="DWE521" s="421"/>
      <c r="DWF521" s="421"/>
      <c r="DWG521" s="421"/>
      <c r="DWH521" s="421"/>
      <c r="DWI521" s="421"/>
      <c r="DWJ521" s="421"/>
      <c r="DWK521" s="421"/>
      <c r="DWL521" s="421"/>
      <c r="DWM521" s="421"/>
      <c r="DWN521" s="421"/>
      <c r="DWO521" s="421"/>
      <c r="DWP521" s="421"/>
      <c r="DWQ521" s="421"/>
      <c r="DWR521" s="421"/>
      <c r="DWS521" s="421"/>
      <c r="DWT521" s="421"/>
      <c r="DWU521" s="421"/>
      <c r="DWV521" s="421"/>
      <c r="DWW521" s="421"/>
      <c r="DWX521" s="421"/>
      <c r="DWY521" s="421"/>
      <c r="DWZ521" s="421"/>
      <c r="DXA521" s="421"/>
      <c r="DXB521" s="421"/>
      <c r="DXC521" s="421"/>
      <c r="DXD521" s="421"/>
      <c r="DXE521" s="421"/>
      <c r="DXF521" s="421"/>
      <c r="DXG521" s="421"/>
      <c r="DXH521" s="421"/>
      <c r="DXI521" s="421"/>
      <c r="DXJ521" s="421"/>
      <c r="DXK521" s="421"/>
      <c r="DXL521" s="421"/>
      <c r="DXM521" s="421"/>
      <c r="DXN521" s="421"/>
      <c r="DXO521" s="421"/>
      <c r="DXP521" s="421"/>
      <c r="DXQ521" s="421"/>
      <c r="DXR521" s="421"/>
      <c r="DXS521" s="421"/>
      <c r="DXT521" s="421"/>
      <c r="DXU521" s="421"/>
      <c r="DXV521" s="421"/>
      <c r="DXW521" s="421"/>
      <c r="DXX521" s="421"/>
      <c r="DXY521" s="421"/>
      <c r="DXZ521" s="421"/>
      <c r="DYA521" s="421"/>
      <c r="DYB521" s="421"/>
      <c r="DYC521" s="421"/>
      <c r="DYD521" s="421"/>
      <c r="DYE521" s="421"/>
      <c r="DYF521" s="421"/>
      <c r="DYG521" s="421"/>
      <c r="DYH521" s="421"/>
      <c r="DYI521" s="421"/>
      <c r="DYJ521" s="421"/>
      <c r="DYK521" s="421"/>
      <c r="DYL521" s="421"/>
      <c r="DYM521" s="421"/>
      <c r="DYN521" s="421"/>
      <c r="DYO521" s="421"/>
      <c r="DYP521" s="421"/>
      <c r="DYQ521" s="421"/>
      <c r="DYR521" s="421"/>
      <c r="DYS521" s="421"/>
      <c r="DYT521" s="421"/>
      <c r="DYU521" s="421"/>
      <c r="DYV521" s="421"/>
      <c r="DYW521" s="421"/>
      <c r="DYX521" s="421"/>
      <c r="DYY521" s="421"/>
      <c r="DYZ521" s="421"/>
      <c r="DZA521" s="421"/>
      <c r="DZB521" s="421"/>
      <c r="DZC521" s="421"/>
      <c r="DZD521" s="421"/>
      <c r="DZE521" s="421"/>
      <c r="DZF521" s="421"/>
      <c r="DZG521" s="421"/>
      <c r="DZH521" s="421"/>
      <c r="DZI521" s="421"/>
      <c r="DZJ521" s="421"/>
      <c r="DZK521" s="421"/>
      <c r="DZL521" s="421"/>
      <c r="DZM521" s="421"/>
      <c r="DZN521" s="421"/>
      <c r="DZO521" s="421"/>
      <c r="DZP521" s="421"/>
      <c r="DZQ521" s="421"/>
      <c r="DZR521" s="421"/>
      <c r="DZS521" s="421"/>
      <c r="DZT521" s="421"/>
      <c r="DZU521" s="421"/>
      <c r="DZV521" s="421"/>
      <c r="DZW521" s="421"/>
      <c r="DZX521" s="421"/>
      <c r="DZY521" s="421"/>
      <c r="DZZ521" s="421"/>
      <c r="EAA521" s="421"/>
      <c r="EAB521" s="421"/>
      <c r="EAC521" s="421"/>
      <c r="EAD521" s="421"/>
      <c r="EAE521" s="421"/>
      <c r="EAF521" s="421"/>
      <c r="EAG521" s="421"/>
      <c r="EAH521" s="421"/>
      <c r="EAI521" s="421"/>
      <c r="EAJ521" s="421"/>
      <c r="EAK521" s="421"/>
      <c r="EAL521" s="421"/>
      <c r="EAM521" s="421"/>
      <c r="EAN521" s="421"/>
      <c r="EAO521" s="421"/>
      <c r="EAP521" s="421"/>
      <c r="EAQ521" s="421"/>
      <c r="EAR521" s="421"/>
      <c r="EAS521" s="421"/>
      <c r="EAT521" s="421"/>
      <c r="EAU521" s="421"/>
      <c r="EAV521" s="421"/>
      <c r="EAW521" s="421"/>
      <c r="EAX521" s="421"/>
      <c r="EAY521" s="421"/>
      <c r="EAZ521" s="421"/>
      <c r="EBA521" s="421"/>
      <c r="EBB521" s="421"/>
      <c r="EBC521" s="421"/>
      <c r="EBD521" s="421"/>
      <c r="EBE521" s="421"/>
      <c r="EBF521" s="421"/>
      <c r="EBG521" s="421"/>
      <c r="EBH521" s="421"/>
      <c r="EBI521" s="421"/>
      <c r="EBJ521" s="421"/>
      <c r="EBK521" s="421"/>
      <c r="EBL521" s="421"/>
      <c r="EBM521" s="421"/>
      <c r="EBN521" s="421"/>
      <c r="EBO521" s="421"/>
      <c r="EBP521" s="421"/>
      <c r="EBQ521" s="421"/>
      <c r="EBR521" s="421"/>
      <c r="EBS521" s="421"/>
      <c r="EBT521" s="421"/>
      <c r="EBU521" s="421"/>
      <c r="EBV521" s="421"/>
      <c r="EBW521" s="421"/>
      <c r="EBX521" s="421"/>
      <c r="EBY521" s="421"/>
      <c r="EBZ521" s="421"/>
      <c r="ECA521" s="421"/>
      <c r="ECB521" s="421"/>
      <c r="ECC521" s="421"/>
      <c r="ECD521" s="421"/>
      <c r="ECE521" s="421"/>
      <c r="ECF521" s="421"/>
      <c r="ECG521" s="421"/>
      <c r="ECH521" s="421"/>
      <c r="ECI521" s="421"/>
      <c r="ECJ521" s="421"/>
      <c r="ECK521" s="421"/>
      <c r="ECL521" s="421"/>
      <c r="ECM521" s="421"/>
      <c r="ECN521" s="421"/>
      <c r="ECO521" s="421"/>
      <c r="ECP521" s="421"/>
      <c r="ECQ521" s="421"/>
      <c r="ECR521" s="421"/>
      <c r="ECS521" s="421"/>
      <c r="ECT521" s="421"/>
      <c r="ECU521" s="421"/>
      <c r="ECV521" s="421"/>
      <c r="ECW521" s="421"/>
      <c r="ECX521" s="421"/>
      <c r="ECY521" s="421"/>
      <c r="ECZ521" s="421"/>
      <c r="EDA521" s="421"/>
      <c r="EDB521" s="421"/>
      <c r="EDC521" s="421"/>
      <c r="EDD521" s="421"/>
      <c r="EDE521" s="421"/>
      <c r="EDF521" s="421"/>
      <c r="EDG521" s="421"/>
      <c r="EDH521" s="421"/>
      <c r="EDI521" s="421"/>
      <c r="EDJ521" s="421"/>
      <c r="EDK521" s="421"/>
      <c r="EDL521" s="421"/>
      <c r="EDM521" s="421"/>
      <c r="EDN521" s="421"/>
      <c r="EDO521" s="421"/>
      <c r="EDP521" s="421"/>
      <c r="EDQ521" s="421"/>
      <c r="EDR521" s="421"/>
      <c r="EDS521" s="421"/>
      <c r="EDT521" s="421"/>
      <c r="EDU521" s="421"/>
      <c r="EDV521" s="421"/>
      <c r="EDW521" s="421"/>
      <c r="EDX521" s="421"/>
      <c r="EDY521" s="421"/>
      <c r="EDZ521" s="421"/>
      <c r="EEA521" s="421"/>
      <c r="EEB521" s="421"/>
      <c r="EEC521" s="421"/>
      <c r="EED521" s="421"/>
      <c r="EEE521" s="421"/>
      <c r="EEF521" s="421"/>
      <c r="EEG521" s="421"/>
      <c r="EEH521" s="421"/>
      <c r="EEI521" s="421"/>
      <c r="EEJ521" s="421"/>
      <c r="EEK521" s="421"/>
      <c r="EEL521" s="421"/>
      <c r="EEM521" s="421"/>
      <c r="EEN521" s="421"/>
      <c r="EEO521" s="421"/>
      <c r="EEP521" s="421"/>
      <c r="EEQ521" s="421"/>
      <c r="EER521" s="421"/>
      <c r="EES521" s="421"/>
      <c r="EET521" s="421"/>
      <c r="EEU521" s="421"/>
      <c r="EEV521" s="421"/>
      <c r="EEW521" s="421"/>
      <c r="EEX521" s="421"/>
      <c r="EEY521" s="421"/>
      <c r="EEZ521" s="421"/>
      <c r="EFA521" s="421"/>
      <c r="EFB521" s="421"/>
      <c r="EFC521" s="421"/>
      <c r="EFD521" s="421"/>
      <c r="EFE521" s="421"/>
      <c r="EFF521" s="421"/>
      <c r="EFG521" s="421"/>
      <c r="EFH521" s="421"/>
      <c r="EFI521" s="421"/>
      <c r="EFJ521" s="421"/>
      <c r="EFK521" s="421"/>
      <c r="EFL521" s="421"/>
      <c r="EFM521" s="421"/>
      <c r="EFN521" s="421"/>
      <c r="EFO521" s="421"/>
      <c r="EFP521" s="421"/>
      <c r="EFQ521" s="421"/>
      <c r="EFR521" s="421"/>
      <c r="EFS521" s="421"/>
      <c r="EFT521" s="421"/>
      <c r="EFU521" s="421"/>
      <c r="EFV521" s="421"/>
      <c r="EFW521" s="421"/>
      <c r="EFX521" s="421"/>
      <c r="EFY521" s="421"/>
      <c r="EFZ521" s="421"/>
      <c r="EGA521" s="421"/>
      <c r="EGB521" s="421"/>
      <c r="EGC521" s="421"/>
      <c r="EGD521" s="421"/>
      <c r="EGE521" s="421"/>
      <c r="EGF521" s="421"/>
      <c r="EGG521" s="421"/>
      <c r="EGH521" s="421"/>
      <c r="EGI521" s="421"/>
      <c r="EGJ521" s="421"/>
      <c r="EGK521" s="421"/>
      <c r="EGL521" s="421"/>
      <c r="EGM521" s="421"/>
      <c r="EGN521" s="421"/>
      <c r="EGO521" s="421"/>
      <c r="EGP521" s="421"/>
      <c r="EGQ521" s="421"/>
      <c r="EGR521" s="421"/>
      <c r="EGS521" s="421"/>
      <c r="EGT521" s="421"/>
      <c r="EGU521" s="421"/>
      <c r="EGV521" s="421"/>
      <c r="EGW521" s="421"/>
      <c r="EGX521" s="421"/>
      <c r="EGY521" s="421"/>
      <c r="EGZ521" s="421"/>
      <c r="EHA521" s="421"/>
      <c r="EHB521" s="421"/>
      <c r="EHC521" s="421"/>
      <c r="EHD521" s="421"/>
      <c r="EHE521" s="421"/>
      <c r="EHF521" s="421"/>
      <c r="EHG521" s="421"/>
      <c r="EHH521" s="421"/>
      <c r="EHI521" s="421"/>
      <c r="EHJ521" s="421"/>
      <c r="EHK521" s="421"/>
      <c r="EHL521" s="421"/>
      <c r="EHM521" s="421"/>
      <c r="EHN521" s="421"/>
      <c r="EHO521" s="421"/>
      <c r="EHP521" s="421"/>
      <c r="EHQ521" s="421"/>
      <c r="EHR521" s="421"/>
      <c r="EHS521" s="421"/>
      <c r="EHT521" s="421"/>
      <c r="EHU521" s="421"/>
      <c r="EHV521" s="421"/>
      <c r="EHW521" s="421"/>
      <c r="EHX521" s="421"/>
      <c r="EHY521" s="421"/>
      <c r="EHZ521" s="421"/>
      <c r="EIA521" s="421"/>
      <c r="EIB521" s="421"/>
      <c r="EIC521" s="421"/>
      <c r="EID521" s="421"/>
      <c r="EIE521" s="421"/>
      <c r="EIF521" s="421"/>
      <c r="EIG521" s="421"/>
      <c r="EIH521" s="421"/>
      <c r="EII521" s="421"/>
      <c r="EIJ521" s="421"/>
      <c r="EIK521" s="421"/>
      <c r="EIL521" s="421"/>
      <c r="EIM521" s="421"/>
      <c r="EIN521" s="421"/>
      <c r="EIO521" s="421"/>
      <c r="EIP521" s="421"/>
      <c r="EIQ521" s="421"/>
      <c r="EIR521" s="421"/>
      <c r="EIS521" s="421"/>
      <c r="EIT521" s="421"/>
      <c r="EIU521" s="421"/>
      <c r="EIV521" s="421"/>
      <c r="EIW521" s="421"/>
      <c r="EIX521" s="421"/>
      <c r="EIY521" s="421"/>
      <c r="EIZ521" s="421"/>
      <c r="EJA521" s="421"/>
      <c r="EJB521" s="421"/>
      <c r="EJC521" s="421"/>
      <c r="EJD521" s="421"/>
      <c r="EJE521" s="421"/>
      <c r="EJF521" s="421"/>
      <c r="EJG521" s="421"/>
      <c r="EJH521" s="421"/>
      <c r="EJI521" s="421"/>
      <c r="EJJ521" s="421"/>
      <c r="EJK521" s="421"/>
      <c r="EJL521" s="421"/>
      <c r="EJM521" s="421"/>
      <c r="EJN521" s="421"/>
      <c r="EJO521" s="421"/>
      <c r="EJP521" s="421"/>
      <c r="EJQ521" s="421"/>
      <c r="EJR521" s="421"/>
      <c r="EJS521" s="421"/>
      <c r="EJT521" s="421"/>
      <c r="EJU521" s="421"/>
      <c r="EJV521" s="421"/>
      <c r="EJW521" s="421"/>
      <c r="EJX521" s="421"/>
      <c r="EJY521" s="421"/>
      <c r="EJZ521" s="421"/>
      <c r="EKA521" s="421"/>
      <c r="EKB521" s="421"/>
      <c r="EKC521" s="421"/>
      <c r="EKD521" s="421"/>
      <c r="EKE521" s="421"/>
      <c r="EKF521" s="421"/>
      <c r="EKG521" s="421"/>
      <c r="EKH521" s="421"/>
      <c r="EKI521" s="421"/>
      <c r="EKJ521" s="421"/>
      <c r="EKK521" s="421"/>
      <c r="EKL521" s="421"/>
      <c r="EKM521" s="421"/>
      <c r="EKN521" s="421"/>
      <c r="EKO521" s="421"/>
      <c r="EKP521" s="421"/>
      <c r="EKQ521" s="421"/>
      <c r="EKR521" s="421"/>
      <c r="EKS521" s="421"/>
      <c r="EKT521" s="421"/>
      <c r="EKU521" s="421"/>
      <c r="EKV521" s="421"/>
      <c r="EKW521" s="421"/>
      <c r="EKX521" s="421"/>
      <c r="EKY521" s="421"/>
      <c r="EKZ521" s="421"/>
      <c r="ELA521" s="421"/>
      <c r="ELB521" s="421"/>
      <c r="ELC521" s="421"/>
      <c r="ELD521" s="421"/>
      <c r="ELE521" s="421"/>
      <c r="ELF521" s="421"/>
      <c r="ELG521" s="421"/>
      <c r="ELH521" s="421"/>
      <c r="ELI521" s="421"/>
      <c r="ELJ521" s="421"/>
      <c r="ELK521" s="421"/>
      <c r="ELL521" s="421"/>
      <c r="ELM521" s="421"/>
      <c r="ELN521" s="421"/>
      <c r="ELO521" s="421"/>
      <c r="ELP521" s="421"/>
      <c r="ELQ521" s="421"/>
      <c r="ELR521" s="421"/>
      <c r="ELS521" s="421"/>
      <c r="ELT521" s="421"/>
      <c r="ELU521" s="421"/>
      <c r="ELV521" s="421"/>
      <c r="ELW521" s="421"/>
      <c r="ELX521" s="421"/>
      <c r="ELY521" s="421"/>
      <c r="ELZ521" s="421"/>
      <c r="EMA521" s="421"/>
      <c r="EMB521" s="421"/>
      <c r="EMC521" s="421"/>
      <c r="EMD521" s="421"/>
      <c r="EME521" s="421"/>
      <c r="EMF521" s="421"/>
      <c r="EMG521" s="421"/>
      <c r="EMH521" s="421"/>
      <c r="EMI521" s="421"/>
      <c r="EMJ521" s="421"/>
      <c r="EMK521" s="421"/>
      <c r="EML521" s="421"/>
      <c r="EMM521" s="421"/>
      <c r="EMN521" s="421"/>
      <c r="EMO521" s="421"/>
      <c r="EMP521" s="421"/>
      <c r="EMQ521" s="421"/>
      <c r="EMR521" s="421"/>
      <c r="EMS521" s="421"/>
      <c r="EMT521" s="421"/>
      <c r="EMU521" s="421"/>
      <c r="EMV521" s="421"/>
      <c r="EMW521" s="421"/>
      <c r="EMX521" s="421"/>
      <c r="EMY521" s="421"/>
      <c r="EMZ521" s="421"/>
      <c r="ENA521" s="421"/>
      <c r="ENB521" s="421"/>
      <c r="ENC521" s="421"/>
      <c r="END521" s="421"/>
      <c r="ENE521" s="421"/>
      <c r="ENF521" s="421"/>
      <c r="ENG521" s="421"/>
      <c r="ENH521" s="421"/>
      <c r="ENI521" s="421"/>
      <c r="ENJ521" s="421"/>
      <c r="ENK521" s="421"/>
      <c r="ENL521" s="421"/>
      <c r="ENM521" s="421"/>
      <c r="ENN521" s="421"/>
      <c r="ENO521" s="421"/>
      <c r="ENP521" s="421"/>
      <c r="ENQ521" s="421"/>
      <c r="ENR521" s="421"/>
      <c r="ENS521" s="421"/>
      <c r="ENT521" s="421"/>
      <c r="ENU521" s="421"/>
      <c r="ENV521" s="421"/>
      <c r="ENW521" s="421"/>
      <c r="ENX521" s="421"/>
      <c r="ENY521" s="421"/>
      <c r="ENZ521" s="421"/>
      <c r="EOA521" s="421"/>
      <c r="EOB521" s="421"/>
      <c r="EOC521" s="421"/>
      <c r="EOD521" s="421"/>
      <c r="EOE521" s="421"/>
      <c r="EOF521" s="421"/>
      <c r="EOG521" s="421"/>
      <c r="EOH521" s="421"/>
      <c r="EOI521" s="421"/>
      <c r="EOJ521" s="421"/>
      <c r="EOK521" s="421"/>
      <c r="EOL521" s="421"/>
      <c r="EOM521" s="421"/>
      <c r="EON521" s="421"/>
      <c r="EOO521" s="421"/>
      <c r="EOP521" s="421"/>
      <c r="EOQ521" s="421"/>
      <c r="EOR521" s="421"/>
      <c r="EOS521" s="421"/>
      <c r="EOT521" s="421"/>
      <c r="EOU521" s="421"/>
      <c r="EOV521" s="421"/>
      <c r="EOW521" s="421"/>
      <c r="EOX521" s="421"/>
      <c r="EOY521" s="421"/>
      <c r="EOZ521" s="421"/>
      <c r="EPA521" s="421"/>
      <c r="EPB521" s="421"/>
      <c r="EPC521" s="421"/>
      <c r="EPD521" s="421"/>
      <c r="EPE521" s="421"/>
      <c r="EPF521" s="421"/>
      <c r="EPG521" s="421"/>
      <c r="EPH521" s="421"/>
      <c r="EPI521" s="421"/>
      <c r="EPJ521" s="421"/>
      <c r="EPK521" s="421"/>
      <c r="EPL521" s="421"/>
      <c r="EPM521" s="421"/>
      <c r="EPN521" s="421"/>
      <c r="EPO521" s="421"/>
      <c r="EPP521" s="421"/>
      <c r="EPQ521" s="421"/>
      <c r="EPR521" s="421"/>
      <c r="EPS521" s="421"/>
      <c r="EPT521" s="421"/>
      <c r="EPU521" s="421"/>
      <c r="EPV521" s="421"/>
      <c r="EPW521" s="421"/>
      <c r="EPX521" s="421"/>
      <c r="EPY521" s="421"/>
      <c r="EPZ521" s="421"/>
      <c r="EQA521" s="421"/>
      <c r="EQB521" s="421"/>
      <c r="EQC521" s="421"/>
      <c r="EQD521" s="421"/>
      <c r="EQE521" s="421"/>
      <c r="EQF521" s="421"/>
      <c r="EQG521" s="421"/>
      <c r="EQH521" s="421"/>
      <c r="EQI521" s="421"/>
      <c r="EQJ521" s="421"/>
      <c r="EQK521" s="421"/>
      <c r="EQL521" s="421"/>
      <c r="EQM521" s="421"/>
      <c r="EQN521" s="421"/>
      <c r="EQO521" s="421"/>
      <c r="EQP521" s="421"/>
      <c r="EQQ521" s="421"/>
      <c r="EQR521" s="421"/>
      <c r="EQS521" s="421"/>
      <c r="EQT521" s="421"/>
      <c r="EQU521" s="421"/>
      <c r="EQV521" s="421"/>
      <c r="EQW521" s="421"/>
      <c r="EQX521" s="421"/>
      <c r="EQY521" s="421"/>
      <c r="EQZ521" s="421"/>
      <c r="ERA521" s="421"/>
      <c r="ERB521" s="421"/>
      <c r="ERC521" s="421"/>
      <c r="ERD521" s="421"/>
      <c r="ERE521" s="421"/>
      <c r="ERF521" s="421"/>
      <c r="ERG521" s="421"/>
      <c r="ERH521" s="421"/>
      <c r="ERI521" s="421"/>
      <c r="ERJ521" s="421"/>
      <c r="ERK521" s="421"/>
      <c r="ERL521" s="421"/>
      <c r="ERM521" s="421"/>
      <c r="ERN521" s="421"/>
      <c r="ERO521" s="421"/>
      <c r="ERP521" s="421"/>
      <c r="ERQ521" s="421"/>
      <c r="ERR521" s="421"/>
      <c r="ERS521" s="421"/>
      <c r="ERT521" s="421"/>
      <c r="ERU521" s="421"/>
      <c r="ERV521" s="421"/>
      <c r="ERW521" s="421"/>
      <c r="ERX521" s="421"/>
      <c r="ERY521" s="421"/>
      <c r="ERZ521" s="421"/>
      <c r="ESA521" s="421"/>
      <c r="ESB521" s="421"/>
      <c r="ESC521" s="421"/>
      <c r="ESD521" s="421"/>
      <c r="ESE521" s="421"/>
      <c r="ESF521" s="421"/>
      <c r="ESG521" s="421"/>
      <c r="ESH521" s="421"/>
      <c r="ESI521" s="421"/>
      <c r="ESJ521" s="421"/>
      <c r="ESK521" s="421"/>
      <c r="ESL521" s="421"/>
      <c r="ESM521" s="421"/>
      <c r="ESN521" s="421"/>
      <c r="ESO521" s="421"/>
      <c r="ESP521" s="421"/>
      <c r="ESQ521" s="421"/>
      <c r="ESR521" s="421"/>
      <c r="ESS521" s="421"/>
      <c r="EST521" s="421"/>
      <c r="ESU521" s="421"/>
      <c r="ESV521" s="421"/>
      <c r="ESW521" s="421"/>
      <c r="ESX521" s="421"/>
      <c r="ESY521" s="421"/>
      <c r="ESZ521" s="421"/>
      <c r="ETA521" s="421"/>
      <c r="ETB521" s="421"/>
      <c r="ETC521" s="421"/>
      <c r="ETD521" s="421"/>
      <c r="ETE521" s="421"/>
      <c r="ETF521" s="421"/>
      <c r="ETG521" s="421"/>
      <c r="ETH521" s="421"/>
      <c r="ETI521" s="421"/>
      <c r="ETJ521" s="421"/>
      <c r="ETK521" s="421"/>
      <c r="ETL521" s="421"/>
      <c r="ETM521" s="421"/>
      <c r="ETN521" s="421"/>
      <c r="ETO521" s="421"/>
      <c r="ETP521" s="421"/>
      <c r="ETQ521" s="421"/>
      <c r="ETR521" s="421"/>
      <c r="ETS521" s="421"/>
      <c r="ETT521" s="421"/>
      <c r="ETU521" s="421"/>
      <c r="ETV521" s="421"/>
      <c r="ETW521" s="421"/>
      <c r="ETX521" s="421"/>
      <c r="ETY521" s="421"/>
      <c r="ETZ521" s="421"/>
      <c r="EUA521" s="421"/>
      <c r="EUB521" s="421"/>
      <c r="EUC521" s="421"/>
      <c r="EUD521" s="421"/>
      <c r="EUE521" s="421"/>
      <c r="EUF521" s="421"/>
      <c r="EUG521" s="421"/>
      <c r="EUH521" s="421"/>
      <c r="EUI521" s="421"/>
      <c r="EUJ521" s="421"/>
      <c r="EUK521" s="421"/>
      <c r="EUL521" s="421"/>
      <c r="EUM521" s="421"/>
      <c r="EUN521" s="421"/>
      <c r="EUO521" s="421"/>
      <c r="EUP521" s="421"/>
      <c r="EUQ521" s="421"/>
      <c r="EUR521" s="421"/>
      <c r="EUS521" s="421"/>
      <c r="EUT521" s="421"/>
      <c r="EUU521" s="421"/>
      <c r="EUV521" s="421"/>
      <c r="EUW521" s="421"/>
      <c r="EUX521" s="421"/>
      <c r="EUY521" s="421"/>
      <c r="EUZ521" s="421"/>
      <c r="EVA521" s="421"/>
      <c r="EVB521" s="421"/>
      <c r="EVC521" s="421"/>
      <c r="EVD521" s="421"/>
      <c r="EVE521" s="421"/>
      <c r="EVF521" s="421"/>
      <c r="EVG521" s="421"/>
      <c r="EVH521" s="421"/>
      <c r="EVI521" s="421"/>
      <c r="EVJ521" s="421"/>
      <c r="EVK521" s="421"/>
      <c r="EVL521" s="421"/>
      <c r="EVM521" s="421"/>
      <c r="EVN521" s="421"/>
      <c r="EVO521" s="421"/>
      <c r="EVP521" s="421"/>
      <c r="EVQ521" s="421"/>
      <c r="EVR521" s="421"/>
      <c r="EVS521" s="421"/>
      <c r="EVT521" s="421"/>
      <c r="EVU521" s="421"/>
      <c r="EVV521" s="421"/>
      <c r="EVW521" s="421"/>
      <c r="EVX521" s="421"/>
      <c r="EVY521" s="421"/>
      <c r="EVZ521" s="421"/>
      <c r="EWA521" s="421"/>
      <c r="EWB521" s="421"/>
      <c r="EWC521" s="421"/>
      <c r="EWD521" s="421"/>
      <c r="EWE521" s="421"/>
      <c r="EWF521" s="421"/>
      <c r="EWG521" s="421"/>
      <c r="EWH521" s="421"/>
      <c r="EWI521" s="421"/>
      <c r="EWJ521" s="421"/>
      <c r="EWK521" s="421"/>
      <c r="EWL521" s="421"/>
      <c r="EWM521" s="421"/>
      <c r="EWN521" s="421"/>
      <c r="EWO521" s="421"/>
      <c r="EWP521" s="421"/>
      <c r="EWQ521" s="421"/>
      <c r="EWR521" s="421"/>
      <c r="EWS521" s="421"/>
      <c r="EWT521" s="421"/>
      <c r="EWU521" s="421"/>
      <c r="EWV521" s="421"/>
      <c r="EWW521" s="421"/>
      <c r="EWX521" s="421"/>
      <c r="EWY521" s="421"/>
      <c r="EWZ521" s="421"/>
      <c r="EXA521" s="421"/>
      <c r="EXB521" s="421"/>
      <c r="EXC521" s="421"/>
      <c r="EXD521" s="421"/>
      <c r="EXE521" s="421"/>
      <c r="EXF521" s="421"/>
      <c r="EXG521" s="421"/>
      <c r="EXH521" s="421"/>
      <c r="EXI521" s="421"/>
      <c r="EXJ521" s="421"/>
      <c r="EXK521" s="421"/>
      <c r="EXL521" s="421"/>
      <c r="EXM521" s="421"/>
      <c r="EXN521" s="421"/>
      <c r="EXO521" s="421"/>
      <c r="EXP521" s="421"/>
      <c r="EXQ521" s="421"/>
      <c r="EXR521" s="421"/>
      <c r="EXS521" s="421"/>
      <c r="EXT521" s="421"/>
      <c r="EXU521" s="421"/>
      <c r="EXV521" s="421"/>
      <c r="EXW521" s="421"/>
      <c r="EXX521" s="421"/>
      <c r="EXY521" s="421"/>
      <c r="EXZ521" s="421"/>
      <c r="EYA521" s="421"/>
      <c r="EYB521" s="421"/>
      <c r="EYC521" s="421"/>
      <c r="EYD521" s="421"/>
      <c r="EYE521" s="421"/>
      <c r="EYF521" s="421"/>
      <c r="EYG521" s="421"/>
      <c r="EYH521" s="421"/>
      <c r="EYI521" s="421"/>
      <c r="EYJ521" s="421"/>
      <c r="EYK521" s="421"/>
      <c r="EYL521" s="421"/>
      <c r="EYM521" s="421"/>
      <c r="EYN521" s="421"/>
      <c r="EYO521" s="421"/>
      <c r="EYP521" s="421"/>
      <c r="EYQ521" s="421"/>
      <c r="EYR521" s="421"/>
      <c r="EYS521" s="421"/>
      <c r="EYT521" s="421"/>
      <c r="EYU521" s="421"/>
      <c r="EYV521" s="421"/>
      <c r="EYW521" s="421"/>
      <c r="EYX521" s="421"/>
      <c r="EYY521" s="421"/>
      <c r="EYZ521" s="421"/>
      <c r="EZA521" s="421"/>
      <c r="EZB521" s="421"/>
      <c r="EZC521" s="421"/>
      <c r="EZD521" s="421"/>
      <c r="EZE521" s="421"/>
      <c r="EZF521" s="421"/>
      <c r="EZG521" s="421"/>
      <c r="EZH521" s="421"/>
      <c r="EZI521" s="421"/>
      <c r="EZJ521" s="421"/>
      <c r="EZK521" s="421"/>
      <c r="EZL521" s="421"/>
      <c r="EZM521" s="421"/>
      <c r="EZN521" s="421"/>
      <c r="EZO521" s="421"/>
      <c r="EZP521" s="421"/>
      <c r="EZQ521" s="421"/>
      <c r="EZR521" s="421"/>
      <c r="EZS521" s="421"/>
      <c r="EZT521" s="421"/>
      <c r="EZU521" s="421"/>
      <c r="EZV521" s="421"/>
      <c r="EZW521" s="421"/>
      <c r="EZX521" s="421"/>
      <c r="EZY521" s="421"/>
      <c r="EZZ521" s="421"/>
      <c r="FAA521" s="421"/>
      <c r="FAB521" s="421"/>
      <c r="FAC521" s="421"/>
      <c r="FAD521" s="421"/>
      <c r="FAE521" s="421"/>
      <c r="FAF521" s="421"/>
      <c r="FAG521" s="421"/>
      <c r="FAH521" s="421"/>
      <c r="FAI521" s="421"/>
      <c r="FAJ521" s="421"/>
      <c r="FAK521" s="421"/>
      <c r="FAL521" s="421"/>
      <c r="FAM521" s="421"/>
      <c r="FAN521" s="421"/>
      <c r="FAO521" s="421"/>
      <c r="FAP521" s="421"/>
      <c r="FAQ521" s="421"/>
      <c r="FAR521" s="421"/>
      <c r="FAS521" s="421"/>
      <c r="FAT521" s="421"/>
      <c r="FAU521" s="421"/>
      <c r="FAV521" s="421"/>
      <c r="FAW521" s="421"/>
      <c r="FAX521" s="421"/>
      <c r="FAY521" s="421"/>
      <c r="FAZ521" s="421"/>
      <c r="FBA521" s="421"/>
      <c r="FBB521" s="421"/>
      <c r="FBC521" s="421"/>
      <c r="FBD521" s="421"/>
      <c r="FBE521" s="421"/>
      <c r="FBF521" s="421"/>
      <c r="FBG521" s="421"/>
      <c r="FBH521" s="421"/>
      <c r="FBI521" s="421"/>
      <c r="FBJ521" s="421"/>
      <c r="FBK521" s="421"/>
      <c r="FBL521" s="421"/>
      <c r="FBM521" s="421"/>
      <c r="FBN521" s="421"/>
      <c r="FBO521" s="421"/>
      <c r="FBP521" s="421"/>
      <c r="FBQ521" s="421"/>
      <c r="FBR521" s="421"/>
      <c r="FBS521" s="421"/>
      <c r="FBT521" s="421"/>
      <c r="FBU521" s="421"/>
      <c r="FBV521" s="421"/>
      <c r="FBW521" s="421"/>
      <c r="FBX521" s="421"/>
      <c r="FBY521" s="421"/>
      <c r="FBZ521" s="421"/>
      <c r="FCA521" s="421"/>
      <c r="FCB521" s="421"/>
      <c r="FCC521" s="421"/>
      <c r="FCD521" s="421"/>
      <c r="FCE521" s="421"/>
      <c r="FCF521" s="421"/>
      <c r="FCG521" s="421"/>
      <c r="FCH521" s="421"/>
      <c r="FCI521" s="421"/>
      <c r="FCJ521" s="421"/>
      <c r="FCK521" s="421"/>
      <c r="FCL521" s="421"/>
      <c r="FCM521" s="421"/>
      <c r="FCN521" s="421"/>
      <c r="FCO521" s="421"/>
      <c r="FCP521" s="421"/>
      <c r="FCQ521" s="421"/>
      <c r="FCR521" s="421"/>
      <c r="FCS521" s="421"/>
      <c r="FCT521" s="421"/>
      <c r="FCU521" s="421"/>
      <c r="FCV521" s="421"/>
      <c r="FCW521" s="421"/>
      <c r="FCX521" s="421"/>
      <c r="FCY521" s="421"/>
      <c r="FCZ521" s="421"/>
      <c r="FDA521" s="421"/>
      <c r="FDB521" s="421"/>
      <c r="FDC521" s="421"/>
      <c r="FDD521" s="421"/>
      <c r="FDE521" s="421"/>
      <c r="FDF521" s="421"/>
      <c r="FDG521" s="421"/>
      <c r="FDH521" s="421"/>
      <c r="FDI521" s="421"/>
      <c r="FDJ521" s="421"/>
      <c r="FDK521" s="421"/>
      <c r="FDL521" s="421"/>
      <c r="FDM521" s="421"/>
      <c r="FDN521" s="421"/>
      <c r="FDO521" s="421"/>
      <c r="FDP521" s="421"/>
      <c r="FDQ521" s="421"/>
      <c r="FDR521" s="421"/>
      <c r="FDS521" s="421"/>
      <c r="FDT521" s="421"/>
      <c r="FDU521" s="421"/>
      <c r="FDV521" s="421"/>
      <c r="FDW521" s="421"/>
      <c r="FDX521" s="421"/>
      <c r="FDY521" s="421"/>
      <c r="FDZ521" s="421"/>
      <c r="FEA521" s="421"/>
      <c r="FEB521" s="421"/>
      <c r="FEC521" s="421"/>
      <c r="FED521" s="421"/>
      <c r="FEE521" s="421"/>
      <c r="FEF521" s="421"/>
      <c r="FEG521" s="421"/>
      <c r="FEH521" s="421"/>
      <c r="FEI521" s="421"/>
      <c r="FEJ521" s="421"/>
      <c r="FEK521" s="421"/>
      <c r="FEL521" s="421"/>
      <c r="FEM521" s="421"/>
      <c r="FEN521" s="421"/>
      <c r="FEO521" s="421"/>
      <c r="FEP521" s="421"/>
      <c r="FEQ521" s="421"/>
      <c r="FER521" s="421"/>
      <c r="FES521" s="421"/>
      <c r="FET521" s="421"/>
      <c r="FEU521" s="421"/>
      <c r="FEV521" s="421"/>
      <c r="FEW521" s="421"/>
      <c r="FEX521" s="421"/>
      <c r="FEY521" s="421"/>
      <c r="FEZ521" s="421"/>
      <c r="FFA521" s="421"/>
      <c r="FFB521" s="421"/>
      <c r="FFC521" s="421"/>
      <c r="FFD521" s="421"/>
      <c r="FFE521" s="421"/>
      <c r="FFF521" s="421"/>
      <c r="FFG521" s="421"/>
      <c r="FFH521" s="421"/>
      <c r="FFI521" s="421"/>
      <c r="FFJ521" s="421"/>
      <c r="FFK521" s="421"/>
      <c r="FFL521" s="421"/>
      <c r="FFM521" s="421"/>
      <c r="FFN521" s="421"/>
      <c r="FFO521" s="421"/>
      <c r="FFP521" s="421"/>
      <c r="FFQ521" s="421"/>
      <c r="FFR521" s="421"/>
      <c r="FFS521" s="421"/>
      <c r="FFT521" s="421"/>
      <c r="FFU521" s="421"/>
      <c r="FFV521" s="421"/>
      <c r="FFW521" s="421"/>
      <c r="FFX521" s="421"/>
      <c r="FFY521" s="421"/>
      <c r="FFZ521" s="421"/>
      <c r="FGA521" s="421"/>
      <c r="FGB521" s="421"/>
      <c r="FGC521" s="421"/>
      <c r="FGD521" s="421"/>
      <c r="FGE521" s="421"/>
      <c r="FGF521" s="421"/>
      <c r="FGG521" s="421"/>
      <c r="FGH521" s="421"/>
      <c r="FGI521" s="421"/>
      <c r="FGJ521" s="421"/>
      <c r="FGK521" s="421"/>
      <c r="FGL521" s="421"/>
      <c r="FGM521" s="421"/>
      <c r="FGN521" s="421"/>
      <c r="FGO521" s="421"/>
      <c r="FGP521" s="421"/>
      <c r="FGQ521" s="421"/>
      <c r="FGR521" s="421"/>
      <c r="FGS521" s="421"/>
      <c r="FGT521" s="421"/>
      <c r="FGU521" s="421"/>
      <c r="FGV521" s="421"/>
      <c r="FGW521" s="421"/>
      <c r="FGX521" s="421"/>
      <c r="FGY521" s="421"/>
      <c r="FGZ521" s="421"/>
      <c r="FHA521" s="421"/>
      <c r="FHB521" s="421"/>
      <c r="FHC521" s="421"/>
      <c r="FHD521" s="421"/>
      <c r="FHE521" s="421"/>
      <c r="FHF521" s="421"/>
      <c r="FHG521" s="421"/>
      <c r="FHH521" s="421"/>
      <c r="FHI521" s="421"/>
      <c r="FHJ521" s="421"/>
      <c r="FHK521" s="421"/>
      <c r="FHL521" s="421"/>
      <c r="FHM521" s="421"/>
      <c r="FHN521" s="421"/>
      <c r="FHO521" s="421"/>
      <c r="FHP521" s="421"/>
      <c r="FHQ521" s="421"/>
      <c r="FHR521" s="421"/>
      <c r="FHS521" s="421"/>
      <c r="FHT521" s="421"/>
      <c r="FHU521" s="421"/>
      <c r="FHV521" s="421"/>
      <c r="FHW521" s="421"/>
      <c r="FHX521" s="421"/>
      <c r="FHY521" s="421"/>
      <c r="FHZ521" s="421"/>
      <c r="FIA521" s="421"/>
      <c r="FIB521" s="421"/>
      <c r="FIC521" s="421"/>
      <c r="FID521" s="421"/>
      <c r="FIE521" s="421"/>
      <c r="FIF521" s="421"/>
      <c r="FIG521" s="421"/>
      <c r="FIH521" s="421"/>
      <c r="FII521" s="421"/>
      <c r="FIJ521" s="421"/>
      <c r="FIK521" s="421"/>
      <c r="FIL521" s="421"/>
      <c r="FIM521" s="421"/>
      <c r="FIN521" s="421"/>
      <c r="FIO521" s="421"/>
      <c r="FIP521" s="421"/>
      <c r="FIQ521" s="421"/>
      <c r="FIR521" s="421"/>
      <c r="FIS521" s="421"/>
      <c r="FIT521" s="421"/>
      <c r="FIU521" s="421"/>
      <c r="FIV521" s="421"/>
      <c r="FIW521" s="421"/>
      <c r="FIX521" s="421"/>
      <c r="FIY521" s="421"/>
      <c r="FIZ521" s="421"/>
      <c r="FJA521" s="421"/>
      <c r="FJB521" s="421"/>
      <c r="FJC521" s="421"/>
      <c r="FJD521" s="421"/>
      <c r="FJE521" s="421"/>
      <c r="FJF521" s="421"/>
      <c r="FJG521" s="421"/>
      <c r="FJH521" s="421"/>
      <c r="FJI521" s="421"/>
      <c r="FJJ521" s="421"/>
      <c r="FJK521" s="421"/>
      <c r="FJL521" s="421"/>
      <c r="FJM521" s="421"/>
      <c r="FJN521" s="421"/>
      <c r="FJO521" s="421"/>
      <c r="FJP521" s="421"/>
      <c r="FJQ521" s="421"/>
      <c r="FJR521" s="421"/>
      <c r="FJS521" s="421"/>
      <c r="FJT521" s="421"/>
      <c r="FJU521" s="421"/>
      <c r="FJV521" s="421"/>
      <c r="FJW521" s="421"/>
      <c r="FJX521" s="421"/>
      <c r="FJY521" s="421"/>
      <c r="FJZ521" s="421"/>
      <c r="FKA521" s="421"/>
      <c r="FKB521" s="421"/>
      <c r="FKC521" s="421"/>
      <c r="FKD521" s="421"/>
      <c r="FKE521" s="421"/>
      <c r="FKF521" s="421"/>
      <c r="FKG521" s="421"/>
      <c r="FKH521" s="421"/>
      <c r="FKI521" s="421"/>
      <c r="FKJ521" s="421"/>
      <c r="FKK521" s="421"/>
      <c r="FKL521" s="421"/>
      <c r="FKM521" s="421"/>
      <c r="FKN521" s="421"/>
      <c r="FKO521" s="421"/>
      <c r="FKP521" s="421"/>
      <c r="FKQ521" s="421"/>
      <c r="FKR521" s="421"/>
      <c r="FKS521" s="421"/>
      <c r="FKT521" s="421"/>
      <c r="FKU521" s="421"/>
      <c r="FKV521" s="421"/>
      <c r="FKW521" s="421"/>
      <c r="FKX521" s="421"/>
      <c r="FKY521" s="421"/>
      <c r="FKZ521" s="421"/>
      <c r="FLA521" s="421"/>
      <c r="FLB521" s="421"/>
      <c r="FLC521" s="421"/>
      <c r="FLD521" s="421"/>
      <c r="FLE521" s="421"/>
      <c r="FLF521" s="421"/>
      <c r="FLG521" s="421"/>
      <c r="FLH521" s="421"/>
      <c r="FLI521" s="421"/>
      <c r="FLJ521" s="421"/>
      <c r="FLK521" s="421"/>
      <c r="FLL521" s="421"/>
      <c r="FLM521" s="421"/>
      <c r="FLN521" s="421"/>
      <c r="FLO521" s="421"/>
      <c r="FLP521" s="421"/>
      <c r="FLQ521" s="421"/>
      <c r="FLR521" s="421"/>
      <c r="FLS521" s="421"/>
      <c r="FLT521" s="421"/>
      <c r="FLU521" s="421"/>
      <c r="FLV521" s="421"/>
      <c r="FLW521" s="421"/>
      <c r="FLX521" s="421"/>
      <c r="FLY521" s="421"/>
      <c r="FLZ521" s="421"/>
      <c r="FMA521" s="421"/>
      <c r="FMB521" s="421"/>
      <c r="FMC521" s="421"/>
      <c r="FMD521" s="421"/>
      <c r="FME521" s="421"/>
      <c r="FMF521" s="421"/>
      <c r="FMG521" s="421"/>
      <c r="FMH521" s="421"/>
      <c r="FMI521" s="421"/>
      <c r="FMJ521" s="421"/>
      <c r="FMK521" s="421"/>
      <c r="FML521" s="421"/>
      <c r="FMM521" s="421"/>
      <c r="FMN521" s="421"/>
      <c r="FMO521" s="421"/>
      <c r="FMP521" s="421"/>
      <c r="FMQ521" s="421"/>
      <c r="FMR521" s="421"/>
      <c r="FMS521" s="421"/>
      <c r="FMT521" s="421"/>
      <c r="FMU521" s="421"/>
      <c r="FMV521" s="421"/>
      <c r="FMW521" s="421"/>
      <c r="FMX521" s="421"/>
      <c r="FMY521" s="421"/>
      <c r="FMZ521" s="421"/>
      <c r="FNA521" s="421"/>
      <c r="FNB521" s="421"/>
      <c r="FNC521" s="421"/>
      <c r="FND521" s="421"/>
      <c r="FNE521" s="421"/>
      <c r="FNF521" s="421"/>
      <c r="FNG521" s="421"/>
      <c r="FNH521" s="421"/>
      <c r="FNI521" s="421"/>
      <c r="FNJ521" s="421"/>
      <c r="FNK521" s="421"/>
      <c r="FNL521" s="421"/>
      <c r="FNM521" s="421"/>
      <c r="FNN521" s="421"/>
      <c r="FNO521" s="421"/>
      <c r="FNP521" s="421"/>
      <c r="FNQ521" s="421"/>
      <c r="FNR521" s="421"/>
      <c r="FNS521" s="421"/>
      <c r="FNT521" s="421"/>
      <c r="FNU521" s="421"/>
      <c r="FNV521" s="421"/>
      <c r="FNW521" s="421"/>
      <c r="FNX521" s="421"/>
      <c r="FNY521" s="421"/>
      <c r="FNZ521" s="421"/>
      <c r="FOA521" s="421"/>
      <c r="FOB521" s="421"/>
      <c r="FOC521" s="421"/>
      <c r="FOD521" s="421"/>
      <c r="FOE521" s="421"/>
      <c r="FOF521" s="421"/>
      <c r="FOG521" s="421"/>
      <c r="FOH521" s="421"/>
      <c r="FOI521" s="421"/>
      <c r="FOJ521" s="421"/>
      <c r="FOK521" s="421"/>
      <c r="FOL521" s="421"/>
      <c r="FOM521" s="421"/>
      <c r="FON521" s="421"/>
      <c r="FOO521" s="421"/>
      <c r="FOP521" s="421"/>
      <c r="FOQ521" s="421"/>
      <c r="FOR521" s="421"/>
      <c r="FOS521" s="421"/>
      <c r="FOT521" s="421"/>
      <c r="FOU521" s="421"/>
      <c r="FOV521" s="421"/>
      <c r="FOW521" s="421"/>
      <c r="FOX521" s="421"/>
      <c r="FOY521" s="421"/>
      <c r="FOZ521" s="421"/>
      <c r="FPA521" s="421"/>
      <c r="FPB521" s="421"/>
      <c r="FPC521" s="421"/>
      <c r="FPD521" s="421"/>
      <c r="FPE521" s="421"/>
      <c r="FPF521" s="421"/>
      <c r="FPG521" s="421"/>
      <c r="FPH521" s="421"/>
      <c r="FPI521" s="421"/>
      <c r="FPJ521" s="421"/>
      <c r="FPK521" s="421"/>
      <c r="FPL521" s="421"/>
      <c r="FPM521" s="421"/>
      <c r="FPN521" s="421"/>
      <c r="FPO521" s="421"/>
      <c r="FPP521" s="421"/>
      <c r="FPQ521" s="421"/>
      <c r="FPR521" s="421"/>
      <c r="FPS521" s="421"/>
      <c r="FPT521" s="421"/>
      <c r="FPU521" s="421"/>
      <c r="FPV521" s="421"/>
      <c r="FPW521" s="421"/>
      <c r="FPX521" s="421"/>
      <c r="FPY521" s="421"/>
      <c r="FPZ521" s="421"/>
      <c r="FQA521" s="421"/>
      <c r="FQB521" s="421"/>
      <c r="FQC521" s="421"/>
      <c r="FQD521" s="421"/>
      <c r="FQE521" s="421"/>
      <c r="FQF521" s="421"/>
      <c r="FQG521" s="421"/>
      <c r="FQH521" s="421"/>
      <c r="FQI521" s="421"/>
      <c r="FQJ521" s="421"/>
      <c r="FQK521" s="421"/>
      <c r="FQL521" s="421"/>
      <c r="FQM521" s="421"/>
      <c r="FQN521" s="421"/>
      <c r="FQO521" s="421"/>
      <c r="FQP521" s="421"/>
      <c r="FQQ521" s="421"/>
      <c r="FQR521" s="421"/>
      <c r="FQS521" s="421"/>
      <c r="FQT521" s="421"/>
      <c r="FQU521" s="421"/>
      <c r="FQV521" s="421"/>
      <c r="FQW521" s="421"/>
      <c r="FQX521" s="421"/>
      <c r="FQY521" s="421"/>
      <c r="FQZ521" s="421"/>
      <c r="FRA521" s="421"/>
      <c r="FRB521" s="421"/>
      <c r="FRC521" s="421"/>
      <c r="FRD521" s="421"/>
      <c r="FRE521" s="421"/>
      <c r="FRF521" s="421"/>
      <c r="FRG521" s="421"/>
      <c r="FRH521" s="421"/>
      <c r="FRI521" s="421"/>
      <c r="FRJ521" s="421"/>
      <c r="FRK521" s="421"/>
      <c r="FRL521" s="421"/>
      <c r="FRM521" s="421"/>
      <c r="FRN521" s="421"/>
      <c r="FRO521" s="421"/>
      <c r="FRP521" s="421"/>
      <c r="FRQ521" s="421"/>
      <c r="FRR521" s="421"/>
      <c r="FRS521" s="421"/>
      <c r="FRT521" s="421"/>
      <c r="FRU521" s="421"/>
      <c r="FRV521" s="421"/>
      <c r="FRW521" s="421"/>
      <c r="FRX521" s="421"/>
      <c r="FRY521" s="421"/>
      <c r="FRZ521" s="421"/>
      <c r="FSA521" s="421"/>
      <c r="FSB521" s="421"/>
      <c r="FSC521" s="421"/>
      <c r="FSD521" s="421"/>
      <c r="FSE521" s="421"/>
      <c r="FSF521" s="421"/>
      <c r="FSG521" s="421"/>
      <c r="FSH521" s="421"/>
      <c r="FSI521" s="421"/>
      <c r="FSJ521" s="421"/>
      <c r="FSK521" s="421"/>
      <c r="FSL521" s="421"/>
      <c r="FSM521" s="421"/>
      <c r="FSN521" s="421"/>
      <c r="FSO521" s="421"/>
      <c r="FSP521" s="421"/>
      <c r="FSQ521" s="421"/>
      <c r="FSR521" s="421"/>
      <c r="FSS521" s="421"/>
      <c r="FST521" s="421"/>
      <c r="FSU521" s="421"/>
      <c r="FSV521" s="421"/>
      <c r="FSW521" s="421"/>
      <c r="FSX521" s="421"/>
      <c r="FSY521" s="421"/>
      <c r="FSZ521" s="421"/>
      <c r="FTA521" s="421"/>
      <c r="FTB521" s="421"/>
      <c r="FTC521" s="421"/>
      <c r="FTD521" s="421"/>
      <c r="FTE521" s="421"/>
      <c r="FTF521" s="421"/>
      <c r="FTG521" s="421"/>
      <c r="FTH521" s="421"/>
      <c r="FTI521" s="421"/>
      <c r="FTJ521" s="421"/>
      <c r="FTK521" s="421"/>
      <c r="FTL521" s="421"/>
      <c r="FTM521" s="421"/>
      <c r="FTN521" s="421"/>
      <c r="FTO521" s="421"/>
      <c r="FTP521" s="421"/>
      <c r="FTQ521" s="421"/>
      <c r="FTR521" s="421"/>
      <c r="FTS521" s="421"/>
      <c r="FTT521" s="421"/>
      <c r="FTU521" s="421"/>
      <c r="FTV521" s="421"/>
      <c r="FTW521" s="421"/>
      <c r="FTX521" s="421"/>
      <c r="FTY521" s="421"/>
      <c r="FTZ521" s="421"/>
      <c r="FUA521" s="421"/>
      <c r="FUB521" s="421"/>
      <c r="FUC521" s="421"/>
      <c r="FUD521" s="421"/>
      <c r="FUE521" s="421"/>
      <c r="FUF521" s="421"/>
      <c r="FUG521" s="421"/>
      <c r="FUH521" s="421"/>
      <c r="FUI521" s="421"/>
      <c r="FUJ521" s="421"/>
      <c r="FUK521" s="421"/>
      <c r="FUL521" s="421"/>
      <c r="FUM521" s="421"/>
      <c r="FUN521" s="421"/>
      <c r="FUO521" s="421"/>
      <c r="FUP521" s="421"/>
      <c r="FUQ521" s="421"/>
      <c r="FUR521" s="421"/>
      <c r="FUS521" s="421"/>
      <c r="FUT521" s="421"/>
      <c r="FUU521" s="421"/>
      <c r="FUV521" s="421"/>
      <c r="FUW521" s="421"/>
      <c r="FUX521" s="421"/>
      <c r="FUY521" s="421"/>
      <c r="FUZ521" s="421"/>
      <c r="FVA521" s="421"/>
      <c r="FVB521" s="421"/>
      <c r="FVC521" s="421"/>
      <c r="FVD521" s="421"/>
      <c r="FVE521" s="421"/>
      <c r="FVF521" s="421"/>
      <c r="FVG521" s="421"/>
      <c r="FVH521" s="421"/>
      <c r="FVI521" s="421"/>
      <c r="FVJ521" s="421"/>
      <c r="FVK521" s="421"/>
      <c r="FVL521" s="421"/>
      <c r="FVM521" s="421"/>
      <c r="FVN521" s="421"/>
      <c r="FVO521" s="421"/>
      <c r="FVP521" s="421"/>
      <c r="FVQ521" s="421"/>
      <c r="FVR521" s="421"/>
      <c r="FVS521" s="421"/>
      <c r="FVT521" s="421"/>
      <c r="FVU521" s="421"/>
      <c r="FVV521" s="421"/>
      <c r="FVW521" s="421"/>
      <c r="FVX521" s="421"/>
      <c r="FVY521" s="421"/>
      <c r="FVZ521" s="421"/>
      <c r="FWA521" s="421"/>
      <c r="FWB521" s="421"/>
      <c r="FWC521" s="421"/>
      <c r="FWD521" s="421"/>
      <c r="FWE521" s="421"/>
      <c r="FWF521" s="421"/>
      <c r="FWG521" s="421"/>
      <c r="FWH521" s="421"/>
      <c r="FWI521" s="421"/>
      <c r="FWJ521" s="421"/>
      <c r="FWK521" s="421"/>
      <c r="FWL521" s="421"/>
      <c r="FWM521" s="421"/>
      <c r="FWN521" s="421"/>
      <c r="FWO521" s="421"/>
      <c r="FWP521" s="421"/>
      <c r="FWQ521" s="421"/>
      <c r="FWR521" s="421"/>
      <c r="FWS521" s="421"/>
      <c r="FWT521" s="421"/>
      <c r="FWU521" s="421"/>
      <c r="FWV521" s="421"/>
      <c r="FWW521" s="421"/>
      <c r="FWX521" s="421"/>
      <c r="FWY521" s="421"/>
      <c r="FWZ521" s="421"/>
      <c r="FXA521" s="421"/>
      <c r="FXB521" s="421"/>
      <c r="FXC521" s="421"/>
      <c r="FXD521" s="421"/>
      <c r="FXE521" s="421"/>
      <c r="FXF521" s="421"/>
      <c r="FXG521" s="421"/>
      <c r="FXH521" s="421"/>
      <c r="FXI521" s="421"/>
      <c r="FXJ521" s="421"/>
      <c r="FXK521" s="421"/>
      <c r="FXL521" s="421"/>
      <c r="FXM521" s="421"/>
      <c r="FXN521" s="421"/>
      <c r="FXO521" s="421"/>
      <c r="FXP521" s="421"/>
      <c r="FXQ521" s="421"/>
      <c r="FXR521" s="421"/>
      <c r="FXS521" s="421"/>
      <c r="FXT521" s="421"/>
      <c r="FXU521" s="421"/>
      <c r="FXV521" s="421"/>
      <c r="FXW521" s="421"/>
      <c r="FXX521" s="421"/>
      <c r="FXY521" s="421"/>
      <c r="FXZ521" s="421"/>
      <c r="FYA521" s="421"/>
      <c r="FYB521" s="421"/>
      <c r="FYC521" s="421"/>
      <c r="FYD521" s="421"/>
      <c r="FYE521" s="421"/>
      <c r="FYF521" s="421"/>
      <c r="FYG521" s="421"/>
      <c r="FYH521" s="421"/>
      <c r="FYI521" s="421"/>
      <c r="FYJ521" s="421"/>
      <c r="FYK521" s="421"/>
      <c r="FYL521" s="421"/>
      <c r="FYM521" s="421"/>
      <c r="FYN521" s="421"/>
      <c r="FYO521" s="421"/>
      <c r="FYP521" s="421"/>
      <c r="FYQ521" s="421"/>
      <c r="FYR521" s="421"/>
      <c r="FYS521" s="421"/>
      <c r="FYT521" s="421"/>
      <c r="FYU521" s="421"/>
      <c r="FYV521" s="421"/>
      <c r="FYW521" s="421"/>
      <c r="FYX521" s="421"/>
      <c r="FYY521" s="421"/>
      <c r="FYZ521" s="421"/>
      <c r="FZA521" s="421"/>
      <c r="FZB521" s="421"/>
      <c r="FZC521" s="421"/>
      <c r="FZD521" s="421"/>
      <c r="FZE521" s="421"/>
      <c r="FZF521" s="421"/>
      <c r="FZG521" s="421"/>
      <c r="FZH521" s="421"/>
      <c r="FZI521" s="421"/>
      <c r="FZJ521" s="421"/>
      <c r="FZK521" s="421"/>
      <c r="FZL521" s="421"/>
      <c r="FZM521" s="421"/>
      <c r="FZN521" s="421"/>
      <c r="FZO521" s="421"/>
      <c r="FZP521" s="421"/>
      <c r="FZQ521" s="421"/>
      <c r="FZR521" s="421"/>
      <c r="FZS521" s="421"/>
      <c r="FZT521" s="421"/>
      <c r="FZU521" s="421"/>
      <c r="FZV521" s="421"/>
      <c r="FZW521" s="421"/>
      <c r="FZX521" s="421"/>
      <c r="FZY521" s="421"/>
      <c r="FZZ521" s="421"/>
      <c r="GAA521" s="421"/>
      <c r="GAB521" s="421"/>
      <c r="GAC521" s="421"/>
      <c r="GAD521" s="421"/>
      <c r="GAE521" s="421"/>
      <c r="GAF521" s="421"/>
      <c r="GAG521" s="421"/>
      <c r="GAH521" s="421"/>
      <c r="GAI521" s="421"/>
      <c r="GAJ521" s="421"/>
      <c r="GAK521" s="421"/>
      <c r="GAL521" s="421"/>
      <c r="GAM521" s="421"/>
      <c r="GAN521" s="421"/>
      <c r="GAO521" s="421"/>
      <c r="GAP521" s="421"/>
      <c r="GAQ521" s="421"/>
      <c r="GAR521" s="421"/>
      <c r="GAS521" s="421"/>
      <c r="GAT521" s="421"/>
      <c r="GAU521" s="421"/>
      <c r="GAV521" s="421"/>
      <c r="GAW521" s="421"/>
      <c r="GAX521" s="421"/>
      <c r="GAY521" s="421"/>
      <c r="GAZ521" s="421"/>
      <c r="GBA521" s="421"/>
      <c r="GBB521" s="421"/>
      <c r="GBC521" s="421"/>
      <c r="GBD521" s="421"/>
      <c r="GBE521" s="421"/>
      <c r="GBF521" s="421"/>
      <c r="GBG521" s="421"/>
      <c r="GBH521" s="421"/>
      <c r="GBI521" s="421"/>
      <c r="GBJ521" s="421"/>
      <c r="GBK521" s="421"/>
      <c r="GBL521" s="421"/>
      <c r="GBM521" s="421"/>
      <c r="GBN521" s="421"/>
      <c r="GBO521" s="421"/>
      <c r="GBP521" s="421"/>
      <c r="GBQ521" s="421"/>
      <c r="GBR521" s="421"/>
      <c r="GBS521" s="421"/>
      <c r="GBT521" s="421"/>
      <c r="GBU521" s="421"/>
      <c r="GBV521" s="421"/>
      <c r="GBW521" s="421"/>
      <c r="GBX521" s="421"/>
      <c r="GBY521" s="421"/>
      <c r="GBZ521" s="421"/>
      <c r="GCA521" s="421"/>
      <c r="GCB521" s="421"/>
      <c r="GCC521" s="421"/>
      <c r="GCD521" s="421"/>
      <c r="GCE521" s="421"/>
      <c r="GCF521" s="421"/>
      <c r="GCG521" s="421"/>
      <c r="GCH521" s="421"/>
      <c r="GCI521" s="421"/>
      <c r="GCJ521" s="421"/>
      <c r="GCK521" s="421"/>
      <c r="GCL521" s="421"/>
      <c r="GCM521" s="421"/>
      <c r="GCN521" s="421"/>
      <c r="GCO521" s="421"/>
      <c r="GCP521" s="421"/>
      <c r="GCQ521" s="421"/>
      <c r="GCR521" s="421"/>
      <c r="GCS521" s="421"/>
      <c r="GCT521" s="421"/>
      <c r="GCU521" s="421"/>
      <c r="GCV521" s="421"/>
      <c r="GCW521" s="421"/>
      <c r="GCX521" s="421"/>
      <c r="GCY521" s="421"/>
      <c r="GCZ521" s="421"/>
      <c r="GDA521" s="421"/>
      <c r="GDB521" s="421"/>
      <c r="GDC521" s="421"/>
      <c r="GDD521" s="421"/>
      <c r="GDE521" s="421"/>
      <c r="GDF521" s="421"/>
      <c r="GDG521" s="421"/>
      <c r="GDH521" s="421"/>
      <c r="GDI521" s="421"/>
      <c r="GDJ521" s="421"/>
      <c r="GDK521" s="421"/>
      <c r="GDL521" s="421"/>
      <c r="GDM521" s="421"/>
      <c r="GDN521" s="421"/>
      <c r="GDO521" s="421"/>
      <c r="GDP521" s="421"/>
      <c r="GDQ521" s="421"/>
      <c r="GDR521" s="421"/>
      <c r="GDS521" s="421"/>
      <c r="GDT521" s="421"/>
      <c r="GDU521" s="421"/>
      <c r="GDV521" s="421"/>
      <c r="GDW521" s="421"/>
      <c r="GDX521" s="421"/>
      <c r="GDY521" s="421"/>
      <c r="GDZ521" s="421"/>
      <c r="GEA521" s="421"/>
      <c r="GEB521" s="421"/>
      <c r="GEC521" s="421"/>
      <c r="GED521" s="421"/>
      <c r="GEE521" s="421"/>
      <c r="GEF521" s="421"/>
      <c r="GEG521" s="421"/>
      <c r="GEH521" s="421"/>
      <c r="GEI521" s="421"/>
      <c r="GEJ521" s="421"/>
      <c r="GEK521" s="421"/>
      <c r="GEL521" s="421"/>
      <c r="GEM521" s="421"/>
      <c r="GEN521" s="421"/>
      <c r="GEO521" s="421"/>
      <c r="GEP521" s="421"/>
      <c r="GEQ521" s="421"/>
      <c r="GER521" s="421"/>
      <c r="GES521" s="421"/>
      <c r="GET521" s="421"/>
      <c r="GEU521" s="421"/>
      <c r="GEV521" s="421"/>
      <c r="GEW521" s="421"/>
      <c r="GEX521" s="421"/>
      <c r="GEY521" s="421"/>
      <c r="GEZ521" s="421"/>
      <c r="GFA521" s="421"/>
      <c r="GFB521" s="421"/>
      <c r="GFC521" s="421"/>
      <c r="GFD521" s="421"/>
      <c r="GFE521" s="421"/>
      <c r="GFF521" s="421"/>
      <c r="GFG521" s="421"/>
      <c r="GFH521" s="421"/>
      <c r="GFI521" s="421"/>
      <c r="GFJ521" s="421"/>
      <c r="GFK521" s="421"/>
      <c r="GFL521" s="421"/>
      <c r="GFM521" s="421"/>
      <c r="GFN521" s="421"/>
      <c r="GFO521" s="421"/>
      <c r="GFP521" s="421"/>
      <c r="GFQ521" s="421"/>
      <c r="GFR521" s="421"/>
      <c r="GFS521" s="421"/>
      <c r="GFT521" s="421"/>
      <c r="GFU521" s="421"/>
      <c r="GFV521" s="421"/>
      <c r="GFW521" s="421"/>
      <c r="GFX521" s="421"/>
      <c r="GFY521" s="421"/>
      <c r="GFZ521" s="421"/>
      <c r="GGA521" s="421"/>
      <c r="GGB521" s="421"/>
      <c r="GGC521" s="421"/>
      <c r="GGD521" s="421"/>
      <c r="GGE521" s="421"/>
      <c r="GGF521" s="421"/>
      <c r="GGG521" s="421"/>
      <c r="GGH521" s="421"/>
      <c r="GGI521" s="421"/>
      <c r="GGJ521" s="421"/>
      <c r="GGK521" s="421"/>
      <c r="GGL521" s="421"/>
      <c r="GGM521" s="421"/>
      <c r="GGN521" s="421"/>
      <c r="GGO521" s="421"/>
      <c r="GGP521" s="421"/>
      <c r="GGQ521" s="421"/>
      <c r="GGR521" s="421"/>
      <c r="GGS521" s="421"/>
      <c r="GGT521" s="421"/>
      <c r="GGU521" s="421"/>
      <c r="GGV521" s="421"/>
      <c r="GGW521" s="421"/>
      <c r="GGX521" s="421"/>
      <c r="GGY521" s="421"/>
      <c r="GGZ521" s="421"/>
      <c r="GHA521" s="421"/>
      <c r="GHB521" s="421"/>
      <c r="GHC521" s="421"/>
      <c r="GHD521" s="421"/>
      <c r="GHE521" s="421"/>
      <c r="GHF521" s="421"/>
      <c r="GHG521" s="421"/>
      <c r="GHH521" s="421"/>
      <c r="GHI521" s="421"/>
      <c r="GHJ521" s="421"/>
      <c r="GHK521" s="421"/>
      <c r="GHL521" s="421"/>
      <c r="GHM521" s="421"/>
      <c r="GHN521" s="421"/>
      <c r="GHO521" s="421"/>
      <c r="GHP521" s="421"/>
      <c r="GHQ521" s="421"/>
      <c r="GHR521" s="421"/>
      <c r="GHS521" s="421"/>
      <c r="GHT521" s="421"/>
      <c r="GHU521" s="421"/>
      <c r="GHV521" s="421"/>
      <c r="GHW521" s="421"/>
      <c r="GHX521" s="421"/>
      <c r="GHY521" s="421"/>
      <c r="GHZ521" s="421"/>
      <c r="GIA521" s="421"/>
      <c r="GIB521" s="421"/>
      <c r="GIC521" s="421"/>
      <c r="GID521" s="421"/>
      <c r="GIE521" s="421"/>
      <c r="GIF521" s="421"/>
      <c r="GIG521" s="421"/>
      <c r="GIH521" s="421"/>
      <c r="GII521" s="421"/>
      <c r="GIJ521" s="421"/>
      <c r="GIK521" s="421"/>
      <c r="GIL521" s="421"/>
      <c r="GIM521" s="421"/>
      <c r="GIN521" s="421"/>
      <c r="GIO521" s="421"/>
      <c r="GIP521" s="421"/>
      <c r="GIQ521" s="421"/>
      <c r="GIR521" s="421"/>
      <c r="GIS521" s="421"/>
      <c r="GIT521" s="421"/>
      <c r="GIU521" s="421"/>
      <c r="GIV521" s="421"/>
      <c r="GIW521" s="421"/>
      <c r="GIX521" s="421"/>
      <c r="GIY521" s="421"/>
      <c r="GIZ521" s="421"/>
      <c r="GJA521" s="421"/>
      <c r="GJB521" s="421"/>
      <c r="GJC521" s="421"/>
      <c r="GJD521" s="421"/>
      <c r="GJE521" s="421"/>
      <c r="GJF521" s="421"/>
      <c r="GJG521" s="421"/>
      <c r="GJH521" s="421"/>
      <c r="GJI521" s="421"/>
      <c r="GJJ521" s="421"/>
      <c r="GJK521" s="421"/>
      <c r="GJL521" s="421"/>
      <c r="GJM521" s="421"/>
      <c r="GJN521" s="421"/>
      <c r="GJO521" s="421"/>
      <c r="GJP521" s="421"/>
      <c r="GJQ521" s="421"/>
      <c r="GJR521" s="421"/>
      <c r="GJS521" s="421"/>
      <c r="GJT521" s="421"/>
      <c r="GJU521" s="421"/>
      <c r="GJV521" s="421"/>
      <c r="GJW521" s="421"/>
      <c r="GJX521" s="421"/>
      <c r="GJY521" s="421"/>
      <c r="GJZ521" s="421"/>
      <c r="GKA521" s="421"/>
      <c r="GKB521" s="421"/>
      <c r="GKC521" s="421"/>
      <c r="GKD521" s="421"/>
      <c r="GKE521" s="421"/>
      <c r="GKF521" s="421"/>
      <c r="GKG521" s="421"/>
      <c r="GKH521" s="421"/>
      <c r="GKI521" s="421"/>
      <c r="GKJ521" s="421"/>
      <c r="GKK521" s="421"/>
      <c r="GKL521" s="421"/>
      <c r="GKM521" s="421"/>
      <c r="GKN521" s="421"/>
      <c r="GKO521" s="421"/>
      <c r="GKP521" s="421"/>
      <c r="GKQ521" s="421"/>
      <c r="GKR521" s="421"/>
      <c r="GKS521" s="421"/>
      <c r="GKT521" s="421"/>
      <c r="GKU521" s="421"/>
      <c r="GKV521" s="421"/>
      <c r="GKW521" s="421"/>
      <c r="GKX521" s="421"/>
      <c r="GKY521" s="421"/>
      <c r="GKZ521" s="421"/>
      <c r="GLA521" s="421"/>
      <c r="GLB521" s="421"/>
      <c r="GLC521" s="421"/>
      <c r="GLD521" s="421"/>
      <c r="GLE521" s="421"/>
      <c r="GLF521" s="421"/>
      <c r="GLG521" s="421"/>
      <c r="GLH521" s="421"/>
      <c r="GLI521" s="421"/>
      <c r="GLJ521" s="421"/>
      <c r="GLK521" s="421"/>
      <c r="GLL521" s="421"/>
      <c r="GLM521" s="421"/>
      <c r="GLN521" s="421"/>
      <c r="GLO521" s="421"/>
      <c r="GLP521" s="421"/>
      <c r="GLQ521" s="421"/>
      <c r="GLR521" s="421"/>
      <c r="GLS521" s="421"/>
      <c r="GLT521" s="421"/>
      <c r="GLU521" s="421"/>
      <c r="GLV521" s="421"/>
      <c r="GLW521" s="421"/>
      <c r="GLX521" s="421"/>
      <c r="GLY521" s="421"/>
      <c r="GLZ521" s="421"/>
      <c r="GMA521" s="421"/>
      <c r="GMB521" s="421"/>
      <c r="GMC521" s="421"/>
      <c r="GMD521" s="421"/>
      <c r="GME521" s="421"/>
      <c r="GMF521" s="421"/>
      <c r="GMG521" s="421"/>
      <c r="GMH521" s="421"/>
      <c r="GMI521" s="421"/>
      <c r="GMJ521" s="421"/>
      <c r="GMK521" s="421"/>
      <c r="GML521" s="421"/>
      <c r="GMM521" s="421"/>
      <c r="GMN521" s="421"/>
      <c r="GMO521" s="421"/>
      <c r="GMP521" s="421"/>
      <c r="GMQ521" s="421"/>
      <c r="GMR521" s="421"/>
      <c r="GMS521" s="421"/>
      <c r="GMT521" s="421"/>
      <c r="GMU521" s="421"/>
      <c r="GMV521" s="421"/>
      <c r="GMW521" s="421"/>
      <c r="GMX521" s="421"/>
      <c r="GMY521" s="421"/>
      <c r="GMZ521" s="421"/>
      <c r="GNA521" s="421"/>
      <c r="GNB521" s="421"/>
      <c r="GNC521" s="421"/>
      <c r="GND521" s="421"/>
      <c r="GNE521" s="421"/>
      <c r="GNF521" s="421"/>
      <c r="GNG521" s="421"/>
      <c r="GNH521" s="421"/>
      <c r="GNI521" s="421"/>
      <c r="GNJ521" s="421"/>
      <c r="GNK521" s="421"/>
      <c r="GNL521" s="421"/>
      <c r="GNM521" s="421"/>
      <c r="GNN521" s="421"/>
      <c r="GNO521" s="421"/>
      <c r="GNP521" s="421"/>
      <c r="GNQ521" s="421"/>
      <c r="GNR521" s="421"/>
      <c r="GNS521" s="421"/>
      <c r="GNT521" s="421"/>
      <c r="GNU521" s="421"/>
      <c r="GNV521" s="421"/>
      <c r="GNW521" s="421"/>
      <c r="GNX521" s="421"/>
      <c r="GNY521" s="421"/>
      <c r="GNZ521" s="421"/>
      <c r="GOA521" s="421"/>
      <c r="GOB521" s="421"/>
      <c r="GOC521" s="421"/>
      <c r="GOD521" s="421"/>
      <c r="GOE521" s="421"/>
      <c r="GOF521" s="421"/>
      <c r="GOG521" s="421"/>
      <c r="GOH521" s="421"/>
      <c r="GOI521" s="421"/>
      <c r="GOJ521" s="421"/>
      <c r="GOK521" s="421"/>
      <c r="GOL521" s="421"/>
      <c r="GOM521" s="421"/>
      <c r="GON521" s="421"/>
      <c r="GOO521" s="421"/>
      <c r="GOP521" s="421"/>
      <c r="GOQ521" s="421"/>
      <c r="GOR521" s="421"/>
      <c r="GOS521" s="421"/>
      <c r="GOT521" s="421"/>
      <c r="GOU521" s="421"/>
      <c r="GOV521" s="421"/>
      <c r="GOW521" s="421"/>
      <c r="GOX521" s="421"/>
      <c r="GOY521" s="421"/>
      <c r="GOZ521" s="421"/>
      <c r="GPA521" s="421"/>
      <c r="GPB521" s="421"/>
      <c r="GPC521" s="421"/>
      <c r="GPD521" s="421"/>
      <c r="GPE521" s="421"/>
      <c r="GPF521" s="421"/>
      <c r="GPG521" s="421"/>
      <c r="GPH521" s="421"/>
      <c r="GPI521" s="421"/>
      <c r="GPJ521" s="421"/>
      <c r="GPK521" s="421"/>
      <c r="GPL521" s="421"/>
      <c r="GPM521" s="421"/>
      <c r="GPN521" s="421"/>
      <c r="GPO521" s="421"/>
      <c r="GPP521" s="421"/>
      <c r="GPQ521" s="421"/>
      <c r="GPR521" s="421"/>
      <c r="GPS521" s="421"/>
      <c r="GPT521" s="421"/>
      <c r="GPU521" s="421"/>
      <c r="GPV521" s="421"/>
      <c r="GPW521" s="421"/>
      <c r="GPX521" s="421"/>
      <c r="GPY521" s="421"/>
      <c r="GPZ521" s="421"/>
      <c r="GQA521" s="421"/>
      <c r="GQB521" s="421"/>
      <c r="GQC521" s="421"/>
      <c r="GQD521" s="421"/>
      <c r="GQE521" s="421"/>
      <c r="GQF521" s="421"/>
      <c r="GQG521" s="421"/>
      <c r="GQH521" s="421"/>
      <c r="GQI521" s="421"/>
      <c r="GQJ521" s="421"/>
      <c r="GQK521" s="421"/>
      <c r="GQL521" s="421"/>
      <c r="GQM521" s="421"/>
      <c r="GQN521" s="421"/>
      <c r="GQO521" s="421"/>
      <c r="GQP521" s="421"/>
      <c r="GQQ521" s="421"/>
      <c r="GQR521" s="421"/>
      <c r="GQS521" s="421"/>
      <c r="GQT521" s="421"/>
      <c r="GQU521" s="421"/>
      <c r="GQV521" s="421"/>
      <c r="GQW521" s="421"/>
      <c r="GQX521" s="421"/>
      <c r="GQY521" s="421"/>
      <c r="GQZ521" s="421"/>
      <c r="GRA521" s="421"/>
      <c r="GRB521" s="421"/>
      <c r="GRC521" s="421"/>
      <c r="GRD521" s="421"/>
      <c r="GRE521" s="421"/>
      <c r="GRF521" s="421"/>
      <c r="GRG521" s="421"/>
      <c r="GRH521" s="421"/>
      <c r="GRI521" s="421"/>
      <c r="GRJ521" s="421"/>
      <c r="GRK521" s="421"/>
      <c r="GRL521" s="421"/>
      <c r="GRM521" s="421"/>
      <c r="GRN521" s="421"/>
      <c r="GRO521" s="421"/>
      <c r="GRP521" s="421"/>
      <c r="GRQ521" s="421"/>
      <c r="GRR521" s="421"/>
      <c r="GRS521" s="421"/>
      <c r="GRT521" s="421"/>
      <c r="GRU521" s="421"/>
      <c r="GRV521" s="421"/>
      <c r="GRW521" s="421"/>
      <c r="GRX521" s="421"/>
      <c r="GRY521" s="421"/>
      <c r="GRZ521" s="421"/>
      <c r="GSA521" s="421"/>
      <c r="GSB521" s="421"/>
      <c r="GSC521" s="421"/>
      <c r="GSD521" s="421"/>
      <c r="GSE521" s="421"/>
      <c r="GSF521" s="421"/>
      <c r="GSG521" s="421"/>
      <c r="GSH521" s="421"/>
      <c r="GSI521" s="421"/>
      <c r="GSJ521" s="421"/>
      <c r="GSK521" s="421"/>
      <c r="GSL521" s="421"/>
      <c r="GSM521" s="421"/>
      <c r="GSN521" s="421"/>
      <c r="GSO521" s="421"/>
      <c r="GSP521" s="421"/>
      <c r="GSQ521" s="421"/>
      <c r="GSR521" s="421"/>
      <c r="GSS521" s="421"/>
      <c r="GST521" s="421"/>
      <c r="GSU521" s="421"/>
      <c r="GSV521" s="421"/>
      <c r="GSW521" s="421"/>
      <c r="GSX521" s="421"/>
      <c r="GSY521" s="421"/>
      <c r="GSZ521" s="421"/>
      <c r="GTA521" s="421"/>
      <c r="GTB521" s="421"/>
      <c r="GTC521" s="421"/>
      <c r="GTD521" s="421"/>
      <c r="GTE521" s="421"/>
      <c r="GTF521" s="421"/>
      <c r="GTG521" s="421"/>
      <c r="GTH521" s="421"/>
      <c r="GTI521" s="421"/>
      <c r="GTJ521" s="421"/>
      <c r="GTK521" s="421"/>
      <c r="GTL521" s="421"/>
      <c r="GTM521" s="421"/>
      <c r="GTN521" s="421"/>
      <c r="GTO521" s="421"/>
      <c r="GTP521" s="421"/>
      <c r="GTQ521" s="421"/>
      <c r="GTR521" s="421"/>
      <c r="GTS521" s="421"/>
      <c r="GTT521" s="421"/>
      <c r="GTU521" s="421"/>
      <c r="GTV521" s="421"/>
      <c r="GTW521" s="421"/>
      <c r="GTX521" s="421"/>
      <c r="GTY521" s="421"/>
      <c r="GTZ521" s="421"/>
      <c r="GUA521" s="421"/>
      <c r="GUB521" s="421"/>
      <c r="GUC521" s="421"/>
      <c r="GUD521" s="421"/>
      <c r="GUE521" s="421"/>
      <c r="GUF521" s="421"/>
      <c r="GUG521" s="421"/>
      <c r="GUH521" s="421"/>
      <c r="GUI521" s="421"/>
      <c r="GUJ521" s="421"/>
      <c r="GUK521" s="421"/>
      <c r="GUL521" s="421"/>
      <c r="GUM521" s="421"/>
      <c r="GUN521" s="421"/>
      <c r="GUO521" s="421"/>
      <c r="GUP521" s="421"/>
      <c r="GUQ521" s="421"/>
      <c r="GUR521" s="421"/>
      <c r="GUS521" s="421"/>
      <c r="GUT521" s="421"/>
      <c r="GUU521" s="421"/>
      <c r="GUV521" s="421"/>
      <c r="GUW521" s="421"/>
      <c r="GUX521" s="421"/>
      <c r="GUY521" s="421"/>
      <c r="GUZ521" s="421"/>
      <c r="GVA521" s="421"/>
      <c r="GVB521" s="421"/>
      <c r="GVC521" s="421"/>
      <c r="GVD521" s="421"/>
      <c r="GVE521" s="421"/>
      <c r="GVF521" s="421"/>
      <c r="GVG521" s="421"/>
      <c r="GVH521" s="421"/>
      <c r="GVI521" s="421"/>
      <c r="GVJ521" s="421"/>
      <c r="GVK521" s="421"/>
      <c r="GVL521" s="421"/>
      <c r="GVM521" s="421"/>
      <c r="GVN521" s="421"/>
      <c r="GVO521" s="421"/>
      <c r="GVP521" s="421"/>
      <c r="GVQ521" s="421"/>
      <c r="GVR521" s="421"/>
      <c r="GVS521" s="421"/>
      <c r="GVT521" s="421"/>
      <c r="GVU521" s="421"/>
      <c r="GVV521" s="421"/>
      <c r="GVW521" s="421"/>
      <c r="GVX521" s="421"/>
      <c r="GVY521" s="421"/>
      <c r="GVZ521" s="421"/>
      <c r="GWA521" s="421"/>
      <c r="GWB521" s="421"/>
      <c r="GWC521" s="421"/>
      <c r="GWD521" s="421"/>
      <c r="GWE521" s="421"/>
      <c r="GWF521" s="421"/>
      <c r="GWG521" s="421"/>
      <c r="GWH521" s="421"/>
      <c r="GWI521" s="421"/>
      <c r="GWJ521" s="421"/>
      <c r="GWK521" s="421"/>
      <c r="GWL521" s="421"/>
      <c r="GWM521" s="421"/>
      <c r="GWN521" s="421"/>
      <c r="GWO521" s="421"/>
      <c r="GWP521" s="421"/>
      <c r="GWQ521" s="421"/>
      <c r="GWR521" s="421"/>
      <c r="GWS521" s="421"/>
      <c r="GWT521" s="421"/>
      <c r="GWU521" s="421"/>
      <c r="GWV521" s="421"/>
      <c r="GWW521" s="421"/>
      <c r="GWX521" s="421"/>
      <c r="GWY521" s="421"/>
      <c r="GWZ521" s="421"/>
      <c r="GXA521" s="421"/>
      <c r="GXB521" s="421"/>
      <c r="GXC521" s="421"/>
      <c r="GXD521" s="421"/>
      <c r="GXE521" s="421"/>
      <c r="GXF521" s="421"/>
      <c r="GXG521" s="421"/>
      <c r="GXH521" s="421"/>
      <c r="GXI521" s="421"/>
      <c r="GXJ521" s="421"/>
      <c r="GXK521" s="421"/>
      <c r="GXL521" s="421"/>
      <c r="GXM521" s="421"/>
      <c r="GXN521" s="421"/>
      <c r="GXO521" s="421"/>
      <c r="GXP521" s="421"/>
      <c r="GXQ521" s="421"/>
      <c r="GXR521" s="421"/>
      <c r="GXS521" s="421"/>
      <c r="GXT521" s="421"/>
      <c r="GXU521" s="421"/>
      <c r="GXV521" s="421"/>
      <c r="GXW521" s="421"/>
      <c r="GXX521" s="421"/>
      <c r="GXY521" s="421"/>
      <c r="GXZ521" s="421"/>
      <c r="GYA521" s="421"/>
      <c r="GYB521" s="421"/>
      <c r="GYC521" s="421"/>
      <c r="GYD521" s="421"/>
      <c r="GYE521" s="421"/>
      <c r="GYF521" s="421"/>
      <c r="GYG521" s="421"/>
      <c r="GYH521" s="421"/>
      <c r="GYI521" s="421"/>
      <c r="GYJ521" s="421"/>
      <c r="GYK521" s="421"/>
      <c r="GYL521" s="421"/>
      <c r="GYM521" s="421"/>
      <c r="GYN521" s="421"/>
      <c r="GYO521" s="421"/>
      <c r="GYP521" s="421"/>
      <c r="GYQ521" s="421"/>
      <c r="GYR521" s="421"/>
      <c r="GYS521" s="421"/>
      <c r="GYT521" s="421"/>
      <c r="GYU521" s="421"/>
      <c r="GYV521" s="421"/>
      <c r="GYW521" s="421"/>
      <c r="GYX521" s="421"/>
      <c r="GYY521" s="421"/>
      <c r="GYZ521" s="421"/>
      <c r="GZA521" s="421"/>
      <c r="GZB521" s="421"/>
      <c r="GZC521" s="421"/>
      <c r="GZD521" s="421"/>
      <c r="GZE521" s="421"/>
      <c r="GZF521" s="421"/>
      <c r="GZG521" s="421"/>
      <c r="GZH521" s="421"/>
      <c r="GZI521" s="421"/>
      <c r="GZJ521" s="421"/>
      <c r="GZK521" s="421"/>
      <c r="GZL521" s="421"/>
      <c r="GZM521" s="421"/>
      <c r="GZN521" s="421"/>
      <c r="GZO521" s="421"/>
      <c r="GZP521" s="421"/>
      <c r="GZQ521" s="421"/>
      <c r="GZR521" s="421"/>
      <c r="GZS521" s="421"/>
      <c r="GZT521" s="421"/>
      <c r="GZU521" s="421"/>
      <c r="GZV521" s="421"/>
      <c r="GZW521" s="421"/>
      <c r="GZX521" s="421"/>
      <c r="GZY521" s="421"/>
      <c r="GZZ521" s="421"/>
      <c r="HAA521" s="421"/>
      <c r="HAB521" s="421"/>
      <c r="HAC521" s="421"/>
      <c r="HAD521" s="421"/>
      <c r="HAE521" s="421"/>
      <c r="HAF521" s="421"/>
      <c r="HAG521" s="421"/>
      <c r="HAH521" s="421"/>
      <c r="HAI521" s="421"/>
      <c r="HAJ521" s="421"/>
      <c r="HAK521" s="421"/>
      <c r="HAL521" s="421"/>
      <c r="HAM521" s="421"/>
      <c r="HAN521" s="421"/>
      <c r="HAO521" s="421"/>
      <c r="HAP521" s="421"/>
      <c r="HAQ521" s="421"/>
      <c r="HAR521" s="421"/>
      <c r="HAS521" s="421"/>
      <c r="HAT521" s="421"/>
      <c r="HAU521" s="421"/>
      <c r="HAV521" s="421"/>
      <c r="HAW521" s="421"/>
      <c r="HAX521" s="421"/>
      <c r="HAY521" s="421"/>
      <c r="HAZ521" s="421"/>
      <c r="HBA521" s="421"/>
      <c r="HBB521" s="421"/>
      <c r="HBC521" s="421"/>
      <c r="HBD521" s="421"/>
      <c r="HBE521" s="421"/>
      <c r="HBF521" s="421"/>
      <c r="HBG521" s="421"/>
      <c r="HBH521" s="421"/>
      <c r="HBI521" s="421"/>
      <c r="HBJ521" s="421"/>
      <c r="HBK521" s="421"/>
      <c r="HBL521" s="421"/>
      <c r="HBM521" s="421"/>
      <c r="HBN521" s="421"/>
      <c r="HBO521" s="421"/>
      <c r="HBP521" s="421"/>
      <c r="HBQ521" s="421"/>
      <c r="HBR521" s="421"/>
      <c r="HBS521" s="421"/>
      <c r="HBT521" s="421"/>
      <c r="HBU521" s="421"/>
      <c r="HBV521" s="421"/>
      <c r="HBW521" s="421"/>
      <c r="HBX521" s="421"/>
      <c r="HBY521" s="421"/>
      <c r="HBZ521" s="421"/>
      <c r="HCA521" s="421"/>
      <c r="HCB521" s="421"/>
      <c r="HCC521" s="421"/>
      <c r="HCD521" s="421"/>
      <c r="HCE521" s="421"/>
      <c r="HCF521" s="421"/>
      <c r="HCG521" s="421"/>
      <c r="HCH521" s="421"/>
      <c r="HCI521" s="421"/>
      <c r="HCJ521" s="421"/>
      <c r="HCK521" s="421"/>
      <c r="HCL521" s="421"/>
      <c r="HCM521" s="421"/>
      <c r="HCN521" s="421"/>
      <c r="HCO521" s="421"/>
      <c r="HCP521" s="421"/>
      <c r="HCQ521" s="421"/>
      <c r="HCR521" s="421"/>
      <c r="HCS521" s="421"/>
      <c r="HCT521" s="421"/>
      <c r="HCU521" s="421"/>
      <c r="HCV521" s="421"/>
      <c r="HCW521" s="421"/>
      <c r="HCX521" s="421"/>
      <c r="HCY521" s="421"/>
      <c r="HCZ521" s="421"/>
      <c r="HDA521" s="421"/>
      <c r="HDB521" s="421"/>
      <c r="HDC521" s="421"/>
      <c r="HDD521" s="421"/>
      <c r="HDE521" s="421"/>
      <c r="HDF521" s="421"/>
      <c r="HDG521" s="421"/>
      <c r="HDH521" s="421"/>
      <c r="HDI521" s="421"/>
      <c r="HDJ521" s="421"/>
      <c r="HDK521" s="421"/>
      <c r="HDL521" s="421"/>
      <c r="HDM521" s="421"/>
      <c r="HDN521" s="421"/>
      <c r="HDO521" s="421"/>
      <c r="HDP521" s="421"/>
      <c r="HDQ521" s="421"/>
      <c r="HDR521" s="421"/>
      <c r="HDS521" s="421"/>
      <c r="HDT521" s="421"/>
      <c r="HDU521" s="421"/>
      <c r="HDV521" s="421"/>
      <c r="HDW521" s="421"/>
      <c r="HDX521" s="421"/>
      <c r="HDY521" s="421"/>
      <c r="HDZ521" s="421"/>
      <c r="HEA521" s="421"/>
      <c r="HEB521" s="421"/>
      <c r="HEC521" s="421"/>
      <c r="HED521" s="421"/>
      <c r="HEE521" s="421"/>
      <c r="HEF521" s="421"/>
      <c r="HEG521" s="421"/>
      <c r="HEH521" s="421"/>
      <c r="HEI521" s="421"/>
      <c r="HEJ521" s="421"/>
      <c r="HEK521" s="421"/>
      <c r="HEL521" s="421"/>
      <c r="HEM521" s="421"/>
      <c r="HEN521" s="421"/>
      <c r="HEO521" s="421"/>
      <c r="HEP521" s="421"/>
      <c r="HEQ521" s="421"/>
      <c r="HER521" s="421"/>
      <c r="HES521" s="421"/>
      <c r="HET521" s="421"/>
      <c r="HEU521" s="421"/>
      <c r="HEV521" s="421"/>
      <c r="HEW521" s="421"/>
      <c r="HEX521" s="421"/>
      <c r="HEY521" s="421"/>
      <c r="HEZ521" s="421"/>
      <c r="HFA521" s="421"/>
      <c r="HFB521" s="421"/>
      <c r="HFC521" s="421"/>
      <c r="HFD521" s="421"/>
      <c r="HFE521" s="421"/>
      <c r="HFF521" s="421"/>
      <c r="HFG521" s="421"/>
      <c r="HFH521" s="421"/>
      <c r="HFI521" s="421"/>
      <c r="HFJ521" s="421"/>
      <c r="HFK521" s="421"/>
      <c r="HFL521" s="421"/>
      <c r="HFM521" s="421"/>
      <c r="HFN521" s="421"/>
      <c r="HFO521" s="421"/>
      <c r="HFP521" s="421"/>
      <c r="HFQ521" s="421"/>
      <c r="HFR521" s="421"/>
      <c r="HFS521" s="421"/>
      <c r="HFT521" s="421"/>
      <c r="HFU521" s="421"/>
      <c r="HFV521" s="421"/>
      <c r="HFW521" s="421"/>
      <c r="HFX521" s="421"/>
      <c r="HFY521" s="421"/>
      <c r="HFZ521" s="421"/>
      <c r="HGA521" s="421"/>
      <c r="HGB521" s="421"/>
      <c r="HGC521" s="421"/>
      <c r="HGD521" s="421"/>
      <c r="HGE521" s="421"/>
      <c r="HGF521" s="421"/>
      <c r="HGG521" s="421"/>
      <c r="HGH521" s="421"/>
      <c r="HGI521" s="421"/>
      <c r="HGJ521" s="421"/>
      <c r="HGK521" s="421"/>
      <c r="HGL521" s="421"/>
      <c r="HGM521" s="421"/>
      <c r="HGN521" s="421"/>
      <c r="HGO521" s="421"/>
      <c r="HGP521" s="421"/>
      <c r="HGQ521" s="421"/>
      <c r="HGR521" s="421"/>
      <c r="HGS521" s="421"/>
      <c r="HGT521" s="421"/>
      <c r="HGU521" s="421"/>
      <c r="HGV521" s="421"/>
      <c r="HGW521" s="421"/>
      <c r="HGX521" s="421"/>
      <c r="HGY521" s="421"/>
      <c r="HGZ521" s="421"/>
      <c r="HHA521" s="421"/>
      <c r="HHB521" s="421"/>
      <c r="HHC521" s="421"/>
      <c r="HHD521" s="421"/>
      <c r="HHE521" s="421"/>
      <c r="HHF521" s="421"/>
      <c r="HHG521" s="421"/>
      <c r="HHH521" s="421"/>
      <c r="HHI521" s="421"/>
      <c r="HHJ521" s="421"/>
      <c r="HHK521" s="421"/>
      <c r="HHL521" s="421"/>
      <c r="HHM521" s="421"/>
      <c r="HHN521" s="421"/>
      <c r="HHO521" s="421"/>
      <c r="HHP521" s="421"/>
      <c r="HHQ521" s="421"/>
      <c r="HHR521" s="421"/>
      <c r="HHS521" s="421"/>
      <c r="HHT521" s="421"/>
      <c r="HHU521" s="421"/>
      <c r="HHV521" s="421"/>
      <c r="HHW521" s="421"/>
      <c r="HHX521" s="421"/>
      <c r="HHY521" s="421"/>
      <c r="HHZ521" s="421"/>
      <c r="HIA521" s="421"/>
      <c r="HIB521" s="421"/>
      <c r="HIC521" s="421"/>
      <c r="HID521" s="421"/>
      <c r="HIE521" s="421"/>
      <c r="HIF521" s="421"/>
      <c r="HIG521" s="421"/>
      <c r="HIH521" s="421"/>
      <c r="HII521" s="421"/>
      <c r="HIJ521" s="421"/>
      <c r="HIK521" s="421"/>
      <c r="HIL521" s="421"/>
      <c r="HIM521" s="421"/>
      <c r="HIN521" s="421"/>
      <c r="HIO521" s="421"/>
      <c r="HIP521" s="421"/>
      <c r="HIQ521" s="421"/>
      <c r="HIR521" s="421"/>
      <c r="HIS521" s="421"/>
      <c r="HIT521" s="421"/>
      <c r="HIU521" s="421"/>
      <c r="HIV521" s="421"/>
      <c r="HIW521" s="421"/>
      <c r="HIX521" s="421"/>
      <c r="HIY521" s="421"/>
      <c r="HIZ521" s="421"/>
      <c r="HJA521" s="421"/>
      <c r="HJB521" s="421"/>
      <c r="HJC521" s="421"/>
      <c r="HJD521" s="421"/>
      <c r="HJE521" s="421"/>
      <c r="HJF521" s="421"/>
      <c r="HJG521" s="421"/>
      <c r="HJH521" s="421"/>
      <c r="HJI521" s="421"/>
      <c r="HJJ521" s="421"/>
      <c r="HJK521" s="421"/>
      <c r="HJL521" s="421"/>
      <c r="HJM521" s="421"/>
      <c r="HJN521" s="421"/>
      <c r="HJO521" s="421"/>
      <c r="HJP521" s="421"/>
      <c r="HJQ521" s="421"/>
      <c r="HJR521" s="421"/>
      <c r="HJS521" s="421"/>
      <c r="HJT521" s="421"/>
      <c r="HJU521" s="421"/>
      <c r="HJV521" s="421"/>
      <c r="HJW521" s="421"/>
      <c r="HJX521" s="421"/>
      <c r="HJY521" s="421"/>
      <c r="HJZ521" s="421"/>
      <c r="HKA521" s="421"/>
      <c r="HKB521" s="421"/>
      <c r="HKC521" s="421"/>
      <c r="HKD521" s="421"/>
      <c r="HKE521" s="421"/>
      <c r="HKF521" s="421"/>
      <c r="HKG521" s="421"/>
      <c r="HKH521" s="421"/>
      <c r="HKI521" s="421"/>
      <c r="HKJ521" s="421"/>
      <c r="HKK521" s="421"/>
      <c r="HKL521" s="421"/>
      <c r="HKM521" s="421"/>
      <c r="HKN521" s="421"/>
      <c r="HKO521" s="421"/>
      <c r="HKP521" s="421"/>
      <c r="HKQ521" s="421"/>
      <c r="HKR521" s="421"/>
      <c r="HKS521" s="421"/>
      <c r="HKT521" s="421"/>
      <c r="HKU521" s="421"/>
      <c r="HKV521" s="421"/>
      <c r="HKW521" s="421"/>
      <c r="HKX521" s="421"/>
      <c r="HKY521" s="421"/>
      <c r="HKZ521" s="421"/>
      <c r="HLA521" s="421"/>
      <c r="HLB521" s="421"/>
      <c r="HLC521" s="421"/>
      <c r="HLD521" s="421"/>
      <c r="HLE521" s="421"/>
      <c r="HLF521" s="421"/>
      <c r="HLG521" s="421"/>
      <c r="HLH521" s="421"/>
      <c r="HLI521" s="421"/>
      <c r="HLJ521" s="421"/>
      <c r="HLK521" s="421"/>
      <c r="HLL521" s="421"/>
      <c r="HLM521" s="421"/>
      <c r="HLN521" s="421"/>
      <c r="HLO521" s="421"/>
      <c r="HLP521" s="421"/>
      <c r="HLQ521" s="421"/>
      <c r="HLR521" s="421"/>
      <c r="HLS521" s="421"/>
      <c r="HLT521" s="421"/>
      <c r="HLU521" s="421"/>
      <c r="HLV521" s="421"/>
      <c r="HLW521" s="421"/>
      <c r="HLX521" s="421"/>
      <c r="HLY521" s="421"/>
      <c r="HLZ521" s="421"/>
      <c r="HMA521" s="421"/>
      <c r="HMB521" s="421"/>
      <c r="HMC521" s="421"/>
      <c r="HMD521" s="421"/>
      <c r="HME521" s="421"/>
      <c r="HMF521" s="421"/>
      <c r="HMG521" s="421"/>
      <c r="HMH521" s="421"/>
      <c r="HMI521" s="421"/>
      <c r="HMJ521" s="421"/>
      <c r="HMK521" s="421"/>
      <c r="HML521" s="421"/>
      <c r="HMM521" s="421"/>
      <c r="HMN521" s="421"/>
      <c r="HMO521" s="421"/>
      <c r="HMP521" s="421"/>
      <c r="HMQ521" s="421"/>
      <c r="HMR521" s="421"/>
      <c r="HMS521" s="421"/>
      <c r="HMT521" s="421"/>
      <c r="HMU521" s="421"/>
      <c r="HMV521" s="421"/>
      <c r="HMW521" s="421"/>
      <c r="HMX521" s="421"/>
      <c r="HMY521" s="421"/>
      <c r="HMZ521" s="421"/>
      <c r="HNA521" s="421"/>
      <c r="HNB521" s="421"/>
      <c r="HNC521" s="421"/>
      <c r="HND521" s="421"/>
      <c r="HNE521" s="421"/>
      <c r="HNF521" s="421"/>
      <c r="HNG521" s="421"/>
      <c r="HNH521" s="421"/>
      <c r="HNI521" s="421"/>
      <c r="HNJ521" s="421"/>
      <c r="HNK521" s="421"/>
      <c r="HNL521" s="421"/>
      <c r="HNM521" s="421"/>
      <c r="HNN521" s="421"/>
      <c r="HNO521" s="421"/>
      <c r="HNP521" s="421"/>
      <c r="HNQ521" s="421"/>
      <c r="HNR521" s="421"/>
      <c r="HNS521" s="421"/>
      <c r="HNT521" s="421"/>
      <c r="HNU521" s="421"/>
      <c r="HNV521" s="421"/>
      <c r="HNW521" s="421"/>
      <c r="HNX521" s="421"/>
      <c r="HNY521" s="421"/>
      <c r="HNZ521" s="421"/>
      <c r="HOA521" s="421"/>
      <c r="HOB521" s="421"/>
      <c r="HOC521" s="421"/>
      <c r="HOD521" s="421"/>
      <c r="HOE521" s="421"/>
      <c r="HOF521" s="421"/>
      <c r="HOG521" s="421"/>
      <c r="HOH521" s="421"/>
      <c r="HOI521" s="421"/>
      <c r="HOJ521" s="421"/>
      <c r="HOK521" s="421"/>
      <c r="HOL521" s="421"/>
      <c r="HOM521" s="421"/>
      <c r="HON521" s="421"/>
      <c r="HOO521" s="421"/>
      <c r="HOP521" s="421"/>
      <c r="HOQ521" s="421"/>
      <c r="HOR521" s="421"/>
      <c r="HOS521" s="421"/>
      <c r="HOT521" s="421"/>
      <c r="HOU521" s="421"/>
      <c r="HOV521" s="421"/>
      <c r="HOW521" s="421"/>
      <c r="HOX521" s="421"/>
      <c r="HOY521" s="421"/>
      <c r="HOZ521" s="421"/>
      <c r="HPA521" s="421"/>
      <c r="HPB521" s="421"/>
      <c r="HPC521" s="421"/>
      <c r="HPD521" s="421"/>
      <c r="HPE521" s="421"/>
      <c r="HPF521" s="421"/>
      <c r="HPG521" s="421"/>
      <c r="HPH521" s="421"/>
      <c r="HPI521" s="421"/>
      <c r="HPJ521" s="421"/>
      <c r="HPK521" s="421"/>
      <c r="HPL521" s="421"/>
      <c r="HPM521" s="421"/>
      <c r="HPN521" s="421"/>
      <c r="HPO521" s="421"/>
      <c r="HPP521" s="421"/>
      <c r="HPQ521" s="421"/>
      <c r="HPR521" s="421"/>
      <c r="HPS521" s="421"/>
      <c r="HPT521" s="421"/>
      <c r="HPU521" s="421"/>
      <c r="HPV521" s="421"/>
      <c r="HPW521" s="421"/>
      <c r="HPX521" s="421"/>
      <c r="HPY521" s="421"/>
      <c r="HPZ521" s="421"/>
      <c r="HQA521" s="421"/>
      <c r="HQB521" s="421"/>
      <c r="HQC521" s="421"/>
      <c r="HQD521" s="421"/>
      <c r="HQE521" s="421"/>
      <c r="HQF521" s="421"/>
      <c r="HQG521" s="421"/>
      <c r="HQH521" s="421"/>
      <c r="HQI521" s="421"/>
      <c r="HQJ521" s="421"/>
      <c r="HQK521" s="421"/>
      <c r="HQL521" s="421"/>
      <c r="HQM521" s="421"/>
      <c r="HQN521" s="421"/>
      <c r="HQO521" s="421"/>
      <c r="HQP521" s="421"/>
      <c r="HQQ521" s="421"/>
      <c r="HQR521" s="421"/>
      <c r="HQS521" s="421"/>
      <c r="HQT521" s="421"/>
      <c r="HQU521" s="421"/>
      <c r="HQV521" s="421"/>
      <c r="HQW521" s="421"/>
      <c r="HQX521" s="421"/>
      <c r="HQY521" s="421"/>
      <c r="HQZ521" s="421"/>
      <c r="HRA521" s="421"/>
      <c r="HRB521" s="421"/>
      <c r="HRC521" s="421"/>
      <c r="HRD521" s="421"/>
      <c r="HRE521" s="421"/>
      <c r="HRF521" s="421"/>
      <c r="HRG521" s="421"/>
      <c r="HRH521" s="421"/>
      <c r="HRI521" s="421"/>
      <c r="HRJ521" s="421"/>
      <c r="HRK521" s="421"/>
      <c r="HRL521" s="421"/>
      <c r="HRM521" s="421"/>
      <c r="HRN521" s="421"/>
      <c r="HRO521" s="421"/>
      <c r="HRP521" s="421"/>
      <c r="HRQ521" s="421"/>
      <c r="HRR521" s="421"/>
      <c r="HRS521" s="421"/>
      <c r="HRT521" s="421"/>
      <c r="HRU521" s="421"/>
      <c r="HRV521" s="421"/>
      <c r="HRW521" s="421"/>
      <c r="HRX521" s="421"/>
      <c r="HRY521" s="421"/>
      <c r="HRZ521" s="421"/>
      <c r="HSA521" s="421"/>
      <c r="HSB521" s="421"/>
      <c r="HSC521" s="421"/>
      <c r="HSD521" s="421"/>
      <c r="HSE521" s="421"/>
      <c r="HSF521" s="421"/>
      <c r="HSG521" s="421"/>
      <c r="HSH521" s="421"/>
      <c r="HSI521" s="421"/>
      <c r="HSJ521" s="421"/>
      <c r="HSK521" s="421"/>
      <c r="HSL521" s="421"/>
      <c r="HSM521" s="421"/>
      <c r="HSN521" s="421"/>
      <c r="HSO521" s="421"/>
      <c r="HSP521" s="421"/>
      <c r="HSQ521" s="421"/>
      <c r="HSR521" s="421"/>
      <c r="HSS521" s="421"/>
      <c r="HST521" s="421"/>
      <c r="HSU521" s="421"/>
      <c r="HSV521" s="421"/>
      <c r="HSW521" s="421"/>
      <c r="HSX521" s="421"/>
      <c r="HSY521" s="421"/>
      <c r="HSZ521" s="421"/>
      <c r="HTA521" s="421"/>
      <c r="HTB521" s="421"/>
      <c r="HTC521" s="421"/>
      <c r="HTD521" s="421"/>
      <c r="HTE521" s="421"/>
      <c r="HTF521" s="421"/>
      <c r="HTG521" s="421"/>
      <c r="HTH521" s="421"/>
      <c r="HTI521" s="421"/>
      <c r="HTJ521" s="421"/>
      <c r="HTK521" s="421"/>
      <c r="HTL521" s="421"/>
      <c r="HTM521" s="421"/>
      <c r="HTN521" s="421"/>
      <c r="HTO521" s="421"/>
      <c r="HTP521" s="421"/>
      <c r="HTQ521" s="421"/>
      <c r="HTR521" s="421"/>
      <c r="HTS521" s="421"/>
      <c r="HTT521" s="421"/>
      <c r="HTU521" s="421"/>
      <c r="HTV521" s="421"/>
      <c r="HTW521" s="421"/>
      <c r="HTX521" s="421"/>
      <c r="HTY521" s="421"/>
      <c r="HTZ521" s="421"/>
      <c r="HUA521" s="421"/>
      <c r="HUB521" s="421"/>
      <c r="HUC521" s="421"/>
      <c r="HUD521" s="421"/>
      <c r="HUE521" s="421"/>
      <c r="HUF521" s="421"/>
      <c r="HUG521" s="421"/>
      <c r="HUH521" s="421"/>
      <c r="HUI521" s="421"/>
      <c r="HUJ521" s="421"/>
      <c r="HUK521" s="421"/>
      <c r="HUL521" s="421"/>
      <c r="HUM521" s="421"/>
      <c r="HUN521" s="421"/>
      <c r="HUO521" s="421"/>
      <c r="HUP521" s="421"/>
      <c r="HUQ521" s="421"/>
      <c r="HUR521" s="421"/>
      <c r="HUS521" s="421"/>
      <c r="HUT521" s="421"/>
      <c r="HUU521" s="421"/>
      <c r="HUV521" s="421"/>
      <c r="HUW521" s="421"/>
      <c r="HUX521" s="421"/>
      <c r="HUY521" s="421"/>
      <c r="HUZ521" s="421"/>
      <c r="HVA521" s="421"/>
      <c r="HVB521" s="421"/>
      <c r="HVC521" s="421"/>
      <c r="HVD521" s="421"/>
      <c r="HVE521" s="421"/>
      <c r="HVF521" s="421"/>
      <c r="HVG521" s="421"/>
      <c r="HVH521" s="421"/>
      <c r="HVI521" s="421"/>
      <c r="HVJ521" s="421"/>
      <c r="HVK521" s="421"/>
      <c r="HVL521" s="421"/>
      <c r="HVM521" s="421"/>
      <c r="HVN521" s="421"/>
      <c r="HVO521" s="421"/>
      <c r="HVP521" s="421"/>
      <c r="HVQ521" s="421"/>
      <c r="HVR521" s="421"/>
      <c r="HVS521" s="421"/>
      <c r="HVT521" s="421"/>
      <c r="HVU521" s="421"/>
      <c r="HVV521" s="421"/>
      <c r="HVW521" s="421"/>
      <c r="HVX521" s="421"/>
      <c r="HVY521" s="421"/>
      <c r="HVZ521" s="421"/>
      <c r="HWA521" s="421"/>
      <c r="HWB521" s="421"/>
      <c r="HWC521" s="421"/>
      <c r="HWD521" s="421"/>
      <c r="HWE521" s="421"/>
      <c r="HWF521" s="421"/>
      <c r="HWG521" s="421"/>
      <c r="HWH521" s="421"/>
      <c r="HWI521" s="421"/>
      <c r="HWJ521" s="421"/>
      <c r="HWK521" s="421"/>
      <c r="HWL521" s="421"/>
      <c r="HWM521" s="421"/>
      <c r="HWN521" s="421"/>
      <c r="HWO521" s="421"/>
      <c r="HWP521" s="421"/>
      <c r="HWQ521" s="421"/>
      <c r="HWR521" s="421"/>
      <c r="HWS521" s="421"/>
      <c r="HWT521" s="421"/>
      <c r="HWU521" s="421"/>
      <c r="HWV521" s="421"/>
      <c r="HWW521" s="421"/>
      <c r="HWX521" s="421"/>
      <c r="HWY521" s="421"/>
      <c r="HWZ521" s="421"/>
      <c r="HXA521" s="421"/>
      <c r="HXB521" s="421"/>
      <c r="HXC521" s="421"/>
      <c r="HXD521" s="421"/>
      <c r="HXE521" s="421"/>
      <c r="HXF521" s="421"/>
      <c r="HXG521" s="421"/>
      <c r="HXH521" s="421"/>
      <c r="HXI521" s="421"/>
      <c r="HXJ521" s="421"/>
      <c r="HXK521" s="421"/>
      <c r="HXL521" s="421"/>
      <c r="HXM521" s="421"/>
      <c r="HXN521" s="421"/>
      <c r="HXO521" s="421"/>
      <c r="HXP521" s="421"/>
      <c r="HXQ521" s="421"/>
      <c r="HXR521" s="421"/>
      <c r="HXS521" s="421"/>
      <c r="HXT521" s="421"/>
      <c r="HXU521" s="421"/>
      <c r="HXV521" s="421"/>
      <c r="HXW521" s="421"/>
      <c r="HXX521" s="421"/>
      <c r="HXY521" s="421"/>
      <c r="HXZ521" s="421"/>
      <c r="HYA521" s="421"/>
      <c r="HYB521" s="421"/>
      <c r="HYC521" s="421"/>
      <c r="HYD521" s="421"/>
      <c r="HYE521" s="421"/>
      <c r="HYF521" s="421"/>
      <c r="HYG521" s="421"/>
      <c r="HYH521" s="421"/>
      <c r="HYI521" s="421"/>
      <c r="HYJ521" s="421"/>
      <c r="HYK521" s="421"/>
      <c r="HYL521" s="421"/>
      <c r="HYM521" s="421"/>
      <c r="HYN521" s="421"/>
      <c r="HYO521" s="421"/>
      <c r="HYP521" s="421"/>
      <c r="HYQ521" s="421"/>
      <c r="HYR521" s="421"/>
      <c r="HYS521" s="421"/>
      <c r="HYT521" s="421"/>
      <c r="HYU521" s="421"/>
      <c r="HYV521" s="421"/>
      <c r="HYW521" s="421"/>
      <c r="HYX521" s="421"/>
      <c r="HYY521" s="421"/>
      <c r="HYZ521" s="421"/>
      <c r="HZA521" s="421"/>
      <c r="HZB521" s="421"/>
      <c r="HZC521" s="421"/>
      <c r="HZD521" s="421"/>
      <c r="HZE521" s="421"/>
      <c r="HZF521" s="421"/>
      <c r="HZG521" s="421"/>
      <c r="HZH521" s="421"/>
      <c r="HZI521" s="421"/>
      <c r="HZJ521" s="421"/>
      <c r="HZK521" s="421"/>
      <c r="HZL521" s="421"/>
      <c r="HZM521" s="421"/>
      <c r="HZN521" s="421"/>
      <c r="HZO521" s="421"/>
      <c r="HZP521" s="421"/>
      <c r="HZQ521" s="421"/>
      <c r="HZR521" s="421"/>
      <c r="HZS521" s="421"/>
      <c r="HZT521" s="421"/>
      <c r="HZU521" s="421"/>
      <c r="HZV521" s="421"/>
      <c r="HZW521" s="421"/>
      <c r="HZX521" s="421"/>
      <c r="HZY521" s="421"/>
      <c r="HZZ521" s="421"/>
      <c r="IAA521" s="421"/>
      <c r="IAB521" s="421"/>
      <c r="IAC521" s="421"/>
      <c r="IAD521" s="421"/>
      <c r="IAE521" s="421"/>
      <c r="IAF521" s="421"/>
      <c r="IAG521" s="421"/>
      <c r="IAH521" s="421"/>
      <c r="IAI521" s="421"/>
      <c r="IAJ521" s="421"/>
      <c r="IAK521" s="421"/>
      <c r="IAL521" s="421"/>
      <c r="IAM521" s="421"/>
      <c r="IAN521" s="421"/>
      <c r="IAO521" s="421"/>
      <c r="IAP521" s="421"/>
      <c r="IAQ521" s="421"/>
      <c r="IAR521" s="421"/>
      <c r="IAS521" s="421"/>
      <c r="IAT521" s="421"/>
      <c r="IAU521" s="421"/>
      <c r="IAV521" s="421"/>
      <c r="IAW521" s="421"/>
      <c r="IAX521" s="421"/>
      <c r="IAY521" s="421"/>
      <c r="IAZ521" s="421"/>
      <c r="IBA521" s="421"/>
      <c r="IBB521" s="421"/>
      <c r="IBC521" s="421"/>
      <c r="IBD521" s="421"/>
      <c r="IBE521" s="421"/>
      <c r="IBF521" s="421"/>
      <c r="IBG521" s="421"/>
      <c r="IBH521" s="421"/>
      <c r="IBI521" s="421"/>
      <c r="IBJ521" s="421"/>
      <c r="IBK521" s="421"/>
      <c r="IBL521" s="421"/>
      <c r="IBM521" s="421"/>
      <c r="IBN521" s="421"/>
      <c r="IBO521" s="421"/>
      <c r="IBP521" s="421"/>
      <c r="IBQ521" s="421"/>
      <c r="IBR521" s="421"/>
      <c r="IBS521" s="421"/>
      <c r="IBT521" s="421"/>
      <c r="IBU521" s="421"/>
      <c r="IBV521" s="421"/>
      <c r="IBW521" s="421"/>
      <c r="IBX521" s="421"/>
      <c r="IBY521" s="421"/>
      <c r="IBZ521" s="421"/>
      <c r="ICA521" s="421"/>
      <c r="ICB521" s="421"/>
      <c r="ICC521" s="421"/>
      <c r="ICD521" s="421"/>
      <c r="ICE521" s="421"/>
      <c r="ICF521" s="421"/>
      <c r="ICG521" s="421"/>
      <c r="ICH521" s="421"/>
      <c r="ICI521" s="421"/>
      <c r="ICJ521" s="421"/>
      <c r="ICK521" s="421"/>
      <c r="ICL521" s="421"/>
      <c r="ICM521" s="421"/>
      <c r="ICN521" s="421"/>
      <c r="ICO521" s="421"/>
      <c r="ICP521" s="421"/>
      <c r="ICQ521" s="421"/>
      <c r="ICR521" s="421"/>
      <c r="ICS521" s="421"/>
      <c r="ICT521" s="421"/>
      <c r="ICU521" s="421"/>
      <c r="ICV521" s="421"/>
      <c r="ICW521" s="421"/>
      <c r="ICX521" s="421"/>
      <c r="ICY521" s="421"/>
      <c r="ICZ521" s="421"/>
      <c r="IDA521" s="421"/>
      <c r="IDB521" s="421"/>
      <c r="IDC521" s="421"/>
      <c r="IDD521" s="421"/>
      <c r="IDE521" s="421"/>
      <c r="IDF521" s="421"/>
      <c r="IDG521" s="421"/>
      <c r="IDH521" s="421"/>
      <c r="IDI521" s="421"/>
      <c r="IDJ521" s="421"/>
      <c r="IDK521" s="421"/>
      <c r="IDL521" s="421"/>
      <c r="IDM521" s="421"/>
      <c r="IDN521" s="421"/>
      <c r="IDO521" s="421"/>
      <c r="IDP521" s="421"/>
      <c r="IDQ521" s="421"/>
      <c r="IDR521" s="421"/>
      <c r="IDS521" s="421"/>
      <c r="IDT521" s="421"/>
      <c r="IDU521" s="421"/>
      <c r="IDV521" s="421"/>
      <c r="IDW521" s="421"/>
      <c r="IDX521" s="421"/>
      <c r="IDY521" s="421"/>
      <c r="IDZ521" s="421"/>
      <c r="IEA521" s="421"/>
      <c r="IEB521" s="421"/>
      <c r="IEC521" s="421"/>
      <c r="IED521" s="421"/>
      <c r="IEE521" s="421"/>
      <c r="IEF521" s="421"/>
      <c r="IEG521" s="421"/>
      <c r="IEH521" s="421"/>
      <c r="IEI521" s="421"/>
      <c r="IEJ521" s="421"/>
      <c r="IEK521" s="421"/>
      <c r="IEL521" s="421"/>
      <c r="IEM521" s="421"/>
      <c r="IEN521" s="421"/>
      <c r="IEO521" s="421"/>
      <c r="IEP521" s="421"/>
      <c r="IEQ521" s="421"/>
      <c r="IER521" s="421"/>
      <c r="IES521" s="421"/>
      <c r="IET521" s="421"/>
      <c r="IEU521" s="421"/>
      <c r="IEV521" s="421"/>
      <c r="IEW521" s="421"/>
      <c r="IEX521" s="421"/>
      <c r="IEY521" s="421"/>
      <c r="IEZ521" s="421"/>
      <c r="IFA521" s="421"/>
      <c r="IFB521" s="421"/>
      <c r="IFC521" s="421"/>
      <c r="IFD521" s="421"/>
      <c r="IFE521" s="421"/>
      <c r="IFF521" s="421"/>
      <c r="IFG521" s="421"/>
      <c r="IFH521" s="421"/>
      <c r="IFI521" s="421"/>
      <c r="IFJ521" s="421"/>
      <c r="IFK521" s="421"/>
      <c r="IFL521" s="421"/>
      <c r="IFM521" s="421"/>
      <c r="IFN521" s="421"/>
      <c r="IFO521" s="421"/>
      <c r="IFP521" s="421"/>
      <c r="IFQ521" s="421"/>
      <c r="IFR521" s="421"/>
      <c r="IFS521" s="421"/>
      <c r="IFT521" s="421"/>
      <c r="IFU521" s="421"/>
      <c r="IFV521" s="421"/>
      <c r="IFW521" s="421"/>
      <c r="IFX521" s="421"/>
      <c r="IFY521" s="421"/>
      <c r="IFZ521" s="421"/>
      <c r="IGA521" s="421"/>
      <c r="IGB521" s="421"/>
      <c r="IGC521" s="421"/>
      <c r="IGD521" s="421"/>
      <c r="IGE521" s="421"/>
      <c r="IGF521" s="421"/>
      <c r="IGG521" s="421"/>
      <c r="IGH521" s="421"/>
      <c r="IGI521" s="421"/>
      <c r="IGJ521" s="421"/>
      <c r="IGK521" s="421"/>
      <c r="IGL521" s="421"/>
      <c r="IGM521" s="421"/>
      <c r="IGN521" s="421"/>
      <c r="IGO521" s="421"/>
      <c r="IGP521" s="421"/>
      <c r="IGQ521" s="421"/>
      <c r="IGR521" s="421"/>
      <c r="IGS521" s="421"/>
      <c r="IGT521" s="421"/>
      <c r="IGU521" s="421"/>
      <c r="IGV521" s="421"/>
      <c r="IGW521" s="421"/>
      <c r="IGX521" s="421"/>
      <c r="IGY521" s="421"/>
      <c r="IGZ521" s="421"/>
      <c r="IHA521" s="421"/>
      <c r="IHB521" s="421"/>
      <c r="IHC521" s="421"/>
      <c r="IHD521" s="421"/>
      <c r="IHE521" s="421"/>
      <c r="IHF521" s="421"/>
      <c r="IHG521" s="421"/>
      <c r="IHH521" s="421"/>
      <c r="IHI521" s="421"/>
      <c r="IHJ521" s="421"/>
      <c r="IHK521" s="421"/>
      <c r="IHL521" s="421"/>
      <c r="IHM521" s="421"/>
      <c r="IHN521" s="421"/>
      <c r="IHO521" s="421"/>
      <c r="IHP521" s="421"/>
      <c r="IHQ521" s="421"/>
      <c r="IHR521" s="421"/>
      <c r="IHS521" s="421"/>
      <c r="IHT521" s="421"/>
      <c r="IHU521" s="421"/>
      <c r="IHV521" s="421"/>
      <c r="IHW521" s="421"/>
      <c r="IHX521" s="421"/>
      <c r="IHY521" s="421"/>
      <c r="IHZ521" s="421"/>
      <c r="IIA521" s="421"/>
      <c r="IIB521" s="421"/>
      <c r="IIC521" s="421"/>
      <c r="IID521" s="421"/>
      <c r="IIE521" s="421"/>
      <c r="IIF521" s="421"/>
      <c r="IIG521" s="421"/>
      <c r="IIH521" s="421"/>
      <c r="III521" s="421"/>
      <c r="IIJ521" s="421"/>
      <c r="IIK521" s="421"/>
      <c r="IIL521" s="421"/>
      <c r="IIM521" s="421"/>
      <c r="IIN521" s="421"/>
      <c r="IIO521" s="421"/>
      <c r="IIP521" s="421"/>
      <c r="IIQ521" s="421"/>
      <c r="IIR521" s="421"/>
      <c r="IIS521" s="421"/>
      <c r="IIT521" s="421"/>
      <c r="IIU521" s="421"/>
      <c r="IIV521" s="421"/>
      <c r="IIW521" s="421"/>
      <c r="IIX521" s="421"/>
      <c r="IIY521" s="421"/>
      <c r="IIZ521" s="421"/>
      <c r="IJA521" s="421"/>
      <c r="IJB521" s="421"/>
      <c r="IJC521" s="421"/>
      <c r="IJD521" s="421"/>
      <c r="IJE521" s="421"/>
      <c r="IJF521" s="421"/>
      <c r="IJG521" s="421"/>
      <c r="IJH521" s="421"/>
      <c r="IJI521" s="421"/>
      <c r="IJJ521" s="421"/>
      <c r="IJK521" s="421"/>
      <c r="IJL521" s="421"/>
      <c r="IJM521" s="421"/>
      <c r="IJN521" s="421"/>
      <c r="IJO521" s="421"/>
      <c r="IJP521" s="421"/>
      <c r="IJQ521" s="421"/>
      <c r="IJR521" s="421"/>
      <c r="IJS521" s="421"/>
      <c r="IJT521" s="421"/>
      <c r="IJU521" s="421"/>
      <c r="IJV521" s="421"/>
      <c r="IJW521" s="421"/>
      <c r="IJX521" s="421"/>
      <c r="IJY521" s="421"/>
      <c r="IJZ521" s="421"/>
      <c r="IKA521" s="421"/>
      <c r="IKB521" s="421"/>
      <c r="IKC521" s="421"/>
      <c r="IKD521" s="421"/>
      <c r="IKE521" s="421"/>
      <c r="IKF521" s="421"/>
      <c r="IKG521" s="421"/>
      <c r="IKH521" s="421"/>
      <c r="IKI521" s="421"/>
      <c r="IKJ521" s="421"/>
      <c r="IKK521" s="421"/>
      <c r="IKL521" s="421"/>
      <c r="IKM521" s="421"/>
      <c r="IKN521" s="421"/>
      <c r="IKO521" s="421"/>
      <c r="IKP521" s="421"/>
      <c r="IKQ521" s="421"/>
      <c r="IKR521" s="421"/>
      <c r="IKS521" s="421"/>
      <c r="IKT521" s="421"/>
      <c r="IKU521" s="421"/>
      <c r="IKV521" s="421"/>
      <c r="IKW521" s="421"/>
      <c r="IKX521" s="421"/>
      <c r="IKY521" s="421"/>
      <c r="IKZ521" s="421"/>
      <c r="ILA521" s="421"/>
      <c r="ILB521" s="421"/>
      <c r="ILC521" s="421"/>
      <c r="ILD521" s="421"/>
      <c r="ILE521" s="421"/>
      <c r="ILF521" s="421"/>
      <c r="ILG521" s="421"/>
      <c r="ILH521" s="421"/>
      <c r="ILI521" s="421"/>
      <c r="ILJ521" s="421"/>
      <c r="ILK521" s="421"/>
      <c r="ILL521" s="421"/>
      <c r="ILM521" s="421"/>
      <c r="ILN521" s="421"/>
      <c r="ILO521" s="421"/>
      <c r="ILP521" s="421"/>
      <c r="ILQ521" s="421"/>
      <c r="ILR521" s="421"/>
      <c r="ILS521" s="421"/>
      <c r="ILT521" s="421"/>
      <c r="ILU521" s="421"/>
      <c r="ILV521" s="421"/>
      <c r="ILW521" s="421"/>
      <c r="ILX521" s="421"/>
      <c r="ILY521" s="421"/>
      <c r="ILZ521" s="421"/>
      <c r="IMA521" s="421"/>
      <c r="IMB521" s="421"/>
      <c r="IMC521" s="421"/>
      <c r="IMD521" s="421"/>
      <c r="IME521" s="421"/>
      <c r="IMF521" s="421"/>
      <c r="IMG521" s="421"/>
      <c r="IMH521" s="421"/>
      <c r="IMI521" s="421"/>
      <c r="IMJ521" s="421"/>
      <c r="IMK521" s="421"/>
      <c r="IML521" s="421"/>
      <c r="IMM521" s="421"/>
      <c r="IMN521" s="421"/>
      <c r="IMO521" s="421"/>
      <c r="IMP521" s="421"/>
      <c r="IMQ521" s="421"/>
      <c r="IMR521" s="421"/>
      <c r="IMS521" s="421"/>
      <c r="IMT521" s="421"/>
      <c r="IMU521" s="421"/>
      <c r="IMV521" s="421"/>
      <c r="IMW521" s="421"/>
      <c r="IMX521" s="421"/>
      <c r="IMY521" s="421"/>
      <c r="IMZ521" s="421"/>
      <c r="INA521" s="421"/>
      <c r="INB521" s="421"/>
      <c r="INC521" s="421"/>
      <c r="IND521" s="421"/>
      <c r="INE521" s="421"/>
      <c r="INF521" s="421"/>
      <c r="ING521" s="421"/>
      <c r="INH521" s="421"/>
      <c r="INI521" s="421"/>
      <c r="INJ521" s="421"/>
      <c r="INK521" s="421"/>
      <c r="INL521" s="421"/>
      <c r="INM521" s="421"/>
      <c r="INN521" s="421"/>
      <c r="INO521" s="421"/>
      <c r="INP521" s="421"/>
      <c r="INQ521" s="421"/>
      <c r="INR521" s="421"/>
      <c r="INS521" s="421"/>
      <c r="INT521" s="421"/>
      <c r="INU521" s="421"/>
      <c r="INV521" s="421"/>
      <c r="INW521" s="421"/>
      <c r="INX521" s="421"/>
      <c r="INY521" s="421"/>
      <c r="INZ521" s="421"/>
      <c r="IOA521" s="421"/>
      <c r="IOB521" s="421"/>
      <c r="IOC521" s="421"/>
      <c r="IOD521" s="421"/>
      <c r="IOE521" s="421"/>
      <c r="IOF521" s="421"/>
      <c r="IOG521" s="421"/>
      <c r="IOH521" s="421"/>
      <c r="IOI521" s="421"/>
      <c r="IOJ521" s="421"/>
      <c r="IOK521" s="421"/>
      <c r="IOL521" s="421"/>
      <c r="IOM521" s="421"/>
      <c r="ION521" s="421"/>
      <c r="IOO521" s="421"/>
      <c r="IOP521" s="421"/>
      <c r="IOQ521" s="421"/>
      <c r="IOR521" s="421"/>
      <c r="IOS521" s="421"/>
      <c r="IOT521" s="421"/>
      <c r="IOU521" s="421"/>
      <c r="IOV521" s="421"/>
      <c r="IOW521" s="421"/>
      <c r="IOX521" s="421"/>
      <c r="IOY521" s="421"/>
      <c r="IOZ521" s="421"/>
      <c r="IPA521" s="421"/>
      <c r="IPB521" s="421"/>
      <c r="IPC521" s="421"/>
      <c r="IPD521" s="421"/>
      <c r="IPE521" s="421"/>
      <c r="IPF521" s="421"/>
      <c r="IPG521" s="421"/>
      <c r="IPH521" s="421"/>
      <c r="IPI521" s="421"/>
      <c r="IPJ521" s="421"/>
      <c r="IPK521" s="421"/>
      <c r="IPL521" s="421"/>
      <c r="IPM521" s="421"/>
      <c r="IPN521" s="421"/>
      <c r="IPO521" s="421"/>
      <c r="IPP521" s="421"/>
      <c r="IPQ521" s="421"/>
      <c r="IPR521" s="421"/>
      <c r="IPS521" s="421"/>
      <c r="IPT521" s="421"/>
      <c r="IPU521" s="421"/>
      <c r="IPV521" s="421"/>
      <c r="IPW521" s="421"/>
      <c r="IPX521" s="421"/>
      <c r="IPY521" s="421"/>
      <c r="IPZ521" s="421"/>
      <c r="IQA521" s="421"/>
      <c r="IQB521" s="421"/>
      <c r="IQC521" s="421"/>
      <c r="IQD521" s="421"/>
      <c r="IQE521" s="421"/>
      <c r="IQF521" s="421"/>
      <c r="IQG521" s="421"/>
      <c r="IQH521" s="421"/>
      <c r="IQI521" s="421"/>
      <c r="IQJ521" s="421"/>
      <c r="IQK521" s="421"/>
      <c r="IQL521" s="421"/>
      <c r="IQM521" s="421"/>
      <c r="IQN521" s="421"/>
      <c r="IQO521" s="421"/>
      <c r="IQP521" s="421"/>
      <c r="IQQ521" s="421"/>
      <c r="IQR521" s="421"/>
      <c r="IQS521" s="421"/>
      <c r="IQT521" s="421"/>
      <c r="IQU521" s="421"/>
      <c r="IQV521" s="421"/>
      <c r="IQW521" s="421"/>
      <c r="IQX521" s="421"/>
      <c r="IQY521" s="421"/>
      <c r="IQZ521" s="421"/>
      <c r="IRA521" s="421"/>
      <c r="IRB521" s="421"/>
      <c r="IRC521" s="421"/>
      <c r="IRD521" s="421"/>
      <c r="IRE521" s="421"/>
      <c r="IRF521" s="421"/>
      <c r="IRG521" s="421"/>
      <c r="IRH521" s="421"/>
      <c r="IRI521" s="421"/>
      <c r="IRJ521" s="421"/>
      <c r="IRK521" s="421"/>
      <c r="IRL521" s="421"/>
      <c r="IRM521" s="421"/>
      <c r="IRN521" s="421"/>
      <c r="IRO521" s="421"/>
      <c r="IRP521" s="421"/>
      <c r="IRQ521" s="421"/>
      <c r="IRR521" s="421"/>
      <c r="IRS521" s="421"/>
      <c r="IRT521" s="421"/>
      <c r="IRU521" s="421"/>
      <c r="IRV521" s="421"/>
      <c r="IRW521" s="421"/>
      <c r="IRX521" s="421"/>
      <c r="IRY521" s="421"/>
      <c r="IRZ521" s="421"/>
      <c r="ISA521" s="421"/>
      <c r="ISB521" s="421"/>
      <c r="ISC521" s="421"/>
      <c r="ISD521" s="421"/>
      <c r="ISE521" s="421"/>
      <c r="ISF521" s="421"/>
      <c r="ISG521" s="421"/>
      <c r="ISH521" s="421"/>
      <c r="ISI521" s="421"/>
      <c r="ISJ521" s="421"/>
      <c r="ISK521" s="421"/>
      <c r="ISL521" s="421"/>
      <c r="ISM521" s="421"/>
      <c r="ISN521" s="421"/>
      <c r="ISO521" s="421"/>
      <c r="ISP521" s="421"/>
      <c r="ISQ521" s="421"/>
      <c r="ISR521" s="421"/>
      <c r="ISS521" s="421"/>
      <c r="IST521" s="421"/>
      <c r="ISU521" s="421"/>
      <c r="ISV521" s="421"/>
      <c r="ISW521" s="421"/>
      <c r="ISX521" s="421"/>
      <c r="ISY521" s="421"/>
      <c r="ISZ521" s="421"/>
      <c r="ITA521" s="421"/>
      <c r="ITB521" s="421"/>
      <c r="ITC521" s="421"/>
      <c r="ITD521" s="421"/>
      <c r="ITE521" s="421"/>
      <c r="ITF521" s="421"/>
      <c r="ITG521" s="421"/>
      <c r="ITH521" s="421"/>
      <c r="ITI521" s="421"/>
      <c r="ITJ521" s="421"/>
      <c r="ITK521" s="421"/>
      <c r="ITL521" s="421"/>
      <c r="ITM521" s="421"/>
      <c r="ITN521" s="421"/>
      <c r="ITO521" s="421"/>
      <c r="ITP521" s="421"/>
      <c r="ITQ521" s="421"/>
      <c r="ITR521" s="421"/>
      <c r="ITS521" s="421"/>
      <c r="ITT521" s="421"/>
      <c r="ITU521" s="421"/>
      <c r="ITV521" s="421"/>
      <c r="ITW521" s="421"/>
      <c r="ITX521" s="421"/>
      <c r="ITY521" s="421"/>
      <c r="ITZ521" s="421"/>
      <c r="IUA521" s="421"/>
      <c r="IUB521" s="421"/>
      <c r="IUC521" s="421"/>
      <c r="IUD521" s="421"/>
      <c r="IUE521" s="421"/>
      <c r="IUF521" s="421"/>
      <c r="IUG521" s="421"/>
      <c r="IUH521" s="421"/>
      <c r="IUI521" s="421"/>
      <c r="IUJ521" s="421"/>
      <c r="IUK521" s="421"/>
      <c r="IUL521" s="421"/>
      <c r="IUM521" s="421"/>
      <c r="IUN521" s="421"/>
      <c r="IUO521" s="421"/>
      <c r="IUP521" s="421"/>
      <c r="IUQ521" s="421"/>
      <c r="IUR521" s="421"/>
      <c r="IUS521" s="421"/>
      <c r="IUT521" s="421"/>
      <c r="IUU521" s="421"/>
      <c r="IUV521" s="421"/>
      <c r="IUW521" s="421"/>
      <c r="IUX521" s="421"/>
      <c r="IUY521" s="421"/>
      <c r="IUZ521" s="421"/>
      <c r="IVA521" s="421"/>
      <c r="IVB521" s="421"/>
      <c r="IVC521" s="421"/>
      <c r="IVD521" s="421"/>
      <c r="IVE521" s="421"/>
      <c r="IVF521" s="421"/>
      <c r="IVG521" s="421"/>
      <c r="IVH521" s="421"/>
      <c r="IVI521" s="421"/>
      <c r="IVJ521" s="421"/>
      <c r="IVK521" s="421"/>
      <c r="IVL521" s="421"/>
      <c r="IVM521" s="421"/>
      <c r="IVN521" s="421"/>
      <c r="IVO521" s="421"/>
      <c r="IVP521" s="421"/>
      <c r="IVQ521" s="421"/>
      <c r="IVR521" s="421"/>
      <c r="IVS521" s="421"/>
      <c r="IVT521" s="421"/>
      <c r="IVU521" s="421"/>
      <c r="IVV521" s="421"/>
      <c r="IVW521" s="421"/>
      <c r="IVX521" s="421"/>
      <c r="IVY521" s="421"/>
      <c r="IVZ521" s="421"/>
      <c r="IWA521" s="421"/>
      <c r="IWB521" s="421"/>
      <c r="IWC521" s="421"/>
      <c r="IWD521" s="421"/>
      <c r="IWE521" s="421"/>
      <c r="IWF521" s="421"/>
      <c r="IWG521" s="421"/>
      <c r="IWH521" s="421"/>
      <c r="IWI521" s="421"/>
      <c r="IWJ521" s="421"/>
      <c r="IWK521" s="421"/>
      <c r="IWL521" s="421"/>
      <c r="IWM521" s="421"/>
      <c r="IWN521" s="421"/>
      <c r="IWO521" s="421"/>
      <c r="IWP521" s="421"/>
      <c r="IWQ521" s="421"/>
      <c r="IWR521" s="421"/>
      <c r="IWS521" s="421"/>
      <c r="IWT521" s="421"/>
      <c r="IWU521" s="421"/>
      <c r="IWV521" s="421"/>
      <c r="IWW521" s="421"/>
      <c r="IWX521" s="421"/>
      <c r="IWY521" s="421"/>
      <c r="IWZ521" s="421"/>
      <c r="IXA521" s="421"/>
      <c r="IXB521" s="421"/>
      <c r="IXC521" s="421"/>
      <c r="IXD521" s="421"/>
      <c r="IXE521" s="421"/>
      <c r="IXF521" s="421"/>
      <c r="IXG521" s="421"/>
      <c r="IXH521" s="421"/>
      <c r="IXI521" s="421"/>
      <c r="IXJ521" s="421"/>
      <c r="IXK521" s="421"/>
      <c r="IXL521" s="421"/>
      <c r="IXM521" s="421"/>
      <c r="IXN521" s="421"/>
      <c r="IXO521" s="421"/>
      <c r="IXP521" s="421"/>
      <c r="IXQ521" s="421"/>
      <c r="IXR521" s="421"/>
      <c r="IXS521" s="421"/>
      <c r="IXT521" s="421"/>
      <c r="IXU521" s="421"/>
      <c r="IXV521" s="421"/>
      <c r="IXW521" s="421"/>
      <c r="IXX521" s="421"/>
      <c r="IXY521" s="421"/>
      <c r="IXZ521" s="421"/>
      <c r="IYA521" s="421"/>
      <c r="IYB521" s="421"/>
      <c r="IYC521" s="421"/>
      <c r="IYD521" s="421"/>
      <c r="IYE521" s="421"/>
      <c r="IYF521" s="421"/>
      <c r="IYG521" s="421"/>
      <c r="IYH521" s="421"/>
      <c r="IYI521" s="421"/>
      <c r="IYJ521" s="421"/>
      <c r="IYK521" s="421"/>
      <c r="IYL521" s="421"/>
      <c r="IYM521" s="421"/>
      <c r="IYN521" s="421"/>
      <c r="IYO521" s="421"/>
      <c r="IYP521" s="421"/>
      <c r="IYQ521" s="421"/>
      <c r="IYR521" s="421"/>
      <c r="IYS521" s="421"/>
      <c r="IYT521" s="421"/>
      <c r="IYU521" s="421"/>
      <c r="IYV521" s="421"/>
      <c r="IYW521" s="421"/>
      <c r="IYX521" s="421"/>
      <c r="IYY521" s="421"/>
      <c r="IYZ521" s="421"/>
      <c r="IZA521" s="421"/>
      <c r="IZB521" s="421"/>
      <c r="IZC521" s="421"/>
      <c r="IZD521" s="421"/>
      <c r="IZE521" s="421"/>
      <c r="IZF521" s="421"/>
      <c r="IZG521" s="421"/>
      <c r="IZH521" s="421"/>
      <c r="IZI521" s="421"/>
      <c r="IZJ521" s="421"/>
      <c r="IZK521" s="421"/>
      <c r="IZL521" s="421"/>
      <c r="IZM521" s="421"/>
      <c r="IZN521" s="421"/>
      <c r="IZO521" s="421"/>
      <c r="IZP521" s="421"/>
      <c r="IZQ521" s="421"/>
      <c r="IZR521" s="421"/>
      <c r="IZS521" s="421"/>
      <c r="IZT521" s="421"/>
      <c r="IZU521" s="421"/>
      <c r="IZV521" s="421"/>
      <c r="IZW521" s="421"/>
      <c r="IZX521" s="421"/>
      <c r="IZY521" s="421"/>
      <c r="IZZ521" s="421"/>
      <c r="JAA521" s="421"/>
      <c r="JAB521" s="421"/>
      <c r="JAC521" s="421"/>
      <c r="JAD521" s="421"/>
      <c r="JAE521" s="421"/>
      <c r="JAF521" s="421"/>
      <c r="JAG521" s="421"/>
      <c r="JAH521" s="421"/>
      <c r="JAI521" s="421"/>
      <c r="JAJ521" s="421"/>
      <c r="JAK521" s="421"/>
      <c r="JAL521" s="421"/>
      <c r="JAM521" s="421"/>
      <c r="JAN521" s="421"/>
      <c r="JAO521" s="421"/>
      <c r="JAP521" s="421"/>
      <c r="JAQ521" s="421"/>
      <c r="JAR521" s="421"/>
      <c r="JAS521" s="421"/>
      <c r="JAT521" s="421"/>
      <c r="JAU521" s="421"/>
      <c r="JAV521" s="421"/>
      <c r="JAW521" s="421"/>
      <c r="JAX521" s="421"/>
      <c r="JAY521" s="421"/>
      <c r="JAZ521" s="421"/>
      <c r="JBA521" s="421"/>
      <c r="JBB521" s="421"/>
      <c r="JBC521" s="421"/>
      <c r="JBD521" s="421"/>
      <c r="JBE521" s="421"/>
      <c r="JBF521" s="421"/>
      <c r="JBG521" s="421"/>
      <c r="JBH521" s="421"/>
      <c r="JBI521" s="421"/>
      <c r="JBJ521" s="421"/>
      <c r="JBK521" s="421"/>
      <c r="JBL521" s="421"/>
      <c r="JBM521" s="421"/>
      <c r="JBN521" s="421"/>
      <c r="JBO521" s="421"/>
      <c r="JBP521" s="421"/>
      <c r="JBQ521" s="421"/>
      <c r="JBR521" s="421"/>
      <c r="JBS521" s="421"/>
      <c r="JBT521" s="421"/>
      <c r="JBU521" s="421"/>
      <c r="JBV521" s="421"/>
      <c r="JBW521" s="421"/>
      <c r="JBX521" s="421"/>
      <c r="JBY521" s="421"/>
      <c r="JBZ521" s="421"/>
      <c r="JCA521" s="421"/>
      <c r="JCB521" s="421"/>
      <c r="JCC521" s="421"/>
      <c r="JCD521" s="421"/>
      <c r="JCE521" s="421"/>
      <c r="JCF521" s="421"/>
      <c r="JCG521" s="421"/>
      <c r="JCH521" s="421"/>
      <c r="JCI521" s="421"/>
      <c r="JCJ521" s="421"/>
      <c r="JCK521" s="421"/>
      <c r="JCL521" s="421"/>
      <c r="JCM521" s="421"/>
      <c r="JCN521" s="421"/>
      <c r="JCO521" s="421"/>
      <c r="JCP521" s="421"/>
      <c r="JCQ521" s="421"/>
      <c r="JCR521" s="421"/>
      <c r="JCS521" s="421"/>
      <c r="JCT521" s="421"/>
      <c r="JCU521" s="421"/>
      <c r="JCV521" s="421"/>
      <c r="JCW521" s="421"/>
      <c r="JCX521" s="421"/>
      <c r="JCY521" s="421"/>
      <c r="JCZ521" s="421"/>
      <c r="JDA521" s="421"/>
      <c r="JDB521" s="421"/>
      <c r="JDC521" s="421"/>
      <c r="JDD521" s="421"/>
      <c r="JDE521" s="421"/>
      <c r="JDF521" s="421"/>
      <c r="JDG521" s="421"/>
      <c r="JDH521" s="421"/>
      <c r="JDI521" s="421"/>
      <c r="JDJ521" s="421"/>
      <c r="JDK521" s="421"/>
      <c r="JDL521" s="421"/>
      <c r="JDM521" s="421"/>
      <c r="JDN521" s="421"/>
      <c r="JDO521" s="421"/>
      <c r="JDP521" s="421"/>
      <c r="JDQ521" s="421"/>
      <c r="JDR521" s="421"/>
      <c r="JDS521" s="421"/>
      <c r="JDT521" s="421"/>
      <c r="JDU521" s="421"/>
      <c r="JDV521" s="421"/>
      <c r="JDW521" s="421"/>
      <c r="JDX521" s="421"/>
      <c r="JDY521" s="421"/>
      <c r="JDZ521" s="421"/>
      <c r="JEA521" s="421"/>
      <c r="JEB521" s="421"/>
      <c r="JEC521" s="421"/>
      <c r="JED521" s="421"/>
      <c r="JEE521" s="421"/>
      <c r="JEF521" s="421"/>
      <c r="JEG521" s="421"/>
      <c r="JEH521" s="421"/>
      <c r="JEI521" s="421"/>
      <c r="JEJ521" s="421"/>
      <c r="JEK521" s="421"/>
      <c r="JEL521" s="421"/>
      <c r="JEM521" s="421"/>
      <c r="JEN521" s="421"/>
      <c r="JEO521" s="421"/>
      <c r="JEP521" s="421"/>
      <c r="JEQ521" s="421"/>
      <c r="JER521" s="421"/>
      <c r="JES521" s="421"/>
      <c r="JET521" s="421"/>
      <c r="JEU521" s="421"/>
      <c r="JEV521" s="421"/>
      <c r="JEW521" s="421"/>
      <c r="JEX521" s="421"/>
      <c r="JEY521" s="421"/>
      <c r="JEZ521" s="421"/>
      <c r="JFA521" s="421"/>
      <c r="JFB521" s="421"/>
      <c r="JFC521" s="421"/>
      <c r="JFD521" s="421"/>
      <c r="JFE521" s="421"/>
      <c r="JFF521" s="421"/>
      <c r="JFG521" s="421"/>
      <c r="JFH521" s="421"/>
      <c r="JFI521" s="421"/>
      <c r="JFJ521" s="421"/>
      <c r="JFK521" s="421"/>
      <c r="JFL521" s="421"/>
      <c r="JFM521" s="421"/>
      <c r="JFN521" s="421"/>
      <c r="JFO521" s="421"/>
      <c r="JFP521" s="421"/>
      <c r="JFQ521" s="421"/>
      <c r="JFR521" s="421"/>
      <c r="JFS521" s="421"/>
      <c r="JFT521" s="421"/>
      <c r="JFU521" s="421"/>
      <c r="JFV521" s="421"/>
      <c r="JFW521" s="421"/>
      <c r="JFX521" s="421"/>
      <c r="JFY521" s="421"/>
      <c r="JFZ521" s="421"/>
      <c r="JGA521" s="421"/>
      <c r="JGB521" s="421"/>
      <c r="JGC521" s="421"/>
      <c r="JGD521" s="421"/>
      <c r="JGE521" s="421"/>
      <c r="JGF521" s="421"/>
      <c r="JGG521" s="421"/>
      <c r="JGH521" s="421"/>
      <c r="JGI521" s="421"/>
      <c r="JGJ521" s="421"/>
      <c r="JGK521" s="421"/>
      <c r="JGL521" s="421"/>
      <c r="JGM521" s="421"/>
      <c r="JGN521" s="421"/>
      <c r="JGO521" s="421"/>
      <c r="JGP521" s="421"/>
      <c r="JGQ521" s="421"/>
      <c r="JGR521" s="421"/>
      <c r="JGS521" s="421"/>
      <c r="JGT521" s="421"/>
      <c r="JGU521" s="421"/>
      <c r="JGV521" s="421"/>
      <c r="JGW521" s="421"/>
      <c r="JGX521" s="421"/>
      <c r="JGY521" s="421"/>
      <c r="JGZ521" s="421"/>
      <c r="JHA521" s="421"/>
      <c r="JHB521" s="421"/>
      <c r="JHC521" s="421"/>
      <c r="JHD521" s="421"/>
      <c r="JHE521" s="421"/>
      <c r="JHF521" s="421"/>
      <c r="JHG521" s="421"/>
      <c r="JHH521" s="421"/>
      <c r="JHI521" s="421"/>
      <c r="JHJ521" s="421"/>
      <c r="JHK521" s="421"/>
      <c r="JHL521" s="421"/>
      <c r="JHM521" s="421"/>
      <c r="JHN521" s="421"/>
      <c r="JHO521" s="421"/>
      <c r="JHP521" s="421"/>
      <c r="JHQ521" s="421"/>
      <c r="JHR521" s="421"/>
      <c r="JHS521" s="421"/>
      <c r="JHT521" s="421"/>
      <c r="JHU521" s="421"/>
      <c r="JHV521" s="421"/>
      <c r="JHW521" s="421"/>
      <c r="JHX521" s="421"/>
      <c r="JHY521" s="421"/>
      <c r="JHZ521" s="421"/>
      <c r="JIA521" s="421"/>
      <c r="JIB521" s="421"/>
      <c r="JIC521" s="421"/>
      <c r="JID521" s="421"/>
      <c r="JIE521" s="421"/>
      <c r="JIF521" s="421"/>
      <c r="JIG521" s="421"/>
      <c r="JIH521" s="421"/>
      <c r="JII521" s="421"/>
      <c r="JIJ521" s="421"/>
      <c r="JIK521" s="421"/>
      <c r="JIL521" s="421"/>
      <c r="JIM521" s="421"/>
      <c r="JIN521" s="421"/>
      <c r="JIO521" s="421"/>
      <c r="JIP521" s="421"/>
      <c r="JIQ521" s="421"/>
      <c r="JIR521" s="421"/>
      <c r="JIS521" s="421"/>
      <c r="JIT521" s="421"/>
      <c r="JIU521" s="421"/>
      <c r="JIV521" s="421"/>
      <c r="JIW521" s="421"/>
      <c r="JIX521" s="421"/>
      <c r="JIY521" s="421"/>
      <c r="JIZ521" s="421"/>
      <c r="JJA521" s="421"/>
      <c r="JJB521" s="421"/>
      <c r="JJC521" s="421"/>
      <c r="JJD521" s="421"/>
      <c r="JJE521" s="421"/>
      <c r="JJF521" s="421"/>
      <c r="JJG521" s="421"/>
      <c r="JJH521" s="421"/>
      <c r="JJI521" s="421"/>
      <c r="JJJ521" s="421"/>
      <c r="JJK521" s="421"/>
      <c r="JJL521" s="421"/>
      <c r="JJM521" s="421"/>
      <c r="JJN521" s="421"/>
      <c r="JJO521" s="421"/>
      <c r="JJP521" s="421"/>
      <c r="JJQ521" s="421"/>
      <c r="JJR521" s="421"/>
      <c r="JJS521" s="421"/>
      <c r="JJT521" s="421"/>
      <c r="JJU521" s="421"/>
      <c r="JJV521" s="421"/>
      <c r="JJW521" s="421"/>
      <c r="JJX521" s="421"/>
      <c r="JJY521" s="421"/>
      <c r="JJZ521" s="421"/>
      <c r="JKA521" s="421"/>
      <c r="JKB521" s="421"/>
      <c r="JKC521" s="421"/>
      <c r="JKD521" s="421"/>
      <c r="JKE521" s="421"/>
      <c r="JKF521" s="421"/>
      <c r="JKG521" s="421"/>
      <c r="JKH521" s="421"/>
      <c r="JKI521" s="421"/>
      <c r="JKJ521" s="421"/>
      <c r="JKK521" s="421"/>
      <c r="JKL521" s="421"/>
      <c r="JKM521" s="421"/>
      <c r="JKN521" s="421"/>
      <c r="JKO521" s="421"/>
      <c r="JKP521" s="421"/>
      <c r="JKQ521" s="421"/>
      <c r="JKR521" s="421"/>
      <c r="JKS521" s="421"/>
      <c r="JKT521" s="421"/>
      <c r="JKU521" s="421"/>
      <c r="JKV521" s="421"/>
      <c r="JKW521" s="421"/>
      <c r="JKX521" s="421"/>
      <c r="JKY521" s="421"/>
      <c r="JKZ521" s="421"/>
      <c r="JLA521" s="421"/>
      <c r="JLB521" s="421"/>
      <c r="JLC521" s="421"/>
      <c r="JLD521" s="421"/>
      <c r="JLE521" s="421"/>
      <c r="JLF521" s="421"/>
      <c r="JLG521" s="421"/>
      <c r="JLH521" s="421"/>
      <c r="JLI521" s="421"/>
      <c r="JLJ521" s="421"/>
      <c r="JLK521" s="421"/>
      <c r="JLL521" s="421"/>
      <c r="JLM521" s="421"/>
      <c r="JLN521" s="421"/>
      <c r="JLO521" s="421"/>
      <c r="JLP521" s="421"/>
      <c r="JLQ521" s="421"/>
      <c r="JLR521" s="421"/>
      <c r="JLS521" s="421"/>
      <c r="JLT521" s="421"/>
      <c r="JLU521" s="421"/>
      <c r="JLV521" s="421"/>
      <c r="JLW521" s="421"/>
      <c r="JLX521" s="421"/>
      <c r="JLY521" s="421"/>
      <c r="JLZ521" s="421"/>
      <c r="JMA521" s="421"/>
      <c r="JMB521" s="421"/>
      <c r="JMC521" s="421"/>
      <c r="JMD521" s="421"/>
      <c r="JME521" s="421"/>
      <c r="JMF521" s="421"/>
      <c r="JMG521" s="421"/>
      <c r="JMH521" s="421"/>
      <c r="JMI521" s="421"/>
      <c r="JMJ521" s="421"/>
      <c r="JMK521" s="421"/>
      <c r="JML521" s="421"/>
      <c r="JMM521" s="421"/>
      <c r="JMN521" s="421"/>
      <c r="JMO521" s="421"/>
      <c r="JMP521" s="421"/>
      <c r="JMQ521" s="421"/>
      <c r="JMR521" s="421"/>
      <c r="JMS521" s="421"/>
      <c r="JMT521" s="421"/>
      <c r="JMU521" s="421"/>
      <c r="JMV521" s="421"/>
      <c r="JMW521" s="421"/>
      <c r="JMX521" s="421"/>
      <c r="JMY521" s="421"/>
      <c r="JMZ521" s="421"/>
      <c r="JNA521" s="421"/>
      <c r="JNB521" s="421"/>
      <c r="JNC521" s="421"/>
      <c r="JND521" s="421"/>
      <c r="JNE521" s="421"/>
      <c r="JNF521" s="421"/>
      <c r="JNG521" s="421"/>
      <c r="JNH521" s="421"/>
      <c r="JNI521" s="421"/>
      <c r="JNJ521" s="421"/>
      <c r="JNK521" s="421"/>
      <c r="JNL521" s="421"/>
      <c r="JNM521" s="421"/>
      <c r="JNN521" s="421"/>
      <c r="JNO521" s="421"/>
      <c r="JNP521" s="421"/>
      <c r="JNQ521" s="421"/>
      <c r="JNR521" s="421"/>
      <c r="JNS521" s="421"/>
      <c r="JNT521" s="421"/>
      <c r="JNU521" s="421"/>
      <c r="JNV521" s="421"/>
      <c r="JNW521" s="421"/>
      <c r="JNX521" s="421"/>
      <c r="JNY521" s="421"/>
      <c r="JNZ521" s="421"/>
      <c r="JOA521" s="421"/>
      <c r="JOB521" s="421"/>
      <c r="JOC521" s="421"/>
      <c r="JOD521" s="421"/>
      <c r="JOE521" s="421"/>
      <c r="JOF521" s="421"/>
      <c r="JOG521" s="421"/>
      <c r="JOH521" s="421"/>
      <c r="JOI521" s="421"/>
      <c r="JOJ521" s="421"/>
      <c r="JOK521" s="421"/>
      <c r="JOL521" s="421"/>
      <c r="JOM521" s="421"/>
      <c r="JON521" s="421"/>
      <c r="JOO521" s="421"/>
      <c r="JOP521" s="421"/>
      <c r="JOQ521" s="421"/>
      <c r="JOR521" s="421"/>
      <c r="JOS521" s="421"/>
      <c r="JOT521" s="421"/>
      <c r="JOU521" s="421"/>
      <c r="JOV521" s="421"/>
      <c r="JOW521" s="421"/>
      <c r="JOX521" s="421"/>
      <c r="JOY521" s="421"/>
      <c r="JOZ521" s="421"/>
      <c r="JPA521" s="421"/>
      <c r="JPB521" s="421"/>
      <c r="JPC521" s="421"/>
      <c r="JPD521" s="421"/>
      <c r="JPE521" s="421"/>
      <c r="JPF521" s="421"/>
      <c r="JPG521" s="421"/>
      <c r="JPH521" s="421"/>
      <c r="JPI521" s="421"/>
      <c r="JPJ521" s="421"/>
      <c r="JPK521" s="421"/>
      <c r="JPL521" s="421"/>
      <c r="JPM521" s="421"/>
      <c r="JPN521" s="421"/>
      <c r="JPO521" s="421"/>
      <c r="JPP521" s="421"/>
      <c r="JPQ521" s="421"/>
      <c r="JPR521" s="421"/>
      <c r="JPS521" s="421"/>
      <c r="JPT521" s="421"/>
      <c r="JPU521" s="421"/>
      <c r="JPV521" s="421"/>
      <c r="JPW521" s="421"/>
      <c r="JPX521" s="421"/>
      <c r="JPY521" s="421"/>
      <c r="JPZ521" s="421"/>
      <c r="JQA521" s="421"/>
      <c r="JQB521" s="421"/>
      <c r="JQC521" s="421"/>
      <c r="JQD521" s="421"/>
      <c r="JQE521" s="421"/>
      <c r="JQF521" s="421"/>
      <c r="JQG521" s="421"/>
      <c r="JQH521" s="421"/>
      <c r="JQI521" s="421"/>
      <c r="JQJ521" s="421"/>
      <c r="JQK521" s="421"/>
      <c r="JQL521" s="421"/>
      <c r="JQM521" s="421"/>
      <c r="JQN521" s="421"/>
      <c r="JQO521" s="421"/>
      <c r="JQP521" s="421"/>
      <c r="JQQ521" s="421"/>
      <c r="JQR521" s="421"/>
      <c r="JQS521" s="421"/>
      <c r="JQT521" s="421"/>
      <c r="JQU521" s="421"/>
      <c r="JQV521" s="421"/>
      <c r="JQW521" s="421"/>
      <c r="JQX521" s="421"/>
      <c r="JQY521" s="421"/>
      <c r="JQZ521" s="421"/>
      <c r="JRA521" s="421"/>
      <c r="JRB521" s="421"/>
      <c r="JRC521" s="421"/>
      <c r="JRD521" s="421"/>
      <c r="JRE521" s="421"/>
      <c r="JRF521" s="421"/>
      <c r="JRG521" s="421"/>
      <c r="JRH521" s="421"/>
      <c r="JRI521" s="421"/>
      <c r="JRJ521" s="421"/>
      <c r="JRK521" s="421"/>
      <c r="JRL521" s="421"/>
      <c r="JRM521" s="421"/>
      <c r="JRN521" s="421"/>
      <c r="JRO521" s="421"/>
      <c r="JRP521" s="421"/>
      <c r="JRQ521" s="421"/>
      <c r="JRR521" s="421"/>
      <c r="JRS521" s="421"/>
      <c r="JRT521" s="421"/>
      <c r="JRU521" s="421"/>
      <c r="JRV521" s="421"/>
      <c r="JRW521" s="421"/>
      <c r="JRX521" s="421"/>
      <c r="JRY521" s="421"/>
      <c r="JRZ521" s="421"/>
      <c r="JSA521" s="421"/>
      <c r="JSB521" s="421"/>
      <c r="JSC521" s="421"/>
      <c r="JSD521" s="421"/>
      <c r="JSE521" s="421"/>
      <c r="JSF521" s="421"/>
      <c r="JSG521" s="421"/>
      <c r="JSH521" s="421"/>
      <c r="JSI521" s="421"/>
      <c r="JSJ521" s="421"/>
      <c r="JSK521" s="421"/>
      <c r="JSL521" s="421"/>
      <c r="JSM521" s="421"/>
      <c r="JSN521" s="421"/>
      <c r="JSO521" s="421"/>
      <c r="JSP521" s="421"/>
      <c r="JSQ521" s="421"/>
      <c r="JSR521" s="421"/>
      <c r="JSS521" s="421"/>
      <c r="JST521" s="421"/>
      <c r="JSU521" s="421"/>
      <c r="JSV521" s="421"/>
      <c r="JSW521" s="421"/>
      <c r="JSX521" s="421"/>
      <c r="JSY521" s="421"/>
      <c r="JSZ521" s="421"/>
      <c r="JTA521" s="421"/>
      <c r="JTB521" s="421"/>
      <c r="JTC521" s="421"/>
      <c r="JTD521" s="421"/>
      <c r="JTE521" s="421"/>
      <c r="JTF521" s="421"/>
      <c r="JTG521" s="421"/>
      <c r="JTH521" s="421"/>
      <c r="JTI521" s="421"/>
      <c r="JTJ521" s="421"/>
      <c r="JTK521" s="421"/>
      <c r="JTL521" s="421"/>
      <c r="JTM521" s="421"/>
      <c r="JTN521" s="421"/>
      <c r="JTO521" s="421"/>
      <c r="JTP521" s="421"/>
      <c r="JTQ521" s="421"/>
      <c r="JTR521" s="421"/>
      <c r="JTS521" s="421"/>
      <c r="JTT521" s="421"/>
      <c r="JTU521" s="421"/>
      <c r="JTV521" s="421"/>
      <c r="JTW521" s="421"/>
      <c r="JTX521" s="421"/>
      <c r="JTY521" s="421"/>
      <c r="JTZ521" s="421"/>
      <c r="JUA521" s="421"/>
      <c r="JUB521" s="421"/>
      <c r="JUC521" s="421"/>
      <c r="JUD521" s="421"/>
      <c r="JUE521" s="421"/>
      <c r="JUF521" s="421"/>
      <c r="JUG521" s="421"/>
      <c r="JUH521" s="421"/>
      <c r="JUI521" s="421"/>
      <c r="JUJ521" s="421"/>
      <c r="JUK521" s="421"/>
      <c r="JUL521" s="421"/>
      <c r="JUM521" s="421"/>
      <c r="JUN521" s="421"/>
      <c r="JUO521" s="421"/>
      <c r="JUP521" s="421"/>
      <c r="JUQ521" s="421"/>
      <c r="JUR521" s="421"/>
      <c r="JUS521" s="421"/>
      <c r="JUT521" s="421"/>
      <c r="JUU521" s="421"/>
      <c r="JUV521" s="421"/>
      <c r="JUW521" s="421"/>
      <c r="JUX521" s="421"/>
      <c r="JUY521" s="421"/>
      <c r="JUZ521" s="421"/>
      <c r="JVA521" s="421"/>
      <c r="JVB521" s="421"/>
      <c r="JVC521" s="421"/>
      <c r="JVD521" s="421"/>
      <c r="JVE521" s="421"/>
      <c r="JVF521" s="421"/>
      <c r="JVG521" s="421"/>
      <c r="JVH521" s="421"/>
      <c r="JVI521" s="421"/>
      <c r="JVJ521" s="421"/>
      <c r="JVK521" s="421"/>
      <c r="JVL521" s="421"/>
      <c r="JVM521" s="421"/>
      <c r="JVN521" s="421"/>
      <c r="JVO521" s="421"/>
      <c r="JVP521" s="421"/>
      <c r="JVQ521" s="421"/>
      <c r="JVR521" s="421"/>
      <c r="JVS521" s="421"/>
      <c r="JVT521" s="421"/>
      <c r="JVU521" s="421"/>
      <c r="JVV521" s="421"/>
      <c r="JVW521" s="421"/>
      <c r="JVX521" s="421"/>
      <c r="JVY521" s="421"/>
      <c r="JVZ521" s="421"/>
      <c r="JWA521" s="421"/>
      <c r="JWB521" s="421"/>
      <c r="JWC521" s="421"/>
      <c r="JWD521" s="421"/>
      <c r="JWE521" s="421"/>
      <c r="JWF521" s="421"/>
      <c r="JWG521" s="421"/>
      <c r="JWH521" s="421"/>
      <c r="JWI521" s="421"/>
      <c r="JWJ521" s="421"/>
      <c r="JWK521" s="421"/>
      <c r="JWL521" s="421"/>
      <c r="JWM521" s="421"/>
      <c r="JWN521" s="421"/>
      <c r="JWO521" s="421"/>
      <c r="JWP521" s="421"/>
      <c r="JWQ521" s="421"/>
      <c r="JWR521" s="421"/>
      <c r="JWS521" s="421"/>
      <c r="JWT521" s="421"/>
      <c r="JWU521" s="421"/>
      <c r="JWV521" s="421"/>
      <c r="JWW521" s="421"/>
      <c r="JWX521" s="421"/>
      <c r="JWY521" s="421"/>
      <c r="JWZ521" s="421"/>
      <c r="JXA521" s="421"/>
      <c r="JXB521" s="421"/>
      <c r="JXC521" s="421"/>
      <c r="JXD521" s="421"/>
      <c r="JXE521" s="421"/>
      <c r="JXF521" s="421"/>
      <c r="JXG521" s="421"/>
      <c r="JXH521" s="421"/>
      <c r="JXI521" s="421"/>
      <c r="JXJ521" s="421"/>
      <c r="JXK521" s="421"/>
      <c r="JXL521" s="421"/>
      <c r="JXM521" s="421"/>
      <c r="JXN521" s="421"/>
      <c r="JXO521" s="421"/>
      <c r="JXP521" s="421"/>
      <c r="JXQ521" s="421"/>
      <c r="JXR521" s="421"/>
      <c r="JXS521" s="421"/>
      <c r="JXT521" s="421"/>
      <c r="JXU521" s="421"/>
      <c r="JXV521" s="421"/>
      <c r="JXW521" s="421"/>
      <c r="JXX521" s="421"/>
      <c r="JXY521" s="421"/>
      <c r="JXZ521" s="421"/>
      <c r="JYA521" s="421"/>
      <c r="JYB521" s="421"/>
      <c r="JYC521" s="421"/>
      <c r="JYD521" s="421"/>
      <c r="JYE521" s="421"/>
      <c r="JYF521" s="421"/>
      <c r="JYG521" s="421"/>
      <c r="JYH521" s="421"/>
      <c r="JYI521" s="421"/>
      <c r="JYJ521" s="421"/>
      <c r="JYK521" s="421"/>
      <c r="JYL521" s="421"/>
      <c r="JYM521" s="421"/>
      <c r="JYN521" s="421"/>
      <c r="JYO521" s="421"/>
      <c r="JYP521" s="421"/>
      <c r="JYQ521" s="421"/>
      <c r="JYR521" s="421"/>
      <c r="JYS521" s="421"/>
      <c r="JYT521" s="421"/>
      <c r="JYU521" s="421"/>
      <c r="JYV521" s="421"/>
      <c r="JYW521" s="421"/>
      <c r="JYX521" s="421"/>
      <c r="JYY521" s="421"/>
      <c r="JYZ521" s="421"/>
      <c r="JZA521" s="421"/>
      <c r="JZB521" s="421"/>
      <c r="JZC521" s="421"/>
      <c r="JZD521" s="421"/>
      <c r="JZE521" s="421"/>
      <c r="JZF521" s="421"/>
      <c r="JZG521" s="421"/>
      <c r="JZH521" s="421"/>
      <c r="JZI521" s="421"/>
      <c r="JZJ521" s="421"/>
      <c r="JZK521" s="421"/>
      <c r="JZL521" s="421"/>
      <c r="JZM521" s="421"/>
      <c r="JZN521" s="421"/>
      <c r="JZO521" s="421"/>
      <c r="JZP521" s="421"/>
      <c r="JZQ521" s="421"/>
      <c r="JZR521" s="421"/>
      <c r="JZS521" s="421"/>
      <c r="JZT521" s="421"/>
      <c r="JZU521" s="421"/>
      <c r="JZV521" s="421"/>
      <c r="JZW521" s="421"/>
      <c r="JZX521" s="421"/>
      <c r="JZY521" s="421"/>
      <c r="JZZ521" s="421"/>
      <c r="KAA521" s="421"/>
      <c r="KAB521" s="421"/>
      <c r="KAC521" s="421"/>
      <c r="KAD521" s="421"/>
      <c r="KAE521" s="421"/>
      <c r="KAF521" s="421"/>
      <c r="KAG521" s="421"/>
      <c r="KAH521" s="421"/>
      <c r="KAI521" s="421"/>
      <c r="KAJ521" s="421"/>
      <c r="KAK521" s="421"/>
      <c r="KAL521" s="421"/>
      <c r="KAM521" s="421"/>
      <c r="KAN521" s="421"/>
      <c r="KAO521" s="421"/>
      <c r="KAP521" s="421"/>
      <c r="KAQ521" s="421"/>
      <c r="KAR521" s="421"/>
      <c r="KAS521" s="421"/>
      <c r="KAT521" s="421"/>
      <c r="KAU521" s="421"/>
      <c r="KAV521" s="421"/>
      <c r="KAW521" s="421"/>
      <c r="KAX521" s="421"/>
      <c r="KAY521" s="421"/>
      <c r="KAZ521" s="421"/>
      <c r="KBA521" s="421"/>
      <c r="KBB521" s="421"/>
      <c r="KBC521" s="421"/>
      <c r="KBD521" s="421"/>
      <c r="KBE521" s="421"/>
      <c r="KBF521" s="421"/>
      <c r="KBG521" s="421"/>
      <c r="KBH521" s="421"/>
      <c r="KBI521" s="421"/>
      <c r="KBJ521" s="421"/>
      <c r="KBK521" s="421"/>
      <c r="KBL521" s="421"/>
      <c r="KBM521" s="421"/>
      <c r="KBN521" s="421"/>
      <c r="KBO521" s="421"/>
      <c r="KBP521" s="421"/>
      <c r="KBQ521" s="421"/>
      <c r="KBR521" s="421"/>
      <c r="KBS521" s="421"/>
      <c r="KBT521" s="421"/>
      <c r="KBU521" s="421"/>
      <c r="KBV521" s="421"/>
      <c r="KBW521" s="421"/>
      <c r="KBX521" s="421"/>
      <c r="KBY521" s="421"/>
      <c r="KBZ521" s="421"/>
      <c r="KCA521" s="421"/>
      <c r="KCB521" s="421"/>
      <c r="KCC521" s="421"/>
      <c r="KCD521" s="421"/>
      <c r="KCE521" s="421"/>
      <c r="KCF521" s="421"/>
      <c r="KCG521" s="421"/>
      <c r="KCH521" s="421"/>
      <c r="KCI521" s="421"/>
      <c r="KCJ521" s="421"/>
      <c r="KCK521" s="421"/>
      <c r="KCL521" s="421"/>
      <c r="KCM521" s="421"/>
      <c r="KCN521" s="421"/>
      <c r="KCO521" s="421"/>
      <c r="KCP521" s="421"/>
      <c r="KCQ521" s="421"/>
      <c r="KCR521" s="421"/>
      <c r="KCS521" s="421"/>
      <c r="KCT521" s="421"/>
      <c r="KCU521" s="421"/>
      <c r="KCV521" s="421"/>
      <c r="KCW521" s="421"/>
      <c r="KCX521" s="421"/>
      <c r="KCY521" s="421"/>
      <c r="KCZ521" s="421"/>
      <c r="KDA521" s="421"/>
      <c r="KDB521" s="421"/>
      <c r="KDC521" s="421"/>
      <c r="KDD521" s="421"/>
      <c r="KDE521" s="421"/>
      <c r="KDF521" s="421"/>
      <c r="KDG521" s="421"/>
      <c r="KDH521" s="421"/>
      <c r="KDI521" s="421"/>
      <c r="KDJ521" s="421"/>
      <c r="KDK521" s="421"/>
      <c r="KDL521" s="421"/>
      <c r="KDM521" s="421"/>
      <c r="KDN521" s="421"/>
      <c r="KDO521" s="421"/>
      <c r="KDP521" s="421"/>
      <c r="KDQ521" s="421"/>
      <c r="KDR521" s="421"/>
      <c r="KDS521" s="421"/>
      <c r="KDT521" s="421"/>
      <c r="KDU521" s="421"/>
      <c r="KDV521" s="421"/>
      <c r="KDW521" s="421"/>
      <c r="KDX521" s="421"/>
      <c r="KDY521" s="421"/>
      <c r="KDZ521" s="421"/>
      <c r="KEA521" s="421"/>
      <c r="KEB521" s="421"/>
      <c r="KEC521" s="421"/>
      <c r="KED521" s="421"/>
      <c r="KEE521" s="421"/>
      <c r="KEF521" s="421"/>
      <c r="KEG521" s="421"/>
      <c r="KEH521" s="421"/>
      <c r="KEI521" s="421"/>
      <c r="KEJ521" s="421"/>
      <c r="KEK521" s="421"/>
      <c r="KEL521" s="421"/>
      <c r="KEM521" s="421"/>
      <c r="KEN521" s="421"/>
      <c r="KEO521" s="421"/>
      <c r="KEP521" s="421"/>
      <c r="KEQ521" s="421"/>
      <c r="KER521" s="421"/>
      <c r="KES521" s="421"/>
      <c r="KET521" s="421"/>
      <c r="KEU521" s="421"/>
      <c r="KEV521" s="421"/>
      <c r="KEW521" s="421"/>
      <c r="KEX521" s="421"/>
      <c r="KEY521" s="421"/>
      <c r="KEZ521" s="421"/>
      <c r="KFA521" s="421"/>
      <c r="KFB521" s="421"/>
      <c r="KFC521" s="421"/>
      <c r="KFD521" s="421"/>
      <c r="KFE521" s="421"/>
      <c r="KFF521" s="421"/>
      <c r="KFG521" s="421"/>
      <c r="KFH521" s="421"/>
      <c r="KFI521" s="421"/>
      <c r="KFJ521" s="421"/>
      <c r="KFK521" s="421"/>
      <c r="KFL521" s="421"/>
      <c r="KFM521" s="421"/>
      <c r="KFN521" s="421"/>
      <c r="KFO521" s="421"/>
      <c r="KFP521" s="421"/>
      <c r="KFQ521" s="421"/>
      <c r="KFR521" s="421"/>
      <c r="KFS521" s="421"/>
      <c r="KFT521" s="421"/>
      <c r="KFU521" s="421"/>
      <c r="KFV521" s="421"/>
      <c r="KFW521" s="421"/>
      <c r="KFX521" s="421"/>
      <c r="KFY521" s="421"/>
      <c r="KFZ521" s="421"/>
      <c r="KGA521" s="421"/>
      <c r="KGB521" s="421"/>
      <c r="KGC521" s="421"/>
      <c r="KGD521" s="421"/>
      <c r="KGE521" s="421"/>
      <c r="KGF521" s="421"/>
      <c r="KGG521" s="421"/>
      <c r="KGH521" s="421"/>
      <c r="KGI521" s="421"/>
      <c r="KGJ521" s="421"/>
      <c r="KGK521" s="421"/>
      <c r="KGL521" s="421"/>
      <c r="KGM521" s="421"/>
      <c r="KGN521" s="421"/>
      <c r="KGO521" s="421"/>
      <c r="KGP521" s="421"/>
      <c r="KGQ521" s="421"/>
      <c r="KGR521" s="421"/>
      <c r="KGS521" s="421"/>
      <c r="KGT521" s="421"/>
      <c r="KGU521" s="421"/>
      <c r="KGV521" s="421"/>
      <c r="KGW521" s="421"/>
      <c r="KGX521" s="421"/>
      <c r="KGY521" s="421"/>
      <c r="KGZ521" s="421"/>
      <c r="KHA521" s="421"/>
      <c r="KHB521" s="421"/>
      <c r="KHC521" s="421"/>
      <c r="KHD521" s="421"/>
      <c r="KHE521" s="421"/>
      <c r="KHF521" s="421"/>
      <c r="KHG521" s="421"/>
      <c r="KHH521" s="421"/>
      <c r="KHI521" s="421"/>
      <c r="KHJ521" s="421"/>
      <c r="KHK521" s="421"/>
      <c r="KHL521" s="421"/>
      <c r="KHM521" s="421"/>
      <c r="KHN521" s="421"/>
      <c r="KHO521" s="421"/>
      <c r="KHP521" s="421"/>
      <c r="KHQ521" s="421"/>
      <c r="KHR521" s="421"/>
      <c r="KHS521" s="421"/>
      <c r="KHT521" s="421"/>
      <c r="KHU521" s="421"/>
      <c r="KHV521" s="421"/>
      <c r="KHW521" s="421"/>
      <c r="KHX521" s="421"/>
      <c r="KHY521" s="421"/>
      <c r="KHZ521" s="421"/>
      <c r="KIA521" s="421"/>
      <c r="KIB521" s="421"/>
      <c r="KIC521" s="421"/>
      <c r="KID521" s="421"/>
      <c r="KIE521" s="421"/>
      <c r="KIF521" s="421"/>
      <c r="KIG521" s="421"/>
      <c r="KIH521" s="421"/>
      <c r="KII521" s="421"/>
      <c r="KIJ521" s="421"/>
      <c r="KIK521" s="421"/>
      <c r="KIL521" s="421"/>
      <c r="KIM521" s="421"/>
      <c r="KIN521" s="421"/>
      <c r="KIO521" s="421"/>
      <c r="KIP521" s="421"/>
      <c r="KIQ521" s="421"/>
      <c r="KIR521" s="421"/>
      <c r="KIS521" s="421"/>
      <c r="KIT521" s="421"/>
      <c r="KIU521" s="421"/>
      <c r="KIV521" s="421"/>
      <c r="KIW521" s="421"/>
      <c r="KIX521" s="421"/>
      <c r="KIY521" s="421"/>
      <c r="KIZ521" s="421"/>
      <c r="KJA521" s="421"/>
      <c r="KJB521" s="421"/>
      <c r="KJC521" s="421"/>
      <c r="KJD521" s="421"/>
      <c r="KJE521" s="421"/>
      <c r="KJF521" s="421"/>
      <c r="KJG521" s="421"/>
      <c r="KJH521" s="421"/>
      <c r="KJI521" s="421"/>
      <c r="KJJ521" s="421"/>
      <c r="KJK521" s="421"/>
      <c r="KJL521" s="421"/>
      <c r="KJM521" s="421"/>
      <c r="KJN521" s="421"/>
      <c r="KJO521" s="421"/>
      <c r="KJP521" s="421"/>
      <c r="KJQ521" s="421"/>
      <c r="KJR521" s="421"/>
      <c r="KJS521" s="421"/>
      <c r="KJT521" s="421"/>
      <c r="KJU521" s="421"/>
      <c r="KJV521" s="421"/>
      <c r="KJW521" s="421"/>
      <c r="KJX521" s="421"/>
      <c r="KJY521" s="421"/>
      <c r="KJZ521" s="421"/>
      <c r="KKA521" s="421"/>
      <c r="KKB521" s="421"/>
      <c r="KKC521" s="421"/>
      <c r="KKD521" s="421"/>
      <c r="KKE521" s="421"/>
      <c r="KKF521" s="421"/>
      <c r="KKG521" s="421"/>
      <c r="KKH521" s="421"/>
      <c r="KKI521" s="421"/>
      <c r="KKJ521" s="421"/>
      <c r="KKK521" s="421"/>
      <c r="KKL521" s="421"/>
      <c r="KKM521" s="421"/>
      <c r="KKN521" s="421"/>
      <c r="KKO521" s="421"/>
      <c r="KKP521" s="421"/>
      <c r="KKQ521" s="421"/>
      <c r="KKR521" s="421"/>
      <c r="KKS521" s="421"/>
      <c r="KKT521" s="421"/>
      <c r="KKU521" s="421"/>
      <c r="KKV521" s="421"/>
      <c r="KKW521" s="421"/>
      <c r="KKX521" s="421"/>
      <c r="KKY521" s="421"/>
      <c r="KKZ521" s="421"/>
      <c r="KLA521" s="421"/>
      <c r="KLB521" s="421"/>
      <c r="KLC521" s="421"/>
      <c r="KLD521" s="421"/>
      <c r="KLE521" s="421"/>
      <c r="KLF521" s="421"/>
      <c r="KLG521" s="421"/>
      <c r="KLH521" s="421"/>
      <c r="KLI521" s="421"/>
      <c r="KLJ521" s="421"/>
      <c r="KLK521" s="421"/>
      <c r="KLL521" s="421"/>
      <c r="KLM521" s="421"/>
      <c r="KLN521" s="421"/>
      <c r="KLO521" s="421"/>
      <c r="KLP521" s="421"/>
      <c r="KLQ521" s="421"/>
      <c r="KLR521" s="421"/>
      <c r="KLS521" s="421"/>
      <c r="KLT521" s="421"/>
      <c r="KLU521" s="421"/>
      <c r="KLV521" s="421"/>
      <c r="KLW521" s="421"/>
      <c r="KLX521" s="421"/>
      <c r="KLY521" s="421"/>
      <c r="KLZ521" s="421"/>
      <c r="KMA521" s="421"/>
      <c r="KMB521" s="421"/>
      <c r="KMC521" s="421"/>
      <c r="KMD521" s="421"/>
      <c r="KME521" s="421"/>
      <c r="KMF521" s="421"/>
      <c r="KMG521" s="421"/>
      <c r="KMH521" s="421"/>
      <c r="KMI521" s="421"/>
      <c r="KMJ521" s="421"/>
      <c r="KMK521" s="421"/>
      <c r="KML521" s="421"/>
      <c r="KMM521" s="421"/>
      <c r="KMN521" s="421"/>
      <c r="KMO521" s="421"/>
      <c r="KMP521" s="421"/>
      <c r="KMQ521" s="421"/>
      <c r="KMR521" s="421"/>
      <c r="KMS521" s="421"/>
      <c r="KMT521" s="421"/>
      <c r="KMU521" s="421"/>
      <c r="KMV521" s="421"/>
      <c r="KMW521" s="421"/>
      <c r="KMX521" s="421"/>
      <c r="KMY521" s="421"/>
      <c r="KMZ521" s="421"/>
      <c r="KNA521" s="421"/>
      <c r="KNB521" s="421"/>
      <c r="KNC521" s="421"/>
      <c r="KND521" s="421"/>
      <c r="KNE521" s="421"/>
      <c r="KNF521" s="421"/>
      <c r="KNG521" s="421"/>
      <c r="KNH521" s="421"/>
      <c r="KNI521" s="421"/>
      <c r="KNJ521" s="421"/>
      <c r="KNK521" s="421"/>
      <c r="KNL521" s="421"/>
      <c r="KNM521" s="421"/>
      <c r="KNN521" s="421"/>
      <c r="KNO521" s="421"/>
      <c r="KNP521" s="421"/>
      <c r="KNQ521" s="421"/>
      <c r="KNR521" s="421"/>
      <c r="KNS521" s="421"/>
      <c r="KNT521" s="421"/>
      <c r="KNU521" s="421"/>
      <c r="KNV521" s="421"/>
      <c r="KNW521" s="421"/>
      <c r="KNX521" s="421"/>
      <c r="KNY521" s="421"/>
      <c r="KNZ521" s="421"/>
      <c r="KOA521" s="421"/>
      <c r="KOB521" s="421"/>
      <c r="KOC521" s="421"/>
      <c r="KOD521" s="421"/>
      <c r="KOE521" s="421"/>
      <c r="KOF521" s="421"/>
      <c r="KOG521" s="421"/>
      <c r="KOH521" s="421"/>
      <c r="KOI521" s="421"/>
      <c r="KOJ521" s="421"/>
      <c r="KOK521" s="421"/>
      <c r="KOL521" s="421"/>
      <c r="KOM521" s="421"/>
      <c r="KON521" s="421"/>
      <c r="KOO521" s="421"/>
      <c r="KOP521" s="421"/>
      <c r="KOQ521" s="421"/>
      <c r="KOR521" s="421"/>
      <c r="KOS521" s="421"/>
      <c r="KOT521" s="421"/>
      <c r="KOU521" s="421"/>
      <c r="KOV521" s="421"/>
      <c r="KOW521" s="421"/>
      <c r="KOX521" s="421"/>
      <c r="KOY521" s="421"/>
      <c r="KOZ521" s="421"/>
      <c r="KPA521" s="421"/>
      <c r="KPB521" s="421"/>
      <c r="KPC521" s="421"/>
      <c r="KPD521" s="421"/>
      <c r="KPE521" s="421"/>
      <c r="KPF521" s="421"/>
      <c r="KPG521" s="421"/>
      <c r="KPH521" s="421"/>
      <c r="KPI521" s="421"/>
      <c r="KPJ521" s="421"/>
      <c r="KPK521" s="421"/>
      <c r="KPL521" s="421"/>
      <c r="KPM521" s="421"/>
      <c r="KPN521" s="421"/>
      <c r="KPO521" s="421"/>
      <c r="KPP521" s="421"/>
      <c r="KPQ521" s="421"/>
      <c r="KPR521" s="421"/>
      <c r="KPS521" s="421"/>
      <c r="KPT521" s="421"/>
      <c r="KPU521" s="421"/>
      <c r="KPV521" s="421"/>
      <c r="KPW521" s="421"/>
      <c r="KPX521" s="421"/>
      <c r="KPY521" s="421"/>
      <c r="KPZ521" s="421"/>
      <c r="KQA521" s="421"/>
      <c r="KQB521" s="421"/>
      <c r="KQC521" s="421"/>
      <c r="KQD521" s="421"/>
      <c r="KQE521" s="421"/>
      <c r="KQF521" s="421"/>
      <c r="KQG521" s="421"/>
      <c r="KQH521" s="421"/>
      <c r="KQI521" s="421"/>
      <c r="KQJ521" s="421"/>
      <c r="KQK521" s="421"/>
      <c r="KQL521" s="421"/>
      <c r="KQM521" s="421"/>
      <c r="KQN521" s="421"/>
      <c r="KQO521" s="421"/>
      <c r="KQP521" s="421"/>
      <c r="KQQ521" s="421"/>
      <c r="KQR521" s="421"/>
      <c r="KQS521" s="421"/>
      <c r="KQT521" s="421"/>
      <c r="KQU521" s="421"/>
      <c r="KQV521" s="421"/>
      <c r="KQW521" s="421"/>
      <c r="KQX521" s="421"/>
      <c r="KQY521" s="421"/>
      <c r="KQZ521" s="421"/>
      <c r="KRA521" s="421"/>
      <c r="KRB521" s="421"/>
      <c r="KRC521" s="421"/>
      <c r="KRD521" s="421"/>
      <c r="KRE521" s="421"/>
      <c r="KRF521" s="421"/>
      <c r="KRG521" s="421"/>
      <c r="KRH521" s="421"/>
      <c r="KRI521" s="421"/>
      <c r="KRJ521" s="421"/>
      <c r="KRK521" s="421"/>
      <c r="KRL521" s="421"/>
      <c r="KRM521" s="421"/>
      <c r="KRN521" s="421"/>
      <c r="KRO521" s="421"/>
      <c r="KRP521" s="421"/>
      <c r="KRQ521" s="421"/>
      <c r="KRR521" s="421"/>
      <c r="KRS521" s="421"/>
      <c r="KRT521" s="421"/>
      <c r="KRU521" s="421"/>
      <c r="KRV521" s="421"/>
      <c r="KRW521" s="421"/>
      <c r="KRX521" s="421"/>
      <c r="KRY521" s="421"/>
      <c r="KRZ521" s="421"/>
      <c r="KSA521" s="421"/>
      <c r="KSB521" s="421"/>
      <c r="KSC521" s="421"/>
      <c r="KSD521" s="421"/>
      <c r="KSE521" s="421"/>
      <c r="KSF521" s="421"/>
      <c r="KSG521" s="421"/>
      <c r="KSH521" s="421"/>
      <c r="KSI521" s="421"/>
      <c r="KSJ521" s="421"/>
      <c r="KSK521" s="421"/>
      <c r="KSL521" s="421"/>
      <c r="KSM521" s="421"/>
      <c r="KSN521" s="421"/>
      <c r="KSO521" s="421"/>
      <c r="KSP521" s="421"/>
      <c r="KSQ521" s="421"/>
      <c r="KSR521" s="421"/>
      <c r="KSS521" s="421"/>
      <c r="KST521" s="421"/>
      <c r="KSU521" s="421"/>
      <c r="KSV521" s="421"/>
      <c r="KSW521" s="421"/>
      <c r="KSX521" s="421"/>
      <c r="KSY521" s="421"/>
      <c r="KSZ521" s="421"/>
      <c r="KTA521" s="421"/>
      <c r="KTB521" s="421"/>
      <c r="KTC521" s="421"/>
      <c r="KTD521" s="421"/>
      <c r="KTE521" s="421"/>
      <c r="KTF521" s="421"/>
      <c r="KTG521" s="421"/>
      <c r="KTH521" s="421"/>
      <c r="KTI521" s="421"/>
      <c r="KTJ521" s="421"/>
      <c r="KTK521" s="421"/>
      <c r="KTL521" s="421"/>
      <c r="KTM521" s="421"/>
      <c r="KTN521" s="421"/>
      <c r="KTO521" s="421"/>
      <c r="KTP521" s="421"/>
      <c r="KTQ521" s="421"/>
      <c r="KTR521" s="421"/>
      <c r="KTS521" s="421"/>
      <c r="KTT521" s="421"/>
      <c r="KTU521" s="421"/>
      <c r="KTV521" s="421"/>
      <c r="KTW521" s="421"/>
      <c r="KTX521" s="421"/>
      <c r="KTY521" s="421"/>
      <c r="KTZ521" s="421"/>
      <c r="KUA521" s="421"/>
      <c r="KUB521" s="421"/>
      <c r="KUC521" s="421"/>
      <c r="KUD521" s="421"/>
      <c r="KUE521" s="421"/>
      <c r="KUF521" s="421"/>
      <c r="KUG521" s="421"/>
      <c r="KUH521" s="421"/>
      <c r="KUI521" s="421"/>
      <c r="KUJ521" s="421"/>
      <c r="KUK521" s="421"/>
      <c r="KUL521" s="421"/>
      <c r="KUM521" s="421"/>
      <c r="KUN521" s="421"/>
      <c r="KUO521" s="421"/>
      <c r="KUP521" s="421"/>
      <c r="KUQ521" s="421"/>
      <c r="KUR521" s="421"/>
      <c r="KUS521" s="421"/>
      <c r="KUT521" s="421"/>
      <c r="KUU521" s="421"/>
      <c r="KUV521" s="421"/>
      <c r="KUW521" s="421"/>
      <c r="KUX521" s="421"/>
      <c r="KUY521" s="421"/>
      <c r="KUZ521" s="421"/>
      <c r="KVA521" s="421"/>
      <c r="KVB521" s="421"/>
      <c r="KVC521" s="421"/>
      <c r="KVD521" s="421"/>
      <c r="KVE521" s="421"/>
      <c r="KVF521" s="421"/>
      <c r="KVG521" s="421"/>
      <c r="KVH521" s="421"/>
      <c r="KVI521" s="421"/>
      <c r="KVJ521" s="421"/>
      <c r="KVK521" s="421"/>
      <c r="KVL521" s="421"/>
      <c r="KVM521" s="421"/>
      <c r="KVN521" s="421"/>
      <c r="KVO521" s="421"/>
      <c r="KVP521" s="421"/>
      <c r="KVQ521" s="421"/>
      <c r="KVR521" s="421"/>
      <c r="KVS521" s="421"/>
      <c r="KVT521" s="421"/>
      <c r="KVU521" s="421"/>
      <c r="KVV521" s="421"/>
      <c r="KVW521" s="421"/>
      <c r="KVX521" s="421"/>
      <c r="KVY521" s="421"/>
      <c r="KVZ521" s="421"/>
      <c r="KWA521" s="421"/>
      <c r="KWB521" s="421"/>
      <c r="KWC521" s="421"/>
      <c r="KWD521" s="421"/>
      <c r="KWE521" s="421"/>
      <c r="KWF521" s="421"/>
      <c r="KWG521" s="421"/>
      <c r="KWH521" s="421"/>
      <c r="KWI521" s="421"/>
      <c r="KWJ521" s="421"/>
      <c r="KWK521" s="421"/>
      <c r="KWL521" s="421"/>
      <c r="KWM521" s="421"/>
      <c r="KWN521" s="421"/>
      <c r="KWO521" s="421"/>
      <c r="KWP521" s="421"/>
      <c r="KWQ521" s="421"/>
      <c r="KWR521" s="421"/>
      <c r="KWS521" s="421"/>
      <c r="KWT521" s="421"/>
      <c r="KWU521" s="421"/>
      <c r="KWV521" s="421"/>
      <c r="KWW521" s="421"/>
      <c r="KWX521" s="421"/>
      <c r="KWY521" s="421"/>
      <c r="KWZ521" s="421"/>
      <c r="KXA521" s="421"/>
      <c r="KXB521" s="421"/>
      <c r="KXC521" s="421"/>
      <c r="KXD521" s="421"/>
      <c r="KXE521" s="421"/>
      <c r="KXF521" s="421"/>
      <c r="KXG521" s="421"/>
      <c r="KXH521" s="421"/>
      <c r="KXI521" s="421"/>
      <c r="KXJ521" s="421"/>
      <c r="KXK521" s="421"/>
      <c r="KXL521" s="421"/>
      <c r="KXM521" s="421"/>
      <c r="KXN521" s="421"/>
      <c r="KXO521" s="421"/>
      <c r="KXP521" s="421"/>
      <c r="KXQ521" s="421"/>
      <c r="KXR521" s="421"/>
      <c r="KXS521" s="421"/>
      <c r="KXT521" s="421"/>
      <c r="KXU521" s="421"/>
      <c r="KXV521" s="421"/>
      <c r="KXW521" s="421"/>
      <c r="KXX521" s="421"/>
      <c r="KXY521" s="421"/>
      <c r="KXZ521" s="421"/>
      <c r="KYA521" s="421"/>
      <c r="KYB521" s="421"/>
      <c r="KYC521" s="421"/>
      <c r="KYD521" s="421"/>
      <c r="KYE521" s="421"/>
      <c r="KYF521" s="421"/>
      <c r="KYG521" s="421"/>
      <c r="KYH521" s="421"/>
      <c r="KYI521" s="421"/>
      <c r="KYJ521" s="421"/>
      <c r="KYK521" s="421"/>
      <c r="KYL521" s="421"/>
      <c r="KYM521" s="421"/>
      <c r="KYN521" s="421"/>
      <c r="KYO521" s="421"/>
      <c r="KYP521" s="421"/>
      <c r="KYQ521" s="421"/>
      <c r="KYR521" s="421"/>
      <c r="KYS521" s="421"/>
      <c r="KYT521" s="421"/>
      <c r="KYU521" s="421"/>
      <c r="KYV521" s="421"/>
      <c r="KYW521" s="421"/>
      <c r="KYX521" s="421"/>
      <c r="KYY521" s="421"/>
      <c r="KYZ521" s="421"/>
      <c r="KZA521" s="421"/>
      <c r="KZB521" s="421"/>
      <c r="KZC521" s="421"/>
      <c r="KZD521" s="421"/>
      <c r="KZE521" s="421"/>
      <c r="KZF521" s="421"/>
      <c r="KZG521" s="421"/>
      <c r="KZH521" s="421"/>
      <c r="KZI521" s="421"/>
      <c r="KZJ521" s="421"/>
      <c r="KZK521" s="421"/>
      <c r="KZL521" s="421"/>
      <c r="KZM521" s="421"/>
      <c r="KZN521" s="421"/>
      <c r="KZO521" s="421"/>
      <c r="KZP521" s="421"/>
      <c r="KZQ521" s="421"/>
      <c r="KZR521" s="421"/>
      <c r="KZS521" s="421"/>
      <c r="KZT521" s="421"/>
      <c r="KZU521" s="421"/>
      <c r="KZV521" s="421"/>
      <c r="KZW521" s="421"/>
      <c r="KZX521" s="421"/>
      <c r="KZY521" s="421"/>
      <c r="KZZ521" s="421"/>
      <c r="LAA521" s="421"/>
      <c r="LAB521" s="421"/>
      <c r="LAC521" s="421"/>
      <c r="LAD521" s="421"/>
      <c r="LAE521" s="421"/>
      <c r="LAF521" s="421"/>
      <c r="LAG521" s="421"/>
      <c r="LAH521" s="421"/>
      <c r="LAI521" s="421"/>
      <c r="LAJ521" s="421"/>
      <c r="LAK521" s="421"/>
      <c r="LAL521" s="421"/>
      <c r="LAM521" s="421"/>
      <c r="LAN521" s="421"/>
      <c r="LAO521" s="421"/>
      <c r="LAP521" s="421"/>
      <c r="LAQ521" s="421"/>
      <c r="LAR521" s="421"/>
      <c r="LAS521" s="421"/>
      <c r="LAT521" s="421"/>
      <c r="LAU521" s="421"/>
      <c r="LAV521" s="421"/>
      <c r="LAW521" s="421"/>
      <c r="LAX521" s="421"/>
      <c r="LAY521" s="421"/>
      <c r="LAZ521" s="421"/>
      <c r="LBA521" s="421"/>
      <c r="LBB521" s="421"/>
      <c r="LBC521" s="421"/>
      <c r="LBD521" s="421"/>
      <c r="LBE521" s="421"/>
      <c r="LBF521" s="421"/>
      <c r="LBG521" s="421"/>
      <c r="LBH521" s="421"/>
      <c r="LBI521" s="421"/>
      <c r="LBJ521" s="421"/>
      <c r="LBK521" s="421"/>
      <c r="LBL521" s="421"/>
      <c r="LBM521" s="421"/>
      <c r="LBN521" s="421"/>
      <c r="LBO521" s="421"/>
      <c r="LBP521" s="421"/>
      <c r="LBQ521" s="421"/>
      <c r="LBR521" s="421"/>
      <c r="LBS521" s="421"/>
      <c r="LBT521" s="421"/>
      <c r="LBU521" s="421"/>
      <c r="LBV521" s="421"/>
      <c r="LBW521" s="421"/>
      <c r="LBX521" s="421"/>
      <c r="LBY521" s="421"/>
      <c r="LBZ521" s="421"/>
      <c r="LCA521" s="421"/>
      <c r="LCB521" s="421"/>
      <c r="LCC521" s="421"/>
      <c r="LCD521" s="421"/>
      <c r="LCE521" s="421"/>
      <c r="LCF521" s="421"/>
      <c r="LCG521" s="421"/>
      <c r="LCH521" s="421"/>
      <c r="LCI521" s="421"/>
      <c r="LCJ521" s="421"/>
      <c r="LCK521" s="421"/>
      <c r="LCL521" s="421"/>
      <c r="LCM521" s="421"/>
      <c r="LCN521" s="421"/>
      <c r="LCO521" s="421"/>
      <c r="LCP521" s="421"/>
      <c r="LCQ521" s="421"/>
      <c r="LCR521" s="421"/>
      <c r="LCS521" s="421"/>
      <c r="LCT521" s="421"/>
      <c r="LCU521" s="421"/>
      <c r="LCV521" s="421"/>
      <c r="LCW521" s="421"/>
      <c r="LCX521" s="421"/>
      <c r="LCY521" s="421"/>
      <c r="LCZ521" s="421"/>
      <c r="LDA521" s="421"/>
      <c r="LDB521" s="421"/>
      <c r="LDC521" s="421"/>
      <c r="LDD521" s="421"/>
      <c r="LDE521" s="421"/>
      <c r="LDF521" s="421"/>
      <c r="LDG521" s="421"/>
      <c r="LDH521" s="421"/>
      <c r="LDI521" s="421"/>
      <c r="LDJ521" s="421"/>
      <c r="LDK521" s="421"/>
      <c r="LDL521" s="421"/>
      <c r="LDM521" s="421"/>
      <c r="LDN521" s="421"/>
      <c r="LDO521" s="421"/>
      <c r="LDP521" s="421"/>
      <c r="LDQ521" s="421"/>
      <c r="LDR521" s="421"/>
      <c r="LDS521" s="421"/>
      <c r="LDT521" s="421"/>
      <c r="LDU521" s="421"/>
      <c r="LDV521" s="421"/>
      <c r="LDW521" s="421"/>
      <c r="LDX521" s="421"/>
      <c r="LDY521" s="421"/>
      <c r="LDZ521" s="421"/>
      <c r="LEA521" s="421"/>
      <c r="LEB521" s="421"/>
      <c r="LEC521" s="421"/>
      <c r="LED521" s="421"/>
      <c r="LEE521" s="421"/>
      <c r="LEF521" s="421"/>
      <c r="LEG521" s="421"/>
      <c r="LEH521" s="421"/>
      <c r="LEI521" s="421"/>
      <c r="LEJ521" s="421"/>
      <c r="LEK521" s="421"/>
      <c r="LEL521" s="421"/>
      <c r="LEM521" s="421"/>
      <c r="LEN521" s="421"/>
      <c r="LEO521" s="421"/>
      <c r="LEP521" s="421"/>
      <c r="LEQ521" s="421"/>
      <c r="LER521" s="421"/>
      <c r="LES521" s="421"/>
      <c r="LET521" s="421"/>
      <c r="LEU521" s="421"/>
      <c r="LEV521" s="421"/>
      <c r="LEW521" s="421"/>
      <c r="LEX521" s="421"/>
      <c r="LEY521" s="421"/>
      <c r="LEZ521" s="421"/>
      <c r="LFA521" s="421"/>
      <c r="LFB521" s="421"/>
      <c r="LFC521" s="421"/>
      <c r="LFD521" s="421"/>
      <c r="LFE521" s="421"/>
      <c r="LFF521" s="421"/>
      <c r="LFG521" s="421"/>
      <c r="LFH521" s="421"/>
      <c r="LFI521" s="421"/>
      <c r="LFJ521" s="421"/>
      <c r="LFK521" s="421"/>
      <c r="LFL521" s="421"/>
      <c r="LFM521" s="421"/>
      <c r="LFN521" s="421"/>
      <c r="LFO521" s="421"/>
      <c r="LFP521" s="421"/>
      <c r="LFQ521" s="421"/>
      <c r="LFR521" s="421"/>
      <c r="LFS521" s="421"/>
      <c r="LFT521" s="421"/>
      <c r="LFU521" s="421"/>
      <c r="LFV521" s="421"/>
      <c r="LFW521" s="421"/>
      <c r="LFX521" s="421"/>
      <c r="LFY521" s="421"/>
      <c r="LFZ521" s="421"/>
      <c r="LGA521" s="421"/>
      <c r="LGB521" s="421"/>
      <c r="LGC521" s="421"/>
      <c r="LGD521" s="421"/>
      <c r="LGE521" s="421"/>
      <c r="LGF521" s="421"/>
      <c r="LGG521" s="421"/>
      <c r="LGH521" s="421"/>
      <c r="LGI521" s="421"/>
      <c r="LGJ521" s="421"/>
      <c r="LGK521" s="421"/>
      <c r="LGL521" s="421"/>
      <c r="LGM521" s="421"/>
      <c r="LGN521" s="421"/>
      <c r="LGO521" s="421"/>
      <c r="LGP521" s="421"/>
      <c r="LGQ521" s="421"/>
      <c r="LGR521" s="421"/>
      <c r="LGS521" s="421"/>
      <c r="LGT521" s="421"/>
      <c r="LGU521" s="421"/>
      <c r="LGV521" s="421"/>
      <c r="LGW521" s="421"/>
      <c r="LGX521" s="421"/>
      <c r="LGY521" s="421"/>
      <c r="LGZ521" s="421"/>
      <c r="LHA521" s="421"/>
      <c r="LHB521" s="421"/>
      <c r="LHC521" s="421"/>
      <c r="LHD521" s="421"/>
      <c r="LHE521" s="421"/>
      <c r="LHF521" s="421"/>
      <c r="LHG521" s="421"/>
      <c r="LHH521" s="421"/>
      <c r="LHI521" s="421"/>
      <c r="LHJ521" s="421"/>
      <c r="LHK521" s="421"/>
      <c r="LHL521" s="421"/>
      <c r="LHM521" s="421"/>
      <c r="LHN521" s="421"/>
      <c r="LHO521" s="421"/>
      <c r="LHP521" s="421"/>
      <c r="LHQ521" s="421"/>
      <c r="LHR521" s="421"/>
      <c r="LHS521" s="421"/>
      <c r="LHT521" s="421"/>
      <c r="LHU521" s="421"/>
      <c r="LHV521" s="421"/>
      <c r="LHW521" s="421"/>
      <c r="LHX521" s="421"/>
      <c r="LHY521" s="421"/>
      <c r="LHZ521" s="421"/>
      <c r="LIA521" s="421"/>
      <c r="LIB521" s="421"/>
      <c r="LIC521" s="421"/>
      <c r="LID521" s="421"/>
      <c r="LIE521" s="421"/>
      <c r="LIF521" s="421"/>
      <c r="LIG521" s="421"/>
      <c r="LIH521" s="421"/>
      <c r="LII521" s="421"/>
      <c r="LIJ521" s="421"/>
      <c r="LIK521" s="421"/>
      <c r="LIL521" s="421"/>
      <c r="LIM521" s="421"/>
      <c r="LIN521" s="421"/>
      <c r="LIO521" s="421"/>
      <c r="LIP521" s="421"/>
      <c r="LIQ521" s="421"/>
      <c r="LIR521" s="421"/>
      <c r="LIS521" s="421"/>
      <c r="LIT521" s="421"/>
      <c r="LIU521" s="421"/>
      <c r="LIV521" s="421"/>
      <c r="LIW521" s="421"/>
      <c r="LIX521" s="421"/>
      <c r="LIY521" s="421"/>
      <c r="LIZ521" s="421"/>
      <c r="LJA521" s="421"/>
      <c r="LJB521" s="421"/>
      <c r="LJC521" s="421"/>
      <c r="LJD521" s="421"/>
      <c r="LJE521" s="421"/>
      <c r="LJF521" s="421"/>
      <c r="LJG521" s="421"/>
      <c r="LJH521" s="421"/>
      <c r="LJI521" s="421"/>
      <c r="LJJ521" s="421"/>
      <c r="LJK521" s="421"/>
      <c r="LJL521" s="421"/>
      <c r="LJM521" s="421"/>
      <c r="LJN521" s="421"/>
      <c r="LJO521" s="421"/>
      <c r="LJP521" s="421"/>
      <c r="LJQ521" s="421"/>
      <c r="LJR521" s="421"/>
      <c r="LJS521" s="421"/>
      <c r="LJT521" s="421"/>
      <c r="LJU521" s="421"/>
      <c r="LJV521" s="421"/>
      <c r="LJW521" s="421"/>
      <c r="LJX521" s="421"/>
      <c r="LJY521" s="421"/>
      <c r="LJZ521" s="421"/>
      <c r="LKA521" s="421"/>
      <c r="LKB521" s="421"/>
      <c r="LKC521" s="421"/>
      <c r="LKD521" s="421"/>
      <c r="LKE521" s="421"/>
      <c r="LKF521" s="421"/>
      <c r="LKG521" s="421"/>
      <c r="LKH521" s="421"/>
      <c r="LKI521" s="421"/>
      <c r="LKJ521" s="421"/>
      <c r="LKK521" s="421"/>
      <c r="LKL521" s="421"/>
      <c r="LKM521" s="421"/>
      <c r="LKN521" s="421"/>
      <c r="LKO521" s="421"/>
      <c r="LKP521" s="421"/>
      <c r="LKQ521" s="421"/>
      <c r="LKR521" s="421"/>
      <c r="LKS521" s="421"/>
      <c r="LKT521" s="421"/>
      <c r="LKU521" s="421"/>
      <c r="LKV521" s="421"/>
      <c r="LKW521" s="421"/>
      <c r="LKX521" s="421"/>
      <c r="LKY521" s="421"/>
      <c r="LKZ521" s="421"/>
      <c r="LLA521" s="421"/>
      <c r="LLB521" s="421"/>
      <c r="LLC521" s="421"/>
      <c r="LLD521" s="421"/>
      <c r="LLE521" s="421"/>
      <c r="LLF521" s="421"/>
      <c r="LLG521" s="421"/>
      <c r="LLH521" s="421"/>
      <c r="LLI521" s="421"/>
      <c r="LLJ521" s="421"/>
      <c r="LLK521" s="421"/>
      <c r="LLL521" s="421"/>
      <c r="LLM521" s="421"/>
      <c r="LLN521" s="421"/>
      <c r="LLO521" s="421"/>
      <c r="LLP521" s="421"/>
      <c r="LLQ521" s="421"/>
      <c r="LLR521" s="421"/>
      <c r="LLS521" s="421"/>
      <c r="LLT521" s="421"/>
      <c r="LLU521" s="421"/>
      <c r="LLV521" s="421"/>
      <c r="LLW521" s="421"/>
      <c r="LLX521" s="421"/>
      <c r="LLY521" s="421"/>
      <c r="LLZ521" s="421"/>
      <c r="LMA521" s="421"/>
      <c r="LMB521" s="421"/>
      <c r="LMC521" s="421"/>
      <c r="LMD521" s="421"/>
      <c r="LME521" s="421"/>
      <c r="LMF521" s="421"/>
      <c r="LMG521" s="421"/>
      <c r="LMH521" s="421"/>
      <c r="LMI521" s="421"/>
      <c r="LMJ521" s="421"/>
      <c r="LMK521" s="421"/>
      <c r="LML521" s="421"/>
      <c r="LMM521" s="421"/>
      <c r="LMN521" s="421"/>
      <c r="LMO521" s="421"/>
      <c r="LMP521" s="421"/>
      <c r="LMQ521" s="421"/>
      <c r="LMR521" s="421"/>
      <c r="LMS521" s="421"/>
      <c r="LMT521" s="421"/>
      <c r="LMU521" s="421"/>
      <c r="LMV521" s="421"/>
      <c r="LMW521" s="421"/>
      <c r="LMX521" s="421"/>
      <c r="LMY521" s="421"/>
      <c r="LMZ521" s="421"/>
      <c r="LNA521" s="421"/>
      <c r="LNB521" s="421"/>
      <c r="LNC521" s="421"/>
      <c r="LND521" s="421"/>
      <c r="LNE521" s="421"/>
      <c r="LNF521" s="421"/>
      <c r="LNG521" s="421"/>
      <c r="LNH521" s="421"/>
      <c r="LNI521" s="421"/>
      <c r="LNJ521" s="421"/>
      <c r="LNK521" s="421"/>
      <c r="LNL521" s="421"/>
      <c r="LNM521" s="421"/>
      <c r="LNN521" s="421"/>
      <c r="LNO521" s="421"/>
      <c r="LNP521" s="421"/>
      <c r="LNQ521" s="421"/>
      <c r="LNR521" s="421"/>
      <c r="LNS521" s="421"/>
      <c r="LNT521" s="421"/>
      <c r="LNU521" s="421"/>
      <c r="LNV521" s="421"/>
      <c r="LNW521" s="421"/>
      <c r="LNX521" s="421"/>
      <c r="LNY521" s="421"/>
      <c r="LNZ521" s="421"/>
      <c r="LOA521" s="421"/>
      <c r="LOB521" s="421"/>
      <c r="LOC521" s="421"/>
      <c r="LOD521" s="421"/>
      <c r="LOE521" s="421"/>
      <c r="LOF521" s="421"/>
      <c r="LOG521" s="421"/>
      <c r="LOH521" s="421"/>
      <c r="LOI521" s="421"/>
      <c r="LOJ521" s="421"/>
      <c r="LOK521" s="421"/>
      <c r="LOL521" s="421"/>
      <c r="LOM521" s="421"/>
      <c r="LON521" s="421"/>
      <c r="LOO521" s="421"/>
      <c r="LOP521" s="421"/>
      <c r="LOQ521" s="421"/>
      <c r="LOR521" s="421"/>
      <c r="LOS521" s="421"/>
      <c r="LOT521" s="421"/>
      <c r="LOU521" s="421"/>
      <c r="LOV521" s="421"/>
      <c r="LOW521" s="421"/>
      <c r="LOX521" s="421"/>
      <c r="LOY521" s="421"/>
      <c r="LOZ521" s="421"/>
      <c r="LPA521" s="421"/>
      <c r="LPB521" s="421"/>
      <c r="LPC521" s="421"/>
      <c r="LPD521" s="421"/>
      <c r="LPE521" s="421"/>
      <c r="LPF521" s="421"/>
      <c r="LPG521" s="421"/>
      <c r="LPH521" s="421"/>
      <c r="LPI521" s="421"/>
      <c r="LPJ521" s="421"/>
      <c r="LPK521" s="421"/>
      <c r="LPL521" s="421"/>
      <c r="LPM521" s="421"/>
      <c r="LPN521" s="421"/>
      <c r="LPO521" s="421"/>
      <c r="LPP521" s="421"/>
      <c r="LPQ521" s="421"/>
      <c r="LPR521" s="421"/>
      <c r="LPS521" s="421"/>
      <c r="LPT521" s="421"/>
      <c r="LPU521" s="421"/>
      <c r="LPV521" s="421"/>
      <c r="LPW521" s="421"/>
      <c r="LPX521" s="421"/>
      <c r="LPY521" s="421"/>
      <c r="LPZ521" s="421"/>
      <c r="LQA521" s="421"/>
      <c r="LQB521" s="421"/>
      <c r="LQC521" s="421"/>
      <c r="LQD521" s="421"/>
      <c r="LQE521" s="421"/>
      <c r="LQF521" s="421"/>
      <c r="LQG521" s="421"/>
      <c r="LQH521" s="421"/>
      <c r="LQI521" s="421"/>
      <c r="LQJ521" s="421"/>
      <c r="LQK521" s="421"/>
      <c r="LQL521" s="421"/>
      <c r="LQM521" s="421"/>
      <c r="LQN521" s="421"/>
      <c r="LQO521" s="421"/>
      <c r="LQP521" s="421"/>
      <c r="LQQ521" s="421"/>
      <c r="LQR521" s="421"/>
      <c r="LQS521" s="421"/>
      <c r="LQT521" s="421"/>
      <c r="LQU521" s="421"/>
      <c r="LQV521" s="421"/>
      <c r="LQW521" s="421"/>
      <c r="LQX521" s="421"/>
      <c r="LQY521" s="421"/>
      <c r="LQZ521" s="421"/>
      <c r="LRA521" s="421"/>
      <c r="LRB521" s="421"/>
      <c r="LRC521" s="421"/>
      <c r="LRD521" s="421"/>
      <c r="LRE521" s="421"/>
      <c r="LRF521" s="421"/>
      <c r="LRG521" s="421"/>
      <c r="LRH521" s="421"/>
      <c r="LRI521" s="421"/>
      <c r="LRJ521" s="421"/>
      <c r="LRK521" s="421"/>
      <c r="LRL521" s="421"/>
      <c r="LRM521" s="421"/>
      <c r="LRN521" s="421"/>
      <c r="LRO521" s="421"/>
      <c r="LRP521" s="421"/>
      <c r="LRQ521" s="421"/>
      <c r="LRR521" s="421"/>
      <c r="LRS521" s="421"/>
      <c r="LRT521" s="421"/>
      <c r="LRU521" s="421"/>
      <c r="LRV521" s="421"/>
      <c r="LRW521" s="421"/>
      <c r="LRX521" s="421"/>
      <c r="LRY521" s="421"/>
      <c r="LRZ521" s="421"/>
      <c r="LSA521" s="421"/>
      <c r="LSB521" s="421"/>
      <c r="LSC521" s="421"/>
      <c r="LSD521" s="421"/>
      <c r="LSE521" s="421"/>
      <c r="LSF521" s="421"/>
      <c r="LSG521" s="421"/>
      <c r="LSH521" s="421"/>
      <c r="LSI521" s="421"/>
      <c r="LSJ521" s="421"/>
      <c r="LSK521" s="421"/>
      <c r="LSL521" s="421"/>
      <c r="LSM521" s="421"/>
      <c r="LSN521" s="421"/>
      <c r="LSO521" s="421"/>
      <c r="LSP521" s="421"/>
      <c r="LSQ521" s="421"/>
      <c r="LSR521" s="421"/>
      <c r="LSS521" s="421"/>
      <c r="LST521" s="421"/>
      <c r="LSU521" s="421"/>
      <c r="LSV521" s="421"/>
      <c r="LSW521" s="421"/>
      <c r="LSX521" s="421"/>
      <c r="LSY521" s="421"/>
      <c r="LSZ521" s="421"/>
      <c r="LTA521" s="421"/>
      <c r="LTB521" s="421"/>
      <c r="LTC521" s="421"/>
      <c r="LTD521" s="421"/>
      <c r="LTE521" s="421"/>
      <c r="LTF521" s="421"/>
      <c r="LTG521" s="421"/>
      <c r="LTH521" s="421"/>
      <c r="LTI521" s="421"/>
      <c r="LTJ521" s="421"/>
      <c r="LTK521" s="421"/>
      <c r="LTL521" s="421"/>
      <c r="LTM521" s="421"/>
      <c r="LTN521" s="421"/>
      <c r="LTO521" s="421"/>
      <c r="LTP521" s="421"/>
      <c r="LTQ521" s="421"/>
      <c r="LTR521" s="421"/>
      <c r="LTS521" s="421"/>
      <c r="LTT521" s="421"/>
      <c r="LTU521" s="421"/>
      <c r="LTV521" s="421"/>
      <c r="LTW521" s="421"/>
      <c r="LTX521" s="421"/>
      <c r="LTY521" s="421"/>
      <c r="LTZ521" s="421"/>
      <c r="LUA521" s="421"/>
      <c r="LUB521" s="421"/>
      <c r="LUC521" s="421"/>
      <c r="LUD521" s="421"/>
      <c r="LUE521" s="421"/>
      <c r="LUF521" s="421"/>
      <c r="LUG521" s="421"/>
      <c r="LUH521" s="421"/>
      <c r="LUI521" s="421"/>
      <c r="LUJ521" s="421"/>
      <c r="LUK521" s="421"/>
      <c r="LUL521" s="421"/>
      <c r="LUM521" s="421"/>
      <c r="LUN521" s="421"/>
      <c r="LUO521" s="421"/>
      <c r="LUP521" s="421"/>
      <c r="LUQ521" s="421"/>
      <c r="LUR521" s="421"/>
      <c r="LUS521" s="421"/>
      <c r="LUT521" s="421"/>
      <c r="LUU521" s="421"/>
      <c r="LUV521" s="421"/>
      <c r="LUW521" s="421"/>
      <c r="LUX521" s="421"/>
      <c r="LUY521" s="421"/>
      <c r="LUZ521" s="421"/>
      <c r="LVA521" s="421"/>
      <c r="LVB521" s="421"/>
      <c r="LVC521" s="421"/>
      <c r="LVD521" s="421"/>
      <c r="LVE521" s="421"/>
      <c r="LVF521" s="421"/>
      <c r="LVG521" s="421"/>
      <c r="LVH521" s="421"/>
      <c r="LVI521" s="421"/>
      <c r="LVJ521" s="421"/>
      <c r="LVK521" s="421"/>
      <c r="LVL521" s="421"/>
      <c r="LVM521" s="421"/>
      <c r="LVN521" s="421"/>
      <c r="LVO521" s="421"/>
      <c r="LVP521" s="421"/>
      <c r="LVQ521" s="421"/>
      <c r="LVR521" s="421"/>
      <c r="LVS521" s="421"/>
      <c r="LVT521" s="421"/>
      <c r="LVU521" s="421"/>
      <c r="LVV521" s="421"/>
      <c r="LVW521" s="421"/>
      <c r="LVX521" s="421"/>
      <c r="LVY521" s="421"/>
      <c r="LVZ521" s="421"/>
      <c r="LWA521" s="421"/>
      <c r="LWB521" s="421"/>
      <c r="LWC521" s="421"/>
      <c r="LWD521" s="421"/>
      <c r="LWE521" s="421"/>
      <c r="LWF521" s="421"/>
      <c r="LWG521" s="421"/>
      <c r="LWH521" s="421"/>
      <c r="LWI521" s="421"/>
      <c r="LWJ521" s="421"/>
      <c r="LWK521" s="421"/>
      <c r="LWL521" s="421"/>
      <c r="LWM521" s="421"/>
      <c r="LWN521" s="421"/>
      <c r="LWO521" s="421"/>
      <c r="LWP521" s="421"/>
      <c r="LWQ521" s="421"/>
      <c r="LWR521" s="421"/>
      <c r="LWS521" s="421"/>
      <c r="LWT521" s="421"/>
      <c r="LWU521" s="421"/>
      <c r="LWV521" s="421"/>
      <c r="LWW521" s="421"/>
      <c r="LWX521" s="421"/>
      <c r="LWY521" s="421"/>
      <c r="LWZ521" s="421"/>
      <c r="LXA521" s="421"/>
      <c r="LXB521" s="421"/>
      <c r="LXC521" s="421"/>
      <c r="LXD521" s="421"/>
      <c r="LXE521" s="421"/>
      <c r="LXF521" s="421"/>
      <c r="LXG521" s="421"/>
      <c r="LXH521" s="421"/>
      <c r="LXI521" s="421"/>
      <c r="LXJ521" s="421"/>
      <c r="LXK521" s="421"/>
      <c r="LXL521" s="421"/>
      <c r="LXM521" s="421"/>
      <c r="LXN521" s="421"/>
      <c r="LXO521" s="421"/>
      <c r="LXP521" s="421"/>
      <c r="LXQ521" s="421"/>
      <c r="LXR521" s="421"/>
      <c r="LXS521" s="421"/>
      <c r="LXT521" s="421"/>
      <c r="LXU521" s="421"/>
      <c r="LXV521" s="421"/>
      <c r="LXW521" s="421"/>
      <c r="LXX521" s="421"/>
      <c r="LXY521" s="421"/>
      <c r="LXZ521" s="421"/>
      <c r="LYA521" s="421"/>
      <c r="LYB521" s="421"/>
      <c r="LYC521" s="421"/>
      <c r="LYD521" s="421"/>
      <c r="LYE521" s="421"/>
      <c r="LYF521" s="421"/>
      <c r="LYG521" s="421"/>
      <c r="LYH521" s="421"/>
      <c r="LYI521" s="421"/>
      <c r="LYJ521" s="421"/>
      <c r="LYK521" s="421"/>
      <c r="LYL521" s="421"/>
      <c r="LYM521" s="421"/>
      <c r="LYN521" s="421"/>
      <c r="LYO521" s="421"/>
      <c r="LYP521" s="421"/>
      <c r="LYQ521" s="421"/>
      <c r="LYR521" s="421"/>
      <c r="LYS521" s="421"/>
      <c r="LYT521" s="421"/>
      <c r="LYU521" s="421"/>
      <c r="LYV521" s="421"/>
      <c r="LYW521" s="421"/>
      <c r="LYX521" s="421"/>
      <c r="LYY521" s="421"/>
      <c r="LYZ521" s="421"/>
      <c r="LZA521" s="421"/>
      <c r="LZB521" s="421"/>
      <c r="LZC521" s="421"/>
      <c r="LZD521" s="421"/>
      <c r="LZE521" s="421"/>
      <c r="LZF521" s="421"/>
      <c r="LZG521" s="421"/>
      <c r="LZH521" s="421"/>
      <c r="LZI521" s="421"/>
      <c r="LZJ521" s="421"/>
      <c r="LZK521" s="421"/>
      <c r="LZL521" s="421"/>
      <c r="LZM521" s="421"/>
      <c r="LZN521" s="421"/>
      <c r="LZO521" s="421"/>
      <c r="LZP521" s="421"/>
      <c r="LZQ521" s="421"/>
      <c r="LZR521" s="421"/>
      <c r="LZS521" s="421"/>
      <c r="LZT521" s="421"/>
      <c r="LZU521" s="421"/>
      <c r="LZV521" s="421"/>
      <c r="LZW521" s="421"/>
      <c r="LZX521" s="421"/>
      <c r="LZY521" s="421"/>
      <c r="LZZ521" s="421"/>
      <c r="MAA521" s="421"/>
      <c r="MAB521" s="421"/>
      <c r="MAC521" s="421"/>
      <c r="MAD521" s="421"/>
      <c r="MAE521" s="421"/>
      <c r="MAF521" s="421"/>
      <c r="MAG521" s="421"/>
      <c r="MAH521" s="421"/>
      <c r="MAI521" s="421"/>
      <c r="MAJ521" s="421"/>
      <c r="MAK521" s="421"/>
      <c r="MAL521" s="421"/>
      <c r="MAM521" s="421"/>
      <c r="MAN521" s="421"/>
      <c r="MAO521" s="421"/>
      <c r="MAP521" s="421"/>
      <c r="MAQ521" s="421"/>
      <c r="MAR521" s="421"/>
      <c r="MAS521" s="421"/>
      <c r="MAT521" s="421"/>
      <c r="MAU521" s="421"/>
      <c r="MAV521" s="421"/>
      <c r="MAW521" s="421"/>
      <c r="MAX521" s="421"/>
      <c r="MAY521" s="421"/>
      <c r="MAZ521" s="421"/>
      <c r="MBA521" s="421"/>
      <c r="MBB521" s="421"/>
      <c r="MBC521" s="421"/>
      <c r="MBD521" s="421"/>
      <c r="MBE521" s="421"/>
      <c r="MBF521" s="421"/>
      <c r="MBG521" s="421"/>
      <c r="MBH521" s="421"/>
      <c r="MBI521" s="421"/>
      <c r="MBJ521" s="421"/>
      <c r="MBK521" s="421"/>
      <c r="MBL521" s="421"/>
      <c r="MBM521" s="421"/>
      <c r="MBN521" s="421"/>
      <c r="MBO521" s="421"/>
      <c r="MBP521" s="421"/>
      <c r="MBQ521" s="421"/>
      <c r="MBR521" s="421"/>
      <c r="MBS521" s="421"/>
      <c r="MBT521" s="421"/>
      <c r="MBU521" s="421"/>
      <c r="MBV521" s="421"/>
      <c r="MBW521" s="421"/>
      <c r="MBX521" s="421"/>
      <c r="MBY521" s="421"/>
      <c r="MBZ521" s="421"/>
      <c r="MCA521" s="421"/>
      <c r="MCB521" s="421"/>
      <c r="MCC521" s="421"/>
      <c r="MCD521" s="421"/>
      <c r="MCE521" s="421"/>
      <c r="MCF521" s="421"/>
      <c r="MCG521" s="421"/>
      <c r="MCH521" s="421"/>
      <c r="MCI521" s="421"/>
      <c r="MCJ521" s="421"/>
      <c r="MCK521" s="421"/>
      <c r="MCL521" s="421"/>
      <c r="MCM521" s="421"/>
      <c r="MCN521" s="421"/>
      <c r="MCO521" s="421"/>
      <c r="MCP521" s="421"/>
      <c r="MCQ521" s="421"/>
      <c r="MCR521" s="421"/>
      <c r="MCS521" s="421"/>
      <c r="MCT521" s="421"/>
      <c r="MCU521" s="421"/>
      <c r="MCV521" s="421"/>
      <c r="MCW521" s="421"/>
      <c r="MCX521" s="421"/>
      <c r="MCY521" s="421"/>
      <c r="MCZ521" s="421"/>
      <c r="MDA521" s="421"/>
      <c r="MDB521" s="421"/>
      <c r="MDC521" s="421"/>
      <c r="MDD521" s="421"/>
      <c r="MDE521" s="421"/>
      <c r="MDF521" s="421"/>
      <c r="MDG521" s="421"/>
      <c r="MDH521" s="421"/>
      <c r="MDI521" s="421"/>
      <c r="MDJ521" s="421"/>
      <c r="MDK521" s="421"/>
      <c r="MDL521" s="421"/>
      <c r="MDM521" s="421"/>
      <c r="MDN521" s="421"/>
      <c r="MDO521" s="421"/>
      <c r="MDP521" s="421"/>
      <c r="MDQ521" s="421"/>
      <c r="MDR521" s="421"/>
      <c r="MDS521" s="421"/>
      <c r="MDT521" s="421"/>
      <c r="MDU521" s="421"/>
      <c r="MDV521" s="421"/>
      <c r="MDW521" s="421"/>
      <c r="MDX521" s="421"/>
      <c r="MDY521" s="421"/>
      <c r="MDZ521" s="421"/>
      <c r="MEA521" s="421"/>
      <c r="MEB521" s="421"/>
      <c r="MEC521" s="421"/>
      <c r="MED521" s="421"/>
      <c r="MEE521" s="421"/>
      <c r="MEF521" s="421"/>
      <c r="MEG521" s="421"/>
      <c r="MEH521" s="421"/>
      <c r="MEI521" s="421"/>
      <c r="MEJ521" s="421"/>
      <c r="MEK521" s="421"/>
      <c r="MEL521" s="421"/>
      <c r="MEM521" s="421"/>
      <c r="MEN521" s="421"/>
      <c r="MEO521" s="421"/>
      <c r="MEP521" s="421"/>
      <c r="MEQ521" s="421"/>
      <c r="MER521" s="421"/>
      <c r="MES521" s="421"/>
      <c r="MET521" s="421"/>
      <c r="MEU521" s="421"/>
      <c r="MEV521" s="421"/>
      <c r="MEW521" s="421"/>
      <c r="MEX521" s="421"/>
      <c r="MEY521" s="421"/>
      <c r="MEZ521" s="421"/>
      <c r="MFA521" s="421"/>
      <c r="MFB521" s="421"/>
      <c r="MFC521" s="421"/>
      <c r="MFD521" s="421"/>
      <c r="MFE521" s="421"/>
      <c r="MFF521" s="421"/>
      <c r="MFG521" s="421"/>
      <c r="MFH521" s="421"/>
      <c r="MFI521" s="421"/>
      <c r="MFJ521" s="421"/>
      <c r="MFK521" s="421"/>
      <c r="MFL521" s="421"/>
      <c r="MFM521" s="421"/>
      <c r="MFN521" s="421"/>
      <c r="MFO521" s="421"/>
      <c r="MFP521" s="421"/>
      <c r="MFQ521" s="421"/>
      <c r="MFR521" s="421"/>
      <c r="MFS521" s="421"/>
      <c r="MFT521" s="421"/>
      <c r="MFU521" s="421"/>
      <c r="MFV521" s="421"/>
      <c r="MFW521" s="421"/>
      <c r="MFX521" s="421"/>
      <c r="MFY521" s="421"/>
      <c r="MFZ521" s="421"/>
      <c r="MGA521" s="421"/>
      <c r="MGB521" s="421"/>
      <c r="MGC521" s="421"/>
      <c r="MGD521" s="421"/>
      <c r="MGE521" s="421"/>
      <c r="MGF521" s="421"/>
      <c r="MGG521" s="421"/>
      <c r="MGH521" s="421"/>
      <c r="MGI521" s="421"/>
      <c r="MGJ521" s="421"/>
      <c r="MGK521" s="421"/>
      <c r="MGL521" s="421"/>
      <c r="MGM521" s="421"/>
      <c r="MGN521" s="421"/>
      <c r="MGO521" s="421"/>
      <c r="MGP521" s="421"/>
      <c r="MGQ521" s="421"/>
      <c r="MGR521" s="421"/>
      <c r="MGS521" s="421"/>
      <c r="MGT521" s="421"/>
      <c r="MGU521" s="421"/>
      <c r="MGV521" s="421"/>
      <c r="MGW521" s="421"/>
      <c r="MGX521" s="421"/>
      <c r="MGY521" s="421"/>
      <c r="MGZ521" s="421"/>
      <c r="MHA521" s="421"/>
      <c r="MHB521" s="421"/>
      <c r="MHC521" s="421"/>
      <c r="MHD521" s="421"/>
      <c r="MHE521" s="421"/>
      <c r="MHF521" s="421"/>
      <c r="MHG521" s="421"/>
      <c r="MHH521" s="421"/>
      <c r="MHI521" s="421"/>
      <c r="MHJ521" s="421"/>
      <c r="MHK521" s="421"/>
      <c r="MHL521" s="421"/>
      <c r="MHM521" s="421"/>
      <c r="MHN521" s="421"/>
      <c r="MHO521" s="421"/>
      <c r="MHP521" s="421"/>
      <c r="MHQ521" s="421"/>
      <c r="MHR521" s="421"/>
      <c r="MHS521" s="421"/>
      <c r="MHT521" s="421"/>
      <c r="MHU521" s="421"/>
      <c r="MHV521" s="421"/>
      <c r="MHW521" s="421"/>
      <c r="MHX521" s="421"/>
      <c r="MHY521" s="421"/>
      <c r="MHZ521" s="421"/>
      <c r="MIA521" s="421"/>
      <c r="MIB521" s="421"/>
      <c r="MIC521" s="421"/>
      <c r="MID521" s="421"/>
      <c r="MIE521" s="421"/>
      <c r="MIF521" s="421"/>
      <c r="MIG521" s="421"/>
      <c r="MIH521" s="421"/>
      <c r="MII521" s="421"/>
      <c r="MIJ521" s="421"/>
      <c r="MIK521" s="421"/>
      <c r="MIL521" s="421"/>
      <c r="MIM521" s="421"/>
      <c r="MIN521" s="421"/>
      <c r="MIO521" s="421"/>
      <c r="MIP521" s="421"/>
      <c r="MIQ521" s="421"/>
      <c r="MIR521" s="421"/>
      <c r="MIS521" s="421"/>
      <c r="MIT521" s="421"/>
      <c r="MIU521" s="421"/>
      <c r="MIV521" s="421"/>
      <c r="MIW521" s="421"/>
      <c r="MIX521" s="421"/>
      <c r="MIY521" s="421"/>
      <c r="MIZ521" s="421"/>
      <c r="MJA521" s="421"/>
      <c r="MJB521" s="421"/>
      <c r="MJC521" s="421"/>
      <c r="MJD521" s="421"/>
      <c r="MJE521" s="421"/>
      <c r="MJF521" s="421"/>
      <c r="MJG521" s="421"/>
      <c r="MJH521" s="421"/>
      <c r="MJI521" s="421"/>
      <c r="MJJ521" s="421"/>
      <c r="MJK521" s="421"/>
      <c r="MJL521" s="421"/>
      <c r="MJM521" s="421"/>
      <c r="MJN521" s="421"/>
      <c r="MJO521" s="421"/>
      <c r="MJP521" s="421"/>
      <c r="MJQ521" s="421"/>
      <c r="MJR521" s="421"/>
      <c r="MJS521" s="421"/>
      <c r="MJT521" s="421"/>
      <c r="MJU521" s="421"/>
      <c r="MJV521" s="421"/>
      <c r="MJW521" s="421"/>
      <c r="MJX521" s="421"/>
      <c r="MJY521" s="421"/>
      <c r="MJZ521" s="421"/>
      <c r="MKA521" s="421"/>
      <c r="MKB521" s="421"/>
      <c r="MKC521" s="421"/>
      <c r="MKD521" s="421"/>
      <c r="MKE521" s="421"/>
      <c r="MKF521" s="421"/>
      <c r="MKG521" s="421"/>
      <c r="MKH521" s="421"/>
      <c r="MKI521" s="421"/>
      <c r="MKJ521" s="421"/>
      <c r="MKK521" s="421"/>
      <c r="MKL521" s="421"/>
      <c r="MKM521" s="421"/>
      <c r="MKN521" s="421"/>
      <c r="MKO521" s="421"/>
      <c r="MKP521" s="421"/>
      <c r="MKQ521" s="421"/>
      <c r="MKR521" s="421"/>
      <c r="MKS521" s="421"/>
      <c r="MKT521" s="421"/>
      <c r="MKU521" s="421"/>
      <c r="MKV521" s="421"/>
      <c r="MKW521" s="421"/>
      <c r="MKX521" s="421"/>
      <c r="MKY521" s="421"/>
      <c r="MKZ521" s="421"/>
      <c r="MLA521" s="421"/>
      <c r="MLB521" s="421"/>
      <c r="MLC521" s="421"/>
      <c r="MLD521" s="421"/>
      <c r="MLE521" s="421"/>
      <c r="MLF521" s="421"/>
      <c r="MLG521" s="421"/>
      <c r="MLH521" s="421"/>
      <c r="MLI521" s="421"/>
      <c r="MLJ521" s="421"/>
      <c r="MLK521" s="421"/>
      <c r="MLL521" s="421"/>
      <c r="MLM521" s="421"/>
      <c r="MLN521" s="421"/>
      <c r="MLO521" s="421"/>
      <c r="MLP521" s="421"/>
      <c r="MLQ521" s="421"/>
      <c r="MLR521" s="421"/>
      <c r="MLS521" s="421"/>
      <c r="MLT521" s="421"/>
      <c r="MLU521" s="421"/>
      <c r="MLV521" s="421"/>
      <c r="MLW521" s="421"/>
      <c r="MLX521" s="421"/>
      <c r="MLY521" s="421"/>
      <c r="MLZ521" s="421"/>
      <c r="MMA521" s="421"/>
      <c r="MMB521" s="421"/>
      <c r="MMC521" s="421"/>
      <c r="MMD521" s="421"/>
      <c r="MME521" s="421"/>
      <c r="MMF521" s="421"/>
      <c r="MMG521" s="421"/>
      <c r="MMH521" s="421"/>
      <c r="MMI521" s="421"/>
      <c r="MMJ521" s="421"/>
      <c r="MMK521" s="421"/>
      <c r="MML521" s="421"/>
      <c r="MMM521" s="421"/>
      <c r="MMN521" s="421"/>
      <c r="MMO521" s="421"/>
      <c r="MMP521" s="421"/>
      <c r="MMQ521" s="421"/>
      <c r="MMR521" s="421"/>
      <c r="MMS521" s="421"/>
      <c r="MMT521" s="421"/>
      <c r="MMU521" s="421"/>
      <c r="MMV521" s="421"/>
      <c r="MMW521" s="421"/>
      <c r="MMX521" s="421"/>
      <c r="MMY521" s="421"/>
      <c r="MMZ521" s="421"/>
      <c r="MNA521" s="421"/>
      <c r="MNB521" s="421"/>
      <c r="MNC521" s="421"/>
      <c r="MND521" s="421"/>
      <c r="MNE521" s="421"/>
      <c r="MNF521" s="421"/>
      <c r="MNG521" s="421"/>
      <c r="MNH521" s="421"/>
      <c r="MNI521" s="421"/>
      <c r="MNJ521" s="421"/>
      <c r="MNK521" s="421"/>
      <c r="MNL521" s="421"/>
      <c r="MNM521" s="421"/>
      <c r="MNN521" s="421"/>
      <c r="MNO521" s="421"/>
      <c r="MNP521" s="421"/>
      <c r="MNQ521" s="421"/>
      <c r="MNR521" s="421"/>
      <c r="MNS521" s="421"/>
      <c r="MNT521" s="421"/>
      <c r="MNU521" s="421"/>
      <c r="MNV521" s="421"/>
      <c r="MNW521" s="421"/>
      <c r="MNX521" s="421"/>
      <c r="MNY521" s="421"/>
      <c r="MNZ521" s="421"/>
      <c r="MOA521" s="421"/>
      <c r="MOB521" s="421"/>
      <c r="MOC521" s="421"/>
      <c r="MOD521" s="421"/>
      <c r="MOE521" s="421"/>
      <c r="MOF521" s="421"/>
      <c r="MOG521" s="421"/>
      <c r="MOH521" s="421"/>
      <c r="MOI521" s="421"/>
      <c r="MOJ521" s="421"/>
      <c r="MOK521" s="421"/>
      <c r="MOL521" s="421"/>
      <c r="MOM521" s="421"/>
      <c r="MON521" s="421"/>
      <c r="MOO521" s="421"/>
      <c r="MOP521" s="421"/>
      <c r="MOQ521" s="421"/>
      <c r="MOR521" s="421"/>
      <c r="MOS521" s="421"/>
      <c r="MOT521" s="421"/>
      <c r="MOU521" s="421"/>
      <c r="MOV521" s="421"/>
      <c r="MOW521" s="421"/>
      <c r="MOX521" s="421"/>
      <c r="MOY521" s="421"/>
      <c r="MOZ521" s="421"/>
      <c r="MPA521" s="421"/>
      <c r="MPB521" s="421"/>
      <c r="MPC521" s="421"/>
      <c r="MPD521" s="421"/>
      <c r="MPE521" s="421"/>
      <c r="MPF521" s="421"/>
      <c r="MPG521" s="421"/>
      <c r="MPH521" s="421"/>
      <c r="MPI521" s="421"/>
      <c r="MPJ521" s="421"/>
      <c r="MPK521" s="421"/>
      <c r="MPL521" s="421"/>
      <c r="MPM521" s="421"/>
      <c r="MPN521" s="421"/>
      <c r="MPO521" s="421"/>
      <c r="MPP521" s="421"/>
      <c r="MPQ521" s="421"/>
      <c r="MPR521" s="421"/>
      <c r="MPS521" s="421"/>
      <c r="MPT521" s="421"/>
      <c r="MPU521" s="421"/>
      <c r="MPV521" s="421"/>
      <c r="MPW521" s="421"/>
      <c r="MPX521" s="421"/>
      <c r="MPY521" s="421"/>
      <c r="MPZ521" s="421"/>
      <c r="MQA521" s="421"/>
      <c r="MQB521" s="421"/>
      <c r="MQC521" s="421"/>
      <c r="MQD521" s="421"/>
      <c r="MQE521" s="421"/>
      <c r="MQF521" s="421"/>
      <c r="MQG521" s="421"/>
      <c r="MQH521" s="421"/>
      <c r="MQI521" s="421"/>
      <c r="MQJ521" s="421"/>
      <c r="MQK521" s="421"/>
      <c r="MQL521" s="421"/>
      <c r="MQM521" s="421"/>
      <c r="MQN521" s="421"/>
      <c r="MQO521" s="421"/>
      <c r="MQP521" s="421"/>
      <c r="MQQ521" s="421"/>
      <c r="MQR521" s="421"/>
      <c r="MQS521" s="421"/>
      <c r="MQT521" s="421"/>
      <c r="MQU521" s="421"/>
      <c r="MQV521" s="421"/>
      <c r="MQW521" s="421"/>
      <c r="MQX521" s="421"/>
      <c r="MQY521" s="421"/>
      <c r="MQZ521" s="421"/>
      <c r="MRA521" s="421"/>
      <c r="MRB521" s="421"/>
      <c r="MRC521" s="421"/>
      <c r="MRD521" s="421"/>
      <c r="MRE521" s="421"/>
      <c r="MRF521" s="421"/>
      <c r="MRG521" s="421"/>
      <c r="MRH521" s="421"/>
      <c r="MRI521" s="421"/>
      <c r="MRJ521" s="421"/>
      <c r="MRK521" s="421"/>
      <c r="MRL521" s="421"/>
      <c r="MRM521" s="421"/>
      <c r="MRN521" s="421"/>
      <c r="MRO521" s="421"/>
      <c r="MRP521" s="421"/>
      <c r="MRQ521" s="421"/>
      <c r="MRR521" s="421"/>
      <c r="MRS521" s="421"/>
      <c r="MRT521" s="421"/>
      <c r="MRU521" s="421"/>
      <c r="MRV521" s="421"/>
      <c r="MRW521" s="421"/>
      <c r="MRX521" s="421"/>
      <c r="MRY521" s="421"/>
      <c r="MRZ521" s="421"/>
      <c r="MSA521" s="421"/>
      <c r="MSB521" s="421"/>
      <c r="MSC521" s="421"/>
      <c r="MSD521" s="421"/>
      <c r="MSE521" s="421"/>
      <c r="MSF521" s="421"/>
      <c r="MSG521" s="421"/>
      <c r="MSH521" s="421"/>
      <c r="MSI521" s="421"/>
      <c r="MSJ521" s="421"/>
      <c r="MSK521" s="421"/>
      <c r="MSL521" s="421"/>
      <c r="MSM521" s="421"/>
      <c r="MSN521" s="421"/>
      <c r="MSO521" s="421"/>
      <c r="MSP521" s="421"/>
      <c r="MSQ521" s="421"/>
      <c r="MSR521" s="421"/>
      <c r="MSS521" s="421"/>
      <c r="MST521" s="421"/>
      <c r="MSU521" s="421"/>
      <c r="MSV521" s="421"/>
      <c r="MSW521" s="421"/>
      <c r="MSX521" s="421"/>
      <c r="MSY521" s="421"/>
      <c r="MSZ521" s="421"/>
      <c r="MTA521" s="421"/>
      <c r="MTB521" s="421"/>
      <c r="MTC521" s="421"/>
      <c r="MTD521" s="421"/>
      <c r="MTE521" s="421"/>
      <c r="MTF521" s="421"/>
      <c r="MTG521" s="421"/>
      <c r="MTH521" s="421"/>
      <c r="MTI521" s="421"/>
      <c r="MTJ521" s="421"/>
      <c r="MTK521" s="421"/>
      <c r="MTL521" s="421"/>
      <c r="MTM521" s="421"/>
      <c r="MTN521" s="421"/>
      <c r="MTO521" s="421"/>
      <c r="MTP521" s="421"/>
      <c r="MTQ521" s="421"/>
      <c r="MTR521" s="421"/>
      <c r="MTS521" s="421"/>
      <c r="MTT521" s="421"/>
      <c r="MTU521" s="421"/>
      <c r="MTV521" s="421"/>
      <c r="MTW521" s="421"/>
      <c r="MTX521" s="421"/>
      <c r="MTY521" s="421"/>
      <c r="MTZ521" s="421"/>
      <c r="MUA521" s="421"/>
      <c r="MUB521" s="421"/>
      <c r="MUC521" s="421"/>
      <c r="MUD521" s="421"/>
      <c r="MUE521" s="421"/>
      <c r="MUF521" s="421"/>
      <c r="MUG521" s="421"/>
      <c r="MUH521" s="421"/>
      <c r="MUI521" s="421"/>
      <c r="MUJ521" s="421"/>
      <c r="MUK521" s="421"/>
      <c r="MUL521" s="421"/>
      <c r="MUM521" s="421"/>
      <c r="MUN521" s="421"/>
      <c r="MUO521" s="421"/>
      <c r="MUP521" s="421"/>
      <c r="MUQ521" s="421"/>
      <c r="MUR521" s="421"/>
      <c r="MUS521" s="421"/>
      <c r="MUT521" s="421"/>
      <c r="MUU521" s="421"/>
      <c r="MUV521" s="421"/>
      <c r="MUW521" s="421"/>
      <c r="MUX521" s="421"/>
      <c r="MUY521" s="421"/>
      <c r="MUZ521" s="421"/>
      <c r="MVA521" s="421"/>
      <c r="MVB521" s="421"/>
      <c r="MVC521" s="421"/>
      <c r="MVD521" s="421"/>
      <c r="MVE521" s="421"/>
      <c r="MVF521" s="421"/>
      <c r="MVG521" s="421"/>
      <c r="MVH521" s="421"/>
      <c r="MVI521" s="421"/>
      <c r="MVJ521" s="421"/>
      <c r="MVK521" s="421"/>
      <c r="MVL521" s="421"/>
      <c r="MVM521" s="421"/>
      <c r="MVN521" s="421"/>
      <c r="MVO521" s="421"/>
      <c r="MVP521" s="421"/>
      <c r="MVQ521" s="421"/>
      <c r="MVR521" s="421"/>
      <c r="MVS521" s="421"/>
      <c r="MVT521" s="421"/>
      <c r="MVU521" s="421"/>
      <c r="MVV521" s="421"/>
      <c r="MVW521" s="421"/>
      <c r="MVX521" s="421"/>
      <c r="MVY521" s="421"/>
      <c r="MVZ521" s="421"/>
      <c r="MWA521" s="421"/>
      <c r="MWB521" s="421"/>
      <c r="MWC521" s="421"/>
      <c r="MWD521" s="421"/>
      <c r="MWE521" s="421"/>
      <c r="MWF521" s="421"/>
      <c r="MWG521" s="421"/>
      <c r="MWH521" s="421"/>
      <c r="MWI521" s="421"/>
      <c r="MWJ521" s="421"/>
      <c r="MWK521" s="421"/>
      <c r="MWL521" s="421"/>
      <c r="MWM521" s="421"/>
      <c r="MWN521" s="421"/>
      <c r="MWO521" s="421"/>
      <c r="MWP521" s="421"/>
      <c r="MWQ521" s="421"/>
      <c r="MWR521" s="421"/>
      <c r="MWS521" s="421"/>
      <c r="MWT521" s="421"/>
      <c r="MWU521" s="421"/>
      <c r="MWV521" s="421"/>
      <c r="MWW521" s="421"/>
      <c r="MWX521" s="421"/>
      <c r="MWY521" s="421"/>
      <c r="MWZ521" s="421"/>
      <c r="MXA521" s="421"/>
      <c r="MXB521" s="421"/>
      <c r="MXC521" s="421"/>
      <c r="MXD521" s="421"/>
      <c r="MXE521" s="421"/>
      <c r="MXF521" s="421"/>
      <c r="MXG521" s="421"/>
      <c r="MXH521" s="421"/>
      <c r="MXI521" s="421"/>
      <c r="MXJ521" s="421"/>
      <c r="MXK521" s="421"/>
      <c r="MXL521" s="421"/>
      <c r="MXM521" s="421"/>
      <c r="MXN521" s="421"/>
      <c r="MXO521" s="421"/>
      <c r="MXP521" s="421"/>
      <c r="MXQ521" s="421"/>
      <c r="MXR521" s="421"/>
      <c r="MXS521" s="421"/>
      <c r="MXT521" s="421"/>
      <c r="MXU521" s="421"/>
      <c r="MXV521" s="421"/>
      <c r="MXW521" s="421"/>
      <c r="MXX521" s="421"/>
      <c r="MXY521" s="421"/>
      <c r="MXZ521" s="421"/>
      <c r="MYA521" s="421"/>
      <c r="MYB521" s="421"/>
      <c r="MYC521" s="421"/>
      <c r="MYD521" s="421"/>
      <c r="MYE521" s="421"/>
      <c r="MYF521" s="421"/>
      <c r="MYG521" s="421"/>
      <c r="MYH521" s="421"/>
      <c r="MYI521" s="421"/>
      <c r="MYJ521" s="421"/>
      <c r="MYK521" s="421"/>
      <c r="MYL521" s="421"/>
      <c r="MYM521" s="421"/>
      <c r="MYN521" s="421"/>
      <c r="MYO521" s="421"/>
      <c r="MYP521" s="421"/>
      <c r="MYQ521" s="421"/>
      <c r="MYR521" s="421"/>
      <c r="MYS521" s="421"/>
      <c r="MYT521" s="421"/>
      <c r="MYU521" s="421"/>
      <c r="MYV521" s="421"/>
      <c r="MYW521" s="421"/>
      <c r="MYX521" s="421"/>
      <c r="MYY521" s="421"/>
      <c r="MYZ521" s="421"/>
      <c r="MZA521" s="421"/>
      <c r="MZB521" s="421"/>
      <c r="MZC521" s="421"/>
      <c r="MZD521" s="421"/>
      <c r="MZE521" s="421"/>
      <c r="MZF521" s="421"/>
      <c r="MZG521" s="421"/>
      <c r="MZH521" s="421"/>
      <c r="MZI521" s="421"/>
      <c r="MZJ521" s="421"/>
      <c r="MZK521" s="421"/>
      <c r="MZL521" s="421"/>
      <c r="MZM521" s="421"/>
      <c r="MZN521" s="421"/>
      <c r="MZO521" s="421"/>
      <c r="MZP521" s="421"/>
      <c r="MZQ521" s="421"/>
      <c r="MZR521" s="421"/>
      <c r="MZS521" s="421"/>
      <c r="MZT521" s="421"/>
      <c r="MZU521" s="421"/>
      <c r="MZV521" s="421"/>
      <c r="MZW521" s="421"/>
      <c r="MZX521" s="421"/>
      <c r="MZY521" s="421"/>
      <c r="MZZ521" s="421"/>
      <c r="NAA521" s="421"/>
      <c r="NAB521" s="421"/>
      <c r="NAC521" s="421"/>
      <c r="NAD521" s="421"/>
      <c r="NAE521" s="421"/>
      <c r="NAF521" s="421"/>
      <c r="NAG521" s="421"/>
      <c r="NAH521" s="421"/>
      <c r="NAI521" s="421"/>
      <c r="NAJ521" s="421"/>
      <c r="NAK521" s="421"/>
      <c r="NAL521" s="421"/>
      <c r="NAM521" s="421"/>
      <c r="NAN521" s="421"/>
      <c r="NAO521" s="421"/>
      <c r="NAP521" s="421"/>
      <c r="NAQ521" s="421"/>
      <c r="NAR521" s="421"/>
      <c r="NAS521" s="421"/>
      <c r="NAT521" s="421"/>
      <c r="NAU521" s="421"/>
      <c r="NAV521" s="421"/>
      <c r="NAW521" s="421"/>
      <c r="NAX521" s="421"/>
      <c r="NAY521" s="421"/>
      <c r="NAZ521" s="421"/>
      <c r="NBA521" s="421"/>
      <c r="NBB521" s="421"/>
      <c r="NBC521" s="421"/>
      <c r="NBD521" s="421"/>
      <c r="NBE521" s="421"/>
      <c r="NBF521" s="421"/>
      <c r="NBG521" s="421"/>
      <c r="NBH521" s="421"/>
      <c r="NBI521" s="421"/>
      <c r="NBJ521" s="421"/>
      <c r="NBK521" s="421"/>
      <c r="NBL521" s="421"/>
      <c r="NBM521" s="421"/>
      <c r="NBN521" s="421"/>
      <c r="NBO521" s="421"/>
      <c r="NBP521" s="421"/>
      <c r="NBQ521" s="421"/>
      <c r="NBR521" s="421"/>
      <c r="NBS521" s="421"/>
      <c r="NBT521" s="421"/>
      <c r="NBU521" s="421"/>
      <c r="NBV521" s="421"/>
      <c r="NBW521" s="421"/>
      <c r="NBX521" s="421"/>
      <c r="NBY521" s="421"/>
      <c r="NBZ521" s="421"/>
      <c r="NCA521" s="421"/>
      <c r="NCB521" s="421"/>
      <c r="NCC521" s="421"/>
      <c r="NCD521" s="421"/>
      <c r="NCE521" s="421"/>
      <c r="NCF521" s="421"/>
      <c r="NCG521" s="421"/>
      <c r="NCH521" s="421"/>
      <c r="NCI521" s="421"/>
      <c r="NCJ521" s="421"/>
      <c r="NCK521" s="421"/>
      <c r="NCL521" s="421"/>
      <c r="NCM521" s="421"/>
      <c r="NCN521" s="421"/>
      <c r="NCO521" s="421"/>
      <c r="NCP521" s="421"/>
      <c r="NCQ521" s="421"/>
      <c r="NCR521" s="421"/>
      <c r="NCS521" s="421"/>
      <c r="NCT521" s="421"/>
      <c r="NCU521" s="421"/>
      <c r="NCV521" s="421"/>
      <c r="NCW521" s="421"/>
      <c r="NCX521" s="421"/>
      <c r="NCY521" s="421"/>
      <c r="NCZ521" s="421"/>
      <c r="NDA521" s="421"/>
      <c r="NDB521" s="421"/>
      <c r="NDC521" s="421"/>
      <c r="NDD521" s="421"/>
      <c r="NDE521" s="421"/>
      <c r="NDF521" s="421"/>
      <c r="NDG521" s="421"/>
      <c r="NDH521" s="421"/>
      <c r="NDI521" s="421"/>
      <c r="NDJ521" s="421"/>
      <c r="NDK521" s="421"/>
      <c r="NDL521" s="421"/>
      <c r="NDM521" s="421"/>
      <c r="NDN521" s="421"/>
      <c r="NDO521" s="421"/>
      <c r="NDP521" s="421"/>
      <c r="NDQ521" s="421"/>
      <c r="NDR521" s="421"/>
      <c r="NDS521" s="421"/>
      <c r="NDT521" s="421"/>
      <c r="NDU521" s="421"/>
      <c r="NDV521" s="421"/>
      <c r="NDW521" s="421"/>
      <c r="NDX521" s="421"/>
      <c r="NDY521" s="421"/>
      <c r="NDZ521" s="421"/>
      <c r="NEA521" s="421"/>
      <c r="NEB521" s="421"/>
      <c r="NEC521" s="421"/>
      <c r="NED521" s="421"/>
      <c r="NEE521" s="421"/>
      <c r="NEF521" s="421"/>
      <c r="NEG521" s="421"/>
      <c r="NEH521" s="421"/>
      <c r="NEI521" s="421"/>
      <c r="NEJ521" s="421"/>
      <c r="NEK521" s="421"/>
      <c r="NEL521" s="421"/>
      <c r="NEM521" s="421"/>
      <c r="NEN521" s="421"/>
      <c r="NEO521" s="421"/>
      <c r="NEP521" s="421"/>
      <c r="NEQ521" s="421"/>
      <c r="NER521" s="421"/>
      <c r="NES521" s="421"/>
      <c r="NET521" s="421"/>
      <c r="NEU521" s="421"/>
      <c r="NEV521" s="421"/>
      <c r="NEW521" s="421"/>
      <c r="NEX521" s="421"/>
      <c r="NEY521" s="421"/>
      <c r="NEZ521" s="421"/>
      <c r="NFA521" s="421"/>
      <c r="NFB521" s="421"/>
      <c r="NFC521" s="421"/>
      <c r="NFD521" s="421"/>
      <c r="NFE521" s="421"/>
      <c r="NFF521" s="421"/>
      <c r="NFG521" s="421"/>
      <c r="NFH521" s="421"/>
      <c r="NFI521" s="421"/>
      <c r="NFJ521" s="421"/>
      <c r="NFK521" s="421"/>
      <c r="NFL521" s="421"/>
      <c r="NFM521" s="421"/>
      <c r="NFN521" s="421"/>
      <c r="NFO521" s="421"/>
      <c r="NFP521" s="421"/>
      <c r="NFQ521" s="421"/>
      <c r="NFR521" s="421"/>
      <c r="NFS521" s="421"/>
      <c r="NFT521" s="421"/>
      <c r="NFU521" s="421"/>
      <c r="NFV521" s="421"/>
      <c r="NFW521" s="421"/>
      <c r="NFX521" s="421"/>
      <c r="NFY521" s="421"/>
      <c r="NFZ521" s="421"/>
      <c r="NGA521" s="421"/>
      <c r="NGB521" s="421"/>
      <c r="NGC521" s="421"/>
      <c r="NGD521" s="421"/>
      <c r="NGE521" s="421"/>
      <c r="NGF521" s="421"/>
      <c r="NGG521" s="421"/>
      <c r="NGH521" s="421"/>
      <c r="NGI521" s="421"/>
      <c r="NGJ521" s="421"/>
      <c r="NGK521" s="421"/>
      <c r="NGL521" s="421"/>
      <c r="NGM521" s="421"/>
      <c r="NGN521" s="421"/>
      <c r="NGO521" s="421"/>
      <c r="NGP521" s="421"/>
      <c r="NGQ521" s="421"/>
      <c r="NGR521" s="421"/>
      <c r="NGS521" s="421"/>
      <c r="NGT521" s="421"/>
      <c r="NGU521" s="421"/>
      <c r="NGV521" s="421"/>
      <c r="NGW521" s="421"/>
      <c r="NGX521" s="421"/>
      <c r="NGY521" s="421"/>
      <c r="NGZ521" s="421"/>
      <c r="NHA521" s="421"/>
      <c r="NHB521" s="421"/>
      <c r="NHC521" s="421"/>
      <c r="NHD521" s="421"/>
      <c r="NHE521" s="421"/>
      <c r="NHF521" s="421"/>
      <c r="NHG521" s="421"/>
      <c r="NHH521" s="421"/>
      <c r="NHI521" s="421"/>
      <c r="NHJ521" s="421"/>
      <c r="NHK521" s="421"/>
      <c r="NHL521" s="421"/>
      <c r="NHM521" s="421"/>
      <c r="NHN521" s="421"/>
      <c r="NHO521" s="421"/>
      <c r="NHP521" s="421"/>
      <c r="NHQ521" s="421"/>
      <c r="NHR521" s="421"/>
      <c r="NHS521" s="421"/>
      <c r="NHT521" s="421"/>
      <c r="NHU521" s="421"/>
      <c r="NHV521" s="421"/>
      <c r="NHW521" s="421"/>
      <c r="NHX521" s="421"/>
      <c r="NHY521" s="421"/>
      <c r="NHZ521" s="421"/>
      <c r="NIA521" s="421"/>
      <c r="NIB521" s="421"/>
      <c r="NIC521" s="421"/>
      <c r="NID521" s="421"/>
      <c r="NIE521" s="421"/>
      <c r="NIF521" s="421"/>
      <c r="NIG521" s="421"/>
      <c r="NIH521" s="421"/>
      <c r="NII521" s="421"/>
      <c r="NIJ521" s="421"/>
      <c r="NIK521" s="421"/>
      <c r="NIL521" s="421"/>
      <c r="NIM521" s="421"/>
      <c r="NIN521" s="421"/>
      <c r="NIO521" s="421"/>
      <c r="NIP521" s="421"/>
      <c r="NIQ521" s="421"/>
      <c r="NIR521" s="421"/>
      <c r="NIS521" s="421"/>
      <c r="NIT521" s="421"/>
      <c r="NIU521" s="421"/>
      <c r="NIV521" s="421"/>
      <c r="NIW521" s="421"/>
      <c r="NIX521" s="421"/>
      <c r="NIY521" s="421"/>
      <c r="NIZ521" s="421"/>
      <c r="NJA521" s="421"/>
      <c r="NJB521" s="421"/>
      <c r="NJC521" s="421"/>
      <c r="NJD521" s="421"/>
      <c r="NJE521" s="421"/>
      <c r="NJF521" s="421"/>
      <c r="NJG521" s="421"/>
      <c r="NJH521" s="421"/>
      <c r="NJI521" s="421"/>
      <c r="NJJ521" s="421"/>
      <c r="NJK521" s="421"/>
      <c r="NJL521" s="421"/>
      <c r="NJM521" s="421"/>
      <c r="NJN521" s="421"/>
      <c r="NJO521" s="421"/>
      <c r="NJP521" s="421"/>
      <c r="NJQ521" s="421"/>
      <c r="NJR521" s="421"/>
      <c r="NJS521" s="421"/>
      <c r="NJT521" s="421"/>
      <c r="NJU521" s="421"/>
      <c r="NJV521" s="421"/>
      <c r="NJW521" s="421"/>
      <c r="NJX521" s="421"/>
      <c r="NJY521" s="421"/>
      <c r="NJZ521" s="421"/>
      <c r="NKA521" s="421"/>
      <c r="NKB521" s="421"/>
      <c r="NKC521" s="421"/>
      <c r="NKD521" s="421"/>
      <c r="NKE521" s="421"/>
      <c r="NKF521" s="421"/>
      <c r="NKG521" s="421"/>
      <c r="NKH521" s="421"/>
      <c r="NKI521" s="421"/>
      <c r="NKJ521" s="421"/>
      <c r="NKK521" s="421"/>
      <c r="NKL521" s="421"/>
      <c r="NKM521" s="421"/>
      <c r="NKN521" s="421"/>
      <c r="NKO521" s="421"/>
      <c r="NKP521" s="421"/>
      <c r="NKQ521" s="421"/>
      <c r="NKR521" s="421"/>
      <c r="NKS521" s="421"/>
      <c r="NKT521" s="421"/>
      <c r="NKU521" s="421"/>
      <c r="NKV521" s="421"/>
      <c r="NKW521" s="421"/>
      <c r="NKX521" s="421"/>
      <c r="NKY521" s="421"/>
      <c r="NKZ521" s="421"/>
      <c r="NLA521" s="421"/>
      <c r="NLB521" s="421"/>
      <c r="NLC521" s="421"/>
      <c r="NLD521" s="421"/>
      <c r="NLE521" s="421"/>
      <c r="NLF521" s="421"/>
      <c r="NLG521" s="421"/>
      <c r="NLH521" s="421"/>
      <c r="NLI521" s="421"/>
      <c r="NLJ521" s="421"/>
      <c r="NLK521" s="421"/>
      <c r="NLL521" s="421"/>
      <c r="NLM521" s="421"/>
      <c r="NLN521" s="421"/>
      <c r="NLO521" s="421"/>
      <c r="NLP521" s="421"/>
      <c r="NLQ521" s="421"/>
      <c r="NLR521" s="421"/>
      <c r="NLS521" s="421"/>
      <c r="NLT521" s="421"/>
      <c r="NLU521" s="421"/>
      <c r="NLV521" s="421"/>
      <c r="NLW521" s="421"/>
      <c r="NLX521" s="421"/>
      <c r="NLY521" s="421"/>
      <c r="NLZ521" s="421"/>
      <c r="NMA521" s="421"/>
      <c r="NMB521" s="421"/>
      <c r="NMC521" s="421"/>
      <c r="NMD521" s="421"/>
      <c r="NME521" s="421"/>
      <c r="NMF521" s="421"/>
      <c r="NMG521" s="421"/>
      <c r="NMH521" s="421"/>
      <c r="NMI521" s="421"/>
      <c r="NMJ521" s="421"/>
      <c r="NMK521" s="421"/>
      <c r="NML521" s="421"/>
      <c r="NMM521" s="421"/>
      <c r="NMN521" s="421"/>
      <c r="NMO521" s="421"/>
      <c r="NMP521" s="421"/>
      <c r="NMQ521" s="421"/>
      <c r="NMR521" s="421"/>
      <c r="NMS521" s="421"/>
      <c r="NMT521" s="421"/>
      <c r="NMU521" s="421"/>
      <c r="NMV521" s="421"/>
      <c r="NMW521" s="421"/>
      <c r="NMX521" s="421"/>
      <c r="NMY521" s="421"/>
      <c r="NMZ521" s="421"/>
      <c r="NNA521" s="421"/>
      <c r="NNB521" s="421"/>
      <c r="NNC521" s="421"/>
      <c r="NND521" s="421"/>
      <c r="NNE521" s="421"/>
      <c r="NNF521" s="421"/>
      <c r="NNG521" s="421"/>
      <c r="NNH521" s="421"/>
      <c r="NNI521" s="421"/>
      <c r="NNJ521" s="421"/>
      <c r="NNK521" s="421"/>
      <c r="NNL521" s="421"/>
      <c r="NNM521" s="421"/>
      <c r="NNN521" s="421"/>
      <c r="NNO521" s="421"/>
      <c r="NNP521" s="421"/>
      <c r="NNQ521" s="421"/>
      <c r="NNR521" s="421"/>
      <c r="NNS521" s="421"/>
      <c r="NNT521" s="421"/>
      <c r="NNU521" s="421"/>
      <c r="NNV521" s="421"/>
      <c r="NNW521" s="421"/>
      <c r="NNX521" s="421"/>
      <c r="NNY521" s="421"/>
      <c r="NNZ521" s="421"/>
      <c r="NOA521" s="421"/>
      <c r="NOB521" s="421"/>
      <c r="NOC521" s="421"/>
      <c r="NOD521" s="421"/>
      <c r="NOE521" s="421"/>
      <c r="NOF521" s="421"/>
      <c r="NOG521" s="421"/>
      <c r="NOH521" s="421"/>
      <c r="NOI521" s="421"/>
      <c r="NOJ521" s="421"/>
      <c r="NOK521" s="421"/>
      <c r="NOL521" s="421"/>
      <c r="NOM521" s="421"/>
      <c r="NON521" s="421"/>
      <c r="NOO521" s="421"/>
      <c r="NOP521" s="421"/>
      <c r="NOQ521" s="421"/>
      <c r="NOR521" s="421"/>
      <c r="NOS521" s="421"/>
      <c r="NOT521" s="421"/>
      <c r="NOU521" s="421"/>
      <c r="NOV521" s="421"/>
      <c r="NOW521" s="421"/>
      <c r="NOX521" s="421"/>
      <c r="NOY521" s="421"/>
      <c r="NOZ521" s="421"/>
      <c r="NPA521" s="421"/>
      <c r="NPB521" s="421"/>
      <c r="NPC521" s="421"/>
      <c r="NPD521" s="421"/>
      <c r="NPE521" s="421"/>
      <c r="NPF521" s="421"/>
      <c r="NPG521" s="421"/>
      <c r="NPH521" s="421"/>
      <c r="NPI521" s="421"/>
      <c r="NPJ521" s="421"/>
      <c r="NPK521" s="421"/>
      <c r="NPL521" s="421"/>
      <c r="NPM521" s="421"/>
      <c r="NPN521" s="421"/>
      <c r="NPO521" s="421"/>
      <c r="NPP521" s="421"/>
      <c r="NPQ521" s="421"/>
      <c r="NPR521" s="421"/>
      <c r="NPS521" s="421"/>
      <c r="NPT521" s="421"/>
      <c r="NPU521" s="421"/>
      <c r="NPV521" s="421"/>
      <c r="NPW521" s="421"/>
      <c r="NPX521" s="421"/>
      <c r="NPY521" s="421"/>
      <c r="NPZ521" s="421"/>
      <c r="NQA521" s="421"/>
      <c r="NQB521" s="421"/>
      <c r="NQC521" s="421"/>
      <c r="NQD521" s="421"/>
      <c r="NQE521" s="421"/>
      <c r="NQF521" s="421"/>
      <c r="NQG521" s="421"/>
      <c r="NQH521" s="421"/>
      <c r="NQI521" s="421"/>
      <c r="NQJ521" s="421"/>
      <c r="NQK521" s="421"/>
      <c r="NQL521" s="421"/>
      <c r="NQM521" s="421"/>
      <c r="NQN521" s="421"/>
      <c r="NQO521" s="421"/>
      <c r="NQP521" s="421"/>
      <c r="NQQ521" s="421"/>
      <c r="NQR521" s="421"/>
      <c r="NQS521" s="421"/>
      <c r="NQT521" s="421"/>
      <c r="NQU521" s="421"/>
      <c r="NQV521" s="421"/>
      <c r="NQW521" s="421"/>
      <c r="NQX521" s="421"/>
      <c r="NQY521" s="421"/>
      <c r="NQZ521" s="421"/>
      <c r="NRA521" s="421"/>
      <c r="NRB521" s="421"/>
      <c r="NRC521" s="421"/>
      <c r="NRD521" s="421"/>
      <c r="NRE521" s="421"/>
      <c r="NRF521" s="421"/>
      <c r="NRG521" s="421"/>
      <c r="NRH521" s="421"/>
      <c r="NRI521" s="421"/>
      <c r="NRJ521" s="421"/>
      <c r="NRK521" s="421"/>
      <c r="NRL521" s="421"/>
      <c r="NRM521" s="421"/>
      <c r="NRN521" s="421"/>
      <c r="NRO521" s="421"/>
      <c r="NRP521" s="421"/>
      <c r="NRQ521" s="421"/>
      <c r="NRR521" s="421"/>
      <c r="NRS521" s="421"/>
      <c r="NRT521" s="421"/>
      <c r="NRU521" s="421"/>
      <c r="NRV521" s="421"/>
      <c r="NRW521" s="421"/>
      <c r="NRX521" s="421"/>
      <c r="NRY521" s="421"/>
      <c r="NRZ521" s="421"/>
      <c r="NSA521" s="421"/>
      <c r="NSB521" s="421"/>
      <c r="NSC521" s="421"/>
      <c r="NSD521" s="421"/>
      <c r="NSE521" s="421"/>
      <c r="NSF521" s="421"/>
      <c r="NSG521" s="421"/>
      <c r="NSH521" s="421"/>
      <c r="NSI521" s="421"/>
      <c r="NSJ521" s="421"/>
      <c r="NSK521" s="421"/>
      <c r="NSL521" s="421"/>
      <c r="NSM521" s="421"/>
      <c r="NSN521" s="421"/>
      <c r="NSO521" s="421"/>
      <c r="NSP521" s="421"/>
      <c r="NSQ521" s="421"/>
      <c r="NSR521" s="421"/>
      <c r="NSS521" s="421"/>
      <c r="NST521" s="421"/>
      <c r="NSU521" s="421"/>
      <c r="NSV521" s="421"/>
      <c r="NSW521" s="421"/>
      <c r="NSX521" s="421"/>
      <c r="NSY521" s="421"/>
      <c r="NSZ521" s="421"/>
      <c r="NTA521" s="421"/>
      <c r="NTB521" s="421"/>
      <c r="NTC521" s="421"/>
      <c r="NTD521" s="421"/>
      <c r="NTE521" s="421"/>
      <c r="NTF521" s="421"/>
      <c r="NTG521" s="421"/>
      <c r="NTH521" s="421"/>
      <c r="NTI521" s="421"/>
      <c r="NTJ521" s="421"/>
      <c r="NTK521" s="421"/>
      <c r="NTL521" s="421"/>
      <c r="NTM521" s="421"/>
      <c r="NTN521" s="421"/>
      <c r="NTO521" s="421"/>
      <c r="NTP521" s="421"/>
      <c r="NTQ521" s="421"/>
      <c r="NTR521" s="421"/>
      <c r="NTS521" s="421"/>
      <c r="NTT521" s="421"/>
      <c r="NTU521" s="421"/>
      <c r="NTV521" s="421"/>
      <c r="NTW521" s="421"/>
      <c r="NTX521" s="421"/>
      <c r="NTY521" s="421"/>
      <c r="NTZ521" s="421"/>
      <c r="NUA521" s="421"/>
      <c r="NUB521" s="421"/>
      <c r="NUC521" s="421"/>
      <c r="NUD521" s="421"/>
      <c r="NUE521" s="421"/>
      <c r="NUF521" s="421"/>
      <c r="NUG521" s="421"/>
      <c r="NUH521" s="421"/>
      <c r="NUI521" s="421"/>
      <c r="NUJ521" s="421"/>
      <c r="NUK521" s="421"/>
      <c r="NUL521" s="421"/>
      <c r="NUM521" s="421"/>
      <c r="NUN521" s="421"/>
      <c r="NUO521" s="421"/>
      <c r="NUP521" s="421"/>
      <c r="NUQ521" s="421"/>
      <c r="NUR521" s="421"/>
      <c r="NUS521" s="421"/>
      <c r="NUT521" s="421"/>
      <c r="NUU521" s="421"/>
      <c r="NUV521" s="421"/>
      <c r="NUW521" s="421"/>
      <c r="NUX521" s="421"/>
      <c r="NUY521" s="421"/>
      <c r="NUZ521" s="421"/>
      <c r="NVA521" s="421"/>
      <c r="NVB521" s="421"/>
      <c r="NVC521" s="421"/>
      <c r="NVD521" s="421"/>
      <c r="NVE521" s="421"/>
      <c r="NVF521" s="421"/>
      <c r="NVG521" s="421"/>
      <c r="NVH521" s="421"/>
      <c r="NVI521" s="421"/>
      <c r="NVJ521" s="421"/>
      <c r="NVK521" s="421"/>
      <c r="NVL521" s="421"/>
      <c r="NVM521" s="421"/>
      <c r="NVN521" s="421"/>
      <c r="NVO521" s="421"/>
      <c r="NVP521" s="421"/>
      <c r="NVQ521" s="421"/>
      <c r="NVR521" s="421"/>
      <c r="NVS521" s="421"/>
      <c r="NVT521" s="421"/>
      <c r="NVU521" s="421"/>
      <c r="NVV521" s="421"/>
      <c r="NVW521" s="421"/>
      <c r="NVX521" s="421"/>
      <c r="NVY521" s="421"/>
      <c r="NVZ521" s="421"/>
      <c r="NWA521" s="421"/>
      <c r="NWB521" s="421"/>
      <c r="NWC521" s="421"/>
      <c r="NWD521" s="421"/>
      <c r="NWE521" s="421"/>
      <c r="NWF521" s="421"/>
      <c r="NWG521" s="421"/>
      <c r="NWH521" s="421"/>
      <c r="NWI521" s="421"/>
      <c r="NWJ521" s="421"/>
      <c r="NWK521" s="421"/>
      <c r="NWL521" s="421"/>
      <c r="NWM521" s="421"/>
      <c r="NWN521" s="421"/>
      <c r="NWO521" s="421"/>
      <c r="NWP521" s="421"/>
      <c r="NWQ521" s="421"/>
      <c r="NWR521" s="421"/>
      <c r="NWS521" s="421"/>
      <c r="NWT521" s="421"/>
      <c r="NWU521" s="421"/>
      <c r="NWV521" s="421"/>
      <c r="NWW521" s="421"/>
      <c r="NWX521" s="421"/>
      <c r="NWY521" s="421"/>
      <c r="NWZ521" s="421"/>
      <c r="NXA521" s="421"/>
      <c r="NXB521" s="421"/>
      <c r="NXC521" s="421"/>
      <c r="NXD521" s="421"/>
      <c r="NXE521" s="421"/>
      <c r="NXF521" s="421"/>
      <c r="NXG521" s="421"/>
      <c r="NXH521" s="421"/>
      <c r="NXI521" s="421"/>
      <c r="NXJ521" s="421"/>
      <c r="NXK521" s="421"/>
      <c r="NXL521" s="421"/>
      <c r="NXM521" s="421"/>
      <c r="NXN521" s="421"/>
      <c r="NXO521" s="421"/>
      <c r="NXP521" s="421"/>
      <c r="NXQ521" s="421"/>
      <c r="NXR521" s="421"/>
      <c r="NXS521" s="421"/>
      <c r="NXT521" s="421"/>
      <c r="NXU521" s="421"/>
      <c r="NXV521" s="421"/>
      <c r="NXW521" s="421"/>
      <c r="NXX521" s="421"/>
      <c r="NXY521" s="421"/>
      <c r="NXZ521" s="421"/>
      <c r="NYA521" s="421"/>
      <c r="NYB521" s="421"/>
      <c r="NYC521" s="421"/>
      <c r="NYD521" s="421"/>
      <c r="NYE521" s="421"/>
      <c r="NYF521" s="421"/>
      <c r="NYG521" s="421"/>
      <c r="NYH521" s="421"/>
      <c r="NYI521" s="421"/>
      <c r="NYJ521" s="421"/>
      <c r="NYK521" s="421"/>
      <c r="NYL521" s="421"/>
      <c r="NYM521" s="421"/>
      <c r="NYN521" s="421"/>
      <c r="NYO521" s="421"/>
      <c r="NYP521" s="421"/>
      <c r="NYQ521" s="421"/>
      <c r="NYR521" s="421"/>
      <c r="NYS521" s="421"/>
      <c r="NYT521" s="421"/>
      <c r="NYU521" s="421"/>
      <c r="NYV521" s="421"/>
      <c r="NYW521" s="421"/>
      <c r="NYX521" s="421"/>
      <c r="NYY521" s="421"/>
      <c r="NYZ521" s="421"/>
      <c r="NZA521" s="421"/>
      <c r="NZB521" s="421"/>
      <c r="NZC521" s="421"/>
      <c r="NZD521" s="421"/>
      <c r="NZE521" s="421"/>
      <c r="NZF521" s="421"/>
      <c r="NZG521" s="421"/>
      <c r="NZH521" s="421"/>
      <c r="NZI521" s="421"/>
      <c r="NZJ521" s="421"/>
      <c r="NZK521" s="421"/>
      <c r="NZL521" s="421"/>
      <c r="NZM521" s="421"/>
      <c r="NZN521" s="421"/>
      <c r="NZO521" s="421"/>
      <c r="NZP521" s="421"/>
      <c r="NZQ521" s="421"/>
      <c r="NZR521" s="421"/>
      <c r="NZS521" s="421"/>
      <c r="NZT521" s="421"/>
      <c r="NZU521" s="421"/>
      <c r="NZV521" s="421"/>
      <c r="NZW521" s="421"/>
      <c r="NZX521" s="421"/>
      <c r="NZY521" s="421"/>
      <c r="NZZ521" s="421"/>
      <c r="OAA521" s="421"/>
      <c r="OAB521" s="421"/>
      <c r="OAC521" s="421"/>
      <c r="OAD521" s="421"/>
      <c r="OAE521" s="421"/>
      <c r="OAF521" s="421"/>
      <c r="OAG521" s="421"/>
      <c r="OAH521" s="421"/>
      <c r="OAI521" s="421"/>
      <c r="OAJ521" s="421"/>
      <c r="OAK521" s="421"/>
      <c r="OAL521" s="421"/>
      <c r="OAM521" s="421"/>
      <c r="OAN521" s="421"/>
      <c r="OAO521" s="421"/>
      <c r="OAP521" s="421"/>
      <c r="OAQ521" s="421"/>
      <c r="OAR521" s="421"/>
      <c r="OAS521" s="421"/>
      <c r="OAT521" s="421"/>
      <c r="OAU521" s="421"/>
      <c r="OAV521" s="421"/>
      <c r="OAW521" s="421"/>
      <c r="OAX521" s="421"/>
      <c r="OAY521" s="421"/>
      <c r="OAZ521" s="421"/>
      <c r="OBA521" s="421"/>
      <c r="OBB521" s="421"/>
      <c r="OBC521" s="421"/>
      <c r="OBD521" s="421"/>
      <c r="OBE521" s="421"/>
      <c r="OBF521" s="421"/>
      <c r="OBG521" s="421"/>
      <c r="OBH521" s="421"/>
      <c r="OBI521" s="421"/>
      <c r="OBJ521" s="421"/>
      <c r="OBK521" s="421"/>
      <c r="OBL521" s="421"/>
      <c r="OBM521" s="421"/>
      <c r="OBN521" s="421"/>
      <c r="OBO521" s="421"/>
      <c r="OBP521" s="421"/>
      <c r="OBQ521" s="421"/>
      <c r="OBR521" s="421"/>
      <c r="OBS521" s="421"/>
      <c r="OBT521" s="421"/>
      <c r="OBU521" s="421"/>
      <c r="OBV521" s="421"/>
      <c r="OBW521" s="421"/>
      <c r="OBX521" s="421"/>
      <c r="OBY521" s="421"/>
      <c r="OBZ521" s="421"/>
      <c r="OCA521" s="421"/>
      <c r="OCB521" s="421"/>
      <c r="OCC521" s="421"/>
      <c r="OCD521" s="421"/>
      <c r="OCE521" s="421"/>
      <c r="OCF521" s="421"/>
      <c r="OCG521" s="421"/>
      <c r="OCH521" s="421"/>
      <c r="OCI521" s="421"/>
      <c r="OCJ521" s="421"/>
      <c r="OCK521" s="421"/>
      <c r="OCL521" s="421"/>
      <c r="OCM521" s="421"/>
      <c r="OCN521" s="421"/>
      <c r="OCO521" s="421"/>
      <c r="OCP521" s="421"/>
      <c r="OCQ521" s="421"/>
      <c r="OCR521" s="421"/>
      <c r="OCS521" s="421"/>
      <c r="OCT521" s="421"/>
      <c r="OCU521" s="421"/>
      <c r="OCV521" s="421"/>
      <c r="OCW521" s="421"/>
      <c r="OCX521" s="421"/>
      <c r="OCY521" s="421"/>
      <c r="OCZ521" s="421"/>
      <c r="ODA521" s="421"/>
      <c r="ODB521" s="421"/>
      <c r="ODC521" s="421"/>
      <c r="ODD521" s="421"/>
      <c r="ODE521" s="421"/>
      <c r="ODF521" s="421"/>
      <c r="ODG521" s="421"/>
      <c r="ODH521" s="421"/>
      <c r="ODI521" s="421"/>
      <c r="ODJ521" s="421"/>
      <c r="ODK521" s="421"/>
      <c r="ODL521" s="421"/>
      <c r="ODM521" s="421"/>
      <c r="ODN521" s="421"/>
      <c r="ODO521" s="421"/>
      <c r="ODP521" s="421"/>
      <c r="ODQ521" s="421"/>
      <c r="ODR521" s="421"/>
      <c r="ODS521" s="421"/>
      <c r="ODT521" s="421"/>
      <c r="ODU521" s="421"/>
      <c r="ODV521" s="421"/>
      <c r="ODW521" s="421"/>
      <c r="ODX521" s="421"/>
      <c r="ODY521" s="421"/>
      <c r="ODZ521" s="421"/>
      <c r="OEA521" s="421"/>
      <c r="OEB521" s="421"/>
      <c r="OEC521" s="421"/>
      <c r="OED521" s="421"/>
      <c r="OEE521" s="421"/>
      <c r="OEF521" s="421"/>
      <c r="OEG521" s="421"/>
      <c r="OEH521" s="421"/>
      <c r="OEI521" s="421"/>
      <c r="OEJ521" s="421"/>
      <c r="OEK521" s="421"/>
      <c r="OEL521" s="421"/>
      <c r="OEM521" s="421"/>
      <c r="OEN521" s="421"/>
      <c r="OEO521" s="421"/>
      <c r="OEP521" s="421"/>
      <c r="OEQ521" s="421"/>
      <c r="OER521" s="421"/>
      <c r="OES521" s="421"/>
      <c r="OET521" s="421"/>
      <c r="OEU521" s="421"/>
      <c r="OEV521" s="421"/>
      <c r="OEW521" s="421"/>
      <c r="OEX521" s="421"/>
      <c r="OEY521" s="421"/>
      <c r="OEZ521" s="421"/>
      <c r="OFA521" s="421"/>
      <c r="OFB521" s="421"/>
      <c r="OFC521" s="421"/>
      <c r="OFD521" s="421"/>
      <c r="OFE521" s="421"/>
      <c r="OFF521" s="421"/>
      <c r="OFG521" s="421"/>
      <c r="OFH521" s="421"/>
      <c r="OFI521" s="421"/>
      <c r="OFJ521" s="421"/>
      <c r="OFK521" s="421"/>
      <c r="OFL521" s="421"/>
      <c r="OFM521" s="421"/>
      <c r="OFN521" s="421"/>
      <c r="OFO521" s="421"/>
      <c r="OFP521" s="421"/>
      <c r="OFQ521" s="421"/>
      <c r="OFR521" s="421"/>
      <c r="OFS521" s="421"/>
      <c r="OFT521" s="421"/>
      <c r="OFU521" s="421"/>
      <c r="OFV521" s="421"/>
      <c r="OFW521" s="421"/>
      <c r="OFX521" s="421"/>
      <c r="OFY521" s="421"/>
      <c r="OFZ521" s="421"/>
      <c r="OGA521" s="421"/>
      <c r="OGB521" s="421"/>
      <c r="OGC521" s="421"/>
      <c r="OGD521" s="421"/>
      <c r="OGE521" s="421"/>
      <c r="OGF521" s="421"/>
      <c r="OGG521" s="421"/>
      <c r="OGH521" s="421"/>
      <c r="OGI521" s="421"/>
      <c r="OGJ521" s="421"/>
      <c r="OGK521" s="421"/>
      <c r="OGL521" s="421"/>
      <c r="OGM521" s="421"/>
      <c r="OGN521" s="421"/>
      <c r="OGO521" s="421"/>
      <c r="OGP521" s="421"/>
      <c r="OGQ521" s="421"/>
      <c r="OGR521" s="421"/>
      <c r="OGS521" s="421"/>
      <c r="OGT521" s="421"/>
      <c r="OGU521" s="421"/>
      <c r="OGV521" s="421"/>
      <c r="OGW521" s="421"/>
      <c r="OGX521" s="421"/>
      <c r="OGY521" s="421"/>
      <c r="OGZ521" s="421"/>
      <c r="OHA521" s="421"/>
      <c r="OHB521" s="421"/>
      <c r="OHC521" s="421"/>
      <c r="OHD521" s="421"/>
      <c r="OHE521" s="421"/>
      <c r="OHF521" s="421"/>
      <c r="OHG521" s="421"/>
      <c r="OHH521" s="421"/>
      <c r="OHI521" s="421"/>
      <c r="OHJ521" s="421"/>
      <c r="OHK521" s="421"/>
      <c r="OHL521" s="421"/>
      <c r="OHM521" s="421"/>
      <c r="OHN521" s="421"/>
      <c r="OHO521" s="421"/>
      <c r="OHP521" s="421"/>
      <c r="OHQ521" s="421"/>
      <c r="OHR521" s="421"/>
      <c r="OHS521" s="421"/>
      <c r="OHT521" s="421"/>
      <c r="OHU521" s="421"/>
      <c r="OHV521" s="421"/>
      <c r="OHW521" s="421"/>
      <c r="OHX521" s="421"/>
      <c r="OHY521" s="421"/>
      <c r="OHZ521" s="421"/>
      <c r="OIA521" s="421"/>
      <c r="OIB521" s="421"/>
      <c r="OIC521" s="421"/>
      <c r="OID521" s="421"/>
      <c r="OIE521" s="421"/>
      <c r="OIF521" s="421"/>
      <c r="OIG521" s="421"/>
      <c r="OIH521" s="421"/>
      <c r="OII521" s="421"/>
      <c r="OIJ521" s="421"/>
      <c r="OIK521" s="421"/>
      <c r="OIL521" s="421"/>
      <c r="OIM521" s="421"/>
      <c r="OIN521" s="421"/>
      <c r="OIO521" s="421"/>
      <c r="OIP521" s="421"/>
      <c r="OIQ521" s="421"/>
      <c r="OIR521" s="421"/>
      <c r="OIS521" s="421"/>
      <c r="OIT521" s="421"/>
      <c r="OIU521" s="421"/>
      <c r="OIV521" s="421"/>
      <c r="OIW521" s="421"/>
      <c r="OIX521" s="421"/>
      <c r="OIY521" s="421"/>
      <c r="OIZ521" s="421"/>
      <c r="OJA521" s="421"/>
      <c r="OJB521" s="421"/>
      <c r="OJC521" s="421"/>
      <c r="OJD521" s="421"/>
      <c r="OJE521" s="421"/>
      <c r="OJF521" s="421"/>
      <c r="OJG521" s="421"/>
      <c r="OJH521" s="421"/>
      <c r="OJI521" s="421"/>
      <c r="OJJ521" s="421"/>
      <c r="OJK521" s="421"/>
      <c r="OJL521" s="421"/>
      <c r="OJM521" s="421"/>
      <c r="OJN521" s="421"/>
      <c r="OJO521" s="421"/>
      <c r="OJP521" s="421"/>
      <c r="OJQ521" s="421"/>
      <c r="OJR521" s="421"/>
      <c r="OJS521" s="421"/>
      <c r="OJT521" s="421"/>
      <c r="OJU521" s="421"/>
      <c r="OJV521" s="421"/>
      <c r="OJW521" s="421"/>
      <c r="OJX521" s="421"/>
      <c r="OJY521" s="421"/>
      <c r="OJZ521" s="421"/>
      <c r="OKA521" s="421"/>
      <c r="OKB521" s="421"/>
      <c r="OKC521" s="421"/>
      <c r="OKD521" s="421"/>
      <c r="OKE521" s="421"/>
      <c r="OKF521" s="421"/>
      <c r="OKG521" s="421"/>
      <c r="OKH521" s="421"/>
      <c r="OKI521" s="421"/>
      <c r="OKJ521" s="421"/>
      <c r="OKK521" s="421"/>
      <c r="OKL521" s="421"/>
      <c r="OKM521" s="421"/>
      <c r="OKN521" s="421"/>
      <c r="OKO521" s="421"/>
      <c r="OKP521" s="421"/>
      <c r="OKQ521" s="421"/>
      <c r="OKR521" s="421"/>
      <c r="OKS521" s="421"/>
      <c r="OKT521" s="421"/>
      <c r="OKU521" s="421"/>
      <c r="OKV521" s="421"/>
      <c r="OKW521" s="421"/>
      <c r="OKX521" s="421"/>
      <c r="OKY521" s="421"/>
      <c r="OKZ521" s="421"/>
      <c r="OLA521" s="421"/>
      <c r="OLB521" s="421"/>
      <c r="OLC521" s="421"/>
      <c r="OLD521" s="421"/>
      <c r="OLE521" s="421"/>
      <c r="OLF521" s="421"/>
      <c r="OLG521" s="421"/>
      <c r="OLH521" s="421"/>
      <c r="OLI521" s="421"/>
      <c r="OLJ521" s="421"/>
      <c r="OLK521" s="421"/>
      <c r="OLL521" s="421"/>
      <c r="OLM521" s="421"/>
      <c r="OLN521" s="421"/>
      <c r="OLO521" s="421"/>
      <c r="OLP521" s="421"/>
      <c r="OLQ521" s="421"/>
      <c r="OLR521" s="421"/>
      <c r="OLS521" s="421"/>
      <c r="OLT521" s="421"/>
      <c r="OLU521" s="421"/>
      <c r="OLV521" s="421"/>
      <c r="OLW521" s="421"/>
      <c r="OLX521" s="421"/>
      <c r="OLY521" s="421"/>
      <c r="OLZ521" s="421"/>
      <c r="OMA521" s="421"/>
      <c r="OMB521" s="421"/>
      <c r="OMC521" s="421"/>
      <c r="OMD521" s="421"/>
      <c r="OME521" s="421"/>
      <c r="OMF521" s="421"/>
      <c r="OMG521" s="421"/>
      <c r="OMH521" s="421"/>
      <c r="OMI521" s="421"/>
      <c r="OMJ521" s="421"/>
      <c r="OMK521" s="421"/>
      <c r="OML521" s="421"/>
      <c r="OMM521" s="421"/>
      <c r="OMN521" s="421"/>
      <c r="OMO521" s="421"/>
      <c r="OMP521" s="421"/>
      <c r="OMQ521" s="421"/>
      <c r="OMR521" s="421"/>
      <c r="OMS521" s="421"/>
      <c r="OMT521" s="421"/>
      <c r="OMU521" s="421"/>
      <c r="OMV521" s="421"/>
      <c r="OMW521" s="421"/>
      <c r="OMX521" s="421"/>
      <c r="OMY521" s="421"/>
      <c r="OMZ521" s="421"/>
      <c r="ONA521" s="421"/>
      <c r="ONB521" s="421"/>
      <c r="ONC521" s="421"/>
      <c r="OND521" s="421"/>
      <c r="ONE521" s="421"/>
      <c r="ONF521" s="421"/>
      <c r="ONG521" s="421"/>
      <c r="ONH521" s="421"/>
      <c r="ONI521" s="421"/>
      <c r="ONJ521" s="421"/>
      <c r="ONK521" s="421"/>
      <c r="ONL521" s="421"/>
      <c r="ONM521" s="421"/>
      <c r="ONN521" s="421"/>
      <c r="ONO521" s="421"/>
      <c r="ONP521" s="421"/>
      <c r="ONQ521" s="421"/>
      <c r="ONR521" s="421"/>
      <c r="ONS521" s="421"/>
      <c r="ONT521" s="421"/>
      <c r="ONU521" s="421"/>
      <c r="ONV521" s="421"/>
      <c r="ONW521" s="421"/>
      <c r="ONX521" s="421"/>
      <c r="ONY521" s="421"/>
      <c r="ONZ521" s="421"/>
      <c r="OOA521" s="421"/>
      <c r="OOB521" s="421"/>
      <c r="OOC521" s="421"/>
      <c r="OOD521" s="421"/>
      <c r="OOE521" s="421"/>
      <c r="OOF521" s="421"/>
      <c r="OOG521" s="421"/>
      <c r="OOH521" s="421"/>
      <c r="OOI521" s="421"/>
      <c r="OOJ521" s="421"/>
      <c r="OOK521" s="421"/>
      <c r="OOL521" s="421"/>
      <c r="OOM521" s="421"/>
      <c r="OON521" s="421"/>
      <c r="OOO521" s="421"/>
      <c r="OOP521" s="421"/>
      <c r="OOQ521" s="421"/>
      <c r="OOR521" s="421"/>
      <c r="OOS521" s="421"/>
      <c r="OOT521" s="421"/>
      <c r="OOU521" s="421"/>
      <c r="OOV521" s="421"/>
      <c r="OOW521" s="421"/>
      <c r="OOX521" s="421"/>
      <c r="OOY521" s="421"/>
      <c r="OOZ521" s="421"/>
      <c r="OPA521" s="421"/>
      <c r="OPB521" s="421"/>
      <c r="OPC521" s="421"/>
      <c r="OPD521" s="421"/>
      <c r="OPE521" s="421"/>
      <c r="OPF521" s="421"/>
      <c r="OPG521" s="421"/>
      <c r="OPH521" s="421"/>
      <c r="OPI521" s="421"/>
      <c r="OPJ521" s="421"/>
      <c r="OPK521" s="421"/>
      <c r="OPL521" s="421"/>
      <c r="OPM521" s="421"/>
      <c r="OPN521" s="421"/>
      <c r="OPO521" s="421"/>
      <c r="OPP521" s="421"/>
      <c r="OPQ521" s="421"/>
      <c r="OPR521" s="421"/>
      <c r="OPS521" s="421"/>
      <c r="OPT521" s="421"/>
      <c r="OPU521" s="421"/>
      <c r="OPV521" s="421"/>
      <c r="OPW521" s="421"/>
      <c r="OPX521" s="421"/>
      <c r="OPY521" s="421"/>
      <c r="OPZ521" s="421"/>
      <c r="OQA521" s="421"/>
      <c r="OQB521" s="421"/>
      <c r="OQC521" s="421"/>
      <c r="OQD521" s="421"/>
      <c r="OQE521" s="421"/>
      <c r="OQF521" s="421"/>
      <c r="OQG521" s="421"/>
      <c r="OQH521" s="421"/>
      <c r="OQI521" s="421"/>
      <c r="OQJ521" s="421"/>
      <c r="OQK521" s="421"/>
      <c r="OQL521" s="421"/>
      <c r="OQM521" s="421"/>
      <c r="OQN521" s="421"/>
      <c r="OQO521" s="421"/>
      <c r="OQP521" s="421"/>
      <c r="OQQ521" s="421"/>
      <c r="OQR521" s="421"/>
      <c r="OQS521" s="421"/>
      <c r="OQT521" s="421"/>
      <c r="OQU521" s="421"/>
      <c r="OQV521" s="421"/>
      <c r="OQW521" s="421"/>
      <c r="OQX521" s="421"/>
      <c r="OQY521" s="421"/>
      <c r="OQZ521" s="421"/>
      <c r="ORA521" s="421"/>
      <c r="ORB521" s="421"/>
      <c r="ORC521" s="421"/>
      <c r="ORD521" s="421"/>
      <c r="ORE521" s="421"/>
      <c r="ORF521" s="421"/>
      <c r="ORG521" s="421"/>
      <c r="ORH521" s="421"/>
      <c r="ORI521" s="421"/>
      <c r="ORJ521" s="421"/>
      <c r="ORK521" s="421"/>
      <c r="ORL521" s="421"/>
      <c r="ORM521" s="421"/>
      <c r="ORN521" s="421"/>
      <c r="ORO521" s="421"/>
      <c r="ORP521" s="421"/>
      <c r="ORQ521" s="421"/>
      <c r="ORR521" s="421"/>
      <c r="ORS521" s="421"/>
      <c r="ORT521" s="421"/>
      <c r="ORU521" s="421"/>
      <c r="ORV521" s="421"/>
      <c r="ORW521" s="421"/>
      <c r="ORX521" s="421"/>
      <c r="ORY521" s="421"/>
      <c r="ORZ521" s="421"/>
      <c r="OSA521" s="421"/>
      <c r="OSB521" s="421"/>
      <c r="OSC521" s="421"/>
      <c r="OSD521" s="421"/>
      <c r="OSE521" s="421"/>
      <c r="OSF521" s="421"/>
      <c r="OSG521" s="421"/>
      <c r="OSH521" s="421"/>
      <c r="OSI521" s="421"/>
      <c r="OSJ521" s="421"/>
      <c r="OSK521" s="421"/>
      <c r="OSL521" s="421"/>
      <c r="OSM521" s="421"/>
      <c r="OSN521" s="421"/>
      <c r="OSO521" s="421"/>
      <c r="OSP521" s="421"/>
      <c r="OSQ521" s="421"/>
      <c r="OSR521" s="421"/>
      <c r="OSS521" s="421"/>
      <c r="OST521" s="421"/>
      <c r="OSU521" s="421"/>
      <c r="OSV521" s="421"/>
      <c r="OSW521" s="421"/>
      <c r="OSX521" s="421"/>
      <c r="OSY521" s="421"/>
      <c r="OSZ521" s="421"/>
      <c r="OTA521" s="421"/>
      <c r="OTB521" s="421"/>
      <c r="OTC521" s="421"/>
      <c r="OTD521" s="421"/>
      <c r="OTE521" s="421"/>
      <c r="OTF521" s="421"/>
      <c r="OTG521" s="421"/>
      <c r="OTH521" s="421"/>
      <c r="OTI521" s="421"/>
      <c r="OTJ521" s="421"/>
      <c r="OTK521" s="421"/>
      <c r="OTL521" s="421"/>
      <c r="OTM521" s="421"/>
      <c r="OTN521" s="421"/>
      <c r="OTO521" s="421"/>
      <c r="OTP521" s="421"/>
      <c r="OTQ521" s="421"/>
      <c r="OTR521" s="421"/>
      <c r="OTS521" s="421"/>
      <c r="OTT521" s="421"/>
      <c r="OTU521" s="421"/>
      <c r="OTV521" s="421"/>
      <c r="OTW521" s="421"/>
      <c r="OTX521" s="421"/>
      <c r="OTY521" s="421"/>
      <c r="OTZ521" s="421"/>
      <c r="OUA521" s="421"/>
      <c r="OUB521" s="421"/>
      <c r="OUC521" s="421"/>
      <c r="OUD521" s="421"/>
      <c r="OUE521" s="421"/>
      <c r="OUF521" s="421"/>
      <c r="OUG521" s="421"/>
      <c r="OUH521" s="421"/>
      <c r="OUI521" s="421"/>
      <c r="OUJ521" s="421"/>
      <c r="OUK521" s="421"/>
      <c r="OUL521" s="421"/>
      <c r="OUM521" s="421"/>
      <c r="OUN521" s="421"/>
      <c r="OUO521" s="421"/>
      <c r="OUP521" s="421"/>
      <c r="OUQ521" s="421"/>
      <c r="OUR521" s="421"/>
      <c r="OUS521" s="421"/>
      <c r="OUT521" s="421"/>
      <c r="OUU521" s="421"/>
      <c r="OUV521" s="421"/>
      <c r="OUW521" s="421"/>
      <c r="OUX521" s="421"/>
      <c r="OUY521" s="421"/>
      <c r="OUZ521" s="421"/>
      <c r="OVA521" s="421"/>
      <c r="OVB521" s="421"/>
      <c r="OVC521" s="421"/>
      <c r="OVD521" s="421"/>
      <c r="OVE521" s="421"/>
      <c r="OVF521" s="421"/>
      <c r="OVG521" s="421"/>
      <c r="OVH521" s="421"/>
      <c r="OVI521" s="421"/>
      <c r="OVJ521" s="421"/>
      <c r="OVK521" s="421"/>
      <c r="OVL521" s="421"/>
      <c r="OVM521" s="421"/>
      <c r="OVN521" s="421"/>
      <c r="OVO521" s="421"/>
      <c r="OVP521" s="421"/>
      <c r="OVQ521" s="421"/>
      <c r="OVR521" s="421"/>
      <c r="OVS521" s="421"/>
      <c r="OVT521" s="421"/>
      <c r="OVU521" s="421"/>
      <c r="OVV521" s="421"/>
      <c r="OVW521" s="421"/>
      <c r="OVX521" s="421"/>
      <c r="OVY521" s="421"/>
      <c r="OVZ521" s="421"/>
      <c r="OWA521" s="421"/>
      <c r="OWB521" s="421"/>
      <c r="OWC521" s="421"/>
      <c r="OWD521" s="421"/>
      <c r="OWE521" s="421"/>
      <c r="OWF521" s="421"/>
      <c r="OWG521" s="421"/>
      <c r="OWH521" s="421"/>
      <c r="OWI521" s="421"/>
      <c r="OWJ521" s="421"/>
      <c r="OWK521" s="421"/>
      <c r="OWL521" s="421"/>
      <c r="OWM521" s="421"/>
      <c r="OWN521" s="421"/>
      <c r="OWO521" s="421"/>
      <c r="OWP521" s="421"/>
      <c r="OWQ521" s="421"/>
      <c r="OWR521" s="421"/>
      <c r="OWS521" s="421"/>
      <c r="OWT521" s="421"/>
      <c r="OWU521" s="421"/>
      <c r="OWV521" s="421"/>
      <c r="OWW521" s="421"/>
      <c r="OWX521" s="421"/>
      <c r="OWY521" s="421"/>
      <c r="OWZ521" s="421"/>
      <c r="OXA521" s="421"/>
      <c r="OXB521" s="421"/>
      <c r="OXC521" s="421"/>
      <c r="OXD521" s="421"/>
      <c r="OXE521" s="421"/>
      <c r="OXF521" s="421"/>
      <c r="OXG521" s="421"/>
      <c r="OXH521" s="421"/>
      <c r="OXI521" s="421"/>
      <c r="OXJ521" s="421"/>
      <c r="OXK521" s="421"/>
      <c r="OXL521" s="421"/>
      <c r="OXM521" s="421"/>
      <c r="OXN521" s="421"/>
      <c r="OXO521" s="421"/>
      <c r="OXP521" s="421"/>
      <c r="OXQ521" s="421"/>
      <c r="OXR521" s="421"/>
      <c r="OXS521" s="421"/>
      <c r="OXT521" s="421"/>
      <c r="OXU521" s="421"/>
      <c r="OXV521" s="421"/>
      <c r="OXW521" s="421"/>
      <c r="OXX521" s="421"/>
      <c r="OXY521" s="421"/>
      <c r="OXZ521" s="421"/>
      <c r="OYA521" s="421"/>
      <c r="OYB521" s="421"/>
      <c r="OYC521" s="421"/>
      <c r="OYD521" s="421"/>
      <c r="OYE521" s="421"/>
      <c r="OYF521" s="421"/>
      <c r="OYG521" s="421"/>
      <c r="OYH521" s="421"/>
      <c r="OYI521" s="421"/>
      <c r="OYJ521" s="421"/>
      <c r="OYK521" s="421"/>
      <c r="OYL521" s="421"/>
      <c r="OYM521" s="421"/>
      <c r="OYN521" s="421"/>
      <c r="OYO521" s="421"/>
      <c r="OYP521" s="421"/>
      <c r="OYQ521" s="421"/>
      <c r="OYR521" s="421"/>
      <c r="OYS521" s="421"/>
      <c r="OYT521" s="421"/>
      <c r="OYU521" s="421"/>
      <c r="OYV521" s="421"/>
      <c r="OYW521" s="421"/>
      <c r="OYX521" s="421"/>
      <c r="OYY521" s="421"/>
      <c r="OYZ521" s="421"/>
      <c r="OZA521" s="421"/>
      <c r="OZB521" s="421"/>
      <c r="OZC521" s="421"/>
      <c r="OZD521" s="421"/>
      <c r="OZE521" s="421"/>
      <c r="OZF521" s="421"/>
      <c r="OZG521" s="421"/>
      <c r="OZH521" s="421"/>
      <c r="OZI521" s="421"/>
      <c r="OZJ521" s="421"/>
      <c r="OZK521" s="421"/>
      <c r="OZL521" s="421"/>
      <c r="OZM521" s="421"/>
      <c r="OZN521" s="421"/>
      <c r="OZO521" s="421"/>
      <c r="OZP521" s="421"/>
      <c r="OZQ521" s="421"/>
      <c r="OZR521" s="421"/>
      <c r="OZS521" s="421"/>
      <c r="OZT521" s="421"/>
      <c r="OZU521" s="421"/>
      <c r="OZV521" s="421"/>
      <c r="OZW521" s="421"/>
      <c r="OZX521" s="421"/>
      <c r="OZY521" s="421"/>
      <c r="OZZ521" s="421"/>
      <c r="PAA521" s="421"/>
      <c r="PAB521" s="421"/>
      <c r="PAC521" s="421"/>
      <c r="PAD521" s="421"/>
      <c r="PAE521" s="421"/>
      <c r="PAF521" s="421"/>
      <c r="PAG521" s="421"/>
      <c r="PAH521" s="421"/>
      <c r="PAI521" s="421"/>
      <c r="PAJ521" s="421"/>
      <c r="PAK521" s="421"/>
      <c r="PAL521" s="421"/>
      <c r="PAM521" s="421"/>
      <c r="PAN521" s="421"/>
      <c r="PAO521" s="421"/>
      <c r="PAP521" s="421"/>
      <c r="PAQ521" s="421"/>
      <c r="PAR521" s="421"/>
      <c r="PAS521" s="421"/>
      <c r="PAT521" s="421"/>
      <c r="PAU521" s="421"/>
      <c r="PAV521" s="421"/>
      <c r="PAW521" s="421"/>
      <c r="PAX521" s="421"/>
      <c r="PAY521" s="421"/>
      <c r="PAZ521" s="421"/>
      <c r="PBA521" s="421"/>
      <c r="PBB521" s="421"/>
      <c r="PBC521" s="421"/>
      <c r="PBD521" s="421"/>
      <c r="PBE521" s="421"/>
      <c r="PBF521" s="421"/>
      <c r="PBG521" s="421"/>
      <c r="PBH521" s="421"/>
      <c r="PBI521" s="421"/>
      <c r="PBJ521" s="421"/>
      <c r="PBK521" s="421"/>
      <c r="PBL521" s="421"/>
      <c r="PBM521" s="421"/>
      <c r="PBN521" s="421"/>
      <c r="PBO521" s="421"/>
      <c r="PBP521" s="421"/>
      <c r="PBQ521" s="421"/>
      <c r="PBR521" s="421"/>
      <c r="PBS521" s="421"/>
      <c r="PBT521" s="421"/>
      <c r="PBU521" s="421"/>
      <c r="PBV521" s="421"/>
      <c r="PBW521" s="421"/>
      <c r="PBX521" s="421"/>
      <c r="PBY521" s="421"/>
      <c r="PBZ521" s="421"/>
      <c r="PCA521" s="421"/>
      <c r="PCB521" s="421"/>
      <c r="PCC521" s="421"/>
      <c r="PCD521" s="421"/>
      <c r="PCE521" s="421"/>
      <c r="PCF521" s="421"/>
      <c r="PCG521" s="421"/>
      <c r="PCH521" s="421"/>
      <c r="PCI521" s="421"/>
      <c r="PCJ521" s="421"/>
      <c r="PCK521" s="421"/>
      <c r="PCL521" s="421"/>
      <c r="PCM521" s="421"/>
      <c r="PCN521" s="421"/>
      <c r="PCO521" s="421"/>
      <c r="PCP521" s="421"/>
      <c r="PCQ521" s="421"/>
      <c r="PCR521" s="421"/>
      <c r="PCS521" s="421"/>
      <c r="PCT521" s="421"/>
      <c r="PCU521" s="421"/>
      <c r="PCV521" s="421"/>
      <c r="PCW521" s="421"/>
      <c r="PCX521" s="421"/>
      <c r="PCY521" s="421"/>
      <c r="PCZ521" s="421"/>
      <c r="PDA521" s="421"/>
      <c r="PDB521" s="421"/>
      <c r="PDC521" s="421"/>
      <c r="PDD521" s="421"/>
      <c r="PDE521" s="421"/>
      <c r="PDF521" s="421"/>
      <c r="PDG521" s="421"/>
      <c r="PDH521" s="421"/>
      <c r="PDI521" s="421"/>
      <c r="PDJ521" s="421"/>
      <c r="PDK521" s="421"/>
      <c r="PDL521" s="421"/>
      <c r="PDM521" s="421"/>
      <c r="PDN521" s="421"/>
      <c r="PDO521" s="421"/>
      <c r="PDP521" s="421"/>
      <c r="PDQ521" s="421"/>
      <c r="PDR521" s="421"/>
      <c r="PDS521" s="421"/>
      <c r="PDT521" s="421"/>
      <c r="PDU521" s="421"/>
      <c r="PDV521" s="421"/>
      <c r="PDW521" s="421"/>
      <c r="PDX521" s="421"/>
      <c r="PDY521" s="421"/>
      <c r="PDZ521" s="421"/>
      <c r="PEA521" s="421"/>
      <c r="PEB521" s="421"/>
      <c r="PEC521" s="421"/>
      <c r="PED521" s="421"/>
      <c r="PEE521" s="421"/>
      <c r="PEF521" s="421"/>
      <c r="PEG521" s="421"/>
      <c r="PEH521" s="421"/>
      <c r="PEI521" s="421"/>
      <c r="PEJ521" s="421"/>
      <c r="PEK521" s="421"/>
      <c r="PEL521" s="421"/>
      <c r="PEM521" s="421"/>
      <c r="PEN521" s="421"/>
      <c r="PEO521" s="421"/>
      <c r="PEP521" s="421"/>
      <c r="PEQ521" s="421"/>
      <c r="PER521" s="421"/>
      <c r="PES521" s="421"/>
      <c r="PET521" s="421"/>
      <c r="PEU521" s="421"/>
      <c r="PEV521" s="421"/>
      <c r="PEW521" s="421"/>
      <c r="PEX521" s="421"/>
      <c r="PEY521" s="421"/>
      <c r="PEZ521" s="421"/>
      <c r="PFA521" s="421"/>
      <c r="PFB521" s="421"/>
      <c r="PFC521" s="421"/>
      <c r="PFD521" s="421"/>
      <c r="PFE521" s="421"/>
      <c r="PFF521" s="421"/>
      <c r="PFG521" s="421"/>
      <c r="PFH521" s="421"/>
      <c r="PFI521" s="421"/>
      <c r="PFJ521" s="421"/>
      <c r="PFK521" s="421"/>
      <c r="PFL521" s="421"/>
      <c r="PFM521" s="421"/>
      <c r="PFN521" s="421"/>
      <c r="PFO521" s="421"/>
      <c r="PFP521" s="421"/>
      <c r="PFQ521" s="421"/>
      <c r="PFR521" s="421"/>
      <c r="PFS521" s="421"/>
      <c r="PFT521" s="421"/>
      <c r="PFU521" s="421"/>
      <c r="PFV521" s="421"/>
      <c r="PFW521" s="421"/>
      <c r="PFX521" s="421"/>
      <c r="PFY521" s="421"/>
      <c r="PFZ521" s="421"/>
      <c r="PGA521" s="421"/>
      <c r="PGB521" s="421"/>
      <c r="PGC521" s="421"/>
      <c r="PGD521" s="421"/>
      <c r="PGE521" s="421"/>
      <c r="PGF521" s="421"/>
      <c r="PGG521" s="421"/>
      <c r="PGH521" s="421"/>
      <c r="PGI521" s="421"/>
      <c r="PGJ521" s="421"/>
      <c r="PGK521" s="421"/>
      <c r="PGL521" s="421"/>
      <c r="PGM521" s="421"/>
      <c r="PGN521" s="421"/>
      <c r="PGO521" s="421"/>
      <c r="PGP521" s="421"/>
      <c r="PGQ521" s="421"/>
      <c r="PGR521" s="421"/>
      <c r="PGS521" s="421"/>
      <c r="PGT521" s="421"/>
      <c r="PGU521" s="421"/>
      <c r="PGV521" s="421"/>
      <c r="PGW521" s="421"/>
      <c r="PGX521" s="421"/>
      <c r="PGY521" s="421"/>
      <c r="PGZ521" s="421"/>
      <c r="PHA521" s="421"/>
      <c r="PHB521" s="421"/>
      <c r="PHC521" s="421"/>
      <c r="PHD521" s="421"/>
      <c r="PHE521" s="421"/>
      <c r="PHF521" s="421"/>
      <c r="PHG521" s="421"/>
      <c r="PHH521" s="421"/>
      <c r="PHI521" s="421"/>
      <c r="PHJ521" s="421"/>
      <c r="PHK521" s="421"/>
      <c r="PHL521" s="421"/>
      <c r="PHM521" s="421"/>
      <c r="PHN521" s="421"/>
      <c r="PHO521" s="421"/>
      <c r="PHP521" s="421"/>
      <c r="PHQ521" s="421"/>
      <c r="PHR521" s="421"/>
      <c r="PHS521" s="421"/>
      <c r="PHT521" s="421"/>
      <c r="PHU521" s="421"/>
      <c r="PHV521" s="421"/>
      <c r="PHW521" s="421"/>
      <c r="PHX521" s="421"/>
      <c r="PHY521" s="421"/>
      <c r="PHZ521" s="421"/>
      <c r="PIA521" s="421"/>
      <c r="PIB521" s="421"/>
      <c r="PIC521" s="421"/>
      <c r="PID521" s="421"/>
      <c r="PIE521" s="421"/>
      <c r="PIF521" s="421"/>
      <c r="PIG521" s="421"/>
      <c r="PIH521" s="421"/>
      <c r="PII521" s="421"/>
      <c r="PIJ521" s="421"/>
      <c r="PIK521" s="421"/>
      <c r="PIL521" s="421"/>
      <c r="PIM521" s="421"/>
      <c r="PIN521" s="421"/>
      <c r="PIO521" s="421"/>
      <c r="PIP521" s="421"/>
      <c r="PIQ521" s="421"/>
      <c r="PIR521" s="421"/>
      <c r="PIS521" s="421"/>
      <c r="PIT521" s="421"/>
      <c r="PIU521" s="421"/>
      <c r="PIV521" s="421"/>
      <c r="PIW521" s="421"/>
      <c r="PIX521" s="421"/>
      <c r="PIY521" s="421"/>
      <c r="PIZ521" s="421"/>
      <c r="PJA521" s="421"/>
      <c r="PJB521" s="421"/>
      <c r="PJC521" s="421"/>
      <c r="PJD521" s="421"/>
      <c r="PJE521" s="421"/>
      <c r="PJF521" s="421"/>
      <c r="PJG521" s="421"/>
      <c r="PJH521" s="421"/>
      <c r="PJI521" s="421"/>
      <c r="PJJ521" s="421"/>
      <c r="PJK521" s="421"/>
      <c r="PJL521" s="421"/>
      <c r="PJM521" s="421"/>
      <c r="PJN521" s="421"/>
      <c r="PJO521" s="421"/>
      <c r="PJP521" s="421"/>
      <c r="PJQ521" s="421"/>
      <c r="PJR521" s="421"/>
      <c r="PJS521" s="421"/>
      <c r="PJT521" s="421"/>
      <c r="PJU521" s="421"/>
      <c r="PJV521" s="421"/>
      <c r="PJW521" s="421"/>
      <c r="PJX521" s="421"/>
      <c r="PJY521" s="421"/>
      <c r="PJZ521" s="421"/>
      <c r="PKA521" s="421"/>
      <c r="PKB521" s="421"/>
      <c r="PKC521" s="421"/>
      <c r="PKD521" s="421"/>
      <c r="PKE521" s="421"/>
      <c r="PKF521" s="421"/>
      <c r="PKG521" s="421"/>
      <c r="PKH521" s="421"/>
      <c r="PKI521" s="421"/>
      <c r="PKJ521" s="421"/>
      <c r="PKK521" s="421"/>
      <c r="PKL521" s="421"/>
      <c r="PKM521" s="421"/>
      <c r="PKN521" s="421"/>
      <c r="PKO521" s="421"/>
      <c r="PKP521" s="421"/>
      <c r="PKQ521" s="421"/>
      <c r="PKR521" s="421"/>
      <c r="PKS521" s="421"/>
      <c r="PKT521" s="421"/>
      <c r="PKU521" s="421"/>
      <c r="PKV521" s="421"/>
      <c r="PKW521" s="421"/>
      <c r="PKX521" s="421"/>
      <c r="PKY521" s="421"/>
      <c r="PKZ521" s="421"/>
      <c r="PLA521" s="421"/>
      <c r="PLB521" s="421"/>
      <c r="PLC521" s="421"/>
      <c r="PLD521" s="421"/>
      <c r="PLE521" s="421"/>
      <c r="PLF521" s="421"/>
      <c r="PLG521" s="421"/>
      <c r="PLH521" s="421"/>
      <c r="PLI521" s="421"/>
      <c r="PLJ521" s="421"/>
      <c r="PLK521" s="421"/>
      <c r="PLL521" s="421"/>
      <c r="PLM521" s="421"/>
      <c r="PLN521" s="421"/>
      <c r="PLO521" s="421"/>
      <c r="PLP521" s="421"/>
      <c r="PLQ521" s="421"/>
      <c r="PLR521" s="421"/>
      <c r="PLS521" s="421"/>
      <c r="PLT521" s="421"/>
      <c r="PLU521" s="421"/>
      <c r="PLV521" s="421"/>
      <c r="PLW521" s="421"/>
      <c r="PLX521" s="421"/>
      <c r="PLY521" s="421"/>
      <c r="PLZ521" s="421"/>
      <c r="PMA521" s="421"/>
      <c r="PMB521" s="421"/>
      <c r="PMC521" s="421"/>
      <c r="PMD521" s="421"/>
      <c r="PME521" s="421"/>
      <c r="PMF521" s="421"/>
      <c r="PMG521" s="421"/>
      <c r="PMH521" s="421"/>
      <c r="PMI521" s="421"/>
      <c r="PMJ521" s="421"/>
      <c r="PMK521" s="421"/>
      <c r="PML521" s="421"/>
      <c r="PMM521" s="421"/>
      <c r="PMN521" s="421"/>
      <c r="PMO521" s="421"/>
      <c r="PMP521" s="421"/>
      <c r="PMQ521" s="421"/>
      <c r="PMR521" s="421"/>
      <c r="PMS521" s="421"/>
      <c r="PMT521" s="421"/>
      <c r="PMU521" s="421"/>
      <c r="PMV521" s="421"/>
      <c r="PMW521" s="421"/>
      <c r="PMX521" s="421"/>
      <c r="PMY521" s="421"/>
      <c r="PMZ521" s="421"/>
      <c r="PNA521" s="421"/>
      <c r="PNB521" s="421"/>
      <c r="PNC521" s="421"/>
      <c r="PND521" s="421"/>
      <c r="PNE521" s="421"/>
      <c r="PNF521" s="421"/>
      <c r="PNG521" s="421"/>
      <c r="PNH521" s="421"/>
      <c r="PNI521" s="421"/>
      <c r="PNJ521" s="421"/>
      <c r="PNK521" s="421"/>
      <c r="PNL521" s="421"/>
      <c r="PNM521" s="421"/>
      <c r="PNN521" s="421"/>
      <c r="PNO521" s="421"/>
      <c r="PNP521" s="421"/>
      <c r="PNQ521" s="421"/>
      <c r="PNR521" s="421"/>
      <c r="PNS521" s="421"/>
      <c r="PNT521" s="421"/>
      <c r="PNU521" s="421"/>
      <c r="PNV521" s="421"/>
      <c r="PNW521" s="421"/>
      <c r="PNX521" s="421"/>
      <c r="PNY521" s="421"/>
      <c r="PNZ521" s="421"/>
      <c r="POA521" s="421"/>
      <c r="POB521" s="421"/>
      <c r="POC521" s="421"/>
      <c r="POD521" s="421"/>
      <c r="POE521" s="421"/>
      <c r="POF521" s="421"/>
      <c r="POG521" s="421"/>
      <c r="POH521" s="421"/>
      <c r="POI521" s="421"/>
      <c r="POJ521" s="421"/>
      <c r="POK521" s="421"/>
      <c r="POL521" s="421"/>
      <c r="POM521" s="421"/>
      <c r="PON521" s="421"/>
      <c r="POO521" s="421"/>
      <c r="POP521" s="421"/>
      <c r="POQ521" s="421"/>
      <c r="POR521" s="421"/>
      <c r="POS521" s="421"/>
      <c r="POT521" s="421"/>
      <c r="POU521" s="421"/>
      <c r="POV521" s="421"/>
      <c r="POW521" s="421"/>
      <c r="POX521" s="421"/>
      <c r="POY521" s="421"/>
      <c r="POZ521" s="421"/>
      <c r="PPA521" s="421"/>
      <c r="PPB521" s="421"/>
      <c r="PPC521" s="421"/>
      <c r="PPD521" s="421"/>
      <c r="PPE521" s="421"/>
      <c r="PPF521" s="421"/>
      <c r="PPG521" s="421"/>
      <c r="PPH521" s="421"/>
      <c r="PPI521" s="421"/>
      <c r="PPJ521" s="421"/>
      <c r="PPK521" s="421"/>
      <c r="PPL521" s="421"/>
      <c r="PPM521" s="421"/>
      <c r="PPN521" s="421"/>
      <c r="PPO521" s="421"/>
      <c r="PPP521" s="421"/>
      <c r="PPQ521" s="421"/>
      <c r="PPR521" s="421"/>
      <c r="PPS521" s="421"/>
      <c r="PPT521" s="421"/>
      <c r="PPU521" s="421"/>
      <c r="PPV521" s="421"/>
      <c r="PPW521" s="421"/>
      <c r="PPX521" s="421"/>
      <c r="PPY521" s="421"/>
      <c r="PPZ521" s="421"/>
      <c r="PQA521" s="421"/>
      <c r="PQB521" s="421"/>
      <c r="PQC521" s="421"/>
      <c r="PQD521" s="421"/>
      <c r="PQE521" s="421"/>
      <c r="PQF521" s="421"/>
      <c r="PQG521" s="421"/>
      <c r="PQH521" s="421"/>
      <c r="PQI521" s="421"/>
      <c r="PQJ521" s="421"/>
      <c r="PQK521" s="421"/>
      <c r="PQL521" s="421"/>
      <c r="PQM521" s="421"/>
      <c r="PQN521" s="421"/>
      <c r="PQO521" s="421"/>
      <c r="PQP521" s="421"/>
      <c r="PQQ521" s="421"/>
      <c r="PQR521" s="421"/>
      <c r="PQS521" s="421"/>
      <c r="PQT521" s="421"/>
      <c r="PQU521" s="421"/>
      <c r="PQV521" s="421"/>
      <c r="PQW521" s="421"/>
      <c r="PQX521" s="421"/>
      <c r="PQY521" s="421"/>
      <c r="PQZ521" s="421"/>
      <c r="PRA521" s="421"/>
      <c r="PRB521" s="421"/>
      <c r="PRC521" s="421"/>
      <c r="PRD521" s="421"/>
      <c r="PRE521" s="421"/>
      <c r="PRF521" s="421"/>
      <c r="PRG521" s="421"/>
      <c r="PRH521" s="421"/>
      <c r="PRI521" s="421"/>
      <c r="PRJ521" s="421"/>
      <c r="PRK521" s="421"/>
      <c r="PRL521" s="421"/>
      <c r="PRM521" s="421"/>
      <c r="PRN521" s="421"/>
      <c r="PRO521" s="421"/>
      <c r="PRP521" s="421"/>
      <c r="PRQ521" s="421"/>
      <c r="PRR521" s="421"/>
      <c r="PRS521" s="421"/>
      <c r="PRT521" s="421"/>
      <c r="PRU521" s="421"/>
      <c r="PRV521" s="421"/>
      <c r="PRW521" s="421"/>
      <c r="PRX521" s="421"/>
      <c r="PRY521" s="421"/>
      <c r="PRZ521" s="421"/>
      <c r="PSA521" s="421"/>
      <c r="PSB521" s="421"/>
      <c r="PSC521" s="421"/>
      <c r="PSD521" s="421"/>
      <c r="PSE521" s="421"/>
      <c r="PSF521" s="421"/>
      <c r="PSG521" s="421"/>
      <c r="PSH521" s="421"/>
      <c r="PSI521" s="421"/>
      <c r="PSJ521" s="421"/>
      <c r="PSK521" s="421"/>
      <c r="PSL521" s="421"/>
      <c r="PSM521" s="421"/>
      <c r="PSN521" s="421"/>
      <c r="PSO521" s="421"/>
      <c r="PSP521" s="421"/>
      <c r="PSQ521" s="421"/>
      <c r="PSR521" s="421"/>
      <c r="PSS521" s="421"/>
      <c r="PST521" s="421"/>
      <c r="PSU521" s="421"/>
      <c r="PSV521" s="421"/>
      <c r="PSW521" s="421"/>
      <c r="PSX521" s="421"/>
      <c r="PSY521" s="421"/>
      <c r="PSZ521" s="421"/>
      <c r="PTA521" s="421"/>
      <c r="PTB521" s="421"/>
      <c r="PTC521" s="421"/>
      <c r="PTD521" s="421"/>
      <c r="PTE521" s="421"/>
      <c r="PTF521" s="421"/>
      <c r="PTG521" s="421"/>
      <c r="PTH521" s="421"/>
      <c r="PTI521" s="421"/>
      <c r="PTJ521" s="421"/>
      <c r="PTK521" s="421"/>
      <c r="PTL521" s="421"/>
      <c r="PTM521" s="421"/>
      <c r="PTN521" s="421"/>
      <c r="PTO521" s="421"/>
      <c r="PTP521" s="421"/>
      <c r="PTQ521" s="421"/>
      <c r="PTR521" s="421"/>
      <c r="PTS521" s="421"/>
      <c r="PTT521" s="421"/>
      <c r="PTU521" s="421"/>
      <c r="PTV521" s="421"/>
      <c r="PTW521" s="421"/>
      <c r="PTX521" s="421"/>
      <c r="PTY521" s="421"/>
      <c r="PTZ521" s="421"/>
      <c r="PUA521" s="421"/>
      <c r="PUB521" s="421"/>
      <c r="PUC521" s="421"/>
      <c r="PUD521" s="421"/>
      <c r="PUE521" s="421"/>
      <c r="PUF521" s="421"/>
      <c r="PUG521" s="421"/>
      <c r="PUH521" s="421"/>
      <c r="PUI521" s="421"/>
      <c r="PUJ521" s="421"/>
      <c r="PUK521" s="421"/>
      <c r="PUL521" s="421"/>
      <c r="PUM521" s="421"/>
      <c r="PUN521" s="421"/>
      <c r="PUO521" s="421"/>
      <c r="PUP521" s="421"/>
      <c r="PUQ521" s="421"/>
      <c r="PUR521" s="421"/>
      <c r="PUS521" s="421"/>
      <c r="PUT521" s="421"/>
      <c r="PUU521" s="421"/>
      <c r="PUV521" s="421"/>
      <c r="PUW521" s="421"/>
      <c r="PUX521" s="421"/>
      <c r="PUY521" s="421"/>
      <c r="PUZ521" s="421"/>
      <c r="PVA521" s="421"/>
      <c r="PVB521" s="421"/>
      <c r="PVC521" s="421"/>
      <c r="PVD521" s="421"/>
      <c r="PVE521" s="421"/>
      <c r="PVF521" s="421"/>
      <c r="PVG521" s="421"/>
      <c r="PVH521" s="421"/>
      <c r="PVI521" s="421"/>
      <c r="PVJ521" s="421"/>
      <c r="PVK521" s="421"/>
      <c r="PVL521" s="421"/>
      <c r="PVM521" s="421"/>
      <c r="PVN521" s="421"/>
      <c r="PVO521" s="421"/>
      <c r="PVP521" s="421"/>
      <c r="PVQ521" s="421"/>
      <c r="PVR521" s="421"/>
      <c r="PVS521" s="421"/>
      <c r="PVT521" s="421"/>
      <c r="PVU521" s="421"/>
      <c r="PVV521" s="421"/>
      <c r="PVW521" s="421"/>
      <c r="PVX521" s="421"/>
      <c r="PVY521" s="421"/>
      <c r="PVZ521" s="421"/>
      <c r="PWA521" s="421"/>
      <c r="PWB521" s="421"/>
      <c r="PWC521" s="421"/>
      <c r="PWD521" s="421"/>
      <c r="PWE521" s="421"/>
      <c r="PWF521" s="421"/>
      <c r="PWG521" s="421"/>
      <c r="PWH521" s="421"/>
      <c r="PWI521" s="421"/>
      <c r="PWJ521" s="421"/>
      <c r="PWK521" s="421"/>
      <c r="PWL521" s="421"/>
      <c r="PWM521" s="421"/>
      <c r="PWN521" s="421"/>
      <c r="PWO521" s="421"/>
      <c r="PWP521" s="421"/>
      <c r="PWQ521" s="421"/>
      <c r="PWR521" s="421"/>
      <c r="PWS521" s="421"/>
      <c r="PWT521" s="421"/>
      <c r="PWU521" s="421"/>
      <c r="PWV521" s="421"/>
      <c r="PWW521" s="421"/>
      <c r="PWX521" s="421"/>
      <c r="PWY521" s="421"/>
      <c r="PWZ521" s="421"/>
      <c r="PXA521" s="421"/>
      <c r="PXB521" s="421"/>
      <c r="PXC521" s="421"/>
      <c r="PXD521" s="421"/>
      <c r="PXE521" s="421"/>
      <c r="PXF521" s="421"/>
      <c r="PXG521" s="421"/>
      <c r="PXH521" s="421"/>
      <c r="PXI521" s="421"/>
      <c r="PXJ521" s="421"/>
      <c r="PXK521" s="421"/>
      <c r="PXL521" s="421"/>
      <c r="PXM521" s="421"/>
      <c r="PXN521" s="421"/>
      <c r="PXO521" s="421"/>
      <c r="PXP521" s="421"/>
      <c r="PXQ521" s="421"/>
      <c r="PXR521" s="421"/>
      <c r="PXS521" s="421"/>
      <c r="PXT521" s="421"/>
      <c r="PXU521" s="421"/>
      <c r="PXV521" s="421"/>
      <c r="PXW521" s="421"/>
      <c r="PXX521" s="421"/>
      <c r="PXY521" s="421"/>
      <c r="PXZ521" s="421"/>
      <c r="PYA521" s="421"/>
      <c r="PYB521" s="421"/>
      <c r="PYC521" s="421"/>
      <c r="PYD521" s="421"/>
      <c r="PYE521" s="421"/>
      <c r="PYF521" s="421"/>
      <c r="PYG521" s="421"/>
      <c r="PYH521" s="421"/>
      <c r="PYI521" s="421"/>
      <c r="PYJ521" s="421"/>
      <c r="PYK521" s="421"/>
      <c r="PYL521" s="421"/>
      <c r="PYM521" s="421"/>
      <c r="PYN521" s="421"/>
      <c r="PYO521" s="421"/>
      <c r="PYP521" s="421"/>
      <c r="PYQ521" s="421"/>
      <c r="PYR521" s="421"/>
      <c r="PYS521" s="421"/>
      <c r="PYT521" s="421"/>
      <c r="PYU521" s="421"/>
      <c r="PYV521" s="421"/>
      <c r="PYW521" s="421"/>
      <c r="PYX521" s="421"/>
      <c r="PYY521" s="421"/>
      <c r="PYZ521" s="421"/>
      <c r="PZA521" s="421"/>
      <c r="PZB521" s="421"/>
      <c r="PZC521" s="421"/>
      <c r="PZD521" s="421"/>
      <c r="PZE521" s="421"/>
      <c r="PZF521" s="421"/>
      <c r="PZG521" s="421"/>
      <c r="PZH521" s="421"/>
      <c r="PZI521" s="421"/>
      <c r="PZJ521" s="421"/>
      <c r="PZK521" s="421"/>
      <c r="PZL521" s="421"/>
      <c r="PZM521" s="421"/>
      <c r="PZN521" s="421"/>
      <c r="PZO521" s="421"/>
      <c r="PZP521" s="421"/>
      <c r="PZQ521" s="421"/>
      <c r="PZR521" s="421"/>
      <c r="PZS521" s="421"/>
      <c r="PZT521" s="421"/>
      <c r="PZU521" s="421"/>
      <c r="PZV521" s="421"/>
      <c r="PZW521" s="421"/>
      <c r="PZX521" s="421"/>
      <c r="PZY521" s="421"/>
      <c r="PZZ521" s="421"/>
      <c r="QAA521" s="421"/>
      <c r="QAB521" s="421"/>
      <c r="QAC521" s="421"/>
      <c r="QAD521" s="421"/>
      <c r="QAE521" s="421"/>
      <c r="QAF521" s="421"/>
      <c r="QAG521" s="421"/>
      <c r="QAH521" s="421"/>
      <c r="QAI521" s="421"/>
      <c r="QAJ521" s="421"/>
      <c r="QAK521" s="421"/>
      <c r="QAL521" s="421"/>
      <c r="QAM521" s="421"/>
      <c r="QAN521" s="421"/>
      <c r="QAO521" s="421"/>
      <c r="QAP521" s="421"/>
      <c r="QAQ521" s="421"/>
      <c r="QAR521" s="421"/>
      <c r="QAS521" s="421"/>
      <c r="QAT521" s="421"/>
      <c r="QAU521" s="421"/>
      <c r="QAV521" s="421"/>
      <c r="QAW521" s="421"/>
      <c r="QAX521" s="421"/>
      <c r="QAY521" s="421"/>
      <c r="QAZ521" s="421"/>
      <c r="QBA521" s="421"/>
      <c r="QBB521" s="421"/>
      <c r="QBC521" s="421"/>
      <c r="QBD521" s="421"/>
      <c r="QBE521" s="421"/>
      <c r="QBF521" s="421"/>
      <c r="QBG521" s="421"/>
      <c r="QBH521" s="421"/>
      <c r="QBI521" s="421"/>
      <c r="QBJ521" s="421"/>
      <c r="QBK521" s="421"/>
      <c r="QBL521" s="421"/>
      <c r="QBM521" s="421"/>
      <c r="QBN521" s="421"/>
      <c r="QBO521" s="421"/>
      <c r="QBP521" s="421"/>
      <c r="QBQ521" s="421"/>
      <c r="QBR521" s="421"/>
      <c r="QBS521" s="421"/>
      <c r="QBT521" s="421"/>
      <c r="QBU521" s="421"/>
      <c r="QBV521" s="421"/>
      <c r="QBW521" s="421"/>
      <c r="QBX521" s="421"/>
      <c r="QBY521" s="421"/>
      <c r="QBZ521" s="421"/>
      <c r="QCA521" s="421"/>
      <c r="QCB521" s="421"/>
      <c r="QCC521" s="421"/>
      <c r="QCD521" s="421"/>
      <c r="QCE521" s="421"/>
      <c r="QCF521" s="421"/>
      <c r="QCG521" s="421"/>
      <c r="QCH521" s="421"/>
      <c r="QCI521" s="421"/>
      <c r="QCJ521" s="421"/>
      <c r="QCK521" s="421"/>
      <c r="QCL521" s="421"/>
      <c r="QCM521" s="421"/>
      <c r="QCN521" s="421"/>
      <c r="QCO521" s="421"/>
      <c r="QCP521" s="421"/>
      <c r="QCQ521" s="421"/>
      <c r="QCR521" s="421"/>
      <c r="QCS521" s="421"/>
      <c r="QCT521" s="421"/>
      <c r="QCU521" s="421"/>
      <c r="QCV521" s="421"/>
      <c r="QCW521" s="421"/>
      <c r="QCX521" s="421"/>
      <c r="QCY521" s="421"/>
      <c r="QCZ521" s="421"/>
      <c r="QDA521" s="421"/>
      <c r="QDB521" s="421"/>
      <c r="QDC521" s="421"/>
      <c r="QDD521" s="421"/>
      <c r="QDE521" s="421"/>
      <c r="QDF521" s="421"/>
      <c r="QDG521" s="421"/>
      <c r="QDH521" s="421"/>
      <c r="QDI521" s="421"/>
      <c r="QDJ521" s="421"/>
      <c r="QDK521" s="421"/>
      <c r="QDL521" s="421"/>
      <c r="QDM521" s="421"/>
      <c r="QDN521" s="421"/>
      <c r="QDO521" s="421"/>
      <c r="QDP521" s="421"/>
      <c r="QDQ521" s="421"/>
      <c r="QDR521" s="421"/>
      <c r="QDS521" s="421"/>
      <c r="QDT521" s="421"/>
      <c r="QDU521" s="421"/>
      <c r="QDV521" s="421"/>
      <c r="QDW521" s="421"/>
      <c r="QDX521" s="421"/>
      <c r="QDY521" s="421"/>
      <c r="QDZ521" s="421"/>
      <c r="QEA521" s="421"/>
      <c r="QEB521" s="421"/>
      <c r="QEC521" s="421"/>
      <c r="QED521" s="421"/>
      <c r="QEE521" s="421"/>
      <c r="QEF521" s="421"/>
      <c r="QEG521" s="421"/>
      <c r="QEH521" s="421"/>
      <c r="QEI521" s="421"/>
      <c r="QEJ521" s="421"/>
      <c r="QEK521" s="421"/>
      <c r="QEL521" s="421"/>
      <c r="QEM521" s="421"/>
      <c r="QEN521" s="421"/>
      <c r="QEO521" s="421"/>
      <c r="QEP521" s="421"/>
      <c r="QEQ521" s="421"/>
      <c r="QER521" s="421"/>
      <c r="QES521" s="421"/>
      <c r="QET521" s="421"/>
      <c r="QEU521" s="421"/>
      <c r="QEV521" s="421"/>
      <c r="QEW521" s="421"/>
      <c r="QEX521" s="421"/>
      <c r="QEY521" s="421"/>
      <c r="QEZ521" s="421"/>
      <c r="QFA521" s="421"/>
      <c r="QFB521" s="421"/>
      <c r="QFC521" s="421"/>
      <c r="QFD521" s="421"/>
      <c r="QFE521" s="421"/>
      <c r="QFF521" s="421"/>
      <c r="QFG521" s="421"/>
      <c r="QFH521" s="421"/>
      <c r="QFI521" s="421"/>
      <c r="QFJ521" s="421"/>
      <c r="QFK521" s="421"/>
      <c r="QFL521" s="421"/>
      <c r="QFM521" s="421"/>
      <c r="QFN521" s="421"/>
      <c r="QFO521" s="421"/>
      <c r="QFP521" s="421"/>
      <c r="QFQ521" s="421"/>
      <c r="QFR521" s="421"/>
      <c r="QFS521" s="421"/>
      <c r="QFT521" s="421"/>
      <c r="QFU521" s="421"/>
      <c r="QFV521" s="421"/>
      <c r="QFW521" s="421"/>
      <c r="QFX521" s="421"/>
      <c r="QFY521" s="421"/>
      <c r="QFZ521" s="421"/>
      <c r="QGA521" s="421"/>
      <c r="QGB521" s="421"/>
      <c r="QGC521" s="421"/>
      <c r="QGD521" s="421"/>
      <c r="QGE521" s="421"/>
      <c r="QGF521" s="421"/>
      <c r="QGG521" s="421"/>
      <c r="QGH521" s="421"/>
      <c r="QGI521" s="421"/>
      <c r="QGJ521" s="421"/>
      <c r="QGK521" s="421"/>
      <c r="QGL521" s="421"/>
      <c r="QGM521" s="421"/>
      <c r="QGN521" s="421"/>
      <c r="QGO521" s="421"/>
      <c r="QGP521" s="421"/>
      <c r="QGQ521" s="421"/>
      <c r="QGR521" s="421"/>
      <c r="QGS521" s="421"/>
      <c r="QGT521" s="421"/>
      <c r="QGU521" s="421"/>
      <c r="QGV521" s="421"/>
      <c r="QGW521" s="421"/>
      <c r="QGX521" s="421"/>
      <c r="QGY521" s="421"/>
      <c r="QGZ521" s="421"/>
      <c r="QHA521" s="421"/>
      <c r="QHB521" s="421"/>
      <c r="QHC521" s="421"/>
      <c r="QHD521" s="421"/>
      <c r="QHE521" s="421"/>
      <c r="QHF521" s="421"/>
      <c r="QHG521" s="421"/>
      <c r="QHH521" s="421"/>
      <c r="QHI521" s="421"/>
      <c r="QHJ521" s="421"/>
      <c r="QHK521" s="421"/>
      <c r="QHL521" s="421"/>
      <c r="QHM521" s="421"/>
      <c r="QHN521" s="421"/>
      <c r="QHO521" s="421"/>
      <c r="QHP521" s="421"/>
      <c r="QHQ521" s="421"/>
      <c r="QHR521" s="421"/>
      <c r="QHS521" s="421"/>
      <c r="QHT521" s="421"/>
      <c r="QHU521" s="421"/>
      <c r="QHV521" s="421"/>
      <c r="QHW521" s="421"/>
      <c r="QHX521" s="421"/>
      <c r="QHY521" s="421"/>
      <c r="QHZ521" s="421"/>
      <c r="QIA521" s="421"/>
      <c r="QIB521" s="421"/>
      <c r="QIC521" s="421"/>
      <c r="QID521" s="421"/>
      <c r="QIE521" s="421"/>
      <c r="QIF521" s="421"/>
      <c r="QIG521" s="421"/>
      <c r="QIH521" s="421"/>
      <c r="QII521" s="421"/>
      <c r="QIJ521" s="421"/>
      <c r="QIK521" s="421"/>
      <c r="QIL521" s="421"/>
      <c r="QIM521" s="421"/>
      <c r="QIN521" s="421"/>
      <c r="QIO521" s="421"/>
      <c r="QIP521" s="421"/>
      <c r="QIQ521" s="421"/>
      <c r="QIR521" s="421"/>
      <c r="QIS521" s="421"/>
      <c r="QIT521" s="421"/>
      <c r="QIU521" s="421"/>
      <c r="QIV521" s="421"/>
      <c r="QIW521" s="421"/>
      <c r="QIX521" s="421"/>
      <c r="QIY521" s="421"/>
      <c r="QIZ521" s="421"/>
      <c r="QJA521" s="421"/>
      <c r="QJB521" s="421"/>
      <c r="QJC521" s="421"/>
      <c r="QJD521" s="421"/>
      <c r="QJE521" s="421"/>
      <c r="QJF521" s="421"/>
      <c r="QJG521" s="421"/>
      <c r="QJH521" s="421"/>
      <c r="QJI521" s="421"/>
      <c r="QJJ521" s="421"/>
      <c r="QJK521" s="421"/>
      <c r="QJL521" s="421"/>
      <c r="QJM521" s="421"/>
      <c r="QJN521" s="421"/>
      <c r="QJO521" s="421"/>
      <c r="QJP521" s="421"/>
      <c r="QJQ521" s="421"/>
      <c r="QJR521" s="421"/>
      <c r="QJS521" s="421"/>
      <c r="QJT521" s="421"/>
      <c r="QJU521" s="421"/>
      <c r="QJV521" s="421"/>
      <c r="QJW521" s="421"/>
      <c r="QJX521" s="421"/>
      <c r="QJY521" s="421"/>
      <c r="QJZ521" s="421"/>
      <c r="QKA521" s="421"/>
      <c r="QKB521" s="421"/>
      <c r="QKC521" s="421"/>
      <c r="QKD521" s="421"/>
      <c r="QKE521" s="421"/>
      <c r="QKF521" s="421"/>
      <c r="QKG521" s="421"/>
      <c r="QKH521" s="421"/>
      <c r="QKI521" s="421"/>
      <c r="QKJ521" s="421"/>
      <c r="QKK521" s="421"/>
      <c r="QKL521" s="421"/>
      <c r="QKM521" s="421"/>
      <c r="QKN521" s="421"/>
      <c r="QKO521" s="421"/>
      <c r="QKP521" s="421"/>
      <c r="QKQ521" s="421"/>
      <c r="QKR521" s="421"/>
      <c r="QKS521" s="421"/>
      <c r="QKT521" s="421"/>
      <c r="QKU521" s="421"/>
      <c r="QKV521" s="421"/>
      <c r="QKW521" s="421"/>
      <c r="QKX521" s="421"/>
      <c r="QKY521" s="421"/>
      <c r="QKZ521" s="421"/>
      <c r="QLA521" s="421"/>
      <c r="QLB521" s="421"/>
      <c r="QLC521" s="421"/>
      <c r="QLD521" s="421"/>
      <c r="QLE521" s="421"/>
      <c r="QLF521" s="421"/>
      <c r="QLG521" s="421"/>
      <c r="QLH521" s="421"/>
      <c r="QLI521" s="421"/>
      <c r="QLJ521" s="421"/>
      <c r="QLK521" s="421"/>
      <c r="QLL521" s="421"/>
      <c r="QLM521" s="421"/>
      <c r="QLN521" s="421"/>
      <c r="QLO521" s="421"/>
      <c r="QLP521" s="421"/>
      <c r="QLQ521" s="421"/>
      <c r="QLR521" s="421"/>
      <c r="QLS521" s="421"/>
      <c r="QLT521" s="421"/>
      <c r="QLU521" s="421"/>
      <c r="QLV521" s="421"/>
      <c r="QLW521" s="421"/>
      <c r="QLX521" s="421"/>
      <c r="QLY521" s="421"/>
      <c r="QLZ521" s="421"/>
      <c r="QMA521" s="421"/>
      <c r="QMB521" s="421"/>
      <c r="QMC521" s="421"/>
      <c r="QMD521" s="421"/>
      <c r="QME521" s="421"/>
      <c r="QMF521" s="421"/>
      <c r="QMG521" s="421"/>
      <c r="QMH521" s="421"/>
      <c r="QMI521" s="421"/>
      <c r="QMJ521" s="421"/>
      <c r="QMK521" s="421"/>
      <c r="QML521" s="421"/>
      <c r="QMM521" s="421"/>
      <c r="QMN521" s="421"/>
      <c r="QMO521" s="421"/>
      <c r="QMP521" s="421"/>
      <c r="QMQ521" s="421"/>
      <c r="QMR521" s="421"/>
      <c r="QMS521" s="421"/>
      <c r="QMT521" s="421"/>
      <c r="QMU521" s="421"/>
      <c r="QMV521" s="421"/>
      <c r="QMW521" s="421"/>
      <c r="QMX521" s="421"/>
      <c r="QMY521" s="421"/>
      <c r="QMZ521" s="421"/>
      <c r="QNA521" s="421"/>
      <c r="QNB521" s="421"/>
      <c r="QNC521" s="421"/>
      <c r="QND521" s="421"/>
      <c r="QNE521" s="421"/>
      <c r="QNF521" s="421"/>
      <c r="QNG521" s="421"/>
      <c r="QNH521" s="421"/>
      <c r="QNI521" s="421"/>
      <c r="QNJ521" s="421"/>
      <c r="QNK521" s="421"/>
      <c r="QNL521" s="421"/>
      <c r="QNM521" s="421"/>
      <c r="QNN521" s="421"/>
      <c r="QNO521" s="421"/>
      <c r="QNP521" s="421"/>
      <c r="QNQ521" s="421"/>
      <c r="QNR521" s="421"/>
      <c r="QNS521" s="421"/>
      <c r="QNT521" s="421"/>
      <c r="QNU521" s="421"/>
      <c r="QNV521" s="421"/>
      <c r="QNW521" s="421"/>
      <c r="QNX521" s="421"/>
      <c r="QNY521" s="421"/>
      <c r="QNZ521" s="421"/>
      <c r="QOA521" s="421"/>
      <c r="QOB521" s="421"/>
      <c r="QOC521" s="421"/>
      <c r="QOD521" s="421"/>
      <c r="QOE521" s="421"/>
      <c r="QOF521" s="421"/>
      <c r="QOG521" s="421"/>
      <c r="QOH521" s="421"/>
      <c r="QOI521" s="421"/>
      <c r="QOJ521" s="421"/>
      <c r="QOK521" s="421"/>
      <c r="QOL521" s="421"/>
      <c r="QOM521" s="421"/>
      <c r="QON521" s="421"/>
      <c r="QOO521" s="421"/>
      <c r="QOP521" s="421"/>
      <c r="QOQ521" s="421"/>
      <c r="QOR521" s="421"/>
      <c r="QOS521" s="421"/>
      <c r="QOT521" s="421"/>
      <c r="QOU521" s="421"/>
      <c r="QOV521" s="421"/>
      <c r="QOW521" s="421"/>
      <c r="QOX521" s="421"/>
      <c r="QOY521" s="421"/>
      <c r="QOZ521" s="421"/>
      <c r="QPA521" s="421"/>
      <c r="QPB521" s="421"/>
      <c r="QPC521" s="421"/>
      <c r="QPD521" s="421"/>
      <c r="QPE521" s="421"/>
      <c r="QPF521" s="421"/>
      <c r="QPG521" s="421"/>
      <c r="QPH521" s="421"/>
      <c r="QPI521" s="421"/>
      <c r="QPJ521" s="421"/>
      <c r="QPK521" s="421"/>
      <c r="QPL521" s="421"/>
      <c r="QPM521" s="421"/>
      <c r="QPN521" s="421"/>
      <c r="QPO521" s="421"/>
      <c r="QPP521" s="421"/>
      <c r="QPQ521" s="421"/>
      <c r="QPR521" s="421"/>
      <c r="QPS521" s="421"/>
      <c r="QPT521" s="421"/>
      <c r="QPU521" s="421"/>
      <c r="QPV521" s="421"/>
      <c r="QPW521" s="421"/>
      <c r="QPX521" s="421"/>
      <c r="QPY521" s="421"/>
      <c r="QPZ521" s="421"/>
      <c r="QQA521" s="421"/>
      <c r="QQB521" s="421"/>
      <c r="QQC521" s="421"/>
      <c r="QQD521" s="421"/>
      <c r="QQE521" s="421"/>
      <c r="QQF521" s="421"/>
      <c r="QQG521" s="421"/>
      <c r="QQH521" s="421"/>
      <c r="QQI521" s="421"/>
      <c r="QQJ521" s="421"/>
      <c r="QQK521" s="421"/>
      <c r="QQL521" s="421"/>
      <c r="QQM521" s="421"/>
      <c r="QQN521" s="421"/>
      <c r="QQO521" s="421"/>
      <c r="QQP521" s="421"/>
      <c r="QQQ521" s="421"/>
      <c r="QQR521" s="421"/>
      <c r="QQS521" s="421"/>
      <c r="QQT521" s="421"/>
      <c r="QQU521" s="421"/>
      <c r="QQV521" s="421"/>
      <c r="QQW521" s="421"/>
      <c r="QQX521" s="421"/>
      <c r="QQY521" s="421"/>
      <c r="QQZ521" s="421"/>
      <c r="QRA521" s="421"/>
      <c r="QRB521" s="421"/>
      <c r="QRC521" s="421"/>
      <c r="QRD521" s="421"/>
      <c r="QRE521" s="421"/>
      <c r="QRF521" s="421"/>
      <c r="QRG521" s="421"/>
      <c r="QRH521" s="421"/>
      <c r="QRI521" s="421"/>
      <c r="QRJ521" s="421"/>
      <c r="QRK521" s="421"/>
      <c r="QRL521" s="421"/>
      <c r="QRM521" s="421"/>
      <c r="QRN521" s="421"/>
      <c r="QRO521" s="421"/>
      <c r="QRP521" s="421"/>
      <c r="QRQ521" s="421"/>
      <c r="QRR521" s="421"/>
      <c r="QRS521" s="421"/>
      <c r="QRT521" s="421"/>
      <c r="QRU521" s="421"/>
      <c r="QRV521" s="421"/>
      <c r="QRW521" s="421"/>
      <c r="QRX521" s="421"/>
      <c r="QRY521" s="421"/>
      <c r="QRZ521" s="421"/>
      <c r="QSA521" s="421"/>
      <c r="QSB521" s="421"/>
      <c r="QSC521" s="421"/>
      <c r="QSD521" s="421"/>
      <c r="QSE521" s="421"/>
      <c r="QSF521" s="421"/>
      <c r="QSG521" s="421"/>
      <c r="QSH521" s="421"/>
      <c r="QSI521" s="421"/>
      <c r="QSJ521" s="421"/>
      <c r="QSK521" s="421"/>
      <c r="QSL521" s="421"/>
      <c r="QSM521" s="421"/>
      <c r="QSN521" s="421"/>
      <c r="QSO521" s="421"/>
      <c r="QSP521" s="421"/>
      <c r="QSQ521" s="421"/>
      <c r="QSR521" s="421"/>
      <c r="QSS521" s="421"/>
      <c r="QST521" s="421"/>
      <c r="QSU521" s="421"/>
      <c r="QSV521" s="421"/>
      <c r="QSW521" s="421"/>
      <c r="QSX521" s="421"/>
      <c r="QSY521" s="421"/>
      <c r="QSZ521" s="421"/>
      <c r="QTA521" s="421"/>
      <c r="QTB521" s="421"/>
      <c r="QTC521" s="421"/>
      <c r="QTD521" s="421"/>
      <c r="QTE521" s="421"/>
      <c r="QTF521" s="421"/>
      <c r="QTG521" s="421"/>
      <c r="QTH521" s="421"/>
      <c r="QTI521" s="421"/>
      <c r="QTJ521" s="421"/>
      <c r="QTK521" s="421"/>
      <c r="QTL521" s="421"/>
      <c r="QTM521" s="421"/>
      <c r="QTN521" s="421"/>
      <c r="QTO521" s="421"/>
      <c r="QTP521" s="421"/>
      <c r="QTQ521" s="421"/>
      <c r="QTR521" s="421"/>
      <c r="QTS521" s="421"/>
      <c r="QTT521" s="421"/>
      <c r="QTU521" s="421"/>
      <c r="QTV521" s="421"/>
      <c r="QTW521" s="421"/>
      <c r="QTX521" s="421"/>
      <c r="QTY521" s="421"/>
      <c r="QTZ521" s="421"/>
      <c r="QUA521" s="421"/>
      <c r="QUB521" s="421"/>
      <c r="QUC521" s="421"/>
      <c r="QUD521" s="421"/>
      <c r="QUE521" s="421"/>
      <c r="QUF521" s="421"/>
      <c r="QUG521" s="421"/>
      <c r="QUH521" s="421"/>
      <c r="QUI521" s="421"/>
      <c r="QUJ521" s="421"/>
      <c r="QUK521" s="421"/>
      <c r="QUL521" s="421"/>
      <c r="QUM521" s="421"/>
      <c r="QUN521" s="421"/>
      <c r="QUO521" s="421"/>
      <c r="QUP521" s="421"/>
      <c r="QUQ521" s="421"/>
      <c r="QUR521" s="421"/>
      <c r="QUS521" s="421"/>
      <c r="QUT521" s="421"/>
      <c r="QUU521" s="421"/>
      <c r="QUV521" s="421"/>
      <c r="QUW521" s="421"/>
      <c r="QUX521" s="421"/>
      <c r="QUY521" s="421"/>
      <c r="QUZ521" s="421"/>
      <c r="QVA521" s="421"/>
      <c r="QVB521" s="421"/>
      <c r="QVC521" s="421"/>
      <c r="QVD521" s="421"/>
      <c r="QVE521" s="421"/>
      <c r="QVF521" s="421"/>
      <c r="QVG521" s="421"/>
      <c r="QVH521" s="421"/>
      <c r="QVI521" s="421"/>
      <c r="QVJ521" s="421"/>
      <c r="QVK521" s="421"/>
      <c r="QVL521" s="421"/>
      <c r="QVM521" s="421"/>
      <c r="QVN521" s="421"/>
      <c r="QVO521" s="421"/>
      <c r="QVP521" s="421"/>
      <c r="QVQ521" s="421"/>
      <c r="QVR521" s="421"/>
      <c r="QVS521" s="421"/>
      <c r="QVT521" s="421"/>
      <c r="QVU521" s="421"/>
      <c r="QVV521" s="421"/>
      <c r="QVW521" s="421"/>
      <c r="QVX521" s="421"/>
      <c r="QVY521" s="421"/>
      <c r="QVZ521" s="421"/>
      <c r="QWA521" s="421"/>
      <c r="QWB521" s="421"/>
      <c r="QWC521" s="421"/>
      <c r="QWD521" s="421"/>
      <c r="QWE521" s="421"/>
      <c r="QWF521" s="421"/>
      <c r="QWG521" s="421"/>
      <c r="QWH521" s="421"/>
      <c r="QWI521" s="421"/>
      <c r="QWJ521" s="421"/>
      <c r="QWK521" s="421"/>
      <c r="QWL521" s="421"/>
      <c r="QWM521" s="421"/>
      <c r="QWN521" s="421"/>
      <c r="QWO521" s="421"/>
      <c r="QWP521" s="421"/>
      <c r="QWQ521" s="421"/>
      <c r="QWR521" s="421"/>
      <c r="QWS521" s="421"/>
      <c r="QWT521" s="421"/>
      <c r="QWU521" s="421"/>
      <c r="QWV521" s="421"/>
      <c r="QWW521" s="421"/>
      <c r="QWX521" s="421"/>
      <c r="QWY521" s="421"/>
      <c r="QWZ521" s="421"/>
      <c r="QXA521" s="421"/>
      <c r="QXB521" s="421"/>
      <c r="QXC521" s="421"/>
      <c r="QXD521" s="421"/>
      <c r="QXE521" s="421"/>
      <c r="QXF521" s="421"/>
      <c r="QXG521" s="421"/>
      <c r="QXH521" s="421"/>
      <c r="QXI521" s="421"/>
      <c r="QXJ521" s="421"/>
      <c r="QXK521" s="421"/>
      <c r="QXL521" s="421"/>
      <c r="QXM521" s="421"/>
      <c r="QXN521" s="421"/>
      <c r="QXO521" s="421"/>
      <c r="QXP521" s="421"/>
      <c r="QXQ521" s="421"/>
      <c r="QXR521" s="421"/>
      <c r="QXS521" s="421"/>
      <c r="QXT521" s="421"/>
      <c r="QXU521" s="421"/>
      <c r="QXV521" s="421"/>
      <c r="QXW521" s="421"/>
      <c r="QXX521" s="421"/>
      <c r="QXY521" s="421"/>
      <c r="QXZ521" s="421"/>
      <c r="QYA521" s="421"/>
      <c r="QYB521" s="421"/>
      <c r="QYC521" s="421"/>
      <c r="QYD521" s="421"/>
      <c r="QYE521" s="421"/>
      <c r="QYF521" s="421"/>
      <c r="QYG521" s="421"/>
      <c r="QYH521" s="421"/>
      <c r="QYI521" s="421"/>
      <c r="QYJ521" s="421"/>
      <c r="QYK521" s="421"/>
      <c r="QYL521" s="421"/>
      <c r="QYM521" s="421"/>
      <c r="QYN521" s="421"/>
      <c r="QYO521" s="421"/>
      <c r="QYP521" s="421"/>
      <c r="QYQ521" s="421"/>
      <c r="QYR521" s="421"/>
      <c r="QYS521" s="421"/>
      <c r="QYT521" s="421"/>
      <c r="QYU521" s="421"/>
      <c r="QYV521" s="421"/>
      <c r="QYW521" s="421"/>
      <c r="QYX521" s="421"/>
      <c r="QYY521" s="421"/>
      <c r="QYZ521" s="421"/>
      <c r="QZA521" s="421"/>
      <c r="QZB521" s="421"/>
      <c r="QZC521" s="421"/>
      <c r="QZD521" s="421"/>
      <c r="QZE521" s="421"/>
      <c r="QZF521" s="421"/>
      <c r="QZG521" s="421"/>
      <c r="QZH521" s="421"/>
      <c r="QZI521" s="421"/>
      <c r="QZJ521" s="421"/>
      <c r="QZK521" s="421"/>
      <c r="QZL521" s="421"/>
      <c r="QZM521" s="421"/>
      <c r="QZN521" s="421"/>
      <c r="QZO521" s="421"/>
      <c r="QZP521" s="421"/>
      <c r="QZQ521" s="421"/>
      <c r="QZR521" s="421"/>
      <c r="QZS521" s="421"/>
      <c r="QZT521" s="421"/>
      <c r="QZU521" s="421"/>
      <c r="QZV521" s="421"/>
      <c r="QZW521" s="421"/>
      <c r="QZX521" s="421"/>
      <c r="QZY521" s="421"/>
      <c r="QZZ521" s="421"/>
      <c r="RAA521" s="421"/>
      <c r="RAB521" s="421"/>
      <c r="RAC521" s="421"/>
      <c r="RAD521" s="421"/>
      <c r="RAE521" s="421"/>
      <c r="RAF521" s="421"/>
      <c r="RAG521" s="421"/>
      <c r="RAH521" s="421"/>
      <c r="RAI521" s="421"/>
      <c r="RAJ521" s="421"/>
      <c r="RAK521" s="421"/>
      <c r="RAL521" s="421"/>
      <c r="RAM521" s="421"/>
      <c r="RAN521" s="421"/>
      <c r="RAO521" s="421"/>
      <c r="RAP521" s="421"/>
      <c r="RAQ521" s="421"/>
      <c r="RAR521" s="421"/>
      <c r="RAS521" s="421"/>
      <c r="RAT521" s="421"/>
      <c r="RAU521" s="421"/>
      <c r="RAV521" s="421"/>
      <c r="RAW521" s="421"/>
      <c r="RAX521" s="421"/>
      <c r="RAY521" s="421"/>
      <c r="RAZ521" s="421"/>
      <c r="RBA521" s="421"/>
      <c r="RBB521" s="421"/>
      <c r="RBC521" s="421"/>
      <c r="RBD521" s="421"/>
      <c r="RBE521" s="421"/>
      <c r="RBF521" s="421"/>
      <c r="RBG521" s="421"/>
      <c r="RBH521" s="421"/>
      <c r="RBI521" s="421"/>
      <c r="RBJ521" s="421"/>
      <c r="RBK521" s="421"/>
      <c r="RBL521" s="421"/>
      <c r="RBM521" s="421"/>
      <c r="RBN521" s="421"/>
      <c r="RBO521" s="421"/>
      <c r="RBP521" s="421"/>
      <c r="RBQ521" s="421"/>
      <c r="RBR521" s="421"/>
      <c r="RBS521" s="421"/>
      <c r="RBT521" s="421"/>
      <c r="RBU521" s="421"/>
      <c r="RBV521" s="421"/>
      <c r="RBW521" s="421"/>
      <c r="RBX521" s="421"/>
      <c r="RBY521" s="421"/>
      <c r="RBZ521" s="421"/>
      <c r="RCA521" s="421"/>
      <c r="RCB521" s="421"/>
      <c r="RCC521" s="421"/>
      <c r="RCD521" s="421"/>
      <c r="RCE521" s="421"/>
      <c r="RCF521" s="421"/>
      <c r="RCG521" s="421"/>
      <c r="RCH521" s="421"/>
      <c r="RCI521" s="421"/>
      <c r="RCJ521" s="421"/>
      <c r="RCK521" s="421"/>
      <c r="RCL521" s="421"/>
      <c r="RCM521" s="421"/>
      <c r="RCN521" s="421"/>
      <c r="RCO521" s="421"/>
      <c r="RCP521" s="421"/>
      <c r="RCQ521" s="421"/>
      <c r="RCR521" s="421"/>
      <c r="RCS521" s="421"/>
      <c r="RCT521" s="421"/>
      <c r="RCU521" s="421"/>
      <c r="RCV521" s="421"/>
      <c r="RCW521" s="421"/>
      <c r="RCX521" s="421"/>
      <c r="RCY521" s="421"/>
      <c r="RCZ521" s="421"/>
      <c r="RDA521" s="421"/>
      <c r="RDB521" s="421"/>
      <c r="RDC521" s="421"/>
      <c r="RDD521" s="421"/>
      <c r="RDE521" s="421"/>
      <c r="RDF521" s="421"/>
      <c r="RDG521" s="421"/>
      <c r="RDH521" s="421"/>
      <c r="RDI521" s="421"/>
      <c r="RDJ521" s="421"/>
      <c r="RDK521" s="421"/>
      <c r="RDL521" s="421"/>
      <c r="RDM521" s="421"/>
      <c r="RDN521" s="421"/>
      <c r="RDO521" s="421"/>
      <c r="RDP521" s="421"/>
      <c r="RDQ521" s="421"/>
      <c r="RDR521" s="421"/>
      <c r="RDS521" s="421"/>
      <c r="RDT521" s="421"/>
      <c r="RDU521" s="421"/>
      <c r="RDV521" s="421"/>
      <c r="RDW521" s="421"/>
      <c r="RDX521" s="421"/>
      <c r="RDY521" s="421"/>
      <c r="RDZ521" s="421"/>
      <c r="REA521" s="421"/>
      <c r="REB521" s="421"/>
      <c r="REC521" s="421"/>
      <c r="RED521" s="421"/>
      <c r="REE521" s="421"/>
      <c r="REF521" s="421"/>
      <c r="REG521" s="421"/>
      <c r="REH521" s="421"/>
      <c r="REI521" s="421"/>
      <c r="REJ521" s="421"/>
      <c r="REK521" s="421"/>
      <c r="REL521" s="421"/>
      <c r="REM521" s="421"/>
      <c r="REN521" s="421"/>
      <c r="REO521" s="421"/>
      <c r="REP521" s="421"/>
      <c r="REQ521" s="421"/>
      <c r="RER521" s="421"/>
      <c r="RES521" s="421"/>
      <c r="RET521" s="421"/>
      <c r="REU521" s="421"/>
      <c r="REV521" s="421"/>
      <c r="REW521" s="421"/>
      <c r="REX521" s="421"/>
      <c r="REY521" s="421"/>
      <c r="REZ521" s="421"/>
      <c r="RFA521" s="421"/>
      <c r="RFB521" s="421"/>
      <c r="RFC521" s="421"/>
      <c r="RFD521" s="421"/>
      <c r="RFE521" s="421"/>
      <c r="RFF521" s="421"/>
      <c r="RFG521" s="421"/>
      <c r="RFH521" s="421"/>
      <c r="RFI521" s="421"/>
      <c r="RFJ521" s="421"/>
      <c r="RFK521" s="421"/>
      <c r="RFL521" s="421"/>
      <c r="RFM521" s="421"/>
      <c r="RFN521" s="421"/>
      <c r="RFO521" s="421"/>
      <c r="RFP521" s="421"/>
      <c r="RFQ521" s="421"/>
      <c r="RFR521" s="421"/>
      <c r="RFS521" s="421"/>
      <c r="RFT521" s="421"/>
      <c r="RFU521" s="421"/>
      <c r="RFV521" s="421"/>
      <c r="RFW521" s="421"/>
      <c r="RFX521" s="421"/>
      <c r="RFY521" s="421"/>
      <c r="RFZ521" s="421"/>
      <c r="RGA521" s="421"/>
      <c r="RGB521" s="421"/>
      <c r="RGC521" s="421"/>
      <c r="RGD521" s="421"/>
      <c r="RGE521" s="421"/>
      <c r="RGF521" s="421"/>
      <c r="RGG521" s="421"/>
      <c r="RGH521" s="421"/>
      <c r="RGI521" s="421"/>
      <c r="RGJ521" s="421"/>
      <c r="RGK521" s="421"/>
      <c r="RGL521" s="421"/>
      <c r="RGM521" s="421"/>
      <c r="RGN521" s="421"/>
      <c r="RGO521" s="421"/>
      <c r="RGP521" s="421"/>
      <c r="RGQ521" s="421"/>
      <c r="RGR521" s="421"/>
      <c r="RGS521" s="421"/>
      <c r="RGT521" s="421"/>
      <c r="RGU521" s="421"/>
      <c r="RGV521" s="421"/>
      <c r="RGW521" s="421"/>
      <c r="RGX521" s="421"/>
      <c r="RGY521" s="421"/>
      <c r="RGZ521" s="421"/>
      <c r="RHA521" s="421"/>
      <c r="RHB521" s="421"/>
      <c r="RHC521" s="421"/>
      <c r="RHD521" s="421"/>
      <c r="RHE521" s="421"/>
      <c r="RHF521" s="421"/>
      <c r="RHG521" s="421"/>
      <c r="RHH521" s="421"/>
      <c r="RHI521" s="421"/>
      <c r="RHJ521" s="421"/>
      <c r="RHK521" s="421"/>
      <c r="RHL521" s="421"/>
      <c r="RHM521" s="421"/>
      <c r="RHN521" s="421"/>
      <c r="RHO521" s="421"/>
      <c r="RHP521" s="421"/>
      <c r="RHQ521" s="421"/>
      <c r="RHR521" s="421"/>
      <c r="RHS521" s="421"/>
      <c r="RHT521" s="421"/>
      <c r="RHU521" s="421"/>
      <c r="RHV521" s="421"/>
      <c r="RHW521" s="421"/>
      <c r="RHX521" s="421"/>
      <c r="RHY521" s="421"/>
      <c r="RHZ521" s="421"/>
      <c r="RIA521" s="421"/>
      <c r="RIB521" s="421"/>
      <c r="RIC521" s="421"/>
      <c r="RID521" s="421"/>
      <c r="RIE521" s="421"/>
      <c r="RIF521" s="421"/>
      <c r="RIG521" s="421"/>
      <c r="RIH521" s="421"/>
      <c r="RII521" s="421"/>
      <c r="RIJ521" s="421"/>
      <c r="RIK521" s="421"/>
      <c r="RIL521" s="421"/>
      <c r="RIM521" s="421"/>
      <c r="RIN521" s="421"/>
      <c r="RIO521" s="421"/>
      <c r="RIP521" s="421"/>
      <c r="RIQ521" s="421"/>
      <c r="RIR521" s="421"/>
      <c r="RIS521" s="421"/>
      <c r="RIT521" s="421"/>
      <c r="RIU521" s="421"/>
      <c r="RIV521" s="421"/>
      <c r="RIW521" s="421"/>
      <c r="RIX521" s="421"/>
      <c r="RIY521" s="421"/>
      <c r="RIZ521" s="421"/>
      <c r="RJA521" s="421"/>
      <c r="RJB521" s="421"/>
      <c r="RJC521" s="421"/>
      <c r="RJD521" s="421"/>
      <c r="RJE521" s="421"/>
      <c r="RJF521" s="421"/>
      <c r="RJG521" s="421"/>
      <c r="RJH521" s="421"/>
      <c r="RJI521" s="421"/>
      <c r="RJJ521" s="421"/>
      <c r="RJK521" s="421"/>
      <c r="RJL521" s="421"/>
      <c r="RJM521" s="421"/>
      <c r="RJN521" s="421"/>
      <c r="RJO521" s="421"/>
      <c r="RJP521" s="421"/>
      <c r="RJQ521" s="421"/>
      <c r="RJR521" s="421"/>
      <c r="RJS521" s="421"/>
      <c r="RJT521" s="421"/>
      <c r="RJU521" s="421"/>
      <c r="RJV521" s="421"/>
      <c r="RJW521" s="421"/>
      <c r="RJX521" s="421"/>
      <c r="RJY521" s="421"/>
      <c r="RJZ521" s="421"/>
      <c r="RKA521" s="421"/>
      <c r="RKB521" s="421"/>
      <c r="RKC521" s="421"/>
      <c r="RKD521" s="421"/>
      <c r="RKE521" s="421"/>
      <c r="RKF521" s="421"/>
      <c r="RKG521" s="421"/>
      <c r="RKH521" s="421"/>
      <c r="RKI521" s="421"/>
      <c r="RKJ521" s="421"/>
      <c r="RKK521" s="421"/>
      <c r="RKL521" s="421"/>
      <c r="RKM521" s="421"/>
      <c r="RKN521" s="421"/>
      <c r="RKO521" s="421"/>
      <c r="RKP521" s="421"/>
      <c r="RKQ521" s="421"/>
      <c r="RKR521" s="421"/>
      <c r="RKS521" s="421"/>
      <c r="RKT521" s="421"/>
      <c r="RKU521" s="421"/>
      <c r="RKV521" s="421"/>
      <c r="RKW521" s="421"/>
      <c r="RKX521" s="421"/>
      <c r="RKY521" s="421"/>
      <c r="RKZ521" s="421"/>
      <c r="RLA521" s="421"/>
      <c r="RLB521" s="421"/>
      <c r="RLC521" s="421"/>
      <c r="RLD521" s="421"/>
      <c r="RLE521" s="421"/>
      <c r="RLF521" s="421"/>
      <c r="RLG521" s="421"/>
      <c r="RLH521" s="421"/>
      <c r="RLI521" s="421"/>
      <c r="RLJ521" s="421"/>
      <c r="RLK521" s="421"/>
      <c r="RLL521" s="421"/>
      <c r="RLM521" s="421"/>
      <c r="RLN521" s="421"/>
      <c r="RLO521" s="421"/>
      <c r="RLP521" s="421"/>
      <c r="RLQ521" s="421"/>
      <c r="RLR521" s="421"/>
      <c r="RLS521" s="421"/>
      <c r="RLT521" s="421"/>
      <c r="RLU521" s="421"/>
      <c r="RLV521" s="421"/>
      <c r="RLW521" s="421"/>
      <c r="RLX521" s="421"/>
      <c r="RLY521" s="421"/>
      <c r="RLZ521" s="421"/>
      <c r="RMA521" s="421"/>
      <c r="RMB521" s="421"/>
      <c r="RMC521" s="421"/>
      <c r="RMD521" s="421"/>
      <c r="RME521" s="421"/>
      <c r="RMF521" s="421"/>
      <c r="RMG521" s="421"/>
      <c r="RMH521" s="421"/>
      <c r="RMI521" s="421"/>
      <c r="RMJ521" s="421"/>
      <c r="RMK521" s="421"/>
      <c r="RML521" s="421"/>
      <c r="RMM521" s="421"/>
      <c r="RMN521" s="421"/>
      <c r="RMO521" s="421"/>
      <c r="RMP521" s="421"/>
      <c r="RMQ521" s="421"/>
      <c r="RMR521" s="421"/>
      <c r="RMS521" s="421"/>
      <c r="RMT521" s="421"/>
      <c r="RMU521" s="421"/>
      <c r="RMV521" s="421"/>
      <c r="RMW521" s="421"/>
      <c r="RMX521" s="421"/>
      <c r="RMY521" s="421"/>
      <c r="RMZ521" s="421"/>
      <c r="RNA521" s="421"/>
      <c r="RNB521" s="421"/>
      <c r="RNC521" s="421"/>
      <c r="RND521" s="421"/>
      <c r="RNE521" s="421"/>
      <c r="RNF521" s="421"/>
      <c r="RNG521" s="421"/>
      <c r="RNH521" s="421"/>
      <c r="RNI521" s="421"/>
      <c r="RNJ521" s="421"/>
      <c r="RNK521" s="421"/>
      <c r="RNL521" s="421"/>
      <c r="RNM521" s="421"/>
      <c r="RNN521" s="421"/>
      <c r="RNO521" s="421"/>
      <c r="RNP521" s="421"/>
      <c r="RNQ521" s="421"/>
      <c r="RNR521" s="421"/>
      <c r="RNS521" s="421"/>
      <c r="RNT521" s="421"/>
      <c r="RNU521" s="421"/>
      <c r="RNV521" s="421"/>
      <c r="RNW521" s="421"/>
      <c r="RNX521" s="421"/>
      <c r="RNY521" s="421"/>
      <c r="RNZ521" s="421"/>
      <c r="ROA521" s="421"/>
      <c r="ROB521" s="421"/>
      <c r="ROC521" s="421"/>
      <c r="ROD521" s="421"/>
      <c r="ROE521" s="421"/>
      <c r="ROF521" s="421"/>
      <c r="ROG521" s="421"/>
      <c r="ROH521" s="421"/>
      <c r="ROI521" s="421"/>
      <c r="ROJ521" s="421"/>
      <c r="ROK521" s="421"/>
      <c r="ROL521" s="421"/>
      <c r="ROM521" s="421"/>
      <c r="RON521" s="421"/>
      <c r="ROO521" s="421"/>
      <c r="ROP521" s="421"/>
      <c r="ROQ521" s="421"/>
      <c r="ROR521" s="421"/>
      <c r="ROS521" s="421"/>
      <c r="ROT521" s="421"/>
      <c r="ROU521" s="421"/>
      <c r="ROV521" s="421"/>
      <c r="ROW521" s="421"/>
      <c r="ROX521" s="421"/>
      <c r="ROY521" s="421"/>
      <c r="ROZ521" s="421"/>
      <c r="RPA521" s="421"/>
      <c r="RPB521" s="421"/>
      <c r="RPC521" s="421"/>
      <c r="RPD521" s="421"/>
      <c r="RPE521" s="421"/>
      <c r="RPF521" s="421"/>
      <c r="RPG521" s="421"/>
      <c r="RPH521" s="421"/>
      <c r="RPI521" s="421"/>
      <c r="RPJ521" s="421"/>
      <c r="RPK521" s="421"/>
      <c r="RPL521" s="421"/>
      <c r="RPM521" s="421"/>
      <c r="RPN521" s="421"/>
      <c r="RPO521" s="421"/>
      <c r="RPP521" s="421"/>
      <c r="RPQ521" s="421"/>
      <c r="RPR521" s="421"/>
      <c r="RPS521" s="421"/>
      <c r="RPT521" s="421"/>
      <c r="RPU521" s="421"/>
      <c r="RPV521" s="421"/>
      <c r="RPW521" s="421"/>
      <c r="RPX521" s="421"/>
      <c r="RPY521" s="421"/>
      <c r="RPZ521" s="421"/>
      <c r="RQA521" s="421"/>
      <c r="RQB521" s="421"/>
      <c r="RQC521" s="421"/>
      <c r="RQD521" s="421"/>
      <c r="RQE521" s="421"/>
      <c r="RQF521" s="421"/>
      <c r="RQG521" s="421"/>
      <c r="RQH521" s="421"/>
      <c r="RQI521" s="421"/>
      <c r="RQJ521" s="421"/>
      <c r="RQK521" s="421"/>
      <c r="RQL521" s="421"/>
      <c r="RQM521" s="421"/>
      <c r="RQN521" s="421"/>
      <c r="RQO521" s="421"/>
      <c r="RQP521" s="421"/>
      <c r="RQQ521" s="421"/>
      <c r="RQR521" s="421"/>
      <c r="RQS521" s="421"/>
      <c r="RQT521" s="421"/>
      <c r="RQU521" s="421"/>
      <c r="RQV521" s="421"/>
      <c r="RQW521" s="421"/>
      <c r="RQX521" s="421"/>
      <c r="RQY521" s="421"/>
      <c r="RQZ521" s="421"/>
      <c r="RRA521" s="421"/>
      <c r="RRB521" s="421"/>
      <c r="RRC521" s="421"/>
      <c r="RRD521" s="421"/>
      <c r="RRE521" s="421"/>
      <c r="RRF521" s="421"/>
      <c r="RRG521" s="421"/>
      <c r="RRH521" s="421"/>
      <c r="RRI521" s="421"/>
      <c r="RRJ521" s="421"/>
      <c r="RRK521" s="421"/>
      <c r="RRL521" s="421"/>
      <c r="RRM521" s="421"/>
      <c r="RRN521" s="421"/>
      <c r="RRO521" s="421"/>
      <c r="RRP521" s="421"/>
      <c r="RRQ521" s="421"/>
      <c r="RRR521" s="421"/>
      <c r="RRS521" s="421"/>
      <c r="RRT521" s="421"/>
      <c r="RRU521" s="421"/>
      <c r="RRV521" s="421"/>
      <c r="RRW521" s="421"/>
      <c r="RRX521" s="421"/>
      <c r="RRY521" s="421"/>
      <c r="RRZ521" s="421"/>
      <c r="RSA521" s="421"/>
      <c r="RSB521" s="421"/>
      <c r="RSC521" s="421"/>
      <c r="RSD521" s="421"/>
      <c r="RSE521" s="421"/>
      <c r="RSF521" s="421"/>
      <c r="RSG521" s="421"/>
      <c r="RSH521" s="421"/>
      <c r="RSI521" s="421"/>
      <c r="RSJ521" s="421"/>
      <c r="RSK521" s="421"/>
      <c r="RSL521" s="421"/>
      <c r="RSM521" s="421"/>
      <c r="RSN521" s="421"/>
      <c r="RSO521" s="421"/>
      <c r="RSP521" s="421"/>
      <c r="RSQ521" s="421"/>
      <c r="RSR521" s="421"/>
      <c r="RSS521" s="421"/>
      <c r="RST521" s="421"/>
      <c r="RSU521" s="421"/>
      <c r="RSV521" s="421"/>
      <c r="RSW521" s="421"/>
      <c r="RSX521" s="421"/>
      <c r="RSY521" s="421"/>
      <c r="RSZ521" s="421"/>
      <c r="RTA521" s="421"/>
      <c r="RTB521" s="421"/>
      <c r="RTC521" s="421"/>
      <c r="RTD521" s="421"/>
      <c r="RTE521" s="421"/>
      <c r="RTF521" s="421"/>
      <c r="RTG521" s="421"/>
      <c r="RTH521" s="421"/>
      <c r="RTI521" s="421"/>
      <c r="RTJ521" s="421"/>
      <c r="RTK521" s="421"/>
      <c r="RTL521" s="421"/>
      <c r="RTM521" s="421"/>
      <c r="RTN521" s="421"/>
      <c r="RTO521" s="421"/>
      <c r="RTP521" s="421"/>
      <c r="RTQ521" s="421"/>
      <c r="RTR521" s="421"/>
      <c r="RTS521" s="421"/>
      <c r="RTT521" s="421"/>
      <c r="RTU521" s="421"/>
      <c r="RTV521" s="421"/>
      <c r="RTW521" s="421"/>
      <c r="RTX521" s="421"/>
      <c r="RTY521" s="421"/>
      <c r="RTZ521" s="421"/>
      <c r="RUA521" s="421"/>
      <c r="RUB521" s="421"/>
      <c r="RUC521" s="421"/>
      <c r="RUD521" s="421"/>
      <c r="RUE521" s="421"/>
      <c r="RUF521" s="421"/>
      <c r="RUG521" s="421"/>
      <c r="RUH521" s="421"/>
      <c r="RUI521" s="421"/>
      <c r="RUJ521" s="421"/>
      <c r="RUK521" s="421"/>
      <c r="RUL521" s="421"/>
      <c r="RUM521" s="421"/>
      <c r="RUN521" s="421"/>
      <c r="RUO521" s="421"/>
      <c r="RUP521" s="421"/>
      <c r="RUQ521" s="421"/>
      <c r="RUR521" s="421"/>
      <c r="RUS521" s="421"/>
      <c r="RUT521" s="421"/>
      <c r="RUU521" s="421"/>
      <c r="RUV521" s="421"/>
      <c r="RUW521" s="421"/>
      <c r="RUX521" s="421"/>
      <c r="RUY521" s="421"/>
      <c r="RUZ521" s="421"/>
      <c r="RVA521" s="421"/>
      <c r="RVB521" s="421"/>
      <c r="RVC521" s="421"/>
      <c r="RVD521" s="421"/>
      <c r="RVE521" s="421"/>
      <c r="RVF521" s="421"/>
      <c r="RVG521" s="421"/>
      <c r="RVH521" s="421"/>
      <c r="RVI521" s="421"/>
      <c r="RVJ521" s="421"/>
      <c r="RVK521" s="421"/>
      <c r="RVL521" s="421"/>
      <c r="RVM521" s="421"/>
      <c r="RVN521" s="421"/>
      <c r="RVO521" s="421"/>
      <c r="RVP521" s="421"/>
      <c r="RVQ521" s="421"/>
      <c r="RVR521" s="421"/>
      <c r="RVS521" s="421"/>
      <c r="RVT521" s="421"/>
      <c r="RVU521" s="421"/>
      <c r="RVV521" s="421"/>
      <c r="RVW521" s="421"/>
      <c r="RVX521" s="421"/>
      <c r="RVY521" s="421"/>
      <c r="RVZ521" s="421"/>
      <c r="RWA521" s="421"/>
      <c r="RWB521" s="421"/>
      <c r="RWC521" s="421"/>
      <c r="RWD521" s="421"/>
      <c r="RWE521" s="421"/>
      <c r="RWF521" s="421"/>
      <c r="RWG521" s="421"/>
      <c r="RWH521" s="421"/>
      <c r="RWI521" s="421"/>
      <c r="RWJ521" s="421"/>
      <c r="RWK521" s="421"/>
      <c r="RWL521" s="421"/>
      <c r="RWM521" s="421"/>
      <c r="RWN521" s="421"/>
      <c r="RWO521" s="421"/>
      <c r="RWP521" s="421"/>
      <c r="RWQ521" s="421"/>
      <c r="RWR521" s="421"/>
      <c r="RWS521" s="421"/>
      <c r="RWT521" s="421"/>
      <c r="RWU521" s="421"/>
      <c r="RWV521" s="421"/>
      <c r="RWW521" s="421"/>
      <c r="RWX521" s="421"/>
      <c r="RWY521" s="421"/>
      <c r="RWZ521" s="421"/>
      <c r="RXA521" s="421"/>
      <c r="RXB521" s="421"/>
      <c r="RXC521" s="421"/>
      <c r="RXD521" s="421"/>
      <c r="RXE521" s="421"/>
      <c r="RXF521" s="421"/>
      <c r="RXG521" s="421"/>
      <c r="RXH521" s="421"/>
      <c r="RXI521" s="421"/>
      <c r="RXJ521" s="421"/>
      <c r="RXK521" s="421"/>
      <c r="RXL521" s="421"/>
      <c r="RXM521" s="421"/>
      <c r="RXN521" s="421"/>
      <c r="RXO521" s="421"/>
      <c r="RXP521" s="421"/>
      <c r="RXQ521" s="421"/>
      <c r="RXR521" s="421"/>
      <c r="RXS521" s="421"/>
      <c r="RXT521" s="421"/>
      <c r="RXU521" s="421"/>
      <c r="RXV521" s="421"/>
      <c r="RXW521" s="421"/>
      <c r="RXX521" s="421"/>
      <c r="RXY521" s="421"/>
      <c r="RXZ521" s="421"/>
      <c r="RYA521" s="421"/>
      <c r="RYB521" s="421"/>
      <c r="RYC521" s="421"/>
      <c r="RYD521" s="421"/>
      <c r="RYE521" s="421"/>
      <c r="RYF521" s="421"/>
      <c r="RYG521" s="421"/>
      <c r="RYH521" s="421"/>
      <c r="RYI521" s="421"/>
      <c r="RYJ521" s="421"/>
      <c r="RYK521" s="421"/>
      <c r="RYL521" s="421"/>
      <c r="RYM521" s="421"/>
      <c r="RYN521" s="421"/>
      <c r="RYO521" s="421"/>
      <c r="RYP521" s="421"/>
      <c r="RYQ521" s="421"/>
      <c r="RYR521" s="421"/>
      <c r="RYS521" s="421"/>
      <c r="RYT521" s="421"/>
      <c r="RYU521" s="421"/>
      <c r="RYV521" s="421"/>
      <c r="RYW521" s="421"/>
      <c r="RYX521" s="421"/>
      <c r="RYY521" s="421"/>
      <c r="RYZ521" s="421"/>
      <c r="RZA521" s="421"/>
      <c r="RZB521" s="421"/>
      <c r="RZC521" s="421"/>
      <c r="RZD521" s="421"/>
      <c r="RZE521" s="421"/>
      <c r="RZF521" s="421"/>
      <c r="RZG521" s="421"/>
      <c r="RZH521" s="421"/>
      <c r="RZI521" s="421"/>
      <c r="RZJ521" s="421"/>
      <c r="RZK521" s="421"/>
      <c r="RZL521" s="421"/>
      <c r="RZM521" s="421"/>
      <c r="RZN521" s="421"/>
      <c r="RZO521" s="421"/>
      <c r="RZP521" s="421"/>
      <c r="RZQ521" s="421"/>
      <c r="RZR521" s="421"/>
      <c r="RZS521" s="421"/>
      <c r="RZT521" s="421"/>
      <c r="RZU521" s="421"/>
      <c r="RZV521" s="421"/>
      <c r="RZW521" s="421"/>
      <c r="RZX521" s="421"/>
      <c r="RZY521" s="421"/>
      <c r="RZZ521" s="421"/>
      <c r="SAA521" s="421"/>
      <c r="SAB521" s="421"/>
      <c r="SAC521" s="421"/>
      <c r="SAD521" s="421"/>
      <c r="SAE521" s="421"/>
      <c r="SAF521" s="421"/>
      <c r="SAG521" s="421"/>
      <c r="SAH521" s="421"/>
      <c r="SAI521" s="421"/>
      <c r="SAJ521" s="421"/>
      <c r="SAK521" s="421"/>
      <c r="SAL521" s="421"/>
      <c r="SAM521" s="421"/>
      <c r="SAN521" s="421"/>
      <c r="SAO521" s="421"/>
      <c r="SAP521" s="421"/>
      <c r="SAQ521" s="421"/>
      <c r="SAR521" s="421"/>
      <c r="SAS521" s="421"/>
      <c r="SAT521" s="421"/>
      <c r="SAU521" s="421"/>
      <c r="SAV521" s="421"/>
      <c r="SAW521" s="421"/>
      <c r="SAX521" s="421"/>
      <c r="SAY521" s="421"/>
      <c r="SAZ521" s="421"/>
      <c r="SBA521" s="421"/>
      <c r="SBB521" s="421"/>
      <c r="SBC521" s="421"/>
      <c r="SBD521" s="421"/>
      <c r="SBE521" s="421"/>
      <c r="SBF521" s="421"/>
      <c r="SBG521" s="421"/>
      <c r="SBH521" s="421"/>
      <c r="SBI521" s="421"/>
      <c r="SBJ521" s="421"/>
      <c r="SBK521" s="421"/>
      <c r="SBL521" s="421"/>
      <c r="SBM521" s="421"/>
      <c r="SBN521" s="421"/>
      <c r="SBO521" s="421"/>
      <c r="SBP521" s="421"/>
      <c r="SBQ521" s="421"/>
      <c r="SBR521" s="421"/>
      <c r="SBS521" s="421"/>
      <c r="SBT521" s="421"/>
      <c r="SBU521" s="421"/>
      <c r="SBV521" s="421"/>
      <c r="SBW521" s="421"/>
      <c r="SBX521" s="421"/>
      <c r="SBY521" s="421"/>
      <c r="SBZ521" s="421"/>
      <c r="SCA521" s="421"/>
      <c r="SCB521" s="421"/>
      <c r="SCC521" s="421"/>
      <c r="SCD521" s="421"/>
      <c r="SCE521" s="421"/>
      <c r="SCF521" s="421"/>
      <c r="SCG521" s="421"/>
      <c r="SCH521" s="421"/>
      <c r="SCI521" s="421"/>
      <c r="SCJ521" s="421"/>
      <c r="SCK521" s="421"/>
      <c r="SCL521" s="421"/>
      <c r="SCM521" s="421"/>
      <c r="SCN521" s="421"/>
      <c r="SCO521" s="421"/>
      <c r="SCP521" s="421"/>
      <c r="SCQ521" s="421"/>
      <c r="SCR521" s="421"/>
      <c r="SCS521" s="421"/>
      <c r="SCT521" s="421"/>
      <c r="SCU521" s="421"/>
      <c r="SCV521" s="421"/>
      <c r="SCW521" s="421"/>
      <c r="SCX521" s="421"/>
      <c r="SCY521" s="421"/>
      <c r="SCZ521" s="421"/>
      <c r="SDA521" s="421"/>
      <c r="SDB521" s="421"/>
      <c r="SDC521" s="421"/>
      <c r="SDD521" s="421"/>
      <c r="SDE521" s="421"/>
      <c r="SDF521" s="421"/>
      <c r="SDG521" s="421"/>
      <c r="SDH521" s="421"/>
      <c r="SDI521" s="421"/>
      <c r="SDJ521" s="421"/>
      <c r="SDK521" s="421"/>
      <c r="SDL521" s="421"/>
      <c r="SDM521" s="421"/>
      <c r="SDN521" s="421"/>
      <c r="SDO521" s="421"/>
      <c r="SDP521" s="421"/>
      <c r="SDQ521" s="421"/>
      <c r="SDR521" s="421"/>
      <c r="SDS521" s="421"/>
      <c r="SDT521" s="421"/>
      <c r="SDU521" s="421"/>
      <c r="SDV521" s="421"/>
      <c r="SDW521" s="421"/>
      <c r="SDX521" s="421"/>
      <c r="SDY521" s="421"/>
      <c r="SDZ521" s="421"/>
      <c r="SEA521" s="421"/>
      <c r="SEB521" s="421"/>
      <c r="SEC521" s="421"/>
      <c r="SED521" s="421"/>
      <c r="SEE521" s="421"/>
      <c r="SEF521" s="421"/>
      <c r="SEG521" s="421"/>
      <c r="SEH521" s="421"/>
      <c r="SEI521" s="421"/>
      <c r="SEJ521" s="421"/>
      <c r="SEK521" s="421"/>
      <c r="SEL521" s="421"/>
      <c r="SEM521" s="421"/>
      <c r="SEN521" s="421"/>
      <c r="SEO521" s="421"/>
      <c r="SEP521" s="421"/>
      <c r="SEQ521" s="421"/>
      <c r="SER521" s="421"/>
      <c r="SES521" s="421"/>
      <c r="SET521" s="421"/>
      <c r="SEU521" s="421"/>
      <c r="SEV521" s="421"/>
      <c r="SEW521" s="421"/>
      <c r="SEX521" s="421"/>
      <c r="SEY521" s="421"/>
      <c r="SEZ521" s="421"/>
      <c r="SFA521" s="421"/>
      <c r="SFB521" s="421"/>
      <c r="SFC521" s="421"/>
      <c r="SFD521" s="421"/>
      <c r="SFE521" s="421"/>
      <c r="SFF521" s="421"/>
      <c r="SFG521" s="421"/>
      <c r="SFH521" s="421"/>
      <c r="SFI521" s="421"/>
      <c r="SFJ521" s="421"/>
      <c r="SFK521" s="421"/>
      <c r="SFL521" s="421"/>
      <c r="SFM521" s="421"/>
      <c r="SFN521" s="421"/>
      <c r="SFO521" s="421"/>
      <c r="SFP521" s="421"/>
      <c r="SFQ521" s="421"/>
      <c r="SFR521" s="421"/>
      <c r="SFS521" s="421"/>
      <c r="SFT521" s="421"/>
      <c r="SFU521" s="421"/>
      <c r="SFV521" s="421"/>
      <c r="SFW521" s="421"/>
      <c r="SFX521" s="421"/>
      <c r="SFY521" s="421"/>
      <c r="SFZ521" s="421"/>
      <c r="SGA521" s="421"/>
      <c r="SGB521" s="421"/>
      <c r="SGC521" s="421"/>
      <c r="SGD521" s="421"/>
      <c r="SGE521" s="421"/>
      <c r="SGF521" s="421"/>
      <c r="SGG521" s="421"/>
      <c r="SGH521" s="421"/>
      <c r="SGI521" s="421"/>
      <c r="SGJ521" s="421"/>
      <c r="SGK521" s="421"/>
      <c r="SGL521" s="421"/>
      <c r="SGM521" s="421"/>
      <c r="SGN521" s="421"/>
      <c r="SGO521" s="421"/>
      <c r="SGP521" s="421"/>
      <c r="SGQ521" s="421"/>
      <c r="SGR521" s="421"/>
      <c r="SGS521" s="421"/>
      <c r="SGT521" s="421"/>
      <c r="SGU521" s="421"/>
      <c r="SGV521" s="421"/>
      <c r="SGW521" s="421"/>
      <c r="SGX521" s="421"/>
      <c r="SGY521" s="421"/>
      <c r="SGZ521" s="421"/>
      <c r="SHA521" s="421"/>
      <c r="SHB521" s="421"/>
      <c r="SHC521" s="421"/>
      <c r="SHD521" s="421"/>
      <c r="SHE521" s="421"/>
      <c r="SHF521" s="421"/>
      <c r="SHG521" s="421"/>
      <c r="SHH521" s="421"/>
      <c r="SHI521" s="421"/>
      <c r="SHJ521" s="421"/>
      <c r="SHK521" s="421"/>
      <c r="SHL521" s="421"/>
      <c r="SHM521" s="421"/>
      <c r="SHN521" s="421"/>
      <c r="SHO521" s="421"/>
      <c r="SHP521" s="421"/>
      <c r="SHQ521" s="421"/>
      <c r="SHR521" s="421"/>
      <c r="SHS521" s="421"/>
      <c r="SHT521" s="421"/>
      <c r="SHU521" s="421"/>
      <c r="SHV521" s="421"/>
      <c r="SHW521" s="421"/>
      <c r="SHX521" s="421"/>
      <c r="SHY521" s="421"/>
      <c r="SHZ521" s="421"/>
      <c r="SIA521" s="421"/>
      <c r="SIB521" s="421"/>
      <c r="SIC521" s="421"/>
      <c r="SID521" s="421"/>
      <c r="SIE521" s="421"/>
      <c r="SIF521" s="421"/>
      <c r="SIG521" s="421"/>
      <c r="SIH521" s="421"/>
      <c r="SII521" s="421"/>
      <c r="SIJ521" s="421"/>
      <c r="SIK521" s="421"/>
      <c r="SIL521" s="421"/>
      <c r="SIM521" s="421"/>
      <c r="SIN521" s="421"/>
      <c r="SIO521" s="421"/>
      <c r="SIP521" s="421"/>
      <c r="SIQ521" s="421"/>
      <c r="SIR521" s="421"/>
      <c r="SIS521" s="421"/>
      <c r="SIT521" s="421"/>
      <c r="SIU521" s="421"/>
      <c r="SIV521" s="421"/>
      <c r="SIW521" s="421"/>
      <c r="SIX521" s="421"/>
      <c r="SIY521" s="421"/>
      <c r="SIZ521" s="421"/>
      <c r="SJA521" s="421"/>
      <c r="SJB521" s="421"/>
      <c r="SJC521" s="421"/>
      <c r="SJD521" s="421"/>
      <c r="SJE521" s="421"/>
      <c r="SJF521" s="421"/>
      <c r="SJG521" s="421"/>
      <c r="SJH521" s="421"/>
      <c r="SJI521" s="421"/>
      <c r="SJJ521" s="421"/>
      <c r="SJK521" s="421"/>
      <c r="SJL521" s="421"/>
      <c r="SJM521" s="421"/>
      <c r="SJN521" s="421"/>
      <c r="SJO521" s="421"/>
      <c r="SJP521" s="421"/>
      <c r="SJQ521" s="421"/>
      <c r="SJR521" s="421"/>
      <c r="SJS521" s="421"/>
      <c r="SJT521" s="421"/>
      <c r="SJU521" s="421"/>
      <c r="SJV521" s="421"/>
      <c r="SJW521" s="421"/>
      <c r="SJX521" s="421"/>
      <c r="SJY521" s="421"/>
      <c r="SJZ521" s="421"/>
      <c r="SKA521" s="421"/>
      <c r="SKB521" s="421"/>
      <c r="SKC521" s="421"/>
      <c r="SKD521" s="421"/>
      <c r="SKE521" s="421"/>
      <c r="SKF521" s="421"/>
      <c r="SKG521" s="421"/>
      <c r="SKH521" s="421"/>
      <c r="SKI521" s="421"/>
      <c r="SKJ521" s="421"/>
      <c r="SKK521" s="421"/>
      <c r="SKL521" s="421"/>
      <c r="SKM521" s="421"/>
      <c r="SKN521" s="421"/>
      <c r="SKO521" s="421"/>
      <c r="SKP521" s="421"/>
      <c r="SKQ521" s="421"/>
      <c r="SKR521" s="421"/>
      <c r="SKS521" s="421"/>
      <c r="SKT521" s="421"/>
      <c r="SKU521" s="421"/>
      <c r="SKV521" s="421"/>
      <c r="SKW521" s="421"/>
      <c r="SKX521" s="421"/>
      <c r="SKY521" s="421"/>
      <c r="SKZ521" s="421"/>
      <c r="SLA521" s="421"/>
      <c r="SLB521" s="421"/>
      <c r="SLC521" s="421"/>
      <c r="SLD521" s="421"/>
      <c r="SLE521" s="421"/>
      <c r="SLF521" s="421"/>
      <c r="SLG521" s="421"/>
      <c r="SLH521" s="421"/>
      <c r="SLI521" s="421"/>
      <c r="SLJ521" s="421"/>
      <c r="SLK521" s="421"/>
      <c r="SLL521" s="421"/>
      <c r="SLM521" s="421"/>
      <c r="SLN521" s="421"/>
      <c r="SLO521" s="421"/>
      <c r="SLP521" s="421"/>
      <c r="SLQ521" s="421"/>
      <c r="SLR521" s="421"/>
      <c r="SLS521" s="421"/>
      <c r="SLT521" s="421"/>
      <c r="SLU521" s="421"/>
      <c r="SLV521" s="421"/>
      <c r="SLW521" s="421"/>
      <c r="SLX521" s="421"/>
      <c r="SLY521" s="421"/>
      <c r="SLZ521" s="421"/>
      <c r="SMA521" s="421"/>
      <c r="SMB521" s="421"/>
      <c r="SMC521" s="421"/>
      <c r="SMD521" s="421"/>
      <c r="SME521" s="421"/>
      <c r="SMF521" s="421"/>
      <c r="SMG521" s="421"/>
      <c r="SMH521" s="421"/>
      <c r="SMI521" s="421"/>
      <c r="SMJ521" s="421"/>
      <c r="SMK521" s="421"/>
      <c r="SML521" s="421"/>
      <c r="SMM521" s="421"/>
      <c r="SMN521" s="421"/>
      <c r="SMO521" s="421"/>
      <c r="SMP521" s="421"/>
      <c r="SMQ521" s="421"/>
      <c r="SMR521" s="421"/>
      <c r="SMS521" s="421"/>
      <c r="SMT521" s="421"/>
      <c r="SMU521" s="421"/>
      <c r="SMV521" s="421"/>
      <c r="SMW521" s="421"/>
      <c r="SMX521" s="421"/>
      <c r="SMY521" s="421"/>
      <c r="SMZ521" s="421"/>
      <c r="SNA521" s="421"/>
      <c r="SNB521" s="421"/>
      <c r="SNC521" s="421"/>
      <c r="SND521" s="421"/>
      <c r="SNE521" s="421"/>
      <c r="SNF521" s="421"/>
      <c r="SNG521" s="421"/>
      <c r="SNH521" s="421"/>
      <c r="SNI521" s="421"/>
      <c r="SNJ521" s="421"/>
      <c r="SNK521" s="421"/>
      <c r="SNL521" s="421"/>
      <c r="SNM521" s="421"/>
      <c r="SNN521" s="421"/>
      <c r="SNO521" s="421"/>
      <c r="SNP521" s="421"/>
      <c r="SNQ521" s="421"/>
      <c r="SNR521" s="421"/>
      <c r="SNS521" s="421"/>
      <c r="SNT521" s="421"/>
      <c r="SNU521" s="421"/>
      <c r="SNV521" s="421"/>
      <c r="SNW521" s="421"/>
      <c r="SNX521" s="421"/>
      <c r="SNY521" s="421"/>
      <c r="SNZ521" s="421"/>
      <c r="SOA521" s="421"/>
      <c r="SOB521" s="421"/>
      <c r="SOC521" s="421"/>
      <c r="SOD521" s="421"/>
      <c r="SOE521" s="421"/>
      <c r="SOF521" s="421"/>
      <c r="SOG521" s="421"/>
      <c r="SOH521" s="421"/>
      <c r="SOI521" s="421"/>
      <c r="SOJ521" s="421"/>
      <c r="SOK521" s="421"/>
      <c r="SOL521" s="421"/>
      <c r="SOM521" s="421"/>
      <c r="SON521" s="421"/>
      <c r="SOO521" s="421"/>
      <c r="SOP521" s="421"/>
      <c r="SOQ521" s="421"/>
      <c r="SOR521" s="421"/>
      <c r="SOS521" s="421"/>
      <c r="SOT521" s="421"/>
      <c r="SOU521" s="421"/>
      <c r="SOV521" s="421"/>
      <c r="SOW521" s="421"/>
      <c r="SOX521" s="421"/>
      <c r="SOY521" s="421"/>
      <c r="SOZ521" s="421"/>
      <c r="SPA521" s="421"/>
      <c r="SPB521" s="421"/>
      <c r="SPC521" s="421"/>
      <c r="SPD521" s="421"/>
      <c r="SPE521" s="421"/>
      <c r="SPF521" s="421"/>
      <c r="SPG521" s="421"/>
      <c r="SPH521" s="421"/>
      <c r="SPI521" s="421"/>
      <c r="SPJ521" s="421"/>
      <c r="SPK521" s="421"/>
      <c r="SPL521" s="421"/>
      <c r="SPM521" s="421"/>
      <c r="SPN521" s="421"/>
      <c r="SPO521" s="421"/>
      <c r="SPP521" s="421"/>
      <c r="SPQ521" s="421"/>
      <c r="SPR521" s="421"/>
      <c r="SPS521" s="421"/>
      <c r="SPT521" s="421"/>
      <c r="SPU521" s="421"/>
      <c r="SPV521" s="421"/>
      <c r="SPW521" s="421"/>
      <c r="SPX521" s="421"/>
      <c r="SPY521" s="421"/>
      <c r="SPZ521" s="421"/>
      <c r="SQA521" s="421"/>
      <c r="SQB521" s="421"/>
      <c r="SQC521" s="421"/>
      <c r="SQD521" s="421"/>
      <c r="SQE521" s="421"/>
      <c r="SQF521" s="421"/>
      <c r="SQG521" s="421"/>
      <c r="SQH521" s="421"/>
      <c r="SQI521" s="421"/>
      <c r="SQJ521" s="421"/>
      <c r="SQK521" s="421"/>
      <c r="SQL521" s="421"/>
      <c r="SQM521" s="421"/>
      <c r="SQN521" s="421"/>
      <c r="SQO521" s="421"/>
      <c r="SQP521" s="421"/>
      <c r="SQQ521" s="421"/>
      <c r="SQR521" s="421"/>
      <c r="SQS521" s="421"/>
      <c r="SQT521" s="421"/>
      <c r="SQU521" s="421"/>
      <c r="SQV521" s="421"/>
      <c r="SQW521" s="421"/>
      <c r="SQX521" s="421"/>
      <c r="SQY521" s="421"/>
      <c r="SQZ521" s="421"/>
      <c r="SRA521" s="421"/>
      <c r="SRB521" s="421"/>
      <c r="SRC521" s="421"/>
      <c r="SRD521" s="421"/>
      <c r="SRE521" s="421"/>
      <c r="SRF521" s="421"/>
      <c r="SRG521" s="421"/>
      <c r="SRH521" s="421"/>
      <c r="SRI521" s="421"/>
      <c r="SRJ521" s="421"/>
      <c r="SRK521" s="421"/>
      <c r="SRL521" s="421"/>
      <c r="SRM521" s="421"/>
      <c r="SRN521" s="421"/>
      <c r="SRO521" s="421"/>
      <c r="SRP521" s="421"/>
      <c r="SRQ521" s="421"/>
      <c r="SRR521" s="421"/>
      <c r="SRS521" s="421"/>
      <c r="SRT521" s="421"/>
      <c r="SRU521" s="421"/>
      <c r="SRV521" s="421"/>
      <c r="SRW521" s="421"/>
      <c r="SRX521" s="421"/>
      <c r="SRY521" s="421"/>
      <c r="SRZ521" s="421"/>
      <c r="SSA521" s="421"/>
      <c r="SSB521" s="421"/>
      <c r="SSC521" s="421"/>
      <c r="SSD521" s="421"/>
      <c r="SSE521" s="421"/>
      <c r="SSF521" s="421"/>
      <c r="SSG521" s="421"/>
      <c r="SSH521" s="421"/>
      <c r="SSI521" s="421"/>
      <c r="SSJ521" s="421"/>
      <c r="SSK521" s="421"/>
      <c r="SSL521" s="421"/>
      <c r="SSM521" s="421"/>
      <c r="SSN521" s="421"/>
      <c r="SSO521" s="421"/>
      <c r="SSP521" s="421"/>
      <c r="SSQ521" s="421"/>
      <c r="SSR521" s="421"/>
      <c r="SSS521" s="421"/>
      <c r="SST521" s="421"/>
      <c r="SSU521" s="421"/>
      <c r="SSV521" s="421"/>
      <c r="SSW521" s="421"/>
      <c r="SSX521" s="421"/>
      <c r="SSY521" s="421"/>
      <c r="SSZ521" s="421"/>
      <c r="STA521" s="421"/>
      <c r="STB521" s="421"/>
      <c r="STC521" s="421"/>
      <c r="STD521" s="421"/>
      <c r="STE521" s="421"/>
      <c r="STF521" s="421"/>
      <c r="STG521" s="421"/>
      <c r="STH521" s="421"/>
      <c r="STI521" s="421"/>
      <c r="STJ521" s="421"/>
      <c r="STK521" s="421"/>
      <c r="STL521" s="421"/>
      <c r="STM521" s="421"/>
      <c r="STN521" s="421"/>
      <c r="STO521" s="421"/>
      <c r="STP521" s="421"/>
      <c r="STQ521" s="421"/>
      <c r="STR521" s="421"/>
      <c r="STS521" s="421"/>
      <c r="STT521" s="421"/>
      <c r="STU521" s="421"/>
      <c r="STV521" s="421"/>
      <c r="STW521" s="421"/>
      <c r="STX521" s="421"/>
      <c r="STY521" s="421"/>
      <c r="STZ521" s="421"/>
      <c r="SUA521" s="421"/>
      <c r="SUB521" s="421"/>
      <c r="SUC521" s="421"/>
      <c r="SUD521" s="421"/>
      <c r="SUE521" s="421"/>
      <c r="SUF521" s="421"/>
      <c r="SUG521" s="421"/>
      <c r="SUH521" s="421"/>
      <c r="SUI521" s="421"/>
      <c r="SUJ521" s="421"/>
      <c r="SUK521" s="421"/>
      <c r="SUL521" s="421"/>
      <c r="SUM521" s="421"/>
      <c r="SUN521" s="421"/>
      <c r="SUO521" s="421"/>
      <c r="SUP521" s="421"/>
      <c r="SUQ521" s="421"/>
      <c r="SUR521" s="421"/>
      <c r="SUS521" s="421"/>
      <c r="SUT521" s="421"/>
      <c r="SUU521" s="421"/>
      <c r="SUV521" s="421"/>
      <c r="SUW521" s="421"/>
      <c r="SUX521" s="421"/>
      <c r="SUY521" s="421"/>
      <c r="SUZ521" s="421"/>
      <c r="SVA521" s="421"/>
      <c r="SVB521" s="421"/>
      <c r="SVC521" s="421"/>
      <c r="SVD521" s="421"/>
      <c r="SVE521" s="421"/>
      <c r="SVF521" s="421"/>
      <c r="SVG521" s="421"/>
      <c r="SVH521" s="421"/>
      <c r="SVI521" s="421"/>
      <c r="SVJ521" s="421"/>
      <c r="SVK521" s="421"/>
      <c r="SVL521" s="421"/>
      <c r="SVM521" s="421"/>
      <c r="SVN521" s="421"/>
      <c r="SVO521" s="421"/>
      <c r="SVP521" s="421"/>
      <c r="SVQ521" s="421"/>
      <c r="SVR521" s="421"/>
      <c r="SVS521" s="421"/>
      <c r="SVT521" s="421"/>
      <c r="SVU521" s="421"/>
      <c r="SVV521" s="421"/>
      <c r="SVW521" s="421"/>
      <c r="SVX521" s="421"/>
      <c r="SVY521" s="421"/>
      <c r="SVZ521" s="421"/>
      <c r="SWA521" s="421"/>
      <c r="SWB521" s="421"/>
      <c r="SWC521" s="421"/>
      <c r="SWD521" s="421"/>
      <c r="SWE521" s="421"/>
      <c r="SWF521" s="421"/>
      <c r="SWG521" s="421"/>
      <c r="SWH521" s="421"/>
      <c r="SWI521" s="421"/>
      <c r="SWJ521" s="421"/>
      <c r="SWK521" s="421"/>
      <c r="SWL521" s="421"/>
      <c r="SWM521" s="421"/>
      <c r="SWN521" s="421"/>
      <c r="SWO521" s="421"/>
      <c r="SWP521" s="421"/>
      <c r="SWQ521" s="421"/>
      <c r="SWR521" s="421"/>
      <c r="SWS521" s="421"/>
      <c r="SWT521" s="421"/>
      <c r="SWU521" s="421"/>
      <c r="SWV521" s="421"/>
      <c r="SWW521" s="421"/>
      <c r="SWX521" s="421"/>
      <c r="SWY521" s="421"/>
      <c r="SWZ521" s="421"/>
      <c r="SXA521" s="421"/>
      <c r="SXB521" s="421"/>
      <c r="SXC521" s="421"/>
      <c r="SXD521" s="421"/>
      <c r="SXE521" s="421"/>
      <c r="SXF521" s="421"/>
      <c r="SXG521" s="421"/>
      <c r="SXH521" s="421"/>
      <c r="SXI521" s="421"/>
      <c r="SXJ521" s="421"/>
      <c r="SXK521" s="421"/>
      <c r="SXL521" s="421"/>
      <c r="SXM521" s="421"/>
      <c r="SXN521" s="421"/>
      <c r="SXO521" s="421"/>
      <c r="SXP521" s="421"/>
      <c r="SXQ521" s="421"/>
      <c r="SXR521" s="421"/>
      <c r="SXS521" s="421"/>
      <c r="SXT521" s="421"/>
      <c r="SXU521" s="421"/>
      <c r="SXV521" s="421"/>
      <c r="SXW521" s="421"/>
      <c r="SXX521" s="421"/>
      <c r="SXY521" s="421"/>
      <c r="SXZ521" s="421"/>
      <c r="SYA521" s="421"/>
      <c r="SYB521" s="421"/>
      <c r="SYC521" s="421"/>
      <c r="SYD521" s="421"/>
      <c r="SYE521" s="421"/>
      <c r="SYF521" s="421"/>
      <c r="SYG521" s="421"/>
      <c r="SYH521" s="421"/>
      <c r="SYI521" s="421"/>
      <c r="SYJ521" s="421"/>
      <c r="SYK521" s="421"/>
      <c r="SYL521" s="421"/>
      <c r="SYM521" s="421"/>
      <c r="SYN521" s="421"/>
      <c r="SYO521" s="421"/>
      <c r="SYP521" s="421"/>
      <c r="SYQ521" s="421"/>
      <c r="SYR521" s="421"/>
      <c r="SYS521" s="421"/>
      <c r="SYT521" s="421"/>
      <c r="SYU521" s="421"/>
      <c r="SYV521" s="421"/>
      <c r="SYW521" s="421"/>
      <c r="SYX521" s="421"/>
      <c r="SYY521" s="421"/>
      <c r="SYZ521" s="421"/>
      <c r="SZA521" s="421"/>
      <c r="SZB521" s="421"/>
      <c r="SZC521" s="421"/>
      <c r="SZD521" s="421"/>
      <c r="SZE521" s="421"/>
      <c r="SZF521" s="421"/>
      <c r="SZG521" s="421"/>
      <c r="SZH521" s="421"/>
      <c r="SZI521" s="421"/>
      <c r="SZJ521" s="421"/>
      <c r="SZK521" s="421"/>
      <c r="SZL521" s="421"/>
      <c r="SZM521" s="421"/>
      <c r="SZN521" s="421"/>
      <c r="SZO521" s="421"/>
      <c r="SZP521" s="421"/>
      <c r="SZQ521" s="421"/>
      <c r="SZR521" s="421"/>
      <c r="SZS521" s="421"/>
      <c r="SZT521" s="421"/>
      <c r="SZU521" s="421"/>
      <c r="SZV521" s="421"/>
      <c r="SZW521" s="421"/>
      <c r="SZX521" s="421"/>
      <c r="SZY521" s="421"/>
      <c r="SZZ521" s="421"/>
      <c r="TAA521" s="421"/>
      <c r="TAB521" s="421"/>
      <c r="TAC521" s="421"/>
      <c r="TAD521" s="421"/>
      <c r="TAE521" s="421"/>
      <c r="TAF521" s="421"/>
      <c r="TAG521" s="421"/>
      <c r="TAH521" s="421"/>
      <c r="TAI521" s="421"/>
      <c r="TAJ521" s="421"/>
      <c r="TAK521" s="421"/>
      <c r="TAL521" s="421"/>
      <c r="TAM521" s="421"/>
      <c r="TAN521" s="421"/>
      <c r="TAO521" s="421"/>
      <c r="TAP521" s="421"/>
      <c r="TAQ521" s="421"/>
      <c r="TAR521" s="421"/>
      <c r="TAS521" s="421"/>
      <c r="TAT521" s="421"/>
      <c r="TAU521" s="421"/>
      <c r="TAV521" s="421"/>
      <c r="TAW521" s="421"/>
      <c r="TAX521" s="421"/>
      <c r="TAY521" s="421"/>
      <c r="TAZ521" s="421"/>
      <c r="TBA521" s="421"/>
      <c r="TBB521" s="421"/>
      <c r="TBC521" s="421"/>
      <c r="TBD521" s="421"/>
      <c r="TBE521" s="421"/>
      <c r="TBF521" s="421"/>
      <c r="TBG521" s="421"/>
      <c r="TBH521" s="421"/>
      <c r="TBI521" s="421"/>
      <c r="TBJ521" s="421"/>
      <c r="TBK521" s="421"/>
      <c r="TBL521" s="421"/>
      <c r="TBM521" s="421"/>
      <c r="TBN521" s="421"/>
      <c r="TBO521" s="421"/>
      <c r="TBP521" s="421"/>
      <c r="TBQ521" s="421"/>
      <c r="TBR521" s="421"/>
      <c r="TBS521" s="421"/>
      <c r="TBT521" s="421"/>
      <c r="TBU521" s="421"/>
      <c r="TBV521" s="421"/>
      <c r="TBW521" s="421"/>
      <c r="TBX521" s="421"/>
      <c r="TBY521" s="421"/>
      <c r="TBZ521" s="421"/>
      <c r="TCA521" s="421"/>
      <c r="TCB521" s="421"/>
      <c r="TCC521" s="421"/>
      <c r="TCD521" s="421"/>
      <c r="TCE521" s="421"/>
      <c r="TCF521" s="421"/>
      <c r="TCG521" s="421"/>
      <c r="TCH521" s="421"/>
      <c r="TCI521" s="421"/>
      <c r="TCJ521" s="421"/>
      <c r="TCK521" s="421"/>
      <c r="TCL521" s="421"/>
      <c r="TCM521" s="421"/>
      <c r="TCN521" s="421"/>
      <c r="TCO521" s="421"/>
      <c r="TCP521" s="421"/>
      <c r="TCQ521" s="421"/>
      <c r="TCR521" s="421"/>
      <c r="TCS521" s="421"/>
      <c r="TCT521" s="421"/>
      <c r="TCU521" s="421"/>
      <c r="TCV521" s="421"/>
      <c r="TCW521" s="421"/>
      <c r="TCX521" s="421"/>
      <c r="TCY521" s="421"/>
      <c r="TCZ521" s="421"/>
      <c r="TDA521" s="421"/>
      <c r="TDB521" s="421"/>
      <c r="TDC521" s="421"/>
      <c r="TDD521" s="421"/>
      <c r="TDE521" s="421"/>
      <c r="TDF521" s="421"/>
      <c r="TDG521" s="421"/>
      <c r="TDH521" s="421"/>
      <c r="TDI521" s="421"/>
      <c r="TDJ521" s="421"/>
      <c r="TDK521" s="421"/>
      <c r="TDL521" s="421"/>
      <c r="TDM521" s="421"/>
      <c r="TDN521" s="421"/>
      <c r="TDO521" s="421"/>
      <c r="TDP521" s="421"/>
      <c r="TDQ521" s="421"/>
      <c r="TDR521" s="421"/>
      <c r="TDS521" s="421"/>
      <c r="TDT521" s="421"/>
      <c r="TDU521" s="421"/>
      <c r="TDV521" s="421"/>
      <c r="TDW521" s="421"/>
      <c r="TDX521" s="421"/>
      <c r="TDY521" s="421"/>
      <c r="TDZ521" s="421"/>
      <c r="TEA521" s="421"/>
      <c r="TEB521" s="421"/>
      <c r="TEC521" s="421"/>
      <c r="TED521" s="421"/>
      <c r="TEE521" s="421"/>
      <c r="TEF521" s="421"/>
      <c r="TEG521" s="421"/>
      <c r="TEH521" s="421"/>
      <c r="TEI521" s="421"/>
      <c r="TEJ521" s="421"/>
      <c r="TEK521" s="421"/>
      <c r="TEL521" s="421"/>
      <c r="TEM521" s="421"/>
      <c r="TEN521" s="421"/>
      <c r="TEO521" s="421"/>
      <c r="TEP521" s="421"/>
      <c r="TEQ521" s="421"/>
      <c r="TER521" s="421"/>
      <c r="TES521" s="421"/>
      <c r="TET521" s="421"/>
      <c r="TEU521" s="421"/>
      <c r="TEV521" s="421"/>
      <c r="TEW521" s="421"/>
      <c r="TEX521" s="421"/>
      <c r="TEY521" s="421"/>
      <c r="TEZ521" s="421"/>
      <c r="TFA521" s="421"/>
      <c r="TFB521" s="421"/>
      <c r="TFC521" s="421"/>
      <c r="TFD521" s="421"/>
      <c r="TFE521" s="421"/>
      <c r="TFF521" s="421"/>
      <c r="TFG521" s="421"/>
      <c r="TFH521" s="421"/>
      <c r="TFI521" s="421"/>
      <c r="TFJ521" s="421"/>
      <c r="TFK521" s="421"/>
      <c r="TFL521" s="421"/>
      <c r="TFM521" s="421"/>
      <c r="TFN521" s="421"/>
      <c r="TFO521" s="421"/>
      <c r="TFP521" s="421"/>
      <c r="TFQ521" s="421"/>
      <c r="TFR521" s="421"/>
      <c r="TFS521" s="421"/>
      <c r="TFT521" s="421"/>
      <c r="TFU521" s="421"/>
      <c r="TFV521" s="421"/>
      <c r="TFW521" s="421"/>
      <c r="TFX521" s="421"/>
      <c r="TFY521" s="421"/>
      <c r="TFZ521" s="421"/>
      <c r="TGA521" s="421"/>
      <c r="TGB521" s="421"/>
      <c r="TGC521" s="421"/>
      <c r="TGD521" s="421"/>
      <c r="TGE521" s="421"/>
      <c r="TGF521" s="421"/>
      <c r="TGG521" s="421"/>
      <c r="TGH521" s="421"/>
      <c r="TGI521" s="421"/>
      <c r="TGJ521" s="421"/>
      <c r="TGK521" s="421"/>
      <c r="TGL521" s="421"/>
      <c r="TGM521" s="421"/>
      <c r="TGN521" s="421"/>
      <c r="TGO521" s="421"/>
      <c r="TGP521" s="421"/>
      <c r="TGQ521" s="421"/>
      <c r="TGR521" s="421"/>
      <c r="TGS521" s="421"/>
      <c r="TGT521" s="421"/>
      <c r="TGU521" s="421"/>
      <c r="TGV521" s="421"/>
      <c r="TGW521" s="421"/>
      <c r="TGX521" s="421"/>
      <c r="TGY521" s="421"/>
      <c r="TGZ521" s="421"/>
      <c r="THA521" s="421"/>
      <c r="THB521" s="421"/>
      <c r="THC521" s="421"/>
      <c r="THD521" s="421"/>
      <c r="THE521" s="421"/>
      <c r="THF521" s="421"/>
      <c r="THG521" s="421"/>
      <c r="THH521" s="421"/>
      <c r="THI521" s="421"/>
      <c r="THJ521" s="421"/>
      <c r="THK521" s="421"/>
      <c r="THL521" s="421"/>
      <c r="THM521" s="421"/>
      <c r="THN521" s="421"/>
      <c r="THO521" s="421"/>
      <c r="THP521" s="421"/>
      <c r="THQ521" s="421"/>
      <c r="THR521" s="421"/>
      <c r="THS521" s="421"/>
      <c r="THT521" s="421"/>
      <c r="THU521" s="421"/>
      <c r="THV521" s="421"/>
      <c r="THW521" s="421"/>
      <c r="THX521" s="421"/>
      <c r="THY521" s="421"/>
      <c r="THZ521" s="421"/>
      <c r="TIA521" s="421"/>
      <c r="TIB521" s="421"/>
      <c r="TIC521" s="421"/>
      <c r="TID521" s="421"/>
      <c r="TIE521" s="421"/>
      <c r="TIF521" s="421"/>
      <c r="TIG521" s="421"/>
      <c r="TIH521" s="421"/>
      <c r="TII521" s="421"/>
      <c r="TIJ521" s="421"/>
      <c r="TIK521" s="421"/>
      <c r="TIL521" s="421"/>
      <c r="TIM521" s="421"/>
      <c r="TIN521" s="421"/>
      <c r="TIO521" s="421"/>
      <c r="TIP521" s="421"/>
      <c r="TIQ521" s="421"/>
      <c r="TIR521" s="421"/>
      <c r="TIS521" s="421"/>
      <c r="TIT521" s="421"/>
      <c r="TIU521" s="421"/>
      <c r="TIV521" s="421"/>
      <c r="TIW521" s="421"/>
      <c r="TIX521" s="421"/>
      <c r="TIY521" s="421"/>
      <c r="TIZ521" s="421"/>
      <c r="TJA521" s="421"/>
      <c r="TJB521" s="421"/>
      <c r="TJC521" s="421"/>
      <c r="TJD521" s="421"/>
      <c r="TJE521" s="421"/>
      <c r="TJF521" s="421"/>
      <c r="TJG521" s="421"/>
      <c r="TJH521" s="421"/>
      <c r="TJI521" s="421"/>
      <c r="TJJ521" s="421"/>
      <c r="TJK521" s="421"/>
      <c r="TJL521" s="421"/>
      <c r="TJM521" s="421"/>
      <c r="TJN521" s="421"/>
      <c r="TJO521" s="421"/>
      <c r="TJP521" s="421"/>
      <c r="TJQ521" s="421"/>
      <c r="TJR521" s="421"/>
      <c r="TJS521" s="421"/>
      <c r="TJT521" s="421"/>
      <c r="TJU521" s="421"/>
      <c r="TJV521" s="421"/>
      <c r="TJW521" s="421"/>
      <c r="TJX521" s="421"/>
      <c r="TJY521" s="421"/>
      <c r="TJZ521" s="421"/>
      <c r="TKA521" s="421"/>
      <c r="TKB521" s="421"/>
      <c r="TKC521" s="421"/>
      <c r="TKD521" s="421"/>
      <c r="TKE521" s="421"/>
      <c r="TKF521" s="421"/>
      <c r="TKG521" s="421"/>
      <c r="TKH521" s="421"/>
      <c r="TKI521" s="421"/>
      <c r="TKJ521" s="421"/>
      <c r="TKK521" s="421"/>
      <c r="TKL521" s="421"/>
      <c r="TKM521" s="421"/>
      <c r="TKN521" s="421"/>
      <c r="TKO521" s="421"/>
      <c r="TKP521" s="421"/>
      <c r="TKQ521" s="421"/>
      <c r="TKR521" s="421"/>
      <c r="TKS521" s="421"/>
      <c r="TKT521" s="421"/>
      <c r="TKU521" s="421"/>
      <c r="TKV521" s="421"/>
      <c r="TKW521" s="421"/>
      <c r="TKX521" s="421"/>
      <c r="TKY521" s="421"/>
      <c r="TKZ521" s="421"/>
      <c r="TLA521" s="421"/>
      <c r="TLB521" s="421"/>
      <c r="TLC521" s="421"/>
      <c r="TLD521" s="421"/>
      <c r="TLE521" s="421"/>
      <c r="TLF521" s="421"/>
      <c r="TLG521" s="421"/>
      <c r="TLH521" s="421"/>
      <c r="TLI521" s="421"/>
      <c r="TLJ521" s="421"/>
      <c r="TLK521" s="421"/>
      <c r="TLL521" s="421"/>
      <c r="TLM521" s="421"/>
      <c r="TLN521" s="421"/>
      <c r="TLO521" s="421"/>
      <c r="TLP521" s="421"/>
      <c r="TLQ521" s="421"/>
      <c r="TLR521" s="421"/>
      <c r="TLS521" s="421"/>
      <c r="TLT521" s="421"/>
      <c r="TLU521" s="421"/>
      <c r="TLV521" s="421"/>
      <c r="TLW521" s="421"/>
      <c r="TLX521" s="421"/>
      <c r="TLY521" s="421"/>
      <c r="TLZ521" s="421"/>
      <c r="TMA521" s="421"/>
      <c r="TMB521" s="421"/>
      <c r="TMC521" s="421"/>
      <c r="TMD521" s="421"/>
      <c r="TME521" s="421"/>
      <c r="TMF521" s="421"/>
      <c r="TMG521" s="421"/>
      <c r="TMH521" s="421"/>
      <c r="TMI521" s="421"/>
      <c r="TMJ521" s="421"/>
      <c r="TMK521" s="421"/>
      <c r="TML521" s="421"/>
      <c r="TMM521" s="421"/>
      <c r="TMN521" s="421"/>
      <c r="TMO521" s="421"/>
      <c r="TMP521" s="421"/>
      <c r="TMQ521" s="421"/>
      <c r="TMR521" s="421"/>
      <c r="TMS521" s="421"/>
      <c r="TMT521" s="421"/>
      <c r="TMU521" s="421"/>
      <c r="TMV521" s="421"/>
      <c r="TMW521" s="421"/>
      <c r="TMX521" s="421"/>
      <c r="TMY521" s="421"/>
      <c r="TMZ521" s="421"/>
      <c r="TNA521" s="421"/>
      <c r="TNB521" s="421"/>
      <c r="TNC521" s="421"/>
      <c r="TND521" s="421"/>
      <c r="TNE521" s="421"/>
      <c r="TNF521" s="421"/>
      <c r="TNG521" s="421"/>
      <c r="TNH521" s="421"/>
      <c r="TNI521" s="421"/>
      <c r="TNJ521" s="421"/>
      <c r="TNK521" s="421"/>
      <c r="TNL521" s="421"/>
      <c r="TNM521" s="421"/>
      <c r="TNN521" s="421"/>
      <c r="TNO521" s="421"/>
      <c r="TNP521" s="421"/>
      <c r="TNQ521" s="421"/>
      <c r="TNR521" s="421"/>
      <c r="TNS521" s="421"/>
      <c r="TNT521" s="421"/>
      <c r="TNU521" s="421"/>
      <c r="TNV521" s="421"/>
      <c r="TNW521" s="421"/>
      <c r="TNX521" s="421"/>
      <c r="TNY521" s="421"/>
      <c r="TNZ521" s="421"/>
      <c r="TOA521" s="421"/>
      <c r="TOB521" s="421"/>
      <c r="TOC521" s="421"/>
      <c r="TOD521" s="421"/>
      <c r="TOE521" s="421"/>
      <c r="TOF521" s="421"/>
      <c r="TOG521" s="421"/>
      <c r="TOH521" s="421"/>
      <c r="TOI521" s="421"/>
      <c r="TOJ521" s="421"/>
      <c r="TOK521" s="421"/>
      <c r="TOL521" s="421"/>
      <c r="TOM521" s="421"/>
      <c r="TON521" s="421"/>
      <c r="TOO521" s="421"/>
      <c r="TOP521" s="421"/>
      <c r="TOQ521" s="421"/>
      <c r="TOR521" s="421"/>
      <c r="TOS521" s="421"/>
      <c r="TOT521" s="421"/>
      <c r="TOU521" s="421"/>
      <c r="TOV521" s="421"/>
      <c r="TOW521" s="421"/>
      <c r="TOX521" s="421"/>
      <c r="TOY521" s="421"/>
      <c r="TOZ521" s="421"/>
      <c r="TPA521" s="421"/>
      <c r="TPB521" s="421"/>
      <c r="TPC521" s="421"/>
      <c r="TPD521" s="421"/>
      <c r="TPE521" s="421"/>
      <c r="TPF521" s="421"/>
      <c r="TPG521" s="421"/>
      <c r="TPH521" s="421"/>
      <c r="TPI521" s="421"/>
      <c r="TPJ521" s="421"/>
      <c r="TPK521" s="421"/>
      <c r="TPL521" s="421"/>
      <c r="TPM521" s="421"/>
      <c r="TPN521" s="421"/>
      <c r="TPO521" s="421"/>
      <c r="TPP521" s="421"/>
      <c r="TPQ521" s="421"/>
      <c r="TPR521" s="421"/>
      <c r="TPS521" s="421"/>
      <c r="TPT521" s="421"/>
      <c r="TPU521" s="421"/>
      <c r="TPV521" s="421"/>
      <c r="TPW521" s="421"/>
      <c r="TPX521" s="421"/>
      <c r="TPY521" s="421"/>
      <c r="TPZ521" s="421"/>
      <c r="TQA521" s="421"/>
      <c r="TQB521" s="421"/>
      <c r="TQC521" s="421"/>
      <c r="TQD521" s="421"/>
      <c r="TQE521" s="421"/>
      <c r="TQF521" s="421"/>
      <c r="TQG521" s="421"/>
      <c r="TQH521" s="421"/>
      <c r="TQI521" s="421"/>
      <c r="TQJ521" s="421"/>
      <c r="TQK521" s="421"/>
      <c r="TQL521" s="421"/>
      <c r="TQM521" s="421"/>
      <c r="TQN521" s="421"/>
      <c r="TQO521" s="421"/>
      <c r="TQP521" s="421"/>
      <c r="TQQ521" s="421"/>
      <c r="TQR521" s="421"/>
      <c r="TQS521" s="421"/>
      <c r="TQT521" s="421"/>
      <c r="TQU521" s="421"/>
      <c r="TQV521" s="421"/>
      <c r="TQW521" s="421"/>
      <c r="TQX521" s="421"/>
      <c r="TQY521" s="421"/>
      <c r="TQZ521" s="421"/>
      <c r="TRA521" s="421"/>
      <c r="TRB521" s="421"/>
      <c r="TRC521" s="421"/>
      <c r="TRD521" s="421"/>
      <c r="TRE521" s="421"/>
      <c r="TRF521" s="421"/>
      <c r="TRG521" s="421"/>
      <c r="TRH521" s="421"/>
      <c r="TRI521" s="421"/>
      <c r="TRJ521" s="421"/>
      <c r="TRK521" s="421"/>
      <c r="TRL521" s="421"/>
      <c r="TRM521" s="421"/>
      <c r="TRN521" s="421"/>
      <c r="TRO521" s="421"/>
      <c r="TRP521" s="421"/>
      <c r="TRQ521" s="421"/>
      <c r="TRR521" s="421"/>
      <c r="TRS521" s="421"/>
      <c r="TRT521" s="421"/>
      <c r="TRU521" s="421"/>
      <c r="TRV521" s="421"/>
      <c r="TRW521" s="421"/>
      <c r="TRX521" s="421"/>
      <c r="TRY521" s="421"/>
      <c r="TRZ521" s="421"/>
      <c r="TSA521" s="421"/>
      <c r="TSB521" s="421"/>
      <c r="TSC521" s="421"/>
      <c r="TSD521" s="421"/>
      <c r="TSE521" s="421"/>
      <c r="TSF521" s="421"/>
      <c r="TSG521" s="421"/>
      <c r="TSH521" s="421"/>
      <c r="TSI521" s="421"/>
      <c r="TSJ521" s="421"/>
      <c r="TSK521" s="421"/>
      <c r="TSL521" s="421"/>
      <c r="TSM521" s="421"/>
      <c r="TSN521" s="421"/>
      <c r="TSO521" s="421"/>
      <c r="TSP521" s="421"/>
      <c r="TSQ521" s="421"/>
      <c r="TSR521" s="421"/>
      <c r="TSS521" s="421"/>
      <c r="TST521" s="421"/>
      <c r="TSU521" s="421"/>
      <c r="TSV521" s="421"/>
      <c r="TSW521" s="421"/>
      <c r="TSX521" s="421"/>
      <c r="TSY521" s="421"/>
      <c r="TSZ521" s="421"/>
      <c r="TTA521" s="421"/>
      <c r="TTB521" s="421"/>
      <c r="TTC521" s="421"/>
      <c r="TTD521" s="421"/>
      <c r="TTE521" s="421"/>
      <c r="TTF521" s="421"/>
      <c r="TTG521" s="421"/>
      <c r="TTH521" s="421"/>
      <c r="TTI521" s="421"/>
      <c r="TTJ521" s="421"/>
      <c r="TTK521" s="421"/>
      <c r="TTL521" s="421"/>
      <c r="TTM521" s="421"/>
      <c r="TTN521" s="421"/>
      <c r="TTO521" s="421"/>
      <c r="TTP521" s="421"/>
      <c r="TTQ521" s="421"/>
      <c r="TTR521" s="421"/>
      <c r="TTS521" s="421"/>
      <c r="TTT521" s="421"/>
      <c r="TTU521" s="421"/>
      <c r="TTV521" s="421"/>
      <c r="TTW521" s="421"/>
      <c r="TTX521" s="421"/>
      <c r="TTY521" s="421"/>
      <c r="TTZ521" s="421"/>
      <c r="TUA521" s="421"/>
      <c r="TUB521" s="421"/>
      <c r="TUC521" s="421"/>
      <c r="TUD521" s="421"/>
      <c r="TUE521" s="421"/>
      <c r="TUF521" s="421"/>
      <c r="TUG521" s="421"/>
      <c r="TUH521" s="421"/>
      <c r="TUI521" s="421"/>
      <c r="TUJ521" s="421"/>
      <c r="TUK521" s="421"/>
      <c r="TUL521" s="421"/>
      <c r="TUM521" s="421"/>
      <c r="TUN521" s="421"/>
      <c r="TUO521" s="421"/>
      <c r="TUP521" s="421"/>
      <c r="TUQ521" s="421"/>
      <c r="TUR521" s="421"/>
      <c r="TUS521" s="421"/>
      <c r="TUT521" s="421"/>
      <c r="TUU521" s="421"/>
      <c r="TUV521" s="421"/>
      <c r="TUW521" s="421"/>
      <c r="TUX521" s="421"/>
      <c r="TUY521" s="421"/>
      <c r="TUZ521" s="421"/>
      <c r="TVA521" s="421"/>
      <c r="TVB521" s="421"/>
      <c r="TVC521" s="421"/>
      <c r="TVD521" s="421"/>
      <c r="TVE521" s="421"/>
      <c r="TVF521" s="421"/>
      <c r="TVG521" s="421"/>
      <c r="TVH521" s="421"/>
      <c r="TVI521" s="421"/>
      <c r="TVJ521" s="421"/>
      <c r="TVK521" s="421"/>
      <c r="TVL521" s="421"/>
      <c r="TVM521" s="421"/>
      <c r="TVN521" s="421"/>
      <c r="TVO521" s="421"/>
      <c r="TVP521" s="421"/>
      <c r="TVQ521" s="421"/>
      <c r="TVR521" s="421"/>
      <c r="TVS521" s="421"/>
      <c r="TVT521" s="421"/>
      <c r="TVU521" s="421"/>
      <c r="TVV521" s="421"/>
      <c r="TVW521" s="421"/>
      <c r="TVX521" s="421"/>
      <c r="TVY521" s="421"/>
      <c r="TVZ521" s="421"/>
      <c r="TWA521" s="421"/>
      <c r="TWB521" s="421"/>
      <c r="TWC521" s="421"/>
      <c r="TWD521" s="421"/>
      <c r="TWE521" s="421"/>
      <c r="TWF521" s="421"/>
      <c r="TWG521" s="421"/>
      <c r="TWH521" s="421"/>
      <c r="TWI521" s="421"/>
      <c r="TWJ521" s="421"/>
      <c r="TWK521" s="421"/>
      <c r="TWL521" s="421"/>
      <c r="TWM521" s="421"/>
      <c r="TWN521" s="421"/>
      <c r="TWO521" s="421"/>
      <c r="TWP521" s="421"/>
      <c r="TWQ521" s="421"/>
      <c r="TWR521" s="421"/>
      <c r="TWS521" s="421"/>
      <c r="TWT521" s="421"/>
      <c r="TWU521" s="421"/>
      <c r="TWV521" s="421"/>
      <c r="TWW521" s="421"/>
      <c r="TWX521" s="421"/>
      <c r="TWY521" s="421"/>
      <c r="TWZ521" s="421"/>
      <c r="TXA521" s="421"/>
      <c r="TXB521" s="421"/>
      <c r="TXC521" s="421"/>
      <c r="TXD521" s="421"/>
      <c r="TXE521" s="421"/>
      <c r="TXF521" s="421"/>
      <c r="TXG521" s="421"/>
      <c r="TXH521" s="421"/>
      <c r="TXI521" s="421"/>
      <c r="TXJ521" s="421"/>
      <c r="TXK521" s="421"/>
      <c r="TXL521" s="421"/>
      <c r="TXM521" s="421"/>
      <c r="TXN521" s="421"/>
      <c r="TXO521" s="421"/>
      <c r="TXP521" s="421"/>
      <c r="TXQ521" s="421"/>
      <c r="TXR521" s="421"/>
      <c r="TXS521" s="421"/>
      <c r="TXT521" s="421"/>
      <c r="TXU521" s="421"/>
      <c r="TXV521" s="421"/>
      <c r="TXW521" s="421"/>
      <c r="TXX521" s="421"/>
      <c r="TXY521" s="421"/>
      <c r="TXZ521" s="421"/>
      <c r="TYA521" s="421"/>
      <c r="TYB521" s="421"/>
      <c r="TYC521" s="421"/>
      <c r="TYD521" s="421"/>
      <c r="TYE521" s="421"/>
      <c r="TYF521" s="421"/>
      <c r="TYG521" s="421"/>
      <c r="TYH521" s="421"/>
      <c r="TYI521" s="421"/>
      <c r="TYJ521" s="421"/>
      <c r="TYK521" s="421"/>
      <c r="TYL521" s="421"/>
      <c r="TYM521" s="421"/>
      <c r="TYN521" s="421"/>
      <c r="TYO521" s="421"/>
      <c r="TYP521" s="421"/>
      <c r="TYQ521" s="421"/>
      <c r="TYR521" s="421"/>
      <c r="TYS521" s="421"/>
      <c r="TYT521" s="421"/>
      <c r="TYU521" s="421"/>
      <c r="TYV521" s="421"/>
      <c r="TYW521" s="421"/>
      <c r="TYX521" s="421"/>
      <c r="TYY521" s="421"/>
      <c r="TYZ521" s="421"/>
      <c r="TZA521" s="421"/>
      <c r="TZB521" s="421"/>
      <c r="TZC521" s="421"/>
      <c r="TZD521" s="421"/>
      <c r="TZE521" s="421"/>
      <c r="TZF521" s="421"/>
      <c r="TZG521" s="421"/>
      <c r="TZH521" s="421"/>
      <c r="TZI521" s="421"/>
      <c r="TZJ521" s="421"/>
      <c r="TZK521" s="421"/>
      <c r="TZL521" s="421"/>
      <c r="TZM521" s="421"/>
      <c r="TZN521" s="421"/>
      <c r="TZO521" s="421"/>
      <c r="TZP521" s="421"/>
      <c r="TZQ521" s="421"/>
      <c r="TZR521" s="421"/>
      <c r="TZS521" s="421"/>
      <c r="TZT521" s="421"/>
      <c r="TZU521" s="421"/>
      <c r="TZV521" s="421"/>
      <c r="TZW521" s="421"/>
      <c r="TZX521" s="421"/>
      <c r="TZY521" s="421"/>
      <c r="TZZ521" s="421"/>
      <c r="UAA521" s="421"/>
      <c r="UAB521" s="421"/>
      <c r="UAC521" s="421"/>
      <c r="UAD521" s="421"/>
      <c r="UAE521" s="421"/>
      <c r="UAF521" s="421"/>
      <c r="UAG521" s="421"/>
      <c r="UAH521" s="421"/>
      <c r="UAI521" s="421"/>
      <c r="UAJ521" s="421"/>
      <c r="UAK521" s="421"/>
      <c r="UAL521" s="421"/>
      <c r="UAM521" s="421"/>
      <c r="UAN521" s="421"/>
      <c r="UAO521" s="421"/>
      <c r="UAP521" s="421"/>
      <c r="UAQ521" s="421"/>
      <c r="UAR521" s="421"/>
      <c r="UAS521" s="421"/>
      <c r="UAT521" s="421"/>
      <c r="UAU521" s="421"/>
      <c r="UAV521" s="421"/>
      <c r="UAW521" s="421"/>
      <c r="UAX521" s="421"/>
      <c r="UAY521" s="421"/>
      <c r="UAZ521" s="421"/>
      <c r="UBA521" s="421"/>
      <c r="UBB521" s="421"/>
      <c r="UBC521" s="421"/>
      <c r="UBD521" s="421"/>
      <c r="UBE521" s="421"/>
      <c r="UBF521" s="421"/>
      <c r="UBG521" s="421"/>
      <c r="UBH521" s="421"/>
      <c r="UBI521" s="421"/>
      <c r="UBJ521" s="421"/>
      <c r="UBK521" s="421"/>
      <c r="UBL521" s="421"/>
      <c r="UBM521" s="421"/>
      <c r="UBN521" s="421"/>
      <c r="UBO521" s="421"/>
      <c r="UBP521" s="421"/>
      <c r="UBQ521" s="421"/>
      <c r="UBR521" s="421"/>
      <c r="UBS521" s="421"/>
      <c r="UBT521" s="421"/>
      <c r="UBU521" s="421"/>
      <c r="UBV521" s="421"/>
      <c r="UBW521" s="421"/>
      <c r="UBX521" s="421"/>
      <c r="UBY521" s="421"/>
      <c r="UBZ521" s="421"/>
      <c r="UCA521" s="421"/>
      <c r="UCB521" s="421"/>
      <c r="UCC521" s="421"/>
      <c r="UCD521" s="421"/>
      <c r="UCE521" s="421"/>
      <c r="UCF521" s="421"/>
      <c r="UCG521" s="421"/>
      <c r="UCH521" s="421"/>
      <c r="UCI521" s="421"/>
      <c r="UCJ521" s="421"/>
      <c r="UCK521" s="421"/>
      <c r="UCL521" s="421"/>
      <c r="UCM521" s="421"/>
      <c r="UCN521" s="421"/>
      <c r="UCO521" s="421"/>
      <c r="UCP521" s="421"/>
      <c r="UCQ521" s="421"/>
      <c r="UCR521" s="421"/>
      <c r="UCS521" s="421"/>
      <c r="UCT521" s="421"/>
      <c r="UCU521" s="421"/>
      <c r="UCV521" s="421"/>
      <c r="UCW521" s="421"/>
      <c r="UCX521" s="421"/>
      <c r="UCY521" s="421"/>
      <c r="UCZ521" s="421"/>
      <c r="UDA521" s="421"/>
      <c r="UDB521" s="421"/>
      <c r="UDC521" s="421"/>
      <c r="UDD521" s="421"/>
      <c r="UDE521" s="421"/>
      <c r="UDF521" s="421"/>
      <c r="UDG521" s="421"/>
      <c r="UDH521" s="421"/>
      <c r="UDI521" s="421"/>
      <c r="UDJ521" s="421"/>
      <c r="UDK521" s="421"/>
      <c r="UDL521" s="421"/>
      <c r="UDM521" s="421"/>
      <c r="UDN521" s="421"/>
      <c r="UDO521" s="421"/>
      <c r="UDP521" s="421"/>
      <c r="UDQ521" s="421"/>
      <c r="UDR521" s="421"/>
      <c r="UDS521" s="421"/>
      <c r="UDT521" s="421"/>
      <c r="UDU521" s="421"/>
      <c r="UDV521" s="421"/>
      <c r="UDW521" s="421"/>
      <c r="UDX521" s="421"/>
      <c r="UDY521" s="421"/>
      <c r="UDZ521" s="421"/>
      <c r="UEA521" s="421"/>
      <c r="UEB521" s="421"/>
      <c r="UEC521" s="421"/>
      <c r="UED521" s="421"/>
      <c r="UEE521" s="421"/>
      <c r="UEF521" s="421"/>
      <c r="UEG521" s="421"/>
      <c r="UEH521" s="421"/>
      <c r="UEI521" s="421"/>
      <c r="UEJ521" s="421"/>
      <c r="UEK521" s="421"/>
      <c r="UEL521" s="421"/>
      <c r="UEM521" s="421"/>
      <c r="UEN521" s="421"/>
      <c r="UEO521" s="421"/>
      <c r="UEP521" s="421"/>
      <c r="UEQ521" s="421"/>
      <c r="UER521" s="421"/>
      <c r="UES521" s="421"/>
      <c r="UET521" s="421"/>
      <c r="UEU521" s="421"/>
      <c r="UEV521" s="421"/>
      <c r="UEW521" s="421"/>
      <c r="UEX521" s="421"/>
      <c r="UEY521" s="421"/>
      <c r="UEZ521" s="421"/>
      <c r="UFA521" s="421"/>
      <c r="UFB521" s="421"/>
      <c r="UFC521" s="421"/>
      <c r="UFD521" s="421"/>
      <c r="UFE521" s="421"/>
      <c r="UFF521" s="421"/>
      <c r="UFG521" s="421"/>
      <c r="UFH521" s="421"/>
      <c r="UFI521" s="421"/>
      <c r="UFJ521" s="421"/>
      <c r="UFK521" s="421"/>
      <c r="UFL521" s="421"/>
      <c r="UFM521" s="421"/>
      <c r="UFN521" s="421"/>
      <c r="UFO521" s="421"/>
      <c r="UFP521" s="421"/>
      <c r="UFQ521" s="421"/>
      <c r="UFR521" s="421"/>
      <c r="UFS521" s="421"/>
      <c r="UFT521" s="421"/>
      <c r="UFU521" s="421"/>
      <c r="UFV521" s="421"/>
      <c r="UFW521" s="421"/>
      <c r="UFX521" s="421"/>
      <c r="UFY521" s="421"/>
      <c r="UFZ521" s="421"/>
      <c r="UGA521" s="421"/>
      <c r="UGB521" s="421"/>
      <c r="UGC521" s="421"/>
      <c r="UGD521" s="421"/>
      <c r="UGE521" s="421"/>
      <c r="UGF521" s="421"/>
      <c r="UGG521" s="421"/>
      <c r="UGH521" s="421"/>
      <c r="UGI521" s="421"/>
      <c r="UGJ521" s="421"/>
      <c r="UGK521" s="421"/>
      <c r="UGL521" s="421"/>
      <c r="UGM521" s="421"/>
      <c r="UGN521" s="421"/>
      <c r="UGO521" s="421"/>
      <c r="UGP521" s="421"/>
      <c r="UGQ521" s="421"/>
      <c r="UGR521" s="421"/>
      <c r="UGS521" s="421"/>
      <c r="UGT521" s="421"/>
      <c r="UGU521" s="421"/>
      <c r="UGV521" s="421"/>
      <c r="UGW521" s="421"/>
      <c r="UGX521" s="421"/>
      <c r="UGY521" s="421"/>
      <c r="UGZ521" s="421"/>
      <c r="UHA521" s="421"/>
      <c r="UHB521" s="421"/>
      <c r="UHC521" s="421"/>
      <c r="UHD521" s="421"/>
      <c r="UHE521" s="421"/>
      <c r="UHF521" s="421"/>
      <c r="UHG521" s="421"/>
      <c r="UHH521" s="421"/>
      <c r="UHI521" s="421"/>
      <c r="UHJ521" s="421"/>
      <c r="UHK521" s="421"/>
      <c r="UHL521" s="421"/>
      <c r="UHM521" s="421"/>
      <c r="UHN521" s="421"/>
      <c r="UHO521" s="421"/>
      <c r="UHP521" s="421"/>
      <c r="UHQ521" s="421"/>
      <c r="UHR521" s="421"/>
      <c r="UHS521" s="421"/>
      <c r="UHT521" s="421"/>
      <c r="UHU521" s="421"/>
      <c r="UHV521" s="421"/>
      <c r="UHW521" s="421"/>
      <c r="UHX521" s="421"/>
      <c r="UHY521" s="421"/>
      <c r="UHZ521" s="421"/>
      <c r="UIA521" s="421"/>
      <c r="UIB521" s="421"/>
      <c r="UIC521" s="421"/>
      <c r="UID521" s="421"/>
      <c r="UIE521" s="421"/>
      <c r="UIF521" s="421"/>
      <c r="UIG521" s="421"/>
      <c r="UIH521" s="421"/>
      <c r="UII521" s="421"/>
      <c r="UIJ521" s="421"/>
      <c r="UIK521" s="421"/>
      <c r="UIL521" s="421"/>
      <c r="UIM521" s="421"/>
      <c r="UIN521" s="421"/>
      <c r="UIO521" s="421"/>
      <c r="UIP521" s="421"/>
      <c r="UIQ521" s="421"/>
      <c r="UIR521" s="421"/>
      <c r="UIS521" s="421"/>
      <c r="UIT521" s="421"/>
      <c r="UIU521" s="421"/>
      <c r="UIV521" s="421"/>
      <c r="UIW521" s="421"/>
      <c r="UIX521" s="421"/>
      <c r="UIY521" s="421"/>
      <c r="UIZ521" s="421"/>
      <c r="UJA521" s="421"/>
      <c r="UJB521" s="421"/>
      <c r="UJC521" s="421"/>
      <c r="UJD521" s="421"/>
      <c r="UJE521" s="421"/>
      <c r="UJF521" s="421"/>
      <c r="UJG521" s="421"/>
      <c r="UJH521" s="421"/>
      <c r="UJI521" s="421"/>
      <c r="UJJ521" s="421"/>
      <c r="UJK521" s="421"/>
      <c r="UJL521" s="421"/>
      <c r="UJM521" s="421"/>
      <c r="UJN521" s="421"/>
      <c r="UJO521" s="421"/>
      <c r="UJP521" s="421"/>
      <c r="UJQ521" s="421"/>
      <c r="UJR521" s="421"/>
      <c r="UJS521" s="421"/>
      <c r="UJT521" s="421"/>
      <c r="UJU521" s="421"/>
      <c r="UJV521" s="421"/>
      <c r="UJW521" s="421"/>
      <c r="UJX521" s="421"/>
      <c r="UJY521" s="421"/>
      <c r="UJZ521" s="421"/>
      <c r="UKA521" s="421"/>
      <c r="UKB521" s="421"/>
      <c r="UKC521" s="421"/>
      <c r="UKD521" s="421"/>
      <c r="UKE521" s="421"/>
      <c r="UKF521" s="421"/>
      <c r="UKG521" s="421"/>
      <c r="UKH521" s="421"/>
      <c r="UKI521" s="421"/>
      <c r="UKJ521" s="421"/>
      <c r="UKK521" s="421"/>
      <c r="UKL521" s="421"/>
      <c r="UKM521" s="421"/>
      <c r="UKN521" s="421"/>
      <c r="UKO521" s="421"/>
      <c r="UKP521" s="421"/>
      <c r="UKQ521" s="421"/>
      <c r="UKR521" s="421"/>
      <c r="UKS521" s="421"/>
      <c r="UKT521" s="421"/>
      <c r="UKU521" s="421"/>
      <c r="UKV521" s="421"/>
      <c r="UKW521" s="421"/>
      <c r="UKX521" s="421"/>
      <c r="UKY521" s="421"/>
      <c r="UKZ521" s="421"/>
      <c r="ULA521" s="421"/>
      <c r="ULB521" s="421"/>
      <c r="ULC521" s="421"/>
      <c r="ULD521" s="421"/>
      <c r="ULE521" s="421"/>
      <c r="ULF521" s="421"/>
      <c r="ULG521" s="421"/>
      <c r="ULH521" s="421"/>
      <c r="ULI521" s="421"/>
      <c r="ULJ521" s="421"/>
      <c r="ULK521" s="421"/>
      <c r="ULL521" s="421"/>
      <c r="ULM521" s="421"/>
      <c r="ULN521" s="421"/>
      <c r="ULO521" s="421"/>
      <c r="ULP521" s="421"/>
      <c r="ULQ521" s="421"/>
      <c r="ULR521" s="421"/>
      <c r="ULS521" s="421"/>
      <c r="ULT521" s="421"/>
      <c r="ULU521" s="421"/>
      <c r="ULV521" s="421"/>
      <c r="ULW521" s="421"/>
      <c r="ULX521" s="421"/>
      <c r="ULY521" s="421"/>
      <c r="ULZ521" s="421"/>
      <c r="UMA521" s="421"/>
      <c r="UMB521" s="421"/>
      <c r="UMC521" s="421"/>
      <c r="UMD521" s="421"/>
      <c r="UME521" s="421"/>
      <c r="UMF521" s="421"/>
      <c r="UMG521" s="421"/>
      <c r="UMH521" s="421"/>
      <c r="UMI521" s="421"/>
      <c r="UMJ521" s="421"/>
      <c r="UMK521" s="421"/>
      <c r="UML521" s="421"/>
      <c r="UMM521" s="421"/>
      <c r="UMN521" s="421"/>
      <c r="UMO521" s="421"/>
      <c r="UMP521" s="421"/>
      <c r="UMQ521" s="421"/>
      <c r="UMR521" s="421"/>
      <c r="UMS521" s="421"/>
      <c r="UMT521" s="421"/>
      <c r="UMU521" s="421"/>
      <c r="UMV521" s="421"/>
      <c r="UMW521" s="421"/>
      <c r="UMX521" s="421"/>
      <c r="UMY521" s="421"/>
      <c r="UMZ521" s="421"/>
      <c r="UNA521" s="421"/>
      <c r="UNB521" s="421"/>
      <c r="UNC521" s="421"/>
      <c r="UND521" s="421"/>
      <c r="UNE521" s="421"/>
      <c r="UNF521" s="421"/>
      <c r="UNG521" s="421"/>
      <c r="UNH521" s="421"/>
      <c r="UNI521" s="421"/>
      <c r="UNJ521" s="421"/>
      <c r="UNK521" s="421"/>
      <c r="UNL521" s="421"/>
      <c r="UNM521" s="421"/>
      <c r="UNN521" s="421"/>
      <c r="UNO521" s="421"/>
      <c r="UNP521" s="421"/>
      <c r="UNQ521" s="421"/>
      <c r="UNR521" s="421"/>
      <c r="UNS521" s="421"/>
      <c r="UNT521" s="421"/>
      <c r="UNU521" s="421"/>
      <c r="UNV521" s="421"/>
      <c r="UNW521" s="421"/>
      <c r="UNX521" s="421"/>
      <c r="UNY521" s="421"/>
      <c r="UNZ521" s="421"/>
      <c r="UOA521" s="421"/>
      <c r="UOB521" s="421"/>
      <c r="UOC521" s="421"/>
      <c r="UOD521" s="421"/>
      <c r="UOE521" s="421"/>
      <c r="UOF521" s="421"/>
      <c r="UOG521" s="421"/>
      <c r="UOH521" s="421"/>
      <c r="UOI521" s="421"/>
      <c r="UOJ521" s="421"/>
      <c r="UOK521" s="421"/>
      <c r="UOL521" s="421"/>
      <c r="UOM521" s="421"/>
      <c r="UON521" s="421"/>
      <c r="UOO521" s="421"/>
      <c r="UOP521" s="421"/>
      <c r="UOQ521" s="421"/>
      <c r="UOR521" s="421"/>
      <c r="UOS521" s="421"/>
      <c r="UOT521" s="421"/>
      <c r="UOU521" s="421"/>
      <c r="UOV521" s="421"/>
      <c r="UOW521" s="421"/>
      <c r="UOX521" s="421"/>
      <c r="UOY521" s="421"/>
      <c r="UOZ521" s="421"/>
      <c r="UPA521" s="421"/>
      <c r="UPB521" s="421"/>
      <c r="UPC521" s="421"/>
      <c r="UPD521" s="421"/>
      <c r="UPE521" s="421"/>
      <c r="UPF521" s="421"/>
      <c r="UPG521" s="421"/>
      <c r="UPH521" s="421"/>
      <c r="UPI521" s="421"/>
      <c r="UPJ521" s="421"/>
      <c r="UPK521" s="421"/>
      <c r="UPL521" s="421"/>
      <c r="UPM521" s="421"/>
      <c r="UPN521" s="421"/>
      <c r="UPO521" s="421"/>
      <c r="UPP521" s="421"/>
      <c r="UPQ521" s="421"/>
      <c r="UPR521" s="421"/>
      <c r="UPS521" s="421"/>
      <c r="UPT521" s="421"/>
      <c r="UPU521" s="421"/>
      <c r="UPV521" s="421"/>
      <c r="UPW521" s="421"/>
      <c r="UPX521" s="421"/>
      <c r="UPY521" s="421"/>
      <c r="UPZ521" s="421"/>
      <c r="UQA521" s="421"/>
      <c r="UQB521" s="421"/>
      <c r="UQC521" s="421"/>
      <c r="UQD521" s="421"/>
      <c r="UQE521" s="421"/>
      <c r="UQF521" s="421"/>
      <c r="UQG521" s="421"/>
      <c r="UQH521" s="421"/>
      <c r="UQI521" s="421"/>
      <c r="UQJ521" s="421"/>
      <c r="UQK521" s="421"/>
      <c r="UQL521" s="421"/>
      <c r="UQM521" s="421"/>
      <c r="UQN521" s="421"/>
      <c r="UQO521" s="421"/>
      <c r="UQP521" s="421"/>
      <c r="UQQ521" s="421"/>
      <c r="UQR521" s="421"/>
      <c r="UQS521" s="421"/>
      <c r="UQT521" s="421"/>
      <c r="UQU521" s="421"/>
      <c r="UQV521" s="421"/>
      <c r="UQW521" s="421"/>
      <c r="UQX521" s="421"/>
      <c r="UQY521" s="421"/>
      <c r="UQZ521" s="421"/>
      <c r="URA521" s="421"/>
      <c r="URB521" s="421"/>
      <c r="URC521" s="421"/>
      <c r="URD521" s="421"/>
      <c r="URE521" s="421"/>
      <c r="URF521" s="421"/>
      <c r="URG521" s="421"/>
      <c r="URH521" s="421"/>
      <c r="URI521" s="421"/>
      <c r="URJ521" s="421"/>
      <c r="URK521" s="421"/>
      <c r="URL521" s="421"/>
      <c r="URM521" s="421"/>
      <c r="URN521" s="421"/>
      <c r="URO521" s="421"/>
      <c r="URP521" s="421"/>
      <c r="URQ521" s="421"/>
      <c r="URR521" s="421"/>
      <c r="URS521" s="421"/>
      <c r="URT521" s="421"/>
      <c r="URU521" s="421"/>
      <c r="URV521" s="421"/>
      <c r="URW521" s="421"/>
      <c r="URX521" s="421"/>
      <c r="URY521" s="421"/>
      <c r="URZ521" s="421"/>
      <c r="USA521" s="421"/>
      <c r="USB521" s="421"/>
      <c r="USC521" s="421"/>
      <c r="USD521" s="421"/>
      <c r="USE521" s="421"/>
      <c r="USF521" s="421"/>
      <c r="USG521" s="421"/>
      <c r="USH521" s="421"/>
      <c r="USI521" s="421"/>
      <c r="USJ521" s="421"/>
      <c r="USK521" s="421"/>
      <c r="USL521" s="421"/>
      <c r="USM521" s="421"/>
      <c r="USN521" s="421"/>
      <c r="USO521" s="421"/>
      <c r="USP521" s="421"/>
      <c r="USQ521" s="421"/>
      <c r="USR521" s="421"/>
      <c r="USS521" s="421"/>
      <c r="UST521" s="421"/>
      <c r="USU521" s="421"/>
      <c r="USV521" s="421"/>
      <c r="USW521" s="421"/>
      <c r="USX521" s="421"/>
      <c r="USY521" s="421"/>
      <c r="USZ521" s="421"/>
      <c r="UTA521" s="421"/>
      <c r="UTB521" s="421"/>
      <c r="UTC521" s="421"/>
      <c r="UTD521" s="421"/>
      <c r="UTE521" s="421"/>
      <c r="UTF521" s="421"/>
      <c r="UTG521" s="421"/>
      <c r="UTH521" s="421"/>
      <c r="UTI521" s="421"/>
      <c r="UTJ521" s="421"/>
      <c r="UTK521" s="421"/>
      <c r="UTL521" s="421"/>
      <c r="UTM521" s="421"/>
      <c r="UTN521" s="421"/>
      <c r="UTO521" s="421"/>
      <c r="UTP521" s="421"/>
      <c r="UTQ521" s="421"/>
      <c r="UTR521" s="421"/>
      <c r="UTS521" s="421"/>
      <c r="UTT521" s="421"/>
      <c r="UTU521" s="421"/>
      <c r="UTV521" s="421"/>
      <c r="UTW521" s="421"/>
      <c r="UTX521" s="421"/>
      <c r="UTY521" s="421"/>
      <c r="UTZ521" s="421"/>
      <c r="UUA521" s="421"/>
      <c r="UUB521" s="421"/>
      <c r="UUC521" s="421"/>
      <c r="UUD521" s="421"/>
      <c r="UUE521" s="421"/>
      <c r="UUF521" s="421"/>
      <c r="UUG521" s="421"/>
      <c r="UUH521" s="421"/>
      <c r="UUI521" s="421"/>
      <c r="UUJ521" s="421"/>
      <c r="UUK521" s="421"/>
      <c r="UUL521" s="421"/>
      <c r="UUM521" s="421"/>
      <c r="UUN521" s="421"/>
      <c r="UUO521" s="421"/>
      <c r="UUP521" s="421"/>
      <c r="UUQ521" s="421"/>
      <c r="UUR521" s="421"/>
      <c r="UUS521" s="421"/>
      <c r="UUT521" s="421"/>
      <c r="UUU521" s="421"/>
      <c r="UUV521" s="421"/>
      <c r="UUW521" s="421"/>
      <c r="UUX521" s="421"/>
      <c r="UUY521" s="421"/>
      <c r="UUZ521" s="421"/>
      <c r="UVA521" s="421"/>
      <c r="UVB521" s="421"/>
      <c r="UVC521" s="421"/>
      <c r="UVD521" s="421"/>
      <c r="UVE521" s="421"/>
      <c r="UVF521" s="421"/>
      <c r="UVG521" s="421"/>
      <c r="UVH521" s="421"/>
      <c r="UVI521" s="421"/>
      <c r="UVJ521" s="421"/>
      <c r="UVK521" s="421"/>
      <c r="UVL521" s="421"/>
      <c r="UVM521" s="421"/>
      <c r="UVN521" s="421"/>
      <c r="UVO521" s="421"/>
      <c r="UVP521" s="421"/>
      <c r="UVQ521" s="421"/>
      <c r="UVR521" s="421"/>
      <c r="UVS521" s="421"/>
      <c r="UVT521" s="421"/>
      <c r="UVU521" s="421"/>
      <c r="UVV521" s="421"/>
      <c r="UVW521" s="421"/>
      <c r="UVX521" s="421"/>
      <c r="UVY521" s="421"/>
      <c r="UVZ521" s="421"/>
      <c r="UWA521" s="421"/>
      <c r="UWB521" s="421"/>
      <c r="UWC521" s="421"/>
      <c r="UWD521" s="421"/>
      <c r="UWE521" s="421"/>
      <c r="UWF521" s="421"/>
      <c r="UWG521" s="421"/>
      <c r="UWH521" s="421"/>
      <c r="UWI521" s="421"/>
      <c r="UWJ521" s="421"/>
      <c r="UWK521" s="421"/>
      <c r="UWL521" s="421"/>
      <c r="UWM521" s="421"/>
      <c r="UWN521" s="421"/>
      <c r="UWO521" s="421"/>
      <c r="UWP521" s="421"/>
      <c r="UWQ521" s="421"/>
      <c r="UWR521" s="421"/>
      <c r="UWS521" s="421"/>
      <c r="UWT521" s="421"/>
      <c r="UWU521" s="421"/>
      <c r="UWV521" s="421"/>
      <c r="UWW521" s="421"/>
      <c r="UWX521" s="421"/>
      <c r="UWY521" s="421"/>
      <c r="UWZ521" s="421"/>
      <c r="UXA521" s="421"/>
      <c r="UXB521" s="421"/>
      <c r="UXC521" s="421"/>
      <c r="UXD521" s="421"/>
      <c r="UXE521" s="421"/>
      <c r="UXF521" s="421"/>
      <c r="UXG521" s="421"/>
      <c r="UXH521" s="421"/>
      <c r="UXI521" s="421"/>
      <c r="UXJ521" s="421"/>
      <c r="UXK521" s="421"/>
      <c r="UXL521" s="421"/>
      <c r="UXM521" s="421"/>
      <c r="UXN521" s="421"/>
      <c r="UXO521" s="421"/>
      <c r="UXP521" s="421"/>
      <c r="UXQ521" s="421"/>
      <c r="UXR521" s="421"/>
      <c r="UXS521" s="421"/>
      <c r="UXT521" s="421"/>
      <c r="UXU521" s="421"/>
      <c r="UXV521" s="421"/>
      <c r="UXW521" s="421"/>
      <c r="UXX521" s="421"/>
      <c r="UXY521" s="421"/>
      <c r="UXZ521" s="421"/>
      <c r="UYA521" s="421"/>
      <c r="UYB521" s="421"/>
      <c r="UYC521" s="421"/>
      <c r="UYD521" s="421"/>
      <c r="UYE521" s="421"/>
      <c r="UYF521" s="421"/>
      <c r="UYG521" s="421"/>
      <c r="UYH521" s="421"/>
      <c r="UYI521" s="421"/>
      <c r="UYJ521" s="421"/>
      <c r="UYK521" s="421"/>
      <c r="UYL521" s="421"/>
      <c r="UYM521" s="421"/>
      <c r="UYN521" s="421"/>
      <c r="UYO521" s="421"/>
      <c r="UYP521" s="421"/>
      <c r="UYQ521" s="421"/>
      <c r="UYR521" s="421"/>
      <c r="UYS521" s="421"/>
      <c r="UYT521" s="421"/>
      <c r="UYU521" s="421"/>
      <c r="UYV521" s="421"/>
      <c r="UYW521" s="421"/>
      <c r="UYX521" s="421"/>
      <c r="UYY521" s="421"/>
      <c r="UYZ521" s="421"/>
      <c r="UZA521" s="421"/>
      <c r="UZB521" s="421"/>
      <c r="UZC521" s="421"/>
      <c r="UZD521" s="421"/>
      <c r="UZE521" s="421"/>
      <c r="UZF521" s="421"/>
      <c r="UZG521" s="421"/>
      <c r="UZH521" s="421"/>
      <c r="UZI521" s="421"/>
      <c r="UZJ521" s="421"/>
      <c r="UZK521" s="421"/>
      <c r="UZL521" s="421"/>
      <c r="UZM521" s="421"/>
      <c r="UZN521" s="421"/>
      <c r="UZO521" s="421"/>
      <c r="UZP521" s="421"/>
      <c r="UZQ521" s="421"/>
      <c r="UZR521" s="421"/>
      <c r="UZS521" s="421"/>
      <c r="UZT521" s="421"/>
      <c r="UZU521" s="421"/>
      <c r="UZV521" s="421"/>
      <c r="UZW521" s="421"/>
      <c r="UZX521" s="421"/>
      <c r="UZY521" s="421"/>
      <c r="UZZ521" s="421"/>
      <c r="VAA521" s="421"/>
      <c r="VAB521" s="421"/>
      <c r="VAC521" s="421"/>
      <c r="VAD521" s="421"/>
      <c r="VAE521" s="421"/>
      <c r="VAF521" s="421"/>
      <c r="VAG521" s="421"/>
      <c r="VAH521" s="421"/>
      <c r="VAI521" s="421"/>
      <c r="VAJ521" s="421"/>
      <c r="VAK521" s="421"/>
      <c r="VAL521" s="421"/>
      <c r="VAM521" s="421"/>
      <c r="VAN521" s="421"/>
      <c r="VAO521" s="421"/>
      <c r="VAP521" s="421"/>
      <c r="VAQ521" s="421"/>
      <c r="VAR521" s="421"/>
      <c r="VAS521" s="421"/>
      <c r="VAT521" s="421"/>
      <c r="VAU521" s="421"/>
      <c r="VAV521" s="421"/>
      <c r="VAW521" s="421"/>
      <c r="VAX521" s="421"/>
      <c r="VAY521" s="421"/>
      <c r="VAZ521" s="421"/>
      <c r="VBA521" s="421"/>
      <c r="VBB521" s="421"/>
      <c r="VBC521" s="421"/>
      <c r="VBD521" s="421"/>
      <c r="VBE521" s="421"/>
      <c r="VBF521" s="421"/>
      <c r="VBG521" s="421"/>
      <c r="VBH521" s="421"/>
      <c r="VBI521" s="421"/>
      <c r="VBJ521" s="421"/>
      <c r="VBK521" s="421"/>
      <c r="VBL521" s="421"/>
      <c r="VBM521" s="421"/>
      <c r="VBN521" s="421"/>
      <c r="VBO521" s="421"/>
      <c r="VBP521" s="421"/>
      <c r="VBQ521" s="421"/>
      <c r="VBR521" s="421"/>
      <c r="VBS521" s="421"/>
      <c r="VBT521" s="421"/>
      <c r="VBU521" s="421"/>
      <c r="VBV521" s="421"/>
      <c r="VBW521" s="421"/>
      <c r="VBX521" s="421"/>
      <c r="VBY521" s="421"/>
      <c r="VBZ521" s="421"/>
      <c r="VCA521" s="421"/>
      <c r="VCB521" s="421"/>
      <c r="VCC521" s="421"/>
      <c r="VCD521" s="421"/>
      <c r="VCE521" s="421"/>
      <c r="VCF521" s="421"/>
      <c r="VCG521" s="421"/>
      <c r="VCH521" s="421"/>
      <c r="VCI521" s="421"/>
      <c r="VCJ521" s="421"/>
      <c r="VCK521" s="421"/>
      <c r="VCL521" s="421"/>
      <c r="VCM521" s="421"/>
      <c r="VCN521" s="421"/>
      <c r="VCO521" s="421"/>
      <c r="VCP521" s="421"/>
      <c r="VCQ521" s="421"/>
      <c r="VCR521" s="421"/>
      <c r="VCS521" s="421"/>
      <c r="VCT521" s="421"/>
      <c r="VCU521" s="421"/>
      <c r="VCV521" s="421"/>
      <c r="VCW521" s="421"/>
      <c r="VCX521" s="421"/>
      <c r="VCY521" s="421"/>
      <c r="VCZ521" s="421"/>
      <c r="VDA521" s="421"/>
      <c r="VDB521" s="421"/>
      <c r="VDC521" s="421"/>
      <c r="VDD521" s="421"/>
      <c r="VDE521" s="421"/>
      <c r="VDF521" s="421"/>
      <c r="VDG521" s="421"/>
      <c r="VDH521" s="421"/>
      <c r="VDI521" s="421"/>
      <c r="VDJ521" s="421"/>
      <c r="VDK521" s="421"/>
      <c r="VDL521" s="421"/>
      <c r="VDM521" s="421"/>
      <c r="VDN521" s="421"/>
      <c r="VDO521" s="421"/>
      <c r="VDP521" s="421"/>
      <c r="VDQ521" s="421"/>
      <c r="VDR521" s="421"/>
      <c r="VDS521" s="421"/>
      <c r="VDT521" s="421"/>
      <c r="VDU521" s="421"/>
      <c r="VDV521" s="421"/>
      <c r="VDW521" s="421"/>
      <c r="VDX521" s="421"/>
      <c r="VDY521" s="421"/>
      <c r="VDZ521" s="421"/>
      <c r="VEA521" s="421"/>
      <c r="VEB521" s="421"/>
      <c r="VEC521" s="421"/>
      <c r="VED521" s="421"/>
      <c r="VEE521" s="421"/>
      <c r="VEF521" s="421"/>
      <c r="VEG521" s="421"/>
      <c r="VEH521" s="421"/>
      <c r="VEI521" s="421"/>
      <c r="VEJ521" s="421"/>
      <c r="VEK521" s="421"/>
      <c r="VEL521" s="421"/>
      <c r="VEM521" s="421"/>
      <c r="VEN521" s="421"/>
      <c r="VEO521" s="421"/>
      <c r="VEP521" s="421"/>
      <c r="VEQ521" s="421"/>
      <c r="VER521" s="421"/>
      <c r="VES521" s="421"/>
      <c r="VET521" s="421"/>
      <c r="VEU521" s="421"/>
      <c r="VEV521" s="421"/>
      <c r="VEW521" s="421"/>
      <c r="VEX521" s="421"/>
      <c r="VEY521" s="421"/>
      <c r="VEZ521" s="421"/>
      <c r="VFA521" s="421"/>
      <c r="VFB521" s="421"/>
      <c r="VFC521" s="421"/>
      <c r="VFD521" s="421"/>
      <c r="VFE521" s="421"/>
      <c r="VFF521" s="421"/>
      <c r="VFG521" s="421"/>
      <c r="VFH521" s="421"/>
      <c r="VFI521" s="421"/>
      <c r="VFJ521" s="421"/>
      <c r="VFK521" s="421"/>
      <c r="VFL521" s="421"/>
      <c r="VFM521" s="421"/>
      <c r="VFN521" s="421"/>
      <c r="VFO521" s="421"/>
      <c r="VFP521" s="421"/>
      <c r="VFQ521" s="421"/>
      <c r="VFR521" s="421"/>
      <c r="VFS521" s="421"/>
      <c r="VFT521" s="421"/>
      <c r="VFU521" s="421"/>
      <c r="VFV521" s="421"/>
      <c r="VFW521" s="421"/>
      <c r="VFX521" s="421"/>
      <c r="VFY521" s="421"/>
      <c r="VFZ521" s="421"/>
      <c r="VGA521" s="421"/>
      <c r="VGB521" s="421"/>
      <c r="VGC521" s="421"/>
      <c r="VGD521" s="421"/>
      <c r="VGE521" s="421"/>
      <c r="VGF521" s="421"/>
      <c r="VGG521" s="421"/>
      <c r="VGH521" s="421"/>
      <c r="VGI521" s="421"/>
      <c r="VGJ521" s="421"/>
      <c r="VGK521" s="421"/>
      <c r="VGL521" s="421"/>
      <c r="VGM521" s="421"/>
      <c r="VGN521" s="421"/>
      <c r="VGO521" s="421"/>
      <c r="VGP521" s="421"/>
      <c r="VGQ521" s="421"/>
      <c r="VGR521" s="421"/>
      <c r="VGS521" s="421"/>
      <c r="VGT521" s="421"/>
      <c r="VGU521" s="421"/>
      <c r="VGV521" s="421"/>
      <c r="VGW521" s="421"/>
      <c r="VGX521" s="421"/>
      <c r="VGY521" s="421"/>
      <c r="VGZ521" s="421"/>
      <c r="VHA521" s="421"/>
      <c r="VHB521" s="421"/>
      <c r="VHC521" s="421"/>
      <c r="VHD521" s="421"/>
      <c r="VHE521" s="421"/>
      <c r="VHF521" s="421"/>
      <c r="VHG521" s="421"/>
      <c r="VHH521" s="421"/>
      <c r="VHI521" s="421"/>
      <c r="VHJ521" s="421"/>
      <c r="VHK521" s="421"/>
      <c r="VHL521" s="421"/>
      <c r="VHM521" s="421"/>
      <c r="VHN521" s="421"/>
      <c r="VHO521" s="421"/>
      <c r="VHP521" s="421"/>
      <c r="VHQ521" s="421"/>
      <c r="VHR521" s="421"/>
      <c r="VHS521" s="421"/>
      <c r="VHT521" s="421"/>
      <c r="VHU521" s="421"/>
      <c r="VHV521" s="421"/>
      <c r="VHW521" s="421"/>
      <c r="VHX521" s="421"/>
      <c r="VHY521" s="421"/>
      <c r="VHZ521" s="421"/>
      <c r="VIA521" s="421"/>
      <c r="VIB521" s="421"/>
      <c r="VIC521" s="421"/>
      <c r="VID521" s="421"/>
      <c r="VIE521" s="421"/>
      <c r="VIF521" s="421"/>
      <c r="VIG521" s="421"/>
      <c r="VIH521" s="421"/>
      <c r="VII521" s="421"/>
      <c r="VIJ521" s="421"/>
      <c r="VIK521" s="421"/>
      <c r="VIL521" s="421"/>
      <c r="VIM521" s="421"/>
      <c r="VIN521" s="421"/>
      <c r="VIO521" s="421"/>
      <c r="VIP521" s="421"/>
      <c r="VIQ521" s="421"/>
      <c r="VIR521" s="421"/>
      <c r="VIS521" s="421"/>
      <c r="VIT521" s="421"/>
      <c r="VIU521" s="421"/>
      <c r="VIV521" s="421"/>
      <c r="VIW521" s="421"/>
      <c r="VIX521" s="421"/>
      <c r="VIY521" s="421"/>
      <c r="VIZ521" s="421"/>
      <c r="VJA521" s="421"/>
      <c r="VJB521" s="421"/>
      <c r="VJC521" s="421"/>
      <c r="VJD521" s="421"/>
      <c r="VJE521" s="421"/>
      <c r="VJF521" s="421"/>
      <c r="VJG521" s="421"/>
      <c r="VJH521" s="421"/>
      <c r="VJI521" s="421"/>
      <c r="VJJ521" s="421"/>
      <c r="VJK521" s="421"/>
      <c r="VJL521" s="421"/>
      <c r="VJM521" s="421"/>
      <c r="VJN521" s="421"/>
      <c r="VJO521" s="421"/>
      <c r="VJP521" s="421"/>
      <c r="VJQ521" s="421"/>
      <c r="VJR521" s="421"/>
      <c r="VJS521" s="421"/>
      <c r="VJT521" s="421"/>
      <c r="VJU521" s="421"/>
      <c r="VJV521" s="421"/>
      <c r="VJW521" s="421"/>
      <c r="VJX521" s="421"/>
      <c r="VJY521" s="421"/>
      <c r="VJZ521" s="421"/>
      <c r="VKA521" s="421"/>
      <c r="VKB521" s="421"/>
      <c r="VKC521" s="421"/>
      <c r="VKD521" s="421"/>
      <c r="VKE521" s="421"/>
      <c r="VKF521" s="421"/>
      <c r="VKG521" s="421"/>
      <c r="VKH521" s="421"/>
      <c r="VKI521" s="421"/>
      <c r="VKJ521" s="421"/>
      <c r="VKK521" s="421"/>
      <c r="VKL521" s="421"/>
      <c r="VKM521" s="421"/>
      <c r="VKN521" s="421"/>
      <c r="VKO521" s="421"/>
      <c r="VKP521" s="421"/>
      <c r="VKQ521" s="421"/>
      <c r="VKR521" s="421"/>
      <c r="VKS521" s="421"/>
      <c r="VKT521" s="421"/>
      <c r="VKU521" s="421"/>
      <c r="VKV521" s="421"/>
      <c r="VKW521" s="421"/>
      <c r="VKX521" s="421"/>
      <c r="VKY521" s="421"/>
      <c r="VKZ521" s="421"/>
      <c r="VLA521" s="421"/>
      <c r="VLB521" s="421"/>
      <c r="VLC521" s="421"/>
      <c r="VLD521" s="421"/>
      <c r="VLE521" s="421"/>
      <c r="VLF521" s="421"/>
      <c r="VLG521" s="421"/>
      <c r="VLH521" s="421"/>
      <c r="VLI521" s="421"/>
      <c r="VLJ521" s="421"/>
      <c r="VLK521" s="421"/>
      <c r="VLL521" s="421"/>
      <c r="VLM521" s="421"/>
      <c r="VLN521" s="421"/>
      <c r="VLO521" s="421"/>
      <c r="VLP521" s="421"/>
      <c r="VLQ521" s="421"/>
      <c r="VLR521" s="421"/>
      <c r="VLS521" s="421"/>
      <c r="VLT521" s="421"/>
      <c r="VLU521" s="421"/>
      <c r="VLV521" s="421"/>
      <c r="VLW521" s="421"/>
      <c r="VLX521" s="421"/>
      <c r="VLY521" s="421"/>
      <c r="VLZ521" s="421"/>
      <c r="VMA521" s="421"/>
      <c r="VMB521" s="421"/>
      <c r="VMC521" s="421"/>
      <c r="VMD521" s="421"/>
      <c r="VME521" s="421"/>
      <c r="VMF521" s="421"/>
      <c r="VMG521" s="421"/>
      <c r="VMH521" s="421"/>
      <c r="VMI521" s="421"/>
      <c r="VMJ521" s="421"/>
      <c r="VMK521" s="421"/>
      <c r="VML521" s="421"/>
      <c r="VMM521" s="421"/>
      <c r="VMN521" s="421"/>
      <c r="VMO521" s="421"/>
      <c r="VMP521" s="421"/>
      <c r="VMQ521" s="421"/>
      <c r="VMR521" s="421"/>
      <c r="VMS521" s="421"/>
      <c r="VMT521" s="421"/>
      <c r="VMU521" s="421"/>
      <c r="VMV521" s="421"/>
      <c r="VMW521" s="421"/>
      <c r="VMX521" s="421"/>
      <c r="VMY521" s="421"/>
      <c r="VMZ521" s="421"/>
      <c r="VNA521" s="421"/>
      <c r="VNB521" s="421"/>
      <c r="VNC521" s="421"/>
      <c r="VND521" s="421"/>
      <c r="VNE521" s="421"/>
      <c r="VNF521" s="421"/>
      <c r="VNG521" s="421"/>
      <c r="VNH521" s="421"/>
      <c r="VNI521" s="421"/>
      <c r="VNJ521" s="421"/>
      <c r="VNK521" s="421"/>
      <c r="VNL521" s="421"/>
      <c r="VNM521" s="421"/>
      <c r="VNN521" s="421"/>
      <c r="VNO521" s="421"/>
      <c r="VNP521" s="421"/>
      <c r="VNQ521" s="421"/>
      <c r="VNR521" s="421"/>
      <c r="VNS521" s="421"/>
      <c r="VNT521" s="421"/>
      <c r="VNU521" s="421"/>
      <c r="VNV521" s="421"/>
      <c r="VNW521" s="421"/>
      <c r="VNX521" s="421"/>
      <c r="VNY521" s="421"/>
      <c r="VNZ521" s="421"/>
      <c r="VOA521" s="421"/>
      <c r="VOB521" s="421"/>
      <c r="VOC521" s="421"/>
      <c r="VOD521" s="421"/>
      <c r="VOE521" s="421"/>
      <c r="VOF521" s="421"/>
      <c r="VOG521" s="421"/>
      <c r="VOH521" s="421"/>
      <c r="VOI521" s="421"/>
      <c r="VOJ521" s="421"/>
      <c r="VOK521" s="421"/>
      <c r="VOL521" s="421"/>
      <c r="VOM521" s="421"/>
      <c r="VON521" s="421"/>
      <c r="VOO521" s="421"/>
      <c r="VOP521" s="421"/>
      <c r="VOQ521" s="421"/>
      <c r="VOR521" s="421"/>
      <c r="VOS521" s="421"/>
      <c r="VOT521" s="421"/>
      <c r="VOU521" s="421"/>
      <c r="VOV521" s="421"/>
      <c r="VOW521" s="421"/>
      <c r="VOX521" s="421"/>
      <c r="VOY521" s="421"/>
      <c r="VOZ521" s="421"/>
      <c r="VPA521" s="421"/>
      <c r="VPB521" s="421"/>
      <c r="VPC521" s="421"/>
      <c r="VPD521" s="421"/>
      <c r="VPE521" s="421"/>
      <c r="VPF521" s="421"/>
      <c r="VPG521" s="421"/>
      <c r="VPH521" s="421"/>
      <c r="VPI521" s="421"/>
      <c r="VPJ521" s="421"/>
      <c r="VPK521" s="421"/>
      <c r="VPL521" s="421"/>
      <c r="VPM521" s="421"/>
      <c r="VPN521" s="421"/>
      <c r="VPO521" s="421"/>
      <c r="VPP521" s="421"/>
      <c r="VPQ521" s="421"/>
      <c r="VPR521" s="421"/>
      <c r="VPS521" s="421"/>
      <c r="VPT521" s="421"/>
      <c r="VPU521" s="421"/>
      <c r="VPV521" s="421"/>
      <c r="VPW521" s="421"/>
      <c r="VPX521" s="421"/>
      <c r="VPY521" s="421"/>
      <c r="VPZ521" s="421"/>
      <c r="VQA521" s="421"/>
      <c r="VQB521" s="421"/>
      <c r="VQC521" s="421"/>
      <c r="VQD521" s="421"/>
      <c r="VQE521" s="421"/>
      <c r="VQF521" s="421"/>
      <c r="VQG521" s="421"/>
      <c r="VQH521" s="421"/>
      <c r="VQI521" s="421"/>
      <c r="VQJ521" s="421"/>
      <c r="VQK521" s="421"/>
      <c r="VQL521" s="421"/>
      <c r="VQM521" s="421"/>
      <c r="VQN521" s="421"/>
      <c r="VQO521" s="421"/>
      <c r="VQP521" s="421"/>
      <c r="VQQ521" s="421"/>
      <c r="VQR521" s="421"/>
      <c r="VQS521" s="421"/>
      <c r="VQT521" s="421"/>
      <c r="VQU521" s="421"/>
      <c r="VQV521" s="421"/>
      <c r="VQW521" s="421"/>
      <c r="VQX521" s="421"/>
      <c r="VQY521" s="421"/>
      <c r="VQZ521" s="421"/>
      <c r="VRA521" s="421"/>
      <c r="VRB521" s="421"/>
      <c r="VRC521" s="421"/>
      <c r="VRD521" s="421"/>
      <c r="VRE521" s="421"/>
      <c r="VRF521" s="421"/>
      <c r="VRG521" s="421"/>
      <c r="VRH521" s="421"/>
      <c r="VRI521" s="421"/>
      <c r="VRJ521" s="421"/>
      <c r="VRK521" s="421"/>
      <c r="VRL521" s="421"/>
      <c r="VRM521" s="421"/>
      <c r="VRN521" s="421"/>
      <c r="VRO521" s="421"/>
      <c r="VRP521" s="421"/>
      <c r="VRQ521" s="421"/>
      <c r="VRR521" s="421"/>
      <c r="VRS521" s="421"/>
      <c r="VRT521" s="421"/>
      <c r="VRU521" s="421"/>
      <c r="VRV521" s="421"/>
      <c r="VRW521" s="421"/>
      <c r="VRX521" s="421"/>
      <c r="VRY521" s="421"/>
      <c r="VRZ521" s="421"/>
      <c r="VSA521" s="421"/>
      <c r="VSB521" s="421"/>
      <c r="VSC521" s="421"/>
      <c r="VSD521" s="421"/>
      <c r="VSE521" s="421"/>
      <c r="VSF521" s="421"/>
      <c r="VSG521" s="421"/>
      <c r="VSH521" s="421"/>
      <c r="VSI521" s="421"/>
      <c r="VSJ521" s="421"/>
      <c r="VSK521" s="421"/>
      <c r="VSL521" s="421"/>
      <c r="VSM521" s="421"/>
      <c r="VSN521" s="421"/>
      <c r="VSO521" s="421"/>
      <c r="VSP521" s="421"/>
      <c r="VSQ521" s="421"/>
      <c r="VSR521" s="421"/>
      <c r="VSS521" s="421"/>
      <c r="VST521" s="421"/>
      <c r="VSU521" s="421"/>
      <c r="VSV521" s="421"/>
      <c r="VSW521" s="421"/>
      <c r="VSX521" s="421"/>
      <c r="VSY521" s="421"/>
      <c r="VSZ521" s="421"/>
      <c r="VTA521" s="421"/>
      <c r="VTB521" s="421"/>
      <c r="VTC521" s="421"/>
      <c r="VTD521" s="421"/>
      <c r="VTE521" s="421"/>
      <c r="VTF521" s="421"/>
      <c r="VTG521" s="421"/>
      <c r="VTH521" s="421"/>
      <c r="VTI521" s="421"/>
      <c r="VTJ521" s="421"/>
      <c r="VTK521" s="421"/>
      <c r="VTL521" s="421"/>
      <c r="VTM521" s="421"/>
      <c r="VTN521" s="421"/>
      <c r="VTO521" s="421"/>
      <c r="VTP521" s="421"/>
      <c r="VTQ521" s="421"/>
      <c r="VTR521" s="421"/>
      <c r="VTS521" s="421"/>
      <c r="VTT521" s="421"/>
      <c r="VTU521" s="421"/>
      <c r="VTV521" s="421"/>
      <c r="VTW521" s="421"/>
      <c r="VTX521" s="421"/>
      <c r="VTY521" s="421"/>
      <c r="VTZ521" s="421"/>
      <c r="VUA521" s="421"/>
      <c r="VUB521" s="421"/>
      <c r="VUC521" s="421"/>
      <c r="VUD521" s="421"/>
      <c r="VUE521" s="421"/>
      <c r="VUF521" s="421"/>
      <c r="VUG521" s="421"/>
      <c r="VUH521" s="421"/>
      <c r="VUI521" s="421"/>
      <c r="VUJ521" s="421"/>
      <c r="VUK521" s="421"/>
      <c r="VUL521" s="421"/>
      <c r="VUM521" s="421"/>
      <c r="VUN521" s="421"/>
      <c r="VUO521" s="421"/>
      <c r="VUP521" s="421"/>
      <c r="VUQ521" s="421"/>
      <c r="VUR521" s="421"/>
      <c r="VUS521" s="421"/>
      <c r="VUT521" s="421"/>
      <c r="VUU521" s="421"/>
      <c r="VUV521" s="421"/>
      <c r="VUW521" s="421"/>
      <c r="VUX521" s="421"/>
      <c r="VUY521" s="421"/>
      <c r="VUZ521" s="421"/>
      <c r="VVA521" s="421"/>
      <c r="VVB521" s="421"/>
      <c r="VVC521" s="421"/>
      <c r="VVD521" s="421"/>
      <c r="VVE521" s="421"/>
      <c r="VVF521" s="421"/>
      <c r="VVG521" s="421"/>
      <c r="VVH521" s="421"/>
      <c r="VVI521" s="421"/>
      <c r="VVJ521" s="421"/>
      <c r="VVK521" s="421"/>
      <c r="VVL521" s="421"/>
      <c r="VVM521" s="421"/>
      <c r="VVN521" s="421"/>
      <c r="VVO521" s="421"/>
      <c r="VVP521" s="421"/>
      <c r="VVQ521" s="421"/>
      <c r="VVR521" s="421"/>
      <c r="VVS521" s="421"/>
      <c r="VVT521" s="421"/>
      <c r="VVU521" s="421"/>
      <c r="VVV521" s="421"/>
      <c r="VVW521" s="421"/>
      <c r="VVX521" s="421"/>
      <c r="VVY521" s="421"/>
      <c r="VVZ521" s="421"/>
      <c r="VWA521" s="421"/>
      <c r="VWB521" s="421"/>
      <c r="VWC521" s="421"/>
      <c r="VWD521" s="421"/>
      <c r="VWE521" s="421"/>
      <c r="VWF521" s="421"/>
      <c r="VWG521" s="421"/>
      <c r="VWH521" s="421"/>
      <c r="VWI521" s="421"/>
      <c r="VWJ521" s="421"/>
      <c r="VWK521" s="421"/>
      <c r="VWL521" s="421"/>
      <c r="VWM521" s="421"/>
      <c r="VWN521" s="421"/>
      <c r="VWO521" s="421"/>
      <c r="VWP521" s="421"/>
      <c r="VWQ521" s="421"/>
      <c r="VWR521" s="421"/>
      <c r="VWS521" s="421"/>
      <c r="VWT521" s="421"/>
      <c r="VWU521" s="421"/>
      <c r="VWV521" s="421"/>
      <c r="VWW521" s="421"/>
      <c r="VWX521" s="421"/>
      <c r="VWY521" s="421"/>
      <c r="VWZ521" s="421"/>
      <c r="VXA521" s="421"/>
      <c r="VXB521" s="421"/>
      <c r="VXC521" s="421"/>
      <c r="VXD521" s="421"/>
      <c r="VXE521" s="421"/>
      <c r="VXF521" s="421"/>
      <c r="VXG521" s="421"/>
      <c r="VXH521" s="421"/>
      <c r="VXI521" s="421"/>
      <c r="VXJ521" s="421"/>
      <c r="VXK521" s="421"/>
      <c r="VXL521" s="421"/>
      <c r="VXM521" s="421"/>
      <c r="VXN521" s="421"/>
      <c r="VXO521" s="421"/>
      <c r="VXP521" s="421"/>
      <c r="VXQ521" s="421"/>
      <c r="VXR521" s="421"/>
      <c r="VXS521" s="421"/>
      <c r="VXT521" s="421"/>
      <c r="VXU521" s="421"/>
      <c r="VXV521" s="421"/>
      <c r="VXW521" s="421"/>
      <c r="VXX521" s="421"/>
      <c r="VXY521" s="421"/>
      <c r="VXZ521" s="421"/>
      <c r="VYA521" s="421"/>
      <c r="VYB521" s="421"/>
      <c r="VYC521" s="421"/>
      <c r="VYD521" s="421"/>
      <c r="VYE521" s="421"/>
      <c r="VYF521" s="421"/>
      <c r="VYG521" s="421"/>
      <c r="VYH521" s="421"/>
      <c r="VYI521" s="421"/>
      <c r="VYJ521" s="421"/>
      <c r="VYK521" s="421"/>
      <c r="VYL521" s="421"/>
      <c r="VYM521" s="421"/>
      <c r="VYN521" s="421"/>
      <c r="VYO521" s="421"/>
      <c r="VYP521" s="421"/>
      <c r="VYQ521" s="421"/>
      <c r="VYR521" s="421"/>
      <c r="VYS521" s="421"/>
      <c r="VYT521" s="421"/>
      <c r="VYU521" s="421"/>
      <c r="VYV521" s="421"/>
      <c r="VYW521" s="421"/>
      <c r="VYX521" s="421"/>
      <c r="VYY521" s="421"/>
      <c r="VYZ521" s="421"/>
      <c r="VZA521" s="421"/>
      <c r="VZB521" s="421"/>
      <c r="VZC521" s="421"/>
      <c r="VZD521" s="421"/>
      <c r="VZE521" s="421"/>
      <c r="VZF521" s="421"/>
      <c r="VZG521" s="421"/>
      <c r="VZH521" s="421"/>
      <c r="VZI521" s="421"/>
      <c r="VZJ521" s="421"/>
      <c r="VZK521" s="421"/>
      <c r="VZL521" s="421"/>
      <c r="VZM521" s="421"/>
      <c r="VZN521" s="421"/>
      <c r="VZO521" s="421"/>
      <c r="VZP521" s="421"/>
      <c r="VZQ521" s="421"/>
      <c r="VZR521" s="421"/>
      <c r="VZS521" s="421"/>
      <c r="VZT521" s="421"/>
      <c r="VZU521" s="421"/>
      <c r="VZV521" s="421"/>
      <c r="VZW521" s="421"/>
      <c r="VZX521" s="421"/>
      <c r="VZY521" s="421"/>
      <c r="VZZ521" s="421"/>
      <c r="WAA521" s="421"/>
      <c r="WAB521" s="421"/>
      <c r="WAC521" s="421"/>
      <c r="WAD521" s="421"/>
      <c r="WAE521" s="421"/>
      <c r="WAF521" s="421"/>
      <c r="WAG521" s="421"/>
      <c r="WAH521" s="421"/>
      <c r="WAI521" s="421"/>
      <c r="WAJ521" s="421"/>
      <c r="WAK521" s="421"/>
      <c r="WAL521" s="421"/>
      <c r="WAM521" s="421"/>
      <c r="WAN521" s="421"/>
      <c r="WAO521" s="421"/>
      <c r="WAP521" s="421"/>
      <c r="WAQ521" s="421"/>
      <c r="WAR521" s="421"/>
      <c r="WAS521" s="421"/>
      <c r="WAT521" s="421"/>
      <c r="WAU521" s="421"/>
      <c r="WAV521" s="421"/>
      <c r="WAW521" s="421"/>
      <c r="WAX521" s="421"/>
      <c r="WAY521" s="421"/>
      <c r="WAZ521" s="421"/>
      <c r="WBA521" s="421"/>
      <c r="WBB521" s="421"/>
      <c r="WBC521" s="421"/>
      <c r="WBD521" s="421"/>
      <c r="WBE521" s="421"/>
      <c r="WBF521" s="421"/>
      <c r="WBG521" s="421"/>
      <c r="WBH521" s="421"/>
      <c r="WBI521" s="421"/>
      <c r="WBJ521" s="421"/>
      <c r="WBK521" s="421"/>
      <c r="WBL521" s="421"/>
      <c r="WBM521" s="421"/>
      <c r="WBN521" s="421"/>
      <c r="WBO521" s="421"/>
      <c r="WBP521" s="421"/>
      <c r="WBQ521" s="421"/>
      <c r="WBR521" s="421"/>
      <c r="WBS521" s="421"/>
      <c r="WBT521" s="421"/>
      <c r="WBU521" s="421"/>
      <c r="WBV521" s="421"/>
      <c r="WBW521" s="421"/>
      <c r="WBX521" s="421"/>
      <c r="WBY521" s="421"/>
      <c r="WBZ521" s="421"/>
      <c r="WCA521" s="421"/>
      <c r="WCB521" s="421"/>
      <c r="WCC521" s="421"/>
      <c r="WCD521" s="421"/>
      <c r="WCE521" s="421"/>
      <c r="WCF521" s="421"/>
      <c r="WCG521" s="421"/>
      <c r="WCH521" s="421"/>
      <c r="WCI521" s="421"/>
      <c r="WCJ521" s="421"/>
      <c r="WCK521" s="421"/>
      <c r="WCL521" s="421"/>
      <c r="WCM521" s="421"/>
      <c r="WCN521" s="421"/>
      <c r="WCO521" s="421"/>
      <c r="WCP521" s="421"/>
      <c r="WCQ521" s="421"/>
      <c r="WCR521" s="421"/>
      <c r="WCS521" s="421"/>
      <c r="WCT521" s="421"/>
      <c r="WCU521" s="421"/>
      <c r="WCV521" s="421"/>
      <c r="WCW521" s="421"/>
      <c r="WCX521" s="421"/>
      <c r="WCY521" s="421"/>
      <c r="WCZ521" s="421"/>
      <c r="WDA521" s="421"/>
      <c r="WDB521" s="421"/>
      <c r="WDC521" s="421"/>
      <c r="WDD521" s="421"/>
      <c r="WDE521" s="421"/>
      <c r="WDF521" s="421"/>
      <c r="WDG521" s="421"/>
      <c r="WDH521" s="421"/>
      <c r="WDI521" s="421"/>
      <c r="WDJ521" s="421"/>
      <c r="WDK521" s="421"/>
      <c r="WDL521" s="421"/>
      <c r="WDM521" s="421"/>
      <c r="WDN521" s="421"/>
      <c r="WDO521" s="421"/>
      <c r="WDP521" s="421"/>
      <c r="WDQ521" s="421"/>
      <c r="WDR521" s="421"/>
      <c r="WDS521" s="421"/>
      <c r="WDT521" s="421"/>
      <c r="WDU521" s="421"/>
      <c r="WDV521" s="421"/>
      <c r="WDW521" s="421"/>
      <c r="WDX521" s="421"/>
      <c r="WDY521" s="421"/>
      <c r="WDZ521" s="421"/>
      <c r="WEA521" s="421"/>
      <c r="WEB521" s="421"/>
      <c r="WEC521" s="421"/>
      <c r="WED521" s="421"/>
      <c r="WEE521" s="421"/>
      <c r="WEF521" s="421"/>
      <c r="WEG521" s="421"/>
      <c r="WEH521" s="421"/>
      <c r="WEI521" s="421"/>
      <c r="WEJ521" s="421"/>
      <c r="WEK521" s="421"/>
      <c r="WEL521" s="421"/>
      <c r="WEM521" s="421"/>
      <c r="WEN521" s="421"/>
      <c r="WEO521" s="421"/>
      <c r="WEP521" s="421"/>
      <c r="WEQ521" s="421"/>
      <c r="WER521" s="421"/>
      <c r="WES521" s="421"/>
      <c r="WET521" s="421"/>
      <c r="WEU521" s="421"/>
      <c r="WEV521" s="421"/>
      <c r="WEW521" s="421"/>
      <c r="WEX521" s="421"/>
      <c r="WEY521" s="421"/>
      <c r="WEZ521" s="421"/>
      <c r="WFA521" s="421"/>
      <c r="WFB521" s="421"/>
      <c r="WFC521" s="421"/>
      <c r="WFD521" s="421"/>
      <c r="WFE521" s="421"/>
      <c r="WFF521" s="421"/>
      <c r="WFG521" s="421"/>
      <c r="WFH521" s="421"/>
      <c r="WFI521" s="421"/>
      <c r="WFJ521" s="421"/>
      <c r="WFK521" s="421"/>
      <c r="WFL521" s="421"/>
      <c r="WFM521" s="421"/>
      <c r="WFN521" s="421"/>
      <c r="WFO521" s="421"/>
      <c r="WFP521" s="421"/>
      <c r="WFQ521" s="421"/>
      <c r="WFR521" s="421"/>
      <c r="WFS521" s="421"/>
      <c r="WFT521" s="421"/>
      <c r="WFU521" s="421"/>
      <c r="WFV521" s="421"/>
      <c r="WFW521" s="421"/>
      <c r="WFX521" s="421"/>
      <c r="WFY521" s="421"/>
      <c r="WFZ521" s="421"/>
      <c r="WGA521" s="421"/>
      <c r="WGB521" s="421"/>
      <c r="WGC521" s="421"/>
      <c r="WGD521" s="421"/>
      <c r="WGE521" s="421"/>
      <c r="WGF521" s="421"/>
      <c r="WGG521" s="421"/>
      <c r="WGH521" s="421"/>
      <c r="WGI521" s="421"/>
      <c r="WGJ521" s="421"/>
      <c r="WGK521" s="421"/>
      <c r="WGL521" s="421"/>
      <c r="WGM521" s="421"/>
      <c r="WGN521" s="421"/>
      <c r="WGO521" s="421"/>
      <c r="WGP521" s="421"/>
      <c r="WGQ521" s="421"/>
      <c r="WGR521" s="421"/>
      <c r="WGS521" s="421"/>
      <c r="WGT521" s="421"/>
      <c r="WGU521" s="421"/>
      <c r="WGV521" s="421"/>
      <c r="WGW521" s="421"/>
      <c r="WGX521" s="421"/>
      <c r="WGY521" s="421"/>
      <c r="WGZ521" s="421"/>
      <c r="WHA521" s="421"/>
      <c r="WHB521" s="421"/>
      <c r="WHC521" s="421"/>
      <c r="WHD521" s="421"/>
      <c r="WHE521" s="421"/>
      <c r="WHF521" s="421"/>
      <c r="WHG521" s="421"/>
      <c r="WHH521" s="421"/>
      <c r="WHI521" s="421"/>
      <c r="WHJ521" s="421"/>
      <c r="WHK521" s="421"/>
      <c r="WHL521" s="421"/>
      <c r="WHM521" s="421"/>
      <c r="WHN521" s="421"/>
      <c r="WHO521" s="421"/>
      <c r="WHP521" s="421"/>
      <c r="WHQ521" s="421"/>
      <c r="WHR521" s="421"/>
      <c r="WHS521" s="421"/>
      <c r="WHT521" s="421"/>
      <c r="WHU521" s="421"/>
      <c r="WHV521" s="421"/>
      <c r="WHW521" s="421"/>
      <c r="WHX521" s="421"/>
      <c r="WHY521" s="421"/>
      <c r="WHZ521" s="421"/>
      <c r="WIA521" s="421"/>
      <c r="WIB521" s="421"/>
      <c r="WIC521" s="421"/>
      <c r="WID521" s="421"/>
      <c r="WIE521" s="421"/>
      <c r="WIF521" s="421"/>
      <c r="WIG521" s="421"/>
      <c r="WIH521" s="421"/>
      <c r="WII521" s="421"/>
      <c r="WIJ521" s="421"/>
      <c r="WIK521" s="421"/>
      <c r="WIL521" s="421"/>
      <c r="WIM521" s="421"/>
      <c r="WIN521" s="421"/>
      <c r="WIO521" s="421"/>
      <c r="WIP521" s="421"/>
      <c r="WIQ521" s="421"/>
      <c r="WIR521" s="421"/>
      <c r="WIS521" s="421"/>
      <c r="WIT521" s="421"/>
      <c r="WIU521" s="421"/>
      <c r="WIV521" s="421"/>
      <c r="WIW521" s="421"/>
      <c r="WIX521" s="421"/>
      <c r="WIY521" s="421"/>
      <c r="WIZ521" s="421"/>
      <c r="WJA521" s="421"/>
      <c r="WJB521" s="421"/>
      <c r="WJC521" s="421"/>
      <c r="WJD521" s="421"/>
      <c r="WJE521" s="421"/>
      <c r="WJF521" s="421"/>
      <c r="WJG521" s="421"/>
      <c r="WJH521" s="421"/>
      <c r="WJI521" s="421"/>
      <c r="WJJ521" s="421"/>
      <c r="WJK521" s="421"/>
      <c r="WJL521" s="421"/>
      <c r="WJM521" s="421"/>
      <c r="WJN521" s="421"/>
      <c r="WJO521" s="421"/>
      <c r="WJP521" s="421"/>
      <c r="WJQ521" s="421"/>
      <c r="WJR521" s="421"/>
      <c r="WJS521" s="421"/>
      <c r="WJT521" s="421"/>
      <c r="WJU521" s="421"/>
      <c r="WJV521" s="421"/>
      <c r="WJW521" s="421"/>
      <c r="WJX521" s="421"/>
      <c r="WJY521" s="421"/>
      <c r="WJZ521" s="421"/>
      <c r="WKA521" s="421"/>
      <c r="WKB521" s="421"/>
      <c r="WKC521" s="421"/>
      <c r="WKD521" s="421"/>
      <c r="WKE521" s="421"/>
      <c r="WKF521" s="421"/>
      <c r="WKG521" s="421"/>
      <c r="WKH521" s="421"/>
      <c r="WKI521" s="421"/>
      <c r="WKJ521" s="421"/>
      <c r="WKK521" s="421"/>
      <c r="WKL521" s="421"/>
      <c r="WKM521" s="421"/>
      <c r="WKN521" s="421"/>
      <c r="WKO521" s="421"/>
      <c r="WKP521" s="421"/>
      <c r="WKQ521" s="421"/>
      <c r="WKR521" s="421"/>
      <c r="WKS521" s="421"/>
      <c r="WKT521" s="421"/>
      <c r="WKU521" s="421"/>
      <c r="WKV521" s="421"/>
      <c r="WKW521" s="421"/>
      <c r="WKX521" s="421"/>
      <c r="WKY521" s="421"/>
      <c r="WKZ521" s="421"/>
      <c r="WLA521" s="421"/>
      <c r="WLB521" s="421"/>
      <c r="WLC521" s="421"/>
      <c r="WLD521" s="421"/>
      <c r="WLE521" s="421"/>
      <c r="WLF521" s="421"/>
      <c r="WLG521" s="421"/>
      <c r="WLH521" s="421"/>
      <c r="WLI521" s="421"/>
      <c r="WLJ521" s="421"/>
      <c r="WLK521" s="421"/>
      <c r="WLL521" s="421"/>
      <c r="WLM521" s="421"/>
      <c r="WLN521" s="421"/>
      <c r="WLO521" s="421"/>
      <c r="WLP521" s="421"/>
      <c r="WLQ521" s="421"/>
      <c r="WLR521" s="421"/>
      <c r="WLS521" s="421"/>
      <c r="WLT521" s="421"/>
      <c r="WLU521" s="421"/>
      <c r="WLV521" s="421"/>
      <c r="WLW521" s="421"/>
      <c r="WLX521" s="421"/>
      <c r="WLY521" s="421"/>
      <c r="WLZ521" s="421"/>
      <c r="WMA521" s="421"/>
      <c r="WMB521" s="421"/>
      <c r="WMC521" s="421"/>
      <c r="WMD521" s="421"/>
      <c r="WME521" s="421"/>
      <c r="WMF521" s="421"/>
      <c r="WMG521" s="421"/>
      <c r="WMH521" s="421"/>
      <c r="WMI521" s="421"/>
      <c r="WMJ521" s="421"/>
      <c r="WMK521" s="421"/>
      <c r="WML521" s="421"/>
      <c r="WMM521" s="421"/>
      <c r="WMN521" s="421"/>
      <c r="WMO521" s="421"/>
      <c r="WMP521" s="421"/>
      <c r="WMQ521" s="421"/>
      <c r="WMR521" s="421"/>
      <c r="WMS521" s="421"/>
      <c r="WMT521" s="421"/>
      <c r="WMU521" s="421"/>
      <c r="WMV521" s="421"/>
      <c r="WMW521" s="421"/>
      <c r="WMX521" s="421"/>
      <c r="WMY521" s="421"/>
      <c r="WMZ521" s="421"/>
      <c r="WNA521" s="421"/>
      <c r="WNB521" s="421"/>
      <c r="WNC521" s="421"/>
      <c r="WND521" s="421"/>
      <c r="WNE521" s="421"/>
      <c r="WNF521" s="421"/>
      <c r="WNG521" s="421"/>
      <c r="WNH521" s="421"/>
      <c r="WNI521" s="421"/>
      <c r="WNJ521" s="421"/>
      <c r="WNK521" s="421"/>
      <c r="WNL521" s="421"/>
      <c r="WNM521" s="421"/>
      <c r="WNN521" s="421"/>
      <c r="WNO521" s="421"/>
      <c r="WNP521" s="421"/>
      <c r="WNQ521" s="421"/>
      <c r="WNR521" s="421"/>
      <c r="WNS521" s="421"/>
      <c r="WNT521" s="421"/>
      <c r="WNU521" s="421"/>
      <c r="WNV521" s="421"/>
      <c r="WNW521" s="421"/>
      <c r="WNX521" s="421"/>
      <c r="WNY521" s="421"/>
      <c r="WNZ521" s="421"/>
      <c r="WOA521" s="421"/>
      <c r="WOB521" s="421"/>
      <c r="WOC521" s="421"/>
      <c r="WOD521" s="421"/>
      <c r="WOE521" s="421"/>
      <c r="WOF521" s="421"/>
      <c r="WOG521" s="421"/>
      <c r="WOH521" s="421"/>
      <c r="WOI521" s="421"/>
      <c r="WOJ521" s="421"/>
      <c r="WOK521" s="421"/>
      <c r="WOL521" s="421"/>
      <c r="WOM521" s="421"/>
      <c r="WON521" s="421"/>
      <c r="WOO521" s="421"/>
      <c r="WOP521" s="421"/>
      <c r="WOQ521" s="421"/>
      <c r="WOR521" s="421"/>
      <c r="WOS521" s="421"/>
      <c r="WOT521" s="421"/>
      <c r="WOU521" s="421"/>
      <c r="WOV521" s="421"/>
      <c r="WOW521" s="421"/>
      <c r="WOX521" s="421"/>
      <c r="WOY521" s="421"/>
      <c r="WOZ521" s="421"/>
      <c r="WPA521" s="421"/>
      <c r="WPB521" s="421"/>
      <c r="WPC521" s="421"/>
      <c r="WPD521" s="421"/>
      <c r="WPE521" s="421"/>
      <c r="WPF521" s="421"/>
      <c r="WPG521" s="421"/>
      <c r="WPH521" s="421"/>
      <c r="WPI521" s="421"/>
      <c r="WPJ521" s="421"/>
      <c r="WPK521" s="421"/>
      <c r="WPL521" s="421"/>
      <c r="WPM521" s="421"/>
      <c r="WPN521" s="421"/>
      <c r="WPO521" s="421"/>
      <c r="WPP521" s="421"/>
      <c r="WPQ521" s="421"/>
      <c r="WPR521" s="421"/>
      <c r="WPS521" s="421"/>
      <c r="WPT521" s="421"/>
      <c r="WPU521" s="421"/>
      <c r="WPV521" s="421"/>
      <c r="WPW521" s="421"/>
      <c r="WPX521" s="421"/>
      <c r="WPY521" s="421"/>
      <c r="WPZ521" s="421"/>
      <c r="WQA521" s="421"/>
      <c r="WQB521" s="421"/>
      <c r="WQC521" s="421"/>
      <c r="WQD521" s="421"/>
      <c r="WQE521" s="421"/>
      <c r="WQF521" s="421"/>
      <c r="WQG521" s="421"/>
      <c r="WQH521" s="421"/>
      <c r="WQI521" s="421"/>
      <c r="WQJ521" s="421"/>
      <c r="WQK521" s="421"/>
      <c r="WQL521" s="421"/>
      <c r="WQM521" s="421"/>
      <c r="WQN521" s="421"/>
      <c r="WQO521" s="421"/>
      <c r="WQP521" s="421"/>
      <c r="WQQ521" s="421"/>
      <c r="WQR521" s="421"/>
      <c r="WQS521" s="421"/>
      <c r="WQT521" s="421"/>
      <c r="WQU521" s="421"/>
      <c r="WQV521" s="421"/>
      <c r="WQW521" s="421"/>
      <c r="WQX521" s="421"/>
      <c r="WQY521" s="421"/>
      <c r="WQZ521" s="421"/>
      <c r="WRA521" s="421"/>
      <c r="WRB521" s="421"/>
      <c r="WRC521" s="421"/>
      <c r="WRD521" s="421"/>
      <c r="WRE521" s="421"/>
      <c r="WRF521" s="421"/>
      <c r="WRG521" s="421"/>
      <c r="WRH521" s="421"/>
      <c r="WRI521" s="421"/>
      <c r="WRJ521" s="421"/>
      <c r="WRK521" s="421"/>
      <c r="WRL521" s="421"/>
      <c r="WRM521" s="421"/>
      <c r="WRN521" s="421"/>
      <c r="WRO521" s="421"/>
      <c r="WRP521" s="421"/>
      <c r="WRQ521" s="421"/>
      <c r="WRR521" s="421"/>
      <c r="WRS521" s="421"/>
      <c r="WRT521" s="421"/>
      <c r="WRU521" s="421"/>
      <c r="WRV521" s="421"/>
      <c r="WRW521" s="421"/>
      <c r="WRX521" s="421"/>
      <c r="WRY521" s="421"/>
      <c r="WRZ521" s="421"/>
      <c r="WSA521" s="421"/>
      <c r="WSB521" s="421"/>
      <c r="WSC521" s="421"/>
      <c r="WSD521" s="421"/>
      <c r="WSE521" s="421"/>
      <c r="WSF521" s="421"/>
      <c r="WSG521" s="421"/>
      <c r="WSH521" s="421"/>
      <c r="WSI521" s="421"/>
      <c r="WSJ521" s="421"/>
      <c r="WSK521" s="421"/>
      <c r="WSL521" s="421"/>
      <c r="WSM521" s="421"/>
      <c r="WSN521" s="421"/>
      <c r="WSO521" s="421"/>
      <c r="WSP521" s="421"/>
      <c r="WSQ521" s="421"/>
      <c r="WSR521" s="421"/>
      <c r="WSS521" s="421"/>
      <c r="WST521" s="421"/>
      <c r="WSU521" s="421"/>
      <c r="WSV521" s="421"/>
      <c r="WSW521" s="421"/>
      <c r="WSX521" s="421"/>
      <c r="WSY521" s="421"/>
      <c r="WSZ521" s="421"/>
      <c r="WTA521" s="421"/>
      <c r="WTB521" s="421"/>
      <c r="WTC521" s="421"/>
      <c r="WTD521" s="421"/>
      <c r="WTE521" s="421"/>
      <c r="WTF521" s="421"/>
      <c r="WTG521" s="421"/>
      <c r="WTH521" s="421"/>
      <c r="WTI521" s="421"/>
      <c r="WTJ521" s="421"/>
      <c r="WTK521" s="421"/>
      <c r="WTL521" s="421"/>
      <c r="WTM521" s="421"/>
      <c r="WTN521" s="421"/>
      <c r="WTO521" s="421"/>
      <c r="WTP521" s="421"/>
      <c r="WTQ521" s="421"/>
      <c r="WTR521" s="421"/>
      <c r="WTS521" s="421"/>
      <c r="WTT521" s="421"/>
      <c r="WTU521" s="421"/>
      <c r="WTV521" s="421"/>
      <c r="WTW521" s="421"/>
      <c r="WTX521" s="421"/>
      <c r="WTY521" s="421"/>
      <c r="WTZ521" s="421"/>
      <c r="WUA521" s="421"/>
      <c r="WUB521" s="421"/>
      <c r="WUC521" s="421"/>
      <c r="WUD521" s="421"/>
      <c r="WUE521" s="421"/>
      <c r="WUF521" s="421"/>
      <c r="WUG521" s="421"/>
      <c r="WUH521" s="421"/>
      <c r="WUI521" s="421"/>
      <c r="WUJ521" s="421"/>
      <c r="WUK521" s="421"/>
      <c r="WUL521" s="421"/>
      <c r="WUM521" s="421"/>
      <c r="WUN521" s="421"/>
      <c r="WUO521" s="421"/>
      <c r="WUP521" s="421"/>
      <c r="WUQ521" s="421"/>
      <c r="WUR521" s="421"/>
      <c r="WUS521" s="421"/>
      <c r="WUT521" s="421"/>
      <c r="WUU521" s="421"/>
      <c r="WUV521" s="421"/>
      <c r="WUW521" s="421"/>
      <c r="WUX521" s="421"/>
      <c r="WUY521" s="421"/>
      <c r="WUZ521" s="421"/>
      <c r="WVA521" s="421"/>
      <c r="WVB521" s="421"/>
      <c r="WVC521" s="421"/>
      <c r="WVD521" s="421"/>
      <c r="WVE521" s="421"/>
      <c r="WVF521" s="421"/>
      <c r="WVG521" s="421"/>
      <c r="WVH521" s="421"/>
      <c r="WVI521" s="421"/>
      <c r="WVJ521" s="421"/>
      <c r="WVK521" s="421"/>
      <c r="WVL521" s="421"/>
      <c r="WVM521" s="421"/>
      <c r="WVN521" s="421"/>
      <c r="WVO521" s="421"/>
      <c r="WVP521" s="421"/>
      <c r="WVQ521" s="421"/>
      <c r="WVR521" s="421"/>
      <c r="WVS521" s="421"/>
      <c r="WVT521" s="421"/>
      <c r="WVU521" s="421"/>
      <c r="WVV521" s="421"/>
      <c r="WVW521" s="421"/>
      <c r="WVX521" s="421"/>
      <c r="WVY521" s="421"/>
      <c r="WVZ521" s="421"/>
      <c r="WWA521" s="421"/>
      <c r="WWB521" s="421"/>
      <c r="WWC521" s="421"/>
      <c r="WWD521" s="421"/>
      <c r="WWE521" s="421"/>
      <c r="WWF521" s="421"/>
      <c r="WWG521" s="421"/>
      <c r="WWH521" s="421"/>
      <c r="WWI521" s="421"/>
      <c r="WWJ521" s="421"/>
      <c r="WWK521" s="421"/>
      <c r="WWL521" s="421"/>
      <c r="WWM521" s="421"/>
      <c r="WWN521" s="421"/>
      <c r="WWO521" s="421"/>
      <c r="WWP521" s="421"/>
      <c r="WWQ521" s="421"/>
      <c r="WWR521" s="421"/>
      <c r="WWS521" s="421"/>
      <c r="WWT521" s="421"/>
      <c r="WWU521" s="421"/>
      <c r="WWV521" s="421"/>
      <c r="WWW521" s="421"/>
      <c r="WWX521" s="421"/>
      <c r="WWY521" s="421"/>
      <c r="WWZ521" s="421"/>
      <c r="WXA521" s="421"/>
      <c r="WXB521" s="421"/>
      <c r="WXC521" s="421"/>
      <c r="WXD521" s="421"/>
      <c r="WXE521" s="421"/>
      <c r="WXF521" s="421"/>
      <c r="WXG521" s="421"/>
      <c r="WXH521" s="421"/>
      <c r="WXI521" s="421"/>
      <c r="WXJ521" s="421"/>
      <c r="WXK521" s="421"/>
      <c r="WXL521" s="421"/>
      <c r="WXM521" s="421"/>
      <c r="WXN521" s="421"/>
      <c r="WXO521" s="421"/>
      <c r="WXP521" s="421"/>
      <c r="WXQ521" s="421"/>
      <c r="WXR521" s="421"/>
      <c r="WXS521" s="421"/>
      <c r="WXT521" s="421"/>
      <c r="WXU521" s="421"/>
      <c r="WXV521" s="421"/>
      <c r="WXW521" s="421"/>
      <c r="WXX521" s="421"/>
      <c r="WXY521" s="421"/>
      <c r="WXZ521" s="421"/>
      <c r="WYA521" s="421"/>
      <c r="WYB521" s="421"/>
      <c r="WYC521" s="421"/>
      <c r="WYD521" s="421"/>
      <c r="WYE521" s="421"/>
      <c r="WYF521" s="421"/>
      <c r="WYG521" s="421"/>
      <c r="WYH521" s="421"/>
      <c r="WYI521" s="421"/>
      <c r="WYJ521" s="421"/>
      <c r="WYK521" s="421"/>
      <c r="WYL521" s="421"/>
      <c r="WYM521" s="421"/>
      <c r="WYN521" s="421"/>
      <c r="WYO521" s="421"/>
      <c r="WYP521" s="421"/>
      <c r="WYQ521" s="421"/>
      <c r="WYR521" s="421"/>
      <c r="WYS521" s="421"/>
      <c r="WYT521" s="421"/>
      <c r="WYU521" s="421"/>
      <c r="WYV521" s="421"/>
      <c r="WYW521" s="421"/>
      <c r="WYX521" s="421"/>
      <c r="WYY521" s="421"/>
      <c r="WYZ521" s="421"/>
      <c r="WZA521" s="421"/>
      <c r="WZB521" s="421"/>
      <c r="WZC521" s="421"/>
      <c r="WZD521" s="421"/>
      <c r="WZE521" s="421"/>
      <c r="WZF521" s="421"/>
      <c r="WZG521" s="421"/>
      <c r="WZH521" s="421"/>
      <c r="WZI521" s="421"/>
      <c r="WZJ521" s="421"/>
      <c r="WZK521" s="421"/>
      <c r="WZL521" s="421"/>
      <c r="WZM521" s="421"/>
      <c r="WZN521" s="421"/>
      <c r="WZO521" s="421"/>
      <c r="WZP521" s="421"/>
      <c r="WZQ521" s="421"/>
      <c r="WZR521" s="421"/>
      <c r="WZS521" s="421"/>
      <c r="WZT521" s="421"/>
      <c r="WZU521" s="421"/>
      <c r="WZV521" s="421"/>
      <c r="WZW521" s="421"/>
      <c r="WZX521" s="421"/>
      <c r="WZY521" s="421"/>
      <c r="WZZ521" s="421"/>
      <c r="XAA521" s="421"/>
      <c r="XAB521" s="421"/>
      <c r="XAC521" s="421"/>
      <c r="XAD521" s="421"/>
      <c r="XAE521" s="421"/>
      <c r="XAF521" s="421"/>
      <c r="XAG521" s="421"/>
      <c r="XAH521" s="421"/>
      <c r="XAI521" s="421"/>
      <c r="XAJ521" s="421"/>
      <c r="XAK521" s="421"/>
      <c r="XAL521" s="421"/>
      <c r="XAM521" s="421"/>
      <c r="XAN521" s="421"/>
      <c r="XAO521" s="421"/>
      <c r="XAP521" s="421"/>
      <c r="XAQ521" s="421"/>
      <c r="XAR521" s="421"/>
      <c r="XAS521" s="421"/>
      <c r="XAT521" s="421"/>
      <c r="XAU521" s="421"/>
      <c r="XAV521" s="421"/>
      <c r="XAW521" s="421"/>
      <c r="XAX521" s="421"/>
      <c r="XAY521" s="421"/>
      <c r="XAZ521" s="421"/>
      <c r="XBA521" s="421"/>
      <c r="XBB521" s="421"/>
      <c r="XBC521" s="421"/>
      <c r="XBD521" s="421"/>
      <c r="XBE521" s="421"/>
      <c r="XBF521" s="421"/>
      <c r="XBG521" s="421"/>
      <c r="XBH521" s="421"/>
      <c r="XBI521" s="421"/>
      <c r="XBJ521" s="421"/>
      <c r="XBK521" s="421"/>
      <c r="XBL521" s="421"/>
      <c r="XBM521" s="421"/>
      <c r="XBN521" s="421"/>
      <c r="XBO521" s="421"/>
      <c r="XBP521" s="421"/>
      <c r="XBQ521" s="421"/>
      <c r="XBR521" s="421"/>
      <c r="XBS521" s="421"/>
      <c r="XBT521" s="421"/>
      <c r="XBU521" s="421"/>
      <c r="XBV521" s="421"/>
      <c r="XBW521" s="421"/>
      <c r="XBX521" s="421"/>
      <c r="XBY521" s="421"/>
      <c r="XBZ521" s="421"/>
      <c r="XCA521" s="421"/>
      <c r="XCB521" s="421"/>
      <c r="XCC521" s="421"/>
      <c r="XCD521" s="421"/>
      <c r="XCE521" s="421"/>
      <c r="XCF521" s="421"/>
      <c r="XCG521" s="421"/>
      <c r="XCH521" s="421"/>
      <c r="XCI521" s="421"/>
      <c r="XCJ521" s="421"/>
      <c r="XCK521" s="421"/>
      <c r="XCL521" s="421"/>
      <c r="XCM521" s="421"/>
      <c r="XCN521" s="421"/>
      <c r="XCO521" s="421"/>
      <c r="XCP521" s="421"/>
      <c r="XCQ521" s="421"/>
      <c r="XCR521" s="421"/>
      <c r="XCS521" s="421"/>
      <c r="XCT521" s="421"/>
      <c r="XCU521" s="421"/>
      <c r="XCV521" s="421"/>
      <c r="XCW521" s="421"/>
      <c r="XCX521" s="421"/>
      <c r="XCY521" s="421"/>
      <c r="XCZ521" s="421"/>
      <c r="XDA521" s="421"/>
      <c r="XDB521" s="421"/>
      <c r="XDC521" s="421"/>
      <c r="XDD521" s="421"/>
      <c r="XDE521" s="421"/>
      <c r="XDF521" s="421"/>
      <c r="XDG521" s="421"/>
      <c r="XDH521" s="421"/>
      <c r="XDI521" s="421"/>
      <c r="XDJ521" s="421"/>
      <c r="XDK521" s="421"/>
      <c r="XDL521" s="421"/>
      <c r="XDM521" s="421"/>
      <c r="XDN521" s="421"/>
      <c r="XDO521" s="421"/>
      <c r="XDP521" s="421"/>
      <c r="XDQ521" s="421"/>
      <c r="XDR521" s="421"/>
      <c r="XDS521" s="421"/>
      <c r="XDT521" s="421"/>
      <c r="XDU521" s="421"/>
      <c r="XDV521" s="421"/>
      <c r="XDW521" s="421"/>
      <c r="XDX521" s="421"/>
      <c r="XDY521" s="421"/>
      <c r="XDZ521" s="421"/>
      <c r="XEA521" s="421"/>
      <c r="XEB521" s="421"/>
      <c r="XEC521" s="421"/>
      <c r="XED521" s="421"/>
      <c r="XEE521" s="421"/>
      <c r="XEF521" s="421"/>
      <c r="XEG521" s="421"/>
      <c r="XEH521" s="421"/>
      <c r="XEI521" s="421"/>
      <c r="XEJ521" s="421"/>
      <c r="XEK521" s="421"/>
      <c r="XEL521" s="421"/>
      <c r="XEM521" s="421"/>
      <c r="XEN521" s="421"/>
      <c r="XEO521" s="421"/>
      <c r="XEP521" s="421"/>
      <c r="XEQ521" s="421"/>
      <c r="XER521" s="421"/>
      <c r="XES521" s="421"/>
      <c r="XET521" s="421"/>
      <c r="XEU521" s="421"/>
      <c r="XEV521" s="421"/>
      <c r="XEW521" s="421"/>
      <c r="XEX521" s="421"/>
      <c r="XEY521" s="421"/>
      <c r="XEZ521" s="421"/>
      <c r="XFA521" s="421"/>
      <c r="XFB521" s="421"/>
      <c r="XFC521" s="421"/>
    </row>
    <row r="522" spans="1:16383">
      <c r="A522" s="420"/>
      <c r="B522" s="784"/>
      <c r="C522" s="784"/>
      <c r="D522" s="784"/>
      <c r="E522" s="923"/>
      <c r="F522" s="420"/>
      <c r="G522" s="420"/>
      <c r="H522" s="780"/>
      <c r="I522" s="780"/>
      <c r="J522" s="780"/>
      <c r="K522" s="888" t="s">
        <v>388</v>
      </c>
      <c r="L522" s="888"/>
      <c r="M522" s="420"/>
      <c r="N522" s="420"/>
      <c r="O522" s="420"/>
      <c r="P522" s="420"/>
      <c r="Q522" s="420"/>
      <c r="R522" s="420"/>
      <c r="S522" s="420"/>
      <c r="T522" s="420"/>
      <c r="U522" s="420"/>
      <c r="V522" s="420"/>
      <c r="W522" s="420"/>
      <c r="X522" s="420"/>
      <c r="Y522" s="420"/>
      <c r="Z522" s="420"/>
      <c r="AA522" s="420"/>
      <c r="AB522" s="420"/>
      <c r="AC522" s="420"/>
      <c r="AD522" s="420"/>
      <c r="AE522" s="420"/>
      <c r="AF522" s="420"/>
      <c r="AG522" s="420"/>
      <c r="AH522" s="420"/>
      <c r="AI522" s="420"/>
      <c r="AJ522" s="420"/>
      <c r="AK522" s="420"/>
      <c r="AL522" s="420"/>
      <c r="AM522" s="420"/>
      <c r="AN522" s="420"/>
      <c r="AO522" s="421"/>
      <c r="AP522" s="421"/>
      <c r="AQ522" s="421"/>
      <c r="AR522" s="421"/>
      <c r="AS522" s="421"/>
      <c r="AT522" s="421"/>
      <c r="AU522" s="421"/>
      <c r="AV522" s="421"/>
      <c r="AW522" s="421"/>
      <c r="AX522" s="421"/>
      <c r="AY522" s="421"/>
      <c r="AZ522" s="421"/>
      <c r="BA522" s="421"/>
      <c r="BB522" s="421"/>
      <c r="BC522" s="421"/>
      <c r="BD522" s="421"/>
      <c r="BE522" s="421"/>
      <c r="BF522" s="421"/>
      <c r="BG522" s="421"/>
      <c r="BH522" s="421"/>
      <c r="BI522" s="421"/>
      <c r="BJ522" s="421"/>
      <c r="BK522" s="421"/>
      <c r="BL522" s="421"/>
      <c r="BM522" s="421"/>
      <c r="BN522" s="421"/>
      <c r="BO522" s="421"/>
      <c r="BP522" s="421"/>
      <c r="BQ522" s="421"/>
      <c r="BR522" s="421"/>
      <c r="BS522" s="421"/>
      <c r="BT522" s="421"/>
      <c r="BU522" s="421"/>
      <c r="BV522" s="421"/>
      <c r="BW522" s="421"/>
      <c r="BX522" s="421"/>
      <c r="BY522" s="421"/>
      <c r="BZ522" s="421"/>
      <c r="CA522" s="421"/>
      <c r="CB522" s="421"/>
      <c r="CC522" s="421"/>
      <c r="CD522" s="421"/>
      <c r="CE522" s="421"/>
      <c r="CF522" s="421"/>
      <c r="CG522" s="421"/>
      <c r="CH522" s="421"/>
      <c r="CI522" s="421"/>
      <c r="CJ522" s="421"/>
      <c r="CK522" s="421"/>
      <c r="CL522" s="421"/>
      <c r="CM522" s="421"/>
      <c r="CN522" s="421"/>
      <c r="CO522" s="421"/>
      <c r="CP522" s="421"/>
      <c r="CQ522" s="421"/>
      <c r="CR522" s="421"/>
      <c r="CS522" s="421"/>
      <c r="CT522" s="421"/>
      <c r="CU522" s="421"/>
      <c r="CV522" s="421"/>
      <c r="CW522" s="421"/>
      <c r="CX522" s="421"/>
      <c r="CY522" s="421"/>
      <c r="CZ522" s="421"/>
      <c r="DA522" s="421"/>
      <c r="DB522" s="421"/>
      <c r="DC522" s="421"/>
      <c r="DD522" s="421"/>
      <c r="DE522" s="421"/>
      <c r="DF522" s="421"/>
      <c r="DG522" s="421"/>
      <c r="DH522" s="421"/>
      <c r="DI522" s="421"/>
      <c r="DJ522" s="421"/>
      <c r="DK522" s="421"/>
      <c r="DL522" s="421"/>
      <c r="DM522" s="421"/>
      <c r="DN522" s="421"/>
      <c r="DO522" s="421"/>
      <c r="DP522" s="421"/>
      <c r="DQ522" s="421"/>
      <c r="DR522" s="421"/>
      <c r="DS522" s="421"/>
      <c r="DT522" s="421"/>
      <c r="DU522" s="421"/>
      <c r="DV522" s="421"/>
      <c r="DW522" s="421"/>
      <c r="DX522" s="421"/>
      <c r="DY522" s="421"/>
      <c r="DZ522" s="421"/>
      <c r="EA522" s="421"/>
      <c r="EB522" s="421"/>
      <c r="EC522" s="421"/>
      <c r="ED522" s="421"/>
      <c r="EE522" s="421"/>
      <c r="EF522" s="421"/>
      <c r="EG522" s="421"/>
      <c r="EH522" s="421"/>
      <c r="EI522" s="421"/>
      <c r="EJ522" s="421"/>
      <c r="EK522" s="421"/>
      <c r="EL522" s="421"/>
      <c r="EM522" s="421"/>
      <c r="EN522" s="421"/>
      <c r="EO522" s="421"/>
      <c r="EP522" s="421"/>
      <c r="EQ522" s="421"/>
      <c r="ER522" s="421"/>
      <c r="ES522" s="421"/>
      <c r="ET522" s="421"/>
      <c r="EU522" s="421"/>
      <c r="EV522" s="421"/>
      <c r="EW522" s="421"/>
      <c r="EX522" s="421"/>
      <c r="EY522" s="421"/>
      <c r="EZ522" s="421"/>
      <c r="FA522" s="421"/>
      <c r="FB522" s="421"/>
      <c r="FC522" s="421"/>
      <c r="FD522" s="421"/>
      <c r="FE522" s="421"/>
      <c r="FF522" s="421"/>
      <c r="FG522" s="421"/>
      <c r="FH522" s="421"/>
      <c r="FI522" s="421"/>
      <c r="FJ522" s="421"/>
      <c r="FK522" s="421"/>
      <c r="FL522" s="421"/>
      <c r="FM522" s="421"/>
      <c r="FN522" s="421"/>
      <c r="FO522" s="421"/>
      <c r="FP522" s="421"/>
      <c r="FQ522" s="421"/>
      <c r="FR522" s="421"/>
      <c r="FS522" s="421"/>
      <c r="FT522" s="421"/>
      <c r="FU522" s="421"/>
      <c r="FV522" s="421"/>
      <c r="FW522" s="421"/>
      <c r="FX522" s="421"/>
      <c r="FY522" s="421"/>
      <c r="FZ522" s="421"/>
      <c r="GA522" s="421"/>
      <c r="GB522" s="421"/>
      <c r="GC522" s="421"/>
      <c r="GD522" s="421"/>
      <c r="GE522" s="421"/>
      <c r="GF522" s="421"/>
      <c r="GG522" s="421"/>
      <c r="GH522" s="421"/>
      <c r="GI522" s="421"/>
      <c r="GJ522" s="421"/>
      <c r="GK522" s="421"/>
      <c r="GL522" s="421"/>
      <c r="GM522" s="421"/>
      <c r="GN522" s="421"/>
      <c r="GO522" s="421"/>
      <c r="GP522" s="421"/>
      <c r="GQ522" s="421"/>
      <c r="GR522" s="421"/>
      <c r="GS522" s="421"/>
      <c r="GT522" s="421"/>
      <c r="GU522" s="421"/>
      <c r="GV522" s="421"/>
      <c r="GW522" s="421"/>
      <c r="GX522" s="421"/>
      <c r="GY522" s="421"/>
      <c r="GZ522" s="421"/>
      <c r="HA522" s="421"/>
      <c r="HB522" s="421"/>
      <c r="HC522" s="421"/>
      <c r="HD522" s="421"/>
      <c r="HE522" s="421"/>
      <c r="HF522" s="421"/>
      <c r="HG522" s="421"/>
      <c r="HH522" s="421"/>
      <c r="HI522" s="421"/>
      <c r="HJ522" s="421"/>
      <c r="HK522" s="421"/>
      <c r="HL522" s="421"/>
      <c r="HM522" s="421"/>
      <c r="HN522" s="421"/>
      <c r="HO522" s="421"/>
      <c r="HP522" s="421"/>
      <c r="HQ522" s="421"/>
      <c r="HR522" s="421"/>
      <c r="HS522" s="421"/>
      <c r="HT522" s="421"/>
      <c r="HU522" s="421"/>
      <c r="HV522" s="421"/>
      <c r="HW522" s="421"/>
      <c r="HX522" s="421"/>
      <c r="HY522" s="421"/>
      <c r="HZ522" s="421"/>
      <c r="IA522" s="421"/>
      <c r="IB522" s="421"/>
      <c r="IC522" s="421"/>
      <c r="ID522" s="421"/>
      <c r="IE522" s="421"/>
      <c r="IF522" s="421"/>
      <c r="IG522" s="421"/>
      <c r="IH522" s="421"/>
      <c r="II522" s="421"/>
      <c r="IJ522" s="421"/>
      <c r="IK522" s="421"/>
      <c r="IL522" s="421"/>
      <c r="IM522" s="421"/>
      <c r="IN522" s="421"/>
      <c r="IO522" s="421"/>
      <c r="IP522" s="421"/>
      <c r="IQ522" s="421"/>
      <c r="IR522" s="421"/>
      <c r="IS522" s="421"/>
      <c r="IT522" s="421"/>
      <c r="IU522" s="421"/>
      <c r="IV522" s="421"/>
      <c r="IW522" s="421"/>
      <c r="IX522" s="421"/>
      <c r="IY522" s="421"/>
      <c r="IZ522" s="421"/>
      <c r="JA522" s="421"/>
      <c r="JB522" s="421"/>
      <c r="JC522" s="421"/>
      <c r="JD522" s="421"/>
      <c r="JE522" s="421"/>
      <c r="JF522" s="421"/>
      <c r="JG522" s="421"/>
      <c r="JH522" s="421"/>
      <c r="JI522" s="421"/>
      <c r="JJ522" s="421"/>
      <c r="JK522" s="421"/>
      <c r="JL522" s="421"/>
      <c r="JM522" s="421"/>
      <c r="JN522" s="421"/>
      <c r="JO522" s="421"/>
      <c r="JP522" s="421"/>
      <c r="JQ522" s="421"/>
      <c r="JR522" s="421"/>
      <c r="JS522" s="421"/>
      <c r="JT522" s="421"/>
      <c r="JU522" s="421"/>
      <c r="JV522" s="421"/>
      <c r="JW522" s="421"/>
      <c r="JX522" s="421"/>
      <c r="JY522" s="421"/>
      <c r="JZ522" s="421"/>
      <c r="KA522" s="421"/>
      <c r="KB522" s="421"/>
      <c r="KC522" s="421"/>
      <c r="KD522" s="421"/>
      <c r="KE522" s="421"/>
      <c r="KF522" s="421"/>
      <c r="KG522" s="421"/>
      <c r="KH522" s="421"/>
      <c r="KI522" s="421"/>
      <c r="KJ522" s="421"/>
      <c r="KK522" s="421"/>
      <c r="KL522" s="421"/>
      <c r="KM522" s="421"/>
      <c r="KN522" s="421"/>
      <c r="KO522" s="421"/>
      <c r="KP522" s="421"/>
      <c r="KQ522" s="421"/>
      <c r="KR522" s="421"/>
      <c r="KS522" s="421"/>
      <c r="KT522" s="421"/>
      <c r="KU522" s="421"/>
      <c r="KV522" s="421"/>
      <c r="KW522" s="421"/>
      <c r="KX522" s="421"/>
      <c r="KY522" s="421"/>
      <c r="KZ522" s="421"/>
      <c r="LA522" s="421"/>
      <c r="LB522" s="421"/>
      <c r="LC522" s="421"/>
      <c r="LD522" s="421"/>
      <c r="LE522" s="421"/>
      <c r="LF522" s="421"/>
      <c r="LG522" s="421"/>
      <c r="LH522" s="421"/>
      <c r="LI522" s="421"/>
      <c r="LJ522" s="421"/>
      <c r="LK522" s="421"/>
      <c r="LL522" s="421"/>
      <c r="LM522" s="421"/>
      <c r="LN522" s="421"/>
      <c r="LO522" s="421"/>
      <c r="LP522" s="421"/>
      <c r="LQ522" s="421"/>
      <c r="LR522" s="421"/>
      <c r="LS522" s="421"/>
      <c r="LT522" s="421"/>
      <c r="LU522" s="421"/>
      <c r="LV522" s="421"/>
      <c r="LW522" s="421"/>
      <c r="LX522" s="421"/>
      <c r="LY522" s="421"/>
      <c r="LZ522" s="421"/>
      <c r="MA522" s="421"/>
      <c r="MB522" s="421"/>
      <c r="MC522" s="421"/>
      <c r="MD522" s="421"/>
      <c r="ME522" s="421"/>
      <c r="MF522" s="421"/>
      <c r="MG522" s="421"/>
      <c r="MH522" s="421"/>
      <c r="MI522" s="421"/>
      <c r="MJ522" s="421"/>
      <c r="MK522" s="421"/>
      <c r="ML522" s="421"/>
      <c r="MM522" s="421"/>
      <c r="MN522" s="421"/>
      <c r="MO522" s="421"/>
      <c r="MP522" s="421"/>
      <c r="MQ522" s="421"/>
      <c r="MR522" s="421"/>
      <c r="MS522" s="421"/>
      <c r="MT522" s="421"/>
      <c r="MU522" s="421"/>
      <c r="MV522" s="421"/>
      <c r="MW522" s="421"/>
      <c r="MX522" s="421"/>
      <c r="MY522" s="421"/>
      <c r="MZ522" s="421"/>
      <c r="NA522" s="421"/>
      <c r="NB522" s="421"/>
      <c r="NC522" s="421"/>
      <c r="ND522" s="421"/>
      <c r="NE522" s="421"/>
      <c r="NF522" s="421"/>
      <c r="NG522" s="421"/>
      <c r="NH522" s="421"/>
      <c r="NI522" s="421"/>
      <c r="NJ522" s="421"/>
      <c r="NK522" s="421"/>
      <c r="NL522" s="421"/>
      <c r="NM522" s="421"/>
      <c r="NN522" s="421"/>
      <c r="NO522" s="421"/>
      <c r="NP522" s="421"/>
      <c r="NQ522" s="421"/>
      <c r="NR522" s="421"/>
      <c r="NS522" s="421"/>
      <c r="NT522" s="421"/>
      <c r="NU522" s="421"/>
      <c r="NV522" s="421"/>
      <c r="NW522" s="421"/>
      <c r="NX522" s="421"/>
      <c r="NY522" s="421"/>
      <c r="NZ522" s="421"/>
      <c r="OA522" s="421"/>
      <c r="OB522" s="421"/>
      <c r="OC522" s="421"/>
      <c r="OD522" s="421"/>
      <c r="OE522" s="421"/>
      <c r="OF522" s="421"/>
      <c r="OG522" s="421"/>
      <c r="OH522" s="421"/>
      <c r="OI522" s="421"/>
      <c r="OJ522" s="421"/>
      <c r="OK522" s="421"/>
      <c r="OL522" s="421"/>
      <c r="OM522" s="421"/>
      <c r="ON522" s="421"/>
      <c r="OO522" s="421"/>
      <c r="OP522" s="421"/>
      <c r="OQ522" s="421"/>
      <c r="OR522" s="421"/>
      <c r="OS522" s="421"/>
      <c r="OT522" s="421"/>
      <c r="OU522" s="421"/>
      <c r="OV522" s="421"/>
      <c r="OW522" s="421"/>
      <c r="OX522" s="421"/>
      <c r="OY522" s="421"/>
      <c r="OZ522" s="421"/>
      <c r="PA522" s="421"/>
      <c r="PB522" s="421"/>
      <c r="PC522" s="421"/>
      <c r="PD522" s="421"/>
      <c r="PE522" s="421"/>
      <c r="PF522" s="421"/>
      <c r="PG522" s="421"/>
      <c r="PH522" s="421"/>
      <c r="PI522" s="421"/>
      <c r="PJ522" s="421"/>
      <c r="PK522" s="421"/>
      <c r="PL522" s="421"/>
      <c r="PM522" s="421"/>
      <c r="PN522" s="421"/>
      <c r="PO522" s="421"/>
      <c r="PP522" s="421"/>
      <c r="PQ522" s="421"/>
      <c r="PR522" s="421"/>
      <c r="PS522" s="421"/>
      <c r="PT522" s="421"/>
      <c r="PU522" s="421"/>
      <c r="PV522" s="421"/>
      <c r="PW522" s="421"/>
      <c r="PX522" s="421"/>
      <c r="PY522" s="421"/>
      <c r="PZ522" s="421"/>
      <c r="QA522" s="421"/>
      <c r="QB522" s="421"/>
      <c r="QC522" s="421"/>
      <c r="QD522" s="421"/>
      <c r="QE522" s="421"/>
      <c r="QF522" s="421"/>
      <c r="QG522" s="421"/>
      <c r="QH522" s="421"/>
      <c r="QI522" s="421"/>
      <c r="QJ522" s="421"/>
      <c r="QK522" s="421"/>
      <c r="QL522" s="421"/>
      <c r="QM522" s="421"/>
      <c r="QN522" s="421"/>
      <c r="QO522" s="421"/>
      <c r="QP522" s="421"/>
      <c r="QQ522" s="421"/>
      <c r="QR522" s="421"/>
      <c r="QS522" s="421"/>
      <c r="QT522" s="421"/>
      <c r="QU522" s="421"/>
      <c r="QV522" s="421"/>
      <c r="QW522" s="421"/>
      <c r="QX522" s="421"/>
      <c r="QY522" s="421"/>
      <c r="QZ522" s="421"/>
      <c r="RA522" s="421"/>
      <c r="RB522" s="421"/>
      <c r="RC522" s="421"/>
      <c r="RD522" s="421"/>
      <c r="RE522" s="421"/>
      <c r="RF522" s="421"/>
      <c r="RG522" s="421"/>
      <c r="RH522" s="421"/>
      <c r="RI522" s="421"/>
      <c r="RJ522" s="421"/>
      <c r="RK522" s="421"/>
      <c r="RL522" s="421"/>
      <c r="RM522" s="421"/>
      <c r="RN522" s="421"/>
      <c r="RO522" s="421"/>
      <c r="RP522" s="421"/>
      <c r="RQ522" s="421"/>
      <c r="RR522" s="421"/>
      <c r="RS522" s="421"/>
      <c r="RT522" s="421"/>
      <c r="RU522" s="421"/>
      <c r="RV522" s="421"/>
      <c r="RW522" s="421"/>
      <c r="RX522" s="421"/>
      <c r="RY522" s="421"/>
      <c r="RZ522" s="421"/>
      <c r="SA522" s="421"/>
      <c r="SB522" s="421"/>
      <c r="SC522" s="421"/>
      <c r="SD522" s="421"/>
      <c r="SE522" s="421"/>
      <c r="SF522" s="421"/>
      <c r="SG522" s="421"/>
      <c r="SH522" s="421"/>
      <c r="SI522" s="421"/>
      <c r="SJ522" s="421"/>
      <c r="SK522" s="421"/>
      <c r="SL522" s="421"/>
      <c r="SM522" s="421"/>
      <c r="SN522" s="421"/>
      <c r="SO522" s="421"/>
      <c r="SP522" s="421"/>
      <c r="SQ522" s="421"/>
      <c r="SR522" s="421"/>
      <c r="SS522" s="421"/>
      <c r="ST522" s="421"/>
      <c r="SU522" s="421"/>
      <c r="SV522" s="421"/>
      <c r="SW522" s="421"/>
      <c r="SX522" s="421"/>
      <c r="SY522" s="421"/>
      <c r="SZ522" s="421"/>
      <c r="TA522" s="421"/>
      <c r="TB522" s="421"/>
      <c r="TC522" s="421"/>
      <c r="TD522" s="421"/>
      <c r="TE522" s="421"/>
      <c r="TF522" s="421"/>
      <c r="TG522" s="421"/>
      <c r="TH522" s="421"/>
      <c r="TI522" s="421"/>
      <c r="TJ522" s="421"/>
      <c r="TK522" s="421"/>
      <c r="TL522" s="421"/>
      <c r="TM522" s="421"/>
      <c r="TN522" s="421"/>
      <c r="TO522" s="421"/>
      <c r="TP522" s="421"/>
      <c r="TQ522" s="421"/>
      <c r="TR522" s="421"/>
      <c r="TS522" s="421"/>
      <c r="TT522" s="421"/>
      <c r="TU522" s="421"/>
      <c r="TV522" s="421"/>
      <c r="TW522" s="421"/>
      <c r="TX522" s="421"/>
      <c r="TY522" s="421"/>
      <c r="TZ522" s="421"/>
      <c r="UA522" s="421"/>
      <c r="UB522" s="421"/>
      <c r="UC522" s="421"/>
      <c r="UD522" s="421"/>
      <c r="UE522" s="421"/>
      <c r="UF522" s="421"/>
      <c r="UG522" s="421"/>
      <c r="UH522" s="421"/>
      <c r="UI522" s="421"/>
      <c r="UJ522" s="421"/>
      <c r="UK522" s="421"/>
      <c r="UL522" s="421"/>
      <c r="UM522" s="421"/>
      <c r="UN522" s="421"/>
      <c r="UO522" s="421"/>
      <c r="UP522" s="421"/>
      <c r="UQ522" s="421"/>
      <c r="UR522" s="421"/>
      <c r="US522" s="421"/>
      <c r="UT522" s="421"/>
      <c r="UU522" s="421"/>
      <c r="UV522" s="421"/>
      <c r="UW522" s="421"/>
      <c r="UX522" s="421"/>
      <c r="UY522" s="421"/>
      <c r="UZ522" s="421"/>
      <c r="VA522" s="421"/>
      <c r="VB522" s="421"/>
      <c r="VC522" s="421"/>
      <c r="VD522" s="421"/>
      <c r="VE522" s="421"/>
      <c r="VF522" s="421"/>
      <c r="VG522" s="421"/>
      <c r="VH522" s="421"/>
      <c r="VI522" s="421"/>
      <c r="VJ522" s="421"/>
      <c r="VK522" s="421"/>
      <c r="VL522" s="421"/>
      <c r="VM522" s="421"/>
      <c r="VN522" s="421"/>
      <c r="VO522" s="421"/>
      <c r="VP522" s="421"/>
      <c r="VQ522" s="421"/>
      <c r="VR522" s="421"/>
      <c r="VS522" s="421"/>
      <c r="VT522" s="421"/>
      <c r="VU522" s="421"/>
      <c r="VV522" s="421"/>
      <c r="VW522" s="421"/>
      <c r="VX522" s="421"/>
      <c r="VY522" s="421"/>
      <c r="VZ522" s="421"/>
      <c r="WA522" s="421"/>
      <c r="WB522" s="421"/>
      <c r="WC522" s="421"/>
      <c r="WD522" s="421"/>
      <c r="WE522" s="421"/>
      <c r="WF522" s="421"/>
      <c r="WG522" s="421"/>
      <c r="WH522" s="421"/>
      <c r="WI522" s="421"/>
      <c r="WJ522" s="421"/>
      <c r="WK522" s="421"/>
      <c r="WL522" s="421"/>
      <c r="WM522" s="421"/>
      <c r="WN522" s="421"/>
      <c r="WO522" s="421"/>
      <c r="WP522" s="421"/>
      <c r="WQ522" s="421"/>
      <c r="WR522" s="421"/>
      <c r="WS522" s="421"/>
      <c r="WT522" s="421"/>
      <c r="WU522" s="421"/>
      <c r="WV522" s="421"/>
      <c r="WW522" s="421"/>
      <c r="WX522" s="421"/>
      <c r="WY522" s="421"/>
      <c r="WZ522" s="421"/>
      <c r="XA522" s="421"/>
      <c r="XB522" s="421"/>
      <c r="XC522" s="421"/>
      <c r="XD522" s="421"/>
      <c r="XE522" s="421"/>
      <c r="XF522" s="421"/>
      <c r="XG522" s="421"/>
      <c r="XH522" s="421"/>
      <c r="XI522" s="421"/>
      <c r="XJ522" s="421"/>
      <c r="XK522" s="421"/>
      <c r="XL522" s="421"/>
      <c r="XM522" s="421"/>
      <c r="XN522" s="421"/>
      <c r="XO522" s="421"/>
      <c r="XP522" s="421"/>
      <c r="XQ522" s="421"/>
      <c r="XR522" s="421"/>
      <c r="XS522" s="421"/>
      <c r="XT522" s="421"/>
      <c r="XU522" s="421"/>
      <c r="XV522" s="421"/>
      <c r="XW522" s="421"/>
      <c r="XX522" s="421"/>
      <c r="XY522" s="421"/>
      <c r="XZ522" s="421"/>
      <c r="YA522" s="421"/>
      <c r="YB522" s="421"/>
      <c r="YC522" s="421"/>
      <c r="YD522" s="421"/>
      <c r="YE522" s="421"/>
      <c r="YF522" s="421"/>
      <c r="YG522" s="421"/>
      <c r="YH522" s="421"/>
      <c r="YI522" s="421"/>
      <c r="YJ522" s="421"/>
      <c r="YK522" s="421"/>
      <c r="YL522" s="421"/>
      <c r="YM522" s="421"/>
      <c r="YN522" s="421"/>
      <c r="YO522" s="421"/>
      <c r="YP522" s="421"/>
      <c r="YQ522" s="421"/>
      <c r="YR522" s="421"/>
      <c r="YS522" s="421"/>
      <c r="YT522" s="421"/>
      <c r="YU522" s="421"/>
      <c r="YV522" s="421"/>
      <c r="YW522" s="421"/>
      <c r="YX522" s="421"/>
      <c r="YY522" s="421"/>
      <c r="YZ522" s="421"/>
      <c r="ZA522" s="421"/>
      <c r="ZB522" s="421"/>
      <c r="ZC522" s="421"/>
      <c r="ZD522" s="421"/>
      <c r="ZE522" s="421"/>
      <c r="ZF522" s="421"/>
      <c r="ZG522" s="421"/>
      <c r="ZH522" s="421"/>
      <c r="ZI522" s="421"/>
      <c r="ZJ522" s="421"/>
      <c r="ZK522" s="421"/>
      <c r="ZL522" s="421"/>
      <c r="ZM522" s="421"/>
      <c r="ZN522" s="421"/>
      <c r="ZO522" s="421"/>
      <c r="ZP522" s="421"/>
      <c r="ZQ522" s="421"/>
      <c r="ZR522" s="421"/>
      <c r="ZS522" s="421"/>
      <c r="ZT522" s="421"/>
      <c r="ZU522" s="421"/>
      <c r="ZV522" s="421"/>
      <c r="ZW522" s="421"/>
      <c r="ZX522" s="421"/>
      <c r="ZY522" s="421"/>
      <c r="ZZ522" s="421"/>
      <c r="AAA522" s="421"/>
      <c r="AAB522" s="421"/>
      <c r="AAC522" s="421"/>
      <c r="AAD522" s="421"/>
      <c r="AAE522" s="421"/>
      <c r="AAF522" s="421"/>
      <c r="AAG522" s="421"/>
      <c r="AAH522" s="421"/>
      <c r="AAI522" s="421"/>
      <c r="AAJ522" s="421"/>
      <c r="AAK522" s="421"/>
      <c r="AAL522" s="421"/>
      <c r="AAM522" s="421"/>
      <c r="AAN522" s="421"/>
      <c r="AAO522" s="421"/>
      <c r="AAP522" s="421"/>
      <c r="AAQ522" s="421"/>
      <c r="AAR522" s="421"/>
      <c r="AAS522" s="421"/>
      <c r="AAT522" s="421"/>
      <c r="AAU522" s="421"/>
      <c r="AAV522" s="421"/>
      <c r="AAW522" s="421"/>
      <c r="AAX522" s="421"/>
      <c r="AAY522" s="421"/>
      <c r="AAZ522" s="421"/>
      <c r="ABA522" s="421"/>
      <c r="ABB522" s="421"/>
      <c r="ABC522" s="421"/>
      <c r="ABD522" s="421"/>
      <c r="ABE522" s="421"/>
      <c r="ABF522" s="421"/>
      <c r="ABG522" s="421"/>
      <c r="ABH522" s="421"/>
      <c r="ABI522" s="421"/>
      <c r="ABJ522" s="421"/>
      <c r="ABK522" s="421"/>
      <c r="ABL522" s="421"/>
      <c r="ABM522" s="421"/>
      <c r="ABN522" s="421"/>
      <c r="ABO522" s="421"/>
      <c r="ABP522" s="421"/>
      <c r="ABQ522" s="421"/>
      <c r="ABR522" s="421"/>
      <c r="ABS522" s="421"/>
      <c r="ABT522" s="421"/>
      <c r="ABU522" s="421"/>
      <c r="ABV522" s="421"/>
      <c r="ABW522" s="421"/>
      <c r="ABX522" s="421"/>
      <c r="ABY522" s="421"/>
      <c r="ABZ522" s="421"/>
      <c r="ACA522" s="421"/>
      <c r="ACB522" s="421"/>
      <c r="ACC522" s="421"/>
      <c r="ACD522" s="421"/>
      <c r="ACE522" s="421"/>
      <c r="ACF522" s="421"/>
      <c r="ACG522" s="421"/>
      <c r="ACH522" s="421"/>
      <c r="ACI522" s="421"/>
      <c r="ACJ522" s="421"/>
      <c r="ACK522" s="421"/>
      <c r="ACL522" s="421"/>
      <c r="ACM522" s="421"/>
      <c r="ACN522" s="421"/>
      <c r="ACO522" s="421"/>
      <c r="ACP522" s="421"/>
      <c r="ACQ522" s="421"/>
      <c r="ACR522" s="421"/>
      <c r="ACS522" s="421"/>
      <c r="ACT522" s="421"/>
      <c r="ACU522" s="421"/>
      <c r="ACV522" s="421"/>
      <c r="ACW522" s="421"/>
      <c r="ACX522" s="421"/>
      <c r="ACY522" s="421"/>
      <c r="ACZ522" s="421"/>
      <c r="ADA522" s="421"/>
      <c r="ADB522" s="421"/>
      <c r="ADC522" s="421"/>
      <c r="ADD522" s="421"/>
      <c r="ADE522" s="421"/>
      <c r="ADF522" s="421"/>
      <c r="ADG522" s="421"/>
      <c r="ADH522" s="421"/>
      <c r="ADI522" s="421"/>
      <c r="ADJ522" s="421"/>
      <c r="ADK522" s="421"/>
      <c r="ADL522" s="421"/>
      <c r="ADM522" s="421"/>
      <c r="ADN522" s="421"/>
      <c r="ADO522" s="421"/>
      <c r="ADP522" s="421"/>
      <c r="ADQ522" s="421"/>
      <c r="ADR522" s="421"/>
      <c r="ADS522" s="421"/>
      <c r="ADT522" s="421"/>
      <c r="ADU522" s="421"/>
      <c r="ADV522" s="421"/>
      <c r="ADW522" s="421"/>
      <c r="ADX522" s="421"/>
      <c r="ADY522" s="421"/>
      <c r="ADZ522" s="421"/>
      <c r="AEA522" s="421"/>
      <c r="AEB522" s="421"/>
      <c r="AEC522" s="421"/>
      <c r="AED522" s="421"/>
      <c r="AEE522" s="421"/>
      <c r="AEF522" s="421"/>
      <c r="AEG522" s="421"/>
      <c r="AEH522" s="421"/>
      <c r="AEI522" s="421"/>
      <c r="AEJ522" s="421"/>
      <c r="AEK522" s="421"/>
      <c r="AEL522" s="421"/>
      <c r="AEM522" s="421"/>
      <c r="AEN522" s="421"/>
      <c r="AEO522" s="421"/>
      <c r="AEP522" s="421"/>
      <c r="AEQ522" s="421"/>
      <c r="AER522" s="421"/>
      <c r="AES522" s="421"/>
      <c r="AET522" s="421"/>
      <c r="AEU522" s="421"/>
      <c r="AEV522" s="421"/>
      <c r="AEW522" s="421"/>
      <c r="AEX522" s="421"/>
      <c r="AEY522" s="421"/>
      <c r="AEZ522" s="421"/>
      <c r="AFA522" s="421"/>
      <c r="AFB522" s="421"/>
      <c r="AFC522" s="421"/>
      <c r="AFD522" s="421"/>
      <c r="AFE522" s="421"/>
      <c r="AFF522" s="421"/>
      <c r="AFG522" s="421"/>
      <c r="AFH522" s="421"/>
      <c r="AFI522" s="421"/>
      <c r="AFJ522" s="421"/>
      <c r="AFK522" s="421"/>
      <c r="AFL522" s="421"/>
      <c r="AFM522" s="421"/>
      <c r="AFN522" s="421"/>
      <c r="AFO522" s="421"/>
      <c r="AFP522" s="421"/>
      <c r="AFQ522" s="421"/>
      <c r="AFR522" s="421"/>
      <c r="AFS522" s="421"/>
      <c r="AFT522" s="421"/>
      <c r="AFU522" s="421"/>
      <c r="AFV522" s="421"/>
      <c r="AFW522" s="421"/>
      <c r="AFX522" s="421"/>
      <c r="AFY522" s="421"/>
      <c r="AFZ522" s="421"/>
      <c r="AGA522" s="421"/>
      <c r="AGB522" s="421"/>
      <c r="AGC522" s="421"/>
      <c r="AGD522" s="421"/>
      <c r="AGE522" s="421"/>
      <c r="AGF522" s="421"/>
      <c r="AGG522" s="421"/>
      <c r="AGH522" s="421"/>
      <c r="AGI522" s="421"/>
      <c r="AGJ522" s="421"/>
      <c r="AGK522" s="421"/>
      <c r="AGL522" s="421"/>
      <c r="AGM522" s="421"/>
      <c r="AGN522" s="421"/>
      <c r="AGO522" s="421"/>
      <c r="AGP522" s="421"/>
      <c r="AGQ522" s="421"/>
      <c r="AGR522" s="421"/>
      <c r="AGS522" s="421"/>
      <c r="AGT522" s="421"/>
      <c r="AGU522" s="421"/>
      <c r="AGV522" s="421"/>
      <c r="AGW522" s="421"/>
      <c r="AGX522" s="421"/>
      <c r="AGY522" s="421"/>
      <c r="AGZ522" s="421"/>
      <c r="AHA522" s="421"/>
      <c r="AHB522" s="421"/>
      <c r="AHC522" s="421"/>
      <c r="AHD522" s="421"/>
      <c r="AHE522" s="421"/>
      <c r="AHF522" s="421"/>
      <c r="AHG522" s="421"/>
      <c r="AHH522" s="421"/>
      <c r="AHI522" s="421"/>
      <c r="AHJ522" s="421"/>
      <c r="AHK522" s="421"/>
      <c r="AHL522" s="421"/>
      <c r="AHM522" s="421"/>
      <c r="AHN522" s="421"/>
      <c r="AHO522" s="421"/>
      <c r="AHP522" s="421"/>
      <c r="AHQ522" s="421"/>
      <c r="AHR522" s="421"/>
      <c r="AHS522" s="421"/>
      <c r="AHT522" s="421"/>
      <c r="AHU522" s="421"/>
      <c r="AHV522" s="421"/>
      <c r="AHW522" s="421"/>
      <c r="AHX522" s="421"/>
      <c r="AHY522" s="421"/>
      <c r="AHZ522" s="421"/>
      <c r="AIA522" s="421"/>
      <c r="AIB522" s="421"/>
      <c r="AIC522" s="421"/>
      <c r="AID522" s="421"/>
      <c r="AIE522" s="421"/>
      <c r="AIF522" s="421"/>
      <c r="AIG522" s="421"/>
      <c r="AIH522" s="421"/>
      <c r="AII522" s="421"/>
      <c r="AIJ522" s="421"/>
      <c r="AIK522" s="421"/>
      <c r="AIL522" s="421"/>
      <c r="AIM522" s="421"/>
      <c r="AIN522" s="421"/>
      <c r="AIO522" s="421"/>
      <c r="AIP522" s="421"/>
      <c r="AIQ522" s="421"/>
      <c r="AIR522" s="421"/>
      <c r="AIS522" s="421"/>
      <c r="AIT522" s="421"/>
      <c r="AIU522" s="421"/>
      <c r="AIV522" s="421"/>
      <c r="AIW522" s="421"/>
      <c r="AIX522" s="421"/>
      <c r="AIY522" s="421"/>
      <c r="AIZ522" s="421"/>
      <c r="AJA522" s="421"/>
      <c r="AJB522" s="421"/>
      <c r="AJC522" s="421"/>
      <c r="AJD522" s="421"/>
      <c r="AJE522" s="421"/>
      <c r="AJF522" s="421"/>
      <c r="AJG522" s="421"/>
      <c r="AJH522" s="421"/>
      <c r="AJI522" s="421"/>
      <c r="AJJ522" s="421"/>
      <c r="AJK522" s="421"/>
      <c r="AJL522" s="421"/>
      <c r="AJM522" s="421"/>
      <c r="AJN522" s="421"/>
      <c r="AJO522" s="421"/>
      <c r="AJP522" s="421"/>
      <c r="AJQ522" s="421"/>
      <c r="AJR522" s="421"/>
      <c r="AJS522" s="421"/>
      <c r="AJT522" s="421"/>
      <c r="AJU522" s="421"/>
      <c r="AJV522" s="421"/>
      <c r="AJW522" s="421"/>
      <c r="AJX522" s="421"/>
      <c r="AJY522" s="421"/>
      <c r="AJZ522" s="421"/>
      <c r="AKA522" s="421"/>
      <c r="AKB522" s="421"/>
      <c r="AKC522" s="421"/>
      <c r="AKD522" s="421"/>
      <c r="AKE522" s="421"/>
      <c r="AKF522" s="421"/>
      <c r="AKG522" s="421"/>
      <c r="AKH522" s="421"/>
      <c r="AKI522" s="421"/>
      <c r="AKJ522" s="421"/>
      <c r="AKK522" s="421"/>
      <c r="AKL522" s="421"/>
      <c r="AKM522" s="421"/>
      <c r="AKN522" s="421"/>
      <c r="AKO522" s="421"/>
      <c r="AKP522" s="421"/>
      <c r="AKQ522" s="421"/>
      <c r="AKR522" s="421"/>
      <c r="AKS522" s="421"/>
      <c r="AKT522" s="421"/>
      <c r="AKU522" s="421"/>
      <c r="AKV522" s="421"/>
      <c r="AKW522" s="421"/>
      <c r="AKX522" s="421"/>
      <c r="AKY522" s="421"/>
      <c r="AKZ522" s="421"/>
      <c r="ALA522" s="421"/>
      <c r="ALB522" s="421"/>
      <c r="ALC522" s="421"/>
      <c r="ALD522" s="421"/>
      <c r="ALE522" s="421"/>
      <c r="ALF522" s="421"/>
      <c r="ALG522" s="421"/>
      <c r="ALH522" s="421"/>
      <c r="ALI522" s="421"/>
      <c r="ALJ522" s="421"/>
      <c r="ALK522" s="421"/>
      <c r="ALL522" s="421"/>
      <c r="ALM522" s="421"/>
      <c r="ALN522" s="421"/>
      <c r="ALO522" s="421"/>
      <c r="ALP522" s="421"/>
      <c r="ALQ522" s="421"/>
      <c r="ALR522" s="421"/>
      <c r="ALS522" s="421"/>
      <c r="ALT522" s="421"/>
      <c r="ALU522" s="421"/>
      <c r="ALV522" s="421"/>
      <c r="ALW522" s="421"/>
      <c r="ALX522" s="421"/>
      <c r="ALY522" s="421"/>
      <c r="ALZ522" s="421"/>
      <c r="AMA522" s="421"/>
      <c r="AMB522" s="421"/>
      <c r="AMC522" s="421"/>
      <c r="AMD522" s="421"/>
      <c r="AME522" s="421"/>
      <c r="AMF522" s="421"/>
      <c r="AMG522" s="421"/>
      <c r="AMH522" s="421"/>
      <c r="AMI522" s="421"/>
      <c r="AMJ522" s="421"/>
      <c r="AMK522" s="421"/>
      <c r="AML522" s="421"/>
      <c r="AMM522" s="421"/>
      <c r="AMN522" s="421"/>
      <c r="AMO522" s="421"/>
      <c r="AMP522" s="421"/>
      <c r="AMQ522" s="421"/>
      <c r="AMR522" s="421"/>
      <c r="AMS522" s="421"/>
      <c r="AMT522" s="421"/>
      <c r="AMU522" s="421"/>
      <c r="AMV522" s="421"/>
      <c r="AMW522" s="421"/>
      <c r="AMX522" s="421"/>
      <c r="AMY522" s="421"/>
      <c r="AMZ522" s="421"/>
      <c r="ANA522" s="421"/>
      <c r="ANB522" s="421"/>
      <c r="ANC522" s="421"/>
      <c r="AND522" s="421"/>
      <c r="ANE522" s="421"/>
      <c r="ANF522" s="421"/>
      <c r="ANG522" s="421"/>
      <c r="ANH522" s="421"/>
      <c r="ANI522" s="421"/>
      <c r="ANJ522" s="421"/>
      <c r="ANK522" s="421"/>
      <c r="ANL522" s="421"/>
      <c r="ANM522" s="421"/>
      <c r="ANN522" s="421"/>
      <c r="ANO522" s="421"/>
      <c r="ANP522" s="421"/>
      <c r="ANQ522" s="421"/>
      <c r="ANR522" s="421"/>
      <c r="ANS522" s="421"/>
      <c r="ANT522" s="421"/>
      <c r="ANU522" s="421"/>
      <c r="ANV522" s="421"/>
      <c r="ANW522" s="421"/>
      <c r="ANX522" s="421"/>
      <c r="ANY522" s="421"/>
      <c r="ANZ522" s="421"/>
      <c r="AOA522" s="421"/>
      <c r="AOB522" s="421"/>
      <c r="AOC522" s="421"/>
      <c r="AOD522" s="421"/>
      <c r="AOE522" s="421"/>
      <c r="AOF522" s="421"/>
      <c r="AOG522" s="421"/>
      <c r="AOH522" s="421"/>
      <c r="AOI522" s="421"/>
      <c r="AOJ522" s="421"/>
      <c r="AOK522" s="421"/>
      <c r="AOL522" s="421"/>
      <c r="AOM522" s="421"/>
      <c r="AON522" s="421"/>
      <c r="AOO522" s="421"/>
      <c r="AOP522" s="421"/>
      <c r="AOQ522" s="421"/>
      <c r="AOR522" s="421"/>
      <c r="AOS522" s="421"/>
      <c r="AOT522" s="421"/>
      <c r="AOU522" s="421"/>
      <c r="AOV522" s="421"/>
      <c r="AOW522" s="421"/>
      <c r="AOX522" s="421"/>
      <c r="AOY522" s="421"/>
      <c r="AOZ522" s="421"/>
      <c r="APA522" s="421"/>
      <c r="APB522" s="421"/>
      <c r="APC522" s="421"/>
      <c r="APD522" s="421"/>
      <c r="APE522" s="421"/>
      <c r="APF522" s="421"/>
      <c r="APG522" s="421"/>
      <c r="APH522" s="421"/>
      <c r="API522" s="421"/>
      <c r="APJ522" s="421"/>
      <c r="APK522" s="421"/>
      <c r="APL522" s="421"/>
      <c r="APM522" s="421"/>
      <c r="APN522" s="421"/>
      <c r="APO522" s="421"/>
      <c r="APP522" s="421"/>
      <c r="APQ522" s="421"/>
      <c r="APR522" s="421"/>
      <c r="APS522" s="421"/>
      <c r="APT522" s="421"/>
      <c r="APU522" s="421"/>
      <c r="APV522" s="421"/>
      <c r="APW522" s="421"/>
      <c r="APX522" s="421"/>
      <c r="APY522" s="421"/>
      <c r="APZ522" s="421"/>
      <c r="AQA522" s="421"/>
      <c r="AQB522" s="421"/>
      <c r="AQC522" s="421"/>
      <c r="AQD522" s="421"/>
      <c r="AQE522" s="421"/>
      <c r="AQF522" s="421"/>
      <c r="AQG522" s="421"/>
      <c r="AQH522" s="421"/>
      <c r="AQI522" s="421"/>
      <c r="AQJ522" s="421"/>
      <c r="AQK522" s="421"/>
      <c r="AQL522" s="421"/>
      <c r="AQM522" s="421"/>
      <c r="AQN522" s="421"/>
      <c r="AQO522" s="421"/>
      <c r="AQP522" s="421"/>
      <c r="AQQ522" s="421"/>
      <c r="AQR522" s="421"/>
      <c r="AQS522" s="421"/>
      <c r="AQT522" s="421"/>
      <c r="AQU522" s="421"/>
      <c r="AQV522" s="421"/>
      <c r="AQW522" s="421"/>
      <c r="AQX522" s="421"/>
      <c r="AQY522" s="421"/>
      <c r="AQZ522" s="421"/>
      <c r="ARA522" s="421"/>
      <c r="ARB522" s="421"/>
      <c r="ARC522" s="421"/>
      <c r="ARD522" s="421"/>
      <c r="ARE522" s="421"/>
      <c r="ARF522" s="421"/>
      <c r="ARG522" s="421"/>
      <c r="ARH522" s="421"/>
      <c r="ARI522" s="421"/>
      <c r="ARJ522" s="421"/>
      <c r="ARK522" s="421"/>
      <c r="ARL522" s="421"/>
      <c r="ARM522" s="421"/>
      <c r="ARN522" s="421"/>
      <c r="ARO522" s="421"/>
      <c r="ARP522" s="421"/>
      <c r="ARQ522" s="421"/>
      <c r="ARR522" s="421"/>
      <c r="ARS522" s="421"/>
      <c r="ART522" s="421"/>
      <c r="ARU522" s="421"/>
      <c r="ARV522" s="421"/>
      <c r="ARW522" s="421"/>
      <c r="ARX522" s="421"/>
      <c r="ARY522" s="421"/>
      <c r="ARZ522" s="421"/>
      <c r="ASA522" s="421"/>
      <c r="ASB522" s="421"/>
      <c r="ASC522" s="421"/>
      <c r="ASD522" s="421"/>
      <c r="ASE522" s="421"/>
      <c r="ASF522" s="421"/>
      <c r="ASG522" s="421"/>
      <c r="ASH522" s="421"/>
      <c r="ASI522" s="421"/>
      <c r="ASJ522" s="421"/>
      <c r="ASK522" s="421"/>
      <c r="ASL522" s="421"/>
      <c r="ASM522" s="421"/>
      <c r="ASN522" s="421"/>
      <c r="ASO522" s="421"/>
      <c r="ASP522" s="421"/>
      <c r="ASQ522" s="421"/>
      <c r="ASR522" s="421"/>
      <c r="ASS522" s="421"/>
      <c r="AST522" s="421"/>
      <c r="ASU522" s="421"/>
      <c r="ASV522" s="421"/>
      <c r="ASW522" s="421"/>
      <c r="ASX522" s="421"/>
      <c r="ASY522" s="421"/>
      <c r="ASZ522" s="421"/>
      <c r="ATA522" s="421"/>
      <c r="ATB522" s="421"/>
      <c r="ATC522" s="421"/>
      <c r="ATD522" s="421"/>
      <c r="ATE522" s="421"/>
      <c r="ATF522" s="421"/>
      <c r="ATG522" s="421"/>
      <c r="ATH522" s="421"/>
      <c r="ATI522" s="421"/>
      <c r="ATJ522" s="421"/>
      <c r="ATK522" s="421"/>
      <c r="ATL522" s="421"/>
      <c r="ATM522" s="421"/>
      <c r="ATN522" s="421"/>
      <c r="ATO522" s="421"/>
      <c r="ATP522" s="421"/>
      <c r="ATQ522" s="421"/>
      <c r="ATR522" s="421"/>
      <c r="ATS522" s="421"/>
      <c r="ATT522" s="421"/>
      <c r="ATU522" s="421"/>
      <c r="ATV522" s="421"/>
      <c r="ATW522" s="421"/>
      <c r="ATX522" s="421"/>
      <c r="ATY522" s="421"/>
      <c r="ATZ522" s="421"/>
      <c r="AUA522" s="421"/>
      <c r="AUB522" s="421"/>
      <c r="AUC522" s="421"/>
      <c r="AUD522" s="421"/>
      <c r="AUE522" s="421"/>
      <c r="AUF522" s="421"/>
      <c r="AUG522" s="421"/>
      <c r="AUH522" s="421"/>
      <c r="AUI522" s="421"/>
      <c r="AUJ522" s="421"/>
      <c r="AUK522" s="421"/>
      <c r="AUL522" s="421"/>
      <c r="AUM522" s="421"/>
      <c r="AUN522" s="421"/>
      <c r="AUO522" s="421"/>
      <c r="AUP522" s="421"/>
      <c r="AUQ522" s="421"/>
      <c r="AUR522" s="421"/>
      <c r="AUS522" s="421"/>
      <c r="AUT522" s="421"/>
      <c r="AUU522" s="421"/>
      <c r="AUV522" s="421"/>
      <c r="AUW522" s="421"/>
      <c r="AUX522" s="421"/>
      <c r="AUY522" s="421"/>
      <c r="AUZ522" s="421"/>
      <c r="AVA522" s="421"/>
      <c r="AVB522" s="421"/>
      <c r="AVC522" s="421"/>
      <c r="AVD522" s="421"/>
      <c r="AVE522" s="421"/>
      <c r="AVF522" s="421"/>
      <c r="AVG522" s="421"/>
      <c r="AVH522" s="421"/>
      <c r="AVI522" s="421"/>
      <c r="AVJ522" s="421"/>
      <c r="AVK522" s="421"/>
      <c r="AVL522" s="421"/>
      <c r="AVM522" s="421"/>
      <c r="AVN522" s="421"/>
      <c r="AVO522" s="421"/>
      <c r="AVP522" s="421"/>
      <c r="AVQ522" s="421"/>
      <c r="AVR522" s="421"/>
      <c r="AVS522" s="421"/>
      <c r="AVT522" s="421"/>
      <c r="AVU522" s="421"/>
      <c r="AVV522" s="421"/>
      <c r="AVW522" s="421"/>
      <c r="AVX522" s="421"/>
      <c r="AVY522" s="421"/>
      <c r="AVZ522" s="421"/>
      <c r="AWA522" s="421"/>
      <c r="AWB522" s="421"/>
      <c r="AWC522" s="421"/>
      <c r="AWD522" s="421"/>
      <c r="AWE522" s="421"/>
      <c r="AWF522" s="421"/>
      <c r="AWG522" s="421"/>
      <c r="AWH522" s="421"/>
      <c r="AWI522" s="421"/>
      <c r="AWJ522" s="421"/>
      <c r="AWK522" s="421"/>
      <c r="AWL522" s="421"/>
      <c r="AWM522" s="421"/>
      <c r="AWN522" s="421"/>
      <c r="AWO522" s="421"/>
      <c r="AWP522" s="421"/>
      <c r="AWQ522" s="421"/>
      <c r="AWR522" s="421"/>
      <c r="AWS522" s="421"/>
      <c r="AWT522" s="421"/>
      <c r="AWU522" s="421"/>
      <c r="AWV522" s="421"/>
      <c r="AWW522" s="421"/>
      <c r="AWX522" s="421"/>
      <c r="AWY522" s="421"/>
      <c r="AWZ522" s="421"/>
      <c r="AXA522" s="421"/>
      <c r="AXB522" s="421"/>
      <c r="AXC522" s="421"/>
      <c r="AXD522" s="421"/>
      <c r="AXE522" s="421"/>
      <c r="AXF522" s="421"/>
      <c r="AXG522" s="421"/>
      <c r="AXH522" s="421"/>
      <c r="AXI522" s="421"/>
      <c r="AXJ522" s="421"/>
      <c r="AXK522" s="421"/>
      <c r="AXL522" s="421"/>
      <c r="AXM522" s="421"/>
      <c r="AXN522" s="421"/>
      <c r="AXO522" s="421"/>
      <c r="AXP522" s="421"/>
      <c r="AXQ522" s="421"/>
      <c r="AXR522" s="421"/>
      <c r="AXS522" s="421"/>
      <c r="AXT522" s="421"/>
      <c r="AXU522" s="421"/>
      <c r="AXV522" s="421"/>
      <c r="AXW522" s="421"/>
      <c r="AXX522" s="421"/>
      <c r="AXY522" s="421"/>
      <c r="AXZ522" s="421"/>
      <c r="AYA522" s="421"/>
      <c r="AYB522" s="421"/>
      <c r="AYC522" s="421"/>
      <c r="AYD522" s="421"/>
      <c r="AYE522" s="421"/>
      <c r="AYF522" s="421"/>
      <c r="AYG522" s="421"/>
      <c r="AYH522" s="421"/>
      <c r="AYI522" s="421"/>
      <c r="AYJ522" s="421"/>
      <c r="AYK522" s="421"/>
      <c r="AYL522" s="421"/>
      <c r="AYM522" s="421"/>
      <c r="AYN522" s="421"/>
      <c r="AYO522" s="421"/>
      <c r="AYP522" s="421"/>
      <c r="AYQ522" s="421"/>
      <c r="AYR522" s="421"/>
      <c r="AYS522" s="421"/>
      <c r="AYT522" s="421"/>
      <c r="AYU522" s="421"/>
      <c r="AYV522" s="421"/>
      <c r="AYW522" s="421"/>
      <c r="AYX522" s="421"/>
      <c r="AYY522" s="421"/>
      <c r="AYZ522" s="421"/>
      <c r="AZA522" s="421"/>
      <c r="AZB522" s="421"/>
      <c r="AZC522" s="421"/>
      <c r="AZD522" s="421"/>
      <c r="AZE522" s="421"/>
      <c r="AZF522" s="421"/>
      <c r="AZG522" s="421"/>
      <c r="AZH522" s="421"/>
      <c r="AZI522" s="421"/>
      <c r="AZJ522" s="421"/>
      <c r="AZK522" s="421"/>
      <c r="AZL522" s="421"/>
      <c r="AZM522" s="421"/>
      <c r="AZN522" s="421"/>
      <c r="AZO522" s="421"/>
      <c r="AZP522" s="421"/>
      <c r="AZQ522" s="421"/>
      <c r="AZR522" s="421"/>
      <c r="AZS522" s="421"/>
      <c r="AZT522" s="421"/>
      <c r="AZU522" s="421"/>
      <c r="AZV522" s="421"/>
      <c r="AZW522" s="421"/>
      <c r="AZX522" s="421"/>
      <c r="AZY522" s="421"/>
      <c r="AZZ522" s="421"/>
      <c r="BAA522" s="421"/>
      <c r="BAB522" s="421"/>
      <c r="BAC522" s="421"/>
      <c r="BAD522" s="421"/>
      <c r="BAE522" s="421"/>
      <c r="BAF522" s="421"/>
      <c r="BAG522" s="421"/>
      <c r="BAH522" s="421"/>
      <c r="BAI522" s="421"/>
      <c r="BAJ522" s="421"/>
      <c r="BAK522" s="421"/>
      <c r="BAL522" s="421"/>
      <c r="BAM522" s="421"/>
      <c r="BAN522" s="421"/>
      <c r="BAO522" s="421"/>
      <c r="BAP522" s="421"/>
      <c r="BAQ522" s="421"/>
      <c r="BAR522" s="421"/>
      <c r="BAS522" s="421"/>
      <c r="BAT522" s="421"/>
      <c r="BAU522" s="421"/>
      <c r="BAV522" s="421"/>
      <c r="BAW522" s="421"/>
      <c r="BAX522" s="421"/>
      <c r="BAY522" s="421"/>
      <c r="BAZ522" s="421"/>
      <c r="BBA522" s="421"/>
      <c r="BBB522" s="421"/>
      <c r="BBC522" s="421"/>
      <c r="BBD522" s="421"/>
      <c r="BBE522" s="421"/>
      <c r="BBF522" s="421"/>
      <c r="BBG522" s="421"/>
      <c r="BBH522" s="421"/>
      <c r="BBI522" s="421"/>
      <c r="BBJ522" s="421"/>
      <c r="BBK522" s="421"/>
      <c r="BBL522" s="421"/>
      <c r="BBM522" s="421"/>
      <c r="BBN522" s="421"/>
      <c r="BBO522" s="421"/>
      <c r="BBP522" s="421"/>
      <c r="BBQ522" s="421"/>
      <c r="BBR522" s="421"/>
      <c r="BBS522" s="421"/>
      <c r="BBT522" s="421"/>
      <c r="BBU522" s="421"/>
      <c r="BBV522" s="421"/>
      <c r="BBW522" s="421"/>
      <c r="BBX522" s="421"/>
      <c r="BBY522" s="421"/>
      <c r="BBZ522" s="421"/>
      <c r="BCA522" s="421"/>
      <c r="BCB522" s="421"/>
      <c r="BCC522" s="421"/>
      <c r="BCD522" s="421"/>
      <c r="BCE522" s="421"/>
      <c r="BCF522" s="421"/>
      <c r="BCG522" s="421"/>
      <c r="BCH522" s="421"/>
      <c r="BCI522" s="421"/>
      <c r="BCJ522" s="421"/>
      <c r="BCK522" s="421"/>
      <c r="BCL522" s="421"/>
      <c r="BCM522" s="421"/>
      <c r="BCN522" s="421"/>
      <c r="BCO522" s="421"/>
      <c r="BCP522" s="421"/>
      <c r="BCQ522" s="421"/>
      <c r="BCR522" s="421"/>
      <c r="BCS522" s="421"/>
      <c r="BCT522" s="421"/>
      <c r="BCU522" s="421"/>
      <c r="BCV522" s="421"/>
      <c r="BCW522" s="421"/>
      <c r="BCX522" s="421"/>
      <c r="BCY522" s="421"/>
      <c r="BCZ522" s="421"/>
      <c r="BDA522" s="421"/>
      <c r="BDB522" s="421"/>
      <c r="BDC522" s="421"/>
      <c r="BDD522" s="421"/>
      <c r="BDE522" s="421"/>
      <c r="BDF522" s="421"/>
      <c r="BDG522" s="421"/>
      <c r="BDH522" s="421"/>
      <c r="BDI522" s="421"/>
      <c r="BDJ522" s="421"/>
      <c r="BDK522" s="421"/>
      <c r="BDL522" s="421"/>
      <c r="BDM522" s="421"/>
      <c r="BDN522" s="421"/>
      <c r="BDO522" s="421"/>
      <c r="BDP522" s="421"/>
      <c r="BDQ522" s="421"/>
      <c r="BDR522" s="421"/>
      <c r="BDS522" s="421"/>
      <c r="BDT522" s="421"/>
      <c r="BDU522" s="421"/>
      <c r="BDV522" s="421"/>
      <c r="BDW522" s="421"/>
      <c r="BDX522" s="421"/>
      <c r="BDY522" s="421"/>
      <c r="BDZ522" s="421"/>
      <c r="BEA522" s="421"/>
      <c r="BEB522" s="421"/>
      <c r="BEC522" s="421"/>
      <c r="BED522" s="421"/>
      <c r="BEE522" s="421"/>
      <c r="BEF522" s="421"/>
      <c r="BEG522" s="421"/>
      <c r="BEH522" s="421"/>
      <c r="BEI522" s="421"/>
      <c r="BEJ522" s="421"/>
      <c r="BEK522" s="421"/>
      <c r="BEL522" s="421"/>
      <c r="BEM522" s="421"/>
      <c r="BEN522" s="421"/>
      <c r="BEO522" s="421"/>
      <c r="BEP522" s="421"/>
      <c r="BEQ522" s="421"/>
      <c r="BER522" s="421"/>
      <c r="BES522" s="421"/>
      <c r="BET522" s="421"/>
      <c r="BEU522" s="421"/>
      <c r="BEV522" s="421"/>
      <c r="BEW522" s="421"/>
      <c r="BEX522" s="421"/>
      <c r="BEY522" s="421"/>
      <c r="BEZ522" s="421"/>
      <c r="BFA522" s="421"/>
      <c r="BFB522" s="421"/>
      <c r="BFC522" s="421"/>
      <c r="BFD522" s="421"/>
      <c r="BFE522" s="421"/>
      <c r="BFF522" s="421"/>
      <c r="BFG522" s="421"/>
      <c r="BFH522" s="421"/>
      <c r="BFI522" s="421"/>
      <c r="BFJ522" s="421"/>
      <c r="BFK522" s="421"/>
      <c r="BFL522" s="421"/>
      <c r="BFM522" s="421"/>
      <c r="BFN522" s="421"/>
      <c r="BFO522" s="421"/>
      <c r="BFP522" s="421"/>
      <c r="BFQ522" s="421"/>
      <c r="BFR522" s="421"/>
      <c r="BFS522" s="421"/>
      <c r="BFT522" s="421"/>
      <c r="BFU522" s="421"/>
      <c r="BFV522" s="421"/>
      <c r="BFW522" s="421"/>
      <c r="BFX522" s="421"/>
      <c r="BFY522" s="421"/>
      <c r="BFZ522" s="421"/>
      <c r="BGA522" s="421"/>
      <c r="BGB522" s="421"/>
      <c r="BGC522" s="421"/>
      <c r="BGD522" s="421"/>
      <c r="BGE522" s="421"/>
      <c r="BGF522" s="421"/>
      <c r="BGG522" s="421"/>
      <c r="BGH522" s="421"/>
      <c r="BGI522" s="421"/>
      <c r="BGJ522" s="421"/>
      <c r="BGK522" s="421"/>
      <c r="BGL522" s="421"/>
      <c r="BGM522" s="421"/>
      <c r="BGN522" s="421"/>
      <c r="BGO522" s="421"/>
      <c r="BGP522" s="421"/>
      <c r="BGQ522" s="421"/>
      <c r="BGR522" s="421"/>
      <c r="BGS522" s="421"/>
      <c r="BGT522" s="421"/>
      <c r="BGU522" s="421"/>
      <c r="BGV522" s="421"/>
      <c r="BGW522" s="421"/>
      <c r="BGX522" s="421"/>
      <c r="BGY522" s="421"/>
      <c r="BGZ522" s="421"/>
      <c r="BHA522" s="421"/>
      <c r="BHB522" s="421"/>
      <c r="BHC522" s="421"/>
      <c r="BHD522" s="421"/>
      <c r="BHE522" s="421"/>
      <c r="BHF522" s="421"/>
      <c r="BHG522" s="421"/>
      <c r="BHH522" s="421"/>
      <c r="BHI522" s="421"/>
      <c r="BHJ522" s="421"/>
      <c r="BHK522" s="421"/>
      <c r="BHL522" s="421"/>
      <c r="BHM522" s="421"/>
      <c r="BHN522" s="421"/>
      <c r="BHO522" s="421"/>
      <c r="BHP522" s="421"/>
      <c r="BHQ522" s="421"/>
      <c r="BHR522" s="421"/>
      <c r="BHS522" s="421"/>
      <c r="BHT522" s="421"/>
      <c r="BHU522" s="421"/>
      <c r="BHV522" s="421"/>
      <c r="BHW522" s="421"/>
      <c r="BHX522" s="421"/>
      <c r="BHY522" s="421"/>
      <c r="BHZ522" s="421"/>
      <c r="BIA522" s="421"/>
      <c r="BIB522" s="421"/>
      <c r="BIC522" s="421"/>
      <c r="BID522" s="421"/>
      <c r="BIE522" s="421"/>
      <c r="BIF522" s="421"/>
      <c r="BIG522" s="421"/>
      <c r="BIH522" s="421"/>
      <c r="BII522" s="421"/>
      <c r="BIJ522" s="421"/>
      <c r="BIK522" s="421"/>
      <c r="BIL522" s="421"/>
      <c r="BIM522" s="421"/>
      <c r="BIN522" s="421"/>
      <c r="BIO522" s="421"/>
      <c r="BIP522" s="421"/>
      <c r="BIQ522" s="421"/>
      <c r="BIR522" s="421"/>
      <c r="BIS522" s="421"/>
      <c r="BIT522" s="421"/>
      <c r="BIU522" s="421"/>
      <c r="BIV522" s="421"/>
      <c r="BIW522" s="421"/>
      <c r="BIX522" s="421"/>
      <c r="BIY522" s="421"/>
      <c r="BIZ522" s="421"/>
      <c r="BJA522" s="421"/>
      <c r="BJB522" s="421"/>
      <c r="BJC522" s="421"/>
      <c r="BJD522" s="421"/>
      <c r="BJE522" s="421"/>
      <c r="BJF522" s="421"/>
      <c r="BJG522" s="421"/>
      <c r="BJH522" s="421"/>
      <c r="BJI522" s="421"/>
      <c r="BJJ522" s="421"/>
      <c r="BJK522" s="421"/>
      <c r="BJL522" s="421"/>
      <c r="BJM522" s="421"/>
      <c r="BJN522" s="421"/>
      <c r="BJO522" s="421"/>
      <c r="BJP522" s="421"/>
      <c r="BJQ522" s="421"/>
      <c r="BJR522" s="421"/>
      <c r="BJS522" s="421"/>
      <c r="BJT522" s="421"/>
      <c r="BJU522" s="421"/>
      <c r="BJV522" s="421"/>
      <c r="BJW522" s="421"/>
      <c r="BJX522" s="421"/>
      <c r="BJY522" s="421"/>
      <c r="BJZ522" s="421"/>
      <c r="BKA522" s="421"/>
      <c r="BKB522" s="421"/>
      <c r="BKC522" s="421"/>
      <c r="BKD522" s="421"/>
      <c r="BKE522" s="421"/>
      <c r="BKF522" s="421"/>
      <c r="BKG522" s="421"/>
      <c r="BKH522" s="421"/>
      <c r="BKI522" s="421"/>
      <c r="BKJ522" s="421"/>
      <c r="BKK522" s="421"/>
      <c r="BKL522" s="421"/>
      <c r="BKM522" s="421"/>
      <c r="BKN522" s="421"/>
      <c r="BKO522" s="421"/>
      <c r="BKP522" s="421"/>
      <c r="BKQ522" s="421"/>
      <c r="BKR522" s="421"/>
      <c r="BKS522" s="421"/>
      <c r="BKT522" s="421"/>
      <c r="BKU522" s="421"/>
      <c r="BKV522" s="421"/>
      <c r="BKW522" s="421"/>
      <c r="BKX522" s="421"/>
      <c r="BKY522" s="421"/>
      <c r="BKZ522" s="421"/>
      <c r="BLA522" s="421"/>
      <c r="BLB522" s="421"/>
      <c r="BLC522" s="421"/>
      <c r="BLD522" s="421"/>
      <c r="BLE522" s="421"/>
      <c r="BLF522" s="421"/>
      <c r="BLG522" s="421"/>
      <c r="BLH522" s="421"/>
      <c r="BLI522" s="421"/>
      <c r="BLJ522" s="421"/>
      <c r="BLK522" s="421"/>
      <c r="BLL522" s="421"/>
      <c r="BLM522" s="421"/>
      <c r="BLN522" s="421"/>
      <c r="BLO522" s="421"/>
      <c r="BLP522" s="421"/>
      <c r="BLQ522" s="421"/>
      <c r="BLR522" s="421"/>
      <c r="BLS522" s="421"/>
      <c r="BLT522" s="421"/>
      <c r="BLU522" s="421"/>
      <c r="BLV522" s="421"/>
      <c r="BLW522" s="421"/>
      <c r="BLX522" s="421"/>
      <c r="BLY522" s="421"/>
      <c r="BLZ522" s="421"/>
      <c r="BMA522" s="421"/>
      <c r="BMB522" s="421"/>
      <c r="BMC522" s="421"/>
      <c r="BMD522" s="421"/>
      <c r="BME522" s="421"/>
      <c r="BMF522" s="421"/>
      <c r="BMG522" s="421"/>
      <c r="BMH522" s="421"/>
      <c r="BMI522" s="421"/>
      <c r="BMJ522" s="421"/>
      <c r="BMK522" s="421"/>
      <c r="BML522" s="421"/>
      <c r="BMM522" s="421"/>
      <c r="BMN522" s="421"/>
      <c r="BMO522" s="421"/>
      <c r="BMP522" s="421"/>
      <c r="BMQ522" s="421"/>
      <c r="BMR522" s="421"/>
      <c r="BMS522" s="421"/>
      <c r="BMT522" s="421"/>
      <c r="BMU522" s="421"/>
      <c r="BMV522" s="421"/>
      <c r="BMW522" s="421"/>
      <c r="BMX522" s="421"/>
      <c r="BMY522" s="421"/>
      <c r="BMZ522" s="421"/>
      <c r="BNA522" s="421"/>
      <c r="BNB522" s="421"/>
      <c r="BNC522" s="421"/>
      <c r="BND522" s="421"/>
      <c r="BNE522" s="421"/>
      <c r="BNF522" s="421"/>
      <c r="BNG522" s="421"/>
      <c r="BNH522" s="421"/>
      <c r="BNI522" s="421"/>
      <c r="BNJ522" s="421"/>
      <c r="BNK522" s="421"/>
      <c r="BNL522" s="421"/>
      <c r="BNM522" s="421"/>
      <c r="BNN522" s="421"/>
      <c r="BNO522" s="421"/>
      <c r="BNP522" s="421"/>
      <c r="BNQ522" s="421"/>
      <c r="BNR522" s="421"/>
      <c r="BNS522" s="421"/>
      <c r="BNT522" s="421"/>
      <c r="BNU522" s="421"/>
      <c r="BNV522" s="421"/>
      <c r="BNW522" s="421"/>
      <c r="BNX522" s="421"/>
      <c r="BNY522" s="421"/>
      <c r="BNZ522" s="421"/>
      <c r="BOA522" s="421"/>
      <c r="BOB522" s="421"/>
      <c r="BOC522" s="421"/>
      <c r="BOD522" s="421"/>
      <c r="BOE522" s="421"/>
      <c r="BOF522" s="421"/>
      <c r="BOG522" s="421"/>
      <c r="BOH522" s="421"/>
      <c r="BOI522" s="421"/>
      <c r="BOJ522" s="421"/>
      <c r="BOK522" s="421"/>
      <c r="BOL522" s="421"/>
      <c r="BOM522" s="421"/>
      <c r="BON522" s="421"/>
      <c r="BOO522" s="421"/>
      <c r="BOP522" s="421"/>
      <c r="BOQ522" s="421"/>
      <c r="BOR522" s="421"/>
      <c r="BOS522" s="421"/>
      <c r="BOT522" s="421"/>
      <c r="BOU522" s="421"/>
      <c r="BOV522" s="421"/>
      <c r="BOW522" s="421"/>
      <c r="BOX522" s="421"/>
      <c r="BOY522" s="421"/>
      <c r="BOZ522" s="421"/>
      <c r="BPA522" s="421"/>
      <c r="BPB522" s="421"/>
      <c r="BPC522" s="421"/>
      <c r="BPD522" s="421"/>
      <c r="BPE522" s="421"/>
      <c r="BPF522" s="421"/>
      <c r="BPG522" s="421"/>
      <c r="BPH522" s="421"/>
      <c r="BPI522" s="421"/>
      <c r="BPJ522" s="421"/>
      <c r="BPK522" s="421"/>
      <c r="BPL522" s="421"/>
      <c r="BPM522" s="421"/>
      <c r="BPN522" s="421"/>
      <c r="BPO522" s="421"/>
      <c r="BPP522" s="421"/>
      <c r="BPQ522" s="421"/>
      <c r="BPR522" s="421"/>
      <c r="BPS522" s="421"/>
      <c r="BPT522" s="421"/>
      <c r="BPU522" s="421"/>
      <c r="BPV522" s="421"/>
      <c r="BPW522" s="421"/>
      <c r="BPX522" s="421"/>
      <c r="BPY522" s="421"/>
      <c r="BPZ522" s="421"/>
      <c r="BQA522" s="421"/>
      <c r="BQB522" s="421"/>
      <c r="BQC522" s="421"/>
      <c r="BQD522" s="421"/>
      <c r="BQE522" s="421"/>
      <c r="BQF522" s="421"/>
      <c r="BQG522" s="421"/>
      <c r="BQH522" s="421"/>
      <c r="BQI522" s="421"/>
      <c r="BQJ522" s="421"/>
      <c r="BQK522" s="421"/>
      <c r="BQL522" s="421"/>
      <c r="BQM522" s="421"/>
      <c r="BQN522" s="421"/>
      <c r="BQO522" s="421"/>
      <c r="BQP522" s="421"/>
      <c r="BQQ522" s="421"/>
      <c r="BQR522" s="421"/>
      <c r="BQS522" s="421"/>
      <c r="BQT522" s="421"/>
      <c r="BQU522" s="421"/>
      <c r="BQV522" s="421"/>
      <c r="BQW522" s="421"/>
      <c r="BQX522" s="421"/>
      <c r="BQY522" s="421"/>
      <c r="BQZ522" s="421"/>
      <c r="BRA522" s="421"/>
      <c r="BRB522" s="421"/>
      <c r="BRC522" s="421"/>
      <c r="BRD522" s="421"/>
      <c r="BRE522" s="421"/>
      <c r="BRF522" s="421"/>
      <c r="BRG522" s="421"/>
      <c r="BRH522" s="421"/>
      <c r="BRI522" s="421"/>
      <c r="BRJ522" s="421"/>
      <c r="BRK522" s="421"/>
      <c r="BRL522" s="421"/>
      <c r="BRM522" s="421"/>
      <c r="BRN522" s="421"/>
      <c r="BRO522" s="421"/>
      <c r="BRP522" s="421"/>
      <c r="BRQ522" s="421"/>
      <c r="BRR522" s="421"/>
      <c r="BRS522" s="421"/>
      <c r="BRT522" s="421"/>
      <c r="BRU522" s="421"/>
      <c r="BRV522" s="421"/>
      <c r="BRW522" s="421"/>
      <c r="BRX522" s="421"/>
      <c r="BRY522" s="421"/>
      <c r="BRZ522" s="421"/>
      <c r="BSA522" s="421"/>
      <c r="BSB522" s="421"/>
      <c r="BSC522" s="421"/>
      <c r="BSD522" s="421"/>
      <c r="BSE522" s="421"/>
      <c r="BSF522" s="421"/>
      <c r="BSG522" s="421"/>
      <c r="BSH522" s="421"/>
      <c r="BSI522" s="421"/>
      <c r="BSJ522" s="421"/>
      <c r="BSK522" s="421"/>
      <c r="BSL522" s="421"/>
      <c r="BSM522" s="421"/>
      <c r="BSN522" s="421"/>
      <c r="BSO522" s="421"/>
      <c r="BSP522" s="421"/>
      <c r="BSQ522" s="421"/>
      <c r="BSR522" s="421"/>
      <c r="BSS522" s="421"/>
      <c r="BST522" s="421"/>
      <c r="BSU522" s="421"/>
      <c r="BSV522" s="421"/>
      <c r="BSW522" s="421"/>
      <c r="BSX522" s="421"/>
      <c r="BSY522" s="421"/>
      <c r="BSZ522" s="421"/>
      <c r="BTA522" s="421"/>
      <c r="BTB522" s="421"/>
      <c r="BTC522" s="421"/>
      <c r="BTD522" s="421"/>
      <c r="BTE522" s="421"/>
      <c r="BTF522" s="421"/>
      <c r="BTG522" s="421"/>
      <c r="BTH522" s="421"/>
      <c r="BTI522" s="421"/>
      <c r="BTJ522" s="421"/>
      <c r="BTK522" s="421"/>
      <c r="BTL522" s="421"/>
      <c r="BTM522" s="421"/>
      <c r="BTN522" s="421"/>
      <c r="BTO522" s="421"/>
      <c r="BTP522" s="421"/>
      <c r="BTQ522" s="421"/>
      <c r="BTR522" s="421"/>
      <c r="BTS522" s="421"/>
      <c r="BTT522" s="421"/>
      <c r="BTU522" s="421"/>
      <c r="BTV522" s="421"/>
      <c r="BTW522" s="421"/>
      <c r="BTX522" s="421"/>
      <c r="BTY522" s="421"/>
      <c r="BTZ522" s="421"/>
      <c r="BUA522" s="421"/>
      <c r="BUB522" s="421"/>
      <c r="BUC522" s="421"/>
      <c r="BUD522" s="421"/>
      <c r="BUE522" s="421"/>
      <c r="BUF522" s="421"/>
      <c r="BUG522" s="421"/>
      <c r="BUH522" s="421"/>
      <c r="BUI522" s="421"/>
      <c r="BUJ522" s="421"/>
      <c r="BUK522" s="421"/>
      <c r="BUL522" s="421"/>
      <c r="BUM522" s="421"/>
      <c r="BUN522" s="421"/>
      <c r="BUO522" s="421"/>
      <c r="BUP522" s="421"/>
      <c r="BUQ522" s="421"/>
      <c r="BUR522" s="421"/>
      <c r="BUS522" s="421"/>
      <c r="BUT522" s="421"/>
      <c r="BUU522" s="421"/>
      <c r="BUV522" s="421"/>
      <c r="BUW522" s="421"/>
      <c r="BUX522" s="421"/>
      <c r="BUY522" s="421"/>
      <c r="BUZ522" s="421"/>
      <c r="BVA522" s="421"/>
      <c r="BVB522" s="421"/>
      <c r="BVC522" s="421"/>
      <c r="BVD522" s="421"/>
      <c r="BVE522" s="421"/>
      <c r="BVF522" s="421"/>
      <c r="BVG522" s="421"/>
      <c r="BVH522" s="421"/>
      <c r="BVI522" s="421"/>
      <c r="BVJ522" s="421"/>
      <c r="BVK522" s="421"/>
      <c r="BVL522" s="421"/>
      <c r="BVM522" s="421"/>
      <c r="BVN522" s="421"/>
      <c r="BVO522" s="421"/>
      <c r="BVP522" s="421"/>
      <c r="BVQ522" s="421"/>
      <c r="BVR522" s="421"/>
      <c r="BVS522" s="421"/>
      <c r="BVT522" s="421"/>
      <c r="BVU522" s="421"/>
      <c r="BVV522" s="421"/>
      <c r="BVW522" s="421"/>
      <c r="BVX522" s="421"/>
      <c r="BVY522" s="421"/>
      <c r="BVZ522" s="421"/>
      <c r="BWA522" s="421"/>
      <c r="BWB522" s="421"/>
      <c r="BWC522" s="421"/>
      <c r="BWD522" s="421"/>
      <c r="BWE522" s="421"/>
      <c r="BWF522" s="421"/>
      <c r="BWG522" s="421"/>
      <c r="BWH522" s="421"/>
      <c r="BWI522" s="421"/>
      <c r="BWJ522" s="421"/>
      <c r="BWK522" s="421"/>
      <c r="BWL522" s="421"/>
      <c r="BWM522" s="421"/>
      <c r="BWN522" s="421"/>
      <c r="BWO522" s="421"/>
      <c r="BWP522" s="421"/>
      <c r="BWQ522" s="421"/>
      <c r="BWR522" s="421"/>
      <c r="BWS522" s="421"/>
      <c r="BWT522" s="421"/>
      <c r="BWU522" s="421"/>
      <c r="BWV522" s="421"/>
      <c r="BWW522" s="421"/>
      <c r="BWX522" s="421"/>
      <c r="BWY522" s="421"/>
      <c r="BWZ522" s="421"/>
      <c r="BXA522" s="421"/>
      <c r="BXB522" s="421"/>
      <c r="BXC522" s="421"/>
      <c r="BXD522" s="421"/>
      <c r="BXE522" s="421"/>
      <c r="BXF522" s="421"/>
      <c r="BXG522" s="421"/>
      <c r="BXH522" s="421"/>
      <c r="BXI522" s="421"/>
      <c r="BXJ522" s="421"/>
      <c r="BXK522" s="421"/>
      <c r="BXL522" s="421"/>
      <c r="BXM522" s="421"/>
      <c r="BXN522" s="421"/>
      <c r="BXO522" s="421"/>
      <c r="BXP522" s="421"/>
      <c r="BXQ522" s="421"/>
      <c r="BXR522" s="421"/>
      <c r="BXS522" s="421"/>
      <c r="BXT522" s="421"/>
      <c r="BXU522" s="421"/>
      <c r="BXV522" s="421"/>
      <c r="BXW522" s="421"/>
      <c r="BXX522" s="421"/>
      <c r="BXY522" s="421"/>
      <c r="BXZ522" s="421"/>
      <c r="BYA522" s="421"/>
      <c r="BYB522" s="421"/>
      <c r="BYC522" s="421"/>
      <c r="BYD522" s="421"/>
      <c r="BYE522" s="421"/>
      <c r="BYF522" s="421"/>
      <c r="BYG522" s="421"/>
      <c r="BYH522" s="421"/>
      <c r="BYI522" s="421"/>
      <c r="BYJ522" s="421"/>
      <c r="BYK522" s="421"/>
      <c r="BYL522" s="421"/>
      <c r="BYM522" s="421"/>
      <c r="BYN522" s="421"/>
      <c r="BYO522" s="421"/>
      <c r="BYP522" s="421"/>
      <c r="BYQ522" s="421"/>
      <c r="BYR522" s="421"/>
      <c r="BYS522" s="421"/>
      <c r="BYT522" s="421"/>
      <c r="BYU522" s="421"/>
      <c r="BYV522" s="421"/>
      <c r="BYW522" s="421"/>
      <c r="BYX522" s="421"/>
      <c r="BYY522" s="421"/>
      <c r="BYZ522" s="421"/>
      <c r="BZA522" s="421"/>
      <c r="BZB522" s="421"/>
      <c r="BZC522" s="421"/>
      <c r="BZD522" s="421"/>
      <c r="BZE522" s="421"/>
      <c r="BZF522" s="421"/>
      <c r="BZG522" s="421"/>
      <c r="BZH522" s="421"/>
      <c r="BZI522" s="421"/>
      <c r="BZJ522" s="421"/>
      <c r="BZK522" s="421"/>
      <c r="BZL522" s="421"/>
      <c r="BZM522" s="421"/>
      <c r="BZN522" s="421"/>
      <c r="BZO522" s="421"/>
      <c r="BZP522" s="421"/>
      <c r="BZQ522" s="421"/>
      <c r="BZR522" s="421"/>
      <c r="BZS522" s="421"/>
      <c r="BZT522" s="421"/>
      <c r="BZU522" s="421"/>
      <c r="BZV522" s="421"/>
      <c r="BZW522" s="421"/>
      <c r="BZX522" s="421"/>
      <c r="BZY522" s="421"/>
      <c r="BZZ522" s="421"/>
      <c r="CAA522" s="421"/>
      <c r="CAB522" s="421"/>
      <c r="CAC522" s="421"/>
      <c r="CAD522" s="421"/>
      <c r="CAE522" s="421"/>
      <c r="CAF522" s="421"/>
      <c r="CAG522" s="421"/>
      <c r="CAH522" s="421"/>
      <c r="CAI522" s="421"/>
      <c r="CAJ522" s="421"/>
      <c r="CAK522" s="421"/>
      <c r="CAL522" s="421"/>
      <c r="CAM522" s="421"/>
      <c r="CAN522" s="421"/>
      <c r="CAO522" s="421"/>
      <c r="CAP522" s="421"/>
      <c r="CAQ522" s="421"/>
      <c r="CAR522" s="421"/>
      <c r="CAS522" s="421"/>
      <c r="CAT522" s="421"/>
      <c r="CAU522" s="421"/>
      <c r="CAV522" s="421"/>
      <c r="CAW522" s="421"/>
      <c r="CAX522" s="421"/>
      <c r="CAY522" s="421"/>
      <c r="CAZ522" s="421"/>
      <c r="CBA522" s="421"/>
      <c r="CBB522" s="421"/>
      <c r="CBC522" s="421"/>
      <c r="CBD522" s="421"/>
      <c r="CBE522" s="421"/>
      <c r="CBF522" s="421"/>
      <c r="CBG522" s="421"/>
      <c r="CBH522" s="421"/>
      <c r="CBI522" s="421"/>
      <c r="CBJ522" s="421"/>
      <c r="CBK522" s="421"/>
      <c r="CBL522" s="421"/>
      <c r="CBM522" s="421"/>
      <c r="CBN522" s="421"/>
      <c r="CBO522" s="421"/>
      <c r="CBP522" s="421"/>
      <c r="CBQ522" s="421"/>
      <c r="CBR522" s="421"/>
      <c r="CBS522" s="421"/>
      <c r="CBT522" s="421"/>
      <c r="CBU522" s="421"/>
      <c r="CBV522" s="421"/>
      <c r="CBW522" s="421"/>
      <c r="CBX522" s="421"/>
      <c r="CBY522" s="421"/>
      <c r="CBZ522" s="421"/>
      <c r="CCA522" s="421"/>
      <c r="CCB522" s="421"/>
      <c r="CCC522" s="421"/>
      <c r="CCD522" s="421"/>
      <c r="CCE522" s="421"/>
      <c r="CCF522" s="421"/>
      <c r="CCG522" s="421"/>
      <c r="CCH522" s="421"/>
      <c r="CCI522" s="421"/>
      <c r="CCJ522" s="421"/>
      <c r="CCK522" s="421"/>
      <c r="CCL522" s="421"/>
      <c r="CCM522" s="421"/>
      <c r="CCN522" s="421"/>
      <c r="CCO522" s="421"/>
      <c r="CCP522" s="421"/>
      <c r="CCQ522" s="421"/>
      <c r="CCR522" s="421"/>
      <c r="CCS522" s="421"/>
      <c r="CCT522" s="421"/>
      <c r="CCU522" s="421"/>
      <c r="CCV522" s="421"/>
      <c r="CCW522" s="421"/>
      <c r="CCX522" s="421"/>
      <c r="CCY522" s="421"/>
      <c r="CCZ522" s="421"/>
      <c r="CDA522" s="421"/>
      <c r="CDB522" s="421"/>
      <c r="CDC522" s="421"/>
      <c r="CDD522" s="421"/>
      <c r="CDE522" s="421"/>
      <c r="CDF522" s="421"/>
      <c r="CDG522" s="421"/>
      <c r="CDH522" s="421"/>
      <c r="CDI522" s="421"/>
      <c r="CDJ522" s="421"/>
      <c r="CDK522" s="421"/>
      <c r="CDL522" s="421"/>
      <c r="CDM522" s="421"/>
      <c r="CDN522" s="421"/>
      <c r="CDO522" s="421"/>
      <c r="CDP522" s="421"/>
      <c r="CDQ522" s="421"/>
      <c r="CDR522" s="421"/>
      <c r="CDS522" s="421"/>
      <c r="CDT522" s="421"/>
      <c r="CDU522" s="421"/>
      <c r="CDV522" s="421"/>
      <c r="CDW522" s="421"/>
      <c r="CDX522" s="421"/>
      <c r="CDY522" s="421"/>
      <c r="CDZ522" s="421"/>
      <c r="CEA522" s="421"/>
      <c r="CEB522" s="421"/>
      <c r="CEC522" s="421"/>
      <c r="CED522" s="421"/>
      <c r="CEE522" s="421"/>
      <c r="CEF522" s="421"/>
      <c r="CEG522" s="421"/>
      <c r="CEH522" s="421"/>
      <c r="CEI522" s="421"/>
      <c r="CEJ522" s="421"/>
      <c r="CEK522" s="421"/>
      <c r="CEL522" s="421"/>
      <c r="CEM522" s="421"/>
      <c r="CEN522" s="421"/>
      <c r="CEO522" s="421"/>
      <c r="CEP522" s="421"/>
      <c r="CEQ522" s="421"/>
      <c r="CER522" s="421"/>
      <c r="CES522" s="421"/>
      <c r="CET522" s="421"/>
      <c r="CEU522" s="421"/>
      <c r="CEV522" s="421"/>
      <c r="CEW522" s="421"/>
      <c r="CEX522" s="421"/>
      <c r="CEY522" s="421"/>
      <c r="CEZ522" s="421"/>
      <c r="CFA522" s="421"/>
      <c r="CFB522" s="421"/>
      <c r="CFC522" s="421"/>
      <c r="CFD522" s="421"/>
      <c r="CFE522" s="421"/>
      <c r="CFF522" s="421"/>
      <c r="CFG522" s="421"/>
      <c r="CFH522" s="421"/>
      <c r="CFI522" s="421"/>
      <c r="CFJ522" s="421"/>
      <c r="CFK522" s="421"/>
      <c r="CFL522" s="421"/>
      <c r="CFM522" s="421"/>
      <c r="CFN522" s="421"/>
      <c r="CFO522" s="421"/>
      <c r="CFP522" s="421"/>
      <c r="CFQ522" s="421"/>
      <c r="CFR522" s="421"/>
      <c r="CFS522" s="421"/>
      <c r="CFT522" s="421"/>
      <c r="CFU522" s="421"/>
      <c r="CFV522" s="421"/>
      <c r="CFW522" s="421"/>
      <c r="CFX522" s="421"/>
      <c r="CFY522" s="421"/>
      <c r="CFZ522" s="421"/>
      <c r="CGA522" s="421"/>
      <c r="CGB522" s="421"/>
      <c r="CGC522" s="421"/>
      <c r="CGD522" s="421"/>
      <c r="CGE522" s="421"/>
      <c r="CGF522" s="421"/>
      <c r="CGG522" s="421"/>
      <c r="CGH522" s="421"/>
      <c r="CGI522" s="421"/>
      <c r="CGJ522" s="421"/>
      <c r="CGK522" s="421"/>
      <c r="CGL522" s="421"/>
      <c r="CGM522" s="421"/>
      <c r="CGN522" s="421"/>
      <c r="CGO522" s="421"/>
      <c r="CGP522" s="421"/>
      <c r="CGQ522" s="421"/>
      <c r="CGR522" s="421"/>
      <c r="CGS522" s="421"/>
      <c r="CGT522" s="421"/>
      <c r="CGU522" s="421"/>
      <c r="CGV522" s="421"/>
      <c r="CGW522" s="421"/>
      <c r="CGX522" s="421"/>
      <c r="CGY522" s="421"/>
      <c r="CGZ522" s="421"/>
      <c r="CHA522" s="421"/>
      <c r="CHB522" s="421"/>
      <c r="CHC522" s="421"/>
      <c r="CHD522" s="421"/>
      <c r="CHE522" s="421"/>
      <c r="CHF522" s="421"/>
      <c r="CHG522" s="421"/>
      <c r="CHH522" s="421"/>
      <c r="CHI522" s="421"/>
      <c r="CHJ522" s="421"/>
      <c r="CHK522" s="421"/>
      <c r="CHL522" s="421"/>
      <c r="CHM522" s="421"/>
      <c r="CHN522" s="421"/>
      <c r="CHO522" s="421"/>
      <c r="CHP522" s="421"/>
      <c r="CHQ522" s="421"/>
      <c r="CHR522" s="421"/>
      <c r="CHS522" s="421"/>
      <c r="CHT522" s="421"/>
      <c r="CHU522" s="421"/>
      <c r="CHV522" s="421"/>
      <c r="CHW522" s="421"/>
      <c r="CHX522" s="421"/>
      <c r="CHY522" s="421"/>
      <c r="CHZ522" s="421"/>
      <c r="CIA522" s="421"/>
      <c r="CIB522" s="421"/>
      <c r="CIC522" s="421"/>
      <c r="CID522" s="421"/>
      <c r="CIE522" s="421"/>
      <c r="CIF522" s="421"/>
      <c r="CIG522" s="421"/>
      <c r="CIH522" s="421"/>
      <c r="CII522" s="421"/>
      <c r="CIJ522" s="421"/>
      <c r="CIK522" s="421"/>
      <c r="CIL522" s="421"/>
      <c r="CIM522" s="421"/>
      <c r="CIN522" s="421"/>
      <c r="CIO522" s="421"/>
      <c r="CIP522" s="421"/>
      <c r="CIQ522" s="421"/>
      <c r="CIR522" s="421"/>
      <c r="CIS522" s="421"/>
      <c r="CIT522" s="421"/>
      <c r="CIU522" s="421"/>
      <c r="CIV522" s="421"/>
      <c r="CIW522" s="421"/>
      <c r="CIX522" s="421"/>
      <c r="CIY522" s="421"/>
      <c r="CIZ522" s="421"/>
      <c r="CJA522" s="421"/>
      <c r="CJB522" s="421"/>
      <c r="CJC522" s="421"/>
      <c r="CJD522" s="421"/>
      <c r="CJE522" s="421"/>
      <c r="CJF522" s="421"/>
      <c r="CJG522" s="421"/>
      <c r="CJH522" s="421"/>
      <c r="CJI522" s="421"/>
      <c r="CJJ522" s="421"/>
      <c r="CJK522" s="421"/>
      <c r="CJL522" s="421"/>
      <c r="CJM522" s="421"/>
      <c r="CJN522" s="421"/>
      <c r="CJO522" s="421"/>
      <c r="CJP522" s="421"/>
      <c r="CJQ522" s="421"/>
      <c r="CJR522" s="421"/>
      <c r="CJS522" s="421"/>
      <c r="CJT522" s="421"/>
      <c r="CJU522" s="421"/>
      <c r="CJV522" s="421"/>
      <c r="CJW522" s="421"/>
      <c r="CJX522" s="421"/>
      <c r="CJY522" s="421"/>
      <c r="CJZ522" s="421"/>
      <c r="CKA522" s="421"/>
      <c r="CKB522" s="421"/>
      <c r="CKC522" s="421"/>
      <c r="CKD522" s="421"/>
      <c r="CKE522" s="421"/>
      <c r="CKF522" s="421"/>
      <c r="CKG522" s="421"/>
      <c r="CKH522" s="421"/>
      <c r="CKI522" s="421"/>
      <c r="CKJ522" s="421"/>
      <c r="CKK522" s="421"/>
      <c r="CKL522" s="421"/>
      <c r="CKM522" s="421"/>
      <c r="CKN522" s="421"/>
      <c r="CKO522" s="421"/>
      <c r="CKP522" s="421"/>
      <c r="CKQ522" s="421"/>
      <c r="CKR522" s="421"/>
      <c r="CKS522" s="421"/>
      <c r="CKT522" s="421"/>
      <c r="CKU522" s="421"/>
      <c r="CKV522" s="421"/>
      <c r="CKW522" s="421"/>
      <c r="CKX522" s="421"/>
      <c r="CKY522" s="421"/>
      <c r="CKZ522" s="421"/>
      <c r="CLA522" s="421"/>
      <c r="CLB522" s="421"/>
      <c r="CLC522" s="421"/>
      <c r="CLD522" s="421"/>
      <c r="CLE522" s="421"/>
      <c r="CLF522" s="421"/>
      <c r="CLG522" s="421"/>
      <c r="CLH522" s="421"/>
      <c r="CLI522" s="421"/>
      <c r="CLJ522" s="421"/>
      <c r="CLK522" s="421"/>
      <c r="CLL522" s="421"/>
      <c r="CLM522" s="421"/>
      <c r="CLN522" s="421"/>
      <c r="CLO522" s="421"/>
      <c r="CLP522" s="421"/>
      <c r="CLQ522" s="421"/>
      <c r="CLR522" s="421"/>
      <c r="CLS522" s="421"/>
      <c r="CLT522" s="421"/>
      <c r="CLU522" s="421"/>
      <c r="CLV522" s="421"/>
      <c r="CLW522" s="421"/>
      <c r="CLX522" s="421"/>
      <c r="CLY522" s="421"/>
      <c r="CLZ522" s="421"/>
      <c r="CMA522" s="421"/>
      <c r="CMB522" s="421"/>
      <c r="CMC522" s="421"/>
      <c r="CMD522" s="421"/>
      <c r="CME522" s="421"/>
      <c r="CMF522" s="421"/>
      <c r="CMG522" s="421"/>
      <c r="CMH522" s="421"/>
      <c r="CMI522" s="421"/>
      <c r="CMJ522" s="421"/>
      <c r="CMK522" s="421"/>
      <c r="CML522" s="421"/>
      <c r="CMM522" s="421"/>
      <c r="CMN522" s="421"/>
      <c r="CMO522" s="421"/>
      <c r="CMP522" s="421"/>
      <c r="CMQ522" s="421"/>
      <c r="CMR522" s="421"/>
      <c r="CMS522" s="421"/>
      <c r="CMT522" s="421"/>
      <c r="CMU522" s="421"/>
      <c r="CMV522" s="421"/>
      <c r="CMW522" s="421"/>
      <c r="CMX522" s="421"/>
      <c r="CMY522" s="421"/>
      <c r="CMZ522" s="421"/>
      <c r="CNA522" s="421"/>
      <c r="CNB522" s="421"/>
      <c r="CNC522" s="421"/>
      <c r="CND522" s="421"/>
      <c r="CNE522" s="421"/>
      <c r="CNF522" s="421"/>
      <c r="CNG522" s="421"/>
      <c r="CNH522" s="421"/>
      <c r="CNI522" s="421"/>
      <c r="CNJ522" s="421"/>
      <c r="CNK522" s="421"/>
      <c r="CNL522" s="421"/>
      <c r="CNM522" s="421"/>
      <c r="CNN522" s="421"/>
      <c r="CNO522" s="421"/>
      <c r="CNP522" s="421"/>
      <c r="CNQ522" s="421"/>
      <c r="CNR522" s="421"/>
      <c r="CNS522" s="421"/>
      <c r="CNT522" s="421"/>
      <c r="CNU522" s="421"/>
      <c r="CNV522" s="421"/>
      <c r="CNW522" s="421"/>
      <c r="CNX522" s="421"/>
      <c r="CNY522" s="421"/>
      <c r="CNZ522" s="421"/>
      <c r="COA522" s="421"/>
      <c r="COB522" s="421"/>
      <c r="COC522" s="421"/>
      <c r="COD522" s="421"/>
      <c r="COE522" s="421"/>
      <c r="COF522" s="421"/>
      <c r="COG522" s="421"/>
      <c r="COH522" s="421"/>
      <c r="COI522" s="421"/>
      <c r="COJ522" s="421"/>
      <c r="COK522" s="421"/>
      <c r="COL522" s="421"/>
      <c r="COM522" s="421"/>
      <c r="CON522" s="421"/>
      <c r="COO522" s="421"/>
      <c r="COP522" s="421"/>
      <c r="COQ522" s="421"/>
      <c r="COR522" s="421"/>
      <c r="COS522" s="421"/>
      <c r="COT522" s="421"/>
      <c r="COU522" s="421"/>
      <c r="COV522" s="421"/>
      <c r="COW522" s="421"/>
      <c r="COX522" s="421"/>
      <c r="COY522" s="421"/>
      <c r="COZ522" s="421"/>
      <c r="CPA522" s="421"/>
      <c r="CPB522" s="421"/>
      <c r="CPC522" s="421"/>
      <c r="CPD522" s="421"/>
      <c r="CPE522" s="421"/>
      <c r="CPF522" s="421"/>
      <c r="CPG522" s="421"/>
      <c r="CPH522" s="421"/>
      <c r="CPI522" s="421"/>
      <c r="CPJ522" s="421"/>
      <c r="CPK522" s="421"/>
      <c r="CPL522" s="421"/>
      <c r="CPM522" s="421"/>
      <c r="CPN522" s="421"/>
      <c r="CPO522" s="421"/>
      <c r="CPP522" s="421"/>
      <c r="CPQ522" s="421"/>
      <c r="CPR522" s="421"/>
      <c r="CPS522" s="421"/>
      <c r="CPT522" s="421"/>
      <c r="CPU522" s="421"/>
      <c r="CPV522" s="421"/>
      <c r="CPW522" s="421"/>
      <c r="CPX522" s="421"/>
      <c r="CPY522" s="421"/>
      <c r="CPZ522" s="421"/>
      <c r="CQA522" s="421"/>
      <c r="CQB522" s="421"/>
      <c r="CQC522" s="421"/>
      <c r="CQD522" s="421"/>
      <c r="CQE522" s="421"/>
      <c r="CQF522" s="421"/>
      <c r="CQG522" s="421"/>
      <c r="CQH522" s="421"/>
      <c r="CQI522" s="421"/>
      <c r="CQJ522" s="421"/>
      <c r="CQK522" s="421"/>
      <c r="CQL522" s="421"/>
      <c r="CQM522" s="421"/>
      <c r="CQN522" s="421"/>
      <c r="CQO522" s="421"/>
      <c r="CQP522" s="421"/>
      <c r="CQQ522" s="421"/>
      <c r="CQR522" s="421"/>
      <c r="CQS522" s="421"/>
      <c r="CQT522" s="421"/>
      <c r="CQU522" s="421"/>
      <c r="CQV522" s="421"/>
      <c r="CQW522" s="421"/>
      <c r="CQX522" s="421"/>
      <c r="CQY522" s="421"/>
      <c r="CQZ522" s="421"/>
      <c r="CRA522" s="421"/>
      <c r="CRB522" s="421"/>
      <c r="CRC522" s="421"/>
      <c r="CRD522" s="421"/>
      <c r="CRE522" s="421"/>
      <c r="CRF522" s="421"/>
      <c r="CRG522" s="421"/>
      <c r="CRH522" s="421"/>
      <c r="CRI522" s="421"/>
      <c r="CRJ522" s="421"/>
      <c r="CRK522" s="421"/>
      <c r="CRL522" s="421"/>
      <c r="CRM522" s="421"/>
      <c r="CRN522" s="421"/>
      <c r="CRO522" s="421"/>
      <c r="CRP522" s="421"/>
      <c r="CRQ522" s="421"/>
      <c r="CRR522" s="421"/>
      <c r="CRS522" s="421"/>
      <c r="CRT522" s="421"/>
      <c r="CRU522" s="421"/>
      <c r="CRV522" s="421"/>
      <c r="CRW522" s="421"/>
      <c r="CRX522" s="421"/>
      <c r="CRY522" s="421"/>
      <c r="CRZ522" s="421"/>
      <c r="CSA522" s="421"/>
      <c r="CSB522" s="421"/>
      <c r="CSC522" s="421"/>
      <c r="CSD522" s="421"/>
      <c r="CSE522" s="421"/>
      <c r="CSF522" s="421"/>
      <c r="CSG522" s="421"/>
      <c r="CSH522" s="421"/>
      <c r="CSI522" s="421"/>
      <c r="CSJ522" s="421"/>
      <c r="CSK522" s="421"/>
      <c r="CSL522" s="421"/>
      <c r="CSM522" s="421"/>
      <c r="CSN522" s="421"/>
      <c r="CSO522" s="421"/>
      <c r="CSP522" s="421"/>
      <c r="CSQ522" s="421"/>
      <c r="CSR522" s="421"/>
      <c r="CSS522" s="421"/>
      <c r="CST522" s="421"/>
      <c r="CSU522" s="421"/>
      <c r="CSV522" s="421"/>
      <c r="CSW522" s="421"/>
      <c r="CSX522" s="421"/>
      <c r="CSY522" s="421"/>
      <c r="CSZ522" s="421"/>
      <c r="CTA522" s="421"/>
      <c r="CTB522" s="421"/>
      <c r="CTC522" s="421"/>
      <c r="CTD522" s="421"/>
      <c r="CTE522" s="421"/>
      <c r="CTF522" s="421"/>
      <c r="CTG522" s="421"/>
      <c r="CTH522" s="421"/>
      <c r="CTI522" s="421"/>
      <c r="CTJ522" s="421"/>
      <c r="CTK522" s="421"/>
      <c r="CTL522" s="421"/>
      <c r="CTM522" s="421"/>
      <c r="CTN522" s="421"/>
      <c r="CTO522" s="421"/>
      <c r="CTP522" s="421"/>
      <c r="CTQ522" s="421"/>
      <c r="CTR522" s="421"/>
      <c r="CTS522" s="421"/>
      <c r="CTT522" s="421"/>
      <c r="CTU522" s="421"/>
      <c r="CTV522" s="421"/>
      <c r="CTW522" s="421"/>
      <c r="CTX522" s="421"/>
      <c r="CTY522" s="421"/>
      <c r="CTZ522" s="421"/>
      <c r="CUA522" s="421"/>
      <c r="CUB522" s="421"/>
      <c r="CUC522" s="421"/>
      <c r="CUD522" s="421"/>
      <c r="CUE522" s="421"/>
      <c r="CUF522" s="421"/>
      <c r="CUG522" s="421"/>
      <c r="CUH522" s="421"/>
      <c r="CUI522" s="421"/>
      <c r="CUJ522" s="421"/>
      <c r="CUK522" s="421"/>
      <c r="CUL522" s="421"/>
      <c r="CUM522" s="421"/>
      <c r="CUN522" s="421"/>
      <c r="CUO522" s="421"/>
      <c r="CUP522" s="421"/>
      <c r="CUQ522" s="421"/>
      <c r="CUR522" s="421"/>
      <c r="CUS522" s="421"/>
      <c r="CUT522" s="421"/>
      <c r="CUU522" s="421"/>
      <c r="CUV522" s="421"/>
      <c r="CUW522" s="421"/>
      <c r="CUX522" s="421"/>
      <c r="CUY522" s="421"/>
      <c r="CUZ522" s="421"/>
      <c r="CVA522" s="421"/>
      <c r="CVB522" s="421"/>
      <c r="CVC522" s="421"/>
      <c r="CVD522" s="421"/>
      <c r="CVE522" s="421"/>
      <c r="CVF522" s="421"/>
      <c r="CVG522" s="421"/>
      <c r="CVH522" s="421"/>
      <c r="CVI522" s="421"/>
      <c r="CVJ522" s="421"/>
      <c r="CVK522" s="421"/>
      <c r="CVL522" s="421"/>
      <c r="CVM522" s="421"/>
      <c r="CVN522" s="421"/>
      <c r="CVO522" s="421"/>
      <c r="CVP522" s="421"/>
      <c r="CVQ522" s="421"/>
      <c r="CVR522" s="421"/>
      <c r="CVS522" s="421"/>
      <c r="CVT522" s="421"/>
      <c r="CVU522" s="421"/>
      <c r="CVV522" s="421"/>
      <c r="CVW522" s="421"/>
      <c r="CVX522" s="421"/>
      <c r="CVY522" s="421"/>
      <c r="CVZ522" s="421"/>
      <c r="CWA522" s="421"/>
      <c r="CWB522" s="421"/>
      <c r="CWC522" s="421"/>
      <c r="CWD522" s="421"/>
      <c r="CWE522" s="421"/>
      <c r="CWF522" s="421"/>
      <c r="CWG522" s="421"/>
      <c r="CWH522" s="421"/>
      <c r="CWI522" s="421"/>
      <c r="CWJ522" s="421"/>
      <c r="CWK522" s="421"/>
      <c r="CWL522" s="421"/>
      <c r="CWM522" s="421"/>
      <c r="CWN522" s="421"/>
      <c r="CWO522" s="421"/>
      <c r="CWP522" s="421"/>
      <c r="CWQ522" s="421"/>
      <c r="CWR522" s="421"/>
      <c r="CWS522" s="421"/>
      <c r="CWT522" s="421"/>
      <c r="CWU522" s="421"/>
      <c r="CWV522" s="421"/>
      <c r="CWW522" s="421"/>
      <c r="CWX522" s="421"/>
      <c r="CWY522" s="421"/>
      <c r="CWZ522" s="421"/>
      <c r="CXA522" s="421"/>
      <c r="CXB522" s="421"/>
      <c r="CXC522" s="421"/>
      <c r="CXD522" s="421"/>
      <c r="CXE522" s="421"/>
      <c r="CXF522" s="421"/>
      <c r="CXG522" s="421"/>
      <c r="CXH522" s="421"/>
      <c r="CXI522" s="421"/>
      <c r="CXJ522" s="421"/>
      <c r="CXK522" s="421"/>
      <c r="CXL522" s="421"/>
      <c r="CXM522" s="421"/>
      <c r="CXN522" s="421"/>
      <c r="CXO522" s="421"/>
      <c r="CXP522" s="421"/>
      <c r="CXQ522" s="421"/>
      <c r="CXR522" s="421"/>
      <c r="CXS522" s="421"/>
      <c r="CXT522" s="421"/>
      <c r="CXU522" s="421"/>
      <c r="CXV522" s="421"/>
      <c r="CXW522" s="421"/>
      <c r="CXX522" s="421"/>
      <c r="CXY522" s="421"/>
      <c r="CXZ522" s="421"/>
      <c r="CYA522" s="421"/>
      <c r="CYB522" s="421"/>
      <c r="CYC522" s="421"/>
      <c r="CYD522" s="421"/>
      <c r="CYE522" s="421"/>
      <c r="CYF522" s="421"/>
      <c r="CYG522" s="421"/>
      <c r="CYH522" s="421"/>
      <c r="CYI522" s="421"/>
      <c r="CYJ522" s="421"/>
      <c r="CYK522" s="421"/>
      <c r="CYL522" s="421"/>
      <c r="CYM522" s="421"/>
      <c r="CYN522" s="421"/>
      <c r="CYO522" s="421"/>
      <c r="CYP522" s="421"/>
      <c r="CYQ522" s="421"/>
      <c r="CYR522" s="421"/>
      <c r="CYS522" s="421"/>
      <c r="CYT522" s="421"/>
      <c r="CYU522" s="421"/>
      <c r="CYV522" s="421"/>
      <c r="CYW522" s="421"/>
      <c r="CYX522" s="421"/>
      <c r="CYY522" s="421"/>
      <c r="CYZ522" s="421"/>
      <c r="CZA522" s="421"/>
      <c r="CZB522" s="421"/>
      <c r="CZC522" s="421"/>
      <c r="CZD522" s="421"/>
      <c r="CZE522" s="421"/>
      <c r="CZF522" s="421"/>
      <c r="CZG522" s="421"/>
      <c r="CZH522" s="421"/>
      <c r="CZI522" s="421"/>
      <c r="CZJ522" s="421"/>
      <c r="CZK522" s="421"/>
      <c r="CZL522" s="421"/>
      <c r="CZM522" s="421"/>
      <c r="CZN522" s="421"/>
      <c r="CZO522" s="421"/>
      <c r="CZP522" s="421"/>
      <c r="CZQ522" s="421"/>
      <c r="CZR522" s="421"/>
      <c r="CZS522" s="421"/>
      <c r="CZT522" s="421"/>
      <c r="CZU522" s="421"/>
      <c r="CZV522" s="421"/>
      <c r="CZW522" s="421"/>
      <c r="CZX522" s="421"/>
      <c r="CZY522" s="421"/>
      <c r="CZZ522" s="421"/>
      <c r="DAA522" s="421"/>
      <c r="DAB522" s="421"/>
      <c r="DAC522" s="421"/>
      <c r="DAD522" s="421"/>
      <c r="DAE522" s="421"/>
      <c r="DAF522" s="421"/>
      <c r="DAG522" s="421"/>
      <c r="DAH522" s="421"/>
      <c r="DAI522" s="421"/>
      <c r="DAJ522" s="421"/>
      <c r="DAK522" s="421"/>
      <c r="DAL522" s="421"/>
      <c r="DAM522" s="421"/>
      <c r="DAN522" s="421"/>
      <c r="DAO522" s="421"/>
      <c r="DAP522" s="421"/>
      <c r="DAQ522" s="421"/>
      <c r="DAR522" s="421"/>
      <c r="DAS522" s="421"/>
      <c r="DAT522" s="421"/>
      <c r="DAU522" s="421"/>
      <c r="DAV522" s="421"/>
      <c r="DAW522" s="421"/>
      <c r="DAX522" s="421"/>
      <c r="DAY522" s="421"/>
      <c r="DAZ522" s="421"/>
      <c r="DBA522" s="421"/>
      <c r="DBB522" s="421"/>
      <c r="DBC522" s="421"/>
      <c r="DBD522" s="421"/>
      <c r="DBE522" s="421"/>
      <c r="DBF522" s="421"/>
      <c r="DBG522" s="421"/>
      <c r="DBH522" s="421"/>
      <c r="DBI522" s="421"/>
      <c r="DBJ522" s="421"/>
      <c r="DBK522" s="421"/>
      <c r="DBL522" s="421"/>
      <c r="DBM522" s="421"/>
      <c r="DBN522" s="421"/>
      <c r="DBO522" s="421"/>
      <c r="DBP522" s="421"/>
      <c r="DBQ522" s="421"/>
      <c r="DBR522" s="421"/>
      <c r="DBS522" s="421"/>
      <c r="DBT522" s="421"/>
      <c r="DBU522" s="421"/>
      <c r="DBV522" s="421"/>
      <c r="DBW522" s="421"/>
      <c r="DBX522" s="421"/>
      <c r="DBY522" s="421"/>
      <c r="DBZ522" s="421"/>
      <c r="DCA522" s="421"/>
      <c r="DCB522" s="421"/>
      <c r="DCC522" s="421"/>
      <c r="DCD522" s="421"/>
      <c r="DCE522" s="421"/>
      <c r="DCF522" s="421"/>
      <c r="DCG522" s="421"/>
      <c r="DCH522" s="421"/>
      <c r="DCI522" s="421"/>
      <c r="DCJ522" s="421"/>
      <c r="DCK522" s="421"/>
      <c r="DCL522" s="421"/>
      <c r="DCM522" s="421"/>
      <c r="DCN522" s="421"/>
      <c r="DCO522" s="421"/>
      <c r="DCP522" s="421"/>
      <c r="DCQ522" s="421"/>
      <c r="DCR522" s="421"/>
      <c r="DCS522" s="421"/>
      <c r="DCT522" s="421"/>
      <c r="DCU522" s="421"/>
      <c r="DCV522" s="421"/>
      <c r="DCW522" s="421"/>
      <c r="DCX522" s="421"/>
      <c r="DCY522" s="421"/>
      <c r="DCZ522" s="421"/>
      <c r="DDA522" s="421"/>
      <c r="DDB522" s="421"/>
      <c r="DDC522" s="421"/>
      <c r="DDD522" s="421"/>
      <c r="DDE522" s="421"/>
      <c r="DDF522" s="421"/>
      <c r="DDG522" s="421"/>
      <c r="DDH522" s="421"/>
      <c r="DDI522" s="421"/>
      <c r="DDJ522" s="421"/>
      <c r="DDK522" s="421"/>
      <c r="DDL522" s="421"/>
      <c r="DDM522" s="421"/>
      <c r="DDN522" s="421"/>
      <c r="DDO522" s="421"/>
      <c r="DDP522" s="421"/>
      <c r="DDQ522" s="421"/>
      <c r="DDR522" s="421"/>
      <c r="DDS522" s="421"/>
      <c r="DDT522" s="421"/>
      <c r="DDU522" s="421"/>
      <c r="DDV522" s="421"/>
      <c r="DDW522" s="421"/>
      <c r="DDX522" s="421"/>
      <c r="DDY522" s="421"/>
      <c r="DDZ522" s="421"/>
      <c r="DEA522" s="421"/>
      <c r="DEB522" s="421"/>
      <c r="DEC522" s="421"/>
      <c r="DED522" s="421"/>
      <c r="DEE522" s="421"/>
      <c r="DEF522" s="421"/>
      <c r="DEG522" s="421"/>
      <c r="DEH522" s="421"/>
      <c r="DEI522" s="421"/>
      <c r="DEJ522" s="421"/>
      <c r="DEK522" s="421"/>
      <c r="DEL522" s="421"/>
      <c r="DEM522" s="421"/>
      <c r="DEN522" s="421"/>
      <c r="DEO522" s="421"/>
      <c r="DEP522" s="421"/>
      <c r="DEQ522" s="421"/>
      <c r="DER522" s="421"/>
      <c r="DES522" s="421"/>
      <c r="DET522" s="421"/>
      <c r="DEU522" s="421"/>
      <c r="DEV522" s="421"/>
      <c r="DEW522" s="421"/>
      <c r="DEX522" s="421"/>
      <c r="DEY522" s="421"/>
      <c r="DEZ522" s="421"/>
      <c r="DFA522" s="421"/>
      <c r="DFB522" s="421"/>
      <c r="DFC522" s="421"/>
      <c r="DFD522" s="421"/>
      <c r="DFE522" s="421"/>
      <c r="DFF522" s="421"/>
      <c r="DFG522" s="421"/>
      <c r="DFH522" s="421"/>
      <c r="DFI522" s="421"/>
      <c r="DFJ522" s="421"/>
      <c r="DFK522" s="421"/>
      <c r="DFL522" s="421"/>
      <c r="DFM522" s="421"/>
      <c r="DFN522" s="421"/>
      <c r="DFO522" s="421"/>
      <c r="DFP522" s="421"/>
      <c r="DFQ522" s="421"/>
      <c r="DFR522" s="421"/>
      <c r="DFS522" s="421"/>
      <c r="DFT522" s="421"/>
      <c r="DFU522" s="421"/>
      <c r="DFV522" s="421"/>
      <c r="DFW522" s="421"/>
      <c r="DFX522" s="421"/>
      <c r="DFY522" s="421"/>
      <c r="DFZ522" s="421"/>
      <c r="DGA522" s="421"/>
      <c r="DGB522" s="421"/>
      <c r="DGC522" s="421"/>
      <c r="DGD522" s="421"/>
      <c r="DGE522" s="421"/>
      <c r="DGF522" s="421"/>
      <c r="DGG522" s="421"/>
      <c r="DGH522" s="421"/>
      <c r="DGI522" s="421"/>
      <c r="DGJ522" s="421"/>
      <c r="DGK522" s="421"/>
      <c r="DGL522" s="421"/>
      <c r="DGM522" s="421"/>
      <c r="DGN522" s="421"/>
      <c r="DGO522" s="421"/>
      <c r="DGP522" s="421"/>
      <c r="DGQ522" s="421"/>
      <c r="DGR522" s="421"/>
      <c r="DGS522" s="421"/>
      <c r="DGT522" s="421"/>
      <c r="DGU522" s="421"/>
      <c r="DGV522" s="421"/>
      <c r="DGW522" s="421"/>
      <c r="DGX522" s="421"/>
      <c r="DGY522" s="421"/>
      <c r="DGZ522" s="421"/>
      <c r="DHA522" s="421"/>
      <c r="DHB522" s="421"/>
      <c r="DHC522" s="421"/>
      <c r="DHD522" s="421"/>
      <c r="DHE522" s="421"/>
      <c r="DHF522" s="421"/>
      <c r="DHG522" s="421"/>
      <c r="DHH522" s="421"/>
      <c r="DHI522" s="421"/>
      <c r="DHJ522" s="421"/>
      <c r="DHK522" s="421"/>
      <c r="DHL522" s="421"/>
      <c r="DHM522" s="421"/>
      <c r="DHN522" s="421"/>
      <c r="DHO522" s="421"/>
      <c r="DHP522" s="421"/>
      <c r="DHQ522" s="421"/>
      <c r="DHR522" s="421"/>
      <c r="DHS522" s="421"/>
      <c r="DHT522" s="421"/>
      <c r="DHU522" s="421"/>
      <c r="DHV522" s="421"/>
      <c r="DHW522" s="421"/>
      <c r="DHX522" s="421"/>
      <c r="DHY522" s="421"/>
      <c r="DHZ522" s="421"/>
      <c r="DIA522" s="421"/>
      <c r="DIB522" s="421"/>
      <c r="DIC522" s="421"/>
      <c r="DID522" s="421"/>
      <c r="DIE522" s="421"/>
      <c r="DIF522" s="421"/>
      <c r="DIG522" s="421"/>
      <c r="DIH522" s="421"/>
      <c r="DII522" s="421"/>
      <c r="DIJ522" s="421"/>
      <c r="DIK522" s="421"/>
      <c r="DIL522" s="421"/>
      <c r="DIM522" s="421"/>
      <c r="DIN522" s="421"/>
      <c r="DIO522" s="421"/>
      <c r="DIP522" s="421"/>
      <c r="DIQ522" s="421"/>
      <c r="DIR522" s="421"/>
      <c r="DIS522" s="421"/>
      <c r="DIT522" s="421"/>
      <c r="DIU522" s="421"/>
      <c r="DIV522" s="421"/>
      <c r="DIW522" s="421"/>
      <c r="DIX522" s="421"/>
      <c r="DIY522" s="421"/>
      <c r="DIZ522" s="421"/>
      <c r="DJA522" s="421"/>
      <c r="DJB522" s="421"/>
      <c r="DJC522" s="421"/>
      <c r="DJD522" s="421"/>
      <c r="DJE522" s="421"/>
      <c r="DJF522" s="421"/>
      <c r="DJG522" s="421"/>
      <c r="DJH522" s="421"/>
      <c r="DJI522" s="421"/>
      <c r="DJJ522" s="421"/>
      <c r="DJK522" s="421"/>
      <c r="DJL522" s="421"/>
      <c r="DJM522" s="421"/>
      <c r="DJN522" s="421"/>
      <c r="DJO522" s="421"/>
      <c r="DJP522" s="421"/>
      <c r="DJQ522" s="421"/>
      <c r="DJR522" s="421"/>
      <c r="DJS522" s="421"/>
      <c r="DJT522" s="421"/>
      <c r="DJU522" s="421"/>
      <c r="DJV522" s="421"/>
      <c r="DJW522" s="421"/>
      <c r="DJX522" s="421"/>
      <c r="DJY522" s="421"/>
      <c r="DJZ522" s="421"/>
      <c r="DKA522" s="421"/>
      <c r="DKB522" s="421"/>
      <c r="DKC522" s="421"/>
      <c r="DKD522" s="421"/>
      <c r="DKE522" s="421"/>
      <c r="DKF522" s="421"/>
      <c r="DKG522" s="421"/>
      <c r="DKH522" s="421"/>
      <c r="DKI522" s="421"/>
      <c r="DKJ522" s="421"/>
      <c r="DKK522" s="421"/>
      <c r="DKL522" s="421"/>
      <c r="DKM522" s="421"/>
      <c r="DKN522" s="421"/>
      <c r="DKO522" s="421"/>
      <c r="DKP522" s="421"/>
      <c r="DKQ522" s="421"/>
      <c r="DKR522" s="421"/>
      <c r="DKS522" s="421"/>
      <c r="DKT522" s="421"/>
      <c r="DKU522" s="421"/>
      <c r="DKV522" s="421"/>
      <c r="DKW522" s="421"/>
      <c r="DKX522" s="421"/>
      <c r="DKY522" s="421"/>
      <c r="DKZ522" s="421"/>
      <c r="DLA522" s="421"/>
      <c r="DLB522" s="421"/>
      <c r="DLC522" s="421"/>
      <c r="DLD522" s="421"/>
      <c r="DLE522" s="421"/>
      <c r="DLF522" s="421"/>
      <c r="DLG522" s="421"/>
      <c r="DLH522" s="421"/>
      <c r="DLI522" s="421"/>
      <c r="DLJ522" s="421"/>
      <c r="DLK522" s="421"/>
      <c r="DLL522" s="421"/>
      <c r="DLM522" s="421"/>
      <c r="DLN522" s="421"/>
      <c r="DLO522" s="421"/>
      <c r="DLP522" s="421"/>
      <c r="DLQ522" s="421"/>
      <c r="DLR522" s="421"/>
      <c r="DLS522" s="421"/>
      <c r="DLT522" s="421"/>
      <c r="DLU522" s="421"/>
      <c r="DLV522" s="421"/>
      <c r="DLW522" s="421"/>
      <c r="DLX522" s="421"/>
      <c r="DLY522" s="421"/>
      <c r="DLZ522" s="421"/>
      <c r="DMA522" s="421"/>
      <c r="DMB522" s="421"/>
      <c r="DMC522" s="421"/>
      <c r="DMD522" s="421"/>
      <c r="DME522" s="421"/>
      <c r="DMF522" s="421"/>
      <c r="DMG522" s="421"/>
      <c r="DMH522" s="421"/>
      <c r="DMI522" s="421"/>
      <c r="DMJ522" s="421"/>
      <c r="DMK522" s="421"/>
      <c r="DML522" s="421"/>
      <c r="DMM522" s="421"/>
      <c r="DMN522" s="421"/>
      <c r="DMO522" s="421"/>
      <c r="DMP522" s="421"/>
      <c r="DMQ522" s="421"/>
      <c r="DMR522" s="421"/>
      <c r="DMS522" s="421"/>
      <c r="DMT522" s="421"/>
      <c r="DMU522" s="421"/>
      <c r="DMV522" s="421"/>
      <c r="DMW522" s="421"/>
      <c r="DMX522" s="421"/>
      <c r="DMY522" s="421"/>
      <c r="DMZ522" s="421"/>
      <c r="DNA522" s="421"/>
      <c r="DNB522" s="421"/>
      <c r="DNC522" s="421"/>
      <c r="DND522" s="421"/>
      <c r="DNE522" s="421"/>
      <c r="DNF522" s="421"/>
      <c r="DNG522" s="421"/>
      <c r="DNH522" s="421"/>
      <c r="DNI522" s="421"/>
      <c r="DNJ522" s="421"/>
      <c r="DNK522" s="421"/>
      <c r="DNL522" s="421"/>
      <c r="DNM522" s="421"/>
      <c r="DNN522" s="421"/>
      <c r="DNO522" s="421"/>
      <c r="DNP522" s="421"/>
      <c r="DNQ522" s="421"/>
      <c r="DNR522" s="421"/>
      <c r="DNS522" s="421"/>
      <c r="DNT522" s="421"/>
      <c r="DNU522" s="421"/>
      <c r="DNV522" s="421"/>
      <c r="DNW522" s="421"/>
      <c r="DNX522" s="421"/>
      <c r="DNY522" s="421"/>
      <c r="DNZ522" s="421"/>
      <c r="DOA522" s="421"/>
      <c r="DOB522" s="421"/>
      <c r="DOC522" s="421"/>
      <c r="DOD522" s="421"/>
      <c r="DOE522" s="421"/>
      <c r="DOF522" s="421"/>
      <c r="DOG522" s="421"/>
      <c r="DOH522" s="421"/>
      <c r="DOI522" s="421"/>
      <c r="DOJ522" s="421"/>
      <c r="DOK522" s="421"/>
      <c r="DOL522" s="421"/>
      <c r="DOM522" s="421"/>
      <c r="DON522" s="421"/>
      <c r="DOO522" s="421"/>
      <c r="DOP522" s="421"/>
      <c r="DOQ522" s="421"/>
      <c r="DOR522" s="421"/>
      <c r="DOS522" s="421"/>
      <c r="DOT522" s="421"/>
      <c r="DOU522" s="421"/>
      <c r="DOV522" s="421"/>
      <c r="DOW522" s="421"/>
      <c r="DOX522" s="421"/>
      <c r="DOY522" s="421"/>
      <c r="DOZ522" s="421"/>
      <c r="DPA522" s="421"/>
      <c r="DPB522" s="421"/>
      <c r="DPC522" s="421"/>
      <c r="DPD522" s="421"/>
      <c r="DPE522" s="421"/>
      <c r="DPF522" s="421"/>
      <c r="DPG522" s="421"/>
      <c r="DPH522" s="421"/>
      <c r="DPI522" s="421"/>
      <c r="DPJ522" s="421"/>
      <c r="DPK522" s="421"/>
      <c r="DPL522" s="421"/>
      <c r="DPM522" s="421"/>
      <c r="DPN522" s="421"/>
      <c r="DPO522" s="421"/>
      <c r="DPP522" s="421"/>
      <c r="DPQ522" s="421"/>
      <c r="DPR522" s="421"/>
      <c r="DPS522" s="421"/>
      <c r="DPT522" s="421"/>
      <c r="DPU522" s="421"/>
      <c r="DPV522" s="421"/>
      <c r="DPW522" s="421"/>
      <c r="DPX522" s="421"/>
      <c r="DPY522" s="421"/>
      <c r="DPZ522" s="421"/>
      <c r="DQA522" s="421"/>
      <c r="DQB522" s="421"/>
      <c r="DQC522" s="421"/>
      <c r="DQD522" s="421"/>
      <c r="DQE522" s="421"/>
      <c r="DQF522" s="421"/>
      <c r="DQG522" s="421"/>
      <c r="DQH522" s="421"/>
      <c r="DQI522" s="421"/>
      <c r="DQJ522" s="421"/>
      <c r="DQK522" s="421"/>
      <c r="DQL522" s="421"/>
      <c r="DQM522" s="421"/>
      <c r="DQN522" s="421"/>
      <c r="DQO522" s="421"/>
      <c r="DQP522" s="421"/>
      <c r="DQQ522" s="421"/>
      <c r="DQR522" s="421"/>
      <c r="DQS522" s="421"/>
      <c r="DQT522" s="421"/>
      <c r="DQU522" s="421"/>
      <c r="DQV522" s="421"/>
      <c r="DQW522" s="421"/>
      <c r="DQX522" s="421"/>
      <c r="DQY522" s="421"/>
      <c r="DQZ522" s="421"/>
      <c r="DRA522" s="421"/>
      <c r="DRB522" s="421"/>
      <c r="DRC522" s="421"/>
      <c r="DRD522" s="421"/>
      <c r="DRE522" s="421"/>
      <c r="DRF522" s="421"/>
      <c r="DRG522" s="421"/>
      <c r="DRH522" s="421"/>
      <c r="DRI522" s="421"/>
      <c r="DRJ522" s="421"/>
      <c r="DRK522" s="421"/>
      <c r="DRL522" s="421"/>
      <c r="DRM522" s="421"/>
      <c r="DRN522" s="421"/>
      <c r="DRO522" s="421"/>
      <c r="DRP522" s="421"/>
      <c r="DRQ522" s="421"/>
      <c r="DRR522" s="421"/>
      <c r="DRS522" s="421"/>
      <c r="DRT522" s="421"/>
      <c r="DRU522" s="421"/>
      <c r="DRV522" s="421"/>
      <c r="DRW522" s="421"/>
      <c r="DRX522" s="421"/>
      <c r="DRY522" s="421"/>
      <c r="DRZ522" s="421"/>
      <c r="DSA522" s="421"/>
      <c r="DSB522" s="421"/>
      <c r="DSC522" s="421"/>
      <c r="DSD522" s="421"/>
      <c r="DSE522" s="421"/>
      <c r="DSF522" s="421"/>
      <c r="DSG522" s="421"/>
      <c r="DSH522" s="421"/>
      <c r="DSI522" s="421"/>
      <c r="DSJ522" s="421"/>
      <c r="DSK522" s="421"/>
      <c r="DSL522" s="421"/>
      <c r="DSM522" s="421"/>
      <c r="DSN522" s="421"/>
      <c r="DSO522" s="421"/>
      <c r="DSP522" s="421"/>
      <c r="DSQ522" s="421"/>
      <c r="DSR522" s="421"/>
      <c r="DSS522" s="421"/>
      <c r="DST522" s="421"/>
      <c r="DSU522" s="421"/>
      <c r="DSV522" s="421"/>
      <c r="DSW522" s="421"/>
      <c r="DSX522" s="421"/>
      <c r="DSY522" s="421"/>
      <c r="DSZ522" s="421"/>
      <c r="DTA522" s="421"/>
      <c r="DTB522" s="421"/>
      <c r="DTC522" s="421"/>
      <c r="DTD522" s="421"/>
      <c r="DTE522" s="421"/>
      <c r="DTF522" s="421"/>
      <c r="DTG522" s="421"/>
      <c r="DTH522" s="421"/>
      <c r="DTI522" s="421"/>
      <c r="DTJ522" s="421"/>
      <c r="DTK522" s="421"/>
      <c r="DTL522" s="421"/>
      <c r="DTM522" s="421"/>
      <c r="DTN522" s="421"/>
      <c r="DTO522" s="421"/>
      <c r="DTP522" s="421"/>
      <c r="DTQ522" s="421"/>
      <c r="DTR522" s="421"/>
      <c r="DTS522" s="421"/>
      <c r="DTT522" s="421"/>
      <c r="DTU522" s="421"/>
      <c r="DTV522" s="421"/>
      <c r="DTW522" s="421"/>
      <c r="DTX522" s="421"/>
      <c r="DTY522" s="421"/>
      <c r="DTZ522" s="421"/>
      <c r="DUA522" s="421"/>
      <c r="DUB522" s="421"/>
      <c r="DUC522" s="421"/>
      <c r="DUD522" s="421"/>
      <c r="DUE522" s="421"/>
      <c r="DUF522" s="421"/>
      <c r="DUG522" s="421"/>
      <c r="DUH522" s="421"/>
      <c r="DUI522" s="421"/>
      <c r="DUJ522" s="421"/>
      <c r="DUK522" s="421"/>
      <c r="DUL522" s="421"/>
      <c r="DUM522" s="421"/>
      <c r="DUN522" s="421"/>
      <c r="DUO522" s="421"/>
      <c r="DUP522" s="421"/>
      <c r="DUQ522" s="421"/>
      <c r="DUR522" s="421"/>
      <c r="DUS522" s="421"/>
      <c r="DUT522" s="421"/>
      <c r="DUU522" s="421"/>
      <c r="DUV522" s="421"/>
      <c r="DUW522" s="421"/>
      <c r="DUX522" s="421"/>
      <c r="DUY522" s="421"/>
      <c r="DUZ522" s="421"/>
      <c r="DVA522" s="421"/>
      <c r="DVB522" s="421"/>
      <c r="DVC522" s="421"/>
      <c r="DVD522" s="421"/>
      <c r="DVE522" s="421"/>
      <c r="DVF522" s="421"/>
      <c r="DVG522" s="421"/>
      <c r="DVH522" s="421"/>
      <c r="DVI522" s="421"/>
      <c r="DVJ522" s="421"/>
      <c r="DVK522" s="421"/>
      <c r="DVL522" s="421"/>
      <c r="DVM522" s="421"/>
      <c r="DVN522" s="421"/>
      <c r="DVO522" s="421"/>
      <c r="DVP522" s="421"/>
      <c r="DVQ522" s="421"/>
      <c r="DVR522" s="421"/>
      <c r="DVS522" s="421"/>
      <c r="DVT522" s="421"/>
      <c r="DVU522" s="421"/>
      <c r="DVV522" s="421"/>
      <c r="DVW522" s="421"/>
      <c r="DVX522" s="421"/>
      <c r="DVY522" s="421"/>
      <c r="DVZ522" s="421"/>
      <c r="DWA522" s="421"/>
      <c r="DWB522" s="421"/>
      <c r="DWC522" s="421"/>
      <c r="DWD522" s="421"/>
      <c r="DWE522" s="421"/>
      <c r="DWF522" s="421"/>
      <c r="DWG522" s="421"/>
      <c r="DWH522" s="421"/>
      <c r="DWI522" s="421"/>
      <c r="DWJ522" s="421"/>
      <c r="DWK522" s="421"/>
      <c r="DWL522" s="421"/>
      <c r="DWM522" s="421"/>
      <c r="DWN522" s="421"/>
      <c r="DWO522" s="421"/>
      <c r="DWP522" s="421"/>
      <c r="DWQ522" s="421"/>
      <c r="DWR522" s="421"/>
      <c r="DWS522" s="421"/>
      <c r="DWT522" s="421"/>
      <c r="DWU522" s="421"/>
      <c r="DWV522" s="421"/>
      <c r="DWW522" s="421"/>
      <c r="DWX522" s="421"/>
      <c r="DWY522" s="421"/>
      <c r="DWZ522" s="421"/>
      <c r="DXA522" s="421"/>
      <c r="DXB522" s="421"/>
      <c r="DXC522" s="421"/>
      <c r="DXD522" s="421"/>
      <c r="DXE522" s="421"/>
      <c r="DXF522" s="421"/>
      <c r="DXG522" s="421"/>
      <c r="DXH522" s="421"/>
      <c r="DXI522" s="421"/>
      <c r="DXJ522" s="421"/>
      <c r="DXK522" s="421"/>
      <c r="DXL522" s="421"/>
      <c r="DXM522" s="421"/>
      <c r="DXN522" s="421"/>
      <c r="DXO522" s="421"/>
      <c r="DXP522" s="421"/>
      <c r="DXQ522" s="421"/>
      <c r="DXR522" s="421"/>
      <c r="DXS522" s="421"/>
      <c r="DXT522" s="421"/>
      <c r="DXU522" s="421"/>
      <c r="DXV522" s="421"/>
      <c r="DXW522" s="421"/>
      <c r="DXX522" s="421"/>
      <c r="DXY522" s="421"/>
      <c r="DXZ522" s="421"/>
      <c r="DYA522" s="421"/>
      <c r="DYB522" s="421"/>
      <c r="DYC522" s="421"/>
      <c r="DYD522" s="421"/>
      <c r="DYE522" s="421"/>
      <c r="DYF522" s="421"/>
      <c r="DYG522" s="421"/>
      <c r="DYH522" s="421"/>
      <c r="DYI522" s="421"/>
      <c r="DYJ522" s="421"/>
      <c r="DYK522" s="421"/>
      <c r="DYL522" s="421"/>
      <c r="DYM522" s="421"/>
      <c r="DYN522" s="421"/>
      <c r="DYO522" s="421"/>
      <c r="DYP522" s="421"/>
      <c r="DYQ522" s="421"/>
      <c r="DYR522" s="421"/>
      <c r="DYS522" s="421"/>
      <c r="DYT522" s="421"/>
      <c r="DYU522" s="421"/>
      <c r="DYV522" s="421"/>
      <c r="DYW522" s="421"/>
      <c r="DYX522" s="421"/>
      <c r="DYY522" s="421"/>
      <c r="DYZ522" s="421"/>
      <c r="DZA522" s="421"/>
      <c r="DZB522" s="421"/>
      <c r="DZC522" s="421"/>
      <c r="DZD522" s="421"/>
      <c r="DZE522" s="421"/>
      <c r="DZF522" s="421"/>
      <c r="DZG522" s="421"/>
      <c r="DZH522" s="421"/>
      <c r="DZI522" s="421"/>
      <c r="DZJ522" s="421"/>
      <c r="DZK522" s="421"/>
      <c r="DZL522" s="421"/>
      <c r="DZM522" s="421"/>
      <c r="DZN522" s="421"/>
      <c r="DZO522" s="421"/>
      <c r="DZP522" s="421"/>
      <c r="DZQ522" s="421"/>
      <c r="DZR522" s="421"/>
      <c r="DZS522" s="421"/>
      <c r="DZT522" s="421"/>
      <c r="DZU522" s="421"/>
      <c r="DZV522" s="421"/>
      <c r="DZW522" s="421"/>
      <c r="DZX522" s="421"/>
      <c r="DZY522" s="421"/>
      <c r="DZZ522" s="421"/>
      <c r="EAA522" s="421"/>
      <c r="EAB522" s="421"/>
      <c r="EAC522" s="421"/>
      <c r="EAD522" s="421"/>
      <c r="EAE522" s="421"/>
      <c r="EAF522" s="421"/>
      <c r="EAG522" s="421"/>
      <c r="EAH522" s="421"/>
      <c r="EAI522" s="421"/>
      <c r="EAJ522" s="421"/>
      <c r="EAK522" s="421"/>
      <c r="EAL522" s="421"/>
      <c r="EAM522" s="421"/>
      <c r="EAN522" s="421"/>
      <c r="EAO522" s="421"/>
      <c r="EAP522" s="421"/>
      <c r="EAQ522" s="421"/>
      <c r="EAR522" s="421"/>
      <c r="EAS522" s="421"/>
      <c r="EAT522" s="421"/>
      <c r="EAU522" s="421"/>
      <c r="EAV522" s="421"/>
      <c r="EAW522" s="421"/>
      <c r="EAX522" s="421"/>
      <c r="EAY522" s="421"/>
      <c r="EAZ522" s="421"/>
      <c r="EBA522" s="421"/>
      <c r="EBB522" s="421"/>
      <c r="EBC522" s="421"/>
      <c r="EBD522" s="421"/>
      <c r="EBE522" s="421"/>
      <c r="EBF522" s="421"/>
      <c r="EBG522" s="421"/>
      <c r="EBH522" s="421"/>
      <c r="EBI522" s="421"/>
      <c r="EBJ522" s="421"/>
      <c r="EBK522" s="421"/>
      <c r="EBL522" s="421"/>
      <c r="EBM522" s="421"/>
      <c r="EBN522" s="421"/>
      <c r="EBO522" s="421"/>
      <c r="EBP522" s="421"/>
      <c r="EBQ522" s="421"/>
      <c r="EBR522" s="421"/>
      <c r="EBS522" s="421"/>
      <c r="EBT522" s="421"/>
      <c r="EBU522" s="421"/>
      <c r="EBV522" s="421"/>
      <c r="EBW522" s="421"/>
      <c r="EBX522" s="421"/>
      <c r="EBY522" s="421"/>
      <c r="EBZ522" s="421"/>
      <c r="ECA522" s="421"/>
      <c r="ECB522" s="421"/>
      <c r="ECC522" s="421"/>
      <c r="ECD522" s="421"/>
      <c r="ECE522" s="421"/>
      <c r="ECF522" s="421"/>
      <c r="ECG522" s="421"/>
      <c r="ECH522" s="421"/>
      <c r="ECI522" s="421"/>
      <c r="ECJ522" s="421"/>
      <c r="ECK522" s="421"/>
      <c r="ECL522" s="421"/>
      <c r="ECM522" s="421"/>
      <c r="ECN522" s="421"/>
      <c r="ECO522" s="421"/>
      <c r="ECP522" s="421"/>
      <c r="ECQ522" s="421"/>
      <c r="ECR522" s="421"/>
      <c r="ECS522" s="421"/>
      <c r="ECT522" s="421"/>
      <c r="ECU522" s="421"/>
      <c r="ECV522" s="421"/>
      <c r="ECW522" s="421"/>
      <c r="ECX522" s="421"/>
      <c r="ECY522" s="421"/>
      <c r="ECZ522" s="421"/>
      <c r="EDA522" s="421"/>
      <c r="EDB522" s="421"/>
      <c r="EDC522" s="421"/>
      <c r="EDD522" s="421"/>
      <c r="EDE522" s="421"/>
      <c r="EDF522" s="421"/>
      <c r="EDG522" s="421"/>
      <c r="EDH522" s="421"/>
      <c r="EDI522" s="421"/>
      <c r="EDJ522" s="421"/>
      <c r="EDK522" s="421"/>
      <c r="EDL522" s="421"/>
      <c r="EDM522" s="421"/>
      <c r="EDN522" s="421"/>
      <c r="EDO522" s="421"/>
      <c r="EDP522" s="421"/>
      <c r="EDQ522" s="421"/>
      <c r="EDR522" s="421"/>
      <c r="EDS522" s="421"/>
      <c r="EDT522" s="421"/>
      <c r="EDU522" s="421"/>
      <c r="EDV522" s="421"/>
      <c r="EDW522" s="421"/>
      <c r="EDX522" s="421"/>
      <c r="EDY522" s="421"/>
      <c r="EDZ522" s="421"/>
      <c r="EEA522" s="421"/>
      <c r="EEB522" s="421"/>
      <c r="EEC522" s="421"/>
      <c r="EED522" s="421"/>
      <c r="EEE522" s="421"/>
      <c r="EEF522" s="421"/>
      <c r="EEG522" s="421"/>
      <c r="EEH522" s="421"/>
      <c r="EEI522" s="421"/>
      <c r="EEJ522" s="421"/>
      <c r="EEK522" s="421"/>
      <c r="EEL522" s="421"/>
      <c r="EEM522" s="421"/>
      <c r="EEN522" s="421"/>
      <c r="EEO522" s="421"/>
      <c r="EEP522" s="421"/>
      <c r="EEQ522" s="421"/>
      <c r="EER522" s="421"/>
      <c r="EES522" s="421"/>
      <c r="EET522" s="421"/>
      <c r="EEU522" s="421"/>
      <c r="EEV522" s="421"/>
      <c r="EEW522" s="421"/>
      <c r="EEX522" s="421"/>
      <c r="EEY522" s="421"/>
      <c r="EEZ522" s="421"/>
      <c r="EFA522" s="421"/>
      <c r="EFB522" s="421"/>
      <c r="EFC522" s="421"/>
      <c r="EFD522" s="421"/>
      <c r="EFE522" s="421"/>
      <c r="EFF522" s="421"/>
      <c r="EFG522" s="421"/>
      <c r="EFH522" s="421"/>
      <c r="EFI522" s="421"/>
      <c r="EFJ522" s="421"/>
      <c r="EFK522" s="421"/>
      <c r="EFL522" s="421"/>
      <c r="EFM522" s="421"/>
      <c r="EFN522" s="421"/>
      <c r="EFO522" s="421"/>
      <c r="EFP522" s="421"/>
      <c r="EFQ522" s="421"/>
      <c r="EFR522" s="421"/>
      <c r="EFS522" s="421"/>
      <c r="EFT522" s="421"/>
      <c r="EFU522" s="421"/>
      <c r="EFV522" s="421"/>
      <c r="EFW522" s="421"/>
      <c r="EFX522" s="421"/>
      <c r="EFY522" s="421"/>
      <c r="EFZ522" s="421"/>
      <c r="EGA522" s="421"/>
      <c r="EGB522" s="421"/>
      <c r="EGC522" s="421"/>
      <c r="EGD522" s="421"/>
      <c r="EGE522" s="421"/>
      <c r="EGF522" s="421"/>
      <c r="EGG522" s="421"/>
      <c r="EGH522" s="421"/>
      <c r="EGI522" s="421"/>
      <c r="EGJ522" s="421"/>
      <c r="EGK522" s="421"/>
      <c r="EGL522" s="421"/>
      <c r="EGM522" s="421"/>
      <c r="EGN522" s="421"/>
      <c r="EGO522" s="421"/>
      <c r="EGP522" s="421"/>
      <c r="EGQ522" s="421"/>
      <c r="EGR522" s="421"/>
      <c r="EGS522" s="421"/>
      <c r="EGT522" s="421"/>
      <c r="EGU522" s="421"/>
      <c r="EGV522" s="421"/>
      <c r="EGW522" s="421"/>
      <c r="EGX522" s="421"/>
      <c r="EGY522" s="421"/>
      <c r="EGZ522" s="421"/>
      <c r="EHA522" s="421"/>
      <c r="EHB522" s="421"/>
      <c r="EHC522" s="421"/>
      <c r="EHD522" s="421"/>
      <c r="EHE522" s="421"/>
      <c r="EHF522" s="421"/>
      <c r="EHG522" s="421"/>
      <c r="EHH522" s="421"/>
      <c r="EHI522" s="421"/>
      <c r="EHJ522" s="421"/>
      <c r="EHK522" s="421"/>
      <c r="EHL522" s="421"/>
      <c r="EHM522" s="421"/>
      <c r="EHN522" s="421"/>
      <c r="EHO522" s="421"/>
      <c r="EHP522" s="421"/>
      <c r="EHQ522" s="421"/>
      <c r="EHR522" s="421"/>
      <c r="EHS522" s="421"/>
      <c r="EHT522" s="421"/>
      <c r="EHU522" s="421"/>
      <c r="EHV522" s="421"/>
      <c r="EHW522" s="421"/>
      <c r="EHX522" s="421"/>
      <c r="EHY522" s="421"/>
      <c r="EHZ522" s="421"/>
      <c r="EIA522" s="421"/>
      <c r="EIB522" s="421"/>
      <c r="EIC522" s="421"/>
      <c r="EID522" s="421"/>
      <c r="EIE522" s="421"/>
      <c r="EIF522" s="421"/>
      <c r="EIG522" s="421"/>
      <c r="EIH522" s="421"/>
      <c r="EII522" s="421"/>
      <c r="EIJ522" s="421"/>
      <c r="EIK522" s="421"/>
      <c r="EIL522" s="421"/>
      <c r="EIM522" s="421"/>
      <c r="EIN522" s="421"/>
      <c r="EIO522" s="421"/>
      <c r="EIP522" s="421"/>
      <c r="EIQ522" s="421"/>
      <c r="EIR522" s="421"/>
      <c r="EIS522" s="421"/>
      <c r="EIT522" s="421"/>
      <c r="EIU522" s="421"/>
      <c r="EIV522" s="421"/>
      <c r="EIW522" s="421"/>
      <c r="EIX522" s="421"/>
      <c r="EIY522" s="421"/>
      <c r="EIZ522" s="421"/>
      <c r="EJA522" s="421"/>
      <c r="EJB522" s="421"/>
      <c r="EJC522" s="421"/>
      <c r="EJD522" s="421"/>
      <c r="EJE522" s="421"/>
      <c r="EJF522" s="421"/>
      <c r="EJG522" s="421"/>
      <c r="EJH522" s="421"/>
      <c r="EJI522" s="421"/>
      <c r="EJJ522" s="421"/>
      <c r="EJK522" s="421"/>
      <c r="EJL522" s="421"/>
      <c r="EJM522" s="421"/>
      <c r="EJN522" s="421"/>
      <c r="EJO522" s="421"/>
      <c r="EJP522" s="421"/>
      <c r="EJQ522" s="421"/>
      <c r="EJR522" s="421"/>
      <c r="EJS522" s="421"/>
      <c r="EJT522" s="421"/>
      <c r="EJU522" s="421"/>
      <c r="EJV522" s="421"/>
      <c r="EJW522" s="421"/>
      <c r="EJX522" s="421"/>
      <c r="EJY522" s="421"/>
      <c r="EJZ522" s="421"/>
      <c r="EKA522" s="421"/>
      <c r="EKB522" s="421"/>
      <c r="EKC522" s="421"/>
      <c r="EKD522" s="421"/>
      <c r="EKE522" s="421"/>
      <c r="EKF522" s="421"/>
      <c r="EKG522" s="421"/>
      <c r="EKH522" s="421"/>
      <c r="EKI522" s="421"/>
      <c r="EKJ522" s="421"/>
      <c r="EKK522" s="421"/>
      <c r="EKL522" s="421"/>
      <c r="EKM522" s="421"/>
      <c r="EKN522" s="421"/>
      <c r="EKO522" s="421"/>
      <c r="EKP522" s="421"/>
      <c r="EKQ522" s="421"/>
      <c r="EKR522" s="421"/>
      <c r="EKS522" s="421"/>
      <c r="EKT522" s="421"/>
      <c r="EKU522" s="421"/>
      <c r="EKV522" s="421"/>
      <c r="EKW522" s="421"/>
      <c r="EKX522" s="421"/>
      <c r="EKY522" s="421"/>
      <c r="EKZ522" s="421"/>
      <c r="ELA522" s="421"/>
      <c r="ELB522" s="421"/>
      <c r="ELC522" s="421"/>
      <c r="ELD522" s="421"/>
      <c r="ELE522" s="421"/>
      <c r="ELF522" s="421"/>
      <c r="ELG522" s="421"/>
      <c r="ELH522" s="421"/>
      <c r="ELI522" s="421"/>
      <c r="ELJ522" s="421"/>
      <c r="ELK522" s="421"/>
      <c r="ELL522" s="421"/>
      <c r="ELM522" s="421"/>
      <c r="ELN522" s="421"/>
      <c r="ELO522" s="421"/>
      <c r="ELP522" s="421"/>
      <c r="ELQ522" s="421"/>
      <c r="ELR522" s="421"/>
      <c r="ELS522" s="421"/>
      <c r="ELT522" s="421"/>
      <c r="ELU522" s="421"/>
      <c r="ELV522" s="421"/>
      <c r="ELW522" s="421"/>
      <c r="ELX522" s="421"/>
      <c r="ELY522" s="421"/>
      <c r="ELZ522" s="421"/>
      <c r="EMA522" s="421"/>
      <c r="EMB522" s="421"/>
      <c r="EMC522" s="421"/>
      <c r="EMD522" s="421"/>
      <c r="EME522" s="421"/>
      <c r="EMF522" s="421"/>
      <c r="EMG522" s="421"/>
      <c r="EMH522" s="421"/>
      <c r="EMI522" s="421"/>
      <c r="EMJ522" s="421"/>
      <c r="EMK522" s="421"/>
      <c r="EML522" s="421"/>
      <c r="EMM522" s="421"/>
      <c r="EMN522" s="421"/>
      <c r="EMO522" s="421"/>
      <c r="EMP522" s="421"/>
      <c r="EMQ522" s="421"/>
      <c r="EMR522" s="421"/>
      <c r="EMS522" s="421"/>
      <c r="EMT522" s="421"/>
      <c r="EMU522" s="421"/>
      <c r="EMV522" s="421"/>
      <c r="EMW522" s="421"/>
      <c r="EMX522" s="421"/>
      <c r="EMY522" s="421"/>
      <c r="EMZ522" s="421"/>
      <c r="ENA522" s="421"/>
      <c r="ENB522" s="421"/>
      <c r="ENC522" s="421"/>
      <c r="END522" s="421"/>
      <c r="ENE522" s="421"/>
      <c r="ENF522" s="421"/>
      <c r="ENG522" s="421"/>
      <c r="ENH522" s="421"/>
      <c r="ENI522" s="421"/>
      <c r="ENJ522" s="421"/>
      <c r="ENK522" s="421"/>
      <c r="ENL522" s="421"/>
      <c r="ENM522" s="421"/>
      <c r="ENN522" s="421"/>
      <c r="ENO522" s="421"/>
      <c r="ENP522" s="421"/>
      <c r="ENQ522" s="421"/>
      <c r="ENR522" s="421"/>
      <c r="ENS522" s="421"/>
      <c r="ENT522" s="421"/>
      <c r="ENU522" s="421"/>
      <c r="ENV522" s="421"/>
      <c r="ENW522" s="421"/>
      <c r="ENX522" s="421"/>
      <c r="ENY522" s="421"/>
      <c r="ENZ522" s="421"/>
      <c r="EOA522" s="421"/>
      <c r="EOB522" s="421"/>
      <c r="EOC522" s="421"/>
      <c r="EOD522" s="421"/>
      <c r="EOE522" s="421"/>
      <c r="EOF522" s="421"/>
      <c r="EOG522" s="421"/>
      <c r="EOH522" s="421"/>
      <c r="EOI522" s="421"/>
      <c r="EOJ522" s="421"/>
      <c r="EOK522" s="421"/>
      <c r="EOL522" s="421"/>
      <c r="EOM522" s="421"/>
      <c r="EON522" s="421"/>
      <c r="EOO522" s="421"/>
      <c r="EOP522" s="421"/>
      <c r="EOQ522" s="421"/>
      <c r="EOR522" s="421"/>
      <c r="EOS522" s="421"/>
      <c r="EOT522" s="421"/>
      <c r="EOU522" s="421"/>
      <c r="EOV522" s="421"/>
      <c r="EOW522" s="421"/>
      <c r="EOX522" s="421"/>
      <c r="EOY522" s="421"/>
      <c r="EOZ522" s="421"/>
      <c r="EPA522" s="421"/>
      <c r="EPB522" s="421"/>
      <c r="EPC522" s="421"/>
      <c r="EPD522" s="421"/>
      <c r="EPE522" s="421"/>
      <c r="EPF522" s="421"/>
      <c r="EPG522" s="421"/>
      <c r="EPH522" s="421"/>
      <c r="EPI522" s="421"/>
      <c r="EPJ522" s="421"/>
      <c r="EPK522" s="421"/>
      <c r="EPL522" s="421"/>
      <c r="EPM522" s="421"/>
      <c r="EPN522" s="421"/>
      <c r="EPO522" s="421"/>
      <c r="EPP522" s="421"/>
      <c r="EPQ522" s="421"/>
      <c r="EPR522" s="421"/>
      <c r="EPS522" s="421"/>
      <c r="EPT522" s="421"/>
      <c r="EPU522" s="421"/>
      <c r="EPV522" s="421"/>
      <c r="EPW522" s="421"/>
      <c r="EPX522" s="421"/>
      <c r="EPY522" s="421"/>
      <c r="EPZ522" s="421"/>
      <c r="EQA522" s="421"/>
      <c r="EQB522" s="421"/>
      <c r="EQC522" s="421"/>
      <c r="EQD522" s="421"/>
      <c r="EQE522" s="421"/>
      <c r="EQF522" s="421"/>
      <c r="EQG522" s="421"/>
      <c r="EQH522" s="421"/>
      <c r="EQI522" s="421"/>
      <c r="EQJ522" s="421"/>
      <c r="EQK522" s="421"/>
      <c r="EQL522" s="421"/>
      <c r="EQM522" s="421"/>
      <c r="EQN522" s="421"/>
      <c r="EQO522" s="421"/>
      <c r="EQP522" s="421"/>
      <c r="EQQ522" s="421"/>
      <c r="EQR522" s="421"/>
      <c r="EQS522" s="421"/>
      <c r="EQT522" s="421"/>
      <c r="EQU522" s="421"/>
      <c r="EQV522" s="421"/>
      <c r="EQW522" s="421"/>
      <c r="EQX522" s="421"/>
      <c r="EQY522" s="421"/>
      <c r="EQZ522" s="421"/>
      <c r="ERA522" s="421"/>
      <c r="ERB522" s="421"/>
      <c r="ERC522" s="421"/>
      <c r="ERD522" s="421"/>
      <c r="ERE522" s="421"/>
      <c r="ERF522" s="421"/>
      <c r="ERG522" s="421"/>
      <c r="ERH522" s="421"/>
      <c r="ERI522" s="421"/>
      <c r="ERJ522" s="421"/>
      <c r="ERK522" s="421"/>
      <c r="ERL522" s="421"/>
      <c r="ERM522" s="421"/>
      <c r="ERN522" s="421"/>
      <c r="ERO522" s="421"/>
      <c r="ERP522" s="421"/>
      <c r="ERQ522" s="421"/>
      <c r="ERR522" s="421"/>
      <c r="ERS522" s="421"/>
      <c r="ERT522" s="421"/>
      <c r="ERU522" s="421"/>
      <c r="ERV522" s="421"/>
      <c r="ERW522" s="421"/>
      <c r="ERX522" s="421"/>
      <c r="ERY522" s="421"/>
      <c r="ERZ522" s="421"/>
      <c r="ESA522" s="421"/>
      <c r="ESB522" s="421"/>
      <c r="ESC522" s="421"/>
      <c r="ESD522" s="421"/>
      <c r="ESE522" s="421"/>
      <c r="ESF522" s="421"/>
      <c r="ESG522" s="421"/>
      <c r="ESH522" s="421"/>
      <c r="ESI522" s="421"/>
      <c r="ESJ522" s="421"/>
      <c r="ESK522" s="421"/>
      <c r="ESL522" s="421"/>
      <c r="ESM522" s="421"/>
      <c r="ESN522" s="421"/>
      <c r="ESO522" s="421"/>
      <c r="ESP522" s="421"/>
      <c r="ESQ522" s="421"/>
      <c r="ESR522" s="421"/>
      <c r="ESS522" s="421"/>
      <c r="EST522" s="421"/>
      <c r="ESU522" s="421"/>
      <c r="ESV522" s="421"/>
      <c r="ESW522" s="421"/>
      <c r="ESX522" s="421"/>
      <c r="ESY522" s="421"/>
      <c r="ESZ522" s="421"/>
      <c r="ETA522" s="421"/>
      <c r="ETB522" s="421"/>
      <c r="ETC522" s="421"/>
      <c r="ETD522" s="421"/>
      <c r="ETE522" s="421"/>
      <c r="ETF522" s="421"/>
      <c r="ETG522" s="421"/>
      <c r="ETH522" s="421"/>
      <c r="ETI522" s="421"/>
      <c r="ETJ522" s="421"/>
      <c r="ETK522" s="421"/>
      <c r="ETL522" s="421"/>
      <c r="ETM522" s="421"/>
      <c r="ETN522" s="421"/>
      <c r="ETO522" s="421"/>
      <c r="ETP522" s="421"/>
      <c r="ETQ522" s="421"/>
      <c r="ETR522" s="421"/>
      <c r="ETS522" s="421"/>
      <c r="ETT522" s="421"/>
      <c r="ETU522" s="421"/>
      <c r="ETV522" s="421"/>
      <c r="ETW522" s="421"/>
      <c r="ETX522" s="421"/>
      <c r="ETY522" s="421"/>
      <c r="ETZ522" s="421"/>
      <c r="EUA522" s="421"/>
      <c r="EUB522" s="421"/>
      <c r="EUC522" s="421"/>
      <c r="EUD522" s="421"/>
      <c r="EUE522" s="421"/>
      <c r="EUF522" s="421"/>
      <c r="EUG522" s="421"/>
      <c r="EUH522" s="421"/>
      <c r="EUI522" s="421"/>
      <c r="EUJ522" s="421"/>
      <c r="EUK522" s="421"/>
      <c r="EUL522" s="421"/>
      <c r="EUM522" s="421"/>
      <c r="EUN522" s="421"/>
      <c r="EUO522" s="421"/>
      <c r="EUP522" s="421"/>
      <c r="EUQ522" s="421"/>
      <c r="EUR522" s="421"/>
      <c r="EUS522" s="421"/>
      <c r="EUT522" s="421"/>
      <c r="EUU522" s="421"/>
      <c r="EUV522" s="421"/>
      <c r="EUW522" s="421"/>
      <c r="EUX522" s="421"/>
      <c r="EUY522" s="421"/>
      <c r="EUZ522" s="421"/>
      <c r="EVA522" s="421"/>
      <c r="EVB522" s="421"/>
      <c r="EVC522" s="421"/>
      <c r="EVD522" s="421"/>
      <c r="EVE522" s="421"/>
      <c r="EVF522" s="421"/>
      <c r="EVG522" s="421"/>
      <c r="EVH522" s="421"/>
      <c r="EVI522" s="421"/>
      <c r="EVJ522" s="421"/>
      <c r="EVK522" s="421"/>
      <c r="EVL522" s="421"/>
      <c r="EVM522" s="421"/>
      <c r="EVN522" s="421"/>
      <c r="EVO522" s="421"/>
      <c r="EVP522" s="421"/>
      <c r="EVQ522" s="421"/>
      <c r="EVR522" s="421"/>
      <c r="EVS522" s="421"/>
      <c r="EVT522" s="421"/>
      <c r="EVU522" s="421"/>
      <c r="EVV522" s="421"/>
      <c r="EVW522" s="421"/>
      <c r="EVX522" s="421"/>
      <c r="EVY522" s="421"/>
      <c r="EVZ522" s="421"/>
      <c r="EWA522" s="421"/>
      <c r="EWB522" s="421"/>
      <c r="EWC522" s="421"/>
      <c r="EWD522" s="421"/>
      <c r="EWE522" s="421"/>
      <c r="EWF522" s="421"/>
      <c r="EWG522" s="421"/>
      <c r="EWH522" s="421"/>
      <c r="EWI522" s="421"/>
      <c r="EWJ522" s="421"/>
      <c r="EWK522" s="421"/>
      <c r="EWL522" s="421"/>
      <c r="EWM522" s="421"/>
      <c r="EWN522" s="421"/>
      <c r="EWO522" s="421"/>
      <c r="EWP522" s="421"/>
      <c r="EWQ522" s="421"/>
      <c r="EWR522" s="421"/>
      <c r="EWS522" s="421"/>
      <c r="EWT522" s="421"/>
      <c r="EWU522" s="421"/>
      <c r="EWV522" s="421"/>
      <c r="EWW522" s="421"/>
      <c r="EWX522" s="421"/>
      <c r="EWY522" s="421"/>
      <c r="EWZ522" s="421"/>
      <c r="EXA522" s="421"/>
      <c r="EXB522" s="421"/>
      <c r="EXC522" s="421"/>
      <c r="EXD522" s="421"/>
      <c r="EXE522" s="421"/>
      <c r="EXF522" s="421"/>
      <c r="EXG522" s="421"/>
      <c r="EXH522" s="421"/>
      <c r="EXI522" s="421"/>
      <c r="EXJ522" s="421"/>
      <c r="EXK522" s="421"/>
      <c r="EXL522" s="421"/>
      <c r="EXM522" s="421"/>
      <c r="EXN522" s="421"/>
      <c r="EXO522" s="421"/>
      <c r="EXP522" s="421"/>
      <c r="EXQ522" s="421"/>
      <c r="EXR522" s="421"/>
      <c r="EXS522" s="421"/>
      <c r="EXT522" s="421"/>
      <c r="EXU522" s="421"/>
      <c r="EXV522" s="421"/>
      <c r="EXW522" s="421"/>
      <c r="EXX522" s="421"/>
      <c r="EXY522" s="421"/>
      <c r="EXZ522" s="421"/>
      <c r="EYA522" s="421"/>
      <c r="EYB522" s="421"/>
      <c r="EYC522" s="421"/>
      <c r="EYD522" s="421"/>
      <c r="EYE522" s="421"/>
      <c r="EYF522" s="421"/>
      <c r="EYG522" s="421"/>
      <c r="EYH522" s="421"/>
      <c r="EYI522" s="421"/>
      <c r="EYJ522" s="421"/>
      <c r="EYK522" s="421"/>
      <c r="EYL522" s="421"/>
      <c r="EYM522" s="421"/>
      <c r="EYN522" s="421"/>
      <c r="EYO522" s="421"/>
      <c r="EYP522" s="421"/>
      <c r="EYQ522" s="421"/>
      <c r="EYR522" s="421"/>
      <c r="EYS522" s="421"/>
      <c r="EYT522" s="421"/>
      <c r="EYU522" s="421"/>
      <c r="EYV522" s="421"/>
      <c r="EYW522" s="421"/>
      <c r="EYX522" s="421"/>
      <c r="EYY522" s="421"/>
      <c r="EYZ522" s="421"/>
      <c r="EZA522" s="421"/>
      <c r="EZB522" s="421"/>
      <c r="EZC522" s="421"/>
      <c r="EZD522" s="421"/>
      <c r="EZE522" s="421"/>
      <c r="EZF522" s="421"/>
      <c r="EZG522" s="421"/>
      <c r="EZH522" s="421"/>
      <c r="EZI522" s="421"/>
      <c r="EZJ522" s="421"/>
      <c r="EZK522" s="421"/>
      <c r="EZL522" s="421"/>
      <c r="EZM522" s="421"/>
      <c r="EZN522" s="421"/>
      <c r="EZO522" s="421"/>
      <c r="EZP522" s="421"/>
      <c r="EZQ522" s="421"/>
      <c r="EZR522" s="421"/>
      <c r="EZS522" s="421"/>
      <c r="EZT522" s="421"/>
      <c r="EZU522" s="421"/>
      <c r="EZV522" s="421"/>
      <c r="EZW522" s="421"/>
      <c r="EZX522" s="421"/>
      <c r="EZY522" s="421"/>
      <c r="EZZ522" s="421"/>
      <c r="FAA522" s="421"/>
      <c r="FAB522" s="421"/>
      <c r="FAC522" s="421"/>
      <c r="FAD522" s="421"/>
      <c r="FAE522" s="421"/>
      <c r="FAF522" s="421"/>
      <c r="FAG522" s="421"/>
      <c r="FAH522" s="421"/>
      <c r="FAI522" s="421"/>
      <c r="FAJ522" s="421"/>
      <c r="FAK522" s="421"/>
      <c r="FAL522" s="421"/>
      <c r="FAM522" s="421"/>
      <c r="FAN522" s="421"/>
      <c r="FAO522" s="421"/>
      <c r="FAP522" s="421"/>
      <c r="FAQ522" s="421"/>
      <c r="FAR522" s="421"/>
      <c r="FAS522" s="421"/>
      <c r="FAT522" s="421"/>
      <c r="FAU522" s="421"/>
      <c r="FAV522" s="421"/>
      <c r="FAW522" s="421"/>
      <c r="FAX522" s="421"/>
      <c r="FAY522" s="421"/>
      <c r="FAZ522" s="421"/>
      <c r="FBA522" s="421"/>
      <c r="FBB522" s="421"/>
      <c r="FBC522" s="421"/>
      <c r="FBD522" s="421"/>
      <c r="FBE522" s="421"/>
      <c r="FBF522" s="421"/>
      <c r="FBG522" s="421"/>
      <c r="FBH522" s="421"/>
      <c r="FBI522" s="421"/>
      <c r="FBJ522" s="421"/>
      <c r="FBK522" s="421"/>
      <c r="FBL522" s="421"/>
      <c r="FBM522" s="421"/>
      <c r="FBN522" s="421"/>
      <c r="FBO522" s="421"/>
      <c r="FBP522" s="421"/>
      <c r="FBQ522" s="421"/>
      <c r="FBR522" s="421"/>
      <c r="FBS522" s="421"/>
      <c r="FBT522" s="421"/>
      <c r="FBU522" s="421"/>
      <c r="FBV522" s="421"/>
      <c r="FBW522" s="421"/>
      <c r="FBX522" s="421"/>
      <c r="FBY522" s="421"/>
      <c r="FBZ522" s="421"/>
      <c r="FCA522" s="421"/>
      <c r="FCB522" s="421"/>
      <c r="FCC522" s="421"/>
      <c r="FCD522" s="421"/>
      <c r="FCE522" s="421"/>
      <c r="FCF522" s="421"/>
      <c r="FCG522" s="421"/>
      <c r="FCH522" s="421"/>
      <c r="FCI522" s="421"/>
      <c r="FCJ522" s="421"/>
      <c r="FCK522" s="421"/>
      <c r="FCL522" s="421"/>
      <c r="FCM522" s="421"/>
      <c r="FCN522" s="421"/>
      <c r="FCO522" s="421"/>
      <c r="FCP522" s="421"/>
      <c r="FCQ522" s="421"/>
      <c r="FCR522" s="421"/>
      <c r="FCS522" s="421"/>
      <c r="FCT522" s="421"/>
      <c r="FCU522" s="421"/>
      <c r="FCV522" s="421"/>
      <c r="FCW522" s="421"/>
      <c r="FCX522" s="421"/>
      <c r="FCY522" s="421"/>
      <c r="FCZ522" s="421"/>
      <c r="FDA522" s="421"/>
      <c r="FDB522" s="421"/>
      <c r="FDC522" s="421"/>
      <c r="FDD522" s="421"/>
      <c r="FDE522" s="421"/>
      <c r="FDF522" s="421"/>
      <c r="FDG522" s="421"/>
      <c r="FDH522" s="421"/>
      <c r="FDI522" s="421"/>
      <c r="FDJ522" s="421"/>
      <c r="FDK522" s="421"/>
      <c r="FDL522" s="421"/>
      <c r="FDM522" s="421"/>
      <c r="FDN522" s="421"/>
      <c r="FDO522" s="421"/>
      <c r="FDP522" s="421"/>
      <c r="FDQ522" s="421"/>
      <c r="FDR522" s="421"/>
      <c r="FDS522" s="421"/>
      <c r="FDT522" s="421"/>
      <c r="FDU522" s="421"/>
      <c r="FDV522" s="421"/>
      <c r="FDW522" s="421"/>
      <c r="FDX522" s="421"/>
      <c r="FDY522" s="421"/>
      <c r="FDZ522" s="421"/>
      <c r="FEA522" s="421"/>
      <c r="FEB522" s="421"/>
      <c r="FEC522" s="421"/>
      <c r="FED522" s="421"/>
      <c r="FEE522" s="421"/>
      <c r="FEF522" s="421"/>
      <c r="FEG522" s="421"/>
      <c r="FEH522" s="421"/>
      <c r="FEI522" s="421"/>
      <c r="FEJ522" s="421"/>
      <c r="FEK522" s="421"/>
      <c r="FEL522" s="421"/>
      <c r="FEM522" s="421"/>
      <c r="FEN522" s="421"/>
      <c r="FEO522" s="421"/>
      <c r="FEP522" s="421"/>
      <c r="FEQ522" s="421"/>
      <c r="FER522" s="421"/>
      <c r="FES522" s="421"/>
      <c r="FET522" s="421"/>
      <c r="FEU522" s="421"/>
      <c r="FEV522" s="421"/>
      <c r="FEW522" s="421"/>
      <c r="FEX522" s="421"/>
      <c r="FEY522" s="421"/>
      <c r="FEZ522" s="421"/>
      <c r="FFA522" s="421"/>
      <c r="FFB522" s="421"/>
      <c r="FFC522" s="421"/>
      <c r="FFD522" s="421"/>
      <c r="FFE522" s="421"/>
      <c r="FFF522" s="421"/>
      <c r="FFG522" s="421"/>
      <c r="FFH522" s="421"/>
      <c r="FFI522" s="421"/>
      <c r="FFJ522" s="421"/>
      <c r="FFK522" s="421"/>
      <c r="FFL522" s="421"/>
      <c r="FFM522" s="421"/>
      <c r="FFN522" s="421"/>
      <c r="FFO522" s="421"/>
      <c r="FFP522" s="421"/>
      <c r="FFQ522" s="421"/>
      <c r="FFR522" s="421"/>
      <c r="FFS522" s="421"/>
      <c r="FFT522" s="421"/>
      <c r="FFU522" s="421"/>
      <c r="FFV522" s="421"/>
      <c r="FFW522" s="421"/>
      <c r="FFX522" s="421"/>
      <c r="FFY522" s="421"/>
      <c r="FFZ522" s="421"/>
      <c r="FGA522" s="421"/>
      <c r="FGB522" s="421"/>
      <c r="FGC522" s="421"/>
      <c r="FGD522" s="421"/>
      <c r="FGE522" s="421"/>
      <c r="FGF522" s="421"/>
      <c r="FGG522" s="421"/>
      <c r="FGH522" s="421"/>
      <c r="FGI522" s="421"/>
      <c r="FGJ522" s="421"/>
      <c r="FGK522" s="421"/>
      <c r="FGL522" s="421"/>
      <c r="FGM522" s="421"/>
      <c r="FGN522" s="421"/>
      <c r="FGO522" s="421"/>
      <c r="FGP522" s="421"/>
      <c r="FGQ522" s="421"/>
      <c r="FGR522" s="421"/>
      <c r="FGS522" s="421"/>
      <c r="FGT522" s="421"/>
      <c r="FGU522" s="421"/>
      <c r="FGV522" s="421"/>
      <c r="FGW522" s="421"/>
      <c r="FGX522" s="421"/>
      <c r="FGY522" s="421"/>
      <c r="FGZ522" s="421"/>
      <c r="FHA522" s="421"/>
      <c r="FHB522" s="421"/>
      <c r="FHC522" s="421"/>
      <c r="FHD522" s="421"/>
      <c r="FHE522" s="421"/>
      <c r="FHF522" s="421"/>
      <c r="FHG522" s="421"/>
      <c r="FHH522" s="421"/>
      <c r="FHI522" s="421"/>
      <c r="FHJ522" s="421"/>
      <c r="FHK522" s="421"/>
      <c r="FHL522" s="421"/>
      <c r="FHM522" s="421"/>
      <c r="FHN522" s="421"/>
      <c r="FHO522" s="421"/>
      <c r="FHP522" s="421"/>
      <c r="FHQ522" s="421"/>
      <c r="FHR522" s="421"/>
      <c r="FHS522" s="421"/>
      <c r="FHT522" s="421"/>
      <c r="FHU522" s="421"/>
      <c r="FHV522" s="421"/>
      <c r="FHW522" s="421"/>
      <c r="FHX522" s="421"/>
      <c r="FHY522" s="421"/>
      <c r="FHZ522" s="421"/>
      <c r="FIA522" s="421"/>
      <c r="FIB522" s="421"/>
      <c r="FIC522" s="421"/>
      <c r="FID522" s="421"/>
      <c r="FIE522" s="421"/>
      <c r="FIF522" s="421"/>
      <c r="FIG522" s="421"/>
      <c r="FIH522" s="421"/>
      <c r="FII522" s="421"/>
      <c r="FIJ522" s="421"/>
      <c r="FIK522" s="421"/>
      <c r="FIL522" s="421"/>
      <c r="FIM522" s="421"/>
      <c r="FIN522" s="421"/>
      <c r="FIO522" s="421"/>
      <c r="FIP522" s="421"/>
      <c r="FIQ522" s="421"/>
      <c r="FIR522" s="421"/>
      <c r="FIS522" s="421"/>
      <c r="FIT522" s="421"/>
      <c r="FIU522" s="421"/>
      <c r="FIV522" s="421"/>
      <c r="FIW522" s="421"/>
      <c r="FIX522" s="421"/>
      <c r="FIY522" s="421"/>
      <c r="FIZ522" s="421"/>
      <c r="FJA522" s="421"/>
      <c r="FJB522" s="421"/>
      <c r="FJC522" s="421"/>
      <c r="FJD522" s="421"/>
      <c r="FJE522" s="421"/>
      <c r="FJF522" s="421"/>
      <c r="FJG522" s="421"/>
      <c r="FJH522" s="421"/>
      <c r="FJI522" s="421"/>
      <c r="FJJ522" s="421"/>
      <c r="FJK522" s="421"/>
      <c r="FJL522" s="421"/>
      <c r="FJM522" s="421"/>
      <c r="FJN522" s="421"/>
      <c r="FJO522" s="421"/>
      <c r="FJP522" s="421"/>
      <c r="FJQ522" s="421"/>
      <c r="FJR522" s="421"/>
      <c r="FJS522" s="421"/>
      <c r="FJT522" s="421"/>
      <c r="FJU522" s="421"/>
      <c r="FJV522" s="421"/>
      <c r="FJW522" s="421"/>
      <c r="FJX522" s="421"/>
      <c r="FJY522" s="421"/>
      <c r="FJZ522" s="421"/>
      <c r="FKA522" s="421"/>
      <c r="FKB522" s="421"/>
      <c r="FKC522" s="421"/>
      <c r="FKD522" s="421"/>
      <c r="FKE522" s="421"/>
      <c r="FKF522" s="421"/>
      <c r="FKG522" s="421"/>
      <c r="FKH522" s="421"/>
      <c r="FKI522" s="421"/>
      <c r="FKJ522" s="421"/>
      <c r="FKK522" s="421"/>
      <c r="FKL522" s="421"/>
      <c r="FKM522" s="421"/>
      <c r="FKN522" s="421"/>
      <c r="FKO522" s="421"/>
      <c r="FKP522" s="421"/>
      <c r="FKQ522" s="421"/>
      <c r="FKR522" s="421"/>
      <c r="FKS522" s="421"/>
      <c r="FKT522" s="421"/>
      <c r="FKU522" s="421"/>
      <c r="FKV522" s="421"/>
      <c r="FKW522" s="421"/>
      <c r="FKX522" s="421"/>
      <c r="FKY522" s="421"/>
      <c r="FKZ522" s="421"/>
      <c r="FLA522" s="421"/>
      <c r="FLB522" s="421"/>
      <c r="FLC522" s="421"/>
      <c r="FLD522" s="421"/>
      <c r="FLE522" s="421"/>
      <c r="FLF522" s="421"/>
      <c r="FLG522" s="421"/>
      <c r="FLH522" s="421"/>
      <c r="FLI522" s="421"/>
      <c r="FLJ522" s="421"/>
      <c r="FLK522" s="421"/>
      <c r="FLL522" s="421"/>
      <c r="FLM522" s="421"/>
      <c r="FLN522" s="421"/>
      <c r="FLO522" s="421"/>
      <c r="FLP522" s="421"/>
      <c r="FLQ522" s="421"/>
      <c r="FLR522" s="421"/>
      <c r="FLS522" s="421"/>
      <c r="FLT522" s="421"/>
      <c r="FLU522" s="421"/>
      <c r="FLV522" s="421"/>
      <c r="FLW522" s="421"/>
      <c r="FLX522" s="421"/>
      <c r="FLY522" s="421"/>
      <c r="FLZ522" s="421"/>
      <c r="FMA522" s="421"/>
      <c r="FMB522" s="421"/>
      <c r="FMC522" s="421"/>
      <c r="FMD522" s="421"/>
      <c r="FME522" s="421"/>
      <c r="FMF522" s="421"/>
      <c r="FMG522" s="421"/>
      <c r="FMH522" s="421"/>
      <c r="FMI522" s="421"/>
      <c r="FMJ522" s="421"/>
      <c r="FMK522" s="421"/>
      <c r="FML522" s="421"/>
      <c r="FMM522" s="421"/>
      <c r="FMN522" s="421"/>
      <c r="FMO522" s="421"/>
      <c r="FMP522" s="421"/>
      <c r="FMQ522" s="421"/>
      <c r="FMR522" s="421"/>
      <c r="FMS522" s="421"/>
      <c r="FMT522" s="421"/>
      <c r="FMU522" s="421"/>
      <c r="FMV522" s="421"/>
      <c r="FMW522" s="421"/>
      <c r="FMX522" s="421"/>
      <c r="FMY522" s="421"/>
      <c r="FMZ522" s="421"/>
      <c r="FNA522" s="421"/>
      <c r="FNB522" s="421"/>
      <c r="FNC522" s="421"/>
      <c r="FND522" s="421"/>
      <c r="FNE522" s="421"/>
      <c r="FNF522" s="421"/>
      <c r="FNG522" s="421"/>
      <c r="FNH522" s="421"/>
      <c r="FNI522" s="421"/>
      <c r="FNJ522" s="421"/>
      <c r="FNK522" s="421"/>
      <c r="FNL522" s="421"/>
      <c r="FNM522" s="421"/>
      <c r="FNN522" s="421"/>
      <c r="FNO522" s="421"/>
      <c r="FNP522" s="421"/>
      <c r="FNQ522" s="421"/>
      <c r="FNR522" s="421"/>
      <c r="FNS522" s="421"/>
      <c r="FNT522" s="421"/>
      <c r="FNU522" s="421"/>
      <c r="FNV522" s="421"/>
      <c r="FNW522" s="421"/>
      <c r="FNX522" s="421"/>
      <c r="FNY522" s="421"/>
      <c r="FNZ522" s="421"/>
      <c r="FOA522" s="421"/>
      <c r="FOB522" s="421"/>
      <c r="FOC522" s="421"/>
      <c r="FOD522" s="421"/>
      <c r="FOE522" s="421"/>
      <c r="FOF522" s="421"/>
      <c r="FOG522" s="421"/>
      <c r="FOH522" s="421"/>
      <c r="FOI522" s="421"/>
      <c r="FOJ522" s="421"/>
      <c r="FOK522" s="421"/>
      <c r="FOL522" s="421"/>
      <c r="FOM522" s="421"/>
      <c r="FON522" s="421"/>
      <c r="FOO522" s="421"/>
      <c r="FOP522" s="421"/>
      <c r="FOQ522" s="421"/>
      <c r="FOR522" s="421"/>
      <c r="FOS522" s="421"/>
      <c r="FOT522" s="421"/>
      <c r="FOU522" s="421"/>
      <c r="FOV522" s="421"/>
      <c r="FOW522" s="421"/>
      <c r="FOX522" s="421"/>
      <c r="FOY522" s="421"/>
      <c r="FOZ522" s="421"/>
      <c r="FPA522" s="421"/>
      <c r="FPB522" s="421"/>
      <c r="FPC522" s="421"/>
      <c r="FPD522" s="421"/>
      <c r="FPE522" s="421"/>
      <c r="FPF522" s="421"/>
      <c r="FPG522" s="421"/>
      <c r="FPH522" s="421"/>
      <c r="FPI522" s="421"/>
      <c r="FPJ522" s="421"/>
      <c r="FPK522" s="421"/>
      <c r="FPL522" s="421"/>
      <c r="FPM522" s="421"/>
      <c r="FPN522" s="421"/>
      <c r="FPO522" s="421"/>
      <c r="FPP522" s="421"/>
      <c r="FPQ522" s="421"/>
      <c r="FPR522" s="421"/>
      <c r="FPS522" s="421"/>
      <c r="FPT522" s="421"/>
      <c r="FPU522" s="421"/>
      <c r="FPV522" s="421"/>
      <c r="FPW522" s="421"/>
      <c r="FPX522" s="421"/>
      <c r="FPY522" s="421"/>
      <c r="FPZ522" s="421"/>
      <c r="FQA522" s="421"/>
      <c r="FQB522" s="421"/>
      <c r="FQC522" s="421"/>
      <c r="FQD522" s="421"/>
      <c r="FQE522" s="421"/>
      <c r="FQF522" s="421"/>
      <c r="FQG522" s="421"/>
      <c r="FQH522" s="421"/>
      <c r="FQI522" s="421"/>
      <c r="FQJ522" s="421"/>
      <c r="FQK522" s="421"/>
      <c r="FQL522" s="421"/>
      <c r="FQM522" s="421"/>
      <c r="FQN522" s="421"/>
      <c r="FQO522" s="421"/>
      <c r="FQP522" s="421"/>
      <c r="FQQ522" s="421"/>
      <c r="FQR522" s="421"/>
      <c r="FQS522" s="421"/>
      <c r="FQT522" s="421"/>
      <c r="FQU522" s="421"/>
      <c r="FQV522" s="421"/>
      <c r="FQW522" s="421"/>
      <c r="FQX522" s="421"/>
      <c r="FQY522" s="421"/>
      <c r="FQZ522" s="421"/>
      <c r="FRA522" s="421"/>
      <c r="FRB522" s="421"/>
      <c r="FRC522" s="421"/>
      <c r="FRD522" s="421"/>
      <c r="FRE522" s="421"/>
      <c r="FRF522" s="421"/>
      <c r="FRG522" s="421"/>
      <c r="FRH522" s="421"/>
      <c r="FRI522" s="421"/>
      <c r="FRJ522" s="421"/>
      <c r="FRK522" s="421"/>
      <c r="FRL522" s="421"/>
      <c r="FRM522" s="421"/>
      <c r="FRN522" s="421"/>
      <c r="FRO522" s="421"/>
      <c r="FRP522" s="421"/>
      <c r="FRQ522" s="421"/>
      <c r="FRR522" s="421"/>
      <c r="FRS522" s="421"/>
      <c r="FRT522" s="421"/>
      <c r="FRU522" s="421"/>
      <c r="FRV522" s="421"/>
      <c r="FRW522" s="421"/>
      <c r="FRX522" s="421"/>
      <c r="FRY522" s="421"/>
      <c r="FRZ522" s="421"/>
      <c r="FSA522" s="421"/>
      <c r="FSB522" s="421"/>
      <c r="FSC522" s="421"/>
      <c r="FSD522" s="421"/>
      <c r="FSE522" s="421"/>
      <c r="FSF522" s="421"/>
      <c r="FSG522" s="421"/>
      <c r="FSH522" s="421"/>
      <c r="FSI522" s="421"/>
      <c r="FSJ522" s="421"/>
      <c r="FSK522" s="421"/>
      <c r="FSL522" s="421"/>
      <c r="FSM522" s="421"/>
      <c r="FSN522" s="421"/>
      <c r="FSO522" s="421"/>
      <c r="FSP522" s="421"/>
      <c r="FSQ522" s="421"/>
      <c r="FSR522" s="421"/>
      <c r="FSS522" s="421"/>
      <c r="FST522" s="421"/>
      <c r="FSU522" s="421"/>
      <c r="FSV522" s="421"/>
      <c r="FSW522" s="421"/>
      <c r="FSX522" s="421"/>
      <c r="FSY522" s="421"/>
      <c r="FSZ522" s="421"/>
      <c r="FTA522" s="421"/>
      <c r="FTB522" s="421"/>
      <c r="FTC522" s="421"/>
      <c r="FTD522" s="421"/>
      <c r="FTE522" s="421"/>
      <c r="FTF522" s="421"/>
      <c r="FTG522" s="421"/>
      <c r="FTH522" s="421"/>
      <c r="FTI522" s="421"/>
      <c r="FTJ522" s="421"/>
      <c r="FTK522" s="421"/>
      <c r="FTL522" s="421"/>
      <c r="FTM522" s="421"/>
      <c r="FTN522" s="421"/>
      <c r="FTO522" s="421"/>
      <c r="FTP522" s="421"/>
      <c r="FTQ522" s="421"/>
      <c r="FTR522" s="421"/>
      <c r="FTS522" s="421"/>
      <c r="FTT522" s="421"/>
      <c r="FTU522" s="421"/>
      <c r="FTV522" s="421"/>
      <c r="FTW522" s="421"/>
      <c r="FTX522" s="421"/>
      <c r="FTY522" s="421"/>
      <c r="FTZ522" s="421"/>
      <c r="FUA522" s="421"/>
      <c r="FUB522" s="421"/>
      <c r="FUC522" s="421"/>
      <c r="FUD522" s="421"/>
      <c r="FUE522" s="421"/>
      <c r="FUF522" s="421"/>
      <c r="FUG522" s="421"/>
      <c r="FUH522" s="421"/>
      <c r="FUI522" s="421"/>
      <c r="FUJ522" s="421"/>
      <c r="FUK522" s="421"/>
      <c r="FUL522" s="421"/>
      <c r="FUM522" s="421"/>
      <c r="FUN522" s="421"/>
      <c r="FUO522" s="421"/>
      <c r="FUP522" s="421"/>
      <c r="FUQ522" s="421"/>
      <c r="FUR522" s="421"/>
      <c r="FUS522" s="421"/>
      <c r="FUT522" s="421"/>
      <c r="FUU522" s="421"/>
      <c r="FUV522" s="421"/>
      <c r="FUW522" s="421"/>
      <c r="FUX522" s="421"/>
      <c r="FUY522" s="421"/>
      <c r="FUZ522" s="421"/>
      <c r="FVA522" s="421"/>
      <c r="FVB522" s="421"/>
      <c r="FVC522" s="421"/>
      <c r="FVD522" s="421"/>
      <c r="FVE522" s="421"/>
      <c r="FVF522" s="421"/>
      <c r="FVG522" s="421"/>
      <c r="FVH522" s="421"/>
      <c r="FVI522" s="421"/>
      <c r="FVJ522" s="421"/>
      <c r="FVK522" s="421"/>
      <c r="FVL522" s="421"/>
      <c r="FVM522" s="421"/>
      <c r="FVN522" s="421"/>
      <c r="FVO522" s="421"/>
      <c r="FVP522" s="421"/>
      <c r="FVQ522" s="421"/>
      <c r="FVR522" s="421"/>
      <c r="FVS522" s="421"/>
      <c r="FVT522" s="421"/>
      <c r="FVU522" s="421"/>
      <c r="FVV522" s="421"/>
      <c r="FVW522" s="421"/>
      <c r="FVX522" s="421"/>
      <c r="FVY522" s="421"/>
      <c r="FVZ522" s="421"/>
      <c r="FWA522" s="421"/>
      <c r="FWB522" s="421"/>
      <c r="FWC522" s="421"/>
      <c r="FWD522" s="421"/>
      <c r="FWE522" s="421"/>
      <c r="FWF522" s="421"/>
      <c r="FWG522" s="421"/>
      <c r="FWH522" s="421"/>
      <c r="FWI522" s="421"/>
      <c r="FWJ522" s="421"/>
      <c r="FWK522" s="421"/>
      <c r="FWL522" s="421"/>
      <c r="FWM522" s="421"/>
      <c r="FWN522" s="421"/>
      <c r="FWO522" s="421"/>
      <c r="FWP522" s="421"/>
      <c r="FWQ522" s="421"/>
      <c r="FWR522" s="421"/>
      <c r="FWS522" s="421"/>
      <c r="FWT522" s="421"/>
      <c r="FWU522" s="421"/>
      <c r="FWV522" s="421"/>
      <c r="FWW522" s="421"/>
      <c r="FWX522" s="421"/>
      <c r="FWY522" s="421"/>
      <c r="FWZ522" s="421"/>
      <c r="FXA522" s="421"/>
      <c r="FXB522" s="421"/>
      <c r="FXC522" s="421"/>
      <c r="FXD522" s="421"/>
      <c r="FXE522" s="421"/>
      <c r="FXF522" s="421"/>
      <c r="FXG522" s="421"/>
      <c r="FXH522" s="421"/>
      <c r="FXI522" s="421"/>
      <c r="FXJ522" s="421"/>
      <c r="FXK522" s="421"/>
      <c r="FXL522" s="421"/>
      <c r="FXM522" s="421"/>
      <c r="FXN522" s="421"/>
      <c r="FXO522" s="421"/>
      <c r="FXP522" s="421"/>
      <c r="FXQ522" s="421"/>
      <c r="FXR522" s="421"/>
      <c r="FXS522" s="421"/>
      <c r="FXT522" s="421"/>
      <c r="FXU522" s="421"/>
      <c r="FXV522" s="421"/>
      <c r="FXW522" s="421"/>
      <c r="FXX522" s="421"/>
      <c r="FXY522" s="421"/>
      <c r="FXZ522" s="421"/>
      <c r="FYA522" s="421"/>
      <c r="FYB522" s="421"/>
      <c r="FYC522" s="421"/>
      <c r="FYD522" s="421"/>
      <c r="FYE522" s="421"/>
      <c r="FYF522" s="421"/>
      <c r="FYG522" s="421"/>
      <c r="FYH522" s="421"/>
      <c r="FYI522" s="421"/>
      <c r="FYJ522" s="421"/>
      <c r="FYK522" s="421"/>
      <c r="FYL522" s="421"/>
      <c r="FYM522" s="421"/>
      <c r="FYN522" s="421"/>
      <c r="FYO522" s="421"/>
      <c r="FYP522" s="421"/>
      <c r="FYQ522" s="421"/>
      <c r="FYR522" s="421"/>
      <c r="FYS522" s="421"/>
      <c r="FYT522" s="421"/>
      <c r="FYU522" s="421"/>
      <c r="FYV522" s="421"/>
      <c r="FYW522" s="421"/>
      <c r="FYX522" s="421"/>
      <c r="FYY522" s="421"/>
      <c r="FYZ522" s="421"/>
      <c r="FZA522" s="421"/>
      <c r="FZB522" s="421"/>
      <c r="FZC522" s="421"/>
      <c r="FZD522" s="421"/>
      <c r="FZE522" s="421"/>
      <c r="FZF522" s="421"/>
      <c r="FZG522" s="421"/>
      <c r="FZH522" s="421"/>
      <c r="FZI522" s="421"/>
      <c r="FZJ522" s="421"/>
      <c r="FZK522" s="421"/>
      <c r="FZL522" s="421"/>
      <c r="FZM522" s="421"/>
      <c r="FZN522" s="421"/>
      <c r="FZO522" s="421"/>
      <c r="FZP522" s="421"/>
      <c r="FZQ522" s="421"/>
      <c r="FZR522" s="421"/>
      <c r="FZS522" s="421"/>
      <c r="FZT522" s="421"/>
      <c r="FZU522" s="421"/>
      <c r="FZV522" s="421"/>
      <c r="FZW522" s="421"/>
      <c r="FZX522" s="421"/>
      <c r="FZY522" s="421"/>
      <c r="FZZ522" s="421"/>
      <c r="GAA522" s="421"/>
      <c r="GAB522" s="421"/>
      <c r="GAC522" s="421"/>
      <c r="GAD522" s="421"/>
      <c r="GAE522" s="421"/>
      <c r="GAF522" s="421"/>
      <c r="GAG522" s="421"/>
      <c r="GAH522" s="421"/>
      <c r="GAI522" s="421"/>
      <c r="GAJ522" s="421"/>
      <c r="GAK522" s="421"/>
      <c r="GAL522" s="421"/>
      <c r="GAM522" s="421"/>
      <c r="GAN522" s="421"/>
      <c r="GAO522" s="421"/>
      <c r="GAP522" s="421"/>
      <c r="GAQ522" s="421"/>
      <c r="GAR522" s="421"/>
      <c r="GAS522" s="421"/>
      <c r="GAT522" s="421"/>
      <c r="GAU522" s="421"/>
      <c r="GAV522" s="421"/>
      <c r="GAW522" s="421"/>
      <c r="GAX522" s="421"/>
      <c r="GAY522" s="421"/>
      <c r="GAZ522" s="421"/>
      <c r="GBA522" s="421"/>
      <c r="GBB522" s="421"/>
      <c r="GBC522" s="421"/>
      <c r="GBD522" s="421"/>
      <c r="GBE522" s="421"/>
      <c r="GBF522" s="421"/>
      <c r="GBG522" s="421"/>
      <c r="GBH522" s="421"/>
      <c r="GBI522" s="421"/>
      <c r="GBJ522" s="421"/>
      <c r="GBK522" s="421"/>
      <c r="GBL522" s="421"/>
      <c r="GBM522" s="421"/>
      <c r="GBN522" s="421"/>
      <c r="GBO522" s="421"/>
      <c r="GBP522" s="421"/>
      <c r="GBQ522" s="421"/>
      <c r="GBR522" s="421"/>
      <c r="GBS522" s="421"/>
      <c r="GBT522" s="421"/>
      <c r="GBU522" s="421"/>
      <c r="GBV522" s="421"/>
      <c r="GBW522" s="421"/>
      <c r="GBX522" s="421"/>
      <c r="GBY522" s="421"/>
      <c r="GBZ522" s="421"/>
      <c r="GCA522" s="421"/>
      <c r="GCB522" s="421"/>
      <c r="GCC522" s="421"/>
      <c r="GCD522" s="421"/>
      <c r="GCE522" s="421"/>
      <c r="GCF522" s="421"/>
      <c r="GCG522" s="421"/>
      <c r="GCH522" s="421"/>
      <c r="GCI522" s="421"/>
      <c r="GCJ522" s="421"/>
      <c r="GCK522" s="421"/>
      <c r="GCL522" s="421"/>
      <c r="GCM522" s="421"/>
      <c r="GCN522" s="421"/>
      <c r="GCO522" s="421"/>
      <c r="GCP522" s="421"/>
      <c r="GCQ522" s="421"/>
      <c r="GCR522" s="421"/>
      <c r="GCS522" s="421"/>
      <c r="GCT522" s="421"/>
      <c r="GCU522" s="421"/>
      <c r="GCV522" s="421"/>
      <c r="GCW522" s="421"/>
      <c r="GCX522" s="421"/>
      <c r="GCY522" s="421"/>
      <c r="GCZ522" s="421"/>
      <c r="GDA522" s="421"/>
      <c r="GDB522" s="421"/>
      <c r="GDC522" s="421"/>
      <c r="GDD522" s="421"/>
      <c r="GDE522" s="421"/>
      <c r="GDF522" s="421"/>
      <c r="GDG522" s="421"/>
      <c r="GDH522" s="421"/>
      <c r="GDI522" s="421"/>
      <c r="GDJ522" s="421"/>
      <c r="GDK522" s="421"/>
      <c r="GDL522" s="421"/>
      <c r="GDM522" s="421"/>
      <c r="GDN522" s="421"/>
      <c r="GDO522" s="421"/>
      <c r="GDP522" s="421"/>
      <c r="GDQ522" s="421"/>
      <c r="GDR522" s="421"/>
      <c r="GDS522" s="421"/>
      <c r="GDT522" s="421"/>
      <c r="GDU522" s="421"/>
      <c r="GDV522" s="421"/>
      <c r="GDW522" s="421"/>
      <c r="GDX522" s="421"/>
      <c r="GDY522" s="421"/>
      <c r="GDZ522" s="421"/>
      <c r="GEA522" s="421"/>
      <c r="GEB522" s="421"/>
      <c r="GEC522" s="421"/>
      <c r="GED522" s="421"/>
      <c r="GEE522" s="421"/>
      <c r="GEF522" s="421"/>
      <c r="GEG522" s="421"/>
      <c r="GEH522" s="421"/>
      <c r="GEI522" s="421"/>
      <c r="GEJ522" s="421"/>
      <c r="GEK522" s="421"/>
      <c r="GEL522" s="421"/>
      <c r="GEM522" s="421"/>
      <c r="GEN522" s="421"/>
      <c r="GEO522" s="421"/>
      <c r="GEP522" s="421"/>
      <c r="GEQ522" s="421"/>
      <c r="GER522" s="421"/>
      <c r="GES522" s="421"/>
      <c r="GET522" s="421"/>
      <c r="GEU522" s="421"/>
      <c r="GEV522" s="421"/>
      <c r="GEW522" s="421"/>
      <c r="GEX522" s="421"/>
      <c r="GEY522" s="421"/>
      <c r="GEZ522" s="421"/>
      <c r="GFA522" s="421"/>
      <c r="GFB522" s="421"/>
      <c r="GFC522" s="421"/>
      <c r="GFD522" s="421"/>
      <c r="GFE522" s="421"/>
      <c r="GFF522" s="421"/>
      <c r="GFG522" s="421"/>
      <c r="GFH522" s="421"/>
      <c r="GFI522" s="421"/>
      <c r="GFJ522" s="421"/>
      <c r="GFK522" s="421"/>
      <c r="GFL522" s="421"/>
      <c r="GFM522" s="421"/>
      <c r="GFN522" s="421"/>
      <c r="GFO522" s="421"/>
      <c r="GFP522" s="421"/>
      <c r="GFQ522" s="421"/>
      <c r="GFR522" s="421"/>
      <c r="GFS522" s="421"/>
      <c r="GFT522" s="421"/>
      <c r="GFU522" s="421"/>
      <c r="GFV522" s="421"/>
      <c r="GFW522" s="421"/>
      <c r="GFX522" s="421"/>
      <c r="GFY522" s="421"/>
      <c r="GFZ522" s="421"/>
      <c r="GGA522" s="421"/>
      <c r="GGB522" s="421"/>
      <c r="GGC522" s="421"/>
      <c r="GGD522" s="421"/>
      <c r="GGE522" s="421"/>
      <c r="GGF522" s="421"/>
      <c r="GGG522" s="421"/>
      <c r="GGH522" s="421"/>
      <c r="GGI522" s="421"/>
      <c r="GGJ522" s="421"/>
      <c r="GGK522" s="421"/>
      <c r="GGL522" s="421"/>
      <c r="GGM522" s="421"/>
      <c r="GGN522" s="421"/>
      <c r="GGO522" s="421"/>
      <c r="GGP522" s="421"/>
      <c r="GGQ522" s="421"/>
      <c r="GGR522" s="421"/>
      <c r="GGS522" s="421"/>
      <c r="GGT522" s="421"/>
      <c r="GGU522" s="421"/>
      <c r="GGV522" s="421"/>
      <c r="GGW522" s="421"/>
      <c r="GGX522" s="421"/>
      <c r="GGY522" s="421"/>
      <c r="GGZ522" s="421"/>
      <c r="GHA522" s="421"/>
      <c r="GHB522" s="421"/>
      <c r="GHC522" s="421"/>
      <c r="GHD522" s="421"/>
      <c r="GHE522" s="421"/>
      <c r="GHF522" s="421"/>
      <c r="GHG522" s="421"/>
      <c r="GHH522" s="421"/>
      <c r="GHI522" s="421"/>
      <c r="GHJ522" s="421"/>
      <c r="GHK522" s="421"/>
      <c r="GHL522" s="421"/>
      <c r="GHM522" s="421"/>
      <c r="GHN522" s="421"/>
      <c r="GHO522" s="421"/>
      <c r="GHP522" s="421"/>
      <c r="GHQ522" s="421"/>
      <c r="GHR522" s="421"/>
      <c r="GHS522" s="421"/>
      <c r="GHT522" s="421"/>
      <c r="GHU522" s="421"/>
      <c r="GHV522" s="421"/>
      <c r="GHW522" s="421"/>
      <c r="GHX522" s="421"/>
      <c r="GHY522" s="421"/>
      <c r="GHZ522" s="421"/>
      <c r="GIA522" s="421"/>
      <c r="GIB522" s="421"/>
      <c r="GIC522" s="421"/>
      <c r="GID522" s="421"/>
      <c r="GIE522" s="421"/>
      <c r="GIF522" s="421"/>
      <c r="GIG522" s="421"/>
      <c r="GIH522" s="421"/>
      <c r="GII522" s="421"/>
      <c r="GIJ522" s="421"/>
      <c r="GIK522" s="421"/>
      <c r="GIL522" s="421"/>
      <c r="GIM522" s="421"/>
      <c r="GIN522" s="421"/>
      <c r="GIO522" s="421"/>
      <c r="GIP522" s="421"/>
      <c r="GIQ522" s="421"/>
      <c r="GIR522" s="421"/>
      <c r="GIS522" s="421"/>
      <c r="GIT522" s="421"/>
      <c r="GIU522" s="421"/>
      <c r="GIV522" s="421"/>
      <c r="GIW522" s="421"/>
      <c r="GIX522" s="421"/>
      <c r="GIY522" s="421"/>
      <c r="GIZ522" s="421"/>
      <c r="GJA522" s="421"/>
      <c r="GJB522" s="421"/>
      <c r="GJC522" s="421"/>
      <c r="GJD522" s="421"/>
      <c r="GJE522" s="421"/>
      <c r="GJF522" s="421"/>
      <c r="GJG522" s="421"/>
      <c r="GJH522" s="421"/>
      <c r="GJI522" s="421"/>
      <c r="GJJ522" s="421"/>
      <c r="GJK522" s="421"/>
      <c r="GJL522" s="421"/>
      <c r="GJM522" s="421"/>
      <c r="GJN522" s="421"/>
      <c r="GJO522" s="421"/>
      <c r="GJP522" s="421"/>
      <c r="GJQ522" s="421"/>
      <c r="GJR522" s="421"/>
      <c r="GJS522" s="421"/>
      <c r="GJT522" s="421"/>
      <c r="GJU522" s="421"/>
      <c r="GJV522" s="421"/>
      <c r="GJW522" s="421"/>
      <c r="GJX522" s="421"/>
      <c r="GJY522" s="421"/>
      <c r="GJZ522" s="421"/>
      <c r="GKA522" s="421"/>
      <c r="GKB522" s="421"/>
      <c r="GKC522" s="421"/>
      <c r="GKD522" s="421"/>
      <c r="GKE522" s="421"/>
      <c r="GKF522" s="421"/>
      <c r="GKG522" s="421"/>
      <c r="GKH522" s="421"/>
      <c r="GKI522" s="421"/>
      <c r="GKJ522" s="421"/>
      <c r="GKK522" s="421"/>
      <c r="GKL522" s="421"/>
      <c r="GKM522" s="421"/>
      <c r="GKN522" s="421"/>
      <c r="GKO522" s="421"/>
      <c r="GKP522" s="421"/>
      <c r="GKQ522" s="421"/>
      <c r="GKR522" s="421"/>
      <c r="GKS522" s="421"/>
      <c r="GKT522" s="421"/>
      <c r="GKU522" s="421"/>
      <c r="GKV522" s="421"/>
      <c r="GKW522" s="421"/>
      <c r="GKX522" s="421"/>
      <c r="GKY522" s="421"/>
      <c r="GKZ522" s="421"/>
      <c r="GLA522" s="421"/>
      <c r="GLB522" s="421"/>
      <c r="GLC522" s="421"/>
      <c r="GLD522" s="421"/>
      <c r="GLE522" s="421"/>
      <c r="GLF522" s="421"/>
      <c r="GLG522" s="421"/>
      <c r="GLH522" s="421"/>
      <c r="GLI522" s="421"/>
      <c r="GLJ522" s="421"/>
      <c r="GLK522" s="421"/>
      <c r="GLL522" s="421"/>
      <c r="GLM522" s="421"/>
      <c r="GLN522" s="421"/>
      <c r="GLO522" s="421"/>
      <c r="GLP522" s="421"/>
      <c r="GLQ522" s="421"/>
      <c r="GLR522" s="421"/>
      <c r="GLS522" s="421"/>
      <c r="GLT522" s="421"/>
      <c r="GLU522" s="421"/>
      <c r="GLV522" s="421"/>
      <c r="GLW522" s="421"/>
      <c r="GLX522" s="421"/>
      <c r="GLY522" s="421"/>
      <c r="GLZ522" s="421"/>
      <c r="GMA522" s="421"/>
      <c r="GMB522" s="421"/>
      <c r="GMC522" s="421"/>
      <c r="GMD522" s="421"/>
      <c r="GME522" s="421"/>
      <c r="GMF522" s="421"/>
      <c r="GMG522" s="421"/>
      <c r="GMH522" s="421"/>
      <c r="GMI522" s="421"/>
      <c r="GMJ522" s="421"/>
      <c r="GMK522" s="421"/>
      <c r="GML522" s="421"/>
      <c r="GMM522" s="421"/>
      <c r="GMN522" s="421"/>
      <c r="GMO522" s="421"/>
      <c r="GMP522" s="421"/>
      <c r="GMQ522" s="421"/>
      <c r="GMR522" s="421"/>
      <c r="GMS522" s="421"/>
      <c r="GMT522" s="421"/>
      <c r="GMU522" s="421"/>
      <c r="GMV522" s="421"/>
      <c r="GMW522" s="421"/>
      <c r="GMX522" s="421"/>
      <c r="GMY522" s="421"/>
      <c r="GMZ522" s="421"/>
      <c r="GNA522" s="421"/>
      <c r="GNB522" s="421"/>
      <c r="GNC522" s="421"/>
      <c r="GND522" s="421"/>
      <c r="GNE522" s="421"/>
      <c r="GNF522" s="421"/>
      <c r="GNG522" s="421"/>
      <c r="GNH522" s="421"/>
      <c r="GNI522" s="421"/>
      <c r="GNJ522" s="421"/>
      <c r="GNK522" s="421"/>
      <c r="GNL522" s="421"/>
      <c r="GNM522" s="421"/>
      <c r="GNN522" s="421"/>
      <c r="GNO522" s="421"/>
      <c r="GNP522" s="421"/>
      <c r="GNQ522" s="421"/>
      <c r="GNR522" s="421"/>
      <c r="GNS522" s="421"/>
      <c r="GNT522" s="421"/>
      <c r="GNU522" s="421"/>
      <c r="GNV522" s="421"/>
      <c r="GNW522" s="421"/>
      <c r="GNX522" s="421"/>
      <c r="GNY522" s="421"/>
      <c r="GNZ522" s="421"/>
      <c r="GOA522" s="421"/>
      <c r="GOB522" s="421"/>
      <c r="GOC522" s="421"/>
      <c r="GOD522" s="421"/>
      <c r="GOE522" s="421"/>
      <c r="GOF522" s="421"/>
      <c r="GOG522" s="421"/>
      <c r="GOH522" s="421"/>
      <c r="GOI522" s="421"/>
      <c r="GOJ522" s="421"/>
      <c r="GOK522" s="421"/>
      <c r="GOL522" s="421"/>
      <c r="GOM522" s="421"/>
      <c r="GON522" s="421"/>
      <c r="GOO522" s="421"/>
      <c r="GOP522" s="421"/>
      <c r="GOQ522" s="421"/>
      <c r="GOR522" s="421"/>
      <c r="GOS522" s="421"/>
      <c r="GOT522" s="421"/>
      <c r="GOU522" s="421"/>
      <c r="GOV522" s="421"/>
      <c r="GOW522" s="421"/>
      <c r="GOX522" s="421"/>
      <c r="GOY522" s="421"/>
      <c r="GOZ522" s="421"/>
      <c r="GPA522" s="421"/>
      <c r="GPB522" s="421"/>
      <c r="GPC522" s="421"/>
      <c r="GPD522" s="421"/>
      <c r="GPE522" s="421"/>
      <c r="GPF522" s="421"/>
      <c r="GPG522" s="421"/>
      <c r="GPH522" s="421"/>
      <c r="GPI522" s="421"/>
      <c r="GPJ522" s="421"/>
      <c r="GPK522" s="421"/>
      <c r="GPL522" s="421"/>
      <c r="GPM522" s="421"/>
      <c r="GPN522" s="421"/>
      <c r="GPO522" s="421"/>
      <c r="GPP522" s="421"/>
      <c r="GPQ522" s="421"/>
      <c r="GPR522" s="421"/>
      <c r="GPS522" s="421"/>
      <c r="GPT522" s="421"/>
      <c r="GPU522" s="421"/>
      <c r="GPV522" s="421"/>
      <c r="GPW522" s="421"/>
      <c r="GPX522" s="421"/>
      <c r="GPY522" s="421"/>
      <c r="GPZ522" s="421"/>
      <c r="GQA522" s="421"/>
      <c r="GQB522" s="421"/>
      <c r="GQC522" s="421"/>
      <c r="GQD522" s="421"/>
      <c r="GQE522" s="421"/>
      <c r="GQF522" s="421"/>
      <c r="GQG522" s="421"/>
      <c r="GQH522" s="421"/>
      <c r="GQI522" s="421"/>
      <c r="GQJ522" s="421"/>
      <c r="GQK522" s="421"/>
      <c r="GQL522" s="421"/>
      <c r="GQM522" s="421"/>
      <c r="GQN522" s="421"/>
      <c r="GQO522" s="421"/>
      <c r="GQP522" s="421"/>
      <c r="GQQ522" s="421"/>
      <c r="GQR522" s="421"/>
      <c r="GQS522" s="421"/>
      <c r="GQT522" s="421"/>
      <c r="GQU522" s="421"/>
      <c r="GQV522" s="421"/>
      <c r="GQW522" s="421"/>
      <c r="GQX522" s="421"/>
      <c r="GQY522" s="421"/>
      <c r="GQZ522" s="421"/>
      <c r="GRA522" s="421"/>
      <c r="GRB522" s="421"/>
      <c r="GRC522" s="421"/>
      <c r="GRD522" s="421"/>
      <c r="GRE522" s="421"/>
      <c r="GRF522" s="421"/>
      <c r="GRG522" s="421"/>
      <c r="GRH522" s="421"/>
      <c r="GRI522" s="421"/>
      <c r="GRJ522" s="421"/>
      <c r="GRK522" s="421"/>
      <c r="GRL522" s="421"/>
      <c r="GRM522" s="421"/>
      <c r="GRN522" s="421"/>
      <c r="GRO522" s="421"/>
      <c r="GRP522" s="421"/>
      <c r="GRQ522" s="421"/>
      <c r="GRR522" s="421"/>
      <c r="GRS522" s="421"/>
      <c r="GRT522" s="421"/>
      <c r="GRU522" s="421"/>
      <c r="GRV522" s="421"/>
      <c r="GRW522" s="421"/>
      <c r="GRX522" s="421"/>
      <c r="GRY522" s="421"/>
      <c r="GRZ522" s="421"/>
      <c r="GSA522" s="421"/>
      <c r="GSB522" s="421"/>
      <c r="GSC522" s="421"/>
      <c r="GSD522" s="421"/>
      <c r="GSE522" s="421"/>
      <c r="GSF522" s="421"/>
      <c r="GSG522" s="421"/>
      <c r="GSH522" s="421"/>
      <c r="GSI522" s="421"/>
      <c r="GSJ522" s="421"/>
      <c r="GSK522" s="421"/>
      <c r="GSL522" s="421"/>
      <c r="GSM522" s="421"/>
      <c r="GSN522" s="421"/>
      <c r="GSO522" s="421"/>
      <c r="GSP522" s="421"/>
      <c r="GSQ522" s="421"/>
      <c r="GSR522" s="421"/>
      <c r="GSS522" s="421"/>
      <c r="GST522" s="421"/>
      <c r="GSU522" s="421"/>
      <c r="GSV522" s="421"/>
      <c r="GSW522" s="421"/>
      <c r="GSX522" s="421"/>
      <c r="GSY522" s="421"/>
      <c r="GSZ522" s="421"/>
      <c r="GTA522" s="421"/>
      <c r="GTB522" s="421"/>
      <c r="GTC522" s="421"/>
      <c r="GTD522" s="421"/>
      <c r="GTE522" s="421"/>
      <c r="GTF522" s="421"/>
      <c r="GTG522" s="421"/>
      <c r="GTH522" s="421"/>
      <c r="GTI522" s="421"/>
      <c r="GTJ522" s="421"/>
      <c r="GTK522" s="421"/>
      <c r="GTL522" s="421"/>
      <c r="GTM522" s="421"/>
      <c r="GTN522" s="421"/>
      <c r="GTO522" s="421"/>
      <c r="GTP522" s="421"/>
      <c r="GTQ522" s="421"/>
      <c r="GTR522" s="421"/>
      <c r="GTS522" s="421"/>
      <c r="GTT522" s="421"/>
      <c r="GTU522" s="421"/>
      <c r="GTV522" s="421"/>
      <c r="GTW522" s="421"/>
      <c r="GTX522" s="421"/>
      <c r="GTY522" s="421"/>
      <c r="GTZ522" s="421"/>
      <c r="GUA522" s="421"/>
      <c r="GUB522" s="421"/>
      <c r="GUC522" s="421"/>
      <c r="GUD522" s="421"/>
      <c r="GUE522" s="421"/>
      <c r="GUF522" s="421"/>
      <c r="GUG522" s="421"/>
      <c r="GUH522" s="421"/>
      <c r="GUI522" s="421"/>
      <c r="GUJ522" s="421"/>
      <c r="GUK522" s="421"/>
      <c r="GUL522" s="421"/>
      <c r="GUM522" s="421"/>
      <c r="GUN522" s="421"/>
      <c r="GUO522" s="421"/>
      <c r="GUP522" s="421"/>
      <c r="GUQ522" s="421"/>
      <c r="GUR522" s="421"/>
      <c r="GUS522" s="421"/>
      <c r="GUT522" s="421"/>
      <c r="GUU522" s="421"/>
      <c r="GUV522" s="421"/>
      <c r="GUW522" s="421"/>
      <c r="GUX522" s="421"/>
      <c r="GUY522" s="421"/>
      <c r="GUZ522" s="421"/>
      <c r="GVA522" s="421"/>
      <c r="GVB522" s="421"/>
      <c r="GVC522" s="421"/>
      <c r="GVD522" s="421"/>
      <c r="GVE522" s="421"/>
      <c r="GVF522" s="421"/>
      <c r="GVG522" s="421"/>
      <c r="GVH522" s="421"/>
      <c r="GVI522" s="421"/>
      <c r="GVJ522" s="421"/>
      <c r="GVK522" s="421"/>
      <c r="GVL522" s="421"/>
      <c r="GVM522" s="421"/>
      <c r="GVN522" s="421"/>
      <c r="GVO522" s="421"/>
      <c r="GVP522" s="421"/>
      <c r="GVQ522" s="421"/>
      <c r="GVR522" s="421"/>
      <c r="GVS522" s="421"/>
      <c r="GVT522" s="421"/>
      <c r="GVU522" s="421"/>
      <c r="GVV522" s="421"/>
      <c r="GVW522" s="421"/>
      <c r="GVX522" s="421"/>
      <c r="GVY522" s="421"/>
      <c r="GVZ522" s="421"/>
      <c r="GWA522" s="421"/>
      <c r="GWB522" s="421"/>
      <c r="GWC522" s="421"/>
      <c r="GWD522" s="421"/>
      <c r="GWE522" s="421"/>
      <c r="GWF522" s="421"/>
      <c r="GWG522" s="421"/>
      <c r="GWH522" s="421"/>
      <c r="GWI522" s="421"/>
      <c r="GWJ522" s="421"/>
      <c r="GWK522" s="421"/>
      <c r="GWL522" s="421"/>
      <c r="GWM522" s="421"/>
      <c r="GWN522" s="421"/>
      <c r="GWO522" s="421"/>
      <c r="GWP522" s="421"/>
      <c r="GWQ522" s="421"/>
      <c r="GWR522" s="421"/>
      <c r="GWS522" s="421"/>
      <c r="GWT522" s="421"/>
      <c r="GWU522" s="421"/>
      <c r="GWV522" s="421"/>
      <c r="GWW522" s="421"/>
      <c r="GWX522" s="421"/>
      <c r="GWY522" s="421"/>
      <c r="GWZ522" s="421"/>
      <c r="GXA522" s="421"/>
      <c r="GXB522" s="421"/>
      <c r="GXC522" s="421"/>
      <c r="GXD522" s="421"/>
      <c r="GXE522" s="421"/>
      <c r="GXF522" s="421"/>
      <c r="GXG522" s="421"/>
      <c r="GXH522" s="421"/>
      <c r="GXI522" s="421"/>
      <c r="GXJ522" s="421"/>
      <c r="GXK522" s="421"/>
      <c r="GXL522" s="421"/>
      <c r="GXM522" s="421"/>
      <c r="GXN522" s="421"/>
      <c r="GXO522" s="421"/>
      <c r="GXP522" s="421"/>
      <c r="GXQ522" s="421"/>
      <c r="GXR522" s="421"/>
      <c r="GXS522" s="421"/>
      <c r="GXT522" s="421"/>
      <c r="GXU522" s="421"/>
      <c r="GXV522" s="421"/>
      <c r="GXW522" s="421"/>
      <c r="GXX522" s="421"/>
      <c r="GXY522" s="421"/>
      <c r="GXZ522" s="421"/>
      <c r="GYA522" s="421"/>
      <c r="GYB522" s="421"/>
      <c r="GYC522" s="421"/>
      <c r="GYD522" s="421"/>
      <c r="GYE522" s="421"/>
      <c r="GYF522" s="421"/>
      <c r="GYG522" s="421"/>
      <c r="GYH522" s="421"/>
      <c r="GYI522" s="421"/>
      <c r="GYJ522" s="421"/>
      <c r="GYK522" s="421"/>
      <c r="GYL522" s="421"/>
      <c r="GYM522" s="421"/>
      <c r="GYN522" s="421"/>
      <c r="GYO522" s="421"/>
      <c r="GYP522" s="421"/>
      <c r="GYQ522" s="421"/>
      <c r="GYR522" s="421"/>
      <c r="GYS522" s="421"/>
      <c r="GYT522" s="421"/>
      <c r="GYU522" s="421"/>
      <c r="GYV522" s="421"/>
      <c r="GYW522" s="421"/>
      <c r="GYX522" s="421"/>
      <c r="GYY522" s="421"/>
      <c r="GYZ522" s="421"/>
      <c r="GZA522" s="421"/>
      <c r="GZB522" s="421"/>
      <c r="GZC522" s="421"/>
      <c r="GZD522" s="421"/>
      <c r="GZE522" s="421"/>
      <c r="GZF522" s="421"/>
      <c r="GZG522" s="421"/>
      <c r="GZH522" s="421"/>
      <c r="GZI522" s="421"/>
      <c r="GZJ522" s="421"/>
      <c r="GZK522" s="421"/>
      <c r="GZL522" s="421"/>
      <c r="GZM522" s="421"/>
      <c r="GZN522" s="421"/>
      <c r="GZO522" s="421"/>
      <c r="GZP522" s="421"/>
      <c r="GZQ522" s="421"/>
      <c r="GZR522" s="421"/>
      <c r="GZS522" s="421"/>
      <c r="GZT522" s="421"/>
      <c r="GZU522" s="421"/>
      <c r="GZV522" s="421"/>
      <c r="GZW522" s="421"/>
      <c r="GZX522" s="421"/>
      <c r="GZY522" s="421"/>
      <c r="GZZ522" s="421"/>
      <c r="HAA522" s="421"/>
      <c r="HAB522" s="421"/>
      <c r="HAC522" s="421"/>
      <c r="HAD522" s="421"/>
      <c r="HAE522" s="421"/>
      <c r="HAF522" s="421"/>
      <c r="HAG522" s="421"/>
      <c r="HAH522" s="421"/>
      <c r="HAI522" s="421"/>
      <c r="HAJ522" s="421"/>
      <c r="HAK522" s="421"/>
      <c r="HAL522" s="421"/>
      <c r="HAM522" s="421"/>
      <c r="HAN522" s="421"/>
      <c r="HAO522" s="421"/>
      <c r="HAP522" s="421"/>
      <c r="HAQ522" s="421"/>
      <c r="HAR522" s="421"/>
      <c r="HAS522" s="421"/>
      <c r="HAT522" s="421"/>
      <c r="HAU522" s="421"/>
      <c r="HAV522" s="421"/>
      <c r="HAW522" s="421"/>
      <c r="HAX522" s="421"/>
      <c r="HAY522" s="421"/>
      <c r="HAZ522" s="421"/>
      <c r="HBA522" s="421"/>
      <c r="HBB522" s="421"/>
      <c r="HBC522" s="421"/>
      <c r="HBD522" s="421"/>
      <c r="HBE522" s="421"/>
      <c r="HBF522" s="421"/>
      <c r="HBG522" s="421"/>
      <c r="HBH522" s="421"/>
      <c r="HBI522" s="421"/>
      <c r="HBJ522" s="421"/>
      <c r="HBK522" s="421"/>
      <c r="HBL522" s="421"/>
      <c r="HBM522" s="421"/>
      <c r="HBN522" s="421"/>
      <c r="HBO522" s="421"/>
      <c r="HBP522" s="421"/>
      <c r="HBQ522" s="421"/>
      <c r="HBR522" s="421"/>
      <c r="HBS522" s="421"/>
      <c r="HBT522" s="421"/>
      <c r="HBU522" s="421"/>
      <c r="HBV522" s="421"/>
      <c r="HBW522" s="421"/>
      <c r="HBX522" s="421"/>
      <c r="HBY522" s="421"/>
      <c r="HBZ522" s="421"/>
      <c r="HCA522" s="421"/>
      <c r="HCB522" s="421"/>
      <c r="HCC522" s="421"/>
      <c r="HCD522" s="421"/>
      <c r="HCE522" s="421"/>
      <c r="HCF522" s="421"/>
      <c r="HCG522" s="421"/>
      <c r="HCH522" s="421"/>
      <c r="HCI522" s="421"/>
      <c r="HCJ522" s="421"/>
      <c r="HCK522" s="421"/>
      <c r="HCL522" s="421"/>
      <c r="HCM522" s="421"/>
      <c r="HCN522" s="421"/>
      <c r="HCO522" s="421"/>
      <c r="HCP522" s="421"/>
      <c r="HCQ522" s="421"/>
      <c r="HCR522" s="421"/>
      <c r="HCS522" s="421"/>
      <c r="HCT522" s="421"/>
      <c r="HCU522" s="421"/>
      <c r="HCV522" s="421"/>
      <c r="HCW522" s="421"/>
      <c r="HCX522" s="421"/>
      <c r="HCY522" s="421"/>
      <c r="HCZ522" s="421"/>
      <c r="HDA522" s="421"/>
      <c r="HDB522" s="421"/>
      <c r="HDC522" s="421"/>
      <c r="HDD522" s="421"/>
      <c r="HDE522" s="421"/>
      <c r="HDF522" s="421"/>
      <c r="HDG522" s="421"/>
      <c r="HDH522" s="421"/>
      <c r="HDI522" s="421"/>
      <c r="HDJ522" s="421"/>
      <c r="HDK522" s="421"/>
      <c r="HDL522" s="421"/>
      <c r="HDM522" s="421"/>
      <c r="HDN522" s="421"/>
      <c r="HDO522" s="421"/>
      <c r="HDP522" s="421"/>
      <c r="HDQ522" s="421"/>
      <c r="HDR522" s="421"/>
      <c r="HDS522" s="421"/>
      <c r="HDT522" s="421"/>
      <c r="HDU522" s="421"/>
      <c r="HDV522" s="421"/>
      <c r="HDW522" s="421"/>
      <c r="HDX522" s="421"/>
      <c r="HDY522" s="421"/>
      <c r="HDZ522" s="421"/>
      <c r="HEA522" s="421"/>
      <c r="HEB522" s="421"/>
      <c r="HEC522" s="421"/>
      <c r="HED522" s="421"/>
      <c r="HEE522" s="421"/>
      <c r="HEF522" s="421"/>
      <c r="HEG522" s="421"/>
      <c r="HEH522" s="421"/>
      <c r="HEI522" s="421"/>
      <c r="HEJ522" s="421"/>
      <c r="HEK522" s="421"/>
      <c r="HEL522" s="421"/>
      <c r="HEM522" s="421"/>
      <c r="HEN522" s="421"/>
      <c r="HEO522" s="421"/>
      <c r="HEP522" s="421"/>
      <c r="HEQ522" s="421"/>
      <c r="HER522" s="421"/>
      <c r="HES522" s="421"/>
      <c r="HET522" s="421"/>
      <c r="HEU522" s="421"/>
      <c r="HEV522" s="421"/>
      <c r="HEW522" s="421"/>
      <c r="HEX522" s="421"/>
      <c r="HEY522" s="421"/>
      <c r="HEZ522" s="421"/>
      <c r="HFA522" s="421"/>
      <c r="HFB522" s="421"/>
      <c r="HFC522" s="421"/>
      <c r="HFD522" s="421"/>
      <c r="HFE522" s="421"/>
      <c r="HFF522" s="421"/>
      <c r="HFG522" s="421"/>
      <c r="HFH522" s="421"/>
      <c r="HFI522" s="421"/>
      <c r="HFJ522" s="421"/>
      <c r="HFK522" s="421"/>
      <c r="HFL522" s="421"/>
      <c r="HFM522" s="421"/>
      <c r="HFN522" s="421"/>
      <c r="HFO522" s="421"/>
      <c r="HFP522" s="421"/>
      <c r="HFQ522" s="421"/>
      <c r="HFR522" s="421"/>
      <c r="HFS522" s="421"/>
      <c r="HFT522" s="421"/>
      <c r="HFU522" s="421"/>
      <c r="HFV522" s="421"/>
      <c r="HFW522" s="421"/>
      <c r="HFX522" s="421"/>
      <c r="HFY522" s="421"/>
      <c r="HFZ522" s="421"/>
      <c r="HGA522" s="421"/>
      <c r="HGB522" s="421"/>
      <c r="HGC522" s="421"/>
      <c r="HGD522" s="421"/>
      <c r="HGE522" s="421"/>
      <c r="HGF522" s="421"/>
      <c r="HGG522" s="421"/>
      <c r="HGH522" s="421"/>
      <c r="HGI522" s="421"/>
      <c r="HGJ522" s="421"/>
      <c r="HGK522" s="421"/>
      <c r="HGL522" s="421"/>
      <c r="HGM522" s="421"/>
      <c r="HGN522" s="421"/>
      <c r="HGO522" s="421"/>
      <c r="HGP522" s="421"/>
      <c r="HGQ522" s="421"/>
      <c r="HGR522" s="421"/>
      <c r="HGS522" s="421"/>
      <c r="HGT522" s="421"/>
      <c r="HGU522" s="421"/>
      <c r="HGV522" s="421"/>
      <c r="HGW522" s="421"/>
      <c r="HGX522" s="421"/>
      <c r="HGY522" s="421"/>
      <c r="HGZ522" s="421"/>
      <c r="HHA522" s="421"/>
      <c r="HHB522" s="421"/>
      <c r="HHC522" s="421"/>
      <c r="HHD522" s="421"/>
      <c r="HHE522" s="421"/>
      <c r="HHF522" s="421"/>
      <c r="HHG522" s="421"/>
      <c r="HHH522" s="421"/>
      <c r="HHI522" s="421"/>
      <c r="HHJ522" s="421"/>
      <c r="HHK522" s="421"/>
      <c r="HHL522" s="421"/>
      <c r="HHM522" s="421"/>
      <c r="HHN522" s="421"/>
      <c r="HHO522" s="421"/>
      <c r="HHP522" s="421"/>
      <c r="HHQ522" s="421"/>
      <c r="HHR522" s="421"/>
      <c r="HHS522" s="421"/>
      <c r="HHT522" s="421"/>
      <c r="HHU522" s="421"/>
      <c r="HHV522" s="421"/>
      <c r="HHW522" s="421"/>
      <c r="HHX522" s="421"/>
      <c r="HHY522" s="421"/>
      <c r="HHZ522" s="421"/>
      <c r="HIA522" s="421"/>
      <c r="HIB522" s="421"/>
      <c r="HIC522" s="421"/>
      <c r="HID522" s="421"/>
      <c r="HIE522" s="421"/>
      <c r="HIF522" s="421"/>
      <c r="HIG522" s="421"/>
      <c r="HIH522" s="421"/>
      <c r="HII522" s="421"/>
      <c r="HIJ522" s="421"/>
      <c r="HIK522" s="421"/>
      <c r="HIL522" s="421"/>
      <c r="HIM522" s="421"/>
      <c r="HIN522" s="421"/>
      <c r="HIO522" s="421"/>
      <c r="HIP522" s="421"/>
      <c r="HIQ522" s="421"/>
      <c r="HIR522" s="421"/>
      <c r="HIS522" s="421"/>
      <c r="HIT522" s="421"/>
      <c r="HIU522" s="421"/>
      <c r="HIV522" s="421"/>
      <c r="HIW522" s="421"/>
      <c r="HIX522" s="421"/>
      <c r="HIY522" s="421"/>
      <c r="HIZ522" s="421"/>
      <c r="HJA522" s="421"/>
      <c r="HJB522" s="421"/>
      <c r="HJC522" s="421"/>
      <c r="HJD522" s="421"/>
      <c r="HJE522" s="421"/>
      <c r="HJF522" s="421"/>
      <c r="HJG522" s="421"/>
      <c r="HJH522" s="421"/>
      <c r="HJI522" s="421"/>
      <c r="HJJ522" s="421"/>
      <c r="HJK522" s="421"/>
      <c r="HJL522" s="421"/>
      <c r="HJM522" s="421"/>
      <c r="HJN522" s="421"/>
      <c r="HJO522" s="421"/>
      <c r="HJP522" s="421"/>
      <c r="HJQ522" s="421"/>
      <c r="HJR522" s="421"/>
      <c r="HJS522" s="421"/>
      <c r="HJT522" s="421"/>
      <c r="HJU522" s="421"/>
      <c r="HJV522" s="421"/>
      <c r="HJW522" s="421"/>
      <c r="HJX522" s="421"/>
      <c r="HJY522" s="421"/>
      <c r="HJZ522" s="421"/>
      <c r="HKA522" s="421"/>
      <c r="HKB522" s="421"/>
      <c r="HKC522" s="421"/>
      <c r="HKD522" s="421"/>
      <c r="HKE522" s="421"/>
      <c r="HKF522" s="421"/>
      <c r="HKG522" s="421"/>
      <c r="HKH522" s="421"/>
      <c r="HKI522" s="421"/>
      <c r="HKJ522" s="421"/>
      <c r="HKK522" s="421"/>
      <c r="HKL522" s="421"/>
      <c r="HKM522" s="421"/>
      <c r="HKN522" s="421"/>
      <c r="HKO522" s="421"/>
      <c r="HKP522" s="421"/>
      <c r="HKQ522" s="421"/>
      <c r="HKR522" s="421"/>
      <c r="HKS522" s="421"/>
      <c r="HKT522" s="421"/>
      <c r="HKU522" s="421"/>
      <c r="HKV522" s="421"/>
      <c r="HKW522" s="421"/>
      <c r="HKX522" s="421"/>
      <c r="HKY522" s="421"/>
      <c r="HKZ522" s="421"/>
      <c r="HLA522" s="421"/>
      <c r="HLB522" s="421"/>
      <c r="HLC522" s="421"/>
      <c r="HLD522" s="421"/>
      <c r="HLE522" s="421"/>
      <c r="HLF522" s="421"/>
      <c r="HLG522" s="421"/>
      <c r="HLH522" s="421"/>
      <c r="HLI522" s="421"/>
      <c r="HLJ522" s="421"/>
      <c r="HLK522" s="421"/>
      <c r="HLL522" s="421"/>
      <c r="HLM522" s="421"/>
      <c r="HLN522" s="421"/>
      <c r="HLO522" s="421"/>
      <c r="HLP522" s="421"/>
      <c r="HLQ522" s="421"/>
      <c r="HLR522" s="421"/>
      <c r="HLS522" s="421"/>
      <c r="HLT522" s="421"/>
      <c r="HLU522" s="421"/>
      <c r="HLV522" s="421"/>
      <c r="HLW522" s="421"/>
      <c r="HLX522" s="421"/>
      <c r="HLY522" s="421"/>
      <c r="HLZ522" s="421"/>
      <c r="HMA522" s="421"/>
      <c r="HMB522" s="421"/>
      <c r="HMC522" s="421"/>
      <c r="HMD522" s="421"/>
      <c r="HME522" s="421"/>
      <c r="HMF522" s="421"/>
      <c r="HMG522" s="421"/>
      <c r="HMH522" s="421"/>
      <c r="HMI522" s="421"/>
      <c r="HMJ522" s="421"/>
      <c r="HMK522" s="421"/>
      <c r="HML522" s="421"/>
      <c r="HMM522" s="421"/>
      <c r="HMN522" s="421"/>
      <c r="HMO522" s="421"/>
      <c r="HMP522" s="421"/>
      <c r="HMQ522" s="421"/>
      <c r="HMR522" s="421"/>
      <c r="HMS522" s="421"/>
      <c r="HMT522" s="421"/>
      <c r="HMU522" s="421"/>
      <c r="HMV522" s="421"/>
      <c r="HMW522" s="421"/>
      <c r="HMX522" s="421"/>
      <c r="HMY522" s="421"/>
      <c r="HMZ522" s="421"/>
      <c r="HNA522" s="421"/>
      <c r="HNB522" s="421"/>
      <c r="HNC522" s="421"/>
      <c r="HND522" s="421"/>
      <c r="HNE522" s="421"/>
      <c r="HNF522" s="421"/>
      <c r="HNG522" s="421"/>
      <c r="HNH522" s="421"/>
      <c r="HNI522" s="421"/>
      <c r="HNJ522" s="421"/>
      <c r="HNK522" s="421"/>
      <c r="HNL522" s="421"/>
      <c r="HNM522" s="421"/>
      <c r="HNN522" s="421"/>
      <c r="HNO522" s="421"/>
      <c r="HNP522" s="421"/>
      <c r="HNQ522" s="421"/>
      <c r="HNR522" s="421"/>
      <c r="HNS522" s="421"/>
      <c r="HNT522" s="421"/>
      <c r="HNU522" s="421"/>
      <c r="HNV522" s="421"/>
      <c r="HNW522" s="421"/>
      <c r="HNX522" s="421"/>
      <c r="HNY522" s="421"/>
      <c r="HNZ522" s="421"/>
      <c r="HOA522" s="421"/>
      <c r="HOB522" s="421"/>
      <c r="HOC522" s="421"/>
      <c r="HOD522" s="421"/>
      <c r="HOE522" s="421"/>
      <c r="HOF522" s="421"/>
      <c r="HOG522" s="421"/>
      <c r="HOH522" s="421"/>
      <c r="HOI522" s="421"/>
      <c r="HOJ522" s="421"/>
      <c r="HOK522" s="421"/>
      <c r="HOL522" s="421"/>
      <c r="HOM522" s="421"/>
      <c r="HON522" s="421"/>
      <c r="HOO522" s="421"/>
      <c r="HOP522" s="421"/>
      <c r="HOQ522" s="421"/>
      <c r="HOR522" s="421"/>
      <c r="HOS522" s="421"/>
      <c r="HOT522" s="421"/>
      <c r="HOU522" s="421"/>
      <c r="HOV522" s="421"/>
      <c r="HOW522" s="421"/>
      <c r="HOX522" s="421"/>
      <c r="HOY522" s="421"/>
      <c r="HOZ522" s="421"/>
      <c r="HPA522" s="421"/>
      <c r="HPB522" s="421"/>
      <c r="HPC522" s="421"/>
      <c r="HPD522" s="421"/>
      <c r="HPE522" s="421"/>
      <c r="HPF522" s="421"/>
      <c r="HPG522" s="421"/>
      <c r="HPH522" s="421"/>
      <c r="HPI522" s="421"/>
      <c r="HPJ522" s="421"/>
      <c r="HPK522" s="421"/>
      <c r="HPL522" s="421"/>
      <c r="HPM522" s="421"/>
      <c r="HPN522" s="421"/>
      <c r="HPO522" s="421"/>
      <c r="HPP522" s="421"/>
      <c r="HPQ522" s="421"/>
      <c r="HPR522" s="421"/>
      <c r="HPS522" s="421"/>
      <c r="HPT522" s="421"/>
      <c r="HPU522" s="421"/>
      <c r="HPV522" s="421"/>
      <c r="HPW522" s="421"/>
      <c r="HPX522" s="421"/>
      <c r="HPY522" s="421"/>
      <c r="HPZ522" s="421"/>
      <c r="HQA522" s="421"/>
      <c r="HQB522" s="421"/>
      <c r="HQC522" s="421"/>
      <c r="HQD522" s="421"/>
      <c r="HQE522" s="421"/>
      <c r="HQF522" s="421"/>
      <c r="HQG522" s="421"/>
      <c r="HQH522" s="421"/>
      <c r="HQI522" s="421"/>
      <c r="HQJ522" s="421"/>
      <c r="HQK522" s="421"/>
      <c r="HQL522" s="421"/>
      <c r="HQM522" s="421"/>
      <c r="HQN522" s="421"/>
      <c r="HQO522" s="421"/>
      <c r="HQP522" s="421"/>
      <c r="HQQ522" s="421"/>
      <c r="HQR522" s="421"/>
      <c r="HQS522" s="421"/>
      <c r="HQT522" s="421"/>
      <c r="HQU522" s="421"/>
      <c r="HQV522" s="421"/>
      <c r="HQW522" s="421"/>
      <c r="HQX522" s="421"/>
      <c r="HQY522" s="421"/>
      <c r="HQZ522" s="421"/>
      <c r="HRA522" s="421"/>
      <c r="HRB522" s="421"/>
      <c r="HRC522" s="421"/>
      <c r="HRD522" s="421"/>
      <c r="HRE522" s="421"/>
      <c r="HRF522" s="421"/>
      <c r="HRG522" s="421"/>
      <c r="HRH522" s="421"/>
      <c r="HRI522" s="421"/>
      <c r="HRJ522" s="421"/>
      <c r="HRK522" s="421"/>
      <c r="HRL522" s="421"/>
      <c r="HRM522" s="421"/>
      <c r="HRN522" s="421"/>
      <c r="HRO522" s="421"/>
      <c r="HRP522" s="421"/>
      <c r="HRQ522" s="421"/>
      <c r="HRR522" s="421"/>
      <c r="HRS522" s="421"/>
      <c r="HRT522" s="421"/>
      <c r="HRU522" s="421"/>
      <c r="HRV522" s="421"/>
      <c r="HRW522" s="421"/>
      <c r="HRX522" s="421"/>
      <c r="HRY522" s="421"/>
      <c r="HRZ522" s="421"/>
      <c r="HSA522" s="421"/>
      <c r="HSB522" s="421"/>
      <c r="HSC522" s="421"/>
      <c r="HSD522" s="421"/>
      <c r="HSE522" s="421"/>
      <c r="HSF522" s="421"/>
      <c r="HSG522" s="421"/>
      <c r="HSH522" s="421"/>
      <c r="HSI522" s="421"/>
      <c r="HSJ522" s="421"/>
      <c r="HSK522" s="421"/>
      <c r="HSL522" s="421"/>
      <c r="HSM522" s="421"/>
      <c r="HSN522" s="421"/>
      <c r="HSO522" s="421"/>
      <c r="HSP522" s="421"/>
      <c r="HSQ522" s="421"/>
      <c r="HSR522" s="421"/>
      <c r="HSS522" s="421"/>
      <c r="HST522" s="421"/>
      <c r="HSU522" s="421"/>
      <c r="HSV522" s="421"/>
      <c r="HSW522" s="421"/>
      <c r="HSX522" s="421"/>
      <c r="HSY522" s="421"/>
      <c r="HSZ522" s="421"/>
      <c r="HTA522" s="421"/>
      <c r="HTB522" s="421"/>
      <c r="HTC522" s="421"/>
      <c r="HTD522" s="421"/>
      <c r="HTE522" s="421"/>
      <c r="HTF522" s="421"/>
      <c r="HTG522" s="421"/>
      <c r="HTH522" s="421"/>
      <c r="HTI522" s="421"/>
      <c r="HTJ522" s="421"/>
      <c r="HTK522" s="421"/>
      <c r="HTL522" s="421"/>
      <c r="HTM522" s="421"/>
      <c r="HTN522" s="421"/>
      <c r="HTO522" s="421"/>
      <c r="HTP522" s="421"/>
      <c r="HTQ522" s="421"/>
      <c r="HTR522" s="421"/>
      <c r="HTS522" s="421"/>
      <c r="HTT522" s="421"/>
      <c r="HTU522" s="421"/>
      <c r="HTV522" s="421"/>
      <c r="HTW522" s="421"/>
      <c r="HTX522" s="421"/>
      <c r="HTY522" s="421"/>
      <c r="HTZ522" s="421"/>
      <c r="HUA522" s="421"/>
      <c r="HUB522" s="421"/>
      <c r="HUC522" s="421"/>
      <c r="HUD522" s="421"/>
      <c r="HUE522" s="421"/>
      <c r="HUF522" s="421"/>
      <c r="HUG522" s="421"/>
      <c r="HUH522" s="421"/>
      <c r="HUI522" s="421"/>
      <c r="HUJ522" s="421"/>
      <c r="HUK522" s="421"/>
      <c r="HUL522" s="421"/>
      <c r="HUM522" s="421"/>
      <c r="HUN522" s="421"/>
      <c r="HUO522" s="421"/>
      <c r="HUP522" s="421"/>
      <c r="HUQ522" s="421"/>
      <c r="HUR522" s="421"/>
      <c r="HUS522" s="421"/>
      <c r="HUT522" s="421"/>
      <c r="HUU522" s="421"/>
      <c r="HUV522" s="421"/>
      <c r="HUW522" s="421"/>
      <c r="HUX522" s="421"/>
      <c r="HUY522" s="421"/>
      <c r="HUZ522" s="421"/>
      <c r="HVA522" s="421"/>
      <c r="HVB522" s="421"/>
      <c r="HVC522" s="421"/>
      <c r="HVD522" s="421"/>
      <c r="HVE522" s="421"/>
      <c r="HVF522" s="421"/>
      <c r="HVG522" s="421"/>
      <c r="HVH522" s="421"/>
      <c r="HVI522" s="421"/>
      <c r="HVJ522" s="421"/>
      <c r="HVK522" s="421"/>
      <c r="HVL522" s="421"/>
      <c r="HVM522" s="421"/>
      <c r="HVN522" s="421"/>
      <c r="HVO522" s="421"/>
      <c r="HVP522" s="421"/>
      <c r="HVQ522" s="421"/>
      <c r="HVR522" s="421"/>
      <c r="HVS522" s="421"/>
      <c r="HVT522" s="421"/>
      <c r="HVU522" s="421"/>
      <c r="HVV522" s="421"/>
      <c r="HVW522" s="421"/>
      <c r="HVX522" s="421"/>
      <c r="HVY522" s="421"/>
      <c r="HVZ522" s="421"/>
      <c r="HWA522" s="421"/>
      <c r="HWB522" s="421"/>
      <c r="HWC522" s="421"/>
      <c r="HWD522" s="421"/>
      <c r="HWE522" s="421"/>
      <c r="HWF522" s="421"/>
      <c r="HWG522" s="421"/>
      <c r="HWH522" s="421"/>
      <c r="HWI522" s="421"/>
      <c r="HWJ522" s="421"/>
      <c r="HWK522" s="421"/>
      <c r="HWL522" s="421"/>
      <c r="HWM522" s="421"/>
      <c r="HWN522" s="421"/>
      <c r="HWO522" s="421"/>
      <c r="HWP522" s="421"/>
      <c r="HWQ522" s="421"/>
      <c r="HWR522" s="421"/>
      <c r="HWS522" s="421"/>
      <c r="HWT522" s="421"/>
      <c r="HWU522" s="421"/>
      <c r="HWV522" s="421"/>
      <c r="HWW522" s="421"/>
      <c r="HWX522" s="421"/>
      <c r="HWY522" s="421"/>
      <c r="HWZ522" s="421"/>
      <c r="HXA522" s="421"/>
      <c r="HXB522" s="421"/>
      <c r="HXC522" s="421"/>
      <c r="HXD522" s="421"/>
      <c r="HXE522" s="421"/>
      <c r="HXF522" s="421"/>
      <c r="HXG522" s="421"/>
      <c r="HXH522" s="421"/>
      <c r="HXI522" s="421"/>
      <c r="HXJ522" s="421"/>
      <c r="HXK522" s="421"/>
      <c r="HXL522" s="421"/>
      <c r="HXM522" s="421"/>
      <c r="HXN522" s="421"/>
      <c r="HXO522" s="421"/>
      <c r="HXP522" s="421"/>
      <c r="HXQ522" s="421"/>
      <c r="HXR522" s="421"/>
      <c r="HXS522" s="421"/>
      <c r="HXT522" s="421"/>
      <c r="HXU522" s="421"/>
      <c r="HXV522" s="421"/>
      <c r="HXW522" s="421"/>
      <c r="HXX522" s="421"/>
      <c r="HXY522" s="421"/>
      <c r="HXZ522" s="421"/>
      <c r="HYA522" s="421"/>
      <c r="HYB522" s="421"/>
      <c r="HYC522" s="421"/>
      <c r="HYD522" s="421"/>
      <c r="HYE522" s="421"/>
      <c r="HYF522" s="421"/>
      <c r="HYG522" s="421"/>
      <c r="HYH522" s="421"/>
      <c r="HYI522" s="421"/>
      <c r="HYJ522" s="421"/>
      <c r="HYK522" s="421"/>
      <c r="HYL522" s="421"/>
      <c r="HYM522" s="421"/>
      <c r="HYN522" s="421"/>
      <c r="HYO522" s="421"/>
      <c r="HYP522" s="421"/>
      <c r="HYQ522" s="421"/>
      <c r="HYR522" s="421"/>
      <c r="HYS522" s="421"/>
      <c r="HYT522" s="421"/>
      <c r="HYU522" s="421"/>
      <c r="HYV522" s="421"/>
      <c r="HYW522" s="421"/>
      <c r="HYX522" s="421"/>
      <c r="HYY522" s="421"/>
      <c r="HYZ522" s="421"/>
      <c r="HZA522" s="421"/>
      <c r="HZB522" s="421"/>
      <c r="HZC522" s="421"/>
      <c r="HZD522" s="421"/>
      <c r="HZE522" s="421"/>
      <c r="HZF522" s="421"/>
      <c r="HZG522" s="421"/>
      <c r="HZH522" s="421"/>
      <c r="HZI522" s="421"/>
      <c r="HZJ522" s="421"/>
      <c r="HZK522" s="421"/>
      <c r="HZL522" s="421"/>
      <c r="HZM522" s="421"/>
      <c r="HZN522" s="421"/>
      <c r="HZO522" s="421"/>
      <c r="HZP522" s="421"/>
      <c r="HZQ522" s="421"/>
      <c r="HZR522" s="421"/>
      <c r="HZS522" s="421"/>
      <c r="HZT522" s="421"/>
      <c r="HZU522" s="421"/>
      <c r="HZV522" s="421"/>
      <c r="HZW522" s="421"/>
      <c r="HZX522" s="421"/>
      <c r="HZY522" s="421"/>
      <c r="HZZ522" s="421"/>
      <c r="IAA522" s="421"/>
      <c r="IAB522" s="421"/>
      <c r="IAC522" s="421"/>
      <c r="IAD522" s="421"/>
      <c r="IAE522" s="421"/>
      <c r="IAF522" s="421"/>
      <c r="IAG522" s="421"/>
      <c r="IAH522" s="421"/>
      <c r="IAI522" s="421"/>
      <c r="IAJ522" s="421"/>
      <c r="IAK522" s="421"/>
      <c r="IAL522" s="421"/>
      <c r="IAM522" s="421"/>
      <c r="IAN522" s="421"/>
      <c r="IAO522" s="421"/>
      <c r="IAP522" s="421"/>
      <c r="IAQ522" s="421"/>
      <c r="IAR522" s="421"/>
      <c r="IAS522" s="421"/>
      <c r="IAT522" s="421"/>
      <c r="IAU522" s="421"/>
      <c r="IAV522" s="421"/>
      <c r="IAW522" s="421"/>
      <c r="IAX522" s="421"/>
      <c r="IAY522" s="421"/>
      <c r="IAZ522" s="421"/>
      <c r="IBA522" s="421"/>
      <c r="IBB522" s="421"/>
      <c r="IBC522" s="421"/>
      <c r="IBD522" s="421"/>
      <c r="IBE522" s="421"/>
      <c r="IBF522" s="421"/>
      <c r="IBG522" s="421"/>
      <c r="IBH522" s="421"/>
      <c r="IBI522" s="421"/>
      <c r="IBJ522" s="421"/>
      <c r="IBK522" s="421"/>
      <c r="IBL522" s="421"/>
      <c r="IBM522" s="421"/>
      <c r="IBN522" s="421"/>
      <c r="IBO522" s="421"/>
      <c r="IBP522" s="421"/>
      <c r="IBQ522" s="421"/>
      <c r="IBR522" s="421"/>
      <c r="IBS522" s="421"/>
      <c r="IBT522" s="421"/>
      <c r="IBU522" s="421"/>
      <c r="IBV522" s="421"/>
      <c r="IBW522" s="421"/>
      <c r="IBX522" s="421"/>
      <c r="IBY522" s="421"/>
      <c r="IBZ522" s="421"/>
      <c r="ICA522" s="421"/>
      <c r="ICB522" s="421"/>
      <c r="ICC522" s="421"/>
      <c r="ICD522" s="421"/>
      <c r="ICE522" s="421"/>
      <c r="ICF522" s="421"/>
      <c r="ICG522" s="421"/>
      <c r="ICH522" s="421"/>
      <c r="ICI522" s="421"/>
      <c r="ICJ522" s="421"/>
      <c r="ICK522" s="421"/>
      <c r="ICL522" s="421"/>
      <c r="ICM522" s="421"/>
      <c r="ICN522" s="421"/>
      <c r="ICO522" s="421"/>
      <c r="ICP522" s="421"/>
      <c r="ICQ522" s="421"/>
      <c r="ICR522" s="421"/>
      <c r="ICS522" s="421"/>
      <c r="ICT522" s="421"/>
      <c r="ICU522" s="421"/>
      <c r="ICV522" s="421"/>
      <c r="ICW522" s="421"/>
      <c r="ICX522" s="421"/>
      <c r="ICY522" s="421"/>
      <c r="ICZ522" s="421"/>
      <c r="IDA522" s="421"/>
      <c r="IDB522" s="421"/>
      <c r="IDC522" s="421"/>
      <c r="IDD522" s="421"/>
      <c r="IDE522" s="421"/>
      <c r="IDF522" s="421"/>
      <c r="IDG522" s="421"/>
      <c r="IDH522" s="421"/>
      <c r="IDI522" s="421"/>
      <c r="IDJ522" s="421"/>
      <c r="IDK522" s="421"/>
      <c r="IDL522" s="421"/>
      <c r="IDM522" s="421"/>
      <c r="IDN522" s="421"/>
      <c r="IDO522" s="421"/>
      <c r="IDP522" s="421"/>
      <c r="IDQ522" s="421"/>
      <c r="IDR522" s="421"/>
      <c r="IDS522" s="421"/>
      <c r="IDT522" s="421"/>
      <c r="IDU522" s="421"/>
      <c r="IDV522" s="421"/>
      <c r="IDW522" s="421"/>
      <c r="IDX522" s="421"/>
      <c r="IDY522" s="421"/>
      <c r="IDZ522" s="421"/>
      <c r="IEA522" s="421"/>
      <c r="IEB522" s="421"/>
      <c r="IEC522" s="421"/>
      <c r="IED522" s="421"/>
      <c r="IEE522" s="421"/>
      <c r="IEF522" s="421"/>
      <c r="IEG522" s="421"/>
      <c r="IEH522" s="421"/>
      <c r="IEI522" s="421"/>
      <c r="IEJ522" s="421"/>
      <c r="IEK522" s="421"/>
      <c r="IEL522" s="421"/>
      <c r="IEM522" s="421"/>
      <c r="IEN522" s="421"/>
      <c r="IEO522" s="421"/>
      <c r="IEP522" s="421"/>
      <c r="IEQ522" s="421"/>
      <c r="IER522" s="421"/>
      <c r="IES522" s="421"/>
      <c r="IET522" s="421"/>
      <c r="IEU522" s="421"/>
      <c r="IEV522" s="421"/>
      <c r="IEW522" s="421"/>
      <c r="IEX522" s="421"/>
      <c r="IEY522" s="421"/>
      <c r="IEZ522" s="421"/>
      <c r="IFA522" s="421"/>
      <c r="IFB522" s="421"/>
      <c r="IFC522" s="421"/>
      <c r="IFD522" s="421"/>
      <c r="IFE522" s="421"/>
      <c r="IFF522" s="421"/>
      <c r="IFG522" s="421"/>
      <c r="IFH522" s="421"/>
      <c r="IFI522" s="421"/>
      <c r="IFJ522" s="421"/>
      <c r="IFK522" s="421"/>
      <c r="IFL522" s="421"/>
      <c r="IFM522" s="421"/>
      <c r="IFN522" s="421"/>
      <c r="IFO522" s="421"/>
      <c r="IFP522" s="421"/>
      <c r="IFQ522" s="421"/>
      <c r="IFR522" s="421"/>
      <c r="IFS522" s="421"/>
      <c r="IFT522" s="421"/>
      <c r="IFU522" s="421"/>
      <c r="IFV522" s="421"/>
      <c r="IFW522" s="421"/>
      <c r="IFX522" s="421"/>
      <c r="IFY522" s="421"/>
      <c r="IFZ522" s="421"/>
      <c r="IGA522" s="421"/>
      <c r="IGB522" s="421"/>
      <c r="IGC522" s="421"/>
      <c r="IGD522" s="421"/>
      <c r="IGE522" s="421"/>
      <c r="IGF522" s="421"/>
      <c r="IGG522" s="421"/>
      <c r="IGH522" s="421"/>
      <c r="IGI522" s="421"/>
      <c r="IGJ522" s="421"/>
      <c r="IGK522" s="421"/>
      <c r="IGL522" s="421"/>
      <c r="IGM522" s="421"/>
      <c r="IGN522" s="421"/>
      <c r="IGO522" s="421"/>
      <c r="IGP522" s="421"/>
      <c r="IGQ522" s="421"/>
      <c r="IGR522" s="421"/>
      <c r="IGS522" s="421"/>
      <c r="IGT522" s="421"/>
      <c r="IGU522" s="421"/>
      <c r="IGV522" s="421"/>
      <c r="IGW522" s="421"/>
      <c r="IGX522" s="421"/>
      <c r="IGY522" s="421"/>
      <c r="IGZ522" s="421"/>
      <c r="IHA522" s="421"/>
      <c r="IHB522" s="421"/>
      <c r="IHC522" s="421"/>
      <c r="IHD522" s="421"/>
      <c r="IHE522" s="421"/>
      <c r="IHF522" s="421"/>
      <c r="IHG522" s="421"/>
      <c r="IHH522" s="421"/>
      <c r="IHI522" s="421"/>
      <c r="IHJ522" s="421"/>
      <c r="IHK522" s="421"/>
      <c r="IHL522" s="421"/>
      <c r="IHM522" s="421"/>
      <c r="IHN522" s="421"/>
      <c r="IHO522" s="421"/>
      <c r="IHP522" s="421"/>
      <c r="IHQ522" s="421"/>
      <c r="IHR522" s="421"/>
      <c r="IHS522" s="421"/>
      <c r="IHT522" s="421"/>
      <c r="IHU522" s="421"/>
      <c r="IHV522" s="421"/>
      <c r="IHW522" s="421"/>
      <c r="IHX522" s="421"/>
      <c r="IHY522" s="421"/>
      <c r="IHZ522" s="421"/>
      <c r="IIA522" s="421"/>
      <c r="IIB522" s="421"/>
      <c r="IIC522" s="421"/>
      <c r="IID522" s="421"/>
      <c r="IIE522" s="421"/>
      <c r="IIF522" s="421"/>
      <c r="IIG522" s="421"/>
      <c r="IIH522" s="421"/>
      <c r="III522" s="421"/>
      <c r="IIJ522" s="421"/>
      <c r="IIK522" s="421"/>
      <c r="IIL522" s="421"/>
      <c r="IIM522" s="421"/>
      <c r="IIN522" s="421"/>
      <c r="IIO522" s="421"/>
      <c r="IIP522" s="421"/>
      <c r="IIQ522" s="421"/>
      <c r="IIR522" s="421"/>
      <c r="IIS522" s="421"/>
      <c r="IIT522" s="421"/>
      <c r="IIU522" s="421"/>
      <c r="IIV522" s="421"/>
      <c r="IIW522" s="421"/>
      <c r="IIX522" s="421"/>
      <c r="IIY522" s="421"/>
      <c r="IIZ522" s="421"/>
      <c r="IJA522" s="421"/>
      <c r="IJB522" s="421"/>
      <c r="IJC522" s="421"/>
      <c r="IJD522" s="421"/>
      <c r="IJE522" s="421"/>
      <c r="IJF522" s="421"/>
      <c r="IJG522" s="421"/>
      <c r="IJH522" s="421"/>
      <c r="IJI522" s="421"/>
      <c r="IJJ522" s="421"/>
      <c r="IJK522" s="421"/>
      <c r="IJL522" s="421"/>
      <c r="IJM522" s="421"/>
      <c r="IJN522" s="421"/>
      <c r="IJO522" s="421"/>
      <c r="IJP522" s="421"/>
      <c r="IJQ522" s="421"/>
      <c r="IJR522" s="421"/>
      <c r="IJS522" s="421"/>
      <c r="IJT522" s="421"/>
      <c r="IJU522" s="421"/>
      <c r="IJV522" s="421"/>
      <c r="IJW522" s="421"/>
      <c r="IJX522" s="421"/>
      <c r="IJY522" s="421"/>
      <c r="IJZ522" s="421"/>
      <c r="IKA522" s="421"/>
      <c r="IKB522" s="421"/>
      <c r="IKC522" s="421"/>
      <c r="IKD522" s="421"/>
      <c r="IKE522" s="421"/>
      <c r="IKF522" s="421"/>
      <c r="IKG522" s="421"/>
      <c r="IKH522" s="421"/>
      <c r="IKI522" s="421"/>
      <c r="IKJ522" s="421"/>
      <c r="IKK522" s="421"/>
      <c r="IKL522" s="421"/>
      <c r="IKM522" s="421"/>
      <c r="IKN522" s="421"/>
      <c r="IKO522" s="421"/>
      <c r="IKP522" s="421"/>
      <c r="IKQ522" s="421"/>
      <c r="IKR522" s="421"/>
      <c r="IKS522" s="421"/>
      <c r="IKT522" s="421"/>
      <c r="IKU522" s="421"/>
      <c r="IKV522" s="421"/>
      <c r="IKW522" s="421"/>
      <c r="IKX522" s="421"/>
      <c r="IKY522" s="421"/>
      <c r="IKZ522" s="421"/>
      <c r="ILA522" s="421"/>
      <c r="ILB522" s="421"/>
      <c r="ILC522" s="421"/>
      <c r="ILD522" s="421"/>
      <c r="ILE522" s="421"/>
      <c r="ILF522" s="421"/>
      <c r="ILG522" s="421"/>
      <c r="ILH522" s="421"/>
      <c r="ILI522" s="421"/>
      <c r="ILJ522" s="421"/>
      <c r="ILK522" s="421"/>
      <c r="ILL522" s="421"/>
      <c r="ILM522" s="421"/>
      <c r="ILN522" s="421"/>
      <c r="ILO522" s="421"/>
      <c r="ILP522" s="421"/>
      <c r="ILQ522" s="421"/>
      <c r="ILR522" s="421"/>
      <c r="ILS522" s="421"/>
      <c r="ILT522" s="421"/>
      <c r="ILU522" s="421"/>
      <c r="ILV522" s="421"/>
      <c r="ILW522" s="421"/>
      <c r="ILX522" s="421"/>
      <c r="ILY522" s="421"/>
      <c r="ILZ522" s="421"/>
      <c r="IMA522" s="421"/>
      <c r="IMB522" s="421"/>
      <c r="IMC522" s="421"/>
      <c r="IMD522" s="421"/>
      <c r="IME522" s="421"/>
      <c r="IMF522" s="421"/>
      <c r="IMG522" s="421"/>
      <c r="IMH522" s="421"/>
      <c r="IMI522" s="421"/>
      <c r="IMJ522" s="421"/>
      <c r="IMK522" s="421"/>
      <c r="IML522" s="421"/>
      <c r="IMM522" s="421"/>
      <c r="IMN522" s="421"/>
      <c r="IMO522" s="421"/>
      <c r="IMP522" s="421"/>
      <c r="IMQ522" s="421"/>
      <c r="IMR522" s="421"/>
      <c r="IMS522" s="421"/>
      <c r="IMT522" s="421"/>
      <c r="IMU522" s="421"/>
      <c r="IMV522" s="421"/>
      <c r="IMW522" s="421"/>
      <c r="IMX522" s="421"/>
      <c r="IMY522" s="421"/>
      <c r="IMZ522" s="421"/>
      <c r="INA522" s="421"/>
      <c r="INB522" s="421"/>
      <c r="INC522" s="421"/>
      <c r="IND522" s="421"/>
      <c r="INE522" s="421"/>
      <c r="INF522" s="421"/>
      <c r="ING522" s="421"/>
      <c r="INH522" s="421"/>
      <c r="INI522" s="421"/>
      <c r="INJ522" s="421"/>
      <c r="INK522" s="421"/>
      <c r="INL522" s="421"/>
      <c r="INM522" s="421"/>
      <c r="INN522" s="421"/>
      <c r="INO522" s="421"/>
      <c r="INP522" s="421"/>
      <c r="INQ522" s="421"/>
      <c r="INR522" s="421"/>
      <c r="INS522" s="421"/>
      <c r="INT522" s="421"/>
      <c r="INU522" s="421"/>
      <c r="INV522" s="421"/>
      <c r="INW522" s="421"/>
      <c r="INX522" s="421"/>
      <c r="INY522" s="421"/>
      <c r="INZ522" s="421"/>
      <c r="IOA522" s="421"/>
      <c r="IOB522" s="421"/>
      <c r="IOC522" s="421"/>
      <c r="IOD522" s="421"/>
      <c r="IOE522" s="421"/>
      <c r="IOF522" s="421"/>
      <c r="IOG522" s="421"/>
      <c r="IOH522" s="421"/>
      <c r="IOI522" s="421"/>
      <c r="IOJ522" s="421"/>
      <c r="IOK522" s="421"/>
      <c r="IOL522" s="421"/>
      <c r="IOM522" s="421"/>
      <c r="ION522" s="421"/>
      <c r="IOO522" s="421"/>
      <c r="IOP522" s="421"/>
      <c r="IOQ522" s="421"/>
      <c r="IOR522" s="421"/>
      <c r="IOS522" s="421"/>
      <c r="IOT522" s="421"/>
      <c r="IOU522" s="421"/>
      <c r="IOV522" s="421"/>
      <c r="IOW522" s="421"/>
      <c r="IOX522" s="421"/>
      <c r="IOY522" s="421"/>
      <c r="IOZ522" s="421"/>
      <c r="IPA522" s="421"/>
      <c r="IPB522" s="421"/>
      <c r="IPC522" s="421"/>
      <c r="IPD522" s="421"/>
      <c r="IPE522" s="421"/>
      <c r="IPF522" s="421"/>
      <c r="IPG522" s="421"/>
      <c r="IPH522" s="421"/>
      <c r="IPI522" s="421"/>
      <c r="IPJ522" s="421"/>
      <c r="IPK522" s="421"/>
      <c r="IPL522" s="421"/>
      <c r="IPM522" s="421"/>
      <c r="IPN522" s="421"/>
      <c r="IPO522" s="421"/>
      <c r="IPP522" s="421"/>
      <c r="IPQ522" s="421"/>
      <c r="IPR522" s="421"/>
      <c r="IPS522" s="421"/>
      <c r="IPT522" s="421"/>
      <c r="IPU522" s="421"/>
      <c r="IPV522" s="421"/>
      <c r="IPW522" s="421"/>
      <c r="IPX522" s="421"/>
      <c r="IPY522" s="421"/>
      <c r="IPZ522" s="421"/>
      <c r="IQA522" s="421"/>
      <c r="IQB522" s="421"/>
      <c r="IQC522" s="421"/>
      <c r="IQD522" s="421"/>
      <c r="IQE522" s="421"/>
      <c r="IQF522" s="421"/>
      <c r="IQG522" s="421"/>
      <c r="IQH522" s="421"/>
      <c r="IQI522" s="421"/>
      <c r="IQJ522" s="421"/>
      <c r="IQK522" s="421"/>
      <c r="IQL522" s="421"/>
      <c r="IQM522" s="421"/>
      <c r="IQN522" s="421"/>
      <c r="IQO522" s="421"/>
      <c r="IQP522" s="421"/>
      <c r="IQQ522" s="421"/>
      <c r="IQR522" s="421"/>
      <c r="IQS522" s="421"/>
      <c r="IQT522" s="421"/>
      <c r="IQU522" s="421"/>
      <c r="IQV522" s="421"/>
      <c r="IQW522" s="421"/>
      <c r="IQX522" s="421"/>
      <c r="IQY522" s="421"/>
      <c r="IQZ522" s="421"/>
      <c r="IRA522" s="421"/>
      <c r="IRB522" s="421"/>
      <c r="IRC522" s="421"/>
      <c r="IRD522" s="421"/>
      <c r="IRE522" s="421"/>
      <c r="IRF522" s="421"/>
      <c r="IRG522" s="421"/>
      <c r="IRH522" s="421"/>
      <c r="IRI522" s="421"/>
      <c r="IRJ522" s="421"/>
      <c r="IRK522" s="421"/>
      <c r="IRL522" s="421"/>
      <c r="IRM522" s="421"/>
      <c r="IRN522" s="421"/>
      <c r="IRO522" s="421"/>
      <c r="IRP522" s="421"/>
      <c r="IRQ522" s="421"/>
      <c r="IRR522" s="421"/>
      <c r="IRS522" s="421"/>
      <c r="IRT522" s="421"/>
      <c r="IRU522" s="421"/>
      <c r="IRV522" s="421"/>
      <c r="IRW522" s="421"/>
      <c r="IRX522" s="421"/>
      <c r="IRY522" s="421"/>
      <c r="IRZ522" s="421"/>
      <c r="ISA522" s="421"/>
      <c r="ISB522" s="421"/>
      <c r="ISC522" s="421"/>
      <c r="ISD522" s="421"/>
      <c r="ISE522" s="421"/>
      <c r="ISF522" s="421"/>
      <c r="ISG522" s="421"/>
      <c r="ISH522" s="421"/>
      <c r="ISI522" s="421"/>
      <c r="ISJ522" s="421"/>
      <c r="ISK522" s="421"/>
      <c r="ISL522" s="421"/>
      <c r="ISM522" s="421"/>
      <c r="ISN522" s="421"/>
      <c r="ISO522" s="421"/>
      <c r="ISP522" s="421"/>
      <c r="ISQ522" s="421"/>
      <c r="ISR522" s="421"/>
      <c r="ISS522" s="421"/>
      <c r="IST522" s="421"/>
      <c r="ISU522" s="421"/>
      <c r="ISV522" s="421"/>
      <c r="ISW522" s="421"/>
      <c r="ISX522" s="421"/>
      <c r="ISY522" s="421"/>
      <c r="ISZ522" s="421"/>
      <c r="ITA522" s="421"/>
      <c r="ITB522" s="421"/>
      <c r="ITC522" s="421"/>
      <c r="ITD522" s="421"/>
      <c r="ITE522" s="421"/>
      <c r="ITF522" s="421"/>
      <c r="ITG522" s="421"/>
      <c r="ITH522" s="421"/>
      <c r="ITI522" s="421"/>
      <c r="ITJ522" s="421"/>
      <c r="ITK522" s="421"/>
      <c r="ITL522" s="421"/>
      <c r="ITM522" s="421"/>
      <c r="ITN522" s="421"/>
      <c r="ITO522" s="421"/>
      <c r="ITP522" s="421"/>
      <c r="ITQ522" s="421"/>
      <c r="ITR522" s="421"/>
      <c r="ITS522" s="421"/>
      <c r="ITT522" s="421"/>
      <c r="ITU522" s="421"/>
      <c r="ITV522" s="421"/>
      <c r="ITW522" s="421"/>
      <c r="ITX522" s="421"/>
      <c r="ITY522" s="421"/>
      <c r="ITZ522" s="421"/>
      <c r="IUA522" s="421"/>
      <c r="IUB522" s="421"/>
      <c r="IUC522" s="421"/>
      <c r="IUD522" s="421"/>
      <c r="IUE522" s="421"/>
      <c r="IUF522" s="421"/>
      <c r="IUG522" s="421"/>
      <c r="IUH522" s="421"/>
      <c r="IUI522" s="421"/>
      <c r="IUJ522" s="421"/>
      <c r="IUK522" s="421"/>
      <c r="IUL522" s="421"/>
      <c r="IUM522" s="421"/>
      <c r="IUN522" s="421"/>
      <c r="IUO522" s="421"/>
      <c r="IUP522" s="421"/>
      <c r="IUQ522" s="421"/>
      <c r="IUR522" s="421"/>
      <c r="IUS522" s="421"/>
      <c r="IUT522" s="421"/>
      <c r="IUU522" s="421"/>
      <c r="IUV522" s="421"/>
      <c r="IUW522" s="421"/>
      <c r="IUX522" s="421"/>
      <c r="IUY522" s="421"/>
      <c r="IUZ522" s="421"/>
      <c r="IVA522" s="421"/>
      <c r="IVB522" s="421"/>
      <c r="IVC522" s="421"/>
      <c r="IVD522" s="421"/>
      <c r="IVE522" s="421"/>
      <c r="IVF522" s="421"/>
      <c r="IVG522" s="421"/>
      <c r="IVH522" s="421"/>
      <c r="IVI522" s="421"/>
      <c r="IVJ522" s="421"/>
      <c r="IVK522" s="421"/>
      <c r="IVL522" s="421"/>
      <c r="IVM522" s="421"/>
      <c r="IVN522" s="421"/>
      <c r="IVO522" s="421"/>
      <c r="IVP522" s="421"/>
      <c r="IVQ522" s="421"/>
      <c r="IVR522" s="421"/>
      <c r="IVS522" s="421"/>
      <c r="IVT522" s="421"/>
      <c r="IVU522" s="421"/>
      <c r="IVV522" s="421"/>
      <c r="IVW522" s="421"/>
      <c r="IVX522" s="421"/>
      <c r="IVY522" s="421"/>
      <c r="IVZ522" s="421"/>
      <c r="IWA522" s="421"/>
      <c r="IWB522" s="421"/>
      <c r="IWC522" s="421"/>
      <c r="IWD522" s="421"/>
      <c r="IWE522" s="421"/>
      <c r="IWF522" s="421"/>
      <c r="IWG522" s="421"/>
      <c r="IWH522" s="421"/>
      <c r="IWI522" s="421"/>
      <c r="IWJ522" s="421"/>
      <c r="IWK522" s="421"/>
      <c r="IWL522" s="421"/>
      <c r="IWM522" s="421"/>
      <c r="IWN522" s="421"/>
      <c r="IWO522" s="421"/>
      <c r="IWP522" s="421"/>
      <c r="IWQ522" s="421"/>
      <c r="IWR522" s="421"/>
      <c r="IWS522" s="421"/>
      <c r="IWT522" s="421"/>
      <c r="IWU522" s="421"/>
      <c r="IWV522" s="421"/>
      <c r="IWW522" s="421"/>
      <c r="IWX522" s="421"/>
      <c r="IWY522" s="421"/>
      <c r="IWZ522" s="421"/>
      <c r="IXA522" s="421"/>
      <c r="IXB522" s="421"/>
      <c r="IXC522" s="421"/>
      <c r="IXD522" s="421"/>
      <c r="IXE522" s="421"/>
      <c r="IXF522" s="421"/>
      <c r="IXG522" s="421"/>
      <c r="IXH522" s="421"/>
      <c r="IXI522" s="421"/>
      <c r="IXJ522" s="421"/>
      <c r="IXK522" s="421"/>
      <c r="IXL522" s="421"/>
      <c r="IXM522" s="421"/>
      <c r="IXN522" s="421"/>
      <c r="IXO522" s="421"/>
      <c r="IXP522" s="421"/>
      <c r="IXQ522" s="421"/>
      <c r="IXR522" s="421"/>
      <c r="IXS522" s="421"/>
      <c r="IXT522" s="421"/>
      <c r="IXU522" s="421"/>
      <c r="IXV522" s="421"/>
      <c r="IXW522" s="421"/>
      <c r="IXX522" s="421"/>
      <c r="IXY522" s="421"/>
      <c r="IXZ522" s="421"/>
      <c r="IYA522" s="421"/>
      <c r="IYB522" s="421"/>
      <c r="IYC522" s="421"/>
      <c r="IYD522" s="421"/>
      <c r="IYE522" s="421"/>
      <c r="IYF522" s="421"/>
      <c r="IYG522" s="421"/>
      <c r="IYH522" s="421"/>
      <c r="IYI522" s="421"/>
      <c r="IYJ522" s="421"/>
      <c r="IYK522" s="421"/>
      <c r="IYL522" s="421"/>
      <c r="IYM522" s="421"/>
      <c r="IYN522" s="421"/>
      <c r="IYO522" s="421"/>
      <c r="IYP522" s="421"/>
      <c r="IYQ522" s="421"/>
      <c r="IYR522" s="421"/>
      <c r="IYS522" s="421"/>
      <c r="IYT522" s="421"/>
      <c r="IYU522" s="421"/>
      <c r="IYV522" s="421"/>
      <c r="IYW522" s="421"/>
      <c r="IYX522" s="421"/>
      <c r="IYY522" s="421"/>
      <c r="IYZ522" s="421"/>
      <c r="IZA522" s="421"/>
      <c r="IZB522" s="421"/>
      <c r="IZC522" s="421"/>
      <c r="IZD522" s="421"/>
      <c r="IZE522" s="421"/>
      <c r="IZF522" s="421"/>
      <c r="IZG522" s="421"/>
      <c r="IZH522" s="421"/>
      <c r="IZI522" s="421"/>
      <c r="IZJ522" s="421"/>
      <c r="IZK522" s="421"/>
      <c r="IZL522" s="421"/>
      <c r="IZM522" s="421"/>
      <c r="IZN522" s="421"/>
      <c r="IZO522" s="421"/>
      <c r="IZP522" s="421"/>
      <c r="IZQ522" s="421"/>
      <c r="IZR522" s="421"/>
      <c r="IZS522" s="421"/>
      <c r="IZT522" s="421"/>
      <c r="IZU522" s="421"/>
      <c r="IZV522" s="421"/>
      <c r="IZW522" s="421"/>
      <c r="IZX522" s="421"/>
      <c r="IZY522" s="421"/>
      <c r="IZZ522" s="421"/>
      <c r="JAA522" s="421"/>
      <c r="JAB522" s="421"/>
      <c r="JAC522" s="421"/>
      <c r="JAD522" s="421"/>
      <c r="JAE522" s="421"/>
      <c r="JAF522" s="421"/>
      <c r="JAG522" s="421"/>
      <c r="JAH522" s="421"/>
      <c r="JAI522" s="421"/>
      <c r="JAJ522" s="421"/>
      <c r="JAK522" s="421"/>
      <c r="JAL522" s="421"/>
      <c r="JAM522" s="421"/>
      <c r="JAN522" s="421"/>
      <c r="JAO522" s="421"/>
      <c r="JAP522" s="421"/>
      <c r="JAQ522" s="421"/>
      <c r="JAR522" s="421"/>
      <c r="JAS522" s="421"/>
      <c r="JAT522" s="421"/>
      <c r="JAU522" s="421"/>
      <c r="JAV522" s="421"/>
      <c r="JAW522" s="421"/>
      <c r="JAX522" s="421"/>
      <c r="JAY522" s="421"/>
      <c r="JAZ522" s="421"/>
      <c r="JBA522" s="421"/>
      <c r="JBB522" s="421"/>
      <c r="JBC522" s="421"/>
      <c r="JBD522" s="421"/>
      <c r="JBE522" s="421"/>
      <c r="JBF522" s="421"/>
      <c r="JBG522" s="421"/>
      <c r="JBH522" s="421"/>
      <c r="JBI522" s="421"/>
      <c r="JBJ522" s="421"/>
      <c r="JBK522" s="421"/>
      <c r="JBL522" s="421"/>
      <c r="JBM522" s="421"/>
      <c r="JBN522" s="421"/>
      <c r="JBO522" s="421"/>
      <c r="JBP522" s="421"/>
      <c r="JBQ522" s="421"/>
      <c r="JBR522" s="421"/>
      <c r="JBS522" s="421"/>
      <c r="JBT522" s="421"/>
      <c r="JBU522" s="421"/>
      <c r="JBV522" s="421"/>
      <c r="JBW522" s="421"/>
      <c r="JBX522" s="421"/>
      <c r="JBY522" s="421"/>
      <c r="JBZ522" s="421"/>
      <c r="JCA522" s="421"/>
      <c r="JCB522" s="421"/>
      <c r="JCC522" s="421"/>
      <c r="JCD522" s="421"/>
      <c r="JCE522" s="421"/>
      <c r="JCF522" s="421"/>
      <c r="JCG522" s="421"/>
      <c r="JCH522" s="421"/>
      <c r="JCI522" s="421"/>
      <c r="JCJ522" s="421"/>
      <c r="JCK522" s="421"/>
      <c r="JCL522" s="421"/>
      <c r="JCM522" s="421"/>
      <c r="JCN522" s="421"/>
      <c r="JCO522" s="421"/>
      <c r="JCP522" s="421"/>
      <c r="JCQ522" s="421"/>
      <c r="JCR522" s="421"/>
      <c r="JCS522" s="421"/>
      <c r="JCT522" s="421"/>
      <c r="JCU522" s="421"/>
      <c r="JCV522" s="421"/>
      <c r="JCW522" s="421"/>
      <c r="JCX522" s="421"/>
      <c r="JCY522" s="421"/>
      <c r="JCZ522" s="421"/>
      <c r="JDA522" s="421"/>
      <c r="JDB522" s="421"/>
      <c r="JDC522" s="421"/>
      <c r="JDD522" s="421"/>
      <c r="JDE522" s="421"/>
      <c r="JDF522" s="421"/>
      <c r="JDG522" s="421"/>
      <c r="JDH522" s="421"/>
      <c r="JDI522" s="421"/>
      <c r="JDJ522" s="421"/>
      <c r="JDK522" s="421"/>
      <c r="JDL522" s="421"/>
      <c r="JDM522" s="421"/>
      <c r="JDN522" s="421"/>
      <c r="JDO522" s="421"/>
      <c r="JDP522" s="421"/>
      <c r="JDQ522" s="421"/>
      <c r="JDR522" s="421"/>
      <c r="JDS522" s="421"/>
      <c r="JDT522" s="421"/>
      <c r="JDU522" s="421"/>
      <c r="JDV522" s="421"/>
      <c r="JDW522" s="421"/>
      <c r="JDX522" s="421"/>
      <c r="JDY522" s="421"/>
      <c r="JDZ522" s="421"/>
      <c r="JEA522" s="421"/>
      <c r="JEB522" s="421"/>
      <c r="JEC522" s="421"/>
      <c r="JED522" s="421"/>
      <c r="JEE522" s="421"/>
      <c r="JEF522" s="421"/>
      <c r="JEG522" s="421"/>
      <c r="JEH522" s="421"/>
      <c r="JEI522" s="421"/>
      <c r="JEJ522" s="421"/>
      <c r="JEK522" s="421"/>
      <c r="JEL522" s="421"/>
      <c r="JEM522" s="421"/>
      <c r="JEN522" s="421"/>
      <c r="JEO522" s="421"/>
      <c r="JEP522" s="421"/>
      <c r="JEQ522" s="421"/>
      <c r="JER522" s="421"/>
      <c r="JES522" s="421"/>
      <c r="JET522" s="421"/>
      <c r="JEU522" s="421"/>
      <c r="JEV522" s="421"/>
      <c r="JEW522" s="421"/>
      <c r="JEX522" s="421"/>
      <c r="JEY522" s="421"/>
      <c r="JEZ522" s="421"/>
      <c r="JFA522" s="421"/>
      <c r="JFB522" s="421"/>
      <c r="JFC522" s="421"/>
      <c r="JFD522" s="421"/>
      <c r="JFE522" s="421"/>
      <c r="JFF522" s="421"/>
      <c r="JFG522" s="421"/>
      <c r="JFH522" s="421"/>
      <c r="JFI522" s="421"/>
      <c r="JFJ522" s="421"/>
      <c r="JFK522" s="421"/>
      <c r="JFL522" s="421"/>
      <c r="JFM522" s="421"/>
      <c r="JFN522" s="421"/>
      <c r="JFO522" s="421"/>
      <c r="JFP522" s="421"/>
      <c r="JFQ522" s="421"/>
      <c r="JFR522" s="421"/>
      <c r="JFS522" s="421"/>
      <c r="JFT522" s="421"/>
      <c r="JFU522" s="421"/>
      <c r="JFV522" s="421"/>
      <c r="JFW522" s="421"/>
      <c r="JFX522" s="421"/>
      <c r="JFY522" s="421"/>
      <c r="JFZ522" s="421"/>
      <c r="JGA522" s="421"/>
      <c r="JGB522" s="421"/>
      <c r="JGC522" s="421"/>
      <c r="JGD522" s="421"/>
      <c r="JGE522" s="421"/>
      <c r="JGF522" s="421"/>
      <c r="JGG522" s="421"/>
      <c r="JGH522" s="421"/>
      <c r="JGI522" s="421"/>
      <c r="JGJ522" s="421"/>
      <c r="JGK522" s="421"/>
      <c r="JGL522" s="421"/>
      <c r="JGM522" s="421"/>
      <c r="JGN522" s="421"/>
      <c r="JGO522" s="421"/>
      <c r="JGP522" s="421"/>
      <c r="JGQ522" s="421"/>
      <c r="JGR522" s="421"/>
      <c r="JGS522" s="421"/>
      <c r="JGT522" s="421"/>
      <c r="JGU522" s="421"/>
      <c r="JGV522" s="421"/>
      <c r="JGW522" s="421"/>
      <c r="JGX522" s="421"/>
      <c r="JGY522" s="421"/>
      <c r="JGZ522" s="421"/>
      <c r="JHA522" s="421"/>
      <c r="JHB522" s="421"/>
      <c r="JHC522" s="421"/>
      <c r="JHD522" s="421"/>
      <c r="JHE522" s="421"/>
      <c r="JHF522" s="421"/>
      <c r="JHG522" s="421"/>
      <c r="JHH522" s="421"/>
      <c r="JHI522" s="421"/>
      <c r="JHJ522" s="421"/>
      <c r="JHK522" s="421"/>
      <c r="JHL522" s="421"/>
      <c r="JHM522" s="421"/>
      <c r="JHN522" s="421"/>
      <c r="JHO522" s="421"/>
      <c r="JHP522" s="421"/>
      <c r="JHQ522" s="421"/>
      <c r="JHR522" s="421"/>
      <c r="JHS522" s="421"/>
      <c r="JHT522" s="421"/>
      <c r="JHU522" s="421"/>
      <c r="JHV522" s="421"/>
      <c r="JHW522" s="421"/>
      <c r="JHX522" s="421"/>
      <c r="JHY522" s="421"/>
      <c r="JHZ522" s="421"/>
      <c r="JIA522" s="421"/>
      <c r="JIB522" s="421"/>
      <c r="JIC522" s="421"/>
      <c r="JID522" s="421"/>
      <c r="JIE522" s="421"/>
      <c r="JIF522" s="421"/>
      <c r="JIG522" s="421"/>
      <c r="JIH522" s="421"/>
      <c r="JII522" s="421"/>
      <c r="JIJ522" s="421"/>
      <c r="JIK522" s="421"/>
      <c r="JIL522" s="421"/>
      <c r="JIM522" s="421"/>
      <c r="JIN522" s="421"/>
      <c r="JIO522" s="421"/>
      <c r="JIP522" s="421"/>
      <c r="JIQ522" s="421"/>
      <c r="JIR522" s="421"/>
      <c r="JIS522" s="421"/>
      <c r="JIT522" s="421"/>
      <c r="JIU522" s="421"/>
      <c r="JIV522" s="421"/>
      <c r="JIW522" s="421"/>
      <c r="JIX522" s="421"/>
      <c r="JIY522" s="421"/>
      <c r="JIZ522" s="421"/>
      <c r="JJA522" s="421"/>
      <c r="JJB522" s="421"/>
      <c r="JJC522" s="421"/>
      <c r="JJD522" s="421"/>
      <c r="JJE522" s="421"/>
      <c r="JJF522" s="421"/>
      <c r="JJG522" s="421"/>
      <c r="JJH522" s="421"/>
      <c r="JJI522" s="421"/>
      <c r="JJJ522" s="421"/>
      <c r="JJK522" s="421"/>
      <c r="JJL522" s="421"/>
      <c r="JJM522" s="421"/>
      <c r="JJN522" s="421"/>
      <c r="JJO522" s="421"/>
      <c r="JJP522" s="421"/>
      <c r="JJQ522" s="421"/>
      <c r="JJR522" s="421"/>
      <c r="JJS522" s="421"/>
      <c r="JJT522" s="421"/>
      <c r="JJU522" s="421"/>
      <c r="JJV522" s="421"/>
      <c r="JJW522" s="421"/>
      <c r="JJX522" s="421"/>
      <c r="JJY522" s="421"/>
      <c r="JJZ522" s="421"/>
      <c r="JKA522" s="421"/>
      <c r="JKB522" s="421"/>
      <c r="JKC522" s="421"/>
      <c r="JKD522" s="421"/>
      <c r="JKE522" s="421"/>
      <c r="JKF522" s="421"/>
      <c r="JKG522" s="421"/>
      <c r="JKH522" s="421"/>
      <c r="JKI522" s="421"/>
      <c r="JKJ522" s="421"/>
      <c r="JKK522" s="421"/>
      <c r="JKL522" s="421"/>
      <c r="JKM522" s="421"/>
      <c r="JKN522" s="421"/>
      <c r="JKO522" s="421"/>
      <c r="JKP522" s="421"/>
      <c r="JKQ522" s="421"/>
      <c r="JKR522" s="421"/>
      <c r="JKS522" s="421"/>
      <c r="JKT522" s="421"/>
      <c r="JKU522" s="421"/>
      <c r="JKV522" s="421"/>
      <c r="JKW522" s="421"/>
      <c r="JKX522" s="421"/>
      <c r="JKY522" s="421"/>
      <c r="JKZ522" s="421"/>
      <c r="JLA522" s="421"/>
      <c r="JLB522" s="421"/>
      <c r="JLC522" s="421"/>
      <c r="JLD522" s="421"/>
      <c r="JLE522" s="421"/>
      <c r="JLF522" s="421"/>
      <c r="JLG522" s="421"/>
      <c r="JLH522" s="421"/>
      <c r="JLI522" s="421"/>
      <c r="JLJ522" s="421"/>
      <c r="JLK522" s="421"/>
      <c r="JLL522" s="421"/>
      <c r="JLM522" s="421"/>
      <c r="JLN522" s="421"/>
      <c r="JLO522" s="421"/>
      <c r="JLP522" s="421"/>
      <c r="JLQ522" s="421"/>
      <c r="JLR522" s="421"/>
      <c r="JLS522" s="421"/>
      <c r="JLT522" s="421"/>
      <c r="JLU522" s="421"/>
      <c r="JLV522" s="421"/>
      <c r="JLW522" s="421"/>
      <c r="JLX522" s="421"/>
      <c r="JLY522" s="421"/>
      <c r="JLZ522" s="421"/>
      <c r="JMA522" s="421"/>
      <c r="JMB522" s="421"/>
      <c r="JMC522" s="421"/>
      <c r="JMD522" s="421"/>
      <c r="JME522" s="421"/>
      <c r="JMF522" s="421"/>
      <c r="JMG522" s="421"/>
      <c r="JMH522" s="421"/>
      <c r="JMI522" s="421"/>
      <c r="JMJ522" s="421"/>
      <c r="JMK522" s="421"/>
      <c r="JML522" s="421"/>
      <c r="JMM522" s="421"/>
      <c r="JMN522" s="421"/>
      <c r="JMO522" s="421"/>
      <c r="JMP522" s="421"/>
      <c r="JMQ522" s="421"/>
      <c r="JMR522" s="421"/>
      <c r="JMS522" s="421"/>
      <c r="JMT522" s="421"/>
      <c r="JMU522" s="421"/>
      <c r="JMV522" s="421"/>
      <c r="JMW522" s="421"/>
      <c r="JMX522" s="421"/>
      <c r="JMY522" s="421"/>
      <c r="JMZ522" s="421"/>
      <c r="JNA522" s="421"/>
      <c r="JNB522" s="421"/>
      <c r="JNC522" s="421"/>
      <c r="JND522" s="421"/>
      <c r="JNE522" s="421"/>
      <c r="JNF522" s="421"/>
      <c r="JNG522" s="421"/>
      <c r="JNH522" s="421"/>
      <c r="JNI522" s="421"/>
      <c r="JNJ522" s="421"/>
      <c r="JNK522" s="421"/>
      <c r="JNL522" s="421"/>
      <c r="JNM522" s="421"/>
      <c r="JNN522" s="421"/>
      <c r="JNO522" s="421"/>
      <c r="JNP522" s="421"/>
      <c r="JNQ522" s="421"/>
      <c r="JNR522" s="421"/>
      <c r="JNS522" s="421"/>
      <c r="JNT522" s="421"/>
      <c r="JNU522" s="421"/>
      <c r="JNV522" s="421"/>
      <c r="JNW522" s="421"/>
      <c r="JNX522" s="421"/>
      <c r="JNY522" s="421"/>
      <c r="JNZ522" s="421"/>
      <c r="JOA522" s="421"/>
      <c r="JOB522" s="421"/>
      <c r="JOC522" s="421"/>
      <c r="JOD522" s="421"/>
      <c r="JOE522" s="421"/>
      <c r="JOF522" s="421"/>
      <c r="JOG522" s="421"/>
      <c r="JOH522" s="421"/>
      <c r="JOI522" s="421"/>
      <c r="JOJ522" s="421"/>
      <c r="JOK522" s="421"/>
      <c r="JOL522" s="421"/>
      <c r="JOM522" s="421"/>
      <c r="JON522" s="421"/>
      <c r="JOO522" s="421"/>
      <c r="JOP522" s="421"/>
      <c r="JOQ522" s="421"/>
      <c r="JOR522" s="421"/>
      <c r="JOS522" s="421"/>
      <c r="JOT522" s="421"/>
      <c r="JOU522" s="421"/>
      <c r="JOV522" s="421"/>
      <c r="JOW522" s="421"/>
      <c r="JOX522" s="421"/>
      <c r="JOY522" s="421"/>
      <c r="JOZ522" s="421"/>
      <c r="JPA522" s="421"/>
      <c r="JPB522" s="421"/>
      <c r="JPC522" s="421"/>
      <c r="JPD522" s="421"/>
      <c r="JPE522" s="421"/>
      <c r="JPF522" s="421"/>
      <c r="JPG522" s="421"/>
      <c r="JPH522" s="421"/>
      <c r="JPI522" s="421"/>
      <c r="JPJ522" s="421"/>
      <c r="JPK522" s="421"/>
      <c r="JPL522" s="421"/>
      <c r="JPM522" s="421"/>
      <c r="JPN522" s="421"/>
      <c r="JPO522" s="421"/>
      <c r="JPP522" s="421"/>
      <c r="JPQ522" s="421"/>
      <c r="JPR522" s="421"/>
      <c r="JPS522" s="421"/>
      <c r="JPT522" s="421"/>
      <c r="JPU522" s="421"/>
      <c r="JPV522" s="421"/>
      <c r="JPW522" s="421"/>
      <c r="JPX522" s="421"/>
      <c r="JPY522" s="421"/>
      <c r="JPZ522" s="421"/>
      <c r="JQA522" s="421"/>
      <c r="JQB522" s="421"/>
      <c r="JQC522" s="421"/>
      <c r="JQD522" s="421"/>
      <c r="JQE522" s="421"/>
      <c r="JQF522" s="421"/>
      <c r="JQG522" s="421"/>
      <c r="JQH522" s="421"/>
      <c r="JQI522" s="421"/>
      <c r="JQJ522" s="421"/>
      <c r="JQK522" s="421"/>
      <c r="JQL522" s="421"/>
      <c r="JQM522" s="421"/>
      <c r="JQN522" s="421"/>
      <c r="JQO522" s="421"/>
      <c r="JQP522" s="421"/>
      <c r="JQQ522" s="421"/>
      <c r="JQR522" s="421"/>
      <c r="JQS522" s="421"/>
      <c r="JQT522" s="421"/>
      <c r="JQU522" s="421"/>
      <c r="JQV522" s="421"/>
      <c r="JQW522" s="421"/>
      <c r="JQX522" s="421"/>
      <c r="JQY522" s="421"/>
      <c r="JQZ522" s="421"/>
      <c r="JRA522" s="421"/>
      <c r="JRB522" s="421"/>
      <c r="JRC522" s="421"/>
      <c r="JRD522" s="421"/>
      <c r="JRE522" s="421"/>
      <c r="JRF522" s="421"/>
      <c r="JRG522" s="421"/>
      <c r="JRH522" s="421"/>
      <c r="JRI522" s="421"/>
      <c r="JRJ522" s="421"/>
      <c r="JRK522" s="421"/>
      <c r="JRL522" s="421"/>
      <c r="JRM522" s="421"/>
      <c r="JRN522" s="421"/>
      <c r="JRO522" s="421"/>
      <c r="JRP522" s="421"/>
      <c r="JRQ522" s="421"/>
      <c r="JRR522" s="421"/>
      <c r="JRS522" s="421"/>
      <c r="JRT522" s="421"/>
      <c r="JRU522" s="421"/>
      <c r="JRV522" s="421"/>
      <c r="JRW522" s="421"/>
      <c r="JRX522" s="421"/>
      <c r="JRY522" s="421"/>
      <c r="JRZ522" s="421"/>
      <c r="JSA522" s="421"/>
      <c r="JSB522" s="421"/>
      <c r="JSC522" s="421"/>
      <c r="JSD522" s="421"/>
      <c r="JSE522" s="421"/>
      <c r="JSF522" s="421"/>
      <c r="JSG522" s="421"/>
      <c r="JSH522" s="421"/>
      <c r="JSI522" s="421"/>
      <c r="JSJ522" s="421"/>
      <c r="JSK522" s="421"/>
      <c r="JSL522" s="421"/>
      <c r="JSM522" s="421"/>
      <c r="JSN522" s="421"/>
      <c r="JSO522" s="421"/>
      <c r="JSP522" s="421"/>
      <c r="JSQ522" s="421"/>
      <c r="JSR522" s="421"/>
      <c r="JSS522" s="421"/>
      <c r="JST522" s="421"/>
      <c r="JSU522" s="421"/>
      <c r="JSV522" s="421"/>
      <c r="JSW522" s="421"/>
      <c r="JSX522" s="421"/>
      <c r="JSY522" s="421"/>
      <c r="JSZ522" s="421"/>
      <c r="JTA522" s="421"/>
      <c r="JTB522" s="421"/>
      <c r="JTC522" s="421"/>
      <c r="JTD522" s="421"/>
      <c r="JTE522" s="421"/>
      <c r="JTF522" s="421"/>
      <c r="JTG522" s="421"/>
      <c r="JTH522" s="421"/>
      <c r="JTI522" s="421"/>
      <c r="JTJ522" s="421"/>
      <c r="JTK522" s="421"/>
      <c r="JTL522" s="421"/>
      <c r="JTM522" s="421"/>
      <c r="JTN522" s="421"/>
      <c r="JTO522" s="421"/>
      <c r="JTP522" s="421"/>
      <c r="JTQ522" s="421"/>
      <c r="JTR522" s="421"/>
      <c r="JTS522" s="421"/>
      <c r="JTT522" s="421"/>
      <c r="JTU522" s="421"/>
      <c r="JTV522" s="421"/>
      <c r="JTW522" s="421"/>
      <c r="JTX522" s="421"/>
      <c r="JTY522" s="421"/>
      <c r="JTZ522" s="421"/>
      <c r="JUA522" s="421"/>
      <c r="JUB522" s="421"/>
      <c r="JUC522" s="421"/>
      <c r="JUD522" s="421"/>
      <c r="JUE522" s="421"/>
      <c r="JUF522" s="421"/>
      <c r="JUG522" s="421"/>
      <c r="JUH522" s="421"/>
      <c r="JUI522" s="421"/>
      <c r="JUJ522" s="421"/>
      <c r="JUK522" s="421"/>
      <c r="JUL522" s="421"/>
      <c r="JUM522" s="421"/>
      <c r="JUN522" s="421"/>
      <c r="JUO522" s="421"/>
      <c r="JUP522" s="421"/>
      <c r="JUQ522" s="421"/>
      <c r="JUR522" s="421"/>
      <c r="JUS522" s="421"/>
      <c r="JUT522" s="421"/>
      <c r="JUU522" s="421"/>
      <c r="JUV522" s="421"/>
      <c r="JUW522" s="421"/>
      <c r="JUX522" s="421"/>
      <c r="JUY522" s="421"/>
      <c r="JUZ522" s="421"/>
      <c r="JVA522" s="421"/>
      <c r="JVB522" s="421"/>
      <c r="JVC522" s="421"/>
      <c r="JVD522" s="421"/>
      <c r="JVE522" s="421"/>
      <c r="JVF522" s="421"/>
      <c r="JVG522" s="421"/>
      <c r="JVH522" s="421"/>
      <c r="JVI522" s="421"/>
      <c r="JVJ522" s="421"/>
      <c r="JVK522" s="421"/>
      <c r="JVL522" s="421"/>
      <c r="JVM522" s="421"/>
      <c r="JVN522" s="421"/>
      <c r="JVO522" s="421"/>
      <c r="JVP522" s="421"/>
      <c r="JVQ522" s="421"/>
      <c r="JVR522" s="421"/>
      <c r="JVS522" s="421"/>
      <c r="JVT522" s="421"/>
      <c r="JVU522" s="421"/>
      <c r="JVV522" s="421"/>
      <c r="JVW522" s="421"/>
      <c r="JVX522" s="421"/>
      <c r="JVY522" s="421"/>
      <c r="JVZ522" s="421"/>
      <c r="JWA522" s="421"/>
      <c r="JWB522" s="421"/>
      <c r="JWC522" s="421"/>
      <c r="JWD522" s="421"/>
      <c r="JWE522" s="421"/>
      <c r="JWF522" s="421"/>
      <c r="JWG522" s="421"/>
      <c r="JWH522" s="421"/>
      <c r="JWI522" s="421"/>
      <c r="JWJ522" s="421"/>
      <c r="JWK522" s="421"/>
      <c r="JWL522" s="421"/>
      <c r="JWM522" s="421"/>
      <c r="JWN522" s="421"/>
      <c r="JWO522" s="421"/>
      <c r="JWP522" s="421"/>
      <c r="JWQ522" s="421"/>
      <c r="JWR522" s="421"/>
      <c r="JWS522" s="421"/>
      <c r="JWT522" s="421"/>
      <c r="JWU522" s="421"/>
      <c r="JWV522" s="421"/>
      <c r="JWW522" s="421"/>
      <c r="JWX522" s="421"/>
      <c r="JWY522" s="421"/>
      <c r="JWZ522" s="421"/>
      <c r="JXA522" s="421"/>
      <c r="JXB522" s="421"/>
      <c r="JXC522" s="421"/>
      <c r="JXD522" s="421"/>
      <c r="JXE522" s="421"/>
      <c r="JXF522" s="421"/>
      <c r="JXG522" s="421"/>
      <c r="JXH522" s="421"/>
      <c r="JXI522" s="421"/>
      <c r="JXJ522" s="421"/>
      <c r="JXK522" s="421"/>
      <c r="JXL522" s="421"/>
      <c r="JXM522" s="421"/>
      <c r="JXN522" s="421"/>
      <c r="JXO522" s="421"/>
      <c r="JXP522" s="421"/>
      <c r="JXQ522" s="421"/>
      <c r="JXR522" s="421"/>
      <c r="JXS522" s="421"/>
      <c r="JXT522" s="421"/>
      <c r="JXU522" s="421"/>
      <c r="JXV522" s="421"/>
      <c r="JXW522" s="421"/>
      <c r="JXX522" s="421"/>
      <c r="JXY522" s="421"/>
      <c r="JXZ522" s="421"/>
      <c r="JYA522" s="421"/>
      <c r="JYB522" s="421"/>
      <c r="JYC522" s="421"/>
      <c r="JYD522" s="421"/>
      <c r="JYE522" s="421"/>
      <c r="JYF522" s="421"/>
      <c r="JYG522" s="421"/>
      <c r="JYH522" s="421"/>
      <c r="JYI522" s="421"/>
      <c r="JYJ522" s="421"/>
      <c r="JYK522" s="421"/>
      <c r="JYL522" s="421"/>
      <c r="JYM522" s="421"/>
      <c r="JYN522" s="421"/>
      <c r="JYO522" s="421"/>
      <c r="JYP522" s="421"/>
      <c r="JYQ522" s="421"/>
      <c r="JYR522" s="421"/>
      <c r="JYS522" s="421"/>
      <c r="JYT522" s="421"/>
      <c r="JYU522" s="421"/>
      <c r="JYV522" s="421"/>
      <c r="JYW522" s="421"/>
      <c r="JYX522" s="421"/>
      <c r="JYY522" s="421"/>
      <c r="JYZ522" s="421"/>
      <c r="JZA522" s="421"/>
      <c r="JZB522" s="421"/>
      <c r="JZC522" s="421"/>
      <c r="JZD522" s="421"/>
      <c r="JZE522" s="421"/>
      <c r="JZF522" s="421"/>
      <c r="JZG522" s="421"/>
      <c r="JZH522" s="421"/>
      <c r="JZI522" s="421"/>
      <c r="JZJ522" s="421"/>
      <c r="JZK522" s="421"/>
      <c r="JZL522" s="421"/>
      <c r="JZM522" s="421"/>
      <c r="JZN522" s="421"/>
      <c r="JZO522" s="421"/>
      <c r="JZP522" s="421"/>
      <c r="JZQ522" s="421"/>
      <c r="JZR522" s="421"/>
      <c r="JZS522" s="421"/>
      <c r="JZT522" s="421"/>
      <c r="JZU522" s="421"/>
      <c r="JZV522" s="421"/>
      <c r="JZW522" s="421"/>
      <c r="JZX522" s="421"/>
      <c r="JZY522" s="421"/>
      <c r="JZZ522" s="421"/>
      <c r="KAA522" s="421"/>
      <c r="KAB522" s="421"/>
      <c r="KAC522" s="421"/>
      <c r="KAD522" s="421"/>
      <c r="KAE522" s="421"/>
      <c r="KAF522" s="421"/>
      <c r="KAG522" s="421"/>
      <c r="KAH522" s="421"/>
      <c r="KAI522" s="421"/>
      <c r="KAJ522" s="421"/>
      <c r="KAK522" s="421"/>
      <c r="KAL522" s="421"/>
      <c r="KAM522" s="421"/>
      <c r="KAN522" s="421"/>
      <c r="KAO522" s="421"/>
      <c r="KAP522" s="421"/>
      <c r="KAQ522" s="421"/>
      <c r="KAR522" s="421"/>
      <c r="KAS522" s="421"/>
      <c r="KAT522" s="421"/>
      <c r="KAU522" s="421"/>
      <c r="KAV522" s="421"/>
      <c r="KAW522" s="421"/>
      <c r="KAX522" s="421"/>
      <c r="KAY522" s="421"/>
      <c r="KAZ522" s="421"/>
      <c r="KBA522" s="421"/>
      <c r="KBB522" s="421"/>
      <c r="KBC522" s="421"/>
      <c r="KBD522" s="421"/>
      <c r="KBE522" s="421"/>
      <c r="KBF522" s="421"/>
      <c r="KBG522" s="421"/>
      <c r="KBH522" s="421"/>
      <c r="KBI522" s="421"/>
      <c r="KBJ522" s="421"/>
      <c r="KBK522" s="421"/>
      <c r="KBL522" s="421"/>
      <c r="KBM522" s="421"/>
      <c r="KBN522" s="421"/>
      <c r="KBO522" s="421"/>
      <c r="KBP522" s="421"/>
      <c r="KBQ522" s="421"/>
      <c r="KBR522" s="421"/>
      <c r="KBS522" s="421"/>
      <c r="KBT522" s="421"/>
      <c r="KBU522" s="421"/>
      <c r="KBV522" s="421"/>
      <c r="KBW522" s="421"/>
      <c r="KBX522" s="421"/>
      <c r="KBY522" s="421"/>
      <c r="KBZ522" s="421"/>
      <c r="KCA522" s="421"/>
      <c r="KCB522" s="421"/>
      <c r="KCC522" s="421"/>
      <c r="KCD522" s="421"/>
      <c r="KCE522" s="421"/>
      <c r="KCF522" s="421"/>
      <c r="KCG522" s="421"/>
      <c r="KCH522" s="421"/>
      <c r="KCI522" s="421"/>
      <c r="KCJ522" s="421"/>
      <c r="KCK522" s="421"/>
      <c r="KCL522" s="421"/>
      <c r="KCM522" s="421"/>
      <c r="KCN522" s="421"/>
      <c r="KCO522" s="421"/>
      <c r="KCP522" s="421"/>
      <c r="KCQ522" s="421"/>
      <c r="KCR522" s="421"/>
      <c r="KCS522" s="421"/>
      <c r="KCT522" s="421"/>
      <c r="KCU522" s="421"/>
      <c r="KCV522" s="421"/>
      <c r="KCW522" s="421"/>
      <c r="KCX522" s="421"/>
      <c r="KCY522" s="421"/>
      <c r="KCZ522" s="421"/>
      <c r="KDA522" s="421"/>
      <c r="KDB522" s="421"/>
      <c r="KDC522" s="421"/>
      <c r="KDD522" s="421"/>
      <c r="KDE522" s="421"/>
      <c r="KDF522" s="421"/>
      <c r="KDG522" s="421"/>
      <c r="KDH522" s="421"/>
      <c r="KDI522" s="421"/>
      <c r="KDJ522" s="421"/>
      <c r="KDK522" s="421"/>
      <c r="KDL522" s="421"/>
      <c r="KDM522" s="421"/>
      <c r="KDN522" s="421"/>
      <c r="KDO522" s="421"/>
      <c r="KDP522" s="421"/>
      <c r="KDQ522" s="421"/>
      <c r="KDR522" s="421"/>
      <c r="KDS522" s="421"/>
      <c r="KDT522" s="421"/>
      <c r="KDU522" s="421"/>
      <c r="KDV522" s="421"/>
      <c r="KDW522" s="421"/>
      <c r="KDX522" s="421"/>
      <c r="KDY522" s="421"/>
      <c r="KDZ522" s="421"/>
      <c r="KEA522" s="421"/>
      <c r="KEB522" s="421"/>
      <c r="KEC522" s="421"/>
      <c r="KED522" s="421"/>
      <c r="KEE522" s="421"/>
      <c r="KEF522" s="421"/>
      <c r="KEG522" s="421"/>
      <c r="KEH522" s="421"/>
      <c r="KEI522" s="421"/>
      <c r="KEJ522" s="421"/>
      <c r="KEK522" s="421"/>
      <c r="KEL522" s="421"/>
      <c r="KEM522" s="421"/>
      <c r="KEN522" s="421"/>
      <c r="KEO522" s="421"/>
      <c r="KEP522" s="421"/>
      <c r="KEQ522" s="421"/>
      <c r="KER522" s="421"/>
      <c r="KES522" s="421"/>
      <c r="KET522" s="421"/>
      <c r="KEU522" s="421"/>
      <c r="KEV522" s="421"/>
      <c r="KEW522" s="421"/>
      <c r="KEX522" s="421"/>
      <c r="KEY522" s="421"/>
      <c r="KEZ522" s="421"/>
      <c r="KFA522" s="421"/>
      <c r="KFB522" s="421"/>
      <c r="KFC522" s="421"/>
      <c r="KFD522" s="421"/>
      <c r="KFE522" s="421"/>
      <c r="KFF522" s="421"/>
      <c r="KFG522" s="421"/>
      <c r="KFH522" s="421"/>
      <c r="KFI522" s="421"/>
      <c r="KFJ522" s="421"/>
      <c r="KFK522" s="421"/>
      <c r="KFL522" s="421"/>
      <c r="KFM522" s="421"/>
      <c r="KFN522" s="421"/>
      <c r="KFO522" s="421"/>
      <c r="KFP522" s="421"/>
      <c r="KFQ522" s="421"/>
      <c r="KFR522" s="421"/>
      <c r="KFS522" s="421"/>
      <c r="KFT522" s="421"/>
      <c r="KFU522" s="421"/>
      <c r="KFV522" s="421"/>
      <c r="KFW522" s="421"/>
      <c r="KFX522" s="421"/>
      <c r="KFY522" s="421"/>
      <c r="KFZ522" s="421"/>
      <c r="KGA522" s="421"/>
      <c r="KGB522" s="421"/>
      <c r="KGC522" s="421"/>
      <c r="KGD522" s="421"/>
      <c r="KGE522" s="421"/>
      <c r="KGF522" s="421"/>
      <c r="KGG522" s="421"/>
      <c r="KGH522" s="421"/>
      <c r="KGI522" s="421"/>
      <c r="KGJ522" s="421"/>
      <c r="KGK522" s="421"/>
      <c r="KGL522" s="421"/>
      <c r="KGM522" s="421"/>
      <c r="KGN522" s="421"/>
      <c r="KGO522" s="421"/>
      <c r="KGP522" s="421"/>
      <c r="KGQ522" s="421"/>
      <c r="KGR522" s="421"/>
      <c r="KGS522" s="421"/>
      <c r="KGT522" s="421"/>
      <c r="KGU522" s="421"/>
      <c r="KGV522" s="421"/>
      <c r="KGW522" s="421"/>
      <c r="KGX522" s="421"/>
      <c r="KGY522" s="421"/>
      <c r="KGZ522" s="421"/>
      <c r="KHA522" s="421"/>
      <c r="KHB522" s="421"/>
      <c r="KHC522" s="421"/>
      <c r="KHD522" s="421"/>
      <c r="KHE522" s="421"/>
      <c r="KHF522" s="421"/>
      <c r="KHG522" s="421"/>
      <c r="KHH522" s="421"/>
      <c r="KHI522" s="421"/>
      <c r="KHJ522" s="421"/>
      <c r="KHK522" s="421"/>
      <c r="KHL522" s="421"/>
      <c r="KHM522" s="421"/>
      <c r="KHN522" s="421"/>
      <c r="KHO522" s="421"/>
      <c r="KHP522" s="421"/>
      <c r="KHQ522" s="421"/>
      <c r="KHR522" s="421"/>
      <c r="KHS522" s="421"/>
      <c r="KHT522" s="421"/>
      <c r="KHU522" s="421"/>
      <c r="KHV522" s="421"/>
      <c r="KHW522" s="421"/>
      <c r="KHX522" s="421"/>
      <c r="KHY522" s="421"/>
      <c r="KHZ522" s="421"/>
      <c r="KIA522" s="421"/>
      <c r="KIB522" s="421"/>
      <c r="KIC522" s="421"/>
      <c r="KID522" s="421"/>
      <c r="KIE522" s="421"/>
      <c r="KIF522" s="421"/>
      <c r="KIG522" s="421"/>
      <c r="KIH522" s="421"/>
      <c r="KII522" s="421"/>
      <c r="KIJ522" s="421"/>
      <c r="KIK522" s="421"/>
      <c r="KIL522" s="421"/>
      <c r="KIM522" s="421"/>
      <c r="KIN522" s="421"/>
      <c r="KIO522" s="421"/>
      <c r="KIP522" s="421"/>
      <c r="KIQ522" s="421"/>
      <c r="KIR522" s="421"/>
      <c r="KIS522" s="421"/>
      <c r="KIT522" s="421"/>
      <c r="KIU522" s="421"/>
      <c r="KIV522" s="421"/>
      <c r="KIW522" s="421"/>
      <c r="KIX522" s="421"/>
      <c r="KIY522" s="421"/>
      <c r="KIZ522" s="421"/>
      <c r="KJA522" s="421"/>
      <c r="KJB522" s="421"/>
      <c r="KJC522" s="421"/>
      <c r="KJD522" s="421"/>
      <c r="KJE522" s="421"/>
      <c r="KJF522" s="421"/>
      <c r="KJG522" s="421"/>
      <c r="KJH522" s="421"/>
      <c r="KJI522" s="421"/>
      <c r="KJJ522" s="421"/>
      <c r="KJK522" s="421"/>
      <c r="KJL522" s="421"/>
      <c r="KJM522" s="421"/>
      <c r="KJN522" s="421"/>
      <c r="KJO522" s="421"/>
      <c r="KJP522" s="421"/>
      <c r="KJQ522" s="421"/>
      <c r="KJR522" s="421"/>
      <c r="KJS522" s="421"/>
      <c r="KJT522" s="421"/>
      <c r="KJU522" s="421"/>
      <c r="KJV522" s="421"/>
      <c r="KJW522" s="421"/>
      <c r="KJX522" s="421"/>
      <c r="KJY522" s="421"/>
      <c r="KJZ522" s="421"/>
      <c r="KKA522" s="421"/>
      <c r="KKB522" s="421"/>
      <c r="KKC522" s="421"/>
      <c r="KKD522" s="421"/>
      <c r="KKE522" s="421"/>
      <c r="KKF522" s="421"/>
      <c r="KKG522" s="421"/>
      <c r="KKH522" s="421"/>
      <c r="KKI522" s="421"/>
      <c r="KKJ522" s="421"/>
      <c r="KKK522" s="421"/>
      <c r="KKL522" s="421"/>
      <c r="KKM522" s="421"/>
      <c r="KKN522" s="421"/>
      <c r="KKO522" s="421"/>
      <c r="KKP522" s="421"/>
      <c r="KKQ522" s="421"/>
      <c r="KKR522" s="421"/>
      <c r="KKS522" s="421"/>
      <c r="KKT522" s="421"/>
      <c r="KKU522" s="421"/>
      <c r="KKV522" s="421"/>
      <c r="KKW522" s="421"/>
      <c r="KKX522" s="421"/>
      <c r="KKY522" s="421"/>
      <c r="KKZ522" s="421"/>
      <c r="KLA522" s="421"/>
      <c r="KLB522" s="421"/>
      <c r="KLC522" s="421"/>
      <c r="KLD522" s="421"/>
      <c r="KLE522" s="421"/>
      <c r="KLF522" s="421"/>
      <c r="KLG522" s="421"/>
      <c r="KLH522" s="421"/>
      <c r="KLI522" s="421"/>
      <c r="KLJ522" s="421"/>
      <c r="KLK522" s="421"/>
      <c r="KLL522" s="421"/>
      <c r="KLM522" s="421"/>
      <c r="KLN522" s="421"/>
      <c r="KLO522" s="421"/>
      <c r="KLP522" s="421"/>
      <c r="KLQ522" s="421"/>
      <c r="KLR522" s="421"/>
      <c r="KLS522" s="421"/>
      <c r="KLT522" s="421"/>
      <c r="KLU522" s="421"/>
      <c r="KLV522" s="421"/>
      <c r="KLW522" s="421"/>
      <c r="KLX522" s="421"/>
      <c r="KLY522" s="421"/>
      <c r="KLZ522" s="421"/>
      <c r="KMA522" s="421"/>
      <c r="KMB522" s="421"/>
      <c r="KMC522" s="421"/>
      <c r="KMD522" s="421"/>
      <c r="KME522" s="421"/>
      <c r="KMF522" s="421"/>
      <c r="KMG522" s="421"/>
      <c r="KMH522" s="421"/>
      <c r="KMI522" s="421"/>
      <c r="KMJ522" s="421"/>
      <c r="KMK522" s="421"/>
      <c r="KML522" s="421"/>
      <c r="KMM522" s="421"/>
      <c r="KMN522" s="421"/>
      <c r="KMO522" s="421"/>
      <c r="KMP522" s="421"/>
      <c r="KMQ522" s="421"/>
      <c r="KMR522" s="421"/>
      <c r="KMS522" s="421"/>
      <c r="KMT522" s="421"/>
      <c r="KMU522" s="421"/>
      <c r="KMV522" s="421"/>
      <c r="KMW522" s="421"/>
      <c r="KMX522" s="421"/>
      <c r="KMY522" s="421"/>
      <c r="KMZ522" s="421"/>
      <c r="KNA522" s="421"/>
      <c r="KNB522" s="421"/>
      <c r="KNC522" s="421"/>
      <c r="KND522" s="421"/>
      <c r="KNE522" s="421"/>
      <c r="KNF522" s="421"/>
      <c r="KNG522" s="421"/>
      <c r="KNH522" s="421"/>
      <c r="KNI522" s="421"/>
      <c r="KNJ522" s="421"/>
      <c r="KNK522" s="421"/>
      <c r="KNL522" s="421"/>
      <c r="KNM522" s="421"/>
      <c r="KNN522" s="421"/>
      <c r="KNO522" s="421"/>
      <c r="KNP522" s="421"/>
      <c r="KNQ522" s="421"/>
      <c r="KNR522" s="421"/>
      <c r="KNS522" s="421"/>
      <c r="KNT522" s="421"/>
      <c r="KNU522" s="421"/>
      <c r="KNV522" s="421"/>
      <c r="KNW522" s="421"/>
      <c r="KNX522" s="421"/>
      <c r="KNY522" s="421"/>
      <c r="KNZ522" s="421"/>
      <c r="KOA522" s="421"/>
      <c r="KOB522" s="421"/>
      <c r="KOC522" s="421"/>
      <c r="KOD522" s="421"/>
      <c r="KOE522" s="421"/>
      <c r="KOF522" s="421"/>
      <c r="KOG522" s="421"/>
      <c r="KOH522" s="421"/>
      <c r="KOI522" s="421"/>
      <c r="KOJ522" s="421"/>
      <c r="KOK522" s="421"/>
      <c r="KOL522" s="421"/>
      <c r="KOM522" s="421"/>
      <c r="KON522" s="421"/>
      <c r="KOO522" s="421"/>
      <c r="KOP522" s="421"/>
      <c r="KOQ522" s="421"/>
      <c r="KOR522" s="421"/>
      <c r="KOS522" s="421"/>
      <c r="KOT522" s="421"/>
      <c r="KOU522" s="421"/>
      <c r="KOV522" s="421"/>
      <c r="KOW522" s="421"/>
      <c r="KOX522" s="421"/>
      <c r="KOY522" s="421"/>
      <c r="KOZ522" s="421"/>
      <c r="KPA522" s="421"/>
      <c r="KPB522" s="421"/>
      <c r="KPC522" s="421"/>
      <c r="KPD522" s="421"/>
      <c r="KPE522" s="421"/>
      <c r="KPF522" s="421"/>
      <c r="KPG522" s="421"/>
      <c r="KPH522" s="421"/>
      <c r="KPI522" s="421"/>
      <c r="KPJ522" s="421"/>
      <c r="KPK522" s="421"/>
      <c r="KPL522" s="421"/>
      <c r="KPM522" s="421"/>
      <c r="KPN522" s="421"/>
      <c r="KPO522" s="421"/>
      <c r="KPP522" s="421"/>
      <c r="KPQ522" s="421"/>
      <c r="KPR522" s="421"/>
      <c r="KPS522" s="421"/>
      <c r="KPT522" s="421"/>
      <c r="KPU522" s="421"/>
      <c r="KPV522" s="421"/>
      <c r="KPW522" s="421"/>
      <c r="KPX522" s="421"/>
      <c r="KPY522" s="421"/>
      <c r="KPZ522" s="421"/>
      <c r="KQA522" s="421"/>
      <c r="KQB522" s="421"/>
      <c r="KQC522" s="421"/>
      <c r="KQD522" s="421"/>
      <c r="KQE522" s="421"/>
      <c r="KQF522" s="421"/>
      <c r="KQG522" s="421"/>
      <c r="KQH522" s="421"/>
      <c r="KQI522" s="421"/>
      <c r="KQJ522" s="421"/>
      <c r="KQK522" s="421"/>
      <c r="KQL522" s="421"/>
      <c r="KQM522" s="421"/>
      <c r="KQN522" s="421"/>
      <c r="KQO522" s="421"/>
      <c r="KQP522" s="421"/>
      <c r="KQQ522" s="421"/>
      <c r="KQR522" s="421"/>
      <c r="KQS522" s="421"/>
      <c r="KQT522" s="421"/>
      <c r="KQU522" s="421"/>
      <c r="KQV522" s="421"/>
      <c r="KQW522" s="421"/>
      <c r="KQX522" s="421"/>
      <c r="KQY522" s="421"/>
      <c r="KQZ522" s="421"/>
      <c r="KRA522" s="421"/>
      <c r="KRB522" s="421"/>
      <c r="KRC522" s="421"/>
      <c r="KRD522" s="421"/>
      <c r="KRE522" s="421"/>
      <c r="KRF522" s="421"/>
      <c r="KRG522" s="421"/>
      <c r="KRH522" s="421"/>
      <c r="KRI522" s="421"/>
      <c r="KRJ522" s="421"/>
      <c r="KRK522" s="421"/>
      <c r="KRL522" s="421"/>
      <c r="KRM522" s="421"/>
      <c r="KRN522" s="421"/>
      <c r="KRO522" s="421"/>
      <c r="KRP522" s="421"/>
      <c r="KRQ522" s="421"/>
      <c r="KRR522" s="421"/>
      <c r="KRS522" s="421"/>
      <c r="KRT522" s="421"/>
      <c r="KRU522" s="421"/>
      <c r="KRV522" s="421"/>
      <c r="KRW522" s="421"/>
      <c r="KRX522" s="421"/>
      <c r="KRY522" s="421"/>
      <c r="KRZ522" s="421"/>
      <c r="KSA522" s="421"/>
      <c r="KSB522" s="421"/>
      <c r="KSC522" s="421"/>
      <c r="KSD522" s="421"/>
      <c r="KSE522" s="421"/>
      <c r="KSF522" s="421"/>
      <c r="KSG522" s="421"/>
      <c r="KSH522" s="421"/>
      <c r="KSI522" s="421"/>
      <c r="KSJ522" s="421"/>
      <c r="KSK522" s="421"/>
      <c r="KSL522" s="421"/>
      <c r="KSM522" s="421"/>
      <c r="KSN522" s="421"/>
      <c r="KSO522" s="421"/>
      <c r="KSP522" s="421"/>
      <c r="KSQ522" s="421"/>
      <c r="KSR522" s="421"/>
      <c r="KSS522" s="421"/>
      <c r="KST522" s="421"/>
      <c r="KSU522" s="421"/>
      <c r="KSV522" s="421"/>
      <c r="KSW522" s="421"/>
      <c r="KSX522" s="421"/>
      <c r="KSY522" s="421"/>
      <c r="KSZ522" s="421"/>
      <c r="KTA522" s="421"/>
      <c r="KTB522" s="421"/>
      <c r="KTC522" s="421"/>
      <c r="KTD522" s="421"/>
      <c r="KTE522" s="421"/>
      <c r="KTF522" s="421"/>
      <c r="KTG522" s="421"/>
      <c r="KTH522" s="421"/>
      <c r="KTI522" s="421"/>
      <c r="KTJ522" s="421"/>
      <c r="KTK522" s="421"/>
      <c r="KTL522" s="421"/>
      <c r="KTM522" s="421"/>
      <c r="KTN522" s="421"/>
      <c r="KTO522" s="421"/>
      <c r="KTP522" s="421"/>
      <c r="KTQ522" s="421"/>
      <c r="KTR522" s="421"/>
      <c r="KTS522" s="421"/>
      <c r="KTT522" s="421"/>
      <c r="KTU522" s="421"/>
      <c r="KTV522" s="421"/>
      <c r="KTW522" s="421"/>
      <c r="KTX522" s="421"/>
      <c r="KTY522" s="421"/>
      <c r="KTZ522" s="421"/>
      <c r="KUA522" s="421"/>
      <c r="KUB522" s="421"/>
      <c r="KUC522" s="421"/>
      <c r="KUD522" s="421"/>
      <c r="KUE522" s="421"/>
      <c r="KUF522" s="421"/>
      <c r="KUG522" s="421"/>
      <c r="KUH522" s="421"/>
      <c r="KUI522" s="421"/>
      <c r="KUJ522" s="421"/>
      <c r="KUK522" s="421"/>
      <c r="KUL522" s="421"/>
      <c r="KUM522" s="421"/>
      <c r="KUN522" s="421"/>
      <c r="KUO522" s="421"/>
      <c r="KUP522" s="421"/>
      <c r="KUQ522" s="421"/>
      <c r="KUR522" s="421"/>
      <c r="KUS522" s="421"/>
      <c r="KUT522" s="421"/>
      <c r="KUU522" s="421"/>
      <c r="KUV522" s="421"/>
      <c r="KUW522" s="421"/>
      <c r="KUX522" s="421"/>
      <c r="KUY522" s="421"/>
      <c r="KUZ522" s="421"/>
      <c r="KVA522" s="421"/>
      <c r="KVB522" s="421"/>
      <c r="KVC522" s="421"/>
      <c r="KVD522" s="421"/>
      <c r="KVE522" s="421"/>
      <c r="KVF522" s="421"/>
      <c r="KVG522" s="421"/>
      <c r="KVH522" s="421"/>
      <c r="KVI522" s="421"/>
      <c r="KVJ522" s="421"/>
      <c r="KVK522" s="421"/>
      <c r="KVL522" s="421"/>
      <c r="KVM522" s="421"/>
      <c r="KVN522" s="421"/>
      <c r="KVO522" s="421"/>
      <c r="KVP522" s="421"/>
      <c r="KVQ522" s="421"/>
      <c r="KVR522" s="421"/>
      <c r="KVS522" s="421"/>
      <c r="KVT522" s="421"/>
      <c r="KVU522" s="421"/>
      <c r="KVV522" s="421"/>
      <c r="KVW522" s="421"/>
      <c r="KVX522" s="421"/>
      <c r="KVY522" s="421"/>
      <c r="KVZ522" s="421"/>
      <c r="KWA522" s="421"/>
      <c r="KWB522" s="421"/>
      <c r="KWC522" s="421"/>
      <c r="KWD522" s="421"/>
      <c r="KWE522" s="421"/>
      <c r="KWF522" s="421"/>
      <c r="KWG522" s="421"/>
      <c r="KWH522" s="421"/>
      <c r="KWI522" s="421"/>
      <c r="KWJ522" s="421"/>
      <c r="KWK522" s="421"/>
      <c r="KWL522" s="421"/>
      <c r="KWM522" s="421"/>
      <c r="KWN522" s="421"/>
      <c r="KWO522" s="421"/>
      <c r="KWP522" s="421"/>
      <c r="KWQ522" s="421"/>
      <c r="KWR522" s="421"/>
      <c r="KWS522" s="421"/>
      <c r="KWT522" s="421"/>
      <c r="KWU522" s="421"/>
      <c r="KWV522" s="421"/>
      <c r="KWW522" s="421"/>
      <c r="KWX522" s="421"/>
      <c r="KWY522" s="421"/>
      <c r="KWZ522" s="421"/>
      <c r="KXA522" s="421"/>
      <c r="KXB522" s="421"/>
      <c r="KXC522" s="421"/>
      <c r="KXD522" s="421"/>
      <c r="KXE522" s="421"/>
      <c r="KXF522" s="421"/>
      <c r="KXG522" s="421"/>
      <c r="KXH522" s="421"/>
      <c r="KXI522" s="421"/>
      <c r="KXJ522" s="421"/>
      <c r="KXK522" s="421"/>
      <c r="KXL522" s="421"/>
      <c r="KXM522" s="421"/>
      <c r="KXN522" s="421"/>
      <c r="KXO522" s="421"/>
      <c r="KXP522" s="421"/>
      <c r="KXQ522" s="421"/>
      <c r="KXR522" s="421"/>
      <c r="KXS522" s="421"/>
      <c r="KXT522" s="421"/>
      <c r="KXU522" s="421"/>
      <c r="KXV522" s="421"/>
      <c r="KXW522" s="421"/>
      <c r="KXX522" s="421"/>
      <c r="KXY522" s="421"/>
      <c r="KXZ522" s="421"/>
      <c r="KYA522" s="421"/>
      <c r="KYB522" s="421"/>
      <c r="KYC522" s="421"/>
      <c r="KYD522" s="421"/>
      <c r="KYE522" s="421"/>
      <c r="KYF522" s="421"/>
      <c r="KYG522" s="421"/>
      <c r="KYH522" s="421"/>
      <c r="KYI522" s="421"/>
      <c r="KYJ522" s="421"/>
      <c r="KYK522" s="421"/>
      <c r="KYL522" s="421"/>
      <c r="KYM522" s="421"/>
      <c r="KYN522" s="421"/>
      <c r="KYO522" s="421"/>
      <c r="KYP522" s="421"/>
      <c r="KYQ522" s="421"/>
      <c r="KYR522" s="421"/>
      <c r="KYS522" s="421"/>
      <c r="KYT522" s="421"/>
      <c r="KYU522" s="421"/>
      <c r="KYV522" s="421"/>
      <c r="KYW522" s="421"/>
      <c r="KYX522" s="421"/>
      <c r="KYY522" s="421"/>
      <c r="KYZ522" s="421"/>
      <c r="KZA522" s="421"/>
      <c r="KZB522" s="421"/>
      <c r="KZC522" s="421"/>
      <c r="KZD522" s="421"/>
      <c r="KZE522" s="421"/>
      <c r="KZF522" s="421"/>
      <c r="KZG522" s="421"/>
      <c r="KZH522" s="421"/>
      <c r="KZI522" s="421"/>
      <c r="KZJ522" s="421"/>
      <c r="KZK522" s="421"/>
      <c r="KZL522" s="421"/>
      <c r="KZM522" s="421"/>
      <c r="KZN522" s="421"/>
      <c r="KZO522" s="421"/>
      <c r="KZP522" s="421"/>
      <c r="KZQ522" s="421"/>
      <c r="KZR522" s="421"/>
      <c r="KZS522" s="421"/>
      <c r="KZT522" s="421"/>
      <c r="KZU522" s="421"/>
      <c r="KZV522" s="421"/>
      <c r="KZW522" s="421"/>
      <c r="KZX522" s="421"/>
      <c r="KZY522" s="421"/>
      <c r="KZZ522" s="421"/>
      <c r="LAA522" s="421"/>
      <c r="LAB522" s="421"/>
      <c r="LAC522" s="421"/>
      <c r="LAD522" s="421"/>
      <c r="LAE522" s="421"/>
      <c r="LAF522" s="421"/>
      <c r="LAG522" s="421"/>
      <c r="LAH522" s="421"/>
      <c r="LAI522" s="421"/>
      <c r="LAJ522" s="421"/>
      <c r="LAK522" s="421"/>
      <c r="LAL522" s="421"/>
      <c r="LAM522" s="421"/>
      <c r="LAN522" s="421"/>
      <c r="LAO522" s="421"/>
      <c r="LAP522" s="421"/>
      <c r="LAQ522" s="421"/>
      <c r="LAR522" s="421"/>
      <c r="LAS522" s="421"/>
      <c r="LAT522" s="421"/>
      <c r="LAU522" s="421"/>
      <c r="LAV522" s="421"/>
      <c r="LAW522" s="421"/>
      <c r="LAX522" s="421"/>
      <c r="LAY522" s="421"/>
      <c r="LAZ522" s="421"/>
      <c r="LBA522" s="421"/>
      <c r="LBB522" s="421"/>
      <c r="LBC522" s="421"/>
      <c r="LBD522" s="421"/>
      <c r="LBE522" s="421"/>
      <c r="LBF522" s="421"/>
      <c r="LBG522" s="421"/>
      <c r="LBH522" s="421"/>
      <c r="LBI522" s="421"/>
      <c r="LBJ522" s="421"/>
      <c r="LBK522" s="421"/>
      <c r="LBL522" s="421"/>
      <c r="LBM522" s="421"/>
      <c r="LBN522" s="421"/>
      <c r="LBO522" s="421"/>
      <c r="LBP522" s="421"/>
      <c r="LBQ522" s="421"/>
      <c r="LBR522" s="421"/>
      <c r="LBS522" s="421"/>
      <c r="LBT522" s="421"/>
      <c r="LBU522" s="421"/>
      <c r="LBV522" s="421"/>
      <c r="LBW522" s="421"/>
      <c r="LBX522" s="421"/>
      <c r="LBY522" s="421"/>
      <c r="LBZ522" s="421"/>
      <c r="LCA522" s="421"/>
      <c r="LCB522" s="421"/>
      <c r="LCC522" s="421"/>
      <c r="LCD522" s="421"/>
      <c r="LCE522" s="421"/>
      <c r="LCF522" s="421"/>
      <c r="LCG522" s="421"/>
      <c r="LCH522" s="421"/>
      <c r="LCI522" s="421"/>
      <c r="LCJ522" s="421"/>
      <c r="LCK522" s="421"/>
      <c r="LCL522" s="421"/>
      <c r="LCM522" s="421"/>
      <c r="LCN522" s="421"/>
      <c r="LCO522" s="421"/>
      <c r="LCP522" s="421"/>
      <c r="LCQ522" s="421"/>
      <c r="LCR522" s="421"/>
      <c r="LCS522" s="421"/>
      <c r="LCT522" s="421"/>
      <c r="LCU522" s="421"/>
      <c r="LCV522" s="421"/>
      <c r="LCW522" s="421"/>
      <c r="LCX522" s="421"/>
      <c r="LCY522" s="421"/>
      <c r="LCZ522" s="421"/>
      <c r="LDA522" s="421"/>
      <c r="LDB522" s="421"/>
      <c r="LDC522" s="421"/>
      <c r="LDD522" s="421"/>
      <c r="LDE522" s="421"/>
      <c r="LDF522" s="421"/>
      <c r="LDG522" s="421"/>
      <c r="LDH522" s="421"/>
      <c r="LDI522" s="421"/>
      <c r="LDJ522" s="421"/>
      <c r="LDK522" s="421"/>
      <c r="LDL522" s="421"/>
      <c r="LDM522" s="421"/>
      <c r="LDN522" s="421"/>
      <c r="LDO522" s="421"/>
      <c r="LDP522" s="421"/>
      <c r="LDQ522" s="421"/>
      <c r="LDR522" s="421"/>
      <c r="LDS522" s="421"/>
      <c r="LDT522" s="421"/>
      <c r="LDU522" s="421"/>
      <c r="LDV522" s="421"/>
      <c r="LDW522" s="421"/>
      <c r="LDX522" s="421"/>
      <c r="LDY522" s="421"/>
      <c r="LDZ522" s="421"/>
      <c r="LEA522" s="421"/>
      <c r="LEB522" s="421"/>
      <c r="LEC522" s="421"/>
      <c r="LED522" s="421"/>
      <c r="LEE522" s="421"/>
      <c r="LEF522" s="421"/>
      <c r="LEG522" s="421"/>
      <c r="LEH522" s="421"/>
      <c r="LEI522" s="421"/>
      <c r="LEJ522" s="421"/>
      <c r="LEK522" s="421"/>
      <c r="LEL522" s="421"/>
      <c r="LEM522" s="421"/>
      <c r="LEN522" s="421"/>
      <c r="LEO522" s="421"/>
      <c r="LEP522" s="421"/>
      <c r="LEQ522" s="421"/>
      <c r="LER522" s="421"/>
      <c r="LES522" s="421"/>
      <c r="LET522" s="421"/>
      <c r="LEU522" s="421"/>
      <c r="LEV522" s="421"/>
      <c r="LEW522" s="421"/>
      <c r="LEX522" s="421"/>
      <c r="LEY522" s="421"/>
      <c r="LEZ522" s="421"/>
      <c r="LFA522" s="421"/>
      <c r="LFB522" s="421"/>
      <c r="LFC522" s="421"/>
      <c r="LFD522" s="421"/>
      <c r="LFE522" s="421"/>
      <c r="LFF522" s="421"/>
      <c r="LFG522" s="421"/>
      <c r="LFH522" s="421"/>
      <c r="LFI522" s="421"/>
      <c r="LFJ522" s="421"/>
      <c r="LFK522" s="421"/>
      <c r="LFL522" s="421"/>
      <c r="LFM522" s="421"/>
      <c r="LFN522" s="421"/>
      <c r="LFO522" s="421"/>
      <c r="LFP522" s="421"/>
      <c r="LFQ522" s="421"/>
      <c r="LFR522" s="421"/>
      <c r="LFS522" s="421"/>
      <c r="LFT522" s="421"/>
      <c r="LFU522" s="421"/>
      <c r="LFV522" s="421"/>
      <c r="LFW522" s="421"/>
      <c r="LFX522" s="421"/>
      <c r="LFY522" s="421"/>
      <c r="LFZ522" s="421"/>
      <c r="LGA522" s="421"/>
      <c r="LGB522" s="421"/>
      <c r="LGC522" s="421"/>
      <c r="LGD522" s="421"/>
      <c r="LGE522" s="421"/>
      <c r="LGF522" s="421"/>
      <c r="LGG522" s="421"/>
      <c r="LGH522" s="421"/>
      <c r="LGI522" s="421"/>
      <c r="LGJ522" s="421"/>
      <c r="LGK522" s="421"/>
      <c r="LGL522" s="421"/>
      <c r="LGM522" s="421"/>
      <c r="LGN522" s="421"/>
      <c r="LGO522" s="421"/>
      <c r="LGP522" s="421"/>
      <c r="LGQ522" s="421"/>
      <c r="LGR522" s="421"/>
      <c r="LGS522" s="421"/>
      <c r="LGT522" s="421"/>
      <c r="LGU522" s="421"/>
      <c r="LGV522" s="421"/>
      <c r="LGW522" s="421"/>
      <c r="LGX522" s="421"/>
      <c r="LGY522" s="421"/>
      <c r="LGZ522" s="421"/>
      <c r="LHA522" s="421"/>
      <c r="LHB522" s="421"/>
      <c r="LHC522" s="421"/>
      <c r="LHD522" s="421"/>
      <c r="LHE522" s="421"/>
      <c r="LHF522" s="421"/>
      <c r="LHG522" s="421"/>
      <c r="LHH522" s="421"/>
      <c r="LHI522" s="421"/>
      <c r="LHJ522" s="421"/>
      <c r="LHK522" s="421"/>
      <c r="LHL522" s="421"/>
      <c r="LHM522" s="421"/>
      <c r="LHN522" s="421"/>
      <c r="LHO522" s="421"/>
      <c r="LHP522" s="421"/>
      <c r="LHQ522" s="421"/>
      <c r="LHR522" s="421"/>
      <c r="LHS522" s="421"/>
      <c r="LHT522" s="421"/>
      <c r="LHU522" s="421"/>
      <c r="LHV522" s="421"/>
      <c r="LHW522" s="421"/>
      <c r="LHX522" s="421"/>
      <c r="LHY522" s="421"/>
      <c r="LHZ522" s="421"/>
      <c r="LIA522" s="421"/>
      <c r="LIB522" s="421"/>
      <c r="LIC522" s="421"/>
      <c r="LID522" s="421"/>
      <c r="LIE522" s="421"/>
      <c r="LIF522" s="421"/>
      <c r="LIG522" s="421"/>
      <c r="LIH522" s="421"/>
      <c r="LII522" s="421"/>
      <c r="LIJ522" s="421"/>
      <c r="LIK522" s="421"/>
      <c r="LIL522" s="421"/>
      <c r="LIM522" s="421"/>
      <c r="LIN522" s="421"/>
      <c r="LIO522" s="421"/>
      <c r="LIP522" s="421"/>
      <c r="LIQ522" s="421"/>
      <c r="LIR522" s="421"/>
      <c r="LIS522" s="421"/>
      <c r="LIT522" s="421"/>
      <c r="LIU522" s="421"/>
      <c r="LIV522" s="421"/>
      <c r="LIW522" s="421"/>
      <c r="LIX522" s="421"/>
      <c r="LIY522" s="421"/>
      <c r="LIZ522" s="421"/>
      <c r="LJA522" s="421"/>
      <c r="LJB522" s="421"/>
      <c r="LJC522" s="421"/>
      <c r="LJD522" s="421"/>
      <c r="LJE522" s="421"/>
      <c r="LJF522" s="421"/>
      <c r="LJG522" s="421"/>
      <c r="LJH522" s="421"/>
      <c r="LJI522" s="421"/>
      <c r="LJJ522" s="421"/>
      <c r="LJK522" s="421"/>
      <c r="LJL522" s="421"/>
      <c r="LJM522" s="421"/>
      <c r="LJN522" s="421"/>
      <c r="LJO522" s="421"/>
      <c r="LJP522" s="421"/>
      <c r="LJQ522" s="421"/>
      <c r="LJR522" s="421"/>
      <c r="LJS522" s="421"/>
      <c r="LJT522" s="421"/>
      <c r="LJU522" s="421"/>
      <c r="LJV522" s="421"/>
      <c r="LJW522" s="421"/>
      <c r="LJX522" s="421"/>
      <c r="LJY522" s="421"/>
      <c r="LJZ522" s="421"/>
      <c r="LKA522" s="421"/>
      <c r="LKB522" s="421"/>
      <c r="LKC522" s="421"/>
      <c r="LKD522" s="421"/>
      <c r="LKE522" s="421"/>
      <c r="LKF522" s="421"/>
      <c r="LKG522" s="421"/>
      <c r="LKH522" s="421"/>
      <c r="LKI522" s="421"/>
      <c r="LKJ522" s="421"/>
      <c r="LKK522" s="421"/>
      <c r="LKL522" s="421"/>
      <c r="LKM522" s="421"/>
      <c r="LKN522" s="421"/>
      <c r="LKO522" s="421"/>
      <c r="LKP522" s="421"/>
      <c r="LKQ522" s="421"/>
      <c r="LKR522" s="421"/>
      <c r="LKS522" s="421"/>
      <c r="LKT522" s="421"/>
      <c r="LKU522" s="421"/>
      <c r="LKV522" s="421"/>
      <c r="LKW522" s="421"/>
      <c r="LKX522" s="421"/>
      <c r="LKY522" s="421"/>
      <c r="LKZ522" s="421"/>
      <c r="LLA522" s="421"/>
      <c r="LLB522" s="421"/>
      <c r="LLC522" s="421"/>
      <c r="LLD522" s="421"/>
      <c r="LLE522" s="421"/>
      <c r="LLF522" s="421"/>
      <c r="LLG522" s="421"/>
      <c r="LLH522" s="421"/>
      <c r="LLI522" s="421"/>
      <c r="LLJ522" s="421"/>
      <c r="LLK522" s="421"/>
      <c r="LLL522" s="421"/>
      <c r="LLM522" s="421"/>
      <c r="LLN522" s="421"/>
      <c r="LLO522" s="421"/>
      <c r="LLP522" s="421"/>
      <c r="LLQ522" s="421"/>
      <c r="LLR522" s="421"/>
      <c r="LLS522" s="421"/>
      <c r="LLT522" s="421"/>
      <c r="LLU522" s="421"/>
      <c r="LLV522" s="421"/>
      <c r="LLW522" s="421"/>
      <c r="LLX522" s="421"/>
      <c r="LLY522" s="421"/>
      <c r="LLZ522" s="421"/>
      <c r="LMA522" s="421"/>
      <c r="LMB522" s="421"/>
      <c r="LMC522" s="421"/>
      <c r="LMD522" s="421"/>
      <c r="LME522" s="421"/>
      <c r="LMF522" s="421"/>
      <c r="LMG522" s="421"/>
      <c r="LMH522" s="421"/>
      <c r="LMI522" s="421"/>
      <c r="LMJ522" s="421"/>
      <c r="LMK522" s="421"/>
      <c r="LML522" s="421"/>
      <c r="LMM522" s="421"/>
      <c r="LMN522" s="421"/>
      <c r="LMO522" s="421"/>
      <c r="LMP522" s="421"/>
      <c r="LMQ522" s="421"/>
      <c r="LMR522" s="421"/>
      <c r="LMS522" s="421"/>
      <c r="LMT522" s="421"/>
      <c r="LMU522" s="421"/>
      <c r="LMV522" s="421"/>
      <c r="LMW522" s="421"/>
      <c r="LMX522" s="421"/>
      <c r="LMY522" s="421"/>
      <c r="LMZ522" s="421"/>
      <c r="LNA522" s="421"/>
      <c r="LNB522" s="421"/>
      <c r="LNC522" s="421"/>
      <c r="LND522" s="421"/>
      <c r="LNE522" s="421"/>
      <c r="LNF522" s="421"/>
      <c r="LNG522" s="421"/>
      <c r="LNH522" s="421"/>
      <c r="LNI522" s="421"/>
      <c r="LNJ522" s="421"/>
      <c r="LNK522" s="421"/>
      <c r="LNL522" s="421"/>
      <c r="LNM522" s="421"/>
      <c r="LNN522" s="421"/>
      <c r="LNO522" s="421"/>
      <c r="LNP522" s="421"/>
      <c r="LNQ522" s="421"/>
      <c r="LNR522" s="421"/>
      <c r="LNS522" s="421"/>
      <c r="LNT522" s="421"/>
      <c r="LNU522" s="421"/>
      <c r="LNV522" s="421"/>
      <c r="LNW522" s="421"/>
      <c r="LNX522" s="421"/>
      <c r="LNY522" s="421"/>
      <c r="LNZ522" s="421"/>
      <c r="LOA522" s="421"/>
      <c r="LOB522" s="421"/>
      <c r="LOC522" s="421"/>
      <c r="LOD522" s="421"/>
      <c r="LOE522" s="421"/>
      <c r="LOF522" s="421"/>
      <c r="LOG522" s="421"/>
      <c r="LOH522" s="421"/>
      <c r="LOI522" s="421"/>
      <c r="LOJ522" s="421"/>
      <c r="LOK522" s="421"/>
      <c r="LOL522" s="421"/>
      <c r="LOM522" s="421"/>
      <c r="LON522" s="421"/>
      <c r="LOO522" s="421"/>
      <c r="LOP522" s="421"/>
      <c r="LOQ522" s="421"/>
      <c r="LOR522" s="421"/>
      <c r="LOS522" s="421"/>
      <c r="LOT522" s="421"/>
      <c r="LOU522" s="421"/>
      <c r="LOV522" s="421"/>
      <c r="LOW522" s="421"/>
      <c r="LOX522" s="421"/>
      <c r="LOY522" s="421"/>
      <c r="LOZ522" s="421"/>
      <c r="LPA522" s="421"/>
      <c r="LPB522" s="421"/>
      <c r="LPC522" s="421"/>
      <c r="LPD522" s="421"/>
      <c r="LPE522" s="421"/>
      <c r="LPF522" s="421"/>
      <c r="LPG522" s="421"/>
      <c r="LPH522" s="421"/>
      <c r="LPI522" s="421"/>
      <c r="LPJ522" s="421"/>
      <c r="LPK522" s="421"/>
      <c r="LPL522" s="421"/>
      <c r="LPM522" s="421"/>
      <c r="LPN522" s="421"/>
      <c r="LPO522" s="421"/>
      <c r="LPP522" s="421"/>
      <c r="LPQ522" s="421"/>
      <c r="LPR522" s="421"/>
      <c r="LPS522" s="421"/>
      <c r="LPT522" s="421"/>
      <c r="LPU522" s="421"/>
      <c r="LPV522" s="421"/>
      <c r="LPW522" s="421"/>
      <c r="LPX522" s="421"/>
      <c r="LPY522" s="421"/>
      <c r="LPZ522" s="421"/>
      <c r="LQA522" s="421"/>
      <c r="LQB522" s="421"/>
      <c r="LQC522" s="421"/>
      <c r="LQD522" s="421"/>
      <c r="LQE522" s="421"/>
      <c r="LQF522" s="421"/>
      <c r="LQG522" s="421"/>
      <c r="LQH522" s="421"/>
      <c r="LQI522" s="421"/>
      <c r="LQJ522" s="421"/>
      <c r="LQK522" s="421"/>
      <c r="LQL522" s="421"/>
      <c r="LQM522" s="421"/>
      <c r="LQN522" s="421"/>
      <c r="LQO522" s="421"/>
      <c r="LQP522" s="421"/>
      <c r="LQQ522" s="421"/>
      <c r="LQR522" s="421"/>
      <c r="LQS522" s="421"/>
      <c r="LQT522" s="421"/>
      <c r="LQU522" s="421"/>
      <c r="LQV522" s="421"/>
      <c r="LQW522" s="421"/>
      <c r="LQX522" s="421"/>
      <c r="LQY522" s="421"/>
      <c r="LQZ522" s="421"/>
      <c r="LRA522" s="421"/>
      <c r="LRB522" s="421"/>
      <c r="LRC522" s="421"/>
      <c r="LRD522" s="421"/>
      <c r="LRE522" s="421"/>
      <c r="LRF522" s="421"/>
      <c r="LRG522" s="421"/>
      <c r="LRH522" s="421"/>
      <c r="LRI522" s="421"/>
      <c r="LRJ522" s="421"/>
      <c r="LRK522" s="421"/>
      <c r="LRL522" s="421"/>
      <c r="LRM522" s="421"/>
      <c r="LRN522" s="421"/>
      <c r="LRO522" s="421"/>
      <c r="LRP522" s="421"/>
      <c r="LRQ522" s="421"/>
      <c r="LRR522" s="421"/>
      <c r="LRS522" s="421"/>
      <c r="LRT522" s="421"/>
      <c r="LRU522" s="421"/>
      <c r="LRV522" s="421"/>
      <c r="LRW522" s="421"/>
      <c r="LRX522" s="421"/>
      <c r="LRY522" s="421"/>
      <c r="LRZ522" s="421"/>
      <c r="LSA522" s="421"/>
      <c r="LSB522" s="421"/>
      <c r="LSC522" s="421"/>
      <c r="LSD522" s="421"/>
      <c r="LSE522" s="421"/>
      <c r="LSF522" s="421"/>
      <c r="LSG522" s="421"/>
      <c r="LSH522" s="421"/>
      <c r="LSI522" s="421"/>
      <c r="LSJ522" s="421"/>
      <c r="LSK522" s="421"/>
      <c r="LSL522" s="421"/>
      <c r="LSM522" s="421"/>
      <c r="LSN522" s="421"/>
      <c r="LSO522" s="421"/>
      <c r="LSP522" s="421"/>
      <c r="LSQ522" s="421"/>
      <c r="LSR522" s="421"/>
      <c r="LSS522" s="421"/>
      <c r="LST522" s="421"/>
      <c r="LSU522" s="421"/>
      <c r="LSV522" s="421"/>
      <c r="LSW522" s="421"/>
      <c r="LSX522" s="421"/>
      <c r="LSY522" s="421"/>
      <c r="LSZ522" s="421"/>
      <c r="LTA522" s="421"/>
      <c r="LTB522" s="421"/>
      <c r="LTC522" s="421"/>
      <c r="LTD522" s="421"/>
      <c r="LTE522" s="421"/>
      <c r="LTF522" s="421"/>
      <c r="LTG522" s="421"/>
      <c r="LTH522" s="421"/>
      <c r="LTI522" s="421"/>
      <c r="LTJ522" s="421"/>
      <c r="LTK522" s="421"/>
      <c r="LTL522" s="421"/>
      <c r="LTM522" s="421"/>
      <c r="LTN522" s="421"/>
      <c r="LTO522" s="421"/>
      <c r="LTP522" s="421"/>
      <c r="LTQ522" s="421"/>
      <c r="LTR522" s="421"/>
      <c r="LTS522" s="421"/>
      <c r="LTT522" s="421"/>
      <c r="LTU522" s="421"/>
      <c r="LTV522" s="421"/>
      <c r="LTW522" s="421"/>
      <c r="LTX522" s="421"/>
      <c r="LTY522" s="421"/>
      <c r="LTZ522" s="421"/>
      <c r="LUA522" s="421"/>
      <c r="LUB522" s="421"/>
      <c r="LUC522" s="421"/>
      <c r="LUD522" s="421"/>
      <c r="LUE522" s="421"/>
      <c r="LUF522" s="421"/>
      <c r="LUG522" s="421"/>
      <c r="LUH522" s="421"/>
      <c r="LUI522" s="421"/>
      <c r="LUJ522" s="421"/>
      <c r="LUK522" s="421"/>
      <c r="LUL522" s="421"/>
      <c r="LUM522" s="421"/>
      <c r="LUN522" s="421"/>
      <c r="LUO522" s="421"/>
      <c r="LUP522" s="421"/>
      <c r="LUQ522" s="421"/>
      <c r="LUR522" s="421"/>
      <c r="LUS522" s="421"/>
      <c r="LUT522" s="421"/>
      <c r="LUU522" s="421"/>
      <c r="LUV522" s="421"/>
      <c r="LUW522" s="421"/>
      <c r="LUX522" s="421"/>
      <c r="LUY522" s="421"/>
      <c r="LUZ522" s="421"/>
      <c r="LVA522" s="421"/>
      <c r="LVB522" s="421"/>
      <c r="LVC522" s="421"/>
      <c r="LVD522" s="421"/>
      <c r="LVE522" s="421"/>
      <c r="LVF522" s="421"/>
      <c r="LVG522" s="421"/>
      <c r="LVH522" s="421"/>
      <c r="LVI522" s="421"/>
      <c r="LVJ522" s="421"/>
      <c r="LVK522" s="421"/>
      <c r="LVL522" s="421"/>
      <c r="LVM522" s="421"/>
      <c r="LVN522" s="421"/>
      <c r="LVO522" s="421"/>
      <c r="LVP522" s="421"/>
      <c r="LVQ522" s="421"/>
      <c r="LVR522" s="421"/>
      <c r="LVS522" s="421"/>
      <c r="LVT522" s="421"/>
      <c r="LVU522" s="421"/>
      <c r="LVV522" s="421"/>
      <c r="LVW522" s="421"/>
      <c r="LVX522" s="421"/>
      <c r="LVY522" s="421"/>
      <c r="LVZ522" s="421"/>
      <c r="LWA522" s="421"/>
      <c r="LWB522" s="421"/>
      <c r="LWC522" s="421"/>
      <c r="LWD522" s="421"/>
      <c r="LWE522" s="421"/>
      <c r="LWF522" s="421"/>
      <c r="LWG522" s="421"/>
      <c r="LWH522" s="421"/>
      <c r="LWI522" s="421"/>
      <c r="LWJ522" s="421"/>
      <c r="LWK522" s="421"/>
      <c r="LWL522" s="421"/>
      <c r="LWM522" s="421"/>
      <c r="LWN522" s="421"/>
      <c r="LWO522" s="421"/>
      <c r="LWP522" s="421"/>
      <c r="LWQ522" s="421"/>
      <c r="LWR522" s="421"/>
      <c r="LWS522" s="421"/>
      <c r="LWT522" s="421"/>
      <c r="LWU522" s="421"/>
      <c r="LWV522" s="421"/>
      <c r="LWW522" s="421"/>
      <c r="LWX522" s="421"/>
      <c r="LWY522" s="421"/>
      <c r="LWZ522" s="421"/>
      <c r="LXA522" s="421"/>
      <c r="LXB522" s="421"/>
      <c r="LXC522" s="421"/>
      <c r="LXD522" s="421"/>
      <c r="LXE522" s="421"/>
      <c r="LXF522" s="421"/>
      <c r="LXG522" s="421"/>
      <c r="LXH522" s="421"/>
      <c r="LXI522" s="421"/>
      <c r="LXJ522" s="421"/>
      <c r="LXK522" s="421"/>
      <c r="LXL522" s="421"/>
      <c r="LXM522" s="421"/>
      <c r="LXN522" s="421"/>
      <c r="LXO522" s="421"/>
      <c r="LXP522" s="421"/>
      <c r="LXQ522" s="421"/>
      <c r="LXR522" s="421"/>
      <c r="LXS522" s="421"/>
      <c r="LXT522" s="421"/>
      <c r="LXU522" s="421"/>
      <c r="LXV522" s="421"/>
      <c r="LXW522" s="421"/>
      <c r="LXX522" s="421"/>
      <c r="LXY522" s="421"/>
      <c r="LXZ522" s="421"/>
      <c r="LYA522" s="421"/>
      <c r="LYB522" s="421"/>
      <c r="LYC522" s="421"/>
      <c r="LYD522" s="421"/>
      <c r="LYE522" s="421"/>
      <c r="LYF522" s="421"/>
      <c r="LYG522" s="421"/>
      <c r="LYH522" s="421"/>
      <c r="LYI522" s="421"/>
      <c r="LYJ522" s="421"/>
      <c r="LYK522" s="421"/>
      <c r="LYL522" s="421"/>
      <c r="LYM522" s="421"/>
      <c r="LYN522" s="421"/>
      <c r="LYO522" s="421"/>
      <c r="LYP522" s="421"/>
      <c r="LYQ522" s="421"/>
      <c r="LYR522" s="421"/>
      <c r="LYS522" s="421"/>
      <c r="LYT522" s="421"/>
      <c r="LYU522" s="421"/>
      <c r="LYV522" s="421"/>
      <c r="LYW522" s="421"/>
      <c r="LYX522" s="421"/>
      <c r="LYY522" s="421"/>
      <c r="LYZ522" s="421"/>
      <c r="LZA522" s="421"/>
      <c r="LZB522" s="421"/>
      <c r="LZC522" s="421"/>
      <c r="LZD522" s="421"/>
      <c r="LZE522" s="421"/>
      <c r="LZF522" s="421"/>
      <c r="LZG522" s="421"/>
      <c r="LZH522" s="421"/>
      <c r="LZI522" s="421"/>
      <c r="LZJ522" s="421"/>
      <c r="LZK522" s="421"/>
      <c r="LZL522" s="421"/>
      <c r="LZM522" s="421"/>
      <c r="LZN522" s="421"/>
      <c r="LZO522" s="421"/>
      <c r="LZP522" s="421"/>
      <c r="LZQ522" s="421"/>
      <c r="LZR522" s="421"/>
      <c r="LZS522" s="421"/>
      <c r="LZT522" s="421"/>
      <c r="LZU522" s="421"/>
      <c r="LZV522" s="421"/>
      <c r="LZW522" s="421"/>
      <c r="LZX522" s="421"/>
      <c r="LZY522" s="421"/>
      <c r="LZZ522" s="421"/>
      <c r="MAA522" s="421"/>
      <c r="MAB522" s="421"/>
      <c r="MAC522" s="421"/>
      <c r="MAD522" s="421"/>
      <c r="MAE522" s="421"/>
      <c r="MAF522" s="421"/>
      <c r="MAG522" s="421"/>
      <c r="MAH522" s="421"/>
      <c r="MAI522" s="421"/>
      <c r="MAJ522" s="421"/>
      <c r="MAK522" s="421"/>
      <c r="MAL522" s="421"/>
      <c r="MAM522" s="421"/>
      <c r="MAN522" s="421"/>
      <c r="MAO522" s="421"/>
      <c r="MAP522" s="421"/>
      <c r="MAQ522" s="421"/>
      <c r="MAR522" s="421"/>
      <c r="MAS522" s="421"/>
      <c r="MAT522" s="421"/>
      <c r="MAU522" s="421"/>
      <c r="MAV522" s="421"/>
      <c r="MAW522" s="421"/>
      <c r="MAX522" s="421"/>
      <c r="MAY522" s="421"/>
      <c r="MAZ522" s="421"/>
      <c r="MBA522" s="421"/>
      <c r="MBB522" s="421"/>
      <c r="MBC522" s="421"/>
      <c r="MBD522" s="421"/>
      <c r="MBE522" s="421"/>
      <c r="MBF522" s="421"/>
      <c r="MBG522" s="421"/>
      <c r="MBH522" s="421"/>
      <c r="MBI522" s="421"/>
      <c r="MBJ522" s="421"/>
      <c r="MBK522" s="421"/>
      <c r="MBL522" s="421"/>
      <c r="MBM522" s="421"/>
      <c r="MBN522" s="421"/>
      <c r="MBO522" s="421"/>
      <c r="MBP522" s="421"/>
      <c r="MBQ522" s="421"/>
      <c r="MBR522" s="421"/>
      <c r="MBS522" s="421"/>
      <c r="MBT522" s="421"/>
      <c r="MBU522" s="421"/>
      <c r="MBV522" s="421"/>
      <c r="MBW522" s="421"/>
      <c r="MBX522" s="421"/>
      <c r="MBY522" s="421"/>
      <c r="MBZ522" s="421"/>
      <c r="MCA522" s="421"/>
      <c r="MCB522" s="421"/>
      <c r="MCC522" s="421"/>
      <c r="MCD522" s="421"/>
      <c r="MCE522" s="421"/>
      <c r="MCF522" s="421"/>
      <c r="MCG522" s="421"/>
      <c r="MCH522" s="421"/>
      <c r="MCI522" s="421"/>
      <c r="MCJ522" s="421"/>
      <c r="MCK522" s="421"/>
      <c r="MCL522" s="421"/>
      <c r="MCM522" s="421"/>
      <c r="MCN522" s="421"/>
      <c r="MCO522" s="421"/>
      <c r="MCP522" s="421"/>
      <c r="MCQ522" s="421"/>
      <c r="MCR522" s="421"/>
      <c r="MCS522" s="421"/>
      <c r="MCT522" s="421"/>
      <c r="MCU522" s="421"/>
      <c r="MCV522" s="421"/>
      <c r="MCW522" s="421"/>
      <c r="MCX522" s="421"/>
      <c r="MCY522" s="421"/>
      <c r="MCZ522" s="421"/>
      <c r="MDA522" s="421"/>
      <c r="MDB522" s="421"/>
      <c r="MDC522" s="421"/>
      <c r="MDD522" s="421"/>
      <c r="MDE522" s="421"/>
      <c r="MDF522" s="421"/>
      <c r="MDG522" s="421"/>
      <c r="MDH522" s="421"/>
      <c r="MDI522" s="421"/>
      <c r="MDJ522" s="421"/>
      <c r="MDK522" s="421"/>
      <c r="MDL522" s="421"/>
      <c r="MDM522" s="421"/>
      <c r="MDN522" s="421"/>
      <c r="MDO522" s="421"/>
      <c r="MDP522" s="421"/>
      <c r="MDQ522" s="421"/>
      <c r="MDR522" s="421"/>
      <c r="MDS522" s="421"/>
      <c r="MDT522" s="421"/>
      <c r="MDU522" s="421"/>
      <c r="MDV522" s="421"/>
      <c r="MDW522" s="421"/>
      <c r="MDX522" s="421"/>
      <c r="MDY522" s="421"/>
      <c r="MDZ522" s="421"/>
      <c r="MEA522" s="421"/>
      <c r="MEB522" s="421"/>
      <c r="MEC522" s="421"/>
      <c r="MED522" s="421"/>
      <c r="MEE522" s="421"/>
      <c r="MEF522" s="421"/>
      <c r="MEG522" s="421"/>
      <c r="MEH522" s="421"/>
      <c r="MEI522" s="421"/>
      <c r="MEJ522" s="421"/>
      <c r="MEK522" s="421"/>
      <c r="MEL522" s="421"/>
      <c r="MEM522" s="421"/>
      <c r="MEN522" s="421"/>
      <c r="MEO522" s="421"/>
      <c r="MEP522" s="421"/>
      <c r="MEQ522" s="421"/>
      <c r="MER522" s="421"/>
      <c r="MES522" s="421"/>
      <c r="MET522" s="421"/>
      <c r="MEU522" s="421"/>
      <c r="MEV522" s="421"/>
      <c r="MEW522" s="421"/>
      <c r="MEX522" s="421"/>
      <c r="MEY522" s="421"/>
      <c r="MEZ522" s="421"/>
      <c r="MFA522" s="421"/>
      <c r="MFB522" s="421"/>
      <c r="MFC522" s="421"/>
      <c r="MFD522" s="421"/>
      <c r="MFE522" s="421"/>
      <c r="MFF522" s="421"/>
      <c r="MFG522" s="421"/>
      <c r="MFH522" s="421"/>
      <c r="MFI522" s="421"/>
      <c r="MFJ522" s="421"/>
      <c r="MFK522" s="421"/>
      <c r="MFL522" s="421"/>
      <c r="MFM522" s="421"/>
      <c r="MFN522" s="421"/>
      <c r="MFO522" s="421"/>
      <c r="MFP522" s="421"/>
      <c r="MFQ522" s="421"/>
      <c r="MFR522" s="421"/>
      <c r="MFS522" s="421"/>
      <c r="MFT522" s="421"/>
      <c r="MFU522" s="421"/>
      <c r="MFV522" s="421"/>
      <c r="MFW522" s="421"/>
      <c r="MFX522" s="421"/>
      <c r="MFY522" s="421"/>
      <c r="MFZ522" s="421"/>
      <c r="MGA522" s="421"/>
      <c r="MGB522" s="421"/>
      <c r="MGC522" s="421"/>
      <c r="MGD522" s="421"/>
      <c r="MGE522" s="421"/>
      <c r="MGF522" s="421"/>
      <c r="MGG522" s="421"/>
      <c r="MGH522" s="421"/>
      <c r="MGI522" s="421"/>
      <c r="MGJ522" s="421"/>
      <c r="MGK522" s="421"/>
      <c r="MGL522" s="421"/>
      <c r="MGM522" s="421"/>
      <c r="MGN522" s="421"/>
      <c r="MGO522" s="421"/>
      <c r="MGP522" s="421"/>
      <c r="MGQ522" s="421"/>
      <c r="MGR522" s="421"/>
      <c r="MGS522" s="421"/>
      <c r="MGT522" s="421"/>
      <c r="MGU522" s="421"/>
      <c r="MGV522" s="421"/>
      <c r="MGW522" s="421"/>
      <c r="MGX522" s="421"/>
      <c r="MGY522" s="421"/>
      <c r="MGZ522" s="421"/>
      <c r="MHA522" s="421"/>
      <c r="MHB522" s="421"/>
      <c r="MHC522" s="421"/>
      <c r="MHD522" s="421"/>
      <c r="MHE522" s="421"/>
      <c r="MHF522" s="421"/>
      <c r="MHG522" s="421"/>
      <c r="MHH522" s="421"/>
      <c r="MHI522" s="421"/>
      <c r="MHJ522" s="421"/>
      <c r="MHK522" s="421"/>
      <c r="MHL522" s="421"/>
      <c r="MHM522" s="421"/>
      <c r="MHN522" s="421"/>
      <c r="MHO522" s="421"/>
      <c r="MHP522" s="421"/>
      <c r="MHQ522" s="421"/>
      <c r="MHR522" s="421"/>
      <c r="MHS522" s="421"/>
      <c r="MHT522" s="421"/>
      <c r="MHU522" s="421"/>
      <c r="MHV522" s="421"/>
      <c r="MHW522" s="421"/>
      <c r="MHX522" s="421"/>
      <c r="MHY522" s="421"/>
      <c r="MHZ522" s="421"/>
      <c r="MIA522" s="421"/>
      <c r="MIB522" s="421"/>
      <c r="MIC522" s="421"/>
      <c r="MID522" s="421"/>
      <c r="MIE522" s="421"/>
      <c r="MIF522" s="421"/>
      <c r="MIG522" s="421"/>
      <c r="MIH522" s="421"/>
      <c r="MII522" s="421"/>
      <c r="MIJ522" s="421"/>
      <c r="MIK522" s="421"/>
      <c r="MIL522" s="421"/>
      <c r="MIM522" s="421"/>
      <c r="MIN522" s="421"/>
      <c r="MIO522" s="421"/>
      <c r="MIP522" s="421"/>
      <c r="MIQ522" s="421"/>
      <c r="MIR522" s="421"/>
      <c r="MIS522" s="421"/>
      <c r="MIT522" s="421"/>
      <c r="MIU522" s="421"/>
      <c r="MIV522" s="421"/>
      <c r="MIW522" s="421"/>
      <c r="MIX522" s="421"/>
      <c r="MIY522" s="421"/>
      <c r="MIZ522" s="421"/>
      <c r="MJA522" s="421"/>
      <c r="MJB522" s="421"/>
      <c r="MJC522" s="421"/>
      <c r="MJD522" s="421"/>
      <c r="MJE522" s="421"/>
      <c r="MJF522" s="421"/>
      <c r="MJG522" s="421"/>
      <c r="MJH522" s="421"/>
      <c r="MJI522" s="421"/>
      <c r="MJJ522" s="421"/>
      <c r="MJK522" s="421"/>
      <c r="MJL522" s="421"/>
      <c r="MJM522" s="421"/>
      <c r="MJN522" s="421"/>
      <c r="MJO522" s="421"/>
      <c r="MJP522" s="421"/>
      <c r="MJQ522" s="421"/>
      <c r="MJR522" s="421"/>
      <c r="MJS522" s="421"/>
      <c r="MJT522" s="421"/>
      <c r="MJU522" s="421"/>
      <c r="MJV522" s="421"/>
      <c r="MJW522" s="421"/>
      <c r="MJX522" s="421"/>
      <c r="MJY522" s="421"/>
      <c r="MJZ522" s="421"/>
      <c r="MKA522" s="421"/>
      <c r="MKB522" s="421"/>
      <c r="MKC522" s="421"/>
      <c r="MKD522" s="421"/>
      <c r="MKE522" s="421"/>
      <c r="MKF522" s="421"/>
      <c r="MKG522" s="421"/>
      <c r="MKH522" s="421"/>
      <c r="MKI522" s="421"/>
      <c r="MKJ522" s="421"/>
      <c r="MKK522" s="421"/>
      <c r="MKL522" s="421"/>
      <c r="MKM522" s="421"/>
      <c r="MKN522" s="421"/>
      <c r="MKO522" s="421"/>
      <c r="MKP522" s="421"/>
      <c r="MKQ522" s="421"/>
      <c r="MKR522" s="421"/>
      <c r="MKS522" s="421"/>
      <c r="MKT522" s="421"/>
      <c r="MKU522" s="421"/>
      <c r="MKV522" s="421"/>
      <c r="MKW522" s="421"/>
      <c r="MKX522" s="421"/>
      <c r="MKY522" s="421"/>
      <c r="MKZ522" s="421"/>
      <c r="MLA522" s="421"/>
      <c r="MLB522" s="421"/>
      <c r="MLC522" s="421"/>
      <c r="MLD522" s="421"/>
      <c r="MLE522" s="421"/>
      <c r="MLF522" s="421"/>
      <c r="MLG522" s="421"/>
      <c r="MLH522" s="421"/>
      <c r="MLI522" s="421"/>
      <c r="MLJ522" s="421"/>
      <c r="MLK522" s="421"/>
      <c r="MLL522" s="421"/>
      <c r="MLM522" s="421"/>
      <c r="MLN522" s="421"/>
      <c r="MLO522" s="421"/>
      <c r="MLP522" s="421"/>
      <c r="MLQ522" s="421"/>
      <c r="MLR522" s="421"/>
      <c r="MLS522" s="421"/>
      <c r="MLT522" s="421"/>
      <c r="MLU522" s="421"/>
      <c r="MLV522" s="421"/>
      <c r="MLW522" s="421"/>
      <c r="MLX522" s="421"/>
      <c r="MLY522" s="421"/>
      <c r="MLZ522" s="421"/>
      <c r="MMA522" s="421"/>
      <c r="MMB522" s="421"/>
      <c r="MMC522" s="421"/>
      <c r="MMD522" s="421"/>
      <c r="MME522" s="421"/>
      <c r="MMF522" s="421"/>
      <c r="MMG522" s="421"/>
      <c r="MMH522" s="421"/>
      <c r="MMI522" s="421"/>
      <c r="MMJ522" s="421"/>
      <c r="MMK522" s="421"/>
      <c r="MML522" s="421"/>
      <c r="MMM522" s="421"/>
      <c r="MMN522" s="421"/>
      <c r="MMO522" s="421"/>
      <c r="MMP522" s="421"/>
      <c r="MMQ522" s="421"/>
      <c r="MMR522" s="421"/>
      <c r="MMS522" s="421"/>
      <c r="MMT522" s="421"/>
      <c r="MMU522" s="421"/>
      <c r="MMV522" s="421"/>
      <c r="MMW522" s="421"/>
      <c r="MMX522" s="421"/>
      <c r="MMY522" s="421"/>
      <c r="MMZ522" s="421"/>
      <c r="MNA522" s="421"/>
      <c r="MNB522" s="421"/>
      <c r="MNC522" s="421"/>
      <c r="MND522" s="421"/>
      <c r="MNE522" s="421"/>
      <c r="MNF522" s="421"/>
      <c r="MNG522" s="421"/>
      <c r="MNH522" s="421"/>
      <c r="MNI522" s="421"/>
      <c r="MNJ522" s="421"/>
      <c r="MNK522" s="421"/>
      <c r="MNL522" s="421"/>
      <c r="MNM522" s="421"/>
      <c r="MNN522" s="421"/>
      <c r="MNO522" s="421"/>
      <c r="MNP522" s="421"/>
      <c r="MNQ522" s="421"/>
      <c r="MNR522" s="421"/>
      <c r="MNS522" s="421"/>
      <c r="MNT522" s="421"/>
      <c r="MNU522" s="421"/>
      <c r="MNV522" s="421"/>
      <c r="MNW522" s="421"/>
      <c r="MNX522" s="421"/>
      <c r="MNY522" s="421"/>
      <c r="MNZ522" s="421"/>
      <c r="MOA522" s="421"/>
      <c r="MOB522" s="421"/>
      <c r="MOC522" s="421"/>
      <c r="MOD522" s="421"/>
      <c r="MOE522" s="421"/>
      <c r="MOF522" s="421"/>
      <c r="MOG522" s="421"/>
      <c r="MOH522" s="421"/>
      <c r="MOI522" s="421"/>
      <c r="MOJ522" s="421"/>
      <c r="MOK522" s="421"/>
      <c r="MOL522" s="421"/>
      <c r="MOM522" s="421"/>
      <c r="MON522" s="421"/>
      <c r="MOO522" s="421"/>
      <c r="MOP522" s="421"/>
      <c r="MOQ522" s="421"/>
      <c r="MOR522" s="421"/>
      <c r="MOS522" s="421"/>
      <c r="MOT522" s="421"/>
      <c r="MOU522" s="421"/>
      <c r="MOV522" s="421"/>
      <c r="MOW522" s="421"/>
      <c r="MOX522" s="421"/>
      <c r="MOY522" s="421"/>
      <c r="MOZ522" s="421"/>
      <c r="MPA522" s="421"/>
      <c r="MPB522" s="421"/>
      <c r="MPC522" s="421"/>
      <c r="MPD522" s="421"/>
      <c r="MPE522" s="421"/>
      <c r="MPF522" s="421"/>
      <c r="MPG522" s="421"/>
      <c r="MPH522" s="421"/>
      <c r="MPI522" s="421"/>
      <c r="MPJ522" s="421"/>
      <c r="MPK522" s="421"/>
      <c r="MPL522" s="421"/>
      <c r="MPM522" s="421"/>
      <c r="MPN522" s="421"/>
      <c r="MPO522" s="421"/>
      <c r="MPP522" s="421"/>
      <c r="MPQ522" s="421"/>
      <c r="MPR522" s="421"/>
      <c r="MPS522" s="421"/>
      <c r="MPT522" s="421"/>
      <c r="MPU522" s="421"/>
      <c r="MPV522" s="421"/>
      <c r="MPW522" s="421"/>
      <c r="MPX522" s="421"/>
      <c r="MPY522" s="421"/>
      <c r="MPZ522" s="421"/>
      <c r="MQA522" s="421"/>
      <c r="MQB522" s="421"/>
      <c r="MQC522" s="421"/>
      <c r="MQD522" s="421"/>
      <c r="MQE522" s="421"/>
      <c r="MQF522" s="421"/>
      <c r="MQG522" s="421"/>
      <c r="MQH522" s="421"/>
      <c r="MQI522" s="421"/>
      <c r="MQJ522" s="421"/>
      <c r="MQK522" s="421"/>
      <c r="MQL522" s="421"/>
      <c r="MQM522" s="421"/>
      <c r="MQN522" s="421"/>
      <c r="MQO522" s="421"/>
      <c r="MQP522" s="421"/>
      <c r="MQQ522" s="421"/>
      <c r="MQR522" s="421"/>
      <c r="MQS522" s="421"/>
      <c r="MQT522" s="421"/>
      <c r="MQU522" s="421"/>
      <c r="MQV522" s="421"/>
      <c r="MQW522" s="421"/>
      <c r="MQX522" s="421"/>
      <c r="MQY522" s="421"/>
      <c r="MQZ522" s="421"/>
      <c r="MRA522" s="421"/>
      <c r="MRB522" s="421"/>
      <c r="MRC522" s="421"/>
      <c r="MRD522" s="421"/>
      <c r="MRE522" s="421"/>
      <c r="MRF522" s="421"/>
      <c r="MRG522" s="421"/>
      <c r="MRH522" s="421"/>
      <c r="MRI522" s="421"/>
      <c r="MRJ522" s="421"/>
      <c r="MRK522" s="421"/>
      <c r="MRL522" s="421"/>
      <c r="MRM522" s="421"/>
      <c r="MRN522" s="421"/>
      <c r="MRO522" s="421"/>
      <c r="MRP522" s="421"/>
      <c r="MRQ522" s="421"/>
      <c r="MRR522" s="421"/>
      <c r="MRS522" s="421"/>
      <c r="MRT522" s="421"/>
      <c r="MRU522" s="421"/>
      <c r="MRV522" s="421"/>
      <c r="MRW522" s="421"/>
      <c r="MRX522" s="421"/>
      <c r="MRY522" s="421"/>
      <c r="MRZ522" s="421"/>
      <c r="MSA522" s="421"/>
      <c r="MSB522" s="421"/>
      <c r="MSC522" s="421"/>
      <c r="MSD522" s="421"/>
      <c r="MSE522" s="421"/>
      <c r="MSF522" s="421"/>
      <c r="MSG522" s="421"/>
      <c r="MSH522" s="421"/>
      <c r="MSI522" s="421"/>
      <c r="MSJ522" s="421"/>
      <c r="MSK522" s="421"/>
      <c r="MSL522" s="421"/>
      <c r="MSM522" s="421"/>
      <c r="MSN522" s="421"/>
      <c r="MSO522" s="421"/>
      <c r="MSP522" s="421"/>
      <c r="MSQ522" s="421"/>
      <c r="MSR522" s="421"/>
      <c r="MSS522" s="421"/>
      <c r="MST522" s="421"/>
      <c r="MSU522" s="421"/>
      <c r="MSV522" s="421"/>
      <c r="MSW522" s="421"/>
      <c r="MSX522" s="421"/>
      <c r="MSY522" s="421"/>
      <c r="MSZ522" s="421"/>
      <c r="MTA522" s="421"/>
      <c r="MTB522" s="421"/>
      <c r="MTC522" s="421"/>
      <c r="MTD522" s="421"/>
      <c r="MTE522" s="421"/>
      <c r="MTF522" s="421"/>
      <c r="MTG522" s="421"/>
      <c r="MTH522" s="421"/>
      <c r="MTI522" s="421"/>
      <c r="MTJ522" s="421"/>
      <c r="MTK522" s="421"/>
      <c r="MTL522" s="421"/>
      <c r="MTM522" s="421"/>
      <c r="MTN522" s="421"/>
      <c r="MTO522" s="421"/>
      <c r="MTP522" s="421"/>
      <c r="MTQ522" s="421"/>
      <c r="MTR522" s="421"/>
      <c r="MTS522" s="421"/>
      <c r="MTT522" s="421"/>
      <c r="MTU522" s="421"/>
      <c r="MTV522" s="421"/>
      <c r="MTW522" s="421"/>
      <c r="MTX522" s="421"/>
      <c r="MTY522" s="421"/>
      <c r="MTZ522" s="421"/>
      <c r="MUA522" s="421"/>
      <c r="MUB522" s="421"/>
      <c r="MUC522" s="421"/>
      <c r="MUD522" s="421"/>
      <c r="MUE522" s="421"/>
      <c r="MUF522" s="421"/>
      <c r="MUG522" s="421"/>
      <c r="MUH522" s="421"/>
      <c r="MUI522" s="421"/>
      <c r="MUJ522" s="421"/>
      <c r="MUK522" s="421"/>
      <c r="MUL522" s="421"/>
      <c r="MUM522" s="421"/>
      <c r="MUN522" s="421"/>
      <c r="MUO522" s="421"/>
      <c r="MUP522" s="421"/>
      <c r="MUQ522" s="421"/>
      <c r="MUR522" s="421"/>
      <c r="MUS522" s="421"/>
      <c r="MUT522" s="421"/>
      <c r="MUU522" s="421"/>
      <c r="MUV522" s="421"/>
      <c r="MUW522" s="421"/>
      <c r="MUX522" s="421"/>
      <c r="MUY522" s="421"/>
      <c r="MUZ522" s="421"/>
      <c r="MVA522" s="421"/>
      <c r="MVB522" s="421"/>
      <c r="MVC522" s="421"/>
      <c r="MVD522" s="421"/>
      <c r="MVE522" s="421"/>
      <c r="MVF522" s="421"/>
      <c r="MVG522" s="421"/>
      <c r="MVH522" s="421"/>
      <c r="MVI522" s="421"/>
      <c r="MVJ522" s="421"/>
      <c r="MVK522" s="421"/>
      <c r="MVL522" s="421"/>
      <c r="MVM522" s="421"/>
      <c r="MVN522" s="421"/>
      <c r="MVO522" s="421"/>
      <c r="MVP522" s="421"/>
      <c r="MVQ522" s="421"/>
      <c r="MVR522" s="421"/>
      <c r="MVS522" s="421"/>
      <c r="MVT522" s="421"/>
      <c r="MVU522" s="421"/>
      <c r="MVV522" s="421"/>
      <c r="MVW522" s="421"/>
      <c r="MVX522" s="421"/>
      <c r="MVY522" s="421"/>
      <c r="MVZ522" s="421"/>
      <c r="MWA522" s="421"/>
      <c r="MWB522" s="421"/>
      <c r="MWC522" s="421"/>
      <c r="MWD522" s="421"/>
      <c r="MWE522" s="421"/>
      <c r="MWF522" s="421"/>
      <c r="MWG522" s="421"/>
      <c r="MWH522" s="421"/>
      <c r="MWI522" s="421"/>
      <c r="MWJ522" s="421"/>
      <c r="MWK522" s="421"/>
      <c r="MWL522" s="421"/>
      <c r="MWM522" s="421"/>
      <c r="MWN522" s="421"/>
      <c r="MWO522" s="421"/>
      <c r="MWP522" s="421"/>
      <c r="MWQ522" s="421"/>
      <c r="MWR522" s="421"/>
      <c r="MWS522" s="421"/>
      <c r="MWT522" s="421"/>
      <c r="MWU522" s="421"/>
      <c r="MWV522" s="421"/>
      <c r="MWW522" s="421"/>
      <c r="MWX522" s="421"/>
      <c r="MWY522" s="421"/>
      <c r="MWZ522" s="421"/>
      <c r="MXA522" s="421"/>
      <c r="MXB522" s="421"/>
      <c r="MXC522" s="421"/>
      <c r="MXD522" s="421"/>
      <c r="MXE522" s="421"/>
      <c r="MXF522" s="421"/>
      <c r="MXG522" s="421"/>
      <c r="MXH522" s="421"/>
      <c r="MXI522" s="421"/>
      <c r="MXJ522" s="421"/>
      <c r="MXK522" s="421"/>
      <c r="MXL522" s="421"/>
      <c r="MXM522" s="421"/>
      <c r="MXN522" s="421"/>
      <c r="MXO522" s="421"/>
      <c r="MXP522" s="421"/>
      <c r="MXQ522" s="421"/>
      <c r="MXR522" s="421"/>
      <c r="MXS522" s="421"/>
      <c r="MXT522" s="421"/>
      <c r="MXU522" s="421"/>
      <c r="MXV522" s="421"/>
      <c r="MXW522" s="421"/>
      <c r="MXX522" s="421"/>
      <c r="MXY522" s="421"/>
      <c r="MXZ522" s="421"/>
      <c r="MYA522" s="421"/>
      <c r="MYB522" s="421"/>
      <c r="MYC522" s="421"/>
      <c r="MYD522" s="421"/>
      <c r="MYE522" s="421"/>
      <c r="MYF522" s="421"/>
      <c r="MYG522" s="421"/>
      <c r="MYH522" s="421"/>
      <c r="MYI522" s="421"/>
      <c r="MYJ522" s="421"/>
      <c r="MYK522" s="421"/>
      <c r="MYL522" s="421"/>
      <c r="MYM522" s="421"/>
      <c r="MYN522" s="421"/>
      <c r="MYO522" s="421"/>
      <c r="MYP522" s="421"/>
      <c r="MYQ522" s="421"/>
      <c r="MYR522" s="421"/>
      <c r="MYS522" s="421"/>
      <c r="MYT522" s="421"/>
      <c r="MYU522" s="421"/>
      <c r="MYV522" s="421"/>
      <c r="MYW522" s="421"/>
      <c r="MYX522" s="421"/>
      <c r="MYY522" s="421"/>
      <c r="MYZ522" s="421"/>
      <c r="MZA522" s="421"/>
      <c r="MZB522" s="421"/>
      <c r="MZC522" s="421"/>
      <c r="MZD522" s="421"/>
      <c r="MZE522" s="421"/>
      <c r="MZF522" s="421"/>
      <c r="MZG522" s="421"/>
      <c r="MZH522" s="421"/>
      <c r="MZI522" s="421"/>
      <c r="MZJ522" s="421"/>
      <c r="MZK522" s="421"/>
      <c r="MZL522" s="421"/>
      <c r="MZM522" s="421"/>
      <c r="MZN522" s="421"/>
      <c r="MZO522" s="421"/>
      <c r="MZP522" s="421"/>
      <c r="MZQ522" s="421"/>
      <c r="MZR522" s="421"/>
      <c r="MZS522" s="421"/>
      <c r="MZT522" s="421"/>
      <c r="MZU522" s="421"/>
      <c r="MZV522" s="421"/>
      <c r="MZW522" s="421"/>
      <c r="MZX522" s="421"/>
      <c r="MZY522" s="421"/>
      <c r="MZZ522" s="421"/>
      <c r="NAA522" s="421"/>
      <c r="NAB522" s="421"/>
      <c r="NAC522" s="421"/>
      <c r="NAD522" s="421"/>
      <c r="NAE522" s="421"/>
      <c r="NAF522" s="421"/>
      <c r="NAG522" s="421"/>
      <c r="NAH522" s="421"/>
      <c r="NAI522" s="421"/>
      <c r="NAJ522" s="421"/>
      <c r="NAK522" s="421"/>
      <c r="NAL522" s="421"/>
      <c r="NAM522" s="421"/>
      <c r="NAN522" s="421"/>
      <c r="NAO522" s="421"/>
      <c r="NAP522" s="421"/>
      <c r="NAQ522" s="421"/>
      <c r="NAR522" s="421"/>
      <c r="NAS522" s="421"/>
      <c r="NAT522" s="421"/>
      <c r="NAU522" s="421"/>
      <c r="NAV522" s="421"/>
      <c r="NAW522" s="421"/>
      <c r="NAX522" s="421"/>
      <c r="NAY522" s="421"/>
      <c r="NAZ522" s="421"/>
      <c r="NBA522" s="421"/>
      <c r="NBB522" s="421"/>
      <c r="NBC522" s="421"/>
      <c r="NBD522" s="421"/>
      <c r="NBE522" s="421"/>
      <c r="NBF522" s="421"/>
      <c r="NBG522" s="421"/>
      <c r="NBH522" s="421"/>
      <c r="NBI522" s="421"/>
      <c r="NBJ522" s="421"/>
      <c r="NBK522" s="421"/>
      <c r="NBL522" s="421"/>
      <c r="NBM522" s="421"/>
      <c r="NBN522" s="421"/>
      <c r="NBO522" s="421"/>
      <c r="NBP522" s="421"/>
      <c r="NBQ522" s="421"/>
      <c r="NBR522" s="421"/>
      <c r="NBS522" s="421"/>
      <c r="NBT522" s="421"/>
      <c r="NBU522" s="421"/>
      <c r="NBV522" s="421"/>
      <c r="NBW522" s="421"/>
      <c r="NBX522" s="421"/>
      <c r="NBY522" s="421"/>
      <c r="NBZ522" s="421"/>
      <c r="NCA522" s="421"/>
      <c r="NCB522" s="421"/>
      <c r="NCC522" s="421"/>
      <c r="NCD522" s="421"/>
      <c r="NCE522" s="421"/>
      <c r="NCF522" s="421"/>
      <c r="NCG522" s="421"/>
      <c r="NCH522" s="421"/>
      <c r="NCI522" s="421"/>
      <c r="NCJ522" s="421"/>
      <c r="NCK522" s="421"/>
      <c r="NCL522" s="421"/>
      <c r="NCM522" s="421"/>
      <c r="NCN522" s="421"/>
      <c r="NCO522" s="421"/>
      <c r="NCP522" s="421"/>
      <c r="NCQ522" s="421"/>
      <c r="NCR522" s="421"/>
      <c r="NCS522" s="421"/>
      <c r="NCT522" s="421"/>
      <c r="NCU522" s="421"/>
      <c r="NCV522" s="421"/>
      <c r="NCW522" s="421"/>
      <c r="NCX522" s="421"/>
      <c r="NCY522" s="421"/>
      <c r="NCZ522" s="421"/>
      <c r="NDA522" s="421"/>
      <c r="NDB522" s="421"/>
      <c r="NDC522" s="421"/>
      <c r="NDD522" s="421"/>
      <c r="NDE522" s="421"/>
      <c r="NDF522" s="421"/>
      <c r="NDG522" s="421"/>
      <c r="NDH522" s="421"/>
      <c r="NDI522" s="421"/>
      <c r="NDJ522" s="421"/>
      <c r="NDK522" s="421"/>
      <c r="NDL522" s="421"/>
      <c r="NDM522" s="421"/>
      <c r="NDN522" s="421"/>
      <c r="NDO522" s="421"/>
      <c r="NDP522" s="421"/>
      <c r="NDQ522" s="421"/>
      <c r="NDR522" s="421"/>
      <c r="NDS522" s="421"/>
      <c r="NDT522" s="421"/>
      <c r="NDU522" s="421"/>
      <c r="NDV522" s="421"/>
      <c r="NDW522" s="421"/>
      <c r="NDX522" s="421"/>
      <c r="NDY522" s="421"/>
      <c r="NDZ522" s="421"/>
      <c r="NEA522" s="421"/>
      <c r="NEB522" s="421"/>
      <c r="NEC522" s="421"/>
      <c r="NED522" s="421"/>
      <c r="NEE522" s="421"/>
      <c r="NEF522" s="421"/>
      <c r="NEG522" s="421"/>
      <c r="NEH522" s="421"/>
      <c r="NEI522" s="421"/>
      <c r="NEJ522" s="421"/>
      <c r="NEK522" s="421"/>
      <c r="NEL522" s="421"/>
      <c r="NEM522" s="421"/>
      <c r="NEN522" s="421"/>
      <c r="NEO522" s="421"/>
      <c r="NEP522" s="421"/>
      <c r="NEQ522" s="421"/>
      <c r="NER522" s="421"/>
      <c r="NES522" s="421"/>
      <c r="NET522" s="421"/>
      <c r="NEU522" s="421"/>
      <c r="NEV522" s="421"/>
      <c r="NEW522" s="421"/>
      <c r="NEX522" s="421"/>
      <c r="NEY522" s="421"/>
      <c r="NEZ522" s="421"/>
      <c r="NFA522" s="421"/>
      <c r="NFB522" s="421"/>
      <c r="NFC522" s="421"/>
      <c r="NFD522" s="421"/>
      <c r="NFE522" s="421"/>
      <c r="NFF522" s="421"/>
      <c r="NFG522" s="421"/>
      <c r="NFH522" s="421"/>
      <c r="NFI522" s="421"/>
      <c r="NFJ522" s="421"/>
      <c r="NFK522" s="421"/>
      <c r="NFL522" s="421"/>
      <c r="NFM522" s="421"/>
      <c r="NFN522" s="421"/>
      <c r="NFO522" s="421"/>
      <c r="NFP522" s="421"/>
      <c r="NFQ522" s="421"/>
      <c r="NFR522" s="421"/>
      <c r="NFS522" s="421"/>
      <c r="NFT522" s="421"/>
      <c r="NFU522" s="421"/>
      <c r="NFV522" s="421"/>
      <c r="NFW522" s="421"/>
      <c r="NFX522" s="421"/>
      <c r="NFY522" s="421"/>
      <c r="NFZ522" s="421"/>
      <c r="NGA522" s="421"/>
      <c r="NGB522" s="421"/>
      <c r="NGC522" s="421"/>
      <c r="NGD522" s="421"/>
      <c r="NGE522" s="421"/>
      <c r="NGF522" s="421"/>
      <c r="NGG522" s="421"/>
      <c r="NGH522" s="421"/>
      <c r="NGI522" s="421"/>
      <c r="NGJ522" s="421"/>
      <c r="NGK522" s="421"/>
      <c r="NGL522" s="421"/>
      <c r="NGM522" s="421"/>
      <c r="NGN522" s="421"/>
      <c r="NGO522" s="421"/>
      <c r="NGP522" s="421"/>
      <c r="NGQ522" s="421"/>
      <c r="NGR522" s="421"/>
      <c r="NGS522" s="421"/>
      <c r="NGT522" s="421"/>
      <c r="NGU522" s="421"/>
      <c r="NGV522" s="421"/>
      <c r="NGW522" s="421"/>
      <c r="NGX522" s="421"/>
      <c r="NGY522" s="421"/>
      <c r="NGZ522" s="421"/>
      <c r="NHA522" s="421"/>
      <c r="NHB522" s="421"/>
      <c r="NHC522" s="421"/>
      <c r="NHD522" s="421"/>
      <c r="NHE522" s="421"/>
      <c r="NHF522" s="421"/>
      <c r="NHG522" s="421"/>
      <c r="NHH522" s="421"/>
      <c r="NHI522" s="421"/>
      <c r="NHJ522" s="421"/>
      <c r="NHK522" s="421"/>
      <c r="NHL522" s="421"/>
      <c r="NHM522" s="421"/>
      <c r="NHN522" s="421"/>
      <c r="NHO522" s="421"/>
      <c r="NHP522" s="421"/>
      <c r="NHQ522" s="421"/>
      <c r="NHR522" s="421"/>
      <c r="NHS522" s="421"/>
      <c r="NHT522" s="421"/>
      <c r="NHU522" s="421"/>
      <c r="NHV522" s="421"/>
      <c r="NHW522" s="421"/>
      <c r="NHX522" s="421"/>
      <c r="NHY522" s="421"/>
      <c r="NHZ522" s="421"/>
      <c r="NIA522" s="421"/>
      <c r="NIB522" s="421"/>
      <c r="NIC522" s="421"/>
      <c r="NID522" s="421"/>
      <c r="NIE522" s="421"/>
      <c r="NIF522" s="421"/>
      <c r="NIG522" s="421"/>
      <c r="NIH522" s="421"/>
      <c r="NII522" s="421"/>
      <c r="NIJ522" s="421"/>
      <c r="NIK522" s="421"/>
      <c r="NIL522" s="421"/>
      <c r="NIM522" s="421"/>
      <c r="NIN522" s="421"/>
      <c r="NIO522" s="421"/>
      <c r="NIP522" s="421"/>
      <c r="NIQ522" s="421"/>
      <c r="NIR522" s="421"/>
      <c r="NIS522" s="421"/>
      <c r="NIT522" s="421"/>
      <c r="NIU522" s="421"/>
      <c r="NIV522" s="421"/>
      <c r="NIW522" s="421"/>
      <c r="NIX522" s="421"/>
      <c r="NIY522" s="421"/>
      <c r="NIZ522" s="421"/>
      <c r="NJA522" s="421"/>
      <c r="NJB522" s="421"/>
      <c r="NJC522" s="421"/>
      <c r="NJD522" s="421"/>
      <c r="NJE522" s="421"/>
      <c r="NJF522" s="421"/>
      <c r="NJG522" s="421"/>
      <c r="NJH522" s="421"/>
      <c r="NJI522" s="421"/>
      <c r="NJJ522" s="421"/>
      <c r="NJK522" s="421"/>
      <c r="NJL522" s="421"/>
      <c r="NJM522" s="421"/>
      <c r="NJN522" s="421"/>
      <c r="NJO522" s="421"/>
      <c r="NJP522" s="421"/>
      <c r="NJQ522" s="421"/>
      <c r="NJR522" s="421"/>
      <c r="NJS522" s="421"/>
      <c r="NJT522" s="421"/>
      <c r="NJU522" s="421"/>
      <c r="NJV522" s="421"/>
      <c r="NJW522" s="421"/>
      <c r="NJX522" s="421"/>
      <c r="NJY522" s="421"/>
      <c r="NJZ522" s="421"/>
      <c r="NKA522" s="421"/>
      <c r="NKB522" s="421"/>
      <c r="NKC522" s="421"/>
      <c r="NKD522" s="421"/>
      <c r="NKE522" s="421"/>
      <c r="NKF522" s="421"/>
      <c r="NKG522" s="421"/>
      <c r="NKH522" s="421"/>
      <c r="NKI522" s="421"/>
      <c r="NKJ522" s="421"/>
      <c r="NKK522" s="421"/>
      <c r="NKL522" s="421"/>
      <c r="NKM522" s="421"/>
      <c r="NKN522" s="421"/>
      <c r="NKO522" s="421"/>
      <c r="NKP522" s="421"/>
      <c r="NKQ522" s="421"/>
      <c r="NKR522" s="421"/>
      <c r="NKS522" s="421"/>
      <c r="NKT522" s="421"/>
      <c r="NKU522" s="421"/>
      <c r="NKV522" s="421"/>
      <c r="NKW522" s="421"/>
      <c r="NKX522" s="421"/>
      <c r="NKY522" s="421"/>
      <c r="NKZ522" s="421"/>
      <c r="NLA522" s="421"/>
      <c r="NLB522" s="421"/>
      <c r="NLC522" s="421"/>
      <c r="NLD522" s="421"/>
      <c r="NLE522" s="421"/>
      <c r="NLF522" s="421"/>
      <c r="NLG522" s="421"/>
      <c r="NLH522" s="421"/>
      <c r="NLI522" s="421"/>
      <c r="NLJ522" s="421"/>
      <c r="NLK522" s="421"/>
      <c r="NLL522" s="421"/>
      <c r="NLM522" s="421"/>
      <c r="NLN522" s="421"/>
      <c r="NLO522" s="421"/>
      <c r="NLP522" s="421"/>
      <c r="NLQ522" s="421"/>
      <c r="NLR522" s="421"/>
      <c r="NLS522" s="421"/>
      <c r="NLT522" s="421"/>
      <c r="NLU522" s="421"/>
      <c r="NLV522" s="421"/>
      <c r="NLW522" s="421"/>
      <c r="NLX522" s="421"/>
      <c r="NLY522" s="421"/>
      <c r="NLZ522" s="421"/>
      <c r="NMA522" s="421"/>
      <c r="NMB522" s="421"/>
      <c r="NMC522" s="421"/>
      <c r="NMD522" s="421"/>
      <c r="NME522" s="421"/>
      <c r="NMF522" s="421"/>
      <c r="NMG522" s="421"/>
      <c r="NMH522" s="421"/>
      <c r="NMI522" s="421"/>
      <c r="NMJ522" s="421"/>
      <c r="NMK522" s="421"/>
      <c r="NML522" s="421"/>
      <c r="NMM522" s="421"/>
      <c r="NMN522" s="421"/>
      <c r="NMO522" s="421"/>
      <c r="NMP522" s="421"/>
      <c r="NMQ522" s="421"/>
      <c r="NMR522" s="421"/>
      <c r="NMS522" s="421"/>
      <c r="NMT522" s="421"/>
      <c r="NMU522" s="421"/>
      <c r="NMV522" s="421"/>
      <c r="NMW522" s="421"/>
      <c r="NMX522" s="421"/>
      <c r="NMY522" s="421"/>
      <c r="NMZ522" s="421"/>
      <c r="NNA522" s="421"/>
      <c r="NNB522" s="421"/>
      <c r="NNC522" s="421"/>
      <c r="NND522" s="421"/>
      <c r="NNE522" s="421"/>
      <c r="NNF522" s="421"/>
      <c r="NNG522" s="421"/>
      <c r="NNH522" s="421"/>
      <c r="NNI522" s="421"/>
      <c r="NNJ522" s="421"/>
      <c r="NNK522" s="421"/>
      <c r="NNL522" s="421"/>
      <c r="NNM522" s="421"/>
      <c r="NNN522" s="421"/>
      <c r="NNO522" s="421"/>
      <c r="NNP522" s="421"/>
      <c r="NNQ522" s="421"/>
      <c r="NNR522" s="421"/>
      <c r="NNS522" s="421"/>
      <c r="NNT522" s="421"/>
      <c r="NNU522" s="421"/>
      <c r="NNV522" s="421"/>
      <c r="NNW522" s="421"/>
      <c r="NNX522" s="421"/>
      <c r="NNY522" s="421"/>
      <c r="NNZ522" s="421"/>
      <c r="NOA522" s="421"/>
      <c r="NOB522" s="421"/>
      <c r="NOC522" s="421"/>
      <c r="NOD522" s="421"/>
      <c r="NOE522" s="421"/>
      <c r="NOF522" s="421"/>
      <c r="NOG522" s="421"/>
      <c r="NOH522" s="421"/>
      <c r="NOI522" s="421"/>
      <c r="NOJ522" s="421"/>
      <c r="NOK522" s="421"/>
      <c r="NOL522" s="421"/>
      <c r="NOM522" s="421"/>
      <c r="NON522" s="421"/>
      <c r="NOO522" s="421"/>
      <c r="NOP522" s="421"/>
      <c r="NOQ522" s="421"/>
      <c r="NOR522" s="421"/>
      <c r="NOS522" s="421"/>
      <c r="NOT522" s="421"/>
      <c r="NOU522" s="421"/>
      <c r="NOV522" s="421"/>
      <c r="NOW522" s="421"/>
      <c r="NOX522" s="421"/>
      <c r="NOY522" s="421"/>
      <c r="NOZ522" s="421"/>
      <c r="NPA522" s="421"/>
      <c r="NPB522" s="421"/>
      <c r="NPC522" s="421"/>
      <c r="NPD522" s="421"/>
      <c r="NPE522" s="421"/>
      <c r="NPF522" s="421"/>
      <c r="NPG522" s="421"/>
      <c r="NPH522" s="421"/>
      <c r="NPI522" s="421"/>
      <c r="NPJ522" s="421"/>
      <c r="NPK522" s="421"/>
      <c r="NPL522" s="421"/>
      <c r="NPM522" s="421"/>
      <c r="NPN522" s="421"/>
      <c r="NPO522" s="421"/>
      <c r="NPP522" s="421"/>
      <c r="NPQ522" s="421"/>
      <c r="NPR522" s="421"/>
      <c r="NPS522" s="421"/>
      <c r="NPT522" s="421"/>
      <c r="NPU522" s="421"/>
      <c r="NPV522" s="421"/>
      <c r="NPW522" s="421"/>
      <c r="NPX522" s="421"/>
      <c r="NPY522" s="421"/>
      <c r="NPZ522" s="421"/>
      <c r="NQA522" s="421"/>
      <c r="NQB522" s="421"/>
      <c r="NQC522" s="421"/>
      <c r="NQD522" s="421"/>
      <c r="NQE522" s="421"/>
      <c r="NQF522" s="421"/>
      <c r="NQG522" s="421"/>
      <c r="NQH522" s="421"/>
      <c r="NQI522" s="421"/>
      <c r="NQJ522" s="421"/>
      <c r="NQK522" s="421"/>
      <c r="NQL522" s="421"/>
      <c r="NQM522" s="421"/>
      <c r="NQN522" s="421"/>
      <c r="NQO522" s="421"/>
      <c r="NQP522" s="421"/>
      <c r="NQQ522" s="421"/>
      <c r="NQR522" s="421"/>
      <c r="NQS522" s="421"/>
      <c r="NQT522" s="421"/>
      <c r="NQU522" s="421"/>
      <c r="NQV522" s="421"/>
      <c r="NQW522" s="421"/>
      <c r="NQX522" s="421"/>
      <c r="NQY522" s="421"/>
      <c r="NQZ522" s="421"/>
      <c r="NRA522" s="421"/>
      <c r="NRB522" s="421"/>
      <c r="NRC522" s="421"/>
      <c r="NRD522" s="421"/>
      <c r="NRE522" s="421"/>
      <c r="NRF522" s="421"/>
      <c r="NRG522" s="421"/>
      <c r="NRH522" s="421"/>
      <c r="NRI522" s="421"/>
      <c r="NRJ522" s="421"/>
      <c r="NRK522" s="421"/>
      <c r="NRL522" s="421"/>
      <c r="NRM522" s="421"/>
      <c r="NRN522" s="421"/>
      <c r="NRO522" s="421"/>
      <c r="NRP522" s="421"/>
      <c r="NRQ522" s="421"/>
      <c r="NRR522" s="421"/>
      <c r="NRS522" s="421"/>
      <c r="NRT522" s="421"/>
      <c r="NRU522" s="421"/>
      <c r="NRV522" s="421"/>
      <c r="NRW522" s="421"/>
      <c r="NRX522" s="421"/>
      <c r="NRY522" s="421"/>
      <c r="NRZ522" s="421"/>
      <c r="NSA522" s="421"/>
      <c r="NSB522" s="421"/>
      <c r="NSC522" s="421"/>
      <c r="NSD522" s="421"/>
      <c r="NSE522" s="421"/>
      <c r="NSF522" s="421"/>
      <c r="NSG522" s="421"/>
      <c r="NSH522" s="421"/>
      <c r="NSI522" s="421"/>
      <c r="NSJ522" s="421"/>
      <c r="NSK522" s="421"/>
      <c r="NSL522" s="421"/>
      <c r="NSM522" s="421"/>
      <c r="NSN522" s="421"/>
      <c r="NSO522" s="421"/>
      <c r="NSP522" s="421"/>
      <c r="NSQ522" s="421"/>
      <c r="NSR522" s="421"/>
      <c r="NSS522" s="421"/>
      <c r="NST522" s="421"/>
      <c r="NSU522" s="421"/>
      <c r="NSV522" s="421"/>
      <c r="NSW522" s="421"/>
      <c r="NSX522" s="421"/>
      <c r="NSY522" s="421"/>
      <c r="NSZ522" s="421"/>
      <c r="NTA522" s="421"/>
      <c r="NTB522" s="421"/>
      <c r="NTC522" s="421"/>
      <c r="NTD522" s="421"/>
      <c r="NTE522" s="421"/>
      <c r="NTF522" s="421"/>
      <c r="NTG522" s="421"/>
      <c r="NTH522" s="421"/>
      <c r="NTI522" s="421"/>
      <c r="NTJ522" s="421"/>
      <c r="NTK522" s="421"/>
      <c r="NTL522" s="421"/>
      <c r="NTM522" s="421"/>
      <c r="NTN522" s="421"/>
      <c r="NTO522" s="421"/>
      <c r="NTP522" s="421"/>
      <c r="NTQ522" s="421"/>
      <c r="NTR522" s="421"/>
      <c r="NTS522" s="421"/>
      <c r="NTT522" s="421"/>
      <c r="NTU522" s="421"/>
      <c r="NTV522" s="421"/>
      <c r="NTW522" s="421"/>
      <c r="NTX522" s="421"/>
      <c r="NTY522" s="421"/>
      <c r="NTZ522" s="421"/>
      <c r="NUA522" s="421"/>
      <c r="NUB522" s="421"/>
      <c r="NUC522" s="421"/>
      <c r="NUD522" s="421"/>
      <c r="NUE522" s="421"/>
      <c r="NUF522" s="421"/>
      <c r="NUG522" s="421"/>
      <c r="NUH522" s="421"/>
      <c r="NUI522" s="421"/>
      <c r="NUJ522" s="421"/>
      <c r="NUK522" s="421"/>
      <c r="NUL522" s="421"/>
      <c r="NUM522" s="421"/>
      <c r="NUN522" s="421"/>
      <c r="NUO522" s="421"/>
      <c r="NUP522" s="421"/>
      <c r="NUQ522" s="421"/>
      <c r="NUR522" s="421"/>
      <c r="NUS522" s="421"/>
      <c r="NUT522" s="421"/>
      <c r="NUU522" s="421"/>
      <c r="NUV522" s="421"/>
      <c r="NUW522" s="421"/>
      <c r="NUX522" s="421"/>
      <c r="NUY522" s="421"/>
      <c r="NUZ522" s="421"/>
      <c r="NVA522" s="421"/>
      <c r="NVB522" s="421"/>
      <c r="NVC522" s="421"/>
      <c r="NVD522" s="421"/>
      <c r="NVE522" s="421"/>
      <c r="NVF522" s="421"/>
      <c r="NVG522" s="421"/>
      <c r="NVH522" s="421"/>
      <c r="NVI522" s="421"/>
      <c r="NVJ522" s="421"/>
      <c r="NVK522" s="421"/>
      <c r="NVL522" s="421"/>
      <c r="NVM522" s="421"/>
      <c r="NVN522" s="421"/>
      <c r="NVO522" s="421"/>
      <c r="NVP522" s="421"/>
      <c r="NVQ522" s="421"/>
      <c r="NVR522" s="421"/>
      <c r="NVS522" s="421"/>
      <c r="NVT522" s="421"/>
      <c r="NVU522" s="421"/>
      <c r="NVV522" s="421"/>
      <c r="NVW522" s="421"/>
      <c r="NVX522" s="421"/>
      <c r="NVY522" s="421"/>
      <c r="NVZ522" s="421"/>
      <c r="NWA522" s="421"/>
      <c r="NWB522" s="421"/>
      <c r="NWC522" s="421"/>
      <c r="NWD522" s="421"/>
      <c r="NWE522" s="421"/>
      <c r="NWF522" s="421"/>
      <c r="NWG522" s="421"/>
      <c r="NWH522" s="421"/>
      <c r="NWI522" s="421"/>
      <c r="NWJ522" s="421"/>
      <c r="NWK522" s="421"/>
      <c r="NWL522" s="421"/>
      <c r="NWM522" s="421"/>
      <c r="NWN522" s="421"/>
      <c r="NWO522" s="421"/>
      <c r="NWP522" s="421"/>
      <c r="NWQ522" s="421"/>
      <c r="NWR522" s="421"/>
      <c r="NWS522" s="421"/>
      <c r="NWT522" s="421"/>
      <c r="NWU522" s="421"/>
      <c r="NWV522" s="421"/>
      <c r="NWW522" s="421"/>
      <c r="NWX522" s="421"/>
      <c r="NWY522" s="421"/>
      <c r="NWZ522" s="421"/>
      <c r="NXA522" s="421"/>
      <c r="NXB522" s="421"/>
      <c r="NXC522" s="421"/>
      <c r="NXD522" s="421"/>
      <c r="NXE522" s="421"/>
      <c r="NXF522" s="421"/>
      <c r="NXG522" s="421"/>
      <c r="NXH522" s="421"/>
      <c r="NXI522" s="421"/>
      <c r="NXJ522" s="421"/>
      <c r="NXK522" s="421"/>
      <c r="NXL522" s="421"/>
      <c r="NXM522" s="421"/>
      <c r="NXN522" s="421"/>
      <c r="NXO522" s="421"/>
      <c r="NXP522" s="421"/>
      <c r="NXQ522" s="421"/>
      <c r="NXR522" s="421"/>
      <c r="NXS522" s="421"/>
      <c r="NXT522" s="421"/>
      <c r="NXU522" s="421"/>
      <c r="NXV522" s="421"/>
      <c r="NXW522" s="421"/>
      <c r="NXX522" s="421"/>
      <c r="NXY522" s="421"/>
      <c r="NXZ522" s="421"/>
      <c r="NYA522" s="421"/>
      <c r="NYB522" s="421"/>
      <c r="NYC522" s="421"/>
      <c r="NYD522" s="421"/>
      <c r="NYE522" s="421"/>
      <c r="NYF522" s="421"/>
      <c r="NYG522" s="421"/>
      <c r="NYH522" s="421"/>
      <c r="NYI522" s="421"/>
      <c r="NYJ522" s="421"/>
      <c r="NYK522" s="421"/>
      <c r="NYL522" s="421"/>
      <c r="NYM522" s="421"/>
      <c r="NYN522" s="421"/>
      <c r="NYO522" s="421"/>
      <c r="NYP522" s="421"/>
      <c r="NYQ522" s="421"/>
      <c r="NYR522" s="421"/>
      <c r="NYS522" s="421"/>
      <c r="NYT522" s="421"/>
      <c r="NYU522" s="421"/>
      <c r="NYV522" s="421"/>
      <c r="NYW522" s="421"/>
      <c r="NYX522" s="421"/>
      <c r="NYY522" s="421"/>
      <c r="NYZ522" s="421"/>
      <c r="NZA522" s="421"/>
      <c r="NZB522" s="421"/>
      <c r="NZC522" s="421"/>
      <c r="NZD522" s="421"/>
      <c r="NZE522" s="421"/>
      <c r="NZF522" s="421"/>
      <c r="NZG522" s="421"/>
      <c r="NZH522" s="421"/>
      <c r="NZI522" s="421"/>
      <c r="NZJ522" s="421"/>
      <c r="NZK522" s="421"/>
      <c r="NZL522" s="421"/>
      <c r="NZM522" s="421"/>
      <c r="NZN522" s="421"/>
      <c r="NZO522" s="421"/>
      <c r="NZP522" s="421"/>
      <c r="NZQ522" s="421"/>
      <c r="NZR522" s="421"/>
      <c r="NZS522" s="421"/>
      <c r="NZT522" s="421"/>
      <c r="NZU522" s="421"/>
      <c r="NZV522" s="421"/>
      <c r="NZW522" s="421"/>
      <c r="NZX522" s="421"/>
      <c r="NZY522" s="421"/>
      <c r="NZZ522" s="421"/>
      <c r="OAA522" s="421"/>
      <c r="OAB522" s="421"/>
      <c r="OAC522" s="421"/>
      <c r="OAD522" s="421"/>
      <c r="OAE522" s="421"/>
      <c r="OAF522" s="421"/>
      <c r="OAG522" s="421"/>
      <c r="OAH522" s="421"/>
      <c r="OAI522" s="421"/>
      <c r="OAJ522" s="421"/>
      <c r="OAK522" s="421"/>
      <c r="OAL522" s="421"/>
      <c r="OAM522" s="421"/>
      <c r="OAN522" s="421"/>
      <c r="OAO522" s="421"/>
      <c r="OAP522" s="421"/>
      <c r="OAQ522" s="421"/>
      <c r="OAR522" s="421"/>
      <c r="OAS522" s="421"/>
      <c r="OAT522" s="421"/>
      <c r="OAU522" s="421"/>
      <c r="OAV522" s="421"/>
      <c r="OAW522" s="421"/>
      <c r="OAX522" s="421"/>
      <c r="OAY522" s="421"/>
      <c r="OAZ522" s="421"/>
      <c r="OBA522" s="421"/>
      <c r="OBB522" s="421"/>
      <c r="OBC522" s="421"/>
      <c r="OBD522" s="421"/>
      <c r="OBE522" s="421"/>
      <c r="OBF522" s="421"/>
      <c r="OBG522" s="421"/>
      <c r="OBH522" s="421"/>
      <c r="OBI522" s="421"/>
      <c r="OBJ522" s="421"/>
      <c r="OBK522" s="421"/>
      <c r="OBL522" s="421"/>
      <c r="OBM522" s="421"/>
      <c r="OBN522" s="421"/>
      <c r="OBO522" s="421"/>
      <c r="OBP522" s="421"/>
      <c r="OBQ522" s="421"/>
      <c r="OBR522" s="421"/>
      <c r="OBS522" s="421"/>
      <c r="OBT522" s="421"/>
      <c r="OBU522" s="421"/>
      <c r="OBV522" s="421"/>
      <c r="OBW522" s="421"/>
      <c r="OBX522" s="421"/>
      <c r="OBY522" s="421"/>
      <c r="OBZ522" s="421"/>
      <c r="OCA522" s="421"/>
      <c r="OCB522" s="421"/>
      <c r="OCC522" s="421"/>
      <c r="OCD522" s="421"/>
      <c r="OCE522" s="421"/>
      <c r="OCF522" s="421"/>
      <c r="OCG522" s="421"/>
      <c r="OCH522" s="421"/>
      <c r="OCI522" s="421"/>
      <c r="OCJ522" s="421"/>
      <c r="OCK522" s="421"/>
      <c r="OCL522" s="421"/>
      <c r="OCM522" s="421"/>
      <c r="OCN522" s="421"/>
      <c r="OCO522" s="421"/>
      <c r="OCP522" s="421"/>
      <c r="OCQ522" s="421"/>
      <c r="OCR522" s="421"/>
      <c r="OCS522" s="421"/>
      <c r="OCT522" s="421"/>
      <c r="OCU522" s="421"/>
      <c r="OCV522" s="421"/>
      <c r="OCW522" s="421"/>
      <c r="OCX522" s="421"/>
      <c r="OCY522" s="421"/>
      <c r="OCZ522" s="421"/>
      <c r="ODA522" s="421"/>
      <c r="ODB522" s="421"/>
      <c r="ODC522" s="421"/>
      <c r="ODD522" s="421"/>
      <c r="ODE522" s="421"/>
      <c r="ODF522" s="421"/>
      <c r="ODG522" s="421"/>
      <c r="ODH522" s="421"/>
      <c r="ODI522" s="421"/>
      <c r="ODJ522" s="421"/>
      <c r="ODK522" s="421"/>
      <c r="ODL522" s="421"/>
      <c r="ODM522" s="421"/>
      <c r="ODN522" s="421"/>
      <c r="ODO522" s="421"/>
      <c r="ODP522" s="421"/>
      <c r="ODQ522" s="421"/>
      <c r="ODR522" s="421"/>
      <c r="ODS522" s="421"/>
      <c r="ODT522" s="421"/>
      <c r="ODU522" s="421"/>
      <c r="ODV522" s="421"/>
      <c r="ODW522" s="421"/>
      <c r="ODX522" s="421"/>
      <c r="ODY522" s="421"/>
      <c r="ODZ522" s="421"/>
      <c r="OEA522" s="421"/>
      <c r="OEB522" s="421"/>
      <c r="OEC522" s="421"/>
      <c r="OED522" s="421"/>
      <c r="OEE522" s="421"/>
      <c r="OEF522" s="421"/>
      <c r="OEG522" s="421"/>
      <c r="OEH522" s="421"/>
      <c r="OEI522" s="421"/>
      <c r="OEJ522" s="421"/>
      <c r="OEK522" s="421"/>
      <c r="OEL522" s="421"/>
      <c r="OEM522" s="421"/>
      <c r="OEN522" s="421"/>
      <c r="OEO522" s="421"/>
      <c r="OEP522" s="421"/>
      <c r="OEQ522" s="421"/>
      <c r="OER522" s="421"/>
      <c r="OES522" s="421"/>
      <c r="OET522" s="421"/>
      <c r="OEU522" s="421"/>
      <c r="OEV522" s="421"/>
      <c r="OEW522" s="421"/>
      <c r="OEX522" s="421"/>
      <c r="OEY522" s="421"/>
      <c r="OEZ522" s="421"/>
      <c r="OFA522" s="421"/>
      <c r="OFB522" s="421"/>
      <c r="OFC522" s="421"/>
      <c r="OFD522" s="421"/>
      <c r="OFE522" s="421"/>
      <c r="OFF522" s="421"/>
      <c r="OFG522" s="421"/>
      <c r="OFH522" s="421"/>
      <c r="OFI522" s="421"/>
      <c r="OFJ522" s="421"/>
      <c r="OFK522" s="421"/>
      <c r="OFL522" s="421"/>
      <c r="OFM522" s="421"/>
      <c r="OFN522" s="421"/>
      <c r="OFO522" s="421"/>
      <c r="OFP522" s="421"/>
      <c r="OFQ522" s="421"/>
      <c r="OFR522" s="421"/>
      <c r="OFS522" s="421"/>
      <c r="OFT522" s="421"/>
      <c r="OFU522" s="421"/>
      <c r="OFV522" s="421"/>
      <c r="OFW522" s="421"/>
      <c r="OFX522" s="421"/>
      <c r="OFY522" s="421"/>
      <c r="OFZ522" s="421"/>
      <c r="OGA522" s="421"/>
      <c r="OGB522" s="421"/>
      <c r="OGC522" s="421"/>
      <c r="OGD522" s="421"/>
      <c r="OGE522" s="421"/>
      <c r="OGF522" s="421"/>
      <c r="OGG522" s="421"/>
      <c r="OGH522" s="421"/>
      <c r="OGI522" s="421"/>
      <c r="OGJ522" s="421"/>
      <c r="OGK522" s="421"/>
      <c r="OGL522" s="421"/>
      <c r="OGM522" s="421"/>
      <c r="OGN522" s="421"/>
      <c r="OGO522" s="421"/>
      <c r="OGP522" s="421"/>
      <c r="OGQ522" s="421"/>
      <c r="OGR522" s="421"/>
      <c r="OGS522" s="421"/>
      <c r="OGT522" s="421"/>
      <c r="OGU522" s="421"/>
      <c r="OGV522" s="421"/>
      <c r="OGW522" s="421"/>
      <c r="OGX522" s="421"/>
      <c r="OGY522" s="421"/>
      <c r="OGZ522" s="421"/>
      <c r="OHA522" s="421"/>
      <c r="OHB522" s="421"/>
      <c r="OHC522" s="421"/>
      <c r="OHD522" s="421"/>
      <c r="OHE522" s="421"/>
      <c r="OHF522" s="421"/>
      <c r="OHG522" s="421"/>
      <c r="OHH522" s="421"/>
      <c r="OHI522" s="421"/>
      <c r="OHJ522" s="421"/>
      <c r="OHK522" s="421"/>
      <c r="OHL522" s="421"/>
      <c r="OHM522" s="421"/>
      <c r="OHN522" s="421"/>
      <c r="OHO522" s="421"/>
      <c r="OHP522" s="421"/>
      <c r="OHQ522" s="421"/>
      <c r="OHR522" s="421"/>
      <c r="OHS522" s="421"/>
      <c r="OHT522" s="421"/>
      <c r="OHU522" s="421"/>
      <c r="OHV522" s="421"/>
      <c r="OHW522" s="421"/>
      <c r="OHX522" s="421"/>
      <c r="OHY522" s="421"/>
      <c r="OHZ522" s="421"/>
      <c r="OIA522" s="421"/>
      <c r="OIB522" s="421"/>
      <c r="OIC522" s="421"/>
      <c r="OID522" s="421"/>
      <c r="OIE522" s="421"/>
      <c r="OIF522" s="421"/>
      <c r="OIG522" s="421"/>
      <c r="OIH522" s="421"/>
      <c r="OII522" s="421"/>
      <c r="OIJ522" s="421"/>
      <c r="OIK522" s="421"/>
      <c r="OIL522" s="421"/>
      <c r="OIM522" s="421"/>
      <c r="OIN522" s="421"/>
      <c r="OIO522" s="421"/>
      <c r="OIP522" s="421"/>
      <c r="OIQ522" s="421"/>
      <c r="OIR522" s="421"/>
      <c r="OIS522" s="421"/>
      <c r="OIT522" s="421"/>
      <c r="OIU522" s="421"/>
      <c r="OIV522" s="421"/>
      <c r="OIW522" s="421"/>
      <c r="OIX522" s="421"/>
      <c r="OIY522" s="421"/>
      <c r="OIZ522" s="421"/>
      <c r="OJA522" s="421"/>
      <c r="OJB522" s="421"/>
      <c r="OJC522" s="421"/>
      <c r="OJD522" s="421"/>
      <c r="OJE522" s="421"/>
      <c r="OJF522" s="421"/>
      <c r="OJG522" s="421"/>
      <c r="OJH522" s="421"/>
      <c r="OJI522" s="421"/>
      <c r="OJJ522" s="421"/>
      <c r="OJK522" s="421"/>
      <c r="OJL522" s="421"/>
      <c r="OJM522" s="421"/>
      <c r="OJN522" s="421"/>
      <c r="OJO522" s="421"/>
      <c r="OJP522" s="421"/>
      <c r="OJQ522" s="421"/>
      <c r="OJR522" s="421"/>
      <c r="OJS522" s="421"/>
      <c r="OJT522" s="421"/>
      <c r="OJU522" s="421"/>
      <c r="OJV522" s="421"/>
      <c r="OJW522" s="421"/>
      <c r="OJX522" s="421"/>
      <c r="OJY522" s="421"/>
      <c r="OJZ522" s="421"/>
      <c r="OKA522" s="421"/>
      <c r="OKB522" s="421"/>
      <c r="OKC522" s="421"/>
      <c r="OKD522" s="421"/>
      <c r="OKE522" s="421"/>
      <c r="OKF522" s="421"/>
      <c r="OKG522" s="421"/>
      <c r="OKH522" s="421"/>
      <c r="OKI522" s="421"/>
      <c r="OKJ522" s="421"/>
      <c r="OKK522" s="421"/>
      <c r="OKL522" s="421"/>
      <c r="OKM522" s="421"/>
      <c r="OKN522" s="421"/>
      <c r="OKO522" s="421"/>
      <c r="OKP522" s="421"/>
      <c r="OKQ522" s="421"/>
      <c r="OKR522" s="421"/>
      <c r="OKS522" s="421"/>
      <c r="OKT522" s="421"/>
      <c r="OKU522" s="421"/>
      <c r="OKV522" s="421"/>
      <c r="OKW522" s="421"/>
      <c r="OKX522" s="421"/>
      <c r="OKY522" s="421"/>
      <c r="OKZ522" s="421"/>
      <c r="OLA522" s="421"/>
      <c r="OLB522" s="421"/>
      <c r="OLC522" s="421"/>
      <c r="OLD522" s="421"/>
      <c r="OLE522" s="421"/>
      <c r="OLF522" s="421"/>
      <c r="OLG522" s="421"/>
      <c r="OLH522" s="421"/>
      <c r="OLI522" s="421"/>
      <c r="OLJ522" s="421"/>
      <c r="OLK522" s="421"/>
      <c r="OLL522" s="421"/>
      <c r="OLM522" s="421"/>
      <c r="OLN522" s="421"/>
      <c r="OLO522" s="421"/>
      <c r="OLP522" s="421"/>
      <c r="OLQ522" s="421"/>
      <c r="OLR522" s="421"/>
      <c r="OLS522" s="421"/>
      <c r="OLT522" s="421"/>
      <c r="OLU522" s="421"/>
      <c r="OLV522" s="421"/>
      <c r="OLW522" s="421"/>
      <c r="OLX522" s="421"/>
      <c r="OLY522" s="421"/>
      <c r="OLZ522" s="421"/>
      <c r="OMA522" s="421"/>
      <c r="OMB522" s="421"/>
      <c r="OMC522" s="421"/>
      <c r="OMD522" s="421"/>
      <c r="OME522" s="421"/>
      <c r="OMF522" s="421"/>
      <c r="OMG522" s="421"/>
      <c r="OMH522" s="421"/>
      <c r="OMI522" s="421"/>
      <c r="OMJ522" s="421"/>
      <c r="OMK522" s="421"/>
      <c r="OML522" s="421"/>
      <c r="OMM522" s="421"/>
      <c r="OMN522" s="421"/>
      <c r="OMO522" s="421"/>
      <c r="OMP522" s="421"/>
      <c r="OMQ522" s="421"/>
      <c r="OMR522" s="421"/>
      <c r="OMS522" s="421"/>
      <c r="OMT522" s="421"/>
      <c r="OMU522" s="421"/>
      <c r="OMV522" s="421"/>
      <c r="OMW522" s="421"/>
      <c r="OMX522" s="421"/>
      <c r="OMY522" s="421"/>
      <c r="OMZ522" s="421"/>
      <c r="ONA522" s="421"/>
      <c r="ONB522" s="421"/>
      <c r="ONC522" s="421"/>
      <c r="OND522" s="421"/>
      <c r="ONE522" s="421"/>
      <c r="ONF522" s="421"/>
      <c r="ONG522" s="421"/>
      <c r="ONH522" s="421"/>
      <c r="ONI522" s="421"/>
      <c r="ONJ522" s="421"/>
      <c r="ONK522" s="421"/>
      <c r="ONL522" s="421"/>
      <c r="ONM522" s="421"/>
      <c r="ONN522" s="421"/>
      <c r="ONO522" s="421"/>
      <c r="ONP522" s="421"/>
      <c r="ONQ522" s="421"/>
      <c r="ONR522" s="421"/>
      <c r="ONS522" s="421"/>
      <c r="ONT522" s="421"/>
      <c r="ONU522" s="421"/>
      <c r="ONV522" s="421"/>
      <c r="ONW522" s="421"/>
      <c r="ONX522" s="421"/>
      <c r="ONY522" s="421"/>
      <c r="ONZ522" s="421"/>
      <c r="OOA522" s="421"/>
      <c r="OOB522" s="421"/>
      <c r="OOC522" s="421"/>
      <c r="OOD522" s="421"/>
      <c r="OOE522" s="421"/>
      <c r="OOF522" s="421"/>
      <c r="OOG522" s="421"/>
      <c r="OOH522" s="421"/>
      <c r="OOI522" s="421"/>
      <c r="OOJ522" s="421"/>
      <c r="OOK522" s="421"/>
      <c r="OOL522" s="421"/>
      <c r="OOM522" s="421"/>
      <c r="OON522" s="421"/>
      <c r="OOO522" s="421"/>
      <c r="OOP522" s="421"/>
      <c r="OOQ522" s="421"/>
      <c r="OOR522" s="421"/>
      <c r="OOS522" s="421"/>
      <c r="OOT522" s="421"/>
      <c r="OOU522" s="421"/>
      <c r="OOV522" s="421"/>
      <c r="OOW522" s="421"/>
      <c r="OOX522" s="421"/>
      <c r="OOY522" s="421"/>
      <c r="OOZ522" s="421"/>
      <c r="OPA522" s="421"/>
      <c r="OPB522" s="421"/>
      <c r="OPC522" s="421"/>
      <c r="OPD522" s="421"/>
      <c r="OPE522" s="421"/>
      <c r="OPF522" s="421"/>
      <c r="OPG522" s="421"/>
      <c r="OPH522" s="421"/>
      <c r="OPI522" s="421"/>
      <c r="OPJ522" s="421"/>
      <c r="OPK522" s="421"/>
      <c r="OPL522" s="421"/>
      <c r="OPM522" s="421"/>
      <c r="OPN522" s="421"/>
      <c r="OPO522" s="421"/>
      <c r="OPP522" s="421"/>
      <c r="OPQ522" s="421"/>
      <c r="OPR522" s="421"/>
      <c r="OPS522" s="421"/>
      <c r="OPT522" s="421"/>
      <c r="OPU522" s="421"/>
      <c r="OPV522" s="421"/>
      <c r="OPW522" s="421"/>
      <c r="OPX522" s="421"/>
      <c r="OPY522" s="421"/>
      <c r="OPZ522" s="421"/>
      <c r="OQA522" s="421"/>
      <c r="OQB522" s="421"/>
      <c r="OQC522" s="421"/>
      <c r="OQD522" s="421"/>
      <c r="OQE522" s="421"/>
      <c r="OQF522" s="421"/>
      <c r="OQG522" s="421"/>
      <c r="OQH522" s="421"/>
      <c r="OQI522" s="421"/>
      <c r="OQJ522" s="421"/>
      <c r="OQK522" s="421"/>
      <c r="OQL522" s="421"/>
      <c r="OQM522" s="421"/>
      <c r="OQN522" s="421"/>
      <c r="OQO522" s="421"/>
      <c r="OQP522" s="421"/>
      <c r="OQQ522" s="421"/>
      <c r="OQR522" s="421"/>
      <c r="OQS522" s="421"/>
      <c r="OQT522" s="421"/>
      <c r="OQU522" s="421"/>
      <c r="OQV522" s="421"/>
      <c r="OQW522" s="421"/>
      <c r="OQX522" s="421"/>
      <c r="OQY522" s="421"/>
      <c r="OQZ522" s="421"/>
      <c r="ORA522" s="421"/>
      <c r="ORB522" s="421"/>
      <c r="ORC522" s="421"/>
      <c r="ORD522" s="421"/>
      <c r="ORE522" s="421"/>
      <c r="ORF522" s="421"/>
      <c r="ORG522" s="421"/>
      <c r="ORH522" s="421"/>
      <c r="ORI522" s="421"/>
      <c r="ORJ522" s="421"/>
      <c r="ORK522" s="421"/>
      <c r="ORL522" s="421"/>
      <c r="ORM522" s="421"/>
      <c r="ORN522" s="421"/>
      <c r="ORO522" s="421"/>
      <c r="ORP522" s="421"/>
      <c r="ORQ522" s="421"/>
      <c r="ORR522" s="421"/>
      <c r="ORS522" s="421"/>
      <c r="ORT522" s="421"/>
      <c r="ORU522" s="421"/>
      <c r="ORV522" s="421"/>
      <c r="ORW522" s="421"/>
      <c r="ORX522" s="421"/>
      <c r="ORY522" s="421"/>
      <c r="ORZ522" s="421"/>
      <c r="OSA522" s="421"/>
      <c r="OSB522" s="421"/>
      <c r="OSC522" s="421"/>
      <c r="OSD522" s="421"/>
      <c r="OSE522" s="421"/>
      <c r="OSF522" s="421"/>
      <c r="OSG522" s="421"/>
      <c r="OSH522" s="421"/>
      <c r="OSI522" s="421"/>
      <c r="OSJ522" s="421"/>
      <c r="OSK522" s="421"/>
      <c r="OSL522" s="421"/>
      <c r="OSM522" s="421"/>
      <c r="OSN522" s="421"/>
      <c r="OSO522" s="421"/>
      <c r="OSP522" s="421"/>
      <c r="OSQ522" s="421"/>
      <c r="OSR522" s="421"/>
      <c r="OSS522" s="421"/>
      <c r="OST522" s="421"/>
      <c r="OSU522" s="421"/>
      <c r="OSV522" s="421"/>
      <c r="OSW522" s="421"/>
      <c r="OSX522" s="421"/>
      <c r="OSY522" s="421"/>
      <c r="OSZ522" s="421"/>
      <c r="OTA522" s="421"/>
      <c r="OTB522" s="421"/>
      <c r="OTC522" s="421"/>
      <c r="OTD522" s="421"/>
      <c r="OTE522" s="421"/>
      <c r="OTF522" s="421"/>
      <c r="OTG522" s="421"/>
      <c r="OTH522" s="421"/>
      <c r="OTI522" s="421"/>
      <c r="OTJ522" s="421"/>
      <c r="OTK522" s="421"/>
      <c r="OTL522" s="421"/>
      <c r="OTM522" s="421"/>
      <c r="OTN522" s="421"/>
      <c r="OTO522" s="421"/>
      <c r="OTP522" s="421"/>
      <c r="OTQ522" s="421"/>
      <c r="OTR522" s="421"/>
      <c r="OTS522" s="421"/>
      <c r="OTT522" s="421"/>
      <c r="OTU522" s="421"/>
      <c r="OTV522" s="421"/>
      <c r="OTW522" s="421"/>
      <c r="OTX522" s="421"/>
      <c r="OTY522" s="421"/>
      <c r="OTZ522" s="421"/>
      <c r="OUA522" s="421"/>
      <c r="OUB522" s="421"/>
      <c r="OUC522" s="421"/>
      <c r="OUD522" s="421"/>
      <c r="OUE522" s="421"/>
      <c r="OUF522" s="421"/>
      <c r="OUG522" s="421"/>
      <c r="OUH522" s="421"/>
      <c r="OUI522" s="421"/>
      <c r="OUJ522" s="421"/>
      <c r="OUK522" s="421"/>
      <c r="OUL522" s="421"/>
      <c r="OUM522" s="421"/>
      <c r="OUN522" s="421"/>
      <c r="OUO522" s="421"/>
      <c r="OUP522" s="421"/>
      <c r="OUQ522" s="421"/>
      <c r="OUR522" s="421"/>
      <c r="OUS522" s="421"/>
      <c r="OUT522" s="421"/>
      <c r="OUU522" s="421"/>
      <c r="OUV522" s="421"/>
      <c r="OUW522" s="421"/>
      <c r="OUX522" s="421"/>
      <c r="OUY522" s="421"/>
      <c r="OUZ522" s="421"/>
      <c r="OVA522" s="421"/>
      <c r="OVB522" s="421"/>
      <c r="OVC522" s="421"/>
      <c r="OVD522" s="421"/>
      <c r="OVE522" s="421"/>
      <c r="OVF522" s="421"/>
      <c r="OVG522" s="421"/>
      <c r="OVH522" s="421"/>
      <c r="OVI522" s="421"/>
      <c r="OVJ522" s="421"/>
      <c r="OVK522" s="421"/>
      <c r="OVL522" s="421"/>
      <c r="OVM522" s="421"/>
      <c r="OVN522" s="421"/>
      <c r="OVO522" s="421"/>
      <c r="OVP522" s="421"/>
      <c r="OVQ522" s="421"/>
      <c r="OVR522" s="421"/>
      <c r="OVS522" s="421"/>
      <c r="OVT522" s="421"/>
      <c r="OVU522" s="421"/>
      <c r="OVV522" s="421"/>
      <c r="OVW522" s="421"/>
      <c r="OVX522" s="421"/>
      <c r="OVY522" s="421"/>
      <c r="OVZ522" s="421"/>
      <c r="OWA522" s="421"/>
      <c r="OWB522" s="421"/>
      <c r="OWC522" s="421"/>
      <c r="OWD522" s="421"/>
      <c r="OWE522" s="421"/>
      <c r="OWF522" s="421"/>
      <c r="OWG522" s="421"/>
      <c r="OWH522" s="421"/>
      <c r="OWI522" s="421"/>
      <c r="OWJ522" s="421"/>
      <c r="OWK522" s="421"/>
      <c r="OWL522" s="421"/>
      <c r="OWM522" s="421"/>
      <c r="OWN522" s="421"/>
      <c r="OWO522" s="421"/>
      <c r="OWP522" s="421"/>
      <c r="OWQ522" s="421"/>
      <c r="OWR522" s="421"/>
      <c r="OWS522" s="421"/>
      <c r="OWT522" s="421"/>
      <c r="OWU522" s="421"/>
      <c r="OWV522" s="421"/>
      <c r="OWW522" s="421"/>
      <c r="OWX522" s="421"/>
      <c r="OWY522" s="421"/>
      <c r="OWZ522" s="421"/>
      <c r="OXA522" s="421"/>
      <c r="OXB522" s="421"/>
      <c r="OXC522" s="421"/>
      <c r="OXD522" s="421"/>
      <c r="OXE522" s="421"/>
      <c r="OXF522" s="421"/>
      <c r="OXG522" s="421"/>
      <c r="OXH522" s="421"/>
      <c r="OXI522" s="421"/>
      <c r="OXJ522" s="421"/>
      <c r="OXK522" s="421"/>
      <c r="OXL522" s="421"/>
      <c r="OXM522" s="421"/>
      <c r="OXN522" s="421"/>
      <c r="OXO522" s="421"/>
      <c r="OXP522" s="421"/>
      <c r="OXQ522" s="421"/>
      <c r="OXR522" s="421"/>
      <c r="OXS522" s="421"/>
      <c r="OXT522" s="421"/>
      <c r="OXU522" s="421"/>
      <c r="OXV522" s="421"/>
      <c r="OXW522" s="421"/>
      <c r="OXX522" s="421"/>
      <c r="OXY522" s="421"/>
      <c r="OXZ522" s="421"/>
      <c r="OYA522" s="421"/>
      <c r="OYB522" s="421"/>
      <c r="OYC522" s="421"/>
      <c r="OYD522" s="421"/>
      <c r="OYE522" s="421"/>
      <c r="OYF522" s="421"/>
      <c r="OYG522" s="421"/>
      <c r="OYH522" s="421"/>
      <c r="OYI522" s="421"/>
      <c r="OYJ522" s="421"/>
      <c r="OYK522" s="421"/>
      <c r="OYL522" s="421"/>
      <c r="OYM522" s="421"/>
      <c r="OYN522" s="421"/>
      <c r="OYO522" s="421"/>
      <c r="OYP522" s="421"/>
      <c r="OYQ522" s="421"/>
      <c r="OYR522" s="421"/>
      <c r="OYS522" s="421"/>
      <c r="OYT522" s="421"/>
      <c r="OYU522" s="421"/>
      <c r="OYV522" s="421"/>
      <c r="OYW522" s="421"/>
      <c r="OYX522" s="421"/>
      <c r="OYY522" s="421"/>
      <c r="OYZ522" s="421"/>
      <c r="OZA522" s="421"/>
      <c r="OZB522" s="421"/>
      <c r="OZC522" s="421"/>
      <c r="OZD522" s="421"/>
      <c r="OZE522" s="421"/>
      <c r="OZF522" s="421"/>
      <c r="OZG522" s="421"/>
      <c r="OZH522" s="421"/>
      <c r="OZI522" s="421"/>
      <c r="OZJ522" s="421"/>
      <c r="OZK522" s="421"/>
      <c r="OZL522" s="421"/>
      <c r="OZM522" s="421"/>
      <c r="OZN522" s="421"/>
      <c r="OZO522" s="421"/>
      <c r="OZP522" s="421"/>
      <c r="OZQ522" s="421"/>
      <c r="OZR522" s="421"/>
      <c r="OZS522" s="421"/>
      <c r="OZT522" s="421"/>
      <c r="OZU522" s="421"/>
      <c r="OZV522" s="421"/>
      <c r="OZW522" s="421"/>
      <c r="OZX522" s="421"/>
      <c r="OZY522" s="421"/>
      <c r="OZZ522" s="421"/>
      <c r="PAA522" s="421"/>
      <c r="PAB522" s="421"/>
      <c r="PAC522" s="421"/>
      <c r="PAD522" s="421"/>
      <c r="PAE522" s="421"/>
      <c r="PAF522" s="421"/>
      <c r="PAG522" s="421"/>
      <c r="PAH522" s="421"/>
      <c r="PAI522" s="421"/>
      <c r="PAJ522" s="421"/>
      <c r="PAK522" s="421"/>
      <c r="PAL522" s="421"/>
      <c r="PAM522" s="421"/>
      <c r="PAN522" s="421"/>
      <c r="PAO522" s="421"/>
      <c r="PAP522" s="421"/>
      <c r="PAQ522" s="421"/>
      <c r="PAR522" s="421"/>
      <c r="PAS522" s="421"/>
      <c r="PAT522" s="421"/>
      <c r="PAU522" s="421"/>
      <c r="PAV522" s="421"/>
      <c r="PAW522" s="421"/>
      <c r="PAX522" s="421"/>
      <c r="PAY522" s="421"/>
      <c r="PAZ522" s="421"/>
      <c r="PBA522" s="421"/>
      <c r="PBB522" s="421"/>
      <c r="PBC522" s="421"/>
      <c r="PBD522" s="421"/>
      <c r="PBE522" s="421"/>
      <c r="PBF522" s="421"/>
      <c r="PBG522" s="421"/>
      <c r="PBH522" s="421"/>
      <c r="PBI522" s="421"/>
      <c r="PBJ522" s="421"/>
      <c r="PBK522" s="421"/>
      <c r="PBL522" s="421"/>
      <c r="PBM522" s="421"/>
      <c r="PBN522" s="421"/>
      <c r="PBO522" s="421"/>
      <c r="PBP522" s="421"/>
      <c r="PBQ522" s="421"/>
      <c r="PBR522" s="421"/>
      <c r="PBS522" s="421"/>
      <c r="PBT522" s="421"/>
      <c r="PBU522" s="421"/>
      <c r="PBV522" s="421"/>
      <c r="PBW522" s="421"/>
      <c r="PBX522" s="421"/>
      <c r="PBY522" s="421"/>
      <c r="PBZ522" s="421"/>
      <c r="PCA522" s="421"/>
      <c r="PCB522" s="421"/>
      <c r="PCC522" s="421"/>
      <c r="PCD522" s="421"/>
      <c r="PCE522" s="421"/>
      <c r="PCF522" s="421"/>
      <c r="PCG522" s="421"/>
      <c r="PCH522" s="421"/>
      <c r="PCI522" s="421"/>
      <c r="PCJ522" s="421"/>
      <c r="PCK522" s="421"/>
      <c r="PCL522" s="421"/>
      <c r="PCM522" s="421"/>
      <c r="PCN522" s="421"/>
      <c r="PCO522" s="421"/>
      <c r="PCP522" s="421"/>
      <c r="PCQ522" s="421"/>
      <c r="PCR522" s="421"/>
      <c r="PCS522" s="421"/>
      <c r="PCT522" s="421"/>
      <c r="PCU522" s="421"/>
      <c r="PCV522" s="421"/>
      <c r="PCW522" s="421"/>
      <c r="PCX522" s="421"/>
      <c r="PCY522" s="421"/>
      <c r="PCZ522" s="421"/>
      <c r="PDA522" s="421"/>
      <c r="PDB522" s="421"/>
      <c r="PDC522" s="421"/>
      <c r="PDD522" s="421"/>
      <c r="PDE522" s="421"/>
      <c r="PDF522" s="421"/>
      <c r="PDG522" s="421"/>
      <c r="PDH522" s="421"/>
      <c r="PDI522" s="421"/>
      <c r="PDJ522" s="421"/>
      <c r="PDK522" s="421"/>
      <c r="PDL522" s="421"/>
      <c r="PDM522" s="421"/>
      <c r="PDN522" s="421"/>
      <c r="PDO522" s="421"/>
      <c r="PDP522" s="421"/>
      <c r="PDQ522" s="421"/>
      <c r="PDR522" s="421"/>
      <c r="PDS522" s="421"/>
      <c r="PDT522" s="421"/>
      <c r="PDU522" s="421"/>
      <c r="PDV522" s="421"/>
      <c r="PDW522" s="421"/>
      <c r="PDX522" s="421"/>
      <c r="PDY522" s="421"/>
      <c r="PDZ522" s="421"/>
      <c r="PEA522" s="421"/>
      <c r="PEB522" s="421"/>
      <c r="PEC522" s="421"/>
      <c r="PED522" s="421"/>
      <c r="PEE522" s="421"/>
      <c r="PEF522" s="421"/>
      <c r="PEG522" s="421"/>
      <c r="PEH522" s="421"/>
      <c r="PEI522" s="421"/>
      <c r="PEJ522" s="421"/>
      <c r="PEK522" s="421"/>
      <c r="PEL522" s="421"/>
      <c r="PEM522" s="421"/>
      <c r="PEN522" s="421"/>
      <c r="PEO522" s="421"/>
      <c r="PEP522" s="421"/>
      <c r="PEQ522" s="421"/>
      <c r="PER522" s="421"/>
      <c r="PES522" s="421"/>
      <c r="PET522" s="421"/>
      <c r="PEU522" s="421"/>
      <c r="PEV522" s="421"/>
      <c r="PEW522" s="421"/>
      <c r="PEX522" s="421"/>
      <c r="PEY522" s="421"/>
      <c r="PEZ522" s="421"/>
      <c r="PFA522" s="421"/>
      <c r="PFB522" s="421"/>
      <c r="PFC522" s="421"/>
      <c r="PFD522" s="421"/>
      <c r="PFE522" s="421"/>
      <c r="PFF522" s="421"/>
      <c r="PFG522" s="421"/>
      <c r="PFH522" s="421"/>
      <c r="PFI522" s="421"/>
      <c r="PFJ522" s="421"/>
      <c r="PFK522" s="421"/>
      <c r="PFL522" s="421"/>
      <c r="PFM522" s="421"/>
      <c r="PFN522" s="421"/>
      <c r="PFO522" s="421"/>
      <c r="PFP522" s="421"/>
      <c r="PFQ522" s="421"/>
      <c r="PFR522" s="421"/>
      <c r="PFS522" s="421"/>
      <c r="PFT522" s="421"/>
      <c r="PFU522" s="421"/>
      <c r="PFV522" s="421"/>
      <c r="PFW522" s="421"/>
      <c r="PFX522" s="421"/>
      <c r="PFY522" s="421"/>
      <c r="PFZ522" s="421"/>
      <c r="PGA522" s="421"/>
      <c r="PGB522" s="421"/>
      <c r="PGC522" s="421"/>
      <c r="PGD522" s="421"/>
      <c r="PGE522" s="421"/>
      <c r="PGF522" s="421"/>
      <c r="PGG522" s="421"/>
      <c r="PGH522" s="421"/>
      <c r="PGI522" s="421"/>
      <c r="PGJ522" s="421"/>
      <c r="PGK522" s="421"/>
      <c r="PGL522" s="421"/>
      <c r="PGM522" s="421"/>
      <c r="PGN522" s="421"/>
      <c r="PGO522" s="421"/>
      <c r="PGP522" s="421"/>
      <c r="PGQ522" s="421"/>
      <c r="PGR522" s="421"/>
      <c r="PGS522" s="421"/>
      <c r="PGT522" s="421"/>
      <c r="PGU522" s="421"/>
      <c r="PGV522" s="421"/>
      <c r="PGW522" s="421"/>
      <c r="PGX522" s="421"/>
      <c r="PGY522" s="421"/>
      <c r="PGZ522" s="421"/>
      <c r="PHA522" s="421"/>
      <c r="PHB522" s="421"/>
      <c r="PHC522" s="421"/>
      <c r="PHD522" s="421"/>
      <c r="PHE522" s="421"/>
      <c r="PHF522" s="421"/>
      <c r="PHG522" s="421"/>
      <c r="PHH522" s="421"/>
      <c r="PHI522" s="421"/>
      <c r="PHJ522" s="421"/>
      <c r="PHK522" s="421"/>
      <c r="PHL522" s="421"/>
      <c r="PHM522" s="421"/>
      <c r="PHN522" s="421"/>
      <c r="PHO522" s="421"/>
      <c r="PHP522" s="421"/>
      <c r="PHQ522" s="421"/>
      <c r="PHR522" s="421"/>
      <c r="PHS522" s="421"/>
      <c r="PHT522" s="421"/>
      <c r="PHU522" s="421"/>
      <c r="PHV522" s="421"/>
      <c r="PHW522" s="421"/>
      <c r="PHX522" s="421"/>
      <c r="PHY522" s="421"/>
      <c r="PHZ522" s="421"/>
      <c r="PIA522" s="421"/>
      <c r="PIB522" s="421"/>
      <c r="PIC522" s="421"/>
      <c r="PID522" s="421"/>
      <c r="PIE522" s="421"/>
      <c r="PIF522" s="421"/>
      <c r="PIG522" s="421"/>
      <c r="PIH522" s="421"/>
      <c r="PII522" s="421"/>
      <c r="PIJ522" s="421"/>
      <c r="PIK522" s="421"/>
      <c r="PIL522" s="421"/>
      <c r="PIM522" s="421"/>
      <c r="PIN522" s="421"/>
      <c r="PIO522" s="421"/>
      <c r="PIP522" s="421"/>
      <c r="PIQ522" s="421"/>
      <c r="PIR522" s="421"/>
      <c r="PIS522" s="421"/>
      <c r="PIT522" s="421"/>
      <c r="PIU522" s="421"/>
      <c r="PIV522" s="421"/>
      <c r="PIW522" s="421"/>
      <c r="PIX522" s="421"/>
      <c r="PIY522" s="421"/>
      <c r="PIZ522" s="421"/>
      <c r="PJA522" s="421"/>
      <c r="PJB522" s="421"/>
      <c r="PJC522" s="421"/>
      <c r="PJD522" s="421"/>
      <c r="PJE522" s="421"/>
      <c r="PJF522" s="421"/>
      <c r="PJG522" s="421"/>
      <c r="PJH522" s="421"/>
      <c r="PJI522" s="421"/>
      <c r="PJJ522" s="421"/>
      <c r="PJK522" s="421"/>
      <c r="PJL522" s="421"/>
      <c r="PJM522" s="421"/>
      <c r="PJN522" s="421"/>
      <c r="PJO522" s="421"/>
      <c r="PJP522" s="421"/>
      <c r="PJQ522" s="421"/>
      <c r="PJR522" s="421"/>
      <c r="PJS522" s="421"/>
      <c r="PJT522" s="421"/>
      <c r="PJU522" s="421"/>
      <c r="PJV522" s="421"/>
      <c r="PJW522" s="421"/>
      <c r="PJX522" s="421"/>
      <c r="PJY522" s="421"/>
      <c r="PJZ522" s="421"/>
      <c r="PKA522" s="421"/>
      <c r="PKB522" s="421"/>
      <c r="PKC522" s="421"/>
      <c r="PKD522" s="421"/>
      <c r="PKE522" s="421"/>
      <c r="PKF522" s="421"/>
      <c r="PKG522" s="421"/>
      <c r="PKH522" s="421"/>
      <c r="PKI522" s="421"/>
      <c r="PKJ522" s="421"/>
      <c r="PKK522" s="421"/>
      <c r="PKL522" s="421"/>
      <c r="PKM522" s="421"/>
      <c r="PKN522" s="421"/>
      <c r="PKO522" s="421"/>
      <c r="PKP522" s="421"/>
      <c r="PKQ522" s="421"/>
      <c r="PKR522" s="421"/>
      <c r="PKS522" s="421"/>
      <c r="PKT522" s="421"/>
      <c r="PKU522" s="421"/>
      <c r="PKV522" s="421"/>
      <c r="PKW522" s="421"/>
      <c r="PKX522" s="421"/>
      <c r="PKY522" s="421"/>
      <c r="PKZ522" s="421"/>
      <c r="PLA522" s="421"/>
      <c r="PLB522" s="421"/>
      <c r="PLC522" s="421"/>
      <c r="PLD522" s="421"/>
      <c r="PLE522" s="421"/>
      <c r="PLF522" s="421"/>
      <c r="PLG522" s="421"/>
      <c r="PLH522" s="421"/>
      <c r="PLI522" s="421"/>
      <c r="PLJ522" s="421"/>
      <c r="PLK522" s="421"/>
      <c r="PLL522" s="421"/>
      <c r="PLM522" s="421"/>
      <c r="PLN522" s="421"/>
      <c r="PLO522" s="421"/>
      <c r="PLP522" s="421"/>
      <c r="PLQ522" s="421"/>
      <c r="PLR522" s="421"/>
      <c r="PLS522" s="421"/>
      <c r="PLT522" s="421"/>
      <c r="PLU522" s="421"/>
      <c r="PLV522" s="421"/>
      <c r="PLW522" s="421"/>
      <c r="PLX522" s="421"/>
      <c r="PLY522" s="421"/>
      <c r="PLZ522" s="421"/>
      <c r="PMA522" s="421"/>
      <c r="PMB522" s="421"/>
      <c r="PMC522" s="421"/>
      <c r="PMD522" s="421"/>
      <c r="PME522" s="421"/>
      <c r="PMF522" s="421"/>
      <c r="PMG522" s="421"/>
      <c r="PMH522" s="421"/>
      <c r="PMI522" s="421"/>
      <c r="PMJ522" s="421"/>
      <c r="PMK522" s="421"/>
      <c r="PML522" s="421"/>
      <c r="PMM522" s="421"/>
      <c r="PMN522" s="421"/>
      <c r="PMO522" s="421"/>
      <c r="PMP522" s="421"/>
      <c r="PMQ522" s="421"/>
      <c r="PMR522" s="421"/>
      <c r="PMS522" s="421"/>
      <c r="PMT522" s="421"/>
      <c r="PMU522" s="421"/>
      <c r="PMV522" s="421"/>
      <c r="PMW522" s="421"/>
      <c r="PMX522" s="421"/>
      <c r="PMY522" s="421"/>
      <c r="PMZ522" s="421"/>
      <c r="PNA522" s="421"/>
      <c r="PNB522" s="421"/>
      <c r="PNC522" s="421"/>
      <c r="PND522" s="421"/>
      <c r="PNE522" s="421"/>
      <c r="PNF522" s="421"/>
      <c r="PNG522" s="421"/>
      <c r="PNH522" s="421"/>
      <c r="PNI522" s="421"/>
      <c r="PNJ522" s="421"/>
      <c r="PNK522" s="421"/>
      <c r="PNL522" s="421"/>
      <c r="PNM522" s="421"/>
      <c r="PNN522" s="421"/>
      <c r="PNO522" s="421"/>
      <c r="PNP522" s="421"/>
      <c r="PNQ522" s="421"/>
      <c r="PNR522" s="421"/>
      <c r="PNS522" s="421"/>
      <c r="PNT522" s="421"/>
      <c r="PNU522" s="421"/>
      <c r="PNV522" s="421"/>
      <c r="PNW522" s="421"/>
      <c r="PNX522" s="421"/>
      <c r="PNY522" s="421"/>
      <c r="PNZ522" s="421"/>
      <c r="POA522" s="421"/>
      <c r="POB522" s="421"/>
      <c r="POC522" s="421"/>
      <c r="POD522" s="421"/>
      <c r="POE522" s="421"/>
      <c r="POF522" s="421"/>
      <c r="POG522" s="421"/>
      <c r="POH522" s="421"/>
      <c r="POI522" s="421"/>
      <c r="POJ522" s="421"/>
      <c r="POK522" s="421"/>
      <c r="POL522" s="421"/>
      <c r="POM522" s="421"/>
      <c r="PON522" s="421"/>
      <c r="POO522" s="421"/>
      <c r="POP522" s="421"/>
      <c r="POQ522" s="421"/>
      <c r="POR522" s="421"/>
      <c r="POS522" s="421"/>
      <c r="POT522" s="421"/>
      <c r="POU522" s="421"/>
      <c r="POV522" s="421"/>
      <c r="POW522" s="421"/>
      <c r="POX522" s="421"/>
      <c r="POY522" s="421"/>
      <c r="POZ522" s="421"/>
      <c r="PPA522" s="421"/>
      <c r="PPB522" s="421"/>
      <c r="PPC522" s="421"/>
      <c r="PPD522" s="421"/>
      <c r="PPE522" s="421"/>
      <c r="PPF522" s="421"/>
      <c r="PPG522" s="421"/>
      <c r="PPH522" s="421"/>
      <c r="PPI522" s="421"/>
      <c r="PPJ522" s="421"/>
      <c r="PPK522" s="421"/>
      <c r="PPL522" s="421"/>
      <c r="PPM522" s="421"/>
      <c r="PPN522" s="421"/>
      <c r="PPO522" s="421"/>
      <c r="PPP522" s="421"/>
      <c r="PPQ522" s="421"/>
      <c r="PPR522" s="421"/>
      <c r="PPS522" s="421"/>
      <c r="PPT522" s="421"/>
      <c r="PPU522" s="421"/>
      <c r="PPV522" s="421"/>
      <c r="PPW522" s="421"/>
      <c r="PPX522" s="421"/>
      <c r="PPY522" s="421"/>
      <c r="PPZ522" s="421"/>
      <c r="PQA522" s="421"/>
      <c r="PQB522" s="421"/>
      <c r="PQC522" s="421"/>
      <c r="PQD522" s="421"/>
      <c r="PQE522" s="421"/>
      <c r="PQF522" s="421"/>
      <c r="PQG522" s="421"/>
      <c r="PQH522" s="421"/>
      <c r="PQI522" s="421"/>
      <c r="PQJ522" s="421"/>
      <c r="PQK522" s="421"/>
      <c r="PQL522" s="421"/>
      <c r="PQM522" s="421"/>
      <c r="PQN522" s="421"/>
      <c r="PQO522" s="421"/>
      <c r="PQP522" s="421"/>
      <c r="PQQ522" s="421"/>
      <c r="PQR522" s="421"/>
      <c r="PQS522" s="421"/>
      <c r="PQT522" s="421"/>
      <c r="PQU522" s="421"/>
      <c r="PQV522" s="421"/>
      <c r="PQW522" s="421"/>
      <c r="PQX522" s="421"/>
      <c r="PQY522" s="421"/>
      <c r="PQZ522" s="421"/>
      <c r="PRA522" s="421"/>
      <c r="PRB522" s="421"/>
      <c r="PRC522" s="421"/>
      <c r="PRD522" s="421"/>
      <c r="PRE522" s="421"/>
      <c r="PRF522" s="421"/>
      <c r="PRG522" s="421"/>
      <c r="PRH522" s="421"/>
      <c r="PRI522" s="421"/>
      <c r="PRJ522" s="421"/>
      <c r="PRK522" s="421"/>
      <c r="PRL522" s="421"/>
      <c r="PRM522" s="421"/>
      <c r="PRN522" s="421"/>
      <c r="PRO522" s="421"/>
      <c r="PRP522" s="421"/>
      <c r="PRQ522" s="421"/>
      <c r="PRR522" s="421"/>
      <c r="PRS522" s="421"/>
      <c r="PRT522" s="421"/>
      <c r="PRU522" s="421"/>
      <c r="PRV522" s="421"/>
      <c r="PRW522" s="421"/>
      <c r="PRX522" s="421"/>
      <c r="PRY522" s="421"/>
      <c r="PRZ522" s="421"/>
      <c r="PSA522" s="421"/>
      <c r="PSB522" s="421"/>
      <c r="PSC522" s="421"/>
      <c r="PSD522" s="421"/>
      <c r="PSE522" s="421"/>
      <c r="PSF522" s="421"/>
      <c r="PSG522" s="421"/>
      <c r="PSH522" s="421"/>
      <c r="PSI522" s="421"/>
      <c r="PSJ522" s="421"/>
      <c r="PSK522" s="421"/>
      <c r="PSL522" s="421"/>
      <c r="PSM522" s="421"/>
      <c r="PSN522" s="421"/>
      <c r="PSO522" s="421"/>
      <c r="PSP522" s="421"/>
      <c r="PSQ522" s="421"/>
      <c r="PSR522" s="421"/>
      <c r="PSS522" s="421"/>
      <c r="PST522" s="421"/>
      <c r="PSU522" s="421"/>
      <c r="PSV522" s="421"/>
      <c r="PSW522" s="421"/>
      <c r="PSX522" s="421"/>
      <c r="PSY522" s="421"/>
      <c r="PSZ522" s="421"/>
      <c r="PTA522" s="421"/>
      <c r="PTB522" s="421"/>
      <c r="PTC522" s="421"/>
      <c r="PTD522" s="421"/>
      <c r="PTE522" s="421"/>
      <c r="PTF522" s="421"/>
      <c r="PTG522" s="421"/>
      <c r="PTH522" s="421"/>
      <c r="PTI522" s="421"/>
      <c r="PTJ522" s="421"/>
      <c r="PTK522" s="421"/>
      <c r="PTL522" s="421"/>
      <c r="PTM522" s="421"/>
      <c r="PTN522" s="421"/>
      <c r="PTO522" s="421"/>
      <c r="PTP522" s="421"/>
      <c r="PTQ522" s="421"/>
      <c r="PTR522" s="421"/>
      <c r="PTS522" s="421"/>
      <c r="PTT522" s="421"/>
      <c r="PTU522" s="421"/>
      <c r="PTV522" s="421"/>
      <c r="PTW522" s="421"/>
      <c r="PTX522" s="421"/>
      <c r="PTY522" s="421"/>
      <c r="PTZ522" s="421"/>
      <c r="PUA522" s="421"/>
      <c r="PUB522" s="421"/>
      <c r="PUC522" s="421"/>
      <c r="PUD522" s="421"/>
      <c r="PUE522" s="421"/>
      <c r="PUF522" s="421"/>
      <c r="PUG522" s="421"/>
      <c r="PUH522" s="421"/>
      <c r="PUI522" s="421"/>
      <c r="PUJ522" s="421"/>
      <c r="PUK522" s="421"/>
      <c r="PUL522" s="421"/>
      <c r="PUM522" s="421"/>
      <c r="PUN522" s="421"/>
      <c r="PUO522" s="421"/>
      <c r="PUP522" s="421"/>
      <c r="PUQ522" s="421"/>
      <c r="PUR522" s="421"/>
      <c r="PUS522" s="421"/>
      <c r="PUT522" s="421"/>
      <c r="PUU522" s="421"/>
      <c r="PUV522" s="421"/>
      <c r="PUW522" s="421"/>
      <c r="PUX522" s="421"/>
      <c r="PUY522" s="421"/>
      <c r="PUZ522" s="421"/>
      <c r="PVA522" s="421"/>
      <c r="PVB522" s="421"/>
      <c r="PVC522" s="421"/>
      <c r="PVD522" s="421"/>
      <c r="PVE522" s="421"/>
      <c r="PVF522" s="421"/>
      <c r="PVG522" s="421"/>
      <c r="PVH522" s="421"/>
      <c r="PVI522" s="421"/>
      <c r="PVJ522" s="421"/>
      <c r="PVK522" s="421"/>
      <c r="PVL522" s="421"/>
      <c r="PVM522" s="421"/>
      <c r="PVN522" s="421"/>
      <c r="PVO522" s="421"/>
      <c r="PVP522" s="421"/>
      <c r="PVQ522" s="421"/>
      <c r="PVR522" s="421"/>
      <c r="PVS522" s="421"/>
      <c r="PVT522" s="421"/>
      <c r="PVU522" s="421"/>
      <c r="PVV522" s="421"/>
      <c r="PVW522" s="421"/>
      <c r="PVX522" s="421"/>
      <c r="PVY522" s="421"/>
      <c r="PVZ522" s="421"/>
      <c r="PWA522" s="421"/>
      <c r="PWB522" s="421"/>
      <c r="PWC522" s="421"/>
      <c r="PWD522" s="421"/>
      <c r="PWE522" s="421"/>
      <c r="PWF522" s="421"/>
      <c r="PWG522" s="421"/>
      <c r="PWH522" s="421"/>
      <c r="PWI522" s="421"/>
      <c r="PWJ522" s="421"/>
      <c r="PWK522" s="421"/>
      <c r="PWL522" s="421"/>
      <c r="PWM522" s="421"/>
      <c r="PWN522" s="421"/>
      <c r="PWO522" s="421"/>
      <c r="PWP522" s="421"/>
      <c r="PWQ522" s="421"/>
      <c r="PWR522" s="421"/>
      <c r="PWS522" s="421"/>
      <c r="PWT522" s="421"/>
      <c r="PWU522" s="421"/>
      <c r="PWV522" s="421"/>
      <c r="PWW522" s="421"/>
      <c r="PWX522" s="421"/>
      <c r="PWY522" s="421"/>
      <c r="PWZ522" s="421"/>
      <c r="PXA522" s="421"/>
      <c r="PXB522" s="421"/>
      <c r="PXC522" s="421"/>
      <c r="PXD522" s="421"/>
      <c r="PXE522" s="421"/>
      <c r="PXF522" s="421"/>
      <c r="PXG522" s="421"/>
      <c r="PXH522" s="421"/>
      <c r="PXI522" s="421"/>
      <c r="PXJ522" s="421"/>
      <c r="PXK522" s="421"/>
      <c r="PXL522" s="421"/>
      <c r="PXM522" s="421"/>
      <c r="PXN522" s="421"/>
      <c r="PXO522" s="421"/>
      <c r="PXP522" s="421"/>
      <c r="PXQ522" s="421"/>
      <c r="PXR522" s="421"/>
      <c r="PXS522" s="421"/>
      <c r="PXT522" s="421"/>
      <c r="PXU522" s="421"/>
      <c r="PXV522" s="421"/>
      <c r="PXW522" s="421"/>
      <c r="PXX522" s="421"/>
      <c r="PXY522" s="421"/>
      <c r="PXZ522" s="421"/>
      <c r="PYA522" s="421"/>
      <c r="PYB522" s="421"/>
      <c r="PYC522" s="421"/>
      <c r="PYD522" s="421"/>
      <c r="PYE522" s="421"/>
      <c r="PYF522" s="421"/>
      <c r="PYG522" s="421"/>
      <c r="PYH522" s="421"/>
      <c r="PYI522" s="421"/>
      <c r="PYJ522" s="421"/>
      <c r="PYK522" s="421"/>
      <c r="PYL522" s="421"/>
      <c r="PYM522" s="421"/>
      <c r="PYN522" s="421"/>
      <c r="PYO522" s="421"/>
      <c r="PYP522" s="421"/>
      <c r="PYQ522" s="421"/>
      <c r="PYR522" s="421"/>
      <c r="PYS522" s="421"/>
      <c r="PYT522" s="421"/>
      <c r="PYU522" s="421"/>
      <c r="PYV522" s="421"/>
      <c r="PYW522" s="421"/>
      <c r="PYX522" s="421"/>
      <c r="PYY522" s="421"/>
      <c r="PYZ522" s="421"/>
      <c r="PZA522" s="421"/>
      <c r="PZB522" s="421"/>
      <c r="PZC522" s="421"/>
      <c r="PZD522" s="421"/>
      <c r="PZE522" s="421"/>
      <c r="PZF522" s="421"/>
      <c r="PZG522" s="421"/>
      <c r="PZH522" s="421"/>
      <c r="PZI522" s="421"/>
      <c r="PZJ522" s="421"/>
      <c r="PZK522" s="421"/>
      <c r="PZL522" s="421"/>
      <c r="PZM522" s="421"/>
      <c r="PZN522" s="421"/>
      <c r="PZO522" s="421"/>
      <c r="PZP522" s="421"/>
      <c r="PZQ522" s="421"/>
      <c r="PZR522" s="421"/>
      <c r="PZS522" s="421"/>
      <c r="PZT522" s="421"/>
      <c r="PZU522" s="421"/>
      <c r="PZV522" s="421"/>
      <c r="PZW522" s="421"/>
      <c r="PZX522" s="421"/>
      <c r="PZY522" s="421"/>
      <c r="PZZ522" s="421"/>
      <c r="QAA522" s="421"/>
      <c r="QAB522" s="421"/>
      <c r="QAC522" s="421"/>
      <c r="QAD522" s="421"/>
      <c r="QAE522" s="421"/>
      <c r="QAF522" s="421"/>
      <c r="QAG522" s="421"/>
      <c r="QAH522" s="421"/>
      <c r="QAI522" s="421"/>
      <c r="QAJ522" s="421"/>
      <c r="QAK522" s="421"/>
      <c r="QAL522" s="421"/>
      <c r="QAM522" s="421"/>
      <c r="QAN522" s="421"/>
      <c r="QAO522" s="421"/>
      <c r="QAP522" s="421"/>
      <c r="QAQ522" s="421"/>
      <c r="QAR522" s="421"/>
      <c r="QAS522" s="421"/>
      <c r="QAT522" s="421"/>
      <c r="QAU522" s="421"/>
      <c r="QAV522" s="421"/>
      <c r="QAW522" s="421"/>
      <c r="QAX522" s="421"/>
      <c r="QAY522" s="421"/>
      <c r="QAZ522" s="421"/>
      <c r="QBA522" s="421"/>
      <c r="QBB522" s="421"/>
      <c r="QBC522" s="421"/>
      <c r="QBD522" s="421"/>
      <c r="QBE522" s="421"/>
      <c r="QBF522" s="421"/>
      <c r="QBG522" s="421"/>
      <c r="QBH522" s="421"/>
      <c r="QBI522" s="421"/>
      <c r="QBJ522" s="421"/>
      <c r="QBK522" s="421"/>
      <c r="QBL522" s="421"/>
      <c r="QBM522" s="421"/>
      <c r="QBN522" s="421"/>
      <c r="QBO522" s="421"/>
      <c r="QBP522" s="421"/>
      <c r="QBQ522" s="421"/>
      <c r="QBR522" s="421"/>
      <c r="QBS522" s="421"/>
      <c r="QBT522" s="421"/>
      <c r="QBU522" s="421"/>
      <c r="QBV522" s="421"/>
      <c r="QBW522" s="421"/>
      <c r="QBX522" s="421"/>
      <c r="QBY522" s="421"/>
      <c r="QBZ522" s="421"/>
      <c r="QCA522" s="421"/>
      <c r="QCB522" s="421"/>
      <c r="QCC522" s="421"/>
      <c r="QCD522" s="421"/>
      <c r="QCE522" s="421"/>
      <c r="QCF522" s="421"/>
      <c r="QCG522" s="421"/>
      <c r="QCH522" s="421"/>
      <c r="QCI522" s="421"/>
      <c r="QCJ522" s="421"/>
      <c r="QCK522" s="421"/>
      <c r="QCL522" s="421"/>
      <c r="QCM522" s="421"/>
      <c r="QCN522" s="421"/>
      <c r="QCO522" s="421"/>
      <c r="QCP522" s="421"/>
      <c r="QCQ522" s="421"/>
      <c r="QCR522" s="421"/>
      <c r="QCS522" s="421"/>
      <c r="QCT522" s="421"/>
      <c r="QCU522" s="421"/>
      <c r="QCV522" s="421"/>
      <c r="QCW522" s="421"/>
      <c r="QCX522" s="421"/>
      <c r="QCY522" s="421"/>
      <c r="QCZ522" s="421"/>
      <c r="QDA522" s="421"/>
      <c r="QDB522" s="421"/>
      <c r="QDC522" s="421"/>
      <c r="QDD522" s="421"/>
      <c r="QDE522" s="421"/>
      <c r="QDF522" s="421"/>
      <c r="QDG522" s="421"/>
      <c r="QDH522" s="421"/>
      <c r="QDI522" s="421"/>
      <c r="QDJ522" s="421"/>
      <c r="QDK522" s="421"/>
      <c r="QDL522" s="421"/>
      <c r="QDM522" s="421"/>
      <c r="QDN522" s="421"/>
      <c r="QDO522" s="421"/>
      <c r="QDP522" s="421"/>
      <c r="QDQ522" s="421"/>
      <c r="QDR522" s="421"/>
      <c r="QDS522" s="421"/>
      <c r="QDT522" s="421"/>
      <c r="QDU522" s="421"/>
      <c r="QDV522" s="421"/>
      <c r="QDW522" s="421"/>
      <c r="QDX522" s="421"/>
      <c r="QDY522" s="421"/>
      <c r="QDZ522" s="421"/>
      <c r="QEA522" s="421"/>
      <c r="QEB522" s="421"/>
      <c r="QEC522" s="421"/>
      <c r="QED522" s="421"/>
      <c r="QEE522" s="421"/>
      <c r="QEF522" s="421"/>
      <c r="QEG522" s="421"/>
      <c r="QEH522" s="421"/>
      <c r="QEI522" s="421"/>
      <c r="QEJ522" s="421"/>
      <c r="QEK522" s="421"/>
      <c r="QEL522" s="421"/>
      <c r="QEM522" s="421"/>
      <c r="QEN522" s="421"/>
      <c r="QEO522" s="421"/>
      <c r="QEP522" s="421"/>
      <c r="QEQ522" s="421"/>
      <c r="QER522" s="421"/>
      <c r="QES522" s="421"/>
      <c r="QET522" s="421"/>
      <c r="QEU522" s="421"/>
      <c r="QEV522" s="421"/>
      <c r="QEW522" s="421"/>
      <c r="QEX522" s="421"/>
      <c r="QEY522" s="421"/>
      <c r="QEZ522" s="421"/>
      <c r="QFA522" s="421"/>
      <c r="QFB522" s="421"/>
      <c r="QFC522" s="421"/>
      <c r="QFD522" s="421"/>
      <c r="QFE522" s="421"/>
      <c r="QFF522" s="421"/>
      <c r="QFG522" s="421"/>
      <c r="QFH522" s="421"/>
      <c r="QFI522" s="421"/>
      <c r="QFJ522" s="421"/>
      <c r="QFK522" s="421"/>
      <c r="QFL522" s="421"/>
      <c r="QFM522" s="421"/>
      <c r="QFN522" s="421"/>
      <c r="QFO522" s="421"/>
      <c r="QFP522" s="421"/>
      <c r="QFQ522" s="421"/>
      <c r="QFR522" s="421"/>
      <c r="QFS522" s="421"/>
      <c r="QFT522" s="421"/>
      <c r="QFU522" s="421"/>
      <c r="QFV522" s="421"/>
      <c r="QFW522" s="421"/>
      <c r="QFX522" s="421"/>
      <c r="QFY522" s="421"/>
      <c r="QFZ522" s="421"/>
      <c r="QGA522" s="421"/>
      <c r="QGB522" s="421"/>
      <c r="QGC522" s="421"/>
      <c r="QGD522" s="421"/>
      <c r="QGE522" s="421"/>
      <c r="QGF522" s="421"/>
      <c r="QGG522" s="421"/>
      <c r="QGH522" s="421"/>
      <c r="QGI522" s="421"/>
      <c r="QGJ522" s="421"/>
      <c r="QGK522" s="421"/>
      <c r="QGL522" s="421"/>
      <c r="QGM522" s="421"/>
      <c r="QGN522" s="421"/>
      <c r="QGO522" s="421"/>
      <c r="QGP522" s="421"/>
      <c r="QGQ522" s="421"/>
      <c r="QGR522" s="421"/>
      <c r="QGS522" s="421"/>
      <c r="QGT522" s="421"/>
      <c r="QGU522" s="421"/>
      <c r="QGV522" s="421"/>
      <c r="QGW522" s="421"/>
      <c r="QGX522" s="421"/>
      <c r="QGY522" s="421"/>
      <c r="QGZ522" s="421"/>
      <c r="QHA522" s="421"/>
      <c r="QHB522" s="421"/>
      <c r="QHC522" s="421"/>
      <c r="QHD522" s="421"/>
      <c r="QHE522" s="421"/>
      <c r="QHF522" s="421"/>
      <c r="QHG522" s="421"/>
      <c r="QHH522" s="421"/>
      <c r="QHI522" s="421"/>
      <c r="QHJ522" s="421"/>
      <c r="QHK522" s="421"/>
      <c r="QHL522" s="421"/>
      <c r="QHM522" s="421"/>
      <c r="QHN522" s="421"/>
      <c r="QHO522" s="421"/>
      <c r="QHP522" s="421"/>
      <c r="QHQ522" s="421"/>
      <c r="QHR522" s="421"/>
      <c r="QHS522" s="421"/>
      <c r="QHT522" s="421"/>
      <c r="QHU522" s="421"/>
      <c r="QHV522" s="421"/>
      <c r="QHW522" s="421"/>
      <c r="QHX522" s="421"/>
      <c r="QHY522" s="421"/>
      <c r="QHZ522" s="421"/>
      <c r="QIA522" s="421"/>
      <c r="QIB522" s="421"/>
      <c r="QIC522" s="421"/>
      <c r="QID522" s="421"/>
      <c r="QIE522" s="421"/>
      <c r="QIF522" s="421"/>
      <c r="QIG522" s="421"/>
      <c r="QIH522" s="421"/>
      <c r="QII522" s="421"/>
      <c r="QIJ522" s="421"/>
      <c r="QIK522" s="421"/>
      <c r="QIL522" s="421"/>
      <c r="QIM522" s="421"/>
      <c r="QIN522" s="421"/>
      <c r="QIO522" s="421"/>
      <c r="QIP522" s="421"/>
      <c r="QIQ522" s="421"/>
      <c r="QIR522" s="421"/>
      <c r="QIS522" s="421"/>
      <c r="QIT522" s="421"/>
      <c r="QIU522" s="421"/>
      <c r="QIV522" s="421"/>
      <c r="QIW522" s="421"/>
      <c r="QIX522" s="421"/>
      <c r="QIY522" s="421"/>
      <c r="QIZ522" s="421"/>
      <c r="QJA522" s="421"/>
      <c r="QJB522" s="421"/>
      <c r="QJC522" s="421"/>
      <c r="QJD522" s="421"/>
      <c r="QJE522" s="421"/>
      <c r="QJF522" s="421"/>
      <c r="QJG522" s="421"/>
      <c r="QJH522" s="421"/>
      <c r="QJI522" s="421"/>
      <c r="QJJ522" s="421"/>
      <c r="QJK522" s="421"/>
      <c r="QJL522" s="421"/>
      <c r="QJM522" s="421"/>
      <c r="QJN522" s="421"/>
      <c r="QJO522" s="421"/>
      <c r="QJP522" s="421"/>
      <c r="QJQ522" s="421"/>
      <c r="QJR522" s="421"/>
      <c r="QJS522" s="421"/>
      <c r="QJT522" s="421"/>
      <c r="QJU522" s="421"/>
      <c r="QJV522" s="421"/>
      <c r="QJW522" s="421"/>
      <c r="QJX522" s="421"/>
      <c r="QJY522" s="421"/>
      <c r="QJZ522" s="421"/>
      <c r="QKA522" s="421"/>
      <c r="QKB522" s="421"/>
      <c r="QKC522" s="421"/>
      <c r="QKD522" s="421"/>
      <c r="QKE522" s="421"/>
      <c r="QKF522" s="421"/>
      <c r="QKG522" s="421"/>
      <c r="QKH522" s="421"/>
      <c r="QKI522" s="421"/>
      <c r="QKJ522" s="421"/>
      <c r="QKK522" s="421"/>
      <c r="QKL522" s="421"/>
      <c r="QKM522" s="421"/>
      <c r="QKN522" s="421"/>
      <c r="QKO522" s="421"/>
      <c r="QKP522" s="421"/>
      <c r="QKQ522" s="421"/>
      <c r="QKR522" s="421"/>
      <c r="QKS522" s="421"/>
      <c r="QKT522" s="421"/>
      <c r="QKU522" s="421"/>
      <c r="QKV522" s="421"/>
      <c r="QKW522" s="421"/>
      <c r="QKX522" s="421"/>
      <c r="QKY522" s="421"/>
      <c r="QKZ522" s="421"/>
      <c r="QLA522" s="421"/>
      <c r="QLB522" s="421"/>
      <c r="QLC522" s="421"/>
      <c r="QLD522" s="421"/>
      <c r="QLE522" s="421"/>
      <c r="QLF522" s="421"/>
      <c r="QLG522" s="421"/>
      <c r="QLH522" s="421"/>
      <c r="QLI522" s="421"/>
      <c r="QLJ522" s="421"/>
      <c r="QLK522" s="421"/>
      <c r="QLL522" s="421"/>
      <c r="QLM522" s="421"/>
      <c r="QLN522" s="421"/>
      <c r="QLO522" s="421"/>
      <c r="QLP522" s="421"/>
      <c r="QLQ522" s="421"/>
      <c r="QLR522" s="421"/>
      <c r="QLS522" s="421"/>
      <c r="QLT522" s="421"/>
      <c r="QLU522" s="421"/>
      <c r="QLV522" s="421"/>
      <c r="QLW522" s="421"/>
      <c r="QLX522" s="421"/>
      <c r="QLY522" s="421"/>
      <c r="QLZ522" s="421"/>
      <c r="QMA522" s="421"/>
      <c r="QMB522" s="421"/>
      <c r="QMC522" s="421"/>
      <c r="QMD522" s="421"/>
      <c r="QME522" s="421"/>
      <c r="QMF522" s="421"/>
      <c r="QMG522" s="421"/>
      <c r="QMH522" s="421"/>
      <c r="QMI522" s="421"/>
      <c r="QMJ522" s="421"/>
      <c r="QMK522" s="421"/>
      <c r="QML522" s="421"/>
      <c r="QMM522" s="421"/>
      <c r="QMN522" s="421"/>
      <c r="QMO522" s="421"/>
      <c r="QMP522" s="421"/>
      <c r="QMQ522" s="421"/>
      <c r="QMR522" s="421"/>
      <c r="QMS522" s="421"/>
      <c r="QMT522" s="421"/>
      <c r="QMU522" s="421"/>
      <c r="QMV522" s="421"/>
      <c r="QMW522" s="421"/>
      <c r="QMX522" s="421"/>
      <c r="QMY522" s="421"/>
      <c r="QMZ522" s="421"/>
      <c r="QNA522" s="421"/>
      <c r="QNB522" s="421"/>
      <c r="QNC522" s="421"/>
      <c r="QND522" s="421"/>
      <c r="QNE522" s="421"/>
      <c r="QNF522" s="421"/>
      <c r="QNG522" s="421"/>
      <c r="QNH522" s="421"/>
      <c r="QNI522" s="421"/>
      <c r="QNJ522" s="421"/>
      <c r="QNK522" s="421"/>
      <c r="QNL522" s="421"/>
      <c r="QNM522" s="421"/>
      <c r="QNN522" s="421"/>
      <c r="QNO522" s="421"/>
      <c r="QNP522" s="421"/>
      <c r="QNQ522" s="421"/>
      <c r="QNR522" s="421"/>
      <c r="QNS522" s="421"/>
      <c r="QNT522" s="421"/>
      <c r="QNU522" s="421"/>
      <c r="QNV522" s="421"/>
      <c r="QNW522" s="421"/>
      <c r="QNX522" s="421"/>
      <c r="QNY522" s="421"/>
      <c r="QNZ522" s="421"/>
      <c r="QOA522" s="421"/>
      <c r="QOB522" s="421"/>
      <c r="QOC522" s="421"/>
      <c r="QOD522" s="421"/>
      <c r="QOE522" s="421"/>
      <c r="QOF522" s="421"/>
      <c r="QOG522" s="421"/>
      <c r="QOH522" s="421"/>
      <c r="QOI522" s="421"/>
      <c r="QOJ522" s="421"/>
      <c r="QOK522" s="421"/>
      <c r="QOL522" s="421"/>
      <c r="QOM522" s="421"/>
      <c r="QON522" s="421"/>
      <c r="QOO522" s="421"/>
      <c r="QOP522" s="421"/>
      <c r="QOQ522" s="421"/>
      <c r="QOR522" s="421"/>
      <c r="QOS522" s="421"/>
      <c r="QOT522" s="421"/>
      <c r="QOU522" s="421"/>
      <c r="QOV522" s="421"/>
      <c r="QOW522" s="421"/>
      <c r="QOX522" s="421"/>
      <c r="QOY522" s="421"/>
      <c r="QOZ522" s="421"/>
      <c r="QPA522" s="421"/>
      <c r="QPB522" s="421"/>
      <c r="QPC522" s="421"/>
      <c r="QPD522" s="421"/>
      <c r="QPE522" s="421"/>
      <c r="QPF522" s="421"/>
      <c r="QPG522" s="421"/>
      <c r="QPH522" s="421"/>
      <c r="QPI522" s="421"/>
      <c r="QPJ522" s="421"/>
      <c r="QPK522" s="421"/>
      <c r="QPL522" s="421"/>
      <c r="QPM522" s="421"/>
      <c r="QPN522" s="421"/>
      <c r="QPO522" s="421"/>
      <c r="QPP522" s="421"/>
      <c r="QPQ522" s="421"/>
      <c r="QPR522" s="421"/>
      <c r="QPS522" s="421"/>
      <c r="QPT522" s="421"/>
      <c r="QPU522" s="421"/>
      <c r="QPV522" s="421"/>
      <c r="QPW522" s="421"/>
      <c r="QPX522" s="421"/>
      <c r="QPY522" s="421"/>
      <c r="QPZ522" s="421"/>
      <c r="QQA522" s="421"/>
      <c r="QQB522" s="421"/>
      <c r="QQC522" s="421"/>
      <c r="QQD522" s="421"/>
      <c r="QQE522" s="421"/>
      <c r="QQF522" s="421"/>
      <c r="QQG522" s="421"/>
      <c r="QQH522" s="421"/>
      <c r="QQI522" s="421"/>
      <c r="QQJ522" s="421"/>
      <c r="QQK522" s="421"/>
      <c r="QQL522" s="421"/>
      <c r="QQM522" s="421"/>
      <c r="QQN522" s="421"/>
      <c r="QQO522" s="421"/>
      <c r="QQP522" s="421"/>
      <c r="QQQ522" s="421"/>
      <c r="QQR522" s="421"/>
      <c r="QQS522" s="421"/>
      <c r="QQT522" s="421"/>
      <c r="QQU522" s="421"/>
      <c r="QQV522" s="421"/>
      <c r="QQW522" s="421"/>
      <c r="QQX522" s="421"/>
      <c r="QQY522" s="421"/>
      <c r="QQZ522" s="421"/>
      <c r="QRA522" s="421"/>
      <c r="QRB522" s="421"/>
      <c r="QRC522" s="421"/>
      <c r="QRD522" s="421"/>
      <c r="QRE522" s="421"/>
      <c r="QRF522" s="421"/>
      <c r="QRG522" s="421"/>
      <c r="QRH522" s="421"/>
      <c r="QRI522" s="421"/>
      <c r="QRJ522" s="421"/>
      <c r="QRK522" s="421"/>
      <c r="QRL522" s="421"/>
      <c r="QRM522" s="421"/>
      <c r="QRN522" s="421"/>
      <c r="QRO522" s="421"/>
      <c r="QRP522" s="421"/>
      <c r="QRQ522" s="421"/>
      <c r="QRR522" s="421"/>
      <c r="QRS522" s="421"/>
      <c r="QRT522" s="421"/>
      <c r="QRU522" s="421"/>
      <c r="QRV522" s="421"/>
      <c r="QRW522" s="421"/>
      <c r="QRX522" s="421"/>
      <c r="QRY522" s="421"/>
      <c r="QRZ522" s="421"/>
      <c r="QSA522" s="421"/>
      <c r="QSB522" s="421"/>
      <c r="QSC522" s="421"/>
      <c r="QSD522" s="421"/>
      <c r="QSE522" s="421"/>
      <c r="QSF522" s="421"/>
      <c r="QSG522" s="421"/>
      <c r="QSH522" s="421"/>
      <c r="QSI522" s="421"/>
      <c r="QSJ522" s="421"/>
      <c r="QSK522" s="421"/>
      <c r="QSL522" s="421"/>
      <c r="QSM522" s="421"/>
      <c r="QSN522" s="421"/>
      <c r="QSO522" s="421"/>
      <c r="QSP522" s="421"/>
      <c r="QSQ522" s="421"/>
      <c r="QSR522" s="421"/>
      <c r="QSS522" s="421"/>
      <c r="QST522" s="421"/>
      <c r="QSU522" s="421"/>
      <c r="QSV522" s="421"/>
      <c r="QSW522" s="421"/>
      <c r="QSX522" s="421"/>
      <c r="QSY522" s="421"/>
      <c r="QSZ522" s="421"/>
      <c r="QTA522" s="421"/>
      <c r="QTB522" s="421"/>
      <c r="QTC522" s="421"/>
      <c r="QTD522" s="421"/>
      <c r="QTE522" s="421"/>
      <c r="QTF522" s="421"/>
      <c r="QTG522" s="421"/>
      <c r="QTH522" s="421"/>
      <c r="QTI522" s="421"/>
      <c r="QTJ522" s="421"/>
      <c r="QTK522" s="421"/>
      <c r="QTL522" s="421"/>
      <c r="QTM522" s="421"/>
      <c r="QTN522" s="421"/>
      <c r="QTO522" s="421"/>
      <c r="QTP522" s="421"/>
      <c r="QTQ522" s="421"/>
      <c r="QTR522" s="421"/>
      <c r="QTS522" s="421"/>
      <c r="QTT522" s="421"/>
      <c r="QTU522" s="421"/>
      <c r="QTV522" s="421"/>
      <c r="QTW522" s="421"/>
      <c r="QTX522" s="421"/>
      <c r="QTY522" s="421"/>
      <c r="QTZ522" s="421"/>
      <c r="QUA522" s="421"/>
      <c r="QUB522" s="421"/>
      <c r="QUC522" s="421"/>
      <c r="QUD522" s="421"/>
      <c r="QUE522" s="421"/>
      <c r="QUF522" s="421"/>
      <c r="QUG522" s="421"/>
      <c r="QUH522" s="421"/>
      <c r="QUI522" s="421"/>
      <c r="QUJ522" s="421"/>
      <c r="QUK522" s="421"/>
      <c r="QUL522" s="421"/>
      <c r="QUM522" s="421"/>
      <c r="QUN522" s="421"/>
      <c r="QUO522" s="421"/>
      <c r="QUP522" s="421"/>
      <c r="QUQ522" s="421"/>
      <c r="QUR522" s="421"/>
      <c r="QUS522" s="421"/>
      <c r="QUT522" s="421"/>
      <c r="QUU522" s="421"/>
      <c r="QUV522" s="421"/>
      <c r="QUW522" s="421"/>
      <c r="QUX522" s="421"/>
      <c r="QUY522" s="421"/>
      <c r="QUZ522" s="421"/>
      <c r="QVA522" s="421"/>
      <c r="QVB522" s="421"/>
      <c r="QVC522" s="421"/>
      <c r="QVD522" s="421"/>
      <c r="QVE522" s="421"/>
      <c r="QVF522" s="421"/>
      <c r="QVG522" s="421"/>
      <c r="QVH522" s="421"/>
      <c r="QVI522" s="421"/>
      <c r="QVJ522" s="421"/>
      <c r="QVK522" s="421"/>
      <c r="QVL522" s="421"/>
      <c r="QVM522" s="421"/>
      <c r="QVN522" s="421"/>
      <c r="QVO522" s="421"/>
      <c r="QVP522" s="421"/>
      <c r="QVQ522" s="421"/>
      <c r="QVR522" s="421"/>
      <c r="QVS522" s="421"/>
      <c r="QVT522" s="421"/>
      <c r="QVU522" s="421"/>
      <c r="QVV522" s="421"/>
      <c r="QVW522" s="421"/>
      <c r="QVX522" s="421"/>
      <c r="QVY522" s="421"/>
      <c r="QVZ522" s="421"/>
      <c r="QWA522" s="421"/>
      <c r="QWB522" s="421"/>
      <c r="QWC522" s="421"/>
      <c r="QWD522" s="421"/>
      <c r="QWE522" s="421"/>
      <c r="QWF522" s="421"/>
      <c r="QWG522" s="421"/>
      <c r="QWH522" s="421"/>
      <c r="QWI522" s="421"/>
      <c r="QWJ522" s="421"/>
      <c r="QWK522" s="421"/>
      <c r="QWL522" s="421"/>
      <c r="QWM522" s="421"/>
      <c r="QWN522" s="421"/>
      <c r="QWO522" s="421"/>
      <c r="QWP522" s="421"/>
      <c r="QWQ522" s="421"/>
      <c r="QWR522" s="421"/>
      <c r="QWS522" s="421"/>
      <c r="QWT522" s="421"/>
      <c r="QWU522" s="421"/>
      <c r="QWV522" s="421"/>
      <c r="QWW522" s="421"/>
      <c r="QWX522" s="421"/>
      <c r="QWY522" s="421"/>
      <c r="QWZ522" s="421"/>
      <c r="QXA522" s="421"/>
      <c r="QXB522" s="421"/>
      <c r="QXC522" s="421"/>
      <c r="QXD522" s="421"/>
      <c r="QXE522" s="421"/>
      <c r="QXF522" s="421"/>
      <c r="QXG522" s="421"/>
      <c r="QXH522" s="421"/>
      <c r="QXI522" s="421"/>
      <c r="QXJ522" s="421"/>
      <c r="QXK522" s="421"/>
      <c r="QXL522" s="421"/>
      <c r="QXM522" s="421"/>
      <c r="QXN522" s="421"/>
      <c r="QXO522" s="421"/>
      <c r="QXP522" s="421"/>
      <c r="QXQ522" s="421"/>
      <c r="QXR522" s="421"/>
      <c r="QXS522" s="421"/>
      <c r="QXT522" s="421"/>
      <c r="QXU522" s="421"/>
      <c r="QXV522" s="421"/>
      <c r="QXW522" s="421"/>
      <c r="QXX522" s="421"/>
      <c r="QXY522" s="421"/>
      <c r="QXZ522" s="421"/>
      <c r="QYA522" s="421"/>
      <c r="QYB522" s="421"/>
      <c r="QYC522" s="421"/>
      <c r="QYD522" s="421"/>
      <c r="QYE522" s="421"/>
      <c r="QYF522" s="421"/>
      <c r="QYG522" s="421"/>
      <c r="QYH522" s="421"/>
      <c r="QYI522" s="421"/>
      <c r="QYJ522" s="421"/>
      <c r="QYK522" s="421"/>
      <c r="QYL522" s="421"/>
      <c r="QYM522" s="421"/>
      <c r="QYN522" s="421"/>
      <c r="QYO522" s="421"/>
      <c r="QYP522" s="421"/>
      <c r="QYQ522" s="421"/>
      <c r="QYR522" s="421"/>
      <c r="QYS522" s="421"/>
      <c r="QYT522" s="421"/>
      <c r="QYU522" s="421"/>
      <c r="QYV522" s="421"/>
      <c r="QYW522" s="421"/>
      <c r="QYX522" s="421"/>
      <c r="QYY522" s="421"/>
      <c r="QYZ522" s="421"/>
      <c r="QZA522" s="421"/>
      <c r="QZB522" s="421"/>
      <c r="QZC522" s="421"/>
      <c r="QZD522" s="421"/>
      <c r="QZE522" s="421"/>
      <c r="QZF522" s="421"/>
      <c r="QZG522" s="421"/>
      <c r="QZH522" s="421"/>
      <c r="QZI522" s="421"/>
      <c r="QZJ522" s="421"/>
      <c r="QZK522" s="421"/>
      <c r="QZL522" s="421"/>
      <c r="QZM522" s="421"/>
      <c r="QZN522" s="421"/>
      <c r="QZO522" s="421"/>
      <c r="QZP522" s="421"/>
      <c r="QZQ522" s="421"/>
      <c r="QZR522" s="421"/>
      <c r="QZS522" s="421"/>
      <c r="QZT522" s="421"/>
      <c r="QZU522" s="421"/>
      <c r="QZV522" s="421"/>
      <c r="QZW522" s="421"/>
      <c r="QZX522" s="421"/>
      <c r="QZY522" s="421"/>
      <c r="QZZ522" s="421"/>
      <c r="RAA522" s="421"/>
      <c r="RAB522" s="421"/>
      <c r="RAC522" s="421"/>
      <c r="RAD522" s="421"/>
      <c r="RAE522" s="421"/>
      <c r="RAF522" s="421"/>
      <c r="RAG522" s="421"/>
      <c r="RAH522" s="421"/>
      <c r="RAI522" s="421"/>
      <c r="RAJ522" s="421"/>
      <c r="RAK522" s="421"/>
      <c r="RAL522" s="421"/>
      <c r="RAM522" s="421"/>
      <c r="RAN522" s="421"/>
      <c r="RAO522" s="421"/>
      <c r="RAP522" s="421"/>
      <c r="RAQ522" s="421"/>
      <c r="RAR522" s="421"/>
      <c r="RAS522" s="421"/>
      <c r="RAT522" s="421"/>
      <c r="RAU522" s="421"/>
      <c r="RAV522" s="421"/>
      <c r="RAW522" s="421"/>
      <c r="RAX522" s="421"/>
      <c r="RAY522" s="421"/>
      <c r="RAZ522" s="421"/>
      <c r="RBA522" s="421"/>
      <c r="RBB522" s="421"/>
      <c r="RBC522" s="421"/>
      <c r="RBD522" s="421"/>
      <c r="RBE522" s="421"/>
      <c r="RBF522" s="421"/>
      <c r="RBG522" s="421"/>
      <c r="RBH522" s="421"/>
      <c r="RBI522" s="421"/>
      <c r="RBJ522" s="421"/>
      <c r="RBK522" s="421"/>
      <c r="RBL522" s="421"/>
      <c r="RBM522" s="421"/>
      <c r="RBN522" s="421"/>
      <c r="RBO522" s="421"/>
      <c r="RBP522" s="421"/>
      <c r="RBQ522" s="421"/>
      <c r="RBR522" s="421"/>
      <c r="RBS522" s="421"/>
      <c r="RBT522" s="421"/>
      <c r="RBU522" s="421"/>
      <c r="RBV522" s="421"/>
      <c r="RBW522" s="421"/>
      <c r="RBX522" s="421"/>
      <c r="RBY522" s="421"/>
      <c r="RBZ522" s="421"/>
      <c r="RCA522" s="421"/>
      <c r="RCB522" s="421"/>
      <c r="RCC522" s="421"/>
      <c r="RCD522" s="421"/>
      <c r="RCE522" s="421"/>
      <c r="RCF522" s="421"/>
      <c r="RCG522" s="421"/>
      <c r="RCH522" s="421"/>
      <c r="RCI522" s="421"/>
      <c r="RCJ522" s="421"/>
      <c r="RCK522" s="421"/>
      <c r="RCL522" s="421"/>
      <c r="RCM522" s="421"/>
      <c r="RCN522" s="421"/>
      <c r="RCO522" s="421"/>
      <c r="RCP522" s="421"/>
      <c r="RCQ522" s="421"/>
      <c r="RCR522" s="421"/>
      <c r="RCS522" s="421"/>
      <c r="RCT522" s="421"/>
      <c r="RCU522" s="421"/>
      <c r="RCV522" s="421"/>
      <c r="RCW522" s="421"/>
      <c r="RCX522" s="421"/>
      <c r="RCY522" s="421"/>
      <c r="RCZ522" s="421"/>
      <c r="RDA522" s="421"/>
      <c r="RDB522" s="421"/>
      <c r="RDC522" s="421"/>
      <c r="RDD522" s="421"/>
      <c r="RDE522" s="421"/>
      <c r="RDF522" s="421"/>
      <c r="RDG522" s="421"/>
      <c r="RDH522" s="421"/>
      <c r="RDI522" s="421"/>
      <c r="RDJ522" s="421"/>
      <c r="RDK522" s="421"/>
      <c r="RDL522" s="421"/>
      <c r="RDM522" s="421"/>
      <c r="RDN522" s="421"/>
      <c r="RDO522" s="421"/>
      <c r="RDP522" s="421"/>
      <c r="RDQ522" s="421"/>
      <c r="RDR522" s="421"/>
      <c r="RDS522" s="421"/>
      <c r="RDT522" s="421"/>
      <c r="RDU522" s="421"/>
      <c r="RDV522" s="421"/>
      <c r="RDW522" s="421"/>
      <c r="RDX522" s="421"/>
      <c r="RDY522" s="421"/>
      <c r="RDZ522" s="421"/>
      <c r="REA522" s="421"/>
      <c r="REB522" s="421"/>
      <c r="REC522" s="421"/>
      <c r="RED522" s="421"/>
      <c r="REE522" s="421"/>
      <c r="REF522" s="421"/>
      <c r="REG522" s="421"/>
      <c r="REH522" s="421"/>
      <c r="REI522" s="421"/>
      <c r="REJ522" s="421"/>
      <c r="REK522" s="421"/>
      <c r="REL522" s="421"/>
      <c r="REM522" s="421"/>
      <c r="REN522" s="421"/>
      <c r="REO522" s="421"/>
      <c r="REP522" s="421"/>
      <c r="REQ522" s="421"/>
      <c r="RER522" s="421"/>
      <c r="RES522" s="421"/>
      <c r="RET522" s="421"/>
      <c r="REU522" s="421"/>
      <c r="REV522" s="421"/>
      <c r="REW522" s="421"/>
      <c r="REX522" s="421"/>
      <c r="REY522" s="421"/>
      <c r="REZ522" s="421"/>
      <c r="RFA522" s="421"/>
      <c r="RFB522" s="421"/>
      <c r="RFC522" s="421"/>
      <c r="RFD522" s="421"/>
      <c r="RFE522" s="421"/>
      <c r="RFF522" s="421"/>
      <c r="RFG522" s="421"/>
      <c r="RFH522" s="421"/>
      <c r="RFI522" s="421"/>
      <c r="RFJ522" s="421"/>
      <c r="RFK522" s="421"/>
      <c r="RFL522" s="421"/>
      <c r="RFM522" s="421"/>
      <c r="RFN522" s="421"/>
      <c r="RFO522" s="421"/>
      <c r="RFP522" s="421"/>
      <c r="RFQ522" s="421"/>
      <c r="RFR522" s="421"/>
      <c r="RFS522" s="421"/>
      <c r="RFT522" s="421"/>
      <c r="RFU522" s="421"/>
      <c r="RFV522" s="421"/>
      <c r="RFW522" s="421"/>
      <c r="RFX522" s="421"/>
      <c r="RFY522" s="421"/>
      <c r="RFZ522" s="421"/>
      <c r="RGA522" s="421"/>
      <c r="RGB522" s="421"/>
      <c r="RGC522" s="421"/>
      <c r="RGD522" s="421"/>
      <c r="RGE522" s="421"/>
      <c r="RGF522" s="421"/>
      <c r="RGG522" s="421"/>
      <c r="RGH522" s="421"/>
      <c r="RGI522" s="421"/>
      <c r="RGJ522" s="421"/>
      <c r="RGK522" s="421"/>
      <c r="RGL522" s="421"/>
      <c r="RGM522" s="421"/>
      <c r="RGN522" s="421"/>
      <c r="RGO522" s="421"/>
      <c r="RGP522" s="421"/>
      <c r="RGQ522" s="421"/>
      <c r="RGR522" s="421"/>
      <c r="RGS522" s="421"/>
      <c r="RGT522" s="421"/>
      <c r="RGU522" s="421"/>
      <c r="RGV522" s="421"/>
      <c r="RGW522" s="421"/>
      <c r="RGX522" s="421"/>
      <c r="RGY522" s="421"/>
      <c r="RGZ522" s="421"/>
      <c r="RHA522" s="421"/>
      <c r="RHB522" s="421"/>
      <c r="RHC522" s="421"/>
      <c r="RHD522" s="421"/>
      <c r="RHE522" s="421"/>
      <c r="RHF522" s="421"/>
      <c r="RHG522" s="421"/>
      <c r="RHH522" s="421"/>
      <c r="RHI522" s="421"/>
      <c r="RHJ522" s="421"/>
      <c r="RHK522" s="421"/>
      <c r="RHL522" s="421"/>
      <c r="RHM522" s="421"/>
      <c r="RHN522" s="421"/>
      <c r="RHO522" s="421"/>
      <c r="RHP522" s="421"/>
      <c r="RHQ522" s="421"/>
      <c r="RHR522" s="421"/>
      <c r="RHS522" s="421"/>
      <c r="RHT522" s="421"/>
      <c r="RHU522" s="421"/>
      <c r="RHV522" s="421"/>
      <c r="RHW522" s="421"/>
      <c r="RHX522" s="421"/>
      <c r="RHY522" s="421"/>
      <c r="RHZ522" s="421"/>
      <c r="RIA522" s="421"/>
      <c r="RIB522" s="421"/>
      <c r="RIC522" s="421"/>
      <c r="RID522" s="421"/>
      <c r="RIE522" s="421"/>
      <c r="RIF522" s="421"/>
      <c r="RIG522" s="421"/>
      <c r="RIH522" s="421"/>
      <c r="RII522" s="421"/>
      <c r="RIJ522" s="421"/>
      <c r="RIK522" s="421"/>
      <c r="RIL522" s="421"/>
      <c r="RIM522" s="421"/>
      <c r="RIN522" s="421"/>
      <c r="RIO522" s="421"/>
      <c r="RIP522" s="421"/>
      <c r="RIQ522" s="421"/>
      <c r="RIR522" s="421"/>
      <c r="RIS522" s="421"/>
      <c r="RIT522" s="421"/>
      <c r="RIU522" s="421"/>
      <c r="RIV522" s="421"/>
      <c r="RIW522" s="421"/>
      <c r="RIX522" s="421"/>
      <c r="RIY522" s="421"/>
      <c r="RIZ522" s="421"/>
      <c r="RJA522" s="421"/>
      <c r="RJB522" s="421"/>
      <c r="RJC522" s="421"/>
      <c r="RJD522" s="421"/>
      <c r="RJE522" s="421"/>
      <c r="RJF522" s="421"/>
      <c r="RJG522" s="421"/>
      <c r="RJH522" s="421"/>
      <c r="RJI522" s="421"/>
      <c r="RJJ522" s="421"/>
      <c r="RJK522" s="421"/>
      <c r="RJL522" s="421"/>
      <c r="RJM522" s="421"/>
      <c r="RJN522" s="421"/>
      <c r="RJO522" s="421"/>
      <c r="RJP522" s="421"/>
      <c r="RJQ522" s="421"/>
      <c r="RJR522" s="421"/>
      <c r="RJS522" s="421"/>
      <c r="RJT522" s="421"/>
      <c r="RJU522" s="421"/>
      <c r="RJV522" s="421"/>
      <c r="RJW522" s="421"/>
      <c r="RJX522" s="421"/>
      <c r="RJY522" s="421"/>
      <c r="RJZ522" s="421"/>
      <c r="RKA522" s="421"/>
      <c r="RKB522" s="421"/>
      <c r="RKC522" s="421"/>
      <c r="RKD522" s="421"/>
      <c r="RKE522" s="421"/>
      <c r="RKF522" s="421"/>
      <c r="RKG522" s="421"/>
      <c r="RKH522" s="421"/>
      <c r="RKI522" s="421"/>
      <c r="RKJ522" s="421"/>
      <c r="RKK522" s="421"/>
      <c r="RKL522" s="421"/>
      <c r="RKM522" s="421"/>
      <c r="RKN522" s="421"/>
      <c r="RKO522" s="421"/>
      <c r="RKP522" s="421"/>
      <c r="RKQ522" s="421"/>
      <c r="RKR522" s="421"/>
      <c r="RKS522" s="421"/>
      <c r="RKT522" s="421"/>
      <c r="RKU522" s="421"/>
      <c r="RKV522" s="421"/>
      <c r="RKW522" s="421"/>
      <c r="RKX522" s="421"/>
      <c r="RKY522" s="421"/>
      <c r="RKZ522" s="421"/>
      <c r="RLA522" s="421"/>
      <c r="RLB522" s="421"/>
      <c r="RLC522" s="421"/>
      <c r="RLD522" s="421"/>
      <c r="RLE522" s="421"/>
      <c r="RLF522" s="421"/>
      <c r="RLG522" s="421"/>
      <c r="RLH522" s="421"/>
      <c r="RLI522" s="421"/>
      <c r="RLJ522" s="421"/>
      <c r="RLK522" s="421"/>
      <c r="RLL522" s="421"/>
      <c r="RLM522" s="421"/>
      <c r="RLN522" s="421"/>
      <c r="RLO522" s="421"/>
      <c r="RLP522" s="421"/>
      <c r="RLQ522" s="421"/>
      <c r="RLR522" s="421"/>
      <c r="RLS522" s="421"/>
      <c r="RLT522" s="421"/>
      <c r="RLU522" s="421"/>
      <c r="RLV522" s="421"/>
      <c r="RLW522" s="421"/>
      <c r="RLX522" s="421"/>
      <c r="RLY522" s="421"/>
      <c r="RLZ522" s="421"/>
      <c r="RMA522" s="421"/>
      <c r="RMB522" s="421"/>
      <c r="RMC522" s="421"/>
      <c r="RMD522" s="421"/>
      <c r="RME522" s="421"/>
      <c r="RMF522" s="421"/>
      <c r="RMG522" s="421"/>
      <c r="RMH522" s="421"/>
      <c r="RMI522" s="421"/>
      <c r="RMJ522" s="421"/>
      <c r="RMK522" s="421"/>
      <c r="RML522" s="421"/>
      <c r="RMM522" s="421"/>
      <c r="RMN522" s="421"/>
      <c r="RMO522" s="421"/>
      <c r="RMP522" s="421"/>
      <c r="RMQ522" s="421"/>
      <c r="RMR522" s="421"/>
      <c r="RMS522" s="421"/>
      <c r="RMT522" s="421"/>
      <c r="RMU522" s="421"/>
      <c r="RMV522" s="421"/>
      <c r="RMW522" s="421"/>
      <c r="RMX522" s="421"/>
      <c r="RMY522" s="421"/>
      <c r="RMZ522" s="421"/>
      <c r="RNA522" s="421"/>
      <c r="RNB522" s="421"/>
      <c r="RNC522" s="421"/>
      <c r="RND522" s="421"/>
      <c r="RNE522" s="421"/>
      <c r="RNF522" s="421"/>
      <c r="RNG522" s="421"/>
      <c r="RNH522" s="421"/>
      <c r="RNI522" s="421"/>
      <c r="RNJ522" s="421"/>
      <c r="RNK522" s="421"/>
      <c r="RNL522" s="421"/>
      <c r="RNM522" s="421"/>
      <c r="RNN522" s="421"/>
      <c r="RNO522" s="421"/>
      <c r="RNP522" s="421"/>
      <c r="RNQ522" s="421"/>
      <c r="RNR522" s="421"/>
      <c r="RNS522" s="421"/>
      <c r="RNT522" s="421"/>
      <c r="RNU522" s="421"/>
      <c r="RNV522" s="421"/>
      <c r="RNW522" s="421"/>
      <c r="RNX522" s="421"/>
      <c r="RNY522" s="421"/>
      <c r="RNZ522" s="421"/>
      <c r="ROA522" s="421"/>
      <c r="ROB522" s="421"/>
      <c r="ROC522" s="421"/>
      <c r="ROD522" s="421"/>
      <c r="ROE522" s="421"/>
      <c r="ROF522" s="421"/>
      <c r="ROG522" s="421"/>
      <c r="ROH522" s="421"/>
      <c r="ROI522" s="421"/>
      <c r="ROJ522" s="421"/>
      <c r="ROK522" s="421"/>
      <c r="ROL522" s="421"/>
      <c r="ROM522" s="421"/>
      <c r="RON522" s="421"/>
      <c r="ROO522" s="421"/>
      <c r="ROP522" s="421"/>
      <c r="ROQ522" s="421"/>
      <c r="ROR522" s="421"/>
      <c r="ROS522" s="421"/>
      <c r="ROT522" s="421"/>
      <c r="ROU522" s="421"/>
      <c r="ROV522" s="421"/>
      <c r="ROW522" s="421"/>
      <c r="ROX522" s="421"/>
      <c r="ROY522" s="421"/>
      <c r="ROZ522" s="421"/>
      <c r="RPA522" s="421"/>
      <c r="RPB522" s="421"/>
      <c r="RPC522" s="421"/>
      <c r="RPD522" s="421"/>
      <c r="RPE522" s="421"/>
      <c r="RPF522" s="421"/>
      <c r="RPG522" s="421"/>
      <c r="RPH522" s="421"/>
      <c r="RPI522" s="421"/>
      <c r="RPJ522" s="421"/>
      <c r="RPK522" s="421"/>
      <c r="RPL522" s="421"/>
      <c r="RPM522" s="421"/>
      <c r="RPN522" s="421"/>
      <c r="RPO522" s="421"/>
      <c r="RPP522" s="421"/>
      <c r="RPQ522" s="421"/>
      <c r="RPR522" s="421"/>
      <c r="RPS522" s="421"/>
      <c r="RPT522" s="421"/>
      <c r="RPU522" s="421"/>
      <c r="RPV522" s="421"/>
      <c r="RPW522" s="421"/>
      <c r="RPX522" s="421"/>
      <c r="RPY522" s="421"/>
      <c r="RPZ522" s="421"/>
      <c r="RQA522" s="421"/>
      <c r="RQB522" s="421"/>
      <c r="RQC522" s="421"/>
      <c r="RQD522" s="421"/>
      <c r="RQE522" s="421"/>
      <c r="RQF522" s="421"/>
      <c r="RQG522" s="421"/>
      <c r="RQH522" s="421"/>
      <c r="RQI522" s="421"/>
      <c r="RQJ522" s="421"/>
      <c r="RQK522" s="421"/>
      <c r="RQL522" s="421"/>
      <c r="RQM522" s="421"/>
      <c r="RQN522" s="421"/>
      <c r="RQO522" s="421"/>
      <c r="RQP522" s="421"/>
      <c r="RQQ522" s="421"/>
      <c r="RQR522" s="421"/>
      <c r="RQS522" s="421"/>
      <c r="RQT522" s="421"/>
      <c r="RQU522" s="421"/>
      <c r="RQV522" s="421"/>
      <c r="RQW522" s="421"/>
      <c r="RQX522" s="421"/>
      <c r="RQY522" s="421"/>
      <c r="RQZ522" s="421"/>
      <c r="RRA522" s="421"/>
      <c r="RRB522" s="421"/>
      <c r="RRC522" s="421"/>
      <c r="RRD522" s="421"/>
      <c r="RRE522" s="421"/>
      <c r="RRF522" s="421"/>
      <c r="RRG522" s="421"/>
      <c r="RRH522" s="421"/>
      <c r="RRI522" s="421"/>
      <c r="RRJ522" s="421"/>
      <c r="RRK522" s="421"/>
      <c r="RRL522" s="421"/>
      <c r="RRM522" s="421"/>
      <c r="RRN522" s="421"/>
      <c r="RRO522" s="421"/>
      <c r="RRP522" s="421"/>
      <c r="RRQ522" s="421"/>
      <c r="RRR522" s="421"/>
      <c r="RRS522" s="421"/>
      <c r="RRT522" s="421"/>
      <c r="RRU522" s="421"/>
      <c r="RRV522" s="421"/>
      <c r="RRW522" s="421"/>
      <c r="RRX522" s="421"/>
      <c r="RRY522" s="421"/>
      <c r="RRZ522" s="421"/>
      <c r="RSA522" s="421"/>
      <c r="RSB522" s="421"/>
      <c r="RSC522" s="421"/>
      <c r="RSD522" s="421"/>
      <c r="RSE522" s="421"/>
      <c r="RSF522" s="421"/>
      <c r="RSG522" s="421"/>
      <c r="RSH522" s="421"/>
      <c r="RSI522" s="421"/>
      <c r="RSJ522" s="421"/>
      <c r="RSK522" s="421"/>
      <c r="RSL522" s="421"/>
      <c r="RSM522" s="421"/>
      <c r="RSN522" s="421"/>
      <c r="RSO522" s="421"/>
      <c r="RSP522" s="421"/>
      <c r="RSQ522" s="421"/>
      <c r="RSR522" s="421"/>
      <c r="RSS522" s="421"/>
      <c r="RST522" s="421"/>
      <c r="RSU522" s="421"/>
      <c r="RSV522" s="421"/>
      <c r="RSW522" s="421"/>
      <c r="RSX522" s="421"/>
      <c r="RSY522" s="421"/>
      <c r="RSZ522" s="421"/>
      <c r="RTA522" s="421"/>
      <c r="RTB522" s="421"/>
      <c r="RTC522" s="421"/>
      <c r="RTD522" s="421"/>
      <c r="RTE522" s="421"/>
      <c r="RTF522" s="421"/>
      <c r="RTG522" s="421"/>
      <c r="RTH522" s="421"/>
      <c r="RTI522" s="421"/>
      <c r="RTJ522" s="421"/>
      <c r="RTK522" s="421"/>
      <c r="RTL522" s="421"/>
      <c r="RTM522" s="421"/>
      <c r="RTN522" s="421"/>
      <c r="RTO522" s="421"/>
      <c r="RTP522" s="421"/>
      <c r="RTQ522" s="421"/>
      <c r="RTR522" s="421"/>
      <c r="RTS522" s="421"/>
      <c r="RTT522" s="421"/>
      <c r="RTU522" s="421"/>
      <c r="RTV522" s="421"/>
      <c r="RTW522" s="421"/>
      <c r="RTX522" s="421"/>
      <c r="RTY522" s="421"/>
      <c r="RTZ522" s="421"/>
      <c r="RUA522" s="421"/>
      <c r="RUB522" s="421"/>
      <c r="RUC522" s="421"/>
      <c r="RUD522" s="421"/>
      <c r="RUE522" s="421"/>
      <c r="RUF522" s="421"/>
      <c r="RUG522" s="421"/>
      <c r="RUH522" s="421"/>
      <c r="RUI522" s="421"/>
      <c r="RUJ522" s="421"/>
      <c r="RUK522" s="421"/>
      <c r="RUL522" s="421"/>
      <c r="RUM522" s="421"/>
      <c r="RUN522" s="421"/>
      <c r="RUO522" s="421"/>
      <c r="RUP522" s="421"/>
      <c r="RUQ522" s="421"/>
      <c r="RUR522" s="421"/>
      <c r="RUS522" s="421"/>
      <c r="RUT522" s="421"/>
      <c r="RUU522" s="421"/>
      <c r="RUV522" s="421"/>
      <c r="RUW522" s="421"/>
      <c r="RUX522" s="421"/>
      <c r="RUY522" s="421"/>
      <c r="RUZ522" s="421"/>
      <c r="RVA522" s="421"/>
      <c r="RVB522" s="421"/>
      <c r="RVC522" s="421"/>
      <c r="RVD522" s="421"/>
      <c r="RVE522" s="421"/>
      <c r="RVF522" s="421"/>
      <c r="RVG522" s="421"/>
      <c r="RVH522" s="421"/>
      <c r="RVI522" s="421"/>
      <c r="RVJ522" s="421"/>
      <c r="RVK522" s="421"/>
      <c r="RVL522" s="421"/>
      <c r="RVM522" s="421"/>
      <c r="RVN522" s="421"/>
      <c r="RVO522" s="421"/>
      <c r="RVP522" s="421"/>
      <c r="RVQ522" s="421"/>
      <c r="RVR522" s="421"/>
      <c r="RVS522" s="421"/>
      <c r="RVT522" s="421"/>
      <c r="RVU522" s="421"/>
      <c r="RVV522" s="421"/>
      <c r="RVW522" s="421"/>
      <c r="RVX522" s="421"/>
      <c r="RVY522" s="421"/>
      <c r="RVZ522" s="421"/>
      <c r="RWA522" s="421"/>
      <c r="RWB522" s="421"/>
      <c r="RWC522" s="421"/>
      <c r="RWD522" s="421"/>
      <c r="RWE522" s="421"/>
      <c r="RWF522" s="421"/>
      <c r="RWG522" s="421"/>
      <c r="RWH522" s="421"/>
      <c r="RWI522" s="421"/>
      <c r="RWJ522" s="421"/>
      <c r="RWK522" s="421"/>
      <c r="RWL522" s="421"/>
      <c r="RWM522" s="421"/>
      <c r="RWN522" s="421"/>
      <c r="RWO522" s="421"/>
      <c r="RWP522" s="421"/>
      <c r="RWQ522" s="421"/>
      <c r="RWR522" s="421"/>
      <c r="RWS522" s="421"/>
      <c r="RWT522" s="421"/>
      <c r="RWU522" s="421"/>
      <c r="RWV522" s="421"/>
      <c r="RWW522" s="421"/>
      <c r="RWX522" s="421"/>
      <c r="RWY522" s="421"/>
      <c r="RWZ522" s="421"/>
      <c r="RXA522" s="421"/>
      <c r="RXB522" s="421"/>
      <c r="RXC522" s="421"/>
      <c r="RXD522" s="421"/>
      <c r="RXE522" s="421"/>
      <c r="RXF522" s="421"/>
      <c r="RXG522" s="421"/>
      <c r="RXH522" s="421"/>
      <c r="RXI522" s="421"/>
      <c r="RXJ522" s="421"/>
      <c r="RXK522" s="421"/>
      <c r="RXL522" s="421"/>
      <c r="RXM522" s="421"/>
      <c r="RXN522" s="421"/>
      <c r="RXO522" s="421"/>
      <c r="RXP522" s="421"/>
      <c r="RXQ522" s="421"/>
      <c r="RXR522" s="421"/>
      <c r="RXS522" s="421"/>
      <c r="RXT522" s="421"/>
      <c r="RXU522" s="421"/>
      <c r="RXV522" s="421"/>
      <c r="RXW522" s="421"/>
      <c r="RXX522" s="421"/>
      <c r="RXY522" s="421"/>
      <c r="RXZ522" s="421"/>
      <c r="RYA522" s="421"/>
      <c r="RYB522" s="421"/>
      <c r="RYC522" s="421"/>
      <c r="RYD522" s="421"/>
      <c r="RYE522" s="421"/>
      <c r="RYF522" s="421"/>
      <c r="RYG522" s="421"/>
      <c r="RYH522" s="421"/>
      <c r="RYI522" s="421"/>
      <c r="RYJ522" s="421"/>
      <c r="RYK522" s="421"/>
      <c r="RYL522" s="421"/>
      <c r="RYM522" s="421"/>
      <c r="RYN522" s="421"/>
      <c r="RYO522" s="421"/>
      <c r="RYP522" s="421"/>
      <c r="RYQ522" s="421"/>
      <c r="RYR522" s="421"/>
      <c r="RYS522" s="421"/>
      <c r="RYT522" s="421"/>
      <c r="RYU522" s="421"/>
      <c r="RYV522" s="421"/>
      <c r="RYW522" s="421"/>
      <c r="RYX522" s="421"/>
      <c r="RYY522" s="421"/>
      <c r="RYZ522" s="421"/>
      <c r="RZA522" s="421"/>
      <c r="RZB522" s="421"/>
      <c r="RZC522" s="421"/>
      <c r="RZD522" s="421"/>
      <c r="RZE522" s="421"/>
      <c r="RZF522" s="421"/>
      <c r="RZG522" s="421"/>
      <c r="RZH522" s="421"/>
      <c r="RZI522" s="421"/>
      <c r="RZJ522" s="421"/>
      <c r="RZK522" s="421"/>
      <c r="RZL522" s="421"/>
      <c r="RZM522" s="421"/>
      <c r="RZN522" s="421"/>
      <c r="RZO522" s="421"/>
      <c r="RZP522" s="421"/>
      <c r="RZQ522" s="421"/>
      <c r="RZR522" s="421"/>
      <c r="RZS522" s="421"/>
      <c r="RZT522" s="421"/>
      <c r="RZU522" s="421"/>
      <c r="RZV522" s="421"/>
      <c r="RZW522" s="421"/>
      <c r="RZX522" s="421"/>
      <c r="RZY522" s="421"/>
      <c r="RZZ522" s="421"/>
      <c r="SAA522" s="421"/>
      <c r="SAB522" s="421"/>
      <c r="SAC522" s="421"/>
      <c r="SAD522" s="421"/>
      <c r="SAE522" s="421"/>
      <c r="SAF522" s="421"/>
      <c r="SAG522" s="421"/>
      <c r="SAH522" s="421"/>
      <c r="SAI522" s="421"/>
      <c r="SAJ522" s="421"/>
      <c r="SAK522" s="421"/>
      <c r="SAL522" s="421"/>
      <c r="SAM522" s="421"/>
      <c r="SAN522" s="421"/>
      <c r="SAO522" s="421"/>
      <c r="SAP522" s="421"/>
      <c r="SAQ522" s="421"/>
      <c r="SAR522" s="421"/>
      <c r="SAS522" s="421"/>
      <c r="SAT522" s="421"/>
      <c r="SAU522" s="421"/>
      <c r="SAV522" s="421"/>
      <c r="SAW522" s="421"/>
      <c r="SAX522" s="421"/>
      <c r="SAY522" s="421"/>
      <c r="SAZ522" s="421"/>
      <c r="SBA522" s="421"/>
      <c r="SBB522" s="421"/>
      <c r="SBC522" s="421"/>
      <c r="SBD522" s="421"/>
      <c r="SBE522" s="421"/>
      <c r="SBF522" s="421"/>
      <c r="SBG522" s="421"/>
      <c r="SBH522" s="421"/>
      <c r="SBI522" s="421"/>
      <c r="SBJ522" s="421"/>
      <c r="SBK522" s="421"/>
      <c r="SBL522" s="421"/>
      <c r="SBM522" s="421"/>
      <c r="SBN522" s="421"/>
      <c r="SBO522" s="421"/>
      <c r="SBP522" s="421"/>
      <c r="SBQ522" s="421"/>
      <c r="SBR522" s="421"/>
      <c r="SBS522" s="421"/>
      <c r="SBT522" s="421"/>
      <c r="SBU522" s="421"/>
      <c r="SBV522" s="421"/>
      <c r="SBW522" s="421"/>
      <c r="SBX522" s="421"/>
      <c r="SBY522" s="421"/>
      <c r="SBZ522" s="421"/>
      <c r="SCA522" s="421"/>
      <c r="SCB522" s="421"/>
      <c r="SCC522" s="421"/>
      <c r="SCD522" s="421"/>
      <c r="SCE522" s="421"/>
      <c r="SCF522" s="421"/>
      <c r="SCG522" s="421"/>
      <c r="SCH522" s="421"/>
      <c r="SCI522" s="421"/>
      <c r="SCJ522" s="421"/>
      <c r="SCK522" s="421"/>
      <c r="SCL522" s="421"/>
      <c r="SCM522" s="421"/>
      <c r="SCN522" s="421"/>
      <c r="SCO522" s="421"/>
      <c r="SCP522" s="421"/>
      <c r="SCQ522" s="421"/>
      <c r="SCR522" s="421"/>
      <c r="SCS522" s="421"/>
      <c r="SCT522" s="421"/>
      <c r="SCU522" s="421"/>
      <c r="SCV522" s="421"/>
      <c r="SCW522" s="421"/>
      <c r="SCX522" s="421"/>
      <c r="SCY522" s="421"/>
      <c r="SCZ522" s="421"/>
      <c r="SDA522" s="421"/>
      <c r="SDB522" s="421"/>
      <c r="SDC522" s="421"/>
      <c r="SDD522" s="421"/>
      <c r="SDE522" s="421"/>
      <c r="SDF522" s="421"/>
      <c r="SDG522" s="421"/>
      <c r="SDH522" s="421"/>
      <c r="SDI522" s="421"/>
      <c r="SDJ522" s="421"/>
      <c r="SDK522" s="421"/>
      <c r="SDL522" s="421"/>
      <c r="SDM522" s="421"/>
      <c r="SDN522" s="421"/>
      <c r="SDO522" s="421"/>
      <c r="SDP522" s="421"/>
      <c r="SDQ522" s="421"/>
      <c r="SDR522" s="421"/>
      <c r="SDS522" s="421"/>
      <c r="SDT522" s="421"/>
      <c r="SDU522" s="421"/>
      <c r="SDV522" s="421"/>
      <c r="SDW522" s="421"/>
      <c r="SDX522" s="421"/>
      <c r="SDY522" s="421"/>
      <c r="SDZ522" s="421"/>
      <c r="SEA522" s="421"/>
      <c r="SEB522" s="421"/>
      <c r="SEC522" s="421"/>
      <c r="SED522" s="421"/>
      <c r="SEE522" s="421"/>
      <c r="SEF522" s="421"/>
      <c r="SEG522" s="421"/>
      <c r="SEH522" s="421"/>
      <c r="SEI522" s="421"/>
      <c r="SEJ522" s="421"/>
      <c r="SEK522" s="421"/>
      <c r="SEL522" s="421"/>
      <c r="SEM522" s="421"/>
      <c r="SEN522" s="421"/>
      <c r="SEO522" s="421"/>
      <c r="SEP522" s="421"/>
      <c r="SEQ522" s="421"/>
      <c r="SER522" s="421"/>
      <c r="SES522" s="421"/>
      <c r="SET522" s="421"/>
      <c r="SEU522" s="421"/>
      <c r="SEV522" s="421"/>
      <c r="SEW522" s="421"/>
      <c r="SEX522" s="421"/>
      <c r="SEY522" s="421"/>
      <c r="SEZ522" s="421"/>
      <c r="SFA522" s="421"/>
      <c r="SFB522" s="421"/>
      <c r="SFC522" s="421"/>
      <c r="SFD522" s="421"/>
      <c r="SFE522" s="421"/>
      <c r="SFF522" s="421"/>
      <c r="SFG522" s="421"/>
      <c r="SFH522" s="421"/>
      <c r="SFI522" s="421"/>
      <c r="SFJ522" s="421"/>
      <c r="SFK522" s="421"/>
      <c r="SFL522" s="421"/>
      <c r="SFM522" s="421"/>
      <c r="SFN522" s="421"/>
      <c r="SFO522" s="421"/>
      <c r="SFP522" s="421"/>
      <c r="SFQ522" s="421"/>
      <c r="SFR522" s="421"/>
      <c r="SFS522" s="421"/>
      <c r="SFT522" s="421"/>
      <c r="SFU522" s="421"/>
      <c r="SFV522" s="421"/>
      <c r="SFW522" s="421"/>
      <c r="SFX522" s="421"/>
      <c r="SFY522" s="421"/>
      <c r="SFZ522" s="421"/>
      <c r="SGA522" s="421"/>
      <c r="SGB522" s="421"/>
      <c r="SGC522" s="421"/>
      <c r="SGD522" s="421"/>
      <c r="SGE522" s="421"/>
      <c r="SGF522" s="421"/>
      <c r="SGG522" s="421"/>
      <c r="SGH522" s="421"/>
      <c r="SGI522" s="421"/>
      <c r="SGJ522" s="421"/>
      <c r="SGK522" s="421"/>
      <c r="SGL522" s="421"/>
      <c r="SGM522" s="421"/>
      <c r="SGN522" s="421"/>
      <c r="SGO522" s="421"/>
      <c r="SGP522" s="421"/>
      <c r="SGQ522" s="421"/>
      <c r="SGR522" s="421"/>
      <c r="SGS522" s="421"/>
      <c r="SGT522" s="421"/>
      <c r="SGU522" s="421"/>
      <c r="SGV522" s="421"/>
      <c r="SGW522" s="421"/>
      <c r="SGX522" s="421"/>
      <c r="SGY522" s="421"/>
      <c r="SGZ522" s="421"/>
      <c r="SHA522" s="421"/>
      <c r="SHB522" s="421"/>
      <c r="SHC522" s="421"/>
      <c r="SHD522" s="421"/>
      <c r="SHE522" s="421"/>
      <c r="SHF522" s="421"/>
      <c r="SHG522" s="421"/>
      <c r="SHH522" s="421"/>
      <c r="SHI522" s="421"/>
      <c r="SHJ522" s="421"/>
      <c r="SHK522" s="421"/>
      <c r="SHL522" s="421"/>
      <c r="SHM522" s="421"/>
      <c r="SHN522" s="421"/>
      <c r="SHO522" s="421"/>
      <c r="SHP522" s="421"/>
      <c r="SHQ522" s="421"/>
      <c r="SHR522" s="421"/>
      <c r="SHS522" s="421"/>
      <c r="SHT522" s="421"/>
      <c r="SHU522" s="421"/>
      <c r="SHV522" s="421"/>
      <c r="SHW522" s="421"/>
      <c r="SHX522" s="421"/>
      <c r="SHY522" s="421"/>
      <c r="SHZ522" s="421"/>
      <c r="SIA522" s="421"/>
      <c r="SIB522" s="421"/>
      <c r="SIC522" s="421"/>
      <c r="SID522" s="421"/>
      <c r="SIE522" s="421"/>
      <c r="SIF522" s="421"/>
      <c r="SIG522" s="421"/>
      <c r="SIH522" s="421"/>
      <c r="SII522" s="421"/>
      <c r="SIJ522" s="421"/>
      <c r="SIK522" s="421"/>
      <c r="SIL522" s="421"/>
      <c r="SIM522" s="421"/>
      <c r="SIN522" s="421"/>
      <c r="SIO522" s="421"/>
      <c r="SIP522" s="421"/>
      <c r="SIQ522" s="421"/>
      <c r="SIR522" s="421"/>
      <c r="SIS522" s="421"/>
      <c r="SIT522" s="421"/>
      <c r="SIU522" s="421"/>
      <c r="SIV522" s="421"/>
      <c r="SIW522" s="421"/>
      <c r="SIX522" s="421"/>
      <c r="SIY522" s="421"/>
      <c r="SIZ522" s="421"/>
      <c r="SJA522" s="421"/>
      <c r="SJB522" s="421"/>
      <c r="SJC522" s="421"/>
      <c r="SJD522" s="421"/>
      <c r="SJE522" s="421"/>
      <c r="SJF522" s="421"/>
      <c r="SJG522" s="421"/>
      <c r="SJH522" s="421"/>
      <c r="SJI522" s="421"/>
      <c r="SJJ522" s="421"/>
      <c r="SJK522" s="421"/>
      <c r="SJL522" s="421"/>
      <c r="SJM522" s="421"/>
      <c r="SJN522" s="421"/>
      <c r="SJO522" s="421"/>
      <c r="SJP522" s="421"/>
      <c r="SJQ522" s="421"/>
      <c r="SJR522" s="421"/>
      <c r="SJS522" s="421"/>
      <c r="SJT522" s="421"/>
      <c r="SJU522" s="421"/>
      <c r="SJV522" s="421"/>
      <c r="SJW522" s="421"/>
      <c r="SJX522" s="421"/>
      <c r="SJY522" s="421"/>
      <c r="SJZ522" s="421"/>
      <c r="SKA522" s="421"/>
      <c r="SKB522" s="421"/>
      <c r="SKC522" s="421"/>
      <c r="SKD522" s="421"/>
      <c r="SKE522" s="421"/>
      <c r="SKF522" s="421"/>
      <c r="SKG522" s="421"/>
      <c r="SKH522" s="421"/>
      <c r="SKI522" s="421"/>
      <c r="SKJ522" s="421"/>
      <c r="SKK522" s="421"/>
      <c r="SKL522" s="421"/>
      <c r="SKM522" s="421"/>
      <c r="SKN522" s="421"/>
      <c r="SKO522" s="421"/>
      <c r="SKP522" s="421"/>
      <c r="SKQ522" s="421"/>
      <c r="SKR522" s="421"/>
      <c r="SKS522" s="421"/>
      <c r="SKT522" s="421"/>
      <c r="SKU522" s="421"/>
      <c r="SKV522" s="421"/>
      <c r="SKW522" s="421"/>
      <c r="SKX522" s="421"/>
      <c r="SKY522" s="421"/>
      <c r="SKZ522" s="421"/>
      <c r="SLA522" s="421"/>
      <c r="SLB522" s="421"/>
      <c r="SLC522" s="421"/>
      <c r="SLD522" s="421"/>
      <c r="SLE522" s="421"/>
      <c r="SLF522" s="421"/>
      <c r="SLG522" s="421"/>
      <c r="SLH522" s="421"/>
      <c r="SLI522" s="421"/>
      <c r="SLJ522" s="421"/>
      <c r="SLK522" s="421"/>
      <c r="SLL522" s="421"/>
      <c r="SLM522" s="421"/>
      <c r="SLN522" s="421"/>
      <c r="SLO522" s="421"/>
      <c r="SLP522" s="421"/>
      <c r="SLQ522" s="421"/>
      <c r="SLR522" s="421"/>
      <c r="SLS522" s="421"/>
      <c r="SLT522" s="421"/>
      <c r="SLU522" s="421"/>
      <c r="SLV522" s="421"/>
      <c r="SLW522" s="421"/>
      <c r="SLX522" s="421"/>
      <c r="SLY522" s="421"/>
      <c r="SLZ522" s="421"/>
      <c r="SMA522" s="421"/>
      <c r="SMB522" s="421"/>
      <c r="SMC522" s="421"/>
      <c r="SMD522" s="421"/>
      <c r="SME522" s="421"/>
      <c r="SMF522" s="421"/>
      <c r="SMG522" s="421"/>
      <c r="SMH522" s="421"/>
      <c r="SMI522" s="421"/>
      <c r="SMJ522" s="421"/>
      <c r="SMK522" s="421"/>
      <c r="SML522" s="421"/>
      <c r="SMM522" s="421"/>
      <c r="SMN522" s="421"/>
      <c r="SMO522" s="421"/>
      <c r="SMP522" s="421"/>
      <c r="SMQ522" s="421"/>
      <c r="SMR522" s="421"/>
      <c r="SMS522" s="421"/>
      <c r="SMT522" s="421"/>
      <c r="SMU522" s="421"/>
      <c r="SMV522" s="421"/>
      <c r="SMW522" s="421"/>
      <c r="SMX522" s="421"/>
      <c r="SMY522" s="421"/>
      <c r="SMZ522" s="421"/>
      <c r="SNA522" s="421"/>
      <c r="SNB522" s="421"/>
      <c r="SNC522" s="421"/>
      <c r="SND522" s="421"/>
      <c r="SNE522" s="421"/>
      <c r="SNF522" s="421"/>
      <c r="SNG522" s="421"/>
      <c r="SNH522" s="421"/>
      <c r="SNI522" s="421"/>
      <c r="SNJ522" s="421"/>
      <c r="SNK522" s="421"/>
      <c r="SNL522" s="421"/>
      <c r="SNM522" s="421"/>
      <c r="SNN522" s="421"/>
      <c r="SNO522" s="421"/>
      <c r="SNP522" s="421"/>
      <c r="SNQ522" s="421"/>
      <c r="SNR522" s="421"/>
      <c r="SNS522" s="421"/>
      <c r="SNT522" s="421"/>
      <c r="SNU522" s="421"/>
      <c r="SNV522" s="421"/>
      <c r="SNW522" s="421"/>
      <c r="SNX522" s="421"/>
      <c r="SNY522" s="421"/>
      <c r="SNZ522" s="421"/>
      <c r="SOA522" s="421"/>
      <c r="SOB522" s="421"/>
      <c r="SOC522" s="421"/>
      <c r="SOD522" s="421"/>
      <c r="SOE522" s="421"/>
      <c r="SOF522" s="421"/>
      <c r="SOG522" s="421"/>
      <c r="SOH522" s="421"/>
      <c r="SOI522" s="421"/>
      <c r="SOJ522" s="421"/>
      <c r="SOK522" s="421"/>
      <c r="SOL522" s="421"/>
      <c r="SOM522" s="421"/>
      <c r="SON522" s="421"/>
      <c r="SOO522" s="421"/>
      <c r="SOP522" s="421"/>
      <c r="SOQ522" s="421"/>
      <c r="SOR522" s="421"/>
      <c r="SOS522" s="421"/>
      <c r="SOT522" s="421"/>
      <c r="SOU522" s="421"/>
      <c r="SOV522" s="421"/>
      <c r="SOW522" s="421"/>
      <c r="SOX522" s="421"/>
      <c r="SOY522" s="421"/>
      <c r="SOZ522" s="421"/>
      <c r="SPA522" s="421"/>
      <c r="SPB522" s="421"/>
      <c r="SPC522" s="421"/>
      <c r="SPD522" s="421"/>
      <c r="SPE522" s="421"/>
      <c r="SPF522" s="421"/>
      <c r="SPG522" s="421"/>
      <c r="SPH522" s="421"/>
      <c r="SPI522" s="421"/>
      <c r="SPJ522" s="421"/>
      <c r="SPK522" s="421"/>
      <c r="SPL522" s="421"/>
      <c r="SPM522" s="421"/>
      <c r="SPN522" s="421"/>
      <c r="SPO522" s="421"/>
      <c r="SPP522" s="421"/>
      <c r="SPQ522" s="421"/>
      <c r="SPR522" s="421"/>
      <c r="SPS522" s="421"/>
      <c r="SPT522" s="421"/>
      <c r="SPU522" s="421"/>
      <c r="SPV522" s="421"/>
      <c r="SPW522" s="421"/>
      <c r="SPX522" s="421"/>
      <c r="SPY522" s="421"/>
      <c r="SPZ522" s="421"/>
      <c r="SQA522" s="421"/>
      <c r="SQB522" s="421"/>
      <c r="SQC522" s="421"/>
      <c r="SQD522" s="421"/>
      <c r="SQE522" s="421"/>
      <c r="SQF522" s="421"/>
      <c r="SQG522" s="421"/>
      <c r="SQH522" s="421"/>
      <c r="SQI522" s="421"/>
      <c r="SQJ522" s="421"/>
      <c r="SQK522" s="421"/>
      <c r="SQL522" s="421"/>
      <c r="SQM522" s="421"/>
      <c r="SQN522" s="421"/>
      <c r="SQO522" s="421"/>
      <c r="SQP522" s="421"/>
      <c r="SQQ522" s="421"/>
      <c r="SQR522" s="421"/>
      <c r="SQS522" s="421"/>
      <c r="SQT522" s="421"/>
      <c r="SQU522" s="421"/>
      <c r="SQV522" s="421"/>
      <c r="SQW522" s="421"/>
      <c r="SQX522" s="421"/>
      <c r="SQY522" s="421"/>
      <c r="SQZ522" s="421"/>
      <c r="SRA522" s="421"/>
      <c r="SRB522" s="421"/>
      <c r="SRC522" s="421"/>
      <c r="SRD522" s="421"/>
      <c r="SRE522" s="421"/>
      <c r="SRF522" s="421"/>
      <c r="SRG522" s="421"/>
      <c r="SRH522" s="421"/>
      <c r="SRI522" s="421"/>
      <c r="SRJ522" s="421"/>
      <c r="SRK522" s="421"/>
      <c r="SRL522" s="421"/>
      <c r="SRM522" s="421"/>
      <c r="SRN522" s="421"/>
      <c r="SRO522" s="421"/>
      <c r="SRP522" s="421"/>
      <c r="SRQ522" s="421"/>
      <c r="SRR522" s="421"/>
      <c r="SRS522" s="421"/>
      <c r="SRT522" s="421"/>
      <c r="SRU522" s="421"/>
      <c r="SRV522" s="421"/>
      <c r="SRW522" s="421"/>
      <c r="SRX522" s="421"/>
      <c r="SRY522" s="421"/>
      <c r="SRZ522" s="421"/>
      <c r="SSA522" s="421"/>
      <c r="SSB522" s="421"/>
      <c r="SSC522" s="421"/>
      <c r="SSD522" s="421"/>
      <c r="SSE522" s="421"/>
      <c r="SSF522" s="421"/>
      <c r="SSG522" s="421"/>
      <c r="SSH522" s="421"/>
      <c r="SSI522" s="421"/>
      <c r="SSJ522" s="421"/>
      <c r="SSK522" s="421"/>
      <c r="SSL522" s="421"/>
      <c r="SSM522" s="421"/>
      <c r="SSN522" s="421"/>
      <c r="SSO522" s="421"/>
      <c r="SSP522" s="421"/>
      <c r="SSQ522" s="421"/>
      <c r="SSR522" s="421"/>
      <c r="SSS522" s="421"/>
      <c r="SST522" s="421"/>
      <c r="SSU522" s="421"/>
      <c r="SSV522" s="421"/>
      <c r="SSW522" s="421"/>
      <c r="SSX522" s="421"/>
      <c r="SSY522" s="421"/>
      <c r="SSZ522" s="421"/>
      <c r="STA522" s="421"/>
      <c r="STB522" s="421"/>
      <c r="STC522" s="421"/>
      <c r="STD522" s="421"/>
      <c r="STE522" s="421"/>
      <c r="STF522" s="421"/>
      <c r="STG522" s="421"/>
      <c r="STH522" s="421"/>
      <c r="STI522" s="421"/>
      <c r="STJ522" s="421"/>
      <c r="STK522" s="421"/>
      <c r="STL522" s="421"/>
      <c r="STM522" s="421"/>
      <c r="STN522" s="421"/>
      <c r="STO522" s="421"/>
      <c r="STP522" s="421"/>
      <c r="STQ522" s="421"/>
      <c r="STR522" s="421"/>
      <c r="STS522" s="421"/>
      <c r="STT522" s="421"/>
      <c r="STU522" s="421"/>
      <c r="STV522" s="421"/>
      <c r="STW522" s="421"/>
      <c r="STX522" s="421"/>
      <c r="STY522" s="421"/>
      <c r="STZ522" s="421"/>
      <c r="SUA522" s="421"/>
      <c r="SUB522" s="421"/>
      <c r="SUC522" s="421"/>
      <c r="SUD522" s="421"/>
      <c r="SUE522" s="421"/>
      <c r="SUF522" s="421"/>
      <c r="SUG522" s="421"/>
      <c r="SUH522" s="421"/>
      <c r="SUI522" s="421"/>
      <c r="SUJ522" s="421"/>
      <c r="SUK522" s="421"/>
      <c r="SUL522" s="421"/>
      <c r="SUM522" s="421"/>
      <c r="SUN522" s="421"/>
      <c r="SUO522" s="421"/>
      <c r="SUP522" s="421"/>
      <c r="SUQ522" s="421"/>
      <c r="SUR522" s="421"/>
      <c r="SUS522" s="421"/>
      <c r="SUT522" s="421"/>
      <c r="SUU522" s="421"/>
      <c r="SUV522" s="421"/>
      <c r="SUW522" s="421"/>
      <c r="SUX522" s="421"/>
      <c r="SUY522" s="421"/>
      <c r="SUZ522" s="421"/>
      <c r="SVA522" s="421"/>
      <c r="SVB522" s="421"/>
      <c r="SVC522" s="421"/>
      <c r="SVD522" s="421"/>
      <c r="SVE522" s="421"/>
      <c r="SVF522" s="421"/>
      <c r="SVG522" s="421"/>
      <c r="SVH522" s="421"/>
      <c r="SVI522" s="421"/>
      <c r="SVJ522" s="421"/>
      <c r="SVK522" s="421"/>
      <c r="SVL522" s="421"/>
      <c r="SVM522" s="421"/>
      <c r="SVN522" s="421"/>
      <c r="SVO522" s="421"/>
      <c r="SVP522" s="421"/>
      <c r="SVQ522" s="421"/>
      <c r="SVR522" s="421"/>
      <c r="SVS522" s="421"/>
      <c r="SVT522" s="421"/>
      <c r="SVU522" s="421"/>
      <c r="SVV522" s="421"/>
      <c r="SVW522" s="421"/>
      <c r="SVX522" s="421"/>
      <c r="SVY522" s="421"/>
      <c r="SVZ522" s="421"/>
      <c r="SWA522" s="421"/>
      <c r="SWB522" s="421"/>
      <c r="SWC522" s="421"/>
      <c r="SWD522" s="421"/>
      <c r="SWE522" s="421"/>
      <c r="SWF522" s="421"/>
      <c r="SWG522" s="421"/>
      <c r="SWH522" s="421"/>
      <c r="SWI522" s="421"/>
      <c r="SWJ522" s="421"/>
      <c r="SWK522" s="421"/>
      <c r="SWL522" s="421"/>
      <c r="SWM522" s="421"/>
      <c r="SWN522" s="421"/>
      <c r="SWO522" s="421"/>
      <c r="SWP522" s="421"/>
      <c r="SWQ522" s="421"/>
      <c r="SWR522" s="421"/>
      <c r="SWS522" s="421"/>
      <c r="SWT522" s="421"/>
      <c r="SWU522" s="421"/>
      <c r="SWV522" s="421"/>
      <c r="SWW522" s="421"/>
      <c r="SWX522" s="421"/>
      <c r="SWY522" s="421"/>
      <c r="SWZ522" s="421"/>
      <c r="SXA522" s="421"/>
      <c r="SXB522" s="421"/>
      <c r="SXC522" s="421"/>
      <c r="SXD522" s="421"/>
      <c r="SXE522" s="421"/>
      <c r="SXF522" s="421"/>
      <c r="SXG522" s="421"/>
      <c r="SXH522" s="421"/>
      <c r="SXI522" s="421"/>
      <c r="SXJ522" s="421"/>
      <c r="SXK522" s="421"/>
      <c r="SXL522" s="421"/>
      <c r="SXM522" s="421"/>
      <c r="SXN522" s="421"/>
      <c r="SXO522" s="421"/>
      <c r="SXP522" s="421"/>
      <c r="SXQ522" s="421"/>
      <c r="SXR522" s="421"/>
      <c r="SXS522" s="421"/>
      <c r="SXT522" s="421"/>
      <c r="SXU522" s="421"/>
      <c r="SXV522" s="421"/>
      <c r="SXW522" s="421"/>
      <c r="SXX522" s="421"/>
      <c r="SXY522" s="421"/>
      <c r="SXZ522" s="421"/>
      <c r="SYA522" s="421"/>
      <c r="SYB522" s="421"/>
      <c r="SYC522" s="421"/>
      <c r="SYD522" s="421"/>
      <c r="SYE522" s="421"/>
      <c r="SYF522" s="421"/>
      <c r="SYG522" s="421"/>
      <c r="SYH522" s="421"/>
      <c r="SYI522" s="421"/>
      <c r="SYJ522" s="421"/>
      <c r="SYK522" s="421"/>
      <c r="SYL522" s="421"/>
      <c r="SYM522" s="421"/>
      <c r="SYN522" s="421"/>
      <c r="SYO522" s="421"/>
      <c r="SYP522" s="421"/>
      <c r="SYQ522" s="421"/>
      <c r="SYR522" s="421"/>
      <c r="SYS522" s="421"/>
      <c r="SYT522" s="421"/>
      <c r="SYU522" s="421"/>
      <c r="SYV522" s="421"/>
      <c r="SYW522" s="421"/>
      <c r="SYX522" s="421"/>
      <c r="SYY522" s="421"/>
      <c r="SYZ522" s="421"/>
      <c r="SZA522" s="421"/>
      <c r="SZB522" s="421"/>
      <c r="SZC522" s="421"/>
      <c r="SZD522" s="421"/>
      <c r="SZE522" s="421"/>
      <c r="SZF522" s="421"/>
      <c r="SZG522" s="421"/>
      <c r="SZH522" s="421"/>
      <c r="SZI522" s="421"/>
      <c r="SZJ522" s="421"/>
      <c r="SZK522" s="421"/>
      <c r="SZL522" s="421"/>
      <c r="SZM522" s="421"/>
      <c r="SZN522" s="421"/>
      <c r="SZO522" s="421"/>
      <c r="SZP522" s="421"/>
      <c r="SZQ522" s="421"/>
      <c r="SZR522" s="421"/>
      <c r="SZS522" s="421"/>
      <c r="SZT522" s="421"/>
      <c r="SZU522" s="421"/>
      <c r="SZV522" s="421"/>
      <c r="SZW522" s="421"/>
      <c r="SZX522" s="421"/>
      <c r="SZY522" s="421"/>
      <c r="SZZ522" s="421"/>
      <c r="TAA522" s="421"/>
      <c r="TAB522" s="421"/>
      <c r="TAC522" s="421"/>
      <c r="TAD522" s="421"/>
      <c r="TAE522" s="421"/>
      <c r="TAF522" s="421"/>
      <c r="TAG522" s="421"/>
      <c r="TAH522" s="421"/>
      <c r="TAI522" s="421"/>
      <c r="TAJ522" s="421"/>
      <c r="TAK522" s="421"/>
      <c r="TAL522" s="421"/>
      <c r="TAM522" s="421"/>
      <c r="TAN522" s="421"/>
      <c r="TAO522" s="421"/>
      <c r="TAP522" s="421"/>
      <c r="TAQ522" s="421"/>
      <c r="TAR522" s="421"/>
      <c r="TAS522" s="421"/>
      <c r="TAT522" s="421"/>
      <c r="TAU522" s="421"/>
      <c r="TAV522" s="421"/>
      <c r="TAW522" s="421"/>
      <c r="TAX522" s="421"/>
      <c r="TAY522" s="421"/>
      <c r="TAZ522" s="421"/>
      <c r="TBA522" s="421"/>
      <c r="TBB522" s="421"/>
      <c r="TBC522" s="421"/>
      <c r="TBD522" s="421"/>
      <c r="TBE522" s="421"/>
      <c r="TBF522" s="421"/>
      <c r="TBG522" s="421"/>
      <c r="TBH522" s="421"/>
      <c r="TBI522" s="421"/>
      <c r="TBJ522" s="421"/>
      <c r="TBK522" s="421"/>
      <c r="TBL522" s="421"/>
      <c r="TBM522" s="421"/>
      <c r="TBN522" s="421"/>
      <c r="TBO522" s="421"/>
      <c r="TBP522" s="421"/>
      <c r="TBQ522" s="421"/>
      <c r="TBR522" s="421"/>
      <c r="TBS522" s="421"/>
      <c r="TBT522" s="421"/>
      <c r="TBU522" s="421"/>
      <c r="TBV522" s="421"/>
      <c r="TBW522" s="421"/>
      <c r="TBX522" s="421"/>
      <c r="TBY522" s="421"/>
      <c r="TBZ522" s="421"/>
      <c r="TCA522" s="421"/>
      <c r="TCB522" s="421"/>
      <c r="TCC522" s="421"/>
      <c r="TCD522" s="421"/>
      <c r="TCE522" s="421"/>
      <c r="TCF522" s="421"/>
      <c r="TCG522" s="421"/>
      <c r="TCH522" s="421"/>
      <c r="TCI522" s="421"/>
      <c r="TCJ522" s="421"/>
      <c r="TCK522" s="421"/>
      <c r="TCL522" s="421"/>
      <c r="TCM522" s="421"/>
      <c r="TCN522" s="421"/>
      <c r="TCO522" s="421"/>
      <c r="TCP522" s="421"/>
      <c r="TCQ522" s="421"/>
      <c r="TCR522" s="421"/>
      <c r="TCS522" s="421"/>
      <c r="TCT522" s="421"/>
      <c r="TCU522" s="421"/>
      <c r="TCV522" s="421"/>
      <c r="TCW522" s="421"/>
      <c r="TCX522" s="421"/>
      <c r="TCY522" s="421"/>
      <c r="TCZ522" s="421"/>
      <c r="TDA522" s="421"/>
      <c r="TDB522" s="421"/>
      <c r="TDC522" s="421"/>
      <c r="TDD522" s="421"/>
      <c r="TDE522" s="421"/>
      <c r="TDF522" s="421"/>
      <c r="TDG522" s="421"/>
      <c r="TDH522" s="421"/>
      <c r="TDI522" s="421"/>
      <c r="TDJ522" s="421"/>
      <c r="TDK522" s="421"/>
      <c r="TDL522" s="421"/>
      <c r="TDM522" s="421"/>
      <c r="TDN522" s="421"/>
      <c r="TDO522" s="421"/>
      <c r="TDP522" s="421"/>
      <c r="TDQ522" s="421"/>
      <c r="TDR522" s="421"/>
      <c r="TDS522" s="421"/>
      <c r="TDT522" s="421"/>
      <c r="TDU522" s="421"/>
      <c r="TDV522" s="421"/>
      <c r="TDW522" s="421"/>
      <c r="TDX522" s="421"/>
      <c r="TDY522" s="421"/>
      <c r="TDZ522" s="421"/>
      <c r="TEA522" s="421"/>
      <c r="TEB522" s="421"/>
      <c r="TEC522" s="421"/>
      <c r="TED522" s="421"/>
      <c r="TEE522" s="421"/>
      <c r="TEF522" s="421"/>
      <c r="TEG522" s="421"/>
      <c r="TEH522" s="421"/>
      <c r="TEI522" s="421"/>
      <c r="TEJ522" s="421"/>
      <c r="TEK522" s="421"/>
      <c r="TEL522" s="421"/>
      <c r="TEM522" s="421"/>
      <c r="TEN522" s="421"/>
      <c r="TEO522" s="421"/>
      <c r="TEP522" s="421"/>
      <c r="TEQ522" s="421"/>
      <c r="TER522" s="421"/>
      <c r="TES522" s="421"/>
      <c r="TET522" s="421"/>
      <c r="TEU522" s="421"/>
      <c r="TEV522" s="421"/>
      <c r="TEW522" s="421"/>
      <c r="TEX522" s="421"/>
      <c r="TEY522" s="421"/>
      <c r="TEZ522" s="421"/>
      <c r="TFA522" s="421"/>
      <c r="TFB522" s="421"/>
      <c r="TFC522" s="421"/>
      <c r="TFD522" s="421"/>
      <c r="TFE522" s="421"/>
      <c r="TFF522" s="421"/>
      <c r="TFG522" s="421"/>
      <c r="TFH522" s="421"/>
      <c r="TFI522" s="421"/>
      <c r="TFJ522" s="421"/>
      <c r="TFK522" s="421"/>
      <c r="TFL522" s="421"/>
      <c r="TFM522" s="421"/>
      <c r="TFN522" s="421"/>
      <c r="TFO522" s="421"/>
      <c r="TFP522" s="421"/>
      <c r="TFQ522" s="421"/>
      <c r="TFR522" s="421"/>
      <c r="TFS522" s="421"/>
      <c r="TFT522" s="421"/>
      <c r="TFU522" s="421"/>
      <c r="TFV522" s="421"/>
      <c r="TFW522" s="421"/>
      <c r="TFX522" s="421"/>
      <c r="TFY522" s="421"/>
      <c r="TFZ522" s="421"/>
      <c r="TGA522" s="421"/>
      <c r="TGB522" s="421"/>
      <c r="TGC522" s="421"/>
      <c r="TGD522" s="421"/>
      <c r="TGE522" s="421"/>
      <c r="TGF522" s="421"/>
      <c r="TGG522" s="421"/>
      <c r="TGH522" s="421"/>
      <c r="TGI522" s="421"/>
      <c r="TGJ522" s="421"/>
      <c r="TGK522" s="421"/>
      <c r="TGL522" s="421"/>
      <c r="TGM522" s="421"/>
      <c r="TGN522" s="421"/>
      <c r="TGO522" s="421"/>
      <c r="TGP522" s="421"/>
      <c r="TGQ522" s="421"/>
      <c r="TGR522" s="421"/>
      <c r="TGS522" s="421"/>
      <c r="TGT522" s="421"/>
      <c r="TGU522" s="421"/>
      <c r="TGV522" s="421"/>
      <c r="TGW522" s="421"/>
      <c r="TGX522" s="421"/>
      <c r="TGY522" s="421"/>
      <c r="TGZ522" s="421"/>
      <c r="THA522" s="421"/>
      <c r="THB522" s="421"/>
      <c r="THC522" s="421"/>
      <c r="THD522" s="421"/>
      <c r="THE522" s="421"/>
      <c r="THF522" s="421"/>
      <c r="THG522" s="421"/>
      <c r="THH522" s="421"/>
      <c r="THI522" s="421"/>
      <c r="THJ522" s="421"/>
      <c r="THK522" s="421"/>
      <c r="THL522" s="421"/>
      <c r="THM522" s="421"/>
      <c r="THN522" s="421"/>
      <c r="THO522" s="421"/>
      <c r="THP522" s="421"/>
      <c r="THQ522" s="421"/>
      <c r="THR522" s="421"/>
      <c r="THS522" s="421"/>
      <c r="THT522" s="421"/>
      <c r="THU522" s="421"/>
      <c r="THV522" s="421"/>
      <c r="THW522" s="421"/>
      <c r="THX522" s="421"/>
      <c r="THY522" s="421"/>
      <c r="THZ522" s="421"/>
      <c r="TIA522" s="421"/>
      <c r="TIB522" s="421"/>
      <c r="TIC522" s="421"/>
      <c r="TID522" s="421"/>
      <c r="TIE522" s="421"/>
      <c r="TIF522" s="421"/>
      <c r="TIG522" s="421"/>
      <c r="TIH522" s="421"/>
      <c r="TII522" s="421"/>
      <c r="TIJ522" s="421"/>
      <c r="TIK522" s="421"/>
      <c r="TIL522" s="421"/>
      <c r="TIM522" s="421"/>
      <c r="TIN522" s="421"/>
      <c r="TIO522" s="421"/>
      <c r="TIP522" s="421"/>
      <c r="TIQ522" s="421"/>
      <c r="TIR522" s="421"/>
      <c r="TIS522" s="421"/>
      <c r="TIT522" s="421"/>
      <c r="TIU522" s="421"/>
      <c r="TIV522" s="421"/>
      <c r="TIW522" s="421"/>
      <c r="TIX522" s="421"/>
      <c r="TIY522" s="421"/>
      <c r="TIZ522" s="421"/>
      <c r="TJA522" s="421"/>
      <c r="TJB522" s="421"/>
      <c r="TJC522" s="421"/>
      <c r="TJD522" s="421"/>
      <c r="TJE522" s="421"/>
      <c r="TJF522" s="421"/>
      <c r="TJG522" s="421"/>
      <c r="TJH522" s="421"/>
      <c r="TJI522" s="421"/>
      <c r="TJJ522" s="421"/>
      <c r="TJK522" s="421"/>
      <c r="TJL522" s="421"/>
      <c r="TJM522" s="421"/>
      <c r="TJN522" s="421"/>
      <c r="TJO522" s="421"/>
      <c r="TJP522" s="421"/>
      <c r="TJQ522" s="421"/>
      <c r="TJR522" s="421"/>
      <c r="TJS522" s="421"/>
      <c r="TJT522" s="421"/>
      <c r="TJU522" s="421"/>
      <c r="TJV522" s="421"/>
      <c r="TJW522" s="421"/>
      <c r="TJX522" s="421"/>
      <c r="TJY522" s="421"/>
      <c r="TJZ522" s="421"/>
      <c r="TKA522" s="421"/>
      <c r="TKB522" s="421"/>
      <c r="TKC522" s="421"/>
      <c r="TKD522" s="421"/>
      <c r="TKE522" s="421"/>
      <c r="TKF522" s="421"/>
      <c r="TKG522" s="421"/>
      <c r="TKH522" s="421"/>
      <c r="TKI522" s="421"/>
      <c r="TKJ522" s="421"/>
      <c r="TKK522" s="421"/>
      <c r="TKL522" s="421"/>
      <c r="TKM522" s="421"/>
      <c r="TKN522" s="421"/>
      <c r="TKO522" s="421"/>
      <c r="TKP522" s="421"/>
      <c r="TKQ522" s="421"/>
      <c r="TKR522" s="421"/>
      <c r="TKS522" s="421"/>
      <c r="TKT522" s="421"/>
      <c r="TKU522" s="421"/>
      <c r="TKV522" s="421"/>
      <c r="TKW522" s="421"/>
      <c r="TKX522" s="421"/>
      <c r="TKY522" s="421"/>
      <c r="TKZ522" s="421"/>
      <c r="TLA522" s="421"/>
      <c r="TLB522" s="421"/>
      <c r="TLC522" s="421"/>
      <c r="TLD522" s="421"/>
      <c r="TLE522" s="421"/>
      <c r="TLF522" s="421"/>
      <c r="TLG522" s="421"/>
      <c r="TLH522" s="421"/>
      <c r="TLI522" s="421"/>
      <c r="TLJ522" s="421"/>
      <c r="TLK522" s="421"/>
      <c r="TLL522" s="421"/>
      <c r="TLM522" s="421"/>
      <c r="TLN522" s="421"/>
      <c r="TLO522" s="421"/>
      <c r="TLP522" s="421"/>
      <c r="TLQ522" s="421"/>
      <c r="TLR522" s="421"/>
      <c r="TLS522" s="421"/>
      <c r="TLT522" s="421"/>
      <c r="TLU522" s="421"/>
      <c r="TLV522" s="421"/>
      <c r="TLW522" s="421"/>
      <c r="TLX522" s="421"/>
      <c r="TLY522" s="421"/>
      <c r="TLZ522" s="421"/>
      <c r="TMA522" s="421"/>
      <c r="TMB522" s="421"/>
      <c r="TMC522" s="421"/>
      <c r="TMD522" s="421"/>
      <c r="TME522" s="421"/>
      <c r="TMF522" s="421"/>
      <c r="TMG522" s="421"/>
      <c r="TMH522" s="421"/>
      <c r="TMI522" s="421"/>
      <c r="TMJ522" s="421"/>
      <c r="TMK522" s="421"/>
      <c r="TML522" s="421"/>
      <c r="TMM522" s="421"/>
      <c r="TMN522" s="421"/>
      <c r="TMO522" s="421"/>
      <c r="TMP522" s="421"/>
      <c r="TMQ522" s="421"/>
      <c r="TMR522" s="421"/>
      <c r="TMS522" s="421"/>
      <c r="TMT522" s="421"/>
      <c r="TMU522" s="421"/>
      <c r="TMV522" s="421"/>
      <c r="TMW522" s="421"/>
      <c r="TMX522" s="421"/>
      <c r="TMY522" s="421"/>
      <c r="TMZ522" s="421"/>
      <c r="TNA522" s="421"/>
      <c r="TNB522" s="421"/>
      <c r="TNC522" s="421"/>
      <c r="TND522" s="421"/>
      <c r="TNE522" s="421"/>
      <c r="TNF522" s="421"/>
      <c r="TNG522" s="421"/>
      <c r="TNH522" s="421"/>
      <c r="TNI522" s="421"/>
      <c r="TNJ522" s="421"/>
      <c r="TNK522" s="421"/>
      <c r="TNL522" s="421"/>
      <c r="TNM522" s="421"/>
      <c r="TNN522" s="421"/>
      <c r="TNO522" s="421"/>
      <c r="TNP522" s="421"/>
      <c r="TNQ522" s="421"/>
      <c r="TNR522" s="421"/>
      <c r="TNS522" s="421"/>
      <c r="TNT522" s="421"/>
      <c r="TNU522" s="421"/>
      <c r="TNV522" s="421"/>
      <c r="TNW522" s="421"/>
      <c r="TNX522" s="421"/>
      <c r="TNY522" s="421"/>
      <c r="TNZ522" s="421"/>
      <c r="TOA522" s="421"/>
      <c r="TOB522" s="421"/>
      <c r="TOC522" s="421"/>
      <c r="TOD522" s="421"/>
      <c r="TOE522" s="421"/>
      <c r="TOF522" s="421"/>
      <c r="TOG522" s="421"/>
      <c r="TOH522" s="421"/>
      <c r="TOI522" s="421"/>
      <c r="TOJ522" s="421"/>
      <c r="TOK522" s="421"/>
      <c r="TOL522" s="421"/>
      <c r="TOM522" s="421"/>
      <c r="TON522" s="421"/>
      <c r="TOO522" s="421"/>
      <c r="TOP522" s="421"/>
      <c r="TOQ522" s="421"/>
      <c r="TOR522" s="421"/>
      <c r="TOS522" s="421"/>
      <c r="TOT522" s="421"/>
      <c r="TOU522" s="421"/>
      <c r="TOV522" s="421"/>
      <c r="TOW522" s="421"/>
      <c r="TOX522" s="421"/>
      <c r="TOY522" s="421"/>
      <c r="TOZ522" s="421"/>
      <c r="TPA522" s="421"/>
      <c r="TPB522" s="421"/>
      <c r="TPC522" s="421"/>
      <c r="TPD522" s="421"/>
      <c r="TPE522" s="421"/>
      <c r="TPF522" s="421"/>
      <c r="TPG522" s="421"/>
      <c r="TPH522" s="421"/>
      <c r="TPI522" s="421"/>
      <c r="TPJ522" s="421"/>
      <c r="TPK522" s="421"/>
      <c r="TPL522" s="421"/>
      <c r="TPM522" s="421"/>
      <c r="TPN522" s="421"/>
      <c r="TPO522" s="421"/>
      <c r="TPP522" s="421"/>
      <c r="TPQ522" s="421"/>
      <c r="TPR522" s="421"/>
      <c r="TPS522" s="421"/>
      <c r="TPT522" s="421"/>
      <c r="TPU522" s="421"/>
      <c r="TPV522" s="421"/>
      <c r="TPW522" s="421"/>
      <c r="TPX522" s="421"/>
      <c r="TPY522" s="421"/>
      <c r="TPZ522" s="421"/>
      <c r="TQA522" s="421"/>
      <c r="TQB522" s="421"/>
      <c r="TQC522" s="421"/>
      <c r="TQD522" s="421"/>
      <c r="TQE522" s="421"/>
      <c r="TQF522" s="421"/>
      <c r="TQG522" s="421"/>
      <c r="TQH522" s="421"/>
      <c r="TQI522" s="421"/>
      <c r="TQJ522" s="421"/>
      <c r="TQK522" s="421"/>
      <c r="TQL522" s="421"/>
      <c r="TQM522" s="421"/>
      <c r="TQN522" s="421"/>
      <c r="TQO522" s="421"/>
      <c r="TQP522" s="421"/>
      <c r="TQQ522" s="421"/>
      <c r="TQR522" s="421"/>
      <c r="TQS522" s="421"/>
      <c r="TQT522" s="421"/>
      <c r="TQU522" s="421"/>
      <c r="TQV522" s="421"/>
      <c r="TQW522" s="421"/>
      <c r="TQX522" s="421"/>
      <c r="TQY522" s="421"/>
      <c r="TQZ522" s="421"/>
      <c r="TRA522" s="421"/>
      <c r="TRB522" s="421"/>
      <c r="TRC522" s="421"/>
      <c r="TRD522" s="421"/>
      <c r="TRE522" s="421"/>
      <c r="TRF522" s="421"/>
      <c r="TRG522" s="421"/>
      <c r="TRH522" s="421"/>
      <c r="TRI522" s="421"/>
      <c r="TRJ522" s="421"/>
      <c r="TRK522" s="421"/>
      <c r="TRL522" s="421"/>
      <c r="TRM522" s="421"/>
      <c r="TRN522" s="421"/>
      <c r="TRO522" s="421"/>
      <c r="TRP522" s="421"/>
      <c r="TRQ522" s="421"/>
      <c r="TRR522" s="421"/>
      <c r="TRS522" s="421"/>
      <c r="TRT522" s="421"/>
      <c r="TRU522" s="421"/>
      <c r="TRV522" s="421"/>
      <c r="TRW522" s="421"/>
      <c r="TRX522" s="421"/>
      <c r="TRY522" s="421"/>
      <c r="TRZ522" s="421"/>
      <c r="TSA522" s="421"/>
      <c r="TSB522" s="421"/>
      <c r="TSC522" s="421"/>
      <c r="TSD522" s="421"/>
      <c r="TSE522" s="421"/>
      <c r="TSF522" s="421"/>
      <c r="TSG522" s="421"/>
      <c r="TSH522" s="421"/>
      <c r="TSI522" s="421"/>
      <c r="TSJ522" s="421"/>
      <c r="TSK522" s="421"/>
      <c r="TSL522" s="421"/>
      <c r="TSM522" s="421"/>
      <c r="TSN522" s="421"/>
      <c r="TSO522" s="421"/>
      <c r="TSP522" s="421"/>
      <c r="TSQ522" s="421"/>
      <c r="TSR522" s="421"/>
      <c r="TSS522" s="421"/>
      <c r="TST522" s="421"/>
      <c r="TSU522" s="421"/>
      <c r="TSV522" s="421"/>
      <c r="TSW522" s="421"/>
      <c r="TSX522" s="421"/>
      <c r="TSY522" s="421"/>
      <c r="TSZ522" s="421"/>
      <c r="TTA522" s="421"/>
      <c r="TTB522" s="421"/>
      <c r="TTC522" s="421"/>
      <c r="TTD522" s="421"/>
      <c r="TTE522" s="421"/>
      <c r="TTF522" s="421"/>
      <c r="TTG522" s="421"/>
      <c r="TTH522" s="421"/>
      <c r="TTI522" s="421"/>
      <c r="TTJ522" s="421"/>
      <c r="TTK522" s="421"/>
      <c r="TTL522" s="421"/>
      <c r="TTM522" s="421"/>
      <c r="TTN522" s="421"/>
      <c r="TTO522" s="421"/>
      <c r="TTP522" s="421"/>
      <c r="TTQ522" s="421"/>
      <c r="TTR522" s="421"/>
      <c r="TTS522" s="421"/>
      <c r="TTT522" s="421"/>
      <c r="TTU522" s="421"/>
      <c r="TTV522" s="421"/>
      <c r="TTW522" s="421"/>
      <c r="TTX522" s="421"/>
      <c r="TTY522" s="421"/>
      <c r="TTZ522" s="421"/>
      <c r="TUA522" s="421"/>
      <c r="TUB522" s="421"/>
      <c r="TUC522" s="421"/>
      <c r="TUD522" s="421"/>
      <c r="TUE522" s="421"/>
      <c r="TUF522" s="421"/>
      <c r="TUG522" s="421"/>
      <c r="TUH522" s="421"/>
      <c r="TUI522" s="421"/>
      <c r="TUJ522" s="421"/>
      <c r="TUK522" s="421"/>
      <c r="TUL522" s="421"/>
      <c r="TUM522" s="421"/>
      <c r="TUN522" s="421"/>
      <c r="TUO522" s="421"/>
      <c r="TUP522" s="421"/>
      <c r="TUQ522" s="421"/>
      <c r="TUR522" s="421"/>
      <c r="TUS522" s="421"/>
      <c r="TUT522" s="421"/>
      <c r="TUU522" s="421"/>
      <c r="TUV522" s="421"/>
      <c r="TUW522" s="421"/>
      <c r="TUX522" s="421"/>
      <c r="TUY522" s="421"/>
      <c r="TUZ522" s="421"/>
      <c r="TVA522" s="421"/>
      <c r="TVB522" s="421"/>
      <c r="TVC522" s="421"/>
      <c r="TVD522" s="421"/>
      <c r="TVE522" s="421"/>
      <c r="TVF522" s="421"/>
      <c r="TVG522" s="421"/>
      <c r="TVH522" s="421"/>
      <c r="TVI522" s="421"/>
      <c r="TVJ522" s="421"/>
      <c r="TVK522" s="421"/>
      <c r="TVL522" s="421"/>
      <c r="TVM522" s="421"/>
      <c r="TVN522" s="421"/>
      <c r="TVO522" s="421"/>
      <c r="TVP522" s="421"/>
      <c r="TVQ522" s="421"/>
      <c r="TVR522" s="421"/>
      <c r="TVS522" s="421"/>
      <c r="TVT522" s="421"/>
      <c r="TVU522" s="421"/>
      <c r="TVV522" s="421"/>
      <c r="TVW522" s="421"/>
      <c r="TVX522" s="421"/>
      <c r="TVY522" s="421"/>
      <c r="TVZ522" s="421"/>
      <c r="TWA522" s="421"/>
      <c r="TWB522" s="421"/>
      <c r="TWC522" s="421"/>
      <c r="TWD522" s="421"/>
      <c r="TWE522" s="421"/>
      <c r="TWF522" s="421"/>
      <c r="TWG522" s="421"/>
      <c r="TWH522" s="421"/>
      <c r="TWI522" s="421"/>
      <c r="TWJ522" s="421"/>
      <c r="TWK522" s="421"/>
      <c r="TWL522" s="421"/>
      <c r="TWM522" s="421"/>
      <c r="TWN522" s="421"/>
      <c r="TWO522" s="421"/>
      <c r="TWP522" s="421"/>
      <c r="TWQ522" s="421"/>
      <c r="TWR522" s="421"/>
      <c r="TWS522" s="421"/>
      <c r="TWT522" s="421"/>
      <c r="TWU522" s="421"/>
      <c r="TWV522" s="421"/>
      <c r="TWW522" s="421"/>
      <c r="TWX522" s="421"/>
      <c r="TWY522" s="421"/>
      <c r="TWZ522" s="421"/>
      <c r="TXA522" s="421"/>
      <c r="TXB522" s="421"/>
      <c r="TXC522" s="421"/>
      <c r="TXD522" s="421"/>
      <c r="TXE522" s="421"/>
      <c r="TXF522" s="421"/>
      <c r="TXG522" s="421"/>
      <c r="TXH522" s="421"/>
      <c r="TXI522" s="421"/>
      <c r="TXJ522" s="421"/>
      <c r="TXK522" s="421"/>
      <c r="TXL522" s="421"/>
      <c r="TXM522" s="421"/>
      <c r="TXN522" s="421"/>
      <c r="TXO522" s="421"/>
      <c r="TXP522" s="421"/>
      <c r="TXQ522" s="421"/>
      <c r="TXR522" s="421"/>
      <c r="TXS522" s="421"/>
      <c r="TXT522" s="421"/>
      <c r="TXU522" s="421"/>
      <c r="TXV522" s="421"/>
      <c r="TXW522" s="421"/>
      <c r="TXX522" s="421"/>
      <c r="TXY522" s="421"/>
      <c r="TXZ522" s="421"/>
      <c r="TYA522" s="421"/>
      <c r="TYB522" s="421"/>
      <c r="TYC522" s="421"/>
      <c r="TYD522" s="421"/>
      <c r="TYE522" s="421"/>
      <c r="TYF522" s="421"/>
      <c r="TYG522" s="421"/>
      <c r="TYH522" s="421"/>
      <c r="TYI522" s="421"/>
      <c r="TYJ522" s="421"/>
      <c r="TYK522" s="421"/>
      <c r="TYL522" s="421"/>
      <c r="TYM522" s="421"/>
      <c r="TYN522" s="421"/>
      <c r="TYO522" s="421"/>
      <c r="TYP522" s="421"/>
      <c r="TYQ522" s="421"/>
      <c r="TYR522" s="421"/>
      <c r="TYS522" s="421"/>
      <c r="TYT522" s="421"/>
      <c r="TYU522" s="421"/>
      <c r="TYV522" s="421"/>
      <c r="TYW522" s="421"/>
      <c r="TYX522" s="421"/>
      <c r="TYY522" s="421"/>
      <c r="TYZ522" s="421"/>
      <c r="TZA522" s="421"/>
      <c r="TZB522" s="421"/>
      <c r="TZC522" s="421"/>
      <c r="TZD522" s="421"/>
      <c r="TZE522" s="421"/>
      <c r="TZF522" s="421"/>
      <c r="TZG522" s="421"/>
      <c r="TZH522" s="421"/>
      <c r="TZI522" s="421"/>
      <c r="TZJ522" s="421"/>
      <c r="TZK522" s="421"/>
      <c r="TZL522" s="421"/>
      <c r="TZM522" s="421"/>
      <c r="TZN522" s="421"/>
      <c r="TZO522" s="421"/>
      <c r="TZP522" s="421"/>
      <c r="TZQ522" s="421"/>
      <c r="TZR522" s="421"/>
      <c r="TZS522" s="421"/>
      <c r="TZT522" s="421"/>
      <c r="TZU522" s="421"/>
      <c r="TZV522" s="421"/>
      <c r="TZW522" s="421"/>
      <c r="TZX522" s="421"/>
      <c r="TZY522" s="421"/>
      <c r="TZZ522" s="421"/>
      <c r="UAA522" s="421"/>
      <c r="UAB522" s="421"/>
      <c r="UAC522" s="421"/>
      <c r="UAD522" s="421"/>
      <c r="UAE522" s="421"/>
      <c r="UAF522" s="421"/>
      <c r="UAG522" s="421"/>
      <c r="UAH522" s="421"/>
      <c r="UAI522" s="421"/>
      <c r="UAJ522" s="421"/>
      <c r="UAK522" s="421"/>
      <c r="UAL522" s="421"/>
      <c r="UAM522" s="421"/>
      <c r="UAN522" s="421"/>
      <c r="UAO522" s="421"/>
      <c r="UAP522" s="421"/>
      <c r="UAQ522" s="421"/>
      <c r="UAR522" s="421"/>
      <c r="UAS522" s="421"/>
      <c r="UAT522" s="421"/>
      <c r="UAU522" s="421"/>
      <c r="UAV522" s="421"/>
      <c r="UAW522" s="421"/>
      <c r="UAX522" s="421"/>
      <c r="UAY522" s="421"/>
      <c r="UAZ522" s="421"/>
      <c r="UBA522" s="421"/>
      <c r="UBB522" s="421"/>
      <c r="UBC522" s="421"/>
      <c r="UBD522" s="421"/>
      <c r="UBE522" s="421"/>
      <c r="UBF522" s="421"/>
      <c r="UBG522" s="421"/>
      <c r="UBH522" s="421"/>
      <c r="UBI522" s="421"/>
      <c r="UBJ522" s="421"/>
      <c r="UBK522" s="421"/>
      <c r="UBL522" s="421"/>
      <c r="UBM522" s="421"/>
      <c r="UBN522" s="421"/>
      <c r="UBO522" s="421"/>
      <c r="UBP522" s="421"/>
      <c r="UBQ522" s="421"/>
      <c r="UBR522" s="421"/>
      <c r="UBS522" s="421"/>
      <c r="UBT522" s="421"/>
      <c r="UBU522" s="421"/>
      <c r="UBV522" s="421"/>
      <c r="UBW522" s="421"/>
      <c r="UBX522" s="421"/>
      <c r="UBY522" s="421"/>
      <c r="UBZ522" s="421"/>
      <c r="UCA522" s="421"/>
      <c r="UCB522" s="421"/>
      <c r="UCC522" s="421"/>
      <c r="UCD522" s="421"/>
      <c r="UCE522" s="421"/>
      <c r="UCF522" s="421"/>
      <c r="UCG522" s="421"/>
      <c r="UCH522" s="421"/>
      <c r="UCI522" s="421"/>
      <c r="UCJ522" s="421"/>
      <c r="UCK522" s="421"/>
      <c r="UCL522" s="421"/>
      <c r="UCM522" s="421"/>
      <c r="UCN522" s="421"/>
      <c r="UCO522" s="421"/>
      <c r="UCP522" s="421"/>
      <c r="UCQ522" s="421"/>
      <c r="UCR522" s="421"/>
      <c r="UCS522" s="421"/>
      <c r="UCT522" s="421"/>
      <c r="UCU522" s="421"/>
      <c r="UCV522" s="421"/>
      <c r="UCW522" s="421"/>
      <c r="UCX522" s="421"/>
      <c r="UCY522" s="421"/>
      <c r="UCZ522" s="421"/>
      <c r="UDA522" s="421"/>
      <c r="UDB522" s="421"/>
      <c r="UDC522" s="421"/>
      <c r="UDD522" s="421"/>
      <c r="UDE522" s="421"/>
      <c r="UDF522" s="421"/>
      <c r="UDG522" s="421"/>
      <c r="UDH522" s="421"/>
      <c r="UDI522" s="421"/>
      <c r="UDJ522" s="421"/>
      <c r="UDK522" s="421"/>
      <c r="UDL522" s="421"/>
      <c r="UDM522" s="421"/>
      <c r="UDN522" s="421"/>
      <c r="UDO522" s="421"/>
      <c r="UDP522" s="421"/>
      <c r="UDQ522" s="421"/>
      <c r="UDR522" s="421"/>
      <c r="UDS522" s="421"/>
      <c r="UDT522" s="421"/>
      <c r="UDU522" s="421"/>
      <c r="UDV522" s="421"/>
      <c r="UDW522" s="421"/>
      <c r="UDX522" s="421"/>
      <c r="UDY522" s="421"/>
      <c r="UDZ522" s="421"/>
      <c r="UEA522" s="421"/>
      <c r="UEB522" s="421"/>
      <c r="UEC522" s="421"/>
      <c r="UED522" s="421"/>
      <c r="UEE522" s="421"/>
      <c r="UEF522" s="421"/>
      <c r="UEG522" s="421"/>
      <c r="UEH522" s="421"/>
      <c r="UEI522" s="421"/>
      <c r="UEJ522" s="421"/>
      <c r="UEK522" s="421"/>
      <c r="UEL522" s="421"/>
      <c r="UEM522" s="421"/>
      <c r="UEN522" s="421"/>
      <c r="UEO522" s="421"/>
      <c r="UEP522" s="421"/>
      <c r="UEQ522" s="421"/>
      <c r="UER522" s="421"/>
      <c r="UES522" s="421"/>
      <c r="UET522" s="421"/>
      <c r="UEU522" s="421"/>
      <c r="UEV522" s="421"/>
      <c r="UEW522" s="421"/>
      <c r="UEX522" s="421"/>
      <c r="UEY522" s="421"/>
      <c r="UEZ522" s="421"/>
      <c r="UFA522" s="421"/>
      <c r="UFB522" s="421"/>
      <c r="UFC522" s="421"/>
      <c r="UFD522" s="421"/>
      <c r="UFE522" s="421"/>
      <c r="UFF522" s="421"/>
      <c r="UFG522" s="421"/>
      <c r="UFH522" s="421"/>
      <c r="UFI522" s="421"/>
      <c r="UFJ522" s="421"/>
      <c r="UFK522" s="421"/>
      <c r="UFL522" s="421"/>
      <c r="UFM522" s="421"/>
      <c r="UFN522" s="421"/>
      <c r="UFO522" s="421"/>
      <c r="UFP522" s="421"/>
      <c r="UFQ522" s="421"/>
      <c r="UFR522" s="421"/>
      <c r="UFS522" s="421"/>
      <c r="UFT522" s="421"/>
      <c r="UFU522" s="421"/>
      <c r="UFV522" s="421"/>
      <c r="UFW522" s="421"/>
      <c r="UFX522" s="421"/>
      <c r="UFY522" s="421"/>
      <c r="UFZ522" s="421"/>
      <c r="UGA522" s="421"/>
      <c r="UGB522" s="421"/>
      <c r="UGC522" s="421"/>
      <c r="UGD522" s="421"/>
      <c r="UGE522" s="421"/>
      <c r="UGF522" s="421"/>
      <c r="UGG522" s="421"/>
      <c r="UGH522" s="421"/>
      <c r="UGI522" s="421"/>
      <c r="UGJ522" s="421"/>
      <c r="UGK522" s="421"/>
      <c r="UGL522" s="421"/>
      <c r="UGM522" s="421"/>
      <c r="UGN522" s="421"/>
      <c r="UGO522" s="421"/>
      <c r="UGP522" s="421"/>
      <c r="UGQ522" s="421"/>
      <c r="UGR522" s="421"/>
      <c r="UGS522" s="421"/>
      <c r="UGT522" s="421"/>
      <c r="UGU522" s="421"/>
      <c r="UGV522" s="421"/>
      <c r="UGW522" s="421"/>
      <c r="UGX522" s="421"/>
      <c r="UGY522" s="421"/>
      <c r="UGZ522" s="421"/>
      <c r="UHA522" s="421"/>
      <c r="UHB522" s="421"/>
      <c r="UHC522" s="421"/>
      <c r="UHD522" s="421"/>
      <c r="UHE522" s="421"/>
      <c r="UHF522" s="421"/>
      <c r="UHG522" s="421"/>
      <c r="UHH522" s="421"/>
      <c r="UHI522" s="421"/>
      <c r="UHJ522" s="421"/>
      <c r="UHK522" s="421"/>
      <c r="UHL522" s="421"/>
      <c r="UHM522" s="421"/>
      <c r="UHN522" s="421"/>
      <c r="UHO522" s="421"/>
      <c r="UHP522" s="421"/>
      <c r="UHQ522" s="421"/>
      <c r="UHR522" s="421"/>
      <c r="UHS522" s="421"/>
      <c r="UHT522" s="421"/>
      <c r="UHU522" s="421"/>
      <c r="UHV522" s="421"/>
      <c r="UHW522" s="421"/>
      <c r="UHX522" s="421"/>
      <c r="UHY522" s="421"/>
      <c r="UHZ522" s="421"/>
      <c r="UIA522" s="421"/>
      <c r="UIB522" s="421"/>
      <c r="UIC522" s="421"/>
      <c r="UID522" s="421"/>
      <c r="UIE522" s="421"/>
      <c r="UIF522" s="421"/>
      <c r="UIG522" s="421"/>
      <c r="UIH522" s="421"/>
      <c r="UII522" s="421"/>
      <c r="UIJ522" s="421"/>
      <c r="UIK522" s="421"/>
      <c r="UIL522" s="421"/>
      <c r="UIM522" s="421"/>
      <c r="UIN522" s="421"/>
      <c r="UIO522" s="421"/>
      <c r="UIP522" s="421"/>
      <c r="UIQ522" s="421"/>
      <c r="UIR522" s="421"/>
      <c r="UIS522" s="421"/>
      <c r="UIT522" s="421"/>
      <c r="UIU522" s="421"/>
      <c r="UIV522" s="421"/>
      <c r="UIW522" s="421"/>
      <c r="UIX522" s="421"/>
      <c r="UIY522" s="421"/>
      <c r="UIZ522" s="421"/>
      <c r="UJA522" s="421"/>
      <c r="UJB522" s="421"/>
      <c r="UJC522" s="421"/>
      <c r="UJD522" s="421"/>
      <c r="UJE522" s="421"/>
      <c r="UJF522" s="421"/>
      <c r="UJG522" s="421"/>
      <c r="UJH522" s="421"/>
      <c r="UJI522" s="421"/>
      <c r="UJJ522" s="421"/>
      <c r="UJK522" s="421"/>
      <c r="UJL522" s="421"/>
      <c r="UJM522" s="421"/>
      <c r="UJN522" s="421"/>
      <c r="UJO522" s="421"/>
      <c r="UJP522" s="421"/>
      <c r="UJQ522" s="421"/>
      <c r="UJR522" s="421"/>
      <c r="UJS522" s="421"/>
      <c r="UJT522" s="421"/>
      <c r="UJU522" s="421"/>
      <c r="UJV522" s="421"/>
      <c r="UJW522" s="421"/>
      <c r="UJX522" s="421"/>
      <c r="UJY522" s="421"/>
      <c r="UJZ522" s="421"/>
      <c r="UKA522" s="421"/>
      <c r="UKB522" s="421"/>
      <c r="UKC522" s="421"/>
      <c r="UKD522" s="421"/>
      <c r="UKE522" s="421"/>
      <c r="UKF522" s="421"/>
      <c r="UKG522" s="421"/>
      <c r="UKH522" s="421"/>
      <c r="UKI522" s="421"/>
      <c r="UKJ522" s="421"/>
      <c r="UKK522" s="421"/>
      <c r="UKL522" s="421"/>
      <c r="UKM522" s="421"/>
      <c r="UKN522" s="421"/>
      <c r="UKO522" s="421"/>
      <c r="UKP522" s="421"/>
      <c r="UKQ522" s="421"/>
      <c r="UKR522" s="421"/>
      <c r="UKS522" s="421"/>
      <c r="UKT522" s="421"/>
      <c r="UKU522" s="421"/>
      <c r="UKV522" s="421"/>
      <c r="UKW522" s="421"/>
      <c r="UKX522" s="421"/>
      <c r="UKY522" s="421"/>
      <c r="UKZ522" s="421"/>
      <c r="ULA522" s="421"/>
      <c r="ULB522" s="421"/>
      <c r="ULC522" s="421"/>
      <c r="ULD522" s="421"/>
      <c r="ULE522" s="421"/>
      <c r="ULF522" s="421"/>
      <c r="ULG522" s="421"/>
      <c r="ULH522" s="421"/>
      <c r="ULI522" s="421"/>
      <c r="ULJ522" s="421"/>
      <c r="ULK522" s="421"/>
      <c r="ULL522" s="421"/>
      <c r="ULM522" s="421"/>
      <c r="ULN522" s="421"/>
      <c r="ULO522" s="421"/>
      <c r="ULP522" s="421"/>
      <c r="ULQ522" s="421"/>
      <c r="ULR522" s="421"/>
      <c r="ULS522" s="421"/>
      <c r="ULT522" s="421"/>
      <c r="ULU522" s="421"/>
      <c r="ULV522" s="421"/>
      <c r="ULW522" s="421"/>
      <c r="ULX522" s="421"/>
      <c r="ULY522" s="421"/>
      <c r="ULZ522" s="421"/>
      <c r="UMA522" s="421"/>
      <c r="UMB522" s="421"/>
      <c r="UMC522" s="421"/>
      <c r="UMD522" s="421"/>
      <c r="UME522" s="421"/>
      <c r="UMF522" s="421"/>
      <c r="UMG522" s="421"/>
      <c r="UMH522" s="421"/>
      <c r="UMI522" s="421"/>
      <c r="UMJ522" s="421"/>
      <c r="UMK522" s="421"/>
      <c r="UML522" s="421"/>
      <c r="UMM522" s="421"/>
      <c r="UMN522" s="421"/>
      <c r="UMO522" s="421"/>
      <c r="UMP522" s="421"/>
      <c r="UMQ522" s="421"/>
      <c r="UMR522" s="421"/>
      <c r="UMS522" s="421"/>
      <c r="UMT522" s="421"/>
      <c r="UMU522" s="421"/>
      <c r="UMV522" s="421"/>
      <c r="UMW522" s="421"/>
      <c r="UMX522" s="421"/>
      <c r="UMY522" s="421"/>
      <c r="UMZ522" s="421"/>
      <c r="UNA522" s="421"/>
      <c r="UNB522" s="421"/>
      <c r="UNC522" s="421"/>
      <c r="UND522" s="421"/>
      <c r="UNE522" s="421"/>
      <c r="UNF522" s="421"/>
      <c r="UNG522" s="421"/>
      <c r="UNH522" s="421"/>
      <c r="UNI522" s="421"/>
      <c r="UNJ522" s="421"/>
      <c r="UNK522" s="421"/>
      <c r="UNL522" s="421"/>
      <c r="UNM522" s="421"/>
      <c r="UNN522" s="421"/>
      <c r="UNO522" s="421"/>
      <c r="UNP522" s="421"/>
      <c r="UNQ522" s="421"/>
      <c r="UNR522" s="421"/>
      <c r="UNS522" s="421"/>
      <c r="UNT522" s="421"/>
      <c r="UNU522" s="421"/>
      <c r="UNV522" s="421"/>
      <c r="UNW522" s="421"/>
      <c r="UNX522" s="421"/>
      <c r="UNY522" s="421"/>
      <c r="UNZ522" s="421"/>
      <c r="UOA522" s="421"/>
      <c r="UOB522" s="421"/>
      <c r="UOC522" s="421"/>
      <c r="UOD522" s="421"/>
      <c r="UOE522" s="421"/>
      <c r="UOF522" s="421"/>
      <c r="UOG522" s="421"/>
      <c r="UOH522" s="421"/>
      <c r="UOI522" s="421"/>
      <c r="UOJ522" s="421"/>
      <c r="UOK522" s="421"/>
      <c r="UOL522" s="421"/>
      <c r="UOM522" s="421"/>
      <c r="UON522" s="421"/>
      <c r="UOO522" s="421"/>
      <c r="UOP522" s="421"/>
      <c r="UOQ522" s="421"/>
      <c r="UOR522" s="421"/>
      <c r="UOS522" s="421"/>
      <c r="UOT522" s="421"/>
      <c r="UOU522" s="421"/>
      <c r="UOV522" s="421"/>
      <c r="UOW522" s="421"/>
      <c r="UOX522" s="421"/>
      <c r="UOY522" s="421"/>
      <c r="UOZ522" s="421"/>
      <c r="UPA522" s="421"/>
      <c r="UPB522" s="421"/>
      <c r="UPC522" s="421"/>
      <c r="UPD522" s="421"/>
      <c r="UPE522" s="421"/>
      <c r="UPF522" s="421"/>
      <c r="UPG522" s="421"/>
      <c r="UPH522" s="421"/>
      <c r="UPI522" s="421"/>
      <c r="UPJ522" s="421"/>
      <c r="UPK522" s="421"/>
      <c r="UPL522" s="421"/>
      <c r="UPM522" s="421"/>
      <c r="UPN522" s="421"/>
      <c r="UPO522" s="421"/>
      <c r="UPP522" s="421"/>
      <c r="UPQ522" s="421"/>
      <c r="UPR522" s="421"/>
      <c r="UPS522" s="421"/>
      <c r="UPT522" s="421"/>
      <c r="UPU522" s="421"/>
      <c r="UPV522" s="421"/>
      <c r="UPW522" s="421"/>
      <c r="UPX522" s="421"/>
      <c r="UPY522" s="421"/>
      <c r="UPZ522" s="421"/>
      <c r="UQA522" s="421"/>
      <c r="UQB522" s="421"/>
      <c r="UQC522" s="421"/>
      <c r="UQD522" s="421"/>
      <c r="UQE522" s="421"/>
      <c r="UQF522" s="421"/>
      <c r="UQG522" s="421"/>
      <c r="UQH522" s="421"/>
      <c r="UQI522" s="421"/>
      <c r="UQJ522" s="421"/>
      <c r="UQK522" s="421"/>
      <c r="UQL522" s="421"/>
      <c r="UQM522" s="421"/>
      <c r="UQN522" s="421"/>
      <c r="UQO522" s="421"/>
      <c r="UQP522" s="421"/>
      <c r="UQQ522" s="421"/>
      <c r="UQR522" s="421"/>
      <c r="UQS522" s="421"/>
      <c r="UQT522" s="421"/>
      <c r="UQU522" s="421"/>
      <c r="UQV522" s="421"/>
      <c r="UQW522" s="421"/>
      <c r="UQX522" s="421"/>
      <c r="UQY522" s="421"/>
      <c r="UQZ522" s="421"/>
      <c r="URA522" s="421"/>
      <c r="URB522" s="421"/>
      <c r="URC522" s="421"/>
      <c r="URD522" s="421"/>
      <c r="URE522" s="421"/>
      <c r="URF522" s="421"/>
      <c r="URG522" s="421"/>
      <c r="URH522" s="421"/>
      <c r="URI522" s="421"/>
      <c r="URJ522" s="421"/>
      <c r="URK522" s="421"/>
      <c r="URL522" s="421"/>
      <c r="URM522" s="421"/>
      <c r="URN522" s="421"/>
      <c r="URO522" s="421"/>
      <c r="URP522" s="421"/>
      <c r="URQ522" s="421"/>
      <c r="URR522" s="421"/>
      <c r="URS522" s="421"/>
      <c r="URT522" s="421"/>
      <c r="URU522" s="421"/>
      <c r="URV522" s="421"/>
      <c r="URW522" s="421"/>
      <c r="URX522" s="421"/>
      <c r="URY522" s="421"/>
      <c r="URZ522" s="421"/>
      <c r="USA522" s="421"/>
      <c r="USB522" s="421"/>
      <c r="USC522" s="421"/>
      <c r="USD522" s="421"/>
      <c r="USE522" s="421"/>
      <c r="USF522" s="421"/>
      <c r="USG522" s="421"/>
      <c r="USH522" s="421"/>
      <c r="USI522" s="421"/>
      <c r="USJ522" s="421"/>
      <c r="USK522" s="421"/>
      <c r="USL522" s="421"/>
      <c r="USM522" s="421"/>
      <c r="USN522" s="421"/>
      <c r="USO522" s="421"/>
      <c r="USP522" s="421"/>
      <c r="USQ522" s="421"/>
      <c r="USR522" s="421"/>
      <c r="USS522" s="421"/>
      <c r="UST522" s="421"/>
      <c r="USU522" s="421"/>
      <c r="USV522" s="421"/>
      <c r="USW522" s="421"/>
      <c r="USX522" s="421"/>
      <c r="USY522" s="421"/>
      <c r="USZ522" s="421"/>
      <c r="UTA522" s="421"/>
      <c r="UTB522" s="421"/>
      <c r="UTC522" s="421"/>
      <c r="UTD522" s="421"/>
      <c r="UTE522" s="421"/>
      <c r="UTF522" s="421"/>
      <c r="UTG522" s="421"/>
      <c r="UTH522" s="421"/>
      <c r="UTI522" s="421"/>
      <c r="UTJ522" s="421"/>
      <c r="UTK522" s="421"/>
      <c r="UTL522" s="421"/>
      <c r="UTM522" s="421"/>
      <c r="UTN522" s="421"/>
      <c r="UTO522" s="421"/>
      <c r="UTP522" s="421"/>
      <c r="UTQ522" s="421"/>
      <c r="UTR522" s="421"/>
      <c r="UTS522" s="421"/>
      <c r="UTT522" s="421"/>
      <c r="UTU522" s="421"/>
      <c r="UTV522" s="421"/>
      <c r="UTW522" s="421"/>
      <c r="UTX522" s="421"/>
      <c r="UTY522" s="421"/>
      <c r="UTZ522" s="421"/>
      <c r="UUA522" s="421"/>
      <c r="UUB522" s="421"/>
      <c r="UUC522" s="421"/>
      <c r="UUD522" s="421"/>
      <c r="UUE522" s="421"/>
      <c r="UUF522" s="421"/>
      <c r="UUG522" s="421"/>
      <c r="UUH522" s="421"/>
      <c r="UUI522" s="421"/>
      <c r="UUJ522" s="421"/>
      <c r="UUK522" s="421"/>
      <c r="UUL522" s="421"/>
      <c r="UUM522" s="421"/>
      <c r="UUN522" s="421"/>
      <c r="UUO522" s="421"/>
      <c r="UUP522" s="421"/>
      <c r="UUQ522" s="421"/>
      <c r="UUR522" s="421"/>
      <c r="UUS522" s="421"/>
      <c r="UUT522" s="421"/>
      <c r="UUU522" s="421"/>
      <c r="UUV522" s="421"/>
      <c r="UUW522" s="421"/>
      <c r="UUX522" s="421"/>
      <c r="UUY522" s="421"/>
      <c r="UUZ522" s="421"/>
      <c r="UVA522" s="421"/>
      <c r="UVB522" s="421"/>
      <c r="UVC522" s="421"/>
      <c r="UVD522" s="421"/>
      <c r="UVE522" s="421"/>
      <c r="UVF522" s="421"/>
      <c r="UVG522" s="421"/>
      <c r="UVH522" s="421"/>
      <c r="UVI522" s="421"/>
      <c r="UVJ522" s="421"/>
      <c r="UVK522" s="421"/>
      <c r="UVL522" s="421"/>
      <c r="UVM522" s="421"/>
      <c r="UVN522" s="421"/>
      <c r="UVO522" s="421"/>
      <c r="UVP522" s="421"/>
      <c r="UVQ522" s="421"/>
      <c r="UVR522" s="421"/>
      <c r="UVS522" s="421"/>
      <c r="UVT522" s="421"/>
      <c r="UVU522" s="421"/>
      <c r="UVV522" s="421"/>
      <c r="UVW522" s="421"/>
      <c r="UVX522" s="421"/>
      <c r="UVY522" s="421"/>
      <c r="UVZ522" s="421"/>
      <c r="UWA522" s="421"/>
      <c r="UWB522" s="421"/>
      <c r="UWC522" s="421"/>
      <c r="UWD522" s="421"/>
      <c r="UWE522" s="421"/>
      <c r="UWF522" s="421"/>
      <c r="UWG522" s="421"/>
      <c r="UWH522" s="421"/>
      <c r="UWI522" s="421"/>
      <c r="UWJ522" s="421"/>
      <c r="UWK522" s="421"/>
      <c r="UWL522" s="421"/>
      <c r="UWM522" s="421"/>
      <c r="UWN522" s="421"/>
      <c r="UWO522" s="421"/>
      <c r="UWP522" s="421"/>
      <c r="UWQ522" s="421"/>
      <c r="UWR522" s="421"/>
      <c r="UWS522" s="421"/>
      <c r="UWT522" s="421"/>
      <c r="UWU522" s="421"/>
      <c r="UWV522" s="421"/>
      <c r="UWW522" s="421"/>
      <c r="UWX522" s="421"/>
      <c r="UWY522" s="421"/>
      <c r="UWZ522" s="421"/>
      <c r="UXA522" s="421"/>
      <c r="UXB522" s="421"/>
      <c r="UXC522" s="421"/>
      <c r="UXD522" s="421"/>
      <c r="UXE522" s="421"/>
      <c r="UXF522" s="421"/>
      <c r="UXG522" s="421"/>
      <c r="UXH522" s="421"/>
      <c r="UXI522" s="421"/>
      <c r="UXJ522" s="421"/>
      <c r="UXK522" s="421"/>
      <c r="UXL522" s="421"/>
      <c r="UXM522" s="421"/>
      <c r="UXN522" s="421"/>
      <c r="UXO522" s="421"/>
      <c r="UXP522" s="421"/>
      <c r="UXQ522" s="421"/>
      <c r="UXR522" s="421"/>
      <c r="UXS522" s="421"/>
      <c r="UXT522" s="421"/>
      <c r="UXU522" s="421"/>
      <c r="UXV522" s="421"/>
      <c r="UXW522" s="421"/>
      <c r="UXX522" s="421"/>
      <c r="UXY522" s="421"/>
      <c r="UXZ522" s="421"/>
      <c r="UYA522" s="421"/>
      <c r="UYB522" s="421"/>
      <c r="UYC522" s="421"/>
      <c r="UYD522" s="421"/>
      <c r="UYE522" s="421"/>
      <c r="UYF522" s="421"/>
      <c r="UYG522" s="421"/>
      <c r="UYH522" s="421"/>
      <c r="UYI522" s="421"/>
      <c r="UYJ522" s="421"/>
      <c r="UYK522" s="421"/>
      <c r="UYL522" s="421"/>
      <c r="UYM522" s="421"/>
      <c r="UYN522" s="421"/>
      <c r="UYO522" s="421"/>
      <c r="UYP522" s="421"/>
      <c r="UYQ522" s="421"/>
      <c r="UYR522" s="421"/>
      <c r="UYS522" s="421"/>
      <c r="UYT522" s="421"/>
      <c r="UYU522" s="421"/>
      <c r="UYV522" s="421"/>
      <c r="UYW522" s="421"/>
      <c r="UYX522" s="421"/>
      <c r="UYY522" s="421"/>
      <c r="UYZ522" s="421"/>
      <c r="UZA522" s="421"/>
      <c r="UZB522" s="421"/>
      <c r="UZC522" s="421"/>
      <c r="UZD522" s="421"/>
      <c r="UZE522" s="421"/>
      <c r="UZF522" s="421"/>
      <c r="UZG522" s="421"/>
      <c r="UZH522" s="421"/>
      <c r="UZI522" s="421"/>
      <c r="UZJ522" s="421"/>
      <c r="UZK522" s="421"/>
      <c r="UZL522" s="421"/>
      <c r="UZM522" s="421"/>
      <c r="UZN522" s="421"/>
      <c r="UZO522" s="421"/>
      <c r="UZP522" s="421"/>
      <c r="UZQ522" s="421"/>
      <c r="UZR522" s="421"/>
      <c r="UZS522" s="421"/>
      <c r="UZT522" s="421"/>
      <c r="UZU522" s="421"/>
      <c r="UZV522" s="421"/>
      <c r="UZW522" s="421"/>
      <c r="UZX522" s="421"/>
      <c r="UZY522" s="421"/>
      <c r="UZZ522" s="421"/>
      <c r="VAA522" s="421"/>
      <c r="VAB522" s="421"/>
      <c r="VAC522" s="421"/>
      <c r="VAD522" s="421"/>
      <c r="VAE522" s="421"/>
      <c r="VAF522" s="421"/>
      <c r="VAG522" s="421"/>
      <c r="VAH522" s="421"/>
      <c r="VAI522" s="421"/>
      <c r="VAJ522" s="421"/>
      <c r="VAK522" s="421"/>
      <c r="VAL522" s="421"/>
      <c r="VAM522" s="421"/>
      <c r="VAN522" s="421"/>
      <c r="VAO522" s="421"/>
      <c r="VAP522" s="421"/>
      <c r="VAQ522" s="421"/>
      <c r="VAR522" s="421"/>
      <c r="VAS522" s="421"/>
      <c r="VAT522" s="421"/>
      <c r="VAU522" s="421"/>
      <c r="VAV522" s="421"/>
      <c r="VAW522" s="421"/>
      <c r="VAX522" s="421"/>
      <c r="VAY522" s="421"/>
      <c r="VAZ522" s="421"/>
      <c r="VBA522" s="421"/>
      <c r="VBB522" s="421"/>
      <c r="VBC522" s="421"/>
      <c r="VBD522" s="421"/>
      <c r="VBE522" s="421"/>
      <c r="VBF522" s="421"/>
      <c r="VBG522" s="421"/>
      <c r="VBH522" s="421"/>
      <c r="VBI522" s="421"/>
      <c r="VBJ522" s="421"/>
      <c r="VBK522" s="421"/>
      <c r="VBL522" s="421"/>
      <c r="VBM522" s="421"/>
      <c r="VBN522" s="421"/>
      <c r="VBO522" s="421"/>
      <c r="VBP522" s="421"/>
      <c r="VBQ522" s="421"/>
      <c r="VBR522" s="421"/>
      <c r="VBS522" s="421"/>
      <c r="VBT522" s="421"/>
      <c r="VBU522" s="421"/>
      <c r="VBV522" s="421"/>
      <c r="VBW522" s="421"/>
      <c r="VBX522" s="421"/>
      <c r="VBY522" s="421"/>
      <c r="VBZ522" s="421"/>
      <c r="VCA522" s="421"/>
      <c r="VCB522" s="421"/>
      <c r="VCC522" s="421"/>
      <c r="VCD522" s="421"/>
      <c r="VCE522" s="421"/>
      <c r="VCF522" s="421"/>
      <c r="VCG522" s="421"/>
      <c r="VCH522" s="421"/>
      <c r="VCI522" s="421"/>
      <c r="VCJ522" s="421"/>
      <c r="VCK522" s="421"/>
      <c r="VCL522" s="421"/>
      <c r="VCM522" s="421"/>
      <c r="VCN522" s="421"/>
      <c r="VCO522" s="421"/>
      <c r="VCP522" s="421"/>
      <c r="VCQ522" s="421"/>
      <c r="VCR522" s="421"/>
      <c r="VCS522" s="421"/>
      <c r="VCT522" s="421"/>
      <c r="VCU522" s="421"/>
      <c r="VCV522" s="421"/>
      <c r="VCW522" s="421"/>
      <c r="VCX522" s="421"/>
      <c r="VCY522" s="421"/>
      <c r="VCZ522" s="421"/>
      <c r="VDA522" s="421"/>
      <c r="VDB522" s="421"/>
      <c r="VDC522" s="421"/>
      <c r="VDD522" s="421"/>
      <c r="VDE522" s="421"/>
      <c r="VDF522" s="421"/>
      <c r="VDG522" s="421"/>
      <c r="VDH522" s="421"/>
      <c r="VDI522" s="421"/>
      <c r="VDJ522" s="421"/>
      <c r="VDK522" s="421"/>
      <c r="VDL522" s="421"/>
      <c r="VDM522" s="421"/>
      <c r="VDN522" s="421"/>
      <c r="VDO522" s="421"/>
      <c r="VDP522" s="421"/>
      <c r="VDQ522" s="421"/>
      <c r="VDR522" s="421"/>
      <c r="VDS522" s="421"/>
      <c r="VDT522" s="421"/>
      <c r="VDU522" s="421"/>
      <c r="VDV522" s="421"/>
      <c r="VDW522" s="421"/>
      <c r="VDX522" s="421"/>
      <c r="VDY522" s="421"/>
      <c r="VDZ522" s="421"/>
      <c r="VEA522" s="421"/>
      <c r="VEB522" s="421"/>
      <c r="VEC522" s="421"/>
      <c r="VED522" s="421"/>
      <c r="VEE522" s="421"/>
      <c r="VEF522" s="421"/>
      <c r="VEG522" s="421"/>
      <c r="VEH522" s="421"/>
      <c r="VEI522" s="421"/>
      <c r="VEJ522" s="421"/>
      <c r="VEK522" s="421"/>
      <c r="VEL522" s="421"/>
      <c r="VEM522" s="421"/>
      <c r="VEN522" s="421"/>
      <c r="VEO522" s="421"/>
      <c r="VEP522" s="421"/>
      <c r="VEQ522" s="421"/>
      <c r="VER522" s="421"/>
      <c r="VES522" s="421"/>
      <c r="VET522" s="421"/>
      <c r="VEU522" s="421"/>
      <c r="VEV522" s="421"/>
      <c r="VEW522" s="421"/>
      <c r="VEX522" s="421"/>
      <c r="VEY522" s="421"/>
      <c r="VEZ522" s="421"/>
      <c r="VFA522" s="421"/>
      <c r="VFB522" s="421"/>
      <c r="VFC522" s="421"/>
      <c r="VFD522" s="421"/>
      <c r="VFE522" s="421"/>
      <c r="VFF522" s="421"/>
      <c r="VFG522" s="421"/>
      <c r="VFH522" s="421"/>
      <c r="VFI522" s="421"/>
      <c r="VFJ522" s="421"/>
      <c r="VFK522" s="421"/>
      <c r="VFL522" s="421"/>
      <c r="VFM522" s="421"/>
      <c r="VFN522" s="421"/>
      <c r="VFO522" s="421"/>
      <c r="VFP522" s="421"/>
      <c r="VFQ522" s="421"/>
      <c r="VFR522" s="421"/>
      <c r="VFS522" s="421"/>
      <c r="VFT522" s="421"/>
      <c r="VFU522" s="421"/>
      <c r="VFV522" s="421"/>
      <c r="VFW522" s="421"/>
      <c r="VFX522" s="421"/>
      <c r="VFY522" s="421"/>
      <c r="VFZ522" s="421"/>
      <c r="VGA522" s="421"/>
      <c r="VGB522" s="421"/>
      <c r="VGC522" s="421"/>
      <c r="VGD522" s="421"/>
      <c r="VGE522" s="421"/>
      <c r="VGF522" s="421"/>
      <c r="VGG522" s="421"/>
      <c r="VGH522" s="421"/>
      <c r="VGI522" s="421"/>
      <c r="VGJ522" s="421"/>
      <c r="VGK522" s="421"/>
      <c r="VGL522" s="421"/>
      <c r="VGM522" s="421"/>
      <c r="VGN522" s="421"/>
      <c r="VGO522" s="421"/>
      <c r="VGP522" s="421"/>
      <c r="VGQ522" s="421"/>
      <c r="VGR522" s="421"/>
      <c r="VGS522" s="421"/>
      <c r="VGT522" s="421"/>
      <c r="VGU522" s="421"/>
      <c r="VGV522" s="421"/>
      <c r="VGW522" s="421"/>
      <c r="VGX522" s="421"/>
      <c r="VGY522" s="421"/>
      <c r="VGZ522" s="421"/>
      <c r="VHA522" s="421"/>
      <c r="VHB522" s="421"/>
      <c r="VHC522" s="421"/>
      <c r="VHD522" s="421"/>
      <c r="VHE522" s="421"/>
      <c r="VHF522" s="421"/>
      <c r="VHG522" s="421"/>
      <c r="VHH522" s="421"/>
      <c r="VHI522" s="421"/>
      <c r="VHJ522" s="421"/>
      <c r="VHK522" s="421"/>
      <c r="VHL522" s="421"/>
      <c r="VHM522" s="421"/>
      <c r="VHN522" s="421"/>
      <c r="VHO522" s="421"/>
      <c r="VHP522" s="421"/>
      <c r="VHQ522" s="421"/>
      <c r="VHR522" s="421"/>
      <c r="VHS522" s="421"/>
      <c r="VHT522" s="421"/>
      <c r="VHU522" s="421"/>
      <c r="VHV522" s="421"/>
      <c r="VHW522" s="421"/>
      <c r="VHX522" s="421"/>
      <c r="VHY522" s="421"/>
      <c r="VHZ522" s="421"/>
      <c r="VIA522" s="421"/>
      <c r="VIB522" s="421"/>
      <c r="VIC522" s="421"/>
      <c r="VID522" s="421"/>
      <c r="VIE522" s="421"/>
      <c r="VIF522" s="421"/>
      <c r="VIG522" s="421"/>
      <c r="VIH522" s="421"/>
      <c r="VII522" s="421"/>
      <c r="VIJ522" s="421"/>
      <c r="VIK522" s="421"/>
      <c r="VIL522" s="421"/>
      <c r="VIM522" s="421"/>
      <c r="VIN522" s="421"/>
      <c r="VIO522" s="421"/>
      <c r="VIP522" s="421"/>
      <c r="VIQ522" s="421"/>
      <c r="VIR522" s="421"/>
      <c r="VIS522" s="421"/>
      <c r="VIT522" s="421"/>
      <c r="VIU522" s="421"/>
      <c r="VIV522" s="421"/>
      <c r="VIW522" s="421"/>
      <c r="VIX522" s="421"/>
      <c r="VIY522" s="421"/>
      <c r="VIZ522" s="421"/>
      <c r="VJA522" s="421"/>
      <c r="VJB522" s="421"/>
      <c r="VJC522" s="421"/>
      <c r="VJD522" s="421"/>
      <c r="VJE522" s="421"/>
      <c r="VJF522" s="421"/>
      <c r="VJG522" s="421"/>
      <c r="VJH522" s="421"/>
      <c r="VJI522" s="421"/>
      <c r="VJJ522" s="421"/>
      <c r="VJK522" s="421"/>
      <c r="VJL522" s="421"/>
      <c r="VJM522" s="421"/>
      <c r="VJN522" s="421"/>
      <c r="VJO522" s="421"/>
      <c r="VJP522" s="421"/>
      <c r="VJQ522" s="421"/>
      <c r="VJR522" s="421"/>
      <c r="VJS522" s="421"/>
      <c r="VJT522" s="421"/>
      <c r="VJU522" s="421"/>
      <c r="VJV522" s="421"/>
      <c r="VJW522" s="421"/>
      <c r="VJX522" s="421"/>
      <c r="VJY522" s="421"/>
      <c r="VJZ522" s="421"/>
      <c r="VKA522" s="421"/>
      <c r="VKB522" s="421"/>
      <c r="VKC522" s="421"/>
      <c r="VKD522" s="421"/>
      <c r="VKE522" s="421"/>
      <c r="VKF522" s="421"/>
      <c r="VKG522" s="421"/>
      <c r="VKH522" s="421"/>
      <c r="VKI522" s="421"/>
      <c r="VKJ522" s="421"/>
      <c r="VKK522" s="421"/>
      <c r="VKL522" s="421"/>
      <c r="VKM522" s="421"/>
      <c r="VKN522" s="421"/>
      <c r="VKO522" s="421"/>
      <c r="VKP522" s="421"/>
      <c r="VKQ522" s="421"/>
      <c r="VKR522" s="421"/>
      <c r="VKS522" s="421"/>
      <c r="VKT522" s="421"/>
      <c r="VKU522" s="421"/>
      <c r="VKV522" s="421"/>
      <c r="VKW522" s="421"/>
      <c r="VKX522" s="421"/>
      <c r="VKY522" s="421"/>
      <c r="VKZ522" s="421"/>
      <c r="VLA522" s="421"/>
      <c r="VLB522" s="421"/>
      <c r="VLC522" s="421"/>
      <c r="VLD522" s="421"/>
      <c r="VLE522" s="421"/>
      <c r="VLF522" s="421"/>
      <c r="VLG522" s="421"/>
      <c r="VLH522" s="421"/>
      <c r="VLI522" s="421"/>
      <c r="VLJ522" s="421"/>
      <c r="VLK522" s="421"/>
      <c r="VLL522" s="421"/>
      <c r="VLM522" s="421"/>
      <c r="VLN522" s="421"/>
      <c r="VLO522" s="421"/>
      <c r="VLP522" s="421"/>
      <c r="VLQ522" s="421"/>
      <c r="VLR522" s="421"/>
      <c r="VLS522" s="421"/>
      <c r="VLT522" s="421"/>
      <c r="VLU522" s="421"/>
      <c r="VLV522" s="421"/>
      <c r="VLW522" s="421"/>
      <c r="VLX522" s="421"/>
      <c r="VLY522" s="421"/>
      <c r="VLZ522" s="421"/>
      <c r="VMA522" s="421"/>
      <c r="VMB522" s="421"/>
      <c r="VMC522" s="421"/>
      <c r="VMD522" s="421"/>
      <c r="VME522" s="421"/>
      <c r="VMF522" s="421"/>
      <c r="VMG522" s="421"/>
      <c r="VMH522" s="421"/>
      <c r="VMI522" s="421"/>
      <c r="VMJ522" s="421"/>
      <c r="VMK522" s="421"/>
      <c r="VML522" s="421"/>
      <c r="VMM522" s="421"/>
      <c r="VMN522" s="421"/>
      <c r="VMO522" s="421"/>
      <c r="VMP522" s="421"/>
      <c r="VMQ522" s="421"/>
      <c r="VMR522" s="421"/>
      <c r="VMS522" s="421"/>
      <c r="VMT522" s="421"/>
      <c r="VMU522" s="421"/>
      <c r="VMV522" s="421"/>
      <c r="VMW522" s="421"/>
      <c r="VMX522" s="421"/>
      <c r="VMY522" s="421"/>
      <c r="VMZ522" s="421"/>
      <c r="VNA522" s="421"/>
      <c r="VNB522" s="421"/>
      <c r="VNC522" s="421"/>
      <c r="VND522" s="421"/>
      <c r="VNE522" s="421"/>
      <c r="VNF522" s="421"/>
      <c r="VNG522" s="421"/>
      <c r="VNH522" s="421"/>
      <c r="VNI522" s="421"/>
      <c r="VNJ522" s="421"/>
      <c r="VNK522" s="421"/>
      <c r="VNL522" s="421"/>
      <c r="VNM522" s="421"/>
      <c r="VNN522" s="421"/>
      <c r="VNO522" s="421"/>
      <c r="VNP522" s="421"/>
      <c r="VNQ522" s="421"/>
      <c r="VNR522" s="421"/>
      <c r="VNS522" s="421"/>
      <c r="VNT522" s="421"/>
      <c r="VNU522" s="421"/>
      <c r="VNV522" s="421"/>
      <c r="VNW522" s="421"/>
      <c r="VNX522" s="421"/>
      <c r="VNY522" s="421"/>
      <c r="VNZ522" s="421"/>
      <c r="VOA522" s="421"/>
      <c r="VOB522" s="421"/>
      <c r="VOC522" s="421"/>
      <c r="VOD522" s="421"/>
      <c r="VOE522" s="421"/>
      <c r="VOF522" s="421"/>
      <c r="VOG522" s="421"/>
      <c r="VOH522" s="421"/>
      <c r="VOI522" s="421"/>
      <c r="VOJ522" s="421"/>
      <c r="VOK522" s="421"/>
      <c r="VOL522" s="421"/>
      <c r="VOM522" s="421"/>
      <c r="VON522" s="421"/>
      <c r="VOO522" s="421"/>
      <c r="VOP522" s="421"/>
      <c r="VOQ522" s="421"/>
      <c r="VOR522" s="421"/>
      <c r="VOS522" s="421"/>
      <c r="VOT522" s="421"/>
      <c r="VOU522" s="421"/>
      <c r="VOV522" s="421"/>
      <c r="VOW522" s="421"/>
      <c r="VOX522" s="421"/>
      <c r="VOY522" s="421"/>
      <c r="VOZ522" s="421"/>
      <c r="VPA522" s="421"/>
      <c r="VPB522" s="421"/>
      <c r="VPC522" s="421"/>
      <c r="VPD522" s="421"/>
      <c r="VPE522" s="421"/>
      <c r="VPF522" s="421"/>
      <c r="VPG522" s="421"/>
      <c r="VPH522" s="421"/>
      <c r="VPI522" s="421"/>
      <c r="VPJ522" s="421"/>
      <c r="VPK522" s="421"/>
      <c r="VPL522" s="421"/>
      <c r="VPM522" s="421"/>
      <c r="VPN522" s="421"/>
      <c r="VPO522" s="421"/>
      <c r="VPP522" s="421"/>
      <c r="VPQ522" s="421"/>
      <c r="VPR522" s="421"/>
      <c r="VPS522" s="421"/>
      <c r="VPT522" s="421"/>
      <c r="VPU522" s="421"/>
      <c r="VPV522" s="421"/>
      <c r="VPW522" s="421"/>
      <c r="VPX522" s="421"/>
      <c r="VPY522" s="421"/>
      <c r="VPZ522" s="421"/>
      <c r="VQA522" s="421"/>
      <c r="VQB522" s="421"/>
      <c r="VQC522" s="421"/>
      <c r="VQD522" s="421"/>
      <c r="VQE522" s="421"/>
      <c r="VQF522" s="421"/>
      <c r="VQG522" s="421"/>
      <c r="VQH522" s="421"/>
      <c r="VQI522" s="421"/>
      <c r="VQJ522" s="421"/>
      <c r="VQK522" s="421"/>
      <c r="VQL522" s="421"/>
      <c r="VQM522" s="421"/>
      <c r="VQN522" s="421"/>
      <c r="VQO522" s="421"/>
      <c r="VQP522" s="421"/>
      <c r="VQQ522" s="421"/>
      <c r="VQR522" s="421"/>
      <c r="VQS522" s="421"/>
      <c r="VQT522" s="421"/>
      <c r="VQU522" s="421"/>
      <c r="VQV522" s="421"/>
      <c r="VQW522" s="421"/>
      <c r="VQX522" s="421"/>
      <c r="VQY522" s="421"/>
      <c r="VQZ522" s="421"/>
      <c r="VRA522" s="421"/>
      <c r="VRB522" s="421"/>
      <c r="VRC522" s="421"/>
      <c r="VRD522" s="421"/>
      <c r="VRE522" s="421"/>
      <c r="VRF522" s="421"/>
      <c r="VRG522" s="421"/>
      <c r="VRH522" s="421"/>
      <c r="VRI522" s="421"/>
      <c r="VRJ522" s="421"/>
      <c r="VRK522" s="421"/>
      <c r="VRL522" s="421"/>
      <c r="VRM522" s="421"/>
      <c r="VRN522" s="421"/>
      <c r="VRO522" s="421"/>
      <c r="VRP522" s="421"/>
      <c r="VRQ522" s="421"/>
      <c r="VRR522" s="421"/>
      <c r="VRS522" s="421"/>
      <c r="VRT522" s="421"/>
      <c r="VRU522" s="421"/>
      <c r="VRV522" s="421"/>
      <c r="VRW522" s="421"/>
      <c r="VRX522" s="421"/>
      <c r="VRY522" s="421"/>
      <c r="VRZ522" s="421"/>
      <c r="VSA522" s="421"/>
      <c r="VSB522" s="421"/>
      <c r="VSC522" s="421"/>
      <c r="VSD522" s="421"/>
      <c r="VSE522" s="421"/>
      <c r="VSF522" s="421"/>
      <c r="VSG522" s="421"/>
      <c r="VSH522" s="421"/>
      <c r="VSI522" s="421"/>
      <c r="VSJ522" s="421"/>
      <c r="VSK522" s="421"/>
      <c r="VSL522" s="421"/>
      <c r="VSM522" s="421"/>
      <c r="VSN522" s="421"/>
      <c r="VSO522" s="421"/>
      <c r="VSP522" s="421"/>
      <c r="VSQ522" s="421"/>
      <c r="VSR522" s="421"/>
      <c r="VSS522" s="421"/>
      <c r="VST522" s="421"/>
      <c r="VSU522" s="421"/>
      <c r="VSV522" s="421"/>
      <c r="VSW522" s="421"/>
      <c r="VSX522" s="421"/>
      <c r="VSY522" s="421"/>
      <c r="VSZ522" s="421"/>
      <c r="VTA522" s="421"/>
      <c r="VTB522" s="421"/>
      <c r="VTC522" s="421"/>
      <c r="VTD522" s="421"/>
      <c r="VTE522" s="421"/>
      <c r="VTF522" s="421"/>
      <c r="VTG522" s="421"/>
      <c r="VTH522" s="421"/>
      <c r="VTI522" s="421"/>
      <c r="VTJ522" s="421"/>
      <c r="VTK522" s="421"/>
      <c r="VTL522" s="421"/>
      <c r="VTM522" s="421"/>
      <c r="VTN522" s="421"/>
      <c r="VTO522" s="421"/>
      <c r="VTP522" s="421"/>
      <c r="VTQ522" s="421"/>
      <c r="VTR522" s="421"/>
      <c r="VTS522" s="421"/>
      <c r="VTT522" s="421"/>
      <c r="VTU522" s="421"/>
      <c r="VTV522" s="421"/>
      <c r="VTW522" s="421"/>
      <c r="VTX522" s="421"/>
      <c r="VTY522" s="421"/>
      <c r="VTZ522" s="421"/>
      <c r="VUA522" s="421"/>
      <c r="VUB522" s="421"/>
      <c r="VUC522" s="421"/>
      <c r="VUD522" s="421"/>
      <c r="VUE522" s="421"/>
      <c r="VUF522" s="421"/>
      <c r="VUG522" s="421"/>
      <c r="VUH522" s="421"/>
      <c r="VUI522" s="421"/>
      <c r="VUJ522" s="421"/>
      <c r="VUK522" s="421"/>
      <c r="VUL522" s="421"/>
      <c r="VUM522" s="421"/>
      <c r="VUN522" s="421"/>
      <c r="VUO522" s="421"/>
      <c r="VUP522" s="421"/>
      <c r="VUQ522" s="421"/>
      <c r="VUR522" s="421"/>
      <c r="VUS522" s="421"/>
      <c r="VUT522" s="421"/>
      <c r="VUU522" s="421"/>
      <c r="VUV522" s="421"/>
      <c r="VUW522" s="421"/>
      <c r="VUX522" s="421"/>
      <c r="VUY522" s="421"/>
      <c r="VUZ522" s="421"/>
      <c r="VVA522" s="421"/>
      <c r="VVB522" s="421"/>
      <c r="VVC522" s="421"/>
      <c r="VVD522" s="421"/>
      <c r="VVE522" s="421"/>
      <c r="VVF522" s="421"/>
      <c r="VVG522" s="421"/>
      <c r="VVH522" s="421"/>
      <c r="VVI522" s="421"/>
      <c r="VVJ522" s="421"/>
      <c r="VVK522" s="421"/>
      <c r="VVL522" s="421"/>
      <c r="VVM522" s="421"/>
      <c r="VVN522" s="421"/>
      <c r="VVO522" s="421"/>
      <c r="VVP522" s="421"/>
      <c r="VVQ522" s="421"/>
      <c r="VVR522" s="421"/>
      <c r="VVS522" s="421"/>
      <c r="VVT522" s="421"/>
      <c r="VVU522" s="421"/>
      <c r="VVV522" s="421"/>
      <c r="VVW522" s="421"/>
      <c r="VVX522" s="421"/>
      <c r="VVY522" s="421"/>
      <c r="VVZ522" s="421"/>
      <c r="VWA522" s="421"/>
      <c r="VWB522" s="421"/>
      <c r="VWC522" s="421"/>
      <c r="VWD522" s="421"/>
      <c r="VWE522" s="421"/>
      <c r="VWF522" s="421"/>
      <c r="VWG522" s="421"/>
      <c r="VWH522" s="421"/>
      <c r="VWI522" s="421"/>
      <c r="VWJ522" s="421"/>
      <c r="VWK522" s="421"/>
      <c r="VWL522" s="421"/>
      <c r="VWM522" s="421"/>
      <c r="VWN522" s="421"/>
      <c r="VWO522" s="421"/>
      <c r="VWP522" s="421"/>
      <c r="VWQ522" s="421"/>
      <c r="VWR522" s="421"/>
      <c r="VWS522" s="421"/>
      <c r="VWT522" s="421"/>
      <c r="VWU522" s="421"/>
      <c r="VWV522" s="421"/>
      <c r="VWW522" s="421"/>
      <c r="VWX522" s="421"/>
      <c r="VWY522" s="421"/>
      <c r="VWZ522" s="421"/>
      <c r="VXA522" s="421"/>
      <c r="VXB522" s="421"/>
      <c r="VXC522" s="421"/>
      <c r="VXD522" s="421"/>
      <c r="VXE522" s="421"/>
      <c r="VXF522" s="421"/>
      <c r="VXG522" s="421"/>
      <c r="VXH522" s="421"/>
      <c r="VXI522" s="421"/>
      <c r="VXJ522" s="421"/>
      <c r="VXK522" s="421"/>
      <c r="VXL522" s="421"/>
      <c r="VXM522" s="421"/>
      <c r="VXN522" s="421"/>
      <c r="VXO522" s="421"/>
      <c r="VXP522" s="421"/>
      <c r="VXQ522" s="421"/>
      <c r="VXR522" s="421"/>
      <c r="VXS522" s="421"/>
      <c r="VXT522" s="421"/>
      <c r="VXU522" s="421"/>
      <c r="VXV522" s="421"/>
      <c r="VXW522" s="421"/>
      <c r="VXX522" s="421"/>
      <c r="VXY522" s="421"/>
      <c r="VXZ522" s="421"/>
      <c r="VYA522" s="421"/>
      <c r="VYB522" s="421"/>
      <c r="VYC522" s="421"/>
      <c r="VYD522" s="421"/>
      <c r="VYE522" s="421"/>
      <c r="VYF522" s="421"/>
      <c r="VYG522" s="421"/>
      <c r="VYH522" s="421"/>
      <c r="VYI522" s="421"/>
      <c r="VYJ522" s="421"/>
      <c r="VYK522" s="421"/>
      <c r="VYL522" s="421"/>
      <c r="VYM522" s="421"/>
      <c r="VYN522" s="421"/>
      <c r="VYO522" s="421"/>
      <c r="VYP522" s="421"/>
      <c r="VYQ522" s="421"/>
      <c r="VYR522" s="421"/>
      <c r="VYS522" s="421"/>
      <c r="VYT522" s="421"/>
      <c r="VYU522" s="421"/>
      <c r="VYV522" s="421"/>
      <c r="VYW522" s="421"/>
      <c r="VYX522" s="421"/>
      <c r="VYY522" s="421"/>
      <c r="VYZ522" s="421"/>
      <c r="VZA522" s="421"/>
      <c r="VZB522" s="421"/>
      <c r="VZC522" s="421"/>
      <c r="VZD522" s="421"/>
      <c r="VZE522" s="421"/>
      <c r="VZF522" s="421"/>
      <c r="VZG522" s="421"/>
      <c r="VZH522" s="421"/>
      <c r="VZI522" s="421"/>
      <c r="VZJ522" s="421"/>
      <c r="VZK522" s="421"/>
      <c r="VZL522" s="421"/>
      <c r="VZM522" s="421"/>
      <c r="VZN522" s="421"/>
      <c r="VZO522" s="421"/>
      <c r="VZP522" s="421"/>
      <c r="VZQ522" s="421"/>
      <c r="VZR522" s="421"/>
      <c r="VZS522" s="421"/>
      <c r="VZT522" s="421"/>
      <c r="VZU522" s="421"/>
      <c r="VZV522" s="421"/>
      <c r="VZW522" s="421"/>
      <c r="VZX522" s="421"/>
      <c r="VZY522" s="421"/>
      <c r="VZZ522" s="421"/>
      <c r="WAA522" s="421"/>
      <c r="WAB522" s="421"/>
      <c r="WAC522" s="421"/>
      <c r="WAD522" s="421"/>
      <c r="WAE522" s="421"/>
      <c r="WAF522" s="421"/>
      <c r="WAG522" s="421"/>
      <c r="WAH522" s="421"/>
      <c r="WAI522" s="421"/>
      <c r="WAJ522" s="421"/>
      <c r="WAK522" s="421"/>
      <c r="WAL522" s="421"/>
      <c r="WAM522" s="421"/>
      <c r="WAN522" s="421"/>
      <c r="WAO522" s="421"/>
      <c r="WAP522" s="421"/>
      <c r="WAQ522" s="421"/>
      <c r="WAR522" s="421"/>
      <c r="WAS522" s="421"/>
      <c r="WAT522" s="421"/>
      <c r="WAU522" s="421"/>
      <c r="WAV522" s="421"/>
      <c r="WAW522" s="421"/>
      <c r="WAX522" s="421"/>
      <c r="WAY522" s="421"/>
      <c r="WAZ522" s="421"/>
      <c r="WBA522" s="421"/>
      <c r="WBB522" s="421"/>
      <c r="WBC522" s="421"/>
      <c r="WBD522" s="421"/>
      <c r="WBE522" s="421"/>
      <c r="WBF522" s="421"/>
      <c r="WBG522" s="421"/>
      <c r="WBH522" s="421"/>
      <c r="WBI522" s="421"/>
      <c r="WBJ522" s="421"/>
      <c r="WBK522" s="421"/>
      <c r="WBL522" s="421"/>
      <c r="WBM522" s="421"/>
      <c r="WBN522" s="421"/>
      <c r="WBO522" s="421"/>
      <c r="WBP522" s="421"/>
      <c r="WBQ522" s="421"/>
      <c r="WBR522" s="421"/>
      <c r="WBS522" s="421"/>
      <c r="WBT522" s="421"/>
      <c r="WBU522" s="421"/>
      <c r="WBV522" s="421"/>
      <c r="WBW522" s="421"/>
      <c r="WBX522" s="421"/>
      <c r="WBY522" s="421"/>
      <c r="WBZ522" s="421"/>
      <c r="WCA522" s="421"/>
      <c r="WCB522" s="421"/>
      <c r="WCC522" s="421"/>
      <c r="WCD522" s="421"/>
      <c r="WCE522" s="421"/>
      <c r="WCF522" s="421"/>
      <c r="WCG522" s="421"/>
      <c r="WCH522" s="421"/>
      <c r="WCI522" s="421"/>
      <c r="WCJ522" s="421"/>
      <c r="WCK522" s="421"/>
      <c r="WCL522" s="421"/>
      <c r="WCM522" s="421"/>
      <c r="WCN522" s="421"/>
      <c r="WCO522" s="421"/>
      <c r="WCP522" s="421"/>
      <c r="WCQ522" s="421"/>
      <c r="WCR522" s="421"/>
      <c r="WCS522" s="421"/>
      <c r="WCT522" s="421"/>
      <c r="WCU522" s="421"/>
      <c r="WCV522" s="421"/>
      <c r="WCW522" s="421"/>
      <c r="WCX522" s="421"/>
      <c r="WCY522" s="421"/>
      <c r="WCZ522" s="421"/>
      <c r="WDA522" s="421"/>
      <c r="WDB522" s="421"/>
      <c r="WDC522" s="421"/>
      <c r="WDD522" s="421"/>
      <c r="WDE522" s="421"/>
      <c r="WDF522" s="421"/>
      <c r="WDG522" s="421"/>
      <c r="WDH522" s="421"/>
      <c r="WDI522" s="421"/>
      <c r="WDJ522" s="421"/>
      <c r="WDK522" s="421"/>
      <c r="WDL522" s="421"/>
      <c r="WDM522" s="421"/>
      <c r="WDN522" s="421"/>
      <c r="WDO522" s="421"/>
      <c r="WDP522" s="421"/>
      <c r="WDQ522" s="421"/>
      <c r="WDR522" s="421"/>
      <c r="WDS522" s="421"/>
      <c r="WDT522" s="421"/>
      <c r="WDU522" s="421"/>
      <c r="WDV522" s="421"/>
      <c r="WDW522" s="421"/>
      <c r="WDX522" s="421"/>
      <c r="WDY522" s="421"/>
      <c r="WDZ522" s="421"/>
      <c r="WEA522" s="421"/>
      <c r="WEB522" s="421"/>
      <c r="WEC522" s="421"/>
      <c r="WED522" s="421"/>
      <c r="WEE522" s="421"/>
      <c r="WEF522" s="421"/>
      <c r="WEG522" s="421"/>
      <c r="WEH522" s="421"/>
      <c r="WEI522" s="421"/>
      <c r="WEJ522" s="421"/>
      <c r="WEK522" s="421"/>
      <c r="WEL522" s="421"/>
      <c r="WEM522" s="421"/>
      <c r="WEN522" s="421"/>
      <c r="WEO522" s="421"/>
      <c r="WEP522" s="421"/>
      <c r="WEQ522" s="421"/>
      <c r="WER522" s="421"/>
      <c r="WES522" s="421"/>
      <c r="WET522" s="421"/>
      <c r="WEU522" s="421"/>
      <c r="WEV522" s="421"/>
      <c r="WEW522" s="421"/>
      <c r="WEX522" s="421"/>
      <c r="WEY522" s="421"/>
      <c r="WEZ522" s="421"/>
      <c r="WFA522" s="421"/>
      <c r="WFB522" s="421"/>
      <c r="WFC522" s="421"/>
      <c r="WFD522" s="421"/>
      <c r="WFE522" s="421"/>
      <c r="WFF522" s="421"/>
      <c r="WFG522" s="421"/>
      <c r="WFH522" s="421"/>
      <c r="WFI522" s="421"/>
      <c r="WFJ522" s="421"/>
      <c r="WFK522" s="421"/>
      <c r="WFL522" s="421"/>
      <c r="WFM522" s="421"/>
      <c r="WFN522" s="421"/>
      <c r="WFO522" s="421"/>
      <c r="WFP522" s="421"/>
      <c r="WFQ522" s="421"/>
      <c r="WFR522" s="421"/>
      <c r="WFS522" s="421"/>
      <c r="WFT522" s="421"/>
      <c r="WFU522" s="421"/>
      <c r="WFV522" s="421"/>
      <c r="WFW522" s="421"/>
      <c r="WFX522" s="421"/>
      <c r="WFY522" s="421"/>
      <c r="WFZ522" s="421"/>
      <c r="WGA522" s="421"/>
      <c r="WGB522" s="421"/>
      <c r="WGC522" s="421"/>
      <c r="WGD522" s="421"/>
      <c r="WGE522" s="421"/>
      <c r="WGF522" s="421"/>
      <c r="WGG522" s="421"/>
      <c r="WGH522" s="421"/>
      <c r="WGI522" s="421"/>
      <c r="WGJ522" s="421"/>
      <c r="WGK522" s="421"/>
      <c r="WGL522" s="421"/>
      <c r="WGM522" s="421"/>
      <c r="WGN522" s="421"/>
      <c r="WGO522" s="421"/>
      <c r="WGP522" s="421"/>
      <c r="WGQ522" s="421"/>
      <c r="WGR522" s="421"/>
      <c r="WGS522" s="421"/>
      <c r="WGT522" s="421"/>
      <c r="WGU522" s="421"/>
      <c r="WGV522" s="421"/>
      <c r="WGW522" s="421"/>
      <c r="WGX522" s="421"/>
      <c r="WGY522" s="421"/>
      <c r="WGZ522" s="421"/>
      <c r="WHA522" s="421"/>
      <c r="WHB522" s="421"/>
      <c r="WHC522" s="421"/>
      <c r="WHD522" s="421"/>
      <c r="WHE522" s="421"/>
      <c r="WHF522" s="421"/>
      <c r="WHG522" s="421"/>
      <c r="WHH522" s="421"/>
      <c r="WHI522" s="421"/>
      <c r="WHJ522" s="421"/>
      <c r="WHK522" s="421"/>
      <c r="WHL522" s="421"/>
      <c r="WHM522" s="421"/>
      <c r="WHN522" s="421"/>
      <c r="WHO522" s="421"/>
      <c r="WHP522" s="421"/>
      <c r="WHQ522" s="421"/>
      <c r="WHR522" s="421"/>
      <c r="WHS522" s="421"/>
      <c r="WHT522" s="421"/>
      <c r="WHU522" s="421"/>
      <c r="WHV522" s="421"/>
      <c r="WHW522" s="421"/>
      <c r="WHX522" s="421"/>
      <c r="WHY522" s="421"/>
      <c r="WHZ522" s="421"/>
      <c r="WIA522" s="421"/>
      <c r="WIB522" s="421"/>
      <c r="WIC522" s="421"/>
      <c r="WID522" s="421"/>
      <c r="WIE522" s="421"/>
      <c r="WIF522" s="421"/>
      <c r="WIG522" s="421"/>
      <c r="WIH522" s="421"/>
      <c r="WII522" s="421"/>
      <c r="WIJ522" s="421"/>
      <c r="WIK522" s="421"/>
      <c r="WIL522" s="421"/>
      <c r="WIM522" s="421"/>
      <c r="WIN522" s="421"/>
      <c r="WIO522" s="421"/>
      <c r="WIP522" s="421"/>
      <c r="WIQ522" s="421"/>
      <c r="WIR522" s="421"/>
      <c r="WIS522" s="421"/>
      <c r="WIT522" s="421"/>
      <c r="WIU522" s="421"/>
      <c r="WIV522" s="421"/>
      <c r="WIW522" s="421"/>
      <c r="WIX522" s="421"/>
      <c r="WIY522" s="421"/>
      <c r="WIZ522" s="421"/>
      <c r="WJA522" s="421"/>
      <c r="WJB522" s="421"/>
      <c r="WJC522" s="421"/>
      <c r="WJD522" s="421"/>
      <c r="WJE522" s="421"/>
      <c r="WJF522" s="421"/>
      <c r="WJG522" s="421"/>
      <c r="WJH522" s="421"/>
      <c r="WJI522" s="421"/>
      <c r="WJJ522" s="421"/>
      <c r="WJK522" s="421"/>
      <c r="WJL522" s="421"/>
      <c r="WJM522" s="421"/>
      <c r="WJN522" s="421"/>
      <c r="WJO522" s="421"/>
      <c r="WJP522" s="421"/>
      <c r="WJQ522" s="421"/>
      <c r="WJR522" s="421"/>
      <c r="WJS522" s="421"/>
      <c r="WJT522" s="421"/>
      <c r="WJU522" s="421"/>
      <c r="WJV522" s="421"/>
      <c r="WJW522" s="421"/>
      <c r="WJX522" s="421"/>
      <c r="WJY522" s="421"/>
      <c r="WJZ522" s="421"/>
      <c r="WKA522" s="421"/>
      <c r="WKB522" s="421"/>
      <c r="WKC522" s="421"/>
      <c r="WKD522" s="421"/>
      <c r="WKE522" s="421"/>
      <c r="WKF522" s="421"/>
      <c r="WKG522" s="421"/>
      <c r="WKH522" s="421"/>
      <c r="WKI522" s="421"/>
      <c r="WKJ522" s="421"/>
      <c r="WKK522" s="421"/>
      <c r="WKL522" s="421"/>
      <c r="WKM522" s="421"/>
      <c r="WKN522" s="421"/>
      <c r="WKO522" s="421"/>
      <c r="WKP522" s="421"/>
      <c r="WKQ522" s="421"/>
      <c r="WKR522" s="421"/>
      <c r="WKS522" s="421"/>
      <c r="WKT522" s="421"/>
      <c r="WKU522" s="421"/>
      <c r="WKV522" s="421"/>
      <c r="WKW522" s="421"/>
      <c r="WKX522" s="421"/>
      <c r="WKY522" s="421"/>
      <c r="WKZ522" s="421"/>
      <c r="WLA522" s="421"/>
      <c r="WLB522" s="421"/>
      <c r="WLC522" s="421"/>
      <c r="WLD522" s="421"/>
      <c r="WLE522" s="421"/>
      <c r="WLF522" s="421"/>
      <c r="WLG522" s="421"/>
      <c r="WLH522" s="421"/>
      <c r="WLI522" s="421"/>
      <c r="WLJ522" s="421"/>
      <c r="WLK522" s="421"/>
      <c r="WLL522" s="421"/>
      <c r="WLM522" s="421"/>
      <c r="WLN522" s="421"/>
      <c r="WLO522" s="421"/>
      <c r="WLP522" s="421"/>
      <c r="WLQ522" s="421"/>
      <c r="WLR522" s="421"/>
      <c r="WLS522" s="421"/>
      <c r="WLT522" s="421"/>
      <c r="WLU522" s="421"/>
      <c r="WLV522" s="421"/>
      <c r="WLW522" s="421"/>
      <c r="WLX522" s="421"/>
      <c r="WLY522" s="421"/>
      <c r="WLZ522" s="421"/>
      <c r="WMA522" s="421"/>
      <c r="WMB522" s="421"/>
      <c r="WMC522" s="421"/>
      <c r="WMD522" s="421"/>
      <c r="WME522" s="421"/>
      <c r="WMF522" s="421"/>
      <c r="WMG522" s="421"/>
      <c r="WMH522" s="421"/>
      <c r="WMI522" s="421"/>
      <c r="WMJ522" s="421"/>
      <c r="WMK522" s="421"/>
      <c r="WML522" s="421"/>
      <c r="WMM522" s="421"/>
      <c r="WMN522" s="421"/>
      <c r="WMO522" s="421"/>
      <c r="WMP522" s="421"/>
      <c r="WMQ522" s="421"/>
      <c r="WMR522" s="421"/>
      <c r="WMS522" s="421"/>
      <c r="WMT522" s="421"/>
      <c r="WMU522" s="421"/>
      <c r="WMV522" s="421"/>
      <c r="WMW522" s="421"/>
      <c r="WMX522" s="421"/>
      <c r="WMY522" s="421"/>
      <c r="WMZ522" s="421"/>
      <c r="WNA522" s="421"/>
      <c r="WNB522" s="421"/>
      <c r="WNC522" s="421"/>
      <c r="WND522" s="421"/>
      <c r="WNE522" s="421"/>
      <c r="WNF522" s="421"/>
      <c r="WNG522" s="421"/>
      <c r="WNH522" s="421"/>
      <c r="WNI522" s="421"/>
      <c r="WNJ522" s="421"/>
      <c r="WNK522" s="421"/>
      <c r="WNL522" s="421"/>
      <c r="WNM522" s="421"/>
      <c r="WNN522" s="421"/>
      <c r="WNO522" s="421"/>
      <c r="WNP522" s="421"/>
      <c r="WNQ522" s="421"/>
      <c r="WNR522" s="421"/>
      <c r="WNS522" s="421"/>
      <c r="WNT522" s="421"/>
      <c r="WNU522" s="421"/>
      <c r="WNV522" s="421"/>
      <c r="WNW522" s="421"/>
      <c r="WNX522" s="421"/>
      <c r="WNY522" s="421"/>
      <c r="WNZ522" s="421"/>
      <c r="WOA522" s="421"/>
      <c r="WOB522" s="421"/>
      <c r="WOC522" s="421"/>
      <c r="WOD522" s="421"/>
      <c r="WOE522" s="421"/>
      <c r="WOF522" s="421"/>
      <c r="WOG522" s="421"/>
      <c r="WOH522" s="421"/>
      <c r="WOI522" s="421"/>
      <c r="WOJ522" s="421"/>
      <c r="WOK522" s="421"/>
      <c r="WOL522" s="421"/>
      <c r="WOM522" s="421"/>
      <c r="WON522" s="421"/>
      <c r="WOO522" s="421"/>
      <c r="WOP522" s="421"/>
      <c r="WOQ522" s="421"/>
      <c r="WOR522" s="421"/>
      <c r="WOS522" s="421"/>
      <c r="WOT522" s="421"/>
      <c r="WOU522" s="421"/>
      <c r="WOV522" s="421"/>
      <c r="WOW522" s="421"/>
      <c r="WOX522" s="421"/>
      <c r="WOY522" s="421"/>
      <c r="WOZ522" s="421"/>
      <c r="WPA522" s="421"/>
      <c r="WPB522" s="421"/>
      <c r="WPC522" s="421"/>
      <c r="WPD522" s="421"/>
      <c r="WPE522" s="421"/>
      <c r="WPF522" s="421"/>
      <c r="WPG522" s="421"/>
      <c r="WPH522" s="421"/>
      <c r="WPI522" s="421"/>
      <c r="WPJ522" s="421"/>
      <c r="WPK522" s="421"/>
      <c r="WPL522" s="421"/>
      <c r="WPM522" s="421"/>
      <c r="WPN522" s="421"/>
      <c r="WPO522" s="421"/>
      <c r="WPP522" s="421"/>
      <c r="WPQ522" s="421"/>
      <c r="WPR522" s="421"/>
      <c r="WPS522" s="421"/>
      <c r="WPT522" s="421"/>
      <c r="WPU522" s="421"/>
      <c r="WPV522" s="421"/>
      <c r="WPW522" s="421"/>
      <c r="WPX522" s="421"/>
      <c r="WPY522" s="421"/>
      <c r="WPZ522" s="421"/>
      <c r="WQA522" s="421"/>
      <c r="WQB522" s="421"/>
      <c r="WQC522" s="421"/>
      <c r="WQD522" s="421"/>
      <c r="WQE522" s="421"/>
      <c r="WQF522" s="421"/>
      <c r="WQG522" s="421"/>
      <c r="WQH522" s="421"/>
      <c r="WQI522" s="421"/>
      <c r="WQJ522" s="421"/>
      <c r="WQK522" s="421"/>
      <c r="WQL522" s="421"/>
      <c r="WQM522" s="421"/>
      <c r="WQN522" s="421"/>
      <c r="WQO522" s="421"/>
      <c r="WQP522" s="421"/>
      <c r="WQQ522" s="421"/>
      <c r="WQR522" s="421"/>
      <c r="WQS522" s="421"/>
      <c r="WQT522" s="421"/>
      <c r="WQU522" s="421"/>
      <c r="WQV522" s="421"/>
      <c r="WQW522" s="421"/>
      <c r="WQX522" s="421"/>
      <c r="WQY522" s="421"/>
      <c r="WQZ522" s="421"/>
      <c r="WRA522" s="421"/>
      <c r="WRB522" s="421"/>
      <c r="WRC522" s="421"/>
      <c r="WRD522" s="421"/>
      <c r="WRE522" s="421"/>
      <c r="WRF522" s="421"/>
      <c r="WRG522" s="421"/>
      <c r="WRH522" s="421"/>
      <c r="WRI522" s="421"/>
      <c r="WRJ522" s="421"/>
      <c r="WRK522" s="421"/>
      <c r="WRL522" s="421"/>
      <c r="WRM522" s="421"/>
      <c r="WRN522" s="421"/>
      <c r="WRO522" s="421"/>
      <c r="WRP522" s="421"/>
      <c r="WRQ522" s="421"/>
      <c r="WRR522" s="421"/>
      <c r="WRS522" s="421"/>
      <c r="WRT522" s="421"/>
      <c r="WRU522" s="421"/>
      <c r="WRV522" s="421"/>
      <c r="WRW522" s="421"/>
      <c r="WRX522" s="421"/>
      <c r="WRY522" s="421"/>
      <c r="WRZ522" s="421"/>
      <c r="WSA522" s="421"/>
      <c r="WSB522" s="421"/>
      <c r="WSC522" s="421"/>
      <c r="WSD522" s="421"/>
      <c r="WSE522" s="421"/>
      <c r="WSF522" s="421"/>
      <c r="WSG522" s="421"/>
      <c r="WSH522" s="421"/>
      <c r="WSI522" s="421"/>
      <c r="WSJ522" s="421"/>
      <c r="WSK522" s="421"/>
      <c r="WSL522" s="421"/>
      <c r="WSM522" s="421"/>
      <c r="WSN522" s="421"/>
      <c r="WSO522" s="421"/>
      <c r="WSP522" s="421"/>
      <c r="WSQ522" s="421"/>
      <c r="WSR522" s="421"/>
      <c r="WSS522" s="421"/>
      <c r="WST522" s="421"/>
      <c r="WSU522" s="421"/>
      <c r="WSV522" s="421"/>
      <c r="WSW522" s="421"/>
      <c r="WSX522" s="421"/>
      <c r="WSY522" s="421"/>
      <c r="WSZ522" s="421"/>
      <c r="WTA522" s="421"/>
      <c r="WTB522" s="421"/>
      <c r="WTC522" s="421"/>
      <c r="WTD522" s="421"/>
      <c r="WTE522" s="421"/>
      <c r="WTF522" s="421"/>
      <c r="WTG522" s="421"/>
      <c r="WTH522" s="421"/>
      <c r="WTI522" s="421"/>
      <c r="WTJ522" s="421"/>
      <c r="WTK522" s="421"/>
      <c r="WTL522" s="421"/>
      <c r="WTM522" s="421"/>
      <c r="WTN522" s="421"/>
      <c r="WTO522" s="421"/>
      <c r="WTP522" s="421"/>
      <c r="WTQ522" s="421"/>
      <c r="WTR522" s="421"/>
      <c r="WTS522" s="421"/>
      <c r="WTT522" s="421"/>
      <c r="WTU522" s="421"/>
      <c r="WTV522" s="421"/>
      <c r="WTW522" s="421"/>
      <c r="WTX522" s="421"/>
      <c r="WTY522" s="421"/>
      <c r="WTZ522" s="421"/>
      <c r="WUA522" s="421"/>
      <c r="WUB522" s="421"/>
      <c r="WUC522" s="421"/>
      <c r="WUD522" s="421"/>
      <c r="WUE522" s="421"/>
      <c r="WUF522" s="421"/>
      <c r="WUG522" s="421"/>
      <c r="WUH522" s="421"/>
      <c r="WUI522" s="421"/>
      <c r="WUJ522" s="421"/>
      <c r="WUK522" s="421"/>
      <c r="WUL522" s="421"/>
      <c r="WUM522" s="421"/>
      <c r="WUN522" s="421"/>
      <c r="WUO522" s="421"/>
      <c r="WUP522" s="421"/>
      <c r="WUQ522" s="421"/>
      <c r="WUR522" s="421"/>
      <c r="WUS522" s="421"/>
      <c r="WUT522" s="421"/>
      <c r="WUU522" s="421"/>
      <c r="WUV522" s="421"/>
      <c r="WUW522" s="421"/>
      <c r="WUX522" s="421"/>
      <c r="WUY522" s="421"/>
      <c r="WUZ522" s="421"/>
      <c r="WVA522" s="421"/>
      <c r="WVB522" s="421"/>
      <c r="WVC522" s="421"/>
      <c r="WVD522" s="421"/>
      <c r="WVE522" s="421"/>
      <c r="WVF522" s="421"/>
      <c r="WVG522" s="421"/>
      <c r="WVH522" s="421"/>
      <c r="WVI522" s="421"/>
      <c r="WVJ522" s="421"/>
      <c r="WVK522" s="421"/>
      <c r="WVL522" s="421"/>
      <c r="WVM522" s="421"/>
      <c r="WVN522" s="421"/>
      <c r="WVO522" s="421"/>
      <c r="WVP522" s="421"/>
      <c r="WVQ522" s="421"/>
      <c r="WVR522" s="421"/>
      <c r="WVS522" s="421"/>
      <c r="WVT522" s="421"/>
      <c r="WVU522" s="421"/>
      <c r="WVV522" s="421"/>
      <c r="WVW522" s="421"/>
      <c r="WVX522" s="421"/>
      <c r="WVY522" s="421"/>
      <c r="WVZ522" s="421"/>
      <c r="WWA522" s="421"/>
      <c r="WWB522" s="421"/>
      <c r="WWC522" s="421"/>
      <c r="WWD522" s="421"/>
      <c r="WWE522" s="421"/>
      <c r="WWF522" s="421"/>
      <c r="WWG522" s="421"/>
      <c r="WWH522" s="421"/>
      <c r="WWI522" s="421"/>
      <c r="WWJ522" s="421"/>
      <c r="WWK522" s="421"/>
      <c r="WWL522" s="421"/>
      <c r="WWM522" s="421"/>
      <c r="WWN522" s="421"/>
      <c r="WWO522" s="421"/>
      <c r="WWP522" s="421"/>
      <c r="WWQ522" s="421"/>
      <c r="WWR522" s="421"/>
      <c r="WWS522" s="421"/>
      <c r="WWT522" s="421"/>
      <c r="WWU522" s="421"/>
      <c r="WWV522" s="421"/>
      <c r="WWW522" s="421"/>
      <c r="WWX522" s="421"/>
      <c r="WWY522" s="421"/>
      <c r="WWZ522" s="421"/>
      <c r="WXA522" s="421"/>
      <c r="WXB522" s="421"/>
      <c r="WXC522" s="421"/>
      <c r="WXD522" s="421"/>
      <c r="WXE522" s="421"/>
      <c r="WXF522" s="421"/>
      <c r="WXG522" s="421"/>
      <c r="WXH522" s="421"/>
      <c r="WXI522" s="421"/>
      <c r="WXJ522" s="421"/>
      <c r="WXK522" s="421"/>
      <c r="WXL522" s="421"/>
      <c r="WXM522" s="421"/>
      <c r="WXN522" s="421"/>
      <c r="WXO522" s="421"/>
      <c r="WXP522" s="421"/>
      <c r="WXQ522" s="421"/>
      <c r="WXR522" s="421"/>
      <c r="WXS522" s="421"/>
      <c r="WXT522" s="421"/>
      <c r="WXU522" s="421"/>
      <c r="WXV522" s="421"/>
      <c r="WXW522" s="421"/>
      <c r="WXX522" s="421"/>
      <c r="WXY522" s="421"/>
      <c r="WXZ522" s="421"/>
      <c r="WYA522" s="421"/>
      <c r="WYB522" s="421"/>
      <c r="WYC522" s="421"/>
      <c r="WYD522" s="421"/>
      <c r="WYE522" s="421"/>
      <c r="WYF522" s="421"/>
      <c r="WYG522" s="421"/>
      <c r="WYH522" s="421"/>
      <c r="WYI522" s="421"/>
      <c r="WYJ522" s="421"/>
      <c r="WYK522" s="421"/>
      <c r="WYL522" s="421"/>
      <c r="WYM522" s="421"/>
      <c r="WYN522" s="421"/>
      <c r="WYO522" s="421"/>
      <c r="WYP522" s="421"/>
      <c r="WYQ522" s="421"/>
      <c r="WYR522" s="421"/>
      <c r="WYS522" s="421"/>
      <c r="WYT522" s="421"/>
      <c r="WYU522" s="421"/>
      <c r="WYV522" s="421"/>
      <c r="WYW522" s="421"/>
      <c r="WYX522" s="421"/>
      <c r="WYY522" s="421"/>
      <c r="WYZ522" s="421"/>
      <c r="WZA522" s="421"/>
      <c r="WZB522" s="421"/>
      <c r="WZC522" s="421"/>
      <c r="WZD522" s="421"/>
      <c r="WZE522" s="421"/>
      <c r="WZF522" s="421"/>
      <c r="WZG522" s="421"/>
      <c r="WZH522" s="421"/>
      <c r="WZI522" s="421"/>
      <c r="WZJ522" s="421"/>
      <c r="WZK522" s="421"/>
      <c r="WZL522" s="421"/>
      <c r="WZM522" s="421"/>
      <c r="WZN522" s="421"/>
      <c r="WZO522" s="421"/>
      <c r="WZP522" s="421"/>
      <c r="WZQ522" s="421"/>
      <c r="WZR522" s="421"/>
      <c r="WZS522" s="421"/>
      <c r="WZT522" s="421"/>
      <c r="WZU522" s="421"/>
      <c r="WZV522" s="421"/>
      <c r="WZW522" s="421"/>
      <c r="WZX522" s="421"/>
      <c r="WZY522" s="421"/>
      <c r="WZZ522" s="421"/>
      <c r="XAA522" s="421"/>
      <c r="XAB522" s="421"/>
      <c r="XAC522" s="421"/>
      <c r="XAD522" s="421"/>
      <c r="XAE522" s="421"/>
      <c r="XAF522" s="421"/>
      <c r="XAG522" s="421"/>
      <c r="XAH522" s="421"/>
      <c r="XAI522" s="421"/>
      <c r="XAJ522" s="421"/>
      <c r="XAK522" s="421"/>
      <c r="XAL522" s="421"/>
      <c r="XAM522" s="421"/>
      <c r="XAN522" s="421"/>
      <c r="XAO522" s="421"/>
      <c r="XAP522" s="421"/>
      <c r="XAQ522" s="421"/>
      <c r="XAR522" s="421"/>
      <c r="XAS522" s="421"/>
      <c r="XAT522" s="421"/>
      <c r="XAU522" s="421"/>
      <c r="XAV522" s="421"/>
      <c r="XAW522" s="421"/>
      <c r="XAX522" s="421"/>
      <c r="XAY522" s="421"/>
      <c r="XAZ522" s="421"/>
      <c r="XBA522" s="421"/>
      <c r="XBB522" s="421"/>
      <c r="XBC522" s="421"/>
      <c r="XBD522" s="421"/>
      <c r="XBE522" s="421"/>
      <c r="XBF522" s="421"/>
      <c r="XBG522" s="421"/>
      <c r="XBH522" s="421"/>
      <c r="XBI522" s="421"/>
      <c r="XBJ522" s="421"/>
      <c r="XBK522" s="421"/>
      <c r="XBL522" s="421"/>
      <c r="XBM522" s="421"/>
      <c r="XBN522" s="421"/>
      <c r="XBO522" s="421"/>
      <c r="XBP522" s="421"/>
      <c r="XBQ522" s="421"/>
      <c r="XBR522" s="421"/>
      <c r="XBS522" s="421"/>
      <c r="XBT522" s="421"/>
      <c r="XBU522" s="421"/>
      <c r="XBV522" s="421"/>
      <c r="XBW522" s="421"/>
      <c r="XBX522" s="421"/>
      <c r="XBY522" s="421"/>
      <c r="XBZ522" s="421"/>
      <c r="XCA522" s="421"/>
      <c r="XCB522" s="421"/>
      <c r="XCC522" s="421"/>
      <c r="XCD522" s="421"/>
      <c r="XCE522" s="421"/>
      <c r="XCF522" s="421"/>
      <c r="XCG522" s="421"/>
      <c r="XCH522" s="421"/>
      <c r="XCI522" s="421"/>
      <c r="XCJ522" s="421"/>
      <c r="XCK522" s="421"/>
      <c r="XCL522" s="421"/>
      <c r="XCM522" s="421"/>
      <c r="XCN522" s="421"/>
      <c r="XCO522" s="421"/>
      <c r="XCP522" s="421"/>
      <c r="XCQ522" s="421"/>
      <c r="XCR522" s="421"/>
      <c r="XCS522" s="421"/>
      <c r="XCT522" s="421"/>
      <c r="XCU522" s="421"/>
      <c r="XCV522" s="421"/>
      <c r="XCW522" s="421"/>
      <c r="XCX522" s="421"/>
      <c r="XCY522" s="421"/>
      <c r="XCZ522" s="421"/>
      <c r="XDA522" s="421"/>
      <c r="XDB522" s="421"/>
      <c r="XDC522" s="421"/>
      <c r="XDD522" s="421"/>
      <c r="XDE522" s="421"/>
      <c r="XDF522" s="421"/>
      <c r="XDG522" s="421"/>
      <c r="XDH522" s="421"/>
      <c r="XDI522" s="421"/>
      <c r="XDJ522" s="421"/>
      <c r="XDK522" s="421"/>
      <c r="XDL522" s="421"/>
      <c r="XDM522" s="421"/>
      <c r="XDN522" s="421"/>
      <c r="XDO522" s="421"/>
      <c r="XDP522" s="421"/>
      <c r="XDQ522" s="421"/>
      <c r="XDR522" s="421"/>
      <c r="XDS522" s="421"/>
      <c r="XDT522" s="421"/>
      <c r="XDU522" s="421"/>
      <c r="XDV522" s="421"/>
      <c r="XDW522" s="421"/>
      <c r="XDX522" s="421"/>
      <c r="XDY522" s="421"/>
      <c r="XDZ522" s="421"/>
      <c r="XEA522" s="421"/>
      <c r="XEB522" s="421"/>
      <c r="XEC522" s="421"/>
      <c r="XED522" s="421"/>
      <c r="XEE522" s="421"/>
      <c r="XEF522" s="421"/>
      <c r="XEG522" s="421"/>
      <c r="XEH522" s="421"/>
      <c r="XEI522" s="421"/>
      <c r="XEJ522" s="421"/>
      <c r="XEK522" s="421"/>
      <c r="XEL522" s="421"/>
      <c r="XEM522" s="421"/>
      <c r="XEN522" s="421"/>
      <c r="XEO522" s="421"/>
      <c r="XEP522" s="421"/>
      <c r="XEQ522" s="421"/>
      <c r="XER522" s="421"/>
      <c r="XES522" s="421"/>
      <c r="XET522" s="421"/>
      <c r="XEU522" s="421"/>
      <c r="XEV522" s="421"/>
      <c r="XEW522" s="421"/>
      <c r="XEX522" s="421"/>
      <c r="XEY522" s="421"/>
      <c r="XEZ522" s="421"/>
      <c r="XFA522" s="421"/>
      <c r="XFB522" s="421"/>
      <c r="XFC522" s="421"/>
    </row>
    <row r="523" spans="1:16383">
      <c r="A523" s="420"/>
      <c r="B523" s="784"/>
      <c r="C523" s="784"/>
      <c r="D523" s="784"/>
      <c r="E523" s="923"/>
      <c r="F523" s="420"/>
      <c r="G523" s="420"/>
      <c r="H523" s="780"/>
      <c r="I523" s="780"/>
      <c r="J523" s="780"/>
      <c r="K523" s="888" t="s">
        <v>388</v>
      </c>
      <c r="L523" s="888"/>
      <c r="M523" s="420"/>
      <c r="N523" s="420"/>
      <c r="O523" s="420"/>
      <c r="P523" s="420"/>
      <c r="Q523" s="420"/>
      <c r="R523" s="420"/>
      <c r="S523" s="420"/>
      <c r="T523" s="420"/>
      <c r="U523" s="420"/>
      <c r="V523" s="420"/>
      <c r="W523" s="420"/>
      <c r="X523" s="420"/>
      <c r="Y523" s="420"/>
      <c r="Z523" s="420"/>
      <c r="AA523" s="420"/>
      <c r="AB523" s="420"/>
      <c r="AC523" s="420"/>
      <c r="AD523" s="420"/>
      <c r="AE523" s="420"/>
      <c r="AF523" s="420"/>
      <c r="AG523" s="420"/>
      <c r="AH523" s="420"/>
      <c r="AI523" s="420"/>
      <c r="AJ523" s="420"/>
      <c r="AK523" s="420"/>
      <c r="AL523" s="420"/>
      <c r="AM523" s="420"/>
      <c r="AN523" s="420"/>
      <c r="AO523" s="421"/>
      <c r="AP523" s="421"/>
      <c r="AQ523" s="421"/>
      <c r="AR523" s="421"/>
      <c r="AS523" s="421"/>
      <c r="AT523" s="421"/>
      <c r="AU523" s="421"/>
      <c r="AV523" s="421"/>
      <c r="AW523" s="421"/>
      <c r="AX523" s="421"/>
      <c r="AY523" s="421"/>
      <c r="AZ523" s="421"/>
      <c r="BA523" s="421"/>
      <c r="BB523" s="421"/>
      <c r="BC523" s="421"/>
      <c r="BD523" s="421"/>
      <c r="BE523" s="421"/>
      <c r="BF523" s="421"/>
      <c r="BG523" s="421"/>
      <c r="BH523" s="421"/>
      <c r="BI523" s="421"/>
      <c r="BJ523" s="421"/>
      <c r="BK523" s="421"/>
      <c r="BL523" s="421"/>
      <c r="BM523" s="421"/>
      <c r="BN523" s="421"/>
      <c r="BO523" s="421"/>
      <c r="BP523" s="421"/>
      <c r="BQ523" s="421"/>
      <c r="BR523" s="421"/>
      <c r="BS523" s="421"/>
      <c r="BT523" s="421"/>
      <c r="BU523" s="421"/>
      <c r="BV523" s="421"/>
      <c r="BW523" s="421"/>
      <c r="BX523" s="421"/>
      <c r="BY523" s="421"/>
      <c r="BZ523" s="421"/>
      <c r="CA523" s="421"/>
      <c r="CB523" s="421"/>
      <c r="CC523" s="421"/>
      <c r="CD523" s="421"/>
      <c r="CE523" s="421"/>
      <c r="CF523" s="421"/>
      <c r="CG523" s="421"/>
      <c r="CH523" s="421"/>
      <c r="CI523" s="421"/>
      <c r="CJ523" s="421"/>
      <c r="CK523" s="421"/>
      <c r="CL523" s="421"/>
      <c r="CM523" s="421"/>
      <c r="CN523" s="421"/>
      <c r="CO523" s="421"/>
      <c r="CP523" s="421"/>
      <c r="CQ523" s="421"/>
      <c r="CR523" s="421"/>
      <c r="CS523" s="421"/>
      <c r="CT523" s="421"/>
      <c r="CU523" s="421"/>
      <c r="CV523" s="421"/>
      <c r="CW523" s="421"/>
      <c r="CX523" s="421"/>
      <c r="CY523" s="421"/>
      <c r="CZ523" s="421"/>
      <c r="DA523" s="421"/>
      <c r="DB523" s="421"/>
      <c r="DC523" s="421"/>
      <c r="DD523" s="421"/>
      <c r="DE523" s="421"/>
      <c r="DF523" s="421"/>
      <c r="DG523" s="421"/>
      <c r="DH523" s="421"/>
      <c r="DI523" s="421"/>
      <c r="DJ523" s="421"/>
      <c r="DK523" s="421"/>
      <c r="DL523" s="421"/>
      <c r="DM523" s="421"/>
      <c r="DN523" s="421"/>
      <c r="DO523" s="421"/>
      <c r="DP523" s="421"/>
      <c r="DQ523" s="421"/>
      <c r="DR523" s="421"/>
      <c r="DS523" s="421"/>
      <c r="DT523" s="421"/>
      <c r="DU523" s="421"/>
      <c r="DV523" s="421"/>
      <c r="DW523" s="421"/>
      <c r="DX523" s="421"/>
      <c r="DY523" s="421"/>
      <c r="DZ523" s="421"/>
      <c r="EA523" s="421"/>
      <c r="EB523" s="421"/>
      <c r="EC523" s="421"/>
      <c r="ED523" s="421"/>
      <c r="EE523" s="421"/>
      <c r="EF523" s="421"/>
      <c r="EG523" s="421"/>
      <c r="EH523" s="421"/>
      <c r="EI523" s="421"/>
      <c r="EJ523" s="421"/>
      <c r="EK523" s="421"/>
      <c r="EL523" s="421"/>
      <c r="EM523" s="421"/>
      <c r="EN523" s="421"/>
      <c r="EO523" s="421"/>
      <c r="EP523" s="421"/>
      <c r="EQ523" s="421"/>
      <c r="ER523" s="421"/>
      <c r="ES523" s="421"/>
      <c r="ET523" s="421"/>
      <c r="EU523" s="421"/>
      <c r="EV523" s="421"/>
      <c r="EW523" s="421"/>
      <c r="EX523" s="421"/>
      <c r="EY523" s="421"/>
      <c r="EZ523" s="421"/>
      <c r="FA523" s="421"/>
      <c r="FB523" s="421"/>
      <c r="FC523" s="421"/>
      <c r="FD523" s="421"/>
      <c r="FE523" s="421"/>
      <c r="FF523" s="421"/>
      <c r="FG523" s="421"/>
      <c r="FH523" s="421"/>
      <c r="FI523" s="421"/>
      <c r="FJ523" s="421"/>
      <c r="FK523" s="421"/>
      <c r="FL523" s="421"/>
      <c r="FM523" s="421"/>
      <c r="FN523" s="421"/>
      <c r="FO523" s="421"/>
      <c r="FP523" s="421"/>
      <c r="FQ523" s="421"/>
      <c r="FR523" s="421"/>
      <c r="FS523" s="421"/>
      <c r="FT523" s="421"/>
      <c r="FU523" s="421"/>
      <c r="FV523" s="421"/>
      <c r="FW523" s="421"/>
      <c r="FX523" s="421"/>
      <c r="FY523" s="421"/>
      <c r="FZ523" s="421"/>
      <c r="GA523" s="421"/>
      <c r="GB523" s="421"/>
      <c r="GC523" s="421"/>
      <c r="GD523" s="421"/>
      <c r="GE523" s="421"/>
      <c r="GF523" s="421"/>
      <c r="GG523" s="421"/>
      <c r="GH523" s="421"/>
      <c r="GI523" s="421"/>
      <c r="GJ523" s="421"/>
      <c r="GK523" s="421"/>
      <c r="GL523" s="421"/>
      <c r="GM523" s="421"/>
      <c r="GN523" s="421"/>
      <c r="GO523" s="421"/>
      <c r="GP523" s="421"/>
      <c r="GQ523" s="421"/>
      <c r="GR523" s="421"/>
      <c r="GS523" s="421"/>
      <c r="GT523" s="421"/>
      <c r="GU523" s="421"/>
      <c r="GV523" s="421"/>
      <c r="GW523" s="421"/>
      <c r="GX523" s="421"/>
      <c r="GY523" s="421"/>
      <c r="GZ523" s="421"/>
      <c r="HA523" s="421"/>
      <c r="HB523" s="421"/>
      <c r="HC523" s="421"/>
      <c r="HD523" s="421"/>
      <c r="HE523" s="421"/>
      <c r="HF523" s="421"/>
      <c r="HG523" s="421"/>
      <c r="HH523" s="421"/>
      <c r="HI523" s="421"/>
      <c r="HJ523" s="421"/>
      <c r="HK523" s="421"/>
      <c r="HL523" s="421"/>
      <c r="HM523" s="421"/>
      <c r="HN523" s="421"/>
      <c r="HO523" s="421"/>
      <c r="HP523" s="421"/>
      <c r="HQ523" s="421"/>
      <c r="HR523" s="421"/>
      <c r="HS523" s="421"/>
      <c r="HT523" s="421"/>
      <c r="HU523" s="421"/>
      <c r="HV523" s="421"/>
      <c r="HW523" s="421"/>
      <c r="HX523" s="421"/>
      <c r="HY523" s="421"/>
      <c r="HZ523" s="421"/>
      <c r="IA523" s="421"/>
      <c r="IB523" s="421"/>
      <c r="IC523" s="421"/>
      <c r="ID523" s="421"/>
      <c r="IE523" s="421"/>
      <c r="IF523" s="421"/>
      <c r="IG523" s="421"/>
      <c r="IH523" s="421"/>
      <c r="II523" s="421"/>
      <c r="IJ523" s="421"/>
      <c r="IK523" s="421"/>
      <c r="IL523" s="421"/>
      <c r="IM523" s="421"/>
      <c r="IN523" s="421"/>
      <c r="IO523" s="421"/>
      <c r="IP523" s="421"/>
      <c r="IQ523" s="421"/>
      <c r="IR523" s="421"/>
      <c r="IS523" s="421"/>
      <c r="IT523" s="421"/>
      <c r="IU523" s="421"/>
      <c r="IV523" s="421"/>
      <c r="IW523" s="421"/>
      <c r="IX523" s="421"/>
      <c r="IY523" s="421"/>
      <c r="IZ523" s="421"/>
      <c r="JA523" s="421"/>
      <c r="JB523" s="421"/>
      <c r="JC523" s="421"/>
      <c r="JD523" s="421"/>
      <c r="JE523" s="421"/>
      <c r="JF523" s="421"/>
      <c r="JG523" s="421"/>
      <c r="JH523" s="421"/>
      <c r="JI523" s="421"/>
      <c r="JJ523" s="421"/>
      <c r="JK523" s="421"/>
      <c r="JL523" s="421"/>
      <c r="JM523" s="421"/>
      <c r="JN523" s="421"/>
      <c r="JO523" s="421"/>
      <c r="JP523" s="421"/>
      <c r="JQ523" s="421"/>
      <c r="JR523" s="421"/>
      <c r="JS523" s="421"/>
      <c r="JT523" s="421"/>
      <c r="JU523" s="421"/>
      <c r="JV523" s="421"/>
      <c r="JW523" s="421"/>
      <c r="JX523" s="421"/>
      <c r="JY523" s="421"/>
      <c r="JZ523" s="421"/>
      <c r="KA523" s="421"/>
      <c r="KB523" s="421"/>
      <c r="KC523" s="421"/>
      <c r="KD523" s="421"/>
      <c r="KE523" s="421"/>
      <c r="KF523" s="421"/>
      <c r="KG523" s="421"/>
      <c r="KH523" s="421"/>
      <c r="KI523" s="421"/>
      <c r="KJ523" s="421"/>
      <c r="KK523" s="421"/>
      <c r="KL523" s="421"/>
      <c r="KM523" s="421"/>
      <c r="KN523" s="421"/>
      <c r="KO523" s="421"/>
      <c r="KP523" s="421"/>
      <c r="KQ523" s="421"/>
      <c r="KR523" s="421"/>
      <c r="KS523" s="421"/>
      <c r="KT523" s="421"/>
      <c r="KU523" s="421"/>
      <c r="KV523" s="421"/>
      <c r="KW523" s="421"/>
      <c r="KX523" s="421"/>
      <c r="KY523" s="421"/>
      <c r="KZ523" s="421"/>
      <c r="LA523" s="421"/>
      <c r="LB523" s="421"/>
      <c r="LC523" s="421"/>
      <c r="LD523" s="421"/>
      <c r="LE523" s="421"/>
      <c r="LF523" s="421"/>
      <c r="LG523" s="421"/>
      <c r="LH523" s="421"/>
      <c r="LI523" s="421"/>
      <c r="LJ523" s="421"/>
      <c r="LK523" s="421"/>
      <c r="LL523" s="421"/>
      <c r="LM523" s="421"/>
      <c r="LN523" s="421"/>
      <c r="LO523" s="421"/>
      <c r="LP523" s="421"/>
      <c r="LQ523" s="421"/>
      <c r="LR523" s="421"/>
      <c r="LS523" s="421"/>
      <c r="LT523" s="421"/>
      <c r="LU523" s="421"/>
      <c r="LV523" s="421"/>
      <c r="LW523" s="421"/>
      <c r="LX523" s="421"/>
      <c r="LY523" s="421"/>
      <c r="LZ523" s="421"/>
      <c r="MA523" s="421"/>
      <c r="MB523" s="421"/>
      <c r="MC523" s="421"/>
      <c r="MD523" s="421"/>
      <c r="ME523" s="421"/>
      <c r="MF523" s="421"/>
      <c r="MG523" s="421"/>
      <c r="MH523" s="421"/>
      <c r="MI523" s="421"/>
      <c r="MJ523" s="421"/>
      <c r="MK523" s="421"/>
      <c r="ML523" s="421"/>
      <c r="MM523" s="421"/>
      <c r="MN523" s="421"/>
      <c r="MO523" s="421"/>
      <c r="MP523" s="421"/>
      <c r="MQ523" s="421"/>
      <c r="MR523" s="421"/>
      <c r="MS523" s="421"/>
      <c r="MT523" s="421"/>
      <c r="MU523" s="421"/>
      <c r="MV523" s="421"/>
      <c r="MW523" s="421"/>
      <c r="MX523" s="421"/>
      <c r="MY523" s="421"/>
      <c r="MZ523" s="421"/>
      <c r="NA523" s="421"/>
      <c r="NB523" s="421"/>
      <c r="NC523" s="421"/>
      <c r="ND523" s="421"/>
      <c r="NE523" s="421"/>
      <c r="NF523" s="421"/>
      <c r="NG523" s="421"/>
      <c r="NH523" s="421"/>
      <c r="NI523" s="421"/>
      <c r="NJ523" s="421"/>
      <c r="NK523" s="421"/>
      <c r="NL523" s="421"/>
      <c r="NM523" s="421"/>
      <c r="NN523" s="421"/>
      <c r="NO523" s="421"/>
      <c r="NP523" s="421"/>
      <c r="NQ523" s="421"/>
      <c r="NR523" s="421"/>
      <c r="NS523" s="421"/>
      <c r="NT523" s="421"/>
      <c r="NU523" s="421"/>
      <c r="NV523" s="421"/>
      <c r="NW523" s="421"/>
      <c r="NX523" s="421"/>
      <c r="NY523" s="421"/>
      <c r="NZ523" s="421"/>
      <c r="OA523" s="421"/>
      <c r="OB523" s="421"/>
      <c r="OC523" s="421"/>
      <c r="OD523" s="421"/>
      <c r="OE523" s="421"/>
      <c r="OF523" s="421"/>
      <c r="OG523" s="421"/>
      <c r="OH523" s="421"/>
      <c r="OI523" s="421"/>
      <c r="OJ523" s="421"/>
      <c r="OK523" s="421"/>
      <c r="OL523" s="421"/>
      <c r="OM523" s="421"/>
      <c r="ON523" s="421"/>
      <c r="OO523" s="421"/>
      <c r="OP523" s="421"/>
      <c r="OQ523" s="421"/>
      <c r="OR523" s="421"/>
      <c r="OS523" s="421"/>
      <c r="OT523" s="421"/>
      <c r="OU523" s="421"/>
      <c r="OV523" s="421"/>
      <c r="OW523" s="421"/>
      <c r="OX523" s="421"/>
      <c r="OY523" s="421"/>
      <c r="OZ523" s="421"/>
      <c r="PA523" s="421"/>
      <c r="PB523" s="421"/>
      <c r="PC523" s="421"/>
      <c r="PD523" s="421"/>
      <c r="PE523" s="421"/>
      <c r="PF523" s="421"/>
      <c r="PG523" s="421"/>
      <c r="PH523" s="421"/>
      <c r="PI523" s="421"/>
      <c r="PJ523" s="421"/>
      <c r="PK523" s="421"/>
      <c r="PL523" s="421"/>
      <c r="PM523" s="421"/>
      <c r="PN523" s="421"/>
      <c r="PO523" s="421"/>
      <c r="PP523" s="421"/>
      <c r="PQ523" s="421"/>
      <c r="PR523" s="421"/>
      <c r="PS523" s="421"/>
      <c r="PT523" s="421"/>
      <c r="PU523" s="421"/>
      <c r="PV523" s="421"/>
      <c r="PW523" s="421"/>
      <c r="PX523" s="421"/>
      <c r="PY523" s="421"/>
      <c r="PZ523" s="421"/>
      <c r="QA523" s="421"/>
      <c r="QB523" s="421"/>
      <c r="QC523" s="421"/>
      <c r="QD523" s="421"/>
      <c r="QE523" s="421"/>
      <c r="QF523" s="421"/>
      <c r="QG523" s="421"/>
      <c r="QH523" s="421"/>
      <c r="QI523" s="421"/>
      <c r="QJ523" s="421"/>
      <c r="QK523" s="421"/>
      <c r="QL523" s="421"/>
      <c r="QM523" s="421"/>
      <c r="QN523" s="421"/>
      <c r="QO523" s="421"/>
      <c r="QP523" s="421"/>
      <c r="QQ523" s="421"/>
      <c r="QR523" s="421"/>
      <c r="QS523" s="421"/>
      <c r="QT523" s="421"/>
      <c r="QU523" s="421"/>
      <c r="QV523" s="421"/>
      <c r="QW523" s="421"/>
      <c r="QX523" s="421"/>
      <c r="QY523" s="421"/>
      <c r="QZ523" s="421"/>
      <c r="RA523" s="421"/>
      <c r="RB523" s="421"/>
      <c r="RC523" s="421"/>
      <c r="RD523" s="421"/>
      <c r="RE523" s="421"/>
      <c r="RF523" s="421"/>
      <c r="RG523" s="421"/>
      <c r="RH523" s="421"/>
      <c r="RI523" s="421"/>
      <c r="RJ523" s="421"/>
      <c r="RK523" s="421"/>
      <c r="RL523" s="421"/>
      <c r="RM523" s="421"/>
      <c r="RN523" s="421"/>
      <c r="RO523" s="421"/>
      <c r="RP523" s="421"/>
      <c r="RQ523" s="421"/>
      <c r="RR523" s="421"/>
      <c r="RS523" s="421"/>
      <c r="RT523" s="421"/>
      <c r="RU523" s="421"/>
      <c r="RV523" s="421"/>
      <c r="RW523" s="421"/>
      <c r="RX523" s="421"/>
      <c r="RY523" s="421"/>
      <c r="RZ523" s="421"/>
      <c r="SA523" s="421"/>
      <c r="SB523" s="421"/>
      <c r="SC523" s="421"/>
      <c r="SD523" s="421"/>
      <c r="SE523" s="421"/>
      <c r="SF523" s="421"/>
      <c r="SG523" s="421"/>
      <c r="SH523" s="421"/>
      <c r="SI523" s="421"/>
      <c r="SJ523" s="421"/>
      <c r="SK523" s="421"/>
      <c r="SL523" s="421"/>
      <c r="SM523" s="421"/>
      <c r="SN523" s="421"/>
      <c r="SO523" s="421"/>
      <c r="SP523" s="421"/>
      <c r="SQ523" s="421"/>
      <c r="SR523" s="421"/>
      <c r="SS523" s="421"/>
      <c r="ST523" s="421"/>
      <c r="SU523" s="421"/>
      <c r="SV523" s="421"/>
      <c r="SW523" s="421"/>
      <c r="SX523" s="421"/>
      <c r="SY523" s="421"/>
      <c r="SZ523" s="421"/>
      <c r="TA523" s="421"/>
      <c r="TB523" s="421"/>
      <c r="TC523" s="421"/>
      <c r="TD523" s="421"/>
      <c r="TE523" s="421"/>
      <c r="TF523" s="421"/>
      <c r="TG523" s="421"/>
      <c r="TH523" s="421"/>
      <c r="TI523" s="421"/>
      <c r="TJ523" s="421"/>
      <c r="TK523" s="421"/>
      <c r="TL523" s="421"/>
      <c r="TM523" s="421"/>
      <c r="TN523" s="421"/>
      <c r="TO523" s="421"/>
      <c r="TP523" s="421"/>
      <c r="TQ523" s="421"/>
      <c r="TR523" s="421"/>
      <c r="TS523" s="421"/>
      <c r="TT523" s="421"/>
      <c r="TU523" s="421"/>
      <c r="TV523" s="421"/>
      <c r="TW523" s="421"/>
      <c r="TX523" s="421"/>
      <c r="TY523" s="421"/>
      <c r="TZ523" s="421"/>
      <c r="UA523" s="421"/>
      <c r="UB523" s="421"/>
      <c r="UC523" s="421"/>
      <c r="UD523" s="421"/>
      <c r="UE523" s="421"/>
      <c r="UF523" s="421"/>
      <c r="UG523" s="421"/>
      <c r="UH523" s="421"/>
      <c r="UI523" s="421"/>
      <c r="UJ523" s="421"/>
      <c r="UK523" s="421"/>
      <c r="UL523" s="421"/>
      <c r="UM523" s="421"/>
      <c r="UN523" s="421"/>
      <c r="UO523" s="421"/>
      <c r="UP523" s="421"/>
      <c r="UQ523" s="421"/>
      <c r="UR523" s="421"/>
      <c r="US523" s="421"/>
      <c r="UT523" s="421"/>
      <c r="UU523" s="421"/>
      <c r="UV523" s="421"/>
      <c r="UW523" s="421"/>
      <c r="UX523" s="421"/>
      <c r="UY523" s="421"/>
      <c r="UZ523" s="421"/>
      <c r="VA523" s="421"/>
      <c r="VB523" s="421"/>
      <c r="VC523" s="421"/>
      <c r="VD523" s="421"/>
      <c r="VE523" s="421"/>
      <c r="VF523" s="421"/>
      <c r="VG523" s="421"/>
      <c r="VH523" s="421"/>
      <c r="VI523" s="421"/>
      <c r="VJ523" s="421"/>
      <c r="VK523" s="421"/>
      <c r="VL523" s="421"/>
      <c r="VM523" s="421"/>
      <c r="VN523" s="421"/>
      <c r="VO523" s="421"/>
      <c r="VP523" s="421"/>
      <c r="VQ523" s="421"/>
      <c r="VR523" s="421"/>
      <c r="VS523" s="421"/>
      <c r="VT523" s="421"/>
      <c r="VU523" s="421"/>
      <c r="VV523" s="421"/>
      <c r="VW523" s="421"/>
      <c r="VX523" s="421"/>
      <c r="VY523" s="421"/>
      <c r="VZ523" s="421"/>
      <c r="WA523" s="421"/>
      <c r="WB523" s="421"/>
      <c r="WC523" s="421"/>
      <c r="WD523" s="421"/>
      <c r="WE523" s="421"/>
      <c r="WF523" s="421"/>
      <c r="WG523" s="421"/>
      <c r="WH523" s="421"/>
      <c r="WI523" s="421"/>
      <c r="WJ523" s="421"/>
      <c r="WK523" s="421"/>
      <c r="WL523" s="421"/>
      <c r="WM523" s="421"/>
      <c r="WN523" s="421"/>
      <c r="WO523" s="421"/>
      <c r="WP523" s="421"/>
      <c r="WQ523" s="421"/>
      <c r="WR523" s="421"/>
      <c r="WS523" s="421"/>
      <c r="WT523" s="421"/>
      <c r="WU523" s="421"/>
      <c r="WV523" s="421"/>
      <c r="WW523" s="421"/>
      <c r="WX523" s="421"/>
      <c r="WY523" s="421"/>
      <c r="WZ523" s="421"/>
      <c r="XA523" s="421"/>
      <c r="XB523" s="421"/>
      <c r="XC523" s="421"/>
      <c r="XD523" s="421"/>
      <c r="XE523" s="421"/>
      <c r="XF523" s="421"/>
      <c r="XG523" s="421"/>
      <c r="XH523" s="421"/>
      <c r="XI523" s="421"/>
      <c r="XJ523" s="421"/>
      <c r="XK523" s="421"/>
      <c r="XL523" s="421"/>
      <c r="XM523" s="421"/>
      <c r="XN523" s="421"/>
      <c r="XO523" s="421"/>
      <c r="XP523" s="421"/>
      <c r="XQ523" s="421"/>
      <c r="XR523" s="421"/>
      <c r="XS523" s="421"/>
      <c r="XT523" s="421"/>
      <c r="XU523" s="421"/>
      <c r="XV523" s="421"/>
      <c r="XW523" s="421"/>
      <c r="XX523" s="421"/>
      <c r="XY523" s="421"/>
      <c r="XZ523" s="421"/>
      <c r="YA523" s="421"/>
      <c r="YB523" s="421"/>
      <c r="YC523" s="421"/>
      <c r="YD523" s="421"/>
      <c r="YE523" s="421"/>
      <c r="YF523" s="421"/>
      <c r="YG523" s="421"/>
      <c r="YH523" s="421"/>
      <c r="YI523" s="421"/>
      <c r="YJ523" s="421"/>
      <c r="YK523" s="421"/>
      <c r="YL523" s="421"/>
      <c r="YM523" s="421"/>
      <c r="YN523" s="421"/>
      <c r="YO523" s="421"/>
      <c r="YP523" s="421"/>
      <c r="YQ523" s="421"/>
      <c r="YR523" s="421"/>
      <c r="YS523" s="421"/>
      <c r="YT523" s="421"/>
      <c r="YU523" s="421"/>
      <c r="YV523" s="421"/>
      <c r="YW523" s="421"/>
      <c r="YX523" s="421"/>
      <c r="YY523" s="421"/>
      <c r="YZ523" s="421"/>
      <c r="ZA523" s="421"/>
      <c r="ZB523" s="421"/>
      <c r="ZC523" s="421"/>
      <c r="ZD523" s="421"/>
      <c r="ZE523" s="421"/>
      <c r="ZF523" s="421"/>
      <c r="ZG523" s="421"/>
      <c r="ZH523" s="421"/>
      <c r="ZI523" s="421"/>
      <c r="ZJ523" s="421"/>
      <c r="ZK523" s="421"/>
      <c r="ZL523" s="421"/>
      <c r="ZM523" s="421"/>
      <c r="ZN523" s="421"/>
      <c r="ZO523" s="421"/>
      <c r="ZP523" s="421"/>
      <c r="ZQ523" s="421"/>
      <c r="ZR523" s="421"/>
      <c r="ZS523" s="421"/>
      <c r="ZT523" s="421"/>
      <c r="ZU523" s="421"/>
      <c r="ZV523" s="421"/>
      <c r="ZW523" s="421"/>
      <c r="ZX523" s="421"/>
      <c r="ZY523" s="421"/>
      <c r="ZZ523" s="421"/>
      <c r="AAA523" s="421"/>
      <c r="AAB523" s="421"/>
      <c r="AAC523" s="421"/>
      <c r="AAD523" s="421"/>
      <c r="AAE523" s="421"/>
      <c r="AAF523" s="421"/>
      <c r="AAG523" s="421"/>
      <c r="AAH523" s="421"/>
      <c r="AAI523" s="421"/>
      <c r="AAJ523" s="421"/>
      <c r="AAK523" s="421"/>
      <c r="AAL523" s="421"/>
      <c r="AAM523" s="421"/>
      <c r="AAN523" s="421"/>
      <c r="AAO523" s="421"/>
      <c r="AAP523" s="421"/>
      <c r="AAQ523" s="421"/>
      <c r="AAR523" s="421"/>
      <c r="AAS523" s="421"/>
      <c r="AAT523" s="421"/>
      <c r="AAU523" s="421"/>
      <c r="AAV523" s="421"/>
      <c r="AAW523" s="421"/>
      <c r="AAX523" s="421"/>
      <c r="AAY523" s="421"/>
      <c r="AAZ523" s="421"/>
      <c r="ABA523" s="421"/>
      <c r="ABB523" s="421"/>
      <c r="ABC523" s="421"/>
      <c r="ABD523" s="421"/>
      <c r="ABE523" s="421"/>
      <c r="ABF523" s="421"/>
      <c r="ABG523" s="421"/>
      <c r="ABH523" s="421"/>
      <c r="ABI523" s="421"/>
      <c r="ABJ523" s="421"/>
      <c r="ABK523" s="421"/>
      <c r="ABL523" s="421"/>
      <c r="ABM523" s="421"/>
      <c r="ABN523" s="421"/>
      <c r="ABO523" s="421"/>
      <c r="ABP523" s="421"/>
      <c r="ABQ523" s="421"/>
      <c r="ABR523" s="421"/>
      <c r="ABS523" s="421"/>
      <c r="ABT523" s="421"/>
      <c r="ABU523" s="421"/>
      <c r="ABV523" s="421"/>
      <c r="ABW523" s="421"/>
      <c r="ABX523" s="421"/>
      <c r="ABY523" s="421"/>
      <c r="ABZ523" s="421"/>
      <c r="ACA523" s="421"/>
      <c r="ACB523" s="421"/>
      <c r="ACC523" s="421"/>
      <c r="ACD523" s="421"/>
      <c r="ACE523" s="421"/>
      <c r="ACF523" s="421"/>
      <c r="ACG523" s="421"/>
      <c r="ACH523" s="421"/>
      <c r="ACI523" s="421"/>
      <c r="ACJ523" s="421"/>
      <c r="ACK523" s="421"/>
      <c r="ACL523" s="421"/>
      <c r="ACM523" s="421"/>
      <c r="ACN523" s="421"/>
      <c r="ACO523" s="421"/>
      <c r="ACP523" s="421"/>
      <c r="ACQ523" s="421"/>
      <c r="ACR523" s="421"/>
      <c r="ACS523" s="421"/>
      <c r="ACT523" s="421"/>
      <c r="ACU523" s="421"/>
      <c r="ACV523" s="421"/>
      <c r="ACW523" s="421"/>
      <c r="ACX523" s="421"/>
      <c r="ACY523" s="421"/>
      <c r="ACZ523" s="421"/>
      <c r="ADA523" s="421"/>
      <c r="ADB523" s="421"/>
      <c r="ADC523" s="421"/>
      <c r="ADD523" s="421"/>
      <c r="ADE523" s="421"/>
      <c r="ADF523" s="421"/>
      <c r="ADG523" s="421"/>
      <c r="ADH523" s="421"/>
      <c r="ADI523" s="421"/>
      <c r="ADJ523" s="421"/>
      <c r="ADK523" s="421"/>
      <c r="ADL523" s="421"/>
      <c r="ADM523" s="421"/>
      <c r="ADN523" s="421"/>
      <c r="ADO523" s="421"/>
      <c r="ADP523" s="421"/>
      <c r="ADQ523" s="421"/>
      <c r="ADR523" s="421"/>
      <c r="ADS523" s="421"/>
      <c r="ADT523" s="421"/>
      <c r="ADU523" s="421"/>
      <c r="ADV523" s="421"/>
      <c r="ADW523" s="421"/>
      <c r="ADX523" s="421"/>
      <c r="ADY523" s="421"/>
      <c r="ADZ523" s="421"/>
      <c r="AEA523" s="421"/>
      <c r="AEB523" s="421"/>
      <c r="AEC523" s="421"/>
      <c r="AED523" s="421"/>
      <c r="AEE523" s="421"/>
      <c r="AEF523" s="421"/>
      <c r="AEG523" s="421"/>
      <c r="AEH523" s="421"/>
      <c r="AEI523" s="421"/>
      <c r="AEJ523" s="421"/>
      <c r="AEK523" s="421"/>
      <c r="AEL523" s="421"/>
      <c r="AEM523" s="421"/>
      <c r="AEN523" s="421"/>
      <c r="AEO523" s="421"/>
      <c r="AEP523" s="421"/>
      <c r="AEQ523" s="421"/>
      <c r="AER523" s="421"/>
      <c r="AES523" s="421"/>
      <c r="AET523" s="421"/>
      <c r="AEU523" s="421"/>
      <c r="AEV523" s="421"/>
      <c r="AEW523" s="421"/>
      <c r="AEX523" s="421"/>
      <c r="AEY523" s="421"/>
      <c r="AEZ523" s="421"/>
      <c r="AFA523" s="421"/>
      <c r="AFB523" s="421"/>
      <c r="AFC523" s="421"/>
      <c r="AFD523" s="421"/>
      <c r="AFE523" s="421"/>
      <c r="AFF523" s="421"/>
      <c r="AFG523" s="421"/>
      <c r="AFH523" s="421"/>
      <c r="AFI523" s="421"/>
      <c r="AFJ523" s="421"/>
      <c r="AFK523" s="421"/>
      <c r="AFL523" s="421"/>
      <c r="AFM523" s="421"/>
      <c r="AFN523" s="421"/>
      <c r="AFO523" s="421"/>
      <c r="AFP523" s="421"/>
      <c r="AFQ523" s="421"/>
      <c r="AFR523" s="421"/>
      <c r="AFS523" s="421"/>
      <c r="AFT523" s="421"/>
      <c r="AFU523" s="421"/>
      <c r="AFV523" s="421"/>
      <c r="AFW523" s="421"/>
      <c r="AFX523" s="421"/>
      <c r="AFY523" s="421"/>
      <c r="AFZ523" s="421"/>
      <c r="AGA523" s="421"/>
      <c r="AGB523" s="421"/>
      <c r="AGC523" s="421"/>
      <c r="AGD523" s="421"/>
      <c r="AGE523" s="421"/>
      <c r="AGF523" s="421"/>
      <c r="AGG523" s="421"/>
      <c r="AGH523" s="421"/>
      <c r="AGI523" s="421"/>
      <c r="AGJ523" s="421"/>
      <c r="AGK523" s="421"/>
      <c r="AGL523" s="421"/>
      <c r="AGM523" s="421"/>
      <c r="AGN523" s="421"/>
      <c r="AGO523" s="421"/>
      <c r="AGP523" s="421"/>
      <c r="AGQ523" s="421"/>
      <c r="AGR523" s="421"/>
      <c r="AGS523" s="421"/>
      <c r="AGT523" s="421"/>
      <c r="AGU523" s="421"/>
      <c r="AGV523" s="421"/>
      <c r="AGW523" s="421"/>
      <c r="AGX523" s="421"/>
      <c r="AGY523" s="421"/>
      <c r="AGZ523" s="421"/>
      <c r="AHA523" s="421"/>
      <c r="AHB523" s="421"/>
      <c r="AHC523" s="421"/>
      <c r="AHD523" s="421"/>
      <c r="AHE523" s="421"/>
      <c r="AHF523" s="421"/>
      <c r="AHG523" s="421"/>
      <c r="AHH523" s="421"/>
      <c r="AHI523" s="421"/>
      <c r="AHJ523" s="421"/>
      <c r="AHK523" s="421"/>
      <c r="AHL523" s="421"/>
      <c r="AHM523" s="421"/>
      <c r="AHN523" s="421"/>
      <c r="AHO523" s="421"/>
      <c r="AHP523" s="421"/>
      <c r="AHQ523" s="421"/>
      <c r="AHR523" s="421"/>
      <c r="AHS523" s="421"/>
      <c r="AHT523" s="421"/>
      <c r="AHU523" s="421"/>
      <c r="AHV523" s="421"/>
      <c r="AHW523" s="421"/>
      <c r="AHX523" s="421"/>
      <c r="AHY523" s="421"/>
      <c r="AHZ523" s="421"/>
      <c r="AIA523" s="421"/>
      <c r="AIB523" s="421"/>
      <c r="AIC523" s="421"/>
      <c r="AID523" s="421"/>
      <c r="AIE523" s="421"/>
      <c r="AIF523" s="421"/>
      <c r="AIG523" s="421"/>
      <c r="AIH523" s="421"/>
      <c r="AII523" s="421"/>
      <c r="AIJ523" s="421"/>
      <c r="AIK523" s="421"/>
      <c r="AIL523" s="421"/>
      <c r="AIM523" s="421"/>
      <c r="AIN523" s="421"/>
      <c r="AIO523" s="421"/>
      <c r="AIP523" s="421"/>
      <c r="AIQ523" s="421"/>
      <c r="AIR523" s="421"/>
      <c r="AIS523" s="421"/>
      <c r="AIT523" s="421"/>
      <c r="AIU523" s="421"/>
      <c r="AIV523" s="421"/>
      <c r="AIW523" s="421"/>
      <c r="AIX523" s="421"/>
      <c r="AIY523" s="421"/>
      <c r="AIZ523" s="421"/>
      <c r="AJA523" s="421"/>
      <c r="AJB523" s="421"/>
      <c r="AJC523" s="421"/>
      <c r="AJD523" s="421"/>
      <c r="AJE523" s="421"/>
      <c r="AJF523" s="421"/>
      <c r="AJG523" s="421"/>
      <c r="AJH523" s="421"/>
      <c r="AJI523" s="421"/>
      <c r="AJJ523" s="421"/>
      <c r="AJK523" s="421"/>
      <c r="AJL523" s="421"/>
      <c r="AJM523" s="421"/>
      <c r="AJN523" s="421"/>
      <c r="AJO523" s="421"/>
      <c r="AJP523" s="421"/>
      <c r="AJQ523" s="421"/>
      <c r="AJR523" s="421"/>
      <c r="AJS523" s="421"/>
      <c r="AJT523" s="421"/>
      <c r="AJU523" s="421"/>
      <c r="AJV523" s="421"/>
      <c r="AJW523" s="421"/>
      <c r="AJX523" s="421"/>
      <c r="AJY523" s="421"/>
      <c r="AJZ523" s="421"/>
      <c r="AKA523" s="421"/>
      <c r="AKB523" s="421"/>
      <c r="AKC523" s="421"/>
      <c r="AKD523" s="421"/>
      <c r="AKE523" s="421"/>
      <c r="AKF523" s="421"/>
      <c r="AKG523" s="421"/>
      <c r="AKH523" s="421"/>
      <c r="AKI523" s="421"/>
      <c r="AKJ523" s="421"/>
      <c r="AKK523" s="421"/>
      <c r="AKL523" s="421"/>
      <c r="AKM523" s="421"/>
      <c r="AKN523" s="421"/>
      <c r="AKO523" s="421"/>
      <c r="AKP523" s="421"/>
      <c r="AKQ523" s="421"/>
      <c r="AKR523" s="421"/>
      <c r="AKS523" s="421"/>
      <c r="AKT523" s="421"/>
      <c r="AKU523" s="421"/>
      <c r="AKV523" s="421"/>
      <c r="AKW523" s="421"/>
      <c r="AKX523" s="421"/>
      <c r="AKY523" s="421"/>
      <c r="AKZ523" s="421"/>
      <c r="ALA523" s="421"/>
      <c r="ALB523" s="421"/>
      <c r="ALC523" s="421"/>
      <c r="ALD523" s="421"/>
      <c r="ALE523" s="421"/>
      <c r="ALF523" s="421"/>
      <c r="ALG523" s="421"/>
      <c r="ALH523" s="421"/>
      <c r="ALI523" s="421"/>
      <c r="ALJ523" s="421"/>
      <c r="ALK523" s="421"/>
      <c r="ALL523" s="421"/>
      <c r="ALM523" s="421"/>
      <c r="ALN523" s="421"/>
      <c r="ALO523" s="421"/>
      <c r="ALP523" s="421"/>
      <c r="ALQ523" s="421"/>
      <c r="ALR523" s="421"/>
      <c r="ALS523" s="421"/>
      <c r="ALT523" s="421"/>
      <c r="ALU523" s="421"/>
      <c r="ALV523" s="421"/>
      <c r="ALW523" s="421"/>
      <c r="ALX523" s="421"/>
      <c r="ALY523" s="421"/>
      <c r="ALZ523" s="421"/>
      <c r="AMA523" s="421"/>
      <c r="AMB523" s="421"/>
      <c r="AMC523" s="421"/>
      <c r="AMD523" s="421"/>
      <c r="AME523" s="421"/>
      <c r="AMF523" s="421"/>
      <c r="AMG523" s="421"/>
      <c r="AMH523" s="421"/>
      <c r="AMI523" s="421"/>
      <c r="AMJ523" s="421"/>
      <c r="AMK523" s="421"/>
      <c r="AML523" s="421"/>
      <c r="AMM523" s="421"/>
      <c r="AMN523" s="421"/>
      <c r="AMO523" s="421"/>
      <c r="AMP523" s="421"/>
      <c r="AMQ523" s="421"/>
      <c r="AMR523" s="421"/>
      <c r="AMS523" s="421"/>
      <c r="AMT523" s="421"/>
      <c r="AMU523" s="421"/>
      <c r="AMV523" s="421"/>
      <c r="AMW523" s="421"/>
      <c r="AMX523" s="421"/>
      <c r="AMY523" s="421"/>
      <c r="AMZ523" s="421"/>
      <c r="ANA523" s="421"/>
      <c r="ANB523" s="421"/>
      <c r="ANC523" s="421"/>
      <c r="AND523" s="421"/>
      <c r="ANE523" s="421"/>
      <c r="ANF523" s="421"/>
      <c r="ANG523" s="421"/>
      <c r="ANH523" s="421"/>
      <c r="ANI523" s="421"/>
      <c r="ANJ523" s="421"/>
      <c r="ANK523" s="421"/>
      <c r="ANL523" s="421"/>
      <c r="ANM523" s="421"/>
      <c r="ANN523" s="421"/>
      <c r="ANO523" s="421"/>
      <c r="ANP523" s="421"/>
      <c r="ANQ523" s="421"/>
      <c r="ANR523" s="421"/>
      <c r="ANS523" s="421"/>
      <c r="ANT523" s="421"/>
      <c r="ANU523" s="421"/>
      <c r="ANV523" s="421"/>
      <c r="ANW523" s="421"/>
      <c r="ANX523" s="421"/>
      <c r="ANY523" s="421"/>
      <c r="ANZ523" s="421"/>
      <c r="AOA523" s="421"/>
      <c r="AOB523" s="421"/>
      <c r="AOC523" s="421"/>
      <c r="AOD523" s="421"/>
      <c r="AOE523" s="421"/>
      <c r="AOF523" s="421"/>
      <c r="AOG523" s="421"/>
      <c r="AOH523" s="421"/>
      <c r="AOI523" s="421"/>
      <c r="AOJ523" s="421"/>
      <c r="AOK523" s="421"/>
      <c r="AOL523" s="421"/>
      <c r="AOM523" s="421"/>
      <c r="AON523" s="421"/>
      <c r="AOO523" s="421"/>
      <c r="AOP523" s="421"/>
      <c r="AOQ523" s="421"/>
      <c r="AOR523" s="421"/>
      <c r="AOS523" s="421"/>
      <c r="AOT523" s="421"/>
      <c r="AOU523" s="421"/>
      <c r="AOV523" s="421"/>
      <c r="AOW523" s="421"/>
      <c r="AOX523" s="421"/>
      <c r="AOY523" s="421"/>
      <c r="AOZ523" s="421"/>
      <c r="APA523" s="421"/>
      <c r="APB523" s="421"/>
      <c r="APC523" s="421"/>
      <c r="APD523" s="421"/>
      <c r="APE523" s="421"/>
      <c r="APF523" s="421"/>
      <c r="APG523" s="421"/>
      <c r="APH523" s="421"/>
      <c r="API523" s="421"/>
      <c r="APJ523" s="421"/>
      <c r="APK523" s="421"/>
      <c r="APL523" s="421"/>
      <c r="APM523" s="421"/>
      <c r="APN523" s="421"/>
      <c r="APO523" s="421"/>
      <c r="APP523" s="421"/>
      <c r="APQ523" s="421"/>
      <c r="APR523" s="421"/>
      <c r="APS523" s="421"/>
      <c r="APT523" s="421"/>
      <c r="APU523" s="421"/>
      <c r="APV523" s="421"/>
      <c r="APW523" s="421"/>
      <c r="APX523" s="421"/>
      <c r="APY523" s="421"/>
      <c r="APZ523" s="421"/>
      <c r="AQA523" s="421"/>
      <c r="AQB523" s="421"/>
      <c r="AQC523" s="421"/>
      <c r="AQD523" s="421"/>
      <c r="AQE523" s="421"/>
      <c r="AQF523" s="421"/>
      <c r="AQG523" s="421"/>
      <c r="AQH523" s="421"/>
      <c r="AQI523" s="421"/>
      <c r="AQJ523" s="421"/>
      <c r="AQK523" s="421"/>
      <c r="AQL523" s="421"/>
      <c r="AQM523" s="421"/>
      <c r="AQN523" s="421"/>
      <c r="AQO523" s="421"/>
      <c r="AQP523" s="421"/>
      <c r="AQQ523" s="421"/>
      <c r="AQR523" s="421"/>
      <c r="AQS523" s="421"/>
      <c r="AQT523" s="421"/>
      <c r="AQU523" s="421"/>
      <c r="AQV523" s="421"/>
      <c r="AQW523" s="421"/>
      <c r="AQX523" s="421"/>
      <c r="AQY523" s="421"/>
      <c r="AQZ523" s="421"/>
      <c r="ARA523" s="421"/>
      <c r="ARB523" s="421"/>
      <c r="ARC523" s="421"/>
      <c r="ARD523" s="421"/>
      <c r="ARE523" s="421"/>
      <c r="ARF523" s="421"/>
      <c r="ARG523" s="421"/>
      <c r="ARH523" s="421"/>
      <c r="ARI523" s="421"/>
      <c r="ARJ523" s="421"/>
      <c r="ARK523" s="421"/>
      <c r="ARL523" s="421"/>
      <c r="ARM523" s="421"/>
      <c r="ARN523" s="421"/>
      <c r="ARO523" s="421"/>
      <c r="ARP523" s="421"/>
      <c r="ARQ523" s="421"/>
      <c r="ARR523" s="421"/>
      <c r="ARS523" s="421"/>
      <c r="ART523" s="421"/>
      <c r="ARU523" s="421"/>
      <c r="ARV523" s="421"/>
      <c r="ARW523" s="421"/>
      <c r="ARX523" s="421"/>
      <c r="ARY523" s="421"/>
      <c r="ARZ523" s="421"/>
      <c r="ASA523" s="421"/>
      <c r="ASB523" s="421"/>
      <c r="ASC523" s="421"/>
      <c r="ASD523" s="421"/>
      <c r="ASE523" s="421"/>
      <c r="ASF523" s="421"/>
      <c r="ASG523" s="421"/>
      <c r="ASH523" s="421"/>
      <c r="ASI523" s="421"/>
      <c r="ASJ523" s="421"/>
      <c r="ASK523" s="421"/>
      <c r="ASL523" s="421"/>
      <c r="ASM523" s="421"/>
      <c r="ASN523" s="421"/>
      <c r="ASO523" s="421"/>
      <c r="ASP523" s="421"/>
      <c r="ASQ523" s="421"/>
      <c r="ASR523" s="421"/>
      <c r="ASS523" s="421"/>
      <c r="AST523" s="421"/>
      <c r="ASU523" s="421"/>
      <c r="ASV523" s="421"/>
      <c r="ASW523" s="421"/>
      <c r="ASX523" s="421"/>
      <c r="ASY523" s="421"/>
      <c r="ASZ523" s="421"/>
      <c r="ATA523" s="421"/>
      <c r="ATB523" s="421"/>
      <c r="ATC523" s="421"/>
      <c r="ATD523" s="421"/>
      <c r="ATE523" s="421"/>
      <c r="ATF523" s="421"/>
      <c r="ATG523" s="421"/>
      <c r="ATH523" s="421"/>
      <c r="ATI523" s="421"/>
      <c r="ATJ523" s="421"/>
      <c r="ATK523" s="421"/>
      <c r="ATL523" s="421"/>
      <c r="ATM523" s="421"/>
      <c r="ATN523" s="421"/>
      <c r="ATO523" s="421"/>
      <c r="ATP523" s="421"/>
      <c r="ATQ523" s="421"/>
      <c r="ATR523" s="421"/>
      <c r="ATS523" s="421"/>
      <c r="ATT523" s="421"/>
      <c r="ATU523" s="421"/>
      <c r="ATV523" s="421"/>
      <c r="ATW523" s="421"/>
      <c r="ATX523" s="421"/>
      <c r="ATY523" s="421"/>
      <c r="ATZ523" s="421"/>
      <c r="AUA523" s="421"/>
      <c r="AUB523" s="421"/>
      <c r="AUC523" s="421"/>
      <c r="AUD523" s="421"/>
      <c r="AUE523" s="421"/>
      <c r="AUF523" s="421"/>
      <c r="AUG523" s="421"/>
      <c r="AUH523" s="421"/>
      <c r="AUI523" s="421"/>
      <c r="AUJ523" s="421"/>
      <c r="AUK523" s="421"/>
      <c r="AUL523" s="421"/>
      <c r="AUM523" s="421"/>
      <c r="AUN523" s="421"/>
      <c r="AUO523" s="421"/>
      <c r="AUP523" s="421"/>
      <c r="AUQ523" s="421"/>
      <c r="AUR523" s="421"/>
      <c r="AUS523" s="421"/>
      <c r="AUT523" s="421"/>
      <c r="AUU523" s="421"/>
      <c r="AUV523" s="421"/>
      <c r="AUW523" s="421"/>
      <c r="AUX523" s="421"/>
      <c r="AUY523" s="421"/>
      <c r="AUZ523" s="421"/>
      <c r="AVA523" s="421"/>
      <c r="AVB523" s="421"/>
      <c r="AVC523" s="421"/>
      <c r="AVD523" s="421"/>
      <c r="AVE523" s="421"/>
      <c r="AVF523" s="421"/>
      <c r="AVG523" s="421"/>
      <c r="AVH523" s="421"/>
      <c r="AVI523" s="421"/>
      <c r="AVJ523" s="421"/>
      <c r="AVK523" s="421"/>
      <c r="AVL523" s="421"/>
      <c r="AVM523" s="421"/>
      <c r="AVN523" s="421"/>
      <c r="AVO523" s="421"/>
      <c r="AVP523" s="421"/>
      <c r="AVQ523" s="421"/>
      <c r="AVR523" s="421"/>
      <c r="AVS523" s="421"/>
      <c r="AVT523" s="421"/>
      <c r="AVU523" s="421"/>
      <c r="AVV523" s="421"/>
      <c r="AVW523" s="421"/>
      <c r="AVX523" s="421"/>
      <c r="AVY523" s="421"/>
      <c r="AVZ523" s="421"/>
      <c r="AWA523" s="421"/>
      <c r="AWB523" s="421"/>
      <c r="AWC523" s="421"/>
      <c r="AWD523" s="421"/>
      <c r="AWE523" s="421"/>
      <c r="AWF523" s="421"/>
      <c r="AWG523" s="421"/>
      <c r="AWH523" s="421"/>
      <c r="AWI523" s="421"/>
      <c r="AWJ523" s="421"/>
      <c r="AWK523" s="421"/>
      <c r="AWL523" s="421"/>
      <c r="AWM523" s="421"/>
      <c r="AWN523" s="421"/>
      <c r="AWO523" s="421"/>
      <c r="AWP523" s="421"/>
      <c r="AWQ523" s="421"/>
      <c r="AWR523" s="421"/>
      <c r="AWS523" s="421"/>
      <c r="AWT523" s="421"/>
      <c r="AWU523" s="421"/>
      <c r="AWV523" s="421"/>
      <c r="AWW523" s="421"/>
      <c r="AWX523" s="421"/>
      <c r="AWY523" s="421"/>
      <c r="AWZ523" s="421"/>
      <c r="AXA523" s="421"/>
      <c r="AXB523" s="421"/>
      <c r="AXC523" s="421"/>
      <c r="AXD523" s="421"/>
      <c r="AXE523" s="421"/>
      <c r="AXF523" s="421"/>
      <c r="AXG523" s="421"/>
      <c r="AXH523" s="421"/>
      <c r="AXI523" s="421"/>
      <c r="AXJ523" s="421"/>
      <c r="AXK523" s="421"/>
      <c r="AXL523" s="421"/>
      <c r="AXM523" s="421"/>
      <c r="AXN523" s="421"/>
      <c r="AXO523" s="421"/>
      <c r="AXP523" s="421"/>
      <c r="AXQ523" s="421"/>
      <c r="AXR523" s="421"/>
      <c r="AXS523" s="421"/>
      <c r="AXT523" s="421"/>
      <c r="AXU523" s="421"/>
      <c r="AXV523" s="421"/>
      <c r="AXW523" s="421"/>
      <c r="AXX523" s="421"/>
      <c r="AXY523" s="421"/>
      <c r="AXZ523" s="421"/>
      <c r="AYA523" s="421"/>
      <c r="AYB523" s="421"/>
      <c r="AYC523" s="421"/>
      <c r="AYD523" s="421"/>
      <c r="AYE523" s="421"/>
      <c r="AYF523" s="421"/>
      <c r="AYG523" s="421"/>
      <c r="AYH523" s="421"/>
      <c r="AYI523" s="421"/>
      <c r="AYJ523" s="421"/>
      <c r="AYK523" s="421"/>
      <c r="AYL523" s="421"/>
      <c r="AYM523" s="421"/>
      <c r="AYN523" s="421"/>
      <c r="AYO523" s="421"/>
      <c r="AYP523" s="421"/>
      <c r="AYQ523" s="421"/>
      <c r="AYR523" s="421"/>
      <c r="AYS523" s="421"/>
      <c r="AYT523" s="421"/>
      <c r="AYU523" s="421"/>
      <c r="AYV523" s="421"/>
      <c r="AYW523" s="421"/>
      <c r="AYX523" s="421"/>
      <c r="AYY523" s="421"/>
      <c r="AYZ523" s="421"/>
      <c r="AZA523" s="421"/>
      <c r="AZB523" s="421"/>
      <c r="AZC523" s="421"/>
      <c r="AZD523" s="421"/>
      <c r="AZE523" s="421"/>
      <c r="AZF523" s="421"/>
      <c r="AZG523" s="421"/>
      <c r="AZH523" s="421"/>
      <c r="AZI523" s="421"/>
      <c r="AZJ523" s="421"/>
      <c r="AZK523" s="421"/>
      <c r="AZL523" s="421"/>
      <c r="AZM523" s="421"/>
      <c r="AZN523" s="421"/>
      <c r="AZO523" s="421"/>
      <c r="AZP523" s="421"/>
      <c r="AZQ523" s="421"/>
      <c r="AZR523" s="421"/>
      <c r="AZS523" s="421"/>
      <c r="AZT523" s="421"/>
      <c r="AZU523" s="421"/>
      <c r="AZV523" s="421"/>
      <c r="AZW523" s="421"/>
      <c r="AZX523" s="421"/>
      <c r="AZY523" s="421"/>
      <c r="AZZ523" s="421"/>
      <c r="BAA523" s="421"/>
      <c r="BAB523" s="421"/>
      <c r="BAC523" s="421"/>
      <c r="BAD523" s="421"/>
      <c r="BAE523" s="421"/>
      <c r="BAF523" s="421"/>
      <c r="BAG523" s="421"/>
      <c r="BAH523" s="421"/>
      <c r="BAI523" s="421"/>
      <c r="BAJ523" s="421"/>
      <c r="BAK523" s="421"/>
      <c r="BAL523" s="421"/>
      <c r="BAM523" s="421"/>
      <c r="BAN523" s="421"/>
      <c r="BAO523" s="421"/>
      <c r="BAP523" s="421"/>
      <c r="BAQ523" s="421"/>
      <c r="BAR523" s="421"/>
      <c r="BAS523" s="421"/>
      <c r="BAT523" s="421"/>
      <c r="BAU523" s="421"/>
      <c r="BAV523" s="421"/>
      <c r="BAW523" s="421"/>
      <c r="BAX523" s="421"/>
      <c r="BAY523" s="421"/>
      <c r="BAZ523" s="421"/>
      <c r="BBA523" s="421"/>
      <c r="BBB523" s="421"/>
      <c r="BBC523" s="421"/>
      <c r="BBD523" s="421"/>
      <c r="BBE523" s="421"/>
      <c r="BBF523" s="421"/>
      <c r="BBG523" s="421"/>
      <c r="BBH523" s="421"/>
      <c r="BBI523" s="421"/>
      <c r="BBJ523" s="421"/>
      <c r="BBK523" s="421"/>
      <c r="BBL523" s="421"/>
      <c r="BBM523" s="421"/>
      <c r="BBN523" s="421"/>
      <c r="BBO523" s="421"/>
      <c r="BBP523" s="421"/>
      <c r="BBQ523" s="421"/>
      <c r="BBR523" s="421"/>
      <c r="BBS523" s="421"/>
      <c r="BBT523" s="421"/>
      <c r="BBU523" s="421"/>
      <c r="BBV523" s="421"/>
      <c r="BBW523" s="421"/>
      <c r="BBX523" s="421"/>
      <c r="BBY523" s="421"/>
      <c r="BBZ523" s="421"/>
      <c r="BCA523" s="421"/>
      <c r="BCB523" s="421"/>
      <c r="BCC523" s="421"/>
      <c r="BCD523" s="421"/>
      <c r="BCE523" s="421"/>
      <c r="BCF523" s="421"/>
      <c r="BCG523" s="421"/>
      <c r="BCH523" s="421"/>
      <c r="BCI523" s="421"/>
      <c r="BCJ523" s="421"/>
      <c r="BCK523" s="421"/>
      <c r="BCL523" s="421"/>
      <c r="BCM523" s="421"/>
      <c r="BCN523" s="421"/>
      <c r="BCO523" s="421"/>
      <c r="BCP523" s="421"/>
      <c r="BCQ523" s="421"/>
      <c r="BCR523" s="421"/>
      <c r="BCS523" s="421"/>
      <c r="BCT523" s="421"/>
      <c r="BCU523" s="421"/>
      <c r="BCV523" s="421"/>
      <c r="BCW523" s="421"/>
      <c r="BCX523" s="421"/>
      <c r="BCY523" s="421"/>
      <c r="BCZ523" s="421"/>
      <c r="BDA523" s="421"/>
      <c r="BDB523" s="421"/>
      <c r="BDC523" s="421"/>
      <c r="BDD523" s="421"/>
      <c r="BDE523" s="421"/>
      <c r="BDF523" s="421"/>
      <c r="BDG523" s="421"/>
      <c r="BDH523" s="421"/>
      <c r="BDI523" s="421"/>
      <c r="BDJ523" s="421"/>
      <c r="BDK523" s="421"/>
      <c r="BDL523" s="421"/>
      <c r="BDM523" s="421"/>
      <c r="BDN523" s="421"/>
      <c r="BDO523" s="421"/>
      <c r="BDP523" s="421"/>
      <c r="BDQ523" s="421"/>
      <c r="BDR523" s="421"/>
      <c r="BDS523" s="421"/>
      <c r="BDT523" s="421"/>
      <c r="BDU523" s="421"/>
      <c r="BDV523" s="421"/>
      <c r="BDW523" s="421"/>
      <c r="BDX523" s="421"/>
      <c r="BDY523" s="421"/>
      <c r="BDZ523" s="421"/>
      <c r="BEA523" s="421"/>
      <c r="BEB523" s="421"/>
      <c r="BEC523" s="421"/>
      <c r="BED523" s="421"/>
      <c r="BEE523" s="421"/>
      <c r="BEF523" s="421"/>
      <c r="BEG523" s="421"/>
      <c r="BEH523" s="421"/>
      <c r="BEI523" s="421"/>
      <c r="BEJ523" s="421"/>
      <c r="BEK523" s="421"/>
      <c r="BEL523" s="421"/>
      <c r="BEM523" s="421"/>
      <c r="BEN523" s="421"/>
      <c r="BEO523" s="421"/>
      <c r="BEP523" s="421"/>
      <c r="BEQ523" s="421"/>
      <c r="BER523" s="421"/>
      <c r="BES523" s="421"/>
      <c r="BET523" s="421"/>
      <c r="BEU523" s="421"/>
      <c r="BEV523" s="421"/>
      <c r="BEW523" s="421"/>
      <c r="BEX523" s="421"/>
      <c r="BEY523" s="421"/>
      <c r="BEZ523" s="421"/>
      <c r="BFA523" s="421"/>
      <c r="BFB523" s="421"/>
      <c r="BFC523" s="421"/>
      <c r="BFD523" s="421"/>
      <c r="BFE523" s="421"/>
      <c r="BFF523" s="421"/>
      <c r="BFG523" s="421"/>
      <c r="BFH523" s="421"/>
      <c r="BFI523" s="421"/>
      <c r="BFJ523" s="421"/>
      <c r="BFK523" s="421"/>
      <c r="BFL523" s="421"/>
      <c r="BFM523" s="421"/>
      <c r="BFN523" s="421"/>
      <c r="BFO523" s="421"/>
      <c r="BFP523" s="421"/>
      <c r="BFQ523" s="421"/>
      <c r="BFR523" s="421"/>
      <c r="BFS523" s="421"/>
      <c r="BFT523" s="421"/>
      <c r="BFU523" s="421"/>
      <c r="BFV523" s="421"/>
      <c r="BFW523" s="421"/>
      <c r="BFX523" s="421"/>
      <c r="BFY523" s="421"/>
      <c r="BFZ523" s="421"/>
      <c r="BGA523" s="421"/>
      <c r="BGB523" s="421"/>
      <c r="BGC523" s="421"/>
      <c r="BGD523" s="421"/>
      <c r="BGE523" s="421"/>
      <c r="BGF523" s="421"/>
      <c r="BGG523" s="421"/>
      <c r="BGH523" s="421"/>
      <c r="BGI523" s="421"/>
      <c r="BGJ523" s="421"/>
      <c r="BGK523" s="421"/>
      <c r="BGL523" s="421"/>
      <c r="BGM523" s="421"/>
      <c r="BGN523" s="421"/>
      <c r="BGO523" s="421"/>
      <c r="BGP523" s="421"/>
      <c r="BGQ523" s="421"/>
      <c r="BGR523" s="421"/>
      <c r="BGS523" s="421"/>
      <c r="BGT523" s="421"/>
      <c r="BGU523" s="421"/>
      <c r="BGV523" s="421"/>
      <c r="BGW523" s="421"/>
      <c r="BGX523" s="421"/>
      <c r="BGY523" s="421"/>
      <c r="BGZ523" s="421"/>
      <c r="BHA523" s="421"/>
      <c r="BHB523" s="421"/>
      <c r="BHC523" s="421"/>
      <c r="BHD523" s="421"/>
      <c r="BHE523" s="421"/>
      <c r="BHF523" s="421"/>
      <c r="BHG523" s="421"/>
      <c r="BHH523" s="421"/>
      <c r="BHI523" s="421"/>
      <c r="BHJ523" s="421"/>
      <c r="BHK523" s="421"/>
      <c r="BHL523" s="421"/>
      <c r="BHM523" s="421"/>
      <c r="BHN523" s="421"/>
      <c r="BHO523" s="421"/>
      <c r="BHP523" s="421"/>
      <c r="BHQ523" s="421"/>
      <c r="BHR523" s="421"/>
      <c r="BHS523" s="421"/>
      <c r="BHT523" s="421"/>
      <c r="BHU523" s="421"/>
      <c r="BHV523" s="421"/>
      <c r="BHW523" s="421"/>
      <c r="BHX523" s="421"/>
      <c r="BHY523" s="421"/>
      <c r="BHZ523" s="421"/>
      <c r="BIA523" s="421"/>
      <c r="BIB523" s="421"/>
      <c r="BIC523" s="421"/>
      <c r="BID523" s="421"/>
      <c r="BIE523" s="421"/>
      <c r="BIF523" s="421"/>
      <c r="BIG523" s="421"/>
      <c r="BIH523" s="421"/>
      <c r="BII523" s="421"/>
      <c r="BIJ523" s="421"/>
      <c r="BIK523" s="421"/>
      <c r="BIL523" s="421"/>
      <c r="BIM523" s="421"/>
      <c r="BIN523" s="421"/>
      <c r="BIO523" s="421"/>
      <c r="BIP523" s="421"/>
      <c r="BIQ523" s="421"/>
      <c r="BIR523" s="421"/>
      <c r="BIS523" s="421"/>
      <c r="BIT523" s="421"/>
      <c r="BIU523" s="421"/>
      <c r="BIV523" s="421"/>
      <c r="BIW523" s="421"/>
      <c r="BIX523" s="421"/>
      <c r="BIY523" s="421"/>
      <c r="BIZ523" s="421"/>
      <c r="BJA523" s="421"/>
      <c r="BJB523" s="421"/>
      <c r="BJC523" s="421"/>
      <c r="BJD523" s="421"/>
      <c r="BJE523" s="421"/>
      <c r="BJF523" s="421"/>
      <c r="BJG523" s="421"/>
      <c r="BJH523" s="421"/>
      <c r="BJI523" s="421"/>
      <c r="BJJ523" s="421"/>
      <c r="BJK523" s="421"/>
      <c r="BJL523" s="421"/>
      <c r="BJM523" s="421"/>
      <c r="BJN523" s="421"/>
      <c r="BJO523" s="421"/>
      <c r="BJP523" s="421"/>
      <c r="BJQ523" s="421"/>
      <c r="BJR523" s="421"/>
      <c r="BJS523" s="421"/>
      <c r="BJT523" s="421"/>
      <c r="BJU523" s="421"/>
      <c r="BJV523" s="421"/>
      <c r="BJW523" s="421"/>
      <c r="BJX523" s="421"/>
      <c r="BJY523" s="421"/>
      <c r="BJZ523" s="421"/>
      <c r="BKA523" s="421"/>
      <c r="BKB523" s="421"/>
      <c r="BKC523" s="421"/>
      <c r="BKD523" s="421"/>
      <c r="BKE523" s="421"/>
      <c r="BKF523" s="421"/>
      <c r="BKG523" s="421"/>
      <c r="BKH523" s="421"/>
      <c r="BKI523" s="421"/>
      <c r="BKJ523" s="421"/>
      <c r="BKK523" s="421"/>
      <c r="BKL523" s="421"/>
      <c r="BKM523" s="421"/>
      <c r="BKN523" s="421"/>
      <c r="BKO523" s="421"/>
      <c r="BKP523" s="421"/>
      <c r="BKQ523" s="421"/>
      <c r="BKR523" s="421"/>
      <c r="BKS523" s="421"/>
      <c r="BKT523" s="421"/>
      <c r="BKU523" s="421"/>
      <c r="BKV523" s="421"/>
      <c r="BKW523" s="421"/>
      <c r="BKX523" s="421"/>
      <c r="BKY523" s="421"/>
      <c r="BKZ523" s="421"/>
      <c r="BLA523" s="421"/>
      <c r="BLB523" s="421"/>
      <c r="BLC523" s="421"/>
      <c r="BLD523" s="421"/>
      <c r="BLE523" s="421"/>
      <c r="BLF523" s="421"/>
      <c r="BLG523" s="421"/>
      <c r="BLH523" s="421"/>
      <c r="BLI523" s="421"/>
      <c r="BLJ523" s="421"/>
      <c r="BLK523" s="421"/>
      <c r="BLL523" s="421"/>
      <c r="BLM523" s="421"/>
      <c r="BLN523" s="421"/>
      <c r="BLO523" s="421"/>
      <c r="BLP523" s="421"/>
      <c r="BLQ523" s="421"/>
      <c r="BLR523" s="421"/>
      <c r="BLS523" s="421"/>
      <c r="BLT523" s="421"/>
      <c r="BLU523" s="421"/>
      <c r="BLV523" s="421"/>
      <c r="BLW523" s="421"/>
      <c r="BLX523" s="421"/>
      <c r="BLY523" s="421"/>
      <c r="BLZ523" s="421"/>
      <c r="BMA523" s="421"/>
      <c r="BMB523" s="421"/>
      <c r="BMC523" s="421"/>
      <c r="BMD523" s="421"/>
      <c r="BME523" s="421"/>
      <c r="BMF523" s="421"/>
      <c r="BMG523" s="421"/>
      <c r="BMH523" s="421"/>
      <c r="BMI523" s="421"/>
      <c r="BMJ523" s="421"/>
      <c r="BMK523" s="421"/>
      <c r="BML523" s="421"/>
      <c r="BMM523" s="421"/>
      <c r="BMN523" s="421"/>
      <c r="BMO523" s="421"/>
      <c r="BMP523" s="421"/>
      <c r="BMQ523" s="421"/>
      <c r="BMR523" s="421"/>
      <c r="BMS523" s="421"/>
      <c r="BMT523" s="421"/>
      <c r="BMU523" s="421"/>
      <c r="BMV523" s="421"/>
      <c r="BMW523" s="421"/>
      <c r="BMX523" s="421"/>
      <c r="BMY523" s="421"/>
      <c r="BMZ523" s="421"/>
      <c r="BNA523" s="421"/>
      <c r="BNB523" s="421"/>
      <c r="BNC523" s="421"/>
      <c r="BND523" s="421"/>
      <c r="BNE523" s="421"/>
      <c r="BNF523" s="421"/>
      <c r="BNG523" s="421"/>
      <c r="BNH523" s="421"/>
      <c r="BNI523" s="421"/>
      <c r="BNJ523" s="421"/>
      <c r="BNK523" s="421"/>
      <c r="BNL523" s="421"/>
      <c r="BNM523" s="421"/>
      <c r="BNN523" s="421"/>
      <c r="BNO523" s="421"/>
      <c r="BNP523" s="421"/>
      <c r="BNQ523" s="421"/>
      <c r="BNR523" s="421"/>
      <c r="BNS523" s="421"/>
      <c r="BNT523" s="421"/>
      <c r="BNU523" s="421"/>
      <c r="BNV523" s="421"/>
      <c r="BNW523" s="421"/>
      <c r="BNX523" s="421"/>
      <c r="BNY523" s="421"/>
      <c r="BNZ523" s="421"/>
      <c r="BOA523" s="421"/>
      <c r="BOB523" s="421"/>
      <c r="BOC523" s="421"/>
      <c r="BOD523" s="421"/>
      <c r="BOE523" s="421"/>
      <c r="BOF523" s="421"/>
      <c r="BOG523" s="421"/>
      <c r="BOH523" s="421"/>
      <c r="BOI523" s="421"/>
      <c r="BOJ523" s="421"/>
      <c r="BOK523" s="421"/>
      <c r="BOL523" s="421"/>
      <c r="BOM523" s="421"/>
      <c r="BON523" s="421"/>
      <c r="BOO523" s="421"/>
      <c r="BOP523" s="421"/>
      <c r="BOQ523" s="421"/>
      <c r="BOR523" s="421"/>
      <c r="BOS523" s="421"/>
      <c r="BOT523" s="421"/>
      <c r="BOU523" s="421"/>
      <c r="BOV523" s="421"/>
      <c r="BOW523" s="421"/>
      <c r="BOX523" s="421"/>
      <c r="BOY523" s="421"/>
      <c r="BOZ523" s="421"/>
      <c r="BPA523" s="421"/>
      <c r="BPB523" s="421"/>
      <c r="BPC523" s="421"/>
      <c r="BPD523" s="421"/>
      <c r="BPE523" s="421"/>
      <c r="BPF523" s="421"/>
      <c r="BPG523" s="421"/>
      <c r="BPH523" s="421"/>
      <c r="BPI523" s="421"/>
      <c r="BPJ523" s="421"/>
      <c r="BPK523" s="421"/>
      <c r="BPL523" s="421"/>
      <c r="BPM523" s="421"/>
      <c r="BPN523" s="421"/>
      <c r="BPO523" s="421"/>
      <c r="BPP523" s="421"/>
      <c r="BPQ523" s="421"/>
      <c r="BPR523" s="421"/>
      <c r="BPS523" s="421"/>
      <c r="BPT523" s="421"/>
      <c r="BPU523" s="421"/>
      <c r="BPV523" s="421"/>
      <c r="BPW523" s="421"/>
      <c r="BPX523" s="421"/>
      <c r="BPY523" s="421"/>
      <c r="BPZ523" s="421"/>
      <c r="BQA523" s="421"/>
      <c r="BQB523" s="421"/>
      <c r="BQC523" s="421"/>
      <c r="BQD523" s="421"/>
      <c r="BQE523" s="421"/>
      <c r="BQF523" s="421"/>
      <c r="BQG523" s="421"/>
      <c r="BQH523" s="421"/>
      <c r="BQI523" s="421"/>
      <c r="BQJ523" s="421"/>
      <c r="BQK523" s="421"/>
      <c r="BQL523" s="421"/>
      <c r="BQM523" s="421"/>
      <c r="BQN523" s="421"/>
      <c r="BQO523" s="421"/>
      <c r="BQP523" s="421"/>
      <c r="BQQ523" s="421"/>
      <c r="BQR523" s="421"/>
      <c r="BQS523" s="421"/>
      <c r="BQT523" s="421"/>
      <c r="BQU523" s="421"/>
      <c r="BQV523" s="421"/>
      <c r="BQW523" s="421"/>
      <c r="BQX523" s="421"/>
      <c r="BQY523" s="421"/>
      <c r="BQZ523" s="421"/>
      <c r="BRA523" s="421"/>
      <c r="BRB523" s="421"/>
      <c r="BRC523" s="421"/>
      <c r="BRD523" s="421"/>
      <c r="BRE523" s="421"/>
      <c r="BRF523" s="421"/>
      <c r="BRG523" s="421"/>
      <c r="BRH523" s="421"/>
      <c r="BRI523" s="421"/>
      <c r="BRJ523" s="421"/>
      <c r="BRK523" s="421"/>
      <c r="BRL523" s="421"/>
      <c r="BRM523" s="421"/>
      <c r="BRN523" s="421"/>
      <c r="BRO523" s="421"/>
      <c r="BRP523" s="421"/>
      <c r="BRQ523" s="421"/>
      <c r="BRR523" s="421"/>
      <c r="BRS523" s="421"/>
      <c r="BRT523" s="421"/>
      <c r="BRU523" s="421"/>
      <c r="BRV523" s="421"/>
      <c r="BRW523" s="421"/>
      <c r="BRX523" s="421"/>
      <c r="BRY523" s="421"/>
      <c r="BRZ523" s="421"/>
      <c r="BSA523" s="421"/>
      <c r="BSB523" s="421"/>
      <c r="BSC523" s="421"/>
      <c r="BSD523" s="421"/>
      <c r="BSE523" s="421"/>
      <c r="BSF523" s="421"/>
      <c r="BSG523" s="421"/>
      <c r="BSH523" s="421"/>
      <c r="BSI523" s="421"/>
      <c r="BSJ523" s="421"/>
      <c r="BSK523" s="421"/>
      <c r="BSL523" s="421"/>
      <c r="BSM523" s="421"/>
      <c r="BSN523" s="421"/>
      <c r="BSO523" s="421"/>
      <c r="BSP523" s="421"/>
      <c r="BSQ523" s="421"/>
      <c r="BSR523" s="421"/>
      <c r="BSS523" s="421"/>
      <c r="BST523" s="421"/>
      <c r="BSU523" s="421"/>
      <c r="BSV523" s="421"/>
      <c r="BSW523" s="421"/>
      <c r="BSX523" s="421"/>
      <c r="BSY523" s="421"/>
      <c r="BSZ523" s="421"/>
      <c r="BTA523" s="421"/>
      <c r="BTB523" s="421"/>
      <c r="BTC523" s="421"/>
      <c r="BTD523" s="421"/>
      <c r="BTE523" s="421"/>
      <c r="BTF523" s="421"/>
      <c r="BTG523" s="421"/>
      <c r="BTH523" s="421"/>
      <c r="BTI523" s="421"/>
      <c r="BTJ523" s="421"/>
      <c r="BTK523" s="421"/>
      <c r="BTL523" s="421"/>
      <c r="BTM523" s="421"/>
      <c r="BTN523" s="421"/>
      <c r="BTO523" s="421"/>
      <c r="BTP523" s="421"/>
      <c r="BTQ523" s="421"/>
      <c r="BTR523" s="421"/>
      <c r="BTS523" s="421"/>
      <c r="BTT523" s="421"/>
      <c r="BTU523" s="421"/>
      <c r="BTV523" s="421"/>
      <c r="BTW523" s="421"/>
      <c r="BTX523" s="421"/>
      <c r="BTY523" s="421"/>
      <c r="BTZ523" s="421"/>
      <c r="BUA523" s="421"/>
      <c r="BUB523" s="421"/>
      <c r="BUC523" s="421"/>
      <c r="BUD523" s="421"/>
      <c r="BUE523" s="421"/>
      <c r="BUF523" s="421"/>
      <c r="BUG523" s="421"/>
      <c r="BUH523" s="421"/>
      <c r="BUI523" s="421"/>
      <c r="BUJ523" s="421"/>
      <c r="BUK523" s="421"/>
      <c r="BUL523" s="421"/>
      <c r="BUM523" s="421"/>
      <c r="BUN523" s="421"/>
      <c r="BUO523" s="421"/>
      <c r="BUP523" s="421"/>
      <c r="BUQ523" s="421"/>
      <c r="BUR523" s="421"/>
      <c r="BUS523" s="421"/>
      <c r="BUT523" s="421"/>
      <c r="BUU523" s="421"/>
      <c r="BUV523" s="421"/>
      <c r="BUW523" s="421"/>
      <c r="BUX523" s="421"/>
      <c r="BUY523" s="421"/>
      <c r="BUZ523" s="421"/>
      <c r="BVA523" s="421"/>
      <c r="BVB523" s="421"/>
      <c r="BVC523" s="421"/>
      <c r="BVD523" s="421"/>
      <c r="BVE523" s="421"/>
      <c r="BVF523" s="421"/>
      <c r="BVG523" s="421"/>
      <c r="BVH523" s="421"/>
      <c r="BVI523" s="421"/>
      <c r="BVJ523" s="421"/>
      <c r="BVK523" s="421"/>
      <c r="BVL523" s="421"/>
      <c r="BVM523" s="421"/>
      <c r="BVN523" s="421"/>
      <c r="BVO523" s="421"/>
      <c r="BVP523" s="421"/>
      <c r="BVQ523" s="421"/>
      <c r="BVR523" s="421"/>
      <c r="BVS523" s="421"/>
      <c r="BVT523" s="421"/>
      <c r="BVU523" s="421"/>
      <c r="BVV523" s="421"/>
      <c r="BVW523" s="421"/>
      <c r="BVX523" s="421"/>
      <c r="BVY523" s="421"/>
      <c r="BVZ523" s="421"/>
      <c r="BWA523" s="421"/>
      <c r="BWB523" s="421"/>
      <c r="BWC523" s="421"/>
      <c r="BWD523" s="421"/>
      <c r="BWE523" s="421"/>
      <c r="BWF523" s="421"/>
      <c r="BWG523" s="421"/>
      <c r="BWH523" s="421"/>
      <c r="BWI523" s="421"/>
      <c r="BWJ523" s="421"/>
      <c r="BWK523" s="421"/>
      <c r="BWL523" s="421"/>
      <c r="BWM523" s="421"/>
      <c r="BWN523" s="421"/>
      <c r="BWO523" s="421"/>
      <c r="BWP523" s="421"/>
      <c r="BWQ523" s="421"/>
      <c r="BWR523" s="421"/>
      <c r="BWS523" s="421"/>
      <c r="BWT523" s="421"/>
      <c r="BWU523" s="421"/>
      <c r="BWV523" s="421"/>
      <c r="BWW523" s="421"/>
      <c r="BWX523" s="421"/>
      <c r="BWY523" s="421"/>
      <c r="BWZ523" s="421"/>
      <c r="BXA523" s="421"/>
      <c r="BXB523" s="421"/>
      <c r="BXC523" s="421"/>
      <c r="BXD523" s="421"/>
      <c r="BXE523" s="421"/>
      <c r="BXF523" s="421"/>
      <c r="BXG523" s="421"/>
      <c r="BXH523" s="421"/>
      <c r="BXI523" s="421"/>
      <c r="BXJ523" s="421"/>
      <c r="BXK523" s="421"/>
      <c r="BXL523" s="421"/>
      <c r="BXM523" s="421"/>
      <c r="BXN523" s="421"/>
      <c r="BXO523" s="421"/>
      <c r="BXP523" s="421"/>
      <c r="BXQ523" s="421"/>
      <c r="BXR523" s="421"/>
      <c r="BXS523" s="421"/>
      <c r="BXT523" s="421"/>
      <c r="BXU523" s="421"/>
      <c r="BXV523" s="421"/>
      <c r="BXW523" s="421"/>
      <c r="BXX523" s="421"/>
      <c r="BXY523" s="421"/>
      <c r="BXZ523" s="421"/>
      <c r="BYA523" s="421"/>
      <c r="BYB523" s="421"/>
      <c r="BYC523" s="421"/>
      <c r="BYD523" s="421"/>
      <c r="BYE523" s="421"/>
      <c r="BYF523" s="421"/>
      <c r="BYG523" s="421"/>
      <c r="BYH523" s="421"/>
      <c r="BYI523" s="421"/>
      <c r="BYJ523" s="421"/>
      <c r="BYK523" s="421"/>
      <c r="BYL523" s="421"/>
      <c r="BYM523" s="421"/>
      <c r="BYN523" s="421"/>
      <c r="BYO523" s="421"/>
      <c r="BYP523" s="421"/>
      <c r="BYQ523" s="421"/>
      <c r="BYR523" s="421"/>
      <c r="BYS523" s="421"/>
      <c r="BYT523" s="421"/>
      <c r="BYU523" s="421"/>
      <c r="BYV523" s="421"/>
      <c r="BYW523" s="421"/>
      <c r="BYX523" s="421"/>
      <c r="BYY523" s="421"/>
      <c r="BYZ523" s="421"/>
      <c r="BZA523" s="421"/>
      <c r="BZB523" s="421"/>
      <c r="BZC523" s="421"/>
      <c r="BZD523" s="421"/>
      <c r="BZE523" s="421"/>
      <c r="BZF523" s="421"/>
      <c r="BZG523" s="421"/>
      <c r="BZH523" s="421"/>
      <c r="BZI523" s="421"/>
      <c r="BZJ523" s="421"/>
      <c r="BZK523" s="421"/>
      <c r="BZL523" s="421"/>
      <c r="BZM523" s="421"/>
      <c r="BZN523" s="421"/>
      <c r="BZO523" s="421"/>
      <c r="BZP523" s="421"/>
      <c r="BZQ523" s="421"/>
      <c r="BZR523" s="421"/>
      <c r="BZS523" s="421"/>
      <c r="BZT523" s="421"/>
      <c r="BZU523" s="421"/>
      <c r="BZV523" s="421"/>
      <c r="BZW523" s="421"/>
      <c r="BZX523" s="421"/>
      <c r="BZY523" s="421"/>
      <c r="BZZ523" s="421"/>
      <c r="CAA523" s="421"/>
      <c r="CAB523" s="421"/>
      <c r="CAC523" s="421"/>
      <c r="CAD523" s="421"/>
      <c r="CAE523" s="421"/>
      <c r="CAF523" s="421"/>
      <c r="CAG523" s="421"/>
      <c r="CAH523" s="421"/>
      <c r="CAI523" s="421"/>
      <c r="CAJ523" s="421"/>
      <c r="CAK523" s="421"/>
      <c r="CAL523" s="421"/>
      <c r="CAM523" s="421"/>
      <c r="CAN523" s="421"/>
      <c r="CAO523" s="421"/>
      <c r="CAP523" s="421"/>
      <c r="CAQ523" s="421"/>
      <c r="CAR523" s="421"/>
      <c r="CAS523" s="421"/>
      <c r="CAT523" s="421"/>
      <c r="CAU523" s="421"/>
      <c r="CAV523" s="421"/>
      <c r="CAW523" s="421"/>
      <c r="CAX523" s="421"/>
      <c r="CAY523" s="421"/>
      <c r="CAZ523" s="421"/>
      <c r="CBA523" s="421"/>
      <c r="CBB523" s="421"/>
      <c r="CBC523" s="421"/>
      <c r="CBD523" s="421"/>
      <c r="CBE523" s="421"/>
      <c r="CBF523" s="421"/>
      <c r="CBG523" s="421"/>
      <c r="CBH523" s="421"/>
      <c r="CBI523" s="421"/>
      <c r="CBJ523" s="421"/>
      <c r="CBK523" s="421"/>
      <c r="CBL523" s="421"/>
      <c r="CBM523" s="421"/>
      <c r="CBN523" s="421"/>
      <c r="CBO523" s="421"/>
      <c r="CBP523" s="421"/>
      <c r="CBQ523" s="421"/>
      <c r="CBR523" s="421"/>
      <c r="CBS523" s="421"/>
      <c r="CBT523" s="421"/>
      <c r="CBU523" s="421"/>
      <c r="CBV523" s="421"/>
      <c r="CBW523" s="421"/>
      <c r="CBX523" s="421"/>
      <c r="CBY523" s="421"/>
      <c r="CBZ523" s="421"/>
      <c r="CCA523" s="421"/>
      <c r="CCB523" s="421"/>
      <c r="CCC523" s="421"/>
      <c r="CCD523" s="421"/>
      <c r="CCE523" s="421"/>
      <c r="CCF523" s="421"/>
      <c r="CCG523" s="421"/>
      <c r="CCH523" s="421"/>
      <c r="CCI523" s="421"/>
      <c r="CCJ523" s="421"/>
      <c r="CCK523" s="421"/>
      <c r="CCL523" s="421"/>
      <c r="CCM523" s="421"/>
      <c r="CCN523" s="421"/>
      <c r="CCO523" s="421"/>
      <c r="CCP523" s="421"/>
      <c r="CCQ523" s="421"/>
      <c r="CCR523" s="421"/>
      <c r="CCS523" s="421"/>
      <c r="CCT523" s="421"/>
      <c r="CCU523" s="421"/>
      <c r="CCV523" s="421"/>
      <c r="CCW523" s="421"/>
      <c r="CCX523" s="421"/>
      <c r="CCY523" s="421"/>
      <c r="CCZ523" s="421"/>
      <c r="CDA523" s="421"/>
      <c r="CDB523" s="421"/>
      <c r="CDC523" s="421"/>
      <c r="CDD523" s="421"/>
      <c r="CDE523" s="421"/>
      <c r="CDF523" s="421"/>
      <c r="CDG523" s="421"/>
      <c r="CDH523" s="421"/>
      <c r="CDI523" s="421"/>
      <c r="CDJ523" s="421"/>
      <c r="CDK523" s="421"/>
      <c r="CDL523" s="421"/>
      <c r="CDM523" s="421"/>
      <c r="CDN523" s="421"/>
      <c r="CDO523" s="421"/>
      <c r="CDP523" s="421"/>
      <c r="CDQ523" s="421"/>
      <c r="CDR523" s="421"/>
      <c r="CDS523" s="421"/>
      <c r="CDT523" s="421"/>
      <c r="CDU523" s="421"/>
      <c r="CDV523" s="421"/>
      <c r="CDW523" s="421"/>
      <c r="CDX523" s="421"/>
      <c r="CDY523" s="421"/>
      <c r="CDZ523" s="421"/>
      <c r="CEA523" s="421"/>
      <c r="CEB523" s="421"/>
      <c r="CEC523" s="421"/>
      <c r="CED523" s="421"/>
      <c r="CEE523" s="421"/>
      <c r="CEF523" s="421"/>
      <c r="CEG523" s="421"/>
      <c r="CEH523" s="421"/>
      <c r="CEI523" s="421"/>
      <c r="CEJ523" s="421"/>
      <c r="CEK523" s="421"/>
      <c r="CEL523" s="421"/>
      <c r="CEM523" s="421"/>
      <c r="CEN523" s="421"/>
      <c r="CEO523" s="421"/>
      <c r="CEP523" s="421"/>
      <c r="CEQ523" s="421"/>
      <c r="CER523" s="421"/>
      <c r="CES523" s="421"/>
      <c r="CET523" s="421"/>
      <c r="CEU523" s="421"/>
      <c r="CEV523" s="421"/>
      <c r="CEW523" s="421"/>
      <c r="CEX523" s="421"/>
      <c r="CEY523" s="421"/>
      <c r="CEZ523" s="421"/>
      <c r="CFA523" s="421"/>
      <c r="CFB523" s="421"/>
      <c r="CFC523" s="421"/>
      <c r="CFD523" s="421"/>
      <c r="CFE523" s="421"/>
      <c r="CFF523" s="421"/>
      <c r="CFG523" s="421"/>
      <c r="CFH523" s="421"/>
      <c r="CFI523" s="421"/>
      <c r="CFJ523" s="421"/>
      <c r="CFK523" s="421"/>
      <c r="CFL523" s="421"/>
      <c r="CFM523" s="421"/>
      <c r="CFN523" s="421"/>
      <c r="CFO523" s="421"/>
      <c r="CFP523" s="421"/>
      <c r="CFQ523" s="421"/>
      <c r="CFR523" s="421"/>
      <c r="CFS523" s="421"/>
      <c r="CFT523" s="421"/>
      <c r="CFU523" s="421"/>
      <c r="CFV523" s="421"/>
      <c r="CFW523" s="421"/>
      <c r="CFX523" s="421"/>
      <c r="CFY523" s="421"/>
      <c r="CFZ523" s="421"/>
      <c r="CGA523" s="421"/>
      <c r="CGB523" s="421"/>
      <c r="CGC523" s="421"/>
      <c r="CGD523" s="421"/>
      <c r="CGE523" s="421"/>
      <c r="CGF523" s="421"/>
      <c r="CGG523" s="421"/>
      <c r="CGH523" s="421"/>
      <c r="CGI523" s="421"/>
      <c r="CGJ523" s="421"/>
      <c r="CGK523" s="421"/>
      <c r="CGL523" s="421"/>
      <c r="CGM523" s="421"/>
      <c r="CGN523" s="421"/>
      <c r="CGO523" s="421"/>
      <c r="CGP523" s="421"/>
      <c r="CGQ523" s="421"/>
      <c r="CGR523" s="421"/>
      <c r="CGS523" s="421"/>
      <c r="CGT523" s="421"/>
      <c r="CGU523" s="421"/>
      <c r="CGV523" s="421"/>
      <c r="CGW523" s="421"/>
      <c r="CGX523" s="421"/>
      <c r="CGY523" s="421"/>
      <c r="CGZ523" s="421"/>
      <c r="CHA523" s="421"/>
      <c r="CHB523" s="421"/>
      <c r="CHC523" s="421"/>
      <c r="CHD523" s="421"/>
      <c r="CHE523" s="421"/>
      <c r="CHF523" s="421"/>
      <c r="CHG523" s="421"/>
      <c r="CHH523" s="421"/>
      <c r="CHI523" s="421"/>
      <c r="CHJ523" s="421"/>
      <c r="CHK523" s="421"/>
      <c r="CHL523" s="421"/>
      <c r="CHM523" s="421"/>
      <c r="CHN523" s="421"/>
      <c r="CHO523" s="421"/>
      <c r="CHP523" s="421"/>
      <c r="CHQ523" s="421"/>
      <c r="CHR523" s="421"/>
      <c r="CHS523" s="421"/>
      <c r="CHT523" s="421"/>
      <c r="CHU523" s="421"/>
      <c r="CHV523" s="421"/>
      <c r="CHW523" s="421"/>
      <c r="CHX523" s="421"/>
      <c r="CHY523" s="421"/>
      <c r="CHZ523" s="421"/>
      <c r="CIA523" s="421"/>
      <c r="CIB523" s="421"/>
      <c r="CIC523" s="421"/>
      <c r="CID523" s="421"/>
      <c r="CIE523" s="421"/>
      <c r="CIF523" s="421"/>
      <c r="CIG523" s="421"/>
      <c r="CIH523" s="421"/>
      <c r="CII523" s="421"/>
      <c r="CIJ523" s="421"/>
      <c r="CIK523" s="421"/>
      <c r="CIL523" s="421"/>
      <c r="CIM523" s="421"/>
      <c r="CIN523" s="421"/>
      <c r="CIO523" s="421"/>
      <c r="CIP523" s="421"/>
      <c r="CIQ523" s="421"/>
      <c r="CIR523" s="421"/>
      <c r="CIS523" s="421"/>
      <c r="CIT523" s="421"/>
      <c r="CIU523" s="421"/>
      <c r="CIV523" s="421"/>
      <c r="CIW523" s="421"/>
      <c r="CIX523" s="421"/>
      <c r="CIY523" s="421"/>
      <c r="CIZ523" s="421"/>
      <c r="CJA523" s="421"/>
      <c r="CJB523" s="421"/>
      <c r="CJC523" s="421"/>
      <c r="CJD523" s="421"/>
      <c r="CJE523" s="421"/>
      <c r="CJF523" s="421"/>
      <c r="CJG523" s="421"/>
      <c r="CJH523" s="421"/>
      <c r="CJI523" s="421"/>
      <c r="CJJ523" s="421"/>
      <c r="CJK523" s="421"/>
      <c r="CJL523" s="421"/>
      <c r="CJM523" s="421"/>
      <c r="CJN523" s="421"/>
      <c r="CJO523" s="421"/>
      <c r="CJP523" s="421"/>
      <c r="CJQ523" s="421"/>
      <c r="CJR523" s="421"/>
      <c r="CJS523" s="421"/>
      <c r="CJT523" s="421"/>
      <c r="CJU523" s="421"/>
      <c r="CJV523" s="421"/>
      <c r="CJW523" s="421"/>
      <c r="CJX523" s="421"/>
      <c r="CJY523" s="421"/>
      <c r="CJZ523" s="421"/>
      <c r="CKA523" s="421"/>
      <c r="CKB523" s="421"/>
      <c r="CKC523" s="421"/>
      <c r="CKD523" s="421"/>
      <c r="CKE523" s="421"/>
      <c r="CKF523" s="421"/>
      <c r="CKG523" s="421"/>
      <c r="CKH523" s="421"/>
      <c r="CKI523" s="421"/>
      <c r="CKJ523" s="421"/>
      <c r="CKK523" s="421"/>
      <c r="CKL523" s="421"/>
      <c r="CKM523" s="421"/>
      <c r="CKN523" s="421"/>
      <c r="CKO523" s="421"/>
      <c r="CKP523" s="421"/>
      <c r="CKQ523" s="421"/>
      <c r="CKR523" s="421"/>
      <c r="CKS523" s="421"/>
      <c r="CKT523" s="421"/>
      <c r="CKU523" s="421"/>
      <c r="CKV523" s="421"/>
      <c r="CKW523" s="421"/>
      <c r="CKX523" s="421"/>
      <c r="CKY523" s="421"/>
      <c r="CKZ523" s="421"/>
      <c r="CLA523" s="421"/>
      <c r="CLB523" s="421"/>
      <c r="CLC523" s="421"/>
      <c r="CLD523" s="421"/>
      <c r="CLE523" s="421"/>
      <c r="CLF523" s="421"/>
      <c r="CLG523" s="421"/>
      <c r="CLH523" s="421"/>
      <c r="CLI523" s="421"/>
      <c r="CLJ523" s="421"/>
      <c r="CLK523" s="421"/>
      <c r="CLL523" s="421"/>
      <c r="CLM523" s="421"/>
      <c r="CLN523" s="421"/>
      <c r="CLO523" s="421"/>
      <c r="CLP523" s="421"/>
      <c r="CLQ523" s="421"/>
      <c r="CLR523" s="421"/>
      <c r="CLS523" s="421"/>
      <c r="CLT523" s="421"/>
      <c r="CLU523" s="421"/>
      <c r="CLV523" s="421"/>
      <c r="CLW523" s="421"/>
      <c r="CLX523" s="421"/>
      <c r="CLY523" s="421"/>
      <c r="CLZ523" s="421"/>
      <c r="CMA523" s="421"/>
      <c r="CMB523" s="421"/>
      <c r="CMC523" s="421"/>
      <c r="CMD523" s="421"/>
      <c r="CME523" s="421"/>
      <c r="CMF523" s="421"/>
      <c r="CMG523" s="421"/>
      <c r="CMH523" s="421"/>
      <c r="CMI523" s="421"/>
      <c r="CMJ523" s="421"/>
      <c r="CMK523" s="421"/>
      <c r="CML523" s="421"/>
      <c r="CMM523" s="421"/>
      <c r="CMN523" s="421"/>
      <c r="CMO523" s="421"/>
      <c r="CMP523" s="421"/>
      <c r="CMQ523" s="421"/>
      <c r="CMR523" s="421"/>
      <c r="CMS523" s="421"/>
      <c r="CMT523" s="421"/>
      <c r="CMU523" s="421"/>
      <c r="CMV523" s="421"/>
      <c r="CMW523" s="421"/>
      <c r="CMX523" s="421"/>
      <c r="CMY523" s="421"/>
      <c r="CMZ523" s="421"/>
      <c r="CNA523" s="421"/>
      <c r="CNB523" s="421"/>
      <c r="CNC523" s="421"/>
      <c r="CND523" s="421"/>
      <c r="CNE523" s="421"/>
      <c r="CNF523" s="421"/>
      <c r="CNG523" s="421"/>
      <c r="CNH523" s="421"/>
      <c r="CNI523" s="421"/>
      <c r="CNJ523" s="421"/>
      <c r="CNK523" s="421"/>
      <c r="CNL523" s="421"/>
      <c r="CNM523" s="421"/>
      <c r="CNN523" s="421"/>
      <c r="CNO523" s="421"/>
      <c r="CNP523" s="421"/>
      <c r="CNQ523" s="421"/>
      <c r="CNR523" s="421"/>
      <c r="CNS523" s="421"/>
      <c r="CNT523" s="421"/>
      <c r="CNU523" s="421"/>
      <c r="CNV523" s="421"/>
      <c r="CNW523" s="421"/>
      <c r="CNX523" s="421"/>
      <c r="CNY523" s="421"/>
      <c r="CNZ523" s="421"/>
      <c r="COA523" s="421"/>
      <c r="COB523" s="421"/>
      <c r="COC523" s="421"/>
      <c r="COD523" s="421"/>
      <c r="COE523" s="421"/>
      <c r="COF523" s="421"/>
      <c r="COG523" s="421"/>
      <c r="COH523" s="421"/>
      <c r="COI523" s="421"/>
      <c r="COJ523" s="421"/>
      <c r="COK523" s="421"/>
      <c r="COL523" s="421"/>
      <c r="COM523" s="421"/>
      <c r="CON523" s="421"/>
      <c r="COO523" s="421"/>
      <c r="COP523" s="421"/>
      <c r="COQ523" s="421"/>
      <c r="COR523" s="421"/>
      <c r="COS523" s="421"/>
      <c r="COT523" s="421"/>
      <c r="COU523" s="421"/>
      <c r="COV523" s="421"/>
      <c r="COW523" s="421"/>
      <c r="COX523" s="421"/>
      <c r="COY523" s="421"/>
      <c r="COZ523" s="421"/>
      <c r="CPA523" s="421"/>
      <c r="CPB523" s="421"/>
      <c r="CPC523" s="421"/>
      <c r="CPD523" s="421"/>
      <c r="CPE523" s="421"/>
      <c r="CPF523" s="421"/>
      <c r="CPG523" s="421"/>
      <c r="CPH523" s="421"/>
      <c r="CPI523" s="421"/>
      <c r="CPJ523" s="421"/>
      <c r="CPK523" s="421"/>
      <c r="CPL523" s="421"/>
      <c r="CPM523" s="421"/>
      <c r="CPN523" s="421"/>
      <c r="CPO523" s="421"/>
      <c r="CPP523" s="421"/>
      <c r="CPQ523" s="421"/>
      <c r="CPR523" s="421"/>
      <c r="CPS523" s="421"/>
      <c r="CPT523" s="421"/>
      <c r="CPU523" s="421"/>
      <c r="CPV523" s="421"/>
      <c r="CPW523" s="421"/>
      <c r="CPX523" s="421"/>
      <c r="CPY523" s="421"/>
      <c r="CPZ523" s="421"/>
      <c r="CQA523" s="421"/>
      <c r="CQB523" s="421"/>
      <c r="CQC523" s="421"/>
      <c r="CQD523" s="421"/>
      <c r="CQE523" s="421"/>
      <c r="CQF523" s="421"/>
      <c r="CQG523" s="421"/>
      <c r="CQH523" s="421"/>
      <c r="CQI523" s="421"/>
      <c r="CQJ523" s="421"/>
      <c r="CQK523" s="421"/>
      <c r="CQL523" s="421"/>
      <c r="CQM523" s="421"/>
      <c r="CQN523" s="421"/>
      <c r="CQO523" s="421"/>
      <c r="CQP523" s="421"/>
      <c r="CQQ523" s="421"/>
      <c r="CQR523" s="421"/>
      <c r="CQS523" s="421"/>
      <c r="CQT523" s="421"/>
      <c r="CQU523" s="421"/>
      <c r="CQV523" s="421"/>
      <c r="CQW523" s="421"/>
      <c r="CQX523" s="421"/>
      <c r="CQY523" s="421"/>
      <c r="CQZ523" s="421"/>
      <c r="CRA523" s="421"/>
      <c r="CRB523" s="421"/>
      <c r="CRC523" s="421"/>
      <c r="CRD523" s="421"/>
      <c r="CRE523" s="421"/>
      <c r="CRF523" s="421"/>
      <c r="CRG523" s="421"/>
      <c r="CRH523" s="421"/>
      <c r="CRI523" s="421"/>
      <c r="CRJ523" s="421"/>
      <c r="CRK523" s="421"/>
      <c r="CRL523" s="421"/>
      <c r="CRM523" s="421"/>
      <c r="CRN523" s="421"/>
      <c r="CRO523" s="421"/>
      <c r="CRP523" s="421"/>
      <c r="CRQ523" s="421"/>
      <c r="CRR523" s="421"/>
      <c r="CRS523" s="421"/>
      <c r="CRT523" s="421"/>
      <c r="CRU523" s="421"/>
      <c r="CRV523" s="421"/>
      <c r="CRW523" s="421"/>
      <c r="CRX523" s="421"/>
      <c r="CRY523" s="421"/>
      <c r="CRZ523" s="421"/>
      <c r="CSA523" s="421"/>
      <c r="CSB523" s="421"/>
      <c r="CSC523" s="421"/>
      <c r="CSD523" s="421"/>
      <c r="CSE523" s="421"/>
      <c r="CSF523" s="421"/>
      <c r="CSG523" s="421"/>
      <c r="CSH523" s="421"/>
      <c r="CSI523" s="421"/>
      <c r="CSJ523" s="421"/>
      <c r="CSK523" s="421"/>
      <c r="CSL523" s="421"/>
      <c r="CSM523" s="421"/>
      <c r="CSN523" s="421"/>
      <c r="CSO523" s="421"/>
      <c r="CSP523" s="421"/>
      <c r="CSQ523" s="421"/>
      <c r="CSR523" s="421"/>
      <c r="CSS523" s="421"/>
      <c r="CST523" s="421"/>
      <c r="CSU523" s="421"/>
      <c r="CSV523" s="421"/>
      <c r="CSW523" s="421"/>
      <c r="CSX523" s="421"/>
      <c r="CSY523" s="421"/>
      <c r="CSZ523" s="421"/>
      <c r="CTA523" s="421"/>
      <c r="CTB523" s="421"/>
      <c r="CTC523" s="421"/>
      <c r="CTD523" s="421"/>
      <c r="CTE523" s="421"/>
      <c r="CTF523" s="421"/>
      <c r="CTG523" s="421"/>
      <c r="CTH523" s="421"/>
      <c r="CTI523" s="421"/>
      <c r="CTJ523" s="421"/>
      <c r="CTK523" s="421"/>
      <c r="CTL523" s="421"/>
      <c r="CTM523" s="421"/>
      <c r="CTN523" s="421"/>
      <c r="CTO523" s="421"/>
      <c r="CTP523" s="421"/>
      <c r="CTQ523" s="421"/>
      <c r="CTR523" s="421"/>
      <c r="CTS523" s="421"/>
      <c r="CTT523" s="421"/>
      <c r="CTU523" s="421"/>
      <c r="CTV523" s="421"/>
      <c r="CTW523" s="421"/>
      <c r="CTX523" s="421"/>
      <c r="CTY523" s="421"/>
      <c r="CTZ523" s="421"/>
      <c r="CUA523" s="421"/>
      <c r="CUB523" s="421"/>
      <c r="CUC523" s="421"/>
      <c r="CUD523" s="421"/>
      <c r="CUE523" s="421"/>
      <c r="CUF523" s="421"/>
      <c r="CUG523" s="421"/>
      <c r="CUH523" s="421"/>
      <c r="CUI523" s="421"/>
      <c r="CUJ523" s="421"/>
      <c r="CUK523" s="421"/>
      <c r="CUL523" s="421"/>
      <c r="CUM523" s="421"/>
      <c r="CUN523" s="421"/>
      <c r="CUO523" s="421"/>
      <c r="CUP523" s="421"/>
      <c r="CUQ523" s="421"/>
      <c r="CUR523" s="421"/>
      <c r="CUS523" s="421"/>
      <c r="CUT523" s="421"/>
      <c r="CUU523" s="421"/>
      <c r="CUV523" s="421"/>
      <c r="CUW523" s="421"/>
      <c r="CUX523" s="421"/>
      <c r="CUY523" s="421"/>
      <c r="CUZ523" s="421"/>
      <c r="CVA523" s="421"/>
      <c r="CVB523" s="421"/>
      <c r="CVC523" s="421"/>
      <c r="CVD523" s="421"/>
      <c r="CVE523" s="421"/>
      <c r="CVF523" s="421"/>
      <c r="CVG523" s="421"/>
      <c r="CVH523" s="421"/>
      <c r="CVI523" s="421"/>
      <c r="CVJ523" s="421"/>
      <c r="CVK523" s="421"/>
      <c r="CVL523" s="421"/>
      <c r="CVM523" s="421"/>
      <c r="CVN523" s="421"/>
      <c r="CVO523" s="421"/>
      <c r="CVP523" s="421"/>
      <c r="CVQ523" s="421"/>
      <c r="CVR523" s="421"/>
      <c r="CVS523" s="421"/>
      <c r="CVT523" s="421"/>
      <c r="CVU523" s="421"/>
      <c r="CVV523" s="421"/>
      <c r="CVW523" s="421"/>
      <c r="CVX523" s="421"/>
      <c r="CVY523" s="421"/>
      <c r="CVZ523" s="421"/>
      <c r="CWA523" s="421"/>
      <c r="CWB523" s="421"/>
      <c r="CWC523" s="421"/>
      <c r="CWD523" s="421"/>
      <c r="CWE523" s="421"/>
      <c r="CWF523" s="421"/>
      <c r="CWG523" s="421"/>
      <c r="CWH523" s="421"/>
      <c r="CWI523" s="421"/>
      <c r="CWJ523" s="421"/>
      <c r="CWK523" s="421"/>
      <c r="CWL523" s="421"/>
      <c r="CWM523" s="421"/>
      <c r="CWN523" s="421"/>
      <c r="CWO523" s="421"/>
      <c r="CWP523" s="421"/>
      <c r="CWQ523" s="421"/>
      <c r="CWR523" s="421"/>
      <c r="CWS523" s="421"/>
      <c r="CWT523" s="421"/>
      <c r="CWU523" s="421"/>
      <c r="CWV523" s="421"/>
      <c r="CWW523" s="421"/>
      <c r="CWX523" s="421"/>
      <c r="CWY523" s="421"/>
      <c r="CWZ523" s="421"/>
      <c r="CXA523" s="421"/>
      <c r="CXB523" s="421"/>
      <c r="CXC523" s="421"/>
      <c r="CXD523" s="421"/>
      <c r="CXE523" s="421"/>
      <c r="CXF523" s="421"/>
      <c r="CXG523" s="421"/>
      <c r="CXH523" s="421"/>
      <c r="CXI523" s="421"/>
      <c r="CXJ523" s="421"/>
      <c r="CXK523" s="421"/>
      <c r="CXL523" s="421"/>
      <c r="CXM523" s="421"/>
      <c r="CXN523" s="421"/>
      <c r="CXO523" s="421"/>
      <c r="CXP523" s="421"/>
      <c r="CXQ523" s="421"/>
      <c r="CXR523" s="421"/>
      <c r="CXS523" s="421"/>
      <c r="CXT523" s="421"/>
      <c r="CXU523" s="421"/>
      <c r="CXV523" s="421"/>
      <c r="CXW523" s="421"/>
      <c r="CXX523" s="421"/>
      <c r="CXY523" s="421"/>
      <c r="CXZ523" s="421"/>
      <c r="CYA523" s="421"/>
      <c r="CYB523" s="421"/>
      <c r="CYC523" s="421"/>
      <c r="CYD523" s="421"/>
      <c r="CYE523" s="421"/>
      <c r="CYF523" s="421"/>
      <c r="CYG523" s="421"/>
      <c r="CYH523" s="421"/>
      <c r="CYI523" s="421"/>
      <c r="CYJ523" s="421"/>
      <c r="CYK523" s="421"/>
      <c r="CYL523" s="421"/>
      <c r="CYM523" s="421"/>
      <c r="CYN523" s="421"/>
      <c r="CYO523" s="421"/>
      <c r="CYP523" s="421"/>
      <c r="CYQ523" s="421"/>
      <c r="CYR523" s="421"/>
      <c r="CYS523" s="421"/>
      <c r="CYT523" s="421"/>
      <c r="CYU523" s="421"/>
      <c r="CYV523" s="421"/>
      <c r="CYW523" s="421"/>
      <c r="CYX523" s="421"/>
      <c r="CYY523" s="421"/>
      <c r="CYZ523" s="421"/>
      <c r="CZA523" s="421"/>
      <c r="CZB523" s="421"/>
      <c r="CZC523" s="421"/>
      <c r="CZD523" s="421"/>
      <c r="CZE523" s="421"/>
      <c r="CZF523" s="421"/>
      <c r="CZG523" s="421"/>
      <c r="CZH523" s="421"/>
      <c r="CZI523" s="421"/>
      <c r="CZJ523" s="421"/>
      <c r="CZK523" s="421"/>
      <c r="CZL523" s="421"/>
      <c r="CZM523" s="421"/>
      <c r="CZN523" s="421"/>
      <c r="CZO523" s="421"/>
      <c r="CZP523" s="421"/>
      <c r="CZQ523" s="421"/>
      <c r="CZR523" s="421"/>
      <c r="CZS523" s="421"/>
      <c r="CZT523" s="421"/>
      <c r="CZU523" s="421"/>
      <c r="CZV523" s="421"/>
      <c r="CZW523" s="421"/>
      <c r="CZX523" s="421"/>
      <c r="CZY523" s="421"/>
      <c r="CZZ523" s="421"/>
      <c r="DAA523" s="421"/>
      <c r="DAB523" s="421"/>
      <c r="DAC523" s="421"/>
      <c r="DAD523" s="421"/>
      <c r="DAE523" s="421"/>
      <c r="DAF523" s="421"/>
      <c r="DAG523" s="421"/>
      <c r="DAH523" s="421"/>
      <c r="DAI523" s="421"/>
      <c r="DAJ523" s="421"/>
      <c r="DAK523" s="421"/>
      <c r="DAL523" s="421"/>
      <c r="DAM523" s="421"/>
      <c r="DAN523" s="421"/>
      <c r="DAO523" s="421"/>
      <c r="DAP523" s="421"/>
      <c r="DAQ523" s="421"/>
      <c r="DAR523" s="421"/>
      <c r="DAS523" s="421"/>
      <c r="DAT523" s="421"/>
      <c r="DAU523" s="421"/>
      <c r="DAV523" s="421"/>
      <c r="DAW523" s="421"/>
      <c r="DAX523" s="421"/>
      <c r="DAY523" s="421"/>
      <c r="DAZ523" s="421"/>
      <c r="DBA523" s="421"/>
      <c r="DBB523" s="421"/>
      <c r="DBC523" s="421"/>
      <c r="DBD523" s="421"/>
      <c r="DBE523" s="421"/>
      <c r="DBF523" s="421"/>
      <c r="DBG523" s="421"/>
      <c r="DBH523" s="421"/>
      <c r="DBI523" s="421"/>
      <c r="DBJ523" s="421"/>
      <c r="DBK523" s="421"/>
      <c r="DBL523" s="421"/>
      <c r="DBM523" s="421"/>
      <c r="DBN523" s="421"/>
      <c r="DBO523" s="421"/>
      <c r="DBP523" s="421"/>
      <c r="DBQ523" s="421"/>
      <c r="DBR523" s="421"/>
      <c r="DBS523" s="421"/>
      <c r="DBT523" s="421"/>
      <c r="DBU523" s="421"/>
      <c r="DBV523" s="421"/>
      <c r="DBW523" s="421"/>
      <c r="DBX523" s="421"/>
      <c r="DBY523" s="421"/>
      <c r="DBZ523" s="421"/>
      <c r="DCA523" s="421"/>
      <c r="DCB523" s="421"/>
      <c r="DCC523" s="421"/>
      <c r="DCD523" s="421"/>
      <c r="DCE523" s="421"/>
      <c r="DCF523" s="421"/>
      <c r="DCG523" s="421"/>
      <c r="DCH523" s="421"/>
      <c r="DCI523" s="421"/>
      <c r="DCJ523" s="421"/>
      <c r="DCK523" s="421"/>
      <c r="DCL523" s="421"/>
      <c r="DCM523" s="421"/>
      <c r="DCN523" s="421"/>
      <c r="DCO523" s="421"/>
      <c r="DCP523" s="421"/>
      <c r="DCQ523" s="421"/>
      <c r="DCR523" s="421"/>
      <c r="DCS523" s="421"/>
      <c r="DCT523" s="421"/>
      <c r="DCU523" s="421"/>
      <c r="DCV523" s="421"/>
      <c r="DCW523" s="421"/>
      <c r="DCX523" s="421"/>
      <c r="DCY523" s="421"/>
      <c r="DCZ523" s="421"/>
      <c r="DDA523" s="421"/>
      <c r="DDB523" s="421"/>
      <c r="DDC523" s="421"/>
      <c r="DDD523" s="421"/>
      <c r="DDE523" s="421"/>
      <c r="DDF523" s="421"/>
      <c r="DDG523" s="421"/>
      <c r="DDH523" s="421"/>
      <c r="DDI523" s="421"/>
      <c r="DDJ523" s="421"/>
      <c r="DDK523" s="421"/>
      <c r="DDL523" s="421"/>
      <c r="DDM523" s="421"/>
      <c r="DDN523" s="421"/>
      <c r="DDO523" s="421"/>
      <c r="DDP523" s="421"/>
      <c r="DDQ523" s="421"/>
      <c r="DDR523" s="421"/>
      <c r="DDS523" s="421"/>
      <c r="DDT523" s="421"/>
      <c r="DDU523" s="421"/>
      <c r="DDV523" s="421"/>
      <c r="DDW523" s="421"/>
      <c r="DDX523" s="421"/>
      <c r="DDY523" s="421"/>
      <c r="DDZ523" s="421"/>
      <c r="DEA523" s="421"/>
      <c r="DEB523" s="421"/>
      <c r="DEC523" s="421"/>
      <c r="DED523" s="421"/>
      <c r="DEE523" s="421"/>
      <c r="DEF523" s="421"/>
      <c r="DEG523" s="421"/>
      <c r="DEH523" s="421"/>
      <c r="DEI523" s="421"/>
      <c r="DEJ523" s="421"/>
      <c r="DEK523" s="421"/>
      <c r="DEL523" s="421"/>
      <c r="DEM523" s="421"/>
      <c r="DEN523" s="421"/>
      <c r="DEO523" s="421"/>
      <c r="DEP523" s="421"/>
      <c r="DEQ523" s="421"/>
      <c r="DER523" s="421"/>
      <c r="DES523" s="421"/>
      <c r="DET523" s="421"/>
      <c r="DEU523" s="421"/>
      <c r="DEV523" s="421"/>
      <c r="DEW523" s="421"/>
      <c r="DEX523" s="421"/>
      <c r="DEY523" s="421"/>
      <c r="DEZ523" s="421"/>
      <c r="DFA523" s="421"/>
      <c r="DFB523" s="421"/>
      <c r="DFC523" s="421"/>
      <c r="DFD523" s="421"/>
      <c r="DFE523" s="421"/>
      <c r="DFF523" s="421"/>
      <c r="DFG523" s="421"/>
      <c r="DFH523" s="421"/>
      <c r="DFI523" s="421"/>
      <c r="DFJ523" s="421"/>
      <c r="DFK523" s="421"/>
      <c r="DFL523" s="421"/>
      <c r="DFM523" s="421"/>
      <c r="DFN523" s="421"/>
      <c r="DFO523" s="421"/>
      <c r="DFP523" s="421"/>
      <c r="DFQ523" s="421"/>
      <c r="DFR523" s="421"/>
      <c r="DFS523" s="421"/>
      <c r="DFT523" s="421"/>
      <c r="DFU523" s="421"/>
      <c r="DFV523" s="421"/>
      <c r="DFW523" s="421"/>
      <c r="DFX523" s="421"/>
      <c r="DFY523" s="421"/>
      <c r="DFZ523" s="421"/>
      <c r="DGA523" s="421"/>
      <c r="DGB523" s="421"/>
      <c r="DGC523" s="421"/>
      <c r="DGD523" s="421"/>
      <c r="DGE523" s="421"/>
      <c r="DGF523" s="421"/>
      <c r="DGG523" s="421"/>
      <c r="DGH523" s="421"/>
      <c r="DGI523" s="421"/>
      <c r="DGJ523" s="421"/>
      <c r="DGK523" s="421"/>
      <c r="DGL523" s="421"/>
      <c r="DGM523" s="421"/>
      <c r="DGN523" s="421"/>
      <c r="DGO523" s="421"/>
      <c r="DGP523" s="421"/>
      <c r="DGQ523" s="421"/>
      <c r="DGR523" s="421"/>
      <c r="DGS523" s="421"/>
      <c r="DGT523" s="421"/>
      <c r="DGU523" s="421"/>
      <c r="DGV523" s="421"/>
      <c r="DGW523" s="421"/>
      <c r="DGX523" s="421"/>
      <c r="DGY523" s="421"/>
      <c r="DGZ523" s="421"/>
      <c r="DHA523" s="421"/>
      <c r="DHB523" s="421"/>
      <c r="DHC523" s="421"/>
      <c r="DHD523" s="421"/>
      <c r="DHE523" s="421"/>
      <c r="DHF523" s="421"/>
      <c r="DHG523" s="421"/>
      <c r="DHH523" s="421"/>
      <c r="DHI523" s="421"/>
      <c r="DHJ523" s="421"/>
      <c r="DHK523" s="421"/>
      <c r="DHL523" s="421"/>
      <c r="DHM523" s="421"/>
      <c r="DHN523" s="421"/>
      <c r="DHO523" s="421"/>
      <c r="DHP523" s="421"/>
      <c r="DHQ523" s="421"/>
      <c r="DHR523" s="421"/>
      <c r="DHS523" s="421"/>
      <c r="DHT523" s="421"/>
      <c r="DHU523" s="421"/>
      <c r="DHV523" s="421"/>
      <c r="DHW523" s="421"/>
      <c r="DHX523" s="421"/>
      <c r="DHY523" s="421"/>
      <c r="DHZ523" s="421"/>
      <c r="DIA523" s="421"/>
      <c r="DIB523" s="421"/>
      <c r="DIC523" s="421"/>
      <c r="DID523" s="421"/>
      <c r="DIE523" s="421"/>
      <c r="DIF523" s="421"/>
      <c r="DIG523" s="421"/>
      <c r="DIH523" s="421"/>
      <c r="DII523" s="421"/>
      <c r="DIJ523" s="421"/>
      <c r="DIK523" s="421"/>
      <c r="DIL523" s="421"/>
      <c r="DIM523" s="421"/>
      <c r="DIN523" s="421"/>
      <c r="DIO523" s="421"/>
      <c r="DIP523" s="421"/>
      <c r="DIQ523" s="421"/>
      <c r="DIR523" s="421"/>
      <c r="DIS523" s="421"/>
      <c r="DIT523" s="421"/>
      <c r="DIU523" s="421"/>
      <c r="DIV523" s="421"/>
      <c r="DIW523" s="421"/>
      <c r="DIX523" s="421"/>
      <c r="DIY523" s="421"/>
      <c r="DIZ523" s="421"/>
      <c r="DJA523" s="421"/>
      <c r="DJB523" s="421"/>
      <c r="DJC523" s="421"/>
      <c r="DJD523" s="421"/>
      <c r="DJE523" s="421"/>
      <c r="DJF523" s="421"/>
      <c r="DJG523" s="421"/>
      <c r="DJH523" s="421"/>
      <c r="DJI523" s="421"/>
      <c r="DJJ523" s="421"/>
      <c r="DJK523" s="421"/>
      <c r="DJL523" s="421"/>
      <c r="DJM523" s="421"/>
      <c r="DJN523" s="421"/>
      <c r="DJO523" s="421"/>
      <c r="DJP523" s="421"/>
      <c r="DJQ523" s="421"/>
      <c r="DJR523" s="421"/>
      <c r="DJS523" s="421"/>
      <c r="DJT523" s="421"/>
      <c r="DJU523" s="421"/>
      <c r="DJV523" s="421"/>
      <c r="DJW523" s="421"/>
      <c r="DJX523" s="421"/>
      <c r="DJY523" s="421"/>
      <c r="DJZ523" s="421"/>
      <c r="DKA523" s="421"/>
      <c r="DKB523" s="421"/>
      <c r="DKC523" s="421"/>
      <c r="DKD523" s="421"/>
      <c r="DKE523" s="421"/>
      <c r="DKF523" s="421"/>
      <c r="DKG523" s="421"/>
      <c r="DKH523" s="421"/>
      <c r="DKI523" s="421"/>
      <c r="DKJ523" s="421"/>
      <c r="DKK523" s="421"/>
      <c r="DKL523" s="421"/>
      <c r="DKM523" s="421"/>
      <c r="DKN523" s="421"/>
      <c r="DKO523" s="421"/>
      <c r="DKP523" s="421"/>
      <c r="DKQ523" s="421"/>
      <c r="DKR523" s="421"/>
      <c r="DKS523" s="421"/>
      <c r="DKT523" s="421"/>
      <c r="DKU523" s="421"/>
      <c r="DKV523" s="421"/>
      <c r="DKW523" s="421"/>
      <c r="DKX523" s="421"/>
      <c r="DKY523" s="421"/>
      <c r="DKZ523" s="421"/>
      <c r="DLA523" s="421"/>
      <c r="DLB523" s="421"/>
      <c r="DLC523" s="421"/>
      <c r="DLD523" s="421"/>
      <c r="DLE523" s="421"/>
      <c r="DLF523" s="421"/>
      <c r="DLG523" s="421"/>
      <c r="DLH523" s="421"/>
      <c r="DLI523" s="421"/>
      <c r="DLJ523" s="421"/>
      <c r="DLK523" s="421"/>
      <c r="DLL523" s="421"/>
      <c r="DLM523" s="421"/>
      <c r="DLN523" s="421"/>
      <c r="DLO523" s="421"/>
      <c r="DLP523" s="421"/>
      <c r="DLQ523" s="421"/>
      <c r="DLR523" s="421"/>
      <c r="DLS523" s="421"/>
      <c r="DLT523" s="421"/>
      <c r="DLU523" s="421"/>
      <c r="DLV523" s="421"/>
      <c r="DLW523" s="421"/>
      <c r="DLX523" s="421"/>
      <c r="DLY523" s="421"/>
      <c r="DLZ523" s="421"/>
      <c r="DMA523" s="421"/>
      <c r="DMB523" s="421"/>
      <c r="DMC523" s="421"/>
      <c r="DMD523" s="421"/>
      <c r="DME523" s="421"/>
      <c r="DMF523" s="421"/>
      <c r="DMG523" s="421"/>
      <c r="DMH523" s="421"/>
      <c r="DMI523" s="421"/>
      <c r="DMJ523" s="421"/>
      <c r="DMK523" s="421"/>
      <c r="DML523" s="421"/>
      <c r="DMM523" s="421"/>
      <c r="DMN523" s="421"/>
      <c r="DMO523" s="421"/>
      <c r="DMP523" s="421"/>
      <c r="DMQ523" s="421"/>
      <c r="DMR523" s="421"/>
      <c r="DMS523" s="421"/>
      <c r="DMT523" s="421"/>
      <c r="DMU523" s="421"/>
      <c r="DMV523" s="421"/>
      <c r="DMW523" s="421"/>
      <c r="DMX523" s="421"/>
      <c r="DMY523" s="421"/>
      <c r="DMZ523" s="421"/>
      <c r="DNA523" s="421"/>
      <c r="DNB523" s="421"/>
      <c r="DNC523" s="421"/>
      <c r="DND523" s="421"/>
      <c r="DNE523" s="421"/>
      <c r="DNF523" s="421"/>
      <c r="DNG523" s="421"/>
      <c r="DNH523" s="421"/>
      <c r="DNI523" s="421"/>
      <c r="DNJ523" s="421"/>
      <c r="DNK523" s="421"/>
      <c r="DNL523" s="421"/>
      <c r="DNM523" s="421"/>
      <c r="DNN523" s="421"/>
      <c r="DNO523" s="421"/>
      <c r="DNP523" s="421"/>
      <c r="DNQ523" s="421"/>
      <c r="DNR523" s="421"/>
      <c r="DNS523" s="421"/>
      <c r="DNT523" s="421"/>
      <c r="DNU523" s="421"/>
      <c r="DNV523" s="421"/>
      <c r="DNW523" s="421"/>
      <c r="DNX523" s="421"/>
      <c r="DNY523" s="421"/>
      <c r="DNZ523" s="421"/>
      <c r="DOA523" s="421"/>
      <c r="DOB523" s="421"/>
      <c r="DOC523" s="421"/>
      <c r="DOD523" s="421"/>
      <c r="DOE523" s="421"/>
      <c r="DOF523" s="421"/>
      <c r="DOG523" s="421"/>
      <c r="DOH523" s="421"/>
      <c r="DOI523" s="421"/>
      <c r="DOJ523" s="421"/>
      <c r="DOK523" s="421"/>
      <c r="DOL523" s="421"/>
      <c r="DOM523" s="421"/>
      <c r="DON523" s="421"/>
      <c r="DOO523" s="421"/>
      <c r="DOP523" s="421"/>
      <c r="DOQ523" s="421"/>
      <c r="DOR523" s="421"/>
      <c r="DOS523" s="421"/>
      <c r="DOT523" s="421"/>
      <c r="DOU523" s="421"/>
      <c r="DOV523" s="421"/>
      <c r="DOW523" s="421"/>
      <c r="DOX523" s="421"/>
      <c r="DOY523" s="421"/>
      <c r="DOZ523" s="421"/>
      <c r="DPA523" s="421"/>
      <c r="DPB523" s="421"/>
      <c r="DPC523" s="421"/>
      <c r="DPD523" s="421"/>
      <c r="DPE523" s="421"/>
      <c r="DPF523" s="421"/>
      <c r="DPG523" s="421"/>
      <c r="DPH523" s="421"/>
      <c r="DPI523" s="421"/>
      <c r="DPJ523" s="421"/>
      <c r="DPK523" s="421"/>
      <c r="DPL523" s="421"/>
      <c r="DPM523" s="421"/>
      <c r="DPN523" s="421"/>
      <c r="DPO523" s="421"/>
      <c r="DPP523" s="421"/>
      <c r="DPQ523" s="421"/>
      <c r="DPR523" s="421"/>
      <c r="DPS523" s="421"/>
      <c r="DPT523" s="421"/>
      <c r="DPU523" s="421"/>
      <c r="DPV523" s="421"/>
      <c r="DPW523" s="421"/>
      <c r="DPX523" s="421"/>
      <c r="DPY523" s="421"/>
      <c r="DPZ523" s="421"/>
      <c r="DQA523" s="421"/>
      <c r="DQB523" s="421"/>
      <c r="DQC523" s="421"/>
      <c r="DQD523" s="421"/>
      <c r="DQE523" s="421"/>
      <c r="DQF523" s="421"/>
      <c r="DQG523" s="421"/>
      <c r="DQH523" s="421"/>
      <c r="DQI523" s="421"/>
      <c r="DQJ523" s="421"/>
      <c r="DQK523" s="421"/>
      <c r="DQL523" s="421"/>
      <c r="DQM523" s="421"/>
      <c r="DQN523" s="421"/>
      <c r="DQO523" s="421"/>
      <c r="DQP523" s="421"/>
      <c r="DQQ523" s="421"/>
      <c r="DQR523" s="421"/>
      <c r="DQS523" s="421"/>
      <c r="DQT523" s="421"/>
      <c r="DQU523" s="421"/>
      <c r="DQV523" s="421"/>
      <c r="DQW523" s="421"/>
      <c r="DQX523" s="421"/>
      <c r="DQY523" s="421"/>
      <c r="DQZ523" s="421"/>
      <c r="DRA523" s="421"/>
      <c r="DRB523" s="421"/>
      <c r="DRC523" s="421"/>
      <c r="DRD523" s="421"/>
      <c r="DRE523" s="421"/>
      <c r="DRF523" s="421"/>
      <c r="DRG523" s="421"/>
      <c r="DRH523" s="421"/>
      <c r="DRI523" s="421"/>
      <c r="DRJ523" s="421"/>
      <c r="DRK523" s="421"/>
      <c r="DRL523" s="421"/>
      <c r="DRM523" s="421"/>
      <c r="DRN523" s="421"/>
      <c r="DRO523" s="421"/>
      <c r="DRP523" s="421"/>
      <c r="DRQ523" s="421"/>
      <c r="DRR523" s="421"/>
      <c r="DRS523" s="421"/>
      <c r="DRT523" s="421"/>
      <c r="DRU523" s="421"/>
      <c r="DRV523" s="421"/>
      <c r="DRW523" s="421"/>
      <c r="DRX523" s="421"/>
      <c r="DRY523" s="421"/>
      <c r="DRZ523" s="421"/>
      <c r="DSA523" s="421"/>
      <c r="DSB523" s="421"/>
      <c r="DSC523" s="421"/>
      <c r="DSD523" s="421"/>
      <c r="DSE523" s="421"/>
      <c r="DSF523" s="421"/>
      <c r="DSG523" s="421"/>
      <c r="DSH523" s="421"/>
      <c r="DSI523" s="421"/>
      <c r="DSJ523" s="421"/>
      <c r="DSK523" s="421"/>
      <c r="DSL523" s="421"/>
      <c r="DSM523" s="421"/>
      <c r="DSN523" s="421"/>
      <c r="DSO523" s="421"/>
      <c r="DSP523" s="421"/>
      <c r="DSQ523" s="421"/>
      <c r="DSR523" s="421"/>
      <c r="DSS523" s="421"/>
      <c r="DST523" s="421"/>
      <c r="DSU523" s="421"/>
      <c r="DSV523" s="421"/>
      <c r="DSW523" s="421"/>
      <c r="DSX523" s="421"/>
      <c r="DSY523" s="421"/>
      <c r="DSZ523" s="421"/>
      <c r="DTA523" s="421"/>
      <c r="DTB523" s="421"/>
      <c r="DTC523" s="421"/>
      <c r="DTD523" s="421"/>
      <c r="DTE523" s="421"/>
      <c r="DTF523" s="421"/>
      <c r="DTG523" s="421"/>
      <c r="DTH523" s="421"/>
      <c r="DTI523" s="421"/>
      <c r="DTJ523" s="421"/>
      <c r="DTK523" s="421"/>
      <c r="DTL523" s="421"/>
      <c r="DTM523" s="421"/>
      <c r="DTN523" s="421"/>
      <c r="DTO523" s="421"/>
      <c r="DTP523" s="421"/>
      <c r="DTQ523" s="421"/>
      <c r="DTR523" s="421"/>
      <c r="DTS523" s="421"/>
      <c r="DTT523" s="421"/>
      <c r="DTU523" s="421"/>
      <c r="DTV523" s="421"/>
      <c r="DTW523" s="421"/>
      <c r="DTX523" s="421"/>
      <c r="DTY523" s="421"/>
      <c r="DTZ523" s="421"/>
      <c r="DUA523" s="421"/>
      <c r="DUB523" s="421"/>
      <c r="DUC523" s="421"/>
      <c r="DUD523" s="421"/>
      <c r="DUE523" s="421"/>
      <c r="DUF523" s="421"/>
      <c r="DUG523" s="421"/>
      <c r="DUH523" s="421"/>
      <c r="DUI523" s="421"/>
      <c r="DUJ523" s="421"/>
      <c r="DUK523" s="421"/>
      <c r="DUL523" s="421"/>
      <c r="DUM523" s="421"/>
      <c r="DUN523" s="421"/>
      <c r="DUO523" s="421"/>
      <c r="DUP523" s="421"/>
      <c r="DUQ523" s="421"/>
      <c r="DUR523" s="421"/>
      <c r="DUS523" s="421"/>
      <c r="DUT523" s="421"/>
      <c r="DUU523" s="421"/>
      <c r="DUV523" s="421"/>
      <c r="DUW523" s="421"/>
      <c r="DUX523" s="421"/>
      <c r="DUY523" s="421"/>
      <c r="DUZ523" s="421"/>
      <c r="DVA523" s="421"/>
      <c r="DVB523" s="421"/>
      <c r="DVC523" s="421"/>
      <c r="DVD523" s="421"/>
      <c r="DVE523" s="421"/>
      <c r="DVF523" s="421"/>
      <c r="DVG523" s="421"/>
      <c r="DVH523" s="421"/>
      <c r="DVI523" s="421"/>
      <c r="DVJ523" s="421"/>
      <c r="DVK523" s="421"/>
      <c r="DVL523" s="421"/>
      <c r="DVM523" s="421"/>
      <c r="DVN523" s="421"/>
      <c r="DVO523" s="421"/>
      <c r="DVP523" s="421"/>
      <c r="DVQ523" s="421"/>
      <c r="DVR523" s="421"/>
      <c r="DVS523" s="421"/>
      <c r="DVT523" s="421"/>
      <c r="DVU523" s="421"/>
      <c r="DVV523" s="421"/>
      <c r="DVW523" s="421"/>
      <c r="DVX523" s="421"/>
      <c r="DVY523" s="421"/>
      <c r="DVZ523" s="421"/>
      <c r="DWA523" s="421"/>
      <c r="DWB523" s="421"/>
      <c r="DWC523" s="421"/>
      <c r="DWD523" s="421"/>
      <c r="DWE523" s="421"/>
      <c r="DWF523" s="421"/>
      <c r="DWG523" s="421"/>
      <c r="DWH523" s="421"/>
      <c r="DWI523" s="421"/>
      <c r="DWJ523" s="421"/>
      <c r="DWK523" s="421"/>
      <c r="DWL523" s="421"/>
      <c r="DWM523" s="421"/>
      <c r="DWN523" s="421"/>
      <c r="DWO523" s="421"/>
      <c r="DWP523" s="421"/>
      <c r="DWQ523" s="421"/>
      <c r="DWR523" s="421"/>
      <c r="DWS523" s="421"/>
      <c r="DWT523" s="421"/>
      <c r="DWU523" s="421"/>
      <c r="DWV523" s="421"/>
      <c r="DWW523" s="421"/>
      <c r="DWX523" s="421"/>
      <c r="DWY523" s="421"/>
      <c r="DWZ523" s="421"/>
      <c r="DXA523" s="421"/>
      <c r="DXB523" s="421"/>
      <c r="DXC523" s="421"/>
      <c r="DXD523" s="421"/>
      <c r="DXE523" s="421"/>
      <c r="DXF523" s="421"/>
      <c r="DXG523" s="421"/>
      <c r="DXH523" s="421"/>
      <c r="DXI523" s="421"/>
      <c r="DXJ523" s="421"/>
      <c r="DXK523" s="421"/>
      <c r="DXL523" s="421"/>
      <c r="DXM523" s="421"/>
      <c r="DXN523" s="421"/>
      <c r="DXO523" s="421"/>
      <c r="DXP523" s="421"/>
      <c r="DXQ523" s="421"/>
      <c r="DXR523" s="421"/>
      <c r="DXS523" s="421"/>
      <c r="DXT523" s="421"/>
      <c r="DXU523" s="421"/>
      <c r="DXV523" s="421"/>
      <c r="DXW523" s="421"/>
      <c r="DXX523" s="421"/>
      <c r="DXY523" s="421"/>
      <c r="DXZ523" s="421"/>
      <c r="DYA523" s="421"/>
      <c r="DYB523" s="421"/>
      <c r="DYC523" s="421"/>
      <c r="DYD523" s="421"/>
      <c r="DYE523" s="421"/>
      <c r="DYF523" s="421"/>
      <c r="DYG523" s="421"/>
      <c r="DYH523" s="421"/>
      <c r="DYI523" s="421"/>
      <c r="DYJ523" s="421"/>
      <c r="DYK523" s="421"/>
      <c r="DYL523" s="421"/>
      <c r="DYM523" s="421"/>
      <c r="DYN523" s="421"/>
      <c r="DYO523" s="421"/>
      <c r="DYP523" s="421"/>
      <c r="DYQ523" s="421"/>
      <c r="DYR523" s="421"/>
      <c r="DYS523" s="421"/>
      <c r="DYT523" s="421"/>
      <c r="DYU523" s="421"/>
      <c r="DYV523" s="421"/>
      <c r="DYW523" s="421"/>
      <c r="DYX523" s="421"/>
      <c r="DYY523" s="421"/>
      <c r="DYZ523" s="421"/>
      <c r="DZA523" s="421"/>
      <c r="DZB523" s="421"/>
      <c r="DZC523" s="421"/>
      <c r="DZD523" s="421"/>
      <c r="DZE523" s="421"/>
      <c r="DZF523" s="421"/>
      <c r="DZG523" s="421"/>
      <c r="DZH523" s="421"/>
      <c r="DZI523" s="421"/>
      <c r="DZJ523" s="421"/>
      <c r="DZK523" s="421"/>
      <c r="DZL523" s="421"/>
      <c r="DZM523" s="421"/>
      <c r="DZN523" s="421"/>
      <c r="DZO523" s="421"/>
      <c r="DZP523" s="421"/>
      <c r="DZQ523" s="421"/>
      <c r="DZR523" s="421"/>
      <c r="DZS523" s="421"/>
      <c r="DZT523" s="421"/>
      <c r="DZU523" s="421"/>
      <c r="DZV523" s="421"/>
      <c r="DZW523" s="421"/>
      <c r="DZX523" s="421"/>
      <c r="DZY523" s="421"/>
      <c r="DZZ523" s="421"/>
      <c r="EAA523" s="421"/>
      <c r="EAB523" s="421"/>
      <c r="EAC523" s="421"/>
      <c r="EAD523" s="421"/>
      <c r="EAE523" s="421"/>
      <c r="EAF523" s="421"/>
      <c r="EAG523" s="421"/>
      <c r="EAH523" s="421"/>
      <c r="EAI523" s="421"/>
      <c r="EAJ523" s="421"/>
      <c r="EAK523" s="421"/>
      <c r="EAL523" s="421"/>
      <c r="EAM523" s="421"/>
      <c r="EAN523" s="421"/>
      <c r="EAO523" s="421"/>
      <c r="EAP523" s="421"/>
      <c r="EAQ523" s="421"/>
      <c r="EAR523" s="421"/>
      <c r="EAS523" s="421"/>
      <c r="EAT523" s="421"/>
      <c r="EAU523" s="421"/>
      <c r="EAV523" s="421"/>
      <c r="EAW523" s="421"/>
      <c r="EAX523" s="421"/>
      <c r="EAY523" s="421"/>
      <c r="EAZ523" s="421"/>
      <c r="EBA523" s="421"/>
      <c r="EBB523" s="421"/>
      <c r="EBC523" s="421"/>
      <c r="EBD523" s="421"/>
      <c r="EBE523" s="421"/>
      <c r="EBF523" s="421"/>
      <c r="EBG523" s="421"/>
      <c r="EBH523" s="421"/>
      <c r="EBI523" s="421"/>
      <c r="EBJ523" s="421"/>
      <c r="EBK523" s="421"/>
      <c r="EBL523" s="421"/>
      <c r="EBM523" s="421"/>
      <c r="EBN523" s="421"/>
      <c r="EBO523" s="421"/>
      <c r="EBP523" s="421"/>
      <c r="EBQ523" s="421"/>
      <c r="EBR523" s="421"/>
      <c r="EBS523" s="421"/>
      <c r="EBT523" s="421"/>
      <c r="EBU523" s="421"/>
      <c r="EBV523" s="421"/>
      <c r="EBW523" s="421"/>
      <c r="EBX523" s="421"/>
      <c r="EBY523" s="421"/>
      <c r="EBZ523" s="421"/>
      <c r="ECA523" s="421"/>
      <c r="ECB523" s="421"/>
      <c r="ECC523" s="421"/>
      <c r="ECD523" s="421"/>
      <c r="ECE523" s="421"/>
      <c r="ECF523" s="421"/>
      <c r="ECG523" s="421"/>
      <c r="ECH523" s="421"/>
      <c r="ECI523" s="421"/>
      <c r="ECJ523" s="421"/>
      <c r="ECK523" s="421"/>
      <c r="ECL523" s="421"/>
      <c r="ECM523" s="421"/>
      <c r="ECN523" s="421"/>
      <c r="ECO523" s="421"/>
      <c r="ECP523" s="421"/>
      <c r="ECQ523" s="421"/>
      <c r="ECR523" s="421"/>
      <c r="ECS523" s="421"/>
      <c r="ECT523" s="421"/>
      <c r="ECU523" s="421"/>
      <c r="ECV523" s="421"/>
      <c r="ECW523" s="421"/>
      <c r="ECX523" s="421"/>
      <c r="ECY523" s="421"/>
      <c r="ECZ523" s="421"/>
      <c r="EDA523" s="421"/>
      <c r="EDB523" s="421"/>
      <c r="EDC523" s="421"/>
      <c r="EDD523" s="421"/>
      <c r="EDE523" s="421"/>
      <c r="EDF523" s="421"/>
      <c r="EDG523" s="421"/>
      <c r="EDH523" s="421"/>
      <c r="EDI523" s="421"/>
      <c r="EDJ523" s="421"/>
      <c r="EDK523" s="421"/>
      <c r="EDL523" s="421"/>
      <c r="EDM523" s="421"/>
      <c r="EDN523" s="421"/>
      <c r="EDO523" s="421"/>
      <c r="EDP523" s="421"/>
      <c r="EDQ523" s="421"/>
      <c r="EDR523" s="421"/>
      <c r="EDS523" s="421"/>
      <c r="EDT523" s="421"/>
      <c r="EDU523" s="421"/>
      <c r="EDV523" s="421"/>
      <c r="EDW523" s="421"/>
      <c r="EDX523" s="421"/>
      <c r="EDY523" s="421"/>
      <c r="EDZ523" s="421"/>
      <c r="EEA523" s="421"/>
      <c r="EEB523" s="421"/>
      <c r="EEC523" s="421"/>
      <c r="EED523" s="421"/>
      <c r="EEE523" s="421"/>
      <c r="EEF523" s="421"/>
      <c r="EEG523" s="421"/>
      <c r="EEH523" s="421"/>
      <c r="EEI523" s="421"/>
      <c r="EEJ523" s="421"/>
      <c r="EEK523" s="421"/>
      <c r="EEL523" s="421"/>
      <c r="EEM523" s="421"/>
      <c r="EEN523" s="421"/>
      <c r="EEO523" s="421"/>
      <c r="EEP523" s="421"/>
      <c r="EEQ523" s="421"/>
      <c r="EER523" s="421"/>
      <c r="EES523" s="421"/>
      <c r="EET523" s="421"/>
      <c r="EEU523" s="421"/>
      <c r="EEV523" s="421"/>
      <c r="EEW523" s="421"/>
      <c r="EEX523" s="421"/>
      <c r="EEY523" s="421"/>
      <c r="EEZ523" s="421"/>
      <c r="EFA523" s="421"/>
      <c r="EFB523" s="421"/>
      <c r="EFC523" s="421"/>
      <c r="EFD523" s="421"/>
      <c r="EFE523" s="421"/>
      <c r="EFF523" s="421"/>
      <c r="EFG523" s="421"/>
      <c r="EFH523" s="421"/>
      <c r="EFI523" s="421"/>
      <c r="EFJ523" s="421"/>
      <c r="EFK523" s="421"/>
      <c r="EFL523" s="421"/>
      <c r="EFM523" s="421"/>
      <c r="EFN523" s="421"/>
      <c r="EFO523" s="421"/>
      <c r="EFP523" s="421"/>
      <c r="EFQ523" s="421"/>
      <c r="EFR523" s="421"/>
      <c r="EFS523" s="421"/>
      <c r="EFT523" s="421"/>
      <c r="EFU523" s="421"/>
      <c r="EFV523" s="421"/>
      <c r="EFW523" s="421"/>
      <c r="EFX523" s="421"/>
      <c r="EFY523" s="421"/>
      <c r="EFZ523" s="421"/>
      <c r="EGA523" s="421"/>
      <c r="EGB523" s="421"/>
      <c r="EGC523" s="421"/>
      <c r="EGD523" s="421"/>
      <c r="EGE523" s="421"/>
      <c r="EGF523" s="421"/>
      <c r="EGG523" s="421"/>
      <c r="EGH523" s="421"/>
      <c r="EGI523" s="421"/>
      <c r="EGJ523" s="421"/>
      <c r="EGK523" s="421"/>
      <c r="EGL523" s="421"/>
      <c r="EGM523" s="421"/>
      <c r="EGN523" s="421"/>
      <c r="EGO523" s="421"/>
      <c r="EGP523" s="421"/>
      <c r="EGQ523" s="421"/>
      <c r="EGR523" s="421"/>
      <c r="EGS523" s="421"/>
      <c r="EGT523" s="421"/>
      <c r="EGU523" s="421"/>
      <c r="EGV523" s="421"/>
      <c r="EGW523" s="421"/>
      <c r="EGX523" s="421"/>
      <c r="EGY523" s="421"/>
      <c r="EGZ523" s="421"/>
      <c r="EHA523" s="421"/>
      <c r="EHB523" s="421"/>
      <c r="EHC523" s="421"/>
      <c r="EHD523" s="421"/>
      <c r="EHE523" s="421"/>
      <c r="EHF523" s="421"/>
      <c r="EHG523" s="421"/>
      <c r="EHH523" s="421"/>
      <c r="EHI523" s="421"/>
      <c r="EHJ523" s="421"/>
      <c r="EHK523" s="421"/>
      <c r="EHL523" s="421"/>
      <c r="EHM523" s="421"/>
      <c r="EHN523" s="421"/>
      <c r="EHO523" s="421"/>
      <c r="EHP523" s="421"/>
      <c r="EHQ523" s="421"/>
      <c r="EHR523" s="421"/>
      <c r="EHS523" s="421"/>
      <c r="EHT523" s="421"/>
      <c r="EHU523" s="421"/>
      <c r="EHV523" s="421"/>
      <c r="EHW523" s="421"/>
      <c r="EHX523" s="421"/>
      <c r="EHY523" s="421"/>
      <c r="EHZ523" s="421"/>
      <c r="EIA523" s="421"/>
      <c r="EIB523" s="421"/>
      <c r="EIC523" s="421"/>
      <c r="EID523" s="421"/>
      <c r="EIE523" s="421"/>
      <c r="EIF523" s="421"/>
      <c r="EIG523" s="421"/>
      <c r="EIH523" s="421"/>
      <c r="EII523" s="421"/>
      <c r="EIJ523" s="421"/>
      <c r="EIK523" s="421"/>
      <c r="EIL523" s="421"/>
      <c r="EIM523" s="421"/>
      <c r="EIN523" s="421"/>
      <c r="EIO523" s="421"/>
      <c r="EIP523" s="421"/>
      <c r="EIQ523" s="421"/>
      <c r="EIR523" s="421"/>
      <c r="EIS523" s="421"/>
      <c r="EIT523" s="421"/>
      <c r="EIU523" s="421"/>
      <c r="EIV523" s="421"/>
      <c r="EIW523" s="421"/>
      <c r="EIX523" s="421"/>
      <c r="EIY523" s="421"/>
      <c r="EIZ523" s="421"/>
      <c r="EJA523" s="421"/>
      <c r="EJB523" s="421"/>
      <c r="EJC523" s="421"/>
      <c r="EJD523" s="421"/>
      <c r="EJE523" s="421"/>
      <c r="EJF523" s="421"/>
      <c r="EJG523" s="421"/>
      <c r="EJH523" s="421"/>
      <c r="EJI523" s="421"/>
      <c r="EJJ523" s="421"/>
      <c r="EJK523" s="421"/>
      <c r="EJL523" s="421"/>
      <c r="EJM523" s="421"/>
      <c r="EJN523" s="421"/>
      <c r="EJO523" s="421"/>
      <c r="EJP523" s="421"/>
      <c r="EJQ523" s="421"/>
      <c r="EJR523" s="421"/>
      <c r="EJS523" s="421"/>
      <c r="EJT523" s="421"/>
      <c r="EJU523" s="421"/>
      <c r="EJV523" s="421"/>
      <c r="EJW523" s="421"/>
      <c r="EJX523" s="421"/>
      <c r="EJY523" s="421"/>
      <c r="EJZ523" s="421"/>
      <c r="EKA523" s="421"/>
      <c r="EKB523" s="421"/>
      <c r="EKC523" s="421"/>
      <c r="EKD523" s="421"/>
      <c r="EKE523" s="421"/>
      <c r="EKF523" s="421"/>
      <c r="EKG523" s="421"/>
      <c r="EKH523" s="421"/>
      <c r="EKI523" s="421"/>
      <c r="EKJ523" s="421"/>
      <c r="EKK523" s="421"/>
      <c r="EKL523" s="421"/>
      <c r="EKM523" s="421"/>
      <c r="EKN523" s="421"/>
      <c r="EKO523" s="421"/>
      <c r="EKP523" s="421"/>
      <c r="EKQ523" s="421"/>
      <c r="EKR523" s="421"/>
      <c r="EKS523" s="421"/>
      <c r="EKT523" s="421"/>
      <c r="EKU523" s="421"/>
      <c r="EKV523" s="421"/>
      <c r="EKW523" s="421"/>
      <c r="EKX523" s="421"/>
      <c r="EKY523" s="421"/>
      <c r="EKZ523" s="421"/>
      <c r="ELA523" s="421"/>
      <c r="ELB523" s="421"/>
      <c r="ELC523" s="421"/>
      <c r="ELD523" s="421"/>
      <c r="ELE523" s="421"/>
      <c r="ELF523" s="421"/>
      <c r="ELG523" s="421"/>
      <c r="ELH523" s="421"/>
      <c r="ELI523" s="421"/>
      <c r="ELJ523" s="421"/>
      <c r="ELK523" s="421"/>
      <c r="ELL523" s="421"/>
      <c r="ELM523" s="421"/>
      <c r="ELN523" s="421"/>
      <c r="ELO523" s="421"/>
      <c r="ELP523" s="421"/>
      <c r="ELQ523" s="421"/>
      <c r="ELR523" s="421"/>
      <c r="ELS523" s="421"/>
      <c r="ELT523" s="421"/>
      <c r="ELU523" s="421"/>
      <c r="ELV523" s="421"/>
      <c r="ELW523" s="421"/>
      <c r="ELX523" s="421"/>
      <c r="ELY523" s="421"/>
      <c r="ELZ523" s="421"/>
      <c r="EMA523" s="421"/>
      <c r="EMB523" s="421"/>
      <c r="EMC523" s="421"/>
      <c r="EMD523" s="421"/>
      <c r="EME523" s="421"/>
      <c r="EMF523" s="421"/>
      <c r="EMG523" s="421"/>
      <c r="EMH523" s="421"/>
      <c r="EMI523" s="421"/>
      <c r="EMJ523" s="421"/>
      <c r="EMK523" s="421"/>
      <c r="EML523" s="421"/>
      <c r="EMM523" s="421"/>
      <c r="EMN523" s="421"/>
      <c r="EMO523" s="421"/>
      <c r="EMP523" s="421"/>
      <c r="EMQ523" s="421"/>
      <c r="EMR523" s="421"/>
      <c r="EMS523" s="421"/>
      <c r="EMT523" s="421"/>
      <c r="EMU523" s="421"/>
      <c r="EMV523" s="421"/>
      <c r="EMW523" s="421"/>
      <c r="EMX523" s="421"/>
      <c r="EMY523" s="421"/>
      <c r="EMZ523" s="421"/>
      <c r="ENA523" s="421"/>
      <c r="ENB523" s="421"/>
      <c r="ENC523" s="421"/>
      <c r="END523" s="421"/>
      <c r="ENE523" s="421"/>
      <c r="ENF523" s="421"/>
      <c r="ENG523" s="421"/>
      <c r="ENH523" s="421"/>
      <c r="ENI523" s="421"/>
      <c r="ENJ523" s="421"/>
      <c r="ENK523" s="421"/>
      <c r="ENL523" s="421"/>
      <c r="ENM523" s="421"/>
      <c r="ENN523" s="421"/>
      <c r="ENO523" s="421"/>
      <c r="ENP523" s="421"/>
      <c r="ENQ523" s="421"/>
      <c r="ENR523" s="421"/>
      <c r="ENS523" s="421"/>
      <c r="ENT523" s="421"/>
      <c r="ENU523" s="421"/>
      <c r="ENV523" s="421"/>
      <c r="ENW523" s="421"/>
      <c r="ENX523" s="421"/>
      <c r="ENY523" s="421"/>
      <c r="ENZ523" s="421"/>
      <c r="EOA523" s="421"/>
      <c r="EOB523" s="421"/>
      <c r="EOC523" s="421"/>
      <c r="EOD523" s="421"/>
      <c r="EOE523" s="421"/>
      <c r="EOF523" s="421"/>
      <c r="EOG523" s="421"/>
      <c r="EOH523" s="421"/>
      <c r="EOI523" s="421"/>
      <c r="EOJ523" s="421"/>
      <c r="EOK523" s="421"/>
      <c r="EOL523" s="421"/>
      <c r="EOM523" s="421"/>
      <c r="EON523" s="421"/>
      <c r="EOO523" s="421"/>
      <c r="EOP523" s="421"/>
      <c r="EOQ523" s="421"/>
      <c r="EOR523" s="421"/>
      <c r="EOS523" s="421"/>
      <c r="EOT523" s="421"/>
      <c r="EOU523" s="421"/>
      <c r="EOV523" s="421"/>
      <c r="EOW523" s="421"/>
      <c r="EOX523" s="421"/>
      <c r="EOY523" s="421"/>
      <c r="EOZ523" s="421"/>
      <c r="EPA523" s="421"/>
      <c r="EPB523" s="421"/>
      <c r="EPC523" s="421"/>
      <c r="EPD523" s="421"/>
      <c r="EPE523" s="421"/>
      <c r="EPF523" s="421"/>
      <c r="EPG523" s="421"/>
      <c r="EPH523" s="421"/>
      <c r="EPI523" s="421"/>
      <c r="EPJ523" s="421"/>
      <c r="EPK523" s="421"/>
      <c r="EPL523" s="421"/>
      <c r="EPM523" s="421"/>
      <c r="EPN523" s="421"/>
      <c r="EPO523" s="421"/>
      <c r="EPP523" s="421"/>
      <c r="EPQ523" s="421"/>
      <c r="EPR523" s="421"/>
      <c r="EPS523" s="421"/>
      <c r="EPT523" s="421"/>
      <c r="EPU523" s="421"/>
      <c r="EPV523" s="421"/>
      <c r="EPW523" s="421"/>
      <c r="EPX523" s="421"/>
      <c r="EPY523" s="421"/>
      <c r="EPZ523" s="421"/>
      <c r="EQA523" s="421"/>
      <c r="EQB523" s="421"/>
      <c r="EQC523" s="421"/>
      <c r="EQD523" s="421"/>
      <c r="EQE523" s="421"/>
      <c r="EQF523" s="421"/>
      <c r="EQG523" s="421"/>
      <c r="EQH523" s="421"/>
      <c r="EQI523" s="421"/>
      <c r="EQJ523" s="421"/>
      <c r="EQK523" s="421"/>
      <c r="EQL523" s="421"/>
      <c r="EQM523" s="421"/>
      <c r="EQN523" s="421"/>
      <c r="EQO523" s="421"/>
      <c r="EQP523" s="421"/>
      <c r="EQQ523" s="421"/>
      <c r="EQR523" s="421"/>
      <c r="EQS523" s="421"/>
      <c r="EQT523" s="421"/>
      <c r="EQU523" s="421"/>
      <c r="EQV523" s="421"/>
      <c r="EQW523" s="421"/>
      <c r="EQX523" s="421"/>
      <c r="EQY523" s="421"/>
      <c r="EQZ523" s="421"/>
      <c r="ERA523" s="421"/>
      <c r="ERB523" s="421"/>
      <c r="ERC523" s="421"/>
      <c r="ERD523" s="421"/>
      <c r="ERE523" s="421"/>
      <c r="ERF523" s="421"/>
      <c r="ERG523" s="421"/>
      <c r="ERH523" s="421"/>
      <c r="ERI523" s="421"/>
      <c r="ERJ523" s="421"/>
      <c r="ERK523" s="421"/>
      <c r="ERL523" s="421"/>
      <c r="ERM523" s="421"/>
      <c r="ERN523" s="421"/>
      <c r="ERO523" s="421"/>
      <c r="ERP523" s="421"/>
      <c r="ERQ523" s="421"/>
      <c r="ERR523" s="421"/>
      <c r="ERS523" s="421"/>
      <c r="ERT523" s="421"/>
      <c r="ERU523" s="421"/>
      <c r="ERV523" s="421"/>
      <c r="ERW523" s="421"/>
      <c r="ERX523" s="421"/>
      <c r="ERY523" s="421"/>
      <c r="ERZ523" s="421"/>
      <c r="ESA523" s="421"/>
      <c r="ESB523" s="421"/>
      <c r="ESC523" s="421"/>
      <c r="ESD523" s="421"/>
      <c r="ESE523" s="421"/>
      <c r="ESF523" s="421"/>
      <c r="ESG523" s="421"/>
      <c r="ESH523" s="421"/>
      <c r="ESI523" s="421"/>
      <c r="ESJ523" s="421"/>
      <c r="ESK523" s="421"/>
      <c r="ESL523" s="421"/>
      <c r="ESM523" s="421"/>
      <c r="ESN523" s="421"/>
      <c r="ESO523" s="421"/>
      <c r="ESP523" s="421"/>
      <c r="ESQ523" s="421"/>
      <c r="ESR523" s="421"/>
      <c r="ESS523" s="421"/>
      <c r="EST523" s="421"/>
      <c r="ESU523" s="421"/>
      <c r="ESV523" s="421"/>
      <c r="ESW523" s="421"/>
      <c r="ESX523" s="421"/>
      <c r="ESY523" s="421"/>
      <c r="ESZ523" s="421"/>
      <c r="ETA523" s="421"/>
      <c r="ETB523" s="421"/>
      <c r="ETC523" s="421"/>
      <c r="ETD523" s="421"/>
      <c r="ETE523" s="421"/>
      <c r="ETF523" s="421"/>
      <c r="ETG523" s="421"/>
      <c r="ETH523" s="421"/>
      <c r="ETI523" s="421"/>
      <c r="ETJ523" s="421"/>
      <c r="ETK523" s="421"/>
      <c r="ETL523" s="421"/>
      <c r="ETM523" s="421"/>
      <c r="ETN523" s="421"/>
      <c r="ETO523" s="421"/>
      <c r="ETP523" s="421"/>
      <c r="ETQ523" s="421"/>
      <c r="ETR523" s="421"/>
      <c r="ETS523" s="421"/>
      <c r="ETT523" s="421"/>
      <c r="ETU523" s="421"/>
      <c r="ETV523" s="421"/>
      <c r="ETW523" s="421"/>
      <c r="ETX523" s="421"/>
      <c r="ETY523" s="421"/>
      <c r="ETZ523" s="421"/>
      <c r="EUA523" s="421"/>
      <c r="EUB523" s="421"/>
      <c r="EUC523" s="421"/>
      <c r="EUD523" s="421"/>
      <c r="EUE523" s="421"/>
      <c r="EUF523" s="421"/>
      <c r="EUG523" s="421"/>
      <c r="EUH523" s="421"/>
      <c r="EUI523" s="421"/>
      <c r="EUJ523" s="421"/>
      <c r="EUK523" s="421"/>
      <c r="EUL523" s="421"/>
      <c r="EUM523" s="421"/>
      <c r="EUN523" s="421"/>
      <c r="EUO523" s="421"/>
      <c r="EUP523" s="421"/>
      <c r="EUQ523" s="421"/>
      <c r="EUR523" s="421"/>
      <c r="EUS523" s="421"/>
      <c r="EUT523" s="421"/>
      <c r="EUU523" s="421"/>
      <c r="EUV523" s="421"/>
      <c r="EUW523" s="421"/>
      <c r="EUX523" s="421"/>
      <c r="EUY523" s="421"/>
      <c r="EUZ523" s="421"/>
      <c r="EVA523" s="421"/>
      <c r="EVB523" s="421"/>
      <c r="EVC523" s="421"/>
      <c r="EVD523" s="421"/>
      <c r="EVE523" s="421"/>
      <c r="EVF523" s="421"/>
      <c r="EVG523" s="421"/>
      <c r="EVH523" s="421"/>
      <c r="EVI523" s="421"/>
      <c r="EVJ523" s="421"/>
      <c r="EVK523" s="421"/>
      <c r="EVL523" s="421"/>
      <c r="EVM523" s="421"/>
      <c r="EVN523" s="421"/>
      <c r="EVO523" s="421"/>
      <c r="EVP523" s="421"/>
      <c r="EVQ523" s="421"/>
      <c r="EVR523" s="421"/>
      <c r="EVS523" s="421"/>
      <c r="EVT523" s="421"/>
      <c r="EVU523" s="421"/>
      <c r="EVV523" s="421"/>
      <c r="EVW523" s="421"/>
      <c r="EVX523" s="421"/>
      <c r="EVY523" s="421"/>
      <c r="EVZ523" s="421"/>
      <c r="EWA523" s="421"/>
      <c r="EWB523" s="421"/>
      <c r="EWC523" s="421"/>
      <c r="EWD523" s="421"/>
      <c r="EWE523" s="421"/>
      <c r="EWF523" s="421"/>
      <c r="EWG523" s="421"/>
      <c r="EWH523" s="421"/>
      <c r="EWI523" s="421"/>
      <c r="EWJ523" s="421"/>
      <c r="EWK523" s="421"/>
      <c r="EWL523" s="421"/>
      <c r="EWM523" s="421"/>
      <c r="EWN523" s="421"/>
      <c r="EWO523" s="421"/>
      <c r="EWP523" s="421"/>
      <c r="EWQ523" s="421"/>
      <c r="EWR523" s="421"/>
      <c r="EWS523" s="421"/>
      <c r="EWT523" s="421"/>
      <c r="EWU523" s="421"/>
      <c r="EWV523" s="421"/>
      <c r="EWW523" s="421"/>
      <c r="EWX523" s="421"/>
      <c r="EWY523" s="421"/>
      <c r="EWZ523" s="421"/>
      <c r="EXA523" s="421"/>
      <c r="EXB523" s="421"/>
      <c r="EXC523" s="421"/>
      <c r="EXD523" s="421"/>
      <c r="EXE523" s="421"/>
      <c r="EXF523" s="421"/>
      <c r="EXG523" s="421"/>
      <c r="EXH523" s="421"/>
      <c r="EXI523" s="421"/>
      <c r="EXJ523" s="421"/>
      <c r="EXK523" s="421"/>
      <c r="EXL523" s="421"/>
      <c r="EXM523" s="421"/>
      <c r="EXN523" s="421"/>
      <c r="EXO523" s="421"/>
      <c r="EXP523" s="421"/>
      <c r="EXQ523" s="421"/>
      <c r="EXR523" s="421"/>
      <c r="EXS523" s="421"/>
      <c r="EXT523" s="421"/>
      <c r="EXU523" s="421"/>
      <c r="EXV523" s="421"/>
      <c r="EXW523" s="421"/>
      <c r="EXX523" s="421"/>
      <c r="EXY523" s="421"/>
      <c r="EXZ523" s="421"/>
      <c r="EYA523" s="421"/>
      <c r="EYB523" s="421"/>
      <c r="EYC523" s="421"/>
      <c r="EYD523" s="421"/>
      <c r="EYE523" s="421"/>
      <c r="EYF523" s="421"/>
      <c r="EYG523" s="421"/>
      <c r="EYH523" s="421"/>
      <c r="EYI523" s="421"/>
      <c r="EYJ523" s="421"/>
      <c r="EYK523" s="421"/>
      <c r="EYL523" s="421"/>
      <c r="EYM523" s="421"/>
      <c r="EYN523" s="421"/>
      <c r="EYO523" s="421"/>
      <c r="EYP523" s="421"/>
      <c r="EYQ523" s="421"/>
      <c r="EYR523" s="421"/>
      <c r="EYS523" s="421"/>
      <c r="EYT523" s="421"/>
      <c r="EYU523" s="421"/>
      <c r="EYV523" s="421"/>
      <c r="EYW523" s="421"/>
      <c r="EYX523" s="421"/>
      <c r="EYY523" s="421"/>
      <c r="EYZ523" s="421"/>
      <c r="EZA523" s="421"/>
      <c r="EZB523" s="421"/>
      <c r="EZC523" s="421"/>
      <c r="EZD523" s="421"/>
      <c r="EZE523" s="421"/>
      <c r="EZF523" s="421"/>
      <c r="EZG523" s="421"/>
      <c r="EZH523" s="421"/>
      <c r="EZI523" s="421"/>
      <c r="EZJ523" s="421"/>
      <c r="EZK523" s="421"/>
      <c r="EZL523" s="421"/>
      <c r="EZM523" s="421"/>
      <c r="EZN523" s="421"/>
      <c r="EZO523" s="421"/>
      <c r="EZP523" s="421"/>
      <c r="EZQ523" s="421"/>
      <c r="EZR523" s="421"/>
      <c r="EZS523" s="421"/>
      <c r="EZT523" s="421"/>
      <c r="EZU523" s="421"/>
      <c r="EZV523" s="421"/>
      <c r="EZW523" s="421"/>
      <c r="EZX523" s="421"/>
      <c r="EZY523" s="421"/>
      <c r="EZZ523" s="421"/>
      <c r="FAA523" s="421"/>
      <c r="FAB523" s="421"/>
      <c r="FAC523" s="421"/>
      <c r="FAD523" s="421"/>
      <c r="FAE523" s="421"/>
      <c r="FAF523" s="421"/>
      <c r="FAG523" s="421"/>
      <c r="FAH523" s="421"/>
      <c r="FAI523" s="421"/>
      <c r="FAJ523" s="421"/>
      <c r="FAK523" s="421"/>
      <c r="FAL523" s="421"/>
      <c r="FAM523" s="421"/>
      <c r="FAN523" s="421"/>
      <c r="FAO523" s="421"/>
      <c r="FAP523" s="421"/>
      <c r="FAQ523" s="421"/>
      <c r="FAR523" s="421"/>
      <c r="FAS523" s="421"/>
      <c r="FAT523" s="421"/>
      <c r="FAU523" s="421"/>
      <c r="FAV523" s="421"/>
      <c r="FAW523" s="421"/>
      <c r="FAX523" s="421"/>
      <c r="FAY523" s="421"/>
      <c r="FAZ523" s="421"/>
      <c r="FBA523" s="421"/>
      <c r="FBB523" s="421"/>
      <c r="FBC523" s="421"/>
      <c r="FBD523" s="421"/>
      <c r="FBE523" s="421"/>
      <c r="FBF523" s="421"/>
      <c r="FBG523" s="421"/>
      <c r="FBH523" s="421"/>
      <c r="FBI523" s="421"/>
      <c r="FBJ523" s="421"/>
      <c r="FBK523" s="421"/>
      <c r="FBL523" s="421"/>
      <c r="FBM523" s="421"/>
      <c r="FBN523" s="421"/>
      <c r="FBO523" s="421"/>
      <c r="FBP523" s="421"/>
      <c r="FBQ523" s="421"/>
      <c r="FBR523" s="421"/>
      <c r="FBS523" s="421"/>
      <c r="FBT523" s="421"/>
      <c r="FBU523" s="421"/>
      <c r="FBV523" s="421"/>
      <c r="FBW523" s="421"/>
      <c r="FBX523" s="421"/>
      <c r="FBY523" s="421"/>
      <c r="FBZ523" s="421"/>
      <c r="FCA523" s="421"/>
      <c r="FCB523" s="421"/>
      <c r="FCC523" s="421"/>
      <c r="FCD523" s="421"/>
      <c r="FCE523" s="421"/>
      <c r="FCF523" s="421"/>
      <c r="FCG523" s="421"/>
      <c r="FCH523" s="421"/>
      <c r="FCI523" s="421"/>
      <c r="FCJ523" s="421"/>
      <c r="FCK523" s="421"/>
      <c r="FCL523" s="421"/>
      <c r="FCM523" s="421"/>
      <c r="FCN523" s="421"/>
      <c r="FCO523" s="421"/>
      <c r="FCP523" s="421"/>
      <c r="FCQ523" s="421"/>
      <c r="FCR523" s="421"/>
      <c r="FCS523" s="421"/>
      <c r="FCT523" s="421"/>
      <c r="FCU523" s="421"/>
      <c r="FCV523" s="421"/>
      <c r="FCW523" s="421"/>
      <c r="FCX523" s="421"/>
      <c r="FCY523" s="421"/>
      <c r="FCZ523" s="421"/>
      <c r="FDA523" s="421"/>
      <c r="FDB523" s="421"/>
      <c r="FDC523" s="421"/>
      <c r="FDD523" s="421"/>
      <c r="FDE523" s="421"/>
      <c r="FDF523" s="421"/>
      <c r="FDG523" s="421"/>
      <c r="FDH523" s="421"/>
      <c r="FDI523" s="421"/>
      <c r="FDJ523" s="421"/>
      <c r="FDK523" s="421"/>
      <c r="FDL523" s="421"/>
      <c r="FDM523" s="421"/>
      <c r="FDN523" s="421"/>
      <c r="FDO523" s="421"/>
      <c r="FDP523" s="421"/>
      <c r="FDQ523" s="421"/>
      <c r="FDR523" s="421"/>
      <c r="FDS523" s="421"/>
      <c r="FDT523" s="421"/>
      <c r="FDU523" s="421"/>
      <c r="FDV523" s="421"/>
      <c r="FDW523" s="421"/>
      <c r="FDX523" s="421"/>
      <c r="FDY523" s="421"/>
      <c r="FDZ523" s="421"/>
      <c r="FEA523" s="421"/>
      <c r="FEB523" s="421"/>
      <c r="FEC523" s="421"/>
      <c r="FED523" s="421"/>
      <c r="FEE523" s="421"/>
      <c r="FEF523" s="421"/>
      <c r="FEG523" s="421"/>
      <c r="FEH523" s="421"/>
      <c r="FEI523" s="421"/>
      <c r="FEJ523" s="421"/>
      <c r="FEK523" s="421"/>
      <c r="FEL523" s="421"/>
      <c r="FEM523" s="421"/>
      <c r="FEN523" s="421"/>
      <c r="FEO523" s="421"/>
      <c r="FEP523" s="421"/>
      <c r="FEQ523" s="421"/>
      <c r="FER523" s="421"/>
      <c r="FES523" s="421"/>
      <c r="FET523" s="421"/>
      <c r="FEU523" s="421"/>
      <c r="FEV523" s="421"/>
      <c r="FEW523" s="421"/>
      <c r="FEX523" s="421"/>
      <c r="FEY523" s="421"/>
      <c r="FEZ523" s="421"/>
      <c r="FFA523" s="421"/>
      <c r="FFB523" s="421"/>
      <c r="FFC523" s="421"/>
      <c r="FFD523" s="421"/>
      <c r="FFE523" s="421"/>
      <c r="FFF523" s="421"/>
      <c r="FFG523" s="421"/>
      <c r="FFH523" s="421"/>
      <c r="FFI523" s="421"/>
      <c r="FFJ523" s="421"/>
      <c r="FFK523" s="421"/>
      <c r="FFL523" s="421"/>
      <c r="FFM523" s="421"/>
      <c r="FFN523" s="421"/>
      <c r="FFO523" s="421"/>
      <c r="FFP523" s="421"/>
      <c r="FFQ523" s="421"/>
      <c r="FFR523" s="421"/>
      <c r="FFS523" s="421"/>
      <c r="FFT523" s="421"/>
      <c r="FFU523" s="421"/>
      <c r="FFV523" s="421"/>
      <c r="FFW523" s="421"/>
      <c r="FFX523" s="421"/>
      <c r="FFY523" s="421"/>
      <c r="FFZ523" s="421"/>
      <c r="FGA523" s="421"/>
      <c r="FGB523" s="421"/>
      <c r="FGC523" s="421"/>
      <c r="FGD523" s="421"/>
      <c r="FGE523" s="421"/>
      <c r="FGF523" s="421"/>
      <c r="FGG523" s="421"/>
      <c r="FGH523" s="421"/>
      <c r="FGI523" s="421"/>
      <c r="FGJ523" s="421"/>
      <c r="FGK523" s="421"/>
      <c r="FGL523" s="421"/>
      <c r="FGM523" s="421"/>
      <c r="FGN523" s="421"/>
      <c r="FGO523" s="421"/>
      <c r="FGP523" s="421"/>
      <c r="FGQ523" s="421"/>
      <c r="FGR523" s="421"/>
      <c r="FGS523" s="421"/>
      <c r="FGT523" s="421"/>
      <c r="FGU523" s="421"/>
      <c r="FGV523" s="421"/>
      <c r="FGW523" s="421"/>
      <c r="FGX523" s="421"/>
      <c r="FGY523" s="421"/>
      <c r="FGZ523" s="421"/>
      <c r="FHA523" s="421"/>
      <c r="FHB523" s="421"/>
      <c r="FHC523" s="421"/>
      <c r="FHD523" s="421"/>
      <c r="FHE523" s="421"/>
      <c r="FHF523" s="421"/>
      <c r="FHG523" s="421"/>
      <c r="FHH523" s="421"/>
      <c r="FHI523" s="421"/>
      <c r="FHJ523" s="421"/>
      <c r="FHK523" s="421"/>
      <c r="FHL523" s="421"/>
      <c r="FHM523" s="421"/>
      <c r="FHN523" s="421"/>
      <c r="FHO523" s="421"/>
      <c r="FHP523" s="421"/>
      <c r="FHQ523" s="421"/>
      <c r="FHR523" s="421"/>
      <c r="FHS523" s="421"/>
      <c r="FHT523" s="421"/>
      <c r="FHU523" s="421"/>
      <c r="FHV523" s="421"/>
      <c r="FHW523" s="421"/>
      <c r="FHX523" s="421"/>
      <c r="FHY523" s="421"/>
      <c r="FHZ523" s="421"/>
      <c r="FIA523" s="421"/>
      <c r="FIB523" s="421"/>
      <c r="FIC523" s="421"/>
      <c r="FID523" s="421"/>
      <c r="FIE523" s="421"/>
      <c r="FIF523" s="421"/>
      <c r="FIG523" s="421"/>
      <c r="FIH523" s="421"/>
      <c r="FII523" s="421"/>
      <c r="FIJ523" s="421"/>
      <c r="FIK523" s="421"/>
      <c r="FIL523" s="421"/>
      <c r="FIM523" s="421"/>
      <c r="FIN523" s="421"/>
      <c r="FIO523" s="421"/>
      <c r="FIP523" s="421"/>
      <c r="FIQ523" s="421"/>
      <c r="FIR523" s="421"/>
      <c r="FIS523" s="421"/>
      <c r="FIT523" s="421"/>
      <c r="FIU523" s="421"/>
      <c r="FIV523" s="421"/>
      <c r="FIW523" s="421"/>
      <c r="FIX523" s="421"/>
      <c r="FIY523" s="421"/>
      <c r="FIZ523" s="421"/>
      <c r="FJA523" s="421"/>
      <c r="FJB523" s="421"/>
      <c r="FJC523" s="421"/>
      <c r="FJD523" s="421"/>
      <c r="FJE523" s="421"/>
      <c r="FJF523" s="421"/>
      <c r="FJG523" s="421"/>
      <c r="FJH523" s="421"/>
      <c r="FJI523" s="421"/>
      <c r="FJJ523" s="421"/>
      <c r="FJK523" s="421"/>
      <c r="FJL523" s="421"/>
      <c r="FJM523" s="421"/>
      <c r="FJN523" s="421"/>
      <c r="FJO523" s="421"/>
      <c r="FJP523" s="421"/>
      <c r="FJQ523" s="421"/>
      <c r="FJR523" s="421"/>
      <c r="FJS523" s="421"/>
      <c r="FJT523" s="421"/>
      <c r="FJU523" s="421"/>
      <c r="FJV523" s="421"/>
      <c r="FJW523" s="421"/>
      <c r="FJX523" s="421"/>
      <c r="FJY523" s="421"/>
      <c r="FJZ523" s="421"/>
      <c r="FKA523" s="421"/>
      <c r="FKB523" s="421"/>
      <c r="FKC523" s="421"/>
      <c r="FKD523" s="421"/>
      <c r="FKE523" s="421"/>
      <c r="FKF523" s="421"/>
      <c r="FKG523" s="421"/>
      <c r="FKH523" s="421"/>
      <c r="FKI523" s="421"/>
      <c r="FKJ523" s="421"/>
      <c r="FKK523" s="421"/>
      <c r="FKL523" s="421"/>
      <c r="FKM523" s="421"/>
      <c r="FKN523" s="421"/>
      <c r="FKO523" s="421"/>
      <c r="FKP523" s="421"/>
      <c r="FKQ523" s="421"/>
      <c r="FKR523" s="421"/>
      <c r="FKS523" s="421"/>
      <c r="FKT523" s="421"/>
      <c r="FKU523" s="421"/>
      <c r="FKV523" s="421"/>
      <c r="FKW523" s="421"/>
      <c r="FKX523" s="421"/>
      <c r="FKY523" s="421"/>
      <c r="FKZ523" s="421"/>
      <c r="FLA523" s="421"/>
      <c r="FLB523" s="421"/>
      <c r="FLC523" s="421"/>
      <c r="FLD523" s="421"/>
      <c r="FLE523" s="421"/>
      <c r="FLF523" s="421"/>
      <c r="FLG523" s="421"/>
      <c r="FLH523" s="421"/>
      <c r="FLI523" s="421"/>
      <c r="FLJ523" s="421"/>
      <c r="FLK523" s="421"/>
      <c r="FLL523" s="421"/>
      <c r="FLM523" s="421"/>
      <c r="FLN523" s="421"/>
      <c r="FLO523" s="421"/>
      <c r="FLP523" s="421"/>
      <c r="FLQ523" s="421"/>
      <c r="FLR523" s="421"/>
      <c r="FLS523" s="421"/>
      <c r="FLT523" s="421"/>
      <c r="FLU523" s="421"/>
      <c r="FLV523" s="421"/>
      <c r="FLW523" s="421"/>
      <c r="FLX523" s="421"/>
      <c r="FLY523" s="421"/>
      <c r="FLZ523" s="421"/>
      <c r="FMA523" s="421"/>
      <c r="FMB523" s="421"/>
      <c r="FMC523" s="421"/>
      <c r="FMD523" s="421"/>
      <c r="FME523" s="421"/>
      <c r="FMF523" s="421"/>
      <c r="FMG523" s="421"/>
      <c r="FMH523" s="421"/>
      <c r="FMI523" s="421"/>
      <c r="FMJ523" s="421"/>
      <c r="FMK523" s="421"/>
      <c r="FML523" s="421"/>
      <c r="FMM523" s="421"/>
      <c r="FMN523" s="421"/>
      <c r="FMO523" s="421"/>
      <c r="FMP523" s="421"/>
      <c r="FMQ523" s="421"/>
      <c r="FMR523" s="421"/>
      <c r="FMS523" s="421"/>
      <c r="FMT523" s="421"/>
      <c r="FMU523" s="421"/>
      <c r="FMV523" s="421"/>
      <c r="FMW523" s="421"/>
      <c r="FMX523" s="421"/>
      <c r="FMY523" s="421"/>
      <c r="FMZ523" s="421"/>
      <c r="FNA523" s="421"/>
      <c r="FNB523" s="421"/>
      <c r="FNC523" s="421"/>
      <c r="FND523" s="421"/>
      <c r="FNE523" s="421"/>
      <c r="FNF523" s="421"/>
      <c r="FNG523" s="421"/>
      <c r="FNH523" s="421"/>
      <c r="FNI523" s="421"/>
      <c r="FNJ523" s="421"/>
      <c r="FNK523" s="421"/>
      <c r="FNL523" s="421"/>
      <c r="FNM523" s="421"/>
      <c r="FNN523" s="421"/>
      <c r="FNO523" s="421"/>
      <c r="FNP523" s="421"/>
      <c r="FNQ523" s="421"/>
      <c r="FNR523" s="421"/>
      <c r="FNS523" s="421"/>
      <c r="FNT523" s="421"/>
      <c r="FNU523" s="421"/>
      <c r="FNV523" s="421"/>
      <c r="FNW523" s="421"/>
      <c r="FNX523" s="421"/>
      <c r="FNY523" s="421"/>
      <c r="FNZ523" s="421"/>
      <c r="FOA523" s="421"/>
      <c r="FOB523" s="421"/>
      <c r="FOC523" s="421"/>
      <c r="FOD523" s="421"/>
      <c r="FOE523" s="421"/>
      <c r="FOF523" s="421"/>
      <c r="FOG523" s="421"/>
      <c r="FOH523" s="421"/>
      <c r="FOI523" s="421"/>
      <c r="FOJ523" s="421"/>
      <c r="FOK523" s="421"/>
      <c r="FOL523" s="421"/>
      <c r="FOM523" s="421"/>
      <c r="FON523" s="421"/>
      <c r="FOO523" s="421"/>
      <c r="FOP523" s="421"/>
      <c r="FOQ523" s="421"/>
      <c r="FOR523" s="421"/>
      <c r="FOS523" s="421"/>
      <c r="FOT523" s="421"/>
      <c r="FOU523" s="421"/>
      <c r="FOV523" s="421"/>
      <c r="FOW523" s="421"/>
      <c r="FOX523" s="421"/>
      <c r="FOY523" s="421"/>
      <c r="FOZ523" s="421"/>
      <c r="FPA523" s="421"/>
      <c r="FPB523" s="421"/>
      <c r="FPC523" s="421"/>
      <c r="FPD523" s="421"/>
      <c r="FPE523" s="421"/>
      <c r="FPF523" s="421"/>
      <c r="FPG523" s="421"/>
      <c r="FPH523" s="421"/>
      <c r="FPI523" s="421"/>
      <c r="FPJ523" s="421"/>
      <c r="FPK523" s="421"/>
      <c r="FPL523" s="421"/>
      <c r="FPM523" s="421"/>
      <c r="FPN523" s="421"/>
      <c r="FPO523" s="421"/>
      <c r="FPP523" s="421"/>
      <c r="FPQ523" s="421"/>
      <c r="FPR523" s="421"/>
      <c r="FPS523" s="421"/>
      <c r="FPT523" s="421"/>
      <c r="FPU523" s="421"/>
      <c r="FPV523" s="421"/>
      <c r="FPW523" s="421"/>
      <c r="FPX523" s="421"/>
      <c r="FPY523" s="421"/>
      <c r="FPZ523" s="421"/>
      <c r="FQA523" s="421"/>
      <c r="FQB523" s="421"/>
      <c r="FQC523" s="421"/>
      <c r="FQD523" s="421"/>
      <c r="FQE523" s="421"/>
      <c r="FQF523" s="421"/>
      <c r="FQG523" s="421"/>
      <c r="FQH523" s="421"/>
      <c r="FQI523" s="421"/>
      <c r="FQJ523" s="421"/>
      <c r="FQK523" s="421"/>
      <c r="FQL523" s="421"/>
      <c r="FQM523" s="421"/>
      <c r="FQN523" s="421"/>
      <c r="FQO523" s="421"/>
      <c r="FQP523" s="421"/>
      <c r="FQQ523" s="421"/>
      <c r="FQR523" s="421"/>
      <c r="FQS523" s="421"/>
      <c r="FQT523" s="421"/>
      <c r="FQU523" s="421"/>
      <c r="FQV523" s="421"/>
      <c r="FQW523" s="421"/>
      <c r="FQX523" s="421"/>
      <c r="FQY523" s="421"/>
      <c r="FQZ523" s="421"/>
      <c r="FRA523" s="421"/>
      <c r="FRB523" s="421"/>
      <c r="FRC523" s="421"/>
      <c r="FRD523" s="421"/>
      <c r="FRE523" s="421"/>
      <c r="FRF523" s="421"/>
      <c r="FRG523" s="421"/>
      <c r="FRH523" s="421"/>
      <c r="FRI523" s="421"/>
      <c r="FRJ523" s="421"/>
      <c r="FRK523" s="421"/>
      <c r="FRL523" s="421"/>
      <c r="FRM523" s="421"/>
      <c r="FRN523" s="421"/>
      <c r="FRO523" s="421"/>
      <c r="FRP523" s="421"/>
      <c r="FRQ523" s="421"/>
      <c r="FRR523" s="421"/>
      <c r="FRS523" s="421"/>
      <c r="FRT523" s="421"/>
      <c r="FRU523" s="421"/>
      <c r="FRV523" s="421"/>
      <c r="FRW523" s="421"/>
      <c r="FRX523" s="421"/>
      <c r="FRY523" s="421"/>
      <c r="FRZ523" s="421"/>
      <c r="FSA523" s="421"/>
      <c r="FSB523" s="421"/>
      <c r="FSC523" s="421"/>
      <c r="FSD523" s="421"/>
      <c r="FSE523" s="421"/>
      <c r="FSF523" s="421"/>
      <c r="FSG523" s="421"/>
      <c r="FSH523" s="421"/>
      <c r="FSI523" s="421"/>
      <c r="FSJ523" s="421"/>
      <c r="FSK523" s="421"/>
      <c r="FSL523" s="421"/>
      <c r="FSM523" s="421"/>
      <c r="FSN523" s="421"/>
      <c r="FSO523" s="421"/>
      <c r="FSP523" s="421"/>
      <c r="FSQ523" s="421"/>
      <c r="FSR523" s="421"/>
      <c r="FSS523" s="421"/>
      <c r="FST523" s="421"/>
      <c r="FSU523" s="421"/>
      <c r="FSV523" s="421"/>
      <c r="FSW523" s="421"/>
      <c r="FSX523" s="421"/>
      <c r="FSY523" s="421"/>
      <c r="FSZ523" s="421"/>
      <c r="FTA523" s="421"/>
      <c r="FTB523" s="421"/>
      <c r="FTC523" s="421"/>
      <c r="FTD523" s="421"/>
      <c r="FTE523" s="421"/>
      <c r="FTF523" s="421"/>
      <c r="FTG523" s="421"/>
      <c r="FTH523" s="421"/>
      <c r="FTI523" s="421"/>
      <c r="FTJ523" s="421"/>
      <c r="FTK523" s="421"/>
      <c r="FTL523" s="421"/>
      <c r="FTM523" s="421"/>
      <c r="FTN523" s="421"/>
      <c r="FTO523" s="421"/>
      <c r="FTP523" s="421"/>
      <c r="FTQ523" s="421"/>
      <c r="FTR523" s="421"/>
      <c r="FTS523" s="421"/>
      <c r="FTT523" s="421"/>
      <c r="FTU523" s="421"/>
      <c r="FTV523" s="421"/>
      <c r="FTW523" s="421"/>
      <c r="FTX523" s="421"/>
      <c r="FTY523" s="421"/>
      <c r="FTZ523" s="421"/>
      <c r="FUA523" s="421"/>
      <c r="FUB523" s="421"/>
      <c r="FUC523" s="421"/>
      <c r="FUD523" s="421"/>
      <c r="FUE523" s="421"/>
      <c r="FUF523" s="421"/>
      <c r="FUG523" s="421"/>
      <c r="FUH523" s="421"/>
      <c r="FUI523" s="421"/>
      <c r="FUJ523" s="421"/>
      <c r="FUK523" s="421"/>
      <c r="FUL523" s="421"/>
      <c r="FUM523" s="421"/>
      <c r="FUN523" s="421"/>
      <c r="FUO523" s="421"/>
      <c r="FUP523" s="421"/>
      <c r="FUQ523" s="421"/>
      <c r="FUR523" s="421"/>
      <c r="FUS523" s="421"/>
      <c r="FUT523" s="421"/>
      <c r="FUU523" s="421"/>
      <c r="FUV523" s="421"/>
      <c r="FUW523" s="421"/>
      <c r="FUX523" s="421"/>
      <c r="FUY523" s="421"/>
      <c r="FUZ523" s="421"/>
      <c r="FVA523" s="421"/>
      <c r="FVB523" s="421"/>
      <c r="FVC523" s="421"/>
      <c r="FVD523" s="421"/>
      <c r="FVE523" s="421"/>
      <c r="FVF523" s="421"/>
      <c r="FVG523" s="421"/>
      <c r="FVH523" s="421"/>
      <c r="FVI523" s="421"/>
      <c r="FVJ523" s="421"/>
      <c r="FVK523" s="421"/>
      <c r="FVL523" s="421"/>
      <c r="FVM523" s="421"/>
      <c r="FVN523" s="421"/>
      <c r="FVO523" s="421"/>
      <c r="FVP523" s="421"/>
      <c r="FVQ523" s="421"/>
      <c r="FVR523" s="421"/>
      <c r="FVS523" s="421"/>
      <c r="FVT523" s="421"/>
      <c r="FVU523" s="421"/>
      <c r="FVV523" s="421"/>
      <c r="FVW523" s="421"/>
      <c r="FVX523" s="421"/>
      <c r="FVY523" s="421"/>
      <c r="FVZ523" s="421"/>
      <c r="FWA523" s="421"/>
      <c r="FWB523" s="421"/>
      <c r="FWC523" s="421"/>
      <c r="FWD523" s="421"/>
      <c r="FWE523" s="421"/>
      <c r="FWF523" s="421"/>
      <c r="FWG523" s="421"/>
      <c r="FWH523" s="421"/>
      <c r="FWI523" s="421"/>
      <c r="FWJ523" s="421"/>
      <c r="FWK523" s="421"/>
      <c r="FWL523" s="421"/>
      <c r="FWM523" s="421"/>
      <c r="FWN523" s="421"/>
      <c r="FWO523" s="421"/>
      <c r="FWP523" s="421"/>
      <c r="FWQ523" s="421"/>
      <c r="FWR523" s="421"/>
      <c r="FWS523" s="421"/>
      <c r="FWT523" s="421"/>
      <c r="FWU523" s="421"/>
      <c r="FWV523" s="421"/>
      <c r="FWW523" s="421"/>
      <c r="FWX523" s="421"/>
      <c r="FWY523" s="421"/>
      <c r="FWZ523" s="421"/>
      <c r="FXA523" s="421"/>
      <c r="FXB523" s="421"/>
      <c r="FXC523" s="421"/>
      <c r="FXD523" s="421"/>
      <c r="FXE523" s="421"/>
      <c r="FXF523" s="421"/>
      <c r="FXG523" s="421"/>
      <c r="FXH523" s="421"/>
      <c r="FXI523" s="421"/>
      <c r="FXJ523" s="421"/>
      <c r="FXK523" s="421"/>
      <c r="FXL523" s="421"/>
      <c r="FXM523" s="421"/>
      <c r="FXN523" s="421"/>
      <c r="FXO523" s="421"/>
      <c r="FXP523" s="421"/>
      <c r="FXQ523" s="421"/>
      <c r="FXR523" s="421"/>
      <c r="FXS523" s="421"/>
      <c r="FXT523" s="421"/>
      <c r="FXU523" s="421"/>
      <c r="FXV523" s="421"/>
      <c r="FXW523" s="421"/>
      <c r="FXX523" s="421"/>
      <c r="FXY523" s="421"/>
      <c r="FXZ523" s="421"/>
      <c r="FYA523" s="421"/>
      <c r="FYB523" s="421"/>
      <c r="FYC523" s="421"/>
      <c r="FYD523" s="421"/>
      <c r="FYE523" s="421"/>
      <c r="FYF523" s="421"/>
      <c r="FYG523" s="421"/>
      <c r="FYH523" s="421"/>
      <c r="FYI523" s="421"/>
      <c r="FYJ523" s="421"/>
      <c r="FYK523" s="421"/>
      <c r="FYL523" s="421"/>
      <c r="FYM523" s="421"/>
      <c r="FYN523" s="421"/>
      <c r="FYO523" s="421"/>
      <c r="FYP523" s="421"/>
      <c r="FYQ523" s="421"/>
      <c r="FYR523" s="421"/>
      <c r="FYS523" s="421"/>
      <c r="FYT523" s="421"/>
      <c r="FYU523" s="421"/>
      <c r="FYV523" s="421"/>
      <c r="FYW523" s="421"/>
      <c r="FYX523" s="421"/>
      <c r="FYY523" s="421"/>
      <c r="FYZ523" s="421"/>
      <c r="FZA523" s="421"/>
      <c r="FZB523" s="421"/>
      <c r="FZC523" s="421"/>
      <c r="FZD523" s="421"/>
      <c r="FZE523" s="421"/>
      <c r="FZF523" s="421"/>
      <c r="FZG523" s="421"/>
      <c r="FZH523" s="421"/>
      <c r="FZI523" s="421"/>
      <c r="FZJ523" s="421"/>
      <c r="FZK523" s="421"/>
      <c r="FZL523" s="421"/>
      <c r="FZM523" s="421"/>
      <c r="FZN523" s="421"/>
      <c r="FZO523" s="421"/>
      <c r="FZP523" s="421"/>
      <c r="FZQ523" s="421"/>
      <c r="FZR523" s="421"/>
      <c r="FZS523" s="421"/>
      <c r="FZT523" s="421"/>
      <c r="FZU523" s="421"/>
      <c r="FZV523" s="421"/>
      <c r="FZW523" s="421"/>
      <c r="FZX523" s="421"/>
      <c r="FZY523" s="421"/>
      <c r="FZZ523" s="421"/>
      <c r="GAA523" s="421"/>
      <c r="GAB523" s="421"/>
      <c r="GAC523" s="421"/>
      <c r="GAD523" s="421"/>
      <c r="GAE523" s="421"/>
      <c r="GAF523" s="421"/>
      <c r="GAG523" s="421"/>
      <c r="GAH523" s="421"/>
      <c r="GAI523" s="421"/>
      <c r="GAJ523" s="421"/>
      <c r="GAK523" s="421"/>
      <c r="GAL523" s="421"/>
      <c r="GAM523" s="421"/>
      <c r="GAN523" s="421"/>
      <c r="GAO523" s="421"/>
      <c r="GAP523" s="421"/>
      <c r="GAQ523" s="421"/>
      <c r="GAR523" s="421"/>
      <c r="GAS523" s="421"/>
      <c r="GAT523" s="421"/>
      <c r="GAU523" s="421"/>
      <c r="GAV523" s="421"/>
      <c r="GAW523" s="421"/>
      <c r="GAX523" s="421"/>
      <c r="GAY523" s="421"/>
      <c r="GAZ523" s="421"/>
      <c r="GBA523" s="421"/>
      <c r="GBB523" s="421"/>
      <c r="GBC523" s="421"/>
      <c r="GBD523" s="421"/>
      <c r="GBE523" s="421"/>
      <c r="GBF523" s="421"/>
      <c r="GBG523" s="421"/>
      <c r="GBH523" s="421"/>
      <c r="GBI523" s="421"/>
      <c r="GBJ523" s="421"/>
      <c r="GBK523" s="421"/>
      <c r="GBL523" s="421"/>
      <c r="GBM523" s="421"/>
      <c r="GBN523" s="421"/>
      <c r="GBO523" s="421"/>
      <c r="GBP523" s="421"/>
      <c r="GBQ523" s="421"/>
      <c r="GBR523" s="421"/>
      <c r="GBS523" s="421"/>
      <c r="GBT523" s="421"/>
      <c r="GBU523" s="421"/>
      <c r="GBV523" s="421"/>
      <c r="GBW523" s="421"/>
      <c r="GBX523" s="421"/>
      <c r="GBY523" s="421"/>
      <c r="GBZ523" s="421"/>
      <c r="GCA523" s="421"/>
      <c r="GCB523" s="421"/>
      <c r="GCC523" s="421"/>
      <c r="GCD523" s="421"/>
      <c r="GCE523" s="421"/>
      <c r="GCF523" s="421"/>
      <c r="GCG523" s="421"/>
      <c r="GCH523" s="421"/>
      <c r="GCI523" s="421"/>
      <c r="GCJ523" s="421"/>
      <c r="GCK523" s="421"/>
      <c r="GCL523" s="421"/>
      <c r="GCM523" s="421"/>
      <c r="GCN523" s="421"/>
      <c r="GCO523" s="421"/>
      <c r="GCP523" s="421"/>
      <c r="GCQ523" s="421"/>
      <c r="GCR523" s="421"/>
      <c r="GCS523" s="421"/>
      <c r="GCT523" s="421"/>
      <c r="GCU523" s="421"/>
      <c r="GCV523" s="421"/>
      <c r="GCW523" s="421"/>
      <c r="GCX523" s="421"/>
      <c r="GCY523" s="421"/>
      <c r="GCZ523" s="421"/>
      <c r="GDA523" s="421"/>
      <c r="GDB523" s="421"/>
      <c r="GDC523" s="421"/>
      <c r="GDD523" s="421"/>
      <c r="GDE523" s="421"/>
      <c r="GDF523" s="421"/>
      <c r="GDG523" s="421"/>
      <c r="GDH523" s="421"/>
      <c r="GDI523" s="421"/>
      <c r="GDJ523" s="421"/>
      <c r="GDK523" s="421"/>
      <c r="GDL523" s="421"/>
      <c r="GDM523" s="421"/>
      <c r="GDN523" s="421"/>
      <c r="GDO523" s="421"/>
      <c r="GDP523" s="421"/>
      <c r="GDQ523" s="421"/>
      <c r="GDR523" s="421"/>
      <c r="GDS523" s="421"/>
      <c r="GDT523" s="421"/>
      <c r="GDU523" s="421"/>
      <c r="GDV523" s="421"/>
      <c r="GDW523" s="421"/>
      <c r="GDX523" s="421"/>
      <c r="GDY523" s="421"/>
      <c r="GDZ523" s="421"/>
      <c r="GEA523" s="421"/>
      <c r="GEB523" s="421"/>
      <c r="GEC523" s="421"/>
      <c r="GED523" s="421"/>
      <c r="GEE523" s="421"/>
      <c r="GEF523" s="421"/>
      <c r="GEG523" s="421"/>
      <c r="GEH523" s="421"/>
      <c r="GEI523" s="421"/>
      <c r="GEJ523" s="421"/>
      <c r="GEK523" s="421"/>
      <c r="GEL523" s="421"/>
      <c r="GEM523" s="421"/>
      <c r="GEN523" s="421"/>
      <c r="GEO523" s="421"/>
      <c r="GEP523" s="421"/>
      <c r="GEQ523" s="421"/>
      <c r="GER523" s="421"/>
      <c r="GES523" s="421"/>
      <c r="GET523" s="421"/>
      <c r="GEU523" s="421"/>
      <c r="GEV523" s="421"/>
      <c r="GEW523" s="421"/>
      <c r="GEX523" s="421"/>
      <c r="GEY523" s="421"/>
      <c r="GEZ523" s="421"/>
      <c r="GFA523" s="421"/>
      <c r="GFB523" s="421"/>
      <c r="GFC523" s="421"/>
      <c r="GFD523" s="421"/>
      <c r="GFE523" s="421"/>
      <c r="GFF523" s="421"/>
      <c r="GFG523" s="421"/>
      <c r="GFH523" s="421"/>
      <c r="GFI523" s="421"/>
      <c r="GFJ523" s="421"/>
      <c r="GFK523" s="421"/>
      <c r="GFL523" s="421"/>
      <c r="GFM523" s="421"/>
      <c r="GFN523" s="421"/>
      <c r="GFO523" s="421"/>
      <c r="GFP523" s="421"/>
      <c r="GFQ523" s="421"/>
      <c r="GFR523" s="421"/>
      <c r="GFS523" s="421"/>
      <c r="GFT523" s="421"/>
      <c r="GFU523" s="421"/>
      <c r="GFV523" s="421"/>
      <c r="GFW523" s="421"/>
      <c r="GFX523" s="421"/>
      <c r="GFY523" s="421"/>
      <c r="GFZ523" s="421"/>
      <c r="GGA523" s="421"/>
      <c r="GGB523" s="421"/>
      <c r="GGC523" s="421"/>
      <c r="GGD523" s="421"/>
      <c r="GGE523" s="421"/>
      <c r="GGF523" s="421"/>
      <c r="GGG523" s="421"/>
      <c r="GGH523" s="421"/>
      <c r="GGI523" s="421"/>
      <c r="GGJ523" s="421"/>
      <c r="GGK523" s="421"/>
      <c r="GGL523" s="421"/>
      <c r="GGM523" s="421"/>
      <c r="GGN523" s="421"/>
      <c r="GGO523" s="421"/>
      <c r="GGP523" s="421"/>
      <c r="GGQ523" s="421"/>
      <c r="GGR523" s="421"/>
      <c r="GGS523" s="421"/>
      <c r="GGT523" s="421"/>
      <c r="GGU523" s="421"/>
      <c r="GGV523" s="421"/>
      <c r="GGW523" s="421"/>
      <c r="GGX523" s="421"/>
      <c r="GGY523" s="421"/>
      <c r="GGZ523" s="421"/>
      <c r="GHA523" s="421"/>
      <c r="GHB523" s="421"/>
      <c r="GHC523" s="421"/>
      <c r="GHD523" s="421"/>
      <c r="GHE523" s="421"/>
      <c r="GHF523" s="421"/>
      <c r="GHG523" s="421"/>
      <c r="GHH523" s="421"/>
      <c r="GHI523" s="421"/>
      <c r="GHJ523" s="421"/>
      <c r="GHK523" s="421"/>
      <c r="GHL523" s="421"/>
      <c r="GHM523" s="421"/>
      <c r="GHN523" s="421"/>
      <c r="GHO523" s="421"/>
      <c r="GHP523" s="421"/>
      <c r="GHQ523" s="421"/>
      <c r="GHR523" s="421"/>
      <c r="GHS523" s="421"/>
      <c r="GHT523" s="421"/>
      <c r="GHU523" s="421"/>
      <c r="GHV523" s="421"/>
      <c r="GHW523" s="421"/>
      <c r="GHX523" s="421"/>
      <c r="GHY523" s="421"/>
      <c r="GHZ523" s="421"/>
      <c r="GIA523" s="421"/>
      <c r="GIB523" s="421"/>
      <c r="GIC523" s="421"/>
      <c r="GID523" s="421"/>
      <c r="GIE523" s="421"/>
      <c r="GIF523" s="421"/>
      <c r="GIG523" s="421"/>
      <c r="GIH523" s="421"/>
      <c r="GII523" s="421"/>
      <c r="GIJ523" s="421"/>
      <c r="GIK523" s="421"/>
      <c r="GIL523" s="421"/>
      <c r="GIM523" s="421"/>
      <c r="GIN523" s="421"/>
      <c r="GIO523" s="421"/>
      <c r="GIP523" s="421"/>
      <c r="GIQ523" s="421"/>
      <c r="GIR523" s="421"/>
      <c r="GIS523" s="421"/>
      <c r="GIT523" s="421"/>
      <c r="GIU523" s="421"/>
      <c r="GIV523" s="421"/>
      <c r="GIW523" s="421"/>
      <c r="GIX523" s="421"/>
      <c r="GIY523" s="421"/>
      <c r="GIZ523" s="421"/>
      <c r="GJA523" s="421"/>
      <c r="GJB523" s="421"/>
      <c r="GJC523" s="421"/>
      <c r="GJD523" s="421"/>
      <c r="GJE523" s="421"/>
      <c r="GJF523" s="421"/>
      <c r="GJG523" s="421"/>
      <c r="GJH523" s="421"/>
      <c r="GJI523" s="421"/>
      <c r="GJJ523" s="421"/>
      <c r="GJK523" s="421"/>
      <c r="GJL523" s="421"/>
      <c r="GJM523" s="421"/>
      <c r="GJN523" s="421"/>
      <c r="GJO523" s="421"/>
      <c r="GJP523" s="421"/>
      <c r="GJQ523" s="421"/>
      <c r="GJR523" s="421"/>
      <c r="GJS523" s="421"/>
      <c r="GJT523" s="421"/>
      <c r="GJU523" s="421"/>
      <c r="GJV523" s="421"/>
      <c r="GJW523" s="421"/>
      <c r="GJX523" s="421"/>
      <c r="GJY523" s="421"/>
      <c r="GJZ523" s="421"/>
      <c r="GKA523" s="421"/>
      <c r="GKB523" s="421"/>
      <c r="GKC523" s="421"/>
      <c r="GKD523" s="421"/>
      <c r="GKE523" s="421"/>
      <c r="GKF523" s="421"/>
      <c r="GKG523" s="421"/>
      <c r="GKH523" s="421"/>
      <c r="GKI523" s="421"/>
      <c r="GKJ523" s="421"/>
      <c r="GKK523" s="421"/>
      <c r="GKL523" s="421"/>
      <c r="GKM523" s="421"/>
      <c r="GKN523" s="421"/>
      <c r="GKO523" s="421"/>
      <c r="GKP523" s="421"/>
      <c r="GKQ523" s="421"/>
      <c r="GKR523" s="421"/>
      <c r="GKS523" s="421"/>
      <c r="GKT523" s="421"/>
      <c r="GKU523" s="421"/>
      <c r="GKV523" s="421"/>
      <c r="GKW523" s="421"/>
      <c r="GKX523" s="421"/>
      <c r="GKY523" s="421"/>
      <c r="GKZ523" s="421"/>
      <c r="GLA523" s="421"/>
      <c r="GLB523" s="421"/>
      <c r="GLC523" s="421"/>
      <c r="GLD523" s="421"/>
      <c r="GLE523" s="421"/>
      <c r="GLF523" s="421"/>
      <c r="GLG523" s="421"/>
      <c r="GLH523" s="421"/>
      <c r="GLI523" s="421"/>
      <c r="GLJ523" s="421"/>
      <c r="GLK523" s="421"/>
      <c r="GLL523" s="421"/>
      <c r="GLM523" s="421"/>
      <c r="GLN523" s="421"/>
      <c r="GLO523" s="421"/>
      <c r="GLP523" s="421"/>
      <c r="GLQ523" s="421"/>
      <c r="GLR523" s="421"/>
      <c r="GLS523" s="421"/>
      <c r="GLT523" s="421"/>
      <c r="GLU523" s="421"/>
      <c r="GLV523" s="421"/>
      <c r="GLW523" s="421"/>
      <c r="GLX523" s="421"/>
      <c r="GLY523" s="421"/>
      <c r="GLZ523" s="421"/>
      <c r="GMA523" s="421"/>
      <c r="GMB523" s="421"/>
      <c r="GMC523" s="421"/>
      <c r="GMD523" s="421"/>
      <c r="GME523" s="421"/>
      <c r="GMF523" s="421"/>
      <c r="GMG523" s="421"/>
      <c r="GMH523" s="421"/>
      <c r="GMI523" s="421"/>
      <c r="GMJ523" s="421"/>
      <c r="GMK523" s="421"/>
      <c r="GML523" s="421"/>
      <c r="GMM523" s="421"/>
      <c r="GMN523" s="421"/>
      <c r="GMO523" s="421"/>
      <c r="GMP523" s="421"/>
      <c r="GMQ523" s="421"/>
      <c r="GMR523" s="421"/>
      <c r="GMS523" s="421"/>
      <c r="GMT523" s="421"/>
      <c r="GMU523" s="421"/>
      <c r="GMV523" s="421"/>
      <c r="GMW523" s="421"/>
      <c r="GMX523" s="421"/>
      <c r="GMY523" s="421"/>
      <c r="GMZ523" s="421"/>
      <c r="GNA523" s="421"/>
      <c r="GNB523" s="421"/>
      <c r="GNC523" s="421"/>
      <c r="GND523" s="421"/>
      <c r="GNE523" s="421"/>
      <c r="GNF523" s="421"/>
      <c r="GNG523" s="421"/>
      <c r="GNH523" s="421"/>
      <c r="GNI523" s="421"/>
      <c r="GNJ523" s="421"/>
      <c r="GNK523" s="421"/>
      <c r="GNL523" s="421"/>
      <c r="GNM523" s="421"/>
      <c r="GNN523" s="421"/>
      <c r="GNO523" s="421"/>
      <c r="GNP523" s="421"/>
      <c r="GNQ523" s="421"/>
      <c r="GNR523" s="421"/>
      <c r="GNS523" s="421"/>
      <c r="GNT523" s="421"/>
      <c r="GNU523" s="421"/>
      <c r="GNV523" s="421"/>
      <c r="GNW523" s="421"/>
      <c r="GNX523" s="421"/>
      <c r="GNY523" s="421"/>
      <c r="GNZ523" s="421"/>
      <c r="GOA523" s="421"/>
      <c r="GOB523" s="421"/>
      <c r="GOC523" s="421"/>
      <c r="GOD523" s="421"/>
      <c r="GOE523" s="421"/>
      <c r="GOF523" s="421"/>
      <c r="GOG523" s="421"/>
      <c r="GOH523" s="421"/>
      <c r="GOI523" s="421"/>
      <c r="GOJ523" s="421"/>
      <c r="GOK523" s="421"/>
      <c r="GOL523" s="421"/>
      <c r="GOM523" s="421"/>
      <c r="GON523" s="421"/>
      <c r="GOO523" s="421"/>
      <c r="GOP523" s="421"/>
      <c r="GOQ523" s="421"/>
      <c r="GOR523" s="421"/>
      <c r="GOS523" s="421"/>
      <c r="GOT523" s="421"/>
      <c r="GOU523" s="421"/>
      <c r="GOV523" s="421"/>
      <c r="GOW523" s="421"/>
      <c r="GOX523" s="421"/>
      <c r="GOY523" s="421"/>
      <c r="GOZ523" s="421"/>
      <c r="GPA523" s="421"/>
      <c r="GPB523" s="421"/>
      <c r="GPC523" s="421"/>
      <c r="GPD523" s="421"/>
      <c r="GPE523" s="421"/>
      <c r="GPF523" s="421"/>
      <c r="GPG523" s="421"/>
      <c r="GPH523" s="421"/>
      <c r="GPI523" s="421"/>
      <c r="GPJ523" s="421"/>
      <c r="GPK523" s="421"/>
      <c r="GPL523" s="421"/>
      <c r="GPM523" s="421"/>
      <c r="GPN523" s="421"/>
      <c r="GPO523" s="421"/>
      <c r="GPP523" s="421"/>
      <c r="GPQ523" s="421"/>
      <c r="GPR523" s="421"/>
      <c r="GPS523" s="421"/>
      <c r="GPT523" s="421"/>
      <c r="GPU523" s="421"/>
      <c r="GPV523" s="421"/>
      <c r="GPW523" s="421"/>
      <c r="GPX523" s="421"/>
      <c r="GPY523" s="421"/>
      <c r="GPZ523" s="421"/>
      <c r="GQA523" s="421"/>
      <c r="GQB523" s="421"/>
      <c r="GQC523" s="421"/>
      <c r="GQD523" s="421"/>
      <c r="GQE523" s="421"/>
      <c r="GQF523" s="421"/>
      <c r="GQG523" s="421"/>
      <c r="GQH523" s="421"/>
      <c r="GQI523" s="421"/>
      <c r="GQJ523" s="421"/>
      <c r="GQK523" s="421"/>
      <c r="GQL523" s="421"/>
      <c r="GQM523" s="421"/>
      <c r="GQN523" s="421"/>
      <c r="GQO523" s="421"/>
      <c r="GQP523" s="421"/>
      <c r="GQQ523" s="421"/>
      <c r="GQR523" s="421"/>
      <c r="GQS523" s="421"/>
      <c r="GQT523" s="421"/>
      <c r="GQU523" s="421"/>
      <c r="GQV523" s="421"/>
      <c r="GQW523" s="421"/>
      <c r="GQX523" s="421"/>
      <c r="GQY523" s="421"/>
      <c r="GQZ523" s="421"/>
      <c r="GRA523" s="421"/>
      <c r="GRB523" s="421"/>
      <c r="GRC523" s="421"/>
      <c r="GRD523" s="421"/>
      <c r="GRE523" s="421"/>
      <c r="GRF523" s="421"/>
      <c r="GRG523" s="421"/>
      <c r="GRH523" s="421"/>
      <c r="GRI523" s="421"/>
      <c r="GRJ523" s="421"/>
      <c r="GRK523" s="421"/>
      <c r="GRL523" s="421"/>
      <c r="GRM523" s="421"/>
      <c r="GRN523" s="421"/>
      <c r="GRO523" s="421"/>
      <c r="GRP523" s="421"/>
      <c r="GRQ523" s="421"/>
      <c r="GRR523" s="421"/>
      <c r="GRS523" s="421"/>
      <c r="GRT523" s="421"/>
      <c r="GRU523" s="421"/>
      <c r="GRV523" s="421"/>
      <c r="GRW523" s="421"/>
      <c r="GRX523" s="421"/>
      <c r="GRY523" s="421"/>
      <c r="GRZ523" s="421"/>
      <c r="GSA523" s="421"/>
      <c r="GSB523" s="421"/>
      <c r="GSC523" s="421"/>
      <c r="GSD523" s="421"/>
      <c r="GSE523" s="421"/>
      <c r="GSF523" s="421"/>
      <c r="GSG523" s="421"/>
      <c r="GSH523" s="421"/>
      <c r="GSI523" s="421"/>
      <c r="GSJ523" s="421"/>
      <c r="GSK523" s="421"/>
      <c r="GSL523" s="421"/>
      <c r="GSM523" s="421"/>
      <c r="GSN523" s="421"/>
      <c r="GSO523" s="421"/>
      <c r="GSP523" s="421"/>
      <c r="GSQ523" s="421"/>
      <c r="GSR523" s="421"/>
      <c r="GSS523" s="421"/>
      <c r="GST523" s="421"/>
      <c r="GSU523" s="421"/>
      <c r="GSV523" s="421"/>
      <c r="GSW523" s="421"/>
      <c r="GSX523" s="421"/>
      <c r="GSY523" s="421"/>
      <c r="GSZ523" s="421"/>
      <c r="GTA523" s="421"/>
      <c r="GTB523" s="421"/>
      <c r="GTC523" s="421"/>
      <c r="GTD523" s="421"/>
      <c r="GTE523" s="421"/>
      <c r="GTF523" s="421"/>
      <c r="GTG523" s="421"/>
      <c r="GTH523" s="421"/>
      <c r="GTI523" s="421"/>
      <c r="GTJ523" s="421"/>
      <c r="GTK523" s="421"/>
      <c r="GTL523" s="421"/>
      <c r="GTM523" s="421"/>
      <c r="GTN523" s="421"/>
      <c r="GTO523" s="421"/>
      <c r="GTP523" s="421"/>
      <c r="GTQ523" s="421"/>
      <c r="GTR523" s="421"/>
      <c r="GTS523" s="421"/>
      <c r="GTT523" s="421"/>
      <c r="GTU523" s="421"/>
      <c r="GTV523" s="421"/>
      <c r="GTW523" s="421"/>
      <c r="GTX523" s="421"/>
      <c r="GTY523" s="421"/>
      <c r="GTZ523" s="421"/>
      <c r="GUA523" s="421"/>
      <c r="GUB523" s="421"/>
      <c r="GUC523" s="421"/>
      <c r="GUD523" s="421"/>
      <c r="GUE523" s="421"/>
      <c r="GUF523" s="421"/>
      <c r="GUG523" s="421"/>
      <c r="GUH523" s="421"/>
      <c r="GUI523" s="421"/>
      <c r="GUJ523" s="421"/>
      <c r="GUK523" s="421"/>
      <c r="GUL523" s="421"/>
      <c r="GUM523" s="421"/>
      <c r="GUN523" s="421"/>
      <c r="GUO523" s="421"/>
      <c r="GUP523" s="421"/>
      <c r="GUQ523" s="421"/>
      <c r="GUR523" s="421"/>
      <c r="GUS523" s="421"/>
      <c r="GUT523" s="421"/>
      <c r="GUU523" s="421"/>
      <c r="GUV523" s="421"/>
      <c r="GUW523" s="421"/>
      <c r="GUX523" s="421"/>
      <c r="GUY523" s="421"/>
      <c r="GUZ523" s="421"/>
      <c r="GVA523" s="421"/>
      <c r="GVB523" s="421"/>
      <c r="GVC523" s="421"/>
      <c r="GVD523" s="421"/>
      <c r="GVE523" s="421"/>
      <c r="GVF523" s="421"/>
      <c r="GVG523" s="421"/>
      <c r="GVH523" s="421"/>
      <c r="GVI523" s="421"/>
      <c r="GVJ523" s="421"/>
      <c r="GVK523" s="421"/>
      <c r="GVL523" s="421"/>
      <c r="GVM523" s="421"/>
      <c r="GVN523" s="421"/>
      <c r="GVO523" s="421"/>
      <c r="GVP523" s="421"/>
      <c r="GVQ523" s="421"/>
      <c r="GVR523" s="421"/>
      <c r="GVS523" s="421"/>
      <c r="GVT523" s="421"/>
      <c r="GVU523" s="421"/>
      <c r="GVV523" s="421"/>
      <c r="GVW523" s="421"/>
      <c r="GVX523" s="421"/>
      <c r="GVY523" s="421"/>
      <c r="GVZ523" s="421"/>
      <c r="GWA523" s="421"/>
      <c r="GWB523" s="421"/>
      <c r="GWC523" s="421"/>
      <c r="GWD523" s="421"/>
      <c r="GWE523" s="421"/>
      <c r="GWF523" s="421"/>
      <c r="GWG523" s="421"/>
      <c r="GWH523" s="421"/>
      <c r="GWI523" s="421"/>
      <c r="GWJ523" s="421"/>
      <c r="GWK523" s="421"/>
      <c r="GWL523" s="421"/>
      <c r="GWM523" s="421"/>
      <c r="GWN523" s="421"/>
      <c r="GWO523" s="421"/>
      <c r="GWP523" s="421"/>
      <c r="GWQ523" s="421"/>
      <c r="GWR523" s="421"/>
      <c r="GWS523" s="421"/>
      <c r="GWT523" s="421"/>
      <c r="GWU523" s="421"/>
      <c r="GWV523" s="421"/>
      <c r="GWW523" s="421"/>
      <c r="GWX523" s="421"/>
      <c r="GWY523" s="421"/>
      <c r="GWZ523" s="421"/>
      <c r="GXA523" s="421"/>
      <c r="GXB523" s="421"/>
      <c r="GXC523" s="421"/>
      <c r="GXD523" s="421"/>
      <c r="GXE523" s="421"/>
      <c r="GXF523" s="421"/>
      <c r="GXG523" s="421"/>
      <c r="GXH523" s="421"/>
      <c r="GXI523" s="421"/>
      <c r="GXJ523" s="421"/>
      <c r="GXK523" s="421"/>
      <c r="GXL523" s="421"/>
      <c r="GXM523" s="421"/>
      <c r="GXN523" s="421"/>
      <c r="GXO523" s="421"/>
      <c r="GXP523" s="421"/>
      <c r="GXQ523" s="421"/>
      <c r="GXR523" s="421"/>
      <c r="GXS523" s="421"/>
      <c r="GXT523" s="421"/>
      <c r="GXU523" s="421"/>
      <c r="GXV523" s="421"/>
      <c r="GXW523" s="421"/>
      <c r="GXX523" s="421"/>
      <c r="GXY523" s="421"/>
      <c r="GXZ523" s="421"/>
      <c r="GYA523" s="421"/>
      <c r="GYB523" s="421"/>
      <c r="GYC523" s="421"/>
      <c r="GYD523" s="421"/>
      <c r="GYE523" s="421"/>
      <c r="GYF523" s="421"/>
      <c r="GYG523" s="421"/>
      <c r="GYH523" s="421"/>
      <c r="GYI523" s="421"/>
      <c r="GYJ523" s="421"/>
      <c r="GYK523" s="421"/>
      <c r="GYL523" s="421"/>
      <c r="GYM523" s="421"/>
      <c r="GYN523" s="421"/>
      <c r="GYO523" s="421"/>
      <c r="GYP523" s="421"/>
      <c r="GYQ523" s="421"/>
      <c r="GYR523" s="421"/>
      <c r="GYS523" s="421"/>
      <c r="GYT523" s="421"/>
      <c r="GYU523" s="421"/>
      <c r="GYV523" s="421"/>
      <c r="GYW523" s="421"/>
      <c r="GYX523" s="421"/>
      <c r="GYY523" s="421"/>
      <c r="GYZ523" s="421"/>
      <c r="GZA523" s="421"/>
      <c r="GZB523" s="421"/>
      <c r="GZC523" s="421"/>
      <c r="GZD523" s="421"/>
      <c r="GZE523" s="421"/>
      <c r="GZF523" s="421"/>
      <c r="GZG523" s="421"/>
      <c r="GZH523" s="421"/>
      <c r="GZI523" s="421"/>
      <c r="GZJ523" s="421"/>
      <c r="GZK523" s="421"/>
      <c r="GZL523" s="421"/>
      <c r="GZM523" s="421"/>
      <c r="GZN523" s="421"/>
      <c r="GZO523" s="421"/>
      <c r="GZP523" s="421"/>
      <c r="GZQ523" s="421"/>
      <c r="GZR523" s="421"/>
      <c r="GZS523" s="421"/>
      <c r="GZT523" s="421"/>
      <c r="GZU523" s="421"/>
      <c r="GZV523" s="421"/>
      <c r="GZW523" s="421"/>
      <c r="GZX523" s="421"/>
      <c r="GZY523" s="421"/>
      <c r="GZZ523" s="421"/>
      <c r="HAA523" s="421"/>
      <c r="HAB523" s="421"/>
      <c r="HAC523" s="421"/>
      <c r="HAD523" s="421"/>
      <c r="HAE523" s="421"/>
      <c r="HAF523" s="421"/>
      <c r="HAG523" s="421"/>
      <c r="HAH523" s="421"/>
      <c r="HAI523" s="421"/>
      <c r="HAJ523" s="421"/>
      <c r="HAK523" s="421"/>
      <c r="HAL523" s="421"/>
      <c r="HAM523" s="421"/>
      <c r="HAN523" s="421"/>
      <c r="HAO523" s="421"/>
      <c r="HAP523" s="421"/>
      <c r="HAQ523" s="421"/>
      <c r="HAR523" s="421"/>
      <c r="HAS523" s="421"/>
      <c r="HAT523" s="421"/>
      <c r="HAU523" s="421"/>
      <c r="HAV523" s="421"/>
      <c r="HAW523" s="421"/>
      <c r="HAX523" s="421"/>
      <c r="HAY523" s="421"/>
      <c r="HAZ523" s="421"/>
      <c r="HBA523" s="421"/>
      <c r="HBB523" s="421"/>
      <c r="HBC523" s="421"/>
      <c r="HBD523" s="421"/>
      <c r="HBE523" s="421"/>
      <c r="HBF523" s="421"/>
      <c r="HBG523" s="421"/>
      <c r="HBH523" s="421"/>
      <c r="HBI523" s="421"/>
      <c r="HBJ523" s="421"/>
      <c r="HBK523" s="421"/>
      <c r="HBL523" s="421"/>
      <c r="HBM523" s="421"/>
      <c r="HBN523" s="421"/>
      <c r="HBO523" s="421"/>
      <c r="HBP523" s="421"/>
      <c r="HBQ523" s="421"/>
      <c r="HBR523" s="421"/>
      <c r="HBS523" s="421"/>
      <c r="HBT523" s="421"/>
      <c r="HBU523" s="421"/>
      <c r="HBV523" s="421"/>
      <c r="HBW523" s="421"/>
      <c r="HBX523" s="421"/>
      <c r="HBY523" s="421"/>
      <c r="HBZ523" s="421"/>
      <c r="HCA523" s="421"/>
      <c r="HCB523" s="421"/>
      <c r="HCC523" s="421"/>
      <c r="HCD523" s="421"/>
      <c r="HCE523" s="421"/>
      <c r="HCF523" s="421"/>
      <c r="HCG523" s="421"/>
      <c r="HCH523" s="421"/>
      <c r="HCI523" s="421"/>
      <c r="HCJ523" s="421"/>
      <c r="HCK523" s="421"/>
      <c r="HCL523" s="421"/>
      <c r="HCM523" s="421"/>
      <c r="HCN523" s="421"/>
      <c r="HCO523" s="421"/>
      <c r="HCP523" s="421"/>
      <c r="HCQ523" s="421"/>
      <c r="HCR523" s="421"/>
      <c r="HCS523" s="421"/>
      <c r="HCT523" s="421"/>
      <c r="HCU523" s="421"/>
      <c r="HCV523" s="421"/>
      <c r="HCW523" s="421"/>
      <c r="HCX523" s="421"/>
      <c r="HCY523" s="421"/>
      <c r="HCZ523" s="421"/>
      <c r="HDA523" s="421"/>
      <c r="HDB523" s="421"/>
      <c r="HDC523" s="421"/>
      <c r="HDD523" s="421"/>
      <c r="HDE523" s="421"/>
      <c r="HDF523" s="421"/>
      <c r="HDG523" s="421"/>
      <c r="HDH523" s="421"/>
      <c r="HDI523" s="421"/>
      <c r="HDJ523" s="421"/>
      <c r="HDK523" s="421"/>
      <c r="HDL523" s="421"/>
      <c r="HDM523" s="421"/>
      <c r="HDN523" s="421"/>
      <c r="HDO523" s="421"/>
      <c r="HDP523" s="421"/>
      <c r="HDQ523" s="421"/>
      <c r="HDR523" s="421"/>
      <c r="HDS523" s="421"/>
      <c r="HDT523" s="421"/>
      <c r="HDU523" s="421"/>
      <c r="HDV523" s="421"/>
      <c r="HDW523" s="421"/>
      <c r="HDX523" s="421"/>
      <c r="HDY523" s="421"/>
      <c r="HDZ523" s="421"/>
      <c r="HEA523" s="421"/>
      <c r="HEB523" s="421"/>
      <c r="HEC523" s="421"/>
      <c r="HED523" s="421"/>
      <c r="HEE523" s="421"/>
      <c r="HEF523" s="421"/>
      <c r="HEG523" s="421"/>
      <c r="HEH523" s="421"/>
      <c r="HEI523" s="421"/>
      <c r="HEJ523" s="421"/>
      <c r="HEK523" s="421"/>
      <c r="HEL523" s="421"/>
      <c r="HEM523" s="421"/>
      <c r="HEN523" s="421"/>
      <c r="HEO523" s="421"/>
      <c r="HEP523" s="421"/>
      <c r="HEQ523" s="421"/>
      <c r="HER523" s="421"/>
      <c r="HES523" s="421"/>
      <c r="HET523" s="421"/>
      <c r="HEU523" s="421"/>
      <c r="HEV523" s="421"/>
      <c r="HEW523" s="421"/>
      <c r="HEX523" s="421"/>
      <c r="HEY523" s="421"/>
      <c r="HEZ523" s="421"/>
      <c r="HFA523" s="421"/>
      <c r="HFB523" s="421"/>
      <c r="HFC523" s="421"/>
      <c r="HFD523" s="421"/>
      <c r="HFE523" s="421"/>
      <c r="HFF523" s="421"/>
      <c r="HFG523" s="421"/>
      <c r="HFH523" s="421"/>
      <c r="HFI523" s="421"/>
      <c r="HFJ523" s="421"/>
      <c r="HFK523" s="421"/>
      <c r="HFL523" s="421"/>
      <c r="HFM523" s="421"/>
      <c r="HFN523" s="421"/>
      <c r="HFO523" s="421"/>
      <c r="HFP523" s="421"/>
      <c r="HFQ523" s="421"/>
      <c r="HFR523" s="421"/>
      <c r="HFS523" s="421"/>
      <c r="HFT523" s="421"/>
      <c r="HFU523" s="421"/>
      <c r="HFV523" s="421"/>
      <c r="HFW523" s="421"/>
      <c r="HFX523" s="421"/>
      <c r="HFY523" s="421"/>
      <c r="HFZ523" s="421"/>
      <c r="HGA523" s="421"/>
      <c r="HGB523" s="421"/>
      <c r="HGC523" s="421"/>
      <c r="HGD523" s="421"/>
      <c r="HGE523" s="421"/>
      <c r="HGF523" s="421"/>
      <c r="HGG523" s="421"/>
      <c r="HGH523" s="421"/>
      <c r="HGI523" s="421"/>
      <c r="HGJ523" s="421"/>
      <c r="HGK523" s="421"/>
      <c r="HGL523" s="421"/>
      <c r="HGM523" s="421"/>
      <c r="HGN523" s="421"/>
      <c r="HGO523" s="421"/>
      <c r="HGP523" s="421"/>
      <c r="HGQ523" s="421"/>
      <c r="HGR523" s="421"/>
      <c r="HGS523" s="421"/>
      <c r="HGT523" s="421"/>
      <c r="HGU523" s="421"/>
      <c r="HGV523" s="421"/>
      <c r="HGW523" s="421"/>
      <c r="HGX523" s="421"/>
      <c r="HGY523" s="421"/>
      <c r="HGZ523" s="421"/>
      <c r="HHA523" s="421"/>
      <c r="HHB523" s="421"/>
      <c r="HHC523" s="421"/>
      <c r="HHD523" s="421"/>
      <c r="HHE523" s="421"/>
      <c r="HHF523" s="421"/>
      <c r="HHG523" s="421"/>
      <c r="HHH523" s="421"/>
      <c r="HHI523" s="421"/>
      <c r="HHJ523" s="421"/>
      <c r="HHK523" s="421"/>
      <c r="HHL523" s="421"/>
      <c r="HHM523" s="421"/>
      <c r="HHN523" s="421"/>
      <c r="HHO523" s="421"/>
      <c r="HHP523" s="421"/>
      <c r="HHQ523" s="421"/>
      <c r="HHR523" s="421"/>
      <c r="HHS523" s="421"/>
      <c r="HHT523" s="421"/>
      <c r="HHU523" s="421"/>
      <c r="HHV523" s="421"/>
      <c r="HHW523" s="421"/>
      <c r="HHX523" s="421"/>
      <c r="HHY523" s="421"/>
      <c r="HHZ523" s="421"/>
      <c r="HIA523" s="421"/>
      <c r="HIB523" s="421"/>
      <c r="HIC523" s="421"/>
      <c r="HID523" s="421"/>
      <c r="HIE523" s="421"/>
      <c r="HIF523" s="421"/>
      <c r="HIG523" s="421"/>
      <c r="HIH523" s="421"/>
      <c r="HII523" s="421"/>
      <c r="HIJ523" s="421"/>
      <c r="HIK523" s="421"/>
      <c r="HIL523" s="421"/>
      <c r="HIM523" s="421"/>
      <c r="HIN523" s="421"/>
      <c r="HIO523" s="421"/>
      <c r="HIP523" s="421"/>
      <c r="HIQ523" s="421"/>
      <c r="HIR523" s="421"/>
      <c r="HIS523" s="421"/>
      <c r="HIT523" s="421"/>
      <c r="HIU523" s="421"/>
      <c r="HIV523" s="421"/>
      <c r="HIW523" s="421"/>
      <c r="HIX523" s="421"/>
      <c r="HIY523" s="421"/>
      <c r="HIZ523" s="421"/>
      <c r="HJA523" s="421"/>
      <c r="HJB523" s="421"/>
      <c r="HJC523" s="421"/>
      <c r="HJD523" s="421"/>
      <c r="HJE523" s="421"/>
      <c r="HJF523" s="421"/>
      <c r="HJG523" s="421"/>
      <c r="HJH523" s="421"/>
      <c r="HJI523" s="421"/>
      <c r="HJJ523" s="421"/>
      <c r="HJK523" s="421"/>
      <c r="HJL523" s="421"/>
      <c r="HJM523" s="421"/>
      <c r="HJN523" s="421"/>
      <c r="HJO523" s="421"/>
      <c r="HJP523" s="421"/>
      <c r="HJQ523" s="421"/>
      <c r="HJR523" s="421"/>
      <c r="HJS523" s="421"/>
      <c r="HJT523" s="421"/>
      <c r="HJU523" s="421"/>
      <c r="HJV523" s="421"/>
      <c r="HJW523" s="421"/>
      <c r="HJX523" s="421"/>
      <c r="HJY523" s="421"/>
      <c r="HJZ523" s="421"/>
      <c r="HKA523" s="421"/>
      <c r="HKB523" s="421"/>
      <c r="HKC523" s="421"/>
      <c r="HKD523" s="421"/>
      <c r="HKE523" s="421"/>
      <c r="HKF523" s="421"/>
      <c r="HKG523" s="421"/>
      <c r="HKH523" s="421"/>
      <c r="HKI523" s="421"/>
      <c r="HKJ523" s="421"/>
      <c r="HKK523" s="421"/>
      <c r="HKL523" s="421"/>
      <c r="HKM523" s="421"/>
      <c r="HKN523" s="421"/>
      <c r="HKO523" s="421"/>
      <c r="HKP523" s="421"/>
      <c r="HKQ523" s="421"/>
      <c r="HKR523" s="421"/>
      <c r="HKS523" s="421"/>
      <c r="HKT523" s="421"/>
      <c r="HKU523" s="421"/>
      <c r="HKV523" s="421"/>
      <c r="HKW523" s="421"/>
      <c r="HKX523" s="421"/>
      <c r="HKY523" s="421"/>
      <c r="HKZ523" s="421"/>
      <c r="HLA523" s="421"/>
      <c r="HLB523" s="421"/>
      <c r="HLC523" s="421"/>
      <c r="HLD523" s="421"/>
      <c r="HLE523" s="421"/>
      <c r="HLF523" s="421"/>
      <c r="HLG523" s="421"/>
      <c r="HLH523" s="421"/>
      <c r="HLI523" s="421"/>
      <c r="HLJ523" s="421"/>
      <c r="HLK523" s="421"/>
      <c r="HLL523" s="421"/>
      <c r="HLM523" s="421"/>
      <c r="HLN523" s="421"/>
      <c r="HLO523" s="421"/>
      <c r="HLP523" s="421"/>
      <c r="HLQ523" s="421"/>
      <c r="HLR523" s="421"/>
      <c r="HLS523" s="421"/>
      <c r="HLT523" s="421"/>
      <c r="HLU523" s="421"/>
      <c r="HLV523" s="421"/>
      <c r="HLW523" s="421"/>
      <c r="HLX523" s="421"/>
      <c r="HLY523" s="421"/>
      <c r="HLZ523" s="421"/>
      <c r="HMA523" s="421"/>
      <c r="HMB523" s="421"/>
      <c r="HMC523" s="421"/>
      <c r="HMD523" s="421"/>
      <c r="HME523" s="421"/>
      <c r="HMF523" s="421"/>
      <c r="HMG523" s="421"/>
      <c r="HMH523" s="421"/>
      <c r="HMI523" s="421"/>
      <c r="HMJ523" s="421"/>
      <c r="HMK523" s="421"/>
      <c r="HML523" s="421"/>
      <c r="HMM523" s="421"/>
      <c r="HMN523" s="421"/>
      <c r="HMO523" s="421"/>
      <c r="HMP523" s="421"/>
      <c r="HMQ523" s="421"/>
      <c r="HMR523" s="421"/>
      <c r="HMS523" s="421"/>
      <c r="HMT523" s="421"/>
      <c r="HMU523" s="421"/>
      <c r="HMV523" s="421"/>
      <c r="HMW523" s="421"/>
      <c r="HMX523" s="421"/>
      <c r="HMY523" s="421"/>
      <c r="HMZ523" s="421"/>
      <c r="HNA523" s="421"/>
      <c r="HNB523" s="421"/>
      <c r="HNC523" s="421"/>
      <c r="HND523" s="421"/>
      <c r="HNE523" s="421"/>
      <c r="HNF523" s="421"/>
      <c r="HNG523" s="421"/>
      <c r="HNH523" s="421"/>
      <c r="HNI523" s="421"/>
      <c r="HNJ523" s="421"/>
      <c r="HNK523" s="421"/>
      <c r="HNL523" s="421"/>
      <c r="HNM523" s="421"/>
      <c r="HNN523" s="421"/>
      <c r="HNO523" s="421"/>
      <c r="HNP523" s="421"/>
      <c r="HNQ523" s="421"/>
      <c r="HNR523" s="421"/>
      <c r="HNS523" s="421"/>
      <c r="HNT523" s="421"/>
      <c r="HNU523" s="421"/>
      <c r="HNV523" s="421"/>
      <c r="HNW523" s="421"/>
      <c r="HNX523" s="421"/>
      <c r="HNY523" s="421"/>
      <c r="HNZ523" s="421"/>
      <c r="HOA523" s="421"/>
      <c r="HOB523" s="421"/>
      <c r="HOC523" s="421"/>
      <c r="HOD523" s="421"/>
      <c r="HOE523" s="421"/>
      <c r="HOF523" s="421"/>
      <c r="HOG523" s="421"/>
      <c r="HOH523" s="421"/>
      <c r="HOI523" s="421"/>
      <c r="HOJ523" s="421"/>
      <c r="HOK523" s="421"/>
      <c r="HOL523" s="421"/>
      <c r="HOM523" s="421"/>
      <c r="HON523" s="421"/>
      <c r="HOO523" s="421"/>
      <c r="HOP523" s="421"/>
      <c r="HOQ523" s="421"/>
      <c r="HOR523" s="421"/>
      <c r="HOS523" s="421"/>
      <c r="HOT523" s="421"/>
      <c r="HOU523" s="421"/>
      <c r="HOV523" s="421"/>
      <c r="HOW523" s="421"/>
      <c r="HOX523" s="421"/>
      <c r="HOY523" s="421"/>
      <c r="HOZ523" s="421"/>
      <c r="HPA523" s="421"/>
      <c r="HPB523" s="421"/>
      <c r="HPC523" s="421"/>
      <c r="HPD523" s="421"/>
      <c r="HPE523" s="421"/>
      <c r="HPF523" s="421"/>
      <c r="HPG523" s="421"/>
      <c r="HPH523" s="421"/>
      <c r="HPI523" s="421"/>
      <c r="HPJ523" s="421"/>
      <c r="HPK523" s="421"/>
      <c r="HPL523" s="421"/>
      <c r="HPM523" s="421"/>
      <c r="HPN523" s="421"/>
      <c r="HPO523" s="421"/>
      <c r="HPP523" s="421"/>
      <c r="HPQ523" s="421"/>
      <c r="HPR523" s="421"/>
      <c r="HPS523" s="421"/>
      <c r="HPT523" s="421"/>
      <c r="HPU523" s="421"/>
      <c r="HPV523" s="421"/>
      <c r="HPW523" s="421"/>
      <c r="HPX523" s="421"/>
      <c r="HPY523" s="421"/>
      <c r="HPZ523" s="421"/>
      <c r="HQA523" s="421"/>
      <c r="HQB523" s="421"/>
      <c r="HQC523" s="421"/>
      <c r="HQD523" s="421"/>
      <c r="HQE523" s="421"/>
      <c r="HQF523" s="421"/>
      <c r="HQG523" s="421"/>
      <c r="HQH523" s="421"/>
      <c r="HQI523" s="421"/>
      <c r="HQJ523" s="421"/>
      <c r="HQK523" s="421"/>
      <c r="HQL523" s="421"/>
      <c r="HQM523" s="421"/>
      <c r="HQN523" s="421"/>
      <c r="HQO523" s="421"/>
      <c r="HQP523" s="421"/>
      <c r="HQQ523" s="421"/>
      <c r="HQR523" s="421"/>
      <c r="HQS523" s="421"/>
      <c r="HQT523" s="421"/>
      <c r="HQU523" s="421"/>
      <c r="HQV523" s="421"/>
      <c r="HQW523" s="421"/>
      <c r="HQX523" s="421"/>
      <c r="HQY523" s="421"/>
      <c r="HQZ523" s="421"/>
      <c r="HRA523" s="421"/>
      <c r="HRB523" s="421"/>
      <c r="HRC523" s="421"/>
      <c r="HRD523" s="421"/>
      <c r="HRE523" s="421"/>
      <c r="HRF523" s="421"/>
      <c r="HRG523" s="421"/>
      <c r="HRH523" s="421"/>
      <c r="HRI523" s="421"/>
      <c r="HRJ523" s="421"/>
      <c r="HRK523" s="421"/>
      <c r="HRL523" s="421"/>
      <c r="HRM523" s="421"/>
      <c r="HRN523" s="421"/>
      <c r="HRO523" s="421"/>
      <c r="HRP523" s="421"/>
      <c r="HRQ523" s="421"/>
      <c r="HRR523" s="421"/>
      <c r="HRS523" s="421"/>
      <c r="HRT523" s="421"/>
      <c r="HRU523" s="421"/>
      <c r="HRV523" s="421"/>
      <c r="HRW523" s="421"/>
      <c r="HRX523" s="421"/>
      <c r="HRY523" s="421"/>
      <c r="HRZ523" s="421"/>
      <c r="HSA523" s="421"/>
      <c r="HSB523" s="421"/>
      <c r="HSC523" s="421"/>
      <c r="HSD523" s="421"/>
      <c r="HSE523" s="421"/>
      <c r="HSF523" s="421"/>
      <c r="HSG523" s="421"/>
      <c r="HSH523" s="421"/>
      <c r="HSI523" s="421"/>
      <c r="HSJ523" s="421"/>
      <c r="HSK523" s="421"/>
      <c r="HSL523" s="421"/>
      <c r="HSM523" s="421"/>
      <c r="HSN523" s="421"/>
      <c r="HSO523" s="421"/>
      <c r="HSP523" s="421"/>
      <c r="HSQ523" s="421"/>
      <c r="HSR523" s="421"/>
      <c r="HSS523" s="421"/>
      <c r="HST523" s="421"/>
      <c r="HSU523" s="421"/>
      <c r="HSV523" s="421"/>
      <c r="HSW523" s="421"/>
      <c r="HSX523" s="421"/>
      <c r="HSY523" s="421"/>
      <c r="HSZ523" s="421"/>
      <c r="HTA523" s="421"/>
      <c r="HTB523" s="421"/>
      <c r="HTC523" s="421"/>
      <c r="HTD523" s="421"/>
      <c r="HTE523" s="421"/>
      <c r="HTF523" s="421"/>
      <c r="HTG523" s="421"/>
      <c r="HTH523" s="421"/>
      <c r="HTI523" s="421"/>
      <c r="HTJ523" s="421"/>
      <c r="HTK523" s="421"/>
      <c r="HTL523" s="421"/>
      <c r="HTM523" s="421"/>
      <c r="HTN523" s="421"/>
      <c r="HTO523" s="421"/>
      <c r="HTP523" s="421"/>
      <c r="HTQ523" s="421"/>
      <c r="HTR523" s="421"/>
      <c r="HTS523" s="421"/>
      <c r="HTT523" s="421"/>
      <c r="HTU523" s="421"/>
      <c r="HTV523" s="421"/>
      <c r="HTW523" s="421"/>
      <c r="HTX523" s="421"/>
      <c r="HTY523" s="421"/>
      <c r="HTZ523" s="421"/>
      <c r="HUA523" s="421"/>
      <c r="HUB523" s="421"/>
      <c r="HUC523" s="421"/>
      <c r="HUD523" s="421"/>
      <c r="HUE523" s="421"/>
      <c r="HUF523" s="421"/>
      <c r="HUG523" s="421"/>
      <c r="HUH523" s="421"/>
      <c r="HUI523" s="421"/>
      <c r="HUJ523" s="421"/>
      <c r="HUK523" s="421"/>
      <c r="HUL523" s="421"/>
      <c r="HUM523" s="421"/>
      <c r="HUN523" s="421"/>
      <c r="HUO523" s="421"/>
      <c r="HUP523" s="421"/>
      <c r="HUQ523" s="421"/>
      <c r="HUR523" s="421"/>
      <c r="HUS523" s="421"/>
      <c r="HUT523" s="421"/>
      <c r="HUU523" s="421"/>
      <c r="HUV523" s="421"/>
      <c r="HUW523" s="421"/>
      <c r="HUX523" s="421"/>
      <c r="HUY523" s="421"/>
      <c r="HUZ523" s="421"/>
      <c r="HVA523" s="421"/>
      <c r="HVB523" s="421"/>
      <c r="HVC523" s="421"/>
      <c r="HVD523" s="421"/>
      <c r="HVE523" s="421"/>
      <c r="HVF523" s="421"/>
      <c r="HVG523" s="421"/>
      <c r="HVH523" s="421"/>
      <c r="HVI523" s="421"/>
      <c r="HVJ523" s="421"/>
      <c r="HVK523" s="421"/>
      <c r="HVL523" s="421"/>
      <c r="HVM523" s="421"/>
      <c r="HVN523" s="421"/>
      <c r="HVO523" s="421"/>
      <c r="HVP523" s="421"/>
      <c r="HVQ523" s="421"/>
      <c r="HVR523" s="421"/>
      <c r="HVS523" s="421"/>
      <c r="HVT523" s="421"/>
      <c r="HVU523" s="421"/>
      <c r="HVV523" s="421"/>
      <c r="HVW523" s="421"/>
      <c r="HVX523" s="421"/>
      <c r="HVY523" s="421"/>
      <c r="HVZ523" s="421"/>
      <c r="HWA523" s="421"/>
      <c r="HWB523" s="421"/>
      <c r="HWC523" s="421"/>
      <c r="HWD523" s="421"/>
      <c r="HWE523" s="421"/>
      <c r="HWF523" s="421"/>
      <c r="HWG523" s="421"/>
      <c r="HWH523" s="421"/>
      <c r="HWI523" s="421"/>
      <c r="HWJ523" s="421"/>
      <c r="HWK523" s="421"/>
      <c r="HWL523" s="421"/>
      <c r="HWM523" s="421"/>
      <c r="HWN523" s="421"/>
      <c r="HWO523" s="421"/>
      <c r="HWP523" s="421"/>
      <c r="HWQ523" s="421"/>
      <c r="HWR523" s="421"/>
      <c r="HWS523" s="421"/>
      <c r="HWT523" s="421"/>
      <c r="HWU523" s="421"/>
      <c r="HWV523" s="421"/>
      <c r="HWW523" s="421"/>
      <c r="HWX523" s="421"/>
      <c r="HWY523" s="421"/>
      <c r="HWZ523" s="421"/>
      <c r="HXA523" s="421"/>
      <c r="HXB523" s="421"/>
      <c r="HXC523" s="421"/>
      <c r="HXD523" s="421"/>
      <c r="HXE523" s="421"/>
      <c r="HXF523" s="421"/>
      <c r="HXG523" s="421"/>
      <c r="HXH523" s="421"/>
      <c r="HXI523" s="421"/>
      <c r="HXJ523" s="421"/>
      <c r="HXK523" s="421"/>
      <c r="HXL523" s="421"/>
      <c r="HXM523" s="421"/>
      <c r="HXN523" s="421"/>
      <c r="HXO523" s="421"/>
      <c r="HXP523" s="421"/>
      <c r="HXQ523" s="421"/>
      <c r="HXR523" s="421"/>
      <c r="HXS523" s="421"/>
      <c r="HXT523" s="421"/>
      <c r="HXU523" s="421"/>
      <c r="HXV523" s="421"/>
      <c r="HXW523" s="421"/>
      <c r="HXX523" s="421"/>
      <c r="HXY523" s="421"/>
      <c r="HXZ523" s="421"/>
      <c r="HYA523" s="421"/>
      <c r="HYB523" s="421"/>
      <c r="HYC523" s="421"/>
      <c r="HYD523" s="421"/>
      <c r="HYE523" s="421"/>
      <c r="HYF523" s="421"/>
      <c r="HYG523" s="421"/>
      <c r="HYH523" s="421"/>
      <c r="HYI523" s="421"/>
      <c r="HYJ523" s="421"/>
      <c r="HYK523" s="421"/>
      <c r="HYL523" s="421"/>
      <c r="HYM523" s="421"/>
      <c r="HYN523" s="421"/>
      <c r="HYO523" s="421"/>
      <c r="HYP523" s="421"/>
      <c r="HYQ523" s="421"/>
      <c r="HYR523" s="421"/>
      <c r="HYS523" s="421"/>
      <c r="HYT523" s="421"/>
      <c r="HYU523" s="421"/>
      <c r="HYV523" s="421"/>
      <c r="HYW523" s="421"/>
      <c r="HYX523" s="421"/>
      <c r="HYY523" s="421"/>
      <c r="HYZ523" s="421"/>
      <c r="HZA523" s="421"/>
      <c r="HZB523" s="421"/>
      <c r="HZC523" s="421"/>
      <c r="HZD523" s="421"/>
      <c r="HZE523" s="421"/>
      <c r="HZF523" s="421"/>
      <c r="HZG523" s="421"/>
      <c r="HZH523" s="421"/>
      <c r="HZI523" s="421"/>
      <c r="HZJ523" s="421"/>
      <c r="HZK523" s="421"/>
      <c r="HZL523" s="421"/>
      <c r="HZM523" s="421"/>
      <c r="HZN523" s="421"/>
      <c r="HZO523" s="421"/>
      <c r="HZP523" s="421"/>
      <c r="HZQ523" s="421"/>
      <c r="HZR523" s="421"/>
      <c r="HZS523" s="421"/>
      <c r="HZT523" s="421"/>
      <c r="HZU523" s="421"/>
      <c r="HZV523" s="421"/>
      <c r="HZW523" s="421"/>
      <c r="HZX523" s="421"/>
      <c r="HZY523" s="421"/>
      <c r="HZZ523" s="421"/>
      <c r="IAA523" s="421"/>
      <c r="IAB523" s="421"/>
      <c r="IAC523" s="421"/>
      <c r="IAD523" s="421"/>
      <c r="IAE523" s="421"/>
      <c r="IAF523" s="421"/>
      <c r="IAG523" s="421"/>
      <c r="IAH523" s="421"/>
      <c r="IAI523" s="421"/>
      <c r="IAJ523" s="421"/>
      <c r="IAK523" s="421"/>
      <c r="IAL523" s="421"/>
      <c r="IAM523" s="421"/>
      <c r="IAN523" s="421"/>
      <c r="IAO523" s="421"/>
      <c r="IAP523" s="421"/>
      <c r="IAQ523" s="421"/>
      <c r="IAR523" s="421"/>
      <c r="IAS523" s="421"/>
      <c r="IAT523" s="421"/>
      <c r="IAU523" s="421"/>
      <c r="IAV523" s="421"/>
      <c r="IAW523" s="421"/>
      <c r="IAX523" s="421"/>
      <c r="IAY523" s="421"/>
      <c r="IAZ523" s="421"/>
      <c r="IBA523" s="421"/>
      <c r="IBB523" s="421"/>
      <c r="IBC523" s="421"/>
      <c r="IBD523" s="421"/>
      <c r="IBE523" s="421"/>
      <c r="IBF523" s="421"/>
      <c r="IBG523" s="421"/>
      <c r="IBH523" s="421"/>
      <c r="IBI523" s="421"/>
      <c r="IBJ523" s="421"/>
      <c r="IBK523" s="421"/>
      <c r="IBL523" s="421"/>
      <c r="IBM523" s="421"/>
      <c r="IBN523" s="421"/>
      <c r="IBO523" s="421"/>
      <c r="IBP523" s="421"/>
      <c r="IBQ523" s="421"/>
      <c r="IBR523" s="421"/>
      <c r="IBS523" s="421"/>
      <c r="IBT523" s="421"/>
      <c r="IBU523" s="421"/>
      <c r="IBV523" s="421"/>
      <c r="IBW523" s="421"/>
      <c r="IBX523" s="421"/>
      <c r="IBY523" s="421"/>
      <c r="IBZ523" s="421"/>
      <c r="ICA523" s="421"/>
      <c r="ICB523" s="421"/>
      <c r="ICC523" s="421"/>
      <c r="ICD523" s="421"/>
      <c r="ICE523" s="421"/>
      <c r="ICF523" s="421"/>
      <c r="ICG523" s="421"/>
      <c r="ICH523" s="421"/>
      <c r="ICI523" s="421"/>
      <c r="ICJ523" s="421"/>
      <c r="ICK523" s="421"/>
      <c r="ICL523" s="421"/>
      <c r="ICM523" s="421"/>
      <c r="ICN523" s="421"/>
      <c r="ICO523" s="421"/>
      <c r="ICP523" s="421"/>
      <c r="ICQ523" s="421"/>
      <c r="ICR523" s="421"/>
      <c r="ICS523" s="421"/>
      <c r="ICT523" s="421"/>
      <c r="ICU523" s="421"/>
      <c r="ICV523" s="421"/>
      <c r="ICW523" s="421"/>
      <c r="ICX523" s="421"/>
      <c r="ICY523" s="421"/>
      <c r="ICZ523" s="421"/>
      <c r="IDA523" s="421"/>
      <c r="IDB523" s="421"/>
      <c r="IDC523" s="421"/>
      <c r="IDD523" s="421"/>
      <c r="IDE523" s="421"/>
      <c r="IDF523" s="421"/>
      <c r="IDG523" s="421"/>
      <c r="IDH523" s="421"/>
      <c r="IDI523" s="421"/>
      <c r="IDJ523" s="421"/>
      <c r="IDK523" s="421"/>
      <c r="IDL523" s="421"/>
      <c r="IDM523" s="421"/>
      <c r="IDN523" s="421"/>
      <c r="IDO523" s="421"/>
      <c r="IDP523" s="421"/>
      <c r="IDQ523" s="421"/>
      <c r="IDR523" s="421"/>
      <c r="IDS523" s="421"/>
      <c r="IDT523" s="421"/>
      <c r="IDU523" s="421"/>
      <c r="IDV523" s="421"/>
      <c r="IDW523" s="421"/>
      <c r="IDX523" s="421"/>
      <c r="IDY523" s="421"/>
      <c r="IDZ523" s="421"/>
      <c r="IEA523" s="421"/>
      <c r="IEB523" s="421"/>
      <c r="IEC523" s="421"/>
      <c r="IED523" s="421"/>
      <c r="IEE523" s="421"/>
      <c r="IEF523" s="421"/>
      <c r="IEG523" s="421"/>
      <c r="IEH523" s="421"/>
      <c r="IEI523" s="421"/>
      <c r="IEJ523" s="421"/>
      <c r="IEK523" s="421"/>
      <c r="IEL523" s="421"/>
      <c r="IEM523" s="421"/>
      <c r="IEN523" s="421"/>
      <c r="IEO523" s="421"/>
      <c r="IEP523" s="421"/>
      <c r="IEQ523" s="421"/>
      <c r="IER523" s="421"/>
      <c r="IES523" s="421"/>
      <c r="IET523" s="421"/>
      <c r="IEU523" s="421"/>
      <c r="IEV523" s="421"/>
      <c r="IEW523" s="421"/>
      <c r="IEX523" s="421"/>
      <c r="IEY523" s="421"/>
      <c r="IEZ523" s="421"/>
      <c r="IFA523" s="421"/>
      <c r="IFB523" s="421"/>
      <c r="IFC523" s="421"/>
      <c r="IFD523" s="421"/>
      <c r="IFE523" s="421"/>
      <c r="IFF523" s="421"/>
      <c r="IFG523" s="421"/>
      <c r="IFH523" s="421"/>
      <c r="IFI523" s="421"/>
      <c r="IFJ523" s="421"/>
      <c r="IFK523" s="421"/>
      <c r="IFL523" s="421"/>
      <c r="IFM523" s="421"/>
      <c r="IFN523" s="421"/>
      <c r="IFO523" s="421"/>
      <c r="IFP523" s="421"/>
      <c r="IFQ523" s="421"/>
      <c r="IFR523" s="421"/>
      <c r="IFS523" s="421"/>
      <c r="IFT523" s="421"/>
      <c r="IFU523" s="421"/>
      <c r="IFV523" s="421"/>
      <c r="IFW523" s="421"/>
      <c r="IFX523" s="421"/>
      <c r="IFY523" s="421"/>
      <c r="IFZ523" s="421"/>
      <c r="IGA523" s="421"/>
      <c r="IGB523" s="421"/>
      <c r="IGC523" s="421"/>
      <c r="IGD523" s="421"/>
      <c r="IGE523" s="421"/>
      <c r="IGF523" s="421"/>
      <c r="IGG523" s="421"/>
      <c r="IGH523" s="421"/>
      <c r="IGI523" s="421"/>
      <c r="IGJ523" s="421"/>
      <c r="IGK523" s="421"/>
      <c r="IGL523" s="421"/>
      <c r="IGM523" s="421"/>
      <c r="IGN523" s="421"/>
      <c r="IGO523" s="421"/>
      <c r="IGP523" s="421"/>
      <c r="IGQ523" s="421"/>
      <c r="IGR523" s="421"/>
      <c r="IGS523" s="421"/>
      <c r="IGT523" s="421"/>
      <c r="IGU523" s="421"/>
      <c r="IGV523" s="421"/>
      <c r="IGW523" s="421"/>
      <c r="IGX523" s="421"/>
      <c r="IGY523" s="421"/>
      <c r="IGZ523" s="421"/>
      <c r="IHA523" s="421"/>
      <c r="IHB523" s="421"/>
      <c r="IHC523" s="421"/>
      <c r="IHD523" s="421"/>
      <c r="IHE523" s="421"/>
      <c r="IHF523" s="421"/>
      <c r="IHG523" s="421"/>
      <c r="IHH523" s="421"/>
      <c r="IHI523" s="421"/>
      <c r="IHJ523" s="421"/>
      <c r="IHK523" s="421"/>
      <c r="IHL523" s="421"/>
      <c r="IHM523" s="421"/>
      <c r="IHN523" s="421"/>
      <c r="IHO523" s="421"/>
      <c r="IHP523" s="421"/>
      <c r="IHQ523" s="421"/>
      <c r="IHR523" s="421"/>
      <c r="IHS523" s="421"/>
      <c r="IHT523" s="421"/>
      <c r="IHU523" s="421"/>
      <c r="IHV523" s="421"/>
      <c r="IHW523" s="421"/>
      <c r="IHX523" s="421"/>
      <c r="IHY523" s="421"/>
      <c r="IHZ523" s="421"/>
      <c r="IIA523" s="421"/>
      <c r="IIB523" s="421"/>
      <c r="IIC523" s="421"/>
      <c r="IID523" s="421"/>
      <c r="IIE523" s="421"/>
      <c r="IIF523" s="421"/>
      <c r="IIG523" s="421"/>
      <c r="IIH523" s="421"/>
      <c r="III523" s="421"/>
      <c r="IIJ523" s="421"/>
      <c r="IIK523" s="421"/>
      <c r="IIL523" s="421"/>
      <c r="IIM523" s="421"/>
      <c r="IIN523" s="421"/>
      <c r="IIO523" s="421"/>
      <c r="IIP523" s="421"/>
      <c r="IIQ523" s="421"/>
      <c r="IIR523" s="421"/>
      <c r="IIS523" s="421"/>
      <c r="IIT523" s="421"/>
      <c r="IIU523" s="421"/>
      <c r="IIV523" s="421"/>
      <c r="IIW523" s="421"/>
      <c r="IIX523" s="421"/>
      <c r="IIY523" s="421"/>
      <c r="IIZ523" s="421"/>
      <c r="IJA523" s="421"/>
      <c r="IJB523" s="421"/>
      <c r="IJC523" s="421"/>
      <c r="IJD523" s="421"/>
      <c r="IJE523" s="421"/>
      <c r="IJF523" s="421"/>
      <c r="IJG523" s="421"/>
      <c r="IJH523" s="421"/>
      <c r="IJI523" s="421"/>
      <c r="IJJ523" s="421"/>
      <c r="IJK523" s="421"/>
      <c r="IJL523" s="421"/>
      <c r="IJM523" s="421"/>
      <c r="IJN523" s="421"/>
      <c r="IJO523" s="421"/>
      <c r="IJP523" s="421"/>
      <c r="IJQ523" s="421"/>
      <c r="IJR523" s="421"/>
      <c r="IJS523" s="421"/>
      <c r="IJT523" s="421"/>
      <c r="IJU523" s="421"/>
      <c r="IJV523" s="421"/>
      <c r="IJW523" s="421"/>
      <c r="IJX523" s="421"/>
      <c r="IJY523" s="421"/>
      <c r="IJZ523" s="421"/>
      <c r="IKA523" s="421"/>
      <c r="IKB523" s="421"/>
      <c r="IKC523" s="421"/>
      <c r="IKD523" s="421"/>
      <c r="IKE523" s="421"/>
      <c r="IKF523" s="421"/>
      <c r="IKG523" s="421"/>
      <c r="IKH523" s="421"/>
      <c r="IKI523" s="421"/>
      <c r="IKJ523" s="421"/>
      <c r="IKK523" s="421"/>
      <c r="IKL523" s="421"/>
      <c r="IKM523" s="421"/>
      <c r="IKN523" s="421"/>
      <c r="IKO523" s="421"/>
      <c r="IKP523" s="421"/>
      <c r="IKQ523" s="421"/>
      <c r="IKR523" s="421"/>
      <c r="IKS523" s="421"/>
      <c r="IKT523" s="421"/>
      <c r="IKU523" s="421"/>
      <c r="IKV523" s="421"/>
      <c r="IKW523" s="421"/>
      <c r="IKX523" s="421"/>
      <c r="IKY523" s="421"/>
      <c r="IKZ523" s="421"/>
      <c r="ILA523" s="421"/>
      <c r="ILB523" s="421"/>
      <c r="ILC523" s="421"/>
      <c r="ILD523" s="421"/>
      <c r="ILE523" s="421"/>
      <c r="ILF523" s="421"/>
      <c r="ILG523" s="421"/>
      <c r="ILH523" s="421"/>
      <c r="ILI523" s="421"/>
      <c r="ILJ523" s="421"/>
      <c r="ILK523" s="421"/>
      <c r="ILL523" s="421"/>
      <c r="ILM523" s="421"/>
      <c r="ILN523" s="421"/>
      <c r="ILO523" s="421"/>
      <c r="ILP523" s="421"/>
      <c r="ILQ523" s="421"/>
      <c r="ILR523" s="421"/>
      <c r="ILS523" s="421"/>
      <c r="ILT523" s="421"/>
      <c r="ILU523" s="421"/>
      <c r="ILV523" s="421"/>
      <c r="ILW523" s="421"/>
      <c r="ILX523" s="421"/>
      <c r="ILY523" s="421"/>
      <c r="ILZ523" s="421"/>
      <c r="IMA523" s="421"/>
      <c r="IMB523" s="421"/>
      <c r="IMC523" s="421"/>
      <c r="IMD523" s="421"/>
      <c r="IME523" s="421"/>
      <c r="IMF523" s="421"/>
      <c r="IMG523" s="421"/>
      <c r="IMH523" s="421"/>
      <c r="IMI523" s="421"/>
      <c r="IMJ523" s="421"/>
      <c r="IMK523" s="421"/>
      <c r="IML523" s="421"/>
      <c r="IMM523" s="421"/>
      <c r="IMN523" s="421"/>
      <c r="IMO523" s="421"/>
      <c r="IMP523" s="421"/>
      <c r="IMQ523" s="421"/>
      <c r="IMR523" s="421"/>
      <c r="IMS523" s="421"/>
      <c r="IMT523" s="421"/>
      <c r="IMU523" s="421"/>
      <c r="IMV523" s="421"/>
      <c r="IMW523" s="421"/>
      <c r="IMX523" s="421"/>
      <c r="IMY523" s="421"/>
      <c r="IMZ523" s="421"/>
      <c r="INA523" s="421"/>
      <c r="INB523" s="421"/>
      <c r="INC523" s="421"/>
      <c r="IND523" s="421"/>
      <c r="INE523" s="421"/>
      <c r="INF523" s="421"/>
      <c r="ING523" s="421"/>
      <c r="INH523" s="421"/>
      <c r="INI523" s="421"/>
      <c r="INJ523" s="421"/>
      <c r="INK523" s="421"/>
      <c r="INL523" s="421"/>
      <c r="INM523" s="421"/>
      <c r="INN523" s="421"/>
      <c r="INO523" s="421"/>
      <c r="INP523" s="421"/>
      <c r="INQ523" s="421"/>
      <c r="INR523" s="421"/>
      <c r="INS523" s="421"/>
      <c r="INT523" s="421"/>
      <c r="INU523" s="421"/>
      <c r="INV523" s="421"/>
      <c r="INW523" s="421"/>
      <c r="INX523" s="421"/>
      <c r="INY523" s="421"/>
      <c r="INZ523" s="421"/>
      <c r="IOA523" s="421"/>
      <c r="IOB523" s="421"/>
      <c r="IOC523" s="421"/>
      <c r="IOD523" s="421"/>
      <c r="IOE523" s="421"/>
      <c r="IOF523" s="421"/>
      <c r="IOG523" s="421"/>
      <c r="IOH523" s="421"/>
      <c r="IOI523" s="421"/>
      <c r="IOJ523" s="421"/>
      <c r="IOK523" s="421"/>
      <c r="IOL523" s="421"/>
      <c r="IOM523" s="421"/>
      <c r="ION523" s="421"/>
      <c r="IOO523" s="421"/>
      <c r="IOP523" s="421"/>
      <c r="IOQ523" s="421"/>
      <c r="IOR523" s="421"/>
      <c r="IOS523" s="421"/>
      <c r="IOT523" s="421"/>
      <c r="IOU523" s="421"/>
      <c r="IOV523" s="421"/>
      <c r="IOW523" s="421"/>
      <c r="IOX523" s="421"/>
      <c r="IOY523" s="421"/>
      <c r="IOZ523" s="421"/>
      <c r="IPA523" s="421"/>
      <c r="IPB523" s="421"/>
      <c r="IPC523" s="421"/>
      <c r="IPD523" s="421"/>
      <c r="IPE523" s="421"/>
      <c r="IPF523" s="421"/>
      <c r="IPG523" s="421"/>
      <c r="IPH523" s="421"/>
      <c r="IPI523" s="421"/>
      <c r="IPJ523" s="421"/>
      <c r="IPK523" s="421"/>
      <c r="IPL523" s="421"/>
      <c r="IPM523" s="421"/>
      <c r="IPN523" s="421"/>
      <c r="IPO523" s="421"/>
      <c r="IPP523" s="421"/>
      <c r="IPQ523" s="421"/>
      <c r="IPR523" s="421"/>
      <c r="IPS523" s="421"/>
      <c r="IPT523" s="421"/>
      <c r="IPU523" s="421"/>
      <c r="IPV523" s="421"/>
      <c r="IPW523" s="421"/>
      <c r="IPX523" s="421"/>
      <c r="IPY523" s="421"/>
      <c r="IPZ523" s="421"/>
      <c r="IQA523" s="421"/>
      <c r="IQB523" s="421"/>
      <c r="IQC523" s="421"/>
      <c r="IQD523" s="421"/>
      <c r="IQE523" s="421"/>
      <c r="IQF523" s="421"/>
      <c r="IQG523" s="421"/>
      <c r="IQH523" s="421"/>
      <c r="IQI523" s="421"/>
      <c r="IQJ523" s="421"/>
      <c r="IQK523" s="421"/>
      <c r="IQL523" s="421"/>
      <c r="IQM523" s="421"/>
      <c r="IQN523" s="421"/>
      <c r="IQO523" s="421"/>
      <c r="IQP523" s="421"/>
      <c r="IQQ523" s="421"/>
      <c r="IQR523" s="421"/>
      <c r="IQS523" s="421"/>
      <c r="IQT523" s="421"/>
      <c r="IQU523" s="421"/>
      <c r="IQV523" s="421"/>
      <c r="IQW523" s="421"/>
      <c r="IQX523" s="421"/>
      <c r="IQY523" s="421"/>
      <c r="IQZ523" s="421"/>
      <c r="IRA523" s="421"/>
      <c r="IRB523" s="421"/>
      <c r="IRC523" s="421"/>
      <c r="IRD523" s="421"/>
      <c r="IRE523" s="421"/>
      <c r="IRF523" s="421"/>
      <c r="IRG523" s="421"/>
      <c r="IRH523" s="421"/>
      <c r="IRI523" s="421"/>
      <c r="IRJ523" s="421"/>
      <c r="IRK523" s="421"/>
      <c r="IRL523" s="421"/>
      <c r="IRM523" s="421"/>
      <c r="IRN523" s="421"/>
      <c r="IRO523" s="421"/>
      <c r="IRP523" s="421"/>
      <c r="IRQ523" s="421"/>
      <c r="IRR523" s="421"/>
      <c r="IRS523" s="421"/>
      <c r="IRT523" s="421"/>
      <c r="IRU523" s="421"/>
      <c r="IRV523" s="421"/>
      <c r="IRW523" s="421"/>
      <c r="IRX523" s="421"/>
      <c r="IRY523" s="421"/>
      <c r="IRZ523" s="421"/>
      <c r="ISA523" s="421"/>
      <c r="ISB523" s="421"/>
      <c r="ISC523" s="421"/>
      <c r="ISD523" s="421"/>
      <c r="ISE523" s="421"/>
      <c r="ISF523" s="421"/>
      <c r="ISG523" s="421"/>
      <c r="ISH523" s="421"/>
      <c r="ISI523" s="421"/>
      <c r="ISJ523" s="421"/>
      <c r="ISK523" s="421"/>
      <c r="ISL523" s="421"/>
      <c r="ISM523" s="421"/>
      <c r="ISN523" s="421"/>
      <c r="ISO523" s="421"/>
      <c r="ISP523" s="421"/>
      <c r="ISQ523" s="421"/>
      <c r="ISR523" s="421"/>
      <c r="ISS523" s="421"/>
      <c r="IST523" s="421"/>
      <c r="ISU523" s="421"/>
      <c r="ISV523" s="421"/>
      <c r="ISW523" s="421"/>
      <c r="ISX523" s="421"/>
      <c r="ISY523" s="421"/>
      <c r="ISZ523" s="421"/>
      <c r="ITA523" s="421"/>
      <c r="ITB523" s="421"/>
      <c r="ITC523" s="421"/>
      <c r="ITD523" s="421"/>
      <c r="ITE523" s="421"/>
      <c r="ITF523" s="421"/>
      <c r="ITG523" s="421"/>
      <c r="ITH523" s="421"/>
      <c r="ITI523" s="421"/>
      <c r="ITJ523" s="421"/>
      <c r="ITK523" s="421"/>
      <c r="ITL523" s="421"/>
      <c r="ITM523" s="421"/>
      <c r="ITN523" s="421"/>
      <c r="ITO523" s="421"/>
      <c r="ITP523" s="421"/>
      <c r="ITQ523" s="421"/>
      <c r="ITR523" s="421"/>
      <c r="ITS523" s="421"/>
      <c r="ITT523" s="421"/>
      <c r="ITU523" s="421"/>
      <c r="ITV523" s="421"/>
      <c r="ITW523" s="421"/>
      <c r="ITX523" s="421"/>
      <c r="ITY523" s="421"/>
      <c r="ITZ523" s="421"/>
      <c r="IUA523" s="421"/>
      <c r="IUB523" s="421"/>
      <c r="IUC523" s="421"/>
      <c r="IUD523" s="421"/>
      <c r="IUE523" s="421"/>
      <c r="IUF523" s="421"/>
      <c r="IUG523" s="421"/>
      <c r="IUH523" s="421"/>
      <c r="IUI523" s="421"/>
      <c r="IUJ523" s="421"/>
      <c r="IUK523" s="421"/>
      <c r="IUL523" s="421"/>
      <c r="IUM523" s="421"/>
      <c r="IUN523" s="421"/>
      <c r="IUO523" s="421"/>
      <c r="IUP523" s="421"/>
      <c r="IUQ523" s="421"/>
      <c r="IUR523" s="421"/>
      <c r="IUS523" s="421"/>
      <c r="IUT523" s="421"/>
      <c r="IUU523" s="421"/>
      <c r="IUV523" s="421"/>
      <c r="IUW523" s="421"/>
      <c r="IUX523" s="421"/>
      <c r="IUY523" s="421"/>
      <c r="IUZ523" s="421"/>
      <c r="IVA523" s="421"/>
      <c r="IVB523" s="421"/>
      <c r="IVC523" s="421"/>
      <c r="IVD523" s="421"/>
      <c r="IVE523" s="421"/>
      <c r="IVF523" s="421"/>
      <c r="IVG523" s="421"/>
      <c r="IVH523" s="421"/>
      <c r="IVI523" s="421"/>
      <c r="IVJ523" s="421"/>
      <c r="IVK523" s="421"/>
      <c r="IVL523" s="421"/>
      <c r="IVM523" s="421"/>
      <c r="IVN523" s="421"/>
      <c r="IVO523" s="421"/>
      <c r="IVP523" s="421"/>
      <c r="IVQ523" s="421"/>
      <c r="IVR523" s="421"/>
      <c r="IVS523" s="421"/>
      <c r="IVT523" s="421"/>
      <c r="IVU523" s="421"/>
      <c r="IVV523" s="421"/>
      <c r="IVW523" s="421"/>
      <c r="IVX523" s="421"/>
      <c r="IVY523" s="421"/>
      <c r="IVZ523" s="421"/>
      <c r="IWA523" s="421"/>
      <c r="IWB523" s="421"/>
      <c r="IWC523" s="421"/>
      <c r="IWD523" s="421"/>
      <c r="IWE523" s="421"/>
      <c r="IWF523" s="421"/>
      <c r="IWG523" s="421"/>
      <c r="IWH523" s="421"/>
      <c r="IWI523" s="421"/>
      <c r="IWJ523" s="421"/>
      <c r="IWK523" s="421"/>
      <c r="IWL523" s="421"/>
      <c r="IWM523" s="421"/>
      <c r="IWN523" s="421"/>
      <c r="IWO523" s="421"/>
      <c r="IWP523" s="421"/>
      <c r="IWQ523" s="421"/>
      <c r="IWR523" s="421"/>
      <c r="IWS523" s="421"/>
      <c r="IWT523" s="421"/>
      <c r="IWU523" s="421"/>
      <c r="IWV523" s="421"/>
      <c r="IWW523" s="421"/>
      <c r="IWX523" s="421"/>
      <c r="IWY523" s="421"/>
      <c r="IWZ523" s="421"/>
      <c r="IXA523" s="421"/>
      <c r="IXB523" s="421"/>
      <c r="IXC523" s="421"/>
      <c r="IXD523" s="421"/>
      <c r="IXE523" s="421"/>
      <c r="IXF523" s="421"/>
      <c r="IXG523" s="421"/>
      <c r="IXH523" s="421"/>
      <c r="IXI523" s="421"/>
      <c r="IXJ523" s="421"/>
      <c r="IXK523" s="421"/>
      <c r="IXL523" s="421"/>
      <c r="IXM523" s="421"/>
      <c r="IXN523" s="421"/>
      <c r="IXO523" s="421"/>
      <c r="IXP523" s="421"/>
      <c r="IXQ523" s="421"/>
      <c r="IXR523" s="421"/>
      <c r="IXS523" s="421"/>
      <c r="IXT523" s="421"/>
      <c r="IXU523" s="421"/>
      <c r="IXV523" s="421"/>
      <c r="IXW523" s="421"/>
      <c r="IXX523" s="421"/>
      <c r="IXY523" s="421"/>
      <c r="IXZ523" s="421"/>
      <c r="IYA523" s="421"/>
      <c r="IYB523" s="421"/>
      <c r="IYC523" s="421"/>
      <c r="IYD523" s="421"/>
      <c r="IYE523" s="421"/>
      <c r="IYF523" s="421"/>
      <c r="IYG523" s="421"/>
      <c r="IYH523" s="421"/>
      <c r="IYI523" s="421"/>
      <c r="IYJ523" s="421"/>
      <c r="IYK523" s="421"/>
      <c r="IYL523" s="421"/>
      <c r="IYM523" s="421"/>
      <c r="IYN523" s="421"/>
      <c r="IYO523" s="421"/>
      <c r="IYP523" s="421"/>
      <c r="IYQ523" s="421"/>
      <c r="IYR523" s="421"/>
      <c r="IYS523" s="421"/>
      <c r="IYT523" s="421"/>
      <c r="IYU523" s="421"/>
      <c r="IYV523" s="421"/>
      <c r="IYW523" s="421"/>
      <c r="IYX523" s="421"/>
      <c r="IYY523" s="421"/>
      <c r="IYZ523" s="421"/>
      <c r="IZA523" s="421"/>
      <c r="IZB523" s="421"/>
      <c r="IZC523" s="421"/>
      <c r="IZD523" s="421"/>
      <c r="IZE523" s="421"/>
      <c r="IZF523" s="421"/>
      <c r="IZG523" s="421"/>
      <c r="IZH523" s="421"/>
      <c r="IZI523" s="421"/>
      <c r="IZJ523" s="421"/>
      <c r="IZK523" s="421"/>
      <c r="IZL523" s="421"/>
      <c r="IZM523" s="421"/>
      <c r="IZN523" s="421"/>
      <c r="IZO523" s="421"/>
      <c r="IZP523" s="421"/>
      <c r="IZQ523" s="421"/>
      <c r="IZR523" s="421"/>
      <c r="IZS523" s="421"/>
      <c r="IZT523" s="421"/>
      <c r="IZU523" s="421"/>
      <c r="IZV523" s="421"/>
      <c r="IZW523" s="421"/>
      <c r="IZX523" s="421"/>
      <c r="IZY523" s="421"/>
      <c r="IZZ523" s="421"/>
      <c r="JAA523" s="421"/>
      <c r="JAB523" s="421"/>
      <c r="JAC523" s="421"/>
      <c r="JAD523" s="421"/>
      <c r="JAE523" s="421"/>
      <c r="JAF523" s="421"/>
      <c r="JAG523" s="421"/>
      <c r="JAH523" s="421"/>
      <c r="JAI523" s="421"/>
      <c r="JAJ523" s="421"/>
      <c r="JAK523" s="421"/>
      <c r="JAL523" s="421"/>
      <c r="JAM523" s="421"/>
      <c r="JAN523" s="421"/>
      <c r="JAO523" s="421"/>
      <c r="JAP523" s="421"/>
      <c r="JAQ523" s="421"/>
      <c r="JAR523" s="421"/>
      <c r="JAS523" s="421"/>
      <c r="JAT523" s="421"/>
      <c r="JAU523" s="421"/>
      <c r="JAV523" s="421"/>
      <c r="JAW523" s="421"/>
      <c r="JAX523" s="421"/>
      <c r="JAY523" s="421"/>
      <c r="JAZ523" s="421"/>
      <c r="JBA523" s="421"/>
      <c r="JBB523" s="421"/>
      <c r="JBC523" s="421"/>
      <c r="JBD523" s="421"/>
      <c r="JBE523" s="421"/>
      <c r="JBF523" s="421"/>
      <c r="JBG523" s="421"/>
      <c r="JBH523" s="421"/>
      <c r="JBI523" s="421"/>
      <c r="JBJ523" s="421"/>
      <c r="JBK523" s="421"/>
      <c r="JBL523" s="421"/>
      <c r="JBM523" s="421"/>
      <c r="JBN523" s="421"/>
      <c r="JBO523" s="421"/>
      <c r="JBP523" s="421"/>
      <c r="JBQ523" s="421"/>
      <c r="JBR523" s="421"/>
      <c r="JBS523" s="421"/>
      <c r="JBT523" s="421"/>
      <c r="JBU523" s="421"/>
      <c r="JBV523" s="421"/>
      <c r="JBW523" s="421"/>
      <c r="JBX523" s="421"/>
      <c r="JBY523" s="421"/>
      <c r="JBZ523" s="421"/>
      <c r="JCA523" s="421"/>
      <c r="JCB523" s="421"/>
      <c r="JCC523" s="421"/>
      <c r="JCD523" s="421"/>
      <c r="JCE523" s="421"/>
      <c r="JCF523" s="421"/>
      <c r="JCG523" s="421"/>
      <c r="JCH523" s="421"/>
      <c r="JCI523" s="421"/>
      <c r="JCJ523" s="421"/>
      <c r="JCK523" s="421"/>
      <c r="JCL523" s="421"/>
      <c r="JCM523" s="421"/>
      <c r="JCN523" s="421"/>
      <c r="JCO523" s="421"/>
      <c r="JCP523" s="421"/>
      <c r="JCQ523" s="421"/>
      <c r="JCR523" s="421"/>
      <c r="JCS523" s="421"/>
      <c r="JCT523" s="421"/>
      <c r="JCU523" s="421"/>
      <c r="JCV523" s="421"/>
      <c r="JCW523" s="421"/>
      <c r="JCX523" s="421"/>
      <c r="JCY523" s="421"/>
      <c r="JCZ523" s="421"/>
      <c r="JDA523" s="421"/>
      <c r="JDB523" s="421"/>
      <c r="JDC523" s="421"/>
      <c r="JDD523" s="421"/>
      <c r="JDE523" s="421"/>
      <c r="JDF523" s="421"/>
      <c r="JDG523" s="421"/>
      <c r="JDH523" s="421"/>
      <c r="JDI523" s="421"/>
      <c r="JDJ523" s="421"/>
      <c r="JDK523" s="421"/>
      <c r="JDL523" s="421"/>
      <c r="JDM523" s="421"/>
      <c r="JDN523" s="421"/>
      <c r="JDO523" s="421"/>
      <c r="JDP523" s="421"/>
      <c r="JDQ523" s="421"/>
      <c r="JDR523" s="421"/>
      <c r="JDS523" s="421"/>
      <c r="JDT523" s="421"/>
      <c r="JDU523" s="421"/>
      <c r="JDV523" s="421"/>
      <c r="JDW523" s="421"/>
      <c r="JDX523" s="421"/>
      <c r="JDY523" s="421"/>
      <c r="JDZ523" s="421"/>
      <c r="JEA523" s="421"/>
      <c r="JEB523" s="421"/>
      <c r="JEC523" s="421"/>
      <c r="JED523" s="421"/>
      <c r="JEE523" s="421"/>
      <c r="JEF523" s="421"/>
      <c r="JEG523" s="421"/>
      <c r="JEH523" s="421"/>
      <c r="JEI523" s="421"/>
      <c r="JEJ523" s="421"/>
      <c r="JEK523" s="421"/>
      <c r="JEL523" s="421"/>
      <c r="JEM523" s="421"/>
      <c r="JEN523" s="421"/>
      <c r="JEO523" s="421"/>
      <c r="JEP523" s="421"/>
      <c r="JEQ523" s="421"/>
      <c r="JER523" s="421"/>
      <c r="JES523" s="421"/>
      <c r="JET523" s="421"/>
      <c r="JEU523" s="421"/>
      <c r="JEV523" s="421"/>
      <c r="JEW523" s="421"/>
      <c r="JEX523" s="421"/>
      <c r="JEY523" s="421"/>
      <c r="JEZ523" s="421"/>
      <c r="JFA523" s="421"/>
      <c r="JFB523" s="421"/>
      <c r="JFC523" s="421"/>
      <c r="JFD523" s="421"/>
      <c r="JFE523" s="421"/>
      <c r="JFF523" s="421"/>
      <c r="JFG523" s="421"/>
      <c r="JFH523" s="421"/>
      <c r="JFI523" s="421"/>
      <c r="JFJ523" s="421"/>
      <c r="JFK523" s="421"/>
      <c r="JFL523" s="421"/>
      <c r="JFM523" s="421"/>
      <c r="JFN523" s="421"/>
      <c r="JFO523" s="421"/>
      <c r="JFP523" s="421"/>
      <c r="JFQ523" s="421"/>
      <c r="JFR523" s="421"/>
      <c r="JFS523" s="421"/>
      <c r="JFT523" s="421"/>
      <c r="JFU523" s="421"/>
      <c r="JFV523" s="421"/>
      <c r="JFW523" s="421"/>
      <c r="JFX523" s="421"/>
      <c r="JFY523" s="421"/>
      <c r="JFZ523" s="421"/>
      <c r="JGA523" s="421"/>
      <c r="JGB523" s="421"/>
      <c r="JGC523" s="421"/>
      <c r="JGD523" s="421"/>
      <c r="JGE523" s="421"/>
      <c r="JGF523" s="421"/>
      <c r="JGG523" s="421"/>
      <c r="JGH523" s="421"/>
      <c r="JGI523" s="421"/>
      <c r="JGJ523" s="421"/>
      <c r="JGK523" s="421"/>
      <c r="JGL523" s="421"/>
      <c r="JGM523" s="421"/>
      <c r="JGN523" s="421"/>
      <c r="JGO523" s="421"/>
      <c r="JGP523" s="421"/>
      <c r="JGQ523" s="421"/>
      <c r="JGR523" s="421"/>
      <c r="JGS523" s="421"/>
      <c r="JGT523" s="421"/>
      <c r="JGU523" s="421"/>
      <c r="JGV523" s="421"/>
      <c r="JGW523" s="421"/>
      <c r="JGX523" s="421"/>
      <c r="JGY523" s="421"/>
      <c r="JGZ523" s="421"/>
      <c r="JHA523" s="421"/>
      <c r="JHB523" s="421"/>
      <c r="JHC523" s="421"/>
      <c r="JHD523" s="421"/>
      <c r="JHE523" s="421"/>
      <c r="JHF523" s="421"/>
      <c r="JHG523" s="421"/>
      <c r="JHH523" s="421"/>
      <c r="JHI523" s="421"/>
      <c r="JHJ523" s="421"/>
      <c r="JHK523" s="421"/>
      <c r="JHL523" s="421"/>
      <c r="JHM523" s="421"/>
      <c r="JHN523" s="421"/>
      <c r="JHO523" s="421"/>
      <c r="JHP523" s="421"/>
      <c r="JHQ523" s="421"/>
      <c r="JHR523" s="421"/>
      <c r="JHS523" s="421"/>
      <c r="JHT523" s="421"/>
      <c r="JHU523" s="421"/>
      <c r="JHV523" s="421"/>
      <c r="JHW523" s="421"/>
      <c r="JHX523" s="421"/>
      <c r="JHY523" s="421"/>
      <c r="JHZ523" s="421"/>
      <c r="JIA523" s="421"/>
      <c r="JIB523" s="421"/>
      <c r="JIC523" s="421"/>
      <c r="JID523" s="421"/>
      <c r="JIE523" s="421"/>
      <c r="JIF523" s="421"/>
      <c r="JIG523" s="421"/>
      <c r="JIH523" s="421"/>
      <c r="JII523" s="421"/>
      <c r="JIJ523" s="421"/>
      <c r="JIK523" s="421"/>
      <c r="JIL523" s="421"/>
      <c r="JIM523" s="421"/>
      <c r="JIN523" s="421"/>
      <c r="JIO523" s="421"/>
      <c r="JIP523" s="421"/>
      <c r="JIQ523" s="421"/>
      <c r="JIR523" s="421"/>
      <c r="JIS523" s="421"/>
      <c r="JIT523" s="421"/>
      <c r="JIU523" s="421"/>
      <c r="JIV523" s="421"/>
      <c r="JIW523" s="421"/>
      <c r="JIX523" s="421"/>
      <c r="JIY523" s="421"/>
      <c r="JIZ523" s="421"/>
      <c r="JJA523" s="421"/>
      <c r="JJB523" s="421"/>
      <c r="JJC523" s="421"/>
      <c r="JJD523" s="421"/>
      <c r="JJE523" s="421"/>
      <c r="JJF523" s="421"/>
      <c r="JJG523" s="421"/>
      <c r="JJH523" s="421"/>
      <c r="JJI523" s="421"/>
      <c r="JJJ523" s="421"/>
      <c r="JJK523" s="421"/>
      <c r="JJL523" s="421"/>
      <c r="JJM523" s="421"/>
      <c r="JJN523" s="421"/>
      <c r="JJO523" s="421"/>
      <c r="JJP523" s="421"/>
      <c r="JJQ523" s="421"/>
      <c r="JJR523" s="421"/>
      <c r="JJS523" s="421"/>
      <c r="JJT523" s="421"/>
      <c r="JJU523" s="421"/>
      <c r="JJV523" s="421"/>
      <c r="JJW523" s="421"/>
      <c r="JJX523" s="421"/>
      <c r="JJY523" s="421"/>
      <c r="JJZ523" s="421"/>
      <c r="JKA523" s="421"/>
      <c r="JKB523" s="421"/>
      <c r="JKC523" s="421"/>
      <c r="JKD523" s="421"/>
      <c r="JKE523" s="421"/>
      <c r="JKF523" s="421"/>
      <c r="JKG523" s="421"/>
      <c r="JKH523" s="421"/>
      <c r="JKI523" s="421"/>
      <c r="JKJ523" s="421"/>
      <c r="JKK523" s="421"/>
      <c r="JKL523" s="421"/>
      <c r="JKM523" s="421"/>
      <c r="JKN523" s="421"/>
      <c r="JKO523" s="421"/>
      <c r="JKP523" s="421"/>
      <c r="JKQ523" s="421"/>
      <c r="JKR523" s="421"/>
      <c r="JKS523" s="421"/>
      <c r="JKT523" s="421"/>
      <c r="JKU523" s="421"/>
      <c r="JKV523" s="421"/>
      <c r="JKW523" s="421"/>
      <c r="JKX523" s="421"/>
      <c r="JKY523" s="421"/>
      <c r="JKZ523" s="421"/>
      <c r="JLA523" s="421"/>
      <c r="JLB523" s="421"/>
      <c r="JLC523" s="421"/>
      <c r="JLD523" s="421"/>
      <c r="JLE523" s="421"/>
      <c r="JLF523" s="421"/>
      <c r="JLG523" s="421"/>
      <c r="JLH523" s="421"/>
      <c r="JLI523" s="421"/>
      <c r="JLJ523" s="421"/>
      <c r="JLK523" s="421"/>
      <c r="JLL523" s="421"/>
      <c r="JLM523" s="421"/>
      <c r="JLN523" s="421"/>
      <c r="JLO523" s="421"/>
      <c r="JLP523" s="421"/>
      <c r="JLQ523" s="421"/>
      <c r="JLR523" s="421"/>
      <c r="JLS523" s="421"/>
      <c r="JLT523" s="421"/>
      <c r="JLU523" s="421"/>
      <c r="JLV523" s="421"/>
      <c r="JLW523" s="421"/>
      <c r="JLX523" s="421"/>
      <c r="JLY523" s="421"/>
      <c r="JLZ523" s="421"/>
      <c r="JMA523" s="421"/>
      <c r="JMB523" s="421"/>
      <c r="JMC523" s="421"/>
      <c r="JMD523" s="421"/>
      <c r="JME523" s="421"/>
      <c r="JMF523" s="421"/>
      <c r="JMG523" s="421"/>
      <c r="JMH523" s="421"/>
      <c r="JMI523" s="421"/>
      <c r="JMJ523" s="421"/>
      <c r="JMK523" s="421"/>
      <c r="JML523" s="421"/>
      <c r="JMM523" s="421"/>
      <c r="JMN523" s="421"/>
      <c r="JMO523" s="421"/>
      <c r="JMP523" s="421"/>
      <c r="JMQ523" s="421"/>
      <c r="JMR523" s="421"/>
      <c r="JMS523" s="421"/>
      <c r="JMT523" s="421"/>
      <c r="JMU523" s="421"/>
      <c r="JMV523" s="421"/>
      <c r="JMW523" s="421"/>
      <c r="JMX523" s="421"/>
      <c r="JMY523" s="421"/>
      <c r="JMZ523" s="421"/>
      <c r="JNA523" s="421"/>
      <c r="JNB523" s="421"/>
      <c r="JNC523" s="421"/>
      <c r="JND523" s="421"/>
      <c r="JNE523" s="421"/>
      <c r="JNF523" s="421"/>
      <c r="JNG523" s="421"/>
      <c r="JNH523" s="421"/>
      <c r="JNI523" s="421"/>
      <c r="JNJ523" s="421"/>
      <c r="JNK523" s="421"/>
      <c r="JNL523" s="421"/>
      <c r="JNM523" s="421"/>
      <c r="JNN523" s="421"/>
      <c r="JNO523" s="421"/>
      <c r="JNP523" s="421"/>
      <c r="JNQ523" s="421"/>
      <c r="JNR523" s="421"/>
      <c r="JNS523" s="421"/>
      <c r="JNT523" s="421"/>
      <c r="JNU523" s="421"/>
      <c r="JNV523" s="421"/>
      <c r="JNW523" s="421"/>
      <c r="JNX523" s="421"/>
      <c r="JNY523" s="421"/>
      <c r="JNZ523" s="421"/>
      <c r="JOA523" s="421"/>
      <c r="JOB523" s="421"/>
      <c r="JOC523" s="421"/>
      <c r="JOD523" s="421"/>
      <c r="JOE523" s="421"/>
      <c r="JOF523" s="421"/>
      <c r="JOG523" s="421"/>
      <c r="JOH523" s="421"/>
      <c r="JOI523" s="421"/>
      <c r="JOJ523" s="421"/>
      <c r="JOK523" s="421"/>
      <c r="JOL523" s="421"/>
      <c r="JOM523" s="421"/>
      <c r="JON523" s="421"/>
      <c r="JOO523" s="421"/>
      <c r="JOP523" s="421"/>
      <c r="JOQ523" s="421"/>
      <c r="JOR523" s="421"/>
      <c r="JOS523" s="421"/>
      <c r="JOT523" s="421"/>
      <c r="JOU523" s="421"/>
      <c r="JOV523" s="421"/>
      <c r="JOW523" s="421"/>
      <c r="JOX523" s="421"/>
      <c r="JOY523" s="421"/>
      <c r="JOZ523" s="421"/>
      <c r="JPA523" s="421"/>
      <c r="JPB523" s="421"/>
      <c r="JPC523" s="421"/>
      <c r="JPD523" s="421"/>
      <c r="JPE523" s="421"/>
      <c r="JPF523" s="421"/>
      <c r="JPG523" s="421"/>
      <c r="JPH523" s="421"/>
      <c r="JPI523" s="421"/>
      <c r="JPJ523" s="421"/>
      <c r="JPK523" s="421"/>
      <c r="JPL523" s="421"/>
      <c r="JPM523" s="421"/>
      <c r="JPN523" s="421"/>
      <c r="JPO523" s="421"/>
      <c r="JPP523" s="421"/>
      <c r="JPQ523" s="421"/>
      <c r="JPR523" s="421"/>
      <c r="JPS523" s="421"/>
      <c r="JPT523" s="421"/>
      <c r="JPU523" s="421"/>
      <c r="JPV523" s="421"/>
      <c r="JPW523" s="421"/>
      <c r="JPX523" s="421"/>
      <c r="JPY523" s="421"/>
      <c r="JPZ523" s="421"/>
      <c r="JQA523" s="421"/>
      <c r="JQB523" s="421"/>
      <c r="JQC523" s="421"/>
      <c r="JQD523" s="421"/>
      <c r="JQE523" s="421"/>
      <c r="JQF523" s="421"/>
      <c r="JQG523" s="421"/>
      <c r="JQH523" s="421"/>
      <c r="JQI523" s="421"/>
      <c r="JQJ523" s="421"/>
      <c r="JQK523" s="421"/>
      <c r="JQL523" s="421"/>
      <c r="JQM523" s="421"/>
      <c r="JQN523" s="421"/>
      <c r="JQO523" s="421"/>
      <c r="JQP523" s="421"/>
      <c r="JQQ523" s="421"/>
      <c r="JQR523" s="421"/>
      <c r="JQS523" s="421"/>
      <c r="JQT523" s="421"/>
      <c r="JQU523" s="421"/>
      <c r="JQV523" s="421"/>
      <c r="JQW523" s="421"/>
      <c r="JQX523" s="421"/>
      <c r="JQY523" s="421"/>
      <c r="JQZ523" s="421"/>
      <c r="JRA523" s="421"/>
      <c r="JRB523" s="421"/>
      <c r="JRC523" s="421"/>
      <c r="JRD523" s="421"/>
      <c r="JRE523" s="421"/>
      <c r="JRF523" s="421"/>
      <c r="JRG523" s="421"/>
      <c r="JRH523" s="421"/>
      <c r="JRI523" s="421"/>
      <c r="JRJ523" s="421"/>
      <c r="JRK523" s="421"/>
      <c r="JRL523" s="421"/>
      <c r="JRM523" s="421"/>
      <c r="JRN523" s="421"/>
      <c r="JRO523" s="421"/>
      <c r="JRP523" s="421"/>
      <c r="JRQ523" s="421"/>
      <c r="JRR523" s="421"/>
      <c r="JRS523" s="421"/>
      <c r="JRT523" s="421"/>
      <c r="JRU523" s="421"/>
      <c r="JRV523" s="421"/>
      <c r="JRW523" s="421"/>
      <c r="JRX523" s="421"/>
      <c r="JRY523" s="421"/>
      <c r="JRZ523" s="421"/>
      <c r="JSA523" s="421"/>
      <c r="JSB523" s="421"/>
      <c r="JSC523" s="421"/>
      <c r="JSD523" s="421"/>
      <c r="JSE523" s="421"/>
      <c r="JSF523" s="421"/>
      <c r="JSG523" s="421"/>
      <c r="JSH523" s="421"/>
      <c r="JSI523" s="421"/>
      <c r="JSJ523" s="421"/>
      <c r="JSK523" s="421"/>
      <c r="JSL523" s="421"/>
      <c r="JSM523" s="421"/>
      <c r="JSN523" s="421"/>
      <c r="JSO523" s="421"/>
      <c r="JSP523" s="421"/>
      <c r="JSQ523" s="421"/>
      <c r="JSR523" s="421"/>
      <c r="JSS523" s="421"/>
      <c r="JST523" s="421"/>
      <c r="JSU523" s="421"/>
      <c r="JSV523" s="421"/>
      <c r="JSW523" s="421"/>
      <c r="JSX523" s="421"/>
      <c r="JSY523" s="421"/>
      <c r="JSZ523" s="421"/>
      <c r="JTA523" s="421"/>
      <c r="JTB523" s="421"/>
      <c r="JTC523" s="421"/>
      <c r="JTD523" s="421"/>
      <c r="JTE523" s="421"/>
      <c r="JTF523" s="421"/>
      <c r="JTG523" s="421"/>
      <c r="JTH523" s="421"/>
      <c r="JTI523" s="421"/>
      <c r="JTJ523" s="421"/>
      <c r="JTK523" s="421"/>
      <c r="JTL523" s="421"/>
      <c r="JTM523" s="421"/>
      <c r="JTN523" s="421"/>
      <c r="JTO523" s="421"/>
      <c r="JTP523" s="421"/>
      <c r="JTQ523" s="421"/>
      <c r="JTR523" s="421"/>
      <c r="JTS523" s="421"/>
      <c r="JTT523" s="421"/>
      <c r="JTU523" s="421"/>
      <c r="JTV523" s="421"/>
      <c r="JTW523" s="421"/>
      <c r="JTX523" s="421"/>
      <c r="JTY523" s="421"/>
      <c r="JTZ523" s="421"/>
      <c r="JUA523" s="421"/>
      <c r="JUB523" s="421"/>
      <c r="JUC523" s="421"/>
      <c r="JUD523" s="421"/>
      <c r="JUE523" s="421"/>
      <c r="JUF523" s="421"/>
      <c r="JUG523" s="421"/>
      <c r="JUH523" s="421"/>
      <c r="JUI523" s="421"/>
      <c r="JUJ523" s="421"/>
      <c r="JUK523" s="421"/>
      <c r="JUL523" s="421"/>
      <c r="JUM523" s="421"/>
      <c r="JUN523" s="421"/>
      <c r="JUO523" s="421"/>
      <c r="JUP523" s="421"/>
      <c r="JUQ523" s="421"/>
      <c r="JUR523" s="421"/>
      <c r="JUS523" s="421"/>
      <c r="JUT523" s="421"/>
      <c r="JUU523" s="421"/>
      <c r="JUV523" s="421"/>
      <c r="JUW523" s="421"/>
      <c r="JUX523" s="421"/>
      <c r="JUY523" s="421"/>
      <c r="JUZ523" s="421"/>
      <c r="JVA523" s="421"/>
      <c r="JVB523" s="421"/>
      <c r="JVC523" s="421"/>
      <c r="JVD523" s="421"/>
      <c r="JVE523" s="421"/>
      <c r="JVF523" s="421"/>
      <c r="JVG523" s="421"/>
      <c r="JVH523" s="421"/>
      <c r="JVI523" s="421"/>
      <c r="JVJ523" s="421"/>
      <c r="JVK523" s="421"/>
      <c r="JVL523" s="421"/>
      <c r="JVM523" s="421"/>
      <c r="JVN523" s="421"/>
      <c r="JVO523" s="421"/>
      <c r="JVP523" s="421"/>
      <c r="JVQ523" s="421"/>
      <c r="JVR523" s="421"/>
      <c r="JVS523" s="421"/>
      <c r="JVT523" s="421"/>
      <c r="JVU523" s="421"/>
      <c r="JVV523" s="421"/>
      <c r="JVW523" s="421"/>
      <c r="JVX523" s="421"/>
      <c r="JVY523" s="421"/>
      <c r="JVZ523" s="421"/>
      <c r="JWA523" s="421"/>
      <c r="JWB523" s="421"/>
      <c r="JWC523" s="421"/>
      <c r="JWD523" s="421"/>
      <c r="JWE523" s="421"/>
      <c r="JWF523" s="421"/>
      <c r="JWG523" s="421"/>
      <c r="JWH523" s="421"/>
      <c r="JWI523" s="421"/>
      <c r="JWJ523" s="421"/>
      <c r="JWK523" s="421"/>
      <c r="JWL523" s="421"/>
      <c r="JWM523" s="421"/>
      <c r="JWN523" s="421"/>
      <c r="JWO523" s="421"/>
      <c r="JWP523" s="421"/>
      <c r="JWQ523" s="421"/>
      <c r="JWR523" s="421"/>
      <c r="JWS523" s="421"/>
      <c r="JWT523" s="421"/>
      <c r="JWU523" s="421"/>
      <c r="JWV523" s="421"/>
      <c r="JWW523" s="421"/>
      <c r="JWX523" s="421"/>
      <c r="JWY523" s="421"/>
      <c r="JWZ523" s="421"/>
      <c r="JXA523" s="421"/>
      <c r="JXB523" s="421"/>
      <c r="JXC523" s="421"/>
      <c r="JXD523" s="421"/>
      <c r="JXE523" s="421"/>
      <c r="JXF523" s="421"/>
      <c r="JXG523" s="421"/>
      <c r="JXH523" s="421"/>
      <c r="JXI523" s="421"/>
      <c r="JXJ523" s="421"/>
      <c r="JXK523" s="421"/>
      <c r="JXL523" s="421"/>
      <c r="JXM523" s="421"/>
      <c r="JXN523" s="421"/>
      <c r="JXO523" s="421"/>
      <c r="JXP523" s="421"/>
      <c r="JXQ523" s="421"/>
      <c r="JXR523" s="421"/>
      <c r="JXS523" s="421"/>
      <c r="JXT523" s="421"/>
      <c r="JXU523" s="421"/>
      <c r="JXV523" s="421"/>
      <c r="JXW523" s="421"/>
      <c r="JXX523" s="421"/>
      <c r="JXY523" s="421"/>
      <c r="JXZ523" s="421"/>
      <c r="JYA523" s="421"/>
      <c r="JYB523" s="421"/>
      <c r="JYC523" s="421"/>
      <c r="JYD523" s="421"/>
      <c r="JYE523" s="421"/>
      <c r="JYF523" s="421"/>
      <c r="JYG523" s="421"/>
      <c r="JYH523" s="421"/>
      <c r="JYI523" s="421"/>
      <c r="JYJ523" s="421"/>
      <c r="JYK523" s="421"/>
      <c r="JYL523" s="421"/>
      <c r="JYM523" s="421"/>
      <c r="JYN523" s="421"/>
      <c r="JYO523" s="421"/>
      <c r="JYP523" s="421"/>
      <c r="JYQ523" s="421"/>
      <c r="JYR523" s="421"/>
      <c r="JYS523" s="421"/>
      <c r="JYT523" s="421"/>
      <c r="JYU523" s="421"/>
      <c r="JYV523" s="421"/>
      <c r="JYW523" s="421"/>
      <c r="JYX523" s="421"/>
      <c r="JYY523" s="421"/>
      <c r="JYZ523" s="421"/>
      <c r="JZA523" s="421"/>
      <c r="JZB523" s="421"/>
      <c r="JZC523" s="421"/>
      <c r="JZD523" s="421"/>
      <c r="JZE523" s="421"/>
      <c r="JZF523" s="421"/>
      <c r="JZG523" s="421"/>
      <c r="JZH523" s="421"/>
      <c r="JZI523" s="421"/>
      <c r="JZJ523" s="421"/>
      <c r="JZK523" s="421"/>
      <c r="JZL523" s="421"/>
      <c r="JZM523" s="421"/>
      <c r="JZN523" s="421"/>
      <c r="JZO523" s="421"/>
      <c r="JZP523" s="421"/>
      <c r="JZQ523" s="421"/>
      <c r="JZR523" s="421"/>
      <c r="JZS523" s="421"/>
      <c r="JZT523" s="421"/>
      <c r="JZU523" s="421"/>
      <c r="JZV523" s="421"/>
      <c r="JZW523" s="421"/>
      <c r="JZX523" s="421"/>
      <c r="JZY523" s="421"/>
      <c r="JZZ523" s="421"/>
      <c r="KAA523" s="421"/>
      <c r="KAB523" s="421"/>
      <c r="KAC523" s="421"/>
      <c r="KAD523" s="421"/>
      <c r="KAE523" s="421"/>
      <c r="KAF523" s="421"/>
      <c r="KAG523" s="421"/>
      <c r="KAH523" s="421"/>
      <c r="KAI523" s="421"/>
      <c r="KAJ523" s="421"/>
      <c r="KAK523" s="421"/>
      <c r="KAL523" s="421"/>
      <c r="KAM523" s="421"/>
      <c r="KAN523" s="421"/>
      <c r="KAO523" s="421"/>
      <c r="KAP523" s="421"/>
      <c r="KAQ523" s="421"/>
      <c r="KAR523" s="421"/>
      <c r="KAS523" s="421"/>
      <c r="KAT523" s="421"/>
      <c r="KAU523" s="421"/>
      <c r="KAV523" s="421"/>
      <c r="KAW523" s="421"/>
      <c r="KAX523" s="421"/>
      <c r="KAY523" s="421"/>
      <c r="KAZ523" s="421"/>
      <c r="KBA523" s="421"/>
      <c r="KBB523" s="421"/>
      <c r="KBC523" s="421"/>
      <c r="KBD523" s="421"/>
      <c r="KBE523" s="421"/>
      <c r="KBF523" s="421"/>
      <c r="KBG523" s="421"/>
      <c r="KBH523" s="421"/>
      <c r="KBI523" s="421"/>
      <c r="KBJ523" s="421"/>
      <c r="KBK523" s="421"/>
      <c r="KBL523" s="421"/>
      <c r="KBM523" s="421"/>
      <c r="KBN523" s="421"/>
      <c r="KBO523" s="421"/>
      <c r="KBP523" s="421"/>
      <c r="KBQ523" s="421"/>
      <c r="KBR523" s="421"/>
      <c r="KBS523" s="421"/>
      <c r="KBT523" s="421"/>
      <c r="KBU523" s="421"/>
      <c r="KBV523" s="421"/>
      <c r="KBW523" s="421"/>
      <c r="KBX523" s="421"/>
      <c r="KBY523" s="421"/>
      <c r="KBZ523" s="421"/>
      <c r="KCA523" s="421"/>
      <c r="KCB523" s="421"/>
      <c r="KCC523" s="421"/>
      <c r="KCD523" s="421"/>
      <c r="KCE523" s="421"/>
      <c r="KCF523" s="421"/>
      <c r="KCG523" s="421"/>
      <c r="KCH523" s="421"/>
      <c r="KCI523" s="421"/>
      <c r="KCJ523" s="421"/>
      <c r="KCK523" s="421"/>
      <c r="KCL523" s="421"/>
      <c r="KCM523" s="421"/>
      <c r="KCN523" s="421"/>
      <c r="KCO523" s="421"/>
      <c r="KCP523" s="421"/>
      <c r="KCQ523" s="421"/>
      <c r="KCR523" s="421"/>
      <c r="KCS523" s="421"/>
      <c r="KCT523" s="421"/>
      <c r="KCU523" s="421"/>
      <c r="KCV523" s="421"/>
      <c r="KCW523" s="421"/>
      <c r="KCX523" s="421"/>
      <c r="KCY523" s="421"/>
      <c r="KCZ523" s="421"/>
      <c r="KDA523" s="421"/>
      <c r="KDB523" s="421"/>
      <c r="KDC523" s="421"/>
      <c r="KDD523" s="421"/>
      <c r="KDE523" s="421"/>
      <c r="KDF523" s="421"/>
      <c r="KDG523" s="421"/>
      <c r="KDH523" s="421"/>
      <c r="KDI523" s="421"/>
      <c r="KDJ523" s="421"/>
      <c r="KDK523" s="421"/>
      <c r="KDL523" s="421"/>
      <c r="KDM523" s="421"/>
      <c r="KDN523" s="421"/>
      <c r="KDO523" s="421"/>
      <c r="KDP523" s="421"/>
      <c r="KDQ523" s="421"/>
      <c r="KDR523" s="421"/>
      <c r="KDS523" s="421"/>
      <c r="KDT523" s="421"/>
      <c r="KDU523" s="421"/>
      <c r="KDV523" s="421"/>
      <c r="KDW523" s="421"/>
      <c r="KDX523" s="421"/>
      <c r="KDY523" s="421"/>
      <c r="KDZ523" s="421"/>
      <c r="KEA523" s="421"/>
      <c r="KEB523" s="421"/>
      <c r="KEC523" s="421"/>
      <c r="KED523" s="421"/>
      <c r="KEE523" s="421"/>
      <c r="KEF523" s="421"/>
      <c r="KEG523" s="421"/>
      <c r="KEH523" s="421"/>
      <c r="KEI523" s="421"/>
      <c r="KEJ523" s="421"/>
      <c r="KEK523" s="421"/>
      <c r="KEL523" s="421"/>
      <c r="KEM523" s="421"/>
      <c r="KEN523" s="421"/>
      <c r="KEO523" s="421"/>
      <c r="KEP523" s="421"/>
      <c r="KEQ523" s="421"/>
      <c r="KER523" s="421"/>
      <c r="KES523" s="421"/>
      <c r="KET523" s="421"/>
      <c r="KEU523" s="421"/>
      <c r="KEV523" s="421"/>
      <c r="KEW523" s="421"/>
      <c r="KEX523" s="421"/>
      <c r="KEY523" s="421"/>
      <c r="KEZ523" s="421"/>
      <c r="KFA523" s="421"/>
      <c r="KFB523" s="421"/>
      <c r="KFC523" s="421"/>
      <c r="KFD523" s="421"/>
      <c r="KFE523" s="421"/>
      <c r="KFF523" s="421"/>
      <c r="KFG523" s="421"/>
      <c r="KFH523" s="421"/>
      <c r="KFI523" s="421"/>
      <c r="KFJ523" s="421"/>
      <c r="KFK523" s="421"/>
      <c r="KFL523" s="421"/>
      <c r="KFM523" s="421"/>
      <c r="KFN523" s="421"/>
      <c r="KFO523" s="421"/>
      <c r="KFP523" s="421"/>
      <c r="KFQ523" s="421"/>
      <c r="KFR523" s="421"/>
      <c r="KFS523" s="421"/>
      <c r="KFT523" s="421"/>
      <c r="KFU523" s="421"/>
      <c r="KFV523" s="421"/>
      <c r="KFW523" s="421"/>
      <c r="KFX523" s="421"/>
      <c r="KFY523" s="421"/>
      <c r="KFZ523" s="421"/>
      <c r="KGA523" s="421"/>
      <c r="KGB523" s="421"/>
      <c r="KGC523" s="421"/>
      <c r="KGD523" s="421"/>
      <c r="KGE523" s="421"/>
      <c r="KGF523" s="421"/>
      <c r="KGG523" s="421"/>
      <c r="KGH523" s="421"/>
      <c r="KGI523" s="421"/>
      <c r="KGJ523" s="421"/>
      <c r="KGK523" s="421"/>
      <c r="KGL523" s="421"/>
      <c r="KGM523" s="421"/>
      <c r="KGN523" s="421"/>
      <c r="KGO523" s="421"/>
      <c r="KGP523" s="421"/>
      <c r="KGQ523" s="421"/>
      <c r="KGR523" s="421"/>
      <c r="KGS523" s="421"/>
      <c r="KGT523" s="421"/>
      <c r="KGU523" s="421"/>
      <c r="KGV523" s="421"/>
      <c r="KGW523" s="421"/>
      <c r="KGX523" s="421"/>
      <c r="KGY523" s="421"/>
      <c r="KGZ523" s="421"/>
      <c r="KHA523" s="421"/>
      <c r="KHB523" s="421"/>
      <c r="KHC523" s="421"/>
      <c r="KHD523" s="421"/>
      <c r="KHE523" s="421"/>
      <c r="KHF523" s="421"/>
      <c r="KHG523" s="421"/>
      <c r="KHH523" s="421"/>
      <c r="KHI523" s="421"/>
      <c r="KHJ523" s="421"/>
      <c r="KHK523" s="421"/>
      <c r="KHL523" s="421"/>
      <c r="KHM523" s="421"/>
      <c r="KHN523" s="421"/>
      <c r="KHO523" s="421"/>
      <c r="KHP523" s="421"/>
      <c r="KHQ523" s="421"/>
      <c r="KHR523" s="421"/>
      <c r="KHS523" s="421"/>
      <c r="KHT523" s="421"/>
      <c r="KHU523" s="421"/>
      <c r="KHV523" s="421"/>
      <c r="KHW523" s="421"/>
      <c r="KHX523" s="421"/>
      <c r="KHY523" s="421"/>
      <c r="KHZ523" s="421"/>
      <c r="KIA523" s="421"/>
      <c r="KIB523" s="421"/>
      <c r="KIC523" s="421"/>
      <c r="KID523" s="421"/>
      <c r="KIE523" s="421"/>
      <c r="KIF523" s="421"/>
      <c r="KIG523" s="421"/>
      <c r="KIH523" s="421"/>
      <c r="KII523" s="421"/>
      <c r="KIJ523" s="421"/>
      <c r="KIK523" s="421"/>
      <c r="KIL523" s="421"/>
      <c r="KIM523" s="421"/>
      <c r="KIN523" s="421"/>
      <c r="KIO523" s="421"/>
      <c r="KIP523" s="421"/>
      <c r="KIQ523" s="421"/>
      <c r="KIR523" s="421"/>
      <c r="KIS523" s="421"/>
      <c r="KIT523" s="421"/>
      <c r="KIU523" s="421"/>
      <c r="KIV523" s="421"/>
      <c r="KIW523" s="421"/>
      <c r="KIX523" s="421"/>
      <c r="KIY523" s="421"/>
      <c r="KIZ523" s="421"/>
      <c r="KJA523" s="421"/>
      <c r="KJB523" s="421"/>
      <c r="KJC523" s="421"/>
      <c r="KJD523" s="421"/>
      <c r="KJE523" s="421"/>
      <c r="KJF523" s="421"/>
      <c r="KJG523" s="421"/>
      <c r="KJH523" s="421"/>
      <c r="KJI523" s="421"/>
      <c r="KJJ523" s="421"/>
      <c r="KJK523" s="421"/>
      <c r="KJL523" s="421"/>
      <c r="KJM523" s="421"/>
      <c r="KJN523" s="421"/>
      <c r="KJO523" s="421"/>
      <c r="KJP523" s="421"/>
      <c r="KJQ523" s="421"/>
      <c r="KJR523" s="421"/>
      <c r="KJS523" s="421"/>
      <c r="KJT523" s="421"/>
      <c r="KJU523" s="421"/>
      <c r="KJV523" s="421"/>
      <c r="KJW523" s="421"/>
      <c r="KJX523" s="421"/>
      <c r="KJY523" s="421"/>
      <c r="KJZ523" s="421"/>
      <c r="KKA523" s="421"/>
      <c r="KKB523" s="421"/>
      <c r="KKC523" s="421"/>
      <c r="KKD523" s="421"/>
      <c r="KKE523" s="421"/>
      <c r="KKF523" s="421"/>
      <c r="KKG523" s="421"/>
      <c r="KKH523" s="421"/>
      <c r="KKI523" s="421"/>
      <c r="KKJ523" s="421"/>
      <c r="KKK523" s="421"/>
      <c r="KKL523" s="421"/>
      <c r="KKM523" s="421"/>
      <c r="KKN523" s="421"/>
      <c r="KKO523" s="421"/>
      <c r="KKP523" s="421"/>
      <c r="KKQ523" s="421"/>
      <c r="KKR523" s="421"/>
      <c r="KKS523" s="421"/>
      <c r="KKT523" s="421"/>
      <c r="KKU523" s="421"/>
      <c r="KKV523" s="421"/>
      <c r="KKW523" s="421"/>
      <c r="KKX523" s="421"/>
      <c r="KKY523" s="421"/>
      <c r="KKZ523" s="421"/>
      <c r="KLA523" s="421"/>
      <c r="KLB523" s="421"/>
      <c r="KLC523" s="421"/>
      <c r="KLD523" s="421"/>
      <c r="KLE523" s="421"/>
      <c r="KLF523" s="421"/>
      <c r="KLG523" s="421"/>
      <c r="KLH523" s="421"/>
      <c r="KLI523" s="421"/>
      <c r="KLJ523" s="421"/>
      <c r="KLK523" s="421"/>
      <c r="KLL523" s="421"/>
      <c r="KLM523" s="421"/>
      <c r="KLN523" s="421"/>
      <c r="KLO523" s="421"/>
      <c r="KLP523" s="421"/>
      <c r="KLQ523" s="421"/>
      <c r="KLR523" s="421"/>
      <c r="KLS523" s="421"/>
      <c r="KLT523" s="421"/>
      <c r="KLU523" s="421"/>
      <c r="KLV523" s="421"/>
      <c r="KLW523" s="421"/>
      <c r="KLX523" s="421"/>
      <c r="KLY523" s="421"/>
      <c r="KLZ523" s="421"/>
      <c r="KMA523" s="421"/>
      <c r="KMB523" s="421"/>
      <c r="KMC523" s="421"/>
      <c r="KMD523" s="421"/>
      <c r="KME523" s="421"/>
      <c r="KMF523" s="421"/>
      <c r="KMG523" s="421"/>
      <c r="KMH523" s="421"/>
      <c r="KMI523" s="421"/>
      <c r="KMJ523" s="421"/>
      <c r="KMK523" s="421"/>
      <c r="KML523" s="421"/>
      <c r="KMM523" s="421"/>
      <c r="KMN523" s="421"/>
      <c r="KMO523" s="421"/>
      <c r="KMP523" s="421"/>
      <c r="KMQ523" s="421"/>
      <c r="KMR523" s="421"/>
      <c r="KMS523" s="421"/>
      <c r="KMT523" s="421"/>
      <c r="KMU523" s="421"/>
      <c r="KMV523" s="421"/>
      <c r="KMW523" s="421"/>
      <c r="KMX523" s="421"/>
      <c r="KMY523" s="421"/>
      <c r="KMZ523" s="421"/>
      <c r="KNA523" s="421"/>
      <c r="KNB523" s="421"/>
      <c r="KNC523" s="421"/>
      <c r="KND523" s="421"/>
      <c r="KNE523" s="421"/>
      <c r="KNF523" s="421"/>
      <c r="KNG523" s="421"/>
      <c r="KNH523" s="421"/>
      <c r="KNI523" s="421"/>
      <c r="KNJ523" s="421"/>
      <c r="KNK523" s="421"/>
      <c r="KNL523" s="421"/>
      <c r="KNM523" s="421"/>
      <c r="KNN523" s="421"/>
      <c r="KNO523" s="421"/>
      <c r="KNP523" s="421"/>
      <c r="KNQ523" s="421"/>
      <c r="KNR523" s="421"/>
      <c r="KNS523" s="421"/>
      <c r="KNT523" s="421"/>
      <c r="KNU523" s="421"/>
      <c r="KNV523" s="421"/>
      <c r="KNW523" s="421"/>
      <c r="KNX523" s="421"/>
      <c r="KNY523" s="421"/>
      <c r="KNZ523" s="421"/>
      <c r="KOA523" s="421"/>
      <c r="KOB523" s="421"/>
      <c r="KOC523" s="421"/>
      <c r="KOD523" s="421"/>
      <c r="KOE523" s="421"/>
      <c r="KOF523" s="421"/>
      <c r="KOG523" s="421"/>
      <c r="KOH523" s="421"/>
      <c r="KOI523" s="421"/>
      <c r="KOJ523" s="421"/>
      <c r="KOK523" s="421"/>
      <c r="KOL523" s="421"/>
      <c r="KOM523" s="421"/>
      <c r="KON523" s="421"/>
      <c r="KOO523" s="421"/>
      <c r="KOP523" s="421"/>
      <c r="KOQ523" s="421"/>
      <c r="KOR523" s="421"/>
      <c r="KOS523" s="421"/>
      <c r="KOT523" s="421"/>
      <c r="KOU523" s="421"/>
      <c r="KOV523" s="421"/>
      <c r="KOW523" s="421"/>
      <c r="KOX523" s="421"/>
      <c r="KOY523" s="421"/>
      <c r="KOZ523" s="421"/>
      <c r="KPA523" s="421"/>
      <c r="KPB523" s="421"/>
      <c r="KPC523" s="421"/>
      <c r="KPD523" s="421"/>
      <c r="KPE523" s="421"/>
      <c r="KPF523" s="421"/>
      <c r="KPG523" s="421"/>
      <c r="KPH523" s="421"/>
      <c r="KPI523" s="421"/>
      <c r="KPJ523" s="421"/>
      <c r="KPK523" s="421"/>
      <c r="KPL523" s="421"/>
      <c r="KPM523" s="421"/>
      <c r="KPN523" s="421"/>
      <c r="KPO523" s="421"/>
      <c r="KPP523" s="421"/>
      <c r="KPQ523" s="421"/>
      <c r="KPR523" s="421"/>
      <c r="KPS523" s="421"/>
      <c r="KPT523" s="421"/>
      <c r="KPU523" s="421"/>
      <c r="KPV523" s="421"/>
      <c r="KPW523" s="421"/>
      <c r="KPX523" s="421"/>
      <c r="KPY523" s="421"/>
      <c r="KPZ523" s="421"/>
      <c r="KQA523" s="421"/>
      <c r="KQB523" s="421"/>
      <c r="KQC523" s="421"/>
      <c r="KQD523" s="421"/>
      <c r="KQE523" s="421"/>
      <c r="KQF523" s="421"/>
      <c r="KQG523" s="421"/>
      <c r="KQH523" s="421"/>
      <c r="KQI523" s="421"/>
      <c r="KQJ523" s="421"/>
      <c r="KQK523" s="421"/>
      <c r="KQL523" s="421"/>
      <c r="KQM523" s="421"/>
      <c r="KQN523" s="421"/>
      <c r="KQO523" s="421"/>
      <c r="KQP523" s="421"/>
      <c r="KQQ523" s="421"/>
      <c r="KQR523" s="421"/>
      <c r="KQS523" s="421"/>
      <c r="KQT523" s="421"/>
      <c r="KQU523" s="421"/>
      <c r="KQV523" s="421"/>
      <c r="KQW523" s="421"/>
      <c r="KQX523" s="421"/>
      <c r="KQY523" s="421"/>
      <c r="KQZ523" s="421"/>
      <c r="KRA523" s="421"/>
      <c r="KRB523" s="421"/>
      <c r="KRC523" s="421"/>
      <c r="KRD523" s="421"/>
      <c r="KRE523" s="421"/>
      <c r="KRF523" s="421"/>
      <c r="KRG523" s="421"/>
      <c r="KRH523" s="421"/>
      <c r="KRI523" s="421"/>
      <c r="KRJ523" s="421"/>
      <c r="KRK523" s="421"/>
      <c r="KRL523" s="421"/>
      <c r="KRM523" s="421"/>
      <c r="KRN523" s="421"/>
      <c r="KRO523" s="421"/>
      <c r="KRP523" s="421"/>
      <c r="KRQ523" s="421"/>
      <c r="KRR523" s="421"/>
      <c r="KRS523" s="421"/>
      <c r="KRT523" s="421"/>
      <c r="KRU523" s="421"/>
      <c r="KRV523" s="421"/>
      <c r="KRW523" s="421"/>
      <c r="KRX523" s="421"/>
      <c r="KRY523" s="421"/>
      <c r="KRZ523" s="421"/>
      <c r="KSA523" s="421"/>
      <c r="KSB523" s="421"/>
      <c r="KSC523" s="421"/>
      <c r="KSD523" s="421"/>
      <c r="KSE523" s="421"/>
      <c r="KSF523" s="421"/>
      <c r="KSG523" s="421"/>
      <c r="KSH523" s="421"/>
      <c r="KSI523" s="421"/>
      <c r="KSJ523" s="421"/>
      <c r="KSK523" s="421"/>
      <c r="KSL523" s="421"/>
      <c r="KSM523" s="421"/>
      <c r="KSN523" s="421"/>
      <c r="KSO523" s="421"/>
      <c r="KSP523" s="421"/>
      <c r="KSQ523" s="421"/>
      <c r="KSR523" s="421"/>
      <c r="KSS523" s="421"/>
      <c r="KST523" s="421"/>
      <c r="KSU523" s="421"/>
      <c r="KSV523" s="421"/>
      <c r="KSW523" s="421"/>
      <c r="KSX523" s="421"/>
      <c r="KSY523" s="421"/>
      <c r="KSZ523" s="421"/>
      <c r="KTA523" s="421"/>
      <c r="KTB523" s="421"/>
      <c r="KTC523" s="421"/>
      <c r="KTD523" s="421"/>
      <c r="KTE523" s="421"/>
      <c r="KTF523" s="421"/>
      <c r="KTG523" s="421"/>
      <c r="KTH523" s="421"/>
      <c r="KTI523" s="421"/>
      <c r="KTJ523" s="421"/>
      <c r="KTK523" s="421"/>
      <c r="KTL523" s="421"/>
      <c r="KTM523" s="421"/>
      <c r="KTN523" s="421"/>
      <c r="KTO523" s="421"/>
      <c r="KTP523" s="421"/>
      <c r="KTQ523" s="421"/>
      <c r="KTR523" s="421"/>
      <c r="KTS523" s="421"/>
      <c r="KTT523" s="421"/>
      <c r="KTU523" s="421"/>
      <c r="KTV523" s="421"/>
      <c r="KTW523" s="421"/>
      <c r="KTX523" s="421"/>
      <c r="KTY523" s="421"/>
      <c r="KTZ523" s="421"/>
      <c r="KUA523" s="421"/>
      <c r="KUB523" s="421"/>
      <c r="KUC523" s="421"/>
      <c r="KUD523" s="421"/>
      <c r="KUE523" s="421"/>
      <c r="KUF523" s="421"/>
      <c r="KUG523" s="421"/>
      <c r="KUH523" s="421"/>
      <c r="KUI523" s="421"/>
      <c r="KUJ523" s="421"/>
      <c r="KUK523" s="421"/>
      <c r="KUL523" s="421"/>
      <c r="KUM523" s="421"/>
      <c r="KUN523" s="421"/>
      <c r="KUO523" s="421"/>
      <c r="KUP523" s="421"/>
      <c r="KUQ523" s="421"/>
      <c r="KUR523" s="421"/>
      <c r="KUS523" s="421"/>
      <c r="KUT523" s="421"/>
      <c r="KUU523" s="421"/>
      <c r="KUV523" s="421"/>
      <c r="KUW523" s="421"/>
      <c r="KUX523" s="421"/>
      <c r="KUY523" s="421"/>
      <c r="KUZ523" s="421"/>
      <c r="KVA523" s="421"/>
      <c r="KVB523" s="421"/>
      <c r="KVC523" s="421"/>
      <c r="KVD523" s="421"/>
      <c r="KVE523" s="421"/>
      <c r="KVF523" s="421"/>
      <c r="KVG523" s="421"/>
      <c r="KVH523" s="421"/>
      <c r="KVI523" s="421"/>
      <c r="KVJ523" s="421"/>
      <c r="KVK523" s="421"/>
      <c r="KVL523" s="421"/>
      <c r="KVM523" s="421"/>
      <c r="KVN523" s="421"/>
      <c r="KVO523" s="421"/>
      <c r="KVP523" s="421"/>
      <c r="KVQ523" s="421"/>
      <c r="KVR523" s="421"/>
      <c r="KVS523" s="421"/>
      <c r="KVT523" s="421"/>
      <c r="KVU523" s="421"/>
      <c r="KVV523" s="421"/>
      <c r="KVW523" s="421"/>
      <c r="KVX523" s="421"/>
      <c r="KVY523" s="421"/>
      <c r="KVZ523" s="421"/>
      <c r="KWA523" s="421"/>
      <c r="KWB523" s="421"/>
      <c r="KWC523" s="421"/>
      <c r="KWD523" s="421"/>
      <c r="KWE523" s="421"/>
      <c r="KWF523" s="421"/>
      <c r="KWG523" s="421"/>
      <c r="KWH523" s="421"/>
      <c r="KWI523" s="421"/>
      <c r="KWJ523" s="421"/>
      <c r="KWK523" s="421"/>
      <c r="KWL523" s="421"/>
      <c r="KWM523" s="421"/>
      <c r="KWN523" s="421"/>
      <c r="KWO523" s="421"/>
      <c r="KWP523" s="421"/>
      <c r="KWQ523" s="421"/>
      <c r="KWR523" s="421"/>
      <c r="KWS523" s="421"/>
      <c r="KWT523" s="421"/>
      <c r="KWU523" s="421"/>
      <c r="KWV523" s="421"/>
      <c r="KWW523" s="421"/>
      <c r="KWX523" s="421"/>
      <c r="KWY523" s="421"/>
      <c r="KWZ523" s="421"/>
      <c r="KXA523" s="421"/>
      <c r="KXB523" s="421"/>
      <c r="KXC523" s="421"/>
      <c r="KXD523" s="421"/>
      <c r="KXE523" s="421"/>
      <c r="KXF523" s="421"/>
      <c r="KXG523" s="421"/>
      <c r="KXH523" s="421"/>
      <c r="KXI523" s="421"/>
      <c r="KXJ523" s="421"/>
      <c r="KXK523" s="421"/>
      <c r="KXL523" s="421"/>
      <c r="KXM523" s="421"/>
      <c r="KXN523" s="421"/>
      <c r="KXO523" s="421"/>
      <c r="KXP523" s="421"/>
      <c r="KXQ523" s="421"/>
      <c r="KXR523" s="421"/>
      <c r="KXS523" s="421"/>
      <c r="KXT523" s="421"/>
      <c r="KXU523" s="421"/>
      <c r="KXV523" s="421"/>
      <c r="KXW523" s="421"/>
      <c r="KXX523" s="421"/>
      <c r="KXY523" s="421"/>
      <c r="KXZ523" s="421"/>
      <c r="KYA523" s="421"/>
      <c r="KYB523" s="421"/>
      <c r="KYC523" s="421"/>
      <c r="KYD523" s="421"/>
      <c r="KYE523" s="421"/>
      <c r="KYF523" s="421"/>
      <c r="KYG523" s="421"/>
      <c r="KYH523" s="421"/>
      <c r="KYI523" s="421"/>
      <c r="KYJ523" s="421"/>
      <c r="KYK523" s="421"/>
      <c r="KYL523" s="421"/>
      <c r="KYM523" s="421"/>
      <c r="KYN523" s="421"/>
      <c r="KYO523" s="421"/>
      <c r="KYP523" s="421"/>
      <c r="KYQ523" s="421"/>
      <c r="KYR523" s="421"/>
      <c r="KYS523" s="421"/>
      <c r="KYT523" s="421"/>
      <c r="KYU523" s="421"/>
      <c r="KYV523" s="421"/>
      <c r="KYW523" s="421"/>
      <c r="KYX523" s="421"/>
      <c r="KYY523" s="421"/>
      <c r="KYZ523" s="421"/>
      <c r="KZA523" s="421"/>
      <c r="KZB523" s="421"/>
      <c r="KZC523" s="421"/>
      <c r="KZD523" s="421"/>
      <c r="KZE523" s="421"/>
      <c r="KZF523" s="421"/>
      <c r="KZG523" s="421"/>
      <c r="KZH523" s="421"/>
      <c r="KZI523" s="421"/>
      <c r="KZJ523" s="421"/>
      <c r="KZK523" s="421"/>
      <c r="KZL523" s="421"/>
      <c r="KZM523" s="421"/>
      <c r="KZN523" s="421"/>
      <c r="KZO523" s="421"/>
      <c r="KZP523" s="421"/>
      <c r="KZQ523" s="421"/>
      <c r="KZR523" s="421"/>
      <c r="KZS523" s="421"/>
      <c r="KZT523" s="421"/>
      <c r="KZU523" s="421"/>
      <c r="KZV523" s="421"/>
      <c r="KZW523" s="421"/>
      <c r="KZX523" s="421"/>
      <c r="KZY523" s="421"/>
      <c r="KZZ523" s="421"/>
      <c r="LAA523" s="421"/>
      <c r="LAB523" s="421"/>
      <c r="LAC523" s="421"/>
      <c r="LAD523" s="421"/>
      <c r="LAE523" s="421"/>
      <c r="LAF523" s="421"/>
      <c r="LAG523" s="421"/>
      <c r="LAH523" s="421"/>
      <c r="LAI523" s="421"/>
      <c r="LAJ523" s="421"/>
      <c r="LAK523" s="421"/>
      <c r="LAL523" s="421"/>
      <c r="LAM523" s="421"/>
      <c r="LAN523" s="421"/>
      <c r="LAO523" s="421"/>
      <c r="LAP523" s="421"/>
      <c r="LAQ523" s="421"/>
      <c r="LAR523" s="421"/>
      <c r="LAS523" s="421"/>
      <c r="LAT523" s="421"/>
      <c r="LAU523" s="421"/>
      <c r="LAV523" s="421"/>
      <c r="LAW523" s="421"/>
      <c r="LAX523" s="421"/>
      <c r="LAY523" s="421"/>
      <c r="LAZ523" s="421"/>
      <c r="LBA523" s="421"/>
      <c r="LBB523" s="421"/>
      <c r="LBC523" s="421"/>
      <c r="LBD523" s="421"/>
      <c r="LBE523" s="421"/>
      <c r="LBF523" s="421"/>
      <c r="LBG523" s="421"/>
      <c r="LBH523" s="421"/>
      <c r="LBI523" s="421"/>
      <c r="LBJ523" s="421"/>
      <c r="LBK523" s="421"/>
      <c r="LBL523" s="421"/>
      <c r="LBM523" s="421"/>
      <c r="LBN523" s="421"/>
      <c r="LBO523" s="421"/>
      <c r="LBP523" s="421"/>
      <c r="LBQ523" s="421"/>
      <c r="LBR523" s="421"/>
      <c r="LBS523" s="421"/>
      <c r="LBT523" s="421"/>
      <c r="LBU523" s="421"/>
      <c r="LBV523" s="421"/>
      <c r="LBW523" s="421"/>
      <c r="LBX523" s="421"/>
      <c r="LBY523" s="421"/>
      <c r="LBZ523" s="421"/>
      <c r="LCA523" s="421"/>
      <c r="LCB523" s="421"/>
      <c r="LCC523" s="421"/>
      <c r="LCD523" s="421"/>
      <c r="LCE523" s="421"/>
      <c r="LCF523" s="421"/>
      <c r="LCG523" s="421"/>
      <c r="LCH523" s="421"/>
      <c r="LCI523" s="421"/>
      <c r="LCJ523" s="421"/>
      <c r="LCK523" s="421"/>
      <c r="LCL523" s="421"/>
      <c r="LCM523" s="421"/>
      <c r="LCN523" s="421"/>
      <c r="LCO523" s="421"/>
      <c r="LCP523" s="421"/>
      <c r="LCQ523" s="421"/>
      <c r="LCR523" s="421"/>
      <c r="LCS523" s="421"/>
      <c r="LCT523" s="421"/>
      <c r="LCU523" s="421"/>
      <c r="LCV523" s="421"/>
      <c r="LCW523" s="421"/>
      <c r="LCX523" s="421"/>
      <c r="LCY523" s="421"/>
      <c r="LCZ523" s="421"/>
      <c r="LDA523" s="421"/>
      <c r="LDB523" s="421"/>
      <c r="LDC523" s="421"/>
      <c r="LDD523" s="421"/>
      <c r="LDE523" s="421"/>
      <c r="LDF523" s="421"/>
      <c r="LDG523" s="421"/>
      <c r="LDH523" s="421"/>
      <c r="LDI523" s="421"/>
      <c r="LDJ523" s="421"/>
      <c r="LDK523" s="421"/>
      <c r="LDL523" s="421"/>
      <c r="LDM523" s="421"/>
      <c r="LDN523" s="421"/>
      <c r="LDO523" s="421"/>
      <c r="LDP523" s="421"/>
      <c r="LDQ523" s="421"/>
      <c r="LDR523" s="421"/>
      <c r="LDS523" s="421"/>
      <c r="LDT523" s="421"/>
      <c r="LDU523" s="421"/>
      <c r="LDV523" s="421"/>
      <c r="LDW523" s="421"/>
      <c r="LDX523" s="421"/>
      <c r="LDY523" s="421"/>
      <c r="LDZ523" s="421"/>
      <c r="LEA523" s="421"/>
      <c r="LEB523" s="421"/>
      <c r="LEC523" s="421"/>
      <c r="LED523" s="421"/>
      <c r="LEE523" s="421"/>
      <c r="LEF523" s="421"/>
      <c r="LEG523" s="421"/>
      <c r="LEH523" s="421"/>
      <c r="LEI523" s="421"/>
      <c r="LEJ523" s="421"/>
      <c r="LEK523" s="421"/>
      <c r="LEL523" s="421"/>
      <c r="LEM523" s="421"/>
      <c r="LEN523" s="421"/>
      <c r="LEO523" s="421"/>
      <c r="LEP523" s="421"/>
      <c r="LEQ523" s="421"/>
      <c r="LER523" s="421"/>
      <c r="LES523" s="421"/>
      <c r="LET523" s="421"/>
      <c r="LEU523" s="421"/>
      <c r="LEV523" s="421"/>
      <c r="LEW523" s="421"/>
      <c r="LEX523" s="421"/>
      <c r="LEY523" s="421"/>
      <c r="LEZ523" s="421"/>
      <c r="LFA523" s="421"/>
      <c r="LFB523" s="421"/>
      <c r="LFC523" s="421"/>
      <c r="LFD523" s="421"/>
      <c r="LFE523" s="421"/>
      <c r="LFF523" s="421"/>
      <c r="LFG523" s="421"/>
      <c r="LFH523" s="421"/>
      <c r="LFI523" s="421"/>
      <c r="LFJ523" s="421"/>
      <c r="LFK523" s="421"/>
      <c r="LFL523" s="421"/>
      <c r="LFM523" s="421"/>
      <c r="LFN523" s="421"/>
      <c r="LFO523" s="421"/>
      <c r="LFP523" s="421"/>
      <c r="LFQ523" s="421"/>
      <c r="LFR523" s="421"/>
      <c r="LFS523" s="421"/>
      <c r="LFT523" s="421"/>
      <c r="LFU523" s="421"/>
      <c r="LFV523" s="421"/>
      <c r="LFW523" s="421"/>
      <c r="LFX523" s="421"/>
      <c r="LFY523" s="421"/>
      <c r="LFZ523" s="421"/>
      <c r="LGA523" s="421"/>
      <c r="LGB523" s="421"/>
      <c r="LGC523" s="421"/>
      <c r="LGD523" s="421"/>
      <c r="LGE523" s="421"/>
      <c r="LGF523" s="421"/>
      <c r="LGG523" s="421"/>
      <c r="LGH523" s="421"/>
      <c r="LGI523" s="421"/>
      <c r="LGJ523" s="421"/>
      <c r="LGK523" s="421"/>
      <c r="LGL523" s="421"/>
      <c r="LGM523" s="421"/>
      <c r="LGN523" s="421"/>
      <c r="LGO523" s="421"/>
      <c r="LGP523" s="421"/>
      <c r="LGQ523" s="421"/>
      <c r="LGR523" s="421"/>
      <c r="LGS523" s="421"/>
      <c r="LGT523" s="421"/>
      <c r="LGU523" s="421"/>
      <c r="LGV523" s="421"/>
      <c r="LGW523" s="421"/>
      <c r="LGX523" s="421"/>
      <c r="LGY523" s="421"/>
      <c r="LGZ523" s="421"/>
      <c r="LHA523" s="421"/>
      <c r="LHB523" s="421"/>
      <c r="LHC523" s="421"/>
      <c r="LHD523" s="421"/>
      <c r="LHE523" s="421"/>
      <c r="LHF523" s="421"/>
      <c r="LHG523" s="421"/>
      <c r="LHH523" s="421"/>
      <c r="LHI523" s="421"/>
      <c r="LHJ523" s="421"/>
      <c r="LHK523" s="421"/>
      <c r="LHL523" s="421"/>
      <c r="LHM523" s="421"/>
      <c r="LHN523" s="421"/>
      <c r="LHO523" s="421"/>
      <c r="LHP523" s="421"/>
      <c r="LHQ523" s="421"/>
      <c r="LHR523" s="421"/>
      <c r="LHS523" s="421"/>
      <c r="LHT523" s="421"/>
      <c r="LHU523" s="421"/>
      <c r="LHV523" s="421"/>
      <c r="LHW523" s="421"/>
      <c r="LHX523" s="421"/>
      <c r="LHY523" s="421"/>
      <c r="LHZ523" s="421"/>
      <c r="LIA523" s="421"/>
      <c r="LIB523" s="421"/>
      <c r="LIC523" s="421"/>
      <c r="LID523" s="421"/>
      <c r="LIE523" s="421"/>
      <c r="LIF523" s="421"/>
      <c r="LIG523" s="421"/>
      <c r="LIH523" s="421"/>
      <c r="LII523" s="421"/>
      <c r="LIJ523" s="421"/>
      <c r="LIK523" s="421"/>
      <c r="LIL523" s="421"/>
      <c r="LIM523" s="421"/>
      <c r="LIN523" s="421"/>
      <c r="LIO523" s="421"/>
      <c r="LIP523" s="421"/>
      <c r="LIQ523" s="421"/>
      <c r="LIR523" s="421"/>
      <c r="LIS523" s="421"/>
      <c r="LIT523" s="421"/>
      <c r="LIU523" s="421"/>
      <c r="LIV523" s="421"/>
      <c r="LIW523" s="421"/>
      <c r="LIX523" s="421"/>
      <c r="LIY523" s="421"/>
      <c r="LIZ523" s="421"/>
      <c r="LJA523" s="421"/>
      <c r="LJB523" s="421"/>
      <c r="LJC523" s="421"/>
      <c r="LJD523" s="421"/>
      <c r="LJE523" s="421"/>
      <c r="LJF523" s="421"/>
      <c r="LJG523" s="421"/>
      <c r="LJH523" s="421"/>
      <c r="LJI523" s="421"/>
      <c r="LJJ523" s="421"/>
      <c r="LJK523" s="421"/>
      <c r="LJL523" s="421"/>
      <c r="LJM523" s="421"/>
      <c r="LJN523" s="421"/>
      <c r="LJO523" s="421"/>
      <c r="LJP523" s="421"/>
      <c r="LJQ523" s="421"/>
      <c r="LJR523" s="421"/>
      <c r="LJS523" s="421"/>
      <c r="LJT523" s="421"/>
      <c r="LJU523" s="421"/>
      <c r="LJV523" s="421"/>
      <c r="LJW523" s="421"/>
      <c r="LJX523" s="421"/>
      <c r="LJY523" s="421"/>
      <c r="LJZ523" s="421"/>
      <c r="LKA523" s="421"/>
      <c r="LKB523" s="421"/>
      <c r="LKC523" s="421"/>
      <c r="LKD523" s="421"/>
      <c r="LKE523" s="421"/>
      <c r="LKF523" s="421"/>
      <c r="LKG523" s="421"/>
      <c r="LKH523" s="421"/>
      <c r="LKI523" s="421"/>
      <c r="LKJ523" s="421"/>
      <c r="LKK523" s="421"/>
      <c r="LKL523" s="421"/>
      <c r="LKM523" s="421"/>
      <c r="LKN523" s="421"/>
      <c r="LKO523" s="421"/>
      <c r="LKP523" s="421"/>
      <c r="LKQ523" s="421"/>
      <c r="LKR523" s="421"/>
      <c r="LKS523" s="421"/>
      <c r="LKT523" s="421"/>
      <c r="LKU523" s="421"/>
      <c r="LKV523" s="421"/>
      <c r="LKW523" s="421"/>
      <c r="LKX523" s="421"/>
      <c r="LKY523" s="421"/>
      <c r="LKZ523" s="421"/>
      <c r="LLA523" s="421"/>
      <c r="LLB523" s="421"/>
      <c r="LLC523" s="421"/>
      <c r="LLD523" s="421"/>
      <c r="LLE523" s="421"/>
      <c r="LLF523" s="421"/>
      <c r="LLG523" s="421"/>
      <c r="LLH523" s="421"/>
      <c r="LLI523" s="421"/>
      <c r="LLJ523" s="421"/>
      <c r="LLK523" s="421"/>
      <c r="LLL523" s="421"/>
      <c r="LLM523" s="421"/>
      <c r="LLN523" s="421"/>
      <c r="LLO523" s="421"/>
      <c r="LLP523" s="421"/>
      <c r="LLQ523" s="421"/>
      <c r="LLR523" s="421"/>
      <c r="LLS523" s="421"/>
      <c r="LLT523" s="421"/>
      <c r="LLU523" s="421"/>
      <c r="LLV523" s="421"/>
      <c r="LLW523" s="421"/>
      <c r="LLX523" s="421"/>
      <c r="LLY523" s="421"/>
      <c r="LLZ523" s="421"/>
      <c r="LMA523" s="421"/>
      <c r="LMB523" s="421"/>
      <c r="LMC523" s="421"/>
      <c r="LMD523" s="421"/>
      <c r="LME523" s="421"/>
      <c r="LMF523" s="421"/>
      <c r="LMG523" s="421"/>
      <c r="LMH523" s="421"/>
      <c r="LMI523" s="421"/>
      <c r="LMJ523" s="421"/>
      <c r="LMK523" s="421"/>
      <c r="LML523" s="421"/>
      <c r="LMM523" s="421"/>
      <c r="LMN523" s="421"/>
      <c r="LMO523" s="421"/>
      <c r="LMP523" s="421"/>
      <c r="LMQ523" s="421"/>
      <c r="LMR523" s="421"/>
      <c r="LMS523" s="421"/>
      <c r="LMT523" s="421"/>
      <c r="LMU523" s="421"/>
      <c r="LMV523" s="421"/>
      <c r="LMW523" s="421"/>
      <c r="LMX523" s="421"/>
      <c r="LMY523" s="421"/>
      <c r="LMZ523" s="421"/>
      <c r="LNA523" s="421"/>
      <c r="LNB523" s="421"/>
      <c r="LNC523" s="421"/>
      <c r="LND523" s="421"/>
      <c r="LNE523" s="421"/>
      <c r="LNF523" s="421"/>
      <c r="LNG523" s="421"/>
      <c r="LNH523" s="421"/>
      <c r="LNI523" s="421"/>
      <c r="LNJ523" s="421"/>
      <c r="LNK523" s="421"/>
      <c r="LNL523" s="421"/>
      <c r="LNM523" s="421"/>
      <c r="LNN523" s="421"/>
      <c r="LNO523" s="421"/>
      <c r="LNP523" s="421"/>
      <c r="LNQ523" s="421"/>
      <c r="LNR523" s="421"/>
      <c r="LNS523" s="421"/>
      <c r="LNT523" s="421"/>
      <c r="LNU523" s="421"/>
      <c r="LNV523" s="421"/>
      <c r="LNW523" s="421"/>
      <c r="LNX523" s="421"/>
      <c r="LNY523" s="421"/>
      <c r="LNZ523" s="421"/>
      <c r="LOA523" s="421"/>
      <c r="LOB523" s="421"/>
      <c r="LOC523" s="421"/>
      <c r="LOD523" s="421"/>
      <c r="LOE523" s="421"/>
      <c r="LOF523" s="421"/>
      <c r="LOG523" s="421"/>
      <c r="LOH523" s="421"/>
      <c r="LOI523" s="421"/>
      <c r="LOJ523" s="421"/>
      <c r="LOK523" s="421"/>
      <c r="LOL523" s="421"/>
      <c r="LOM523" s="421"/>
      <c r="LON523" s="421"/>
      <c r="LOO523" s="421"/>
      <c r="LOP523" s="421"/>
      <c r="LOQ523" s="421"/>
      <c r="LOR523" s="421"/>
      <c r="LOS523" s="421"/>
      <c r="LOT523" s="421"/>
      <c r="LOU523" s="421"/>
      <c r="LOV523" s="421"/>
      <c r="LOW523" s="421"/>
      <c r="LOX523" s="421"/>
      <c r="LOY523" s="421"/>
      <c r="LOZ523" s="421"/>
      <c r="LPA523" s="421"/>
      <c r="LPB523" s="421"/>
      <c r="LPC523" s="421"/>
      <c r="LPD523" s="421"/>
      <c r="LPE523" s="421"/>
      <c r="LPF523" s="421"/>
      <c r="LPG523" s="421"/>
      <c r="LPH523" s="421"/>
      <c r="LPI523" s="421"/>
      <c r="LPJ523" s="421"/>
      <c r="LPK523" s="421"/>
      <c r="LPL523" s="421"/>
      <c r="LPM523" s="421"/>
      <c r="LPN523" s="421"/>
      <c r="LPO523" s="421"/>
      <c r="LPP523" s="421"/>
      <c r="LPQ523" s="421"/>
      <c r="LPR523" s="421"/>
      <c r="LPS523" s="421"/>
      <c r="LPT523" s="421"/>
      <c r="LPU523" s="421"/>
      <c r="LPV523" s="421"/>
      <c r="LPW523" s="421"/>
      <c r="LPX523" s="421"/>
      <c r="LPY523" s="421"/>
      <c r="LPZ523" s="421"/>
      <c r="LQA523" s="421"/>
      <c r="LQB523" s="421"/>
      <c r="LQC523" s="421"/>
      <c r="LQD523" s="421"/>
      <c r="LQE523" s="421"/>
      <c r="LQF523" s="421"/>
      <c r="LQG523" s="421"/>
      <c r="LQH523" s="421"/>
      <c r="LQI523" s="421"/>
      <c r="LQJ523" s="421"/>
      <c r="LQK523" s="421"/>
      <c r="LQL523" s="421"/>
      <c r="LQM523" s="421"/>
      <c r="LQN523" s="421"/>
      <c r="LQO523" s="421"/>
      <c r="LQP523" s="421"/>
      <c r="LQQ523" s="421"/>
      <c r="LQR523" s="421"/>
      <c r="LQS523" s="421"/>
      <c r="LQT523" s="421"/>
      <c r="LQU523" s="421"/>
      <c r="LQV523" s="421"/>
      <c r="LQW523" s="421"/>
      <c r="LQX523" s="421"/>
      <c r="LQY523" s="421"/>
      <c r="LQZ523" s="421"/>
      <c r="LRA523" s="421"/>
      <c r="LRB523" s="421"/>
      <c r="LRC523" s="421"/>
      <c r="LRD523" s="421"/>
      <c r="LRE523" s="421"/>
      <c r="LRF523" s="421"/>
      <c r="LRG523" s="421"/>
      <c r="LRH523" s="421"/>
      <c r="LRI523" s="421"/>
      <c r="LRJ523" s="421"/>
      <c r="LRK523" s="421"/>
      <c r="LRL523" s="421"/>
      <c r="LRM523" s="421"/>
      <c r="LRN523" s="421"/>
      <c r="LRO523" s="421"/>
      <c r="LRP523" s="421"/>
      <c r="LRQ523" s="421"/>
      <c r="LRR523" s="421"/>
      <c r="LRS523" s="421"/>
      <c r="LRT523" s="421"/>
      <c r="LRU523" s="421"/>
      <c r="LRV523" s="421"/>
      <c r="LRW523" s="421"/>
      <c r="LRX523" s="421"/>
      <c r="LRY523" s="421"/>
      <c r="LRZ523" s="421"/>
      <c r="LSA523" s="421"/>
      <c r="LSB523" s="421"/>
      <c r="LSC523" s="421"/>
      <c r="LSD523" s="421"/>
      <c r="LSE523" s="421"/>
      <c r="LSF523" s="421"/>
      <c r="LSG523" s="421"/>
      <c r="LSH523" s="421"/>
      <c r="LSI523" s="421"/>
      <c r="LSJ523" s="421"/>
      <c r="LSK523" s="421"/>
      <c r="LSL523" s="421"/>
      <c r="LSM523" s="421"/>
      <c r="LSN523" s="421"/>
      <c r="LSO523" s="421"/>
      <c r="LSP523" s="421"/>
      <c r="LSQ523" s="421"/>
      <c r="LSR523" s="421"/>
      <c r="LSS523" s="421"/>
      <c r="LST523" s="421"/>
      <c r="LSU523" s="421"/>
      <c r="LSV523" s="421"/>
      <c r="LSW523" s="421"/>
      <c r="LSX523" s="421"/>
      <c r="LSY523" s="421"/>
      <c r="LSZ523" s="421"/>
      <c r="LTA523" s="421"/>
      <c r="LTB523" s="421"/>
      <c r="LTC523" s="421"/>
      <c r="LTD523" s="421"/>
      <c r="LTE523" s="421"/>
      <c r="LTF523" s="421"/>
      <c r="LTG523" s="421"/>
      <c r="LTH523" s="421"/>
      <c r="LTI523" s="421"/>
      <c r="LTJ523" s="421"/>
      <c r="LTK523" s="421"/>
      <c r="LTL523" s="421"/>
      <c r="LTM523" s="421"/>
      <c r="LTN523" s="421"/>
      <c r="LTO523" s="421"/>
      <c r="LTP523" s="421"/>
      <c r="LTQ523" s="421"/>
      <c r="LTR523" s="421"/>
      <c r="LTS523" s="421"/>
      <c r="LTT523" s="421"/>
      <c r="LTU523" s="421"/>
      <c r="LTV523" s="421"/>
      <c r="LTW523" s="421"/>
      <c r="LTX523" s="421"/>
      <c r="LTY523" s="421"/>
      <c r="LTZ523" s="421"/>
      <c r="LUA523" s="421"/>
      <c r="LUB523" s="421"/>
      <c r="LUC523" s="421"/>
      <c r="LUD523" s="421"/>
      <c r="LUE523" s="421"/>
      <c r="LUF523" s="421"/>
      <c r="LUG523" s="421"/>
      <c r="LUH523" s="421"/>
      <c r="LUI523" s="421"/>
      <c r="LUJ523" s="421"/>
      <c r="LUK523" s="421"/>
      <c r="LUL523" s="421"/>
      <c r="LUM523" s="421"/>
      <c r="LUN523" s="421"/>
      <c r="LUO523" s="421"/>
      <c r="LUP523" s="421"/>
      <c r="LUQ523" s="421"/>
      <c r="LUR523" s="421"/>
      <c r="LUS523" s="421"/>
      <c r="LUT523" s="421"/>
      <c r="LUU523" s="421"/>
      <c r="LUV523" s="421"/>
      <c r="LUW523" s="421"/>
      <c r="LUX523" s="421"/>
      <c r="LUY523" s="421"/>
      <c r="LUZ523" s="421"/>
      <c r="LVA523" s="421"/>
      <c r="LVB523" s="421"/>
      <c r="LVC523" s="421"/>
      <c r="LVD523" s="421"/>
      <c r="LVE523" s="421"/>
      <c r="LVF523" s="421"/>
      <c r="LVG523" s="421"/>
      <c r="LVH523" s="421"/>
      <c r="LVI523" s="421"/>
      <c r="LVJ523" s="421"/>
      <c r="LVK523" s="421"/>
      <c r="LVL523" s="421"/>
      <c r="LVM523" s="421"/>
      <c r="LVN523" s="421"/>
      <c r="LVO523" s="421"/>
      <c r="LVP523" s="421"/>
      <c r="LVQ523" s="421"/>
      <c r="LVR523" s="421"/>
      <c r="LVS523" s="421"/>
      <c r="LVT523" s="421"/>
      <c r="LVU523" s="421"/>
      <c r="LVV523" s="421"/>
      <c r="LVW523" s="421"/>
      <c r="LVX523" s="421"/>
      <c r="LVY523" s="421"/>
      <c r="LVZ523" s="421"/>
      <c r="LWA523" s="421"/>
      <c r="LWB523" s="421"/>
      <c r="LWC523" s="421"/>
      <c r="LWD523" s="421"/>
      <c r="LWE523" s="421"/>
      <c r="LWF523" s="421"/>
      <c r="LWG523" s="421"/>
      <c r="LWH523" s="421"/>
      <c r="LWI523" s="421"/>
      <c r="LWJ523" s="421"/>
      <c r="LWK523" s="421"/>
      <c r="LWL523" s="421"/>
      <c r="LWM523" s="421"/>
      <c r="LWN523" s="421"/>
      <c r="LWO523" s="421"/>
      <c r="LWP523" s="421"/>
      <c r="LWQ523" s="421"/>
      <c r="LWR523" s="421"/>
      <c r="LWS523" s="421"/>
      <c r="LWT523" s="421"/>
      <c r="LWU523" s="421"/>
      <c r="LWV523" s="421"/>
      <c r="LWW523" s="421"/>
      <c r="LWX523" s="421"/>
      <c r="LWY523" s="421"/>
      <c r="LWZ523" s="421"/>
      <c r="LXA523" s="421"/>
      <c r="LXB523" s="421"/>
      <c r="LXC523" s="421"/>
      <c r="LXD523" s="421"/>
      <c r="LXE523" s="421"/>
      <c r="LXF523" s="421"/>
      <c r="LXG523" s="421"/>
      <c r="LXH523" s="421"/>
      <c r="LXI523" s="421"/>
      <c r="LXJ523" s="421"/>
      <c r="LXK523" s="421"/>
      <c r="LXL523" s="421"/>
      <c r="LXM523" s="421"/>
      <c r="LXN523" s="421"/>
      <c r="LXO523" s="421"/>
      <c r="LXP523" s="421"/>
      <c r="LXQ523" s="421"/>
      <c r="LXR523" s="421"/>
      <c r="LXS523" s="421"/>
      <c r="LXT523" s="421"/>
      <c r="LXU523" s="421"/>
      <c r="LXV523" s="421"/>
      <c r="LXW523" s="421"/>
      <c r="LXX523" s="421"/>
      <c r="LXY523" s="421"/>
      <c r="LXZ523" s="421"/>
      <c r="LYA523" s="421"/>
      <c r="LYB523" s="421"/>
      <c r="LYC523" s="421"/>
      <c r="LYD523" s="421"/>
      <c r="LYE523" s="421"/>
      <c r="LYF523" s="421"/>
      <c r="LYG523" s="421"/>
      <c r="LYH523" s="421"/>
      <c r="LYI523" s="421"/>
      <c r="LYJ523" s="421"/>
      <c r="LYK523" s="421"/>
      <c r="LYL523" s="421"/>
      <c r="LYM523" s="421"/>
      <c r="LYN523" s="421"/>
      <c r="LYO523" s="421"/>
      <c r="LYP523" s="421"/>
      <c r="LYQ523" s="421"/>
      <c r="LYR523" s="421"/>
      <c r="LYS523" s="421"/>
      <c r="LYT523" s="421"/>
      <c r="LYU523" s="421"/>
      <c r="LYV523" s="421"/>
      <c r="LYW523" s="421"/>
      <c r="LYX523" s="421"/>
      <c r="LYY523" s="421"/>
      <c r="LYZ523" s="421"/>
      <c r="LZA523" s="421"/>
      <c r="LZB523" s="421"/>
      <c r="LZC523" s="421"/>
      <c r="LZD523" s="421"/>
      <c r="LZE523" s="421"/>
      <c r="LZF523" s="421"/>
      <c r="LZG523" s="421"/>
      <c r="LZH523" s="421"/>
      <c r="LZI523" s="421"/>
      <c r="LZJ523" s="421"/>
      <c r="LZK523" s="421"/>
      <c r="LZL523" s="421"/>
      <c r="LZM523" s="421"/>
      <c r="LZN523" s="421"/>
      <c r="LZO523" s="421"/>
      <c r="LZP523" s="421"/>
      <c r="LZQ523" s="421"/>
      <c r="LZR523" s="421"/>
      <c r="LZS523" s="421"/>
      <c r="LZT523" s="421"/>
      <c r="LZU523" s="421"/>
      <c r="LZV523" s="421"/>
      <c r="LZW523" s="421"/>
      <c r="LZX523" s="421"/>
      <c r="LZY523" s="421"/>
      <c r="LZZ523" s="421"/>
      <c r="MAA523" s="421"/>
      <c r="MAB523" s="421"/>
      <c r="MAC523" s="421"/>
      <c r="MAD523" s="421"/>
      <c r="MAE523" s="421"/>
      <c r="MAF523" s="421"/>
      <c r="MAG523" s="421"/>
      <c r="MAH523" s="421"/>
      <c r="MAI523" s="421"/>
      <c r="MAJ523" s="421"/>
      <c r="MAK523" s="421"/>
      <c r="MAL523" s="421"/>
      <c r="MAM523" s="421"/>
      <c r="MAN523" s="421"/>
      <c r="MAO523" s="421"/>
      <c r="MAP523" s="421"/>
      <c r="MAQ523" s="421"/>
      <c r="MAR523" s="421"/>
      <c r="MAS523" s="421"/>
      <c r="MAT523" s="421"/>
      <c r="MAU523" s="421"/>
      <c r="MAV523" s="421"/>
      <c r="MAW523" s="421"/>
      <c r="MAX523" s="421"/>
      <c r="MAY523" s="421"/>
      <c r="MAZ523" s="421"/>
      <c r="MBA523" s="421"/>
      <c r="MBB523" s="421"/>
      <c r="MBC523" s="421"/>
      <c r="MBD523" s="421"/>
      <c r="MBE523" s="421"/>
      <c r="MBF523" s="421"/>
      <c r="MBG523" s="421"/>
      <c r="MBH523" s="421"/>
      <c r="MBI523" s="421"/>
      <c r="MBJ523" s="421"/>
      <c r="MBK523" s="421"/>
      <c r="MBL523" s="421"/>
      <c r="MBM523" s="421"/>
      <c r="MBN523" s="421"/>
      <c r="MBO523" s="421"/>
      <c r="MBP523" s="421"/>
      <c r="MBQ523" s="421"/>
      <c r="MBR523" s="421"/>
      <c r="MBS523" s="421"/>
      <c r="MBT523" s="421"/>
      <c r="MBU523" s="421"/>
      <c r="MBV523" s="421"/>
      <c r="MBW523" s="421"/>
      <c r="MBX523" s="421"/>
      <c r="MBY523" s="421"/>
      <c r="MBZ523" s="421"/>
      <c r="MCA523" s="421"/>
      <c r="MCB523" s="421"/>
      <c r="MCC523" s="421"/>
      <c r="MCD523" s="421"/>
      <c r="MCE523" s="421"/>
      <c r="MCF523" s="421"/>
      <c r="MCG523" s="421"/>
      <c r="MCH523" s="421"/>
      <c r="MCI523" s="421"/>
      <c r="MCJ523" s="421"/>
      <c r="MCK523" s="421"/>
      <c r="MCL523" s="421"/>
      <c r="MCM523" s="421"/>
      <c r="MCN523" s="421"/>
      <c r="MCO523" s="421"/>
      <c r="MCP523" s="421"/>
      <c r="MCQ523" s="421"/>
      <c r="MCR523" s="421"/>
      <c r="MCS523" s="421"/>
      <c r="MCT523" s="421"/>
      <c r="MCU523" s="421"/>
      <c r="MCV523" s="421"/>
      <c r="MCW523" s="421"/>
      <c r="MCX523" s="421"/>
      <c r="MCY523" s="421"/>
      <c r="MCZ523" s="421"/>
      <c r="MDA523" s="421"/>
      <c r="MDB523" s="421"/>
      <c r="MDC523" s="421"/>
      <c r="MDD523" s="421"/>
      <c r="MDE523" s="421"/>
      <c r="MDF523" s="421"/>
      <c r="MDG523" s="421"/>
      <c r="MDH523" s="421"/>
      <c r="MDI523" s="421"/>
      <c r="MDJ523" s="421"/>
      <c r="MDK523" s="421"/>
      <c r="MDL523" s="421"/>
      <c r="MDM523" s="421"/>
      <c r="MDN523" s="421"/>
      <c r="MDO523" s="421"/>
      <c r="MDP523" s="421"/>
      <c r="MDQ523" s="421"/>
      <c r="MDR523" s="421"/>
      <c r="MDS523" s="421"/>
      <c r="MDT523" s="421"/>
      <c r="MDU523" s="421"/>
      <c r="MDV523" s="421"/>
      <c r="MDW523" s="421"/>
      <c r="MDX523" s="421"/>
      <c r="MDY523" s="421"/>
      <c r="MDZ523" s="421"/>
      <c r="MEA523" s="421"/>
      <c r="MEB523" s="421"/>
      <c r="MEC523" s="421"/>
      <c r="MED523" s="421"/>
      <c r="MEE523" s="421"/>
      <c r="MEF523" s="421"/>
      <c r="MEG523" s="421"/>
      <c r="MEH523" s="421"/>
      <c r="MEI523" s="421"/>
      <c r="MEJ523" s="421"/>
      <c r="MEK523" s="421"/>
      <c r="MEL523" s="421"/>
      <c r="MEM523" s="421"/>
      <c r="MEN523" s="421"/>
      <c r="MEO523" s="421"/>
      <c r="MEP523" s="421"/>
      <c r="MEQ523" s="421"/>
      <c r="MER523" s="421"/>
      <c r="MES523" s="421"/>
      <c r="MET523" s="421"/>
      <c r="MEU523" s="421"/>
      <c r="MEV523" s="421"/>
      <c r="MEW523" s="421"/>
      <c r="MEX523" s="421"/>
      <c r="MEY523" s="421"/>
      <c r="MEZ523" s="421"/>
      <c r="MFA523" s="421"/>
      <c r="MFB523" s="421"/>
      <c r="MFC523" s="421"/>
      <c r="MFD523" s="421"/>
      <c r="MFE523" s="421"/>
      <c r="MFF523" s="421"/>
      <c r="MFG523" s="421"/>
      <c r="MFH523" s="421"/>
      <c r="MFI523" s="421"/>
      <c r="MFJ523" s="421"/>
      <c r="MFK523" s="421"/>
      <c r="MFL523" s="421"/>
      <c r="MFM523" s="421"/>
      <c r="MFN523" s="421"/>
      <c r="MFO523" s="421"/>
      <c r="MFP523" s="421"/>
      <c r="MFQ523" s="421"/>
      <c r="MFR523" s="421"/>
      <c r="MFS523" s="421"/>
      <c r="MFT523" s="421"/>
      <c r="MFU523" s="421"/>
      <c r="MFV523" s="421"/>
      <c r="MFW523" s="421"/>
      <c r="MFX523" s="421"/>
      <c r="MFY523" s="421"/>
      <c r="MFZ523" s="421"/>
      <c r="MGA523" s="421"/>
      <c r="MGB523" s="421"/>
      <c r="MGC523" s="421"/>
      <c r="MGD523" s="421"/>
      <c r="MGE523" s="421"/>
      <c r="MGF523" s="421"/>
      <c r="MGG523" s="421"/>
      <c r="MGH523" s="421"/>
      <c r="MGI523" s="421"/>
      <c r="MGJ523" s="421"/>
      <c r="MGK523" s="421"/>
      <c r="MGL523" s="421"/>
      <c r="MGM523" s="421"/>
      <c r="MGN523" s="421"/>
      <c r="MGO523" s="421"/>
      <c r="MGP523" s="421"/>
      <c r="MGQ523" s="421"/>
      <c r="MGR523" s="421"/>
      <c r="MGS523" s="421"/>
      <c r="MGT523" s="421"/>
      <c r="MGU523" s="421"/>
      <c r="MGV523" s="421"/>
      <c r="MGW523" s="421"/>
      <c r="MGX523" s="421"/>
      <c r="MGY523" s="421"/>
      <c r="MGZ523" s="421"/>
      <c r="MHA523" s="421"/>
      <c r="MHB523" s="421"/>
      <c r="MHC523" s="421"/>
      <c r="MHD523" s="421"/>
      <c r="MHE523" s="421"/>
      <c r="MHF523" s="421"/>
      <c r="MHG523" s="421"/>
      <c r="MHH523" s="421"/>
      <c r="MHI523" s="421"/>
      <c r="MHJ523" s="421"/>
      <c r="MHK523" s="421"/>
      <c r="MHL523" s="421"/>
      <c r="MHM523" s="421"/>
      <c r="MHN523" s="421"/>
      <c r="MHO523" s="421"/>
      <c r="MHP523" s="421"/>
      <c r="MHQ523" s="421"/>
      <c r="MHR523" s="421"/>
      <c r="MHS523" s="421"/>
      <c r="MHT523" s="421"/>
      <c r="MHU523" s="421"/>
      <c r="MHV523" s="421"/>
      <c r="MHW523" s="421"/>
      <c r="MHX523" s="421"/>
      <c r="MHY523" s="421"/>
      <c r="MHZ523" s="421"/>
      <c r="MIA523" s="421"/>
      <c r="MIB523" s="421"/>
      <c r="MIC523" s="421"/>
      <c r="MID523" s="421"/>
      <c r="MIE523" s="421"/>
      <c r="MIF523" s="421"/>
      <c r="MIG523" s="421"/>
      <c r="MIH523" s="421"/>
      <c r="MII523" s="421"/>
      <c r="MIJ523" s="421"/>
      <c r="MIK523" s="421"/>
      <c r="MIL523" s="421"/>
      <c r="MIM523" s="421"/>
      <c r="MIN523" s="421"/>
      <c r="MIO523" s="421"/>
      <c r="MIP523" s="421"/>
      <c r="MIQ523" s="421"/>
      <c r="MIR523" s="421"/>
      <c r="MIS523" s="421"/>
      <c r="MIT523" s="421"/>
      <c r="MIU523" s="421"/>
      <c r="MIV523" s="421"/>
      <c r="MIW523" s="421"/>
      <c r="MIX523" s="421"/>
      <c r="MIY523" s="421"/>
      <c r="MIZ523" s="421"/>
      <c r="MJA523" s="421"/>
      <c r="MJB523" s="421"/>
      <c r="MJC523" s="421"/>
      <c r="MJD523" s="421"/>
      <c r="MJE523" s="421"/>
      <c r="MJF523" s="421"/>
      <c r="MJG523" s="421"/>
      <c r="MJH523" s="421"/>
      <c r="MJI523" s="421"/>
      <c r="MJJ523" s="421"/>
      <c r="MJK523" s="421"/>
      <c r="MJL523" s="421"/>
      <c r="MJM523" s="421"/>
      <c r="MJN523" s="421"/>
      <c r="MJO523" s="421"/>
      <c r="MJP523" s="421"/>
      <c r="MJQ523" s="421"/>
      <c r="MJR523" s="421"/>
      <c r="MJS523" s="421"/>
      <c r="MJT523" s="421"/>
      <c r="MJU523" s="421"/>
      <c r="MJV523" s="421"/>
      <c r="MJW523" s="421"/>
      <c r="MJX523" s="421"/>
      <c r="MJY523" s="421"/>
      <c r="MJZ523" s="421"/>
      <c r="MKA523" s="421"/>
      <c r="MKB523" s="421"/>
      <c r="MKC523" s="421"/>
      <c r="MKD523" s="421"/>
      <c r="MKE523" s="421"/>
      <c r="MKF523" s="421"/>
      <c r="MKG523" s="421"/>
      <c r="MKH523" s="421"/>
      <c r="MKI523" s="421"/>
      <c r="MKJ523" s="421"/>
      <c r="MKK523" s="421"/>
      <c r="MKL523" s="421"/>
      <c r="MKM523" s="421"/>
      <c r="MKN523" s="421"/>
      <c r="MKO523" s="421"/>
      <c r="MKP523" s="421"/>
      <c r="MKQ523" s="421"/>
      <c r="MKR523" s="421"/>
      <c r="MKS523" s="421"/>
      <c r="MKT523" s="421"/>
      <c r="MKU523" s="421"/>
      <c r="MKV523" s="421"/>
      <c r="MKW523" s="421"/>
      <c r="MKX523" s="421"/>
      <c r="MKY523" s="421"/>
      <c r="MKZ523" s="421"/>
      <c r="MLA523" s="421"/>
      <c r="MLB523" s="421"/>
      <c r="MLC523" s="421"/>
      <c r="MLD523" s="421"/>
      <c r="MLE523" s="421"/>
      <c r="MLF523" s="421"/>
      <c r="MLG523" s="421"/>
      <c r="MLH523" s="421"/>
      <c r="MLI523" s="421"/>
      <c r="MLJ523" s="421"/>
      <c r="MLK523" s="421"/>
      <c r="MLL523" s="421"/>
      <c r="MLM523" s="421"/>
      <c r="MLN523" s="421"/>
      <c r="MLO523" s="421"/>
      <c r="MLP523" s="421"/>
      <c r="MLQ523" s="421"/>
      <c r="MLR523" s="421"/>
      <c r="MLS523" s="421"/>
      <c r="MLT523" s="421"/>
      <c r="MLU523" s="421"/>
      <c r="MLV523" s="421"/>
      <c r="MLW523" s="421"/>
      <c r="MLX523" s="421"/>
      <c r="MLY523" s="421"/>
      <c r="MLZ523" s="421"/>
      <c r="MMA523" s="421"/>
      <c r="MMB523" s="421"/>
      <c r="MMC523" s="421"/>
      <c r="MMD523" s="421"/>
      <c r="MME523" s="421"/>
      <c r="MMF523" s="421"/>
      <c r="MMG523" s="421"/>
      <c r="MMH523" s="421"/>
      <c r="MMI523" s="421"/>
      <c r="MMJ523" s="421"/>
      <c r="MMK523" s="421"/>
      <c r="MML523" s="421"/>
      <c r="MMM523" s="421"/>
      <c r="MMN523" s="421"/>
      <c r="MMO523" s="421"/>
      <c r="MMP523" s="421"/>
      <c r="MMQ523" s="421"/>
      <c r="MMR523" s="421"/>
      <c r="MMS523" s="421"/>
      <c r="MMT523" s="421"/>
      <c r="MMU523" s="421"/>
      <c r="MMV523" s="421"/>
      <c r="MMW523" s="421"/>
      <c r="MMX523" s="421"/>
      <c r="MMY523" s="421"/>
      <c r="MMZ523" s="421"/>
      <c r="MNA523" s="421"/>
      <c r="MNB523" s="421"/>
      <c r="MNC523" s="421"/>
      <c r="MND523" s="421"/>
      <c r="MNE523" s="421"/>
      <c r="MNF523" s="421"/>
      <c r="MNG523" s="421"/>
      <c r="MNH523" s="421"/>
      <c r="MNI523" s="421"/>
      <c r="MNJ523" s="421"/>
      <c r="MNK523" s="421"/>
      <c r="MNL523" s="421"/>
      <c r="MNM523" s="421"/>
      <c r="MNN523" s="421"/>
      <c r="MNO523" s="421"/>
      <c r="MNP523" s="421"/>
      <c r="MNQ523" s="421"/>
      <c r="MNR523" s="421"/>
      <c r="MNS523" s="421"/>
      <c r="MNT523" s="421"/>
      <c r="MNU523" s="421"/>
      <c r="MNV523" s="421"/>
      <c r="MNW523" s="421"/>
      <c r="MNX523" s="421"/>
      <c r="MNY523" s="421"/>
      <c r="MNZ523" s="421"/>
      <c r="MOA523" s="421"/>
      <c r="MOB523" s="421"/>
      <c r="MOC523" s="421"/>
      <c r="MOD523" s="421"/>
      <c r="MOE523" s="421"/>
      <c r="MOF523" s="421"/>
      <c r="MOG523" s="421"/>
      <c r="MOH523" s="421"/>
      <c r="MOI523" s="421"/>
      <c r="MOJ523" s="421"/>
      <c r="MOK523" s="421"/>
      <c r="MOL523" s="421"/>
      <c r="MOM523" s="421"/>
      <c r="MON523" s="421"/>
      <c r="MOO523" s="421"/>
      <c r="MOP523" s="421"/>
      <c r="MOQ523" s="421"/>
      <c r="MOR523" s="421"/>
      <c r="MOS523" s="421"/>
      <c r="MOT523" s="421"/>
      <c r="MOU523" s="421"/>
      <c r="MOV523" s="421"/>
      <c r="MOW523" s="421"/>
      <c r="MOX523" s="421"/>
      <c r="MOY523" s="421"/>
      <c r="MOZ523" s="421"/>
      <c r="MPA523" s="421"/>
      <c r="MPB523" s="421"/>
      <c r="MPC523" s="421"/>
      <c r="MPD523" s="421"/>
      <c r="MPE523" s="421"/>
      <c r="MPF523" s="421"/>
      <c r="MPG523" s="421"/>
      <c r="MPH523" s="421"/>
      <c r="MPI523" s="421"/>
      <c r="MPJ523" s="421"/>
      <c r="MPK523" s="421"/>
      <c r="MPL523" s="421"/>
      <c r="MPM523" s="421"/>
      <c r="MPN523" s="421"/>
      <c r="MPO523" s="421"/>
      <c r="MPP523" s="421"/>
      <c r="MPQ523" s="421"/>
      <c r="MPR523" s="421"/>
      <c r="MPS523" s="421"/>
      <c r="MPT523" s="421"/>
      <c r="MPU523" s="421"/>
      <c r="MPV523" s="421"/>
      <c r="MPW523" s="421"/>
      <c r="MPX523" s="421"/>
      <c r="MPY523" s="421"/>
      <c r="MPZ523" s="421"/>
      <c r="MQA523" s="421"/>
      <c r="MQB523" s="421"/>
      <c r="MQC523" s="421"/>
      <c r="MQD523" s="421"/>
      <c r="MQE523" s="421"/>
      <c r="MQF523" s="421"/>
      <c r="MQG523" s="421"/>
      <c r="MQH523" s="421"/>
      <c r="MQI523" s="421"/>
      <c r="MQJ523" s="421"/>
      <c r="MQK523" s="421"/>
      <c r="MQL523" s="421"/>
      <c r="MQM523" s="421"/>
      <c r="MQN523" s="421"/>
      <c r="MQO523" s="421"/>
      <c r="MQP523" s="421"/>
      <c r="MQQ523" s="421"/>
      <c r="MQR523" s="421"/>
      <c r="MQS523" s="421"/>
      <c r="MQT523" s="421"/>
      <c r="MQU523" s="421"/>
      <c r="MQV523" s="421"/>
      <c r="MQW523" s="421"/>
      <c r="MQX523" s="421"/>
      <c r="MQY523" s="421"/>
      <c r="MQZ523" s="421"/>
      <c r="MRA523" s="421"/>
      <c r="MRB523" s="421"/>
      <c r="MRC523" s="421"/>
      <c r="MRD523" s="421"/>
      <c r="MRE523" s="421"/>
      <c r="MRF523" s="421"/>
      <c r="MRG523" s="421"/>
      <c r="MRH523" s="421"/>
      <c r="MRI523" s="421"/>
      <c r="MRJ523" s="421"/>
      <c r="MRK523" s="421"/>
      <c r="MRL523" s="421"/>
      <c r="MRM523" s="421"/>
      <c r="MRN523" s="421"/>
      <c r="MRO523" s="421"/>
      <c r="MRP523" s="421"/>
      <c r="MRQ523" s="421"/>
      <c r="MRR523" s="421"/>
      <c r="MRS523" s="421"/>
      <c r="MRT523" s="421"/>
      <c r="MRU523" s="421"/>
      <c r="MRV523" s="421"/>
      <c r="MRW523" s="421"/>
      <c r="MRX523" s="421"/>
      <c r="MRY523" s="421"/>
      <c r="MRZ523" s="421"/>
      <c r="MSA523" s="421"/>
      <c r="MSB523" s="421"/>
      <c r="MSC523" s="421"/>
      <c r="MSD523" s="421"/>
      <c r="MSE523" s="421"/>
      <c r="MSF523" s="421"/>
      <c r="MSG523" s="421"/>
      <c r="MSH523" s="421"/>
      <c r="MSI523" s="421"/>
      <c r="MSJ523" s="421"/>
      <c r="MSK523" s="421"/>
      <c r="MSL523" s="421"/>
      <c r="MSM523" s="421"/>
      <c r="MSN523" s="421"/>
      <c r="MSO523" s="421"/>
      <c r="MSP523" s="421"/>
      <c r="MSQ523" s="421"/>
      <c r="MSR523" s="421"/>
      <c r="MSS523" s="421"/>
      <c r="MST523" s="421"/>
      <c r="MSU523" s="421"/>
      <c r="MSV523" s="421"/>
      <c r="MSW523" s="421"/>
      <c r="MSX523" s="421"/>
      <c r="MSY523" s="421"/>
      <c r="MSZ523" s="421"/>
      <c r="MTA523" s="421"/>
      <c r="MTB523" s="421"/>
      <c r="MTC523" s="421"/>
      <c r="MTD523" s="421"/>
      <c r="MTE523" s="421"/>
      <c r="MTF523" s="421"/>
      <c r="MTG523" s="421"/>
      <c r="MTH523" s="421"/>
      <c r="MTI523" s="421"/>
      <c r="MTJ523" s="421"/>
      <c r="MTK523" s="421"/>
      <c r="MTL523" s="421"/>
      <c r="MTM523" s="421"/>
      <c r="MTN523" s="421"/>
      <c r="MTO523" s="421"/>
      <c r="MTP523" s="421"/>
      <c r="MTQ523" s="421"/>
      <c r="MTR523" s="421"/>
      <c r="MTS523" s="421"/>
      <c r="MTT523" s="421"/>
      <c r="MTU523" s="421"/>
      <c r="MTV523" s="421"/>
      <c r="MTW523" s="421"/>
      <c r="MTX523" s="421"/>
      <c r="MTY523" s="421"/>
      <c r="MTZ523" s="421"/>
      <c r="MUA523" s="421"/>
      <c r="MUB523" s="421"/>
      <c r="MUC523" s="421"/>
      <c r="MUD523" s="421"/>
      <c r="MUE523" s="421"/>
      <c r="MUF523" s="421"/>
      <c r="MUG523" s="421"/>
      <c r="MUH523" s="421"/>
      <c r="MUI523" s="421"/>
      <c r="MUJ523" s="421"/>
      <c r="MUK523" s="421"/>
      <c r="MUL523" s="421"/>
      <c r="MUM523" s="421"/>
      <c r="MUN523" s="421"/>
      <c r="MUO523" s="421"/>
      <c r="MUP523" s="421"/>
      <c r="MUQ523" s="421"/>
      <c r="MUR523" s="421"/>
      <c r="MUS523" s="421"/>
      <c r="MUT523" s="421"/>
      <c r="MUU523" s="421"/>
      <c r="MUV523" s="421"/>
      <c r="MUW523" s="421"/>
      <c r="MUX523" s="421"/>
      <c r="MUY523" s="421"/>
      <c r="MUZ523" s="421"/>
      <c r="MVA523" s="421"/>
      <c r="MVB523" s="421"/>
      <c r="MVC523" s="421"/>
      <c r="MVD523" s="421"/>
      <c r="MVE523" s="421"/>
      <c r="MVF523" s="421"/>
      <c r="MVG523" s="421"/>
      <c r="MVH523" s="421"/>
      <c r="MVI523" s="421"/>
      <c r="MVJ523" s="421"/>
      <c r="MVK523" s="421"/>
      <c r="MVL523" s="421"/>
      <c r="MVM523" s="421"/>
      <c r="MVN523" s="421"/>
      <c r="MVO523" s="421"/>
      <c r="MVP523" s="421"/>
      <c r="MVQ523" s="421"/>
      <c r="MVR523" s="421"/>
      <c r="MVS523" s="421"/>
      <c r="MVT523" s="421"/>
      <c r="MVU523" s="421"/>
      <c r="MVV523" s="421"/>
      <c r="MVW523" s="421"/>
      <c r="MVX523" s="421"/>
      <c r="MVY523" s="421"/>
      <c r="MVZ523" s="421"/>
      <c r="MWA523" s="421"/>
      <c r="MWB523" s="421"/>
      <c r="MWC523" s="421"/>
      <c r="MWD523" s="421"/>
      <c r="MWE523" s="421"/>
      <c r="MWF523" s="421"/>
      <c r="MWG523" s="421"/>
      <c r="MWH523" s="421"/>
      <c r="MWI523" s="421"/>
      <c r="MWJ523" s="421"/>
      <c r="MWK523" s="421"/>
      <c r="MWL523" s="421"/>
      <c r="MWM523" s="421"/>
      <c r="MWN523" s="421"/>
      <c r="MWO523" s="421"/>
      <c r="MWP523" s="421"/>
      <c r="MWQ523" s="421"/>
      <c r="MWR523" s="421"/>
      <c r="MWS523" s="421"/>
      <c r="MWT523" s="421"/>
      <c r="MWU523" s="421"/>
      <c r="MWV523" s="421"/>
      <c r="MWW523" s="421"/>
      <c r="MWX523" s="421"/>
      <c r="MWY523" s="421"/>
      <c r="MWZ523" s="421"/>
      <c r="MXA523" s="421"/>
      <c r="MXB523" s="421"/>
      <c r="MXC523" s="421"/>
      <c r="MXD523" s="421"/>
      <c r="MXE523" s="421"/>
      <c r="MXF523" s="421"/>
      <c r="MXG523" s="421"/>
      <c r="MXH523" s="421"/>
      <c r="MXI523" s="421"/>
      <c r="MXJ523" s="421"/>
      <c r="MXK523" s="421"/>
      <c r="MXL523" s="421"/>
      <c r="MXM523" s="421"/>
      <c r="MXN523" s="421"/>
      <c r="MXO523" s="421"/>
      <c r="MXP523" s="421"/>
      <c r="MXQ523" s="421"/>
      <c r="MXR523" s="421"/>
      <c r="MXS523" s="421"/>
      <c r="MXT523" s="421"/>
      <c r="MXU523" s="421"/>
      <c r="MXV523" s="421"/>
      <c r="MXW523" s="421"/>
      <c r="MXX523" s="421"/>
      <c r="MXY523" s="421"/>
      <c r="MXZ523" s="421"/>
      <c r="MYA523" s="421"/>
      <c r="MYB523" s="421"/>
      <c r="MYC523" s="421"/>
      <c r="MYD523" s="421"/>
      <c r="MYE523" s="421"/>
      <c r="MYF523" s="421"/>
      <c r="MYG523" s="421"/>
      <c r="MYH523" s="421"/>
      <c r="MYI523" s="421"/>
      <c r="MYJ523" s="421"/>
      <c r="MYK523" s="421"/>
      <c r="MYL523" s="421"/>
      <c r="MYM523" s="421"/>
      <c r="MYN523" s="421"/>
      <c r="MYO523" s="421"/>
      <c r="MYP523" s="421"/>
      <c r="MYQ523" s="421"/>
      <c r="MYR523" s="421"/>
      <c r="MYS523" s="421"/>
      <c r="MYT523" s="421"/>
      <c r="MYU523" s="421"/>
      <c r="MYV523" s="421"/>
      <c r="MYW523" s="421"/>
      <c r="MYX523" s="421"/>
      <c r="MYY523" s="421"/>
      <c r="MYZ523" s="421"/>
      <c r="MZA523" s="421"/>
      <c r="MZB523" s="421"/>
      <c r="MZC523" s="421"/>
      <c r="MZD523" s="421"/>
      <c r="MZE523" s="421"/>
      <c r="MZF523" s="421"/>
      <c r="MZG523" s="421"/>
      <c r="MZH523" s="421"/>
      <c r="MZI523" s="421"/>
      <c r="MZJ523" s="421"/>
      <c r="MZK523" s="421"/>
      <c r="MZL523" s="421"/>
      <c r="MZM523" s="421"/>
      <c r="MZN523" s="421"/>
      <c r="MZO523" s="421"/>
      <c r="MZP523" s="421"/>
      <c r="MZQ523" s="421"/>
      <c r="MZR523" s="421"/>
      <c r="MZS523" s="421"/>
      <c r="MZT523" s="421"/>
      <c r="MZU523" s="421"/>
      <c r="MZV523" s="421"/>
      <c r="MZW523" s="421"/>
      <c r="MZX523" s="421"/>
      <c r="MZY523" s="421"/>
      <c r="MZZ523" s="421"/>
      <c r="NAA523" s="421"/>
      <c r="NAB523" s="421"/>
      <c r="NAC523" s="421"/>
      <c r="NAD523" s="421"/>
      <c r="NAE523" s="421"/>
      <c r="NAF523" s="421"/>
      <c r="NAG523" s="421"/>
      <c r="NAH523" s="421"/>
      <c r="NAI523" s="421"/>
      <c r="NAJ523" s="421"/>
      <c r="NAK523" s="421"/>
      <c r="NAL523" s="421"/>
      <c r="NAM523" s="421"/>
      <c r="NAN523" s="421"/>
      <c r="NAO523" s="421"/>
      <c r="NAP523" s="421"/>
      <c r="NAQ523" s="421"/>
      <c r="NAR523" s="421"/>
      <c r="NAS523" s="421"/>
      <c r="NAT523" s="421"/>
      <c r="NAU523" s="421"/>
      <c r="NAV523" s="421"/>
      <c r="NAW523" s="421"/>
      <c r="NAX523" s="421"/>
      <c r="NAY523" s="421"/>
      <c r="NAZ523" s="421"/>
      <c r="NBA523" s="421"/>
      <c r="NBB523" s="421"/>
      <c r="NBC523" s="421"/>
      <c r="NBD523" s="421"/>
      <c r="NBE523" s="421"/>
      <c r="NBF523" s="421"/>
      <c r="NBG523" s="421"/>
      <c r="NBH523" s="421"/>
      <c r="NBI523" s="421"/>
      <c r="NBJ523" s="421"/>
      <c r="NBK523" s="421"/>
      <c r="NBL523" s="421"/>
      <c r="NBM523" s="421"/>
      <c r="NBN523" s="421"/>
      <c r="NBO523" s="421"/>
      <c r="NBP523" s="421"/>
      <c r="NBQ523" s="421"/>
      <c r="NBR523" s="421"/>
      <c r="NBS523" s="421"/>
      <c r="NBT523" s="421"/>
      <c r="NBU523" s="421"/>
      <c r="NBV523" s="421"/>
      <c r="NBW523" s="421"/>
      <c r="NBX523" s="421"/>
      <c r="NBY523" s="421"/>
      <c r="NBZ523" s="421"/>
      <c r="NCA523" s="421"/>
      <c r="NCB523" s="421"/>
      <c r="NCC523" s="421"/>
      <c r="NCD523" s="421"/>
      <c r="NCE523" s="421"/>
      <c r="NCF523" s="421"/>
      <c r="NCG523" s="421"/>
      <c r="NCH523" s="421"/>
      <c r="NCI523" s="421"/>
      <c r="NCJ523" s="421"/>
      <c r="NCK523" s="421"/>
      <c r="NCL523" s="421"/>
      <c r="NCM523" s="421"/>
      <c r="NCN523" s="421"/>
      <c r="NCO523" s="421"/>
      <c r="NCP523" s="421"/>
      <c r="NCQ523" s="421"/>
      <c r="NCR523" s="421"/>
      <c r="NCS523" s="421"/>
      <c r="NCT523" s="421"/>
      <c r="NCU523" s="421"/>
      <c r="NCV523" s="421"/>
      <c r="NCW523" s="421"/>
      <c r="NCX523" s="421"/>
      <c r="NCY523" s="421"/>
      <c r="NCZ523" s="421"/>
      <c r="NDA523" s="421"/>
      <c r="NDB523" s="421"/>
      <c r="NDC523" s="421"/>
      <c r="NDD523" s="421"/>
      <c r="NDE523" s="421"/>
      <c r="NDF523" s="421"/>
      <c r="NDG523" s="421"/>
      <c r="NDH523" s="421"/>
      <c r="NDI523" s="421"/>
      <c r="NDJ523" s="421"/>
      <c r="NDK523" s="421"/>
      <c r="NDL523" s="421"/>
      <c r="NDM523" s="421"/>
      <c r="NDN523" s="421"/>
      <c r="NDO523" s="421"/>
      <c r="NDP523" s="421"/>
      <c r="NDQ523" s="421"/>
      <c r="NDR523" s="421"/>
      <c r="NDS523" s="421"/>
      <c r="NDT523" s="421"/>
      <c r="NDU523" s="421"/>
      <c r="NDV523" s="421"/>
      <c r="NDW523" s="421"/>
      <c r="NDX523" s="421"/>
      <c r="NDY523" s="421"/>
      <c r="NDZ523" s="421"/>
      <c r="NEA523" s="421"/>
      <c r="NEB523" s="421"/>
      <c r="NEC523" s="421"/>
      <c r="NED523" s="421"/>
      <c r="NEE523" s="421"/>
      <c r="NEF523" s="421"/>
      <c r="NEG523" s="421"/>
      <c r="NEH523" s="421"/>
      <c r="NEI523" s="421"/>
      <c r="NEJ523" s="421"/>
      <c r="NEK523" s="421"/>
      <c r="NEL523" s="421"/>
      <c r="NEM523" s="421"/>
      <c r="NEN523" s="421"/>
      <c r="NEO523" s="421"/>
      <c r="NEP523" s="421"/>
      <c r="NEQ523" s="421"/>
      <c r="NER523" s="421"/>
      <c r="NES523" s="421"/>
      <c r="NET523" s="421"/>
      <c r="NEU523" s="421"/>
      <c r="NEV523" s="421"/>
      <c r="NEW523" s="421"/>
      <c r="NEX523" s="421"/>
      <c r="NEY523" s="421"/>
      <c r="NEZ523" s="421"/>
      <c r="NFA523" s="421"/>
      <c r="NFB523" s="421"/>
      <c r="NFC523" s="421"/>
      <c r="NFD523" s="421"/>
      <c r="NFE523" s="421"/>
      <c r="NFF523" s="421"/>
      <c r="NFG523" s="421"/>
      <c r="NFH523" s="421"/>
      <c r="NFI523" s="421"/>
      <c r="NFJ523" s="421"/>
      <c r="NFK523" s="421"/>
      <c r="NFL523" s="421"/>
      <c r="NFM523" s="421"/>
      <c r="NFN523" s="421"/>
      <c r="NFO523" s="421"/>
      <c r="NFP523" s="421"/>
      <c r="NFQ523" s="421"/>
      <c r="NFR523" s="421"/>
      <c r="NFS523" s="421"/>
      <c r="NFT523" s="421"/>
      <c r="NFU523" s="421"/>
      <c r="NFV523" s="421"/>
      <c r="NFW523" s="421"/>
      <c r="NFX523" s="421"/>
      <c r="NFY523" s="421"/>
      <c r="NFZ523" s="421"/>
      <c r="NGA523" s="421"/>
      <c r="NGB523" s="421"/>
      <c r="NGC523" s="421"/>
      <c r="NGD523" s="421"/>
      <c r="NGE523" s="421"/>
      <c r="NGF523" s="421"/>
      <c r="NGG523" s="421"/>
      <c r="NGH523" s="421"/>
      <c r="NGI523" s="421"/>
      <c r="NGJ523" s="421"/>
      <c r="NGK523" s="421"/>
      <c r="NGL523" s="421"/>
      <c r="NGM523" s="421"/>
      <c r="NGN523" s="421"/>
      <c r="NGO523" s="421"/>
      <c r="NGP523" s="421"/>
      <c r="NGQ523" s="421"/>
      <c r="NGR523" s="421"/>
      <c r="NGS523" s="421"/>
      <c r="NGT523" s="421"/>
      <c r="NGU523" s="421"/>
      <c r="NGV523" s="421"/>
      <c r="NGW523" s="421"/>
      <c r="NGX523" s="421"/>
      <c r="NGY523" s="421"/>
      <c r="NGZ523" s="421"/>
      <c r="NHA523" s="421"/>
      <c r="NHB523" s="421"/>
      <c r="NHC523" s="421"/>
      <c r="NHD523" s="421"/>
      <c r="NHE523" s="421"/>
      <c r="NHF523" s="421"/>
      <c r="NHG523" s="421"/>
      <c r="NHH523" s="421"/>
      <c r="NHI523" s="421"/>
      <c r="NHJ523" s="421"/>
      <c r="NHK523" s="421"/>
      <c r="NHL523" s="421"/>
      <c r="NHM523" s="421"/>
      <c r="NHN523" s="421"/>
      <c r="NHO523" s="421"/>
      <c r="NHP523" s="421"/>
      <c r="NHQ523" s="421"/>
      <c r="NHR523" s="421"/>
      <c r="NHS523" s="421"/>
      <c r="NHT523" s="421"/>
      <c r="NHU523" s="421"/>
      <c r="NHV523" s="421"/>
      <c r="NHW523" s="421"/>
      <c r="NHX523" s="421"/>
      <c r="NHY523" s="421"/>
      <c r="NHZ523" s="421"/>
      <c r="NIA523" s="421"/>
      <c r="NIB523" s="421"/>
      <c r="NIC523" s="421"/>
      <c r="NID523" s="421"/>
      <c r="NIE523" s="421"/>
      <c r="NIF523" s="421"/>
      <c r="NIG523" s="421"/>
      <c r="NIH523" s="421"/>
      <c r="NII523" s="421"/>
      <c r="NIJ523" s="421"/>
      <c r="NIK523" s="421"/>
      <c r="NIL523" s="421"/>
      <c r="NIM523" s="421"/>
      <c r="NIN523" s="421"/>
      <c r="NIO523" s="421"/>
      <c r="NIP523" s="421"/>
      <c r="NIQ523" s="421"/>
      <c r="NIR523" s="421"/>
      <c r="NIS523" s="421"/>
      <c r="NIT523" s="421"/>
      <c r="NIU523" s="421"/>
      <c r="NIV523" s="421"/>
      <c r="NIW523" s="421"/>
      <c r="NIX523" s="421"/>
      <c r="NIY523" s="421"/>
      <c r="NIZ523" s="421"/>
      <c r="NJA523" s="421"/>
      <c r="NJB523" s="421"/>
      <c r="NJC523" s="421"/>
      <c r="NJD523" s="421"/>
      <c r="NJE523" s="421"/>
      <c r="NJF523" s="421"/>
      <c r="NJG523" s="421"/>
      <c r="NJH523" s="421"/>
      <c r="NJI523" s="421"/>
      <c r="NJJ523" s="421"/>
      <c r="NJK523" s="421"/>
      <c r="NJL523" s="421"/>
      <c r="NJM523" s="421"/>
      <c r="NJN523" s="421"/>
      <c r="NJO523" s="421"/>
      <c r="NJP523" s="421"/>
      <c r="NJQ523" s="421"/>
      <c r="NJR523" s="421"/>
      <c r="NJS523" s="421"/>
      <c r="NJT523" s="421"/>
      <c r="NJU523" s="421"/>
      <c r="NJV523" s="421"/>
      <c r="NJW523" s="421"/>
      <c r="NJX523" s="421"/>
      <c r="NJY523" s="421"/>
      <c r="NJZ523" s="421"/>
      <c r="NKA523" s="421"/>
      <c r="NKB523" s="421"/>
      <c r="NKC523" s="421"/>
      <c r="NKD523" s="421"/>
      <c r="NKE523" s="421"/>
      <c r="NKF523" s="421"/>
      <c r="NKG523" s="421"/>
      <c r="NKH523" s="421"/>
      <c r="NKI523" s="421"/>
      <c r="NKJ523" s="421"/>
      <c r="NKK523" s="421"/>
      <c r="NKL523" s="421"/>
      <c r="NKM523" s="421"/>
      <c r="NKN523" s="421"/>
      <c r="NKO523" s="421"/>
      <c r="NKP523" s="421"/>
      <c r="NKQ523" s="421"/>
      <c r="NKR523" s="421"/>
      <c r="NKS523" s="421"/>
      <c r="NKT523" s="421"/>
      <c r="NKU523" s="421"/>
      <c r="NKV523" s="421"/>
      <c r="NKW523" s="421"/>
      <c r="NKX523" s="421"/>
      <c r="NKY523" s="421"/>
      <c r="NKZ523" s="421"/>
      <c r="NLA523" s="421"/>
      <c r="NLB523" s="421"/>
      <c r="NLC523" s="421"/>
      <c r="NLD523" s="421"/>
      <c r="NLE523" s="421"/>
      <c r="NLF523" s="421"/>
      <c r="NLG523" s="421"/>
      <c r="NLH523" s="421"/>
      <c r="NLI523" s="421"/>
      <c r="NLJ523" s="421"/>
      <c r="NLK523" s="421"/>
      <c r="NLL523" s="421"/>
      <c r="NLM523" s="421"/>
      <c r="NLN523" s="421"/>
      <c r="NLO523" s="421"/>
      <c r="NLP523" s="421"/>
      <c r="NLQ523" s="421"/>
      <c r="NLR523" s="421"/>
      <c r="NLS523" s="421"/>
      <c r="NLT523" s="421"/>
      <c r="NLU523" s="421"/>
      <c r="NLV523" s="421"/>
      <c r="NLW523" s="421"/>
      <c r="NLX523" s="421"/>
      <c r="NLY523" s="421"/>
      <c r="NLZ523" s="421"/>
      <c r="NMA523" s="421"/>
      <c r="NMB523" s="421"/>
      <c r="NMC523" s="421"/>
      <c r="NMD523" s="421"/>
      <c r="NME523" s="421"/>
      <c r="NMF523" s="421"/>
      <c r="NMG523" s="421"/>
      <c r="NMH523" s="421"/>
      <c r="NMI523" s="421"/>
      <c r="NMJ523" s="421"/>
      <c r="NMK523" s="421"/>
      <c r="NML523" s="421"/>
      <c r="NMM523" s="421"/>
      <c r="NMN523" s="421"/>
      <c r="NMO523" s="421"/>
      <c r="NMP523" s="421"/>
      <c r="NMQ523" s="421"/>
      <c r="NMR523" s="421"/>
      <c r="NMS523" s="421"/>
      <c r="NMT523" s="421"/>
      <c r="NMU523" s="421"/>
      <c r="NMV523" s="421"/>
      <c r="NMW523" s="421"/>
      <c r="NMX523" s="421"/>
      <c r="NMY523" s="421"/>
      <c r="NMZ523" s="421"/>
      <c r="NNA523" s="421"/>
      <c r="NNB523" s="421"/>
      <c r="NNC523" s="421"/>
      <c r="NND523" s="421"/>
      <c r="NNE523" s="421"/>
      <c r="NNF523" s="421"/>
      <c r="NNG523" s="421"/>
      <c r="NNH523" s="421"/>
      <c r="NNI523" s="421"/>
      <c r="NNJ523" s="421"/>
      <c r="NNK523" s="421"/>
      <c r="NNL523" s="421"/>
      <c r="NNM523" s="421"/>
      <c r="NNN523" s="421"/>
      <c r="NNO523" s="421"/>
      <c r="NNP523" s="421"/>
      <c r="NNQ523" s="421"/>
      <c r="NNR523" s="421"/>
      <c r="NNS523" s="421"/>
      <c r="NNT523" s="421"/>
      <c r="NNU523" s="421"/>
      <c r="NNV523" s="421"/>
      <c r="NNW523" s="421"/>
      <c r="NNX523" s="421"/>
      <c r="NNY523" s="421"/>
      <c r="NNZ523" s="421"/>
      <c r="NOA523" s="421"/>
      <c r="NOB523" s="421"/>
      <c r="NOC523" s="421"/>
      <c r="NOD523" s="421"/>
      <c r="NOE523" s="421"/>
      <c r="NOF523" s="421"/>
      <c r="NOG523" s="421"/>
      <c r="NOH523" s="421"/>
      <c r="NOI523" s="421"/>
      <c r="NOJ523" s="421"/>
      <c r="NOK523" s="421"/>
      <c r="NOL523" s="421"/>
      <c r="NOM523" s="421"/>
      <c r="NON523" s="421"/>
      <c r="NOO523" s="421"/>
      <c r="NOP523" s="421"/>
      <c r="NOQ523" s="421"/>
      <c r="NOR523" s="421"/>
      <c r="NOS523" s="421"/>
      <c r="NOT523" s="421"/>
      <c r="NOU523" s="421"/>
      <c r="NOV523" s="421"/>
      <c r="NOW523" s="421"/>
      <c r="NOX523" s="421"/>
      <c r="NOY523" s="421"/>
      <c r="NOZ523" s="421"/>
      <c r="NPA523" s="421"/>
      <c r="NPB523" s="421"/>
      <c r="NPC523" s="421"/>
      <c r="NPD523" s="421"/>
      <c r="NPE523" s="421"/>
      <c r="NPF523" s="421"/>
      <c r="NPG523" s="421"/>
      <c r="NPH523" s="421"/>
      <c r="NPI523" s="421"/>
      <c r="NPJ523" s="421"/>
      <c r="NPK523" s="421"/>
      <c r="NPL523" s="421"/>
      <c r="NPM523" s="421"/>
      <c r="NPN523" s="421"/>
      <c r="NPO523" s="421"/>
      <c r="NPP523" s="421"/>
      <c r="NPQ523" s="421"/>
      <c r="NPR523" s="421"/>
      <c r="NPS523" s="421"/>
      <c r="NPT523" s="421"/>
      <c r="NPU523" s="421"/>
      <c r="NPV523" s="421"/>
      <c r="NPW523" s="421"/>
      <c r="NPX523" s="421"/>
      <c r="NPY523" s="421"/>
      <c r="NPZ523" s="421"/>
      <c r="NQA523" s="421"/>
      <c r="NQB523" s="421"/>
      <c r="NQC523" s="421"/>
      <c r="NQD523" s="421"/>
      <c r="NQE523" s="421"/>
      <c r="NQF523" s="421"/>
      <c r="NQG523" s="421"/>
      <c r="NQH523" s="421"/>
      <c r="NQI523" s="421"/>
      <c r="NQJ523" s="421"/>
      <c r="NQK523" s="421"/>
      <c r="NQL523" s="421"/>
      <c r="NQM523" s="421"/>
      <c r="NQN523" s="421"/>
      <c r="NQO523" s="421"/>
      <c r="NQP523" s="421"/>
      <c r="NQQ523" s="421"/>
      <c r="NQR523" s="421"/>
      <c r="NQS523" s="421"/>
      <c r="NQT523" s="421"/>
      <c r="NQU523" s="421"/>
      <c r="NQV523" s="421"/>
      <c r="NQW523" s="421"/>
      <c r="NQX523" s="421"/>
      <c r="NQY523" s="421"/>
      <c r="NQZ523" s="421"/>
      <c r="NRA523" s="421"/>
      <c r="NRB523" s="421"/>
      <c r="NRC523" s="421"/>
      <c r="NRD523" s="421"/>
      <c r="NRE523" s="421"/>
      <c r="NRF523" s="421"/>
      <c r="NRG523" s="421"/>
      <c r="NRH523" s="421"/>
      <c r="NRI523" s="421"/>
      <c r="NRJ523" s="421"/>
      <c r="NRK523" s="421"/>
      <c r="NRL523" s="421"/>
      <c r="NRM523" s="421"/>
      <c r="NRN523" s="421"/>
      <c r="NRO523" s="421"/>
      <c r="NRP523" s="421"/>
      <c r="NRQ523" s="421"/>
      <c r="NRR523" s="421"/>
      <c r="NRS523" s="421"/>
      <c r="NRT523" s="421"/>
      <c r="NRU523" s="421"/>
      <c r="NRV523" s="421"/>
      <c r="NRW523" s="421"/>
      <c r="NRX523" s="421"/>
      <c r="NRY523" s="421"/>
      <c r="NRZ523" s="421"/>
      <c r="NSA523" s="421"/>
      <c r="NSB523" s="421"/>
      <c r="NSC523" s="421"/>
      <c r="NSD523" s="421"/>
      <c r="NSE523" s="421"/>
      <c r="NSF523" s="421"/>
      <c r="NSG523" s="421"/>
      <c r="NSH523" s="421"/>
      <c r="NSI523" s="421"/>
      <c r="NSJ523" s="421"/>
      <c r="NSK523" s="421"/>
      <c r="NSL523" s="421"/>
      <c r="NSM523" s="421"/>
      <c r="NSN523" s="421"/>
      <c r="NSO523" s="421"/>
      <c r="NSP523" s="421"/>
      <c r="NSQ523" s="421"/>
      <c r="NSR523" s="421"/>
      <c r="NSS523" s="421"/>
      <c r="NST523" s="421"/>
      <c r="NSU523" s="421"/>
      <c r="NSV523" s="421"/>
      <c r="NSW523" s="421"/>
      <c r="NSX523" s="421"/>
      <c r="NSY523" s="421"/>
      <c r="NSZ523" s="421"/>
      <c r="NTA523" s="421"/>
      <c r="NTB523" s="421"/>
      <c r="NTC523" s="421"/>
      <c r="NTD523" s="421"/>
      <c r="NTE523" s="421"/>
      <c r="NTF523" s="421"/>
      <c r="NTG523" s="421"/>
      <c r="NTH523" s="421"/>
      <c r="NTI523" s="421"/>
      <c r="NTJ523" s="421"/>
      <c r="NTK523" s="421"/>
      <c r="NTL523" s="421"/>
      <c r="NTM523" s="421"/>
      <c r="NTN523" s="421"/>
      <c r="NTO523" s="421"/>
      <c r="NTP523" s="421"/>
      <c r="NTQ523" s="421"/>
      <c r="NTR523" s="421"/>
      <c r="NTS523" s="421"/>
      <c r="NTT523" s="421"/>
      <c r="NTU523" s="421"/>
      <c r="NTV523" s="421"/>
      <c r="NTW523" s="421"/>
      <c r="NTX523" s="421"/>
      <c r="NTY523" s="421"/>
      <c r="NTZ523" s="421"/>
      <c r="NUA523" s="421"/>
      <c r="NUB523" s="421"/>
      <c r="NUC523" s="421"/>
      <c r="NUD523" s="421"/>
      <c r="NUE523" s="421"/>
      <c r="NUF523" s="421"/>
      <c r="NUG523" s="421"/>
      <c r="NUH523" s="421"/>
      <c r="NUI523" s="421"/>
      <c r="NUJ523" s="421"/>
      <c r="NUK523" s="421"/>
      <c r="NUL523" s="421"/>
      <c r="NUM523" s="421"/>
      <c r="NUN523" s="421"/>
      <c r="NUO523" s="421"/>
      <c r="NUP523" s="421"/>
      <c r="NUQ523" s="421"/>
      <c r="NUR523" s="421"/>
      <c r="NUS523" s="421"/>
      <c r="NUT523" s="421"/>
      <c r="NUU523" s="421"/>
      <c r="NUV523" s="421"/>
      <c r="NUW523" s="421"/>
      <c r="NUX523" s="421"/>
      <c r="NUY523" s="421"/>
      <c r="NUZ523" s="421"/>
      <c r="NVA523" s="421"/>
      <c r="NVB523" s="421"/>
      <c r="NVC523" s="421"/>
      <c r="NVD523" s="421"/>
      <c r="NVE523" s="421"/>
      <c r="NVF523" s="421"/>
      <c r="NVG523" s="421"/>
      <c r="NVH523" s="421"/>
      <c r="NVI523" s="421"/>
      <c r="NVJ523" s="421"/>
      <c r="NVK523" s="421"/>
      <c r="NVL523" s="421"/>
      <c r="NVM523" s="421"/>
      <c r="NVN523" s="421"/>
      <c r="NVO523" s="421"/>
      <c r="NVP523" s="421"/>
      <c r="NVQ523" s="421"/>
      <c r="NVR523" s="421"/>
      <c r="NVS523" s="421"/>
      <c r="NVT523" s="421"/>
      <c r="NVU523" s="421"/>
      <c r="NVV523" s="421"/>
      <c r="NVW523" s="421"/>
      <c r="NVX523" s="421"/>
      <c r="NVY523" s="421"/>
      <c r="NVZ523" s="421"/>
      <c r="NWA523" s="421"/>
      <c r="NWB523" s="421"/>
      <c r="NWC523" s="421"/>
      <c r="NWD523" s="421"/>
      <c r="NWE523" s="421"/>
      <c r="NWF523" s="421"/>
      <c r="NWG523" s="421"/>
      <c r="NWH523" s="421"/>
      <c r="NWI523" s="421"/>
      <c r="NWJ523" s="421"/>
      <c r="NWK523" s="421"/>
      <c r="NWL523" s="421"/>
      <c r="NWM523" s="421"/>
      <c r="NWN523" s="421"/>
      <c r="NWO523" s="421"/>
      <c r="NWP523" s="421"/>
      <c r="NWQ523" s="421"/>
      <c r="NWR523" s="421"/>
      <c r="NWS523" s="421"/>
      <c r="NWT523" s="421"/>
      <c r="NWU523" s="421"/>
      <c r="NWV523" s="421"/>
      <c r="NWW523" s="421"/>
      <c r="NWX523" s="421"/>
      <c r="NWY523" s="421"/>
      <c r="NWZ523" s="421"/>
      <c r="NXA523" s="421"/>
      <c r="NXB523" s="421"/>
      <c r="NXC523" s="421"/>
      <c r="NXD523" s="421"/>
      <c r="NXE523" s="421"/>
      <c r="NXF523" s="421"/>
      <c r="NXG523" s="421"/>
      <c r="NXH523" s="421"/>
      <c r="NXI523" s="421"/>
      <c r="NXJ523" s="421"/>
      <c r="NXK523" s="421"/>
      <c r="NXL523" s="421"/>
      <c r="NXM523" s="421"/>
      <c r="NXN523" s="421"/>
      <c r="NXO523" s="421"/>
      <c r="NXP523" s="421"/>
      <c r="NXQ523" s="421"/>
      <c r="NXR523" s="421"/>
      <c r="NXS523" s="421"/>
      <c r="NXT523" s="421"/>
      <c r="NXU523" s="421"/>
      <c r="NXV523" s="421"/>
      <c r="NXW523" s="421"/>
      <c r="NXX523" s="421"/>
      <c r="NXY523" s="421"/>
      <c r="NXZ523" s="421"/>
      <c r="NYA523" s="421"/>
      <c r="NYB523" s="421"/>
      <c r="NYC523" s="421"/>
      <c r="NYD523" s="421"/>
      <c r="NYE523" s="421"/>
      <c r="NYF523" s="421"/>
      <c r="NYG523" s="421"/>
      <c r="NYH523" s="421"/>
      <c r="NYI523" s="421"/>
      <c r="NYJ523" s="421"/>
      <c r="NYK523" s="421"/>
      <c r="NYL523" s="421"/>
      <c r="NYM523" s="421"/>
      <c r="NYN523" s="421"/>
      <c r="NYO523" s="421"/>
      <c r="NYP523" s="421"/>
      <c r="NYQ523" s="421"/>
      <c r="NYR523" s="421"/>
      <c r="NYS523" s="421"/>
      <c r="NYT523" s="421"/>
      <c r="NYU523" s="421"/>
      <c r="NYV523" s="421"/>
      <c r="NYW523" s="421"/>
      <c r="NYX523" s="421"/>
      <c r="NYY523" s="421"/>
      <c r="NYZ523" s="421"/>
      <c r="NZA523" s="421"/>
      <c r="NZB523" s="421"/>
      <c r="NZC523" s="421"/>
      <c r="NZD523" s="421"/>
      <c r="NZE523" s="421"/>
      <c r="NZF523" s="421"/>
      <c r="NZG523" s="421"/>
      <c r="NZH523" s="421"/>
      <c r="NZI523" s="421"/>
      <c r="NZJ523" s="421"/>
      <c r="NZK523" s="421"/>
      <c r="NZL523" s="421"/>
      <c r="NZM523" s="421"/>
      <c r="NZN523" s="421"/>
      <c r="NZO523" s="421"/>
      <c r="NZP523" s="421"/>
      <c r="NZQ523" s="421"/>
      <c r="NZR523" s="421"/>
      <c r="NZS523" s="421"/>
      <c r="NZT523" s="421"/>
      <c r="NZU523" s="421"/>
      <c r="NZV523" s="421"/>
      <c r="NZW523" s="421"/>
      <c r="NZX523" s="421"/>
      <c r="NZY523" s="421"/>
      <c r="NZZ523" s="421"/>
      <c r="OAA523" s="421"/>
      <c r="OAB523" s="421"/>
      <c r="OAC523" s="421"/>
      <c r="OAD523" s="421"/>
      <c r="OAE523" s="421"/>
      <c r="OAF523" s="421"/>
      <c r="OAG523" s="421"/>
      <c r="OAH523" s="421"/>
      <c r="OAI523" s="421"/>
      <c r="OAJ523" s="421"/>
      <c r="OAK523" s="421"/>
      <c r="OAL523" s="421"/>
      <c r="OAM523" s="421"/>
      <c r="OAN523" s="421"/>
      <c r="OAO523" s="421"/>
      <c r="OAP523" s="421"/>
      <c r="OAQ523" s="421"/>
      <c r="OAR523" s="421"/>
      <c r="OAS523" s="421"/>
      <c r="OAT523" s="421"/>
      <c r="OAU523" s="421"/>
      <c r="OAV523" s="421"/>
      <c r="OAW523" s="421"/>
      <c r="OAX523" s="421"/>
      <c r="OAY523" s="421"/>
      <c r="OAZ523" s="421"/>
      <c r="OBA523" s="421"/>
      <c r="OBB523" s="421"/>
      <c r="OBC523" s="421"/>
      <c r="OBD523" s="421"/>
      <c r="OBE523" s="421"/>
      <c r="OBF523" s="421"/>
      <c r="OBG523" s="421"/>
      <c r="OBH523" s="421"/>
      <c r="OBI523" s="421"/>
      <c r="OBJ523" s="421"/>
      <c r="OBK523" s="421"/>
      <c r="OBL523" s="421"/>
      <c r="OBM523" s="421"/>
      <c r="OBN523" s="421"/>
      <c r="OBO523" s="421"/>
      <c r="OBP523" s="421"/>
      <c r="OBQ523" s="421"/>
      <c r="OBR523" s="421"/>
      <c r="OBS523" s="421"/>
      <c r="OBT523" s="421"/>
      <c r="OBU523" s="421"/>
      <c r="OBV523" s="421"/>
      <c r="OBW523" s="421"/>
      <c r="OBX523" s="421"/>
      <c r="OBY523" s="421"/>
      <c r="OBZ523" s="421"/>
      <c r="OCA523" s="421"/>
      <c r="OCB523" s="421"/>
      <c r="OCC523" s="421"/>
      <c r="OCD523" s="421"/>
      <c r="OCE523" s="421"/>
      <c r="OCF523" s="421"/>
      <c r="OCG523" s="421"/>
      <c r="OCH523" s="421"/>
      <c r="OCI523" s="421"/>
      <c r="OCJ523" s="421"/>
      <c r="OCK523" s="421"/>
      <c r="OCL523" s="421"/>
      <c r="OCM523" s="421"/>
      <c r="OCN523" s="421"/>
      <c r="OCO523" s="421"/>
      <c r="OCP523" s="421"/>
      <c r="OCQ523" s="421"/>
      <c r="OCR523" s="421"/>
      <c r="OCS523" s="421"/>
      <c r="OCT523" s="421"/>
      <c r="OCU523" s="421"/>
      <c r="OCV523" s="421"/>
      <c r="OCW523" s="421"/>
      <c r="OCX523" s="421"/>
      <c r="OCY523" s="421"/>
      <c r="OCZ523" s="421"/>
      <c r="ODA523" s="421"/>
      <c r="ODB523" s="421"/>
      <c r="ODC523" s="421"/>
      <c r="ODD523" s="421"/>
      <c r="ODE523" s="421"/>
      <c r="ODF523" s="421"/>
      <c r="ODG523" s="421"/>
      <c r="ODH523" s="421"/>
      <c r="ODI523" s="421"/>
      <c r="ODJ523" s="421"/>
      <c r="ODK523" s="421"/>
      <c r="ODL523" s="421"/>
      <c r="ODM523" s="421"/>
      <c r="ODN523" s="421"/>
      <c r="ODO523" s="421"/>
      <c r="ODP523" s="421"/>
      <c r="ODQ523" s="421"/>
      <c r="ODR523" s="421"/>
      <c r="ODS523" s="421"/>
      <c r="ODT523" s="421"/>
      <c r="ODU523" s="421"/>
      <c r="ODV523" s="421"/>
      <c r="ODW523" s="421"/>
      <c r="ODX523" s="421"/>
      <c r="ODY523" s="421"/>
      <c r="ODZ523" s="421"/>
      <c r="OEA523" s="421"/>
      <c r="OEB523" s="421"/>
      <c r="OEC523" s="421"/>
      <c r="OED523" s="421"/>
      <c r="OEE523" s="421"/>
      <c r="OEF523" s="421"/>
      <c r="OEG523" s="421"/>
      <c r="OEH523" s="421"/>
      <c r="OEI523" s="421"/>
      <c r="OEJ523" s="421"/>
      <c r="OEK523" s="421"/>
      <c r="OEL523" s="421"/>
      <c r="OEM523" s="421"/>
      <c r="OEN523" s="421"/>
      <c r="OEO523" s="421"/>
      <c r="OEP523" s="421"/>
      <c r="OEQ523" s="421"/>
      <c r="OER523" s="421"/>
      <c r="OES523" s="421"/>
      <c r="OET523" s="421"/>
      <c r="OEU523" s="421"/>
      <c r="OEV523" s="421"/>
      <c r="OEW523" s="421"/>
      <c r="OEX523" s="421"/>
      <c r="OEY523" s="421"/>
      <c r="OEZ523" s="421"/>
      <c r="OFA523" s="421"/>
      <c r="OFB523" s="421"/>
      <c r="OFC523" s="421"/>
      <c r="OFD523" s="421"/>
      <c r="OFE523" s="421"/>
      <c r="OFF523" s="421"/>
      <c r="OFG523" s="421"/>
      <c r="OFH523" s="421"/>
      <c r="OFI523" s="421"/>
      <c r="OFJ523" s="421"/>
      <c r="OFK523" s="421"/>
      <c r="OFL523" s="421"/>
      <c r="OFM523" s="421"/>
      <c r="OFN523" s="421"/>
      <c r="OFO523" s="421"/>
      <c r="OFP523" s="421"/>
      <c r="OFQ523" s="421"/>
      <c r="OFR523" s="421"/>
      <c r="OFS523" s="421"/>
      <c r="OFT523" s="421"/>
      <c r="OFU523" s="421"/>
      <c r="OFV523" s="421"/>
      <c r="OFW523" s="421"/>
      <c r="OFX523" s="421"/>
      <c r="OFY523" s="421"/>
      <c r="OFZ523" s="421"/>
      <c r="OGA523" s="421"/>
      <c r="OGB523" s="421"/>
      <c r="OGC523" s="421"/>
      <c r="OGD523" s="421"/>
      <c r="OGE523" s="421"/>
      <c r="OGF523" s="421"/>
      <c r="OGG523" s="421"/>
      <c r="OGH523" s="421"/>
      <c r="OGI523" s="421"/>
      <c r="OGJ523" s="421"/>
      <c r="OGK523" s="421"/>
      <c r="OGL523" s="421"/>
      <c r="OGM523" s="421"/>
      <c r="OGN523" s="421"/>
      <c r="OGO523" s="421"/>
      <c r="OGP523" s="421"/>
      <c r="OGQ523" s="421"/>
      <c r="OGR523" s="421"/>
      <c r="OGS523" s="421"/>
      <c r="OGT523" s="421"/>
      <c r="OGU523" s="421"/>
      <c r="OGV523" s="421"/>
      <c r="OGW523" s="421"/>
      <c r="OGX523" s="421"/>
      <c r="OGY523" s="421"/>
      <c r="OGZ523" s="421"/>
      <c r="OHA523" s="421"/>
      <c r="OHB523" s="421"/>
      <c r="OHC523" s="421"/>
      <c r="OHD523" s="421"/>
      <c r="OHE523" s="421"/>
      <c r="OHF523" s="421"/>
      <c r="OHG523" s="421"/>
      <c r="OHH523" s="421"/>
      <c r="OHI523" s="421"/>
      <c r="OHJ523" s="421"/>
      <c r="OHK523" s="421"/>
      <c r="OHL523" s="421"/>
      <c r="OHM523" s="421"/>
      <c r="OHN523" s="421"/>
      <c r="OHO523" s="421"/>
      <c r="OHP523" s="421"/>
      <c r="OHQ523" s="421"/>
      <c r="OHR523" s="421"/>
      <c r="OHS523" s="421"/>
      <c r="OHT523" s="421"/>
      <c r="OHU523" s="421"/>
      <c r="OHV523" s="421"/>
      <c r="OHW523" s="421"/>
      <c r="OHX523" s="421"/>
      <c r="OHY523" s="421"/>
      <c r="OHZ523" s="421"/>
      <c r="OIA523" s="421"/>
      <c r="OIB523" s="421"/>
      <c r="OIC523" s="421"/>
      <c r="OID523" s="421"/>
      <c r="OIE523" s="421"/>
      <c r="OIF523" s="421"/>
      <c r="OIG523" s="421"/>
      <c r="OIH523" s="421"/>
      <c r="OII523" s="421"/>
      <c r="OIJ523" s="421"/>
      <c r="OIK523" s="421"/>
      <c r="OIL523" s="421"/>
      <c r="OIM523" s="421"/>
      <c r="OIN523" s="421"/>
      <c r="OIO523" s="421"/>
      <c r="OIP523" s="421"/>
      <c r="OIQ523" s="421"/>
      <c r="OIR523" s="421"/>
      <c r="OIS523" s="421"/>
      <c r="OIT523" s="421"/>
      <c r="OIU523" s="421"/>
      <c r="OIV523" s="421"/>
      <c r="OIW523" s="421"/>
      <c r="OIX523" s="421"/>
      <c r="OIY523" s="421"/>
      <c r="OIZ523" s="421"/>
      <c r="OJA523" s="421"/>
      <c r="OJB523" s="421"/>
      <c r="OJC523" s="421"/>
      <c r="OJD523" s="421"/>
      <c r="OJE523" s="421"/>
      <c r="OJF523" s="421"/>
      <c r="OJG523" s="421"/>
      <c r="OJH523" s="421"/>
      <c r="OJI523" s="421"/>
      <c r="OJJ523" s="421"/>
      <c r="OJK523" s="421"/>
      <c r="OJL523" s="421"/>
      <c r="OJM523" s="421"/>
      <c r="OJN523" s="421"/>
      <c r="OJO523" s="421"/>
      <c r="OJP523" s="421"/>
      <c r="OJQ523" s="421"/>
      <c r="OJR523" s="421"/>
      <c r="OJS523" s="421"/>
      <c r="OJT523" s="421"/>
      <c r="OJU523" s="421"/>
      <c r="OJV523" s="421"/>
      <c r="OJW523" s="421"/>
      <c r="OJX523" s="421"/>
      <c r="OJY523" s="421"/>
      <c r="OJZ523" s="421"/>
      <c r="OKA523" s="421"/>
      <c r="OKB523" s="421"/>
      <c r="OKC523" s="421"/>
      <c r="OKD523" s="421"/>
      <c r="OKE523" s="421"/>
      <c r="OKF523" s="421"/>
      <c r="OKG523" s="421"/>
      <c r="OKH523" s="421"/>
      <c r="OKI523" s="421"/>
      <c r="OKJ523" s="421"/>
      <c r="OKK523" s="421"/>
      <c r="OKL523" s="421"/>
      <c r="OKM523" s="421"/>
      <c r="OKN523" s="421"/>
      <c r="OKO523" s="421"/>
      <c r="OKP523" s="421"/>
      <c r="OKQ523" s="421"/>
      <c r="OKR523" s="421"/>
      <c r="OKS523" s="421"/>
      <c r="OKT523" s="421"/>
      <c r="OKU523" s="421"/>
      <c r="OKV523" s="421"/>
      <c r="OKW523" s="421"/>
      <c r="OKX523" s="421"/>
      <c r="OKY523" s="421"/>
      <c r="OKZ523" s="421"/>
      <c r="OLA523" s="421"/>
      <c r="OLB523" s="421"/>
      <c r="OLC523" s="421"/>
      <c r="OLD523" s="421"/>
      <c r="OLE523" s="421"/>
      <c r="OLF523" s="421"/>
      <c r="OLG523" s="421"/>
      <c r="OLH523" s="421"/>
      <c r="OLI523" s="421"/>
      <c r="OLJ523" s="421"/>
      <c r="OLK523" s="421"/>
      <c r="OLL523" s="421"/>
      <c r="OLM523" s="421"/>
      <c r="OLN523" s="421"/>
      <c r="OLO523" s="421"/>
      <c r="OLP523" s="421"/>
      <c r="OLQ523" s="421"/>
      <c r="OLR523" s="421"/>
      <c r="OLS523" s="421"/>
      <c r="OLT523" s="421"/>
      <c r="OLU523" s="421"/>
      <c r="OLV523" s="421"/>
      <c r="OLW523" s="421"/>
      <c r="OLX523" s="421"/>
      <c r="OLY523" s="421"/>
      <c r="OLZ523" s="421"/>
      <c r="OMA523" s="421"/>
      <c r="OMB523" s="421"/>
      <c r="OMC523" s="421"/>
      <c r="OMD523" s="421"/>
      <c r="OME523" s="421"/>
      <c r="OMF523" s="421"/>
      <c r="OMG523" s="421"/>
      <c r="OMH523" s="421"/>
      <c r="OMI523" s="421"/>
      <c r="OMJ523" s="421"/>
      <c r="OMK523" s="421"/>
      <c r="OML523" s="421"/>
      <c r="OMM523" s="421"/>
      <c r="OMN523" s="421"/>
      <c r="OMO523" s="421"/>
      <c r="OMP523" s="421"/>
      <c r="OMQ523" s="421"/>
      <c r="OMR523" s="421"/>
      <c r="OMS523" s="421"/>
      <c r="OMT523" s="421"/>
      <c r="OMU523" s="421"/>
      <c r="OMV523" s="421"/>
      <c r="OMW523" s="421"/>
      <c r="OMX523" s="421"/>
      <c r="OMY523" s="421"/>
      <c r="OMZ523" s="421"/>
      <c r="ONA523" s="421"/>
      <c r="ONB523" s="421"/>
      <c r="ONC523" s="421"/>
      <c r="OND523" s="421"/>
      <c r="ONE523" s="421"/>
      <c r="ONF523" s="421"/>
      <c r="ONG523" s="421"/>
      <c r="ONH523" s="421"/>
      <c r="ONI523" s="421"/>
      <c r="ONJ523" s="421"/>
      <c r="ONK523" s="421"/>
      <c r="ONL523" s="421"/>
      <c r="ONM523" s="421"/>
      <c r="ONN523" s="421"/>
      <c r="ONO523" s="421"/>
      <c r="ONP523" s="421"/>
      <c r="ONQ523" s="421"/>
      <c r="ONR523" s="421"/>
      <c r="ONS523" s="421"/>
      <c r="ONT523" s="421"/>
      <c r="ONU523" s="421"/>
      <c r="ONV523" s="421"/>
      <c r="ONW523" s="421"/>
      <c r="ONX523" s="421"/>
      <c r="ONY523" s="421"/>
      <c r="ONZ523" s="421"/>
      <c r="OOA523" s="421"/>
      <c r="OOB523" s="421"/>
      <c r="OOC523" s="421"/>
      <c r="OOD523" s="421"/>
      <c r="OOE523" s="421"/>
      <c r="OOF523" s="421"/>
      <c r="OOG523" s="421"/>
      <c r="OOH523" s="421"/>
      <c r="OOI523" s="421"/>
      <c r="OOJ523" s="421"/>
      <c r="OOK523" s="421"/>
      <c r="OOL523" s="421"/>
      <c r="OOM523" s="421"/>
      <c r="OON523" s="421"/>
      <c r="OOO523" s="421"/>
      <c r="OOP523" s="421"/>
      <c r="OOQ523" s="421"/>
      <c r="OOR523" s="421"/>
      <c r="OOS523" s="421"/>
      <c r="OOT523" s="421"/>
      <c r="OOU523" s="421"/>
      <c r="OOV523" s="421"/>
      <c r="OOW523" s="421"/>
      <c r="OOX523" s="421"/>
      <c r="OOY523" s="421"/>
      <c r="OOZ523" s="421"/>
      <c r="OPA523" s="421"/>
      <c r="OPB523" s="421"/>
      <c r="OPC523" s="421"/>
      <c r="OPD523" s="421"/>
      <c r="OPE523" s="421"/>
      <c r="OPF523" s="421"/>
      <c r="OPG523" s="421"/>
      <c r="OPH523" s="421"/>
      <c r="OPI523" s="421"/>
      <c r="OPJ523" s="421"/>
      <c r="OPK523" s="421"/>
      <c r="OPL523" s="421"/>
      <c r="OPM523" s="421"/>
      <c r="OPN523" s="421"/>
      <c r="OPO523" s="421"/>
      <c r="OPP523" s="421"/>
      <c r="OPQ523" s="421"/>
      <c r="OPR523" s="421"/>
      <c r="OPS523" s="421"/>
      <c r="OPT523" s="421"/>
      <c r="OPU523" s="421"/>
      <c r="OPV523" s="421"/>
      <c r="OPW523" s="421"/>
      <c r="OPX523" s="421"/>
      <c r="OPY523" s="421"/>
      <c r="OPZ523" s="421"/>
      <c r="OQA523" s="421"/>
      <c r="OQB523" s="421"/>
      <c r="OQC523" s="421"/>
      <c r="OQD523" s="421"/>
      <c r="OQE523" s="421"/>
      <c r="OQF523" s="421"/>
      <c r="OQG523" s="421"/>
      <c r="OQH523" s="421"/>
      <c r="OQI523" s="421"/>
      <c r="OQJ523" s="421"/>
      <c r="OQK523" s="421"/>
      <c r="OQL523" s="421"/>
      <c r="OQM523" s="421"/>
      <c r="OQN523" s="421"/>
      <c r="OQO523" s="421"/>
      <c r="OQP523" s="421"/>
      <c r="OQQ523" s="421"/>
      <c r="OQR523" s="421"/>
      <c r="OQS523" s="421"/>
      <c r="OQT523" s="421"/>
      <c r="OQU523" s="421"/>
      <c r="OQV523" s="421"/>
      <c r="OQW523" s="421"/>
      <c r="OQX523" s="421"/>
      <c r="OQY523" s="421"/>
      <c r="OQZ523" s="421"/>
      <c r="ORA523" s="421"/>
      <c r="ORB523" s="421"/>
      <c r="ORC523" s="421"/>
      <c r="ORD523" s="421"/>
      <c r="ORE523" s="421"/>
      <c r="ORF523" s="421"/>
      <c r="ORG523" s="421"/>
      <c r="ORH523" s="421"/>
      <c r="ORI523" s="421"/>
      <c r="ORJ523" s="421"/>
      <c r="ORK523" s="421"/>
      <c r="ORL523" s="421"/>
      <c r="ORM523" s="421"/>
      <c r="ORN523" s="421"/>
      <c r="ORO523" s="421"/>
      <c r="ORP523" s="421"/>
      <c r="ORQ523" s="421"/>
      <c r="ORR523" s="421"/>
      <c r="ORS523" s="421"/>
      <c r="ORT523" s="421"/>
      <c r="ORU523" s="421"/>
      <c r="ORV523" s="421"/>
      <c r="ORW523" s="421"/>
      <c r="ORX523" s="421"/>
      <c r="ORY523" s="421"/>
      <c r="ORZ523" s="421"/>
      <c r="OSA523" s="421"/>
      <c r="OSB523" s="421"/>
      <c r="OSC523" s="421"/>
      <c r="OSD523" s="421"/>
      <c r="OSE523" s="421"/>
      <c r="OSF523" s="421"/>
      <c r="OSG523" s="421"/>
      <c r="OSH523" s="421"/>
      <c r="OSI523" s="421"/>
      <c r="OSJ523" s="421"/>
      <c r="OSK523" s="421"/>
      <c r="OSL523" s="421"/>
      <c r="OSM523" s="421"/>
      <c r="OSN523" s="421"/>
      <c r="OSO523" s="421"/>
      <c r="OSP523" s="421"/>
      <c r="OSQ523" s="421"/>
      <c r="OSR523" s="421"/>
      <c r="OSS523" s="421"/>
      <c r="OST523" s="421"/>
      <c r="OSU523" s="421"/>
      <c r="OSV523" s="421"/>
      <c r="OSW523" s="421"/>
      <c r="OSX523" s="421"/>
      <c r="OSY523" s="421"/>
      <c r="OSZ523" s="421"/>
      <c r="OTA523" s="421"/>
      <c r="OTB523" s="421"/>
      <c r="OTC523" s="421"/>
      <c r="OTD523" s="421"/>
      <c r="OTE523" s="421"/>
      <c r="OTF523" s="421"/>
      <c r="OTG523" s="421"/>
      <c r="OTH523" s="421"/>
      <c r="OTI523" s="421"/>
      <c r="OTJ523" s="421"/>
      <c r="OTK523" s="421"/>
      <c r="OTL523" s="421"/>
      <c r="OTM523" s="421"/>
      <c r="OTN523" s="421"/>
      <c r="OTO523" s="421"/>
      <c r="OTP523" s="421"/>
      <c r="OTQ523" s="421"/>
      <c r="OTR523" s="421"/>
      <c r="OTS523" s="421"/>
      <c r="OTT523" s="421"/>
      <c r="OTU523" s="421"/>
      <c r="OTV523" s="421"/>
      <c r="OTW523" s="421"/>
      <c r="OTX523" s="421"/>
      <c r="OTY523" s="421"/>
      <c r="OTZ523" s="421"/>
      <c r="OUA523" s="421"/>
      <c r="OUB523" s="421"/>
      <c r="OUC523" s="421"/>
      <c r="OUD523" s="421"/>
      <c r="OUE523" s="421"/>
      <c r="OUF523" s="421"/>
      <c r="OUG523" s="421"/>
      <c r="OUH523" s="421"/>
      <c r="OUI523" s="421"/>
      <c r="OUJ523" s="421"/>
      <c r="OUK523" s="421"/>
      <c r="OUL523" s="421"/>
      <c r="OUM523" s="421"/>
      <c r="OUN523" s="421"/>
      <c r="OUO523" s="421"/>
      <c r="OUP523" s="421"/>
      <c r="OUQ523" s="421"/>
      <c r="OUR523" s="421"/>
      <c r="OUS523" s="421"/>
      <c r="OUT523" s="421"/>
      <c r="OUU523" s="421"/>
      <c r="OUV523" s="421"/>
      <c r="OUW523" s="421"/>
      <c r="OUX523" s="421"/>
      <c r="OUY523" s="421"/>
      <c r="OUZ523" s="421"/>
      <c r="OVA523" s="421"/>
      <c r="OVB523" s="421"/>
      <c r="OVC523" s="421"/>
      <c r="OVD523" s="421"/>
      <c r="OVE523" s="421"/>
      <c r="OVF523" s="421"/>
      <c r="OVG523" s="421"/>
      <c r="OVH523" s="421"/>
      <c r="OVI523" s="421"/>
      <c r="OVJ523" s="421"/>
      <c r="OVK523" s="421"/>
      <c r="OVL523" s="421"/>
      <c r="OVM523" s="421"/>
      <c r="OVN523" s="421"/>
      <c r="OVO523" s="421"/>
      <c r="OVP523" s="421"/>
      <c r="OVQ523" s="421"/>
      <c r="OVR523" s="421"/>
      <c r="OVS523" s="421"/>
      <c r="OVT523" s="421"/>
      <c r="OVU523" s="421"/>
      <c r="OVV523" s="421"/>
      <c r="OVW523" s="421"/>
      <c r="OVX523" s="421"/>
      <c r="OVY523" s="421"/>
      <c r="OVZ523" s="421"/>
      <c r="OWA523" s="421"/>
      <c r="OWB523" s="421"/>
      <c r="OWC523" s="421"/>
      <c r="OWD523" s="421"/>
      <c r="OWE523" s="421"/>
      <c r="OWF523" s="421"/>
      <c r="OWG523" s="421"/>
      <c r="OWH523" s="421"/>
      <c r="OWI523" s="421"/>
      <c r="OWJ523" s="421"/>
      <c r="OWK523" s="421"/>
      <c r="OWL523" s="421"/>
      <c r="OWM523" s="421"/>
      <c r="OWN523" s="421"/>
      <c r="OWO523" s="421"/>
      <c r="OWP523" s="421"/>
      <c r="OWQ523" s="421"/>
      <c r="OWR523" s="421"/>
      <c r="OWS523" s="421"/>
      <c r="OWT523" s="421"/>
      <c r="OWU523" s="421"/>
      <c r="OWV523" s="421"/>
      <c r="OWW523" s="421"/>
      <c r="OWX523" s="421"/>
      <c r="OWY523" s="421"/>
      <c r="OWZ523" s="421"/>
      <c r="OXA523" s="421"/>
      <c r="OXB523" s="421"/>
      <c r="OXC523" s="421"/>
      <c r="OXD523" s="421"/>
      <c r="OXE523" s="421"/>
      <c r="OXF523" s="421"/>
      <c r="OXG523" s="421"/>
      <c r="OXH523" s="421"/>
      <c r="OXI523" s="421"/>
      <c r="OXJ523" s="421"/>
      <c r="OXK523" s="421"/>
      <c r="OXL523" s="421"/>
      <c r="OXM523" s="421"/>
      <c r="OXN523" s="421"/>
      <c r="OXO523" s="421"/>
      <c r="OXP523" s="421"/>
      <c r="OXQ523" s="421"/>
      <c r="OXR523" s="421"/>
      <c r="OXS523" s="421"/>
      <c r="OXT523" s="421"/>
      <c r="OXU523" s="421"/>
      <c r="OXV523" s="421"/>
      <c r="OXW523" s="421"/>
      <c r="OXX523" s="421"/>
      <c r="OXY523" s="421"/>
      <c r="OXZ523" s="421"/>
      <c r="OYA523" s="421"/>
      <c r="OYB523" s="421"/>
      <c r="OYC523" s="421"/>
      <c r="OYD523" s="421"/>
      <c r="OYE523" s="421"/>
      <c r="OYF523" s="421"/>
      <c r="OYG523" s="421"/>
      <c r="OYH523" s="421"/>
      <c r="OYI523" s="421"/>
      <c r="OYJ523" s="421"/>
      <c r="OYK523" s="421"/>
      <c r="OYL523" s="421"/>
      <c r="OYM523" s="421"/>
      <c r="OYN523" s="421"/>
      <c r="OYO523" s="421"/>
      <c r="OYP523" s="421"/>
      <c r="OYQ523" s="421"/>
      <c r="OYR523" s="421"/>
      <c r="OYS523" s="421"/>
      <c r="OYT523" s="421"/>
      <c r="OYU523" s="421"/>
      <c r="OYV523" s="421"/>
      <c r="OYW523" s="421"/>
      <c r="OYX523" s="421"/>
      <c r="OYY523" s="421"/>
      <c r="OYZ523" s="421"/>
      <c r="OZA523" s="421"/>
      <c r="OZB523" s="421"/>
      <c r="OZC523" s="421"/>
      <c r="OZD523" s="421"/>
      <c r="OZE523" s="421"/>
      <c r="OZF523" s="421"/>
      <c r="OZG523" s="421"/>
      <c r="OZH523" s="421"/>
      <c r="OZI523" s="421"/>
      <c r="OZJ523" s="421"/>
      <c r="OZK523" s="421"/>
      <c r="OZL523" s="421"/>
      <c r="OZM523" s="421"/>
      <c r="OZN523" s="421"/>
      <c r="OZO523" s="421"/>
      <c r="OZP523" s="421"/>
      <c r="OZQ523" s="421"/>
      <c r="OZR523" s="421"/>
      <c r="OZS523" s="421"/>
      <c r="OZT523" s="421"/>
      <c r="OZU523" s="421"/>
      <c r="OZV523" s="421"/>
      <c r="OZW523" s="421"/>
      <c r="OZX523" s="421"/>
      <c r="OZY523" s="421"/>
      <c r="OZZ523" s="421"/>
      <c r="PAA523" s="421"/>
      <c r="PAB523" s="421"/>
      <c r="PAC523" s="421"/>
      <c r="PAD523" s="421"/>
      <c r="PAE523" s="421"/>
      <c r="PAF523" s="421"/>
      <c r="PAG523" s="421"/>
      <c r="PAH523" s="421"/>
      <c r="PAI523" s="421"/>
      <c r="PAJ523" s="421"/>
      <c r="PAK523" s="421"/>
      <c r="PAL523" s="421"/>
      <c r="PAM523" s="421"/>
      <c r="PAN523" s="421"/>
      <c r="PAO523" s="421"/>
      <c r="PAP523" s="421"/>
      <c r="PAQ523" s="421"/>
      <c r="PAR523" s="421"/>
      <c r="PAS523" s="421"/>
      <c r="PAT523" s="421"/>
      <c r="PAU523" s="421"/>
      <c r="PAV523" s="421"/>
      <c r="PAW523" s="421"/>
      <c r="PAX523" s="421"/>
      <c r="PAY523" s="421"/>
      <c r="PAZ523" s="421"/>
      <c r="PBA523" s="421"/>
      <c r="PBB523" s="421"/>
      <c r="PBC523" s="421"/>
      <c r="PBD523" s="421"/>
      <c r="PBE523" s="421"/>
      <c r="PBF523" s="421"/>
      <c r="PBG523" s="421"/>
      <c r="PBH523" s="421"/>
      <c r="PBI523" s="421"/>
      <c r="PBJ523" s="421"/>
      <c r="PBK523" s="421"/>
      <c r="PBL523" s="421"/>
      <c r="PBM523" s="421"/>
      <c r="PBN523" s="421"/>
      <c r="PBO523" s="421"/>
      <c r="PBP523" s="421"/>
      <c r="PBQ523" s="421"/>
      <c r="PBR523" s="421"/>
      <c r="PBS523" s="421"/>
      <c r="PBT523" s="421"/>
      <c r="PBU523" s="421"/>
      <c r="PBV523" s="421"/>
      <c r="PBW523" s="421"/>
      <c r="PBX523" s="421"/>
      <c r="PBY523" s="421"/>
      <c r="PBZ523" s="421"/>
      <c r="PCA523" s="421"/>
      <c r="PCB523" s="421"/>
      <c r="PCC523" s="421"/>
      <c r="PCD523" s="421"/>
      <c r="PCE523" s="421"/>
      <c r="PCF523" s="421"/>
      <c r="PCG523" s="421"/>
      <c r="PCH523" s="421"/>
      <c r="PCI523" s="421"/>
      <c r="PCJ523" s="421"/>
      <c r="PCK523" s="421"/>
      <c r="PCL523" s="421"/>
      <c r="PCM523" s="421"/>
      <c r="PCN523" s="421"/>
      <c r="PCO523" s="421"/>
      <c r="PCP523" s="421"/>
      <c r="PCQ523" s="421"/>
      <c r="PCR523" s="421"/>
      <c r="PCS523" s="421"/>
      <c r="PCT523" s="421"/>
      <c r="PCU523" s="421"/>
      <c r="PCV523" s="421"/>
      <c r="PCW523" s="421"/>
      <c r="PCX523" s="421"/>
      <c r="PCY523" s="421"/>
      <c r="PCZ523" s="421"/>
      <c r="PDA523" s="421"/>
      <c r="PDB523" s="421"/>
      <c r="PDC523" s="421"/>
      <c r="PDD523" s="421"/>
      <c r="PDE523" s="421"/>
      <c r="PDF523" s="421"/>
      <c r="PDG523" s="421"/>
      <c r="PDH523" s="421"/>
      <c r="PDI523" s="421"/>
      <c r="PDJ523" s="421"/>
      <c r="PDK523" s="421"/>
      <c r="PDL523" s="421"/>
      <c r="PDM523" s="421"/>
      <c r="PDN523" s="421"/>
      <c r="PDO523" s="421"/>
      <c r="PDP523" s="421"/>
      <c r="PDQ523" s="421"/>
      <c r="PDR523" s="421"/>
      <c r="PDS523" s="421"/>
      <c r="PDT523" s="421"/>
      <c r="PDU523" s="421"/>
      <c r="PDV523" s="421"/>
      <c r="PDW523" s="421"/>
      <c r="PDX523" s="421"/>
      <c r="PDY523" s="421"/>
      <c r="PDZ523" s="421"/>
      <c r="PEA523" s="421"/>
      <c r="PEB523" s="421"/>
      <c r="PEC523" s="421"/>
      <c r="PED523" s="421"/>
      <c r="PEE523" s="421"/>
      <c r="PEF523" s="421"/>
      <c r="PEG523" s="421"/>
      <c r="PEH523" s="421"/>
      <c r="PEI523" s="421"/>
      <c r="PEJ523" s="421"/>
      <c r="PEK523" s="421"/>
      <c r="PEL523" s="421"/>
      <c r="PEM523" s="421"/>
      <c r="PEN523" s="421"/>
      <c r="PEO523" s="421"/>
      <c r="PEP523" s="421"/>
      <c r="PEQ523" s="421"/>
      <c r="PER523" s="421"/>
      <c r="PES523" s="421"/>
      <c r="PET523" s="421"/>
      <c r="PEU523" s="421"/>
      <c r="PEV523" s="421"/>
      <c r="PEW523" s="421"/>
      <c r="PEX523" s="421"/>
      <c r="PEY523" s="421"/>
      <c r="PEZ523" s="421"/>
      <c r="PFA523" s="421"/>
      <c r="PFB523" s="421"/>
      <c r="PFC523" s="421"/>
      <c r="PFD523" s="421"/>
      <c r="PFE523" s="421"/>
      <c r="PFF523" s="421"/>
      <c r="PFG523" s="421"/>
      <c r="PFH523" s="421"/>
      <c r="PFI523" s="421"/>
      <c r="PFJ523" s="421"/>
      <c r="PFK523" s="421"/>
      <c r="PFL523" s="421"/>
      <c r="PFM523" s="421"/>
      <c r="PFN523" s="421"/>
      <c r="PFO523" s="421"/>
      <c r="PFP523" s="421"/>
      <c r="PFQ523" s="421"/>
      <c r="PFR523" s="421"/>
      <c r="PFS523" s="421"/>
      <c r="PFT523" s="421"/>
      <c r="PFU523" s="421"/>
      <c r="PFV523" s="421"/>
      <c r="PFW523" s="421"/>
      <c r="PFX523" s="421"/>
      <c r="PFY523" s="421"/>
      <c r="PFZ523" s="421"/>
      <c r="PGA523" s="421"/>
      <c r="PGB523" s="421"/>
      <c r="PGC523" s="421"/>
      <c r="PGD523" s="421"/>
      <c r="PGE523" s="421"/>
      <c r="PGF523" s="421"/>
      <c r="PGG523" s="421"/>
      <c r="PGH523" s="421"/>
      <c r="PGI523" s="421"/>
      <c r="PGJ523" s="421"/>
      <c r="PGK523" s="421"/>
      <c r="PGL523" s="421"/>
      <c r="PGM523" s="421"/>
      <c r="PGN523" s="421"/>
      <c r="PGO523" s="421"/>
      <c r="PGP523" s="421"/>
      <c r="PGQ523" s="421"/>
      <c r="PGR523" s="421"/>
      <c r="PGS523" s="421"/>
      <c r="PGT523" s="421"/>
      <c r="PGU523" s="421"/>
      <c r="PGV523" s="421"/>
      <c r="PGW523" s="421"/>
      <c r="PGX523" s="421"/>
      <c r="PGY523" s="421"/>
      <c r="PGZ523" s="421"/>
      <c r="PHA523" s="421"/>
      <c r="PHB523" s="421"/>
      <c r="PHC523" s="421"/>
      <c r="PHD523" s="421"/>
      <c r="PHE523" s="421"/>
      <c r="PHF523" s="421"/>
      <c r="PHG523" s="421"/>
      <c r="PHH523" s="421"/>
      <c r="PHI523" s="421"/>
      <c r="PHJ523" s="421"/>
      <c r="PHK523" s="421"/>
      <c r="PHL523" s="421"/>
      <c r="PHM523" s="421"/>
      <c r="PHN523" s="421"/>
      <c r="PHO523" s="421"/>
      <c r="PHP523" s="421"/>
      <c r="PHQ523" s="421"/>
      <c r="PHR523" s="421"/>
      <c r="PHS523" s="421"/>
      <c r="PHT523" s="421"/>
      <c r="PHU523" s="421"/>
      <c r="PHV523" s="421"/>
      <c r="PHW523" s="421"/>
      <c r="PHX523" s="421"/>
      <c r="PHY523" s="421"/>
      <c r="PHZ523" s="421"/>
      <c r="PIA523" s="421"/>
      <c r="PIB523" s="421"/>
      <c r="PIC523" s="421"/>
      <c r="PID523" s="421"/>
      <c r="PIE523" s="421"/>
      <c r="PIF523" s="421"/>
      <c r="PIG523" s="421"/>
      <c r="PIH523" s="421"/>
      <c r="PII523" s="421"/>
      <c r="PIJ523" s="421"/>
      <c r="PIK523" s="421"/>
      <c r="PIL523" s="421"/>
      <c r="PIM523" s="421"/>
      <c r="PIN523" s="421"/>
      <c r="PIO523" s="421"/>
      <c r="PIP523" s="421"/>
      <c r="PIQ523" s="421"/>
      <c r="PIR523" s="421"/>
      <c r="PIS523" s="421"/>
      <c r="PIT523" s="421"/>
      <c r="PIU523" s="421"/>
      <c r="PIV523" s="421"/>
      <c r="PIW523" s="421"/>
      <c r="PIX523" s="421"/>
      <c r="PIY523" s="421"/>
      <c r="PIZ523" s="421"/>
      <c r="PJA523" s="421"/>
      <c r="PJB523" s="421"/>
      <c r="PJC523" s="421"/>
      <c r="PJD523" s="421"/>
      <c r="PJE523" s="421"/>
      <c r="PJF523" s="421"/>
      <c r="PJG523" s="421"/>
      <c r="PJH523" s="421"/>
      <c r="PJI523" s="421"/>
      <c r="PJJ523" s="421"/>
      <c r="PJK523" s="421"/>
      <c r="PJL523" s="421"/>
      <c r="PJM523" s="421"/>
      <c r="PJN523" s="421"/>
      <c r="PJO523" s="421"/>
      <c r="PJP523" s="421"/>
      <c r="PJQ523" s="421"/>
      <c r="PJR523" s="421"/>
      <c r="PJS523" s="421"/>
      <c r="PJT523" s="421"/>
      <c r="PJU523" s="421"/>
      <c r="PJV523" s="421"/>
      <c r="PJW523" s="421"/>
      <c r="PJX523" s="421"/>
      <c r="PJY523" s="421"/>
      <c r="PJZ523" s="421"/>
      <c r="PKA523" s="421"/>
      <c r="PKB523" s="421"/>
      <c r="PKC523" s="421"/>
      <c r="PKD523" s="421"/>
      <c r="PKE523" s="421"/>
      <c r="PKF523" s="421"/>
      <c r="PKG523" s="421"/>
      <c r="PKH523" s="421"/>
      <c r="PKI523" s="421"/>
      <c r="PKJ523" s="421"/>
      <c r="PKK523" s="421"/>
      <c r="PKL523" s="421"/>
      <c r="PKM523" s="421"/>
      <c r="PKN523" s="421"/>
      <c r="PKO523" s="421"/>
      <c r="PKP523" s="421"/>
      <c r="PKQ523" s="421"/>
      <c r="PKR523" s="421"/>
      <c r="PKS523" s="421"/>
      <c r="PKT523" s="421"/>
      <c r="PKU523" s="421"/>
      <c r="PKV523" s="421"/>
      <c r="PKW523" s="421"/>
      <c r="PKX523" s="421"/>
      <c r="PKY523" s="421"/>
      <c r="PKZ523" s="421"/>
      <c r="PLA523" s="421"/>
      <c r="PLB523" s="421"/>
      <c r="PLC523" s="421"/>
      <c r="PLD523" s="421"/>
      <c r="PLE523" s="421"/>
      <c r="PLF523" s="421"/>
      <c r="PLG523" s="421"/>
      <c r="PLH523" s="421"/>
      <c r="PLI523" s="421"/>
      <c r="PLJ523" s="421"/>
      <c r="PLK523" s="421"/>
      <c r="PLL523" s="421"/>
      <c r="PLM523" s="421"/>
      <c r="PLN523" s="421"/>
      <c r="PLO523" s="421"/>
      <c r="PLP523" s="421"/>
      <c r="PLQ523" s="421"/>
      <c r="PLR523" s="421"/>
      <c r="PLS523" s="421"/>
      <c r="PLT523" s="421"/>
      <c r="PLU523" s="421"/>
      <c r="PLV523" s="421"/>
      <c r="PLW523" s="421"/>
      <c r="PLX523" s="421"/>
      <c r="PLY523" s="421"/>
      <c r="PLZ523" s="421"/>
      <c r="PMA523" s="421"/>
      <c r="PMB523" s="421"/>
      <c r="PMC523" s="421"/>
      <c r="PMD523" s="421"/>
      <c r="PME523" s="421"/>
      <c r="PMF523" s="421"/>
      <c r="PMG523" s="421"/>
      <c r="PMH523" s="421"/>
      <c r="PMI523" s="421"/>
      <c r="PMJ523" s="421"/>
      <c r="PMK523" s="421"/>
      <c r="PML523" s="421"/>
      <c r="PMM523" s="421"/>
      <c r="PMN523" s="421"/>
      <c r="PMO523" s="421"/>
      <c r="PMP523" s="421"/>
      <c r="PMQ523" s="421"/>
      <c r="PMR523" s="421"/>
      <c r="PMS523" s="421"/>
      <c r="PMT523" s="421"/>
      <c r="PMU523" s="421"/>
      <c r="PMV523" s="421"/>
      <c r="PMW523" s="421"/>
      <c r="PMX523" s="421"/>
      <c r="PMY523" s="421"/>
      <c r="PMZ523" s="421"/>
      <c r="PNA523" s="421"/>
      <c r="PNB523" s="421"/>
      <c r="PNC523" s="421"/>
      <c r="PND523" s="421"/>
      <c r="PNE523" s="421"/>
      <c r="PNF523" s="421"/>
      <c r="PNG523" s="421"/>
      <c r="PNH523" s="421"/>
      <c r="PNI523" s="421"/>
      <c r="PNJ523" s="421"/>
      <c r="PNK523" s="421"/>
      <c r="PNL523" s="421"/>
      <c r="PNM523" s="421"/>
      <c r="PNN523" s="421"/>
      <c r="PNO523" s="421"/>
      <c r="PNP523" s="421"/>
      <c r="PNQ523" s="421"/>
      <c r="PNR523" s="421"/>
      <c r="PNS523" s="421"/>
      <c r="PNT523" s="421"/>
      <c r="PNU523" s="421"/>
      <c r="PNV523" s="421"/>
      <c r="PNW523" s="421"/>
      <c r="PNX523" s="421"/>
      <c r="PNY523" s="421"/>
      <c r="PNZ523" s="421"/>
      <c r="POA523" s="421"/>
      <c r="POB523" s="421"/>
      <c r="POC523" s="421"/>
      <c r="POD523" s="421"/>
      <c r="POE523" s="421"/>
      <c r="POF523" s="421"/>
      <c r="POG523" s="421"/>
      <c r="POH523" s="421"/>
      <c r="POI523" s="421"/>
      <c r="POJ523" s="421"/>
      <c r="POK523" s="421"/>
      <c r="POL523" s="421"/>
      <c r="POM523" s="421"/>
      <c r="PON523" s="421"/>
      <c r="POO523" s="421"/>
      <c r="POP523" s="421"/>
      <c r="POQ523" s="421"/>
      <c r="POR523" s="421"/>
      <c r="POS523" s="421"/>
      <c r="POT523" s="421"/>
      <c r="POU523" s="421"/>
      <c r="POV523" s="421"/>
      <c r="POW523" s="421"/>
      <c r="POX523" s="421"/>
      <c r="POY523" s="421"/>
      <c r="POZ523" s="421"/>
      <c r="PPA523" s="421"/>
      <c r="PPB523" s="421"/>
      <c r="PPC523" s="421"/>
      <c r="PPD523" s="421"/>
      <c r="PPE523" s="421"/>
      <c r="PPF523" s="421"/>
      <c r="PPG523" s="421"/>
      <c r="PPH523" s="421"/>
      <c r="PPI523" s="421"/>
      <c r="PPJ523" s="421"/>
      <c r="PPK523" s="421"/>
      <c r="PPL523" s="421"/>
      <c r="PPM523" s="421"/>
      <c r="PPN523" s="421"/>
      <c r="PPO523" s="421"/>
      <c r="PPP523" s="421"/>
      <c r="PPQ523" s="421"/>
      <c r="PPR523" s="421"/>
      <c r="PPS523" s="421"/>
      <c r="PPT523" s="421"/>
      <c r="PPU523" s="421"/>
      <c r="PPV523" s="421"/>
      <c r="PPW523" s="421"/>
      <c r="PPX523" s="421"/>
      <c r="PPY523" s="421"/>
      <c r="PPZ523" s="421"/>
      <c r="PQA523" s="421"/>
      <c r="PQB523" s="421"/>
      <c r="PQC523" s="421"/>
      <c r="PQD523" s="421"/>
      <c r="PQE523" s="421"/>
      <c r="PQF523" s="421"/>
      <c r="PQG523" s="421"/>
      <c r="PQH523" s="421"/>
      <c r="PQI523" s="421"/>
      <c r="PQJ523" s="421"/>
      <c r="PQK523" s="421"/>
      <c r="PQL523" s="421"/>
      <c r="PQM523" s="421"/>
      <c r="PQN523" s="421"/>
      <c r="PQO523" s="421"/>
      <c r="PQP523" s="421"/>
      <c r="PQQ523" s="421"/>
      <c r="PQR523" s="421"/>
      <c r="PQS523" s="421"/>
      <c r="PQT523" s="421"/>
      <c r="PQU523" s="421"/>
      <c r="PQV523" s="421"/>
      <c r="PQW523" s="421"/>
      <c r="PQX523" s="421"/>
      <c r="PQY523" s="421"/>
      <c r="PQZ523" s="421"/>
      <c r="PRA523" s="421"/>
      <c r="PRB523" s="421"/>
      <c r="PRC523" s="421"/>
      <c r="PRD523" s="421"/>
      <c r="PRE523" s="421"/>
      <c r="PRF523" s="421"/>
      <c r="PRG523" s="421"/>
      <c r="PRH523" s="421"/>
      <c r="PRI523" s="421"/>
      <c r="PRJ523" s="421"/>
      <c r="PRK523" s="421"/>
      <c r="PRL523" s="421"/>
      <c r="PRM523" s="421"/>
      <c r="PRN523" s="421"/>
      <c r="PRO523" s="421"/>
      <c r="PRP523" s="421"/>
      <c r="PRQ523" s="421"/>
      <c r="PRR523" s="421"/>
      <c r="PRS523" s="421"/>
      <c r="PRT523" s="421"/>
      <c r="PRU523" s="421"/>
      <c r="PRV523" s="421"/>
      <c r="PRW523" s="421"/>
      <c r="PRX523" s="421"/>
      <c r="PRY523" s="421"/>
      <c r="PRZ523" s="421"/>
      <c r="PSA523" s="421"/>
      <c r="PSB523" s="421"/>
      <c r="PSC523" s="421"/>
      <c r="PSD523" s="421"/>
      <c r="PSE523" s="421"/>
      <c r="PSF523" s="421"/>
      <c r="PSG523" s="421"/>
      <c r="PSH523" s="421"/>
      <c r="PSI523" s="421"/>
      <c r="PSJ523" s="421"/>
      <c r="PSK523" s="421"/>
      <c r="PSL523" s="421"/>
      <c r="PSM523" s="421"/>
      <c r="PSN523" s="421"/>
      <c r="PSO523" s="421"/>
      <c r="PSP523" s="421"/>
      <c r="PSQ523" s="421"/>
      <c r="PSR523" s="421"/>
      <c r="PSS523" s="421"/>
      <c r="PST523" s="421"/>
      <c r="PSU523" s="421"/>
      <c r="PSV523" s="421"/>
      <c r="PSW523" s="421"/>
      <c r="PSX523" s="421"/>
      <c r="PSY523" s="421"/>
      <c r="PSZ523" s="421"/>
      <c r="PTA523" s="421"/>
      <c r="PTB523" s="421"/>
      <c r="PTC523" s="421"/>
      <c r="PTD523" s="421"/>
      <c r="PTE523" s="421"/>
      <c r="PTF523" s="421"/>
      <c r="PTG523" s="421"/>
      <c r="PTH523" s="421"/>
      <c r="PTI523" s="421"/>
      <c r="PTJ523" s="421"/>
      <c r="PTK523" s="421"/>
      <c r="PTL523" s="421"/>
      <c r="PTM523" s="421"/>
      <c r="PTN523" s="421"/>
      <c r="PTO523" s="421"/>
      <c r="PTP523" s="421"/>
      <c r="PTQ523" s="421"/>
      <c r="PTR523" s="421"/>
      <c r="PTS523" s="421"/>
      <c r="PTT523" s="421"/>
      <c r="PTU523" s="421"/>
      <c r="PTV523" s="421"/>
      <c r="PTW523" s="421"/>
      <c r="PTX523" s="421"/>
      <c r="PTY523" s="421"/>
      <c r="PTZ523" s="421"/>
      <c r="PUA523" s="421"/>
      <c r="PUB523" s="421"/>
      <c r="PUC523" s="421"/>
      <c r="PUD523" s="421"/>
      <c r="PUE523" s="421"/>
      <c r="PUF523" s="421"/>
      <c r="PUG523" s="421"/>
      <c r="PUH523" s="421"/>
      <c r="PUI523" s="421"/>
      <c r="PUJ523" s="421"/>
      <c r="PUK523" s="421"/>
      <c r="PUL523" s="421"/>
      <c r="PUM523" s="421"/>
      <c r="PUN523" s="421"/>
      <c r="PUO523" s="421"/>
      <c r="PUP523" s="421"/>
      <c r="PUQ523" s="421"/>
      <c r="PUR523" s="421"/>
      <c r="PUS523" s="421"/>
      <c r="PUT523" s="421"/>
      <c r="PUU523" s="421"/>
      <c r="PUV523" s="421"/>
      <c r="PUW523" s="421"/>
      <c r="PUX523" s="421"/>
      <c r="PUY523" s="421"/>
      <c r="PUZ523" s="421"/>
      <c r="PVA523" s="421"/>
      <c r="PVB523" s="421"/>
      <c r="PVC523" s="421"/>
      <c r="PVD523" s="421"/>
      <c r="PVE523" s="421"/>
      <c r="PVF523" s="421"/>
      <c r="PVG523" s="421"/>
      <c r="PVH523" s="421"/>
      <c r="PVI523" s="421"/>
      <c r="PVJ523" s="421"/>
      <c r="PVK523" s="421"/>
      <c r="PVL523" s="421"/>
      <c r="PVM523" s="421"/>
      <c r="PVN523" s="421"/>
      <c r="PVO523" s="421"/>
      <c r="PVP523" s="421"/>
      <c r="PVQ523" s="421"/>
      <c r="PVR523" s="421"/>
      <c r="PVS523" s="421"/>
      <c r="PVT523" s="421"/>
      <c r="PVU523" s="421"/>
      <c r="PVV523" s="421"/>
      <c r="PVW523" s="421"/>
      <c r="PVX523" s="421"/>
      <c r="PVY523" s="421"/>
      <c r="PVZ523" s="421"/>
      <c r="PWA523" s="421"/>
      <c r="PWB523" s="421"/>
      <c r="PWC523" s="421"/>
      <c r="PWD523" s="421"/>
      <c r="PWE523" s="421"/>
      <c r="PWF523" s="421"/>
      <c r="PWG523" s="421"/>
      <c r="PWH523" s="421"/>
      <c r="PWI523" s="421"/>
      <c r="PWJ523" s="421"/>
      <c r="PWK523" s="421"/>
      <c r="PWL523" s="421"/>
      <c r="PWM523" s="421"/>
      <c r="PWN523" s="421"/>
      <c r="PWO523" s="421"/>
      <c r="PWP523" s="421"/>
      <c r="PWQ523" s="421"/>
      <c r="PWR523" s="421"/>
      <c r="PWS523" s="421"/>
      <c r="PWT523" s="421"/>
      <c r="PWU523" s="421"/>
      <c r="PWV523" s="421"/>
      <c r="PWW523" s="421"/>
      <c r="PWX523" s="421"/>
      <c r="PWY523" s="421"/>
      <c r="PWZ523" s="421"/>
      <c r="PXA523" s="421"/>
      <c r="PXB523" s="421"/>
      <c r="PXC523" s="421"/>
      <c r="PXD523" s="421"/>
      <c r="PXE523" s="421"/>
      <c r="PXF523" s="421"/>
      <c r="PXG523" s="421"/>
      <c r="PXH523" s="421"/>
      <c r="PXI523" s="421"/>
      <c r="PXJ523" s="421"/>
      <c r="PXK523" s="421"/>
      <c r="PXL523" s="421"/>
      <c r="PXM523" s="421"/>
      <c r="PXN523" s="421"/>
      <c r="PXO523" s="421"/>
      <c r="PXP523" s="421"/>
      <c r="PXQ523" s="421"/>
      <c r="PXR523" s="421"/>
      <c r="PXS523" s="421"/>
      <c r="PXT523" s="421"/>
      <c r="PXU523" s="421"/>
      <c r="PXV523" s="421"/>
      <c r="PXW523" s="421"/>
      <c r="PXX523" s="421"/>
      <c r="PXY523" s="421"/>
      <c r="PXZ523" s="421"/>
      <c r="PYA523" s="421"/>
      <c r="PYB523" s="421"/>
      <c r="PYC523" s="421"/>
      <c r="PYD523" s="421"/>
      <c r="PYE523" s="421"/>
      <c r="PYF523" s="421"/>
      <c r="PYG523" s="421"/>
      <c r="PYH523" s="421"/>
      <c r="PYI523" s="421"/>
      <c r="PYJ523" s="421"/>
      <c r="PYK523" s="421"/>
      <c r="PYL523" s="421"/>
      <c r="PYM523" s="421"/>
      <c r="PYN523" s="421"/>
      <c r="PYO523" s="421"/>
      <c r="PYP523" s="421"/>
      <c r="PYQ523" s="421"/>
      <c r="PYR523" s="421"/>
      <c r="PYS523" s="421"/>
      <c r="PYT523" s="421"/>
      <c r="PYU523" s="421"/>
      <c r="PYV523" s="421"/>
      <c r="PYW523" s="421"/>
      <c r="PYX523" s="421"/>
      <c r="PYY523" s="421"/>
      <c r="PYZ523" s="421"/>
      <c r="PZA523" s="421"/>
      <c r="PZB523" s="421"/>
      <c r="PZC523" s="421"/>
      <c r="PZD523" s="421"/>
      <c r="PZE523" s="421"/>
      <c r="PZF523" s="421"/>
      <c r="PZG523" s="421"/>
      <c r="PZH523" s="421"/>
      <c r="PZI523" s="421"/>
      <c r="PZJ523" s="421"/>
      <c r="PZK523" s="421"/>
      <c r="PZL523" s="421"/>
      <c r="PZM523" s="421"/>
      <c r="PZN523" s="421"/>
      <c r="PZO523" s="421"/>
      <c r="PZP523" s="421"/>
      <c r="PZQ523" s="421"/>
      <c r="PZR523" s="421"/>
      <c r="PZS523" s="421"/>
      <c r="PZT523" s="421"/>
      <c r="PZU523" s="421"/>
      <c r="PZV523" s="421"/>
      <c r="PZW523" s="421"/>
      <c r="PZX523" s="421"/>
      <c r="PZY523" s="421"/>
      <c r="PZZ523" s="421"/>
      <c r="QAA523" s="421"/>
      <c r="QAB523" s="421"/>
      <c r="QAC523" s="421"/>
      <c r="QAD523" s="421"/>
      <c r="QAE523" s="421"/>
      <c r="QAF523" s="421"/>
      <c r="QAG523" s="421"/>
      <c r="QAH523" s="421"/>
      <c r="QAI523" s="421"/>
      <c r="QAJ523" s="421"/>
      <c r="QAK523" s="421"/>
      <c r="QAL523" s="421"/>
      <c r="QAM523" s="421"/>
      <c r="QAN523" s="421"/>
      <c r="QAO523" s="421"/>
      <c r="QAP523" s="421"/>
      <c r="QAQ523" s="421"/>
      <c r="QAR523" s="421"/>
      <c r="QAS523" s="421"/>
      <c r="QAT523" s="421"/>
      <c r="QAU523" s="421"/>
      <c r="QAV523" s="421"/>
      <c r="QAW523" s="421"/>
      <c r="QAX523" s="421"/>
      <c r="QAY523" s="421"/>
      <c r="QAZ523" s="421"/>
      <c r="QBA523" s="421"/>
      <c r="QBB523" s="421"/>
      <c r="QBC523" s="421"/>
      <c r="QBD523" s="421"/>
      <c r="QBE523" s="421"/>
      <c r="QBF523" s="421"/>
      <c r="QBG523" s="421"/>
      <c r="QBH523" s="421"/>
      <c r="QBI523" s="421"/>
      <c r="QBJ523" s="421"/>
      <c r="QBK523" s="421"/>
      <c r="QBL523" s="421"/>
      <c r="QBM523" s="421"/>
      <c r="QBN523" s="421"/>
      <c r="QBO523" s="421"/>
      <c r="QBP523" s="421"/>
      <c r="QBQ523" s="421"/>
      <c r="QBR523" s="421"/>
      <c r="QBS523" s="421"/>
      <c r="QBT523" s="421"/>
      <c r="QBU523" s="421"/>
      <c r="QBV523" s="421"/>
      <c r="QBW523" s="421"/>
      <c r="QBX523" s="421"/>
      <c r="QBY523" s="421"/>
      <c r="QBZ523" s="421"/>
      <c r="QCA523" s="421"/>
      <c r="QCB523" s="421"/>
      <c r="QCC523" s="421"/>
      <c r="QCD523" s="421"/>
      <c r="QCE523" s="421"/>
      <c r="QCF523" s="421"/>
      <c r="QCG523" s="421"/>
      <c r="QCH523" s="421"/>
      <c r="QCI523" s="421"/>
      <c r="QCJ523" s="421"/>
      <c r="QCK523" s="421"/>
      <c r="QCL523" s="421"/>
      <c r="QCM523" s="421"/>
      <c r="QCN523" s="421"/>
      <c r="QCO523" s="421"/>
      <c r="QCP523" s="421"/>
      <c r="QCQ523" s="421"/>
      <c r="QCR523" s="421"/>
      <c r="QCS523" s="421"/>
      <c r="QCT523" s="421"/>
      <c r="QCU523" s="421"/>
      <c r="QCV523" s="421"/>
      <c r="QCW523" s="421"/>
      <c r="QCX523" s="421"/>
      <c r="QCY523" s="421"/>
      <c r="QCZ523" s="421"/>
      <c r="QDA523" s="421"/>
      <c r="QDB523" s="421"/>
      <c r="QDC523" s="421"/>
      <c r="QDD523" s="421"/>
      <c r="QDE523" s="421"/>
      <c r="QDF523" s="421"/>
      <c r="QDG523" s="421"/>
      <c r="QDH523" s="421"/>
      <c r="QDI523" s="421"/>
      <c r="QDJ523" s="421"/>
      <c r="QDK523" s="421"/>
      <c r="QDL523" s="421"/>
      <c r="QDM523" s="421"/>
      <c r="QDN523" s="421"/>
      <c r="QDO523" s="421"/>
      <c r="QDP523" s="421"/>
      <c r="QDQ523" s="421"/>
      <c r="QDR523" s="421"/>
      <c r="QDS523" s="421"/>
      <c r="QDT523" s="421"/>
      <c r="QDU523" s="421"/>
      <c r="QDV523" s="421"/>
      <c r="QDW523" s="421"/>
      <c r="QDX523" s="421"/>
      <c r="QDY523" s="421"/>
      <c r="QDZ523" s="421"/>
      <c r="QEA523" s="421"/>
      <c r="QEB523" s="421"/>
      <c r="QEC523" s="421"/>
      <c r="QED523" s="421"/>
      <c r="QEE523" s="421"/>
      <c r="QEF523" s="421"/>
      <c r="QEG523" s="421"/>
      <c r="QEH523" s="421"/>
      <c r="QEI523" s="421"/>
      <c r="QEJ523" s="421"/>
      <c r="QEK523" s="421"/>
      <c r="QEL523" s="421"/>
      <c r="QEM523" s="421"/>
      <c r="QEN523" s="421"/>
      <c r="QEO523" s="421"/>
      <c r="QEP523" s="421"/>
      <c r="QEQ523" s="421"/>
      <c r="QER523" s="421"/>
      <c r="QES523" s="421"/>
      <c r="QET523" s="421"/>
      <c r="QEU523" s="421"/>
      <c r="QEV523" s="421"/>
      <c r="QEW523" s="421"/>
      <c r="QEX523" s="421"/>
      <c r="QEY523" s="421"/>
      <c r="QEZ523" s="421"/>
      <c r="QFA523" s="421"/>
      <c r="QFB523" s="421"/>
      <c r="QFC523" s="421"/>
      <c r="QFD523" s="421"/>
      <c r="QFE523" s="421"/>
      <c r="QFF523" s="421"/>
      <c r="QFG523" s="421"/>
      <c r="QFH523" s="421"/>
      <c r="QFI523" s="421"/>
      <c r="QFJ523" s="421"/>
      <c r="QFK523" s="421"/>
      <c r="QFL523" s="421"/>
      <c r="QFM523" s="421"/>
      <c r="QFN523" s="421"/>
      <c r="QFO523" s="421"/>
      <c r="QFP523" s="421"/>
      <c r="QFQ523" s="421"/>
      <c r="QFR523" s="421"/>
      <c r="QFS523" s="421"/>
      <c r="QFT523" s="421"/>
      <c r="QFU523" s="421"/>
      <c r="QFV523" s="421"/>
      <c r="QFW523" s="421"/>
      <c r="QFX523" s="421"/>
      <c r="QFY523" s="421"/>
      <c r="QFZ523" s="421"/>
      <c r="QGA523" s="421"/>
      <c r="QGB523" s="421"/>
      <c r="QGC523" s="421"/>
      <c r="QGD523" s="421"/>
      <c r="QGE523" s="421"/>
      <c r="QGF523" s="421"/>
      <c r="QGG523" s="421"/>
      <c r="QGH523" s="421"/>
      <c r="QGI523" s="421"/>
      <c r="QGJ523" s="421"/>
      <c r="QGK523" s="421"/>
      <c r="QGL523" s="421"/>
      <c r="QGM523" s="421"/>
      <c r="QGN523" s="421"/>
      <c r="QGO523" s="421"/>
      <c r="QGP523" s="421"/>
      <c r="QGQ523" s="421"/>
      <c r="QGR523" s="421"/>
      <c r="QGS523" s="421"/>
      <c r="QGT523" s="421"/>
      <c r="QGU523" s="421"/>
      <c r="QGV523" s="421"/>
      <c r="QGW523" s="421"/>
      <c r="QGX523" s="421"/>
      <c r="QGY523" s="421"/>
      <c r="QGZ523" s="421"/>
      <c r="QHA523" s="421"/>
      <c r="QHB523" s="421"/>
      <c r="QHC523" s="421"/>
      <c r="QHD523" s="421"/>
      <c r="QHE523" s="421"/>
      <c r="QHF523" s="421"/>
      <c r="QHG523" s="421"/>
      <c r="QHH523" s="421"/>
      <c r="QHI523" s="421"/>
      <c r="QHJ523" s="421"/>
      <c r="QHK523" s="421"/>
      <c r="QHL523" s="421"/>
      <c r="QHM523" s="421"/>
      <c r="QHN523" s="421"/>
      <c r="QHO523" s="421"/>
      <c r="QHP523" s="421"/>
      <c r="QHQ523" s="421"/>
      <c r="QHR523" s="421"/>
      <c r="QHS523" s="421"/>
      <c r="QHT523" s="421"/>
      <c r="QHU523" s="421"/>
      <c r="QHV523" s="421"/>
      <c r="QHW523" s="421"/>
      <c r="QHX523" s="421"/>
      <c r="QHY523" s="421"/>
      <c r="QHZ523" s="421"/>
      <c r="QIA523" s="421"/>
      <c r="QIB523" s="421"/>
      <c r="QIC523" s="421"/>
      <c r="QID523" s="421"/>
      <c r="QIE523" s="421"/>
      <c r="QIF523" s="421"/>
      <c r="QIG523" s="421"/>
      <c r="QIH523" s="421"/>
      <c r="QII523" s="421"/>
      <c r="QIJ523" s="421"/>
      <c r="QIK523" s="421"/>
      <c r="QIL523" s="421"/>
      <c r="QIM523" s="421"/>
      <c r="QIN523" s="421"/>
      <c r="QIO523" s="421"/>
      <c r="QIP523" s="421"/>
      <c r="QIQ523" s="421"/>
      <c r="QIR523" s="421"/>
      <c r="QIS523" s="421"/>
      <c r="QIT523" s="421"/>
      <c r="QIU523" s="421"/>
      <c r="QIV523" s="421"/>
      <c r="QIW523" s="421"/>
      <c r="QIX523" s="421"/>
      <c r="QIY523" s="421"/>
      <c r="QIZ523" s="421"/>
      <c r="QJA523" s="421"/>
      <c r="QJB523" s="421"/>
      <c r="QJC523" s="421"/>
      <c r="QJD523" s="421"/>
      <c r="QJE523" s="421"/>
      <c r="QJF523" s="421"/>
      <c r="QJG523" s="421"/>
      <c r="QJH523" s="421"/>
      <c r="QJI523" s="421"/>
      <c r="QJJ523" s="421"/>
      <c r="QJK523" s="421"/>
      <c r="QJL523" s="421"/>
      <c r="QJM523" s="421"/>
      <c r="QJN523" s="421"/>
      <c r="QJO523" s="421"/>
      <c r="QJP523" s="421"/>
      <c r="QJQ523" s="421"/>
      <c r="QJR523" s="421"/>
      <c r="QJS523" s="421"/>
      <c r="QJT523" s="421"/>
      <c r="QJU523" s="421"/>
      <c r="QJV523" s="421"/>
      <c r="QJW523" s="421"/>
      <c r="QJX523" s="421"/>
      <c r="QJY523" s="421"/>
      <c r="QJZ523" s="421"/>
      <c r="QKA523" s="421"/>
      <c r="QKB523" s="421"/>
      <c r="QKC523" s="421"/>
      <c r="QKD523" s="421"/>
      <c r="QKE523" s="421"/>
      <c r="QKF523" s="421"/>
      <c r="QKG523" s="421"/>
      <c r="QKH523" s="421"/>
      <c r="QKI523" s="421"/>
      <c r="QKJ523" s="421"/>
      <c r="QKK523" s="421"/>
      <c r="QKL523" s="421"/>
      <c r="QKM523" s="421"/>
      <c r="QKN523" s="421"/>
      <c r="QKO523" s="421"/>
      <c r="QKP523" s="421"/>
      <c r="QKQ523" s="421"/>
      <c r="QKR523" s="421"/>
      <c r="QKS523" s="421"/>
      <c r="QKT523" s="421"/>
      <c r="QKU523" s="421"/>
      <c r="QKV523" s="421"/>
      <c r="QKW523" s="421"/>
      <c r="QKX523" s="421"/>
      <c r="QKY523" s="421"/>
      <c r="QKZ523" s="421"/>
      <c r="QLA523" s="421"/>
      <c r="QLB523" s="421"/>
      <c r="QLC523" s="421"/>
      <c r="QLD523" s="421"/>
      <c r="QLE523" s="421"/>
      <c r="QLF523" s="421"/>
      <c r="QLG523" s="421"/>
      <c r="QLH523" s="421"/>
      <c r="QLI523" s="421"/>
      <c r="QLJ523" s="421"/>
      <c r="QLK523" s="421"/>
      <c r="QLL523" s="421"/>
      <c r="QLM523" s="421"/>
      <c r="QLN523" s="421"/>
      <c r="QLO523" s="421"/>
      <c r="QLP523" s="421"/>
      <c r="QLQ523" s="421"/>
      <c r="QLR523" s="421"/>
      <c r="QLS523" s="421"/>
      <c r="QLT523" s="421"/>
      <c r="QLU523" s="421"/>
      <c r="QLV523" s="421"/>
      <c r="QLW523" s="421"/>
      <c r="QLX523" s="421"/>
      <c r="QLY523" s="421"/>
      <c r="QLZ523" s="421"/>
      <c r="QMA523" s="421"/>
      <c r="QMB523" s="421"/>
      <c r="QMC523" s="421"/>
      <c r="QMD523" s="421"/>
      <c r="QME523" s="421"/>
      <c r="QMF523" s="421"/>
      <c r="QMG523" s="421"/>
      <c r="QMH523" s="421"/>
      <c r="QMI523" s="421"/>
      <c r="QMJ523" s="421"/>
      <c r="QMK523" s="421"/>
      <c r="QML523" s="421"/>
      <c r="QMM523" s="421"/>
      <c r="QMN523" s="421"/>
      <c r="QMO523" s="421"/>
      <c r="QMP523" s="421"/>
      <c r="QMQ523" s="421"/>
      <c r="QMR523" s="421"/>
      <c r="QMS523" s="421"/>
      <c r="QMT523" s="421"/>
      <c r="QMU523" s="421"/>
      <c r="QMV523" s="421"/>
      <c r="QMW523" s="421"/>
      <c r="QMX523" s="421"/>
      <c r="QMY523" s="421"/>
      <c r="QMZ523" s="421"/>
      <c r="QNA523" s="421"/>
      <c r="QNB523" s="421"/>
      <c r="QNC523" s="421"/>
      <c r="QND523" s="421"/>
      <c r="QNE523" s="421"/>
      <c r="QNF523" s="421"/>
      <c r="QNG523" s="421"/>
      <c r="QNH523" s="421"/>
      <c r="QNI523" s="421"/>
      <c r="QNJ523" s="421"/>
      <c r="QNK523" s="421"/>
      <c r="QNL523" s="421"/>
      <c r="QNM523" s="421"/>
      <c r="QNN523" s="421"/>
      <c r="QNO523" s="421"/>
      <c r="QNP523" s="421"/>
      <c r="QNQ523" s="421"/>
      <c r="QNR523" s="421"/>
      <c r="QNS523" s="421"/>
      <c r="QNT523" s="421"/>
      <c r="QNU523" s="421"/>
      <c r="QNV523" s="421"/>
      <c r="QNW523" s="421"/>
      <c r="QNX523" s="421"/>
      <c r="QNY523" s="421"/>
      <c r="QNZ523" s="421"/>
      <c r="QOA523" s="421"/>
      <c r="QOB523" s="421"/>
      <c r="QOC523" s="421"/>
      <c r="QOD523" s="421"/>
      <c r="QOE523" s="421"/>
      <c r="QOF523" s="421"/>
      <c r="QOG523" s="421"/>
      <c r="QOH523" s="421"/>
      <c r="QOI523" s="421"/>
      <c r="QOJ523" s="421"/>
      <c r="QOK523" s="421"/>
      <c r="QOL523" s="421"/>
      <c r="QOM523" s="421"/>
      <c r="QON523" s="421"/>
      <c r="QOO523" s="421"/>
      <c r="QOP523" s="421"/>
      <c r="QOQ523" s="421"/>
      <c r="QOR523" s="421"/>
      <c r="QOS523" s="421"/>
      <c r="QOT523" s="421"/>
      <c r="QOU523" s="421"/>
      <c r="QOV523" s="421"/>
      <c r="QOW523" s="421"/>
      <c r="QOX523" s="421"/>
      <c r="QOY523" s="421"/>
      <c r="QOZ523" s="421"/>
      <c r="QPA523" s="421"/>
      <c r="QPB523" s="421"/>
      <c r="QPC523" s="421"/>
      <c r="QPD523" s="421"/>
      <c r="QPE523" s="421"/>
      <c r="QPF523" s="421"/>
      <c r="QPG523" s="421"/>
      <c r="QPH523" s="421"/>
      <c r="QPI523" s="421"/>
      <c r="QPJ523" s="421"/>
      <c r="QPK523" s="421"/>
      <c r="QPL523" s="421"/>
      <c r="QPM523" s="421"/>
      <c r="QPN523" s="421"/>
      <c r="QPO523" s="421"/>
      <c r="QPP523" s="421"/>
      <c r="QPQ523" s="421"/>
      <c r="QPR523" s="421"/>
      <c r="QPS523" s="421"/>
      <c r="QPT523" s="421"/>
      <c r="QPU523" s="421"/>
      <c r="QPV523" s="421"/>
      <c r="QPW523" s="421"/>
      <c r="QPX523" s="421"/>
      <c r="QPY523" s="421"/>
      <c r="QPZ523" s="421"/>
      <c r="QQA523" s="421"/>
      <c r="QQB523" s="421"/>
      <c r="QQC523" s="421"/>
      <c r="QQD523" s="421"/>
      <c r="QQE523" s="421"/>
      <c r="QQF523" s="421"/>
      <c r="QQG523" s="421"/>
      <c r="QQH523" s="421"/>
      <c r="QQI523" s="421"/>
      <c r="QQJ523" s="421"/>
      <c r="QQK523" s="421"/>
      <c r="QQL523" s="421"/>
      <c r="QQM523" s="421"/>
      <c r="QQN523" s="421"/>
      <c r="QQO523" s="421"/>
      <c r="QQP523" s="421"/>
      <c r="QQQ523" s="421"/>
      <c r="QQR523" s="421"/>
      <c r="QQS523" s="421"/>
      <c r="QQT523" s="421"/>
      <c r="QQU523" s="421"/>
      <c r="QQV523" s="421"/>
      <c r="QQW523" s="421"/>
      <c r="QQX523" s="421"/>
      <c r="QQY523" s="421"/>
      <c r="QQZ523" s="421"/>
      <c r="QRA523" s="421"/>
      <c r="QRB523" s="421"/>
      <c r="QRC523" s="421"/>
      <c r="QRD523" s="421"/>
      <c r="QRE523" s="421"/>
      <c r="QRF523" s="421"/>
      <c r="QRG523" s="421"/>
      <c r="QRH523" s="421"/>
      <c r="QRI523" s="421"/>
      <c r="QRJ523" s="421"/>
      <c r="QRK523" s="421"/>
      <c r="QRL523" s="421"/>
      <c r="QRM523" s="421"/>
      <c r="QRN523" s="421"/>
      <c r="QRO523" s="421"/>
      <c r="QRP523" s="421"/>
      <c r="QRQ523" s="421"/>
      <c r="QRR523" s="421"/>
      <c r="QRS523" s="421"/>
      <c r="QRT523" s="421"/>
      <c r="QRU523" s="421"/>
      <c r="QRV523" s="421"/>
      <c r="QRW523" s="421"/>
      <c r="QRX523" s="421"/>
      <c r="QRY523" s="421"/>
      <c r="QRZ523" s="421"/>
      <c r="QSA523" s="421"/>
      <c r="QSB523" s="421"/>
      <c r="QSC523" s="421"/>
      <c r="QSD523" s="421"/>
      <c r="QSE523" s="421"/>
      <c r="QSF523" s="421"/>
      <c r="QSG523" s="421"/>
      <c r="QSH523" s="421"/>
      <c r="QSI523" s="421"/>
      <c r="QSJ523" s="421"/>
      <c r="QSK523" s="421"/>
      <c r="QSL523" s="421"/>
      <c r="QSM523" s="421"/>
      <c r="QSN523" s="421"/>
      <c r="QSO523" s="421"/>
      <c r="QSP523" s="421"/>
      <c r="QSQ523" s="421"/>
      <c r="QSR523" s="421"/>
      <c r="QSS523" s="421"/>
      <c r="QST523" s="421"/>
      <c r="QSU523" s="421"/>
      <c r="QSV523" s="421"/>
      <c r="QSW523" s="421"/>
      <c r="QSX523" s="421"/>
      <c r="QSY523" s="421"/>
      <c r="QSZ523" s="421"/>
      <c r="QTA523" s="421"/>
      <c r="QTB523" s="421"/>
      <c r="QTC523" s="421"/>
      <c r="QTD523" s="421"/>
      <c r="QTE523" s="421"/>
      <c r="QTF523" s="421"/>
      <c r="QTG523" s="421"/>
      <c r="QTH523" s="421"/>
      <c r="QTI523" s="421"/>
      <c r="QTJ523" s="421"/>
      <c r="QTK523" s="421"/>
      <c r="QTL523" s="421"/>
      <c r="QTM523" s="421"/>
      <c r="QTN523" s="421"/>
      <c r="QTO523" s="421"/>
      <c r="QTP523" s="421"/>
      <c r="QTQ523" s="421"/>
      <c r="QTR523" s="421"/>
      <c r="QTS523" s="421"/>
      <c r="QTT523" s="421"/>
      <c r="QTU523" s="421"/>
      <c r="QTV523" s="421"/>
      <c r="QTW523" s="421"/>
      <c r="QTX523" s="421"/>
      <c r="QTY523" s="421"/>
      <c r="QTZ523" s="421"/>
      <c r="QUA523" s="421"/>
      <c r="QUB523" s="421"/>
      <c r="QUC523" s="421"/>
      <c r="QUD523" s="421"/>
      <c r="QUE523" s="421"/>
      <c r="QUF523" s="421"/>
      <c r="QUG523" s="421"/>
      <c r="QUH523" s="421"/>
      <c r="QUI523" s="421"/>
      <c r="QUJ523" s="421"/>
      <c r="QUK523" s="421"/>
      <c r="QUL523" s="421"/>
      <c r="QUM523" s="421"/>
      <c r="QUN523" s="421"/>
      <c r="QUO523" s="421"/>
      <c r="QUP523" s="421"/>
      <c r="QUQ523" s="421"/>
      <c r="QUR523" s="421"/>
      <c r="QUS523" s="421"/>
      <c r="QUT523" s="421"/>
      <c r="QUU523" s="421"/>
      <c r="QUV523" s="421"/>
      <c r="QUW523" s="421"/>
      <c r="QUX523" s="421"/>
      <c r="QUY523" s="421"/>
      <c r="QUZ523" s="421"/>
      <c r="QVA523" s="421"/>
      <c r="QVB523" s="421"/>
      <c r="QVC523" s="421"/>
      <c r="QVD523" s="421"/>
      <c r="QVE523" s="421"/>
      <c r="QVF523" s="421"/>
      <c r="QVG523" s="421"/>
      <c r="QVH523" s="421"/>
      <c r="QVI523" s="421"/>
      <c r="QVJ523" s="421"/>
      <c r="QVK523" s="421"/>
      <c r="QVL523" s="421"/>
      <c r="QVM523" s="421"/>
      <c r="QVN523" s="421"/>
      <c r="QVO523" s="421"/>
      <c r="QVP523" s="421"/>
      <c r="QVQ523" s="421"/>
      <c r="QVR523" s="421"/>
      <c r="QVS523" s="421"/>
      <c r="QVT523" s="421"/>
      <c r="QVU523" s="421"/>
      <c r="QVV523" s="421"/>
      <c r="QVW523" s="421"/>
      <c r="QVX523" s="421"/>
      <c r="QVY523" s="421"/>
      <c r="QVZ523" s="421"/>
      <c r="QWA523" s="421"/>
      <c r="QWB523" s="421"/>
      <c r="QWC523" s="421"/>
      <c r="QWD523" s="421"/>
      <c r="QWE523" s="421"/>
      <c r="QWF523" s="421"/>
      <c r="QWG523" s="421"/>
      <c r="QWH523" s="421"/>
      <c r="QWI523" s="421"/>
      <c r="QWJ523" s="421"/>
      <c r="QWK523" s="421"/>
      <c r="QWL523" s="421"/>
      <c r="QWM523" s="421"/>
      <c r="QWN523" s="421"/>
      <c r="QWO523" s="421"/>
      <c r="QWP523" s="421"/>
      <c r="QWQ523" s="421"/>
      <c r="QWR523" s="421"/>
      <c r="QWS523" s="421"/>
      <c r="QWT523" s="421"/>
      <c r="QWU523" s="421"/>
      <c r="QWV523" s="421"/>
      <c r="QWW523" s="421"/>
      <c r="QWX523" s="421"/>
      <c r="QWY523" s="421"/>
      <c r="QWZ523" s="421"/>
      <c r="QXA523" s="421"/>
      <c r="QXB523" s="421"/>
      <c r="QXC523" s="421"/>
      <c r="QXD523" s="421"/>
      <c r="QXE523" s="421"/>
      <c r="QXF523" s="421"/>
      <c r="QXG523" s="421"/>
      <c r="QXH523" s="421"/>
      <c r="QXI523" s="421"/>
      <c r="QXJ523" s="421"/>
      <c r="QXK523" s="421"/>
      <c r="QXL523" s="421"/>
      <c r="QXM523" s="421"/>
      <c r="QXN523" s="421"/>
      <c r="QXO523" s="421"/>
      <c r="QXP523" s="421"/>
      <c r="QXQ523" s="421"/>
      <c r="QXR523" s="421"/>
      <c r="QXS523" s="421"/>
      <c r="QXT523" s="421"/>
      <c r="QXU523" s="421"/>
      <c r="QXV523" s="421"/>
      <c r="QXW523" s="421"/>
      <c r="QXX523" s="421"/>
      <c r="QXY523" s="421"/>
      <c r="QXZ523" s="421"/>
      <c r="QYA523" s="421"/>
      <c r="QYB523" s="421"/>
      <c r="QYC523" s="421"/>
      <c r="QYD523" s="421"/>
      <c r="QYE523" s="421"/>
      <c r="QYF523" s="421"/>
      <c r="QYG523" s="421"/>
      <c r="QYH523" s="421"/>
      <c r="QYI523" s="421"/>
      <c r="QYJ523" s="421"/>
      <c r="QYK523" s="421"/>
      <c r="QYL523" s="421"/>
      <c r="QYM523" s="421"/>
      <c r="QYN523" s="421"/>
      <c r="QYO523" s="421"/>
      <c r="QYP523" s="421"/>
      <c r="QYQ523" s="421"/>
      <c r="QYR523" s="421"/>
      <c r="QYS523" s="421"/>
      <c r="QYT523" s="421"/>
      <c r="QYU523" s="421"/>
      <c r="QYV523" s="421"/>
      <c r="QYW523" s="421"/>
      <c r="QYX523" s="421"/>
      <c r="QYY523" s="421"/>
      <c r="QYZ523" s="421"/>
      <c r="QZA523" s="421"/>
      <c r="QZB523" s="421"/>
      <c r="QZC523" s="421"/>
      <c r="QZD523" s="421"/>
      <c r="QZE523" s="421"/>
      <c r="QZF523" s="421"/>
      <c r="QZG523" s="421"/>
      <c r="QZH523" s="421"/>
      <c r="QZI523" s="421"/>
      <c r="QZJ523" s="421"/>
      <c r="QZK523" s="421"/>
      <c r="QZL523" s="421"/>
      <c r="QZM523" s="421"/>
      <c r="QZN523" s="421"/>
      <c r="QZO523" s="421"/>
      <c r="QZP523" s="421"/>
      <c r="QZQ523" s="421"/>
      <c r="QZR523" s="421"/>
      <c r="QZS523" s="421"/>
      <c r="QZT523" s="421"/>
      <c r="QZU523" s="421"/>
      <c r="QZV523" s="421"/>
      <c r="QZW523" s="421"/>
      <c r="QZX523" s="421"/>
      <c r="QZY523" s="421"/>
      <c r="QZZ523" s="421"/>
      <c r="RAA523" s="421"/>
      <c r="RAB523" s="421"/>
      <c r="RAC523" s="421"/>
      <c r="RAD523" s="421"/>
      <c r="RAE523" s="421"/>
      <c r="RAF523" s="421"/>
      <c r="RAG523" s="421"/>
      <c r="RAH523" s="421"/>
      <c r="RAI523" s="421"/>
      <c r="RAJ523" s="421"/>
      <c r="RAK523" s="421"/>
      <c r="RAL523" s="421"/>
      <c r="RAM523" s="421"/>
      <c r="RAN523" s="421"/>
      <c r="RAO523" s="421"/>
      <c r="RAP523" s="421"/>
      <c r="RAQ523" s="421"/>
      <c r="RAR523" s="421"/>
      <c r="RAS523" s="421"/>
      <c r="RAT523" s="421"/>
      <c r="RAU523" s="421"/>
      <c r="RAV523" s="421"/>
      <c r="RAW523" s="421"/>
      <c r="RAX523" s="421"/>
      <c r="RAY523" s="421"/>
      <c r="RAZ523" s="421"/>
      <c r="RBA523" s="421"/>
      <c r="RBB523" s="421"/>
      <c r="RBC523" s="421"/>
      <c r="RBD523" s="421"/>
      <c r="RBE523" s="421"/>
      <c r="RBF523" s="421"/>
      <c r="RBG523" s="421"/>
      <c r="RBH523" s="421"/>
      <c r="RBI523" s="421"/>
      <c r="RBJ523" s="421"/>
      <c r="RBK523" s="421"/>
      <c r="RBL523" s="421"/>
      <c r="RBM523" s="421"/>
      <c r="RBN523" s="421"/>
      <c r="RBO523" s="421"/>
      <c r="RBP523" s="421"/>
      <c r="RBQ523" s="421"/>
      <c r="RBR523" s="421"/>
      <c r="RBS523" s="421"/>
      <c r="RBT523" s="421"/>
      <c r="RBU523" s="421"/>
      <c r="RBV523" s="421"/>
      <c r="RBW523" s="421"/>
      <c r="RBX523" s="421"/>
      <c r="RBY523" s="421"/>
      <c r="RBZ523" s="421"/>
      <c r="RCA523" s="421"/>
      <c r="RCB523" s="421"/>
      <c r="RCC523" s="421"/>
      <c r="RCD523" s="421"/>
      <c r="RCE523" s="421"/>
      <c r="RCF523" s="421"/>
      <c r="RCG523" s="421"/>
      <c r="RCH523" s="421"/>
      <c r="RCI523" s="421"/>
      <c r="RCJ523" s="421"/>
      <c r="RCK523" s="421"/>
      <c r="RCL523" s="421"/>
      <c r="RCM523" s="421"/>
      <c r="RCN523" s="421"/>
      <c r="RCO523" s="421"/>
      <c r="RCP523" s="421"/>
      <c r="RCQ523" s="421"/>
      <c r="RCR523" s="421"/>
      <c r="RCS523" s="421"/>
      <c r="RCT523" s="421"/>
      <c r="RCU523" s="421"/>
      <c r="RCV523" s="421"/>
      <c r="RCW523" s="421"/>
      <c r="RCX523" s="421"/>
      <c r="RCY523" s="421"/>
      <c r="RCZ523" s="421"/>
      <c r="RDA523" s="421"/>
      <c r="RDB523" s="421"/>
      <c r="RDC523" s="421"/>
      <c r="RDD523" s="421"/>
      <c r="RDE523" s="421"/>
      <c r="RDF523" s="421"/>
      <c r="RDG523" s="421"/>
      <c r="RDH523" s="421"/>
      <c r="RDI523" s="421"/>
      <c r="RDJ523" s="421"/>
      <c r="RDK523" s="421"/>
      <c r="RDL523" s="421"/>
      <c r="RDM523" s="421"/>
      <c r="RDN523" s="421"/>
      <c r="RDO523" s="421"/>
      <c r="RDP523" s="421"/>
      <c r="RDQ523" s="421"/>
      <c r="RDR523" s="421"/>
      <c r="RDS523" s="421"/>
      <c r="RDT523" s="421"/>
      <c r="RDU523" s="421"/>
      <c r="RDV523" s="421"/>
      <c r="RDW523" s="421"/>
      <c r="RDX523" s="421"/>
      <c r="RDY523" s="421"/>
      <c r="RDZ523" s="421"/>
      <c r="REA523" s="421"/>
      <c r="REB523" s="421"/>
      <c r="REC523" s="421"/>
      <c r="RED523" s="421"/>
      <c r="REE523" s="421"/>
      <c r="REF523" s="421"/>
      <c r="REG523" s="421"/>
      <c r="REH523" s="421"/>
      <c r="REI523" s="421"/>
      <c r="REJ523" s="421"/>
      <c r="REK523" s="421"/>
      <c r="REL523" s="421"/>
      <c r="REM523" s="421"/>
      <c r="REN523" s="421"/>
      <c r="REO523" s="421"/>
      <c r="REP523" s="421"/>
      <c r="REQ523" s="421"/>
      <c r="RER523" s="421"/>
      <c r="RES523" s="421"/>
      <c r="RET523" s="421"/>
      <c r="REU523" s="421"/>
      <c r="REV523" s="421"/>
      <c r="REW523" s="421"/>
      <c r="REX523" s="421"/>
      <c r="REY523" s="421"/>
      <c r="REZ523" s="421"/>
      <c r="RFA523" s="421"/>
      <c r="RFB523" s="421"/>
      <c r="RFC523" s="421"/>
      <c r="RFD523" s="421"/>
      <c r="RFE523" s="421"/>
      <c r="RFF523" s="421"/>
      <c r="RFG523" s="421"/>
      <c r="RFH523" s="421"/>
      <c r="RFI523" s="421"/>
      <c r="RFJ523" s="421"/>
      <c r="RFK523" s="421"/>
      <c r="RFL523" s="421"/>
      <c r="RFM523" s="421"/>
      <c r="RFN523" s="421"/>
      <c r="RFO523" s="421"/>
      <c r="RFP523" s="421"/>
      <c r="RFQ523" s="421"/>
      <c r="RFR523" s="421"/>
      <c r="RFS523" s="421"/>
      <c r="RFT523" s="421"/>
      <c r="RFU523" s="421"/>
      <c r="RFV523" s="421"/>
      <c r="RFW523" s="421"/>
      <c r="RFX523" s="421"/>
      <c r="RFY523" s="421"/>
      <c r="RFZ523" s="421"/>
      <c r="RGA523" s="421"/>
      <c r="RGB523" s="421"/>
      <c r="RGC523" s="421"/>
      <c r="RGD523" s="421"/>
      <c r="RGE523" s="421"/>
      <c r="RGF523" s="421"/>
      <c r="RGG523" s="421"/>
      <c r="RGH523" s="421"/>
      <c r="RGI523" s="421"/>
      <c r="RGJ523" s="421"/>
      <c r="RGK523" s="421"/>
      <c r="RGL523" s="421"/>
      <c r="RGM523" s="421"/>
      <c r="RGN523" s="421"/>
      <c r="RGO523" s="421"/>
      <c r="RGP523" s="421"/>
      <c r="RGQ523" s="421"/>
      <c r="RGR523" s="421"/>
      <c r="RGS523" s="421"/>
      <c r="RGT523" s="421"/>
      <c r="RGU523" s="421"/>
      <c r="RGV523" s="421"/>
      <c r="RGW523" s="421"/>
      <c r="RGX523" s="421"/>
      <c r="RGY523" s="421"/>
      <c r="RGZ523" s="421"/>
      <c r="RHA523" s="421"/>
      <c r="RHB523" s="421"/>
      <c r="RHC523" s="421"/>
      <c r="RHD523" s="421"/>
      <c r="RHE523" s="421"/>
      <c r="RHF523" s="421"/>
      <c r="RHG523" s="421"/>
      <c r="RHH523" s="421"/>
      <c r="RHI523" s="421"/>
      <c r="RHJ523" s="421"/>
      <c r="RHK523" s="421"/>
      <c r="RHL523" s="421"/>
      <c r="RHM523" s="421"/>
      <c r="RHN523" s="421"/>
      <c r="RHO523" s="421"/>
      <c r="RHP523" s="421"/>
      <c r="RHQ523" s="421"/>
      <c r="RHR523" s="421"/>
      <c r="RHS523" s="421"/>
      <c r="RHT523" s="421"/>
      <c r="RHU523" s="421"/>
      <c r="RHV523" s="421"/>
      <c r="RHW523" s="421"/>
      <c r="RHX523" s="421"/>
      <c r="RHY523" s="421"/>
      <c r="RHZ523" s="421"/>
      <c r="RIA523" s="421"/>
      <c r="RIB523" s="421"/>
      <c r="RIC523" s="421"/>
      <c r="RID523" s="421"/>
      <c r="RIE523" s="421"/>
      <c r="RIF523" s="421"/>
      <c r="RIG523" s="421"/>
      <c r="RIH523" s="421"/>
      <c r="RII523" s="421"/>
      <c r="RIJ523" s="421"/>
      <c r="RIK523" s="421"/>
      <c r="RIL523" s="421"/>
      <c r="RIM523" s="421"/>
      <c r="RIN523" s="421"/>
      <c r="RIO523" s="421"/>
      <c r="RIP523" s="421"/>
      <c r="RIQ523" s="421"/>
      <c r="RIR523" s="421"/>
      <c r="RIS523" s="421"/>
      <c r="RIT523" s="421"/>
      <c r="RIU523" s="421"/>
      <c r="RIV523" s="421"/>
      <c r="RIW523" s="421"/>
      <c r="RIX523" s="421"/>
      <c r="RIY523" s="421"/>
      <c r="RIZ523" s="421"/>
      <c r="RJA523" s="421"/>
      <c r="RJB523" s="421"/>
      <c r="RJC523" s="421"/>
      <c r="RJD523" s="421"/>
      <c r="RJE523" s="421"/>
      <c r="RJF523" s="421"/>
      <c r="RJG523" s="421"/>
      <c r="RJH523" s="421"/>
      <c r="RJI523" s="421"/>
      <c r="RJJ523" s="421"/>
      <c r="RJK523" s="421"/>
      <c r="RJL523" s="421"/>
      <c r="RJM523" s="421"/>
      <c r="RJN523" s="421"/>
      <c r="RJO523" s="421"/>
      <c r="RJP523" s="421"/>
      <c r="RJQ523" s="421"/>
      <c r="RJR523" s="421"/>
      <c r="RJS523" s="421"/>
      <c r="RJT523" s="421"/>
      <c r="RJU523" s="421"/>
      <c r="RJV523" s="421"/>
      <c r="RJW523" s="421"/>
      <c r="RJX523" s="421"/>
      <c r="RJY523" s="421"/>
      <c r="RJZ523" s="421"/>
      <c r="RKA523" s="421"/>
      <c r="RKB523" s="421"/>
      <c r="RKC523" s="421"/>
      <c r="RKD523" s="421"/>
      <c r="RKE523" s="421"/>
      <c r="RKF523" s="421"/>
      <c r="RKG523" s="421"/>
      <c r="RKH523" s="421"/>
      <c r="RKI523" s="421"/>
      <c r="RKJ523" s="421"/>
      <c r="RKK523" s="421"/>
      <c r="RKL523" s="421"/>
      <c r="RKM523" s="421"/>
      <c r="RKN523" s="421"/>
      <c r="RKO523" s="421"/>
      <c r="RKP523" s="421"/>
      <c r="RKQ523" s="421"/>
      <c r="RKR523" s="421"/>
      <c r="RKS523" s="421"/>
      <c r="RKT523" s="421"/>
      <c r="RKU523" s="421"/>
      <c r="RKV523" s="421"/>
      <c r="RKW523" s="421"/>
      <c r="RKX523" s="421"/>
      <c r="RKY523" s="421"/>
      <c r="RKZ523" s="421"/>
      <c r="RLA523" s="421"/>
      <c r="RLB523" s="421"/>
      <c r="RLC523" s="421"/>
      <c r="RLD523" s="421"/>
      <c r="RLE523" s="421"/>
      <c r="RLF523" s="421"/>
      <c r="RLG523" s="421"/>
      <c r="RLH523" s="421"/>
      <c r="RLI523" s="421"/>
      <c r="RLJ523" s="421"/>
      <c r="RLK523" s="421"/>
      <c r="RLL523" s="421"/>
      <c r="RLM523" s="421"/>
      <c r="RLN523" s="421"/>
      <c r="RLO523" s="421"/>
      <c r="RLP523" s="421"/>
      <c r="RLQ523" s="421"/>
      <c r="RLR523" s="421"/>
      <c r="RLS523" s="421"/>
      <c r="RLT523" s="421"/>
      <c r="RLU523" s="421"/>
      <c r="RLV523" s="421"/>
      <c r="RLW523" s="421"/>
      <c r="RLX523" s="421"/>
      <c r="RLY523" s="421"/>
      <c r="RLZ523" s="421"/>
      <c r="RMA523" s="421"/>
      <c r="RMB523" s="421"/>
      <c r="RMC523" s="421"/>
      <c r="RMD523" s="421"/>
      <c r="RME523" s="421"/>
      <c r="RMF523" s="421"/>
      <c r="RMG523" s="421"/>
      <c r="RMH523" s="421"/>
      <c r="RMI523" s="421"/>
      <c r="RMJ523" s="421"/>
      <c r="RMK523" s="421"/>
      <c r="RML523" s="421"/>
      <c r="RMM523" s="421"/>
      <c r="RMN523" s="421"/>
      <c r="RMO523" s="421"/>
      <c r="RMP523" s="421"/>
      <c r="RMQ523" s="421"/>
      <c r="RMR523" s="421"/>
      <c r="RMS523" s="421"/>
      <c r="RMT523" s="421"/>
      <c r="RMU523" s="421"/>
      <c r="RMV523" s="421"/>
      <c r="RMW523" s="421"/>
      <c r="RMX523" s="421"/>
      <c r="RMY523" s="421"/>
      <c r="RMZ523" s="421"/>
      <c r="RNA523" s="421"/>
      <c r="RNB523" s="421"/>
      <c r="RNC523" s="421"/>
      <c r="RND523" s="421"/>
      <c r="RNE523" s="421"/>
      <c r="RNF523" s="421"/>
      <c r="RNG523" s="421"/>
      <c r="RNH523" s="421"/>
      <c r="RNI523" s="421"/>
      <c r="RNJ523" s="421"/>
      <c r="RNK523" s="421"/>
      <c r="RNL523" s="421"/>
      <c r="RNM523" s="421"/>
      <c r="RNN523" s="421"/>
      <c r="RNO523" s="421"/>
      <c r="RNP523" s="421"/>
      <c r="RNQ523" s="421"/>
      <c r="RNR523" s="421"/>
      <c r="RNS523" s="421"/>
      <c r="RNT523" s="421"/>
      <c r="RNU523" s="421"/>
      <c r="RNV523" s="421"/>
      <c r="RNW523" s="421"/>
      <c r="RNX523" s="421"/>
      <c r="RNY523" s="421"/>
      <c r="RNZ523" s="421"/>
      <c r="ROA523" s="421"/>
      <c r="ROB523" s="421"/>
      <c r="ROC523" s="421"/>
      <c r="ROD523" s="421"/>
      <c r="ROE523" s="421"/>
      <c r="ROF523" s="421"/>
      <c r="ROG523" s="421"/>
      <c r="ROH523" s="421"/>
      <c r="ROI523" s="421"/>
      <c r="ROJ523" s="421"/>
      <c r="ROK523" s="421"/>
      <c r="ROL523" s="421"/>
      <c r="ROM523" s="421"/>
      <c r="RON523" s="421"/>
      <c r="ROO523" s="421"/>
      <c r="ROP523" s="421"/>
      <c r="ROQ523" s="421"/>
      <c r="ROR523" s="421"/>
      <c r="ROS523" s="421"/>
      <c r="ROT523" s="421"/>
      <c r="ROU523" s="421"/>
      <c r="ROV523" s="421"/>
      <c r="ROW523" s="421"/>
      <c r="ROX523" s="421"/>
      <c r="ROY523" s="421"/>
      <c r="ROZ523" s="421"/>
      <c r="RPA523" s="421"/>
      <c r="RPB523" s="421"/>
      <c r="RPC523" s="421"/>
      <c r="RPD523" s="421"/>
      <c r="RPE523" s="421"/>
      <c r="RPF523" s="421"/>
      <c r="RPG523" s="421"/>
      <c r="RPH523" s="421"/>
      <c r="RPI523" s="421"/>
      <c r="RPJ523" s="421"/>
      <c r="RPK523" s="421"/>
      <c r="RPL523" s="421"/>
      <c r="RPM523" s="421"/>
      <c r="RPN523" s="421"/>
      <c r="RPO523" s="421"/>
      <c r="RPP523" s="421"/>
      <c r="RPQ523" s="421"/>
      <c r="RPR523" s="421"/>
      <c r="RPS523" s="421"/>
      <c r="RPT523" s="421"/>
      <c r="RPU523" s="421"/>
      <c r="RPV523" s="421"/>
      <c r="RPW523" s="421"/>
      <c r="RPX523" s="421"/>
      <c r="RPY523" s="421"/>
      <c r="RPZ523" s="421"/>
      <c r="RQA523" s="421"/>
      <c r="RQB523" s="421"/>
      <c r="RQC523" s="421"/>
      <c r="RQD523" s="421"/>
      <c r="RQE523" s="421"/>
      <c r="RQF523" s="421"/>
      <c r="RQG523" s="421"/>
      <c r="RQH523" s="421"/>
      <c r="RQI523" s="421"/>
      <c r="RQJ523" s="421"/>
      <c r="RQK523" s="421"/>
      <c r="RQL523" s="421"/>
      <c r="RQM523" s="421"/>
      <c r="RQN523" s="421"/>
      <c r="RQO523" s="421"/>
      <c r="RQP523" s="421"/>
      <c r="RQQ523" s="421"/>
      <c r="RQR523" s="421"/>
      <c r="RQS523" s="421"/>
      <c r="RQT523" s="421"/>
      <c r="RQU523" s="421"/>
      <c r="RQV523" s="421"/>
      <c r="RQW523" s="421"/>
      <c r="RQX523" s="421"/>
      <c r="RQY523" s="421"/>
      <c r="RQZ523" s="421"/>
      <c r="RRA523" s="421"/>
      <c r="RRB523" s="421"/>
      <c r="RRC523" s="421"/>
      <c r="RRD523" s="421"/>
      <c r="RRE523" s="421"/>
      <c r="RRF523" s="421"/>
      <c r="RRG523" s="421"/>
      <c r="RRH523" s="421"/>
      <c r="RRI523" s="421"/>
      <c r="RRJ523" s="421"/>
      <c r="RRK523" s="421"/>
      <c r="RRL523" s="421"/>
      <c r="RRM523" s="421"/>
      <c r="RRN523" s="421"/>
      <c r="RRO523" s="421"/>
      <c r="RRP523" s="421"/>
      <c r="RRQ523" s="421"/>
      <c r="RRR523" s="421"/>
      <c r="RRS523" s="421"/>
      <c r="RRT523" s="421"/>
      <c r="RRU523" s="421"/>
      <c r="RRV523" s="421"/>
      <c r="RRW523" s="421"/>
      <c r="RRX523" s="421"/>
      <c r="RRY523" s="421"/>
      <c r="RRZ523" s="421"/>
      <c r="RSA523" s="421"/>
      <c r="RSB523" s="421"/>
      <c r="RSC523" s="421"/>
      <c r="RSD523" s="421"/>
      <c r="RSE523" s="421"/>
      <c r="RSF523" s="421"/>
      <c r="RSG523" s="421"/>
      <c r="RSH523" s="421"/>
      <c r="RSI523" s="421"/>
      <c r="RSJ523" s="421"/>
      <c r="RSK523" s="421"/>
      <c r="RSL523" s="421"/>
      <c r="RSM523" s="421"/>
      <c r="RSN523" s="421"/>
      <c r="RSO523" s="421"/>
      <c r="RSP523" s="421"/>
      <c r="RSQ523" s="421"/>
      <c r="RSR523" s="421"/>
      <c r="RSS523" s="421"/>
      <c r="RST523" s="421"/>
      <c r="RSU523" s="421"/>
      <c r="RSV523" s="421"/>
      <c r="RSW523" s="421"/>
      <c r="RSX523" s="421"/>
      <c r="RSY523" s="421"/>
      <c r="RSZ523" s="421"/>
      <c r="RTA523" s="421"/>
      <c r="RTB523" s="421"/>
      <c r="RTC523" s="421"/>
      <c r="RTD523" s="421"/>
      <c r="RTE523" s="421"/>
      <c r="RTF523" s="421"/>
      <c r="RTG523" s="421"/>
      <c r="RTH523" s="421"/>
      <c r="RTI523" s="421"/>
      <c r="RTJ523" s="421"/>
      <c r="RTK523" s="421"/>
      <c r="RTL523" s="421"/>
      <c r="RTM523" s="421"/>
      <c r="RTN523" s="421"/>
      <c r="RTO523" s="421"/>
      <c r="RTP523" s="421"/>
      <c r="RTQ523" s="421"/>
      <c r="RTR523" s="421"/>
      <c r="RTS523" s="421"/>
      <c r="RTT523" s="421"/>
      <c r="RTU523" s="421"/>
      <c r="RTV523" s="421"/>
      <c r="RTW523" s="421"/>
      <c r="RTX523" s="421"/>
      <c r="RTY523" s="421"/>
      <c r="RTZ523" s="421"/>
      <c r="RUA523" s="421"/>
      <c r="RUB523" s="421"/>
      <c r="RUC523" s="421"/>
      <c r="RUD523" s="421"/>
      <c r="RUE523" s="421"/>
      <c r="RUF523" s="421"/>
      <c r="RUG523" s="421"/>
      <c r="RUH523" s="421"/>
      <c r="RUI523" s="421"/>
      <c r="RUJ523" s="421"/>
      <c r="RUK523" s="421"/>
      <c r="RUL523" s="421"/>
      <c r="RUM523" s="421"/>
      <c r="RUN523" s="421"/>
      <c r="RUO523" s="421"/>
      <c r="RUP523" s="421"/>
      <c r="RUQ523" s="421"/>
      <c r="RUR523" s="421"/>
      <c r="RUS523" s="421"/>
      <c r="RUT523" s="421"/>
      <c r="RUU523" s="421"/>
      <c r="RUV523" s="421"/>
      <c r="RUW523" s="421"/>
      <c r="RUX523" s="421"/>
      <c r="RUY523" s="421"/>
      <c r="RUZ523" s="421"/>
      <c r="RVA523" s="421"/>
      <c r="RVB523" s="421"/>
      <c r="RVC523" s="421"/>
      <c r="RVD523" s="421"/>
      <c r="RVE523" s="421"/>
      <c r="RVF523" s="421"/>
      <c r="RVG523" s="421"/>
      <c r="RVH523" s="421"/>
      <c r="RVI523" s="421"/>
      <c r="RVJ523" s="421"/>
      <c r="RVK523" s="421"/>
      <c r="RVL523" s="421"/>
      <c r="RVM523" s="421"/>
      <c r="RVN523" s="421"/>
      <c r="RVO523" s="421"/>
      <c r="RVP523" s="421"/>
      <c r="RVQ523" s="421"/>
      <c r="RVR523" s="421"/>
      <c r="RVS523" s="421"/>
      <c r="RVT523" s="421"/>
      <c r="RVU523" s="421"/>
      <c r="RVV523" s="421"/>
      <c r="RVW523" s="421"/>
      <c r="RVX523" s="421"/>
      <c r="RVY523" s="421"/>
      <c r="RVZ523" s="421"/>
      <c r="RWA523" s="421"/>
      <c r="RWB523" s="421"/>
      <c r="RWC523" s="421"/>
      <c r="RWD523" s="421"/>
      <c r="RWE523" s="421"/>
      <c r="RWF523" s="421"/>
      <c r="RWG523" s="421"/>
      <c r="RWH523" s="421"/>
      <c r="RWI523" s="421"/>
      <c r="RWJ523" s="421"/>
      <c r="RWK523" s="421"/>
      <c r="RWL523" s="421"/>
      <c r="RWM523" s="421"/>
      <c r="RWN523" s="421"/>
      <c r="RWO523" s="421"/>
      <c r="RWP523" s="421"/>
      <c r="RWQ523" s="421"/>
      <c r="RWR523" s="421"/>
      <c r="RWS523" s="421"/>
      <c r="RWT523" s="421"/>
      <c r="RWU523" s="421"/>
      <c r="RWV523" s="421"/>
      <c r="RWW523" s="421"/>
      <c r="RWX523" s="421"/>
      <c r="RWY523" s="421"/>
      <c r="RWZ523" s="421"/>
      <c r="RXA523" s="421"/>
      <c r="RXB523" s="421"/>
      <c r="RXC523" s="421"/>
      <c r="RXD523" s="421"/>
      <c r="RXE523" s="421"/>
      <c r="RXF523" s="421"/>
      <c r="RXG523" s="421"/>
      <c r="RXH523" s="421"/>
      <c r="RXI523" s="421"/>
      <c r="RXJ523" s="421"/>
      <c r="RXK523" s="421"/>
      <c r="RXL523" s="421"/>
      <c r="RXM523" s="421"/>
      <c r="RXN523" s="421"/>
      <c r="RXO523" s="421"/>
      <c r="RXP523" s="421"/>
      <c r="RXQ523" s="421"/>
      <c r="RXR523" s="421"/>
      <c r="RXS523" s="421"/>
      <c r="RXT523" s="421"/>
      <c r="RXU523" s="421"/>
      <c r="RXV523" s="421"/>
      <c r="RXW523" s="421"/>
      <c r="RXX523" s="421"/>
      <c r="RXY523" s="421"/>
      <c r="RXZ523" s="421"/>
      <c r="RYA523" s="421"/>
      <c r="RYB523" s="421"/>
      <c r="RYC523" s="421"/>
      <c r="RYD523" s="421"/>
      <c r="RYE523" s="421"/>
      <c r="RYF523" s="421"/>
      <c r="RYG523" s="421"/>
      <c r="RYH523" s="421"/>
      <c r="RYI523" s="421"/>
      <c r="RYJ523" s="421"/>
      <c r="RYK523" s="421"/>
      <c r="RYL523" s="421"/>
      <c r="RYM523" s="421"/>
      <c r="RYN523" s="421"/>
      <c r="RYO523" s="421"/>
      <c r="RYP523" s="421"/>
      <c r="RYQ523" s="421"/>
      <c r="RYR523" s="421"/>
      <c r="RYS523" s="421"/>
      <c r="RYT523" s="421"/>
      <c r="RYU523" s="421"/>
      <c r="RYV523" s="421"/>
      <c r="RYW523" s="421"/>
      <c r="RYX523" s="421"/>
      <c r="RYY523" s="421"/>
      <c r="RYZ523" s="421"/>
      <c r="RZA523" s="421"/>
      <c r="RZB523" s="421"/>
      <c r="RZC523" s="421"/>
      <c r="RZD523" s="421"/>
      <c r="RZE523" s="421"/>
      <c r="RZF523" s="421"/>
      <c r="RZG523" s="421"/>
      <c r="RZH523" s="421"/>
      <c r="RZI523" s="421"/>
      <c r="RZJ523" s="421"/>
      <c r="RZK523" s="421"/>
      <c r="RZL523" s="421"/>
      <c r="RZM523" s="421"/>
      <c r="RZN523" s="421"/>
      <c r="RZO523" s="421"/>
      <c r="RZP523" s="421"/>
      <c r="RZQ523" s="421"/>
      <c r="RZR523" s="421"/>
      <c r="RZS523" s="421"/>
      <c r="RZT523" s="421"/>
      <c r="RZU523" s="421"/>
      <c r="RZV523" s="421"/>
      <c r="RZW523" s="421"/>
      <c r="RZX523" s="421"/>
      <c r="RZY523" s="421"/>
      <c r="RZZ523" s="421"/>
      <c r="SAA523" s="421"/>
      <c r="SAB523" s="421"/>
      <c r="SAC523" s="421"/>
      <c r="SAD523" s="421"/>
      <c r="SAE523" s="421"/>
      <c r="SAF523" s="421"/>
      <c r="SAG523" s="421"/>
      <c r="SAH523" s="421"/>
      <c r="SAI523" s="421"/>
      <c r="SAJ523" s="421"/>
      <c r="SAK523" s="421"/>
      <c r="SAL523" s="421"/>
      <c r="SAM523" s="421"/>
      <c r="SAN523" s="421"/>
      <c r="SAO523" s="421"/>
      <c r="SAP523" s="421"/>
      <c r="SAQ523" s="421"/>
      <c r="SAR523" s="421"/>
      <c r="SAS523" s="421"/>
      <c r="SAT523" s="421"/>
      <c r="SAU523" s="421"/>
      <c r="SAV523" s="421"/>
      <c r="SAW523" s="421"/>
      <c r="SAX523" s="421"/>
      <c r="SAY523" s="421"/>
      <c r="SAZ523" s="421"/>
      <c r="SBA523" s="421"/>
      <c r="SBB523" s="421"/>
      <c r="SBC523" s="421"/>
      <c r="SBD523" s="421"/>
      <c r="SBE523" s="421"/>
      <c r="SBF523" s="421"/>
      <c r="SBG523" s="421"/>
      <c r="SBH523" s="421"/>
      <c r="SBI523" s="421"/>
      <c r="SBJ523" s="421"/>
      <c r="SBK523" s="421"/>
      <c r="SBL523" s="421"/>
      <c r="SBM523" s="421"/>
      <c r="SBN523" s="421"/>
      <c r="SBO523" s="421"/>
      <c r="SBP523" s="421"/>
      <c r="SBQ523" s="421"/>
      <c r="SBR523" s="421"/>
      <c r="SBS523" s="421"/>
      <c r="SBT523" s="421"/>
      <c r="SBU523" s="421"/>
      <c r="SBV523" s="421"/>
      <c r="SBW523" s="421"/>
      <c r="SBX523" s="421"/>
      <c r="SBY523" s="421"/>
      <c r="SBZ523" s="421"/>
      <c r="SCA523" s="421"/>
      <c r="SCB523" s="421"/>
      <c r="SCC523" s="421"/>
      <c r="SCD523" s="421"/>
      <c r="SCE523" s="421"/>
      <c r="SCF523" s="421"/>
      <c r="SCG523" s="421"/>
      <c r="SCH523" s="421"/>
      <c r="SCI523" s="421"/>
      <c r="SCJ523" s="421"/>
      <c r="SCK523" s="421"/>
      <c r="SCL523" s="421"/>
      <c r="SCM523" s="421"/>
      <c r="SCN523" s="421"/>
      <c r="SCO523" s="421"/>
      <c r="SCP523" s="421"/>
      <c r="SCQ523" s="421"/>
      <c r="SCR523" s="421"/>
      <c r="SCS523" s="421"/>
      <c r="SCT523" s="421"/>
      <c r="SCU523" s="421"/>
      <c r="SCV523" s="421"/>
      <c r="SCW523" s="421"/>
      <c r="SCX523" s="421"/>
      <c r="SCY523" s="421"/>
      <c r="SCZ523" s="421"/>
      <c r="SDA523" s="421"/>
      <c r="SDB523" s="421"/>
      <c r="SDC523" s="421"/>
      <c r="SDD523" s="421"/>
      <c r="SDE523" s="421"/>
      <c r="SDF523" s="421"/>
      <c r="SDG523" s="421"/>
      <c r="SDH523" s="421"/>
      <c r="SDI523" s="421"/>
      <c r="SDJ523" s="421"/>
      <c r="SDK523" s="421"/>
      <c r="SDL523" s="421"/>
      <c r="SDM523" s="421"/>
      <c r="SDN523" s="421"/>
      <c r="SDO523" s="421"/>
      <c r="SDP523" s="421"/>
      <c r="SDQ523" s="421"/>
      <c r="SDR523" s="421"/>
      <c r="SDS523" s="421"/>
      <c r="SDT523" s="421"/>
      <c r="SDU523" s="421"/>
      <c r="SDV523" s="421"/>
      <c r="SDW523" s="421"/>
      <c r="SDX523" s="421"/>
      <c r="SDY523" s="421"/>
      <c r="SDZ523" s="421"/>
      <c r="SEA523" s="421"/>
      <c r="SEB523" s="421"/>
      <c r="SEC523" s="421"/>
      <c r="SED523" s="421"/>
      <c r="SEE523" s="421"/>
      <c r="SEF523" s="421"/>
      <c r="SEG523" s="421"/>
      <c r="SEH523" s="421"/>
      <c r="SEI523" s="421"/>
      <c r="SEJ523" s="421"/>
      <c r="SEK523" s="421"/>
      <c r="SEL523" s="421"/>
      <c r="SEM523" s="421"/>
      <c r="SEN523" s="421"/>
      <c r="SEO523" s="421"/>
      <c r="SEP523" s="421"/>
      <c r="SEQ523" s="421"/>
      <c r="SER523" s="421"/>
      <c r="SES523" s="421"/>
      <c r="SET523" s="421"/>
      <c r="SEU523" s="421"/>
      <c r="SEV523" s="421"/>
      <c r="SEW523" s="421"/>
      <c r="SEX523" s="421"/>
      <c r="SEY523" s="421"/>
      <c r="SEZ523" s="421"/>
      <c r="SFA523" s="421"/>
      <c r="SFB523" s="421"/>
      <c r="SFC523" s="421"/>
      <c r="SFD523" s="421"/>
      <c r="SFE523" s="421"/>
      <c r="SFF523" s="421"/>
      <c r="SFG523" s="421"/>
      <c r="SFH523" s="421"/>
      <c r="SFI523" s="421"/>
      <c r="SFJ523" s="421"/>
      <c r="SFK523" s="421"/>
      <c r="SFL523" s="421"/>
      <c r="SFM523" s="421"/>
      <c r="SFN523" s="421"/>
      <c r="SFO523" s="421"/>
      <c r="SFP523" s="421"/>
      <c r="SFQ523" s="421"/>
      <c r="SFR523" s="421"/>
      <c r="SFS523" s="421"/>
      <c r="SFT523" s="421"/>
      <c r="SFU523" s="421"/>
      <c r="SFV523" s="421"/>
      <c r="SFW523" s="421"/>
      <c r="SFX523" s="421"/>
      <c r="SFY523" s="421"/>
      <c r="SFZ523" s="421"/>
      <c r="SGA523" s="421"/>
      <c r="SGB523" s="421"/>
      <c r="SGC523" s="421"/>
      <c r="SGD523" s="421"/>
      <c r="SGE523" s="421"/>
      <c r="SGF523" s="421"/>
      <c r="SGG523" s="421"/>
      <c r="SGH523" s="421"/>
      <c r="SGI523" s="421"/>
      <c r="SGJ523" s="421"/>
      <c r="SGK523" s="421"/>
      <c r="SGL523" s="421"/>
      <c r="SGM523" s="421"/>
      <c r="SGN523" s="421"/>
      <c r="SGO523" s="421"/>
      <c r="SGP523" s="421"/>
      <c r="SGQ523" s="421"/>
      <c r="SGR523" s="421"/>
      <c r="SGS523" s="421"/>
      <c r="SGT523" s="421"/>
      <c r="SGU523" s="421"/>
      <c r="SGV523" s="421"/>
      <c r="SGW523" s="421"/>
      <c r="SGX523" s="421"/>
      <c r="SGY523" s="421"/>
      <c r="SGZ523" s="421"/>
      <c r="SHA523" s="421"/>
      <c r="SHB523" s="421"/>
      <c r="SHC523" s="421"/>
      <c r="SHD523" s="421"/>
      <c r="SHE523" s="421"/>
      <c r="SHF523" s="421"/>
      <c r="SHG523" s="421"/>
      <c r="SHH523" s="421"/>
      <c r="SHI523" s="421"/>
      <c r="SHJ523" s="421"/>
      <c r="SHK523" s="421"/>
      <c r="SHL523" s="421"/>
      <c r="SHM523" s="421"/>
      <c r="SHN523" s="421"/>
      <c r="SHO523" s="421"/>
      <c r="SHP523" s="421"/>
      <c r="SHQ523" s="421"/>
      <c r="SHR523" s="421"/>
      <c r="SHS523" s="421"/>
      <c r="SHT523" s="421"/>
      <c r="SHU523" s="421"/>
      <c r="SHV523" s="421"/>
      <c r="SHW523" s="421"/>
      <c r="SHX523" s="421"/>
      <c r="SHY523" s="421"/>
      <c r="SHZ523" s="421"/>
      <c r="SIA523" s="421"/>
      <c r="SIB523" s="421"/>
      <c r="SIC523" s="421"/>
      <c r="SID523" s="421"/>
      <c r="SIE523" s="421"/>
      <c r="SIF523" s="421"/>
      <c r="SIG523" s="421"/>
      <c r="SIH523" s="421"/>
      <c r="SII523" s="421"/>
      <c r="SIJ523" s="421"/>
      <c r="SIK523" s="421"/>
      <c r="SIL523" s="421"/>
      <c r="SIM523" s="421"/>
      <c r="SIN523" s="421"/>
      <c r="SIO523" s="421"/>
      <c r="SIP523" s="421"/>
      <c r="SIQ523" s="421"/>
      <c r="SIR523" s="421"/>
      <c r="SIS523" s="421"/>
      <c r="SIT523" s="421"/>
      <c r="SIU523" s="421"/>
      <c r="SIV523" s="421"/>
      <c r="SIW523" s="421"/>
      <c r="SIX523" s="421"/>
      <c r="SIY523" s="421"/>
      <c r="SIZ523" s="421"/>
      <c r="SJA523" s="421"/>
      <c r="SJB523" s="421"/>
      <c r="SJC523" s="421"/>
      <c r="SJD523" s="421"/>
      <c r="SJE523" s="421"/>
      <c r="SJF523" s="421"/>
      <c r="SJG523" s="421"/>
      <c r="SJH523" s="421"/>
      <c r="SJI523" s="421"/>
      <c r="SJJ523" s="421"/>
      <c r="SJK523" s="421"/>
      <c r="SJL523" s="421"/>
      <c r="SJM523" s="421"/>
      <c r="SJN523" s="421"/>
      <c r="SJO523" s="421"/>
      <c r="SJP523" s="421"/>
      <c r="SJQ523" s="421"/>
      <c r="SJR523" s="421"/>
      <c r="SJS523" s="421"/>
      <c r="SJT523" s="421"/>
      <c r="SJU523" s="421"/>
      <c r="SJV523" s="421"/>
      <c r="SJW523" s="421"/>
      <c r="SJX523" s="421"/>
      <c r="SJY523" s="421"/>
      <c r="SJZ523" s="421"/>
      <c r="SKA523" s="421"/>
      <c r="SKB523" s="421"/>
      <c r="SKC523" s="421"/>
      <c r="SKD523" s="421"/>
      <c r="SKE523" s="421"/>
      <c r="SKF523" s="421"/>
      <c r="SKG523" s="421"/>
      <c r="SKH523" s="421"/>
      <c r="SKI523" s="421"/>
      <c r="SKJ523" s="421"/>
      <c r="SKK523" s="421"/>
      <c r="SKL523" s="421"/>
      <c r="SKM523" s="421"/>
      <c r="SKN523" s="421"/>
      <c r="SKO523" s="421"/>
      <c r="SKP523" s="421"/>
      <c r="SKQ523" s="421"/>
      <c r="SKR523" s="421"/>
      <c r="SKS523" s="421"/>
      <c r="SKT523" s="421"/>
      <c r="SKU523" s="421"/>
      <c r="SKV523" s="421"/>
      <c r="SKW523" s="421"/>
      <c r="SKX523" s="421"/>
      <c r="SKY523" s="421"/>
      <c r="SKZ523" s="421"/>
      <c r="SLA523" s="421"/>
      <c r="SLB523" s="421"/>
      <c r="SLC523" s="421"/>
      <c r="SLD523" s="421"/>
      <c r="SLE523" s="421"/>
      <c r="SLF523" s="421"/>
      <c r="SLG523" s="421"/>
      <c r="SLH523" s="421"/>
      <c r="SLI523" s="421"/>
      <c r="SLJ523" s="421"/>
      <c r="SLK523" s="421"/>
      <c r="SLL523" s="421"/>
      <c r="SLM523" s="421"/>
      <c r="SLN523" s="421"/>
      <c r="SLO523" s="421"/>
      <c r="SLP523" s="421"/>
      <c r="SLQ523" s="421"/>
      <c r="SLR523" s="421"/>
      <c r="SLS523" s="421"/>
      <c r="SLT523" s="421"/>
      <c r="SLU523" s="421"/>
      <c r="SLV523" s="421"/>
      <c r="SLW523" s="421"/>
      <c r="SLX523" s="421"/>
      <c r="SLY523" s="421"/>
      <c r="SLZ523" s="421"/>
      <c r="SMA523" s="421"/>
      <c r="SMB523" s="421"/>
      <c r="SMC523" s="421"/>
      <c r="SMD523" s="421"/>
      <c r="SME523" s="421"/>
      <c r="SMF523" s="421"/>
      <c r="SMG523" s="421"/>
      <c r="SMH523" s="421"/>
      <c r="SMI523" s="421"/>
      <c r="SMJ523" s="421"/>
      <c r="SMK523" s="421"/>
      <c r="SML523" s="421"/>
      <c r="SMM523" s="421"/>
      <c r="SMN523" s="421"/>
      <c r="SMO523" s="421"/>
      <c r="SMP523" s="421"/>
      <c r="SMQ523" s="421"/>
      <c r="SMR523" s="421"/>
      <c r="SMS523" s="421"/>
      <c r="SMT523" s="421"/>
      <c r="SMU523" s="421"/>
      <c r="SMV523" s="421"/>
      <c r="SMW523" s="421"/>
      <c r="SMX523" s="421"/>
      <c r="SMY523" s="421"/>
      <c r="SMZ523" s="421"/>
      <c r="SNA523" s="421"/>
      <c r="SNB523" s="421"/>
      <c r="SNC523" s="421"/>
      <c r="SND523" s="421"/>
      <c r="SNE523" s="421"/>
      <c r="SNF523" s="421"/>
      <c r="SNG523" s="421"/>
      <c r="SNH523" s="421"/>
      <c r="SNI523" s="421"/>
      <c r="SNJ523" s="421"/>
      <c r="SNK523" s="421"/>
      <c r="SNL523" s="421"/>
      <c r="SNM523" s="421"/>
      <c r="SNN523" s="421"/>
      <c r="SNO523" s="421"/>
      <c r="SNP523" s="421"/>
      <c r="SNQ523" s="421"/>
      <c r="SNR523" s="421"/>
      <c r="SNS523" s="421"/>
      <c r="SNT523" s="421"/>
      <c r="SNU523" s="421"/>
      <c r="SNV523" s="421"/>
      <c r="SNW523" s="421"/>
      <c r="SNX523" s="421"/>
      <c r="SNY523" s="421"/>
      <c r="SNZ523" s="421"/>
      <c r="SOA523" s="421"/>
      <c r="SOB523" s="421"/>
      <c r="SOC523" s="421"/>
      <c r="SOD523" s="421"/>
      <c r="SOE523" s="421"/>
      <c r="SOF523" s="421"/>
      <c r="SOG523" s="421"/>
      <c r="SOH523" s="421"/>
      <c r="SOI523" s="421"/>
      <c r="SOJ523" s="421"/>
      <c r="SOK523" s="421"/>
      <c r="SOL523" s="421"/>
      <c r="SOM523" s="421"/>
      <c r="SON523" s="421"/>
      <c r="SOO523" s="421"/>
      <c r="SOP523" s="421"/>
      <c r="SOQ523" s="421"/>
      <c r="SOR523" s="421"/>
      <c r="SOS523" s="421"/>
      <c r="SOT523" s="421"/>
      <c r="SOU523" s="421"/>
      <c r="SOV523" s="421"/>
      <c r="SOW523" s="421"/>
      <c r="SOX523" s="421"/>
      <c r="SOY523" s="421"/>
      <c r="SOZ523" s="421"/>
      <c r="SPA523" s="421"/>
      <c r="SPB523" s="421"/>
      <c r="SPC523" s="421"/>
      <c r="SPD523" s="421"/>
      <c r="SPE523" s="421"/>
      <c r="SPF523" s="421"/>
      <c r="SPG523" s="421"/>
      <c r="SPH523" s="421"/>
      <c r="SPI523" s="421"/>
      <c r="SPJ523" s="421"/>
      <c r="SPK523" s="421"/>
      <c r="SPL523" s="421"/>
      <c r="SPM523" s="421"/>
      <c r="SPN523" s="421"/>
      <c r="SPO523" s="421"/>
      <c r="SPP523" s="421"/>
      <c r="SPQ523" s="421"/>
      <c r="SPR523" s="421"/>
      <c r="SPS523" s="421"/>
      <c r="SPT523" s="421"/>
      <c r="SPU523" s="421"/>
      <c r="SPV523" s="421"/>
      <c r="SPW523" s="421"/>
      <c r="SPX523" s="421"/>
      <c r="SPY523" s="421"/>
      <c r="SPZ523" s="421"/>
      <c r="SQA523" s="421"/>
      <c r="SQB523" s="421"/>
      <c r="SQC523" s="421"/>
      <c r="SQD523" s="421"/>
      <c r="SQE523" s="421"/>
      <c r="SQF523" s="421"/>
      <c r="SQG523" s="421"/>
      <c r="SQH523" s="421"/>
      <c r="SQI523" s="421"/>
      <c r="SQJ523" s="421"/>
      <c r="SQK523" s="421"/>
      <c r="SQL523" s="421"/>
      <c r="SQM523" s="421"/>
      <c r="SQN523" s="421"/>
      <c r="SQO523" s="421"/>
      <c r="SQP523" s="421"/>
      <c r="SQQ523" s="421"/>
      <c r="SQR523" s="421"/>
      <c r="SQS523" s="421"/>
      <c r="SQT523" s="421"/>
      <c r="SQU523" s="421"/>
      <c r="SQV523" s="421"/>
      <c r="SQW523" s="421"/>
      <c r="SQX523" s="421"/>
      <c r="SQY523" s="421"/>
      <c r="SQZ523" s="421"/>
      <c r="SRA523" s="421"/>
      <c r="SRB523" s="421"/>
      <c r="SRC523" s="421"/>
      <c r="SRD523" s="421"/>
      <c r="SRE523" s="421"/>
      <c r="SRF523" s="421"/>
      <c r="SRG523" s="421"/>
      <c r="SRH523" s="421"/>
      <c r="SRI523" s="421"/>
      <c r="SRJ523" s="421"/>
      <c r="SRK523" s="421"/>
      <c r="SRL523" s="421"/>
      <c r="SRM523" s="421"/>
      <c r="SRN523" s="421"/>
      <c r="SRO523" s="421"/>
      <c r="SRP523" s="421"/>
      <c r="SRQ523" s="421"/>
      <c r="SRR523" s="421"/>
      <c r="SRS523" s="421"/>
      <c r="SRT523" s="421"/>
      <c r="SRU523" s="421"/>
      <c r="SRV523" s="421"/>
      <c r="SRW523" s="421"/>
      <c r="SRX523" s="421"/>
      <c r="SRY523" s="421"/>
      <c r="SRZ523" s="421"/>
      <c r="SSA523" s="421"/>
      <c r="SSB523" s="421"/>
      <c r="SSC523" s="421"/>
      <c r="SSD523" s="421"/>
      <c r="SSE523" s="421"/>
      <c r="SSF523" s="421"/>
      <c r="SSG523" s="421"/>
      <c r="SSH523" s="421"/>
      <c r="SSI523" s="421"/>
      <c r="SSJ523" s="421"/>
      <c r="SSK523" s="421"/>
      <c r="SSL523" s="421"/>
      <c r="SSM523" s="421"/>
      <c r="SSN523" s="421"/>
      <c r="SSO523" s="421"/>
      <c r="SSP523" s="421"/>
      <c r="SSQ523" s="421"/>
      <c r="SSR523" s="421"/>
      <c r="SSS523" s="421"/>
      <c r="SST523" s="421"/>
      <c r="SSU523" s="421"/>
      <c r="SSV523" s="421"/>
      <c r="SSW523" s="421"/>
      <c r="SSX523" s="421"/>
      <c r="SSY523" s="421"/>
      <c r="SSZ523" s="421"/>
      <c r="STA523" s="421"/>
      <c r="STB523" s="421"/>
      <c r="STC523" s="421"/>
      <c r="STD523" s="421"/>
      <c r="STE523" s="421"/>
      <c r="STF523" s="421"/>
      <c r="STG523" s="421"/>
      <c r="STH523" s="421"/>
      <c r="STI523" s="421"/>
      <c r="STJ523" s="421"/>
      <c r="STK523" s="421"/>
      <c r="STL523" s="421"/>
      <c r="STM523" s="421"/>
      <c r="STN523" s="421"/>
      <c r="STO523" s="421"/>
      <c r="STP523" s="421"/>
      <c r="STQ523" s="421"/>
      <c r="STR523" s="421"/>
      <c r="STS523" s="421"/>
      <c r="STT523" s="421"/>
      <c r="STU523" s="421"/>
      <c r="STV523" s="421"/>
      <c r="STW523" s="421"/>
      <c r="STX523" s="421"/>
      <c r="STY523" s="421"/>
      <c r="STZ523" s="421"/>
      <c r="SUA523" s="421"/>
      <c r="SUB523" s="421"/>
      <c r="SUC523" s="421"/>
      <c r="SUD523" s="421"/>
      <c r="SUE523" s="421"/>
      <c r="SUF523" s="421"/>
      <c r="SUG523" s="421"/>
      <c r="SUH523" s="421"/>
      <c r="SUI523" s="421"/>
      <c r="SUJ523" s="421"/>
      <c r="SUK523" s="421"/>
      <c r="SUL523" s="421"/>
      <c r="SUM523" s="421"/>
      <c r="SUN523" s="421"/>
      <c r="SUO523" s="421"/>
      <c r="SUP523" s="421"/>
      <c r="SUQ523" s="421"/>
      <c r="SUR523" s="421"/>
      <c r="SUS523" s="421"/>
      <c r="SUT523" s="421"/>
      <c r="SUU523" s="421"/>
      <c r="SUV523" s="421"/>
      <c r="SUW523" s="421"/>
      <c r="SUX523" s="421"/>
      <c r="SUY523" s="421"/>
      <c r="SUZ523" s="421"/>
      <c r="SVA523" s="421"/>
      <c r="SVB523" s="421"/>
      <c r="SVC523" s="421"/>
      <c r="SVD523" s="421"/>
      <c r="SVE523" s="421"/>
      <c r="SVF523" s="421"/>
      <c r="SVG523" s="421"/>
      <c r="SVH523" s="421"/>
      <c r="SVI523" s="421"/>
      <c r="SVJ523" s="421"/>
      <c r="SVK523" s="421"/>
      <c r="SVL523" s="421"/>
      <c r="SVM523" s="421"/>
      <c r="SVN523" s="421"/>
      <c r="SVO523" s="421"/>
      <c r="SVP523" s="421"/>
      <c r="SVQ523" s="421"/>
      <c r="SVR523" s="421"/>
      <c r="SVS523" s="421"/>
      <c r="SVT523" s="421"/>
      <c r="SVU523" s="421"/>
      <c r="SVV523" s="421"/>
      <c r="SVW523" s="421"/>
      <c r="SVX523" s="421"/>
      <c r="SVY523" s="421"/>
      <c r="SVZ523" s="421"/>
      <c r="SWA523" s="421"/>
      <c r="SWB523" s="421"/>
      <c r="SWC523" s="421"/>
      <c r="SWD523" s="421"/>
      <c r="SWE523" s="421"/>
      <c r="SWF523" s="421"/>
      <c r="SWG523" s="421"/>
      <c r="SWH523" s="421"/>
      <c r="SWI523" s="421"/>
      <c r="SWJ523" s="421"/>
      <c r="SWK523" s="421"/>
      <c r="SWL523" s="421"/>
      <c r="SWM523" s="421"/>
      <c r="SWN523" s="421"/>
      <c r="SWO523" s="421"/>
      <c r="SWP523" s="421"/>
      <c r="SWQ523" s="421"/>
      <c r="SWR523" s="421"/>
      <c r="SWS523" s="421"/>
      <c r="SWT523" s="421"/>
      <c r="SWU523" s="421"/>
      <c r="SWV523" s="421"/>
      <c r="SWW523" s="421"/>
      <c r="SWX523" s="421"/>
      <c r="SWY523" s="421"/>
      <c r="SWZ523" s="421"/>
      <c r="SXA523" s="421"/>
      <c r="SXB523" s="421"/>
      <c r="SXC523" s="421"/>
      <c r="SXD523" s="421"/>
      <c r="SXE523" s="421"/>
      <c r="SXF523" s="421"/>
      <c r="SXG523" s="421"/>
      <c r="SXH523" s="421"/>
      <c r="SXI523" s="421"/>
      <c r="SXJ523" s="421"/>
      <c r="SXK523" s="421"/>
      <c r="SXL523" s="421"/>
      <c r="SXM523" s="421"/>
      <c r="SXN523" s="421"/>
      <c r="SXO523" s="421"/>
      <c r="SXP523" s="421"/>
      <c r="SXQ523" s="421"/>
      <c r="SXR523" s="421"/>
      <c r="SXS523" s="421"/>
      <c r="SXT523" s="421"/>
      <c r="SXU523" s="421"/>
      <c r="SXV523" s="421"/>
      <c r="SXW523" s="421"/>
      <c r="SXX523" s="421"/>
      <c r="SXY523" s="421"/>
      <c r="SXZ523" s="421"/>
      <c r="SYA523" s="421"/>
      <c r="SYB523" s="421"/>
      <c r="SYC523" s="421"/>
      <c r="SYD523" s="421"/>
      <c r="SYE523" s="421"/>
      <c r="SYF523" s="421"/>
      <c r="SYG523" s="421"/>
      <c r="SYH523" s="421"/>
      <c r="SYI523" s="421"/>
      <c r="SYJ523" s="421"/>
      <c r="SYK523" s="421"/>
      <c r="SYL523" s="421"/>
      <c r="SYM523" s="421"/>
      <c r="SYN523" s="421"/>
      <c r="SYO523" s="421"/>
      <c r="SYP523" s="421"/>
      <c r="SYQ523" s="421"/>
      <c r="SYR523" s="421"/>
      <c r="SYS523" s="421"/>
      <c r="SYT523" s="421"/>
      <c r="SYU523" s="421"/>
      <c r="SYV523" s="421"/>
      <c r="SYW523" s="421"/>
      <c r="SYX523" s="421"/>
      <c r="SYY523" s="421"/>
      <c r="SYZ523" s="421"/>
      <c r="SZA523" s="421"/>
      <c r="SZB523" s="421"/>
      <c r="SZC523" s="421"/>
      <c r="SZD523" s="421"/>
      <c r="SZE523" s="421"/>
      <c r="SZF523" s="421"/>
      <c r="SZG523" s="421"/>
      <c r="SZH523" s="421"/>
      <c r="SZI523" s="421"/>
      <c r="SZJ523" s="421"/>
      <c r="SZK523" s="421"/>
      <c r="SZL523" s="421"/>
      <c r="SZM523" s="421"/>
      <c r="SZN523" s="421"/>
      <c r="SZO523" s="421"/>
      <c r="SZP523" s="421"/>
      <c r="SZQ523" s="421"/>
      <c r="SZR523" s="421"/>
      <c r="SZS523" s="421"/>
      <c r="SZT523" s="421"/>
      <c r="SZU523" s="421"/>
      <c r="SZV523" s="421"/>
      <c r="SZW523" s="421"/>
      <c r="SZX523" s="421"/>
      <c r="SZY523" s="421"/>
      <c r="SZZ523" s="421"/>
      <c r="TAA523" s="421"/>
      <c r="TAB523" s="421"/>
      <c r="TAC523" s="421"/>
      <c r="TAD523" s="421"/>
      <c r="TAE523" s="421"/>
      <c r="TAF523" s="421"/>
      <c r="TAG523" s="421"/>
      <c r="TAH523" s="421"/>
      <c r="TAI523" s="421"/>
      <c r="TAJ523" s="421"/>
      <c r="TAK523" s="421"/>
      <c r="TAL523" s="421"/>
      <c r="TAM523" s="421"/>
      <c r="TAN523" s="421"/>
      <c r="TAO523" s="421"/>
      <c r="TAP523" s="421"/>
      <c r="TAQ523" s="421"/>
      <c r="TAR523" s="421"/>
      <c r="TAS523" s="421"/>
      <c r="TAT523" s="421"/>
      <c r="TAU523" s="421"/>
      <c r="TAV523" s="421"/>
      <c r="TAW523" s="421"/>
      <c r="TAX523" s="421"/>
      <c r="TAY523" s="421"/>
      <c r="TAZ523" s="421"/>
      <c r="TBA523" s="421"/>
      <c r="TBB523" s="421"/>
      <c r="TBC523" s="421"/>
      <c r="TBD523" s="421"/>
      <c r="TBE523" s="421"/>
      <c r="TBF523" s="421"/>
      <c r="TBG523" s="421"/>
      <c r="TBH523" s="421"/>
      <c r="TBI523" s="421"/>
      <c r="TBJ523" s="421"/>
      <c r="TBK523" s="421"/>
      <c r="TBL523" s="421"/>
      <c r="TBM523" s="421"/>
      <c r="TBN523" s="421"/>
      <c r="TBO523" s="421"/>
      <c r="TBP523" s="421"/>
      <c r="TBQ523" s="421"/>
      <c r="TBR523" s="421"/>
      <c r="TBS523" s="421"/>
      <c r="TBT523" s="421"/>
      <c r="TBU523" s="421"/>
      <c r="TBV523" s="421"/>
      <c r="TBW523" s="421"/>
      <c r="TBX523" s="421"/>
      <c r="TBY523" s="421"/>
      <c r="TBZ523" s="421"/>
      <c r="TCA523" s="421"/>
      <c r="TCB523" s="421"/>
      <c r="TCC523" s="421"/>
      <c r="TCD523" s="421"/>
      <c r="TCE523" s="421"/>
      <c r="TCF523" s="421"/>
      <c r="TCG523" s="421"/>
      <c r="TCH523" s="421"/>
      <c r="TCI523" s="421"/>
      <c r="TCJ523" s="421"/>
      <c r="TCK523" s="421"/>
      <c r="TCL523" s="421"/>
      <c r="TCM523" s="421"/>
      <c r="TCN523" s="421"/>
      <c r="TCO523" s="421"/>
      <c r="TCP523" s="421"/>
      <c r="TCQ523" s="421"/>
      <c r="TCR523" s="421"/>
      <c r="TCS523" s="421"/>
      <c r="TCT523" s="421"/>
      <c r="TCU523" s="421"/>
      <c r="TCV523" s="421"/>
      <c r="TCW523" s="421"/>
      <c r="TCX523" s="421"/>
      <c r="TCY523" s="421"/>
      <c r="TCZ523" s="421"/>
      <c r="TDA523" s="421"/>
      <c r="TDB523" s="421"/>
      <c r="TDC523" s="421"/>
      <c r="TDD523" s="421"/>
      <c r="TDE523" s="421"/>
      <c r="TDF523" s="421"/>
      <c r="TDG523" s="421"/>
      <c r="TDH523" s="421"/>
      <c r="TDI523" s="421"/>
      <c r="TDJ523" s="421"/>
      <c r="TDK523" s="421"/>
      <c r="TDL523" s="421"/>
      <c r="TDM523" s="421"/>
      <c r="TDN523" s="421"/>
      <c r="TDO523" s="421"/>
      <c r="TDP523" s="421"/>
      <c r="TDQ523" s="421"/>
      <c r="TDR523" s="421"/>
      <c r="TDS523" s="421"/>
      <c r="TDT523" s="421"/>
      <c r="TDU523" s="421"/>
      <c r="TDV523" s="421"/>
      <c r="TDW523" s="421"/>
      <c r="TDX523" s="421"/>
      <c r="TDY523" s="421"/>
      <c r="TDZ523" s="421"/>
      <c r="TEA523" s="421"/>
      <c r="TEB523" s="421"/>
      <c r="TEC523" s="421"/>
      <c r="TED523" s="421"/>
      <c r="TEE523" s="421"/>
      <c r="TEF523" s="421"/>
      <c r="TEG523" s="421"/>
      <c r="TEH523" s="421"/>
      <c r="TEI523" s="421"/>
      <c r="TEJ523" s="421"/>
      <c r="TEK523" s="421"/>
      <c r="TEL523" s="421"/>
      <c r="TEM523" s="421"/>
      <c r="TEN523" s="421"/>
      <c r="TEO523" s="421"/>
      <c r="TEP523" s="421"/>
      <c r="TEQ523" s="421"/>
      <c r="TER523" s="421"/>
      <c r="TES523" s="421"/>
      <c r="TET523" s="421"/>
      <c r="TEU523" s="421"/>
      <c r="TEV523" s="421"/>
      <c r="TEW523" s="421"/>
      <c r="TEX523" s="421"/>
      <c r="TEY523" s="421"/>
      <c r="TEZ523" s="421"/>
      <c r="TFA523" s="421"/>
      <c r="TFB523" s="421"/>
      <c r="TFC523" s="421"/>
      <c r="TFD523" s="421"/>
      <c r="TFE523" s="421"/>
      <c r="TFF523" s="421"/>
      <c r="TFG523" s="421"/>
      <c r="TFH523" s="421"/>
      <c r="TFI523" s="421"/>
      <c r="TFJ523" s="421"/>
      <c r="TFK523" s="421"/>
      <c r="TFL523" s="421"/>
      <c r="TFM523" s="421"/>
      <c r="TFN523" s="421"/>
      <c r="TFO523" s="421"/>
      <c r="TFP523" s="421"/>
      <c r="TFQ523" s="421"/>
      <c r="TFR523" s="421"/>
      <c r="TFS523" s="421"/>
      <c r="TFT523" s="421"/>
      <c r="TFU523" s="421"/>
      <c r="TFV523" s="421"/>
      <c r="TFW523" s="421"/>
      <c r="TFX523" s="421"/>
      <c r="TFY523" s="421"/>
      <c r="TFZ523" s="421"/>
      <c r="TGA523" s="421"/>
      <c r="TGB523" s="421"/>
      <c r="TGC523" s="421"/>
      <c r="TGD523" s="421"/>
      <c r="TGE523" s="421"/>
      <c r="TGF523" s="421"/>
      <c r="TGG523" s="421"/>
      <c r="TGH523" s="421"/>
      <c r="TGI523" s="421"/>
      <c r="TGJ523" s="421"/>
      <c r="TGK523" s="421"/>
      <c r="TGL523" s="421"/>
      <c r="TGM523" s="421"/>
      <c r="TGN523" s="421"/>
      <c r="TGO523" s="421"/>
      <c r="TGP523" s="421"/>
      <c r="TGQ523" s="421"/>
      <c r="TGR523" s="421"/>
      <c r="TGS523" s="421"/>
      <c r="TGT523" s="421"/>
      <c r="TGU523" s="421"/>
      <c r="TGV523" s="421"/>
      <c r="TGW523" s="421"/>
      <c r="TGX523" s="421"/>
      <c r="TGY523" s="421"/>
      <c r="TGZ523" s="421"/>
      <c r="THA523" s="421"/>
      <c r="THB523" s="421"/>
      <c r="THC523" s="421"/>
      <c r="THD523" s="421"/>
      <c r="THE523" s="421"/>
      <c r="THF523" s="421"/>
      <c r="THG523" s="421"/>
      <c r="THH523" s="421"/>
      <c r="THI523" s="421"/>
      <c r="THJ523" s="421"/>
      <c r="THK523" s="421"/>
      <c r="THL523" s="421"/>
      <c r="THM523" s="421"/>
      <c r="THN523" s="421"/>
      <c r="THO523" s="421"/>
      <c r="THP523" s="421"/>
      <c r="THQ523" s="421"/>
      <c r="THR523" s="421"/>
      <c r="THS523" s="421"/>
      <c r="THT523" s="421"/>
      <c r="THU523" s="421"/>
      <c r="THV523" s="421"/>
      <c r="THW523" s="421"/>
      <c r="THX523" s="421"/>
      <c r="THY523" s="421"/>
      <c r="THZ523" s="421"/>
      <c r="TIA523" s="421"/>
      <c r="TIB523" s="421"/>
      <c r="TIC523" s="421"/>
      <c r="TID523" s="421"/>
      <c r="TIE523" s="421"/>
      <c r="TIF523" s="421"/>
      <c r="TIG523" s="421"/>
      <c r="TIH523" s="421"/>
      <c r="TII523" s="421"/>
      <c r="TIJ523" s="421"/>
      <c r="TIK523" s="421"/>
      <c r="TIL523" s="421"/>
      <c r="TIM523" s="421"/>
      <c r="TIN523" s="421"/>
      <c r="TIO523" s="421"/>
      <c r="TIP523" s="421"/>
      <c r="TIQ523" s="421"/>
      <c r="TIR523" s="421"/>
      <c r="TIS523" s="421"/>
      <c r="TIT523" s="421"/>
      <c r="TIU523" s="421"/>
      <c r="TIV523" s="421"/>
      <c r="TIW523" s="421"/>
      <c r="TIX523" s="421"/>
      <c r="TIY523" s="421"/>
      <c r="TIZ523" s="421"/>
      <c r="TJA523" s="421"/>
      <c r="TJB523" s="421"/>
      <c r="TJC523" s="421"/>
      <c r="TJD523" s="421"/>
      <c r="TJE523" s="421"/>
      <c r="TJF523" s="421"/>
      <c r="TJG523" s="421"/>
      <c r="TJH523" s="421"/>
      <c r="TJI523" s="421"/>
      <c r="TJJ523" s="421"/>
      <c r="TJK523" s="421"/>
      <c r="TJL523" s="421"/>
      <c r="TJM523" s="421"/>
      <c r="TJN523" s="421"/>
      <c r="TJO523" s="421"/>
      <c r="TJP523" s="421"/>
      <c r="TJQ523" s="421"/>
      <c r="TJR523" s="421"/>
      <c r="TJS523" s="421"/>
      <c r="TJT523" s="421"/>
      <c r="TJU523" s="421"/>
      <c r="TJV523" s="421"/>
      <c r="TJW523" s="421"/>
      <c r="TJX523" s="421"/>
      <c r="TJY523" s="421"/>
      <c r="TJZ523" s="421"/>
      <c r="TKA523" s="421"/>
      <c r="TKB523" s="421"/>
      <c r="TKC523" s="421"/>
      <c r="TKD523" s="421"/>
      <c r="TKE523" s="421"/>
      <c r="TKF523" s="421"/>
      <c r="TKG523" s="421"/>
      <c r="TKH523" s="421"/>
      <c r="TKI523" s="421"/>
      <c r="TKJ523" s="421"/>
      <c r="TKK523" s="421"/>
      <c r="TKL523" s="421"/>
      <c r="TKM523" s="421"/>
      <c r="TKN523" s="421"/>
      <c r="TKO523" s="421"/>
      <c r="TKP523" s="421"/>
      <c r="TKQ523" s="421"/>
      <c r="TKR523" s="421"/>
      <c r="TKS523" s="421"/>
      <c r="TKT523" s="421"/>
      <c r="TKU523" s="421"/>
      <c r="TKV523" s="421"/>
      <c r="TKW523" s="421"/>
      <c r="TKX523" s="421"/>
      <c r="TKY523" s="421"/>
      <c r="TKZ523" s="421"/>
      <c r="TLA523" s="421"/>
      <c r="TLB523" s="421"/>
      <c r="TLC523" s="421"/>
      <c r="TLD523" s="421"/>
      <c r="TLE523" s="421"/>
      <c r="TLF523" s="421"/>
      <c r="TLG523" s="421"/>
      <c r="TLH523" s="421"/>
      <c r="TLI523" s="421"/>
      <c r="TLJ523" s="421"/>
      <c r="TLK523" s="421"/>
      <c r="TLL523" s="421"/>
      <c r="TLM523" s="421"/>
      <c r="TLN523" s="421"/>
      <c r="TLO523" s="421"/>
      <c r="TLP523" s="421"/>
      <c r="TLQ523" s="421"/>
      <c r="TLR523" s="421"/>
      <c r="TLS523" s="421"/>
      <c r="TLT523" s="421"/>
      <c r="TLU523" s="421"/>
      <c r="TLV523" s="421"/>
      <c r="TLW523" s="421"/>
      <c r="TLX523" s="421"/>
      <c r="TLY523" s="421"/>
      <c r="TLZ523" s="421"/>
      <c r="TMA523" s="421"/>
      <c r="TMB523" s="421"/>
      <c r="TMC523" s="421"/>
      <c r="TMD523" s="421"/>
      <c r="TME523" s="421"/>
      <c r="TMF523" s="421"/>
      <c r="TMG523" s="421"/>
      <c r="TMH523" s="421"/>
      <c r="TMI523" s="421"/>
      <c r="TMJ523" s="421"/>
      <c r="TMK523" s="421"/>
      <c r="TML523" s="421"/>
      <c r="TMM523" s="421"/>
      <c r="TMN523" s="421"/>
      <c r="TMO523" s="421"/>
      <c r="TMP523" s="421"/>
      <c r="TMQ523" s="421"/>
      <c r="TMR523" s="421"/>
      <c r="TMS523" s="421"/>
      <c r="TMT523" s="421"/>
      <c r="TMU523" s="421"/>
      <c r="TMV523" s="421"/>
      <c r="TMW523" s="421"/>
      <c r="TMX523" s="421"/>
      <c r="TMY523" s="421"/>
      <c r="TMZ523" s="421"/>
      <c r="TNA523" s="421"/>
      <c r="TNB523" s="421"/>
      <c r="TNC523" s="421"/>
      <c r="TND523" s="421"/>
      <c r="TNE523" s="421"/>
      <c r="TNF523" s="421"/>
      <c r="TNG523" s="421"/>
      <c r="TNH523" s="421"/>
      <c r="TNI523" s="421"/>
      <c r="TNJ523" s="421"/>
      <c r="TNK523" s="421"/>
      <c r="TNL523" s="421"/>
      <c r="TNM523" s="421"/>
      <c r="TNN523" s="421"/>
      <c r="TNO523" s="421"/>
      <c r="TNP523" s="421"/>
      <c r="TNQ523" s="421"/>
      <c r="TNR523" s="421"/>
      <c r="TNS523" s="421"/>
      <c r="TNT523" s="421"/>
      <c r="TNU523" s="421"/>
      <c r="TNV523" s="421"/>
      <c r="TNW523" s="421"/>
      <c r="TNX523" s="421"/>
      <c r="TNY523" s="421"/>
      <c r="TNZ523" s="421"/>
      <c r="TOA523" s="421"/>
      <c r="TOB523" s="421"/>
      <c r="TOC523" s="421"/>
      <c r="TOD523" s="421"/>
      <c r="TOE523" s="421"/>
      <c r="TOF523" s="421"/>
      <c r="TOG523" s="421"/>
      <c r="TOH523" s="421"/>
      <c r="TOI523" s="421"/>
      <c r="TOJ523" s="421"/>
      <c r="TOK523" s="421"/>
      <c r="TOL523" s="421"/>
      <c r="TOM523" s="421"/>
      <c r="TON523" s="421"/>
      <c r="TOO523" s="421"/>
      <c r="TOP523" s="421"/>
      <c r="TOQ523" s="421"/>
      <c r="TOR523" s="421"/>
      <c r="TOS523" s="421"/>
      <c r="TOT523" s="421"/>
      <c r="TOU523" s="421"/>
      <c r="TOV523" s="421"/>
      <c r="TOW523" s="421"/>
      <c r="TOX523" s="421"/>
      <c r="TOY523" s="421"/>
      <c r="TOZ523" s="421"/>
      <c r="TPA523" s="421"/>
      <c r="TPB523" s="421"/>
      <c r="TPC523" s="421"/>
      <c r="TPD523" s="421"/>
      <c r="TPE523" s="421"/>
      <c r="TPF523" s="421"/>
      <c r="TPG523" s="421"/>
      <c r="TPH523" s="421"/>
      <c r="TPI523" s="421"/>
      <c r="TPJ523" s="421"/>
      <c r="TPK523" s="421"/>
      <c r="TPL523" s="421"/>
      <c r="TPM523" s="421"/>
      <c r="TPN523" s="421"/>
      <c r="TPO523" s="421"/>
      <c r="TPP523" s="421"/>
      <c r="TPQ523" s="421"/>
      <c r="TPR523" s="421"/>
      <c r="TPS523" s="421"/>
      <c r="TPT523" s="421"/>
      <c r="TPU523" s="421"/>
      <c r="TPV523" s="421"/>
      <c r="TPW523" s="421"/>
      <c r="TPX523" s="421"/>
      <c r="TPY523" s="421"/>
      <c r="TPZ523" s="421"/>
      <c r="TQA523" s="421"/>
      <c r="TQB523" s="421"/>
      <c r="TQC523" s="421"/>
      <c r="TQD523" s="421"/>
      <c r="TQE523" s="421"/>
      <c r="TQF523" s="421"/>
      <c r="TQG523" s="421"/>
      <c r="TQH523" s="421"/>
      <c r="TQI523" s="421"/>
      <c r="TQJ523" s="421"/>
      <c r="TQK523" s="421"/>
      <c r="TQL523" s="421"/>
      <c r="TQM523" s="421"/>
      <c r="TQN523" s="421"/>
      <c r="TQO523" s="421"/>
      <c r="TQP523" s="421"/>
      <c r="TQQ523" s="421"/>
      <c r="TQR523" s="421"/>
      <c r="TQS523" s="421"/>
      <c r="TQT523" s="421"/>
      <c r="TQU523" s="421"/>
      <c r="TQV523" s="421"/>
      <c r="TQW523" s="421"/>
      <c r="TQX523" s="421"/>
      <c r="TQY523" s="421"/>
      <c r="TQZ523" s="421"/>
      <c r="TRA523" s="421"/>
      <c r="TRB523" s="421"/>
      <c r="TRC523" s="421"/>
      <c r="TRD523" s="421"/>
      <c r="TRE523" s="421"/>
      <c r="TRF523" s="421"/>
      <c r="TRG523" s="421"/>
      <c r="TRH523" s="421"/>
      <c r="TRI523" s="421"/>
      <c r="TRJ523" s="421"/>
      <c r="TRK523" s="421"/>
      <c r="TRL523" s="421"/>
      <c r="TRM523" s="421"/>
      <c r="TRN523" s="421"/>
      <c r="TRO523" s="421"/>
      <c r="TRP523" s="421"/>
      <c r="TRQ523" s="421"/>
      <c r="TRR523" s="421"/>
      <c r="TRS523" s="421"/>
      <c r="TRT523" s="421"/>
      <c r="TRU523" s="421"/>
      <c r="TRV523" s="421"/>
      <c r="TRW523" s="421"/>
      <c r="TRX523" s="421"/>
      <c r="TRY523" s="421"/>
      <c r="TRZ523" s="421"/>
      <c r="TSA523" s="421"/>
      <c r="TSB523" s="421"/>
      <c r="TSC523" s="421"/>
      <c r="TSD523" s="421"/>
      <c r="TSE523" s="421"/>
      <c r="TSF523" s="421"/>
      <c r="TSG523" s="421"/>
      <c r="TSH523" s="421"/>
      <c r="TSI523" s="421"/>
      <c r="TSJ523" s="421"/>
      <c r="TSK523" s="421"/>
      <c r="TSL523" s="421"/>
      <c r="TSM523" s="421"/>
      <c r="TSN523" s="421"/>
      <c r="TSO523" s="421"/>
      <c r="TSP523" s="421"/>
      <c r="TSQ523" s="421"/>
      <c r="TSR523" s="421"/>
      <c r="TSS523" s="421"/>
      <c r="TST523" s="421"/>
      <c r="TSU523" s="421"/>
      <c r="TSV523" s="421"/>
      <c r="TSW523" s="421"/>
      <c r="TSX523" s="421"/>
      <c r="TSY523" s="421"/>
      <c r="TSZ523" s="421"/>
      <c r="TTA523" s="421"/>
      <c r="TTB523" s="421"/>
      <c r="TTC523" s="421"/>
      <c r="TTD523" s="421"/>
      <c r="TTE523" s="421"/>
      <c r="TTF523" s="421"/>
      <c r="TTG523" s="421"/>
      <c r="TTH523" s="421"/>
      <c r="TTI523" s="421"/>
      <c r="TTJ523" s="421"/>
      <c r="TTK523" s="421"/>
      <c r="TTL523" s="421"/>
      <c r="TTM523" s="421"/>
      <c r="TTN523" s="421"/>
      <c r="TTO523" s="421"/>
      <c r="TTP523" s="421"/>
      <c r="TTQ523" s="421"/>
      <c r="TTR523" s="421"/>
      <c r="TTS523" s="421"/>
      <c r="TTT523" s="421"/>
      <c r="TTU523" s="421"/>
      <c r="TTV523" s="421"/>
      <c r="TTW523" s="421"/>
      <c r="TTX523" s="421"/>
      <c r="TTY523" s="421"/>
      <c r="TTZ523" s="421"/>
      <c r="TUA523" s="421"/>
      <c r="TUB523" s="421"/>
      <c r="TUC523" s="421"/>
      <c r="TUD523" s="421"/>
      <c r="TUE523" s="421"/>
      <c r="TUF523" s="421"/>
      <c r="TUG523" s="421"/>
      <c r="TUH523" s="421"/>
      <c r="TUI523" s="421"/>
      <c r="TUJ523" s="421"/>
      <c r="TUK523" s="421"/>
      <c r="TUL523" s="421"/>
      <c r="TUM523" s="421"/>
      <c r="TUN523" s="421"/>
      <c r="TUO523" s="421"/>
      <c r="TUP523" s="421"/>
      <c r="TUQ523" s="421"/>
      <c r="TUR523" s="421"/>
      <c r="TUS523" s="421"/>
      <c r="TUT523" s="421"/>
      <c r="TUU523" s="421"/>
      <c r="TUV523" s="421"/>
      <c r="TUW523" s="421"/>
      <c r="TUX523" s="421"/>
      <c r="TUY523" s="421"/>
      <c r="TUZ523" s="421"/>
      <c r="TVA523" s="421"/>
      <c r="TVB523" s="421"/>
      <c r="TVC523" s="421"/>
      <c r="TVD523" s="421"/>
      <c r="TVE523" s="421"/>
      <c r="TVF523" s="421"/>
      <c r="TVG523" s="421"/>
      <c r="TVH523" s="421"/>
      <c r="TVI523" s="421"/>
      <c r="TVJ523" s="421"/>
      <c r="TVK523" s="421"/>
      <c r="TVL523" s="421"/>
      <c r="TVM523" s="421"/>
      <c r="TVN523" s="421"/>
      <c r="TVO523" s="421"/>
      <c r="TVP523" s="421"/>
      <c r="TVQ523" s="421"/>
      <c r="TVR523" s="421"/>
      <c r="TVS523" s="421"/>
      <c r="TVT523" s="421"/>
      <c r="TVU523" s="421"/>
      <c r="TVV523" s="421"/>
      <c r="TVW523" s="421"/>
      <c r="TVX523" s="421"/>
      <c r="TVY523" s="421"/>
      <c r="TVZ523" s="421"/>
      <c r="TWA523" s="421"/>
      <c r="TWB523" s="421"/>
      <c r="TWC523" s="421"/>
      <c r="TWD523" s="421"/>
      <c r="TWE523" s="421"/>
      <c r="TWF523" s="421"/>
      <c r="TWG523" s="421"/>
      <c r="TWH523" s="421"/>
      <c r="TWI523" s="421"/>
      <c r="TWJ523" s="421"/>
      <c r="TWK523" s="421"/>
      <c r="TWL523" s="421"/>
      <c r="TWM523" s="421"/>
      <c r="TWN523" s="421"/>
      <c r="TWO523" s="421"/>
      <c r="TWP523" s="421"/>
      <c r="TWQ523" s="421"/>
      <c r="TWR523" s="421"/>
      <c r="TWS523" s="421"/>
      <c r="TWT523" s="421"/>
      <c r="TWU523" s="421"/>
      <c r="TWV523" s="421"/>
      <c r="TWW523" s="421"/>
      <c r="TWX523" s="421"/>
      <c r="TWY523" s="421"/>
      <c r="TWZ523" s="421"/>
      <c r="TXA523" s="421"/>
      <c r="TXB523" s="421"/>
      <c r="TXC523" s="421"/>
      <c r="TXD523" s="421"/>
      <c r="TXE523" s="421"/>
      <c r="TXF523" s="421"/>
      <c r="TXG523" s="421"/>
      <c r="TXH523" s="421"/>
      <c r="TXI523" s="421"/>
      <c r="TXJ523" s="421"/>
      <c r="TXK523" s="421"/>
      <c r="TXL523" s="421"/>
      <c r="TXM523" s="421"/>
      <c r="TXN523" s="421"/>
      <c r="TXO523" s="421"/>
      <c r="TXP523" s="421"/>
      <c r="TXQ523" s="421"/>
      <c r="TXR523" s="421"/>
      <c r="TXS523" s="421"/>
      <c r="TXT523" s="421"/>
      <c r="TXU523" s="421"/>
      <c r="TXV523" s="421"/>
      <c r="TXW523" s="421"/>
      <c r="TXX523" s="421"/>
      <c r="TXY523" s="421"/>
      <c r="TXZ523" s="421"/>
      <c r="TYA523" s="421"/>
      <c r="TYB523" s="421"/>
      <c r="TYC523" s="421"/>
      <c r="TYD523" s="421"/>
      <c r="TYE523" s="421"/>
      <c r="TYF523" s="421"/>
      <c r="TYG523" s="421"/>
      <c r="TYH523" s="421"/>
      <c r="TYI523" s="421"/>
      <c r="TYJ523" s="421"/>
      <c r="TYK523" s="421"/>
      <c r="TYL523" s="421"/>
      <c r="TYM523" s="421"/>
      <c r="TYN523" s="421"/>
      <c r="TYO523" s="421"/>
      <c r="TYP523" s="421"/>
      <c r="TYQ523" s="421"/>
      <c r="TYR523" s="421"/>
      <c r="TYS523" s="421"/>
      <c r="TYT523" s="421"/>
      <c r="TYU523" s="421"/>
      <c r="TYV523" s="421"/>
      <c r="TYW523" s="421"/>
      <c r="TYX523" s="421"/>
      <c r="TYY523" s="421"/>
      <c r="TYZ523" s="421"/>
      <c r="TZA523" s="421"/>
      <c r="TZB523" s="421"/>
      <c r="TZC523" s="421"/>
      <c r="TZD523" s="421"/>
      <c r="TZE523" s="421"/>
      <c r="TZF523" s="421"/>
      <c r="TZG523" s="421"/>
      <c r="TZH523" s="421"/>
      <c r="TZI523" s="421"/>
      <c r="TZJ523" s="421"/>
      <c r="TZK523" s="421"/>
      <c r="TZL523" s="421"/>
      <c r="TZM523" s="421"/>
      <c r="TZN523" s="421"/>
      <c r="TZO523" s="421"/>
      <c r="TZP523" s="421"/>
      <c r="TZQ523" s="421"/>
      <c r="TZR523" s="421"/>
      <c r="TZS523" s="421"/>
      <c r="TZT523" s="421"/>
      <c r="TZU523" s="421"/>
      <c r="TZV523" s="421"/>
      <c r="TZW523" s="421"/>
      <c r="TZX523" s="421"/>
      <c r="TZY523" s="421"/>
      <c r="TZZ523" s="421"/>
      <c r="UAA523" s="421"/>
      <c r="UAB523" s="421"/>
      <c r="UAC523" s="421"/>
      <c r="UAD523" s="421"/>
      <c r="UAE523" s="421"/>
      <c r="UAF523" s="421"/>
      <c r="UAG523" s="421"/>
      <c r="UAH523" s="421"/>
      <c r="UAI523" s="421"/>
      <c r="UAJ523" s="421"/>
      <c r="UAK523" s="421"/>
      <c r="UAL523" s="421"/>
      <c r="UAM523" s="421"/>
      <c r="UAN523" s="421"/>
      <c r="UAO523" s="421"/>
      <c r="UAP523" s="421"/>
      <c r="UAQ523" s="421"/>
      <c r="UAR523" s="421"/>
      <c r="UAS523" s="421"/>
      <c r="UAT523" s="421"/>
      <c r="UAU523" s="421"/>
      <c r="UAV523" s="421"/>
      <c r="UAW523" s="421"/>
      <c r="UAX523" s="421"/>
      <c r="UAY523" s="421"/>
      <c r="UAZ523" s="421"/>
      <c r="UBA523" s="421"/>
      <c r="UBB523" s="421"/>
      <c r="UBC523" s="421"/>
      <c r="UBD523" s="421"/>
      <c r="UBE523" s="421"/>
      <c r="UBF523" s="421"/>
      <c r="UBG523" s="421"/>
      <c r="UBH523" s="421"/>
      <c r="UBI523" s="421"/>
      <c r="UBJ523" s="421"/>
      <c r="UBK523" s="421"/>
      <c r="UBL523" s="421"/>
      <c r="UBM523" s="421"/>
      <c r="UBN523" s="421"/>
      <c r="UBO523" s="421"/>
      <c r="UBP523" s="421"/>
      <c r="UBQ523" s="421"/>
      <c r="UBR523" s="421"/>
      <c r="UBS523" s="421"/>
      <c r="UBT523" s="421"/>
      <c r="UBU523" s="421"/>
      <c r="UBV523" s="421"/>
      <c r="UBW523" s="421"/>
      <c r="UBX523" s="421"/>
      <c r="UBY523" s="421"/>
      <c r="UBZ523" s="421"/>
      <c r="UCA523" s="421"/>
      <c r="UCB523" s="421"/>
      <c r="UCC523" s="421"/>
      <c r="UCD523" s="421"/>
      <c r="UCE523" s="421"/>
      <c r="UCF523" s="421"/>
      <c r="UCG523" s="421"/>
      <c r="UCH523" s="421"/>
      <c r="UCI523" s="421"/>
      <c r="UCJ523" s="421"/>
      <c r="UCK523" s="421"/>
      <c r="UCL523" s="421"/>
      <c r="UCM523" s="421"/>
      <c r="UCN523" s="421"/>
      <c r="UCO523" s="421"/>
      <c r="UCP523" s="421"/>
      <c r="UCQ523" s="421"/>
      <c r="UCR523" s="421"/>
      <c r="UCS523" s="421"/>
      <c r="UCT523" s="421"/>
      <c r="UCU523" s="421"/>
      <c r="UCV523" s="421"/>
      <c r="UCW523" s="421"/>
      <c r="UCX523" s="421"/>
      <c r="UCY523" s="421"/>
      <c r="UCZ523" s="421"/>
      <c r="UDA523" s="421"/>
      <c r="UDB523" s="421"/>
      <c r="UDC523" s="421"/>
      <c r="UDD523" s="421"/>
      <c r="UDE523" s="421"/>
      <c r="UDF523" s="421"/>
      <c r="UDG523" s="421"/>
      <c r="UDH523" s="421"/>
      <c r="UDI523" s="421"/>
      <c r="UDJ523" s="421"/>
      <c r="UDK523" s="421"/>
      <c r="UDL523" s="421"/>
      <c r="UDM523" s="421"/>
      <c r="UDN523" s="421"/>
      <c r="UDO523" s="421"/>
      <c r="UDP523" s="421"/>
      <c r="UDQ523" s="421"/>
      <c r="UDR523" s="421"/>
      <c r="UDS523" s="421"/>
      <c r="UDT523" s="421"/>
      <c r="UDU523" s="421"/>
      <c r="UDV523" s="421"/>
      <c r="UDW523" s="421"/>
      <c r="UDX523" s="421"/>
      <c r="UDY523" s="421"/>
      <c r="UDZ523" s="421"/>
      <c r="UEA523" s="421"/>
      <c r="UEB523" s="421"/>
      <c r="UEC523" s="421"/>
      <c r="UED523" s="421"/>
      <c r="UEE523" s="421"/>
      <c r="UEF523" s="421"/>
      <c r="UEG523" s="421"/>
      <c r="UEH523" s="421"/>
      <c r="UEI523" s="421"/>
      <c r="UEJ523" s="421"/>
      <c r="UEK523" s="421"/>
      <c r="UEL523" s="421"/>
      <c r="UEM523" s="421"/>
      <c r="UEN523" s="421"/>
      <c r="UEO523" s="421"/>
      <c r="UEP523" s="421"/>
      <c r="UEQ523" s="421"/>
      <c r="UER523" s="421"/>
      <c r="UES523" s="421"/>
      <c r="UET523" s="421"/>
      <c r="UEU523" s="421"/>
      <c r="UEV523" s="421"/>
      <c r="UEW523" s="421"/>
      <c r="UEX523" s="421"/>
      <c r="UEY523" s="421"/>
      <c r="UEZ523" s="421"/>
      <c r="UFA523" s="421"/>
      <c r="UFB523" s="421"/>
      <c r="UFC523" s="421"/>
      <c r="UFD523" s="421"/>
      <c r="UFE523" s="421"/>
      <c r="UFF523" s="421"/>
      <c r="UFG523" s="421"/>
      <c r="UFH523" s="421"/>
      <c r="UFI523" s="421"/>
      <c r="UFJ523" s="421"/>
      <c r="UFK523" s="421"/>
      <c r="UFL523" s="421"/>
      <c r="UFM523" s="421"/>
      <c r="UFN523" s="421"/>
      <c r="UFO523" s="421"/>
      <c r="UFP523" s="421"/>
      <c r="UFQ523" s="421"/>
      <c r="UFR523" s="421"/>
      <c r="UFS523" s="421"/>
      <c r="UFT523" s="421"/>
      <c r="UFU523" s="421"/>
      <c r="UFV523" s="421"/>
      <c r="UFW523" s="421"/>
      <c r="UFX523" s="421"/>
      <c r="UFY523" s="421"/>
      <c r="UFZ523" s="421"/>
      <c r="UGA523" s="421"/>
      <c r="UGB523" s="421"/>
      <c r="UGC523" s="421"/>
      <c r="UGD523" s="421"/>
      <c r="UGE523" s="421"/>
      <c r="UGF523" s="421"/>
      <c r="UGG523" s="421"/>
      <c r="UGH523" s="421"/>
      <c r="UGI523" s="421"/>
      <c r="UGJ523" s="421"/>
      <c r="UGK523" s="421"/>
      <c r="UGL523" s="421"/>
      <c r="UGM523" s="421"/>
      <c r="UGN523" s="421"/>
      <c r="UGO523" s="421"/>
      <c r="UGP523" s="421"/>
      <c r="UGQ523" s="421"/>
      <c r="UGR523" s="421"/>
      <c r="UGS523" s="421"/>
      <c r="UGT523" s="421"/>
      <c r="UGU523" s="421"/>
      <c r="UGV523" s="421"/>
      <c r="UGW523" s="421"/>
      <c r="UGX523" s="421"/>
      <c r="UGY523" s="421"/>
      <c r="UGZ523" s="421"/>
      <c r="UHA523" s="421"/>
      <c r="UHB523" s="421"/>
      <c r="UHC523" s="421"/>
      <c r="UHD523" s="421"/>
      <c r="UHE523" s="421"/>
      <c r="UHF523" s="421"/>
      <c r="UHG523" s="421"/>
      <c r="UHH523" s="421"/>
      <c r="UHI523" s="421"/>
      <c r="UHJ523" s="421"/>
      <c r="UHK523" s="421"/>
      <c r="UHL523" s="421"/>
      <c r="UHM523" s="421"/>
      <c r="UHN523" s="421"/>
      <c r="UHO523" s="421"/>
      <c r="UHP523" s="421"/>
      <c r="UHQ523" s="421"/>
      <c r="UHR523" s="421"/>
      <c r="UHS523" s="421"/>
      <c r="UHT523" s="421"/>
      <c r="UHU523" s="421"/>
      <c r="UHV523" s="421"/>
      <c r="UHW523" s="421"/>
      <c r="UHX523" s="421"/>
      <c r="UHY523" s="421"/>
      <c r="UHZ523" s="421"/>
      <c r="UIA523" s="421"/>
      <c r="UIB523" s="421"/>
      <c r="UIC523" s="421"/>
      <c r="UID523" s="421"/>
      <c r="UIE523" s="421"/>
      <c r="UIF523" s="421"/>
      <c r="UIG523" s="421"/>
      <c r="UIH523" s="421"/>
      <c r="UII523" s="421"/>
      <c r="UIJ523" s="421"/>
      <c r="UIK523" s="421"/>
      <c r="UIL523" s="421"/>
      <c r="UIM523" s="421"/>
      <c r="UIN523" s="421"/>
      <c r="UIO523" s="421"/>
      <c r="UIP523" s="421"/>
      <c r="UIQ523" s="421"/>
      <c r="UIR523" s="421"/>
      <c r="UIS523" s="421"/>
      <c r="UIT523" s="421"/>
      <c r="UIU523" s="421"/>
      <c r="UIV523" s="421"/>
      <c r="UIW523" s="421"/>
      <c r="UIX523" s="421"/>
      <c r="UIY523" s="421"/>
      <c r="UIZ523" s="421"/>
      <c r="UJA523" s="421"/>
      <c r="UJB523" s="421"/>
      <c r="UJC523" s="421"/>
      <c r="UJD523" s="421"/>
      <c r="UJE523" s="421"/>
      <c r="UJF523" s="421"/>
      <c r="UJG523" s="421"/>
      <c r="UJH523" s="421"/>
      <c r="UJI523" s="421"/>
      <c r="UJJ523" s="421"/>
      <c r="UJK523" s="421"/>
      <c r="UJL523" s="421"/>
      <c r="UJM523" s="421"/>
      <c r="UJN523" s="421"/>
      <c r="UJO523" s="421"/>
      <c r="UJP523" s="421"/>
      <c r="UJQ523" s="421"/>
      <c r="UJR523" s="421"/>
      <c r="UJS523" s="421"/>
      <c r="UJT523" s="421"/>
      <c r="UJU523" s="421"/>
      <c r="UJV523" s="421"/>
      <c r="UJW523" s="421"/>
      <c r="UJX523" s="421"/>
      <c r="UJY523" s="421"/>
      <c r="UJZ523" s="421"/>
      <c r="UKA523" s="421"/>
      <c r="UKB523" s="421"/>
      <c r="UKC523" s="421"/>
      <c r="UKD523" s="421"/>
      <c r="UKE523" s="421"/>
      <c r="UKF523" s="421"/>
      <c r="UKG523" s="421"/>
      <c r="UKH523" s="421"/>
      <c r="UKI523" s="421"/>
      <c r="UKJ523" s="421"/>
      <c r="UKK523" s="421"/>
      <c r="UKL523" s="421"/>
      <c r="UKM523" s="421"/>
      <c r="UKN523" s="421"/>
      <c r="UKO523" s="421"/>
      <c r="UKP523" s="421"/>
      <c r="UKQ523" s="421"/>
      <c r="UKR523" s="421"/>
      <c r="UKS523" s="421"/>
      <c r="UKT523" s="421"/>
      <c r="UKU523" s="421"/>
      <c r="UKV523" s="421"/>
      <c r="UKW523" s="421"/>
      <c r="UKX523" s="421"/>
      <c r="UKY523" s="421"/>
      <c r="UKZ523" s="421"/>
      <c r="ULA523" s="421"/>
      <c r="ULB523" s="421"/>
      <c r="ULC523" s="421"/>
      <c r="ULD523" s="421"/>
      <c r="ULE523" s="421"/>
      <c r="ULF523" s="421"/>
      <c r="ULG523" s="421"/>
      <c r="ULH523" s="421"/>
      <c r="ULI523" s="421"/>
      <c r="ULJ523" s="421"/>
      <c r="ULK523" s="421"/>
      <c r="ULL523" s="421"/>
      <c r="ULM523" s="421"/>
      <c r="ULN523" s="421"/>
      <c r="ULO523" s="421"/>
      <c r="ULP523" s="421"/>
      <c r="ULQ523" s="421"/>
      <c r="ULR523" s="421"/>
      <c r="ULS523" s="421"/>
      <c r="ULT523" s="421"/>
      <c r="ULU523" s="421"/>
      <c r="ULV523" s="421"/>
      <c r="ULW523" s="421"/>
      <c r="ULX523" s="421"/>
      <c r="ULY523" s="421"/>
      <c r="ULZ523" s="421"/>
      <c r="UMA523" s="421"/>
      <c r="UMB523" s="421"/>
      <c r="UMC523" s="421"/>
      <c r="UMD523" s="421"/>
      <c r="UME523" s="421"/>
      <c r="UMF523" s="421"/>
      <c r="UMG523" s="421"/>
      <c r="UMH523" s="421"/>
      <c r="UMI523" s="421"/>
      <c r="UMJ523" s="421"/>
      <c r="UMK523" s="421"/>
      <c r="UML523" s="421"/>
      <c r="UMM523" s="421"/>
      <c r="UMN523" s="421"/>
      <c r="UMO523" s="421"/>
      <c r="UMP523" s="421"/>
      <c r="UMQ523" s="421"/>
      <c r="UMR523" s="421"/>
      <c r="UMS523" s="421"/>
      <c r="UMT523" s="421"/>
      <c r="UMU523" s="421"/>
      <c r="UMV523" s="421"/>
      <c r="UMW523" s="421"/>
      <c r="UMX523" s="421"/>
      <c r="UMY523" s="421"/>
      <c r="UMZ523" s="421"/>
      <c r="UNA523" s="421"/>
      <c r="UNB523" s="421"/>
      <c r="UNC523" s="421"/>
      <c r="UND523" s="421"/>
      <c r="UNE523" s="421"/>
      <c r="UNF523" s="421"/>
      <c r="UNG523" s="421"/>
      <c r="UNH523" s="421"/>
      <c r="UNI523" s="421"/>
      <c r="UNJ523" s="421"/>
      <c r="UNK523" s="421"/>
      <c r="UNL523" s="421"/>
      <c r="UNM523" s="421"/>
      <c r="UNN523" s="421"/>
      <c r="UNO523" s="421"/>
      <c r="UNP523" s="421"/>
      <c r="UNQ523" s="421"/>
      <c r="UNR523" s="421"/>
      <c r="UNS523" s="421"/>
      <c r="UNT523" s="421"/>
      <c r="UNU523" s="421"/>
      <c r="UNV523" s="421"/>
      <c r="UNW523" s="421"/>
      <c r="UNX523" s="421"/>
      <c r="UNY523" s="421"/>
      <c r="UNZ523" s="421"/>
      <c r="UOA523" s="421"/>
      <c r="UOB523" s="421"/>
      <c r="UOC523" s="421"/>
      <c r="UOD523" s="421"/>
      <c r="UOE523" s="421"/>
      <c r="UOF523" s="421"/>
      <c r="UOG523" s="421"/>
      <c r="UOH523" s="421"/>
      <c r="UOI523" s="421"/>
      <c r="UOJ523" s="421"/>
      <c r="UOK523" s="421"/>
      <c r="UOL523" s="421"/>
      <c r="UOM523" s="421"/>
      <c r="UON523" s="421"/>
      <c r="UOO523" s="421"/>
      <c r="UOP523" s="421"/>
      <c r="UOQ523" s="421"/>
      <c r="UOR523" s="421"/>
      <c r="UOS523" s="421"/>
      <c r="UOT523" s="421"/>
      <c r="UOU523" s="421"/>
      <c r="UOV523" s="421"/>
      <c r="UOW523" s="421"/>
      <c r="UOX523" s="421"/>
      <c r="UOY523" s="421"/>
      <c r="UOZ523" s="421"/>
      <c r="UPA523" s="421"/>
      <c r="UPB523" s="421"/>
      <c r="UPC523" s="421"/>
      <c r="UPD523" s="421"/>
      <c r="UPE523" s="421"/>
      <c r="UPF523" s="421"/>
      <c r="UPG523" s="421"/>
      <c r="UPH523" s="421"/>
      <c r="UPI523" s="421"/>
      <c r="UPJ523" s="421"/>
      <c r="UPK523" s="421"/>
      <c r="UPL523" s="421"/>
      <c r="UPM523" s="421"/>
      <c r="UPN523" s="421"/>
      <c r="UPO523" s="421"/>
      <c r="UPP523" s="421"/>
      <c r="UPQ523" s="421"/>
      <c r="UPR523" s="421"/>
      <c r="UPS523" s="421"/>
      <c r="UPT523" s="421"/>
      <c r="UPU523" s="421"/>
      <c r="UPV523" s="421"/>
      <c r="UPW523" s="421"/>
      <c r="UPX523" s="421"/>
      <c r="UPY523" s="421"/>
      <c r="UPZ523" s="421"/>
      <c r="UQA523" s="421"/>
      <c r="UQB523" s="421"/>
      <c r="UQC523" s="421"/>
      <c r="UQD523" s="421"/>
      <c r="UQE523" s="421"/>
      <c r="UQF523" s="421"/>
      <c r="UQG523" s="421"/>
      <c r="UQH523" s="421"/>
      <c r="UQI523" s="421"/>
      <c r="UQJ523" s="421"/>
      <c r="UQK523" s="421"/>
      <c r="UQL523" s="421"/>
      <c r="UQM523" s="421"/>
      <c r="UQN523" s="421"/>
      <c r="UQO523" s="421"/>
      <c r="UQP523" s="421"/>
      <c r="UQQ523" s="421"/>
      <c r="UQR523" s="421"/>
      <c r="UQS523" s="421"/>
      <c r="UQT523" s="421"/>
      <c r="UQU523" s="421"/>
      <c r="UQV523" s="421"/>
      <c r="UQW523" s="421"/>
      <c r="UQX523" s="421"/>
      <c r="UQY523" s="421"/>
      <c r="UQZ523" s="421"/>
      <c r="URA523" s="421"/>
      <c r="URB523" s="421"/>
      <c r="URC523" s="421"/>
      <c r="URD523" s="421"/>
      <c r="URE523" s="421"/>
      <c r="URF523" s="421"/>
      <c r="URG523" s="421"/>
      <c r="URH523" s="421"/>
      <c r="URI523" s="421"/>
      <c r="URJ523" s="421"/>
      <c r="URK523" s="421"/>
      <c r="URL523" s="421"/>
      <c r="URM523" s="421"/>
      <c r="URN523" s="421"/>
      <c r="URO523" s="421"/>
      <c r="URP523" s="421"/>
      <c r="URQ523" s="421"/>
      <c r="URR523" s="421"/>
      <c r="URS523" s="421"/>
      <c r="URT523" s="421"/>
      <c r="URU523" s="421"/>
      <c r="URV523" s="421"/>
      <c r="URW523" s="421"/>
      <c r="URX523" s="421"/>
      <c r="URY523" s="421"/>
      <c r="URZ523" s="421"/>
      <c r="USA523" s="421"/>
      <c r="USB523" s="421"/>
      <c r="USC523" s="421"/>
      <c r="USD523" s="421"/>
      <c r="USE523" s="421"/>
      <c r="USF523" s="421"/>
      <c r="USG523" s="421"/>
      <c r="USH523" s="421"/>
      <c r="USI523" s="421"/>
      <c r="USJ523" s="421"/>
      <c r="USK523" s="421"/>
      <c r="USL523" s="421"/>
      <c r="USM523" s="421"/>
      <c r="USN523" s="421"/>
      <c r="USO523" s="421"/>
      <c r="USP523" s="421"/>
      <c r="USQ523" s="421"/>
      <c r="USR523" s="421"/>
      <c r="USS523" s="421"/>
      <c r="UST523" s="421"/>
      <c r="USU523" s="421"/>
      <c r="USV523" s="421"/>
      <c r="USW523" s="421"/>
      <c r="USX523" s="421"/>
      <c r="USY523" s="421"/>
      <c r="USZ523" s="421"/>
      <c r="UTA523" s="421"/>
      <c r="UTB523" s="421"/>
      <c r="UTC523" s="421"/>
      <c r="UTD523" s="421"/>
      <c r="UTE523" s="421"/>
      <c r="UTF523" s="421"/>
      <c r="UTG523" s="421"/>
      <c r="UTH523" s="421"/>
      <c r="UTI523" s="421"/>
      <c r="UTJ523" s="421"/>
      <c r="UTK523" s="421"/>
      <c r="UTL523" s="421"/>
      <c r="UTM523" s="421"/>
      <c r="UTN523" s="421"/>
      <c r="UTO523" s="421"/>
      <c r="UTP523" s="421"/>
      <c r="UTQ523" s="421"/>
      <c r="UTR523" s="421"/>
      <c r="UTS523" s="421"/>
      <c r="UTT523" s="421"/>
      <c r="UTU523" s="421"/>
      <c r="UTV523" s="421"/>
      <c r="UTW523" s="421"/>
      <c r="UTX523" s="421"/>
      <c r="UTY523" s="421"/>
      <c r="UTZ523" s="421"/>
      <c r="UUA523" s="421"/>
      <c r="UUB523" s="421"/>
      <c r="UUC523" s="421"/>
      <c r="UUD523" s="421"/>
      <c r="UUE523" s="421"/>
      <c r="UUF523" s="421"/>
      <c r="UUG523" s="421"/>
      <c r="UUH523" s="421"/>
      <c r="UUI523" s="421"/>
      <c r="UUJ523" s="421"/>
      <c r="UUK523" s="421"/>
      <c r="UUL523" s="421"/>
      <c r="UUM523" s="421"/>
      <c r="UUN523" s="421"/>
      <c r="UUO523" s="421"/>
      <c r="UUP523" s="421"/>
      <c r="UUQ523" s="421"/>
      <c r="UUR523" s="421"/>
      <c r="UUS523" s="421"/>
      <c r="UUT523" s="421"/>
      <c r="UUU523" s="421"/>
      <c r="UUV523" s="421"/>
      <c r="UUW523" s="421"/>
      <c r="UUX523" s="421"/>
      <c r="UUY523" s="421"/>
      <c r="UUZ523" s="421"/>
      <c r="UVA523" s="421"/>
      <c r="UVB523" s="421"/>
      <c r="UVC523" s="421"/>
      <c r="UVD523" s="421"/>
      <c r="UVE523" s="421"/>
      <c r="UVF523" s="421"/>
      <c r="UVG523" s="421"/>
      <c r="UVH523" s="421"/>
      <c r="UVI523" s="421"/>
      <c r="UVJ523" s="421"/>
      <c r="UVK523" s="421"/>
      <c r="UVL523" s="421"/>
      <c r="UVM523" s="421"/>
      <c r="UVN523" s="421"/>
      <c r="UVO523" s="421"/>
      <c r="UVP523" s="421"/>
      <c r="UVQ523" s="421"/>
      <c r="UVR523" s="421"/>
      <c r="UVS523" s="421"/>
      <c r="UVT523" s="421"/>
      <c r="UVU523" s="421"/>
      <c r="UVV523" s="421"/>
      <c r="UVW523" s="421"/>
      <c r="UVX523" s="421"/>
      <c r="UVY523" s="421"/>
      <c r="UVZ523" s="421"/>
      <c r="UWA523" s="421"/>
      <c r="UWB523" s="421"/>
      <c r="UWC523" s="421"/>
      <c r="UWD523" s="421"/>
      <c r="UWE523" s="421"/>
      <c r="UWF523" s="421"/>
      <c r="UWG523" s="421"/>
      <c r="UWH523" s="421"/>
      <c r="UWI523" s="421"/>
      <c r="UWJ523" s="421"/>
      <c r="UWK523" s="421"/>
      <c r="UWL523" s="421"/>
      <c r="UWM523" s="421"/>
      <c r="UWN523" s="421"/>
      <c r="UWO523" s="421"/>
      <c r="UWP523" s="421"/>
      <c r="UWQ523" s="421"/>
      <c r="UWR523" s="421"/>
      <c r="UWS523" s="421"/>
      <c r="UWT523" s="421"/>
      <c r="UWU523" s="421"/>
      <c r="UWV523" s="421"/>
      <c r="UWW523" s="421"/>
      <c r="UWX523" s="421"/>
      <c r="UWY523" s="421"/>
      <c r="UWZ523" s="421"/>
      <c r="UXA523" s="421"/>
      <c r="UXB523" s="421"/>
      <c r="UXC523" s="421"/>
      <c r="UXD523" s="421"/>
      <c r="UXE523" s="421"/>
      <c r="UXF523" s="421"/>
      <c r="UXG523" s="421"/>
      <c r="UXH523" s="421"/>
      <c r="UXI523" s="421"/>
      <c r="UXJ523" s="421"/>
      <c r="UXK523" s="421"/>
      <c r="UXL523" s="421"/>
      <c r="UXM523" s="421"/>
      <c r="UXN523" s="421"/>
      <c r="UXO523" s="421"/>
      <c r="UXP523" s="421"/>
      <c r="UXQ523" s="421"/>
      <c r="UXR523" s="421"/>
      <c r="UXS523" s="421"/>
      <c r="UXT523" s="421"/>
      <c r="UXU523" s="421"/>
      <c r="UXV523" s="421"/>
      <c r="UXW523" s="421"/>
      <c r="UXX523" s="421"/>
      <c r="UXY523" s="421"/>
      <c r="UXZ523" s="421"/>
      <c r="UYA523" s="421"/>
      <c r="UYB523" s="421"/>
      <c r="UYC523" s="421"/>
      <c r="UYD523" s="421"/>
      <c r="UYE523" s="421"/>
      <c r="UYF523" s="421"/>
      <c r="UYG523" s="421"/>
      <c r="UYH523" s="421"/>
      <c r="UYI523" s="421"/>
      <c r="UYJ523" s="421"/>
      <c r="UYK523" s="421"/>
      <c r="UYL523" s="421"/>
      <c r="UYM523" s="421"/>
      <c r="UYN523" s="421"/>
      <c r="UYO523" s="421"/>
      <c r="UYP523" s="421"/>
      <c r="UYQ523" s="421"/>
      <c r="UYR523" s="421"/>
      <c r="UYS523" s="421"/>
      <c r="UYT523" s="421"/>
      <c r="UYU523" s="421"/>
      <c r="UYV523" s="421"/>
      <c r="UYW523" s="421"/>
      <c r="UYX523" s="421"/>
      <c r="UYY523" s="421"/>
      <c r="UYZ523" s="421"/>
      <c r="UZA523" s="421"/>
      <c r="UZB523" s="421"/>
      <c r="UZC523" s="421"/>
      <c r="UZD523" s="421"/>
      <c r="UZE523" s="421"/>
      <c r="UZF523" s="421"/>
      <c r="UZG523" s="421"/>
      <c r="UZH523" s="421"/>
      <c r="UZI523" s="421"/>
      <c r="UZJ523" s="421"/>
      <c r="UZK523" s="421"/>
      <c r="UZL523" s="421"/>
      <c r="UZM523" s="421"/>
      <c r="UZN523" s="421"/>
      <c r="UZO523" s="421"/>
      <c r="UZP523" s="421"/>
      <c r="UZQ523" s="421"/>
      <c r="UZR523" s="421"/>
      <c r="UZS523" s="421"/>
      <c r="UZT523" s="421"/>
      <c r="UZU523" s="421"/>
      <c r="UZV523" s="421"/>
      <c r="UZW523" s="421"/>
      <c r="UZX523" s="421"/>
      <c r="UZY523" s="421"/>
      <c r="UZZ523" s="421"/>
      <c r="VAA523" s="421"/>
      <c r="VAB523" s="421"/>
      <c r="VAC523" s="421"/>
      <c r="VAD523" s="421"/>
      <c r="VAE523" s="421"/>
      <c r="VAF523" s="421"/>
      <c r="VAG523" s="421"/>
      <c r="VAH523" s="421"/>
      <c r="VAI523" s="421"/>
      <c r="VAJ523" s="421"/>
      <c r="VAK523" s="421"/>
      <c r="VAL523" s="421"/>
      <c r="VAM523" s="421"/>
      <c r="VAN523" s="421"/>
      <c r="VAO523" s="421"/>
      <c r="VAP523" s="421"/>
      <c r="VAQ523" s="421"/>
      <c r="VAR523" s="421"/>
      <c r="VAS523" s="421"/>
      <c r="VAT523" s="421"/>
      <c r="VAU523" s="421"/>
      <c r="VAV523" s="421"/>
      <c r="VAW523" s="421"/>
      <c r="VAX523" s="421"/>
      <c r="VAY523" s="421"/>
      <c r="VAZ523" s="421"/>
      <c r="VBA523" s="421"/>
      <c r="VBB523" s="421"/>
      <c r="VBC523" s="421"/>
      <c r="VBD523" s="421"/>
      <c r="VBE523" s="421"/>
      <c r="VBF523" s="421"/>
      <c r="VBG523" s="421"/>
      <c r="VBH523" s="421"/>
      <c r="VBI523" s="421"/>
      <c r="VBJ523" s="421"/>
      <c r="VBK523" s="421"/>
      <c r="VBL523" s="421"/>
      <c r="VBM523" s="421"/>
      <c r="VBN523" s="421"/>
      <c r="VBO523" s="421"/>
      <c r="VBP523" s="421"/>
      <c r="VBQ523" s="421"/>
      <c r="VBR523" s="421"/>
      <c r="VBS523" s="421"/>
      <c r="VBT523" s="421"/>
      <c r="VBU523" s="421"/>
      <c r="VBV523" s="421"/>
      <c r="VBW523" s="421"/>
      <c r="VBX523" s="421"/>
      <c r="VBY523" s="421"/>
      <c r="VBZ523" s="421"/>
      <c r="VCA523" s="421"/>
      <c r="VCB523" s="421"/>
      <c r="VCC523" s="421"/>
      <c r="VCD523" s="421"/>
      <c r="VCE523" s="421"/>
      <c r="VCF523" s="421"/>
      <c r="VCG523" s="421"/>
      <c r="VCH523" s="421"/>
      <c r="VCI523" s="421"/>
      <c r="VCJ523" s="421"/>
      <c r="VCK523" s="421"/>
      <c r="VCL523" s="421"/>
      <c r="VCM523" s="421"/>
      <c r="VCN523" s="421"/>
      <c r="VCO523" s="421"/>
      <c r="VCP523" s="421"/>
      <c r="VCQ523" s="421"/>
      <c r="VCR523" s="421"/>
      <c r="VCS523" s="421"/>
      <c r="VCT523" s="421"/>
      <c r="VCU523" s="421"/>
      <c r="VCV523" s="421"/>
      <c r="VCW523" s="421"/>
      <c r="VCX523" s="421"/>
      <c r="VCY523" s="421"/>
      <c r="VCZ523" s="421"/>
      <c r="VDA523" s="421"/>
      <c r="VDB523" s="421"/>
      <c r="VDC523" s="421"/>
      <c r="VDD523" s="421"/>
      <c r="VDE523" s="421"/>
      <c r="VDF523" s="421"/>
      <c r="VDG523" s="421"/>
      <c r="VDH523" s="421"/>
      <c r="VDI523" s="421"/>
      <c r="VDJ523" s="421"/>
      <c r="VDK523" s="421"/>
      <c r="VDL523" s="421"/>
      <c r="VDM523" s="421"/>
      <c r="VDN523" s="421"/>
      <c r="VDO523" s="421"/>
      <c r="VDP523" s="421"/>
      <c r="VDQ523" s="421"/>
      <c r="VDR523" s="421"/>
      <c r="VDS523" s="421"/>
      <c r="VDT523" s="421"/>
      <c r="VDU523" s="421"/>
      <c r="VDV523" s="421"/>
      <c r="VDW523" s="421"/>
      <c r="VDX523" s="421"/>
      <c r="VDY523" s="421"/>
      <c r="VDZ523" s="421"/>
      <c r="VEA523" s="421"/>
      <c r="VEB523" s="421"/>
      <c r="VEC523" s="421"/>
      <c r="VED523" s="421"/>
      <c r="VEE523" s="421"/>
      <c r="VEF523" s="421"/>
      <c r="VEG523" s="421"/>
      <c r="VEH523" s="421"/>
      <c r="VEI523" s="421"/>
      <c r="VEJ523" s="421"/>
      <c r="VEK523" s="421"/>
      <c r="VEL523" s="421"/>
      <c r="VEM523" s="421"/>
      <c r="VEN523" s="421"/>
      <c r="VEO523" s="421"/>
      <c r="VEP523" s="421"/>
      <c r="VEQ523" s="421"/>
      <c r="VER523" s="421"/>
      <c r="VES523" s="421"/>
      <c r="VET523" s="421"/>
      <c r="VEU523" s="421"/>
      <c r="VEV523" s="421"/>
      <c r="VEW523" s="421"/>
      <c r="VEX523" s="421"/>
      <c r="VEY523" s="421"/>
      <c r="VEZ523" s="421"/>
      <c r="VFA523" s="421"/>
      <c r="VFB523" s="421"/>
      <c r="VFC523" s="421"/>
      <c r="VFD523" s="421"/>
      <c r="VFE523" s="421"/>
      <c r="VFF523" s="421"/>
      <c r="VFG523" s="421"/>
      <c r="VFH523" s="421"/>
      <c r="VFI523" s="421"/>
      <c r="VFJ523" s="421"/>
      <c r="VFK523" s="421"/>
      <c r="VFL523" s="421"/>
      <c r="VFM523" s="421"/>
      <c r="VFN523" s="421"/>
      <c r="VFO523" s="421"/>
      <c r="VFP523" s="421"/>
      <c r="VFQ523" s="421"/>
      <c r="VFR523" s="421"/>
      <c r="VFS523" s="421"/>
      <c r="VFT523" s="421"/>
      <c r="VFU523" s="421"/>
      <c r="VFV523" s="421"/>
      <c r="VFW523" s="421"/>
      <c r="VFX523" s="421"/>
      <c r="VFY523" s="421"/>
      <c r="VFZ523" s="421"/>
      <c r="VGA523" s="421"/>
      <c r="VGB523" s="421"/>
      <c r="VGC523" s="421"/>
      <c r="VGD523" s="421"/>
      <c r="VGE523" s="421"/>
      <c r="VGF523" s="421"/>
      <c r="VGG523" s="421"/>
      <c r="VGH523" s="421"/>
      <c r="VGI523" s="421"/>
      <c r="VGJ523" s="421"/>
      <c r="VGK523" s="421"/>
      <c r="VGL523" s="421"/>
      <c r="VGM523" s="421"/>
      <c r="VGN523" s="421"/>
      <c r="VGO523" s="421"/>
      <c r="VGP523" s="421"/>
      <c r="VGQ523" s="421"/>
      <c r="VGR523" s="421"/>
      <c r="VGS523" s="421"/>
      <c r="VGT523" s="421"/>
      <c r="VGU523" s="421"/>
      <c r="VGV523" s="421"/>
      <c r="VGW523" s="421"/>
      <c r="VGX523" s="421"/>
      <c r="VGY523" s="421"/>
      <c r="VGZ523" s="421"/>
      <c r="VHA523" s="421"/>
      <c r="VHB523" s="421"/>
      <c r="VHC523" s="421"/>
      <c r="VHD523" s="421"/>
      <c r="VHE523" s="421"/>
      <c r="VHF523" s="421"/>
      <c r="VHG523" s="421"/>
      <c r="VHH523" s="421"/>
      <c r="VHI523" s="421"/>
      <c r="VHJ523" s="421"/>
      <c r="VHK523" s="421"/>
      <c r="VHL523" s="421"/>
      <c r="VHM523" s="421"/>
      <c r="VHN523" s="421"/>
      <c r="VHO523" s="421"/>
      <c r="VHP523" s="421"/>
      <c r="VHQ523" s="421"/>
      <c r="VHR523" s="421"/>
      <c r="VHS523" s="421"/>
      <c r="VHT523" s="421"/>
      <c r="VHU523" s="421"/>
      <c r="VHV523" s="421"/>
      <c r="VHW523" s="421"/>
      <c r="VHX523" s="421"/>
      <c r="VHY523" s="421"/>
      <c r="VHZ523" s="421"/>
      <c r="VIA523" s="421"/>
      <c r="VIB523" s="421"/>
      <c r="VIC523" s="421"/>
      <c r="VID523" s="421"/>
      <c r="VIE523" s="421"/>
      <c r="VIF523" s="421"/>
      <c r="VIG523" s="421"/>
      <c r="VIH523" s="421"/>
      <c r="VII523" s="421"/>
      <c r="VIJ523" s="421"/>
      <c r="VIK523" s="421"/>
      <c r="VIL523" s="421"/>
      <c r="VIM523" s="421"/>
      <c r="VIN523" s="421"/>
      <c r="VIO523" s="421"/>
      <c r="VIP523" s="421"/>
      <c r="VIQ523" s="421"/>
      <c r="VIR523" s="421"/>
      <c r="VIS523" s="421"/>
      <c r="VIT523" s="421"/>
      <c r="VIU523" s="421"/>
      <c r="VIV523" s="421"/>
      <c r="VIW523" s="421"/>
      <c r="VIX523" s="421"/>
      <c r="VIY523" s="421"/>
      <c r="VIZ523" s="421"/>
      <c r="VJA523" s="421"/>
      <c r="VJB523" s="421"/>
      <c r="VJC523" s="421"/>
      <c r="VJD523" s="421"/>
      <c r="VJE523" s="421"/>
      <c r="VJF523" s="421"/>
      <c r="VJG523" s="421"/>
      <c r="VJH523" s="421"/>
      <c r="VJI523" s="421"/>
      <c r="VJJ523" s="421"/>
      <c r="VJK523" s="421"/>
      <c r="VJL523" s="421"/>
      <c r="VJM523" s="421"/>
      <c r="VJN523" s="421"/>
      <c r="VJO523" s="421"/>
      <c r="VJP523" s="421"/>
      <c r="VJQ523" s="421"/>
      <c r="VJR523" s="421"/>
      <c r="VJS523" s="421"/>
      <c r="VJT523" s="421"/>
      <c r="VJU523" s="421"/>
      <c r="VJV523" s="421"/>
      <c r="VJW523" s="421"/>
      <c r="VJX523" s="421"/>
      <c r="VJY523" s="421"/>
      <c r="VJZ523" s="421"/>
      <c r="VKA523" s="421"/>
      <c r="VKB523" s="421"/>
      <c r="VKC523" s="421"/>
      <c r="VKD523" s="421"/>
      <c r="VKE523" s="421"/>
      <c r="VKF523" s="421"/>
      <c r="VKG523" s="421"/>
      <c r="VKH523" s="421"/>
      <c r="VKI523" s="421"/>
      <c r="VKJ523" s="421"/>
      <c r="VKK523" s="421"/>
      <c r="VKL523" s="421"/>
      <c r="VKM523" s="421"/>
      <c r="VKN523" s="421"/>
      <c r="VKO523" s="421"/>
      <c r="VKP523" s="421"/>
      <c r="VKQ523" s="421"/>
      <c r="VKR523" s="421"/>
      <c r="VKS523" s="421"/>
      <c r="VKT523" s="421"/>
      <c r="VKU523" s="421"/>
      <c r="VKV523" s="421"/>
      <c r="VKW523" s="421"/>
      <c r="VKX523" s="421"/>
      <c r="VKY523" s="421"/>
      <c r="VKZ523" s="421"/>
      <c r="VLA523" s="421"/>
      <c r="VLB523" s="421"/>
      <c r="VLC523" s="421"/>
      <c r="VLD523" s="421"/>
      <c r="VLE523" s="421"/>
      <c r="VLF523" s="421"/>
      <c r="VLG523" s="421"/>
      <c r="VLH523" s="421"/>
      <c r="VLI523" s="421"/>
      <c r="VLJ523" s="421"/>
      <c r="VLK523" s="421"/>
      <c r="VLL523" s="421"/>
      <c r="VLM523" s="421"/>
      <c r="VLN523" s="421"/>
      <c r="VLO523" s="421"/>
      <c r="VLP523" s="421"/>
      <c r="VLQ523" s="421"/>
      <c r="VLR523" s="421"/>
      <c r="VLS523" s="421"/>
      <c r="VLT523" s="421"/>
      <c r="VLU523" s="421"/>
      <c r="VLV523" s="421"/>
      <c r="VLW523" s="421"/>
      <c r="VLX523" s="421"/>
      <c r="VLY523" s="421"/>
      <c r="VLZ523" s="421"/>
      <c r="VMA523" s="421"/>
      <c r="VMB523" s="421"/>
      <c r="VMC523" s="421"/>
      <c r="VMD523" s="421"/>
      <c r="VME523" s="421"/>
      <c r="VMF523" s="421"/>
      <c r="VMG523" s="421"/>
      <c r="VMH523" s="421"/>
      <c r="VMI523" s="421"/>
      <c r="VMJ523" s="421"/>
      <c r="VMK523" s="421"/>
      <c r="VML523" s="421"/>
      <c r="VMM523" s="421"/>
      <c r="VMN523" s="421"/>
      <c r="VMO523" s="421"/>
      <c r="VMP523" s="421"/>
      <c r="VMQ523" s="421"/>
      <c r="VMR523" s="421"/>
      <c r="VMS523" s="421"/>
      <c r="VMT523" s="421"/>
      <c r="VMU523" s="421"/>
      <c r="VMV523" s="421"/>
      <c r="VMW523" s="421"/>
      <c r="VMX523" s="421"/>
      <c r="VMY523" s="421"/>
      <c r="VMZ523" s="421"/>
      <c r="VNA523" s="421"/>
      <c r="VNB523" s="421"/>
      <c r="VNC523" s="421"/>
      <c r="VND523" s="421"/>
      <c r="VNE523" s="421"/>
      <c r="VNF523" s="421"/>
      <c r="VNG523" s="421"/>
      <c r="VNH523" s="421"/>
      <c r="VNI523" s="421"/>
      <c r="VNJ523" s="421"/>
      <c r="VNK523" s="421"/>
      <c r="VNL523" s="421"/>
      <c r="VNM523" s="421"/>
      <c r="VNN523" s="421"/>
      <c r="VNO523" s="421"/>
      <c r="VNP523" s="421"/>
      <c r="VNQ523" s="421"/>
      <c r="VNR523" s="421"/>
      <c r="VNS523" s="421"/>
      <c r="VNT523" s="421"/>
      <c r="VNU523" s="421"/>
      <c r="VNV523" s="421"/>
      <c r="VNW523" s="421"/>
      <c r="VNX523" s="421"/>
      <c r="VNY523" s="421"/>
      <c r="VNZ523" s="421"/>
      <c r="VOA523" s="421"/>
      <c r="VOB523" s="421"/>
      <c r="VOC523" s="421"/>
      <c r="VOD523" s="421"/>
      <c r="VOE523" s="421"/>
      <c r="VOF523" s="421"/>
      <c r="VOG523" s="421"/>
      <c r="VOH523" s="421"/>
      <c r="VOI523" s="421"/>
      <c r="VOJ523" s="421"/>
      <c r="VOK523" s="421"/>
      <c r="VOL523" s="421"/>
      <c r="VOM523" s="421"/>
      <c r="VON523" s="421"/>
      <c r="VOO523" s="421"/>
      <c r="VOP523" s="421"/>
      <c r="VOQ523" s="421"/>
      <c r="VOR523" s="421"/>
      <c r="VOS523" s="421"/>
      <c r="VOT523" s="421"/>
      <c r="VOU523" s="421"/>
      <c r="VOV523" s="421"/>
      <c r="VOW523" s="421"/>
      <c r="VOX523" s="421"/>
      <c r="VOY523" s="421"/>
      <c r="VOZ523" s="421"/>
      <c r="VPA523" s="421"/>
      <c r="VPB523" s="421"/>
      <c r="VPC523" s="421"/>
      <c r="VPD523" s="421"/>
      <c r="VPE523" s="421"/>
      <c r="VPF523" s="421"/>
      <c r="VPG523" s="421"/>
      <c r="VPH523" s="421"/>
      <c r="VPI523" s="421"/>
      <c r="VPJ523" s="421"/>
      <c r="VPK523" s="421"/>
      <c r="VPL523" s="421"/>
      <c r="VPM523" s="421"/>
      <c r="VPN523" s="421"/>
      <c r="VPO523" s="421"/>
      <c r="VPP523" s="421"/>
      <c r="VPQ523" s="421"/>
      <c r="VPR523" s="421"/>
      <c r="VPS523" s="421"/>
      <c r="VPT523" s="421"/>
      <c r="VPU523" s="421"/>
      <c r="VPV523" s="421"/>
      <c r="VPW523" s="421"/>
      <c r="VPX523" s="421"/>
      <c r="VPY523" s="421"/>
      <c r="VPZ523" s="421"/>
      <c r="VQA523" s="421"/>
      <c r="VQB523" s="421"/>
      <c r="VQC523" s="421"/>
      <c r="VQD523" s="421"/>
      <c r="VQE523" s="421"/>
      <c r="VQF523" s="421"/>
      <c r="VQG523" s="421"/>
      <c r="VQH523" s="421"/>
      <c r="VQI523" s="421"/>
      <c r="VQJ523" s="421"/>
      <c r="VQK523" s="421"/>
      <c r="VQL523" s="421"/>
      <c r="VQM523" s="421"/>
      <c r="VQN523" s="421"/>
      <c r="VQO523" s="421"/>
      <c r="VQP523" s="421"/>
      <c r="VQQ523" s="421"/>
      <c r="VQR523" s="421"/>
      <c r="VQS523" s="421"/>
      <c r="VQT523" s="421"/>
      <c r="VQU523" s="421"/>
      <c r="VQV523" s="421"/>
      <c r="VQW523" s="421"/>
      <c r="VQX523" s="421"/>
      <c r="VQY523" s="421"/>
      <c r="VQZ523" s="421"/>
      <c r="VRA523" s="421"/>
      <c r="VRB523" s="421"/>
      <c r="VRC523" s="421"/>
      <c r="VRD523" s="421"/>
      <c r="VRE523" s="421"/>
      <c r="VRF523" s="421"/>
      <c r="VRG523" s="421"/>
      <c r="VRH523" s="421"/>
      <c r="VRI523" s="421"/>
      <c r="VRJ523" s="421"/>
      <c r="VRK523" s="421"/>
      <c r="VRL523" s="421"/>
      <c r="VRM523" s="421"/>
      <c r="VRN523" s="421"/>
      <c r="VRO523" s="421"/>
      <c r="VRP523" s="421"/>
      <c r="VRQ523" s="421"/>
      <c r="VRR523" s="421"/>
      <c r="VRS523" s="421"/>
      <c r="VRT523" s="421"/>
      <c r="VRU523" s="421"/>
      <c r="VRV523" s="421"/>
      <c r="VRW523" s="421"/>
      <c r="VRX523" s="421"/>
      <c r="VRY523" s="421"/>
      <c r="VRZ523" s="421"/>
      <c r="VSA523" s="421"/>
      <c r="VSB523" s="421"/>
      <c r="VSC523" s="421"/>
      <c r="VSD523" s="421"/>
      <c r="VSE523" s="421"/>
      <c r="VSF523" s="421"/>
      <c r="VSG523" s="421"/>
      <c r="VSH523" s="421"/>
      <c r="VSI523" s="421"/>
      <c r="VSJ523" s="421"/>
      <c r="VSK523" s="421"/>
      <c r="VSL523" s="421"/>
      <c r="VSM523" s="421"/>
      <c r="VSN523" s="421"/>
      <c r="VSO523" s="421"/>
      <c r="VSP523" s="421"/>
      <c r="VSQ523" s="421"/>
      <c r="VSR523" s="421"/>
      <c r="VSS523" s="421"/>
      <c r="VST523" s="421"/>
      <c r="VSU523" s="421"/>
      <c r="VSV523" s="421"/>
      <c r="VSW523" s="421"/>
      <c r="VSX523" s="421"/>
      <c r="VSY523" s="421"/>
      <c r="VSZ523" s="421"/>
      <c r="VTA523" s="421"/>
      <c r="VTB523" s="421"/>
      <c r="VTC523" s="421"/>
      <c r="VTD523" s="421"/>
      <c r="VTE523" s="421"/>
      <c r="VTF523" s="421"/>
      <c r="VTG523" s="421"/>
      <c r="VTH523" s="421"/>
      <c r="VTI523" s="421"/>
      <c r="VTJ523" s="421"/>
      <c r="VTK523" s="421"/>
      <c r="VTL523" s="421"/>
      <c r="VTM523" s="421"/>
      <c r="VTN523" s="421"/>
      <c r="VTO523" s="421"/>
      <c r="VTP523" s="421"/>
      <c r="VTQ523" s="421"/>
      <c r="VTR523" s="421"/>
      <c r="VTS523" s="421"/>
      <c r="VTT523" s="421"/>
      <c r="VTU523" s="421"/>
      <c r="VTV523" s="421"/>
      <c r="VTW523" s="421"/>
      <c r="VTX523" s="421"/>
      <c r="VTY523" s="421"/>
      <c r="VTZ523" s="421"/>
      <c r="VUA523" s="421"/>
      <c r="VUB523" s="421"/>
      <c r="VUC523" s="421"/>
      <c r="VUD523" s="421"/>
      <c r="VUE523" s="421"/>
      <c r="VUF523" s="421"/>
      <c r="VUG523" s="421"/>
      <c r="VUH523" s="421"/>
      <c r="VUI523" s="421"/>
      <c r="VUJ523" s="421"/>
      <c r="VUK523" s="421"/>
      <c r="VUL523" s="421"/>
      <c r="VUM523" s="421"/>
      <c r="VUN523" s="421"/>
      <c r="VUO523" s="421"/>
      <c r="VUP523" s="421"/>
      <c r="VUQ523" s="421"/>
      <c r="VUR523" s="421"/>
      <c r="VUS523" s="421"/>
      <c r="VUT523" s="421"/>
      <c r="VUU523" s="421"/>
      <c r="VUV523" s="421"/>
      <c r="VUW523" s="421"/>
      <c r="VUX523" s="421"/>
      <c r="VUY523" s="421"/>
      <c r="VUZ523" s="421"/>
      <c r="VVA523" s="421"/>
      <c r="VVB523" s="421"/>
      <c r="VVC523" s="421"/>
      <c r="VVD523" s="421"/>
      <c r="VVE523" s="421"/>
      <c r="VVF523" s="421"/>
      <c r="VVG523" s="421"/>
      <c r="VVH523" s="421"/>
      <c r="VVI523" s="421"/>
      <c r="VVJ523" s="421"/>
      <c r="VVK523" s="421"/>
      <c r="VVL523" s="421"/>
      <c r="VVM523" s="421"/>
      <c r="VVN523" s="421"/>
      <c r="VVO523" s="421"/>
      <c r="VVP523" s="421"/>
      <c r="VVQ523" s="421"/>
      <c r="VVR523" s="421"/>
      <c r="VVS523" s="421"/>
      <c r="VVT523" s="421"/>
      <c r="VVU523" s="421"/>
      <c r="VVV523" s="421"/>
      <c r="VVW523" s="421"/>
      <c r="VVX523" s="421"/>
      <c r="VVY523" s="421"/>
      <c r="VVZ523" s="421"/>
      <c r="VWA523" s="421"/>
      <c r="VWB523" s="421"/>
      <c r="VWC523" s="421"/>
      <c r="VWD523" s="421"/>
      <c r="VWE523" s="421"/>
      <c r="VWF523" s="421"/>
      <c r="VWG523" s="421"/>
      <c r="VWH523" s="421"/>
      <c r="VWI523" s="421"/>
      <c r="VWJ523" s="421"/>
      <c r="VWK523" s="421"/>
      <c r="VWL523" s="421"/>
      <c r="VWM523" s="421"/>
      <c r="VWN523" s="421"/>
      <c r="VWO523" s="421"/>
      <c r="VWP523" s="421"/>
      <c r="VWQ523" s="421"/>
      <c r="VWR523" s="421"/>
      <c r="VWS523" s="421"/>
      <c r="VWT523" s="421"/>
      <c r="VWU523" s="421"/>
      <c r="VWV523" s="421"/>
      <c r="VWW523" s="421"/>
      <c r="VWX523" s="421"/>
      <c r="VWY523" s="421"/>
      <c r="VWZ523" s="421"/>
      <c r="VXA523" s="421"/>
      <c r="VXB523" s="421"/>
      <c r="VXC523" s="421"/>
      <c r="VXD523" s="421"/>
      <c r="VXE523" s="421"/>
      <c r="VXF523" s="421"/>
      <c r="VXG523" s="421"/>
      <c r="VXH523" s="421"/>
      <c r="VXI523" s="421"/>
      <c r="VXJ523" s="421"/>
      <c r="VXK523" s="421"/>
      <c r="VXL523" s="421"/>
      <c r="VXM523" s="421"/>
      <c r="VXN523" s="421"/>
      <c r="VXO523" s="421"/>
      <c r="VXP523" s="421"/>
      <c r="VXQ523" s="421"/>
      <c r="VXR523" s="421"/>
      <c r="VXS523" s="421"/>
      <c r="VXT523" s="421"/>
      <c r="VXU523" s="421"/>
      <c r="VXV523" s="421"/>
      <c r="VXW523" s="421"/>
      <c r="VXX523" s="421"/>
      <c r="VXY523" s="421"/>
      <c r="VXZ523" s="421"/>
      <c r="VYA523" s="421"/>
      <c r="VYB523" s="421"/>
      <c r="VYC523" s="421"/>
      <c r="VYD523" s="421"/>
      <c r="VYE523" s="421"/>
      <c r="VYF523" s="421"/>
      <c r="VYG523" s="421"/>
      <c r="VYH523" s="421"/>
      <c r="VYI523" s="421"/>
      <c r="VYJ523" s="421"/>
      <c r="VYK523" s="421"/>
      <c r="VYL523" s="421"/>
      <c r="VYM523" s="421"/>
      <c r="VYN523" s="421"/>
      <c r="VYO523" s="421"/>
      <c r="VYP523" s="421"/>
      <c r="VYQ523" s="421"/>
      <c r="VYR523" s="421"/>
      <c r="VYS523" s="421"/>
      <c r="VYT523" s="421"/>
      <c r="VYU523" s="421"/>
      <c r="VYV523" s="421"/>
      <c r="VYW523" s="421"/>
      <c r="VYX523" s="421"/>
      <c r="VYY523" s="421"/>
      <c r="VYZ523" s="421"/>
      <c r="VZA523" s="421"/>
      <c r="VZB523" s="421"/>
      <c r="VZC523" s="421"/>
      <c r="VZD523" s="421"/>
      <c r="VZE523" s="421"/>
      <c r="VZF523" s="421"/>
      <c r="VZG523" s="421"/>
      <c r="VZH523" s="421"/>
      <c r="VZI523" s="421"/>
      <c r="VZJ523" s="421"/>
      <c r="VZK523" s="421"/>
      <c r="VZL523" s="421"/>
      <c r="VZM523" s="421"/>
      <c r="VZN523" s="421"/>
      <c r="VZO523" s="421"/>
      <c r="VZP523" s="421"/>
      <c r="VZQ523" s="421"/>
      <c r="VZR523" s="421"/>
      <c r="VZS523" s="421"/>
      <c r="VZT523" s="421"/>
      <c r="VZU523" s="421"/>
      <c r="VZV523" s="421"/>
      <c r="VZW523" s="421"/>
      <c r="VZX523" s="421"/>
      <c r="VZY523" s="421"/>
      <c r="VZZ523" s="421"/>
      <c r="WAA523" s="421"/>
      <c r="WAB523" s="421"/>
      <c r="WAC523" s="421"/>
      <c r="WAD523" s="421"/>
      <c r="WAE523" s="421"/>
      <c r="WAF523" s="421"/>
      <c r="WAG523" s="421"/>
      <c r="WAH523" s="421"/>
      <c r="WAI523" s="421"/>
      <c r="WAJ523" s="421"/>
      <c r="WAK523" s="421"/>
      <c r="WAL523" s="421"/>
      <c r="WAM523" s="421"/>
      <c r="WAN523" s="421"/>
      <c r="WAO523" s="421"/>
      <c r="WAP523" s="421"/>
      <c r="WAQ523" s="421"/>
      <c r="WAR523" s="421"/>
      <c r="WAS523" s="421"/>
      <c r="WAT523" s="421"/>
      <c r="WAU523" s="421"/>
      <c r="WAV523" s="421"/>
      <c r="WAW523" s="421"/>
      <c r="WAX523" s="421"/>
      <c r="WAY523" s="421"/>
      <c r="WAZ523" s="421"/>
      <c r="WBA523" s="421"/>
      <c r="WBB523" s="421"/>
      <c r="WBC523" s="421"/>
      <c r="WBD523" s="421"/>
      <c r="WBE523" s="421"/>
      <c r="WBF523" s="421"/>
      <c r="WBG523" s="421"/>
      <c r="WBH523" s="421"/>
      <c r="WBI523" s="421"/>
      <c r="WBJ523" s="421"/>
      <c r="WBK523" s="421"/>
      <c r="WBL523" s="421"/>
      <c r="WBM523" s="421"/>
      <c r="WBN523" s="421"/>
      <c r="WBO523" s="421"/>
      <c r="WBP523" s="421"/>
      <c r="WBQ523" s="421"/>
      <c r="WBR523" s="421"/>
      <c r="WBS523" s="421"/>
      <c r="WBT523" s="421"/>
      <c r="WBU523" s="421"/>
      <c r="WBV523" s="421"/>
      <c r="WBW523" s="421"/>
      <c r="WBX523" s="421"/>
      <c r="WBY523" s="421"/>
      <c r="WBZ523" s="421"/>
      <c r="WCA523" s="421"/>
      <c r="WCB523" s="421"/>
      <c r="WCC523" s="421"/>
      <c r="WCD523" s="421"/>
      <c r="WCE523" s="421"/>
      <c r="WCF523" s="421"/>
      <c r="WCG523" s="421"/>
      <c r="WCH523" s="421"/>
      <c r="WCI523" s="421"/>
      <c r="WCJ523" s="421"/>
      <c r="WCK523" s="421"/>
      <c r="WCL523" s="421"/>
      <c r="WCM523" s="421"/>
      <c r="WCN523" s="421"/>
      <c r="WCO523" s="421"/>
      <c r="WCP523" s="421"/>
      <c r="WCQ523" s="421"/>
      <c r="WCR523" s="421"/>
      <c r="WCS523" s="421"/>
      <c r="WCT523" s="421"/>
      <c r="WCU523" s="421"/>
      <c r="WCV523" s="421"/>
      <c r="WCW523" s="421"/>
      <c r="WCX523" s="421"/>
      <c r="WCY523" s="421"/>
      <c r="WCZ523" s="421"/>
      <c r="WDA523" s="421"/>
      <c r="WDB523" s="421"/>
      <c r="WDC523" s="421"/>
      <c r="WDD523" s="421"/>
      <c r="WDE523" s="421"/>
      <c r="WDF523" s="421"/>
      <c r="WDG523" s="421"/>
      <c r="WDH523" s="421"/>
      <c r="WDI523" s="421"/>
      <c r="WDJ523" s="421"/>
      <c r="WDK523" s="421"/>
      <c r="WDL523" s="421"/>
      <c r="WDM523" s="421"/>
      <c r="WDN523" s="421"/>
      <c r="WDO523" s="421"/>
      <c r="WDP523" s="421"/>
      <c r="WDQ523" s="421"/>
      <c r="WDR523" s="421"/>
      <c r="WDS523" s="421"/>
      <c r="WDT523" s="421"/>
      <c r="WDU523" s="421"/>
      <c r="WDV523" s="421"/>
      <c r="WDW523" s="421"/>
      <c r="WDX523" s="421"/>
      <c r="WDY523" s="421"/>
      <c r="WDZ523" s="421"/>
      <c r="WEA523" s="421"/>
      <c r="WEB523" s="421"/>
      <c r="WEC523" s="421"/>
      <c r="WED523" s="421"/>
      <c r="WEE523" s="421"/>
      <c r="WEF523" s="421"/>
      <c r="WEG523" s="421"/>
      <c r="WEH523" s="421"/>
      <c r="WEI523" s="421"/>
      <c r="WEJ523" s="421"/>
      <c r="WEK523" s="421"/>
      <c r="WEL523" s="421"/>
      <c r="WEM523" s="421"/>
      <c r="WEN523" s="421"/>
      <c r="WEO523" s="421"/>
      <c r="WEP523" s="421"/>
      <c r="WEQ523" s="421"/>
      <c r="WER523" s="421"/>
      <c r="WES523" s="421"/>
      <c r="WET523" s="421"/>
      <c r="WEU523" s="421"/>
      <c r="WEV523" s="421"/>
      <c r="WEW523" s="421"/>
      <c r="WEX523" s="421"/>
      <c r="WEY523" s="421"/>
      <c r="WEZ523" s="421"/>
      <c r="WFA523" s="421"/>
      <c r="WFB523" s="421"/>
      <c r="WFC523" s="421"/>
      <c r="WFD523" s="421"/>
      <c r="WFE523" s="421"/>
      <c r="WFF523" s="421"/>
      <c r="WFG523" s="421"/>
      <c r="WFH523" s="421"/>
      <c r="WFI523" s="421"/>
      <c r="WFJ523" s="421"/>
      <c r="WFK523" s="421"/>
      <c r="WFL523" s="421"/>
      <c r="WFM523" s="421"/>
      <c r="WFN523" s="421"/>
      <c r="WFO523" s="421"/>
      <c r="WFP523" s="421"/>
      <c r="WFQ523" s="421"/>
      <c r="WFR523" s="421"/>
      <c r="WFS523" s="421"/>
      <c r="WFT523" s="421"/>
      <c r="WFU523" s="421"/>
      <c r="WFV523" s="421"/>
      <c r="WFW523" s="421"/>
      <c r="WFX523" s="421"/>
      <c r="WFY523" s="421"/>
      <c r="WFZ523" s="421"/>
      <c r="WGA523" s="421"/>
      <c r="WGB523" s="421"/>
      <c r="WGC523" s="421"/>
      <c r="WGD523" s="421"/>
      <c r="WGE523" s="421"/>
      <c r="WGF523" s="421"/>
      <c r="WGG523" s="421"/>
      <c r="WGH523" s="421"/>
      <c r="WGI523" s="421"/>
      <c r="WGJ523" s="421"/>
      <c r="WGK523" s="421"/>
      <c r="WGL523" s="421"/>
      <c r="WGM523" s="421"/>
      <c r="WGN523" s="421"/>
      <c r="WGO523" s="421"/>
      <c r="WGP523" s="421"/>
      <c r="WGQ523" s="421"/>
      <c r="WGR523" s="421"/>
      <c r="WGS523" s="421"/>
      <c r="WGT523" s="421"/>
      <c r="WGU523" s="421"/>
      <c r="WGV523" s="421"/>
      <c r="WGW523" s="421"/>
      <c r="WGX523" s="421"/>
      <c r="WGY523" s="421"/>
      <c r="WGZ523" s="421"/>
      <c r="WHA523" s="421"/>
      <c r="WHB523" s="421"/>
      <c r="WHC523" s="421"/>
      <c r="WHD523" s="421"/>
      <c r="WHE523" s="421"/>
      <c r="WHF523" s="421"/>
      <c r="WHG523" s="421"/>
      <c r="WHH523" s="421"/>
      <c r="WHI523" s="421"/>
      <c r="WHJ523" s="421"/>
      <c r="WHK523" s="421"/>
      <c r="WHL523" s="421"/>
      <c r="WHM523" s="421"/>
      <c r="WHN523" s="421"/>
      <c r="WHO523" s="421"/>
      <c r="WHP523" s="421"/>
      <c r="WHQ523" s="421"/>
      <c r="WHR523" s="421"/>
      <c r="WHS523" s="421"/>
      <c r="WHT523" s="421"/>
      <c r="WHU523" s="421"/>
      <c r="WHV523" s="421"/>
      <c r="WHW523" s="421"/>
      <c r="WHX523" s="421"/>
      <c r="WHY523" s="421"/>
      <c r="WHZ523" s="421"/>
      <c r="WIA523" s="421"/>
      <c r="WIB523" s="421"/>
      <c r="WIC523" s="421"/>
      <c r="WID523" s="421"/>
      <c r="WIE523" s="421"/>
      <c r="WIF523" s="421"/>
      <c r="WIG523" s="421"/>
      <c r="WIH523" s="421"/>
      <c r="WII523" s="421"/>
      <c r="WIJ523" s="421"/>
      <c r="WIK523" s="421"/>
      <c r="WIL523" s="421"/>
      <c r="WIM523" s="421"/>
      <c r="WIN523" s="421"/>
      <c r="WIO523" s="421"/>
      <c r="WIP523" s="421"/>
      <c r="WIQ523" s="421"/>
      <c r="WIR523" s="421"/>
      <c r="WIS523" s="421"/>
      <c r="WIT523" s="421"/>
      <c r="WIU523" s="421"/>
      <c r="WIV523" s="421"/>
      <c r="WIW523" s="421"/>
      <c r="WIX523" s="421"/>
      <c r="WIY523" s="421"/>
      <c r="WIZ523" s="421"/>
      <c r="WJA523" s="421"/>
      <c r="WJB523" s="421"/>
      <c r="WJC523" s="421"/>
      <c r="WJD523" s="421"/>
      <c r="WJE523" s="421"/>
      <c r="WJF523" s="421"/>
      <c r="WJG523" s="421"/>
      <c r="WJH523" s="421"/>
      <c r="WJI523" s="421"/>
      <c r="WJJ523" s="421"/>
      <c r="WJK523" s="421"/>
      <c r="WJL523" s="421"/>
      <c r="WJM523" s="421"/>
      <c r="WJN523" s="421"/>
      <c r="WJO523" s="421"/>
      <c r="WJP523" s="421"/>
      <c r="WJQ523" s="421"/>
      <c r="WJR523" s="421"/>
      <c r="WJS523" s="421"/>
      <c r="WJT523" s="421"/>
      <c r="WJU523" s="421"/>
      <c r="WJV523" s="421"/>
      <c r="WJW523" s="421"/>
      <c r="WJX523" s="421"/>
      <c r="WJY523" s="421"/>
      <c r="WJZ523" s="421"/>
      <c r="WKA523" s="421"/>
      <c r="WKB523" s="421"/>
      <c r="WKC523" s="421"/>
      <c r="WKD523" s="421"/>
      <c r="WKE523" s="421"/>
      <c r="WKF523" s="421"/>
      <c r="WKG523" s="421"/>
      <c r="WKH523" s="421"/>
      <c r="WKI523" s="421"/>
      <c r="WKJ523" s="421"/>
      <c r="WKK523" s="421"/>
      <c r="WKL523" s="421"/>
      <c r="WKM523" s="421"/>
      <c r="WKN523" s="421"/>
      <c r="WKO523" s="421"/>
      <c r="WKP523" s="421"/>
      <c r="WKQ523" s="421"/>
      <c r="WKR523" s="421"/>
      <c r="WKS523" s="421"/>
      <c r="WKT523" s="421"/>
      <c r="WKU523" s="421"/>
      <c r="WKV523" s="421"/>
      <c r="WKW523" s="421"/>
      <c r="WKX523" s="421"/>
      <c r="WKY523" s="421"/>
      <c r="WKZ523" s="421"/>
      <c r="WLA523" s="421"/>
      <c r="WLB523" s="421"/>
      <c r="WLC523" s="421"/>
      <c r="WLD523" s="421"/>
      <c r="WLE523" s="421"/>
      <c r="WLF523" s="421"/>
      <c r="WLG523" s="421"/>
      <c r="WLH523" s="421"/>
      <c r="WLI523" s="421"/>
      <c r="WLJ523" s="421"/>
      <c r="WLK523" s="421"/>
      <c r="WLL523" s="421"/>
      <c r="WLM523" s="421"/>
      <c r="WLN523" s="421"/>
      <c r="WLO523" s="421"/>
      <c r="WLP523" s="421"/>
      <c r="WLQ523" s="421"/>
      <c r="WLR523" s="421"/>
      <c r="WLS523" s="421"/>
      <c r="WLT523" s="421"/>
      <c r="WLU523" s="421"/>
      <c r="WLV523" s="421"/>
      <c r="WLW523" s="421"/>
      <c r="WLX523" s="421"/>
      <c r="WLY523" s="421"/>
      <c r="WLZ523" s="421"/>
      <c r="WMA523" s="421"/>
      <c r="WMB523" s="421"/>
      <c r="WMC523" s="421"/>
      <c r="WMD523" s="421"/>
      <c r="WME523" s="421"/>
      <c r="WMF523" s="421"/>
      <c r="WMG523" s="421"/>
      <c r="WMH523" s="421"/>
      <c r="WMI523" s="421"/>
      <c r="WMJ523" s="421"/>
      <c r="WMK523" s="421"/>
      <c r="WML523" s="421"/>
      <c r="WMM523" s="421"/>
      <c r="WMN523" s="421"/>
      <c r="WMO523" s="421"/>
      <c r="WMP523" s="421"/>
      <c r="WMQ523" s="421"/>
      <c r="WMR523" s="421"/>
      <c r="WMS523" s="421"/>
      <c r="WMT523" s="421"/>
      <c r="WMU523" s="421"/>
      <c r="WMV523" s="421"/>
      <c r="WMW523" s="421"/>
      <c r="WMX523" s="421"/>
      <c r="WMY523" s="421"/>
      <c r="WMZ523" s="421"/>
      <c r="WNA523" s="421"/>
      <c r="WNB523" s="421"/>
      <c r="WNC523" s="421"/>
      <c r="WND523" s="421"/>
      <c r="WNE523" s="421"/>
      <c r="WNF523" s="421"/>
      <c r="WNG523" s="421"/>
      <c r="WNH523" s="421"/>
      <c r="WNI523" s="421"/>
      <c r="WNJ523" s="421"/>
      <c r="WNK523" s="421"/>
      <c r="WNL523" s="421"/>
      <c r="WNM523" s="421"/>
      <c r="WNN523" s="421"/>
      <c r="WNO523" s="421"/>
      <c r="WNP523" s="421"/>
      <c r="WNQ523" s="421"/>
      <c r="WNR523" s="421"/>
      <c r="WNS523" s="421"/>
      <c r="WNT523" s="421"/>
      <c r="WNU523" s="421"/>
      <c r="WNV523" s="421"/>
      <c r="WNW523" s="421"/>
      <c r="WNX523" s="421"/>
      <c r="WNY523" s="421"/>
      <c r="WNZ523" s="421"/>
      <c r="WOA523" s="421"/>
      <c r="WOB523" s="421"/>
      <c r="WOC523" s="421"/>
      <c r="WOD523" s="421"/>
      <c r="WOE523" s="421"/>
      <c r="WOF523" s="421"/>
      <c r="WOG523" s="421"/>
      <c r="WOH523" s="421"/>
      <c r="WOI523" s="421"/>
      <c r="WOJ523" s="421"/>
      <c r="WOK523" s="421"/>
      <c r="WOL523" s="421"/>
      <c r="WOM523" s="421"/>
      <c r="WON523" s="421"/>
      <c r="WOO523" s="421"/>
      <c r="WOP523" s="421"/>
      <c r="WOQ523" s="421"/>
      <c r="WOR523" s="421"/>
      <c r="WOS523" s="421"/>
      <c r="WOT523" s="421"/>
      <c r="WOU523" s="421"/>
      <c r="WOV523" s="421"/>
      <c r="WOW523" s="421"/>
      <c r="WOX523" s="421"/>
      <c r="WOY523" s="421"/>
      <c r="WOZ523" s="421"/>
      <c r="WPA523" s="421"/>
      <c r="WPB523" s="421"/>
      <c r="WPC523" s="421"/>
      <c r="WPD523" s="421"/>
      <c r="WPE523" s="421"/>
      <c r="WPF523" s="421"/>
      <c r="WPG523" s="421"/>
      <c r="WPH523" s="421"/>
      <c r="WPI523" s="421"/>
      <c r="WPJ523" s="421"/>
      <c r="WPK523" s="421"/>
      <c r="WPL523" s="421"/>
      <c r="WPM523" s="421"/>
      <c r="WPN523" s="421"/>
      <c r="WPO523" s="421"/>
      <c r="WPP523" s="421"/>
      <c r="WPQ523" s="421"/>
      <c r="WPR523" s="421"/>
      <c r="WPS523" s="421"/>
      <c r="WPT523" s="421"/>
      <c r="WPU523" s="421"/>
      <c r="WPV523" s="421"/>
      <c r="WPW523" s="421"/>
      <c r="WPX523" s="421"/>
      <c r="WPY523" s="421"/>
      <c r="WPZ523" s="421"/>
      <c r="WQA523" s="421"/>
      <c r="WQB523" s="421"/>
      <c r="WQC523" s="421"/>
      <c r="WQD523" s="421"/>
      <c r="WQE523" s="421"/>
      <c r="WQF523" s="421"/>
      <c r="WQG523" s="421"/>
      <c r="WQH523" s="421"/>
      <c r="WQI523" s="421"/>
      <c r="WQJ523" s="421"/>
      <c r="WQK523" s="421"/>
      <c r="WQL523" s="421"/>
      <c r="WQM523" s="421"/>
      <c r="WQN523" s="421"/>
      <c r="WQO523" s="421"/>
      <c r="WQP523" s="421"/>
      <c r="WQQ523" s="421"/>
      <c r="WQR523" s="421"/>
      <c r="WQS523" s="421"/>
      <c r="WQT523" s="421"/>
      <c r="WQU523" s="421"/>
      <c r="WQV523" s="421"/>
      <c r="WQW523" s="421"/>
      <c r="WQX523" s="421"/>
      <c r="WQY523" s="421"/>
      <c r="WQZ523" s="421"/>
      <c r="WRA523" s="421"/>
      <c r="WRB523" s="421"/>
      <c r="WRC523" s="421"/>
      <c r="WRD523" s="421"/>
      <c r="WRE523" s="421"/>
      <c r="WRF523" s="421"/>
      <c r="WRG523" s="421"/>
      <c r="WRH523" s="421"/>
      <c r="WRI523" s="421"/>
      <c r="WRJ523" s="421"/>
      <c r="WRK523" s="421"/>
      <c r="WRL523" s="421"/>
      <c r="WRM523" s="421"/>
      <c r="WRN523" s="421"/>
      <c r="WRO523" s="421"/>
      <c r="WRP523" s="421"/>
      <c r="WRQ523" s="421"/>
      <c r="WRR523" s="421"/>
      <c r="WRS523" s="421"/>
      <c r="WRT523" s="421"/>
      <c r="WRU523" s="421"/>
      <c r="WRV523" s="421"/>
      <c r="WRW523" s="421"/>
      <c r="WRX523" s="421"/>
      <c r="WRY523" s="421"/>
      <c r="WRZ523" s="421"/>
      <c r="WSA523" s="421"/>
      <c r="WSB523" s="421"/>
      <c r="WSC523" s="421"/>
      <c r="WSD523" s="421"/>
      <c r="WSE523" s="421"/>
      <c r="WSF523" s="421"/>
      <c r="WSG523" s="421"/>
      <c r="WSH523" s="421"/>
      <c r="WSI523" s="421"/>
      <c r="WSJ523" s="421"/>
      <c r="WSK523" s="421"/>
      <c r="WSL523" s="421"/>
      <c r="WSM523" s="421"/>
      <c r="WSN523" s="421"/>
      <c r="WSO523" s="421"/>
      <c r="WSP523" s="421"/>
      <c r="WSQ523" s="421"/>
      <c r="WSR523" s="421"/>
      <c r="WSS523" s="421"/>
      <c r="WST523" s="421"/>
      <c r="WSU523" s="421"/>
      <c r="WSV523" s="421"/>
      <c r="WSW523" s="421"/>
      <c r="WSX523" s="421"/>
      <c r="WSY523" s="421"/>
      <c r="WSZ523" s="421"/>
      <c r="WTA523" s="421"/>
      <c r="WTB523" s="421"/>
      <c r="WTC523" s="421"/>
      <c r="WTD523" s="421"/>
      <c r="WTE523" s="421"/>
      <c r="WTF523" s="421"/>
      <c r="WTG523" s="421"/>
      <c r="WTH523" s="421"/>
      <c r="WTI523" s="421"/>
      <c r="WTJ523" s="421"/>
      <c r="WTK523" s="421"/>
      <c r="WTL523" s="421"/>
      <c r="WTM523" s="421"/>
      <c r="WTN523" s="421"/>
      <c r="WTO523" s="421"/>
      <c r="WTP523" s="421"/>
      <c r="WTQ523" s="421"/>
      <c r="WTR523" s="421"/>
      <c r="WTS523" s="421"/>
      <c r="WTT523" s="421"/>
      <c r="WTU523" s="421"/>
      <c r="WTV523" s="421"/>
      <c r="WTW523" s="421"/>
      <c r="WTX523" s="421"/>
      <c r="WTY523" s="421"/>
      <c r="WTZ523" s="421"/>
      <c r="WUA523" s="421"/>
      <c r="WUB523" s="421"/>
      <c r="WUC523" s="421"/>
      <c r="WUD523" s="421"/>
      <c r="WUE523" s="421"/>
      <c r="WUF523" s="421"/>
      <c r="WUG523" s="421"/>
      <c r="WUH523" s="421"/>
      <c r="WUI523" s="421"/>
      <c r="WUJ523" s="421"/>
      <c r="WUK523" s="421"/>
      <c r="WUL523" s="421"/>
      <c r="WUM523" s="421"/>
      <c r="WUN523" s="421"/>
      <c r="WUO523" s="421"/>
      <c r="WUP523" s="421"/>
      <c r="WUQ523" s="421"/>
      <c r="WUR523" s="421"/>
      <c r="WUS523" s="421"/>
      <c r="WUT523" s="421"/>
      <c r="WUU523" s="421"/>
      <c r="WUV523" s="421"/>
      <c r="WUW523" s="421"/>
      <c r="WUX523" s="421"/>
      <c r="WUY523" s="421"/>
      <c r="WUZ523" s="421"/>
      <c r="WVA523" s="421"/>
      <c r="WVB523" s="421"/>
      <c r="WVC523" s="421"/>
      <c r="WVD523" s="421"/>
      <c r="WVE523" s="421"/>
      <c r="WVF523" s="421"/>
      <c r="WVG523" s="421"/>
      <c r="WVH523" s="421"/>
      <c r="WVI523" s="421"/>
      <c r="WVJ523" s="421"/>
      <c r="WVK523" s="421"/>
      <c r="WVL523" s="421"/>
      <c r="WVM523" s="421"/>
      <c r="WVN523" s="421"/>
      <c r="WVO523" s="421"/>
      <c r="WVP523" s="421"/>
      <c r="WVQ523" s="421"/>
      <c r="WVR523" s="421"/>
      <c r="WVS523" s="421"/>
      <c r="WVT523" s="421"/>
      <c r="WVU523" s="421"/>
      <c r="WVV523" s="421"/>
      <c r="WVW523" s="421"/>
      <c r="WVX523" s="421"/>
      <c r="WVY523" s="421"/>
      <c r="WVZ523" s="421"/>
      <c r="WWA523" s="421"/>
      <c r="WWB523" s="421"/>
      <c r="WWC523" s="421"/>
      <c r="WWD523" s="421"/>
      <c r="WWE523" s="421"/>
      <c r="WWF523" s="421"/>
      <c r="WWG523" s="421"/>
      <c r="WWH523" s="421"/>
      <c r="WWI523" s="421"/>
      <c r="WWJ523" s="421"/>
      <c r="WWK523" s="421"/>
      <c r="WWL523" s="421"/>
      <c r="WWM523" s="421"/>
      <c r="WWN523" s="421"/>
      <c r="WWO523" s="421"/>
      <c r="WWP523" s="421"/>
      <c r="WWQ523" s="421"/>
      <c r="WWR523" s="421"/>
      <c r="WWS523" s="421"/>
      <c r="WWT523" s="421"/>
      <c r="WWU523" s="421"/>
      <c r="WWV523" s="421"/>
      <c r="WWW523" s="421"/>
      <c r="WWX523" s="421"/>
      <c r="WWY523" s="421"/>
      <c r="WWZ523" s="421"/>
      <c r="WXA523" s="421"/>
      <c r="WXB523" s="421"/>
      <c r="WXC523" s="421"/>
      <c r="WXD523" s="421"/>
      <c r="WXE523" s="421"/>
      <c r="WXF523" s="421"/>
      <c r="WXG523" s="421"/>
      <c r="WXH523" s="421"/>
      <c r="WXI523" s="421"/>
      <c r="WXJ523" s="421"/>
      <c r="WXK523" s="421"/>
      <c r="WXL523" s="421"/>
      <c r="WXM523" s="421"/>
      <c r="WXN523" s="421"/>
      <c r="WXO523" s="421"/>
      <c r="WXP523" s="421"/>
      <c r="WXQ523" s="421"/>
      <c r="WXR523" s="421"/>
      <c r="WXS523" s="421"/>
      <c r="WXT523" s="421"/>
      <c r="WXU523" s="421"/>
      <c r="WXV523" s="421"/>
      <c r="WXW523" s="421"/>
      <c r="WXX523" s="421"/>
      <c r="WXY523" s="421"/>
      <c r="WXZ523" s="421"/>
      <c r="WYA523" s="421"/>
      <c r="WYB523" s="421"/>
      <c r="WYC523" s="421"/>
      <c r="WYD523" s="421"/>
      <c r="WYE523" s="421"/>
      <c r="WYF523" s="421"/>
      <c r="WYG523" s="421"/>
      <c r="WYH523" s="421"/>
      <c r="WYI523" s="421"/>
      <c r="WYJ523" s="421"/>
      <c r="WYK523" s="421"/>
      <c r="WYL523" s="421"/>
      <c r="WYM523" s="421"/>
      <c r="WYN523" s="421"/>
      <c r="WYO523" s="421"/>
      <c r="WYP523" s="421"/>
      <c r="WYQ523" s="421"/>
      <c r="WYR523" s="421"/>
      <c r="WYS523" s="421"/>
      <c r="WYT523" s="421"/>
      <c r="WYU523" s="421"/>
      <c r="WYV523" s="421"/>
      <c r="WYW523" s="421"/>
      <c r="WYX523" s="421"/>
      <c r="WYY523" s="421"/>
      <c r="WYZ523" s="421"/>
      <c r="WZA523" s="421"/>
      <c r="WZB523" s="421"/>
      <c r="WZC523" s="421"/>
      <c r="WZD523" s="421"/>
      <c r="WZE523" s="421"/>
      <c r="WZF523" s="421"/>
      <c r="WZG523" s="421"/>
      <c r="WZH523" s="421"/>
      <c r="WZI523" s="421"/>
      <c r="WZJ523" s="421"/>
      <c r="WZK523" s="421"/>
      <c r="WZL523" s="421"/>
      <c r="WZM523" s="421"/>
      <c r="WZN523" s="421"/>
      <c r="WZO523" s="421"/>
      <c r="WZP523" s="421"/>
      <c r="WZQ523" s="421"/>
      <c r="WZR523" s="421"/>
      <c r="WZS523" s="421"/>
      <c r="WZT523" s="421"/>
      <c r="WZU523" s="421"/>
      <c r="WZV523" s="421"/>
      <c r="WZW523" s="421"/>
      <c r="WZX523" s="421"/>
      <c r="WZY523" s="421"/>
      <c r="WZZ523" s="421"/>
      <c r="XAA523" s="421"/>
      <c r="XAB523" s="421"/>
      <c r="XAC523" s="421"/>
      <c r="XAD523" s="421"/>
      <c r="XAE523" s="421"/>
      <c r="XAF523" s="421"/>
      <c r="XAG523" s="421"/>
      <c r="XAH523" s="421"/>
      <c r="XAI523" s="421"/>
      <c r="XAJ523" s="421"/>
      <c r="XAK523" s="421"/>
      <c r="XAL523" s="421"/>
      <c r="XAM523" s="421"/>
      <c r="XAN523" s="421"/>
      <c r="XAO523" s="421"/>
      <c r="XAP523" s="421"/>
      <c r="XAQ523" s="421"/>
      <c r="XAR523" s="421"/>
      <c r="XAS523" s="421"/>
      <c r="XAT523" s="421"/>
      <c r="XAU523" s="421"/>
      <c r="XAV523" s="421"/>
      <c r="XAW523" s="421"/>
      <c r="XAX523" s="421"/>
      <c r="XAY523" s="421"/>
      <c r="XAZ523" s="421"/>
      <c r="XBA523" s="421"/>
      <c r="XBB523" s="421"/>
      <c r="XBC523" s="421"/>
      <c r="XBD523" s="421"/>
      <c r="XBE523" s="421"/>
      <c r="XBF523" s="421"/>
      <c r="XBG523" s="421"/>
      <c r="XBH523" s="421"/>
      <c r="XBI523" s="421"/>
      <c r="XBJ523" s="421"/>
      <c r="XBK523" s="421"/>
      <c r="XBL523" s="421"/>
      <c r="XBM523" s="421"/>
      <c r="XBN523" s="421"/>
      <c r="XBO523" s="421"/>
      <c r="XBP523" s="421"/>
      <c r="XBQ523" s="421"/>
      <c r="XBR523" s="421"/>
      <c r="XBS523" s="421"/>
      <c r="XBT523" s="421"/>
      <c r="XBU523" s="421"/>
      <c r="XBV523" s="421"/>
      <c r="XBW523" s="421"/>
      <c r="XBX523" s="421"/>
      <c r="XBY523" s="421"/>
      <c r="XBZ523" s="421"/>
      <c r="XCA523" s="421"/>
      <c r="XCB523" s="421"/>
      <c r="XCC523" s="421"/>
      <c r="XCD523" s="421"/>
      <c r="XCE523" s="421"/>
      <c r="XCF523" s="421"/>
      <c r="XCG523" s="421"/>
      <c r="XCH523" s="421"/>
      <c r="XCI523" s="421"/>
      <c r="XCJ523" s="421"/>
      <c r="XCK523" s="421"/>
      <c r="XCL523" s="421"/>
      <c r="XCM523" s="421"/>
      <c r="XCN523" s="421"/>
      <c r="XCO523" s="421"/>
      <c r="XCP523" s="421"/>
      <c r="XCQ523" s="421"/>
      <c r="XCR523" s="421"/>
      <c r="XCS523" s="421"/>
      <c r="XCT523" s="421"/>
      <c r="XCU523" s="421"/>
      <c r="XCV523" s="421"/>
      <c r="XCW523" s="421"/>
      <c r="XCX523" s="421"/>
      <c r="XCY523" s="421"/>
      <c r="XCZ523" s="421"/>
      <c r="XDA523" s="421"/>
      <c r="XDB523" s="421"/>
      <c r="XDC523" s="421"/>
      <c r="XDD523" s="421"/>
      <c r="XDE523" s="421"/>
      <c r="XDF523" s="421"/>
      <c r="XDG523" s="421"/>
      <c r="XDH523" s="421"/>
      <c r="XDI523" s="421"/>
      <c r="XDJ523" s="421"/>
      <c r="XDK523" s="421"/>
      <c r="XDL523" s="421"/>
      <c r="XDM523" s="421"/>
      <c r="XDN523" s="421"/>
      <c r="XDO523" s="421"/>
      <c r="XDP523" s="421"/>
      <c r="XDQ523" s="421"/>
      <c r="XDR523" s="421"/>
      <c r="XDS523" s="421"/>
      <c r="XDT523" s="421"/>
      <c r="XDU523" s="421"/>
      <c r="XDV523" s="421"/>
      <c r="XDW523" s="421"/>
      <c r="XDX523" s="421"/>
      <c r="XDY523" s="421"/>
      <c r="XDZ523" s="421"/>
      <c r="XEA523" s="421"/>
      <c r="XEB523" s="421"/>
      <c r="XEC523" s="421"/>
      <c r="XED523" s="421"/>
      <c r="XEE523" s="421"/>
      <c r="XEF523" s="421"/>
      <c r="XEG523" s="421"/>
      <c r="XEH523" s="421"/>
      <c r="XEI523" s="421"/>
      <c r="XEJ523" s="421"/>
      <c r="XEK523" s="421"/>
      <c r="XEL523" s="421"/>
      <c r="XEM523" s="421"/>
      <c r="XEN523" s="421"/>
      <c r="XEO523" s="421"/>
      <c r="XEP523" s="421"/>
      <c r="XEQ523" s="421"/>
      <c r="XER523" s="421"/>
      <c r="XES523" s="421"/>
      <c r="XET523" s="421"/>
      <c r="XEU523" s="421"/>
      <c r="XEV523" s="421"/>
      <c r="XEW523" s="421"/>
      <c r="XEX523" s="421"/>
      <c r="XEY523" s="421"/>
      <c r="XEZ523" s="421"/>
      <c r="XFA523" s="421"/>
      <c r="XFB523" s="421"/>
      <c r="XFC523" s="421"/>
    </row>
    <row r="524" spans="1:16383">
      <c r="A524" s="420"/>
      <c r="B524" s="1352" t="str">
        <f>TTDN!$B$13</f>
        <v>Sơn Tùng MTP</v>
      </c>
      <c r="C524" s="1352"/>
      <c r="D524" s="1352"/>
      <c r="E524" s="925"/>
      <c r="F524" s="835" t="str">
        <f>TTDN!$B$12</f>
        <v>Đàm Vĩnh Hưng</v>
      </c>
      <c r="G524" s="835"/>
      <c r="H524" s="926"/>
      <c r="I524" s="948" t="str">
        <f>TTDN!$B$11</f>
        <v>Đàm Văn Đức</v>
      </c>
      <c r="J524" s="808"/>
      <c r="K524" s="888" t="s">
        <v>388</v>
      </c>
      <c r="L524" s="888"/>
      <c r="M524" s="420"/>
      <c r="N524" s="420"/>
      <c r="O524" s="420"/>
      <c r="P524" s="420"/>
      <c r="Q524" s="420"/>
      <c r="R524" s="420"/>
      <c r="S524" s="420"/>
      <c r="T524" s="420"/>
      <c r="U524" s="420"/>
      <c r="V524" s="420"/>
      <c r="W524" s="420"/>
      <c r="X524" s="420"/>
      <c r="Y524" s="420"/>
      <c r="Z524" s="420"/>
      <c r="AA524" s="420"/>
      <c r="AB524" s="420"/>
      <c r="AC524" s="420"/>
      <c r="AD524" s="420"/>
      <c r="AE524" s="420"/>
      <c r="AF524" s="420"/>
      <c r="AG524" s="420"/>
      <c r="AH524" s="420"/>
      <c r="AI524" s="420"/>
      <c r="AJ524" s="420"/>
      <c r="AK524" s="420"/>
      <c r="AL524" s="420"/>
      <c r="AM524" s="420"/>
      <c r="AN524" s="420"/>
      <c r="AO524" s="421"/>
      <c r="AP524" s="421"/>
      <c r="AQ524" s="421"/>
      <c r="AR524" s="421"/>
      <c r="AS524" s="421"/>
      <c r="AT524" s="421"/>
      <c r="AU524" s="421"/>
      <c r="AV524" s="421"/>
      <c r="AW524" s="421"/>
      <c r="AX524" s="421"/>
      <c r="AY524" s="421"/>
      <c r="AZ524" s="421"/>
      <c r="BA524" s="421"/>
      <c r="BB524" s="421"/>
      <c r="BC524" s="421"/>
      <c r="BD524" s="421"/>
      <c r="BE524" s="421"/>
      <c r="BF524" s="421"/>
      <c r="BG524" s="421"/>
      <c r="BH524" s="421"/>
      <c r="BI524" s="421"/>
      <c r="BJ524" s="421"/>
      <c r="BK524" s="421"/>
      <c r="BL524" s="421"/>
      <c r="BM524" s="421"/>
      <c r="BN524" s="421"/>
      <c r="BO524" s="421"/>
      <c r="BP524" s="421"/>
      <c r="BQ524" s="421"/>
      <c r="BR524" s="421"/>
      <c r="BS524" s="421"/>
      <c r="BT524" s="421"/>
      <c r="BU524" s="421"/>
      <c r="BV524" s="421"/>
      <c r="BW524" s="421"/>
      <c r="BX524" s="421"/>
      <c r="BY524" s="421"/>
      <c r="BZ524" s="421"/>
      <c r="CA524" s="421"/>
      <c r="CB524" s="421"/>
      <c r="CC524" s="421"/>
      <c r="CD524" s="421"/>
      <c r="CE524" s="421"/>
      <c r="CF524" s="421"/>
      <c r="CG524" s="421"/>
      <c r="CH524" s="421"/>
      <c r="CI524" s="421"/>
      <c r="CJ524" s="421"/>
      <c r="CK524" s="421"/>
      <c r="CL524" s="421"/>
      <c r="CM524" s="421"/>
      <c r="CN524" s="421"/>
      <c r="CO524" s="421"/>
      <c r="CP524" s="421"/>
      <c r="CQ524" s="421"/>
      <c r="CR524" s="421"/>
      <c r="CS524" s="421"/>
      <c r="CT524" s="421"/>
      <c r="CU524" s="421"/>
      <c r="CV524" s="421"/>
      <c r="CW524" s="421"/>
      <c r="CX524" s="421"/>
      <c r="CY524" s="421"/>
      <c r="CZ524" s="421"/>
      <c r="DA524" s="421"/>
      <c r="DB524" s="421"/>
      <c r="DC524" s="421"/>
      <c r="DD524" s="421"/>
      <c r="DE524" s="421"/>
      <c r="DF524" s="421"/>
      <c r="DG524" s="421"/>
      <c r="DH524" s="421"/>
      <c r="DI524" s="421"/>
      <c r="DJ524" s="421"/>
      <c r="DK524" s="421"/>
      <c r="DL524" s="421"/>
      <c r="DM524" s="421"/>
      <c r="DN524" s="421"/>
      <c r="DO524" s="421"/>
      <c r="DP524" s="421"/>
      <c r="DQ524" s="421"/>
      <c r="DR524" s="421"/>
      <c r="DS524" s="421"/>
      <c r="DT524" s="421"/>
      <c r="DU524" s="421"/>
      <c r="DV524" s="421"/>
      <c r="DW524" s="421"/>
      <c r="DX524" s="421"/>
      <c r="DY524" s="421"/>
      <c r="DZ524" s="421"/>
      <c r="EA524" s="421"/>
      <c r="EB524" s="421"/>
      <c r="EC524" s="421"/>
      <c r="ED524" s="421"/>
      <c r="EE524" s="421"/>
      <c r="EF524" s="421"/>
      <c r="EG524" s="421"/>
      <c r="EH524" s="421"/>
      <c r="EI524" s="421"/>
      <c r="EJ524" s="421"/>
      <c r="EK524" s="421"/>
      <c r="EL524" s="421"/>
      <c r="EM524" s="421"/>
      <c r="EN524" s="421"/>
      <c r="EO524" s="421"/>
      <c r="EP524" s="421"/>
      <c r="EQ524" s="421"/>
      <c r="ER524" s="421"/>
      <c r="ES524" s="421"/>
      <c r="ET524" s="421"/>
      <c r="EU524" s="421"/>
      <c r="EV524" s="421"/>
      <c r="EW524" s="421"/>
      <c r="EX524" s="421"/>
      <c r="EY524" s="421"/>
      <c r="EZ524" s="421"/>
      <c r="FA524" s="421"/>
      <c r="FB524" s="421"/>
      <c r="FC524" s="421"/>
      <c r="FD524" s="421"/>
      <c r="FE524" s="421"/>
      <c r="FF524" s="421"/>
      <c r="FG524" s="421"/>
      <c r="FH524" s="421"/>
      <c r="FI524" s="421"/>
      <c r="FJ524" s="421"/>
      <c r="FK524" s="421"/>
      <c r="FL524" s="421"/>
      <c r="FM524" s="421"/>
      <c r="FN524" s="421"/>
      <c r="FO524" s="421"/>
      <c r="FP524" s="421"/>
      <c r="FQ524" s="421"/>
      <c r="FR524" s="421"/>
      <c r="FS524" s="421"/>
      <c r="FT524" s="421"/>
      <c r="FU524" s="421"/>
      <c r="FV524" s="421"/>
      <c r="FW524" s="421"/>
      <c r="FX524" s="421"/>
      <c r="FY524" s="421"/>
      <c r="FZ524" s="421"/>
      <c r="GA524" s="421"/>
      <c r="GB524" s="421"/>
      <c r="GC524" s="421"/>
      <c r="GD524" s="421"/>
      <c r="GE524" s="421"/>
      <c r="GF524" s="421"/>
      <c r="GG524" s="421"/>
      <c r="GH524" s="421"/>
      <c r="GI524" s="421"/>
      <c r="GJ524" s="421"/>
      <c r="GK524" s="421"/>
      <c r="GL524" s="421"/>
      <c r="GM524" s="421"/>
      <c r="GN524" s="421"/>
      <c r="GO524" s="421"/>
      <c r="GP524" s="421"/>
      <c r="GQ524" s="421"/>
      <c r="GR524" s="421"/>
      <c r="GS524" s="421"/>
      <c r="GT524" s="421"/>
      <c r="GU524" s="421"/>
      <c r="GV524" s="421"/>
      <c r="GW524" s="421"/>
      <c r="GX524" s="421"/>
      <c r="GY524" s="421"/>
      <c r="GZ524" s="421"/>
      <c r="HA524" s="421"/>
      <c r="HB524" s="421"/>
      <c r="HC524" s="421"/>
      <c r="HD524" s="421"/>
      <c r="HE524" s="421"/>
      <c r="HF524" s="421"/>
      <c r="HG524" s="421"/>
      <c r="HH524" s="421"/>
      <c r="HI524" s="421"/>
      <c r="HJ524" s="421"/>
      <c r="HK524" s="421"/>
      <c r="HL524" s="421"/>
      <c r="HM524" s="421"/>
      <c r="HN524" s="421"/>
      <c r="HO524" s="421"/>
      <c r="HP524" s="421"/>
      <c r="HQ524" s="421"/>
      <c r="HR524" s="421"/>
      <c r="HS524" s="421"/>
      <c r="HT524" s="421"/>
      <c r="HU524" s="421"/>
      <c r="HV524" s="421"/>
      <c r="HW524" s="421"/>
      <c r="HX524" s="421"/>
      <c r="HY524" s="421"/>
      <c r="HZ524" s="421"/>
      <c r="IA524" s="421"/>
      <c r="IB524" s="421"/>
      <c r="IC524" s="421"/>
      <c r="ID524" s="421"/>
      <c r="IE524" s="421"/>
      <c r="IF524" s="421"/>
      <c r="IG524" s="421"/>
      <c r="IH524" s="421"/>
      <c r="II524" s="421"/>
      <c r="IJ524" s="421"/>
      <c r="IK524" s="421"/>
      <c r="IL524" s="421"/>
      <c r="IM524" s="421"/>
      <c r="IN524" s="421"/>
      <c r="IO524" s="421"/>
      <c r="IP524" s="421"/>
      <c r="IQ524" s="421"/>
      <c r="IR524" s="421"/>
      <c r="IS524" s="421"/>
      <c r="IT524" s="421"/>
      <c r="IU524" s="421"/>
      <c r="IV524" s="421"/>
      <c r="IW524" s="421"/>
      <c r="IX524" s="421"/>
      <c r="IY524" s="421"/>
      <c r="IZ524" s="421"/>
      <c r="JA524" s="421"/>
      <c r="JB524" s="421"/>
      <c r="JC524" s="421"/>
      <c r="JD524" s="421"/>
      <c r="JE524" s="421"/>
      <c r="JF524" s="421"/>
      <c r="JG524" s="421"/>
      <c r="JH524" s="421"/>
      <c r="JI524" s="421"/>
      <c r="JJ524" s="421"/>
      <c r="JK524" s="421"/>
      <c r="JL524" s="421"/>
      <c r="JM524" s="421"/>
      <c r="JN524" s="421"/>
      <c r="JO524" s="421"/>
      <c r="JP524" s="421"/>
      <c r="JQ524" s="421"/>
      <c r="JR524" s="421"/>
      <c r="JS524" s="421"/>
      <c r="JT524" s="421"/>
      <c r="JU524" s="421"/>
      <c r="JV524" s="421"/>
      <c r="JW524" s="421"/>
      <c r="JX524" s="421"/>
      <c r="JY524" s="421"/>
      <c r="JZ524" s="421"/>
      <c r="KA524" s="421"/>
      <c r="KB524" s="421"/>
      <c r="KC524" s="421"/>
      <c r="KD524" s="421"/>
      <c r="KE524" s="421"/>
      <c r="KF524" s="421"/>
      <c r="KG524" s="421"/>
      <c r="KH524" s="421"/>
      <c r="KI524" s="421"/>
      <c r="KJ524" s="421"/>
      <c r="KK524" s="421"/>
      <c r="KL524" s="421"/>
      <c r="KM524" s="421"/>
      <c r="KN524" s="421"/>
      <c r="KO524" s="421"/>
      <c r="KP524" s="421"/>
      <c r="KQ524" s="421"/>
      <c r="KR524" s="421"/>
      <c r="KS524" s="421"/>
      <c r="KT524" s="421"/>
      <c r="KU524" s="421"/>
      <c r="KV524" s="421"/>
      <c r="KW524" s="421"/>
      <c r="KX524" s="421"/>
      <c r="KY524" s="421"/>
      <c r="KZ524" s="421"/>
      <c r="LA524" s="421"/>
      <c r="LB524" s="421"/>
      <c r="LC524" s="421"/>
      <c r="LD524" s="421"/>
      <c r="LE524" s="421"/>
      <c r="LF524" s="421"/>
      <c r="LG524" s="421"/>
      <c r="LH524" s="421"/>
      <c r="LI524" s="421"/>
      <c r="LJ524" s="421"/>
      <c r="LK524" s="421"/>
      <c r="LL524" s="421"/>
      <c r="LM524" s="421"/>
      <c r="LN524" s="421"/>
      <c r="LO524" s="421"/>
      <c r="LP524" s="421"/>
      <c r="LQ524" s="421"/>
      <c r="LR524" s="421"/>
      <c r="LS524" s="421"/>
      <c r="LT524" s="421"/>
      <c r="LU524" s="421"/>
      <c r="LV524" s="421"/>
      <c r="LW524" s="421"/>
      <c r="LX524" s="421"/>
      <c r="LY524" s="421"/>
      <c r="LZ524" s="421"/>
      <c r="MA524" s="421"/>
      <c r="MB524" s="421"/>
      <c r="MC524" s="421"/>
      <c r="MD524" s="421"/>
      <c r="ME524" s="421"/>
      <c r="MF524" s="421"/>
      <c r="MG524" s="421"/>
      <c r="MH524" s="421"/>
      <c r="MI524" s="421"/>
      <c r="MJ524" s="421"/>
      <c r="MK524" s="421"/>
      <c r="ML524" s="421"/>
      <c r="MM524" s="421"/>
      <c r="MN524" s="421"/>
      <c r="MO524" s="421"/>
      <c r="MP524" s="421"/>
      <c r="MQ524" s="421"/>
      <c r="MR524" s="421"/>
      <c r="MS524" s="421"/>
      <c r="MT524" s="421"/>
      <c r="MU524" s="421"/>
      <c r="MV524" s="421"/>
      <c r="MW524" s="421"/>
      <c r="MX524" s="421"/>
      <c r="MY524" s="421"/>
      <c r="MZ524" s="421"/>
      <c r="NA524" s="421"/>
      <c r="NB524" s="421"/>
      <c r="NC524" s="421"/>
      <c r="ND524" s="421"/>
      <c r="NE524" s="421"/>
      <c r="NF524" s="421"/>
      <c r="NG524" s="421"/>
      <c r="NH524" s="421"/>
      <c r="NI524" s="421"/>
      <c r="NJ524" s="421"/>
      <c r="NK524" s="421"/>
      <c r="NL524" s="421"/>
      <c r="NM524" s="421"/>
      <c r="NN524" s="421"/>
      <c r="NO524" s="421"/>
      <c r="NP524" s="421"/>
      <c r="NQ524" s="421"/>
      <c r="NR524" s="421"/>
      <c r="NS524" s="421"/>
      <c r="NT524" s="421"/>
      <c r="NU524" s="421"/>
      <c r="NV524" s="421"/>
      <c r="NW524" s="421"/>
      <c r="NX524" s="421"/>
      <c r="NY524" s="421"/>
      <c r="NZ524" s="421"/>
      <c r="OA524" s="421"/>
      <c r="OB524" s="421"/>
      <c r="OC524" s="421"/>
      <c r="OD524" s="421"/>
      <c r="OE524" s="421"/>
      <c r="OF524" s="421"/>
      <c r="OG524" s="421"/>
      <c r="OH524" s="421"/>
      <c r="OI524" s="421"/>
      <c r="OJ524" s="421"/>
      <c r="OK524" s="421"/>
      <c r="OL524" s="421"/>
      <c r="OM524" s="421"/>
      <c r="ON524" s="421"/>
      <c r="OO524" s="421"/>
      <c r="OP524" s="421"/>
      <c r="OQ524" s="421"/>
      <c r="OR524" s="421"/>
      <c r="OS524" s="421"/>
      <c r="OT524" s="421"/>
      <c r="OU524" s="421"/>
      <c r="OV524" s="421"/>
      <c r="OW524" s="421"/>
      <c r="OX524" s="421"/>
      <c r="OY524" s="421"/>
      <c r="OZ524" s="421"/>
      <c r="PA524" s="421"/>
      <c r="PB524" s="421"/>
      <c r="PC524" s="421"/>
      <c r="PD524" s="421"/>
      <c r="PE524" s="421"/>
      <c r="PF524" s="421"/>
      <c r="PG524" s="421"/>
      <c r="PH524" s="421"/>
      <c r="PI524" s="421"/>
      <c r="PJ524" s="421"/>
      <c r="PK524" s="421"/>
      <c r="PL524" s="421"/>
      <c r="PM524" s="421"/>
      <c r="PN524" s="421"/>
      <c r="PO524" s="421"/>
      <c r="PP524" s="421"/>
      <c r="PQ524" s="421"/>
      <c r="PR524" s="421"/>
      <c r="PS524" s="421"/>
      <c r="PT524" s="421"/>
      <c r="PU524" s="421"/>
      <c r="PV524" s="421"/>
      <c r="PW524" s="421"/>
      <c r="PX524" s="421"/>
      <c r="PY524" s="421"/>
      <c r="PZ524" s="421"/>
      <c r="QA524" s="421"/>
      <c r="QB524" s="421"/>
      <c r="QC524" s="421"/>
      <c r="QD524" s="421"/>
      <c r="QE524" s="421"/>
      <c r="QF524" s="421"/>
      <c r="QG524" s="421"/>
      <c r="QH524" s="421"/>
      <c r="QI524" s="421"/>
      <c r="QJ524" s="421"/>
      <c r="QK524" s="421"/>
      <c r="QL524" s="421"/>
      <c r="QM524" s="421"/>
      <c r="QN524" s="421"/>
      <c r="QO524" s="421"/>
      <c r="QP524" s="421"/>
      <c r="QQ524" s="421"/>
      <c r="QR524" s="421"/>
      <c r="QS524" s="421"/>
      <c r="QT524" s="421"/>
      <c r="QU524" s="421"/>
      <c r="QV524" s="421"/>
      <c r="QW524" s="421"/>
      <c r="QX524" s="421"/>
      <c r="QY524" s="421"/>
      <c r="QZ524" s="421"/>
      <c r="RA524" s="421"/>
      <c r="RB524" s="421"/>
      <c r="RC524" s="421"/>
      <c r="RD524" s="421"/>
      <c r="RE524" s="421"/>
      <c r="RF524" s="421"/>
      <c r="RG524" s="421"/>
      <c r="RH524" s="421"/>
      <c r="RI524" s="421"/>
      <c r="RJ524" s="421"/>
      <c r="RK524" s="421"/>
      <c r="RL524" s="421"/>
      <c r="RM524" s="421"/>
      <c r="RN524" s="421"/>
      <c r="RO524" s="421"/>
      <c r="RP524" s="421"/>
      <c r="RQ524" s="421"/>
      <c r="RR524" s="421"/>
      <c r="RS524" s="421"/>
      <c r="RT524" s="421"/>
      <c r="RU524" s="421"/>
      <c r="RV524" s="421"/>
      <c r="RW524" s="421"/>
      <c r="RX524" s="421"/>
      <c r="RY524" s="421"/>
      <c r="RZ524" s="421"/>
      <c r="SA524" s="421"/>
      <c r="SB524" s="421"/>
      <c r="SC524" s="421"/>
      <c r="SD524" s="421"/>
      <c r="SE524" s="421"/>
      <c r="SF524" s="421"/>
      <c r="SG524" s="421"/>
      <c r="SH524" s="421"/>
      <c r="SI524" s="421"/>
      <c r="SJ524" s="421"/>
      <c r="SK524" s="421"/>
      <c r="SL524" s="421"/>
      <c r="SM524" s="421"/>
      <c r="SN524" s="421"/>
      <c r="SO524" s="421"/>
      <c r="SP524" s="421"/>
      <c r="SQ524" s="421"/>
      <c r="SR524" s="421"/>
      <c r="SS524" s="421"/>
      <c r="ST524" s="421"/>
      <c r="SU524" s="421"/>
      <c r="SV524" s="421"/>
      <c r="SW524" s="421"/>
      <c r="SX524" s="421"/>
      <c r="SY524" s="421"/>
      <c r="SZ524" s="421"/>
      <c r="TA524" s="421"/>
      <c r="TB524" s="421"/>
      <c r="TC524" s="421"/>
      <c r="TD524" s="421"/>
      <c r="TE524" s="421"/>
      <c r="TF524" s="421"/>
      <c r="TG524" s="421"/>
      <c r="TH524" s="421"/>
      <c r="TI524" s="421"/>
      <c r="TJ524" s="421"/>
      <c r="TK524" s="421"/>
      <c r="TL524" s="421"/>
      <c r="TM524" s="421"/>
      <c r="TN524" s="421"/>
      <c r="TO524" s="421"/>
      <c r="TP524" s="421"/>
      <c r="TQ524" s="421"/>
      <c r="TR524" s="421"/>
      <c r="TS524" s="421"/>
      <c r="TT524" s="421"/>
      <c r="TU524" s="421"/>
      <c r="TV524" s="421"/>
      <c r="TW524" s="421"/>
      <c r="TX524" s="421"/>
      <c r="TY524" s="421"/>
      <c r="TZ524" s="421"/>
      <c r="UA524" s="421"/>
      <c r="UB524" s="421"/>
      <c r="UC524" s="421"/>
      <c r="UD524" s="421"/>
      <c r="UE524" s="421"/>
      <c r="UF524" s="421"/>
      <c r="UG524" s="421"/>
      <c r="UH524" s="421"/>
      <c r="UI524" s="421"/>
      <c r="UJ524" s="421"/>
      <c r="UK524" s="421"/>
      <c r="UL524" s="421"/>
      <c r="UM524" s="421"/>
      <c r="UN524" s="421"/>
      <c r="UO524" s="421"/>
      <c r="UP524" s="421"/>
      <c r="UQ524" s="421"/>
      <c r="UR524" s="421"/>
      <c r="US524" s="421"/>
      <c r="UT524" s="421"/>
      <c r="UU524" s="421"/>
      <c r="UV524" s="421"/>
      <c r="UW524" s="421"/>
      <c r="UX524" s="421"/>
      <c r="UY524" s="421"/>
      <c r="UZ524" s="421"/>
      <c r="VA524" s="421"/>
      <c r="VB524" s="421"/>
      <c r="VC524" s="421"/>
      <c r="VD524" s="421"/>
      <c r="VE524" s="421"/>
      <c r="VF524" s="421"/>
      <c r="VG524" s="421"/>
      <c r="VH524" s="421"/>
      <c r="VI524" s="421"/>
      <c r="VJ524" s="421"/>
      <c r="VK524" s="421"/>
      <c r="VL524" s="421"/>
      <c r="VM524" s="421"/>
      <c r="VN524" s="421"/>
      <c r="VO524" s="421"/>
      <c r="VP524" s="421"/>
      <c r="VQ524" s="421"/>
      <c r="VR524" s="421"/>
      <c r="VS524" s="421"/>
      <c r="VT524" s="421"/>
      <c r="VU524" s="421"/>
      <c r="VV524" s="421"/>
      <c r="VW524" s="421"/>
      <c r="VX524" s="421"/>
      <c r="VY524" s="421"/>
      <c r="VZ524" s="421"/>
      <c r="WA524" s="421"/>
      <c r="WB524" s="421"/>
      <c r="WC524" s="421"/>
      <c r="WD524" s="421"/>
      <c r="WE524" s="421"/>
      <c r="WF524" s="421"/>
      <c r="WG524" s="421"/>
      <c r="WH524" s="421"/>
      <c r="WI524" s="421"/>
      <c r="WJ524" s="421"/>
      <c r="WK524" s="421"/>
      <c r="WL524" s="421"/>
      <c r="WM524" s="421"/>
      <c r="WN524" s="421"/>
      <c r="WO524" s="421"/>
      <c r="WP524" s="421"/>
      <c r="WQ524" s="421"/>
      <c r="WR524" s="421"/>
      <c r="WS524" s="421"/>
      <c r="WT524" s="421"/>
      <c r="WU524" s="421"/>
      <c r="WV524" s="421"/>
      <c r="WW524" s="421"/>
      <c r="WX524" s="421"/>
      <c r="WY524" s="421"/>
      <c r="WZ524" s="421"/>
      <c r="XA524" s="421"/>
      <c r="XB524" s="421"/>
      <c r="XC524" s="421"/>
      <c r="XD524" s="421"/>
      <c r="XE524" s="421"/>
      <c r="XF524" s="421"/>
      <c r="XG524" s="421"/>
      <c r="XH524" s="421"/>
      <c r="XI524" s="421"/>
      <c r="XJ524" s="421"/>
      <c r="XK524" s="421"/>
      <c r="XL524" s="421"/>
      <c r="XM524" s="421"/>
      <c r="XN524" s="421"/>
      <c r="XO524" s="421"/>
      <c r="XP524" s="421"/>
      <c r="XQ524" s="421"/>
      <c r="XR524" s="421"/>
      <c r="XS524" s="421"/>
      <c r="XT524" s="421"/>
      <c r="XU524" s="421"/>
      <c r="XV524" s="421"/>
      <c r="XW524" s="421"/>
      <c r="XX524" s="421"/>
      <c r="XY524" s="421"/>
      <c r="XZ524" s="421"/>
      <c r="YA524" s="421"/>
      <c r="YB524" s="421"/>
      <c r="YC524" s="421"/>
      <c r="YD524" s="421"/>
      <c r="YE524" s="421"/>
      <c r="YF524" s="421"/>
      <c r="YG524" s="421"/>
      <c r="YH524" s="421"/>
      <c r="YI524" s="421"/>
      <c r="YJ524" s="421"/>
      <c r="YK524" s="421"/>
      <c r="YL524" s="421"/>
      <c r="YM524" s="421"/>
      <c r="YN524" s="421"/>
      <c r="YO524" s="421"/>
      <c r="YP524" s="421"/>
      <c r="YQ524" s="421"/>
      <c r="YR524" s="421"/>
      <c r="YS524" s="421"/>
      <c r="YT524" s="421"/>
      <c r="YU524" s="421"/>
      <c r="YV524" s="421"/>
      <c r="YW524" s="421"/>
      <c r="YX524" s="421"/>
      <c r="YY524" s="421"/>
      <c r="YZ524" s="421"/>
      <c r="ZA524" s="421"/>
      <c r="ZB524" s="421"/>
      <c r="ZC524" s="421"/>
      <c r="ZD524" s="421"/>
      <c r="ZE524" s="421"/>
      <c r="ZF524" s="421"/>
      <c r="ZG524" s="421"/>
      <c r="ZH524" s="421"/>
      <c r="ZI524" s="421"/>
      <c r="ZJ524" s="421"/>
      <c r="ZK524" s="421"/>
      <c r="ZL524" s="421"/>
      <c r="ZM524" s="421"/>
      <c r="ZN524" s="421"/>
      <c r="ZO524" s="421"/>
      <c r="ZP524" s="421"/>
      <c r="ZQ524" s="421"/>
      <c r="ZR524" s="421"/>
      <c r="ZS524" s="421"/>
      <c r="ZT524" s="421"/>
      <c r="ZU524" s="421"/>
      <c r="ZV524" s="421"/>
      <c r="ZW524" s="421"/>
      <c r="ZX524" s="421"/>
      <c r="ZY524" s="421"/>
      <c r="ZZ524" s="421"/>
      <c r="AAA524" s="421"/>
      <c r="AAB524" s="421"/>
      <c r="AAC524" s="421"/>
      <c r="AAD524" s="421"/>
      <c r="AAE524" s="421"/>
      <c r="AAF524" s="421"/>
      <c r="AAG524" s="421"/>
      <c r="AAH524" s="421"/>
      <c r="AAI524" s="421"/>
      <c r="AAJ524" s="421"/>
      <c r="AAK524" s="421"/>
      <c r="AAL524" s="421"/>
      <c r="AAM524" s="421"/>
      <c r="AAN524" s="421"/>
      <c r="AAO524" s="421"/>
      <c r="AAP524" s="421"/>
      <c r="AAQ524" s="421"/>
      <c r="AAR524" s="421"/>
      <c r="AAS524" s="421"/>
      <c r="AAT524" s="421"/>
      <c r="AAU524" s="421"/>
      <c r="AAV524" s="421"/>
      <c r="AAW524" s="421"/>
      <c r="AAX524" s="421"/>
      <c r="AAY524" s="421"/>
      <c r="AAZ524" s="421"/>
      <c r="ABA524" s="421"/>
      <c r="ABB524" s="421"/>
      <c r="ABC524" s="421"/>
      <c r="ABD524" s="421"/>
      <c r="ABE524" s="421"/>
      <c r="ABF524" s="421"/>
      <c r="ABG524" s="421"/>
      <c r="ABH524" s="421"/>
      <c r="ABI524" s="421"/>
      <c r="ABJ524" s="421"/>
      <c r="ABK524" s="421"/>
      <c r="ABL524" s="421"/>
      <c r="ABM524" s="421"/>
      <c r="ABN524" s="421"/>
      <c r="ABO524" s="421"/>
      <c r="ABP524" s="421"/>
      <c r="ABQ524" s="421"/>
      <c r="ABR524" s="421"/>
      <c r="ABS524" s="421"/>
      <c r="ABT524" s="421"/>
      <c r="ABU524" s="421"/>
      <c r="ABV524" s="421"/>
      <c r="ABW524" s="421"/>
      <c r="ABX524" s="421"/>
      <c r="ABY524" s="421"/>
      <c r="ABZ524" s="421"/>
      <c r="ACA524" s="421"/>
      <c r="ACB524" s="421"/>
      <c r="ACC524" s="421"/>
      <c r="ACD524" s="421"/>
      <c r="ACE524" s="421"/>
      <c r="ACF524" s="421"/>
      <c r="ACG524" s="421"/>
      <c r="ACH524" s="421"/>
      <c r="ACI524" s="421"/>
      <c r="ACJ524" s="421"/>
      <c r="ACK524" s="421"/>
      <c r="ACL524" s="421"/>
      <c r="ACM524" s="421"/>
      <c r="ACN524" s="421"/>
      <c r="ACO524" s="421"/>
      <c r="ACP524" s="421"/>
      <c r="ACQ524" s="421"/>
      <c r="ACR524" s="421"/>
      <c r="ACS524" s="421"/>
      <c r="ACT524" s="421"/>
      <c r="ACU524" s="421"/>
      <c r="ACV524" s="421"/>
      <c r="ACW524" s="421"/>
      <c r="ACX524" s="421"/>
      <c r="ACY524" s="421"/>
      <c r="ACZ524" s="421"/>
      <c r="ADA524" s="421"/>
      <c r="ADB524" s="421"/>
      <c r="ADC524" s="421"/>
      <c r="ADD524" s="421"/>
      <c r="ADE524" s="421"/>
      <c r="ADF524" s="421"/>
      <c r="ADG524" s="421"/>
      <c r="ADH524" s="421"/>
      <c r="ADI524" s="421"/>
      <c r="ADJ524" s="421"/>
      <c r="ADK524" s="421"/>
      <c r="ADL524" s="421"/>
      <c r="ADM524" s="421"/>
      <c r="ADN524" s="421"/>
      <c r="ADO524" s="421"/>
      <c r="ADP524" s="421"/>
      <c r="ADQ524" s="421"/>
      <c r="ADR524" s="421"/>
      <c r="ADS524" s="421"/>
      <c r="ADT524" s="421"/>
      <c r="ADU524" s="421"/>
      <c r="ADV524" s="421"/>
      <c r="ADW524" s="421"/>
      <c r="ADX524" s="421"/>
      <c r="ADY524" s="421"/>
      <c r="ADZ524" s="421"/>
      <c r="AEA524" s="421"/>
      <c r="AEB524" s="421"/>
      <c r="AEC524" s="421"/>
      <c r="AED524" s="421"/>
      <c r="AEE524" s="421"/>
      <c r="AEF524" s="421"/>
      <c r="AEG524" s="421"/>
      <c r="AEH524" s="421"/>
      <c r="AEI524" s="421"/>
      <c r="AEJ524" s="421"/>
      <c r="AEK524" s="421"/>
      <c r="AEL524" s="421"/>
      <c r="AEM524" s="421"/>
      <c r="AEN524" s="421"/>
      <c r="AEO524" s="421"/>
      <c r="AEP524" s="421"/>
      <c r="AEQ524" s="421"/>
      <c r="AER524" s="421"/>
      <c r="AES524" s="421"/>
      <c r="AET524" s="421"/>
      <c r="AEU524" s="421"/>
      <c r="AEV524" s="421"/>
      <c r="AEW524" s="421"/>
      <c r="AEX524" s="421"/>
      <c r="AEY524" s="421"/>
      <c r="AEZ524" s="421"/>
      <c r="AFA524" s="421"/>
      <c r="AFB524" s="421"/>
      <c r="AFC524" s="421"/>
      <c r="AFD524" s="421"/>
      <c r="AFE524" s="421"/>
      <c r="AFF524" s="421"/>
      <c r="AFG524" s="421"/>
      <c r="AFH524" s="421"/>
      <c r="AFI524" s="421"/>
      <c r="AFJ524" s="421"/>
      <c r="AFK524" s="421"/>
      <c r="AFL524" s="421"/>
      <c r="AFM524" s="421"/>
      <c r="AFN524" s="421"/>
      <c r="AFO524" s="421"/>
      <c r="AFP524" s="421"/>
      <c r="AFQ524" s="421"/>
      <c r="AFR524" s="421"/>
      <c r="AFS524" s="421"/>
      <c r="AFT524" s="421"/>
      <c r="AFU524" s="421"/>
      <c r="AFV524" s="421"/>
      <c r="AFW524" s="421"/>
      <c r="AFX524" s="421"/>
      <c r="AFY524" s="421"/>
      <c r="AFZ524" s="421"/>
      <c r="AGA524" s="421"/>
      <c r="AGB524" s="421"/>
      <c r="AGC524" s="421"/>
      <c r="AGD524" s="421"/>
      <c r="AGE524" s="421"/>
      <c r="AGF524" s="421"/>
      <c r="AGG524" s="421"/>
      <c r="AGH524" s="421"/>
      <c r="AGI524" s="421"/>
      <c r="AGJ524" s="421"/>
      <c r="AGK524" s="421"/>
      <c r="AGL524" s="421"/>
      <c r="AGM524" s="421"/>
      <c r="AGN524" s="421"/>
      <c r="AGO524" s="421"/>
      <c r="AGP524" s="421"/>
      <c r="AGQ524" s="421"/>
      <c r="AGR524" s="421"/>
      <c r="AGS524" s="421"/>
      <c r="AGT524" s="421"/>
      <c r="AGU524" s="421"/>
      <c r="AGV524" s="421"/>
      <c r="AGW524" s="421"/>
      <c r="AGX524" s="421"/>
      <c r="AGY524" s="421"/>
      <c r="AGZ524" s="421"/>
      <c r="AHA524" s="421"/>
      <c r="AHB524" s="421"/>
      <c r="AHC524" s="421"/>
      <c r="AHD524" s="421"/>
      <c r="AHE524" s="421"/>
      <c r="AHF524" s="421"/>
      <c r="AHG524" s="421"/>
      <c r="AHH524" s="421"/>
      <c r="AHI524" s="421"/>
      <c r="AHJ524" s="421"/>
      <c r="AHK524" s="421"/>
      <c r="AHL524" s="421"/>
      <c r="AHM524" s="421"/>
      <c r="AHN524" s="421"/>
      <c r="AHO524" s="421"/>
      <c r="AHP524" s="421"/>
      <c r="AHQ524" s="421"/>
      <c r="AHR524" s="421"/>
      <c r="AHS524" s="421"/>
      <c r="AHT524" s="421"/>
      <c r="AHU524" s="421"/>
      <c r="AHV524" s="421"/>
      <c r="AHW524" s="421"/>
      <c r="AHX524" s="421"/>
      <c r="AHY524" s="421"/>
      <c r="AHZ524" s="421"/>
      <c r="AIA524" s="421"/>
      <c r="AIB524" s="421"/>
      <c r="AIC524" s="421"/>
      <c r="AID524" s="421"/>
      <c r="AIE524" s="421"/>
      <c r="AIF524" s="421"/>
      <c r="AIG524" s="421"/>
      <c r="AIH524" s="421"/>
      <c r="AII524" s="421"/>
      <c r="AIJ524" s="421"/>
      <c r="AIK524" s="421"/>
      <c r="AIL524" s="421"/>
      <c r="AIM524" s="421"/>
      <c r="AIN524" s="421"/>
      <c r="AIO524" s="421"/>
      <c r="AIP524" s="421"/>
      <c r="AIQ524" s="421"/>
      <c r="AIR524" s="421"/>
      <c r="AIS524" s="421"/>
      <c r="AIT524" s="421"/>
      <c r="AIU524" s="421"/>
      <c r="AIV524" s="421"/>
      <c r="AIW524" s="421"/>
      <c r="AIX524" s="421"/>
      <c r="AIY524" s="421"/>
      <c r="AIZ524" s="421"/>
      <c r="AJA524" s="421"/>
      <c r="AJB524" s="421"/>
      <c r="AJC524" s="421"/>
      <c r="AJD524" s="421"/>
      <c r="AJE524" s="421"/>
      <c r="AJF524" s="421"/>
      <c r="AJG524" s="421"/>
      <c r="AJH524" s="421"/>
      <c r="AJI524" s="421"/>
      <c r="AJJ524" s="421"/>
      <c r="AJK524" s="421"/>
      <c r="AJL524" s="421"/>
      <c r="AJM524" s="421"/>
      <c r="AJN524" s="421"/>
      <c r="AJO524" s="421"/>
      <c r="AJP524" s="421"/>
      <c r="AJQ524" s="421"/>
      <c r="AJR524" s="421"/>
      <c r="AJS524" s="421"/>
      <c r="AJT524" s="421"/>
      <c r="AJU524" s="421"/>
      <c r="AJV524" s="421"/>
      <c r="AJW524" s="421"/>
      <c r="AJX524" s="421"/>
      <c r="AJY524" s="421"/>
      <c r="AJZ524" s="421"/>
      <c r="AKA524" s="421"/>
      <c r="AKB524" s="421"/>
      <c r="AKC524" s="421"/>
      <c r="AKD524" s="421"/>
      <c r="AKE524" s="421"/>
      <c r="AKF524" s="421"/>
      <c r="AKG524" s="421"/>
      <c r="AKH524" s="421"/>
      <c r="AKI524" s="421"/>
      <c r="AKJ524" s="421"/>
      <c r="AKK524" s="421"/>
      <c r="AKL524" s="421"/>
      <c r="AKM524" s="421"/>
      <c r="AKN524" s="421"/>
      <c r="AKO524" s="421"/>
      <c r="AKP524" s="421"/>
      <c r="AKQ524" s="421"/>
      <c r="AKR524" s="421"/>
      <c r="AKS524" s="421"/>
      <c r="AKT524" s="421"/>
      <c r="AKU524" s="421"/>
      <c r="AKV524" s="421"/>
      <c r="AKW524" s="421"/>
      <c r="AKX524" s="421"/>
      <c r="AKY524" s="421"/>
      <c r="AKZ524" s="421"/>
      <c r="ALA524" s="421"/>
      <c r="ALB524" s="421"/>
      <c r="ALC524" s="421"/>
      <c r="ALD524" s="421"/>
      <c r="ALE524" s="421"/>
      <c r="ALF524" s="421"/>
      <c r="ALG524" s="421"/>
      <c r="ALH524" s="421"/>
      <c r="ALI524" s="421"/>
      <c r="ALJ524" s="421"/>
      <c r="ALK524" s="421"/>
      <c r="ALL524" s="421"/>
      <c r="ALM524" s="421"/>
      <c r="ALN524" s="421"/>
      <c r="ALO524" s="421"/>
      <c r="ALP524" s="421"/>
      <c r="ALQ524" s="421"/>
      <c r="ALR524" s="421"/>
      <c r="ALS524" s="421"/>
      <c r="ALT524" s="421"/>
      <c r="ALU524" s="421"/>
      <c r="ALV524" s="421"/>
      <c r="ALW524" s="421"/>
      <c r="ALX524" s="421"/>
      <c r="ALY524" s="421"/>
      <c r="ALZ524" s="421"/>
      <c r="AMA524" s="421"/>
      <c r="AMB524" s="421"/>
      <c r="AMC524" s="421"/>
      <c r="AMD524" s="421"/>
      <c r="AME524" s="421"/>
      <c r="AMF524" s="421"/>
      <c r="AMG524" s="421"/>
      <c r="AMH524" s="421"/>
      <c r="AMI524" s="421"/>
      <c r="AMJ524" s="421"/>
      <c r="AMK524" s="421"/>
      <c r="AML524" s="421"/>
      <c r="AMM524" s="421"/>
      <c r="AMN524" s="421"/>
      <c r="AMO524" s="421"/>
      <c r="AMP524" s="421"/>
      <c r="AMQ524" s="421"/>
      <c r="AMR524" s="421"/>
      <c r="AMS524" s="421"/>
      <c r="AMT524" s="421"/>
      <c r="AMU524" s="421"/>
      <c r="AMV524" s="421"/>
      <c r="AMW524" s="421"/>
      <c r="AMX524" s="421"/>
      <c r="AMY524" s="421"/>
      <c r="AMZ524" s="421"/>
      <c r="ANA524" s="421"/>
      <c r="ANB524" s="421"/>
      <c r="ANC524" s="421"/>
      <c r="AND524" s="421"/>
      <c r="ANE524" s="421"/>
      <c r="ANF524" s="421"/>
      <c r="ANG524" s="421"/>
      <c r="ANH524" s="421"/>
      <c r="ANI524" s="421"/>
      <c r="ANJ524" s="421"/>
      <c r="ANK524" s="421"/>
      <c r="ANL524" s="421"/>
      <c r="ANM524" s="421"/>
      <c r="ANN524" s="421"/>
      <c r="ANO524" s="421"/>
      <c r="ANP524" s="421"/>
      <c r="ANQ524" s="421"/>
      <c r="ANR524" s="421"/>
      <c r="ANS524" s="421"/>
      <c r="ANT524" s="421"/>
      <c r="ANU524" s="421"/>
      <c r="ANV524" s="421"/>
      <c r="ANW524" s="421"/>
      <c r="ANX524" s="421"/>
      <c r="ANY524" s="421"/>
      <c r="ANZ524" s="421"/>
      <c r="AOA524" s="421"/>
      <c r="AOB524" s="421"/>
      <c r="AOC524" s="421"/>
      <c r="AOD524" s="421"/>
      <c r="AOE524" s="421"/>
      <c r="AOF524" s="421"/>
      <c r="AOG524" s="421"/>
      <c r="AOH524" s="421"/>
      <c r="AOI524" s="421"/>
      <c r="AOJ524" s="421"/>
      <c r="AOK524" s="421"/>
      <c r="AOL524" s="421"/>
      <c r="AOM524" s="421"/>
      <c r="AON524" s="421"/>
      <c r="AOO524" s="421"/>
      <c r="AOP524" s="421"/>
      <c r="AOQ524" s="421"/>
      <c r="AOR524" s="421"/>
      <c r="AOS524" s="421"/>
      <c r="AOT524" s="421"/>
      <c r="AOU524" s="421"/>
      <c r="AOV524" s="421"/>
      <c r="AOW524" s="421"/>
      <c r="AOX524" s="421"/>
      <c r="AOY524" s="421"/>
      <c r="AOZ524" s="421"/>
      <c r="APA524" s="421"/>
      <c r="APB524" s="421"/>
      <c r="APC524" s="421"/>
      <c r="APD524" s="421"/>
      <c r="APE524" s="421"/>
      <c r="APF524" s="421"/>
      <c r="APG524" s="421"/>
      <c r="APH524" s="421"/>
      <c r="API524" s="421"/>
      <c r="APJ524" s="421"/>
      <c r="APK524" s="421"/>
      <c r="APL524" s="421"/>
      <c r="APM524" s="421"/>
      <c r="APN524" s="421"/>
      <c r="APO524" s="421"/>
      <c r="APP524" s="421"/>
      <c r="APQ524" s="421"/>
      <c r="APR524" s="421"/>
      <c r="APS524" s="421"/>
      <c r="APT524" s="421"/>
      <c r="APU524" s="421"/>
      <c r="APV524" s="421"/>
      <c r="APW524" s="421"/>
      <c r="APX524" s="421"/>
      <c r="APY524" s="421"/>
      <c r="APZ524" s="421"/>
      <c r="AQA524" s="421"/>
      <c r="AQB524" s="421"/>
      <c r="AQC524" s="421"/>
      <c r="AQD524" s="421"/>
      <c r="AQE524" s="421"/>
      <c r="AQF524" s="421"/>
      <c r="AQG524" s="421"/>
      <c r="AQH524" s="421"/>
      <c r="AQI524" s="421"/>
      <c r="AQJ524" s="421"/>
      <c r="AQK524" s="421"/>
      <c r="AQL524" s="421"/>
      <c r="AQM524" s="421"/>
      <c r="AQN524" s="421"/>
      <c r="AQO524" s="421"/>
      <c r="AQP524" s="421"/>
      <c r="AQQ524" s="421"/>
      <c r="AQR524" s="421"/>
      <c r="AQS524" s="421"/>
      <c r="AQT524" s="421"/>
      <c r="AQU524" s="421"/>
      <c r="AQV524" s="421"/>
      <c r="AQW524" s="421"/>
      <c r="AQX524" s="421"/>
      <c r="AQY524" s="421"/>
      <c r="AQZ524" s="421"/>
      <c r="ARA524" s="421"/>
      <c r="ARB524" s="421"/>
      <c r="ARC524" s="421"/>
      <c r="ARD524" s="421"/>
      <c r="ARE524" s="421"/>
      <c r="ARF524" s="421"/>
      <c r="ARG524" s="421"/>
      <c r="ARH524" s="421"/>
      <c r="ARI524" s="421"/>
      <c r="ARJ524" s="421"/>
      <c r="ARK524" s="421"/>
      <c r="ARL524" s="421"/>
      <c r="ARM524" s="421"/>
      <c r="ARN524" s="421"/>
      <c r="ARO524" s="421"/>
      <c r="ARP524" s="421"/>
      <c r="ARQ524" s="421"/>
      <c r="ARR524" s="421"/>
      <c r="ARS524" s="421"/>
      <c r="ART524" s="421"/>
      <c r="ARU524" s="421"/>
      <c r="ARV524" s="421"/>
      <c r="ARW524" s="421"/>
      <c r="ARX524" s="421"/>
      <c r="ARY524" s="421"/>
      <c r="ARZ524" s="421"/>
      <c r="ASA524" s="421"/>
      <c r="ASB524" s="421"/>
      <c r="ASC524" s="421"/>
      <c r="ASD524" s="421"/>
      <c r="ASE524" s="421"/>
      <c r="ASF524" s="421"/>
      <c r="ASG524" s="421"/>
      <c r="ASH524" s="421"/>
      <c r="ASI524" s="421"/>
      <c r="ASJ524" s="421"/>
      <c r="ASK524" s="421"/>
      <c r="ASL524" s="421"/>
      <c r="ASM524" s="421"/>
      <c r="ASN524" s="421"/>
      <c r="ASO524" s="421"/>
      <c r="ASP524" s="421"/>
      <c r="ASQ524" s="421"/>
      <c r="ASR524" s="421"/>
      <c r="ASS524" s="421"/>
      <c r="AST524" s="421"/>
      <c r="ASU524" s="421"/>
      <c r="ASV524" s="421"/>
      <c r="ASW524" s="421"/>
      <c r="ASX524" s="421"/>
      <c r="ASY524" s="421"/>
      <c r="ASZ524" s="421"/>
      <c r="ATA524" s="421"/>
      <c r="ATB524" s="421"/>
      <c r="ATC524" s="421"/>
      <c r="ATD524" s="421"/>
      <c r="ATE524" s="421"/>
      <c r="ATF524" s="421"/>
      <c r="ATG524" s="421"/>
      <c r="ATH524" s="421"/>
      <c r="ATI524" s="421"/>
      <c r="ATJ524" s="421"/>
      <c r="ATK524" s="421"/>
      <c r="ATL524" s="421"/>
      <c r="ATM524" s="421"/>
      <c r="ATN524" s="421"/>
      <c r="ATO524" s="421"/>
      <c r="ATP524" s="421"/>
      <c r="ATQ524" s="421"/>
      <c r="ATR524" s="421"/>
      <c r="ATS524" s="421"/>
      <c r="ATT524" s="421"/>
      <c r="ATU524" s="421"/>
      <c r="ATV524" s="421"/>
      <c r="ATW524" s="421"/>
      <c r="ATX524" s="421"/>
      <c r="ATY524" s="421"/>
      <c r="ATZ524" s="421"/>
      <c r="AUA524" s="421"/>
      <c r="AUB524" s="421"/>
      <c r="AUC524" s="421"/>
      <c r="AUD524" s="421"/>
      <c r="AUE524" s="421"/>
      <c r="AUF524" s="421"/>
      <c r="AUG524" s="421"/>
      <c r="AUH524" s="421"/>
      <c r="AUI524" s="421"/>
      <c r="AUJ524" s="421"/>
      <c r="AUK524" s="421"/>
      <c r="AUL524" s="421"/>
      <c r="AUM524" s="421"/>
      <c r="AUN524" s="421"/>
      <c r="AUO524" s="421"/>
      <c r="AUP524" s="421"/>
      <c r="AUQ524" s="421"/>
      <c r="AUR524" s="421"/>
      <c r="AUS524" s="421"/>
      <c r="AUT524" s="421"/>
      <c r="AUU524" s="421"/>
      <c r="AUV524" s="421"/>
      <c r="AUW524" s="421"/>
      <c r="AUX524" s="421"/>
      <c r="AUY524" s="421"/>
      <c r="AUZ524" s="421"/>
      <c r="AVA524" s="421"/>
      <c r="AVB524" s="421"/>
      <c r="AVC524" s="421"/>
      <c r="AVD524" s="421"/>
      <c r="AVE524" s="421"/>
      <c r="AVF524" s="421"/>
      <c r="AVG524" s="421"/>
      <c r="AVH524" s="421"/>
      <c r="AVI524" s="421"/>
      <c r="AVJ524" s="421"/>
      <c r="AVK524" s="421"/>
      <c r="AVL524" s="421"/>
      <c r="AVM524" s="421"/>
      <c r="AVN524" s="421"/>
      <c r="AVO524" s="421"/>
      <c r="AVP524" s="421"/>
      <c r="AVQ524" s="421"/>
      <c r="AVR524" s="421"/>
      <c r="AVS524" s="421"/>
      <c r="AVT524" s="421"/>
      <c r="AVU524" s="421"/>
      <c r="AVV524" s="421"/>
      <c r="AVW524" s="421"/>
      <c r="AVX524" s="421"/>
      <c r="AVY524" s="421"/>
      <c r="AVZ524" s="421"/>
      <c r="AWA524" s="421"/>
      <c r="AWB524" s="421"/>
      <c r="AWC524" s="421"/>
      <c r="AWD524" s="421"/>
      <c r="AWE524" s="421"/>
      <c r="AWF524" s="421"/>
      <c r="AWG524" s="421"/>
      <c r="AWH524" s="421"/>
      <c r="AWI524" s="421"/>
      <c r="AWJ524" s="421"/>
      <c r="AWK524" s="421"/>
      <c r="AWL524" s="421"/>
      <c r="AWM524" s="421"/>
      <c r="AWN524" s="421"/>
      <c r="AWO524" s="421"/>
      <c r="AWP524" s="421"/>
      <c r="AWQ524" s="421"/>
      <c r="AWR524" s="421"/>
      <c r="AWS524" s="421"/>
      <c r="AWT524" s="421"/>
      <c r="AWU524" s="421"/>
      <c r="AWV524" s="421"/>
      <c r="AWW524" s="421"/>
      <c r="AWX524" s="421"/>
      <c r="AWY524" s="421"/>
      <c r="AWZ524" s="421"/>
      <c r="AXA524" s="421"/>
      <c r="AXB524" s="421"/>
      <c r="AXC524" s="421"/>
      <c r="AXD524" s="421"/>
      <c r="AXE524" s="421"/>
      <c r="AXF524" s="421"/>
      <c r="AXG524" s="421"/>
      <c r="AXH524" s="421"/>
      <c r="AXI524" s="421"/>
      <c r="AXJ524" s="421"/>
      <c r="AXK524" s="421"/>
      <c r="AXL524" s="421"/>
      <c r="AXM524" s="421"/>
      <c r="AXN524" s="421"/>
      <c r="AXO524" s="421"/>
      <c r="AXP524" s="421"/>
      <c r="AXQ524" s="421"/>
      <c r="AXR524" s="421"/>
      <c r="AXS524" s="421"/>
      <c r="AXT524" s="421"/>
      <c r="AXU524" s="421"/>
      <c r="AXV524" s="421"/>
      <c r="AXW524" s="421"/>
      <c r="AXX524" s="421"/>
      <c r="AXY524" s="421"/>
      <c r="AXZ524" s="421"/>
      <c r="AYA524" s="421"/>
      <c r="AYB524" s="421"/>
      <c r="AYC524" s="421"/>
      <c r="AYD524" s="421"/>
      <c r="AYE524" s="421"/>
      <c r="AYF524" s="421"/>
      <c r="AYG524" s="421"/>
      <c r="AYH524" s="421"/>
      <c r="AYI524" s="421"/>
      <c r="AYJ524" s="421"/>
      <c r="AYK524" s="421"/>
      <c r="AYL524" s="421"/>
      <c r="AYM524" s="421"/>
      <c r="AYN524" s="421"/>
      <c r="AYO524" s="421"/>
      <c r="AYP524" s="421"/>
      <c r="AYQ524" s="421"/>
      <c r="AYR524" s="421"/>
      <c r="AYS524" s="421"/>
      <c r="AYT524" s="421"/>
      <c r="AYU524" s="421"/>
      <c r="AYV524" s="421"/>
      <c r="AYW524" s="421"/>
      <c r="AYX524" s="421"/>
      <c r="AYY524" s="421"/>
      <c r="AYZ524" s="421"/>
      <c r="AZA524" s="421"/>
      <c r="AZB524" s="421"/>
      <c r="AZC524" s="421"/>
      <c r="AZD524" s="421"/>
      <c r="AZE524" s="421"/>
      <c r="AZF524" s="421"/>
      <c r="AZG524" s="421"/>
      <c r="AZH524" s="421"/>
      <c r="AZI524" s="421"/>
      <c r="AZJ524" s="421"/>
      <c r="AZK524" s="421"/>
      <c r="AZL524" s="421"/>
      <c r="AZM524" s="421"/>
      <c r="AZN524" s="421"/>
      <c r="AZO524" s="421"/>
      <c r="AZP524" s="421"/>
      <c r="AZQ524" s="421"/>
      <c r="AZR524" s="421"/>
      <c r="AZS524" s="421"/>
      <c r="AZT524" s="421"/>
      <c r="AZU524" s="421"/>
      <c r="AZV524" s="421"/>
      <c r="AZW524" s="421"/>
      <c r="AZX524" s="421"/>
      <c r="AZY524" s="421"/>
      <c r="AZZ524" s="421"/>
      <c r="BAA524" s="421"/>
      <c r="BAB524" s="421"/>
      <c r="BAC524" s="421"/>
      <c r="BAD524" s="421"/>
      <c r="BAE524" s="421"/>
      <c r="BAF524" s="421"/>
      <c r="BAG524" s="421"/>
      <c r="BAH524" s="421"/>
      <c r="BAI524" s="421"/>
      <c r="BAJ524" s="421"/>
      <c r="BAK524" s="421"/>
      <c r="BAL524" s="421"/>
      <c r="BAM524" s="421"/>
      <c r="BAN524" s="421"/>
      <c r="BAO524" s="421"/>
      <c r="BAP524" s="421"/>
      <c r="BAQ524" s="421"/>
      <c r="BAR524" s="421"/>
      <c r="BAS524" s="421"/>
      <c r="BAT524" s="421"/>
      <c r="BAU524" s="421"/>
      <c r="BAV524" s="421"/>
      <c r="BAW524" s="421"/>
      <c r="BAX524" s="421"/>
      <c r="BAY524" s="421"/>
      <c r="BAZ524" s="421"/>
      <c r="BBA524" s="421"/>
      <c r="BBB524" s="421"/>
      <c r="BBC524" s="421"/>
      <c r="BBD524" s="421"/>
      <c r="BBE524" s="421"/>
      <c r="BBF524" s="421"/>
      <c r="BBG524" s="421"/>
      <c r="BBH524" s="421"/>
      <c r="BBI524" s="421"/>
      <c r="BBJ524" s="421"/>
      <c r="BBK524" s="421"/>
      <c r="BBL524" s="421"/>
      <c r="BBM524" s="421"/>
      <c r="BBN524" s="421"/>
      <c r="BBO524" s="421"/>
      <c r="BBP524" s="421"/>
      <c r="BBQ524" s="421"/>
      <c r="BBR524" s="421"/>
      <c r="BBS524" s="421"/>
      <c r="BBT524" s="421"/>
      <c r="BBU524" s="421"/>
      <c r="BBV524" s="421"/>
      <c r="BBW524" s="421"/>
      <c r="BBX524" s="421"/>
      <c r="BBY524" s="421"/>
      <c r="BBZ524" s="421"/>
      <c r="BCA524" s="421"/>
      <c r="BCB524" s="421"/>
      <c r="BCC524" s="421"/>
      <c r="BCD524" s="421"/>
      <c r="BCE524" s="421"/>
      <c r="BCF524" s="421"/>
      <c r="BCG524" s="421"/>
      <c r="BCH524" s="421"/>
      <c r="BCI524" s="421"/>
      <c r="BCJ524" s="421"/>
      <c r="BCK524" s="421"/>
      <c r="BCL524" s="421"/>
      <c r="BCM524" s="421"/>
      <c r="BCN524" s="421"/>
      <c r="BCO524" s="421"/>
      <c r="BCP524" s="421"/>
      <c r="BCQ524" s="421"/>
      <c r="BCR524" s="421"/>
      <c r="BCS524" s="421"/>
      <c r="BCT524" s="421"/>
      <c r="BCU524" s="421"/>
      <c r="BCV524" s="421"/>
      <c r="BCW524" s="421"/>
      <c r="BCX524" s="421"/>
      <c r="BCY524" s="421"/>
      <c r="BCZ524" s="421"/>
      <c r="BDA524" s="421"/>
      <c r="BDB524" s="421"/>
      <c r="BDC524" s="421"/>
      <c r="BDD524" s="421"/>
      <c r="BDE524" s="421"/>
      <c r="BDF524" s="421"/>
      <c r="BDG524" s="421"/>
      <c r="BDH524" s="421"/>
      <c r="BDI524" s="421"/>
      <c r="BDJ524" s="421"/>
      <c r="BDK524" s="421"/>
      <c r="BDL524" s="421"/>
      <c r="BDM524" s="421"/>
      <c r="BDN524" s="421"/>
      <c r="BDO524" s="421"/>
      <c r="BDP524" s="421"/>
      <c r="BDQ524" s="421"/>
      <c r="BDR524" s="421"/>
      <c r="BDS524" s="421"/>
      <c r="BDT524" s="421"/>
      <c r="BDU524" s="421"/>
      <c r="BDV524" s="421"/>
      <c r="BDW524" s="421"/>
      <c r="BDX524" s="421"/>
      <c r="BDY524" s="421"/>
      <c r="BDZ524" s="421"/>
      <c r="BEA524" s="421"/>
      <c r="BEB524" s="421"/>
      <c r="BEC524" s="421"/>
      <c r="BED524" s="421"/>
      <c r="BEE524" s="421"/>
      <c r="BEF524" s="421"/>
      <c r="BEG524" s="421"/>
      <c r="BEH524" s="421"/>
      <c r="BEI524" s="421"/>
      <c r="BEJ524" s="421"/>
      <c r="BEK524" s="421"/>
      <c r="BEL524" s="421"/>
      <c r="BEM524" s="421"/>
      <c r="BEN524" s="421"/>
      <c r="BEO524" s="421"/>
      <c r="BEP524" s="421"/>
      <c r="BEQ524" s="421"/>
      <c r="BER524" s="421"/>
      <c r="BES524" s="421"/>
      <c r="BET524" s="421"/>
      <c r="BEU524" s="421"/>
      <c r="BEV524" s="421"/>
      <c r="BEW524" s="421"/>
      <c r="BEX524" s="421"/>
      <c r="BEY524" s="421"/>
      <c r="BEZ524" s="421"/>
      <c r="BFA524" s="421"/>
      <c r="BFB524" s="421"/>
      <c r="BFC524" s="421"/>
      <c r="BFD524" s="421"/>
      <c r="BFE524" s="421"/>
      <c r="BFF524" s="421"/>
      <c r="BFG524" s="421"/>
      <c r="BFH524" s="421"/>
      <c r="BFI524" s="421"/>
      <c r="BFJ524" s="421"/>
      <c r="BFK524" s="421"/>
      <c r="BFL524" s="421"/>
      <c r="BFM524" s="421"/>
      <c r="BFN524" s="421"/>
      <c r="BFO524" s="421"/>
      <c r="BFP524" s="421"/>
      <c r="BFQ524" s="421"/>
      <c r="BFR524" s="421"/>
      <c r="BFS524" s="421"/>
      <c r="BFT524" s="421"/>
      <c r="BFU524" s="421"/>
      <c r="BFV524" s="421"/>
      <c r="BFW524" s="421"/>
      <c r="BFX524" s="421"/>
      <c r="BFY524" s="421"/>
      <c r="BFZ524" s="421"/>
      <c r="BGA524" s="421"/>
      <c r="BGB524" s="421"/>
      <c r="BGC524" s="421"/>
      <c r="BGD524" s="421"/>
      <c r="BGE524" s="421"/>
      <c r="BGF524" s="421"/>
      <c r="BGG524" s="421"/>
      <c r="BGH524" s="421"/>
      <c r="BGI524" s="421"/>
      <c r="BGJ524" s="421"/>
      <c r="BGK524" s="421"/>
      <c r="BGL524" s="421"/>
      <c r="BGM524" s="421"/>
      <c r="BGN524" s="421"/>
      <c r="BGO524" s="421"/>
      <c r="BGP524" s="421"/>
      <c r="BGQ524" s="421"/>
      <c r="BGR524" s="421"/>
      <c r="BGS524" s="421"/>
      <c r="BGT524" s="421"/>
      <c r="BGU524" s="421"/>
      <c r="BGV524" s="421"/>
      <c r="BGW524" s="421"/>
      <c r="BGX524" s="421"/>
      <c r="BGY524" s="421"/>
      <c r="BGZ524" s="421"/>
      <c r="BHA524" s="421"/>
      <c r="BHB524" s="421"/>
      <c r="BHC524" s="421"/>
      <c r="BHD524" s="421"/>
      <c r="BHE524" s="421"/>
      <c r="BHF524" s="421"/>
      <c r="BHG524" s="421"/>
      <c r="BHH524" s="421"/>
      <c r="BHI524" s="421"/>
      <c r="BHJ524" s="421"/>
      <c r="BHK524" s="421"/>
      <c r="BHL524" s="421"/>
      <c r="BHM524" s="421"/>
      <c r="BHN524" s="421"/>
      <c r="BHO524" s="421"/>
      <c r="BHP524" s="421"/>
      <c r="BHQ524" s="421"/>
      <c r="BHR524" s="421"/>
      <c r="BHS524" s="421"/>
      <c r="BHT524" s="421"/>
      <c r="BHU524" s="421"/>
      <c r="BHV524" s="421"/>
      <c r="BHW524" s="421"/>
      <c r="BHX524" s="421"/>
      <c r="BHY524" s="421"/>
      <c r="BHZ524" s="421"/>
      <c r="BIA524" s="421"/>
      <c r="BIB524" s="421"/>
      <c r="BIC524" s="421"/>
      <c r="BID524" s="421"/>
      <c r="BIE524" s="421"/>
      <c r="BIF524" s="421"/>
      <c r="BIG524" s="421"/>
      <c r="BIH524" s="421"/>
      <c r="BII524" s="421"/>
      <c r="BIJ524" s="421"/>
      <c r="BIK524" s="421"/>
      <c r="BIL524" s="421"/>
      <c r="BIM524" s="421"/>
      <c r="BIN524" s="421"/>
      <c r="BIO524" s="421"/>
      <c r="BIP524" s="421"/>
      <c r="BIQ524" s="421"/>
      <c r="BIR524" s="421"/>
      <c r="BIS524" s="421"/>
      <c r="BIT524" s="421"/>
      <c r="BIU524" s="421"/>
      <c r="BIV524" s="421"/>
      <c r="BIW524" s="421"/>
      <c r="BIX524" s="421"/>
      <c r="BIY524" s="421"/>
      <c r="BIZ524" s="421"/>
      <c r="BJA524" s="421"/>
      <c r="BJB524" s="421"/>
      <c r="BJC524" s="421"/>
      <c r="BJD524" s="421"/>
      <c r="BJE524" s="421"/>
      <c r="BJF524" s="421"/>
      <c r="BJG524" s="421"/>
      <c r="BJH524" s="421"/>
      <c r="BJI524" s="421"/>
      <c r="BJJ524" s="421"/>
      <c r="BJK524" s="421"/>
      <c r="BJL524" s="421"/>
      <c r="BJM524" s="421"/>
      <c r="BJN524" s="421"/>
      <c r="BJO524" s="421"/>
      <c r="BJP524" s="421"/>
      <c r="BJQ524" s="421"/>
      <c r="BJR524" s="421"/>
      <c r="BJS524" s="421"/>
      <c r="BJT524" s="421"/>
      <c r="BJU524" s="421"/>
      <c r="BJV524" s="421"/>
      <c r="BJW524" s="421"/>
      <c r="BJX524" s="421"/>
      <c r="BJY524" s="421"/>
      <c r="BJZ524" s="421"/>
      <c r="BKA524" s="421"/>
      <c r="BKB524" s="421"/>
      <c r="BKC524" s="421"/>
      <c r="BKD524" s="421"/>
      <c r="BKE524" s="421"/>
      <c r="BKF524" s="421"/>
      <c r="BKG524" s="421"/>
      <c r="BKH524" s="421"/>
      <c r="BKI524" s="421"/>
      <c r="BKJ524" s="421"/>
      <c r="BKK524" s="421"/>
      <c r="BKL524" s="421"/>
      <c r="BKM524" s="421"/>
      <c r="BKN524" s="421"/>
      <c r="BKO524" s="421"/>
      <c r="BKP524" s="421"/>
      <c r="BKQ524" s="421"/>
      <c r="BKR524" s="421"/>
      <c r="BKS524" s="421"/>
      <c r="BKT524" s="421"/>
      <c r="BKU524" s="421"/>
      <c r="BKV524" s="421"/>
      <c r="BKW524" s="421"/>
      <c r="BKX524" s="421"/>
      <c r="BKY524" s="421"/>
      <c r="BKZ524" s="421"/>
      <c r="BLA524" s="421"/>
      <c r="BLB524" s="421"/>
      <c r="BLC524" s="421"/>
      <c r="BLD524" s="421"/>
      <c r="BLE524" s="421"/>
      <c r="BLF524" s="421"/>
      <c r="BLG524" s="421"/>
      <c r="BLH524" s="421"/>
      <c r="BLI524" s="421"/>
      <c r="BLJ524" s="421"/>
      <c r="BLK524" s="421"/>
      <c r="BLL524" s="421"/>
      <c r="BLM524" s="421"/>
      <c r="BLN524" s="421"/>
      <c r="BLO524" s="421"/>
      <c r="BLP524" s="421"/>
      <c r="BLQ524" s="421"/>
      <c r="BLR524" s="421"/>
      <c r="BLS524" s="421"/>
      <c r="BLT524" s="421"/>
      <c r="BLU524" s="421"/>
      <c r="BLV524" s="421"/>
      <c r="BLW524" s="421"/>
      <c r="BLX524" s="421"/>
      <c r="BLY524" s="421"/>
      <c r="BLZ524" s="421"/>
      <c r="BMA524" s="421"/>
      <c r="BMB524" s="421"/>
      <c r="BMC524" s="421"/>
      <c r="BMD524" s="421"/>
      <c r="BME524" s="421"/>
      <c r="BMF524" s="421"/>
      <c r="BMG524" s="421"/>
      <c r="BMH524" s="421"/>
      <c r="BMI524" s="421"/>
      <c r="BMJ524" s="421"/>
      <c r="BMK524" s="421"/>
      <c r="BML524" s="421"/>
      <c r="BMM524" s="421"/>
      <c r="BMN524" s="421"/>
      <c r="BMO524" s="421"/>
      <c r="BMP524" s="421"/>
      <c r="BMQ524" s="421"/>
      <c r="BMR524" s="421"/>
      <c r="BMS524" s="421"/>
      <c r="BMT524" s="421"/>
      <c r="BMU524" s="421"/>
      <c r="BMV524" s="421"/>
      <c r="BMW524" s="421"/>
      <c r="BMX524" s="421"/>
      <c r="BMY524" s="421"/>
      <c r="BMZ524" s="421"/>
      <c r="BNA524" s="421"/>
      <c r="BNB524" s="421"/>
      <c r="BNC524" s="421"/>
      <c r="BND524" s="421"/>
      <c r="BNE524" s="421"/>
      <c r="BNF524" s="421"/>
      <c r="BNG524" s="421"/>
      <c r="BNH524" s="421"/>
      <c r="BNI524" s="421"/>
      <c r="BNJ524" s="421"/>
      <c r="BNK524" s="421"/>
      <c r="BNL524" s="421"/>
      <c r="BNM524" s="421"/>
      <c r="BNN524" s="421"/>
      <c r="BNO524" s="421"/>
      <c r="BNP524" s="421"/>
      <c r="BNQ524" s="421"/>
      <c r="BNR524" s="421"/>
      <c r="BNS524" s="421"/>
      <c r="BNT524" s="421"/>
      <c r="BNU524" s="421"/>
      <c r="BNV524" s="421"/>
      <c r="BNW524" s="421"/>
      <c r="BNX524" s="421"/>
      <c r="BNY524" s="421"/>
      <c r="BNZ524" s="421"/>
      <c r="BOA524" s="421"/>
      <c r="BOB524" s="421"/>
      <c r="BOC524" s="421"/>
      <c r="BOD524" s="421"/>
      <c r="BOE524" s="421"/>
      <c r="BOF524" s="421"/>
      <c r="BOG524" s="421"/>
      <c r="BOH524" s="421"/>
      <c r="BOI524" s="421"/>
      <c r="BOJ524" s="421"/>
      <c r="BOK524" s="421"/>
      <c r="BOL524" s="421"/>
      <c r="BOM524" s="421"/>
      <c r="BON524" s="421"/>
      <c r="BOO524" s="421"/>
      <c r="BOP524" s="421"/>
      <c r="BOQ524" s="421"/>
      <c r="BOR524" s="421"/>
      <c r="BOS524" s="421"/>
      <c r="BOT524" s="421"/>
      <c r="BOU524" s="421"/>
      <c r="BOV524" s="421"/>
      <c r="BOW524" s="421"/>
      <c r="BOX524" s="421"/>
      <c r="BOY524" s="421"/>
      <c r="BOZ524" s="421"/>
      <c r="BPA524" s="421"/>
      <c r="BPB524" s="421"/>
      <c r="BPC524" s="421"/>
      <c r="BPD524" s="421"/>
      <c r="BPE524" s="421"/>
      <c r="BPF524" s="421"/>
      <c r="BPG524" s="421"/>
      <c r="BPH524" s="421"/>
      <c r="BPI524" s="421"/>
      <c r="BPJ524" s="421"/>
      <c r="BPK524" s="421"/>
      <c r="BPL524" s="421"/>
      <c r="BPM524" s="421"/>
      <c r="BPN524" s="421"/>
      <c r="BPO524" s="421"/>
      <c r="BPP524" s="421"/>
      <c r="BPQ524" s="421"/>
      <c r="BPR524" s="421"/>
      <c r="BPS524" s="421"/>
      <c r="BPT524" s="421"/>
      <c r="BPU524" s="421"/>
      <c r="BPV524" s="421"/>
      <c r="BPW524" s="421"/>
      <c r="BPX524" s="421"/>
      <c r="BPY524" s="421"/>
      <c r="BPZ524" s="421"/>
      <c r="BQA524" s="421"/>
      <c r="BQB524" s="421"/>
      <c r="BQC524" s="421"/>
      <c r="BQD524" s="421"/>
      <c r="BQE524" s="421"/>
      <c r="BQF524" s="421"/>
      <c r="BQG524" s="421"/>
      <c r="BQH524" s="421"/>
      <c r="BQI524" s="421"/>
      <c r="BQJ524" s="421"/>
      <c r="BQK524" s="421"/>
      <c r="BQL524" s="421"/>
      <c r="BQM524" s="421"/>
      <c r="BQN524" s="421"/>
      <c r="BQO524" s="421"/>
      <c r="BQP524" s="421"/>
      <c r="BQQ524" s="421"/>
      <c r="BQR524" s="421"/>
      <c r="BQS524" s="421"/>
      <c r="BQT524" s="421"/>
      <c r="BQU524" s="421"/>
      <c r="BQV524" s="421"/>
      <c r="BQW524" s="421"/>
      <c r="BQX524" s="421"/>
      <c r="BQY524" s="421"/>
      <c r="BQZ524" s="421"/>
      <c r="BRA524" s="421"/>
      <c r="BRB524" s="421"/>
      <c r="BRC524" s="421"/>
      <c r="BRD524" s="421"/>
      <c r="BRE524" s="421"/>
      <c r="BRF524" s="421"/>
      <c r="BRG524" s="421"/>
      <c r="BRH524" s="421"/>
      <c r="BRI524" s="421"/>
      <c r="BRJ524" s="421"/>
      <c r="BRK524" s="421"/>
      <c r="BRL524" s="421"/>
      <c r="BRM524" s="421"/>
      <c r="BRN524" s="421"/>
      <c r="BRO524" s="421"/>
      <c r="BRP524" s="421"/>
      <c r="BRQ524" s="421"/>
      <c r="BRR524" s="421"/>
      <c r="BRS524" s="421"/>
      <c r="BRT524" s="421"/>
      <c r="BRU524" s="421"/>
      <c r="BRV524" s="421"/>
      <c r="BRW524" s="421"/>
      <c r="BRX524" s="421"/>
      <c r="BRY524" s="421"/>
      <c r="BRZ524" s="421"/>
      <c r="BSA524" s="421"/>
      <c r="BSB524" s="421"/>
      <c r="BSC524" s="421"/>
      <c r="BSD524" s="421"/>
      <c r="BSE524" s="421"/>
      <c r="BSF524" s="421"/>
      <c r="BSG524" s="421"/>
      <c r="BSH524" s="421"/>
      <c r="BSI524" s="421"/>
      <c r="BSJ524" s="421"/>
      <c r="BSK524" s="421"/>
      <c r="BSL524" s="421"/>
      <c r="BSM524" s="421"/>
      <c r="BSN524" s="421"/>
      <c r="BSO524" s="421"/>
      <c r="BSP524" s="421"/>
      <c r="BSQ524" s="421"/>
      <c r="BSR524" s="421"/>
      <c r="BSS524" s="421"/>
      <c r="BST524" s="421"/>
      <c r="BSU524" s="421"/>
      <c r="BSV524" s="421"/>
      <c r="BSW524" s="421"/>
      <c r="BSX524" s="421"/>
      <c r="BSY524" s="421"/>
      <c r="BSZ524" s="421"/>
      <c r="BTA524" s="421"/>
      <c r="BTB524" s="421"/>
      <c r="BTC524" s="421"/>
      <c r="BTD524" s="421"/>
      <c r="BTE524" s="421"/>
      <c r="BTF524" s="421"/>
      <c r="BTG524" s="421"/>
      <c r="BTH524" s="421"/>
      <c r="BTI524" s="421"/>
      <c r="BTJ524" s="421"/>
      <c r="BTK524" s="421"/>
      <c r="BTL524" s="421"/>
      <c r="BTM524" s="421"/>
      <c r="BTN524" s="421"/>
      <c r="BTO524" s="421"/>
      <c r="BTP524" s="421"/>
      <c r="BTQ524" s="421"/>
      <c r="BTR524" s="421"/>
      <c r="BTS524" s="421"/>
      <c r="BTT524" s="421"/>
      <c r="BTU524" s="421"/>
      <c r="BTV524" s="421"/>
      <c r="BTW524" s="421"/>
      <c r="BTX524" s="421"/>
      <c r="BTY524" s="421"/>
      <c r="BTZ524" s="421"/>
      <c r="BUA524" s="421"/>
      <c r="BUB524" s="421"/>
      <c r="BUC524" s="421"/>
      <c r="BUD524" s="421"/>
      <c r="BUE524" s="421"/>
      <c r="BUF524" s="421"/>
      <c r="BUG524" s="421"/>
      <c r="BUH524" s="421"/>
      <c r="BUI524" s="421"/>
      <c r="BUJ524" s="421"/>
      <c r="BUK524" s="421"/>
      <c r="BUL524" s="421"/>
      <c r="BUM524" s="421"/>
      <c r="BUN524" s="421"/>
      <c r="BUO524" s="421"/>
      <c r="BUP524" s="421"/>
      <c r="BUQ524" s="421"/>
      <c r="BUR524" s="421"/>
      <c r="BUS524" s="421"/>
      <c r="BUT524" s="421"/>
      <c r="BUU524" s="421"/>
      <c r="BUV524" s="421"/>
      <c r="BUW524" s="421"/>
      <c r="BUX524" s="421"/>
      <c r="BUY524" s="421"/>
      <c r="BUZ524" s="421"/>
      <c r="BVA524" s="421"/>
      <c r="BVB524" s="421"/>
      <c r="BVC524" s="421"/>
      <c r="BVD524" s="421"/>
      <c r="BVE524" s="421"/>
      <c r="BVF524" s="421"/>
      <c r="BVG524" s="421"/>
      <c r="BVH524" s="421"/>
      <c r="BVI524" s="421"/>
      <c r="BVJ524" s="421"/>
      <c r="BVK524" s="421"/>
      <c r="BVL524" s="421"/>
      <c r="BVM524" s="421"/>
      <c r="BVN524" s="421"/>
      <c r="BVO524" s="421"/>
      <c r="BVP524" s="421"/>
      <c r="BVQ524" s="421"/>
      <c r="BVR524" s="421"/>
      <c r="BVS524" s="421"/>
      <c r="BVT524" s="421"/>
      <c r="BVU524" s="421"/>
      <c r="BVV524" s="421"/>
      <c r="BVW524" s="421"/>
      <c r="BVX524" s="421"/>
      <c r="BVY524" s="421"/>
      <c r="BVZ524" s="421"/>
      <c r="BWA524" s="421"/>
      <c r="BWB524" s="421"/>
      <c r="BWC524" s="421"/>
      <c r="BWD524" s="421"/>
      <c r="BWE524" s="421"/>
      <c r="BWF524" s="421"/>
      <c r="BWG524" s="421"/>
      <c r="BWH524" s="421"/>
      <c r="BWI524" s="421"/>
      <c r="BWJ524" s="421"/>
      <c r="BWK524" s="421"/>
      <c r="BWL524" s="421"/>
      <c r="BWM524" s="421"/>
      <c r="BWN524" s="421"/>
      <c r="BWO524" s="421"/>
      <c r="BWP524" s="421"/>
      <c r="BWQ524" s="421"/>
      <c r="BWR524" s="421"/>
      <c r="BWS524" s="421"/>
      <c r="BWT524" s="421"/>
      <c r="BWU524" s="421"/>
      <c r="BWV524" s="421"/>
      <c r="BWW524" s="421"/>
      <c r="BWX524" s="421"/>
      <c r="BWY524" s="421"/>
      <c r="BWZ524" s="421"/>
      <c r="BXA524" s="421"/>
      <c r="BXB524" s="421"/>
      <c r="BXC524" s="421"/>
      <c r="BXD524" s="421"/>
      <c r="BXE524" s="421"/>
      <c r="BXF524" s="421"/>
      <c r="BXG524" s="421"/>
      <c r="BXH524" s="421"/>
      <c r="BXI524" s="421"/>
      <c r="BXJ524" s="421"/>
      <c r="BXK524" s="421"/>
      <c r="BXL524" s="421"/>
      <c r="BXM524" s="421"/>
      <c r="BXN524" s="421"/>
      <c r="BXO524" s="421"/>
      <c r="BXP524" s="421"/>
      <c r="BXQ524" s="421"/>
      <c r="BXR524" s="421"/>
      <c r="BXS524" s="421"/>
      <c r="BXT524" s="421"/>
      <c r="BXU524" s="421"/>
      <c r="BXV524" s="421"/>
      <c r="BXW524" s="421"/>
      <c r="BXX524" s="421"/>
      <c r="BXY524" s="421"/>
      <c r="BXZ524" s="421"/>
      <c r="BYA524" s="421"/>
      <c r="BYB524" s="421"/>
      <c r="BYC524" s="421"/>
      <c r="BYD524" s="421"/>
      <c r="BYE524" s="421"/>
      <c r="BYF524" s="421"/>
      <c r="BYG524" s="421"/>
      <c r="BYH524" s="421"/>
      <c r="BYI524" s="421"/>
      <c r="BYJ524" s="421"/>
      <c r="BYK524" s="421"/>
      <c r="BYL524" s="421"/>
      <c r="BYM524" s="421"/>
      <c r="BYN524" s="421"/>
      <c r="BYO524" s="421"/>
      <c r="BYP524" s="421"/>
      <c r="BYQ524" s="421"/>
      <c r="BYR524" s="421"/>
      <c r="BYS524" s="421"/>
      <c r="BYT524" s="421"/>
      <c r="BYU524" s="421"/>
      <c r="BYV524" s="421"/>
      <c r="BYW524" s="421"/>
      <c r="BYX524" s="421"/>
      <c r="BYY524" s="421"/>
      <c r="BYZ524" s="421"/>
      <c r="BZA524" s="421"/>
      <c r="BZB524" s="421"/>
      <c r="BZC524" s="421"/>
      <c r="BZD524" s="421"/>
      <c r="BZE524" s="421"/>
      <c r="BZF524" s="421"/>
      <c r="BZG524" s="421"/>
      <c r="BZH524" s="421"/>
      <c r="BZI524" s="421"/>
      <c r="BZJ524" s="421"/>
      <c r="BZK524" s="421"/>
      <c r="BZL524" s="421"/>
      <c r="BZM524" s="421"/>
      <c r="BZN524" s="421"/>
      <c r="BZO524" s="421"/>
      <c r="BZP524" s="421"/>
      <c r="BZQ524" s="421"/>
      <c r="BZR524" s="421"/>
      <c r="BZS524" s="421"/>
      <c r="BZT524" s="421"/>
      <c r="BZU524" s="421"/>
      <c r="BZV524" s="421"/>
      <c r="BZW524" s="421"/>
      <c r="BZX524" s="421"/>
      <c r="BZY524" s="421"/>
      <c r="BZZ524" s="421"/>
      <c r="CAA524" s="421"/>
      <c r="CAB524" s="421"/>
      <c r="CAC524" s="421"/>
      <c r="CAD524" s="421"/>
      <c r="CAE524" s="421"/>
      <c r="CAF524" s="421"/>
      <c r="CAG524" s="421"/>
      <c r="CAH524" s="421"/>
      <c r="CAI524" s="421"/>
      <c r="CAJ524" s="421"/>
      <c r="CAK524" s="421"/>
      <c r="CAL524" s="421"/>
      <c r="CAM524" s="421"/>
      <c r="CAN524" s="421"/>
      <c r="CAO524" s="421"/>
      <c r="CAP524" s="421"/>
      <c r="CAQ524" s="421"/>
      <c r="CAR524" s="421"/>
      <c r="CAS524" s="421"/>
      <c r="CAT524" s="421"/>
      <c r="CAU524" s="421"/>
      <c r="CAV524" s="421"/>
      <c r="CAW524" s="421"/>
      <c r="CAX524" s="421"/>
      <c r="CAY524" s="421"/>
      <c r="CAZ524" s="421"/>
      <c r="CBA524" s="421"/>
      <c r="CBB524" s="421"/>
      <c r="CBC524" s="421"/>
      <c r="CBD524" s="421"/>
      <c r="CBE524" s="421"/>
      <c r="CBF524" s="421"/>
      <c r="CBG524" s="421"/>
      <c r="CBH524" s="421"/>
      <c r="CBI524" s="421"/>
      <c r="CBJ524" s="421"/>
      <c r="CBK524" s="421"/>
      <c r="CBL524" s="421"/>
      <c r="CBM524" s="421"/>
      <c r="CBN524" s="421"/>
      <c r="CBO524" s="421"/>
      <c r="CBP524" s="421"/>
      <c r="CBQ524" s="421"/>
      <c r="CBR524" s="421"/>
      <c r="CBS524" s="421"/>
      <c r="CBT524" s="421"/>
      <c r="CBU524" s="421"/>
      <c r="CBV524" s="421"/>
      <c r="CBW524" s="421"/>
      <c r="CBX524" s="421"/>
      <c r="CBY524" s="421"/>
      <c r="CBZ524" s="421"/>
      <c r="CCA524" s="421"/>
      <c r="CCB524" s="421"/>
      <c r="CCC524" s="421"/>
      <c r="CCD524" s="421"/>
      <c r="CCE524" s="421"/>
      <c r="CCF524" s="421"/>
      <c r="CCG524" s="421"/>
      <c r="CCH524" s="421"/>
      <c r="CCI524" s="421"/>
      <c r="CCJ524" s="421"/>
      <c r="CCK524" s="421"/>
      <c r="CCL524" s="421"/>
      <c r="CCM524" s="421"/>
      <c r="CCN524" s="421"/>
      <c r="CCO524" s="421"/>
      <c r="CCP524" s="421"/>
      <c r="CCQ524" s="421"/>
      <c r="CCR524" s="421"/>
      <c r="CCS524" s="421"/>
      <c r="CCT524" s="421"/>
      <c r="CCU524" s="421"/>
      <c r="CCV524" s="421"/>
      <c r="CCW524" s="421"/>
      <c r="CCX524" s="421"/>
      <c r="CCY524" s="421"/>
      <c r="CCZ524" s="421"/>
      <c r="CDA524" s="421"/>
      <c r="CDB524" s="421"/>
      <c r="CDC524" s="421"/>
      <c r="CDD524" s="421"/>
      <c r="CDE524" s="421"/>
      <c r="CDF524" s="421"/>
      <c r="CDG524" s="421"/>
      <c r="CDH524" s="421"/>
      <c r="CDI524" s="421"/>
      <c r="CDJ524" s="421"/>
      <c r="CDK524" s="421"/>
      <c r="CDL524" s="421"/>
      <c r="CDM524" s="421"/>
      <c r="CDN524" s="421"/>
      <c r="CDO524" s="421"/>
      <c r="CDP524" s="421"/>
      <c r="CDQ524" s="421"/>
      <c r="CDR524" s="421"/>
      <c r="CDS524" s="421"/>
      <c r="CDT524" s="421"/>
      <c r="CDU524" s="421"/>
      <c r="CDV524" s="421"/>
      <c r="CDW524" s="421"/>
      <c r="CDX524" s="421"/>
      <c r="CDY524" s="421"/>
      <c r="CDZ524" s="421"/>
      <c r="CEA524" s="421"/>
      <c r="CEB524" s="421"/>
      <c r="CEC524" s="421"/>
      <c r="CED524" s="421"/>
      <c r="CEE524" s="421"/>
      <c r="CEF524" s="421"/>
      <c r="CEG524" s="421"/>
      <c r="CEH524" s="421"/>
      <c r="CEI524" s="421"/>
      <c r="CEJ524" s="421"/>
      <c r="CEK524" s="421"/>
      <c r="CEL524" s="421"/>
      <c r="CEM524" s="421"/>
      <c r="CEN524" s="421"/>
      <c r="CEO524" s="421"/>
      <c r="CEP524" s="421"/>
      <c r="CEQ524" s="421"/>
      <c r="CER524" s="421"/>
      <c r="CES524" s="421"/>
      <c r="CET524" s="421"/>
      <c r="CEU524" s="421"/>
      <c r="CEV524" s="421"/>
      <c r="CEW524" s="421"/>
      <c r="CEX524" s="421"/>
      <c r="CEY524" s="421"/>
      <c r="CEZ524" s="421"/>
      <c r="CFA524" s="421"/>
      <c r="CFB524" s="421"/>
      <c r="CFC524" s="421"/>
      <c r="CFD524" s="421"/>
      <c r="CFE524" s="421"/>
      <c r="CFF524" s="421"/>
      <c r="CFG524" s="421"/>
      <c r="CFH524" s="421"/>
      <c r="CFI524" s="421"/>
      <c r="CFJ524" s="421"/>
      <c r="CFK524" s="421"/>
      <c r="CFL524" s="421"/>
      <c r="CFM524" s="421"/>
      <c r="CFN524" s="421"/>
      <c r="CFO524" s="421"/>
      <c r="CFP524" s="421"/>
      <c r="CFQ524" s="421"/>
      <c r="CFR524" s="421"/>
      <c r="CFS524" s="421"/>
      <c r="CFT524" s="421"/>
      <c r="CFU524" s="421"/>
      <c r="CFV524" s="421"/>
      <c r="CFW524" s="421"/>
      <c r="CFX524" s="421"/>
      <c r="CFY524" s="421"/>
      <c r="CFZ524" s="421"/>
      <c r="CGA524" s="421"/>
      <c r="CGB524" s="421"/>
      <c r="CGC524" s="421"/>
      <c r="CGD524" s="421"/>
      <c r="CGE524" s="421"/>
      <c r="CGF524" s="421"/>
      <c r="CGG524" s="421"/>
      <c r="CGH524" s="421"/>
      <c r="CGI524" s="421"/>
      <c r="CGJ524" s="421"/>
      <c r="CGK524" s="421"/>
      <c r="CGL524" s="421"/>
      <c r="CGM524" s="421"/>
      <c r="CGN524" s="421"/>
      <c r="CGO524" s="421"/>
      <c r="CGP524" s="421"/>
      <c r="CGQ524" s="421"/>
      <c r="CGR524" s="421"/>
      <c r="CGS524" s="421"/>
      <c r="CGT524" s="421"/>
      <c r="CGU524" s="421"/>
      <c r="CGV524" s="421"/>
      <c r="CGW524" s="421"/>
      <c r="CGX524" s="421"/>
      <c r="CGY524" s="421"/>
      <c r="CGZ524" s="421"/>
      <c r="CHA524" s="421"/>
      <c r="CHB524" s="421"/>
      <c r="CHC524" s="421"/>
      <c r="CHD524" s="421"/>
      <c r="CHE524" s="421"/>
      <c r="CHF524" s="421"/>
      <c r="CHG524" s="421"/>
      <c r="CHH524" s="421"/>
      <c r="CHI524" s="421"/>
      <c r="CHJ524" s="421"/>
      <c r="CHK524" s="421"/>
      <c r="CHL524" s="421"/>
      <c r="CHM524" s="421"/>
      <c r="CHN524" s="421"/>
      <c r="CHO524" s="421"/>
      <c r="CHP524" s="421"/>
      <c r="CHQ524" s="421"/>
      <c r="CHR524" s="421"/>
      <c r="CHS524" s="421"/>
      <c r="CHT524" s="421"/>
      <c r="CHU524" s="421"/>
      <c r="CHV524" s="421"/>
      <c r="CHW524" s="421"/>
      <c r="CHX524" s="421"/>
      <c r="CHY524" s="421"/>
      <c r="CHZ524" s="421"/>
      <c r="CIA524" s="421"/>
      <c r="CIB524" s="421"/>
      <c r="CIC524" s="421"/>
      <c r="CID524" s="421"/>
      <c r="CIE524" s="421"/>
      <c r="CIF524" s="421"/>
      <c r="CIG524" s="421"/>
      <c r="CIH524" s="421"/>
      <c r="CII524" s="421"/>
      <c r="CIJ524" s="421"/>
      <c r="CIK524" s="421"/>
      <c r="CIL524" s="421"/>
      <c r="CIM524" s="421"/>
      <c r="CIN524" s="421"/>
      <c r="CIO524" s="421"/>
      <c r="CIP524" s="421"/>
      <c r="CIQ524" s="421"/>
      <c r="CIR524" s="421"/>
      <c r="CIS524" s="421"/>
      <c r="CIT524" s="421"/>
      <c r="CIU524" s="421"/>
      <c r="CIV524" s="421"/>
      <c r="CIW524" s="421"/>
      <c r="CIX524" s="421"/>
      <c r="CIY524" s="421"/>
      <c r="CIZ524" s="421"/>
      <c r="CJA524" s="421"/>
      <c r="CJB524" s="421"/>
      <c r="CJC524" s="421"/>
      <c r="CJD524" s="421"/>
      <c r="CJE524" s="421"/>
      <c r="CJF524" s="421"/>
      <c r="CJG524" s="421"/>
      <c r="CJH524" s="421"/>
      <c r="CJI524" s="421"/>
      <c r="CJJ524" s="421"/>
      <c r="CJK524" s="421"/>
      <c r="CJL524" s="421"/>
      <c r="CJM524" s="421"/>
      <c r="CJN524" s="421"/>
      <c r="CJO524" s="421"/>
      <c r="CJP524" s="421"/>
      <c r="CJQ524" s="421"/>
      <c r="CJR524" s="421"/>
      <c r="CJS524" s="421"/>
      <c r="CJT524" s="421"/>
      <c r="CJU524" s="421"/>
      <c r="CJV524" s="421"/>
      <c r="CJW524" s="421"/>
      <c r="CJX524" s="421"/>
      <c r="CJY524" s="421"/>
      <c r="CJZ524" s="421"/>
      <c r="CKA524" s="421"/>
      <c r="CKB524" s="421"/>
      <c r="CKC524" s="421"/>
      <c r="CKD524" s="421"/>
      <c r="CKE524" s="421"/>
      <c r="CKF524" s="421"/>
      <c r="CKG524" s="421"/>
      <c r="CKH524" s="421"/>
      <c r="CKI524" s="421"/>
      <c r="CKJ524" s="421"/>
      <c r="CKK524" s="421"/>
      <c r="CKL524" s="421"/>
      <c r="CKM524" s="421"/>
      <c r="CKN524" s="421"/>
      <c r="CKO524" s="421"/>
      <c r="CKP524" s="421"/>
      <c r="CKQ524" s="421"/>
      <c r="CKR524" s="421"/>
      <c r="CKS524" s="421"/>
      <c r="CKT524" s="421"/>
      <c r="CKU524" s="421"/>
      <c r="CKV524" s="421"/>
      <c r="CKW524" s="421"/>
      <c r="CKX524" s="421"/>
      <c r="CKY524" s="421"/>
      <c r="CKZ524" s="421"/>
      <c r="CLA524" s="421"/>
      <c r="CLB524" s="421"/>
      <c r="CLC524" s="421"/>
      <c r="CLD524" s="421"/>
      <c r="CLE524" s="421"/>
      <c r="CLF524" s="421"/>
      <c r="CLG524" s="421"/>
      <c r="CLH524" s="421"/>
      <c r="CLI524" s="421"/>
      <c r="CLJ524" s="421"/>
      <c r="CLK524" s="421"/>
      <c r="CLL524" s="421"/>
      <c r="CLM524" s="421"/>
      <c r="CLN524" s="421"/>
      <c r="CLO524" s="421"/>
      <c r="CLP524" s="421"/>
      <c r="CLQ524" s="421"/>
      <c r="CLR524" s="421"/>
      <c r="CLS524" s="421"/>
      <c r="CLT524" s="421"/>
      <c r="CLU524" s="421"/>
      <c r="CLV524" s="421"/>
      <c r="CLW524" s="421"/>
      <c r="CLX524" s="421"/>
      <c r="CLY524" s="421"/>
      <c r="CLZ524" s="421"/>
      <c r="CMA524" s="421"/>
      <c r="CMB524" s="421"/>
      <c r="CMC524" s="421"/>
      <c r="CMD524" s="421"/>
      <c r="CME524" s="421"/>
      <c r="CMF524" s="421"/>
      <c r="CMG524" s="421"/>
      <c r="CMH524" s="421"/>
      <c r="CMI524" s="421"/>
      <c r="CMJ524" s="421"/>
      <c r="CMK524" s="421"/>
      <c r="CML524" s="421"/>
      <c r="CMM524" s="421"/>
      <c r="CMN524" s="421"/>
      <c r="CMO524" s="421"/>
      <c r="CMP524" s="421"/>
      <c r="CMQ524" s="421"/>
      <c r="CMR524" s="421"/>
      <c r="CMS524" s="421"/>
      <c r="CMT524" s="421"/>
      <c r="CMU524" s="421"/>
      <c r="CMV524" s="421"/>
      <c r="CMW524" s="421"/>
      <c r="CMX524" s="421"/>
      <c r="CMY524" s="421"/>
      <c r="CMZ524" s="421"/>
      <c r="CNA524" s="421"/>
      <c r="CNB524" s="421"/>
      <c r="CNC524" s="421"/>
      <c r="CND524" s="421"/>
      <c r="CNE524" s="421"/>
      <c r="CNF524" s="421"/>
      <c r="CNG524" s="421"/>
      <c r="CNH524" s="421"/>
      <c r="CNI524" s="421"/>
      <c r="CNJ524" s="421"/>
      <c r="CNK524" s="421"/>
      <c r="CNL524" s="421"/>
      <c r="CNM524" s="421"/>
      <c r="CNN524" s="421"/>
      <c r="CNO524" s="421"/>
      <c r="CNP524" s="421"/>
      <c r="CNQ524" s="421"/>
      <c r="CNR524" s="421"/>
      <c r="CNS524" s="421"/>
      <c r="CNT524" s="421"/>
      <c r="CNU524" s="421"/>
      <c r="CNV524" s="421"/>
      <c r="CNW524" s="421"/>
      <c r="CNX524" s="421"/>
      <c r="CNY524" s="421"/>
      <c r="CNZ524" s="421"/>
      <c r="COA524" s="421"/>
      <c r="COB524" s="421"/>
      <c r="COC524" s="421"/>
      <c r="COD524" s="421"/>
      <c r="COE524" s="421"/>
      <c r="COF524" s="421"/>
      <c r="COG524" s="421"/>
      <c r="COH524" s="421"/>
      <c r="COI524" s="421"/>
      <c r="COJ524" s="421"/>
      <c r="COK524" s="421"/>
      <c r="COL524" s="421"/>
      <c r="COM524" s="421"/>
      <c r="CON524" s="421"/>
      <c r="COO524" s="421"/>
      <c r="COP524" s="421"/>
      <c r="COQ524" s="421"/>
      <c r="COR524" s="421"/>
      <c r="COS524" s="421"/>
      <c r="COT524" s="421"/>
      <c r="COU524" s="421"/>
      <c r="COV524" s="421"/>
      <c r="COW524" s="421"/>
      <c r="COX524" s="421"/>
      <c r="COY524" s="421"/>
      <c r="COZ524" s="421"/>
      <c r="CPA524" s="421"/>
      <c r="CPB524" s="421"/>
      <c r="CPC524" s="421"/>
      <c r="CPD524" s="421"/>
      <c r="CPE524" s="421"/>
      <c r="CPF524" s="421"/>
      <c r="CPG524" s="421"/>
      <c r="CPH524" s="421"/>
      <c r="CPI524" s="421"/>
      <c r="CPJ524" s="421"/>
      <c r="CPK524" s="421"/>
      <c r="CPL524" s="421"/>
      <c r="CPM524" s="421"/>
      <c r="CPN524" s="421"/>
      <c r="CPO524" s="421"/>
      <c r="CPP524" s="421"/>
      <c r="CPQ524" s="421"/>
      <c r="CPR524" s="421"/>
      <c r="CPS524" s="421"/>
      <c r="CPT524" s="421"/>
      <c r="CPU524" s="421"/>
      <c r="CPV524" s="421"/>
      <c r="CPW524" s="421"/>
      <c r="CPX524" s="421"/>
      <c r="CPY524" s="421"/>
      <c r="CPZ524" s="421"/>
      <c r="CQA524" s="421"/>
      <c r="CQB524" s="421"/>
      <c r="CQC524" s="421"/>
      <c r="CQD524" s="421"/>
      <c r="CQE524" s="421"/>
      <c r="CQF524" s="421"/>
      <c r="CQG524" s="421"/>
      <c r="CQH524" s="421"/>
      <c r="CQI524" s="421"/>
      <c r="CQJ524" s="421"/>
      <c r="CQK524" s="421"/>
      <c r="CQL524" s="421"/>
      <c r="CQM524" s="421"/>
      <c r="CQN524" s="421"/>
      <c r="CQO524" s="421"/>
      <c r="CQP524" s="421"/>
      <c r="CQQ524" s="421"/>
      <c r="CQR524" s="421"/>
      <c r="CQS524" s="421"/>
      <c r="CQT524" s="421"/>
      <c r="CQU524" s="421"/>
      <c r="CQV524" s="421"/>
      <c r="CQW524" s="421"/>
      <c r="CQX524" s="421"/>
      <c r="CQY524" s="421"/>
      <c r="CQZ524" s="421"/>
      <c r="CRA524" s="421"/>
      <c r="CRB524" s="421"/>
      <c r="CRC524" s="421"/>
      <c r="CRD524" s="421"/>
      <c r="CRE524" s="421"/>
      <c r="CRF524" s="421"/>
      <c r="CRG524" s="421"/>
      <c r="CRH524" s="421"/>
      <c r="CRI524" s="421"/>
      <c r="CRJ524" s="421"/>
      <c r="CRK524" s="421"/>
      <c r="CRL524" s="421"/>
      <c r="CRM524" s="421"/>
      <c r="CRN524" s="421"/>
      <c r="CRO524" s="421"/>
      <c r="CRP524" s="421"/>
      <c r="CRQ524" s="421"/>
      <c r="CRR524" s="421"/>
      <c r="CRS524" s="421"/>
      <c r="CRT524" s="421"/>
      <c r="CRU524" s="421"/>
      <c r="CRV524" s="421"/>
      <c r="CRW524" s="421"/>
      <c r="CRX524" s="421"/>
      <c r="CRY524" s="421"/>
      <c r="CRZ524" s="421"/>
      <c r="CSA524" s="421"/>
      <c r="CSB524" s="421"/>
      <c r="CSC524" s="421"/>
      <c r="CSD524" s="421"/>
      <c r="CSE524" s="421"/>
      <c r="CSF524" s="421"/>
      <c r="CSG524" s="421"/>
      <c r="CSH524" s="421"/>
      <c r="CSI524" s="421"/>
      <c r="CSJ524" s="421"/>
      <c r="CSK524" s="421"/>
      <c r="CSL524" s="421"/>
      <c r="CSM524" s="421"/>
      <c r="CSN524" s="421"/>
      <c r="CSO524" s="421"/>
      <c r="CSP524" s="421"/>
      <c r="CSQ524" s="421"/>
      <c r="CSR524" s="421"/>
      <c r="CSS524" s="421"/>
      <c r="CST524" s="421"/>
      <c r="CSU524" s="421"/>
      <c r="CSV524" s="421"/>
      <c r="CSW524" s="421"/>
      <c r="CSX524" s="421"/>
      <c r="CSY524" s="421"/>
      <c r="CSZ524" s="421"/>
      <c r="CTA524" s="421"/>
      <c r="CTB524" s="421"/>
      <c r="CTC524" s="421"/>
      <c r="CTD524" s="421"/>
      <c r="CTE524" s="421"/>
      <c r="CTF524" s="421"/>
      <c r="CTG524" s="421"/>
      <c r="CTH524" s="421"/>
      <c r="CTI524" s="421"/>
      <c r="CTJ524" s="421"/>
      <c r="CTK524" s="421"/>
      <c r="CTL524" s="421"/>
      <c r="CTM524" s="421"/>
      <c r="CTN524" s="421"/>
      <c r="CTO524" s="421"/>
      <c r="CTP524" s="421"/>
      <c r="CTQ524" s="421"/>
      <c r="CTR524" s="421"/>
      <c r="CTS524" s="421"/>
      <c r="CTT524" s="421"/>
      <c r="CTU524" s="421"/>
      <c r="CTV524" s="421"/>
      <c r="CTW524" s="421"/>
      <c r="CTX524" s="421"/>
      <c r="CTY524" s="421"/>
      <c r="CTZ524" s="421"/>
      <c r="CUA524" s="421"/>
      <c r="CUB524" s="421"/>
      <c r="CUC524" s="421"/>
      <c r="CUD524" s="421"/>
      <c r="CUE524" s="421"/>
      <c r="CUF524" s="421"/>
      <c r="CUG524" s="421"/>
      <c r="CUH524" s="421"/>
      <c r="CUI524" s="421"/>
      <c r="CUJ524" s="421"/>
      <c r="CUK524" s="421"/>
      <c r="CUL524" s="421"/>
      <c r="CUM524" s="421"/>
      <c r="CUN524" s="421"/>
      <c r="CUO524" s="421"/>
      <c r="CUP524" s="421"/>
      <c r="CUQ524" s="421"/>
      <c r="CUR524" s="421"/>
      <c r="CUS524" s="421"/>
      <c r="CUT524" s="421"/>
      <c r="CUU524" s="421"/>
      <c r="CUV524" s="421"/>
      <c r="CUW524" s="421"/>
      <c r="CUX524" s="421"/>
      <c r="CUY524" s="421"/>
      <c r="CUZ524" s="421"/>
      <c r="CVA524" s="421"/>
      <c r="CVB524" s="421"/>
      <c r="CVC524" s="421"/>
      <c r="CVD524" s="421"/>
      <c r="CVE524" s="421"/>
      <c r="CVF524" s="421"/>
      <c r="CVG524" s="421"/>
      <c r="CVH524" s="421"/>
      <c r="CVI524" s="421"/>
      <c r="CVJ524" s="421"/>
      <c r="CVK524" s="421"/>
      <c r="CVL524" s="421"/>
      <c r="CVM524" s="421"/>
      <c r="CVN524" s="421"/>
      <c r="CVO524" s="421"/>
      <c r="CVP524" s="421"/>
      <c r="CVQ524" s="421"/>
      <c r="CVR524" s="421"/>
      <c r="CVS524" s="421"/>
      <c r="CVT524" s="421"/>
      <c r="CVU524" s="421"/>
      <c r="CVV524" s="421"/>
      <c r="CVW524" s="421"/>
      <c r="CVX524" s="421"/>
      <c r="CVY524" s="421"/>
      <c r="CVZ524" s="421"/>
      <c r="CWA524" s="421"/>
      <c r="CWB524" s="421"/>
      <c r="CWC524" s="421"/>
      <c r="CWD524" s="421"/>
      <c r="CWE524" s="421"/>
      <c r="CWF524" s="421"/>
      <c r="CWG524" s="421"/>
      <c r="CWH524" s="421"/>
      <c r="CWI524" s="421"/>
      <c r="CWJ524" s="421"/>
      <c r="CWK524" s="421"/>
      <c r="CWL524" s="421"/>
      <c r="CWM524" s="421"/>
      <c r="CWN524" s="421"/>
      <c r="CWO524" s="421"/>
      <c r="CWP524" s="421"/>
      <c r="CWQ524" s="421"/>
      <c r="CWR524" s="421"/>
      <c r="CWS524" s="421"/>
      <c r="CWT524" s="421"/>
      <c r="CWU524" s="421"/>
      <c r="CWV524" s="421"/>
      <c r="CWW524" s="421"/>
      <c r="CWX524" s="421"/>
      <c r="CWY524" s="421"/>
      <c r="CWZ524" s="421"/>
      <c r="CXA524" s="421"/>
      <c r="CXB524" s="421"/>
      <c r="CXC524" s="421"/>
      <c r="CXD524" s="421"/>
      <c r="CXE524" s="421"/>
      <c r="CXF524" s="421"/>
      <c r="CXG524" s="421"/>
      <c r="CXH524" s="421"/>
      <c r="CXI524" s="421"/>
      <c r="CXJ524" s="421"/>
      <c r="CXK524" s="421"/>
      <c r="CXL524" s="421"/>
      <c r="CXM524" s="421"/>
      <c r="CXN524" s="421"/>
      <c r="CXO524" s="421"/>
      <c r="CXP524" s="421"/>
      <c r="CXQ524" s="421"/>
      <c r="CXR524" s="421"/>
      <c r="CXS524" s="421"/>
      <c r="CXT524" s="421"/>
      <c r="CXU524" s="421"/>
      <c r="CXV524" s="421"/>
      <c r="CXW524" s="421"/>
      <c r="CXX524" s="421"/>
      <c r="CXY524" s="421"/>
      <c r="CXZ524" s="421"/>
      <c r="CYA524" s="421"/>
      <c r="CYB524" s="421"/>
      <c r="CYC524" s="421"/>
      <c r="CYD524" s="421"/>
      <c r="CYE524" s="421"/>
      <c r="CYF524" s="421"/>
      <c r="CYG524" s="421"/>
      <c r="CYH524" s="421"/>
      <c r="CYI524" s="421"/>
      <c r="CYJ524" s="421"/>
      <c r="CYK524" s="421"/>
      <c r="CYL524" s="421"/>
      <c r="CYM524" s="421"/>
      <c r="CYN524" s="421"/>
      <c r="CYO524" s="421"/>
      <c r="CYP524" s="421"/>
      <c r="CYQ524" s="421"/>
      <c r="CYR524" s="421"/>
      <c r="CYS524" s="421"/>
      <c r="CYT524" s="421"/>
      <c r="CYU524" s="421"/>
      <c r="CYV524" s="421"/>
      <c r="CYW524" s="421"/>
      <c r="CYX524" s="421"/>
      <c r="CYY524" s="421"/>
      <c r="CYZ524" s="421"/>
      <c r="CZA524" s="421"/>
      <c r="CZB524" s="421"/>
      <c r="CZC524" s="421"/>
      <c r="CZD524" s="421"/>
      <c r="CZE524" s="421"/>
      <c r="CZF524" s="421"/>
      <c r="CZG524" s="421"/>
      <c r="CZH524" s="421"/>
      <c r="CZI524" s="421"/>
      <c r="CZJ524" s="421"/>
      <c r="CZK524" s="421"/>
      <c r="CZL524" s="421"/>
      <c r="CZM524" s="421"/>
      <c r="CZN524" s="421"/>
      <c r="CZO524" s="421"/>
      <c r="CZP524" s="421"/>
      <c r="CZQ524" s="421"/>
      <c r="CZR524" s="421"/>
      <c r="CZS524" s="421"/>
      <c r="CZT524" s="421"/>
      <c r="CZU524" s="421"/>
      <c r="CZV524" s="421"/>
      <c r="CZW524" s="421"/>
      <c r="CZX524" s="421"/>
      <c r="CZY524" s="421"/>
      <c r="CZZ524" s="421"/>
      <c r="DAA524" s="421"/>
      <c r="DAB524" s="421"/>
      <c r="DAC524" s="421"/>
      <c r="DAD524" s="421"/>
      <c r="DAE524" s="421"/>
      <c r="DAF524" s="421"/>
      <c r="DAG524" s="421"/>
      <c r="DAH524" s="421"/>
      <c r="DAI524" s="421"/>
      <c r="DAJ524" s="421"/>
      <c r="DAK524" s="421"/>
      <c r="DAL524" s="421"/>
      <c r="DAM524" s="421"/>
      <c r="DAN524" s="421"/>
      <c r="DAO524" s="421"/>
      <c r="DAP524" s="421"/>
      <c r="DAQ524" s="421"/>
      <c r="DAR524" s="421"/>
      <c r="DAS524" s="421"/>
      <c r="DAT524" s="421"/>
      <c r="DAU524" s="421"/>
      <c r="DAV524" s="421"/>
      <c r="DAW524" s="421"/>
      <c r="DAX524" s="421"/>
      <c r="DAY524" s="421"/>
      <c r="DAZ524" s="421"/>
      <c r="DBA524" s="421"/>
      <c r="DBB524" s="421"/>
      <c r="DBC524" s="421"/>
      <c r="DBD524" s="421"/>
      <c r="DBE524" s="421"/>
      <c r="DBF524" s="421"/>
      <c r="DBG524" s="421"/>
      <c r="DBH524" s="421"/>
      <c r="DBI524" s="421"/>
      <c r="DBJ524" s="421"/>
      <c r="DBK524" s="421"/>
      <c r="DBL524" s="421"/>
      <c r="DBM524" s="421"/>
      <c r="DBN524" s="421"/>
      <c r="DBO524" s="421"/>
      <c r="DBP524" s="421"/>
      <c r="DBQ524" s="421"/>
      <c r="DBR524" s="421"/>
      <c r="DBS524" s="421"/>
      <c r="DBT524" s="421"/>
      <c r="DBU524" s="421"/>
      <c r="DBV524" s="421"/>
      <c r="DBW524" s="421"/>
      <c r="DBX524" s="421"/>
      <c r="DBY524" s="421"/>
      <c r="DBZ524" s="421"/>
      <c r="DCA524" s="421"/>
      <c r="DCB524" s="421"/>
      <c r="DCC524" s="421"/>
      <c r="DCD524" s="421"/>
      <c r="DCE524" s="421"/>
      <c r="DCF524" s="421"/>
      <c r="DCG524" s="421"/>
      <c r="DCH524" s="421"/>
      <c r="DCI524" s="421"/>
      <c r="DCJ524" s="421"/>
      <c r="DCK524" s="421"/>
      <c r="DCL524" s="421"/>
      <c r="DCM524" s="421"/>
      <c r="DCN524" s="421"/>
      <c r="DCO524" s="421"/>
      <c r="DCP524" s="421"/>
      <c r="DCQ524" s="421"/>
      <c r="DCR524" s="421"/>
      <c r="DCS524" s="421"/>
      <c r="DCT524" s="421"/>
      <c r="DCU524" s="421"/>
      <c r="DCV524" s="421"/>
      <c r="DCW524" s="421"/>
      <c r="DCX524" s="421"/>
      <c r="DCY524" s="421"/>
      <c r="DCZ524" s="421"/>
      <c r="DDA524" s="421"/>
      <c r="DDB524" s="421"/>
      <c r="DDC524" s="421"/>
      <c r="DDD524" s="421"/>
      <c r="DDE524" s="421"/>
      <c r="DDF524" s="421"/>
      <c r="DDG524" s="421"/>
      <c r="DDH524" s="421"/>
      <c r="DDI524" s="421"/>
      <c r="DDJ524" s="421"/>
      <c r="DDK524" s="421"/>
      <c r="DDL524" s="421"/>
      <c r="DDM524" s="421"/>
      <c r="DDN524" s="421"/>
      <c r="DDO524" s="421"/>
      <c r="DDP524" s="421"/>
      <c r="DDQ524" s="421"/>
      <c r="DDR524" s="421"/>
      <c r="DDS524" s="421"/>
      <c r="DDT524" s="421"/>
      <c r="DDU524" s="421"/>
      <c r="DDV524" s="421"/>
      <c r="DDW524" s="421"/>
      <c r="DDX524" s="421"/>
      <c r="DDY524" s="421"/>
      <c r="DDZ524" s="421"/>
      <c r="DEA524" s="421"/>
      <c r="DEB524" s="421"/>
      <c r="DEC524" s="421"/>
      <c r="DED524" s="421"/>
      <c r="DEE524" s="421"/>
      <c r="DEF524" s="421"/>
      <c r="DEG524" s="421"/>
      <c r="DEH524" s="421"/>
      <c r="DEI524" s="421"/>
      <c r="DEJ524" s="421"/>
      <c r="DEK524" s="421"/>
      <c r="DEL524" s="421"/>
      <c r="DEM524" s="421"/>
      <c r="DEN524" s="421"/>
      <c r="DEO524" s="421"/>
      <c r="DEP524" s="421"/>
      <c r="DEQ524" s="421"/>
      <c r="DER524" s="421"/>
      <c r="DES524" s="421"/>
      <c r="DET524" s="421"/>
      <c r="DEU524" s="421"/>
      <c r="DEV524" s="421"/>
      <c r="DEW524" s="421"/>
      <c r="DEX524" s="421"/>
      <c r="DEY524" s="421"/>
      <c r="DEZ524" s="421"/>
      <c r="DFA524" s="421"/>
      <c r="DFB524" s="421"/>
      <c r="DFC524" s="421"/>
      <c r="DFD524" s="421"/>
      <c r="DFE524" s="421"/>
      <c r="DFF524" s="421"/>
      <c r="DFG524" s="421"/>
      <c r="DFH524" s="421"/>
      <c r="DFI524" s="421"/>
      <c r="DFJ524" s="421"/>
      <c r="DFK524" s="421"/>
      <c r="DFL524" s="421"/>
      <c r="DFM524" s="421"/>
      <c r="DFN524" s="421"/>
      <c r="DFO524" s="421"/>
      <c r="DFP524" s="421"/>
      <c r="DFQ524" s="421"/>
      <c r="DFR524" s="421"/>
      <c r="DFS524" s="421"/>
      <c r="DFT524" s="421"/>
      <c r="DFU524" s="421"/>
      <c r="DFV524" s="421"/>
      <c r="DFW524" s="421"/>
      <c r="DFX524" s="421"/>
      <c r="DFY524" s="421"/>
      <c r="DFZ524" s="421"/>
      <c r="DGA524" s="421"/>
      <c r="DGB524" s="421"/>
      <c r="DGC524" s="421"/>
      <c r="DGD524" s="421"/>
      <c r="DGE524" s="421"/>
      <c r="DGF524" s="421"/>
      <c r="DGG524" s="421"/>
      <c r="DGH524" s="421"/>
      <c r="DGI524" s="421"/>
      <c r="DGJ524" s="421"/>
      <c r="DGK524" s="421"/>
      <c r="DGL524" s="421"/>
      <c r="DGM524" s="421"/>
      <c r="DGN524" s="421"/>
      <c r="DGO524" s="421"/>
      <c r="DGP524" s="421"/>
      <c r="DGQ524" s="421"/>
      <c r="DGR524" s="421"/>
      <c r="DGS524" s="421"/>
      <c r="DGT524" s="421"/>
      <c r="DGU524" s="421"/>
      <c r="DGV524" s="421"/>
      <c r="DGW524" s="421"/>
      <c r="DGX524" s="421"/>
      <c r="DGY524" s="421"/>
      <c r="DGZ524" s="421"/>
      <c r="DHA524" s="421"/>
      <c r="DHB524" s="421"/>
      <c r="DHC524" s="421"/>
      <c r="DHD524" s="421"/>
      <c r="DHE524" s="421"/>
      <c r="DHF524" s="421"/>
      <c r="DHG524" s="421"/>
      <c r="DHH524" s="421"/>
      <c r="DHI524" s="421"/>
      <c r="DHJ524" s="421"/>
      <c r="DHK524" s="421"/>
      <c r="DHL524" s="421"/>
      <c r="DHM524" s="421"/>
      <c r="DHN524" s="421"/>
      <c r="DHO524" s="421"/>
      <c r="DHP524" s="421"/>
      <c r="DHQ524" s="421"/>
      <c r="DHR524" s="421"/>
      <c r="DHS524" s="421"/>
      <c r="DHT524" s="421"/>
      <c r="DHU524" s="421"/>
      <c r="DHV524" s="421"/>
      <c r="DHW524" s="421"/>
      <c r="DHX524" s="421"/>
      <c r="DHY524" s="421"/>
      <c r="DHZ524" s="421"/>
      <c r="DIA524" s="421"/>
      <c r="DIB524" s="421"/>
      <c r="DIC524" s="421"/>
      <c r="DID524" s="421"/>
      <c r="DIE524" s="421"/>
      <c r="DIF524" s="421"/>
      <c r="DIG524" s="421"/>
      <c r="DIH524" s="421"/>
      <c r="DII524" s="421"/>
      <c r="DIJ524" s="421"/>
      <c r="DIK524" s="421"/>
      <c r="DIL524" s="421"/>
      <c r="DIM524" s="421"/>
      <c r="DIN524" s="421"/>
      <c r="DIO524" s="421"/>
      <c r="DIP524" s="421"/>
      <c r="DIQ524" s="421"/>
      <c r="DIR524" s="421"/>
      <c r="DIS524" s="421"/>
      <c r="DIT524" s="421"/>
      <c r="DIU524" s="421"/>
      <c r="DIV524" s="421"/>
      <c r="DIW524" s="421"/>
      <c r="DIX524" s="421"/>
      <c r="DIY524" s="421"/>
      <c r="DIZ524" s="421"/>
      <c r="DJA524" s="421"/>
      <c r="DJB524" s="421"/>
      <c r="DJC524" s="421"/>
      <c r="DJD524" s="421"/>
      <c r="DJE524" s="421"/>
      <c r="DJF524" s="421"/>
      <c r="DJG524" s="421"/>
      <c r="DJH524" s="421"/>
      <c r="DJI524" s="421"/>
      <c r="DJJ524" s="421"/>
      <c r="DJK524" s="421"/>
      <c r="DJL524" s="421"/>
      <c r="DJM524" s="421"/>
      <c r="DJN524" s="421"/>
      <c r="DJO524" s="421"/>
      <c r="DJP524" s="421"/>
      <c r="DJQ524" s="421"/>
      <c r="DJR524" s="421"/>
      <c r="DJS524" s="421"/>
      <c r="DJT524" s="421"/>
      <c r="DJU524" s="421"/>
      <c r="DJV524" s="421"/>
      <c r="DJW524" s="421"/>
      <c r="DJX524" s="421"/>
      <c r="DJY524" s="421"/>
      <c r="DJZ524" s="421"/>
      <c r="DKA524" s="421"/>
      <c r="DKB524" s="421"/>
      <c r="DKC524" s="421"/>
      <c r="DKD524" s="421"/>
      <c r="DKE524" s="421"/>
      <c r="DKF524" s="421"/>
      <c r="DKG524" s="421"/>
      <c r="DKH524" s="421"/>
      <c r="DKI524" s="421"/>
      <c r="DKJ524" s="421"/>
      <c r="DKK524" s="421"/>
      <c r="DKL524" s="421"/>
      <c r="DKM524" s="421"/>
      <c r="DKN524" s="421"/>
      <c r="DKO524" s="421"/>
      <c r="DKP524" s="421"/>
      <c r="DKQ524" s="421"/>
      <c r="DKR524" s="421"/>
      <c r="DKS524" s="421"/>
      <c r="DKT524" s="421"/>
      <c r="DKU524" s="421"/>
      <c r="DKV524" s="421"/>
      <c r="DKW524" s="421"/>
      <c r="DKX524" s="421"/>
      <c r="DKY524" s="421"/>
      <c r="DKZ524" s="421"/>
      <c r="DLA524" s="421"/>
      <c r="DLB524" s="421"/>
      <c r="DLC524" s="421"/>
      <c r="DLD524" s="421"/>
      <c r="DLE524" s="421"/>
      <c r="DLF524" s="421"/>
      <c r="DLG524" s="421"/>
      <c r="DLH524" s="421"/>
      <c r="DLI524" s="421"/>
      <c r="DLJ524" s="421"/>
      <c r="DLK524" s="421"/>
      <c r="DLL524" s="421"/>
      <c r="DLM524" s="421"/>
      <c r="DLN524" s="421"/>
      <c r="DLO524" s="421"/>
      <c r="DLP524" s="421"/>
      <c r="DLQ524" s="421"/>
      <c r="DLR524" s="421"/>
      <c r="DLS524" s="421"/>
      <c r="DLT524" s="421"/>
      <c r="DLU524" s="421"/>
      <c r="DLV524" s="421"/>
      <c r="DLW524" s="421"/>
      <c r="DLX524" s="421"/>
      <c r="DLY524" s="421"/>
      <c r="DLZ524" s="421"/>
      <c r="DMA524" s="421"/>
      <c r="DMB524" s="421"/>
      <c r="DMC524" s="421"/>
      <c r="DMD524" s="421"/>
      <c r="DME524" s="421"/>
      <c r="DMF524" s="421"/>
      <c r="DMG524" s="421"/>
      <c r="DMH524" s="421"/>
      <c r="DMI524" s="421"/>
      <c r="DMJ524" s="421"/>
      <c r="DMK524" s="421"/>
      <c r="DML524" s="421"/>
      <c r="DMM524" s="421"/>
      <c r="DMN524" s="421"/>
      <c r="DMO524" s="421"/>
      <c r="DMP524" s="421"/>
      <c r="DMQ524" s="421"/>
      <c r="DMR524" s="421"/>
      <c r="DMS524" s="421"/>
      <c r="DMT524" s="421"/>
      <c r="DMU524" s="421"/>
      <c r="DMV524" s="421"/>
      <c r="DMW524" s="421"/>
      <c r="DMX524" s="421"/>
      <c r="DMY524" s="421"/>
      <c r="DMZ524" s="421"/>
      <c r="DNA524" s="421"/>
      <c r="DNB524" s="421"/>
      <c r="DNC524" s="421"/>
      <c r="DND524" s="421"/>
      <c r="DNE524" s="421"/>
      <c r="DNF524" s="421"/>
      <c r="DNG524" s="421"/>
      <c r="DNH524" s="421"/>
      <c r="DNI524" s="421"/>
      <c r="DNJ524" s="421"/>
      <c r="DNK524" s="421"/>
      <c r="DNL524" s="421"/>
      <c r="DNM524" s="421"/>
      <c r="DNN524" s="421"/>
      <c r="DNO524" s="421"/>
      <c r="DNP524" s="421"/>
      <c r="DNQ524" s="421"/>
      <c r="DNR524" s="421"/>
      <c r="DNS524" s="421"/>
      <c r="DNT524" s="421"/>
      <c r="DNU524" s="421"/>
      <c r="DNV524" s="421"/>
      <c r="DNW524" s="421"/>
      <c r="DNX524" s="421"/>
      <c r="DNY524" s="421"/>
      <c r="DNZ524" s="421"/>
      <c r="DOA524" s="421"/>
      <c r="DOB524" s="421"/>
      <c r="DOC524" s="421"/>
      <c r="DOD524" s="421"/>
      <c r="DOE524" s="421"/>
      <c r="DOF524" s="421"/>
      <c r="DOG524" s="421"/>
      <c r="DOH524" s="421"/>
      <c r="DOI524" s="421"/>
      <c r="DOJ524" s="421"/>
      <c r="DOK524" s="421"/>
      <c r="DOL524" s="421"/>
      <c r="DOM524" s="421"/>
      <c r="DON524" s="421"/>
      <c r="DOO524" s="421"/>
      <c r="DOP524" s="421"/>
      <c r="DOQ524" s="421"/>
      <c r="DOR524" s="421"/>
      <c r="DOS524" s="421"/>
      <c r="DOT524" s="421"/>
      <c r="DOU524" s="421"/>
      <c r="DOV524" s="421"/>
      <c r="DOW524" s="421"/>
      <c r="DOX524" s="421"/>
      <c r="DOY524" s="421"/>
      <c r="DOZ524" s="421"/>
      <c r="DPA524" s="421"/>
      <c r="DPB524" s="421"/>
      <c r="DPC524" s="421"/>
      <c r="DPD524" s="421"/>
      <c r="DPE524" s="421"/>
      <c r="DPF524" s="421"/>
      <c r="DPG524" s="421"/>
      <c r="DPH524" s="421"/>
      <c r="DPI524" s="421"/>
      <c r="DPJ524" s="421"/>
      <c r="DPK524" s="421"/>
      <c r="DPL524" s="421"/>
      <c r="DPM524" s="421"/>
      <c r="DPN524" s="421"/>
      <c r="DPO524" s="421"/>
      <c r="DPP524" s="421"/>
      <c r="DPQ524" s="421"/>
      <c r="DPR524" s="421"/>
      <c r="DPS524" s="421"/>
      <c r="DPT524" s="421"/>
      <c r="DPU524" s="421"/>
      <c r="DPV524" s="421"/>
      <c r="DPW524" s="421"/>
      <c r="DPX524" s="421"/>
      <c r="DPY524" s="421"/>
      <c r="DPZ524" s="421"/>
      <c r="DQA524" s="421"/>
      <c r="DQB524" s="421"/>
      <c r="DQC524" s="421"/>
      <c r="DQD524" s="421"/>
      <c r="DQE524" s="421"/>
      <c r="DQF524" s="421"/>
      <c r="DQG524" s="421"/>
      <c r="DQH524" s="421"/>
      <c r="DQI524" s="421"/>
      <c r="DQJ524" s="421"/>
      <c r="DQK524" s="421"/>
      <c r="DQL524" s="421"/>
      <c r="DQM524" s="421"/>
      <c r="DQN524" s="421"/>
      <c r="DQO524" s="421"/>
      <c r="DQP524" s="421"/>
      <c r="DQQ524" s="421"/>
      <c r="DQR524" s="421"/>
      <c r="DQS524" s="421"/>
      <c r="DQT524" s="421"/>
      <c r="DQU524" s="421"/>
      <c r="DQV524" s="421"/>
      <c r="DQW524" s="421"/>
      <c r="DQX524" s="421"/>
      <c r="DQY524" s="421"/>
      <c r="DQZ524" s="421"/>
      <c r="DRA524" s="421"/>
      <c r="DRB524" s="421"/>
      <c r="DRC524" s="421"/>
      <c r="DRD524" s="421"/>
      <c r="DRE524" s="421"/>
      <c r="DRF524" s="421"/>
      <c r="DRG524" s="421"/>
      <c r="DRH524" s="421"/>
      <c r="DRI524" s="421"/>
      <c r="DRJ524" s="421"/>
      <c r="DRK524" s="421"/>
      <c r="DRL524" s="421"/>
      <c r="DRM524" s="421"/>
      <c r="DRN524" s="421"/>
      <c r="DRO524" s="421"/>
      <c r="DRP524" s="421"/>
      <c r="DRQ524" s="421"/>
      <c r="DRR524" s="421"/>
      <c r="DRS524" s="421"/>
      <c r="DRT524" s="421"/>
      <c r="DRU524" s="421"/>
      <c r="DRV524" s="421"/>
      <c r="DRW524" s="421"/>
      <c r="DRX524" s="421"/>
      <c r="DRY524" s="421"/>
      <c r="DRZ524" s="421"/>
      <c r="DSA524" s="421"/>
      <c r="DSB524" s="421"/>
      <c r="DSC524" s="421"/>
      <c r="DSD524" s="421"/>
      <c r="DSE524" s="421"/>
      <c r="DSF524" s="421"/>
      <c r="DSG524" s="421"/>
      <c r="DSH524" s="421"/>
      <c r="DSI524" s="421"/>
      <c r="DSJ524" s="421"/>
      <c r="DSK524" s="421"/>
      <c r="DSL524" s="421"/>
      <c r="DSM524" s="421"/>
      <c r="DSN524" s="421"/>
      <c r="DSO524" s="421"/>
      <c r="DSP524" s="421"/>
      <c r="DSQ524" s="421"/>
      <c r="DSR524" s="421"/>
      <c r="DSS524" s="421"/>
      <c r="DST524" s="421"/>
      <c r="DSU524" s="421"/>
      <c r="DSV524" s="421"/>
      <c r="DSW524" s="421"/>
      <c r="DSX524" s="421"/>
      <c r="DSY524" s="421"/>
      <c r="DSZ524" s="421"/>
      <c r="DTA524" s="421"/>
      <c r="DTB524" s="421"/>
      <c r="DTC524" s="421"/>
      <c r="DTD524" s="421"/>
      <c r="DTE524" s="421"/>
      <c r="DTF524" s="421"/>
      <c r="DTG524" s="421"/>
      <c r="DTH524" s="421"/>
      <c r="DTI524" s="421"/>
      <c r="DTJ524" s="421"/>
      <c r="DTK524" s="421"/>
      <c r="DTL524" s="421"/>
      <c r="DTM524" s="421"/>
      <c r="DTN524" s="421"/>
      <c r="DTO524" s="421"/>
      <c r="DTP524" s="421"/>
      <c r="DTQ524" s="421"/>
      <c r="DTR524" s="421"/>
      <c r="DTS524" s="421"/>
      <c r="DTT524" s="421"/>
      <c r="DTU524" s="421"/>
      <c r="DTV524" s="421"/>
      <c r="DTW524" s="421"/>
      <c r="DTX524" s="421"/>
      <c r="DTY524" s="421"/>
      <c r="DTZ524" s="421"/>
      <c r="DUA524" s="421"/>
      <c r="DUB524" s="421"/>
      <c r="DUC524" s="421"/>
      <c r="DUD524" s="421"/>
      <c r="DUE524" s="421"/>
      <c r="DUF524" s="421"/>
      <c r="DUG524" s="421"/>
      <c r="DUH524" s="421"/>
      <c r="DUI524" s="421"/>
      <c r="DUJ524" s="421"/>
      <c r="DUK524" s="421"/>
      <c r="DUL524" s="421"/>
      <c r="DUM524" s="421"/>
      <c r="DUN524" s="421"/>
      <c r="DUO524" s="421"/>
      <c r="DUP524" s="421"/>
      <c r="DUQ524" s="421"/>
      <c r="DUR524" s="421"/>
      <c r="DUS524" s="421"/>
      <c r="DUT524" s="421"/>
      <c r="DUU524" s="421"/>
      <c r="DUV524" s="421"/>
      <c r="DUW524" s="421"/>
      <c r="DUX524" s="421"/>
      <c r="DUY524" s="421"/>
      <c r="DUZ524" s="421"/>
      <c r="DVA524" s="421"/>
      <c r="DVB524" s="421"/>
      <c r="DVC524" s="421"/>
      <c r="DVD524" s="421"/>
      <c r="DVE524" s="421"/>
      <c r="DVF524" s="421"/>
      <c r="DVG524" s="421"/>
      <c r="DVH524" s="421"/>
      <c r="DVI524" s="421"/>
      <c r="DVJ524" s="421"/>
      <c r="DVK524" s="421"/>
      <c r="DVL524" s="421"/>
      <c r="DVM524" s="421"/>
      <c r="DVN524" s="421"/>
      <c r="DVO524" s="421"/>
      <c r="DVP524" s="421"/>
      <c r="DVQ524" s="421"/>
      <c r="DVR524" s="421"/>
      <c r="DVS524" s="421"/>
      <c r="DVT524" s="421"/>
      <c r="DVU524" s="421"/>
      <c r="DVV524" s="421"/>
      <c r="DVW524" s="421"/>
      <c r="DVX524" s="421"/>
      <c r="DVY524" s="421"/>
      <c r="DVZ524" s="421"/>
      <c r="DWA524" s="421"/>
      <c r="DWB524" s="421"/>
      <c r="DWC524" s="421"/>
      <c r="DWD524" s="421"/>
      <c r="DWE524" s="421"/>
      <c r="DWF524" s="421"/>
      <c r="DWG524" s="421"/>
      <c r="DWH524" s="421"/>
      <c r="DWI524" s="421"/>
      <c r="DWJ524" s="421"/>
      <c r="DWK524" s="421"/>
      <c r="DWL524" s="421"/>
      <c r="DWM524" s="421"/>
      <c r="DWN524" s="421"/>
      <c r="DWO524" s="421"/>
      <c r="DWP524" s="421"/>
      <c r="DWQ524" s="421"/>
      <c r="DWR524" s="421"/>
      <c r="DWS524" s="421"/>
      <c r="DWT524" s="421"/>
      <c r="DWU524" s="421"/>
      <c r="DWV524" s="421"/>
      <c r="DWW524" s="421"/>
      <c r="DWX524" s="421"/>
      <c r="DWY524" s="421"/>
      <c r="DWZ524" s="421"/>
      <c r="DXA524" s="421"/>
      <c r="DXB524" s="421"/>
      <c r="DXC524" s="421"/>
      <c r="DXD524" s="421"/>
      <c r="DXE524" s="421"/>
      <c r="DXF524" s="421"/>
      <c r="DXG524" s="421"/>
      <c r="DXH524" s="421"/>
      <c r="DXI524" s="421"/>
      <c r="DXJ524" s="421"/>
      <c r="DXK524" s="421"/>
      <c r="DXL524" s="421"/>
      <c r="DXM524" s="421"/>
      <c r="DXN524" s="421"/>
      <c r="DXO524" s="421"/>
      <c r="DXP524" s="421"/>
      <c r="DXQ524" s="421"/>
      <c r="DXR524" s="421"/>
      <c r="DXS524" s="421"/>
      <c r="DXT524" s="421"/>
      <c r="DXU524" s="421"/>
      <c r="DXV524" s="421"/>
      <c r="DXW524" s="421"/>
      <c r="DXX524" s="421"/>
      <c r="DXY524" s="421"/>
      <c r="DXZ524" s="421"/>
      <c r="DYA524" s="421"/>
      <c r="DYB524" s="421"/>
      <c r="DYC524" s="421"/>
      <c r="DYD524" s="421"/>
      <c r="DYE524" s="421"/>
      <c r="DYF524" s="421"/>
      <c r="DYG524" s="421"/>
      <c r="DYH524" s="421"/>
      <c r="DYI524" s="421"/>
      <c r="DYJ524" s="421"/>
      <c r="DYK524" s="421"/>
      <c r="DYL524" s="421"/>
      <c r="DYM524" s="421"/>
      <c r="DYN524" s="421"/>
      <c r="DYO524" s="421"/>
      <c r="DYP524" s="421"/>
      <c r="DYQ524" s="421"/>
      <c r="DYR524" s="421"/>
      <c r="DYS524" s="421"/>
      <c r="DYT524" s="421"/>
      <c r="DYU524" s="421"/>
      <c r="DYV524" s="421"/>
      <c r="DYW524" s="421"/>
      <c r="DYX524" s="421"/>
      <c r="DYY524" s="421"/>
      <c r="DYZ524" s="421"/>
      <c r="DZA524" s="421"/>
      <c r="DZB524" s="421"/>
      <c r="DZC524" s="421"/>
      <c r="DZD524" s="421"/>
      <c r="DZE524" s="421"/>
      <c r="DZF524" s="421"/>
      <c r="DZG524" s="421"/>
      <c r="DZH524" s="421"/>
      <c r="DZI524" s="421"/>
      <c r="DZJ524" s="421"/>
      <c r="DZK524" s="421"/>
      <c r="DZL524" s="421"/>
      <c r="DZM524" s="421"/>
      <c r="DZN524" s="421"/>
      <c r="DZO524" s="421"/>
      <c r="DZP524" s="421"/>
      <c r="DZQ524" s="421"/>
      <c r="DZR524" s="421"/>
      <c r="DZS524" s="421"/>
      <c r="DZT524" s="421"/>
      <c r="DZU524" s="421"/>
      <c r="DZV524" s="421"/>
      <c r="DZW524" s="421"/>
      <c r="DZX524" s="421"/>
      <c r="DZY524" s="421"/>
      <c r="DZZ524" s="421"/>
      <c r="EAA524" s="421"/>
      <c r="EAB524" s="421"/>
      <c r="EAC524" s="421"/>
      <c r="EAD524" s="421"/>
      <c r="EAE524" s="421"/>
      <c r="EAF524" s="421"/>
      <c r="EAG524" s="421"/>
      <c r="EAH524" s="421"/>
      <c r="EAI524" s="421"/>
      <c r="EAJ524" s="421"/>
      <c r="EAK524" s="421"/>
      <c r="EAL524" s="421"/>
      <c r="EAM524" s="421"/>
      <c r="EAN524" s="421"/>
      <c r="EAO524" s="421"/>
      <c r="EAP524" s="421"/>
      <c r="EAQ524" s="421"/>
      <c r="EAR524" s="421"/>
      <c r="EAS524" s="421"/>
      <c r="EAT524" s="421"/>
      <c r="EAU524" s="421"/>
      <c r="EAV524" s="421"/>
      <c r="EAW524" s="421"/>
      <c r="EAX524" s="421"/>
      <c r="EAY524" s="421"/>
      <c r="EAZ524" s="421"/>
      <c r="EBA524" s="421"/>
      <c r="EBB524" s="421"/>
      <c r="EBC524" s="421"/>
      <c r="EBD524" s="421"/>
      <c r="EBE524" s="421"/>
      <c r="EBF524" s="421"/>
      <c r="EBG524" s="421"/>
      <c r="EBH524" s="421"/>
      <c r="EBI524" s="421"/>
      <c r="EBJ524" s="421"/>
      <c r="EBK524" s="421"/>
      <c r="EBL524" s="421"/>
      <c r="EBM524" s="421"/>
      <c r="EBN524" s="421"/>
      <c r="EBO524" s="421"/>
      <c r="EBP524" s="421"/>
      <c r="EBQ524" s="421"/>
      <c r="EBR524" s="421"/>
      <c r="EBS524" s="421"/>
      <c r="EBT524" s="421"/>
      <c r="EBU524" s="421"/>
      <c r="EBV524" s="421"/>
      <c r="EBW524" s="421"/>
      <c r="EBX524" s="421"/>
      <c r="EBY524" s="421"/>
      <c r="EBZ524" s="421"/>
      <c r="ECA524" s="421"/>
      <c r="ECB524" s="421"/>
      <c r="ECC524" s="421"/>
      <c r="ECD524" s="421"/>
      <c r="ECE524" s="421"/>
      <c r="ECF524" s="421"/>
      <c r="ECG524" s="421"/>
      <c r="ECH524" s="421"/>
      <c r="ECI524" s="421"/>
      <c r="ECJ524" s="421"/>
      <c r="ECK524" s="421"/>
      <c r="ECL524" s="421"/>
      <c r="ECM524" s="421"/>
      <c r="ECN524" s="421"/>
      <c r="ECO524" s="421"/>
      <c r="ECP524" s="421"/>
      <c r="ECQ524" s="421"/>
      <c r="ECR524" s="421"/>
      <c r="ECS524" s="421"/>
      <c r="ECT524" s="421"/>
      <c r="ECU524" s="421"/>
      <c r="ECV524" s="421"/>
      <c r="ECW524" s="421"/>
      <c r="ECX524" s="421"/>
      <c r="ECY524" s="421"/>
      <c r="ECZ524" s="421"/>
      <c r="EDA524" s="421"/>
      <c r="EDB524" s="421"/>
      <c r="EDC524" s="421"/>
      <c r="EDD524" s="421"/>
      <c r="EDE524" s="421"/>
      <c r="EDF524" s="421"/>
      <c r="EDG524" s="421"/>
      <c r="EDH524" s="421"/>
      <c r="EDI524" s="421"/>
      <c r="EDJ524" s="421"/>
      <c r="EDK524" s="421"/>
      <c r="EDL524" s="421"/>
      <c r="EDM524" s="421"/>
      <c r="EDN524" s="421"/>
      <c r="EDO524" s="421"/>
      <c r="EDP524" s="421"/>
      <c r="EDQ524" s="421"/>
      <c r="EDR524" s="421"/>
      <c r="EDS524" s="421"/>
      <c r="EDT524" s="421"/>
      <c r="EDU524" s="421"/>
      <c r="EDV524" s="421"/>
      <c r="EDW524" s="421"/>
      <c r="EDX524" s="421"/>
      <c r="EDY524" s="421"/>
      <c r="EDZ524" s="421"/>
      <c r="EEA524" s="421"/>
      <c r="EEB524" s="421"/>
      <c r="EEC524" s="421"/>
      <c r="EED524" s="421"/>
      <c r="EEE524" s="421"/>
      <c r="EEF524" s="421"/>
      <c r="EEG524" s="421"/>
      <c r="EEH524" s="421"/>
      <c r="EEI524" s="421"/>
      <c r="EEJ524" s="421"/>
      <c r="EEK524" s="421"/>
      <c r="EEL524" s="421"/>
      <c r="EEM524" s="421"/>
      <c r="EEN524" s="421"/>
      <c r="EEO524" s="421"/>
      <c r="EEP524" s="421"/>
      <c r="EEQ524" s="421"/>
      <c r="EER524" s="421"/>
      <c r="EES524" s="421"/>
      <c r="EET524" s="421"/>
      <c r="EEU524" s="421"/>
      <c r="EEV524" s="421"/>
      <c r="EEW524" s="421"/>
      <c r="EEX524" s="421"/>
      <c r="EEY524" s="421"/>
      <c r="EEZ524" s="421"/>
      <c r="EFA524" s="421"/>
      <c r="EFB524" s="421"/>
      <c r="EFC524" s="421"/>
      <c r="EFD524" s="421"/>
      <c r="EFE524" s="421"/>
      <c r="EFF524" s="421"/>
      <c r="EFG524" s="421"/>
      <c r="EFH524" s="421"/>
      <c r="EFI524" s="421"/>
      <c r="EFJ524" s="421"/>
      <c r="EFK524" s="421"/>
      <c r="EFL524" s="421"/>
      <c r="EFM524" s="421"/>
      <c r="EFN524" s="421"/>
      <c r="EFO524" s="421"/>
      <c r="EFP524" s="421"/>
      <c r="EFQ524" s="421"/>
      <c r="EFR524" s="421"/>
      <c r="EFS524" s="421"/>
      <c r="EFT524" s="421"/>
      <c r="EFU524" s="421"/>
      <c r="EFV524" s="421"/>
      <c r="EFW524" s="421"/>
      <c r="EFX524" s="421"/>
      <c r="EFY524" s="421"/>
      <c r="EFZ524" s="421"/>
      <c r="EGA524" s="421"/>
      <c r="EGB524" s="421"/>
      <c r="EGC524" s="421"/>
      <c r="EGD524" s="421"/>
      <c r="EGE524" s="421"/>
      <c r="EGF524" s="421"/>
      <c r="EGG524" s="421"/>
      <c r="EGH524" s="421"/>
      <c r="EGI524" s="421"/>
      <c r="EGJ524" s="421"/>
      <c r="EGK524" s="421"/>
      <c r="EGL524" s="421"/>
      <c r="EGM524" s="421"/>
      <c r="EGN524" s="421"/>
      <c r="EGO524" s="421"/>
      <c r="EGP524" s="421"/>
      <c r="EGQ524" s="421"/>
      <c r="EGR524" s="421"/>
      <c r="EGS524" s="421"/>
      <c r="EGT524" s="421"/>
      <c r="EGU524" s="421"/>
      <c r="EGV524" s="421"/>
      <c r="EGW524" s="421"/>
      <c r="EGX524" s="421"/>
      <c r="EGY524" s="421"/>
      <c r="EGZ524" s="421"/>
      <c r="EHA524" s="421"/>
      <c r="EHB524" s="421"/>
      <c r="EHC524" s="421"/>
      <c r="EHD524" s="421"/>
      <c r="EHE524" s="421"/>
      <c r="EHF524" s="421"/>
      <c r="EHG524" s="421"/>
      <c r="EHH524" s="421"/>
      <c r="EHI524" s="421"/>
      <c r="EHJ524" s="421"/>
      <c r="EHK524" s="421"/>
      <c r="EHL524" s="421"/>
      <c r="EHM524" s="421"/>
      <c r="EHN524" s="421"/>
      <c r="EHO524" s="421"/>
      <c r="EHP524" s="421"/>
      <c r="EHQ524" s="421"/>
      <c r="EHR524" s="421"/>
      <c r="EHS524" s="421"/>
      <c r="EHT524" s="421"/>
      <c r="EHU524" s="421"/>
      <c r="EHV524" s="421"/>
      <c r="EHW524" s="421"/>
      <c r="EHX524" s="421"/>
      <c r="EHY524" s="421"/>
      <c r="EHZ524" s="421"/>
      <c r="EIA524" s="421"/>
      <c r="EIB524" s="421"/>
      <c r="EIC524" s="421"/>
      <c r="EID524" s="421"/>
      <c r="EIE524" s="421"/>
      <c r="EIF524" s="421"/>
      <c r="EIG524" s="421"/>
      <c r="EIH524" s="421"/>
      <c r="EII524" s="421"/>
      <c r="EIJ524" s="421"/>
      <c r="EIK524" s="421"/>
      <c r="EIL524" s="421"/>
      <c r="EIM524" s="421"/>
      <c r="EIN524" s="421"/>
      <c r="EIO524" s="421"/>
      <c r="EIP524" s="421"/>
      <c r="EIQ524" s="421"/>
      <c r="EIR524" s="421"/>
      <c r="EIS524" s="421"/>
      <c r="EIT524" s="421"/>
      <c r="EIU524" s="421"/>
      <c r="EIV524" s="421"/>
      <c r="EIW524" s="421"/>
      <c r="EIX524" s="421"/>
      <c r="EIY524" s="421"/>
      <c r="EIZ524" s="421"/>
      <c r="EJA524" s="421"/>
      <c r="EJB524" s="421"/>
      <c r="EJC524" s="421"/>
      <c r="EJD524" s="421"/>
      <c r="EJE524" s="421"/>
      <c r="EJF524" s="421"/>
      <c r="EJG524" s="421"/>
      <c r="EJH524" s="421"/>
      <c r="EJI524" s="421"/>
      <c r="EJJ524" s="421"/>
      <c r="EJK524" s="421"/>
      <c r="EJL524" s="421"/>
      <c r="EJM524" s="421"/>
      <c r="EJN524" s="421"/>
      <c r="EJO524" s="421"/>
      <c r="EJP524" s="421"/>
      <c r="EJQ524" s="421"/>
      <c r="EJR524" s="421"/>
      <c r="EJS524" s="421"/>
      <c r="EJT524" s="421"/>
      <c r="EJU524" s="421"/>
      <c r="EJV524" s="421"/>
      <c r="EJW524" s="421"/>
      <c r="EJX524" s="421"/>
      <c r="EJY524" s="421"/>
      <c r="EJZ524" s="421"/>
      <c r="EKA524" s="421"/>
      <c r="EKB524" s="421"/>
      <c r="EKC524" s="421"/>
      <c r="EKD524" s="421"/>
      <c r="EKE524" s="421"/>
      <c r="EKF524" s="421"/>
      <c r="EKG524" s="421"/>
      <c r="EKH524" s="421"/>
      <c r="EKI524" s="421"/>
      <c r="EKJ524" s="421"/>
      <c r="EKK524" s="421"/>
      <c r="EKL524" s="421"/>
      <c r="EKM524" s="421"/>
      <c r="EKN524" s="421"/>
      <c r="EKO524" s="421"/>
      <c r="EKP524" s="421"/>
      <c r="EKQ524" s="421"/>
      <c r="EKR524" s="421"/>
      <c r="EKS524" s="421"/>
      <c r="EKT524" s="421"/>
      <c r="EKU524" s="421"/>
      <c r="EKV524" s="421"/>
      <c r="EKW524" s="421"/>
      <c r="EKX524" s="421"/>
      <c r="EKY524" s="421"/>
      <c r="EKZ524" s="421"/>
      <c r="ELA524" s="421"/>
      <c r="ELB524" s="421"/>
      <c r="ELC524" s="421"/>
      <c r="ELD524" s="421"/>
      <c r="ELE524" s="421"/>
      <c r="ELF524" s="421"/>
      <c r="ELG524" s="421"/>
      <c r="ELH524" s="421"/>
      <c r="ELI524" s="421"/>
      <c r="ELJ524" s="421"/>
      <c r="ELK524" s="421"/>
      <c r="ELL524" s="421"/>
      <c r="ELM524" s="421"/>
      <c r="ELN524" s="421"/>
      <c r="ELO524" s="421"/>
      <c r="ELP524" s="421"/>
      <c r="ELQ524" s="421"/>
      <c r="ELR524" s="421"/>
      <c r="ELS524" s="421"/>
      <c r="ELT524" s="421"/>
      <c r="ELU524" s="421"/>
      <c r="ELV524" s="421"/>
      <c r="ELW524" s="421"/>
      <c r="ELX524" s="421"/>
      <c r="ELY524" s="421"/>
      <c r="ELZ524" s="421"/>
      <c r="EMA524" s="421"/>
      <c r="EMB524" s="421"/>
      <c r="EMC524" s="421"/>
      <c r="EMD524" s="421"/>
      <c r="EME524" s="421"/>
      <c r="EMF524" s="421"/>
      <c r="EMG524" s="421"/>
      <c r="EMH524" s="421"/>
      <c r="EMI524" s="421"/>
      <c r="EMJ524" s="421"/>
      <c r="EMK524" s="421"/>
      <c r="EML524" s="421"/>
      <c r="EMM524" s="421"/>
      <c r="EMN524" s="421"/>
      <c r="EMO524" s="421"/>
      <c r="EMP524" s="421"/>
      <c r="EMQ524" s="421"/>
      <c r="EMR524" s="421"/>
      <c r="EMS524" s="421"/>
      <c r="EMT524" s="421"/>
      <c r="EMU524" s="421"/>
      <c r="EMV524" s="421"/>
      <c r="EMW524" s="421"/>
      <c r="EMX524" s="421"/>
      <c r="EMY524" s="421"/>
      <c r="EMZ524" s="421"/>
      <c r="ENA524" s="421"/>
      <c r="ENB524" s="421"/>
      <c r="ENC524" s="421"/>
      <c r="END524" s="421"/>
      <c r="ENE524" s="421"/>
      <c r="ENF524" s="421"/>
      <c r="ENG524" s="421"/>
      <c r="ENH524" s="421"/>
      <c r="ENI524" s="421"/>
      <c r="ENJ524" s="421"/>
      <c r="ENK524" s="421"/>
      <c r="ENL524" s="421"/>
      <c r="ENM524" s="421"/>
      <c r="ENN524" s="421"/>
      <c r="ENO524" s="421"/>
      <c r="ENP524" s="421"/>
      <c r="ENQ524" s="421"/>
      <c r="ENR524" s="421"/>
      <c r="ENS524" s="421"/>
      <c r="ENT524" s="421"/>
      <c r="ENU524" s="421"/>
      <c r="ENV524" s="421"/>
      <c r="ENW524" s="421"/>
      <c r="ENX524" s="421"/>
      <c r="ENY524" s="421"/>
      <c r="ENZ524" s="421"/>
      <c r="EOA524" s="421"/>
      <c r="EOB524" s="421"/>
      <c r="EOC524" s="421"/>
      <c r="EOD524" s="421"/>
      <c r="EOE524" s="421"/>
      <c r="EOF524" s="421"/>
      <c r="EOG524" s="421"/>
      <c r="EOH524" s="421"/>
      <c r="EOI524" s="421"/>
      <c r="EOJ524" s="421"/>
      <c r="EOK524" s="421"/>
      <c r="EOL524" s="421"/>
      <c r="EOM524" s="421"/>
      <c r="EON524" s="421"/>
      <c r="EOO524" s="421"/>
      <c r="EOP524" s="421"/>
      <c r="EOQ524" s="421"/>
      <c r="EOR524" s="421"/>
      <c r="EOS524" s="421"/>
      <c r="EOT524" s="421"/>
      <c r="EOU524" s="421"/>
      <c r="EOV524" s="421"/>
      <c r="EOW524" s="421"/>
      <c r="EOX524" s="421"/>
      <c r="EOY524" s="421"/>
      <c r="EOZ524" s="421"/>
      <c r="EPA524" s="421"/>
      <c r="EPB524" s="421"/>
      <c r="EPC524" s="421"/>
      <c r="EPD524" s="421"/>
      <c r="EPE524" s="421"/>
      <c r="EPF524" s="421"/>
      <c r="EPG524" s="421"/>
      <c r="EPH524" s="421"/>
      <c r="EPI524" s="421"/>
      <c r="EPJ524" s="421"/>
      <c r="EPK524" s="421"/>
      <c r="EPL524" s="421"/>
      <c r="EPM524" s="421"/>
      <c r="EPN524" s="421"/>
      <c r="EPO524" s="421"/>
      <c r="EPP524" s="421"/>
      <c r="EPQ524" s="421"/>
      <c r="EPR524" s="421"/>
      <c r="EPS524" s="421"/>
      <c r="EPT524" s="421"/>
      <c r="EPU524" s="421"/>
      <c r="EPV524" s="421"/>
      <c r="EPW524" s="421"/>
      <c r="EPX524" s="421"/>
      <c r="EPY524" s="421"/>
      <c r="EPZ524" s="421"/>
      <c r="EQA524" s="421"/>
      <c r="EQB524" s="421"/>
      <c r="EQC524" s="421"/>
      <c r="EQD524" s="421"/>
      <c r="EQE524" s="421"/>
      <c r="EQF524" s="421"/>
      <c r="EQG524" s="421"/>
      <c r="EQH524" s="421"/>
      <c r="EQI524" s="421"/>
      <c r="EQJ524" s="421"/>
      <c r="EQK524" s="421"/>
      <c r="EQL524" s="421"/>
      <c r="EQM524" s="421"/>
      <c r="EQN524" s="421"/>
      <c r="EQO524" s="421"/>
      <c r="EQP524" s="421"/>
      <c r="EQQ524" s="421"/>
      <c r="EQR524" s="421"/>
      <c r="EQS524" s="421"/>
      <c r="EQT524" s="421"/>
      <c r="EQU524" s="421"/>
      <c r="EQV524" s="421"/>
      <c r="EQW524" s="421"/>
      <c r="EQX524" s="421"/>
      <c r="EQY524" s="421"/>
      <c r="EQZ524" s="421"/>
      <c r="ERA524" s="421"/>
      <c r="ERB524" s="421"/>
      <c r="ERC524" s="421"/>
      <c r="ERD524" s="421"/>
      <c r="ERE524" s="421"/>
      <c r="ERF524" s="421"/>
      <c r="ERG524" s="421"/>
      <c r="ERH524" s="421"/>
      <c r="ERI524" s="421"/>
      <c r="ERJ524" s="421"/>
      <c r="ERK524" s="421"/>
      <c r="ERL524" s="421"/>
      <c r="ERM524" s="421"/>
      <c r="ERN524" s="421"/>
      <c r="ERO524" s="421"/>
      <c r="ERP524" s="421"/>
      <c r="ERQ524" s="421"/>
      <c r="ERR524" s="421"/>
      <c r="ERS524" s="421"/>
      <c r="ERT524" s="421"/>
      <c r="ERU524" s="421"/>
      <c r="ERV524" s="421"/>
      <c r="ERW524" s="421"/>
      <c r="ERX524" s="421"/>
      <c r="ERY524" s="421"/>
      <c r="ERZ524" s="421"/>
      <c r="ESA524" s="421"/>
      <c r="ESB524" s="421"/>
      <c r="ESC524" s="421"/>
      <c r="ESD524" s="421"/>
      <c r="ESE524" s="421"/>
      <c r="ESF524" s="421"/>
      <c r="ESG524" s="421"/>
      <c r="ESH524" s="421"/>
      <c r="ESI524" s="421"/>
      <c r="ESJ524" s="421"/>
      <c r="ESK524" s="421"/>
      <c r="ESL524" s="421"/>
      <c r="ESM524" s="421"/>
      <c r="ESN524" s="421"/>
      <c r="ESO524" s="421"/>
      <c r="ESP524" s="421"/>
      <c r="ESQ524" s="421"/>
      <c r="ESR524" s="421"/>
      <c r="ESS524" s="421"/>
      <c r="EST524" s="421"/>
      <c r="ESU524" s="421"/>
      <c r="ESV524" s="421"/>
      <c r="ESW524" s="421"/>
      <c r="ESX524" s="421"/>
      <c r="ESY524" s="421"/>
      <c r="ESZ524" s="421"/>
      <c r="ETA524" s="421"/>
      <c r="ETB524" s="421"/>
      <c r="ETC524" s="421"/>
      <c r="ETD524" s="421"/>
      <c r="ETE524" s="421"/>
      <c r="ETF524" s="421"/>
      <c r="ETG524" s="421"/>
      <c r="ETH524" s="421"/>
      <c r="ETI524" s="421"/>
      <c r="ETJ524" s="421"/>
      <c r="ETK524" s="421"/>
      <c r="ETL524" s="421"/>
      <c r="ETM524" s="421"/>
      <c r="ETN524" s="421"/>
      <c r="ETO524" s="421"/>
      <c r="ETP524" s="421"/>
      <c r="ETQ524" s="421"/>
      <c r="ETR524" s="421"/>
      <c r="ETS524" s="421"/>
      <c r="ETT524" s="421"/>
      <c r="ETU524" s="421"/>
      <c r="ETV524" s="421"/>
      <c r="ETW524" s="421"/>
      <c r="ETX524" s="421"/>
      <c r="ETY524" s="421"/>
      <c r="ETZ524" s="421"/>
      <c r="EUA524" s="421"/>
      <c r="EUB524" s="421"/>
      <c r="EUC524" s="421"/>
      <c r="EUD524" s="421"/>
      <c r="EUE524" s="421"/>
      <c r="EUF524" s="421"/>
      <c r="EUG524" s="421"/>
      <c r="EUH524" s="421"/>
      <c r="EUI524" s="421"/>
      <c r="EUJ524" s="421"/>
      <c r="EUK524" s="421"/>
      <c r="EUL524" s="421"/>
      <c r="EUM524" s="421"/>
      <c r="EUN524" s="421"/>
      <c r="EUO524" s="421"/>
      <c r="EUP524" s="421"/>
      <c r="EUQ524" s="421"/>
      <c r="EUR524" s="421"/>
      <c r="EUS524" s="421"/>
      <c r="EUT524" s="421"/>
      <c r="EUU524" s="421"/>
      <c r="EUV524" s="421"/>
      <c r="EUW524" s="421"/>
      <c r="EUX524" s="421"/>
      <c r="EUY524" s="421"/>
      <c r="EUZ524" s="421"/>
      <c r="EVA524" s="421"/>
      <c r="EVB524" s="421"/>
      <c r="EVC524" s="421"/>
      <c r="EVD524" s="421"/>
      <c r="EVE524" s="421"/>
      <c r="EVF524" s="421"/>
      <c r="EVG524" s="421"/>
      <c r="EVH524" s="421"/>
      <c r="EVI524" s="421"/>
      <c r="EVJ524" s="421"/>
      <c r="EVK524" s="421"/>
      <c r="EVL524" s="421"/>
      <c r="EVM524" s="421"/>
      <c r="EVN524" s="421"/>
      <c r="EVO524" s="421"/>
      <c r="EVP524" s="421"/>
      <c r="EVQ524" s="421"/>
      <c r="EVR524" s="421"/>
      <c r="EVS524" s="421"/>
      <c r="EVT524" s="421"/>
      <c r="EVU524" s="421"/>
      <c r="EVV524" s="421"/>
      <c r="EVW524" s="421"/>
      <c r="EVX524" s="421"/>
      <c r="EVY524" s="421"/>
      <c r="EVZ524" s="421"/>
      <c r="EWA524" s="421"/>
      <c r="EWB524" s="421"/>
      <c r="EWC524" s="421"/>
      <c r="EWD524" s="421"/>
      <c r="EWE524" s="421"/>
      <c r="EWF524" s="421"/>
      <c r="EWG524" s="421"/>
      <c r="EWH524" s="421"/>
      <c r="EWI524" s="421"/>
      <c r="EWJ524" s="421"/>
      <c r="EWK524" s="421"/>
      <c r="EWL524" s="421"/>
      <c r="EWM524" s="421"/>
      <c r="EWN524" s="421"/>
      <c r="EWO524" s="421"/>
      <c r="EWP524" s="421"/>
      <c r="EWQ524" s="421"/>
      <c r="EWR524" s="421"/>
      <c r="EWS524" s="421"/>
      <c r="EWT524" s="421"/>
      <c r="EWU524" s="421"/>
      <c r="EWV524" s="421"/>
      <c r="EWW524" s="421"/>
      <c r="EWX524" s="421"/>
      <c r="EWY524" s="421"/>
      <c r="EWZ524" s="421"/>
      <c r="EXA524" s="421"/>
      <c r="EXB524" s="421"/>
      <c r="EXC524" s="421"/>
      <c r="EXD524" s="421"/>
      <c r="EXE524" s="421"/>
      <c r="EXF524" s="421"/>
      <c r="EXG524" s="421"/>
      <c r="EXH524" s="421"/>
      <c r="EXI524" s="421"/>
      <c r="EXJ524" s="421"/>
      <c r="EXK524" s="421"/>
      <c r="EXL524" s="421"/>
      <c r="EXM524" s="421"/>
      <c r="EXN524" s="421"/>
      <c r="EXO524" s="421"/>
      <c r="EXP524" s="421"/>
      <c r="EXQ524" s="421"/>
      <c r="EXR524" s="421"/>
      <c r="EXS524" s="421"/>
      <c r="EXT524" s="421"/>
      <c r="EXU524" s="421"/>
      <c r="EXV524" s="421"/>
      <c r="EXW524" s="421"/>
      <c r="EXX524" s="421"/>
      <c r="EXY524" s="421"/>
      <c r="EXZ524" s="421"/>
      <c r="EYA524" s="421"/>
      <c r="EYB524" s="421"/>
      <c r="EYC524" s="421"/>
      <c r="EYD524" s="421"/>
      <c r="EYE524" s="421"/>
      <c r="EYF524" s="421"/>
      <c r="EYG524" s="421"/>
      <c r="EYH524" s="421"/>
      <c r="EYI524" s="421"/>
      <c r="EYJ524" s="421"/>
      <c r="EYK524" s="421"/>
      <c r="EYL524" s="421"/>
      <c r="EYM524" s="421"/>
      <c r="EYN524" s="421"/>
      <c r="EYO524" s="421"/>
      <c r="EYP524" s="421"/>
      <c r="EYQ524" s="421"/>
      <c r="EYR524" s="421"/>
      <c r="EYS524" s="421"/>
      <c r="EYT524" s="421"/>
      <c r="EYU524" s="421"/>
      <c r="EYV524" s="421"/>
      <c r="EYW524" s="421"/>
      <c r="EYX524" s="421"/>
      <c r="EYY524" s="421"/>
      <c r="EYZ524" s="421"/>
      <c r="EZA524" s="421"/>
      <c r="EZB524" s="421"/>
      <c r="EZC524" s="421"/>
      <c r="EZD524" s="421"/>
      <c r="EZE524" s="421"/>
      <c r="EZF524" s="421"/>
      <c r="EZG524" s="421"/>
      <c r="EZH524" s="421"/>
      <c r="EZI524" s="421"/>
      <c r="EZJ524" s="421"/>
      <c r="EZK524" s="421"/>
      <c r="EZL524" s="421"/>
      <c r="EZM524" s="421"/>
      <c r="EZN524" s="421"/>
      <c r="EZO524" s="421"/>
      <c r="EZP524" s="421"/>
      <c r="EZQ524" s="421"/>
      <c r="EZR524" s="421"/>
      <c r="EZS524" s="421"/>
      <c r="EZT524" s="421"/>
      <c r="EZU524" s="421"/>
      <c r="EZV524" s="421"/>
      <c r="EZW524" s="421"/>
      <c r="EZX524" s="421"/>
      <c r="EZY524" s="421"/>
      <c r="EZZ524" s="421"/>
      <c r="FAA524" s="421"/>
      <c r="FAB524" s="421"/>
      <c r="FAC524" s="421"/>
      <c r="FAD524" s="421"/>
      <c r="FAE524" s="421"/>
      <c r="FAF524" s="421"/>
      <c r="FAG524" s="421"/>
      <c r="FAH524" s="421"/>
      <c r="FAI524" s="421"/>
      <c r="FAJ524" s="421"/>
      <c r="FAK524" s="421"/>
      <c r="FAL524" s="421"/>
      <c r="FAM524" s="421"/>
      <c r="FAN524" s="421"/>
      <c r="FAO524" s="421"/>
      <c r="FAP524" s="421"/>
      <c r="FAQ524" s="421"/>
      <c r="FAR524" s="421"/>
      <c r="FAS524" s="421"/>
      <c r="FAT524" s="421"/>
      <c r="FAU524" s="421"/>
      <c r="FAV524" s="421"/>
      <c r="FAW524" s="421"/>
      <c r="FAX524" s="421"/>
      <c r="FAY524" s="421"/>
      <c r="FAZ524" s="421"/>
      <c r="FBA524" s="421"/>
      <c r="FBB524" s="421"/>
      <c r="FBC524" s="421"/>
      <c r="FBD524" s="421"/>
      <c r="FBE524" s="421"/>
      <c r="FBF524" s="421"/>
      <c r="FBG524" s="421"/>
      <c r="FBH524" s="421"/>
      <c r="FBI524" s="421"/>
      <c r="FBJ524" s="421"/>
      <c r="FBK524" s="421"/>
      <c r="FBL524" s="421"/>
      <c r="FBM524" s="421"/>
      <c r="FBN524" s="421"/>
      <c r="FBO524" s="421"/>
      <c r="FBP524" s="421"/>
      <c r="FBQ524" s="421"/>
      <c r="FBR524" s="421"/>
      <c r="FBS524" s="421"/>
      <c r="FBT524" s="421"/>
      <c r="FBU524" s="421"/>
      <c r="FBV524" s="421"/>
      <c r="FBW524" s="421"/>
      <c r="FBX524" s="421"/>
      <c r="FBY524" s="421"/>
      <c r="FBZ524" s="421"/>
      <c r="FCA524" s="421"/>
      <c r="FCB524" s="421"/>
      <c r="FCC524" s="421"/>
      <c r="FCD524" s="421"/>
      <c r="FCE524" s="421"/>
      <c r="FCF524" s="421"/>
      <c r="FCG524" s="421"/>
      <c r="FCH524" s="421"/>
      <c r="FCI524" s="421"/>
      <c r="FCJ524" s="421"/>
      <c r="FCK524" s="421"/>
      <c r="FCL524" s="421"/>
      <c r="FCM524" s="421"/>
      <c r="FCN524" s="421"/>
      <c r="FCO524" s="421"/>
      <c r="FCP524" s="421"/>
      <c r="FCQ524" s="421"/>
      <c r="FCR524" s="421"/>
      <c r="FCS524" s="421"/>
      <c r="FCT524" s="421"/>
      <c r="FCU524" s="421"/>
      <c r="FCV524" s="421"/>
      <c r="FCW524" s="421"/>
      <c r="FCX524" s="421"/>
      <c r="FCY524" s="421"/>
      <c r="FCZ524" s="421"/>
      <c r="FDA524" s="421"/>
      <c r="FDB524" s="421"/>
      <c r="FDC524" s="421"/>
      <c r="FDD524" s="421"/>
      <c r="FDE524" s="421"/>
      <c r="FDF524" s="421"/>
      <c r="FDG524" s="421"/>
      <c r="FDH524" s="421"/>
      <c r="FDI524" s="421"/>
      <c r="FDJ524" s="421"/>
      <c r="FDK524" s="421"/>
      <c r="FDL524" s="421"/>
      <c r="FDM524" s="421"/>
      <c r="FDN524" s="421"/>
      <c r="FDO524" s="421"/>
      <c r="FDP524" s="421"/>
      <c r="FDQ524" s="421"/>
      <c r="FDR524" s="421"/>
      <c r="FDS524" s="421"/>
      <c r="FDT524" s="421"/>
      <c r="FDU524" s="421"/>
      <c r="FDV524" s="421"/>
      <c r="FDW524" s="421"/>
      <c r="FDX524" s="421"/>
      <c r="FDY524" s="421"/>
      <c r="FDZ524" s="421"/>
      <c r="FEA524" s="421"/>
      <c r="FEB524" s="421"/>
      <c r="FEC524" s="421"/>
      <c r="FED524" s="421"/>
      <c r="FEE524" s="421"/>
      <c r="FEF524" s="421"/>
      <c r="FEG524" s="421"/>
      <c r="FEH524" s="421"/>
      <c r="FEI524" s="421"/>
      <c r="FEJ524" s="421"/>
      <c r="FEK524" s="421"/>
      <c r="FEL524" s="421"/>
      <c r="FEM524" s="421"/>
      <c r="FEN524" s="421"/>
      <c r="FEO524" s="421"/>
      <c r="FEP524" s="421"/>
      <c r="FEQ524" s="421"/>
      <c r="FER524" s="421"/>
      <c r="FES524" s="421"/>
      <c r="FET524" s="421"/>
      <c r="FEU524" s="421"/>
      <c r="FEV524" s="421"/>
      <c r="FEW524" s="421"/>
      <c r="FEX524" s="421"/>
      <c r="FEY524" s="421"/>
      <c r="FEZ524" s="421"/>
      <c r="FFA524" s="421"/>
      <c r="FFB524" s="421"/>
      <c r="FFC524" s="421"/>
      <c r="FFD524" s="421"/>
      <c r="FFE524" s="421"/>
      <c r="FFF524" s="421"/>
      <c r="FFG524" s="421"/>
      <c r="FFH524" s="421"/>
      <c r="FFI524" s="421"/>
      <c r="FFJ524" s="421"/>
      <c r="FFK524" s="421"/>
      <c r="FFL524" s="421"/>
      <c r="FFM524" s="421"/>
      <c r="FFN524" s="421"/>
      <c r="FFO524" s="421"/>
      <c r="FFP524" s="421"/>
      <c r="FFQ524" s="421"/>
      <c r="FFR524" s="421"/>
      <c r="FFS524" s="421"/>
      <c r="FFT524" s="421"/>
      <c r="FFU524" s="421"/>
      <c r="FFV524" s="421"/>
      <c r="FFW524" s="421"/>
      <c r="FFX524" s="421"/>
      <c r="FFY524" s="421"/>
      <c r="FFZ524" s="421"/>
      <c r="FGA524" s="421"/>
      <c r="FGB524" s="421"/>
      <c r="FGC524" s="421"/>
      <c r="FGD524" s="421"/>
      <c r="FGE524" s="421"/>
      <c r="FGF524" s="421"/>
      <c r="FGG524" s="421"/>
      <c r="FGH524" s="421"/>
      <c r="FGI524" s="421"/>
      <c r="FGJ524" s="421"/>
      <c r="FGK524" s="421"/>
      <c r="FGL524" s="421"/>
      <c r="FGM524" s="421"/>
      <c r="FGN524" s="421"/>
      <c r="FGO524" s="421"/>
      <c r="FGP524" s="421"/>
      <c r="FGQ524" s="421"/>
      <c r="FGR524" s="421"/>
      <c r="FGS524" s="421"/>
      <c r="FGT524" s="421"/>
      <c r="FGU524" s="421"/>
      <c r="FGV524" s="421"/>
      <c r="FGW524" s="421"/>
      <c r="FGX524" s="421"/>
      <c r="FGY524" s="421"/>
      <c r="FGZ524" s="421"/>
      <c r="FHA524" s="421"/>
      <c r="FHB524" s="421"/>
      <c r="FHC524" s="421"/>
      <c r="FHD524" s="421"/>
      <c r="FHE524" s="421"/>
      <c r="FHF524" s="421"/>
      <c r="FHG524" s="421"/>
      <c r="FHH524" s="421"/>
      <c r="FHI524" s="421"/>
      <c r="FHJ524" s="421"/>
      <c r="FHK524" s="421"/>
      <c r="FHL524" s="421"/>
      <c r="FHM524" s="421"/>
      <c r="FHN524" s="421"/>
      <c r="FHO524" s="421"/>
      <c r="FHP524" s="421"/>
      <c r="FHQ524" s="421"/>
      <c r="FHR524" s="421"/>
      <c r="FHS524" s="421"/>
      <c r="FHT524" s="421"/>
      <c r="FHU524" s="421"/>
      <c r="FHV524" s="421"/>
      <c r="FHW524" s="421"/>
      <c r="FHX524" s="421"/>
      <c r="FHY524" s="421"/>
      <c r="FHZ524" s="421"/>
      <c r="FIA524" s="421"/>
      <c r="FIB524" s="421"/>
      <c r="FIC524" s="421"/>
      <c r="FID524" s="421"/>
      <c r="FIE524" s="421"/>
      <c r="FIF524" s="421"/>
      <c r="FIG524" s="421"/>
      <c r="FIH524" s="421"/>
      <c r="FII524" s="421"/>
      <c r="FIJ524" s="421"/>
      <c r="FIK524" s="421"/>
      <c r="FIL524" s="421"/>
      <c r="FIM524" s="421"/>
      <c r="FIN524" s="421"/>
      <c r="FIO524" s="421"/>
      <c r="FIP524" s="421"/>
      <c r="FIQ524" s="421"/>
      <c r="FIR524" s="421"/>
      <c r="FIS524" s="421"/>
      <c r="FIT524" s="421"/>
      <c r="FIU524" s="421"/>
      <c r="FIV524" s="421"/>
      <c r="FIW524" s="421"/>
      <c r="FIX524" s="421"/>
      <c r="FIY524" s="421"/>
      <c r="FIZ524" s="421"/>
      <c r="FJA524" s="421"/>
      <c r="FJB524" s="421"/>
      <c r="FJC524" s="421"/>
      <c r="FJD524" s="421"/>
      <c r="FJE524" s="421"/>
      <c r="FJF524" s="421"/>
      <c r="FJG524" s="421"/>
      <c r="FJH524" s="421"/>
      <c r="FJI524" s="421"/>
      <c r="FJJ524" s="421"/>
      <c r="FJK524" s="421"/>
      <c r="FJL524" s="421"/>
      <c r="FJM524" s="421"/>
      <c r="FJN524" s="421"/>
      <c r="FJO524" s="421"/>
      <c r="FJP524" s="421"/>
      <c r="FJQ524" s="421"/>
      <c r="FJR524" s="421"/>
      <c r="FJS524" s="421"/>
      <c r="FJT524" s="421"/>
      <c r="FJU524" s="421"/>
      <c r="FJV524" s="421"/>
      <c r="FJW524" s="421"/>
      <c r="FJX524" s="421"/>
      <c r="FJY524" s="421"/>
      <c r="FJZ524" s="421"/>
      <c r="FKA524" s="421"/>
      <c r="FKB524" s="421"/>
      <c r="FKC524" s="421"/>
      <c r="FKD524" s="421"/>
      <c r="FKE524" s="421"/>
      <c r="FKF524" s="421"/>
      <c r="FKG524" s="421"/>
      <c r="FKH524" s="421"/>
      <c r="FKI524" s="421"/>
      <c r="FKJ524" s="421"/>
      <c r="FKK524" s="421"/>
      <c r="FKL524" s="421"/>
      <c r="FKM524" s="421"/>
      <c r="FKN524" s="421"/>
      <c r="FKO524" s="421"/>
      <c r="FKP524" s="421"/>
      <c r="FKQ524" s="421"/>
      <c r="FKR524" s="421"/>
      <c r="FKS524" s="421"/>
      <c r="FKT524" s="421"/>
      <c r="FKU524" s="421"/>
      <c r="FKV524" s="421"/>
      <c r="FKW524" s="421"/>
      <c r="FKX524" s="421"/>
      <c r="FKY524" s="421"/>
      <c r="FKZ524" s="421"/>
      <c r="FLA524" s="421"/>
      <c r="FLB524" s="421"/>
      <c r="FLC524" s="421"/>
      <c r="FLD524" s="421"/>
      <c r="FLE524" s="421"/>
      <c r="FLF524" s="421"/>
      <c r="FLG524" s="421"/>
      <c r="FLH524" s="421"/>
      <c r="FLI524" s="421"/>
      <c r="FLJ524" s="421"/>
      <c r="FLK524" s="421"/>
      <c r="FLL524" s="421"/>
      <c r="FLM524" s="421"/>
      <c r="FLN524" s="421"/>
      <c r="FLO524" s="421"/>
      <c r="FLP524" s="421"/>
      <c r="FLQ524" s="421"/>
      <c r="FLR524" s="421"/>
      <c r="FLS524" s="421"/>
      <c r="FLT524" s="421"/>
      <c r="FLU524" s="421"/>
      <c r="FLV524" s="421"/>
      <c r="FLW524" s="421"/>
      <c r="FLX524" s="421"/>
      <c r="FLY524" s="421"/>
      <c r="FLZ524" s="421"/>
      <c r="FMA524" s="421"/>
      <c r="FMB524" s="421"/>
      <c r="FMC524" s="421"/>
      <c r="FMD524" s="421"/>
      <c r="FME524" s="421"/>
      <c r="FMF524" s="421"/>
      <c r="FMG524" s="421"/>
      <c r="FMH524" s="421"/>
      <c r="FMI524" s="421"/>
      <c r="FMJ524" s="421"/>
      <c r="FMK524" s="421"/>
      <c r="FML524" s="421"/>
      <c r="FMM524" s="421"/>
      <c r="FMN524" s="421"/>
      <c r="FMO524" s="421"/>
      <c r="FMP524" s="421"/>
      <c r="FMQ524" s="421"/>
      <c r="FMR524" s="421"/>
      <c r="FMS524" s="421"/>
      <c r="FMT524" s="421"/>
      <c r="FMU524" s="421"/>
      <c r="FMV524" s="421"/>
      <c r="FMW524" s="421"/>
      <c r="FMX524" s="421"/>
      <c r="FMY524" s="421"/>
      <c r="FMZ524" s="421"/>
      <c r="FNA524" s="421"/>
      <c r="FNB524" s="421"/>
      <c r="FNC524" s="421"/>
      <c r="FND524" s="421"/>
      <c r="FNE524" s="421"/>
      <c r="FNF524" s="421"/>
      <c r="FNG524" s="421"/>
      <c r="FNH524" s="421"/>
      <c r="FNI524" s="421"/>
      <c r="FNJ524" s="421"/>
      <c r="FNK524" s="421"/>
      <c r="FNL524" s="421"/>
      <c r="FNM524" s="421"/>
      <c r="FNN524" s="421"/>
      <c r="FNO524" s="421"/>
      <c r="FNP524" s="421"/>
      <c r="FNQ524" s="421"/>
      <c r="FNR524" s="421"/>
      <c r="FNS524" s="421"/>
      <c r="FNT524" s="421"/>
      <c r="FNU524" s="421"/>
      <c r="FNV524" s="421"/>
      <c r="FNW524" s="421"/>
      <c r="FNX524" s="421"/>
      <c r="FNY524" s="421"/>
      <c r="FNZ524" s="421"/>
      <c r="FOA524" s="421"/>
      <c r="FOB524" s="421"/>
      <c r="FOC524" s="421"/>
      <c r="FOD524" s="421"/>
      <c r="FOE524" s="421"/>
      <c r="FOF524" s="421"/>
      <c r="FOG524" s="421"/>
      <c r="FOH524" s="421"/>
      <c r="FOI524" s="421"/>
      <c r="FOJ524" s="421"/>
      <c r="FOK524" s="421"/>
      <c r="FOL524" s="421"/>
      <c r="FOM524" s="421"/>
      <c r="FON524" s="421"/>
      <c r="FOO524" s="421"/>
      <c r="FOP524" s="421"/>
      <c r="FOQ524" s="421"/>
      <c r="FOR524" s="421"/>
      <c r="FOS524" s="421"/>
      <c r="FOT524" s="421"/>
      <c r="FOU524" s="421"/>
      <c r="FOV524" s="421"/>
      <c r="FOW524" s="421"/>
      <c r="FOX524" s="421"/>
      <c r="FOY524" s="421"/>
      <c r="FOZ524" s="421"/>
      <c r="FPA524" s="421"/>
      <c r="FPB524" s="421"/>
      <c r="FPC524" s="421"/>
      <c r="FPD524" s="421"/>
      <c r="FPE524" s="421"/>
      <c r="FPF524" s="421"/>
      <c r="FPG524" s="421"/>
      <c r="FPH524" s="421"/>
      <c r="FPI524" s="421"/>
      <c r="FPJ524" s="421"/>
      <c r="FPK524" s="421"/>
      <c r="FPL524" s="421"/>
      <c r="FPM524" s="421"/>
      <c r="FPN524" s="421"/>
      <c r="FPO524" s="421"/>
      <c r="FPP524" s="421"/>
      <c r="FPQ524" s="421"/>
      <c r="FPR524" s="421"/>
      <c r="FPS524" s="421"/>
      <c r="FPT524" s="421"/>
      <c r="FPU524" s="421"/>
      <c r="FPV524" s="421"/>
      <c r="FPW524" s="421"/>
      <c r="FPX524" s="421"/>
      <c r="FPY524" s="421"/>
      <c r="FPZ524" s="421"/>
      <c r="FQA524" s="421"/>
      <c r="FQB524" s="421"/>
      <c r="FQC524" s="421"/>
      <c r="FQD524" s="421"/>
      <c r="FQE524" s="421"/>
      <c r="FQF524" s="421"/>
      <c r="FQG524" s="421"/>
      <c r="FQH524" s="421"/>
      <c r="FQI524" s="421"/>
      <c r="FQJ524" s="421"/>
      <c r="FQK524" s="421"/>
      <c r="FQL524" s="421"/>
      <c r="FQM524" s="421"/>
      <c r="FQN524" s="421"/>
      <c r="FQO524" s="421"/>
      <c r="FQP524" s="421"/>
      <c r="FQQ524" s="421"/>
      <c r="FQR524" s="421"/>
      <c r="FQS524" s="421"/>
      <c r="FQT524" s="421"/>
      <c r="FQU524" s="421"/>
      <c r="FQV524" s="421"/>
      <c r="FQW524" s="421"/>
      <c r="FQX524" s="421"/>
      <c r="FQY524" s="421"/>
      <c r="FQZ524" s="421"/>
      <c r="FRA524" s="421"/>
      <c r="FRB524" s="421"/>
      <c r="FRC524" s="421"/>
      <c r="FRD524" s="421"/>
      <c r="FRE524" s="421"/>
      <c r="FRF524" s="421"/>
      <c r="FRG524" s="421"/>
      <c r="FRH524" s="421"/>
      <c r="FRI524" s="421"/>
      <c r="FRJ524" s="421"/>
      <c r="FRK524" s="421"/>
      <c r="FRL524" s="421"/>
      <c r="FRM524" s="421"/>
      <c r="FRN524" s="421"/>
      <c r="FRO524" s="421"/>
      <c r="FRP524" s="421"/>
      <c r="FRQ524" s="421"/>
      <c r="FRR524" s="421"/>
      <c r="FRS524" s="421"/>
      <c r="FRT524" s="421"/>
      <c r="FRU524" s="421"/>
      <c r="FRV524" s="421"/>
      <c r="FRW524" s="421"/>
      <c r="FRX524" s="421"/>
      <c r="FRY524" s="421"/>
      <c r="FRZ524" s="421"/>
      <c r="FSA524" s="421"/>
      <c r="FSB524" s="421"/>
      <c r="FSC524" s="421"/>
      <c r="FSD524" s="421"/>
      <c r="FSE524" s="421"/>
      <c r="FSF524" s="421"/>
      <c r="FSG524" s="421"/>
      <c r="FSH524" s="421"/>
      <c r="FSI524" s="421"/>
      <c r="FSJ524" s="421"/>
      <c r="FSK524" s="421"/>
      <c r="FSL524" s="421"/>
      <c r="FSM524" s="421"/>
      <c r="FSN524" s="421"/>
      <c r="FSO524" s="421"/>
      <c r="FSP524" s="421"/>
      <c r="FSQ524" s="421"/>
      <c r="FSR524" s="421"/>
      <c r="FSS524" s="421"/>
      <c r="FST524" s="421"/>
      <c r="FSU524" s="421"/>
      <c r="FSV524" s="421"/>
      <c r="FSW524" s="421"/>
      <c r="FSX524" s="421"/>
      <c r="FSY524" s="421"/>
      <c r="FSZ524" s="421"/>
      <c r="FTA524" s="421"/>
      <c r="FTB524" s="421"/>
      <c r="FTC524" s="421"/>
      <c r="FTD524" s="421"/>
      <c r="FTE524" s="421"/>
      <c r="FTF524" s="421"/>
      <c r="FTG524" s="421"/>
      <c r="FTH524" s="421"/>
      <c r="FTI524" s="421"/>
      <c r="FTJ524" s="421"/>
      <c r="FTK524" s="421"/>
      <c r="FTL524" s="421"/>
      <c r="FTM524" s="421"/>
      <c r="FTN524" s="421"/>
      <c r="FTO524" s="421"/>
      <c r="FTP524" s="421"/>
      <c r="FTQ524" s="421"/>
      <c r="FTR524" s="421"/>
      <c r="FTS524" s="421"/>
      <c r="FTT524" s="421"/>
      <c r="FTU524" s="421"/>
      <c r="FTV524" s="421"/>
      <c r="FTW524" s="421"/>
      <c r="FTX524" s="421"/>
      <c r="FTY524" s="421"/>
      <c r="FTZ524" s="421"/>
      <c r="FUA524" s="421"/>
      <c r="FUB524" s="421"/>
      <c r="FUC524" s="421"/>
      <c r="FUD524" s="421"/>
      <c r="FUE524" s="421"/>
      <c r="FUF524" s="421"/>
      <c r="FUG524" s="421"/>
      <c r="FUH524" s="421"/>
      <c r="FUI524" s="421"/>
      <c r="FUJ524" s="421"/>
      <c r="FUK524" s="421"/>
      <c r="FUL524" s="421"/>
      <c r="FUM524" s="421"/>
      <c r="FUN524" s="421"/>
      <c r="FUO524" s="421"/>
      <c r="FUP524" s="421"/>
      <c r="FUQ524" s="421"/>
      <c r="FUR524" s="421"/>
      <c r="FUS524" s="421"/>
      <c r="FUT524" s="421"/>
      <c r="FUU524" s="421"/>
      <c r="FUV524" s="421"/>
      <c r="FUW524" s="421"/>
      <c r="FUX524" s="421"/>
      <c r="FUY524" s="421"/>
      <c r="FUZ524" s="421"/>
      <c r="FVA524" s="421"/>
      <c r="FVB524" s="421"/>
      <c r="FVC524" s="421"/>
      <c r="FVD524" s="421"/>
      <c r="FVE524" s="421"/>
      <c r="FVF524" s="421"/>
      <c r="FVG524" s="421"/>
      <c r="FVH524" s="421"/>
      <c r="FVI524" s="421"/>
      <c r="FVJ524" s="421"/>
      <c r="FVK524" s="421"/>
      <c r="FVL524" s="421"/>
      <c r="FVM524" s="421"/>
      <c r="FVN524" s="421"/>
      <c r="FVO524" s="421"/>
      <c r="FVP524" s="421"/>
      <c r="FVQ524" s="421"/>
      <c r="FVR524" s="421"/>
      <c r="FVS524" s="421"/>
      <c r="FVT524" s="421"/>
      <c r="FVU524" s="421"/>
      <c r="FVV524" s="421"/>
      <c r="FVW524" s="421"/>
      <c r="FVX524" s="421"/>
      <c r="FVY524" s="421"/>
      <c r="FVZ524" s="421"/>
      <c r="FWA524" s="421"/>
      <c r="FWB524" s="421"/>
      <c r="FWC524" s="421"/>
      <c r="FWD524" s="421"/>
      <c r="FWE524" s="421"/>
      <c r="FWF524" s="421"/>
      <c r="FWG524" s="421"/>
      <c r="FWH524" s="421"/>
      <c r="FWI524" s="421"/>
      <c r="FWJ524" s="421"/>
      <c r="FWK524" s="421"/>
      <c r="FWL524" s="421"/>
      <c r="FWM524" s="421"/>
      <c r="FWN524" s="421"/>
      <c r="FWO524" s="421"/>
      <c r="FWP524" s="421"/>
      <c r="FWQ524" s="421"/>
      <c r="FWR524" s="421"/>
      <c r="FWS524" s="421"/>
      <c r="FWT524" s="421"/>
      <c r="FWU524" s="421"/>
      <c r="FWV524" s="421"/>
      <c r="FWW524" s="421"/>
      <c r="FWX524" s="421"/>
      <c r="FWY524" s="421"/>
      <c r="FWZ524" s="421"/>
      <c r="FXA524" s="421"/>
      <c r="FXB524" s="421"/>
      <c r="FXC524" s="421"/>
      <c r="FXD524" s="421"/>
      <c r="FXE524" s="421"/>
      <c r="FXF524" s="421"/>
      <c r="FXG524" s="421"/>
      <c r="FXH524" s="421"/>
      <c r="FXI524" s="421"/>
      <c r="FXJ524" s="421"/>
      <c r="FXK524" s="421"/>
      <c r="FXL524" s="421"/>
      <c r="FXM524" s="421"/>
      <c r="FXN524" s="421"/>
      <c r="FXO524" s="421"/>
      <c r="FXP524" s="421"/>
      <c r="FXQ524" s="421"/>
      <c r="FXR524" s="421"/>
      <c r="FXS524" s="421"/>
      <c r="FXT524" s="421"/>
      <c r="FXU524" s="421"/>
      <c r="FXV524" s="421"/>
      <c r="FXW524" s="421"/>
      <c r="FXX524" s="421"/>
      <c r="FXY524" s="421"/>
      <c r="FXZ524" s="421"/>
      <c r="FYA524" s="421"/>
      <c r="FYB524" s="421"/>
      <c r="FYC524" s="421"/>
      <c r="FYD524" s="421"/>
      <c r="FYE524" s="421"/>
      <c r="FYF524" s="421"/>
      <c r="FYG524" s="421"/>
      <c r="FYH524" s="421"/>
      <c r="FYI524" s="421"/>
      <c r="FYJ524" s="421"/>
      <c r="FYK524" s="421"/>
      <c r="FYL524" s="421"/>
      <c r="FYM524" s="421"/>
      <c r="FYN524" s="421"/>
      <c r="FYO524" s="421"/>
      <c r="FYP524" s="421"/>
      <c r="FYQ524" s="421"/>
      <c r="FYR524" s="421"/>
      <c r="FYS524" s="421"/>
      <c r="FYT524" s="421"/>
      <c r="FYU524" s="421"/>
      <c r="FYV524" s="421"/>
      <c r="FYW524" s="421"/>
      <c r="FYX524" s="421"/>
      <c r="FYY524" s="421"/>
      <c r="FYZ524" s="421"/>
      <c r="FZA524" s="421"/>
      <c r="FZB524" s="421"/>
      <c r="FZC524" s="421"/>
      <c r="FZD524" s="421"/>
      <c r="FZE524" s="421"/>
      <c r="FZF524" s="421"/>
      <c r="FZG524" s="421"/>
      <c r="FZH524" s="421"/>
      <c r="FZI524" s="421"/>
      <c r="FZJ524" s="421"/>
      <c r="FZK524" s="421"/>
      <c r="FZL524" s="421"/>
      <c r="FZM524" s="421"/>
      <c r="FZN524" s="421"/>
      <c r="FZO524" s="421"/>
      <c r="FZP524" s="421"/>
      <c r="FZQ524" s="421"/>
      <c r="FZR524" s="421"/>
      <c r="FZS524" s="421"/>
      <c r="FZT524" s="421"/>
      <c r="FZU524" s="421"/>
      <c r="FZV524" s="421"/>
      <c r="FZW524" s="421"/>
      <c r="FZX524" s="421"/>
      <c r="FZY524" s="421"/>
      <c r="FZZ524" s="421"/>
      <c r="GAA524" s="421"/>
      <c r="GAB524" s="421"/>
      <c r="GAC524" s="421"/>
      <c r="GAD524" s="421"/>
      <c r="GAE524" s="421"/>
      <c r="GAF524" s="421"/>
      <c r="GAG524" s="421"/>
      <c r="GAH524" s="421"/>
      <c r="GAI524" s="421"/>
      <c r="GAJ524" s="421"/>
      <c r="GAK524" s="421"/>
      <c r="GAL524" s="421"/>
      <c r="GAM524" s="421"/>
      <c r="GAN524" s="421"/>
      <c r="GAO524" s="421"/>
      <c r="GAP524" s="421"/>
      <c r="GAQ524" s="421"/>
      <c r="GAR524" s="421"/>
      <c r="GAS524" s="421"/>
      <c r="GAT524" s="421"/>
      <c r="GAU524" s="421"/>
      <c r="GAV524" s="421"/>
      <c r="GAW524" s="421"/>
      <c r="GAX524" s="421"/>
      <c r="GAY524" s="421"/>
      <c r="GAZ524" s="421"/>
      <c r="GBA524" s="421"/>
      <c r="GBB524" s="421"/>
      <c r="GBC524" s="421"/>
      <c r="GBD524" s="421"/>
      <c r="GBE524" s="421"/>
      <c r="GBF524" s="421"/>
      <c r="GBG524" s="421"/>
      <c r="GBH524" s="421"/>
      <c r="GBI524" s="421"/>
      <c r="GBJ524" s="421"/>
      <c r="GBK524" s="421"/>
      <c r="GBL524" s="421"/>
      <c r="GBM524" s="421"/>
      <c r="GBN524" s="421"/>
      <c r="GBO524" s="421"/>
      <c r="GBP524" s="421"/>
      <c r="GBQ524" s="421"/>
      <c r="GBR524" s="421"/>
      <c r="GBS524" s="421"/>
      <c r="GBT524" s="421"/>
      <c r="GBU524" s="421"/>
      <c r="GBV524" s="421"/>
      <c r="GBW524" s="421"/>
      <c r="GBX524" s="421"/>
      <c r="GBY524" s="421"/>
      <c r="GBZ524" s="421"/>
      <c r="GCA524" s="421"/>
      <c r="GCB524" s="421"/>
      <c r="GCC524" s="421"/>
      <c r="GCD524" s="421"/>
      <c r="GCE524" s="421"/>
      <c r="GCF524" s="421"/>
      <c r="GCG524" s="421"/>
      <c r="GCH524" s="421"/>
      <c r="GCI524" s="421"/>
      <c r="GCJ524" s="421"/>
      <c r="GCK524" s="421"/>
      <c r="GCL524" s="421"/>
      <c r="GCM524" s="421"/>
      <c r="GCN524" s="421"/>
      <c r="GCO524" s="421"/>
      <c r="GCP524" s="421"/>
      <c r="GCQ524" s="421"/>
      <c r="GCR524" s="421"/>
      <c r="GCS524" s="421"/>
      <c r="GCT524" s="421"/>
      <c r="GCU524" s="421"/>
      <c r="GCV524" s="421"/>
      <c r="GCW524" s="421"/>
      <c r="GCX524" s="421"/>
      <c r="GCY524" s="421"/>
      <c r="GCZ524" s="421"/>
      <c r="GDA524" s="421"/>
      <c r="GDB524" s="421"/>
      <c r="GDC524" s="421"/>
      <c r="GDD524" s="421"/>
      <c r="GDE524" s="421"/>
      <c r="GDF524" s="421"/>
      <c r="GDG524" s="421"/>
      <c r="GDH524" s="421"/>
      <c r="GDI524" s="421"/>
      <c r="GDJ524" s="421"/>
      <c r="GDK524" s="421"/>
      <c r="GDL524" s="421"/>
      <c r="GDM524" s="421"/>
      <c r="GDN524" s="421"/>
      <c r="GDO524" s="421"/>
      <c r="GDP524" s="421"/>
      <c r="GDQ524" s="421"/>
      <c r="GDR524" s="421"/>
      <c r="GDS524" s="421"/>
      <c r="GDT524" s="421"/>
      <c r="GDU524" s="421"/>
      <c r="GDV524" s="421"/>
      <c r="GDW524" s="421"/>
      <c r="GDX524" s="421"/>
      <c r="GDY524" s="421"/>
      <c r="GDZ524" s="421"/>
      <c r="GEA524" s="421"/>
      <c r="GEB524" s="421"/>
      <c r="GEC524" s="421"/>
      <c r="GED524" s="421"/>
      <c r="GEE524" s="421"/>
      <c r="GEF524" s="421"/>
      <c r="GEG524" s="421"/>
      <c r="GEH524" s="421"/>
      <c r="GEI524" s="421"/>
      <c r="GEJ524" s="421"/>
      <c r="GEK524" s="421"/>
      <c r="GEL524" s="421"/>
      <c r="GEM524" s="421"/>
      <c r="GEN524" s="421"/>
      <c r="GEO524" s="421"/>
      <c r="GEP524" s="421"/>
      <c r="GEQ524" s="421"/>
      <c r="GER524" s="421"/>
      <c r="GES524" s="421"/>
      <c r="GET524" s="421"/>
      <c r="GEU524" s="421"/>
      <c r="GEV524" s="421"/>
      <c r="GEW524" s="421"/>
      <c r="GEX524" s="421"/>
      <c r="GEY524" s="421"/>
      <c r="GEZ524" s="421"/>
      <c r="GFA524" s="421"/>
      <c r="GFB524" s="421"/>
      <c r="GFC524" s="421"/>
      <c r="GFD524" s="421"/>
      <c r="GFE524" s="421"/>
      <c r="GFF524" s="421"/>
      <c r="GFG524" s="421"/>
      <c r="GFH524" s="421"/>
      <c r="GFI524" s="421"/>
      <c r="GFJ524" s="421"/>
      <c r="GFK524" s="421"/>
      <c r="GFL524" s="421"/>
      <c r="GFM524" s="421"/>
      <c r="GFN524" s="421"/>
      <c r="GFO524" s="421"/>
      <c r="GFP524" s="421"/>
      <c r="GFQ524" s="421"/>
      <c r="GFR524" s="421"/>
      <c r="GFS524" s="421"/>
      <c r="GFT524" s="421"/>
      <c r="GFU524" s="421"/>
      <c r="GFV524" s="421"/>
      <c r="GFW524" s="421"/>
      <c r="GFX524" s="421"/>
      <c r="GFY524" s="421"/>
      <c r="GFZ524" s="421"/>
      <c r="GGA524" s="421"/>
      <c r="GGB524" s="421"/>
      <c r="GGC524" s="421"/>
      <c r="GGD524" s="421"/>
      <c r="GGE524" s="421"/>
      <c r="GGF524" s="421"/>
      <c r="GGG524" s="421"/>
      <c r="GGH524" s="421"/>
      <c r="GGI524" s="421"/>
      <c r="GGJ524" s="421"/>
      <c r="GGK524" s="421"/>
      <c r="GGL524" s="421"/>
      <c r="GGM524" s="421"/>
      <c r="GGN524" s="421"/>
      <c r="GGO524" s="421"/>
      <c r="GGP524" s="421"/>
      <c r="GGQ524" s="421"/>
      <c r="GGR524" s="421"/>
      <c r="GGS524" s="421"/>
      <c r="GGT524" s="421"/>
      <c r="GGU524" s="421"/>
      <c r="GGV524" s="421"/>
      <c r="GGW524" s="421"/>
      <c r="GGX524" s="421"/>
      <c r="GGY524" s="421"/>
      <c r="GGZ524" s="421"/>
      <c r="GHA524" s="421"/>
      <c r="GHB524" s="421"/>
      <c r="GHC524" s="421"/>
      <c r="GHD524" s="421"/>
      <c r="GHE524" s="421"/>
      <c r="GHF524" s="421"/>
      <c r="GHG524" s="421"/>
      <c r="GHH524" s="421"/>
      <c r="GHI524" s="421"/>
      <c r="GHJ524" s="421"/>
      <c r="GHK524" s="421"/>
      <c r="GHL524" s="421"/>
      <c r="GHM524" s="421"/>
      <c r="GHN524" s="421"/>
      <c r="GHO524" s="421"/>
      <c r="GHP524" s="421"/>
      <c r="GHQ524" s="421"/>
      <c r="GHR524" s="421"/>
      <c r="GHS524" s="421"/>
      <c r="GHT524" s="421"/>
      <c r="GHU524" s="421"/>
      <c r="GHV524" s="421"/>
      <c r="GHW524" s="421"/>
      <c r="GHX524" s="421"/>
      <c r="GHY524" s="421"/>
      <c r="GHZ524" s="421"/>
      <c r="GIA524" s="421"/>
      <c r="GIB524" s="421"/>
      <c r="GIC524" s="421"/>
      <c r="GID524" s="421"/>
      <c r="GIE524" s="421"/>
      <c r="GIF524" s="421"/>
      <c r="GIG524" s="421"/>
      <c r="GIH524" s="421"/>
      <c r="GII524" s="421"/>
      <c r="GIJ524" s="421"/>
      <c r="GIK524" s="421"/>
      <c r="GIL524" s="421"/>
      <c r="GIM524" s="421"/>
      <c r="GIN524" s="421"/>
      <c r="GIO524" s="421"/>
      <c r="GIP524" s="421"/>
      <c r="GIQ524" s="421"/>
      <c r="GIR524" s="421"/>
      <c r="GIS524" s="421"/>
      <c r="GIT524" s="421"/>
      <c r="GIU524" s="421"/>
      <c r="GIV524" s="421"/>
      <c r="GIW524" s="421"/>
      <c r="GIX524" s="421"/>
      <c r="GIY524" s="421"/>
      <c r="GIZ524" s="421"/>
      <c r="GJA524" s="421"/>
      <c r="GJB524" s="421"/>
      <c r="GJC524" s="421"/>
      <c r="GJD524" s="421"/>
      <c r="GJE524" s="421"/>
      <c r="GJF524" s="421"/>
      <c r="GJG524" s="421"/>
      <c r="GJH524" s="421"/>
      <c r="GJI524" s="421"/>
      <c r="GJJ524" s="421"/>
      <c r="GJK524" s="421"/>
      <c r="GJL524" s="421"/>
      <c r="GJM524" s="421"/>
      <c r="GJN524" s="421"/>
      <c r="GJO524" s="421"/>
      <c r="GJP524" s="421"/>
      <c r="GJQ524" s="421"/>
      <c r="GJR524" s="421"/>
      <c r="GJS524" s="421"/>
      <c r="GJT524" s="421"/>
      <c r="GJU524" s="421"/>
      <c r="GJV524" s="421"/>
      <c r="GJW524" s="421"/>
      <c r="GJX524" s="421"/>
      <c r="GJY524" s="421"/>
      <c r="GJZ524" s="421"/>
      <c r="GKA524" s="421"/>
      <c r="GKB524" s="421"/>
      <c r="GKC524" s="421"/>
      <c r="GKD524" s="421"/>
      <c r="GKE524" s="421"/>
      <c r="GKF524" s="421"/>
      <c r="GKG524" s="421"/>
      <c r="GKH524" s="421"/>
      <c r="GKI524" s="421"/>
      <c r="GKJ524" s="421"/>
      <c r="GKK524" s="421"/>
      <c r="GKL524" s="421"/>
      <c r="GKM524" s="421"/>
      <c r="GKN524" s="421"/>
      <c r="GKO524" s="421"/>
      <c r="GKP524" s="421"/>
      <c r="GKQ524" s="421"/>
      <c r="GKR524" s="421"/>
      <c r="GKS524" s="421"/>
      <c r="GKT524" s="421"/>
      <c r="GKU524" s="421"/>
      <c r="GKV524" s="421"/>
      <c r="GKW524" s="421"/>
      <c r="GKX524" s="421"/>
      <c r="GKY524" s="421"/>
      <c r="GKZ524" s="421"/>
      <c r="GLA524" s="421"/>
      <c r="GLB524" s="421"/>
      <c r="GLC524" s="421"/>
      <c r="GLD524" s="421"/>
      <c r="GLE524" s="421"/>
      <c r="GLF524" s="421"/>
      <c r="GLG524" s="421"/>
      <c r="GLH524" s="421"/>
      <c r="GLI524" s="421"/>
      <c r="GLJ524" s="421"/>
      <c r="GLK524" s="421"/>
      <c r="GLL524" s="421"/>
      <c r="GLM524" s="421"/>
      <c r="GLN524" s="421"/>
      <c r="GLO524" s="421"/>
      <c r="GLP524" s="421"/>
      <c r="GLQ524" s="421"/>
      <c r="GLR524" s="421"/>
      <c r="GLS524" s="421"/>
      <c r="GLT524" s="421"/>
      <c r="GLU524" s="421"/>
      <c r="GLV524" s="421"/>
      <c r="GLW524" s="421"/>
      <c r="GLX524" s="421"/>
      <c r="GLY524" s="421"/>
      <c r="GLZ524" s="421"/>
      <c r="GMA524" s="421"/>
      <c r="GMB524" s="421"/>
      <c r="GMC524" s="421"/>
      <c r="GMD524" s="421"/>
      <c r="GME524" s="421"/>
      <c r="GMF524" s="421"/>
      <c r="GMG524" s="421"/>
      <c r="GMH524" s="421"/>
      <c r="GMI524" s="421"/>
      <c r="GMJ524" s="421"/>
      <c r="GMK524" s="421"/>
      <c r="GML524" s="421"/>
      <c r="GMM524" s="421"/>
      <c r="GMN524" s="421"/>
      <c r="GMO524" s="421"/>
      <c r="GMP524" s="421"/>
      <c r="GMQ524" s="421"/>
      <c r="GMR524" s="421"/>
      <c r="GMS524" s="421"/>
      <c r="GMT524" s="421"/>
      <c r="GMU524" s="421"/>
      <c r="GMV524" s="421"/>
      <c r="GMW524" s="421"/>
      <c r="GMX524" s="421"/>
      <c r="GMY524" s="421"/>
      <c r="GMZ524" s="421"/>
      <c r="GNA524" s="421"/>
      <c r="GNB524" s="421"/>
      <c r="GNC524" s="421"/>
      <c r="GND524" s="421"/>
      <c r="GNE524" s="421"/>
      <c r="GNF524" s="421"/>
      <c r="GNG524" s="421"/>
      <c r="GNH524" s="421"/>
      <c r="GNI524" s="421"/>
      <c r="GNJ524" s="421"/>
      <c r="GNK524" s="421"/>
      <c r="GNL524" s="421"/>
      <c r="GNM524" s="421"/>
      <c r="GNN524" s="421"/>
      <c r="GNO524" s="421"/>
      <c r="GNP524" s="421"/>
      <c r="GNQ524" s="421"/>
      <c r="GNR524" s="421"/>
      <c r="GNS524" s="421"/>
      <c r="GNT524" s="421"/>
      <c r="GNU524" s="421"/>
      <c r="GNV524" s="421"/>
      <c r="GNW524" s="421"/>
      <c r="GNX524" s="421"/>
      <c r="GNY524" s="421"/>
      <c r="GNZ524" s="421"/>
      <c r="GOA524" s="421"/>
      <c r="GOB524" s="421"/>
      <c r="GOC524" s="421"/>
      <c r="GOD524" s="421"/>
      <c r="GOE524" s="421"/>
      <c r="GOF524" s="421"/>
      <c r="GOG524" s="421"/>
      <c r="GOH524" s="421"/>
      <c r="GOI524" s="421"/>
      <c r="GOJ524" s="421"/>
      <c r="GOK524" s="421"/>
      <c r="GOL524" s="421"/>
      <c r="GOM524" s="421"/>
      <c r="GON524" s="421"/>
      <c r="GOO524" s="421"/>
      <c r="GOP524" s="421"/>
      <c r="GOQ524" s="421"/>
      <c r="GOR524" s="421"/>
      <c r="GOS524" s="421"/>
      <c r="GOT524" s="421"/>
      <c r="GOU524" s="421"/>
      <c r="GOV524" s="421"/>
      <c r="GOW524" s="421"/>
      <c r="GOX524" s="421"/>
      <c r="GOY524" s="421"/>
      <c r="GOZ524" s="421"/>
      <c r="GPA524" s="421"/>
      <c r="GPB524" s="421"/>
      <c r="GPC524" s="421"/>
      <c r="GPD524" s="421"/>
      <c r="GPE524" s="421"/>
      <c r="GPF524" s="421"/>
      <c r="GPG524" s="421"/>
      <c r="GPH524" s="421"/>
      <c r="GPI524" s="421"/>
      <c r="GPJ524" s="421"/>
      <c r="GPK524" s="421"/>
      <c r="GPL524" s="421"/>
      <c r="GPM524" s="421"/>
      <c r="GPN524" s="421"/>
      <c r="GPO524" s="421"/>
      <c r="GPP524" s="421"/>
      <c r="GPQ524" s="421"/>
      <c r="GPR524" s="421"/>
      <c r="GPS524" s="421"/>
      <c r="GPT524" s="421"/>
      <c r="GPU524" s="421"/>
      <c r="GPV524" s="421"/>
      <c r="GPW524" s="421"/>
      <c r="GPX524" s="421"/>
      <c r="GPY524" s="421"/>
      <c r="GPZ524" s="421"/>
      <c r="GQA524" s="421"/>
      <c r="GQB524" s="421"/>
      <c r="GQC524" s="421"/>
      <c r="GQD524" s="421"/>
      <c r="GQE524" s="421"/>
      <c r="GQF524" s="421"/>
      <c r="GQG524" s="421"/>
      <c r="GQH524" s="421"/>
      <c r="GQI524" s="421"/>
      <c r="GQJ524" s="421"/>
      <c r="GQK524" s="421"/>
      <c r="GQL524" s="421"/>
      <c r="GQM524" s="421"/>
      <c r="GQN524" s="421"/>
      <c r="GQO524" s="421"/>
      <c r="GQP524" s="421"/>
      <c r="GQQ524" s="421"/>
      <c r="GQR524" s="421"/>
      <c r="GQS524" s="421"/>
      <c r="GQT524" s="421"/>
      <c r="GQU524" s="421"/>
      <c r="GQV524" s="421"/>
      <c r="GQW524" s="421"/>
      <c r="GQX524" s="421"/>
      <c r="GQY524" s="421"/>
      <c r="GQZ524" s="421"/>
      <c r="GRA524" s="421"/>
      <c r="GRB524" s="421"/>
      <c r="GRC524" s="421"/>
      <c r="GRD524" s="421"/>
      <c r="GRE524" s="421"/>
      <c r="GRF524" s="421"/>
      <c r="GRG524" s="421"/>
      <c r="GRH524" s="421"/>
      <c r="GRI524" s="421"/>
      <c r="GRJ524" s="421"/>
      <c r="GRK524" s="421"/>
      <c r="GRL524" s="421"/>
      <c r="GRM524" s="421"/>
      <c r="GRN524" s="421"/>
      <c r="GRO524" s="421"/>
      <c r="GRP524" s="421"/>
      <c r="GRQ524" s="421"/>
      <c r="GRR524" s="421"/>
      <c r="GRS524" s="421"/>
      <c r="GRT524" s="421"/>
      <c r="GRU524" s="421"/>
      <c r="GRV524" s="421"/>
      <c r="GRW524" s="421"/>
      <c r="GRX524" s="421"/>
      <c r="GRY524" s="421"/>
      <c r="GRZ524" s="421"/>
      <c r="GSA524" s="421"/>
      <c r="GSB524" s="421"/>
      <c r="GSC524" s="421"/>
      <c r="GSD524" s="421"/>
      <c r="GSE524" s="421"/>
      <c r="GSF524" s="421"/>
      <c r="GSG524" s="421"/>
      <c r="GSH524" s="421"/>
      <c r="GSI524" s="421"/>
      <c r="GSJ524" s="421"/>
      <c r="GSK524" s="421"/>
      <c r="GSL524" s="421"/>
      <c r="GSM524" s="421"/>
      <c r="GSN524" s="421"/>
      <c r="GSO524" s="421"/>
      <c r="GSP524" s="421"/>
      <c r="GSQ524" s="421"/>
      <c r="GSR524" s="421"/>
      <c r="GSS524" s="421"/>
      <c r="GST524" s="421"/>
      <c r="GSU524" s="421"/>
      <c r="GSV524" s="421"/>
      <c r="GSW524" s="421"/>
      <c r="GSX524" s="421"/>
      <c r="GSY524" s="421"/>
      <c r="GSZ524" s="421"/>
      <c r="GTA524" s="421"/>
      <c r="GTB524" s="421"/>
      <c r="GTC524" s="421"/>
      <c r="GTD524" s="421"/>
      <c r="GTE524" s="421"/>
      <c r="GTF524" s="421"/>
      <c r="GTG524" s="421"/>
      <c r="GTH524" s="421"/>
      <c r="GTI524" s="421"/>
      <c r="GTJ524" s="421"/>
      <c r="GTK524" s="421"/>
      <c r="GTL524" s="421"/>
      <c r="GTM524" s="421"/>
      <c r="GTN524" s="421"/>
      <c r="GTO524" s="421"/>
      <c r="GTP524" s="421"/>
      <c r="GTQ524" s="421"/>
      <c r="GTR524" s="421"/>
      <c r="GTS524" s="421"/>
      <c r="GTT524" s="421"/>
      <c r="GTU524" s="421"/>
      <c r="GTV524" s="421"/>
      <c r="GTW524" s="421"/>
      <c r="GTX524" s="421"/>
      <c r="GTY524" s="421"/>
      <c r="GTZ524" s="421"/>
      <c r="GUA524" s="421"/>
      <c r="GUB524" s="421"/>
      <c r="GUC524" s="421"/>
      <c r="GUD524" s="421"/>
      <c r="GUE524" s="421"/>
      <c r="GUF524" s="421"/>
      <c r="GUG524" s="421"/>
      <c r="GUH524" s="421"/>
      <c r="GUI524" s="421"/>
      <c r="GUJ524" s="421"/>
      <c r="GUK524" s="421"/>
      <c r="GUL524" s="421"/>
      <c r="GUM524" s="421"/>
      <c r="GUN524" s="421"/>
      <c r="GUO524" s="421"/>
      <c r="GUP524" s="421"/>
      <c r="GUQ524" s="421"/>
      <c r="GUR524" s="421"/>
      <c r="GUS524" s="421"/>
      <c r="GUT524" s="421"/>
      <c r="GUU524" s="421"/>
      <c r="GUV524" s="421"/>
      <c r="GUW524" s="421"/>
      <c r="GUX524" s="421"/>
      <c r="GUY524" s="421"/>
      <c r="GUZ524" s="421"/>
      <c r="GVA524" s="421"/>
      <c r="GVB524" s="421"/>
      <c r="GVC524" s="421"/>
      <c r="GVD524" s="421"/>
      <c r="GVE524" s="421"/>
      <c r="GVF524" s="421"/>
      <c r="GVG524" s="421"/>
      <c r="GVH524" s="421"/>
      <c r="GVI524" s="421"/>
      <c r="GVJ524" s="421"/>
      <c r="GVK524" s="421"/>
      <c r="GVL524" s="421"/>
      <c r="GVM524" s="421"/>
      <c r="GVN524" s="421"/>
      <c r="GVO524" s="421"/>
      <c r="GVP524" s="421"/>
      <c r="GVQ524" s="421"/>
      <c r="GVR524" s="421"/>
      <c r="GVS524" s="421"/>
      <c r="GVT524" s="421"/>
      <c r="GVU524" s="421"/>
      <c r="GVV524" s="421"/>
      <c r="GVW524" s="421"/>
      <c r="GVX524" s="421"/>
      <c r="GVY524" s="421"/>
      <c r="GVZ524" s="421"/>
      <c r="GWA524" s="421"/>
      <c r="GWB524" s="421"/>
      <c r="GWC524" s="421"/>
      <c r="GWD524" s="421"/>
      <c r="GWE524" s="421"/>
      <c r="GWF524" s="421"/>
      <c r="GWG524" s="421"/>
      <c r="GWH524" s="421"/>
      <c r="GWI524" s="421"/>
      <c r="GWJ524" s="421"/>
      <c r="GWK524" s="421"/>
      <c r="GWL524" s="421"/>
      <c r="GWM524" s="421"/>
      <c r="GWN524" s="421"/>
      <c r="GWO524" s="421"/>
      <c r="GWP524" s="421"/>
      <c r="GWQ524" s="421"/>
      <c r="GWR524" s="421"/>
      <c r="GWS524" s="421"/>
      <c r="GWT524" s="421"/>
      <c r="GWU524" s="421"/>
      <c r="GWV524" s="421"/>
      <c r="GWW524" s="421"/>
      <c r="GWX524" s="421"/>
      <c r="GWY524" s="421"/>
      <c r="GWZ524" s="421"/>
      <c r="GXA524" s="421"/>
      <c r="GXB524" s="421"/>
      <c r="GXC524" s="421"/>
      <c r="GXD524" s="421"/>
      <c r="GXE524" s="421"/>
      <c r="GXF524" s="421"/>
      <c r="GXG524" s="421"/>
      <c r="GXH524" s="421"/>
      <c r="GXI524" s="421"/>
      <c r="GXJ524" s="421"/>
      <c r="GXK524" s="421"/>
      <c r="GXL524" s="421"/>
      <c r="GXM524" s="421"/>
      <c r="GXN524" s="421"/>
      <c r="GXO524" s="421"/>
      <c r="GXP524" s="421"/>
      <c r="GXQ524" s="421"/>
      <c r="GXR524" s="421"/>
      <c r="GXS524" s="421"/>
      <c r="GXT524" s="421"/>
      <c r="GXU524" s="421"/>
      <c r="GXV524" s="421"/>
      <c r="GXW524" s="421"/>
      <c r="GXX524" s="421"/>
      <c r="GXY524" s="421"/>
      <c r="GXZ524" s="421"/>
      <c r="GYA524" s="421"/>
      <c r="GYB524" s="421"/>
      <c r="GYC524" s="421"/>
      <c r="GYD524" s="421"/>
      <c r="GYE524" s="421"/>
      <c r="GYF524" s="421"/>
      <c r="GYG524" s="421"/>
      <c r="GYH524" s="421"/>
      <c r="GYI524" s="421"/>
      <c r="GYJ524" s="421"/>
      <c r="GYK524" s="421"/>
      <c r="GYL524" s="421"/>
      <c r="GYM524" s="421"/>
      <c r="GYN524" s="421"/>
      <c r="GYO524" s="421"/>
      <c r="GYP524" s="421"/>
      <c r="GYQ524" s="421"/>
      <c r="GYR524" s="421"/>
      <c r="GYS524" s="421"/>
      <c r="GYT524" s="421"/>
      <c r="GYU524" s="421"/>
      <c r="GYV524" s="421"/>
      <c r="GYW524" s="421"/>
      <c r="GYX524" s="421"/>
      <c r="GYY524" s="421"/>
      <c r="GYZ524" s="421"/>
      <c r="GZA524" s="421"/>
      <c r="GZB524" s="421"/>
      <c r="GZC524" s="421"/>
      <c r="GZD524" s="421"/>
      <c r="GZE524" s="421"/>
      <c r="GZF524" s="421"/>
      <c r="GZG524" s="421"/>
      <c r="GZH524" s="421"/>
      <c r="GZI524" s="421"/>
      <c r="GZJ524" s="421"/>
      <c r="GZK524" s="421"/>
      <c r="GZL524" s="421"/>
      <c r="GZM524" s="421"/>
      <c r="GZN524" s="421"/>
      <c r="GZO524" s="421"/>
      <c r="GZP524" s="421"/>
      <c r="GZQ524" s="421"/>
      <c r="GZR524" s="421"/>
      <c r="GZS524" s="421"/>
      <c r="GZT524" s="421"/>
      <c r="GZU524" s="421"/>
      <c r="GZV524" s="421"/>
      <c r="GZW524" s="421"/>
      <c r="GZX524" s="421"/>
      <c r="GZY524" s="421"/>
      <c r="GZZ524" s="421"/>
      <c r="HAA524" s="421"/>
      <c r="HAB524" s="421"/>
      <c r="HAC524" s="421"/>
      <c r="HAD524" s="421"/>
      <c r="HAE524" s="421"/>
      <c r="HAF524" s="421"/>
      <c r="HAG524" s="421"/>
      <c r="HAH524" s="421"/>
      <c r="HAI524" s="421"/>
      <c r="HAJ524" s="421"/>
      <c r="HAK524" s="421"/>
      <c r="HAL524" s="421"/>
      <c r="HAM524" s="421"/>
      <c r="HAN524" s="421"/>
      <c r="HAO524" s="421"/>
      <c r="HAP524" s="421"/>
      <c r="HAQ524" s="421"/>
      <c r="HAR524" s="421"/>
      <c r="HAS524" s="421"/>
      <c r="HAT524" s="421"/>
      <c r="HAU524" s="421"/>
      <c r="HAV524" s="421"/>
      <c r="HAW524" s="421"/>
      <c r="HAX524" s="421"/>
      <c r="HAY524" s="421"/>
      <c r="HAZ524" s="421"/>
      <c r="HBA524" s="421"/>
      <c r="HBB524" s="421"/>
      <c r="HBC524" s="421"/>
      <c r="HBD524" s="421"/>
      <c r="HBE524" s="421"/>
      <c r="HBF524" s="421"/>
      <c r="HBG524" s="421"/>
      <c r="HBH524" s="421"/>
      <c r="HBI524" s="421"/>
      <c r="HBJ524" s="421"/>
      <c r="HBK524" s="421"/>
      <c r="HBL524" s="421"/>
      <c r="HBM524" s="421"/>
      <c r="HBN524" s="421"/>
      <c r="HBO524" s="421"/>
      <c r="HBP524" s="421"/>
      <c r="HBQ524" s="421"/>
      <c r="HBR524" s="421"/>
      <c r="HBS524" s="421"/>
      <c r="HBT524" s="421"/>
      <c r="HBU524" s="421"/>
      <c r="HBV524" s="421"/>
      <c r="HBW524" s="421"/>
      <c r="HBX524" s="421"/>
      <c r="HBY524" s="421"/>
      <c r="HBZ524" s="421"/>
      <c r="HCA524" s="421"/>
      <c r="HCB524" s="421"/>
      <c r="HCC524" s="421"/>
      <c r="HCD524" s="421"/>
      <c r="HCE524" s="421"/>
      <c r="HCF524" s="421"/>
      <c r="HCG524" s="421"/>
      <c r="HCH524" s="421"/>
      <c r="HCI524" s="421"/>
      <c r="HCJ524" s="421"/>
      <c r="HCK524" s="421"/>
      <c r="HCL524" s="421"/>
      <c r="HCM524" s="421"/>
      <c r="HCN524" s="421"/>
      <c r="HCO524" s="421"/>
      <c r="HCP524" s="421"/>
      <c r="HCQ524" s="421"/>
      <c r="HCR524" s="421"/>
      <c r="HCS524" s="421"/>
      <c r="HCT524" s="421"/>
      <c r="HCU524" s="421"/>
      <c r="HCV524" s="421"/>
      <c r="HCW524" s="421"/>
      <c r="HCX524" s="421"/>
      <c r="HCY524" s="421"/>
      <c r="HCZ524" s="421"/>
      <c r="HDA524" s="421"/>
      <c r="HDB524" s="421"/>
      <c r="HDC524" s="421"/>
      <c r="HDD524" s="421"/>
      <c r="HDE524" s="421"/>
      <c r="HDF524" s="421"/>
      <c r="HDG524" s="421"/>
      <c r="HDH524" s="421"/>
      <c r="HDI524" s="421"/>
      <c r="HDJ524" s="421"/>
      <c r="HDK524" s="421"/>
      <c r="HDL524" s="421"/>
      <c r="HDM524" s="421"/>
      <c r="HDN524" s="421"/>
      <c r="HDO524" s="421"/>
      <c r="HDP524" s="421"/>
      <c r="HDQ524" s="421"/>
      <c r="HDR524" s="421"/>
      <c r="HDS524" s="421"/>
      <c r="HDT524" s="421"/>
      <c r="HDU524" s="421"/>
      <c r="HDV524" s="421"/>
      <c r="HDW524" s="421"/>
      <c r="HDX524" s="421"/>
      <c r="HDY524" s="421"/>
      <c r="HDZ524" s="421"/>
      <c r="HEA524" s="421"/>
      <c r="HEB524" s="421"/>
      <c r="HEC524" s="421"/>
      <c r="HED524" s="421"/>
      <c r="HEE524" s="421"/>
      <c r="HEF524" s="421"/>
      <c r="HEG524" s="421"/>
      <c r="HEH524" s="421"/>
      <c r="HEI524" s="421"/>
      <c r="HEJ524" s="421"/>
      <c r="HEK524" s="421"/>
      <c r="HEL524" s="421"/>
      <c r="HEM524" s="421"/>
      <c r="HEN524" s="421"/>
      <c r="HEO524" s="421"/>
      <c r="HEP524" s="421"/>
      <c r="HEQ524" s="421"/>
      <c r="HER524" s="421"/>
      <c r="HES524" s="421"/>
      <c r="HET524" s="421"/>
      <c r="HEU524" s="421"/>
      <c r="HEV524" s="421"/>
      <c r="HEW524" s="421"/>
      <c r="HEX524" s="421"/>
      <c r="HEY524" s="421"/>
      <c r="HEZ524" s="421"/>
      <c r="HFA524" s="421"/>
      <c r="HFB524" s="421"/>
      <c r="HFC524" s="421"/>
      <c r="HFD524" s="421"/>
      <c r="HFE524" s="421"/>
      <c r="HFF524" s="421"/>
      <c r="HFG524" s="421"/>
      <c r="HFH524" s="421"/>
      <c r="HFI524" s="421"/>
      <c r="HFJ524" s="421"/>
      <c r="HFK524" s="421"/>
      <c r="HFL524" s="421"/>
      <c r="HFM524" s="421"/>
      <c r="HFN524" s="421"/>
      <c r="HFO524" s="421"/>
      <c r="HFP524" s="421"/>
      <c r="HFQ524" s="421"/>
      <c r="HFR524" s="421"/>
      <c r="HFS524" s="421"/>
      <c r="HFT524" s="421"/>
      <c r="HFU524" s="421"/>
      <c r="HFV524" s="421"/>
      <c r="HFW524" s="421"/>
      <c r="HFX524" s="421"/>
      <c r="HFY524" s="421"/>
      <c r="HFZ524" s="421"/>
      <c r="HGA524" s="421"/>
      <c r="HGB524" s="421"/>
      <c r="HGC524" s="421"/>
      <c r="HGD524" s="421"/>
      <c r="HGE524" s="421"/>
      <c r="HGF524" s="421"/>
      <c r="HGG524" s="421"/>
      <c r="HGH524" s="421"/>
      <c r="HGI524" s="421"/>
      <c r="HGJ524" s="421"/>
      <c r="HGK524" s="421"/>
      <c r="HGL524" s="421"/>
      <c r="HGM524" s="421"/>
      <c r="HGN524" s="421"/>
      <c r="HGO524" s="421"/>
      <c r="HGP524" s="421"/>
      <c r="HGQ524" s="421"/>
      <c r="HGR524" s="421"/>
      <c r="HGS524" s="421"/>
      <c r="HGT524" s="421"/>
      <c r="HGU524" s="421"/>
      <c r="HGV524" s="421"/>
      <c r="HGW524" s="421"/>
      <c r="HGX524" s="421"/>
      <c r="HGY524" s="421"/>
      <c r="HGZ524" s="421"/>
      <c r="HHA524" s="421"/>
      <c r="HHB524" s="421"/>
      <c r="HHC524" s="421"/>
      <c r="HHD524" s="421"/>
      <c r="HHE524" s="421"/>
      <c r="HHF524" s="421"/>
      <c r="HHG524" s="421"/>
      <c r="HHH524" s="421"/>
      <c r="HHI524" s="421"/>
      <c r="HHJ524" s="421"/>
      <c r="HHK524" s="421"/>
      <c r="HHL524" s="421"/>
      <c r="HHM524" s="421"/>
      <c r="HHN524" s="421"/>
      <c r="HHO524" s="421"/>
      <c r="HHP524" s="421"/>
      <c r="HHQ524" s="421"/>
      <c r="HHR524" s="421"/>
      <c r="HHS524" s="421"/>
      <c r="HHT524" s="421"/>
      <c r="HHU524" s="421"/>
      <c r="HHV524" s="421"/>
      <c r="HHW524" s="421"/>
      <c r="HHX524" s="421"/>
      <c r="HHY524" s="421"/>
      <c r="HHZ524" s="421"/>
      <c r="HIA524" s="421"/>
      <c r="HIB524" s="421"/>
      <c r="HIC524" s="421"/>
      <c r="HID524" s="421"/>
      <c r="HIE524" s="421"/>
      <c r="HIF524" s="421"/>
      <c r="HIG524" s="421"/>
      <c r="HIH524" s="421"/>
      <c r="HII524" s="421"/>
      <c r="HIJ524" s="421"/>
      <c r="HIK524" s="421"/>
      <c r="HIL524" s="421"/>
      <c r="HIM524" s="421"/>
      <c r="HIN524" s="421"/>
      <c r="HIO524" s="421"/>
      <c r="HIP524" s="421"/>
      <c r="HIQ524" s="421"/>
      <c r="HIR524" s="421"/>
      <c r="HIS524" s="421"/>
      <c r="HIT524" s="421"/>
      <c r="HIU524" s="421"/>
      <c r="HIV524" s="421"/>
      <c r="HIW524" s="421"/>
      <c r="HIX524" s="421"/>
      <c r="HIY524" s="421"/>
      <c r="HIZ524" s="421"/>
      <c r="HJA524" s="421"/>
      <c r="HJB524" s="421"/>
      <c r="HJC524" s="421"/>
      <c r="HJD524" s="421"/>
      <c r="HJE524" s="421"/>
      <c r="HJF524" s="421"/>
      <c r="HJG524" s="421"/>
      <c r="HJH524" s="421"/>
      <c r="HJI524" s="421"/>
      <c r="HJJ524" s="421"/>
      <c r="HJK524" s="421"/>
      <c r="HJL524" s="421"/>
      <c r="HJM524" s="421"/>
      <c r="HJN524" s="421"/>
      <c r="HJO524" s="421"/>
      <c r="HJP524" s="421"/>
      <c r="HJQ524" s="421"/>
      <c r="HJR524" s="421"/>
      <c r="HJS524" s="421"/>
      <c r="HJT524" s="421"/>
      <c r="HJU524" s="421"/>
      <c r="HJV524" s="421"/>
      <c r="HJW524" s="421"/>
      <c r="HJX524" s="421"/>
      <c r="HJY524" s="421"/>
      <c r="HJZ524" s="421"/>
      <c r="HKA524" s="421"/>
      <c r="HKB524" s="421"/>
      <c r="HKC524" s="421"/>
      <c r="HKD524" s="421"/>
      <c r="HKE524" s="421"/>
      <c r="HKF524" s="421"/>
      <c r="HKG524" s="421"/>
      <c r="HKH524" s="421"/>
      <c r="HKI524" s="421"/>
      <c r="HKJ524" s="421"/>
      <c r="HKK524" s="421"/>
      <c r="HKL524" s="421"/>
      <c r="HKM524" s="421"/>
      <c r="HKN524" s="421"/>
      <c r="HKO524" s="421"/>
      <c r="HKP524" s="421"/>
      <c r="HKQ524" s="421"/>
      <c r="HKR524" s="421"/>
      <c r="HKS524" s="421"/>
      <c r="HKT524" s="421"/>
      <c r="HKU524" s="421"/>
      <c r="HKV524" s="421"/>
      <c r="HKW524" s="421"/>
      <c r="HKX524" s="421"/>
      <c r="HKY524" s="421"/>
      <c r="HKZ524" s="421"/>
      <c r="HLA524" s="421"/>
      <c r="HLB524" s="421"/>
      <c r="HLC524" s="421"/>
      <c r="HLD524" s="421"/>
      <c r="HLE524" s="421"/>
      <c r="HLF524" s="421"/>
      <c r="HLG524" s="421"/>
      <c r="HLH524" s="421"/>
      <c r="HLI524" s="421"/>
      <c r="HLJ524" s="421"/>
      <c r="HLK524" s="421"/>
      <c r="HLL524" s="421"/>
      <c r="HLM524" s="421"/>
      <c r="HLN524" s="421"/>
      <c r="HLO524" s="421"/>
      <c r="HLP524" s="421"/>
      <c r="HLQ524" s="421"/>
      <c r="HLR524" s="421"/>
      <c r="HLS524" s="421"/>
      <c r="HLT524" s="421"/>
      <c r="HLU524" s="421"/>
      <c r="HLV524" s="421"/>
      <c r="HLW524" s="421"/>
      <c r="HLX524" s="421"/>
      <c r="HLY524" s="421"/>
      <c r="HLZ524" s="421"/>
      <c r="HMA524" s="421"/>
      <c r="HMB524" s="421"/>
      <c r="HMC524" s="421"/>
      <c r="HMD524" s="421"/>
      <c r="HME524" s="421"/>
      <c r="HMF524" s="421"/>
      <c r="HMG524" s="421"/>
      <c r="HMH524" s="421"/>
      <c r="HMI524" s="421"/>
      <c r="HMJ524" s="421"/>
      <c r="HMK524" s="421"/>
      <c r="HML524" s="421"/>
      <c r="HMM524" s="421"/>
      <c r="HMN524" s="421"/>
      <c r="HMO524" s="421"/>
      <c r="HMP524" s="421"/>
      <c r="HMQ524" s="421"/>
      <c r="HMR524" s="421"/>
      <c r="HMS524" s="421"/>
      <c r="HMT524" s="421"/>
      <c r="HMU524" s="421"/>
      <c r="HMV524" s="421"/>
      <c r="HMW524" s="421"/>
      <c r="HMX524" s="421"/>
      <c r="HMY524" s="421"/>
      <c r="HMZ524" s="421"/>
      <c r="HNA524" s="421"/>
      <c r="HNB524" s="421"/>
      <c r="HNC524" s="421"/>
      <c r="HND524" s="421"/>
      <c r="HNE524" s="421"/>
      <c r="HNF524" s="421"/>
      <c r="HNG524" s="421"/>
      <c r="HNH524" s="421"/>
      <c r="HNI524" s="421"/>
      <c r="HNJ524" s="421"/>
      <c r="HNK524" s="421"/>
      <c r="HNL524" s="421"/>
      <c r="HNM524" s="421"/>
      <c r="HNN524" s="421"/>
      <c r="HNO524" s="421"/>
      <c r="HNP524" s="421"/>
      <c r="HNQ524" s="421"/>
      <c r="HNR524" s="421"/>
      <c r="HNS524" s="421"/>
      <c r="HNT524" s="421"/>
      <c r="HNU524" s="421"/>
      <c r="HNV524" s="421"/>
      <c r="HNW524" s="421"/>
      <c r="HNX524" s="421"/>
      <c r="HNY524" s="421"/>
      <c r="HNZ524" s="421"/>
      <c r="HOA524" s="421"/>
      <c r="HOB524" s="421"/>
      <c r="HOC524" s="421"/>
      <c r="HOD524" s="421"/>
      <c r="HOE524" s="421"/>
      <c r="HOF524" s="421"/>
      <c r="HOG524" s="421"/>
      <c r="HOH524" s="421"/>
      <c r="HOI524" s="421"/>
      <c r="HOJ524" s="421"/>
      <c r="HOK524" s="421"/>
      <c r="HOL524" s="421"/>
      <c r="HOM524" s="421"/>
      <c r="HON524" s="421"/>
      <c r="HOO524" s="421"/>
      <c r="HOP524" s="421"/>
      <c r="HOQ524" s="421"/>
      <c r="HOR524" s="421"/>
      <c r="HOS524" s="421"/>
      <c r="HOT524" s="421"/>
      <c r="HOU524" s="421"/>
      <c r="HOV524" s="421"/>
      <c r="HOW524" s="421"/>
      <c r="HOX524" s="421"/>
      <c r="HOY524" s="421"/>
      <c r="HOZ524" s="421"/>
      <c r="HPA524" s="421"/>
      <c r="HPB524" s="421"/>
      <c r="HPC524" s="421"/>
      <c r="HPD524" s="421"/>
      <c r="HPE524" s="421"/>
      <c r="HPF524" s="421"/>
      <c r="HPG524" s="421"/>
      <c r="HPH524" s="421"/>
      <c r="HPI524" s="421"/>
      <c r="HPJ524" s="421"/>
      <c r="HPK524" s="421"/>
      <c r="HPL524" s="421"/>
      <c r="HPM524" s="421"/>
      <c r="HPN524" s="421"/>
      <c r="HPO524" s="421"/>
      <c r="HPP524" s="421"/>
      <c r="HPQ524" s="421"/>
      <c r="HPR524" s="421"/>
      <c r="HPS524" s="421"/>
      <c r="HPT524" s="421"/>
      <c r="HPU524" s="421"/>
      <c r="HPV524" s="421"/>
      <c r="HPW524" s="421"/>
      <c r="HPX524" s="421"/>
      <c r="HPY524" s="421"/>
      <c r="HPZ524" s="421"/>
      <c r="HQA524" s="421"/>
      <c r="HQB524" s="421"/>
      <c r="HQC524" s="421"/>
      <c r="HQD524" s="421"/>
      <c r="HQE524" s="421"/>
      <c r="HQF524" s="421"/>
      <c r="HQG524" s="421"/>
      <c r="HQH524" s="421"/>
      <c r="HQI524" s="421"/>
      <c r="HQJ524" s="421"/>
      <c r="HQK524" s="421"/>
      <c r="HQL524" s="421"/>
      <c r="HQM524" s="421"/>
      <c r="HQN524" s="421"/>
      <c r="HQO524" s="421"/>
      <c r="HQP524" s="421"/>
      <c r="HQQ524" s="421"/>
      <c r="HQR524" s="421"/>
      <c r="HQS524" s="421"/>
      <c r="HQT524" s="421"/>
      <c r="HQU524" s="421"/>
      <c r="HQV524" s="421"/>
      <c r="HQW524" s="421"/>
      <c r="HQX524" s="421"/>
      <c r="HQY524" s="421"/>
      <c r="HQZ524" s="421"/>
      <c r="HRA524" s="421"/>
      <c r="HRB524" s="421"/>
      <c r="HRC524" s="421"/>
      <c r="HRD524" s="421"/>
      <c r="HRE524" s="421"/>
      <c r="HRF524" s="421"/>
      <c r="HRG524" s="421"/>
      <c r="HRH524" s="421"/>
      <c r="HRI524" s="421"/>
      <c r="HRJ524" s="421"/>
      <c r="HRK524" s="421"/>
      <c r="HRL524" s="421"/>
      <c r="HRM524" s="421"/>
      <c r="HRN524" s="421"/>
      <c r="HRO524" s="421"/>
      <c r="HRP524" s="421"/>
      <c r="HRQ524" s="421"/>
      <c r="HRR524" s="421"/>
      <c r="HRS524" s="421"/>
      <c r="HRT524" s="421"/>
      <c r="HRU524" s="421"/>
      <c r="HRV524" s="421"/>
      <c r="HRW524" s="421"/>
      <c r="HRX524" s="421"/>
      <c r="HRY524" s="421"/>
      <c r="HRZ524" s="421"/>
      <c r="HSA524" s="421"/>
      <c r="HSB524" s="421"/>
      <c r="HSC524" s="421"/>
      <c r="HSD524" s="421"/>
      <c r="HSE524" s="421"/>
      <c r="HSF524" s="421"/>
      <c r="HSG524" s="421"/>
      <c r="HSH524" s="421"/>
      <c r="HSI524" s="421"/>
      <c r="HSJ524" s="421"/>
      <c r="HSK524" s="421"/>
      <c r="HSL524" s="421"/>
      <c r="HSM524" s="421"/>
      <c r="HSN524" s="421"/>
      <c r="HSO524" s="421"/>
      <c r="HSP524" s="421"/>
      <c r="HSQ524" s="421"/>
      <c r="HSR524" s="421"/>
      <c r="HSS524" s="421"/>
      <c r="HST524" s="421"/>
      <c r="HSU524" s="421"/>
      <c r="HSV524" s="421"/>
      <c r="HSW524" s="421"/>
      <c r="HSX524" s="421"/>
      <c r="HSY524" s="421"/>
      <c r="HSZ524" s="421"/>
      <c r="HTA524" s="421"/>
      <c r="HTB524" s="421"/>
      <c r="HTC524" s="421"/>
      <c r="HTD524" s="421"/>
      <c r="HTE524" s="421"/>
      <c r="HTF524" s="421"/>
      <c r="HTG524" s="421"/>
      <c r="HTH524" s="421"/>
      <c r="HTI524" s="421"/>
      <c r="HTJ524" s="421"/>
      <c r="HTK524" s="421"/>
      <c r="HTL524" s="421"/>
      <c r="HTM524" s="421"/>
      <c r="HTN524" s="421"/>
      <c r="HTO524" s="421"/>
      <c r="HTP524" s="421"/>
      <c r="HTQ524" s="421"/>
      <c r="HTR524" s="421"/>
      <c r="HTS524" s="421"/>
      <c r="HTT524" s="421"/>
      <c r="HTU524" s="421"/>
      <c r="HTV524" s="421"/>
      <c r="HTW524" s="421"/>
      <c r="HTX524" s="421"/>
      <c r="HTY524" s="421"/>
      <c r="HTZ524" s="421"/>
      <c r="HUA524" s="421"/>
      <c r="HUB524" s="421"/>
      <c r="HUC524" s="421"/>
      <c r="HUD524" s="421"/>
      <c r="HUE524" s="421"/>
      <c r="HUF524" s="421"/>
      <c r="HUG524" s="421"/>
      <c r="HUH524" s="421"/>
      <c r="HUI524" s="421"/>
      <c r="HUJ524" s="421"/>
      <c r="HUK524" s="421"/>
      <c r="HUL524" s="421"/>
      <c r="HUM524" s="421"/>
      <c r="HUN524" s="421"/>
      <c r="HUO524" s="421"/>
      <c r="HUP524" s="421"/>
      <c r="HUQ524" s="421"/>
      <c r="HUR524" s="421"/>
      <c r="HUS524" s="421"/>
      <c r="HUT524" s="421"/>
      <c r="HUU524" s="421"/>
      <c r="HUV524" s="421"/>
      <c r="HUW524" s="421"/>
      <c r="HUX524" s="421"/>
      <c r="HUY524" s="421"/>
      <c r="HUZ524" s="421"/>
      <c r="HVA524" s="421"/>
      <c r="HVB524" s="421"/>
      <c r="HVC524" s="421"/>
      <c r="HVD524" s="421"/>
      <c r="HVE524" s="421"/>
      <c r="HVF524" s="421"/>
      <c r="HVG524" s="421"/>
      <c r="HVH524" s="421"/>
      <c r="HVI524" s="421"/>
      <c r="HVJ524" s="421"/>
      <c r="HVK524" s="421"/>
      <c r="HVL524" s="421"/>
      <c r="HVM524" s="421"/>
      <c r="HVN524" s="421"/>
      <c r="HVO524" s="421"/>
      <c r="HVP524" s="421"/>
      <c r="HVQ524" s="421"/>
      <c r="HVR524" s="421"/>
      <c r="HVS524" s="421"/>
      <c r="HVT524" s="421"/>
      <c r="HVU524" s="421"/>
      <c r="HVV524" s="421"/>
      <c r="HVW524" s="421"/>
      <c r="HVX524" s="421"/>
      <c r="HVY524" s="421"/>
      <c r="HVZ524" s="421"/>
      <c r="HWA524" s="421"/>
      <c r="HWB524" s="421"/>
      <c r="HWC524" s="421"/>
      <c r="HWD524" s="421"/>
      <c r="HWE524" s="421"/>
      <c r="HWF524" s="421"/>
      <c r="HWG524" s="421"/>
      <c r="HWH524" s="421"/>
      <c r="HWI524" s="421"/>
      <c r="HWJ524" s="421"/>
      <c r="HWK524" s="421"/>
      <c r="HWL524" s="421"/>
      <c r="HWM524" s="421"/>
      <c r="HWN524" s="421"/>
      <c r="HWO524" s="421"/>
      <c r="HWP524" s="421"/>
      <c r="HWQ524" s="421"/>
      <c r="HWR524" s="421"/>
      <c r="HWS524" s="421"/>
      <c r="HWT524" s="421"/>
      <c r="HWU524" s="421"/>
      <c r="HWV524" s="421"/>
      <c r="HWW524" s="421"/>
      <c r="HWX524" s="421"/>
      <c r="HWY524" s="421"/>
      <c r="HWZ524" s="421"/>
      <c r="HXA524" s="421"/>
      <c r="HXB524" s="421"/>
      <c r="HXC524" s="421"/>
      <c r="HXD524" s="421"/>
      <c r="HXE524" s="421"/>
      <c r="HXF524" s="421"/>
      <c r="HXG524" s="421"/>
      <c r="HXH524" s="421"/>
      <c r="HXI524" s="421"/>
      <c r="HXJ524" s="421"/>
      <c r="HXK524" s="421"/>
      <c r="HXL524" s="421"/>
      <c r="HXM524" s="421"/>
      <c r="HXN524" s="421"/>
      <c r="HXO524" s="421"/>
      <c r="HXP524" s="421"/>
      <c r="HXQ524" s="421"/>
      <c r="HXR524" s="421"/>
      <c r="HXS524" s="421"/>
      <c r="HXT524" s="421"/>
      <c r="HXU524" s="421"/>
      <c r="HXV524" s="421"/>
      <c r="HXW524" s="421"/>
      <c r="HXX524" s="421"/>
      <c r="HXY524" s="421"/>
      <c r="HXZ524" s="421"/>
      <c r="HYA524" s="421"/>
      <c r="HYB524" s="421"/>
      <c r="HYC524" s="421"/>
      <c r="HYD524" s="421"/>
      <c r="HYE524" s="421"/>
      <c r="HYF524" s="421"/>
      <c r="HYG524" s="421"/>
      <c r="HYH524" s="421"/>
      <c r="HYI524" s="421"/>
      <c r="HYJ524" s="421"/>
      <c r="HYK524" s="421"/>
      <c r="HYL524" s="421"/>
      <c r="HYM524" s="421"/>
      <c r="HYN524" s="421"/>
      <c r="HYO524" s="421"/>
      <c r="HYP524" s="421"/>
      <c r="HYQ524" s="421"/>
      <c r="HYR524" s="421"/>
      <c r="HYS524" s="421"/>
      <c r="HYT524" s="421"/>
      <c r="HYU524" s="421"/>
      <c r="HYV524" s="421"/>
      <c r="HYW524" s="421"/>
      <c r="HYX524" s="421"/>
      <c r="HYY524" s="421"/>
      <c r="HYZ524" s="421"/>
      <c r="HZA524" s="421"/>
      <c r="HZB524" s="421"/>
      <c r="HZC524" s="421"/>
      <c r="HZD524" s="421"/>
      <c r="HZE524" s="421"/>
      <c r="HZF524" s="421"/>
      <c r="HZG524" s="421"/>
      <c r="HZH524" s="421"/>
      <c r="HZI524" s="421"/>
      <c r="HZJ524" s="421"/>
      <c r="HZK524" s="421"/>
      <c r="HZL524" s="421"/>
      <c r="HZM524" s="421"/>
      <c r="HZN524" s="421"/>
      <c r="HZO524" s="421"/>
      <c r="HZP524" s="421"/>
      <c r="HZQ524" s="421"/>
      <c r="HZR524" s="421"/>
      <c r="HZS524" s="421"/>
      <c r="HZT524" s="421"/>
      <c r="HZU524" s="421"/>
      <c r="HZV524" s="421"/>
      <c r="HZW524" s="421"/>
      <c r="HZX524" s="421"/>
      <c r="HZY524" s="421"/>
      <c r="HZZ524" s="421"/>
      <c r="IAA524" s="421"/>
      <c r="IAB524" s="421"/>
      <c r="IAC524" s="421"/>
      <c r="IAD524" s="421"/>
      <c r="IAE524" s="421"/>
      <c r="IAF524" s="421"/>
      <c r="IAG524" s="421"/>
      <c r="IAH524" s="421"/>
      <c r="IAI524" s="421"/>
      <c r="IAJ524" s="421"/>
      <c r="IAK524" s="421"/>
      <c r="IAL524" s="421"/>
      <c r="IAM524" s="421"/>
      <c r="IAN524" s="421"/>
      <c r="IAO524" s="421"/>
      <c r="IAP524" s="421"/>
      <c r="IAQ524" s="421"/>
      <c r="IAR524" s="421"/>
      <c r="IAS524" s="421"/>
      <c r="IAT524" s="421"/>
      <c r="IAU524" s="421"/>
      <c r="IAV524" s="421"/>
      <c r="IAW524" s="421"/>
      <c r="IAX524" s="421"/>
      <c r="IAY524" s="421"/>
      <c r="IAZ524" s="421"/>
      <c r="IBA524" s="421"/>
      <c r="IBB524" s="421"/>
      <c r="IBC524" s="421"/>
      <c r="IBD524" s="421"/>
      <c r="IBE524" s="421"/>
      <c r="IBF524" s="421"/>
      <c r="IBG524" s="421"/>
      <c r="IBH524" s="421"/>
      <c r="IBI524" s="421"/>
      <c r="IBJ524" s="421"/>
      <c r="IBK524" s="421"/>
      <c r="IBL524" s="421"/>
      <c r="IBM524" s="421"/>
      <c r="IBN524" s="421"/>
      <c r="IBO524" s="421"/>
      <c r="IBP524" s="421"/>
      <c r="IBQ524" s="421"/>
      <c r="IBR524" s="421"/>
      <c r="IBS524" s="421"/>
      <c r="IBT524" s="421"/>
      <c r="IBU524" s="421"/>
      <c r="IBV524" s="421"/>
      <c r="IBW524" s="421"/>
      <c r="IBX524" s="421"/>
      <c r="IBY524" s="421"/>
      <c r="IBZ524" s="421"/>
      <c r="ICA524" s="421"/>
      <c r="ICB524" s="421"/>
      <c r="ICC524" s="421"/>
      <c r="ICD524" s="421"/>
      <c r="ICE524" s="421"/>
      <c r="ICF524" s="421"/>
      <c r="ICG524" s="421"/>
      <c r="ICH524" s="421"/>
      <c r="ICI524" s="421"/>
      <c r="ICJ524" s="421"/>
      <c r="ICK524" s="421"/>
      <c r="ICL524" s="421"/>
      <c r="ICM524" s="421"/>
      <c r="ICN524" s="421"/>
      <c r="ICO524" s="421"/>
      <c r="ICP524" s="421"/>
      <c r="ICQ524" s="421"/>
      <c r="ICR524" s="421"/>
      <c r="ICS524" s="421"/>
      <c r="ICT524" s="421"/>
      <c r="ICU524" s="421"/>
      <c r="ICV524" s="421"/>
      <c r="ICW524" s="421"/>
      <c r="ICX524" s="421"/>
      <c r="ICY524" s="421"/>
      <c r="ICZ524" s="421"/>
      <c r="IDA524" s="421"/>
      <c r="IDB524" s="421"/>
      <c r="IDC524" s="421"/>
      <c r="IDD524" s="421"/>
      <c r="IDE524" s="421"/>
      <c r="IDF524" s="421"/>
      <c r="IDG524" s="421"/>
      <c r="IDH524" s="421"/>
      <c r="IDI524" s="421"/>
      <c r="IDJ524" s="421"/>
      <c r="IDK524" s="421"/>
      <c r="IDL524" s="421"/>
      <c r="IDM524" s="421"/>
      <c r="IDN524" s="421"/>
      <c r="IDO524" s="421"/>
      <c r="IDP524" s="421"/>
      <c r="IDQ524" s="421"/>
      <c r="IDR524" s="421"/>
      <c r="IDS524" s="421"/>
      <c r="IDT524" s="421"/>
      <c r="IDU524" s="421"/>
      <c r="IDV524" s="421"/>
      <c r="IDW524" s="421"/>
      <c r="IDX524" s="421"/>
      <c r="IDY524" s="421"/>
      <c r="IDZ524" s="421"/>
      <c r="IEA524" s="421"/>
      <c r="IEB524" s="421"/>
      <c r="IEC524" s="421"/>
      <c r="IED524" s="421"/>
      <c r="IEE524" s="421"/>
      <c r="IEF524" s="421"/>
      <c r="IEG524" s="421"/>
      <c r="IEH524" s="421"/>
      <c r="IEI524" s="421"/>
      <c r="IEJ524" s="421"/>
      <c r="IEK524" s="421"/>
      <c r="IEL524" s="421"/>
      <c r="IEM524" s="421"/>
      <c r="IEN524" s="421"/>
      <c r="IEO524" s="421"/>
      <c r="IEP524" s="421"/>
      <c r="IEQ524" s="421"/>
      <c r="IER524" s="421"/>
      <c r="IES524" s="421"/>
      <c r="IET524" s="421"/>
      <c r="IEU524" s="421"/>
      <c r="IEV524" s="421"/>
      <c r="IEW524" s="421"/>
      <c r="IEX524" s="421"/>
      <c r="IEY524" s="421"/>
      <c r="IEZ524" s="421"/>
      <c r="IFA524" s="421"/>
      <c r="IFB524" s="421"/>
      <c r="IFC524" s="421"/>
      <c r="IFD524" s="421"/>
      <c r="IFE524" s="421"/>
      <c r="IFF524" s="421"/>
      <c r="IFG524" s="421"/>
      <c r="IFH524" s="421"/>
      <c r="IFI524" s="421"/>
      <c r="IFJ524" s="421"/>
      <c r="IFK524" s="421"/>
      <c r="IFL524" s="421"/>
      <c r="IFM524" s="421"/>
      <c r="IFN524" s="421"/>
      <c r="IFO524" s="421"/>
      <c r="IFP524" s="421"/>
      <c r="IFQ524" s="421"/>
      <c r="IFR524" s="421"/>
      <c r="IFS524" s="421"/>
      <c r="IFT524" s="421"/>
      <c r="IFU524" s="421"/>
      <c r="IFV524" s="421"/>
      <c r="IFW524" s="421"/>
      <c r="IFX524" s="421"/>
      <c r="IFY524" s="421"/>
      <c r="IFZ524" s="421"/>
      <c r="IGA524" s="421"/>
      <c r="IGB524" s="421"/>
      <c r="IGC524" s="421"/>
      <c r="IGD524" s="421"/>
      <c r="IGE524" s="421"/>
      <c r="IGF524" s="421"/>
      <c r="IGG524" s="421"/>
      <c r="IGH524" s="421"/>
      <c r="IGI524" s="421"/>
      <c r="IGJ524" s="421"/>
      <c r="IGK524" s="421"/>
      <c r="IGL524" s="421"/>
      <c r="IGM524" s="421"/>
      <c r="IGN524" s="421"/>
      <c r="IGO524" s="421"/>
      <c r="IGP524" s="421"/>
      <c r="IGQ524" s="421"/>
      <c r="IGR524" s="421"/>
      <c r="IGS524" s="421"/>
      <c r="IGT524" s="421"/>
      <c r="IGU524" s="421"/>
      <c r="IGV524" s="421"/>
      <c r="IGW524" s="421"/>
      <c r="IGX524" s="421"/>
      <c r="IGY524" s="421"/>
      <c r="IGZ524" s="421"/>
      <c r="IHA524" s="421"/>
      <c r="IHB524" s="421"/>
      <c r="IHC524" s="421"/>
      <c r="IHD524" s="421"/>
      <c r="IHE524" s="421"/>
      <c r="IHF524" s="421"/>
      <c r="IHG524" s="421"/>
      <c r="IHH524" s="421"/>
      <c r="IHI524" s="421"/>
      <c r="IHJ524" s="421"/>
      <c r="IHK524" s="421"/>
      <c r="IHL524" s="421"/>
      <c r="IHM524" s="421"/>
      <c r="IHN524" s="421"/>
      <c r="IHO524" s="421"/>
      <c r="IHP524" s="421"/>
      <c r="IHQ524" s="421"/>
      <c r="IHR524" s="421"/>
      <c r="IHS524" s="421"/>
      <c r="IHT524" s="421"/>
      <c r="IHU524" s="421"/>
      <c r="IHV524" s="421"/>
      <c r="IHW524" s="421"/>
      <c r="IHX524" s="421"/>
      <c r="IHY524" s="421"/>
      <c r="IHZ524" s="421"/>
      <c r="IIA524" s="421"/>
      <c r="IIB524" s="421"/>
      <c r="IIC524" s="421"/>
      <c r="IID524" s="421"/>
      <c r="IIE524" s="421"/>
      <c r="IIF524" s="421"/>
      <c r="IIG524" s="421"/>
      <c r="IIH524" s="421"/>
      <c r="III524" s="421"/>
      <c r="IIJ524" s="421"/>
      <c r="IIK524" s="421"/>
      <c r="IIL524" s="421"/>
      <c r="IIM524" s="421"/>
      <c r="IIN524" s="421"/>
      <c r="IIO524" s="421"/>
      <c r="IIP524" s="421"/>
      <c r="IIQ524" s="421"/>
      <c r="IIR524" s="421"/>
      <c r="IIS524" s="421"/>
      <c r="IIT524" s="421"/>
      <c r="IIU524" s="421"/>
      <c r="IIV524" s="421"/>
      <c r="IIW524" s="421"/>
      <c r="IIX524" s="421"/>
      <c r="IIY524" s="421"/>
      <c r="IIZ524" s="421"/>
      <c r="IJA524" s="421"/>
      <c r="IJB524" s="421"/>
      <c r="IJC524" s="421"/>
      <c r="IJD524" s="421"/>
      <c r="IJE524" s="421"/>
      <c r="IJF524" s="421"/>
      <c r="IJG524" s="421"/>
      <c r="IJH524" s="421"/>
      <c r="IJI524" s="421"/>
      <c r="IJJ524" s="421"/>
      <c r="IJK524" s="421"/>
      <c r="IJL524" s="421"/>
      <c r="IJM524" s="421"/>
      <c r="IJN524" s="421"/>
      <c r="IJO524" s="421"/>
      <c r="IJP524" s="421"/>
      <c r="IJQ524" s="421"/>
      <c r="IJR524" s="421"/>
      <c r="IJS524" s="421"/>
      <c r="IJT524" s="421"/>
      <c r="IJU524" s="421"/>
      <c r="IJV524" s="421"/>
      <c r="IJW524" s="421"/>
      <c r="IJX524" s="421"/>
      <c r="IJY524" s="421"/>
      <c r="IJZ524" s="421"/>
      <c r="IKA524" s="421"/>
      <c r="IKB524" s="421"/>
      <c r="IKC524" s="421"/>
      <c r="IKD524" s="421"/>
      <c r="IKE524" s="421"/>
      <c r="IKF524" s="421"/>
      <c r="IKG524" s="421"/>
      <c r="IKH524" s="421"/>
      <c r="IKI524" s="421"/>
      <c r="IKJ524" s="421"/>
      <c r="IKK524" s="421"/>
      <c r="IKL524" s="421"/>
      <c r="IKM524" s="421"/>
      <c r="IKN524" s="421"/>
      <c r="IKO524" s="421"/>
      <c r="IKP524" s="421"/>
      <c r="IKQ524" s="421"/>
      <c r="IKR524" s="421"/>
      <c r="IKS524" s="421"/>
      <c r="IKT524" s="421"/>
      <c r="IKU524" s="421"/>
      <c r="IKV524" s="421"/>
      <c r="IKW524" s="421"/>
      <c r="IKX524" s="421"/>
      <c r="IKY524" s="421"/>
      <c r="IKZ524" s="421"/>
      <c r="ILA524" s="421"/>
      <c r="ILB524" s="421"/>
      <c r="ILC524" s="421"/>
      <c r="ILD524" s="421"/>
      <c r="ILE524" s="421"/>
      <c r="ILF524" s="421"/>
      <c r="ILG524" s="421"/>
      <c r="ILH524" s="421"/>
      <c r="ILI524" s="421"/>
      <c r="ILJ524" s="421"/>
      <c r="ILK524" s="421"/>
      <c r="ILL524" s="421"/>
      <c r="ILM524" s="421"/>
      <c r="ILN524" s="421"/>
      <c r="ILO524" s="421"/>
      <c r="ILP524" s="421"/>
      <c r="ILQ524" s="421"/>
      <c r="ILR524" s="421"/>
      <c r="ILS524" s="421"/>
      <c r="ILT524" s="421"/>
      <c r="ILU524" s="421"/>
      <c r="ILV524" s="421"/>
      <c r="ILW524" s="421"/>
      <c r="ILX524" s="421"/>
      <c r="ILY524" s="421"/>
      <c r="ILZ524" s="421"/>
      <c r="IMA524" s="421"/>
      <c r="IMB524" s="421"/>
      <c r="IMC524" s="421"/>
      <c r="IMD524" s="421"/>
      <c r="IME524" s="421"/>
      <c r="IMF524" s="421"/>
      <c r="IMG524" s="421"/>
      <c r="IMH524" s="421"/>
      <c r="IMI524" s="421"/>
      <c r="IMJ524" s="421"/>
      <c r="IMK524" s="421"/>
      <c r="IML524" s="421"/>
      <c r="IMM524" s="421"/>
      <c r="IMN524" s="421"/>
      <c r="IMO524" s="421"/>
      <c r="IMP524" s="421"/>
      <c r="IMQ524" s="421"/>
      <c r="IMR524" s="421"/>
      <c r="IMS524" s="421"/>
      <c r="IMT524" s="421"/>
      <c r="IMU524" s="421"/>
      <c r="IMV524" s="421"/>
      <c r="IMW524" s="421"/>
      <c r="IMX524" s="421"/>
      <c r="IMY524" s="421"/>
      <c r="IMZ524" s="421"/>
      <c r="INA524" s="421"/>
      <c r="INB524" s="421"/>
      <c r="INC524" s="421"/>
      <c r="IND524" s="421"/>
      <c r="INE524" s="421"/>
      <c r="INF524" s="421"/>
      <c r="ING524" s="421"/>
      <c r="INH524" s="421"/>
      <c r="INI524" s="421"/>
      <c r="INJ524" s="421"/>
      <c r="INK524" s="421"/>
      <c r="INL524" s="421"/>
      <c r="INM524" s="421"/>
      <c r="INN524" s="421"/>
      <c r="INO524" s="421"/>
      <c r="INP524" s="421"/>
      <c r="INQ524" s="421"/>
      <c r="INR524" s="421"/>
      <c r="INS524" s="421"/>
      <c r="INT524" s="421"/>
      <c r="INU524" s="421"/>
      <c r="INV524" s="421"/>
      <c r="INW524" s="421"/>
      <c r="INX524" s="421"/>
      <c r="INY524" s="421"/>
      <c r="INZ524" s="421"/>
      <c r="IOA524" s="421"/>
      <c r="IOB524" s="421"/>
      <c r="IOC524" s="421"/>
      <c r="IOD524" s="421"/>
      <c r="IOE524" s="421"/>
      <c r="IOF524" s="421"/>
      <c r="IOG524" s="421"/>
      <c r="IOH524" s="421"/>
      <c r="IOI524" s="421"/>
      <c r="IOJ524" s="421"/>
      <c r="IOK524" s="421"/>
      <c r="IOL524" s="421"/>
      <c r="IOM524" s="421"/>
      <c r="ION524" s="421"/>
      <c r="IOO524" s="421"/>
      <c r="IOP524" s="421"/>
      <c r="IOQ524" s="421"/>
      <c r="IOR524" s="421"/>
      <c r="IOS524" s="421"/>
      <c r="IOT524" s="421"/>
      <c r="IOU524" s="421"/>
      <c r="IOV524" s="421"/>
      <c r="IOW524" s="421"/>
      <c r="IOX524" s="421"/>
      <c r="IOY524" s="421"/>
      <c r="IOZ524" s="421"/>
      <c r="IPA524" s="421"/>
      <c r="IPB524" s="421"/>
      <c r="IPC524" s="421"/>
      <c r="IPD524" s="421"/>
      <c r="IPE524" s="421"/>
      <c r="IPF524" s="421"/>
      <c r="IPG524" s="421"/>
      <c r="IPH524" s="421"/>
      <c r="IPI524" s="421"/>
      <c r="IPJ524" s="421"/>
      <c r="IPK524" s="421"/>
      <c r="IPL524" s="421"/>
      <c r="IPM524" s="421"/>
      <c r="IPN524" s="421"/>
      <c r="IPO524" s="421"/>
      <c r="IPP524" s="421"/>
      <c r="IPQ524" s="421"/>
      <c r="IPR524" s="421"/>
      <c r="IPS524" s="421"/>
      <c r="IPT524" s="421"/>
      <c r="IPU524" s="421"/>
      <c r="IPV524" s="421"/>
      <c r="IPW524" s="421"/>
      <c r="IPX524" s="421"/>
      <c r="IPY524" s="421"/>
      <c r="IPZ524" s="421"/>
      <c r="IQA524" s="421"/>
      <c r="IQB524" s="421"/>
      <c r="IQC524" s="421"/>
      <c r="IQD524" s="421"/>
      <c r="IQE524" s="421"/>
      <c r="IQF524" s="421"/>
      <c r="IQG524" s="421"/>
      <c r="IQH524" s="421"/>
      <c r="IQI524" s="421"/>
      <c r="IQJ524" s="421"/>
      <c r="IQK524" s="421"/>
      <c r="IQL524" s="421"/>
      <c r="IQM524" s="421"/>
      <c r="IQN524" s="421"/>
      <c r="IQO524" s="421"/>
      <c r="IQP524" s="421"/>
      <c r="IQQ524" s="421"/>
      <c r="IQR524" s="421"/>
      <c r="IQS524" s="421"/>
      <c r="IQT524" s="421"/>
      <c r="IQU524" s="421"/>
      <c r="IQV524" s="421"/>
      <c r="IQW524" s="421"/>
      <c r="IQX524" s="421"/>
      <c r="IQY524" s="421"/>
      <c r="IQZ524" s="421"/>
      <c r="IRA524" s="421"/>
      <c r="IRB524" s="421"/>
      <c r="IRC524" s="421"/>
      <c r="IRD524" s="421"/>
      <c r="IRE524" s="421"/>
      <c r="IRF524" s="421"/>
      <c r="IRG524" s="421"/>
      <c r="IRH524" s="421"/>
      <c r="IRI524" s="421"/>
      <c r="IRJ524" s="421"/>
      <c r="IRK524" s="421"/>
      <c r="IRL524" s="421"/>
      <c r="IRM524" s="421"/>
      <c r="IRN524" s="421"/>
      <c r="IRO524" s="421"/>
      <c r="IRP524" s="421"/>
      <c r="IRQ524" s="421"/>
      <c r="IRR524" s="421"/>
      <c r="IRS524" s="421"/>
      <c r="IRT524" s="421"/>
      <c r="IRU524" s="421"/>
      <c r="IRV524" s="421"/>
      <c r="IRW524" s="421"/>
      <c r="IRX524" s="421"/>
      <c r="IRY524" s="421"/>
      <c r="IRZ524" s="421"/>
      <c r="ISA524" s="421"/>
      <c r="ISB524" s="421"/>
      <c r="ISC524" s="421"/>
      <c r="ISD524" s="421"/>
      <c r="ISE524" s="421"/>
      <c r="ISF524" s="421"/>
      <c r="ISG524" s="421"/>
      <c r="ISH524" s="421"/>
      <c r="ISI524" s="421"/>
      <c r="ISJ524" s="421"/>
      <c r="ISK524" s="421"/>
      <c r="ISL524" s="421"/>
      <c r="ISM524" s="421"/>
      <c r="ISN524" s="421"/>
      <c r="ISO524" s="421"/>
      <c r="ISP524" s="421"/>
      <c r="ISQ524" s="421"/>
      <c r="ISR524" s="421"/>
      <c r="ISS524" s="421"/>
      <c r="IST524" s="421"/>
      <c r="ISU524" s="421"/>
      <c r="ISV524" s="421"/>
      <c r="ISW524" s="421"/>
      <c r="ISX524" s="421"/>
      <c r="ISY524" s="421"/>
      <c r="ISZ524" s="421"/>
      <c r="ITA524" s="421"/>
      <c r="ITB524" s="421"/>
      <c r="ITC524" s="421"/>
      <c r="ITD524" s="421"/>
      <c r="ITE524" s="421"/>
      <c r="ITF524" s="421"/>
      <c r="ITG524" s="421"/>
      <c r="ITH524" s="421"/>
      <c r="ITI524" s="421"/>
      <c r="ITJ524" s="421"/>
      <c r="ITK524" s="421"/>
      <c r="ITL524" s="421"/>
      <c r="ITM524" s="421"/>
      <c r="ITN524" s="421"/>
      <c r="ITO524" s="421"/>
      <c r="ITP524" s="421"/>
      <c r="ITQ524" s="421"/>
      <c r="ITR524" s="421"/>
      <c r="ITS524" s="421"/>
      <c r="ITT524" s="421"/>
      <c r="ITU524" s="421"/>
      <c r="ITV524" s="421"/>
      <c r="ITW524" s="421"/>
      <c r="ITX524" s="421"/>
      <c r="ITY524" s="421"/>
      <c r="ITZ524" s="421"/>
      <c r="IUA524" s="421"/>
      <c r="IUB524" s="421"/>
      <c r="IUC524" s="421"/>
      <c r="IUD524" s="421"/>
      <c r="IUE524" s="421"/>
      <c r="IUF524" s="421"/>
      <c r="IUG524" s="421"/>
      <c r="IUH524" s="421"/>
      <c r="IUI524" s="421"/>
      <c r="IUJ524" s="421"/>
      <c r="IUK524" s="421"/>
      <c r="IUL524" s="421"/>
      <c r="IUM524" s="421"/>
      <c r="IUN524" s="421"/>
      <c r="IUO524" s="421"/>
      <c r="IUP524" s="421"/>
      <c r="IUQ524" s="421"/>
      <c r="IUR524" s="421"/>
      <c r="IUS524" s="421"/>
      <c r="IUT524" s="421"/>
      <c r="IUU524" s="421"/>
      <c r="IUV524" s="421"/>
      <c r="IUW524" s="421"/>
      <c r="IUX524" s="421"/>
      <c r="IUY524" s="421"/>
      <c r="IUZ524" s="421"/>
      <c r="IVA524" s="421"/>
      <c r="IVB524" s="421"/>
      <c r="IVC524" s="421"/>
      <c r="IVD524" s="421"/>
      <c r="IVE524" s="421"/>
      <c r="IVF524" s="421"/>
      <c r="IVG524" s="421"/>
      <c r="IVH524" s="421"/>
      <c r="IVI524" s="421"/>
      <c r="IVJ524" s="421"/>
      <c r="IVK524" s="421"/>
      <c r="IVL524" s="421"/>
      <c r="IVM524" s="421"/>
      <c r="IVN524" s="421"/>
      <c r="IVO524" s="421"/>
      <c r="IVP524" s="421"/>
      <c r="IVQ524" s="421"/>
      <c r="IVR524" s="421"/>
      <c r="IVS524" s="421"/>
      <c r="IVT524" s="421"/>
      <c r="IVU524" s="421"/>
      <c r="IVV524" s="421"/>
      <c r="IVW524" s="421"/>
      <c r="IVX524" s="421"/>
      <c r="IVY524" s="421"/>
      <c r="IVZ524" s="421"/>
      <c r="IWA524" s="421"/>
      <c r="IWB524" s="421"/>
      <c r="IWC524" s="421"/>
      <c r="IWD524" s="421"/>
      <c r="IWE524" s="421"/>
      <c r="IWF524" s="421"/>
      <c r="IWG524" s="421"/>
      <c r="IWH524" s="421"/>
      <c r="IWI524" s="421"/>
      <c r="IWJ524" s="421"/>
      <c r="IWK524" s="421"/>
      <c r="IWL524" s="421"/>
      <c r="IWM524" s="421"/>
      <c r="IWN524" s="421"/>
      <c r="IWO524" s="421"/>
      <c r="IWP524" s="421"/>
      <c r="IWQ524" s="421"/>
      <c r="IWR524" s="421"/>
      <c r="IWS524" s="421"/>
      <c r="IWT524" s="421"/>
      <c r="IWU524" s="421"/>
      <c r="IWV524" s="421"/>
      <c r="IWW524" s="421"/>
      <c r="IWX524" s="421"/>
      <c r="IWY524" s="421"/>
      <c r="IWZ524" s="421"/>
      <c r="IXA524" s="421"/>
      <c r="IXB524" s="421"/>
      <c r="IXC524" s="421"/>
      <c r="IXD524" s="421"/>
      <c r="IXE524" s="421"/>
      <c r="IXF524" s="421"/>
      <c r="IXG524" s="421"/>
      <c r="IXH524" s="421"/>
      <c r="IXI524" s="421"/>
      <c r="IXJ524" s="421"/>
      <c r="IXK524" s="421"/>
      <c r="IXL524" s="421"/>
      <c r="IXM524" s="421"/>
      <c r="IXN524" s="421"/>
      <c r="IXO524" s="421"/>
      <c r="IXP524" s="421"/>
      <c r="IXQ524" s="421"/>
      <c r="IXR524" s="421"/>
      <c r="IXS524" s="421"/>
      <c r="IXT524" s="421"/>
      <c r="IXU524" s="421"/>
      <c r="IXV524" s="421"/>
      <c r="IXW524" s="421"/>
      <c r="IXX524" s="421"/>
      <c r="IXY524" s="421"/>
      <c r="IXZ524" s="421"/>
      <c r="IYA524" s="421"/>
      <c r="IYB524" s="421"/>
      <c r="IYC524" s="421"/>
      <c r="IYD524" s="421"/>
      <c r="IYE524" s="421"/>
      <c r="IYF524" s="421"/>
      <c r="IYG524" s="421"/>
      <c r="IYH524" s="421"/>
      <c r="IYI524" s="421"/>
      <c r="IYJ524" s="421"/>
      <c r="IYK524" s="421"/>
      <c r="IYL524" s="421"/>
      <c r="IYM524" s="421"/>
      <c r="IYN524" s="421"/>
      <c r="IYO524" s="421"/>
      <c r="IYP524" s="421"/>
      <c r="IYQ524" s="421"/>
      <c r="IYR524" s="421"/>
      <c r="IYS524" s="421"/>
      <c r="IYT524" s="421"/>
      <c r="IYU524" s="421"/>
      <c r="IYV524" s="421"/>
      <c r="IYW524" s="421"/>
      <c r="IYX524" s="421"/>
      <c r="IYY524" s="421"/>
      <c r="IYZ524" s="421"/>
      <c r="IZA524" s="421"/>
      <c r="IZB524" s="421"/>
      <c r="IZC524" s="421"/>
      <c r="IZD524" s="421"/>
      <c r="IZE524" s="421"/>
      <c r="IZF524" s="421"/>
      <c r="IZG524" s="421"/>
      <c r="IZH524" s="421"/>
      <c r="IZI524" s="421"/>
      <c r="IZJ524" s="421"/>
      <c r="IZK524" s="421"/>
      <c r="IZL524" s="421"/>
      <c r="IZM524" s="421"/>
      <c r="IZN524" s="421"/>
      <c r="IZO524" s="421"/>
      <c r="IZP524" s="421"/>
      <c r="IZQ524" s="421"/>
      <c r="IZR524" s="421"/>
      <c r="IZS524" s="421"/>
      <c r="IZT524" s="421"/>
      <c r="IZU524" s="421"/>
      <c r="IZV524" s="421"/>
      <c r="IZW524" s="421"/>
      <c r="IZX524" s="421"/>
      <c r="IZY524" s="421"/>
      <c r="IZZ524" s="421"/>
      <c r="JAA524" s="421"/>
      <c r="JAB524" s="421"/>
      <c r="JAC524" s="421"/>
      <c r="JAD524" s="421"/>
      <c r="JAE524" s="421"/>
      <c r="JAF524" s="421"/>
      <c r="JAG524" s="421"/>
      <c r="JAH524" s="421"/>
      <c r="JAI524" s="421"/>
      <c r="JAJ524" s="421"/>
      <c r="JAK524" s="421"/>
      <c r="JAL524" s="421"/>
      <c r="JAM524" s="421"/>
      <c r="JAN524" s="421"/>
      <c r="JAO524" s="421"/>
      <c r="JAP524" s="421"/>
      <c r="JAQ524" s="421"/>
      <c r="JAR524" s="421"/>
      <c r="JAS524" s="421"/>
      <c r="JAT524" s="421"/>
      <c r="JAU524" s="421"/>
      <c r="JAV524" s="421"/>
      <c r="JAW524" s="421"/>
      <c r="JAX524" s="421"/>
      <c r="JAY524" s="421"/>
      <c r="JAZ524" s="421"/>
      <c r="JBA524" s="421"/>
      <c r="JBB524" s="421"/>
      <c r="JBC524" s="421"/>
      <c r="JBD524" s="421"/>
      <c r="JBE524" s="421"/>
      <c r="JBF524" s="421"/>
      <c r="JBG524" s="421"/>
      <c r="JBH524" s="421"/>
      <c r="JBI524" s="421"/>
      <c r="JBJ524" s="421"/>
      <c r="JBK524" s="421"/>
      <c r="JBL524" s="421"/>
      <c r="JBM524" s="421"/>
      <c r="JBN524" s="421"/>
      <c r="JBO524" s="421"/>
      <c r="JBP524" s="421"/>
      <c r="JBQ524" s="421"/>
      <c r="JBR524" s="421"/>
      <c r="JBS524" s="421"/>
      <c r="JBT524" s="421"/>
      <c r="JBU524" s="421"/>
      <c r="JBV524" s="421"/>
      <c r="JBW524" s="421"/>
      <c r="JBX524" s="421"/>
      <c r="JBY524" s="421"/>
      <c r="JBZ524" s="421"/>
      <c r="JCA524" s="421"/>
      <c r="JCB524" s="421"/>
      <c r="JCC524" s="421"/>
      <c r="JCD524" s="421"/>
      <c r="JCE524" s="421"/>
      <c r="JCF524" s="421"/>
      <c r="JCG524" s="421"/>
      <c r="JCH524" s="421"/>
      <c r="JCI524" s="421"/>
      <c r="JCJ524" s="421"/>
      <c r="JCK524" s="421"/>
      <c r="JCL524" s="421"/>
      <c r="JCM524" s="421"/>
      <c r="JCN524" s="421"/>
      <c r="JCO524" s="421"/>
      <c r="JCP524" s="421"/>
      <c r="JCQ524" s="421"/>
      <c r="JCR524" s="421"/>
      <c r="JCS524" s="421"/>
      <c r="JCT524" s="421"/>
      <c r="JCU524" s="421"/>
      <c r="JCV524" s="421"/>
      <c r="JCW524" s="421"/>
      <c r="JCX524" s="421"/>
      <c r="JCY524" s="421"/>
      <c r="JCZ524" s="421"/>
      <c r="JDA524" s="421"/>
      <c r="JDB524" s="421"/>
      <c r="JDC524" s="421"/>
      <c r="JDD524" s="421"/>
      <c r="JDE524" s="421"/>
      <c r="JDF524" s="421"/>
      <c r="JDG524" s="421"/>
      <c r="JDH524" s="421"/>
      <c r="JDI524" s="421"/>
      <c r="JDJ524" s="421"/>
      <c r="JDK524" s="421"/>
      <c r="JDL524" s="421"/>
      <c r="JDM524" s="421"/>
      <c r="JDN524" s="421"/>
      <c r="JDO524" s="421"/>
      <c r="JDP524" s="421"/>
      <c r="JDQ524" s="421"/>
      <c r="JDR524" s="421"/>
      <c r="JDS524" s="421"/>
      <c r="JDT524" s="421"/>
      <c r="JDU524" s="421"/>
      <c r="JDV524" s="421"/>
      <c r="JDW524" s="421"/>
      <c r="JDX524" s="421"/>
      <c r="JDY524" s="421"/>
      <c r="JDZ524" s="421"/>
      <c r="JEA524" s="421"/>
      <c r="JEB524" s="421"/>
      <c r="JEC524" s="421"/>
      <c r="JED524" s="421"/>
      <c r="JEE524" s="421"/>
      <c r="JEF524" s="421"/>
      <c r="JEG524" s="421"/>
      <c r="JEH524" s="421"/>
      <c r="JEI524" s="421"/>
      <c r="JEJ524" s="421"/>
      <c r="JEK524" s="421"/>
      <c r="JEL524" s="421"/>
      <c r="JEM524" s="421"/>
      <c r="JEN524" s="421"/>
      <c r="JEO524" s="421"/>
      <c r="JEP524" s="421"/>
      <c r="JEQ524" s="421"/>
      <c r="JER524" s="421"/>
      <c r="JES524" s="421"/>
      <c r="JET524" s="421"/>
      <c r="JEU524" s="421"/>
      <c r="JEV524" s="421"/>
      <c r="JEW524" s="421"/>
      <c r="JEX524" s="421"/>
      <c r="JEY524" s="421"/>
      <c r="JEZ524" s="421"/>
      <c r="JFA524" s="421"/>
      <c r="JFB524" s="421"/>
      <c r="JFC524" s="421"/>
      <c r="JFD524" s="421"/>
      <c r="JFE524" s="421"/>
      <c r="JFF524" s="421"/>
      <c r="JFG524" s="421"/>
      <c r="JFH524" s="421"/>
      <c r="JFI524" s="421"/>
      <c r="JFJ524" s="421"/>
      <c r="JFK524" s="421"/>
      <c r="JFL524" s="421"/>
      <c r="JFM524" s="421"/>
      <c r="JFN524" s="421"/>
      <c r="JFO524" s="421"/>
      <c r="JFP524" s="421"/>
      <c r="JFQ524" s="421"/>
      <c r="JFR524" s="421"/>
      <c r="JFS524" s="421"/>
      <c r="JFT524" s="421"/>
      <c r="JFU524" s="421"/>
      <c r="JFV524" s="421"/>
      <c r="JFW524" s="421"/>
      <c r="JFX524" s="421"/>
      <c r="JFY524" s="421"/>
      <c r="JFZ524" s="421"/>
      <c r="JGA524" s="421"/>
      <c r="JGB524" s="421"/>
      <c r="JGC524" s="421"/>
      <c r="JGD524" s="421"/>
      <c r="JGE524" s="421"/>
      <c r="JGF524" s="421"/>
      <c r="JGG524" s="421"/>
      <c r="JGH524" s="421"/>
      <c r="JGI524" s="421"/>
      <c r="JGJ524" s="421"/>
      <c r="JGK524" s="421"/>
      <c r="JGL524" s="421"/>
      <c r="JGM524" s="421"/>
      <c r="JGN524" s="421"/>
      <c r="JGO524" s="421"/>
      <c r="JGP524" s="421"/>
      <c r="JGQ524" s="421"/>
      <c r="JGR524" s="421"/>
      <c r="JGS524" s="421"/>
      <c r="JGT524" s="421"/>
      <c r="JGU524" s="421"/>
      <c r="JGV524" s="421"/>
      <c r="JGW524" s="421"/>
      <c r="JGX524" s="421"/>
      <c r="JGY524" s="421"/>
      <c r="JGZ524" s="421"/>
      <c r="JHA524" s="421"/>
      <c r="JHB524" s="421"/>
      <c r="JHC524" s="421"/>
      <c r="JHD524" s="421"/>
      <c r="JHE524" s="421"/>
      <c r="JHF524" s="421"/>
      <c r="JHG524" s="421"/>
      <c r="JHH524" s="421"/>
      <c r="JHI524" s="421"/>
      <c r="JHJ524" s="421"/>
      <c r="JHK524" s="421"/>
      <c r="JHL524" s="421"/>
      <c r="JHM524" s="421"/>
      <c r="JHN524" s="421"/>
      <c r="JHO524" s="421"/>
      <c r="JHP524" s="421"/>
      <c r="JHQ524" s="421"/>
      <c r="JHR524" s="421"/>
      <c r="JHS524" s="421"/>
      <c r="JHT524" s="421"/>
      <c r="JHU524" s="421"/>
      <c r="JHV524" s="421"/>
      <c r="JHW524" s="421"/>
      <c r="JHX524" s="421"/>
      <c r="JHY524" s="421"/>
      <c r="JHZ524" s="421"/>
      <c r="JIA524" s="421"/>
      <c r="JIB524" s="421"/>
      <c r="JIC524" s="421"/>
      <c r="JID524" s="421"/>
      <c r="JIE524" s="421"/>
      <c r="JIF524" s="421"/>
      <c r="JIG524" s="421"/>
      <c r="JIH524" s="421"/>
      <c r="JII524" s="421"/>
      <c r="JIJ524" s="421"/>
      <c r="JIK524" s="421"/>
      <c r="JIL524" s="421"/>
      <c r="JIM524" s="421"/>
      <c r="JIN524" s="421"/>
      <c r="JIO524" s="421"/>
      <c r="JIP524" s="421"/>
      <c r="JIQ524" s="421"/>
      <c r="JIR524" s="421"/>
      <c r="JIS524" s="421"/>
      <c r="JIT524" s="421"/>
      <c r="JIU524" s="421"/>
      <c r="JIV524" s="421"/>
      <c r="JIW524" s="421"/>
      <c r="JIX524" s="421"/>
      <c r="JIY524" s="421"/>
      <c r="JIZ524" s="421"/>
      <c r="JJA524" s="421"/>
      <c r="JJB524" s="421"/>
      <c r="JJC524" s="421"/>
      <c r="JJD524" s="421"/>
      <c r="JJE524" s="421"/>
      <c r="JJF524" s="421"/>
      <c r="JJG524" s="421"/>
      <c r="JJH524" s="421"/>
      <c r="JJI524" s="421"/>
      <c r="JJJ524" s="421"/>
      <c r="JJK524" s="421"/>
      <c r="JJL524" s="421"/>
      <c r="JJM524" s="421"/>
      <c r="JJN524" s="421"/>
      <c r="JJO524" s="421"/>
      <c r="JJP524" s="421"/>
      <c r="JJQ524" s="421"/>
      <c r="JJR524" s="421"/>
      <c r="JJS524" s="421"/>
      <c r="JJT524" s="421"/>
      <c r="JJU524" s="421"/>
      <c r="JJV524" s="421"/>
      <c r="JJW524" s="421"/>
      <c r="JJX524" s="421"/>
      <c r="JJY524" s="421"/>
      <c r="JJZ524" s="421"/>
      <c r="JKA524" s="421"/>
      <c r="JKB524" s="421"/>
      <c r="JKC524" s="421"/>
      <c r="JKD524" s="421"/>
      <c r="JKE524" s="421"/>
      <c r="JKF524" s="421"/>
      <c r="JKG524" s="421"/>
      <c r="JKH524" s="421"/>
      <c r="JKI524" s="421"/>
      <c r="JKJ524" s="421"/>
      <c r="JKK524" s="421"/>
      <c r="JKL524" s="421"/>
      <c r="JKM524" s="421"/>
      <c r="JKN524" s="421"/>
      <c r="JKO524" s="421"/>
      <c r="JKP524" s="421"/>
      <c r="JKQ524" s="421"/>
      <c r="JKR524" s="421"/>
      <c r="JKS524" s="421"/>
      <c r="JKT524" s="421"/>
      <c r="JKU524" s="421"/>
      <c r="JKV524" s="421"/>
      <c r="JKW524" s="421"/>
      <c r="JKX524" s="421"/>
      <c r="JKY524" s="421"/>
      <c r="JKZ524" s="421"/>
      <c r="JLA524" s="421"/>
      <c r="JLB524" s="421"/>
      <c r="JLC524" s="421"/>
      <c r="JLD524" s="421"/>
      <c r="JLE524" s="421"/>
      <c r="JLF524" s="421"/>
      <c r="JLG524" s="421"/>
      <c r="JLH524" s="421"/>
      <c r="JLI524" s="421"/>
      <c r="JLJ524" s="421"/>
      <c r="JLK524" s="421"/>
      <c r="JLL524" s="421"/>
      <c r="JLM524" s="421"/>
      <c r="JLN524" s="421"/>
      <c r="JLO524" s="421"/>
      <c r="JLP524" s="421"/>
      <c r="JLQ524" s="421"/>
      <c r="JLR524" s="421"/>
      <c r="JLS524" s="421"/>
      <c r="JLT524" s="421"/>
      <c r="JLU524" s="421"/>
      <c r="JLV524" s="421"/>
      <c r="JLW524" s="421"/>
      <c r="JLX524" s="421"/>
      <c r="JLY524" s="421"/>
      <c r="JLZ524" s="421"/>
      <c r="JMA524" s="421"/>
      <c r="JMB524" s="421"/>
      <c r="JMC524" s="421"/>
      <c r="JMD524" s="421"/>
      <c r="JME524" s="421"/>
      <c r="JMF524" s="421"/>
      <c r="JMG524" s="421"/>
      <c r="JMH524" s="421"/>
      <c r="JMI524" s="421"/>
      <c r="JMJ524" s="421"/>
      <c r="JMK524" s="421"/>
      <c r="JML524" s="421"/>
      <c r="JMM524" s="421"/>
      <c r="JMN524" s="421"/>
      <c r="JMO524" s="421"/>
      <c r="JMP524" s="421"/>
      <c r="JMQ524" s="421"/>
      <c r="JMR524" s="421"/>
      <c r="JMS524" s="421"/>
      <c r="JMT524" s="421"/>
      <c r="JMU524" s="421"/>
      <c r="JMV524" s="421"/>
      <c r="JMW524" s="421"/>
      <c r="JMX524" s="421"/>
      <c r="JMY524" s="421"/>
      <c r="JMZ524" s="421"/>
      <c r="JNA524" s="421"/>
      <c r="JNB524" s="421"/>
      <c r="JNC524" s="421"/>
      <c r="JND524" s="421"/>
      <c r="JNE524" s="421"/>
      <c r="JNF524" s="421"/>
      <c r="JNG524" s="421"/>
      <c r="JNH524" s="421"/>
      <c r="JNI524" s="421"/>
      <c r="JNJ524" s="421"/>
      <c r="JNK524" s="421"/>
      <c r="JNL524" s="421"/>
      <c r="JNM524" s="421"/>
      <c r="JNN524" s="421"/>
      <c r="JNO524" s="421"/>
      <c r="JNP524" s="421"/>
      <c r="JNQ524" s="421"/>
      <c r="JNR524" s="421"/>
      <c r="JNS524" s="421"/>
      <c r="JNT524" s="421"/>
      <c r="JNU524" s="421"/>
      <c r="JNV524" s="421"/>
      <c r="JNW524" s="421"/>
      <c r="JNX524" s="421"/>
      <c r="JNY524" s="421"/>
      <c r="JNZ524" s="421"/>
      <c r="JOA524" s="421"/>
      <c r="JOB524" s="421"/>
      <c r="JOC524" s="421"/>
      <c r="JOD524" s="421"/>
      <c r="JOE524" s="421"/>
      <c r="JOF524" s="421"/>
      <c r="JOG524" s="421"/>
      <c r="JOH524" s="421"/>
      <c r="JOI524" s="421"/>
      <c r="JOJ524" s="421"/>
      <c r="JOK524" s="421"/>
      <c r="JOL524" s="421"/>
      <c r="JOM524" s="421"/>
      <c r="JON524" s="421"/>
      <c r="JOO524" s="421"/>
      <c r="JOP524" s="421"/>
      <c r="JOQ524" s="421"/>
      <c r="JOR524" s="421"/>
      <c r="JOS524" s="421"/>
      <c r="JOT524" s="421"/>
      <c r="JOU524" s="421"/>
      <c r="JOV524" s="421"/>
      <c r="JOW524" s="421"/>
      <c r="JOX524" s="421"/>
      <c r="JOY524" s="421"/>
      <c r="JOZ524" s="421"/>
      <c r="JPA524" s="421"/>
      <c r="JPB524" s="421"/>
      <c r="JPC524" s="421"/>
      <c r="JPD524" s="421"/>
      <c r="JPE524" s="421"/>
      <c r="JPF524" s="421"/>
      <c r="JPG524" s="421"/>
      <c r="JPH524" s="421"/>
      <c r="JPI524" s="421"/>
      <c r="JPJ524" s="421"/>
      <c r="JPK524" s="421"/>
      <c r="JPL524" s="421"/>
      <c r="JPM524" s="421"/>
      <c r="JPN524" s="421"/>
      <c r="JPO524" s="421"/>
      <c r="JPP524" s="421"/>
      <c r="JPQ524" s="421"/>
      <c r="JPR524" s="421"/>
      <c r="JPS524" s="421"/>
      <c r="JPT524" s="421"/>
      <c r="JPU524" s="421"/>
      <c r="JPV524" s="421"/>
      <c r="JPW524" s="421"/>
      <c r="JPX524" s="421"/>
      <c r="JPY524" s="421"/>
      <c r="JPZ524" s="421"/>
      <c r="JQA524" s="421"/>
      <c r="JQB524" s="421"/>
      <c r="JQC524" s="421"/>
      <c r="JQD524" s="421"/>
      <c r="JQE524" s="421"/>
      <c r="JQF524" s="421"/>
      <c r="JQG524" s="421"/>
      <c r="JQH524" s="421"/>
      <c r="JQI524" s="421"/>
      <c r="JQJ524" s="421"/>
      <c r="JQK524" s="421"/>
      <c r="JQL524" s="421"/>
      <c r="JQM524" s="421"/>
      <c r="JQN524" s="421"/>
      <c r="JQO524" s="421"/>
      <c r="JQP524" s="421"/>
      <c r="JQQ524" s="421"/>
      <c r="JQR524" s="421"/>
      <c r="JQS524" s="421"/>
      <c r="JQT524" s="421"/>
      <c r="JQU524" s="421"/>
      <c r="JQV524" s="421"/>
      <c r="JQW524" s="421"/>
      <c r="JQX524" s="421"/>
      <c r="JQY524" s="421"/>
      <c r="JQZ524" s="421"/>
      <c r="JRA524" s="421"/>
      <c r="JRB524" s="421"/>
      <c r="JRC524" s="421"/>
      <c r="JRD524" s="421"/>
      <c r="JRE524" s="421"/>
      <c r="JRF524" s="421"/>
      <c r="JRG524" s="421"/>
      <c r="JRH524" s="421"/>
      <c r="JRI524" s="421"/>
      <c r="JRJ524" s="421"/>
      <c r="JRK524" s="421"/>
      <c r="JRL524" s="421"/>
      <c r="JRM524" s="421"/>
      <c r="JRN524" s="421"/>
      <c r="JRO524" s="421"/>
      <c r="JRP524" s="421"/>
      <c r="JRQ524" s="421"/>
      <c r="JRR524" s="421"/>
      <c r="JRS524" s="421"/>
      <c r="JRT524" s="421"/>
      <c r="JRU524" s="421"/>
      <c r="JRV524" s="421"/>
      <c r="JRW524" s="421"/>
      <c r="JRX524" s="421"/>
      <c r="JRY524" s="421"/>
      <c r="JRZ524" s="421"/>
      <c r="JSA524" s="421"/>
      <c r="JSB524" s="421"/>
      <c r="JSC524" s="421"/>
      <c r="JSD524" s="421"/>
      <c r="JSE524" s="421"/>
      <c r="JSF524" s="421"/>
      <c r="JSG524" s="421"/>
      <c r="JSH524" s="421"/>
      <c r="JSI524" s="421"/>
      <c r="JSJ524" s="421"/>
      <c r="JSK524" s="421"/>
      <c r="JSL524" s="421"/>
      <c r="JSM524" s="421"/>
      <c r="JSN524" s="421"/>
      <c r="JSO524" s="421"/>
      <c r="JSP524" s="421"/>
      <c r="JSQ524" s="421"/>
      <c r="JSR524" s="421"/>
      <c r="JSS524" s="421"/>
      <c r="JST524" s="421"/>
      <c r="JSU524" s="421"/>
      <c r="JSV524" s="421"/>
      <c r="JSW524" s="421"/>
      <c r="JSX524" s="421"/>
      <c r="JSY524" s="421"/>
      <c r="JSZ524" s="421"/>
      <c r="JTA524" s="421"/>
      <c r="JTB524" s="421"/>
      <c r="JTC524" s="421"/>
      <c r="JTD524" s="421"/>
      <c r="JTE524" s="421"/>
      <c r="JTF524" s="421"/>
      <c r="JTG524" s="421"/>
      <c r="JTH524" s="421"/>
      <c r="JTI524" s="421"/>
      <c r="JTJ524" s="421"/>
      <c r="JTK524" s="421"/>
      <c r="JTL524" s="421"/>
      <c r="JTM524" s="421"/>
      <c r="JTN524" s="421"/>
      <c r="JTO524" s="421"/>
      <c r="JTP524" s="421"/>
      <c r="JTQ524" s="421"/>
      <c r="JTR524" s="421"/>
      <c r="JTS524" s="421"/>
      <c r="JTT524" s="421"/>
      <c r="JTU524" s="421"/>
      <c r="JTV524" s="421"/>
      <c r="JTW524" s="421"/>
      <c r="JTX524" s="421"/>
      <c r="JTY524" s="421"/>
      <c r="JTZ524" s="421"/>
      <c r="JUA524" s="421"/>
      <c r="JUB524" s="421"/>
      <c r="JUC524" s="421"/>
      <c r="JUD524" s="421"/>
      <c r="JUE524" s="421"/>
      <c r="JUF524" s="421"/>
      <c r="JUG524" s="421"/>
      <c r="JUH524" s="421"/>
      <c r="JUI524" s="421"/>
      <c r="JUJ524" s="421"/>
      <c r="JUK524" s="421"/>
      <c r="JUL524" s="421"/>
      <c r="JUM524" s="421"/>
      <c r="JUN524" s="421"/>
      <c r="JUO524" s="421"/>
      <c r="JUP524" s="421"/>
      <c r="JUQ524" s="421"/>
      <c r="JUR524" s="421"/>
      <c r="JUS524" s="421"/>
      <c r="JUT524" s="421"/>
      <c r="JUU524" s="421"/>
      <c r="JUV524" s="421"/>
      <c r="JUW524" s="421"/>
      <c r="JUX524" s="421"/>
      <c r="JUY524" s="421"/>
      <c r="JUZ524" s="421"/>
      <c r="JVA524" s="421"/>
      <c r="JVB524" s="421"/>
      <c r="JVC524" s="421"/>
      <c r="JVD524" s="421"/>
      <c r="JVE524" s="421"/>
      <c r="JVF524" s="421"/>
      <c r="JVG524" s="421"/>
      <c r="JVH524" s="421"/>
      <c r="JVI524" s="421"/>
      <c r="JVJ524" s="421"/>
      <c r="JVK524" s="421"/>
      <c r="JVL524" s="421"/>
      <c r="JVM524" s="421"/>
      <c r="JVN524" s="421"/>
      <c r="JVO524" s="421"/>
      <c r="JVP524" s="421"/>
      <c r="JVQ524" s="421"/>
      <c r="JVR524" s="421"/>
      <c r="JVS524" s="421"/>
      <c r="JVT524" s="421"/>
      <c r="JVU524" s="421"/>
      <c r="JVV524" s="421"/>
      <c r="JVW524" s="421"/>
      <c r="JVX524" s="421"/>
      <c r="JVY524" s="421"/>
      <c r="JVZ524" s="421"/>
      <c r="JWA524" s="421"/>
      <c r="JWB524" s="421"/>
      <c r="JWC524" s="421"/>
      <c r="JWD524" s="421"/>
      <c r="JWE524" s="421"/>
      <c r="JWF524" s="421"/>
      <c r="JWG524" s="421"/>
      <c r="JWH524" s="421"/>
      <c r="JWI524" s="421"/>
      <c r="JWJ524" s="421"/>
      <c r="JWK524" s="421"/>
      <c r="JWL524" s="421"/>
      <c r="JWM524" s="421"/>
      <c r="JWN524" s="421"/>
      <c r="JWO524" s="421"/>
      <c r="JWP524" s="421"/>
      <c r="JWQ524" s="421"/>
      <c r="JWR524" s="421"/>
      <c r="JWS524" s="421"/>
      <c r="JWT524" s="421"/>
      <c r="JWU524" s="421"/>
      <c r="JWV524" s="421"/>
      <c r="JWW524" s="421"/>
      <c r="JWX524" s="421"/>
      <c r="JWY524" s="421"/>
      <c r="JWZ524" s="421"/>
      <c r="JXA524" s="421"/>
      <c r="JXB524" s="421"/>
      <c r="JXC524" s="421"/>
      <c r="JXD524" s="421"/>
      <c r="JXE524" s="421"/>
      <c r="JXF524" s="421"/>
      <c r="JXG524" s="421"/>
      <c r="JXH524" s="421"/>
      <c r="JXI524" s="421"/>
      <c r="JXJ524" s="421"/>
      <c r="JXK524" s="421"/>
      <c r="JXL524" s="421"/>
      <c r="JXM524" s="421"/>
      <c r="JXN524" s="421"/>
      <c r="JXO524" s="421"/>
      <c r="JXP524" s="421"/>
      <c r="JXQ524" s="421"/>
      <c r="JXR524" s="421"/>
      <c r="JXS524" s="421"/>
      <c r="JXT524" s="421"/>
      <c r="JXU524" s="421"/>
      <c r="JXV524" s="421"/>
      <c r="JXW524" s="421"/>
      <c r="JXX524" s="421"/>
      <c r="JXY524" s="421"/>
      <c r="JXZ524" s="421"/>
      <c r="JYA524" s="421"/>
      <c r="JYB524" s="421"/>
      <c r="JYC524" s="421"/>
      <c r="JYD524" s="421"/>
      <c r="JYE524" s="421"/>
      <c r="JYF524" s="421"/>
      <c r="JYG524" s="421"/>
      <c r="JYH524" s="421"/>
      <c r="JYI524" s="421"/>
      <c r="JYJ524" s="421"/>
      <c r="JYK524" s="421"/>
      <c r="JYL524" s="421"/>
      <c r="JYM524" s="421"/>
      <c r="JYN524" s="421"/>
      <c r="JYO524" s="421"/>
      <c r="JYP524" s="421"/>
      <c r="JYQ524" s="421"/>
      <c r="JYR524" s="421"/>
      <c r="JYS524" s="421"/>
      <c r="JYT524" s="421"/>
      <c r="JYU524" s="421"/>
      <c r="JYV524" s="421"/>
      <c r="JYW524" s="421"/>
      <c r="JYX524" s="421"/>
      <c r="JYY524" s="421"/>
      <c r="JYZ524" s="421"/>
      <c r="JZA524" s="421"/>
      <c r="JZB524" s="421"/>
      <c r="JZC524" s="421"/>
      <c r="JZD524" s="421"/>
      <c r="JZE524" s="421"/>
      <c r="JZF524" s="421"/>
      <c r="JZG524" s="421"/>
      <c r="JZH524" s="421"/>
      <c r="JZI524" s="421"/>
      <c r="JZJ524" s="421"/>
      <c r="JZK524" s="421"/>
      <c r="JZL524" s="421"/>
      <c r="JZM524" s="421"/>
      <c r="JZN524" s="421"/>
      <c r="JZO524" s="421"/>
      <c r="JZP524" s="421"/>
      <c r="JZQ524" s="421"/>
      <c r="JZR524" s="421"/>
      <c r="JZS524" s="421"/>
      <c r="JZT524" s="421"/>
      <c r="JZU524" s="421"/>
      <c r="JZV524" s="421"/>
      <c r="JZW524" s="421"/>
      <c r="JZX524" s="421"/>
      <c r="JZY524" s="421"/>
      <c r="JZZ524" s="421"/>
      <c r="KAA524" s="421"/>
      <c r="KAB524" s="421"/>
      <c r="KAC524" s="421"/>
      <c r="KAD524" s="421"/>
      <c r="KAE524" s="421"/>
      <c r="KAF524" s="421"/>
      <c r="KAG524" s="421"/>
      <c r="KAH524" s="421"/>
      <c r="KAI524" s="421"/>
      <c r="KAJ524" s="421"/>
      <c r="KAK524" s="421"/>
      <c r="KAL524" s="421"/>
      <c r="KAM524" s="421"/>
      <c r="KAN524" s="421"/>
      <c r="KAO524" s="421"/>
      <c r="KAP524" s="421"/>
      <c r="KAQ524" s="421"/>
      <c r="KAR524" s="421"/>
      <c r="KAS524" s="421"/>
      <c r="KAT524" s="421"/>
      <c r="KAU524" s="421"/>
      <c r="KAV524" s="421"/>
      <c r="KAW524" s="421"/>
      <c r="KAX524" s="421"/>
      <c r="KAY524" s="421"/>
      <c r="KAZ524" s="421"/>
      <c r="KBA524" s="421"/>
      <c r="KBB524" s="421"/>
      <c r="KBC524" s="421"/>
      <c r="KBD524" s="421"/>
      <c r="KBE524" s="421"/>
      <c r="KBF524" s="421"/>
      <c r="KBG524" s="421"/>
      <c r="KBH524" s="421"/>
      <c r="KBI524" s="421"/>
      <c r="KBJ524" s="421"/>
      <c r="KBK524" s="421"/>
      <c r="KBL524" s="421"/>
      <c r="KBM524" s="421"/>
      <c r="KBN524" s="421"/>
      <c r="KBO524" s="421"/>
      <c r="KBP524" s="421"/>
      <c r="KBQ524" s="421"/>
      <c r="KBR524" s="421"/>
      <c r="KBS524" s="421"/>
      <c r="KBT524" s="421"/>
      <c r="KBU524" s="421"/>
      <c r="KBV524" s="421"/>
      <c r="KBW524" s="421"/>
      <c r="KBX524" s="421"/>
      <c r="KBY524" s="421"/>
      <c r="KBZ524" s="421"/>
      <c r="KCA524" s="421"/>
      <c r="KCB524" s="421"/>
      <c r="KCC524" s="421"/>
      <c r="KCD524" s="421"/>
      <c r="KCE524" s="421"/>
      <c r="KCF524" s="421"/>
      <c r="KCG524" s="421"/>
      <c r="KCH524" s="421"/>
      <c r="KCI524" s="421"/>
      <c r="KCJ524" s="421"/>
      <c r="KCK524" s="421"/>
      <c r="KCL524" s="421"/>
      <c r="KCM524" s="421"/>
      <c r="KCN524" s="421"/>
      <c r="KCO524" s="421"/>
      <c r="KCP524" s="421"/>
      <c r="KCQ524" s="421"/>
      <c r="KCR524" s="421"/>
      <c r="KCS524" s="421"/>
      <c r="KCT524" s="421"/>
      <c r="KCU524" s="421"/>
      <c r="KCV524" s="421"/>
      <c r="KCW524" s="421"/>
      <c r="KCX524" s="421"/>
      <c r="KCY524" s="421"/>
      <c r="KCZ524" s="421"/>
      <c r="KDA524" s="421"/>
      <c r="KDB524" s="421"/>
      <c r="KDC524" s="421"/>
      <c r="KDD524" s="421"/>
      <c r="KDE524" s="421"/>
      <c r="KDF524" s="421"/>
      <c r="KDG524" s="421"/>
      <c r="KDH524" s="421"/>
      <c r="KDI524" s="421"/>
      <c r="KDJ524" s="421"/>
      <c r="KDK524" s="421"/>
      <c r="KDL524" s="421"/>
      <c r="KDM524" s="421"/>
      <c r="KDN524" s="421"/>
      <c r="KDO524" s="421"/>
      <c r="KDP524" s="421"/>
      <c r="KDQ524" s="421"/>
      <c r="KDR524" s="421"/>
      <c r="KDS524" s="421"/>
      <c r="KDT524" s="421"/>
      <c r="KDU524" s="421"/>
      <c r="KDV524" s="421"/>
      <c r="KDW524" s="421"/>
      <c r="KDX524" s="421"/>
      <c r="KDY524" s="421"/>
      <c r="KDZ524" s="421"/>
      <c r="KEA524" s="421"/>
      <c r="KEB524" s="421"/>
      <c r="KEC524" s="421"/>
      <c r="KED524" s="421"/>
      <c r="KEE524" s="421"/>
      <c r="KEF524" s="421"/>
      <c r="KEG524" s="421"/>
      <c r="KEH524" s="421"/>
      <c r="KEI524" s="421"/>
      <c r="KEJ524" s="421"/>
      <c r="KEK524" s="421"/>
      <c r="KEL524" s="421"/>
      <c r="KEM524" s="421"/>
      <c r="KEN524" s="421"/>
      <c r="KEO524" s="421"/>
      <c r="KEP524" s="421"/>
      <c r="KEQ524" s="421"/>
      <c r="KER524" s="421"/>
      <c r="KES524" s="421"/>
      <c r="KET524" s="421"/>
      <c r="KEU524" s="421"/>
      <c r="KEV524" s="421"/>
      <c r="KEW524" s="421"/>
      <c r="KEX524" s="421"/>
      <c r="KEY524" s="421"/>
      <c r="KEZ524" s="421"/>
      <c r="KFA524" s="421"/>
      <c r="KFB524" s="421"/>
      <c r="KFC524" s="421"/>
      <c r="KFD524" s="421"/>
      <c r="KFE524" s="421"/>
      <c r="KFF524" s="421"/>
      <c r="KFG524" s="421"/>
      <c r="KFH524" s="421"/>
      <c r="KFI524" s="421"/>
      <c r="KFJ524" s="421"/>
      <c r="KFK524" s="421"/>
      <c r="KFL524" s="421"/>
      <c r="KFM524" s="421"/>
      <c r="KFN524" s="421"/>
      <c r="KFO524" s="421"/>
      <c r="KFP524" s="421"/>
      <c r="KFQ524" s="421"/>
      <c r="KFR524" s="421"/>
      <c r="KFS524" s="421"/>
      <c r="KFT524" s="421"/>
      <c r="KFU524" s="421"/>
      <c r="KFV524" s="421"/>
      <c r="KFW524" s="421"/>
      <c r="KFX524" s="421"/>
      <c r="KFY524" s="421"/>
      <c r="KFZ524" s="421"/>
      <c r="KGA524" s="421"/>
      <c r="KGB524" s="421"/>
      <c r="KGC524" s="421"/>
      <c r="KGD524" s="421"/>
      <c r="KGE524" s="421"/>
      <c r="KGF524" s="421"/>
      <c r="KGG524" s="421"/>
      <c r="KGH524" s="421"/>
      <c r="KGI524" s="421"/>
      <c r="KGJ524" s="421"/>
      <c r="KGK524" s="421"/>
      <c r="KGL524" s="421"/>
      <c r="KGM524" s="421"/>
      <c r="KGN524" s="421"/>
      <c r="KGO524" s="421"/>
      <c r="KGP524" s="421"/>
      <c r="KGQ524" s="421"/>
      <c r="KGR524" s="421"/>
      <c r="KGS524" s="421"/>
      <c r="KGT524" s="421"/>
      <c r="KGU524" s="421"/>
      <c r="KGV524" s="421"/>
      <c r="KGW524" s="421"/>
      <c r="KGX524" s="421"/>
      <c r="KGY524" s="421"/>
      <c r="KGZ524" s="421"/>
      <c r="KHA524" s="421"/>
      <c r="KHB524" s="421"/>
      <c r="KHC524" s="421"/>
      <c r="KHD524" s="421"/>
      <c r="KHE524" s="421"/>
      <c r="KHF524" s="421"/>
      <c r="KHG524" s="421"/>
      <c r="KHH524" s="421"/>
      <c r="KHI524" s="421"/>
      <c r="KHJ524" s="421"/>
      <c r="KHK524" s="421"/>
      <c r="KHL524" s="421"/>
      <c r="KHM524" s="421"/>
      <c r="KHN524" s="421"/>
      <c r="KHO524" s="421"/>
      <c r="KHP524" s="421"/>
      <c r="KHQ524" s="421"/>
      <c r="KHR524" s="421"/>
      <c r="KHS524" s="421"/>
      <c r="KHT524" s="421"/>
      <c r="KHU524" s="421"/>
      <c r="KHV524" s="421"/>
      <c r="KHW524" s="421"/>
      <c r="KHX524" s="421"/>
      <c r="KHY524" s="421"/>
      <c r="KHZ524" s="421"/>
      <c r="KIA524" s="421"/>
      <c r="KIB524" s="421"/>
      <c r="KIC524" s="421"/>
      <c r="KID524" s="421"/>
      <c r="KIE524" s="421"/>
      <c r="KIF524" s="421"/>
      <c r="KIG524" s="421"/>
      <c r="KIH524" s="421"/>
      <c r="KII524" s="421"/>
      <c r="KIJ524" s="421"/>
      <c r="KIK524" s="421"/>
      <c r="KIL524" s="421"/>
      <c r="KIM524" s="421"/>
      <c r="KIN524" s="421"/>
      <c r="KIO524" s="421"/>
      <c r="KIP524" s="421"/>
      <c r="KIQ524" s="421"/>
      <c r="KIR524" s="421"/>
      <c r="KIS524" s="421"/>
      <c r="KIT524" s="421"/>
      <c r="KIU524" s="421"/>
      <c r="KIV524" s="421"/>
      <c r="KIW524" s="421"/>
      <c r="KIX524" s="421"/>
      <c r="KIY524" s="421"/>
      <c r="KIZ524" s="421"/>
      <c r="KJA524" s="421"/>
      <c r="KJB524" s="421"/>
      <c r="KJC524" s="421"/>
      <c r="KJD524" s="421"/>
      <c r="KJE524" s="421"/>
      <c r="KJF524" s="421"/>
      <c r="KJG524" s="421"/>
      <c r="KJH524" s="421"/>
      <c r="KJI524" s="421"/>
      <c r="KJJ524" s="421"/>
      <c r="KJK524" s="421"/>
      <c r="KJL524" s="421"/>
      <c r="KJM524" s="421"/>
      <c r="KJN524" s="421"/>
      <c r="KJO524" s="421"/>
      <c r="KJP524" s="421"/>
      <c r="KJQ524" s="421"/>
      <c r="KJR524" s="421"/>
      <c r="KJS524" s="421"/>
      <c r="KJT524" s="421"/>
      <c r="KJU524" s="421"/>
      <c r="KJV524" s="421"/>
      <c r="KJW524" s="421"/>
      <c r="KJX524" s="421"/>
      <c r="KJY524" s="421"/>
      <c r="KJZ524" s="421"/>
      <c r="KKA524" s="421"/>
      <c r="KKB524" s="421"/>
      <c r="KKC524" s="421"/>
      <c r="KKD524" s="421"/>
      <c r="KKE524" s="421"/>
      <c r="KKF524" s="421"/>
      <c r="KKG524" s="421"/>
      <c r="KKH524" s="421"/>
      <c r="KKI524" s="421"/>
      <c r="KKJ524" s="421"/>
      <c r="KKK524" s="421"/>
      <c r="KKL524" s="421"/>
      <c r="KKM524" s="421"/>
      <c r="KKN524" s="421"/>
      <c r="KKO524" s="421"/>
      <c r="KKP524" s="421"/>
      <c r="KKQ524" s="421"/>
      <c r="KKR524" s="421"/>
      <c r="KKS524" s="421"/>
      <c r="KKT524" s="421"/>
      <c r="KKU524" s="421"/>
      <c r="KKV524" s="421"/>
      <c r="KKW524" s="421"/>
      <c r="KKX524" s="421"/>
      <c r="KKY524" s="421"/>
      <c r="KKZ524" s="421"/>
      <c r="KLA524" s="421"/>
      <c r="KLB524" s="421"/>
      <c r="KLC524" s="421"/>
      <c r="KLD524" s="421"/>
      <c r="KLE524" s="421"/>
      <c r="KLF524" s="421"/>
      <c r="KLG524" s="421"/>
      <c r="KLH524" s="421"/>
      <c r="KLI524" s="421"/>
      <c r="KLJ524" s="421"/>
      <c r="KLK524" s="421"/>
      <c r="KLL524" s="421"/>
      <c r="KLM524" s="421"/>
      <c r="KLN524" s="421"/>
      <c r="KLO524" s="421"/>
      <c r="KLP524" s="421"/>
      <c r="KLQ524" s="421"/>
      <c r="KLR524" s="421"/>
      <c r="KLS524" s="421"/>
      <c r="KLT524" s="421"/>
      <c r="KLU524" s="421"/>
      <c r="KLV524" s="421"/>
      <c r="KLW524" s="421"/>
      <c r="KLX524" s="421"/>
      <c r="KLY524" s="421"/>
      <c r="KLZ524" s="421"/>
      <c r="KMA524" s="421"/>
      <c r="KMB524" s="421"/>
      <c r="KMC524" s="421"/>
      <c r="KMD524" s="421"/>
      <c r="KME524" s="421"/>
      <c r="KMF524" s="421"/>
      <c r="KMG524" s="421"/>
      <c r="KMH524" s="421"/>
      <c r="KMI524" s="421"/>
      <c r="KMJ524" s="421"/>
      <c r="KMK524" s="421"/>
      <c r="KML524" s="421"/>
      <c r="KMM524" s="421"/>
      <c r="KMN524" s="421"/>
      <c r="KMO524" s="421"/>
      <c r="KMP524" s="421"/>
      <c r="KMQ524" s="421"/>
      <c r="KMR524" s="421"/>
      <c r="KMS524" s="421"/>
      <c r="KMT524" s="421"/>
      <c r="KMU524" s="421"/>
      <c r="KMV524" s="421"/>
      <c r="KMW524" s="421"/>
      <c r="KMX524" s="421"/>
      <c r="KMY524" s="421"/>
      <c r="KMZ524" s="421"/>
      <c r="KNA524" s="421"/>
      <c r="KNB524" s="421"/>
      <c r="KNC524" s="421"/>
      <c r="KND524" s="421"/>
      <c r="KNE524" s="421"/>
      <c r="KNF524" s="421"/>
      <c r="KNG524" s="421"/>
      <c r="KNH524" s="421"/>
      <c r="KNI524" s="421"/>
      <c r="KNJ524" s="421"/>
      <c r="KNK524" s="421"/>
      <c r="KNL524" s="421"/>
      <c r="KNM524" s="421"/>
      <c r="KNN524" s="421"/>
      <c r="KNO524" s="421"/>
      <c r="KNP524" s="421"/>
      <c r="KNQ524" s="421"/>
      <c r="KNR524" s="421"/>
      <c r="KNS524" s="421"/>
      <c r="KNT524" s="421"/>
      <c r="KNU524" s="421"/>
      <c r="KNV524" s="421"/>
      <c r="KNW524" s="421"/>
      <c r="KNX524" s="421"/>
      <c r="KNY524" s="421"/>
      <c r="KNZ524" s="421"/>
      <c r="KOA524" s="421"/>
      <c r="KOB524" s="421"/>
      <c r="KOC524" s="421"/>
      <c r="KOD524" s="421"/>
      <c r="KOE524" s="421"/>
      <c r="KOF524" s="421"/>
      <c r="KOG524" s="421"/>
      <c r="KOH524" s="421"/>
      <c r="KOI524" s="421"/>
      <c r="KOJ524" s="421"/>
      <c r="KOK524" s="421"/>
      <c r="KOL524" s="421"/>
      <c r="KOM524" s="421"/>
      <c r="KON524" s="421"/>
      <c r="KOO524" s="421"/>
      <c r="KOP524" s="421"/>
      <c r="KOQ524" s="421"/>
      <c r="KOR524" s="421"/>
      <c r="KOS524" s="421"/>
      <c r="KOT524" s="421"/>
      <c r="KOU524" s="421"/>
      <c r="KOV524" s="421"/>
      <c r="KOW524" s="421"/>
      <c r="KOX524" s="421"/>
      <c r="KOY524" s="421"/>
      <c r="KOZ524" s="421"/>
      <c r="KPA524" s="421"/>
      <c r="KPB524" s="421"/>
      <c r="KPC524" s="421"/>
      <c r="KPD524" s="421"/>
      <c r="KPE524" s="421"/>
      <c r="KPF524" s="421"/>
      <c r="KPG524" s="421"/>
      <c r="KPH524" s="421"/>
      <c r="KPI524" s="421"/>
      <c r="KPJ524" s="421"/>
      <c r="KPK524" s="421"/>
      <c r="KPL524" s="421"/>
      <c r="KPM524" s="421"/>
      <c r="KPN524" s="421"/>
      <c r="KPO524" s="421"/>
      <c r="KPP524" s="421"/>
      <c r="KPQ524" s="421"/>
      <c r="KPR524" s="421"/>
      <c r="KPS524" s="421"/>
      <c r="KPT524" s="421"/>
      <c r="KPU524" s="421"/>
      <c r="KPV524" s="421"/>
      <c r="KPW524" s="421"/>
      <c r="KPX524" s="421"/>
      <c r="KPY524" s="421"/>
      <c r="KPZ524" s="421"/>
      <c r="KQA524" s="421"/>
      <c r="KQB524" s="421"/>
      <c r="KQC524" s="421"/>
      <c r="KQD524" s="421"/>
      <c r="KQE524" s="421"/>
      <c r="KQF524" s="421"/>
      <c r="KQG524" s="421"/>
      <c r="KQH524" s="421"/>
      <c r="KQI524" s="421"/>
      <c r="KQJ524" s="421"/>
      <c r="KQK524" s="421"/>
      <c r="KQL524" s="421"/>
      <c r="KQM524" s="421"/>
      <c r="KQN524" s="421"/>
      <c r="KQO524" s="421"/>
      <c r="KQP524" s="421"/>
      <c r="KQQ524" s="421"/>
      <c r="KQR524" s="421"/>
      <c r="KQS524" s="421"/>
      <c r="KQT524" s="421"/>
      <c r="KQU524" s="421"/>
      <c r="KQV524" s="421"/>
      <c r="KQW524" s="421"/>
      <c r="KQX524" s="421"/>
      <c r="KQY524" s="421"/>
      <c r="KQZ524" s="421"/>
      <c r="KRA524" s="421"/>
      <c r="KRB524" s="421"/>
      <c r="KRC524" s="421"/>
      <c r="KRD524" s="421"/>
      <c r="KRE524" s="421"/>
      <c r="KRF524" s="421"/>
      <c r="KRG524" s="421"/>
      <c r="KRH524" s="421"/>
      <c r="KRI524" s="421"/>
      <c r="KRJ524" s="421"/>
      <c r="KRK524" s="421"/>
      <c r="KRL524" s="421"/>
      <c r="KRM524" s="421"/>
      <c r="KRN524" s="421"/>
      <c r="KRO524" s="421"/>
      <c r="KRP524" s="421"/>
      <c r="KRQ524" s="421"/>
      <c r="KRR524" s="421"/>
      <c r="KRS524" s="421"/>
      <c r="KRT524" s="421"/>
      <c r="KRU524" s="421"/>
      <c r="KRV524" s="421"/>
      <c r="KRW524" s="421"/>
      <c r="KRX524" s="421"/>
      <c r="KRY524" s="421"/>
      <c r="KRZ524" s="421"/>
      <c r="KSA524" s="421"/>
      <c r="KSB524" s="421"/>
      <c r="KSC524" s="421"/>
      <c r="KSD524" s="421"/>
      <c r="KSE524" s="421"/>
      <c r="KSF524" s="421"/>
      <c r="KSG524" s="421"/>
      <c r="KSH524" s="421"/>
      <c r="KSI524" s="421"/>
      <c r="KSJ524" s="421"/>
      <c r="KSK524" s="421"/>
      <c r="KSL524" s="421"/>
      <c r="KSM524" s="421"/>
      <c r="KSN524" s="421"/>
      <c r="KSO524" s="421"/>
      <c r="KSP524" s="421"/>
      <c r="KSQ524" s="421"/>
      <c r="KSR524" s="421"/>
      <c r="KSS524" s="421"/>
      <c r="KST524" s="421"/>
      <c r="KSU524" s="421"/>
      <c r="KSV524" s="421"/>
      <c r="KSW524" s="421"/>
      <c r="KSX524" s="421"/>
      <c r="KSY524" s="421"/>
      <c r="KSZ524" s="421"/>
      <c r="KTA524" s="421"/>
      <c r="KTB524" s="421"/>
      <c r="KTC524" s="421"/>
      <c r="KTD524" s="421"/>
      <c r="KTE524" s="421"/>
      <c r="KTF524" s="421"/>
      <c r="KTG524" s="421"/>
      <c r="KTH524" s="421"/>
      <c r="KTI524" s="421"/>
      <c r="KTJ524" s="421"/>
      <c r="KTK524" s="421"/>
      <c r="KTL524" s="421"/>
      <c r="KTM524" s="421"/>
      <c r="KTN524" s="421"/>
      <c r="KTO524" s="421"/>
      <c r="KTP524" s="421"/>
      <c r="KTQ524" s="421"/>
      <c r="KTR524" s="421"/>
      <c r="KTS524" s="421"/>
      <c r="KTT524" s="421"/>
      <c r="KTU524" s="421"/>
      <c r="KTV524" s="421"/>
      <c r="KTW524" s="421"/>
      <c r="KTX524" s="421"/>
      <c r="KTY524" s="421"/>
      <c r="KTZ524" s="421"/>
      <c r="KUA524" s="421"/>
      <c r="KUB524" s="421"/>
      <c r="KUC524" s="421"/>
      <c r="KUD524" s="421"/>
      <c r="KUE524" s="421"/>
      <c r="KUF524" s="421"/>
      <c r="KUG524" s="421"/>
      <c r="KUH524" s="421"/>
      <c r="KUI524" s="421"/>
      <c r="KUJ524" s="421"/>
      <c r="KUK524" s="421"/>
      <c r="KUL524" s="421"/>
      <c r="KUM524" s="421"/>
      <c r="KUN524" s="421"/>
      <c r="KUO524" s="421"/>
      <c r="KUP524" s="421"/>
      <c r="KUQ524" s="421"/>
      <c r="KUR524" s="421"/>
      <c r="KUS524" s="421"/>
      <c r="KUT524" s="421"/>
      <c r="KUU524" s="421"/>
      <c r="KUV524" s="421"/>
      <c r="KUW524" s="421"/>
      <c r="KUX524" s="421"/>
      <c r="KUY524" s="421"/>
      <c r="KUZ524" s="421"/>
      <c r="KVA524" s="421"/>
      <c r="KVB524" s="421"/>
      <c r="KVC524" s="421"/>
      <c r="KVD524" s="421"/>
      <c r="KVE524" s="421"/>
      <c r="KVF524" s="421"/>
      <c r="KVG524" s="421"/>
      <c r="KVH524" s="421"/>
      <c r="KVI524" s="421"/>
      <c r="KVJ524" s="421"/>
      <c r="KVK524" s="421"/>
      <c r="KVL524" s="421"/>
      <c r="KVM524" s="421"/>
      <c r="KVN524" s="421"/>
      <c r="KVO524" s="421"/>
      <c r="KVP524" s="421"/>
      <c r="KVQ524" s="421"/>
      <c r="KVR524" s="421"/>
      <c r="KVS524" s="421"/>
      <c r="KVT524" s="421"/>
      <c r="KVU524" s="421"/>
      <c r="KVV524" s="421"/>
      <c r="KVW524" s="421"/>
      <c r="KVX524" s="421"/>
      <c r="KVY524" s="421"/>
      <c r="KVZ524" s="421"/>
      <c r="KWA524" s="421"/>
      <c r="KWB524" s="421"/>
      <c r="KWC524" s="421"/>
      <c r="KWD524" s="421"/>
      <c r="KWE524" s="421"/>
      <c r="KWF524" s="421"/>
      <c r="KWG524" s="421"/>
      <c r="KWH524" s="421"/>
      <c r="KWI524" s="421"/>
      <c r="KWJ524" s="421"/>
      <c r="KWK524" s="421"/>
      <c r="KWL524" s="421"/>
      <c r="KWM524" s="421"/>
      <c r="KWN524" s="421"/>
      <c r="KWO524" s="421"/>
      <c r="KWP524" s="421"/>
      <c r="KWQ524" s="421"/>
      <c r="KWR524" s="421"/>
      <c r="KWS524" s="421"/>
      <c r="KWT524" s="421"/>
      <c r="KWU524" s="421"/>
      <c r="KWV524" s="421"/>
      <c r="KWW524" s="421"/>
      <c r="KWX524" s="421"/>
      <c r="KWY524" s="421"/>
      <c r="KWZ524" s="421"/>
      <c r="KXA524" s="421"/>
      <c r="KXB524" s="421"/>
      <c r="KXC524" s="421"/>
      <c r="KXD524" s="421"/>
      <c r="KXE524" s="421"/>
      <c r="KXF524" s="421"/>
      <c r="KXG524" s="421"/>
      <c r="KXH524" s="421"/>
      <c r="KXI524" s="421"/>
      <c r="KXJ524" s="421"/>
      <c r="KXK524" s="421"/>
      <c r="KXL524" s="421"/>
      <c r="KXM524" s="421"/>
      <c r="KXN524" s="421"/>
      <c r="KXO524" s="421"/>
      <c r="KXP524" s="421"/>
      <c r="KXQ524" s="421"/>
      <c r="KXR524" s="421"/>
      <c r="KXS524" s="421"/>
      <c r="KXT524" s="421"/>
      <c r="KXU524" s="421"/>
      <c r="KXV524" s="421"/>
      <c r="KXW524" s="421"/>
      <c r="KXX524" s="421"/>
      <c r="KXY524" s="421"/>
      <c r="KXZ524" s="421"/>
      <c r="KYA524" s="421"/>
      <c r="KYB524" s="421"/>
      <c r="KYC524" s="421"/>
      <c r="KYD524" s="421"/>
      <c r="KYE524" s="421"/>
      <c r="KYF524" s="421"/>
      <c r="KYG524" s="421"/>
      <c r="KYH524" s="421"/>
      <c r="KYI524" s="421"/>
      <c r="KYJ524" s="421"/>
      <c r="KYK524" s="421"/>
      <c r="KYL524" s="421"/>
      <c r="KYM524" s="421"/>
      <c r="KYN524" s="421"/>
      <c r="KYO524" s="421"/>
      <c r="KYP524" s="421"/>
      <c r="KYQ524" s="421"/>
      <c r="KYR524" s="421"/>
      <c r="KYS524" s="421"/>
      <c r="KYT524" s="421"/>
      <c r="KYU524" s="421"/>
      <c r="KYV524" s="421"/>
      <c r="KYW524" s="421"/>
      <c r="KYX524" s="421"/>
      <c r="KYY524" s="421"/>
      <c r="KYZ524" s="421"/>
      <c r="KZA524" s="421"/>
      <c r="KZB524" s="421"/>
      <c r="KZC524" s="421"/>
      <c r="KZD524" s="421"/>
      <c r="KZE524" s="421"/>
      <c r="KZF524" s="421"/>
      <c r="KZG524" s="421"/>
      <c r="KZH524" s="421"/>
      <c r="KZI524" s="421"/>
      <c r="KZJ524" s="421"/>
      <c r="KZK524" s="421"/>
      <c r="KZL524" s="421"/>
      <c r="KZM524" s="421"/>
      <c r="KZN524" s="421"/>
      <c r="KZO524" s="421"/>
      <c r="KZP524" s="421"/>
      <c r="KZQ524" s="421"/>
      <c r="KZR524" s="421"/>
      <c r="KZS524" s="421"/>
      <c r="KZT524" s="421"/>
      <c r="KZU524" s="421"/>
      <c r="KZV524" s="421"/>
      <c r="KZW524" s="421"/>
      <c r="KZX524" s="421"/>
      <c r="KZY524" s="421"/>
      <c r="KZZ524" s="421"/>
      <c r="LAA524" s="421"/>
      <c r="LAB524" s="421"/>
      <c r="LAC524" s="421"/>
      <c r="LAD524" s="421"/>
      <c r="LAE524" s="421"/>
      <c r="LAF524" s="421"/>
      <c r="LAG524" s="421"/>
      <c r="LAH524" s="421"/>
      <c r="LAI524" s="421"/>
      <c r="LAJ524" s="421"/>
      <c r="LAK524" s="421"/>
      <c r="LAL524" s="421"/>
      <c r="LAM524" s="421"/>
      <c r="LAN524" s="421"/>
      <c r="LAO524" s="421"/>
      <c r="LAP524" s="421"/>
      <c r="LAQ524" s="421"/>
      <c r="LAR524" s="421"/>
      <c r="LAS524" s="421"/>
      <c r="LAT524" s="421"/>
      <c r="LAU524" s="421"/>
      <c r="LAV524" s="421"/>
      <c r="LAW524" s="421"/>
      <c r="LAX524" s="421"/>
      <c r="LAY524" s="421"/>
      <c r="LAZ524" s="421"/>
      <c r="LBA524" s="421"/>
      <c r="LBB524" s="421"/>
      <c r="LBC524" s="421"/>
      <c r="LBD524" s="421"/>
      <c r="LBE524" s="421"/>
      <c r="LBF524" s="421"/>
      <c r="LBG524" s="421"/>
      <c r="LBH524" s="421"/>
      <c r="LBI524" s="421"/>
      <c r="LBJ524" s="421"/>
      <c r="LBK524" s="421"/>
      <c r="LBL524" s="421"/>
      <c r="LBM524" s="421"/>
      <c r="LBN524" s="421"/>
      <c r="LBO524" s="421"/>
      <c r="LBP524" s="421"/>
      <c r="LBQ524" s="421"/>
      <c r="LBR524" s="421"/>
      <c r="LBS524" s="421"/>
      <c r="LBT524" s="421"/>
      <c r="LBU524" s="421"/>
      <c r="LBV524" s="421"/>
      <c r="LBW524" s="421"/>
      <c r="LBX524" s="421"/>
      <c r="LBY524" s="421"/>
      <c r="LBZ524" s="421"/>
      <c r="LCA524" s="421"/>
      <c r="LCB524" s="421"/>
      <c r="LCC524" s="421"/>
      <c r="LCD524" s="421"/>
      <c r="LCE524" s="421"/>
      <c r="LCF524" s="421"/>
      <c r="LCG524" s="421"/>
      <c r="LCH524" s="421"/>
      <c r="LCI524" s="421"/>
      <c r="LCJ524" s="421"/>
      <c r="LCK524" s="421"/>
      <c r="LCL524" s="421"/>
      <c r="LCM524" s="421"/>
      <c r="LCN524" s="421"/>
      <c r="LCO524" s="421"/>
      <c r="LCP524" s="421"/>
      <c r="LCQ524" s="421"/>
      <c r="LCR524" s="421"/>
      <c r="LCS524" s="421"/>
      <c r="LCT524" s="421"/>
      <c r="LCU524" s="421"/>
      <c r="LCV524" s="421"/>
      <c r="LCW524" s="421"/>
      <c r="LCX524" s="421"/>
      <c r="LCY524" s="421"/>
      <c r="LCZ524" s="421"/>
      <c r="LDA524" s="421"/>
      <c r="LDB524" s="421"/>
      <c r="LDC524" s="421"/>
      <c r="LDD524" s="421"/>
      <c r="LDE524" s="421"/>
      <c r="LDF524" s="421"/>
      <c r="LDG524" s="421"/>
      <c r="LDH524" s="421"/>
      <c r="LDI524" s="421"/>
      <c r="LDJ524" s="421"/>
      <c r="LDK524" s="421"/>
      <c r="LDL524" s="421"/>
      <c r="LDM524" s="421"/>
      <c r="LDN524" s="421"/>
      <c r="LDO524" s="421"/>
      <c r="LDP524" s="421"/>
      <c r="LDQ524" s="421"/>
      <c r="LDR524" s="421"/>
      <c r="LDS524" s="421"/>
      <c r="LDT524" s="421"/>
      <c r="LDU524" s="421"/>
      <c r="LDV524" s="421"/>
      <c r="LDW524" s="421"/>
      <c r="LDX524" s="421"/>
      <c r="LDY524" s="421"/>
      <c r="LDZ524" s="421"/>
      <c r="LEA524" s="421"/>
      <c r="LEB524" s="421"/>
      <c r="LEC524" s="421"/>
      <c r="LED524" s="421"/>
      <c r="LEE524" s="421"/>
      <c r="LEF524" s="421"/>
      <c r="LEG524" s="421"/>
      <c r="LEH524" s="421"/>
      <c r="LEI524" s="421"/>
      <c r="LEJ524" s="421"/>
      <c r="LEK524" s="421"/>
      <c r="LEL524" s="421"/>
      <c r="LEM524" s="421"/>
      <c r="LEN524" s="421"/>
      <c r="LEO524" s="421"/>
      <c r="LEP524" s="421"/>
      <c r="LEQ524" s="421"/>
      <c r="LER524" s="421"/>
      <c r="LES524" s="421"/>
      <c r="LET524" s="421"/>
      <c r="LEU524" s="421"/>
      <c r="LEV524" s="421"/>
      <c r="LEW524" s="421"/>
      <c r="LEX524" s="421"/>
      <c r="LEY524" s="421"/>
      <c r="LEZ524" s="421"/>
      <c r="LFA524" s="421"/>
      <c r="LFB524" s="421"/>
      <c r="LFC524" s="421"/>
      <c r="LFD524" s="421"/>
      <c r="LFE524" s="421"/>
      <c r="LFF524" s="421"/>
      <c r="LFG524" s="421"/>
      <c r="LFH524" s="421"/>
      <c r="LFI524" s="421"/>
      <c r="LFJ524" s="421"/>
      <c r="LFK524" s="421"/>
      <c r="LFL524" s="421"/>
      <c r="LFM524" s="421"/>
      <c r="LFN524" s="421"/>
      <c r="LFO524" s="421"/>
      <c r="LFP524" s="421"/>
      <c r="LFQ524" s="421"/>
      <c r="LFR524" s="421"/>
      <c r="LFS524" s="421"/>
      <c r="LFT524" s="421"/>
      <c r="LFU524" s="421"/>
      <c r="LFV524" s="421"/>
      <c r="LFW524" s="421"/>
      <c r="LFX524" s="421"/>
      <c r="LFY524" s="421"/>
      <c r="LFZ524" s="421"/>
      <c r="LGA524" s="421"/>
      <c r="LGB524" s="421"/>
      <c r="LGC524" s="421"/>
      <c r="LGD524" s="421"/>
      <c r="LGE524" s="421"/>
      <c r="LGF524" s="421"/>
      <c r="LGG524" s="421"/>
      <c r="LGH524" s="421"/>
      <c r="LGI524" s="421"/>
      <c r="LGJ524" s="421"/>
      <c r="LGK524" s="421"/>
      <c r="LGL524" s="421"/>
      <c r="LGM524" s="421"/>
      <c r="LGN524" s="421"/>
      <c r="LGO524" s="421"/>
      <c r="LGP524" s="421"/>
      <c r="LGQ524" s="421"/>
      <c r="LGR524" s="421"/>
      <c r="LGS524" s="421"/>
      <c r="LGT524" s="421"/>
      <c r="LGU524" s="421"/>
      <c r="LGV524" s="421"/>
      <c r="LGW524" s="421"/>
      <c r="LGX524" s="421"/>
      <c r="LGY524" s="421"/>
      <c r="LGZ524" s="421"/>
      <c r="LHA524" s="421"/>
      <c r="LHB524" s="421"/>
      <c r="LHC524" s="421"/>
      <c r="LHD524" s="421"/>
      <c r="LHE524" s="421"/>
      <c r="LHF524" s="421"/>
      <c r="LHG524" s="421"/>
      <c r="LHH524" s="421"/>
      <c r="LHI524" s="421"/>
      <c r="LHJ524" s="421"/>
      <c r="LHK524" s="421"/>
      <c r="LHL524" s="421"/>
      <c r="LHM524" s="421"/>
      <c r="LHN524" s="421"/>
      <c r="LHO524" s="421"/>
      <c r="LHP524" s="421"/>
      <c r="LHQ524" s="421"/>
      <c r="LHR524" s="421"/>
      <c r="LHS524" s="421"/>
      <c r="LHT524" s="421"/>
      <c r="LHU524" s="421"/>
      <c r="LHV524" s="421"/>
      <c r="LHW524" s="421"/>
      <c r="LHX524" s="421"/>
      <c r="LHY524" s="421"/>
      <c r="LHZ524" s="421"/>
      <c r="LIA524" s="421"/>
      <c r="LIB524" s="421"/>
      <c r="LIC524" s="421"/>
      <c r="LID524" s="421"/>
      <c r="LIE524" s="421"/>
      <c r="LIF524" s="421"/>
      <c r="LIG524" s="421"/>
      <c r="LIH524" s="421"/>
      <c r="LII524" s="421"/>
      <c r="LIJ524" s="421"/>
      <c r="LIK524" s="421"/>
      <c r="LIL524" s="421"/>
      <c r="LIM524" s="421"/>
      <c r="LIN524" s="421"/>
      <c r="LIO524" s="421"/>
      <c r="LIP524" s="421"/>
      <c r="LIQ524" s="421"/>
      <c r="LIR524" s="421"/>
      <c r="LIS524" s="421"/>
      <c r="LIT524" s="421"/>
      <c r="LIU524" s="421"/>
      <c r="LIV524" s="421"/>
      <c r="LIW524" s="421"/>
      <c r="LIX524" s="421"/>
      <c r="LIY524" s="421"/>
      <c r="LIZ524" s="421"/>
      <c r="LJA524" s="421"/>
      <c r="LJB524" s="421"/>
      <c r="LJC524" s="421"/>
      <c r="LJD524" s="421"/>
      <c r="LJE524" s="421"/>
      <c r="LJF524" s="421"/>
      <c r="LJG524" s="421"/>
      <c r="LJH524" s="421"/>
      <c r="LJI524" s="421"/>
      <c r="LJJ524" s="421"/>
      <c r="LJK524" s="421"/>
      <c r="LJL524" s="421"/>
      <c r="LJM524" s="421"/>
      <c r="LJN524" s="421"/>
      <c r="LJO524" s="421"/>
      <c r="LJP524" s="421"/>
      <c r="LJQ524" s="421"/>
      <c r="LJR524" s="421"/>
      <c r="LJS524" s="421"/>
      <c r="LJT524" s="421"/>
      <c r="LJU524" s="421"/>
      <c r="LJV524" s="421"/>
      <c r="LJW524" s="421"/>
      <c r="LJX524" s="421"/>
      <c r="LJY524" s="421"/>
      <c r="LJZ524" s="421"/>
      <c r="LKA524" s="421"/>
      <c r="LKB524" s="421"/>
      <c r="LKC524" s="421"/>
      <c r="LKD524" s="421"/>
      <c r="LKE524" s="421"/>
      <c r="LKF524" s="421"/>
      <c r="LKG524" s="421"/>
      <c r="LKH524" s="421"/>
      <c r="LKI524" s="421"/>
      <c r="LKJ524" s="421"/>
      <c r="LKK524" s="421"/>
      <c r="LKL524" s="421"/>
      <c r="LKM524" s="421"/>
      <c r="LKN524" s="421"/>
      <c r="LKO524" s="421"/>
      <c r="LKP524" s="421"/>
      <c r="LKQ524" s="421"/>
      <c r="LKR524" s="421"/>
      <c r="LKS524" s="421"/>
      <c r="LKT524" s="421"/>
      <c r="LKU524" s="421"/>
      <c r="LKV524" s="421"/>
      <c r="LKW524" s="421"/>
      <c r="LKX524" s="421"/>
      <c r="LKY524" s="421"/>
      <c r="LKZ524" s="421"/>
      <c r="LLA524" s="421"/>
      <c r="LLB524" s="421"/>
      <c r="LLC524" s="421"/>
      <c r="LLD524" s="421"/>
      <c r="LLE524" s="421"/>
      <c r="LLF524" s="421"/>
      <c r="LLG524" s="421"/>
      <c r="LLH524" s="421"/>
      <c r="LLI524" s="421"/>
      <c r="LLJ524" s="421"/>
      <c r="LLK524" s="421"/>
      <c r="LLL524" s="421"/>
      <c r="LLM524" s="421"/>
      <c r="LLN524" s="421"/>
      <c r="LLO524" s="421"/>
      <c r="LLP524" s="421"/>
      <c r="LLQ524" s="421"/>
      <c r="LLR524" s="421"/>
      <c r="LLS524" s="421"/>
      <c r="LLT524" s="421"/>
      <c r="LLU524" s="421"/>
      <c r="LLV524" s="421"/>
      <c r="LLW524" s="421"/>
      <c r="LLX524" s="421"/>
      <c r="LLY524" s="421"/>
      <c r="LLZ524" s="421"/>
      <c r="LMA524" s="421"/>
      <c r="LMB524" s="421"/>
      <c r="LMC524" s="421"/>
      <c r="LMD524" s="421"/>
      <c r="LME524" s="421"/>
      <c r="LMF524" s="421"/>
      <c r="LMG524" s="421"/>
      <c r="LMH524" s="421"/>
      <c r="LMI524" s="421"/>
      <c r="LMJ524" s="421"/>
      <c r="LMK524" s="421"/>
      <c r="LML524" s="421"/>
      <c r="LMM524" s="421"/>
      <c r="LMN524" s="421"/>
      <c r="LMO524" s="421"/>
      <c r="LMP524" s="421"/>
      <c r="LMQ524" s="421"/>
      <c r="LMR524" s="421"/>
      <c r="LMS524" s="421"/>
      <c r="LMT524" s="421"/>
      <c r="LMU524" s="421"/>
      <c r="LMV524" s="421"/>
      <c r="LMW524" s="421"/>
      <c r="LMX524" s="421"/>
      <c r="LMY524" s="421"/>
      <c r="LMZ524" s="421"/>
      <c r="LNA524" s="421"/>
      <c r="LNB524" s="421"/>
      <c r="LNC524" s="421"/>
      <c r="LND524" s="421"/>
      <c r="LNE524" s="421"/>
      <c r="LNF524" s="421"/>
      <c r="LNG524" s="421"/>
      <c r="LNH524" s="421"/>
      <c r="LNI524" s="421"/>
      <c r="LNJ524" s="421"/>
      <c r="LNK524" s="421"/>
      <c r="LNL524" s="421"/>
      <c r="LNM524" s="421"/>
      <c r="LNN524" s="421"/>
      <c r="LNO524" s="421"/>
      <c r="LNP524" s="421"/>
      <c r="LNQ524" s="421"/>
      <c r="LNR524" s="421"/>
      <c r="LNS524" s="421"/>
      <c r="LNT524" s="421"/>
      <c r="LNU524" s="421"/>
      <c r="LNV524" s="421"/>
      <c r="LNW524" s="421"/>
      <c r="LNX524" s="421"/>
      <c r="LNY524" s="421"/>
      <c r="LNZ524" s="421"/>
      <c r="LOA524" s="421"/>
      <c r="LOB524" s="421"/>
      <c r="LOC524" s="421"/>
      <c r="LOD524" s="421"/>
      <c r="LOE524" s="421"/>
      <c r="LOF524" s="421"/>
      <c r="LOG524" s="421"/>
      <c r="LOH524" s="421"/>
      <c r="LOI524" s="421"/>
      <c r="LOJ524" s="421"/>
      <c r="LOK524" s="421"/>
      <c r="LOL524" s="421"/>
      <c r="LOM524" s="421"/>
      <c r="LON524" s="421"/>
      <c r="LOO524" s="421"/>
      <c r="LOP524" s="421"/>
      <c r="LOQ524" s="421"/>
      <c r="LOR524" s="421"/>
      <c r="LOS524" s="421"/>
      <c r="LOT524" s="421"/>
      <c r="LOU524" s="421"/>
      <c r="LOV524" s="421"/>
      <c r="LOW524" s="421"/>
      <c r="LOX524" s="421"/>
      <c r="LOY524" s="421"/>
      <c r="LOZ524" s="421"/>
      <c r="LPA524" s="421"/>
      <c r="LPB524" s="421"/>
      <c r="LPC524" s="421"/>
      <c r="LPD524" s="421"/>
      <c r="LPE524" s="421"/>
      <c r="LPF524" s="421"/>
      <c r="LPG524" s="421"/>
      <c r="LPH524" s="421"/>
      <c r="LPI524" s="421"/>
      <c r="LPJ524" s="421"/>
      <c r="LPK524" s="421"/>
      <c r="LPL524" s="421"/>
      <c r="LPM524" s="421"/>
      <c r="LPN524" s="421"/>
      <c r="LPO524" s="421"/>
      <c r="LPP524" s="421"/>
      <c r="LPQ524" s="421"/>
      <c r="LPR524" s="421"/>
      <c r="LPS524" s="421"/>
      <c r="LPT524" s="421"/>
      <c r="LPU524" s="421"/>
      <c r="LPV524" s="421"/>
      <c r="LPW524" s="421"/>
      <c r="LPX524" s="421"/>
      <c r="LPY524" s="421"/>
      <c r="LPZ524" s="421"/>
      <c r="LQA524" s="421"/>
      <c r="LQB524" s="421"/>
      <c r="LQC524" s="421"/>
      <c r="LQD524" s="421"/>
      <c r="LQE524" s="421"/>
      <c r="LQF524" s="421"/>
      <c r="LQG524" s="421"/>
      <c r="LQH524" s="421"/>
      <c r="LQI524" s="421"/>
      <c r="LQJ524" s="421"/>
      <c r="LQK524" s="421"/>
      <c r="LQL524" s="421"/>
      <c r="LQM524" s="421"/>
      <c r="LQN524" s="421"/>
      <c r="LQO524" s="421"/>
      <c r="LQP524" s="421"/>
      <c r="LQQ524" s="421"/>
      <c r="LQR524" s="421"/>
      <c r="LQS524" s="421"/>
      <c r="LQT524" s="421"/>
      <c r="LQU524" s="421"/>
      <c r="LQV524" s="421"/>
      <c r="LQW524" s="421"/>
      <c r="LQX524" s="421"/>
      <c r="LQY524" s="421"/>
      <c r="LQZ524" s="421"/>
      <c r="LRA524" s="421"/>
      <c r="LRB524" s="421"/>
      <c r="LRC524" s="421"/>
      <c r="LRD524" s="421"/>
      <c r="LRE524" s="421"/>
      <c r="LRF524" s="421"/>
      <c r="LRG524" s="421"/>
      <c r="LRH524" s="421"/>
      <c r="LRI524" s="421"/>
      <c r="LRJ524" s="421"/>
      <c r="LRK524" s="421"/>
      <c r="LRL524" s="421"/>
      <c r="LRM524" s="421"/>
      <c r="LRN524" s="421"/>
      <c r="LRO524" s="421"/>
      <c r="LRP524" s="421"/>
      <c r="LRQ524" s="421"/>
      <c r="LRR524" s="421"/>
      <c r="LRS524" s="421"/>
      <c r="LRT524" s="421"/>
      <c r="LRU524" s="421"/>
      <c r="LRV524" s="421"/>
      <c r="LRW524" s="421"/>
      <c r="LRX524" s="421"/>
      <c r="LRY524" s="421"/>
      <c r="LRZ524" s="421"/>
      <c r="LSA524" s="421"/>
      <c r="LSB524" s="421"/>
      <c r="LSC524" s="421"/>
      <c r="LSD524" s="421"/>
      <c r="LSE524" s="421"/>
      <c r="LSF524" s="421"/>
      <c r="LSG524" s="421"/>
      <c r="LSH524" s="421"/>
      <c r="LSI524" s="421"/>
      <c r="LSJ524" s="421"/>
      <c r="LSK524" s="421"/>
      <c r="LSL524" s="421"/>
      <c r="LSM524" s="421"/>
      <c r="LSN524" s="421"/>
      <c r="LSO524" s="421"/>
      <c r="LSP524" s="421"/>
      <c r="LSQ524" s="421"/>
      <c r="LSR524" s="421"/>
      <c r="LSS524" s="421"/>
      <c r="LST524" s="421"/>
      <c r="LSU524" s="421"/>
      <c r="LSV524" s="421"/>
      <c r="LSW524" s="421"/>
      <c r="LSX524" s="421"/>
      <c r="LSY524" s="421"/>
      <c r="LSZ524" s="421"/>
      <c r="LTA524" s="421"/>
      <c r="LTB524" s="421"/>
      <c r="LTC524" s="421"/>
      <c r="LTD524" s="421"/>
      <c r="LTE524" s="421"/>
      <c r="LTF524" s="421"/>
      <c r="LTG524" s="421"/>
      <c r="LTH524" s="421"/>
      <c r="LTI524" s="421"/>
      <c r="LTJ524" s="421"/>
      <c r="LTK524" s="421"/>
      <c r="LTL524" s="421"/>
      <c r="LTM524" s="421"/>
      <c r="LTN524" s="421"/>
      <c r="LTO524" s="421"/>
      <c r="LTP524" s="421"/>
      <c r="LTQ524" s="421"/>
      <c r="LTR524" s="421"/>
      <c r="LTS524" s="421"/>
      <c r="LTT524" s="421"/>
      <c r="LTU524" s="421"/>
      <c r="LTV524" s="421"/>
      <c r="LTW524" s="421"/>
      <c r="LTX524" s="421"/>
      <c r="LTY524" s="421"/>
      <c r="LTZ524" s="421"/>
      <c r="LUA524" s="421"/>
      <c r="LUB524" s="421"/>
      <c r="LUC524" s="421"/>
      <c r="LUD524" s="421"/>
      <c r="LUE524" s="421"/>
      <c r="LUF524" s="421"/>
      <c r="LUG524" s="421"/>
      <c r="LUH524" s="421"/>
      <c r="LUI524" s="421"/>
      <c r="LUJ524" s="421"/>
      <c r="LUK524" s="421"/>
      <c r="LUL524" s="421"/>
      <c r="LUM524" s="421"/>
      <c r="LUN524" s="421"/>
      <c r="LUO524" s="421"/>
      <c r="LUP524" s="421"/>
      <c r="LUQ524" s="421"/>
      <c r="LUR524" s="421"/>
      <c r="LUS524" s="421"/>
      <c r="LUT524" s="421"/>
      <c r="LUU524" s="421"/>
      <c r="LUV524" s="421"/>
      <c r="LUW524" s="421"/>
      <c r="LUX524" s="421"/>
      <c r="LUY524" s="421"/>
      <c r="LUZ524" s="421"/>
      <c r="LVA524" s="421"/>
      <c r="LVB524" s="421"/>
      <c r="LVC524" s="421"/>
      <c r="LVD524" s="421"/>
      <c r="LVE524" s="421"/>
      <c r="LVF524" s="421"/>
      <c r="LVG524" s="421"/>
      <c r="LVH524" s="421"/>
      <c r="LVI524" s="421"/>
      <c r="LVJ524" s="421"/>
      <c r="LVK524" s="421"/>
      <c r="LVL524" s="421"/>
      <c r="LVM524" s="421"/>
      <c r="LVN524" s="421"/>
      <c r="LVO524" s="421"/>
      <c r="LVP524" s="421"/>
      <c r="LVQ524" s="421"/>
      <c r="LVR524" s="421"/>
      <c r="LVS524" s="421"/>
      <c r="LVT524" s="421"/>
      <c r="LVU524" s="421"/>
      <c r="LVV524" s="421"/>
      <c r="LVW524" s="421"/>
      <c r="LVX524" s="421"/>
      <c r="LVY524" s="421"/>
      <c r="LVZ524" s="421"/>
      <c r="LWA524" s="421"/>
      <c r="LWB524" s="421"/>
      <c r="LWC524" s="421"/>
      <c r="LWD524" s="421"/>
      <c r="LWE524" s="421"/>
      <c r="LWF524" s="421"/>
      <c r="LWG524" s="421"/>
      <c r="LWH524" s="421"/>
      <c r="LWI524" s="421"/>
      <c r="LWJ524" s="421"/>
      <c r="LWK524" s="421"/>
      <c r="LWL524" s="421"/>
      <c r="LWM524" s="421"/>
      <c r="LWN524" s="421"/>
      <c r="LWO524" s="421"/>
      <c r="LWP524" s="421"/>
      <c r="LWQ524" s="421"/>
      <c r="LWR524" s="421"/>
      <c r="LWS524" s="421"/>
      <c r="LWT524" s="421"/>
      <c r="LWU524" s="421"/>
      <c r="LWV524" s="421"/>
      <c r="LWW524" s="421"/>
      <c r="LWX524" s="421"/>
      <c r="LWY524" s="421"/>
      <c r="LWZ524" s="421"/>
      <c r="LXA524" s="421"/>
      <c r="LXB524" s="421"/>
      <c r="LXC524" s="421"/>
      <c r="LXD524" s="421"/>
      <c r="LXE524" s="421"/>
      <c r="LXF524" s="421"/>
      <c r="LXG524" s="421"/>
      <c r="LXH524" s="421"/>
      <c r="LXI524" s="421"/>
      <c r="LXJ524" s="421"/>
      <c r="LXK524" s="421"/>
      <c r="LXL524" s="421"/>
      <c r="LXM524" s="421"/>
      <c r="LXN524" s="421"/>
      <c r="LXO524" s="421"/>
      <c r="LXP524" s="421"/>
      <c r="LXQ524" s="421"/>
      <c r="LXR524" s="421"/>
      <c r="LXS524" s="421"/>
      <c r="LXT524" s="421"/>
      <c r="LXU524" s="421"/>
      <c r="LXV524" s="421"/>
      <c r="LXW524" s="421"/>
      <c r="LXX524" s="421"/>
      <c r="LXY524" s="421"/>
      <c r="LXZ524" s="421"/>
      <c r="LYA524" s="421"/>
      <c r="LYB524" s="421"/>
      <c r="LYC524" s="421"/>
      <c r="LYD524" s="421"/>
      <c r="LYE524" s="421"/>
      <c r="LYF524" s="421"/>
      <c r="LYG524" s="421"/>
      <c r="LYH524" s="421"/>
      <c r="LYI524" s="421"/>
      <c r="LYJ524" s="421"/>
      <c r="LYK524" s="421"/>
      <c r="LYL524" s="421"/>
      <c r="LYM524" s="421"/>
      <c r="LYN524" s="421"/>
      <c r="LYO524" s="421"/>
      <c r="LYP524" s="421"/>
      <c r="LYQ524" s="421"/>
      <c r="LYR524" s="421"/>
      <c r="LYS524" s="421"/>
      <c r="LYT524" s="421"/>
      <c r="LYU524" s="421"/>
      <c r="LYV524" s="421"/>
      <c r="LYW524" s="421"/>
      <c r="LYX524" s="421"/>
      <c r="LYY524" s="421"/>
      <c r="LYZ524" s="421"/>
      <c r="LZA524" s="421"/>
      <c r="LZB524" s="421"/>
      <c r="LZC524" s="421"/>
      <c r="LZD524" s="421"/>
      <c r="LZE524" s="421"/>
      <c r="LZF524" s="421"/>
      <c r="LZG524" s="421"/>
      <c r="LZH524" s="421"/>
      <c r="LZI524" s="421"/>
      <c r="LZJ524" s="421"/>
      <c r="LZK524" s="421"/>
      <c r="LZL524" s="421"/>
      <c r="LZM524" s="421"/>
      <c r="LZN524" s="421"/>
      <c r="LZO524" s="421"/>
      <c r="LZP524" s="421"/>
      <c r="LZQ524" s="421"/>
      <c r="LZR524" s="421"/>
      <c r="LZS524" s="421"/>
      <c r="LZT524" s="421"/>
      <c r="LZU524" s="421"/>
      <c r="LZV524" s="421"/>
      <c r="LZW524" s="421"/>
      <c r="LZX524" s="421"/>
      <c r="LZY524" s="421"/>
      <c r="LZZ524" s="421"/>
      <c r="MAA524" s="421"/>
      <c r="MAB524" s="421"/>
      <c r="MAC524" s="421"/>
      <c r="MAD524" s="421"/>
      <c r="MAE524" s="421"/>
      <c r="MAF524" s="421"/>
      <c r="MAG524" s="421"/>
      <c r="MAH524" s="421"/>
      <c r="MAI524" s="421"/>
      <c r="MAJ524" s="421"/>
      <c r="MAK524" s="421"/>
      <c r="MAL524" s="421"/>
      <c r="MAM524" s="421"/>
      <c r="MAN524" s="421"/>
      <c r="MAO524" s="421"/>
      <c r="MAP524" s="421"/>
      <c r="MAQ524" s="421"/>
      <c r="MAR524" s="421"/>
      <c r="MAS524" s="421"/>
      <c r="MAT524" s="421"/>
      <c r="MAU524" s="421"/>
      <c r="MAV524" s="421"/>
      <c r="MAW524" s="421"/>
      <c r="MAX524" s="421"/>
      <c r="MAY524" s="421"/>
      <c r="MAZ524" s="421"/>
      <c r="MBA524" s="421"/>
      <c r="MBB524" s="421"/>
      <c r="MBC524" s="421"/>
      <c r="MBD524" s="421"/>
      <c r="MBE524" s="421"/>
      <c r="MBF524" s="421"/>
      <c r="MBG524" s="421"/>
      <c r="MBH524" s="421"/>
      <c r="MBI524" s="421"/>
      <c r="MBJ524" s="421"/>
      <c r="MBK524" s="421"/>
      <c r="MBL524" s="421"/>
      <c r="MBM524" s="421"/>
      <c r="MBN524" s="421"/>
      <c r="MBO524" s="421"/>
      <c r="MBP524" s="421"/>
      <c r="MBQ524" s="421"/>
      <c r="MBR524" s="421"/>
      <c r="MBS524" s="421"/>
      <c r="MBT524" s="421"/>
      <c r="MBU524" s="421"/>
      <c r="MBV524" s="421"/>
      <c r="MBW524" s="421"/>
      <c r="MBX524" s="421"/>
      <c r="MBY524" s="421"/>
      <c r="MBZ524" s="421"/>
      <c r="MCA524" s="421"/>
      <c r="MCB524" s="421"/>
      <c r="MCC524" s="421"/>
      <c r="MCD524" s="421"/>
      <c r="MCE524" s="421"/>
      <c r="MCF524" s="421"/>
      <c r="MCG524" s="421"/>
      <c r="MCH524" s="421"/>
      <c r="MCI524" s="421"/>
      <c r="MCJ524" s="421"/>
      <c r="MCK524" s="421"/>
      <c r="MCL524" s="421"/>
      <c r="MCM524" s="421"/>
      <c r="MCN524" s="421"/>
      <c r="MCO524" s="421"/>
      <c r="MCP524" s="421"/>
      <c r="MCQ524" s="421"/>
      <c r="MCR524" s="421"/>
      <c r="MCS524" s="421"/>
      <c r="MCT524" s="421"/>
      <c r="MCU524" s="421"/>
      <c r="MCV524" s="421"/>
      <c r="MCW524" s="421"/>
      <c r="MCX524" s="421"/>
      <c r="MCY524" s="421"/>
      <c r="MCZ524" s="421"/>
      <c r="MDA524" s="421"/>
      <c r="MDB524" s="421"/>
      <c r="MDC524" s="421"/>
      <c r="MDD524" s="421"/>
      <c r="MDE524" s="421"/>
      <c r="MDF524" s="421"/>
      <c r="MDG524" s="421"/>
      <c r="MDH524" s="421"/>
      <c r="MDI524" s="421"/>
      <c r="MDJ524" s="421"/>
      <c r="MDK524" s="421"/>
      <c r="MDL524" s="421"/>
      <c r="MDM524" s="421"/>
      <c r="MDN524" s="421"/>
      <c r="MDO524" s="421"/>
      <c r="MDP524" s="421"/>
      <c r="MDQ524" s="421"/>
      <c r="MDR524" s="421"/>
      <c r="MDS524" s="421"/>
      <c r="MDT524" s="421"/>
      <c r="MDU524" s="421"/>
      <c r="MDV524" s="421"/>
      <c r="MDW524" s="421"/>
      <c r="MDX524" s="421"/>
      <c r="MDY524" s="421"/>
      <c r="MDZ524" s="421"/>
      <c r="MEA524" s="421"/>
      <c r="MEB524" s="421"/>
      <c r="MEC524" s="421"/>
      <c r="MED524" s="421"/>
      <c r="MEE524" s="421"/>
      <c r="MEF524" s="421"/>
      <c r="MEG524" s="421"/>
      <c r="MEH524" s="421"/>
      <c r="MEI524" s="421"/>
      <c r="MEJ524" s="421"/>
      <c r="MEK524" s="421"/>
      <c r="MEL524" s="421"/>
      <c r="MEM524" s="421"/>
      <c r="MEN524" s="421"/>
      <c r="MEO524" s="421"/>
      <c r="MEP524" s="421"/>
      <c r="MEQ524" s="421"/>
      <c r="MER524" s="421"/>
      <c r="MES524" s="421"/>
      <c r="MET524" s="421"/>
      <c r="MEU524" s="421"/>
      <c r="MEV524" s="421"/>
      <c r="MEW524" s="421"/>
      <c r="MEX524" s="421"/>
      <c r="MEY524" s="421"/>
      <c r="MEZ524" s="421"/>
      <c r="MFA524" s="421"/>
      <c r="MFB524" s="421"/>
      <c r="MFC524" s="421"/>
      <c r="MFD524" s="421"/>
      <c r="MFE524" s="421"/>
      <c r="MFF524" s="421"/>
      <c r="MFG524" s="421"/>
      <c r="MFH524" s="421"/>
      <c r="MFI524" s="421"/>
      <c r="MFJ524" s="421"/>
      <c r="MFK524" s="421"/>
      <c r="MFL524" s="421"/>
      <c r="MFM524" s="421"/>
      <c r="MFN524" s="421"/>
      <c r="MFO524" s="421"/>
      <c r="MFP524" s="421"/>
      <c r="MFQ524" s="421"/>
      <c r="MFR524" s="421"/>
      <c r="MFS524" s="421"/>
      <c r="MFT524" s="421"/>
      <c r="MFU524" s="421"/>
      <c r="MFV524" s="421"/>
      <c r="MFW524" s="421"/>
      <c r="MFX524" s="421"/>
      <c r="MFY524" s="421"/>
      <c r="MFZ524" s="421"/>
      <c r="MGA524" s="421"/>
      <c r="MGB524" s="421"/>
      <c r="MGC524" s="421"/>
      <c r="MGD524" s="421"/>
      <c r="MGE524" s="421"/>
      <c r="MGF524" s="421"/>
      <c r="MGG524" s="421"/>
      <c r="MGH524" s="421"/>
      <c r="MGI524" s="421"/>
      <c r="MGJ524" s="421"/>
      <c r="MGK524" s="421"/>
      <c r="MGL524" s="421"/>
      <c r="MGM524" s="421"/>
      <c r="MGN524" s="421"/>
      <c r="MGO524" s="421"/>
      <c r="MGP524" s="421"/>
      <c r="MGQ524" s="421"/>
      <c r="MGR524" s="421"/>
      <c r="MGS524" s="421"/>
      <c r="MGT524" s="421"/>
      <c r="MGU524" s="421"/>
      <c r="MGV524" s="421"/>
      <c r="MGW524" s="421"/>
      <c r="MGX524" s="421"/>
      <c r="MGY524" s="421"/>
      <c r="MGZ524" s="421"/>
      <c r="MHA524" s="421"/>
      <c r="MHB524" s="421"/>
      <c r="MHC524" s="421"/>
      <c r="MHD524" s="421"/>
      <c r="MHE524" s="421"/>
      <c r="MHF524" s="421"/>
      <c r="MHG524" s="421"/>
      <c r="MHH524" s="421"/>
      <c r="MHI524" s="421"/>
      <c r="MHJ524" s="421"/>
      <c r="MHK524" s="421"/>
      <c r="MHL524" s="421"/>
      <c r="MHM524" s="421"/>
      <c r="MHN524" s="421"/>
      <c r="MHO524" s="421"/>
      <c r="MHP524" s="421"/>
      <c r="MHQ524" s="421"/>
      <c r="MHR524" s="421"/>
      <c r="MHS524" s="421"/>
      <c r="MHT524" s="421"/>
      <c r="MHU524" s="421"/>
      <c r="MHV524" s="421"/>
      <c r="MHW524" s="421"/>
      <c r="MHX524" s="421"/>
      <c r="MHY524" s="421"/>
      <c r="MHZ524" s="421"/>
      <c r="MIA524" s="421"/>
      <c r="MIB524" s="421"/>
      <c r="MIC524" s="421"/>
      <c r="MID524" s="421"/>
      <c r="MIE524" s="421"/>
      <c r="MIF524" s="421"/>
      <c r="MIG524" s="421"/>
      <c r="MIH524" s="421"/>
      <c r="MII524" s="421"/>
      <c r="MIJ524" s="421"/>
      <c r="MIK524" s="421"/>
      <c r="MIL524" s="421"/>
      <c r="MIM524" s="421"/>
      <c r="MIN524" s="421"/>
      <c r="MIO524" s="421"/>
      <c r="MIP524" s="421"/>
      <c r="MIQ524" s="421"/>
      <c r="MIR524" s="421"/>
      <c r="MIS524" s="421"/>
      <c r="MIT524" s="421"/>
      <c r="MIU524" s="421"/>
      <c r="MIV524" s="421"/>
      <c r="MIW524" s="421"/>
      <c r="MIX524" s="421"/>
      <c r="MIY524" s="421"/>
      <c r="MIZ524" s="421"/>
      <c r="MJA524" s="421"/>
      <c r="MJB524" s="421"/>
      <c r="MJC524" s="421"/>
      <c r="MJD524" s="421"/>
      <c r="MJE524" s="421"/>
      <c r="MJF524" s="421"/>
      <c r="MJG524" s="421"/>
      <c r="MJH524" s="421"/>
      <c r="MJI524" s="421"/>
      <c r="MJJ524" s="421"/>
      <c r="MJK524" s="421"/>
      <c r="MJL524" s="421"/>
      <c r="MJM524" s="421"/>
      <c r="MJN524" s="421"/>
      <c r="MJO524" s="421"/>
      <c r="MJP524" s="421"/>
      <c r="MJQ524" s="421"/>
      <c r="MJR524" s="421"/>
      <c r="MJS524" s="421"/>
      <c r="MJT524" s="421"/>
      <c r="MJU524" s="421"/>
      <c r="MJV524" s="421"/>
      <c r="MJW524" s="421"/>
      <c r="MJX524" s="421"/>
      <c r="MJY524" s="421"/>
      <c r="MJZ524" s="421"/>
      <c r="MKA524" s="421"/>
      <c r="MKB524" s="421"/>
      <c r="MKC524" s="421"/>
      <c r="MKD524" s="421"/>
      <c r="MKE524" s="421"/>
      <c r="MKF524" s="421"/>
      <c r="MKG524" s="421"/>
      <c r="MKH524" s="421"/>
      <c r="MKI524" s="421"/>
      <c r="MKJ524" s="421"/>
      <c r="MKK524" s="421"/>
      <c r="MKL524" s="421"/>
      <c r="MKM524" s="421"/>
      <c r="MKN524" s="421"/>
      <c r="MKO524" s="421"/>
      <c r="MKP524" s="421"/>
      <c r="MKQ524" s="421"/>
      <c r="MKR524" s="421"/>
      <c r="MKS524" s="421"/>
      <c r="MKT524" s="421"/>
      <c r="MKU524" s="421"/>
      <c r="MKV524" s="421"/>
      <c r="MKW524" s="421"/>
      <c r="MKX524" s="421"/>
      <c r="MKY524" s="421"/>
      <c r="MKZ524" s="421"/>
      <c r="MLA524" s="421"/>
      <c r="MLB524" s="421"/>
      <c r="MLC524" s="421"/>
      <c r="MLD524" s="421"/>
      <c r="MLE524" s="421"/>
      <c r="MLF524" s="421"/>
      <c r="MLG524" s="421"/>
      <c r="MLH524" s="421"/>
      <c r="MLI524" s="421"/>
      <c r="MLJ524" s="421"/>
      <c r="MLK524" s="421"/>
      <c r="MLL524" s="421"/>
      <c r="MLM524" s="421"/>
      <c r="MLN524" s="421"/>
      <c r="MLO524" s="421"/>
      <c r="MLP524" s="421"/>
      <c r="MLQ524" s="421"/>
      <c r="MLR524" s="421"/>
      <c r="MLS524" s="421"/>
      <c r="MLT524" s="421"/>
      <c r="MLU524" s="421"/>
      <c r="MLV524" s="421"/>
      <c r="MLW524" s="421"/>
      <c r="MLX524" s="421"/>
      <c r="MLY524" s="421"/>
      <c r="MLZ524" s="421"/>
      <c r="MMA524" s="421"/>
      <c r="MMB524" s="421"/>
      <c r="MMC524" s="421"/>
      <c r="MMD524" s="421"/>
      <c r="MME524" s="421"/>
      <c r="MMF524" s="421"/>
      <c r="MMG524" s="421"/>
      <c r="MMH524" s="421"/>
      <c r="MMI524" s="421"/>
      <c r="MMJ524" s="421"/>
      <c r="MMK524" s="421"/>
      <c r="MML524" s="421"/>
      <c r="MMM524" s="421"/>
      <c r="MMN524" s="421"/>
      <c r="MMO524" s="421"/>
      <c r="MMP524" s="421"/>
      <c r="MMQ524" s="421"/>
      <c r="MMR524" s="421"/>
      <c r="MMS524" s="421"/>
      <c r="MMT524" s="421"/>
      <c r="MMU524" s="421"/>
      <c r="MMV524" s="421"/>
      <c r="MMW524" s="421"/>
      <c r="MMX524" s="421"/>
      <c r="MMY524" s="421"/>
      <c r="MMZ524" s="421"/>
      <c r="MNA524" s="421"/>
      <c r="MNB524" s="421"/>
      <c r="MNC524" s="421"/>
      <c r="MND524" s="421"/>
      <c r="MNE524" s="421"/>
      <c r="MNF524" s="421"/>
      <c r="MNG524" s="421"/>
      <c r="MNH524" s="421"/>
      <c r="MNI524" s="421"/>
      <c r="MNJ524" s="421"/>
      <c r="MNK524" s="421"/>
      <c r="MNL524" s="421"/>
      <c r="MNM524" s="421"/>
      <c r="MNN524" s="421"/>
      <c r="MNO524" s="421"/>
      <c r="MNP524" s="421"/>
      <c r="MNQ524" s="421"/>
      <c r="MNR524" s="421"/>
      <c r="MNS524" s="421"/>
      <c r="MNT524" s="421"/>
      <c r="MNU524" s="421"/>
      <c r="MNV524" s="421"/>
      <c r="MNW524" s="421"/>
      <c r="MNX524" s="421"/>
      <c r="MNY524" s="421"/>
      <c r="MNZ524" s="421"/>
      <c r="MOA524" s="421"/>
      <c r="MOB524" s="421"/>
      <c r="MOC524" s="421"/>
      <c r="MOD524" s="421"/>
      <c r="MOE524" s="421"/>
      <c r="MOF524" s="421"/>
      <c r="MOG524" s="421"/>
      <c r="MOH524" s="421"/>
      <c r="MOI524" s="421"/>
      <c r="MOJ524" s="421"/>
      <c r="MOK524" s="421"/>
      <c r="MOL524" s="421"/>
      <c r="MOM524" s="421"/>
      <c r="MON524" s="421"/>
      <c r="MOO524" s="421"/>
      <c r="MOP524" s="421"/>
      <c r="MOQ524" s="421"/>
      <c r="MOR524" s="421"/>
      <c r="MOS524" s="421"/>
      <c r="MOT524" s="421"/>
      <c r="MOU524" s="421"/>
      <c r="MOV524" s="421"/>
      <c r="MOW524" s="421"/>
      <c r="MOX524" s="421"/>
      <c r="MOY524" s="421"/>
      <c r="MOZ524" s="421"/>
      <c r="MPA524" s="421"/>
      <c r="MPB524" s="421"/>
      <c r="MPC524" s="421"/>
      <c r="MPD524" s="421"/>
      <c r="MPE524" s="421"/>
      <c r="MPF524" s="421"/>
      <c r="MPG524" s="421"/>
      <c r="MPH524" s="421"/>
      <c r="MPI524" s="421"/>
      <c r="MPJ524" s="421"/>
      <c r="MPK524" s="421"/>
      <c r="MPL524" s="421"/>
      <c r="MPM524" s="421"/>
      <c r="MPN524" s="421"/>
      <c r="MPO524" s="421"/>
      <c r="MPP524" s="421"/>
      <c r="MPQ524" s="421"/>
      <c r="MPR524" s="421"/>
      <c r="MPS524" s="421"/>
      <c r="MPT524" s="421"/>
      <c r="MPU524" s="421"/>
      <c r="MPV524" s="421"/>
      <c r="MPW524" s="421"/>
      <c r="MPX524" s="421"/>
      <c r="MPY524" s="421"/>
      <c r="MPZ524" s="421"/>
      <c r="MQA524" s="421"/>
      <c r="MQB524" s="421"/>
      <c r="MQC524" s="421"/>
      <c r="MQD524" s="421"/>
      <c r="MQE524" s="421"/>
      <c r="MQF524" s="421"/>
      <c r="MQG524" s="421"/>
      <c r="MQH524" s="421"/>
      <c r="MQI524" s="421"/>
      <c r="MQJ524" s="421"/>
      <c r="MQK524" s="421"/>
      <c r="MQL524" s="421"/>
      <c r="MQM524" s="421"/>
      <c r="MQN524" s="421"/>
      <c r="MQO524" s="421"/>
      <c r="MQP524" s="421"/>
      <c r="MQQ524" s="421"/>
      <c r="MQR524" s="421"/>
      <c r="MQS524" s="421"/>
      <c r="MQT524" s="421"/>
      <c r="MQU524" s="421"/>
      <c r="MQV524" s="421"/>
      <c r="MQW524" s="421"/>
      <c r="MQX524" s="421"/>
      <c r="MQY524" s="421"/>
      <c r="MQZ524" s="421"/>
      <c r="MRA524" s="421"/>
      <c r="MRB524" s="421"/>
      <c r="MRC524" s="421"/>
      <c r="MRD524" s="421"/>
      <c r="MRE524" s="421"/>
      <c r="MRF524" s="421"/>
      <c r="MRG524" s="421"/>
      <c r="MRH524" s="421"/>
      <c r="MRI524" s="421"/>
      <c r="MRJ524" s="421"/>
      <c r="MRK524" s="421"/>
      <c r="MRL524" s="421"/>
      <c r="MRM524" s="421"/>
      <c r="MRN524" s="421"/>
      <c r="MRO524" s="421"/>
      <c r="MRP524" s="421"/>
      <c r="MRQ524" s="421"/>
      <c r="MRR524" s="421"/>
      <c r="MRS524" s="421"/>
      <c r="MRT524" s="421"/>
      <c r="MRU524" s="421"/>
      <c r="MRV524" s="421"/>
      <c r="MRW524" s="421"/>
      <c r="MRX524" s="421"/>
      <c r="MRY524" s="421"/>
      <c r="MRZ524" s="421"/>
      <c r="MSA524" s="421"/>
      <c r="MSB524" s="421"/>
      <c r="MSC524" s="421"/>
      <c r="MSD524" s="421"/>
      <c r="MSE524" s="421"/>
      <c r="MSF524" s="421"/>
      <c r="MSG524" s="421"/>
      <c r="MSH524" s="421"/>
      <c r="MSI524" s="421"/>
      <c r="MSJ524" s="421"/>
      <c r="MSK524" s="421"/>
      <c r="MSL524" s="421"/>
      <c r="MSM524" s="421"/>
      <c r="MSN524" s="421"/>
      <c r="MSO524" s="421"/>
      <c r="MSP524" s="421"/>
      <c r="MSQ524" s="421"/>
      <c r="MSR524" s="421"/>
      <c r="MSS524" s="421"/>
      <c r="MST524" s="421"/>
      <c r="MSU524" s="421"/>
      <c r="MSV524" s="421"/>
      <c r="MSW524" s="421"/>
      <c r="MSX524" s="421"/>
      <c r="MSY524" s="421"/>
      <c r="MSZ524" s="421"/>
      <c r="MTA524" s="421"/>
      <c r="MTB524" s="421"/>
      <c r="MTC524" s="421"/>
      <c r="MTD524" s="421"/>
      <c r="MTE524" s="421"/>
      <c r="MTF524" s="421"/>
      <c r="MTG524" s="421"/>
      <c r="MTH524" s="421"/>
      <c r="MTI524" s="421"/>
      <c r="MTJ524" s="421"/>
      <c r="MTK524" s="421"/>
      <c r="MTL524" s="421"/>
      <c r="MTM524" s="421"/>
      <c r="MTN524" s="421"/>
      <c r="MTO524" s="421"/>
      <c r="MTP524" s="421"/>
      <c r="MTQ524" s="421"/>
      <c r="MTR524" s="421"/>
      <c r="MTS524" s="421"/>
      <c r="MTT524" s="421"/>
      <c r="MTU524" s="421"/>
      <c r="MTV524" s="421"/>
      <c r="MTW524" s="421"/>
      <c r="MTX524" s="421"/>
      <c r="MTY524" s="421"/>
      <c r="MTZ524" s="421"/>
      <c r="MUA524" s="421"/>
      <c r="MUB524" s="421"/>
      <c r="MUC524" s="421"/>
      <c r="MUD524" s="421"/>
      <c r="MUE524" s="421"/>
      <c r="MUF524" s="421"/>
      <c r="MUG524" s="421"/>
      <c r="MUH524" s="421"/>
      <c r="MUI524" s="421"/>
      <c r="MUJ524" s="421"/>
      <c r="MUK524" s="421"/>
      <c r="MUL524" s="421"/>
      <c r="MUM524" s="421"/>
      <c r="MUN524" s="421"/>
      <c r="MUO524" s="421"/>
      <c r="MUP524" s="421"/>
      <c r="MUQ524" s="421"/>
      <c r="MUR524" s="421"/>
      <c r="MUS524" s="421"/>
      <c r="MUT524" s="421"/>
      <c r="MUU524" s="421"/>
      <c r="MUV524" s="421"/>
      <c r="MUW524" s="421"/>
      <c r="MUX524" s="421"/>
      <c r="MUY524" s="421"/>
      <c r="MUZ524" s="421"/>
      <c r="MVA524" s="421"/>
      <c r="MVB524" s="421"/>
      <c r="MVC524" s="421"/>
      <c r="MVD524" s="421"/>
      <c r="MVE524" s="421"/>
      <c r="MVF524" s="421"/>
      <c r="MVG524" s="421"/>
      <c r="MVH524" s="421"/>
      <c r="MVI524" s="421"/>
      <c r="MVJ524" s="421"/>
      <c r="MVK524" s="421"/>
      <c r="MVL524" s="421"/>
      <c r="MVM524" s="421"/>
      <c r="MVN524" s="421"/>
      <c r="MVO524" s="421"/>
      <c r="MVP524" s="421"/>
      <c r="MVQ524" s="421"/>
      <c r="MVR524" s="421"/>
      <c r="MVS524" s="421"/>
      <c r="MVT524" s="421"/>
      <c r="MVU524" s="421"/>
      <c r="MVV524" s="421"/>
      <c r="MVW524" s="421"/>
      <c r="MVX524" s="421"/>
      <c r="MVY524" s="421"/>
      <c r="MVZ524" s="421"/>
      <c r="MWA524" s="421"/>
      <c r="MWB524" s="421"/>
      <c r="MWC524" s="421"/>
      <c r="MWD524" s="421"/>
      <c r="MWE524" s="421"/>
      <c r="MWF524" s="421"/>
      <c r="MWG524" s="421"/>
      <c r="MWH524" s="421"/>
      <c r="MWI524" s="421"/>
      <c r="MWJ524" s="421"/>
      <c r="MWK524" s="421"/>
      <c r="MWL524" s="421"/>
      <c r="MWM524" s="421"/>
      <c r="MWN524" s="421"/>
      <c r="MWO524" s="421"/>
      <c r="MWP524" s="421"/>
      <c r="MWQ524" s="421"/>
      <c r="MWR524" s="421"/>
      <c r="MWS524" s="421"/>
      <c r="MWT524" s="421"/>
      <c r="MWU524" s="421"/>
      <c r="MWV524" s="421"/>
      <c r="MWW524" s="421"/>
      <c r="MWX524" s="421"/>
      <c r="MWY524" s="421"/>
      <c r="MWZ524" s="421"/>
      <c r="MXA524" s="421"/>
      <c r="MXB524" s="421"/>
      <c r="MXC524" s="421"/>
      <c r="MXD524" s="421"/>
      <c r="MXE524" s="421"/>
      <c r="MXF524" s="421"/>
      <c r="MXG524" s="421"/>
      <c r="MXH524" s="421"/>
      <c r="MXI524" s="421"/>
      <c r="MXJ524" s="421"/>
      <c r="MXK524" s="421"/>
      <c r="MXL524" s="421"/>
      <c r="MXM524" s="421"/>
      <c r="MXN524" s="421"/>
      <c r="MXO524" s="421"/>
      <c r="MXP524" s="421"/>
      <c r="MXQ524" s="421"/>
      <c r="MXR524" s="421"/>
      <c r="MXS524" s="421"/>
      <c r="MXT524" s="421"/>
      <c r="MXU524" s="421"/>
      <c r="MXV524" s="421"/>
      <c r="MXW524" s="421"/>
      <c r="MXX524" s="421"/>
      <c r="MXY524" s="421"/>
      <c r="MXZ524" s="421"/>
      <c r="MYA524" s="421"/>
      <c r="MYB524" s="421"/>
      <c r="MYC524" s="421"/>
      <c r="MYD524" s="421"/>
      <c r="MYE524" s="421"/>
      <c r="MYF524" s="421"/>
      <c r="MYG524" s="421"/>
      <c r="MYH524" s="421"/>
      <c r="MYI524" s="421"/>
      <c r="MYJ524" s="421"/>
      <c r="MYK524" s="421"/>
      <c r="MYL524" s="421"/>
      <c r="MYM524" s="421"/>
      <c r="MYN524" s="421"/>
      <c r="MYO524" s="421"/>
      <c r="MYP524" s="421"/>
      <c r="MYQ524" s="421"/>
      <c r="MYR524" s="421"/>
      <c r="MYS524" s="421"/>
      <c r="MYT524" s="421"/>
      <c r="MYU524" s="421"/>
      <c r="MYV524" s="421"/>
      <c r="MYW524" s="421"/>
      <c r="MYX524" s="421"/>
      <c r="MYY524" s="421"/>
      <c r="MYZ524" s="421"/>
      <c r="MZA524" s="421"/>
      <c r="MZB524" s="421"/>
      <c r="MZC524" s="421"/>
      <c r="MZD524" s="421"/>
      <c r="MZE524" s="421"/>
      <c r="MZF524" s="421"/>
      <c r="MZG524" s="421"/>
      <c r="MZH524" s="421"/>
      <c r="MZI524" s="421"/>
      <c r="MZJ524" s="421"/>
      <c r="MZK524" s="421"/>
      <c r="MZL524" s="421"/>
      <c r="MZM524" s="421"/>
      <c r="MZN524" s="421"/>
      <c r="MZO524" s="421"/>
      <c r="MZP524" s="421"/>
      <c r="MZQ524" s="421"/>
      <c r="MZR524" s="421"/>
      <c r="MZS524" s="421"/>
      <c r="MZT524" s="421"/>
      <c r="MZU524" s="421"/>
      <c r="MZV524" s="421"/>
      <c r="MZW524" s="421"/>
      <c r="MZX524" s="421"/>
      <c r="MZY524" s="421"/>
      <c r="MZZ524" s="421"/>
      <c r="NAA524" s="421"/>
      <c r="NAB524" s="421"/>
      <c r="NAC524" s="421"/>
      <c r="NAD524" s="421"/>
      <c r="NAE524" s="421"/>
      <c r="NAF524" s="421"/>
      <c r="NAG524" s="421"/>
      <c r="NAH524" s="421"/>
      <c r="NAI524" s="421"/>
      <c r="NAJ524" s="421"/>
      <c r="NAK524" s="421"/>
      <c r="NAL524" s="421"/>
      <c r="NAM524" s="421"/>
      <c r="NAN524" s="421"/>
      <c r="NAO524" s="421"/>
      <c r="NAP524" s="421"/>
      <c r="NAQ524" s="421"/>
      <c r="NAR524" s="421"/>
      <c r="NAS524" s="421"/>
      <c r="NAT524" s="421"/>
      <c r="NAU524" s="421"/>
      <c r="NAV524" s="421"/>
      <c r="NAW524" s="421"/>
      <c r="NAX524" s="421"/>
      <c r="NAY524" s="421"/>
      <c r="NAZ524" s="421"/>
      <c r="NBA524" s="421"/>
      <c r="NBB524" s="421"/>
      <c r="NBC524" s="421"/>
      <c r="NBD524" s="421"/>
      <c r="NBE524" s="421"/>
      <c r="NBF524" s="421"/>
      <c r="NBG524" s="421"/>
      <c r="NBH524" s="421"/>
      <c r="NBI524" s="421"/>
      <c r="NBJ524" s="421"/>
      <c r="NBK524" s="421"/>
      <c r="NBL524" s="421"/>
      <c r="NBM524" s="421"/>
      <c r="NBN524" s="421"/>
      <c r="NBO524" s="421"/>
      <c r="NBP524" s="421"/>
      <c r="NBQ524" s="421"/>
      <c r="NBR524" s="421"/>
      <c r="NBS524" s="421"/>
      <c r="NBT524" s="421"/>
      <c r="NBU524" s="421"/>
      <c r="NBV524" s="421"/>
      <c r="NBW524" s="421"/>
      <c r="NBX524" s="421"/>
      <c r="NBY524" s="421"/>
      <c r="NBZ524" s="421"/>
      <c r="NCA524" s="421"/>
      <c r="NCB524" s="421"/>
      <c r="NCC524" s="421"/>
      <c r="NCD524" s="421"/>
      <c r="NCE524" s="421"/>
      <c r="NCF524" s="421"/>
      <c r="NCG524" s="421"/>
      <c r="NCH524" s="421"/>
      <c r="NCI524" s="421"/>
      <c r="NCJ524" s="421"/>
      <c r="NCK524" s="421"/>
      <c r="NCL524" s="421"/>
      <c r="NCM524" s="421"/>
      <c r="NCN524" s="421"/>
      <c r="NCO524" s="421"/>
      <c r="NCP524" s="421"/>
      <c r="NCQ524" s="421"/>
      <c r="NCR524" s="421"/>
      <c r="NCS524" s="421"/>
      <c r="NCT524" s="421"/>
      <c r="NCU524" s="421"/>
      <c r="NCV524" s="421"/>
      <c r="NCW524" s="421"/>
      <c r="NCX524" s="421"/>
      <c r="NCY524" s="421"/>
      <c r="NCZ524" s="421"/>
      <c r="NDA524" s="421"/>
      <c r="NDB524" s="421"/>
      <c r="NDC524" s="421"/>
      <c r="NDD524" s="421"/>
      <c r="NDE524" s="421"/>
      <c r="NDF524" s="421"/>
      <c r="NDG524" s="421"/>
      <c r="NDH524" s="421"/>
      <c r="NDI524" s="421"/>
      <c r="NDJ524" s="421"/>
      <c r="NDK524" s="421"/>
      <c r="NDL524" s="421"/>
      <c r="NDM524" s="421"/>
      <c r="NDN524" s="421"/>
      <c r="NDO524" s="421"/>
      <c r="NDP524" s="421"/>
      <c r="NDQ524" s="421"/>
      <c r="NDR524" s="421"/>
      <c r="NDS524" s="421"/>
      <c r="NDT524" s="421"/>
      <c r="NDU524" s="421"/>
      <c r="NDV524" s="421"/>
      <c r="NDW524" s="421"/>
      <c r="NDX524" s="421"/>
      <c r="NDY524" s="421"/>
      <c r="NDZ524" s="421"/>
      <c r="NEA524" s="421"/>
      <c r="NEB524" s="421"/>
      <c r="NEC524" s="421"/>
      <c r="NED524" s="421"/>
      <c r="NEE524" s="421"/>
      <c r="NEF524" s="421"/>
      <c r="NEG524" s="421"/>
      <c r="NEH524" s="421"/>
      <c r="NEI524" s="421"/>
      <c r="NEJ524" s="421"/>
      <c r="NEK524" s="421"/>
      <c r="NEL524" s="421"/>
      <c r="NEM524" s="421"/>
      <c r="NEN524" s="421"/>
      <c r="NEO524" s="421"/>
      <c r="NEP524" s="421"/>
      <c r="NEQ524" s="421"/>
      <c r="NER524" s="421"/>
      <c r="NES524" s="421"/>
      <c r="NET524" s="421"/>
      <c r="NEU524" s="421"/>
      <c r="NEV524" s="421"/>
      <c r="NEW524" s="421"/>
      <c r="NEX524" s="421"/>
      <c r="NEY524" s="421"/>
      <c r="NEZ524" s="421"/>
      <c r="NFA524" s="421"/>
      <c r="NFB524" s="421"/>
      <c r="NFC524" s="421"/>
      <c r="NFD524" s="421"/>
      <c r="NFE524" s="421"/>
      <c r="NFF524" s="421"/>
      <c r="NFG524" s="421"/>
      <c r="NFH524" s="421"/>
      <c r="NFI524" s="421"/>
      <c r="NFJ524" s="421"/>
      <c r="NFK524" s="421"/>
      <c r="NFL524" s="421"/>
      <c r="NFM524" s="421"/>
      <c r="NFN524" s="421"/>
      <c r="NFO524" s="421"/>
      <c r="NFP524" s="421"/>
      <c r="NFQ524" s="421"/>
      <c r="NFR524" s="421"/>
      <c r="NFS524" s="421"/>
      <c r="NFT524" s="421"/>
      <c r="NFU524" s="421"/>
      <c r="NFV524" s="421"/>
      <c r="NFW524" s="421"/>
      <c r="NFX524" s="421"/>
      <c r="NFY524" s="421"/>
      <c r="NFZ524" s="421"/>
      <c r="NGA524" s="421"/>
      <c r="NGB524" s="421"/>
      <c r="NGC524" s="421"/>
      <c r="NGD524" s="421"/>
      <c r="NGE524" s="421"/>
      <c r="NGF524" s="421"/>
      <c r="NGG524" s="421"/>
      <c r="NGH524" s="421"/>
      <c r="NGI524" s="421"/>
      <c r="NGJ524" s="421"/>
      <c r="NGK524" s="421"/>
      <c r="NGL524" s="421"/>
      <c r="NGM524" s="421"/>
      <c r="NGN524" s="421"/>
      <c r="NGO524" s="421"/>
      <c r="NGP524" s="421"/>
      <c r="NGQ524" s="421"/>
      <c r="NGR524" s="421"/>
      <c r="NGS524" s="421"/>
      <c r="NGT524" s="421"/>
      <c r="NGU524" s="421"/>
      <c r="NGV524" s="421"/>
      <c r="NGW524" s="421"/>
      <c r="NGX524" s="421"/>
      <c r="NGY524" s="421"/>
      <c r="NGZ524" s="421"/>
      <c r="NHA524" s="421"/>
      <c r="NHB524" s="421"/>
      <c r="NHC524" s="421"/>
      <c r="NHD524" s="421"/>
      <c r="NHE524" s="421"/>
      <c r="NHF524" s="421"/>
      <c r="NHG524" s="421"/>
      <c r="NHH524" s="421"/>
      <c r="NHI524" s="421"/>
      <c r="NHJ524" s="421"/>
      <c r="NHK524" s="421"/>
      <c r="NHL524" s="421"/>
      <c r="NHM524" s="421"/>
      <c r="NHN524" s="421"/>
      <c r="NHO524" s="421"/>
      <c r="NHP524" s="421"/>
      <c r="NHQ524" s="421"/>
      <c r="NHR524" s="421"/>
      <c r="NHS524" s="421"/>
      <c r="NHT524" s="421"/>
      <c r="NHU524" s="421"/>
      <c r="NHV524" s="421"/>
      <c r="NHW524" s="421"/>
      <c r="NHX524" s="421"/>
      <c r="NHY524" s="421"/>
      <c r="NHZ524" s="421"/>
      <c r="NIA524" s="421"/>
      <c r="NIB524" s="421"/>
      <c r="NIC524" s="421"/>
      <c r="NID524" s="421"/>
      <c r="NIE524" s="421"/>
      <c r="NIF524" s="421"/>
      <c r="NIG524" s="421"/>
      <c r="NIH524" s="421"/>
      <c r="NII524" s="421"/>
      <c r="NIJ524" s="421"/>
      <c r="NIK524" s="421"/>
      <c r="NIL524" s="421"/>
      <c r="NIM524" s="421"/>
      <c r="NIN524" s="421"/>
      <c r="NIO524" s="421"/>
      <c r="NIP524" s="421"/>
      <c r="NIQ524" s="421"/>
      <c r="NIR524" s="421"/>
      <c r="NIS524" s="421"/>
      <c r="NIT524" s="421"/>
      <c r="NIU524" s="421"/>
      <c r="NIV524" s="421"/>
      <c r="NIW524" s="421"/>
      <c r="NIX524" s="421"/>
      <c r="NIY524" s="421"/>
      <c r="NIZ524" s="421"/>
      <c r="NJA524" s="421"/>
      <c r="NJB524" s="421"/>
      <c r="NJC524" s="421"/>
      <c r="NJD524" s="421"/>
      <c r="NJE524" s="421"/>
      <c r="NJF524" s="421"/>
      <c r="NJG524" s="421"/>
      <c r="NJH524" s="421"/>
      <c r="NJI524" s="421"/>
      <c r="NJJ524" s="421"/>
      <c r="NJK524" s="421"/>
      <c r="NJL524" s="421"/>
      <c r="NJM524" s="421"/>
      <c r="NJN524" s="421"/>
      <c r="NJO524" s="421"/>
      <c r="NJP524" s="421"/>
      <c r="NJQ524" s="421"/>
      <c r="NJR524" s="421"/>
      <c r="NJS524" s="421"/>
      <c r="NJT524" s="421"/>
      <c r="NJU524" s="421"/>
      <c r="NJV524" s="421"/>
      <c r="NJW524" s="421"/>
      <c r="NJX524" s="421"/>
      <c r="NJY524" s="421"/>
      <c r="NJZ524" s="421"/>
      <c r="NKA524" s="421"/>
      <c r="NKB524" s="421"/>
      <c r="NKC524" s="421"/>
      <c r="NKD524" s="421"/>
      <c r="NKE524" s="421"/>
      <c r="NKF524" s="421"/>
      <c r="NKG524" s="421"/>
      <c r="NKH524" s="421"/>
      <c r="NKI524" s="421"/>
      <c r="NKJ524" s="421"/>
      <c r="NKK524" s="421"/>
      <c r="NKL524" s="421"/>
      <c r="NKM524" s="421"/>
      <c r="NKN524" s="421"/>
      <c r="NKO524" s="421"/>
      <c r="NKP524" s="421"/>
      <c r="NKQ524" s="421"/>
      <c r="NKR524" s="421"/>
      <c r="NKS524" s="421"/>
      <c r="NKT524" s="421"/>
      <c r="NKU524" s="421"/>
      <c r="NKV524" s="421"/>
      <c r="NKW524" s="421"/>
      <c r="NKX524" s="421"/>
      <c r="NKY524" s="421"/>
      <c r="NKZ524" s="421"/>
      <c r="NLA524" s="421"/>
      <c r="NLB524" s="421"/>
      <c r="NLC524" s="421"/>
      <c r="NLD524" s="421"/>
      <c r="NLE524" s="421"/>
      <c r="NLF524" s="421"/>
      <c r="NLG524" s="421"/>
      <c r="NLH524" s="421"/>
      <c r="NLI524" s="421"/>
      <c r="NLJ524" s="421"/>
      <c r="NLK524" s="421"/>
      <c r="NLL524" s="421"/>
      <c r="NLM524" s="421"/>
      <c r="NLN524" s="421"/>
      <c r="NLO524" s="421"/>
      <c r="NLP524" s="421"/>
      <c r="NLQ524" s="421"/>
      <c r="NLR524" s="421"/>
      <c r="NLS524" s="421"/>
      <c r="NLT524" s="421"/>
      <c r="NLU524" s="421"/>
      <c r="NLV524" s="421"/>
      <c r="NLW524" s="421"/>
      <c r="NLX524" s="421"/>
      <c r="NLY524" s="421"/>
      <c r="NLZ524" s="421"/>
      <c r="NMA524" s="421"/>
      <c r="NMB524" s="421"/>
      <c r="NMC524" s="421"/>
      <c r="NMD524" s="421"/>
      <c r="NME524" s="421"/>
      <c r="NMF524" s="421"/>
      <c r="NMG524" s="421"/>
      <c r="NMH524" s="421"/>
      <c r="NMI524" s="421"/>
      <c r="NMJ524" s="421"/>
      <c r="NMK524" s="421"/>
      <c r="NML524" s="421"/>
      <c r="NMM524" s="421"/>
      <c r="NMN524" s="421"/>
      <c r="NMO524" s="421"/>
      <c r="NMP524" s="421"/>
      <c r="NMQ524" s="421"/>
      <c r="NMR524" s="421"/>
      <c r="NMS524" s="421"/>
      <c r="NMT524" s="421"/>
      <c r="NMU524" s="421"/>
      <c r="NMV524" s="421"/>
      <c r="NMW524" s="421"/>
      <c r="NMX524" s="421"/>
      <c r="NMY524" s="421"/>
      <c r="NMZ524" s="421"/>
      <c r="NNA524" s="421"/>
      <c r="NNB524" s="421"/>
      <c r="NNC524" s="421"/>
      <c r="NND524" s="421"/>
      <c r="NNE524" s="421"/>
      <c r="NNF524" s="421"/>
      <c r="NNG524" s="421"/>
      <c r="NNH524" s="421"/>
      <c r="NNI524" s="421"/>
      <c r="NNJ524" s="421"/>
      <c r="NNK524" s="421"/>
      <c r="NNL524" s="421"/>
      <c r="NNM524" s="421"/>
      <c r="NNN524" s="421"/>
      <c r="NNO524" s="421"/>
      <c r="NNP524" s="421"/>
      <c r="NNQ524" s="421"/>
      <c r="NNR524" s="421"/>
      <c r="NNS524" s="421"/>
      <c r="NNT524" s="421"/>
      <c r="NNU524" s="421"/>
      <c r="NNV524" s="421"/>
      <c r="NNW524" s="421"/>
      <c r="NNX524" s="421"/>
      <c r="NNY524" s="421"/>
      <c r="NNZ524" s="421"/>
      <c r="NOA524" s="421"/>
      <c r="NOB524" s="421"/>
      <c r="NOC524" s="421"/>
      <c r="NOD524" s="421"/>
      <c r="NOE524" s="421"/>
      <c r="NOF524" s="421"/>
      <c r="NOG524" s="421"/>
      <c r="NOH524" s="421"/>
      <c r="NOI524" s="421"/>
      <c r="NOJ524" s="421"/>
      <c r="NOK524" s="421"/>
      <c r="NOL524" s="421"/>
      <c r="NOM524" s="421"/>
      <c r="NON524" s="421"/>
      <c r="NOO524" s="421"/>
      <c r="NOP524" s="421"/>
      <c r="NOQ524" s="421"/>
      <c r="NOR524" s="421"/>
      <c r="NOS524" s="421"/>
      <c r="NOT524" s="421"/>
      <c r="NOU524" s="421"/>
      <c r="NOV524" s="421"/>
      <c r="NOW524" s="421"/>
      <c r="NOX524" s="421"/>
      <c r="NOY524" s="421"/>
      <c r="NOZ524" s="421"/>
      <c r="NPA524" s="421"/>
      <c r="NPB524" s="421"/>
      <c r="NPC524" s="421"/>
      <c r="NPD524" s="421"/>
      <c r="NPE524" s="421"/>
      <c r="NPF524" s="421"/>
      <c r="NPG524" s="421"/>
      <c r="NPH524" s="421"/>
      <c r="NPI524" s="421"/>
      <c r="NPJ524" s="421"/>
      <c r="NPK524" s="421"/>
      <c r="NPL524" s="421"/>
      <c r="NPM524" s="421"/>
      <c r="NPN524" s="421"/>
      <c r="NPO524" s="421"/>
      <c r="NPP524" s="421"/>
      <c r="NPQ524" s="421"/>
      <c r="NPR524" s="421"/>
      <c r="NPS524" s="421"/>
      <c r="NPT524" s="421"/>
      <c r="NPU524" s="421"/>
      <c r="NPV524" s="421"/>
      <c r="NPW524" s="421"/>
      <c r="NPX524" s="421"/>
      <c r="NPY524" s="421"/>
      <c r="NPZ524" s="421"/>
      <c r="NQA524" s="421"/>
      <c r="NQB524" s="421"/>
      <c r="NQC524" s="421"/>
      <c r="NQD524" s="421"/>
      <c r="NQE524" s="421"/>
      <c r="NQF524" s="421"/>
      <c r="NQG524" s="421"/>
      <c r="NQH524" s="421"/>
      <c r="NQI524" s="421"/>
      <c r="NQJ524" s="421"/>
      <c r="NQK524" s="421"/>
      <c r="NQL524" s="421"/>
      <c r="NQM524" s="421"/>
      <c r="NQN524" s="421"/>
      <c r="NQO524" s="421"/>
      <c r="NQP524" s="421"/>
      <c r="NQQ524" s="421"/>
      <c r="NQR524" s="421"/>
      <c r="NQS524" s="421"/>
      <c r="NQT524" s="421"/>
      <c r="NQU524" s="421"/>
      <c r="NQV524" s="421"/>
      <c r="NQW524" s="421"/>
      <c r="NQX524" s="421"/>
      <c r="NQY524" s="421"/>
      <c r="NQZ524" s="421"/>
      <c r="NRA524" s="421"/>
      <c r="NRB524" s="421"/>
      <c r="NRC524" s="421"/>
      <c r="NRD524" s="421"/>
      <c r="NRE524" s="421"/>
      <c r="NRF524" s="421"/>
      <c r="NRG524" s="421"/>
      <c r="NRH524" s="421"/>
      <c r="NRI524" s="421"/>
      <c r="NRJ524" s="421"/>
      <c r="NRK524" s="421"/>
      <c r="NRL524" s="421"/>
      <c r="NRM524" s="421"/>
      <c r="NRN524" s="421"/>
      <c r="NRO524" s="421"/>
      <c r="NRP524" s="421"/>
      <c r="NRQ524" s="421"/>
      <c r="NRR524" s="421"/>
      <c r="NRS524" s="421"/>
      <c r="NRT524" s="421"/>
      <c r="NRU524" s="421"/>
      <c r="NRV524" s="421"/>
      <c r="NRW524" s="421"/>
      <c r="NRX524" s="421"/>
      <c r="NRY524" s="421"/>
      <c r="NRZ524" s="421"/>
      <c r="NSA524" s="421"/>
      <c r="NSB524" s="421"/>
      <c r="NSC524" s="421"/>
      <c r="NSD524" s="421"/>
      <c r="NSE524" s="421"/>
      <c r="NSF524" s="421"/>
      <c r="NSG524" s="421"/>
      <c r="NSH524" s="421"/>
      <c r="NSI524" s="421"/>
      <c r="NSJ524" s="421"/>
      <c r="NSK524" s="421"/>
      <c r="NSL524" s="421"/>
      <c r="NSM524" s="421"/>
      <c r="NSN524" s="421"/>
      <c r="NSO524" s="421"/>
      <c r="NSP524" s="421"/>
      <c r="NSQ524" s="421"/>
      <c r="NSR524" s="421"/>
      <c r="NSS524" s="421"/>
      <c r="NST524" s="421"/>
      <c r="NSU524" s="421"/>
      <c r="NSV524" s="421"/>
      <c r="NSW524" s="421"/>
      <c r="NSX524" s="421"/>
      <c r="NSY524" s="421"/>
      <c r="NSZ524" s="421"/>
      <c r="NTA524" s="421"/>
      <c r="NTB524" s="421"/>
      <c r="NTC524" s="421"/>
      <c r="NTD524" s="421"/>
      <c r="NTE524" s="421"/>
      <c r="NTF524" s="421"/>
      <c r="NTG524" s="421"/>
      <c r="NTH524" s="421"/>
      <c r="NTI524" s="421"/>
      <c r="NTJ524" s="421"/>
      <c r="NTK524" s="421"/>
      <c r="NTL524" s="421"/>
      <c r="NTM524" s="421"/>
      <c r="NTN524" s="421"/>
      <c r="NTO524" s="421"/>
      <c r="NTP524" s="421"/>
      <c r="NTQ524" s="421"/>
      <c r="NTR524" s="421"/>
      <c r="NTS524" s="421"/>
      <c r="NTT524" s="421"/>
      <c r="NTU524" s="421"/>
      <c r="NTV524" s="421"/>
      <c r="NTW524" s="421"/>
      <c r="NTX524" s="421"/>
      <c r="NTY524" s="421"/>
      <c r="NTZ524" s="421"/>
      <c r="NUA524" s="421"/>
      <c r="NUB524" s="421"/>
      <c r="NUC524" s="421"/>
      <c r="NUD524" s="421"/>
      <c r="NUE524" s="421"/>
      <c r="NUF524" s="421"/>
      <c r="NUG524" s="421"/>
      <c r="NUH524" s="421"/>
      <c r="NUI524" s="421"/>
      <c r="NUJ524" s="421"/>
      <c r="NUK524" s="421"/>
      <c r="NUL524" s="421"/>
      <c r="NUM524" s="421"/>
      <c r="NUN524" s="421"/>
      <c r="NUO524" s="421"/>
      <c r="NUP524" s="421"/>
      <c r="NUQ524" s="421"/>
      <c r="NUR524" s="421"/>
      <c r="NUS524" s="421"/>
      <c r="NUT524" s="421"/>
      <c r="NUU524" s="421"/>
      <c r="NUV524" s="421"/>
      <c r="NUW524" s="421"/>
      <c r="NUX524" s="421"/>
      <c r="NUY524" s="421"/>
      <c r="NUZ524" s="421"/>
      <c r="NVA524" s="421"/>
      <c r="NVB524" s="421"/>
      <c r="NVC524" s="421"/>
      <c r="NVD524" s="421"/>
      <c r="NVE524" s="421"/>
      <c r="NVF524" s="421"/>
      <c r="NVG524" s="421"/>
      <c r="NVH524" s="421"/>
      <c r="NVI524" s="421"/>
      <c r="NVJ524" s="421"/>
      <c r="NVK524" s="421"/>
      <c r="NVL524" s="421"/>
      <c r="NVM524" s="421"/>
      <c r="NVN524" s="421"/>
      <c r="NVO524" s="421"/>
      <c r="NVP524" s="421"/>
      <c r="NVQ524" s="421"/>
      <c r="NVR524" s="421"/>
      <c r="NVS524" s="421"/>
      <c r="NVT524" s="421"/>
      <c r="NVU524" s="421"/>
      <c r="NVV524" s="421"/>
      <c r="NVW524" s="421"/>
      <c r="NVX524" s="421"/>
      <c r="NVY524" s="421"/>
      <c r="NVZ524" s="421"/>
      <c r="NWA524" s="421"/>
      <c r="NWB524" s="421"/>
      <c r="NWC524" s="421"/>
      <c r="NWD524" s="421"/>
      <c r="NWE524" s="421"/>
      <c r="NWF524" s="421"/>
      <c r="NWG524" s="421"/>
      <c r="NWH524" s="421"/>
      <c r="NWI524" s="421"/>
      <c r="NWJ524" s="421"/>
      <c r="NWK524" s="421"/>
      <c r="NWL524" s="421"/>
      <c r="NWM524" s="421"/>
      <c r="NWN524" s="421"/>
      <c r="NWO524" s="421"/>
      <c r="NWP524" s="421"/>
      <c r="NWQ524" s="421"/>
      <c r="NWR524" s="421"/>
      <c r="NWS524" s="421"/>
      <c r="NWT524" s="421"/>
      <c r="NWU524" s="421"/>
      <c r="NWV524" s="421"/>
      <c r="NWW524" s="421"/>
      <c r="NWX524" s="421"/>
      <c r="NWY524" s="421"/>
      <c r="NWZ524" s="421"/>
      <c r="NXA524" s="421"/>
      <c r="NXB524" s="421"/>
      <c r="NXC524" s="421"/>
      <c r="NXD524" s="421"/>
      <c r="NXE524" s="421"/>
      <c r="NXF524" s="421"/>
      <c r="NXG524" s="421"/>
      <c r="NXH524" s="421"/>
      <c r="NXI524" s="421"/>
      <c r="NXJ524" s="421"/>
      <c r="NXK524" s="421"/>
      <c r="NXL524" s="421"/>
      <c r="NXM524" s="421"/>
      <c r="NXN524" s="421"/>
      <c r="NXO524" s="421"/>
      <c r="NXP524" s="421"/>
      <c r="NXQ524" s="421"/>
      <c r="NXR524" s="421"/>
      <c r="NXS524" s="421"/>
      <c r="NXT524" s="421"/>
      <c r="NXU524" s="421"/>
      <c r="NXV524" s="421"/>
      <c r="NXW524" s="421"/>
      <c r="NXX524" s="421"/>
      <c r="NXY524" s="421"/>
      <c r="NXZ524" s="421"/>
      <c r="NYA524" s="421"/>
      <c r="NYB524" s="421"/>
      <c r="NYC524" s="421"/>
      <c r="NYD524" s="421"/>
      <c r="NYE524" s="421"/>
      <c r="NYF524" s="421"/>
      <c r="NYG524" s="421"/>
      <c r="NYH524" s="421"/>
      <c r="NYI524" s="421"/>
      <c r="NYJ524" s="421"/>
      <c r="NYK524" s="421"/>
      <c r="NYL524" s="421"/>
      <c r="NYM524" s="421"/>
      <c r="NYN524" s="421"/>
      <c r="NYO524" s="421"/>
      <c r="NYP524" s="421"/>
      <c r="NYQ524" s="421"/>
      <c r="NYR524" s="421"/>
      <c r="NYS524" s="421"/>
      <c r="NYT524" s="421"/>
      <c r="NYU524" s="421"/>
      <c r="NYV524" s="421"/>
      <c r="NYW524" s="421"/>
      <c r="NYX524" s="421"/>
      <c r="NYY524" s="421"/>
      <c r="NYZ524" s="421"/>
      <c r="NZA524" s="421"/>
      <c r="NZB524" s="421"/>
      <c r="NZC524" s="421"/>
      <c r="NZD524" s="421"/>
      <c r="NZE524" s="421"/>
      <c r="NZF524" s="421"/>
      <c r="NZG524" s="421"/>
      <c r="NZH524" s="421"/>
      <c r="NZI524" s="421"/>
      <c r="NZJ524" s="421"/>
      <c r="NZK524" s="421"/>
      <c r="NZL524" s="421"/>
      <c r="NZM524" s="421"/>
      <c r="NZN524" s="421"/>
      <c r="NZO524" s="421"/>
      <c r="NZP524" s="421"/>
      <c r="NZQ524" s="421"/>
      <c r="NZR524" s="421"/>
      <c r="NZS524" s="421"/>
      <c r="NZT524" s="421"/>
      <c r="NZU524" s="421"/>
      <c r="NZV524" s="421"/>
      <c r="NZW524" s="421"/>
      <c r="NZX524" s="421"/>
      <c r="NZY524" s="421"/>
      <c r="NZZ524" s="421"/>
      <c r="OAA524" s="421"/>
      <c r="OAB524" s="421"/>
      <c r="OAC524" s="421"/>
      <c r="OAD524" s="421"/>
      <c r="OAE524" s="421"/>
      <c r="OAF524" s="421"/>
      <c r="OAG524" s="421"/>
      <c r="OAH524" s="421"/>
      <c r="OAI524" s="421"/>
      <c r="OAJ524" s="421"/>
      <c r="OAK524" s="421"/>
      <c r="OAL524" s="421"/>
      <c r="OAM524" s="421"/>
      <c r="OAN524" s="421"/>
      <c r="OAO524" s="421"/>
      <c r="OAP524" s="421"/>
      <c r="OAQ524" s="421"/>
      <c r="OAR524" s="421"/>
      <c r="OAS524" s="421"/>
      <c r="OAT524" s="421"/>
      <c r="OAU524" s="421"/>
      <c r="OAV524" s="421"/>
      <c r="OAW524" s="421"/>
      <c r="OAX524" s="421"/>
      <c r="OAY524" s="421"/>
      <c r="OAZ524" s="421"/>
      <c r="OBA524" s="421"/>
      <c r="OBB524" s="421"/>
      <c r="OBC524" s="421"/>
      <c r="OBD524" s="421"/>
      <c r="OBE524" s="421"/>
      <c r="OBF524" s="421"/>
      <c r="OBG524" s="421"/>
      <c r="OBH524" s="421"/>
      <c r="OBI524" s="421"/>
      <c r="OBJ524" s="421"/>
      <c r="OBK524" s="421"/>
      <c r="OBL524" s="421"/>
      <c r="OBM524" s="421"/>
      <c r="OBN524" s="421"/>
      <c r="OBO524" s="421"/>
      <c r="OBP524" s="421"/>
      <c r="OBQ524" s="421"/>
      <c r="OBR524" s="421"/>
      <c r="OBS524" s="421"/>
      <c r="OBT524" s="421"/>
      <c r="OBU524" s="421"/>
      <c r="OBV524" s="421"/>
      <c r="OBW524" s="421"/>
      <c r="OBX524" s="421"/>
      <c r="OBY524" s="421"/>
      <c r="OBZ524" s="421"/>
      <c r="OCA524" s="421"/>
      <c r="OCB524" s="421"/>
      <c r="OCC524" s="421"/>
      <c r="OCD524" s="421"/>
      <c r="OCE524" s="421"/>
      <c r="OCF524" s="421"/>
      <c r="OCG524" s="421"/>
      <c r="OCH524" s="421"/>
      <c r="OCI524" s="421"/>
      <c r="OCJ524" s="421"/>
      <c r="OCK524" s="421"/>
      <c r="OCL524" s="421"/>
      <c r="OCM524" s="421"/>
      <c r="OCN524" s="421"/>
      <c r="OCO524" s="421"/>
      <c r="OCP524" s="421"/>
      <c r="OCQ524" s="421"/>
      <c r="OCR524" s="421"/>
      <c r="OCS524" s="421"/>
      <c r="OCT524" s="421"/>
      <c r="OCU524" s="421"/>
      <c r="OCV524" s="421"/>
      <c r="OCW524" s="421"/>
      <c r="OCX524" s="421"/>
      <c r="OCY524" s="421"/>
      <c r="OCZ524" s="421"/>
      <c r="ODA524" s="421"/>
      <c r="ODB524" s="421"/>
      <c r="ODC524" s="421"/>
      <c r="ODD524" s="421"/>
      <c r="ODE524" s="421"/>
      <c r="ODF524" s="421"/>
      <c r="ODG524" s="421"/>
      <c r="ODH524" s="421"/>
      <c r="ODI524" s="421"/>
      <c r="ODJ524" s="421"/>
      <c r="ODK524" s="421"/>
      <c r="ODL524" s="421"/>
      <c r="ODM524" s="421"/>
      <c r="ODN524" s="421"/>
      <c r="ODO524" s="421"/>
      <c r="ODP524" s="421"/>
      <c r="ODQ524" s="421"/>
      <c r="ODR524" s="421"/>
      <c r="ODS524" s="421"/>
      <c r="ODT524" s="421"/>
      <c r="ODU524" s="421"/>
      <c r="ODV524" s="421"/>
      <c r="ODW524" s="421"/>
      <c r="ODX524" s="421"/>
      <c r="ODY524" s="421"/>
      <c r="ODZ524" s="421"/>
      <c r="OEA524" s="421"/>
      <c r="OEB524" s="421"/>
      <c r="OEC524" s="421"/>
      <c r="OED524" s="421"/>
      <c r="OEE524" s="421"/>
      <c r="OEF524" s="421"/>
      <c r="OEG524" s="421"/>
      <c r="OEH524" s="421"/>
      <c r="OEI524" s="421"/>
      <c r="OEJ524" s="421"/>
      <c r="OEK524" s="421"/>
      <c r="OEL524" s="421"/>
      <c r="OEM524" s="421"/>
      <c r="OEN524" s="421"/>
      <c r="OEO524" s="421"/>
      <c r="OEP524" s="421"/>
      <c r="OEQ524" s="421"/>
      <c r="OER524" s="421"/>
      <c r="OES524" s="421"/>
      <c r="OET524" s="421"/>
      <c r="OEU524" s="421"/>
      <c r="OEV524" s="421"/>
      <c r="OEW524" s="421"/>
      <c r="OEX524" s="421"/>
      <c r="OEY524" s="421"/>
      <c r="OEZ524" s="421"/>
      <c r="OFA524" s="421"/>
      <c r="OFB524" s="421"/>
      <c r="OFC524" s="421"/>
      <c r="OFD524" s="421"/>
      <c r="OFE524" s="421"/>
      <c r="OFF524" s="421"/>
      <c r="OFG524" s="421"/>
      <c r="OFH524" s="421"/>
      <c r="OFI524" s="421"/>
      <c r="OFJ524" s="421"/>
      <c r="OFK524" s="421"/>
      <c r="OFL524" s="421"/>
      <c r="OFM524" s="421"/>
      <c r="OFN524" s="421"/>
      <c r="OFO524" s="421"/>
      <c r="OFP524" s="421"/>
      <c r="OFQ524" s="421"/>
      <c r="OFR524" s="421"/>
      <c r="OFS524" s="421"/>
      <c r="OFT524" s="421"/>
      <c r="OFU524" s="421"/>
      <c r="OFV524" s="421"/>
      <c r="OFW524" s="421"/>
      <c r="OFX524" s="421"/>
      <c r="OFY524" s="421"/>
      <c r="OFZ524" s="421"/>
      <c r="OGA524" s="421"/>
      <c r="OGB524" s="421"/>
      <c r="OGC524" s="421"/>
      <c r="OGD524" s="421"/>
      <c r="OGE524" s="421"/>
      <c r="OGF524" s="421"/>
      <c r="OGG524" s="421"/>
      <c r="OGH524" s="421"/>
      <c r="OGI524" s="421"/>
      <c r="OGJ524" s="421"/>
      <c r="OGK524" s="421"/>
      <c r="OGL524" s="421"/>
      <c r="OGM524" s="421"/>
      <c r="OGN524" s="421"/>
      <c r="OGO524" s="421"/>
      <c r="OGP524" s="421"/>
      <c r="OGQ524" s="421"/>
      <c r="OGR524" s="421"/>
      <c r="OGS524" s="421"/>
      <c r="OGT524" s="421"/>
      <c r="OGU524" s="421"/>
      <c r="OGV524" s="421"/>
      <c r="OGW524" s="421"/>
      <c r="OGX524" s="421"/>
      <c r="OGY524" s="421"/>
      <c r="OGZ524" s="421"/>
      <c r="OHA524" s="421"/>
      <c r="OHB524" s="421"/>
      <c r="OHC524" s="421"/>
      <c r="OHD524" s="421"/>
      <c r="OHE524" s="421"/>
      <c r="OHF524" s="421"/>
      <c r="OHG524" s="421"/>
      <c r="OHH524" s="421"/>
      <c r="OHI524" s="421"/>
      <c r="OHJ524" s="421"/>
      <c r="OHK524" s="421"/>
      <c r="OHL524" s="421"/>
      <c r="OHM524" s="421"/>
      <c r="OHN524" s="421"/>
      <c r="OHO524" s="421"/>
      <c r="OHP524" s="421"/>
      <c r="OHQ524" s="421"/>
      <c r="OHR524" s="421"/>
      <c r="OHS524" s="421"/>
      <c r="OHT524" s="421"/>
      <c r="OHU524" s="421"/>
      <c r="OHV524" s="421"/>
      <c r="OHW524" s="421"/>
      <c r="OHX524" s="421"/>
      <c r="OHY524" s="421"/>
      <c r="OHZ524" s="421"/>
      <c r="OIA524" s="421"/>
      <c r="OIB524" s="421"/>
      <c r="OIC524" s="421"/>
      <c r="OID524" s="421"/>
      <c r="OIE524" s="421"/>
      <c r="OIF524" s="421"/>
      <c r="OIG524" s="421"/>
      <c r="OIH524" s="421"/>
      <c r="OII524" s="421"/>
      <c r="OIJ524" s="421"/>
      <c r="OIK524" s="421"/>
      <c r="OIL524" s="421"/>
      <c r="OIM524" s="421"/>
      <c r="OIN524" s="421"/>
      <c r="OIO524" s="421"/>
      <c r="OIP524" s="421"/>
      <c r="OIQ524" s="421"/>
      <c r="OIR524" s="421"/>
      <c r="OIS524" s="421"/>
      <c r="OIT524" s="421"/>
      <c r="OIU524" s="421"/>
      <c r="OIV524" s="421"/>
      <c r="OIW524" s="421"/>
      <c r="OIX524" s="421"/>
      <c r="OIY524" s="421"/>
      <c r="OIZ524" s="421"/>
      <c r="OJA524" s="421"/>
      <c r="OJB524" s="421"/>
      <c r="OJC524" s="421"/>
      <c r="OJD524" s="421"/>
      <c r="OJE524" s="421"/>
      <c r="OJF524" s="421"/>
      <c r="OJG524" s="421"/>
      <c r="OJH524" s="421"/>
      <c r="OJI524" s="421"/>
      <c r="OJJ524" s="421"/>
      <c r="OJK524" s="421"/>
      <c r="OJL524" s="421"/>
      <c r="OJM524" s="421"/>
      <c r="OJN524" s="421"/>
      <c r="OJO524" s="421"/>
      <c r="OJP524" s="421"/>
      <c r="OJQ524" s="421"/>
      <c r="OJR524" s="421"/>
      <c r="OJS524" s="421"/>
      <c r="OJT524" s="421"/>
      <c r="OJU524" s="421"/>
      <c r="OJV524" s="421"/>
      <c r="OJW524" s="421"/>
      <c r="OJX524" s="421"/>
      <c r="OJY524" s="421"/>
      <c r="OJZ524" s="421"/>
      <c r="OKA524" s="421"/>
      <c r="OKB524" s="421"/>
      <c r="OKC524" s="421"/>
      <c r="OKD524" s="421"/>
      <c r="OKE524" s="421"/>
      <c r="OKF524" s="421"/>
      <c r="OKG524" s="421"/>
      <c r="OKH524" s="421"/>
      <c r="OKI524" s="421"/>
      <c r="OKJ524" s="421"/>
      <c r="OKK524" s="421"/>
      <c r="OKL524" s="421"/>
      <c r="OKM524" s="421"/>
      <c r="OKN524" s="421"/>
      <c r="OKO524" s="421"/>
      <c r="OKP524" s="421"/>
      <c r="OKQ524" s="421"/>
      <c r="OKR524" s="421"/>
      <c r="OKS524" s="421"/>
      <c r="OKT524" s="421"/>
      <c r="OKU524" s="421"/>
      <c r="OKV524" s="421"/>
      <c r="OKW524" s="421"/>
      <c r="OKX524" s="421"/>
      <c r="OKY524" s="421"/>
      <c r="OKZ524" s="421"/>
      <c r="OLA524" s="421"/>
      <c r="OLB524" s="421"/>
      <c r="OLC524" s="421"/>
      <c r="OLD524" s="421"/>
      <c r="OLE524" s="421"/>
      <c r="OLF524" s="421"/>
      <c r="OLG524" s="421"/>
      <c r="OLH524" s="421"/>
      <c r="OLI524" s="421"/>
      <c r="OLJ524" s="421"/>
      <c r="OLK524" s="421"/>
      <c r="OLL524" s="421"/>
      <c r="OLM524" s="421"/>
      <c r="OLN524" s="421"/>
      <c r="OLO524" s="421"/>
      <c r="OLP524" s="421"/>
      <c r="OLQ524" s="421"/>
      <c r="OLR524" s="421"/>
      <c r="OLS524" s="421"/>
      <c r="OLT524" s="421"/>
      <c r="OLU524" s="421"/>
      <c r="OLV524" s="421"/>
      <c r="OLW524" s="421"/>
      <c r="OLX524" s="421"/>
      <c r="OLY524" s="421"/>
      <c r="OLZ524" s="421"/>
      <c r="OMA524" s="421"/>
      <c r="OMB524" s="421"/>
      <c r="OMC524" s="421"/>
      <c r="OMD524" s="421"/>
      <c r="OME524" s="421"/>
      <c r="OMF524" s="421"/>
      <c r="OMG524" s="421"/>
      <c r="OMH524" s="421"/>
      <c r="OMI524" s="421"/>
      <c r="OMJ524" s="421"/>
      <c r="OMK524" s="421"/>
      <c r="OML524" s="421"/>
      <c r="OMM524" s="421"/>
      <c r="OMN524" s="421"/>
      <c r="OMO524" s="421"/>
      <c r="OMP524" s="421"/>
      <c r="OMQ524" s="421"/>
      <c r="OMR524" s="421"/>
      <c r="OMS524" s="421"/>
      <c r="OMT524" s="421"/>
      <c r="OMU524" s="421"/>
      <c r="OMV524" s="421"/>
      <c r="OMW524" s="421"/>
      <c r="OMX524" s="421"/>
      <c r="OMY524" s="421"/>
      <c r="OMZ524" s="421"/>
      <c r="ONA524" s="421"/>
      <c r="ONB524" s="421"/>
      <c r="ONC524" s="421"/>
      <c r="OND524" s="421"/>
      <c r="ONE524" s="421"/>
      <c r="ONF524" s="421"/>
      <c r="ONG524" s="421"/>
      <c r="ONH524" s="421"/>
      <c r="ONI524" s="421"/>
      <c r="ONJ524" s="421"/>
      <c r="ONK524" s="421"/>
      <c r="ONL524" s="421"/>
      <c r="ONM524" s="421"/>
      <c r="ONN524" s="421"/>
      <c r="ONO524" s="421"/>
      <c r="ONP524" s="421"/>
      <c r="ONQ524" s="421"/>
      <c r="ONR524" s="421"/>
      <c r="ONS524" s="421"/>
      <c r="ONT524" s="421"/>
      <c r="ONU524" s="421"/>
      <c r="ONV524" s="421"/>
      <c r="ONW524" s="421"/>
      <c r="ONX524" s="421"/>
      <c r="ONY524" s="421"/>
      <c r="ONZ524" s="421"/>
      <c r="OOA524" s="421"/>
      <c r="OOB524" s="421"/>
      <c r="OOC524" s="421"/>
      <c r="OOD524" s="421"/>
      <c r="OOE524" s="421"/>
      <c r="OOF524" s="421"/>
      <c r="OOG524" s="421"/>
      <c r="OOH524" s="421"/>
      <c r="OOI524" s="421"/>
      <c r="OOJ524" s="421"/>
      <c r="OOK524" s="421"/>
      <c r="OOL524" s="421"/>
      <c r="OOM524" s="421"/>
      <c r="OON524" s="421"/>
      <c r="OOO524" s="421"/>
      <c r="OOP524" s="421"/>
      <c r="OOQ524" s="421"/>
      <c r="OOR524" s="421"/>
      <c r="OOS524" s="421"/>
      <c r="OOT524" s="421"/>
      <c r="OOU524" s="421"/>
      <c r="OOV524" s="421"/>
      <c r="OOW524" s="421"/>
      <c r="OOX524" s="421"/>
      <c r="OOY524" s="421"/>
      <c r="OOZ524" s="421"/>
      <c r="OPA524" s="421"/>
      <c r="OPB524" s="421"/>
      <c r="OPC524" s="421"/>
      <c r="OPD524" s="421"/>
      <c r="OPE524" s="421"/>
      <c r="OPF524" s="421"/>
      <c r="OPG524" s="421"/>
      <c r="OPH524" s="421"/>
      <c r="OPI524" s="421"/>
      <c r="OPJ524" s="421"/>
      <c r="OPK524" s="421"/>
      <c r="OPL524" s="421"/>
      <c r="OPM524" s="421"/>
      <c r="OPN524" s="421"/>
      <c r="OPO524" s="421"/>
      <c r="OPP524" s="421"/>
      <c r="OPQ524" s="421"/>
      <c r="OPR524" s="421"/>
      <c r="OPS524" s="421"/>
      <c r="OPT524" s="421"/>
      <c r="OPU524" s="421"/>
      <c r="OPV524" s="421"/>
      <c r="OPW524" s="421"/>
      <c r="OPX524" s="421"/>
      <c r="OPY524" s="421"/>
      <c r="OPZ524" s="421"/>
      <c r="OQA524" s="421"/>
      <c r="OQB524" s="421"/>
      <c r="OQC524" s="421"/>
      <c r="OQD524" s="421"/>
      <c r="OQE524" s="421"/>
      <c r="OQF524" s="421"/>
      <c r="OQG524" s="421"/>
      <c r="OQH524" s="421"/>
      <c r="OQI524" s="421"/>
      <c r="OQJ524" s="421"/>
      <c r="OQK524" s="421"/>
      <c r="OQL524" s="421"/>
      <c r="OQM524" s="421"/>
      <c r="OQN524" s="421"/>
      <c r="OQO524" s="421"/>
      <c r="OQP524" s="421"/>
      <c r="OQQ524" s="421"/>
      <c r="OQR524" s="421"/>
      <c r="OQS524" s="421"/>
      <c r="OQT524" s="421"/>
      <c r="OQU524" s="421"/>
      <c r="OQV524" s="421"/>
      <c r="OQW524" s="421"/>
      <c r="OQX524" s="421"/>
      <c r="OQY524" s="421"/>
      <c r="OQZ524" s="421"/>
      <c r="ORA524" s="421"/>
      <c r="ORB524" s="421"/>
      <c r="ORC524" s="421"/>
      <c r="ORD524" s="421"/>
      <c r="ORE524" s="421"/>
      <c r="ORF524" s="421"/>
      <c r="ORG524" s="421"/>
      <c r="ORH524" s="421"/>
      <c r="ORI524" s="421"/>
      <c r="ORJ524" s="421"/>
      <c r="ORK524" s="421"/>
      <c r="ORL524" s="421"/>
      <c r="ORM524" s="421"/>
      <c r="ORN524" s="421"/>
      <c r="ORO524" s="421"/>
      <c r="ORP524" s="421"/>
      <c r="ORQ524" s="421"/>
      <c r="ORR524" s="421"/>
      <c r="ORS524" s="421"/>
      <c r="ORT524" s="421"/>
      <c r="ORU524" s="421"/>
      <c r="ORV524" s="421"/>
      <c r="ORW524" s="421"/>
      <c r="ORX524" s="421"/>
      <c r="ORY524" s="421"/>
      <c r="ORZ524" s="421"/>
      <c r="OSA524" s="421"/>
      <c r="OSB524" s="421"/>
      <c r="OSC524" s="421"/>
      <c r="OSD524" s="421"/>
      <c r="OSE524" s="421"/>
      <c r="OSF524" s="421"/>
      <c r="OSG524" s="421"/>
      <c r="OSH524" s="421"/>
      <c r="OSI524" s="421"/>
      <c r="OSJ524" s="421"/>
      <c r="OSK524" s="421"/>
      <c r="OSL524" s="421"/>
      <c r="OSM524" s="421"/>
      <c r="OSN524" s="421"/>
      <c r="OSO524" s="421"/>
      <c r="OSP524" s="421"/>
      <c r="OSQ524" s="421"/>
      <c r="OSR524" s="421"/>
      <c r="OSS524" s="421"/>
      <c r="OST524" s="421"/>
      <c r="OSU524" s="421"/>
      <c r="OSV524" s="421"/>
      <c r="OSW524" s="421"/>
      <c r="OSX524" s="421"/>
      <c r="OSY524" s="421"/>
      <c r="OSZ524" s="421"/>
      <c r="OTA524" s="421"/>
      <c r="OTB524" s="421"/>
      <c r="OTC524" s="421"/>
      <c r="OTD524" s="421"/>
      <c r="OTE524" s="421"/>
      <c r="OTF524" s="421"/>
      <c r="OTG524" s="421"/>
      <c r="OTH524" s="421"/>
      <c r="OTI524" s="421"/>
      <c r="OTJ524" s="421"/>
      <c r="OTK524" s="421"/>
      <c r="OTL524" s="421"/>
      <c r="OTM524" s="421"/>
      <c r="OTN524" s="421"/>
      <c r="OTO524" s="421"/>
      <c r="OTP524" s="421"/>
      <c r="OTQ524" s="421"/>
      <c r="OTR524" s="421"/>
      <c r="OTS524" s="421"/>
      <c r="OTT524" s="421"/>
      <c r="OTU524" s="421"/>
      <c r="OTV524" s="421"/>
      <c r="OTW524" s="421"/>
      <c r="OTX524" s="421"/>
      <c r="OTY524" s="421"/>
      <c r="OTZ524" s="421"/>
      <c r="OUA524" s="421"/>
      <c r="OUB524" s="421"/>
      <c r="OUC524" s="421"/>
      <c r="OUD524" s="421"/>
      <c r="OUE524" s="421"/>
      <c r="OUF524" s="421"/>
      <c r="OUG524" s="421"/>
      <c r="OUH524" s="421"/>
      <c r="OUI524" s="421"/>
      <c r="OUJ524" s="421"/>
      <c r="OUK524" s="421"/>
      <c r="OUL524" s="421"/>
      <c r="OUM524" s="421"/>
      <c r="OUN524" s="421"/>
      <c r="OUO524" s="421"/>
      <c r="OUP524" s="421"/>
      <c r="OUQ524" s="421"/>
      <c r="OUR524" s="421"/>
      <c r="OUS524" s="421"/>
      <c r="OUT524" s="421"/>
      <c r="OUU524" s="421"/>
      <c r="OUV524" s="421"/>
      <c r="OUW524" s="421"/>
      <c r="OUX524" s="421"/>
      <c r="OUY524" s="421"/>
      <c r="OUZ524" s="421"/>
      <c r="OVA524" s="421"/>
      <c r="OVB524" s="421"/>
      <c r="OVC524" s="421"/>
      <c r="OVD524" s="421"/>
      <c r="OVE524" s="421"/>
      <c r="OVF524" s="421"/>
      <c r="OVG524" s="421"/>
      <c r="OVH524" s="421"/>
      <c r="OVI524" s="421"/>
      <c r="OVJ524" s="421"/>
      <c r="OVK524" s="421"/>
      <c r="OVL524" s="421"/>
      <c r="OVM524" s="421"/>
      <c r="OVN524" s="421"/>
      <c r="OVO524" s="421"/>
      <c r="OVP524" s="421"/>
      <c r="OVQ524" s="421"/>
      <c r="OVR524" s="421"/>
      <c r="OVS524" s="421"/>
      <c r="OVT524" s="421"/>
      <c r="OVU524" s="421"/>
      <c r="OVV524" s="421"/>
      <c r="OVW524" s="421"/>
      <c r="OVX524" s="421"/>
      <c r="OVY524" s="421"/>
      <c r="OVZ524" s="421"/>
      <c r="OWA524" s="421"/>
      <c r="OWB524" s="421"/>
      <c r="OWC524" s="421"/>
      <c r="OWD524" s="421"/>
      <c r="OWE524" s="421"/>
      <c r="OWF524" s="421"/>
      <c r="OWG524" s="421"/>
      <c r="OWH524" s="421"/>
      <c r="OWI524" s="421"/>
      <c r="OWJ524" s="421"/>
      <c r="OWK524" s="421"/>
      <c r="OWL524" s="421"/>
      <c r="OWM524" s="421"/>
      <c r="OWN524" s="421"/>
      <c r="OWO524" s="421"/>
      <c r="OWP524" s="421"/>
      <c r="OWQ524" s="421"/>
      <c r="OWR524" s="421"/>
      <c r="OWS524" s="421"/>
      <c r="OWT524" s="421"/>
      <c r="OWU524" s="421"/>
      <c r="OWV524" s="421"/>
      <c r="OWW524" s="421"/>
      <c r="OWX524" s="421"/>
      <c r="OWY524" s="421"/>
      <c r="OWZ524" s="421"/>
      <c r="OXA524" s="421"/>
      <c r="OXB524" s="421"/>
      <c r="OXC524" s="421"/>
      <c r="OXD524" s="421"/>
      <c r="OXE524" s="421"/>
      <c r="OXF524" s="421"/>
      <c r="OXG524" s="421"/>
      <c r="OXH524" s="421"/>
      <c r="OXI524" s="421"/>
      <c r="OXJ524" s="421"/>
      <c r="OXK524" s="421"/>
      <c r="OXL524" s="421"/>
      <c r="OXM524" s="421"/>
      <c r="OXN524" s="421"/>
      <c r="OXO524" s="421"/>
      <c r="OXP524" s="421"/>
      <c r="OXQ524" s="421"/>
      <c r="OXR524" s="421"/>
      <c r="OXS524" s="421"/>
      <c r="OXT524" s="421"/>
      <c r="OXU524" s="421"/>
      <c r="OXV524" s="421"/>
      <c r="OXW524" s="421"/>
      <c r="OXX524" s="421"/>
      <c r="OXY524" s="421"/>
      <c r="OXZ524" s="421"/>
      <c r="OYA524" s="421"/>
      <c r="OYB524" s="421"/>
      <c r="OYC524" s="421"/>
      <c r="OYD524" s="421"/>
      <c r="OYE524" s="421"/>
      <c r="OYF524" s="421"/>
      <c r="OYG524" s="421"/>
      <c r="OYH524" s="421"/>
      <c r="OYI524" s="421"/>
      <c r="OYJ524" s="421"/>
      <c r="OYK524" s="421"/>
      <c r="OYL524" s="421"/>
      <c r="OYM524" s="421"/>
      <c r="OYN524" s="421"/>
      <c r="OYO524" s="421"/>
      <c r="OYP524" s="421"/>
      <c r="OYQ524" s="421"/>
      <c r="OYR524" s="421"/>
      <c r="OYS524" s="421"/>
      <c r="OYT524" s="421"/>
      <c r="OYU524" s="421"/>
      <c r="OYV524" s="421"/>
      <c r="OYW524" s="421"/>
      <c r="OYX524" s="421"/>
      <c r="OYY524" s="421"/>
      <c r="OYZ524" s="421"/>
      <c r="OZA524" s="421"/>
      <c r="OZB524" s="421"/>
      <c r="OZC524" s="421"/>
      <c r="OZD524" s="421"/>
      <c r="OZE524" s="421"/>
      <c r="OZF524" s="421"/>
      <c r="OZG524" s="421"/>
      <c r="OZH524" s="421"/>
      <c r="OZI524" s="421"/>
      <c r="OZJ524" s="421"/>
      <c r="OZK524" s="421"/>
      <c r="OZL524" s="421"/>
      <c r="OZM524" s="421"/>
      <c r="OZN524" s="421"/>
      <c r="OZO524" s="421"/>
      <c r="OZP524" s="421"/>
      <c r="OZQ524" s="421"/>
      <c r="OZR524" s="421"/>
      <c r="OZS524" s="421"/>
      <c r="OZT524" s="421"/>
      <c r="OZU524" s="421"/>
      <c r="OZV524" s="421"/>
      <c r="OZW524" s="421"/>
      <c r="OZX524" s="421"/>
      <c r="OZY524" s="421"/>
      <c r="OZZ524" s="421"/>
      <c r="PAA524" s="421"/>
      <c r="PAB524" s="421"/>
      <c r="PAC524" s="421"/>
      <c r="PAD524" s="421"/>
      <c r="PAE524" s="421"/>
      <c r="PAF524" s="421"/>
      <c r="PAG524" s="421"/>
      <c r="PAH524" s="421"/>
      <c r="PAI524" s="421"/>
      <c r="PAJ524" s="421"/>
      <c r="PAK524" s="421"/>
      <c r="PAL524" s="421"/>
      <c r="PAM524" s="421"/>
      <c r="PAN524" s="421"/>
      <c r="PAO524" s="421"/>
      <c r="PAP524" s="421"/>
      <c r="PAQ524" s="421"/>
      <c r="PAR524" s="421"/>
      <c r="PAS524" s="421"/>
      <c r="PAT524" s="421"/>
      <c r="PAU524" s="421"/>
      <c r="PAV524" s="421"/>
      <c r="PAW524" s="421"/>
      <c r="PAX524" s="421"/>
      <c r="PAY524" s="421"/>
      <c r="PAZ524" s="421"/>
      <c r="PBA524" s="421"/>
      <c r="PBB524" s="421"/>
      <c r="PBC524" s="421"/>
      <c r="PBD524" s="421"/>
      <c r="PBE524" s="421"/>
      <c r="PBF524" s="421"/>
      <c r="PBG524" s="421"/>
      <c r="PBH524" s="421"/>
      <c r="PBI524" s="421"/>
      <c r="PBJ524" s="421"/>
      <c r="PBK524" s="421"/>
      <c r="PBL524" s="421"/>
      <c r="PBM524" s="421"/>
      <c r="PBN524" s="421"/>
      <c r="PBO524" s="421"/>
      <c r="PBP524" s="421"/>
      <c r="PBQ524" s="421"/>
      <c r="PBR524" s="421"/>
      <c r="PBS524" s="421"/>
      <c r="PBT524" s="421"/>
      <c r="PBU524" s="421"/>
      <c r="PBV524" s="421"/>
      <c r="PBW524" s="421"/>
      <c r="PBX524" s="421"/>
      <c r="PBY524" s="421"/>
      <c r="PBZ524" s="421"/>
      <c r="PCA524" s="421"/>
      <c r="PCB524" s="421"/>
      <c r="PCC524" s="421"/>
      <c r="PCD524" s="421"/>
      <c r="PCE524" s="421"/>
      <c r="PCF524" s="421"/>
      <c r="PCG524" s="421"/>
      <c r="PCH524" s="421"/>
      <c r="PCI524" s="421"/>
      <c r="PCJ524" s="421"/>
      <c r="PCK524" s="421"/>
      <c r="PCL524" s="421"/>
      <c r="PCM524" s="421"/>
      <c r="PCN524" s="421"/>
      <c r="PCO524" s="421"/>
      <c r="PCP524" s="421"/>
      <c r="PCQ524" s="421"/>
      <c r="PCR524" s="421"/>
      <c r="PCS524" s="421"/>
      <c r="PCT524" s="421"/>
      <c r="PCU524" s="421"/>
      <c r="PCV524" s="421"/>
      <c r="PCW524" s="421"/>
      <c r="PCX524" s="421"/>
      <c r="PCY524" s="421"/>
      <c r="PCZ524" s="421"/>
      <c r="PDA524" s="421"/>
      <c r="PDB524" s="421"/>
      <c r="PDC524" s="421"/>
      <c r="PDD524" s="421"/>
      <c r="PDE524" s="421"/>
      <c r="PDF524" s="421"/>
      <c r="PDG524" s="421"/>
      <c r="PDH524" s="421"/>
      <c r="PDI524" s="421"/>
      <c r="PDJ524" s="421"/>
      <c r="PDK524" s="421"/>
      <c r="PDL524" s="421"/>
      <c r="PDM524" s="421"/>
      <c r="PDN524" s="421"/>
      <c r="PDO524" s="421"/>
      <c r="PDP524" s="421"/>
      <c r="PDQ524" s="421"/>
      <c r="PDR524" s="421"/>
      <c r="PDS524" s="421"/>
      <c r="PDT524" s="421"/>
      <c r="PDU524" s="421"/>
      <c r="PDV524" s="421"/>
      <c r="PDW524" s="421"/>
      <c r="PDX524" s="421"/>
      <c r="PDY524" s="421"/>
      <c r="PDZ524" s="421"/>
      <c r="PEA524" s="421"/>
      <c r="PEB524" s="421"/>
      <c r="PEC524" s="421"/>
      <c r="PED524" s="421"/>
      <c r="PEE524" s="421"/>
      <c r="PEF524" s="421"/>
      <c r="PEG524" s="421"/>
      <c r="PEH524" s="421"/>
      <c r="PEI524" s="421"/>
      <c r="PEJ524" s="421"/>
      <c r="PEK524" s="421"/>
      <c r="PEL524" s="421"/>
      <c r="PEM524" s="421"/>
      <c r="PEN524" s="421"/>
      <c r="PEO524" s="421"/>
      <c r="PEP524" s="421"/>
      <c r="PEQ524" s="421"/>
      <c r="PER524" s="421"/>
      <c r="PES524" s="421"/>
      <c r="PET524" s="421"/>
      <c r="PEU524" s="421"/>
      <c r="PEV524" s="421"/>
      <c r="PEW524" s="421"/>
      <c r="PEX524" s="421"/>
      <c r="PEY524" s="421"/>
      <c r="PEZ524" s="421"/>
      <c r="PFA524" s="421"/>
      <c r="PFB524" s="421"/>
      <c r="PFC524" s="421"/>
      <c r="PFD524" s="421"/>
      <c r="PFE524" s="421"/>
      <c r="PFF524" s="421"/>
      <c r="PFG524" s="421"/>
      <c r="PFH524" s="421"/>
      <c r="PFI524" s="421"/>
      <c r="PFJ524" s="421"/>
      <c r="PFK524" s="421"/>
      <c r="PFL524" s="421"/>
      <c r="PFM524" s="421"/>
      <c r="PFN524" s="421"/>
      <c r="PFO524" s="421"/>
      <c r="PFP524" s="421"/>
      <c r="PFQ524" s="421"/>
      <c r="PFR524" s="421"/>
      <c r="PFS524" s="421"/>
      <c r="PFT524" s="421"/>
      <c r="PFU524" s="421"/>
      <c r="PFV524" s="421"/>
      <c r="PFW524" s="421"/>
      <c r="PFX524" s="421"/>
      <c r="PFY524" s="421"/>
      <c r="PFZ524" s="421"/>
      <c r="PGA524" s="421"/>
      <c r="PGB524" s="421"/>
      <c r="PGC524" s="421"/>
      <c r="PGD524" s="421"/>
      <c r="PGE524" s="421"/>
      <c r="PGF524" s="421"/>
      <c r="PGG524" s="421"/>
      <c r="PGH524" s="421"/>
      <c r="PGI524" s="421"/>
      <c r="PGJ524" s="421"/>
      <c r="PGK524" s="421"/>
      <c r="PGL524" s="421"/>
      <c r="PGM524" s="421"/>
      <c r="PGN524" s="421"/>
      <c r="PGO524" s="421"/>
      <c r="PGP524" s="421"/>
      <c r="PGQ524" s="421"/>
      <c r="PGR524" s="421"/>
      <c r="PGS524" s="421"/>
      <c r="PGT524" s="421"/>
      <c r="PGU524" s="421"/>
      <c r="PGV524" s="421"/>
      <c r="PGW524" s="421"/>
      <c r="PGX524" s="421"/>
      <c r="PGY524" s="421"/>
      <c r="PGZ524" s="421"/>
      <c r="PHA524" s="421"/>
      <c r="PHB524" s="421"/>
      <c r="PHC524" s="421"/>
      <c r="PHD524" s="421"/>
      <c r="PHE524" s="421"/>
      <c r="PHF524" s="421"/>
      <c r="PHG524" s="421"/>
      <c r="PHH524" s="421"/>
      <c r="PHI524" s="421"/>
      <c r="PHJ524" s="421"/>
      <c r="PHK524" s="421"/>
      <c r="PHL524" s="421"/>
      <c r="PHM524" s="421"/>
      <c r="PHN524" s="421"/>
      <c r="PHO524" s="421"/>
      <c r="PHP524" s="421"/>
      <c r="PHQ524" s="421"/>
      <c r="PHR524" s="421"/>
      <c r="PHS524" s="421"/>
      <c r="PHT524" s="421"/>
      <c r="PHU524" s="421"/>
      <c r="PHV524" s="421"/>
      <c r="PHW524" s="421"/>
      <c r="PHX524" s="421"/>
      <c r="PHY524" s="421"/>
      <c r="PHZ524" s="421"/>
      <c r="PIA524" s="421"/>
      <c r="PIB524" s="421"/>
      <c r="PIC524" s="421"/>
      <c r="PID524" s="421"/>
      <c r="PIE524" s="421"/>
      <c r="PIF524" s="421"/>
      <c r="PIG524" s="421"/>
      <c r="PIH524" s="421"/>
      <c r="PII524" s="421"/>
      <c r="PIJ524" s="421"/>
      <c r="PIK524" s="421"/>
      <c r="PIL524" s="421"/>
      <c r="PIM524" s="421"/>
      <c r="PIN524" s="421"/>
      <c r="PIO524" s="421"/>
      <c r="PIP524" s="421"/>
      <c r="PIQ524" s="421"/>
      <c r="PIR524" s="421"/>
      <c r="PIS524" s="421"/>
      <c r="PIT524" s="421"/>
      <c r="PIU524" s="421"/>
      <c r="PIV524" s="421"/>
      <c r="PIW524" s="421"/>
      <c r="PIX524" s="421"/>
      <c r="PIY524" s="421"/>
      <c r="PIZ524" s="421"/>
      <c r="PJA524" s="421"/>
      <c r="PJB524" s="421"/>
      <c r="PJC524" s="421"/>
      <c r="PJD524" s="421"/>
      <c r="PJE524" s="421"/>
      <c r="PJF524" s="421"/>
      <c r="PJG524" s="421"/>
      <c r="PJH524" s="421"/>
      <c r="PJI524" s="421"/>
      <c r="PJJ524" s="421"/>
      <c r="PJK524" s="421"/>
      <c r="PJL524" s="421"/>
      <c r="PJM524" s="421"/>
      <c r="PJN524" s="421"/>
      <c r="PJO524" s="421"/>
      <c r="PJP524" s="421"/>
      <c r="PJQ524" s="421"/>
      <c r="PJR524" s="421"/>
      <c r="PJS524" s="421"/>
      <c r="PJT524" s="421"/>
      <c r="PJU524" s="421"/>
      <c r="PJV524" s="421"/>
      <c r="PJW524" s="421"/>
      <c r="PJX524" s="421"/>
      <c r="PJY524" s="421"/>
      <c r="PJZ524" s="421"/>
      <c r="PKA524" s="421"/>
      <c r="PKB524" s="421"/>
      <c r="PKC524" s="421"/>
      <c r="PKD524" s="421"/>
      <c r="PKE524" s="421"/>
      <c r="PKF524" s="421"/>
      <c r="PKG524" s="421"/>
      <c r="PKH524" s="421"/>
      <c r="PKI524" s="421"/>
      <c r="PKJ524" s="421"/>
      <c r="PKK524" s="421"/>
      <c r="PKL524" s="421"/>
      <c r="PKM524" s="421"/>
      <c r="PKN524" s="421"/>
      <c r="PKO524" s="421"/>
      <c r="PKP524" s="421"/>
      <c r="PKQ524" s="421"/>
      <c r="PKR524" s="421"/>
      <c r="PKS524" s="421"/>
      <c r="PKT524" s="421"/>
      <c r="PKU524" s="421"/>
      <c r="PKV524" s="421"/>
      <c r="PKW524" s="421"/>
      <c r="PKX524" s="421"/>
      <c r="PKY524" s="421"/>
      <c r="PKZ524" s="421"/>
      <c r="PLA524" s="421"/>
      <c r="PLB524" s="421"/>
      <c r="PLC524" s="421"/>
      <c r="PLD524" s="421"/>
      <c r="PLE524" s="421"/>
      <c r="PLF524" s="421"/>
      <c r="PLG524" s="421"/>
      <c r="PLH524" s="421"/>
      <c r="PLI524" s="421"/>
      <c r="PLJ524" s="421"/>
      <c r="PLK524" s="421"/>
      <c r="PLL524" s="421"/>
      <c r="PLM524" s="421"/>
      <c r="PLN524" s="421"/>
      <c r="PLO524" s="421"/>
      <c r="PLP524" s="421"/>
      <c r="PLQ524" s="421"/>
      <c r="PLR524" s="421"/>
      <c r="PLS524" s="421"/>
      <c r="PLT524" s="421"/>
      <c r="PLU524" s="421"/>
      <c r="PLV524" s="421"/>
      <c r="PLW524" s="421"/>
      <c r="PLX524" s="421"/>
      <c r="PLY524" s="421"/>
      <c r="PLZ524" s="421"/>
      <c r="PMA524" s="421"/>
      <c r="PMB524" s="421"/>
      <c r="PMC524" s="421"/>
      <c r="PMD524" s="421"/>
      <c r="PME524" s="421"/>
      <c r="PMF524" s="421"/>
      <c r="PMG524" s="421"/>
      <c r="PMH524" s="421"/>
      <c r="PMI524" s="421"/>
      <c r="PMJ524" s="421"/>
      <c r="PMK524" s="421"/>
      <c r="PML524" s="421"/>
      <c r="PMM524" s="421"/>
      <c r="PMN524" s="421"/>
      <c r="PMO524" s="421"/>
      <c r="PMP524" s="421"/>
      <c r="PMQ524" s="421"/>
      <c r="PMR524" s="421"/>
      <c r="PMS524" s="421"/>
      <c r="PMT524" s="421"/>
      <c r="PMU524" s="421"/>
      <c r="PMV524" s="421"/>
      <c r="PMW524" s="421"/>
      <c r="PMX524" s="421"/>
      <c r="PMY524" s="421"/>
      <c r="PMZ524" s="421"/>
      <c r="PNA524" s="421"/>
      <c r="PNB524" s="421"/>
      <c r="PNC524" s="421"/>
      <c r="PND524" s="421"/>
      <c r="PNE524" s="421"/>
      <c r="PNF524" s="421"/>
      <c r="PNG524" s="421"/>
      <c r="PNH524" s="421"/>
      <c r="PNI524" s="421"/>
      <c r="PNJ524" s="421"/>
      <c r="PNK524" s="421"/>
      <c r="PNL524" s="421"/>
      <c r="PNM524" s="421"/>
      <c r="PNN524" s="421"/>
      <c r="PNO524" s="421"/>
      <c r="PNP524" s="421"/>
      <c r="PNQ524" s="421"/>
      <c r="PNR524" s="421"/>
      <c r="PNS524" s="421"/>
      <c r="PNT524" s="421"/>
      <c r="PNU524" s="421"/>
      <c r="PNV524" s="421"/>
      <c r="PNW524" s="421"/>
      <c r="PNX524" s="421"/>
      <c r="PNY524" s="421"/>
      <c r="PNZ524" s="421"/>
      <c r="POA524" s="421"/>
      <c r="POB524" s="421"/>
      <c r="POC524" s="421"/>
      <c r="POD524" s="421"/>
      <c r="POE524" s="421"/>
      <c r="POF524" s="421"/>
      <c r="POG524" s="421"/>
      <c r="POH524" s="421"/>
      <c r="POI524" s="421"/>
      <c r="POJ524" s="421"/>
      <c r="POK524" s="421"/>
      <c r="POL524" s="421"/>
      <c r="POM524" s="421"/>
      <c r="PON524" s="421"/>
      <c r="POO524" s="421"/>
      <c r="POP524" s="421"/>
      <c r="POQ524" s="421"/>
      <c r="POR524" s="421"/>
      <c r="POS524" s="421"/>
      <c r="POT524" s="421"/>
      <c r="POU524" s="421"/>
      <c r="POV524" s="421"/>
      <c r="POW524" s="421"/>
      <c r="POX524" s="421"/>
      <c r="POY524" s="421"/>
      <c r="POZ524" s="421"/>
      <c r="PPA524" s="421"/>
      <c r="PPB524" s="421"/>
      <c r="PPC524" s="421"/>
      <c r="PPD524" s="421"/>
      <c r="PPE524" s="421"/>
      <c r="PPF524" s="421"/>
      <c r="PPG524" s="421"/>
      <c r="PPH524" s="421"/>
      <c r="PPI524" s="421"/>
      <c r="PPJ524" s="421"/>
      <c r="PPK524" s="421"/>
      <c r="PPL524" s="421"/>
      <c r="PPM524" s="421"/>
      <c r="PPN524" s="421"/>
      <c r="PPO524" s="421"/>
      <c r="PPP524" s="421"/>
      <c r="PPQ524" s="421"/>
      <c r="PPR524" s="421"/>
      <c r="PPS524" s="421"/>
      <c r="PPT524" s="421"/>
      <c r="PPU524" s="421"/>
      <c r="PPV524" s="421"/>
      <c r="PPW524" s="421"/>
      <c r="PPX524" s="421"/>
      <c r="PPY524" s="421"/>
      <c r="PPZ524" s="421"/>
      <c r="PQA524" s="421"/>
      <c r="PQB524" s="421"/>
      <c r="PQC524" s="421"/>
      <c r="PQD524" s="421"/>
      <c r="PQE524" s="421"/>
      <c r="PQF524" s="421"/>
      <c r="PQG524" s="421"/>
      <c r="PQH524" s="421"/>
      <c r="PQI524" s="421"/>
      <c r="PQJ524" s="421"/>
      <c r="PQK524" s="421"/>
      <c r="PQL524" s="421"/>
      <c r="PQM524" s="421"/>
      <c r="PQN524" s="421"/>
      <c r="PQO524" s="421"/>
      <c r="PQP524" s="421"/>
      <c r="PQQ524" s="421"/>
      <c r="PQR524" s="421"/>
      <c r="PQS524" s="421"/>
      <c r="PQT524" s="421"/>
      <c r="PQU524" s="421"/>
      <c r="PQV524" s="421"/>
      <c r="PQW524" s="421"/>
      <c r="PQX524" s="421"/>
      <c r="PQY524" s="421"/>
      <c r="PQZ524" s="421"/>
      <c r="PRA524" s="421"/>
      <c r="PRB524" s="421"/>
      <c r="PRC524" s="421"/>
      <c r="PRD524" s="421"/>
      <c r="PRE524" s="421"/>
      <c r="PRF524" s="421"/>
      <c r="PRG524" s="421"/>
      <c r="PRH524" s="421"/>
      <c r="PRI524" s="421"/>
      <c r="PRJ524" s="421"/>
      <c r="PRK524" s="421"/>
      <c r="PRL524" s="421"/>
      <c r="PRM524" s="421"/>
      <c r="PRN524" s="421"/>
      <c r="PRO524" s="421"/>
      <c r="PRP524" s="421"/>
      <c r="PRQ524" s="421"/>
      <c r="PRR524" s="421"/>
      <c r="PRS524" s="421"/>
      <c r="PRT524" s="421"/>
      <c r="PRU524" s="421"/>
      <c r="PRV524" s="421"/>
      <c r="PRW524" s="421"/>
      <c r="PRX524" s="421"/>
      <c r="PRY524" s="421"/>
      <c r="PRZ524" s="421"/>
      <c r="PSA524" s="421"/>
      <c r="PSB524" s="421"/>
      <c r="PSC524" s="421"/>
      <c r="PSD524" s="421"/>
      <c r="PSE524" s="421"/>
      <c r="PSF524" s="421"/>
      <c r="PSG524" s="421"/>
      <c r="PSH524" s="421"/>
      <c r="PSI524" s="421"/>
      <c r="PSJ524" s="421"/>
      <c r="PSK524" s="421"/>
      <c r="PSL524" s="421"/>
      <c r="PSM524" s="421"/>
      <c r="PSN524" s="421"/>
      <c r="PSO524" s="421"/>
      <c r="PSP524" s="421"/>
      <c r="PSQ524" s="421"/>
      <c r="PSR524" s="421"/>
      <c r="PSS524" s="421"/>
      <c r="PST524" s="421"/>
      <c r="PSU524" s="421"/>
      <c r="PSV524" s="421"/>
      <c r="PSW524" s="421"/>
      <c r="PSX524" s="421"/>
      <c r="PSY524" s="421"/>
      <c r="PSZ524" s="421"/>
      <c r="PTA524" s="421"/>
      <c r="PTB524" s="421"/>
      <c r="PTC524" s="421"/>
      <c r="PTD524" s="421"/>
      <c r="PTE524" s="421"/>
      <c r="PTF524" s="421"/>
      <c r="PTG524" s="421"/>
      <c r="PTH524" s="421"/>
      <c r="PTI524" s="421"/>
      <c r="PTJ524" s="421"/>
      <c r="PTK524" s="421"/>
      <c r="PTL524" s="421"/>
      <c r="PTM524" s="421"/>
      <c r="PTN524" s="421"/>
      <c r="PTO524" s="421"/>
      <c r="PTP524" s="421"/>
      <c r="PTQ524" s="421"/>
      <c r="PTR524" s="421"/>
      <c r="PTS524" s="421"/>
      <c r="PTT524" s="421"/>
      <c r="PTU524" s="421"/>
      <c r="PTV524" s="421"/>
      <c r="PTW524" s="421"/>
      <c r="PTX524" s="421"/>
      <c r="PTY524" s="421"/>
      <c r="PTZ524" s="421"/>
      <c r="PUA524" s="421"/>
      <c r="PUB524" s="421"/>
      <c r="PUC524" s="421"/>
      <c r="PUD524" s="421"/>
      <c r="PUE524" s="421"/>
      <c r="PUF524" s="421"/>
      <c r="PUG524" s="421"/>
      <c r="PUH524" s="421"/>
      <c r="PUI524" s="421"/>
      <c r="PUJ524" s="421"/>
      <c r="PUK524" s="421"/>
      <c r="PUL524" s="421"/>
      <c r="PUM524" s="421"/>
      <c r="PUN524" s="421"/>
      <c r="PUO524" s="421"/>
      <c r="PUP524" s="421"/>
      <c r="PUQ524" s="421"/>
      <c r="PUR524" s="421"/>
      <c r="PUS524" s="421"/>
      <c r="PUT524" s="421"/>
      <c r="PUU524" s="421"/>
      <c r="PUV524" s="421"/>
      <c r="PUW524" s="421"/>
      <c r="PUX524" s="421"/>
      <c r="PUY524" s="421"/>
      <c r="PUZ524" s="421"/>
      <c r="PVA524" s="421"/>
      <c r="PVB524" s="421"/>
      <c r="PVC524" s="421"/>
      <c r="PVD524" s="421"/>
      <c r="PVE524" s="421"/>
      <c r="PVF524" s="421"/>
      <c r="PVG524" s="421"/>
      <c r="PVH524" s="421"/>
      <c r="PVI524" s="421"/>
      <c r="PVJ524" s="421"/>
      <c r="PVK524" s="421"/>
      <c r="PVL524" s="421"/>
      <c r="PVM524" s="421"/>
      <c r="PVN524" s="421"/>
      <c r="PVO524" s="421"/>
      <c r="PVP524" s="421"/>
      <c r="PVQ524" s="421"/>
      <c r="PVR524" s="421"/>
      <c r="PVS524" s="421"/>
      <c r="PVT524" s="421"/>
      <c r="PVU524" s="421"/>
      <c r="PVV524" s="421"/>
      <c r="PVW524" s="421"/>
      <c r="PVX524" s="421"/>
      <c r="PVY524" s="421"/>
      <c r="PVZ524" s="421"/>
      <c r="PWA524" s="421"/>
      <c r="PWB524" s="421"/>
      <c r="PWC524" s="421"/>
      <c r="PWD524" s="421"/>
      <c r="PWE524" s="421"/>
      <c r="PWF524" s="421"/>
      <c r="PWG524" s="421"/>
      <c r="PWH524" s="421"/>
      <c r="PWI524" s="421"/>
      <c r="PWJ524" s="421"/>
      <c r="PWK524" s="421"/>
      <c r="PWL524" s="421"/>
      <c r="PWM524" s="421"/>
      <c r="PWN524" s="421"/>
      <c r="PWO524" s="421"/>
      <c r="PWP524" s="421"/>
      <c r="PWQ524" s="421"/>
      <c r="PWR524" s="421"/>
      <c r="PWS524" s="421"/>
      <c r="PWT524" s="421"/>
      <c r="PWU524" s="421"/>
      <c r="PWV524" s="421"/>
      <c r="PWW524" s="421"/>
      <c r="PWX524" s="421"/>
      <c r="PWY524" s="421"/>
      <c r="PWZ524" s="421"/>
      <c r="PXA524" s="421"/>
      <c r="PXB524" s="421"/>
      <c r="PXC524" s="421"/>
      <c r="PXD524" s="421"/>
      <c r="PXE524" s="421"/>
      <c r="PXF524" s="421"/>
      <c r="PXG524" s="421"/>
      <c r="PXH524" s="421"/>
      <c r="PXI524" s="421"/>
      <c r="PXJ524" s="421"/>
      <c r="PXK524" s="421"/>
      <c r="PXL524" s="421"/>
      <c r="PXM524" s="421"/>
      <c r="PXN524" s="421"/>
      <c r="PXO524" s="421"/>
      <c r="PXP524" s="421"/>
      <c r="PXQ524" s="421"/>
      <c r="PXR524" s="421"/>
      <c r="PXS524" s="421"/>
      <c r="PXT524" s="421"/>
      <c r="PXU524" s="421"/>
      <c r="PXV524" s="421"/>
      <c r="PXW524" s="421"/>
      <c r="PXX524" s="421"/>
      <c r="PXY524" s="421"/>
      <c r="PXZ524" s="421"/>
      <c r="PYA524" s="421"/>
      <c r="PYB524" s="421"/>
      <c r="PYC524" s="421"/>
      <c r="PYD524" s="421"/>
      <c r="PYE524" s="421"/>
      <c r="PYF524" s="421"/>
      <c r="PYG524" s="421"/>
      <c r="PYH524" s="421"/>
      <c r="PYI524" s="421"/>
      <c r="PYJ524" s="421"/>
      <c r="PYK524" s="421"/>
      <c r="PYL524" s="421"/>
      <c r="PYM524" s="421"/>
      <c r="PYN524" s="421"/>
      <c r="PYO524" s="421"/>
      <c r="PYP524" s="421"/>
      <c r="PYQ524" s="421"/>
      <c r="PYR524" s="421"/>
      <c r="PYS524" s="421"/>
      <c r="PYT524" s="421"/>
      <c r="PYU524" s="421"/>
      <c r="PYV524" s="421"/>
      <c r="PYW524" s="421"/>
      <c r="PYX524" s="421"/>
      <c r="PYY524" s="421"/>
      <c r="PYZ524" s="421"/>
      <c r="PZA524" s="421"/>
      <c r="PZB524" s="421"/>
      <c r="PZC524" s="421"/>
      <c r="PZD524" s="421"/>
      <c r="PZE524" s="421"/>
      <c r="PZF524" s="421"/>
      <c r="PZG524" s="421"/>
      <c r="PZH524" s="421"/>
      <c r="PZI524" s="421"/>
      <c r="PZJ524" s="421"/>
      <c r="PZK524" s="421"/>
      <c r="PZL524" s="421"/>
      <c r="PZM524" s="421"/>
      <c r="PZN524" s="421"/>
      <c r="PZO524" s="421"/>
      <c r="PZP524" s="421"/>
      <c r="PZQ524" s="421"/>
      <c r="PZR524" s="421"/>
      <c r="PZS524" s="421"/>
      <c r="PZT524" s="421"/>
      <c r="PZU524" s="421"/>
      <c r="PZV524" s="421"/>
      <c r="PZW524" s="421"/>
      <c r="PZX524" s="421"/>
      <c r="PZY524" s="421"/>
      <c r="PZZ524" s="421"/>
      <c r="QAA524" s="421"/>
      <c r="QAB524" s="421"/>
      <c r="QAC524" s="421"/>
      <c r="QAD524" s="421"/>
      <c r="QAE524" s="421"/>
      <c r="QAF524" s="421"/>
      <c r="QAG524" s="421"/>
      <c r="QAH524" s="421"/>
      <c r="QAI524" s="421"/>
      <c r="QAJ524" s="421"/>
      <c r="QAK524" s="421"/>
      <c r="QAL524" s="421"/>
      <c r="QAM524" s="421"/>
      <c r="QAN524" s="421"/>
      <c r="QAO524" s="421"/>
      <c r="QAP524" s="421"/>
      <c r="QAQ524" s="421"/>
      <c r="QAR524" s="421"/>
      <c r="QAS524" s="421"/>
      <c r="QAT524" s="421"/>
      <c r="QAU524" s="421"/>
      <c r="QAV524" s="421"/>
      <c r="QAW524" s="421"/>
      <c r="QAX524" s="421"/>
      <c r="QAY524" s="421"/>
      <c r="QAZ524" s="421"/>
      <c r="QBA524" s="421"/>
      <c r="QBB524" s="421"/>
      <c r="QBC524" s="421"/>
      <c r="QBD524" s="421"/>
      <c r="QBE524" s="421"/>
      <c r="QBF524" s="421"/>
      <c r="QBG524" s="421"/>
      <c r="QBH524" s="421"/>
      <c r="QBI524" s="421"/>
      <c r="QBJ524" s="421"/>
      <c r="QBK524" s="421"/>
      <c r="QBL524" s="421"/>
      <c r="QBM524" s="421"/>
      <c r="QBN524" s="421"/>
      <c r="QBO524" s="421"/>
      <c r="QBP524" s="421"/>
      <c r="QBQ524" s="421"/>
      <c r="QBR524" s="421"/>
      <c r="QBS524" s="421"/>
      <c r="QBT524" s="421"/>
      <c r="QBU524" s="421"/>
      <c r="QBV524" s="421"/>
      <c r="QBW524" s="421"/>
      <c r="QBX524" s="421"/>
      <c r="QBY524" s="421"/>
      <c r="QBZ524" s="421"/>
      <c r="QCA524" s="421"/>
      <c r="QCB524" s="421"/>
      <c r="QCC524" s="421"/>
      <c r="QCD524" s="421"/>
      <c r="QCE524" s="421"/>
      <c r="QCF524" s="421"/>
      <c r="QCG524" s="421"/>
      <c r="QCH524" s="421"/>
      <c r="QCI524" s="421"/>
      <c r="QCJ524" s="421"/>
      <c r="QCK524" s="421"/>
      <c r="QCL524" s="421"/>
      <c r="QCM524" s="421"/>
      <c r="QCN524" s="421"/>
      <c r="QCO524" s="421"/>
      <c r="QCP524" s="421"/>
      <c r="QCQ524" s="421"/>
      <c r="QCR524" s="421"/>
      <c r="QCS524" s="421"/>
      <c r="QCT524" s="421"/>
      <c r="QCU524" s="421"/>
      <c r="QCV524" s="421"/>
      <c r="QCW524" s="421"/>
      <c r="QCX524" s="421"/>
      <c r="QCY524" s="421"/>
      <c r="QCZ524" s="421"/>
      <c r="QDA524" s="421"/>
      <c r="QDB524" s="421"/>
      <c r="QDC524" s="421"/>
      <c r="QDD524" s="421"/>
      <c r="QDE524" s="421"/>
      <c r="QDF524" s="421"/>
      <c r="QDG524" s="421"/>
      <c r="QDH524" s="421"/>
      <c r="QDI524" s="421"/>
      <c r="QDJ524" s="421"/>
      <c r="QDK524" s="421"/>
      <c r="QDL524" s="421"/>
      <c r="QDM524" s="421"/>
      <c r="QDN524" s="421"/>
      <c r="QDO524" s="421"/>
      <c r="QDP524" s="421"/>
      <c r="QDQ524" s="421"/>
      <c r="QDR524" s="421"/>
      <c r="QDS524" s="421"/>
      <c r="QDT524" s="421"/>
      <c r="QDU524" s="421"/>
      <c r="QDV524" s="421"/>
      <c r="QDW524" s="421"/>
      <c r="QDX524" s="421"/>
      <c r="QDY524" s="421"/>
      <c r="QDZ524" s="421"/>
      <c r="QEA524" s="421"/>
      <c r="QEB524" s="421"/>
      <c r="QEC524" s="421"/>
      <c r="QED524" s="421"/>
      <c r="QEE524" s="421"/>
      <c r="QEF524" s="421"/>
      <c r="QEG524" s="421"/>
      <c r="QEH524" s="421"/>
      <c r="QEI524" s="421"/>
      <c r="QEJ524" s="421"/>
      <c r="QEK524" s="421"/>
      <c r="QEL524" s="421"/>
      <c r="QEM524" s="421"/>
      <c r="QEN524" s="421"/>
      <c r="QEO524" s="421"/>
      <c r="QEP524" s="421"/>
      <c r="QEQ524" s="421"/>
      <c r="QER524" s="421"/>
      <c r="QES524" s="421"/>
      <c r="QET524" s="421"/>
      <c r="QEU524" s="421"/>
      <c r="QEV524" s="421"/>
      <c r="QEW524" s="421"/>
      <c r="QEX524" s="421"/>
      <c r="QEY524" s="421"/>
      <c r="QEZ524" s="421"/>
      <c r="QFA524" s="421"/>
      <c r="QFB524" s="421"/>
      <c r="QFC524" s="421"/>
      <c r="QFD524" s="421"/>
      <c r="QFE524" s="421"/>
      <c r="QFF524" s="421"/>
      <c r="QFG524" s="421"/>
      <c r="QFH524" s="421"/>
      <c r="QFI524" s="421"/>
      <c r="QFJ524" s="421"/>
      <c r="QFK524" s="421"/>
      <c r="QFL524" s="421"/>
      <c r="QFM524" s="421"/>
      <c r="QFN524" s="421"/>
      <c r="QFO524" s="421"/>
      <c r="QFP524" s="421"/>
      <c r="QFQ524" s="421"/>
      <c r="QFR524" s="421"/>
      <c r="QFS524" s="421"/>
      <c r="QFT524" s="421"/>
      <c r="QFU524" s="421"/>
      <c r="QFV524" s="421"/>
      <c r="QFW524" s="421"/>
      <c r="QFX524" s="421"/>
      <c r="QFY524" s="421"/>
      <c r="QFZ524" s="421"/>
      <c r="QGA524" s="421"/>
      <c r="QGB524" s="421"/>
      <c r="QGC524" s="421"/>
      <c r="QGD524" s="421"/>
      <c r="QGE524" s="421"/>
      <c r="QGF524" s="421"/>
      <c r="QGG524" s="421"/>
      <c r="QGH524" s="421"/>
      <c r="QGI524" s="421"/>
      <c r="QGJ524" s="421"/>
      <c r="QGK524" s="421"/>
      <c r="QGL524" s="421"/>
      <c r="QGM524" s="421"/>
      <c r="QGN524" s="421"/>
      <c r="QGO524" s="421"/>
      <c r="QGP524" s="421"/>
      <c r="QGQ524" s="421"/>
      <c r="QGR524" s="421"/>
      <c r="QGS524" s="421"/>
      <c r="QGT524" s="421"/>
      <c r="QGU524" s="421"/>
      <c r="QGV524" s="421"/>
      <c r="QGW524" s="421"/>
      <c r="QGX524" s="421"/>
      <c r="QGY524" s="421"/>
      <c r="QGZ524" s="421"/>
      <c r="QHA524" s="421"/>
      <c r="QHB524" s="421"/>
      <c r="QHC524" s="421"/>
      <c r="QHD524" s="421"/>
      <c r="QHE524" s="421"/>
      <c r="QHF524" s="421"/>
      <c r="QHG524" s="421"/>
      <c r="QHH524" s="421"/>
      <c r="QHI524" s="421"/>
      <c r="QHJ524" s="421"/>
      <c r="QHK524" s="421"/>
      <c r="QHL524" s="421"/>
      <c r="QHM524" s="421"/>
      <c r="QHN524" s="421"/>
      <c r="QHO524" s="421"/>
      <c r="QHP524" s="421"/>
      <c r="QHQ524" s="421"/>
      <c r="QHR524" s="421"/>
      <c r="QHS524" s="421"/>
      <c r="QHT524" s="421"/>
      <c r="QHU524" s="421"/>
      <c r="QHV524" s="421"/>
      <c r="QHW524" s="421"/>
      <c r="QHX524" s="421"/>
      <c r="QHY524" s="421"/>
      <c r="QHZ524" s="421"/>
      <c r="QIA524" s="421"/>
      <c r="QIB524" s="421"/>
      <c r="QIC524" s="421"/>
      <c r="QID524" s="421"/>
      <c r="QIE524" s="421"/>
      <c r="QIF524" s="421"/>
      <c r="QIG524" s="421"/>
      <c r="QIH524" s="421"/>
      <c r="QII524" s="421"/>
      <c r="QIJ524" s="421"/>
      <c r="QIK524" s="421"/>
      <c r="QIL524" s="421"/>
      <c r="QIM524" s="421"/>
      <c r="QIN524" s="421"/>
      <c r="QIO524" s="421"/>
      <c r="QIP524" s="421"/>
      <c r="QIQ524" s="421"/>
      <c r="QIR524" s="421"/>
      <c r="QIS524" s="421"/>
      <c r="QIT524" s="421"/>
      <c r="QIU524" s="421"/>
      <c r="QIV524" s="421"/>
      <c r="QIW524" s="421"/>
      <c r="QIX524" s="421"/>
      <c r="QIY524" s="421"/>
      <c r="QIZ524" s="421"/>
      <c r="QJA524" s="421"/>
      <c r="QJB524" s="421"/>
      <c r="QJC524" s="421"/>
      <c r="QJD524" s="421"/>
      <c r="QJE524" s="421"/>
      <c r="QJF524" s="421"/>
      <c r="QJG524" s="421"/>
      <c r="QJH524" s="421"/>
      <c r="QJI524" s="421"/>
      <c r="QJJ524" s="421"/>
      <c r="QJK524" s="421"/>
      <c r="QJL524" s="421"/>
      <c r="QJM524" s="421"/>
      <c r="QJN524" s="421"/>
      <c r="QJO524" s="421"/>
      <c r="QJP524" s="421"/>
      <c r="QJQ524" s="421"/>
      <c r="QJR524" s="421"/>
      <c r="QJS524" s="421"/>
      <c r="QJT524" s="421"/>
      <c r="QJU524" s="421"/>
      <c r="QJV524" s="421"/>
      <c r="QJW524" s="421"/>
      <c r="QJX524" s="421"/>
      <c r="QJY524" s="421"/>
      <c r="QJZ524" s="421"/>
      <c r="QKA524" s="421"/>
      <c r="QKB524" s="421"/>
      <c r="QKC524" s="421"/>
      <c r="QKD524" s="421"/>
      <c r="QKE524" s="421"/>
      <c r="QKF524" s="421"/>
      <c r="QKG524" s="421"/>
      <c r="QKH524" s="421"/>
      <c r="QKI524" s="421"/>
      <c r="QKJ524" s="421"/>
      <c r="QKK524" s="421"/>
      <c r="QKL524" s="421"/>
      <c r="QKM524" s="421"/>
      <c r="QKN524" s="421"/>
      <c r="QKO524" s="421"/>
      <c r="QKP524" s="421"/>
      <c r="QKQ524" s="421"/>
      <c r="QKR524" s="421"/>
      <c r="QKS524" s="421"/>
      <c r="QKT524" s="421"/>
      <c r="QKU524" s="421"/>
      <c r="QKV524" s="421"/>
      <c r="QKW524" s="421"/>
      <c r="QKX524" s="421"/>
      <c r="QKY524" s="421"/>
      <c r="QKZ524" s="421"/>
      <c r="QLA524" s="421"/>
      <c r="QLB524" s="421"/>
      <c r="QLC524" s="421"/>
      <c r="QLD524" s="421"/>
      <c r="QLE524" s="421"/>
      <c r="QLF524" s="421"/>
      <c r="QLG524" s="421"/>
      <c r="QLH524" s="421"/>
      <c r="QLI524" s="421"/>
      <c r="QLJ524" s="421"/>
      <c r="QLK524" s="421"/>
      <c r="QLL524" s="421"/>
      <c r="QLM524" s="421"/>
      <c r="QLN524" s="421"/>
      <c r="QLO524" s="421"/>
      <c r="QLP524" s="421"/>
      <c r="QLQ524" s="421"/>
      <c r="QLR524" s="421"/>
      <c r="QLS524" s="421"/>
      <c r="QLT524" s="421"/>
      <c r="QLU524" s="421"/>
      <c r="QLV524" s="421"/>
      <c r="QLW524" s="421"/>
      <c r="QLX524" s="421"/>
      <c r="QLY524" s="421"/>
      <c r="QLZ524" s="421"/>
      <c r="QMA524" s="421"/>
      <c r="QMB524" s="421"/>
      <c r="QMC524" s="421"/>
      <c r="QMD524" s="421"/>
      <c r="QME524" s="421"/>
      <c r="QMF524" s="421"/>
      <c r="QMG524" s="421"/>
      <c r="QMH524" s="421"/>
      <c r="QMI524" s="421"/>
      <c r="QMJ524" s="421"/>
      <c r="QMK524" s="421"/>
      <c r="QML524" s="421"/>
      <c r="QMM524" s="421"/>
      <c r="QMN524" s="421"/>
      <c r="QMO524" s="421"/>
      <c r="QMP524" s="421"/>
      <c r="QMQ524" s="421"/>
      <c r="QMR524" s="421"/>
      <c r="QMS524" s="421"/>
      <c r="QMT524" s="421"/>
      <c r="QMU524" s="421"/>
      <c r="QMV524" s="421"/>
      <c r="QMW524" s="421"/>
      <c r="QMX524" s="421"/>
      <c r="QMY524" s="421"/>
      <c r="QMZ524" s="421"/>
      <c r="QNA524" s="421"/>
      <c r="QNB524" s="421"/>
      <c r="QNC524" s="421"/>
      <c r="QND524" s="421"/>
      <c r="QNE524" s="421"/>
      <c r="QNF524" s="421"/>
      <c r="QNG524" s="421"/>
      <c r="QNH524" s="421"/>
      <c r="QNI524" s="421"/>
      <c r="QNJ524" s="421"/>
      <c r="QNK524" s="421"/>
      <c r="QNL524" s="421"/>
      <c r="QNM524" s="421"/>
      <c r="QNN524" s="421"/>
      <c r="QNO524" s="421"/>
      <c r="QNP524" s="421"/>
      <c r="QNQ524" s="421"/>
      <c r="QNR524" s="421"/>
      <c r="QNS524" s="421"/>
      <c r="QNT524" s="421"/>
      <c r="QNU524" s="421"/>
      <c r="QNV524" s="421"/>
      <c r="QNW524" s="421"/>
      <c r="QNX524" s="421"/>
      <c r="QNY524" s="421"/>
      <c r="QNZ524" s="421"/>
      <c r="QOA524" s="421"/>
      <c r="QOB524" s="421"/>
      <c r="QOC524" s="421"/>
      <c r="QOD524" s="421"/>
      <c r="QOE524" s="421"/>
      <c r="QOF524" s="421"/>
      <c r="QOG524" s="421"/>
      <c r="QOH524" s="421"/>
      <c r="QOI524" s="421"/>
      <c r="QOJ524" s="421"/>
      <c r="QOK524" s="421"/>
      <c r="QOL524" s="421"/>
      <c r="QOM524" s="421"/>
      <c r="QON524" s="421"/>
      <c r="QOO524" s="421"/>
      <c r="QOP524" s="421"/>
      <c r="QOQ524" s="421"/>
      <c r="QOR524" s="421"/>
      <c r="QOS524" s="421"/>
      <c r="QOT524" s="421"/>
      <c r="QOU524" s="421"/>
      <c r="QOV524" s="421"/>
      <c r="QOW524" s="421"/>
      <c r="QOX524" s="421"/>
      <c r="QOY524" s="421"/>
      <c r="QOZ524" s="421"/>
      <c r="QPA524" s="421"/>
      <c r="QPB524" s="421"/>
      <c r="QPC524" s="421"/>
      <c r="QPD524" s="421"/>
      <c r="QPE524" s="421"/>
      <c r="QPF524" s="421"/>
      <c r="QPG524" s="421"/>
      <c r="QPH524" s="421"/>
      <c r="QPI524" s="421"/>
      <c r="QPJ524" s="421"/>
      <c r="QPK524" s="421"/>
      <c r="QPL524" s="421"/>
      <c r="QPM524" s="421"/>
      <c r="QPN524" s="421"/>
      <c r="QPO524" s="421"/>
      <c r="QPP524" s="421"/>
      <c r="QPQ524" s="421"/>
      <c r="QPR524" s="421"/>
      <c r="QPS524" s="421"/>
      <c r="QPT524" s="421"/>
      <c r="QPU524" s="421"/>
      <c r="QPV524" s="421"/>
      <c r="QPW524" s="421"/>
      <c r="QPX524" s="421"/>
      <c r="QPY524" s="421"/>
      <c r="QPZ524" s="421"/>
      <c r="QQA524" s="421"/>
      <c r="QQB524" s="421"/>
      <c r="QQC524" s="421"/>
      <c r="QQD524" s="421"/>
      <c r="QQE524" s="421"/>
      <c r="QQF524" s="421"/>
      <c r="QQG524" s="421"/>
      <c r="QQH524" s="421"/>
      <c r="QQI524" s="421"/>
      <c r="QQJ524" s="421"/>
      <c r="QQK524" s="421"/>
      <c r="QQL524" s="421"/>
      <c r="QQM524" s="421"/>
      <c r="QQN524" s="421"/>
      <c r="QQO524" s="421"/>
      <c r="QQP524" s="421"/>
      <c r="QQQ524" s="421"/>
      <c r="QQR524" s="421"/>
      <c r="QQS524" s="421"/>
      <c r="QQT524" s="421"/>
      <c r="QQU524" s="421"/>
      <c r="QQV524" s="421"/>
      <c r="QQW524" s="421"/>
      <c r="QQX524" s="421"/>
      <c r="QQY524" s="421"/>
      <c r="QQZ524" s="421"/>
      <c r="QRA524" s="421"/>
      <c r="QRB524" s="421"/>
      <c r="QRC524" s="421"/>
      <c r="QRD524" s="421"/>
      <c r="QRE524" s="421"/>
      <c r="QRF524" s="421"/>
      <c r="QRG524" s="421"/>
      <c r="QRH524" s="421"/>
      <c r="QRI524" s="421"/>
      <c r="QRJ524" s="421"/>
      <c r="QRK524" s="421"/>
      <c r="QRL524" s="421"/>
      <c r="QRM524" s="421"/>
      <c r="QRN524" s="421"/>
      <c r="QRO524" s="421"/>
      <c r="QRP524" s="421"/>
      <c r="QRQ524" s="421"/>
      <c r="QRR524" s="421"/>
      <c r="QRS524" s="421"/>
      <c r="QRT524" s="421"/>
      <c r="QRU524" s="421"/>
      <c r="QRV524" s="421"/>
      <c r="QRW524" s="421"/>
      <c r="QRX524" s="421"/>
      <c r="QRY524" s="421"/>
      <c r="QRZ524" s="421"/>
      <c r="QSA524" s="421"/>
      <c r="QSB524" s="421"/>
      <c r="QSC524" s="421"/>
      <c r="QSD524" s="421"/>
      <c r="QSE524" s="421"/>
      <c r="QSF524" s="421"/>
      <c r="QSG524" s="421"/>
      <c r="QSH524" s="421"/>
      <c r="QSI524" s="421"/>
      <c r="QSJ524" s="421"/>
      <c r="QSK524" s="421"/>
      <c r="QSL524" s="421"/>
      <c r="QSM524" s="421"/>
      <c r="QSN524" s="421"/>
      <c r="QSO524" s="421"/>
      <c r="QSP524" s="421"/>
      <c r="QSQ524" s="421"/>
      <c r="QSR524" s="421"/>
      <c r="QSS524" s="421"/>
      <c r="QST524" s="421"/>
      <c r="QSU524" s="421"/>
      <c r="QSV524" s="421"/>
      <c r="QSW524" s="421"/>
      <c r="QSX524" s="421"/>
      <c r="QSY524" s="421"/>
      <c r="QSZ524" s="421"/>
      <c r="QTA524" s="421"/>
      <c r="QTB524" s="421"/>
      <c r="QTC524" s="421"/>
      <c r="QTD524" s="421"/>
      <c r="QTE524" s="421"/>
      <c r="QTF524" s="421"/>
      <c r="QTG524" s="421"/>
      <c r="QTH524" s="421"/>
      <c r="QTI524" s="421"/>
      <c r="QTJ524" s="421"/>
      <c r="QTK524" s="421"/>
      <c r="QTL524" s="421"/>
      <c r="QTM524" s="421"/>
      <c r="QTN524" s="421"/>
      <c r="QTO524" s="421"/>
      <c r="QTP524" s="421"/>
      <c r="QTQ524" s="421"/>
      <c r="QTR524" s="421"/>
      <c r="QTS524" s="421"/>
      <c r="QTT524" s="421"/>
      <c r="QTU524" s="421"/>
      <c r="QTV524" s="421"/>
      <c r="QTW524" s="421"/>
      <c r="QTX524" s="421"/>
      <c r="QTY524" s="421"/>
      <c r="QTZ524" s="421"/>
      <c r="QUA524" s="421"/>
      <c r="QUB524" s="421"/>
      <c r="QUC524" s="421"/>
      <c r="QUD524" s="421"/>
      <c r="QUE524" s="421"/>
      <c r="QUF524" s="421"/>
      <c r="QUG524" s="421"/>
      <c r="QUH524" s="421"/>
      <c r="QUI524" s="421"/>
      <c r="QUJ524" s="421"/>
      <c r="QUK524" s="421"/>
      <c r="QUL524" s="421"/>
      <c r="QUM524" s="421"/>
      <c r="QUN524" s="421"/>
      <c r="QUO524" s="421"/>
      <c r="QUP524" s="421"/>
      <c r="QUQ524" s="421"/>
      <c r="QUR524" s="421"/>
      <c r="QUS524" s="421"/>
      <c r="QUT524" s="421"/>
      <c r="QUU524" s="421"/>
      <c r="QUV524" s="421"/>
      <c r="QUW524" s="421"/>
      <c r="QUX524" s="421"/>
      <c r="QUY524" s="421"/>
      <c r="QUZ524" s="421"/>
      <c r="QVA524" s="421"/>
      <c r="QVB524" s="421"/>
      <c r="QVC524" s="421"/>
      <c r="QVD524" s="421"/>
      <c r="QVE524" s="421"/>
      <c r="QVF524" s="421"/>
      <c r="QVG524" s="421"/>
      <c r="QVH524" s="421"/>
      <c r="QVI524" s="421"/>
      <c r="QVJ524" s="421"/>
      <c r="QVK524" s="421"/>
      <c r="QVL524" s="421"/>
      <c r="QVM524" s="421"/>
      <c r="QVN524" s="421"/>
      <c r="QVO524" s="421"/>
      <c r="QVP524" s="421"/>
      <c r="QVQ524" s="421"/>
      <c r="QVR524" s="421"/>
      <c r="QVS524" s="421"/>
      <c r="QVT524" s="421"/>
      <c r="QVU524" s="421"/>
      <c r="QVV524" s="421"/>
      <c r="QVW524" s="421"/>
      <c r="QVX524" s="421"/>
      <c r="QVY524" s="421"/>
      <c r="QVZ524" s="421"/>
      <c r="QWA524" s="421"/>
      <c r="QWB524" s="421"/>
      <c r="QWC524" s="421"/>
      <c r="QWD524" s="421"/>
      <c r="QWE524" s="421"/>
      <c r="QWF524" s="421"/>
      <c r="QWG524" s="421"/>
      <c r="QWH524" s="421"/>
      <c r="QWI524" s="421"/>
      <c r="QWJ524" s="421"/>
      <c r="QWK524" s="421"/>
      <c r="QWL524" s="421"/>
      <c r="QWM524" s="421"/>
      <c r="QWN524" s="421"/>
      <c r="QWO524" s="421"/>
      <c r="QWP524" s="421"/>
      <c r="QWQ524" s="421"/>
      <c r="QWR524" s="421"/>
      <c r="QWS524" s="421"/>
      <c r="QWT524" s="421"/>
      <c r="QWU524" s="421"/>
      <c r="QWV524" s="421"/>
      <c r="QWW524" s="421"/>
      <c r="QWX524" s="421"/>
      <c r="QWY524" s="421"/>
      <c r="QWZ524" s="421"/>
      <c r="QXA524" s="421"/>
      <c r="QXB524" s="421"/>
      <c r="QXC524" s="421"/>
      <c r="QXD524" s="421"/>
      <c r="QXE524" s="421"/>
      <c r="QXF524" s="421"/>
      <c r="QXG524" s="421"/>
      <c r="QXH524" s="421"/>
      <c r="QXI524" s="421"/>
      <c r="QXJ524" s="421"/>
      <c r="QXK524" s="421"/>
      <c r="QXL524" s="421"/>
      <c r="QXM524" s="421"/>
      <c r="QXN524" s="421"/>
      <c r="QXO524" s="421"/>
      <c r="QXP524" s="421"/>
      <c r="QXQ524" s="421"/>
      <c r="QXR524" s="421"/>
      <c r="QXS524" s="421"/>
      <c r="QXT524" s="421"/>
      <c r="QXU524" s="421"/>
      <c r="QXV524" s="421"/>
      <c r="QXW524" s="421"/>
      <c r="QXX524" s="421"/>
      <c r="QXY524" s="421"/>
      <c r="QXZ524" s="421"/>
      <c r="QYA524" s="421"/>
      <c r="QYB524" s="421"/>
      <c r="QYC524" s="421"/>
      <c r="QYD524" s="421"/>
      <c r="QYE524" s="421"/>
      <c r="QYF524" s="421"/>
      <c r="QYG524" s="421"/>
      <c r="QYH524" s="421"/>
      <c r="QYI524" s="421"/>
      <c r="QYJ524" s="421"/>
      <c r="QYK524" s="421"/>
      <c r="QYL524" s="421"/>
      <c r="QYM524" s="421"/>
      <c r="QYN524" s="421"/>
      <c r="QYO524" s="421"/>
      <c r="QYP524" s="421"/>
      <c r="QYQ524" s="421"/>
      <c r="QYR524" s="421"/>
      <c r="QYS524" s="421"/>
      <c r="QYT524" s="421"/>
      <c r="QYU524" s="421"/>
      <c r="QYV524" s="421"/>
      <c r="QYW524" s="421"/>
      <c r="QYX524" s="421"/>
      <c r="QYY524" s="421"/>
      <c r="QYZ524" s="421"/>
      <c r="QZA524" s="421"/>
      <c r="QZB524" s="421"/>
      <c r="QZC524" s="421"/>
      <c r="QZD524" s="421"/>
      <c r="QZE524" s="421"/>
      <c r="QZF524" s="421"/>
      <c r="QZG524" s="421"/>
      <c r="QZH524" s="421"/>
      <c r="QZI524" s="421"/>
      <c r="QZJ524" s="421"/>
      <c r="QZK524" s="421"/>
      <c r="QZL524" s="421"/>
      <c r="QZM524" s="421"/>
      <c r="QZN524" s="421"/>
      <c r="QZO524" s="421"/>
      <c r="QZP524" s="421"/>
      <c r="QZQ524" s="421"/>
      <c r="QZR524" s="421"/>
      <c r="QZS524" s="421"/>
      <c r="QZT524" s="421"/>
      <c r="QZU524" s="421"/>
      <c r="QZV524" s="421"/>
      <c r="QZW524" s="421"/>
      <c r="QZX524" s="421"/>
      <c r="QZY524" s="421"/>
      <c r="QZZ524" s="421"/>
      <c r="RAA524" s="421"/>
      <c r="RAB524" s="421"/>
      <c r="RAC524" s="421"/>
      <c r="RAD524" s="421"/>
      <c r="RAE524" s="421"/>
      <c r="RAF524" s="421"/>
      <c r="RAG524" s="421"/>
      <c r="RAH524" s="421"/>
      <c r="RAI524" s="421"/>
      <c r="RAJ524" s="421"/>
      <c r="RAK524" s="421"/>
      <c r="RAL524" s="421"/>
      <c r="RAM524" s="421"/>
      <c r="RAN524" s="421"/>
      <c r="RAO524" s="421"/>
      <c r="RAP524" s="421"/>
      <c r="RAQ524" s="421"/>
      <c r="RAR524" s="421"/>
      <c r="RAS524" s="421"/>
      <c r="RAT524" s="421"/>
      <c r="RAU524" s="421"/>
      <c r="RAV524" s="421"/>
      <c r="RAW524" s="421"/>
      <c r="RAX524" s="421"/>
      <c r="RAY524" s="421"/>
      <c r="RAZ524" s="421"/>
      <c r="RBA524" s="421"/>
      <c r="RBB524" s="421"/>
      <c r="RBC524" s="421"/>
      <c r="RBD524" s="421"/>
      <c r="RBE524" s="421"/>
      <c r="RBF524" s="421"/>
      <c r="RBG524" s="421"/>
      <c r="RBH524" s="421"/>
      <c r="RBI524" s="421"/>
      <c r="RBJ524" s="421"/>
      <c r="RBK524" s="421"/>
      <c r="RBL524" s="421"/>
      <c r="RBM524" s="421"/>
      <c r="RBN524" s="421"/>
      <c r="RBO524" s="421"/>
      <c r="RBP524" s="421"/>
      <c r="RBQ524" s="421"/>
      <c r="RBR524" s="421"/>
      <c r="RBS524" s="421"/>
      <c r="RBT524" s="421"/>
      <c r="RBU524" s="421"/>
      <c r="RBV524" s="421"/>
      <c r="RBW524" s="421"/>
      <c r="RBX524" s="421"/>
      <c r="RBY524" s="421"/>
      <c r="RBZ524" s="421"/>
      <c r="RCA524" s="421"/>
      <c r="RCB524" s="421"/>
      <c r="RCC524" s="421"/>
      <c r="RCD524" s="421"/>
      <c r="RCE524" s="421"/>
      <c r="RCF524" s="421"/>
      <c r="RCG524" s="421"/>
      <c r="RCH524" s="421"/>
      <c r="RCI524" s="421"/>
      <c r="RCJ524" s="421"/>
      <c r="RCK524" s="421"/>
      <c r="RCL524" s="421"/>
      <c r="RCM524" s="421"/>
      <c r="RCN524" s="421"/>
      <c r="RCO524" s="421"/>
      <c r="RCP524" s="421"/>
      <c r="RCQ524" s="421"/>
      <c r="RCR524" s="421"/>
      <c r="RCS524" s="421"/>
      <c r="RCT524" s="421"/>
      <c r="RCU524" s="421"/>
      <c r="RCV524" s="421"/>
      <c r="RCW524" s="421"/>
      <c r="RCX524" s="421"/>
      <c r="RCY524" s="421"/>
      <c r="RCZ524" s="421"/>
      <c r="RDA524" s="421"/>
      <c r="RDB524" s="421"/>
      <c r="RDC524" s="421"/>
      <c r="RDD524" s="421"/>
      <c r="RDE524" s="421"/>
      <c r="RDF524" s="421"/>
      <c r="RDG524" s="421"/>
      <c r="RDH524" s="421"/>
      <c r="RDI524" s="421"/>
      <c r="RDJ524" s="421"/>
      <c r="RDK524" s="421"/>
      <c r="RDL524" s="421"/>
      <c r="RDM524" s="421"/>
      <c r="RDN524" s="421"/>
      <c r="RDO524" s="421"/>
      <c r="RDP524" s="421"/>
      <c r="RDQ524" s="421"/>
      <c r="RDR524" s="421"/>
      <c r="RDS524" s="421"/>
      <c r="RDT524" s="421"/>
      <c r="RDU524" s="421"/>
      <c r="RDV524" s="421"/>
      <c r="RDW524" s="421"/>
      <c r="RDX524" s="421"/>
      <c r="RDY524" s="421"/>
      <c r="RDZ524" s="421"/>
      <c r="REA524" s="421"/>
      <c r="REB524" s="421"/>
      <c r="REC524" s="421"/>
      <c r="RED524" s="421"/>
      <c r="REE524" s="421"/>
      <c r="REF524" s="421"/>
      <c r="REG524" s="421"/>
      <c r="REH524" s="421"/>
      <c r="REI524" s="421"/>
      <c r="REJ524" s="421"/>
      <c r="REK524" s="421"/>
      <c r="REL524" s="421"/>
      <c r="REM524" s="421"/>
      <c r="REN524" s="421"/>
      <c r="REO524" s="421"/>
      <c r="REP524" s="421"/>
      <c r="REQ524" s="421"/>
      <c r="RER524" s="421"/>
      <c r="RES524" s="421"/>
      <c r="RET524" s="421"/>
      <c r="REU524" s="421"/>
      <c r="REV524" s="421"/>
      <c r="REW524" s="421"/>
      <c r="REX524" s="421"/>
      <c r="REY524" s="421"/>
      <c r="REZ524" s="421"/>
      <c r="RFA524" s="421"/>
      <c r="RFB524" s="421"/>
      <c r="RFC524" s="421"/>
      <c r="RFD524" s="421"/>
      <c r="RFE524" s="421"/>
      <c r="RFF524" s="421"/>
      <c r="RFG524" s="421"/>
      <c r="RFH524" s="421"/>
      <c r="RFI524" s="421"/>
      <c r="RFJ524" s="421"/>
      <c r="RFK524" s="421"/>
      <c r="RFL524" s="421"/>
      <c r="RFM524" s="421"/>
      <c r="RFN524" s="421"/>
      <c r="RFO524" s="421"/>
      <c r="RFP524" s="421"/>
      <c r="RFQ524" s="421"/>
      <c r="RFR524" s="421"/>
      <c r="RFS524" s="421"/>
      <c r="RFT524" s="421"/>
      <c r="RFU524" s="421"/>
      <c r="RFV524" s="421"/>
      <c r="RFW524" s="421"/>
      <c r="RFX524" s="421"/>
      <c r="RFY524" s="421"/>
      <c r="RFZ524" s="421"/>
      <c r="RGA524" s="421"/>
      <c r="RGB524" s="421"/>
      <c r="RGC524" s="421"/>
      <c r="RGD524" s="421"/>
      <c r="RGE524" s="421"/>
      <c r="RGF524" s="421"/>
      <c r="RGG524" s="421"/>
      <c r="RGH524" s="421"/>
      <c r="RGI524" s="421"/>
      <c r="RGJ524" s="421"/>
      <c r="RGK524" s="421"/>
      <c r="RGL524" s="421"/>
      <c r="RGM524" s="421"/>
      <c r="RGN524" s="421"/>
      <c r="RGO524" s="421"/>
      <c r="RGP524" s="421"/>
      <c r="RGQ524" s="421"/>
      <c r="RGR524" s="421"/>
      <c r="RGS524" s="421"/>
      <c r="RGT524" s="421"/>
      <c r="RGU524" s="421"/>
      <c r="RGV524" s="421"/>
      <c r="RGW524" s="421"/>
      <c r="RGX524" s="421"/>
      <c r="RGY524" s="421"/>
      <c r="RGZ524" s="421"/>
      <c r="RHA524" s="421"/>
      <c r="RHB524" s="421"/>
      <c r="RHC524" s="421"/>
      <c r="RHD524" s="421"/>
      <c r="RHE524" s="421"/>
      <c r="RHF524" s="421"/>
      <c r="RHG524" s="421"/>
      <c r="RHH524" s="421"/>
      <c r="RHI524" s="421"/>
      <c r="RHJ524" s="421"/>
      <c r="RHK524" s="421"/>
      <c r="RHL524" s="421"/>
      <c r="RHM524" s="421"/>
      <c r="RHN524" s="421"/>
      <c r="RHO524" s="421"/>
      <c r="RHP524" s="421"/>
      <c r="RHQ524" s="421"/>
      <c r="RHR524" s="421"/>
      <c r="RHS524" s="421"/>
      <c r="RHT524" s="421"/>
      <c r="RHU524" s="421"/>
      <c r="RHV524" s="421"/>
      <c r="RHW524" s="421"/>
      <c r="RHX524" s="421"/>
      <c r="RHY524" s="421"/>
      <c r="RHZ524" s="421"/>
      <c r="RIA524" s="421"/>
      <c r="RIB524" s="421"/>
      <c r="RIC524" s="421"/>
      <c r="RID524" s="421"/>
      <c r="RIE524" s="421"/>
      <c r="RIF524" s="421"/>
      <c r="RIG524" s="421"/>
      <c r="RIH524" s="421"/>
      <c r="RII524" s="421"/>
      <c r="RIJ524" s="421"/>
      <c r="RIK524" s="421"/>
      <c r="RIL524" s="421"/>
      <c r="RIM524" s="421"/>
      <c r="RIN524" s="421"/>
      <c r="RIO524" s="421"/>
      <c r="RIP524" s="421"/>
      <c r="RIQ524" s="421"/>
      <c r="RIR524" s="421"/>
      <c r="RIS524" s="421"/>
      <c r="RIT524" s="421"/>
      <c r="RIU524" s="421"/>
      <c r="RIV524" s="421"/>
      <c r="RIW524" s="421"/>
      <c r="RIX524" s="421"/>
      <c r="RIY524" s="421"/>
      <c r="RIZ524" s="421"/>
      <c r="RJA524" s="421"/>
      <c r="RJB524" s="421"/>
      <c r="RJC524" s="421"/>
      <c r="RJD524" s="421"/>
      <c r="RJE524" s="421"/>
      <c r="RJF524" s="421"/>
      <c r="RJG524" s="421"/>
      <c r="RJH524" s="421"/>
      <c r="RJI524" s="421"/>
      <c r="RJJ524" s="421"/>
      <c r="RJK524" s="421"/>
      <c r="RJL524" s="421"/>
      <c r="RJM524" s="421"/>
      <c r="RJN524" s="421"/>
      <c r="RJO524" s="421"/>
      <c r="RJP524" s="421"/>
      <c r="RJQ524" s="421"/>
      <c r="RJR524" s="421"/>
      <c r="RJS524" s="421"/>
      <c r="RJT524" s="421"/>
      <c r="RJU524" s="421"/>
      <c r="RJV524" s="421"/>
      <c r="RJW524" s="421"/>
      <c r="RJX524" s="421"/>
      <c r="RJY524" s="421"/>
      <c r="RJZ524" s="421"/>
      <c r="RKA524" s="421"/>
      <c r="RKB524" s="421"/>
      <c r="RKC524" s="421"/>
      <c r="RKD524" s="421"/>
      <c r="RKE524" s="421"/>
      <c r="RKF524" s="421"/>
      <c r="RKG524" s="421"/>
      <c r="RKH524" s="421"/>
      <c r="RKI524" s="421"/>
      <c r="RKJ524" s="421"/>
      <c r="RKK524" s="421"/>
      <c r="RKL524" s="421"/>
      <c r="RKM524" s="421"/>
      <c r="RKN524" s="421"/>
      <c r="RKO524" s="421"/>
      <c r="RKP524" s="421"/>
      <c r="RKQ524" s="421"/>
      <c r="RKR524" s="421"/>
      <c r="RKS524" s="421"/>
      <c r="RKT524" s="421"/>
      <c r="RKU524" s="421"/>
      <c r="RKV524" s="421"/>
      <c r="RKW524" s="421"/>
      <c r="RKX524" s="421"/>
      <c r="RKY524" s="421"/>
      <c r="RKZ524" s="421"/>
      <c r="RLA524" s="421"/>
      <c r="RLB524" s="421"/>
      <c r="RLC524" s="421"/>
      <c r="RLD524" s="421"/>
      <c r="RLE524" s="421"/>
      <c r="RLF524" s="421"/>
      <c r="RLG524" s="421"/>
      <c r="RLH524" s="421"/>
      <c r="RLI524" s="421"/>
      <c r="RLJ524" s="421"/>
      <c r="RLK524" s="421"/>
      <c r="RLL524" s="421"/>
      <c r="RLM524" s="421"/>
      <c r="RLN524" s="421"/>
      <c r="RLO524" s="421"/>
      <c r="RLP524" s="421"/>
      <c r="RLQ524" s="421"/>
      <c r="RLR524" s="421"/>
      <c r="RLS524" s="421"/>
      <c r="RLT524" s="421"/>
      <c r="RLU524" s="421"/>
      <c r="RLV524" s="421"/>
      <c r="RLW524" s="421"/>
      <c r="RLX524" s="421"/>
      <c r="RLY524" s="421"/>
      <c r="RLZ524" s="421"/>
      <c r="RMA524" s="421"/>
      <c r="RMB524" s="421"/>
      <c r="RMC524" s="421"/>
      <c r="RMD524" s="421"/>
      <c r="RME524" s="421"/>
      <c r="RMF524" s="421"/>
      <c r="RMG524" s="421"/>
      <c r="RMH524" s="421"/>
      <c r="RMI524" s="421"/>
      <c r="RMJ524" s="421"/>
      <c r="RMK524" s="421"/>
      <c r="RML524" s="421"/>
      <c r="RMM524" s="421"/>
      <c r="RMN524" s="421"/>
      <c r="RMO524" s="421"/>
      <c r="RMP524" s="421"/>
      <c r="RMQ524" s="421"/>
      <c r="RMR524" s="421"/>
      <c r="RMS524" s="421"/>
      <c r="RMT524" s="421"/>
      <c r="RMU524" s="421"/>
      <c r="RMV524" s="421"/>
      <c r="RMW524" s="421"/>
      <c r="RMX524" s="421"/>
      <c r="RMY524" s="421"/>
      <c r="RMZ524" s="421"/>
      <c r="RNA524" s="421"/>
      <c r="RNB524" s="421"/>
      <c r="RNC524" s="421"/>
      <c r="RND524" s="421"/>
      <c r="RNE524" s="421"/>
      <c r="RNF524" s="421"/>
      <c r="RNG524" s="421"/>
      <c r="RNH524" s="421"/>
      <c r="RNI524" s="421"/>
      <c r="RNJ524" s="421"/>
      <c r="RNK524" s="421"/>
      <c r="RNL524" s="421"/>
      <c r="RNM524" s="421"/>
      <c r="RNN524" s="421"/>
      <c r="RNO524" s="421"/>
      <c r="RNP524" s="421"/>
      <c r="RNQ524" s="421"/>
      <c r="RNR524" s="421"/>
      <c r="RNS524" s="421"/>
      <c r="RNT524" s="421"/>
      <c r="RNU524" s="421"/>
      <c r="RNV524" s="421"/>
      <c r="RNW524" s="421"/>
      <c r="RNX524" s="421"/>
      <c r="RNY524" s="421"/>
      <c r="RNZ524" s="421"/>
      <c r="ROA524" s="421"/>
      <c r="ROB524" s="421"/>
      <c r="ROC524" s="421"/>
      <c r="ROD524" s="421"/>
      <c r="ROE524" s="421"/>
      <c r="ROF524" s="421"/>
      <c r="ROG524" s="421"/>
      <c r="ROH524" s="421"/>
      <c r="ROI524" s="421"/>
      <c r="ROJ524" s="421"/>
      <c r="ROK524" s="421"/>
      <c r="ROL524" s="421"/>
      <c r="ROM524" s="421"/>
      <c r="RON524" s="421"/>
      <c r="ROO524" s="421"/>
      <c r="ROP524" s="421"/>
      <c r="ROQ524" s="421"/>
      <c r="ROR524" s="421"/>
      <c r="ROS524" s="421"/>
      <c r="ROT524" s="421"/>
      <c r="ROU524" s="421"/>
      <c r="ROV524" s="421"/>
      <c r="ROW524" s="421"/>
      <c r="ROX524" s="421"/>
      <c r="ROY524" s="421"/>
      <c r="ROZ524" s="421"/>
      <c r="RPA524" s="421"/>
      <c r="RPB524" s="421"/>
      <c r="RPC524" s="421"/>
      <c r="RPD524" s="421"/>
      <c r="RPE524" s="421"/>
      <c r="RPF524" s="421"/>
      <c r="RPG524" s="421"/>
      <c r="RPH524" s="421"/>
      <c r="RPI524" s="421"/>
      <c r="RPJ524" s="421"/>
      <c r="RPK524" s="421"/>
      <c r="RPL524" s="421"/>
      <c r="RPM524" s="421"/>
      <c r="RPN524" s="421"/>
      <c r="RPO524" s="421"/>
      <c r="RPP524" s="421"/>
      <c r="RPQ524" s="421"/>
      <c r="RPR524" s="421"/>
      <c r="RPS524" s="421"/>
      <c r="RPT524" s="421"/>
      <c r="RPU524" s="421"/>
      <c r="RPV524" s="421"/>
      <c r="RPW524" s="421"/>
      <c r="RPX524" s="421"/>
      <c r="RPY524" s="421"/>
      <c r="RPZ524" s="421"/>
      <c r="RQA524" s="421"/>
      <c r="RQB524" s="421"/>
      <c r="RQC524" s="421"/>
      <c r="RQD524" s="421"/>
      <c r="RQE524" s="421"/>
      <c r="RQF524" s="421"/>
      <c r="RQG524" s="421"/>
      <c r="RQH524" s="421"/>
      <c r="RQI524" s="421"/>
      <c r="RQJ524" s="421"/>
      <c r="RQK524" s="421"/>
      <c r="RQL524" s="421"/>
      <c r="RQM524" s="421"/>
      <c r="RQN524" s="421"/>
      <c r="RQO524" s="421"/>
      <c r="RQP524" s="421"/>
      <c r="RQQ524" s="421"/>
      <c r="RQR524" s="421"/>
      <c r="RQS524" s="421"/>
      <c r="RQT524" s="421"/>
      <c r="RQU524" s="421"/>
      <c r="RQV524" s="421"/>
      <c r="RQW524" s="421"/>
      <c r="RQX524" s="421"/>
      <c r="RQY524" s="421"/>
      <c r="RQZ524" s="421"/>
      <c r="RRA524" s="421"/>
      <c r="RRB524" s="421"/>
      <c r="RRC524" s="421"/>
      <c r="RRD524" s="421"/>
      <c r="RRE524" s="421"/>
      <c r="RRF524" s="421"/>
      <c r="RRG524" s="421"/>
      <c r="RRH524" s="421"/>
      <c r="RRI524" s="421"/>
      <c r="RRJ524" s="421"/>
      <c r="RRK524" s="421"/>
      <c r="RRL524" s="421"/>
      <c r="RRM524" s="421"/>
      <c r="RRN524" s="421"/>
      <c r="RRO524" s="421"/>
      <c r="RRP524" s="421"/>
      <c r="RRQ524" s="421"/>
      <c r="RRR524" s="421"/>
      <c r="RRS524" s="421"/>
      <c r="RRT524" s="421"/>
      <c r="RRU524" s="421"/>
      <c r="RRV524" s="421"/>
      <c r="RRW524" s="421"/>
      <c r="RRX524" s="421"/>
      <c r="RRY524" s="421"/>
      <c r="RRZ524" s="421"/>
      <c r="RSA524" s="421"/>
      <c r="RSB524" s="421"/>
      <c r="RSC524" s="421"/>
      <c r="RSD524" s="421"/>
      <c r="RSE524" s="421"/>
      <c r="RSF524" s="421"/>
      <c r="RSG524" s="421"/>
      <c r="RSH524" s="421"/>
      <c r="RSI524" s="421"/>
      <c r="RSJ524" s="421"/>
      <c r="RSK524" s="421"/>
      <c r="RSL524" s="421"/>
      <c r="RSM524" s="421"/>
      <c r="RSN524" s="421"/>
      <c r="RSO524" s="421"/>
      <c r="RSP524" s="421"/>
      <c r="RSQ524" s="421"/>
      <c r="RSR524" s="421"/>
      <c r="RSS524" s="421"/>
      <c r="RST524" s="421"/>
      <c r="RSU524" s="421"/>
      <c r="RSV524" s="421"/>
      <c r="RSW524" s="421"/>
      <c r="RSX524" s="421"/>
      <c r="RSY524" s="421"/>
      <c r="RSZ524" s="421"/>
      <c r="RTA524" s="421"/>
      <c r="RTB524" s="421"/>
      <c r="RTC524" s="421"/>
      <c r="RTD524" s="421"/>
      <c r="RTE524" s="421"/>
      <c r="RTF524" s="421"/>
      <c r="RTG524" s="421"/>
      <c r="RTH524" s="421"/>
      <c r="RTI524" s="421"/>
      <c r="RTJ524" s="421"/>
      <c r="RTK524" s="421"/>
      <c r="RTL524" s="421"/>
      <c r="RTM524" s="421"/>
      <c r="RTN524" s="421"/>
      <c r="RTO524" s="421"/>
      <c r="RTP524" s="421"/>
      <c r="RTQ524" s="421"/>
      <c r="RTR524" s="421"/>
      <c r="RTS524" s="421"/>
      <c r="RTT524" s="421"/>
      <c r="RTU524" s="421"/>
      <c r="RTV524" s="421"/>
      <c r="RTW524" s="421"/>
      <c r="RTX524" s="421"/>
      <c r="RTY524" s="421"/>
      <c r="RTZ524" s="421"/>
      <c r="RUA524" s="421"/>
      <c r="RUB524" s="421"/>
      <c r="RUC524" s="421"/>
      <c r="RUD524" s="421"/>
      <c r="RUE524" s="421"/>
      <c r="RUF524" s="421"/>
      <c r="RUG524" s="421"/>
      <c r="RUH524" s="421"/>
      <c r="RUI524" s="421"/>
      <c r="RUJ524" s="421"/>
      <c r="RUK524" s="421"/>
      <c r="RUL524" s="421"/>
      <c r="RUM524" s="421"/>
      <c r="RUN524" s="421"/>
      <c r="RUO524" s="421"/>
      <c r="RUP524" s="421"/>
      <c r="RUQ524" s="421"/>
      <c r="RUR524" s="421"/>
      <c r="RUS524" s="421"/>
      <c r="RUT524" s="421"/>
      <c r="RUU524" s="421"/>
      <c r="RUV524" s="421"/>
      <c r="RUW524" s="421"/>
      <c r="RUX524" s="421"/>
      <c r="RUY524" s="421"/>
      <c r="RUZ524" s="421"/>
      <c r="RVA524" s="421"/>
      <c r="RVB524" s="421"/>
      <c r="RVC524" s="421"/>
      <c r="RVD524" s="421"/>
      <c r="RVE524" s="421"/>
      <c r="RVF524" s="421"/>
      <c r="RVG524" s="421"/>
      <c r="RVH524" s="421"/>
      <c r="RVI524" s="421"/>
      <c r="RVJ524" s="421"/>
      <c r="RVK524" s="421"/>
      <c r="RVL524" s="421"/>
      <c r="RVM524" s="421"/>
      <c r="RVN524" s="421"/>
      <c r="RVO524" s="421"/>
      <c r="RVP524" s="421"/>
      <c r="RVQ524" s="421"/>
      <c r="RVR524" s="421"/>
      <c r="RVS524" s="421"/>
      <c r="RVT524" s="421"/>
      <c r="RVU524" s="421"/>
      <c r="RVV524" s="421"/>
      <c r="RVW524" s="421"/>
      <c r="RVX524" s="421"/>
      <c r="RVY524" s="421"/>
      <c r="RVZ524" s="421"/>
      <c r="RWA524" s="421"/>
      <c r="RWB524" s="421"/>
      <c r="RWC524" s="421"/>
      <c r="RWD524" s="421"/>
      <c r="RWE524" s="421"/>
      <c r="RWF524" s="421"/>
      <c r="RWG524" s="421"/>
      <c r="RWH524" s="421"/>
      <c r="RWI524" s="421"/>
      <c r="RWJ524" s="421"/>
      <c r="RWK524" s="421"/>
      <c r="RWL524" s="421"/>
      <c r="RWM524" s="421"/>
      <c r="RWN524" s="421"/>
      <c r="RWO524" s="421"/>
      <c r="RWP524" s="421"/>
      <c r="RWQ524" s="421"/>
      <c r="RWR524" s="421"/>
      <c r="RWS524" s="421"/>
      <c r="RWT524" s="421"/>
      <c r="RWU524" s="421"/>
      <c r="RWV524" s="421"/>
      <c r="RWW524" s="421"/>
      <c r="RWX524" s="421"/>
      <c r="RWY524" s="421"/>
      <c r="RWZ524" s="421"/>
      <c r="RXA524" s="421"/>
      <c r="RXB524" s="421"/>
      <c r="RXC524" s="421"/>
      <c r="RXD524" s="421"/>
      <c r="RXE524" s="421"/>
      <c r="RXF524" s="421"/>
      <c r="RXG524" s="421"/>
      <c r="RXH524" s="421"/>
      <c r="RXI524" s="421"/>
      <c r="RXJ524" s="421"/>
      <c r="RXK524" s="421"/>
      <c r="RXL524" s="421"/>
      <c r="RXM524" s="421"/>
      <c r="RXN524" s="421"/>
      <c r="RXO524" s="421"/>
      <c r="RXP524" s="421"/>
      <c r="RXQ524" s="421"/>
      <c r="RXR524" s="421"/>
      <c r="RXS524" s="421"/>
      <c r="RXT524" s="421"/>
      <c r="RXU524" s="421"/>
      <c r="RXV524" s="421"/>
      <c r="RXW524" s="421"/>
      <c r="RXX524" s="421"/>
      <c r="RXY524" s="421"/>
      <c r="RXZ524" s="421"/>
      <c r="RYA524" s="421"/>
      <c r="RYB524" s="421"/>
      <c r="RYC524" s="421"/>
      <c r="RYD524" s="421"/>
      <c r="RYE524" s="421"/>
      <c r="RYF524" s="421"/>
      <c r="RYG524" s="421"/>
      <c r="RYH524" s="421"/>
      <c r="RYI524" s="421"/>
      <c r="RYJ524" s="421"/>
      <c r="RYK524" s="421"/>
      <c r="RYL524" s="421"/>
      <c r="RYM524" s="421"/>
      <c r="RYN524" s="421"/>
      <c r="RYO524" s="421"/>
      <c r="RYP524" s="421"/>
      <c r="RYQ524" s="421"/>
      <c r="RYR524" s="421"/>
      <c r="RYS524" s="421"/>
      <c r="RYT524" s="421"/>
      <c r="RYU524" s="421"/>
      <c r="RYV524" s="421"/>
      <c r="RYW524" s="421"/>
      <c r="RYX524" s="421"/>
      <c r="RYY524" s="421"/>
      <c r="RYZ524" s="421"/>
      <c r="RZA524" s="421"/>
      <c r="RZB524" s="421"/>
      <c r="RZC524" s="421"/>
      <c r="RZD524" s="421"/>
      <c r="RZE524" s="421"/>
      <c r="RZF524" s="421"/>
      <c r="RZG524" s="421"/>
      <c r="RZH524" s="421"/>
      <c r="RZI524" s="421"/>
      <c r="RZJ524" s="421"/>
      <c r="RZK524" s="421"/>
      <c r="RZL524" s="421"/>
      <c r="RZM524" s="421"/>
      <c r="RZN524" s="421"/>
      <c r="RZO524" s="421"/>
      <c r="RZP524" s="421"/>
      <c r="RZQ524" s="421"/>
      <c r="RZR524" s="421"/>
      <c r="RZS524" s="421"/>
      <c r="RZT524" s="421"/>
      <c r="RZU524" s="421"/>
      <c r="RZV524" s="421"/>
      <c r="RZW524" s="421"/>
      <c r="RZX524" s="421"/>
      <c r="RZY524" s="421"/>
      <c r="RZZ524" s="421"/>
      <c r="SAA524" s="421"/>
      <c r="SAB524" s="421"/>
      <c r="SAC524" s="421"/>
      <c r="SAD524" s="421"/>
      <c r="SAE524" s="421"/>
      <c r="SAF524" s="421"/>
      <c r="SAG524" s="421"/>
      <c r="SAH524" s="421"/>
      <c r="SAI524" s="421"/>
      <c r="SAJ524" s="421"/>
      <c r="SAK524" s="421"/>
      <c r="SAL524" s="421"/>
      <c r="SAM524" s="421"/>
      <c r="SAN524" s="421"/>
      <c r="SAO524" s="421"/>
      <c r="SAP524" s="421"/>
      <c r="SAQ524" s="421"/>
      <c r="SAR524" s="421"/>
      <c r="SAS524" s="421"/>
      <c r="SAT524" s="421"/>
      <c r="SAU524" s="421"/>
      <c r="SAV524" s="421"/>
      <c r="SAW524" s="421"/>
      <c r="SAX524" s="421"/>
      <c r="SAY524" s="421"/>
      <c r="SAZ524" s="421"/>
      <c r="SBA524" s="421"/>
      <c r="SBB524" s="421"/>
      <c r="SBC524" s="421"/>
      <c r="SBD524" s="421"/>
      <c r="SBE524" s="421"/>
      <c r="SBF524" s="421"/>
      <c r="SBG524" s="421"/>
      <c r="SBH524" s="421"/>
      <c r="SBI524" s="421"/>
      <c r="SBJ524" s="421"/>
      <c r="SBK524" s="421"/>
      <c r="SBL524" s="421"/>
      <c r="SBM524" s="421"/>
      <c r="SBN524" s="421"/>
      <c r="SBO524" s="421"/>
      <c r="SBP524" s="421"/>
      <c r="SBQ524" s="421"/>
      <c r="SBR524" s="421"/>
      <c r="SBS524" s="421"/>
      <c r="SBT524" s="421"/>
      <c r="SBU524" s="421"/>
      <c r="SBV524" s="421"/>
      <c r="SBW524" s="421"/>
      <c r="SBX524" s="421"/>
      <c r="SBY524" s="421"/>
      <c r="SBZ524" s="421"/>
      <c r="SCA524" s="421"/>
      <c r="SCB524" s="421"/>
      <c r="SCC524" s="421"/>
      <c r="SCD524" s="421"/>
      <c r="SCE524" s="421"/>
      <c r="SCF524" s="421"/>
      <c r="SCG524" s="421"/>
      <c r="SCH524" s="421"/>
      <c r="SCI524" s="421"/>
      <c r="SCJ524" s="421"/>
      <c r="SCK524" s="421"/>
      <c r="SCL524" s="421"/>
      <c r="SCM524" s="421"/>
      <c r="SCN524" s="421"/>
      <c r="SCO524" s="421"/>
      <c r="SCP524" s="421"/>
      <c r="SCQ524" s="421"/>
      <c r="SCR524" s="421"/>
      <c r="SCS524" s="421"/>
      <c r="SCT524" s="421"/>
      <c r="SCU524" s="421"/>
      <c r="SCV524" s="421"/>
      <c r="SCW524" s="421"/>
      <c r="SCX524" s="421"/>
      <c r="SCY524" s="421"/>
      <c r="SCZ524" s="421"/>
      <c r="SDA524" s="421"/>
      <c r="SDB524" s="421"/>
      <c r="SDC524" s="421"/>
      <c r="SDD524" s="421"/>
      <c r="SDE524" s="421"/>
      <c r="SDF524" s="421"/>
      <c r="SDG524" s="421"/>
      <c r="SDH524" s="421"/>
      <c r="SDI524" s="421"/>
      <c r="SDJ524" s="421"/>
      <c r="SDK524" s="421"/>
      <c r="SDL524" s="421"/>
      <c r="SDM524" s="421"/>
      <c r="SDN524" s="421"/>
      <c r="SDO524" s="421"/>
      <c r="SDP524" s="421"/>
      <c r="SDQ524" s="421"/>
      <c r="SDR524" s="421"/>
      <c r="SDS524" s="421"/>
      <c r="SDT524" s="421"/>
      <c r="SDU524" s="421"/>
      <c r="SDV524" s="421"/>
      <c r="SDW524" s="421"/>
      <c r="SDX524" s="421"/>
      <c r="SDY524" s="421"/>
      <c r="SDZ524" s="421"/>
      <c r="SEA524" s="421"/>
      <c r="SEB524" s="421"/>
      <c r="SEC524" s="421"/>
      <c r="SED524" s="421"/>
      <c r="SEE524" s="421"/>
      <c r="SEF524" s="421"/>
      <c r="SEG524" s="421"/>
      <c r="SEH524" s="421"/>
      <c r="SEI524" s="421"/>
      <c r="SEJ524" s="421"/>
      <c r="SEK524" s="421"/>
      <c r="SEL524" s="421"/>
      <c r="SEM524" s="421"/>
      <c r="SEN524" s="421"/>
      <c r="SEO524" s="421"/>
      <c r="SEP524" s="421"/>
      <c r="SEQ524" s="421"/>
      <c r="SER524" s="421"/>
      <c r="SES524" s="421"/>
      <c r="SET524" s="421"/>
      <c r="SEU524" s="421"/>
      <c r="SEV524" s="421"/>
      <c r="SEW524" s="421"/>
      <c r="SEX524" s="421"/>
      <c r="SEY524" s="421"/>
      <c r="SEZ524" s="421"/>
      <c r="SFA524" s="421"/>
      <c r="SFB524" s="421"/>
      <c r="SFC524" s="421"/>
      <c r="SFD524" s="421"/>
      <c r="SFE524" s="421"/>
      <c r="SFF524" s="421"/>
      <c r="SFG524" s="421"/>
      <c r="SFH524" s="421"/>
      <c r="SFI524" s="421"/>
      <c r="SFJ524" s="421"/>
      <c r="SFK524" s="421"/>
      <c r="SFL524" s="421"/>
      <c r="SFM524" s="421"/>
      <c r="SFN524" s="421"/>
      <c r="SFO524" s="421"/>
      <c r="SFP524" s="421"/>
      <c r="SFQ524" s="421"/>
      <c r="SFR524" s="421"/>
      <c r="SFS524" s="421"/>
      <c r="SFT524" s="421"/>
      <c r="SFU524" s="421"/>
      <c r="SFV524" s="421"/>
      <c r="SFW524" s="421"/>
      <c r="SFX524" s="421"/>
      <c r="SFY524" s="421"/>
      <c r="SFZ524" s="421"/>
      <c r="SGA524" s="421"/>
      <c r="SGB524" s="421"/>
      <c r="SGC524" s="421"/>
      <c r="SGD524" s="421"/>
      <c r="SGE524" s="421"/>
      <c r="SGF524" s="421"/>
      <c r="SGG524" s="421"/>
      <c r="SGH524" s="421"/>
      <c r="SGI524" s="421"/>
      <c r="SGJ524" s="421"/>
      <c r="SGK524" s="421"/>
      <c r="SGL524" s="421"/>
      <c r="SGM524" s="421"/>
      <c r="SGN524" s="421"/>
      <c r="SGO524" s="421"/>
      <c r="SGP524" s="421"/>
      <c r="SGQ524" s="421"/>
      <c r="SGR524" s="421"/>
      <c r="SGS524" s="421"/>
      <c r="SGT524" s="421"/>
      <c r="SGU524" s="421"/>
      <c r="SGV524" s="421"/>
      <c r="SGW524" s="421"/>
      <c r="SGX524" s="421"/>
      <c r="SGY524" s="421"/>
      <c r="SGZ524" s="421"/>
      <c r="SHA524" s="421"/>
      <c r="SHB524" s="421"/>
      <c r="SHC524" s="421"/>
      <c r="SHD524" s="421"/>
      <c r="SHE524" s="421"/>
      <c r="SHF524" s="421"/>
      <c r="SHG524" s="421"/>
      <c r="SHH524" s="421"/>
      <c r="SHI524" s="421"/>
      <c r="SHJ524" s="421"/>
      <c r="SHK524" s="421"/>
      <c r="SHL524" s="421"/>
      <c r="SHM524" s="421"/>
      <c r="SHN524" s="421"/>
      <c r="SHO524" s="421"/>
      <c r="SHP524" s="421"/>
      <c r="SHQ524" s="421"/>
      <c r="SHR524" s="421"/>
      <c r="SHS524" s="421"/>
      <c r="SHT524" s="421"/>
      <c r="SHU524" s="421"/>
      <c r="SHV524" s="421"/>
      <c r="SHW524" s="421"/>
      <c r="SHX524" s="421"/>
      <c r="SHY524" s="421"/>
      <c r="SHZ524" s="421"/>
      <c r="SIA524" s="421"/>
      <c r="SIB524" s="421"/>
      <c r="SIC524" s="421"/>
      <c r="SID524" s="421"/>
      <c r="SIE524" s="421"/>
      <c r="SIF524" s="421"/>
      <c r="SIG524" s="421"/>
      <c r="SIH524" s="421"/>
      <c r="SII524" s="421"/>
      <c r="SIJ524" s="421"/>
      <c r="SIK524" s="421"/>
      <c r="SIL524" s="421"/>
      <c r="SIM524" s="421"/>
      <c r="SIN524" s="421"/>
      <c r="SIO524" s="421"/>
      <c r="SIP524" s="421"/>
      <c r="SIQ524" s="421"/>
      <c r="SIR524" s="421"/>
      <c r="SIS524" s="421"/>
      <c r="SIT524" s="421"/>
      <c r="SIU524" s="421"/>
      <c r="SIV524" s="421"/>
      <c r="SIW524" s="421"/>
      <c r="SIX524" s="421"/>
      <c r="SIY524" s="421"/>
      <c r="SIZ524" s="421"/>
      <c r="SJA524" s="421"/>
      <c r="SJB524" s="421"/>
      <c r="SJC524" s="421"/>
      <c r="SJD524" s="421"/>
      <c r="SJE524" s="421"/>
      <c r="SJF524" s="421"/>
      <c r="SJG524" s="421"/>
      <c r="SJH524" s="421"/>
      <c r="SJI524" s="421"/>
      <c r="SJJ524" s="421"/>
      <c r="SJK524" s="421"/>
      <c r="SJL524" s="421"/>
      <c r="SJM524" s="421"/>
      <c r="SJN524" s="421"/>
      <c r="SJO524" s="421"/>
      <c r="SJP524" s="421"/>
      <c r="SJQ524" s="421"/>
      <c r="SJR524" s="421"/>
      <c r="SJS524" s="421"/>
      <c r="SJT524" s="421"/>
      <c r="SJU524" s="421"/>
      <c r="SJV524" s="421"/>
      <c r="SJW524" s="421"/>
      <c r="SJX524" s="421"/>
      <c r="SJY524" s="421"/>
      <c r="SJZ524" s="421"/>
      <c r="SKA524" s="421"/>
      <c r="SKB524" s="421"/>
      <c r="SKC524" s="421"/>
      <c r="SKD524" s="421"/>
      <c r="SKE524" s="421"/>
      <c r="SKF524" s="421"/>
      <c r="SKG524" s="421"/>
      <c r="SKH524" s="421"/>
      <c r="SKI524" s="421"/>
      <c r="SKJ524" s="421"/>
      <c r="SKK524" s="421"/>
      <c r="SKL524" s="421"/>
      <c r="SKM524" s="421"/>
      <c r="SKN524" s="421"/>
      <c r="SKO524" s="421"/>
      <c r="SKP524" s="421"/>
      <c r="SKQ524" s="421"/>
      <c r="SKR524" s="421"/>
      <c r="SKS524" s="421"/>
      <c r="SKT524" s="421"/>
      <c r="SKU524" s="421"/>
      <c r="SKV524" s="421"/>
      <c r="SKW524" s="421"/>
      <c r="SKX524" s="421"/>
      <c r="SKY524" s="421"/>
      <c r="SKZ524" s="421"/>
      <c r="SLA524" s="421"/>
      <c r="SLB524" s="421"/>
      <c r="SLC524" s="421"/>
      <c r="SLD524" s="421"/>
      <c r="SLE524" s="421"/>
      <c r="SLF524" s="421"/>
      <c r="SLG524" s="421"/>
      <c r="SLH524" s="421"/>
      <c r="SLI524" s="421"/>
      <c r="SLJ524" s="421"/>
      <c r="SLK524" s="421"/>
      <c r="SLL524" s="421"/>
      <c r="SLM524" s="421"/>
      <c r="SLN524" s="421"/>
      <c r="SLO524" s="421"/>
      <c r="SLP524" s="421"/>
      <c r="SLQ524" s="421"/>
      <c r="SLR524" s="421"/>
      <c r="SLS524" s="421"/>
      <c r="SLT524" s="421"/>
      <c r="SLU524" s="421"/>
      <c r="SLV524" s="421"/>
      <c r="SLW524" s="421"/>
      <c r="SLX524" s="421"/>
      <c r="SLY524" s="421"/>
      <c r="SLZ524" s="421"/>
      <c r="SMA524" s="421"/>
      <c r="SMB524" s="421"/>
      <c r="SMC524" s="421"/>
      <c r="SMD524" s="421"/>
      <c r="SME524" s="421"/>
      <c r="SMF524" s="421"/>
      <c r="SMG524" s="421"/>
      <c r="SMH524" s="421"/>
      <c r="SMI524" s="421"/>
      <c r="SMJ524" s="421"/>
      <c r="SMK524" s="421"/>
      <c r="SML524" s="421"/>
      <c r="SMM524" s="421"/>
      <c r="SMN524" s="421"/>
      <c r="SMO524" s="421"/>
      <c r="SMP524" s="421"/>
      <c r="SMQ524" s="421"/>
      <c r="SMR524" s="421"/>
      <c r="SMS524" s="421"/>
      <c r="SMT524" s="421"/>
      <c r="SMU524" s="421"/>
      <c r="SMV524" s="421"/>
      <c r="SMW524" s="421"/>
      <c r="SMX524" s="421"/>
      <c r="SMY524" s="421"/>
      <c r="SMZ524" s="421"/>
      <c r="SNA524" s="421"/>
      <c r="SNB524" s="421"/>
      <c r="SNC524" s="421"/>
      <c r="SND524" s="421"/>
      <c r="SNE524" s="421"/>
      <c r="SNF524" s="421"/>
      <c r="SNG524" s="421"/>
      <c r="SNH524" s="421"/>
      <c r="SNI524" s="421"/>
      <c r="SNJ524" s="421"/>
      <c r="SNK524" s="421"/>
      <c r="SNL524" s="421"/>
      <c r="SNM524" s="421"/>
      <c r="SNN524" s="421"/>
      <c r="SNO524" s="421"/>
      <c r="SNP524" s="421"/>
      <c r="SNQ524" s="421"/>
      <c r="SNR524" s="421"/>
      <c r="SNS524" s="421"/>
      <c r="SNT524" s="421"/>
      <c r="SNU524" s="421"/>
      <c r="SNV524" s="421"/>
      <c r="SNW524" s="421"/>
      <c r="SNX524" s="421"/>
      <c r="SNY524" s="421"/>
      <c r="SNZ524" s="421"/>
      <c r="SOA524" s="421"/>
      <c r="SOB524" s="421"/>
      <c r="SOC524" s="421"/>
      <c r="SOD524" s="421"/>
      <c r="SOE524" s="421"/>
      <c r="SOF524" s="421"/>
      <c r="SOG524" s="421"/>
      <c r="SOH524" s="421"/>
      <c r="SOI524" s="421"/>
      <c r="SOJ524" s="421"/>
      <c r="SOK524" s="421"/>
      <c r="SOL524" s="421"/>
      <c r="SOM524" s="421"/>
      <c r="SON524" s="421"/>
      <c r="SOO524" s="421"/>
      <c r="SOP524" s="421"/>
      <c r="SOQ524" s="421"/>
      <c r="SOR524" s="421"/>
      <c r="SOS524" s="421"/>
      <c r="SOT524" s="421"/>
      <c r="SOU524" s="421"/>
      <c r="SOV524" s="421"/>
      <c r="SOW524" s="421"/>
      <c r="SOX524" s="421"/>
      <c r="SOY524" s="421"/>
      <c r="SOZ524" s="421"/>
      <c r="SPA524" s="421"/>
      <c r="SPB524" s="421"/>
      <c r="SPC524" s="421"/>
      <c r="SPD524" s="421"/>
      <c r="SPE524" s="421"/>
      <c r="SPF524" s="421"/>
      <c r="SPG524" s="421"/>
      <c r="SPH524" s="421"/>
      <c r="SPI524" s="421"/>
      <c r="SPJ524" s="421"/>
      <c r="SPK524" s="421"/>
      <c r="SPL524" s="421"/>
      <c r="SPM524" s="421"/>
      <c r="SPN524" s="421"/>
      <c r="SPO524" s="421"/>
      <c r="SPP524" s="421"/>
      <c r="SPQ524" s="421"/>
      <c r="SPR524" s="421"/>
      <c r="SPS524" s="421"/>
      <c r="SPT524" s="421"/>
      <c r="SPU524" s="421"/>
      <c r="SPV524" s="421"/>
      <c r="SPW524" s="421"/>
      <c r="SPX524" s="421"/>
      <c r="SPY524" s="421"/>
      <c r="SPZ524" s="421"/>
      <c r="SQA524" s="421"/>
      <c r="SQB524" s="421"/>
      <c r="SQC524" s="421"/>
      <c r="SQD524" s="421"/>
      <c r="SQE524" s="421"/>
      <c r="SQF524" s="421"/>
      <c r="SQG524" s="421"/>
      <c r="SQH524" s="421"/>
      <c r="SQI524" s="421"/>
      <c r="SQJ524" s="421"/>
      <c r="SQK524" s="421"/>
      <c r="SQL524" s="421"/>
      <c r="SQM524" s="421"/>
      <c r="SQN524" s="421"/>
      <c r="SQO524" s="421"/>
      <c r="SQP524" s="421"/>
      <c r="SQQ524" s="421"/>
      <c r="SQR524" s="421"/>
      <c r="SQS524" s="421"/>
      <c r="SQT524" s="421"/>
      <c r="SQU524" s="421"/>
      <c r="SQV524" s="421"/>
      <c r="SQW524" s="421"/>
      <c r="SQX524" s="421"/>
      <c r="SQY524" s="421"/>
      <c r="SQZ524" s="421"/>
      <c r="SRA524" s="421"/>
      <c r="SRB524" s="421"/>
      <c r="SRC524" s="421"/>
      <c r="SRD524" s="421"/>
      <c r="SRE524" s="421"/>
      <c r="SRF524" s="421"/>
      <c r="SRG524" s="421"/>
      <c r="SRH524" s="421"/>
      <c r="SRI524" s="421"/>
      <c r="SRJ524" s="421"/>
      <c r="SRK524" s="421"/>
      <c r="SRL524" s="421"/>
      <c r="SRM524" s="421"/>
      <c r="SRN524" s="421"/>
      <c r="SRO524" s="421"/>
      <c r="SRP524" s="421"/>
      <c r="SRQ524" s="421"/>
      <c r="SRR524" s="421"/>
      <c r="SRS524" s="421"/>
      <c r="SRT524" s="421"/>
      <c r="SRU524" s="421"/>
      <c r="SRV524" s="421"/>
      <c r="SRW524" s="421"/>
      <c r="SRX524" s="421"/>
      <c r="SRY524" s="421"/>
      <c r="SRZ524" s="421"/>
      <c r="SSA524" s="421"/>
      <c r="SSB524" s="421"/>
      <c r="SSC524" s="421"/>
      <c r="SSD524" s="421"/>
      <c r="SSE524" s="421"/>
      <c r="SSF524" s="421"/>
      <c r="SSG524" s="421"/>
      <c r="SSH524" s="421"/>
      <c r="SSI524" s="421"/>
      <c r="SSJ524" s="421"/>
      <c r="SSK524" s="421"/>
      <c r="SSL524" s="421"/>
      <c r="SSM524" s="421"/>
      <c r="SSN524" s="421"/>
      <c r="SSO524" s="421"/>
      <c r="SSP524" s="421"/>
      <c r="SSQ524" s="421"/>
      <c r="SSR524" s="421"/>
      <c r="SSS524" s="421"/>
      <c r="SST524" s="421"/>
      <c r="SSU524" s="421"/>
      <c r="SSV524" s="421"/>
      <c r="SSW524" s="421"/>
      <c r="SSX524" s="421"/>
      <c r="SSY524" s="421"/>
      <c r="SSZ524" s="421"/>
      <c r="STA524" s="421"/>
      <c r="STB524" s="421"/>
      <c r="STC524" s="421"/>
      <c r="STD524" s="421"/>
      <c r="STE524" s="421"/>
      <c r="STF524" s="421"/>
      <c r="STG524" s="421"/>
      <c r="STH524" s="421"/>
      <c r="STI524" s="421"/>
      <c r="STJ524" s="421"/>
      <c r="STK524" s="421"/>
      <c r="STL524" s="421"/>
      <c r="STM524" s="421"/>
      <c r="STN524" s="421"/>
      <c r="STO524" s="421"/>
      <c r="STP524" s="421"/>
      <c r="STQ524" s="421"/>
      <c r="STR524" s="421"/>
      <c r="STS524" s="421"/>
      <c r="STT524" s="421"/>
      <c r="STU524" s="421"/>
      <c r="STV524" s="421"/>
      <c r="STW524" s="421"/>
      <c r="STX524" s="421"/>
      <c r="STY524" s="421"/>
      <c r="STZ524" s="421"/>
      <c r="SUA524" s="421"/>
      <c r="SUB524" s="421"/>
      <c r="SUC524" s="421"/>
      <c r="SUD524" s="421"/>
      <c r="SUE524" s="421"/>
      <c r="SUF524" s="421"/>
      <c r="SUG524" s="421"/>
      <c r="SUH524" s="421"/>
      <c r="SUI524" s="421"/>
      <c r="SUJ524" s="421"/>
      <c r="SUK524" s="421"/>
      <c r="SUL524" s="421"/>
      <c r="SUM524" s="421"/>
      <c r="SUN524" s="421"/>
      <c r="SUO524" s="421"/>
      <c r="SUP524" s="421"/>
      <c r="SUQ524" s="421"/>
      <c r="SUR524" s="421"/>
      <c r="SUS524" s="421"/>
      <c r="SUT524" s="421"/>
      <c r="SUU524" s="421"/>
      <c r="SUV524" s="421"/>
      <c r="SUW524" s="421"/>
      <c r="SUX524" s="421"/>
      <c r="SUY524" s="421"/>
      <c r="SUZ524" s="421"/>
      <c r="SVA524" s="421"/>
      <c r="SVB524" s="421"/>
      <c r="SVC524" s="421"/>
      <c r="SVD524" s="421"/>
      <c r="SVE524" s="421"/>
      <c r="SVF524" s="421"/>
      <c r="SVG524" s="421"/>
      <c r="SVH524" s="421"/>
      <c r="SVI524" s="421"/>
      <c r="SVJ524" s="421"/>
      <c r="SVK524" s="421"/>
      <c r="SVL524" s="421"/>
      <c r="SVM524" s="421"/>
      <c r="SVN524" s="421"/>
      <c r="SVO524" s="421"/>
      <c r="SVP524" s="421"/>
      <c r="SVQ524" s="421"/>
      <c r="SVR524" s="421"/>
      <c r="SVS524" s="421"/>
      <c r="SVT524" s="421"/>
      <c r="SVU524" s="421"/>
      <c r="SVV524" s="421"/>
      <c r="SVW524" s="421"/>
      <c r="SVX524" s="421"/>
      <c r="SVY524" s="421"/>
      <c r="SVZ524" s="421"/>
      <c r="SWA524" s="421"/>
      <c r="SWB524" s="421"/>
      <c r="SWC524" s="421"/>
      <c r="SWD524" s="421"/>
      <c r="SWE524" s="421"/>
      <c r="SWF524" s="421"/>
      <c r="SWG524" s="421"/>
      <c r="SWH524" s="421"/>
      <c r="SWI524" s="421"/>
      <c r="SWJ524" s="421"/>
      <c r="SWK524" s="421"/>
      <c r="SWL524" s="421"/>
      <c r="SWM524" s="421"/>
      <c r="SWN524" s="421"/>
      <c r="SWO524" s="421"/>
      <c r="SWP524" s="421"/>
      <c r="SWQ524" s="421"/>
      <c r="SWR524" s="421"/>
      <c r="SWS524" s="421"/>
      <c r="SWT524" s="421"/>
      <c r="SWU524" s="421"/>
      <c r="SWV524" s="421"/>
      <c r="SWW524" s="421"/>
      <c r="SWX524" s="421"/>
      <c r="SWY524" s="421"/>
      <c r="SWZ524" s="421"/>
      <c r="SXA524" s="421"/>
      <c r="SXB524" s="421"/>
      <c r="SXC524" s="421"/>
      <c r="SXD524" s="421"/>
      <c r="SXE524" s="421"/>
      <c r="SXF524" s="421"/>
      <c r="SXG524" s="421"/>
      <c r="SXH524" s="421"/>
      <c r="SXI524" s="421"/>
      <c r="SXJ524" s="421"/>
      <c r="SXK524" s="421"/>
      <c r="SXL524" s="421"/>
      <c r="SXM524" s="421"/>
      <c r="SXN524" s="421"/>
      <c r="SXO524" s="421"/>
      <c r="SXP524" s="421"/>
      <c r="SXQ524" s="421"/>
      <c r="SXR524" s="421"/>
      <c r="SXS524" s="421"/>
      <c r="SXT524" s="421"/>
      <c r="SXU524" s="421"/>
      <c r="SXV524" s="421"/>
      <c r="SXW524" s="421"/>
      <c r="SXX524" s="421"/>
      <c r="SXY524" s="421"/>
      <c r="SXZ524" s="421"/>
      <c r="SYA524" s="421"/>
      <c r="SYB524" s="421"/>
      <c r="SYC524" s="421"/>
      <c r="SYD524" s="421"/>
      <c r="SYE524" s="421"/>
      <c r="SYF524" s="421"/>
      <c r="SYG524" s="421"/>
      <c r="SYH524" s="421"/>
      <c r="SYI524" s="421"/>
      <c r="SYJ524" s="421"/>
      <c r="SYK524" s="421"/>
      <c r="SYL524" s="421"/>
      <c r="SYM524" s="421"/>
      <c r="SYN524" s="421"/>
      <c r="SYO524" s="421"/>
      <c r="SYP524" s="421"/>
      <c r="SYQ524" s="421"/>
      <c r="SYR524" s="421"/>
      <c r="SYS524" s="421"/>
      <c r="SYT524" s="421"/>
      <c r="SYU524" s="421"/>
      <c r="SYV524" s="421"/>
      <c r="SYW524" s="421"/>
      <c r="SYX524" s="421"/>
      <c r="SYY524" s="421"/>
      <c r="SYZ524" s="421"/>
      <c r="SZA524" s="421"/>
      <c r="SZB524" s="421"/>
      <c r="SZC524" s="421"/>
      <c r="SZD524" s="421"/>
      <c r="SZE524" s="421"/>
      <c r="SZF524" s="421"/>
      <c r="SZG524" s="421"/>
      <c r="SZH524" s="421"/>
      <c r="SZI524" s="421"/>
      <c r="SZJ524" s="421"/>
      <c r="SZK524" s="421"/>
      <c r="SZL524" s="421"/>
      <c r="SZM524" s="421"/>
      <c r="SZN524" s="421"/>
      <c r="SZO524" s="421"/>
      <c r="SZP524" s="421"/>
      <c r="SZQ524" s="421"/>
      <c r="SZR524" s="421"/>
      <c r="SZS524" s="421"/>
      <c r="SZT524" s="421"/>
      <c r="SZU524" s="421"/>
      <c r="SZV524" s="421"/>
      <c r="SZW524" s="421"/>
      <c r="SZX524" s="421"/>
      <c r="SZY524" s="421"/>
      <c r="SZZ524" s="421"/>
      <c r="TAA524" s="421"/>
      <c r="TAB524" s="421"/>
      <c r="TAC524" s="421"/>
      <c r="TAD524" s="421"/>
      <c r="TAE524" s="421"/>
      <c r="TAF524" s="421"/>
      <c r="TAG524" s="421"/>
      <c r="TAH524" s="421"/>
      <c r="TAI524" s="421"/>
      <c r="TAJ524" s="421"/>
      <c r="TAK524" s="421"/>
      <c r="TAL524" s="421"/>
      <c r="TAM524" s="421"/>
      <c r="TAN524" s="421"/>
      <c r="TAO524" s="421"/>
      <c r="TAP524" s="421"/>
      <c r="TAQ524" s="421"/>
      <c r="TAR524" s="421"/>
      <c r="TAS524" s="421"/>
      <c r="TAT524" s="421"/>
      <c r="TAU524" s="421"/>
      <c r="TAV524" s="421"/>
      <c r="TAW524" s="421"/>
      <c r="TAX524" s="421"/>
      <c r="TAY524" s="421"/>
      <c r="TAZ524" s="421"/>
      <c r="TBA524" s="421"/>
      <c r="TBB524" s="421"/>
      <c r="TBC524" s="421"/>
      <c r="TBD524" s="421"/>
      <c r="TBE524" s="421"/>
      <c r="TBF524" s="421"/>
      <c r="TBG524" s="421"/>
      <c r="TBH524" s="421"/>
      <c r="TBI524" s="421"/>
      <c r="TBJ524" s="421"/>
      <c r="TBK524" s="421"/>
      <c r="TBL524" s="421"/>
      <c r="TBM524" s="421"/>
      <c r="TBN524" s="421"/>
      <c r="TBO524" s="421"/>
      <c r="TBP524" s="421"/>
      <c r="TBQ524" s="421"/>
      <c r="TBR524" s="421"/>
      <c r="TBS524" s="421"/>
      <c r="TBT524" s="421"/>
      <c r="TBU524" s="421"/>
      <c r="TBV524" s="421"/>
      <c r="TBW524" s="421"/>
      <c r="TBX524" s="421"/>
      <c r="TBY524" s="421"/>
      <c r="TBZ524" s="421"/>
      <c r="TCA524" s="421"/>
      <c r="TCB524" s="421"/>
      <c r="TCC524" s="421"/>
      <c r="TCD524" s="421"/>
      <c r="TCE524" s="421"/>
      <c r="TCF524" s="421"/>
      <c r="TCG524" s="421"/>
      <c r="TCH524" s="421"/>
      <c r="TCI524" s="421"/>
      <c r="TCJ524" s="421"/>
      <c r="TCK524" s="421"/>
      <c r="TCL524" s="421"/>
      <c r="TCM524" s="421"/>
      <c r="TCN524" s="421"/>
      <c r="TCO524" s="421"/>
      <c r="TCP524" s="421"/>
      <c r="TCQ524" s="421"/>
      <c r="TCR524" s="421"/>
      <c r="TCS524" s="421"/>
      <c r="TCT524" s="421"/>
      <c r="TCU524" s="421"/>
      <c r="TCV524" s="421"/>
      <c r="TCW524" s="421"/>
      <c r="TCX524" s="421"/>
      <c r="TCY524" s="421"/>
      <c r="TCZ524" s="421"/>
      <c r="TDA524" s="421"/>
      <c r="TDB524" s="421"/>
      <c r="TDC524" s="421"/>
      <c r="TDD524" s="421"/>
      <c r="TDE524" s="421"/>
      <c r="TDF524" s="421"/>
      <c r="TDG524" s="421"/>
      <c r="TDH524" s="421"/>
      <c r="TDI524" s="421"/>
      <c r="TDJ524" s="421"/>
      <c r="TDK524" s="421"/>
      <c r="TDL524" s="421"/>
      <c r="TDM524" s="421"/>
      <c r="TDN524" s="421"/>
      <c r="TDO524" s="421"/>
      <c r="TDP524" s="421"/>
      <c r="TDQ524" s="421"/>
      <c r="TDR524" s="421"/>
      <c r="TDS524" s="421"/>
      <c r="TDT524" s="421"/>
      <c r="TDU524" s="421"/>
      <c r="TDV524" s="421"/>
      <c r="TDW524" s="421"/>
      <c r="TDX524" s="421"/>
      <c r="TDY524" s="421"/>
      <c r="TDZ524" s="421"/>
      <c r="TEA524" s="421"/>
      <c r="TEB524" s="421"/>
      <c r="TEC524" s="421"/>
      <c r="TED524" s="421"/>
      <c r="TEE524" s="421"/>
      <c r="TEF524" s="421"/>
      <c r="TEG524" s="421"/>
      <c r="TEH524" s="421"/>
      <c r="TEI524" s="421"/>
      <c r="TEJ524" s="421"/>
      <c r="TEK524" s="421"/>
      <c r="TEL524" s="421"/>
      <c r="TEM524" s="421"/>
      <c r="TEN524" s="421"/>
      <c r="TEO524" s="421"/>
      <c r="TEP524" s="421"/>
      <c r="TEQ524" s="421"/>
      <c r="TER524" s="421"/>
      <c r="TES524" s="421"/>
      <c r="TET524" s="421"/>
      <c r="TEU524" s="421"/>
      <c r="TEV524" s="421"/>
      <c r="TEW524" s="421"/>
      <c r="TEX524" s="421"/>
      <c r="TEY524" s="421"/>
      <c r="TEZ524" s="421"/>
      <c r="TFA524" s="421"/>
      <c r="TFB524" s="421"/>
      <c r="TFC524" s="421"/>
      <c r="TFD524" s="421"/>
      <c r="TFE524" s="421"/>
      <c r="TFF524" s="421"/>
      <c r="TFG524" s="421"/>
      <c r="TFH524" s="421"/>
      <c r="TFI524" s="421"/>
      <c r="TFJ524" s="421"/>
      <c r="TFK524" s="421"/>
      <c r="TFL524" s="421"/>
      <c r="TFM524" s="421"/>
      <c r="TFN524" s="421"/>
      <c r="TFO524" s="421"/>
      <c r="TFP524" s="421"/>
      <c r="TFQ524" s="421"/>
      <c r="TFR524" s="421"/>
      <c r="TFS524" s="421"/>
      <c r="TFT524" s="421"/>
      <c r="TFU524" s="421"/>
      <c r="TFV524" s="421"/>
      <c r="TFW524" s="421"/>
      <c r="TFX524" s="421"/>
      <c r="TFY524" s="421"/>
      <c r="TFZ524" s="421"/>
      <c r="TGA524" s="421"/>
      <c r="TGB524" s="421"/>
      <c r="TGC524" s="421"/>
      <c r="TGD524" s="421"/>
      <c r="TGE524" s="421"/>
      <c r="TGF524" s="421"/>
      <c r="TGG524" s="421"/>
      <c r="TGH524" s="421"/>
      <c r="TGI524" s="421"/>
      <c r="TGJ524" s="421"/>
      <c r="TGK524" s="421"/>
      <c r="TGL524" s="421"/>
      <c r="TGM524" s="421"/>
      <c r="TGN524" s="421"/>
      <c r="TGO524" s="421"/>
      <c r="TGP524" s="421"/>
      <c r="TGQ524" s="421"/>
      <c r="TGR524" s="421"/>
      <c r="TGS524" s="421"/>
      <c r="TGT524" s="421"/>
      <c r="TGU524" s="421"/>
      <c r="TGV524" s="421"/>
      <c r="TGW524" s="421"/>
      <c r="TGX524" s="421"/>
      <c r="TGY524" s="421"/>
      <c r="TGZ524" s="421"/>
      <c r="THA524" s="421"/>
      <c r="THB524" s="421"/>
      <c r="THC524" s="421"/>
      <c r="THD524" s="421"/>
      <c r="THE524" s="421"/>
      <c r="THF524" s="421"/>
      <c r="THG524" s="421"/>
      <c r="THH524" s="421"/>
      <c r="THI524" s="421"/>
      <c r="THJ524" s="421"/>
      <c r="THK524" s="421"/>
      <c r="THL524" s="421"/>
      <c r="THM524" s="421"/>
      <c r="THN524" s="421"/>
      <c r="THO524" s="421"/>
      <c r="THP524" s="421"/>
      <c r="THQ524" s="421"/>
      <c r="THR524" s="421"/>
      <c r="THS524" s="421"/>
      <c r="THT524" s="421"/>
      <c r="THU524" s="421"/>
      <c r="THV524" s="421"/>
      <c r="THW524" s="421"/>
      <c r="THX524" s="421"/>
      <c r="THY524" s="421"/>
      <c r="THZ524" s="421"/>
      <c r="TIA524" s="421"/>
      <c r="TIB524" s="421"/>
      <c r="TIC524" s="421"/>
      <c r="TID524" s="421"/>
      <c r="TIE524" s="421"/>
      <c r="TIF524" s="421"/>
      <c r="TIG524" s="421"/>
      <c r="TIH524" s="421"/>
      <c r="TII524" s="421"/>
      <c r="TIJ524" s="421"/>
      <c r="TIK524" s="421"/>
      <c r="TIL524" s="421"/>
      <c r="TIM524" s="421"/>
      <c r="TIN524" s="421"/>
      <c r="TIO524" s="421"/>
      <c r="TIP524" s="421"/>
      <c r="TIQ524" s="421"/>
      <c r="TIR524" s="421"/>
      <c r="TIS524" s="421"/>
      <c r="TIT524" s="421"/>
      <c r="TIU524" s="421"/>
      <c r="TIV524" s="421"/>
      <c r="TIW524" s="421"/>
      <c r="TIX524" s="421"/>
      <c r="TIY524" s="421"/>
      <c r="TIZ524" s="421"/>
      <c r="TJA524" s="421"/>
      <c r="TJB524" s="421"/>
      <c r="TJC524" s="421"/>
      <c r="TJD524" s="421"/>
      <c r="TJE524" s="421"/>
      <c r="TJF524" s="421"/>
      <c r="TJG524" s="421"/>
      <c r="TJH524" s="421"/>
      <c r="TJI524" s="421"/>
      <c r="TJJ524" s="421"/>
      <c r="TJK524" s="421"/>
      <c r="TJL524" s="421"/>
      <c r="TJM524" s="421"/>
      <c r="TJN524" s="421"/>
      <c r="TJO524" s="421"/>
      <c r="TJP524" s="421"/>
      <c r="TJQ524" s="421"/>
      <c r="TJR524" s="421"/>
      <c r="TJS524" s="421"/>
      <c r="TJT524" s="421"/>
      <c r="TJU524" s="421"/>
      <c r="TJV524" s="421"/>
      <c r="TJW524" s="421"/>
      <c r="TJX524" s="421"/>
      <c r="TJY524" s="421"/>
      <c r="TJZ524" s="421"/>
      <c r="TKA524" s="421"/>
      <c r="TKB524" s="421"/>
      <c r="TKC524" s="421"/>
      <c r="TKD524" s="421"/>
      <c r="TKE524" s="421"/>
      <c r="TKF524" s="421"/>
      <c r="TKG524" s="421"/>
      <c r="TKH524" s="421"/>
      <c r="TKI524" s="421"/>
      <c r="TKJ524" s="421"/>
      <c r="TKK524" s="421"/>
      <c r="TKL524" s="421"/>
      <c r="TKM524" s="421"/>
      <c r="TKN524" s="421"/>
      <c r="TKO524" s="421"/>
      <c r="TKP524" s="421"/>
      <c r="TKQ524" s="421"/>
      <c r="TKR524" s="421"/>
      <c r="TKS524" s="421"/>
      <c r="TKT524" s="421"/>
      <c r="TKU524" s="421"/>
      <c r="TKV524" s="421"/>
      <c r="TKW524" s="421"/>
      <c r="TKX524" s="421"/>
      <c r="TKY524" s="421"/>
      <c r="TKZ524" s="421"/>
      <c r="TLA524" s="421"/>
      <c r="TLB524" s="421"/>
      <c r="TLC524" s="421"/>
      <c r="TLD524" s="421"/>
      <c r="TLE524" s="421"/>
      <c r="TLF524" s="421"/>
      <c r="TLG524" s="421"/>
      <c r="TLH524" s="421"/>
      <c r="TLI524" s="421"/>
      <c r="TLJ524" s="421"/>
      <c r="TLK524" s="421"/>
      <c r="TLL524" s="421"/>
      <c r="TLM524" s="421"/>
      <c r="TLN524" s="421"/>
      <c r="TLO524" s="421"/>
      <c r="TLP524" s="421"/>
      <c r="TLQ524" s="421"/>
      <c r="TLR524" s="421"/>
      <c r="TLS524" s="421"/>
      <c r="TLT524" s="421"/>
      <c r="TLU524" s="421"/>
      <c r="TLV524" s="421"/>
      <c r="TLW524" s="421"/>
      <c r="TLX524" s="421"/>
      <c r="TLY524" s="421"/>
      <c r="TLZ524" s="421"/>
      <c r="TMA524" s="421"/>
      <c r="TMB524" s="421"/>
      <c r="TMC524" s="421"/>
      <c r="TMD524" s="421"/>
      <c r="TME524" s="421"/>
      <c r="TMF524" s="421"/>
      <c r="TMG524" s="421"/>
      <c r="TMH524" s="421"/>
      <c r="TMI524" s="421"/>
      <c r="TMJ524" s="421"/>
      <c r="TMK524" s="421"/>
      <c r="TML524" s="421"/>
      <c r="TMM524" s="421"/>
      <c r="TMN524" s="421"/>
      <c r="TMO524" s="421"/>
      <c r="TMP524" s="421"/>
      <c r="TMQ524" s="421"/>
      <c r="TMR524" s="421"/>
      <c r="TMS524" s="421"/>
      <c r="TMT524" s="421"/>
      <c r="TMU524" s="421"/>
      <c r="TMV524" s="421"/>
      <c r="TMW524" s="421"/>
      <c r="TMX524" s="421"/>
      <c r="TMY524" s="421"/>
      <c r="TMZ524" s="421"/>
      <c r="TNA524" s="421"/>
      <c r="TNB524" s="421"/>
      <c r="TNC524" s="421"/>
      <c r="TND524" s="421"/>
      <c r="TNE524" s="421"/>
      <c r="TNF524" s="421"/>
      <c r="TNG524" s="421"/>
      <c r="TNH524" s="421"/>
      <c r="TNI524" s="421"/>
      <c r="TNJ524" s="421"/>
      <c r="TNK524" s="421"/>
      <c r="TNL524" s="421"/>
      <c r="TNM524" s="421"/>
      <c r="TNN524" s="421"/>
      <c r="TNO524" s="421"/>
      <c r="TNP524" s="421"/>
      <c r="TNQ524" s="421"/>
      <c r="TNR524" s="421"/>
      <c r="TNS524" s="421"/>
      <c r="TNT524" s="421"/>
      <c r="TNU524" s="421"/>
      <c r="TNV524" s="421"/>
      <c r="TNW524" s="421"/>
      <c r="TNX524" s="421"/>
      <c r="TNY524" s="421"/>
      <c r="TNZ524" s="421"/>
      <c r="TOA524" s="421"/>
      <c r="TOB524" s="421"/>
      <c r="TOC524" s="421"/>
      <c r="TOD524" s="421"/>
      <c r="TOE524" s="421"/>
      <c r="TOF524" s="421"/>
      <c r="TOG524" s="421"/>
      <c r="TOH524" s="421"/>
      <c r="TOI524" s="421"/>
      <c r="TOJ524" s="421"/>
      <c r="TOK524" s="421"/>
      <c r="TOL524" s="421"/>
      <c r="TOM524" s="421"/>
      <c r="TON524" s="421"/>
      <c r="TOO524" s="421"/>
      <c r="TOP524" s="421"/>
      <c r="TOQ524" s="421"/>
      <c r="TOR524" s="421"/>
      <c r="TOS524" s="421"/>
      <c r="TOT524" s="421"/>
      <c r="TOU524" s="421"/>
      <c r="TOV524" s="421"/>
      <c r="TOW524" s="421"/>
      <c r="TOX524" s="421"/>
      <c r="TOY524" s="421"/>
      <c r="TOZ524" s="421"/>
      <c r="TPA524" s="421"/>
      <c r="TPB524" s="421"/>
      <c r="TPC524" s="421"/>
      <c r="TPD524" s="421"/>
      <c r="TPE524" s="421"/>
      <c r="TPF524" s="421"/>
      <c r="TPG524" s="421"/>
      <c r="TPH524" s="421"/>
      <c r="TPI524" s="421"/>
      <c r="TPJ524" s="421"/>
      <c r="TPK524" s="421"/>
      <c r="TPL524" s="421"/>
      <c r="TPM524" s="421"/>
      <c r="TPN524" s="421"/>
      <c r="TPO524" s="421"/>
      <c r="TPP524" s="421"/>
      <c r="TPQ524" s="421"/>
      <c r="TPR524" s="421"/>
      <c r="TPS524" s="421"/>
      <c r="TPT524" s="421"/>
      <c r="TPU524" s="421"/>
      <c r="TPV524" s="421"/>
      <c r="TPW524" s="421"/>
      <c r="TPX524" s="421"/>
      <c r="TPY524" s="421"/>
      <c r="TPZ524" s="421"/>
      <c r="TQA524" s="421"/>
      <c r="TQB524" s="421"/>
      <c r="TQC524" s="421"/>
      <c r="TQD524" s="421"/>
      <c r="TQE524" s="421"/>
      <c r="TQF524" s="421"/>
      <c r="TQG524" s="421"/>
      <c r="TQH524" s="421"/>
      <c r="TQI524" s="421"/>
      <c r="TQJ524" s="421"/>
      <c r="TQK524" s="421"/>
      <c r="TQL524" s="421"/>
      <c r="TQM524" s="421"/>
      <c r="TQN524" s="421"/>
      <c r="TQO524" s="421"/>
      <c r="TQP524" s="421"/>
      <c r="TQQ524" s="421"/>
      <c r="TQR524" s="421"/>
      <c r="TQS524" s="421"/>
      <c r="TQT524" s="421"/>
      <c r="TQU524" s="421"/>
      <c r="TQV524" s="421"/>
      <c r="TQW524" s="421"/>
      <c r="TQX524" s="421"/>
      <c r="TQY524" s="421"/>
      <c r="TQZ524" s="421"/>
      <c r="TRA524" s="421"/>
      <c r="TRB524" s="421"/>
      <c r="TRC524" s="421"/>
      <c r="TRD524" s="421"/>
      <c r="TRE524" s="421"/>
      <c r="TRF524" s="421"/>
      <c r="TRG524" s="421"/>
      <c r="TRH524" s="421"/>
      <c r="TRI524" s="421"/>
      <c r="TRJ524" s="421"/>
      <c r="TRK524" s="421"/>
      <c r="TRL524" s="421"/>
      <c r="TRM524" s="421"/>
      <c r="TRN524" s="421"/>
      <c r="TRO524" s="421"/>
      <c r="TRP524" s="421"/>
      <c r="TRQ524" s="421"/>
      <c r="TRR524" s="421"/>
      <c r="TRS524" s="421"/>
      <c r="TRT524" s="421"/>
      <c r="TRU524" s="421"/>
      <c r="TRV524" s="421"/>
      <c r="TRW524" s="421"/>
      <c r="TRX524" s="421"/>
      <c r="TRY524" s="421"/>
      <c r="TRZ524" s="421"/>
      <c r="TSA524" s="421"/>
      <c r="TSB524" s="421"/>
      <c r="TSC524" s="421"/>
      <c r="TSD524" s="421"/>
      <c r="TSE524" s="421"/>
      <c r="TSF524" s="421"/>
      <c r="TSG524" s="421"/>
      <c r="TSH524" s="421"/>
      <c r="TSI524" s="421"/>
      <c r="TSJ524" s="421"/>
      <c r="TSK524" s="421"/>
      <c r="TSL524" s="421"/>
      <c r="TSM524" s="421"/>
      <c r="TSN524" s="421"/>
      <c r="TSO524" s="421"/>
      <c r="TSP524" s="421"/>
      <c r="TSQ524" s="421"/>
      <c r="TSR524" s="421"/>
      <c r="TSS524" s="421"/>
      <c r="TST524" s="421"/>
      <c r="TSU524" s="421"/>
      <c r="TSV524" s="421"/>
      <c r="TSW524" s="421"/>
      <c r="TSX524" s="421"/>
      <c r="TSY524" s="421"/>
      <c r="TSZ524" s="421"/>
      <c r="TTA524" s="421"/>
      <c r="TTB524" s="421"/>
      <c r="TTC524" s="421"/>
      <c r="TTD524" s="421"/>
      <c r="TTE524" s="421"/>
      <c r="TTF524" s="421"/>
      <c r="TTG524" s="421"/>
      <c r="TTH524" s="421"/>
      <c r="TTI524" s="421"/>
      <c r="TTJ524" s="421"/>
      <c r="TTK524" s="421"/>
      <c r="TTL524" s="421"/>
      <c r="TTM524" s="421"/>
      <c r="TTN524" s="421"/>
      <c r="TTO524" s="421"/>
      <c r="TTP524" s="421"/>
      <c r="TTQ524" s="421"/>
      <c r="TTR524" s="421"/>
      <c r="TTS524" s="421"/>
      <c r="TTT524" s="421"/>
      <c r="TTU524" s="421"/>
      <c r="TTV524" s="421"/>
      <c r="TTW524" s="421"/>
      <c r="TTX524" s="421"/>
      <c r="TTY524" s="421"/>
      <c r="TTZ524" s="421"/>
      <c r="TUA524" s="421"/>
      <c r="TUB524" s="421"/>
      <c r="TUC524" s="421"/>
      <c r="TUD524" s="421"/>
      <c r="TUE524" s="421"/>
      <c r="TUF524" s="421"/>
      <c r="TUG524" s="421"/>
      <c r="TUH524" s="421"/>
      <c r="TUI524" s="421"/>
      <c r="TUJ524" s="421"/>
      <c r="TUK524" s="421"/>
      <c r="TUL524" s="421"/>
      <c r="TUM524" s="421"/>
      <c r="TUN524" s="421"/>
      <c r="TUO524" s="421"/>
      <c r="TUP524" s="421"/>
      <c r="TUQ524" s="421"/>
      <c r="TUR524" s="421"/>
      <c r="TUS524" s="421"/>
      <c r="TUT524" s="421"/>
      <c r="TUU524" s="421"/>
      <c r="TUV524" s="421"/>
      <c r="TUW524" s="421"/>
      <c r="TUX524" s="421"/>
      <c r="TUY524" s="421"/>
      <c r="TUZ524" s="421"/>
      <c r="TVA524" s="421"/>
      <c r="TVB524" s="421"/>
      <c r="TVC524" s="421"/>
      <c r="TVD524" s="421"/>
      <c r="TVE524" s="421"/>
      <c r="TVF524" s="421"/>
      <c r="TVG524" s="421"/>
      <c r="TVH524" s="421"/>
      <c r="TVI524" s="421"/>
      <c r="TVJ524" s="421"/>
      <c r="TVK524" s="421"/>
      <c r="TVL524" s="421"/>
      <c r="TVM524" s="421"/>
      <c r="TVN524" s="421"/>
      <c r="TVO524" s="421"/>
      <c r="TVP524" s="421"/>
      <c r="TVQ524" s="421"/>
      <c r="TVR524" s="421"/>
      <c r="TVS524" s="421"/>
      <c r="TVT524" s="421"/>
      <c r="TVU524" s="421"/>
      <c r="TVV524" s="421"/>
      <c r="TVW524" s="421"/>
      <c r="TVX524" s="421"/>
      <c r="TVY524" s="421"/>
      <c r="TVZ524" s="421"/>
      <c r="TWA524" s="421"/>
      <c r="TWB524" s="421"/>
      <c r="TWC524" s="421"/>
      <c r="TWD524" s="421"/>
      <c r="TWE524" s="421"/>
      <c r="TWF524" s="421"/>
      <c r="TWG524" s="421"/>
      <c r="TWH524" s="421"/>
      <c r="TWI524" s="421"/>
      <c r="TWJ524" s="421"/>
      <c r="TWK524" s="421"/>
      <c r="TWL524" s="421"/>
      <c r="TWM524" s="421"/>
      <c r="TWN524" s="421"/>
      <c r="TWO524" s="421"/>
      <c r="TWP524" s="421"/>
      <c r="TWQ524" s="421"/>
      <c r="TWR524" s="421"/>
      <c r="TWS524" s="421"/>
      <c r="TWT524" s="421"/>
      <c r="TWU524" s="421"/>
      <c r="TWV524" s="421"/>
      <c r="TWW524" s="421"/>
      <c r="TWX524" s="421"/>
      <c r="TWY524" s="421"/>
      <c r="TWZ524" s="421"/>
      <c r="TXA524" s="421"/>
      <c r="TXB524" s="421"/>
      <c r="TXC524" s="421"/>
      <c r="TXD524" s="421"/>
      <c r="TXE524" s="421"/>
      <c r="TXF524" s="421"/>
      <c r="TXG524" s="421"/>
      <c r="TXH524" s="421"/>
      <c r="TXI524" s="421"/>
      <c r="TXJ524" s="421"/>
      <c r="TXK524" s="421"/>
      <c r="TXL524" s="421"/>
      <c r="TXM524" s="421"/>
      <c r="TXN524" s="421"/>
      <c r="TXO524" s="421"/>
      <c r="TXP524" s="421"/>
      <c r="TXQ524" s="421"/>
      <c r="TXR524" s="421"/>
      <c r="TXS524" s="421"/>
      <c r="TXT524" s="421"/>
      <c r="TXU524" s="421"/>
      <c r="TXV524" s="421"/>
      <c r="TXW524" s="421"/>
      <c r="TXX524" s="421"/>
      <c r="TXY524" s="421"/>
      <c r="TXZ524" s="421"/>
      <c r="TYA524" s="421"/>
      <c r="TYB524" s="421"/>
      <c r="TYC524" s="421"/>
      <c r="TYD524" s="421"/>
      <c r="TYE524" s="421"/>
      <c r="TYF524" s="421"/>
      <c r="TYG524" s="421"/>
      <c r="TYH524" s="421"/>
      <c r="TYI524" s="421"/>
      <c r="TYJ524" s="421"/>
      <c r="TYK524" s="421"/>
      <c r="TYL524" s="421"/>
      <c r="TYM524" s="421"/>
      <c r="TYN524" s="421"/>
      <c r="TYO524" s="421"/>
      <c r="TYP524" s="421"/>
      <c r="TYQ524" s="421"/>
      <c r="TYR524" s="421"/>
      <c r="TYS524" s="421"/>
      <c r="TYT524" s="421"/>
      <c r="TYU524" s="421"/>
      <c r="TYV524" s="421"/>
      <c r="TYW524" s="421"/>
      <c r="TYX524" s="421"/>
      <c r="TYY524" s="421"/>
      <c r="TYZ524" s="421"/>
      <c r="TZA524" s="421"/>
      <c r="TZB524" s="421"/>
      <c r="TZC524" s="421"/>
      <c r="TZD524" s="421"/>
      <c r="TZE524" s="421"/>
      <c r="TZF524" s="421"/>
      <c r="TZG524" s="421"/>
      <c r="TZH524" s="421"/>
      <c r="TZI524" s="421"/>
      <c r="TZJ524" s="421"/>
      <c r="TZK524" s="421"/>
      <c r="TZL524" s="421"/>
      <c r="TZM524" s="421"/>
      <c r="TZN524" s="421"/>
      <c r="TZO524" s="421"/>
      <c r="TZP524" s="421"/>
      <c r="TZQ524" s="421"/>
      <c r="TZR524" s="421"/>
      <c r="TZS524" s="421"/>
      <c r="TZT524" s="421"/>
      <c r="TZU524" s="421"/>
      <c r="TZV524" s="421"/>
      <c r="TZW524" s="421"/>
      <c r="TZX524" s="421"/>
      <c r="TZY524" s="421"/>
      <c r="TZZ524" s="421"/>
      <c r="UAA524" s="421"/>
      <c r="UAB524" s="421"/>
      <c r="UAC524" s="421"/>
      <c r="UAD524" s="421"/>
      <c r="UAE524" s="421"/>
      <c r="UAF524" s="421"/>
      <c r="UAG524" s="421"/>
      <c r="UAH524" s="421"/>
      <c r="UAI524" s="421"/>
      <c r="UAJ524" s="421"/>
      <c r="UAK524" s="421"/>
      <c r="UAL524" s="421"/>
      <c r="UAM524" s="421"/>
      <c r="UAN524" s="421"/>
      <c r="UAO524" s="421"/>
      <c r="UAP524" s="421"/>
      <c r="UAQ524" s="421"/>
      <c r="UAR524" s="421"/>
      <c r="UAS524" s="421"/>
      <c r="UAT524" s="421"/>
      <c r="UAU524" s="421"/>
      <c r="UAV524" s="421"/>
      <c r="UAW524" s="421"/>
      <c r="UAX524" s="421"/>
      <c r="UAY524" s="421"/>
      <c r="UAZ524" s="421"/>
      <c r="UBA524" s="421"/>
      <c r="UBB524" s="421"/>
      <c r="UBC524" s="421"/>
      <c r="UBD524" s="421"/>
      <c r="UBE524" s="421"/>
      <c r="UBF524" s="421"/>
      <c r="UBG524" s="421"/>
      <c r="UBH524" s="421"/>
      <c r="UBI524" s="421"/>
      <c r="UBJ524" s="421"/>
      <c r="UBK524" s="421"/>
      <c r="UBL524" s="421"/>
      <c r="UBM524" s="421"/>
      <c r="UBN524" s="421"/>
      <c r="UBO524" s="421"/>
      <c r="UBP524" s="421"/>
      <c r="UBQ524" s="421"/>
      <c r="UBR524" s="421"/>
      <c r="UBS524" s="421"/>
      <c r="UBT524" s="421"/>
      <c r="UBU524" s="421"/>
      <c r="UBV524" s="421"/>
      <c r="UBW524" s="421"/>
      <c r="UBX524" s="421"/>
      <c r="UBY524" s="421"/>
      <c r="UBZ524" s="421"/>
      <c r="UCA524" s="421"/>
      <c r="UCB524" s="421"/>
      <c r="UCC524" s="421"/>
      <c r="UCD524" s="421"/>
      <c r="UCE524" s="421"/>
      <c r="UCF524" s="421"/>
      <c r="UCG524" s="421"/>
      <c r="UCH524" s="421"/>
      <c r="UCI524" s="421"/>
      <c r="UCJ524" s="421"/>
      <c r="UCK524" s="421"/>
      <c r="UCL524" s="421"/>
      <c r="UCM524" s="421"/>
      <c r="UCN524" s="421"/>
      <c r="UCO524" s="421"/>
      <c r="UCP524" s="421"/>
      <c r="UCQ524" s="421"/>
      <c r="UCR524" s="421"/>
      <c r="UCS524" s="421"/>
      <c r="UCT524" s="421"/>
      <c r="UCU524" s="421"/>
      <c r="UCV524" s="421"/>
      <c r="UCW524" s="421"/>
      <c r="UCX524" s="421"/>
      <c r="UCY524" s="421"/>
      <c r="UCZ524" s="421"/>
      <c r="UDA524" s="421"/>
      <c r="UDB524" s="421"/>
      <c r="UDC524" s="421"/>
      <c r="UDD524" s="421"/>
      <c r="UDE524" s="421"/>
      <c r="UDF524" s="421"/>
      <c r="UDG524" s="421"/>
      <c r="UDH524" s="421"/>
      <c r="UDI524" s="421"/>
      <c r="UDJ524" s="421"/>
      <c r="UDK524" s="421"/>
      <c r="UDL524" s="421"/>
      <c r="UDM524" s="421"/>
      <c r="UDN524" s="421"/>
      <c r="UDO524" s="421"/>
      <c r="UDP524" s="421"/>
      <c r="UDQ524" s="421"/>
      <c r="UDR524" s="421"/>
      <c r="UDS524" s="421"/>
      <c r="UDT524" s="421"/>
      <c r="UDU524" s="421"/>
      <c r="UDV524" s="421"/>
      <c r="UDW524" s="421"/>
      <c r="UDX524" s="421"/>
      <c r="UDY524" s="421"/>
      <c r="UDZ524" s="421"/>
      <c r="UEA524" s="421"/>
      <c r="UEB524" s="421"/>
      <c r="UEC524" s="421"/>
      <c r="UED524" s="421"/>
      <c r="UEE524" s="421"/>
      <c r="UEF524" s="421"/>
      <c r="UEG524" s="421"/>
      <c r="UEH524" s="421"/>
      <c r="UEI524" s="421"/>
      <c r="UEJ524" s="421"/>
      <c r="UEK524" s="421"/>
      <c r="UEL524" s="421"/>
      <c r="UEM524" s="421"/>
      <c r="UEN524" s="421"/>
      <c r="UEO524" s="421"/>
      <c r="UEP524" s="421"/>
      <c r="UEQ524" s="421"/>
      <c r="UER524" s="421"/>
      <c r="UES524" s="421"/>
      <c r="UET524" s="421"/>
      <c r="UEU524" s="421"/>
      <c r="UEV524" s="421"/>
      <c r="UEW524" s="421"/>
      <c r="UEX524" s="421"/>
      <c r="UEY524" s="421"/>
      <c r="UEZ524" s="421"/>
      <c r="UFA524" s="421"/>
      <c r="UFB524" s="421"/>
      <c r="UFC524" s="421"/>
      <c r="UFD524" s="421"/>
      <c r="UFE524" s="421"/>
      <c r="UFF524" s="421"/>
      <c r="UFG524" s="421"/>
      <c r="UFH524" s="421"/>
      <c r="UFI524" s="421"/>
      <c r="UFJ524" s="421"/>
      <c r="UFK524" s="421"/>
      <c r="UFL524" s="421"/>
      <c r="UFM524" s="421"/>
      <c r="UFN524" s="421"/>
      <c r="UFO524" s="421"/>
      <c r="UFP524" s="421"/>
      <c r="UFQ524" s="421"/>
      <c r="UFR524" s="421"/>
      <c r="UFS524" s="421"/>
      <c r="UFT524" s="421"/>
      <c r="UFU524" s="421"/>
      <c r="UFV524" s="421"/>
      <c r="UFW524" s="421"/>
      <c r="UFX524" s="421"/>
      <c r="UFY524" s="421"/>
      <c r="UFZ524" s="421"/>
      <c r="UGA524" s="421"/>
      <c r="UGB524" s="421"/>
      <c r="UGC524" s="421"/>
      <c r="UGD524" s="421"/>
      <c r="UGE524" s="421"/>
      <c r="UGF524" s="421"/>
      <c r="UGG524" s="421"/>
      <c r="UGH524" s="421"/>
      <c r="UGI524" s="421"/>
      <c r="UGJ524" s="421"/>
      <c r="UGK524" s="421"/>
      <c r="UGL524" s="421"/>
      <c r="UGM524" s="421"/>
      <c r="UGN524" s="421"/>
      <c r="UGO524" s="421"/>
      <c r="UGP524" s="421"/>
      <c r="UGQ524" s="421"/>
      <c r="UGR524" s="421"/>
      <c r="UGS524" s="421"/>
      <c r="UGT524" s="421"/>
      <c r="UGU524" s="421"/>
      <c r="UGV524" s="421"/>
      <c r="UGW524" s="421"/>
      <c r="UGX524" s="421"/>
      <c r="UGY524" s="421"/>
      <c r="UGZ524" s="421"/>
      <c r="UHA524" s="421"/>
      <c r="UHB524" s="421"/>
      <c r="UHC524" s="421"/>
      <c r="UHD524" s="421"/>
      <c r="UHE524" s="421"/>
      <c r="UHF524" s="421"/>
      <c r="UHG524" s="421"/>
      <c r="UHH524" s="421"/>
      <c r="UHI524" s="421"/>
      <c r="UHJ524" s="421"/>
      <c r="UHK524" s="421"/>
      <c r="UHL524" s="421"/>
      <c r="UHM524" s="421"/>
      <c r="UHN524" s="421"/>
      <c r="UHO524" s="421"/>
      <c r="UHP524" s="421"/>
      <c r="UHQ524" s="421"/>
      <c r="UHR524" s="421"/>
      <c r="UHS524" s="421"/>
      <c r="UHT524" s="421"/>
      <c r="UHU524" s="421"/>
      <c r="UHV524" s="421"/>
      <c r="UHW524" s="421"/>
      <c r="UHX524" s="421"/>
      <c r="UHY524" s="421"/>
      <c r="UHZ524" s="421"/>
      <c r="UIA524" s="421"/>
      <c r="UIB524" s="421"/>
      <c r="UIC524" s="421"/>
      <c r="UID524" s="421"/>
      <c r="UIE524" s="421"/>
      <c r="UIF524" s="421"/>
      <c r="UIG524" s="421"/>
      <c r="UIH524" s="421"/>
      <c r="UII524" s="421"/>
      <c r="UIJ524" s="421"/>
      <c r="UIK524" s="421"/>
      <c r="UIL524" s="421"/>
      <c r="UIM524" s="421"/>
      <c r="UIN524" s="421"/>
      <c r="UIO524" s="421"/>
      <c r="UIP524" s="421"/>
      <c r="UIQ524" s="421"/>
      <c r="UIR524" s="421"/>
      <c r="UIS524" s="421"/>
      <c r="UIT524" s="421"/>
      <c r="UIU524" s="421"/>
      <c r="UIV524" s="421"/>
      <c r="UIW524" s="421"/>
      <c r="UIX524" s="421"/>
      <c r="UIY524" s="421"/>
      <c r="UIZ524" s="421"/>
      <c r="UJA524" s="421"/>
      <c r="UJB524" s="421"/>
      <c r="UJC524" s="421"/>
      <c r="UJD524" s="421"/>
      <c r="UJE524" s="421"/>
      <c r="UJF524" s="421"/>
      <c r="UJG524" s="421"/>
      <c r="UJH524" s="421"/>
      <c r="UJI524" s="421"/>
      <c r="UJJ524" s="421"/>
      <c r="UJK524" s="421"/>
      <c r="UJL524" s="421"/>
      <c r="UJM524" s="421"/>
      <c r="UJN524" s="421"/>
      <c r="UJO524" s="421"/>
      <c r="UJP524" s="421"/>
      <c r="UJQ524" s="421"/>
      <c r="UJR524" s="421"/>
      <c r="UJS524" s="421"/>
      <c r="UJT524" s="421"/>
      <c r="UJU524" s="421"/>
      <c r="UJV524" s="421"/>
      <c r="UJW524" s="421"/>
      <c r="UJX524" s="421"/>
      <c r="UJY524" s="421"/>
      <c r="UJZ524" s="421"/>
      <c r="UKA524" s="421"/>
      <c r="UKB524" s="421"/>
      <c r="UKC524" s="421"/>
      <c r="UKD524" s="421"/>
      <c r="UKE524" s="421"/>
      <c r="UKF524" s="421"/>
      <c r="UKG524" s="421"/>
      <c r="UKH524" s="421"/>
      <c r="UKI524" s="421"/>
      <c r="UKJ524" s="421"/>
      <c r="UKK524" s="421"/>
      <c r="UKL524" s="421"/>
      <c r="UKM524" s="421"/>
      <c r="UKN524" s="421"/>
      <c r="UKO524" s="421"/>
      <c r="UKP524" s="421"/>
      <c r="UKQ524" s="421"/>
      <c r="UKR524" s="421"/>
      <c r="UKS524" s="421"/>
      <c r="UKT524" s="421"/>
      <c r="UKU524" s="421"/>
      <c r="UKV524" s="421"/>
      <c r="UKW524" s="421"/>
      <c r="UKX524" s="421"/>
      <c r="UKY524" s="421"/>
      <c r="UKZ524" s="421"/>
      <c r="ULA524" s="421"/>
      <c r="ULB524" s="421"/>
      <c r="ULC524" s="421"/>
      <c r="ULD524" s="421"/>
      <c r="ULE524" s="421"/>
      <c r="ULF524" s="421"/>
      <c r="ULG524" s="421"/>
      <c r="ULH524" s="421"/>
      <c r="ULI524" s="421"/>
      <c r="ULJ524" s="421"/>
      <c r="ULK524" s="421"/>
      <c r="ULL524" s="421"/>
      <c r="ULM524" s="421"/>
      <c r="ULN524" s="421"/>
      <c r="ULO524" s="421"/>
      <c r="ULP524" s="421"/>
      <c r="ULQ524" s="421"/>
      <c r="ULR524" s="421"/>
      <c r="ULS524" s="421"/>
      <c r="ULT524" s="421"/>
      <c r="ULU524" s="421"/>
      <c r="ULV524" s="421"/>
      <c r="ULW524" s="421"/>
      <c r="ULX524" s="421"/>
      <c r="ULY524" s="421"/>
      <c r="ULZ524" s="421"/>
      <c r="UMA524" s="421"/>
      <c r="UMB524" s="421"/>
      <c r="UMC524" s="421"/>
      <c r="UMD524" s="421"/>
      <c r="UME524" s="421"/>
      <c r="UMF524" s="421"/>
      <c r="UMG524" s="421"/>
      <c r="UMH524" s="421"/>
      <c r="UMI524" s="421"/>
      <c r="UMJ524" s="421"/>
      <c r="UMK524" s="421"/>
      <c r="UML524" s="421"/>
      <c r="UMM524" s="421"/>
      <c r="UMN524" s="421"/>
      <c r="UMO524" s="421"/>
      <c r="UMP524" s="421"/>
      <c r="UMQ524" s="421"/>
      <c r="UMR524" s="421"/>
      <c r="UMS524" s="421"/>
      <c r="UMT524" s="421"/>
      <c r="UMU524" s="421"/>
      <c r="UMV524" s="421"/>
      <c r="UMW524" s="421"/>
      <c r="UMX524" s="421"/>
      <c r="UMY524" s="421"/>
      <c r="UMZ524" s="421"/>
      <c r="UNA524" s="421"/>
      <c r="UNB524" s="421"/>
      <c r="UNC524" s="421"/>
      <c r="UND524" s="421"/>
      <c r="UNE524" s="421"/>
      <c r="UNF524" s="421"/>
      <c r="UNG524" s="421"/>
      <c r="UNH524" s="421"/>
      <c r="UNI524" s="421"/>
      <c r="UNJ524" s="421"/>
      <c r="UNK524" s="421"/>
      <c r="UNL524" s="421"/>
      <c r="UNM524" s="421"/>
      <c r="UNN524" s="421"/>
      <c r="UNO524" s="421"/>
      <c r="UNP524" s="421"/>
      <c r="UNQ524" s="421"/>
      <c r="UNR524" s="421"/>
      <c r="UNS524" s="421"/>
      <c r="UNT524" s="421"/>
      <c r="UNU524" s="421"/>
      <c r="UNV524" s="421"/>
      <c r="UNW524" s="421"/>
      <c r="UNX524" s="421"/>
      <c r="UNY524" s="421"/>
      <c r="UNZ524" s="421"/>
      <c r="UOA524" s="421"/>
      <c r="UOB524" s="421"/>
      <c r="UOC524" s="421"/>
      <c r="UOD524" s="421"/>
      <c r="UOE524" s="421"/>
      <c r="UOF524" s="421"/>
      <c r="UOG524" s="421"/>
      <c r="UOH524" s="421"/>
      <c r="UOI524" s="421"/>
      <c r="UOJ524" s="421"/>
      <c r="UOK524" s="421"/>
      <c r="UOL524" s="421"/>
      <c r="UOM524" s="421"/>
      <c r="UON524" s="421"/>
      <c r="UOO524" s="421"/>
      <c r="UOP524" s="421"/>
      <c r="UOQ524" s="421"/>
      <c r="UOR524" s="421"/>
      <c r="UOS524" s="421"/>
      <c r="UOT524" s="421"/>
      <c r="UOU524" s="421"/>
      <c r="UOV524" s="421"/>
      <c r="UOW524" s="421"/>
      <c r="UOX524" s="421"/>
      <c r="UOY524" s="421"/>
      <c r="UOZ524" s="421"/>
      <c r="UPA524" s="421"/>
      <c r="UPB524" s="421"/>
      <c r="UPC524" s="421"/>
      <c r="UPD524" s="421"/>
      <c r="UPE524" s="421"/>
      <c r="UPF524" s="421"/>
      <c r="UPG524" s="421"/>
      <c r="UPH524" s="421"/>
      <c r="UPI524" s="421"/>
      <c r="UPJ524" s="421"/>
      <c r="UPK524" s="421"/>
      <c r="UPL524" s="421"/>
      <c r="UPM524" s="421"/>
      <c r="UPN524" s="421"/>
      <c r="UPO524" s="421"/>
      <c r="UPP524" s="421"/>
      <c r="UPQ524" s="421"/>
      <c r="UPR524" s="421"/>
      <c r="UPS524" s="421"/>
      <c r="UPT524" s="421"/>
      <c r="UPU524" s="421"/>
      <c r="UPV524" s="421"/>
      <c r="UPW524" s="421"/>
      <c r="UPX524" s="421"/>
      <c r="UPY524" s="421"/>
      <c r="UPZ524" s="421"/>
      <c r="UQA524" s="421"/>
      <c r="UQB524" s="421"/>
      <c r="UQC524" s="421"/>
      <c r="UQD524" s="421"/>
      <c r="UQE524" s="421"/>
      <c r="UQF524" s="421"/>
      <c r="UQG524" s="421"/>
      <c r="UQH524" s="421"/>
      <c r="UQI524" s="421"/>
      <c r="UQJ524" s="421"/>
      <c r="UQK524" s="421"/>
      <c r="UQL524" s="421"/>
      <c r="UQM524" s="421"/>
      <c r="UQN524" s="421"/>
      <c r="UQO524" s="421"/>
      <c r="UQP524" s="421"/>
      <c r="UQQ524" s="421"/>
      <c r="UQR524" s="421"/>
      <c r="UQS524" s="421"/>
      <c r="UQT524" s="421"/>
      <c r="UQU524" s="421"/>
      <c r="UQV524" s="421"/>
      <c r="UQW524" s="421"/>
      <c r="UQX524" s="421"/>
      <c r="UQY524" s="421"/>
      <c r="UQZ524" s="421"/>
      <c r="URA524" s="421"/>
      <c r="URB524" s="421"/>
      <c r="URC524" s="421"/>
      <c r="URD524" s="421"/>
      <c r="URE524" s="421"/>
      <c r="URF524" s="421"/>
      <c r="URG524" s="421"/>
      <c r="URH524" s="421"/>
      <c r="URI524" s="421"/>
      <c r="URJ524" s="421"/>
      <c r="URK524" s="421"/>
      <c r="URL524" s="421"/>
      <c r="URM524" s="421"/>
      <c r="URN524" s="421"/>
      <c r="URO524" s="421"/>
      <c r="URP524" s="421"/>
      <c r="URQ524" s="421"/>
      <c r="URR524" s="421"/>
      <c r="URS524" s="421"/>
      <c r="URT524" s="421"/>
      <c r="URU524" s="421"/>
      <c r="URV524" s="421"/>
      <c r="URW524" s="421"/>
      <c r="URX524" s="421"/>
      <c r="URY524" s="421"/>
      <c r="URZ524" s="421"/>
      <c r="USA524" s="421"/>
      <c r="USB524" s="421"/>
      <c r="USC524" s="421"/>
      <c r="USD524" s="421"/>
      <c r="USE524" s="421"/>
      <c r="USF524" s="421"/>
      <c r="USG524" s="421"/>
      <c r="USH524" s="421"/>
      <c r="USI524" s="421"/>
      <c r="USJ524" s="421"/>
      <c r="USK524" s="421"/>
      <c r="USL524" s="421"/>
      <c r="USM524" s="421"/>
      <c r="USN524" s="421"/>
      <c r="USO524" s="421"/>
      <c r="USP524" s="421"/>
      <c r="USQ524" s="421"/>
      <c r="USR524" s="421"/>
      <c r="USS524" s="421"/>
      <c r="UST524" s="421"/>
      <c r="USU524" s="421"/>
      <c r="USV524" s="421"/>
      <c r="USW524" s="421"/>
      <c r="USX524" s="421"/>
      <c r="USY524" s="421"/>
      <c r="USZ524" s="421"/>
      <c r="UTA524" s="421"/>
      <c r="UTB524" s="421"/>
      <c r="UTC524" s="421"/>
      <c r="UTD524" s="421"/>
      <c r="UTE524" s="421"/>
      <c r="UTF524" s="421"/>
      <c r="UTG524" s="421"/>
      <c r="UTH524" s="421"/>
      <c r="UTI524" s="421"/>
      <c r="UTJ524" s="421"/>
      <c r="UTK524" s="421"/>
      <c r="UTL524" s="421"/>
      <c r="UTM524" s="421"/>
      <c r="UTN524" s="421"/>
      <c r="UTO524" s="421"/>
      <c r="UTP524" s="421"/>
      <c r="UTQ524" s="421"/>
      <c r="UTR524" s="421"/>
      <c r="UTS524" s="421"/>
      <c r="UTT524" s="421"/>
      <c r="UTU524" s="421"/>
      <c r="UTV524" s="421"/>
      <c r="UTW524" s="421"/>
      <c r="UTX524" s="421"/>
      <c r="UTY524" s="421"/>
      <c r="UTZ524" s="421"/>
      <c r="UUA524" s="421"/>
      <c r="UUB524" s="421"/>
      <c r="UUC524" s="421"/>
      <c r="UUD524" s="421"/>
      <c r="UUE524" s="421"/>
      <c r="UUF524" s="421"/>
      <c r="UUG524" s="421"/>
      <c r="UUH524" s="421"/>
      <c r="UUI524" s="421"/>
      <c r="UUJ524" s="421"/>
      <c r="UUK524" s="421"/>
      <c r="UUL524" s="421"/>
      <c r="UUM524" s="421"/>
      <c r="UUN524" s="421"/>
      <c r="UUO524" s="421"/>
      <c r="UUP524" s="421"/>
      <c r="UUQ524" s="421"/>
      <c r="UUR524" s="421"/>
      <c r="UUS524" s="421"/>
      <c r="UUT524" s="421"/>
      <c r="UUU524" s="421"/>
      <c r="UUV524" s="421"/>
      <c r="UUW524" s="421"/>
      <c r="UUX524" s="421"/>
      <c r="UUY524" s="421"/>
      <c r="UUZ524" s="421"/>
      <c r="UVA524" s="421"/>
      <c r="UVB524" s="421"/>
      <c r="UVC524" s="421"/>
      <c r="UVD524" s="421"/>
      <c r="UVE524" s="421"/>
      <c r="UVF524" s="421"/>
      <c r="UVG524" s="421"/>
      <c r="UVH524" s="421"/>
      <c r="UVI524" s="421"/>
      <c r="UVJ524" s="421"/>
      <c r="UVK524" s="421"/>
      <c r="UVL524" s="421"/>
      <c r="UVM524" s="421"/>
      <c r="UVN524" s="421"/>
      <c r="UVO524" s="421"/>
      <c r="UVP524" s="421"/>
      <c r="UVQ524" s="421"/>
      <c r="UVR524" s="421"/>
      <c r="UVS524" s="421"/>
      <c r="UVT524" s="421"/>
      <c r="UVU524" s="421"/>
      <c r="UVV524" s="421"/>
      <c r="UVW524" s="421"/>
      <c r="UVX524" s="421"/>
      <c r="UVY524" s="421"/>
      <c r="UVZ524" s="421"/>
      <c r="UWA524" s="421"/>
      <c r="UWB524" s="421"/>
      <c r="UWC524" s="421"/>
      <c r="UWD524" s="421"/>
      <c r="UWE524" s="421"/>
      <c r="UWF524" s="421"/>
      <c r="UWG524" s="421"/>
      <c r="UWH524" s="421"/>
      <c r="UWI524" s="421"/>
      <c r="UWJ524" s="421"/>
      <c r="UWK524" s="421"/>
      <c r="UWL524" s="421"/>
      <c r="UWM524" s="421"/>
      <c r="UWN524" s="421"/>
      <c r="UWO524" s="421"/>
      <c r="UWP524" s="421"/>
      <c r="UWQ524" s="421"/>
      <c r="UWR524" s="421"/>
      <c r="UWS524" s="421"/>
      <c r="UWT524" s="421"/>
      <c r="UWU524" s="421"/>
      <c r="UWV524" s="421"/>
      <c r="UWW524" s="421"/>
      <c r="UWX524" s="421"/>
      <c r="UWY524" s="421"/>
      <c r="UWZ524" s="421"/>
      <c r="UXA524" s="421"/>
      <c r="UXB524" s="421"/>
      <c r="UXC524" s="421"/>
      <c r="UXD524" s="421"/>
      <c r="UXE524" s="421"/>
      <c r="UXF524" s="421"/>
      <c r="UXG524" s="421"/>
      <c r="UXH524" s="421"/>
      <c r="UXI524" s="421"/>
      <c r="UXJ524" s="421"/>
      <c r="UXK524" s="421"/>
      <c r="UXL524" s="421"/>
      <c r="UXM524" s="421"/>
      <c r="UXN524" s="421"/>
      <c r="UXO524" s="421"/>
      <c r="UXP524" s="421"/>
      <c r="UXQ524" s="421"/>
      <c r="UXR524" s="421"/>
      <c r="UXS524" s="421"/>
      <c r="UXT524" s="421"/>
      <c r="UXU524" s="421"/>
      <c r="UXV524" s="421"/>
      <c r="UXW524" s="421"/>
      <c r="UXX524" s="421"/>
      <c r="UXY524" s="421"/>
      <c r="UXZ524" s="421"/>
      <c r="UYA524" s="421"/>
      <c r="UYB524" s="421"/>
      <c r="UYC524" s="421"/>
      <c r="UYD524" s="421"/>
      <c r="UYE524" s="421"/>
      <c r="UYF524" s="421"/>
      <c r="UYG524" s="421"/>
      <c r="UYH524" s="421"/>
      <c r="UYI524" s="421"/>
      <c r="UYJ524" s="421"/>
      <c r="UYK524" s="421"/>
      <c r="UYL524" s="421"/>
      <c r="UYM524" s="421"/>
      <c r="UYN524" s="421"/>
      <c r="UYO524" s="421"/>
      <c r="UYP524" s="421"/>
      <c r="UYQ524" s="421"/>
      <c r="UYR524" s="421"/>
      <c r="UYS524" s="421"/>
      <c r="UYT524" s="421"/>
      <c r="UYU524" s="421"/>
      <c r="UYV524" s="421"/>
      <c r="UYW524" s="421"/>
      <c r="UYX524" s="421"/>
      <c r="UYY524" s="421"/>
      <c r="UYZ524" s="421"/>
      <c r="UZA524" s="421"/>
      <c r="UZB524" s="421"/>
      <c r="UZC524" s="421"/>
      <c r="UZD524" s="421"/>
      <c r="UZE524" s="421"/>
      <c r="UZF524" s="421"/>
      <c r="UZG524" s="421"/>
      <c r="UZH524" s="421"/>
      <c r="UZI524" s="421"/>
      <c r="UZJ524" s="421"/>
      <c r="UZK524" s="421"/>
      <c r="UZL524" s="421"/>
      <c r="UZM524" s="421"/>
      <c r="UZN524" s="421"/>
      <c r="UZO524" s="421"/>
      <c r="UZP524" s="421"/>
      <c r="UZQ524" s="421"/>
      <c r="UZR524" s="421"/>
      <c r="UZS524" s="421"/>
      <c r="UZT524" s="421"/>
      <c r="UZU524" s="421"/>
      <c r="UZV524" s="421"/>
      <c r="UZW524" s="421"/>
      <c r="UZX524" s="421"/>
      <c r="UZY524" s="421"/>
      <c r="UZZ524" s="421"/>
      <c r="VAA524" s="421"/>
      <c r="VAB524" s="421"/>
      <c r="VAC524" s="421"/>
      <c r="VAD524" s="421"/>
      <c r="VAE524" s="421"/>
      <c r="VAF524" s="421"/>
      <c r="VAG524" s="421"/>
      <c r="VAH524" s="421"/>
      <c r="VAI524" s="421"/>
      <c r="VAJ524" s="421"/>
      <c r="VAK524" s="421"/>
      <c r="VAL524" s="421"/>
      <c r="VAM524" s="421"/>
      <c r="VAN524" s="421"/>
      <c r="VAO524" s="421"/>
      <c r="VAP524" s="421"/>
      <c r="VAQ524" s="421"/>
      <c r="VAR524" s="421"/>
      <c r="VAS524" s="421"/>
      <c r="VAT524" s="421"/>
      <c r="VAU524" s="421"/>
      <c r="VAV524" s="421"/>
      <c r="VAW524" s="421"/>
      <c r="VAX524" s="421"/>
      <c r="VAY524" s="421"/>
      <c r="VAZ524" s="421"/>
      <c r="VBA524" s="421"/>
      <c r="VBB524" s="421"/>
      <c r="VBC524" s="421"/>
      <c r="VBD524" s="421"/>
      <c r="VBE524" s="421"/>
      <c r="VBF524" s="421"/>
      <c r="VBG524" s="421"/>
      <c r="VBH524" s="421"/>
      <c r="VBI524" s="421"/>
      <c r="VBJ524" s="421"/>
      <c r="VBK524" s="421"/>
      <c r="VBL524" s="421"/>
      <c r="VBM524" s="421"/>
      <c r="VBN524" s="421"/>
      <c r="VBO524" s="421"/>
      <c r="VBP524" s="421"/>
      <c r="VBQ524" s="421"/>
      <c r="VBR524" s="421"/>
      <c r="VBS524" s="421"/>
      <c r="VBT524" s="421"/>
      <c r="VBU524" s="421"/>
      <c r="VBV524" s="421"/>
      <c r="VBW524" s="421"/>
      <c r="VBX524" s="421"/>
      <c r="VBY524" s="421"/>
      <c r="VBZ524" s="421"/>
      <c r="VCA524" s="421"/>
      <c r="VCB524" s="421"/>
      <c r="VCC524" s="421"/>
      <c r="VCD524" s="421"/>
      <c r="VCE524" s="421"/>
      <c r="VCF524" s="421"/>
      <c r="VCG524" s="421"/>
      <c r="VCH524" s="421"/>
      <c r="VCI524" s="421"/>
      <c r="VCJ524" s="421"/>
      <c r="VCK524" s="421"/>
      <c r="VCL524" s="421"/>
      <c r="VCM524" s="421"/>
      <c r="VCN524" s="421"/>
      <c r="VCO524" s="421"/>
      <c r="VCP524" s="421"/>
      <c r="VCQ524" s="421"/>
      <c r="VCR524" s="421"/>
      <c r="VCS524" s="421"/>
      <c r="VCT524" s="421"/>
      <c r="VCU524" s="421"/>
      <c r="VCV524" s="421"/>
      <c r="VCW524" s="421"/>
      <c r="VCX524" s="421"/>
      <c r="VCY524" s="421"/>
      <c r="VCZ524" s="421"/>
      <c r="VDA524" s="421"/>
      <c r="VDB524" s="421"/>
      <c r="VDC524" s="421"/>
      <c r="VDD524" s="421"/>
      <c r="VDE524" s="421"/>
      <c r="VDF524" s="421"/>
      <c r="VDG524" s="421"/>
      <c r="VDH524" s="421"/>
      <c r="VDI524" s="421"/>
      <c r="VDJ524" s="421"/>
      <c r="VDK524" s="421"/>
      <c r="VDL524" s="421"/>
      <c r="VDM524" s="421"/>
      <c r="VDN524" s="421"/>
      <c r="VDO524" s="421"/>
      <c r="VDP524" s="421"/>
      <c r="VDQ524" s="421"/>
      <c r="VDR524" s="421"/>
      <c r="VDS524" s="421"/>
      <c r="VDT524" s="421"/>
      <c r="VDU524" s="421"/>
      <c r="VDV524" s="421"/>
      <c r="VDW524" s="421"/>
      <c r="VDX524" s="421"/>
      <c r="VDY524" s="421"/>
      <c r="VDZ524" s="421"/>
      <c r="VEA524" s="421"/>
      <c r="VEB524" s="421"/>
      <c r="VEC524" s="421"/>
      <c r="VED524" s="421"/>
      <c r="VEE524" s="421"/>
      <c r="VEF524" s="421"/>
      <c r="VEG524" s="421"/>
      <c r="VEH524" s="421"/>
      <c r="VEI524" s="421"/>
      <c r="VEJ524" s="421"/>
      <c r="VEK524" s="421"/>
      <c r="VEL524" s="421"/>
      <c r="VEM524" s="421"/>
      <c r="VEN524" s="421"/>
      <c r="VEO524" s="421"/>
      <c r="VEP524" s="421"/>
      <c r="VEQ524" s="421"/>
      <c r="VER524" s="421"/>
      <c r="VES524" s="421"/>
      <c r="VET524" s="421"/>
      <c r="VEU524" s="421"/>
      <c r="VEV524" s="421"/>
      <c r="VEW524" s="421"/>
      <c r="VEX524" s="421"/>
      <c r="VEY524" s="421"/>
      <c r="VEZ524" s="421"/>
      <c r="VFA524" s="421"/>
      <c r="VFB524" s="421"/>
      <c r="VFC524" s="421"/>
      <c r="VFD524" s="421"/>
      <c r="VFE524" s="421"/>
      <c r="VFF524" s="421"/>
      <c r="VFG524" s="421"/>
      <c r="VFH524" s="421"/>
      <c r="VFI524" s="421"/>
      <c r="VFJ524" s="421"/>
      <c r="VFK524" s="421"/>
      <c r="VFL524" s="421"/>
      <c r="VFM524" s="421"/>
      <c r="VFN524" s="421"/>
      <c r="VFO524" s="421"/>
      <c r="VFP524" s="421"/>
      <c r="VFQ524" s="421"/>
      <c r="VFR524" s="421"/>
      <c r="VFS524" s="421"/>
      <c r="VFT524" s="421"/>
      <c r="VFU524" s="421"/>
      <c r="VFV524" s="421"/>
      <c r="VFW524" s="421"/>
      <c r="VFX524" s="421"/>
      <c r="VFY524" s="421"/>
      <c r="VFZ524" s="421"/>
      <c r="VGA524" s="421"/>
      <c r="VGB524" s="421"/>
      <c r="VGC524" s="421"/>
      <c r="VGD524" s="421"/>
      <c r="VGE524" s="421"/>
      <c r="VGF524" s="421"/>
      <c r="VGG524" s="421"/>
      <c r="VGH524" s="421"/>
      <c r="VGI524" s="421"/>
      <c r="VGJ524" s="421"/>
      <c r="VGK524" s="421"/>
      <c r="VGL524" s="421"/>
      <c r="VGM524" s="421"/>
      <c r="VGN524" s="421"/>
      <c r="VGO524" s="421"/>
      <c r="VGP524" s="421"/>
      <c r="VGQ524" s="421"/>
      <c r="VGR524" s="421"/>
      <c r="VGS524" s="421"/>
      <c r="VGT524" s="421"/>
      <c r="VGU524" s="421"/>
      <c r="VGV524" s="421"/>
      <c r="VGW524" s="421"/>
      <c r="VGX524" s="421"/>
      <c r="VGY524" s="421"/>
      <c r="VGZ524" s="421"/>
      <c r="VHA524" s="421"/>
      <c r="VHB524" s="421"/>
      <c r="VHC524" s="421"/>
      <c r="VHD524" s="421"/>
      <c r="VHE524" s="421"/>
      <c r="VHF524" s="421"/>
      <c r="VHG524" s="421"/>
      <c r="VHH524" s="421"/>
      <c r="VHI524" s="421"/>
      <c r="VHJ524" s="421"/>
      <c r="VHK524" s="421"/>
      <c r="VHL524" s="421"/>
      <c r="VHM524" s="421"/>
      <c r="VHN524" s="421"/>
      <c r="VHO524" s="421"/>
      <c r="VHP524" s="421"/>
      <c r="VHQ524" s="421"/>
      <c r="VHR524" s="421"/>
      <c r="VHS524" s="421"/>
      <c r="VHT524" s="421"/>
      <c r="VHU524" s="421"/>
      <c r="VHV524" s="421"/>
      <c r="VHW524" s="421"/>
      <c r="VHX524" s="421"/>
      <c r="VHY524" s="421"/>
      <c r="VHZ524" s="421"/>
      <c r="VIA524" s="421"/>
      <c r="VIB524" s="421"/>
      <c r="VIC524" s="421"/>
      <c r="VID524" s="421"/>
      <c r="VIE524" s="421"/>
      <c r="VIF524" s="421"/>
      <c r="VIG524" s="421"/>
      <c r="VIH524" s="421"/>
      <c r="VII524" s="421"/>
      <c r="VIJ524" s="421"/>
      <c r="VIK524" s="421"/>
      <c r="VIL524" s="421"/>
      <c r="VIM524" s="421"/>
      <c r="VIN524" s="421"/>
      <c r="VIO524" s="421"/>
      <c r="VIP524" s="421"/>
      <c r="VIQ524" s="421"/>
      <c r="VIR524" s="421"/>
      <c r="VIS524" s="421"/>
      <c r="VIT524" s="421"/>
      <c r="VIU524" s="421"/>
      <c r="VIV524" s="421"/>
      <c r="VIW524" s="421"/>
      <c r="VIX524" s="421"/>
      <c r="VIY524" s="421"/>
      <c r="VIZ524" s="421"/>
      <c r="VJA524" s="421"/>
      <c r="VJB524" s="421"/>
      <c r="VJC524" s="421"/>
      <c r="VJD524" s="421"/>
      <c r="VJE524" s="421"/>
      <c r="VJF524" s="421"/>
      <c r="VJG524" s="421"/>
      <c r="VJH524" s="421"/>
      <c r="VJI524" s="421"/>
      <c r="VJJ524" s="421"/>
      <c r="VJK524" s="421"/>
      <c r="VJL524" s="421"/>
      <c r="VJM524" s="421"/>
      <c r="VJN524" s="421"/>
      <c r="VJO524" s="421"/>
      <c r="VJP524" s="421"/>
      <c r="VJQ524" s="421"/>
      <c r="VJR524" s="421"/>
      <c r="VJS524" s="421"/>
      <c r="VJT524" s="421"/>
      <c r="VJU524" s="421"/>
      <c r="VJV524" s="421"/>
      <c r="VJW524" s="421"/>
      <c r="VJX524" s="421"/>
      <c r="VJY524" s="421"/>
      <c r="VJZ524" s="421"/>
      <c r="VKA524" s="421"/>
      <c r="VKB524" s="421"/>
      <c r="VKC524" s="421"/>
      <c r="VKD524" s="421"/>
      <c r="VKE524" s="421"/>
      <c r="VKF524" s="421"/>
      <c r="VKG524" s="421"/>
      <c r="VKH524" s="421"/>
      <c r="VKI524" s="421"/>
      <c r="VKJ524" s="421"/>
      <c r="VKK524" s="421"/>
      <c r="VKL524" s="421"/>
      <c r="VKM524" s="421"/>
      <c r="VKN524" s="421"/>
      <c r="VKO524" s="421"/>
      <c r="VKP524" s="421"/>
      <c r="VKQ524" s="421"/>
      <c r="VKR524" s="421"/>
      <c r="VKS524" s="421"/>
      <c r="VKT524" s="421"/>
      <c r="VKU524" s="421"/>
      <c r="VKV524" s="421"/>
      <c r="VKW524" s="421"/>
      <c r="VKX524" s="421"/>
      <c r="VKY524" s="421"/>
      <c r="VKZ524" s="421"/>
      <c r="VLA524" s="421"/>
      <c r="VLB524" s="421"/>
      <c r="VLC524" s="421"/>
      <c r="VLD524" s="421"/>
      <c r="VLE524" s="421"/>
      <c r="VLF524" s="421"/>
      <c r="VLG524" s="421"/>
      <c r="VLH524" s="421"/>
      <c r="VLI524" s="421"/>
      <c r="VLJ524" s="421"/>
      <c r="VLK524" s="421"/>
      <c r="VLL524" s="421"/>
      <c r="VLM524" s="421"/>
      <c r="VLN524" s="421"/>
      <c r="VLO524" s="421"/>
      <c r="VLP524" s="421"/>
      <c r="VLQ524" s="421"/>
      <c r="VLR524" s="421"/>
      <c r="VLS524" s="421"/>
      <c r="VLT524" s="421"/>
      <c r="VLU524" s="421"/>
      <c r="VLV524" s="421"/>
      <c r="VLW524" s="421"/>
      <c r="VLX524" s="421"/>
      <c r="VLY524" s="421"/>
      <c r="VLZ524" s="421"/>
      <c r="VMA524" s="421"/>
      <c r="VMB524" s="421"/>
      <c r="VMC524" s="421"/>
      <c r="VMD524" s="421"/>
      <c r="VME524" s="421"/>
      <c r="VMF524" s="421"/>
      <c r="VMG524" s="421"/>
      <c r="VMH524" s="421"/>
      <c r="VMI524" s="421"/>
      <c r="VMJ524" s="421"/>
      <c r="VMK524" s="421"/>
      <c r="VML524" s="421"/>
      <c r="VMM524" s="421"/>
      <c r="VMN524" s="421"/>
      <c r="VMO524" s="421"/>
      <c r="VMP524" s="421"/>
      <c r="VMQ524" s="421"/>
      <c r="VMR524" s="421"/>
      <c r="VMS524" s="421"/>
      <c r="VMT524" s="421"/>
      <c r="VMU524" s="421"/>
      <c r="VMV524" s="421"/>
      <c r="VMW524" s="421"/>
      <c r="VMX524" s="421"/>
      <c r="VMY524" s="421"/>
      <c r="VMZ524" s="421"/>
      <c r="VNA524" s="421"/>
      <c r="VNB524" s="421"/>
      <c r="VNC524" s="421"/>
      <c r="VND524" s="421"/>
      <c r="VNE524" s="421"/>
      <c r="VNF524" s="421"/>
      <c r="VNG524" s="421"/>
      <c r="VNH524" s="421"/>
      <c r="VNI524" s="421"/>
      <c r="VNJ524" s="421"/>
      <c r="VNK524" s="421"/>
      <c r="VNL524" s="421"/>
      <c r="VNM524" s="421"/>
      <c r="VNN524" s="421"/>
      <c r="VNO524" s="421"/>
      <c r="VNP524" s="421"/>
      <c r="VNQ524" s="421"/>
      <c r="VNR524" s="421"/>
      <c r="VNS524" s="421"/>
      <c r="VNT524" s="421"/>
      <c r="VNU524" s="421"/>
      <c r="VNV524" s="421"/>
      <c r="VNW524" s="421"/>
      <c r="VNX524" s="421"/>
      <c r="VNY524" s="421"/>
      <c r="VNZ524" s="421"/>
      <c r="VOA524" s="421"/>
      <c r="VOB524" s="421"/>
      <c r="VOC524" s="421"/>
      <c r="VOD524" s="421"/>
      <c r="VOE524" s="421"/>
      <c r="VOF524" s="421"/>
      <c r="VOG524" s="421"/>
      <c r="VOH524" s="421"/>
      <c r="VOI524" s="421"/>
      <c r="VOJ524" s="421"/>
      <c r="VOK524" s="421"/>
      <c r="VOL524" s="421"/>
      <c r="VOM524" s="421"/>
      <c r="VON524" s="421"/>
      <c r="VOO524" s="421"/>
      <c r="VOP524" s="421"/>
      <c r="VOQ524" s="421"/>
      <c r="VOR524" s="421"/>
      <c r="VOS524" s="421"/>
      <c r="VOT524" s="421"/>
      <c r="VOU524" s="421"/>
      <c r="VOV524" s="421"/>
      <c r="VOW524" s="421"/>
      <c r="VOX524" s="421"/>
      <c r="VOY524" s="421"/>
      <c r="VOZ524" s="421"/>
      <c r="VPA524" s="421"/>
      <c r="VPB524" s="421"/>
      <c r="VPC524" s="421"/>
      <c r="VPD524" s="421"/>
      <c r="VPE524" s="421"/>
      <c r="VPF524" s="421"/>
      <c r="VPG524" s="421"/>
      <c r="VPH524" s="421"/>
      <c r="VPI524" s="421"/>
      <c r="VPJ524" s="421"/>
      <c r="VPK524" s="421"/>
      <c r="VPL524" s="421"/>
      <c r="VPM524" s="421"/>
      <c r="VPN524" s="421"/>
      <c r="VPO524" s="421"/>
      <c r="VPP524" s="421"/>
      <c r="VPQ524" s="421"/>
      <c r="VPR524" s="421"/>
      <c r="VPS524" s="421"/>
      <c r="VPT524" s="421"/>
      <c r="VPU524" s="421"/>
      <c r="VPV524" s="421"/>
      <c r="VPW524" s="421"/>
      <c r="VPX524" s="421"/>
      <c r="VPY524" s="421"/>
      <c r="VPZ524" s="421"/>
      <c r="VQA524" s="421"/>
      <c r="VQB524" s="421"/>
      <c r="VQC524" s="421"/>
      <c r="VQD524" s="421"/>
      <c r="VQE524" s="421"/>
      <c r="VQF524" s="421"/>
      <c r="VQG524" s="421"/>
      <c r="VQH524" s="421"/>
      <c r="VQI524" s="421"/>
      <c r="VQJ524" s="421"/>
      <c r="VQK524" s="421"/>
      <c r="VQL524" s="421"/>
      <c r="VQM524" s="421"/>
      <c r="VQN524" s="421"/>
      <c r="VQO524" s="421"/>
      <c r="VQP524" s="421"/>
      <c r="VQQ524" s="421"/>
      <c r="VQR524" s="421"/>
      <c r="VQS524" s="421"/>
      <c r="VQT524" s="421"/>
      <c r="VQU524" s="421"/>
      <c r="VQV524" s="421"/>
      <c r="VQW524" s="421"/>
      <c r="VQX524" s="421"/>
      <c r="VQY524" s="421"/>
      <c r="VQZ524" s="421"/>
      <c r="VRA524" s="421"/>
      <c r="VRB524" s="421"/>
      <c r="VRC524" s="421"/>
      <c r="VRD524" s="421"/>
      <c r="VRE524" s="421"/>
      <c r="VRF524" s="421"/>
      <c r="VRG524" s="421"/>
      <c r="VRH524" s="421"/>
      <c r="VRI524" s="421"/>
      <c r="VRJ524" s="421"/>
      <c r="VRK524" s="421"/>
      <c r="VRL524" s="421"/>
      <c r="VRM524" s="421"/>
      <c r="VRN524" s="421"/>
      <c r="VRO524" s="421"/>
      <c r="VRP524" s="421"/>
      <c r="VRQ524" s="421"/>
      <c r="VRR524" s="421"/>
      <c r="VRS524" s="421"/>
      <c r="VRT524" s="421"/>
      <c r="VRU524" s="421"/>
      <c r="VRV524" s="421"/>
      <c r="VRW524" s="421"/>
      <c r="VRX524" s="421"/>
      <c r="VRY524" s="421"/>
      <c r="VRZ524" s="421"/>
      <c r="VSA524" s="421"/>
      <c r="VSB524" s="421"/>
      <c r="VSC524" s="421"/>
      <c r="VSD524" s="421"/>
      <c r="VSE524" s="421"/>
      <c r="VSF524" s="421"/>
      <c r="VSG524" s="421"/>
      <c r="VSH524" s="421"/>
      <c r="VSI524" s="421"/>
      <c r="VSJ524" s="421"/>
      <c r="VSK524" s="421"/>
      <c r="VSL524" s="421"/>
      <c r="VSM524" s="421"/>
      <c r="VSN524" s="421"/>
      <c r="VSO524" s="421"/>
      <c r="VSP524" s="421"/>
      <c r="VSQ524" s="421"/>
      <c r="VSR524" s="421"/>
      <c r="VSS524" s="421"/>
      <c r="VST524" s="421"/>
      <c r="VSU524" s="421"/>
      <c r="VSV524" s="421"/>
      <c r="VSW524" s="421"/>
      <c r="VSX524" s="421"/>
      <c r="VSY524" s="421"/>
      <c r="VSZ524" s="421"/>
      <c r="VTA524" s="421"/>
      <c r="VTB524" s="421"/>
      <c r="VTC524" s="421"/>
      <c r="VTD524" s="421"/>
      <c r="VTE524" s="421"/>
      <c r="VTF524" s="421"/>
      <c r="VTG524" s="421"/>
      <c r="VTH524" s="421"/>
      <c r="VTI524" s="421"/>
      <c r="VTJ524" s="421"/>
      <c r="VTK524" s="421"/>
      <c r="VTL524" s="421"/>
      <c r="VTM524" s="421"/>
      <c r="VTN524" s="421"/>
      <c r="VTO524" s="421"/>
      <c r="VTP524" s="421"/>
      <c r="VTQ524" s="421"/>
      <c r="VTR524" s="421"/>
      <c r="VTS524" s="421"/>
      <c r="VTT524" s="421"/>
      <c r="VTU524" s="421"/>
      <c r="VTV524" s="421"/>
      <c r="VTW524" s="421"/>
      <c r="VTX524" s="421"/>
      <c r="VTY524" s="421"/>
      <c r="VTZ524" s="421"/>
      <c r="VUA524" s="421"/>
      <c r="VUB524" s="421"/>
      <c r="VUC524" s="421"/>
      <c r="VUD524" s="421"/>
      <c r="VUE524" s="421"/>
      <c r="VUF524" s="421"/>
      <c r="VUG524" s="421"/>
      <c r="VUH524" s="421"/>
      <c r="VUI524" s="421"/>
      <c r="VUJ524" s="421"/>
      <c r="VUK524" s="421"/>
      <c r="VUL524" s="421"/>
      <c r="VUM524" s="421"/>
      <c r="VUN524" s="421"/>
      <c r="VUO524" s="421"/>
      <c r="VUP524" s="421"/>
      <c r="VUQ524" s="421"/>
      <c r="VUR524" s="421"/>
      <c r="VUS524" s="421"/>
      <c r="VUT524" s="421"/>
      <c r="VUU524" s="421"/>
      <c r="VUV524" s="421"/>
      <c r="VUW524" s="421"/>
      <c r="VUX524" s="421"/>
      <c r="VUY524" s="421"/>
      <c r="VUZ524" s="421"/>
      <c r="VVA524" s="421"/>
      <c r="VVB524" s="421"/>
      <c r="VVC524" s="421"/>
      <c r="VVD524" s="421"/>
      <c r="VVE524" s="421"/>
      <c r="VVF524" s="421"/>
      <c r="VVG524" s="421"/>
      <c r="VVH524" s="421"/>
      <c r="VVI524" s="421"/>
      <c r="VVJ524" s="421"/>
      <c r="VVK524" s="421"/>
      <c r="VVL524" s="421"/>
      <c r="VVM524" s="421"/>
      <c r="VVN524" s="421"/>
      <c r="VVO524" s="421"/>
      <c r="VVP524" s="421"/>
      <c r="VVQ524" s="421"/>
      <c r="VVR524" s="421"/>
      <c r="VVS524" s="421"/>
      <c r="VVT524" s="421"/>
      <c r="VVU524" s="421"/>
      <c r="VVV524" s="421"/>
      <c r="VVW524" s="421"/>
      <c r="VVX524" s="421"/>
      <c r="VVY524" s="421"/>
      <c r="VVZ524" s="421"/>
      <c r="VWA524" s="421"/>
      <c r="VWB524" s="421"/>
      <c r="VWC524" s="421"/>
      <c r="VWD524" s="421"/>
      <c r="VWE524" s="421"/>
      <c r="VWF524" s="421"/>
      <c r="VWG524" s="421"/>
      <c r="VWH524" s="421"/>
      <c r="VWI524" s="421"/>
      <c r="VWJ524" s="421"/>
      <c r="VWK524" s="421"/>
      <c r="VWL524" s="421"/>
      <c r="VWM524" s="421"/>
      <c r="VWN524" s="421"/>
      <c r="VWO524" s="421"/>
      <c r="VWP524" s="421"/>
      <c r="VWQ524" s="421"/>
      <c r="VWR524" s="421"/>
      <c r="VWS524" s="421"/>
      <c r="VWT524" s="421"/>
      <c r="VWU524" s="421"/>
      <c r="VWV524" s="421"/>
      <c r="VWW524" s="421"/>
      <c r="VWX524" s="421"/>
      <c r="VWY524" s="421"/>
      <c r="VWZ524" s="421"/>
      <c r="VXA524" s="421"/>
      <c r="VXB524" s="421"/>
      <c r="VXC524" s="421"/>
      <c r="VXD524" s="421"/>
      <c r="VXE524" s="421"/>
      <c r="VXF524" s="421"/>
      <c r="VXG524" s="421"/>
      <c r="VXH524" s="421"/>
      <c r="VXI524" s="421"/>
      <c r="VXJ524" s="421"/>
      <c r="VXK524" s="421"/>
      <c r="VXL524" s="421"/>
      <c r="VXM524" s="421"/>
      <c r="VXN524" s="421"/>
      <c r="VXO524" s="421"/>
      <c r="VXP524" s="421"/>
      <c r="VXQ524" s="421"/>
      <c r="VXR524" s="421"/>
      <c r="VXS524" s="421"/>
      <c r="VXT524" s="421"/>
      <c r="VXU524" s="421"/>
      <c r="VXV524" s="421"/>
      <c r="VXW524" s="421"/>
      <c r="VXX524" s="421"/>
      <c r="VXY524" s="421"/>
      <c r="VXZ524" s="421"/>
      <c r="VYA524" s="421"/>
      <c r="VYB524" s="421"/>
      <c r="VYC524" s="421"/>
      <c r="VYD524" s="421"/>
      <c r="VYE524" s="421"/>
      <c r="VYF524" s="421"/>
      <c r="VYG524" s="421"/>
      <c r="VYH524" s="421"/>
      <c r="VYI524" s="421"/>
      <c r="VYJ524" s="421"/>
      <c r="VYK524" s="421"/>
      <c r="VYL524" s="421"/>
      <c r="VYM524" s="421"/>
      <c r="VYN524" s="421"/>
      <c r="VYO524" s="421"/>
      <c r="VYP524" s="421"/>
      <c r="VYQ524" s="421"/>
      <c r="VYR524" s="421"/>
      <c r="VYS524" s="421"/>
      <c r="VYT524" s="421"/>
      <c r="VYU524" s="421"/>
      <c r="VYV524" s="421"/>
      <c r="VYW524" s="421"/>
      <c r="VYX524" s="421"/>
      <c r="VYY524" s="421"/>
      <c r="VYZ524" s="421"/>
      <c r="VZA524" s="421"/>
      <c r="VZB524" s="421"/>
      <c r="VZC524" s="421"/>
      <c r="VZD524" s="421"/>
      <c r="VZE524" s="421"/>
      <c r="VZF524" s="421"/>
      <c r="VZG524" s="421"/>
      <c r="VZH524" s="421"/>
      <c r="VZI524" s="421"/>
      <c r="VZJ524" s="421"/>
      <c r="VZK524" s="421"/>
      <c r="VZL524" s="421"/>
      <c r="VZM524" s="421"/>
      <c r="VZN524" s="421"/>
      <c r="VZO524" s="421"/>
      <c r="VZP524" s="421"/>
      <c r="VZQ524" s="421"/>
      <c r="VZR524" s="421"/>
      <c r="VZS524" s="421"/>
      <c r="VZT524" s="421"/>
      <c r="VZU524" s="421"/>
      <c r="VZV524" s="421"/>
      <c r="VZW524" s="421"/>
      <c r="VZX524" s="421"/>
      <c r="VZY524" s="421"/>
      <c r="VZZ524" s="421"/>
      <c r="WAA524" s="421"/>
      <c r="WAB524" s="421"/>
      <c r="WAC524" s="421"/>
      <c r="WAD524" s="421"/>
      <c r="WAE524" s="421"/>
      <c r="WAF524" s="421"/>
      <c r="WAG524" s="421"/>
      <c r="WAH524" s="421"/>
      <c r="WAI524" s="421"/>
      <c r="WAJ524" s="421"/>
      <c r="WAK524" s="421"/>
      <c r="WAL524" s="421"/>
      <c r="WAM524" s="421"/>
      <c r="WAN524" s="421"/>
      <c r="WAO524" s="421"/>
      <c r="WAP524" s="421"/>
      <c r="WAQ524" s="421"/>
      <c r="WAR524" s="421"/>
      <c r="WAS524" s="421"/>
      <c r="WAT524" s="421"/>
      <c r="WAU524" s="421"/>
      <c r="WAV524" s="421"/>
      <c r="WAW524" s="421"/>
      <c r="WAX524" s="421"/>
      <c r="WAY524" s="421"/>
      <c r="WAZ524" s="421"/>
      <c r="WBA524" s="421"/>
      <c r="WBB524" s="421"/>
      <c r="WBC524" s="421"/>
      <c r="WBD524" s="421"/>
      <c r="WBE524" s="421"/>
      <c r="WBF524" s="421"/>
      <c r="WBG524" s="421"/>
      <c r="WBH524" s="421"/>
      <c r="WBI524" s="421"/>
      <c r="WBJ524" s="421"/>
      <c r="WBK524" s="421"/>
      <c r="WBL524" s="421"/>
      <c r="WBM524" s="421"/>
      <c r="WBN524" s="421"/>
      <c r="WBO524" s="421"/>
      <c r="WBP524" s="421"/>
      <c r="WBQ524" s="421"/>
      <c r="WBR524" s="421"/>
      <c r="WBS524" s="421"/>
      <c r="WBT524" s="421"/>
      <c r="WBU524" s="421"/>
      <c r="WBV524" s="421"/>
      <c r="WBW524" s="421"/>
      <c r="WBX524" s="421"/>
      <c r="WBY524" s="421"/>
      <c r="WBZ524" s="421"/>
      <c r="WCA524" s="421"/>
      <c r="WCB524" s="421"/>
      <c r="WCC524" s="421"/>
      <c r="WCD524" s="421"/>
      <c r="WCE524" s="421"/>
      <c r="WCF524" s="421"/>
      <c r="WCG524" s="421"/>
      <c r="WCH524" s="421"/>
      <c r="WCI524" s="421"/>
      <c r="WCJ524" s="421"/>
      <c r="WCK524" s="421"/>
      <c r="WCL524" s="421"/>
      <c r="WCM524" s="421"/>
      <c r="WCN524" s="421"/>
      <c r="WCO524" s="421"/>
      <c r="WCP524" s="421"/>
      <c r="WCQ524" s="421"/>
      <c r="WCR524" s="421"/>
      <c r="WCS524" s="421"/>
      <c r="WCT524" s="421"/>
      <c r="WCU524" s="421"/>
      <c r="WCV524" s="421"/>
      <c r="WCW524" s="421"/>
      <c r="WCX524" s="421"/>
      <c r="WCY524" s="421"/>
      <c r="WCZ524" s="421"/>
      <c r="WDA524" s="421"/>
      <c r="WDB524" s="421"/>
      <c r="WDC524" s="421"/>
      <c r="WDD524" s="421"/>
      <c r="WDE524" s="421"/>
      <c r="WDF524" s="421"/>
      <c r="WDG524" s="421"/>
      <c r="WDH524" s="421"/>
      <c r="WDI524" s="421"/>
      <c r="WDJ524" s="421"/>
      <c r="WDK524" s="421"/>
      <c r="WDL524" s="421"/>
      <c r="WDM524" s="421"/>
      <c r="WDN524" s="421"/>
      <c r="WDO524" s="421"/>
      <c r="WDP524" s="421"/>
      <c r="WDQ524" s="421"/>
      <c r="WDR524" s="421"/>
      <c r="WDS524" s="421"/>
      <c r="WDT524" s="421"/>
      <c r="WDU524" s="421"/>
      <c r="WDV524" s="421"/>
      <c r="WDW524" s="421"/>
      <c r="WDX524" s="421"/>
      <c r="WDY524" s="421"/>
      <c r="WDZ524" s="421"/>
      <c r="WEA524" s="421"/>
      <c r="WEB524" s="421"/>
      <c r="WEC524" s="421"/>
      <c r="WED524" s="421"/>
      <c r="WEE524" s="421"/>
      <c r="WEF524" s="421"/>
      <c r="WEG524" s="421"/>
      <c r="WEH524" s="421"/>
      <c r="WEI524" s="421"/>
      <c r="WEJ524" s="421"/>
      <c r="WEK524" s="421"/>
      <c r="WEL524" s="421"/>
      <c r="WEM524" s="421"/>
      <c r="WEN524" s="421"/>
      <c r="WEO524" s="421"/>
      <c r="WEP524" s="421"/>
      <c r="WEQ524" s="421"/>
      <c r="WER524" s="421"/>
      <c r="WES524" s="421"/>
      <c r="WET524" s="421"/>
      <c r="WEU524" s="421"/>
      <c r="WEV524" s="421"/>
      <c r="WEW524" s="421"/>
      <c r="WEX524" s="421"/>
      <c r="WEY524" s="421"/>
      <c r="WEZ524" s="421"/>
      <c r="WFA524" s="421"/>
      <c r="WFB524" s="421"/>
      <c r="WFC524" s="421"/>
      <c r="WFD524" s="421"/>
      <c r="WFE524" s="421"/>
      <c r="WFF524" s="421"/>
      <c r="WFG524" s="421"/>
      <c r="WFH524" s="421"/>
      <c r="WFI524" s="421"/>
      <c r="WFJ524" s="421"/>
      <c r="WFK524" s="421"/>
      <c r="WFL524" s="421"/>
      <c r="WFM524" s="421"/>
      <c r="WFN524" s="421"/>
      <c r="WFO524" s="421"/>
      <c r="WFP524" s="421"/>
      <c r="WFQ524" s="421"/>
      <c r="WFR524" s="421"/>
      <c r="WFS524" s="421"/>
      <c r="WFT524" s="421"/>
      <c r="WFU524" s="421"/>
      <c r="WFV524" s="421"/>
      <c r="WFW524" s="421"/>
      <c r="WFX524" s="421"/>
      <c r="WFY524" s="421"/>
      <c r="WFZ524" s="421"/>
      <c r="WGA524" s="421"/>
      <c r="WGB524" s="421"/>
      <c r="WGC524" s="421"/>
      <c r="WGD524" s="421"/>
      <c r="WGE524" s="421"/>
      <c r="WGF524" s="421"/>
      <c r="WGG524" s="421"/>
      <c r="WGH524" s="421"/>
      <c r="WGI524" s="421"/>
      <c r="WGJ524" s="421"/>
      <c r="WGK524" s="421"/>
      <c r="WGL524" s="421"/>
      <c r="WGM524" s="421"/>
      <c r="WGN524" s="421"/>
      <c r="WGO524" s="421"/>
      <c r="WGP524" s="421"/>
      <c r="WGQ524" s="421"/>
      <c r="WGR524" s="421"/>
      <c r="WGS524" s="421"/>
      <c r="WGT524" s="421"/>
      <c r="WGU524" s="421"/>
      <c r="WGV524" s="421"/>
      <c r="WGW524" s="421"/>
      <c r="WGX524" s="421"/>
      <c r="WGY524" s="421"/>
      <c r="WGZ524" s="421"/>
      <c r="WHA524" s="421"/>
      <c r="WHB524" s="421"/>
      <c r="WHC524" s="421"/>
      <c r="WHD524" s="421"/>
      <c r="WHE524" s="421"/>
      <c r="WHF524" s="421"/>
      <c r="WHG524" s="421"/>
      <c r="WHH524" s="421"/>
      <c r="WHI524" s="421"/>
      <c r="WHJ524" s="421"/>
      <c r="WHK524" s="421"/>
      <c r="WHL524" s="421"/>
      <c r="WHM524" s="421"/>
      <c r="WHN524" s="421"/>
      <c r="WHO524" s="421"/>
      <c r="WHP524" s="421"/>
      <c r="WHQ524" s="421"/>
      <c r="WHR524" s="421"/>
      <c r="WHS524" s="421"/>
      <c r="WHT524" s="421"/>
      <c r="WHU524" s="421"/>
      <c r="WHV524" s="421"/>
      <c r="WHW524" s="421"/>
      <c r="WHX524" s="421"/>
      <c r="WHY524" s="421"/>
      <c r="WHZ524" s="421"/>
      <c r="WIA524" s="421"/>
      <c r="WIB524" s="421"/>
      <c r="WIC524" s="421"/>
      <c r="WID524" s="421"/>
      <c r="WIE524" s="421"/>
      <c r="WIF524" s="421"/>
      <c r="WIG524" s="421"/>
      <c r="WIH524" s="421"/>
      <c r="WII524" s="421"/>
      <c r="WIJ524" s="421"/>
      <c r="WIK524" s="421"/>
      <c r="WIL524" s="421"/>
      <c r="WIM524" s="421"/>
      <c r="WIN524" s="421"/>
      <c r="WIO524" s="421"/>
      <c r="WIP524" s="421"/>
      <c r="WIQ524" s="421"/>
      <c r="WIR524" s="421"/>
      <c r="WIS524" s="421"/>
      <c r="WIT524" s="421"/>
      <c r="WIU524" s="421"/>
      <c r="WIV524" s="421"/>
      <c r="WIW524" s="421"/>
      <c r="WIX524" s="421"/>
      <c r="WIY524" s="421"/>
      <c r="WIZ524" s="421"/>
      <c r="WJA524" s="421"/>
      <c r="WJB524" s="421"/>
      <c r="WJC524" s="421"/>
      <c r="WJD524" s="421"/>
      <c r="WJE524" s="421"/>
      <c r="WJF524" s="421"/>
      <c r="WJG524" s="421"/>
      <c r="WJH524" s="421"/>
      <c r="WJI524" s="421"/>
      <c r="WJJ524" s="421"/>
      <c r="WJK524" s="421"/>
      <c r="WJL524" s="421"/>
      <c r="WJM524" s="421"/>
      <c r="WJN524" s="421"/>
      <c r="WJO524" s="421"/>
      <c r="WJP524" s="421"/>
      <c r="WJQ524" s="421"/>
      <c r="WJR524" s="421"/>
      <c r="WJS524" s="421"/>
      <c r="WJT524" s="421"/>
      <c r="WJU524" s="421"/>
      <c r="WJV524" s="421"/>
      <c r="WJW524" s="421"/>
      <c r="WJX524" s="421"/>
      <c r="WJY524" s="421"/>
      <c r="WJZ524" s="421"/>
      <c r="WKA524" s="421"/>
      <c r="WKB524" s="421"/>
      <c r="WKC524" s="421"/>
      <c r="WKD524" s="421"/>
      <c r="WKE524" s="421"/>
      <c r="WKF524" s="421"/>
      <c r="WKG524" s="421"/>
      <c r="WKH524" s="421"/>
      <c r="WKI524" s="421"/>
      <c r="WKJ524" s="421"/>
      <c r="WKK524" s="421"/>
      <c r="WKL524" s="421"/>
      <c r="WKM524" s="421"/>
      <c r="WKN524" s="421"/>
      <c r="WKO524" s="421"/>
      <c r="WKP524" s="421"/>
      <c r="WKQ524" s="421"/>
      <c r="WKR524" s="421"/>
      <c r="WKS524" s="421"/>
      <c r="WKT524" s="421"/>
      <c r="WKU524" s="421"/>
      <c r="WKV524" s="421"/>
      <c r="WKW524" s="421"/>
      <c r="WKX524" s="421"/>
      <c r="WKY524" s="421"/>
      <c r="WKZ524" s="421"/>
      <c r="WLA524" s="421"/>
      <c r="WLB524" s="421"/>
      <c r="WLC524" s="421"/>
      <c r="WLD524" s="421"/>
      <c r="WLE524" s="421"/>
      <c r="WLF524" s="421"/>
      <c r="WLG524" s="421"/>
      <c r="WLH524" s="421"/>
      <c r="WLI524" s="421"/>
      <c r="WLJ524" s="421"/>
      <c r="WLK524" s="421"/>
      <c r="WLL524" s="421"/>
      <c r="WLM524" s="421"/>
      <c r="WLN524" s="421"/>
      <c r="WLO524" s="421"/>
      <c r="WLP524" s="421"/>
      <c r="WLQ524" s="421"/>
      <c r="WLR524" s="421"/>
      <c r="WLS524" s="421"/>
      <c r="WLT524" s="421"/>
      <c r="WLU524" s="421"/>
      <c r="WLV524" s="421"/>
      <c r="WLW524" s="421"/>
      <c r="WLX524" s="421"/>
      <c r="WLY524" s="421"/>
      <c r="WLZ524" s="421"/>
      <c r="WMA524" s="421"/>
      <c r="WMB524" s="421"/>
      <c r="WMC524" s="421"/>
      <c r="WMD524" s="421"/>
      <c r="WME524" s="421"/>
      <c r="WMF524" s="421"/>
      <c r="WMG524" s="421"/>
      <c r="WMH524" s="421"/>
      <c r="WMI524" s="421"/>
      <c r="WMJ524" s="421"/>
      <c r="WMK524" s="421"/>
      <c r="WML524" s="421"/>
      <c r="WMM524" s="421"/>
      <c r="WMN524" s="421"/>
      <c r="WMO524" s="421"/>
      <c r="WMP524" s="421"/>
      <c r="WMQ524" s="421"/>
      <c r="WMR524" s="421"/>
      <c r="WMS524" s="421"/>
      <c r="WMT524" s="421"/>
      <c r="WMU524" s="421"/>
      <c r="WMV524" s="421"/>
      <c r="WMW524" s="421"/>
      <c r="WMX524" s="421"/>
      <c r="WMY524" s="421"/>
      <c r="WMZ524" s="421"/>
      <c r="WNA524" s="421"/>
      <c r="WNB524" s="421"/>
      <c r="WNC524" s="421"/>
      <c r="WND524" s="421"/>
      <c r="WNE524" s="421"/>
      <c r="WNF524" s="421"/>
      <c r="WNG524" s="421"/>
      <c r="WNH524" s="421"/>
      <c r="WNI524" s="421"/>
      <c r="WNJ524" s="421"/>
      <c r="WNK524" s="421"/>
      <c r="WNL524" s="421"/>
      <c r="WNM524" s="421"/>
      <c r="WNN524" s="421"/>
      <c r="WNO524" s="421"/>
      <c r="WNP524" s="421"/>
      <c r="WNQ524" s="421"/>
      <c r="WNR524" s="421"/>
      <c r="WNS524" s="421"/>
      <c r="WNT524" s="421"/>
      <c r="WNU524" s="421"/>
      <c r="WNV524" s="421"/>
      <c r="WNW524" s="421"/>
      <c r="WNX524" s="421"/>
      <c r="WNY524" s="421"/>
      <c r="WNZ524" s="421"/>
      <c r="WOA524" s="421"/>
      <c r="WOB524" s="421"/>
      <c r="WOC524" s="421"/>
      <c r="WOD524" s="421"/>
      <c r="WOE524" s="421"/>
      <c r="WOF524" s="421"/>
      <c r="WOG524" s="421"/>
      <c r="WOH524" s="421"/>
      <c r="WOI524" s="421"/>
      <c r="WOJ524" s="421"/>
      <c r="WOK524" s="421"/>
      <c r="WOL524" s="421"/>
      <c r="WOM524" s="421"/>
      <c r="WON524" s="421"/>
      <c r="WOO524" s="421"/>
      <c r="WOP524" s="421"/>
      <c r="WOQ524" s="421"/>
      <c r="WOR524" s="421"/>
      <c r="WOS524" s="421"/>
      <c r="WOT524" s="421"/>
      <c r="WOU524" s="421"/>
      <c r="WOV524" s="421"/>
      <c r="WOW524" s="421"/>
      <c r="WOX524" s="421"/>
      <c r="WOY524" s="421"/>
      <c r="WOZ524" s="421"/>
      <c r="WPA524" s="421"/>
      <c r="WPB524" s="421"/>
      <c r="WPC524" s="421"/>
      <c r="WPD524" s="421"/>
      <c r="WPE524" s="421"/>
      <c r="WPF524" s="421"/>
      <c r="WPG524" s="421"/>
      <c r="WPH524" s="421"/>
      <c r="WPI524" s="421"/>
      <c r="WPJ524" s="421"/>
      <c r="WPK524" s="421"/>
      <c r="WPL524" s="421"/>
      <c r="WPM524" s="421"/>
      <c r="WPN524" s="421"/>
      <c r="WPO524" s="421"/>
      <c r="WPP524" s="421"/>
      <c r="WPQ524" s="421"/>
      <c r="WPR524" s="421"/>
      <c r="WPS524" s="421"/>
      <c r="WPT524" s="421"/>
      <c r="WPU524" s="421"/>
      <c r="WPV524" s="421"/>
      <c r="WPW524" s="421"/>
      <c r="WPX524" s="421"/>
      <c r="WPY524" s="421"/>
      <c r="WPZ524" s="421"/>
      <c r="WQA524" s="421"/>
      <c r="WQB524" s="421"/>
      <c r="WQC524" s="421"/>
      <c r="WQD524" s="421"/>
      <c r="WQE524" s="421"/>
      <c r="WQF524" s="421"/>
      <c r="WQG524" s="421"/>
      <c r="WQH524" s="421"/>
      <c r="WQI524" s="421"/>
      <c r="WQJ524" s="421"/>
      <c r="WQK524" s="421"/>
      <c r="WQL524" s="421"/>
      <c r="WQM524" s="421"/>
      <c r="WQN524" s="421"/>
      <c r="WQO524" s="421"/>
      <c r="WQP524" s="421"/>
      <c r="WQQ524" s="421"/>
      <c r="WQR524" s="421"/>
      <c r="WQS524" s="421"/>
      <c r="WQT524" s="421"/>
      <c r="WQU524" s="421"/>
      <c r="WQV524" s="421"/>
      <c r="WQW524" s="421"/>
      <c r="WQX524" s="421"/>
      <c r="WQY524" s="421"/>
      <c r="WQZ524" s="421"/>
      <c r="WRA524" s="421"/>
      <c r="WRB524" s="421"/>
      <c r="WRC524" s="421"/>
      <c r="WRD524" s="421"/>
      <c r="WRE524" s="421"/>
      <c r="WRF524" s="421"/>
      <c r="WRG524" s="421"/>
      <c r="WRH524" s="421"/>
      <c r="WRI524" s="421"/>
      <c r="WRJ524" s="421"/>
      <c r="WRK524" s="421"/>
      <c r="WRL524" s="421"/>
      <c r="WRM524" s="421"/>
      <c r="WRN524" s="421"/>
      <c r="WRO524" s="421"/>
      <c r="WRP524" s="421"/>
      <c r="WRQ524" s="421"/>
      <c r="WRR524" s="421"/>
      <c r="WRS524" s="421"/>
      <c r="WRT524" s="421"/>
      <c r="WRU524" s="421"/>
      <c r="WRV524" s="421"/>
      <c r="WRW524" s="421"/>
      <c r="WRX524" s="421"/>
      <c r="WRY524" s="421"/>
      <c r="WRZ524" s="421"/>
      <c r="WSA524" s="421"/>
      <c r="WSB524" s="421"/>
      <c r="WSC524" s="421"/>
      <c r="WSD524" s="421"/>
      <c r="WSE524" s="421"/>
      <c r="WSF524" s="421"/>
      <c r="WSG524" s="421"/>
      <c r="WSH524" s="421"/>
      <c r="WSI524" s="421"/>
      <c r="WSJ524" s="421"/>
      <c r="WSK524" s="421"/>
      <c r="WSL524" s="421"/>
      <c r="WSM524" s="421"/>
      <c r="WSN524" s="421"/>
      <c r="WSO524" s="421"/>
      <c r="WSP524" s="421"/>
      <c r="WSQ524" s="421"/>
      <c r="WSR524" s="421"/>
      <c r="WSS524" s="421"/>
      <c r="WST524" s="421"/>
      <c r="WSU524" s="421"/>
      <c r="WSV524" s="421"/>
      <c r="WSW524" s="421"/>
      <c r="WSX524" s="421"/>
      <c r="WSY524" s="421"/>
      <c r="WSZ524" s="421"/>
      <c r="WTA524" s="421"/>
      <c r="WTB524" s="421"/>
      <c r="WTC524" s="421"/>
      <c r="WTD524" s="421"/>
      <c r="WTE524" s="421"/>
      <c r="WTF524" s="421"/>
      <c r="WTG524" s="421"/>
      <c r="WTH524" s="421"/>
      <c r="WTI524" s="421"/>
      <c r="WTJ524" s="421"/>
      <c r="WTK524" s="421"/>
      <c r="WTL524" s="421"/>
      <c r="WTM524" s="421"/>
      <c r="WTN524" s="421"/>
      <c r="WTO524" s="421"/>
      <c r="WTP524" s="421"/>
      <c r="WTQ524" s="421"/>
      <c r="WTR524" s="421"/>
      <c r="WTS524" s="421"/>
      <c r="WTT524" s="421"/>
      <c r="WTU524" s="421"/>
      <c r="WTV524" s="421"/>
      <c r="WTW524" s="421"/>
      <c r="WTX524" s="421"/>
      <c r="WTY524" s="421"/>
      <c r="WTZ524" s="421"/>
      <c r="WUA524" s="421"/>
      <c r="WUB524" s="421"/>
      <c r="WUC524" s="421"/>
      <c r="WUD524" s="421"/>
      <c r="WUE524" s="421"/>
      <c r="WUF524" s="421"/>
      <c r="WUG524" s="421"/>
      <c r="WUH524" s="421"/>
      <c r="WUI524" s="421"/>
      <c r="WUJ524" s="421"/>
      <c r="WUK524" s="421"/>
      <c r="WUL524" s="421"/>
      <c r="WUM524" s="421"/>
      <c r="WUN524" s="421"/>
      <c r="WUO524" s="421"/>
      <c r="WUP524" s="421"/>
      <c r="WUQ524" s="421"/>
      <c r="WUR524" s="421"/>
      <c r="WUS524" s="421"/>
      <c r="WUT524" s="421"/>
      <c r="WUU524" s="421"/>
      <c r="WUV524" s="421"/>
      <c r="WUW524" s="421"/>
      <c r="WUX524" s="421"/>
      <c r="WUY524" s="421"/>
      <c r="WUZ524" s="421"/>
      <c r="WVA524" s="421"/>
      <c r="WVB524" s="421"/>
      <c r="WVC524" s="421"/>
      <c r="WVD524" s="421"/>
      <c r="WVE524" s="421"/>
      <c r="WVF524" s="421"/>
      <c r="WVG524" s="421"/>
      <c r="WVH524" s="421"/>
      <c r="WVI524" s="421"/>
      <c r="WVJ524" s="421"/>
      <c r="WVK524" s="421"/>
      <c r="WVL524" s="421"/>
      <c r="WVM524" s="421"/>
      <c r="WVN524" s="421"/>
      <c r="WVO524" s="421"/>
      <c r="WVP524" s="421"/>
      <c r="WVQ524" s="421"/>
      <c r="WVR524" s="421"/>
      <c r="WVS524" s="421"/>
      <c r="WVT524" s="421"/>
      <c r="WVU524" s="421"/>
      <c r="WVV524" s="421"/>
      <c r="WVW524" s="421"/>
      <c r="WVX524" s="421"/>
      <c r="WVY524" s="421"/>
      <c r="WVZ524" s="421"/>
      <c r="WWA524" s="421"/>
      <c r="WWB524" s="421"/>
      <c r="WWC524" s="421"/>
      <c r="WWD524" s="421"/>
      <c r="WWE524" s="421"/>
      <c r="WWF524" s="421"/>
      <c r="WWG524" s="421"/>
      <c r="WWH524" s="421"/>
      <c r="WWI524" s="421"/>
      <c r="WWJ524" s="421"/>
      <c r="WWK524" s="421"/>
      <c r="WWL524" s="421"/>
      <c r="WWM524" s="421"/>
      <c r="WWN524" s="421"/>
      <c r="WWO524" s="421"/>
      <c r="WWP524" s="421"/>
      <c r="WWQ524" s="421"/>
      <c r="WWR524" s="421"/>
      <c r="WWS524" s="421"/>
      <c r="WWT524" s="421"/>
      <c r="WWU524" s="421"/>
      <c r="WWV524" s="421"/>
      <c r="WWW524" s="421"/>
      <c r="WWX524" s="421"/>
      <c r="WWY524" s="421"/>
      <c r="WWZ524" s="421"/>
      <c r="WXA524" s="421"/>
      <c r="WXB524" s="421"/>
      <c r="WXC524" s="421"/>
      <c r="WXD524" s="421"/>
      <c r="WXE524" s="421"/>
      <c r="WXF524" s="421"/>
      <c r="WXG524" s="421"/>
      <c r="WXH524" s="421"/>
      <c r="WXI524" s="421"/>
      <c r="WXJ524" s="421"/>
      <c r="WXK524" s="421"/>
      <c r="WXL524" s="421"/>
      <c r="WXM524" s="421"/>
      <c r="WXN524" s="421"/>
      <c r="WXO524" s="421"/>
      <c r="WXP524" s="421"/>
      <c r="WXQ524" s="421"/>
      <c r="WXR524" s="421"/>
      <c r="WXS524" s="421"/>
      <c r="WXT524" s="421"/>
      <c r="WXU524" s="421"/>
      <c r="WXV524" s="421"/>
      <c r="WXW524" s="421"/>
      <c r="WXX524" s="421"/>
      <c r="WXY524" s="421"/>
      <c r="WXZ524" s="421"/>
      <c r="WYA524" s="421"/>
      <c r="WYB524" s="421"/>
      <c r="WYC524" s="421"/>
      <c r="WYD524" s="421"/>
      <c r="WYE524" s="421"/>
      <c r="WYF524" s="421"/>
      <c r="WYG524" s="421"/>
      <c r="WYH524" s="421"/>
      <c r="WYI524" s="421"/>
      <c r="WYJ524" s="421"/>
      <c r="WYK524" s="421"/>
      <c r="WYL524" s="421"/>
      <c r="WYM524" s="421"/>
      <c r="WYN524" s="421"/>
      <c r="WYO524" s="421"/>
      <c r="WYP524" s="421"/>
      <c r="WYQ524" s="421"/>
      <c r="WYR524" s="421"/>
      <c r="WYS524" s="421"/>
      <c r="WYT524" s="421"/>
      <c r="WYU524" s="421"/>
      <c r="WYV524" s="421"/>
      <c r="WYW524" s="421"/>
      <c r="WYX524" s="421"/>
      <c r="WYY524" s="421"/>
      <c r="WYZ524" s="421"/>
      <c r="WZA524" s="421"/>
      <c r="WZB524" s="421"/>
      <c r="WZC524" s="421"/>
      <c r="WZD524" s="421"/>
      <c r="WZE524" s="421"/>
      <c r="WZF524" s="421"/>
      <c r="WZG524" s="421"/>
      <c r="WZH524" s="421"/>
      <c r="WZI524" s="421"/>
      <c r="WZJ524" s="421"/>
      <c r="WZK524" s="421"/>
      <c r="WZL524" s="421"/>
      <c r="WZM524" s="421"/>
      <c r="WZN524" s="421"/>
      <c r="WZO524" s="421"/>
      <c r="WZP524" s="421"/>
      <c r="WZQ524" s="421"/>
      <c r="WZR524" s="421"/>
      <c r="WZS524" s="421"/>
      <c r="WZT524" s="421"/>
      <c r="WZU524" s="421"/>
      <c r="WZV524" s="421"/>
      <c r="WZW524" s="421"/>
      <c r="WZX524" s="421"/>
      <c r="WZY524" s="421"/>
      <c r="WZZ524" s="421"/>
      <c r="XAA524" s="421"/>
      <c r="XAB524" s="421"/>
      <c r="XAC524" s="421"/>
      <c r="XAD524" s="421"/>
      <c r="XAE524" s="421"/>
      <c r="XAF524" s="421"/>
      <c r="XAG524" s="421"/>
      <c r="XAH524" s="421"/>
      <c r="XAI524" s="421"/>
      <c r="XAJ524" s="421"/>
      <c r="XAK524" s="421"/>
      <c r="XAL524" s="421"/>
      <c r="XAM524" s="421"/>
      <c r="XAN524" s="421"/>
      <c r="XAO524" s="421"/>
      <c r="XAP524" s="421"/>
      <c r="XAQ524" s="421"/>
      <c r="XAR524" s="421"/>
      <c r="XAS524" s="421"/>
      <c r="XAT524" s="421"/>
      <c r="XAU524" s="421"/>
      <c r="XAV524" s="421"/>
      <c r="XAW524" s="421"/>
      <c r="XAX524" s="421"/>
      <c r="XAY524" s="421"/>
      <c r="XAZ524" s="421"/>
      <c r="XBA524" s="421"/>
      <c r="XBB524" s="421"/>
      <c r="XBC524" s="421"/>
      <c r="XBD524" s="421"/>
      <c r="XBE524" s="421"/>
      <c r="XBF524" s="421"/>
      <c r="XBG524" s="421"/>
      <c r="XBH524" s="421"/>
      <c r="XBI524" s="421"/>
      <c r="XBJ524" s="421"/>
      <c r="XBK524" s="421"/>
      <c r="XBL524" s="421"/>
      <c r="XBM524" s="421"/>
      <c r="XBN524" s="421"/>
      <c r="XBO524" s="421"/>
      <c r="XBP524" s="421"/>
      <c r="XBQ524" s="421"/>
      <c r="XBR524" s="421"/>
      <c r="XBS524" s="421"/>
      <c r="XBT524" s="421"/>
      <c r="XBU524" s="421"/>
      <c r="XBV524" s="421"/>
      <c r="XBW524" s="421"/>
      <c r="XBX524" s="421"/>
      <c r="XBY524" s="421"/>
      <c r="XBZ524" s="421"/>
      <c r="XCA524" s="421"/>
      <c r="XCB524" s="421"/>
      <c r="XCC524" s="421"/>
      <c r="XCD524" s="421"/>
      <c r="XCE524" s="421"/>
      <c r="XCF524" s="421"/>
      <c r="XCG524" s="421"/>
      <c r="XCH524" s="421"/>
      <c r="XCI524" s="421"/>
      <c r="XCJ524" s="421"/>
      <c r="XCK524" s="421"/>
      <c r="XCL524" s="421"/>
      <c r="XCM524" s="421"/>
      <c r="XCN524" s="421"/>
      <c r="XCO524" s="421"/>
      <c r="XCP524" s="421"/>
      <c r="XCQ524" s="421"/>
      <c r="XCR524" s="421"/>
      <c r="XCS524" s="421"/>
      <c r="XCT524" s="421"/>
      <c r="XCU524" s="421"/>
      <c r="XCV524" s="421"/>
      <c r="XCW524" s="421"/>
      <c r="XCX524" s="421"/>
      <c r="XCY524" s="421"/>
      <c r="XCZ524" s="421"/>
      <c r="XDA524" s="421"/>
      <c r="XDB524" s="421"/>
      <c r="XDC524" s="421"/>
      <c r="XDD524" s="421"/>
      <c r="XDE524" s="421"/>
      <c r="XDF524" s="421"/>
      <c r="XDG524" s="421"/>
      <c r="XDH524" s="421"/>
      <c r="XDI524" s="421"/>
      <c r="XDJ524" s="421"/>
      <c r="XDK524" s="421"/>
      <c r="XDL524" s="421"/>
      <c r="XDM524" s="421"/>
      <c r="XDN524" s="421"/>
      <c r="XDO524" s="421"/>
      <c r="XDP524" s="421"/>
      <c r="XDQ524" s="421"/>
      <c r="XDR524" s="421"/>
      <c r="XDS524" s="421"/>
      <c r="XDT524" s="421"/>
      <c r="XDU524" s="421"/>
      <c r="XDV524" s="421"/>
      <c r="XDW524" s="421"/>
      <c r="XDX524" s="421"/>
      <c r="XDY524" s="421"/>
      <c r="XDZ524" s="421"/>
      <c r="XEA524" s="421"/>
      <c r="XEB524" s="421"/>
      <c r="XEC524" s="421"/>
      <c r="XED524" s="421"/>
      <c r="XEE524" s="421"/>
      <c r="XEF524" s="421"/>
      <c r="XEG524" s="421"/>
      <c r="XEH524" s="421"/>
      <c r="XEI524" s="421"/>
      <c r="XEJ524" s="421"/>
      <c r="XEK524" s="421"/>
      <c r="XEL524" s="421"/>
      <c r="XEM524" s="421"/>
      <c r="XEN524" s="421"/>
      <c r="XEO524" s="421"/>
      <c r="XEP524" s="421"/>
      <c r="XEQ524" s="421"/>
      <c r="XER524" s="421"/>
      <c r="XES524" s="421"/>
      <c r="XET524" s="421"/>
      <c r="XEU524" s="421"/>
      <c r="XEV524" s="421"/>
      <c r="XEW524" s="421"/>
      <c r="XEX524" s="421"/>
      <c r="XEY524" s="421"/>
      <c r="XEZ524" s="421"/>
      <c r="XFA524" s="421"/>
      <c r="XFB524" s="421"/>
      <c r="XFC524" s="421"/>
    </row>
  </sheetData>
  <autoFilter ref="B13:K524">
    <filterColumn colId="9">
      <customFilters>
        <customFilter operator="notEqual" val=" "/>
      </customFilters>
    </filterColumn>
  </autoFilter>
  <mergeCells count="16">
    <mergeCell ref="B524:D524"/>
    <mergeCell ref="K11:K12"/>
    <mergeCell ref="G11:I11"/>
    <mergeCell ref="B517:D517"/>
    <mergeCell ref="B518:D518"/>
    <mergeCell ref="H4:J4"/>
    <mergeCell ref="H5:J5"/>
    <mergeCell ref="H6:J6"/>
    <mergeCell ref="F11:F12"/>
    <mergeCell ref="H515:J515"/>
    <mergeCell ref="B7:J7"/>
    <mergeCell ref="B9:J9"/>
    <mergeCell ref="B11:B12"/>
    <mergeCell ref="C11:D11"/>
    <mergeCell ref="E11:E12"/>
    <mergeCell ref="J11:J12"/>
  </mergeCells>
  <conditionalFormatting sqref="B5">
    <cfRule type="expression" dxfId="33" priority="1" stopIfTrue="1">
      <formula>#REF!="x"</formula>
    </cfRule>
  </conditionalFormatting>
  <printOptions horizontalCentered="1"/>
  <pageMargins left="0.70866141732283472" right="0.70866141732283472" top="0.74803149606299213" bottom="0.74803149606299213" header="0.31496062992125984" footer="0.31496062992125984"/>
  <pageSetup paperSize="9" orientation="landscape" verticalDpi="0"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3" filterMode="1">
    <tabColor rgb="FF92D050"/>
  </sheetPr>
  <dimension ref="A3:Y974"/>
  <sheetViews>
    <sheetView showGridLines="0" workbookViewId="0">
      <pane ySplit="13" topLeftCell="A14" activePane="bottomLeft" state="frozen"/>
      <selection activeCell="S11" sqref="S11"/>
      <selection pane="bottomLeft" activeCell="L9" sqref="L9"/>
    </sheetView>
  </sheetViews>
  <sheetFormatPr defaultColWidth="9" defaultRowHeight="12.75"/>
  <cols>
    <col min="1" max="1" width="6.42578125" style="421" customWidth="1"/>
    <col min="2" max="2" width="8.7109375" style="421" customWidth="1"/>
    <col min="3" max="3" width="10.7109375" style="421" bestFit="1" customWidth="1"/>
    <col min="4" max="4" width="19.7109375" style="421" customWidth="1"/>
    <col min="5" max="5" width="6.85546875" style="421" customWidth="1"/>
    <col min="6" max="6" width="12.85546875" style="421" customWidth="1"/>
    <col min="7" max="7" width="9.140625" style="774" customWidth="1"/>
    <col min="8" max="8" width="14" style="774" bestFit="1" customWidth="1"/>
    <col min="9" max="9" width="10" style="421" bestFit="1" customWidth="1"/>
    <col min="10" max="10" width="14" style="421" bestFit="1" customWidth="1"/>
    <col min="11" max="11" width="9.7109375" style="421" bestFit="1" customWidth="1"/>
    <col min="12" max="12" width="15.7109375" style="421" bestFit="1" customWidth="1"/>
    <col min="13" max="13" width="6" style="421" customWidth="1"/>
    <col min="14" max="15" width="12.85546875" style="421" customWidth="1"/>
    <col min="16" max="16384" width="9" style="421"/>
  </cols>
  <sheetData>
    <row r="3" spans="1:19">
      <c r="A3" s="776"/>
      <c r="B3" s="420"/>
      <c r="C3" s="420"/>
      <c r="D3" s="420"/>
      <c r="E3" s="420"/>
      <c r="F3" s="420"/>
      <c r="G3" s="780"/>
      <c r="H3" s="780"/>
      <c r="I3" s="420"/>
      <c r="J3" s="420"/>
      <c r="K3" s="420"/>
      <c r="L3" s="420"/>
      <c r="M3" s="420"/>
      <c r="O3" s="420"/>
      <c r="P3" s="686"/>
      <c r="Q3" s="420"/>
      <c r="R3" s="420"/>
      <c r="S3" s="420"/>
    </row>
    <row r="4" spans="1:19" ht="15">
      <c r="A4" s="953"/>
      <c r="B4" s="274" t="str">
        <f>"Đơn vị: "&amp;TTDN!$B$6</f>
        <v>Đơn vị: Công ty TNHH mua nỗi buồn bán niềm vui</v>
      </c>
      <c r="C4" s="420"/>
      <c r="D4" s="420"/>
      <c r="E4" s="420"/>
      <c r="F4" s="420"/>
      <c r="G4" s="780"/>
      <c r="H4" s="780"/>
      <c r="I4" s="420"/>
      <c r="J4" s="1266" t="s">
        <v>1451</v>
      </c>
      <c r="K4" s="1266"/>
      <c r="L4" s="1266"/>
      <c r="M4" s="1266"/>
      <c r="N4" s="686"/>
      <c r="O4" s="420"/>
      <c r="P4" s="686"/>
      <c r="Q4" s="420"/>
      <c r="R4" s="420"/>
      <c r="S4" s="420"/>
    </row>
    <row r="5" spans="1:19" ht="15" customHeight="1">
      <c r="A5" s="954"/>
      <c r="B5" s="274" t="str">
        <f>"Địa chỉ: "&amp;TTDN!$B$7</f>
        <v>Địa chỉ: Phây búc Nặng Thầm</v>
      </c>
      <c r="C5" s="420"/>
      <c r="D5" s="420"/>
      <c r="E5" s="888" t="s">
        <v>1468</v>
      </c>
      <c r="F5" s="785">
        <v>152</v>
      </c>
      <c r="G5" s="805">
        <v>153</v>
      </c>
      <c r="H5" s="805">
        <v>155</v>
      </c>
      <c r="I5" s="785">
        <v>156</v>
      </c>
      <c r="J5" s="1267" t="s">
        <v>1105</v>
      </c>
      <c r="K5" s="1267"/>
      <c r="L5" s="1267"/>
      <c r="M5" s="1267"/>
      <c r="N5" s="686"/>
      <c r="O5" s="420"/>
      <c r="P5" s="686"/>
      <c r="Q5" s="420"/>
      <c r="R5" s="420"/>
      <c r="S5" s="420"/>
    </row>
    <row r="6" spans="1:19" ht="12.75" customHeight="1">
      <c r="A6" s="420"/>
      <c r="B6" s="420"/>
      <c r="C6" s="420"/>
      <c r="D6" s="420"/>
      <c r="E6" s="420"/>
      <c r="F6" s="420"/>
      <c r="G6" s="780"/>
      <c r="H6" s="780"/>
      <c r="I6" s="420"/>
      <c r="J6" s="1267" t="s">
        <v>1106</v>
      </c>
      <c r="K6" s="1267"/>
      <c r="L6" s="1267"/>
      <c r="M6" s="1267"/>
      <c r="N6" s="686"/>
      <c r="O6" s="420"/>
      <c r="P6" s="686"/>
      <c r="Q6" s="420"/>
      <c r="R6" s="420"/>
      <c r="S6" s="420"/>
    </row>
    <row r="7" spans="1:19" ht="21">
      <c r="A7" s="420"/>
      <c r="B7" s="1285" t="str">
        <f>"SỔ CHI TIẾT "&amp;IF($G$8=1521,"NGUYÊN VẬT LIỆU",IF($G$8=1523,"PHẾ LIỆU, PHẾ PHẨM",IF($G$8=153,"CÔNG CỤ DỤNG CỤ",IF($G$8=155,"SẢN PHẨM",IF($G$8=156,"HÀNG HOÁ")))))</f>
        <v>SỔ CHI TIẾT PHẾ LIỆU, PHẾ PHẨM</v>
      </c>
      <c r="C7" s="1285"/>
      <c r="D7" s="1285"/>
      <c r="E7" s="1285"/>
      <c r="F7" s="1285"/>
      <c r="G7" s="1285"/>
      <c r="H7" s="1285"/>
      <c r="I7" s="1285"/>
      <c r="J7" s="1285"/>
      <c r="K7" s="1285"/>
      <c r="L7" s="1285"/>
      <c r="M7" s="1285"/>
      <c r="N7" s="686"/>
      <c r="O7" s="420"/>
      <c r="P7" s="686"/>
      <c r="Q7" s="420"/>
      <c r="R7" s="420"/>
      <c r="S7" s="420"/>
    </row>
    <row r="8" spans="1:19" ht="15">
      <c r="A8" s="420"/>
      <c r="B8" s="420"/>
      <c r="C8" s="420"/>
      <c r="D8" s="420"/>
      <c r="E8" s="420"/>
      <c r="F8" s="955" t="s">
        <v>1103</v>
      </c>
      <c r="G8" s="773">
        <f>VLOOKUP(G9,vvt,4,0)</f>
        <v>1523</v>
      </c>
      <c r="H8" s="956" t="str">
        <f>"Tên kho: "&amp;VLOOKUP(G9,vvt,5,0)</f>
        <v>Tên kho: Phế liệu</v>
      </c>
      <c r="I8" s="345"/>
      <c r="K8" s="420"/>
      <c r="L8" s="420"/>
      <c r="M8" s="420"/>
      <c r="N8" s="356"/>
      <c r="O8" s="356"/>
      <c r="P8" s="420"/>
      <c r="Q8" s="420"/>
      <c r="R8" s="420"/>
      <c r="S8" s="420"/>
    </row>
    <row r="9" spans="1:19">
      <c r="A9" s="420"/>
      <c r="B9" s="940"/>
      <c r="C9" s="940"/>
      <c r="D9" s="940"/>
      <c r="E9" s="940"/>
      <c r="F9" s="957" t="s">
        <v>1104</v>
      </c>
      <c r="G9" s="784" t="s">
        <v>670</v>
      </c>
      <c r="H9" s="940" t="str">
        <f>"Tên quy cách: "&amp;VLOOKUP(G9,vvt,2,0)&amp;"                                          Đơn vị tính: "&amp;VLOOKUP(G9,vvt,3,0)</f>
        <v>Tên quy cách: Phế liệu                                          Đơn vị tính: Kg</v>
      </c>
      <c r="I9" s="940"/>
      <c r="J9" s="940"/>
      <c r="K9" s="940"/>
      <c r="L9" s="940"/>
      <c r="M9" s="940"/>
      <c r="N9" s="420"/>
      <c r="O9" s="420"/>
      <c r="P9" s="420"/>
      <c r="Q9" s="420"/>
      <c r="R9" s="420"/>
      <c r="S9" s="420"/>
    </row>
    <row r="10" spans="1:19">
      <c r="A10" s="420"/>
      <c r="B10" s="420"/>
      <c r="C10" s="420"/>
      <c r="D10" s="420"/>
      <c r="E10" s="420"/>
      <c r="F10" s="420"/>
      <c r="G10" s="780"/>
      <c r="H10" s="780"/>
      <c r="I10" s="420"/>
      <c r="J10" s="420"/>
      <c r="K10" s="420"/>
      <c r="L10" s="420"/>
      <c r="M10" s="420"/>
      <c r="N10" s="420"/>
      <c r="O10" s="420"/>
      <c r="P10" s="420"/>
      <c r="Q10" s="420"/>
      <c r="R10" s="420"/>
      <c r="S10" s="420"/>
    </row>
    <row r="11" spans="1:19">
      <c r="A11" s="420"/>
      <c r="B11" s="1366" t="s">
        <v>331</v>
      </c>
      <c r="C11" s="1366"/>
      <c r="D11" s="1347" t="s">
        <v>19</v>
      </c>
      <c r="E11" s="1347" t="s">
        <v>726</v>
      </c>
      <c r="F11" s="1347" t="s">
        <v>350</v>
      </c>
      <c r="G11" s="1365" t="s">
        <v>368</v>
      </c>
      <c r="H11" s="1365"/>
      <c r="I11" s="1366" t="s">
        <v>369</v>
      </c>
      <c r="J11" s="1366"/>
      <c r="K11" s="1366" t="s">
        <v>370</v>
      </c>
      <c r="L11" s="1366"/>
      <c r="M11" s="1366" t="s">
        <v>14</v>
      </c>
      <c r="N11" s="1363" t="s">
        <v>607</v>
      </c>
      <c r="O11" s="958"/>
      <c r="P11" s="420"/>
      <c r="Q11" s="420"/>
      <c r="R11" s="420"/>
      <c r="S11" s="420"/>
    </row>
    <row r="12" spans="1:19">
      <c r="A12" s="420"/>
      <c r="B12" s="884" t="s">
        <v>332</v>
      </c>
      <c r="C12" s="884" t="s">
        <v>28</v>
      </c>
      <c r="D12" s="1348"/>
      <c r="E12" s="1348"/>
      <c r="F12" s="1348"/>
      <c r="G12" s="959" t="s">
        <v>371</v>
      </c>
      <c r="H12" s="960" t="s">
        <v>30</v>
      </c>
      <c r="I12" s="884" t="s">
        <v>371</v>
      </c>
      <c r="J12" s="960" t="s">
        <v>30</v>
      </c>
      <c r="K12" s="961" t="s">
        <v>371</v>
      </c>
      <c r="L12" s="960" t="s">
        <v>30</v>
      </c>
      <c r="M12" s="1366"/>
      <c r="N12" s="1364"/>
      <c r="O12" s="958"/>
      <c r="P12" s="420"/>
      <c r="Q12" s="420"/>
      <c r="R12" s="420"/>
      <c r="S12" s="420"/>
    </row>
    <row r="13" spans="1:19">
      <c r="A13" s="420"/>
      <c r="B13" s="915">
        <v>1</v>
      </c>
      <c r="C13" s="915">
        <v>2</v>
      </c>
      <c r="D13" s="915">
        <v>3</v>
      </c>
      <c r="E13" s="915">
        <v>4</v>
      </c>
      <c r="F13" s="915">
        <v>5</v>
      </c>
      <c r="G13" s="959">
        <v>6</v>
      </c>
      <c r="H13" s="959" t="s">
        <v>372</v>
      </c>
      <c r="I13" s="915">
        <v>8</v>
      </c>
      <c r="J13" s="915" t="s">
        <v>373</v>
      </c>
      <c r="K13" s="962">
        <v>10</v>
      </c>
      <c r="L13" s="915" t="s">
        <v>374</v>
      </c>
      <c r="M13" s="915">
        <v>12</v>
      </c>
      <c r="N13" s="963" t="str">
        <f>IF(A13="","","x")</f>
        <v/>
      </c>
      <c r="O13" s="958"/>
      <c r="P13" s="420"/>
      <c r="Q13" s="420"/>
      <c r="R13" s="420"/>
      <c r="S13" s="420"/>
    </row>
    <row r="14" spans="1:19">
      <c r="A14" s="420"/>
      <c r="B14" s="964"/>
      <c r="C14" s="964"/>
      <c r="D14" s="964" t="s">
        <v>340</v>
      </c>
      <c r="E14" s="964"/>
      <c r="F14" s="964"/>
      <c r="G14" s="965"/>
      <c r="H14" s="965"/>
      <c r="I14" s="964"/>
      <c r="J14" s="964"/>
      <c r="K14" s="966">
        <f>VLOOKUP($G$9,DMVT!$B$6:$I$16,7,0)</f>
        <v>0</v>
      </c>
      <c r="L14" s="966">
        <f>VLOOKUP($G$9,DMVT!$B$6:$I$16,8,0)</f>
        <v>0</v>
      </c>
      <c r="M14" s="964"/>
      <c r="N14" s="846" t="str">
        <f>IF(D14="","","x")</f>
        <v>x</v>
      </c>
      <c r="O14" s="958"/>
      <c r="P14" s="420"/>
      <c r="Q14" s="420"/>
      <c r="R14" s="420"/>
      <c r="S14" s="420"/>
    </row>
    <row r="15" spans="1:19" hidden="1">
      <c r="A15" s="420" t="str">
        <f>IF(C15="","",MONTH(C15))</f>
        <v/>
      </c>
      <c r="B15" s="967" t="str">
        <f>IF($G$9=DULIEU!$P7,DULIEU!$H7,"")</f>
        <v/>
      </c>
      <c r="C15" s="968" t="str">
        <f>IF($G$9=DULIEU!$P7,DULIEU!$D7,"")</f>
        <v/>
      </c>
      <c r="D15" s="967" t="str">
        <f>IF($G$9=DULIEU!$P7,DULIEU!$O7,"")</f>
        <v/>
      </c>
      <c r="E15" s="967" t="str">
        <f>IF($G$8=DULIEU!$V7,DULIEU!$W7,IF($G$8=DULIEU!$W7,DULIEU!$V7,""))</f>
        <v/>
      </c>
      <c r="F15" s="969" t="str">
        <f>IF($G$9=DULIEU!$P7,DULIEU!$T7,"")</f>
        <v/>
      </c>
      <c r="G15" s="969" t="str">
        <f>IF(LEFT($B15,1)="N",DULIEU!$R7,"")</f>
        <v/>
      </c>
      <c r="H15" s="969" t="str">
        <f>IF(LEFT($B15,1)="N",DULIEU!$X7,"")</f>
        <v/>
      </c>
      <c r="I15" s="969" t="str">
        <f>IF(LEFT($B15,1)="X",DULIEU!$S7,"")</f>
        <v/>
      </c>
      <c r="J15" s="969" t="str">
        <f>IF(LEFT($B15,1)="X",DULIEU!$X7,"")</f>
        <v/>
      </c>
      <c r="K15" s="969">
        <f>IF(SUM(G15:J15)=0,0,$K$14+SUM($G$15:G15)-SUM($I$15:I15))</f>
        <v>0</v>
      </c>
      <c r="L15" s="969">
        <f>IF(SUM(G15:J15)=0,0,$L$14+SUM($H$15:H15)-SUM($J$15:J15))</f>
        <v>0</v>
      </c>
      <c r="M15" s="967"/>
      <c r="N15" s="846" t="str">
        <f t="shared" ref="N15" si="0">IF(D15="","","x")</f>
        <v/>
      </c>
      <c r="O15" s="958"/>
      <c r="P15" s="420"/>
      <c r="Q15" s="420"/>
      <c r="R15" s="420"/>
      <c r="S15" s="420"/>
    </row>
    <row r="16" spans="1:19" hidden="1">
      <c r="A16" s="420"/>
      <c r="B16" s="967" t="str">
        <f>IF($G$9=DULIEU!$P8,DULIEU!$H8,"")</f>
        <v/>
      </c>
      <c r="C16" s="968" t="str">
        <f>IF($G$9=DULIEU!$P8,DULIEU!$D8,"")</f>
        <v/>
      </c>
      <c r="D16" s="967" t="str">
        <f>IF($G$9=DULIEU!$P8,DULIEU!$O8,"")</f>
        <v/>
      </c>
      <c r="E16" s="967" t="str">
        <f>IF($G$8=DULIEU!$V8,DULIEU!$W8,IF($G$8=DULIEU!$W8,DULIEU!$V8,""))</f>
        <v/>
      </c>
      <c r="F16" s="969" t="str">
        <f>IF($G$9=DULIEU!$P8,DULIEU!$T8,"")</f>
        <v/>
      </c>
      <c r="G16" s="969" t="str">
        <f>IF(LEFT($B16,1)="N",DULIEU!$R8,"")</f>
        <v/>
      </c>
      <c r="H16" s="969" t="str">
        <f>IF(LEFT($B16,1)="N",DULIEU!$X8,"")</f>
        <v/>
      </c>
      <c r="I16" s="969" t="str">
        <f>IF(LEFT($B16,1)="X",DULIEU!$S8,"")</f>
        <v/>
      </c>
      <c r="J16" s="969" t="str">
        <f>IF(LEFT($B16,1)="X",DULIEU!$X8,"")</f>
        <v/>
      </c>
      <c r="K16" s="969">
        <f>IF(SUM(G16:J16)=0,0,$K$14+SUM($G$15:G16)-SUM($I$15:I16))</f>
        <v>0</v>
      </c>
      <c r="L16" s="969">
        <f>IF(SUM(G16:J16)=0,0,$L$14+SUM($H$15:H16)-SUM($J$15:J16))</f>
        <v>0</v>
      </c>
      <c r="M16" s="967"/>
      <c r="N16" s="846" t="str">
        <f t="shared" ref="N16:N79" si="1">IF(D16="","","x")</f>
        <v/>
      </c>
      <c r="O16" s="958"/>
      <c r="P16" s="420"/>
      <c r="Q16" s="420"/>
      <c r="R16" s="420"/>
      <c r="S16" s="420"/>
    </row>
    <row r="17" spans="1:19" hidden="1">
      <c r="A17" s="420"/>
      <c r="B17" s="967" t="str">
        <f>IF($G$9=DULIEU!$P9,DULIEU!$H9,"")</f>
        <v/>
      </c>
      <c r="C17" s="968" t="str">
        <f>IF($G$9=DULIEU!$P9,DULIEU!$D9,"")</f>
        <v/>
      </c>
      <c r="D17" s="967" t="str">
        <f>IF($G$9=DULIEU!$P9,DULIEU!$O9,"")</f>
        <v/>
      </c>
      <c r="E17" s="967" t="str">
        <f>IF($G$8=DULIEU!$V9,DULIEU!$W9,IF($G$8=DULIEU!$W9,DULIEU!$V9,""))</f>
        <v/>
      </c>
      <c r="F17" s="969" t="str">
        <f>IF($G$9=DULIEU!$P9,DULIEU!$T9,"")</f>
        <v/>
      </c>
      <c r="G17" s="969" t="str">
        <f>IF(LEFT($B17,1)="N",DULIEU!$R9,"")</f>
        <v/>
      </c>
      <c r="H17" s="969" t="str">
        <f>IF(LEFT($B17,1)="N",DULIEU!$X9,"")</f>
        <v/>
      </c>
      <c r="I17" s="969" t="str">
        <f>IF(LEFT($B17,1)="X",DULIEU!$S9,"")</f>
        <v/>
      </c>
      <c r="J17" s="969" t="str">
        <f>IF(LEFT($B17,1)="X",DULIEU!$X9,"")</f>
        <v/>
      </c>
      <c r="K17" s="969">
        <f>IF(SUM(G17:J17)=0,0,$K$14+SUM($G$15:G17)-SUM($I$15:I17))</f>
        <v>0</v>
      </c>
      <c r="L17" s="969">
        <f>IF(SUM(G17:J17)=0,0,$L$14+SUM($H$15:H17)-SUM($J$15:J17))</f>
        <v>0</v>
      </c>
      <c r="M17" s="967"/>
      <c r="N17" s="846" t="str">
        <f t="shared" si="1"/>
        <v/>
      </c>
      <c r="O17" s="958"/>
      <c r="P17" s="420"/>
      <c r="Q17" s="420"/>
      <c r="R17" s="420"/>
      <c r="S17" s="420"/>
    </row>
    <row r="18" spans="1:19" hidden="1">
      <c r="A18" s="420"/>
      <c r="B18" s="967" t="str">
        <f>IF($G$9=DULIEU!$P10,DULIEU!$H10,"")</f>
        <v/>
      </c>
      <c r="C18" s="968" t="str">
        <f>IF($G$9=DULIEU!$P10,DULIEU!$D10,"")</f>
        <v/>
      </c>
      <c r="D18" s="967" t="str">
        <f>IF($G$9=DULIEU!$P10,DULIEU!$O10,"")</f>
        <v/>
      </c>
      <c r="E18" s="967" t="str">
        <f>IF($G$8=DULIEU!$V10,DULIEU!$W10,IF($G$8=DULIEU!$W10,DULIEU!$V10,""))</f>
        <v/>
      </c>
      <c r="F18" s="969" t="str">
        <f>IF($G$9=DULIEU!$P10,DULIEU!$T10,"")</f>
        <v/>
      </c>
      <c r="G18" s="969" t="str">
        <f>IF(LEFT($B18,1)="N",DULIEU!$R10,"")</f>
        <v/>
      </c>
      <c r="H18" s="969" t="str">
        <f>IF(LEFT($B18,1)="N",DULIEU!$X10,"")</f>
        <v/>
      </c>
      <c r="I18" s="969" t="str">
        <f>IF(LEFT($B18,1)="X",DULIEU!$S10,"")</f>
        <v/>
      </c>
      <c r="J18" s="969" t="str">
        <f>IF(LEFT($B18,1)="X",DULIEU!$X10,"")</f>
        <v/>
      </c>
      <c r="K18" s="969">
        <f>IF(SUM(G18:J18)=0,0,$K$14+SUM($G$15:G18)-SUM($I$15:I18))</f>
        <v>0</v>
      </c>
      <c r="L18" s="969">
        <f>IF(SUM(G18:J18)=0,0,$L$14+SUM($H$15:H18)-SUM($J$15:J18))</f>
        <v>0</v>
      </c>
      <c r="M18" s="967"/>
      <c r="N18" s="846" t="str">
        <f t="shared" si="1"/>
        <v/>
      </c>
      <c r="O18" s="958"/>
      <c r="P18" s="420"/>
      <c r="Q18" s="420"/>
      <c r="R18" s="420"/>
      <c r="S18" s="420"/>
    </row>
    <row r="19" spans="1:19" hidden="1">
      <c r="A19" s="420"/>
      <c r="B19" s="967" t="str">
        <f>IF($G$9=DULIEU!$P11,DULIEU!$H11,"")</f>
        <v/>
      </c>
      <c r="C19" s="968" t="str">
        <f>IF($G$9=DULIEU!$P11,DULIEU!$D11,"")</f>
        <v/>
      </c>
      <c r="D19" s="967" t="str">
        <f>IF($G$9=DULIEU!$P11,DULIEU!$O11,"")</f>
        <v/>
      </c>
      <c r="E19" s="967" t="str">
        <f>IF($G$8=DULIEU!$V11,DULIEU!$W11,IF($G$8=DULIEU!$W11,DULIEU!$V11,""))</f>
        <v/>
      </c>
      <c r="F19" s="969" t="str">
        <f>IF($G$9=DULIEU!$P11,DULIEU!$T11,"")</f>
        <v/>
      </c>
      <c r="G19" s="969" t="str">
        <f>IF(LEFT($B19,1)="N",DULIEU!$R11,"")</f>
        <v/>
      </c>
      <c r="H19" s="969" t="str">
        <f>IF(LEFT($B19,1)="N",DULIEU!$X11,"")</f>
        <v/>
      </c>
      <c r="I19" s="969" t="str">
        <f>IF(LEFT($B19,1)="X",DULIEU!$S11,"")</f>
        <v/>
      </c>
      <c r="J19" s="969" t="str">
        <f>IF(LEFT($B19,1)="X",DULIEU!$X11,"")</f>
        <v/>
      </c>
      <c r="K19" s="969">
        <f>IF(SUM(G19:J19)=0,0,$K$14+SUM($G$15:G19)-SUM($I$15:I19))</f>
        <v>0</v>
      </c>
      <c r="L19" s="969">
        <f>IF(SUM(G19:J19)=0,0,$L$14+SUM($H$15:H19)-SUM($J$15:J19))</f>
        <v>0</v>
      </c>
      <c r="M19" s="967"/>
      <c r="N19" s="846" t="str">
        <f t="shared" si="1"/>
        <v/>
      </c>
      <c r="O19" s="958"/>
      <c r="P19" s="420"/>
      <c r="Q19" s="420"/>
      <c r="R19" s="420"/>
      <c r="S19" s="420"/>
    </row>
    <row r="20" spans="1:19" hidden="1">
      <c r="A20" s="420"/>
      <c r="B20" s="967" t="str">
        <f>IF($G$9=DULIEU!$P12,DULIEU!$H12,"")</f>
        <v/>
      </c>
      <c r="C20" s="968" t="str">
        <f>IF($G$9=DULIEU!$P12,DULIEU!$D12,"")</f>
        <v/>
      </c>
      <c r="D20" s="967" t="str">
        <f>IF($G$9=DULIEU!$P12,DULIEU!$O12,"")</f>
        <v/>
      </c>
      <c r="E20" s="967" t="str">
        <f>IF($G$8=DULIEU!$V12,DULIEU!$W12,IF($G$8=DULIEU!$W12,DULIEU!$V12,""))</f>
        <v/>
      </c>
      <c r="F20" s="969" t="str">
        <f>IF($G$9=DULIEU!$P12,DULIEU!$T12,"")</f>
        <v/>
      </c>
      <c r="G20" s="969" t="str">
        <f>IF(LEFT($B20,1)="N",DULIEU!$R12,"")</f>
        <v/>
      </c>
      <c r="H20" s="969" t="str">
        <f>IF(LEFT($B20,1)="N",DULIEU!$X12,"")</f>
        <v/>
      </c>
      <c r="I20" s="969" t="str">
        <f>IF(LEFT($B20,1)="X",DULIEU!$S12,"")</f>
        <v/>
      </c>
      <c r="J20" s="969" t="str">
        <f>IF(LEFT($B20,1)="X",DULIEU!$X12,"")</f>
        <v/>
      </c>
      <c r="K20" s="969">
        <f>IF(SUM(G20:J20)=0,0,$K$14+SUM($G$15:G20)-SUM($I$15:I20))</f>
        <v>0</v>
      </c>
      <c r="L20" s="969">
        <f>IF(SUM(G20:J20)=0,0,$L$14+SUM($H$15:H20)-SUM($J$15:J20))</f>
        <v>0</v>
      </c>
      <c r="M20" s="967"/>
      <c r="N20" s="846" t="str">
        <f t="shared" si="1"/>
        <v/>
      </c>
      <c r="O20" s="958"/>
      <c r="P20" s="420"/>
      <c r="Q20" s="420"/>
      <c r="R20" s="420"/>
      <c r="S20" s="420"/>
    </row>
    <row r="21" spans="1:19" hidden="1">
      <c r="A21" s="420"/>
      <c r="B21" s="967" t="str">
        <f>IF($G$9=DULIEU!$P13,DULIEU!$H13,"")</f>
        <v/>
      </c>
      <c r="C21" s="968" t="str">
        <f>IF($G$9=DULIEU!$P13,DULIEU!$D13,"")</f>
        <v/>
      </c>
      <c r="D21" s="967" t="str">
        <f>IF($G$9=DULIEU!$P13,DULIEU!$O13,"")</f>
        <v/>
      </c>
      <c r="E21" s="967" t="str">
        <f>IF($G$8=DULIEU!$V13,DULIEU!$W13,IF($G$8=DULIEU!$W13,DULIEU!$V13,""))</f>
        <v/>
      </c>
      <c r="F21" s="969" t="str">
        <f>IF($G$9=DULIEU!$P13,DULIEU!$T13,"")</f>
        <v/>
      </c>
      <c r="G21" s="969" t="str">
        <f>IF(LEFT($B21,1)="N",DULIEU!$R13,"")</f>
        <v/>
      </c>
      <c r="H21" s="969" t="str">
        <f>IF(LEFT($B21,1)="N",DULIEU!$X13,"")</f>
        <v/>
      </c>
      <c r="I21" s="969" t="str">
        <f>IF(LEFT($B21,1)="X",DULIEU!$S13,"")</f>
        <v/>
      </c>
      <c r="J21" s="969" t="str">
        <f>IF(LEFT($B21,1)="X",DULIEU!$X13,"")</f>
        <v/>
      </c>
      <c r="K21" s="969">
        <f>IF(SUM(G21:J21)=0,0,$K$14+SUM($G$15:G21)-SUM($I$15:I21))</f>
        <v>0</v>
      </c>
      <c r="L21" s="969">
        <f>IF(SUM(G21:J21)=0,0,$L$14+SUM($H$15:H21)-SUM($J$15:J21))</f>
        <v>0</v>
      </c>
      <c r="M21" s="967"/>
      <c r="N21" s="846" t="str">
        <f t="shared" si="1"/>
        <v/>
      </c>
      <c r="O21" s="958"/>
      <c r="P21" s="420"/>
      <c r="Q21" s="420"/>
      <c r="R21" s="420"/>
      <c r="S21" s="420"/>
    </row>
    <row r="22" spans="1:19" hidden="1">
      <c r="A22" s="420"/>
      <c r="B22" s="967" t="str">
        <f>IF($G$9=DULIEU!$P14,DULIEU!$H14,"")</f>
        <v/>
      </c>
      <c r="C22" s="968" t="str">
        <f>IF($G$9=DULIEU!$P14,DULIEU!$D14,"")</f>
        <v/>
      </c>
      <c r="D22" s="967" t="str">
        <f>IF($G$9=DULIEU!$P14,DULIEU!$O14,"")</f>
        <v/>
      </c>
      <c r="E22" s="967" t="str">
        <f>IF($G$8=DULIEU!$V14,DULIEU!$W14,IF($G$8=DULIEU!$W14,DULIEU!$V14,""))</f>
        <v/>
      </c>
      <c r="F22" s="969" t="str">
        <f>IF($G$9=DULIEU!$P14,DULIEU!$T14,"")</f>
        <v/>
      </c>
      <c r="G22" s="969" t="str">
        <f>IF(LEFT($B22,1)="N",DULIEU!$R14,"")</f>
        <v/>
      </c>
      <c r="H22" s="969" t="str">
        <f>IF(LEFT($B22,1)="N",DULIEU!$X14,"")</f>
        <v/>
      </c>
      <c r="I22" s="969" t="str">
        <f>IF(LEFT($B22,1)="X",DULIEU!$S14,"")</f>
        <v/>
      </c>
      <c r="J22" s="969" t="str">
        <f>IF(LEFT($B22,1)="X",DULIEU!$X14,"")</f>
        <v/>
      </c>
      <c r="K22" s="969">
        <f>IF(SUM(G22:J22)=0,0,$K$14+SUM($G$15:G22)-SUM($I$15:I22))</f>
        <v>0</v>
      </c>
      <c r="L22" s="969">
        <f>IF(SUM(G22:J22)=0,0,$L$14+SUM($H$15:H22)-SUM($J$15:J22))</f>
        <v>0</v>
      </c>
      <c r="M22" s="967"/>
      <c r="N22" s="846" t="str">
        <f t="shared" si="1"/>
        <v/>
      </c>
      <c r="O22" s="958"/>
      <c r="P22" s="420"/>
      <c r="Q22" s="420"/>
      <c r="R22" s="420"/>
      <c r="S22" s="420"/>
    </row>
    <row r="23" spans="1:19" hidden="1">
      <c r="A23" s="420"/>
      <c r="B23" s="967" t="str">
        <f>IF($G$9=DULIEU!$P15,DULIEU!$H15,"")</f>
        <v/>
      </c>
      <c r="C23" s="968" t="str">
        <f>IF($G$9=DULIEU!$P15,DULIEU!$D15,"")</f>
        <v/>
      </c>
      <c r="D23" s="967" t="str">
        <f>IF($G$9=DULIEU!$P15,DULIEU!$O15,"")</f>
        <v/>
      </c>
      <c r="E23" s="967" t="str">
        <f>IF($G$8=DULIEU!$V15,DULIEU!$W15,IF($G$8=DULIEU!$W15,DULIEU!$V15,""))</f>
        <v/>
      </c>
      <c r="F23" s="969" t="str">
        <f>IF($G$9=DULIEU!$P15,DULIEU!$T15,"")</f>
        <v/>
      </c>
      <c r="G23" s="969" t="str">
        <f>IF(LEFT($B23,1)="N",DULIEU!$R15,"")</f>
        <v/>
      </c>
      <c r="H23" s="969" t="str">
        <f>IF(LEFT($B23,1)="N",DULIEU!$X15,"")</f>
        <v/>
      </c>
      <c r="I23" s="969" t="str">
        <f>IF(LEFT($B23,1)="X",DULIEU!$S15,"")</f>
        <v/>
      </c>
      <c r="J23" s="969" t="str">
        <f>IF(LEFT($B23,1)="X",DULIEU!$X15,"")</f>
        <v/>
      </c>
      <c r="K23" s="969">
        <f>IF(SUM(G23:J23)=0,0,$K$14+SUM($G$15:G23)-SUM($I$15:I23))</f>
        <v>0</v>
      </c>
      <c r="L23" s="969">
        <f>IF(SUM(G23:J23)=0,0,$L$14+SUM($H$15:H23)-SUM($J$15:J23))</f>
        <v>0</v>
      </c>
      <c r="M23" s="967"/>
      <c r="N23" s="846" t="str">
        <f t="shared" si="1"/>
        <v/>
      </c>
      <c r="O23" s="958"/>
      <c r="P23" s="420"/>
      <c r="Q23" s="420"/>
      <c r="R23" s="420"/>
      <c r="S23" s="420"/>
    </row>
    <row r="24" spans="1:19" hidden="1">
      <c r="A24" s="420"/>
      <c r="B24" s="967" t="str">
        <f>IF($G$9=DULIEU!$P16,DULIEU!$H16,"")</f>
        <v/>
      </c>
      <c r="C24" s="968" t="str">
        <f>IF($G$9=DULIEU!$P16,DULIEU!$D16,"")</f>
        <v/>
      </c>
      <c r="D24" s="967" t="str">
        <f>IF($G$9=DULIEU!$P16,DULIEU!$O16,"")</f>
        <v/>
      </c>
      <c r="E24" s="967" t="str">
        <f>IF($G$8=DULIEU!$V16,DULIEU!$W16,IF($G$8=DULIEU!$W16,DULIEU!$V16,""))</f>
        <v/>
      </c>
      <c r="F24" s="969" t="str">
        <f>IF($G$9=DULIEU!$P16,DULIEU!$T16,"")</f>
        <v/>
      </c>
      <c r="G24" s="969" t="str">
        <f>IF(LEFT($B24,1)="N",DULIEU!$R16,"")</f>
        <v/>
      </c>
      <c r="H24" s="969" t="str">
        <f>IF(LEFT($B24,1)="N",DULIEU!$X16,"")</f>
        <v/>
      </c>
      <c r="I24" s="969" t="str">
        <f>IF(LEFT($B24,1)="X",DULIEU!$S16,"")</f>
        <v/>
      </c>
      <c r="J24" s="969" t="str">
        <f>IF(LEFT($B24,1)="X",DULIEU!$X16,"")</f>
        <v/>
      </c>
      <c r="K24" s="969">
        <f>IF(SUM(G24:J24)=0,0,$K$14+SUM($G$15:G24)-SUM($I$15:I24))</f>
        <v>0</v>
      </c>
      <c r="L24" s="969">
        <f>IF(SUM(G24:J24)=0,0,$L$14+SUM($H$15:H24)-SUM($J$15:J24))</f>
        <v>0</v>
      </c>
      <c r="M24" s="967"/>
      <c r="N24" s="846" t="str">
        <f t="shared" si="1"/>
        <v/>
      </c>
      <c r="O24" s="958"/>
      <c r="P24" s="420"/>
      <c r="Q24" s="420"/>
      <c r="R24" s="420"/>
      <c r="S24" s="420"/>
    </row>
    <row r="25" spans="1:19" hidden="1">
      <c r="A25" s="420"/>
      <c r="B25" s="967" t="str">
        <f>IF($G$9=DULIEU!$P17,DULIEU!$H17,"")</f>
        <v/>
      </c>
      <c r="C25" s="968" t="str">
        <f>IF($G$9=DULIEU!$P17,DULIEU!$D17,"")</f>
        <v/>
      </c>
      <c r="D25" s="967" t="str">
        <f>IF($G$9=DULIEU!$P17,DULIEU!$O17,"")</f>
        <v/>
      </c>
      <c r="E25" s="967" t="str">
        <f>IF($G$8=DULIEU!$V17,DULIEU!$W17,IF($G$8=DULIEU!$W17,DULIEU!$V17,""))</f>
        <v/>
      </c>
      <c r="F25" s="969" t="str">
        <f>IF($G$9=DULIEU!$P17,DULIEU!$T17,"")</f>
        <v/>
      </c>
      <c r="G25" s="969" t="str">
        <f>IF(LEFT($B25,1)="N",DULIEU!$R17,"")</f>
        <v/>
      </c>
      <c r="H25" s="969" t="str">
        <f>IF(LEFT($B25,1)="N",DULIEU!$X17,"")</f>
        <v/>
      </c>
      <c r="I25" s="969" t="str">
        <f>IF(LEFT($B25,1)="X",DULIEU!$S17,"")</f>
        <v/>
      </c>
      <c r="J25" s="969" t="str">
        <f>IF(LEFT($B25,1)="X",DULIEU!$X17,"")</f>
        <v/>
      </c>
      <c r="K25" s="969">
        <f>IF(SUM(G25:J25)=0,0,$K$14+SUM($G$15:G25)-SUM($I$15:I25))</f>
        <v>0</v>
      </c>
      <c r="L25" s="969">
        <f>IF(SUM(G25:J25)=0,0,$L$14+SUM($H$15:H25)-SUM($J$15:J25))</f>
        <v>0</v>
      </c>
      <c r="M25" s="967"/>
      <c r="N25" s="846" t="str">
        <f t="shared" si="1"/>
        <v/>
      </c>
      <c r="O25" s="958"/>
      <c r="P25" s="420"/>
      <c r="Q25" s="420"/>
      <c r="R25" s="420"/>
      <c r="S25" s="420"/>
    </row>
    <row r="26" spans="1:19" hidden="1">
      <c r="A26" s="420"/>
      <c r="B26" s="967" t="str">
        <f>IF($G$9=DULIEU!$P18,DULIEU!$H18,"")</f>
        <v/>
      </c>
      <c r="C26" s="968" t="str">
        <f>IF($G$9=DULIEU!$P18,DULIEU!$D18,"")</f>
        <v/>
      </c>
      <c r="D26" s="967" t="str">
        <f>IF($G$9=DULIEU!$P18,DULIEU!$O18,"")</f>
        <v/>
      </c>
      <c r="E26" s="967" t="str">
        <f>IF($G$8=DULIEU!$V18,DULIEU!$W18,IF($G$8=DULIEU!$W18,DULIEU!$V18,""))</f>
        <v/>
      </c>
      <c r="F26" s="969" t="str">
        <f>IF($G$9=DULIEU!$P18,DULIEU!$T18,"")</f>
        <v/>
      </c>
      <c r="G26" s="969" t="str">
        <f>IF(LEFT($B26,1)="N",DULIEU!$R18,"")</f>
        <v/>
      </c>
      <c r="H26" s="969" t="str">
        <f>IF(LEFT($B26,1)="N",DULIEU!$X18,"")</f>
        <v/>
      </c>
      <c r="I26" s="969" t="str">
        <f>IF(LEFT($B26,1)="X",DULIEU!$S18,"")</f>
        <v/>
      </c>
      <c r="J26" s="969" t="str">
        <f>IF(LEFT($B26,1)="X",DULIEU!$X18,"")</f>
        <v/>
      </c>
      <c r="K26" s="969">
        <f>IF(SUM(G26:J26)=0,0,$K$14+SUM($G$15:G26)-SUM($I$15:I26))</f>
        <v>0</v>
      </c>
      <c r="L26" s="969">
        <f>IF(SUM(G26:J26)=0,0,$L$14+SUM($H$15:H26)-SUM($J$15:J26))</f>
        <v>0</v>
      </c>
      <c r="M26" s="967"/>
      <c r="N26" s="846" t="str">
        <f t="shared" si="1"/>
        <v/>
      </c>
      <c r="O26" s="958"/>
      <c r="P26" s="420"/>
      <c r="Q26" s="420"/>
      <c r="R26" s="420"/>
      <c r="S26" s="420"/>
    </row>
    <row r="27" spans="1:19" hidden="1">
      <c r="A27" s="420"/>
      <c r="B27" s="967" t="str">
        <f>IF($G$9=DULIEU!$P19,DULIEU!$H19,"")</f>
        <v/>
      </c>
      <c r="C27" s="968" t="str">
        <f>IF($G$9=DULIEU!$P19,DULIEU!$D19,"")</f>
        <v/>
      </c>
      <c r="D27" s="967" t="str">
        <f>IF($G$9=DULIEU!$P19,DULIEU!$O19,"")</f>
        <v/>
      </c>
      <c r="E27" s="967" t="str">
        <f>IF($G$8=DULIEU!$V19,DULIEU!$W19,IF($G$8=DULIEU!$W19,DULIEU!$V19,""))</f>
        <v/>
      </c>
      <c r="F27" s="969" t="str">
        <f>IF($G$9=DULIEU!$P19,DULIEU!$T19,"")</f>
        <v/>
      </c>
      <c r="G27" s="969" t="str">
        <f>IF(LEFT($B27,1)="N",DULIEU!$R19,"")</f>
        <v/>
      </c>
      <c r="H27" s="969" t="str">
        <f>IF(LEFT($B27,1)="N",DULIEU!$X19,"")</f>
        <v/>
      </c>
      <c r="I27" s="969" t="str">
        <f>IF(LEFT($B27,1)="X",DULIEU!$S19,"")</f>
        <v/>
      </c>
      <c r="J27" s="969" t="str">
        <f>IF(LEFT($B27,1)="X",DULIEU!$X19,"")</f>
        <v/>
      </c>
      <c r="K27" s="969">
        <f>IF(SUM(G27:J27)=0,0,$K$14+SUM($G$15:G27)-SUM($I$15:I27))</f>
        <v>0</v>
      </c>
      <c r="L27" s="969">
        <f>IF(SUM(G27:J27)=0,0,$L$14+SUM($H$15:H27)-SUM($J$15:J27))</f>
        <v>0</v>
      </c>
      <c r="M27" s="967"/>
      <c r="N27" s="846" t="str">
        <f t="shared" si="1"/>
        <v/>
      </c>
      <c r="O27" s="958"/>
      <c r="P27" s="420"/>
      <c r="Q27" s="420"/>
      <c r="R27" s="420"/>
      <c r="S27" s="420"/>
    </row>
    <row r="28" spans="1:19" hidden="1">
      <c r="A28" s="420"/>
      <c r="B28" s="967" t="str">
        <f>IF($G$9=DULIEU!$P20,DULIEU!$H20,"")</f>
        <v/>
      </c>
      <c r="C28" s="968" t="str">
        <f>IF($G$9=DULIEU!$P20,DULIEU!$D20,"")</f>
        <v/>
      </c>
      <c r="D28" s="967" t="str">
        <f>IF($G$9=DULIEU!$P20,DULIEU!$O20,"")</f>
        <v/>
      </c>
      <c r="E28" s="967" t="str">
        <f>IF($G$8=DULIEU!$V20,DULIEU!$W20,IF($G$8=DULIEU!$W20,DULIEU!$V20,""))</f>
        <v/>
      </c>
      <c r="F28" s="969" t="str">
        <f>IF($G$9=DULIEU!$P20,DULIEU!$T20,"")</f>
        <v/>
      </c>
      <c r="G28" s="969" t="str">
        <f>IF(LEFT($B28,1)="N",DULIEU!$R20,"")</f>
        <v/>
      </c>
      <c r="H28" s="969" t="str">
        <f>IF(LEFT($B28,1)="N",DULIEU!$X20,"")</f>
        <v/>
      </c>
      <c r="I28" s="969" t="str">
        <f>IF(LEFT($B28,1)="X",DULIEU!$S20,"")</f>
        <v/>
      </c>
      <c r="J28" s="969" t="str">
        <f>IF(LEFT($B28,1)="X",DULIEU!$X20,"")</f>
        <v/>
      </c>
      <c r="K28" s="969">
        <f>IF(SUM(G28:J28)=0,0,$K$14+SUM($G$15:G28)-SUM($I$15:I28))</f>
        <v>0</v>
      </c>
      <c r="L28" s="969">
        <f>IF(SUM(G28:J28)=0,0,$L$14+SUM($H$15:H28)-SUM($J$15:J28))</f>
        <v>0</v>
      </c>
      <c r="M28" s="967"/>
      <c r="N28" s="846" t="str">
        <f t="shared" si="1"/>
        <v/>
      </c>
      <c r="O28" s="958"/>
      <c r="P28" s="420"/>
      <c r="Q28" s="420"/>
      <c r="R28" s="420"/>
      <c r="S28" s="420"/>
    </row>
    <row r="29" spans="1:19" hidden="1">
      <c r="A29" s="420"/>
      <c r="B29" s="967" t="str">
        <f>IF($G$9=DULIEU!$P21,DULIEU!$H21,"")</f>
        <v/>
      </c>
      <c r="C29" s="968" t="str">
        <f>IF($G$9=DULIEU!$P21,DULIEU!$D21,"")</f>
        <v/>
      </c>
      <c r="D29" s="967" t="str">
        <f>IF($G$9=DULIEU!$P21,DULIEU!$O21,"")</f>
        <v/>
      </c>
      <c r="E29" s="967" t="str">
        <f>IF($G$8=DULIEU!$V21,DULIEU!$W21,IF($G$8=DULIEU!$W21,DULIEU!$V21,""))</f>
        <v/>
      </c>
      <c r="F29" s="969" t="str">
        <f>IF($G$9=DULIEU!$P21,DULIEU!$T21,"")</f>
        <v/>
      </c>
      <c r="G29" s="969" t="str">
        <f>IF(LEFT($B29,1)="N",DULIEU!$R21,"")</f>
        <v/>
      </c>
      <c r="H29" s="969" t="str">
        <f>IF(LEFT($B29,1)="N",DULIEU!$X21,"")</f>
        <v/>
      </c>
      <c r="I29" s="969" t="str">
        <f>IF(LEFT($B29,1)="X",DULIEU!$S21,"")</f>
        <v/>
      </c>
      <c r="J29" s="969" t="str">
        <f>IF(LEFT($B29,1)="X",DULIEU!$X21,"")</f>
        <v/>
      </c>
      <c r="K29" s="969">
        <f>IF(SUM(G29:J29)=0,0,$K$14+SUM($G$15:G29)-SUM($I$15:I29))</f>
        <v>0</v>
      </c>
      <c r="L29" s="969">
        <f>IF(SUM(G29:J29)=0,0,$L$14+SUM($H$15:H29)-SUM($J$15:J29))</f>
        <v>0</v>
      </c>
      <c r="M29" s="967"/>
      <c r="N29" s="846" t="str">
        <f t="shared" si="1"/>
        <v/>
      </c>
      <c r="O29" s="958"/>
      <c r="P29" s="420"/>
      <c r="Q29" s="420"/>
      <c r="R29" s="420"/>
      <c r="S29" s="420"/>
    </row>
    <row r="30" spans="1:19" hidden="1">
      <c r="A30" s="420"/>
      <c r="B30" s="967" t="str">
        <f>IF($G$9=DULIEU!$P22,DULIEU!$H22,"")</f>
        <v/>
      </c>
      <c r="C30" s="968" t="str">
        <f>IF($G$9=DULIEU!$P22,DULIEU!$D22,"")</f>
        <v/>
      </c>
      <c r="D30" s="967" t="str">
        <f>IF($G$9=DULIEU!$P22,DULIEU!$O22,"")</f>
        <v/>
      </c>
      <c r="E30" s="967" t="str">
        <f>IF($G$8=DULIEU!$V22,DULIEU!$W22,IF($G$8=DULIEU!$W22,DULIEU!$V22,""))</f>
        <v/>
      </c>
      <c r="F30" s="969" t="str">
        <f>IF($G$9=DULIEU!$P22,DULIEU!$T22,"")</f>
        <v/>
      </c>
      <c r="G30" s="969" t="str">
        <f>IF(LEFT($B30,1)="N",DULIEU!$R22,"")</f>
        <v/>
      </c>
      <c r="H30" s="969" t="str">
        <f>IF(LEFT($B30,1)="N",DULIEU!$X22,"")</f>
        <v/>
      </c>
      <c r="I30" s="969" t="str">
        <f>IF(LEFT($B30,1)="X",DULIEU!$S22,"")</f>
        <v/>
      </c>
      <c r="J30" s="969" t="str">
        <f>IF(LEFT($B30,1)="X",DULIEU!$X22,"")</f>
        <v/>
      </c>
      <c r="K30" s="969">
        <f>IF(SUM(G30:J30)=0,0,$K$14+SUM($G$15:G30)-SUM($I$15:I30))</f>
        <v>0</v>
      </c>
      <c r="L30" s="969">
        <f>IF(SUM(G30:J30)=0,0,$L$14+SUM($H$15:H30)-SUM($J$15:J30))</f>
        <v>0</v>
      </c>
      <c r="M30" s="967"/>
      <c r="N30" s="846" t="str">
        <f t="shared" si="1"/>
        <v/>
      </c>
      <c r="O30" s="958"/>
      <c r="P30" s="420"/>
      <c r="Q30" s="420"/>
      <c r="R30" s="420"/>
      <c r="S30" s="420"/>
    </row>
    <row r="31" spans="1:19" hidden="1">
      <c r="A31" s="420"/>
      <c r="B31" s="967" t="str">
        <f>IF($G$9=DULIEU!$P23,DULIEU!$H23,"")</f>
        <v/>
      </c>
      <c r="C31" s="968" t="str">
        <f>IF($G$9=DULIEU!$P23,DULIEU!$D23,"")</f>
        <v/>
      </c>
      <c r="D31" s="967" t="str">
        <f>IF($G$9=DULIEU!$P23,DULIEU!$O23,"")</f>
        <v/>
      </c>
      <c r="E31" s="967" t="str">
        <f>IF($G$8=DULIEU!$V23,DULIEU!$W23,IF($G$8=DULIEU!$W23,DULIEU!$V23,""))</f>
        <v/>
      </c>
      <c r="F31" s="969" t="str">
        <f>IF($G$9=DULIEU!$P23,DULIEU!$T23,"")</f>
        <v/>
      </c>
      <c r="G31" s="969" t="str">
        <f>IF(LEFT($B31,1)="N",DULIEU!$R23,"")</f>
        <v/>
      </c>
      <c r="H31" s="969" t="str">
        <f>IF(LEFT($B31,1)="N",DULIEU!$X23,"")</f>
        <v/>
      </c>
      <c r="I31" s="969" t="str">
        <f>IF(LEFT($B31,1)="X",DULIEU!$S23,"")</f>
        <v/>
      </c>
      <c r="J31" s="969" t="str">
        <f>IF(LEFT($B31,1)="X",DULIEU!$X23,"")</f>
        <v/>
      </c>
      <c r="K31" s="969">
        <f>IF(SUM(G31:J31)=0,0,$K$14+SUM($G$15:G31)-SUM($I$15:I31))</f>
        <v>0</v>
      </c>
      <c r="L31" s="969">
        <f>IF(SUM(G31:J31)=0,0,$L$14+SUM($H$15:H31)-SUM($J$15:J31))</f>
        <v>0</v>
      </c>
      <c r="M31" s="967"/>
      <c r="N31" s="846" t="str">
        <f t="shared" si="1"/>
        <v/>
      </c>
      <c r="O31" s="958"/>
      <c r="P31" s="420"/>
      <c r="Q31" s="420"/>
      <c r="R31" s="420"/>
      <c r="S31" s="420"/>
    </row>
    <row r="32" spans="1:19" hidden="1">
      <c r="A32" s="420"/>
      <c r="B32" s="967" t="str">
        <f>IF($G$9=DULIEU!$P24,DULIEU!$H24,"")</f>
        <v/>
      </c>
      <c r="C32" s="968" t="str">
        <f>IF($G$9=DULIEU!$P24,DULIEU!$D24,"")</f>
        <v/>
      </c>
      <c r="D32" s="967" t="str">
        <f>IF($G$9=DULIEU!$P24,DULIEU!$O24,"")</f>
        <v/>
      </c>
      <c r="E32" s="967" t="str">
        <f>IF($G$8=DULIEU!$V24,DULIEU!$W24,IF($G$8=DULIEU!$W24,DULIEU!$V24,""))</f>
        <v/>
      </c>
      <c r="F32" s="969" t="str">
        <f>IF($G$9=DULIEU!$P24,DULIEU!$T24,"")</f>
        <v/>
      </c>
      <c r="G32" s="969" t="str">
        <f>IF(LEFT($B32,1)="N",DULIEU!$R24,"")</f>
        <v/>
      </c>
      <c r="H32" s="969" t="str">
        <f>IF(LEFT($B32,1)="N",DULIEU!$X24,"")</f>
        <v/>
      </c>
      <c r="I32" s="969" t="str">
        <f>IF(LEFT($B32,1)="X",DULIEU!$S24,"")</f>
        <v/>
      </c>
      <c r="J32" s="969" t="str">
        <f>IF(LEFT($B32,1)="X",DULIEU!$X24,"")</f>
        <v/>
      </c>
      <c r="K32" s="969">
        <f>IF(SUM(G32:J32)=0,0,$K$14+SUM($G$15:G32)-SUM($I$15:I32))</f>
        <v>0</v>
      </c>
      <c r="L32" s="969">
        <f>IF(SUM(G32:J32)=0,0,$L$14+SUM($H$15:H32)-SUM($J$15:J32))</f>
        <v>0</v>
      </c>
      <c r="M32" s="967"/>
      <c r="N32" s="846" t="str">
        <f t="shared" si="1"/>
        <v/>
      </c>
      <c r="O32" s="958"/>
      <c r="P32" s="420"/>
      <c r="Q32" s="420"/>
      <c r="R32" s="420"/>
      <c r="S32" s="420"/>
    </row>
    <row r="33" spans="1:19" hidden="1">
      <c r="A33" s="420"/>
      <c r="B33" s="967" t="str">
        <f>IF($G$9=DULIEU!$P25,DULIEU!$H25,"")</f>
        <v/>
      </c>
      <c r="C33" s="968" t="str">
        <f>IF($G$9=DULIEU!$P25,DULIEU!$D25,"")</f>
        <v/>
      </c>
      <c r="D33" s="967" t="str">
        <f>IF($G$9=DULIEU!$P25,DULIEU!$O25,"")</f>
        <v/>
      </c>
      <c r="E33" s="967" t="str">
        <f>IF($G$8=DULIEU!$V25,DULIEU!$W25,IF($G$8=DULIEU!$W25,DULIEU!$V25,""))</f>
        <v/>
      </c>
      <c r="F33" s="969" t="str">
        <f>IF($G$9=DULIEU!$P25,DULIEU!$T25,"")</f>
        <v/>
      </c>
      <c r="G33" s="969" t="str">
        <f>IF(LEFT($B33,1)="N",DULIEU!$R25,"")</f>
        <v/>
      </c>
      <c r="H33" s="969" t="str">
        <f>IF(LEFT($B33,1)="N",DULIEU!$X25,"")</f>
        <v/>
      </c>
      <c r="I33" s="969" t="str">
        <f>IF(LEFT($B33,1)="X",DULIEU!$S25,"")</f>
        <v/>
      </c>
      <c r="J33" s="969" t="str">
        <f>IF(LEFT($B33,1)="X",DULIEU!$X25,"")</f>
        <v/>
      </c>
      <c r="K33" s="969">
        <f>IF(SUM(G33:J33)=0,0,$K$14+SUM($G$15:G33)-SUM($I$15:I33))</f>
        <v>0</v>
      </c>
      <c r="L33" s="969">
        <f>IF(SUM(G33:J33)=0,0,$L$14+SUM($H$15:H33)-SUM($J$15:J33))</f>
        <v>0</v>
      </c>
      <c r="M33" s="967"/>
      <c r="N33" s="846" t="str">
        <f t="shared" si="1"/>
        <v/>
      </c>
      <c r="O33" s="958"/>
      <c r="P33" s="420"/>
      <c r="Q33" s="420"/>
      <c r="R33" s="420"/>
      <c r="S33" s="420"/>
    </row>
    <row r="34" spans="1:19" hidden="1">
      <c r="A34" s="420"/>
      <c r="B34" s="967" t="str">
        <f>IF($G$9=DULIEU!$P26,DULIEU!$H26,"")</f>
        <v/>
      </c>
      <c r="C34" s="968" t="str">
        <f>IF($G$9=DULIEU!$P26,DULIEU!$D26,"")</f>
        <v/>
      </c>
      <c r="D34" s="967" t="str">
        <f>IF($G$9=DULIEU!$P26,DULIEU!$O26,"")</f>
        <v/>
      </c>
      <c r="E34" s="967" t="str">
        <f>IF($G$8=DULIEU!$V26,DULIEU!$W26,IF($G$8=DULIEU!$W26,DULIEU!$V26,""))</f>
        <v/>
      </c>
      <c r="F34" s="969" t="str">
        <f>IF($G$9=DULIEU!$P26,DULIEU!$T26,"")</f>
        <v/>
      </c>
      <c r="G34" s="969" t="str">
        <f>IF(LEFT($B34,1)="N",DULIEU!$R26,"")</f>
        <v/>
      </c>
      <c r="H34" s="969" t="str">
        <f>IF(LEFT($B34,1)="N",DULIEU!$X26,"")</f>
        <v/>
      </c>
      <c r="I34" s="969" t="str">
        <f>IF(LEFT($B34,1)="X",DULIEU!$S26,"")</f>
        <v/>
      </c>
      <c r="J34" s="969" t="str">
        <f>IF(LEFT($B34,1)="X",DULIEU!$X26,"")</f>
        <v/>
      </c>
      <c r="K34" s="969">
        <f>IF(SUM(G34:J34)=0,0,$K$14+SUM($G$15:G34)-SUM($I$15:I34))</f>
        <v>0</v>
      </c>
      <c r="L34" s="969">
        <f>IF(SUM(G34:J34)=0,0,$L$14+SUM($H$15:H34)-SUM($J$15:J34))</f>
        <v>0</v>
      </c>
      <c r="M34" s="967"/>
      <c r="N34" s="846" t="str">
        <f t="shared" si="1"/>
        <v/>
      </c>
      <c r="O34" s="958"/>
      <c r="P34" s="420"/>
      <c r="Q34" s="420"/>
      <c r="R34" s="420"/>
      <c r="S34" s="420"/>
    </row>
    <row r="35" spans="1:19" hidden="1">
      <c r="A35" s="420"/>
      <c r="B35" s="967" t="str">
        <f>IF($G$9=DULIEU!$P27,DULIEU!$H27,"")</f>
        <v/>
      </c>
      <c r="C35" s="968" t="str">
        <f>IF($G$9=DULIEU!$P27,DULIEU!$D27,"")</f>
        <v/>
      </c>
      <c r="D35" s="967" t="str">
        <f>IF($G$9=DULIEU!$P27,DULIEU!$O27,"")</f>
        <v/>
      </c>
      <c r="E35" s="967" t="str">
        <f>IF($G$8=DULIEU!$V27,DULIEU!$W27,IF($G$8=DULIEU!$W27,DULIEU!$V27,""))</f>
        <v/>
      </c>
      <c r="F35" s="969" t="str">
        <f>IF($G$9=DULIEU!$P27,DULIEU!$T27,"")</f>
        <v/>
      </c>
      <c r="G35" s="969" t="str">
        <f>IF(LEFT($B35,1)="N",DULIEU!$R27,"")</f>
        <v/>
      </c>
      <c r="H35" s="969" t="str">
        <f>IF(LEFT($B35,1)="N",DULIEU!$X27,"")</f>
        <v/>
      </c>
      <c r="I35" s="969" t="str">
        <f>IF(LEFT($B35,1)="X",DULIEU!$S27,"")</f>
        <v/>
      </c>
      <c r="J35" s="969" t="str">
        <f>IF(LEFT($B35,1)="X",DULIEU!$X27,"")</f>
        <v/>
      </c>
      <c r="K35" s="969">
        <f>IF(SUM(G35:J35)=0,0,$K$14+SUM($G$15:G35)-SUM($I$15:I35))</f>
        <v>0</v>
      </c>
      <c r="L35" s="969">
        <f>IF(SUM(G35:J35)=0,0,$L$14+SUM($H$15:H35)-SUM($J$15:J35))</f>
        <v>0</v>
      </c>
      <c r="M35" s="967"/>
      <c r="N35" s="846" t="str">
        <f t="shared" si="1"/>
        <v/>
      </c>
      <c r="O35" s="958"/>
      <c r="P35" s="420"/>
      <c r="Q35" s="420"/>
      <c r="R35" s="420"/>
      <c r="S35" s="420"/>
    </row>
    <row r="36" spans="1:19" hidden="1">
      <c r="A36" s="420"/>
      <c r="B36" s="967" t="str">
        <f>IF($G$9=DULIEU!$P28,DULIEU!$H28,"")</f>
        <v/>
      </c>
      <c r="C36" s="968" t="str">
        <f>IF($G$9=DULIEU!$P28,DULIEU!$D28,"")</f>
        <v/>
      </c>
      <c r="D36" s="967" t="str">
        <f>IF($G$9=DULIEU!$P28,DULIEU!$O28,"")</f>
        <v/>
      </c>
      <c r="E36" s="967" t="str">
        <f>IF($G$8=DULIEU!$V28,DULIEU!$W28,IF($G$8=DULIEU!$W28,DULIEU!$V28,""))</f>
        <v/>
      </c>
      <c r="F36" s="969" t="str">
        <f>IF($G$9=DULIEU!$P28,DULIEU!$T28,"")</f>
        <v/>
      </c>
      <c r="G36" s="969" t="str">
        <f>IF(LEFT($B36,1)="N",DULIEU!$R28,"")</f>
        <v/>
      </c>
      <c r="H36" s="969" t="str">
        <f>IF(LEFT($B36,1)="N",DULIEU!$X28,"")</f>
        <v/>
      </c>
      <c r="I36" s="969" t="str">
        <f>IF(LEFT($B36,1)="X",DULIEU!$S28,"")</f>
        <v/>
      </c>
      <c r="J36" s="969" t="str">
        <f>IF(LEFT($B36,1)="X",DULIEU!$X28,"")</f>
        <v/>
      </c>
      <c r="K36" s="969">
        <f>IF(SUM(G36:J36)=0,0,$K$14+SUM($G$15:G36)-SUM($I$15:I36))</f>
        <v>0</v>
      </c>
      <c r="L36" s="969">
        <f>IF(SUM(G36:J36)=0,0,$L$14+SUM($H$15:H36)-SUM($J$15:J36))</f>
        <v>0</v>
      </c>
      <c r="M36" s="967"/>
      <c r="N36" s="846" t="str">
        <f t="shared" si="1"/>
        <v/>
      </c>
      <c r="O36" s="958"/>
      <c r="P36" s="420"/>
      <c r="Q36" s="420"/>
      <c r="R36" s="420"/>
      <c r="S36" s="420"/>
    </row>
    <row r="37" spans="1:19" hidden="1">
      <c r="A37" s="420"/>
      <c r="B37" s="967" t="str">
        <f>IF($G$9=DULIEU!$P29,DULIEU!$H29,"")</f>
        <v/>
      </c>
      <c r="C37" s="968" t="str">
        <f>IF($G$9=DULIEU!$P29,DULIEU!$D29,"")</f>
        <v/>
      </c>
      <c r="D37" s="967" t="str">
        <f>IF($G$9=DULIEU!$P29,DULIEU!$O29,"")</f>
        <v/>
      </c>
      <c r="E37" s="967" t="str">
        <f>IF($G$8=DULIEU!$V29,DULIEU!$W29,IF($G$8=DULIEU!$W29,DULIEU!$V29,""))</f>
        <v/>
      </c>
      <c r="F37" s="969" t="str">
        <f>IF($G$9=DULIEU!$P29,DULIEU!$T29,"")</f>
        <v/>
      </c>
      <c r="G37" s="969" t="str">
        <f>IF(LEFT($B37,1)="N",DULIEU!$R29,"")</f>
        <v/>
      </c>
      <c r="H37" s="969" t="str">
        <f>IF(LEFT($B37,1)="N",DULIEU!$X29,"")</f>
        <v/>
      </c>
      <c r="I37" s="969" t="str">
        <f>IF(LEFT($B37,1)="X",DULIEU!$S29,"")</f>
        <v/>
      </c>
      <c r="J37" s="969" t="str">
        <f>IF(LEFT($B37,1)="X",DULIEU!$X29,"")</f>
        <v/>
      </c>
      <c r="K37" s="969">
        <f>IF(SUM(G37:J37)=0,0,$K$14+SUM($G$15:G37)-SUM($I$15:I37))</f>
        <v>0</v>
      </c>
      <c r="L37" s="969">
        <f>IF(SUM(G37:J37)=0,0,$L$14+SUM($H$15:H37)-SUM($J$15:J37))</f>
        <v>0</v>
      </c>
      <c r="M37" s="967"/>
      <c r="N37" s="846" t="str">
        <f t="shared" si="1"/>
        <v/>
      </c>
      <c r="O37" s="958"/>
      <c r="P37" s="420"/>
      <c r="Q37" s="420"/>
      <c r="R37" s="420"/>
      <c r="S37" s="420"/>
    </row>
    <row r="38" spans="1:19" hidden="1">
      <c r="A38" s="420"/>
      <c r="B38" s="967" t="str">
        <f>IF($G$9=DULIEU!$P30,DULIEU!$H30,"")</f>
        <v/>
      </c>
      <c r="C38" s="968" t="str">
        <f>IF($G$9=DULIEU!$P30,DULIEU!$D30,"")</f>
        <v/>
      </c>
      <c r="D38" s="967" t="str">
        <f>IF($G$9=DULIEU!$P30,DULIEU!$O30,"")</f>
        <v/>
      </c>
      <c r="E38" s="967" t="str">
        <f>IF($G$8=DULIEU!$V30,DULIEU!$W30,IF($G$8=DULIEU!$W30,DULIEU!$V30,""))</f>
        <v/>
      </c>
      <c r="F38" s="969" t="str">
        <f>IF($G$9=DULIEU!$P30,DULIEU!$T30,"")</f>
        <v/>
      </c>
      <c r="G38" s="969" t="str">
        <f>IF(LEFT($B38,1)="N",DULIEU!$R30,"")</f>
        <v/>
      </c>
      <c r="H38" s="969" t="str">
        <f>IF(LEFT($B38,1)="N",DULIEU!$X30,"")</f>
        <v/>
      </c>
      <c r="I38" s="969" t="str">
        <f>IF(LEFT($B38,1)="X",DULIEU!$S30,"")</f>
        <v/>
      </c>
      <c r="J38" s="969" t="str">
        <f>IF(LEFT($B38,1)="X",DULIEU!$X30,"")</f>
        <v/>
      </c>
      <c r="K38" s="969">
        <f>IF(SUM(G38:J38)=0,0,$K$14+SUM($G$15:G38)-SUM($I$15:I38))</f>
        <v>0</v>
      </c>
      <c r="L38" s="969">
        <f>IF(SUM(G38:J38)=0,0,$L$14+SUM($H$15:H38)-SUM($J$15:J38))</f>
        <v>0</v>
      </c>
      <c r="M38" s="967"/>
      <c r="N38" s="846" t="str">
        <f t="shared" si="1"/>
        <v/>
      </c>
      <c r="O38" s="958"/>
      <c r="P38" s="420"/>
      <c r="Q38" s="420"/>
      <c r="R38" s="420"/>
      <c r="S38" s="420"/>
    </row>
    <row r="39" spans="1:19" hidden="1">
      <c r="A39" s="420"/>
      <c r="B39" s="967" t="str">
        <f>IF($G$9=DULIEU!$P31,DULIEU!$H31,"")</f>
        <v/>
      </c>
      <c r="C39" s="968" t="str">
        <f>IF($G$9=DULIEU!$P31,DULIEU!$D31,"")</f>
        <v/>
      </c>
      <c r="D39" s="967" t="str">
        <f>IF($G$9=DULIEU!$P31,DULIEU!$O31,"")</f>
        <v/>
      </c>
      <c r="E39" s="967" t="str">
        <f>IF($G$8=DULIEU!$V31,DULIEU!$W31,IF($G$8=DULIEU!$W31,DULIEU!$V31,""))</f>
        <v/>
      </c>
      <c r="F39" s="969" t="str">
        <f>IF($G$9=DULIEU!$P31,DULIEU!$T31,"")</f>
        <v/>
      </c>
      <c r="G39" s="969" t="str">
        <f>IF(LEFT($B39,1)="N",DULIEU!$R31,"")</f>
        <v/>
      </c>
      <c r="H39" s="969" t="str">
        <f>IF(LEFT($B39,1)="N",DULIEU!$X31,"")</f>
        <v/>
      </c>
      <c r="I39" s="969" t="str">
        <f>IF(LEFT($B39,1)="X",DULIEU!$S31,"")</f>
        <v/>
      </c>
      <c r="J39" s="969" t="str">
        <f>IF(LEFT($B39,1)="X",DULIEU!$X31,"")</f>
        <v/>
      </c>
      <c r="K39" s="969">
        <f>IF(SUM(G39:J39)=0,0,$K$14+SUM($G$15:G39)-SUM($I$15:I39))</f>
        <v>0</v>
      </c>
      <c r="L39" s="969">
        <f>IF(SUM(G39:J39)=0,0,$L$14+SUM($H$15:H39)-SUM($J$15:J39))</f>
        <v>0</v>
      </c>
      <c r="M39" s="967"/>
      <c r="N39" s="846" t="str">
        <f t="shared" si="1"/>
        <v/>
      </c>
      <c r="O39" s="958"/>
      <c r="P39" s="420"/>
      <c r="Q39" s="420"/>
      <c r="R39" s="420"/>
      <c r="S39" s="420"/>
    </row>
    <row r="40" spans="1:19" hidden="1">
      <c r="A40" s="420"/>
      <c r="B40" s="967" t="str">
        <f>IF($G$9=DULIEU!$P32,DULIEU!$H32,"")</f>
        <v/>
      </c>
      <c r="C40" s="968" t="str">
        <f>IF($G$9=DULIEU!$P32,DULIEU!$D32,"")</f>
        <v/>
      </c>
      <c r="D40" s="967" t="str">
        <f>IF($G$9=DULIEU!$P32,DULIEU!$O32,"")</f>
        <v/>
      </c>
      <c r="E40" s="967" t="str">
        <f>IF($G$8=DULIEU!$V32,DULIEU!$W32,IF($G$8=DULIEU!$W32,DULIEU!$V32,""))</f>
        <v/>
      </c>
      <c r="F40" s="969" t="str">
        <f>IF($G$9=DULIEU!$P32,DULIEU!$T32,"")</f>
        <v/>
      </c>
      <c r="G40" s="969" t="str">
        <f>IF(LEFT($B40,1)="N",DULIEU!$R32,"")</f>
        <v/>
      </c>
      <c r="H40" s="969" t="str">
        <f>IF(LEFT($B40,1)="N",DULIEU!$X32,"")</f>
        <v/>
      </c>
      <c r="I40" s="969" t="str">
        <f>IF(LEFT($B40,1)="X",DULIEU!$S32,"")</f>
        <v/>
      </c>
      <c r="J40" s="969" t="str">
        <f>IF(LEFT($B40,1)="X",DULIEU!$X32,"")</f>
        <v/>
      </c>
      <c r="K40" s="969">
        <f>IF(SUM(G40:J40)=0,0,$K$14+SUM($G$15:G40)-SUM($I$15:I40))</f>
        <v>0</v>
      </c>
      <c r="L40" s="969">
        <f>IF(SUM(G40:J40)=0,0,$L$14+SUM($H$15:H40)-SUM($J$15:J40))</f>
        <v>0</v>
      </c>
      <c r="M40" s="967"/>
      <c r="N40" s="846" t="str">
        <f t="shared" si="1"/>
        <v/>
      </c>
      <c r="O40" s="958"/>
      <c r="P40" s="420"/>
      <c r="Q40" s="420"/>
      <c r="R40" s="420"/>
      <c r="S40" s="420"/>
    </row>
    <row r="41" spans="1:19" hidden="1">
      <c r="A41" s="420"/>
      <c r="B41" s="967" t="str">
        <f>IF($G$9=DULIEU!$P33,DULIEU!$H33,"")</f>
        <v/>
      </c>
      <c r="C41" s="968" t="str">
        <f>IF($G$9=DULIEU!$P33,DULIEU!$D33,"")</f>
        <v/>
      </c>
      <c r="D41" s="967" t="str">
        <f>IF($G$9=DULIEU!$P33,DULIEU!$O33,"")</f>
        <v/>
      </c>
      <c r="E41" s="967" t="str">
        <f>IF($G$8=DULIEU!$V33,DULIEU!$W33,IF($G$8=DULIEU!$W33,DULIEU!$V33,""))</f>
        <v/>
      </c>
      <c r="F41" s="969" t="str">
        <f>IF($G$9=DULIEU!$P33,DULIEU!$T33,"")</f>
        <v/>
      </c>
      <c r="G41" s="969" t="str">
        <f>IF(LEFT($B41,1)="N",DULIEU!$R33,"")</f>
        <v/>
      </c>
      <c r="H41" s="969" t="str">
        <f>IF(LEFT($B41,1)="N",DULIEU!$X33,"")</f>
        <v/>
      </c>
      <c r="I41" s="969" t="str">
        <f>IF(LEFT($B41,1)="X",DULIEU!$S33,"")</f>
        <v/>
      </c>
      <c r="J41" s="969" t="str">
        <f>IF(LEFT($B41,1)="X",DULIEU!$X33,"")</f>
        <v/>
      </c>
      <c r="K41" s="969">
        <f>IF(SUM(G41:J41)=0,0,$K$14+SUM($G$15:G41)-SUM($I$15:I41))</f>
        <v>0</v>
      </c>
      <c r="L41" s="969">
        <f>IF(SUM(G41:J41)=0,0,$L$14+SUM($H$15:H41)-SUM($J$15:J41))</f>
        <v>0</v>
      </c>
      <c r="M41" s="967"/>
      <c r="N41" s="846" t="str">
        <f t="shared" si="1"/>
        <v/>
      </c>
      <c r="O41" s="958"/>
      <c r="P41" s="420"/>
      <c r="Q41" s="420"/>
      <c r="R41" s="420"/>
      <c r="S41" s="420"/>
    </row>
    <row r="42" spans="1:19" hidden="1">
      <c r="A42" s="420"/>
      <c r="B42" s="967" t="str">
        <f>IF($G$9=DULIEU!$P34,DULIEU!$H34,"")</f>
        <v/>
      </c>
      <c r="C42" s="968" t="str">
        <f>IF($G$9=DULIEU!$P34,DULIEU!$D34,"")</f>
        <v/>
      </c>
      <c r="D42" s="967" t="str">
        <f>IF($G$9=DULIEU!$P34,DULIEU!$O34,"")</f>
        <v/>
      </c>
      <c r="E42" s="967" t="str">
        <f>IF($G$8=DULIEU!$V34,DULIEU!$W34,IF($G$8=DULIEU!$W34,DULIEU!$V34,""))</f>
        <v/>
      </c>
      <c r="F42" s="969" t="str">
        <f>IF($G$9=DULIEU!$P34,DULIEU!$T34,"")</f>
        <v/>
      </c>
      <c r="G42" s="969" t="str">
        <f>IF(LEFT($B42,1)="N",DULIEU!$R34,"")</f>
        <v/>
      </c>
      <c r="H42" s="969" t="str">
        <f>IF(LEFT($B42,1)="N",DULIEU!$X34,"")</f>
        <v/>
      </c>
      <c r="I42" s="969" t="str">
        <f>IF(LEFT($B42,1)="X",DULIEU!$S34,"")</f>
        <v/>
      </c>
      <c r="J42" s="969" t="str">
        <f>IF(LEFT($B42,1)="X",DULIEU!$X34,"")</f>
        <v/>
      </c>
      <c r="K42" s="969">
        <f>IF(SUM(G42:J42)=0,0,$K$14+SUM($G$15:G42)-SUM($I$15:I42))</f>
        <v>0</v>
      </c>
      <c r="L42" s="969">
        <f>IF(SUM(G42:J42)=0,0,$L$14+SUM($H$15:H42)-SUM($J$15:J42))</f>
        <v>0</v>
      </c>
      <c r="M42" s="967"/>
      <c r="N42" s="846" t="str">
        <f t="shared" si="1"/>
        <v/>
      </c>
      <c r="O42" s="958"/>
      <c r="P42" s="420"/>
      <c r="Q42" s="420"/>
      <c r="R42" s="420"/>
      <c r="S42" s="420"/>
    </row>
    <row r="43" spans="1:19" hidden="1">
      <c r="A43" s="420"/>
      <c r="B43" s="967" t="str">
        <f>IF($G$9=DULIEU!$P35,DULIEU!$H35,"")</f>
        <v/>
      </c>
      <c r="C43" s="968" t="str">
        <f>IF($G$9=DULIEU!$P35,DULIEU!$D35,"")</f>
        <v/>
      </c>
      <c r="D43" s="967" t="str">
        <f>IF($G$9=DULIEU!$P35,DULIEU!$O35,"")</f>
        <v/>
      </c>
      <c r="E43" s="967" t="str">
        <f>IF($G$8=DULIEU!$V35,DULIEU!$W35,IF($G$8=DULIEU!$W35,DULIEU!$V35,""))</f>
        <v/>
      </c>
      <c r="F43" s="969" t="str">
        <f>IF($G$9=DULIEU!$P35,DULIEU!$T35,"")</f>
        <v/>
      </c>
      <c r="G43" s="969" t="str">
        <f>IF(LEFT($B43,1)="N",DULIEU!$R35,"")</f>
        <v/>
      </c>
      <c r="H43" s="969" t="str">
        <f>IF(LEFT($B43,1)="N",DULIEU!$X35,"")</f>
        <v/>
      </c>
      <c r="I43" s="969" t="str">
        <f>IF(LEFT($B43,1)="X",DULIEU!$S35,"")</f>
        <v/>
      </c>
      <c r="J43" s="969" t="str">
        <f>IF(LEFT($B43,1)="X",DULIEU!$X35,"")</f>
        <v/>
      </c>
      <c r="K43" s="969">
        <f>IF(SUM(G43:J43)=0,0,$K$14+SUM($G$15:G43)-SUM($I$15:I43))</f>
        <v>0</v>
      </c>
      <c r="L43" s="969">
        <f>IF(SUM(G43:J43)=0,0,$L$14+SUM($H$15:H43)-SUM($J$15:J43))</f>
        <v>0</v>
      </c>
      <c r="M43" s="967"/>
      <c r="N43" s="846" t="str">
        <f t="shared" si="1"/>
        <v/>
      </c>
      <c r="O43" s="958"/>
      <c r="P43" s="420"/>
      <c r="Q43" s="420"/>
      <c r="R43" s="420"/>
      <c r="S43" s="420"/>
    </row>
    <row r="44" spans="1:19" hidden="1">
      <c r="A44" s="420"/>
      <c r="B44" s="967" t="str">
        <f>IF($G$9=DULIEU!$P36,DULIEU!$H36,"")</f>
        <v/>
      </c>
      <c r="C44" s="968" t="str">
        <f>IF($G$9=DULIEU!$P36,DULIEU!$D36,"")</f>
        <v/>
      </c>
      <c r="D44" s="967" t="str">
        <f>IF($G$9=DULIEU!$P36,DULIEU!$O36,"")</f>
        <v/>
      </c>
      <c r="E44" s="967" t="str">
        <f>IF($G$8=DULIEU!$V36,DULIEU!$W36,IF($G$8=DULIEU!$W36,DULIEU!$V36,""))</f>
        <v/>
      </c>
      <c r="F44" s="969" t="str">
        <f>IF($G$9=DULIEU!$P36,DULIEU!$T36,"")</f>
        <v/>
      </c>
      <c r="G44" s="969" t="str">
        <f>IF(LEFT($B44,1)="N",DULIEU!$R36,"")</f>
        <v/>
      </c>
      <c r="H44" s="969" t="str">
        <f>IF(LEFT($B44,1)="N",DULIEU!$X36,"")</f>
        <v/>
      </c>
      <c r="I44" s="969" t="str">
        <f>IF(LEFT($B44,1)="X",DULIEU!$S36,"")</f>
        <v/>
      </c>
      <c r="J44" s="969" t="str">
        <f>IF(LEFT($B44,1)="X",DULIEU!$X36,"")</f>
        <v/>
      </c>
      <c r="K44" s="969">
        <f>IF(SUM(G44:J44)=0,0,$K$14+SUM($G$15:G44)-SUM($I$15:I44))</f>
        <v>0</v>
      </c>
      <c r="L44" s="969">
        <f>IF(SUM(G44:J44)=0,0,$L$14+SUM($H$15:H44)-SUM($J$15:J44))</f>
        <v>0</v>
      </c>
      <c r="M44" s="967"/>
      <c r="N44" s="846" t="str">
        <f t="shared" si="1"/>
        <v/>
      </c>
      <c r="O44" s="958"/>
      <c r="P44" s="420"/>
      <c r="Q44" s="420"/>
      <c r="R44" s="420"/>
      <c r="S44" s="420"/>
    </row>
    <row r="45" spans="1:19" hidden="1">
      <c r="A45" s="420"/>
      <c r="B45" s="967" t="str">
        <f>IF($G$9=DULIEU!$P37,DULIEU!$H37,"")</f>
        <v/>
      </c>
      <c r="C45" s="968" t="str">
        <f>IF($G$9=DULIEU!$P37,DULIEU!$D37,"")</f>
        <v/>
      </c>
      <c r="D45" s="967" t="str">
        <f>IF($G$9=DULIEU!$P37,DULIEU!$O37,"")</f>
        <v/>
      </c>
      <c r="E45" s="967" t="str">
        <f>IF($G$8=DULIEU!$V37,DULIEU!$W37,IF($G$8=DULIEU!$W37,DULIEU!$V37,""))</f>
        <v/>
      </c>
      <c r="F45" s="969" t="str">
        <f>IF($G$9=DULIEU!$P37,DULIEU!$T37,"")</f>
        <v/>
      </c>
      <c r="G45" s="969" t="str">
        <f>IF(LEFT($B45,1)="N",DULIEU!$R37,"")</f>
        <v/>
      </c>
      <c r="H45" s="969" t="str">
        <f>IF(LEFT($B45,1)="N",DULIEU!$X37,"")</f>
        <v/>
      </c>
      <c r="I45" s="969" t="str">
        <f>IF(LEFT($B45,1)="X",DULIEU!$S37,"")</f>
        <v/>
      </c>
      <c r="J45" s="969" t="str">
        <f>IF(LEFT($B45,1)="X",DULIEU!$X37,"")</f>
        <v/>
      </c>
      <c r="K45" s="969">
        <f>IF(SUM(G45:J45)=0,0,$K$14+SUM($G$15:G45)-SUM($I$15:I45))</f>
        <v>0</v>
      </c>
      <c r="L45" s="969">
        <f>IF(SUM(G45:J45)=0,0,$L$14+SUM($H$15:H45)-SUM($J$15:J45))</f>
        <v>0</v>
      </c>
      <c r="M45" s="967"/>
      <c r="N45" s="846" t="str">
        <f t="shared" si="1"/>
        <v/>
      </c>
      <c r="O45" s="958"/>
      <c r="P45" s="420"/>
      <c r="Q45" s="420"/>
      <c r="R45" s="420"/>
      <c r="S45" s="420"/>
    </row>
    <row r="46" spans="1:19" hidden="1">
      <c r="A46" s="420"/>
      <c r="B46" s="967" t="str">
        <f>IF($G$9=DULIEU!$P38,DULIEU!$H38,"")</f>
        <v/>
      </c>
      <c r="C46" s="968" t="str">
        <f>IF($G$9=DULIEU!$P38,DULIEU!$D38,"")</f>
        <v/>
      </c>
      <c r="D46" s="967" t="str">
        <f>IF($G$9=DULIEU!$P38,DULIEU!$O38,"")</f>
        <v/>
      </c>
      <c r="E46" s="967" t="str">
        <f>IF($G$8=DULIEU!$V38,DULIEU!$W38,IF($G$8=DULIEU!$W38,DULIEU!$V38,""))</f>
        <v/>
      </c>
      <c r="F46" s="969" t="str">
        <f>IF($G$9=DULIEU!$P38,DULIEU!$T38,"")</f>
        <v/>
      </c>
      <c r="G46" s="969" t="str">
        <f>IF(LEFT($B46,1)="N",DULIEU!$R38,"")</f>
        <v/>
      </c>
      <c r="H46" s="969" t="str">
        <f>IF(LEFT($B46,1)="N",DULIEU!$X38,"")</f>
        <v/>
      </c>
      <c r="I46" s="969" t="str">
        <f>IF(LEFT($B46,1)="X",DULIEU!$S38,"")</f>
        <v/>
      </c>
      <c r="J46" s="969" t="str">
        <f>IF(LEFT($B46,1)="X",DULIEU!$X38,"")</f>
        <v/>
      </c>
      <c r="K46" s="969">
        <f>IF(SUM(G46:J46)=0,0,$K$14+SUM($G$15:G46)-SUM($I$15:I46))</f>
        <v>0</v>
      </c>
      <c r="L46" s="969">
        <f>IF(SUM(G46:J46)=0,0,$L$14+SUM($H$15:H46)-SUM($J$15:J46))</f>
        <v>0</v>
      </c>
      <c r="M46" s="967"/>
      <c r="N46" s="846" t="str">
        <f t="shared" si="1"/>
        <v/>
      </c>
      <c r="O46" s="958"/>
      <c r="P46" s="420"/>
      <c r="Q46" s="420"/>
      <c r="R46" s="420"/>
      <c r="S46" s="420"/>
    </row>
    <row r="47" spans="1:19" hidden="1">
      <c r="A47" s="420"/>
      <c r="B47" s="967" t="str">
        <f>IF($G$9=DULIEU!$P39,DULIEU!$H39,"")</f>
        <v/>
      </c>
      <c r="C47" s="968" t="str">
        <f>IF($G$9=DULIEU!$P39,DULIEU!$D39,"")</f>
        <v/>
      </c>
      <c r="D47" s="967" t="str">
        <f>IF($G$9=DULIEU!$P39,DULIEU!$O39,"")</f>
        <v/>
      </c>
      <c r="E47" s="967" t="str">
        <f>IF($G$8=DULIEU!$V39,DULIEU!$W39,IF($G$8=DULIEU!$W39,DULIEU!$V39,""))</f>
        <v/>
      </c>
      <c r="F47" s="969" t="str">
        <f>IF($G$9=DULIEU!$P39,DULIEU!$T39,"")</f>
        <v/>
      </c>
      <c r="G47" s="969" t="str">
        <f>IF(LEFT($B47,1)="N",DULIEU!$R39,"")</f>
        <v/>
      </c>
      <c r="H47" s="969" t="str">
        <f>IF(LEFT($B47,1)="N",DULIEU!$X39,"")</f>
        <v/>
      </c>
      <c r="I47" s="969" t="str">
        <f>IF(LEFT($B47,1)="X",DULIEU!$S39,"")</f>
        <v/>
      </c>
      <c r="J47" s="969" t="str">
        <f>IF(LEFT($B47,1)="X",DULIEU!$X39,"")</f>
        <v/>
      </c>
      <c r="K47" s="969">
        <f>IF(SUM(G47:J47)=0,0,$K$14+SUM($G$15:G47)-SUM($I$15:I47))</f>
        <v>0</v>
      </c>
      <c r="L47" s="969">
        <f>IF(SUM(G47:J47)=0,0,$L$14+SUM($H$15:H47)-SUM($J$15:J47))</f>
        <v>0</v>
      </c>
      <c r="M47" s="967"/>
      <c r="N47" s="846" t="str">
        <f t="shared" si="1"/>
        <v/>
      </c>
      <c r="O47" s="958"/>
      <c r="P47" s="420"/>
      <c r="Q47" s="420"/>
      <c r="R47" s="420"/>
      <c r="S47" s="420"/>
    </row>
    <row r="48" spans="1:19" hidden="1">
      <c r="A48" s="420"/>
      <c r="B48" s="967" t="str">
        <f>IF($G$9=DULIEU!$P40,DULIEU!$H40,"")</f>
        <v/>
      </c>
      <c r="C48" s="968" t="str">
        <f>IF($G$9=DULIEU!$P40,DULIEU!$D40,"")</f>
        <v/>
      </c>
      <c r="D48" s="967" t="str">
        <f>IF($G$9=DULIEU!$P40,DULIEU!$O40,"")</f>
        <v/>
      </c>
      <c r="E48" s="967" t="str">
        <f>IF($G$8=DULIEU!$V40,DULIEU!$W40,IF($G$8=DULIEU!$W40,DULIEU!$V40,""))</f>
        <v/>
      </c>
      <c r="F48" s="969" t="str">
        <f>IF($G$9=DULIEU!$P40,DULIEU!$T40,"")</f>
        <v/>
      </c>
      <c r="G48" s="969" t="str">
        <f>IF(LEFT($B48,1)="N",DULIEU!$R40,"")</f>
        <v/>
      </c>
      <c r="H48" s="969" t="str">
        <f>IF(LEFT($B48,1)="N",DULIEU!$X40,"")</f>
        <v/>
      </c>
      <c r="I48" s="969" t="str">
        <f>IF(LEFT($B48,1)="X",DULIEU!$S40,"")</f>
        <v/>
      </c>
      <c r="J48" s="969" t="str">
        <f>IF(LEFT($B48,1)="X",DULIEU!$X40,"")</f>
        <v/>
      </c>
      <c r="K48" s="969">
        <f>IF(SUM(G48:J48)=0,0,$K$14+SUM($G$15:G48)-SUM($I$15:I48))</f>
        <v>0</v>
      </c>
      <c r="L48" s="969">
        <f>IF(SUM(G48:J48)=0,0,$L$14+SUM($H$15:H48)-SUM($J$15:J48))</f>
        <v>0</v>
      </c>
      <c r="M48" s="967"/>
      <c r="N48" s="846" t="str">
        <f t="shared" si="1"/>
        <v/>
      </c>
      <c r="O48" s="958"/>
      <c r="P48" s="420"/>
      <c r="Q48" s="420"/>
      <c r="R48" s="420"/>
      <c r="S48" s="420"/>
    </row>
    <row r="49" spans="1:19" hidden="1">
      <c r="A49" s="420"/>
      <c r="B49" s="967" t="str">
        <f>IF($G$9=DULIEU!$P41,DULIEU!$H41,"")</f>
        <v/>
      </c>
      <c r="C49" s="968" t="str">
        <f>IF($G$9=DULIEU!$P41,DULIEU!$D41,"")</f>
        <v/>
      </c>
      <c r="D49" s="967" t="str">
        <f>IF($G$9=DULIEU!$P41,DULIEU!$O41,"")</f>
        <v/>
      </c>
      <c r="E49" s="967" t="str">
        <f>IF($G$8=DULIEU!$V41,DULIEU!$W41,IF($G$8=DULIEU!$W41,DULIEU!$V41,""))</f>
        <v/>
      </c>
      <c r="F49" s="969" t="str">
        <f>IF($G$9=DULIEU!$P41,DULIEU!$T41,"")</f>
        <v/>
      </c>
      <c r="G49" s="969" t="str">
        <f>IF(LEFT($B49,1)="N",DULIEU!$R41,"")</f>
        <v/>
      </c>
      <c r="H49" s="969" t="str">
        <f>IF(LEFT($B49,1)="N",DULIEU!$X41,"")</f>
        <v/>
      </c>
      <c r="I49" s="969" t="str">
        <f>IF(LEFT($B49,1)="X",DULIEU!$S41,"")</f>
        <v/>
      </c>
      <c r="J49" s="969" t="str">
        <f>IF(LEFT($B49,1)="X",DULIEU!$X41,"")</f>
        <v/>
      </c>
      <c r="K49" s="969">
        <f>IF(SUM(G49:J49)=0,0,$K$14+SUM($G$15:G49)-SUM($I$15:I49))</f>
        <v>0</v>
      </c>
      <c r="L49" s="969">
        <f>IF(SUM(G49:J49)=0,0,$L$14+SUM($H$15:H49)-SUM($J$15:J49))</f>
        <v>0</v>
      </c>
      <c r="M49" s="967"/>
      <c r="N49" s="846" t="str">
        <f t="shared" si="1"/>
        <v/>
      </c>
      <c r="O49" s="958"/>
      <c r="P49" s="420"/>
      <c r="Q49" s="420"/>
      <c r="R49" s="420"/>
      <c r="S49" s="420"/>
    </row>
    <row r="50" spans="1:19" hidden="1">
      <c r="A50" s="420"/>
      <c r="B50" s="967" t="str">
        <f>IF($G$9=DULIEU!$P42,DULIEU!$H42,"")</f>
        <v/>
      </c>
      <c r="C50" s="968" t="str">
        <f>IF($G$9=DULIEU!$P42,DULIEU!$D42,"")</f>
        <v/>
      </c>
      <c r="D50" s="967" t="str">
        <f>IF($G$9=DULIEU!$P42,DULIEU!$O42,"")</f>
        <v/>
      </c>
      <c r="E50" s="967" t="str">
        <f>IF($G$8=DULIEU!$V42,DULIEU!$W42,IF($G$8=DULIEU!$W42,DULIEU!$V42,""))</f>
        <v/>
      </c>
      <c r="F50" s="969" t="str">
        <f>IF($G$9=DULIEU!$P42,DULIEU!$T42,"")</f>
        <v/>
      </c>
      <c r="G50" s="969" t="str">
        <f>IF(LEFT($B50,1)="N",DULIEU!$R42,"")</f>
        <v/>
      </c>
      <c r="H50" s="969" t="str">
        <f>IF(LEFT($B50,1)="N",DULIEU!$X42,"")</f>
        <v/>
      </c>
      <c r="I50" s="969" t="str">
        <f>IF(LEFT($B50,1)="X",DULIEU!$S42,"")</f>
        <v/>
      </c>
      <c r="J50" s="969" t="str">
        <f>IF(LEFT($B50,1)="X",DULIEU!$X42,"")</f>
        <v/>
      </c>
      <c r="K50" s="969">
        <f>IF(SUM(G50:J50)=0,0,$K$14+SUM($G$15:G50)-SUM($I$15:I50))</f>
        <v>0</v>
      </c>
      <c r="L50" s="969">
        <f>IF(SUM(G50:J50)=0,0,$L$14+SUM($H$15:H50)-SUM($J$15:J50))</f>
        <v>0</v>
      </c>
      <c r="M50" s="967"/>
      <c r="N50" s="846" t="str">
        <f t="shared" si="1"/>
        <v/>
      </c>
      <c r="O50" s="958"/>
      <c r="P50" s="420"/>
      <c r="Q50" s="420"/>
      <c r="R50" s="420"/>
      <c r="S50" s="420"/>
    </row>
    <row r="51" spans="1:19" hidden="1">
      <c r="A51" s="420"/>
      <c r="B51" s="967" t="str">
        <f>IF($G$9=DULIEU!$P43,DULIEU!$H43,"")</f>
        <v/>
      </c>
      <c r="C51" s="968" t="str">
        <f>IF($G$9=DULIEU!$P43,DULIEU!$D43,"")</f>
        <v/>
      </c>
      <c r="D51" s="967" t="str">
        <f>IF($G$9=DULIEU!$P43,DULIEU!$O43,"")</f>
        <v/>
      </c>
      <c r="E51" s="967" t="str">
        <f>IF($G$8=DULIEU!$V43,DULIEU!$W43,IF($G$8=DULIEU!$W43,DULIEU!$V43,""))</f>
        <v/>
      </c>
      <c r="F51" s="969" t="str">
        <f>IF($G$9=DULIEU!$P43,DULIEU!$T43,"")</f>
        <v/>
      </c>
      <c r="G51" s="969" t="str">
        <f>IF(LEFT($B51,1)="N",DULIEU!$R43,"")</f>
        <v/>
      </c>
      <c r="H51" s="969" t="str">
        <f>IF(LEFT($B51,1)="N",DULIEU!$X43,"")</f>
        <v/>
      </c>
      <c r="I51" s="969" t="str">
        <f>IF(LEFT($B51,1)="X",DULIEU!$S43,"")</f>
        <v/>
      </c>
      <c r="J51" s="969" t="str">
        <f>IF(LEFT($B51,1)="X",DULIEU!$X43,"")</f>
        <v/>
      </c>
      <c r="K51" s="969">
        <f>IF(SUM(G51:J51)=0,0,$K$14+SUM($G$15:G51)-SUM($I$15:I51))</f>
        <v>0</v>
      </c>
      <c r="L51" s="969">
        <f>IF(SUM(G51:J51)=0,0,$L$14+SUM($H$15:H51)-SUM($J$15:J51))</f>
        <v>0</v>
      </c>
      <c r="M51" s="967"/>
      <c r="N51" s="846" t="str">
        <f t="shared" si="1"/>
        <v/>
      </c>
      <c r="O51" s="958"/>
      <c r="P51" s="420"/>
      <c r="Q51" s="420"/>
      <c r="R51" s="420"/>
      <c r="S51" s="420"/>
    </row>
    <row r="52" spans="1:19" hidden="1">
      <c r="A52" s="420"/>
      <c r="B52" s="967" t="str">
        <f>IF($G$9=DULIEU!$P44,DULIEU!$H44,"")</f>
        <v/>
      </c>
      <c r="C52" s="968" t="str">
        <f>IF($G$9=DULIEU!$P44,DULIEU!$D44,"")</f>
        <v/>
      </c>
      <c r="D52" s="967" t="str">
        <f>IF($G$9=DULIEU!$P44,DULIEU!$O44,"")</f>
        <v/>
      </c>
      <c r="E52" s="967" t="str">
        <f>IF($G$8=DULIEU!$V44,DULIEU!$W44,IF($G$8=DULIEU!$W44,DULIEU!$V44,""))</f>
        <v/>
      </c>
      <c r="F52" s="969" t="str">
        <f>IF($G$9=DULIEU!$P44,DULIEU!$T44,"")</f>
        <v/>
      </c>
      <c r="G52" s="969" t="str">
        <f>IF(LEFT($B52,1)="N",DULIEU!$R44,"")</f>
        <v/>
      </c>
      <c r="H52" s="969" t="str">
        <f>IF(LEFT($B52,1)="N",DULIEU!$X44,"")</f>
        <v/>
      </c>
      <c r="I52" s="969" t="str">
        <f>IF(LEFT($B52,1)="X",DULIEU!$S44,"")</f>
        <v/>
      </c>
      <c r="J52" s="969" t="str">
        <f>IF(LEFT($B52,1)="X",DULIEU!$X44,"")</f>
        <v/>
      </c>
      <c r="K52" s="969">
        <f>IF(SUM(G52:J52)=0,0,$K$14+SUM($G$15:G52)-SUM($I$15:I52))</f>
        <v>0</v>
      </c>
      <c r="L52" s="969">
        <f>IF(SUM(G52:J52)=0,0,$L$14+SUM($H$15:H52)-SUM($J$15:J52))</f>
        <v>0</v>
      </c>
      <c r="M52" s="967"/>
      <c r="N52" s="846" t="str">
        <f t="shared" si="1"/>
        <v/>
      </c>
      <c r="O52" s="958"/>
      <c r="P52" s="420"/>
      <c r="Q52" s="420"/>
      <c r="R52" s="420"/>
      <c r="S52" s="420"/>
    </row>
    <row r="53" spans="1:19" hidden="1">
      <c r="A53" s="420"/>
      <c r="B53" s="967" t="str">
        <f>IF($G$9=DULIEU!$P45,DULIEU!$H45,"")</f>
        <v/>
      </c>
      <c r="C53" s="968" t="str">
        <f>IF($G$9=DULIEU!$P45,DULIEU!$D45,"")</f>
        <v/>
      </c>
      <c r="D53" s="967" t="str">
        <f>IF($G$9=DULIEU!$P45,DULIEU!$O45,"")</f>
        <v/>
      </c>
      <c r="E53" s="967" t="str">
        <f>IF($G$8=DULIEU!$V45,DULIEU!$W45,IF($G$8=DULIEU!$W45,DULIEU!$V45,""))</f>
        <v/>
      </c>
      <c r="F53" s="969" t="str">
        <f>IF($G$9=DULIEU!$P45,DULIEU!$T45,"")</f>
        <v/>
      </c>
      <c r="G53" s="969" t="str">
        <f>IF(LEFT($B53,1)="N",DULIEU!$R45,"")</f>
        <v/>
      </c>
      <c r="H53" s="969" t="str">
        <f>IF(LEFT($B53,1)="N",DULIEU!$X45,"")</f>
        <v/>
      </c>
      <c r="I53" s="969" t="str">
        <f>IF(LEFT($B53,1)="X",DULIEU!$S45,"")</f>
        <v/>
      </c>
      <c r="J53" s="969" t="str">
        <f>IF(LEFT($B53,1)="X",DULIEU!$X45,"")</f>
        <v/>
      </c>
      <c r="K53" s="969">
        <f>IF(SUM(G53:J53)=0,0,$K$14+SUM($G$15:G53)-SUM($I$15:I53))</f>
        <v>0</v>
      </c>
      <c r="L53" s="969">
        <f>IF(SUM(G53:J53)=0,0,$L$14+SUM($H$15:H53)-SUM($J$15:J53))</f>
        <v>0</v>
      </c>
      <c r="M53" s="967"/>
      <c r="N53" s="846" t="str">
        <f t="shared" si="1"/>
        <v/>
      </c>
      <c r="O53" s="958"/>
      <c r="P53" s="420"/>
      <c r="Q53" s="420"/>
      <c r="R53" s="420"/>
      <c r="S53" s="420"/>
    </row>
    <row r="54" spans="1:19" hidden="1">
      <c r="A54" s="420"/>
      <c r="B54" s="967" t="str">
        <f>IF($G$9=DULIEU!$P46,DULIEU!$H46,"")</f>
        <v/>
      </c>
      <c r="C54" s="968" t="str">
        <f>IF($G$9=DULIEU!$P46,DULIEU!$D46,"")</f>
        <v/>
      </c>
      <c r="D54" s="967" t="str">
        <f>IF($G$9=DULIEU!$P46,DULIEU!$O46,"")</f>
        <v/>
      </c>
      <c r="E54" s="967" t="str">
        <f>IF($G$8=DULIEU!$V46,DULIEU!$W46,IF($G$8=DULIEU!$W46,DULIEU!$V46,""))</f>
        <v/>
      </c>
      <c r="F54" s="969" t="str">
        <f>IF($G$9=DULIEU!$P46,DULIEU!$T46,"")</f>
        <v/>
      </c>
      <c r="G54" s="969" t="str">
        <f>IF(LEFT($B54,1)="N",DULIEU!$R46,"")</f>
        <v/>
      </c>
      <c r="H54" s="969" t="str">
        <f>IF(LEFT($B54,1)="N",DULIEU!$X46,"")</f>
        <v/>
      </c>
      <c r="I54" s="969" t="str">
        <f>IF(LEFT($B54,1)="X",DULIEU!$S46,"")</f>
        <v/>
      </c>
      <c r="J54" s="969" t="str">
        <f>IF(LEFT($B54,1)="X",DULIEU!$X46,"")</f>
        <v/>
      </c>
      <c r="K54" s="969">
        <f>IF(SUM(G54:J54)=0,0,$K$14+SUM($G$15:G54)-SUM($I$15:I54))</f>
        <v>0</v>
      </c>
      <c r="L54" s="969">
        <f>IF(SUM(G54:J54)=0,0,$L$14+SUM($H$15:H54)-SUM($J$15:J54))</f>
        <v>0</v>
      </c>
      <c r="M54" s="967"/>
      <c r="N54" s="846" t="str">
        <f t="shared" si="1"/>
        <v/>
      </c>
      <c r="O54" s="958"/>
      <c r="P54" s="420"/>
      <c r="Q54" s="420"/>
      <c r="R54" s="420"/>
      <c r="S54" s="420"/>
    </row>
    <row r="55" spans="1:19" hidden="1">
      <c r="A55" s="420"/>
      <c r="B55" s="967" t="str">
        <f>IF($G$9=DULIEU!$P47,DULIEU!$H47,"")</f>
        <v/>
      </c>
      <c r="C55" s="968" t="str">
        <f>IF($G$9=DULIEU!$P47,DULIEU!$D47,"")</f>
        <v/>
      </c>
      <c r="D55" s="967" t="str">
        <f>IF($G$9=DULIEU!$P47,DULIEU!$O47,"")</f>
        <v/>
      </c>
      <c r="E55" s="967" t="str">
        <f>IF($G$8=DULIEU!$V47,DULIEU!$W47,IF($G$8=DULIEU!$W47,DULIEU!$V47,""))</f>
        <v/>
      </c>
      <c r="F55" s="969" t="str">
        <f>IF($G$9=DULIEU!$P47,DULIEU!$T47,"")</f>
        <v/>
      </c>
      <c r="G55" s="969" t="str">
        <f>IF(LEFT($B55,1)="N",DULIEU!$R47,"")</f>
        <v/>
      </c>
      <c r="H55" s="969" t="str">
        <f>IF(LEFT($B55,1)="N",DULIEU!$X47,"")</f>
        <v/>
      </c>
      <c r="I55" s="969" t="str">
        <f>IF(LEFT($B55,1)="X",DULIEU!$S47,"")</f>
        <v/>
      </c>
      <c r="J55" s="969" t="str">
        <f>IF(LEFT($B55,1)="X",DULIEU!$X47,"")</f>
        <v/>
      </c>
      <c r="K55" s="969">
        <f>IF(SUM(G55:J55)=0,0,$K$14+SUM($G$15:G55)-SUM($I$15:I55))</f>
        <v>0</v>
      </c>
      <c r="L55" s="969">
        <f>IF(SUM(G55:J55)=0,0,$L$14+SUM($H$15:H55)-SUM($J$15:J55))</f>
        <v>0</v>
      </c>
      <c r="M55" s="967"/>
      <c r="N55" s="846" t="str">
        <f t="shared" si="1"/>
        <v/>
      </c>
      <c r="O55" s="958"/>
      <c r="P55" s="420"/>
      <c r="Q55" s="420"/>
      <c r="R55" s="420"/>
      <c r="S55" s="420"/>
    </row>
    <row r="56" spans="1:19" hidden="1">
      <c r="A56" s="420"/>
      <c r="B56" s="967" t="str">
        <f>IF($G$9=DULIEU!$P48,DULIEU!$H48,"")</f>
        <v/>
      </c>
      <c r="C56" s="968" t="str">
        <f>IF($G$9=DULIEU!$P48,DULIEU!$D48,"")</f>
        <v/>
      </c>
      <c r="D56" s="967" t="str">
        <f>IF($G$9=DULIEU!$P48,DULIEU!$O48,"")</f>
        <v/>
      </c>
      <c r="E56" s="967" t="str">
        <f>IF($G$8=DULIEU!$V48,DULIEU!$W48,IF($G$8=DULIEU!$W48,DULIEU!$V48,""))</f>
        <v/>
      </c>
      <c r="F56" s="969" t="str">
        <f>IF($G$9=DULIEU!$P48,DULIEU!$T48,"")</f>
        <v/>
      </c>
      <c r="G56" s="969" t="str">
        <f>IF(LEFT($B56,1)="N",DULIEU!$R48,"")</f>
        <v/>
      </c>
      <c r="H56" s="969" t="str">
        <f>IF(LEFT($B56,1)="N",DULIEU!$X48,"")</f>
        <v/>
      </c>
      <c r="I56" s="969" t="str">
        <f>IF(LEFT($B56,1)="X",DULIEU!$S48,"")</f>
        <v/>
      </c>
      <c r="J56" s="969" t="str">
        <f>IF(LEFT($B56,1)="X",DULIEU!$X48,"")</f>
        <v/>
      </c>
      <c r="K56" s="969">
        <f>IF(SUM(G56:J56)=0,0,$K$14+SUM($G$15:G56)-SUM($I$15:I56))</f>
        <v>0</v>
      </c>
      <c r="L56" s="969">
        <f>IF(SUM(G56:J56)=0,0,$L$14+SUM($H$15:H56)-SUM($J$15:J56))</f>
        <v>0</v>
      </c>
      <c r="M56" s="967"/>
      <c r="N56" s="846" t="str">
        <f t="shared" si="1"/>
        <v/>
      </c>
      <c r="O56" s="958"/>
      <c r="P56" s="420"/>
      <c r="Q56" s="420"/>
      <c r="R56" s="420"/>
      <c r="S56" s="420"/>
    </row>
    <row r="57" spans="1:19" hidden="1">
      <c r="A57" s="420"/>
      <c r="B57" s="967" t="str">
        <f>IF($G$9=DULIEU!$P49,DULIEU!$H49,"")</f>
        <v/>
      </c>
      <c r="C57" s="968" t="str">
        <f>IF($G$9=DULIEU!$P49,DULIEU!$D49,"")</f>
        <v/>
      </c>
      <c r="D57" s="967" t="str">
        <f>IF($G$9=DULIEU!$P49,DULIEU!$O49,"")</f>
        <v/>
      </c>
      <c r="E57" s="967" t="str">
        <f>IF($G$8=DULIEU!$V49,DULIEU!$W49,IF($G$8=DULIEU!$W49,DULIEU!$V49,""))</f>
        <v/>
      </c>
      <c r="F57" s="969" t="str">
        <f>IF($G$9=DULIEU!$P49,DULIEU!$T49,"")</f>
        <v/>
      </c>
      <c r="G57" s="969" t="str">
        <f>IF(LEFT($B57,1)="N",DULIEU!$R49,"")</f>
        <v/>
      </c>
      <c r="H57" s="969" t="str">
        <f>IF(LEFT($B57,1)="N",DULIEU!$X49,"")</f>
        <v/>
      </c>
      <c r="I57" s="969" t="str">
        <f>IF(LEFT($B57,1)="X",DULIEU!$S49,"")</f>
        <v/>
      </c>
      <c r="J57" s="969" t="str">
        <f>IF(LEFT($B57,1)="X",DULIEU!$X49,"")</f>
        <v/>
      </c>
      <c r="K57" s="969">
        <f>IF(SUM(G57:J57)=0,0,$K$14+SUM($G$15:G57)-SUM($I$15:I57))</f>
        <v>0</v>
      </c>
      <c r="L57" s="969">
        <f>IF(SUM(G57:J57)=0,0,$L$14+SUM($H$15:H57)-SUM($J$15:J57))</f>
        <v>0</v>
      </c>
      <c r="M57" s="967"/>
      <c r="N57" s="846" t="str">
        <f t="shared" si="1"/>
        <v/>
      </c>
      <c r="O57" s="958"/>
      <c r="P57" s="420"/>
      <c r="Q57" s="420"/>
      <c r="R57" s="420"/>
      <c r="S57" s="420"/>
    </row>
    <row r="58" spans="1:19" hidden="1">
      <c r="A58" s="420"/>
      <c r="B58" s="967" t="str">
        <f>IF($G$9=DULIEU!$P50,DULIEU!$H50,"")</f>
        <v/>
      </c>
      <c r="C58" s="968" t="str">
        <f>IF($G$9=DULIEU!$P50,DULIEU!$D50,"")</f>
        <v/>
      </c>
      <c r="D58" s="967" t="str">
        <f>IF($G$9=DULIEU!$P50,DULIEU!$O50,"")</f>
        <v/>
      </c>
      <c r="E58" s="967" t="str">
        <f>IF($G$8=DULIEU!$V50,DULIEU!$W50,IF($G$8=DULIEU!$W50,DULIEU!$V50,""))</f>
        <v/>
      </c>
      <c r="F58" s="969" t="str">
        <f>IF($G$9=DULIEU!$P50,DULIEU!$T50,"")</f>
        <v/>
      </c>
      <c r="G58" s="969" t="str">
        <f>IF(LEFT($B58,1)="N",DULIEU!$R50,"")</f>
        <v/>
      </c>
      <c r="H58" s="969" t="str">
        <f>IF(LEFT($B58,1)="N",DULIEU!$X50,"")</f>
        <v/>
      </c>
      <c r="I58" s="969" t="str">
        <f>IF(LEFT($B58,1)="X",DULIEU!$S50,"")</f>
        <v/>
      </c>
      <c r="J58" s="969" t="str">
        <f>IF(LEFT($B58,1)="X",DULIEU!$X50,"")</f>
        <v/>
      </c>
      <c r="K58" s="969">
        <f>IF(SUM(G58:J58)=0,0,$K$14+SUM($G$15:G58)-SUM($I$15:I58))</f>
        <v>0</v>
      </c>
      <c r="L58" s="969">
        <f>IF(SUM(G58:J58)=0,0,$L$14+SUM($H$15:H58)-SUM($J$15:J58))</f>
        <v>0</v>
      </c>
      <c r="M58" s="967"/>
      <c r="N58" s="846" t="str">
        <f t="shared" si="1"/>
        <v/>
      </c>
      <c r="O58" s="958"/>
      <c r="P58" s="420"/>
      <c r="Q58" s="420"/>
      <c r="R58" s="420"/>
      <c r="S58" s="420"/>
    </row>
    <row r="59" spans="1:19" hidden="1">
      <c r="A59" s="420"/>
      <c r="B59" s="967" t="str">
        <f>IF($G$9=DULIEU!$P51,DULIEU!$H51,"")</f>
        <v/>
      </c>
      <c r="C59" s="968" t="str">
        <f>IF($G$9=DULIEU!$P51,DULIEU!$D51,"")</f>
        <v/>
      </c>
      <c r="D59" s="967" t="str">
        <f>IF($G$9=DULIEU!$P51,DULIEU!$O51,"")</f>
        <v/>
      </c>
      <c r="E59" s="967" t="str">
        <f>IF($G$8=DULIEU!$V51,DULIEU!$W51,IF($G$8=DULIEU!$W51,DULIEU!$V51,""))</f>
        <v/>
      </c>
      <c r="F59" s="969" t="str">
        <f>IF($G$9=DULIEU!$P51,DULIEU!$T51,"")</f>
        <v/>
      </c>
      <c r="G59" s="969" t="str">
        <f>IF(LEFT($B59,1)="N",DULIEU!$R51,"")</f>
        <v/>
      </c>
      <c r="H59" s="969" t="str">
        <f>IF(LEFT($B59,1)="N",DULIEU!$X51,"")</f>
        <v/>
      </c>
      <c r="I59" s="969" t="str">
        <f>IF(LEFT($B59,1)="X",DULIEU!$S51,"")</f>
        <v/>
      </c>
      <c r="J59" s="969" t="str">
        <f>IF(LEFT($B59,1)="X",DULIEU!$X51,"")</f>
        <v/>
      </c>
      <c r="K59" s="969">
        <f>IF(SUM(G59:J59)=0,0,$K$14+SUM($G$15:G59)-SUM($I$15:I59))</f>
        <v>0</v>
      </c>
      <c r="L59" s="969">
        <f>IF(SUM(G59:J59)=0,0,$L$14+SUM($H$15:H59)-SUM($J$15:J59))</f>
        <v>0</v>
      </c>
      <c r="M59" s="967"/>
      <c r="N59" s="846" t="str">
        <f t="shared" si="1"/>
        <v/>
      </c>
      <c r="O59" s="958"/>
      <c r="P59" s="420"/>
      <c r="Q59" s="420"/>
      <c r="R59" s="420"/>
      <c r="S59" s="420"/>
    </row>
    <row r="60" spans="1:19" hidden="1">
      <c r="A60" s="420"/>
      <c r="B60" s="967" t="str">
        <f>IF($G$9=DULIEU!$P52,DULIEU!$H52,"")</f>
        <v/>
      </c>
      <c r="C60" s="968" t="str">
        <f>IF($G$9=DULIEU!$P52,DULIEU!$D52,"")</f>
        <v/>
      </c>
      <c r="D60" s="967" t="str">
        <f>IF($G$9=DULIEU!$P52,DULIEU!$O52,"")</f>
        <v/>
      </c>
      <c r="E60" s="967" t="str">
        <f>IF($G$8=DULIEU!$V52,DULIEU!$W52,IF($G$8=DULIEU!$W52,DULIEU!$V52,""))</f>
        <v/>
      </c>
      <c r="F60" s="969" t="str">
        <f>IF($G$9=DULIEU!$P52,DULIEU!$T52,"")</f>
        <v/>
      </c>
      <c r="G60" s="969" t="str">
        <f>IF(LEFT($B60,1)="N",DULIEU!$R52,"")</f>
        <v/>
      </c>
      <c r="H60" s="969" t="str">
        <f>IF(LEFT($B60,1)="N",DULIEU!$X52,"")</f>
        <v/>
      </c>
      <c r="I60" s="969" t="str">
        <f>IF(LEFT($B60,1)="X",DULIEU!$S52,"")</f>
        <v/>
      </c>
      <c r="J60" s="969" t="str">
        <f>IF(LEFT($B60,1)="X",DULIEU!$X52,"")</f>
        <v/>
      </c>
      <c r="K60" s="969">
        <f>IF(SUM(G60:J60)=0,0,$K$14+SUM($G$15:G60)-SUM($I$15:I60))</f>
        <v>0</v>
      </c>
      <c r="L60" s="969">
        <f>IF(SUM(G60:J60)=0,0,$L$14+SUM($H$15:H60)-SUM($J$15:J60))</f>
        <v>0</v>
      </c>
      <c r="M60" s="967"/>
      <c r="N60" s="846" t="str">
        <f t="shared" si="1"/>
        <v/>
      </c>
      <c r="O60" s="958"/>
      <c r="P60" s="420"/>
      <c r="Q60" s="420"/>
      <c r="R60" s="420"/>
      <c r="S60" s="420"/>
    </row>
    <row r="61" spans="1:19" hidden="1">
      <c r="A61" s="420"/>
      <c r="B61" s="967" t="str">
        <f>IF($G$9=DULIEU!$P53,DULIEU!$H53,"")</f>
        <v/>
      </c>
      <c r="C61" s="968" t="str">
        <f>IF($G$9=DULIEU!$P53,DULIEU!$D53,"")</f>
        <v/>
      </c>
      <c r="D61" s="967" t="str">
        <f>IF($G$9=DULIEU!$P53,DULIEU!$O53,"")</f>
        <v/>
      </c>
      <c r="E61" s="967" t="str">
        <f>IF($G$8=DULIEU!$V53,DULIEU!$W53,IF($G$8=DULIEU!$W53,DULIEU!$V53,""))</f>
        <v/>
      </c>
      <c r="F61" s="969" t="str">
        <f>IF($G$9=DULIEU!$P53,DULIEU!$T53,"")</f>
        <v/>
      </c>
      <c r="G61" s="969" t="str">
        <f>IF(LEFT($B61,1)="N",DULIEU!$R53,"")</f>
        <v/>
      </c>
      <c r="H61" s="969" t="str">
        <f>IF(LEFT($B61,1)="N",DULIEU!$X53,"")</f>
        <v/>
      </c>
      <c r="I61" s="969" t="str">
        <f>IF(LEFT($B61,1)="X",DULIEU!$S53,"")</f>
        <v/>
      </c>
      <c r="J61" s="969" t="str">
        <f>IF(LEFT($B61,1)="X",DULIEU!$X53,"")</f>
        <v/>
      </c>
      <c r="K61" s="969">
        <f>IF(SUM(G61:J61)=0,0,$K$14+SUM($G$15:G61)-SUM($I$15:I61))</f>
        <v>0</v>
      </c>
      <c r="L61" s="969">
        <f>IF(SUM(G61:J61)=0,0,$L$14+SUM($H$15:H61)-SUM($J$15:J61))</f>
        <v>0</v>
      </c>
      <c r="M61" s="967"/>
      <c r="N61" s="846" t="str">
        <f t="shared" si="1"/>
        <v/>
      </c>
      <c r="O61" s="958"/>
      <c r="P61" s="420"/>
      <c r="Q61" s="420"/>
      <c r="R61" s="420"/>
      <c r="S61" s="420"/>
    </row>
    <row r="62" spans="1:19" hidden="1">
      <c r="A62" s="420"/>
      <c r="B62" s="967" t="str">
        <f>IF($G$9=DULIEU!$P54,DULIEU!$H54,"")</f>
        <v/>
      </c>
      <c r="C62" s="968" t="str">
        <f>IF($G$9=DULIEU!$P54,DULIEU!$D54,"")</f>
        <v/>
      </c>
      <c r="D62" s="967" t="str">
        <f>IF($G$9=DULIEU!$P54,DULIEU!$O54,"")</f>
        <v/>
      </c>
      <c r="E62" s="967" t="str">
        <f>IF($G$8=DULIEU!$V54,DULIEU!$W54,IF($G$8=DULIEU!$W54,DULIEU!$V54,""))</f>
        <v/>
      </c>
      <c r="F62" s="969" t="str">
        <f>IF($G$9=DULIEU!$P54,DULIEU!$T54,"")</f>
        <v/>
      </c>
      <c r="G62" s="969" t="str">
        <f>IF(LEFT($B62,1)="N",DULIEU!$R54,"")</f>
        <v/>
      </c>
      <c r="H62" s="969" t="str">
        <f>IF(LEFT($B62,1)="N",DULIEU!$X54,"")</f>
        <v/>
      </c>
      <c r="I62" s="969" t="str">
        <f>IF(LEFT($B62,1)="X",DULIEU!$S54,"")</f>
        <v/>
      </c>
      <c r="J62" s="969" t="str">
        <f>IF(LEFT($B62,1)="X",DULIEU!$X54,"")</f>
        <v/>
      </c>
      <c r="K62" s="969">
        <f>IF(SUM(G62:J62)=0,0,$K$14+SUM($G$15:G62)-SUM($I$15:I62))</f>
        <v>0</v>
      </c>
      <c r="L62" s="969">
        <f>IF(SUM(G62:J62)=0,0,$L$14+SUM($H$15:H62)-SUM($J$15:J62))</f>
        <v>0</v>
      </c>
      <c r="M62" s="967"/>
      <c r="N62" s="846" t="str">
        <f t="shared" si="1"/>
        <v/>
      </c>
      <c r="O62" s="958"/>
      <c r="P62" s="420"/>
      <c r="Q62" s="420"/>
      <c r="R62" s="420"/>
      <c r="S62" s="420"/>
    </row>
    <row r="63" spans="1:19" hidden="1">
      <c r="A63" s="420"/>
      <c r="B63" s="967" t="str">
        <f>IF($G$9=DULIEU!$P55,DULIEU!$H55,"")</f>
        <v/>
      </c>
      <c r="C63" s="968" t="str">
        <f>IF($G$9=DULIEU!$P55,DULIEU!$D55,"")</f>
        <v/>
      </c>
      <c r="D63" s="967" t="str">
        <f>IF($G$9=DULIEU!$P55,DULIEU!$O55,"")</f>
        <v/>
      </c>
      <c r="E63" s="967" t="str">
        <f>IF($G$8=DULIEU!$V55,DULIEU!$W55,IF($G$8=DULIEU!$W55,DULIEU!$V55,""))</f>
        <v/>
      </c>
      <c r="F63" s="969" t="str">
        <f>IF($G$9=DULIEU!$P55,DULIEU!$T55,"")</f>
        <v/>
      </c>
      <c r="G63" s="969" t="str">
        <f>IF(LEFT($B63,1)="N",DULIEU!$R55,"")</f>
        <v/>
      </c>
      <c r="H63" s="969" t="str">
        <f>IF(LEFT($B63,1)="N",DULIEU!$X55,"")</f>
        <v/>
      </c>
      <c r="I63" s="969" t="str">
        <f>IF(LEFT($B63,1)="X",DULIEU!$S55,"")</f>
        <v/>
      </c>
      <c r="J63" s="969" t="str">
        <f>IF(LEFT($B63,1)="X",DULIEU!$X55,"")</f>
        <v/>
      </c>
      <c r="K63" s="969">
        <f>IF(SUM(G63:J63)=0,0,$K$14+SUM($G$15:G63)-SUM($I$15:I63))</f>
        <v>0</v>
      </c>
      <c r="L63" s="969">
        <f>IF(SUM(G63:J63)=0,0,$L$14+SUM($H$15:H63)-SUM($J$15:J63))</f>
        <v>0</v>
      </c>
      <c r="M63" s="967"/>
      <c r="N63" s="846" t="str">
        <f t="shared" si="1"/>
        <v/>
      </c>
      <c r="O63" s="958"/>
      <c r="P63" s="420"/>
      <c r="Q63" s="420"/>
      <c r="R63" s="420"/>
      <c r="S63" s="420"/>
    </row>
    <row r="64" spans="1:19" hidden="1">
      <c r="A64" s="420"/>
      <c r="B64" s="967" t="str">
        <f>IF($G$9=DULIEU!$P56,DULIEU!$H56,"")</f>
        <v/>
      </c>
      <c r="C64" s="968" t="str">
        <f>IF($G$9=DULIEU!$P56,DULIEU!$D56,"")</f>
        <v/>
      </c>
      <c r="D64" s="967" t="str">
        <f>IF($G$9=DULIEU!$P56,DULIEU!$O56,"")</f>
        <v/>
      </c>
      <c r="E64" s="967" t="str">
        <f>IF($G$8=DULIEU!$V56,DULIEU!$W56,IF($G$8=DULIEU!$W56,DULIEU!$V56,""))</f>
        <v/>
      </c>
      <c r="F64" s="969" t="str">
        <f>IF($G$9=DULIEU!$P56,DULIEU!$T56,"")</f>
        <v/>
      </c>
      <c r="G64" s="969" t="str">
        <f>IF(LEFT($B64,1)="N",DULIEU!$R56,"")</f>
        <v/>
      </c>
      <c r="H64" s="969" t="str">
        <f>IF(LEFT($B64,1)="N",DULIEU!$X56,"")</f>
        <v/>
      </c>
      <c r="I64" s="969" t="str">
        <f>IF(LEFT($B64,1)="X",DULIEU!$S56,"")</f>
        <v/>
      </c>
      <c r="J64" s="969" t="str">
        <f>IF(LEFT($B64,1)="X",DULIEU!$X56,"")</f>
        <v/>
      </c>
      <c r="K64" s="969">
        <f>IF(SUM(G64:J64)=0,0,$K$14+SUM($G$15:G64)-SUM($I$15:I64))</f>
        <v>0</v>
      </c>
      <c r="L64" s="969">
        <f>IF(SUM(G64:J64)=0,0,$L$14+SUM($H$15:H64)-SUM($J$15:J64))</f>
        <v>0</v>
      </c>
      <c r="M64" s="967"/>
      <c r="N64" s="846" t="str">
        <f t="shared" si="1"/>
        <v/>
      </c>
      <c r="O64" s="958"/>
      <c r="P64" s="420"/>
      <c r="Q64" s="420"/>
      <c r="R64" s="420"/>
      <c r="S64" s="420"/>
    </row>
    <row r="65" spans="1:19" hidden="1">
      <c r="A65" s="420"/>
      <c r="B65" s="967" t="str">
        <f>IF($G$9=DULIEU!$P57,DULIEU!$H57,"")</f>
        <v/>
      </c>
      <c r="C65" s="968" t="str">
        <f>IF($G$9=DULIEU!$P57,DULIEU!$D57,"")</f>
        <v/>
      </c>
      <c r="D65" s="967" t="str">
        <f>IF($G$9=DULIEU!$P57,DULIEU!$O57,"")</f>
        <v/>
      </c>
      <c r="E65" s="967" t="str">
        <f>IF($G$8=DULIEU!$V57,DULIEU!$W57,IF($G$8=DULIEU!$W57,DULIEU!$V57,""))</f>
        <v/>
      </c>
      <c r="F65" s="969" t="str">
        <f>IF($G$9=DULIEU!$P57,DULIEU!$T57,"")</f>
        <v/>
      </c>
      <c r="G65" s="969" t="str">
        <f>IF(LEFT($B65,1)="N",DULIEU!$R57,"")</f>
        <v/>
      </c>
      <c r="H65" s="969" t="str">
        <f>IF(LEFT($B65,1)="N",DULIEU!$X57,"")</f>
        <v/>
      </c>
      <c r="I65" s="969" t="str">
        <f>IF(LEFT($B65,1)="X",DULIEU!$S57,"")</f>
        <v/>
      </c>
      <c r="J65" s="969" t="str">
        <f>IF(LEFT($B65,1)="X",DULIEU!$X57,"")</f>
        <v/>
      </c>
      <c r="K65" s="969">
        <f>IF(SUM(G65:J65)=0,0,$K$14+SUM($G$15:G65)-SUM($I$15:I65))</f>
        <v>0</v>
      </c>
      <c r="L65" s="969">
        <f>IF(SUM(G65:J65)=0,0,$L$14+SUM($H$15:H65)-SUM($J$15:J65))</f>
        <v>0</v>
      </c>
      <c r="M65" s="967"/>
      <c r="N65" s="846" t="str">
        <f t="shared" si="1"/>
        <v/>
      </c>
      <c r="O65" s="958"/>
      <c r="P65" s="420"/>
      <c r="Q65" s="420"/>
      <c r="R65" s="420"/>
      <c r="S65" s="420"/>
    </row>
    <row r="66" spans="1:19" hidden="1">
      <c r="A66" s="420"/>
      <c r="B66" s="967" t="str">
        <f>IF($G$9=DULIEU!$P58,DULIEU!$H58,"")</f>
        <v/>
      </c>
      <c r="C66" s="968" t="str">
        <f>IF($G$9=DULIEU!$P58,DULIEU!$D58,"")</f>
        <v/>
      </c>
      <c r="D66" s="967" t="str">
        <f>IF($G$9=DULIEU!$P58,DULIEU!$O58,"")</f>
        <v/>
      </c>
      <c r="E66" s="967" t="str">
        <f>IF($G$8=DULIEU!$V58,DULIEU!$W58,IF($G$8=DULIEU!$W58,DULIEU!$V58,""))</f>
        <v/>
      </c>
      <c r="F66" s="969" t="str">
        <f>IF($G$9=DULIEU!$P58,DULIEU!$T58,"")</f>
        <v/>
      </c>
      <c r="G66" s="969" t="str">
        <f>IF(LEFT($B66,1)="N",DULIEU!$R58,"")</f>
        <v/>
      </c>
      <c r="H66" s="969" t="str">
        <f>IF(LEFT($B66,1)="N",DULIEU!$X58,"")</f>
        <v/>
      </c>
      <c r="I66" s="969" t="str">
        <f>IF(LEFT($B66,1)="X",DULIEU!$S58,"")</f>
        <v/>
      </c>
      <c r="J66" s="969" t="str">
        <f>IF(LEFT($B66,1)="X",DULIEU!$X58,"")</f>
        <v/>
      </c>
      <c r="K66" s="969">
        <f>IF(SUM(G66:J66)=0,0,$K$14+SUM($G$15:G66)-SUM($I$15:I66))</f>
        <v>0</v>
      </c>
      <c r="L66" s="969">
        <f>IF(SUM(G66:J66)=0,0,$L$14+SUM($H$15:H66)-SUM($J$15:J66))</f>
        <v>0</v>
      </c>
      <c r="M66" s="967"/>
      <c r="N66" s="846" t="str">
        <f t="shared" si="1"/>
        <v/>
      </c>
      <c r="O66" s="958"/>
      <c r="P66" s="420"/>
      <c r="Q66" s="420"/>
      <c r="R66" s="420"/>
      <c r="S66" s="420"/>
    </row>
    <row r="67" spans="1:19" hidden="1">
      <c r="A67" s="420"/>
      <c r="B67" s="967" t="str">
        <f>IF($G$9=DULIEU!$P59,DULIEU!$H59,"")</f>
        <v/>
      </c>
      <c r="C67" s="968" t="str">
        <f>IF($G$9=DULIEU!$P59,DULIEU!$D59,"")</f>
        <v/>
      </c>
      <c r="D67" s="967" t="str">
        <f>IF($G$9=DULIEU!$P59,DULIEU!$O59,"")</f>
        <v/>
      </c>
      <c r="E67" s="967" t="str">
        <f>IF($G$8=DULIEU!$V59,DULIEU!$W59,IF($G$8=DULIEU!$W59,DULIEU!$V59,""))</f>
        <v/>
      </c>
      <c r="F67" s="969" t="str">
        <f>IF($G$9=DULIEU!$P59,DULIEU!$T59,"")</f>
        <v/>
      </c>
      <c r="G67" s="969" t="str">
        <f>IF(LEFT($B67,1)="N",DULIEU!$R59,"")</f>
        <v/>
      </c>
      <c r="H67" s="969" t="str">
        <f>IF(LEFT($B67,1)="N",DULIEU!$X59,"")</f>
        <v/>
      </c>
      <c r="I67" s="969" t="str">
        <f>IF(LEFT($B67,1)="X",DULIEU!$S59,"")</f>
        <v/>
      </c>
      <c r="J67" s="969" t="str">
        <f>IF(LEFT($B67,1)="X",DULIEU!$X59,"")</f>
        <v/>
      </c>
      <c r="K67" s="969">
        <f>IF(SUM(G67:J67)=0,0,$K$14+SUM($G$15:G67)-SUM($I$15:I67))</f>
        <v>0</v>
      </c>
      <c r="L67" s="969">
        <f>IF(SUM(G67:J67)=0,0,$L$14+SUM($H$15:H67)-SUM($J$15:J67))</f>
        <v>0</v>
      </c>
      <c r="M67" s="967"/>
      <c r="N67" s="846" t="str">
        <f t="shared" si="1"/>
        <v/>
      </c>
      <c r="O67" s="958"/>
      <c r="P67" s="420"/>
      <c r="Q67" s="420"/>
      <c r="R67" s="420"/>
      <c r="S67" s="420"/>
    </row>
    <row r="68" spans="1:19" hidden="1">
      <c r="A68" s="420"/>
      <c r="B68" s="967" t="str">
        <f>IF($G$9=DULIEU!$P60,DULIEU!$H60,"")</f>
        <v/>
      </c>
      <c r="C68" s="968" t="str">
        <f>IF($G$9=DULIEU!$P60,DULIEU!$D60,"")</f>
        <v/>
      </c>
      <c r="D68" s="967" t="str">
        <f>IF($G$9=DULIEU!$P60,DULIEU!$O60,"")</f>
        <v/>
      </c>
      <c r="E68" s="967" t="str">
        <f>IF($G$8=DULIEU!$V60,DULIEU!$W60,IF($G$8=DULIEU!$W60,DULIEU!$V60,""))</f>
        <v/>
      </c>
      <c r="F68" s="969" t="str">
        <f>IF($G$9=DULIEU!$P60,DULIEU!$T60,"")</f>
        <v/>
      </c>
      <c r="G68" s="969" t="str">
        <f>IF(LEFT($B68,1)="N",DULIEU!$R60,"")</f>
        <v/>
      </c>
      <c r="H68" s="969" t="str">
        <f>IF(LEFT($B68,1)="N",DULIEU!$X60,"")</f>
        <v/>
      </c>
      <c r="I68" s="969" t="str">
        <f>IF(LEFT($B68,1)="X",DULIEU!$S60,"")</f>
        <v/>
      </c>
      <c r="J68" s="969" t="str">
        <f>IF(LEFT($B68,1)="X",DULIEU!$X60,"")</f>
        <v/>
      </c>
      <c r="K68" s="969">
        <f>IF(SUM(G68:J68)=0,0,$K$14+SUM($G$15:G68)-SUM($I$15:I68))</f>
        <v>0</v>
      </c>
      <c r="L68" s="969">
        <f>IF(SUM(G68:J68)=0,0,$L$14+SUM($H$15:H68)-SUM($J$15:J68))</f>
        <v>0</v>
      </c>
      <c r="M68" s="967"/>
      <c r="N68" s="846" t="str">
        <f t="shared" si="1"/>
        <v/>
      </c>
      <c r="O68" s="958"/>
      <c r="P68" s="420"/>
      <c r="Q68" s="420"/>
      <c r="R68" s="420"/>
      <c r="S68" s="420"/>
    </row>
    <row r="69" spans="1:19" hidden="1">
      <c r="A69" s="420"/>
      <c r="B69" s="967" t="str">
        <f>IF($G$9=DULIEU!$P61,DULIEU!$H61,"")</f>
        <v/>
      </c>
      <c r="C69" s="968" t="str">
        <f>IF($G$9=DULIEU!$P61,DULIEU!$D61,"")</f>
        <v/>
      </c>
      <c r="D69" s="967" t="str">
        <f>IF($G$9=DULIEU!$P61,DULIEU!$O61,"")</f>
        <v/>
      </c>
      <c r="E69" s="967" t="str">
        <f>IF($G$8=DULIEU!$V61,DULIEU!$W61,IF($G$8=DULIEU!$W61,DULIEU!$V61,""))</f>
        <v/>
      </c>
      <c r="F69" s="969" t="str">
        <f>IF($G$9=DULIEU!$P61,DULIEU!$T61,"")</f>
        <v/>
      </c>
      <c r="G69" s="969" t="str">
        <f>IF(LEFT($B69,1)="N",DULIEU!$R61,"")</f>
        <v/>
      </c>
      <c r="H69" s="969" t="str">
        <f>IF(LEFT($B69,1)="N",DULIEU!$X61,"")</f>
        <v/>
      </c>
      <c r="I69" s="969" t="str">
        <f>IF(LEFT($B69,1)="X",DULIEU!$S61,"")</f>
        <v/>
      </c>
      <c r="J69" s="969" t="str">
        <f>IF(LEFT($B69,1)="X",DULIEU!$X61,"")</f>
        <v/>
      </c>
      <c r="K69" s="969">
        <f>IF(SUM(G69:J69)=0,0,$K$14+SUM($G$15:G69)-SUM($I$15:I69))</f>
        <v>0</v>
      </c>
      <c r="L69" s="969">
        <f>IF(SUM(G69:J69)=0,0,$L$14+SUM($H$15:H69)-SUM($J$15:J69))</f>
        <v>0</v>
      </c>
      <c r="M69" s="967"/>
      <c r="N69" s="846" t="str">
        <f t="shared" si="1"/>
        <v/>
      </c>
      <c r="O69" s="958"/>
      <c r="P69" s="420"/>
      <c r="Q69" s="420"/>
      <c r="R69" s="420"/>
      <c r="S69" s="420"/>
    </row>
    <row r="70" spans="1:19" hidden="1">
      <c r="A70" s="420"/>
      <c r="B70" s="967" t="str">
        <f>IF($G$9=DULIEU!$P62,DULIEU!$H62,"")</f>
        <v/>
      </c>
      <c r="C70" s="968" t="str">
        <f>IF($G$9=DULIEU!$P62,DULIEU!$D62,"")</f>
        <v/>
      </c>
      <c r="D70" s="967" t="str">
        <f>IF($G$9=DULIEU!$P62,DULIEU!$O62,"")</f>
        <v/>
      </c>
      <c r="E70" s="967" t="str">
        <f>IF($G$8=DULIEU!$V62,DULIEU!$W62,IF($G$8=DULIEU!$W62,DULIEU!$V62,""))</f>
        <v/>
      </c>
      <c r="F70" s="969" t="str">
        <f>IF($G$9=DULIEU!$P62,DULIEU!$T62,"")</f>
        <v/>
      </c>
      <c r="G70" s="969" t="str">
        <f>IF(LEFT($B70,1)="N",DULIEU!$R62,"")</f>
        <v/>
      </c>
      <c r="H70" s="969" t="str">
        <f>IF(LEFT($B70,1)="N",DULIEU!$X62,"")</f>
        <v/>
      </c>
      <c r="I70" s="969" t="str">
        <f>IF(LEFT($B70,1)="X",DULIEU!$S62,"")</f>
        <v/>
      </c>
      <c r="J70" s="969" t="str">
        <f>IF(LEFT($B70,1)="X",DULIEU!$X62,"")</f>
        <v/>
      </c>
      <c r="K70" s="969">
        <f>IF(SUM(G70:J70)=0,0,$K$14+SUM($G$15:G70)-SUM($I$15:I70))</f>
        <v>0</v>
      </c>
      <c r="L70" s="969">
        <f>IF(SUM(G70:J70)=0,0,$L$14+SUM($H$15:H70)-SUM($J$15:J70))</f>
        <v>0</v>
      </c>
      <c r="M70" s="967"/>
      <c r="N70" s="846" t="str">
        <f t="shared" si="1"/>
        <v/>
      </c>
      <c r="O70" s="958"/>
      <c r="P70" s="420"/>
      <c r="Q70" s="420"/>
      <c r="R70" s="420"/>
      <c r="S70" s="420"/>
    </row>
    <row r="71" spans="1:19" hidden="1">
      <c r="A71" s="420"/>
      <c r="B71" s="967" t="str">
        <f>IF($G$9=DULIEU!$P63,DULIEU!$H63,"")</f>
        <v/>
      </c>
      <c r="C71" s="968" t="str">
        <f>IF($G$9=DULIEU!$P63,DULIEU!$D63,"")</f>
        <v/>
      </c>
      <c r="D71" s="967" t="str">
        <f>IF($G$9=DULIEU!$P63,DULIEU!$O63,"")</f>
        <v/>
      </c>
      <c r="E71" s="967" t="str">
        <f>IF($G$8=DULIEU!$V63,DULIEU!$W63,IF($G$8=DULIEU!$W63,DULIEU!$V63,""))</f>
        <v/>
      </c>
      <c r="F71" s="969" t="str">
        <f>IF($G$9=DULIEU!$P63,DULIEU!$T63,"")</f>
        <v/>
      </c>
      <c r="G71" s="969" t="str">
        <f>IF(LEFT($B71,1)="N",DULIEU!$R63,"")</f>
        <v/>
      </c>
      <c r="H71" s="969" t="str">
        <f>IF(LEFT($B71,1)="N",DULIEU!$X63,"")</f>
        <v/>
      </c>
      <c r="I71" s="969" t="str">
        <f>IF(LEFT($B71,1)="X",DULIEU!$S63,"")</f>
        <v/>
      </c>
      <c r="J71" s="969" t="str">
        <f>IF(LEFT($B71,1)="X",DULIEU!$X63,"")</f>
        <v/>
      </c>
      <c r="K71" s="969">
        <f>IF(SUM(G71:J71)=0,0,$K$14+SUM($G$15:G71)-SUM($I$15:I71))</f>
        <v>0</v>
      </c>
      <c r="L71" s="969">
        <f>IF(SUM(G71:J71)=0,0,$L$14+SUM($H$15:H71)-SUM($J$15:J71))</f>
        <v>0</v>
      </c>
      <c r="M71" s="967"/>
      <c r="N71" s="846" t="str">
        <f t="shared" si="1"/>
        <v/>
      </c>
      <c r="O71" s="958"/>
      <c r="P71" s="420"/>
      <c r="Q71" s="420"/>
      <c r="R71" s="420"/>
      <c r="S71" s="420"/>
    </row>
    <row r="72" spans="1:19" hidden="1">
      <c r="A72" s="420"/>
      <c r="B72" s="967" t="str">
        <f>IF($G$9=DULIEU!$P64,DULIEU!$H64,"")</f>
        <v/>
      </c>
      <c r="C72" s="968" t="str">
        <f>IF($G$9=DULIEU!$P64,DULIEU!$D64,"")</f>
        <v/>
      </c>
      <c r="D72" s="967" t="str">
        <f>IF($G$9=DULIEU!$P64,DULIEU!$O64,"")</f>
        <v/>
      </c>
      <c r="E72" s="967" t="str">
        <f>IF($G$8=DULIEU!$V64,DULIEU!$W64,IF($G$8=DULIEU!$W64,DULIEU!$V64,""))</f>
        <v/>
      </c>
      <c r="F72" s="969" t="str">
        <f>IF($G$9=DULIEU!$P64,DULIEU!$T64,"")</f>
        <v/>
      </c>
      <c r="G72" s="969" t="str">
        <f>IF(LEFT($B72,1)="N",DULIEU!$R64,"")</f>
        <v/>
      </c>
      <c r="H72" s="969" t="str">
        <f>IF(LEFT($B72,1)="N",DULIEU!$X64,"")</f>
        <v/>
      </c>
      <c r="I72" s="969" t="str">
        <f>IF(LEFT($B72,1)="X",DULIEU!$S64,"")</f>
        <v/>
      </c>
      <c r="J72" s="969" t="str">
        <f>IF(LEFT($B72,1)="X",DULIEU!$X64,"")</f>
        <v/>
      </c>
      <c r="K72" s="969">
        <f>IF(SUM(G72:J72)=0,0,$K$14+SUM($G$15:G72)-SUM($I$15:I72))</f>
        <v>0</v>
      </c>
      <c r="L72" s="969">
        <f>IF(SUM(G72:J72)=0,0,$L$14+SUM($H$15:H72)-SUM($J$15:J72))</f>
        <v>0</v>
      </c>
      <c r="M72" s="967"/>
      <c r="N72" s="846" t="str">
        <f t="shared" si="1"/>
        <v/>
      </c>
      <c r="O72" s="958"/>
      <c r="P72" s="420"/>
      <c r="Q72" s="420"/>
      <c r="R72" s="420"/>
      <c r="S72" s="420"/>
    </row>
    <row r="73" spans="1:19" hidden="1">
      <c r="A73" s="420"/>
      <c r="B73" s="967" t="str">
        <f>IF($G$9=DULIEU!$P65,DULIEU!$H65,"")</f>
        <v/>
      </c>
      <c r="C73" s="968" t="str">
        <f>IF($G$9=DULIEU!$P65,DULIEU!$D65,"")</f>
        <v/>
      </c>
      <c r="D73" s="967" t="str">
        <f>IF($G$9=DULIEU!$P65,DULIEU!$O65,"")</f>
        <v/>
      </c>
      <c r="E73" s="967" t="str">
        <f>IF($G$8=DULIEU!$V65,DULIEU!$W65,IF($G$8=DULIEU!$W65,DULIEU!$V65,""))</f>
        <v/>
      </c>
      <c r="F73" s="969" t="str">
        <f>IF($G$9=DULIEU!$P65,DULIEU!$T65,"")</f>
        <v/>
      </c>
      <c r="G73" s="969" t="str">
        <f>IF(LEFT($B73,1)="N",DULIEU!$R65,"")</f>
        <v/>
      </c>
      <c r="H73" s="969" t="str">
        <f>IF(LEFT($B73,1)="N",DULIEU!$X65,"")</f>
        <v/>
      </c>
      <c r="I73" s="969" t="str">
        <f>IF(LEFT($B73,1)="X",DULIEU!$S65,"")</f>
        <v/>
      </c>
      <c r="J73" s="969" t="str">
        <f>IF(LEFT($B73,1)="X",DULIEU!$X65,"")</f>
        <v/>
      </c>
      <c r="K73" s="969">
        <f>IF(SUM(G73:J73)=0,0,$K$14+SUM($G$15:G73)-SUM($I$15:I73))</f>
        <v>0</v>
      </c>
      <c r="L73" s="969">
        <f>IF(SUM(G73:J73)=0,0,$L$14+SUM($H$15:H73)-SUM($J$15:J73))</f>
        <v>0</v>
      </c>
      <c r="M73" s="967"/>
      <c r="N73" s="846" t="str">
        <f t="shared" si="1"/>
        <v/>
      </c>
      <c r="O73" s="958"/>
      <c r="P73" s="420"/>
      <c r="Q73" s="420"/>
      <c r="R73" s="420"/>
      <c r="S73" s="420"/>
    </row>
    <row r="74" spans="1:19" hidden="1">
      <c r="A74" s="420"/>
      <c r="B74" s="967" t="str">
        <f>IF($G$9=DULIEU!$P66,DULIEU!$H66,"")</f>
        <v/>
      </c>
      <c r="C74" s="968" t="str">
        <f>IF($G$9=DULIEU!$P66,DULIEU!$D66,"")</f>
        <v/>
      </c>
      <c r="D74" s="967" t="str">
        <f>IF($G$9=DULIEU!$P66,DULIEU!$O66,"")</f>
        <v/>
      </c>
      <c r="E74" s="967" t="str">
        <f>IF($G$8=DULIEU!$V66,DULIEU!$W66,IF($G$8=DULIEU!$W66,DULIEU!$V66,""))</f>
        <v/>
      </c>
      <c r="F74" s="969" t="str">
        <f>IF($G$9=DULIEU!$P66,DULIEU!$T66,"")</f>
        <v/>
      </c>
      <c r="G74" s="969" t="str">
        <f>IF(LEFT($B74,1)="N",DULIEU!$R66,"")</f>
        <v/>
      </c>
      <c r="H74" s="969" t="str">
        <f>IF(LEFT($B74,1)="N",DULIEU!$X66,"")</f>
        <v/>
      </c>
      <c r="I74" s="969" t="str">
        <f>IF(LEFT($B74,1)="X",DULIEU!$S66,"")</f>
        <v/>
      </c>
      <c r="J74" s="969" t="str">
        <f>IF(LEFT($B74,1)="X",DULIEU!$X66,"")</f>
        <v/>
      </c>
      <c r="K74" s="969">
        <f>IF(SUM(G74:J74)=0,0,$K$14+SUM($G$15:G74)-SUM($I$15:I74))</f>
        <v>0</v>
      </c>
      <c r="L74" s="969">
        <f>IF(SUM(G74:J74)=0,0,$L$14+SUM($H$15:H74)-SUM($J$15:J74))</f>
        <v>0</v>
      </c>
      <c r="M74" s="967"/>
      <c r="N74" s="846" t="str">
        <f t="shared" si="1"/>
        <v/>
      </c>
      <c r="O74" s="958"/>
      <c r="P74" s="420"/>
      <c r="Q74" s="420"/>
      <c r="R74" s="420"/>
      <c r="S74" s="420"/>
    </row>
    <row r="75" spans="1:19" hidden="1">
      <c r="A75" s="420"/>
      <c r="B75" s="967" t="str">
        <f>IF($G$9=DULIEU!$P67,DULIEU!$H67,"")</f>
        <v/>
      </c>
      <c r="C75" s="968" t="str">
        <f>IF($G$9=DULIEU!$P67,DULIEU!$D67,"")</f>
        <v/>
      </c>
      <c r="D75" s="967" t="str">
        <f>IF($G$9=DULIEU!$P67,DULIEU!$O67,"")</f>
        <v/>
      </c>
      <c r="E75" s="967" t="str">
        <f>IF($G$8=DULIEU!$V67,DULIEU!$W67,IF($G$8=DULIEU!$W67,DULIEU!$V67,""))</f>
        <v/>
      </c>
      <c r="F75" s="969" t="str">
        <f>IF($G$9=DULIEU!$P67,DULIEU!$T67,"")</f>
        <v/>
      </c>
      <c r="G75" s="969" t="str">
        <f>IF(LEFT($B75,1)="N",DULIEU!$R67,"")</f>
        <v/>
      </c>
      <c r="H75" s="969" t="str">
        <f>IF(LEFT($B75,1)="N",DULIEU!$X67,"")</f>
        <v/>
      </c>
      <c r="I75" s="969" t="str">
        <f>IF(LEFT($B75,1)="X",DULIEU!$S67,"")</f>
        <v/>
      </c>
      <c r="J75" s="969" t="str">
        <f>IF(LEFT($B75,1)="X",DULIEU!$X67,"")</f>
        <v/>
      </c>
      <c r="K75" s="969">
        <f>IF(SUM(G75:J75)=0,0,$K$14+SUM($G$15:G75)-SUM($I$15:I75))</f>
        <v>0</v>
      </c>
      <c r="L75" s="969">
        <f>IF(SUM(G75:J75)=0,0,$L$14+SUM($H$15:H75)-SUM($J$15:J75))</f>
        <v>0</v>
      </c>
      <c r="M75" s="967"/>
      <c r="N75" s="846" t="str">
        <f t="shared" si="1"/>
        <v/>
      </c>
      <c r="O75" s="958"/>
      <c r="P75" s="420"/>
      <c r="Q75" s="420"/>
      <c r="R75" s="420"/>
      <c r="S75" s="420"/>
    </row>
    <row r="76" spans="1:19" hidden="1">
      <c r="A76" s="420"/>
      <c r="B76" s="967" t="str">
        <f>IF($G$9=DULIEU!$P68,DULIEU!$H68,"")</f>
        <v/>
      </c>
      <c r="C76" s="968" t="str">
        <f>IF($G$9=DULIEU!$P68,DULIEU!$D68,"")</f>
        <v/>
      </c>
      <c r="D76" s="967" t="str">
        <f>IF($G$9=DULIEU!$P68,DULIEU!$O68,"")</f>
        <v/>
      </c>
      <c r="E76" s="967" t="str">
        <f>IF($G$8=DULIEU!$V68,DULIEU!$W68,IF($G$8=DULIEU!$W68,DULIEU!$V68,""))</f>
        <v/>
      </c>
      <c r="F76" s="969" t="str">
        <f>IF($G$9=DULIEU!$P68,DULIEU!$T68,"")</f>
        <v/>
      </c>
      <c r="G76" s="969" t="str">
        <f>IF(LEFT($B76,1)="N",DULIEU!$R68,"")</f>
        <v/>
      </c>
      <c r="H76" s="969" t="str">
        <f>IF(LEFT($B76,1)="N",DULIEU!$X68,"")</f>
        <v/>
      </c>
      <c r="I76" s="969" t="str">
        <f>IF(LEFT($B76,1)="X",DULIEU!$S68,"")</f>
        <v/>
      </c>
      <c r="J76" s="969" t="str">
        <f>IF(LEFT($B76,1)="X",DULIEU!$X68,"")</f>
        <v/>
      </c>
      <c r="K76" s="969">
        <f>IF(SUM(G76:J76)=0,0,$K$14+SUM($G$15:G76)-SUM($I$15:I76))</f>
        <v>0</v>
      </c>
      <c r="L76" s="969">
        <f>IF(SUM(G76:J76)=0,0,$L$14+SUM($H$15:H76)-SUM($J$15:J76))</f>
        <v>0</v>
      </c>
      <c r="M76" s="967"/>
      <c r="N76" s="846" t="str">
        <f t="shared" si="1"/>
        <v/>
      </c>
      <c r="O76" s="958"/>
      <c r="P76" s="420"/>
      <c r="Q76" s="420"/>
      <c r="R76" s="420"/>
      <c r="S76" s="420"/>
    </row>
    <row r="77" spans="1:19" hidden="1">
      <c r="A77" s="420"/>
      <c r="B77" s="967" t="str">
        <f>IF($G$9=DULIEU!$P69,DULIEU!$H69,"")</f>
        <v/>
      </c>
      <c r="C77" s="968" t="str">
        <f>IF($G$9=DULIEU!$P69,DULIEU!$D69,"")</f>
        <v/>
      </c>
      <c r="D77" s="967" t="str">
        <f>IF($G$9=DULIEU!$P69,DULIEU!$O69,"")</f>
        <v/>
      </c>
      <c r="E77" s="967" t="str">
        <f>IF($G$8=DULIEU!$V69,DULIEU!$W69,IF($G$8=DULIEU!$W69,DULIEU!$V69,""))</f>
        <v/>
      </c>
      <c r="F77" s="969" t="str">
        <f>IF($G$9=DULIEU!$P69,DULIEU!$T69,"")</f>
        <v/>
      </c>
      <c r="G77" s="969" t="str">
        <f>IF(LEFT($B77,1)="N",DULIEU!$R69,"")</f>
        <v/>
      </c>
      <c r="H77" s="969" t="str">
        <f>IF(LEFT($B77,1)="N",DULIEU!$X69,"")</f>
        <v/>
      </c>
      <c r="I77" s="969" t="str">
        <f>IF(LEFT($B77,1)="X",DULIEU!$S69,"")</f>
        <v/>
      </c>
      <c r="J77" s="969" t="str">
        <f>IF(LEFT($B77,1)="X",DULIEU!$X69,"")</f>
        <v/>
      </c>
      <c r="K77" s="969">
        <f>IF(SUM(G77:J77)=0,0,$K$14+SUM($G$15:G77)-SUM($I$15:I77))</f>
        <v>0</v>
      </c>
      <c r="L77" s="969">
        <f>IF(SUM(G77:J77)=0,0,$L$14+SUM($H$15:H77)-SUM($J$15:J77))</f>
        <v>0</v>
      </c>
      <c r="M77" s="967"/>
      <c r="N77" s="846" t="str">
        <f t="shared" si="1"/>
        <v/>
      </c>
      <c r="O77" s="958"/>
      <c r="P77" s="420"/>
      <c r="Q77" s="420"/>
      <c r="R77" s="420"/>
      <c r="S77" s="420"/>
    </row>
    <row r="78" spans="1:19" hidden="1">
      <c r="A78" s="420"/>
      <c r="B78" s="967" t="str">
        <f>IF($G$9=DULIEU!$P70,DULIEU!$H70,"")</f>
        <v/>
      </c>
      <c r="C78" s="968" t="str">
        <f>IF($G$9=DULIEU!$P70,DULIEU!$D70,"")</f>
        <v/>
      </c>
      <c r="D78" s="967" t="str">
        <f>IF($G$9=DULIEU!$P70,DULIEU!$O70,"")</f>
        <v/>
      </c>
      <c r="E78" s="967" t="str">
        <f>IF($G$8=DULIEU!$V70,DULIEU!$W70,IF($G$8=DULIEU!$W70,DULIEU!$V70,""))</f>
        <v/>
      </c>
      <c r="F78" s="969" t="str">
        <f>IF($G$9=DULIEU!$P70,DULIEU!$T70,"")</f>
        <v/>
      </c>
      <c r="G78" s="969" t="str">
        <f>IF(LEFT($B78,1)="N",DULIEU!$R70,"")</f>
        <v/>
      </c>
      <c r="H78" s="969" t="str">
        <f>IF(LEFT($B78,1)="N",DULIEU!$X70,"")</f>
        <v/>
      </c>
      <c r="I78" s="969" t="str">
        <f>IF(LEFT($B78,1)="X",DULIEU!$S70,"")</f>
        <v/>
      </c>
      <c r="J78" s="969" t="str">
        <f>IF(LEFT($B78,1)="X",DULIEU!$X70,"")</f>
        <v/>
      </c>
      <c r="K78" s="969">
        <f>IF(SUM(G78:J78)=0,0,$K$14+SUM($G$15:G78)-SUM($I$15:I78))</f>
        <v>0</v>
      </c>
      <c r="L78" s="969">
        <f>IF(SUM(G78:J78)=0,0,$L$14+SUM($H$15:H78)-SUM($J$15:J78))</f>
        <v>0</v>
      </c>
      <c r="M78" s="967"/>
      <c r="N78" s="846" t="str">
        <f t="shared" si="1"/>
        <v/>
      </c>
      <c r="O78" s="958"/>
      <c r="P78" s="420"/>
      <c r="Q78" s="420"/>
      <c r="R78" s="420"/>
      <c r="S78" s="420"/>
    </row>
    <row r="79" spans="1:19" hidden="1">
      <c r="A79" s="420"/>
      <c r="B79" s="967" t="str">
        <f>IF($G$9=DULIEU!$P71,DULIEU!$H71,"")</f>
        <v/>
      </c>
      <c r="C79" s="968" t="str">
        <f>IF($G$9=DULIEU!$P71,DULIEU!$D71,"")</f>
        <v/>
      </c>
      <c r="D79" s="967" t="str">
        <f>IF($G$9=DULIEU!$P71,DULIEU!$O71,"")</f>
        <v/>
      </c>
      <c r="E79" s="967" t="str">
        <f>IF($G$8=DULIEU!$V71,DULIEU!$W71,IF($G$8=DULIEU!$W71,DULIEU!$V71,""))</f>
        <v/>
      </c>
      <c r="F79" s="969" t="str">
        <f>IF($G$9=DULIEU!$P71,DULIEU!$T71,"")</f>
        <v/>
      </c>
      <c r="G79" s="969" t="str">
        <f>IF(LEFT($B79,1)="N",DULIEU!$R71,"")</f>
        <v/>
      </c>
      <c r="H79" s="969" t="str">
        <f>IF(LEFT($B79,1)="N",DULIEU!$X71,"")</f>
        <v/>
      </c>
      <c r="I79" s="969" t="str">
        <f>IF(LEFT($B79,1)="X",DULIEU!$S71,"")</f>
        <v/>
      </c>
      <c r="J79" s="969" t="str">
        <f>IF(LEFT($B79,1)="X",DULIEU!$X71,"")</f>
        <v/>
      </c>
      <c r="K79" s="969">
        <f>IF(SUM(G79:J79)=0,0,$K$14+SUM($G$15:G79)-SUM($I$15:I79))</f>
        <v>0</v>
      </c>
      <c r="L79" s="969">
        <f>IF(SUM(G79:J79)=0,0,$L$14+SUM($H$15:H79)-SUM($J$15:J79))</f>
        <v>0</v>
      </c>
      <c r="M79" s="967"/>
      <c r="N79" s="846" t="str">
        <f t="shared" si="1"/>
        <v/>
      </c>
      <c r="O79" s="958"/>
      <c r="P79" s="420"/>
      <c r="Q79" s="420"/>
      <c r="R79" s="420"/>
      <c r="S79" s="420"/>
    </row>
    <row r="80" spans="1:19" hidden="1">
      <c r="A80" s="420"/>
      <c r="B80" s="967" t="str">
        <f>IF($G$9=DULIEU!$P72,DULIEU!$H72,"")</f>
        <v/>
      </c>
      <c r="C80" s="968" t="str">
        <f>IF($G$9=DULIEU!$P72,DULIEU!$D72,"")</f>
        <v/>
      </c>
      <c r="D80" s="967" t="str">
        <f>IF($G$9=DULIEU!$P72,DULIEU!$O72,"")</f>
        <v/>
      </c>
      <c r="E80" s="967" t="str">
        <f>IF($G$8=DULIEU!$V72,DULIEU!$W72,IF($G$8=DULIEU!$W72,DULIEU!$V72,""))</f>
        <v/>
      </c>
      <c r="F80" s="969" t="str">
        <f>IF($G$9=DULIEU!$P72,DULIEU!$T72,"")</f>
        <v/>
      </c>
      <c r="G80" s="969" t="str">
        <f>IF(LEFT($B80,1)="N",DULIEU!$R72,"")</f>
        <v/>
      </c>
      <c r="H80" s="969" t="str">
        <f>IF(LEFT($B80,1)="N",DULIEU!$X72,"")</f>
        <v/>
      </c>
      <c r="I80" s="969" t="str">
        <f>IF(LEFT($B80,1)="X",DULIEU!$S72,"")</f>
        <v/>
      </c>
      <c r="J80" s="969" t="str">
        <f>IF(LEFT($B80,1)="X",DULIEU!$X72,"")</f>
        <v/>
      </c>
      <c r="K80" s="969">
        <f>IF(SUM(G80:J80)=0,0,$K$14+SUM($G$15:G80)-SUM($I$15:I80))</f>
        <v>0</v>
      </c>
      <c r="L80" s="969">
        <f>IF(SUM(G80:J80)=0,0,$L$14+SUM($H$15:H80)-SUM($J$15:J80))</f>
        <v>0</v>
      </c>
      <c r="M80" s="967"/>
      <c r="N80" s="846" t="str">
        <f t="shared" ref="N80:N143" si="2">IF(D80="","","x")</f>
        <v/>
      </c>
      <c r="O80" s="958"/>
      <c r="P80" s="420"/>
      <c r="Q80" s="420"/>
      <c r="R80" s="420"/>
      <c r="S80" s="420"/>
    </row>
    <row r="81" spans="1:19" hidden="1">
      <c r="A81" s="420"/>
      <c r="B81" s="967" t="str">
        <f>IF($G$9=DULIEU!$P73,DULIEU!$H73,"")</f>
        <v/>
      </c>
      <c r="C81" s="968" t="str">
        <f>IF($G$9=DULIEU!$P73,DULIEU!$D73,"")</f>
        <v/>
      </c>
      <c r="D81" s="967" t="str">
        <f>IF($G$9=DULIEU!$P73,DULIEU!$O73,"")</f>
        <v/>
      </c>
      <c r="E81" s="967" t="str">
        <f>IF($G$8=DULIEU!$V73,DULIEU!$W73,IF($G$8=DULIEU!$W73,DULIEU!$V73,""))</f>
        <v/>
      </c>
      <c r="F81" s="969" t="str">
        <f>IF($G$9=DULIEU!$P73,DULIEU!$T73,"")</f>
        <v/>
      </c>
      <c r="G81" s="969" t="str">
        <f>IF(LEFT($B81,1)="N",DULIEU!$R73,"")</f>
        <v/>
      </c>
      <c r="H81" s="969" t="str">
        <f>IF(LEFT($B81,1)="N",DULIEU!$X73,"")</f>
        <v/>
      </c>
      <c r="I81" s="969" t="str">
        <f>IF(LEFT($B81,1)="X",DULIEU!$S73,"")</f>
        <v/>
      </c>
      <c r="J81" s="969" t="str">
        <f>IF(LEFT($B81,1)="X",DULIEU!$X73,"")</f>
        <v/>
      </c>
      <c r="K81" s="969">
        <f>IF(SUM(G81:J81)=0,0,$K$14+SUM($G$15:G81)-SUM($I$15:I81))</f>
        <v>0</v>
      </c>
      <c r="L81" s="969">
        <f>IF(SUM(G81:J81)=0,0,$L$14+SUM($H$15:H81)-SUM($J$15:J81))</f>
        <v>0</v>
      </c>
      <c r="M81" s="967"/>
      <c r="N81" s="846" t="str">
        <f t="shared" si="2"/>
        <v/>
      </c>
      <c r="O81" s="958"/>
      <c r="P81" s="420"/>
      <c r="Q81" s="420"/>
      <c r="R81" s="420"/>
      <c r="S81" s="420"/>
    </row>
    <row r="82" spans="1:19" hidden="1">
      <c r="A82" s="420"/>
      <c r="B82" s="967" t="str">
        <f>IF($G$9=DULIEU!$P74,DULIEU!$H74,"")</f>
        <v/>
      </c>
      <c r="C82" s="968" t="str">
        <f>IF($G$9=DULIEU!$P74,DULIEU!$D74,"")</f>
        <v/>
      </c>
      <c r="D82" s="967" t="str">
        <f>IF($G$9=DULIEU!$P74,DULIEU!$O74,"")</f>
        <v/>
      </c>
      <c r="E82" s="967" t="str">
        <f>IF($G$8=DULIEU!$V74,DULIEU!$W74,IF($G$8=DULIEU!$W74,DULIEU!$V74,""))</f>
        <v/>
      </c>
      <c r="F82" s="969" t="str">
        <f>IF($G$9=DULIEU!$P74,DULIEU!$T74,"")</f>
        <v/>
      </c>
      <c r="G82" s="969" t="str">
        <f>IF(LEFT($B82,1)="N",DULIEU!$R74,"")</f>
        <v/>
      </c>
      <c r="H82" s="969" t="str">
        <f>IF(LEFT($B82,1)="N",DULIEU!$X74,"")</f>
        <v/>
      </c>
      <c r="I82" s="969" t="str">
        <f>IF(LEFT($B82,1)="X",DULIEU!$S74,"")</f>
        <v/>
      </c>
      <c r="J82" s="969" t="str">
        <f>IF(LEFT($B82,1)="X",DULIEU!$X74,"")</f>
        <v/>
      </c>
      <c r="K82" s="969">
        <f>IF(SUM(G82:J82)=0,0,$K$14+SUM($G$15:G82)-SUM($I$15:I82))</f>
        <v>0</v>
      </c>
      <c r="L82" s="969">
        <f>IF(SUM(G82:J82)=0,0,$L$14+SUM($H$15:H82)-SUM($J$15:J82))</f>
        <v>0</v>
      </c>
      <c r="M82" s="967"/>
      <c r="N82" s="846" t="str">
        <f t="shared" si="2"/>
        <v/>
      </c>
      <c r="O82" s="958"/>
      <c r="P82" s="420"/>
      <c r="Q82" s="420"/>
      <c r="R82" s="420"/>
      <c r="S82" s="420"/>
    </row>
    <row r="83" spans="1:19" hidden="1">
      <c r="A83" s="420"/>
      <c r="B83" s="967" t="str">
        <f>IF($G$9=DULIEU!$P75,DULIEU!$H75,"")</f>
        <v/>
      </c>
      <c r="C83" s="968" t="str">
        <f>IF($G$9=DULIEU!$P75,DULIEU!$D75,"")</f>
        <v/>
      </c>
      <c r="D83" s="967" t="str">
        <f>IF($G$9=DULIEU!$P75,DULIEU!$O75,"")</f>
        <v/>
      </c>
      <c r="E83" s="967" t="str">
        <f>IF($G$8=DULIEU!$V75,DULIEU!$W75,IF($G$8=DULIEU!$W75,DULIEU!$V75,""))</f>
        <v/>
      </c>
      <c r="F83" s="969" t="str">
        <f>IF($G$9=DULIEU!$P75,DULIEU!$T75,"")</f>
        <v/>
      </c>
      <c r="G83" s="969" t="str">
        <f>IF(LEFT($B83,1)="N",DULIEU!$R75,"")</f>
        <v/>
      </c>
      <c r="H83" s="969" t="str">
        <f>IF(LEFT($B83,1)="N",DULIEU!$X75,"")</f>
        <v/>
      </c>
      <c r="I83" s="969" t="str">
        <f>IF(LEFT($B83,1)="X",DULIEU!$S75,"")</f>
        <v/>
      </c>
      <c r="J83" s="969" t="str">
        <f>IF(LEFT($B83,1)="X",DULIEU!$X75,"")</f>
        <v/>
      </c>
      <c r="K83" s="969">
        <f>IF(SUM(G83:J83)=0,0,$K$14+SUM($G$15:G83)-SUM($I$15:I83))</f>
        <v>0</v>
      </c>
      <c r="L83" s="969">
        <f>IF(SUM(G83:J83)=0,0,$L$14+SUM($H$15:H83)-SUM($J$15:J83))</f>
        <v>0</v>
      </c>
      <c r="M83" s="967"/>
      <c r="N83" s="846" t="str">
        <f t="shared" si="2"/>
        <v/>
      </c>
      <c r="O83" s="958"/>
      <c r="P83" s="420"/>
      <c r="Q83" s="420"/>
      <c r="R83" s="420"/>
      <c r="S83" s="420"/>
    </row>
    <row r="84" spans="1:19" hidden="1">
      <c r="A84" s="420"/>
      <c r="B84" s="967" t="str">
        <f>IF($G$9=DULIEU!$P76,DULIEU!$H76,"")</f>
        <v/>
      </c>
      <c r="C84" s="968" t="str">
        <f>IF($G$9=DULIEU!$P76,DULIEU!$D76,"")</f>
        <v/>
      </c>
      <c r="D84" s="967" t="str">
        <f>IF($G$9=DULIEU!$P76,DULIEU!$O76,"")</f>
        <v/>
      </c>
      <c r="E84" s="967" t="str">
        <f>IF($G$8=DULIEU!$V76,DULIEU!$W76,IF($G$8=DULIEU!$W76,DULIEU!$V76,""))</f>
        <v/>
      </c>
      <c r="F84" s="969" t="str">
        <f>IF($G$9=DULIEU!$P76,DULIEU!$T76,"")</f>
        <v/>
      </c>
      <c r="G84" s="969" t="str">
        <f>IF(LEFT($B84,1)="N",DULIEU!$R76,"")</f>
        <v/>
      </c>
      <c r="H84" s="969" t="str">
        <f>IF(LEFT($B84,1)="N",DULIEU!$X76,"")</f>
        <v/>
      </c>
      <c r="I84" s="969" t="str">
        <f>IF(LEFT($B84,1)="X",DULIEU!$S76,"")</f>
        <v/>
      </c>
      <c r="J84" s="969" t="str">
        <f>IF(LEFT($B84,1)="X",DULIEU!$X76,"")</f>
        <v/>
      </c>
      <c r="K84" s="969">
        <f>IF(SUM(G84:J84)=0,0,$K$14+SUM($G$15:G84)-SUM($I$15:I84))</f>
        <v>0</v>
      </c>
      <c r="L84" s="969">
        <f>IF(SUM(G84:J84)=0,0,$L$14+SUM($H$15:H84)-SUM($J$15:J84))</f>
        <v>0</v>
      </c>
      <c r="M84" s="967"/>
      <c r="N84" s="846" t="str">
        <f t="shared" si="2"/>
        <v/>
      </c>
      <c r="O84" s="958"/>
      <c r="P84" s="420"/>
      <c r="Q84" s="420"/>
      <c r="R84" s="420"/>
      <c r="S84" s="420"/>
    </row>
    <row r="85" spans="1:19" hidden="1">
      <c r="A85" s="420"/>
      <c r="B85" s="967" t="str">
        <f>IF($G$9=DULIEU!$P77,DULIEU!$H77,"")</f>
        <v/>
      </c>
      <c r="C85" s="968" t="str">
        <f>IF($G$9=DULIEU!$P77,DULIEU!$D77,"")</f>
        <v/>
      </c>
      <c r="D85" s="967" t="str">
        <f>IF($G$9=DULIEU!$P77,DULIEU!$O77,"")</f>
        <v/>
      </c>
      <c r="E85" s="967" t="str">
        <f>IF($G$8=DULIEU!$V77,DULIEU!$W77,IF($G$8=DULIEU!$W77,DULIEU!$V77,""))</f>
        <v/>
      </c>
      <c r="F85" s="969" t="str">
        <f>IF($G$9=DULIEU!$P77,DULIEU!$T77,"")</f>
        <v/>
      </c>
      <c r="G85" s="969" t="str">
        <f>IF(LEFT($B85,1)="N",DULIEU!$R77,"")</f>
        <v/>
      </c>
      <c r="H85" s="969" t="str">
        <f>IF(LEFT($B85,1)="N",DULIEU!$X77,"")</f>
        <v/>
      </c>
      <c r="I85" s="969" t="str">
        <f>IF(LEFT($B85,1)="X",DULIEU!$S77,"")</f>
        <v/>
      </c>
      <c r="J85" s="969" t="str">
        <f>IF(LEFT($B85,1)="X",DULIEU!$X77,"")</f>
        <v/>
      </c>
      <c r="K85" s="969">
        <f>IF(SUM(G85:J85)=0,0,$K$14+SUM($G$15:G85)-SUM($I$15:I85))</f>
        <v>0</v>
      </c>
      <c r="L85" s="969">
        <f>IF(SUM(G85:J85)=0,0,$L$14+SUM($H$15:H85)-SUM($J$15:J85))</f>
        <v>0</v>
      </c>
      <c r="M85" s="967"/>
      <c r="N85" s="846" t="str">
        <f t="shared" si="2"/>
        <v/>
      </c>
      <c r="O85" s="958"/>
      <c r="P85" s="420"/>
      <c r="Q85" s="420"/>
      <c r="R85" s="420"/>
      <c r="S85" s="420"/>
    </row>
    <row r="86" spans="1:19" hidden="1">
      <c r="A86" s="420"/>
      <c r="B86" s="967" t="str">
        <f>IF($G$9=DULIEU!$P78,DULIEU!$H78,"")</f>
        <v/>
      </c>
      <c r="C86" s="968" t="str">
        <f>IF($G$9=DULIEU!$P78,DULIEU!$D78,"")</f>
        <v/>
      </c>
      <c r="D86" s="967" t="str">
        <f>IF($G$9=DULIEU!$P78,DULIEU!$O78,"")</f>
        <v/>
      </c>
      <c r="E86" s="967" t="str">
        <f>IF($G$8=DULIEU!$V78,DULIEU!$W78,IF($G$8=DULIEU!$W78,DULIEU!$V78,""))</f>
        <v/>
      </c>
      <c r="F86" s="969" t="str">
        <f>IF($G$9=DULIEU!$P78,DULIEU!$T78,"")</f>
        <v/>
      </c>
      <c r="G86" s="969" t="str">
        <f>IF(LEFT($B86,1)="N",DULIEU!$R78,"")</f>
        <v/>
      </c>
      <c r="H86" s="969" t="str">
        <f>IF(LEFT($B86,1)="N",DULIEU!$X78,"")</f>
        <v/>
      </c>
      <c r="I86" s="969" t="str">
        <f>IF(LEFT($B86,1)="X",DULIEU!$S78,"")</f>
        <v/>
      </c>
      <c r="J86" s="969" t="str">
        <f>IF(LEFT($B86,1)="X",DULIEU!$X78,"")</f>
        <v/>
      </c>
      <c r="K86" s="969">
        <f>IF(SUM(G86:J86)=0,0,$K$14+SUM($G$15:G86)-SUM($I$15:I86))</f>
        <v>0</v>
      </c>
      <c r="L86" s="969">
        <f>IF(SUM(G86:J86)=0,0,$L$14+SUM($H$15:H86)-SUM($J$15:J86))</f>
        <v>0</v>
      </c>
      <c r="M86" s="967"/>
      <c r="N86" s="846" t="str">
        <f t="shared" si="2"/>
        <v/>
      </c>
      <c r="O86" s="958"/>
      <c r="P86" s="420"/>
      <c r="Q86" s="420"/>
      <c r="R86" s="420"/>
      <c r="S86" s="420"/>
    </row>
    <row r="87" spans="1:19" hidden="1">
      <c r="A87" s="420"/>
      <c r="B87" s="967" t="str">
        <f>IF($G$9=DULIEU!$P79,DULIEU!$H79,"")</f>
        <v/>
      </c>
      <c r="C87" s="968" t="str">
        <f>IF($G$9=DULIEU!$P79,DULIEU!$D79,"")</f>
        <v/>
      </c>
      <c r="D87" s="967" t="str">
        <f>IF($G$9=DULIEU!$P79,DULIEU!$O79,"")</f>
        <v/>
      </c>
      <c r="E87" s="967" t="str">
        <f>IF($G$8=DULIEU!$V79,DULIEU!$W79,IF($G$8=DULIEU!$W79,DULIEU!$V79,""))</f>
        <v/>
      </c>
      <c r="F87" s="969" t="str">
        <f>IF($G$9=DULIEU!$P79,DULIEU!$T79,"")</f>
        <v/>
      </c>
      <c r="G87" s="969" t="str">
        <f>IF(LEFT($B87,1)="N",DULIEU!$R79,"")</f>
        <v/>
      </c>
      <c r="H87" s="969" t="str">
        <f>IF(LEFT($B87,1)="N",DULIEU!$X79,"")</f>
        <v/>
      </c>
      <c r="I87" s="969" t="str">
        <f>IF(LEFT($B87,1)="X",DULIEU!$S79,"")</f>
        <v/>
      </c>
      <c r="J87" s="969" t="str">
        <f>IF(LEFT($B87,1)="X",DULIEU!$X79,"")</f>
        <v/>
      </c>
      <c r="K87" s="969">
        <f>IF(SUM(G87:J87)=0,0,$K$14+SUM($G$15:G87)-SUM($I$15:I87))</f>
        <v>0</v>
      </c>
      <c r="L87" s="969">
        <f>IF(SUM(G87:J87)=0,0,$L$14+SUM($H$15:H87)-SUM($J$15:J87))</f>
        <v>0</v>
      </c>
      <c r="M87" s="967"/>
      <c r="N87" s="846" t="str">
        <f t="shared" si="2"/>
        <v/>
      </c>
      <c r="O87" s="958"/>
      <c r="P87" s="420"/>
      <c r="Q87" s="420"/>
      <c r="R87" s="420"/>
      <c r="S87" s="420"/>
    </row>
    <row r="88" spans="1:19" hidden="1">
      <c r="A88" s="420"/>
      <c r="B88" s="967" t="str">
        <f>IF($G$9=DULIEU!$P80,DULIEU!$H80,"")</f>
        <v/>
      </c>
      <c r="C88" s="968" t="str">
        <f>IF($G$9=DULIEU!$P80,DULIEU!$D80,"")</f>
        <v/>
      </c>
      <c r="D88" s="967" t="str">
        <f>IF($G$9=DULIEU!$P80,DULIEU!$O80,"")</f>
        <v/>
      </c>
      <c r="E88" s="967" t="str">
        <f>IF($G$8=DULIEU!$V80,DULIEU!$W80,IF($G$8=DULIEU!$W80,DULIEU!$V80,""))</f>
        <v/>
      </c>
      <c r="F88" s="969" t="str">
        <f>IF($G$9=DULIEU!$P80,DULIEU!$T80,"")</f>
        <v/>
      </c>
      <c r="G88" s="969" t="str">
        <f>IF(LEFT($B88,1)="N",DULIEU!$R80,"")</f>
        <v/>
      </c>
      <c r="H88" s="969" t="str">
        <f>IF(LEFT($B88,1)="N",DULIEU!$X80,"")</f>
        <v/>
      </c>
      <c r="I88" s="969" t="str">
        <f>IF(LEFT($B88,1)="X",DULIEU!$S80,"")</f>
        <v/>
      </c>
      <c r="J88" s="969" t="str">
        <f>IF(LEFT($B88,1)="X",DULIEU!$X80,"")</f>
        <v/>
      </c>
      <c r="K88" s="969">
        <f>IF(SUM(G88:J88)=0,0,$K$14+SUM($G$15:G88)-SUM($I$15:I88))</f>
        <v>0</v>
      </c>
      <c r="L88" s="969">
        <f>IF(SUM(G88:J88)=0,0,$L$14+SUM($H$15:H88)-SUM($J$15:J88))</f>
        <v>0</v>
      </c>
      <c r="M88" s="967"/>
      <c r="N88" s="846" t="str">
        <f t="shared" si="2"/>
        <v/>
      </c>
      <c r="O88" s="958"/>
      <c r="P88" s="420"/>
      <c r="Q88" s="420"/>
      <c r="R88" s="420"/>
      <c r="S88" s="420"/>
    </row>
    <row r="89" spans="1:19" hidden="1">
      <c r="A89" s="420"/>
      <c r="B89" s="967" t="str">
        <f>IF($G$9=DULIEU!$P81,DULIEU!$H81,"")</f>
        <v/>
      </c>
      <c r="C89" s="968" t="str">
        <f>IF($G$9=DULIEU!$P81,DULIEU!$D81,"")</f>
        <v/>
      </c>
      <c r="D89" s="967" t="str">
        <f>IF($G$9=DULIEU!$P81,DULIEU!$O81,"")</f>
        <v/>
      </c>
      <c r="E89" s="967" t="str">
        <f>IF($G$8=DULIEU!$V81,DULIEU!$W81,IF($G$8=DULIEU!$W81,DULIEU!$V81,""))</f>
        <v/>
      </c>
      <c r="F89" s="969" t="str">
        <f>IF($G$9=DULIEU!$P81,DULIEU!$T81,"")</f>
        <v/>
      </c>
      <c r="G89" s="969" t="str">
        <f>IF(LEFT($B89,1)="N",DULIEU!$R81,"")</f>
        <v/>
      </c>
      <c r="H89" s="969" t="str">
        <f>IF(LEFT($B89,1)="N",DULIEU!$X81,"")</f>
        <v/>
      </c>
      <c r="I89" s="969" t="str">
        <f>IF(LEFT($B89,1)="X",DULIEU!$S81,"")</f>
        <v/>
      </c>
      <c r="J89" s="969" t="str">
        <f>IF(LEFT($B89,1)="X",DULIEU!$X81,"")</f>
        <v/>
      </c>
      <c r="K89" s="969">
        <f>IF(SUM(G89:J89)=0,0,$K$14+SUM($G$15:G89)-SUM($I$15:I89))</f>
        <v>0</v>
      </c>
      <c r="L89" s="969">
        <f>IF(SUM(G89:J89)=0,0,$L$14+SUM($H$15:H89)-SUM($J$15:J89))</f>
        <v>0</v>
      </c>
      <c r="M89" s="967"/>
      <c r="N89" s="846" t="str">
        <f t="shared" si="2"/>
        <v/>
      </c>
      <c r="O89" s="958"/>
      <c r="P89" s="420"/>
      <c r="Q89" s="420"/>
      <c r="R89" s="420"/>
      <c r="S89" s="420"/>
    </row>
    <row r="90" spans="1:19" hidden="1">
      <c r="A90" s="420"/>
      <c r="B90" s="967" t="str">
        <f>IF($G$9=DULIEU!$P82,DULIEU!$H82,"")</f>
        <v/>
      </c>
      <c r="C90" s="968" t="str">
        <f>IF($G$9=DULIEU!$P82,DULIEU!$D82,"")</f>
        <v/>
      </c>
      <c r="D90" s="967" t="str">
        <f>IF($G$9=DULIEU!$P82,DULIEU!$O82,"")</f>
        <v/>
      </c>
      <c r="E90" s="967" t="str">
        <f>IF($G$8=DULIEU!$V82,DULIEU!$W82,IF($G$8=DULIEU!$W82,DULIEU!$V82,""))</f>
        <v/>
      </c>
      <c r="F90" s="969" t="str">
        <f>IF($G$9=DULIEU!$P82,DULIEU!$T82,"")</f>
        <v/>
      </c>
      <c r="G90" s="969" t="str">
        <f>IF(LEFT($B90,1)="N",DULIEU!$R82,"")</f>
        <v/>
      </c>
      <c r="H90" s="969" t="str">
        <f>IF(LEFT($B90,1)="N",DULIEU!$X82,"")</f>
        <v/>
      </c>
      <c r="I90" s="969" t="str">
        <f>IF(LEFT($B90,1)="X",DULIEU!$S82,"")</f>
        <v/>
      </c>
      <c r="J90" s="969" t="str">
        <f>IF(LEFT($B90,1)="X",DULIEU!$X82,"")</f>
        <v/>
      </c>
      <c r="K90" s="969">
        <f>IF(SUM(G90:J90)=0,0,$K$14+SUM($G$15:G90)-SUM($I$15:I90))</f>
        <v>0</v>
      </c>
      <c r="L90" s="969">
        <f>IF(SUM(G90:J90)=0,0,$L$14+SUM($H$15:H90)-SUM($J$15:J90))</f>
        <v>0</v>
      </c>
      <c r="M90" s="967"/>
      <c r="N90" s="846" t="str">
        <f t="shared" si="2"/>
        <v/>
      </c>
      <c r="O90" s="958"/>
      <c r="P90" s="420"/>
      <c r="Q90" s="420"/>
      <c r="R90" s="420"/>
      <c r="S90" s="420"/>
    </row>
    <row r="91" spans="1:19" hidden="1">
      <c r="A91" s="420"/>
      <c r="B91" s="967" t="str">
        <f>IF($G$9=DULIEU!$P83,DULIEU!$H83,"")</f>
        <v/>
      </c>
      <c r="C91" s="968" t="str">
        <f>IF($G$9=DULIEU!$P83,DULIEU!$D83,"")</f>
        <v/>
      </c>
      <c r="D91" s="967" t="str">
        <f>IF($G$9=DULIEU!$P83,DULIEU!$O83,"")</f>
        <v/>
      </c>
      <c r="E91" s="967" t="str">
        <f>IF($G$8=DULIEU!$V83,DULIEU!$W83,IF($G$8=DULIEU!$W83,DULIEU!$V83,""))</f>
        <v/>
      </c>
      <c r="F91" s="969" t="str">
        <f>IF($G$9=DULIEU!$P83,DULIEU!$T83,"")</f>
        <v/>
      </c>
      <c r="G91" s="969" t="str">
        <f>IF(LEFT($B91,1)="N",DULIEU!$R83,"")</f>
        <v/>
      </c>
      <c r="H91" s="969" t="str">
        <f>IF(LEFT($B91,1)="N",DULIEU!$X83,"")</f>
        <v/>
      </c>
      <c r="I91" s="969" t="str">
        <f>IF(LEFT($B91,1)="X",DULIEU!$S83,"")</f>
        <v/>
      </c>
      <c r="J91" s="969" t="str">
        <f>IF(LEFT($B91,1)="X",DULIEU!$X83,"")</f>
        <v/>
      </c>
      <c r="K91" s="969">
        <f>IF(SUM(G91:J91)=0,0,$K$14+SUM($G$15:G91)-SUM($I$15:I91))</f>
        <v>0</v>
      </c>
      <c r="L91" s="969">
        <f>IF(SUM(G91:J91)=0,0,$L$14+SUM($H$15:H91)-SUM($J$15:J91))</f>
        <v>0</v>
      </c>
      <c r="M91" s="967"/>
      <c r="N91" s="846" t="str">
        <f t="shared" si="2"/>
        <v/>
      </c>
      <c r="O91" s="958"/>
      <c r="P91" s="420"/>
      <c r="Q91" s="420"/>
      <c r="R91" s="420"/>
      <c r="S91" s="420"/>
    </row>
    <row r="92" spans="1:19" hidden="1">
      <c r="A92" s="420"/>
      <c r="B92" s="967" t="str">
        <f>IF($G$9=DULIEU!$P84,DULIEU!$H84,"")</f>
        <v/>
      </c>
      <c r="C92" s="968" t="str">
        <f>IF($G$9=DULIEU!$P84,DULIEU!$D84,"")</f>
        <v/>
      </c>
      <c r="D92" s="967" t="str">
        <f>IF($G$9=DULIEU!$P84,DULIEU!$O84,"")</f>
        <v/>
      </c>
      <c r="E92" s="967" t="str">
        <f>IF($G$8=DULIEU!$V84,DULIEU!$W84,IF($G$8=DULIEU!$W84,DULIEU!$V84,""))</f>
        <v/>
      </c>
      <c r="F92" s="969" t="str">
        <f>IF($G$9=DULIEU!$P84,DULIEU!$T84,"")</f>
        <v/>
      </c>
      <c r="G92" s="969" t="str">
        <f>IF(LEFT($B92,1)="N",DULIEU!$R84,"")</f>
        <v/>
      </c>
      <c r="H92" s="969" t="str">
        <f>IF(LEFT($B92,1)="N",DULIEU!$X84,"")</f>
        <v/>
      </c>
      <c r="I92" s="969" t="str">
        <f>IF(LEFT($B92,1)="X",DULIEU!$S84,"")</f>
        <v/>
      </c>
      <c r="J92" s="969" t="str">
        <f>IF(LEFT($B92,1)="X",DULIEU!$X84,"")</f>
        <v/>
      </c>
      <c r="K92" s="969">
        <f>IF(SUM(G92:J92)=0,0,$K$14+SUM($G$15:G92)-SUM($I$15:I92))</f>
        <v>0</v>
      </c>
      <c r="L92" s="969">
        <f>IF(SUM(G92:J92)=0,0,$L$14+SUM($H$15:H92)-SUM($J$15:J92))</f>
        <v>0</v>
      </c>
      <c r="M92" s="967"/>
      <c r="N92" s="846" t="str">
        <f t="shared" si="2"/>
        <v/>
      </c>
      <c r="O92" s="958"/>
      <c r="P92" s="420"/>
      <c r="Q92" s="420"/>
      <c r="R92" s="420"/>
      <c r="S92" s="420"/>
    </row>
    <row r="93" spans="1:19" hidden="1">
      <c r="A93" s="420"/>
      <c r="B93" s="967" t="str">
        <f>IF($G$9=DULIEU!$P85,DULIEU!$H85,"")</f>
        <v/>
      </c>
      <c r="C93" s="968" t="str">
        <f>IF($G$9=DULIEU!$P85,DULIEU!$D85,"")</f>
        <v/>
      </c>
      <c r="D93" s="967" t="str">
        <f>IF($G$9=DULIEU!$P85,DULIEU!$O85,"")</f>
        <v/>
      </c>
      <c r="E93" s="967" t="str">
        <f>IF($G$8=DULIEU!$V85,DULIEU!$W85,IF($G$8=DULIEU!$W85,DULIEU!$V85,""))</f>
        <v/>
      </c>
      <c r="F93" s="969" t="str">
        <f>IF($G$9=DULIEU!$P85,DULIEU!$T85,"")</f>
        <v/>
      </c>
      <c r="G93" s="969" t="str">
        <f>IF(LEFT($B93,1)="N",DULIEU!$R85,"")</f>
        <v/>
      </c>
      <c r="H93" s="969" t="str">
        <f>IF(LEFT($B93,1)="N",DULIEU!$X85,"")</f>
        <v/>
      </c>
      <c r="I93" s="969" t="str">
        <f>IF(LEFT($B93,1)="X",DULIEU!$S85,"")</f>
        <v/>
      </c>
      <c r="J93" s="969" t="str">
        <f>IF(LEFT($B93,1)="X",DULIEU!$X85,"")</f>
        <v/>
      </c>
      <c r="K93" s="969">
        <f>IF(SUM(G93:J93)=0,0,$K$14+SUM($G$15:G93)-SUM($I$15:I93))</f>
        <v>0</v>
      </c>
      <c r="L93" s="969">
        <f>IF(SUM(G93:J93)=0,0,$L$14+SUM($H$15:H93)-SUM($J$15:J93))</f>
        <v>0</v>
      </c>
      <c r="M93" s="967"/>
      <c r="N93" s="846" t="str">
        <f t="shared" si="2"/>
        <v/>
      </c>
      <c r="O93" s="958"/>
      <c r="P93" s="420"/>
      <c r="Q93" s="420"/>
      <c r="R93" s="420"/>
      <c r="S93" s="420"/>
    </row>
    <row r="94" spans="1:19" hidden="1">
      <c r="A94" s="420"/>
      <c r="B94" s="967" t="str">
        <f>IF($G$9=DULIEU!$P86,DULIEU!$H86,"")</f>
        <v/>
      </c>
      <c r="C94" s="968" t="str">
        <f>IF($G$9=DULIEU!$P86,DULIEU!$D86,"")</f>
        <v/>
      </c>
      <c r="D94" s="967" t="str">
        <f>IF($G$9=DULIEU!$P86,DULIEU!$O86,"")</f>
        <v/>
      </c>
      <c r="E94" s="967" t="str">
        <f>IF($G$8=DULIEU!$V86,DULIEU!$W86,IF($G$8=DULIEU!$W86,DULIEU!$V86,""))</f>
        <v/>
      </c>
      <c r="F94" s="969" t="str">
        <f>IF($G$9=DULIEU!$P86,DULIEU!$T86,"")</f>
        <v/>
      </c>
      <c r="G94" s="969" t="str">
        <f>IF(LEFT($B94,1)="N",DULIEU!$R86,"")</f>
        <v/>
      </c>
      <c r="H94" s="969" t="str">
        <f>IF(LEFT($B94,1)="N",DULIEU!$X86,"")</f>
        <v/>
      </c>
      <c r="I94" s="969" t="str">
        <f>IF(LEFT($B94,1)="X",DULIEU!$S86,"")</f>
        <v/>
      </c>
      <c r="J94" s="969" t="str">
        <f>IF(LEFT($B94,1)="X",DULIEU!$X86,"")</f>
        <v/>
      </c>
      <c r="K94" s="969">
        <f>IF(SUM(G94:J94)=0,0,$K$14+SUM($G$15:G94)-SUM($I$15:I94))</f>
        <v>0</v>
      </c>
      <c r="L94" s="969">
        <f>IF(SUM(G94:J94)=0,0,$L$14+SUM($H$15:H94)-SUM($J$15:J94))</f>
        <v>0</v>
      </c>
      <c r="M94" s="967"/>
      <c r="N94" s="846" t="str">
        <f t="shared" si="2"/>
        <v/>
      </c>
      <c r="O94" s="958"/>
      <c r="P94" s="420"/>
      <c r="Q94" s="420"/>
      <c r="R94" s="420"/>
      <c r="S94" s="420"/>
    </row>
    <row r="95" spans="1:19" hidden="1">
      <c r="A95" s="420"/>
      <c r="B95" s="967" t="str">
        <f>IF($G$9=DULIEU!$P87,DULIEU!$H87,"")</f>
        <v/>
      </c>
      <c r="C95" s="968" t="str">
        <f>IF($G$9=DULIEU!$P87,DULIEU!$D87,"")</f>
        <v/>
      </c>
      <c r="D95" s="967" t="str">
        <f>IF($G$9=DULIEU!$P87,DULIEU!$O87,"")</f>
        <v/>
      </c>
      <c r="E95" s="967" t="str">
        <f>IF($G$8=DULIEU!$V87,DULIEU!$W87,IF($G$8=DULIEU!$W87,DULIEU!$V87,""))</f>
        <v/>
      </c>
      <c r="F95" s="969" t="str">
        <f>IF($G$9=DULIEU!$P87,DULIEU!$T87,"")</f>
        <v/>
      </c>
      <c r="G95" s="969" t="str">
        <f>IF(LEFT($B95,1)="N",DULIEU!$R87,"")</f>
        <v/>
      </c>
      <c r="H95" s="969" t="str">
        <f>IF(LEFT($B95,1)="N",DULIEU!$X87,"")</f>
        <v/>
      </c>
      <c r="I95" s="969" t="str">
        <f>IF(LEFT($B95,1)="X",DULIEU!$S87,"")</f>
        <v/>
      </c>
      <c r="J95" s="969" t="str">
        <f>IF(LEFT($B95,1)="X",DULIEU!$X87,"")</f>
        <v/>
      </c>
      <c r="K95" s="969">
        <f>IF(SUM(G95:J95)=0,0,$K$14+SUM($G$15:G95)-SUM($I$15:I95))</f>
        <v>0</v>
      </c>
      <c r="L95" s="969">
        <f>IF(SUM(G95:J95)=0,0,$L$14+SUM($H$15:H95)-SUM($J$15:J95))</f>
        <v>0</v>
      </c>
      <c r="M95" s="967"/>
      <c r="N95" s="846" t="str">
        <f t="shared" si="2"/>
        <v/>
      </c>
      <c r="O95" s="958"/>
      <c r="P95" s="420"/>
      <c r="Q95" s="420"/>
      <c r="R95" s="420"/>
      <c r="S95" s="420"/>
    </row>
    <row r="96" spans="1:19" hidden="1">
      <c r="A96" s="420"/>
      <c r="B96" s="967" t="str">
        <f>IF($G$9=DULIEU!$P88,DULIEU!$H88,"")</f>
        <v/>
      </c>
      <c r="C96" s="968" t="str">
        <f>IF($G$9=DULIEU!$P88,DULIEU!$D88,"")</f>
        <v/>
      </c>
      <c r="D96" s="967" t="str">
        <f>IF($G$9=DULIEU!$P88,DULIEU!$O88,"")</f>
        <v/>
      </c>
      <c r="E96" s="967" t="str">
        <f>IF($G$8=DULIEU!$V88,DULIEU!$W88,IF($G$8=DULIEU!$W88,DULIEU!$V88,""))</f>
        <v/>
      </c>
      <c r="F96" s="969" t="str">
        <f>IF($G$9=DULIEU!$P88,DULIEU!$T88,"")</f>
        <v/>
      </c>
      <c r="G96" s="969" t="str">
        <f>IF(LEFT($B96,1)="N",DULIEU!$R88,"")</f>
        <v/>
      </c>
      <c r="H96" s="969" t="str">
        <f>IF(LEFT($B96,1)="N",DULIEU!$X88,"")</f>
        <v/>
      </c>
      <c r="I96" s="969" t="str">
        <f>IF(LEFT($B96,1)="X",DULIEU!$S88,"")</f>
        <v/>
      </c>
      <c r="J96" s="969" t="str">
        <f>IF(LEFT($B96,1)="X",DULIEU!$X88,"")</f>
        <v/>
      </c>
      <c r="K96" s="969">
        <f>IF(SUM(G96:J96)=0,0,$K$14+SUM($G$15:G96)-SUM($I$15:I96))</f>
        <v>0</v>
      </c>
      <c r="L96" s="969">
        <f>IF(SUM(G96:J96)=0,0,$L$14+SUM($H$15:H96)-SUM($J$15:J96))</f>
        <v>0</v>
      </c>
      <c r="M96" s="967"/>
      <c r="N96" s="846" t="str">
        <f t="shared" si="2"/>
        <v/>
      </c>
      <c r="O96" s="958"/>
      <c r="P96" s="420"/>
      <c r="Q96" s="420"/>
      <c r="R96" s="420"/>
      <c r="S96" s="420"/>
    </row>
    <row r="97" spans="1:19" hidden="1">
      <c r="A97" s="420"/>
      <c r="B97" s="967" t="str">
        <f>IF($G$9=DULIEU!$P89,DULIEU!$H89,"")</f>
        <v/>
      </c>
      <c r="C97" s="968" t="str">
        <f>IF($G$9=DULIEU!$P89,DULIEU!$D89,"")</f>
        <v/>
      </c>
      <c r="D97" s="967" t="str">
        <f>IF($G$9=DULIEU!$P89,DULIEU!$O89,"")</f>
        <v/>
      </c>
      <c r="E97" s="967" t="str">
        <f>IF($G$8=DULIEU!$V89,DULIEU!$W89,IF($G$8=DULIEU!$W89,DULIEU!$V89,""))</f>
        <v/>
      </c>
      <c r="F97" s="969" t="str">
        <f>IF($G$9=DULIEU!$P89,DULIEU!$T89,"")</f>
        <v/>
      </c>
      <c r="G97" s="969" t="str">
        <f>IF(LEFT($B97,1)="N",DULIEU!$R89,"")</f>
        <v/>
      </c>
      <c r="H97" s="969" t="str">
        <f>IF(LEFT($B97,1)="N",DULIEU!$X89,"")</f>
        <v/>
      </c>
      <c r="I97" s="969" t="str">
        <f>IF(LEFT($B97,1)="X",DULIEU!$S89,"")</f>
        <v/>
      </c>
      <c r="J97" s="969" t="str">
        <f>IF(LEFT($B97,1)="X",DULIEU!$X89,"")</f>
        <v/>
      </c>
      <c r="K97" s="969">
        <f>IF(SUM(G97:J97)=0,0,$K$14+SUM($G$15:G97)-SUM($I$15:I97))</f>
        <v>0</v>
      </c>
      <c r="L97" s="969">
        <f>IF(SUM(G97:J97)=0,0,$L$14+SUM($H$15:H97)-SUM($J$15:J97))</f>
        <v>0</v>
      </c>
      <c r="M97" s="967"/>
      <c r="N97" s="846" t="str">
        <f t="shared" si="2"/>
        <v/>
      </c>
      <c r="O97" s="958"/>
      <c r="P97" s="420"/>
      <c r="Q97" s="420"/>
      <c r="R97" s="420"/>
      <c r="S97" s="420"/>
    </row>
    <row r="98" spans="1:19" hidden="1">
      <c r="A98" s="420"/>
      <c r="B98" s="967" t="str">
        <f>IF($G$9=DULIEU!$P90,DULIEU!$H90,"")</f>
        <v/>
      </c>
      <c r="C98" s="968" t="str">
        <f>IF($G$9=DULIEU!$P90,DULIEU!$D90,"")</f>
        <v/>
      </c>
      <c r="D98" s="967" t="str">
        <f>IF($G$9=DULIEU!$P90,DULIEU!$O90,"")</f>
        <v/>
      </c>
      <c r="E98" s="967" t="str">
        <f>IF($G$8=DULIEU!$V90,DULIEU!$W90,IF($G$8=DULIEU!$W90,DULIEU!$V90,""))</f>
        <v/>
      </c>
      <c r="F98" s="969" t="str">
        <f>IF($G$9=DULIEU!$P90,DULIEU!$T90,"")</f>
        <v/>
      </c>
      <c r="G98" s="969" t="str">
        <f>IF(LEFT($B98,1)="N",DULIEU!$R90,"")</f>
        <v/>
      </c>
      <c r="H98" s="969" t="str">
        <f>IF(LEFT($B98,1)="N",DULIEU!$X90,"")</f>
        <v/>
      </c>
      <c r="I98" s="969" t="str">
        <f>IF(LEFT($B98,1)="X",DULIEU!$S90,"")</f>
        <v/>
      </c>
      <c r="J98" s="969" t="str">
        <f>IF(LEFT($B98,1)="X",DULIEU!$X90,"")</f>
        <v/>
      </c>
      <c r="K98" s="969">
        <f>IF(SUM(G98:J98)=0,0,$K$14+SUM($G$15:G98)-SUM($I$15:I98))</f>
        <v>0</v>
      </c>
      <c r="L98" s="969">
        <f>IF(SUM(G98:J98)=0,0,$L$14+SUM($H$15:H98)-SUM($J$15:J98))</f>
        <v>0</v>
      </c>
      <c r="M98" s="967"/>
      <c r="N98" s="846" t="str">
        <f t="shared" si="2"/>
        <v/>
      </c>
      <c r="O98" s="958"/>
      <c r="P98" s="420"/>
      <c r="Q98" s="420"/>
      <c r="R98" s="420"/>
      <c r="S98" s="420"/>
    </row>
    <row r="99" spans="1:19" hidden="1">
      <c r="A99" s="420"/>
      <c r="B99" s="967" t="str">
        <f>IF($G$9=DULIEU!$P91,DULIEU!$H91,"")</f>
        <v/>
      </c>
      <c r="C99" s="968" t="str">
        <f>IF($G$9=DULIEU!$P91,DULIEU!$D91,"")</f>
        <v/>
      </c>
      <c r="D99" s="967" t="str">
        <f>IF($G$9=DULIEU!$P91,DULIEU!$O91,"")</f>
        <v/>
      </c>
      <c r="E99" s="967" t="str">
        <f>IF($G$8=DULIEU!$V91,DULIEU!$W91,IF($G$8=DULIEU!$W91,DULIEU!$V91,""))</f>
        <v/>
      </c>
      <c r="F99" s="969" t="str">
        <f>IF($G$9=DULIEU!$P91,DULIEU!$T91,"")</f>
        <v/>
      </c>
      <c r="G99" s="969" t="str">
        <f>IF(LEFT($B99,1)="N",DULIEU!$R91,"")</f>
        <v/>
      </c>
      <c r="H99" s="969" t="str">
        <f>IF(LEFT($B99,1)="N",DULIEU!$X91,"")</f>
        <v/>
      </c>
      <c r="I99" s="969" t="str">
        <f>IF(LEFT($B99,1)="X",DULIEU!$S91,"")</f>
        <v/>
      </c>
      <c r="J99" s="969" t="str">
        <f>IF(LEFT($B99,1)="X",DULIEU!$X91,"")</f>
        <v/>
      </c>
      <c r="K99" s="969">
        <f>IF(SUM(G99:J99)=0,0,$K$14+SUM($G$15:G99)-SUM($I$15:I99))</f>
        <v>0</v>
      </c>
      <c r="L99" s="969">
        <f>IF(SUM(G99:J99)=0,0,$L$14+SUM($H$15:H99)-SUM($J$15:J99))</f>
        <v>0</v>
      </c>
      <c r="M99" s="967"/>
      <c r="N99" s="846" t="str">
        <f t="shared" si="2"/>
        <v/>
      </c>
      <c r="O99" s="958"/>
      <c r="P99" s="420"/>
      <c r="Q99" s="420"/>
      <c r="R99" s="420"/>
      <c r="S99" s="420"/>
    </row>
    <row r="100" spans="1:19" hidden="1">
      <c r="A100" s="420"/>
      <c r="B100" s="967" t="str">
        <f>IF($G$9=DULIEU!$P92,DULIEU!$H92,"")</f>
        <v/>
      </c>
      <c r="C100" s="968" t="str">
        <f>IF($G$9=DULIEU!$P92,DULIEU!$D92,"")</f>
        <v/>
      </c>
      <c r="D100" s="967" t="str">
        <f>IF($G$9=DULIEU!$P92,DULIEU!$O92,"")</f>
        <v/>
      </c>
      <c r="E100" s="967" t="str">
        <f>IF($G$8=DULIEU!$V92,DULIEU!$W92,IF($G$8=DULIEU!$W92,DULIEU!$V92,""))</f>
        <v/>
      </c>
      <c r="F100" s="969" t="str">
        <f>IF($G$9=DULIEU!$P92,DULIEU!$T92,"")</f>
        <v/>
      </c>
      <c r="G100" s="969" t="str">
        <f>IF(LEFT($B100,1)="N",DULIEU!$R92,"")</f>
        <v/>
      </c>
      <c r="H100" s="969" t="str">
        <f>IF(LEFT($B100,1)="N",DULIEU!$X92,"")</f>
        <v/>
      </c>
      <c r="I100" s="969" t="str">
        <f>IF(LEFT($B100,1)="X",DULIEU!$S92,"")</f>
        <v/>
      </c>
      <c r="J100" s="969" t="str">
        <f>IF(LEFT($B100,1)="X",DULIEU!$X92,"")</f>
        <v/>
      </c>
      <c r="K100" s="969">
        <f>IF(SUM(G100:J100)=0,0,$K$14+SUM($G$15:G100)-SUM($I$15:I100))</f>
        <v>0</v>
      </c>
      <c r="L100" s="969">
        <f>IF(SUM(G100:J100)=0,0,$L$14+SUM($H$15:H100)-SUM($J$15:J100))</f>
        <v>0</v>
      </c>
      <c r="M100" s="967"/>
      <c r="N100" s="846" t="str">
        <f t="shared" si="2"/>
        <v/>
      </c>
      <c r="O100" s="958"/>
      <c r="P100" s="420"/>
      <c r="Q100" s="420"/>
      <c r="R100" s="420"/>
      <c r="S100" s="420"/>
    </row>
    <row r="101" spans="1:19" hidden="1">
      <c r="A101" s="420"/>
      <c r="B101" s="967" t="str">
        <f>IF($G$9=DULIEU!$P93,DULIEU!$H93,"")</f>
        <v/>
      </c>
      <c r="C101" s="968" t="str">
        <f>IF($G$9=DULIEU!$P93,DULIEU!$D93,"")</f>
        <v/>
      </c>
      <c r="D101" s="967" t="str">
        <f>IF($G$9=DULIEU!$P93,DULIEU!$O93,"")</f>
        <v/>
      </c>
      <c r="E101" s="967" t="str">
        <f>IF($G$8=DULIEU!$V93,DULIEU!$W93,IF($G$8=DULIEU!$W93,DULIEU!$V93,""))</f>
        <v/>
      </c>
      <c r="F101" s="969" t="str">
        <f>IF($G$9=DULIEU!$P93,DULIEU!$T93,"")</f>
        <v/>
      </c>
      <c r="G101" s="969" t="str">
        <f>IF(LEFT($B101,1)="N",DULIEU!$R93,"")</f>
        <v/>
      </c>
      <c r="H101" s="969" t="str">
        <f>IF(LEFT($B101,1)="N",DULIEU!$X93,"")</f>
        <v/>
      </c>
      <c r="I101" s="969" t="str">
        <f>IF(LEFT($B101,1)="X",DULIEU!$S93,"")</f>
        <v/>
      </c>
      <c r="J101" s="969" t="str">
        <f>IF(LEFT($B101,1)="X",DULIEU!$X93,"")</f>
        <v/>
      </c>
      <c r="K101" s="969">
        <f>IF(SUM(G101:J101)=0,0,$K$14+SUM($G$15:G101)-SUM($I$15:I101))</f>
        <v>0</v>
      </c>
      <c r="L101" s="969">
        <f>IF(SUM(G101:J101)=0,0,$L$14+SUM($H$15:H101)-SUM($J$15:J101))</f>
        <v>0</v>
      </c>
      <c r="M101" s="967"/>
      <c r="N101" s="846" t="str">
        <f t="shared" si="2"/>
        <v/>
      </c>
      <c r="O101" s="958"/>
      <c r="P101" s="420"/>
      <c r="Q101" s="420"/>
      <c r="R101" s="420"/>
      <c r="S101" s="420"/>
    </row>
    <row r="102" spans="1:19" hidden="1">
      <c r="A102" s="420"/>
      <c r="B102" s="967" t="str">
        <f>IF($G$9=DULIEU!$P94,DULIEU!$H94,"")</f>
        <v/>
      </c>
      <c r="C102" s="968" t="str">
        <f>IF($G$9=DULIEU!$P94,DULIEU!$D94,"")</f>
        <v/>
      </c>
      <c r="D102" s="967" t="str">
        <f>IF($G$9=DULIEU!$P94,DULIEU!$O94,"")</f>
        <v/>
      </c>
      <c r="E102" s="967" t="str">
        <f>IF($G$8=DULIEU!$V94,DULIEU!$W94,IF($G$8=DULIEU!$W94,DULIEU!$V94,""))</f>
        <v/>
      </c>
      <c r="F102" s="969" t="str">
        <f>IF($G$9=DULIEU!$P94,DULIEU!$T94,"")</f>
        <v/>
      </c>
      <c r="G102" s="969" t="str">
        <f>IF(LEFT($B102,1)="N",DULIEU!$R94,"")</f>
        <v/>
      </c>
      <c r="H102" s="969" t="str">
        <f>IF(LEFT($B102,1)="N",DULIEU!$X94,"")</f>
        <v/>
      </c>
      <c r="I102" s="969" t="str">
        <f>IF(LEFT($B102,1)="X",DULIEU!$S94,"")</f>
        <v/>
      </c>
      <c r="J102" s="969" t="str">
        <f>IF(LEFT($B102,1)="X",DULIEU!$X94,"")</f>
        <v/>
      </c>
      <c r="K102" s="969">
        <f>IF(SUM(G102:J102)=0,0,$K$14+SUM($G$15:G102)-SUM($I$15:I102))</f>
        <v>0</v>
      </c>
      <c r="L102" s="969">
        <f>IF(SUM(G102:J102)=0,0,$L$14+SUM($H$15:H102)-SUM($J$15:J102))</f>
        <v>0</v>
      </c>
      <c r="M102" s="967"/>
      <c r="N102" s="846" t="str">
        <f t="shared" si="2"/>
        <v/>
      </c>
      <c r="O102" s="958"/>
      <c r="P102" s="420"/>
      <c r="Q102" s="420"/>
      <c r="R102" s="420"/>
      <c r="S102" s="420"/>
    </row>
    <row r="103" spans="1:19" hidden="1">
      <c r="A103" s="420"/>
      <c r="B103" s="967" t="str">
        <f>IF($G$9=DULIEU!$P95,DULIEU!$H95,"")</f>
        <v/>
      </c>
      <c r="C103" s="968" t="str">
        <f>IF($G$9=DULIEU!$P95,DULIEU!$D95,"")</f>
        <v/>
      </c>
      <c r="D103" s="967" t="str">
        <f>IF($G$9=DULIEU!$P95,DULIEU!$O95,"")</f>
        <v/>
      </c>
      <c r="E103" s="967" t="str">
        <f>IF($G$8=DULIEU!$V95,DULIEU!$W95,IF($G$8=DULIEU!$W95,DULIEU!$V95,""))</f>
        <v/>
      </c>
      <c r="F103" s="969" t="str">
        <f>IF($G$9=DULIEU!$P95,DULIEU!$T95,"")</f>
        <v/>
      </c>
      <c r="G103" s="969" t="str">
        <f>IF(LEFT($B103,1)="N",DULIEU!$R95,"")</f>
        <v/>
      </c>
      <c r="H103" s="969" t="str">
        <f>IF(LEFT($B103,1)="N",DULIEU!$X95,"")</f>
        <v/>
      </c>
      <c r="I103" s="969" t="str">
        <f>IF(LEFT($B103,1)="X",DULIEU!$S95,"")</f>
        <v/>
      </c>
      <c r="J103" s="969" t="str">
        <f>IF(LEFT($B103,1)="X",DULIEU!$X95,"")</f>
        <v/>
      </c>
      <c r="K103" s="969">
        <f>IF(SUM(G103:J103)=0,0,$K$14+SUM($G$15:G103)-SUM($I$15:I103))</f>
        <v>0</v>
      </c>
      <c r="L103" s="969">
        <f>IF(SUM(G103:J103)=0,0,$L$14+SUM($H$15:H103)-SUM($J$15:J103))</f>
        <v>0</v>
      </c>
      <c r="M103" s="967"/>
      <c r="N103" s="846" t="str">
        <f t="shared" si="2"/>
        <v/>
      </c>
      <c r="O103" s="958"/>
      <c r="P103" s="420"/>
      <c r="Q103" s="420"/>
      <c r="R103" s="420"/>
      <c r="S103" s="420"/>
    </row>
    <row r="104" spans="1:19" hidden="1">
      <c r="A104" s="420"/>
      <c r="B104" s="967" t="str">
        <f>IF($G$9=DULIEU!$P96,DULIEU!$H96,"")</f>
        <v/>
      </c>
      <c r="C104" s="968" t="str">
        <f>IF($G$9=DULIEU!$P96,DULIEU!$D96,"")</f>
        <v/>
      </c>
      <c r="D104" s="967" t="str">
        <f>IF($G$9=DULIEU!$P96,DULIEU!$O96,"")</f>
        <v/>
      </c>
      <c r="E104" s="967" t="str">
        <f>IF($G$8=DULIEU!$V96,DULIEU!$W96,IF($G$8=DULIEU!$W96,DULIEU!$V96,""))</f>
        <v/>
      </c>
      <c r="F104" s="969" t="str">
        <f>IF($G$9=DULIEU!$P96,DULIEU!$T96,"")</f>
        <v/>
      </c>
      <c r="G104" s="969" t="str">
        <f>IF(LEFT($B104,1)="N",DULIEU!$R96,"")</f>
        <v/>
      </c>
      <c r="H104" s="969" t="str">
        <f>IF(LEFT($B104,1)="N",DULIEU!$X96,"")</f>
        <v/>
      </c>
      <c r="I104" s="969" t="str">
        <f>IF(LEFT($B104,1)="X",DULIEU!$S96,"")</f>
        <v/>
      </c>
      <c r="J104" s="969" t="str">
        <f>IF(LEFT($B104,1)="X",DULIEU!$X96,"")</f>
        <v/>
      </c>
      <c r="K104" s="969">
        <f>IF(SUM(G104:J104)=0,0,$K$14+SUM($G$15:G104)-SUM($I$15:I104))</f>
        <v>0</v>
      </c>
      <c r="L104" s="969">
        <f>IF(SUM(G104:J104)=0,0,$L$14+SUM($H$15:H104)-SUM($J$15:J104))</f>
        <v>0</v>
      </c>
      <c r="M104" s="967"/>
      <c r="N104" s="846" t="str">
        <f t="shared" si="2"/>
        <v/>
      </c>
      <c r="O104" s="958"/>
      <c r="P104" s="420"/>
      <c r="Q104" s="420"/>
      <c r="R104" s="420"/>
      <c r="S104" s="420"/>
    </row>
    <row r="105" spans="1:19" hidden="1">
      <c r="A105" s="420"/>
      <c r="B105" s="967" t="str">
        <f>IF($G$9=DULIEU!$P97,DULIEU!$H97,"")</f>
        <v/>
      </c>
      <c r="C105" s="968" t="str">
        <f>IF($G$9=DULIEU!$P97,DULIEU!$D97,"")</f>
        <v/>
      </c>
      <c r="D105" s="967" t="str">
        <f>IF($G$9=DULIEU!$P97,DULIEU!$O97,"")</f>
        <v/>
      </c>
      <c r="E105" s="967" t="str">
        <f>IF($G$8=DULIEU!$V97,DULIEU!$W97,IF($G$8=DULIEU!$W97,DULIEU!$V97,""))</f>
        <v/>
      </c>
      <c r="F105" s="969" t="str">
        <f>IF($G$9=DULIEU!$P97,DULIEU!$T97,"")</f>
        <v/>
      </c>
      <c r="G105" s="969" t="str">
        <f>IF(LEFT($B105,1)="N",DULIEU!$R97,"")</f>
        <v/>
      </c>
      <c r="H105" s="969" t="str">
        <f>IF(LEFT($B105,1)="N",DULIEU!$X97,"")</f>
        <v/>
      </c>
      <c r="I105" s="969" t="str">
        <f>IF(LEFT($B105,1)="X",DULIEU!$S97,"")</f>
        <v/>
      </c>
      <c r="J105" s="969" t="str">
        <f>IF(LEFT($B105,1)="X",DULIEU!$X97,"")</f>
        <v/>
      </c>
      <c r="K105" s="969">
        <f>IF(SUM(G105:J105)=0,0,$K$14+SUM($G$15:G105)-SUM($I$15:I105))</f>
        <v>0</v>
      </c>
      <c r="L105" s="969">
        <f>IF(SUM(G105:J105)=0,0,$L$14+SUM($H$15:H105)-SUM($J$15:J105))</f>
        <v>0</v>
      </c>
      <c r="M105" s="967"/>
      <c r="N105" s="846" t="str">
        <f t="shared" si="2"/>
        <v/>
      </c>
      <c r="O105" s="958"/>
      <c r="P105" s="420"/>
      <c r="Q105" s="420"/>
      <c r="R105" s="420"/>
      <c r="S105" s="420"/>
    </row>
    <row r="106" spans="1:19" hidden="1">
      <c r="A106" s="420"/>
      <c r="B106" s="967" t="str">
        <f>IF($G$9=DULIEU!$P98,DULIEU!$H98,"")</f>
        <v/>
      </c>
      <c r="C106" s="968" t="str">
        <f>IF($G$9=DULIEU!$P98,DULIEU!$D98,"")</f>
        <v/>
      </c>
      <c r="D106" s="967" t="str">
        <f>IF($G$9=DULIEU!$P98,DULIEU!$O98,"")</f>
        <v/>
      </c>
      <c r="E106" s="967" t="str">
        <f>IF($G$8=DULIEU!$V98,DULIEU!$W98,IF($G$8=DULIEU!$W98,DULIEU!$V98,""))</f>
        <v/>
      </c>
      <c r="F106" s="969" t="str">
        <f>IF($G$9=DULIEU!$P98,DULIEU!$T98,"")</f>
        <v/>
      </c>
      <c r="G106" s="969" t="str">
        <f>IF(LEFT($B106,1)="N",DULIEU!$R98,"")</f>
        <v/>
      </c>
      <c r="H106" s="969" t="str">
        <f>IF(LEFT($B106,1)="N",DULIEU!$X98,"")</f>
        <v/>
      </c>
      <c r="I106" s="969" t="str">
        <f>IF(LEFT($B106,1)="X",DULIEU!$S98,"")</f>
        <v/>
      </c>
      <c r="J106" s="969" t="str">
        <f>IF(LEFT($B106,1)="X",DULIEU!$X98,"")</f>
        <v/>
      </c>
      <c r="K106" s="969">
        <f>IF(SUM(G106:J106)=0,0,$K$14+SUM($G$15:G106)-SUM($I$15:I106))</f>
        <v>0</v>
      </c>
      <c r="L106" s="969">
        <f>IF(SUM(G106:J106)=0,0,$L$14+SUM($H$15:H106)-SUM($J$15:J106))</f>
        <v>0</v>
      </c>
      <c r="M106" s="967"/>
      <c r="N106" s="846" t="str">
        <f t="shared" si="2"/>
        <v/>
      </c>
      <c r="O106" s="958"/>
      <c r="P106" s="420"/>
      <c r="Q106" s="420"/>
      <c r="R106" s="420"/>
      <c r="S106" s="420"/>
    </row>
    <row r="107" spans="1:19" hidden="1">
      <c r="A107" s="420"/>
      <c r="B107" s="967" t="str">
        <f>IF($G$9=DULIEU!$P99,DULIEU!$H99,"")</f>
        <v/>
      </c>
      <c r="C107" s="968" t="str">
        <f>IF($G$9=DULIEU!$P99,DULIEU!$D99,"")</f>
        <v/>
      </c>
      <c r="D107" s="967" t="str">
        <f>IF($G$9=DULIEU!$P99,DULIEU!$O99,"")</f>
        <v/>
      </c>
      <c r="E107" s="967" t="str">
        <f>IF($G$8=DULIEU!$V99,DULIEU!$W99,IF($G$8=DULIEU!$W99,DULIEU!$V99,""))</f>
        <v/>
      </c>
      <c r="F107" s="969" t="str">
        <f>IF($G$9=DULIEU!$P99,DULIEU!$T99,"")</f>
        <v/>
      </c>
      <c r="G107" s="969" t="str">
        <f>IF(LEFT($B107,1)="N",DULIEU!$R99,"")</f>
        <v/>
      </c>
      <c r="H107" s="969" t="str">
        <f>IF(LEFT($B107,1)="N",DULIEU!$X99,"")</f>
        <v/>
      </c>
      <c r="I107" s="969" t="str">
        <f>IF(LEFT($B107,1)="X",DULIEU!$S99,"")</f>
        <v/>
      </c>
      <c r="J107" s="969" t="str">
        <f>IF(LEFT($B107,1)="X",DULIEU!$X99,"")</f>
        <v/>
      </c>
      <c r="K107" s="969">
        <f>IF(SUM(G107:J107)=0,0,$K$14+SUM($G$15:G107)-SUM($I$15:I107))</f>
        <v>0</v>
      </c>
      <c r="L107" s="969">
        <f>IF(SUM(G107:J107)=0,0,$L$14+SUM($H$15:H107)-SUM($J$15:J107))</f>
        <v>0</v>
      </c>
      <c r="M107" s="967"/>
      <c r="N107" s="846" t="str">
        <f t="shared" si="2"/>
        <v/>
      </c>
      <c r="O107" s="958"/>
      <c r="P107" s="420"/>
      <c r="Q107" s="420"/>
      <c r="R107" s="420"/>
      <c r="S107" s="420"/>
    </row>
    <row r="108" spans="1:19" hidden="1">
      <c r="A108" s="420"/>
      <c r="B108" s="967" t="str">
        <f>IF($G$9=DULIEU!$P100,DULIEU!$H100,"")</f>
        <v/>
      </c>
      <c r="C108" s="968" t="str">
        <f>IF($G$9=DULIEU!$P100,DULIEU!$D100,"")</f>
        <v/>
      </c>
      <c r="D108" s="967" t="str">
        <f>IF($G$9=DULIEU!$P100,DULIEU!$O100,"")</f>
        <v/>
      </c>
      <c r="E108" s="967" t="str">
        <f>IF($G$8=DULIEU!$V100,DULIEU!$W100,IF($G$8=DULIEU!$W100,DULIEU!$V100,""))</f>
        <v/>
      </c>
      <c r="F108" s="969" t="str">
        <f>IF($G$9=DULIEU!$P100,DULIEU!$T100,"")</f>
        <v/>
      </c>
      <c r="G108" s="969" t="str">
        <f>IF(LEFT($B108,1)="N",DULIEU!$R100,"")</f>
        <v/>
      </c>
      <c r="H108" s="969" t="str">
        <f>IF(LEFT($B108,1)="N",DULIEU!$X100,"")</f>
        <v/>
      </c>
      <c r="I108" s="969" t="str">
        <f>IF(LEFT($B108,1)="X",DULIEU!$S100,"")</f>
        <v/>
      </c>
      <c r="J108" s="969" t="str">
        <f>IF(LEFT($B108,1)="X",DULIEU!$X100,"")</f>
        <v/>
      </c>
      <c r="K108" s="969">
        <f>IF(SUM(G108:J108)=0,0,$K$14+SUM($G$15:G108)-SUM($I$15:I108))</f>
        <v>0</v>
      </c>
      <c r="L108" s="969">
        <f>IF(SUM(G108:J108)=0,0,$L$14+SUM($H$15:H108)-SUM($J$15:J108))</f>
        <v>0</v>
      </c>
      <c r="M108" s="967"/>
      <c r="N108" s="846" t="str">
        <f t="shared" si="2"/>
        <v/>
      </c>
      <c r="O108" s="958"/>
      <c r="P108" s="420"/>
      <c r="Q108" s="420"/>
      <c r="R108" s="420"/>
      <c r="S108" s="420"/>
    </row>
    <row r="109" spans="1:19" hidden="1">
      <c r="A109" s="420"/>
      <c r="B109" s="967" t="str">
        <f>IF($G$9=DULIEU!$P101,DULIEU!$H101,"")</f>
        <v/>
      </c>
      <c r="C109" s="968" t="str">
        <f>IF($G$9=DULIEU!$P101,DULIEU!$D101,"")</f>
        <v/>
      </c>
      <c r="D109" s="967" t="str">
        <f>IF($G$9=DULIEU!$P101,DULIEU!$O101,"")</f>
        <v/>
      </c>
      <c r="E109" s="967" t="str">
        <f>IF($G$8=DULIEU!$V101,DULIEU!$W101,IF($G$8=DULIEU!$W101,DULIEU!$V101,""))</f>
        <v/>
      </c>
      <c r="F109" s="969" t="str">
        <f>IF($G$9=DULIEU!$P101,DULIEU!$T101,"")</f>
        <v/>
      </c>
      <c r="G109" s="969" t="str">
        <f>IF(LEFT($B109,1)="N",DULIEU!$R101,"")</f>
        <v/>
      </c>
      <c r="H109" s="969" t="str">
        <f>IF(LEFT($B109,1)="N",DULIEU!$X101,"")</f>
        <v/>
      </c>
      <c r="I109" s="969" t="str">
        <f>IF(LEFT($B109,1)="X",DULIEU!$S101,"")</f>
        <v/>
      </c>
      <c r="J109" s="969" t="str">
        <f>IF(LEFT($B109,1)="X",DULIEU!$X101,"")</f>
        <v/>
      </c>
      <c r="K109" s="969">
        <f>IF(SUM(G109:J109)=0,0,$K$14+SUM($G$15:G109)-SUM($I$15:I109))</f>
        <v>0</v>
      </c>
      <c r="L109" s="969">
        <f>IF(SUM(G109:J109)=0,0,$L$14+SUM($H$15:H109)-SUM($J$15:J109))</f>
        <v>0</v>
      </c>
      <c r="M109" s="967"/>
      <c r="N109" s="846" t="str">
        <f t="shared" si="2"/>
        <v/>
      </c>
      <c r="O109" s="958"/>
      <c r="P109" s="420"/>
      <c r="Q109" s="420"/>
      <c r="R109" s="420"/>
      <c r="S109" s="420"/>
    </row>
    <row r="110" spans="1:19" hidden="1">
      <c r="A110" s="420"/>
      <c r="B110" s="967" t="str">
        <f>IF($G$9=DULIEU!$P102,DULIEU!$H102,"")</f>
        <v/>
      </c>
      <c r="C110" s="968" t="str">
        <f>IF($G$9=DULIEU!$P102,DULIEU!$D102,"")</f>
        <v/>
      </c>
      <c r="D110" s="967" t="str">
        <f>IF($G$9=DULIEU!$P102,DULIEU!$O102,"")</f>
        <v/>
      </c>
      <c r="E110" s="967" t="str">
        <f>IF($G$8=DULIEU!$V102,DULIEU!$W102,IF($G$8=DULIEU!$W102,DULIEU!$V102,""))</f>
        <v/>
      </c>
      <c r="F110" s="969" t="str">
        <f>IF($G$9=DULIEU!$P102,DULIEU!$T102,"")</f>
        <v/>
      </c>
      <c r="G110" s="969" t="str">
        <f>IF(LEFT($B110,1)="N",DULIEU!$R102,"")</f>
        <v/>
      </c>
      <c r="H110" s="969" t="str">
        <f>IF(LEFT($B110,1)="N",DULIEU!$X102,"")</f>
        <v/>
      </c>
      <c r="I110" s="969" t="str">
        <f>IF(LEFT($B110,1)="X",DULIEU!$S102,"")</f>
        <v/>
      </c>
      <c r="J110" s="969" t="str">
        <f>IF(LEFT($B110,1)="X",DULIEU!$X102,"")</f>
        <v/>
      </c>
      <c r="K110" s="969">
        <f>IF(SUM(G110:J110)=0,0,$K$14+SUM($G$15:G110)-SUM($I$15:I110))</f>
        <v>0</v>
      </c>
      <c r="L110" s="969">
        <f>IF(SUM(G110:J110)=0,0,$L$14+SUM($H$15:H110)-SUM($J$15:J110))</f>
        <v>0</v>
      </c>
      <c r="M110" s="967"/>
      <c r="N110" s="846" t="str">
        <f t="shared" si="2"/>
        <v/>
      </c>
      <c r="O110" s="958"/>
      <c r="P110" s="420"/>
      <c r="Q110" s="420"/>
      <c r="R110" s="420"/>
      <c r="S110" s="420"/>
    </row>
    <row r="111" spans="1:19" hidden="1">
      <c r="A111" s="420"/>
      <c r="B111" s="967" t="str">
        <f>IF($G$9=DULIEU!$P103,DULIEU!$H103,"")</f>
        <v/>
      </c>
      <c r="C111" s="968" t="str">
        <f>IF($G$9=DULIEU!$P103,DULIEU!$D103,"")</f>
        <v/>
      </c>
      <c r="D111" s="967" t="str">
        <f>IF($G$9=DULIEU!$P103,DULIEU!$O103,"")</f>
        <v/>
      </c>
      <c r="E111" s="967" t="str">
        <f>IF($G$8=DULIEU!$V103,DULIEU!$W103,IF($G$8=DULIEU!$W103,DULIEU!$V103,""))</f>
        <v/>
      </c>
      <c r="F111" s="969" t="str">
        <f>IF($G$9=DULIEU!$P103,DULIEU!$T103,"")</f>
        <v/>
      </c>
      <c r="G111" s="969" t="str">
        <f>IF(LEFT($B111,1)="N",DULIEU!$R103,"")</f>
        <v/>
      </c>
      <c r="H111" s="969" t="str">
        <f>IF(LEFT($B111,1)="N",DULIEU!$X103,"")</f>
        <v/>
      </c>
      <c r="I111" s="969" t="str">
        <f>IF(LEFT($B111,1)="X",DULIEU!$S103,"")</f>
        <v/>
      </c>
      <c r="J111" s="969" t="str">
        <f>IF(LEFT($B111,1)="X",DULIEU!$X103,"")</f>
        <v/>
      </c>
      <c r="K111" s="969">
        <f>IF(SUM(G111:J111)=0,0,$K$14+SUM($G$15:G111)-SUM($I$15:I111))</f>
        <v>0</v>
      </c>
      <c r="L111" s="969">
        <f>IF(SUM(G111:J111)=0,0,$L$14+SUM($H$15:H111)-SUM($J$15:J111))</f>
        <v>0</v>
      </c>
      <c r="M111" s="967"/>
      <c r="N111" s="846" t="str">
        <f t="shared" si="2"/>
        <v/>
      </c>
      <c r="O111" s="958"/>
      <c r="P111" s="420"/>
      <c r="Q111" s="420"/>
      <c r="R111" s="420"/>
      <c r="S111" s="420"/>
    </row>
    <row r="112" spans="1:19" hidden="1">
      <c r="A112" s="420"/>
      <c r="B112" s="967" t="str">
        <f>IF($G$9=DULIEU!$P104,DULIEU!$H104,"")</f>
        <v/>
      </c>
      <c r="C112" s="968" t="str">
        <f>IF($G$9=DULIEU!$P104,DULIEU!$D104,"")</f>
        <v/>
      </c>
      <c r="D112" s="967" t="str">
        <f>IF($G$9=DULIEU!$P104,DULIEU!$O104,"")</f>
        <v/>
      </c>
      <c r="E112" s="967" t="str">
        <f>IF($G$8=DULIEU!$V104,DULIEU!$W104,IF($G$8=DULIEU!$W104,DULIEU!$V104,""))</f>
        <v/>
      </c>
      <c r="F112" s="969" t="str">
        <f>IF($G$9=DULIEU!$P104,DULIEU!$T104,"")</f>
        <v/>
      </c>
      <c r="G112" s="969" t="str">
        <f>IF(LEFT($B112,1)="N",DULIEU!$R104,"")</f>
        <v/>
      </c>
      <c r="H112" s="969" t="str">
        <f>IF(LEFT($B112,1)="N",DULIEU!$X104,"")</f>
        <v/>
      </c>
      <c r="I112" s="969" t="str">
        <f>IF(LEFT($B112,1)="X",DULIEU!$S104,"")</f>
        <v/>
      </c>
      <c r="J112" s="969" t="str">
        <f>IF(LEFT($B112,1)="X",DULIEU!$X104,"")</f>
        <v/>
      </c>
      <c r="K112" s="969">
        <f>IF(SUM(G112:J112)=0,0,$K$14+SUM($G$15:G112)-SUM($I$15:I112))</f>
        <v>0</v>
      </c>
      <c r="L112" s="969">
        <f>IF(SUM(G112:J112)=0,0,$L$14+SUM($H$15:H112)-SUM($J$15:J112))</f>
        <v>0</v>
      </c>
      <c r="M112" s="967"/>
      <c r="N112" s="846" t="str">
        <f t="shared" si="2"/>
        <v/>
      </c>
      <c r="O112" s="958"/>
      <c r="P112" s="420"/>
      <c r="Q112" s="420"/>
      <c r="R112" s="420"/>
      <c r="S112" s="420"/>
    </row>
    <row r="113" spans="1:19" hidden="1">
      <c r="A113" s="420"/>
      <c r="B113" s="967" t="str">
        <f>IF($G$9=DULIEU!$P105,DULIEU!$H105,"")</f>
        <v/>
      </c>
      <c r="C113" s="968" t="str">
        <f>IF($G$9=DULIEU!$P105,DULIEU!$D105,"")</f>
        <v/>
      </c>
      <c r="D113" s="967" t="str">
        <f>IF($G$9=DULIEU!$P105,DULIEU!$O105,"")</f>
        <v/>
      </c>
      <c r="E113" s="967" t="str">
        <f>IF($G$8=DULIEU!$V105,DULIEU!$W105,IF($G$8=DULIEU!$W105,DULIEU!$V105,""))</f>
        <v/>
      </c>
      <c r="F113" s="969" t="str">
        <f>IF($G$9=DULIEU!$P105,DULIEU!$T105,"")</f>
        <v/>
      </c>
      <c r="G113" s="969" t="str">
        <f>IF(LEFT($B113,1)="N",DULIEU!$R105,"")</f>
        <v/>
      </c>
      <c r="H113" s="969" t="str">
        <f>IF(LEFT($B113,1)="N",DULIEU!$X105,"")</f>
        <v/>
      </c>
      <c r="I113" s="969" t="str">
        <f>IF(LEFT($B113,1)="X",DULIEU!$S105,"")</f>
        <v/>
      </c>
      <c r="J113" s="969" t="str">
        <f>IF(LEFT($B113,1)="X",DULIEU!$X105,"")</f>
        <v/>
      </c>
      <c r="K113" s="969">
        <f>IF(SUM(G113:J113)=0,0,$K$14+SUM($G$15:G113)-SUM($I$15:I113))</f>
        <v>0</v>
      </c>
      <c r="L113" s="969">
        <f>IF(SUM(G113:J113)=0,0,$L$14+SUM($H$15:H113)-SUM($J$15:J113))</f>
        <v>0</v>
      </c>
      <c r="M113" s="967"/>
      <c r="N113" s="846" t="str">
        <f t="shared" si="2"/>
        <v/>
      </c>
      <c r="O113" s="958"/>
      <c r="P113" s="420"/>
      <c r="Q113" s="420"/>
      <c r="R113" s="420"/>
      <c r="S113" s="420"/>
    </row>
    <row r="114" spans="1:19" hidden="1">
      <c r="A114" s="420"/>
      <c r="B114" s="967" t="str">
        <f>IF($G$9=DULIEU!$P106,DULIEU!$H106,"")</f>
        <v/>
      </c>
      <c r="C114" s="968" t="str">
        <f>IF($G$9=DULIEU!$P106,DULIEU!$D106,"")</f>
        <v/>
      </c>
      <c r="D114" s="967" t="str">
        <f>IF($G$9=DULIEU!$P106,DULIEU!$O106,"")</f>
        <v/>
      </c>
      <c r="E114" s="967" t="str">
        <f>IF($G$8=DULIEU!$V106,DULIEU!$W106,IF($G$8=DULIEU!$W106,DULIEU!$V106,""))</f>
        <v/>
      </c>
      <c r="F114" s="969" t="str">
        <f>IF($G$9=DULIEU!$P106,DULIEU!$T106,"")</f>
        <v/>
      </c>
      <c r="G114" s="969" t="str">
        <f>IF(LEFT($B114,1)="N",DULIEU!$R106,"")</f>
        <v/>
      </c>
      <c r="H114" s="969" t="str">
        <f>IF(LEFT($B114,1)="N",DULIEU!$X106,"")</f>
        <v/>
      </c>
      <c r="I114" s="969" t="str">
        <f>IF(LEFT($B114,1)="X",DULIEU!$S106,"")</f>
        <v/>
      </c>
      <c r="J114" s="969" t="str">
        <f>IF(LEFT($B114,1)="X",DULIEU!$X106,"")</f>
        <v/>
      </c>
      <c r="K114" s="969">
        <f>IF(SUM(G114:J114)=0,0,$K$14+SUM($G$15:G114)-SUM($I$15:I114))</f>
        <v>0</v>
      </c>
      <c r="L114" s="969">
        <f>IF(SUM(G114:J114)=0,0,$L$14+SUM($H$15:H114)-SUM($J$15:J114))</f>
        <v>0</v>
      </c>
      <c r="M114" s="967"/>
      <c r="N114" s="846" t="str">
        <f t="shared" si="2"/>
        <v/>
      </c>
      <c r="O114" s="958"/>
      <c r="P114" s="420"/>
      <c r="Q114" s="420"/>
      <c r="R114" s="420"/>
      <c r="S114" s="420"/>
    </row>
    <row r="115" spans="1:19" hidden="1">
      <c r="A115" s="420"/>
      <c r="B115" s="967" t="str">
        <f>IF($G$9=DULIEU!$P107,DULIEU!$H107,"")</f>
        <v/>
      </c>
      <c r="C115" s="968" t="str">
        <f>IF($G$9=DULIEU!$P107,DULIEU!$D107,"")</f>
        <v/>
      </c>
      <c r="D115" s="967" t="str">
        <f>IF($G$9=DULIEU!$P107,DULIEU!$O107,"")</f>
        <v/>
      </c>
      <c r="E115" s="967" t="str">
        <f>IF($G$8=DULIEU!$V107,DULIEU!$W107,IF($G$8=DULIEU!$W107,DULIEU!$V107,""))</f>
        <v/>
      </c>
      <c r="F115" s="969" t="str">
        <f>IF($G$9=DULIEU!$P107,DULIEU!$T107,"")</f>
        <v/>
      </c>
      <c r="G115" s="969" t="str">
        <f>IF(LEFT($B115,1)="N",DULIEU!$R107,"")</f>
        <v/>
      </c>
      <c r="H115" s="969" t="str">
        <f>IF(LEFT($B115,1)="N",DULIEU!$X107,"")</f>
        <v/>
      </c>
      <c r="I115" s="969" t="str">
        <f>IF(LEFT($B115,1)="X",DULIEU!$S107,"")</f>
        <v/>
      </c>
      <c r="J115" s="969" t="str">
        <f>IF(LEFT($B115,1)="X",DULIEU!$X107,"")</f>
        <v/>
      </c>
      <c r="K115" s="969">
        <f>IF(SUM(G115:J115)=0,0,$K$14+SUM($G$15:G115)-SUM($I$15:I115))</f>
        <v>0</v>
      </c>
      <c r="L115" s="969">
        <f>IF(SUM(G115:J115)=0,0,$L$14+SUM($H$15:H115)-SUM($J$15:J115))</f>
        <v>0</v>
      </c>
      <c r="M115" s="967"/>
      <c r="N115" s="846" t="str">
        <f t="shared" si="2"/>
        <v/>
      </c>
      <c r="O115" s="958"/>
      <c r="P115" s="420"/>
      <c r="Q115" s="420"/>
      <c r="R115" s="420"/>
      <c r="S115" s="420"/>
    </row>
    <row r="116" spans="1:19" hidden="1">
      <c r="A116" s="420"/>
      <c r="B116" s="967" t="str">
        <f>IF($G$9=DULIEU!$P108,DULIEU!$H108,"")</f>
        <v/>
      </c>
      <c r="C116" s="968" t="str">
        <f>IF($G$9=DULIEU!$P108,DULIEU!$D108,"")</f>
        <v/>
      </c>
      <c r="D116" s="967" t="str">
        <f>IF($G$9=DULIEU!$P108,DULIEU!$O108,"")</f>
        <v/>
      </c>
      <c r="E116" s="967" t="str">
        <f>IF($G$8=DULIEU!$V108,DULIEU!$W108,IF($G$8=DULIEU!$W108,DULIEU!$V108,""))</f>
        <v/>
      </c>
      <c r="F116" s="969" t="str">
        <f>IF($G$9=DULIEU!$P108,DULIEU!$T108,"")</f>
        <v/>
      </c>
      <c r="G116" s="969" t="str">
        <f>IF(LEFT($B116,1)="N",DULIEU!$R108,"")</f>
        <v/>
      </c>
      <c r="H116" s="969" t="str">
        <f>IF(LEFT($B116,1)="N",DULIEU!$X108,"")</f>
        <v/>
      </c>
      <c r="I116" s="969" t="str">
        <f>IF(LEFT($B116,1)="X",DULIEU!$S108,"")</f>
        <v/>
      </c>
      <c r="J116" s="969" t="str">
        <f>IF(LEFT($B116,1)="X",DULIEU!$X108,"")</f>
        <v/>
      </c>
      <c r="K116" s="969">
        <f>IF(SUM(G116:J116)=0,0,$K$14+SUM($G$15:G116)-SUM($I$15:I116))</f>
        <v>0</v>
      </c>
      <c r="L116" s="969">
        <f>IF(SUM(G116:J116)=0,0,$L$14+SUM($H$15:H116)-SUM($J$15:J116))</f>
        <v>0</v>
      </c>
      <c r="M116" s="967"/>
      <c r="N116" s="846" t="str">
        <f t="shared" si="2"/>
        <v/>
      </c>
      <c r="O116" s="958"/>
      <c r="P116" s="420"/>
      <c r="Q116" s="420"/>
      <c r="R116" s="420"/>
      <c r="S116" s="420"/>
    </row>
    <row r="117" spans="1:19">
      <c r="A117" s="420"/>
      <c r="B117" s="967" t="str">
        <f>IF($G$9=DULIEU!$P109,DULIEU!$H109,"")</f>
        <v>bh003</v>
      </c>
      <c r="C117" s="968" t="str">
        <f>IF($G$9=DULIEU!$P109,DULIEU!$D109,"")</f>
        <v>31/12/2015</v>
      </c>
      <c r="D117" s="967" t="str">
        <f>IF($G$9=DULIEU!$P109,DULIEU!$O109,"")</f>
        <v>xuất kho</v>
      </c>
      <c r="E117" s="967" t="str">
        <f>IF($G$8=DULIEU!$V109,DULIEU!$W109,IF($G$8=DULIEU!$W109,DULIEU!$V109,""))</f>
        <v/>
      </c>
      <c r="F117" s="969">
        <f>IF($G$9=DULIEU!$P109,DULIEU!$T109,"")</f>
        <v>5000</v>
      </c>
      <c r="G117" s="969" t="str">
        <f>IF(LEFT($B117,1)="N",DULIEU!$R109,"")</f>
        <v/>
      </c>
      <c r="H117" s="969" t="str">
        <f>IF(LEFT($B117,1)="N",DULIEU!$X109,"")</f>
        <v/>
      </c>
      <c r="I117" s="969" t="str">
        <f>IF(LEFT($B117,1)="X",DULIEU!$S109,"")</f>
        <v/>
      </c>
      <c r="J117" s="969" t="str">
        <f>IF(LEFT($B117,1)="X",DULIEU!$X109,"")</f>
        <v/>
      </c>
      <c r="K117" s="969">
        <f>IF(SUM(G117:J117)=0,0,$K$14+SUM($G$15:G117)-SUM($I$15:I117))</f>
        <v>0</v>
      </c>
      <c r="L117" s="969">
        <f>IF(SUM(G117:J117)=0,0,$L$14+SUM($H$15:H117)-SUM($J$15:J117))</f>
        <v>0</v>
      </c>
      <c r="M117" s="967"/>
      <c r="N117" s="846" t="str">
        <f t="shared" si="2"/>
        <v>x</v>
      </c>
      <c r="O117" s="958"/>
      <c r="P117" s="420"/>
      <c r="Q117" s="420"/>
      <c r="R117" s="420"/>
      <c r="S117" s="420"/>
    </row>
    <row r="118" spans="1:19" hidden="1">
      <c r="A118" s="420"/>
      <c r="B118" s="967" t="str">
        <f>IF($G$9=DULIEU!$P110,DULIEU!$H110,"")</f>
        <v/>
      </c>
      <c r="C118" s="968" t="str">
        <f>IF($G$9=DULIEU!$P110,DULIEU!$D110,"")</f>
        <v/>
      </c>
      <c r="D118" s="967" t="str">
        <f>IF($G$9=DULIEU!$P110,DULIEU!$O110,"")</f>
        <v/>
      </c>
      <c r="E118" s="967" t="str">
        <f>IF($G$8=DULIEU!$V110,DULIEU!$W110,IF($G$8=DULIEU!$W110,DULIEU!$V110,""))</f>
        <v/>
      </c>
      <c r="F118" s="969" t="str">
        <f>IF($G$9=DULIEU!$P110,DULIEU!$T110,"")</f>
        <v/>
      </c>
      <c r="G118" s="969" t="str">
        <f>IF(LEFT($B118,1)="N",DULIEU!$R110,"")</f>
        <v/>
      </c>
      <c r="H118" s="969" t="str">
        <f>IF(LEFT($B118,1)="N",DULIEU!$X110,"")</f>
        <v/>
      </c>
      <c r="I118" s="969" t="str">
        <f>IF(LEFT($B118,1)="X",DULIEU!$S110,"")</f>
        <v/>
      </c>
      <c r="J118" s="969" t="str">
        <f>IF(LEFT($B118,1)="X",DULIEU!$X110,"")</f>
        <v/>
      </c>
      <c r="K118" s="969">
        <f>IF(SUM(G118:J118)=0,0,$K$14+SUM($G$15:G118)-SUM($I$15:I118))</f>
        <v>0</v>
      </c>
      <c r="L118" s="969">
        <f>IF(SUM(G118:J118)=0,0,$L$14+SUM($H$15:H118)-SUM($J$15:J118))</f>
        <v>0</v>
      </c>
      <c r="M118" s="967"/>
      <c r="N118" s="846" t="str">
        <f t="shared" si="2"/>
        <v/>
      </c>
      <c r="O118" s="958"/>
      <c r="P118" s="420"/>
      <c r="Q118" s="420"/>
      <c r="R118" s="420"/>
      <c r="S118" s="420"/>
    </row>
    <row r="119" spans="1:19" hidden="1">
      <c r="A119" s="420"/>
      <c r="B119" s="967" t="str">
        <f>IF($G$9=DULIEU!$P111,DULIEU!$H111,"")</f>
        <v/>
      </c>
      <c r="C119" s="968" t="str">
        <f>IF($G$9=DULIEU!$P111,DULIEU!$D111,"")</f>
        <v/>
      </c>
      <c r="D119" s="967" t="str">
        <f>IF($G$9=DULIEU!$P111,DULIEU!$O111,"")</f>
        <v/>
      </c>
      <c r="E119" s="967" t="str">
        <f>IF($G$8=DULIEU!$V111,DULIEU!$W111,IF($G$8=DULIEU!$W111,DULIEU!$V111,""))</f>
        <v/>
      </c>
      <c r="F119" s="969" t="str">
        <f>IF($G$9=DULIEU!$P111,DULIEU!$T111,"")</f>
        <v/>
      </c>
      <c r="G119" s="969" t="str">
        <f>IF(LEFT($B119,1)="N",DULIEU!$R111,"")</f>
        <v/>
      </c>
      <c r="H119" s="969" t="str">
        <f>IF(LEFT($B119,1)="N",DULIEU!$X111,"")</f>
        <v/>
      </c>
      <c r="I119" s="969" t="str">
        <f>IF(LEFT($B119,1)="X",DULIEU!$S111,"")</f>
        <v/>
      </c>
      <c r="J119" s="969" t="str">
        <f>IF(LEFT($B119,1)="X",DULIEU!$X111,"")</f>
        <v/>
      </c>
      <c r="K119" s="969">
        <f>IF(SUM(G119:J119)=0,0,$K$14+SUM($G$15:G119)-SUM($I$15:I119))</f>
        <v>0</v>
      </c>
      <c r="L119" s="969">
        <f>IF(SUM(G119:J119)=0,0,$L$14+SUM($H$15:H119)-SUM($J$15:J119))</f>
        <v>0</v>
      </c>
      <c r="M119" s="967"/>
      <c r="N119" s="846" t="str">
        <f t="shared" si="2"/>
        <v/>
      </c>
      <c r="O119" s="958"/>
      <c r="P119" s="420"/>
      <c r="Q119" s="420"/>
      <c r="R119" s="420"/>
      <c r="S119" s="420"/>
    </row>
    <row r="120" spans="1:19" hidden="1">
      <c r="A120" s="420"/>
      <c r="B120" s="967" t="str">
        <f>IF($G$9=DULIEU!$P112,DULIEU!$H112,"")</f>
        <v/>
      </c>
      <c r="C120" s="968" t="str">
        <f>IF($G$9=DULIEU!$P112,DULIEU!$D112,"")</f>
        <v/>
      </c>
      <c r="D120" s="967" t="str">
        <f>IF($G$9=DULIEU!$P112,DULIEU!$O112,"")</f>
        <v/>
      </c>
      <c r="E120" s="967" t="str">
        <f>IF($G$8=DULIEU!$V112,DULIEU!$W112,IF($G$8=DULIEU!$W112,DULIEU!$V112,""))</f>
        <v/>
      </c>
      <c r="F120" s="969" t="str">
        <f>IF($G$9=DULIEU!$P112,DULIEU!$T112,"")</f>
        <v/>
      </c>
      <c r="G120" s="969" t="str">
        <f>IF(LEFT($B120,1)="N",DULIEU!$R112,"")</f>
        <v/>
      </c>
      <c r="H120" s="969" t="str">
        <f>IF(LEFT($B120,1)="N",DULIEU!$X112,"")</f>
        <v/>
      </c>
      <c r="I120" s="969" t="str">
        <f>IF(LEFT($B120,1)="X",DULIEU!$S112,"")</f>
        <v/>
      </c>
      <c r="J120" s="969" t="str">
        <f>IF(LEFT($B120,1)="X",DULIEU!$X112,"")</f>
        <v/>
      </c>
      <c r="K120" s="969">
        <f>IF(SUM(G120:J120)=0,0,$K$14+SUM($G$15:G120)-SUM($I$15:I120))</f>
        <v>0</v>
      </c>
      <c r="L120" s="969">
        <f>IF(SUM(G120:J120)=0,0,$L$14+SUM($H$15:H120)-SUM($J$15:J120))</f>
        <v>0</v>
      </c>
      <c r="M120" s="967"/>
      <c r="N120" s="846" t="str">
        <f t="shared" si="2"/>
        <v/>
      </c>
      <c r="O120" s="958"/>
      <c r="P120" s="420"/>
      <c r="Q120" s="420"/>
      <c r="R120" s="420"/>
      <c r="S120" s="420"/>
    </row>
    <row r="121" spans="1:19" hidden="1">
      <c r="A121" s="420"/>
      <c r="B121" s="967" t="str">
        <f>IF($G$9=DULIEU!$P113,DULIEU!$H113,"")</f>
        <v/>
      </c>
      <c r="C121" s="968" t="str">
        <f>IF($G$9=DULIEU!$P113,DULIEU!$D113,"")</f>
        <v/>
      </c>
      <c r="D121" s="967" t="str">
        <f>IF($G$9=DULIEU!$P113,DULIEU!$O113,"")</f>
        <v/>
      </c>
      <c r="E121" s="967" t="str">
        <f>IF($G$8=DULIEU!$V113,DULIEU!$W113,IF($G$8=DULIEU!$W113,DULIEU!$V113,""))</f>
        <v/>
      </c>
      <c r="F121" s="969" t="str">
        <f>IF($G$9=DULIEU!$P113,DULIEU!$T113,"")</f>
        <v/>
      </c>
      <c r="G121" s="969" t="str">
        <f>IF(LEFT($B121,1)="N",DULIEU!$R113,"")</f>
        <v/>
      </c>
      <c r="H121" s="969" t="str">
        <f>IF(LEFT($B121,1)="N",DULIEU!$X113,"")</f>
        <v/>
      </c>
      <c r="I121" s="969" t="str">
        <f>IF(LEFT($B121,1)="X",DULIEU!$S113,"")</f>
        <v/>
      </c>
      <c r="J121" s="969" t="str">
        <f>IF(LEFT($B121,1)="X",DULIEU!$X113,"")</f>
        <v/>
      </c>
      <c r="K121" s="969">
        <f>IF(SUM(G121:J121)=0,0,$K$14+SUM($G$15:G121)-SUM($I$15:I121))</f>
        <v>0</v>
      </c>
      <c r="L121" s="969">
        <f>IF(SUM(G121:J121)=0,0,$L$14+SUM($H$15:H121)-SUM($J$15:J121))</f>
        <v>0</v>
      </c>
      <c r="M121" s="967"/>
      <c r="N121" s="846" t="str">
        <f t="shared" si="2"/>
        <v/>
      </c>
      <c r="O121" s="958"/>
      <c r="P121" s="420"/>
      <c r="Q121" s="420"/>
      <c r="R121" s="420"/>
      <c r="S121" s="420"/>
    </row>
    <row r="122" spans="1:19" hidden="1">
      <c r="A122" s="420"/>
      <c r="B122" s="967" t="str">
        <f>IF($G$9=DULIEU!$P114,DULIEU!$H114,"")</f>
        <v/>
      </c>
      <c r="C122" s="968" t="str">
        <f>IF($G$9=DULIEU!$P114,DULIEU!$D114,"")</f>
        <v/>
      </c>
      <c r="D122" s="967" t="str">
        <f>IF($G$9=DULIEU!$P114,DULIEU!$O114,"")</f>
        <v/>
      </c>
      <c r="E122" s="967" t="str">
        <f>IF($G$8=DULIEU!$V114,DULIEU!$W114,IF($G$8=DULIEU!$W114,DULIEU!$V114,""))</f>
        <v/>
      </c>
      <c r="F122" s="969" t="str">
        <f>IF($G$9=DULIEU!$P114,DULIEU!$T114,"")</f>
        <v/>
      </c>
      <c r="G122" s="969" t="str">
        <f>IF(LEFT($B122,1)="N",DULIEU!$R114,"")</f>
        <v/>
      </c>
      <c r="H122" s="969" t="str">
        <f>IF(LEFT($B122,1)="N",DULIEU!$X114,"")</f>
        <v/>
      </c>
      <c r="I122" s="969" t="str">
        <f>IF(LEFT($B122,1)="X",DULIEU!$S114,"")</f>
        <v/>
      </c>
      <c r="J122" s="969" t="str">
        <f>IF(LEFT($B122,1)="X",DULIEU!$X114,"")</f>
        <v/>
      </c>
      <c r="K122" s="969">
        <f>IF(SUM(G122:J122)=0,0,$K$14+SUM($G$15:G122)-SUM($I$15:I122))</f>
        <v>0</v>
      </c>
      <c r="L122" s="969">
        <f>IF(SUM(G122:J122)=0,0,$L$14+SUM($H$15:H122)-SUM($J$15:J122))</f>
        <v>0</v>
      </c>
      <c r="M122" s="967"/>
      <c r="N122" s="846" t="str">
        <f t="shared" si="2"/>
        <v/>
      </c>
      <c r="O122" s="958"/>
      <c r="P122" s="420"/>
      <c r="Q122" s="420"/>
      <c r="R122" s="420"/>
      <c r="S122" s="420"/>
    </row>
    <row r="123" spans="1:19" hidden="1">
      <c r="A123" s="420"/>
      <c r="B123" s="967" t="str">
        <f>IF($G$9=DULIEU!$P115,DULIEU!$H115,"")</f>
        <v/>
      </c>
      <c r="C123" s="968" t="str">
        <f>IF($G$9=DULIEU!$P115,DULIEU!$D115,"")</f>
        <v/>
      </c>
      <c r="D123" s="967" t="str">
        <f>IF($G$9=DULIEU!$P115,DULIEU!$O115,"")</f>
        <v/>
      </c>
      <c r="E123" s="967" t="str">
        <f>IF($G$8=DULIEU!$V115,DULIEU!$W115,IF($G$8=DULIEU!$W115,DULIEU!$V115,""))</f>
        <v/>
      </c>
      <c r="F123" s="969" t="str">
        <f>IF($G$9=DULIEU!$P115,DULIEU!$T115,"")</f>
        <v/>
      </c>
      <c r="G123" s="969" t="str">
        <f>IF(LEFT($B123,1)="N",DULIEU!$R115,"")</f>
        <v/>
      </c>
      <c r="H123" s="969" t="str">
        <f>IF(LEFT($B123,1)="N",DULIEU!$X115,"")</f>
        <v/>
      </c>
      <c r="I123" s="969" t="str">
        <f>IF(LEFT($B123,1)="X",DULIEU!$S115,"")</f>
        <v/>
      </c>
      <c r="J123" s="969" t="str">
        <f>IF(LEFT($B123,1)="X",DULIEU!$X115,"")</f>
        <v/>
      </c>
      <c r="K123" s="969">
        <f>IF(SUM(G123:J123)=0,0,$K$14+SUM($G$15:G123)-SUM($I$15:I123))</f>
        <v>0</v>
      </c>
      <c r="L123" s="969">
        <f>IF(SUM(G123:J123)=0,0,$L$14+SUM($H$15:H123)-SUM($J$15:J123))</f>
        <v>0</v>
      </c>
      <c r="M123" s="967"/>
      <c r="N123" s="846" t="str">
        <f t="shared" si="2"/>
        <v/>
      </c>
      <c r="O123" s="958"/>
      <c r="P123" s="420"/>
      <c r="Q123" s="420"/>
      <c r="R123" s="420"/>
      <c r="S123" s="420"/>
    </row>
    <row r="124" spans="1:19" hidden="1">
      <c r="A124" s="420"/>
      <c r="B124" s="967" t="str">
        <f>IF($G$9=DULIEU!$P116,DULIEU!$H116,"")</f>
        <v/>
      </c>
      <c r="C124" s="968" t="str">
        <f>IF($G$9=DULIEU!$P116,DULIEU!$D116,"")</f>
        <v/>
      </c>
      <c r="D124" s="967" t="str">
        <f>IF($G$9=DULIEU!$P116,DULIEU!$O116,"")</f>
        <v/>
      </c>
      <c r="E124" s="967" t="str">
        <f>IF($G$8=DULIEU!$V116,DULIEU!$W116,IF($G$8=DULIEU!$W116,DULIEU!$V116,""))</f>
        <v/>
      </c>
      <c r="F124" s="969" t="str">
        <f>IF($G$9=DULIEU!$P116,DULIEU!$T116,"")</f>
        <v/>
      </c>
      <c r="G124" s="969" t="str">
        <f>IF(LEFT($B124,1)="N",DULIEU!$R116,"")</f>
        <v/>
      </c>
      <c r="H124" s="969" t="str">
        <f>IF(LEFT($B124,1)="N",DULIEU!$X116,"")</f>
        <v/>
      </c>
      <c r="I124" s="969" t="str">
        <f>IF(LEFT($B124,1)="X",DULIEU!$S116,"")</f>
        <v/>
      </c>
      <c r="J124" s="969" t="str">
        <f>IF(LEFT($B124,1)="X",DULIEU!$X116,"")</f>
        <v/>
      </c>
      <c r="K124" s="969">
        <f>IF(SUM(G124:J124)=0,0,$K$14+SUM($G$15:G124)-SUM($I$15:I124))</f>
        <v>0</v>
      </c>
      <c r="L124" s="969">
        <f>IF(SUM(G124:J124)=0,0,$L$14+SUM($H$15:H124)-SUM($J$15:J124))</f>
        <v>0</v>
      </c>
      <c r="M124" s="967"/>
      <c r="N124" s="846" t="str">
        <f t="shared" si="2"/>
        <v/>
      </c>
      <c r="O124" s="958"/>
      <c r="P124" s="420"/>
      <c r="Q124" s="420"/>
      <c r="R124" s="420"/>
      <c r="S124" s="420"/>
    </row>
    <row r="125" spans="1:19" hidden="1">
      <c r="A125" s="420"/>
      <c r="B125" s="967" t="str">
        <f>IF($G$9=DULIEU!$P117,DULIEU!$H117,"")</f>
        <v/>
      </c>
      <c r="C125" s="968" t="str">
        <f>IF($G$9=DULIEU!$P117,DULIEU!$D117,"")</f>
        <v/>
      </c>
      <c r="D125" s="967" t="str">
        <f>IF($G$9=DULIEU!$P117,DULIEU!$O117,"")</f>
        <v/>
      </c>
      <c r="E125" s="967" t="str">
        <f>IF($G$8=DULIEU!$V117,DULIEU!$W117,IF($G$8=DULIEU!$W117,DULIEU!$V117,""))</f>
        <v/>
      </c>
      <c r="F125" s="969" t="str">
        <f>IF($G$9=DULIEU!$P117,DULIEU!$T117,"")</f>
        <v/>
      </c>
      <c r="G125" s="969" t="str">
        <f>IF(LEFT($B125,1)="N",DULIEU!$R117,"")</f>
        <v/>
      </c>
      <c r="H125" s="969" t="str">
        <f>IF(LEFT($B125,1)="N",DULIEU!$X117,"")</f>
        <v/>
      </c>
      <c r="I125" s="969" t="str">
        <f>IF(LEFT($B125,1)="X",DULIEU!$S117,"")</f>
        <v/>
      </c>
      <c r="J125" s="969" t="str">
        <f>IF(LEFT($B125,1)="X",DULIEU!$X117,"")</f>
        <v/>
      </c>
      <c r="K125" s="969">
        <f>IF(SUM(G125:J125)=0,0,$K$14+SUM($G$15:G125)-SUM($I$15:I125))</f>
        <v>0</v>
      </c>
      <c r="L125" s="969">
        <f>IF(SUM(G125:J125)=0,0,$L$14+SUM($H$15:H125)-SUM($J$15:J125))</f>
        <v>0</v>
      </c>
      <c r="M125" s="967"/>
      <c r="N125" s="846" t="str">
        <f t="shared" si="2"/>
        <v/>
      </c>
      <c r="O125" s="958"/>
      <c r="P125" s="420"/>
      <c r="Q125" s="420"/>
      <c r="R125" s="420"/>
      <c r="S125" s="420"/>
    </row>
    <row r="126" spans="1:19" hidden="1">
      <c r="A126" s="420"/>
      <c r="B126" s="967" t="str">
        <f>IF($G$9=DULIEU!$P118,DULIEU!$H118,"")</f>
        <v/>
      </c>
      <c r="C126" s="968" t="str">
        <f>IF($G$9=DULIEU!$P118,DULIEU!$D118,"")</f>
        <v/>
      </c>
      <c r="D126" s="967" t="str">
        <f>IF($G$9=DULIEU!$P118,DULIEU!$O118,"")</f>
        <v/>
      </c>
      <c r="E126" s="967" t="str">
        <f>IF($G$8=DULIEU!$V118,DULIEU!$W118,IF($G$8=DULIEU!$W118,DULIEU!$V118,""))</f>
        <v/>
      </c>
      <c r="F126" s="969" t="str">
        <f>IF($G$9=DULIEU!$P118,DULIEU!$T118,"")</f>
        <v/>
      </c>
      <c r="G126" s="969" t="str">
        <f>IF(LEFT($B126,1)="N",DULIEU!$R118,"")</f>
        <v/>
      </c>
      <c r="H126" s="969" t="str">
        <f>IF(LEFT($B126,1)="N",DULIEU!$X118,"")</f>
        <v/>
      </c>
      <c r="I126" s="969" t="str">
        <f>IF(LEFT($B126,1)="X",DULIEU!$S118,"")</f>
        <v/>
      </c>
      <c r="J126" s="969" t="str">
        <f>IF(LEFT($B126,1)="X",DULIEU!$X118,"")</f>
        <v/>
      </c>
      <c r="K126" s="969">
        <f>IF(SUM(G126:J126)=0,0,$K$14+SUM($G$15:G126)-SUM($I$15:I126))</f>
        <v>0</v>
      </c>
      <c r="L126" s="969">
        <f>IF(SUM(G126:J126)=0,0,$L$14+SUM($H$15:H126)-SUM($J$15:J126))</f>
        <v>0</v>
      </c>
      <c r="M126" s="967"/>
      <c r="N126" s="846" t="str">
        <f t="shared" si="2"/>
        <v/>
      </c>
      <c r="O126" s="958"/>
      <c r="P126" s="420"/>
      <c r="Q126" s="420"/>
      <c r="R126" s="420"/>
      <c r="S126" s="420"/>
    </row>
    <row r="127" spans="1:19" hidden="1">
      <c r="A127" s="420"/>
      <c r="B127" s="967" t="str">
        <f>IF($G$9=DULIEU!$P119,DULIEU!$H119,"")</f>
        <v/>
      </c>
      <c r="C127" s="968" t="str">
        <f>IF($G$9=DULIEU!$P119,DULIEU!$D119,"")</f>
        <v/>
      </c>
      <c r="D127" s="967" t="str">
        <f>IF($G$9=DULIEU!$P119,DULIEU!$O119,"")</f>
        <v/>
      </c>
      <c r="E127" s="967" t="str">
        <f>IF($G$8=DULIEU!$V119,DULIEU!$W119,IF($G$8=DULIEU!$W119,DULIEU!$V119,""))</f>
        <v/>
      </c>
      <c r="F127" s="969" t="str">
        <f>IF($G$9=DULIEU!$P119,DULIEU!$T119,"")</f>
        <v/>
      </c>
      <c r="G127" s="969" t="str">
        <f>IF(LEFT($B127,1)="N",DULIEU!$R119,"")</f>
        <v/>
      </c>
      <c r="H127" s="969" t="str">
        <f>IF(LEFT($B127,1)="N",DULIEU!$X119,"")</f>
        <v/>
      </c>
      <c r="I127" s="969" t="str">
        <f>IF(LEFT($B127,1)="X",DULIEU!$S119,"")</f>
        <v/>
      </c>
      <c r="J127" s="969" t="str">
        <f>IF(LEFT($B127,1)="X",DULIEU!$X119,"")</f>
        <v/>
      </c>
      <c r="K127" s="969">
        <f>IF(SUM(G127:J127)=0,0,$K$14+SUM($G$15:G127)-SUM($I$15:I127))</f>
        <v>0</v>
      </c>
      <c r="L127" s="969">
        <f>IF(SUM(G127:J127)=0,0,$L$14+SUM($H$15:H127)-SUM($J$15:J127))</f>
        <v>0</v>
      </c>
      <c r="M127" s="967"/>
      <c r="N127" s="846" t="str">
        <f t="shared" si="2"/>
        <v/>
      </c>
      <c r="O127" s="958"/>
      <c r="P127" s="420"/>
      <c r="Q127" s="420"/>
      <c r="R127" s="420"/>
      <c r="S127" s="420"/>
    </row>
    <row r="128" spans="1:19" hidden="1">
      <c r="A128" s="420"/>
      <c r="B128" s="967" t="str">
        <f>IF($G$9=DULIEU!$P120,DULIEU!$H120,"")</f>
        <v/>
      </c>
      <c r="C128" s="968" t="str">
        <f>IF($G$9=DULIEU!$P120,DULIEU!$D120,"")</f>
        <v/>
      </c>
      <c r="D128" s="967" t="str">
        <f>IF($G$9=DULIEU!$P120,DULIEU!$O120,"")</f>
        <v/>
      </c>
      <c r="E128" s="967" t="str">
        <f>IF($G$8=DULIEU!$V120,DULIEU!$W120,IF($G$8=DULIEU!$W120,DULIEU!$V120,""))</f>
        <v/>
      </c>
      <c r="F128" s="969" t="str">
        <f>IF($G$9=DULIEU!$P120,DULIEU!$T120,"")</f>
        <v/>
      </c>
      <c r="G128" s="969" t="str">
        <f>IF(LEFT($B128,1)="N",DULIEU!$R120,"")</f>
        <v/>
      </c>
      <c r="H128" s="969" t="str">
        <f>IF(LEFT($B128,1)="N",DULIEU!$X120,"")</f>
        <v/>
      </c>
      <c r="I128" s="969" t="str">
        <f>IF(LEFT($B128,1)="X",DULIEU!$S120,"")</f>
        <v/>
      </c>
      <c r="J128" s="969" t="str">
        <f>IF(LEFT($B128,1)="X",DULIEU!$X120,"")</f>
        <v/>
      </c>
      <c r="K128" s="969">
        <f>IF(SUM(G128:J128)=0,0,$K$14+SUM($G$15:G128)-SUM($I$15:I128))</f>
        <v>0</v>
      </c>
      <c r="L128" s="969">
        <f>IF(SUM(G128:J128)=0,0,$L$14+SUM($H$15:H128)-SUM($J$15:J128))</f>
        <v>0</v>
      </c>
      <c r="M128" s="967"/>
      <c r="N128" s="846" t="str">
        <f t="shared" si="2"/>
        <v/>
      </c>
      <c r="O128" s="958"/>
      <c r="P128" s="420"/>
      <c r="Q128" s="420"/>
      <c r="R128" s="420"/>
      <c r="S128" s="420"/>
    </row>
    <row r="129" spans="1:19" hidden="1">
      <c r="A129" s="420"/>
      <c r="B129" s="967" t="str">
        <f>IF($G$9=DULIEU!$P121,DULIEU!$H121,"")</f>
        <v/>
      </c>
      <c r="C129" s="968" t="str">
        <f>IF($G$9=DULIEU!$P121,DULIEU!$D121,"")</f>
        <v/>
      </c>
      <c r="D129" s="967" t="str">
        <f>IF($G$9=DULIEU!$P121,DULIEU!$O121,"")</f>
        <v/>
      </c>
      <c r="E129" s="967" t="str">
        <f>IF($G$8=DULIEU!$V121,DULIEU!$W121,IF($G$8=DULIEU!$W121,DULIEU!$V121,""))</f>
        <v/>
      </c>
      <c r="F129" s="969" t="str">
        <f>IF($G$9=DULIEU!$P121,DULIEU!$T121,"")</f>
        <v/>
      </c>
      <c r="G129" s="969" t="str">
        <f>IF(LEFT($B129,1)="N",DULIEU!$R121,"")</f>
        <v/>
      </c>
      <c r="H129" s="969" t="str">
        <f>IF(LEFT($B129,1)="N",DULIEU!$X121,"")</f>
        <v/>
      </c>
      <c r="I129" s="969" t="str">
        <f>IF(LEFT($B129,1)="X",DULIEU!$S121,"")</f>
        <v/>
      </c>
      <c r="J129" s="969" t="str">
        <f>IF(LEFT($B129,1)="X",DULIEU!$X121,"")</f>
        <v/>
      </c>
      <c r="K129" s="969">
        <f>IF(SUM(G129:J129)=0,0,$K$14+SUM($G$15:G129)-SUM($I$15:I129))</f>
        <v>0</v>
      </c>
      <c r="L129" s="969">
        <f>IF(SUM(G129:J129)=0,0,$L$14+SUM($H$15:H129)-SUM($J$15:J129))</f>
        <v>0</v>
      </c>
      <c r="M129" s="967"/>
      <c r="N129" s="846" t="str">
        <f t="shared" si="2"/>
        <v/>
      </c>
      <c r="O129" s="958"/>
      <c r="P129" s="420"/>
      <c r="Q129" s="420"/>
      <c r="R129" s="420"/>
      <c r="S129" s="420"/>
    </row>
    <row r="130" spans="1:19" hidden="1">
      <c r="A130" s="420"/>
      <c r="B130" s="967" t="str">
        <f>IF($G$9=DULIEU!$P122,DULIEU!$H122,"")</f>
        <v/>
      </c>
      <c r="C130" s="968" t="str">
        <f>IF($G$9=DULIEU!$P122,DULIEU!$D122,"")</f>
        <v/>
      </c>
      <c r="D130" s="967" t="str">
        <f>IF($G$9=DULIEU!$P122,DULIEU!$O122,"")</f>
        <v/>
      </c>
      <c r="E130" s="967" t="str">
        <f>IF($G$8=DULIEU!$V122,DULIEU!$W122,IF($G$8=DULIEU!$W122,DULIEU!$V122,""))</f>
        <v/>
      </c>
      <c r="F130" s="969" t="str">
        <f>IF($G$9=DULIEU!$P122,DULIEU!$T122,"")</f>
        <v/>
      </c>
      <c r="G130" s="969" t="str">
        <f>IF(LEFT($B130,1)="N",DULIEU!$R122,"")</f>
        <v/>
      </c>
      <c r="H130" s="969" t="str">
        <f>IF(LEFT($B130,1)="N",DULIEU!$X122,"")</f>
        <v/>
      </c>
      <c r="I130" s="969" t="str">
        <f>IF(LEFT($B130,1)="X",DULIEU!$S122,"")</f>
        <v/>
      </c>
      <c r="J130" s="969" t="str">
        <f>IF(LEFT($B130,1)="X",DULIEU!$X122,"")</f>
        <v/>
      </c>
      <c r="K130" s="969">
        <f>IF(SUM(G130:J130)=0,0,$K$14+SUM($G$15:G130)-SUM($I$15:I130))</f>
        <v>0</v>
      </c>
      <c r="L130" s="969">
        <f>IF(SUM(G130:J130)=0,0,$L$14+SUM($H$15:H130)-SUM($J$15:J130))</f>
        <v>0</v>
      </c>
      <c r="M130" s="967"/>
      <c r="N130" s="846" t="str">
        <f t="shared" si="2"/>
        <v/>
      </c>
      <c r="O130" s="958"/>
      <c r="P130" s="420"/>
      <c r="Q130" s="420"/>
      <c r="R130" s="420"/>
      <c r="S130" s="420"/>
    </row>
    <row r="131" spans="1:19" hidden="1">
      <c r="A131" s="420"/>
      <c r="B131" s="967" t="str">
        <f>IF($G$9=DULIEU!$P123,DULIEU!$H123,"")</f>
        <v/>
      </c>
      <c r="C131" s="968" t="str">
        <f>IF($G$9=DULIEU!$P123,DULIEU!$D123,"")</f>
        <v/>
      </c>
      <c r="D131" s="967" t="str">
        <f>IF($G$9=DULIEU!$P123,DULIEU!$O123,"")</f>
        <v/>
      </c>
      <c r="E131" s="967" t="str">
        <f>IF($G$8=DULIEU!$V123,DULIEU!$W123,IF($G$8=DULIEU!$W123,DULIEU!$V123,""))</f>
        <v/>
      </c>
      <c r="F131" s="969" t="str">
        <f>IF($G$9=DULIEU!$P123,DULIEU!$T123,"")</f>
        <v/>
      </c>
      <c r="G131" s="969" t="str">
        <f>IF(LEFT($B131,1)="N",DULIEU!$R123,"")</f>
        <v/>
      </c>
      <c r="H131" s="969" t="str">
        <f>IF(LEFT($B131,1)="N",DULIEU!$X123,"")</f>
        <v/>
      </c>
      <c r="I131" s="969" t="str">
        <f>IF(LEFT($B131,1)="X",DULIEU!$S123,"")</f>
        <v/>
      </c>
      <c r="J131" s="969" t="str">
        <f>IF(LEFT($B131,1)="X",DULIEU!$X123,"")</f>
        <v/>
      </c>
      <c r="K131" s="969">
        <f>IF(SUM(G131:J131)=0,0,$K$14+SUM($G$15:G131)-SUM($I$15:I131))</f>
        <v>0</v>
      </c>
      <c r="L131" s="969">
        <f>IF(SUM(G131:J131)=0,0,$L$14+SUM($H$15:H131)-SUM($J$15:J131))</f>
        <v>0</v>
      </c>
      <c r="M131" s="967"/>
      <c r="N131" s="846" t="str">
        <f t="shared" si="2"/>
        <v/>
      </c>
      <c r="O131" s="958"/>
      <c r="P131" s="420"/>
      <c r="Q131" s="420"/>
      <c r="R131" s="420"/>
      <c r="S131" s="420"/>
    </row>
    <row r="132" spans="1:19" hidden="1">
      <c r="A132" s="420"/>
      <c r="B132" s="967" t="str">
        <f>IF($G$9=DULIEU!$P124,DULIEU!$H124,"")</f>
        <v/>
      </c>
      <c r="C132" s="968" t="str">
        <f>IF($G$9=DULIEU!$P124,DULIEU!$D124,"")</f>
        <v/>
      </c>
      <c r="D132" s="967" t="str">
        <f>IF($G$9=DULIEU!$P124,DULIEU!$O124,"")</f>
        <v/>
      </c>
      <c r="E132" s="967" t="str">
        <f>IF($G$8=DULIEU!$V124,DULIEU!$W124,IF($G$8=DULIEU!$W124,DULIEU!$V124,""))</f>
        <v/>
      </c>
      <c r="F132" s="969" t="str">
        <f>IF($G$9=DULIEU!$P124,DULIEU!$T124,"")</f>
        <v/>
      </c>
      <c r="G132" s="969" t="str">
        <f>IF(LEFT($B132,1)="N",DULIEU!$R124,"")</f>
        <v/>
      </c>
      <c r="H132" s="969" t="str">
        <f>IF(LEFT($B132,1)="N",DULIEU!$X124,"")</f>
        <v/>
      </c>
      <c r="I132" s="969" t="str">
        <f>IF(LEFT($B132,1)="X",DULIEU!$S124,"")</f>
        <v/>
      </c>
      <c r="J132" s="969" t="str">
        <f>IF(LEFT($B132,1)="X",DULIEU!$X124,"")</f>
        <v/>
      </c>
      <c r="K132" s="969">
        <f>IF(SUM(G132:J132)=0,0,$K$14+SUM($G$15:G132)-SUM($I$15:I132))</f>
        <v>0</v>
      </c>
      <c r="L132" s="969">
        <f>IF(SUM(G132:J132)=0,0,$L$14+SUM($H$15:H132)-SUM($J$15:J132))</f>
        <v>0</v>
      </c>
      <c r="M132" s="967"/>
      <c r="N132" s="846" t="str">
        <f t="shared" si="2"/>
        <v/>
      </c>
      <c r="O132" s="958"/>
      <c r="P132" s="420"/>
      <c r="Q132" s="420"/>
      <c r="R132" s="420"/>
      <c r="S132" s="420"/>
    </row>
    <row r="133" spans="1:19" hidden="1">
      <c r="A133" s="420"/>
      <c r="B133" s="967" t="str">
        <f>IF($G$9=DULIEU!$P125,DULIEU!$H125,"")</f>
        <v/>
      </c>
      <c r="C133" s="968" t="str">
        <f>IF($G$9=DULIEU!$P125,DULIEU!$D125,"")</f>
        <v/>
      </c>
      <c r="D133" s="967" t="str">
        <f>IF($G$9=DULIEU!$P125,DULIEU!$O125,"")</f>
        <v/>
      </c>
      <c r="E133" s="967" t="str">
        <f>IF($G$8=DULIEU!$V125,DULIEU!$W125,IF($G$8=DULIEU!$W125,DULIEU!$V125,""))</f>
        <v/>
      </c>
      <c r="F133" s="969" t="str">
        <f>IF($G$9=DULIEU!$P125,DULIEU!$T125,"")</f>
        <v/>
      </c>
      <c r="G133" s="969" t="str">
        <f>IF(LEFT($B133,1)="N",DULIEU!$R125,"")</f>
        <v/>
      </c>
      <c r="H133" s="969" t="str">
        <f>IF(LEFT($B133,1)="N",DULIEU!$X125,"")</f>
        <v/>
      </c>
      <c r="I133" s="969" t="str">
        <f>IF(LEFT($B133,1)="X",DULIEU!$S125,"")</f>
        <v/>
      </c>
      <c r="J133" s="969" t="str">
        <f>IF(LEFT($B133,1)="X",DULIEU!$X125,"")</f>
        <v/>
      </c>
      <c r="K133" s="969">
        <f>IF(SUM(G133:J133)=0,0,$K$14+SUM($G$15:G133)-SUM($I$15:I133))</f>
        <v>0</v>
      </c>
      <c r="L133" s="969">
        <f>IF(SUM(G133:J133)=0,0,$L$14+SUM($H$15:H133)-SUM($J$15:J133))</f>
        <v>0</v>
      </c>
      <c r="M133" s="967"/>
      <c r="N133" s="846" t="str">
        <f t="shared" si="2"/>
        <v/>
      </c>
      <c r="O133" s="958"/>
      <c r="P133" s="420"/>
      <c r="Q133" s="420"/>
      <c r="R133" s="420"/>
      <c r="S133" s="420"/>
    </row>
    <row r="134" spans="1:19" hidden="1">
      <c r="A134" s="420"/>
      <c r="B134" s="967" t="str">
        <f>IF($G$9=DULIEU!$P126,DULIEU!$H126,"")</f>
        <v/>
      </c>
      <c r="C134" s="968" t="str">
        <f>IF($G$9=DULIEU!$P126,DULIEU!$D126,"")</f>
        <v/>
      </c>
      <c r="D134" s="967" t="str">
        <f>IF($G$9=DULIEU!$P126,DULIEU!$O126,"")</f>
        <v/>
      </c>
      <c r="E134" s="967" t="str">
        <f>IF($G$8=DULIEU!$V126,DULIEU!$W126,IF($G$8=DULIEU!$W126,DULIEU!$V126,""))</f>
        <v/>
      </c>
      <c r="F134" s="969" t="str">
        <f>IF($G$9=DULIEU!$P126,DULIEU!$T126,"")</f>
        <v/>
      </c>
      <c r="G134" s="969" t="str">
        <f>IF(LEFT($B134,1)="N",DULIEU!$R126,"")</f>
        <v/>
      </c>
      <c r="H134" s="969" t="str">
        <f>IF(LEFT($B134,1)="N",DULIEU!$X126,"")</f>
        <v/>
      </c>
      <c r="I134" s="969" t="str">
        <f>IF(LEFT($B134,1)="X",DULIEU!$S126,"")</f>
        <v/>
      </c>
      <c r="J134" s="969" t="str">
        <f>IF(LEFT($B134,1)="X",DULIEU!$X126,"")</f>
        <v/>
      </c>
      <c r="K134" s="969">
        <f>IF(SUM(G134:J134)=0,0,$K$14+SUM($G$15:G134)-SUM($I$15:I134))</f>
        <v>0</v>
      </c>
      <c r="L134" s="969">
        <f>IF(SUM(G134:J134)=0,0,$L$14+SUM($H$15:H134)-SUM($J$15:J134))</f>
        <v>0</v>
      </c>
      <c r="M134" s="967"/>
      <c r="N134" s="846" t="str">
        <f t="shared" si="2"/>
        <v/>
      </c>
      <c r="O134" s="958"/>
      <c r="P134" s="420"/>
      <c r="Q134" s="420"/>
      <c r="R134" s="420"/>
      <c r="S134" s="420"/>
    </row>
    <row r="135" spans="1:19" hidden="1">
      <c r="A135" s="420"/>
      <c r="B135" s="967" t="str">
        <f>IF($G$9=DULIEU!$P127,DULIEU!$H127,"")</f>
        <v/>
      </c>
      <c r="C135" s="968" t="str">
        <f>IF($G$9=DULIEU!$P127,DULIEU!$D127,"")</f>
        <v/>
      </c>
      <c r="D135" s="967" t="str">
        <f>IF($G$9=DULIEU!$P127,DULIEU!$O127,"")</f>
        <v/>
      </c>
      <c r="E135" s="967" t="str">
        <f>IF($G$8=DULIEU!$V127,DULIEU!$W127,IF($G$8=DULIEU!$W127,DULIEU!$V127,""))</f>
        <v/>
      </c>
      <c r="F135" s="969" t="str">
        <f>IF($G$9=DULIEU!$P127,DULIEU!$T127,"")</f>
        <v/>
      </c>
      <c r="G135" s="969" t="str">
        <f>IF(LEFT($B135,1)="N",DULIEU!$R127,"")</f>
        <v/>
      </c>
      <c r="H135" s="969" t="str">
        <f>IF(LEFT($B135,1)="N",DULIEU!$X127,"")</f>
        <v/>
      </c>
      <c r="I135" s="969" t="str">
        <f>IF(LEFT($B135,1)="X",DULIEU!$S127,"")</f>
        <v/>
      </c>
      <c r="J135" s="969" t="str">
        <f>IF(LEFT($B135,1)="X",DULIEU!$X127,"")</f>
        <v/>
      </c>
      <c r="K135" s="969">
        <f>IF(SUM(G135:J135)=0,0,$K$14+SUM($G$15:G135)-SUM($I$15:I135))</f>
        <v>0</v>
      </c>
      <c r="L135" s="969">
        <f>IF(SUM(G135:J135)=0,0,$L$14+SUM($H$15:H135)-SUM($J$15:J135))</f>
        <v>0</v>
      </c>
      <c r="M135" s="967"/>
      <c r="N135" s="846" t="str">
        <f t="shared" si="2"/>
        <v/>
      </c>
      <c r="O135" s="958"/>
      <c r="P135" s="420"/>
      <c r="Q135" s="420"/>
      <c r="R135" s="420"/>
      <c r="S135" s="420"/>
    </row>
    <row r="136" spans="1:19" hidden="1">
      <c r="A136" s="420"/>
      <c r="B136" s="967" t="str">
        <f>IF($G$9=DULIEU!$P128,DULIEU!$H128,"")</f>
        <v/>
      </c>
      <c r="C136" s="968" t="str">
        <f>IF($G$9=DULIEU!$P128,DULIEU!$D128,"")</f>
        <v/>
      </c>
      <c r="D136" s="967" t="str">
        <f>IF($G$9=DULIEU!$P128,DULIEU!$O128,"")</f>
        <v/>
      </c>
      <c r="E136" s="967" t="str">
        <f>IF($G$8=DULIEU!$V128,DULIEU!$W128,IF($G$8=DULIEU!$W128,DULIEU!$V128,""))</f>
        <v/>
      </c>
      <c r="F136" s="969" t="str">
        <f>IF($G$9=DULIEU!$P128,DULIEU!$T128,"")</f>
        <v/>
      </c>
      <c r="G136" s="969" t="str">
        <f>IF(LEFT($B136,1)="N",DULIEU!$R128,"")</f>
        <v/>
      </c>
      <c r="H136" s="969" t="str">
        <f>IF(LEFT($B136,1)="N",DULIEU!$X128,"")</f>
        <v/>
      </c>
      <c r="I136" s="969" t="str">
        <f>IF(LEFT($B136,1)="X",DULIEU!$S128,"")</f>
        <v/>
      </c>
      <c r="J136" s="969" t="str">
        <f>IF(LEFT($B136,1)="X",DULIEU!$X128,"")</f>
        <v/>
      </c>
      <c r="K136" s="969">
        <f>IF(SUM(G136:J136)=0,0,$K$14+SUM($G$15:G136)-SUM($I$15:I136))</f>
        <v>0</v>
      </c>
      <c r="L136" s="969">
        <f>IF(SUM(G136:J136)=0,0,$L$14+SUM($H$15:H136)-SUM($J$15:J136))</f>
        <v>0</v>
      </c>
      <c r="M136" s="967"/>
      <c r="N136" s="846" t="str">
        <f t="shared" si="2"/>
        <v/>
      </c>
      <c r="O136" s="958"/>
      <c r="P136" s="420"/>
      <c r="Q136" s="420"/>
      <c r="R136" s="420"/>
      <c r="S136" s="420"/>
    </row>
    <row r="137" spans="1:19" hidden="1">
      <c r="A137" s="420"/>
      <c r="B137" s="967" t="str">
        <f>IF($G$9=DULIEU!$P129,DULIEU!$H129,"")</f>
        <v/>
      </c>
      <c r="C137" s="968" t="str">
        <f>IF($G$9=DULIEU!$P129,DULIEU!$D129,"")</f>
        <v/>
      </c>
      <c r="D137" s="967" t="str">
        <f>IF($G$9=DULIEU!$P129,DULIEU!$O129,"")</f>
        <v/>
      </c>
      <c r="E137" s="967" t="str">
        <f>IF($G$8=DULIEU!$V129,DULIEU!$W129,IF($G$8=DULIEU!$W129,DULIEU!$V129,""))</f>
        <v/>
      </c>
      <c r="F137" s="969" t="str">
        <f>IF($G$9=DULIEU!$P129,DULIEU!$T129,"")</f>
        <v/>
      </c>
      <c r="G137" s="969" t="str">
        <f>IF(LEFT($B137,1)="N",DULIEU!$R129,"")</f>
        <v/>
      </c>
      <c r="H137" s="969" t="str">
        <f>IF(LEFT($B137,1)="N",DULIEU!$X129,"")</f>
        <v/>
      </c>
      <c r="I137" s="969" t="str">
        <f>IF(LEFT($B137,1)="X",DULIEU!$S129,"")</f>
        <v/>
      </c>
      <c r="J137" s="969" t="str">
        <f>IF(LEFT($B137,1)="X",DULIEU!$X129,"")</f>
        <v/>
      </c>
      <c r="K137" s="969">
        <f>IF(SUM(G137:J137)=0,0,$K$14+SUM($G$15:G137)-SUM($I$15:I137))</f>
        <v>0</v>
      </c>
      <c r="L137" s="969">
        <f>IF(SUM(G137:J137)=0,0,$L$14+SUM($H$15:H137)-SUM($J$15:J137))</f>
        <v>0</v>
      </c>
      <c r="M137" s="967"/>
      <c r="N137" s="846" t="str">
        <f t="shared" si="2"/>
        <v/>
      </c>
      <c r="O137" s="958"/>
      <c r="P137" s="420"/>
      <c r="Q137" s="420"/>
      <c r="R137" s="420"/>
      <c r="S137" s="420"/>
    </row>
    <row r="138" spans="1:19" hidden="1">
      <c r="A138" s="420"/>
      <c r="B138" s="967" t="str">
        <f>IF($G$9=DULIEU!$P130,DULIEU!$H130,"")</f>
        <v/>
      </c>
      <c r="C138" s="968" t="str">
        <f>IF($G$9=DULIEU!$P130,DULIEU!$D130,"")</f>
        <v/>
      </c>
      <c r="D138" s="967" t="str">
        <f>IF($G$9=DULIEU!$P130,DULIEU!$O130,"")</f>
        <v/>
      </c>
      <c r="E138" s="967" t="str">
        <f>IF($G$8=DULIEU!$V130,DULIEU!$W130,IF($G$8=DULIEU!$W130,DULIEU!$V130,""))</f>
        <v/>
      </c>
      <c r="F138" s="969" t="str">
        <f>IF($G$9=DULIEU!$P130,DULIEU!$T130,"")</f>
        <v/>
      </c>
      <c r="G138" s="969" t="str">
        <f>IF(LEFT($B138,1)="N",DULIEU!$R130,"")</f>
        <v/>
      </c>
      <c r="H138" s="969" t="str">
        <f>IF(LEFT($B138,1)="N",DULIEU!$X130,"")</f>
        <v/>
      </c>
      <c r="I138" s="969" t="str">
        <f>IF(LEFT($B138,1)="X",DULIEU!$S130,"")</f>
        <v/>
      </c>
      <c r="J138" s="969" t="str">
        <f>IF(LEFT($B138,1)="X",DULIEU!$X130,"")</f>
        <v/>
      </c>
      <c r="K138" s="969">
        <f>IF(SUM(G138:J138)=0,0,$K$14+SUM($G$15:G138)-SUM($I$15:I138))</f>
        <v>0</v>
      </c>
      <c r="L138" s="969">
        <f>IF(SUM(G138:J138)=0,0,$L$14+SUM($H$15:H138)-SUM($J$15:J138))</f>
        <v>0</v>
      </c>
      <c r="M138" s="967"/>
      <c r="N138" s="846" t="str">
        <f t="shared" si="2"/>
        <v/>
      </c>
      <c r="O138" s="958"/>
      <c r="P138" s="420"/>
      <c r="Q138" s="420"/>
      <c r="R138" s="420"/>
      <c r="S138" s="420"/>
    </row>
    <row r="139" spans="1:19" hidden="1">
      <c r="A139" s="420"/>
      <c r="B139" s="967" t="str">
        <f>IF($G$9=DULIEU!$P131,DULIEU!$H131,"")</f>
        <v/>
      </c>
      <c r="C139" s="968" t="str">
        <f>IF($G$9=DULIEU!$P131,DULIEU!$D131,"")</f>
        <v/>
      </c>
      <c r="D139" s="967" t="str">
        <f>IF($G$9=DULIEU!$P131,DULIEU!$O131,"")</f>
        <v/>
      </c>
      <c r="E139" s="967" t="str">
        <f>IF($G$8=DULIEU!$V131,DULIEU!$W131,IF($G$8=DULIEU!$W131,DULIEU!$V131,""))</f>
        <v/>
      </c>
      <c r="F139" s="969" t="str">
        <f>IF($G$9=DULIEU!$P131,DULIEU!$T131,"")</f>
        <v/>
      </c>
      <c r="G139" s="969" t="str">
        <f>IF(LEFT($B139,1)="N",DULIEU!$R131,"")</f>
        <v/>
      </c>
      <c r="H139" s="969" t="str">
        <f>IF(LEFT($B139,1)="N",DULIEU!$X131,"")</f>
        <v/>
      </c>
      <c r="I139" s="969" t="str">
        <f>IF(LEFT($B139,1)="X",DULIEU!$S131,"")</f>
        <v/>
      </c>
      <c r="J139" s="969" t="str">
        <f>IF(LEFT($B139,1)="X",DULIEU!$X131,"")</f>
        <v/>
      </c>
      <c r="K139" s="969">
        <f>IF(SUM(G139:J139)=0,0,$K$14+SUM($G$15:G139)-SUM($I$15:I139))</f>
        <v>0</v>
      </c>
      <c r="L139" s="969">
        <f>IF(SUM(G139:J139)=0,0,$L$14+SUM($H$15:H139)-SUM($J$15:J139))</f>
        <v>0</v>
      </c>
      <c r="M139" s="967"/>
      <c r="N139" s="846" t="str">
        <f t="shared" si="2"/>
        <v/>
      </c>
      <c r="O139" s="958"/>
      <c r="P139" s="420"/>
      <c r="Q139" s="420"/>
      <c r="R139" s="420"/>
      <c r="S139" s="420"/>
    </row>
    <row r="140" spans="1:19" hidden="1">
      <c r="A140" s="420"/>
      <c r="B140" s="967" t="str">
        <f>IF($G$9=DULIEU!$P132,DULIEU!$H132,"")</f>
        <v/>
      </c>
      <c r="C140" s="968" t="str">
        <f>IF($G$9=DULIEU!$P132,DULIEU!$D132,"")</f>
        <v/>
      </c>
      <c r="D140" s="967" t="str">
        <f>IF($G$9=DULIEU!$P132,DULIEU!$O132,"")</f>
        <v/>
      </c>
      <c r="E140" s="967" t="str">
        <f>IF($G$8=DULIEU!$V132,DULIEU!$W132,IF($G$8=DULIEU!$W132,DULIEU!$V132,""))</f>
        <v/>
      </c>
      <c r="F140" s="969" t="str">
        <f>IF($G$9=DULIEU!$P132,DULIEU!$T132,"")</f>
        <v/>
      </c>
      <c r="G140" s="969" t="str">
        <f>IF(LEFT($B140,1)="N",DULIEU!$R132,"")</f>
        <v/>
      </c>
      <c r="H140" s="969" t="str">
        <f>IF(LEFT($B140,1)="N",DULIEU!$X132,"")</f>
        <v/>
      </c>
      <c r="I140" s="969" t="str">
        <f>IF(LEFT($B140,1)="X",DULIEU!$S132,"")</f>
        <v/>
      </c>
      <c r="J140" s="969" t="str">
        <f>IF(LEFT($B140,1)="X",DULIEU!$X132,"")</f>
        <v/>
      </c>
      <c r="K140" s="969">
        <f>IF(SUM(G140:J140)=0,0,$K$14+SUM($G$15:G140)-SUM($I$15:I140))</f>
        <v>0</v>
      </c>
      <c r="L140" s="969">
        <f>IF(SUM(G140:J140)=0,0,$L$14+SUM($H$15:H140)-SUM($J$15:J140))</f>
        <v>0</v>
      </c>
      <c r="M140" s="967"/>
      <c r="N140" s="846" t="str">
        <f t="shared" si="2"/>
        <v/>
      </c>
      <c r="O140" s="958"/>
      <c r="P140" s="420"/>
      <c r="Q140" s="420"/>
      <c r="R140" s="420"/>
      <c r="S140" s="420"/>
    </row>
    <row r="141" spans="1:19" hidden="1">
      <c r="A141" s="420"/>
      <c r="B141" s="967" t="str">
        <f>IF($G$9=DULIEU!$P133,DULIEU!$H133,"")</f>
        <v/>
      </c>
      <c r="C141" s="968" t="str">
        <f>IF($G$9=DULIEU!$P133,DULIEU!$D133,"")</f>
        <v/>
      </c>
      <c r="D141" s="967" t="str">
        <f>IF($G$9=DULIEU!$P133,DULIEU!$O133,"")</f>
        <v/>
      </c>
      <c r="E141" s="967" t="str">
        <f>IF($G$8=DULIEU!$V133,DULIEU!$W133,IF($G$8=DULIEU!$W133,DULIEU!$V133,""))</f>
        <v/>
      </c>
      <c r="F141" s="969" t="str">
        <f>IF($G$9=DULIEU!$P133,DULIEU!$T133,"")</f>
        <v/>
      </c>
      <c r="G141" s="969" t="str">
        <f>IF(LEFT($B141,1)="N",DULIEU!$R133,"")</f>
        <v/>
      </c>
      <c r="H141" s="969" t="str">
        <f>IF(LEFT($B141,1)="N",DULIEU!$X133,"")</f>
        <v/>
      </c>
      <c r="I141" s="969" t="str">
        <f>IF(LEFT($B141,1)="X",DULIEU!$S133,"")</f>
        <v/>
      </c>
      <c r="J141" s="969" t="str">
        <f>IF(LEFT($B141,1)="X",DULIEU!$X133,"")</f>
        <v/>
      </c>
      <c r="K141" s="969">
        <f>IF(SUM(G141:J141)=0,0,$K$14+SUM($G$15:G141)-SUM($I$15:I141))</f>
        <v>0</v>
      </c>
      <c r="L141" s="969">
        <f>IF(SUM(G141:J141)=0,0,$L$14+SUM($H$15:H141)-SUM($J$15:J141))</f>
        <v>0</v>
      </c>
      <c r="M141" s="967"/>
      <c r="N141" s="846" t="str">
        <f t="shared" si="2"/>
        <v/>
      </c>
      <c r="O141" s="958"/>
      <c r="P141" s="420"/>
      <c r="Q141" s="420"/>
      <c r="R141" s="420"/>
      <c r="S141" s="420"/>
    </row>
    <row r="142" spans="1:19" hidden="1">
      <c r="A142" s="420"/>
      <c r="B142" s="967" t="str">
        <f>IF($G$9=DULIEU!$P134,DULIEU!$H134,"")</f>
        <v/>
      </c>
      <c r="C142" s="968" t="str">
        <f>IF($G$9=DULIEU!$P134,DULIEU!$D134,"")</f>
        <v/>
      </c>
      <c r="D142" s="967" t="str">
        <f>IF($G$9=DULIEU!$P134,DULIEU!$O134,"")</f>
        <v/>
      </c>
      <c r="E142" s="967" t="str">
        <f>IF($G$8=DULIEU!$V134,DULIEU!$W134,IF($G$8=DULIEU!$W134,DULIEU!$V134,""))</f>
        <v/>
      </c>
      <c r="F142" s="969" t="str">
        <f>IF($G$9=DULIEU!$P134,DULIEU!$T134,"")</f>
        <v/>
      </c>
      <c r="G142" s="969" t="str">
        <f>IF(LEFT($B142,1)="N",DULIEU!$R134,"")</f>
        <v/>
      </c>
      <c r="H142" s="969" t="str">
        <f>IF(LEFT($B142,1)="N",DULIEU!$X134,"")</f>
        <v/>
      </c>
      <c r="I142" s="969" t="str">
        <f>IF(LEFT($B142,1)="X",DULIEU!$S134,"")</f>
        <v/>
      </c>
      <c r="J142" s="969" t="str">
        <f>IF(LEFT($B142,1)="X",DULIEU!$X134,"")</f>
        <v/>
      </c>
      <c r="K142" s="969">
        <f>IF(SUM(G142:J142)=0,0,$K$14+SUM($G$15:G142)-SUM($I$15:I142))</f>
        <v>0</v>
      </c>
      <c r="L142" s="969">
        <f>IF(SUM(G142:J142)=0,0,$L$14+SUM($H$15:H142)-SUM($J$15:J142))</f>
        <v>0</v>
      </c>
      <c r="M142" s="967"/>
      <c r="N142" s="846" t="str">
        <f t="shared" si="2"/>
        <v/>
      </c>
      <c r="O142" s="958"/>
      <c r="P142" s="420"/>
      <c r="Q142" s="420"/>
      <c r="R142" s="420"/>
      <c r="S142" s="420"/>
    </row>
    <row r="143" spans="1:19" hidden="1">
      <c r="A143" s="420"/>
      <c r="B143" s="967" t="str">
        <f>IF($G$9=DULIEU!$P135,DULIEU!$H135,"")</f>
        <v/>
      </c>
      <c r="C143" s="968" t="str">
        <f>IF($G$9=DULIEU!$P135,DULIEU!$D135,"")</f>
        <v/>
      </c>
      <c r="D143" s="967" t="str">
        <f>IF($G$9=DULIEU!$P135,DULIEU!$O135,"")</f>
        <v/>
      </c>
      <c r="E143" s="967" t="str">
        <f>IF($G$8=DULIEU!$V135,DULIEU!$W135,IF($G$8=DULIEU!$W135,DULIEU!$V135,""))</f>
        <v/>
      </c>
      <c r="F143" s="969" t="str">
        <f>IF($G$9=DULIEU!$P135,DULIEU!$T135,"")</f>
        <v/>
      </c>
      <c r="G143" s="969" t="str">
        <f>IF(LEFT($B143,1)="N",DULIEU!$R135,"")</f>
        <v/>
      </c>
      <c r="H143" s="969" t="str">
        <f>IF(LEFT($B143,1)="N",DULIEU!$X135,"")</f>
        <v/>
      </c>
      <c r="I143" s="969" t="str">
        <f>IF(LEFT($B143,1)="X",DULIEU!$S135,"")</f>
        <v/>
      </c>
      <c r="J143" s="969" t="str">
        <f>IF(LEFT($B143,1)="X",DULIEU!$X135,"")</f>
        <v/>
      </c>
      <c r="K143" s="969">
        <f>IF(SUM(G143:J143)=0,0,$K$14+SUM($G$15:G143)-SUM($I$15:I143))</f>
        <v>0</v>
      </c>
      <c r="L143" s="969">
        <f>IF(SUM(G143:J143)=0,0,$L$14+SUM($H$15:H143)-SUM($J$15:J143))</f>
        <v>0</v>
      </c>
      <c r="M143" s="967"/>
      <c r="N143" s="846" t="str">
        <f t="shared" si="2"/>
        <v/>
      </c>
      <c r="O143" s="958"/>
      <c r="P143" s="420"/>
      <c r="Q143" s="420"/>
      <c r="R143" s="420"/>
      <c r="S143" s="420"/>
    </row>
    <row r="144" spans="1:19" hidden="1">
      <c r="A144" s="420"/>
      <c r="B144" s="967" t="str">
        <f>IF($G$9=DULIEU!$P136,DULIEU!$H136,"")</f>
        <v/>
      </c>
      <c r="C144" s="968" t="str">
        <f>IF($G$9=DULIEU!$P136,DULIEU!$D136,"")</f>
        <v/>
      </c>
      <c r="D144" s="967" t="str">
        <f>IF($G$9=DULIEU!$P136,DULIEU!$O136,"")</f>
        <v/>
      </c>
      <c r="E144" s="967" t="str">
        <f>IF($G$8=DULIEU!$V136,DULIEU!$W136,IF($G$8=DULIEU!$W136,DULIEU!$V136,""))</f>
        <v/>
      </c>
      <c r="F144" s="969" t="str">
        <f>IF($G$9=DULIEU!$P136,DULIEU!$T136,"")</f>
        <v/>
      </c>
      <c r="G144" s="969" t="str">
        <f>IF(LEFT($B144,1)="N",DULIEU!$R136,"")</f>
        <v/>
      </c>
      <c r="H144" s="969" t="str">
        <f>IF(LEFT($B144,1)="N",DULIEU!$X136,"")</f>
        <v/>
      </c>
      <c r="I144" s="969" t="str">
        <f>IF(LEFT($B144,1)="X",DULIEU!$S136,"")</f>
        <v/>
      </c>
      <c r="J144" s="969" t="str">
        <f>IF(LEFT($B144,1)="X",DULIEU!$X136,"")</f>
        <v/>
      </c>
      <c r="K144" s="969">
        <f>IF(SUM(G144:J144)=0,0,$K$14+SUM($G$15:G144)-SUM($I$15:I144))</f>
        <v>0</v>
      </c>
      <c r="L144" s="969">
        <f>IF(SUM(G144:J144)=0,0,$L$14+SUM($H$15:H144)-SUM($J$15:J144))</f>
        <v>0</v>
      </c>
      <c r="M144" s="967"/>
      <c r="N144" s="846" t="str">
        <f t="shared" ref="N144:N207" si="3">IF(D144="","","x")</f>
        <v/>
      </c>
      <c r="O144" s="958"/>
      <c r="P144" s="420"/>
      <c r="Q144" s="420"/>
      <c r="R144" s="420"/>
      <c r="S144" s="420"/>
    </row>
    <row r="145" spans="1:19" hidden="1">
      <c r="A145" s="420"/>
      <c r="B145" s="967" t="str">
        <f>IF($G$9=DULIEU!$P137,DULIEU!$H137,"")</f>
        <v/>
      </c>
      <c r="C145" s="968" t="str">
        <f>IF($G$9=DULIEU!$P137,DULIEU!$D137,"")</f>
        <v/>
      </c>
      <c r="D145" s="967" t="str">
        <f>IF($G$9=DULIEU!$P137,DULIEU!$O137,"")</f>
        <v/>
      </c>
      <c r="E145" s="967" t="str">
        <f>IF($G$8=DULIEU!$V137,DULIEU!$W137,IF($G$8=DULIEU!$W137,DULIEU!$V137,""))</f>
        <v/>
      </c>
      <c r="F145" s="969" t="str">
        <f>IF($G$9=DULIEU!$P137,DULIEU!$T137,"")</f>
        <v/>
      </c>
      <c r="G145" s="969" t="str">
        <f>IF(LEFT($B145,1)="N",DULIEU!$R137,"")</f>
        <v/>
      </c>
      <c r="H145" s="969" t="str">
        <f>IF(LEFT($B145,1)="N",DULIEU!$X137,"")</f>
        <v/>
      </c>
      <c r="I145" s="969" t="str">
        <f>IF(LEFT($B145,1)="X",DULIEU!$S137,"")</f>
        <v/>
      </c>
      <c r="J145" s="969" t="str">
        <f>IF(LEFT($B145,1)="X",DULIEU!$X137,"")</f>
        <v/>
      </c>
      <c r="K145" s="969">
        <f>IF(SUM(G145:J145)=0,0,$K$14+SUM($G$15:G145)-SUM($I$15:I145))</f>
        <v>0</v>
      </c>
      <c r="L145" s="969">
        <f>IF(SUM(G145:J145)=0,0,$L$14+SUM($H$15:H145)-SUM($J$15:J145))</f>
        <v>0</v>
      </c>
      <c r="M145" s="967"/>
      <c r="N145" s="846" t="str">
        <f t="shared" si="3"/>
        <v/>
      </c>
      <c r="O145" s="958"/>
      <c r="P145" s="420"/>
      <c r="Q145" s="420"/>
      <c r="R145" s="420"/>
      <c r="S145" s="420"/>
    </row>
    <row r="146" spans="1:19" hidden="1">
      <c r="A146" s="420"/>
      <c r="B146" s="967" t="str">
        <f>IF($G$9=DULIEU!$P138,DULIEU!$H138,"")</f>
        <v/>
      </c>
      <c r="C146" s="968" t="str">
        <f>IF($G$9=DULIEU!$P138,DULIEU!$D138,"")</f>
        <v/>
      </c>
      <c r="D146" s="967" t="str">
        <f>IF($G$9=DULIEU!$P138,DULIEU!$O138,"")</f>
        <v/>
      </c>
      <c r="E146" s="967" t="str">
        <f>IF($G$8=DULIEU!$V138,DULIEU!$W138,IF($G$8=DULIEU!$W138,DULIEU!$V138,""))</f>
        <v/>
      </c>
      <c r="F146" s="969" t="str">
        <f>IF($G$9=DULIEU!$P138,DULIEU!$T138,"")</f>
        <v/>
      </c>
      <c r="G146" s="969" t="str">
        <f>IF(LEFT($B146,1)="N",DULIEU!$R138,"")</f>
        <v/>
      </c>
      <c r="H146" s="969" t="str">
        <f>IF(LEFT($B146,1)="N",DULIEU!$X138,"")</f>
        <v/>
      </c>
      <c r="I146" s="969" t="str">
        <f>IF(LEFT($B146,1)="X",DULIEU!$S138,"")</f>
        <v/>
      </c>
      <c r="J146" s="969" t="str">
        <f>IF(LEFT($B146,1)="X",DULIEU!$X138,"")</f>
        <v/>
      </c>
      <c r="K146" s="969">
        <f>IF(SUM(G146:J146)=0,0,$K$14+SUM($G$15:G146)-SUM($I$15:I146))</f>
        <v>0</v>
      </c>
      <c r="L146" s="969">
        <f>IF(SUM(G146:J146)=0,0,$L$14+SUM($H$15:H146)-SUM($J$15:J146))</f>
        <v>0</v>
      </c>
      <c r="M146" s="967"/>
      <c r="N146" s="846" t="str">
        <f t="shared" si="3"/>
        <v/>
      </c>
      <c r="O146" s="958"/>
      <c r="P146" s="420"/>
      <c r="Q146" s="420"/>
      <c r="R146" s="420"/>
      <c r="S146" s="420"/>
    </row>
    <row r="147" spans="1:19" hidden="1">
      <c r="A147" s="420"/>
      <c r="B147" s="967" t="str">
        <f>IF($G$9=DULIEU!$P139,DULIEU!$H139,"")</f>
        <v/>
      </c>
      <c r="C147" s="968" t="str">
        <f>IF($G$9=DULIEU!$P139,DULIEU!$D139,"")</f>
        <v/>
      </c>
      <c r="D147" s="967" t="str">
        <f>IF($G$9=DULIEU!$P139,DULIEU!$O139,"")</f>
        <v/>
      </c>
      <c r="E147" s="967" t="str">
        <f>IF($G$8=DULIEU!$V139,DULIEU!$W139,IF($G$8=DULIEU!$W139,DULIEU!$V139,""))</f>
        <v/>
      </c>
      <c r="F147" s="969" t="str">
        <f>IF($G$9=DULIEU!$P139,DULIEU!$T139,"")</f>
        <v/>
      </c>
      <c r="G147" s="969" t="str">
        <f>IF(LEFT($B147,1)="N",DULIEU!$R139,"")</f>
        <v/>
      </c>
      <c r="H147" s="969" t="str">
        <f>IF(LEFT($B147,1)="N",DULIEU!$X139,"")</f>
        <v/>
      </c>
      <c r="I147" s="969" t="str">
        <f>IF(LEFT($B147,1)="X",DULIEU!$S139,"")</f>
        <v/>
      </c>
      <c r="J147" s="969" t="str">
        <f>IF(LEFT($B147,1)="X",DULIEU!$X139,"")</f>
        <v/>
      </c>
      <c r="K147" s="969">
        <f>IF(SUM(G147:J147)=0,0,$K$14+SUM($G$15:G147)-SUM($I$15:I147))</f>
        <v>0</v>
      </c>
      <c r="L147" s="969">
        <f>IF(SUM(G147:J147)=0,0,$L$14+SUM($H$15:H147)-SUM($J$15:J147))</f>
        <v>0</v>
      </c>
      <c r="M147" s="967"/>
      <c r="N147" s="846" t="str">
        <f t="shared" si="3"/>
        <v/>
      </c>
      <c r="O147" s="958"/>
      <c r="P147" s="420"/>
      <c r="Q147" s="420"/>
      <c r="R147" s="420"/>
      <c r="S147" s="420"/>
    </row>
    <row r="148" spans="1:19" hidden="1">
      <c r="A148" s="420"/>
      <c r="B148" s="967" t="str">
        <f>IF($G$9=DULIEU!$P140,DULIEU!$H140,"")</f>
        <v/>
      </c>
      <c r="C148" s="968" t="str">
        <f>IF($G$9=DULIEU!$P140,DULIEU!$D140,"")</f>
        <v/>
      </c>
      <c r="D148" s="967" t="str">
        <f>IF($G$9=DULIEU!$P140,DULIEU!$O140,"")</f>
        <v/>
      </c>
      <c r="E148" s="967" t="str">
        <f>IF($G$8=DULIEU!$V140,DULIEU!$W140,IF($G$8=DULIEU!$W140,DULIEU!$V140,""))</f>
        <v/>
      </c>
      <c r="F148" s="969" t="str">
        <f>IF($G$9=DULIEU!$P140,DULIEU!$T140,"")</f>
        <v/>
      </c>
      <c r="G148" s="969" t="str">
        <f>IF(LEFT($B148,1)="N",DULIEU!$R140,"")</f>
        <v/>
      </c>
      <c r="H148" s="969" t="str">
        <f>IF(LEFT($B148,1)="N",DULIEU!$X140,"")</f>
        <v/>
      </c>
      <c r="I148" s="969" t="str">
        <f>IF(LEFT($B148,1)="X",DULIEU!$S140,"")</f>
        <v/>
      </c>
      <c r="J148" s="969" t="str">
        <f>IF(LEFT($B148,1)="X",DULIEU!$X140,"")</f>
        <v/>
      </c>
      <c r="K148" s="969">
        <f>IF(SUM(G148:J148)=0,0,$K$14+SUM($G$15:G148)-SUM($I$15:I148))</f>
        <v>0</v>
      </c>
      <c r="L148" s="969">
        <f>IF(SUM(G148:J148)=0,0,$L$14+SUM($H$15:H148)-SUM($J$15:J148))</f>
        <v>0</v>
      </c>
      <c r="M148" s="967"/>
      <c r="N148" s="846" t="str">
        <f t="shared" si="3"/>
        <v/>
      </c>
      <c r="O148" s="958"/>
      <c r="P148" s="420"/>
      <c r="Q148" s="420"/>
      <c r="R148" s="420"/>
      <c r="S148" s="420"/>
    </row>
    <row r="149" spans="1:19" hidden="1">
      <c r="A149" s="420"/>
      <c r="B149" s="967" t="str">
        <f>IF($G$9=DULIEU!$P141,DULIEU!$H141,"")</f>
        <v/>
      </c>
      <c r="C149" s="968" t="str">
        <f>IF($G$9=DULIEU!$P141,DULIEU!$D141,"")</f>
        <v/>
      </c>
      <c r="D149" s="967" t="str">
        <f>IF($G$9=DULIEU!$P141,DULIEU!$O141,"")</f>
        <v/>
      </c>
      <c r="E149" s="967" t="str">
        <f>IF($G$8=DULIEU!$V141,DULIEU!$W141,IF($G$8=DULIEU!$W141,DULIEU!$V141,""))</f>
        <v/>
      </c>
      <c r="F149" s="969" t="str">
        <f>IF($G$9=DULIEU!$P141,DULIEU!$T141,"")</f>
        <v/>
      </c>
      <c r="G149" s="969" t="str">
        <f>IF(LEFT($B149,1)="N",DULIEU!$R141,"")</f>
        <v/>
      </c>
      <c r="H149" s="969" t="str">
        <f>IF(LEFT($B149,1)="N",DULIEU!$X141,"")</f>
        <v/>
      </c>
      <c r="I149" s="969" t="str">
        <f>IF(LEFT($B149,1)="X",DULIEU!$S141,"")</f>
        <v/>
      </c>
      <c r="J149" s="969" t="str">
        <f>IF(LEFT($B149,1)="X",DULIEU!$X141,"")</f>
        <v/>
      </c>
      <c r="K149" s="969">
        <f>IF(SUM(G149:J149)=0,0,$K$14+SUM($G$15:G149)-SUM($I$15:I149))</f>
        <v>0</v>
      </c>
      <c r="L149" s="969">
        <f>IF(SUM(G149:J149)=0,0,$L$14+SUM($H$15:H149)-SUM($J$15:J149))</f>
        <v>0</v>
      </c>
      <c r="M149" s="967"/>
      <c r="N149" s="846" t="str">
        <f t="shared" si="3"/>
        <v/>
      </c>
      <c r="O149" s="958"/>
      <c r="P149" s="420"/>
      <c r="Q149" s="420"/>
      <c r="R149" s="420"/>
      <c r="S149" s="420"/>
    </row>
    <row r="150" spans="1:19" hidden="1">
      <c r="A150" s="420"/>
      <c r="B150" s="967" t="str">
        <f>IF($G$9=DULIEU!$P142,DULIEU!$H142,"")</f>
        <v/>
      </c>
      <c r="C150" s="968" t="str">
        <f>IF($G$9=DULIEU!$P142,DULIEU!$D142,"")</f>
        <v/>
      </c>
      <c r="D150" s="967" t="str">
        <f>IF($G$9=DULIEU!$P142,DULIEU!$O142,"")</f>
        <v/>
      </c>
      <c r="E150" s="967" t="str">
        <f>IF($G$8=DULIEU!$V142,DULIEU!$W142,IF($G$8=DULIEU!$W142,DULIEU!$V142,""))</f>
        <v/>
      </c>
      <c r="F150" s="969" t="str">
        <f>IF($G$9=DULIEU!$P142,DULIEU!$T142,"")</f>
        <v/>
      </c>
      <c r="G150" s="969" t="str">
        <f>IF(LEFT($B150,1)="N",DULIEU!$R142,"")</f>
        <v/>
      </c>
      <c r="H150" s="969" t="str">
        <f>IF(LEFT($B150,1)="N",DULIEU!$X142,"")</f>
        <v/>
      </c>
      <c r="I150" s="969" t="str">
        <f>IF(LEFT($B150,1)="X",DULIEU!$S142,"")</f>
        <v/>
      </c>
      <c r="J150" s="969" t="str">
        <f>IF(LEFT($B150,1)="X",DULIEU!$X142,"")</f>
        <v/>
      </c>
      <c r="K150" s="969">
        <f>IF(SUM(G150:J150)=0,0,$K$14+SUM($G$15:G150)-SUM($I$15:I150))</f>
        <v>0</v>
      </c>
      <c r="L150" s="969">
        <f>IF(SUM(G150:J150)=0,0,$L$14+SUM($H$15:H150)-SUM($J$15:J150))</f>
        <v>0</v>
      </c>
      <c r="M150" s="967"/>
      <c r="N150" s="846" t="str">
        <f t="shared" si="3"/>
        <v/>
      </c>
      <c r="O150" s="958"/>
      <c r="P150" s="420"/>
      <c r="Q150" s="420"/>
      <c r="R150" s="420"/>
      <c r="S150" s="420"/>
    </row>
    <row r="151" spans="1:19" hidden="1">
      <c r="A151" s="420"/>
      <c r="B151" s="967" t="str">
        <f>IF($G$9=DULIEU!$P143,DULIEU!$H143,"")</f>
        <v/>
      </c>
      <c r="C151" s="968" t="str">
        <f>IF($G$9=DULIEU!$P143,DULIEU!$D143,"")</f>
        <v/>
      </c>
      <c r="D151" s="967" t="str">
        <f>IF($G$9=DULIEU!$P143,DULIEU!$O143,"")</f>
        <v/>
      </c>
      <c r="E151" s="967" t="str">
        <f>IF($G$8=DULIEU!$V143,DULIEU!$W143,IF($G$8=DULIEU!$W143,DULIEU!$V143,""))</f>
        <v/>
      </c>
      <c r="F151" s="969" t="str">
        <f>IF($G$9=DULIEU!$P143,DULIEU!$T143,"")</f>
        <v/>
      </c>
      <c r="G151" s="969" t="str">
        <f>IF(LEFT($B151,1)="N",DULIEU!$R143,"")</f>
        <v/>
      </c>
      <c r="H151" s="969" t="str">
        <f>IF(LEFT($B151,1)="N",DULIEU!$X143,"")</f>
        <v/>
      </c>
      <c r="I151" s="969" t="str">
        <f>IF(LEFT($B151,1)="X",DULIEU!$S143,"")</f>
        <v/>
      </c>
      <c r="J151" s="969" t="str">
        <f>IF(LEFT($B151,1)="X",DULIEU!$X143,"")</f>
        <v/>
      </c>
      <c r="K151" s="969">
        <f>IF(SUM(G151:J151)=0,0,$K$14+SUM($G$15:G151)-SUM($I$15:I151))</f>
        <v>0</v>
      </c>
      <c r="L151" s="969">
        <f>IF(SUM(G151:J151)=0,0,$L$14+SUM($H$15:H151)-SUM($J$15:J151))</f>
        <v>0</v>
      </c>
      <c r="M151" s="967"/>
      <c r="N151" s="846" t="str">
        <f t="shared" si="3"/>
        <v/>
      </c>
      <c r="O151" s="958"/>
      <c r="P151" s="420"/>
      <c r="Q151" s="420"/>
      <c r="R151" s="420"/>
      <c r="S151" s="420"/>
    </row>
    <row r="152" spans="1:19" hidden="1">
      <c r="A152" s="420"/>
      <c r="B152" s="967" t="str">
        <f>IF($G$9=DULIEU!$P144,DULIEU!$H144,"")</f>
        <v/>
      </c>
      <c r="C152" s="968" t="str">
        <f>IF($G$9=DULIEU!$P144,DULIEU!$D144,"")</f>
        <v/>
      </c>
      <c r="D152" s="967" t="str">
        <f>IF($G$9=DULIEU!$P144,DULIEU!$O144,"")</f>
        <v/>
      </c>
      <c r="E152" s="967" t="str">
        <f>IF($G$8=DULIEU!$V144,DULIEU!$W144,IF($G$8=DULIEU!$W144,DULIEU!$V144,""))</f>
        <v/>
      </c>
      <c r="F152" s="969" t="str">
        <f>IF($G$9=DULIEU!$P144,DULIEU!$T144,"")</f>
        <v/>
      </c>
      <c r="G152" s="969" t="str">
        <f>IF(LEFT($B152,1)="N",DULIEU!$R144,"")</f>
        <v/>
      </c>
      <c r="H152" s="969" t="str">
        <f>IF(LEFT($B152,1)="N",DULIEU!$X144,"")</f>
        <v/>
      </c>
      <c r="I152" s="969" t="str">
        <f>IF(LEFT($B152,1)="X",DULIEU!$S144,"")</f>
        <v/>
      </c>
      <c r="J152" s="969" t="str">
        <f>IF(LEFT($B152,1)="X",DULIEU!$X144,"")</f>
        <v/>
      </c>
      <c r="K152" s="969">
        <f>IF(SUM(G152:J152)=0,0,$K$14+SUM($G$15:G152)-SUM($I$15:I152))</f>
        <v>0</v>
      </c>
      <c r="L152" s="969">
        <f>IF(SUM(G152:J152)=0,0,$L$14+SUM($H$15:H152)-SUM($J$15:J152))</f>
        <v>0</v>
      </c>
      <c r="M152" s="967"/>
      <c r="N152" s="846" t="str">
        <f t="shared" si="3"/>
        <v/>
      </c>
      <c r="O152" s="958"/>
      <c r="P152" s="420"/>
      <c r="Q152" s="420"/>
      <c r="R152" s="420"/>
      <c r="S152" s="420"/>
    </row>
    <row r="153" spans="1:19" hidden="1">
      <c r="A153" s="420"/>
      <c r="B153" s="967" t="str">
        <f>IF($G$9=DULIEU!$P145,DULIEU!$H145,"")</f>
        <v/>
      </c>
      <c r="C153" s="968" t="str">
        <f>IF($G$9=DULIEU!$P145,DULIEU!$D145,"")</f>
        <v/>
      </c>
      <c r="D153" s="967" t="str">
        <f>IF($G$9=DULIEU!$P145,DULIEU!$O145,"")</f>
        <v/>
      </c>
      <c r="E153" s="967" t="str">
        <f>IF($G$8=DULIEU!$V145,DULIEU!$W145,IF($G$8=DULIEU!$W145,DULIEU!$V145,""))</f>
        <v/>
      </c>
      <c r="F153" s="969" t="str">
        <f>IF($G$9=DULIEU!$P145,DULIEU!$T145,"")</f>
        <v/>
      </c>
      <c r="G153" s="969" t="str">
        <f>IF(LEFT($B153,1)="N",DULIEU!$R145,"")</f>
        <v/>
      </c>
      <c r="H153" s="969" t="str">
        <f>IF(LEFT($B153,1)="N",DULIEU!$X145,"")</f>
        <v/>
      </c>
      <c r="I153" s="969" t="str">
        <f>IF(LEFT($B153,1)="X",DULIEU!$S145,"")</f>
        <v/>
      </c>
      <c r="J153" s="969" t="str">
        <f>IF(LEFT($B153,1)="X",DULIEU!$X145,"")</f>
        <v/>
      </c>
      <c r="K153" s="969">
        <f>IF(SUM(G153:J153)=0,0,$K$14+SUM($G$15:G153)-SUM($I$15:I153))</f>
        <v>0</v>
      </c>
      <c r="L153" s="969">
        <f>IF(SUM(G153:J153)=0,0,$L$14+SUM($H$15:H153)-SUM($J$15:J153))</f>
        <v>0</v>
      </c>
      <c r="M153" s="967"/>
      <c r="N153" s="846" t="str">
        <f t="shared" si="3"/>
        <v/>
      </c>
      <c r="O153" s="958"/>
      <c r="P153" s="420"/>
      <c r="Q153" s="420"/>
      <c r="R153" s="420"/>
      <c r="S153" s="420"/>
    </row>
    <row r="154" spans="1:19" hidden="1">
      <c r="A154" s="420"/>
      <c r="B154" s="967" t="str">
        <f>IF($G$9=DULIEU!$P146,DULIEU!$H146,"")</f>
        <v/>
      </c>
      <c r="C154" s="968" t="str">
        <f>IF($G$9=DULIEU!$P146,DULIEU!$D146,"")</f>
        <v/>
      </c>
      <c r="D154" s="967" t="str">
        <f>IF($G$9=DULIEU!$P146,DULIEU!$O146,"")</f>
        <v/>
      </c>
      <c r="E154" s="967" t="str">
        <f>IF($G$8=DULIEU!$V146,DULIEU!$W146,IF($G$8=DULIEU!$W146,DULIEU!$V146,""))</f>
        <v/>
      </c>
      <c r="F154" s="969" t="str">
        <f>IF($G$9=DULIEU!$P146,DULIEU!$T146,"")</f>
        <v/>
      </c>
      <c r="G154" s="969" t="str">
        <f>IF(LEFT($B154,1)="N",DULIEU!$R146,"")</f>
        <v/>
      </c>
      <c r="H154" s="969" t="str">
        <f>IF(LEFT($B154,1)="N",DULIEU!$X146,"")</f>
        <v/>
      </c>
      <c r="I154" s="969" t="str">
        <f>IF(LEFT($B154,1)="X",DULIEU!$S146,"")</f>
        <v/>
      </c>
      <c r="J154" s="969" t="str">
        <f>IF(LEFT($B154,1)="X",DULIEU!$X146,"")</f>
        <v/>
      </c>
      <c r="K154" s="969">
        <f>IF(SUM(G154:J154)=0,0,$K$14+SUM($G$15:G154)-SUM($I$15:I154))</f>
        <v>0</v>
      </c>
      <c r="L154" s="969">
        <f>IF(SUM(G154:J154)=0,0,$L$14+SUM($H$15:H154)-SUM($J$15:J154))</f>
        <v>0</v>
      </c>
      <c r="M154" s="967"/>
      <c r="N154" s="846" t="str">
        <f t="shared" si="3"/>
        <v/>
      </c>
      <c r="O154" s="958"/>
      <c r="P154" s="420"/>
      <c r="Q154" s="420"/>
      <c r="R154" s="420"/>
      <c r="S154" s="420"/>
    </row>
    <row r="155" spans="1:19" hidden="1">
      <c r="A155" s="420"/>
      <c r="B155" s="967" t="str">
        <f>IF($G$9=DULIEU!$P147,DULIEU!$H147,"")</f>
        <v/>
      </c>
      <c r="C155" s="968" t="str">
        <f>IF($G$9=DULIEU!$P147,DULIEU!$D147,"")</f>
        <v/>
      </c>
      <c r="D155" s="967" t="str">
        <f>IF($G$9=DULIEU!$P147,DULIEU!$O147,"")</f>
        <v/>
      </c>
      <c r="E155" s="967" t="str">
        <f>IF($G$8=DULIEU!$V147,DULIEU!$W147,IF($G$8=DULIEU!$W147,DULIEU!$V147,""))</f>
        <v/>
      </c>
      <c r="F155" s="969" t="str">
        <f>IF($G$9=DULIEU!$P147,DULIEU!$T147,"")</f>
        <v/>
      </c>
      <c r="G155" s="969" t="str">
        <f>IF(LEFT($B155,1)="N",DULIEU!$R147,"")</f>
        <v/>
      </c>
      <c r="H155" s="969" t="str">
        <f>IF(LEFT($B155,1)="N",DULIEU!$X147,"")</f>
        <v/>
      </c>
      <c r="I155" s="969" t="str">
        <f>IF(LEFT($B155,1)="X",DULIEU!$S147,"")</f>
        <v/>
      </c>
      <c r="J155" s="969" t="str">
        <f>IF(LEFT($B155,1)="X",DULIEU!$X147,"")</f>
        <v/>
      </c>
      <c r="K155" s="969">
        <f>IF(SUM(G155:J155)=0,0,$K$14+SUM($G$15:G155)-SUM($I$15:I155))</f>
        <v>0</v>
      </c>
      <c r="L155" s="969">
        <f>IF(SUM(G155:J155)=0,0,$L$14+SUM($H$15:H155)-SUM($J$15:J155))</f>
        <v>0</v>
      </c>
      <c r="M155" s="967"/>
      <c r="N155" s="846" t="str">
        <f t="shared" si="3"/>
        <v/>
      </c>
      <c r="O155" s="958"/>
      <c r="P155" s="420"/>
      <c r="Q155" s="420"/>
      <c r="R155" s="420"/>
      <c r="S155" s="420"/>
    </row>
    <row r="156" spans="1:19" hidden="1">
      <c r="A156" s="420"/>
      <c r="B156" s="967" t="str">
        <f>IF($G$9=DULIEU!$P148,DULIEU!$H148,"")</f>
        <v/>
      </c>
      <c r="C156" s="968" t="str">
        <f>IF($G$9=DULIEU!$P148,DULIEU!$D148,"")</f>
        <v/>
      </c>
      <c r="D156" s="967" t="str">
        <f>IF($G$9=DULIEU!$P148,DULIEU!$O148,"")</f>
        <v/>
      </c>
      <c r="E156" s="967" t="str">
        <f>IF($G$8=DULIEU!$V148,DULIEU!$W148,IF($G$8=DULIEU!$W148,DULIEU!$V148,""))</f>
        <v/>
      </c>
      <c r="F156" s="969" t="str">
        <f>IF($G$9=DULIEU!$P148,DULIEU!$T148,"")</f>
        <v/>
      </c>
      <c r="G156" s="969" t="str">
        <f>IF(LEFT($B156,1)="N",DULIEU!$R148,"")</f>
        <v/>
      </c>
      <c r="H156" s="969" t="str">
        <f>IF(LEFT($B156,1)="N",DULIEU!$X148,"")</f>
        <v/>
      </c>
      <c r="I156" s="969" t="str">
        <f>IF(LEFT($B156,1)="X",DULIEU!$S148,"")</f>
        <v/>
      </c>
      <c r="J156" s="969" t="str">
        <f>IF(LEFT($B156,1)="X",DULIEU!$X148,"")</f>
        <v/>
      </c>
      <c r="K156" s="969">
        <f>IF(SUM(G156:J156)=0,0,$K$14+SUM($G$15:G156)-SUM($I$15:I156))</f>
        <v>0</v>
      </c>
      <c r="L156" s="969">
        <f>IF(SUM(G156:J156)=0,0,$L$14+SUM($H$15:H156)-SUM($J$15:J156))</f>
        <v>0</v>
      </c>
      <c r="M156" s="967"/>
      <c r="N156" s="846" t="str">
        <f t="shared" si="3"/>
        <v/>
      </c>
      <c r="O156" s="958"/>
      <c r="P156" s="420"/>
      <c r="Q156" s="420"/>
      <c r="R156" s="420"/>
      <c r="S156" s="420"/>
    </row>
    <row r="157" spans="1:19" hidden="1">
      <c r="A157" s="420"/>
      <c r="B157" s="967" t="str">
        <f>IF($G$9=DULIEU!$P149,DULIEU!$H149,"")</f>
        <v/>
      </c>
      <c r="C157" s="968" t="str">
        <f>IF($G$9=DULIEU!$P149,DULIEU!$D149,"")</f>
        <v/>
      </c>
      <c r="D157" s="967" t="str">
        <f>IF($G$9=DULIEU!$P149,DULIEU!$O149,"")</f>
        <v/>
      </c>
      <c r="E157" s="967" t="str">
        <f>IF($G$8=DULIEU!$V149,DULIEU!$W149,IF($G$8=DULIEU!$W149,DULIEU!$V149,""))</f>
        <v/>
      </c>
      <c r="F157" s="969" t="str">
        <f>IF($G$9=DULIEU!$P149,DULIEU!$T149,"")</f>
        <v/>
      </c>
      <c r="G157" s="969" t="str">
        <f>IF(LEFT($B157,1)="N",DULIEU!$R149,"")</f>
        <v/>
      </c>
      <c r="H157" s="969" t="str">
        <f>IF(LEFT($B157,1)="N",DULIEU!$X149,"")</f>
        <v/>
      </c>
      <c r="I157" s="969" t="str">
        <f>IF(LEFT($B157,1)="X",DULIEU!$S149,"")</f>
        <v/>
      </c>
      <c r="J157" s="969" t="str">
        <f>IF(LEFT($B157,1)="X",DULIEU!$X149,"")</f>
        <v/>
      </c>
      <c r="K157" s="969">
        <f>IF(SUM(G157:J157)=0,0,$K$14+SUM($G$15:G157)-SUM($I$15:I157))</f>
        <v>0</v>
      </c>
      <c r="L157" s="969">
        <f>IF(SUM(G157:J157)=0,0,$L$14+SUM($H$15:H157)-SUM($J$15:J157))</f>
        <v>0</v>
      </c>
      <c r="M157" s="967"/>
      <c r="N157" s="846" t="str">
        <f t="shared" si="3"/>
        <v/>
      </c>
      <c r="O157" s="958"/>
      <c r="P157" s="420"/>
      <c r="Q157" s="420"/>
      <c r="R157" s="420"/>
      <c r="S157" s="420"/>
    </row>
    <row r="158" spans="1:19" hidden="1">
      <c r="A158" s="420"/>
      <c r="B158" s="967" t="str">
        <f>IF($G$9=DULIEU!$P150,DULIEU!$H150,"")</f>
        <v/>
      </c>
      <c r="C158" s="968" t="str">
        <f>IF($G$9=DULIEU!$P150,DULIEU!$D150,"")</f>
        <v/>
      </c>
      <c r="D158" s="967" t="str">
        <f>IF($G$9=DULIEU!$P150,DULIEU!$O150,"")</f>
        <v/>
      </c>
      <c r="E158" s="967" t="str">
        <f>IF($G$8=DULIEU!$V150,DULIEU!$W150,IF($G$8=DULIEU!$W150,DULIEU!$V150,""))</f>
        <v/>
      </c>
      <c r="F158" s="969" t="str">
        <f>IF($G$9=DULIEU!$P150,DULIEU!$T150,"")</f>
        <v/>
      </c>
      <c r="G158" s="969" t="str">
        <f>IF(LEFT($B158,1)="N",DULIEU!$R150,"")</f>
        <v/>
      </c>
      <c r="H158" s="969" t="str">
        <f>IF(LEFT($B158,1)="N",DULIEU!$X150,"")</f>
        <v/>
      </c>
      <c r="I158" s="969" t="str">
        <f>IF(LEFT($B158,1)="X",DULIEU!$S150,"")</f>
        <v/>
      </c>
      <c r="J158" s="969" t="str">
        <f>IF(LEFT($B158,1)="X",DULIEU!$X150,"")</f>
        <v/>
      </c>
      <c r="K158" s="969">
        <f>IF(SUM(G158:J158)=0,0,$K$14+SUM($G$15:G158)-SUM($I$15:I158))</f>
        <v>0</v>
      </c>
      <c r="L158" s="969">
        <f>IF(SUM(G158:J158)=0,0,$L$14+SUM($H$15:H158)-SUM($J$15:J158))</f>
        <v>0</v>
      </c>
      <c r="M158" s="967"/>
      <c r="N158" s="846" t="str">
        <f t="shared" si="3"/>
        <v/>
      </c>
      <c r="O158" s="958"/>
      <c r="P158" s="420"/>
      <c r="Q158" s="420"/>
      <c r="R158" s="420"/>
      <c r="S158" s="420"/>
    </row>
    <row r="159" spans="1:19" hidden="1">
      <c r="A159" s="420"/>
      <c r="B159" s="967" t="str">
        <f>IF($G$9=DULIEU!$P151,DULIEU!$H151,"")</f>
        <v/>
      </c>
      <c r="C159" s="968" t="str">
        <f>IF($G$9=DULIEU!$P151,DULIEU!$D151,"")</f>
        <v/>
      </c>
      <c r="D159" s="967" t="str">
        <f>IF($G$9=DULIEU!$P151,DULIEU!$O151,"")</f>
        <v/>
      </c>
      <c r="E159" s="967" t="str">
        <f>IF($G$8=DULIEU!$V151,DULIEU!$W151,IF($G$8=DULIEU!$W151,DULIEU!$V151,""))</f>
        <v/>
      </c>
      <c r="F159" s="969" t="str">
        <f>IF($G$9=DULIEU!$P151,DULIEU!$T151,"")</f>
        <v/>
      </c>
      <c r="G159" s="969" t="str">
        <f>IF(LEFT($B159,1)="N",DULIEU!$R151,"")</f>
        <v/>
      </c>
      <c r="H159" s="969" t="str">
        <f>IF(LEFT($B159,1)="N",DULIEU!$X151,"")</f>
        <v/>
      </c>
      <c r="I159" s="969" t="str">
        <f>IF(LEFT($B159,1)="X",DULIEU!$S151,"")</f>
        <v/>
      </c>
      <c r="J159" s="969" t="str">
        <f>IF(LEFT($B159,1)="X",DULIEU!$X151,"")</f>
        <v/>
      </c>
      <c r="K159" s="969">
        <f>IF(SUM(G159:J159)=0,0,$K$14+SUM($G$15:G159)-SUM($I$15:I159))</f>
        <v>0</v>
      </c>
      <c r="L159" s="969">
        <f>IF(SUM(G159:J159)=0,0,$L$14+SUM($H$15:H159)-SUM($J$15:J159))</f>
        <v>0</v>
      </c>
      <c r="M159" s="967"/>
      <c r="N159" s="846" t="str">
        <f t="shared" si="3"/>
        <v/>
      </c>
      <c r="O159" s="958"/>
      <c r="P159" s="420"/>
      <c r="Q159" s="420"/>
      <c r="R159" s="420"/>
      <c r="S159" s="420"/>
    </row>
    <row r="160" spans="1:19" hidden="1">
      <c r="A160" s="420"/>
      <c r="B160" s="967" t="str">
        <f>IF($G$9=DULIEU!$P152,DULIEU!$H152,"")</f>
        <v/>
      </c>
      <c r="C160" s="968" t="str">
        <f>IF($G$9=DULIEU!$P152,DULIEU!$D152,"")</f>
        <v/>
      </c>
      <c r="D160" s="967" t="str">
        <f>IF($G$9=DULIEU!$P152,DULIEU!$O152,"")</f>
        <v/>
      </c>
      <c r="E160" s="967" t="str">
        <f>IF($G$8=DULIEU!$V152,DULIEU!$W152,IF($G$8=DULIEU!$W152,DULIEU!$V152,""))</f>
        <v/>
      </c>
      <c r="F160" s="969" t="str">
        <f>IF($G$9=DULIEU!$P152,DULIEU!$T152,"")</f>
        <v/>
      </c>
      <c r="G160" s="969" t="str">
        <f>IF(LEFT($B160,1)="N",DULIEU!$R152,"")</f>
        <v/>
      </c>
      <c r="H160" s="969" t="str">
        <f>IF(LEFT($B160,1)="N",DULIEU!$X152,"")</f>
        <v/>
      </c>
      <c r="I160" s="969" t="str">
        <f>IF(LEFT($B160,1)="X",DULIEU!$S152,"")</f>
        <v/>
      </c>
      <c r="J160" s="969" t="str">
        <f>IF(LEFT($B160,1)="X",DULIEU!$X152,"")</f>
        <v/>
      </c>
      <c r="K160" s="969">
        <f>IF(SUM(G160:J160)=0,0,$K$14+SUM($G$15:G160)-SUM($I$15:I160))</f>
        <v>0</v>
      </c>
      <c r="L160" s="969">
        <f>IF(SUM(G160:J160)=0,0,$L$14+SUM($H$15:H160)-SUM($J$15:J160))</f>
        <v>0</v>
      </c>
      <c r="M160" s="967"/>
      <c r="N160" s="846" t="str">
        <f t="shared" si="3"/>
        <v/>
      </c>
      <c r="O160" s="958"/>
      <c r="P160" s="420"/>
      <c r="Q160" s="420"/>
      <c r="R160" s="420"/>
      <c r="S160" s="420"/>
    </row>
    <row r="161" spans="1:19" hidden="1">
      <c r="A161" s="420"/>
      <c r="B161" s="967" t="str">
        <f>IF($G$9=DULIEU!$P153,DULIEU!$H153,"")</f>
        <v/>
      </c>
      <c r="C161" s="968" t="str">
        <f>IF($G$9=DULIEU!$P153,DULIEU!$D153,"")</f>
        <v/>
      </c>
      <c r="D161" s="967" t="str">
        <f>IF($G$9=DULIEU!$P153,DULIEU!$O153,"")</f>
        <v/>
      </c>
      <c r="E161" s="967" t="str">
        <f>IF($G$8=DULIEU!$V153,DULIEU!$W153,IF($G$8=DULIEU!$W153,DULIEU!$V153,""))</f>
        <v/>
      </c>
      <c r="F161" s="969" t="str">
        <f>IF($G$9=DULIEU!$P153,DULIEU!$T153,"")</f>
        <v/>
      </c>
      <c r="G161" s="969" t="str">
        <f>IF(LEFT($B161,1)="N",DULIEU!$R153,"")</f>
        <v/>
      </c>
      <c r="H161" s="969" t="str">
        <f>IF(LEFT($B161,1)="N",DULIEU!$X153,"")</f>
        <v/>
      </c>
      <c r="I161" s="969" t="str">
        <f>IF(LEFT($B161,1)="X",DULIEU!$S153,"")</f>
        <v/>
      </c>
      <c r="J161" s="969" t="str">
        <f>IF(LEFT($B161,1)="X",DULIEU!$X153,"")</f>
        <v/>
      </c>
      <c r="K161" s="969">
        <f>IF(SUM(G161:J161)=0,0,$K$14+SUM($G$15:G161)-SUM($I$15:I161))</f>
        <v>0</v>
      </c>
      <c r="L161" s="969">
        <f>IF(SUM(G161:J161)=0,0,$L$14+SUM($H$15:H161)-SUM($J$15:J161))</f>
        <v>0</v>
      </c>
      <c r="M161" s="967"/>
      <c r="N161" s="846" t="str">
        <f t="shared" si="3"/>
        <v/>
      </c>
      <c r="O161" s="958"/>
      <c r="P161" s="420"/>
      <c r="Q161" s="420"/>
      <c r="R161" s="420"/>
      <c r="S161" s="420"/>
    </row>
    <row r="162" spans="1:19" hidden="1">
      <c r="A162" s="420"/>
      <c r="B162" s="967" t="str">
        <f>IF($G$9=DULIEU!$P154,DULIEU!$H154,"")</f>
        <v/>
      </c>
      <c r="C162" s="968" t="str">
        <f>IF($G$9=DULIEU!$P154,DULIEU!$D154,"")</f>
        <v/>
      </c>
      <c r="D162" s="967" t="str">
        <f>IF($G$9=DULIEU!$P154,DULIEU!$O154,"")</f>
        <v/>
      </c>
      <c r="E162" s="967" t="str">
        <f>IF($G$8=DULIEU!$V154,DULIEU!$W154,IF($G$8=DULIEU!$W154,DULIEU!$V154,""))</f>
        <v/>
      </c>
      <c r="F162" s="969" t="str">
        <f>IF($G$9=DULIEU!$P154,DULIEU!$T154,"")</f>
        <v/>
      </c>
      <c r="G162" s="969" t="str">
        <f>IF(LEFT($B162,1)="N",DULIEU!$R154,"")</f>
        <v/>
      </c>
      <c r="H162" s="969" t="str">
        <f>IF(LEFT($B162,1)="N",DULIEU!$X154,"")</f>
        <v/>
      </c>
      <c r="I162" s="969" t="str">
        <f>IF(LEFT($B162,1)="X",DULIEU!$S154,"")</f>
        <v/>
      </c>
      <c r="J162" s="969" t="str">
        <f>IF(LEFT($B162,1)="X",DULIEU!$X154,"")</f>
        <v/>
      </c>
      <c r="K162" s="969">
        <f>IF(SUM(G162:J162)=0,0,$K$14+SUM($G$15:G162)-SUM($I$15:I162))</f>
        <v>0</v>
      </c>
      <c r="L162" s="969">
        <f>IF(SUM(G162:J162)=0,0,$L$14+SUM($H$15:H162)-SUM($J$15:J162))</f>
        <v>0</v>
      </c>
      <c r="M162" s="967"/>
      <c r="N162" s="846" t="str">
        <f t="shared" si="3"/>
        <v/>
      </c>
      <c r="O162" s="958"/>
      <c r="P162" s="420"/>
      <c r="Q162" s="420"/>
      <c r="R162" s="420"/>
      <c r="S162" s="420"/>
    </row>
    <row r="163" spans="1:19" hidden="1">
      <c r="A163" s="420"/>
      <c r="B163" s="967" t="str">
        <f>IF($G$9=DULIEU!$P155,DULIEU!$H155,"")</f>
        <v/>
      </c>
      <c r="C163" s="968" t="str">
        <f>IF($G$9=DULIEU!$P155,DULIEU!$D155,"")</f>
        <v/>
      </c>
      <c r="D163" s="967" t="str">
        <f>IF($G$9=DULIEU!$P155,DULIEU!$O155,"")</f>
        <v/>
      </c>
      <c r="E163" s="967" t="str">
        <f>IF($G$8=DULIEU!$V155,DULIEU!$W155,IF($G$8=DULIEU!$W155,DULIEU!$V155,""))</f>
        <v/>
      </c>
      <c r="F163" s="969" t="str">
        <f>IF($G$9=DULIEU!$P155,DULIEU!$T155,"")</f>
        <v/>
      </c>
      <c r="G163" s="969" t="str">
        <f>IF(LEFT($B163,1)="N",DULIEU!$R155,"")</f>
        <v/>
      </c>
      <c r="H163" s="969" t="str">
        <f>IF(LEFT($B163,1)="N",DULIEU!$X155,"")</f>
        <v/>
      </c>
      <c r="I163" s="969" t="str">
        <f>IF(LEFT($B163,1)="X",DULIEU!$S155,"")</f>
        <v/>
      </c>
      <c r="J163" s="969" t="str">
        <f>IF(LEFT($B163,1)="X",DULIEU!$X155,"")</f>
        <v/>
      </c>
      <c r="K163" s="969">
        <f>IF(SUM(G163:J163)=0,0,$K$14+SUM($G$15:G163)-SUM($I$15:I163))</f>
        <v>0</v>
      </c>
      <c r="L163" s="969">
        <f>IF(SUM(G163:J163)=0,0,$L$14+SUM($H$15:H163)-SUM($J$15:J163))</f>
        <v>0</v>
      </c>
      <c r="M163" s="967"/>
      <c r="N163" s="846" t="str">
        <f t="shared" si="3"/>
        <v/>
      </c>
      <c r="O163" s="958"/>
      <c r="P163" s="420"/>
      <c r="Q163" s="420"/>
      <c r="R163" s="420"/>
      <c r="S163" s="420"/>
    </row>
    <row r="164" spans="1:19" hidden="1">
      <c r="A164" s="420"/>
      <c r="B164" s="967" t="str">
        <f>IF($G$9=DULIEU!$P156,DULIEU!$H156,"")</f>
        <v/>
      </c>
      <c r="C164" s="968" t="str">
        <f>IF($G$9=DULIEU!$P156,DULIEU!$D156,"")</f>
        <v/>
      </c>
      <c r="D164" s="967" t="str">
        <f>IF($G$9=DULIEU!$P156,DULIEU!$O156,"")</f>
        <v/>
      </c>
      <c r="E164" s="967" t="str">
        <f>IF($G$8=DULIEU!$V156,DULIEU!$W156,IF($G$8=DULIEU!$W156,DULIEU!$V156,""))</f>
        <v/>
      </c>
      <c r="F164" s="969" t="str">
        <f>IF($G$9=DULIEU!$P156,DULIEU!$T156,"")</f>
        <v/>
      </c>
      <c r="G164" s="969" t="str">
        <f>IF(LEFT($B164,1)="N",DULIEU!$R156,"")</f>
        <v/>
      </c>
      <c r="H164" s="969" t="str">
        <f>IF(LEFT($B164,1)="N",DULIEU!$X156,"")</f>
        <v/>
      </c>
      <c r="I164" s="969" t="str">
        <f>IF(LEFT($B164,1)="X",DULIEU!$S156,"")</f>
        <v/>
      </c>
      <c r="J164" s="969" t="str">
        <f>IF(LEFT($B164,1)="X",DULIEU!$X156,"")</f>
        <v/>
      </c>
      <c r="K164" s="969">
        <f>IF(SUM(G164:J164)=0,0,$K$14+SUM($G$15:G164)-SUM($I$15:I164))</f>
        <v>0</v>
      </c>
      <c r="L164" s="969">
        <f>IF(SUM(G164:J164)=0,0,$L$14+SUM($H$15:H164)-SUM($J$15:J164))</f>
        <v>0</v>
      </c>
      <c r="M164" s="967"/>
      <c r="N164" s="846" t="str">
        <f t="shared" si="3"/>
        <v/>
      </c>
      <c r="O164" s="958"/>
      <c r="P164" s="420"/>
      <c r="Q164" s="420"/>
      <c r="R164" s="420"/>
      <c r="S164" s="420"/>
    </row>
    <row r="165" spans="1:19" hidden="1">
      <c r="A165" s="420"/>
      <c r="B165" s="967" t="str">
        <f>IF($G$9=DULIEU!$P157,DULIEU!$H157,"")</f>
        <v/>
      </c>
      <c r="C165" s="968" t="str">
        <f>IF($G$9=DULIEU!$P157,DULIEU!$D157,"")</f>
        <v/>
      </c>
      <c r="D165" s="967" t="str">
        <f>IF($G$9=DULIEU!$P157,DULIEU!$O157,"")</f>
        <v/>
      </c>
      <c r="E165" s="967" t="str">
        <f>IF($G$8=DULIEU!$V157,DULIEU!$W157,IF($G$8=DULIEU!$W157,DULIEU!$V157,""))</f>
        <v/>
      </c>
      <c r="F165" s="969" t="str">
        <f>IF($G$9=DULIEU!$P157,DULIEU!$T157,"")</f>
        <v/>
      </c>
      <c r="G165" s="969" t="str">
        <f>IF(LEFT($B165,1)="N",DULIEU!$R157,"")</f>
        <v/>
      </c>
      <c r="H165" s="969" t="str">
        <f>IF(LEFT($B165,1)="N",DULIEU!$X157,"")</f>
        <v/>
      </c>
      <c r="I165" s="969" t="str">
        <f>IF(LEFT($B165,1)="X",DULIEU!$S157,"")</f>
        <v/>
      </c>
      <c r="J165" s="969" t="str">
        <f>IF(LEFT($B165,1)="X",DULIEU!$X157,"")</f>
        <v/>
      </c>
      <c r="K165" s="969">
        <f>IF(SUM(G165:J165)=0,0,$K$14+SUM($G$15:G165)-SUM($I$15:I165))</f>
        <v>0</v>
      </c>
      <c r="L165" s="969">
        <f>IF(SUM(G165:J165)=0,0,$L$14+SUM($H$15:H165)-SUM($J$15:J165))</f>
        <v>0</v>
      </c>
      <c r="M165" s="967"/>
      <c r="N165" s="846" t="str">
        <f t="shared" si="3"/>
        <v/>
      </c>
      <c r="O165" s="958"/>
      <c r="P165" s="420"/>
      <c r="Q165" s="420"/>
      <c r="R165" s="420"/>
      <c r="S165" s="420"/>
    </row>
    <row r="166" spans="1:19" hidden="1">
      <c r="A166" s="420"/>
      <c r="B166" s="967" t="str">
        <f>IF($G$9=DULIEU!$P158,DULIEU!$H158,"")</f>
        <v/>
      </c>
      <c r="C166" s="968" t="str">
        <f>IF($G$9=DULIEU!$P158,DULIEU!$D158,"")</f>
        <v/>
      </c>
      <c r="D166" s="967" t="str">
        <f>IF($G$9=DULIEU!$P158,DULIEU!$O158,"")</f>
        <v/>
      </c>
      <c r="E166" s="967" t="str">
        <f>IF($G$8=DULIEU!$V158,DULIEU!$W158,IF($G$8=DULIEU!$W158,DULIEU!$V158,""))</f>
        <v/>
      </c>
      <c r="F166" s="969" t="str">
        <f>IF($G$9=DULIEU!$P158,DULIEU!$T158,"")</f>
        <v/>
      </c>
      <c r="G166" s="969" t="str">
        <f>IF(LEFT($B166,1)="N",DULIEU!$R158,"")</f>
        <v/>
      </c>
      <c r="H166" s="969" t="str">
        <f>IF(LEFT($B166,1)="N",DULIEU!$X158,"")</f>
        <v/>
      </c>
      <c r="I166" s="969" t="str">
        <f>IF(LEFT($B166,1)="X",DULIEU!$S158,"")</f>
        <v/>
      </c>
      <c r="J166" s="969" t="str">
        <f>IF(LEFT($B166,1)="X",DULIEU!$X158,"")</f>
        <v/>
      </c>
      <c r="K166" s="969">
        <f>IF(SUM(G166:J166)=0,0,$K$14+SUM($G$15:G166)-SUM($I$15:I166))</f>
        <v>0</v>
      </c>
      <c r="L166" s="969">
        <f>IF(SUM(G166:J166)=0,0,$L$14+SUM($H$15:H166)-SUM($J$15:J166))</f>
        <v>0</v>
      </c>
      <c r="M166" s="967"/>
      <c r="N166" s="846" t="str">
        <f t="shared" si="3"/>
        <v/>
      </c>
      <c r="O166" s="958"/>
      <c r="P166" s="420"/>
      <c r="Q166" s="420"/>
      <c r="R166" s="420"/>
      <c r="S166" s="420"/>
    </row>
    <row r="167" spans="1:19" hidden="1">
      <c r="A167" s="420"/>
      <c r="B167" s="967" t="str">
        <f>IF($G$9=DULIEU!$P159,DULIEU!$H159,"")</f>
        <v/>
      </c>
      <c r="C167" s="968" t="str">
        <f>IF($G$9=DULIEU!$P159,DULIEU!$D159,"")</f>
        <v/>
      </c>
      <c r="D167" s="967" t="str">
        <f>IF($G$9=DULIEU!$P159,DULIEU!$O159,"")</f>
        <v/>
      </c>
      <c r="E167" s="967" t="str">
        <f>IF($G$8=DULIEU!$V159,DULIEU!$W159,IF($G$8=DULIEU!$W159,DULIEU!$V159,""))</f>
        <v/>
      </c>
      <c r="F167" s="969" t="str">
        <f>IF($G$9=DULIEU!$P159,DULIEU!$T159,"")</f>
        <v/>
      </c>
      <c r="G167" s="969" t="str">
        <f>IF(LEFT($B167,1)="N",DULIEU!$R159,"")</f>
        <v/>
      </c>
      <c r="H167" s="969" t="str">
        <f>IF(LEFT($B167,1)="N",DULIEU!$X159,"")</f>
        <v/>
      </c>
      <c r="I167" s="969" t="str">
        <f>IF(LEFT($B167,1)="X",DULIEU!$S159,"")</f>
        <v/>
      </c>
      <c r="J167" s="969" t="str">
        <f>IF(LEFT($B167,1)="X",DULIEU!$X159,"")</f>
        <v/>
      </c>
      <c r="K167" s="969">
        <f>IF(SUM(G167:J167)=0,0,$K$14+SUM($G$15:G167)-SUM($I$15:I167))</f>
        <v>0</v>
      </c>
      <c r="L167" s="969">
        <f>IF(SUM(G167:J167)=0,0,$L$14+SUM($H$15:H167)-SUM($J$15:J167))</f>
        <v>0</v>
      </c>
      <c r="M167" s="967"/>
      <c r="N167" s="846" t="str">
        <f t="shared" si="3"/>
        <v/>
      </c>
      <c r="O167" s="958"/>
      <c r="P167" s="420"/>
      <c r="Q167" s="420"/>
      <c r="R167" s="420"/>
      <c r="S167" s="420"/>
    </row>
    <row r="168" spans="1:19" hidden="1">
      <c r="A168" s="420"/>
      <c r="B168" s="967" t="str">
        <f>IF($G$9=DULIEU!$P160,DULIEU!$H160,"")</f>
        <v/>
      </c>
      <c r="C168" s="968" t="str">
        <f>IF($G$9=DULIEU!$P160,DULIEU!$D160,"")</f>
        <v/>
      </c>
      <c r="D168" s="967" t="str">
        <f>IF($G$9=DULIEU!$P160,DULIEU!$O160,"")</f>
        <v/>
      </c>
      <c r="E168" s="967" t="str">
        <f>IF($G$8=DULIEU!$V160,DULIEU!$W160,IF($G$8=DULIEU!$W160,DULIEU!$V160,""))</f>
        <v/>
      </c>
      <c r="F168" s="969" t="str">
        <f>IF($G$9=DULIEU!$P160,DULIEU!$T160,"")</f>
        <v/>
      </c>
      <c r="G168" s="969" t="str">
        <f>IF(LEFT($B168,1)="N",DULIEU!$R160,"")</f>
        <v/>
      </c>
      <c r="H168" s="969" t="str">
        <f>IF(LEFT($B168,1)="N",DULIEU!$X160,"")</f>
        <v/>
      </c>
      <c r="I168" s="969" t="str">
        <f>IF(LEFT($B168,1)="X",DULIEU!$S160,"")</f>
        <v/>
      </c>
      <c r="J168" s="969" t="str">
        <f>IF(LEFT($B168,1)="X",DULIEU!$X160,"")</f>
        <v/>
      </c>
      <c r="K168" s="969">
        <f>IF(SUM(G168:J168)=0,0,$K$14+SUM($G$15:G168)-SUM($I$15:I168))</f>
        <v>0</v>
      </c>
      <c r="L168" s="969">
        <f>IF(SUM(G168:J168)=0,0,$L$14+SUM($H$15:H168)-SUM($J$15:J168))</f>
        <v>0</v>
      </c>
      <c r="M168" s="967"/>
      <c r="N168" s="846" t="str">
        <f t="shared" si="3"/>
        <v/>
      </c>
      <c r="O168" s="958"/>
      <c r="P168" s="420"/>
      <c r="Q168" s="420"/>
      <c r="R168" s="420"/>
      <c r="S168" s="420"/>
    </row>
    <row r="169" spans="1:19" hidden="1">
      <c r="A169" s="420"/>
      <c r="B169" s="967" t="str">
        <f>IF($G$9=DULIEU!$P161,DULIEU!$H161,"")</f>
        <v/>
      </c>
      <c r="C169" s="968" t="str">
        <f>IF($G$9=DULIEU!$P161,DULIEU!$D161,"")</f>
        <v/>
      </c>
      <c r="D169" s="967" t="str">
        <f>IF($G$9=DULIEU!$P161,DULIEU!$O161,"")</f>
        <v/>
      </c>
      <c r="E169" s="967" t="str">
        <f>IF($G$8=DULIEU!$V161,DULIEU!$W161,IF($G$8=DULIEU!$W161,DULIEU!$V161,""))</f>
        <v/>
      </c>
      <c r="F169" s="969" t="str">
        <f>IF($G$9=DULIEU!$P161,DULIEU!$T161,"")</f>
        <v/>
      </c>
      <c r="G169" s="969" t="str">
        <f>IF(LEFT($B169,1)="N",DULIEU!$R161,"")</f>
        <v/>
      </c>
      <c r="H169" s="969" t="str">
        <f>IF(LEFT($B169,1)="N",DULIEU!$X161,"")</f>
        <v/>
      </c>
      <c r="I169" s="969" t="str">
        <f>IF(LEFT($B169,1)="X",DULIEU!$S161,"")</f>
        <v/>
      </c>
      <c r="J169" s="969" t="str">
        <f>IF(LEFT($B169,1)="X",DULIEU!$X161,"")</f>
        <v/>
      </c>
      <c r="K169" s="969">
        <f>IF(SUM(G169:J169)=0,0,$K$14+SUM($G$15:G169)-SUM($I$15:I169))</f>
        <v>0</v>
      </c>
      <c r="L169" s="969">
        <f>IF(SUM(G169:J169)=0,0,$L$14+SUM($H$15:H169)-SUM($J$15:J169))</f>
        <v>0</v>
      </c>
      <c r="M169" s="967"/>
      <c r="N169" s="846" t="str">
        <f t="shared" si="3"/>
        <v/>
      </c>
      <c r="O169" s="958"/>
      <c r="P169" s="420"/>
      <c r="Q169" s="420"/>
      <c r="R169" s="420"/>
      <c r="S169" s="420"/>
    </row>
    <row r="170" spans="1:19" hidden="1">
      <c r="A170" s="420"/>
      <c r="B170" s="967" t="str">
        <f>IF($G$9=DULIEU!$P162,DULIEU!$H162,"")</f>
        <v/>
      </c>
      <c r="C170" s="968" t="str">
        <f>IF($G$9=DULIEU!$P162,DULIEU!$D162,"")</f>
        <v/>
      </c>
      <c r="D170" s="967" t="str">
        <f>IF($G$9=DULIEU!$P162,DULIEU!$O162,"")</f>
        <v/>
      </c>
      <c r="E170" s="967" t="str">
        <f>IF($G$8=DULIEU!$V162,DULIEU!$W162,IF($G$8=DULIEU!$W162,DULIEU!$V162,""))</f>
        <v/>
      </c>
      <c r="F170" s="969" t="str">
        <f>IF($G$9=DULIEU!$P162,DULIEU!$T162,"")</f>
        <v/>
      </c>
      <c r="G170" s="969" t="str">
        <f>IF(LEFT($B170,1)="N",DULIEU!$R162,"")</f>
        <v/>
      </c>
      <c r="H170" s="969" t="str">
        <f>IF(LEFT($B170,1)="N",DULIEU!$X162,"")</f>
        <v/>
      </c>
      <c r="I170" s="969" t="str">
        <f>IF(LEFT($B170,1)="X",DULIEU!$S162,"")</f>
        <v/>
      </c>
      <c r="J170" s="969" t="str">
        <f>IF(LEFT($B170,1)="X",DULIEU!$X162,"")</f>
        <v/>
      </c>
      <c r="K170" s="969">
        <f>IF(SUM(G170:J170)=0,0,$K$14+SUM($G$15:G170)-SUM($I$15:I170))</f>
        <v>0</v>
      </c>
      <c r="L170" s="969">
        <f>IF(SUM(G170:J170)=0,0,$L$14+SUM($H$15:H170)-SUM($J$15:J170))</f>
        <v>0</v>
      </c>
      <c r="M170" s="967"/>
      <c r="N170" s="846" t="str">
        <f t="shared" si="3"/>
        <v/>
      </c>
      <c r="O170" s="958"/>
      <c r="P170" s="420"/>
      <c r="Q170" s="420"/>
      <c r="R170" s="420"/>
      <c r="S170" s="420"/>
    </row>
    <row r="171" spans="1:19" hidden="1">
      <c r="A171" s="420"/>
      <c r="B171" s="967" t="str">
        <f>IF($G$9=DULIEU!$P163,DULIEU!$H163,"")</f>
        <v/>
      </c>
      <c r="C171" s="968" t="str">
        <f>IF($G$9=DULIEU!$P163,DULIEU!$D163,"")</f>
        <v/>
      </c>
      <c r="D171" s="967" t="str">
        <f>IF($G$9=DULIEU!$P163,DULIEU!$O163,"")</f>
        <v/>
      </c>
      <c r="E171" s="967" t="str">
        <f>IF($G$8=DULIEU!$V163,DULIEU!$W163,IF($G$8=DULIEU!$W163,DULIEU!$V163,""))</f>
        <v/>
      </c>
      <c r="F171" s="969" t="str">
        <f>IF($G$9=DULIEU!$P163,DULIEU!$T163,"")</f>
        <v/>
      </c>
      <c r="G171" s="969" t="str">
        <f>IF(LEFT($B171,1)="N",DULIEU!$R163,"")</f>
        <v/>
      </c>
      <c r="H171" s="969" t="str">
        <f>IF(LEFT($B171,1)="N",DULIEU!$X163,"")</f>
        <v/>
      </c>
      <c r="I171" s="969" t="str">
        <f>IF(LEFT($B171,1)="X",DULIEU!$S163,"")</f>
        <v/>
      </c>
      <c r="J171" s="969" t="str">
        <f>IF(LEFT($B171,1)="X",DULIEU!$X163,"")</f>
        <v/>
      </c>
      <c r="K171" s="969">
        <f>IF(SUM(G171:J171)=0,0,$K$14+SUM($G$15:G171)-SUM($I$15:I171))</f>
        <v>0</v>
      </c>
      <c r="L171" s="969">
        <f>IF(SUM(G171:J171)=0,0,$L$14+SUM($H$15:H171)-SUM($J$15:J171))</f>
        <v>0</v>
      </c>
      <c r="M171" s="967"/>
      <c r="N171" s="846" t="str">
        <f t="shared" si="3"/>
        <v/>
      </c>
      <c r="O171" s="958"/>
      <c r="P171" s="420"/>
      <c r="Q171" s="420"/>
      <c r="R171" s="420"/>
      <c r="S171" s="420"/>
    </row>
    <row r="172" spans="1:19" hidden="1">
      <c r="A172" s="420"/>
      <c r="B172" s="967" t="str">
        <f>IF($G$9=DULIEU!$P164,DULIEU!$H164,"")</f>
        <v/>
      </c>
      <c r="C172" s="968" t="str">
        <f>IF($G$9=DULIEU!$P164,DULIEU!$D164,"")</f>
        <v/>
      </c>
      <c r="D172" s="967" t="str">
        <f>IF($G$9=DULIEU!$P164,DULIEU!$O164,"")</f>
        <v/>
      </c>
      <c r="E172" s="967" t="str">
        <f>IF($G$8=DULIEU!$V164,DULIEU!$W164,IF($G$8=DULIEU!$W164,DULIEU!$V164,""))</f>
        <v/>
      </c>
      <c r="F172" s="969" t="str">
        <f>IF($G$9=DULIEU!$P164,DULIEU!$T164,"")</f>
        <v/>
      </c>
      <c r="G172" s="969" t="str">
        <f>IF(LEFT($B172,1)="N",DULIEU!$R164,"")</f>
        <v/>
      </c>
      <c r="H172" s="969" t="str">
        <f>IF(LEFT($B172,1)="N",DULIEU!$X164,"")</f>
        <v/>
      </c>
      <c r="I172" s="969" t="str">
        <f>IF(LEFT($B172,1)="X",DULIEU!$S164,"")</f>
        <v/>
      </c>
      <c r="J172" s="969" t="str">
        <f>IF(LEFT($B172,1)="X",DULIEU!$X164,"")</f>
        <v/>
      </c>
      <c r="K172" s="969">
        <f>IF(SUM(G172:J172)=0,0,$K$14+SUM($G$15:G172)-SUM($I$15:I172))</f>
        <v>0</v>
      </c>
      <c r="L172" s="969">
        <f>IF(SUM(G172:J172)=0,0,$L$14+SUM($H$15:H172)-SUM($J$15:J172))</f>
        <v>0</v>
      </c>
      <c r="M172" s="967"/>
      <c r="N172" s="846" t="str">
        <f t="shared" si="3"/>
        <v/>
      </c>
      <c r="O172" s="958"/>
      <c r="P172" s="420"/>
      <c r="Q172" s="420"/>
      <c r="R172" s="420"/>
      <c r="S172" s="420"/>
    </row>
    <row r="173" spans="1:19" hidden="1">
      <c r="A173" s="420"/>
      <c r="B173" s="967" t="str">
        <f>IF($G$9=DULIEU!$P165,DULIEU!$H165,"")</f>
        <v/>
      </c>
      <c r="C173" s="968" t="str">
        <f>IF($G$9=DULIEU!$P165,DULIEU!$D165,"")</f>
        <v/>
      </c>
      <c r="D173" s="967" t="str">
        <f>IF($G$9=DULIEU!$P165,DULIEU!$O165,"")</f>
        <v/>
      </c>
      <c r="E173" s="967" t="str">
        <f>IF($G$8=DULIEU!$V165,DULIEU!$W165,IF($G$8=DULIEU!$W165,DULIEU!$V165,""))</f>
        <v/>
      </c>
      <c r="F173" s="969" t="str">
        <f>IF($G$9=DULIEU!$P165,DULIEU!$T165,"")</f>
        <v/>
      </c>
      <c r="G173" s="969" t="str">
        <f>IF(LEFT($B173,1)="N",DULIEU!$R165,"")</f>
        <v/>
      </c>
      <c r="H173" s="969" t="str">
        <f>IF(LEFT($B173,1)="N",DULIEU!$X165,"")</f>
        <v/>
      </c>
      <c r="I173" s="969" t="str">
        <f>IF(LEFT($B173,1)="X",DULIEU!$S165,"")</f>
        <v/>
      </c>
      <c r="J173" s="969" t="str">
        <f>IF(LEFT($B173,1)="X",DULIEU!$X165,"")</f>
        <v/>
      </c>
      <c r="K173" s="969">
        <f>IF(SUM(G173:J173)=0,0,$K$14+SUM($G$15:G173)-SUM($I$15:I173))</f>
        <v>0</v>
      </c>
      <c r="L173" s="969">
        <f>IF(SUM(G173:J173)=0,0,$L$14+SUM($H$15:H173)-SUM($J$15:J173))</f>
        <v>0</v>
      </c>
      <c r="M173" s="967"/>
      <c r="N173" s="846" t="str">
        <f t="shared" si="3"/>
        <v/>
      </c>
      <c r="O173" s="958"/>
      <c r="P173" s="420"/>
      <c r="Q173" s="420"/>
      <c r="R173" s="420"/>
      <c r="S173" s="420"/>
    </row>
    <row r="174" spans="1:19" hidden="1">
      <c r="A174" s="420"/>
      <c r="B174" s="967" t="str">
        <f>IF($G$9=DULIEU!$P166,DULIEU!$H166,"")</f>
        <v/>
      </c>
      <c r="C174" s="968" t="str">
        <f>IF($G$9=DULIEU!$P166,DULIEU!$D166,"")</f>
        <v/>
      </c>
      <c r="D174" s="967" t="str">
        <f>IF($G$9=DULIEU!$P166,DULIEU!$O166,"")</f>
        <v/>
      </c>
      <c r="E174" s="967" t="str">
        <f>IF($G$8=DULIEU!$V166,DULIEU!$W166,IF($G$8=DULIEU!$W166,DULIEU!$V166,""))</f>
        <v/>
      </c>
      <c r="F174" s="969" t="str">
        <f>IF($G$9=DULIEU!$P166,DULIEU!$T166,"")</f>
        <v/>
      </c>
      <c r="G174" s="969" t="str">
        <f>IF(LEFT($B174,1)="N",DULIEU!$R166,"")</f>
        <v/>
      </c>
      <c r="H174" s="969" t="str">
        <f>IF(LEFT($B174,1)="N",DULIEU!$X166,"")</f>
        <v/>
      </c>
      <c r="I174" s="969" t="str">
        <f>IF(LEFT($B174,1)="X",DULIEU!$S166,"")</f>
        <v/>
      </c>
      <c r="J174" s="969" t="str">
        <f>IF(LEFT($B174,1)="X",DULIEU!$X166,"")</f>
        <v/>
      </c>
      <c r="K174" s="969">
        <f>IF(SUM(G174:J174)=0,0,$K$14+SUM($G$15:G174)-SUM($I$15:I174))</f>
        <v>0</v>
      </c>
      <c r="L174" s="969">
        <f>IF(SUM(G174:J174)=0,0,$L$14+SUM($H$15:H174)-SUM($J$15:J174))</f>
        <v>0</v>
      </c>
      <c r="M174" s="967"/>
      <c r="N174" s="846" t="str">
        <f t="shared" si="3"/>
        <v/>
      </c>
      <c r="O174" s="958"/>
      <c r="P174" s="420"/>
      <c r="Q174" s="420"/>
      <c r="R174" s="420"/>
      <c r="S174" s="420"/>
    </row>
    <row r="175" spans="1:19" hidden="1">
      <c r="A175" s="420"/>
      <c r="B175" s="967" t="str">
        <f>IF($G$9=DULIEU!$P167,DULIEU!$H167,"")</f>
        <v/>
      </c>
      <c r="C175" s="968" t="str">
        <f>IF($G$9=DULIEU!$P167,DULIEU!$D167,"")</f>
        <v/>
      </c>
      <c r="D175" s="967" t="str">
        <f>IF($G$9=DULIEU!$P167,DULIEU!$O167,"")</f>
        <v/>
      </c>
      <c r="E175" s="967" t="str">
        <f>IF($G$8=DULIEU!$V167,DULIEU!$W167,IF($G$8=DULIEU!$W167,DULIEU!$V167,""))</f>
        <v/>
      </c>
      <c r="F175" s="969" t="str">
        <f>IF($G$9=DULIEU!$P167,DULIEU!$T167,"")</f>
        <v/>
      </c>
      <c r="G175" s="969" t="str">
        <f>IF(LEFT($B175,1)="N",DULIEU!$R167,"")</f>
        <v/>
      </c>
      <c r="H175" s="969" t="str">
        <f>IF(LEFT($B175,1)="N",DULIEU!$X167,"")</f>
        <v/>
      </c>
      <c r="I175" s="969" t="str">
        <f>IF(LEFT($B175,1)="X",DULIEU!$S167,"")</f>
        <v/>
      </c>
      <c r="J175" s="969" t="str">
        <f>IF(LEFT($B175,1)="X",DULIEU!$X167,"")</f>
        <v/>
      </c>
      <c r="K175" s="969">
        <f>IF(SUM(G175:J175)=0,0,$K$14+SUM($G$15:G175)-SUM($I$15:I175))</f>
        <v>0</v>
      </c>
      <c r="L175" s="969">
        <f>IF(SUM(G175:J175)=0,0,$L$14+SUM($H$15:H175)-SUM($J$15:J175))</f>
        <v>0</v>
      </c>
      <c r="M175" s="967"/>
      <c r="N175" s="846" t="str">
        <f t="shared" si="3"/>
        <v/>
      </c>
      <c r="O175" s="958"/>
      <c r="P175" s="420"/>
      <c r="Q175" s="420"/>
      <c r="R175" s="420"/>
      <c r="S175" s="420"/>
    </row>
    <row r="176" spans="1:19" hidden="1">
      <c r="A176" s="420"/>
      <c r="B176" s="967" t="str">
        <f>IF($G$9=DULIEU!$P168,DULIEU!$H168,"")</f>
        <v/>
      </c>
      <c r="C176" s="968" t="str">
        <f>IF($G$9=DULIEU!$P168,DULIEU!$D168,"")</f>
        <v/>
      </c>
      <c r="D176" s="967" t="str">
        <f>IF($G$9=DULIEU!$P168,DULIEU!$O168,"")</f>
        <v/>
      </c>
      <c r="E176" s="967" t="str">
        <f>IF($G$8=DULIEU!$V168,DULIEU!$W168,IF($G$8=DULIEU!$W168,DULIEU!$V168,""))</f>
        <v/>
      </c>
      <c r="F176" s="969" t="str">
        <f>IF($G$9=DULIEU!$P168,DULIEU!$T168,"")</f>
        <v/>
      </c>
      <c r="G176" s="969" t="str">
        <f>IF(LEFT($B176,1)="N",DULIEU!$R168,"")</f>
        <v/>
      </c>
      <c r="H176" s="969" t="str">
        <f>IF(LEFT($B176,1)="N",DULIEU!$X168,"")</f>
        <v/>
      </c>
      <c r="I176" s="969" t="str">
        <f>IF(LEFT($B176,1)="X",DULIEU!$S168,"")</f>
        <v/>
      </c>
      <c r="J176" s="969" t="str">
        <f>IF(LEFT($B176,1)="X",DULIEU!$X168,"")</f>
        <v/>
      </c>
      <c r="K176" s="969">
        <f>IF(SUM(G176:J176)=0,0,$K$14+SUM($G$15:G176)-SUM($I$15:I176))</f>
        <v>0</v>
      </c>
      <c r="L176" s="969">
        <f>IF(SUM(G176:J176)=0,0,$L$14+SUM($H$15:H176)-SUM($J$15:J176))</f>
        <v>0</v>
      </c>
      <c r="M176" s="967"/>
      <c r="N176" s="846" t="str">
        <f t="shared" si="3"/>
        <v/>
      </c>
      <c r="O176" s="958"/>
      <c r="P176" s="420"/>
      <c r="Q176" s="420"/>
      <c r="R176" s="420"/>
      <c r="S176" s="420"/>
    </row>
    <row r="177" spans="1:19" hidden="1">
      <c r="A177" s="420"/>
      <c r="B177" s="967" t="str">
        <f>IF($G$9=DULIEU!$P169,DULIEU!$H169,"")</f>
        <v/>
      </c>
      <c r="C177" s="968" t="str">
        <f>IF($G$9=DULIEU!$P169,DULIEU!$D169,"")</f>
        <v/>
      </c>
      <c r="D177" s="967" t="str">
        <f>IF($G$9=DULIEU!$P169,DULIEU!$O169,"")</f>
        <v/>
      </c>
      <c r="E177" s="967" t="str">
        <f>IF($G$8=DULIEU!$V169,DULIEU!$W169,IF($G$8=DULIEU!$W169,DULIEU!$V169,""))</f>
        <v/>
      </c>
      <c r="F177" s="969" t="str">
        <f>IF($G$9=DULIEU!$P169,DULIEU!$T169,"")</f>
        <v/>
      </c>
      <c r="G177" s="969" t="str">
        <f>IF(LEFT($B177,1)="N",DULIEU!$R169,"")</f>
        <v/>
      </c>
      <c r="H177" s="969" t="str">
        <f>IF(LEFT($B177,1)="N",DULIEU!$X169,"")</f>
        <v/>
      </c>
      <c r="I177" s="969" t="str">
        <f>IF(LEFT($B177,1)="X",DULIEU!$S169,"")</f>
        <v/>
      </c>
      <c r="J177" s="969" t="str">
        <f>IF(LEFT($B177,1)="X",DULIEU!$X169,"")</f>
        <v/>
      </c>
      <c r="K177" s="969">
        <f>IF(SUM(G177:J177)=0,0,$K$14+SUM($G$15:G177)-SUM($I$15:I177))</f>
        <v>0</v>
      </c>
      <c r="L177" s="969">
        <f>IF(SUM(G177:J177)=0,0,$L$14+SUM($H$15:H177)-SUM($J$15:J177))</f>
        <v>0</v>
      </c>
      <c r="M177" s="967"/>
      <c r="N177" s="846" t="str">
        <f t="shared" si="3"/>
        <v/>
      </c>
      <c r="O177" s="958"/>
      <c r="P177" s="420"/>
      <c r="Q177" s="420"/>
      <c r="R177" s="420"/>
      <c r="S177" s="420"/>
    </row>
    <row r="178" spans="1:19" hidden="1">
      <c r="A178" s="420"/>
      <c r="B178" s="967" t="str">
        <f>IF($G$9=DULIEU!$P170,DULIEU!$H170,"")</f>
        <v/>
      </c>
      <c r="C178" s="968" t="str">
        <f>IF($G$9=DULIEU!$P170,DULIEU!$D170,"")</f>
        <v/>
      </c>
      <c r="D178" s="967" t="str">
        <f>IF($G$9=DULIEU!$P170,DULIEU!$O170,"")</f>
        <v/>
      </c>
      <c r="E178" s="967" t="str">
        <f>IF($G$8=DULIEU!$V170,DULIEU!$W170,IF($G$8=DULIEU!$W170,DULIEU!$V170,""))</f>
        <v/>
      </c>
      <c r="F178" s="969" t="str">
        <f>IF($G$9=DULIEU!$P170,DULIEU!$T170,"")</f>
        <v/>
      </c>
      <c r="G178" s="969" t="str">
        <f>IF(LEFT($B178,1)="N",DULIEU!$R170,"")</f>
        <v/>
      </c>
      <c r="H178" s="969" t="str">
        <f>IF(LEFT($B178,1)="N",DULIEU!$X170,"")</f>
        <v/>
      </c>
      <c r="I178" s="969" t="str">
        <f>IF(LEFT($B178,1)="X",DULIEU!$S170,"")</f>
        <v/>
      </c>
      <c r="J178" s="969" t="str">
        <f>IF(LEFT($B178,1)="X",DULIEU!$X170,"")</f>
        <v/>
      </c>
      <c r="K178" s="969">
        <f>IF(SUM(G178:J178)=0,0,$K$14+SUM($G$15:G178)-SUM($I$15:I178))</f>
        <v>0</v>
      </c>
      <c r="L178" s="969">
        <f>IF(SUM(G178:J178)=0,0,$L$14+SUM($H$15:H178)-SUM($J$15:J178))</f>
        <v>0</v>
      </c>
      <c r="M178" s="967"/>
      <c r="N178" s="846" t="str">
        <f t="shared" si="3"/>
        <v/>
      </c>
      <c r="O178" s="958"/>
      <c r="P178" s="420"/>
      <c r="Q178" s="420"/>
      <c r="R178" s="420"/>
      <c r="S178" s="420"/>
    </row>
    <row r="179" spans="1:19" hidden="1">
      <c r="A179" s="420"/>
      <c r="B179" s="967" t="str">
        <f>IF($G$9=DULIEU!$P171,DULIEU!$H171,"")</f>
        <v/>
      </c>
      <c r="C179" s="968" t="str">
        <f>IF($G$9=DULIEU!$P171,DULIEU!$D171,"")</f>
        <v/>
      </c>
      <c r="D179" s="967" t="str">
        <f>IF($G$9=DULIEU!$P171,DULIEU!$O171,"")</f>
        <v/>
      </c>
      <c r="E179" s="967" t="str">
        <f>IF($G$8=DULIEU!$V171,DULIEU!$W171,IF($G$8=DULIEU!$W171,DULIEU!$V171,""))</f>
        <v/>
      </c>
      <c r="F179" s="969" t="str">
        <f>IF($G$9=DULIEU!$P171,DULIEU!$T171,"")</f>
        <v/>
      </c>
      <c r="G179" s="969" t="str">
        <f>IF(LEFT($B179,1)="N",DULIEU!$R171,"")</f>
        <v/>
      </c>
      <c r="H179" s="969" t="str">
        <f>IF(LEFT($B179,1)="N",DULIEU!$X171,"")</f>
        <v/>
      </c>
      <c r="I179" s="969" t="str">
        <f>IF(LEFT($B179,1)="X",DULIEU!$S171,"")</f>
        <v/>
      </c>
      <c r="J179" s="969" t="str">
        <f>IF(LEFT($B179,1)="X",DULIEU!$X171,"")</f>
        <v/>
      </c>
      <c r="K179" s="969">
        <f>IF(SUM(G179:J179)=0,0,$K$14+SUM($G$15:G179)-SUM($I$15:I179))</f>
        <v>0</v>
      </c>
      <c r="L179" s="969">
        <f>IF(SUM(G179:J179)=0,0,$L$14+SUM($H$15:H179)-SUM($J$15:J179))</f>
        <v>0</v>
      </c>
      <c r="M179" s="967"/>
      <c r="N179" s="846" t="str">
        <f t="shared" si="3"/>
        <v/>
      </c>
      <c r="O179" s="958"/>
      <c r="P179" s="420"/>
      <c r="Q179" s="420"/>
      <c r="R179" s="420"/>
      <c r="S179" s="420"/>
    </row>
    <row r="180" spans="1:19" hidden="1">
      <c r="A180" s="420"/>
      <c r="B180" s="967" t="str">
        <f>IF($G$9=DULIEU!$P172,DULIEU!$H172,"")</f>
        <v/>
      </c>
      <c r="C180" s="968" t="str">
        <f>IF($G$9=DULIEU!$P172,DULIEU!$D172,"")</f>
        <v/>
      </c>
      <c r="D180" s="967" t="str">
        <f>IF($G$9=DULIEU!$P172,DULIEU!$O172,"")</f>
        <v/>
      </c>
      <c r="E180" s="967" t="str">
        <f>IF($G$8=DULIEU!$V172,DULIEU!$W172,IF($G$8=DULIEU!$W172,DULIEU!$V172,""))</f>
        <v/>
      </c>
      <c r="F180" s="969" t="str">
        <f>IF($G$9=DULIEU!$P172,DULIEU!$T172,"")</f>
        <v/>
      </c>
      <c r="G180" s="969" t="str">
        <f>IF(LEFT($B180,1)="N",DULIEU!$R172,"")</f>
        <v/>
      </c>
      <c r="H180" s="969" t="str">
        <f>IF(LEFT($B180,1)="N",DULIEU!$X172,"")</f>
        <v/>
      </c>
      <c r="I180" s="969" t="str">
        <f>IF(LEFT($B180,1)="X",DULIEU!$S172,"")</f>
        <v/>
      </c>
      <c r="J180" s="969" t="str">
        <f>IF(LEFT($B180,1)="X",DULIEU!$X172,"")</f>
        <v/>
      </c>
      <c r="K180" s="969">
        <f>IF(SUM(G180:J180)=0,0,$K$14+SUM($G$15:G180)-SUM($I$15:I180))</f>
        <v>0</v>
      </c>
      <c r="L180" s="969">
        <f>IF(SUM(G180:J180)=0,0,$L$14+SUM($H$15:H180)-SUM($J$15:J180))</f>
        <v>0</v>
      </c>
      <c r="M180" s="967"/>
      <c r="N180" s="846" t="str">
        <f t="shared" si="3"/>
        <v/>
      </c>
      <c r="O180" s="958"/>
      <c r="P180" s="420"/>
      <c r="Q180" s="420"/>
      <c r="R180" s="420"/>
      <c r="S180" s="420"/>
    </row>
    <row r="181" spans="1:19" hidden="1">
      <c r="A181" s="420"/>
      <c r="B181" s="967" t="str">
        <f>IF($G$9=DULIEU!$P173,DULIEU!$H173,"")</f>
        <v/>
      </c>
      <c r="C181" s="968" t="str">
        <f>IF($G$9=DULIEU!$P173,DULIEU!$D173,"")</f>
        <v/>
      </c>
      <c r="D181" s="967" t="str">
        <f>IF($G$9=DULIEU!$P173,DULIEU!$O173,"")</f>
        <v/>
      </c>
      <c r="E181" s="967" t="str">
        <f>IF($G$8=DULIEU!$V173,DULIEU!$W173,IF($G$8=DULIEU!$W173,DULIEU!$V173,""))</f>
        <v/>
      </c>
      <c r="F181" s="969" t="str">
        <f>IF($G$9=DULIEU!$P173,DULIEU!$T173,"")</f>
        <v/>
      </c>
      <c r="G181" s="969" t="str">
        <f>IF(LEFT($B181,1)="N",DULIEU!$R173,"")</f>
        <v/>
      </c>
      <c r="H181" s="969" t="str">
        <f>IF(LEFT($B181,1)="N",DULIEU!$X173,"")</f>
        <v/>
      </c>
      <c r="I181" s="969" t="str">
        <f>IF(LEFT($B181,1)="X",DULIEU!$S173,"")</f>
        <v/>
      </c>
      <c r="J181" s="969" t="str">
        <f>IF(LEFT($B181,1)="X",DULIEU!$X173,"")</f>
        <v/>
      </c>
      <c r="K181" s="969">
        <f>IF(SUM(G181:J181)=0,0,$K$14+SUM($G$15:G181)-SUM($I$15:I181))</f>
        <v>0</v>
      </c>
      <c r="L181" s="969">
        <f>IF(SUM(G181:J181)=0,0,$L$14+SUM($H$15:H181)-SUM($J$15:J181))</f>
        <v>0</v>
      </c>
      <c r="M181" s="967"/>
      <c r="N181" s="846" t="str">
        <f t="shared" si="3"/>
        <v/>
      </c>
      <c r="O181" s="958"/>
      <c r="P181" s="420"/>
      <c r="Q181" s="420"/>
      <c r="R181" s="420"/>
      <c r="S181" s="420"/>
    </row>
    <row r="182" spans="1:19" hidden="1">
      <c r="A182" s="420"/>
      <c r="B182" s="967" t="str">
        <f>IF($G$9=DULIEU!$P174,DULIEU!$H174,"")</f>
        <v/>
      </c>
      <c r="C182" s="968" t="str">
        <f>IF($G$9=DULIEU!$P174,DULIEU!$D174,"")</f>
        <v/>
      </c>
      <c r="D182" s="967" t="str">
        <f>IF($G$9=DULIEU!$P174,DULIEU!$O174,"")</f>
        <v/>
      </c>
      <c r="E182" s="967" t="str">
        <f>IF($G$8=DULIEU!$V174,DULIEU!$W174,IF($G$8=DULIEU!$W174,DULIEU!$V174,""))</f>
        <v/>
      </c>
      <c r="F182" s="969" t="str">
        <f>IF($G$9=DULIEU!$P174,DULIEU!$T174,"")</f>
        <v/>
      </c>
      <c r="G182" s="969" t="str">
        <f>IF(LEFT($B182,1)="N",DULIEU!$R174,"")</f>
        <v/>
      </c>
      <c r="H182" s="969" t="str">
        <f>IF(LEFT($B182,1)="N",DULIEU!$X174,"")</f>
        <v/>
      </c>
      <c r="I182" s="969" t="str">
        <f>IF(LEFT($B182,1)="X",DULIEU!$S174,"")</f>
        <v/>
      </c>
      <c r="J182" s="969" t="str">
        <f>IF(LEFT($B182,1)="X",DULIEU!$X174,"")</f>
        <v/>
      </c>
      <c r="K182" s="969">
        <f>IF(SUM(G182:J182)=0,0,$K$14+SUM($G$15:G182)-SUM($I$15:I182))</f>
        <v>0</v>
      </c>
      <c r="L182" s="969">
        <f>IF(SUM(G182:J182)=0,0,$L$14+SUM($H$15:H182)-SUM($J$15:J182))</f>
        <v>0</v>
      </c>
      <c r="M182" s="967"/>
      <c r="N182" s="846" t="str">
        <f t="shared" si="3"/>
        <v/>
      </c>
      <c r="O182" s="958"/>
      <c r="P182" s="420"/>
      <c r="Q182" s="420"/>
      <c r="R182" s="420"/>
      <c r="S182" s="420"/>
    </row>
    <row r="183" spans="1:19" hidden="1">
      <c r="A183" s="420"/>
      <c r="B183" s="967" t="str">
        <f>IF($G$9=DULIEU!$P175,DULIEU!$H175,"")</f>
        <v/>
      </c>
      <c r="C183" s="968" t="str">
        <f>IF($G$9=DULIEU!$P175,DULIEU!$D175,"")</f>
        <v/>
      </c>
      <c r="D183" s="967" t="str">
        <f>IF($G$9=DULIEU!$P175,DULIEU!$O175,"")</f>
        <v/>
      </c>
      <c r="E183" s="967" t="str">
        <f>IF($G$8=DULIEU!$V175,DULIEU!$W175,IF($G$8=DULIEU!$W175,DULIEU!$V175,""))</f>
        <v/>
      </c>
      <c r="F183" s="969" t="str">
        <f>IF($G$9=DULIEU!$P175,DULIEU!$T175,"")</f>
        <v/>
      </c>
      <c r="G183" s="969" t="str">
        <f>IF(LEFT($B183,1)="N",DULIEU!$R175,"")</f>
        <v/>
      </c>
      <c r="H183" s="969" t="str">
        <f>IF(LEFT($B183,1)="N",DULIEU!$X175,"")</f>
        <v/>
      </c>
      <c r="I183" s="969" t="str">
        <f>IF(LEFT($B183,1)="X",DULIEU!$S175,"")</f>
        <v/>
      </c>
      <c r="J183" s="969" t="str">
        <f>IF(LEFT($B183,1)="X",DULIEU!$X175,"")</f>
        <v/>
      </c>
      <c r="K183" s="969">
        <f>IF(SUM(G183:J183)=0,0,$K$14+SUM($G$15:G183)-SUM($I$15:I183))</f>
        <v>0</v>
      </c>
      <c r="L183" s="969">
        <f>IF(SUM(G183:J183)=0,0,$L$14+SUM($H$15:H183)-SUM($J$15:J183))</f>
        <v>0</v>
      </c>
      <c r="M183" s="967"/>
      <c r="N183" s="846" t="str">
        <f t="shared" si="3"/>
        <v/>
      </c>
      <c r="O183" s="958"/>
      <c r="P183" s="420"/>
      <c r="Q183" s="420"/>
      <c r="R183" s="420"/>
      <c r="S183" s="420"/>
    </row>
    <row r="184" spans="1:19" hidden="1">
      <c r="A184" s="420"/>
      <c r="B184" s="967" t="str">
        <f>IF($G$9=DULIEU!$P176,DULIEU!$H176,"")</f>
        <v/>
      </c>
      <c r="C184" s="968" t="str">
        <f>IF($G$9=DULIEU!$P176,DULIEU!$D176,"")</f>
        <v/>
      </c>
      <c r="D184" s="967" t="str">
        <f>IF($G$9=DULIEU!$P176,DULIEU!$O176,"")</f>
        <v/>
      </c>
      <c r="E184" s="967" t="str">
        <f>IF($G$8=DULIEU!$V176,DULIEU!$W176,IF($G$8=DULIEU!$W176,DULIEU!$V176,""))</f>
        <v/>
      </c>
      <c r="F184" s="969" t="str">
        <f>IF($G$9=DULIEU!$P176,DULIEU!$T176,"")</f>
        <v/>
      </c>
      <c r="G184" s="969" t="str">
        <f>IF(LEFT($B184,1)="N",DULIEU!$R176,"")</f>
        <v/>
      </c>
      <c r="H184" s="969" t="str">
        <f>IF(LEFT($B184,1)="N",DULIEU!$X176,"")</f>
        <v/>
      </c>
      <c r="I184" s="969" t="str">
        <f>IF(LEFT($B184,1)="X",DULIEU!$S176,"")</f>
        <v/>
      </c>
      <c r="J184" s="969" t="str">
        <f>IF(LEFT($B184,1)="X",DULIEU!$X176,"")</f>
        <v/>
      </c>
      <c r="K184" s="969">
        <f>IF(SUM(G184:J184)=0,0,$K$14+SUM($G$15:G184)-SUM($I$15:I184))</f>
        <v>0</v>
      </c>
      <c r="L184" s="969">
        <f>IF(SUM(G184:J184)=0,0,$L$14+SUM($H$15:H184)-SUM($J$15:J184))</f>
        <v>0</v>
      </c>
      <c r="M184" s="967"/>
      <c r="N184" s="846" t="str">
        <f t="shared" si="3"/>
        <v/>
      </c>
      <c r="O184" s="958"/>
      <c r="P184" s="420"/>
      <c r="Q184" s="420"/>
      <c r="R184" s="420"/>
      <c r="S184" s="420"/>
    </row>
    <row r="185" spans="1:19" hidden="1">
      <c r="A185" s="420"/>
      <c r="B185" s="967" t="str">
        <f>IF($G$9=DULIEU!$P177,DULIEU!$H177,"")</f>
        <v/>
      </c>
      <c r="C185" s="968" t="str">
        <f>IF($G$9=DULIEU!$P177,DULIEU!$D177,"")</f>
        <v/>
      </c>
      <c r="D185" s="967" t="str">
        <f>IF($G$9=DULIEU!$P177,DULIEU!$O177,"")</f>
        <v/>
      </c>
      <c r="E185" s="967" t="str">
        <f>IF($G$8=DULIEU!$V177,DULIEU!$W177,IF($G$8=DULIEU!$W177,DULIEU!$V177,""))</f>
        <v/>
      </c>
      <c r="F185" s="969" t="str">
        <f>IF($G$9=DULIEU!$P177,DULIEU!$T177,"")</f>
        <v/>
      </c>
      <c r="G185" s="969" t="str">
        <f>IF(LEFT($B185,1)="N",DULIEU!$R177,"")</f>
        <v/>
      </c>
      <c r="H185" s="969" t="str">
        <f>IF(LEFT($B185,1)="N",DULIEU!$X177,"")</f>
        <v/>
      </c>
      <c r="I185" s="969" t="str">
        <f>IF(LEFT($B185,1)="X",DULIEU!$S177,"")</f>
        <v/>
      </c>
      <c r="J185" s="969" t="str">
        <f>IF(LEFT($B185,1)="X",DULIEU!$X177,"")</f>
        <v/>
      </c>
      <c r="K185" s="969">
        <f>IF(SUM(G185:J185)=0,0,$K$14+SUM($G$15:G185)-SUM($I$15:I185))</f>
        <v>0</v>
      </c>
      <c r="L185" s="969">
        <f>IF(SUM(G185:J185)=0,0,$L$14+SUM($H$15:H185)-SUM($J$15:J185))</f>
        <v>0</v>
      </c>
      <c r="M185" s="967"/>
      <c r="N185" s="846" t="str">
        <f t="shared" si="3"/>
        <v/>
      </c>
      <c r="O185" s="958"/>
      <c r="P185" s="420"/>
      <c r="Q185" s="420"/>
      <c r="R185" s="420"/>
      <c r="S185" s="420"/>
    </row>
    <row r="186" spans="1:19" hidden="1">
      <c r="A186" s="420"/>
      <c r="B186" s="967" t="str">
        <f>IF($G$9=DULIEU!$P178,DULIEU!$H178,"")</f>
        <v/>
      </c>
      <c r="C186" s="968" t="str">
        <f>IF($G$9=DULIEU!$P178,DULIEU!$D178,"")</f>
        <v/>
      </c>
      <c r="D186" s="967" t="str">
        <f>IF($G$9=DULIEU!$P178,DULIEU!$O178,"")</f>
        <v/>
      </c>
      <c r="E186" s="967" t="str">
        <f>IF($G$8=DULIEU!$V178,DULIEU!$W178,IF($G$8=DULIEU!$W178,DULIEU!$V178,""))</f>
        <v/>
      </c>
      <c r="F186" s="969" t="str">
        <f>IF($G$9=DULIEU!$P178,DULIEU!$T178,"")</f>
        <v/>
      </c>
      <c r="G186" s="969" t="str">
        <f>IF(LEFT($B186,1)="N",DULIEU!$R178,"")</f>
        <v/>
      </c>
      <c r="H186" s="969" t="str">
        <f>IF(LEFT($B186,1)="N",DULIEU!$X178,"")</f>
        <v/>
      </c>
      <c r="I186" s="969" t="str">
        <f>IF(LEFT($B186,1)="X",DULIEU!$S178,"")</f>
        <v/>
      </c>
      <c r="J186" s="969" t="str">
        <f>IF(LEFT($B186,1)="X",DULIEU!$X178,"")</f>
        <v/>
      </c>
      <c r="K186" s="969">
        <f>IF(SUM(G186:J186)=0,0,$K$14+SUM($G$15:G186)-SUM($I$15:I186))</f>
        <v>0</v>
      </c>
      <c r="L186" s="969">
        <f>IF(SUM(G186:J186)=0,0,$L$14+SUM($H$15:H186)-SUM($J$15:J186))</f>
        <v>0</v>
      </c>
      <c r="M186" s="967"/>
      <c r="N186" s="846" t="str">
        <f t="shared" si="3"/>
        <v/>
      </c>
      <c r="O186" s="958"/>
      <c r="P186" s="420"/>
      <c r="Q186" s="420"/>
      <c r="R186" s="420"/>
      <c r="S186" s="420"/>
    </row>
    <row r="187" spans="1:19" hidden="1">
      <c r="A187" s="420"/>
      <c r="B187" s="967" t="str">
        <f>IF($G$9=DULIEU!$P179,DULIEU!$H179,"")</f>
        <v/>
      </c>
      <c r="C187" s="968" t="str">
        <f>IF($G$9=DULIEU!$P179,DULIEU!$D179,"")</f>
        <v/>
      </c>
      <c r="D187" s="967" t="str">
        <f>IF($G$9=DULIEU!$P179,DULIEU!$O179,"")</f>
        <v/>
      </c>
      <c r="E187" s="967" t="str">
        <f>IF($G$8=DULIEU!$V179,DULIEU!$W179,IF($G$8=DULIEU!$W179,DULIEU!$V179,""))</f>
        <v/>
      </c>
      <c r="F187" s="969" t="str">
        <f>IF($G$9=DULIEU!$P179,DULIEU!$T179,"")</f>
        <v/>
      </c>
      <c r="G187" s="969" t="str">
        <f>IF(LEFT($B187,1)="N",DULIEU!$R179,"")</f>
        <v/>
      </c>
      <c r="H187" s="969" t="str">
        <f>IF(LEFT($B187,1)="N",DULIEU!$X179,"")</f>
        <v/>
      </c>
      <c r="I187" s="969" t="str">
        <f>IF(LEFT($B187,1)="X",DULIEU!$S179,"")</f>
        <v/>
      </c>
      <c r="J187" s="969" t="str">
        <f>IF(LEFT($B187,1)="X",DULIEU!$X179,"")</f>
        <v/>
      </c>
      <c r="K187" s="969">
        <f>IF(SUM(G187:J187)=0,0,$K$14+SUM($G$15:G187)-SUM($I$15:I187))</f>
        <v>0</v>
      </c>
      <c r="L187" s="969">
        <f>IF(SUM(G187:J187)=0,0,$L$14+SUM($H$15:H187)-SUM($J$15:J187))</f>
        <v>0</v>
      </c>
      <c r="M187" s="967"/>
      <c r="N187" s="846" t="str">
        <f t="shared" si="3"/>
        <v/>
      </c>
      <c r="O187" s="958"/>
      <c r="P187" s="420"/>
      <c r="Q187" s="420"/>
      <c r="R187" s="420"/>
      <c r="S187" s="420"/>
    </row>
    <row r="188" spans="1:19" hidden="1">
      <c r="A188" s="420"/>
      <c r="B188" s="967" t="str">
        <f>IF($G$9=DULIEU!$P180,DULIEU!$H180,"")</f>
        <v/>
      </c>
      <c r="C188" s="968" t="str">
        <f>IF($G$9=DULIEU!$P180,DULIEU!$D180,"")</f>
        <v/>
      </c>
      <c r="D188" s="967" t="str">
        <f>IF($G$9=DULIEU!$P180,DULIEU!$O180,"")</f>
        <v/>
      </c>
      <c r="E188" s="967" t="str">
        <f>IF($G$8=DULIEU!$V180,DULIEU!$W180,IF($G$8=DULIEU!$W180,DULIEU!$V180,""))</f>
        <v/>
      </c>
      <c r="F188" s="969" t="str">
        <f>IF($G$9=DULIEU!$P180,DULIEU!$T180,"")</f>
        <v/>
      </c>
      <c r="G188" s="969" t="str">
        <f>IF(LEFT($B188,1)="N",DULIEU!$R180,"")</f>
        <v/>
      </c>
      <c r="H188" s="969" t="str">
        <f>IF(LEFT($B188,1)="N",DULIEU!$X180,"")</f>
        <v/>
      </c>
      <c r="I188" s="969" t="str">
        <f>IF(LEFT($B188,1)="X",DULIEU!$S180,"")</f>
        <v/>
      </c>
      <c r="J188" s="969" t="str">
        <f>IF(LEFT($B188,1)="X",DULIEU!$X180,"")</f>
        <v/>
      </c>
      <c r="K188" s="969">
        <f>IF(SUM(G188:J188)=0,0,$K$14+SUM($G$15:G188)-SUM($I$15:I188))</f>
        <v>0</v>
      </c>
      <c r="L188" s="969">
        <f>IF(SUM(G188:J188)=0,0,$L$14+SUM($H$15:H188)-SUM($J$15:J188))</f>
        <v>0</v>
      </c>
      <c r="M188" s="967"/>
      <c r="N188" s="846" t="str">
        <f t="shared" si="3"/>
        <v/>
      </c>
      <c r="O188" s="958"/>
      <c r="P188" s="420"/>
      <c r="Q188" s="420"/>
      <c r="R188" s="420"/>
      <c r="S188" s="420"/>
    </row>
    <row r="189" spans="1:19" hidden="1">
      <c r="A189" s="420"/>
      <c r="B189" s="967" t="str">
        <f>IF($G$9=DULIEU!$P181,DULIEU!$H181,"")</f>
        <v/>
      </c>
      <c r="C189" s="968" t="str">
        <f>IF($G$9=DULIEU!$P181,DULIEU!$D181,"")</f>
        <v/>
      </c>
      <c r="D189" s="967" t="str">
        <f>IF($G$9=DULIEU!$P181,DULIEU!$O181,"")</f>
        <v/>
      </c>
      <c r="E189" s="967" t="str">
        <f>IF($G$8=DULIEU!$V181,DULIEU!$W181,IF($G$8=DULIEU!$W181,DULIEU!$V181,""))</f>
        <v/>
      </c>
      <c r="F189" s="969" t="str">
        <f>IF($G$9=DULIEU!$P181,DULIEU!$T181,"")</f>
        <v/>
      </c>
      <c r="G189" s="969" t="str">
        <f>IF(LEFT($B189,1)="N",DULIEU!$R181,"")</f>
        <v/>
      </c>
      <c r="H189" s="969" t="str">
        <f>IF(LEFT($B189,1)="N",DULIEU!$X181,"")</f>
        <v/>
      </c>
      <c r="I189" s="969" t="str">
        <f>IF(LEFT($B189,1)="X",DULIEU!$S181,"")</f>
        <v/>
      </c>
      <c r="J189" s="969" t="str">
        <f>IF(LEFT($B189,1)="X",DULIEU!$X181,"")</f>
        <v/>
      </c>
      <c r="K189" s="969">
        <f>IF(SUM(G189:J189)=0,0,$K$14+SUM($G$15:G189)-SUM($I$15:I189))</f>
        <v>0</v>
      </c>
      <c r="L189" s="969">
        <f>IF(SUM(G189:J189)=0,0,$L$14+SUM($H$15:H189)-SUM($J$15:J189))</f>
        <v>0</v>
      </c>
      <c r="M189" s="967"/>
      <c r="N189" s="846" t="str">
        <f t="shared" si="3"/>
        <v/>
      </c>
      <c r="O189" s="958"/>
      <c r="P189" s="420"/>
      <c r="Q189" s="420"/>
      <c r="R189" s="420"/>
      <c r="S189" s="420"/>
    </row>
    <row r="190" spans="1:19" hidden="1">
      <c r="A190" s="420"/>
      <c r="B190" s="967" t="str">
        <f>IF($G$9=DULIEU!$P182,DULIEU!$H182,"")</f>
        <v/>
      </c>
      <c r="C190" s="968" t="str">
        <f>IF($G$9=DULIEU!$P182,DULIEU!$D182,"")</f>
        <v/>
      </c>
      <c r="D190" s="967" t="str">
        <f>IF($G$9=DULIEU!$P182,DULIEU!$O182,"")</f>
        <v/>
      </c>
      <c r="E190" s="967" t="str">
        <f>IF($G$8=DULIEU!$V182,DULIEU!$W182,IF($G$8=DULIEU!$W182,DULIEU!$V182,""))</f>
        <v/>
      </c>
      <c r="F190" s="969" t="str">
        <f>IF($G$9=DULIEU!$P182,DULIEU!$T182,"")</f>
        <v/>
      </c>
      <c r="G190" s="969" t="str">
        <f>IF(LEFT($B190,1)="N",DULIEU!$R182,"")</f>
        <v/>
      </c>
      <c r="H190" s="969" t="str">
        <f>IF(LEFT($B190,1)="N",DULIEU!$X182,"")</f>
        <v/>
      </c>
      <c r="I190" s="969" t="str">
        <f>IF(LEFT($B190,1)="X",DULIEU!$S182,"")</f>
        <v/>
      </c>
      <c r="J190" s="969" t="str">
        <f>IF(LEFT($B190,1)="X",DULIEU!$X182,"")</f>
        <v/>
      </c>
      <c r="K190" s="969">
        <f>IF(SUM(G190:J190)=0,0,$K$14+SUM($G$15:G190)-SUM($I$15:I190))</f>
        <v>0</v>
      </c>
      <c r="L190" s="969">
        <f>IF(SUM(G190:J190)=0,0,$L$14+SUM($H$15:H190)-SUM($J$15:J190))</f>
        <v>0</v>
      </c>
      <c r="M190" s="967"/>
      <c r="N190" s="846" t="str">
        <f t="shared" si="3"/>
        <v/>
      </c>
      <c r="O190" s="958"/>
      <c r="P190" s="420"/>
      <c r="Q190" s="420"/>
      <c r="R190" s="420"/>
      <c r="S190" s="420"/>
    </row>
    <row r="191" spans="1:19" hidden="1">
      <c r="A191" s="420"/>
      <c r="B191" s="967" t="str">
        <f>IF($G$9=DULIEU!$P183,DULIEU!$H183,"")</f>
        <v/>
      </c>
      <c r="C191" s="968" t="str">
        <f>IF($G$9=DULIEU!$P183,DULIEU!$D183,"")</f>
        <v/>
      </c>
      <c r="D191" s="967" t="str">
        <f>IF($G$9=DULIEU!$P183,DULIEU!$O183,"")</f>
        <v/>
      </c>
      <c r="E191" s="967" t="str">
        <f>IF($G$8=DULIEU!$V183,DULIEU!$W183,IF($G$8=DULIEU!$W183,DULIEU!$V183,""))</f>
        <v/>
      </c>
      <c r="F191" s="969" t="str">
        <f>IF($G$9=DULIEU!$P183,DULIEU!$T183,"")</f>
        <v/>
      </c>
      <c r="G191" s="969" t="str">
        <f>IF(LEFT($B191,1)="N",DULIEU!$R183,"")</f>
        <v/>
      </c>
      <c r="H191" s="969" t="str">
        <f>IF(LEFT($B191,1)="N",DULIEU!$X183,"")</f>
        <v/>
      </c>
      <c r="I191" s="969" t="str">
        <f>IF(LEFT($B191,1)="X",DULIEU!$S183,"")</f>
        <v/>
      </c>
      <c r="J191" s="969" t="str">
        <f>IF(LEFT($B191,1)="X",DULIEU!$X183,"")</f>
        <v/>
      </c>
      <c r="K191" s="969">
        <f>IF(SUM(G191:J191)=0,0,$K$14+SUM($G$15:G191)-SUM($I$15:I191))</f>
        <v>0</v>
      </c>
      <c r="L191" s="969">
        <f>IF(SUM(G191:J191)=0,0,$L$14+SUM($H$15:H191)-SUM($J$15:J191))</f>
        <v>0</v>
      </c>
      <c r="M191" s="967"/>
      <c r="N191" s="846" t="str">
        <f t="shared" si="3"/>
        <v/>
      </c>
      <c r="O191" s="958"/>
      <c r="P191" s="420"/>
      <c r="Q191" s="420"/>
      <c r="R191" s="420"/>
      <c r="S191" s="420"/>
    </row>
    <row r="192" spans="1:19" hidden="1">
      <c r="A192" s="420"/>
      <c r="B192" s="967" t="str">
        <f>IF($G$9=DULIEU!$P184,DULIEU!$H184,"")</f>
        <v/>
      </c>
      <c r="C192" s="968" t="str">
        <f>IF($G$9=DULIEU!$P184,DULIEU!$D184,"")</f>
        <v/>
      </c>
      <c r="D192" s="967" t="str">
        <f>IF($G$9=DULIEU!$P184,DULIEU!$O184,"")</f>
        <v/>
      </c>
      <c r="E192" s="967" t="str">
        <f>IF($G$8=DULIEU!$V184,DULIEU!$W184,IF($G$8=DULIEU!$W184,DULIEU!$V184,""))</f>
        <v/>
      </c>
      <c r="F192" s="969" t="str">
        <f>IF($G$9=DULIEU!$P184,DULIEU!$T184,"")</f>
        <v/>
      </c>
      <c r="G192" s="969" t="str">
        <f>IF(LEFT($B192,1)="N",DULIEU!$R184,"")</f>
        <v/>
      </c>
      <c r="H192" s="969" t="str">
        <f>IF(LEFT($B192,1)="N",DULIEU!$X184,"")</f>
        <v/>
      </c>
      <c r="I192" s="969" t="str">
        <f>IF(LEFT($B192,1)="X",DULIEU!$S184,"")</f>
        <v/>
      </c>
      <c r="J192" s="969" t="str">
        <f>IF(LEFT($B192,1)="X",DULIEU!$X184,"")</f>
        <v/>
      </c>
      <c r="K192" s="969">
        <f>IF(SUM(G192:J192)=0,0,$K$14+SUM($G$15:G192)-SUM($I$15:I192))</f>
        <v>0</v>
      </c>
      <c r="L192" s="969">
        <f>IF(SUM(G192:J192)=0,0,$L$14+SUM($H$15:H192)-SUM($J$15:J192))</f>
        <v>0</v>
      </c>
      <c r="M192" s="967"/>
      <c r="N192" s="846" t="str">
        <f t="shared" si="3"/>
        <v/>
      </c>
      <c r="O192" s="958"/>
      <c r="P192" s="420"/>
      <c r="Q192" s="420"/>
      <c r="R192" s="420"/>
      <c r="S192" s="420"/>
    </row>
    <row r="193" spans="1:19" hidden="1">
      <c r="A193" s="420"/>
      <c r="B193" s="967" t="str">
        <f>IF($G$9=DULIEU!$P185,DULIEU!$H185,"")</f>
        <v/>
      </c>
      <c r="C193" s="968" t="str">
        <f>IF($G$9=DULIEU!$P185,DULIEU!$D185,"")</f>
        <v/>
      </c>
      <c r="D193" s="967" t="str">
        <f>IF($G$9=DULIEU!$P185,DULIEU!$O185,"")</f>
        <v/>
      </c>
      <c r="E193" s="967" t="str">
        <f>IF($G$8=DULIEU!$V185,DULIEU!$W185,IF($G$8=DULIEU!$W185,DULIEU!$V185,""))</f>
        <v/>
      </c>
      <c r="F193" s="969" t="str">
        <f>IF($G$9=DULIEU!$P185,DULIEU!$T185,"")</f>
        <v/>
      </c>
      <c r="G193" s="969" t="str">
        <f>IF(LEFT($B193,1)="N",DULIEU!$R185,"")</f>
        <v/>
      </c>
      <c r="H193" s="969" t="str">
        <f>IF(LEFT($B193,1)="N",DULIEU!$X185,"")</f>
        <v/>
      </c>
      <c r="I193" s="969" t="str">
        <f>IF(LEFT($B193,1)="X",DULIEU!$S185,"")</f>
        <v/>
      </c>
      <c r="J193" s="969" t="str">
        <f>IF(LEFT($B193,1)="X",DULIEU!$X185,"")</f>
        <v/>
      </c>
      <c r="K193" s="969">
        <f>IF(SUM(G193:J193)=0,0,$K$14+SUM($G$15:G193)-SUM($I$15:I193))</f>
        <v>0</v>
      </c>
      <c r="L193" s="969">
        <f>IF(SUM(G193:J193)=0,0,$L$14+SUM($H$15:H193)-SUM($J$15:J193))</f>
        <v>0</v>
      </c>
      <c r="M193" s="967"/>
      <c r="N193" s="846" t="str">
        <f t="shared" si="3"/>
        <v/>
      </c>
      <c r="O193" s="958"/>
      <c r="P193" s="420"/>
      <c r="Q193" s="420"/>
      <c r="R193" s="420"/>
      <c r="S193" s="420"/>
    </row>
    <row r="194" spans="1:19" hidden="1">
      <c r="A194" s="420"/>
      <c r="B194" s="967" t="str">
        <f>IF($G$9=DULIEU!$P186,DULIEU!$H186,"")</f>
        <v/>
      </c>
      <c r="C194" s="968" t="str">
        <f>IF($G$9=DULIEU!$P186,DULIEU!$D186,"")</f>
        <v/>
      </c>
      <c r="D194" s="967" t="str">
        <f>IF($G$9=DULIEU!$P186,DULIEU!$O186,"")</f>
        <v/>
      </c>
      <c r="E194" s="967" t="str">
        <f>IF($G$8=DULIEU!$V186,DULIEU!$W186,IF($G$8=DULIEU!$W186,DULIEU!$V186,""))</f>
        <v/>
      </c>
      <c r="F194" s="969" t="str">
        <f>IF($G$9=DULIEU!$P186,DULIEU!$T186,"")</f>
        <v/>
      </c>
      <c r="G194" s="969" t="str">
        <f>IF(LEFT($B194,1)="N",DULIEU!$R186,"")</f>
        <v/>
      </c>
      <c r="H194" s="969" t="str">
        <f>IF(LEFT($B194,1)="N",DULIEU!$X186,"")</f>
        <v/>
      </c>
      <c r="I194" s="969" t="str">
        <f>IF(LEFT($B194,1)="X",DULIEU!$S186,"")</f>
        <v/>
      </c>
      <c r="J194" s="969" t="str">
        <f>IF(LEFT($B194,1)="X",DULIEU!$X186,"")</f>
        <v/>
      </c>
      <c r="K194" s="969">
        <f>IF(SUM(G194:J194)=0,0,$K$14+SUM($G$15:G194)-SUM($I$15:I194))</f>
        <v>0</v>
      </c>
      <c r="L194" s="969">
        <f>IF(SUM(G194:J194)=0,0,$L$14+SUM($H$15:H194)-SUM($J$15:J194))</f>
        <v>0</v>
      </c>
      <c r="M194" s="967"/>
      <c r="N194" s="846" t="str">
        <f t="shared" si="3"/>
        <v/>
      </c>
      <c r="O194" s="958"/>
      <c r="P194" s="420"/>
      <c r="Q194" s="420"/>
      <c r="R194" s="420"/>
      <c r="S194" s="420"/>
    </row>
    <row r="195" spans="1:19" hidden="1">
      <c r="A195" s="420"/>
      <c r="B195" s="967" t="str">
        <f>IF($G$9=DULIEU!$P187,DULIEU!$H187,"")</f>
        <v/>
      </c>
      <c r="C195" s="968" t="str">
        <f>IF($G$9=DULIEU!$P187,DULIEU!$D187,"")</f>
        <v/>
      </c>
      <c r="D195" s="967" t="str">
        <f>IF($G$9=DULIEU!$P187,DULIEU!$O187,"")</f>
        <v/>
      </c>
      <c r="E195" s="967" t="str">
        <f>IF($G$8=DULIEU!$V187,DULIEU!$W187,IF($G$8=DULIEU!$W187,DULIEU!$V187,""))</f>
        <v/>
      </c>
      <c r="F195" s="969" t="str">
        <f>IF($G$9=DULIEU!$P187,DULIEU!$T187,"")</f>
        <v/>
      </c>
      <c r="G195" s="969" t="str">
        <f>IF(LEFT($B195,1)="N",DULIEU!$R187,"")</f>
        <v/>
      </c>
      <c r="H195" s="969" t="str">
        <f>IF(LEFT($B195,1)="N",DULIEU!$X187,"")</f>
        <v/>
      </c>
      <c r="I195" s="969" t="str">
        <f>IF(LEFT($B195,1)="X",DULIEU!$S187,"")</f>
        <v/>
      </c>
      <c r="J195" s="969" t="str">
        <f>IF(LEFT($B195,1)="X",DULIEU!$X187,"")</f>
        <v/>
      </c>
      <c r="K195" s="969">
        <f>IF(SUM(G195:J195)=0,0,$K$14+SUM($G$15:G195)-SUM($I$15:I195))</f>
        <v>0</v>
      </c>
      <c r="L195" s="969">
        <f>IF(SUM(G195:J195)=0,0,$L$14+SUM($H$15:H195)-SUM($J$15:J195))</f>
        <v>0</v>
      </c>
      <c r="M195" s="967"/>
      <c r="N195" s="846" t="str">
        <f t="shared" si="3"/>
        <v/>
      </c>
      <c r="O195" s="958"/>
      <c r="P195" s="420"/>
      <c r="Q195" s="420"/>
      <c r="R195" s="420"/>
      <c r="S195" s="420"/>
    </row>
    <row r="196" spans="1:19" hidden="1">
      <c r="A196" s="420"/>
      <c r="B196" s="967" t="str">
        <f>IF($G$9=DULIEU!$P188,DULIEU!$H188,"")</f>
        <v/>
      </c>
      <c r="C196" s="968" t="str">
        <f>IF($G$9=DULIEU!$P188,DULIEU!$D188,"")</f>
        <v/>
      </c>
      <c r="D196" s="967" t="str">
        <f>IF($G$9=DULIEU!$P188,DULIEU!$O188,"")</f>
        <v/>
      </c>
      <c r="E196" s="967" t="str">
        <f>IF($G$8=DULIEU!$V188,DULIEU!$W188,IF($G$8=DULIEU!$W188,DULIEU!$V188,""))</f>
        <v/>
      </c>
      <c r="F196" s="969" t="str">
        <f>IF($G$9=DULIEU!$P188,DULIEU!$T188,"")</f>
        <v/>
      </c>
      <c r="G196" s="969" t="str">
        <f>IF(LEFT($B196,1)="N",DULIEU!$R188,"")</f>
        <v/>
      </c>
      <c r="H196" s="969" t="str">
        <f>IF(LEFT($B196,1)="N",DULIEU!$X188,"")</f>
        <v/>
      </c>
      <c r="I196" s="969" t="str">
        <f>IF(LEFT($B196,1)="X",DULIEU!$S188,"")</f>
        <v/>
      </c>
      <c r="J196" s="969" t="str">
        <f>IF(LEFT($B196,1)="X",DULIEU!$X188,"")</f>
        <v/>
      </c>
      <c r="K196" s="969">
        <f>IF(SUM(G196:J196)=0,0,$K$14+SUM($G$15:G196)-SUM($I$15:I196))</f>
        <v>0</v>
      </c>
      <c r="L196" s="969">
        <f>IF(SUM(G196:J196)=0,0,$L$14+SUM($H$15:H196)-SUM($J$15:J196))</f>
        <v>0</v>
      </c>
      <c r="M196" s="967"/>
      <c r="N196" s="846" t="str">
        <f t="shared" si="3"/>
        <v/>
      </c>
      <c r="O196" s="958"/>
      <c r="P196" s="420"/>
      <c r="Q196" s="420"/>
      <c r="R196" s="420"/>
      <c r="S196" s="420"/>
    </row>
    <row r="197" spans="1:19" hidden="1">
      <c r="A197" s="420"/>
      <c r="B197" s="967" t="str">
        <f>IF($G$9=DULIEU!$P189,DULIEU!$H189,"")</f>
        <v/>
      </c>
      <c r="C197" s="968" t="str">
        <f>IF($G$9=DULIEU!$P189,DULIEU!$D189,"")</f>
        <v/>
      </c>
      <c r="D197" s="967" t="str">
        <f>IF($G$9=DULIEU!$P189,DULIEU!$O189,"")</f>
        <v/>
      </c>
      <c r="E197" s="967" t="str">
        <f>IF($G$8=DULIEU!$V189,DULIEU!$W189,IF($G$8=DULIEU!$W189,DULIEU!$V189,""))</f>
        <v/>
      </c>
      <c r="F197" s="969" t="str">
        <f>IF($G$9=DULIEU!$P189,DULIEU!$T189,"")</f>
        <v/>
      </c>
      <c r="G197" s="969" t="str">
        <f>IF(LEFT($B197,1)="N",DULIEU!$R189,"")</f>
        <v/>
      </c>
      <c r="H197" s="969" t="str">
        <f>IF(LEFT($B197,1)="N",DULIEU!$X189,"")</f>
        <v/>
      </c>
      <c r="I197" s="969" t="str">
        <f>IF(LEFT($B197,1)="X",DULIEU!$S189,"")</f>
        <v/>
      </c>
      <c r="J197" s="969" t="str">
        <f>IF(LEFT($B197,1)="X",DULIEU!$X189,"")</f>
        <v/>
      </c>
      <c r="K197" s="969">
        <f>IF(SUM(G197:J197)=0,0,$K$14+SUM($G$15:G197)-SUM($I$15:I197))</f>
        <v>0</v>
      </c>
      <c r="L197" s="969">
        <f>IF(SUM(G197:J197)=0,0,$L$14+SUM($H$15:H197)-SUM($J$15:J197))</f>
        <v>0</v>
      </c>
      <c r="M197" s="967"/>
      <c r="N197" s="846" t="str">
        <f t="shared" si="3"/>
        <v/>
      </c>
      <c r="O197" s="958"/>
      <c r="P197" s="420"/>
      <c r="Q197" s="420"/>
      <c r="R197" s="420"/>
      <c r="S197" s="420"/>
    </row>
    <row r="198" spans="1:19" hidden="1">
      <c r="A198" s="420"/>
      <c r="B198" s="967" t="str">
        <f>IF($G$9=DULIEU!$P190,DULIEU!$H190,"")</f>
        <v/>
      </c>
      <c r="C198" s="968" t="str">
        <f>IF($G$9=DULIEU!$P190,DULIEU!$D190,"")</f>
        <v/>
      </c>
      <c r="D198" s="967" t="str">
        <f>IF($G$9=DULIEU!$P190,DULIEU!$O190,"")</f>
        <v/>
      </c>
      <c r="E198" s="967" t="str">
        <f>IF($G$8=DULIEU!$V190,DULIEU!$W190,IF($G$8=DULIEU!$W190,DULIEU!$V190,""))</f>
        <v/>
      </c>
      <c r="F198" s="969" t="str">
        <f>IF($G$9=DULIEU!$P190,DULIEU!$T190,"")</f>
        <v/>
      </c>
      <c r="G198" s="969" t="str">
        <f>IF(LEFT($B198,1)="N",DULIEU!$R190,"")</f>
        <v/>
      </c>
      <c r="H198" s="969" t="str">
        <f>IF(LEFT($B198,1)="N",DULIEU!$X190,"")</f>
        <v/>
      </c>
      <c r="I198" s="969" t="str">
        <f>IF(LEFT($B198,1)="X",DULIEU!$S190,"")</f>
        <v/>
      </c>
      <c r="J198" s="969" t="str">
        <f>IF(LEFT($B198,1)="X",DULIEU!$X190,"")</f>
        <v/>
      </c>
      <c r="K198" s="969">
        <f>IF(SUM(G198:J198)=0,0,$K$14+SUM($G$15:G198)-SUM($I$15:I198))</f>
        <v>0</v>
      </c>
      <c r="L198" s="969">
        <f>IF(SUM(G198:J198)=0,0,$L$14+SUM($H$15:H198)-SUM($J$15:J198))</f>
        <v>0</v>
      </c>
      <c r="M198" s="967"/>
      <c r="N198" s="846" t="str">
        <f t="shared" si="3"/>
        <v/>
      </c>
      <c r="O198" s="958"/>
      <c r="P198" s="420"/>
      <c r="Q198" s="420"/>
      <c r="R198" s="420"/>
      <c r="S198" s="420"/>
    </row>
    <row r="199" spans="1:19" hidden="1">
      <c r="A199" s="420"/>
      <c r="B199" s="967" t="str">
        <f>IF($G$9=DULIEU!$P191,DULIEU!$H191,"")</f>
        <v/>
      </c>
      <c r="C199" s="968" t="str">
        <f>IF($G$9=DULIEU!$P191,DULIEU!$D191,"")</f>
        <v/>
      </c>
      <c r="D199" s="967" t="str">
        <f>IF($G$9=DULIEU!$P191,DULIEU!$O191,"")</f>
        <v/>
      </c>
      <c r="E199" s="967" t="str">
        <f>IF($G$8=DULIEU!$V191,DULIEU!$W191,IF($G$8=DULIEU!$W191,DULIEU!$V191,""))</f>
        <v/>
      </c>
      <c r="F199" s="969" t="str">
        <f>IF($G$9=DULIEU!$P191,DULIEU!$T191,"")</f>
        <v/>
      </c>
      <c r="G199" s="969" t="str">
        <f>IF(LEFT($B199,1)="N",DULIEU!$R191,"")</f>
        <v/>
      </c>
      <c r="H199" s="969" t="str">
        <f>IF(LEFT($B199,1)="N",DULIEU!$X191,"")</f>
        <v/>
      </c>
      <c r="I199" s="969" t="str">
        <f>IF(LEFT($B199,1)="X",DULIEU!$S191,"")</f>
        <v/>
      </c>
      <c r="J199" s="969" t="str">
        <f>IF(LEFT($B199,1)="X",DULIEU!$X191,"")</f>
        <v/>
      </c>
      <c r="K199" s="969">
        <f>IF(SUM(G199:J199)=0,0,$K$14+SUM($G$15:G199)-SUM($I$15:I199))</f>
        <v>0</v>
      </c>
      <c r="L199" s="969">
        <f>IF(SUM(G199:J199)=0,0,$L$14+SUM($H$15:H199)-SUM($J$15:J199))</f>
        <v>0</v>
      </c>
      <c r="M199" s="967"/>
      <c r="N199" s="846" t="str">
        <f t="shared" si="3"/>
        <v/>
      </c>
      <c r="O199" s="958"/>
      <c r="P199" s="420"/>
      <c r="Q199" s="420"/>
      <c r="R199" s="420"/>
      <c r="S199" s="420"/>
    </row>
    <row r="200" spans="1:19" hidden="1">
      <c r="A200" s="420"/>
      <c r="B200" s="967" t="str">
        <f>IF($G$9=DULIEU!$P192,DULIEU!$H192,"")</f>
        <v/>
      </c>
      <c r="C200" s="968" t="str">
        <f>IF($G$9=DULIEU!$P192,DULIEU!$D192,"")</f>
        <v/>
      </c>
      <c r="D200" s="967" t="str">
        <f>IF($G$9=DULIEU!$P192,DULIEU!$O192,"")</f>
        <v/>
      </c>
      <c r="E200" s="967" t="str">
        <f>IF($G$8=DULIEU!$V192,DULIEU!$W192,IF($G$8=DULIEU!$W192,DULIEU!$V192,""))</f>
        <v/>
      </c>
      <c r="F200" s="969" t="str">
        <f>IF($G$9=DULIEU!$P192,DULIEU!$T192,"")</f>
        <v/>
      </c>
      <c r="G200" s="969" t="str">
        <f>IF(LEFT($B200,1)="N",DULIEU!$R192,"")</f>
        <v/>
      </c>
      <c r="H200" s="969" t="str">
        <f>IF(LEFT($B200,1)="N",DULIEU!$X192,"")</f>
        <v/>
      </c>
      <c r="I200" s="969" t="str">
        <f>IF(LEFT($B200,1)="X",DULIEU!$S192,"")</f>
        <v/>
      </c>
      <c r="J200" s="969" t="str">
        <f>IF(LEFT($B200,1)="X",DULIEU!$X192,"")</f>
        <v/>
      </c>
      <c r="K200" s="969">
        <f>IF(SUM(G200:J200)=0,0,$K$14+SUM($G$15:G200)-SUM($I$15:I200))</f>
        <v>0</v>
      </c>
      <c r="L200" s="969">
        <f>IF(SUM(G200:J200)=0,0,$L$14+SUM($H$15:H200)-SUM($J$15:J200))</f>
        <v>0</v>
      </c>
      <c r="M200" s="967"/>
      <c r="N200" s="846" t="str">
        <f t="shared" si="3"/>
        <v/>
      </c>
      <c r="O200" s="958"/>
      <c r="P200" s="420"/>
      <c r="Q200" s="420"/>
      <c r="R200" s="420"/>
      <c r="S200" s="420"/>
    </row>
    <row r="201" spans="1:19" hidden="1">
      <c r="A201" s="420"/>
      <c r="B201" s="967" t="str">
        <f>IF($G$9=DULIEU!$P193,DULIEU!$H193,"")</f>
        <v/>
      </c>
      <c r="C201" s="968" t="str">
        <f>IF($G$9=DULIEU!$P193,DULIEU!$D193,"")</f>
        <v/>
      </c>
      <c r="D201" s="967" t="str">
        <f>IF($G$9=DULIEU!$P193,DULIEU!$O193,"")</f>
        <v/>
      </c>
      <c r="E201" s="967" t="str">
        <f>IF($G$8=DULIEU!$V193,DULIEU!$W193,IF($G$8=DULIEU!$W193,DULIEU!$V193,""))</f>
        <v/>
      </c>
      <c r="F201" s="969" t="str">
        <f>IF($G$9=DULIEU!$P193,DULIEU!$T193,"")</f>
        <v/>
      </c>
      <c r="G201" s="969" t="str">
        <f>IF(LEFT($B201,1)="N",DULIEU!$R193,"")</f>
        <v/>
      </c>
      <c r="H201" s="969" t="str">
        <f>IF(LEFT($B201,1)="N",DULIEU!$X193,"")</f>
        <v/>
      </c>
      <c r="I201" s="969" t="str">
        <f>IF(LEFT($B201,1)="X",DULIEU!$S193,"")</f>
        <v/>
      </c>
      <c r="J201" s="969" t="str">
        <f>IF(LEFT($B201,1)="X",DULIEU!$X193,"")</f>
        <v/>
      </c>
      <c r="K201" s="969">
        <f>IF(SUM(G201:J201)=0,0,$K$14+SUM($G$15:G201)-SUM($I$15:I201))</f>
        <v>0</v>
      </c>
      <c r="L201" s="969">
        <f>IF(SUM(G201:J201)=0,0,$L$14+SUM($H$15:H201)-SUM($J$15:J201))</f>
        <v>0</v>
      </c>
      <c r="M201" s="967"/>
      <c r="N201" s="846" t="str">
        <f t="shared" si="3"/>
        <v/>
      </c>
      <c r="O201" s="958"/>
      <c r="P201" s="420"/>
      <c r="Q201" s="420"/>
      <c r="R201" s="420"/>
      <c r="S201" s="420"/>
    </row>
    <row r="202" spans="1:19" hidden="1">
      <c r="A202" s="420"/>
      <c r="B202" s="967" t="str">
        <f>IF($G$9=DULIEU!$P194,DULIEU!$H194,"")</f>
        <v/>
      </c>
      <c r="C202" s="968" t="str">
        <f>IF($G$9=DULIEU!$P194,DULIEU!$D194,"")</f>
        <v/>
      </c>
      <c r="D202" s="967" t="str">
        <f>IF($G$9=DULIEU!$P194,DULIEU!$O194,"")</f>
        <v/>
      </c>
      <c r="E202" s="967" t="str">
        <f>IF($G$8=DULIEU!$V194,DULIEU!$W194,IF($G$8=DULIEU!$W194,DULIEU!$V194,""))</f>
        <v/>
      </c>
      <c r="F202" s="969" t="str">
        <f>IF($G$9=DULIEU!$P194,DULIEU!$T194,"")</f>
        <v/>
      </c>
      <c r="G202" s="969" t="str">
        <f>IF(LEFT($B202,1)="N",DULIEU!$R194,"")</f>
        <v/>
      </c>
      <c r="H202" s="969" t="str">
        <f>IF(LEFT($B202,1)="N",DULIEU!$X194,"")</f>
        <v/>
      </c>
      <c r="I202" s="969" t="str">
        <f>IF(LEFT($B202,1)="X",DULIEU!$S194,"")</f>
        <v/>
      </c>
      <c r="J202" s="969" t="str">
        <f>IF(LEFT($B202,1)="X",DULIEU!$X194,"")</f>
        <v/>
      </c>
      <c r="K202" s="969">
        <f>IF(SUM(G202:J202)=0,0,$K$14+SUM($G$15:G202)-SUM($I$15:I202))</f>
        <v>0</v>
      </c>
      <c r="L202" s="969">
        <f>IF(SUM(G202:J202)=0,0,$L$14+SUM($H$15:H202)-SUM($J$15:J202))</f>
        <v>0</v>
      </c>
      <c r="M202" s="967"/>
      <c r="N202" s="846" t="str">
        <f t="shared" si="3"/>
        <v/>
      </c>
      <c r="O202" s="958"/>
      <c r="P202" s="420"/>
      <c r="Q202" s="420"/>
      <c r="R202" s="420"/>
      <c r="S202" s="420"/>
    </row>
    <row r="203" spans="1:19" hidden="1">
      <c r="A203" s="420"/>
      <c r="B203" s="967" t="str">
        <f>IF($G$9=DULIEU!$P195,DULIEU!$H195,"")</f>
        <v/>
      </c>
      <c r="C203" s="968" t="str">
        <f>IF($G$9=DULIEU!$P195,DULIEU!$D195,"")</f>
        <v/>
      </c>
      <c r="D203" s="967" t="str">
        <f>IF($G$9=DULIEU!$P195,DULIEU!$O195,"")</f>
        <v/>
      </c>
      <c r="E203" s="967" t="str">
        <f>IF($G$8=DULIEU!$V195,DULIEU!$W195,IF($G$8=DULIEU!$W195,DULIEU!$V195,""))</f>
        <v/>
      </c>
      <c r="F203" s="969" t="str">
        <f>IF($G$9=DULIEU!$P195,DULIEU!$T195,"")</f>
        <v/>
      </c>
      <c r="G203" s="969" t="str">
        <f>IF(LEFT($B203,1)="N",DULIEU!$R195,"")</f>
        <v/>
      </c>
      <c r="H203" s="969" t="str">
        <f>IF(LEFT($B203,1)="N",DULIEU!$X195,"")</f>
        <v/>
      </c>
      <c r="I203" s="969" t="str">
        <f>IF(LEFT($B203,1)="X",DULIEU!$S195,"")</f>
        <v/>
      </c>
      <c r="J203" s="969" t="str">
        <f>IF(LEFT($B203,1)="X",DULIEU!$X195,"")</f>
        <v/>
      </c>
      <c r="K203" s="969">
        <f>IF(SUM(G203:J203)=0,0,$K$14+SUM($G$15:G203)-SUM($I$15:I203))</f>
        <v>0</v>
      </c>
      <c r="L203" s="969">
        <f>IF(SUM(G203:J203)=0,0,$L$14+SUM($H$15:H203)-SUM($J$15:J203))</f>
        <v>0</v>
      </c>
      <c r="M203" s="967"/>
      <c r="N203" s="846" t="str">
        <f t="shared" si="3"/>
        <v/>
      </c>
      <c r="O203" s="958"/>
      <c r="P203" s="420"/>
      <c r="Q203" s="420"/>
      <c r="R203" s="420"/>
      <c r="S203" s="420"/>
    </row>
    <row r="204" spans="1:19" hidden="1">
      <c r="A204" s="420"/>
      <c r="B204" s="967" t="str">
        <f>IF($G$9=DULIEU!$P196,DULIEU!$H196,"")</f>
        <v/>
      </c>
      <c r="C204" s="968" t="str">
        <f>IF($G$9=DULIEU!$P196,DULIEU!$D196,"")</f>
        <v/>
      </c>
      <c r="D204" s="967" t="str">
        <f>IF($G$9=DULIEU!$P196,DULIEU!$O196,"")</f>
        <v/>
      </c>
      <c r="E204" s="967" t="str">
        <f>IF($G$8=DULIEU!$V196,DULIEU!$W196,IF($G$8=DULIEU!$W196,DULIEU!$V196,""))</f>
        <v/>
      </c>
      <c r="F204" s="969" t="str">
        <f>IF($G$9=DULIEU!$P196,DULIEU!$T196,"")</f>
        <v/>
      </c>
      <c r="G204" s="969" t="str">
        <f>IF(LEFT($B204,1)="N",DULIEU!$R196,"")</f>
        <v/>
      </c>
      <c r="H204" s="969" t="str">
        <f>IF(LEFT($B204,1)="N",DULIEU!$X196,"")</f>
        <v/>
      </c>
      <c r="I204" s="969" t="str">
        <f>IF(LEFT($B204,1)="X",DULIEU!$S196,"")</f>
        <v/>
      </c>
      <c r="J204" s="969" t="str">
        <f>IF(LEFT($B204,1)="X",DULIEU!$X196,"")</f>
        <v/>
      </c>
      <c r="K204" s="969">
        <f>IF(SUM(G204:J204)=0,0,$K$14+SUM($G$15:G204)-SUM($I$15:I204))</f>
        <v>0</v>
      </c>
      <c r="L204" s="969">
        <f>IF(SUM(G204:J204)=0,0,$L$14+SUM($H$15:H204)-SUM($J$15:J204))</f>
        <v>0</v>
      </c>
      <c r="M204" s="967"/>
      <c r="N204" s="846" t="str">
        <f t="shared" si="3"/>
        <v/>
      </c>
      <c r="O204" s="958"/>
      <c r="P204" s="420"/>
      <c r="Q204" s="420"/>
      <c r="R204" s="420"/>
      <c r="S204" s="420"/>
    </row>
    <row r="205" spans="1:19" hidden="1">
      <c r="A205" s="420"/>
      <c r="B205" s="967" t="str">
        <f>IF($G$9=DULIEU!$P197,DULIEU!$H197,"")</f>
        <v/>
      </c>
      <c r="C205" s="968" t="str">
        <f>IF($G$9=DULIEU!$P197,DULIEU!$D197,"")</f>
        <v/>
      </c>
      <c r="D205" s="967" t="str">
        <f>IF($G$9=DULIEU!$P197,DULIEU!$O197,"")</f>
        <v/>
      </c>
      <c r="E205" s="967" t="str">
        <f>IF($G$8=DULIEU!$V197,DULIEU!$W197,IF($G$8=DULIEU!$W197,DULIEU!$V197,""))</f>
        <v/>
      </c>
      <c r="F205" s="969" t="str">
        <f>IF($G$9=DULIEU!$P197,DULIEU!$T197,"")</f>
        <v/>
      </c>
      <c r="G205" s="969" t="str">
        <f>IF(LEFT($B205,1)="N",DULIEU!$R197,"")</f>
        <v/>
      </c>
      <c r="H205" s="969" t="str">
        <f>IF(LEFT($B205,1)="N",DULIEU!$X197,"")</f>
        <v/>
      </c>
      <c r="I205" s="969" t="str">
        <f>IF(LEFT($B205,1)="X",DULIEU!$S197,"")</f>
        <v/>
      </c>
      <c r="J205" s="969" t="str">
        <f>IF(LEFT($B205,1)="X",DULIEU!$X197,"")</f>
        <v/>
      </c>
      <c r="K205" s="969">
        <f>IF(SUM(G205:J205)=0,0,$K$14+SUM($G$15:G205)-SUM($I$15:I205))</f>
        <v>0</v>
      </c>
      <c r="L205" s="969">
        <f>IF(SUM(G205:J205)=0,0,$L$14+SUM($H$15:H205)-SUM($J$15:J205))</f>
        <v>0</v>
      </c>
      <c r="M205" s="967"/>
      <c r="N205" s="846" t="str">
        <f t="shared" si="3"/>
        <v/>
      </c>
      <c r="O205" s="958"/>
      <c r="P205" s="420"/>
      <c r="Q205" s="420"/>
      <c r="R205" s="420"/>
      <c r="S205" s="420"/>
    </row>
    <row r="206" spans="1:19" hidden="1">
      <c r="A206" s="420"/>
      <c r="B206" s="967" t="str">
        <f>IF($G$9=DULIEU!$P198,DULIEU!$H198,"")</f>
        <v/>
      </c>
      <c r="C206" s="968" t="str">
        <f>IF($G$9=DULIEU!$P198,DULIEU!$D198,"")</f>
        <v/>
      </c>
      <c r="D206" s="967" t="str">
        <f>IF($G$9=DULIEU!$P198,DULIEU!$O198,"")</f>
        <v/>
      </c>
      <c r="E206" s="967" t="str">
        <f>IF($G$8=DULIEU!$V198,DULIEU!$W198,IF($G$8=DULIEU!$W198,DULIEU!$V198,""))</f>
        <v/>
      </c>
      <c r="F206" s="969" t="str">
        <f>IF($G$9=DULIEU!$P198,DULIEU!$T198,"")</f>
        <v/>
      </c>
      <c r="G206" s="969" t="str">
        <f>IF(LEFT($B206,1)="N",DULIEU!$R198,"")</f>
        <v/>
      </c>
      <c r="H206" s="969" t="str">
        <f>IF(LEFT($B206,1)="N",DULIEU!$X198,"")</f>
        <v/>
      </c>
      <c r="I206" s="969" t="str">
        <f>IF(LEFT($B206,1)="X",DULIEU!$S198,"")</f>
        <v/>
      </c>
      <c r="J206" s="969" t="str">
        <f>IF(LEFT($B206,1)="X",DULIEU!$X198,"")</f>
        <v/>
      </c>
      <c r="K206" s="969">
        <f>IF(SUM(G206:J206)=0,0,$K$14+SUM($G$15:G206)-SUM($I$15:I206))</f>
        <v>0</v>
      </c>
      <c r="L206" s="969">
        <f>IF(SUM(G206:J206)=0,0,$L$14+SUM($H$15:H206)-SUM($J$15:J206))</f>
        <v>0</v>
      </c>
      <c r="M206" s="967"/>
      <c r="N206" s="846" t="str">
        <f t="shared" si="3"/>
        <v/>
      </c>
      <c r="O206" s="958"/>
      <c r="P206" s="420"/>
      <c r="Q206" s="420"/>
      <c r="R206" s="420"/>
      <c r="S206" s="420"/>
    </row>
    <row r="207" spans="1:19" hidden="1">
      <c r="A207" s="420"/>
      <c r="B207" s="967" t="str">
        <f>IF($G$9=DULIEU!$P199,DULIEU!$H199,"")</f>
        <v/>
      </c>
      <c r="C207" s="968" t="str">
        <f>IF($G$9=DULIEU!$P199,DULIEU!$D199,"")</f>
        <v/>
      </c>
      <c r="D207" s="967" t="str">
        <f>IF($G$9=DULIEU!$P199,DULIEU!$O199,"")</f>
        <v/>
      </c>
      <c r="E207" s="967" t="str">
        <f>IF($G$8=DULIEU!$V199,DULIEU!$W199,IF($G$8=DULIEU!$W199,DULIEU!$V199,""))</f>
        <v/>
      </c>
      <c r="F207" s="969" t="str">
        <f>IF($G$9=DULIEU!$P199,DULIEU!$T199,"")</f>
        <v/>
      </c>
      <c r="G207" s="969" t="str">
        <f>IF(LEFT($B207,1)="N",DULIEU!$R199,"")</f>
        <v/>
      </c>
      <c r="H207" s="969" t="str">
        <f>IF(LEFT($B207,1)="N",DULIEU!$X199,"")</f>
        <v/>
      </c>
      <c r="I207" s="969" t="str">
        <f>IF(LEFT($B207,1)="X",DULIEU!$S199,"")</f>
        <v/>
      </c>
      <c r="J207" s="969" t="str">
        <f>IF(LEFT($B207,1)="X",DULIEU!$X199,"")</f>
        <v/>
      </c>
      <c r="K207" s="969">
        <f>IF(SUM(G207:J207)=0,0,$K$14+SUM($G$15:G207)-SUM($I$15:I207))</f>
        <v>0</v>
      </c>
      <c r="L207" s="969">
        <f>IF(SUM(G207:J207)=0,0,$L$14+SUM($H$15:H207)-SUM($J$15:J207))</f>
        <v>0</v>
      </c>
      <c r="M207" s="967"/>
      <c r="N207" s="846" t="str">
        <f t="shared" si="3"/>
        <v/>
      </c>
      <c r="O207" s="958"/>
      <c r="P207" s="420"/>
      <c r="Q207" s="420"/>
      <c r="R207" s="420"/>
      <c r="S207" s="420"/>
    </row>
    <row r="208" spans="1:19" hidden="1">
      <c r="A208" s="420"/>
      <c r="B208" s="967" t="str">
        <f>IF($G$9=DULIEU!$P200,DULIEU!$H200,"")</f>
        <v/>
      </c>
      <c r="C208" s="968" t="str">
        <f>IF($G$9=DULIEU!$P200,DULIEU!$D200,"")</f>
        <v/>
      </c>
      <c r="D208" s="967" t="str">
        <f>IF($G$9=DULIEU!$P200,DULIEU!$O200,"")</f>
        <v/>
      </c>
      <c r="E208" s="967" t="str">
        <f>IF($G$8=DULIEU!$V200,DULIEU!$W200,IF($G$8=DULIEU!$W200,DULIEU!$V200,""))</f>
        <v/>
      </c>
      <c r="F208" s="969" t="str">
        <f>IF($G$9=DULIEU!$P200,DULIEU!$T200,"")</f>
        <v/>
      </c>
      <c r="G208" s="969" t="str">
        <f>IF(LEFT($B208,1)="N",DULIEU!$R200,"")</f>
        <v/>
      </c>
      <c r="H208" s="969" t="str">
        <f>IF(LEFT($B208,1)="N",DULIEU!$X200,"")</f>
        <v/>
      </c>
      <c r="I208" s="969" t="str">
        <f>IF(LEFT($B208,1)="X",DULIEU!$S200,"")</f>
        <v/>
      </c>
      <c r="J208" s="969" t="str">
        <f>IF(LEFT($B208,1)="X",DULIEU!$X200,"")</f>
        <v/>
      </c>
      <c r="K208" s="969">
        <f>IF(SUM(G208:J208)=0,0,$K$14+SUM($G$15:G208)-SUM($I$15:I208))</f>
        <v>0</v>
      </c>
      <c r="L208" s="969">
        <f>IF(SUM(G208:J208)=0,0,$L$14+SUM($H$15:H208)-SUM($J$15:J208))</f>
        <v>0</v>
      </c>
      <c r="M208" s="967"/>
      <c r="N208" s="846" t="str">
        <f t="shared" ref="N208:N271" si="4">IF(D208="","","x")</f>
        <v/>
      </c>
      <c r="O208" s="958"/>
      <c r="P208" s="420"/>
      <c r="Q208" s="420"/>
      <c r="R208" s="420"/>
      <c r="S208" s="420"/>
    </row>
    <row r="209" spans="1:19" hidden="1">
      <c r="A209" s="420"/>
      <c r="B209" s="967" t="str">
        <f>IF($G$9=DULIEU!$P201,DULIEU!$H201,"")</f>
        <v/>
      </c>
      <c r="C209" s="968" t="str">
        <f>IF($G$9=DULIEU!$P201,DULIEU!$D201,"")</f>
        <v/>
      </c>
      <c r="D209" s="967" t="str">
        <f>IF($G$9=DULIEU!$P201,DULIEU!$O201,"")</f>
        <v/>
      </c>
      <c r="E209" s="967" t="str">
        <f>IF($G$8=DULIEU!$V201,DULIEU!$W201,IF($G$8=DULIEU!$W201,DULIEU!$V201,""))</f>
        <v/>
      </c>
      <c r="F209" s="969" t="str">
        <f>IF($G$9=DULIEU!$P201,DULIEU!$T201,"")</f>
        <v/>
      </c>
      <c r="G209" s="969" t="str">
        <f>IF(LEFT($B209,1)="N",DULIEU!$R201,"")</f>
        <v/>
      </c>
      <c r="H209" s="969" t="str">
        <f>IF(LEFT($B209,1)="N",DULIEU!$X201,"")</f>
        <v/>
      </c>
      <c r="I209" s="969" t="str">
        <f>IF(LEFT($B209,1)="X",DULIEU!$S201,"")</f>
        <v/>
      </c>
      <c r="J209" s="969" t="str">
        <f>IF(LEFT($B209,1)="X",DULIEU!$X201,"")</f>
        <v/>
      </c>
      <c r="K209" s="969">
        <f>IF(SUM(G209:J209)=0,0,$K$14+SUM($G$15:G209)-SUM($I$15:I209))</f>
        <v>0</v>
      </c>
      <c r="L209" s="969">
        <f>IF(SUM(G209:J209)=0,0,$L$14+SUM($H$15:H209)-SUM($J$15:J209))</f>
        <v>0</v>
      </c>
      <c r="M209" s="967"/>
      <c r="N209" s="846" t="str">
        <f t="shared" si="4"/>
        <v/>
      </c>
      <c r="O209" s="958"/>
      <c r="P209" s="420"/>
      <c r="Q209" s="420"/>
      <c r="R209" s="420"/>
      <c r="S209" s="420"/>
    </row>
    <row r="210" spans="1:19" hidden="1">
      <c r="A210" s="420"/>
      <c r="B210" s="967" t="str">
        <f>IF($G$9=DULIEU!$P202,DULIEU!$H202,"")</f>
        <v/>
      </c>
      <c r="C210" s="968" t="str">
        <f>IF($G$9=DULIEU!$P202,DULIEU!$D202,"")</f>
        <v/>
      </c>
      <c r="D210" s="967" t="str">
        <f>IF($G$9=DULIEU!$P202,DULIEU!$O202,"")</f>
        <v/>
      </c>
      <c r="E210" s="967" t="str">
        <f>IF($G$8=DULIEU!$V202,DULIEU!$W202,IF($G$8=DULIEU!$W202,DULIEU!$V202,""))</f>
        <v/>
      </c>
      <c r="F210" s="969" t="str">
        <f>IF($G$9=DULIEU!$P202,DULIEU!$T202,"")</f>
        <v/>
      </c>
      <c r="G210" s="969" t="str">
        <f>IF(LEFT($B210,1)="N",DULIEU!$R202,"")</f>
        <v/>
      </c>
      <c r="H210" s="969" t="str">
        <f>IF(LEFT($B210,1)="N",DULIEU!$X202,"")</f>
        <v/>
      </c>
      <c r="I210" s="969" t="str">
        <f>IF(LEFT($B210,1)="X",DULIEU!$S202,"")</f>
        <v/>
      </c>
      <c r="J210" s="969" t="str">
        <f>IF(LEFT($B210,1)="X",DULIEU!$X202,"")</f>
        <v/>
      </c>
      <c r="K210" s="969">
        <f>IF(SUM(G210:J210)=0,0,$K$14+SUM($G$15:G210)-SUM($I$15:I210))</f>
        <v>0</v>
      </c>
      <c r="L210" s="969">
        <f>IF(SUM(G210:J210)=0,0,$L$14+SUM($H$15:H210)-SUM($J$15:J210))</f>
        <v>0</v>
      </c>
      <c r="M210" s="967"/>
      <c r="N210" s="846" t="str">
        <f t="shared" si="4"/>
        <v/>
      </c>
      <c r="O210" s="958"/>
      <c r="P210" s="420"/>
      <c r="Q210" s="420"/>
      <c r="R210" s="420"/>
      <c r="S210" s="420"/>
    </row>
    <row r="211" spans="1:19" hidden="1">
      <c r="A211" s="420"/>
      <c r="B211" s="967" t="str">
        <f>IF($G$9=DULIEU!$P203,DULIEU!$H203,"")</f>
        <v/>
      </c>
      <c r="C211" s="968" t="str">
        <f>IF($G$9=DULIEU!$P203,DULIEU!$D203,"")</f>
        <v/>
      </c>
      <c r="D211" s="967" t="str">
        <f>IF($G$9=DULIEU!$P203,DULIEU!$O203,"")</f>
        <v/>
      </c>
      <c r="E211" s="967" t="str">
        <f>IF($G$8=DULIEU!$V203,DULIEU!$W203,IF($G$8=DULIEU!$W203,DULIEU!$V203,""))</f>
        <v/>
      </c>
      <c r="F211" s="969" t="str">
        <f>IF($G$9=DULIEU!$P203,DULIEU!$T203,"")</f>
        <v/>
      </c>
      <c r="G211" s="969" t="str">
        <f>IF(LEFT($B211,1)="N",DULIEU!$R203,"")</f>
        <v/>
      </c>
      <c r="H211" s="969" t="str">
        <f>IF(LEFT($B211,1)="N",DULIEU!$X203,"")</f>
        <v/>
      </c>
      <c r="I211" s="969" t="str">
        <f>IF(LEFT($B211,1)="X",DULIEU!$S203,"")</f>
        <v/>
      </c>
      <c r="J211" s="969" t="str">
        <f>IF(LEFT($B211,1)="X",DULIEU!$X203,"")</f>
        <v/>
      </c>
      <c r="K211" s="969">
        <f>IF(SUM(G211:J211)=0,0,$K$14+SUM($G$15:G211)-SUM($I$15:I211))</f>
        <v>0</v>
      </c>
      <c r="L211" s="969">
        <f>IF(SUM(G211:J211)=0,0,$L$14+SUM($H$15:H211)-SUM($J$15:J211))</f>
        <v>0</v>
      </c>
      <c r="M211" s="967"/>
      <c r="N211" s="846" t="str">
        <f t="shared" si="4"/>
        <v/>
      </c>
      <c r="O211" s="958"/>
      <c r="P211" s="420"/>
      <c r="Q211" s="420"/>
      <c r="R211" s="420"/>
      <c r="S211" s="420"/>
    </row>
    <row r="212" spans="1:19" hidden="1">
      <c r="A212" s="420"/>
      <c r="B212" s="967" t="str">
        <f>IF($G$9=DULIEU!$P204,DULIEU!$H204,"")</f>
        <v/>
      </c>
      <c r="C212" s="968" t="str">
        <f>IF($G$9=DULIEU!$P204,DULIEU!$D204,"")</f>
        <v/>
      </c>
      <c r="D212" s="967" t="str">
        <f>IF($G$9=DULIEU!$P204,DULIEU!$O204,"")</f>
        <v/>
      </c>
      <c r="E212" s="967" t="str">
        <f>IF($G$8=DULIEU!$V204,DULIEU!$W204,IF($G$8=DULIEU!$W204,DULIEU!$V204,""))</f>
        <v/>
      </c>
      <c r="F212" s="969" t="str">
        <f>IF($G$9=DULIEU!$P204,DULIEU!$T204,"")</f>
        <v/>
      </c>
      <c r="G212" s="969" t="str">
        <f>IF(LEFT($B212,1)="N",DULIEU!$R204,"")</f>
        <v/>
      </c>
      <c r="H212" s="969" t="str">
        <f>IF(LEFT($B212,1)="N",DULIEU!$X204,"")</f>
        <v/>
      </c>
      <c r="I212" s="969" t="str">
        <f>IF(LEFT($B212,1)="X",DULIEU!$S204,"")</f>
        <v/>
      </c>
      <c r="J212" s="969" t="str">
        <f>IF(LEFT($B212,1)="X",DULIEU!$X204,"")</f>
        <v/>
      </c>
      <c r="K212" s="969">
        <f>IF(SUM(G212:J212)=0,0,$K$14+SUM($G$15:G212)-SUM($I$15:I212))</f>
        <v>0</v>
      </c>
      <c r="L212" s="969">
        <f>IF(SUM(G212:J212)=0,0,$L$14+SUM($H$15:H212)-SUM($J$15:J212))</f>
        <v>0</v>
      </c>
      <c r="M212" s="967"/>
      <c r="N212" s="846" t="str">
        <f t="shared" si="4"/>
        <v/>
      </c>
      <c r="O212" s="958"/>
      <c r="P212" s="420"/>
      <c r="Q212" s="420"/>
      <c r="R212" s="420"/>
      <c r="S212" s="420"/>
    </row>
    <row r="213" spans="1:19" hidden="1">
      <c r="A213" s="420"/>
      <c r="B213" s="967" t="str">
        <f>IF($G$9=DULIEU!$P205,DULIEU!$H205,"")</f>
        <v/>
      </c>
      <c r="C213" s="968" t="str">
        <f>IF($G$9=DULIEU!$P205,DULIEU!$D205,"")</f>
        <v/>
      </c>
      <c r="D213" s="967" t="str">
        <f>IF($G$9=DULIEU!$P205,DULIEU!$O205,"")</f>
        <v/>
      </c>
      <c r="E213" s="967" t="str">
        <f>IF($G$8=DULIEU!$V205,DULIEU!$W205,IF($G$8=DULIEU!$W205,DULIEU!$V205,""))</f>
        <v/>
      </c>
      <c r="F213" s="969" t="str">
        <f>IF($G$9=DULIEU!$P205,DULIEU!$T205,"")</f>
        <v/>
      </c>
      <c r="G213" s="969" t="str">
        <f>IF(LEFT($B213,1)="N",DULIEU!$R205,"")</f>
        <v/>
      </c>
      <c r="H213" s="969" t="str">
        <f>IF(LEFT($B213,1)="N",DULIEU!$X205,"")</f>
        <v/>
      </c>
      <c r="I213" s="969" t="str">
        <f>IF(LEFT($B213,1)="X",DULIEU!$S205,"")</f>
        <v/>
      </c>
      <c r="J213" s="969" t="str">
        <f>IF(LEFT($B213,1)="X",DULIEU!$X205,"")</f>
        <v/>
      </c>
      <c r="K213" s="969">
        <f>IF(SUM(G213:J213)=0,0,$K$14+SUM($G$15:G213)-SUM($I$15:I213))</f>
        <v>0</v>
      </c>
      <c r="L213" s="969">
        <f>IF(SUM(G213:J213)=0,0,$L$14+SUM($H$15:H213)-SUM($J$15:J213))</f>
        <v>0</v>
      </c>
      <c r="M213" s="967"/>
      <c r="N213" s="846" t="str">
        <f t="shared" si="4"/>
        <v/>
      </c>
      <c r="O213" s="958"/>
      <c r="P213" s="420"/>
      <c r="Q213" s="420"/>
      <c r="R213" s="420"/>
      <c r="S213" s="420"/>
    </row>
    <row r="214" spans="1:19" hidden="1">
      <c r="A214" s="420"/>
      <c r="B214" s="967" t="str">
        <f>IF($G$9=DULIEU!$P206,DULIEU!$H206,"")</f>
        <v/>
      </c>
      <c r="C214" s="968" t="str">
        <f>IF($G$9=DULIEU!$P206,DULIEU!$D206,"")</f>
        <v/>
      </c>
      <c r="D214" s="967" t="str">
        <f>IF($G$9=DULIEU!$P206,DULIEU!$O206,"")</f>
        <v/>
      </c>
      <c r="E214" s="967" t="str">
        <f>IF($G$8=DULIEU!$V206,DULIEU!$W206,IF($G$8=DULIEU!$W206,DULIEU!$V206,""))</f>
        <v/>
      </c>
      <c r="F214" s="969" t="str">
        <f>IF($G$9=DULIEU!$P206,DULIEU!$T206,"")</f>
        <v/>
      </c>
      <c r="G214" s="969" t="str">
        <f>IF(LEFT($B214,1)="N",DULIEU!$R206,"")</f>
        <v/>
      </c>
      <c r="H214" s="969" t="str">
        <f>IF(LEFT($B214,1)="N",DULIEU!$X206,"")</f>
        <v/>
      </c>
      <c r="I214" s="969" t="str">
        <f>IF(LEFT($B214,1)="X",DULIEU!$S206,"")</f>
        <v/>
      </c>
      <c r="J214" s="969" t="str">
        <f>IF(LEFT($B214,1)="X",DULIEU!$X206,"")</f>
        <v/>
      </c>
      <c r="K214" s="969">
        <f>IF(SUM(G214:J214)=0,0,$K$14+SUM($G$15:G214)-SUM($I$15:I214))</f>
        <v>0</v>
      </c>
      <c r="L214" s="969">
        <f>IF(SUM(G214:J214)=0,0,$L$14+SUM($H$15:H214)-SUM($J$15:J214))</f>
        <v>0</v>
      </c>
      <c r="M214" s="967"/>
      <c r="N214" s="846" t="str">
        <f t="shared" si="4"/>
        <v/>
      </c>
      <c r="O214" s="958"/>
      <c r="P214" s="420"/>
      <c r="Q214" s="420"/>
      <c r="R214" s="420"/>
      <c r="S214" s="420"/>
    </row>
    <row r="215" spans="1:19" hidden="1">
      <c r="A215" s="420"/>
      <c r="B215" s="967" t="str">
        <f>IF($G$9=DULIEU!$P207,DULIEU!$H207,"")</f>
        <v/>
      </c>
      <c r="C215" s="968" t="str">
        <f>IF($G$9=DULIEU!$P207,DULIEU!$D207,"")</f>
        <v/>
      </c>
      <c r="D215" s="967" t="str">
        <f>IF($G$9=DULIEU!$P207,DULIEU!$O207,"")</f>
        <v/>
      </c>
      <c r="E215" s="967" t="str">
        <f>IF($G$8=DULIEU!$V207,DULIEU!$W207,IF($G$8=DULIEU!$W207,DULIEU!$V207,""))</f>
        <v/>
      </c>
      <c r="F215" s="969" t="str">
        <f>IF($G$9=DULIEU!$P207,DULIEU!$T207,"")</f>
        <v/>
      </c>
      <c r="G215" s="969" t="str">
        <f>IF(LEFT($B215,1)="N",DULIEU!$R207,"")</f>
        <v/>
      </c>
      <c r="H215" s="969" t="str">
        <f>IF(LEFT($B215,1)="N",DULIEU!$X207,"")</f>
        <v/>
      </c>
      <c r="I215" s="969" t="str">
        <f>IF(LEFT($B215,1)="X",DULIEU!$S207,"")</f>
        <v/>
      </c>
      <c r="J215" s="969" t="str">
        <f>IF(LEFT($B215,1)="X",DULIEU!$X207,"")</f>
        <v/>
      </c>
      <c r="K215" s="969">
        <f>IF(SUM(G215:J215)=0,0,$K$14+SUM($G$15:G215)-SUM($I$15:I215))</f>
        <v>0</v>
      </c>
      <c r="L215" s="969">
        <f>IF(SUM(G215:J215)=0,0,$L$14+SUM($H$15:H215)-SUM($J$15:J215))</f>
        <v>0</v>
      </c>
      <c r="M215" s="967"/>
      <c r="N215" s="846" t="str">
        <f t="shared" si="4"/>
        <v/>
      </c>
      <c r="O215" s="958"/>
      <c r="P215" s="420"/>
      <c r="Q215" s="420"/>
      <c r="R215" s="420"/>
      <c r="S215" s="420"/>
    </row>
    <row r="216" spans="1:19" hidden="1">
      <c r="A216" s="420"/>
      <c r="B216" s="967" t="str">
        <f>IF($G$9=DULIEU!$P208,DULIEU!$H208,"")</f>
        <v/>
      </c>
      <c r="C216" s="968" t="str">
        <f>IF($G$9=DULIEU!$P208,DULIEU!$D208,"")</f>
        <v/>
      </c>
      <c r="D216" s="967" t="str">
        <f>IF($G$9=DULIEU!$P208,DULIEU!$O208,"")</f>
        <v/>
      </c>
      <c r="E216" s="967" t="str">
        <f>IF($G$8=DULIEU!$V208,DULIEU!$W208,IF($G$8=DULIEU!$W208,DULIEU!$V208,""))</f>
        <v/>
      </c>
      <c r="F216" s="969" t="str">
        <f>IF($G$9=DULIEU!$P208,DULIEU!$T208,"")</f>
        <v/>
      </c>
      <c r="G216" s="969" t="str">
        <f>IF(LEFT($B216,1)="N",DULIEU!$R208,"")</f>
        <v/>
      </c>
      <c r="H216" s="969" t="str">
        <f>IF(LEFT($B216,1)="N",DULIEU!$X208,"")</f>
        <v/>
      </c>
      <c r="I216" s="969" t="str">
        <f>IF(LEFT($B216,1)="X",DULIEU!$S208,"")</f>
        <v/>
      </c>
      <c r="J216" s="969" t="str">
        <f>IF(LEFT($B216,1)="X",DULIEU!$X208,"")</f>
        <v/>
      </c>
      <c r="K216" s="969">
        <f>IF(SUM(G216:J216)=0,0,$K$14+SUM($G$15:G216)-SUM($I$15:I216))</f>
        <v>0</v>
      </c>
      <c r="L216" s="969">
        <f>IF(SUM(G216:J216)=0,0,$L$14+SUM($H$15:H216)-SUM($J$15:J216))</f>
        <v>0</v>
      </c>
      <c r="M216" s="967"/>
      <c r="N216" s="846" t="str">
        <f t="shared" si="4"/>
        <v/>
      </c>
      <c r="O216" s="958"/>
      <c r="P216" s="420"/>
      <c r="Q216" s="420"/>
      <c r="R216" s="420"/>
      <c r="S216" s="420"/>
    </row>
    <row r="217" spans="1:19" hidden="1">
      <c r="A217" s="420"/>
      <c r="B217" s="967" t="str">
        <f>IF($G$9=DULIEU!$P209,DULIEU!$H209,"")</f>
        <v/>
      </c>
      <c r="C217" s="968" t="str">
        <f>IF($G$9=DULIEU!$P209,DULIEU!$D209,"")</f>
        <v/>
      </c>
      <c r="D217" s="967" t="str">
        <f>IF($G$9=DULIEU!$P209,DULIEU!$O209,"")</f>
        <v/>
      </c>
      <c r="E217" s="967" t="str">
        <f>IF($G$8=DULIEU!$V209,DULIEU!$W209,IF($G$8=DULIEU!$W209,DULIEU!$V209,""))</f>
        <v/>
      </c>
      <c r="F217" s="969" t="str">
        <f>IF($G$9=DULIEU!$P209,DULIEU!$T209,"")</f>
        <v/>
      </c>
      <c r="G217" s="969" t="str">
        <f>IF(LEFT($B217,1)="N",DULIEU!$R209,"")</f>
        <v/>
      </c>
      <c r="H217" s="969" t="str">
        <f>IF(LEFT($B217,1)="N",DULIEU!$X209,"")</f>
        <v/>
      </c>
      <c r="I217" s="969" t="str">
        <f>IF(LEFT($B217,1)="X",DULIEU!$S209,"")</f>
        <v/>
      </c>
      <c r="J217" s="969" t="str">
        <f>IF(LEFT($B217,1)="X",DULIEU!$X209,"")</f>
        <v/>
      </c>
      <c r="K217" s="969">
        <f>IF(SUM(G217:J217)=0,0,$K$14+SUM($G$15:G217)-SUM($I$15:I217))</f>
        <v>0</v>
      </c>
      <c r="L217" s="969">
        <f>IF(SUM(G217:J217)=0,0,$L$14+SUM($H$15:H217)-SUM($J$15:J217))</f>
        <v>0</v>
      </c>
      <c r="M217" s="967"/>
      <c r="N217" s="846" t="str">
        <f t="shared" si="4"/>
        <v/>
      </c>
      <c r="O217" s="958"/>
      <c r="P217" s="420"/>
      <c r="Q217" s="420"/>
      <c r="R217" s="420"/>
      <c r="S217" s="420"/>
    </row>
    <row r="218" spans="1:19" hidden="1">
      <c r="A218" s="420"/>
      <c r="B218" s="967" t="str">
        <f>IF($G$9=DULIEU!$P210,DULIEU!$H210,"")</f>
        <v/>
      </c>
      <c r="C218" s="968" t="str">
        <f>IF($G$9=DULIEU!$P210,DULIEU!$D210,"")</f>
        <v/>
      </c>
      <c r="D218" s="967" t="str">
        <f>IF($G$9=DULIEU!$P210,DULIEU!$O210,"")</f>
        <v/>
      </c>
      <c r="E218" s="967" t="str">
        <f>IF($G$8=DULIEU!$V210,DULIEU!$W210,IF($G$8=DULIEU!$W210,DULIEU!$V210,""))</f>
        <v/>
      </c>
      <c r="F218" s="969" t="str">
        <f>IF($G$9=DULIEU!$P210,DULIEU!$T210,"")</f>
        <v/>
      </c>
      <c r="G218" s="969" t="str">
        <f>IF(LEFT($B218,1)="N",DULIEU!$R210,"")</f>
        <v/>
      </c>
      <c r="H218" s="969" t="str">
        <f>IF(LEFT($B218,1)="N",DULIEU!$X210,"")</f>
        <v/>
      </c>
      <c r="I218" s="969" t="str">
        <f>IF(LEFT($B218,1)="X",DULIEU!$S210,"")</f>
        <v/>
      </c>
      <c r="J218" s="969" t="str">
        <f>IF(LEFT($B218,1)="X",DULIEU!$X210,"")</f>
        <v/>
      </c>
      <c r="K218" s="969">
        <f>IF(SUM(G218:J218)=0,0,$K$14+SUM($G$15:G218)-SUM($I$15:I218))</f>
        <v>0</v>
      </c>
      <c r="L218" s="969">
        <f>IF(SUM(G218:J218)=0,0,$L$14+SUM($H$15:H218)-SUM($J$15:J218))</f>
        <v>0</v>
      </c>
      <c r="M218" s="967"/>
      <c r="N218" s="846" t="str">
        <f t="shared" si="4"/>
        <v/>
      </c>
      <c r="O218" s="958"/>
      <c r="P218" s="420"/>
      <c r="Q218" s="420"/>
      <c r="R218" s="420"/>
      <c r="S218" s="420"/>
    </row>
    <row r="219" spans="1:19" hidden="1">
      <c r="A219" s="420"/>
      <c r="B219" s="967" t="str">
        <f>IF($G$9=DULIEU!$P211,DULIEU!$H211,"")</f>
        <v/>
      </c>
      <c r="C219" s="968" t="str">
        <f>IF($G$9=DULIEU!$P211,DULIEU!$D211,"")</f>
        <v/>
      </c>
      <c r="D219" s="967" t="str">
        <f>IF($G$9=DULIEU!$P211,DULIEU!$O211,"")</f>
        <v/>
      </c>
      <c r="E219" s="967" t="str">
        <f>IF($G$8=DULIEU!$V211,DULIEU!$W211,IF($G$8=DULIEU!$W211,DULIEU!$V211,""))</f>
        <v/>
      </c>
      <c r="F219" s="969" t="str">
        <f>IF($G$9=DULIEU!$P211,DULIEU!$T211,"")</f>
        <v/>
      </c>
      <c r="G219" s="969" t="str">
        <f>IF(LEFT($B219,1)="N",DULIEU!$R211,"")</f>
        <v/>
      </c>
      <c r="H219" s="969" t="str">
        <f>IF(LEFT($B219,1)="N",DULIEU!$X211,"")</f>
        <v/>
      </c>
      <c r="I219" s="969" t="str">
        <f>IF(LEFT($B219,1)="X",DULIEU!$S211,"")</f>
        <v/>
      </c>
      <c r="J219" s="969" t="str">
        <f>IF(LEFT($B219,1)="X",DULIEU!$X211,"")</f>
        <v/>
      </c>
      <c r="K219" s="969">
        <f>IF(SUM(G219:J219)=0,0,$K$14+SUM($G$15:G219)-SUM($I$15:I219))</f>
        <v>0</v>
      </c>
      <c r="L219" s="969">
        <f>IF(SUM(G219:J219)=0,0,$L$14+SUM($H$15:H219)-SUM($J$15:J219))</f>
        <v>0</v>
      </c>
      <c r="M219" s="967"/>
      <c r="N219" s="846" t="str">
        <f t="shared" si="4"/>
        <v/>
      </c>
      <c r="O219" s="958"/>
      <c r="P219" s="420"/>
      <c r="Q219" s="420"/>
      <c r="R219" s="420"/>
      <c r="S219" s="420"/>
    </row>
    <row r="220" spans="1:19" hidden="1">
      <c r="A220" s="420"/>
      <c r="B220" s="967" t="str">
        <f>IF($G$9=DULIEU!$P212,DULIEU!$H212,"")</f>
        <v/>
      </c>
      <c r="C220" s="968" t="str">
        <f>IF($G$9=DULIEU!$P212,DULIEU!$D212,"")</f>
        <v/>
      </c>
      <c r="D220" s="967" t="str">
        <f>IF($G$9=DULIEU!$P212,DULIEU!$O212,"")</f>
        <v/>
      </c>
      <c r="E220" s="967" t="str">
        <f>IF($G$8=DULIEU!$V212,DULIEU!$W212,IF($G$8=DULIEU!$W212,DULIEU!$V212,""))</f>
        <v/>
      </c>
      <c r="F220" s="969" t="str">
        <f>IF($G$9=DULIEU!$P212,DULIEU!$T212,"")</f>
        <v/>
      </c>
      <c r="G220" s="969" t="str">
        <f>IF(LEFT($B220,1)="N",DULIEU!$R212,"")</f>
        <v/>
      </c>
      <c r="H220" s="969" t="str">
        <f>IF(LEFT($B220,1)="N",DULIEU!$X212,"")</f>
        <v/>
      </c>
      <c r="I220" s="969" t="str">
        <f>IF(LEFT($B220,1)="X",DULIEU!$S212,"")</f>
        <v/>
      </c>
      <c r="J220" s="969" t="str">
        <f>IF(LEFT($B220,1)="X",DULIEU!$X212,"")</f>
        <v/>
      </c>
      <c r="K220" s="969">
        <f>IF(SUM(G220:J220)=0,0,$K$14+SUM($G$15:G220)-SUM($I$15:I220))</f>
        <v>0</v>
      </c>
      <c r="L220" s="969">
        <f>IF(SUM(G220:J220)=0,0,$L$14+SUM($H$15:H220)-SUM($J$15:J220))</f>
        <v>0</v>
      </c>
      <c r="M220" s="967"/>
      <c r="N220" s="846" t="str">
        <f t="shared" si="4"/>
        <v/>
      </c>
      <c r="O220" s="958"/>
      <c r="P220" s="420"/>
      <c r="Q220" s="420"/>
      <c r="R220" s="420"/>
      <c r="S220" s="420"/>
    </row>
    <row r="221" spans="1:19" hidden="1">
      <c r="A221" s="420"/>
      <c r="B221" s="967" t="str">
        <f>IF($G$9=DULIEU!$P213,DULIEU!$H213,"")</f>
        <v/>
      </c>
      <c r="C221" s="968" t="str">
        <f>IF($G$9=DULIEU!$P213,DULIEU!$D213,"")</f>
        <v/>
      </c>
      <c r="D221" s="967" t="str">
        <f>IF($G$9=DULIEU!$P213,DULIEU!$O213,"")</f>
        <v/>
      </c>
      <c r="E221" s="967" t="str">
        <f>IF($G$8=DULIEU!$V213,DULIEU!$W213,IF($G$8=DULIEU!$W213,DULIEU!$V213,""))</f>
        <v/>
      </c>
      <c r="F221" s="969" t="str">
        <f>IF($G$9=DULIEU!$P213,DULIEU!$T213,"")</f>
        <v/>
      </c>
      <c r="G221" s="969" t="str">
        <f>IF(LEFT($B221,1)="N",DULIEU!$R213,"")</f>
        <v/>
      </c>
      <c r="H221" s="969" t="str">
        <f>IF(LEFT($B221,1)="N",DULIEU!$X213,"")</f>
        <v/>
      </c>
      <c r="I221" s="969" t="str">
        <f>IF(LEFT($B221,1)="X",DULIEU!$S213,"")</f>
        <v/>
      </c>
      <c r="J221" s="969" t="str">
        <f>IF(LEFT($B221,1)="X",DULIEU!$X213,"")</f>
        <v/>
      </c>
      <c r="K221" s="969">
        <f>IF(SUM(G221:J221)=0,0,$K$14+SUM($G$15:G221)-SUM($I$15:I221))</f>
        <v>0</v>
      </c>
      <c r="L221" s="969">
        <f>IF(SUM(G221:J221)=0,0,$L$14+SUM($H$15:H221)-SUM($J$15:J221))</f>
        <v>0</v>
      </c>
      <c r="M221" s="967"/>
      <c r="N221" s="846" t="str">
        <f t="shared" si="4"/>
        <v/>
      </c>
      <c r="O221" s="958"/>
      <c r="P221" s="420"/>
      <c r="Q221" s="420"/>
      <c r="R221" s="420"/>
      <c r="S221" s="420"/>
    </row>
    <row r="222" spans="1:19" hidden="1">
      <c r="A222" s="420"/>
      <c r="B222" s="967" t="str">
        <f>IF($G$9=DULIEU!$P214,DULIEU!$H214,"")</f>
        <v/>
      </c>
      <c r="C222" s="968" t="str">
        <f>IF($G$9=DULIEU!$P214,DULIEU!$D214,"")</f>
        <v/>
      </c>
      <c r="D222" s="967" t="str">
        <f>IF($G$9=DULIEU!$P214,DULIEU!$O214,"")</f>
        <v/>
      </c>
      <c r="E222" s="967" t="str">
        <f>IF($G$8=DULIEU!$V214,DULIEU!$W214,IF($G$8=DULIEU!$W214,DULIEU!$V214,""))</f>
        <v/>
      </c>
      <c r="F222" s="969" t="str">
        <f>IF($G$9=DULIEU!$P214,DULIEU!$T214,"")</f>
        <v/>
      </c>
      <c r="G222" s="969" t="str">
        <f>IF(LEFT($B222,1)="N",DULIEU!$R214,"")</f>
        <v/>
      </c>
      <c r="H222" s="969" t="str">
        <f>IF(LEFT($B222,1)="N",DULIEU!$X214,"")</f>
        <v/>
      </c>
      <c r="I222" s="969" t="str">
        <f>IF(LEFT($B222,1)="X",DULIEU!$S214,"")</f>
        <v/>
      </c>
      <c r="J222" s="969" t="str">
        <f>IF(LEFT($B222,1)="X",DULIEU!$X214,"")</f>
        <v/>
      </c>
      <c r="K222" s="969">
        <f>IF(SUM(G222:J222)=0,0,$K$14+SUM($G$15:G222)-SUM($I$15:I222))</f>
        <v>0</v>
      </c>
      <c r="L222" s="969">
        <f>IF(SUM(G222:J222)=0,0,$L$14+SUM($H$15:H222)-SUM($J$15:J222))</f>
        <v>0</v>
      </c>
      <c r="M222" s="967"/>
      <c r="N222" s="846" t="str">
        <f t="shared" si="4"/>
        <v/>
      </c>
      <c r="O222" s="958"/>
      <c r="P222" s="420"/>
      <c r="Q222" s="420"/>
      <c r="R222" s="420"/>
      <c r="S222" s="420"/>
    </row>
    <row r="223" spans="1:19" hidden="1">
      <c r="A223" s="420"/>
      <c r="B223" s="967" t="str">
        <f>IF($G$9=DULIEU!$P215,DULIEU!$H215,"")</f>
        <v/>
      </c>
      <c r="C223" s="968" t="str">
        <f>IF($G$9=DULIEU!$P215,DULIEU!$D215,"")</f>
        <v/>
      </c>
      <c r="D223" s="967" t="str">
        <f>IF($G$9=DULIEU!$P215,DULIEU!$O215,"")</f>
        <v/>
      </c>
      <c r="E223" s="967" t="str">
        <f>IF($G$8=DULIEU!$V215,DULIEU!$W215,IF($G$8=DULIEU!$W215,DULIEU!$V215,""))</f>
        <v/>
      </c>
      <c r="F223" s="969" t="str">
        <f>IF($G$9=DULIEU!$P215,DULIEU!$T215,"")</f>
        <v/>
      </c>
      <c r="G223" s="969" t="str">
        <f>IF(LEFT($B223,1)="N",DULIEU!$R215,"")</f>
        <v/>
      </c>
      <c r="H223" s="969" t="str">
        <f>IF(LEFT($B223,1)="N",DULIEU!$X215,"")</f>
        <v/>
      </c>
      <c r="I223" s="969" t="str">
        <f>IF(LEFT($B223,1)="X",DULIEU!$S215,"")</f>
        <v/>
      </c>
      <c r="J223" s="969" t="str">
        <f>IF(LEFT($B223,1)="X",DULIEU!$X215,"")</f>
        <v/>
      </c>
      <c r="K223" s="969">
        <f>IF(SUM(G223:J223)=0,0,$K$14+SUM($G$15:G223)-SUM($I$15:I223))</f>
        <v>0</v>
      </c>
      <c r="L223" s="969">
        <f>IF(SUM(G223:J223)=0,0,$L$14+SUM($H$15:H223)-SUM($J$15:J223))</f>
        <v>0</v>
      </c>
      <c r="M223" s="967"/>
      <c r="N223" s="846" t="str">
        <f t="shared" si="4"/>
        <v/>
      </c>
      <c r="O223" s="958"/>
      <c r="P223" s="420"/>
      <c r="Q223" s="420"/>
      <c r="R223" s="420"/>
      <c r="S223" s="420"/>
    </row>
    <row r="224" spans="1:19" hidden="1">
      <c r="A224" s="420"/>
      <c r="B224" s="967" t="str">
        <f>IF($G$9=DULIEU!$P216,DULIEU!$H216,"")</f>
        <v/>
      </c>
      <c r="C224" s="968" t="str">
        <f>IF($G$9=DULIEU!$P216,DULIEU!$D216,"")</f>
        <v/>
      </c>
      <c r="D224" s="967" t="str">
        <f>IF($G$9=DULIEU!$P216,DULIEU!$O216,"")</f>
        <v/>
      </c>
      <c r="E224" s="967" t="str">
        <f>IF($G$8=DULIEU!$V216,DULIEU!$W216,IF($G$8=DULIEU!$W216,DULIEU!$V216,""))</f>
        <v/>
      </c>
      <c r="F224" s="969" t="str">
        <f>IF($G$9=DULIEU!$P216,DULIEU!$T216,"")</f>
        <v/>
      </c>
      <c r="G224" s="969" t="str">
        <f>IF(LEFT($B224,1)="N",DULIEU!$R216,"")</f>
        <v/>
      </c>
      <c r="H224" s="969" t="str">
        <f>IF(LEFT($B224,1)="N",DULIEU!$X216,"")</f>
        <v/>
      </c>
      <c r="I224" s="969" t="str">
        <f>IF(LEFT($B224,1)="X",DULIEU!$S216,"")</f>
        <v/>
      </c>
      <c r="J224" s="969" t="str">
        <f>IF(LEFT($B224,1)="X",DULIEU!$X216,"")</f>
        <v/>
      </c>
      <c r="K224" s="969">
        <f>IF(SUM(G224:J224)=0,0,$K$14+SUM($G$15:G224)-SUM($I$15:I224))</f>
        <v>0</v>
      </c>
      <c r="L224" s="969">
        <f>IF(SUM(G224:J224)=0,0,$L$14+SUM($H$15:H224)-SUM($J$15:J224))</f>
        <v>0</v>
      </c>
      <c r="M224" s="967"/>
      <c r="N224" s="846" t="str">
        <f t="shared" si="4"/>
        <v/>
      </c>
      <c r="O224" s="958"/>
      <c r="P224" s="420"/>
      <c r="Q224" s="420"/>
      <c r="R224" s="420"/>
      <c r="S224" s="420"/>
    </row>
    <row r="225" spans="1:19" hidden="1">
      <c r="A225" s="420"/>
      <c r="B225" s="967" t="str">
        <f>IF($G$9=DULIEU!$P217,DULIEU!$H217,"")</f>
        <v/>
      </c>
      <c r="C225" s="968" t="str">
        <f>IF($G$9=DULIEU!$P217,DULIEU!$D217,"")</f>
        <v/>
      </c>
      <c r="D225" s="967" t="str">
        <f>IF($G$9=DULIEU!$P217,DULIEU!$O217,"")</f>
        <v/>
      </c>
      <c r="E225" s="967" t="str">
        <f>IF($G$8=DULIEU!$V217,DULIEU!$W217,IF($G$8=DULIEU!$W217,DULIEU!$V217,""))</f>
        <v/>
      </c>
      <c r="F225" s="969" t="str">
        <f>IF($G$9=DULIEU!$P217,DULIEU!$T217,"")</f>
        <v/>
      </c>
      <c r="G225" s="969" t="str">
        <f>IF(LEFT($B225,1)="N",DULIEU!$R217,"")</f>
        <v/>
      </c>
      <c r="H225" s="969" t="str">
        <f>IF(LEFT($B225,1)="N",DULIEU!$X217,"")</f>
        <v/>
      </c>
      <c r="I225" s="969" t="str">
        <f>IF(LEFT($B225,1)="X",DULIEU!$S217,"")</f>
        <v/>
      </c>
      <c r="J225" s="969" t="str">
        <f>IF(LEFT($B225,1)="X",DULIEU!$X217,"")</f>
        <v/>
      </c>
      <c r="K225" s="969">
        <f>IF(SUM(G225:J225)=0,0,$K$14+SUM($G$15:G225)-SUM($I$15:I225))</f>
        <v>0</v>
      </c>
      <c r="L225" s="969">
        <f>IF(SUM(G225:J225)=0,0,$L$14+SUM($H$15:H225)-SUM($J$15:J225))</f>
        <v>0</v>
      </c>
      <c r="M225" s="967"/>
      <c r="N225" s="846" t="str">
        <f t="shared" si="4"/>
        <v/>
      </c>
      <c r="O225" s="958"/>
      <c r="P225" s="420"/>
      <c r="Q225" s="420"/>
      <c r="R225" s="420"/>
      <c r="S225" s="420"/>
    </row>
    <row r="226" spans="1:19" hidden="1">
      <c r="A226" s="420"/>
      <c r="B226" s="967" t="str">
        <f>IF($G$9=DULIEU!$P218,DULIEU!$H218,"")</f>
        <v/>
      </c>
      <c r="C226" s="968" t="str">
        <f>IF($G$9=DULIEU!$P218,DULIEU!$D218,"")</f>
        <v/>
      </c>
      <c r="D226" s="967" t="str">
        <f>IF($G$9=DULIEU!$P218,DULIEU!$O218,"")</f>
        <v/>
      </c>
      <c r="E226" s="967" t="str">
        <f>IF($G$8=DULIEU!$V218,DULIEU!$W218,IF($G$8=DULIEU!$W218,DULIEU!$V218,""))</f>
        <v/>
      </c>
      <c r="F226" s="969" t="str">
        <f>IF($G$9=DULIEU!$P218,DULIEU!$T218,"")</f>
        <v/>
      </c>
      <c r="G226" s="969" t="str">
        <f>IF(LEFT($B226,1)="N",DULIEU!$R218,"")</f>
        <v/>
      </c>
      <c r="H226" s="969" t="str">
        <f>IF(LEFT($B226,1)="N",DULIEU!$X218,"")</f>
        <v/>
      </c>
      <c r="I226" s="969" t="str">
        <f>IF(LEFT($B226,1)="X",DULIEU!$S218,"")</f>
        <v/>
      </c>
      <c r="J226" s="969" t="str">
        <f>IF(LEFT($B226,1)="X",DULIEU!$X218,"")</f>
        <v/>
      </c>
      <c r="K226" s="969">
        <f>IF(SUM(G226:J226)=0,0,$K$14+SUM($G$15:G226)-SUM($I$15:I226))</f>
        <v>0</v>
      </c>
      <c r="L226" s="969">
        <f>IF(SUM(G226:J226)=0,0,$L$14+SUM($H$15:H226)-SUM($J$15:J226))</f>
        <v>0</v>
      </c>
      <c r="M226" s="967"/>
      <c r="N226" s="846" t="str">
        <f t="shared" si="4"/>
        <v/>
      </c>
      <c r="O226" s="958"/>
      <c r="P226" s="420"/>
      <c r="Q226" s="420"/>
      <c r="R226" s="420"/>
      <c r="S226" s="420"/>
    </row>
    <row r="227" spans="1:19" hidden="1">
      <c r="A227" s="420"/>
      <c r="B227" s="967" t="str">
        <f>IF($G$9=DULIEU!$P219,DULIEU!$H219,"")</f>
        <v/>
      </c>
      <c r="C227" s="968" t="str">
        <f>IF($G$9=DULIEU!$P219,DULIEU!$D219,"")</f>
        <v/>
      </c>
      <c r="D227" s="967" t="str">
        <f>IF($G$9=DULIEU!$P219,DULIEU!$O219,"")</f>
        <v/>
      </c>
      <c r="E227" s="967" t="str">
        <f>IF($G$8=DULIEU!$V219,DULIEU!$W219,IF($G$8=DULIEU!$W219,DULIEU!$V219,""))</f>
        <v/>
      </c>
      <c r="F227" s="969" t="str">
        <f>IF($G$9=DULIEU!$P219,DULIEU!$T219,"")</f>
        <v/>
      </c>
      <c r="G227" s="969" t="str">
        <f>IF(LEFT($B227,1)="N",DULIEU!$R219,"")</f>
        <v/>
      </c>
      <c r="H227" s="969" t="str">
        <f>IF(LEFT($B227,1)="N",DULIEU!$X219,"")</f>
        <v/>
      </c>
      <c r="I227" s="969" t="str">
        <f>IF(LEFT($B227,1)="X",DULIEU!$S219,"")</f>
        <v/>
      </c>
      <c r="J227" s="969" t="str">
        <f>IF(LEFT($B227,1)="X",DULIEU!$X219,"")</f>
        <v/>
      </c>
      <c r="K227" s="969">
        <f>IF(SUM(G227:J227)=0,0,$K$14+SUM($G$15:G227)-SUM($I$15:I227))</f>
        <v>0</v>
      </c>
      <c r="L227" s="969">
        <f>IF(SUM(G227:J227)=0,0,$L$14+SUM($H$15:H227)-SUM($J$15:J227))</f>
        <v>0</v>
      </c>
      <c r="M227" s="967"/>
      <c r="N227" s="846" t="str">
        <f t="shared" si="4"/>
        <v/>
      </c>
      <c r="O227" s="958"/>
      <c r="P227" s="420"/>
      <c r="Q227" s="420"/>
      <c r="R227" s="420"/>
      <c r="S227" s="420"/>
    </row>
    <row r="228" spans="1:19" hidden="1">
      <c r="A228" s="420"/>
      <c r="B228" s="967" t="str">
        <f>IF($G$9=DULIEU!$P220,DULIEU!$H220,"")</f>
        <v/>
      </c>
      <c r="C228" s="968" t="str">
        <f>IF($G$9=DULIEU!$P220,DULIEU!$D220,"")</f>
        <v/>
      </c>
      <c r="D228" s="967" t="str">
        <f>IF($G$9=DULIEU!$P220,DULIEU!$O220,"")</f>
        <v/>
      </c>
      <c r="E228" s="967" t="str">
        <f>IF($G$8=DULIEU!$V220,DULIEU!$W220,IF($G$8=DULIEU!$W220,DULIEU!$V220,""))</f>
        <v/>
      </c>
      <c r="F228" s="969" t="str">
        <f>IF($G$9=DULIEU!$P220,DULIEU!$T220,"")</f>
        <v/>
      </c>
      <c r="G228" s="969" t="str">
        <f>IF(LEFT($B228,1)="N",DULIEU!$R220,"")</f>
        <v/>
      </c>
      <c r="H228" s="969" t="str">
        <f>IF(LEFT($B228,1)="N",DULIEU!$X220,"")</f>
        <v/>
      </c>
      <c r="I228" s="969" t="str">
        <f>IF(LEFT($B228,1)="X",DULIEU!$S220,"")</f>
        <v/>
      </c>
      <c r="J228" s="969" t="str">
        <f>IF(LEFT($B228,1)="X",DULIEU!$X220,"")</f>
        <v/>
      </c>
      <c r="K228" s="969">
        <f>IF(SUM(G228:J228)=0,0,$K$14+SUM($G$15:G228)-SUM($I$15:I228))</f>
        <v>0</v>
      </c>
      <c r="L228" s="969">
        <f>IF(SUM(G228:J228)=0,0,$L$14+SUM($H$15:H228)-SUM($J$15:J228))</f>
        <v>0</v>
      </c>
      <c r="M228" s="967"/>
      <c r="N228" s="846" t="str">
        <f t="shared" si="4"/>
        <v/>
      </c>
      <c r="O228" s="958"/>
      <c r="P228" s="420"/>
      <c r="Q228" s="420"/>
      <c r="R228" s="420"/>
      <c r="S228" s="420"/>
    </row>
    <row r="229" spans="1:19" hidden="1">
      <c r="A229" s="420"/>
      <c r="B229" s="967" t="str">
        <f>IF($G$9=DULIEU!$P221,DULIEU!$H221,"")</f>
        <v/>
      </c>
      <c r="C229" s="968" t="str">
        <f>IF($G$9=DULIEU!$P221,DULIEU!$D221,"")</f>
        <v/>
      </c>
      <c r="D229" s="967" t="str">
        <f>IF($G$9=DULIEU!$P221,DULIEU!$O221,"")</f>
        <v/>
      </c>
      <c r="E229" s="967" t="str">
        <f>IF($G$8=DULIEU!$V221,DULIEU!$W221,IF($G$8=DULIEU!$W221,DULIEU!$V221,""))</f>
        <v/>
      </c>
      <c r="F229" s="969" t="str">
        <f>IF($G$9=DULIEU!$P221,DULIEU!$T221,"")</f>
        <v/>
      </c>
      <c r="G229" s="969" t="str">
        <f>IF(LEFT($B229,1)="N",DULIEU!$R221,"")</f>
        <v/>
      </c>
      <c r="H229" s="969" t="str">
        <f>IF(LEFT($B229,1)="N",DULIEU!$X221,"")</f>
        <v/>
      </c>
      <c r="I229" s="969" t="str">
        <f>IF(LEFT($B229,1)="X",DULIEU!$S221,"")</f>
        <v/>
      </c>
      <c r="J229" s="969" t="str">
        <f>IF(LEFT($B229,1)="X",DULIEU!$X221,"")</f>
        <v/>
      </c>
      <c r="K229" s="969">
        <f>IF(SUM(G229:J229)=0,0,$K$14+SUM($G$15:G229)-SUM($I$15:I229))</f>
        <v>0</v>
      </c>
      <c r="L229" s="969">
        <f>IF(SUM(G229:J229)=0,0,$L$14+SUM($H$15:H229)-SUM($J$15:J229))</f>
        <v>0</v>
      </c>
      <c r="M229" s="967"/>
      <c r="N229" s="846" t="str">
        <f t="shared" si="4"/>
        <v/>
      </c>
      <c r="O229" s="958"/>
      <c r="P229" s="420"/>
      <c r="Q229" s="420"/>
      <c r="R229" s="420"/>
      <c r="S229" s="420"/>
    </row>
    <row r="230" spans="1:19" hidden="1">
      <c r="A230" s="420"/>
      <c r="B230" s="967" t="str">
        <f>IF($G$9=DULIEU!$P222,DULIEU!$H222,"")</f>
        <v/>
      </c>
      <c r="C230" s="968" t="str">
        <f>IF($G$9=DULIEU!$P222,DULIEU!$D222,"")</f>
        <v/>
      </c>
      <c r="D230" s="967" t="str">
        <f>IF($G$9=DULIEU!$P222,DULIEU!$O222,"")</f>
        <v/>
      </c>
      <c r="E230" s="967" t="str">
        <f>IF($G$8=DULIEU!$V222,DULIEU!$W222,IF($G$8=DULIEU!$W222,DULIEU!$V222,""))</f>
        <v/>
      </c>
      <c r="F230" s="969" t="str">
        <f>IF($G$9=DULIEU!$P222,DULIEU!$T222,"")</f>
        <v/>
      </c>
      <c r="G230" s="969" t="str">
        <f>IF(LEFT($B230,1)="N",DULIEU!$R222,"")</f>
        <v/>
      </c>
      <c r="H230" s="969" t="str">
        <f>IF(LEFT($B230,1)="N",DULIEU!$X222,"")</f>
        <v/>
      </c>
      <c r="I230" s="969" t="str">
        <f>IF(LEFT($B230,1)="X",DULIEU!$S222,"")</f>
        <v/>
      </c>
      <c r="J230" s="969" t="str">
        <f>IF(LEFT($B230,1)="X",DULIEU!$X222,"")</f>
        <v/>
      </c>
      <c r="K230" s="969">
        <f>IF(SUM(G230:J230)=0,0,$K$14+SUM($G$15:G230)-SUM($I$15:I230))</f>
        <v>0</v>
      </c>
      <c r="L230" s="969">
        <f>IF(SUM(G230:J230)=0,0,$L$14+SUM($H$15:H230)-SUM($J$15:J230))</f>
        <v>0</v>
      </c>
      <c r="M230" s="967"/>
      <c r="N230" s="846" t="str">
        <f t="shared" si="4"/>
        <v/>
      </c>
      <c r="O230" s="958"/>
      <c r="P230" s="420"/>
      <c r="Q230" s="420"/>
      <c r="R230" s="420"/>
      <c r="S230" s="420"/>
    </row>
    <row r="231" spans="1:19" hidden="1">
      <c r="A231" s="420"/>
      <c r="B231" s="967" t="str">
        <f>IF($G$9=DULIEU!$P223,DULIEU!$H223,"")</f>
        <v/>
      </c>
      <c r="C231" s="968" t="str">
        <f>IF($G$9=DULIEU!$P223,DULIEU!$D223,"")</f>
        <v/>
      </c>
      <c r="D231" s="967" t="str">
        <f>IF($G$9=DULIEU!$P223,DULIEU!$O223,"")</f>
        <v/>
      </c>
      <c r="E231" s="967" t="str">
        <f>IF($G$8=DULIEU!$V223,DULIEU!$W223,IF($G$8=DULIEU!$W223,DULIEU!$V223,""))</f>
        <v/>
      </c>
      <c r="F231" s="969" t="str">
        <f>IF($G$9=DULIEU!$P223,DULIEU!$T223,"")</f>
        <v/>
      </c>
      <c r="G231" s="969" t="str">
        <f>IF(LEFT($B231,1)="N",DULIEU!$R223,"")</f>
        <v/>
      </c>
      <c r="H231" s="969" t="str">
        <f>IF(LEFT($B231,1)="N",DULIEU!$X223,"")</f>
        <v/>
      </c>
      <c r="I231" s="969" t="str">
        <f>IF(LEFT($B231,1)="X",DULIEU!$S223,"")</f>
        <v/>
      </c>
      <c r="J231" s="969" t="str">
        <f>IF(LEFT($B231,1)="X",DULIEU!$X223,"")</f>
        <v/>
      </c>
      <c r="K231" s="969">
        <f>IF(SUM(G231:J231)=0,0,$K$14+SUM($G$15:G231)-SUM($I$15:I231))</f>
        <v>0</v>
      </c>
      <c r="L231" s="969">
        <f>IF(SUM(G231:J231)=0,0,$L$14+SUM($H$15:H231)-SUM($J$15:J231))</f>
        <v>0</v>
      </c>
      <c r="M231" s="967"/>
      <c r="N231" s="846" t="str">
        <f t="shared" si="4"/>
        <v/>
      </c>
      <c r="O231" s="958"/>
      <c r="P231" s="420"/>
      <c r="Q231" s="420"/>
      <c r="R231" s="420"/>
      <c r="S231" s="420"/>
    </row>
    <row r="232" spans="1:19" hidden="1">
      <c r="A232" s="420"/>
      <c r="B232" s="967" t="str">
        <f>IF($G$9=DULIEU!$P224,DULIEU!$H224,"")</f>
        <v/>
      </c>
      <c r="C232" s="968" t="str">
        <f>IF($G$9=DULIEU!$P224,DULIEU!$D224,"")</f>
        <v/>
      </c>
      <c r="D232" s="967" t="str">
        <f>IF($G$9=DULIEU!$P224,DULIEU!$O224,"")</f>
        <v/>
      </c>
      <c r="E232" s="967" t="str">
        <f>IF($G$8=DULIEU!$V224,DULIEU!$W224,IF($G$8=DULIEU!$W224,DULIEU!$V224,""))</f>
        <v/>
      </c>
      <c r="F232" s="969" t="str">
        <f>IF($G$9=DULIEU!$P224,DULIEU!$T224,"")</f>
        <v/>
      </c>
      <c r="G232" s="969" t="str">
        <f>IF(LEFT($B232,1)="N",DULIEU!$R224,"")</f>
        <v/>
      </c>
      <c r="H232" s="969" t="str">
        <f>IF(LEFT($B232,1)="N",DULIEU!$X224,"")</f>
        <v/>
      </c>
      <c r="I232" s="969" t="str">
        <f>IF(LEFT($B232,1)="X",DULIEU!$S224,"")</f>
        <v/>
      </c>
      <c r="J232" s="969" t="str">
        <f>IF(LEFT($B232,1)="X",DULIEU!$X224,"")</f>
        <v/>
      </c>
      <c r="K232" s="969">
        <f>IF(SUM(G232:J232)=0,0,$K$14+SUM($G$15:G232)-SUM($I$15:I232))</f>
        <v>0</v>
      </c>
      <c r="L232" s="969">
        <f>IF(SUM(G232:J232)=0,0,$L$14+SUM($H$15:H232)-SUM($J$15:J232))</f>
        <v>0</v>
      </c>
      <c r="M232" s="967"/>
      <c r="N232" s="846" t="str">
        <f t="shared" si="4"/>
        <v/>
      </c>
      <c r="O232" s="958"/>
      <c r="P232" s="420"/>
      <c r="Q232" s="420"/>
      <c r="R232" s="420"/>
      <c r="S232" s="420"/>
    </row>
    <row r="233" spans="1:19" hidden="1">
      <c r="A233" s="420"/>
      <c r="B233" s="967" t="str">
        <f>IF($G$9=DULIEU!$P225,DULIEU!$H225,"")</f>
        <v/>
      </c>
      <c r="C233" s="968" t="str">
        <f>IF($G$9=DULIEU!$P225,DULIEU!$D225,"")</f>
        <v/>
      </c>
      <c r="D233" s="967" t="str">
        <f>IF($G$9=DULIEU!$P225,DULIEU!$O225,"")</f>
        <v/>
      </c>
      <c r="E233" s="967" t="str">
        <f>IF($G$8=DULIEU!$V225,DULIEU!$W225,IF($G$8=DULIEU!$W225,DULIEU!$V225,""))</f>
        <v/>
      </c>
      <c r="F233" s="969" t="str">
        <f>IF($G$9=DULIEU!$P225,DULIEU!$T225,"")</f>
        <v/>
      </c>
      <c r="G233" s="969" t="str">
        <f>IF(LEFT($B233,1)="N",DULIEU!$R225,"")</f>
        <v/>
      </c>
      <c r="H233" s="969" t="str">
        <f>IF(LEFT($B233,1)="N",DULIEU!$X225,"")</f>
        <v/>
      </c>
      <c r="I233" s="969" t="str">
        <f>IF(LEFT($B233,1)="X",DULIEU!$S225,"")</f>
        <v/>
      </c>
      <c r="J233" s="969" t="str">
        <f>IF(LEFT($B233,1)="X",DULIEU!$X225,"")</f>
        <v/>
      </c>
      <c r="K233" s="969">
        <f>IF(SUM(G233:J233)=0,0,$K$14+SUM($G$15:G233)-SUM($I$15:I233))</f>
        <v>0</v>
      </c>
      <c r="L233" s="969">
        <f>IF(SUM(G233:J233)=0,0,$L$14+SUM($H$15:H233)-SUM($J$15:J233))</f>
        <v>0</v>
      </c>
      <c r="M233" s="967"/>
      <c r="N233" s="846" t="str">
        <f t="shared" si="4"/>
        <v/>
      </c>
      <c r="O233" s="958"/>
      <c r="P233" s="420"/>
      <c r="Q233" s="420"/>
      <c r="R233" s="420"/>
      <c r="S233" s="420"/>
    </row>
    <row r="234" spans="1:19" hidden="1">
      <c r="A234" s="420"/>
      <c r="B234" s="967" t="str">
        <f>IF($G$9=DULIEU!$P226,DULIEU!$H226,"")</f>
        <v/>
      </c>
      <c r="C234" s="968" t="str">
        <f>IF($G$9=DULIEU!$P226,DULIEU!$D226,"")</f>
        <v/>
      </c>
      <c r="D234" s="967" t="str">
        <f>IF($G$9=DULIEU!$P226,DULIEU!$O226,"")</f>
        <v/>
      </c>
      <c r="E234" s="967" t="str">
        <f>IF($G$8=DULIEU!$V226,DULIEU!$W226,IF($G$8=DULIEU!$W226,DULIEU!$V226,""))</f>
        <v/>
      </c>
      <c r="F234" s="969" t="str">
        <f>IF($G$9=DULIEU!$P226,DULIEU!$T226,"")</f>
        <v/>
      </c>
      <c r="G234" s="969" t="str">
        <f>IF(LEFT($B234,1)="N",DULIEU!$R226,"")</f>
        <v/>
      </c>
      <c r="H234" s="969" t="str">
        <f>IF(LEFT($B234,1)="N",DULIEU!$X226,"")</f>
        <v/>
      </c>
      <c r="I234" s="969" t="str">
        <f>IF(LEFT($B234,1)="X",DULIEU!$S226,"")</f>
        <v/>
      </c>
      <c r="J234" s="969" t="str">
        <f>IF(LEFT($B234,1)="X",DULIEU!$X226,"")</f>
        <v/>
      </c>
      <c r="K234" s="969">
        <f>IF(SUM(G234:J234)=0,0,$K$14+SUM($G$15:G234)-SUM($I$15:I234))</f>
        <v>0</v>
      </c>
      <c r="L234" s="969">
        <f>IF(SUM(G234:J234)=0,0,$L$14+SUM($H$15:H234)-SUM($J$15:J234))</f>
        <v>0</v>
      </c>
      <c r="M234" s="967"/>
      <c r="N234" s="846" t="str">
        <f t="shared" si="4"/>
        <v/>
      </c>
      <c r="O234" s="958"/>
      <c r="P234" s="420"/>
      <c r="Q234" s="420"/>
      <c r="R234" s="420"/>
      <c r="S234" s="420"/>
    </row>
    <row r="235" spans="1:19" hidden="1">
      <c r="A235" s="420"/>
      <c r="B235" s="967" t="str">
        <f>IF($G$9=DULIEU!$P227,DULIEU!$H227,"")</f>
        <v/>
      </c>
      <c r="C235" s="968" t="str">
        <f>IF($G$9=DULIEU!$P227,DULIEU!$D227,"")</f>
        <v/>
      </c>
      <c r="D235" s="967" t="str">
        <f>IF($G$9=DULIEU!$P227,DULIEU!$O227,"")</f>
        <v/>
      </c>
      <c r="E235" s="967" t="str">
        <f>IF($G$8=DULIEU!$V227,DULIEU!$W227,IF($G$8=DULIEU!$W227,DULIEU!$V227,""))</f>
        <v/>
      </c>
      <c r="F235" s="969" t="str">
        <f>IF($G$9=DULIEU!$P227,DULIEU!$T227,"")</f>
        <v/>
      </c>
      <c r="G235" s="969" t="str">
        <f>IF(LEFT($B235,1)="N",DULIEU!$R227,"")</f>
        <v/>
      </c>
      <c r="H235" s="969" t="str">
        <f>IF(LEFT($B235,1)="N",DULIEU!$X227,"")</f>
        <v/>
      </c>
      <c r="I235" s="969" t="str">
        <f>IF(LEFT($B235,1)="X",DULIEU!$S227,"")</f>
        <v/>
      </c>
      <c r="J235" s="969" t="str">
        <f>IF(LEFT($B235,1)="X",DULIEU!$X227,"")</f>
        <v/>
      </c>
      <c r="K235" s="969">
        <f>IF(SUM(G235:J235)=0,0,$K$14+SUM($G$15:G235)-SUM($I$15:I235))</f>
        <v>0</v>
      </c>
      <c r="L235" s="969">
        <f>IF(SUM(G235:J235)=0,0,$L$14+SUM($H$15:H235)-SUM($J$15:J235))</f>
        <v>0</v>
      </c>
      <c r="M235" s="967"/>
      <c r="N235" s="846" t="str">
        <f t="shared" si="4"/>
        <v/>
      </c>
      <c r="O235" s="958"/>
      <c r="P235" s="420"/>
      <c r="Q235" s="420"/>
      <c r="R235" s="420"/>
      <c r="S235" s="420"/>
    </row>
    <row r="236" spans="1:19" hidden="1">
      <c r="A236" s="420"/>
      <c r="B236" s="967" t="str">
        <f>IF($G$9=DULIEU!$P228,DULIEU!$H228,"")</f>
        <v/>
      </c>
      <c r="C236" s="968" t="str">
        <f>IF($G$9=DULIEU!$P228,DULIEU!$D228,"")</f>
        <v/>
      </c>
      <c r="D236" s="967" t="str">
        <f>IF($G$9=DULIEU!$P228,DULIEU!$O228,"")</f>
        <v/>
      </c>
      <c r="E236" s="967" t="str">
        <f>IF($G$8=DULIEU!$V228,DULIEU!$W228,IF($G$8=DULIEU!$W228,DULIEU!$V228,""))</f>
        <v/>
      </c>
      <c r="F236" s="969" t="str">
        <f>IF($G$9=DULIEU!$P228,DULIEU!$T228,"")</f>
        <v/>
      </c>
      <c r="G236" s="969" t="str">
        <f>IF(LEFT($B236,1)="N",DULIEU!$R228,"")</f>
        <v/>
      </c>
      <c r="H236" s="969" t="str">
        <f>IF(LEFT($B236,1)="N",DULIEU!$X228,"")</f>
        <v/>
      </c>
      <c r="I236" s="969" t="str">
        <f>IF(LEFT($B236,1)="X",DULIEU!$S228,"")</f>
        <v/>
      </c>
      <c r="J236" s="969" t="str">
        <f>IF(LEFT($B236,1)="X",DULIEU!$X228,"")</f>
        <v/>
      </c>
      <c r="K236" s="969">
        <f>IF(SUM(G236:J236)=0,0,$K$14+SUM($G$15:G236)-SUM($I$15:I236))</f>
        <v>0</v>
      </c>
      <c r="L236" s="969">
        <f>IF(SUM(G236:J236)=0,0,$L$14+SUM($H$15:H236)-SUM($J$15:J236))</f>
        <v>0</v>
      </c>
      <c r="M236" s="967"/>
      <c r="N236" s="846" t="str">
        <f t="shared" si="4"/>
        <v/>
      </c>
      <c r="O236" s="958"/>
      <c r="P236" s="420"/>
      <c r="Q236" s="420"/>
      <c r="R236" s="420"/>
      <c r="S236" s="420"/>
    </row>
    <row r="237" spans="1:19" hidden="1">
      <c r="A237" s="420"/>
      <c r="B237" s="967" t="str">
        <f>IF($G$9=DULIEU!$P229,DULIEU!$H229,"")</f>
        <v/>
      </c>
      <c r="C237" s="968" t="str">
        <f>IF($G$9=DULIEU!$P229,DULIEU!$D229,"")</f>
        <v/>
      </c>
      <c r="D237" s="967" t="str">
        <f>IF($G$9=DULIEU!$P229,DULIEU!$O229,"")</f>
        <v/>
      </c>
      <c r="E237" s="967" t="str">
        <f>IF($G$8=DULIEU!$V229,DULIEU!$W229,IF($G$8=DULIEU!$W229,DULIEU!$V229,""))</f>
        <v/>
      </c>
      <c r="F237" s="969" t="str">
        <f>IF($G$9=DULIEU!$P229,DULIEU!$T229,"")</f>
        <v/>
      </c>
      <c r="G237" s="969" t="str">
        <f>IF(LEFT($B237,1)="N",DULIEU!$R229,"")</f>
        <v/>
      </c>
      <c r="H237" s="969" t="str">
        <f>IF(LEFT($B237,1)="N",DULIEU!$X229,"")</f>
        <v/>
      </c>
      <c r="I237" s="969" t="str">
        <f>IF(LEFT($B237,1)="X",DULIEU!$S229,"")</f>
        <v/>
      </c>
      <c r="J237" s="969" t="str">
        <f>IF(LEFT($B237,1)="X",DULIEU!$X229,"")</f>
        <v/>
      </c>
      <c r="K237" s="969">
        <f>IF(SUM(G237:J237)=0,0,$K$14+SUM($G$15:G237)-SUM($I$15:I237))</f>
        <v>0</v>
      </c>
      <c r="L237" s="969">
        <f>IF(SUM(G237:J237)=0,0,$L$14+SUM($H$15:H237)-SUM($J$15:J237))</f>
        <v>0</v>
      </c>
      <c r="M237" s="967"/>
      <c r="N237" s="846" t="str">
        <f t="shared" si="4"/>
        <v/>
      </c>
      <c r="O237" s="958"/>
      <c r="P237" s="420"/>
      <c r="Q237" s="420"/>
      <c r="R237" s="420"/>
      <c r="S237" s="420"/>
    </row>
    <row r="238" spans="1:19" hidden="1">
      <c r="A238" s="420"/>
      <c r="B238" s="967" t="str">
        <f>IF($G$9=DULIEU!$P230,DULIEU!$H230,"")</f>
        <v/>
      </c>
      <c r="C238" s="968" t="str">
        <f>IF($G$9=DULIEU!$P230,DULIEU!$D230,"")</f>
        <v/>
      </c>
      <c r="D238" s="967" t="str">
        <f>IF($G$9=DULIEU!$P230,DULIEU!$O230,"")</f>
        <v/>
      </c>
      <c r="E238" s="967" t="str">
        <f>IF($G$8=DULIEU!$V230,DULIEU!$W230,IF($G$8=DULIEU!$W230,DULIEU!$V230,""))</f>
        <v/>
      </c>
      <c r="F238" s="969" t="str">
        <f>IF($G$9=DULIEU!$P230,DULIEU!$T230,"")</f>
        <v/>
      </c>
      <c r="G238" s="969" t="str">
        <f>IF(LEFT($B238,1)="N",DULIEU!$R230,"")</f>
        <v/>
      </c>
      <c r="H238" s="969" t="str">
        <f>IF(LEFT($B238,1)="N",DULIEU!$X230,"")</f>
        <v/>
      </c>
      <c r="I238" s="969" t="str">
        <f>IF(LEFT($B238,1)="X",DULIEU!$S230,"")</f>
        <v/>
      </c>
      <c r="J238" s="969" t="str">
        <f>IF(LEFT($B238,1)="X",DULIEU!$X230,"")</f>
        <v/>
      </c>
      <c r="K238" s="969">
        <f>IF(SUM(G238:J238)=0,0,$K$14+SUM($G$15:G238)-SUM($I$15:I238))</f>
        <v>0</v>
      </c>
      <c r="L238" s="969">
        <f>IF(SUM(G238:J238)=0,0,$L$14+SUM($H$15:H238)-SUM($J$15:J238))</f>
        <v>0</v>
      </c>
      <c r="M238" s="967"/>
      <c r="N238" s="846" t="str">
        <f t="shared" si="4"/>
        <v/>
      </c>
      <c r="O238" s="958"/>
      <c r="P238" s="420"/>
      <c r="Q238" s="420"/>
      <c r="R238" s="420"/>
      <c r="S238" s="420"/>
    </row>
    <row r="239" spans="1:19" hidden="1">
      <c r="A239" s="420"/>
      <c r="B239" s="967" t="str">
        <f>IF($G$9=DULIEU!$P231,DULIEU!$H231,"")</f>
        <v/>
      </c>
      <c r="C239" s="968" t="str">
        <f>IF($G$9=DULIEU!$P231,DULIEU!$D231,"")</f>
        <v/>
      </c>
      <c r="D239" s="967" t="str">
        <f>IF($G$9=DULIEU!$P231,DULIEU!$O231,"")</f>
        <v/>
      </c>
      <c r="E239" s="967" t="str">
        <f>IF($G$8=DULIEU!$V231,DULIEU!$W231,IF($G$8=DULIEU!$W231,DULIEU!$V231,""))</f>
        <v/>
      </c>
      <c r="F239" s="969" t="str">
        <f>IF($G$9=DULIEU!$P231,DULIEU!$T231,"")</f>
        <v/>
      </c>
      <c r="G239" s="969" t="str">
        <f>IF(LEFT($B239,1)="N",DULIEU!$R231,"")</f>
        <v/>
      </c>
      <c r="H239" s="969" t="str">
        <f>IF(LEFT($B239,1)="N",DULIEU!$X231,"")</f>
        <v/>
      </c>
      <c r="I239" s="969" t="str">
        <f>IF(LEFT($B239,1)="X",DULIEU!$S231,"")</f>
        <v/>
      </c>
      <c r="J239" s="969" t="str">
        <f>IF(LEFT($B239,1)="X",DULIEU!$X231,"")</f>
        <v/>
      </c>
      <c r="K239" s="969">
        <f>IF(SUM(G239:J239)=0,0,$K$14+SUM($G$15:G239)-SUM($I$15:I239))</f>
        <v>0</v>
      </c>
      <c r="L239" s="969">
        <f>IF(SUM(G239:J239)=0,0,$L$14+SUM($H$15:H239)-SUM($J$15:J239))</f>
        <v>0</v>
      </c>
      <c r="M239" s="967"/>
      <c r="N239" s="846" t="str">
        <f t="shared" si="4"/>
        <v/>
      </c>
      <c r="O239" s="958"/>
      <c r="P239" s="420"/>
      <c r="Q239" s="420"/>
      <c r="R239" s="420"/>
      <c r="S239" s="420"/>
    </row>
    <row r="240" spans="1:19" hidden="1">
      <c r="A240" s="420"/>
      <c r="B240" s="967" t="str">
        <f>IF($G$9=DULIEU!$P232,DULIEU!$H232,"")</f>
        <v/>
      </c>
      <c r="C240" s="968" t="str">
        <f>IF($G$9=DULIEU!$P232,DULIEU!$D232,"")</f>
        <v/>
      </c>
      <c r="D240" s="967" t="str">
        <f>IF($G$9=DULIEU!$P232,DULIEU!$O232,"")</f>
        <v/>
      </c>
      <c r="E240" s="967" t="str">
        <f>IF($G$8=DULIEU!$V232,DULIEU!$W232,IF($G$8=DULIEU!$W232,DULIEU!$V232,""))</f>
        <v/>
      </c>
      <c r="F240" s="969" t="str">
        <f>IF($G$9=DULIEU!$P232,DULIEU!$T232,"")</f>
        <v/>
      </c>
      <c r="G240" s="969" t="str">
        <f>IF(LEFT($B240,1)="N",DULIEU!$R232,"")</f>
        <v/>
      </c>
      <c r="H240" s="969" t="str">
        <f>IF(LEFT($B240,1)="N",DULIEU!$X232,"")</f>
        <v/>
      </c>
      <c r="I240" s="969" t="str">
        <f>IF(LEFT($B240,1)="X",DULIEU!$S232,"")</f>
        <v/>
      </c>
      <c r="J240" s="969" t="str">
        <f>IF(LEFT($B240,1)="X",DULIEU!$X232,"")</f>
        <v/>
      </c>
      <c r="K240" s="969">
        <f>IF(SUM(G240:J240)=0,0,$K$14+SUM($G$15:G240)-SUM($I$15:I240))</f>
        <v>0</v>
      </c>
      <c r="L240" s="969">
        <f>IF(SUM(G240:J240)=0,0,$L$14+SUM($H$15:H240)-SUM($J$15:J240))</f>
        <v>0</v>
      </c>
      <c r="M240" s="967"/>
      <c r="N240" s="846" t="str">
        <f t="shared" si="4"/>
        <v/>
      </c>
      <c r="O240" s="958"/>
      <c r="P240" s="420"/>
      <c r="Q240" s="420"/>
      <c r="R240" s="420"/>
      <c r="S240" s="420"/>
    </row>
    <row r="241" spans="1:19" hidden="1">
      <c r="A241" s="420"/>
      <c r="B241" s="967" t="str">
        <f>IF($G$9=DULIEU!$P233,DULIEU!$H233,"")</f>
        <v/>
      </c>
      <c r="C241" s="968" t="str">
        <f>IF($G$9=DULIEU!$P233,DULIEU!$D233,"")</f>
        <v/>
      </c>
      <c r="D241" s="967" t="str">
        <f>IF($G$9=DULIEU!$P233,DULIEU!$O233,"")</f>
        <v/>
      </c>
      <c r="E241" s="967" t="str">
        <f>IF($G$8=DULIEU!$V233,DULIEU!$W233,IF($G$8=DULIEU!$W233,DULIEU!$V233,""))</f>
        <v/>
      </c>
      <c r="F241" s="969" t="str">
        <f>IF($G$9=DULIEU!$P233,DULIEU!$T233,"")</f>
        <v/>
      </c>
      <c r="G241" s="969" t="str">
        <f>IF(LEFT($B241,1)="N",DULIEU!$R233,"")</f>
        <v/>
      </c>
      <c r="H241" s="969" t="str">
        <f>IF(LEFT($B241,1)="N",DULIEU!$X233,"")</f>
        <v/>
      </c>
      <c r="I241" s="969" t="str">
        <f>IF(LEFT($B241,1)="X",DULIEU!$S233,"")</f>
        <v/>
      </c>
      <c r="J241" s="969" t="str">
        <f>IF(LEFT($B241,1)="X",DULIEU!$X233,"")</f>
        <v/>
      </c>
      <c r="K241" s="969">
        <f>IF(SUM(G241:J241)=0,0,$K$14+SUM($G$15:G241)-SUM($I$15:I241))</f>
        <v>0</v>
      </c>
      <c r="L241" s="969">
        <f>IF(SUM(G241:J241)=0,0,$L$14+SUM($H$15:H241)-SUM($J$15:J241))</f>
        <v>0</v>
      </c>
      <c r="M241" s="967"/>
      <c r="N241" s="846" t="str">
        <f t="shared" si="4"/>
        <v/>
      </c>
      <c r="O241" s="958"/>
      <c r="P241" s="420"/>
      <c r="Q241" s="420"/>
      <c r="R241" s="420"/>
      <c r="S241" s="420"/>
    </row>
    <row r="242" spans="1:19" hidden="1">
      <c r="A242" s="420"/>
      <c r="B242" s="967" t="str">
        <f>IF($G$9=DULIEU!$P234,DULIEU!$H234,"")</f>
        <v/>
      </c>
      <c r="C242" s="968" t="str">
        <f>IF($G$9=DULIEU!$P234,DULIEU!$D234,"")</f>
        <v/>
      </c>
      <c r="D242" s="967" t="str">
        <f>IF($G$9=DULIEU!$P234,DULIEU!$O234,"")</f>
        <v/>
      </c>
      <c r="E242" s="967" t="str">
        <f>IF($G$8=DULIEU!$V234,DULIEU!$W234,IF($G$8=DULIEU!$W234,DULIEU!$V234,""))</f>
        <v/>
      </c>
      <c r="F242" s="969" t="str">
        <f>IF($G$9=DULIEU!$P234,DULIEU!$T234,"")</f>
        <v/>
      </c>
      <c r="G242" s="969" t="str">
        <f>IF(LEFT($B242,1)="N",DULIEU!$R234,"")</f>
        <v/>
      </c>
      <c r="H242" s="969" t="str">
        <f>IF(LEFT($B242,1)="N",DULIEU!$X234,"")</f>
        <v/>
      </c>
      <c r="I242" s="969" t="str">
        <f>IF(LEFT($B242,1)="X",DULIEU!$S234,"")</f>
        <v/>
      </c>
      <c r="J242" s="969" t="str">
        <f>IF(LEFT($B242,1)="X",DULIEU!$X234,"")</f>
        <v/>
      </c>
      <c r="K242" s="969">
        <f>IF(SUM(G242:J242)=0,0,$K$14+SUM($G$15:G242)-SUM($I$15:I242))</f>
        <v>0</v>
      </c>
      <c r="L242" s="969">
        <f>IF(SUM(G242:J242)=0,0,$L$14+SUM($H$15:H242)-SUM($J$15:J242))</f>
        <v>0</v>
      </c>
      <c r="M242" s="967"/>
      <c r="N242" s="846" t="str">
        <f t="shared" si="4"/>
        <v/>
      </c>
      <c r="O242" s="958"/>
      <c r="P242" s="420"/>
      <c r="Q242" s="420"/>
      <c r="R242" s="420"/>
      <c r="S242" s="420"/>
    </row>
    <row r="243" spans="1:19" hidden="1">
      <c r="A243" s="420"/>
      <c r="B243" s="967" t="str">
        <f>IF($G$9=DULIEU!$P235,DULIEU!$H235,"")</f>
        <v/>
      </c>
      <c r="C243" s="968" t="str">
        <f>IF($G$9=DULIEU!$P235,DULIEU!$D235,"")</f>
        <v/>
      </c>
      <c r="D243" s="967" t="str">
        <f>IF($G$9=DULIEU!$P235,DULIEU!$O235,"")</f>
        <v/>
      </c>
      <c r="E243" s="967" t="str">
        <f>IF($G$8=DULIEU!$V235,DULIEU!$W235,IF($G$8=DULIEU!$W235,DULIEU!$V235,""))</f>
        <v/>
      </c>
      <c r="F243" s="969" t="str">
        <f>IF($G$9=DULIEU!$P235,DULIEU!$T235,"")</f>
        <v/>
      </c>
      <c r="G243" s="969" t="str">
        <f>IF(LEFT($B243,1)="N",DULIEU!$R235,"")</f>
        <v/>
      </c>
      <c r="H243" s="969" t="str">
        <f>IF(LEFT($B243,1)="N",DULIEU!$X235,"")</f>
        <v/>
      </c>
      <c r="I243" s="969" t="str">
        <f>IF(LEFT($B243,1)="X",DULIEU!$S235,"")</f>
        <v/>
      </c>
      <c r="J243" s="969" t="str">
        <f>IF(LEFT($B243,1)="X",DULIEU!$X235,"")</f>
        <v/>
      </c>
      <c r="K243" s="969">
        <f>IF(SUM(G243:J243)=0,0,$K$14+SUM($G$15:G243)-SUM($I$15:I243))</f>
        <v>0</v>
      </c>
      <c r="L243" s="969">
        <f>IF(SUM(G243:J243)=0,0,$L$14+SUM($H$15:H243)-SUM($J$15:J243))</f>
        <v>0</v>
      </c>
      <c r="M243" s="967"/>
      <c r="N243" s="846" t="str">
        <f t="shared" si="4"/>
        <v/>
      </c>
      <c r="O243" s="958"/>
      <c r="P243" s="420"/>
      <c r="Q243" s="420"/>
      <c r="R243" s="420"/>
      <c r="S243" s="420"/>
    </row>
    <row r="244" spans="1:19" hidden="1">
      <c r="A244" s="420"/>
      <c r="B244" s="967" t="str">
        <f>IF($G$9=DULIEU!$P236,DULIEU!$H236,"")</f>
        <v/>
      </c>
      <c r="C244" s="968" t="str">
        <f>IF($G$9=DULIEU!$P236,DULIEU!$D236,"")</f>
        <v/>
      </c>
      <c r="D244" s="967" t="str">
        <f>IF($G$9=DULIEU!$P236,DULIEU!$O236,"")</f>
        <v/>
      </c>
      <c r="E244" s="967" t="str">
        <f>IF($G$8=DULIEU!$V236,DULIEU!$W236,IF($G$8=DULIEU!$W236,DULIEU!$V236,""))</f>
        <v/>
      </c>
      <c r="F244" s="969" t="str">
        <f>IF($G$9=DULIEU!$P236,DULIEU!$T236,"")</f>
        <v/>
      </c>
      <c r="G244" s="969" t="str">
        <f>IF(LEFT($B244,1)="N",DULIEU!$R236,"")</f>
        <v/>
      </c>
      <c r="H244" s="969" t="str">
        <f>IF(LEFT($B244,1)="N",DULIEU!$X236,"")</f>
        <v/>
      </c>
      <c r="I244" s="969" t="str">
        <f>IF(LEFT($B244,1)="X",DULIEU!$S236,"")</f>
        <v/>
      </c>
      <c r="J244" s="969" t="str">
        <f>IF(LEFT($B244,1)="X",DULIEU!$X236,"")</f>
        <v/>
      </c>
      <c r="K244" s="969">
        <f>IF(SUM(G244:J244)=0,0,$K$14+SUM($G$15:G244)-SUM($I$15:I244))</f>
        <v>0</v>
      </c>
      <c r="L244" s="969">
        <f>IF(SUM(G244:J244)=0,0,$L$14+SUM($H$15:H244)-SUM($J$15:J244))</f>
        <v>0</v>
      </c>
      <c r="M244" s="967"/>
      <c r="N244" s="846" t="str">
        <f t="shared" si="4"/>
        <v/>
      </c>
      <c r="O244" s="958"/>
      <c r="P244" s="420"/>
      <c r="Q244" s="420"/>
      <c r="R244" s="420"/>
      <c r="S244" s="420"/>
    </row>
    <row r="245" spans="1:19" hidden="1">
      <c r="A245" s="420"/>
      <c r="B245" s="967" t="str">
        <f>IF($G$9=DULIEU!$P237,DULIEU!$H237,"")</f>
        <v/>
      </c>
      <c r="C245" s="968" t="str">
        <f>IF($G$9=DULIEU!$P237,DULIEU!$D237,"")</f>
        <v/>
      </c>
      <c r="D245" s="967" t="str">
        <f>IF($G$9=DULIEU!$P237,DULIEU!$O237,"")</f>
        <v/>
      </c>
      <c r="E245" s="967" t="str">
        <f>IF($G$8=DULIEU!$V237,DULIEU!$W237,IF($G$8=DULIEU!$W237,DULIEU!$V237,""))</f>
        <v/>
      </c>
      <c r="F245" s="969" t="str">
        <f>IF($G$9=DULIEU!$P237,DULIEU!$T237,"")</f>
        <v/>
      </c>
      <c r="G245" s="969" t="str">
        <f>IF(LEFT($B245,1)="N",DULIEU!$R237,"")</f>
        <v/>
      </c>
      <c r="H245" s="969" t="str">
        <f>IF(LEFT($B245,1)="N",DULIEU!$X237,"")</f>
        <v/>
      </c>
      <c r="I245" s="969" t="str">
        <f>IF(LEFT($B245,1)="X",DULIEU!$S237,"")</f>
        <v/>
      </c>
      <c r="J245" s="969" t="str">
        <f>IF(LEFT($B245,1)="X",DULIEU!$X237,"")</f>
        <v/>
      </c>
      <c r="K245" s="969">
        <f>IF(SUM(G245:J245)=0,0,$K$14+SUM($G$15:G245)-SUM($I$15:I245))</f>
        <v>0</v>
      </c>
      <c r="L245" s="969">
        <f>IF(SUM(G245:J245)=0,0,$L$14+SUM($H$15:H245)-SUM($J$15:J245))</f>
        <v>0</v>
      </c>
      <c r="M245" s="967"/>
      <c r="N245" s="846" t="str">
        <f t="shared" si="4"/>
        <v/>
      </c>
      <c r="O245" s="958"/>
      <c r="P245" s="420"/>
      <c r="Q245" s="420"/>
      <c r="R245" s="420"/>
      <c r="S245" s="420"/>
    </row>
    <row r="246" spans="1:19" hidden="1">
      <c r="A246" s="420"/>
      <c r="B246" s="967" t="str">
        <f>IF($G$9=DULIEU!$P238,DULIEU!$H238,"")</f>
        <v/>
      </c>
      <c r="C246" s="968" t="str">
        <f>IF($G$9=DULIEU!$P238,DULIEU!$D238,"")</f>
        <v/>
      </c>
      <c r="D246" s="967" t="str">
        <f>IF($G$9=DULIEU!$P238,DULIEU!$O238,"")</f>
        <v/>
      </c>
      <c r="E246" s="967" t="str">
        <f>IF($G$8=DULIEU!$V238,DULIEU!$W238,IF($G$8=DULIEU!$W238,DULIEU!$V238,""))</f>
        <v/>
      </c>
      <c r="F246" s="969" t="str">
        <f>IF($G$9=DULIEU!$P238,DULIEU!$T238,"")</f>
        <v/>
      </c>
      <c r="G246" s="969" t="str">
        <f>IF(LEFT($B246,1)="N",DULIEU!$R238,"")</f>
        <v/>
      </c>
      <c r="H246" s="969" t="str">
        <f>IF(LEFT($B246,1)="N",DULIEU!$X238,"")</f>
        <v/>
      </c>
      <c r="I246" s="969" t="str">
        <f>IF(LEFT($B246,1)="X",DULIEU!$S238,"")</f>
        <v/>
      </c>
      <c r="J246" s="969" t="str">
        <f>IF(LEFT($B246,1)="X",DULIEU!$X238,"")</f>
        <v/>
      </c>
      <c r="K246" s="969">
        <f>IF(SUM(G246:J246)=0,0,$K$14+SUM($G$15:G246)-SUM($I$15:I246))</f>
        <v>0</v>
      </c>
      <c r="L246" s="969">
        <f>IF(SUM(G246:J246)=0,0,$L$14+SUM($H$15:H246)-SUM($J$15:J246))</f>
        <v>0</v>
      </c>
      <c r="M246" s="967"/>
      <c r="N246" s="846" t="str">
        <f t="shared" si="4"/>
        <v/>
      </c>
      <c r="O246" s="958"/>
      <c r="P246" s="420"/>
      <c r="Q246" s="420"/>
      <c r="R246" s="420"/>
      <c r="S246" s="420"/>
    </row>
    <row r="247" spans="1:19" hidden="1">
      <c r="A247" s="420"/>
      <c r="B247" s="967" t="str">
        <f>IF($G$9=DULIEU!$P239,DULIEU!$H239,"")</f>
        <v/>
      </c>
      <c r="C247" s="968" t="str">
        <f>IF($G$9=DULIEU!$P239,DULIEU!$D239,"")</f>
        <v/>
      </c>
      <c r="D247" s="967" t="str">
        <f>IF($G$9=DULIEU!$P239,DULIEU!$O239,"")</f>
        <v/>
      </c>
      <c r="E247" s="967" t="str">
        <f>IF($G$8=DULIEU!$V239,DULIEU!$W239,IF($G$8=DULIEU!$W239,DULIEU!$V239,""))</f>
        <v/>
      </c>
      <c r="F247" s="969" t="str">
        <f>IF($G$9=DULIEU!$P239,DULIEU!$T239,"")</f>
        <v/>
      </c>
      <c r="G247" s="969" t="str">
        <f>IF(LEFT($B247,1)="N",DULIEU!$R239,"")</f>
        <v/>
      </c>
      <c r="H247" s="969" t="str">
        <f>IF(LEFT($B247,1)="N",DULIEU!$X239,"")</f>
        <v/>
      </c>
      <c r="I247" s="969" t="str">
        <f>IF(LEFT($B247,1)="X",DULIEU!$S239,"")</f>
        <v/>
      </c>
      <c r="J247" s="969" t="str">
        <f>IF(LEFT($B247,1)="X",DULIEU!$X239,"")</f>
        <v/>
      </c>
      <c r="K247" s="969">
        <f>IF(SUM(G247:J247)=0,0,$K$14+SUM($G$15:G247)-SUM($I$15:I247))</f>
        <v>0</v>
      </c>
      <c r="L247" s="969">
        <f>IF(SUM(G247:J247)=0,0,$L$14+SUM($H$15:H247)-SUM($J$15:J247))</f>
        <v>0</v>
      </c>
      <c r="M247" s="967"/>
      <c r="N247" s="846" t="str">
        <f t="shared" si="4"/>
        <v/>
      </c>
      <c r="O247" s="958"/>
      <c r="P247" s="420"/>
      <c r="Q247" s="420"/>
      <c r="R247" s="420"/>
      <c r="S247" s="420"/>
    </row>
    <row r="248" spans="1:19" hidden="1">
      <c r="A248" s="420"/>
      <c r="B248" s="967" t="str">
        <f>IF($G$9=DULIEU!$P240,DULIEU!$H240,"")</f>
        <v/>
      </c>
      <c r="C248" s="968" t="str">
        <f>IF($G$9=DULIEU!$P240,DULIEU!$D240,"")</f>
        <v/>
      </c>
      <c r="D248" s="967" t="str">
        <f>IF($G$9=DULIEU!$P240,DULIEU!$O240,"")</f>
        <v/>
      </c>
      <c r="E248" s="967" t="str">
        <f>IF($G$8=DULIEU!$V240,DULIEU!$W240,IF($G$8=DULIEU!$W240,DULIEU!$V240,""))</f>
        <v/>
      </c>
      <c r="F248" s="969" t="str">
        <f>IF($G$9=DULIEU!$P240,DULIEU!$T240,"")</f>
        <v/>
      </c>
      <c r="G248" s="969" t="str">
        <f>IF(LEFT($B248,1)="N",DULIEU!$R240,"")</f>
        <v/>
      </c>
      <c r="H248" s="969" t="str">
        <f>IF(LEFT($B248,1)="N",DULIEU!$X240,"")</f>
        <v/>
      </c>
      <c r="I248" s="969" t="str">
        <f>IF(LEFT($B248,1)="X",DULIEU!$S240,"")</f>
        <v/>
      </c>
      <c r="J248" s="969" t="str">
        <f>IF(LEFT($B248,1)="X",DULIEU!$X240,"")</f>
        <v/>
      </c>
      <c r="K248" s="969">
        <f>IF(SUM(G248:J248)=0,0,$K$14+SUM($G$15:G248)-SUM($I$15:I248))</f>
        <v>0</v>
      </c>
      <c r="L248" s="969">
        <f>IF(SUM(G248:J248)=0,0,$L$14+SUM($H$15:H248)-SUM($J$15:J248))</f>
        <v>0</v>
      </c>
      <c r="M248" s="967"/>
      <c r="N248" s="846" t="str">
        <f t="shared" si="4"/>
        <v/>
      </c>
      <c r="O248" s="958"/>
      <c r="P248" s="420"/>
      <c r="Q248" s="420"/>
      <c r="R248" s="420"/>
      <c r="S248" s="420"/>
    </row>
    <row r="249" spans="1:19" hidden="1">
      <c r="A249" s="420"/>
      <c r="B249" s="967" t="str">
        <f>IF($G$9=DULIEU!$P241,DULIEU!$H241,"")</f>
        <v/>
      </c>
      <c r="C249" s="968" t="str">
        <f>IF($G$9=DULIEU!$P241,DULIEU!$D241,"")</f>
        <v/>
      </c>
      <c r="D249" s="967" t="str">
        <f>IF($G$9=DULIEU!$P241,DULIEU!$O241,"")</f>
        <v/>
      </c>
      <c r="E249" s="967" t="str">
        <f>IF($G$8=DULIEU!$V241,DULIEU!$W241,IF($G$8=DULIEU!$W241,DULIEU!$V241,""))</f>
        <v/>
      </c>
      <c r="F249" s="969" t="str">
        <f>IF($G$9=DULIEU!$P241,DULIEU!$T241,"")</f>
        <v/>
      </c>
      <c r="G249" s="969" t="str">
        <f>IF(LEFT($B249,1)="N",DULIEU!$R241,"")</f>
        <v/>
      </c>
      <c r="H249" s="969" t="str">
        <f>IF(LEFT($B249,1)="N",DULIEU!$X241,"")</f>
        <v/>
      </c>
      <c r="I249" s="969" t="str">
        <f>IF(LEFT($B249,1)="X",DULIEU!$S241,"")</f>
        <v/>
      </c>
      <c r="J249" s="969" t="str">
        <f>IF(LEFT($B249,1)="X",DULIEU!$X241,"")</f>
        <v/>
      </c>
      <c r="K249" s="969">
        <f>IF(SUM(G249:J249)=0,0,$K$14+SUM($G$15:G249)-SUM($I$15:I249))</f>
        <v>0</v>
      </c>
      <c r="L249" s="969">
        <f>IF(SUM(G249:J249)=0,0,$L$14+SUM($H$15:H249)-SUM($J$15:J249))</f>
        <v>0</v>
      </c>
      <c r="M249" s="967"/>
      <c r="N249" s="846" t="str">
        <f t="shared" si="4"/>
        <v/>
      </c>
      <c r="O249" s="958"/>
      <c r="P249" s="420"/>
      <c r="Q249" s="420"/>
      <c r="R249" s="420"/>
      <c r="S249" s="420"/>
    </row>
    <row r="250" spans="1:19" hidden="1">
      <c r="A250" s="420"/>
      <c r="B250" s="967" t="str">
        <f>IF($G$9=DULIEU!$P242,DULIEU!$H242,"")</f>
        <v/>
      </c>
      <c r="C250" s="968" t="str">
        <f>IF($G$9=DULIEU!$P242,DULIEU!$D242,"")</f>
        <v/>
      </c>
      <c r="D250" s="967" t="str">
        <f>IF($G$9=DULIEU!$P242,DULIEU!$O242,"")</f>
        <v/>
      </c>
      <c r="E250" s="967" t="str">
        <f>IF($G$8=DULIEU!$V242,DULIEU!$W242,IF($G$8=DULIEU!$W242,DULIEU!$V242,""))</f>
        <v/>
      </c>
      <c r="F250" s="969" t="str">
        <f>IF($G$9=DULIEU!$P242,DULIEU!$T242,"")</f>
        <v/>
      </c>
      <c r="G250" s="969" t="str">
        <f>IF(LEFT($B250,1)="N",DULIEU!$R242,"")</f>
        <v/>
      </c>
      <c r="H250" s="969" t="str">
        <f>IF(LEFT($B250,1)="N",DULIEU!$X242,"")</f>
        <v/>
      </c>
      <c r="I250" s="969" t="str">
        <f>IF(LEFT($B250,1)="X",DULIEU!$S242,"")</f>
        <v/>
      </c>
      <c r="J250" s="969" t="str">
        <f>IF(LEFT($B250,1)="X",DULIEU!$X242,"")</f>
        <v/>
      </c>
      <c r="K250" s="969">
        <f>IF(SUM(G250:J250)=0,0,$K$14+SUM($G$15:G250)-SUM($I$15:I250))</f>
        <v>0</v>
      </c>
      <c r="L250" s="969">
        <f>IF(SUM(G250:J250)=0,0,$L$14+SUM($H$15:H250)-SUM($J$15:J250))</f>
        <v>0</v>
      </c>
      <c r="M250" s="967"/>
      <c r="N250" s="846" t="str">
        <f t="shared" si="4"/>
        <v/>
      </c>
      <c r="O250" s="958"/>
      <c r="P250" s="420"/>
      <c r="Q250" s="420"/>
      <c r="R250" s="420"/>
      <c r="S250" s="420"/>
    </row>
    <row r="251" spans="1:19" hidden="1">
      <c r="A251" s="420"/>
      <c r="B251" s="967" t="str">
        <f>IF($G$9=DULIEU!$P243,DULIEU!$H243,"")</f>
        <v/>
      </c>
      <c r="C251" s="968" t="str">
        <f>IF($G$9=DULIEU!$P243,DULIEU!$D243,"")</f>
        <v/>
      </c>
      <c r="D251" s="967" t="str">
        <f>IF($G$9=DULIEU!$P243,DULIEU!$O243,"")</f>
        <v/>
      </c>
      <c r="E251" s="967" t="str">
        <f>IF($G$8=DULIEU!$V243,DULIEU!$W243,IF($G$8=DULIEU!$W243,DULIEU!$V243,""))</f>
        <v/>
      </c>
      <c r="F251" s="969" t="str">
        <f>IF($G$9=DULIEU!$P243,DULIEU!$T243,"")</f>
        <v/>
      </c>
      <c r="G251" s="969" t="str">
        <f>IF(LEFT($B251,1)="N",DULIEU!$R243,"")</f>
        <v/>
      </c>
      <c r="H251" s="969" t="str">
        <f>IF(LEFT($B251,1)="N",DULIEU!$X243,"")</f>
        <v/>
      </c>
      <c r="I251" s="969" t="str">
        <f>IF(LEFT($B251,1)="X",DULIEU!$S243,"")</f>
        <v/>
      </c>
      <c r="J251" s="969" t="str">
        <f>IF(LEFT($B251,1)="X",DULIEU!$X243,"")</f>
        <v/>
      </c>
      <c r="K251" s="969">
        <f>IF(SUM(G251:J251)=0,0,$K$14+SUM($G$15:G251)-SUM($I$15:I251))</f>
        <v>0</v>
      </c>
      <c r="L251" s="969">
        <f>IF(SUM(G251:J251)=0,0,$L$14+SUM($H$15:H251)-SUM($J$15:J251))</f>
        <v>0</v>
      </c>
      <c r="M251" s="967"/>
      <c r="N251" s="846" t="str">
        <f t="shared" si="4"/>
        <v/>
      </c>
      <c r="O251" s="958"/>
      <c r="P251" s="420"/>
      <c r="Q251" s="420"/>
      <c r="R251" s="420"/>
      <c r="S251" s="420"/>
    </row>
    <row r="252" spans="1:19" hidden="1">
      <c r="A252" s="420"/>
      <c r="B252" s="967" t="str">
        <f>IF($G$9=DULIEU!$P244,DULIEU!$H244,"")</f>
        <v/>
      </c>
      <c r="C252" s="968" t="str">
        <f>IF($G$9=DULIEU!$P244,DULIEU!$D244,"")</f>
        <v/>
      </c>
      <c r="D252" s="967" t="str">
        <f>IF($G$9=DULIEU!$P244,DULIEU!$O244,"")</f>
        <v/>
      </c>
      <c r="E252" s="967" t="str">
        <f>IF($G$8=DULIEU!$V244,DULIEU!$W244,IF($G$8=DULIEU!$W244,DULIEU!$V244,""))</f>
        <v/>
      </c>
      <c r="F252" s="969" t="str">
        <f>IF($G$9=DULIEU!$P244,DULIEU!$T244,"")</f>
        <v/>
      </c>
      <c r="G252" s="969" t="str">
        <f>IF(LEFT($B252,1)="N",DULIEU!$R244,"")</f>
        <v/>
      </c>
      <c r="H252" s="969" t="str">
        <f>IF(LEFT($B252,1)="N",DULIEU!$X244,"")</f>
        <v/>
      </c>
      <c r="I252" s="969" t="str">
        <f>IF(LEFT($B252,1)="X",DULIEU!$S244,"")</f>
        <v/>
      </c>
      <c r="J252" s="969" t="str">
        <f>IF(LEFT($B252,1)="X",DULIEU!$X244,"")</f>
        <v/>
      </c>
      <c r="K252" s="969">
        <f>IF(SUM(G252:J252)=0,0,$K$14+SUM($G$15:G252)-SUM($I$15:I252))</f>
        <v>0</v>
      </c>
      <c r="L252" s="969">
        <f>IF(SUM(G252:J252)=0,0,$L$14+SUM($H$15:H252)-SUM($J$15:J252))</f>
        <v>0</v>
      </c>
      <c r="M252" s="967"/>
      <c r="N252" s="846" t="str">
        <f t="shared" si="4"/>
        <v/>
      </c>
      <c r="O252" s="958"/>
      <c r="P252" s="420"/>
      <c r="Q252" s="420"/>
      <c r="R252" s="420"/>
      <c r="S252" s="420"/>
    </row>
    <row r="253" spans="1:19" hidden="1">
      <c r="A253" s="420"/>
      <c r="B253" s="967" t="str">
        <f>IF($G$9=DULIEU!$P245,DULIEU!$H245,"")</f>
        <v/>
      </c>
      <c r="C253" s="968" t="str">
        <f>IF($G$9=DULIEU!$P245,DULIEU!$D245,"")</f>
        <v/>
      </c>
      <c r="D253" s="967" t="str">
        <f>IF($G$9=DULIEU!$P245,DULIEU!$O245,"")</f>
        <v/>
      </c>
      <c r="E253" s="967" t="str">
        <f>IF($G$8=DULIEU!$V245,DULIEU!$W245,IF($G$8=DULIEU!$W245,DULIEU!$V245,""))</f>
        <v/>
      </c>
      <c r="F253" s="969" t="str">
        <f>IF($G$9=DULIEU!$P245,DULIEU!$T245,"")</f>
        <v/>
      </c>
      <c r="G253" s="969" t="str">
        <f>IF(LEFT($B253,1)="N",DULIEU!$R245,"")</f>
        <v/>
      </c>
      <c r="H253" s="969" t="str">
        <f>IF(LEFT($B253,1)="N",DULIEU!$X245,"")</f>
        <v/>
      </c>
      <c r="I253" s="969" t="str">
        <f>IF(LEFT($B253,1)="X",DULIEU!$S245,"")</f>
        <v/>
      </c>
      <c r="J253" s="969" t="str">
        <f>IF(LEFT($B253,1)="X",DULIEU!$X245,"")</f>
        <v/>
      </c>
      <c r="K253" s="969">
        <f>IF(SUM(G253:J253)=0,0,$K$14+SUM($G$15:G253)-SUM($I$15:I253))</f>
        <v>0</v>
      </c>
      <c r="L253" s="969">
        <f>IF(SUM(G253:J253)=0,0,$L$14+SUM($H$15:H253)-SUM($J$15:J253))</f>
        <v>0</v>
      </c>
      <c r="M253" s="967"/>
      <c r="N253" s="846" t="str">
        <f t="shared" si="4"/>
        <v/>
      </c>
      <c r="O253" s="958"/>
      <c r="P253" s="420"/>
      <c r="Q253" s="420"/>
      <c r="R253" s="420"/>
      <c r="S253" s="420"/>
    </row>
    <row r="254" spans="1:19" hidden="1">
      <c r="A254" s="420"/>
      <c r="B254" s="967" t="str">
        <f>IF($G$9=DULIEU!$P246,DULIEU!$H246,"")</f>
        <v/>
      </c>
      <c r="C254" s="968" t="str">
        <f>IF($G$9=DULIEU!$P246,DULIEU!$D246,"")</f>
        <v/>
      </c>
      <c r="D254" s="967" t="str">
        <f>IF($G$9=DULIEU!$P246,DULIEU!$O246,"")</f>
        <v/>
      </c>
      <c r="E254" s="967" t="str">
        <f>IF($G$8=DULIEU!$V246,DULIEU!$W246,IF($G$8=DULIEU!$W246,DULIEU!$V246,""))</f>
        <v/>
      </c>
      <c r="F254" s="969" t="str">
        <f>IF($G$9=DULIEU!$P246,DULIEU!$T246,"")</f>
        <v/>
      </c>
      <c r="G254" s="969" t="str">
        <f>IF(LEFT($B254,1)="N",DULIEU!$R246,"")</f>
        <v/>
      </c>
      <c r="H254" s="969" t="str">
        <f>IF(LEFT($B254,1)="N",DULIEU!$X246,"")</f>
        <v/>
      </c>
      <c r="I254" s="969" t="str">
        <f>IF(LEFT($B254,1)="X",DULIEU!$S246,"")</f>
        <v/>
      </c>
      <c r="J254" s="969" t="str">
        <f>IF(LEFT($B254,1)="X",DULIEU!$X246,"")</f>
        <v/>
      </c>
      <c r="K254" s="969">
        <f>IF(SUM(G254:J254)=0,0,$K$14+SUM($G$15:G254)-SUM($I$15:I254))</f>
        <v>0</v>
      </c>
      <c r="L254" s="969">
        <f>IF(SUM(G254:J254)=0,0,$L$14+SUM($H$15:H254)-SUM($J$15:J254))</f>
        <v>0</v>
      </c>
      <c r="M254" s="967"/>
      <c r="N254" s="846" t="str">
        <f t="shared" si="4"/>
        <v/>
      </c>
      <c r="O254" s="958"/>
      <c r="P254" s="420"/>
      <c r="Q254" s="420"/>
      <c r="R254" s="420"/>
      <c r="S254" s="420"/>
    </row>
    <row r="255" spans="1:19" hidden="1">
      <c r="A255" s="420"/>
      <c r="B255" s="967" t="str">
        <f>IF($G$9=DULIEU!$P247,DULIEU!$H247,"")</f>
        <v/>
      </c>
      <c r="C255" s="968" t="str">
        <f>IF($G$9=DULIEU!$P247,DULIEU!$D247,"")</f>
        <v/>
      </c>
      <c r="D255" s="967" t="str">
        <f>IF($G$9=DULIEU!$P247,DULIEU!$O247,"")</f>
        <v/>
      </c>
      <c r="E255" s="967" t="str">
        <f>IF($G$8=DULIEU!$V247,DULIEU!$W247,IF($G$8=DULIEU!$W247,DULIEU!$V247,""))</f>
        <v/>
      </c>
      <c r="F255" s="969" t="str">
        <f>IF($G$9=DULIEU!$P247,DULIEU!$T247,"")</f>
        <v/>
      </c>
      <c r="G255" s="969" t="str">
        <f>IF(LEFT($B255,1)="N",DULIEU!$R247,"")</f>
        <v/>
      </c>
      <c r="H255" s="969" t="str">
        <f>IF(LEFT($B255,1)="N",DULIEU!$X247,"")</f>
        <v/>
      </c>
      <c r="I255" s="969" t="str">
        <f>IF(LEFT($B255,1)="X",DULIEU!$S247,"")</f>
        <v/>
      </c>
      <c r="J255" s="969" t="str">
        <f>IF(LEFT($B255,1)="X",DULIEU!$X247,"")</f>
        <v/>
      </c>
      <c r="K255" s="969">
        <f>IF(SUM(G255:J255)=0,0,$K$14+SUM($G$15:G255)-SUM($I$15:I255))</f>
        <v>0</v>
      </c>
      <c r="L255" s="969">
        <f>IF(SUM(G255:J255)=0,0,$L$14+SUM($H$15:H255)-SUM($J$15:J255))</f>
        <v>0</v>
      </c>
      <c r="M255" s="967"/>
      <c r="N255" s="846" t="str">
        <f t="shared" si="4"/>
        <v/>
      </c>
      <c r="O255" s="958"/>
      <c r="P255" s="420"/>
      <c r="Q255" s="420"/>
      <c r="R255" s="420"/>
      <c r="S255" s="420"/>
    </row>
    <row r="256" spans="1:19" hidden="1">
      <c r="A256" s="420"/>
      <c r="B256" s="967" t="str">
        <f>IF($G$9=DULIEU!$P248,DULIEU!$H248,"")</f>
        <v/>
      </c>
      <c r="C256" s="968" t="str">
        <f>IF($G$9=DULIEU!$P248,DULIEU!$D248,"")</f>
        <v/>
      </c>
      <c r="D256" s="967" t="str">
        <f>IF($G$9=DULIEU!$P248,DULIEU!$O248,"")</f>
        <v/>
      </c>
      <c r="E256" s="967" t="str">
        <f>IF($G$8=DULIEU!$V248,DULIEU!$W248,IF($G$8=DULIEU!$W248,DULIEU!$V248,""))</f>
        <v/>
      </c>
      <c r="F256" s="969" t="str">
        <f>IF($G$9=DULIEU!$P248,DULIEU!$T248,"")</f>
        <v/>
      </c>
      <c r="G256" s="969" t="str">
        <f>IF(LEFT($B256,1)="N",DULIEU!$R248,"")</f>
        <v/>
      </c>
      <c r="H256" s="969" t="str">
        <f>IF(LEFT($B256,1)="N",DULIEU!$X248,"")</f>
        <v/>
      </c>
      <c r="I256" s="969" t="str">
        <f>IF(LEFT($B256,1)="X",DULIEU!$S248,"")</f>
        <v/>
      </c>
      <c r="J256" s="969" t="str">
        <f>IF(LEFT($B256,1)="X",DULIEU!$X248,"")</f>
        <v/>
      </c>
      <c r="K256" s="969">
        <f>IF(SUM(G256:J256)=0,0,$K$14+SUM($G$15:G256)-SUM($I$15:I256))</f>
        <v>0</v>
      </c>
      <c r="L256" s="969">
        <f>IF(SUM(G256:J256)=0,0,$L$14+SUM($H$15:H256)-SUM($J$15:J256))</f>
        <v>0</v>
      </c>
      <c r="M256" s="967"/>
      <c r="N256" s="846" t="str">
        <f t="shared" si="4"/>
        <v/>
      </c>
      <c r="O256" s="958"/>
      <c r="P256" s="420"/>
      <c r="Q256" s="420"/>
      <c r="R256" s="420"/>
      <c r="S256" s="420"/>
    </row>
    <row r="257" spans="1:19" hidden="1">
      <c r="A257" s="420"/>
      <c r="B257" s="967" t="str">
        <f>IF($G$9=DULIEU!$P249,DULIEU!$H249,"")</f>
        <v/>
      </c>
      <c r="C257" s="968" t="str">
        <f>IF($G$9=DULIEU!$P249,DULIEU!$D249,"")</f>
        <v/>
      </c>
      <c r="D257" s="967" t="str">
        <f>IF($G$9=DULIEU!$P249,DULIEU!$O249,"")</f>
        <v/>
      </c>
      <c r="E257" s="967" t="str">
        <f>IF($G$8=DULIEU!$V249,DULIEU!$W249,IF($G$8=DULIEU!$W249,DULIEU!$V249,""))</f>
        <v/>
      </c>
      <c r="F257" s="969" t="str">
        <f>IF($G$9=DULIEU!$P249,DULIEU!$T249,"")</f>
        <v/>
      </c>
      <c r="G257" s="969" t="str">
        <f>IF(LEFT($B257,1)="N",DULIEU!$R249,"")</f>
        <v/>
      </c>
      <c r="H257" s="969" t="str">
        <f>IF(LEFT($B257,1)="N",DULIEU!$X249,"")</f>
        <v/>
      </c>
      <c r="I257" s="969" t="str">
        <f>IF(LEFT($B257,1)="X",DULIEU!$S249,"")</f>
        <v/>
      </c>
      <c r="J257" s="969" t="str">
        <f>IF(LEFT($B257,1)="X",DULIEU!$X249,"")</f>
        <v/>
      </c>
      <c r="K257" s="969">
        <f>IF(SUM(G257:J257)=0,0,$K$14+SUM($G$15:G257)-SUM($I$15:I257))</f>
        <v>0</v>
      </c>
      <c r="L257" s="969">
        <f>IF(SUM(G257:J257)=0,0,$L$14+SUM($H$15:H257)-SUM($J$15:J257))</f>
        <v>0</v>
      </c>
      <c r="M257" s="967"/>
      <c r="N257" s="846" t="str">
        <f t="shared" si="4"/>
        <v/>
      </c>
      <c r="O257" s="958"/>
      <c r="P257" s="420"/>
      <c r="Q257" s="420"/>
      <c r="R257" s="420"/>
      <c r="S257" s="420"/>
    </row>
    <row r="258" spans="1:19" hidden="1">
      <c r="A258" s="420"/>
      <c r="B258" s="967" t="str">
        <f>IF($G$9=DULIEU!$P250,DULIEU!$H250,"")</f>
        <v/>
      </c>
      <c r="C258" s="968" t="str">
        <f>IF($G$9=DULIEU!$P250,DULIEU!$D250,"")</f>
        <v/>
      </c>
      <c r="D258" s="967" t="str">
        <f>IF($G$9=DULIEU!$P250,DULIEU!$O250,"")</f>
        <v/>
      </c>
      <c r="E258" s="967" t="str">
        <f>IF($G$8=DULIEU!$V250,DULIEU!$W250,IF($G$8=DULIEU!$W250,DULIEU!$V250,""))</f>
        <v/>
      </c>
      <c r="F258" s="969" t="str">
        <f>IF($G$9=DULIEU!$P250,DULIEU!$T250,"")</f>
        <v/>
      </c>
      <c r="G258" s="969" t="str">
        <f>IF(LEFT($B258,1)="N",DULIEU!$R250,"")</f>
        <v/>
      </c>
      <c r="H258" s="969" t="str">
        <f>IF(LEFT($B258,1)="N",DULIEU!$X250,"")</f>
        <v/>
      </c>
      <c r="I258" s="969" t="str">
        <f>IF(LEFT($B258,1)="X",DULIEU!$S250,"")</f>
        <v/>
      </c>
      <c r="J258" s="969" t="str">
        <f>IF(LEFT($B258,1)="X",DULIEU!$X250,"")</f>
        <v/>
      </c>
      <c r="K258" s="969">
        <f>IF(SUM(G258:J258)=0,0,$K$14+SUM($G$15:G258)-SUM($I$15:I258))</f>
        <v>0</v>
      </c>
      <c r="L258" s="969">
        <f>IF(SUM(G258:J258)=0,0,$L$14+SUM($H$15:H258)-SUM($J$15:J258))</f>
        <v>0</v>
      </c>
      <c r="M258" s="967"/>
      <c r="N258" s="846" t="str">
        <f t="shared" si="4"/>
        <v/>
      </c>
      <c r="O258" s="958"/>
      <c r="P258" s="420"/>
      <c r="Q258" s="420"/>
      <c r="R258" s="420"/>
      <c r="S258" s="420"/>
    </row>
    <row r="259" spans="1:19" hidden="1">
      <c r="A259" s="420"/>
      <c r="B259" s="967" t="str">
        <f>IF($G$9=DULIEU!$P251,DULIEU!$H251,"")</f>
        <v/>
      </c>
      <c r="C259" s="968" t="str">
        <f>IF($G$9=DULIEU!$P251,DULIEU!$D251,"")</f>
        <v/>
      </c>
      <c r="D259" s="967" t="str">
        <f>IF($G$9=DULIEU!$P251,DULIEU!$O251,"")</f>
        <v/>
      </c>
      <c r="E259" s="967" t="str">
        <f>IF($G$8=DULIEU!$V251,DULIEU!$W251,IF($G$8=DULIEU!$W251,DULIEU!$V251,""))</f>
        <v/>
      </c>
      <c r="F259" s="969" t="str">
        <f>IF($G$9=DULIEU!$P251,DULIEU!$T251,"")</f>
        <v/>
      </c>
      <c r="G259" s="969" t="str">
        <f>IF(LEFT($B259,1)="N",DULIEU!$R251,"")</f>
        <v/>
      </c>
      <c r="H259" s="969" t="str">
        <f>IF(LEFT($B259,1)="N",DULIEU!$X251,"")</f>
        <v/>
      </c>
      <c r="I259" s="969" t="str">
        <f>IF(LEFT($B259,1)="X",DULIEU!$S251,"")</f>
        <v/>
      </c>
      <c r="J259" s="969" t="str">
        <f>IF(LEFT($B259,1)="X",DULIEU!$X251,"")</f>
        <v/>
      </c>
      <c r="K259" s="969">
        <f>IF(SUM(G259:J259)=0,0,$K$14+SUM($G$15:G259)-SUM($I$15:I259))</f>
        <v>0</v>
      </c>
      <c r="L259" s="969">
        <f>IF(SUM(G259:J259)=0,0,$L$14+SUM($H$15:H259)-SUM($J$15:J259))</f>
        <v>0</v>
      </c>
      <c r="M259" s="967"/>
      <c r="N259" s="846" t="str">
        <f t="shared" si="4"/>
        <v/>
      </c>
      <c r="O259" s="958"/>
      <c r="P259" s="420"/>
      <c r="Q259" s="420"/>
      <c r="R259" s="420"/>
      <c r="S259" s="420"/>
    </row>
    <row r="260" spans="1:19" hidden="1">
      <c r="A260" s="420"/>
      <c r="B260" s="967" t="str">
        <f>IF($G$9=DULIEU!$P252,DULIEU!$H252,"")</f>
        <v/>
      </c>
      <c r="C260" s="968" t="str">
        <f>IF($G$9=DULIEU!$P252,DULIEU!$D252,"")</f>
        <v/>
      </c>
      <c r="D260" s="967" t="str">
        <f>IF($G$9=DULIEU!$P252,DULIEU!$O252,"")</f>
        <v/>
      </c>
      <c r="E260" s="967" t="str">
        <f>IF($G$8=DULIEU!$V252,DULIEU!$W252,IF($G$8=DULIEU!$W252,DULIEU!$V252,""))</f>
        <v/>
      </c>
      <c r="F260" s="969" t="str">
        <f>IF($G$9=DULIEU!$P252,DULIEU!$T252,"")</f>
        <v/>
      </c>
      <c r="G260" s="969" t="str">
        <f>IF(LEFT($B260,1)="N",DULIEU!$R252,"")</f>
        <v/>
      </c>
      <c r="H260" s="969" t="str">
        <f>IF(LEFT($B260,1)="N",DULIEU!$X252,"")</f>
        <v/>
      </c>
      <c r="I260" s="969" t="str">
        <f>IF(LEFT($B260,1)="X",DULIEU!$S252,"")</f>
        <v/>
      </c>
      <c r="J260" s="969" t="str">
        <f>IF(LEFT($B260,1)="X",DULIEU!$X252,"")</f>
        <v/>
      </c>
      <c r="K260" s="969">
        <f>IF(SUM(G260:J260)=0,0,$K$14+SUM($G$15:G260)-SUM($I$15:I260))</f>
        <v>0</v>
      </c>
      <c r="L260" s="969">
        <f>IF(SUM(G260:J260)=0,0,$L$14+SUM($H$15:H260)-SUM($J$15:J260))</f>
        <v>0</v>
      </c>
      <c r="M260" s="967"/>
      <c r="N260" s="846" t="str">
        <f t="shared" si="4"/>
        <v/>
      </c>
      <c r="O260" s="958"/>
      <c r="P260" s="420"/>
      <c r="Q260" s="420"/>
      <c r="R260" s="420"/>
      <c r="S260" s="420"/>
    </row>
    <row r="261" spans="1:19" hidden="1">
      <c r="A261" s="420"/>
      <c r="B261" s="967" t="str">
        <f>IF($G$9=DULIEU!$P253,DULIEU!$H253,"")</f>
        <v/>
      </c>
      <c r="C261" s="968" t="str">
        <f>IF($G$9=DULIEU!$P253,DULIEU!$D253,"")</f>
        <v/>
      </c>
      <c r="D261" s="967" t="str">
        <f>IF($G$9=DULIEU!$P253,DULIEU!$O253,"")</f>
        <v/>
      </c>
      <c r="E261" s="967" t="str">
        <f>IF($G$8=DULIEU!$V253,DULIEU!$W253,IF($G$8=DULIEU!$W253,DULIEU!$V253,""))</f>
        <v/>
      </c>
      <c r="F261" s="969" t="str">
        <f>IF($G$9=DULIEU!$P253,DULIEU!$T253,"")</f>
        <v/>
      </c>
      <c r="G261" s="969" t="str">
        <f>IF(LEFT($B261,1)="N",DULIEU!$R253,"")</f>
        <v/>
      </c>
      <c r="H261" s="969" t="str">
        <f>IF(LEFT($B261,1)="N",DULIEU!$X253,"")</f>
        <v/>
      </c>
      <c r="I261" s="969" t="str">
        <f>IF(LEFT($B261,1)="X",DULIEU!$S253,"")</f>
        <v/>
      </c>
      <c r="J261" s="969" t="str">
        <f>IF(LEFT($B261,1)="X",DULIEU!$X253,"")</f>
        <v/>
      </c>
      <c r="K261" s="969">
        <f>IF(SUM(G261:J261)=0,0,$K$14+SUM($G$15:G261)-SUM($I$15:I261))</f>
        <v>0</v>
      </c>
      <c r="L261" s="969">
        <f>IF(SUM(G261:J261)=0,0,$L$14+SUM($H$15:H261)-SUM($J$15:J261))</f>
        <v>0</v>
      </c>
      <c r="M261" s="967"/>
      <c r="N261" s="846" t="str">
        <f t="shared" si="4"/>
        <v/>
      </c>
      <c r="O261" s="958"/>
      <c r="P261" s="420"/>
      <c r="Q261" s="420"/>
      <c r="R261" s="420"/>
      <c r="S261" s="420"/>
    </row>
    <row r="262" spans="1:19" hidden="1">
      <c r="A262" s="420"/>
      <c r="B262" s="967" t="str">
        <f>IF($G$9=DULIEU!$P254,DULIEU!$H254,"")</f>
        <v/>
      </c>
      <c r="C262" s="968" t="str">
        <f>IF($G$9=DULIEU!$P254,DULIEU!$D254,"")</f>
        <v/>
      </c>
      <c r="D262" s="967" t="str">
        <f>IF($G$9=DULIEU!$P254,DULIEU!$O254,"")</f>
        <v/>
      </c>
      <c r="E262" s="967" t="str">
        <f>IF($G$8=DULIEU!$V254,DULIEU!$W254,IF($G$8=DULIEU!$W254,DULIEU!$V254,""))</f>
        <v/>
      </c>
      <c r="F262" s="969" t="str">
        <f>IF($G$9=DULIEU!$P254,DULIEU!$T254,"")</f>
        <v/>
      </c>
      <c r="G262" s="969" t="str">
        <f>IF(LEFT($B262,1)="N",DULIEU!$R254,"")</f>
        <v/>
      </c>
      <c r="H262" s="969" t="str">
        <f>IF(LEFT($B262,1)="N",DULIEU!$X254,"")</f>
        <v/>
      </c>
      <c r="I262" s="969" t="str">
        <f>IF(LEFT($B262,1)="X",DULIEU!$S254,"")</f>
        <v/>
      </c>
      <c r="J262" s="969" t="str">
        <f>IF(LEFT($B262,1)="X",DULIEU!$X254,"")</f>
        <v/>
      </c>
      <c r="K262" s="969">
        <f>IF(SUM(G262:J262)=0,0,$K$14+SUM($G$15:G262)-SUM($I$15:I262))</f>
        <v>0</v>
      </c>
      <c r="L262" s="969">
        <f>IF(SUM(G262:J262)=0,0,$L$14+SUM($H$15:H262)-SUM($J$15:J262))</f>
        <v>0</v>
      </c>
      <c r="M262" s="967"/>
      <c r="N262" s="846" t="str">
        <f t="shared" si="4"/>
        <v/>
      </c>
      <c r="O262" s="958"/>
      <c r="P262" s="420"/>
      <c r="Q262" s="420"/>
      <c r="R262" s="420"/>
      <c r="S262" s="420"/>
    </row>
    <row r="263" spans="1:19" hidden="1">
      <c r="A263" s="420"/>
      <c r="B263" s="967" t="str">
        <f>IF($G$9=DULIEU!$P255,DULIEU!$H255,"")</f>
        <v/>
      </c>
      <c r="C263" s="968" t="str">
        <f>IF($G$9=DULIEU!$P255,DULIEU!$D255,"")</f>
        <v/>
      </c>
      <c r="D263" s="967" t="str">
        <f>IF($G$9=DULIEU!$P255,DULIEU!$O255,"")</f>
        <v/>
      </c>
      <c r="E263" s="967" t="str">
        <f>IF($G$8=DULIEU!$V255,DULIEU!$W255,IF($G$8=DULIEU!$W255,DULIEU!$V255,""))</f>
        <v/>
      </c>
      <c r="F263" s="969" t="str">
        <f>IF($G$9=DULIEU!$P255,DULIEU!$T255,"")</f>
        <v/>
      </c>
      <c r="G263" s="969" t="str">
        <f>IF(LEFT($B263,1)="N",DULIEU!$R255,"")</f>
        <v/>
      </c>
      <c r="H263" s="969" t="str">
        <f>IF(LEFT($B263,1)="N",DULIEU!$X255,"")</f>
        <v/>
      </c>
      <c r="I263" s="969" t="str">
        <f>IF(LEFT($B263,1)="X",DULIEU!$S255,"")</f>
        <v/>
      </c>
      <c r="J263" s="969" t="str">
        <f>IF(LEFT($B263,1)="X",DULIEU!$X255,"")</f>
        <v/>
      </c>
      <c r="K263" s="969">
        <f>IF(SUM(G263:J263)=0,0,$K$14+SUM($G$15:G263)-SUM($I$15:I263))</f>
        <v>0</v>
      </c>
      <c r="L263" s="969">
        <f>IF(SUM(G263:J263)=0,0,$L$14+SUM($H$15:H263)-SUM($J$15:J263))</f>
        <v>0</v>
      </c>
      <c r="M263" s="967"/>
      <c r="N263" s="846" t="str">
        <f t="shared" si="4"/>
        <v/>
      </c>
      <c r="O263" s="958"/>
      <c r="P263" s="420"/>
      <c r="Q263" s="420"/>
      <c r="R263" s="420"/>
      <c r="S263" s="420"/>
    </row>
    <row r="264" spans="1:19" hidden="1">
      <c r="A264" s="420"/>
      <c r="B264" s="967" t="str">
        <f>IF($G$9=DULIEU!$P256,DULIEU!$H256,"")</f>
        <v/>
      </c>
      <c r="C264" s="968" t="str">
        <f>IF($G$9=DULIEU!$P256,DULIEU!$D256,"")</f>
        <v/>
      </c>
      <c r="D264" s="967" t="str">
        <f>IF($G$9=DULIEU!$P256,DULIEU!$O256,"")</f>
        <v/>
      </c>
      <c r="E264" s="967" t="str">
        <f>IF($G$8=DULIEU!$V256,DULIEU!$W256,IF($G$8=DULIEU!$W256,DULIEU!$V256,""))</f>
        <v/>
      </c>
      <c r="F264" s="969" t="str">
        <f>IF($G$9=DULIEU!$P256,DULIEU!$T256,"")</f>
        <v/>
      </c>
      <c r="G264" s="969" t="str">
        <f>IF(LEFT($B264,1)="N",DULIEU!$R256,"")</f>
        <v/>
      </c>
      <c r="H264" s="969" t="str">
        <f>IF(LEFT($B264,1)="N",DULIEU!$X256,"")</f>
        <v/>
      </c>
      <c r="I264" s="969" t="str">
        <f>IF(LEFT($B264,1)="X",DULIEU!$S256,"")</f>
        <v/>
      </c>
      <c r="J264" s="969" t="str">
        <f>IF(LEFT($B264,1)="X",DULIEU!$X256,"")</f>
        <v/>
      </c>
      <c r="K264" s="969">
        <f>IF(SUM(G264:J264)=0,0,$K$14+SUM($G$15:G264)-SUM($I$15:I264))</f>
        <v>0</v>
      </c>
      <c r="L264" s="969">
        <f>IF(SUM(G264:J264)=0,0,$L$14+SUM($H$15:H264)-SUM($J$15:J264))</f>
        <v>0</v>
      </c>
      <c r="M264" s="967"/>
      <c r="N264" s="846" t="str">
        <f t="shared" si="4"/>
        <v/>
      </c>
      <c r="O264" s="958"/>
      <c r="P264" s="420"/>
      <c r="Q264" s="420"/>
      <c r="R264" s="420"/>
      <c r="S264" s="420"/>
    </row>
    <row r="265" spans="1:19" hidden="1">
      <c r="A265" s="420"/>
      <c r="B265" s="967" t="str">
        <f>IF($G$9=DULIEU!$P257,DULIEU!$H257,"")</f>
        <v/>
      </c>
      <c r="C265" s="968" t="str">
        <f>IF($G$9=DULIEU!$P257,DULIEU!$D257,"")</f>
        <v/>
      </c>
      <c r="D265" s="967" t="str">
        <f>IF($G$9=DULIEU!$P257,DULIEU!$O257,"")</f>
        <v/>
      </c>
      <c r="E265" s="967" t="str">
        <f>IF($G$8=DULIEU!$V257,DULIEU!$W257,IF($G$8=DULIEU!$W257,DULIEU!$V257,""))</f>
        <v/>
      </c>
      <c r="F265" s="969" t="str">
        <f>IF($G$9=DULIEU!$P257,DULIEU!$T257,"")</f>
        <v/>
      </c>
      <c r="G265" s="969" t="str">
        <f>IF(LEFT($B265,1)="N",DULIEU!$R257,"")</f>
        <v/>
      </c>
      <c r="H265" s="969" t="str">
        <f>IF(LEFT($B265,1)="N",DULIEU!$X257,"")</f>
        <v/>
      </c>
      <c r="I265" s="969" t="str">
        <f>IF(LEFT($B265,1)="X",DULIEU!$S257,"")</f>
        <v/>
      </c>
      <c r="J265" s="969" t="str">
        <f>IF(LEFT($B265,1)="X",DULIEU!$X257,"")</f>
        <v/>
      </c>
      <c r="K265" s="969">
        <f>IF(SUM(G265:J265)=0,0,$K$14+SUM($G$15:G265)-SUM($I$15:I265))</f>
        <v>0</v>
      </c>
      <c r="L265" s="969">
        <f>IF(SUM(G265:J265)=0,0,$L$14+SUM($H$15:H265)-SUM($J$15:J265))</f>
        <v>0</v>
      </c>
      <c r="M265" s="967"/>
      <c r="N265" s="846" t="str">
        <f t="shared" si="4"/>
        <v/>
      </c>
      <c r="O265" s="958"/>
      <c r="P265" s="420"/>
      <c r="Q265" s="420"/>
      <c r="R265" s="420"/>
      <c r="S265" s="420"/>
    </row>
    <row r="266" spans="1:19" hidden="1">
      <c r="A266" s="420"/>
      <c r="B266" s="967" t="str">
        <f>IF($G$9=DULIEU!$P258,DULIEU!$H258,"")</f>
        <v/>
      </c>
      <c r="C266" s="968" t="str">
        <f>IF($G$9=DULIEU!$P258,DULIEU!$D258,"")</f>
        <v/>
      </c>
      <c r="D266" s="967" t="str">
        <f>IF($G$9=DULIEU!$P258,DULIEU!$O258,"")</f>
        <v/>
      </c>
      <c r="E266" s="967" t="str">
        <f>IF($G$8=DULIEU!$V258,DULIEU!$W258,IF($G$8=DULIEU!$W258,DULIEU!$V258,""))</f>
        <v/>
      </c>
      <c r="F266" s="969" t="str">
        <f>IF($G$9=DULIEU!$P258,DULIEU!$T258,"")</f>
        <v/>
      </c>
      <c r="G266" s="969" t="str">
        <f>IF(LEFT($B266,1)="N",DULIEU!$R258,"")</f>
        <v/>
      </c>
      <c r="H266" s="969" t="str">
        <f>IF(LEFT($B266,1)="N",DULIEU!$X258,"")</f>
        <v/>
      </c>
      <c r="I266" s="969" t="str">
        <f>IF(LEFT($B266,1)="X",DULIEU!$S258,"")</f>
        <v/>
      </c>
      <c r="J266" s="969" t="str">
        <f>IF(LEFT($B266,1)="X",DULIEU!$X258,"")</f>
        <v/>
      </c>
      <c r="K266" s="969">
        <f>IF(SUM(G266:J266)=0,0,$K$14+SUM($G$15:G266)-SUM($I$15:I266))</f>
        <v>0</v>
      </c>
      <c r="L266" s="969">
        <f>IF(SUM(G266:J266)=0,0,$L$14+SUM($H$15:H266)-SUM($J$15:J266))</f>
        <v>0</v>
      </c>
      <c r="M266" s="967"/>
      <c r="N266" s="846" t="str">
        <f t="shared" si="4"/>
        <v/>
      </c>
      <c r="O266" s="958"/>
      <c r="P266" s="420"/>
      <c r="Q266" s="420"/>
      <c r="R266" s="420"/>
      <c r="S266" s="420"/>
    </row>
    <row r="267" spans="1:19" hidden="1">
      <c r="A267" s="420"/>
      <c r="B267" s="967" t="str">
        <f>IF($G$9=DULIEU!$P259,DULIEU!$H259,"")</f>
        <v/>
      </c>
      <c r="C267" s="968" t="str">
        <f>IF($G$9=DULIEU!$P259,DULIEU!$D259,"")</f>
        <v/>
      </c>
      <c r="D267" s="967" t="str">
        <f>IF($G$9=DULIEU!$P259,DULIEU!$O259,"")</f>
        <v/>
      </c>
      <c r="E267" s="967" t="str">
        <f>IF($G$8=DULIEU!$V259,DULIEU!$W259,IF($G$8=DULIEU!$W259,DULIEU!$V259,""))</f>
        <v/>
      </c>
      <c r="F267" s="969" t="str">
        <f>IF($G$9=DULIEU!$P259,DULIEU!$T259,"")</f>
        <v/>
      </c>
      <c r="G267" s="969" t="str">
        <f>IF(LEFT($B267,1)="N",DULIEU!$R259,"")</f>
        <v/>
      </c>
      <c r="H267" s="969" t="str">
        <f>IF(LEFT($B267,1)="N",DULIEU!$X259,"")</f>
        <v/>
      </c>
      <c r="I267" s="969" t="str">
        <f>IF(LEFT($B267,1)="X",DULIEU!$S259,"")</f>
        <v/>
      </c>
      <c r="J267" s="969" t="str">
        <f>IF(LEFT($B267,1)="X",DULIEU!$X259,"")</f>
        <v/>
      </c>
      <c r="K267" s="969">
        <f>IF(SUM(G267:J267)=0,0,$K$14+SUM($G$15:G267)-SUM($I$15:I267))</f>
        <v>0</v>
      </c>
      <c r="L267" s="969">
        <f>IF(SUM(G267:J267)=0,0,$L$14+SUM($H$15:H267)-SUM($J$15:J267))</f>
        <v>0</v>
      </c>
      <c r="M267" s="967"/>
      <c r="N267" s="846" t="str">
        <f t="shared" si="4"/>
        <v/>
      </c>
      <c r="O267" s="958"/>
      <c r="P267" s="420"/>
      <c r="Q267" s="420"/>
      <c r="R267" s="420"/>
      <c r="S267" s="420"/>
    </row>
    <row r="268" spans="1:19" hidden="1">
      <c r="A268" s="420"/>
      <c r="B268" s="967" t="str">
        <f>IF($G$9=DULIEU!$P260,DULIEU!$H260,"")</f>
        <v/>
      </c>
      <c r="C268" s="968" t="str">
        <f>IF($G$9=DULIEU!$P260,DULIEU!$D260,"")</f>
        <v/>
      </c>
      <c r="D268" s="967" t="str">
        <f>IF($G$9=DULIEU!$P260,DULIEU!$O260,"")</f>
        <v/>
      </c>
      <c r="E268" s="967" t="str">
        <f>IF($G$8=DULIEU!$V260,DULIEU!$W260,IF($G$8=DULIEU!$W260,DULIEU!$V260,""))</f>
        <v/>
      </c>
      <c r="F268" s="969" t="str">
        <f>IF($G$9=DULIEU!$P260,DULIEU!$T260,"")</f>
        <v/>
      </c>
      <c r="G268" s="969" t="str">
        <f>IF(LEFT($B268,1)="N",DULIEU!$R260,"")</f>
        <v/>
      </c>
      <c r="H268" s="969" t="str">
        <f>IF(LEFT($B268,1)="N",DULIEU!$X260,"")</f>
        <v/>
      </c>
      <c r="I268" s="969" t="str">
        <f>IF(LEFT($B268,1)="X",DULIEU!$S260,"")</f>
        <v/>
      </c>
      <c r="J268" s="969" t="str">
        <f>IF(LEFT($B268,1)="X",DULIEU!$X260,"")</f>
        <v/>
      </c>
      <c r="K268" s="969">
        <f>IF(SUM(G268:J268)=0,0,$K$14+SUM($G$15:G268)-SUM($I$15:I268))</f>
        <v>0</v>
      </c>
      <c r="L268" s="969">
        <f>IF(SUM(G268:J268)=0,0,$L$14+SUM($H$15:H268)-SUM($J$15:J268))</f>
        <v>0</v>
      </c>
      <c r="M268" s="967"/>
      <c r="N268" s="846" t="str">
        <f t="shared" si="4"/>
        <v/>
      </c>
      <c r="O268" s="958"/>
      <c r="P268" s="420"/>
      <c r="Q268" s="420"/>
      <c r="R268" s="420"/>
      <c r="S268" s="420"/>
    </row>
    <row r="269" spans="1:19" hidden="1">
      <c r="A269" s="420"/>
      <c r="B269" s="967" t="str">
        <f>IF($G$9=DULIEU!$P261,DULIEU!$H261,"")</f>
        <v/>
      </c>
      <c r="C269" s="968" t="str">
        <f>IF($G$9=DULIEU!$P261,DULIEU!$D261,"")</f>
        <v/>
      </c>
      <c r="D269" s="967" t="str">
        <f>IF($G$9=DULIEU!$P261,DULIEU!$O261,"")</f>
        <v/>
      </c>
      <c r="E269" s="967" t="str">
        <f>IF($G$8=DULIEU!$V261,DULIEU!$W261,IF($G$8=DULIEU!$W261,DULIEU!$V261,""))</f>
        <v/>
      </c>
      <c r="F269" s="969" t="str">
        <f>IF($G$9=DULIEU!$P261,DULIEU!$T261,"")</f>
        <v/>
      </c>
      <c r="G269" s="969" t="str">
        <f>IF(LEFT($B269,1)="N",DULIEU!$R261,"")</f>
        <v/>
      </c>
      <c r="H269" s="969" t="str">
        <f>IF(LEFT($B269,1)="N",DULIEU!$X261,"")</f>
        <v/>
      </c>
      <c r="I269" s="969" t="str">
        <f>IF(LEFT($B269,1)="X",DULIEU!$S261,"")</f>
        <v/>
      </c>
      <c r="J269" s="969" t="str">
        <f>IF(LEFT($B269,1)="X",DULIEU!$X261,"")</f>
        <v/>
      </c>
      <c r="K269" s="969">
        <f>IF(SUM(G269:J269)=0,0,$K$14+SUM($G$15:G269)-SUM($I$15:I269))</f>
        <v>0</v>
      </c>
      <c r="L269" s="969">
        <f>IF(SUM(G269:J269)=0,0,$L$14+SUM($H$15:H269)-SUM($J$15:J269))</f>
        <v>0</v>
      </c>
      <c r="M269" s="967"/>
      <c r="N269" s="846" t="str">
        <f t="shared" si="4"/>
        <v/>
      </c>
      <c r="O269" s="958"/>
      <c r="P269" s="420"/>
      <c r="Q269" s="420"/>
      <c r="R269" s="420"/>
      <c r="S269" s="420"/>
    </row>
    <row r="270" spans="1:19" hidden="1">
      <c r="A270" s="420"/>
      <c r="B270" s="967" t="str">
        <f>IF($G$9=DULIEU!$P262,DULIEU!$H262,"")</f>
        <v/>
      </c>
      <c r="C270" s="968" t="str">
        <f>IF($G$9=DULIEU!$P262,DULIEU!$D262,"")</f>
        <v/>
      </c>
      <c r="D270" s="967" t="str">
        <f>IF($G$9=DULIEU!$P262,DULIEU!$O262,"")</f>
        <v/>
      </c>
      <c r="E270" s="967" t="str">
        <f>IF($G$8=DULIEU!$V262,DULIEU!$W262,IF($G$8=DULIEU!$W262,DULIEU!$V262,""))</f>
        <v/>
      </c>
      <c r="F270" s="969" t="str">
        <f>IF($G$9=DULIEU!$P262,DULIEU!$T262,"")</f>
        <v/>
      </c>
      <c r="G270" s="969" t="str">
        <f>IF(LEFT($B270,1)="N",DULIEU!$R262,"")</f>
        <v/>
      </c>
      <c r="H270" s="969" t="str">
        <f>IF(LEFT($B270,1)="N",DULIEU!$X262,"")</f>
        <v/>
      </c>
      <c r="I270" s="969" t="str">
        <f>IF(LEFT($B270,1)="X",DULIEU!$S262,"")</f>
        <v/>
      </c>
      <c r="J270" s="969" t="str">
        <f>IF(LEFT($B270,1)="X",DULIEU!$X262,"")</f>
        <v/>
      </c>
      <c r="K270" s="969">
        <f>IF(SUM(G270:J270)=0,0,$K$14+SUM($G$15:G270)-SUM($I$15:I270))</f>
        <v>0</v>
      </c>
      <c r="L270" s="969">
        <f>IF(SUM(G270:J270)=0,0,$L$14+SUM($H$15:H270)-SUM($J$15:J270))</f>
        <v>0</v>
      </c>
      <c r="M270" s="967"/>
      <c r="N270" s="846" t="str">
        <f t="shared" si="4"/>
        <v/>
      </c>
      <c r="O270" s="958"/>
      <c r="P270" s="420"/>
      <c r="Q270" s="420"/>
      <c r="R270" s="420"/>
      <c r="S270" s="420"/>
    </row>
    <row r="271" spans="1:19" hidden="1">
      <c r="A271" s="420"/>
      <c r="B271" s="967" t="str">
        <f>IF($G$9=DULIEU!$P263,DULIEU!$H263,"")</f>
        <v/>
      </c>
      <c r="C271" s="968" t="str">
        <f>IF($G$9=DULIEU!$P263,DULIEU!$D263,"")</f>
        <v/>
      </c>
      <c r="D271" s="967" t="str">
        <f>IF($G$9=DULIEU!$P263,DULIEU!$O263,"")</f>
        <v/>
      </c>
      <c r="E271" s="967" t="str">
        <f>IF($G$8=DULIEU!$V263,DULIEU!$W263,IF($G$8=DULIEU!$W263,DULIEU!$V263,""))</f>
        <v/>
      </c>
      <c r="F271" s="969" t="str">
        <f>IF($G$9=DULIEU!$P263,DULIEU!$T263,"")</f>
        <v/>
      </c>
      <c r="G271" s="969" t="str">
        <f>IF(LEFT($B271,1)="N",DULIEU!$R263,"")</f>
        <v/>
      </c>
      <c r="H271" s="969" t="str">
        <f>IF(LEFT($B271,1)="N",DULIEU!$X263,"")</f>
        <v/>
      </c>
      <c r="I271" s="969" t="str">
        <f>IF(LEFT($B271,1)="X",DULIEU!$S263,"")</f>
        <v/>
      </c>
      <c r="J271" s="969" t="str">
        <f>IF(LEFT($B271,1)="X",DULIEU!$X263,"")</f>
        <v/>
      </c>
      <c r="K271" s="969">
        <f>IF(SUM(G271:J271)=0,0,$K$14+SUM($G$15:G271)-SUM($I$15:I271))</f>
        <v>0</v>
      </c>
      <c r="L271" s="969">
        <f>IF(SUM(G271:J271)=0,0,$L$14+SUM($H$15:H271)-SUM($J$15:J271))</f>
        <v>0</v>
      </c>
      <c r="M271" s="967"/>
      <c r="N271" s="846" t="str">
        <f t="shared" si="4"/>
        <v/>
      </c>
      <c r="O271" s="958"/>
      <c r="P271" s="420"/>
      <c r="Q271" s="420"/>
      <c r="R271" s="420"/>
      <c r="S271" s="420"/>
    </row>
    <row r="272" spans="1:19" hidden="1">
      <c r="A272" s="420"/>
      <c r="B272" s="967" t="str">
        <f>IF($G$9=DULIEU!$P264,DULIEU!$H264,"")</f>
        <v/>
      </c>
      <c r="C272" s="968" t="str">
        <f>IF($G$9=DULIEU!$P264,DULIEU!$D264,"")</f>
        <v/>
      </c>
      <c r="D272" s="967" t="str">
        <f>IF($G$9=DULIEU!$P264,DULIEU!$O264,"")</f>
        <v/>
      </c>
      <c r="E272" s="967" t="str">
        <f>IF($G$8=DULIEU!$V264,DULIEU!$W264,IF($G$8=DULIEU!$W264,DULIEU!$V264,""))</f>
        <v/>
      </c>
      <c r="F272" s="969" t="str">
        <f>IF($G$9=DULIEU!$P264,DULIEU!$T264,"")</f>
        <v/>
      </c>
      <c r="G272" s="969" t="str">
        <f>IF(LEFT($B272,1)="N",DULIEU!$R264,"")</f>
        <v/>
      </c>
      <c r="H272" s="969" t="str">
        <f>IF(LEFT($B272,1)="N",DULIEU!$X264,"")</f>
        <v/>
      </c>
      <c r="I272" s="969" t="str">
        <f>IF(LEFT($B272,1)="X",DULIEU!$S264,"")</f>
        <v/>
      </c>
      <c r="J272" s="969" t="str">
        <f>IF(LEFT($B272,1)="X",DULIEU!$X264,"")</f>
        <v/>
      </c>
      <c r="K272" s="969">
        <f>IF(SUM(G272:J272)=0,0,$K$14+SUM($G$15:G272)-SUM($I$15:I272))</f>
        <v>0</v>
      </c>
      <c r="L272" s="969">
        <f>IF(SUM(G272:J272)=0,0,$L$14+SUM($H$15:H272)-SUM($J$15:J272))</f>
        <v>0</v>
      </c>
      <c r="M272" s="967"/>
      <c r="N272" s="846" t="str">
        <f t="shared" ref="N272:N335" si="5">IF(D272="","","x")</f>
        <v/>
      </c>
      <c r="O272" s="958"/>
      <c r="P272" s="420"/>
      <c r="Q272" s="420"/>
      <c r="R272" s="420"/>
      <c r="S272" s="420"/>
    </row>
    <row r="273" spans="1:19" hidden="1">
      <c r="A273" s="420"/>
      <c r="B273" s="967" t="str">
        <f>IF($G$9=DULIEU!$P265,DULIEU!$H265,"")</f>
        <v/>
      </c>
      <c r="C273" s="968" t="str">
        <f>IF($G$9=DULIEU!$P265,DULIEU!$D265,"")</f>
        <v/>
      </c>
      <c r="D273" s="967" t="str">
        <f>IF($G$9=DULIEU!$P265,DULIEU!$O265,"")</f>
        <v/>
      </c>
      <c r="E273" s="967" t="str">
        <f>IF($G$8=DULIEU!$V265,DULIEU!$W265,IF($G$8=DULIEU!$W265,DULIEU!$V265,""))</f>
        <v/>
      </c>
      <c r="F273" s="969" t="str">
        <f>IF($G$9=DULIEU!$P265,DULIEU!$T265,"")</f>
        <v/>
      </c>
      <c r="G273" s="969" t="str">
        <f>IF(LEFT($B273,1)="N",DULIEU!$R265,"")</f>
        <v/>
      </c>
      <c r="H273" s="969" t="str">
        <f>IF(LEFT($B273,1)="N",DULIEU!$X265,"")</f>
        <v/>
      </c>
      <c r="I273" s="969" t="str">
        <f>IF(LEFT($B273,1)="X",DULIEU!$S265,"")</f>
        <v/>
      </c>
      <c r="J273" s="969" t="str">
        <f>IF(LEFT($B273,1)="X",DULIEU!$X265,"")</f>
        <v/>
      </c>
      <c r="K273" s="969">
        <f>IF(SUM(G273:J273)=0,0,$K$14+SUM($G$15:G273)-SUM($I$15:I273))</f>
        <v>0</v>
      </c>
      <c r="L273" s="969">
        <f>IF(SUM(G273:J273)=0,0,$L$14+SUM($H$15:H273)-SUM($J$15:J273))</f>
        <v>0</v>
      </c>
      <c r="M273" s="967"/>
      <c r="N273" s="846" t="str">
        <f t="shared" si="5"/>
        <v/>
      </c>
      <c r="O273" s="958"/>
      <c r="P273" s="420"/>
      <c r="Q273" s="420"/>
      <c r="R273" s="420"/>
      <c r="S273" s="420"/>
    </row>
    <row r="274" spans="1:19" hidden="1">
      <c r="A274" s="420"/>
      <c r="B274" s="967" t="str">
        <f>IF($G$9=DULIEU!$P266,DULIEU!$H266,"")</f>
        <v/>
      </c>
      <c r="C274" s="968" t="str">
        <f>IF($G$9=DULIEU!$P266,DULIEU!$D266,"")</f>
        <v/>
      </c>
      <c r="D274" s="967" t="str">
        <f>IF($G$9=DULIEU!$P266,DULIEU!$O266,"")</f>
        <v/>
      </c>
      <c r="E274" s="967" t="str">
        <f>IF($G$8=DULIEU!$V266,DULIEU!$W266,IF($G$8=DULIEU!$W266,DULIEU!$V266,""))</f>
        <v/>
      </c>
      <c r="F274" s="969" t="str">
        <f>IF($G$9=DULIEU!$P266,DULIEU!$T266,"")</f>
        <v/>
      </c>
      <c r="G274" s="969" t="str">
        <f>IF(LEFT($B274,1)="N",DULIEU!$R266,"")</f>
        <v/>
      </c>
      <c r="H274" s="969" t="str">
        <f>IF(LEFT($B274,1)="N",DULIEU!$X266,"")</f>
        <v/>
      </c>
      <c r="I274" s="969" t="str">
        <f>IF(LEFT($B274,1)="X",DULIEU!$S266,"")</f>
        <v/>
      </c>
      <c r="J274" s="969" t="str">
        <f>IF(LEFT($B274,1)="X",DULIEU!$X266,"")</f>
        <v/>
      </c>
      <c r="K274" s="969">
        <f>IF(SUM(G274:J274)=0,0,$K$14+SUM($G$15:G274)-SUM($I$15:I274))</f>
        <v>0</v>
      </c>
      <c r="L274" s="969">
        <f>IF(SUM(G274:J274)=0,0,$L$14+SUM($H$15:H274)-SUM($J$15:J274))</f>
        <v>0</v>
      </c>
      <c r="M274" s="967"/>
      <c r="N274" s="846" t="str">
        <f t="shared" si="5"/>
        <v/>
      </c>
      <c r="O274" s="958"/>
      <c r="P274" s="420"/>
      <c r="Q274" s="420"/>
      <c r="R274" s="420"/>
      <c r="S274" s="420"/>
    </row>
    <row r="275" spans="1:19" hidden="1">
      <c r="A275" s="420"/>
      <c r="B275" s="967" t="str">
        <f>IF($G$9=DULIEU!$P267,DULIEU!$H267,"")</f>
        <v/>
      </c>
      <c r="C275" s="968" t="str">
        <f>IF($G$9=DULIEU!$P267,DULIEU!$D267,"")</f>
        <v/>
      </c>
      <c r="D275" s="967" t="str">
        <f>IF($G$9=DULIEU!$P267,DULIEU!$O267,"")</f>
        <v/>
      </c>
      <c r="E275" s="967" t="str">
        <f>IF($G$8=DULIEU!$V267,DULIEU!$W267,IF($G$8=DULIEU!$W267,DULIEU!$V267,""))</f>
        <v/>
      </c>
      <c r="F275" s="969" t="str">
        <f>IF($G$9=DULIEU!$P267,DULIEU!$T267,"")</f>
        <v/>
      </c>
      <c r="G275" s="969" t="str">
        <f>IF(LEFT($B275,1)="N",DULIEU!$R267,"")</f>
        <v/>
      </c>
      <c r="H275" s="969" t="str">
        <f>IF(LEFT($B275,1)="N",DULIEU!$X267,"")</f>
        <v/>
      </c>
      <c r="I275" s="969" t="str">
        <f>IF(LEFT($B275,1)="X",DULIEU!$S267,"")</f>
        <v/>
      </c>
      <c r="J275" s="969" t="str">
        <f>IF(LEFT($B275,1)="X",DULIEU!$X267,"")</f>
        <v/>
      </c>
      <c r="K275" s="969">
        <f>IF(SUM(G275:J275)=0,0,$K$14+SUM($G$15:G275)-SUM($I$15:I275))</f>
        <v>0</v>
      </c>
      <c r="L275" s="969">
        <f>IF(SUM(G275:J275)=0,0,$L$14+SUM($H$15:H275)-SUM($J$15:J275))</f>
        <v>0</v>
      </c>
      <c r="M275" s="967"/>
      <c r="N275" s="846" t="str">
        <f t="shared" si="5"/>
        <v/>
      </c>
      <c r="O275" s="958"/>
      <c r="P275" s="420"/>
      <c r="Q275" s="420"/>
      <c r="R275" s="420"/>
      <c r="S275" s="420"/>
    </row>
    <row r="276" spans="1:19" hidden="1">
      <c r="A276" s="420"/>
      <c r="B276" s="967" t="str">
        <f>IF($G$9=DULIEU!$P268,DULIEU!$H268,"")</f>
        <v/>
      </c>
      <c r="C276" s="968" t="str">
        <f>IF($G$9=DULIEU!$P268,DULIEU!$D268,"")</f>
        <v/>
      </c>
      <c r="D276" s="967" t="str">
        <f>IF($G$9=DULIEU!$P268,DULIEU!$O268,"")</f>
        <v/>
      </c>
      <c r="E276" s="967" t="str">
        <f>IF($G$8=DULIEU!$V268,DULIEU!$W268,IF($G$8=DULIEU!$W268,DULIEU!$V268,""))</f>
        <v/>
      </c>
      <c r="F276" s="969" t="str">
        <f>IF($G$9=DULIEU!$P268,DULIEU!$T268,"")</f>
        <v/>
      </c>
      <c r="G276" s="969" t="str">
        <f>IF(LEFT($B276,1)="N",DULIEU!$R268,"")</f>
        <v/>
      </c>
      <c r="H276" s="969" t="str">
        <f>IF(LEFT($B276,1)="N",DULIEU!$X268,"")</f>
        <v/>
      </c>
      <c r="I276" s="969" t="str">
        <f>IF(LEFT($B276,1)="X",DULIEU!$S268,"")</f>
        <v/>
      </c>
      <c r="J276" s="969" t="str">
        <f>IF(LEFT($B276,1)="X",DULIEU!$X268,"")</f>
        <v/>
      </c>
      <c r="K276" s="969">
        <f>IF(SUM(G276:J276)=0,0,$K$14+SUM($G$15:G276)-SUM($I$15:I276))</f>
        <v>0</v>
      </c>
      <c r="L276" s="969">
        <f>IF(SUM(G276:J276)=0,0,$L$14+SUM($H$15:H276)-SUM($J$15:J276))</f>
        <v>0</v>
      </c>
      <c r="M276" s="967"/>
      <c r="N276" s="846" t="str">
        <f t="shared" si="5"/>
        <v/>
      </c>
      <c r="O276" s="958"/>
      <c r="P276" s="420"/>
      <c r="Q276" s="420"/>
      <c r="R276" s="420"/>
      <c r="S276" s="420"/>
    </row>
    <row r="277" spans="1:19" hidden="1">
      <c r="A277" s="420"/>
      <c r="B277" s="967" t="str">
        <f>IF($G$9=DULIEU!$P269,DULIEU!$H269,"")</f>
        <v/>
      </c>
      <c r="C277" s="968" t="str">
        <f>IF($G$9=DULIEU!$P269,DULIEU!$D269,"")</f>
        <v/>
      </c>
      <c r="D277" s="967" t="str">
        <f>IF($G$9=DULIEU!$P269,DULIEU!$O269,"")</f>
        <v/>
      </c>
      <c r="E277" s="967" t="str">
        <f>IF($G$8=DULIEU!$V269,DULIEU!$W269,IF($G$8=DULIEU!$W269,DULIEU!$V269,""))</f>
        <v/>
      </c>
      <c r="F277" s="969" t="str">
        <f>IF($G$9=DULIEU!$P269,DULIEU!$T269,"")</f>
        <v/>
      </c>
      <c r="G277" s="969" t="str">
        <f>IF(LEFT($B277,1)="N",DULIEU!$R269,"")</f>
        <v/>
      </c>
      <c r="H277" s="969" t="str">
        <f>IF(LEFT($B277,1)="N",DULIEU!$X269,"")</f>
        <v/>
      </c>
      <c r="I277" s="969" t="str">
        <f>IF(LEFT($B277,1)="X",DULIEU!$S269,"")</f>
        <v/>
      </c>
      <c r="J277" s="969" t="str">
        <f>IF(LEFT($B277,1)="X",DULIEU!$X269,"")</f>
        <v/>
      </c>
      <c r="K277" s="969">
        <f>IF(SUM(G277:J277)=0,0,$K$14+SUM($G$15:G277)-SUM($I$15:I277))</f>
        <v>0</v>
      </c>
      <c r="L277" s="969">
        <f>IF(SUM(G277:J277)=0,0,$L$14+SUM($H$15:H277)-SUM($J$15:J277))</f>
        <v>0</v>
      </c>
      <c r="M277" s="967"/>
      <c r="N277" s="846" t="str">
        <f t="shared" si="5"/>
        <v/>
      </c>
      <c r="O277" s="958"/>
      <c r="P277" s="420"/>
      <c r="Q277" s="420"/>
      <c r="R277" s="420"/>
      <c r="S277" s="420"/>
    </row>
    <row r="278" spans="1:19" hidden="1">
      <c r="A278" s="420"/>
      <c r="B278" s="967" t="str">
        <f>IF($G$9=DULIEU!$P270,DULIEU!$H270,"")</f>
        <v/>
      </c>
      <c r="C278" s="968" t="str">
        <f>IF($G$9=DULIEU!$P270,DULIEU!$D270,"")</f>
        <v/>
      </c>
      <c r="D278" s="967" t="str">
        <f>IF($G$9=DULIEU!$P270,DULIEU!$O270,"")</f>
        <v/>
      </c>
      <c r="E278" s="967" t="str">
        <f>IF($G$8=DULIEU!$V270,DULIEU!$W270,IF($G$8=DULIEU!$W270,DULIEU!$V270,""))</f>
        <v/>
      </c>
      <c r="F278" s="969" t="str">
        <f>IF($G$9=DULIEU!$P270,DULIEU!$T270,"")</f>
        <v/>
      </c>
      <c r="G278" s="969" t="str">
        <f>IF(LEFT($B278,1)="N",DULIEU!$R270,"")</f>
        <v/>
      </c>
      <c r="H278" s="969" t="str">
        <f>IF(LEFT($B278,1)="N",DULIEU!$X270,"")</f>
        <v/>
      </c>
      <c r="I278" s="969" t="str">
        <f>IF(LEFT($B278,1)="X",DULIEU!$S270,"")</f>
        <v/>
      </c>
      <c r="J278" s="969" t="str">
        <f>IF(LEFT($B278,1)="X",DULIEU!$X270,"")</f>
        <v/>
      </c>
      <c r="K278" s="969">
        <f>IF(SUM(G278:J278)=0,0,$K$14+SUM($G$15:G278)-SUM($I$15:I278))</f>
        <v>0</v>
      </c>
      <c r="L278" s="969">
        <f>IF(SUM(G278:J278)=0,0,$L$14+SUM($H$15:H278)-SUM($J$15:J278))</f>
        <v>0</v>
      </c>
      <c r="M278" s="967"/>
      <c r="N278" s="846" t="str">
        <f t="shared" si="5"/>
        <v/>
      </c>
      <c r="O278" s="958"/>
      <c r="P278" s="420"/>
      <c r="Q278" s="420"/>
      <c r="R278" s="420"/>
      <c r="S278" s="420"/>
    </row>
    <row r="279" spans="1:19" hidden="1">
      <c r="A279" s="420"/>
      <c r="B279" s="967" t="str">
        <f>IF($G$9=DULIEU!$P271,DULIEU!$H271,"")</f>
        <v/>
      </c>
      <c r="C279" s="968" t="str">
        <f>IF($G$9=DULIEU!$P271,DULIEU!$D271,"")</f>
        <v/>
      </c>
      <c r="D279" s="967" t="str">
        <f>IF($G$9=DULIEU!$P271,DULIEU!$O271,"")</f>
        <v/>
      </c>
      <c r="E279" s="967" t="str">
        <f>IF($G$8=DULIEU!$V271,DULIEU!$W271,IF($G$8=DULIEU!$W271,DULIEU!$V271,""))</f>
        <v/>
      </c>
      <c r="F279" s="969" t="str">
        <f>IF($G$9=DULIEU!$P271,DULIEU!$T271,"")</f>
        <v/>
      </c>
      <c r="G279" s="969" t="str">
        <f>IF(LEFT($B279,1)="N",DULIEU!$R271,"")</f>
        <v/>
      </c>
      <c r="H279" s="969" t="str">
        <f>IF(LEFT($B279,1)="N",DULIEU!$X271,"")</f>
        <v/>
      </c>
      <c r="I279" s="969" t="str">
        <f>IF(LEFT($B279,1)="X",DULIEU!$S271,"")</f>
        <v/>
      </c>
      <c r="J279" s="969" t="str">
        <f>IF(LEFT($B279,1)="X",DULIEU!$X271,"")</f>
        <v/>
      </c>
      <c r="K279" s="969">
        <f>IF(SUM(G279:J279)=0,0,$K$14+SUM($G$15:G279)-SUM($I$15:I279))</f>
        <v>0</v>
      </c>
      <c r="L279" s="969">
        <f>IF(SUM(G279:J279)=0,0,$L$14+SUM($H$15:H279)-SUM($J$15:J279))</f>
        <v>0</v>
      </c>
      <c r="M279" s="967"/>
      <c r="N279" s="846" t="str">
        <f t="shared" si="5"/>
        <v/>
      </c>
      <c r="O279" s="958"/>
      <c r="P279" s="420"/>
      <c r="Q279" s="420"/>
      <c r="R279" s="420"/>
      <c r="S279" s="420"/>
    </row>
    <row r="280" spans="1:19" hidden="1">
      <c r="A280" s="420"/>
      <c r="B280" s="967" t="str">
        <f>IF($G$9=DULIEU!$P272,DULIEU!$H272,"")</f>
        <v/>
      </c>
      <c r="C280" s="968" t="str">
        <f>IF($G$9=DULIEU!$P272,DULIEU!$D272,"")</f>
        <v/>
      </c>
      <c r="D280" s="967" t="str">
        <f>IF($G$9=DULIEU!$P272,DULIEU!$O272,"")</f>
        <v/>
      </c>
      <c r="E280" s="967" t="str">
        <f>IF($G$8=DULIEU!$V272,DULIEU!$W272,IF($G$8=DULIEU!$W272,DULIEU!$V272,""))</f>
        <v/>
      </c>
      <c r="F280" s="969" t="str">
        <f>IF($G$9=DULIEU!$P272,DULIEU!$T272,"")</f>
        <v/>
      </c>
      <c r="G280" s="969" t="str">
        <f>IF(LEFT($B280,1)="N",DULIEU!$R272,"")</f>
        <v/>
      </c>
      <c r="H280" s="969" t="str">
        <f>IF(LEFT($B280,1)="N",DULIEU!$X272,"")</f>
        <v/>
      </c>
      <c r="I280" s="969" t="str">
        <f>IF(LEFT($B280,1)="X",DULIEU!$S272,"")</f>
        <v/>
      </c>
      <c r="J280" s="969" t="str">
        <f>IF(LEFT($B280,1)="X",DULIEU!$X272,"")</f>
        <v/>
      </c>
      <c r="K280" s="969">
        <f>IF(SUM(G280:J280)=0,0,$K$14+SUM($G$15:G280)-SUM($I$15:I280))</f>
        <v>0</v>
      </c>
      <c r="L280" s="969">
        <f>IF(SUM(G280:J280)=0,0,$L$14+SUM($H$15:H280)-SUM($J$15:J280))</f>
        <v>0</v>
      </c>
      <c r="M280" s="967"/>
      <c r="N280" s="846" t="str">
        <f t="shared" si="5"/>
        <v/>
      </c>
      <c r="O280" s="958"/>
      <c r="P280" s="420"/>
      <c r="Q280" s="420"/>
      <c r="R280" s="420"/>
      <c r="S280" s="420"/>
    </row>
    <row r="281" spans="1:19" hidden="1">
      <c r="A281" s="420"/>
      <c r="B281" s="967" t="str">
        <f>IF($G$9=DULIEU!$P273,DULIEU!$H273,"")</f>
        <v/>
      </c>
      <c r="C281" s="968" t="str">
        <f>IF($G$9=DULIEU!$P273,DULIEU!$D273,"")</f>
        <v/>
      </c>
      <c r="D281" s="967" t="str">
        <f>IF($G$9=DULIEU!$P273,DULIEU!$O273,"")</f>
        <v/>
      </c>
      <c r="E281" s="967" t="str">
        <f>IF($G$8=DULIEU!$V273,DULIEU!$W273,IF($G$8=DULIEU!$W273,DULIEU!$V273,""))</f>
        <v/>
      </c>
      <c r="F281" s="969" t="str">
        <f>IF($G$9=DULIEU!$P273,DULIEU!$T273,"")</f>
        <v/>
      </c>
      <c r="G281" s="969" t="str">
        <f>IF(LEFT($B281,1)="N",DULIEU!$R273,"")</f>
        <v/>
      </c>
      <c r="H281" s="969" t="str">
        <f>IF(LEFT($B281,1)="N",DULIEU!$X273,"")</f>
        <v/>
      </c>
      <c r="I281" s="969" t="str">
        <f>IF(LEFT($B281,1)="X",DULIEU!$S273,"")</f>
        <v/>
      </c>
      <c r="J281" s="969" t="str">
        <f>IF(LEFT($B281,1)="X",DULIEU!$X273,"")</f>
        <v/>
      </c>
      <c r="K281" s="969">
        <f>IF(SUM(G281:J281)=0,0,$K$14+SUM($G$15:G281)-SUM($I$15:I281))</f>
        <v>0</v>
      </c>
      <c r="L281" s="969">
        <f>IF(SUM(G281:J281)=0,0,$L$14+SUM($H$15:H281)-SUM($J$15:J281))</f>
        <v>0</v>
      </c>
      <c r="M281" s="967"/>
      <c r="N281" s="846" t="str">
        <f t="shared" si="5"/>
        <v/>
      </c>
      <c r="O281" s="958"/>
      <c r="P281" s="420"/>
      <c r="Q281" s="420"/>
      <c r="R281" s="420"/>
      <c r="S281" s="420"/>
    </row>
    <row r="282" spans="1:19" hidden="1">
      <c r="A282" s="420"/>
      <c r="B282" s="967" t="str">
        <f>IF($G$9=DULIEU!$P274,DULIEU!$H274,"")</f>
        <v/>
      </c>
      <c r="C282" s="968" t="str">
        <f>IF($G$9=DULIEU!$P274,DULIEU!$D274,"")</f>
        <v/>
      </c>
      <c r="D282" s="967" t="str">
        <f>IF($G$9=DULIEU!$P274,DULIEU!$O274,"")</f>
        <v/>
      </c>
      <c r="E282" s="967" t="str">
        <f>IF($G$8=DULIEU!$V274,DULIEU!$W274,IF($G$8=DULIEU!$W274,DULIEU!$V274,""))</f>
        <v/>
      </c>
      <c r="F282" s="969" t="str">
        <f>IF($G$9=DULIEU!$P274,DULIEU!$T274,"")</f>
        <v/>
      </c>
      <c r="G282" s="969" t="str">
        <f>IF(LEFT($B282,1)="N",DULIEU!$R274,"")</f>
        <v/>
      </c>
      <c r="H282" s="969" t="str">
        <f>IF(LEFT($B282,1)="N",DULIEU!$X274,"")</f>
        <v/>
      </c>
      <c r="I282" s="969" t="str">
        <f>IF(LEFT($B282,1)="X",DULIEU!$S274,"")</f>
        <v/>
      </c>
      <c r="J282" s="969" t="str">
        <f>IF(LEFT($B282,1)="X",DULIEU!$X274,"")</f>
        <v/>
      </c>
      <c r="K282" s="969">
        <f>IF(SUM(G282:J282)=0,0,$K$14+SUM($G$15:G282)-SUM($I$15:I282))</f>
        <v>0</v>
      </c>
      <c r="L282" s="969">
        <f>IF(SUM(G282:J282)=0,0,$L$14+SUM($H$15:H282)-SUM($J$15:J282))</f>
        <v>0</v>
      </c>
      <c r="M282" s="967"/>
      <c r="N282" s="846" t="str">
        <f t="shared" si="5"/>
        <v/>
      </c>
      <c r="O282" s="958"/>
      <c r="P282" s="420"/>
      <c r="Q282" s="420"/>
      <c r="R282" s="420"/>
      <c r="S282" s="420"/>
    </row>
    <row r="283" spans="1:19" hidden="1">
      <c r="A283" s="420"/>
      <c r="B283" s="967" t="str">
        <f>IF($G$9=DULIEU!$P275,DULIEU!$H275,"")</f>
        <v/>
      </c>
      <c r="C283" s="968" t="str">
        <f>IF($G$9=DULIEU!$P275,DULIEU!$D275,"")</f>
        <v/>
      </c>
      <c r="D283" s="967" t="str">
        <f>IF($G$9=DULIEU!$P275,DULIEU!$O275,"")</f>
        <v/>
      </c>
      <c r="E283" s="967" t="str">
        <f>IF($G$8=DULIEU!$V275,DULIEU!$W275,IF($G$8=DULIEU!$W275,DULIEU!$V275,""))</f>
        <v/>
      </c>
      <c r="F283" s="969" t="str">
        <f>IF($G$9=DULIEU!$P275,DULIEU!$T275,"")</f>
        <v/>
      </c>
      <c r="G283" s="969" t="str">
        <f>IF(LEFT($B283,1)="N",DULIEU!$R275,"")</f>
        <v/>
      </c>
      <c r="H283" s="969" t="str">
        <f>IF(LEFT($B283,1)="N",DULIEU!$X275,"")</f>
        <v/>
      </c>
      <c r="I283" s="969" t="str">
        <f>IF(LEFT($B283,1)="X",DULIEU!$S275,"")</f>
        <v/>
      </c>
      <c r="J283" s="969" t="str">
        <f>IF(LEFT($B283,1)="X",DULIEU!$X275,"")</f>
        <v/>
      </c>
      <c r="K283" s="969">
        <f>IF(SUM(G283:J283)=0,0,$K$14+SUM($G$15:G283)-SUM($I$15:I283))</f>
        <v>0</v>
      </c>
      <c r="L283" s="969">
        <f>IF(SUM(G283:J283)=0,0,$L$14+SUM($H$15:H283)-SUM($J$15:J283))</f>
        <v>0</v>
      </c>
      <c r="M283" s="967"/>
      <c r="N283" s="846" t="str">
        <f t="shared" si="5"/>
        <v/>
      </c>
      <c r="O283" s="958"/>
      <c r="P283" s="420"/>
      <c r="Q283" s="420"/>
      <c r="R283" s="420"/>
      <c r="S283" s="420"/>
    </row>
    <row r="284" spans="1:19" hidden="1">
      <c r="A284" s="420"/>
      <c r="B284" s="967" t="str">
        <f>IF($G$9=DULIEU!$P276,DULIEU!$H276,"")</f>
        <v/>
      </c>
      <c r="C284" s="968" t="str">
        <f>IF($G$9=DULIEU!$P276,DULIEU!$D276,"")</f>
        <v/>
      </c>
      <c r="D284" s="967" t="str">
        <f>IF($G$9=DULIEU!$P276,DULIEU!$O276,"")</f>
        <v/>
      </c>
      <c r="E284" s="967" t="str">
        <f>IF($G$8=DULIEU!$V276,DULIEU!$W276,IF($G$8=DULIEU!$W276,DULIEU!$V276,""))</f>
        <v/>
      </c>
      <c r="F284" s="969" t="str">
        <f>IF($G$9=DULIEU!$P276,DULIEU!$T276,"")</f>
        <v/>
      </c>
      <c r="G284" s="969" t="str">
        <f>IF(LEFT($B284,1)="N",DULIEU!$R276,"")</f>
        <v/>
      </c>
      <c r="H284" s="969" t="str">
        <f>IF(LEFT($B284,1)="N",DULIEU!$X276,"")</f>
        <v/>
      </c>
      <c r="I284" s="969" t="str">
        <f>IF(LEFT($B284,1)="X",DULIEU!$S276,"")</f>
        <v/>
      </c>
      <c r="J284" s="969" t="str">
        <f>IF(LEFT($B284,1)="X",DULIEU!$X276,"")</f>
        <v/>
      </c>
      <c r="K284" s="969">
        <f>IF(SUM(G284:J284)=0,0,$K$14+SUM($G$15:G284)-SUM($I$15:I284))</f>
        <v>0</v>
      </c>
      <c r="L284" s="969">
        <f>IF(SUM(G284:J284)=0,0,$L$14+SUM($H$15:H284)-SUM($J$15:J284))</f>
        <v>0</v>
      </c>
      <c r="M284" s="967"/>
      <c r="N284" s="846" t="str">
        <f t="shared" si="5"/>
        <v/>
      </c>
      <c r="O284" s="958"/>
      <c r="P284" s="420"/>
      <c r="Q284" s="420"/>
      <c r="R284" s="420"/>
      <c r="S284" s="420"/>
    </row>
    <row r="285" spans="1:19" hidden="1">
      <c r="A285" s="420"/>
      <c r="B285" s="967" t="str">
        <f>IF($G$9=DULIEU!$P277,DULIEU!$H277,"")</f>
        <v/>
      </c>
      <c r="C285" s="968" t="str">
        <f>IF($G$9=DULIEU!$P277,DULIEU!$D277,"")</f>
        <v/>
      </c>
      <c r="D285" s="967" t="str">
        <f>IF($G$9=DULIEU!$P277,DULIEU!$O277,"")</f>
        <v/>
      </c>
      <c r="E285" s="967" t="str">
        <f>IF($G$8=DULIEU!$V277,DULIEU!$W277,IF($G$8=DULIEU!$W277,DULIEU!$V277,""))</f>
        <v/>
      </c>
      <c r="F285" s="969" t="str">
        <f>IF($G$9=DULIEU!$P277,DULIEU!$T277,"")</f>
        <v/>
      </c>
      <c r="G285" s="969" t="str">
        <f>IF(LEFT($B285,1)="N",DULIEU!$R277,"")</f>
        <v/>
      </c>
      <c r="H285" s="969" t="str">
        <f>IF(LEFT($B285,1)="N",DULIEU!$X277,"")</f>
        <v/>
      </c>
      <c r="I285" s="969" t="str">
        <f>IF(LEFT($B285,1)="X",DULIEU!$S277,"")</f>
        <v/>
      </c>
      <c r="J285" s="969" t="str">
        <f>IF(LEFT($B285,1)="X",DULIEU!$X277,"")</f>
        <v/>
      </c>
      <c r="K285" s="969">
        <f>IF(SUM(G285:J285)=0,0,$K$14+SUM($G$15:G285)-SUM($I$15:I285))</f>
        <v>0</v>
      </c>
      <c r="L285" s="969">
        <f>IF(SUM(G285:J285)=0,0,$L$14+SUM($H$15:H285)-SUM($J$15:J285))</f>
        <v>0</v>
      </c>
      <c r="M285" s="967"/>
      <c r="N285" s="846" t="str">
        <f t="shared" si="5"/>
        <v/>
      </c>
      <c r="O285" s="958"/>
      <c r="P285" s="420"/>
      <c r="Q285" s="420"/>
      <c r="R285" s="420"/>
      <c r="S285" s="420"/>
    </row>
    <row r="286" spans="1:19" hidden="1">
      <c r="A286" s="420"/>
      <c r="B286" s="967" t="str">
        <f>IF($G$9=DULIEU!$P278,DULIEU!$H278,"")</f>
        <v/>
      </c>
      <c r="C286" s="968" t="str">
        <f>IF($G$9=DULIEU!$P278,DULIEU!$D278,"")</f>
        <v/>
      </c>
      <c r="D286" s="967" t="str">
        <f>IF($G$9=DULIEU!$P278,DULIEU!$O278,"")</f>
        <v/>
      </c>
      <c r="E286" s="967" t="str">
        <f>IF($G$8=DULIEU!$V278,DULIEU!$W278,IF($G$8=DULIEU!$W278,DULIEU!$V278,""))</f>
        <v/>
      </c>
      <c r="F286" s="969" t="str">
        <f>IF($G$9=DULIEU!$P278,DULIEU!$T278,"")</f>
        <v/>
      </c>
      <c r="G286" s="969" t="str">
        <f>IF(LEFT($B286,1)="N",DULIEU!$R278,"")</f>
        <v/>
      </c>
      <c r="H286" s="969" t="str">
        <f>IF(LEFT($B286,1)="N",DULIEU!$X278,"")</f>
        <v/>
      </c>
      <c r="I286" s="969" t="str">
        <f>IF(LEFT($B286,1)="X",DULIEU!$S278,"")</f>
        <v/>
      </c>
      <c r="J286" s="969" t="str">
        <f>IF(LEFT($B286,1)="X",DULIEU!$X278,"")</f>
        <v/>
      </c>
      <c r="K286" s="969">
        <f>IF(SUM(G286:J286)=0,0,$K$14+SUM($G$15:G286)-SUM($I$15:I286))</f>
        <v>0</v>
      </c>
      <c r="L286" s="969">
        <f>IF(SUM(G286:J286)=0,0,$L$14+SUM($H$15:H286)-SUM($J$15:J286))</f>
        <v>0</v>
      </c>
      <c r="M286" s="967"/>
      <c r="N286" s="846" t="str">
        <f t="shared" si="5"/>
        <v/>
      </c>
      <c r="O286" s="958"/>
      <c r="P286" s="420"/>
      <c r="Q286" s="420"/>
      <c r="R286" s="420"/>
      <c r="S286" s="420"/>
    </row>
    <row r="287" spans="1:19" hidden="1">
      <c r="A287" s="420"/>
      <c r="B287" s="967" t="str">
        <f>IF($G$9=DULIEU!$P279,DULIEU!$H279,"")</f>
        <v/>
      </c>
      <c r="C287" s="968" t="str">
        <f>IF($G$9=DULIEU!$P279,DULIEU!$D279,"")</f>
        <v/>
      </c>
      <c r="D287" s="967" t="str">
        <f>IF($G$9=DULIEU!$P279,DULIEU!$O279,"")</f>
        <v/>
      </c>
      <c r="E287" s="967" t="str">
        <f>IF($G$8=DULIEU!$V279,DULIEU!$W279,IF($G$8=DULIEU!$W279,DULIEU!$V279,""))</f>
        <v/>
      </c>
      <c r="F287" s="969" t="str">
        <f>IF($G$9=DULIEU!$P279,DULIEU!$T279,"")</f>
        <v/>
      </c>
      <c r="G287" s="969" t="str">
        <f>IF(LEFT($B287,1)="N",DULIEU!$R279,"")</f>
        <v/>
      </c>
      <c r="H287" s="969" t="str">
        <f>IF(LEFT($B287,1)="N",DULIEU!$X279,"")</f>
        <v/>
      </c>
      <c r="I287" s="969" t="str">
        <f>IF(LEFT($B287,1)="X",DULIEU!$S279,"")</f>
        <v/>
      </c>
      <c r="J287" s="969" t="str">
        <f>IF(LEFT($B287,1)="X",DULIEU!$X279,"")</f>
        <v/>
      </c>
      <c r="K287" s="969">
        <f>IF(SUM(G287:J287)=0,0,$K$14+SUM($G$15:G287)-SUM($I$15:I287))</f>
        <v>0</v>
      </c>
      <c r="L287" s="969">
        <f>IF(SUM(G287:J287)=0,0,$L$14+SUM($H$15:H287)-SUM($J$15:J287))</f>
        <v>0</v>
      </c>
      <c r="M287" s="967"/>
      <c r="N287" s="846" t="str">
        <f t="shared" si="5"/>
        <v/>
      </c>
      <c r="O287" s="958"/>
      <c r="P287" s="420"/>
      <c r="Q287" s="420"/>
      <c r="R287" s="420"/>
      <c r="S287" s="420"/>
    </row>
    <row r="288" spans="1:19" hidden="1">
      <c r="A288" s="420"/>
      <c r="B288" s="967" t="str">
        <f>IF($G$9=DULIEU!$P280,DULIEU!$H280,"")</f>
        <v/>
      </c>
      <c r="C288" s="968" t="str">
        <f>IF($G$9=DULIEU!$P280,DULIEU!$D280,"")</f>
        <v/>
      </c>
      <c r="D288" s="967" t="str">
        <f>IF($G$9=DULIEU!$P280,DULIEU!$O280,"")</f>
        <v/>
      </c>
      <c r="E288" s="967" t="str">
        <f>IF($G$8=DULIEU!$V280,DULIEU!$W280,IF($G$8=DULIEU!$W280,DULIEU!$V280,""))</f>
        <v/>
      </c>
      <c r="F288" s="969" t="str">
        <f>IF($G$9=DULIEU!$P280,DULIEU!$T280,"")</f>
        <v/>
      </c>
      <c r="G288" s="969" t="str">
        <f>IF(LEFT($B288,1)="N",DULIEU!$R280,"")</f>
        <v/>
      </c>
      <c r="H288" s="969" t="str">
        <f>IF(LEFT($B288,1)="N",DULIEU!$X280,"")</f>
        <v/>
      </c>
      <c r="I288" s="969" t="str">
        <f>IF(LEFT($B288,1)="X",DULIEU!$S280,"")</f>
        <v/>
      </c>
      <c r="J288" s="969" t="str">
        <f>IF(LEFT($B288,1)="X",DULIEU!$X280,"")</f>
        <v/>
      </c>
      <c r="K288" s="969">
        <f>IF(SUM(G288:J288)=0,0,$K$14+SUM($G$15:G288)-SUM($I$15:I288))</f>
        <v>0</v>
      </c>
      <c r="L288" s="969">
        <f>IF(SUM(G288:J288)=0,0,$L$14+SUM($H$15:H288)-SUM($J$15:J288))</f>
        <v>0</v>
      </c>
      <c r="M288" s="967"/>
      <c r="N288" s="846" t="str">
        <f t="shared" si="5"/>
        <v/>
      </c>
      <c r="O288" s="958"/>
      <c r="P288" s="420"/>
      <c r="Q288" s="420"/>
      <c r="R288" s="420"/>
      <c r="S288" s="420"/>
    </row>
    <row r="289" spans="1:19" hidden="1">
      <c r="A289" s="420"/>
      <c r="B289" s="967" t="str">
        <f>IF($G$9=DULIEU!$P281,DULIEU!$H281,"")</f>
        <v/>
      </c>
      <c r="C289" s="968" t="str">
        <f>IF($G$9=DULIEU!$P281,DULIEU!$D281,"")</f>
        <v/>
      </c>
      <c r="D289" s="967" t="str">
        <f>IF($G$9=DULIEU!$P281,DULIEU!$O281,"")</f>
        <v/>
      </c>
      <c r="E289" s="967" t="str">
        <f>IF($G$8=DULIEU!$V281,DULIEU!$W281,IF($G$8=DULIEU!$W281,DULIEU!$V281,""))</f>
        <v/>
      </c>
      <c r="F289" s="969" t="str">
        <f>IF($G$9=DULIEU!$P281,DULIEU!$T281,"")</f>
        <v/>
      </c>
      <c r="G289" s="969" t="str">
        <f>IF(LEFT($B289,1)="N",DULIEU!$R281,"")</f>
        <v/>
      </c>
      <c r="H289" s="969" t="str">
        <f>IF(LEFT($B289,1)="N",DULIEU!$X281,"")</f>
        <v/>
      </c>
      <c r="I289" s="969" t="str">
        <f>IF(LEFT($B289,1)="X",DULIEU!$S281,"")</f>
        <v/>
      </c>
      <c r="J289" s="969" t="str">
        <f>IF(LEFT($B289,1)="X",DULIEU!$X281,"")</f>
        <v/>
      </c>
      <c r="K289" s="969">
        <f>IF(SUM(G289:J289)=0,0,$K$14+SUM($G$15:G289)-SUM($I$15:I289))</f>
        <v>0</v>
      </c>
      <c r="L289" s="969">
        <f>IF(SUM(G289:J289)=0,0,$L$14+SUM($H$15:H289)-SUM($J$15:J289))</f>
        <v>0</v>
      </c>
      <c r="M289" s="967"/>
      <c r="N289" s="846" t="str">
        <f t="shared" si="5"/>
        <v/>
      </c>
      <c r="O289" s="958"/>
      <c r="P289" s="420"/>
      <c r="Q289" s="420"/>
      <c r="R289" s="420"/>
      <c r="S289" s="420"/>
    </row>
    <row r="290" spans="1:19" hidden="1">
      <c r="A290" s="420"/>
      <c r="B290" s="967" t="str">
        <f>IF($G$9=DULIEU!$P282,DULIEU!$H282,"")</f>
        <v/>
      </c>
      <c r="C290" s="968" t="str">
        <f>IF($G$9=DULIEU!$P282,DULIEU!$D282,"")</f>
        <v/>
      </c>
      <c r="D290" s="967" t="str">
        <f>IF($G$9=DULIEU!$P282,DULIEU!$O282,"")</f>
        <v/>
      </c>
      <c r="E290" s="967" t="str">
        <f>IF($G$8=DULIEU!$V282,DULIEU!$W282,IF($G$8=DULIEU!$W282,DULIEU!$V282,""))</f>
        <v/>
      </c>
      <c r="F290" s="969" t="str">
        <f>IF($G$9=DULIEU!$P282,DULIEU!$T282,"")</f>
        <v/>
      </c>
      <c r="G290" s="969" t="str">
        <f>IF(LEFT($B290,1)="N",DULIEU!$R282,"")</f>
        <v/>
      </c>
      <c r="H290" s="969" t="str">
        <f>IF(LEFT($B290,1)="N",DULIEU!$X282,"")</f>
        <v/>
      </c>
      <c r="I290" s="969" t="str">
        <f>IF(LEFT($B290,1)="X",DULIEU!$S282,"")</f>
        <v/>
      </c>
      <c r="J290" s="969" t="str">
        <f>IF(LEFT($B290,1)="X",DULIEU!$X282,"")</f>
        <v/>
      </c>
      <c r="K290" s="969">
        <f>IF(SUM(G290:J290)=0,0,$K$14+SUM($G$15:G290)-SUM($I$15:I290))</f>
        <v>0</v>
      </c>
      <c r="L290" s="969">
        <f>IF(SUM(G290:J290)=0,0,$L$14+SUM($H$15:H290)-SUM($J$15:J290))</f>
        <v>0</v>
      </c>
      <c r="M290" s="967"/>
      <c r="N290" s="846" t="str">
        <f t="shared" si="5"/>
        <v/>
      </c>
      <c r="O290" s="958"/>
      <c r="P290" s="420"/>
      <c r="Q290" s="420"/>
      <c r="R290" s="420"/>
      <c r="S290" s="420"/>
    </row>
    <row r="291" spans="1:19" hidden="1">
      <c r="A291" s="420"/>
      <c r="B291" s="967" t="str">
        <f>IF($G$9=DULIEU!$P283,DULIEU!$H283,"")</f>
        <v/>
      </c>
      <c r="C291" s="968" t="str">
        <f>IF($G$9=DULIEU!$P283,DULIEU!$D283,"")</f>
        <v/>
      </c>
      <c r="D291" s="967" t="str">
        <f>IF($G$9=DULIEU!$P283,DULIEU!$O283,"")</f>
        <v/>
      </c>
      <c r="E291" s="967" t="str">
        <f>IF($G$8=DULIEU!$V283,DULIEU!$W283,IF($G$8=DULIEU!$W283,DULIEU!$V283,""))</f>
        <v/>
      </c>
      <c r="F291" s="969" t="str">
        <f>IF($G$9=DULIEU!$P283,DULIEU!$T283,"")</f>
        <v/>
      </c>
      <c r="G291" s="969" t="str">
        <f>IF(LEFT($B291,1)="N",DULIEU!$R283,"")</f>
        <v/>
      </c>
      <c r="H291" s="969" t="str">
        <f>IF(LEFT($B291,1)="N",DULIEU!$X283,"")</f>
        <v/>
      </c>
      <c r="I291" s="969" t="str">
        <f>IF(LEFT($B291,1)="X",DULIEU!$S283,"")</f>
        <v/>
      </c>
      <c r="J291" s="969" t="str">
        <f>IF(LEFT($B291,1)="X",DULIEU!$X283,"")</f>
        <v/>
      </c>
      <c r="K291" s="969">
        <f>IF(SUM(G291:J291)=0,0,$K$14+SUM($G$15:G291)-SUM($I$15:I291))</f>
        <v>0</v>
      </c>
      <c r="L291" s="969">
        <f>IF(SUM(G291:J291)=0,0,$L$14+SUM($H$15:H291)-SUM($J$15:J291))</f>
        <v>0</v>
      </c>
      <c r="M291" s="967"/>
      <c r="N291" s="846" t="str">
        <f t="shared" si="5"/>
        <v/>
      </c>
      <c r="O291" s="958"/>
      <c r="P291" s="420"/>
      <c r="Q291" s="420"/>
      <c r="R291" s="420"/>
      <c r="S291" s="420"/>
    </row>
    <row r="292" spans="1:19" hidden="1">
      <c r="A292" s="420"/>
      <c r="B292" s="967" t="str">
        <f>IF($G$9=DULIEU!$P284,DULIEU!$H284,"")</f>
        <v/>
      </c>
      <c r="C292" s="968" t="str">
        <f>IF($G$9=DULIEU!$P284,DULIEU!$D284,"")</f>
        <v/>
      </c>
      <c r="D292" s="967" t="str">
        <f>IF($G$9=DULIEU!$P284,DULIEU!$O284,"")</f>
        <v/>
      </c>
      <c r="E292" s="967" t="str">
        <f>IF($G$8=DULIEU!$V284,DULIEU!$W284,IF($G$8=DULIEU!$W284,DULIEU!$V284,""))</f>
        <v/>
      </c>
      <c r="F292" s="969" t="str">
        <f>IF($G$9=DULIEU!$P284,DULIEU!$T284,"")</f>
        <v/>
      </c>
      <c r="G292" s="969" t="str">
        <f>IF(LEFT($B292,1)="N",DULIEU!$R284,"")</f>
        <v/>
      </c>
      <c r="H292" s="969" t="str">
        <f>IF(LEFT($B292,1)="N",DULIEU!$X284,"")</f>
        <v/>
      </c>
      <c r="I292" s="969" t="str">
        <f>IF(LEFT($B292,1)="X",DULIEU!$S284,"")</f>
        <v/>
      </c>
      <c r="J292" s="969" t="str">
        <f>IF(LEFT($B292,1)="X",DULIEU!$X284,"")</f>
        <v/>
      </c>
      <c r="K292" s="969">
        <f>IF(SUM(G292:J292)=0,0,$K$14+SUM($G$15:G292)-SUM($I$15:I292))</f>
        <v>0</v>
      </c>
      <c r="L292" s="969">
        <f>IF(SUM(G292:J292)=0,0,$L$14+SUM($H$15:H292)-SUM($J$15:J292))</f>
        <v>0</v>
      </c>
      <c r="M292" s="967"/>
      <c r="N292" s="846" t="str">
        <f t="shared" si="5"/>
        <v/>
      </c>
      <c r="O292" s="958"/>
      <c r="P292" s="420"/>
      <c r="Q292" s="420"/>
      <c r="R292" s="420"/>
      <c r="S292" s="420"/>
    </row>
    <row r="293" spans="1:19" hidden="1">
      <c r="A293" s="420"/>
      <c r="B293" s="967" t="str">
        <f>IF($G$9=DULIEU!$P285,DULIEU!$H285,"")</f>
        <v/>
      </c>
      <c r="C293" s="968" t="str">
        <f>IF($G$9=DULIEU!$P285,DULIEU!$D285,"")</f>
        <v/>
      </c>
      <c r="D293" s="967" t="str">
        <f>IF($G$9=DULIEU!$P285,DULIEU!$O285,"")</f>
        <v/>
      </c>
      <c r="E293" s="967" t="str">
        <f>IF($G$8=DULIEU!$V285,DULIEU!$W285,IF($G$8=DULIEU!$W285,DULIEU!$V285,""))</f>
        <v/>
      </c>
      <c r="F293" s="969" t="str">
        <f>IF($G$9=DULIEU!$P285,DULIEU!$T285,"")</f>
        <v/>
      </c>
      <c r="G293" s="969" t="str">
        <f>IF(LEFT($B293,1)="N",DULIEU!$R285,"")</f>
        <v/>
      </c>
      <c r="H293" s="969" t="str">
        <f>IF(LEFT($B293,1)="N",DULIEU!$X285,"")</f>
        <v/>
      </c>
      <c r="I293" s="969" t="str">
        <f>IF(LEFT($B293,1)="X",DULIEU!$S285,"")</f>
        <v/>
      </c>
      <c r="J293" s="969" t="str">
        <f>IF(LEFT($B293,1)="X",DULIEU!$X285,"")</f>
        <v/>
      </c>
      <c r="K293" s="969">
        <f>IF(SUM(G293:J293)=0,0,$K$14+SUM($G$15:G293)-SUM($I$15:I293))</f>
        <v>0</v>
      </c>
      <c r="L293" s="969">
        <f>IF(SUM(G293:J293)=0,0,$L$14+SUM($H$15:H293)-SUM($J$15:J293))</f>
        <v>0</v>
      </c>
      <c r="M293" s="967"/>
      <c r="N293" s="846" t="str">
        <f t="shared" si="5"/>
        <v/>
      </c>
      <c r="O293" s="958"/>
      <c r="P293" s="420"/>
      <c r="Q293" s="420"/>
      <c r="R293" s="420"/>
      <c r="S293" s="420"/>
    </row>
    <row r="294" spans="1:19" hidden="1">
      <c r="A294" s="420"/>
      <c r="B294" s="967" t="str">
        <f>IF($G$9=DULIEU!$P286,DULIEU!$H286,"")</f>
        <v/>
      </c>
      <c r="C294" s="968" t="str">
        <f>IF($G$9=DULIEU!$P286,DULIEU!$D286,"")</f>
        <v/>
      </c>
      <c r="D294" s="967" t="str">
        <f>IF($G$9=DULIEU!$P286,DULIEU!$O286,"")</f>
        <v/>
      </c>
      <c r="E294" s="967" t="str">
        <f>IF($G$8=DULIEU!$V286,DULIEU!$W286,IF($G$8=DULIEU!$W286,DULIEU!$V286,""))</f>
        <v/>
      </c>
      <c r="F294" s="969" t="str">
        <f>IF($G$9=DULIEU!$P286,DULIEU!$T286,"")</f>
        <v/>
      </c>
      <c r="G294" s="969" t="str">
        <f>IF(LEFT($B294,1)="N",DULIEU!$R286,"")</f>
        <v/>
      </c>
      <c r="H294" s="969" t="str">
        <f>IF(LEFT($B294,1)="N",DULIEU!$X286,"")</f>
        <v/>
      </c>
      <c r="I294" s="969" t="str">
        <f>IF(LEFT($B294,1)="X",DULIEU!$S286,"")</f>
        <v/>
      </c>
      <c r="J294" s="969" t="str">
        <f>IF(LEFT($B294,1)="X",DULIEU!$X286,"")</f>
        <v/>
      </c>
      <c r="K294" s="969">
        <f>IF(SUM(G294:J294)=0,0,$K$14+SUM($G$15:G294)-SUM($I$15:I294))</f>
        <v>0</v>
      </c>
      <c r="L294" s="969">
        <f>IF(SUM(G294:J294)=0,0,$L$14+SUM($H$15:H294)-SUM($J$15:J294))</f>
        <v>0</v>
      </c>
      <c r="M294" s="967"/>
      <c r="N294" s="846" t="str">
        <f t="shared" si="5"/>
        <v/>
      </c>
      <c r="O294" s="958"/>
      <c r="P294" s="420"/>
      <c r="Q294" s="420"/>
      <c r="R294" s="420"/>
      <c r="S294" s="420"/>
    </row>
    <row r="295" spans="1:19" hidden="1">
      <c r="A295" s="420"/>
      <c r="B295" s="967" t="str">
        <f>IF($G$9=DULIEU!$P287,DULIEU!$H287,"")</f>
        <v/>
      </c>
      <c r="C295" s="968" t="str">
        <f>IF($G$9=DULIEU!$P287,DULIEU!$D287,"")</f>
        <v/>
      </c>
      <c r="D295" s="967" t="str">
        <f>IF($G$9=DULIEU!$P287,DULIEU!$O287,"")</f>
        <v/>
      </c>
      <c r="E295" s="967" t="str">
        <f>IF($G$8=DULIEU!$V287,DULIEU!$W287,IF($G$8=DULIEU!$W287,DULIEU!$V287,""))</f>
        <v/>
      </c>
      <c r="F295" s="969" t="str">
        <f>IF($G$9=DULIEU!$P287,DULIEU!$T287,"")</f>
        <v/>
      </c>
      <c r="G295" s="969" t="str">
        <f>IF(LEFT($B295,1)="N",DULIEU!$R287,"")</f>
        <v/>
      </c>
      <c r="H295" s="969" t="str">
        <f>IF(LEFT($B295,1)="N",DULIEU!$X287,"")</f>
        <v/>
      </c>
      <c r="I295" s="969" t="str">
        <f>IF(LEFT($B295,1)="X",DULIEU!$S287,"")</f>
        <v/>
      </c>
      <c r="J295" s="969" t="str">
        <f>IF(LEFT($B295,1)="X",DULIEU!$X287,"")</f>
        <v/>
      </c>
      <c r="K295" s="969">
        <f>IF(SUM(G295:J295)=0,0,$K$14+SUM($G$15:G295)-SUM($I$15:I295))</f>
        <v>0</v>
      </c>
      <c r="L295" s="969">
        <f>IF(SUM(G295:J295)=0,0,$L$14+SUM($H$15:H295)-SUM($J$15:J295))</f>
        <v>0</v>
      </c>
      <c r="M295" s="967"/>
      <c r="N295" s="846" t="str">
        <f t="shared" si="5"/>
        <v/>
      </c>
      <c r="O295" s="958"/>
      <c r="P295" s="420"/>
      <c r="Q295" s="420"/>
      <c r="R295" s="420"/>
      <c r="S295" s="420"/>
    </row>
    <row r="296" spans="1:19" hidden="1">
      <c r="A296" s="420"/>
      <c r="B296" s="967" t="str">
        <f>IF($G$9=DULIEU!$P288,DULIEU!$H288,"")</f>
        <v/>
      </c>
      <c r="C296" s="968" t="str">
        <f>IF($G$9=DULIEU!$P288,DULIEU!$D288,"")</f>
        <v/>
      </c>
      <c r="D296" s="967" t="str">
        <f>IF($G$9=DULIEU!$P288,DULIEU!$O288,"")</f>
        <v/>
      </c>
      <c r="E296" s="967" t="str">
        <f>IF($G$8=DULIEU!$V288,DULIEU!$W288,IF($G$8=DULIEU!$W288,DULIEU!$V288,""))</f>
        <v/>
      </c>
      <c r="F296" s="969" t="str">
        <f>IF($G$9=DULIEU!$P288,DULIEU!$T288,"")</f>
        <v/>
      </c>
      <c r="G296" s="969" t="str">
        <f>IF(LEFT($B296,1)="N",DULIEU!$R288,"")</f>
        <v/>
      </c>
      <c r="H296" s="969" t="str">
        <f>IF(LEFT($B296,1)="N",DULIEU!$X288,"")</f>
        <v/>
      </c>
      <c r="I296" s="969" t="str">
        <f>IF(LEFT($B296,1)="X",DULIEU!$S288,"")</f>
        <v/>
      </c>
      <c r="J296" s="969" t="str">
        <f>IF(LEFT($B296,1)="X",DULIEU!$X288,"")</f>
        <v/>
      </c>
      <c r="K296" s="969">
        <f>IF(SUM(G296:J296)=0,0,$K$14+SUM($G$15:G296)-SUM($I$15:I296))</f>
        <v>0</v>
      </c>
      <c r="L296" s="969">
        <f>IF(SUM(G296:J296)=0,0,$L$14+SUM($H$15:H296)-SUM($J$15:J296))</f>
        <v>0</v>
      </c>
      <c r="M296" s="967"/>
      <c r="N296" s="846" t="str">
        <f t="shared" si="5"/>
        <v/>
      </c>
      <c r="O296" s="958"/>
      <c r="P296" s="420"/>
      <c r="Q296" s="420"/>
      <c r="R296" s="420"/>
      <c r="S296" s="420"/>
    </row>
    <row r="297" spans="1:19" hidden="1">
      <c r="A297" s="420"/>
      <c r="B297" s="967" t="str">
        <f>IF($G$9=DULIEU!$P289,DULIEU!$H289,"")</f>
        <v/>
      </c>
      <c r="C297" s="968" t="str">
        <f>IF($G$9=DULIEU!$P289,DULIEU!$D289,"")</f>
        <v/>
      </c>
      <c r="D297" s="967" t="str">
        <f>IF($G$9=DULIEU!$P289,DULIEU!$O289,"")</f>
        <v/>
      </c>
      <c r="E297" s="967" t="str">
        <f>IF($G$8=DULIEU!$V289,DULIEU!$W289,IF($G$8=DULIEU!$W289,DULIEU!$V289,""))</f>
        <v/>
      </c>
      <c r="F297" s="969" t="str">
        <f>IF($G$9=DULIEU!$P289,DULIEU!$T289,"")</f>
        <v/>
      </c>
      <c r="G297" s="969" t="str">
        <f>IF(LEFT($B297,1)="N",DULIEU!$R289,"")</f>
        <v/>
      </c>
      <c r="H297" s="969" t="str">
        <f>IF(LEFT($B297,1)="N",DULIEU!$X289,"")</f>
        <v/>
      </c>
      <c r="I297" s="969" t="str">
        <f>IF(LEFT($B297,1)="X",DULIEU!$S289,"")</f>
        <v/>
      </c>
      <c r="J297" s="969" t="str">
        <f>IF(LEFT($B297,1)="X",DULIEU!$X289,"")</f>
        <v/>
      </c>
      <c r="K297" s="969">
        <f>IF(SUM(G297:J297)=0,0,$K$14+SUM($G$15:G297)-SUM($I$15:I297))</f>
        <v>0</v>
      </c>
      <c r="L297" s="969">
        <f>IF(SUM(G297:J297)=0,0,$L$14+SUM($H$15:H297)-SUM($J$15:J297))</f>
        <v>0</v>
      </c>
      <c r="M297" s="967"/>
      <c r="N297" s="846" t="str">
        <f t="shared" si="5"/>
        <v/>
      </c>
      <c r="O297" s="958"/>
      <c r="P297" s="420"/>
      <c r="Q297" s="420"/>
      <c r="R297" s="420"/>
      <c r="S297" s="420"/>
    </row>
    <row r="298" spans="1:19" hidden="1">
      <c r="A298" s="420"/>
      <c r="B298" s="967" t="str">
        <f>IF($G$9=DULIEU!$P290,DULIEU!$H290,"")</f>
        <v/>
      </c>
      <c r="C298" s="968" t="str">
        <f>IF($G$9=DULIEU!$P290,DULIEU!$D290,"")</f>
        <v/>
      </c>
      <c r="D298" s="967" t="str">
        <f>IF($G$9=DULIEU!$P290,DULIEU!$O290,"")</f>
        <v/>
      </c>
      <c r="E298" s="967" t="str">
        <f>IF($G$8=DULIEU!$V290,DULIEU!$W290,IF($G$8=DULIEU!$W290,DULIEU!$V290,""))</f>
        <v/>
      </c>
      <c r="F298" s="969" t="str">
        <f>IF($G$9=DULIEU!$P290,DULIEU!$T290,"")</f>
        <v/>
      </c>
      <c r="G298" s="969" t="str">
        <f>IF(LEFT($B298,1)="N",DULIEU!$R290,"")</f>
        <v/>
      </c>
      <c r="H298" s="969" t="str">
        <f>IF(LEFT($B298,1)="N",DULIEU!$X290,"")</f>
        <v/>
      </c>
      <c r="I298" s="969" t="str">
        <f>IF(LEFT($B298,1)="X",DULIEU!$S290,"")</f>
        <v/>
      </c>
      <c r="J298" s="969" t="str">
        <f>IF(LEFT($B298,1)="X",DULIEU!$X290,"")</f>
        <v/>
      </c>
      <c r="K298" s="969">
        <f>IF(SUM(G298:J298)=0,0,$K$14+SUM($G$15:G298)-SUM($I$15:I298))</f>
        <v>0</v>
      </c>
      <c r="L298" s="969">
        <f>IF(SUM(G298:J298)=0,0,$L$14+SUM($H$15:H298)-SUM($J$15:J298))</f>
        <v>0</v>
      </c>
      <c r="M298" s="967"/>
      <c r="N298" s="846" t="str">
        <f t="shared" si="5"/>
        <v/>
      </c>
      <c r="O298" s="958"/>
      <c r="P298" s="420"/>
      <c r="Q298" s="420"/>
      <c r="R298" s="420"/>
      <c r="S298" s="420"/>
    </row>
    <row r="299" spans="1:19" hidden="1">
      <c r="A299" s="420"/>
      <c r="B299" s="967" t="str">
        <f>IF($G$9=DULIEU!$P291,DULIEU!$H291,"")</f>
        <v/>
      </c>
      <c r="C299" s="968" t="str">
        <f>IF($G$9=DULIEU!$P291,DULIEU!$D291,"")</f>
        <v/>
      </c>
      <c r="D299" s="967" t="str">
        <f>IF($G$9=DULIEU!$P291,DULIEU!$O291,"")</f>
        <v/>
      </c>
      <c r="E299" s="967" t="str">
        <f>IF($G$8=DULIEU!$V291,DULIEU!$W291,IF($G$8=DULIEU!$W291,DULIEU!$V291,""))</f>
        <v/>
      </c>
      <c r="F299" s="969" t="str">
        <f>IF($G$9=DULIEU!$P291,DULIEU!$T291,"")</f>
        <v/>
      </c>
      <c r="G299" s="969" t="str">
        <f>IF(LEFT($B299,1)="N",DULIEU!$R291,"")</f>
        <v/>
      </c>
      <c r="H299" s="969" t="str">
        <f>IF(LEFT($B299,1)="N",DULIEU!$X291,"")</f>
        <v/>
      </c>
      <c r="I299" s="969" t="str">
        <f>IF(LEFT($B299,1)="X",DULIEU!$S291,"")</f>
        <v/>
      </c>
      <c r="J299" s="969" t="str">
        <f>IF(LEFT($B299,1)="X",DULIEU!$X291,"")</f>
        <v/>
      </c>
      <c r="K299" s="969">
        <f>IF(SUM(G299:J299)=0,0,$K$14+SUM($G$15:G299)-SUM($I$15:I299))</f>
        <v>0</v>
      </c>
      <c r="L299" s="969">
        <f>IF(SUM(G299:J299)=0,0,$L$14+SUM($H$15:H299)-SUM($J$15:J299))</f>
        <v>0</v>
      </c>
      <c r="M299" s="967"/>
      <c r="N299" s="846" t="str">
        <f t="shared" si="5"/>
        <v/>
      </c>
      <c r="O299" s="958"/>
      <c r="P299" s="420"/>
      <c r="Q299" s="420"/>
      <c r="R299" s="420"/>
      <c r="S299" s="420"/>
    </row>
    <row r="300" spans="1:19" hidden="1">
      <c r="A300" s="420"/>
      <c r="B300" s="967" t="str">
        <f>IF($G$9=DULIEU!$P292,DULIEU!$H292,"")</f>
        <v/>
      </c>
      <c r="C300" s="968" t="str">
        <f>IF($G$9=DULIEU!$P292,DULIEU!$D292,"")</f>
        <v/>
      </c>
      <c r="D300" s="967" t="str">
        <f>IF($G$9=DULIEU!$P292,DULIEU!$O292,"")</f>
        <v/>
      </c>
      <c r="E300" s="967" t="str">
        <f>IF($G$8=DULIEU!$V292,DULIEU!$W292,IF($G$8=DULIEU!$W292,DULIEU!$V292,""))</f>
        <v/>
      </c>
      <c r="F300" s="969" t="str">
        <f>IF($G$9=DULIEU!$P292,DULIEU!$T292,"")</f>
        <v/>
      </c>
      <c r="G300" s="969" t="str">
        <f>IF(LEFT($B300,1)="N",DULIEU!$R292,"")</f>
        <v/>
      </c>
      <c r="H300" s="969" t="str">
        <f>IF(LEFT($B300,1)="N",DULIEU!$X292,"")</f>
        <v/>
      </c>
      <c r="I300" s="969" t="str">
        <f>IF(LEFT($B300,1)="X",DULIEU!$S292,"")</f>
        <v/>
      </c>
      <c r="J300" s="969" t="str">
        <f>IF(LEFT($B300,1)="X",DULIEU!$X292,"")</f>
        <v/>
      </c>
      <c r="K300" s="969">
        <f>IF(SUM(G300:J300)=0,0,$K$14+SUM($G$15:G300)-SUM($I$15:I300))</f>
        <v>0</v>
      </c>
      <c r="L300" s="969">
        <f>IF(SUM(G300:J300)=0,0,$L$14+SUM($H$15:H300)-SUM($J$15:J300))</f>
        <v>0</v>
      </c>
      <c r="M300" s="967"/>
      <c r="N300" s="846" t="str">
        <f t="shared" si="5"/>
        <v/>
      </c>
      <c r="O300" s="958"/>
      <c r="P300" s="420"/>
      <c r="Q300" s="420"/>
      <c r="R300" s="420"/>
      <c r="S300" s="420"/>
    </row>
    <row r="301" spans="1:19" hidden="1">
      <c r="A301" s="420"/>
      <c r="B301" s="967" t="str">
        <f>IF($G$9=DULIEU!$P293,DULIEU!$H293,"")</f>
        <v/>
      </c>
      <c r="C301" s="968" t="str">
        <f>IF($G$9=DULIEU!$P293,DULIEU!$D293,"")</f>
        <v/>
      </c>
      <c r="D301" s="967" t="str">
        <f>IF($G$9=DULIEU!$P293,DULIEU!$O293,"")</f>
        <v/>
      </c>
      <c r="E301" s="967" t="str">
        <f>IF($G$8=DULIEU!$V293,DULIEU!$W293,IF($G$8=DULIEU!$W293,DULIEU!$V293,""))</f>
        <v/>
      </c>
      <c r="F301" s="969" t="str">
        <f>IF($G$9=DULIEU!$P293,DULIEU!$T293,"")</f>
        <v/>
      </c>
      <c r="G301" s="969" t="str">
        <f>IF(LEFT($B301,1)="N",DULIEU!$R293,"")</f>
        <v/>
      </c>
      <c r="H301" s="969" t="str">
        <f>IF(LEFT($B301,1)="N",DULIEU!$X293,"")</f>
        <v/>
      </c>
      <c r="I301" s="969" t="str">
        <f>IF(LEFT($B301,1)="X",DULIEU!$S293,"")</f>
        <v/>
      </c>
      <c r="J301" s="969" t="str">
        <f>IF(LEFT($B301,1)="X",DULIEU!$X293,"")</f>
        <v/>
      </c>
      <c r="K301" s="969">
        <f>IF(SUM(G301:J301)=0,0,$K$14+SUM($G$15:G301)-SUM($I$15:I301))</f>
        <v>0</v>
      </c>
      <c r="L301" s="969">
        <f>IF(SUM(G301:J301)=0,0,$L$14+SUM($H$15:H301)-SUM($J$15:J301))</f>
        <v>0</v>
      </c>
      <c r="M301" s="967"/>
      <c r="N301" s="846" t="str">
        <f t="shared" si="5"/>
        <v/>
      </c>
      <c r="O301" s="958"/>
      <c r="P301" s="420"/>
      <c r="Q301" s="420"/>
      <c r="R301" s="420"/>
      <c r="S301" s="420"/>
    </row>
    <row r="302" spans="1:19" hidden="1">
      <c r="A302" s="420"/>
      <c r="B302" s="967" t="str">
        <f>IF($G$9=DULIEU!$P294,DULIEU!$H294,"")</f>
        <v/>
      </c>
      <c r="C302" s="968" t="str">
        <f>IF($G$9=DULIEU!$P294,DULIEU!$D294,"")</f>
        <v/>
      </c>
      <c r="D302" s="967" t="str">
        <f>IF($G$9=DULIEU!$P294,DULIEU!$O294,"")</f>
        <v/>
      </c>
      <c r="E302" s="967" t="str">
        <f>IF($G$8=DULIEU!$V294,DULIEU!$W294,IF($G$8=DULIEU!$W294,DULIEU!$V294,""))</f>
        <v/>
      </c>
      <c r="F302" s="969" t="str">
        <f>IF($G$9=DULIEU!$P294,DULIEU!$T294,"")</f>
        <v/>
      </c>
      <c r="G302" s="969" t="str">
        <f>IF(LEFT($B302,1)="N",DULIEU!$R294,"")</f>
        <v/>
      </c>
      <c r="H302" s="969" t="str">
        <f>IF(LEFT($B302,1)="N",DULIEU!$X294,"")</f>
        <v/>
      </c>
      <c r="I302" s="969" t="str">
        <f>IF(LEFT($B302,1)="X",DULIEU!$S294,"")</f>
        <v/>
      </c>
      <c r="J302" s="969" t="str">
        <f>IF(LEFT($B302,1)="X",DULIEU!$X294,"")</f>
        <v/>
      </c>
      <c r="K302" s="969">
        <f>IF(SUM(G302:J302)=0,0,$K$14+SUM($G$15:G302)-SUM($I$15:I302))</f>
        <v>0</v>
      </c>
      <c r="L302" s="969">
        <f>IF(SUM(G302:J302)=0,0,$L$14+SUM($H$15:H302)-SUM($J$15:J302))</f>
        <v>0</v>
      </c>
      <c r="M302" s="967"/>
      <c r="N302" s="846" t="str">
        <f t="shared" si="5"/>
        <v/>
      </c>
      <c r="O302" s="958"/>
      <c r="P302" s="420"/>
      <c r="Q302" s="420"/>
      <c r="R302" s="420"/>
      <c r="S302" s="420"/>
    </row>
    <row r="303" spans="1:19" hidden="1">
      <c r="A303" s="420"/>
      <c r="B303" s="967" t="str">
        <f>IF($G$9=DULIEU!$P295,DULIEU!$H295,"")</f>
        <v/>
      </c>
      <c r="C303" s="968" t="str">
        <f>IF($G$9=DULIEU!$P295,DULIEU!$D295,"")</f>
        <v/>
      </c>
      <c r="D303" s="967" t="str">
        <f>IF($G$9=DULIEU!$P295,DULIEU!$O295,"")</f>
        <v/>
      </c>
      <c r="E303" s="967" t="str">
        <f>IF($G$8=DULIEU!$V295,DULIEU!$W295,IF($G$8=DULIEU!$W295,DULIEU!$V295,""))</f>
        <v/>
      </c>
      <c r="F303" s="969" t="str">
        <f>IF($G$9=DULIEU!$P295,DULIEU!$T295,"")</f>
        <v/>
      </c>
      <c r="G303" s="969" t="str">
        <f>IF(LEFT($B303,1)="N",DULIEU!$R295,"")</f>
        <v/>
      </c>
      <c r="H303" s="969" t="str">
        <f>IF(LEFT($B303,1)="N",DULIEU!$X295,"")</f>
        <v/>
      </c>
      <c r="I303" s="969" t="str">
        <f>IF(LEFT($B303,1)="X",DULIEU!$S295,"")</f>
        <v/>
      </c>
      <c r="J303" s="969" t="str">
        <f>IF(LEFT($B303,1)="X",DULIEU!$X295,"")</f>
        <v/>
      </c>
      <c r="K303" s="969">
        <f>IF(SUM(G303:J303)=0,0,$K$14+SUM($G$15:G303)-SUM($I$15:I303))</f>
        <v>0</v>
      </c>
      <c r="L303" s="969">
        <f>IF(SUM(G303:J303)=0,0,$L$14+SUM($H$15:H303)-SUM($J$15:J303))</f>
        <v>0</v>
      </c>
      <c r="M303" s="967"/>
      <c r="N303" s="846" t="str">
        <f t="shared" si="5"/>
        <v/>
      </c>
      <c r="O303" s="958"/>
      <c r="P303" s="420"/>
      <c r="Q303" s="420"/>
      <c r="R303" s="420"/>
      <c r="S303" s="420"/>
    </row>
    <row r="304" spans="1:19" hidden="1">
      <c r="A304" s="420"/>
      <c r="B304" s="967" t="str">
        <f>IF($G$9=DULIEU!$P296,DULIEU!$H296,"")</f>
        <v/>
      </c>
      <c r="C304" s="968" t="str">
        <f>IF($G$9=DULIEU!$P296,DULIEU!$D296,"")</f>
        <v/>
      </c>
      <c r="D304" s="967" t="str">
        <f>IF($G$9=DULIEU!$P296,DULIEU!$O296,"")</f>
        <v/>
      </c>
      <c r="E304" s="967" t="str">
        <f>IF($G$8=DULIEU!$V296,DULIEU!$W296,IF($G$8=DULIEU!$W296,DULIEU!$V296,""))</f>
        <v/>
      </c>
      <c r="F304" s="969" t="str">
        <f>IF($G$9=DULIEU!$P296,DULIEU!$T296,"")</f>
        <v/>
      </c>
      <c r="G304" s="969" t="str">
        <f>IF(LEFT($B304,1)="N",DULIEU!$R296,"")</f>
        <v/>
      </c>
      <c r="H304" s="969" t="str">
        <f>IF(LEFT($B304,1)="N",DULIEU!$X296,"")</f>
        <v/>
      </c>
      <c r="I304" s="969" t="str">
        <f>IF(LEFT($B304,1)="X",DULIEU!$S296,"")</f>
        <v/>
      </c>
      <c r="J304" s="969" t="str">
        <f>IF(LEFT($B304,1)="X",DULIEU!$X296,"")</f>
        <v/>
      </c>
      <c r="K304" s="969">
        <f>IF(SUM(G304:J304)=0,0,$K$14+SUM($G$15:G304)-SUM($I$15:I304))</f>
        <v>0</v>
      </c>
      <c r="L304" s="969">
        <f>IF(SUM(G304:J304)=0,0,$L$14+SUM($H$15:H304)-SUM($J$15:J304))</f>
        <v>0</v>
      </c>
      <c r="M304" s="967"/>
      <c r="N304" s="846" t="str">
        <f t="shared" si="5"/>
        <v/>
      </c>
      <c r="O304" s="958"/>
      <c r="P304" s="420"/>
      <c r="Q304" s="420"/>
      <c r="R304" s="420"/>
      <c r="S304" s="420"/>
    </row>
    <row r="305" spans="1:19" hidden="1">
      <c r="A305" s="420"/>
      <c r="B305" s="967" t="str">
        <f>IF($G$9=DULIEU!$P297,DULIEU!$H297,"")</f>
        <v/>
      </c>
      <c r="C305" s="968" t="str">
        <f>IF($G$9=DULIEU!$P297,DULIEU!$D297,"")</f>
        <v/>
      </c>
      <c r="D305" s="967" t="str">
        <f>IF($G$9=DULIEU!$P297,DULIEU!$O297,"")</f>
        <v/>
      </c>
      <c r="E305" s="967" t="str">
        <f>IF($G$8=DULIEU!$V297,DULIEU!$W297,IF($G$8=DULIEU!$W297,DULIEU!$V297,""))</f>
        <v/>
      </c>
      <c r="F305" s="969" t="str">
        <f>IF($G$9=DULIEU!$P297,DULIEU!$T297,"")</f>
        <v/>
      </c>
      <c r="G305" s="969" t="str">
        <f>IF(LEFT($B305,1)="N",DULIEU!$R297,"")</f>
        <v/>
      </c>
      <c r="H305" s="969" t="str">
        <f>IF(LEFT($B305,1)="N",DULIEU!$X297,"")</f>
        <v/>
      </c>
      <c r="I305" s="969" t="str">
        <f>IF(LEFT($B305,1)="X",DULIEU!$S297,"")</f>
        <v/>
      </c>
      <c r="J305" s="969" t="str">
        <f>IF(LEFT($B305,1)="X",DULIEU!$X297,"")</f>
        <v/>
      </c>
      <c r="K305" s="969">
        <f>IF(SUM(G305:J305)=0,0,$K$14+SUM($G$15:G305)-SUM($I$15:I305))</f>
        <v>0</v>
      </c>
      <c r="L305" s="969">
        <f>IF(SUM(G305:J305)=0,0,$L$14+SUM($H$15:H305)-SUM($J$15:J305))</f>
        <v>0</v>
      </c>
      <c r="M305" s="967"/>
      <c r="N305" s="846" t="str">
        <f t="shared" si="5"/>
        <v/>
      </c>
      <c r="O305" s="958"/>
      <c r="P305" s="420"/>
      <c r="Q305" s="420"/>
      <c r="R305" s="420"/>
      <c r="S305" s="420"/>
    </row>
    <row r="306" spans="1:19" hidden="1">
      <c r="A306" s="420"/>
      <c r="B306" s="967" t="str">
        <f>IF($G$9=DULIEU!$P298,DULIEU!$H298,"")</f>
        <v/>
      </c>
      <c r="C306" s="968" t="str">
        <f>IF($G$9=DULIEU!$P298,DULIEU!$D298,"")</f>
        <v/>
      </c>
      <c r="D306" s="967" t="str">
        <f>IF($G$9=DULIEU!$P298,DULIEU!$O298,"")</f>
        <v/>
      </c>
      <c r="E306" s="967" t="str">
        <f>IF($G$8=DULIEU!$V298,DULIEU!$W298,IF($G$8=DULIEU!$W298,DULIEU!$V298,""))</f>
        <v/>
      </c>
      <c r="F306" s="969" t="str">
        <f>IF($G$9=DULIEU!$P298,DULIEU!$T298,"")</f>
        <v/>
      </c>
      <c r="G306" s="969" t="str">
        <f>IF(LEFT($B306,1)="N",DULIEU!$R298,"")</f>
        <v/>
      </c>
      <c r="H306" s="969" t="str">
        <f>IF(LEFT($B306,1)="N",DULIEU!$X298,"")</f>
        <v/>
      </c>
      <c r="I306" s="969" t="str">
        <f>IF(LEFT($B306,1)="X",DULIEU!$S298,"")</f>
        <v/>
      </c>
      <c r="J306" s="969" t="str">
        <f>IF(LEFT($B306,1)="X",DULIEU!$X298,"")</f>
        <v/>
      </c>
      <c r="K306" s="969">
        <f>IF(SUM(G306:J306)=0,0,$K$14+SUM($G$15:G306)-SUM($I$15:I306))</f>
        <v>0</v>
      </c>
      <c r="L306" s="969">
        <f>IF(SUM(G306:J306)=0,0,$L$14+SUM($H$15:H306)-SUM($J$15:J306))</f>
        <v>0</v>
      </c>
      <c r="M306" s="967"/>
      <c r="N306" s="846" t="str">
        <f t="shared" si="5"/>
        <v/>
      </c>
      <c r="O306" s="958"/>
      <c r="P306" s="420"/>
      <c r="Q306" s="420"/>
      <c r="R306" s="420"/>
      <c r="S306" s="420"/>
    </row>
    <row r="307" spans="1:19" hidden="1">
      <c r="A307" s="420"/>
      <c r="B307" s="967" t="str">
        <f>IF($G$9=DULIEU!$P299,DULIEU!$H299,"")</f>
        <v/>
      </c>
      <c r="C307" s="968" t="str">
        <f>IF($G$9=DULIEU!$P299,DULIEU!$D299,"")</f>
        <v/>
      </c>
      <c r="D307" s="967" t="str">
        <f>IF($G$9=DULIEU!$P299,DULIEU!$O299,"")</f>
        <v/>
      </c>
      <c r="E307" s="967" t="str">
        <f>IF($G$8=DULIEU!$V299,DULIEU!$W299,IF($G$8=DULIEU!$W299,DULIEU!$V299,""))</f>
        <v/>
      </c>
      <c r="F307" s="969" t="str">
        <f>IF($G$9=DULIEU!$P299,DULIEU!$T299,"")</f>
        <v/>
      </c>
      <c r="G307" s="969" t="str">
        <f>IF(LEFT($B307,1)="N",DULIEU!$R299,"")</f>
        <v/>
      </c>
      <c r="H307" s="969" t="str">
        <f>IF(LEFT($B307,1)="N",DULIEU!$X299,"")</f>
        <v/>
      </c>
      <c r="I307" s="969" t="str">
        <f>IF(LEFT($B307,1)="X",DULIEU!$S299,"")</f>
        <v/>
      </c>
      <c r="J307" s="969" t="str">
        <f>IF(LEFT($B307,1)="X",DULIEU!$X299,"")</f>
        <v/>
      </c>
      <c r="K307" s="969">
        <f>IF(SUM(G307:J307)=0,0,$K$14+SUM($G$15:G307)-SUM($I$15:I307))</f>
        <v>0</v>
      </c>
      <c r="L307" s="969">
        <f>IF(SUM(G307:J307)=0,0,$L$14+SUM($H$15:H307)-SUM($J$15:J307))</f>
        <v>0</v>
      </c>
      <c r="M307" s="967"/>
      <c r="N307" s="846" t="str">
        <f t="shared" si="5"/>
        <v/>
      </c>
      <c r="O307" s="958"/>
      <c r="P307" s="420"/>
      <c r="Q307" s="420"/>
      <c r="R307" s="420"/>
      <c r="S307" s="420"/>
    </row>
    <row r="308" spans="1:19" hidden="1">
      <c r="A308" s="420"/>
      <c r="B308" s="967" t="str">
        <f>IF($G$9=DULIEU!$P300,DULIEU!$H300,"")</f>
        <v/>
      </c>
      <c r="C308" s="968" t="str">
        <f>IF($G$9=DULIEU!$P300,DULIEU!$D300,"")</f>
        <v/>
      </c>
      <c r="D308" s="967" t="str">
        <f>IF($G$9=DULIEU!$P300,DULIEU!$O300,"")</f>
        <v/>
      </c>
      <c r="E308" s="967" t="str">
        <f>IF($G$8=DULIEU!$V300,DULIEU!$W300,IF($G$8=DULIEU!$W300,DULIEU!$V300,""))</f>
        <v/>
      </c>
      <c r="F308" s="969" t="str">
        <f>IF($G$9=DULIEU!$P300,DULIEU!$T300,"")</f>
        <v/>
      </c>
      <c r="G308" s="969" t="str">
        <f>IF(LEFT($B308,1)="N",DULIEU!$R300,"")</f>
        <v/>
      </c>
      <c r="H308" s="969" t="str">
        <f>IF(LEFT($B308,1)="N",DULIEU!$X300,"")</f>
        <v/>
      </c>
      <c r="I308" s="969" t="str">
        <f>IF(LEFT($B308,1)="X",DULIEU!$S300,"")</f>
        <v/>
      </c>
      <c r="J308" s="969" t="str">
        <f>IF(LEFT($B308,1)="X",DULIEU!$X300,"")</f>
        <v/>
      </c>
      <c r="K308" s="969">
        <f>IF(SUM(G308:J308)=0,0,$K$14+SUM($G$15:G308)-SUM($I$15:I308))</f>
        <v>0</v>
      </c>
      <c r="L308" s="969">
        <f>IF(SUM(G308:J308)=0,0,$L$14+SUM($H$15:H308)-SUM($J$15:J308))</f>
        <v>0</v>
      </c>
      <c r="M308" s="967"/>
      <c r="N308" s="846" t="str">
        <f t="shared" si="5"/>
        <v/>
      </c>
      <c r="O308" s="958"/>
      <c r="P308" s="420"/>
      <c r="Q308" s="420"/>
      <c r="R308" s="420"/>
      <c r="S308" s="420"/>
    </row>
    <row r="309" spans="1:19" hidden="1">
      <c r="A309" s="420"/>
      <c r="B309" s="967" t="str">
        <f>IF($G$9=DULIEU!$P301,DULIEU!$H301,"")</f>
        <v/>
      </c>
      <c r="C309" s="968" t="str">
        <f>IF($G$9=DULIEU!$P301,DULIEU!$D301,"")</f>
        <v/>
      </c>
      <c r="D309" s="967" t="str">
        <f>IF($G$9=DULIEU!$P301,DULIEU!$O301,"")</f>
        <v/>
      </c>
      <c r="E309" s="967" t="str">
        <f>IF($G$8=DULIEU!$V301,DULIEU!$W301,IF($G$8=DULIEU!$W301,DULIEU!$V301,""))</f>
        <v/>
      </c>
      <c r="F309" s="969" t="str">
        <f>IF($G$9=DULIEU!$P301,DULIEU!$T301,"")</f>
        <v/>
      </c>
      <c r="G309" s="969" t="str">
        <f>IF(LEFT($B309,1)="N",DULIEU!$R301,"")</f>
        <v/>
      </c>
      <c r="H309" s="969" t="str">
        <f>IF(LEFT($B309,1)="N",DULIEU!$X301,"")</f>
        <v/>
      </c>
      <c r="I309" s="969" t="str">
        <f>IF(LEFT($B309,1)="X",DULIEU!$S301,"")</f>
        <v/>
      </c>
      <c r="J309" s="969" t="str">
        <f>IF(LEFT($B309,1)="X",DULIEU!$X301,"")</f>
        <v/>
      </c>
      <c r="K309" s="969">
        <f>IF(SUM(G309:J309)=0,0,$K$14+SUM($G$15:G309)-SUM($I$15:I309))</f>
        <v>0</v>
      </c>
      <c r="L309" s="969">
        <f>IF(SUM(G309:J309)=0,0,$L$14+SUM($H$15:H309)-SUM($J$15:J309))</f>
        <v>0</v>
      </c>
      <c r="M309" s="967"/>
      <c r="N309" s="846" t="str">
        <f t="shared" si="5"/>
        <v/>
      </c>
      <c r="O309" s="958"/>
      <c r="P309" s="420"/>
      <c r="Q309" s="420"/>
      <c r="R309" s="420"/>
      <c r="S309" s="420"/>
    </row>
    <row r="310" spans="1:19" hidden="1">
      <c r="A310" s="420"/>
      <c r="B310" s="967" t="str">
        <f>IF($G$9=DULIEU!$P302,DULIEU!$H302,"")</f>
        <v/>
      </c>
      <c r="C310" s="968" t="str">
        <f>IF($G$9=DULIEU!$P302,DULIEU!$D302,"")</f>
        <v/>
      </c>
      <c r="D310" s="967" t="str">
        <f>IF($G$9=DULIEU!$P302,DULIEU!$O302,"")</f>
        <v/>
      </c>
      <c r="E310" s="967" t="str">
        <f>IF($G$8=DULIEU!$V302,DULIEU!$W302,IF($G$8=DULIEU!$W302,DULIEU!$V302,""))</f>
        <v/>
      </c>
      <c r="F310" s="969" t="str">
        <f>IF($G$9=DULIEU!$P302,DULIEU!$T302,"")</f>
        <v/>
      </c>
      <c r="G310" s="969" t="str">
        <f>IF(LEFT($B310,1)="N",DULIEU!$R302,"")</f>
        <v/>
      </c>
      <c r="H310" s="969" t="str">
        <f>IF(LEFT($B310,1)="N",DULIEU!$X302,"")</f>
        <v/>
      </c>
      <c r="I310" s="969" t="str">
        <f>IF(LEFT($B310,1)="X",DULIEU!$S302,"")</f>
        <v/>
      </c>
      <c r="J310" s="969" t="str">
        <f>IF(LEFT($B310,1)="X",DULIEU!$X302,"")</f>
        <v/>
      </c>
      <c r="K310" s="969">
        <f>IF(SUM(G310:J310)=0,0,$K$14+SUM($G$15:G310)-SUM($I$15:I310))</f>
        <v>0</v>
      </c>
      <c r="L310" s="969">
        <f>IF(SUM(G310:J310)=0,0,$L$14+SUM($H$15:H310)-SUM($J$15:J310))</f>
        <v>0</v>
      </c>
      <c r="M310" s="967"/>
      <c r="N310" s="846" t="str">
        <f t="shared" si="5"/>
        <v/>
      </c>
      <c r="O310" s="958"/>
      <c r="P310" s="420"/>
      <c r="Q310" s="420"/>
      <c r="R310" s="420"/>
      <c r="S310" s="420"/>
    </row>
    <row r="311" spans="1:19" hidden="1">
      <c r="A311" s="420"/>
      <c r="B311" s="967" t="str">
        <f>IF($G$9=DULIEU!$P303,DULIEU!$H303,"")</f>
        <v/>
      </c>
      <c r="C311" s="968" t="str">
        <f>IF($G$9=DULIEU!$P303,DULIEU!$D303,"")</f>
        <v/>
      </c>
      <c r="D311" s="967" t="str">
        <f>IF($G$9=DULIEU!$P303,DULIEU!$O303,"")</f>
        <v/>
      </c>
      <c r="E311" s="967" t="str">
        <f>IF($G$8=DULIEU!$V303,DULIEU!$W303,IF($G$8=DULIEU!$W303,DULIEU!$V303,""))</f>
        <v/>
      </c>
      <c r="F311" s="969" t="str">
        <f>IF($G$9=DULIEU!$P303,DULIEU!$T303,"")</f>
        <v/>
      </c>
      <c r="G311" s="969" t="str">
        <f>IF(LEFT($B311,1)="N",DULIEU!$R303,"")</f>
        <v/>
      </c>
      <c r="H311" s="969" t="str">
        <f>IF(LEFT($B311,1)="N",DULIEU!$X303,"")</f>
        <v/>
      </c>
      <c r="I311" s="969" t="str">
        <f>IF(LEFT($B311,1)="X",DULIEU!$S303,"")</f>
        <v/>
      </c>
      <c r="J311" s="969" t="str">
        <f>IF(LEFT($B311,1)="X",DULIEU!$X303,"")</f>
        <v/>
      </c>
      <c r="K311" s="969">
        <f>IF(SUM(G311:J311)=0,0,$K$14+SUM($G$15:G311)-SUM($I$15:I311))</f>
        <v>0</v>
      </c>
      <c r="L311" s="969">
        <f>IF(SUM(G311:J311)=0,0,$L$14+SUM($H$15:H311)-SUM($J$15:J311))</f>
        <v>0</v>
      </c>
      <c r="M311" s="967"/>
      <c r="N311" s="846" t="str">
        <f t="shared" si="5"/>
        <v/>
      </c>
      <c r="O311" s="958"/>
      <c r="P311" s="420"/>
      <c r="Q311" s="420"/>
      <c r="R311" s="420"/>
      <c r="S311" s="420"/>
    </row>
    <row r="312" spans="1:19" hidden="1">
      <c r="A312" s="420"/>
      <c r="B312" s="967" t="str">
        <f>IF($G$9=DULIEU!$P304,DULIEU!$H304,"")</f>
        <v/>
      </c>
      <c r="C312" s="968" t="str">
        <f>IF($G$9=DULIEU!$P304,DULIEU!$D304,"")</f>
        <v/>
      </c>
      <c r="D312" s="967" t="str">
        <f>IF($G$9=DULIEU!$P304,DULIEU!$O304,"")</f>
        <v/>
      </c>
      <c r="E312" s="967" t="str">
        <f>IF($G$8=DULIEU!$V304,DULIEU!$W304,IF($G$8=DULIEU!$W304,DULIEU!$V304,""))</f>
        <v/>
      </c>
      <c r="F312" s="969" t="str">
        <f>IF($G$9=DULIEU!$P304,DULIEU!$T304,"")</f>
        <v/>
      </c>
      <c r="G312" s="969" t="str">
        <f>IF(LEFT($B312,1)="N",DULIEU!$R304,"")</f>
        <v/>
      </c>
      <c r="H312" s="969" t="str">
        <f>IF(LEFT($B312,1)="N",DULIEU!$X304,"")</f>
        <v/>
      </c>
      <c r="I312" s="969" t="str">
        <f>IF(LEFT($B312,1)="X",DULIEU!$S304,"")</f>
        <v/>
      </c>
      <c r="J312" s="969" t="str">
        <f>IF(LEFT($B312,1)="X",DULIEU!$X304,"")</f>
        <v/>
      </c>
      <c r="K312" s="969">
        <f>IF(SUM(G312:J312)=0,0,$K$14+SUM($G$15:G312)-SUM($I$15:I312))</f>
        <v>0</v>
      </c>
      <c r="L312" s="969">
        <f>IF(SUM(G312:J312)=0,0,$L$14+SUM($H$15:H312)-SUM($J$15:J312))</f>
        <v>0</v>
      </c>
      <c r="M312" s="967"/>
      <c r="N312" s="846" t="str">
        <f t="shared" si="5"/>
        <v/>
      </c>
      <c r="O312" s="958"/>
      <c r="P312" s="420"/>
      <c r="Q312" s="420"/>
      <c r="R312" s="420"/>
      <c r="S312" s="420"/>
    </row>
    <row r="313" spans="1:19" hidden="1">
      <c r="A313" s="420"/>
      <c r="B313" s="967" t="str">
        <f>IF($G$9=DULIEU!$P305,DULIEU!$H305,"")</f>
        <v/>
      </c>
      <c r="C313" s="968" t="str">
        <f>IF($G$9=DULIEU!$P305,DULIEU!$D305,"")</f>
        <v/>
      </c>
      <c r="D313" s="967" t="str">
        <f>IF($G$9=DULIEU!$P305,DULIEU!$O305,"")</f>
        <v/>
      </c>
      <c r="E313" s="967" t="str">
        <f>IF($G$8=DULIEU!$V305,DULIEU!$W305,IF($G$8=DULIEU!$W305,DULIEU!$V305,""))</f>
        <v/>
      </c>
      <c r="F313" s="969" t="str">
        <f>IF($G$9=DULIEU!$P305,DULIEU!$T305,"")</f>
        <v/>
      </c>
      <c r="G313" s="969" t="str">
        <f>IF(LEFT($B313,1)="N",DULIEU!$R305,"")</f>
        <v/>
      </c>
      <c r="H313" s="969" t="str">
        <f>IF(LEFT($B313,1)="N",DULIEU!$X305,"")</f>
        <v/>
      </c>
      <c r="I313" s="969" t="str">
        <f>IF(LEFT($B313,1)="X",DULIEU!$S305,"")</f>
        <v/>
      </c>
      <c r="J313" s="969" t="str">
        <f>IF(LEFT($B313,1)="X",DULIEU!$X305,"")</f>
        <v/>
      </c>
      <c r="K313" s="969">
        <f>IF(SUM(G313:J313)=0,0,$K$14+SUM($G$15:G313)-SUM($I$15:I313))</f>
        <v>0</v>
      </c>
      <c r="L313" s="969">
        <f>IF(SUM(G313:J313)=0,0,$L$14+SUM($H$15:H313)-SUM($J$15:J313))</f>
        <v>0</v>
      </c>
      <c r="M313" s="967"/>
      <c r="N313" s="846" t="str">
        <f t="shared" si="5"/>
        <v/>
      </c>
      <c r="O313" s="958"/>
      <c r="P313" s="420"/>
      <c r="Q313" s="420"/>
      <c r="R313" s="420"/>
      <c r="S313" s="420"/>
    </row>
    <row r="314" spans="1:19" hidden="1">
      <c r="A314" s="420"/>
      <c r="B314" s="967" t="str">
        <f>IF($G$9=DULIEU!$P306,DULIEU!$H306,"")</f>
        <v/>
      </c>
      <c r="C314" s="968" t="str">
        <f>IF($G$9=DULIEU!$P306,DULIEU!$D306,"")</f>
        <v/>
      </c>
      <c r="D314" s="967" t="str">
        <f>IF($G$9=DULIEU!$P306,DULIEU!$O306,"")</f>
        <v/>
      </c>
      <c r="E314" s="967" t="str">
        <f>IF($G$8=DULIEU!$V306,DULIEU!$W306,IF($G$8=DULIEU!$W306,DULIEU!$V306,""))</f>
        <v/>
      </c>
      <c r="F314" s="969" t="str">
        <f>IF($G$9=DULIEU!$P306,DULIEU!$T306,"")</f>
        <v/>
      </c>
      <c r="G314" s="969" t="str">
        <f>IF(LEFT($B314,1)="N",DULIEU!$R306,"")</f>
        <v/>
      </c>
      <c r="H314" s="969" t="str">
        <f>IF(LEFT($B314,1)="N",DULIEU!$X306,"")</f>
        <v/>
      </c>
      <c r="I314" s="969" t="str">
        <f>IF(LEFT($B314,1)="X",DULIEU!$S306,"")</f>
        <v/>
      </c>
      <c r="J314" s="969" t="str">
        <f>IF(LEFT($B314,1)="X",DULIEU!$X306,"")</f>
        <v/>
      </c>
      <c r="K314" s="969">
        <f>IF(SUM(G314:J314)=0,0,$K$14+SUM($G$15:G314)-SUM($I$15:I314))</f>
        <v>0</v>
      </c>
      <c r="L314" s="969">
        <f>IF(SUM(G314:J314)=0,0,$L$14+SUM($H$15:H314)-SUM($J$15:J314))</f>
        <v>0</v>
      </c>
      <c r="M314" s="967"/>
      <c r="N314" s="846" t="str">
        <f t="shared" si="5"/>
        <v/>
      </c>
      <c r="O314" s="958"/>
      <c r="P314" s="420"/>
      <c r="Q314" s="420"/>
      <c r="R314" s="420"/>
      <c r="S314" s="420"/>
    </row>
    <row r="315" spans="1:19" hidden="1">
      <c r="A315" s="420"/>
      <c r="B315" s="967" t="str">
        <f>IF($G$9=DULIEU!$P307,DULIEU!$H307,"")</f>
        <v/>
      </c>
      <c r="C315" s="968" t="str">
        <f>IF($G$9=DULIEU!$P307,DULIEU!$D307,"")</f>
        <v/>
      </c>
      <c r="D315" s="967" t="str">
        <f>IF($G$9=DULIEU!$P307,DULIEU!$O307,"")</f>
        <v/>
      </c>
      <c r="E315" s="967" t="str">
        <f>IF($G$8=DULIEU!$V307,DULIEU!$W307,IF($G$8=DULIEU!$W307,DULIEU!$V307,""))</f>
        <v/>
      </c>
      <c r="F315" s="969" t="str">
        <f>IF($G$9=DULIEU!$P307,DULIEU!$T307,"")</f>
        <v/>
      </c>
      <c r="G315" s="969" t="str">
        <f>IF(LEFT($B315,1)="N",DULIEU!$R307,"")</f>
        <v/>
      </c>
      <c r="H315" s="969" t="str">
        <f>IF(LEFT($B315,1)="N",DULIEU!$X307,"")</f>
        <v/>
      </c>
      <c r="I315" s="969" t="str">
        <f>IF(LEFT($B315,1)="X",DULIEU!$S307,"")</f>
        <v/>
      </c>
      <c r="J315" s="969" t="str">
        <f>IF(LEFT($B315,1)="X",DULIEU!$X307,"")</f>
        <v/>
      </c>
      <c r="K315" s="969">
        <f>IF(SUM(G315:J315)=0,0,$K$14+SUM($G$15:G315)-SUM($I$15:I315))</f>
        <v>0</v>
      </c>
      <c r="L315" s="969">
        <f>IF(SUM(G315:J315)=0,0,$L$14+SUM($H$15:H315)-SUM($J$15:J315))</f>
        <v>0</v>
      </c>
      <c r="M315" s="967"/>
      <c r="N315" s="846" t="str">
        <f t="shared" si="5"/>
        <v/>
      </c>
      <c r="O315" s="958"/>
      <c r="P315" s="420"/>
      <c r="Q315" s="420"/>
      <c r="R315" s="420"/>
      <c r="S315" s="420"/>
    </row>
    <row r="316" spans="1:19" hidden="1">
      <c r="A316" s="420"/>
      <c r="B316" s="967" t="str">
        <f>IF($G$9=DULIEU!$P308,DULIEU!$H308,"")</f>
        <v/>
      </c>
      <c r="C316" s="968" t="str">
        <f>IF($G$9=DULIEU!$P308,DULIEU!$D308,"")</f>
        <v/>
      </c>
      <c r="D316" s="967" t="str">
        <f>IF($G$9=DULIEU!$P308,DULIEU!$O308,"")</f>
        <v/>
      </c>
      <c r="E316" s="967" t="str">
        <f>IF($G$8=DULIEU!$V308,DULIEU!$W308,IF($G$8=DULIEU!$W308,DULIEU!$V308,""))</f>
        <v/>
      </c>
      <c r="F316" s="969" t="str">
        <f>IF($G$9=DULIEU!$P308,DULIEU!$T308,"")</f>
        <v/>
      </c>
      <c r="G316" s="969" t="str">
        <f>IF(LEFT($B316,1)="N",DULIEU!$R308,"")</f>
        <v/>
      </c>
      <c r="H316" s="969" t="str">
        <f>IF(LEFT($B316,1)="N",DULIEU!$X308,"")</f>
        <v/>
      </c>
      <c r="I316" s="969" t="str">
        <f>IF(LEFT($B316,1)="X",DULIEU!$S308,"")</f>
        <v/>
      </c>
      <c r="J316" s="969" t="str">
        <f>IF(LEFT($B316,1)="X",DULIEU!$X308,"")</f>
        <v/>
      </c>
      <c r="K316" s="969">
        <f>IF(SUM(G316:J316)=0,0,$K$14+SUM($G$15:G316)-SUM($I$15:I316))</f>
        <v>0</v>
      </c>
      <c r="L316" s="969">
        <f>IF(SUM(G316:J316)=0,0,$L$14+SUM($H$15:H316)-SUM($J$15:J316))</f>
        <v>0</v>
      </c>
      <c r="M316" s="967"/>
      <c r="N316" s="846" t="str">
        <f t="shared" si="5"/>
        <v/>
      </c>
      <c r="O316" s="958"/>
      <c r="P316" s="420"/>
      <c r="Q316" s="420"/>
      <c r="R316" s="420"/>
      <c r="S316" s="420"/>
    </row>
    <row r="317" spans="1:19" hidden="1">
      <c r="A317" s="420"/>
      <c r="B317" s="967" t="str">
        <f>IF($G$9=DULIEU!$P309,DULIEU!$H309,"")</f>
        <v/>
      </c>
      <c r="C317" s="968" t="str">
        <f>IF($G$9=DULIEU!$P309,DULIEU!$D309,"")</f>
        <v/>
      </c>
      <c r="D317" s="967" t="str">
        <f>IF($G$9=DULIEU!$P309,DULIEU!$O309,"")</f>
        <v/>
      </c>
      <c r="E317" s="967" t="str">
        <f>IF($G$8=DULIEU!$V309,DULIEU!$W309,IF($G$8=DULIEU!$W309,DULIEU!$V309,""))</f>
        <v/>
      </c>
      <c r="F317" s="969" t="str">
        <f>IF($G$9=DULIEU!$P309,DULIEU!$T309,"")</f>
        <v/>
      </c>
      <c r="G317" s="969" t="str">
        <f>IF(LEFT($B317,1)="N",DULIEU!$R309,"")</f>
        <v/>
      </c>
      <c r="H317" s="969" t="str">
        <f>IF(LEFT($B317,1)="N",DULIEU!$X309,"")</f>
        <v/>
      </c>
      <c r="I317" s="969" t="str">
        <f>IF(LEFT($B317,1)="X",DULIEU!$S309,"")</f>
        <v/>
      </c>
      <c r="J317" s="969" t="str">
        <f>IF(LEFT($B317,1)="X",DULIEU!$X309,"")</f>
        <v/>
      </c>
      <c r="K317" s="969">
        <f>IF(SUM(G317:J317)=0,0,$K$14+SUM($G$15:G317)-SUM($I$15:I317))</f>
        <v>0</v>
      </c>
      <c r="L317" s="969">
        <f>IF(SUM(G317:J317)=0,0,$L$14+SUM($H$15:H317)-SUM($J$15:J317))</f>
        <v>0</v>
      </c>
      <c r="M317" s="967"/>
      <c r="N317" s="846" t="str">
        <f t="shared" si="5"/>
        <v/>
      </c>
      <c r="O317" s="958"/>
      <c r="P317" s="420"/>
      <c r="Q317" s="420"/>
      <c r="R317" s="420"/>
      <c r="S317" s="420"/>
    </row>
    <row r="318" spans="1:19" hidden="1">
      <c r="A318" s="420"/>
      <c r="B318" s="967" t="str">
        <f>IF($G$9=DULIEU!$P310,DULIEU!$H310,"")</f>
        <v/>
      </c>
      <c r="C318" s="968" t="str">
        <f>IF($G$9=DULIEU!$P310,DULIEU!$D310,"")</f>
        <v/>
      </c>
      <c r="D318" s="967" t="str">
        <f>IF($G$9=DULIEU!$P310,DULIEU!$O310,"")</f>
        <v/>
      </c>
      <c r="E318" s="967" t="str">
        <f>IF($G$8=DULIEU!$V310,DULIEU!$W310,IF($G$8=DULIEU!$W310,DULIEU!$V310,""))</f>
        <v/>
      </c>
      <c r="F318" s="969" t="str">
        <f>IF($G$9=DULIEU!$P310,DULIEU!$T310,"")</f>
        <v/>
      </c>
      <c r="G318" s="969" t="str">
        <f>IF(LEFT($B318,1)="N",DULIEU!$R310,"")</f>
        <v/>
      </c>
      <c r="H318" s="969" t="str">
        <f>IF(LEFT($B318,1)="N",DULIEU!$X310,"")</f>
        <v/>
      </c>
      <c r="I318" s="969" t="str">
        <f>IF(LEFT($B318,1)="X",DULIEU!$S310,"")</f>
        <v/>
      </c>
      <c r="J318" s="969" t="str">
        <f>IF(LEFT($B318,1)="X",DULIEU!$X310,"")</f>
        <v/>
      </c>
      <c r="K318" s="969">
        <f>IF(SUM(G318:J318)=0,0,$K$14+SUM($G$15:G318)-SUM($I$15:I318))</f>
        <v>0</v>
      </c>
      <c r="L318" s="969">
        <f>IF(SUM(G318:J318)=0,0,$L$14+SUM($H$15:H318)-SUM($J$15:J318))</f>
        <v>0</v>
      </c>
      <c r="M318" s="967"/>
      <c r="N318" s="846" t="str">
        <f t="shared" si="5"/>
        <v/>
      </c>
      <c r="O318" s="958"/>
      <c r="P318" s="420"/>
      <c r="Q318" s="420"/>
      <c r="R318" s="420"/>
      <c r="S318" s="420"/>
    </row>
    <row r="319" spans="1:19" hidden="1">
      <c r="A319" s="420"/>
      <c r="B319" s="967" t="str">
        <f>IF($G$9=DULIEU!$P311,DULIEU!$H311,"")</f>
        <v/>
      </c>
      <c r="C319" s="968" t="str">
        <f>IF($G$9=DULIEU!$P311,DULIEU!$D311,"")</f>
        <v/>
      </c>
      <c r="D319" s="967" t="str">
        <f>IF($G$9=DULIEU!$P311,DULIEU!$O311,"")</f>
        <v/>
      </c>
      <c r="E319" s="967" t="str">
        <f>IF($G$8=DULIEU!$V311,DULIEU!$W311,IF($G$8=DULIEU!$W311,DULIEU!$V311,""))</f>
        <v/>
      </c>
      <c r="F319" s="969" t="str">
        <f>IF($G$9=DULIEU!$P311,DULIEU!$T311,"")</f>
        <v/>
      </c>
      <c r="G319" s="969" t="str">
        <f>IF(LEFT($B319,1)="N",DULIEU!$R311,"")</f>
        <v/>
      </c>
      <c r="H319" s="969" t="str">
        <f>IF(LEFT($B319,1)="N",DULIEU!$X311,"")</f>
        <v/>
      </c>
      <c r="I319" s="969" t="str">
        <f>IF(LEFT($B319,1)="X",DULIEU!$S311,"")</f>
        <v/>
      </c>
      <c r="J319" s="969" t="str">
        <f>IF(LEFT($B319,1)="X",DULIEU!$X311,"")</f>
        <v/>
      </c>
      <c r="K319" s="969">
        <f>IF(SUM(G319:J319)=0,0,$K$14+SUM($G$15:G319)-SUM($I$15:I319))</f>
        <v>0</v>
      </c>
      <c r="L319" s="969">
        <f>IF(SUM(G319:J319)=0,0,$L$14+SUM($H$15:H319)-SUM($J$15:J319))</f>
        <v>0</v>
      </c>
      <c r="M319" s="967"/>
      <c r="N319" s="846" t="str">
        <f t="shared" si="5"/>
        <v/>
      </c>
      <c r="O319" s="958"/>
      <c r="P319" s="420"/>
      <c r="Q319" s="420"/>
      <c r="R319" s="420"/>
      <c r="S319" s="420"/>
    </row>
    <row r="320" spans="1:19" hidden="1">
      <c r="A320" s="420"/>
      <c r="B320" s="967" t="str">
        <f>IF($G$9=DULIEU!$P312,DULIEU!$H312,"")</f>
        <v/>
      </c>
      <c r="C320" s="968" t="str">
        <f>IF($G$9=DULIEU!$P312,DULIEU!$D312,"")</f>
        <v/>
      </c>
      <c r="D320" s="967" t="str">
        <f>IF($G$9=DULIEU!$P312,DULIEU!$O312,"")</f>
        <v/>
      </c>
      <c r="E320" s="967" t="str">
        <f>IF($G$8=DULIEU!$V312,DULIEU!$W312,IF($G$8=DULIEU!$W312,DULIEU!$V312,""))</f>
        <v/>
      </c>
      <c r="F320" s="969" t="str">
        <f>IF($G$9=DULIEU!$P312,DULIEU!$T312,"")</f>
        <v/>
      </c>
      <c r="G320" s="969" t="str">
        <f>IF(LEFT($B320,1)="N",DULIEU!$R312,"")</f>
        <v/>
      </c>
      <c r="H320" s="969" t="str">
        <f>IF(LEFT($B320,1)="N",DULIEU!$X312,"")</f>
        <v/>
      </c>
      <c r="I320" s="969" t="str">
        <f>IF(LEFT($B320,1)="X",DULIEU!$S312,"")</f>
        <v/>
      </c>
      <c r="J320" s="969" t="str">
        <f>IF(LEFT($B320,1)="X",DULIEU!$X312,"")</f>
        <v/>
      </c>
      <c r="K320" s="969">
        <f>IF(SUM(G320:J320)=0,0,$K$14+SUM($G$15:G320)-SUM($I$15:I320))</f>
        <v>0</v>
      </c>
      <c r="L320" s="969">
        <f>IF(SUM(G320:J320)=0,0,$L$14+SUM($H$15:H320)-SUM($J$15:J320))</f>
        <v>0</v>
      </c>
      <c r="M320" s="967"/>
      <c r="N320" s="846" t="str">
        <f t="shared" si="5"/>
        <v/>
      </c>
      <c r="O320" s="958"/>
      <c r="P320" s="420"/>
      <c r="Q320" s="420"/>
      <c r="R320" s="420"/>
      <c r="S320" s="420"/>
    </row>
    <row r="321" spans="1:19" hidden="1">
      <c r="A321" s="420"/>
      <c r="B321" s="967" t="str">
        <f>IF($G$9=DULIEU!$P313,DULIEU!$H313,"")</f>
        <v/>
      </c>
      <c r="C321" s="968" t="str">
        <f>IF($G$9=DULIEU!$P313,DULIEU!$D313,"")</f>
        <v/>
      </c>
      <c r="D321" s="967" t="str">
        <f>IF($G$9=DULIEU!$P313,DULIEU!$O313,"")</f>
        <v/>
      </c>
      <c r="E321" s="967" t="str">
        <f>IF($G$8=DULIEU!$V313,DULIEU!$W313,IF($G$8=DULIEU!$W313,DULIEU!$V313,""))</f>
        <v/>
      </c>
      <c r="F321" s="969" t="str">
        <f>IF($G$9=DULIEU!$P313,DULIEU!$T313,"")</f>
        <v/>
      </c>
      <c r="G321" s="969" t="str">
        <f>IF(LEFT($B321,1)="N",DULIEU!$R313,"")</f>
        <v/>
      </c>
      <c r="H321" s="969" t="str">
        <f>IF(LEFT($B321,1)="N",DULIEU!$X313,"")</f>
        <v/>
      </c>
      <c r="I321" s="969" t="str">
        <f>IF(LEFT($B321,1)="X",DULIEU!$S313,"")</f>
        <v/>
      </c>
      <c r="J321" s="969" t="str">
        <f>IF(LEFT($B321,1)="X",DULIEU!$X313,"")</f>
        <v/>
      </c>
      <c r="K321" s="969">
        <f>IF(SUM(G321:J321)=0,0,$K$14+SUM($G$15:G321)-SUM($I$15:I321))</f>
        <v>0</v>
      </c>
      <c r="L321" s="969">
        <f>IF(SUM(G321:J321)=0,0,$L$14+SUM($H$15:H321)-SUM($J$15:J321))</f>
        <v>0</v>
      </c>
      <c r="M321" s="967"/>
      <c r="N321" s="846" t="str">
        <f t="shared" si="5"/>
        <v/>
      </c>
      <c r="O321" s="958"/>
      <c r="P321" s="420"/>
      <c r="Q321" s="420"/>
      <c r="R321" s="420"/>
      <c r="S321" s="420"/>
    </row>
    <row r="322" spans="1:19" hidden="1">
      <c r="A322" s="420"/>
      <c r="B322" s="967" t="str">
        <f>IF($G$9=DULIEU!$P314,DULIEU!$H314,"")</f>
        <v/>
      </c>
      <c r="C322" s="968" t="str">
        <f>IF($G$9=DULIEU!$P314,DULIEU!$D314,"")</f>
        <v/>
      </c>
      <c r="D322" s="967" t="str">
        <f>IF($G$9=DULIEU!$P314,DULIEU!$O314,"")</f>
        <v/>
      </c>
      <c r="E322" s="967" t="str">
        <f>IF($G$8=DULIEU!$V314,DULIEU!$W314,IF($G$8=DULIEU!$W314,DULIEU!$V314,""))</f>
        <v/>
      </c>
      <c r="F322" s="969" t="str">
        <f>IF($G$9=DULIEU!$P314,DULIEU!$T314,"")</f>
        <v/>
      </c>
      <c r="G322" s="969" t="str">
        <f>IF(LEFT($B322,1)="N",DULIEU!$R314,"")</f>
        <v/>
      </c>
      <c r="H322" s="969" t="str">
        <f>IF(LEFT($B322,1)="N",DULIEU!$X314,"")</f>
        <v/>
      </c>
      <c r="I322" s="969" t="str">
        <f>IF(LEFT($B322,1)="X",DULIEU!$S314,"")</f>
        <v/>
      </c>
      <c r="J322" s="969" t="str">
        <f>IF(LEFT($B322,1)="X",DULIEU!$X314,"")</f>
        <v/>
      </c>
      <c r="K322" s="969">
        <f>IF(SUM(G322:J322)=0,0,$K$14+SUM($G$15:G322)-SUM($I$15:I322))</f>
        <v>0</v>
      </c>
      <c r="L322" s="969">
        <f>IF(SUM(G322:J322)=0,0,$L$14+SUM($H$15:H322)-SUM($J$15:J322))</f>
        <v>0</v>
      </c>
      <c r="M322" s="967"/>
      <c r="N322" s="846" t="str">
        <f t="shared" si="5"/>
        <v/>
      </c>
      <c r="O322" s="958"/>
      <c r="P322" s="420"/>
      <c r="Q322" s="420"/>
      <c r="R322" s="420"/>
      <c r="S322" s="420"/>
    </row>
    <row r="323" spans="1:19" hidden="1">
      <c r="A323" s="420"/>
      <c r="B323" s="967" t="str">
        <f>IF($G$9=DULIEU!$P315,DULIEU!$H315,"")</f>
        <v/>
      </c>
      <c r="C323" s="968" t="str">
        <f>IF($G$9=DULIEU!$P315,DULIEU!$D315,"")</f>
        <v/>
      </c>
      <c r="D323" s="967" t="str">
        <f>IF($G$9=DULIEU!$P315,DULIEU!$O315,"")</f>
        <v/>
      </c>
      <c r="E323" s="967" t="str">
        <f>IF($G$8=DULIEU!$V315,DULIEU!$W315,IF($G$8=DULIEU!$W315,DULIEU!$V315,""))</f>
        <v/>
      </c>
      <c r="F323" s="969" t="str">
        <f>IF($G$9=DULIEU!$P315,DULIEU!$T315,"")</f>
        <v/>
      </c>
      <c r="G323" s="969" t="str">
        <f>IF(LEFT($B323,1)="N",DULIEU!$R315,"")</f>
        <v/>
      </c>
      <c r="H323" s="969" t="str">
        <f>IF(LEFT($B323,1)="N",DULIEU!$X315,"")</f>
        <v/>
      </c>
      <c r="I323" s="969" t="str">
        <f>IF(LEFT($B323,1)="X",DULIEU!$S315,"")</f>
        <v/>
      </c>
      <c r="J323" s="969" t="str">
        <f>IF(LEFT($B323,1)="X",DULIEU!$X315,"")</f>
        <v/>
      </c>
      <c r="K323" s="969">
        <f>IF(SUM(G323:J323)=0,0,$K$14+SUM($G$15:G323)-SUM($I$15:I323))</f>
        <v>0</v>
      </c>
      <c r="L323" s="969">
        <f>IF(SUM(G323:J323)=0,0,$L$14+SUM($H$15:H323)-SUM($J$15:J323))</f>
        <v>0</v>
      </c>
      <c r="M323" s="967"/>
      <c r="N323" s="846" t="str">
        <f t="shared" si="5"/>
        <v/>
      </c>
      <c r="O323" s="958"/>
      <c r="P323" s="420"/>
      <c r="Q323" s="420"/>
      <c r="R323" s="420"/>
      <c r="S323" s="420"/>
    </row>
    <row r="324" spans="1:19" hidden="1">
      <c r="A324" s="420"/>
      <c r="B324" s="967" t="str">
        <f>IF($G$9=DULIEU!$P316,DULIEU!$H316,"")</f>
        <v/>
      </c>
      <c r="C324" s="968" t="str">
        <f>IF($G$9=DULIEU!$P316,DULIEU!$D316,"")</f>
        <v/>
      </c>
      <c r="D324" s="967" t="str">
        <f>IF($G$9=DULIEU!$P316,DULIEU!$O316,"")</f>
        <v/>
      </c>
      <c r="E324" s="967" t="str">
        <f>IF($G$8=DULIEU!$V316,DULIEU!$W316,IF($G$8=DULIEU!$W316,DULIEU!$V316,""))</f>
        <v/>
      </c>
      <c r="F324" s="969" t="str">
        <f>IF($G$9=DULIEU!$P316,DULIEU!$T316,"")</f>
        <v/>
      </c>
      <c r="G324" s="969" t="str">
        <f>IF(LEFT($B324,1)="N",DULIEU!$R316,"")</f>
        <v/>
      </c>
      <c r="H324" s="969" t="str">
        <f>IF(LEFT($B324,1)="N",DULIEU!$X316,"")</f>
        <v/>
      </c>
      <c r="I324" s="969" t="str">
        <f>IF(LEFT($B324,1)="X",DULIEU!$S316,"")</f>
        <v/>
      </c>
      <c r="J324" s="969" t="str">
        <f>IF(LEFT($B324,1)="X",DULIEU!$X316,"")</f>
        <v/>
      </c>
      <c r="K324" s="969">
        <f>IF(SUM(G324:J324)=0,0,$K$14+SUM($G$15:G324)-SUM($I$15:I324))</f>
        <v>0</v>
      </c>
      <c r="L324" s="969">
        <f>IF(SUM(G324:J324)=0,0,$L$14+SUM($H$15:H324)-SUM($J$15:J324))</f>
        <v>0</v>
      </c>
      <c r="M324" s="967"/>
      <c r="N324" s="846" t="str">
        <f t="shared" si="5"/>
        <v/>
      </c>
      <c r="O324" s="958"/>
      <c r="P324" s="420"/>
      <c r="Q324" s="420"/>
      <c r="R324" s="420"/>
      <c r="S324" s="420"/>
    </row>
    <row r="325" spans="1:19" hidden="1">
      <c r="A325" s="420"/>
      <c r="B325" s="967" t="str">
        <f>IF($G$9=DULIEU!$P317,DULIEU!$H317,"")</f>
        <v/>
      </c>
      <c r="C325" s="968" t="str">
        <f>IF($G$9=DULIEU!$P317,DULIEU!$D317,"")</f>
        <v/>
      </c>
      <c r="D325" s="967" t="str">
        <f>IF($G$9=DULIEU!$P317,DULIEU!$O317,"")</f>
        <v/>
      </c>
      <c r="E325" s="967" t="str">
        <f>IF($G$8=DULIEU!$V317,DULIEU!$W317,IF($G$8=DULIEU!$W317,DULIEU!$V317,""))</f>
        <v/>
      </c>
      <c r="F325" s="969" t="str">
        <f>IF($G$9=DULIEU!$P317,DULIEU!$T317,"")</f>
        <v/>
      </c>
      <c r="G325" s="969" t="str">
        <f>IF(LEFT($B325,1)="N",DULIEU!$R317,"")</f>
        <v/>
      </c>
      <c r="H325" s="969" t="str">
        <f>IF(LEFT($B325,1)="N",DULIEU!$X317,"")</f>
        <v/>
      </c>
      <c r="I325" s="969" t="str">
        <f>IF(LEFT($B325,1)="X",DULIEU!$S317,"")</f>
        <v/>
      </c>
      <c r="J325" s="969" t="str">
        <f>IF(LEFT($B325,1)="X",DULIEU!$X317,"")</f>
        <v/>
      </c>
      <c r="K325" s="969">
        <f>IF(SUM(G325:J325)=0,0,$K$14+SUM($G$15:G325)-SUM($I$15:I325))</f>
        <v>0</v>
      </c>
      <c r="L325" s="969">
        <f>IF(SUM(G325:J325)=0,0,$L$14+SUM($H$15:H325)-SUM($J$15:J325))</f>
        <v>0</v>
      </c>
      <c r="M325" s="967"/>
      <c r="N325" s="846" t="str">
        <f t="shared" si="5"/>
        <v/>
      </c>
      <c r="O325" s="958"/>
      <c r="P325" s="420"/>
      <c r="Q325" s="420"/>
      <c r="R325" s="420"/>
      <c r="S325" s="420"/>
    </row>
    <row r="326" spans="1:19" hidden="1">
      <c r="A326" s="420"/>
      <c r="B326" s="967" t="str">
        <f>IF($G$9=DULIEU!$P318,DULIEU!$H318,"")</f>
        <v/>
      </c>
      <c r="C326" s="968" t="str">
        <f>IF($G$9=DULIEU!$P318,DULIEU!$D318,"")</f>
        <v/>
      </c>
      <c r="D326" s="967" t="str">
        <f>IF($G$9=DULIEU!$P318,DULIEU!$O318,"")</f>
        <v/>
      </c>
      <c r="E326" s="967" t="str">
        <f>IF($G$8=DULIEU!$V318,DULIEU!$W318,IF($G$8=DULIEU!$W318,DULIEU!$V318,""))</f>
        <v/>
      </c>
      <c r="F326" s="969" t="str">
        <f>IF($G$9=DULIEU!$P318,DULIEU!$T318,"")</f>
        <v/>
      </c>
      <c r="G326" s="969" t="str">
        <f>IF(LEFT($B326,1)="N",DULIEU!$R318,"")</f>
        <v/>
      </c>
      <c r="H326" s="969" t="str">
        <f>IF(LEFT($B326,1)="N",DULIEU!$X318,"")</f>
        <v/>
      </c>
      <c r="I326" s="969" t="str">
        <f>IF(LEFT($B326,1)="X",DULIEU!$S318,"")</f>
        <v/>
      </c>
      <c r="J326" s="969" t="str">
        <f>IF(LEFT($B326,1)="X",DULIEU!$X318,"")</f>
        <v/>
      </c>
      <c r="K326" s="969">
        <f>IF(SUM(G326:J326)=0,0,$K$14+SUM($G$15:G326)-SUM($I$15:I326))</f>
        <v>0</v>
      </c>
      <c r="L326" s="969">
        <f>IF(SUM(G326:J326)=0,0,$L$14+SUM($H$15:H326)-SUM($J$15:J326))</f>
        <v>0</v>
      </c>
      <c r="M326" s="967"/>
      <c r="N326" s="846" t="str">
        <f t="shared" si="5"/>
        <v/>
      </c>
      <c r="O326" s="958"/>
      <c r="P326" s="420"/>
      <c r="Q326" s="420"/>
      <c r="R326" s="420"/>
      <c r="S326" s="420"/>
    </row>
    <row r="327" spans="1:19" hidden="1">
      <c r="A327" s="420"/>
      <c r="B327" s="967" t="str">
        <f>IF($G$9=DULIEU!$P319,DULIEU!$H319,"")</f>
        <v/>
      </c>
      <c r="C327" s="968" t="str">
        <f>IF($G$9=DULIEU!$P319,DULIEU!$D319,"")</f>
        <v/>
      </c>
      <c r="D327" s="967" t="str">
        <f>IF($G$9=DULIEU!$P319,DULIEU!$O319,"")</f>
        <v/>
      </c>
      <c r="E327" s="967" t="str">
        <f>IF($G$8=DULIEU!$V319,DULIEU!$W319,IF($G$8=DULIEU!$W319,DULIEU!$V319,""))</f>
        <v/>
      </c>
      <c r="F327" s="969" t="str">
        <f>IF($G$9=DULIEU!$P319,DULIEU!$T319,"")</f>
        <v/>
      </c>
      <c r="G327" s="969" t="str">
        <f>IF(LEFT($B327,1)="N",DULIEU!$R319,"")</f>
        <v/>
      </c>
      <c r="H327" s="969" t="str">
        <f>IF(LEFT($B327,1)="N",DULIEU!$X319,"")</f>
        <v/>
      </c>
      <c r="I327" s="969" t="str">
        <f>IF(LEFT($B327,1)="X",DULIEU!$S319,"")</f>
        <v/>
      </c>
      <c r="J327" s="969" t="str">
        <f>IF(LEFT($B327,1)="X",DULIEU!$X319,"")</f>
        <v/>
      </c>
      <c r="K327" s="969">
        <f>IF(SUM(G327:J327)=0,0,$K$14+SUM($G$15:G327)-SUM($I$15:I327))</f>
        <v>0</v>
      </c>
      <c r="L327" s="969">
        <f>IF(SUM(G327:J327)=0,0,$L$14+SUM($H$15:H327)-SUM($J$15:J327))</f>
        <v>0</v>
      </c>
      <c r="M327" s="967"/>
      <c r="N327" s="846" t="str">
        <f t="shared" si="5"/>
        <v/>
      </c>
      <c r="O327" s="958"/>
      <c r="P327" s="420"/>
      <c r="Q327" s="420"/>
      <c r="R327" s="420"/>
      <c r="S327" s="420"/>
    </row>
    <row r="328" spans="1:19" hidden="1">
      <c r="A328" s="420"/>
      <c r="B328" s="967" t="str">
        <f>IF($G$9=DULIEU!$P320,DULIEU!$H320,"")</f>
        <v/>
      </c>
      <c r="C328" s="968" t="str">
        <f>IF($G$9=DULIEU!$P320,DULIEU!$D320,"")</f>
        <v/>
      </c>
      <c r="D328" s="967" t="str">
        <f>IF($G$9=DULIEU!$P320,DULIEU!$O320,"")</f>
        <v/>
      </c>
      <c r="E328" s="967" t="str">
        <f>IF($G$8=DULIEU!$V320,DULIEU!$W320,IF($G$8=DULIEU!$W320,DULIEU!$V320,""))</f>
        <v/>
      </c>
      <c r="F328" s="969" t="str">
        <f>IF($G$9=DULIEU!$P320,DULIEU!$T320,"")</f>
        <v/>
      </c>
      <c r="G328" s="969" t="str">
        <f>IF(LEFT($B328,1)="N",DULIEU!$R320,"")</f>
        <v/>
      </c>
      <c r="H328" s="969" t="str">
        <f>IF(LEFT($B328,1)="N",DULIEU!$X320,"")</f>
        <v/>
      </c>
      <c r="I328" s="969" t="str">
        <f>IF(LEFT($B328,1)="X",DULIEU!$S320,"")</f>
        <v/>
      </c>
      <c r="J328" s="969" t="str">
        <f>IF(LEFT($B328,1)="X",DULIEU!$X320,"")</f>
        <v/>
      </c>
      <c r="K328" s="969">
        <f>IF(SUM(G328:J328)=0,0,$K$14+SUM($G$15:G328)-SUM($I$15:I328))</f>
        <v>0</v>
      </c>
      <c r="L328" s="969">
        <f>IF(SUM(G328:J328)=0,0,$L$14+SUM($H$15:H328)-SUM($J$15:J328))</f>
        <v>0</v>
      </c>
      <c r="M328" s="967"/>
      <c r="N328" s="846" t="str">
        <f t="shared" si="5"/>
        <v/>
      </c>
      <c r="O328" s="958"/>
      <c r="P328" s="420"/>
      <c r="Q328" s="420"/>
      <c r="R328" s="420"/>
      <c r="S328" s="420"/>
    </row>
    <row r="329" spans="1:19" hidden="1">
      <c r="A329" s="420"/>
      <c r="B329" s="967" t="str">
        <f>IF($G$9=DULIEU!$P321,DULIEU!$H321,"")</f>
        <v/>
      </c>
      <c r="C329" s="968" t="str">
        <f>IF($G$9=DULIEU!$P321,DULIEU!$D321,"")</f>
        <v/>
      </c>
      <c r="D329" s="967" t="str">
        <f>IF($G$9=DULIEU!$P321,DULIEU!$O321,"")</f>
        <v/>
      </c>
      <c r="E329" s="967" t="str">
        <f>IF($G$8=DULIEU!$V321,DULIEU!$W321,IF($G$8=DULIEU!$W321,DULIEU!$V321,""))</f>
        <v/>
      </c>
      <c r="F329" s="969" t="str">
        <f>IF($G$9=DULIEU!$P321,DULIEU!$T321,"")</f>
        <v/>
      </c>
      <c r="G329" s="969" t="str">
        <f>IF(LEFT($B329,1)="N",DULIEU!$R321,"")</f>
        <v/>
      </c>
      <c r="H329" s="969" t="str">
        <f>IF(LEFT($B329,1)="N",DULIEU!$X321,"")</f>
        <v/>
      </c>
      <c r="I329" s="969" t="str">
        <f>IF(LEFT($B329,1)="X",DULIEU!$S321,"")</f>
        <v/>
      </c>
      <c r="J329" s="969" t="str">
        <f>IF(LEFT($B329,1)="X",DULIEU!$X321,"")</f>
        <v/>
      </c>
      <c r="K329" s="969">
        <f>IF(SUM(G329:J329)=0,0,$K$14+SUM($G$15:G329)-SUM($I$15:I329))</f>
        <v>0</v>
      </c>
      <c r="L329" s="969">
        <f>IF(SUM(G329:J329)=0,0,$L$14+SUM($H$15:H329)-SUM($J$15:J329))</f>
        <v>0</v>
      </c>
      <c r="M329" s="967"/>
      <c r="N329" s="846" t="str">
        <f t="shared" si="5"/>
        <v/>
      </c>
      <c r="O329" s="958"/>
      <c r="P329" s="420"/>
      <c r="Q329" s="420"/>
      <c r="R329" s="420"/>
      <c r="S329" s="420"/>
    </row>
    <row r="330" spans="1:19" hidden="1">
      <c r="A330" s="420"/>
      <c r="B330" s="967" t="str">
        <f>IF($G$9=DULIEU!$P322,DULIEU!$H322,"")</f>
        <v/>
      </c>
      <c r="C330" s="968" t="str">
        <f>IF($G$9=DULIEU!$P322,DULIEU!$D322,"")</f>
        <v/>
      </c>
      <c r="D330" s="967" t="str">
        <f>IF($G$9=DULIEU!$P322,DULIEU!$O322,"")</f>
        <v/>
      </c>
      <c r="E330" s="967" t="str">
        <f>IF($G$8=DULIEU!$V322,DULIEU!$W322,IF($G$8=DULIEU!$W322,DULIEU!$V322,""))</f>
        <v/>
      </c>
      <c r="F330" s="969" t="str">
        <f>IF($G$9=DULIEU!$P322,DULIEU!$T322,"")</f>
        <v/>
      </c>
      <c r="G330" s="969" t="str">
        <f>IF(LEFT($B330,1)="N",DULIEU!$R322,"")</f>
        <v/>
      </c>
      <c r="H330" s="969" t="str">
        <f>IF(LEFT($B330,1)="N",DULIEU!$X322,"")</f>
        <v/>
      </c>
      <c r="I330" s="969" t="str">
        <f>IF(LEFT($B330,1)="X",DULIEU!$S322,"")</f>
        <v/>
      </c>
      <c r="J330" s="969" t="str">
        <f>IF(LEFT($B330,1)="X",DULIEU!$X322,"")</f>
        <v/>
      </c>
      <c r="K330" s="969">
        <f>IF(SUM(G330:J330)=0,0,$K$14+SUM($G$15:G330)-SUM($I$15:I330))</f>
        <v>0</v>
      </c>
      <c r="L330" s="969">
        <f>IF(SUM(G330:J330)=0,0,$L$14+SUM($H$15:H330)-SUM($J$15:J330))</f>
        <v>0</v>
      </c>
      <c r="M330" s="967"/>
      <c r="N330" s="846" t="str">
        <f t="shared" si="5"/>
        <v/>
      </c>
      <c r="O330" s="958"/>
      <c r="P330" s="420"/>
      <c r="Q330" s="420"/>
      <c r="R330" s="420"/>
      <c r="S330" s="420"/>
    </row>
    <row r="331" spans="1:19" hidden="1">
      <c r="A331" s="420"/>
      <c r="B331" s="967" t="str">
        <f>IF($G$9=DULIEU!$P323,DULIEU!$H323,"")</f>
        <v/>
      </c>
      <c r="C331" s="968" t="str">
        <f>IF($G$9=DULIEU!$P323,DULIEU!$D323,"")</f>
        <v/>
      </c>
      <c r="D331" s="967" t="str">
        <f>IF($G$9=DULIEU!$P323,DULIEU!$O323,"")</f>
        <v/>
      </c>
      <c r="E331" s="967" t="str">
        <f>IF($G$8=DULIEU!$V323,DULIEU!$W323,IF($G$8=DULIEU!$W323,DULIEU!$V323,""))</f>
        <v/>
      </c>
      <c r="F331" s="969" t="str">
        <f>IF($G$9=DULIEU!$P323,DULIEU!$T323,"")</f>
        <v/>
      </c>
      <c r="G331" s="969" t="str">
        <f>IF(LEFT($B331,1)="N",DULIEU!$R323,"")</f>
        <v/>
      </c>
      <c r="H331" s="969" t="str">
        <f>IF(LEFT($B331,1)="N",DULIEU!$X323,"")</f>
        <v/>
      </c>
      <c r="I331" s="969" t="str">
        <f>IF(LEFT($B331,1)="X",DULIEU!$S323,"")</f>
        <v/>
      </c>
      <c r="J331" s="969" t="str">
        <f>IF(LEFT($B331,1)="X",DULIEU!$X323,"")</f>
        <v/>
      </c>
      <c r="K331" s="969">
        <f>IF(SUM(G331:J331)=0,0,$K$14+SUM($G$15:G331)-SUM($I$15:I331))</f>
        <v>0</v>
      </c>
      <c r="L331" s="969">
        <f>IF(SUM(G331:J331)=0,0,$L$14+SUM($H$15:H331)-SUM($J$15:J331))</f>
        <v>0</v>
      </c>
      <c r="M331" s="967"/>
      <c r="N331" s="846" t="str">
        <f t="shared" si="5"/>
        <v/>
      </c>
      <c r="O331" s="958"/>
      <c r="P331" s="420"/>
      <c r="Q331" s="420"/>
      <c r="R331" s="420"/>
      <c r="S331" s="420"/>
    </row>
    <row r="332" spans="1:19" hidden="1">
      <c r="A332" s="420"/>
      <c r="B332" s="967" t="str">
        <f>IF($G$9=DULIEU!$P324,DULIEU!$H324,"")</f>
        <v/>
      </c>
      <c r="C332" s="968" t="str">
        <f>IF($G$9=DULIEU!$P324,DULIEU!$D324,"")</f>
        <v/>
      </c>
      <c r="D332" s="967" t="str">
        <f>IF($G$9=DULIEU!$P324,DULIEU!$O324,"")</f>
        <v/>
      </c>
      <c r="E332" s="967" t="str">
        <f>IF($G$8=DULIEU!$V324,DULIEU!$W324,IF($G$8=DULIEU!$W324,DULIEU!$V324,""))</f>
        <v/>
      </c>
      <c r="F332" s="969" t="str">
        <f>IF($G$9=DULIEU!$P324,DULIEU!$T324,"")</f>
        <v/>
      </c>
      <c r="G332" s="969" t="str">
        <f>IF(LEFT($B332,1)="N",DULIEU!$R324,"")</f>
        <v/>
      </c>
      <c r="H332" s="969" t="str">
        <f>IF(LEFT($B332,1)="N",DULIEU!$X324,"")</f>
        <v/>
      </c>
      <c r="I332" s="969" t="str">
        <f>IF(LEFT($B332,1)="X",DULIEU!$S324,"")</f>
        <v/>
      </c>
      <c r="J332" s="969" t="str">
        <f>IF(LEFT($B332,1)="X",DULIEU!$X324,"")</f>
        <v/>
      </c>
      <c r="K332" s="969">
        <f>IF(SUM(G332:J332)=0,0,$K$14+SUM($G$15:G332)-SUM($I$15:I332))</f>
        <v>0</v>
      </c>
      <c r="L332" s="969">
        <f>IF(SUM(G332:J332)=0,0,$L$14+SUM($H$15:H332)-SUM($J$15:J332))</f>
        <v>0</v>
      </c>
      <c r="M332" s="967"/>
      <c r="N332" s="846" t="str">
        <f t="shared" si="5"/>
        <v/>
      </c>
      <c r="O332" s="958"/>
      <c r="P332" s="420"/>
      <c r="Q332" s="420"/>
      <c r="R332" s="420"/>
      <c r="S332" s="420"/>
    </row>
    <row r="333" spans="1:19" hidden="1">
      <c r="A333" s="420"/>
      <c r="B333" s="967" t="str">
        <f>IF($G$9=DULIEU!$P325,DULIEU!$H325,"")</f>
        <v/>
      </c>
      <c r="C333" s="968" t="str">
        <f>IF($G$9=DULIEU!$P325,DULIEU!$D325,"")</f>
        <v/>
      </c>
      <c r="D333" s="967" t="str">
        <f>IF($G$9=DULIEU!$P325,DULIEU!$O325,"")</f>
        <v/>
      </c>
      <c r="E333" s="967" t="str">
        <f>IF($G$8=DULIEU!$V325,DULIEU!$W325,IF($G$8=DULIEU!$W325,DULIEU!$V325,""))</f>
        <v/>
      </c>
      <c r="F333" s="969" t="str">
        <f>IF($G$9=DULIEU!$P325,DULIEU!$T325,"")</f>
        <v/>
      </c>
      <c r="G333" s="969" t="str">
        <f>IF(LEFT($B333,1)="N",DULIEU!$R325,"")</f>
        <v/>
      </c>
      <c r="H333" s="969" t="str">
        <f>IF(LEFT($B333,1)="N",DULIEU!$X325,"")</f>
        <v/>
      </c>
      <c r="I333" s="969" t="str">
        <f>IF(LEFT($B333,1)="X",DULIEU!$S325,"")</f>
        <v/>
      </c>
      <c r="J333" s="969" t="str">
        <f>IF(LEFT($B333,1)="X",DULIEU!$X325,"")</f>
        <v/>
      </c>
      <c r="K333" s="969">
        <f>IF(SUM(G333:J333)=0,0,$K$14+SUM($G$15:G333)-SUM($I$15:I333))</f>
        <v>0</v>
      </c>
      <c r="L333" s="969">
        <f>IF(SUM(G333:J333)=0,0,$L$14+SUM($H$15:H333)-SUM($J$15:J333))</f>
        <v>0</v>
      </c>
      <c r="M333" s="967"/>
      <c r="N333" s="846" t="str">
        <f t="shared" si="5"/>
        <v/>
      </c>
      <c r="O333" s="958"/>
      <c r="P333" s="420"/>
      <c r="Q333" s="420"/>
      <c r="R333" s="420"/>
      <c r="S333" s="420"/>
    </row>
    <row r="334" spans="1:19" hidden="1">
      <c r="A334" s="420"/>
      <c r="B334" s="967" t="str">
        <f>IF($G$9=DULIEU!$P326,DULIEU!$H326,"")</f>
        <v/>
      </c>
      <c r="C334" s="968" t="str">
        <f>IF($G$9=DULIEU!$P326,DULIEU!$D326,"")</f>
        <v/>
      </c>
      <c r="D334" s="967" t="str">
        <f>IF($G$9=DULIEU!$P326,DULIEU!$O326,"")</f>
        <v/>
      </c>
      <c r="E334" s="967" t="str">
        <f>IF($G$8=DULIEU!$V326,DULIEU!$W326,IF($G$8=DULIEU!$W326,DULIEU!$V326,""))</f>
        <v/>
      </c>
      <c r="F334" s="969" t="str">
        <f>IF($G$9=DULIEU!$P326,DULIEU!$T326,"")</f>
        <v/>
      </c>
      <c r="G334" s="969" t="str">
        <f>IF(LEFT($B334,1)="N",DULIEU!$R326,"")</f>
        <v/>
      </c>
      <c r="H334" s="969" t="str">
        <f>IF(LEFT($B334,1)="N",DULIEU!$X326,"")</f>
        <v/>
      </c>
      <c r="I334" s="969" t="str">
        <f>IF(LEFT($B334,1)="X",DULIEU!$S326,"")</f>
        <v/>
      </c>
      <c r="J334" s="969" t="str">
        <f>IF(LEFT($B334,1)="X",DULIEU!$X326,"")</f>
        <v/>
      </c>
      <c r="K334" s="969">
        <f>IF(SUM(G334:J334)=0,0,$K$14+SUM($G$15:G334)-SUM($I$15:I334))</f>
        <v>0</v>
      </c>
      <c r="L334" s="969">
        <f>IF(SUM(G334:J334)=0,0,$L$14+SUM($H$15:H334)-SUM($J$15:J334))</f>
        <v>0</v>
      </c>
      <c r="M334" s="967"/>
      <c r="N334" s="846" t="str">
        <f t="shared" si="5"/>
        <v/>
      </c>
      <c r="O334" s="958"/>
      <c r="P334" s="420"/>
      <c r="Q334" s="420"/>
      <c r="R334" s="420"/>
      <c r="S334" s="420"/>
    </row>
    <row r="335" spans="1:19" hidden="1">
      <c r="A335" s="420"/>
      <c r="B335" s="967" t="str">
        <f>IF($G$9=DULIEU!$P327,DULIEU!$H327,"")</f>
        <v/>
      </c>
      <c r="C335" s="968" t="str">
        <f>IF($G$9=DULIEU!$P327,DULIEU!$D327,"")</f>
        <v/>
      </c>
      <c r="D335" s="967" t="str">
        <f>IF($G$9=DULIEU!$P327,DULIEU!$O327,"")</f>
        <v/>
      </c>
      <c r="E335" s="967" t="str">
        <f>IF($G$8=DULIEU!$V327,DULIEU!$W327,IF($G$8=DULIEU!$W327,DULIEU!$V327,""))</f>
        <v/>
      </c>
      <c r="F335" s="969" t="str">
        <f>IF($G$9=DULIEU!$P327,DULIEU!$T327,"")</f>
        <v/>
      </c>
      <c r="G335" s="969" t="str">
        <f>IF(LEFT($B335,1)="N",DULIEU!$R327,"")</f>
        <v/>
      </c>
      <c r="H335" s="969" t="str">
        <f>IF(LEFT($B335,1)="N",DULIEU!$X327,"")</f>
        <v/>
      </c>
      <c r="I335" s="969" t="str">
        <f>IF(LEFT($B335,1)="X",DULIEU!$S327,"")</f>
        <v/>
      </c>
      <c r="J335" s="969" t="str">
        <f>IF(LEFT($B335,1)="X",DULIEU!$X327,"")</f>
        <v/>
      </c>
      <c r="K335" s="969">
        <f>IF(SUM(G335:J335)=0,0,$K$14+SUM($G$15:G335)-SUM($I$15:I335))</f>
        <v>0</v>
      </c>
      <c r="L335" s="969">
        <f>IF(SUM(G335:J335)=0,0,$L$14+SUM($H$15:H335)-SUM($J$15:J335))</f>
        <v>0</v>
      </c>
      <c r="M335" s="967"/>
      <c r="N335" s="846" t="str">
        <f t="shared" si="5"/>
        <v/>
      </c>
      <c r="O335" s="958"/>
      <c r="P335" s="420"/>
      <c r="Q335" s="420"/>
      <c r="R335" s="420"/>
      <c r="S335" s="420"/>
    </row>
    <row r="336" spans="1:19" hidden="1">
      <c r="A336" s="420"/>
      <c r="B336" s="967" t="str">
        <f>IF($G$9=DULIEU!$P328,DULIEU!$H328,"")</f>
        <v/>
      </c>
      <c r="C336" s="968" t="str">
        <f>IF($G$9=DULIEU!$P328,DULIEU!$D328,"")</f>
        <v/>
      </c>
      <c r="D336" s="967" t="str">
        <f>IF($G$9=DULIEU!$P328,DULIEU!$O328,"")</f>
        <v/>
      </c>
      <c r="E336" s="967" t="str">
        <f>IF($G$8=DULIEU!$V328,DULIEU!$W328,IF($G$8=DULIEU!$W328,DULIEU!$V328,""))</f>
        <v/>
      </c>
      <c r="F336" s="969" t="str">
        <f>IF($G$9=DULIEU!$P328,DULIEU!$T328,"")</f>
        <v/>
      </c>
      <c r="G336" s="969" t="str">
        <f>IF(LEFT($B336,1)="N",DULIEU!$R328,"")</f>
        <v/>
      </c>
      <c r="H336" s="969" t="str">
        <f>IF(LEFT($B336,1)="N",DULIEU!$X328,"")</f>
        <v/>
      </c>
      <c r="I336" s="969" t="str">
        <f>IF(LEFT($B336,1)="X",DULIEU!$S328,"")</f>
        <v/>
      </c>
      <c r="J336" s="969" t="str">
        <f>IF(LEFT($B336,1)="X",DULIEU!$X328,"")</f>
        <v/>
      </c>
      <c r="K336" s="969">
        <f>IF(SUM(G336:J336)=0,0,$K$14+SUM($G$15:G336)-SUM($I$15:I336))</f>
        <v>0</v>
      </c>
      <c r="L336" s="969">
        <f>IF(SUM(G336:J336)=0,0,$L$14+SUM($H$15:H336)-SUM($J$15:J336))</f>
        <v>0</v>
      </c>
      <c r="M336" s="967"/>
      <c r="N336" s="846" t="str">
        <f t="shared" ref="N336:N399" si="6">IF(D336="","","x")</f>
        <v/>
      </c>
      <c r="O336" s="958"/>
      <c r="P336" s="420"/>
      <c r="Q336" s="420"/>
      <c r="R336" s="420"/>
      <c r="S336" s="420"/>
    </row>
    <row r="337" spans="1:19" hidden="1">
      <c r="A337" s="420"/>
      <c r="B337" s="967" t="str">
        <f>IF($G$9=DULIEU!$P329,DULIEU!$H329,"")</f>
        <v/>
      </c>
      <c r="C337" s="968" t="str">
        <f>IF($G$9=DULIEU!$P329,DULIEU!$D329,"")</f>
        <v/>
      </c>
      <c r="D337" s="967" t="str">
        <f>IF($G$9=DULIEU!$P329,DULIEU!$O329,"")</f>
        <v/>
      </c>
      <c r="E337" s="967" t="str">
        <f>IF($G$8=DULIEU!$V329,DULIEU!$W329,IF($G$8=DULIEU!$W329,DULIEU!$V329,""))</f>
        <v/>
      </c>
      <c r="F337" s="969" t="str">
        <f>IF($G$9=DULIEU!$P329,DULIEU!$T329,"")</f>
        <v/>
      </c>
      <c r="G337" s="969" t="str">
        <f>IF(LEFT($B337,1)="N",DULIEU!$R329,"")</f>
        <v/>
      </c>
      <c r="H337" s="969" t="str">
        <f>IF(LEFT($B337,1)="N",DULIEU!$X329,"")</f>
        <v/>
      </c>
      <c r="I337" s="969" t="str">
        <f>IF(LEFT($B337,1)="X",DULIEU!$S329,"")</f>
        <v/>
      </c>
      <c r="J337" s="969" t="str">
        <f>IF(LEFT($B337,1)="X",DULIEU!$X329,"")</f>
        <v/>
      </c>
      <c r="K337" s="969">
        <f>IF(SUM(G337:J337)=0,0,$K$14+SUM($G$15:G337)-SUM($I$15:I337))</f>
        <v>0</v>
      </c>
      <c r="L337" s="969">
        <f>IF(SUM(G337:J337)=0,0,$L$14+SUM($H$15:H337)-SUM($J$15:J337))</f>
        <v>0</v>
      </c>
      <c r="M337" s="967"/>
      <c r="N337" s="846" t="str">
        <f t="shared" si="6"/>
        <v/>
      </c>
      <c r="O337" s="958"/>
      <c r="P337" s="420"/>
      <c r="Q337" s="420"/>
      <c r="R337" s="420"/>
      <c r="S337" s="420"/>
    </row>
    <row r="338" spans="1:19" hidden="1">
      <c r="A338" s="420"/>
      <c r="B338" s="967" t="str">
        <f>IF($G$9=DULIEU!$P330,DULIEU!$H330,"")</f>
        <v/>
      </c>
      <c r="C338" s="968" t="str">
        <f>IF($G$9=DULIEU!$P330,DULIEU!$D330,"")</f>
        <v/>
      </c>
      <c r="D338" s="967" t="str">
        <f>IF($G$9=DULIEU!$P330,DULIEU!$O330,"")</f>
        <v/>
      </c>
      <c r="E338" s="967" t="str">
        <f>IF($G$8=DULIEU!$V330,DULIEU!$W330,IF($G$8=DULIEU!$W330,DULIEU!$V330,""))</f>
        <v/>
      </c>
      <c r="F338" s="969" t="str">
        <f>IF($G$9=DULIEU!$P330,DULIEU!$T330,"")</f>
        <v/>
      </c>
      <c r="G338" s="969" t="str">
        <f>IF(LEFT($B338,1)="N",DULIEU!$R330,"")</f>
        <v/>
      </c>
      <c r="H338" s="969" t="str">
        <f>IF(LEFT($B338,1)="N",DULIEU!$X330,"")</f>
        <v/>
      </c>
      <c r="I338" s="969" t="str">
        <f>IF(LEFT($B338,1)="X",DULIEU!$S330,"")</f>
        <v/>
      </c>
      <c r="J338" s="969" t="str">
        <f>IF(LEFT($B338,1)="X",DULIEU!$X330,"")</f>
        <v/>
      </c>
      <c r="K338" s="969">
        <f>IF(SUM(G338:J338)=0,0,$K$14+SUM($G$15:G338)-SUM($I$15:I338))</f>
        <v>0</v>
      </c>
      <c r="L338" s="969">
        <f>IF(SUM(G338:J338)=0,0,$L$14+SUM($H$15:H338)-SUM($J$15:J338))</f>
        <v>0</v>
      </c>
      <c r="M338" s="967"/>
      <c r="N338" s="846" t="str">
        <f t="shared" si="6"/>
        <v/>
      </c>
      <c r="O338" s="958"/>
      <c r="P338" s="420"/>
      <c r="Q338" s="420"/>
      <c r="R338" s="420"/>
      <c r="S338" s="420"/>
    </row>
    <row r="339" spans="1:19" hidden="1">
      <c r="A339" s="420"/>
      <c r="B339" s="967" t="str">
        <f>IF($G$9=DULIEU!$P331,DULIEU!$H331,"")</f>
        <v/>
      </c>
      <c r="C339" s="968" t="str">
        <f>IF($G$9=DULIEU!$P331,DULIEU!$D331,"")</f>
        <v/>
      </c>
      <c r="D339" s="967" t="str">
        <f>IF($G$9=DULIEU!$P331,DULIEU!$O331,"")</f>
        <v/>
      </c>
      <c r="E339" s="967" t="str">
        <f>IF($G$8=DULIEU!$V331,DULIEU!$W331,IF($G$8=DULIEU!$W331,DULIEU!$V331,""))</f>
        <v/>
      </c>
      <c r="F339" s="969" t="str">
        <f>IF($G$9=DULIEU!$P331,DULIEU!$T331,"")</f>
        <v/>
      </c>
      <c r="G339" s="969" t="str">
        <f>IF(LEFT($B339,1)="N",DULIEU!$R331,"")</f>
        <v/>
      </c>
      <c r="H339" s="969" t="str">
        <f>IF(LEFT($B339,1)="N",DULIEU!$X331,"")</f>
        <v/>
      </c>
      <c r="I339" s="969" t="str">
        <f>IF(LEFT($B339,1)="X",DULIEU!$S331,"")</f>
        <v/>
      </c>
      <c r="J339" s="969" t="str">
        <f>IF(LEFT($B339,1)="X",DULIEU!$X331,"")</f>
        <v/>
      </c>
      <c r="K339" s="969">
        <f>IF(SUM(G339:J339)=0,0,$K$14+SUM($G$15:G339)-SUM($I$15:I339))</f>
        <v>0</v>
      </c>
      <c r="L339" s="969">
        <f>IF(SUM(G339:J339)=0,0,$L$14+SUM($H$15:H339)-SUM($J$15:J339))</f>
        <v>0</v>
      </c>
      <c r="M339" s="967"/>
      <c r="N339" s="846" t="str">
        <f t="shared" si="6"/>
        <v/>
      </c>
      <c r="O339" s="958"/>
      <c r="P339" s="420"/>
      <c r="Q339" s="420"/>
      <c r="R339" s="420"/>
      <c r="S339" s="420"/>
    </row>
    <row r="340" spans="1:19" hidden="1">
      <c r="A340" s="420"/>
      <c r="B340" s="967" t="str">
        <f>IF($G$9=DULIEU!$P332,DULIEU!$H332,"")</f>
        <v/>
      </c>
      <c r="C340" s="968" t="str">
        <f>IF($G$9=DULIEU!$P332,DULIEU!$D332,"")</f>
        <v/>
      </c>
      <c r="D340" s="967" t="str">
        <f>IF($G$9=DULIEU!$P332,DULIEU!$O332,"")</f>
        <v/>
      </c>
      <c r="E340" s="967" t="str">
        <f>IF($G$8=DULIEU!$V332,DULIEU!$W332,IF($G$8=DULIEU!$W332,DULIEU!$V332,""))</f>
        <v/>
      </c>
      <c r="F340" s="969" t="str">
        <f>IF($G$9=DULIEU!$P332,DULIEU!$T332,"")</f>
        <v/>
      </c>
      <c r="G340" s="969" t="str">
        <f>IF(LEFT($B340,1)="N",DULIEU!$R332,"")</f>
        <v/>
      </c>
      <c r="H340" s="969" t="str">
        <f>IF(LEFT($B340,1)="N",DULIEU!$X332,"")</f>
        <v/>
      </c>
      <c r="I340" s="969" t="str">
        <f>IF(LEFT($B340,1)="X",DULIEU!$S332,"")</f>
        <v/>
      </c>
      <c r="J340" s="969" t="str">
        <f>IF(LEFT($B340,1)="X",DULIEU!$X332,"")</f>
        <v/>
      </c>
      <c r="K340" s="969">
        <f>IF(SUM(G340:J340)=0,0,$K$14+SUM($G$15:G340)-SUM($I$15:I340))</f>
        <v>0</v>
      </c>
      <c r="L340" s="969">
        <f>IF(SUM(G340:J340)=0,0,$L$14+SUM($H$15:H340)-SUM($J$15:J340))</f>
        <v>0</v>
      </c>
      <c r="M340" s="967"/>
      <c r="N340" s="846" t="str">
        <f t="shared" si="6"/>
        <v/>
      </c>
      <c r="O340" s="958"/>
      <c r="P340" s="420"/>
      <c r="Q340" s="420"/>
      <c r="R340" s="420"/>
      <c r="S340" s="420"/>
    </row>
    <row r="341" spans="1:19" hidden="1">
      <c r="A341" s="420"/>
      <c r="B341" s="967" t="str">
        <f>IF($G$9=DULIEU!$P333,DULIEU!$H333,"")</f>
        <v/>
      </c>
      <c r="C341" s="968" t="str">
        <f>IF($G$9=DULIEU!$P333,DULIEU!$D333,"")</f>
        <v/>
      </c>
      <c r="D341" s="967" t="str">
        <f>IF($G$9=DULIEU!$P333,DULIEU!$O333,"")</f>
        <v/>
      </c>
      <c r="E341" s="967" t="str">
        <f>IF($G$8=DULIEU!$V333,DULIEU!$W333,IF($G$8=DULIEU!$W333,DULIEU!$V333,""))</f>
        <v/>
      </c>
      <c r="F341" s="969" t="str">
        <f>IF($G$9=DULIEU!$P333,DULIEU!$T333,"")</f>
        <v/>
      </c>
      <c r="G341" s="969" t="str">
        <f>IF(LEFT($B341,1)="N",DULIEU!$R333,"")</f>
        <v/>
      </c>
      <c r="H341" s="969" t="str">
        <f>IF(LEFT($B341,1)="N",DULIEU!$X333,"")</f>
        <v/>
      </c>
      <c r="I341" s="969" t="str">
        <f>IF(LEFT($B341,1)="X",DULIEU!$S333,"")</f>
        <v/>
      </c>
      <c r="J341" s="969" t="str">
        <f>IF(LEFT($B341,1)="X",DULIEU!$X333,"")</f>
        <v/>
      </c>
      <c r="K341" s="969">
        <f>IF(SUM(G341:J341)=0,0,$K$14+SUM($G$15:G341)-SUM($I$15:I341))</f>
        <v>0</v>
      </c>
      <c r="L341" s="969">
        <f>IF(SUM(G341:J341)=0,0,$L$14+SUM($H$15:H341)-SUM($J$15:J341))</f>
        <v>0</v>
      </c>
      <c r="M341" s="967"/>
      <c r="N341" s="846" t="str">
        <f t="shared" si="6"/>
        <v/>
      </c>
      <c r="O341" s="958"/>
      <c r="P341" s="420"/>
      <c r="Q341" s="420"/>
      <c r="R341" s="420"/>
      <c r="S341" s="420"/>
    </row>
    <row r="342" spans="1:19" hidden="1">
      <c r="A342" s="420"/>
      <c r="B342" s="967" t="str">
        <f>IF($G$9=DULIEU!$P334,DULIEU!$H334,"")</f>
        <v/>
      </c>
      <c r="C342" s="968" t="str">
        <f>IF($G$9=DULIEU!$P334,DULIEU!$D334,"")</f>
        <v/>
      </c>
      <c r="D342" s="967" t="str">
        <f>IF($G$9=DULIEU!$P334,DULIEU!$O334,"")</f>
        <v/>
      </c>
      <c r="E342" s="967" t="str">
        <f>IF($G$8=DULIEU!$V334,DULIEU!$W334,IF($G$8=DULIEU!$W334,DULIEU!$V334,""))</f>
        <v/>
      </c>
      <c r="F342" s="969" t="str">
        <f>IF($G$9=DULIEU!$P334,DULIEU!$T334,"")</f>
        <v/>
      </c>
      <c r="G342" s="969" t="str">
        <f>IF(LEFT($B342,1)="N",DULIEU!$R334,"")</f>
        <v/>
      </c>
      <c r="H342" s="969" t="str">
        <f>IF(LEFT($B342,1)="N",DULIEU!$X334,"")</f>
        <v/>
      </c>
      <c r="I342" s="969" t="str">
        <f>IF(LEFT($B342,1)="X",DULIEU!$S334,"")</f>
        <v/>
      </c>
      <c r="J342" s="969" t="str">
        <f>IF(LEFT($B342,1)="X",DULIEU!$X334,"")</f>
        <v/>
      </c>
      <c r="K342" s="969">
        <f>IF(SUM(G342:J342)=0,0,$K$14+SUM($G$15:G342)-SUM($I$15:I342))</f>
        <v>0</v>
      </c>
      <c r="L342" s="969">
        <f>IF(SUM(G342:J342)=0,0,$L$14+SUM($H$15:H342)-SUM($J$15:J342))</f>
        <v>0</v>
      </c>
      <c r="M342" s="967"/>
      <c r="N342" s="846" t="str">
        <f t="shared" si="6"/>
        <v/>
      </c>
      <c r="O342" s="958"/>
      <c r="P342" s="420"/>
      <c r="Q342" s="420"/>
      <c r="R342" s="420"/>
      <c r="S342" s="420"/>
    </row>
    <row r="343" spans="1:19" hidden="1">
      <c r="A343" s="420"/>
      <c r="B343" s="967" t="str">
        <f>IF($G$9=DULIEU!$P335,DULIEU!$H335,"")</f>
        <v/>
      </c>
      <c r="C343" s="968" t="str">
        <f>IF($G$9=DULIEU!$P335,DULIEU!$D335,"")</f>
        <v/>
      </c>
      <c r="D343" s="967" t="str">
        <f>IF($G$9=DULIEU!$P335,DULIEU!$O335,"")</f>
        <v/>
      </c>
      <c r="E343" s="967" t="str">
        <f>IF($G$8=DULIEU!$V335,DULIEU!$W335,IF($G$8=DULIEU!$W335,DULIEU!$V335,""))</f>
        <v/>
      </c>
      <c r="F343" s="969" t="str">
        <f>IF($G$9=DULIEU!$P335,DULIEU!$T335,"")</f>
        <v/>
      </c>
      <c r="G343" s="969" t="str">
        <f>IF(LEFT($B343,1)="N",DULIEU!$R335,"")</f>
        <v/>
      </c>
      <c r="H343" s="969" t="str">
        <f>IF(LEFT($B343,1)="N",DULIEU!$X335,"")</f>
        <v/>
      </c>
      <c r="I343" s="969" t="str">
        <f>IF(LEFT($B343,1)="X",DULIEU!$S335,"")</f>
        <v/>
      </c>
      <c r="J343" s="969" t="str">
        <f>IF(LEFT($B343,1)="X",DULIEU!$X335,"")</f>
        <v/>
      </c>
      <c r="K343" s="969">
        <f>IF(SUM(G343:J343)=0,0,$K$14+SUM($G$15:G343)-SUM($I$15:I343))</f>
        <v>0</v>
      </c>
      <c r="L343" s="969">
        <f>IF(SUM(G343:J343)=0,0,$L$14+SUM($H$15:H343)-SUM($J$15:J343))</f>
        <v>0</v>
      </c>
      <c r="M343" s="967"/>
      <c r="N343" s="846" t="str">
        <f t="shared" si="6"/>
        <v/>
      </c>
      <c r="O343" s="958"/>
      <c r="P343" s="420"/>
      <c r="Q343" s="420"/>
      <c r="R343" s="420"/>
      <c r="S343" s="420"/>
    </row>
    <row r="344" spans="1:19" hidden="1">
      <c r="A344" s="420"/>
      <c r="B344" s="967" t="str">
        <f>IF($G$9=DULIEU!$P336,DULIEU!$H336,"")</f>
        <v/>
      </c>
      <c r="C344" s="968" t="str">
        <f>IF($G$9=DULIEU!$P336,DULIEU!$D336,"")</f>
        <v/>
      </c>
      <c r="D344" s="967" t="str">
        <f>IF($G$9=DULIEU!$P336,DULIEU!$O336,"")</f>
        <v/>
      </c>
      <c r="E344" s="967" t="str">
        <f>IF($G$8=DULIEU!$V336,DULIEU!$W336,IF($G$8=DULIEU!$W336,DULIEU!$V336,""))</f>
        <v/>
      </c>
      <c r="F344" s="969" t="str">
        <f>IF($G$9=DULIEU!$P336,DULIEU!$T336,"")</f>
        <v/>
      </c>
      <c r="G344" s="969" t="str">
        <f>IF(LEFT($B344,1)="N",DULIEU!$R336,"")</f>
        <v/>
      </c>
      <c r="H344" s="969" t="str">
        <f>IF(LEFT($B344,1)="N",DULIEU!$X336,"")</f>
        <v/>
      </c>
      <c r="I344" s="969" t="str">
        <f>IF(LEFT($B344,1)="X",DULIEU!$S336,"")</f>
        <v/>
      </c>
      <c r="J344" s="969" t="str">
        <f>IF(LEFT($B344,1)="X",DULIEU!$X336,"")</f>
        <v/>
      </c>
      <c r="K344" s="969">
        <f>IF(SUM(G344:J344)=0,0,$K$14+SUM($G$15:G344)-SUM($I$15:I344))</f>
        <v>0</v>
      </c>
      <c r="L344" s="969">
        <f>IF(SUM(G344:J344)=0,0,$L$14+SUM($H$15:H344)-SUM($J$15:J344))</f>
        <v>0</v>
      </c>
      <c r="M344" s="967"/>
      <c r="N344" s="846" t="str">
        <f t="shared" si="6"/>
        <v/>
      </c>
      <c r="O344" s="958"/>
      <c r="P344" s="420"/>
      <c r="Q344" s="420"/>
      <c r="R344" s="420"/>
      <c r="S344" s="420"/>
    </row>
    <row r="345" spans="1:19" hidden="1">
      <c r="A345" s="420"/>
      <c r="B345" s="967" t="str">
        <f>IF($G$9=DULIEU!$P337,DULIEU!$H337,"")</f>
        <v/>
      </c>
      <c r="C345" s="968" t="str">
        <f>IF($G$9=DULIEU!$P337,DULIEU!$D337,"")</f>
        <v/>
      </c>
      <c r="D345" s="967" t="str">
        <f>IF($G$9=DULIEU!$P337,DULIEU!$O337,"")</f>
        <v/>
      </c>
      <c r="E345" s="967" t="str">
        <f>IF($G$8=DULIEU!$V337,DULIEU!$W337,IF($G$8=DULIEU!$W337,DULIEU!$V337,""))</f>
        <v/>
      </c>
      <c r="F345" s="969" t="str">
        <f>IF($G$9=DULIEU!$P337,DULIEU!$T337,"")</f>
        <v/>
      </c>
      <c r="G345" s="969" t="str">
        <f>IF(LEFT($B345,1)="N",DULIEU!$R337,"")</f>
        <v/>
      </c>
      <c r="H345" s="969" t="str">
        <f>IF(LEFT($B345,1)="N",DULIEU!$X337,"")</f>
        <v/>
      </c>
      <c r="I345" s="969" t="str">
        <f>IF(LEFT($B345,1)="X",DULIEU!$S337,"")</f>
        <v/>
      </c>
      <c r="J345" s="969" t="str">
        <f>IF(LEFT($B345,1)="X",DULIEU!$X337,"")</f>
        <v/>
      </c>
      <c r="K345" s="969">
        <f>IF(SUM(G345:J345)=0,0,$K$14+SUM($G$15:G345)-SUM($I$15:I345))</f>
        <v>0</v>
      </c>
      <c r="L345" s="969">
        <f>IF(SUM(G345:J345)=0,0,$L$14+SUM($H$15:H345)-SUM($J$15:J345))</f>
        <v>0</v>
      </c>
      <c r="M345" s="967"/>
      <c r="N345" s="846" t="str">
        <f t="shared" si="6"/>
        <v/>
      </c>
      <c r="O345" s="958"/>
      <c r="P345" s="420"/>
      <c r="Q345" s="420"/>
      <c r="R345" s="420"/>
      <c r="S345" s="420"/>
    </row>
    <row r="346" spans="1:19" hidden="1">
      <c r="A346" s="420"/>
      <c r="B346" s="967" t="str">
        <f>IF($G$9=DULIEU!$P338,DULIEU!$H338,"")</f>
        <v/>
      </c>
      <c r="C346" s="968" t="str">
        <f>IF($G$9=DULIEU!$P338,DULIEU!$D338,"")</f>
        <v/>
      </c>
      <c r="D346" s="967" t="str">
        <f>IF($G$9=DULIEU!$P338,DULIEU!$O338,"")</f>
        <v/>
      </c>
      <c r="E346" s="967" t="str">
        <f>IF($G$8=DULIEU!$V338,DULIEU!$W338,IF($G$8=DULIEU!$W338,DULIEU!$V338,""))</f>
        <v/>
      </c>
      <c r="F346" s="969" t="str">
        <f>IF($G$9=DULIEU!$P338,DULIEU!$T338,"")</f>
        <v/>
      </c>
      <c r="G346" s="969" t="str">
        <f>IF(LEFT($B346,1)="N",DULIEU!$R338,"")</f>
        <v/>
      </c>
      <c r="H346" s="969" t="str">
        <f>IF(LEFT($B346,1)="N",DULIEU!$X338,"")</f>
        <v/>
      </c>
      <c r="I346" s="969" t="str">
        <f>IF(LEFT($B346,1)="X",DULIEU!$S338,"")</f>
        <v/>
      </c>
      <c r="J346" s="969" t="str">
        <f>IF(LEFT($B346,1)="X",DULIEU!$X338,"")</f>
        <v/>
      </c>
      <c r="K346" s="969">
        <f>IF(SUM(G346:J346)=0,0,$K$14+SUM($G$15:G346)-SUM($I$15:I346))</f>
        <v>0</v>
      </c>
      <c r="L346" s="969">
        <f>IF(SUM(G346:J346)=0,0,$L$14+SUM($H$15:H346)-SUM($J$15:J346))</f>
        <v>0</v>
      </c>
      <c r="M346" s="967"/>
      <c r="N346" s="846" t="str">
        <f t="shared" si="6"/>
        <v/>
      </c>
      <c r="O346" s="958"/>
      <c r="P346" s="420"/>
      <c r="Q346" s="420"/>
      <c r="R346" s="420"/>
      <c r="S346" s="420"/>
    </row>
    <row r="347" spans="1:19" hidden="1">
      <c r="A347" s="420"/>
      <c r="B347" s="967" t="str">
        <f>IF($G$9=DULIEU!$P339,DULIEU!$H339,"")</f>
        <v/>
      </c>
      <c r="C347" s="968" t="str">
        <f>IF($G$9=DULIEU!$P339,DULIEU!$D339,"")</f>
        <v/>
      </c>
      <c r="D347" s="967" t="str">
        <f>IF($G$9=DULIEU!$P339,DULIEU!$O339,"")</f>
        <v/>
      </c>
      <c r="E347" s="967" t="str">
        <f>IF($G$8=DULIEU!$V339,DULIEU!$W339,IF($G$8=DULIEU!$W339,DULIEU!$V339,""))</f>
        <v/>
      </c>
      <c r="F347" s="969" t="str">
        <f>IF($G$9=DULIEU!$P339,DULIEU!$T339,"")</f>
        <v/>
      </c>
      <c r="G347" s="969" t="str">
        <f>IF(LEFT($B347,1)="N",DULIEU!$R339,"")</f>
        <v/>
      </c>
      <c r="H347" s="969" t="str">
        <f>IF(LEFT($B347,1)="N",DULIEU!$X339,"")</f>
        <v/>
      </c>
      <c r="I347" s="969" t="str">
        <f>IF(LEFT($B347,1)="X",DULIEU!$S339,"")</f>
        <v/>
      </c>
      <c r="J347" s="969" t="str">
        <f>IF(LEFT($B347,1)="X",DULIEU!$X339,"")</f>
        <v/>
      </c>
      <c r="K347" s="969">
        <f>IF(SUM(G347:J347)=0,0,$K$14+SUM($G$15:G347)-SUM($I$15:I347))</f>
        <v>0</v>
      </c>
      <c r="L347" s="969">
        <f>IF(SUM(G347:J347)=0,0,$L$14+SUM($H$15:H347)-SUM($J$15:J347))</f>
        <v>0</v>
      </c>
      <c r="M347" s="967"/>
      <c r="N347" s="846" t="str">
        <f t="shared" si="6"/>
        <v/>
      </c>
      <c r="O347" s="958"/>
      <c r="P347" s="420"/>
      <c r="Q347" s="420"/>
      <c r="R347" s="420"/>
      <c r="S347" s="420"/>
    </row>
    <row r="348" spans="1:19" hidden="1">
      <c r="A348" s="420"/>
      <c r="B348" s="967" t="str">
        <f>IF($G$9=DULIEU!$P340,DULIEU!$H340,"")</f>
        <v/>
      </c>
      <c r="C348" s="968" t="str">
        <f>IF($G$9=DULIEU!$P340,DULIEU!$D340,"")</f>
        <v/>
      </c>
      <c r="D348" s="967" t="str">
        <f>IF($G$9=DULIEU!$P340,DULIEU!$O340,"")</f>
        <v/>
      </c>
      <c r="E348" s="967" t="str">
        <f>IF($G$8=DULIEU!$V340,DULIEU!$W340,IF($G$8=DULIEU!$W340,DULIEU!$V340,""))</f>
        <v/>
      </c>
      <c r="F348" s="969" t="str">
        <f>IF($G$9=DULIEU!$P340,DULIEU!$T340,"")</f>
        <v/>
      </c>
      <c r="G348" s="969" t="str">
        <f>IF(LEFT($B348,1)="N",DULIEU!$R340,"")</f>
        <v/>
      </c>
      <c r="H348" s="969" t="str">
        <f>IF(LEFT($B348,1)="N",DULIEU!$X340,"")</f>
        <v/>
      </c>
      <c r="I348" s="969" t="str">
        <f>IF(LEFT($B348,1)="X",DULIEU!$S340,"")</f>
        <v/>
      </c>
      <c r="J348" s="969" t="str">
        <f>IF(LEFT($B348,1)="X",DULIEU!$X340,"")</f>
        <v/>
      </c>
      <c r="K348" s="969">
        <f>IF(SUM(G348:J348)=0,0,$K$14+SUM($G$15:G348)-SUM($I$15:I348))</f>
        <v>0</v>
      </c>
      <c r="L348" s="969">
        <f>IF(SUM(G348:J348)=0,0,$L$14+SUM($H$15:H348)-SUM($J$15:J348))</f>
        <v>0</v>
      </c>
      <c r="M348" s="967"/>
      <c r="N348" s="846" t="str">
        <f t="shared" si="6"/>
        <v/>
      </c>
      <c r="O348" s="958"/>
      <c r="P348" s="420"/>
      <c r="Q348" s="420"/>
      <c r="R348" s="420"/>
      <c r="S348" s="420"/>
    </row>
    <row r="349" spans="1:19" hidden="1">
      <c r="A349" s="420"/>
      <c r="B349" s="967" t="str">
        <f>IF($G$9=DULIEU!$P341,DULIEU!$H341,"")</f>
        <v/>
      </c>
      <c r="C349" s="968" t="str">
        <f>IF($G$9=DULIEU!$P341,DULIEU!$D341,"")</f>
        <v/>
      </c>
      <c r="D349" s="967" t="str">
        <f>IF($G$9=DULIEU!$P341,DULIEU!$O341,"")</f>
        <v/>
      </c>
      <c r="E349" s="967" t="str">
        <f>IF($G$8=DULIEU!$V341,DULIEU!$W341,IF($G$8=DULIEU!$W341,DULIEU!$V341,""))</f>
        <v/>
      </c>
      <c r="F349" s="969" t="str">
        <f>IF($G$9=DULIEU!$P341,DULIEU!$T341,"")</f>
        <v/>
      </c>
      <c r="G349" s="969" t="str">
        <f>IF(LEFT($B349,1)="N",DULIEU!$R341,"")</f>
        <v/>
      </c>
      <c r="H349" s="969" t="str">
        <f>IF(LEFT($B349,1)="N",DULIEU!$X341,"")</f>
        <v/>
      </c>
      <c r="I349" s="969" t="str">
        <f>IF(LEFT($B349,1)="X",DULIEU!$S341,"")</f>
        <v/>
      </c>
      <c r="J349" s="969" t="str">
        <f>IF(LEFT($B349,1)="X",DULIEU!$X341,"")</f>
        <v/>
      </c>
      <c r="K349" s="969">
        <f>IF(SUM(G349:J349)=0,0,$K$14+SUM($G$15:G349)-SUM($I$15:I349))</f>
        <v>0</v>
      </c>
      <c r="L349" s="969">
        <f>IF(SUM(G349:J349)=0,0,$L$14+SUM($H$15:H349)-SUM($J$15:J349))</f>
        <v>0</v>
      </c>
      <c r="M349" s="967"/>
      <c r="N349" s="846" t="str">
        <f t="shared" si="6"/>
        <v/>
      </c>
      <c r="O349" s="958"/>
      <c r="P349" s="420"/>
      <c r="Q349" s="420"/>
      <c r="R349" s="420"/>
      <c r="S349" s="420"/>
    </row>
    <row r="350" spans="1:19" hidden="1">
      <c r="A350" s="420"/>
      <c r="B350" s="967" t="str">
        <f>IF($G$9=DULIEU!$P342,DULIEU!$H342,"")</f>
        <v/>
      </c>
      <c r="C350" s="968" t="str">
        <f>IF($G$9=DULIEU!$P342,DULIEU!$D342,"")</f>
        <v/>
      </c>
      <c r="D350" s="967" t="str">
        <f>IF($G$9=DULIEU!$P342,DULIEU!$O342,"")</f>
        <v/>
      </c>
      <c r="E350" s="967" t="str">
        <f>IF($G$8=DULIEU!$V342,DULIEU!$W342,IF($G$8=DULIEU!$W342,DULIEU!$V342,""))</f>
        <v/>
      </c>
      <c r="F350" s="969" t="str">
        <f>IF($G$9=DULIEU!$P342,DULIEU!$T342,"")</f>
        <v/>
      </c>
      <c r="G350" s="969" t="str">
        <f>IF(LEFT($B350,1)="N",DULIEU!$R342,"")</f>
        <v/>
      </c>
      <c r="H350" s="969" t="str">
        <f>IF(LEFT($B350,1)="N",DULIEU!$X342,"")</f>
        <v/>
      </c>
      <c r="I350" s="969" t="str">
        <f>IF(LEFT($B350,1)="X",DULIEU!$S342,"")</f>
        <v/>
      </c>
      <c r="J350" s="969" t="str">
        <f>IF(LEFT($B350,1)="X",DULIEU!$X342,"")</f>
        <v/>
      </c>
      <c r="K350" s="969">
        <f>IF(SUM(G350:J350)=0,0,$K$14+SUM($G$15:G350)-SUM($I$15:I350))</f>
        <v>0</v>
      </c>
      <c r="L350" s="969">
        <f>IF(SUM(G350:J350)=0,0,$L$14+SUM($H$15:H350)-SUM($J$15:J350))</f>
        <v>0</v>
      </c>
      <c r="M350" s="967"/>
      <c r="N350" s="846" t="str">
        <f t="shared" si="6"/>
        <v/>
      </c>
      <c r="O350" s="958"/>
      <c r="P350" s="420"/>
      <c r="Q350" s="420"/>
      <c r="R350" s="420"/>
      <c r="S350" s="420"/>
    </row>
    <row r="351" spans="1:19" hidden="1">
      <c r="A351" s="420"/>
      <c r="B351" s="967" t="str">
        <f>IF($G$9=DULIEU!$P343,DULIEU!$H343,"")</f>
        <v/>
      </c>
      <c r="C351" s="968" t="str">
        <f>IF($G$9=DULIEU!$P343,DULIEU!$D343,"")</f>
        <v/>
      </c>
      <c r="D351" s="967" t="str">
        <f>IF($G$9=DULIEU!$P343,DULIEU!$O343,"")</f>
        <v/>
      </c>
      <c r="E351" s="967" t="str">
        <f>IF($G$8=DULIEU!$V343,DULIEU!$W343,IF($G$8=DULIEU!$W343,DULIEU!$V343,""))</f>
        <v/>
      </c>
      <c r="F351" s="969" t="str">
        <f>IF($G$9=DULIEU!$P343,DULIEU!$T343,"")</f>
        <v/>
      </c>
      <c r="G351" s="969" t="str">
        <f>IF(LEFT($B351,1)="N",DULIEU!$R343,"")</f>
        <v/>
      </c>
      <c r="H351" s="969" t="str">
        <f>IF(LEFT($B351,1)="N",DULIEU!$X343,"")</f>
        <v/>
      </c>
      <c r="I351" s="969" t="str">
        <f>IF(LEFT($B351,1)="X",DULIEU!$S343,"")</f>
        <v/>
      </c>
      <c r="J351" s="969" t="str">
        <f>IF(LEFT($B351,1)="X",DULIEU!$X343,"")</f>
        <v/>
      </c>
      <c r="K351" s="969">
        <f>IF(SUM(G351:J351)=0,0,$K$14+SUM($G$15:G351)-SUM($I$15:I351))</f>
        <v>0</v>
      </c>
      <c r="L351" s="969">
        <f>IF(SUM(G351:J351)=0,0,$L$14+SUM($H$15:H351)-SUM($J$15:J351))</f>
        <v>0</v>
      </c>
      <c r="M351" s="967"/>
      <c r="N351" s="846" t="str">
        <f t="shared" si="6"/>
        <v/>
      </c>
      <c r="O351" s="958"/>
      <c r="P351" s="420"/>
      <c r="Q351" s="420"/>
      <c r="R351" s="420"/>
      <c r="S351" s="420"/>
    </row>
    <row r="352" spans="1:19" hidden="1">
      <c r="A352" s="420"/>
      <c r="B352" s="967" t="str">
        <f>IF($G$9=DULIEU!$P344,DULIEU!$H344,"")</f>
        <v/>
      </c>
      <c r="C352" s="968" t="str">
        <f>IF($G$9=DULIEU!$P344,DULIEU!$D344,"")</f>
        <v/>
      </c>
      <c r="D352" s="967" t="str">
        <f>IF($G$9=DULIEU!$P344,DULIEU!$O344,"")</f>
        <v/>
      </c>
      <c r="E352" s="967" t="str">
        <f>IF($G$8=DULIEU!$V344,DULIEU!$W344,IF($G$8=DULIEU!$W344,DULIEU!$V344,""))</f>
        <v/>
      </c>
      <c r="F352" s="969" t="str">
        <f>IF($G$9=DULIEU!$P344,DULIEU!$T344,"")</f>
        <v/>
      </c>
      <c r="G352" s="969" t="str">
        <f>IF(LEFT($B352,1)="N",DULIEU!$R344,"")</f>
        <v/>
      </c>
      <c r="H352" s="969" t="str">
        <f>IF(LEFT($B352,1)="N",DULIEU!$X344,"")</f>
        <v/>
      </c>
      <c r="I352" s="969" t="str">
        <f>IF(LEFT($B352,1)="X",DULIEU!$S344,"")</f>
        <v/>
      </c>
      <c r="J352" s="969" t="str">
        <f>IF(LEFT($B352,1)="X",DULIEU!$X344,"")</f>
        <v/>
      </c>
      <c r="K352" s="969">
        <f>IF(SUM(G352:J352)=0,0,$K$14+SUM($G$15:G352)-SUM($I$15:I352))</f>
        <v>0</v>
      </c>
      <c r="L352" s="969">
        <f>IF(SUM(G352:J352)=0,0,$L$14+SUM($H$15:H352)-SUM($J$15:J352))</f>
        <v>0</v>
      </c>
      <c r="M352" s="967"/>
      <c r="N352" s="846" t="str">
        <f t="shared" si="6"/>
        <v/>
      </c>
      <c r="O352" s="958"/>
      <c r="P352" s="420"/>
      <c r="Q352" s="420"/>
      <c r="R352" s="420"/>
      <c r="S352" s="420"/>
    </row>
    <row r="353" spans="1:19" hidden="1">
      <c r="A353" s="420"/>
      <c r="B353" s="967" t="str">
        <f>IF($G$9=DULIEU!$P345,DULIEU!$H345,"")</f>
        <v/>
      </c>
      <c r="C353" s="968" t="str">
        <f>IF($G$9=DULIEU!$P345,DULIEU!$D345,"")</f>
        <v/>
      </c>
      <c r="D353" s="967" t="str">
        <f>IF($G$9=DULIEU!$P345,DULIEU!$O345,"")</f>
        <v/>
      </c>
      <c r="E353" s="967" t="str">
        <f>IF($G$8=DULIEU!$V345,DULIEU!$W345,IF($G$8=DULIEU!$W345,DULIEU!$V345,""))</f>
        <v/>
      </c>
      <c r="F353" s="969" t="str">
        <f>IF($G$9=DULIEU!$P345,DULIEU!$T345,"")</f>
        <v/>
      </c>
      <c r="G353" s="969" t="str">
        <f>IF(LEFT($B353,1)="N",DULIEU!$R345,"")</f>
        <v/>
      </c>
      <c r="H353" s="969" t="str">
        <f>IF(LEFT($B353,1)="N",DULIEU!$X345,"")</f>
        <v/>
      </c>
      <c r="I353" s="969" t="str">
        <f>IF(LEFT($B353,1)="X",DULIEU!$S345,"")</f>
        <v/>
      </c>
      <c r="J353" s="969" t="str">
        <f>IF(LEFT($B353,1)="X",DULIEU!$X345,"")</f>
        <v/>
      </c>
      <c r="K353" s="969">
        <f>IF(SUM(G353:J353)=0,0,$K$14+SUM($G$15:G353)-SUM($I$15:I353))</f>
        <v>0</v>
      </c>
      <c r="L353" s="969">
        <f>IF(SUM(G353:J353)=0,0,$L$14+SUM($H$15:H353)-SUM($J$15:J353))</f>
        <v>0</v>
      </c>
      <c r="M353" s="967"/>
      <c r="N353" s="846" t="str">
        <f t="shared" si="6"/>
        <v/>
      </c>
      <c r="O353" s="958"/>
      <c r="P353" s="420"/>
      <c r="Q353" s="420"/>
      <c r="R353" s="420"/>
      <c r="S353" s="420"/>
    </row>
    <row r="354" spans="1:19" hidden="1">
      <c r="A354" s="420"/>
      <c r="B354" s="967" t="str">
        <f>IF($G$9=DULIEU!$P346,DULIEU!$H346,"")</f>
        <v/>
      </c>
      <c r="C354" s="968" t="str">
        <f>IF($G$9=DULIEU!$P346,DULIEU!$D346,"")</f>
        <v/>
      </c>
      <c r="D354" s="967" t="str">
        <f>IF($G$9=DULIEU!$P346,DULIEU!$O346,"")</f>
        <v/>
      </c>
      <c r="E354" s="967" t="str">
        <f>IF($G$8=DULIEU!$V346,DULIEU!$W346,IF($G$8=DULIEU!$W346,DULIEU!$V346,""))</f>
        <v/>
      </c>
      <c r="F354" s="969" t="str">
        <f>IF($G$9=DULIEU!$P346,DULIEU!$T346,"")</f>
        <v/>
      </c>
      <c r="G354" s="969" t="str">
        <f>IF(LEFT($B354,1)="N",DULIEU!$R346,"")</f>
        <v/>
      </c>
      <c r="H354" s="969" t="str">
        <f>IF(LEFT($B354,1)="N",DULIEU!$X346,"")</f>
        <v/>
      </c>
      <c r="I354" s="969" t="str">
        <f>IF(LEFT($B354,1)="X",DULIEU!$S346,"")</f>
        <v/>
      </c>
      <c r="J354" s="969" t="str">
        <f>IF(LEFT($B354,1)="X",DULIEU!$X346,"")</f>
        <v/>
      </c>
      <c r="K354" s="969">
        <f>IF(SUM(G354:J354)=0,0,$K$14+SUM($G$15:G354)-SUM($I$15:I354))</f>
        <v>0</v>
      </c>
      <c r="L354" s="969">
        <f>IF(SUM(G354:J354)=0,0,$L$14+SUM($H$15:H354)-SUM($J$15:J354))</f>
        <v>0</v>
      </c>
      <c r="M354" s="967"/>
      <c r="N354" s="846" t="str">
        <f t="shared" si="6"/>
        <v/>
      </c>
      <c r="O354" s="958"/>
      <c r="P354" s="420"/>
      <c r="Q354" s="420"/>
      <c r="R354" s="420"/>
      <c r="S354" s="420"/>
    </row>
    <row r="355" spans="1:19" hidden="1">
      <c r="A355" s="420"/>
      <c r="B355" s="967" t="str">
        <f>IF($G$9=DULIEU!$P347,DULIEU!$H347,"")</f>
        <v/>
      </c>
      <c r="C355" s="968" t="str">
        <f>IF($G$9=DULIEU!$P347,DULIEU!$D347,"")</f>
        <v/>
      </c>
      <c r="D355" s="967" t="str">
        <f>IF($G$9=DULIEU!$P347,DULIEU!$O347,"")</f>
        <v/>
      </c>
      <c r="E355" s="967" t="str">
        <f>IF($G$8=DULIEU!$V347,DULIEU!$W347,IF($G$8=DULIEU!$W347,DULIEU!$V347,""))</f>
        <v/>
      </c>
      <c r="F355" s="969" t="str">
        <f>IF($G$9=DULIEU!$P347,DULIEU!$T347,"")</f>
        <v/>
      </c>
      <c r="G355" s="969" t="str">
        <f>IF(LEFT($B355,1)="N",DULIEU!$R347,"")</f>
        <v/>
      </c>
      <c r="H355" s="969" t="str">
        <f>IF(LEFT($B355,1)="N",DULIEU!$X347,"")</f>
        <v/>
      </c>
      <c r="I355" s="969" t="str">
        <f>IF(LEFT($B355,1)="X",DULIEU!$S347,"")</f>
        <v/>
      </c>
      <c r="J355" s="969" t="str">
        <f>IF(LEFT($B355,1)="X",DULIEU!$X347,"")</f>
        <v/>
      </c>
      <c r="K355" s="969">
        <f>IF(SUM(G355:J355)=0,0,$K$14+SUM($G$15:G355)-SUM($I$15:I355))</f>
        <v>0</v>
      </c>
      <c r="L355" s="969">
        <f>IF(SUM(G355:J355)=0,0,$L$14+SUM($H$15:H355)-SUM($J$15:J355))</f>
        <v>0</v>
      </c>
      <c r="M355" s="967"/>
      <c r="N355" s="846" t="str">
        <f t="shared" si="6"/>
        <v/>
      </c>
      <c r="O355" s="958"/>
      <c r="P355" s="420"/>
      <c r="Q355" s="420"/>
      <c r="R355" s="420"/>
      <c r="S355" s="420"/>
    </row>
    <row r="356" spans="1:19" hidden="1">
      <c r="A356" s="420"/>
      <c r="B356" s="967" t="str">
        <f>IF($G$9=DULIEU!$P348,DULIEU!$H348,"")</f>
        <v/>
      </c>
      <c r="C356" s="968" t="str">
        <f>IF($G$9=DULIEU!$P348,DULIEU!$D348,"")</f>
        <v/>
      </c>
      <c r="D356" s="967" t="str">
        <f>IF($G$9=DULIEU!$P348,DULIEU!$O348,"")</f>
        <v/>
      </c>
      <c r="E356" s="967" t="str">
        <f>IF($G$8=DULIEU!$V348,DULIEU!$W348,IF($G$8=DULIEU!$W348,DULIEU!$V348,""))</f>
        <v/>
      </c>
      <c r="F356" s="969" t="str">
        <f>IF($G$9=DULIEU!$P348,DULIEU!$T348,"")</f>
        <v/>
      </c>
      <c r="G356" s="969" t="str">
        <f>IF(LEFT($B356,1)="N",DULIEU!$R348,"")</f>
        <v/>
      </c>
      <c r="H356" s="969" t="str">
        <f>IF(LEFT($B356,1)="N",DULIEU!$X348,"")</f>
        <v/>
      </c>
      <c r="I356" s="969" t="str">
        <f>IF(LEFT($B356,1)="X",DULIEU!$S348,"")</f>
        <v/>
      </c>
      <c r="J356" s="969" t="str">
        <f>IF(LEFT($B356,1)="X",DULIEU!$X348,"")</f>
        <v/>
      </c>
      <c r="K356" s="969">
        <f>IF(SUM(G356:J356)=0,0,$K$14+SUM($G$15:G356)-SUM($I$15:I356))</f>
        <v>0</v>
      </c>
      <c r="L356" s="969">
        <f>IF(SUM(G356:J356)=0,0,$L$14+SUM($H$15:H356)-SUM($J$15:J356))</f>
        <v>0</v>
      </c>
      <c r="M356" s="967"/>
      <c r="N356" s="846" t="str">
        <f t="shared" si="6"/>
        <v/>
      </c>
      <c r="O356" s="958"/>
      <c r="P356" s="420"/>
      <c r="Q356" s="420"/>
      <c r="R356" s="420"/>
      <c r="S356" s="420"/>
    </row>
    <row r="357" spans="1:19" hidden="1">
      <c r="A357" s="420"/>
      <c r="B357" s="967" t="str">
        <f>IF($G$9=DULIEU!$P349,DULIEU!$H349,"")</f>
        <v/>
      </c>
      <c r="C357" s="968" t="str">
        <f>IF($G$9=DULIEU!$P349,DULIEU!$D349,"")</f>
        <v/>
      </c>
      <c r="D357" s="967" t="str">
        <f>IF($G$9=DULIEU!$P349,DULIEU!$O349,"")</f>
        <v/>
      </c>
      <c r="E357" s="967" t="str">
        <f>IF($G$8=DULIEU!$V349,DULIEU!$W349,IF($G$8=DULIEU!$W349,DULIEU!$V349,""))</f>
        <v/>
      </c>
      <c r="F357" s="969" t="str">
        <f>IF($G$9=DULIEU!$P349,DULIEU!$T349,"")</f>
        <v/>
      </c>
      <c r="G357" s="969" t="str">
        <f>IF(LEFT($B357,1)="N",DULIEU!$R349,"")</f>
        <v/>
      </c>
      <c r="H357" s="969" t="str">
        <f>IF(LEFT($B357,1)="N",DULIEU!$X349,"")</f>
        <v/>
      </c>
      <c r="I357" s="969" t="str">
        <f>IF(LEFT($B357,1)="X",DULIEU!$S349,"")</f>
        <v/>
      </c>
      <c r="J357" s="969" t="str">
        <f>IF(LEFT($B357,1)="X",DULIEU!$X349,"")</f>
        <v/>
      </c>
      <c r="K357" s="969">
        <f>IF(SUM(G357:J357)=0,0,$K$14+SUM($G$15:G357)-SUM($I$15:I357))</f>
        <v>0</v>
      </c>
      <c r="L357" s="969">
        <f>IF(SUM(G357:J357)=0,0,$L$14+SUM($H$15:H357)-SUM($J$15:J357))</f>
        <v>0</v>
      </c>
      <c r="M357" s="967"/>
      <c r="N357" s="846" t="str">
        <f t="shared" si="6"/>
        <v/>
      </c>
      <c r="O357" s="958"/>
      <c r="P357" s="420"/>
      <c r="Q357" s="420"/>
      <c r="R357" s="420"/>
      <c r="S357" s="420"/>
    </row>
    <row r="358" spans="1:19" hidden="1">
      <c r="A358" s="420"/>
      <c r="B358" s="967" t="str">
        <f>IF($G$9=DULIEU!$P350,DULIEU!$H350,"")</f>
        <v/>
      </c>
      <c r="C358" s="968" t="str">
        <f>IF($G$9=DULIEU!$P350,DULIEU!$D350,"")</f>
        <v/>
      </c>
      <c r="D358" s="967" t="str">
        <f>IF($G$9=DULIEU!$P350,DULIEU!$O350,"")</f>
        <v/>
      </c>
      <c r="E358" s="967" t="str">
        <f>IF($G$8=DULIEU!$V350,DULIEU!$W350,IF($G$8=DULIEU!$W350,DULIEU!$V350,""))</f>
        <v/>
      </c>
      <c r="F358" s="969" t="str">
        <f>IF($G$9=DULIEU!$P350,DULIEU!$T350,"")</f>
        <v/>
      </c>
      <c r="G358" s="969" t="str">
        <f>IF(LEFT($B358,1)="N",DULIEU!$R350,"")</f>
        <v/>
      </c>
      <c r="H358" s="969" t="str">
        <f>IF(LEFT($B358,1)="N",DULIEU!$X350,"")</f>
        <v/>
      </c>
      <c r="I358" s="969" t="str">
        <f>IF(LEFT($B358,1)="X",DULIEU!$S350,"")</f>
        <v/>
      </c>
      <c r="J358" s="969" t="str">
        <f>IF(LEFT($B358,1)="X",DULIEU!$X350,"")</f>
        <v/>
      </c>
      <c r="K358" s="969">
        <f>IF(SUM(G358:J358)=0,0,$K$14+SUM($G$15:G358)-SUM($I$15:I358))</f>
        <v>0</v>
      </c>
      <c r="L358" s="969">
        <f>IF(SUM(G358:J358)=0,0,$L$14+SUM($H$15:H358)-SUM($J$15:J358))</f>
        <v>0</v>
      </c>
      <c r="M358" s="967"/>
      <c r="N358" s="846" t="str">
        <f t="shared" si="6"/>
        <v/>
      </c>
      <c r="O358" s="958"/>
      <c r="P358" s="420"/>
      <c r="Q358" s="420"/>
      <c r="R358" s="420"/>
      <c r="S358" s="420"/>
    </row>
    <row r="359" spans="1:19" hidden="1">
      <c r="A359" s="420"/>
      <c r="B359" s="967" t="str">
        <f>IF($G$9=DULIEU!$P351,DULIEU!$H351,"")</f>
        <v/>
      </c>
      <c r="C359" s="968" t="str">
        <f>IF($G$9=DULIEU!$P351,DULIEU!$D351,"")</f>
        <v/>
      </c>
      <c r="D359" s="967" t="str">
        <f>IF($G$9=DULIEU!$P351,DULIEU!$O351,"")</f>
        <v/>
      </c>
      <c r="E359" s="967" t="str">
        <f>IF($G$8=DULIEU!$V351,DULIEU!$W351,IF($G$8=DULIEU!$W351,DULIEU!$V351,""))</f>
        <v/>
      </c>
      <c r="F359" s="969" t="str">
        <f>IF($G$9=DULIEU!$P351,DULIEU!$T351,"")</f>
        <v/>
      </c>
      <c r="G359" s="969" t="str">
        <f>IF(LEFT($B359,1)="N",DULIEU!$R351,"")</f>
        <v/>
      </c>
      <c r="H359" s="969" t="str">
        <f>IF(LEFT($B359,1)="N",DULIEU!$X351,"")</f>
        <v/>
      </c>
      <c r="I359" s="969" t="str">
        <f>IF(LEFT($B359,1)="X",DULIEU!$S351,"")</f>
        <v/>
      </c>
      <c r="J359" s="969" t="str">
        <f>IF(LEFT($B359,1)="X",DULIEU!$X351,"")</f>
        <v/>
      </c>
      <c r="K359" s="969">
        <f>IF(SUM(G359:J359)=0,0,$K$14+SUM($G$15:G359)-SUM($I$15:I359))</f>
        <v>0</v>
      </c>
      <c r="L359" s="969">
        <f>IF(SUM(G359:J359)=0,0,$L$14+SUM($H$15:H359)-SUM($J$15:J359))</f>
        <v>0</v>
      </c>
      <c r="M359" s="967"/>
      <c r="N359" s="846" t="str">
        <f t="shared" si="6"/>
        <v/>
      </c>
      <c r="O359" s="958"/>
      <c r="P359" s="420"/>
      <c r="Q359" s="420"/>
      <c r="R359" s="420"/>
      <c r="S359" s="420"/>
    </row>
    <row r="360" spans="1:19" hidden="1">
      <c r="A360" s="420"/>
      <c r="B360" s="967" t="str">
        <f>IF($G$9=DULIEU!$P352,DULIEU!$H352,"")</f>
        <v/>
      </c>
      <c r="C360" s="968" t="str">
        <f>IF($G$9=DULIEU!$P352,DULIEU!$D352,"")</f>
        <v/>
      </c>
      <c r="D360" s="967" t="str">
        <f>IF($G$9=DULIEU!$P352,DULIEU!$O352,"")</f>
        <v/>
      </c>
      <c r="E360" s="967" t="str">
        <f>IF($G$8=DULIEU!$V352,DULIEU!$W352,IF($G$8=DULIEU!$W352,DULIEU!$V352,""))</f>
        <v/>
      </c>
      <c r="F360" s="969" t="str">
        <f>IF($G$9=DULIEU!$P352,DULIEU!$T352,"")</f>
        <v/>
      </c>
      <c r="G360" s="969" t="str">
        <f>IF(LEFT($B360,1)="N",DULIEU!$R352,"")</f>
        <v/>
      </c>
      <c r="H360" s="969" t="str">
        <f>IF(LEFT($B360,1)="N",DULIEU!$X352,"")</f>
        <v/>
      </c>
      <c r="I360" s="969" t="str">
        <f>IF(LEFT($B360,1)="X",DULIEU!$S352,"")</f>
        <v/>
      </c>
      <c r="J360" s="969" t="str">
        <f>IF(LEFT($B360,1)="X",DULIEU!$X352,"")</f>
        <v/>
      </c>
      <c r="K360" s="969">
        <f>IF(SUM(G360:J360)=0,0,$K$14+SUM($G$15:G360)-SUM($I$15:I360))</f>
        <v>0</v>
      </c>
      <c r="L360" s="969">
        <f>IF(SUM(G360:J360)=0,0,$L$14+SUM($H$15:H360)-SUM($J$15:J360))</f>
        <v>0</v>
      </c>
      <c r="M360" s="967"/>
      <c r="N360" s="846" t="str">
        <f t="shared" si="6"/>
        <v/>
      </c>
      <c r="O360" s="958"/>
      <c r="P360" s="420"/>
      <c r="Q360" s="420"/>
      <c r="R360" s="420"/>
      <c r="S360" s="420"/>
    </row>
    <row r="361" spans="1:19" hidden="1">
      <c r="A361" s="420"/>
      <c r="B361" s="967" t="str">
        <f>IF($G$9=DULIEU!$P353,DULIEU!$H353,"")</f>
        <v/>
      </c>
      <c r="C361" s="968" t="str">
        <f>IF($G$9=DULIEU!$P353,DULIEU!$D353,"")</f>
        <v/>
      </c>
      <c r="D361" s="967" t="str">
        <f>IF($G$9=DULIEU!$P353,DULIEU!$O353,"")</f>
        <v/>
      </c>
      <c r="E361" s="967" t="str">
        <f>IF($G$8=DULIEU!$V353,DULIEU!$W353,IF($G$8=DULIEU!$W353,DULIEU!$V353,""))</f>
        <v/>
      </c>
      <c r="F361" s="969" t="str">
        <f>IF($G$9=DULIEU!$P353,DULIEU!$T353,"")</f>
        <v/>
      </c>
      <c r="G361" s="969" t="str">
        <f>IF(LEFT($B361,1)="N",DULIEU!$R353,"")</f>
        <v/>
      </c>
      <c r="H361" s="969" t="str">
        <f>IF(LEFT($B361,1)="N",DULIEU!$X353,"")</f>
        <v/>
      </c>
      <c r="I361" s="969" t="str">
        <f>IF(LEFT($B361,1)="X",DULIEU!$S353,"")</f>
        <v/>
      </c>
      <c r="J361" s="969" t="str">
        <f>IF(LEFT($B361,1)="X",DULIEU!$X353,"")</f>
        <v/>
      </c>
      <c r="K361" s="969">
        <f>IF(SUM(G361:J361)=0,0,$K$14+SUM($G$15:G361)-SUM($I$15:I361))</f>
        <v>0</v>
      </c>
      <c r="L361" s="969">
        <f>IF(SUM(G361:J361)=0,0,$L$14+SUM($H$15:H361)-SUM($J$15:J361))</f>
        <v>0</v>
      </c>
      <c r="M361" s="967"/>
      <c r="N361" s="846" t="str">
        <f t="shared" si="6"/>
        <v/>
      </c>
      <c r="O361" s="958"/>
      <c r="P361" s="420"/>
      <c r="Q361" s="420"/>
      <c r="R361" s="420"/>
      <c r="S361" s="420"/>
    </row>
    <row r="362" spans="1:19" hidden="1">
      <c r="A362" s="420"/>
      <c r="B362" s="967" t="str">
        <f>IF($G$9=DULIEU!$P354,DULIEU!$H354,"")</f>
        <v/>
      </c>
      <c r="C362" s="968" t="str">
        <f>IF($G$9=DULIEU!$P354,DULIEU!$D354,"")</f>
        <v/>
      </c>
      <c r="D362" s="967" t="str">
        <f>IF($G$9=DULIEU!$P354,DULIEU!$O354,"")</f>
        <v/>
      </c>
      <c r="E362" s="967" t="str">
        <f>IF($G$8=DULIEU!$V354,DULIEU!$W354,IF($G$8=DULIEU!$W354,DULIEU!$V354,""))</f>
        <v/>
      </c>
      <c r="F362" s="969" t="str">
        <f>IF($G$9=DULIEU!$P354,DULIEU!$T354,"")</f>
        <v/>
      </c>
      <c r="G362" s="969" t="str">
        <f>IF(LEFT($B362,1)="N",DULIEU!$R354,"")</f>
        <v/>
      </c>
      <c r="H362" s="969" t="str">
        <f>IF(LEFT($B362,1)="N",DULIEU!$X354,"")</f>
        <v/>
      </c>
      <c r="I362" s="969" t="str">
        <f>IF(LEFT($B362,1)="X",DULIEU!$S354,"")</f>
        <v/>
      </c>
      <c r="J362" s="969" t="str">
        <f>IF(LEFT($B362,1)="X",DULIEU!$X354,"")</f>
        <v/>
      </c>
      <c r="K362" s="969">
        <f>IF(SUM(G362:J362)=0,0,$K$14+SUM($G$15:G362)-SUM($I$15:I362))</f>
        <v>0</v>
      </c>
      <c r="L362" s="969">
        <f>IF(SUM(G362:J362)=0,0,$L$14+SUM($H$15:H362)-SUM($J$15:J362))</f>
        <v>0</v>
      </c>
      <c r="M362" s="967"/>
      <c r="N362" s="846" t="str">
        <f t="shared" si="6"/>
        <v/>
      </c>
      <c r="O362" s="958"/>
      <c r="P362" s="420"/>
      <c r="Q362" s="420"/>
      <c r="R362" s="420"/>
      <c r="S362" s="420"/>
    </row>
    <row r="363" spans="1:19" hidden="1">
      <c r="A363" s="420"/>
      <c r="B363" s="967" t="str">
        <f>IF($G$9=DULIEU!$P355,DULIEU!$H355,"")</f>
        <v/>
      </c>
      <c r="C363" s="968" t="str">
        <f>IF($G$9=DULIEU!$P355,DULIEU!$D355,"")</f>
        <v/>
      </c>
      <c r="D363" s="967" t="str">
        <f>IF($G$9=DULIEU!$P355,DULIEU!$O355,"")</f>
        <v/>
      </c>
      <c r="E363" s="967" t="str">
        <f>IF($G$8=DULIEU!$V355,DULIEU!$W355,IF($G$8=DULIEU!$W355,DULIEU!$V355,""))</f>
        <v/>
      </c>
      <c r="F363" s="969" t="str">
        <f>IF($G$9=DULIEU!$P355,DULIEU!$T355,"")</f>
        <v/>
      </c>
      <c r="G363" s="969" t="str">
        <f>IF(LEFT($B363,1)="N",DULIEU!$R355,"")</f>
        <v/>
      </c>
      <c r="H363" s="969" t="str">
        <f>IF(LEFT($B363,1)="N",DULIEU!$X355,"")</f>
        <v/>
      </c>
      <c r="I363" s="969" t="str">
        <f>IF(LEFT($B363,1)="X",DULIEU!$S355,"")</f>
        <v/>
      </c>
      <c r="J363" s="969" t="str">
        <f>IF(LEFT($B363,1)="X",DULIEU!$X355,"")</f>
        <v/>
      </c>
      <c r="K363" s="969">
        <f>IF(SUM(G363:J363)=0,0,$K$14+SUM($G$15:G363)-SUM($I$15:I363))</f>
        <v>0</v>
      </c>
      <c r="L363" s="969">
        <f>IF(SUM(G363:J363)=0,0,$L$14+SUM($H$15:H363)-SUM($J$15:J363))</f>
        <v>0</v>
      </c>
      <c r="M363" s="967"/>
      <c r="N363" s="846" t="str">
        <f t="shared" si="6"/>
        <v/>
      </c>
      <c r="O363" s="958"/>
      <c r="P363" s="420"/>
      <c r="Q363" s="420"/>
      <c r="R363" s="420"/>
      <c r="S363" s="420"/>
    </row>
    <row r="364" spans="1:19" hidden="1">
      <c r="A364" s="420"/>
      <c r="B364" s="967" t="str">
        <f>IF($G$9=DULIEU!$P356,DULIEU!$H356,"")</f>
        <v/>
      </c>
      <c r="C364" s="968" t="str">
        <f>IF($G$9=DULIEU!$P356,DULIEU!$D356,"")</f>
        <v/>
      </c>
      <c r="D364" s="967" t="str">
        <f>IF($G$9=DULIEU!$P356,DULIEU!$O356,"")</f>
        <v/>
      </c>
      <c r="E364" s="967" t="str">
        <f>IF($G$8=DULIEU!$V356,DULIEU!$W356,IF($G$8=DULIEU!$W356,DULIEU!$V356,""))</f>
        <v/>
      </c>
      <c r="F364" s="969" t="str">
        <f>IF($G$9=DULIEU!$P356,DULIEU!$T356,"")</f>
        <v/>
      </c>
      <c r="G364" s="969" t="str">
        <f>IF(LEFT($B364,1)="N",DULIEU!$R356,"")</f>
        <v/>
      </c>
      <c r="H364" s="969" t="str">
        <f>IF(LEFT($B364,1)="N",DULIEU!$X356,"")</f>
        <v/>
      </c>
      <c r="I364" s="969" t="str">
        <f>IF(LEFT($B364,1)="X",DULIEU!$S356,"")</f>
        <v/>
      </c>
      <c r="J364" s="969" t="str">
        <f>IF(LEFT($B364,1)="X",DULIEU!$X356,"")</f>
        <v/>
      </c>
      <c r="K364" s="969">
        <f>IF(SUM(G364:J364)=0,0,$K$14+SUM($G$15:G364)-SUM($I$15:I364))</f>
        <v>0</v>
      </c>
      <c r="L364" s="969">
        <f>IF(SUM(G364:J364)=0,0,$L$14+SUM($H$15:H364)-SUM($J$15:J364))</f>
        <v>0</v>
      </c>
      <c r="M364" s="967"/>
      <c r="N364" s="846" t="str">
        <f t="shared" si="6"/>
        <v/>
      </c>
      <c r="O364" s="958"/>
      <c r="P364" s="420"/>
      <c r="Q364" s="420"/>
      <c r="R364" s="420"/>
      <c r="S364" s="420"/>
    </row>
    <row r="365" spans="1:19" hidden="1">
      <c r="A365" s="420"/>
      <c r="B365" s="967" t="str">
        <f>IF($G$9=DULIEU!$P357,DULIEU!$H357,"")</f>
        <v/>
      </c>
      <c r="C365" s="968" t="str">
        <f>IF($G$9=DULIEU!$P357,DULIEU!$D357,"")</f>
        <v/>
      </c>
      <c r="D365" s="967" t="str">
        <f>IF($G$9=DULIEU!$P357,DULIEU!$O357,"")</f>
        <v/>
      </c>
      <c r="E365" s="967" t="str">
        <f>IF($G$8=DULIEU!$V357,DULIEU!$W357,IF($G$8=DULIEU!$W357,DULIEU!$V357,""))</f>
        <v/>
      </c>
      <c r="F365" s="969" t="str">
        <f>IF($G$9=DULIEU!$P357,DULIEU!$T357,"")</f>
        <v/>
      </c>
      <c r="G365" s="969" t="str">
        <f>IF(LEFT($B365,1)="N",DULIEU!$R357,"")</f>
        <v/>
      </c>
      <c r="H365" s="969" t="str">
        <f>IF(LEFT($B365,1)="N",DULIEU!$X357,"")</f>
        <v/>
      </c>
      <c r="I365" s="969" t="str">
        <f>IF(LEFT($B365,1)="X",DULIEU!$S357,"")</f>
        <v/>
      </c>
      <c r="J365" s="969" t="str">
        <f>IF(LEFT($B365,1)="X",DULIEU!$X357,"")</f>
        <v/>
      </c>
      <c r="K365" s="969">
        <f>IF(SUM(G365:J365)=0,0,$K$14+SUM($G$15:G365)-SUM($I$15:I365))</f>
        <v>0</v>
      </c>
      <c r="L365" s="969">
        <f>IF(SUM(G365:J365)=0,0,$L$14+SUM($H$15:H365)-SUM($J$15:J365))</f>
        <v>0</v>
      </c>
      <c r="M365" s="967"/>
      <c r="N365" s="846" t="str">
        <f t="shared" si="6"/>
        <v/>
      </c>
      <c r="O365" s="958"/>
      <c r="P365" s="420"/>
      <c r="Q365" s="420"/>
      <c r="R365" s="420"/>
      <c r="S365" s="420"/>
    </row>
    <row r="366" spans="1:19" hidden="1">
      <c r="A366" s="420"/>
      <c r="B366" s="967" t="str">
        <f>IF($G$9=DULIEU!$P358,DULIEU!$H358,"")</f>
        <v/>
      </c>
      <c r="C366" s="968" t="str">
        <f>IF($G$9=DULIEU!$P358,DULIEU!$D358,"")</f>
        <v/>
      </c>
      <c r="D366" s="967" t="str">
        <f>IF($G$9=DULIEU!$P358,DULIEU!$O358,"")</f>
        <v/>
      </c>
      <c r="E366" s="967" t="str">
        <f>IF($G$8=DULIEU!$V358,DULIEU!$W358,IF($G$8=DULIEU!$W358,DULIEU!$V358,""))</f>
        <v/>
      </c>
      <c r="F366" s="969" t="str">
        <f>IF($G$9=DULIEU!$P358,DULIEU!$T358,"")</f>
        <v/>
      </c>
      <c r="G366" s="969" t="str">
        <f>IF(LEFT($B366,1)="N",DULIEU!$R358,"")</f>
        <v/>
      </c>
      <c r="H366" s="969" t="str">
        <f>IF(LEFT($B366,1)="N",DULIEU!$X358,"")</f>
        <v/>
      </c>
      <c r="I366" s="969" t="str">
        <f>IF(LEFT($B366,1)="X",DULIEU!$S358,"")</f>
        <v/>
      </c>
      <c r="J366" s="969" t="str">
        <f>IF(LEFT($B366,1)="X",DULIEU!$X358,"")</f>
        <v/>
      </c>
      <c r="K366" s="969">
        <f>IF(SUM(G366:J366)=0,0,$K$14+SUM($G$15:G366)-SUM($I$15:I366))</f>
        <v>0</v>
      </c>
      <c r="L366" s="969">
        <f>IF(SUM(G366:J366)=0,0,$L$14+SUM($H$15:H366)-SUM($J$15:J366))</f>
        <v>0</v>
      </c>
      <c r="M366" s="967"/>
      <c r="N366" s="846" t="str">
        <f t="shared" si="6"/>
        <v/>
      </c>
      <c r="O366" s="958"/>
      <c r="P366" s="420"/>
      <c r="Q366" s="420"/>
      <c r="R366" s="420"/>
      <c r="S366" s="420"/>
    </row>
    <row r="367" spans="1:19" hidden="1">
      <c r="A367" s="420"/>
      <c r="B367" s="967" t="str">
        <f>IF($G$9=DULIEU!$P359,DULIEU!$H359,"")</f>
        <v/>
      </c>
      <c r="C367" s="968" t="str">
        <f>IF($G$9=DULIEU!$P359,DULIEU!$D359,"")</f>
        <v/>
      </c>
      <c r="D367" s="967" t="str">
        <f>IF($G$9=DULIEU!$P359,DULIEU!$O359,"")</f>
        <v/>
      </c>
      <c r="E367" s="967" t="str">
        <f>IF($G$8=DULIEU!$V359,DULIEU!$W359,IF($G$8=DULIEU!$W359,DULIEU!$V359,""))</f>
        <v/>
      </c>
      <c r="F367" s="969" t="str">
        <f>IF($G$9=DULIEU!$P359,DULIEU!$T359,"")</f>
        <v/>
      </c>
      <c r="G367" s="969" t="str">
        <f>IF(LEFT($B367,1)="N",DULIEU!$R359,"")</f>
        <v/>
      </c>
      <c r="H367" s="969" t="str">
        <f>IF(LEFT($B367,1)="N",DULIEU!$X359,"")</f>
        <v/>
      </c>
      <c r="I367" s="969" t="str">
        <f>IF(LEFT($B367,1)="X",DULIEU!$S359,"")</f>
        <v/>
      </c>
      <c r="J367" s="969" t="str">
        <f>IF(LEFT($B367,1)="X",DULIEU!$X359,"")</f>
        <v/>
      </c>
      <c r="K367" s="969">
        <f>IF(SUM(G367:J367)=0,0,$K$14+SUM($G$15:G367)-SUM($I$15:I367))</f>
        <v>0</v>
      </c>
      <c r="L367" s="969">
        <f>IF(SUM(G367:J367)=0,0,$L$14+SUM($H$15:H367)-SUM($J$15:J367))</f>
        <v>0</v>
      </c>
      <c r="M367" s="967"/>
      <c r="N367" s="846" t="str">
        <f t="shared" si="6"/>
        <v/>
      </c>
      <c r="O367" s="958"/>
      <c r="P367" s="420"/>
      <c r="Q367" s="420"/>
      <c r="R367" s="420"/>
      <c r="S367" s="420"/>
    </row>
    <row r="368" spans="1:19" hidden="1">
      <c r="A368" s="420"/>
      <c r="B368" s="967" t="str">
        <f>IF($G$9=DULIEU!$P360,DULIEU!$H360,"")</f>
        <v/>
      </c>
      <c r="C368" s="968" t="str">
        <f>IF($G$9=DULIEU!$P360,DULIEU!$D360,"")</f>
        <v/>
      </c>
      <c r="D368" s="967" t="str">
        <f>IF($G$9=DULIEU!$P360,DULIEU!$O360,"")</f>
        <v/>
      </c>
      <c r="E368" s="967" t="str">
        <f>IF($G$8=DULIEU!$V360,DULIEU!$W360,IF($G$8=DULIEU!$W360,DULIEU!$V360,""))</f>
        <v/>
      </c>
      <c r="F368" s="969" t="str">
        <f>IF($G$9=DULIEU!$P360,DULIEU!$T360,"")</f>
        <v/>
      </c>
      <c r="G368" s="969" t="str">
        <f>IF(LEFT($B368,1)="N",DULIEU!$R360,"")</f>
        <v/>
      </c>
      <c r="H368" s="969" t="str">
        <f>IF(LEFT($B368,1)="N",DULIEU!$X360,"")</f>
        <v/>
      </c>
      <c r="I368" s="969" t="str">
        <f>IF(LEFT($B368,1)="X",DULIEU!$S360,"")</f>
        <v/>
      </c>
      <c r="J368" s="969" t="str">
        <f>IF(LEFT($B368,1)="X",DULIEU!$X360,"")</f>
        <v/>
      </c>
      <c r="K368" s="969">
        <f>IF(SUM(G368:J368)=0,0,$K$14+SUM($G$15:G368)-SUM($I$15:I368))</f>
        <v>0</v>
      </c>
      <c r="L368" s="969">
        <f>IF(SUM(G368:J368)=0,0,$L$14+SUM($H$15:H368)-SUM($J$15:J368))</f>
        <v>0</v>
      </c>
      <c r="M368" s="967"/>
      <c r="N368" s="846" t="str">
        <f t="shared" si="6"/>
        <v/>
      </c>
      <c r="O368" s="958"/>
      <c r="P368" s="420"/>
      <c r="Q368" s="420"/>
      <c r="R368" s="420"/>
      <c r="S368" s="420"/>
    </row>
    <row r="369" spans="1:19" hidden="1">
      <c r="A369" s="420"/>
      <c r="B369" s="967" t="str">
        <f>IF($G$9=DULIEU!$P361,DULIEU!$H361,"")</f>
        <v/>
      </c>
      <c r="C369" s="968" t="str">
        <f>IF($G$9=DULIEU!$P361,DULIEU!$D361,"")</f>
        <v/>
      </c>
      <c r="D369" s="967" t="str">
        <f>IF($G$9=DULIEU!$P361,DULIEU!$O361,"")</f>
        <v/>
      </c>
      <c r="E369" s="967" t="str">
        <f>IF($G$8=DULIEU!$V361,DULIEU!$W361,IF($G$8=DULIEU!$W361,DULIEU!$V361,""))</f>
        <v/>
      </c>
      <c r="F369" s="969" t="str">
        <f>IF($G$9=DULIEU!$P361,DULIEU!$T361,"")</f>
        <v/>
      </c>
      <c r="G369" s="969" t="str">
        <f>IF(LEFT($B369,1)="N",DULIEU!$R361,"")</f>
        <v/>
      </c>
      <c r="H369" s="969" t="str">
        <f>IF(LEFT($B369,1)="N",DULIEU!$X361,"")</f>
        <v/>
      </c>
      <c r="I369" s="969" t="str">
        <f>IF(LEFT($B369,1)="X",DULIEU!$S361,"")</f>
        <v/>
      </c>
      <c r="J369" s="969" t="str">
        <f>IF(LEFT($B369,1)="X",DULIEU!$X361,"")</f>
        <v/>
      </c>
      <c r="K369" s="969">
        <f>IF(SUM(G369:J369)=0,0,$K$14+SUM($G$15:G369)-SUM($I$15:I369))</f>
        <v>0</v>
      </c>
      <c r="L369" s="969">
        <f>IF(SUM(G369:J369)=0,0,$L$14+SUM($H$15:H369)-SUM($J$15:J369))</f>
        <v>0</v>
      </c>
      <c r="M369" s="967"/>
      <c r="N369" s="846" t="str">
        <f t="shared" si="6"/>
        <v/>
      </c>
      <c r="O369" s="958"/>
      <c r="P369" s="420"/>
      <c r="Q369" s="420"/>
      <c r="R369" s="420"/>
      <c r="S369" s="420"/>
    </row>
    <row r="370" spans="1:19" hidden="1">
      <c r="A370" s="420"/>
      <c r="B370" s="967" t="str">
        <f>IF($G$9=DULIEU!$P362,DULIEU!$H362,"")</f>
        <v/>
      </c>
      <c r="C370" s="968" t="str">
        <f>IF($G$9=DULIEU!$P362,DULIEU!$D362,"")</f>
        <v/>
      </c>
      <c r="D370" s="967" t="str">
        <f>IF($G$9=DULIEU!$P362,DULIEU!$O362,"")</f>
        <v/>
      </c>
      <c r="E370" s="967" t="str">
        <f>IF($G$8=DULIEU!$V362,DULIEU!$W362,IF($G$8=DULIEU!$W362,DULIEU!$V362,""))</f>
        <v/>
      </c>
      <c r="F370" s="969" t="str">
        <f>IF($G$9=DULIEU!$P362,DULIEU!$T362,"")</f>
        <v/>
      </c>
      <c r="G370" s="969" t="str">
        <f>IF(LEFT($B370,1)="N",DULIEU!$R362,"")</f>
        <v/>
      </c>
      <c r="H370" s="969" t="str">
        <f>IF(LEFT($B370,1)="N",DULIEU!$X362,"")</f>
        <v/>
      </c>
      <c r="I370" s="969" t="str">
        <f>IF(LEFT($B370,1)="X",DULIEU!$S362,"")</f>
        <v/>
      </c>
      <c r="J370" s="969" t="str">
        <f>IF(LEFT($B370,1)="X",DULIEU!$X362,"")</f>
        <v/>
      </c>
      <c r="K370" s="969">
        <f>IF(SUM(G370:J370)=0,0,$K$14+SUM($G$15:G370)-SUM($I$15:I370))</f>
        <v>0</v>
      </c>
      <c r="L370" s="969">
        <f>IF(SUM(G370:J370)=0,0,$L$14+SUM($H$15:H370)-SUM($J$15:J370))</f>
        <v>0</v>
      </c>
      <c r="M370" s="967"/>
      <c r="N370" s="846" t="str">
        <f t="shared" si="6"/>
        <v/>
      </c>
      <c r="O370" s="958"/>
      <c r="P370" s="420"/>
      <c r="Q370" s="420"/>
      <c r="R370" s="420"/>
      <c r="S370" s="420"/>
    </row>
    <row r="371" spans="1:19" hidden="1">
      <c r="A371" s="420"/>
      <c r="B371" s="967" t="str">
        <f>IF($G$9=DULIEU!$P363,DULIEU!$H363,"")</f>
        <v/>
      </c>
      <c r="C371" s="968" t="str">
        <f>IF($G$9=DULIEU!$P363,DULIEU!$D363,"")</f>
        <v/>
      </c>
      <c r="D371" s="967" t="str">
        <f>IF($G$9=DULIEU!$P363,DULIEU!$O363,"")</f>
        <v/>
      </c>
      <c r="E371" s="967" t="str">
        <f>IF($G$8=DULIEU!$V363,DULIEU!$W363,IF($G$8=DULIEU!$W363,DULIEU!$V363,""))</f>
        <v/>
      </c>
      <c r="F371" s="969" t="str">
        <f>IF($G$9=DULIEU!$P363,DULIEU!$T363,"")</f>
        <v/>
      </c>
      <c r="G371" s="969" t="str">
        <f>IF(LEFT($B371,1)="N",DULIEU!$R363,"")</f>
        <v/>
      </c>
      <c r="H371" s="969" t="str">
        <f>IF(LEFT($B371,1)="N",DULIEU!$X363,"")</f>
        <v/>
      </c>
      <c r="I371" s="969" t="str">
        <f>IF(LEFT($B371,1)="X",DULIEU!$S363,"")</f>
        <v/>
      </c>
      <c r="J371" s="969" t="str">
        <f>IF(LEFT($B371,1)="X",DULIEU!$X363,"")</f>
        <v/>
      </c>
      <c r="K371" s="969">
        <f>IF(SUM(G371:J371)=0,0,$K$14+SUM($G$15:G371)-SUM($I$15:I371))</f>
        <v>0</v>
      </c>
      <c r="L371" s="969">
        <f>IF(SUM(G371:J371)=0,0,$L$14+SUM($H$15:H371)-SUM($J$15:J371))</f>
        <v>0</v>
      </c>
      <c r="M371" s="967"/>
      <c r="N371" s="846" t="str">
        <f t="shared" si="6"/>
        <v/>
      </c>
      <c r="O371" s="958"/>
      <c r="P371" s="420"/>
      <c r="Q371" s="420"/>
      <c r="R371" s="420"/>
      <c r="S371" s="420"/>
    </row>
    <row r="372" spans="1:19" hidden="1">
      <c r="A372" s="420"/>
      <c r="B372" s="967" t="str">
        <f>IF($G$9=DULIEU!$P364,DULIEU!$H364,"")</f>
        <v/>
      </c>
      <c r="C372" s="968" t="str">
        <f>IF($G$9=DULIEU!$P364,DULIEU!$D364,"")</f>
        <v/>
      </c>
      <c r="D372" s="967" t="str">
        <f>IF($G$9=DULIEU!$P364,DULIEU!$O364,"")</f>
        <v/>
      </c>
      <c r="E372" s="967" t="str">
        <f>IF($G$8=DULIEU!$V364,DULIEU!$W364,IF($G$8=DULIEU!$W364,DULIEU!$V364,""))</f>
        <v/>
      </c>
      <c r="F372" s="969" t="str">
        <f>IF($G$9=DULIEU!$P364,DULIEU!$T364,"")</f>
        <v/>
      </c>
      <c r="G372" s="969" t="str">
        <f>IF(LEFT($B372,1)="N",DULIEU!$R364,"")</f>
        <v/>
      </c>
      <c r="H372" s="969" t="str">
        <f>IF(LEFT($B372,1)="N",DULIEU!$X364,"")</f>
        <v/>
      </c>
      <c r="I372" s="969" t="str">
        <f>IF(LEFT($B372,1)="X",DULIEU!$S364,"")</f>
        <v/>
      </c>
      <c r="J372" s="969" t="str">
        <f>IF(LEFT($B372,1)="X",DULIEU!$X364,"")</f>
        <v/>
      </c>
      <c r="K372" s="969">
        <f>IF(SUM(G372:J372)=0,0,$K$14+SUM($G$15:G372)-SUM($I$15:I372))</f>
        <v>0</v>
      </c>
      <c r="L372" s="969">
        <f>IF(SUM(G372:J372)=0,0,$L$14+SUM($H$15:H372)-SUM($J$15:J372))</f>
        <v>0</v>
      </c>
      <c r="M372" s="967"/>
      <c r="N372" s="846" t="str">
        <f t="shared" si="6"/>
        <v/>
      </c>
      <c r="O372" s="958"/>
      <c r="P372" s="420"/>
      <c r="Q372" s="420"/>
      <c r="R372" s="420"/>
      <c r="S372" s="420"/>
    </row>
    <row r="373" spans="1:19" hidden="1">
      <c r="A373" s="420"/>
      <c r="B373" s="967" t="str">
        <f>IF($G$9=DULIEU!$P365,DULIEU!$H365,"")</f>
        <v/>
      </c>
      <c r="C373" s="968" t="str">
        <f>IF($G$9=DULIEU!$P365,DULIEU!$D365,"")</f>
        <v/>
      </c>
      <c r="D373" s="967" t="str">
        <f>IF($G$9=DULIEU!$P365,DULIEU!$O365,"")</f>
        <v/>
      </c>
      <c r="E373" s="967" t="str">
        <f>IF($G$8=DULIEU!$V365,DULIEU!$W365,IF($G$8=DULIEU!$W365,DULIEU!$V365,""))</f>
        <v/>
      </c>
      <c r="F373" s="969" t="str">
        <f>IF($G$9=DULIEU!$P365,DULIEU!$T365,"")</f>
        <v/>
      </c>
      <c r="G373" s="969" t="str">
        <f>IF(LEFT($B373,1)="N",DULIEU!$R365,"")</f>
        <v/>
      </c>
      <c r="H373" s="969" t="str">
        <f>IF(LEFT($B373,1)="N",DULIEU!$X365,"")</f>
        <v/>
      </c>
      <c r="I373" s="969" t="str">
        <f>IF(LEFT($B373,1)="X",DULIEU!$S365,"")</f>
        <v/>
      </c>
      <c r="J373" s="969" t="str">
        <f>IF(LEFT($B373,1)="X",DULIEU!$X365,"")</f>
        <v/>
      </c>
      <c r="K373" s="969">
        <f>IF(SUM(G373:J373)=0,0,$K$14+SUM($G$15:G373)-SUM($I$15:I373))</f>
        <v>0</v>
      </c>
      <c r="L373" s="969">
        <f>IF(SUM(G373:J373)=0,0,$L$14+SUM($H$15:H373)-SUM($J$15:J373))</f>
        <v>0</v>
      </c>
      <c r="M373" s="967"/>
      <c r="N373" s="846" t="str">
        <f t="shared" si="6"/>
        <v/>
      </c>
      <c r="O373" s="958"/>
      <c r="P373" s="420"/>
      <c r="Q373" s="420"/>
      <c r="R373" s="420"/>
      <c r="S373" s="420"/>
    </row>
    <row r="374" spans="1:19" hidden="1">
      <c r="A374" s="420"/>
      <c r="B374" s="967" t="str">
        <f>IF($G$9=DULIEU!$P366,DULIEU!$H366,"")</f>
        <v/>
      </c>
      <c r="C374" s="968" t="str">
        <f>IF($G$9=DULIEU!$P366,DULIEU!$D366,"")</f>
        <v/>
      </c>
      <c r="D374" s="967" t="str">
        <f>IF($G$9=DULIEU!$P366,DULIEU!$O366,"")</f>
        <v/>
      </c>
      <c r="E374" s="967" t="str">
        <f>IF($G$8=DULIEU!$V366,DULIEU!$W366,IF($G$8=DULIEU!$W366,DULIEU!$V366,""))</f>
        <v/>
      </c>
      <c r="F374" s="969" t="str">
        <f>IF($G$9=DULIEU!$P366,DULIEU!$T366,"")</f>
        <v/>
      </c>
      <c r="G374" s="969" t="str">
        <f>IF(LEFT($B374,1)="N",DULIEU!$R366,"")</f>
        <v/>
      </c>
      <c r="H374" s="969" t="str">
        <f>IF(LEFT($B374,1)="N",DULIEU!$X366,"")</f>
        <v/>
      </c>
      <c r="I374" s="969" t="str">
        <f>IF(LEFT($B374,1)="X",DULIEU!$S366,"")</f>
        <v/>
      </c>
      <c r="J374" s="969" t="str">
        <f>IF(LEFT($B374,1)="X",DULIEU!$X366,"")</f>
        <v/>
      </c>
      <c r="K374" s="969">
        <f>IF(SUM(G374:J374)=0,0,$K$14+SUM($G$15:G374)-SUM($I$15:I374))</f>
        <v>0</v>
      </c>
      <c r="L374" s="969">
        <f>IF(SUM(G374:J374)=0,0,$L$14+SUM($H$15:H374)-SUM($J$15:J374))</f>
        <v>0</v>
      </c>
      <c r="M374" s="967"/>
      <c r="N374" s="846" t="str">
        <f t="shared" si="6"/>
        <v/>
      </c>
      <c r="O374" s="958"/>
      <c r="P374" s="420"/>
      <c r="Q374" s="420"/>
      <c r="R374" s="420"/>
      <c r="S374" s="420"/>
    </row>
    <row r="375" spans="1:19" hidden="1">
      <c r="A375" s="420"/>
      <c r="B375" s="967" t="str">
        <f>IF($G$9=DULIEU!$P367,DULIEU!$H367,"")</f>
        <v/>
      </c>
      <c r="C375" s="968" t="str">
        <f>IF($G$9=DULIEU!$P367,DULIEU!$D367,"")</f>
        <v/>
      </c>
      <c r="D375" s="967" t="str">
        <f>IF($G$9=DULIEU!$P367,DULIEU!$O367,"")</f>
        <v/>
      </c>
      <c r="E375" s="967" t="str">
        <f>IF($G$8=DULIEU!$V367,DULIEU!$W367,IF($G$8=DULIEU!$W367,DULIEU!$V367,""))</f>
        <v/>
      </c>
      <c r="F375" s="969" t="str">
        <f>IF($G$9=DULIEU!$P367,DULIEU!$T367,"")</f>
        <v/>
      </c>
      <c r="G375" s="969" t="str">
        <f>IF(LEFT($B375,1)="N",DULIEU!$R367,"")</f>
        <v/>
      </c>
      <c r="H375" s="969" t="str">
        <f>IF(LEFT($B375,1)="N",DULIEU!$X367,"")</f>
        <v/>
      </c>
      <c r="I375" s="969" t="str">
        <f>IF(LEFT($B375,1)="X",DULIEU!$S367,"")</f>
        <v/>
      </c>
      <c r="J375" s="969" t="str">
        <f>IF(LEFT($B375,1)="X",DULIEU!$X367,"")</f>
        <v/>
      </c>
      <c r="K375" s="969">
        <f>IF(SUM(G375:J375)=0,0,$K$14+SUM($G$15:G375)-SUM($I$15:I375))</f>
        <v>0</v>
      </c>
      <c r="L375" s="969">
        <f>IF(SUM(G375:J375)=0,0,$L$14+SUM($H$15:H375)-SUM($J$15:J375))</f>
        <v>0</v>
      </c>
      <c r="M375" s="967"/>
      <c r="N375" s="846" t="str">
        <f t="shared" si="6"/>
        <v/>
      </c>
      <c r="O375" s="958"/>
      <c r="P375" s="420"/>
      <c r="Q375" s="420"/>
      <c r="R375" s="420"/>
      <c r="S375" s="420"/>
    </row>
    <row r="376" spans="1:19" hidden="1">
      <c r="A376" s="420"/>
      <c r="B376" s="967" t="str">
        <f>IF($G$9=DULIEU!$P368,DULIEU!$H368,"")</f>
        <v/>
      </c>
      <c r="C376" s="968" t="str">
        <f>IF($G$9=DULIEU!$P368,DULIEU!$D368,"")</f>
        <v/>
      </c>
      <c r="D376" s="967" t="str">
        <f>IF($G$9=DULIEU!$P368,DULIEU!$O368,"")</f>
        <v/>
      </c>
      <c r="E376" s="967" t="str">
        <f>IF($G$8=DULIEU!$V368,DULIEU!$W368,IF($G$8=DULIEU!$W368,DULIEU!$V368,""))</f>
        <v/>
      </c>
      <c r="F376" s="969" t="str">
        <f>IF($G$9=DULIEU!$P368,DULIEU!$T368,"")</f>
        <v/>
      </c>
      <c r="G376" s="969" t="str">
        <f>IF(LEFT($B376,1)="N",DULIEU!$R368,"")</f>
        <v/>
      </c>
      <c r="H376" s="969" t="str">
        <f>IF(LEFT($B376,1)="N",DULIEU!$X368,"")</f>
        <v/>
      </c>
      <c r="I376" s="969" t="str">
        <f>IF(LEFT($B376,1)="X",DULIEU!$S368,"")</f>
        <v/>
      </c>
      <c r="J376" s="969" t="str">
        <f>IF(LEFT($B376,1)="X",DULIEU!$X368,"")</f>
        <v/>
      </c>
      <c r="K376" s="969">
        <f>IF(SUM(G376:J376)=0,0,$K$14+SUM($G$15:G376)-SUM($I$15:I376))</f>
        <v>0</v>
      </c>
      <c r="L376" s="969">
        <f>IF(SUM(G376:J376)=0,0,$L$14+SUM($H$15:H376)-SUM($J$15:J376))</f>
        <v>0</v>
      </c>
      <c r="M376" s="967"/>
      <c r="N376" s="846" t="str">
        <f t="shared" si="6"/>
        <v/>
      </c>
      <c r="O376" s="958"/>
      <c r="P376" s="420"/>
      <c r="Q376" s="420"/>
      <c r="R376" s="420"/>
      <c r="S376" s="420"/>
    </row>
    <row r="377" spans="1:19" hidden="1">
      <c r="A377" s="420"/>
      <c r="B377" s="967" t="str">
        <f>IF($G$9=DULIEU!$P369,DULIEU!$H369,"")</f>
        <v/>
      </c>
      <c r="C377" s="968" t="str">
        <f>IF($G$9=DULIEU!$P369,DULIEU!$D369,"")</f>
        <v/>
      </c>
      <c r="D377" s="967" t="str">
        <f>IF($G$9=DULIEU!$P369,DULIEU!$O369,"")</f>
        <v/>
      </c>
      <c r="E377" s="967" t="str">
        <f>IF($G$8=DULIEU!$V369,DULIEU!$W369,IF($G$8=DULIEU!$W369,DULIEU!$V369,""))</f>
        <v/>
      </c>
      <c r="F377" s="969" t="str">
        <f>IF($G$9=DULIEU!$P369,DULIEU!$T369,"")</f>
        <v/>
      </c>
      <c r="G377" s="969" t="str">
        <f>IF(LEFT($B377,1)="N",DULIEU!$R369,"")</f>
        <v/>
      </c>
      <c r="H377" s="969" t="str">
        <f>IF(LEFT($B377,1)="N",DULIEU!$X369,"")</f>
        <v/>
      </c>
      <c r="I377" s="969" t="str">
        <f>IF(LEFT($B377,1)="X",DULIEU!$S369,"")</f>
        <v/>
      </c>
      <c r="J377" s="969" t="str">
        <f>IF(LEFT($B377,1)="X",DULIEU!$X369,"")</f>
        <v/>
      </c>
      <c r="K377" s="969">
        <f>IF(SUM(G377:J377)=0,0,$K$14+SUM($G$15:G377)-SUM($I$15:I377))</f>
        <v>0</v>
      </c>
      <c r="L377" s="969">
        <f>IF(SUM(G377:J377)=0,0,$L$14+SUM($H$15:H377)-SUM($J$15:J377))</f>
        <v>0</v>
      </c>
      <c r="M377" s="967"/>
      <c r="N377" s="846" t="str">
        <f t="shared" si="6"/>
        <v/>
      </c>
      <c r="O377" s="958"/>
      <c r="P377" s="420"/>
      <c r="Q377" s="420"/>
      <c r="R377" s="420"/>
      <c r="S377" s="420"/>
    </row>
    <row r="378" spans="1:19" hidden="1">
      <c r="A378" s="420"/>
      <c r="B378" s="967" t="str">
        <f>IF($G$9=DULIEU!$P370,DULIEU!$H370,"")</f>
        <v/>
      </c>
      <c r="C378" s="968" t="str">
        <f>IF($G$9=DULIEU!$P370,DULIEU!$D370,"")</f>
        <v/>
      </c>
      <c r="D378" s="967" t="str">
        <f>IF($G$9=DULIEU!$P370,DULIEU!$O370,"")</f>
        <v/>
      </c>
      <c r="E378" s="967" t="str">
        <f>IF($G$8=DULIEU!$V370,DULIEU!$W370,IF($G$8=DULIEU!$W370,DULIEU!$V370,""))</f>
        <v/>
      </c>
      <c r="F378" s="969" t="str">
        <f>IF($G$9=DULIEU!$P370,DULIEU!$T370,"")</f>
        <v/>
      </c>
      <c r="G378" s="969" t="str">
        <f>IF(LEFT($B378,1)="N",DULIEU!$R370,"")</f>
        <v/>
      </c>
      <c r="H378" s="969" t="str">
        <f>IF(LEFT($B378,1)="N",DULIEU!$X370,"")</f>
        <v/>
      </c>
      <c r="I378" s="969" t="str">
        <f>IF(LEFT($B378,1)="X",DULIEU!$S370,"")</f>
        <v/>
      </c>
      <c r="J378" s="969" t="str">
        <f>IF(LEFT($B378,1)="X",DULIEU!$X370,"")</f>
        <v/>
      </c>
      <c r="K378" s="969">
        <f>IF(SUM(G378:J378)=0,0,$K$14+SUM($G$15:G378)-SUM($I$15:I378))</f>
        <v>0</v>
      </c>
      <c r="L378" s="969">
        <f>IF(SUM(G378:J378)=0,0,$L$14+SUM($H$15:H378)-SUM($J$15:J378))</f>
        <v>0</v>
      </c>
      <c r="M378" s="967"/>
      <c r="N378" s="846" t="str">
        <f t="shared" si="6"/>
        <v/>
      </c>
      <c r="O378" s="958"/>
      <c r="P378" s="420"/>
      <c r="Q378" s="420"/>
      <c r="R378" s="420"/>
      <c r="S378" s="420"/>
    </row>
    <row r="379" spans="1:19" hidden="1">
      <c r="A379" s="420"/>
      <c r="B379" s="967" t="str">
        <f>IF($G$9=DULIEU!$P371,DULIEU!$H371,"")</f>
        <v/>
      </c>
      <c r="C379" s="968" t="str">
        <f>IF($G$9=DULIEU!$P371,DULIEU!$D371,"")</f>
        <v/>
      </c>
      <c r="D379" s="967" t="str">
        <f>IF($G$9=DULIEU!$P371,DULIEU!$O371,"")</f>
        <v/>
      </c>
      <c r="E379" s="967" t="str">
        <f>IF($G$8=DULIEU!$V371,DULIEU!$W371,IF($G$8=DULIEU!$W371,DULIEU!$V371,""))</f>
        <v/>
      </c>
      <c r="F379" s="969" t="str">
        <f>IF($G$9=DULIEU!$P371,DULIEU!$T371,"")</f>
        <v/>
      </c>
      <c r="G379" s="969" t="str">
        <f>IF(LEFT($B379,1)="N",DULIEU!$R371,"")</f>
        <v/>
      </c>
      <c r="H379" s="969" t="str">
        <f>IF(LEFT($B379,1)="N",DULIEU!$X371,"")</f>
        <v/>
      </c>
      <c r="I379" s="969" t="str">
        <f>IF(LEFT($B379,1)="X",DULIEU!$S371,"")</f>
        <v/>
      </c>
      <c r="J379" s="969" t="str">
        <f>IF(LEFT($B379,1)="X",DULIEU!$X371,"")</f>
        <v/>
      </c>
      <c r="K379" s="969">
        <f>IF(SUM(G379:J379)=0,0,$K$14+SUM($G$15:G379)-SUM($I$15:I379))</f>
        <v>0</v>
      </c>
      <c r="L379" s="969">
        <f>IF(SUM(G379:J379)=0,0,$L$14+SUM($H$15:H379)-SUM($J$15:J379))</f>
        <v>0</v>
      </c>
      <c r="M379" s="967"/>
      <c r="N379" s="846" t="str">
        <f t="shared" si="6"/>
        <v/>
      </c>
      <c r="O379" s="958"/>
      <c r="P379" s="420"/>
      <c r="Q379" s="420"/>
      <c r="R379" s="420"/>
      <c r="S379" s="420"/>
    </row>
    <row r="380" spans="1:19" hidden="1">
      <c r="A380" s="420"/>
      <c r="B380" s="967" t="str">
        <f>IF($G$9=DULIEU!$P372,DULIEU!$H372,"")</f>
        <v/>
      </c>
      <c r="C380" s="968" t="str">
        <f>IF($G$9=DULIEU!$P372,DULIEU!$D372,"")</f>
        <v/>
      </c>
      <c r="D380" s="967" t="str">
        <f>IF($G$9=DULIEU!$P372,DULIEU!$O372,"")</f>
        <v/>
      </c>
      <c r="E380" s="967" t="str">
        <f>IF($G$8=DULIEU!$V372,DULIEU!$W372,IF($G$8=DULIEU!$W372,DULIEU!$V372,""))</f>
        <v/>
      </c>
      <c r="F380" s="969" t="str">
        <f>IF($G$9=DULIEU!$P372,DULIEU!$T372,"")</f>
        <v/>
      </c>
      <c r="G380" s="969" t="str">
        <f>IF(LEFT($B380,1)="N",DULIEU!$R372,"")</f>
        <v/>
      </c>
      <c r="H380" s="969" t="str">
        <f>IF(LEFT($B380,1)="N",DULIEU!$X372,"")</f>
        <v/>
      </c>
      <c r="I380" s="969" t="str">
        <f>IF(LEFT($B380,1)="X",DULIEU!$S372,"")</f>
        <v/>
      </c>
      <c r="J380" s="969" t="str">
        <f>IF(LEFT($B380,1)="X",DULIEU!$X372,"")</f>
        <v/>
      </c>
      <c r="K380" s="969">
        <f>IF(SUM(G380:J380)=0,0,$K$14+SUM($G$15:G380)-SUM($I$15:I380))</f>
        <v>0</v>
      </c>
      <c r="L380" s="969">
        <f>IF(SUM(G380:J380)=0,0,$L$14+SUM($H$15:H380)-SUM($J$15:J380))</f>
        <v>0</v>
      </c>
      <c r="M380" s="967"/>
      <c r="N380" s="846" t="str">
        <f t="shared" si="6"/>
        <v/>
      </c>
      <c r="O380" s="958"/>
      <c r="P380" s="420"/>
      <c r="Q380" s="420"/>
      <c r="R380" s="420"/>
      <c r="S380" s="420"/>
    </row>
    <row r="381" spans="1:19" hidden="1">
      <c r="A381" s="420"/>
      <c r="B381" s="967" t="str">
        <f>IF($G$9=DULIEU!$P373,DULIEU!$H373,"")</f>
        <v/>
      </c>
      <c r="C381" s="968" t="str">
        <f>IF($G$9=DULIEU!$P373,DULIEU!$D373,"")</f>
        <v/>
      </c>
      <c r="D381" s="967" t="str">
        <f>IF($G$9=DULIEU!$P373,DULIEU!$O373,"")</f>
        <v/>
      </c>
      <c r="E381" s="967" t="str">
        <f>IF($G$8=DULIEU!$V373,DULIEU!$W373,IF($G$8=DULIEU!$W373,DULIEU!$V373,""))</f>
        <v/>
      </c>
      <c r="F381" s="969" t="str">
        <f>IF($G$9=DULIEU!$P373,DULIEU!$T373,"")</f>
        <v/>
      </c>
      <c r="G381" s="969" t="str">
        <f>IF(LEFT($B381,1)="N",DULIEU!$R373,"")</f>
        <v/>
      </c>
      <c r="H381" s="969" t="str">
        <f>IF(LEFT($B381,1)="N",DULIEU!$X373,"")</f>
        <v/>
      </c>
      <c r="I381" s="969" t="str">
        <f>IF(LEFT($B381,1)="X",DULIEU!$S373,"")</f>
        <v/>
      </c>
      <c r="J381" s="969" t="str">
        <f>IF(LEFT($B381,1)="X",DULIEU!$X373,"")</f>
        <v/>
      </c>
      <c r="K381" s="969">
        <f>IF(SUM(G381:J381)=0,0,$K$14+SUM($G$15:G381)-SUM($I$15:I381))</f>
        <v>0</v>
      </c>
      <c r="L381" s="969">
        <f>IF(SUM(G381:J381)=0,0,$L$14+SUM($H$15:H381)-SUM($J$15:J381))</f>
        <v>0</v>
      </c>
      <c r="M381" s="967"/>
      <c r="N381" s="846" t="str">
        <f t="shared" si="6"/>
        <v/>
      </c>
      <c r="O381" s="958"/>
      <c r="P381" s="420"/>
      <c r="Q381" s="420"/>
      <c r="R381" s="420"/>
      <c r="S381" s="420"/>
    </row>
    <row r="382" spans="1:19" hidden="1">
      <c r="A382" s="420"/>
      <c r="B382" s="967" t="str">
        <f>IF($G$9=DULIEU!$P374,DULIEU!$H374,"")</f>
        <v/>
      </c>
      <c r="C382" s="968" t="str">
        <f>IF($G$9=DULIEU!$P374,DULIEU!$D374,"")</f>
        <v/>
      </c>
      <c r="D382" s="967" t="str">
        <f>IF($G$9=DULIEU!$P374,DULIEU!$O374,"")</f>
        <v/>
      </c>
      <c r="E382" s="967" t="str">
        <f>IF($G$8=DULIEU!$V374,DULIEU!$W374,IF($G$8=DULIEU!$W374,DULIEU!$V374,""))</f>
        <v/>
      </c>
      <c r="F382" s="969" t="str">
        <f>IF($G$9=DULIEU!$P374,DULIEU!$T374,"")</f>
        <v/>
      </c>
      <c r="G382" s="969" t="str">
        <f>IF(LEFT($B382,1)="N",DULIEU!$R374,"")</f>
        <v/>
      </c>
      <c r="H382" s="969" t="str">
        <f>IF(LEFT($B382,1)="N",DULIEU!$X374,"")</f>
        <v/>
      </c>
      <c r="I382" s="969" t="str">
        <f>IF(LEFT($B382,1)="X",DULIEU!$S374,"")</f>
        <v/>
      </c>
      <c r="J382" s="969" t="str">
        <f>IF(LEFT($B382,1)="X",DULIEU!$X374,"")</f>
        <v/>
      </c>
      <c r="K382" s="969">
        <f>IF(SUM(G382:J382)=0,0,$K$14+SUM($G$15:G382)-SUM($I$15:I382))</f>
        <v>0</v>
      </c>
      <c r="L382" s="969">
        <f>IF(SUM(G382:J382)=0,0,$L$14+SUM($H$15:H382)-SUM($J$15:J382))</f>
        <v>0</v>
      </c>
      <c r="M382" s="967"/>
      <c r="N382" s="846" t="str">
        <f t="shared" si="6"/>
        <v/>
      </c>
      <c r="O382" s="958"/>
      <c r="P382" s="420"/>
      <c r="Q382" s="420"/>
      <c r="R382" s="420"/>
      <c r="S382" s="420"/>
    </row>
    <row r="383" spans="1:19" hidden="1">
      <c r="A383" s="420"/>
      <c r="B383" s="967" t="str">
        <f>IF($G$9=DULIEU!$P375,DULIEU!$H375,"")</f>
        <v/>
      </c>
      <c r="C383" s="968" t="str">
        <f>IF($G$9=DULIEU!$P375,DULIEU!$D375,"")</f>
        <v/>
      </c>
      <c r="D383" s="967" t="str">
        <f>IF($G$9=DULIEU!$P375,DULIEU!$O375,"")</f>
        <v/>
      </c>
      <c r="E383" s="967" t="str">
        <f>IF($G$8=DULIEU!$V375,DULIEU!$W375,IF($G$8=DULIEU!$W375,DULIEU!$V375,""))</f>
        <v/>
      </c>
      <c r="F383" s="969" t="str">
        <f>IF($G$9=DULIEU!$P375,DULIEU!$T375,"")</f>
        <v/>
      </c>
      <c r="G383" s="969" t="str">
        <f>IF(LEFT($B383,1)="N",DULIEU!$R375,"")</f>
        <v/>
      </c>
      <c r="H383" s="969" t="str">
        <f>IF(LEFT($B383,1)="N",DULIEU!$X375,"")</f>
        <v/>
      </c>
      <c r="I383" s="969" t="str">
        <f>IF(LEFT($B383,1)="X",DULIEU!$S375,"")</f>
        <v/>
      </c>
      <c r="J383" s="969" t="str">
        <f>IF(LEFT($B383,1)="X",DULIEU!$X375,"")</f>
        <v/>
      </c>
      <c r="K383" s="969">
        <f>IF(SUM(G383:J383)=0,0,$K$14+SUM($G$15:G383)-SUM($I$15:I383))</f>
        <v>0</v>
      </c>
      <c r="L383" s="969">
        <f>IF(SUM(G383:J383)=0,0,$L$14+SUM($H$15:H383)-SUM($J$15:J383))</f>
        <v>0</v>
      </c>
      <c r="M383" s="967"/>
      <c r="N383" s="846" t="str">
        <f t="shared" si="6"/>
        <v/>
      </c>
      <c r="O383" s="958"/>
      <c r="P383" s="420"/>
      <c r="Q383" s="420"/>
      <c r="R383" s="420"/>
      <c r="S383" s="420"/>
    </row>
    <row r="384" spans="1:19" hidden="1">
      <c r="A384" s="420"/>
      <c r="B384" s="967" t="str">
        <f>IF($G$9=DULIEU!$P376,DULIEU!$H376,"")</f>
        <v/>
      </c>
      <c r="C384" s="968" t="str">
        <f>IF($G$9=DULIEU!$P376,DULIEU!$D376,"")</f>
        <v/>
      </c>
      <c r="D384" s="967" t="str">
        <f>IF($G$9=DULIEU!$P376,DULIEU!$O376,"")</f>
        <v/>
      </c>
      <c r="E384" s="967" t="str">
        <f>IF($G$8=DULIEU!$V376,DULIEU!$W376,IF($G$8=DULIEU!$W376,DULIEU!$V376,""))</f>
        <v/>
      </c>
      <c r="F384" s="969" t="str">
        <f>IF($G$9=DULIEU!$P376,DULIEU!$T376,"")</f>
        <v/>
      </c>
      <c r="G384" s="969" t="str">
        <f>IF(LEFT($B384,1)="N",DULIEU!$R376,"")</f>
        <v/>
      </c>
      <c r="H384" s="969" t="str">
        <f>IF(LEFT($B384,1)="N",DULIEU!$X376,"")</f>
        <v/>
      </c>
      <c r="I384" s="969" t="str">
        <f>IF(LEFT($B384,1)="X",DULIEU!$S376,"")</f>
        <v/>
      </c>
      <c r="J384" s="969" t="str">
        <f>IF(LEFT($B384,1)="X",DULIEU!$X376,"")</f>
        <v/>
      </c>
      <c r="K384" s="969">
        <f>IF(SUM(G384:J384)=0,0,$K$14+SUM($G$15:G384)-SUM($I$15:I384))</f>
        <v>0</v>
      </c>
      <c r="L384" s="969">
        <f>IF(SUM(G384:J384)=0,0,$L$14+SUM($H$15:H384)-SUM($J$15:J384))</f>
        <v>0</v>
      </c>
      <c r="M384" s="967"/>
      <c r="N384" s="846" t="str">
        <f t="shared" si="6"/>
        <v/>
      </c>
      <c r="O384" s="958"/>
      <c r="P384" s="420"/>
      <c r="Q384" s="420"/>
      <c r="R384" s="420"/>
      <c r="S384" s="420"/>
    </row>
    <row r="385" spans="1:19" hidden="1">
      <c r="A385" s="420"/>
      <c r="B385" s="967" t="str">
        <f>IF($G$9=DULIEU!$P377,DULIEU!$H377,"")</f>
        <v/>
      </c>
      <c r="C385" s="968" t="str">
        <f>IF($G$9=DULIEU!$P377,DULIEU!$D377,"")</f>
        <v/>
      </c>
      <c r="D385" s="967" t="str">
        <f>IF($G$9=DULIEU!$P377,DULIEU!$O377,"")</f>
        <v/>
      </c>
      <c r="E385" s="967" t="str">
        <f>IF($G$8=DULIEU!$V377,DULIEU!$W377,IF($G$8=DULIEU!$W377,DULIEU!$V377,""))</f>
        <v/>
      </c>
      <c r="F385" s="969" t="str">
        <f>IF($G$9=DULIEU!$P377,DULIEU!$T377,"")</f>
        <v/>
      </c>
      <c r="G385" s="969" t="str">
        <f>IF(LEFT($B385,1)="N",DULIEU!$R377,"")</f>
        <v/>
      </c>
      <c r="H385" s="969" t="str">
        <f>IF(LEFT($B385,1)="N",DULIEU!$X377,"")</f>
        <v/>
      </c>
      <c r="I385" s="969" t="str">
        <f>IF(LEFT($B385,1)="X",DULIEU!$S377,"")</f>
        <v/>
      </c>
      <c r="J385" s="969" t="str">
        <f>IF(LEFT($B385,1)="X",DULIEU!$X377,"")</f>
        <v/>
      </c>
      <c r="K385" s="969">
        <f>IF(SUM(G385:J385)=0,0,$K$14+SUM($G$15:G385)-SUM($I$15:I385))</f>
        <v>0</v>
      </c>
      <c r="L385" s="969">
        <f>IF(SUM(G385:J385)=0,0,$L$14+SUM($H$15:H385)-SUM($J$15:J385))</f>
        <v>0</v>
      </c>
      <c r="M385" s="967"/>
      <c r="N385" s="846" t="str">
        <f t="shared" si="6"/>
        <v/>
      </c>
      <c r="O385" s="958"/>
      <c r="P385" s="420"/>
      <c r="Q385" s="420"/>
      <c r="R385" s="420"/>
      <c r="S385" s="420"/>
    </row>
    <row r="386" spans="1:19" hidden="1">
      <c r="A386" s="420"/>
      <c r="B386" s="967" t="str">
        <f>IF($G$9=DULIEU!$P378,DULIEU!$H378,"")</f>
        <v/>
      </c>
      <c r="C386" s="968" t="str">
        <f>IF($G$9=DULIEU!$P378,DULIEU!$D378,"")</f>
        <v/>
      </c>
      <c r="D386" s="967" t="str">
        <f>IF($G$9=DULIEU!$P378,DULIEU!$O378,"")</f>
        <v/>
      </c>
      <c r="E386" s="967" t="str">
        <f>IF($G$8=DULIEU!$V378,DULIEU!$W378,IF($G$8=DULIEU!$W378,DULIEU!$V378,""))</f>
        <v/>
      </c>
      <c r="F386" s="969" t="str">
        <f>IF($G$9=DULIEU!$P378,DULIEU!$T378,"")</f>
        <v/>
      </c>
      <c r="G386" s="969" t="str">
        <f>IF(LEFT($B386,1)="N",DULIEU!$R378,"")</f>
        <v/>
      </c>
      <c r="H386" s="969" t="str">
        <f>IF(LEFT($B386,1)="N",DULIEU!$X378,"")</f>
        <v/>
      </c>
      <c r="I386" s="969" t="str">
        <f>IF(LEFT($B386,1)="X",DULIEU!$S378,"")</f>
        <v/>
      </c>
      <c r="J386" s="969" t="str">
        <f>IF(LEFT($B386,1)="X",DULIEU!$X378,"")</f>
        <v/>
      </c>
      <c r="K386" s="969">
        <f>IF(SUM(G386:J386)=0,0,$K$14+SUM($G$15:G386)-SUM($I$15:I386))</f>
        <v>0</v>
      </c>
      <c r="L386" s="969">
        <f>IF(SUM(G386:J386)=0,0,$L$14+SUM($H$15:H386)-SUM($J$15:J386))</f>
        <v>0</v>
      </c>
      <c r="M386" s="967"/>
      <c r="N386" s="846" t="str">
        <f t="shared" si="6"/>
        <v/>
      </c>
      <c r="O386" s="958"/>
      <c r="P386" s="420"/>
      <c r="Q386" s="420"/>
      <c r="R386" s="420"/>
      <c r="S386" s="420"/>
    </row>
    <row r="387" spans="1:19" hidden="1">
      <c r="A387" s="420"/>
      <c r="B387" s="967" t="str">
        <f>IF($G$9=DULIEU!$P379,DULIEU!$H379,"")</f>
        <v/>
      </c>
      <c r="C387" s="968" t="str">
        <f>IF($G$9=DULIEU!$P379,DULIEU!$D379,"")</f>
        <v/>
      </c>
      <c r="D387" s="967" t="str">
        <f>IF($G$9=DULIEU!$P379,DULIEU!$O379,"")</f>
        <v/>
      </c>
      <c r="E387" s="967" t="str">
        <f>IF($G$8=DULIEU!$V379,DULIEU!$W379,IF($G$8=DULIEU!$W379,DULIEU!$V379,""))</f>
        <v/>
      </c>
      <c r="F387" s="969" t="str">
        <f>IF($G$9=DULIEU!$P379,DULIEU!$T379,"")</f>
        <v/>
      </c>
      <c r="G387" s="969" t="str">
        <f>IF(LEFT($B387,1)="N",DULIEU!$R379,"")</f>
        <v/>
      </c>
      <c r="H387" s="969" t="str">
        <f>IF(LEFT($B387,1)="N",DULIEU!$X379,"")</f>
        <v/>
      </c>
      <c r="I387" s="969" t="str">
        <f>IF(LEFT($B387,1)="X",DULIEU!$S379,"")</f>
        <v/>
      </c>
      <c r="J387" s="969" t="str">
        <f>IF(LEFT($B387,1)="X",DULIEU!$X379,"")</f>
        <v/>
      </c>
      <c r="K387" s="969">
        <f>IF(SUM(G387:J387)=0,0,$K$14+SUM($G$15:G387)-SUM($I$15:I387))</f>
        <v>0</v>
      </c>
      <c r="L387" s="969">
        <f>IF(SUM(G387:J387)=0,0,$L$14+SUM($H$15:H387)-SUM($J$15:J387))</f>
        <v>0</v>
      </c>
      <c r="M387" s="967"/>
      <c r="N387" s="846" t="str">
        <f t="shared" si="6"/>
        <v/>
      </c>
      <c r="O387" s="958"/>
      <c r="P387" s="420"/>
      <c r="Q387" s="420"/>
      <c r="R387" s="420"/>
      <c r="S387" s="420"/>
    </row>
    <row r="388" spans="1:19" hidden="1">
      <c r="A388" s="420"/>
      <c r="B388" s="967" t="str">
        <f>IF($G$9=DULIEU!$P380,DULIEU!$H380,"")</f>
        <v/>
      </c>
      <c r="C388" s="968" t="str">
        <f>IF($G$9=DULIEU!$P380,DULIEU!$D380,"")</f>
        <v/>
      </c>
      <c r="D388" s="967" t="str">
        <f>IF($G$9=DULIEU!$P380,DULIEU!$O380,"")</f>
        <v/>
      </c>
      <c r="E388" s="967" t="str">
        <f>IF($G$8=DULIEU!$V380,DULIEU!$W380,IF($G$8=DULIEU!$W380,DULIEU!$V380,""))</f>
        <v/>
      </c>
      <c r="F388" s="969" t="str">
        <f>IF($G$9=DULIEU!$P380,DULIEU!$T380,"")</f>
        <v/>
      </c>
      <c r="G388" s="969" t="str">
        <f>IF(LEFT($B388,1)="N",DULIEU!$R380,"")</f>
        <v/>
      </c>
      <c r="H388" s="969" t="str">
        <f>IF(LEFT($B388,1)="N",DULIEU!$X380,"")</f>
        <v/>
      </c>
      <c r="I388" s="969" t="str">
        <f>IF(LEFT($B388,1)="X",DULIEU!$S380,"")</f>
        <v/>
      </c>
      <c r="J388" s="969" t="str">
        <f>IF(LEFT($B388,1)="X",DULIEU!$X380,"")</f>
        <v/>
      </c>
      <c r="K388" s="969">
        <f>IF(SUM(G388:J388)=0,0,$K$14+SUM($G$15:G388)-SUM($I$15:I388))</f>
        <v>0</v>
      </c>
      <c r="L388" s="969">
        <f>IF(SUM(G388:J388)=0,0,$L$14+SUM($H$15:H388)-SUM($J$15:J388))</f>
        <v>0</v>
      </c>
      <c r="M388" s="967"/>
      <c r="N388" s="846" t="str">
        <f t="shared" si="6"/>
        <v/>
      </c>
      <c r="O388" s="958"/>
      <c r="P388" s="420"/>
      <c r="Q388" s="420"/>
      <c r="R388" s="420"/>
      <c r="S388" s="420"/>
    </row>
    <row r="389" spans="1:19" hidden="1">
      <c r="A389" s="420"/>
      <c r="B389" s="967" t="str">
        <f>IF($G$9=DULIEU!$P381,DULIEU!$H381,"")</f>
        <v/>
      </c>
      <c r="C389" s="968" t="str">
        <f>IF($G$9=DULIEU!$P381,DULIEU!$D381,"")</f>
        <v/>
      </c>
      <c r="D389" s="967" t="str">
        <f>IF($G$9=DULIEU!$P381,DULIEU!$O381,"")</f>
        <v/>
      </c>
      <c r="E389" s="967" t="str">
        <f>IF($G$8=DULIEU!$V381,DULIEU!$W381,IF($G$8=DULIEU!$W381,DULIEU!$V381,""))</f>
        <v/>
      </c>
      <c r="F389" s="969" t="str">
        <f>IF($G$9=DULIEU!$P381,DULIEU!$T381,"")</f>
        <v/>
      </c>
      <c r="G389" s="969" t="str">
        <f>IF(LEFT($B389,1)="N",DULIEU!$R381,"")</f>
        <v/>
      </c>
      <c r="H389" s="969" t="str">
        <f>IF(LEFT($B389,1)="N",DULIEU!$X381,"")</f>
        <v/>
      </c>
      <c r="I389" s="969" t="str">
        <f>IF(LEFT($B389,1)="X",DULIEU!$S381,"")</f>
        <v/>
      </c>
      <c r="J389" s="969" t="str">
        <f>IF(LEFT($B389,1)="X",DULIEU!$X381,"")</f>
        <v/>
      </c>
      <c r="K389" s="969">
        <f>IF(SUM(G389:J389)=0,0,$K$14+SUM($G$15:G389)-SUM($I$15:I389))</f>
        <v>0</v>
      </c>
      <c r="L389" s="969">
        <f>IF(SUM(G389:J389)=0,0,$L$14+SUM($H$15:H389)-SUM($J$15:J389))</f>
        <v>0</v>
      </c>
      <c r="M389" s="967"/>
      <c r="N389" s="846" t="str">
        <f t="shared" si="6"/>
        <v/>
      </c>
      <c r="O389" s="958"/>
      <c r="P389" s="420"/>
      <c r="Q389" s="420"/>
      <c r="R389" s="420"/>
      <c r="S389" s="420"/>
    </row>
    <row r="390" spans="1:19" hidden="1">
      <c r="A390" s="420"/>
      <c r="B390" s="967" t="str">
        <f>IF($G$9=DULIEU!$P382,DULIEU!$H382,"")</f>
        <v/>
      </c>
      <c r="C390" s="968" t="str">
        <f>IF($G$9=DULIEU!$P382,DULIEU!$D382,"")</f>
        <v/>
      </c>
      <c r="D390" s="967" t="str">
        <f>IF($G$9=DULIEU!$P382,DULIEU!$O382,"")</f>
        <v/>
      </c>
      <c r="E390" s="967" t="str">
        <f>IF($G$8=DULIEU!$V382,DULIEU!$W382,IF($G$8=DULIEU!$W382,DULIEU!$V382,""))</f>
        <v/>
      </c>
      <c r="F390" s="969" t="str">
        <f>IF($G$9=DULIEU!$P382,DULIEU!$T382,"")</f>
        <v/>
      </c>
      <c r="G390" s="969" t="str">
        <f>IF(LEFT($B390,1)="N",DULIEU!$R382,"")</f>
        <v/>
      </c>
      <c r="H390" s="969" t="str">
        <f>IF(LEFT($B390,1)="N",DULIEU!$X382,"")</f>
        <v/>
      </c>
      <c r="I390" s="969" t="str">
        <f>IF(LEFT($B390,1)="X",DULIEU!$S382,"")</f>
        <v/>
      </c>
      <c r="J390" s="969" t="str">
        <f>IF(LEFT($B390,1)="X",DULIEU!$X382,"")</f>
        <v/>
      </c>
      <c r="K390" s="969">
        <f>IF(SUM(G390:J390)=0,0,$K$14+SUM($G$15:G390)-SUM($I$15:I390))</f>
        <v>0</v>
      </c>
      <c r="L390" s="969">
        <f>IF(SUM(G390:J390)=0,0,$L$14+SUM($H$15:H390)-SUM($J$15:J390))</f>
        <v>0</v>
      </c>
      <c r="M390" s="967"/>
      <c r="N390" s="846" t="str">
        <f t="shared" si="6"/>
        <v/>
      </c>
      <c r="O390" s="958"/>
      <c r="P390" s="420"/>
      <c r="Q390" s="420"/>
      <c r="R390" s="420"/>
      <c r="S390" s="420"/>
    </row>
    <row r="391" spans="1:19" hidden="1">
      <c r="A391" s="420"/>
      <c r="B391" s="967" t="str">
        <f>IF($G$9=DULIEU!$P383,DULIEU!$H383,"")</f>
        <v/>
      </c>
      <c r="C391" s="968" t="str">
        <f>IF($G$9=DULIEU!$P383,DULIEU!$D383,"")</f>
        <v/>
      </c>
      <c r="D391" s="967" t="str">
        <f>IF($G$9=DULIEU!$P383,DULIEU!$O383,"")</f>
        <v/>
      </c>
      <c r="E391" s="967" t="str">
        <f>IF($G$8=DULIEU!$V383,DULIEU!$W383,IF($G$8=DULIEU!$W383,DULIEU!$V383,""))</f>
        <v/>
      </c>
      <c r="F391" s="969" t="str">
        <f>IF($G$9=DULIEU!$P383,DULIEU!$T383,"")</f>
        <v/>
      </c>
      <c r="G391" s="969" t="str">
        <f>IF(LEFT($B391,1)="N",DULIEU!$R383,"")</f>
        <v/>
      </c>
      <c r="H391" s="969" t="str">
        <f>IF(LEFT($B391,1)="N",DULIEU!$X383,"")</f>
        <v/>
      </c>
      <c r="I391" s="969" t="str">
        <f>IF(LEFT($B391,1)="X",DULIEU!$S383,"")</f>
        <v/>
      </c>
      <c r="J391" s="969" t="str">
        <f>IF(LEFT($B391,1)="X",DULIEU!$X383,"")</f>
        <v/>
      </c>
      <c r="K391" s="969">
        <f>IF(SUM(G391:J391)=0,0,$K$14+SUM($G$15:G391)-SUM($I$15:I391))</f>
        <v>0</v>
      </c>
      <c r="L391" s="969">
        <f>IF(SUM(G391:J391)=0,0,$L$14+SUM($H$15:H391)-SUM($J$15:J391))</f>
        <v>0</v>
      </c>
      <c r="M391" s="967"/>
      <c r="N391" s="846" t="str">
        <f t="shared" si="6"/>
        <v/>
      </c>
      <c r="O391" s="958"/>
      <c r="P391" s="420"/>
      <c r="Q391" s="420"/>
      <c r="R391" s="420"/>
      <c r="S391" s="420"/>
    </row>
    <row r="392" spans="1:19" hidden="1">
      <c r="A392" s="420"/>
      <c r="B392" s="967" t="str">
        <f>IF($G$9=DULIEU!$P384,DULIEU!$H384,"")</f>
        <v/>
      </c>
      <c r="C392" s="968" t="str">
        <f>IF($G$9=DULIEU!$P384,DULIEU!$D384,"")</f>
        <v/>
      </c>
      <c r="D392" s="967" t="str">
        <f>IF($G$9=DULIEU!$P384,DULIEU!$O384,"")</f>
        <v/>
      </c>
      <c r="E392" s="967" t="str">
        <f>IF($G$8=DULIEU!$V384,DULIEU!$W384,IF($G$8=DULIEU!$W384,DULIEU!$V384,""))</f>
        <v/>
      </c>
      <c r="F392" s="969" t="str">
        <f>IF($G$9=DULIEU!$P384,DULIEU!$T384,"")</f>
        <v/>
      </c>
      <c r="G392" s="969" t="str">
        <f>IF(LEFT($B392,1)="N",DULIEU!$R384,"")</f>
        <v/>
      </c>
      <c r="H392" s="969" t="str">
        <f>IF(LEFT($B392,1)="N",DULIEU!$X384,"")</f>
        <v/>
      </c>
      <c r="I392" s="969" t="str">
        <f>IF(LEFT($B392,1)="X",DULIEU!$S384,"")</f>
        <v/>
      </c>
      <c r="J392" s="969" t="str">
        <f>IF(LEFT($B392,1)="X",DULIEU!$X384,"")</f>
        <v/>
      </c>
      <c r="K392" s="969">
        <f>IF(SUM(G392:J392)=0,0,$K$14+SUM($G$15:G392)-SUM($I$15:I392))</f>
        <v>0</v>
      </c>
      <c r="L392" s="969">
        <f>IF(SUM(G392:J392)=0,0,$L$14+SUM($H$15:H392)-SUM($J$15:J392))</f>
        <v>0</v>
      </c>
      <c r="M392" s="967"/>
      <c r="N392" s="846" t="str">
        <f t="shared" si="6"/>
        <v/>
      </c>
      <c r="O392" s="958"/>
      <c r="P392" s="420"/>
      <c r="Q392" s="420"/>
      <c r="R392" s="420"/>
      <c r="S392" s="420"/>
    </row>
    <row r="393" spans="1:19" hidden="1">
      <c r="A393" s="420"/>
      <c r="B393" s="967" t="str">
        <f>IF($G$9=DULIEU!$P385,DULIEU!$H385,"")</f>
        <v/>
      </c>
      <c r="C393" s="968" t="str">
        <f>IF($G$9=DULIEU!$P385,DULIEU!$D385,"")</f>
        <v/>
      </c>
      <c r="D393" s="967" t="str">
        <f>IF($G$9=DULIEU!$P385,DULIEU!$O385,"")</f>
        <v/>
      </c>
      <c r="E393" s="967" t="str">
        <f>IF($G$8=DULIEU!$V385,DULIEU!$W385,IF($G$8=DULIEU!$W385,DULIEU!$V385,""))</f>
        <v/>
      </c>
      <c r="F393" s="969" t="str">
        <f>IF($G$9=DULIEU!$P385,DULIEU!$T385,"")</f>
        <v/>
      </c>
      <c r="G393" s="969" t="str">
        <f>IF(LEFT($B393,1)="N",DULIEU!$R385,"")</f>
        <v/>
      </c>
      <c r="H393" s="969" t="str">
        <f>IF(LEFT($B393,1)="N",DULIEU!$X385,"")</f>
        <v/>
      </c>
      <c r="I393" s="969" t="str">
        <f>IF(LEFT($B393,1)="X",DULIEU!$S385,"")</f>
        <v/>
      </c>
      <c r="J393" s="969" t="str">
        <f>IF(LEFT($B393,1)="X",DULIEU!$X385,"")</f>
        <v/>
      </c>
      <c r="K393" s="969">
        <f>IF(SUM(G393:J393)=0,0,$K$14+SUM($G$15:G393)-SUM($I$15:I393))</f>
        <v>0</v>
      </c>
      <c r="L393" s="969">
        <f>IF(SUM(G393:J393)=0,0,$L$14+SUM($H$15:H393)-SUM($J$15:J393))</f>
        <v>0</v>
      </c>
      <c r="M393" s="967"/>
      <c r="N393" s="846" t="str">
        <f t="shared" si="6"/>
        <v/>
      </c>
      <c r="O393" s="958"/>
      <c r="P393" s="420"/>
      <c r="Q393" s="420"/>
      <c r="R393" s="420"/>
      <c r="S393" s="420"/>
    </row>
    <row r="394" spans="1:19" hidden="1">
      <c r="A394" s="420"/>
      <c r="B394" s="967" t="str">
        <f>IF($G$9=DULIEU!$P386,DULIEU!$H386,"")</f>
        <v/>
      </c>
      <c r="C394" s="968" t="str">
        <f>IF($G$9=DULIEU!$P386,DULIEU!$D386,"")</f>
        <v/>
      </c>
      <c r="D394" s="967" t="str">
        <f>IF($G$9=DULIEU!$P386,DULIEU!$O386,"")</f>
        <v/>
      </c>
      <c r="E394" s="967" t="str">
        <f>IF($G$8=DULIEU!$V386,DULIEU!$W386,IF($G$8=DULIEU!$W386,DULIEU!$V386,""))</f>
        <v/>
      </c>
      <c r="F394" s="969" t="str">
        <f>IF($G$9=DULIEU!$P386,DULIEU!$T386,"")</f>
        <v/>
      </c>
      <c r="G394" s="969" t="str">
        <f>IF(LEFT($B394,1)="N",DULIEU!$R386,"")</f>
        <v/>
      </c>
      <c r="H394" s="969" t="str">
        <f>IF(LEFT($B394,1)="N",DULIEU!$X386,"")</f>
        <v/>
      </c>
      <c r="I394" s="969" t="str">
        <f>IF(LEFT($B394,1)="X",DULIEU!$S386,"")</f>
        <v/>
      </c>
      <c r="J394" s="969" t="str">
        <f>IF(LEFT($B394,1)="X",DULIEU!$X386,"")</f>
        <v/>
      </c>
      <c r="K394" s="969">
        <f>IF(SUM(G394:J394)=0,0,$K$14+SUM($G$15:G394)-SUM($I$15:I394))</f>
        <v>0</v>
      </c>
      <c r="L394" s="969">
        <f>IF(SUM(G394:J394)=0,0,$L$14+SUM($H$15:H394)-SUM($J$15:J394))</f>
        <v>0</v>
      </c>
      <c r="M394" s="967"/>
      <c r="N394" s="846" t="str">
        <f t="shared" si="6"/>
        <v/>
      </c>
      <c r="O394" s="958"/>
      <c r="P394" s="420"/>
      <c r="Q394" s="420"/>
      <c r="R394" s="420"/>
      <c r="S394" s="420"/>
    </row>
    <row r="395" spans="1:19" hidden="1">
      <c r="A395" s="420"/>
      <c r="B395" s="967" t="str">
        <f>IF($G$9=DULIEU!$P387,DULIEU!$H387,"")</f>
        <v/>
      </c>
      <c r="C395" s="968" t="str">
        <f>IF($G$9=DULIEU!$P387,DULIEU!$D387,"")</f>
        <v/>
      </c>
      <c r="D395" s="967" t="str">
        <f>IF($G$9=DULIEU!$P387,DULIEU!$O387,"")</f>
        <v/>
      </c>
      <c r="E395" s="967" t="str">
        <f>IF($G$8=DULIEU!$V387,DULIEU!$W387,IF($G$8=DULIEU!$W387,DULIEU!$V387,""))</f>
        <v/>
      </c>
      <c r="F395" s="969" t="str">
        <f>IF($G$9=DULIEU!$P387,DULIEU!$T387,"")</f>
        <v/>
      </c>
      <c r="G395" s="969" t="str">
        <f>IF(LEFT($B395,1)="N",DULIEU!$R387,"")</f>
        <v/>
      </c>
      <c r="H395" s="969" t="str">
        <f>IF(LEFT($B395,1)="N",DULIEU!$X387,"")</f>
        <v/>
      </c>
      <c r="I395" s="969" t="str">
        <f>IF(LEFT($B395,1)="X",DULIEU!$S387,"")</f>
        <v/>
      </c>
      <c r="J395" s="969" t="str">
        <f>IF(LEFT($B395,1)="X",DULIEU!$X387,"")</f>
        <v/>
      </c>
      <c r="K395" s="969">
        <f>IF(SUM(G395:J395)=0,0,$K$14+SUM($G$15:G395)-SUM($I$15:I395))</f>
        <v>0</v>
      </c>
      <c r="L395" s="969">
        <f>IF(SUM(G395:J395)=0,0,$L$14+SUM($H$15:H395)-SUM($J$15:J395))</f>
        <v>0</v>
      </c>
      <c r="M395" s="967"/>
      <c r="N395" s="846" t="str">
        <f t="shared" si="6"/>
        <v/>
      </c>
      <c r="O395" s="958"/>
      <c r="P395" s="420"/>
      <c r="Q395" s="420"/>
      <c r="R395" s="420"/>
      <c r="S395" s="420"/>
    </row>
    <row r="396" spans="1:19" hidden="1">
      <c r="A396" s="420"/>
      <c r="B396" s="967" t="str">
        <f>IF($G$9=DULIEU!$P388,DULIEU!$H388,"")</f>
        <v/>
      </c>
      <c r="C396" s="968" t="str">
        <f>IF($G$9=DULIEU!$P388,DULIEU!$D388,"")</f>
        <v/>
      </c>
      <c r="D396" s="967" t="str">
        <f>IF($G$9=DULIEU!$P388,DULIEU!$O388,"")</f>
        <v/>
      </c>
      <c r="E396" s="967" t="str">
        <f>IF($G$8=DULIEU!$V388,DULIEU!$W388,IF($G$8=DULIEU!$W388,DULIEU!$V388,""))</f>
        <v/>
      </c>
      <c r="F396" s="969" t="str">
        <f>IF($G$9=DULIEU!$P388,DULIEU!$T388,"")</f>
        <v/>
      </c>
      <c r="G396" s="969" t="str">
        <f>IF(LEFT($B396,1)="N",DULIEU!$R388,"")</f>
        <v/>
      </c>
      <c r="H396" s="969" t="str">
        <f>IF(LEFT($B396,1)="N",DULIEU!$X388,"")</f>
        <v/>
      </c>
      <c r="I396" s="969" t="str">
        <f>IF(LEFT($B396,1)="X",DULIEU!$S388,"")</f>
        <v/>
      </c>
      <c r="J396" s="969" t="str">
        <f>IF(LEFT($B396,1)="X",DULIEU!$X388,"")</f>
        <v/>
      </c>
      <c r="K396" s="969">
        <f>IF(SUM(G396:J396)=0,0,$K$14+SUM($G$15:G396)-SUM($I$15:I396))</f>
        <v>0</v>
      </c>
      <c r="L396" s="969">
        <f>IF(SUM(G396:J396)=0,0,$L$14+SUM($H$15:H396)-SUM($J$15:J396))</f>
        <v>0</v>
      </c>
      <c r="M396" s="967"/>
      <c r="N396" s="846" t="str">
        <f t="shared" si="6"/>
        <v/>
      </c>
      <c r="O396" s="958"/>
      <c r="P396" s="420"/>
      <c r="Q396" s="420"/>
      <c r="R396" s="420"/>
      <c r="S396" s="420"/>
    </row>
    <row r="397" spans="1:19" hidden="1">
      <c r="A397" s="420"/>
      <c r="B397" s="967" t="str">
        <f>IF($G$9=DULIEU!$P389,DULIEU!$H389,"")</f>
        <v/>
      </c>
      <c r="C397" s="968" t="str">
        <f>IF($G$9=DULIEU!$P389,DULIEU!$D389,"")</f>
        <v/>
      </c>
      <c r="D397" s="967" t="str">
        <f>IF($G$9=DULIEU!$P389,DULIEU!$O389,"")</f>
        <v/>
      </c>
      <c r="E397" s="967" t="str">
        <f>IF($G$8=DULIEU!$V389,DULIEU!$W389,IF($G$8=DULIEU!$W389,DULIEU!$V389,""))</f>
        <v/>
      </c>
      <c r="F397" s="969" t="str">
        <f>IF($G$9=DULIEU!$P389,DULIEU!$T389,"")</f>
        <v/>
      </c>
      <c r="G397" s="969" t="str">
        <f>IF(LEFT($B397,1)="N",DULIEU!$R389,"")</f>
        <v/>
      </c>
      <c r="H397" s="969" t="str">
        <f>IF(LEFT($B397,1)="N",DULIEU!$X389,"")</f>
        <v/>
      </c>
      <c r="I397" s="969" t="str">
        <f>IF(LEFT($B397,1)="X",DULIEU!$S389,"")</f>
        <v/>
      </c>
      <c r="J397" s="969" t="str">
        <f>IF(LEFT($B397,1)="X",DULIEU!$X389,"")</f>
        <v/>
      </c>
      <c r="K397" s="969">
        <f>IF(SUM(G397:J397)=0,0,$K$14+SUM($G$15:G397)-SUM($I$15:I397))</f>
        <v>0</v>
      </c>
      <c r="L397" s="969">
        <f>IF(SUM(G397:J397)=0,0,$L$14+SUM($H$15:H397)-SUM($J$15:J397))</f>
        <v>0</v>
      </c>
      <c r="M397" s="967"/>
      <c r="N397" s="846" t="str">
        <f t="shared" si="6"/>
        <v/>
      </c>
      <c r="O397" s="958"/>
      <c r="P397" s="420"/>
      <c r="Q397" s="420"/>
      <c r="R397" s="420"/>
      <c r="S397" s="420"/>
    </row>
    <row r="398" spans="1:19" hidden="1">
      <c r="A398" s="420"/>
      <c r="B398" s="967" t="str">
        <f>IF($G$9=DULIEU!$P390,DULIEU!$H390,"")</f>
        <v/>
      </c>
      <c r="C398" s="968" t="str">
        <f>IF($G$9=DULIEU!$P390,DULIEU!$D390,"")</f>
        <v/>
      </c>
      <c r="D398" s="967" t="str">
        <f>IF($G$9=DULIEU!$P390,DULIEU!$O390,"")</f>
        <v/>
      </c>
      <c r="E398" s="967" t="str">
        <f>IF($G$8=DULIEU!$V390,DULIEU!$W390,IF($G$8=DULIEU!$W390,DULIEU!$V390,""))</f>
        <v/>
      </c>
      <c r="F398" s="969" t="str">
        <f>IF($G$9=DULIEU!$P390,DULIEU!$T390,"")</f>
        <v/>
      </c>
      <c r="G398" s="969" t="str">
        <f>IF(LEFT($B398,1)="N",DULIEU!$R390,"")</f>
        <v/>
      </c>
      <c r="H398" s="969" t="str">
        <f>IF(LEFT($B398,1)="N",DULIEU!$X390,"")</f>
        <v/>
      </c>
      <c r="I398" s="969" t="str">
        <f>IF(LEFT($B398,1)="X",DULIEU!$S390,"")</f>
        <v/>
      </c>
      <c r="J398" s="969" t="str">
        <f>IF(LEFT($B398,1)="X",DULIEU!$X390,"")</f>
        <v/>
      </c>
      <c r="K398" s="969">
        <f>IF(SUM(G398:J398)=0,0,$K$14+SUM($G$15:G398)-SUM($I$15:I398))</f>
        <v>0</v>
      </c>
      <c r="L398" s="969">
        <f>IF(SUM(G398:J398)=0,0,$L$14+SUM($H$15:H398)-SUM($J$15:J398))</f>
        <v>0</v>
      </c>
      <c r="M398" s="967"/>
      <c r="N398" s="846" t="str">
        <f t="shared" si="6"/>
        <v/>
      </c>
      <c r="O398" s="958"/>
      <c r="P398" s="420"/>
      <c r="Q398" s="420"/>
      <c r="R398" s="420"/>
      <c r="S398" s="420"/>
    </row>
    <row r="399" spans="1:19" hidden="1">
      <c r="A399" s="420"/>
      <c r="B399" s="967" t="str">
        <f>IF($G$9=DULIEU!$P391,DULIEU!$H391,"")</f>
        <v/>
      </c>
      <c r="C399" s="968" t="str">
        <f>IF($G$9=DULIEU!$P391,DULIEU!$D391,"")</f>
        <v/>
      </c>
      <c r="D399" s="967" t="str">
        <f>IF($G$9=DULIEU!$P391,DULIEU!$O391,"")</f>
        <v/>
      </c>
      <c r="E399" s="967" t="str">
        <f>IF($G$8=DULIEU!$V391,DULIEU!$W391,IF($G$8=DULIEU!$W391,DULIEU!$V391,""))</f>
        <v/>
      </c>
      <c r="F399" s="969" t="str">
        <f>IF($G$9=DULIEU!$P391,DULIEU!$T391,"")</f>
        <v/>
      </c>
      <c r="G399" s="969" t="str">
        <f>IF(LEFT($B399,1)="N",DULIEU!$R391,"")</f>
        <v/>
      </c>
      <c r="H399" s="969" t="str">
        <f>IF(LEFT($B399,1)="N",DULIEU!$X391,"")</f>
        <v/>
      </c>
      <c r="I399" s="969" t="str">
        <f>IF(LEFT($B399,1)="X",DULIEU!$S391,"")</f>
        <v/>
      </c>
      <c r="J399" s="969" t="str">
        <f>IF(LEFT($B399,1)="X",DULIEU!$X391,"")</f>
        <v/>
      </c>
      <c r="K399" s="969">
        <f>IF(SUM(G399:J399)=0,0,$K$14+SUM($G$15:G399)-SUM($I$15:I399))</f>
        <v>0</v>
      </c>
      <c r="L399" s="969">
        <f>IF(SUM(G399:J399)=0,0,$L$14+SUM($H$15:H399)-SUM($J$15:J399))</f>
        <v>0</v>
      </c>
      <c r="M399" s="967"/>
      <c r="N399" s="846" t="str">
        <f t="shared" si="6"/>
        <v/>
      </c>
      <c r="O399" s="958"/>
      <c r="P399" s="420"/>
      <c r="Q399" s="420"/>
      <c r="R399" s="420"/>
      <c r="S399" s="420"/>
    </row>
    <row r="400" spans="1:19" hidden="1">
      <c r="A400" s="420"/>
      <c r="B400" s="967" t="str">
        <f>IF($G$9=DULIEU!$P392,DULIEU!$H392,"")</f>
        <v/>
      </c>
      <c r="C400" s="968" t="str">
        <f>IF($G$9=DULIEU!$P392,DULIEU!$D392,"")</f>
        <v/>
      </c>
      <c r="D400" s="967" t="str">
        <f>IF($G$9=DULIEU!$P392,DULIEU!$O392,"")</f>
        <v/>
      </c>
      <c r="E400" s="967" t="str">
        <f>IF($G$8=DULIEU!$V392,DULIEU!$W392,IF($G$8=DULIEU!$W392,DULIEU!$V392,""))</f>
        <v/>
      </c>
      <c r="F400" s="969" t="str">
        <f>IF($G$9=DULIEU!$P392,DULIEU!$T392,"")</f>
        <v/>
      </c>
      <c r="G400" s="969" t="str">
        <f>IF(LEFT($B400,1)="N",DULIEU!$R392,"")</f>
        <v/>
      </c>
      <c r="H400" s="969" t="str">
        <f>IF(LEFT($B400,1)="N",DULIEU!$X392,"")</f>
        <v/>
      </c>
      <c r="I400" s="969" t="str">
        <f>IF(LEFT($B400,1)="X",DULIEU!$S392,"")</f>
        <v/>
      </c>
      <c r="J400" s="969" t="str">
        <f>IF(LEFT($B400,1)="X",DULIEU!$X392,"")</f>
        <v/>
      </c>
      <c r="K400" s="969">
        <f>IF(SUM(G400:J400)=0,0,$K$14+SUM($G$15:G400)-SUM($I$15:I400))</f>
        <v>0</v>
      </c>
      <c r="L400" s="969">
        <f>IF(SUM(G400:J400)=0,0,$L$14+SUM($H$15:H400)-SUM($J$15:J400))</f>
        <v>0</v>
      </c>
      <c r="M400" s="967"/>
      <c r="N400" s="846" t="str">
        <f t="shared" ref="N400:N463" si="7">IF(D400="","","x")</f>
        <v/>
      </c>
      <c r="O400" s="958"/>
      <c r="P400" s="420"/>
      <c r="Q400" s="420"/>
      <c r="R400" s="420"/>
      <c r="S400" s="420"/>
    </row>
    <row r="401" spans="1:19" hidden="1">
      <c r="A401" s="420"/>
      <c r="B401" s="967" t="str">
        <f>IF($G$9=DULIEU!$P393,DULIEU!$H393,"")</f>
        <v/>
      </c>
      <c r="C401" s="968" t="str">
        <f>IF($G$9=DULIEU!$P393,DULIEU!$D393,"")</f>
        <v/>
      </c>
      <c r="D401" s="967" t="str">
        <f>IF($G$9=DULIEU!$P393,DULIEU!$O393,"")</f>
        <v/>
      </c>
      <c r="E401" s="967" t="str">
        <f>IF($G$8=DULIEU!$V393,DULIEU!$W393,IF($G$8=DULIEU!$W393,DULIEU!$V393,""))</f>
        <v/>
      </c>
      <c r="F401" s="969" t="str">
        <f>IF($G$9=DULIEU!$P393,DULIEU!$T393,"")</f>
        <v/>
      </c>
      <c r="G401" s="969" t="str">
        <f>IF(LEFT($B401,1)="N",DULIEU!$R393,"")</f>
        <v/>
      </c>
      <c r="H401" s="969" t="str">
        <f>IF(LEFT($B401,1)="N",DULIEU!$X393,"")</f>
        <v/>
      </c>
      <c r="I401" s="969" t="str">
        <f>IF(LEFT($B401,1)="X",DULIEU!$S393,"")</f>
        <v/>
      </c>
      <c r="J401" s="969" t="str">
        <f>IF(LEFT($B401,1)="X",DULIEU!$X393,"")</f>
        <v/>
      </c>
      <c r="K401" s="969">
        <f>IF(SUM(G401:J401)=0,0,$K$14+SUM($G$15:G401)-SUM($I$15:I401))</f>
        <v>0</v>
      </c>
      <c r="L401" s="969">
        <f>IF(SUM(G401:J401)=0,0,$L$14+SUM($H$15:H401)-SUM($J$15:J401))</f>
        <v>0</v>
      </c>
      <c r="M401" s="967"/>
      <c r="N401" s="846" t="str">
        <f t="shared" si="7"/>
        <v/>
      </c>
      <c r="O401" s="958"/>
      <c r="P401" s="420"/>
      <c r="Q401" s="420"/>
      <c r="R401" s="420"/>
      <c r="S401" s="420"/>
    </row>
    <row r="402" spans="1:19" hidden="1">
      <c r="A402" s="420"/>
      <c r="B402" s="967" t="str">
        <f>IF($G$9=DULIEU!$P394,DULIEU!$H394,"")</f>
        <v/>
      </c>
      <c r="C402" s="968" t="str">
        <f>IF($G$9=DULIEU!$P394,DULIEU!$D394,"")</f>
        <v/>
      </c>
      <c r="D402" s="967" t="str">
        <f>IF($G$9=DULIEU!$P394,DULIEU!$O394,"")</f>
        <v/>
      </c>
      <c r="E402" s="967" t="str">
        <f>IF($G$8=DULIEU!$V394,DULIEU!$W394,IF($G$8=DULIEU!$W394,DULIEU!$V394,""))</f>
        <v/>
      </c>
      <c r="F402" s="969" t="str">
        <f>IF($G$9=DULIEU!$P394,DULIEU!$T394,"")</f>
        <v/>
      </c>
      <c r="G402" s="969" t="str">
        <f>IF(LEFT($B402,1)="N",DULIEU!$R394,"")</f>
        <v/>
      </c>
      <c r="H402" s="969" t="str">
        <f>IF(LEFT($B402,1)="N",DULIEU!$X394,"")</f>
        <v/>
      </c>
      <c r="I402" s="969" t="str">
        <f>IF(LEFT($B402,1)="X",DULIEU!$S394,"")</f>
        <v/>
      </c>
      <c r="J402" s="969" t="str">
        <f>IF(LEFT($B402,1)="X",DULIEU!$X394,"")</f>
        <v/>
      </c>
      <c r="K402" s="969">
        <f>IF(SUM(G402:J402)=0,0,$K$14+SUM($G$15:G402)-SUM($I$15:I402))</f>
        <v>0</v>
      </c>
      <c r="L402" s="969">
        <f>IF(SUM(G402:J402)=0,0,$L$14+SUM($H$15:H402)-SUM($J$15:J402))</f>
        <v>0</v>
      </c>
      <c r="M402" s="967"/>
      <c r="N402" s="846" t="str">
        <f t="shared" si="7"/>
        <v/>
      </c>
      <c r="O402" s="958"/>
      <c r="P402" s="420"/>
      <c r="Q402" s="420"/>
      <c r="R402" s="420"/>
      <c r="S402" s="420"/>
    </row>
    <row r="403" spans="1:19" hidden="1">
      <c r="A403" s="420"/>
      <c r="B403" s="967" t="str">
        <f>IF($G$9=DULIEU!$P395,DULIEU!$H395,"")</f>
        <v/>
      </c>
      <c r="C403" s="968" t="str">
        <f>IF($G$9=DULIEU!$P395,DULIEU!$D395,"")</f>
        <v/>
      </c>
      <c r="D403" s="967" t="str">
        <f>IF($G$9=DULIEU!$P395,DULIEU!$O395,"")</f>
        <v/>
      </c>
      <c r="E403" s="967" t="str">
        <f>IF($G$8=DULIEU!$V395,DULIEU!$W395,IF($G$8=DULIEU!$W395,DULIEU!$V395,""))</f>
        <v/>
      </c>
      <c r="F403" s="969" t="str">
        <f>IF($G$9=DULIEU!$P395,DULIEU!$T395,"")</f>
        <v/>
      </c>
      <c r="G403" s="969" t="str">
        <f>IF(LEFT($B403,1)="N",DULIEU!$R395,"")</f>
        <v/>
      </c>
      <c r="H403" s="969" t="str">
        <f>IF(LEFT($B403,1)="N",DULIEU!$X395,"")</f>
        <v/>
      </c>
      <c r="I403" s="969" t="str">
        <f>IF(LEFT($B403,1)="X",DULIEU!$S395,"")</f>
        <v/>
      </c>
      <c r="J403" s="969" t="str">
        <f>IF(LEFT($B403,1)="X",DULIEU!$X395,"")</f>
        <v/>
      </c>
      <c r="K403" s="969">
        <f>IF(SUM(G403:J403)=0,0,$K$14+SUM($G$15:G403)-SUM($I$15:I403))</f>
        <v>0</v>
      </c>
      <c r="L403" s="969">
        <f>IF(SUM(G403:J403)=0,0,$L$14+SUM($H$15:H403)-SUM($J$15:J403))</f>
        <v>0</v>
      </c>
      <c r="M403" s="967"/>
      <c r="N403" s="846" t="str">
        <f t="shared" si="7"/>
        <v/>
      </c>
      <c r="O403" s="958"/>
      <c r="P403" s="420"/>
      <c r="Q403" s="420"/>
      <c r="R403" s="420"/>
      <c r="S403" s="420"/>
    </row>
    <row r="404" spans="1:19" hidden="1">
      <c r="A404" s="420"/>
      <c r="B404" s="967" t="str">
        <f>IF($G$9=DULIEU!$P396,DULIEU!$H396,"")</f>
        <v/>
      </c>
      <c r="C404" s="968" t="str">
        <f>IF($G$9=DULIEU!$P396,DULIEU!$D396,"")</f>
        <v/>
      </c>
      <c r="D404" s="967" t="str">
        <f>IF($G$9=DULIEU!$P396,DULIEU!$O396,"")</f>
        <v/>
      </c>
      <c r="E404" s="967" t="str">
        <f>IF($G$8=DULIEU!$V396,DULIEU!$W396,IF($G$8=DULIEU!$W396,DULIEU!$V396,""))</f>
        <v/>
      </c>
      <c r="F404" s="969" t="str">
        <f>IF($G$9=DULIEU!$P396,DULIEU!$T396,"")</f>
        <v/>
      </c>
      <c r="G404" s="969" t="str">
        <f>IF(LEFT($B404,1)="N",DULIEU!$R396,"")</f>
        <v/>
      </c>
      <c r="H404" s="969" t="str">
        <f>IF(LEFT($B404,1)="N",DULIEU!$X396,"")</f>
        <v/>
      </c>
      <c r="I404" s="969" t="str">
        <f>IF(LEFT($B404,1)="X",DULIEU!$S396,"")</f>
        <v/>
      </c>
      <c r="J404" s="969" t="str">
        <f>IF(LEFT($B404,1)="X",DULIEU!$X396,"")</f>
        <v/>
      </c>
      <c r="K404" s="969">
        <f>IF(SUM(G404:J404)=0,0,$K$14+SUM($G$15:G404)-SUM($I$15:I404))</f>
        <v>0</v>
      </c>
      <c r="L404" s="969">
        <f>IF(SUM(G404:J404)=0,0,$L$14+SUM($H$15:H404)-SUM($J$15:J404))</f>
        <v>0</v>
      </c>
      <c r="M404" s="967"/>
      <c r="N404" s="846" t="str">
        <f t="shared" si="7"/>
        <v/>
      </c>
      <c r="O404" s="958"/>
      <c r="P404" s="420"/>
      <c r="Q404" s="420"/>
      <c r="R404" s="420"/>
      <c r="S404" s="420"/>
    </row>
    <row r="405" spans="1:19" hidden="1">
      <c r="A405" s="420"/>
      <c r="B405" s="967" t="str">
        <f>IF($G$9=DULIEU!$P397,DULIEU!$H397,"")</f>
        <v/>
      </c>
      <c r="C405" s="968" t="str">
        <f>IF($G$9=DULIEU!$P397,DULIEU!$D397,"")</f>
        <v/>
      </c>
      <c r="D405" s="967" t="str">
        <f>IF($G$9=DULIEU!$P397,DULIEU!$O397,"")</f>
        <v/>
      </c>
      <c r="E405" s="967" t="str">
        <f>IF($G$8=DULIEU!$V397,DULIEU!$W397,IF($G$8=DULIEU!$W397,DULIEU!$V397,""))</f>
        <v/>
      </c>
      <c r="F405" s="969" t="str">
        <f>IF($G$9=DULIEU!$P397,DULIEU!$T397,"")</f>
        <v/>
      </c>
      <c r="G405" s="969" t="str">
        <f>IF(LEFT($B405,1)="N",DULIEU!$R397,"")</f>
        <v/>
      </c>
      <c r="H405" s="969" t="str">
        <f>IF(LEFT($B405,1)="N",DULIEU!$X397,"")</f>
        <v/>
      </c>
      <c r="I405" s="969" t="str">
        <f>IF(LEFT($B405,1)="X",DULIEU!$S397,"")</f>
        <v/>
      </c>
      <c r="J405" s="969" t="str">
        <f>IF(LEFT($B405,1)="X",DULIEU!$X397,"")</f>
        <v/>
      </c>
      <c r="K405" s="969">
        <f>IF(SUM(G405:J405)=0,0,$K$14+SUM($G$15:G405)-SUM($I$15:I405))</f>
        <v>0</v>
      </c>
      <c r="L405" s="969">
        <f>IF(SUM(G405:J405)=0,0,$L$14+SUM($H$15:H405)-SUM($J$15:J405))</f>
        <v>0</v>
      </c>
      <c r="M405" s="967"/>
      <c r="N405" s="846" t="str">
        <f t="shared" si="7"/>
        <v/>
      </c>
      <c r="O405" s="958"/>
      <c r="P405" s="420"/>
      <c r="Q405" s="420"/>
      <c r="R405" s="420"/>
      <c r="S405" s="420"/>
    </row>
    <row r="406" spans="1:19" hidden="1">
      <c r="A406" s="420"/>
      <c r="B406" s="967" t="str">
        <f>IF($G$9=DULIEU!$P398,DULIEU!$H398,"")</f>
        <v/>
      </c>
      <c r="C406" s="968" t="str">
        <f>IF($G$9=DULIEU!$P398,DULIEU!$D398,"")</f>
        <v/>
      </c>
      <c r="D406" s="967" t="str">
        <f>IF($G$9=DULIEU!$P398,DULIEU!$O398,"")</f>
        <v/>
      </c>
      <c r="E406" s="967" t="str">
        <f>IF($G$8=DULIEU!$V398,DULIEU!$W398,IF($G$8=DULIEU!$W398,DULIEU!$V398,""))</f>
        <v/>
      </c>
      <c r="F406" s="969" t="str">
        <f>IF($G$9=DULIEU!$P398,DULIEU!$T398,"")</f>
        <v/>
      </c>
      <c r="G406" s="969" t="str">
        <f>IF(LEFT($B406,1)="N",DULIEU!$R398,"")</f>
        <v/>
      </c>
      <c r="H406" s="969" t="str">
        <f>IF(LEFT($B406,1)="N",DULIEU!$X398,"")</f>
        <v/>
      </c>
      <c r="I406" s="969" t="str">
        <f>IF(LEFT($B406,1)="X",DULIEU!$S398,"")</f>
        <v/>
      </c>
      <c r="J406" s="969" t="str">
        <f>IF(LEFT($B406,1)="X",DULIEU!$X398,"")</f>
        <v/>
      </c>
      <c r="K406" s="969">
        <f>IF(SUM(G406:J406)=0,0,$K$14+SUM($G$15:G406)-SUM($I$15:I406))</f>
        <v>0</v>
      </c>
      <c r="L406" s="969">
        <f>IF(SUM(G406:J406)=0,0,$L$14+SUM($H$15:H406)-SUM($J$15:J406))</f>
        <v>0</v>
      </c>
      <c r="M406" s="967"/>
      <c r="N406" s="846" t="str">
        <f t="shared" si="7"/>
        <v/>
      </c>
      <c r="O406" s="958"/>
      <c r="P406" s="420"/>
      <c r="Q406" s="420"/>
      <c r="R406" s="420"/>
      <c r="S406" s="420"/>
    </row>
    <row r="407" spans="1:19" hidden="1">
      <c r="A407" s="420"/>
      <c r="B407" s="967" t="str">
        <f>IF($G$9=DULIEU!$P399,DULIEU!$H399,"")</f>
        <v/>
      </c>
      <c r="C407" s="968" t="str">
        <f>IF($G$9=DULIEU!$P399,DULIEU!$D399,"")</f>
        <v/>
      </c>
      <c r="D407" s="967" t="str">
        <f>IF($G$9=DULIEU!$P399,DULIEU!$O399,"")</f>
        <v/>
      </c>
      <c r="E407" s="967" t="str">
        <f>IF($G$8=DULIEU!$V399,DULIEU!$W399,IF($G$8=DULIEU!$W399,DULIEU!$V399,""))</f>
        <v/>
      </c>
      <c r="F407" s="969" t="str">
        <f>IF($G$9=DULIEU!$P399,DULIEU!$T399,"")</f>
        <v/>
      </c>
      <c r="G407" s="969" t="str">
        <f>IF(LEFT($B407,1)="N",DULIEU!$R399,"")</f>
        <v/>
      </c>
      <c r="H407" s="969" t="str">
        <f>IF(LEFT($B407,1)="N",DULIEU!$X399,"")</f>
        <v/>
      </c>
      <c r="I407" s="969" t="str">
        <f>IF(LEFT($B407,1)="X",DULIEU!$S399,"")</f>
        <v/>
      </c>
      <c r="J407" s="969" t="str">
        <f>IF(LEFT($B407,1)="X",DULIEU!$X399,"")</f>
        <v/>
      </c>
      <c r="K407" s="969">
        <f>IF(SUM(G407:J407)=0,0,$K$14+SUM($G$15:G407)-SUM($I$15:I407))</f>
        <v>0</v>
      </c>
      <c r="L407" s="969">
        <f>IF(SUM(G407:J407)=0,0,$L$14+SUM($H$15:H407)-SUM($J$15:J407))</f>
        <v>0</v>
      </c>
      <c r="M407" s="967"/>
      <c r="N407" s="846" t="str">
        <f t="shared" si="7"/>
        <v/>
      </c>
      <c r="O407" s="958"/>
      <c r="P407" s="420"/>
      <c r="Q407" s="420"/>
      <c r="R407" s="420"/>
      <c r="S407" s="420"/>
    </row>
    <row r="408" spans="1:19" hidden="1">
      <c r="A408" s="420"/>
      <c r="B408" s="967" t="str">
        <f>IF($G$9=DULIEU!$P400,DULIEU!$H400,"")</f>
        <v/>
      </c>
      <c r="C408" s="968" t="str">
        <f>IF($G$9=DULIEU!$P400,DULIEU!$D400,"")</f>
        <v/>
      </c>
      <c r="D408" s="967" t="str">
        <f>IF($G$9=DULIEU!$P400,DULIEU!$O400,"")</f>
        <v/>
      </c>
      <c r="E408" s="967" t="str">
        <f>IF($G$8=DULIEU!$V400,DULIEU!$W400,IF($G$8=DULIEU!$W400,DULIEU!$V400,""))</f>
        <v/>
      </c>
      <c r="F408" s="969" t="str">
        <f>IF($G$9=DULIEU!$P400,DULIEU!$T400,"")</f>
        <v/>
      </c>
      <c r="G408" s="969" t="str">
        <f>IF(LEFT($B408,1)="N",DULIEU!$R400,"")</f>
        <v/>
      </c>
      <c r="H408" s="969" t="str">
        <f>IF(LEFT($B408,1)="N",DULIEU!$X400,"")</f>
        <v/>
      </c>
      <c r="I408" s="969" t="str">
        <f>IF(LEFT($B408,1)="X",DULIEU!$S400,"")</f>
        <v/>
      </c>
      <c r="J408" s="969" t="str">
        <f>IF(LEFT($B408,1)="X",DULIEU!$X400,"")</f>
        <v/>
      </c>
      <c r="K408" s="969">
        <f>IF(SUM(G408:J408)=0,0,$K$14+SUM($G$15:G408)-SUM($I$15:I408))</f>
        <v>0</v>
      </c>
      <c r="L408" s="969">
        <f>IF(SUM(G408:J408)=0,0,$L$14+SUM($H$15:H408)-SUM($J$15:J408))</f>
        <v>0</v>
      </c>
      <c r="M408" s="967"/>
      <c r="N408" s="846" t="str">
        <f t="shared" si="7"/>
        <v/>
      </c>
      <c r="O408" s="958"/>
      <c r="P408" s="420"/>
      <c r="Q408" s="420"/>
      <c r="R408" s="420"/>
      <c r="S408" s="420"/>
    </row>
    <row r="409" spans="1:19" hidden="1">
      <c r="A409" s="420"/>
      <c r="B409" s="967" t="str">
        <f>IF($G$9=DULIEU!$P401,DULIEU!$H401,"")</f>
        <v/>
      </c>
      <c r="C409" s="968" t="str">
        <f>IF($G$9=DULIEU!$P401,DULIEU!$D401,"")</f>
        <v/>
      </c>
      <c r="D409" s="967" t="str">
        <f>IF($G$9=DULIEU!$P401,DULIEU!$O401,"")</f>
        <v/>
      </c>
      <c r="E409" s="967" t="str">
        <f>IF($G$8=DULIEU!$V401,DULIEU!$W401,IF($G$8=DULIEU!$W401,DULIEU!$V401,""))</f>
        <v/>
      </c>
      <c r="F409" s="969" t="str">
        <f>IF($G$9=DULIEU!$P401,DULIEU!$T401,"")</f>
        <v/>
      </c>
      <c r="G409" s="969" t="str">
        <f>IF(LEFT($B409,1)="N",DULIEU!$R401,"")</f>
        <v/>
      </c>
      <c r="H409" s="969" t="str">
        <f>IF(LEFT($B409,1)="N",DULIEU!$X401,"")</f>
        <v/>
      </c>
      <c r="I409" s="969" t="str">
        <f>IF(LEFT($B409,1)="X",DULIEU!$S401,"")</f>
        <v/>
      </c>
      <c r="J409" s="969" t="str">
        <f>IF(LEFT($B409,1)="X",DULIEU!$X401,"")</f>
        <v/>
      </c>
      <c r="K409" s="969">
        <f>IF(SUM(G409:J409)=0,0,$K$14+SUM($G$15:G409)-SUM($I$15:I409))</f>
        <v>0</v>
      </c>
      <c r="L409" s="969">
        <f>IF(SUM(G409:J409)=0,0,$L$14+SUM($H$15:H409)-SUM($J$15:J409))</f>
        <v>0</v>
      </c>
      <c r="M409" s="967"/>
      <c r="N409" s="846" t="str">
        <f t="shared" si="7"/>
        <v/>
      </c>
      <c r="O409" s="958"/>
      <c r="P409" s="420"/>
      <c r="Q409" s="420"/>
      <c r="R409" s="420"/>
      <c r="S409" s="420"/>
    </row>
    <row r="410" spans="1:19" hidden="1">
      <c r="A410" s="420"/>
      <c r="B410" s="967" t="str">
        <f>IF($G$9=DULIEU!$P402,DULIEU!$H402,"")</f>
        <v/>
      </c>
      <c r="C410" s="968" t="str">
        <f>IF($G$9=DULIEU!$P402,DULIEU!$D402,"")</f>
        <v/>
      </c>
      <c r="D410" s="967" t="str">
        <f>IF($G$9=DULIEU!$P402,DULIEU!$O402,"")</f>
        <v/>
      </c>
      <c r="E410" s="967" t="str">
        <f>IF($G$8=DULIEU!$V402,DULIEU!$W402,IF($G$8=DULIEU!$W402,DULIEU!$V402,""))</f>
        <v/>
      </c>
      <c r="F410" s="969" t="str">
        <f>IF($G$9=DULIEU!$P402,DULIEU!$T402,"")</f>
        <v/>
      </c>
      <c r="G410" s="969" t="str">
        <f>IF(LEFT($B410,1)="N",DULIEU!$R402,"")</f>
        <v/>
      </c>
      <c r="H410" s="969" t="str">
        <f>IF(LEFT($B410,1)="N",DULIEU!$X402,"")</f>
        <v/>
      </c>
      <c r="I410" s="969" t="str">
        <f>IF(LEFT($B410,1)="X",DULIEU!$S402,"")</f>
        <v/>
      </c>
      <c r="J410" s="969" t="str">
        <f>IF(LEFT($B410,1)="X",DULIEU!$X402,"")</f>
        <v/>
      </c>
      <c r="K410" s="969">
        <f>IF(SUM(G410:J410)=0,0,$K$14+SUM($G$15:G410)-SUM($I$15:I410))</f>
        <v>0</v>
      </c>
      <c r="L410" s="969">
        <f>IF(SUM(G410:J410)=0,0,$L$14+SUM($H$15:H410)-SUM($J$15:J410))</f>
        <v>0</v>
      </c>
      <c r="M410" s="967"/>
      <c r="N410" s="846" t="str">
        <f t="shared" si="7"/>
        <v/>
      </c>
      <c r="O410" s="958"/>
      <c r="P410" s="420"/>
      <c r="Q410" s="420"/>
      <c r="R410" s="420"/>
      <c r="S410" s="420"/>
    </row>
    <row r="411" spans="1:19" hidden="1">
      <c r="A411" s="420"/>
      <c r="B411" s="967" t="str">
        <f>IF($G$9=DULIEU!$P403,DULIEU!$H403,"")</f>
        <v/>
      </c>
      <c r="C411" s="968" t="str">
        <f>IF($G$9=DULIEU!$P403,DULIEU!$D403,"")</f>
        <v/>
      </c>
      <c r="D411" s="967" t="str">
        <f>IF($G$9=DULIEU!$P403,DULIEU!$O403,"")</f>
        <v/>
      </c>
      <c r="E411" s="967" t="str">
        <f>IF($G$8=DULIEU!$V403,DULIEU!$W403,IF($G$8=DULIEU!$W403,DULIEU!$V403,""))</f>
        <v/>
      </c>
      <c r="F411" s="969" t="str">
        <f>IF($G$9=DULIEU!$P403,DULIEU!$T403,"")</f>
        <v/>
      </c>
      <c r="G411" s="969" t="str">
        <f>IF(LEFT($B411,1)="N",DULIEU!$R403,"")</f>
        <v/>
      </c>
      <c r="H411" s="969" t="str">
        <f>IF(LEFT($B411,1)="N",DULIEU!$X403,"")</f>
        <v/>
      </c>
      <c r="I411" s="969" t="str">
        <f>IF(LEFT($B411,1)="X",DULIEU!$S403,"")</f>
        <v/>
      </c>
      <c r="J411" s="969" t="str">
        <f>IF(LEFT($B411,1)="X",DULIEU!$X403,"")</f>
        <v/>
      </c>
      <c r="K411" s="969">
        <f>IF(SUM(G411:J411)=0,0,$K$14+SUM($G$15:G411)-SUM($I$15:I411))</f>
        <v>0</v>
      </c>
      <c r="L411" s="969">
        <f>IF(SUM(G411:J411)=0,0,$L$14+SUM($H$15:H411)-SUM($J$15:J411))</f>
        <v>0</v>
      </c>
      <c r="M411" s="967"/>
      <c r="N411" s="846" t="str">
        <f t="shared" si="7"/>
        <v/>
      </c>
      <c r="O411" s="958"/>
      <c r="P411" s="420"/>
      <c r="Q411" s="420"/>
      <c r="R411" s="420"/>
      <c r="S411" s="420"/>
    </row>
    <row r="412" spans="1:19" hidden="1">
      <c r="A412" s="420"/>
      <c r="B412" s="967" t="str">
        <f>IF($G$9=DULIEU!$P404,DULIEU!$H404,"")</f>
        <v/>
      </c>
      <c r="C412" s="968" t="str">
        <f>IF($G$9=DULIEU!$P404,DULIEU!$D404,"")</f>
        <v/>
      </c>
      <c r="D412" s="967" t="str">
        <f>IF($G$9=DULIEU!$P404,DULIEU!$O404,"")</f>
        <v/>
      </c>
      <c r="E412" s="967" t="str">
        <f>IF($G$8=DULIEU!$V404,DULIEU!$W404,IF($G$8=DULIEU!$W404,DULIEU!$V404,""))</f>
        <v/>
      </c>
      <c r="F412" s="969" t="str">
        <f>IF($G$9=DULIEU!$P404,DULIEU!$T404,"")</f>
        <v/>
      </c>
      <c r="G412" s="969" t="str">
        <f>IF(LEFT($B412,1)="N",DULIEU!$R404,"")</f>
        <v/>
      </c>
      <c r="H412" s="969" t="str">
        <f>IF(LEFT($B412,1)="N",DULIEU!$X404,"")</f>
        <v/>
      </c>
      <c r="I412" s="969" t="str">
        <f>IF(LEFT($B412,1)="X",DULIEU!$S404,"")</f>
        <v/>
      </c>
      <c r="J412" s="969" t="str">
        <f>IF(LEFT($B412,1)="X",DULIEU!$X404,"")</f>
        <v/>
      </c>
      <c r="K412" s="969">
        <f>IF(SUM(G412:J412)=0,0,$K$14+SUM($G$15:G412)-SUM($I$15:I412))</f>
        <v>0</v>
      </c>
      <c r="L412" s="969">
        <f>IF(SUM(G412:J412)=0,0,$L$14+SUM($H$15:H412)-SUM($J$15:J412))</f>
        <v>0</v>
      </c>
      <c r="M412" s="967"/>
      <c r="N412" s="846" t="str">
        <f t="shared" si="7"/>
        <v/>
      </c>
      <c r="O412" s="958"/>
      <c r="P412" s="420"/>
      <c r="Q412" s="420"/>
      <c r="R412" s="420"/>
      <c r="S412" s="420"/>
    </row>
    <row r="413" spans="1:19" hidden="1">
      <c r="A413" s="420"/>
      <c r="B413" s="967" t="str">
        <f>IF($G$9=DULIEU!$P405,DULIEU!$H405,"")</f>
        <v/>
      </c>
      <c r="C413" s="968" t="str">
        <f>IF($G$9=DULIEU!$P405,DULIEU!$D405,"")</f>
        <v/>
      </c>
      <c r="D413" s="967" t="str">
        <f>IF($G$9=DULIEU!$P405,DULIEU!$O405,"")</f>
        <v/>
      </c>
      <c r="E413" s="967" t="str">
        <f>IF($G$8=DULIEU!$V405,DULIEU!$W405,IF($G$8=DULIEU!$W405,DULIEU!$V405,""))</f>
        <v/>
      </c>
      <c r="F413" s="969" t="str">
        <f>IF($G$9=DULIEU!$P405,DULIEU!$T405,"")</f>
        <v/>
      </c>
      <c r="G413" s="969" t="str">
        <f>IF(LEFT($B413,1)="N",DULIEU!$R405,"")</f>
        <v/>
      </c>
      <c r="H413" s="969" t="str">
        <f>IF(LEFT($B413,1)="N",DULIEU!$X405,"")</f>
        <v/>
      </c>
      <c r="I413" s="969" t="str">
        <f>IF(LEFT($B413,1)="X",DULIEU!$S405,"")</f>
        <v/>
      </c>
      <c r="J413" s="969" t="str">
        <f>IF(LEFT($B413,1)="X",DULIEU!$X405,"")</f>
        <v/>
      </c>
      <c r="K413" s="969">
        <f>IF(SUM(G413:J413)=0,0,$K$14+SUM($G$15:G413)-SUM($I$15:I413))</f>
        <v>0</v>
      </c>
      <c r="L413" s="969">
        <f>IF(SUM(G413:J413)=0,0,$L$14+SUM($H$15:H413)-SUM($J$15:J413))</f>
        <v>0</v>
      </c>
      <c r="M413" s="967"/>
      <c r="N413" s="846" t="str">
        <f t="shared" si="7"/>
        <v/>
      </c>
      <c r="O413" s="958"/>
      <c r="P413" s="420"/>
      <c r="Q413" s="420"/>
      <c r="R413" s="420"/>
      <c r="S413" s="420"/>
    </row>
    <row r="414" spans="1:19" hidden="1">
      <c r="A414" s="420"/>
      <c r="B414" s="967" t="str">
        <f>IF($G$9=DULIEU!$P406,DULIEU!$H406,"")</f>
        <v/>
      </c>
      <c r="C414" s="968" t="str">
        <f>IF($G$9=DULIEU!$P406,DULIEU!$D406,"")</f>
        <v/>
      </c>
      <c r="D414" s="967" t="str">
        <f>IF($G$9=DULIEU!$P406,DULIEU!$O406,"")</f>
        <v/>
      </c>
      <c r="E414" s="967" t="str">
        <f>IF($G$8=DULIEU!$V406,DULIEU!$W406,IF($G$8=DULIEU!$W406,DULIEU!$V406,""))</f>
        <v/>
      </c>
      <c r="F414" s="969" t="str">
        <f>IF($G$9=DULIEU!$P406,DULIEU!$T406,"")</f>
        <v/>
      </c>
      <c r="G414" s="969" t="str">
        <f>IF(LEFT($B414,1)="N",DULIEU!$R406,"")</f>
        <v/>
      </c>
      <c r="H414" s="969" t="str">
        <f>IF(LEFT($B414,1)="N",DULIEU!$X406,"")</f>
        <v/>
      </c>
      <c r="I414" s="969" t="str">
        <f>IF(LEFT($B414,1)="X",DULIEU!$S406,"")</f>
        <v/>
      </c>
      <c r="J414" s="969" t="str">
        <f>IF(LEFT($B414,1)="X",DULIEU!$X406,"")</f>
        <v/>
      </c>
      <c r="K414" s="969">
        <f>IF(SUM(G414:J414)=0,0,$K$14+SUM($G$15:G414)-SUM($I$15:I414))</f>
        <v>0</v>
      </c>
      <c r="L414" s="969">
        <f>IF(SUM(G414:J414)=0,0,$L$14+SUM($H$15:H414)-SUM($J$15:J414))</f>
        <v>0</v>
      </c>
      <c r="M414" s="967"/>
      <c r="N414" s="846" t="str">
        <f t="shared" si="7"/>
        <v/>
      </c>
      <c r="O414" s="958"/>
      <c r="P414" s="420"/>
      <c r="Q414" s="420"/>
      <c r="R414" s="420"/>
      <c r="S414" s="420"/>
    </row>
    <row r="415" spans="1:19" hidden="1">
      <c r="A415" s="420"/>
      <c r="B415" s="967" t="str">
        <f>IF($G$9=DULIEU!$P407,DULIEU!$H407,"")</f>
        <v/>
      </c>
      <c r="C415" s="968" t="str">
        <f>IF($G$9=DULIEU!$P407,DULIEU!$D407,"")</f>
        <v/>
      </c>
      <c r="D415" s="967" t="str">
        <f>IF($G$9=DULIEU!$P407,DULIEU!$O407,"")</f>
        <v/>
      </c>
      <c r="E415" s="967" t="str">
        <f>IF($G$8=DULIEU!$V407,DULIEU!$W407,IF($G$8=DULIEU!$W407,DULIEU!$V407,""))</f>
        <v/>
      </c>
      <c r="F415" s="969" t="str">
        <f>IF($G$9=DULIEU!$P407,DULIEU!$T407,"")</f>
        <v/>
      </c>
      <c r="G415" s="969" t="str">
        <f>IF(LEFT($B415,1)="N",DULIEU!$R407,"")</f>
        <v/>
      </c>
      <c r="H415" s="969" t="str">
        <f>IF(LEFT($B415,1)="N",DULIEU!$X407,"")</f>
        <v/>
      </c>
      <c r="I415" s="969" t="str">
        <f>IF(LEFT($B415,1)="X",DULIEU!$S407,"")</f>
        <v/>
      </c>
      <c r="J415" s="969" t="str">
        <f>IF(LEFT($B415,1)="X",DULIEU!$X407,"")</f>
        <v/>
      </c>
      <c r="K415" s="969">
        <f>IF(SUM(G415:J415)=0,0,$K$14+SUM($G$15:G415)-SUM($I$15:I415))</f>
        <v>0</v>
      </c>
      <c r="L415" s="969">
        <f>IF(SUM(G415:J415)=0,0,$L$14+SUM($H$15:H415)-SUM($J$15:J415))</f>
        <v>0</v>
      </c>
      <c r="M415" s="967"/>
      <c r="N415" s="846" t="str">
        <f t="shared" si="7"/>
        <v/>
      </c>
      <c r="O415" s="958"/>
      <c r="P415" s="420"/>
      <c r="Q415" s="420"/>
      <c r="R415" s="420"/>
      <c r="S415" s="420"/>
    </row>
    <row r="416" spans="1:19" hidden="1">
      <c r="A416" s="420"/>
      <c r="B416" s="967" t="str">
        <f>IF($G$9=DULIEU!$P408,DULIEU!$H408,"")</f>
        <v/>
      </c>
      <c r="C416" s="968" t="str">
        <f>IF($G$9=DULIEU!$P408,DULIEU!$D408,"")</f>
        <v/>
      </c>
      <c r="D416" s="967" t="str">
        <f>IF($G$9=DULIEU!$P408,DULIEU!$O408,"")</f>
        <v/>
      </c>
      <c r="E416" s="967" t="str">
        <f>IF($G$8=DULIEU!$V408,DULIEU!$W408,IF($G$8=DULIEU!$W408,DULIEU!$V408,""))</f>
        <v/>
      </c>
      <c r="F416" s="969" t="str">
        <f>IF($G$9=DULIEU!$P408,DULIEU!$T408,"")</f>
        <v/>
      </c>
      <c r="G416" s="969" t="str">
        <f>IF(LEFT($B416,1)="N",DULIEU!$R408,"")</f>
        <v/>
      </c>
      <c r="H416" s="969" t="str">
        <f>IF(LEFT($B416,1)="N",DULIEU!$X408,"")</f>
        <v/>
      </c>
      <c r="I416" s="969" t="str">
        <f>IF(LEFT($B416,1)="X",DULIEU!$S408,"")</f>
        <v/>
      </c>
      <c r="J416" s="969" t="str">
        <f>IF(LEFT($B416,1)="X",DULIEU!$X408,"")</f>
        <v/>
      </c>
      <c r="K416" s="969">
        <f>IF(SUM(G416:J416)=0,0,$K$14+SUM($G$15:G416)-SUM($I$15:I416))</f>
        <v>0</v>
      </c>
      <c r="L416" s="969">
        <f>IF(SUM(G416:J416)=0,0,$L$14+SUM($H$15:H416)-SUM($J$15:J416))</f>
        <v>0</v>
      </c>
      <c r="M416" s="967"/>
      <c r="N416" s="846" t="str">
        <f t="shared" si="7"/>
        <v/>
      </c>
      <c r="O416" s="958"/>
      <c r="P416" s="420"/>
      <c r="Q416" s="420"/>
      <c r="R416" s="420"/>
      <c r="S416" s="420"/>
    </row>
    <row r="417" spans="1:19" hidden="1">
      <c r="A417" s="420"/>
      <c r="B417" s="967" t="str">
        <f>IF($G$9=DULIEU!$P409,DULIEU!$H409,"")</f>
        <v/>
      </c>
      <c r="C417" s="968" t="str">
        <f>IF($G$9=DULIEU!$P409,DULIEU!$D409,"")</f>
        <v/>
      </c>
      <c r="D417" s="967" t="str">
        <f>IF($G$9=DULIEU!$P409,DULIEU!$O409,"")</f>
        <v/>
      </c>
      <c r="E417" s="967" t="str">
        <f>IF($G$8=DULIEU!$V409,DULIEU!$W409,IF($G$8=DULIEU!$W409,DULIEU!$V409,""))</f>
        <v/>
      </c>
      <c r="F417" s="969" t="str">
        <f>IF($G$9=DULIEU!$P409,DULIEU!$T409,"")</f>
        <v/>
      </c>
      <c r="G417" s="969" t="str">
        <f>IF(LEFT($B417,1)="N",DULIEU!$R409,"")</f>
        <v/>
      </c>
      <c r="H417" s="969" t="str">
        <f>IF(LEFT($B417,1)="N",DULIEU!$X409,"")</f>
        <v/>
      </c>
      <c r="I417" s="969" t="str">
        <f>IF(LEFT($B417,1)="X",DULIEU!$S409,"")</f>
        <v/>
      </c>
      <c r="J417" s="969" t="str">
        <f>IF(LEFT($B417,1)="X",DULIEU!$X409,"")</f>
        <v/>
      </c>
      <c r="K417" s="969">
        <f>IF(SUM(G417:J417)=0,0,$K$14+SUM($G$15:G417)-SUM($I$15:I417))</f>
        <v>0</v>
      </c>
      <c r="L417" s="969">
        <f>IF(SUM(G417:J417)=0,0,$L$14+SUM($H$15:H417)-SUM($J$15:J417))</f>
        <v>0</v>
      </c>
      <c r="M417" s="967"/>
      <c r="N417" s="846" t="str">
        <f t="shared" si="7"/>
        <v/>
      </c>
      <c r="O417" s="958"/>
      <c r="P417" s="420"/>
      <c r="Q417" s="420"/>
      <c r="R417" s="420"/>
      <c r="S417" s="420"/>
    </row>
    <row r="418" spans="1:19" hidden="1">
      <c r="A418" s="420"/>
      <c r="B418" s="967" t="str">
        <f>IF($G$9=DULIEU!$P410,DULIEU!$H410,"")</f>
        <v/>
      </c>
      <c r="C418" s="968" t="str">
        <f>IF($G$9=DULIEU!$P410,DULIEU!$D410,"")</f>
        <v/>
      </c>
      <c r="D418" s="967" t="str">
        <f>IF($G$9=DULIEU!$P410,DULIEU!$O410,"")</f>
        <v/>
      </c>
      <c r="E418" s="967" t="str">
        <f>IF($G$8=DULIEU!$V410,DULIEU!$W410,IF($G$8=DULIEU!$W410,DULIEU!$V410,""))</f>
        <v/>
      </c>
      <c r="F418" s="969" t="str">
        <f>IF($G$9=DULIEU!$P410,DULIEU!$T410,"")</f>
        <v/>
      </c>
      <c r="G418" s="969" t="str">
        <f>IF(LEFT($B418,1)="N",DULIEU!$R410,"")</f>
        <v/>
      </c>
      <c r="H418" s="969" t="str">
        <f>IF(LEFT($B418,1)="N",DULIEU!$X410,"")</f>
        <v/>
      </c>
      <c r="I418" s="969" t="str">
        <f>IF(LEFT($B418,1)="X",DULIEU!$S410,"")</f>
        <v/>
      </c>
      <c r="J418" s="969" t="str">
        <f>IF(LEFT($B418,1)="X",DULIEU!$X410,"")</f>
        <v/>
      </c>
      <c r="K418" s="969">
        <f>IF(SUM(G418:J418)=0,0,$K$14+SUM($G$15:G418)-SUM($I$15:I418))</f>
        <v>0</v>
      </c>
      <c r="L418" s="969">
        <f>IF(SUM(G418:J418)=0,0,$L$14+SUM($H$15:H418)-SUM($J$15:J418))</f>
        <v>0</v>
      </c>
      <c r="M418" s="967"/>
      <c r="N418" s="846" t="str">
        <f t="shared" si="7"/>
        <v/>
      </c>
      <c r="O418" s="958"/>
      <c r="P418" s="420"/>
      <c r="Q418" s="420"/>
      <c r="R418" s="420"/>
      <c r="S418" s="420"/>
    </row>
    <row r="419" spans="1:19" hidden="1">
      <c r="A419" s="420"/>
      <c r="B419" s="967" t="str">
        <f>IF($G$9=DULIEU!$P411,DULIEU!$H411,"")</f>
        <v/>
      </c>
      <c r="C419" s="968" t="str">
        <f>IF($G$9=DULIEU!$P411,DULIEU!$D411,"")</f>
        <v/>
      </c>
      <c r="D419" s="967" t="str">
        <f>IF($G$9=DULIEU!$P411,DULIEU!$O411,"")</f>
        <v/>
      </c>
      <c r="E419" s="967" t="str">
        <f>IF($G$8=DULIEU!$V411,DULIEU!$W411,IF($G$8=DULIEU!$W411,DULIEU!$V411,""))</f>
        <v/>
      </c>
      <c r="F419" s="969" t="str">
        <f>IF($G$9=DULIEU!$P411,DULIEU!$T411,"")</f>
        <v/>
      </c>
      <c r="G419" s="969" t="str">
        <f>IF(LEFT($B419,1)="N",DULIEU!$R411,"")</f>
        <v/>
      </c>
      <c r="H419" s="969" t="str">
        <f>IF(LEFT($B419,1)="N",DULIEU!$X411,"")</f>
        <v/>
      </c>
      <c r="I419" s="969" t="str">
        <f>IF(LEFT($B419,1)="X",DULIEU!$S411,"")</f>
        <v/>
      </c>
      <c r="J419" s="969" t="str">
        <f>IF(LEFT($B419,1)="X",DULIEU!$X411,"")</f>
        <v/>
      </c>
      <c r="K419" s="969">
        <f>IF(SUM(G419:J419)=0,0,$K$14+SUM($G$15:G419)-SUM($I$15:I419))</f>
        <v>0</v>
      </c>
      <c r="L419" s="969">
        <f>IF(SUM(G419:J419)=0,0,$L$14+SUM($H$15:H419)-SUM($J$15:J419))</f>
        <v>0</v>
      </c>
      <c r="M419" s="967"/>
      <c r="N419" s="846" t="str">
        <f t="shared" si="7"/>
        <v/>
      </c>
      <c r="O419" s="958"/>
      <c r="P419" s="420"/>
      <c r="Q419" s="420"/>
      <c r="R419" s="420"/>
      <c r="S419" s="420"/>
    </row>
    <row r="420" spans="1:19" hidden="1">
      <c r="A420" s="420"/>
      <c r="B420" s="967" t="str">
        <f>IF($G$9=DULIEU!$P412,DULIEU!$H412,"")</f>
        <v/>
      </c>
      <c r="C420" s="968" t="str">
        <f>IF($G$9=DULIEU!$P412,DULIEU!$D412,"")</f>
        <v/>
      </c>
      <c r="D420" s="967" t="str">
        <f>IF($G$9=DULIEU!$P412,DULIEU!$O412,"")</f>
        <v/>
      </c>
      <c r="E420" s="967" t="str">
        <f>IF($G$8=DULIEU!$V412,DULIEU!$W412,IF($G$8=DULIEU!$W412,DULIEU!$V412,""))</f>
        <v/>
      </c>
      <c r="F420" s="969" t="str">
        <f>IF($G$9=DULIEU!$P412,DULIEU!$T412,"")</f>
        <v/>
      </c>
      <c r="G420" s="969" t="str">
        <f>IF(LEFT($B420,1)="N",DULIEU!$R412,"")</f>
        <v/>
      </c>
      <c r="H420" s="969" t="str">
        <f>IF(LEFT($B420,1)="N",DULIEU!$X412,"")</f>
        <v/>
      </c>
      <c r="I420" s="969" t="str">
        <f>IF(LEFT($B420,1)="X",DULIEU!$S412,"")</f>
        <v/>
      </c>
      <c r="J420" s="969" t="str">
        <f>IF(LEFT($B420,1)="X",DULIEU!$X412,"")</f>
        <v/>
      </c>
      <c r="K420" s="969">
        <f>IF(SUM(G420:J420)=0,0,$K$14+SUM($G$15:G420)-SUM($I$15:I420))</f>
        <v>0</v>
      </c>
      <c r="L420" s="969">
        <f>IF(SUM(G420:J420)=0,0,$L$14+SUM($H$15:H420)-SUM($J$15:J420))</f>
        <v>0</v>
      </c>
      <c r="M420" s="967"/>
      <c r="N420" s="846" t="str">
        <f t="shared" si="7"/>
        <v/>
      </c>
      <c r="O420" s="958"/>
      <c r="P420" s="420"/>
      <c r="Q420" s="420"/>
      <c r="R420" s="420"/>
      <c r="S420" s="420"/>
    </row>
    <row r="421" spans="1:19" hidden="1">
      <c r="A421" s="420"/>
      <c r="B421" s="967" t="str">
        <f>IF($G$9=DULIEU!$P413,DULIEU!$H413,"")</f>
        <v/>
      </c>
      <c r="C421" s="968" t="str">
        <f>IF($G$9=DULIEU!$P413,DULIEU!$D413,"")</f>
        <v/>
      </c>
      <c r="D421" s="967" t="str">
        <f>IF($G$9=DULIEU!$P413,DULIEU!$O413,"")</f>
        <v/>
      </c>
      <c r="E421" s="967" t="str">
        <f>IF($G$8=DULIEU!$V413,DULIEU!$W413,IF($G$8=DULIEU!$W413,DULIEU!$V413,""))</f>
        <v/>
      </c>
      <c r="F421" s="969" t="str">
        <f>IF($G$9=DULIEU!$P413,DULIEU!$T413,"")</f>
        <v/>
      </c>
      <c r="G421" s="969" t="str">
        <f>IF(LEFT($B421,1)="N",DULIEU!$R413,"")</f>
        <v/>
      </c>
      <c r="H421" s="969" t="str">
        <f>IF(LEFT($B421,1)="N",DULIEU!$X413,"")</f>
        <v/>
      </c>
      <c r="I421" s="969" t="str">
        <f>IF(LEFT($B421,1)="X",DULIEU!$S413,"")</f>
        <v/>
      </c>
      <c r="J421" s="969" t="str">
        <f>IF(LEFT($B421,1)="X",DULIEU!$X413,"")</f>
        <v/>
      </c>
      <c r="K421" s="969">
        <f>IF(SUM(G421:J421)=0,0,$K$14+SUM($G$15:G421)-SUM($I$15:I421))</f>
        <v>0</v>
      </c>
      <c r="L421" s="969">
        <f>IF(SUM(G421:J421)=0,0,$L$14+SUM($H$15:H421)-SUM($J$15:J421))</f>
        <v>0</v>
      </c>
      <c r="M421" s="967"/>
      <c r="N421" s="846" t="str">
        <f t="shared" si="7"/>
        <v/>
      </c>
      <c r="O421" s="958"/>
      <c r="P421" s="420"/>
      <c r="Q421" s="420"/>
      <c r="R421" s="420"/>
      <c r="S421" s="420"/>
    </row>
    <row r="422" spans="1:19" hidden="1">
      <c r="A422" s="420"/>
      <c r="B422" s="967" t="str">
        <f>IF($G$9=DULIEU!$P414,DULIEU!$H414,"")</f>
        <v/>
      </c>
      <c r="C422" s="968" t="str">
        <f>IF($G$9=DULIEU!$P414,DULIEU!$D414,"")</f>
        <v/>
      </c>
      <c r="D422" s="967" t="str">
        <f>IF($G$9=DULIEU!$P414,DULIEU!$O414,"")</f>
        <v/>
      </c>
      <c r="E422" s="967" t="str">
        <f>IF($G$8=DULIEU!$V414,DULIEU!$W414,IF($G$8=DULIEU!$W414,DULIEU!$V414,""))</f>
        <v/>
      </c>
      <c r="F422" s="969" t="str">
        <f>IF($G$9=DULIEU!$P414,DULIEU!$T414,"")</f>
        <v/>
      </c>
      <c r="G422" s="969" t="str">
        <f>IF(LEFT($B422,1)="N",DULIEU!$R414,"")</f>
        <v/>
      </c>
      <c r="H422" s="969" t="str">
        <f>IF(LEFT($B422,1)="N",DULIEU!$X414,"")</f>
        <v/>
      </c>
      <c r="I422" s="969" t="str">
        <f>IF(LEFT($B422,1)="X",DULIEU!$S414,"")</f>
        <v/>
      </c>
      <c r="J422" s="969" t="str">
        <f>IF(LEFT($B422,1)="X",DULIEU!$X414,"")</f>
        <v/>
      </c>
      <c r="K422" s="969">
        <f>IF(SUM(G422:J422)=0,0,$K$14+SUM($G$15:G422)-SUM($I$15:I422))</f>
        <v>0</v>
      </c>
      <c r="L422" s="969">
        <f>IF(SUM(G422:J422)=0,0,$L$14+SUM($H$15:H422)-SUM($J$15:J422))</f>
        <v>0</v>
      </c>
      <c r="M422" s="967"/>
      <c r="N422" s="846" t="str">
        <f t="shared" si="7"/>
        <v/>
      </c>
      <c r="O422" s="958"/>
      <c r="P422" s="420"/>
      <c r="Q422" s="420"/>
      <c r="R422" s="420"/>
      <c r="S422" s="420"/>
    </row>
    <row r="423" spans="1:19" hidden="1">
      <c r="A423" s="420"/>
      <c r="B423" s="967" t="str">
        <f>IF($G$9=DULIEU!$P415,DULIEU!$H415,"")</f>
        <v/>
      </c>
      <c r="C423" s="968" t="str">
        <f>IF($G$9=DULIEU!$P415,DULIEU!$D415,"")</f>
        <v/>
      </c>
      <c r="D423" s="967" t="str">
        <f>IF($G$9=DULIEU!$P415,DULIEU!$O415,"")</f>
        <v/>
      </c>
      <c r="E423" s="967" t="str">
        <f>IF($G$8=DULIEU!$V415,DULIEU!$W415,IF($G$8=DULIEU!$W415,DULIEU!$V415,""))</f>
        <v/>
      </c>
      <c r="F423" s="969" t="str">
        <f>IF($G$9=DULIEU!$P415,DULIEU!$T415,"")</f>
        <v/>
      </c>
      <c r="G423" s="969" t="str">
        <f>IF(LEFT($B423,1)="N",DULIEU!$R415,"")</f>
        <v/>
      </c>
      <c r="H423" s="969" t="str">
        <f>IF(LEFT($B423,1)="N",DULIEU!$X415,"")</f>
        <v/>
      </c>
      <c r="I423" s="969" t="str">
        <f>IF(LEFT($B423,1)="X",DULIEU!$S415,"")</f>
        <v/>
      </c>
      <c r="J423" s="969" t="str">
        <f>IF(LEFT($B423,1)="X",DULIEU!$X415,"")</f>
        <v/>
      </c>
      <c r="K423" s="969">
        <f>IF(SUM(G423:J423)=0,0,$K$14+SUM($G$15:G423)-SUM($I$15:I423))</f>
        <v>0</v>
      </c>
      <c r="L423" s="969">
        <f>IF(SUM(G423:J423)=0,0,$L$14+SUM($H$15:H423)-SUM($J$15:J423))</f>
        <v>0</v>
      </c>
      <c r="M423" s="967"/>
      <c r="N423" s="846" t="str">
        <f t="shared" si="7"/>
        <v/>
      </c>
      <c r="O423" s="958"/>
      <c r="P423" s="420"/>
      <c r="Q423" s="420"/>
      <c r="R423" s="420"/>
      <c r="S423" s="420"/>
    </row>
    <row r="424" spans="1:19" hidden="1">
      <c r="A424" s="420"/>
      <c r="B424" s="967" t="str">
        <f>IF($G$9=DULIEU!$P416,DULIEU!$H416,"")</f>
        <v/>
      </c>
      <c r="C424" s="968" t="str">
        <f>IF($G$9=DULIEU!$P416,DULIEU!$D416,"")</f>
        <v/>
      </c>
      <c r="D424" s="967" t="str">
        <f>IF($G$9=DULIEU!$P416,DULIEU!$O416,"")</f>
        <v/>
      </c>
      <c r="E424" s="967" t="str">
        <f>IF($G$8=DULIEU!$V416,DULIEU!$W416,IF($G$8=DULIEU!$W416,DULIEU!$V416,""))</f>
        <v/>
      </c>
      <c r="F424" s="969" t="str">
        <f>IF($G$9=DULIEU!$P416,DULIEU!$T416,"")</f>
        <v/>
      </c>
      <c r="G424" s="969" t="str">
        <f>IF(LEFT($B424,1)="N",DULIEU!$R416,"")</f>
        <v/>
      </c>
      <c r="H424" s="969" t="str">
        <f>IF(LEFT($B424,1)="N",DULIEU!$X416,"")</f>
        <v/>
      </c>
      <c r="I424" s="969" t="str">
        <f>IF(LEFT($B424,1)="X",DULIEU!$S416,"")</f>
        <v/>
      </c>
      <c r="J424" s="969" t="str">
        <f>IF(LEFT($B424,1)="X",DULIEU!$X416,"")</f>
        <v/>
      </c>
      <c r="K424" s="969">
        <f>IF(SUM(G424:J424)=0,0,$K$14+SUM($G$15:G424)-SUM($I$15:I424))</f>
        <v>0</v>
      </c>
      <c r="L424" s="969">
        <f>IF(SUM(G424:J424)=0,0,$L$14+SUM($H$15:H424)-SUM($J$15:J424))</f>
        <v>0</v>
      </c>
      <c r="M424" s="967"/>
      <c r="N424" s="846" t="str">
        <f t="shared" si="7"/>
        <v/>
      </c>
      <c r="O424" s="958"/>
      <c r="P424" s="420"/>
      <c r="Q424" s="420"/>
      <c r="R424" s="420"/>
      <c r="S424" s="420"/>
    </row>
    <row r="425" spans="1:19" hidden="1">
      <c r="A425" s="420"/>
      <c r="B425" s="967" t="str">
        <f>IF($G$9=DULIEU!$P417,DULIEU!$H417,"")</f>
        <v/>
      </c>
      <c r="C425" s="968" t="str">
        <f>IF($G$9=DULIEU!$P417,DULIEU!$D417,"")</f>
        <v/>
      </c>
      <c r="D425" s="967" t="str">
        <f>IF($G$9=DULIEU!$P417,DULIEU!$O417,"")</f>
        <v/>
      </c>
      <c r="E425" s="967" t="str">
        <f>IF($G$8=DULIEU!$V417,DULIEU!$W417,IF($G$8=DULIEU!$W417,DULIEU!$V417,""))</f>
        <v/>
      </c>
      <c r="F425" s="969" t="str">
        <f>IF($G$9=DULIEU!$P417,DULIEU!$T417,"")</f>
        <v/>
      </c>
      <c r="G425" s="969" t="str">
        <f>IF(LEFT($B425,1)="N",DULIEU!$R417,"")</f>
        <v/>
      </c>
      <c r="H425" s="969" t="str">
        <f>IF(LEFT($B425,1)="N",DULIEU!$X417,"")</f>
        <v/>
      </c>
      <c r="I425" s="969" t="str">
        <f>IF(LEFT($B425,1)="X",DULIEU!$S417,"")</f>
        <v/>
      </c>
      <c r="J425" s="969" t="str">
        <f>IF(LEFT($B425,1)="X",DULIEU!$X417,"")</f>
        <v/>
      </c>
      <c r="K425" s="969">
        <f>IF(SUM(G425:J425)=0,0,$K$14+SUM($G$15:G425)-SUM($I$15:I425))</f>
        <v>0</v>
      </c>
      <c r="L425" s="969">
        <f>IF(SUM(G425:J425)=0,0,$L$14+SUM($H$15:H425)-SUM($J$15:J425))</f>
        <v>0</v>
      </c>
      <c r="M425" s="967"/>
      <c r="N425" s="846" t="str">
        <f t="shared" si="7"/>
        <v/>
      </c>
      <c r="O425" s="958"/>
      <c r="P425" s="420"/>
      <c r="Q425" s="420"/>
      <c r="R425" s="420"/>
      <c r="S425" s="420"/>
    </row>
    <row r="426" spans="1:19" hidden="1">
      <c r="A426" s="420"/>
      <c r="B426" s="967" t="str">
        <f>IF($G$9=DULIEU!$P418,DULIEU!$H418,"")</f>
        <v/>
      </c>
      <c r="C426" s="968" t="str">
        <f>IF($G$9=DULIEU!$P418,DULIEU!$D418,"")</f>
        <v/>
      </c>
      <c r="D426" s="967" t="str">
        <f>IF($G$9=DULIEU!$P418,DULIEU!$O418,"")</f>
        <v/>
      </c>
      <c r="E426" s="967" t="str">
        <f>IF($G$8=DULIEU!$V418,DULIEU!$W418,IF($G$8=DULIEU!$W418,DULIEU!$V418,""))</f>
        <v/>
      </c>
      <c r="F426" s="969" t="str">
        <f>IF($G$9=DULIEU!$P418,DULIEU!$T418,"")</f>
        <v/>
      </c>
      <c r="G426" s="969" t="str">
        <f>IF(LEFT($B426,1)="N",DULIEU!$R418,"")</f>
        <v/>
      </c>
      <c r="H426" s="969" t="str">
        <f>IF(LEFT($B426,1)="N",DULIEU!$X418,"")</f>
        <v/>
      </c>
      <c r="I426" s="969" t="str">
        <f>IF(LEFT($B426,1)="X",DULIEU!$S418,"")</f>
        <v/>
      </c>
      <c r="J426" s="969" t="str">
        <f>IF(LEFT($B426,1)="X",DULIEU!$X418,"")</f>
        <v/>
      </c>
      <c r="K426" s="969">
        <f>IF(SUM(G426:J426)=0,0,$K$14+SUM($G$15:G426)-SUM($I$15:I426))</f>
        <v>0</v>
      </c>
      <c r="L426" s="969">
        <f>IF(SUM(G426:J426)=0,0,$L$14+SUM($H$15:H426)-SUM($J$15:J426))</f>
        <v>0</v>
      </c>
      <c r="M426" s="967"/>
      <c r="N426" s="846" t="str">
        <f t="shared" si="7"/>
        <v/>
      </c>
      <c r="O426" s="958"/>
      <c r="P426" s="420"/>
      <c r="Q426" s="420"/>
      <c r="R426" s="420"/>
      <c r="S426" s="420"/>
    </row>
    <row r="427" spans="1:19" hidden="1">
      <c r="A427" s="420"/>
      <c r="B427" s="967" t="str">
        <f>IF($G$9=DULIEU!$P419,DULIEU!$H419,"")</f>
        <v/>
      </c>
      <c r="C427" s="968" t="str">
        <f>IF($G$9=DULIEU!$P419,DULIEU!$D419,"")</f>
        <v/>
      </c>
      <c r="D427" s="967" t="str">
        <f>IF($G$9=DULIEU!$P419,DULIEU!$O419,"")</f>
        <v/>
      </c>
      <c r="E427" s="967" t="str">
        <f>IF($G$8=DULIEU!$V419,DULIEU!$W419,IF($G$8=DULIEU!$W419,DULIEU!$V419,""))</f>
        <v/>
      </c>
      <c r="F427" s="969" t="str">
        <f>IF($G$9=DULIEU!$P419,DULIEU!$T419,"")</f>
        <v/>
      </c>
      <c r="G427" s="969" t="str">
        <f>IF(LEFT($B427,1)="N",DULIEU!$R419,"")</f>
        <v/>
      </c>
      <c r="H427" s="969" t="str">
        <f>IF(LEFT($B427,1)="N",DULIEU!$X419,"")</f>
        <v/>
      </c>
      <c r="I427" s="969" t="str">
        <f>IF(LEFT($B427,1)="X",DULIEU!$S419,"")</f>
        <v/>
      </c>
      <c r="J427" s="969" t="str">
        <f>IF(LEFT($B427,1)="X",DULIEU!$X419,"")</f>
        <v/>
      </c>
      <c r="K427" s="969">
        <f>IF(SUM(G427:J427)=0,0,$K$14+SUM($G$15:G427)-SUM($I$15:I427))</f>
        <v>0</v>
      </c>
      <c r="L427" s="969">
        <f>IF(SUM(G427:J427)=0,0,$L$14+SUM($H$15:H427)-SUM($J$15:J427))</f>
        <v>0</v>
      </c>
      <c r="M427" s="967"/>
      <c r="N427" s="846" t="str">
        <f t="shared" si="7"/>
        <v/>
      </c>
      <c r="O427" s="958"/>
      <c r="P427" s="420"/>
      <c r="Q427" s="420"/>
      <c r="R427" s="420"/>
      <c r="S427" s="420"/>
    </row>
    <row r="428" spans="1:19" hidden="1">
      <c r="A428" s="420"/>
      <c r="B428" s="967" t="str">
        <f>IF($G$9=DULIEU!$P420,DULIEU!$H420,"")</f>
        <v/>
      </c>
      <c r="C428" s="968" t="str">
        <f>IF($G$9=DULIEU!$P420,DULIEU!$D420,"")</f>
        <v/>
      </c>
      <c r="D428" s="967" t="str">
        <f>IF($G$9=DULIEU!$P420,DULIEU!$O420,"")</f>
        <v/>
      </c>
      <c r="E428" s="967" t="str">
        <f>IF($G$8=DULIEU!$V420,DULIEU!$W420,IF($G$8=DULIEU!$W420,DULIEU!$V420,""))</f>
        <v/>
      </c>
      <c r="F428" s="969" t="str">
        <f>IF($G$9=DULIEU!$P420,DULIEU!$T420,"")</f>
        <v/>
      </c>
      <c r="G428" s="969" t="str">
        <f>IF(LEFT($B428,1)="N",DULIEU!$R420,"")</f>
        <v/>
      </c>
      <c r="H428" s="969" t="str">
        <f>IF(LEFT($B428,1)="N",DULIEU!$X420,"")</f>
        <v/>
      </c>
      <c r="I428" s="969" t="str">
        <f>IF(LEFT($B428,1)="X",DULIEU!$S420,"")</f>
        <v/>
      </c>
      <c r="J428" s="969" t="str">
        <f>IF(LEFT($B428,1)="X",DULIEU!$X420,"")</f>
        <v/>
      </c>
      <c r="K428" s="969">
        <f>IF(SUM(G428:J428)=0,0,$K$14+SUM($G$15:G428)-SUM($I$15:I428))</f>
        <v>0</v>
      </c>
      <c r="L428" s="969">
        <f>IF(SUM(G428:J428)=0,0,$L$14+SUM($H$15:H428)-SUM($J$15:J428))</f>
        <v>0</v>
      </c>
      <c r="M428" s="967"/>
      <c r="N428" s="846" t="str">
        <f t="shared" si="7"/>
        <v/>
      </c>
      <c r="O428" s="958"/>
      <c r="P428" s="420"/>
      <c r="Q428" s="420"/>
      <c r="R428" s="420"/>
      <c r="S428" s="420"/>
    </row>
    <row r="429" spans="1:19" hidden="1">
      <c r="A429" s="420"/>
      <c r="B429" s="967" t="str">
        <f>IF($G$9=DULIEU!$P421,DULIEU!$H421,"")</f>
        <v/>
      </c>
      <c r="C429" s="968" t="str">
        <f>IF($G$9=DULIEU!$P421,DULIEU!$D421,"")</f>
        <v/>
      </c>
      <c r="D429" s="967" t="str">
        <f>IF($G$9=DULIEU!$P421,DULIEU!$O421,"")</f>
        <v/>
      </c>
      <c r="E429" s="967" t="str">
        <f>IF($G$8=DULIEU!$V421,DULIEU!$W421,IF($G$8=DULIEU!$W421,DULIEU!$V421,""))</f>
        <v/>
      </c>
      <c r="F429" s="969" t="str">
        <f>IF($G$9=DULIEU!$P421,DULIEU!$T421,"")</f>
        <v/>
      </c>
      <c r="G429" s="969" t="str">
        <f>IF(LEFT($B429,1)="N",DULIEU!$R421,"")</f>
        <v/>
      </c>
      <c r="H429" s="969" t="str">
        <f>IF(LEFT($B429,1)="N",DULIEU!$X421,"")</f>
        <v/>
      </c>
      <c r="I429" s="969" t="str">
        <f>IF(LEFT($B429,1)="X",DULIEU!$S421,"")</f>
        <v/>
      </c>
      <c r="J429" s="969" t="str">
        <f>IF(LEFT($B429,1)="X",DULIEU!$X421,"")</f>
        <v/>
      </c>
      <c r="K429" s="969">
        <f>IF(SUM(G429:J429)=0,0,$K$14+SUM($G$15:G429)-SUM($I$15:I429))</f>
        <v>0</v>
      </c>
      <c r="L429" s="969">
        <f>IF(SUM(G429:J429)=0,0,$L$14+SUM($H$15:H429)-SUM($J$15:J429))</f>
        <v>0</v>
      </c>
      <c r="M429" s="967"/>
      <c r="N429" s="846" t="str">
        <f t="shared" si="7"/>
        <v/>
      </c>
      <c r="O429" s="958"/>
      <c r="P429" s="420"/>
      <c r="Q429" s="420"/>
      <c r="R429" s="420"/>
      <c r="S429" s="420"/>
    </row>
    <row r="430" spans="1:19" hidden="1">
      <c r="A430" s="420"/>
      <c r="B430" s="967" t="str">
        <f>IF($G$9=DULIEU!$P422,DULIEU!$H422,"")</f>
        <v/>
      </c>
      <c r="C430" s="968" t="str">
        <f>IF($G$9=DULIEU!$P422,DULIEU!$D422,"")</f>
        <v/>
      </c>
      <c r="D430" s="967" t="str">
        <f>IF($G$9=DULIEU!$P422,DULIEU!$O422,"")</f>
        <v/>
      </c>
      <c r="E430" s="967" t="str">
        <f>IF($G$8=DULIEU!$V422,DULIEU!$W422,IF($G$8=DULIEU!$W422,DULIEU!$V422,""))</f>
        <v/>
      </c>
      <c r="F430" s="969" t="str">
        <f>IF($G$9=DULIEU!$P422,DULIEU!$T422,"")</f>
        <v/>
      </c>
      <c r="G430" s="969" t="str">
        <f>IF(LEFT($B430,1)="N",DULIEU!$R422,"")</f>
        <v/>
      </c>
      <c r="H430" s="969" t="str">
        <f>IF(LEFT($B430,1)="N",DULIEU!$X422,"")</f>
        <v/>
      </c>
      <c r="I430" s="969" t="str">
        <f>IF(LEFT($B430,1)="X",DULIEU!$S422,"")</f>
        <v/>
      </c>
      <c r="J430" s="969" t="str">
        <f>IF(LEFT($B430,1)="X",DULIEU!$X422,"")</f>
        <v/>
      </c>
      <c r="K430" s="969">
        <f>IF(SUM(G430:J430)=0,0,$K$14+SUM($G$15:G430)-SUM($I$15:I430))</f>
        <v>0</v>
      </c>
      <c r="L430" s="969">
        <f>IF(SUM(G430:J430)=0,0,$L$14+SUM($H$15:H430)-SUM($J$15:J430))</f>
        <v>0</v>
      </c>
      <c r="M430" s="967"/>
      <c r="N430" s="846" t="str">
        <f t="shared" si="7"/>
        <v/>
      </c>
      <c r="O430" s="958"/>
      <c r="P430" s="420"/>
      <c r="Q430" s="420"/>
      <c r="R430" s="420"/>
      <c r="S430" s="420"/>
    </row>
    <row r="431" spans="1:19" hidden="1">
      <c r="A431" s="420"/>
      <c r="B431" s="967" t="str">
        <f>IF($G$9=DULIEU!$P423,DULIEU!$H423,"")</f>
        <v/>
      </c>
      <c r="C431" s="968" t="str">
        <f>IF($G$9=DULIEU!$P423,DULIEU!$D423,"")</f>
        <v/>
      </c>
      <c r="D431" s="967" t="str">
        <f>IF($G$9=DULIEU!$P423,DULIEU!$O423,"")</f>
        <v/>
      </c>
      <c r="E431" s="967" t="str">
        <f>IF($G$8=DULIEU!$V423,DULIEU!$W423,IF($G$8=DULIEU!$W423,DULIEU!$V423,""))</f>
        <v/>
      </c>
      <c r="F431" s="969" t="str">
        <f>IF($G$9=DULIEU!$P423,DULIEU!$T423,"")</f>
        <v/>
      </c>
      <c r="G431" s="969" t="str">
        <f>IF(LEFT($B431,1)="N",DULIEU!$R423,"")</f>
        <v/>
      </c>
      <c r="H431" s="969" t="str">
        <f>IF(LEFT($B431,1)="N",DULIEU!$X423,"")</f>
        <v/>
      </c>
      <c r="I431" s="969" t="str">
        <f>IF(LEFT($B431,1)="X",DULIEU!$S423,"")</f>
        <v/>
      </c>
      <c r="J431" s="969" t="str">
        <f>IF(LEFT($B431,1)="X",DULIEU!$X423,"")</f>
        <v/>
      </c>
      <c r="K431" s="969">
        <f>IF(SUM(G431:J431)=0,0,$K$14+SUM($G$15:G431)-SUM($I$15:I431))</f>
        <v>0</v>
      </c>
      <c r="L431" s="969">
        <f>IF(SUM(G431:J431)=0,0,$L$14+SUM($H$15:H431)-SUM($J$15:J431))</f>
        <v>0</v>
      </c>
      <c r="M431" s="967"/>
      <c r="N431" s="846" t="str">
        <f t="shared" si="7"/>
        <v/>
      </c>
      <c r="O431" s="958"/>
      <c r="P431" s="420"/>
      <c r="Q431" s="420"/>
      <c r="R431" s="420"/>
      <c r="S431" s="420"/>
    </row>
    <row r="432" spans="1:19" hidden="1">
      <c r="A432" s="420"/>
      <c r="B432" s="967" t="str">
        <f>IF($G$9=DULIEU!$P424,DULIEU!$H424,"")</f>
        <v/>
      </c>
      <c r="C432" s="968" t="str">
        <f>IF($G$9=DULIEU!$P424,DULIEU!$D424,"")</f>
        <v/>
      </c>
      <c r="D432" s="967" t="str">
        <f>IF($G$9=DULIEU!$P424,DULIEU!$O424,"")</f>
        <v/>
      </c>
      <c r="E432" s="967" t="str">
        <f>IF($G$8=DULIEU!$V424,DULIEU!$W424,IF($G$8=DULIEU!$W424,DULIEU!$V424,""))</f>
        <v/>
      </c>
      <c r="F432" s="969" t="str">
        <f>IF($G$9=DULIEU!$P424,DULIEU!$T424,"")</f>
        <v/>
      </c>
      <c r="G432" s="969" t="str">
        <f>IF(LEFT($B432,1)="N",DULIEU!$R424,"")</f>
        <v/>
      </c>
      <c r="H432" s="969" t="str">
        <f>IF(LEFT($B432,1)="N",DULIEU!$X424,"")</f>
        <v/>
      </c>
      <c r="I432" s="969" t="str">
        <f>IF(LEFT($B432,1)="X",DULIEU!$S424,"")</f>
        <v/>
      </c>
      <c r="J432" s="969" t="str">
        <f>IF(LEFT($B432,1)="X",DULIEU!$X424,"")</f>
        <v/>
      </c>
      <c r="K432" s="969">
        <f>IF(SUM(G432:J432)=0,0,$K$14+SUM($G$15:G432)-SUM($I$15:I432))</f>
        <v>0</v>
      </c>
      <c r="L432" s="969">
        <f>IF(SUM(G432:J432)=0,0,$L$14+SUM($H$15:H432)-SUM($J$15:J432))</f>
        <v>0</v>
      </c>
      <c r="M432" s="967"/>
      <c r="N432" s="846" t="str">
        <f t="shared" si="7"/>
        <v/>
      </c>
      <c r="O432" s="958"/>
      <c r="P432" s="420"/>
      <c r="Q432" s="420"/>
      <c r="R432" s="420"/>
      <c r="S432" s="420"/>
    </row>
    <row r="433" spans="1:19" hidden="1">
      <c r="A433" s="420"/>
      <c r="B433" s="967" t="str">
        <f>IF($G$9=DULIEU!$P425,DULIEU!$H425,"")</f>
        <v/>
      </c>
      <c r="C433" s="968" t="str">
        <f>IF($G$9=DULIEU!$P425,DULIEU!$D425,"")</f>
        <v/>
      </c>
      <c r="D433" s="967" t="str">
        <f>IF($G$9=DULIEU!$P425,DULIEU!$O425,"")</f>
        <v/>
      </c>
      <c r="E433" s="967" t="str">
        <f>IF($G$8=DULIEU!$V425,DULIEU!$W425,IF($G$8=DULIEU!$W425,DULIEU!$V425,""))</f>
        <v/>
      </c>
      <c r="F433" s="969" t="str">
        <f>IF($G$9=DULIEU!$P425,DULIEU!$T425,"")</f>
        <v/>
      </c>
      <c r="G433" s="969" t="str">
        <f>IF(LEFT($B433,1)="N",DULIEU!$R425,"")</f>
        <v/>
      </c>
      <c r="H433" s="969" t="str">
        <f>IF(LEFT($B433,1)="N",DULIEU!$X425,"")</f>
        <v/>
      </c>
      <c r="I433" s="969" t="str">
        <f>IF(LEFT($B433,1)="X",DULIEU!$S425,"")</f>
        <v/>
      </c>
      <c r="J433" s="969" t="str">
        <f>IF(LEFT($B433,1)="X",DULIEU!$X425,"")</f>
        <v/>
      </c>
      <c r="K433" s="969">
        <f>IF(SUM(G433:J433)=0,0,$K$14+SUM($G$15:G433)-SUM($I$15:I433))</f>
        <v>0</v>
      </c>
      <c r="L433" s="969">
        <f>IF(SUM(G433:J433)=0,0,$L$14+SUM($H$15:H433)-SUM($J$15:J433))</f>
        <v>0</v>
      </c>
      <c r="M433" s="967"/>
      <c r="N433" s="846" t="str">
        <f t="shared" si="7"/>
        <v/>
      </c>
      <c r="O433" s="958"/>
      <c r="P433" s="420"/>
      <c r="Q433" s="420"/>
      <c r="R433" s="420"/>
      <c r="S433" s="420"/>
    </row>
    <row r="434" spans="1:19" hidden="1">
      <c r="A434" s="420"/>
      <c r="B434" s="967" t="str">
        <f>IF($G$9=DULIEU!$P426,DULIEU!$H426,"")</f>
        <v/>
      </c>
      <c r="C434" s="968" t="str">
        <f>IF($G$9=DULIEU!$P426,DULIEU!$D426,"")</f>
        <v/>
      </c>
      <c r="D434" s="967" t="str">
        <f>IF($G$9=DULIEU!$P426,DULIEU!$O426,"")</f>
        <v/>
      </c>
      <c r="E434" s="967" t="str">
        <f>IF($G$8=DULIEU!$V426,DULIEU!$W426,IF($G$8=DULIEU!$W426,DULIEU!$V426,""))</f>
        <v/>
      </c>
      <c r="F434" s="969" t="str">
        <f>IF($G$9=DULIEU!$P426,DULIEU!$T426,"")</f>
        <v/>
      </c>
      <c r="G434" s="969" t="str">
        <f>IF(LEFT($B434,1)="N",DULIEU!$R426,"")</f>
        <v/>
      </c>
      <c r="H434" s="969" t="str">
        <f>IF(LEFT($B434,1)="N",DULIEU!$X426,"")</f>
        <v/>
      </c>
      <c r="I434" s="969" t="str">
        <f>IF(LEFT($B434,1)="X",DULIEU!$S426,"")</f>
        <v/>
      </c>
      <c r="J434" s="969" t="str">
        <f>IF(LEFT($B434,1)="X",DULIEU!$X426,"")</f>
        <v/>
      </c>
      <c r="K434" s="969">
        <f>IF(SUM(G434:J434)=0,0,$K$14+SUM($G$15:G434)-SUM($I$15:I434))</f>
        <v>0</v>
      </c>
      <c r="L434" s="969">
        <f>IF(SUM(G434:J434)=0,0,$L$14+SUM($H$15:H434)-SUM($J$15:J434))</f>
        <v>0</v>
      </c>
      <c r="M434" s="967"/>
      <c r="N434" s="846" t="str">
        <f t="shared" si="7"/>
        <v/>
      </c>
      <c r="O434" s="958"/>
      <c r="P434" s="420"/>
      <c r="Q434" s="420"/>
      <c r="R434" s="420"/>
      <c r="S434" s="420"/>
    </row>
    <row r="435" spans="1:19" hidden="1">
      <c r="A435" s="420"/>
      <c r="B435" s="967" t="str">
        <f>IF($G$9=DULIEU!$P427,DULIEU!$H427,"")</f>
        <v/>
      </c>
      <c r="C435" s="968" t="str">
        <f>IF($G$9=DULIEU!$P427,DULIEU!$D427,"")</f>
        <v/>
      </c>
      <c r="D435" s="967" t="str">
        <f>IF($G$9=DULIEU!$P427,DULIEU!$O427,"")</f>
        <v/>
      </c>
      <c r="E435" s="967" t="str">
        <f>IF($G$8=DULIEU!$V427,DULIEU!$W427,IF($G$8=DULIEU!$W427,DULIEU!$V427,""))</f>
        <v/>
      </c>
      <c r="F435" s="969" t="str">
        <f>IF($G$9=DULIEU!$P427,DULIEU!$T427,"")</f>
        <v/>
      </c>
      <c r="G435" s="969" t="str">
        <f>IF(LEFT($B435,1)="N",DULIEU!$R427,"")</f>
        <v/>
      </c>
      <c r="H435" s="969" t="str">
        <f>IF(LEFT($B435,1)="N",DULIEU!$X427,"")</f>
        <v/>
      </c>
      <c r="I435" s="969" t="str">
        <f>IF(LEFT($B435,1)="X",DULIEU!$S427,"")</f>
        <v/>
      </c>
      <c r="J435" s="969" t="str">
        <f>IF(LEFT($B435,1)="X",DULIEU!$X427,"")</f>
        <v/>
      </c>
      <c r="K435" s="969">
        <f>IF(SUM(G435:J435)=0,0,$K$14+SUM($G$15:G435)-SUM($I$15:I435))</f>
        <v>0</v>
      </c>
      <c r="L435" s="969">
        <f>IF(SUM(G435:J435)=0,0,$L$14+SUM($H$15:H435)-SUM($J$15:J435))</f>
        <v>0</v>
      </c>
      <c r="M435" s="967"/>
      <c r="N435" s="846" t="str">
        <f t="shared" si="7"/>
        <v/>
      </c>
      <c r="O435" s="958"/>
      <c r="P435" s="420"/>
      <c r="Q435" s="420"/>
      <c r="R435" s="420"/>
      <c r="S435" s="420"/>
    </row>
    <row r="436" spans="1:19" hidden="1">
      <c r="A436" s="420"/>
      <c r="B436" s="967" t="str">
        <f>IF($G$9=DULIEU!$P428,DULIEU!$H428,"")</f>
        <v/>
      </c>
      <c r="C436" s="968" t="str">
        <f>IF($G$9=DULIEU!$P428,DULIEU!$D428,"")</f>
        <v/>
      </c>
      <c r="D436" s="967" t="str">
        <f>IF($G$9=DULIEU!$P428,DULIEU!$O428,"")</f>
        <v/>
      </c>
      <c r="E436" s="967" t="str">
        <f>IF($G$8=DULIEU!$V428,DULIEU!$W428,IF($G$8=DULIEU!$W428,DULIEU!$V428,""))</f>
        <v/>
      </c>
      <c r="F436" s="969" t="str">
        <f>IF($G$9=DULIEU!$P428,DULIEU!$T428,"")</f>
        <v/>
      </c>
      <c r="G436" s="969" t="str">
        <f>IF(LEFT($B436,1)="N",DULIEU!$R428,"")</f>
        <v/>
      </c>
      <c r="H436" s="969" t="str">
        <f>IF(LEFT($B436,1)="N",DULIEU!$X428,"")</f>
        <v/>
      </c>
      <c r="I436" s="969" t="str">
        <f>IF(LEFT($B436,1)="X",DULIEU!$S428,"")</f>
        <v/>
      </c>
      <c r="J436" s="969" t="str">
        <f>IF(LEFT($B436,1)="X",DULIEU!$X428,"")</f>
        <v/>
      </c>
      <c r="K436" s="969">
        <f>IF(SUM(G436:J436)=0,0,$K$14+SUM($G$15:G436)-SUM($I$15:I436))</f>
        <v>0</v>
      </c>
      <c r="L436" s="969">
        <f>IF(SUM(G436:J436)=0,0,$L$14+SUM($H$15:H436)-SUM($J$15:J436))</f>
        <v>0</v>
      </c>
      <c r="M436" s="967"/>
      <c r="N436" s="846" t="str">
        <f t="shared" si="7"/>
        <v/>
      </c>
      <c r="O436" s="958"/>
      <c r="P436" s="420"/>
      <c r="Q436" s="420"/>
      <c r="R436" s="420"/>
      <c r="S436" s="420"/>
    </row>
    <row r="437" spans="1:19" hidden="1">
      <c r="A437" s="420"/>
      <c r="B437" s="967" t="str">
        <f>IF($G$9=DULIEU!$P429,DULIEU!$H429,"")</f>
        <v/>
      </c>
      <c r="C437" s="968" t="str">
        <f>IF($G$9=DULIEU!$P429,DULIEU!$D429,"")</f>
        <v/>
      </c>
      <c r="D437" s="967" t="str">
        <f>IF($G$9=DULIEU!$P429,DULIEU!$O429,"")</f>
        <v/>
      </c>
      <c r="E437" s="967" t="str">
        <f>IF($G$8=DULIEU!$V429,DULIEU!$W429,IF($G$8=DULIEU!$W429,DULIEU!$V429,""))</f>
        <v/>
      </c>
      <c r="F437" s="969" t="str">
        <f>IF($G$9=DULIEU!$P429,DULIEU!$T429,"")</f>
        <v/>
      </c>
      <c r="G437" s="969" t="str">
        <f>IF(LEFT($B437,1)="N",DULIEU!$R429,"")</f>
        <v/>
      </c>
      <c r="H437" s="969" t="str">
        <f>IF(LEFT($B437,1)="N",DULIEU!$X429,"")</f>
        <v/>
      </c>
      <c r="I437" s="969" t="str">
        <f>IF(LEFT($B437,1)="X",DULIEU!$S429,"")</f>
        <v/>
      </c>
      <c r="J437" s="969" t="str">
        <f>IF(LEFT($B437,1)="X",DULIEU!$X429,"")</f>
        <v/>
      </c>
      <c r="K437" s="969">
        <f>IF(SUM(G437:J437)=0,0,$K$14+SUM($G$15:G437)-SUM($I$15:I437))</f>
        <v>0</v>
      </c>
      <c r="L437" s="969">
        <f>IF(SUM(G437:J437)=0,0,$L$14+SUM($H$15:H437)-SUM($J$15:J437))</f>
        <v>0</v>
      </c>
      <c r="M437" s="967"/>
      <c r="N437" s="846" t="str">
        <f t="shared" si="7"/>
        <v/>
      </c>
      <c r="O437" s="958"/>
      <c r="P437" s="420"/>
      <c r="Q437" s="420"/>
      <c r="R437" s="420"/>
      <c r="S437" s="420"/>
    </row>
    <row r="438" spans="1:19" hidden="1">
      <c r="A438" s="420"/>
      <c r="B438" s="967" t="str">
        <f>IF($G$9=DULIEU!$P430,DULIEU!$H430,"")</f>
        <v/>
      </c>
      <c r="C438" s="968" t="str">
        <f>IF($G$9=DULIEU!$P430,DULIEU!$D430,"")</f>
        <v/>
      </c>
      <c r="D438" s="967" t="str">
        <f>IF($G$9=DULIEU!$P430,DULIEU!$O430,"")</f>
        <v/>
      </c>
      <c r="E438" s="967" t="str">
        <f>IF($G$8=DULIEU!$V430,DULIEU!$W430,IF($G$8=DULIEU!$W430,DULIEU!$V430,""))</f>
        <v/>
      </c>
      <c r="F438" s="969" t="str">
        <f>IF($G$9=DULIEU!$P430,DULIEU!$T430,"")</f>
        <v/>
      </c>
      <c r="G438" s="969" t="str">
        <f>IF(LEFT($B438,1)="N",DULIEU!$R430,"")</f>
        <v/>
      </c>
      <c r="H438" s="969" t="str">
        <f>IF(LEFT($B438,1)="N",DULIEU!$X430,"")</f>
        <v/>
      </c>
      <c r="I438" s="969" t="str">
        <f>IF(LEFT($B438,1)="X",DULIEU!$S430,"")</f>
        <v/>
      </c>
      <c r="J438" s="969" t="str">
        <f>IF(LEFT($B438,1)="X",DULIEU!$X430,"")</f>
        <v/>
      </c>
      <c r="K438" s="969">
        <f>IF(SUM(G438:J438)=0,0,$K$14+SUM($G$15:G438)-SUM($I$15:I438))</f>
        <v>0</v>
      </c>
      <c r="L438" s="969">
        <f>IF(SUM(G438:J438)=0,0,$L$14+SUM($H$15:H438)-SUM($J$15:J438))</f>
        <v>0</v>
      </c>
      <c r="M438" s="967"/>
      <c r="N438" s="846" t="str">
        <f t="shared" si="7"/>
        <v/>
      </c>
      <c r="O438" s="958"/>
      <c r="P438" s="420"/>
      <c r="Q438" s="420"/>
      <c r="R438" s="420"/>
      <c r="S438" s="420"/>
    </row>
    <row r="439" spans="1:19" hidden="1">
      <c r="A439" s="420"/>
      <c r="B439" s="967" t="str">
        <f>IF($G$9=DULIEU!$P431,DULIEU!$H431,"")</f>
        <v/>
      </c>
      <c r="C439" s="968" t="str">
        <f>IF($G$9=DULIEU!$P431,DULIEU!$D431,"")</f>
        <v/>
      </c>
      <c r="D439" s="967" t="str">
        <f>IF($G$9=DULIEU!$P431,DULIEU!$O431,"")</f>
        <v/>
      </c>
      <c r="E439" s="967" t="str">
        <f>IF($G$8=DULIEU!$V431,DULIEU!$W431,IF($G$8=DULIEU!$W431,DULIEU!$V431,""))</f>
        <v/>
      </c>
      <c r="F439" s="969" t="str">
        <f>IF($G$9=DULIEU!$P431,DULIEU!$T431,"")</f>
        <v/>
      </c>
      <c r="G439" s="969" t="str">
        <f>IF(LEFT($B439,1)="N",DULIEU!$R431,"")</f>
        <v/>
      </c>
      <c r="H439" s="969" t="str">
        <f>IF(LEFT($B439,1)="N",DULIEU!$X431,"")</f>
        <v/>
      </c>
      <c r="I439" s="969" t="str">
        <f>IF(LEFT($B439,1)="X",DULIEU!$S431,"")</f>
        <v/>
      </c>
      <c r="J439" s="969" t="str">
        <f>IF(LEFT($B439,1)="X",DULIEU!$X431,"")</f>
        <v/>
      </c>
      <c r="K439" s="969">
        <f>IF(SUM(G439:J439)=0,0,$K$14+SUM($G$15:G439)-SUM($I$15:I439))</f>
        <v>0</v>
      </c>
      <c r="L439" s="969">
        <f>IF(SUM(G439:J439)=0,0,$L$14+SUM($H$15:H439)-SUM($J$15:J439))</f>
        <v>0</v>
      </c>
      <c r="M439" s="967"/>
      <c r="N439" s="846" t="str">
        <f t="shared" si="7"/>
        <v/>
      </c>
      <c r="O439" s="958"/>
      <c r="P439" s="420"/>
      <c r="Q439" s="420"/>
      <c r="R439" s="420"/>
      <c r="S439" s="420"/>
    </row>
    <row r="440" spans="1:19" hidden="1">
      <c r="A440" s="420"/>
      <c r="B440" s="967" t="str">
        <f>IF($G$9=DULIEU!$P432,DULIEU!$H432,"")</f>
        <v/>
      </c>
      <c r="C440" s="968" t="str">
        <f>IF($G$9=DULIEU!$P432,DULIEU!$D432,"")</f>
        <v/>
      </c>
      <c r="D440" s="967" t="str">
        <f>IF($G$9=DULIEU!$P432,DULIEU!$O432,"")</f>
        <v/>
      </c>
      <c r="E440" s="967" t="str">
        <f>IF($G$8=DULIEU!$V432,DULIEU!$W432,IF($G$8=DULIEU!$W432,DULIEU!$V432,""))</f>
        <v/>
      </c>
      <c r="F440" s="969" t="str">
        <f>IF($G$9=DULIEU!$P432,DULIEU!$T432,"")</f>
        <v/>
      </c>
      <c r="G440" s="969" t="str">
        <f>IF(LEFT($B440,1)="N",DULIEU!$R432,"")</f>
        <v/>
      </c>
      <c r="H440" s="969" t="str">
        <f>IF(LEFT($B440,1)="N",DULIEU!$X432,"")</f>
        <v/>
      </c>
      <c r="I440" s="969" t="str">
        <f>IF(LEFT($B440,1)="X",DULIEU!$S432,"")</f>
        <v/>
      </c>
      <c r="J440" s="969" t="str">
        <f>IF(LEFT($B440,1)="X",DULIEU!$X432,"")</f>
        <v/>
      </c>
      <c r="K440" s="969">
        <f>IF(SUM(G440:J440)=0,0,$K$14+SUM($G$15:G440)-SUM($I$15:I440))</f>
        <v>0</v>
      </c>
      <c r="L440" s="969">
        <f>IF(SUM(G440:J440)=0,0,$L$14+SUM($H$15:H440)-SUM($J$15:J440))</f>
        <v>0</v>
      </c>
      <c r="M440" s="967"/>
      <c r="N440" s="846" t="str">
        <f t="shared" si="7"/>
        <v/>
      </c>
      <c r="O440" s="958"/>
      <c r="P440" s="420"/>
      <c r="Q440" s="420"/>
      <c r="R440" s="420"/>
      <c r="S440" s="420"/>
    </row>
    <row r="441" spans="1:19" hidden="1">
      <c r="A441" s="420"/>
      <c r="B441" s="967" t="str">
        <f>IF($G$9=DULIEU!$P433,DULIEU!$H433,"")</f>
        <v/>
      </c>
      <c r="C441" s="968" t="str">
        <f>IF($G$9=DULIEU!$P433,DULIEU!$D433,"")</f>
        <v/>
      </c>
      <c r="D441" s="967" t="str">
        <f>IF($G$9=DULIEU!$P433,DULIEU!$O433,"")</f>
        <v/>
      </c>
      <c r="E441" s="967" t="str">
        <f>IF($G$8=DULIEU!$V433,DULIEU!$W433,IF($G$8=DULIEU!$W433,DULIEU!$V433,""))</f>
        <v/>
      </c>
      <c r="F441" s="969" t="str">
        <f>IF($G$9=DULIEU!$P433,DULIEU!$T433,"")</f>
        <v/>
      </c>
      <c r="G441" s="969" t="str">
        <f>IF(LEFT($B441,1)="N",DULIEU!$R433,"")</f>
        <v/>
      </c>
      <c r="H441" s="969" t="str">
        <f>IF(LEFT($B441,1)="N",DULIEU!$X433,"")</f>
        <v/>
      </c>
      <c r="I441" s="969" t="str">
        <f>IF(LEFT($B441,1)="X",DULIEU!$S433,"")</f>
        <v/>
      </c>
      <c r="J441" s="969" t="str">
        <f>IF(LEFT($B441,1)="X",DULIEU!$X433,"")</f>
        <v/>
      </c>
      <c r="K441" s="969">
        <f>IF(SUM(G441:J441)=0,0,$K$14+SUM($G$15:G441)-SUM($I$15:I441))</f>
        <v>0</v>
      </c>
      <c r="L441" s="969">
        <f>IF(SUM(G441:J441)=0,0,$L$14+SUM($H$15:H441)-SUM($J$15:J441))</f>
        <v>0</v>
      </c>
      <c r="M441" s="967"/>
      <c r="N441" s="846" t="str">
        <f t="shared" si="7"/>
        <v/>
      </c>
      <c r="O441" s="958"/>
      <c r="P441" s="420"/>
      <c r="Q441" s="420"/>
      <c r="R441" s="420"/>
      <c r="S441" s="420"/>
    </row>
    <row r="442" spans="1:19" hidden="1">
      <c r="A442" s="420"/>
      <c r="B442" s="967" t="str">
        <f>IF($G$9=DULIEU!$P434,DULIEU!$H434,"")</f>
        <v/>
      </c>
      <c r="C442" s="968" t="str">
        <f>IF($G$9=DULIEU!$P434,DULIEU!$D434,"")</f>
        <v/>
      </c>
      <c r="D442" s="967" t="str">
        <f>IF($G$9=DULIEU!$P434,DULIEU!$O434,"")</f>
        <v/>
      </c>
      <c r="E442" s="967" t="str">
        <f>IF($G$8=DULIEU!$V434,DULIEU!$W434,IF($G$8=DULIEU!$W434,DULIEU!$V434,""))</f>
        <v/>
      </c>
      <c r="F442" s="969" t="str">
        <f>IF($G$9=DULIEU!$P434,DULIEU!$T434,"")</f>
        <v/>
      </c>
      <c r="G442" s="969" t="str">
        <f>IF(LEFT($B442,1)="N",DULIEU!$R434,"")</f>
        <v/>
      </c>
      <c r="H442" s="969" t="str">
        <f>IF(LEFT($B442,1)="N",DULIEU!$X434,"")</f>
        <v/>
      </c>
      <c r="I442" s="969" t="str">
        <f>IF(LEFT($B442,1)="X",DULIEU!$S434,"")</f>
        <v/>
      </c>
      <c r="J442" s="969" t="str">
        <f>IF(LEFT($B442,1)="X",DULIEU!$X434,"")</f>
        <v/>
      </c>
      <c r="K442" s="969">
        <f>IF(SUM(G442:J442)=0,0,$K$14+SUM($G$15:G442)-SUM($I$15:I442))</f>
        <v>0</v>
      </c>
      <c r="L442" s="969">
        <f>IF(SUM(G442:J442)=0,0,$L$14+SUM($H$15:H442)-SUM($J$15:J442))</f>
        <v>0</v>
      </c>
      <c r="M442" s="967"/>
      <c r="N442" s="846" t="str">
        <f t="shared" si="7"/>
        <v/>
      </c>
      <c r="O442" s="958"/>
      <c r="P442" s="420"/>
      <c r="Q442" s="420"/>
      <c r="R442" s="420"/>
      <c r="S442" s="420"/>
    </row>
    <row r="443" spans="1:19" hidden="1">
      <c r="A443" s="420"/>
      <c r="B443" s="967" t="str">
        <f>IF($G$9=DULIEU!$P435,DULIEU!$H435,"")</f>
        <v/>
      </c>
      <c r="C443" s="968" t="str">
        <f>IF($G$9=DULIEU!$P435,DULIEU!$D435,"")</f>
        <v/>
      </c>
      <c r="D443" s="967" t="str">
        <f>IF($G$9=DULIEU!$P435,DULIEU!$O435,"")</f>
        <v/>
      </c>
      <c r="E443" s="967" t="str">
        <f>IF($G$8=DULIEU!$V435,DULIEU!$W435,IF($G$8=DULIEU!$W435,DULIEU!$V435,""))</f>
        <v/>
      </c>
      <c r="F443" s="969" t="str">
        <f>IF($G$9=DULIEU!$P435,DULIEU!$T435,"")</f>
        <v/>
      </c>
      <c r="G443" s="969" t="str">
        <f>IF(LEFT($B443,1)="N",DULIEU!$R435,"")</f>
        <v/>
      </c>
      <c r="H443" s="969" t="str">
        <f>IF(LEFT($B443,1)="N",DULIEU!$X435,"")</f>
        <v/>
      </c>
      <c r="I443" s="969" t="str">
        <f>IF(LEFT($B443,1)="X",DULIEU!$S435,"")</f>
        <v/>
      </c>
      <c r="J443" s="969" t="str">
        <f>IF(LEFT($B443,1)="X",DULIEU!$X435,"")</f>
        <v/>
      </c>
      <c r="K443" s="969">
        <f>IF(SUM(G443:J443)=0,0,$K$14+SUM($G$15:G443)-SUM($I$15:I443))</f>
        <v>0</v>
      </c>
      <c r="L443" s="969">
        <f>IF(SUM(G443:J443)=0,0,$L$14+SUM($H$15:H443)-SUM($J$15:J443))</f>
        <v>0</v>
      </c>
      <c r="M443" s="967"/>
      <c r="N443" s="846" t="str">
        <f t="shared" si="7"/>
        <v/>
      </c>
      <c r="O443" s="958"/>
      <c r="P443" s="420"/>
      <c r="Q443" s="420"/>
      <c r="R443" s="420"/>
      <c r="S443" s="420"/>
    </row>
    <row r="444" spans="1:19" hidden="1">
      <c r="A444" s="420"/>
      <c r="B444" s="967" t="str">
        <f>IF($G$9=DULIEU!$P436,DULIEU!$H436,"")</f>
        <v/>
      </c>
      <c r="C444" s="968" t="str">
        <f>IF($G$9=DULIEU!$P436,DULIEU!$D436,"")</f>
        <v/>
      </c>
      <c r="D444" s="967" t="str">
        <f>IF($G$9=DULIEU!$P436,DULIEU!$O436,"")</f>
        <v/>
      </c>
      <c r="E444" s="967" t="str">
        <f>IF($G$8=DULIEU!$V436,DULIEU!$W436,IF($G$8=DULIEU!$W436,DULIEU!$V436,""))</f>
        <v/>
      </c>
      <c r="F444" s="969" t="str">
        <f>IF($G$9=DULIEU!$P436,DULIEU!$T436,"")</f>
        <v/>
      </c>
      <c r="G444" s="969" t="str">
        <f>IF(LEFT($B444,1)="N",DULIEU!$R436,"")</f>
        <v/>
      </c>
      <c r="H444" s="969" t="str">
        <f>IF(LEFT($B444,1)="N",DULIEU!$X436,"")</f>
        <v/>
      </c>
      <c r="I444" s="969" t="str">
        <f>IF(LEFT($B444,1)="X",DULIEU!$S436,"")</f>
        <v/>
      </c>
      <c r="J444" s="969" t="str">
        <f>IF(LEFT($B444,1)="X",DULIEU!$X436,"")</f>
        <v/>
      </c>
      <c r="K444" s="969">
        <f>IF(SUM(G444:J444)=0,0,$K$14+SUM($G$15:G444)-SUM($I$15:I444))</f>
        <v>0</v>
      </c>
      <c r="L444" s="969">
        <f>IF(SUM(G444:J444)=0,0,$L$14+SUM($H$15:H444)-SUM($J$15:J444))</f>
        <v>0</v>
      </c>
      <c r="M444" s="967"/>
      <c r="N444" s="846" t="str">
        <f t="shared" si="7"/>
        <v/>
      </c>
      <c r="O444" s="958"/>
      <c r="P444" s="420"/>
      <c r="Q444" s="420"/>
      <c r="R444" s="420"/>
      <c r="S444" s="420"/>
    </row>
    <row r="445" spans="1:19" hidden="1">
      <c r="A445" s="420"/>
      <c r="B445" s="967" t="str">
        <f>IF($G$9=DULIEU!$P437,DULIEU!$H437,"")</f>
        <v/>
      </c>
      <c r="C445" s="968" t="str">
        <f>IF($G$9=DULIEU!$P437,DULIEU!$D437,"")</f>
        <v/>
      </c>
      <c r="D445" s="967" t="str">
        <f>IF($G$9=DULIEU!$P437,DULIEU!$O437,"")</f>
        <v/>
      </c>
      <c r="E445" s="967" t="str">
        <f>IF($G$8=DULIEU!$V437,DULIEU!$W437,IF($G$8=DULIEU!$W437,DULIEU!$V437,""))</f>
        <v/>
      </c>
      <c r="F445" s="969" t="str">
        <f>IF($G$9=DULIEU!$P437,DULIEU!$T437,"")</f>
        <v/>
      </c>
      <c r="G445" s="969" t="str">
        <f>IF(LEFT($B445,1)="N",DULIEU!$R437,"")</f>
        <v/>
      </c>
      <c r="H445" s="969" t="str">
        <f>IF(LEFT($B445,1)="N",DULIEU!$X437,"")</f>
        <v/>
      </c>
      <c r="I445" s="969" t="str">
        <f>IF(LEFT($B445,1)="X",DULIEU!$S437,"")</f>
        <v/>
      </c>
      <c r="J445" s="969" t="str">
        <f>IF(LEFT($B445,1)="X",DULIEU!$X437,"")</f>
        <v/>
      </c>
      <c r="K445" s="969">
        <f>IF(SUM(G445:J445)=0,0,$K$14+SUM($G$15:G445)-SUM($I$15:I445))</f>
        <v>0</v>
      </c>
      <c r="L445" s="969">
        <f>IF(SUM(G445:J445)=0,0,$L$14+SUM($H$15:H445)-SUM($J$15:J445))</f>
        <v>0</v>
      </c>
      <c r="M445" s="967"/>
      <c r="N445" s="846" t="str">
        <f t="shared" si="7"/>
        <v/>
      </c>
      <c r="O445" s="958"/>
      <c r="P445" s="420"/>
      <c r="Q445" s="420"/>
      <c r="R445" s="420"/>
      <c r="S445" s="420"/>
    </row>
    <row r="446" spans="1:19" hidden="1">
      <c r="A446" s="420"/>
      <c r="B446" s="967" t="str">
        <f>IF($G$9=DULIEU!$P438,DULIEU!$H438,"")</f>
        <v/>
      </c>
      <c r="C446" s="968" t="str">
        <f>IF($G$9=DULIEU!$P438,DULIEU!$D438,"")</f>
        <v/>
      </c>
      <c r="D446" s="967" t="str">
        <f>IF($G$9=DULIEU!$P438,DULIEU!$O438,"")</f>
        <v/>
      </c>
      <c r="E446" s="967" t="str">
        <f>IF($G$8=DULIEU!$V438,DULIEU!$W438,IF($G$8=DULIEU!$W438,DULIEU!$V438,""))</f>
        <v/>
      </c>
      <c r="F446" s="969" t="str">
        <f>IF($G$9=DULIEU!$P438,DULIEU!$T438,"")</f>
        <v/>
      </c>
      <c r="G446" s="969" t="str">
        <f>IF(LEFT($B446,1)="N",DULIEU!$R438,"")</f>
        <v/>
      </c>
      <c r="H446" s="969" t="str">
        <f>IF(LEFT($B446,1)="N",DULIEU!$X438,"")</f>
        <v/>
      </c>
      <c r="I446" s="969" t="str">
        <f>IF(LEFT($B446,1)="X",DULIEU!$S438,"")</f>
        <v/>
      </c>
      <c r="J446" s="969" t="str">
        <f>IF(LEFT($B446,1)="X",DULIEU!$X438,"")</f>
        <v/>
      </c>
      <c r="K446" s="969">
        <f>IF(SUM(G446:J446)=0,0,$K$14+SUM($G$15:G446)-SUM($I$15:I446))</f>
        <v>0</v>
      </c>
      <c r="L446" s="969">
        <f>IF(SUM(G446:J446)=0,0,$L$14+SUM($H$15:H446)-SUM($J$15:J446))</f>
        <v>0</v>
      </c>
      <c r="M446" s="967"/>
      <c r="N446" s="846" t="str">
        <f t="shared" si="7"/>
        <v/>
      </c>
      <c r="O446" s="958"/>
      <c r="P446" s="420"/>
      <c r="Q446" s="420"/>
      <c r="R446" s="420"/>
      <c r="S446" s="420"/>
    </row>
    <row r="447" spans="1:19" hidden="1">
      <c r="A447" s="420"/>
      <c r="B447" s="967" t="str">
        <f>IF($G$9=DULIEU!$P439,DULIEU!$H439,"")</f>
        <v/>
      </c>
      <c r="C447" s="968" t="str">
        <f>IF($G$9=DULIEU!$P439,DULIEU!$D439,"")</f>
        <v/>
      </c>
      <c r="D447" s="967" t="str">
        <f>IF($G$9=DULIEU!$P439,DULIEU!$O439,"")</f>
        <v/>
      </c>
      <c r="E447" s="967" t="str">
        <f>IF($G$8=DULIEU!$V439,DULIEU!$W439,IF($G$8=DULIEU!$W439,DULIEU!$V439,""))</f>
        <v/>
      </c>
      <c r="F447" s="969" t="str">
        <f>IF($G$9=DULIEU!$P439,DULIEU!$T439,"")</f>
        <v/>
      </c>
      <c r="G447" s="969" t="str">
        <f>IF(LEFT($B447,1)="N",DULIEU!$R439,"")</f>
        <v/>
      </c>
      <c r="H447" s="969" t="str">
        <f>IF(LEFT($B447,1)="N",DULIEU!$X439,"")</f>
        <v/>
      </c>
      <c r="I447" s="969" t="str">
        <f>IF(LEFT($B447,1)="X",DULIEU!$S439,"")</f>
        <v/>
      </c>
      <c r="J447" s="969" t="str">
        <f>IF(LEFT($B447,1)="X",DULIEU!$X439,"")</f>
        <v/>
      </c>
      <c r="K447" s="969">
        <f>IF(SUM(G447:J447)=0,0,$K$14+SUM($G$15:G447)-SUM($I$15:I447))</f>
        <v>0</v>
      </c>
      <c r="L447" s="969">
        <f>IF(SUM(G447:J447)=0,0,$L$14+SUM($H$15:H447)-SUM($J$15:J447))</f>
        <v>0</v>
      </c>
      <c r="M447" s="967"/>
      <c r="N447" s="846" t="str">
        <f t="shared" si="7"/>
        <v/>
      </c>
      <c r="O447" s="958"/>
      <c r="P447" s="420"/>
      <c r="Q447" s="420"/>
      <c r="R447" s="420"/>
      <c r="S447" s="420"/>
    </row>
    <row r="448" spans="1:19" hidden="1">
      <c r="A448" s="420"/>
      <c r="B448" s="967" t="str">
        <f>IF($G$9=DULIEU!$P440,DULIEU!$H440,"")</f>
        <v/>
      </c>
      <c r="C448" s="968" t="str">
        <f>IF($G$9=DULIEU!$P440,DULIEU!$D440,"")</f>
        <v/>
      </c>
      <c r="D448" s="967" t="str">
        <f>IF($G$9=DULIEU!$P440,DULIEU!$O440,"")</f>
        <v/>
      </c>
      <c r="E448" s="967" t="str">
        <f>IF($G$8=DULIEU!$V440,DULIEU!$W440,IF($G$8=DULIEU!$W440,DULIEU!$V440,""))</f>
        <v/>
      </c>
      <c r="F448" s="969" t="str">
        <f>IF($G$9=DULIEU!$P440,DULIEU!$T440,"")</f>
        <v/>
      </c>
      <c r="G448" s="969" t="str">
        <f>IF(LEFT($B448,1)="N",DULIEU!$R440,"")</f>
        <v/>
      </c>
      <c r="H448" s="969" t="str">
        <f>IF(LEFT($B448,1)="N",DULIEU!$X440,"")</f>
        <v/>
      </c>
      <c r="I448" s="969" t="str">
        <f>IF(LEFT($B448,1)="X",DULIEU!$S440,"")</f>
        <v/>
      </c>
      <c r="J448" s="969" t="str">
        <f>IF(LEFT($B448,1)="X",DULIEU!$X440,"")</f>
        <v/>
      </c>
      <c r="K448" s="969">
        <f>IF(SUM(G448:J448)=0,0,$K$14+SUM($G$15:G448)-SUM($I$15:I448))</f>
        <v>0</v>
      </c>
      <c r="L448" s="969">
        <f>IF(SUM(G448:J448)=0,0,$L$14+SUM($H$15:H448)-SUM($J$15:J448))</f>
        <v>0</v>
      </c>
      <c r="M448" s="967"/>
      <c r="N448" s="846" t="str">
        <f t="shared" si="7"/>
        <v/>
      </c>
      <c r="O448" s="958"/>
      <c r="P448" s="420"/>
      <c r="Q448" s="420"/>
      <c r="R448" s="420"/>
      <c r="S448" s="420"/>
    </row>
    <row r="449" spans="1:19" hidden="1">
      <c r="A449" s="420"/>
      <c r="B449" s="967" t="str">
        <f>IF($G$9=DULIEU!$P441,DULIEU!$H441,"")</f>
        <v/>
      </c>
      <c r="C449" s="968" t="str">
        <f>IF($G$9=DULIEU!$P441,DULIEU!$D441,"")</f>
        <v/>
      </c>
      <c r="D449" s="967" t="str">
        <f>IF($G$9=DULIEU!$P441,DULIEU!$O441,"")</f>
        <v/>
      </c>
      <c r="E449" s="967" t="str">
        <f>IF($G$8=DULIEU!$V441,DULIEU!$W441,IF($G$8=DULIEU!$W441,DULIEU!$V441,""))</f>
        <v/>
      </c>
      <c r="F449" s="969" t="str">
        <f>IF($G$9=DULIEU!$P441,DULIEU!$T441,"")</f>
        <v/>
      </c>
      <c r="G449" s="969" t="str">
        <f>IF(LEFT($B449,1)="N",DULIEU!$R441,"")</f>
        <v/>
      </c>
      <c r="H449" s="969" t="str">
        <f>IF(LEFT($B449,1)="N",DULIEU!$X441,"")</f>
        <v/>
      </c>
      <c r="I449" s="969" t="str">
        <f>IF(LEFT($B449,1)="X",DULIEU!$S441,"")</f>
        <v/>
      </c>
      <c r="J449" s="969" t="str">
        <f>IF(LEFT($B449,1)="X",DULIEU!$X441,"")</f>
        <v/>
      </c>
      <c r="K449" s="969">
        <f>IF(SUM(G449:J449)=0,0,$K$14+SUM($G$15:G449)-SUM($I$15:I449))</f>
        <v>0</v>
      </c>
      <c r="L449" s="969">
        <f>IF(SUM(G449:J449)=0,0,$L$14+SUM($H$15:H449)-SUM($J$15:J449))</f>
        <v>0</v>
      </c>
      <c r="M449" s="967"/>
      <c r="N449" s="846" t="str">
        <f t="shared" si="7"/>
        <v/>
      </c>
      <c r="O449" s="958"/>
      <c r="P449" s="420"/>
      <c r="Q449" s="420"/>
      <c r="R449" s="420"/>
      <c r="S449" s="420"/>
    </row>
    <row r="450" spans="1:19" hidden="1">
      <c r="A450" s="420"/>
      <c r="B450" s="967" t="str">
        <f>IF($G$9=DULIEU!$P442,DULIEU!$H442,"")</f>
        <v/>
      </c>
      <c r="C450" s="968" t="str">
        <f>IF($G$9=DULIEU!$P442,DULIEU!$D442,"")</f>
        <v/>
      </c>
      <c r="D450" s="967" t="str">
        <f>IF($G$9=DULIEU!$P442,DULIEU!$O442,"")</f>
        <v/>
      </c>
      <c r="E450" s="967" t="str">
        <f>IF($G$8=DULIEU!$V442,DULIEU!$W442,IF($G$8=DULIEU!$W442,DULIEU!$V442,""))</f>
        <v/>
      </c>
      <c r="F450" s="969" t="str">
        <f>IF($G$9=DULIEU!$P442,DULIEU!$T442,"")</f>
        <v/>
      </c>
      <c r="G450" s="969" t="str">
        <f>IF(LEFT($B450,1)="N",DULIEU!$R442,"")</f>
        <v/>
      </c>
      <c r="H450" s="969" t="str">
        <f>IF(LEFT($B450,1)="N",DULIEU!$X442,"")</f>
        <v/>
      </c>
      <c r="I450" s="969" t="str">
        <f>IF(LEFT($B450,1)="X",DULIEU!$S442,"")</f>
        <v/>
      </c>
      <c r="J450" s="969" t="str">
        <f>IF(LEFT($B450,1)="X",DULIEU!$X442,"")</f>
        <v/>
      </c>
      <c r="K450" s="969">
        <f>IF(SUM(G450:J450)=0,0,$K$14+SUM($G$15:G450)-SUM($I$15:I450))</f>
        <v>0</v>
      </c>
      <c r="L450" s="969">
        <f>IF(SUM(G450:J450)=0,0,$L$14+SUM($H$15:H450)-SUM($J$15:J450))</f>
        <v>0</v>
      </c>
      <c r="M450" s="967"/>
      <c r="N450" s="846" t="str">
        <f t="shared" si="7"/>
        <v/>
      </c>
      <c r="O450" s="958"/>
      <c r="P450" s="420"/>
      <c r="Q450" s="420"/>
      <c r="R450" s="420"/>
      <c r="S450" s="420"/>
    </row>
    <row r="451" spans="1:19" hidden="1">
      <c r="A451" s="420"/>
      <c r="B451" s="967" t="str">
        <f>IF($G$9=DULIEU!$P443,DULIEU!$H443,"")</f>
        <v/>
      </c>
      <c r="C451" s="968" t="str">
        <f>IF($G$9=DULIEU!$P443,DULIEU!$D443,"")</f>
        <v/>
      </c>
      <c r="D451" s="967" t="str">
        <f>IF($G$9=DULIEU!$P443,DULIEU!$O443,"")</f>
        <v/>
      </c>
      <c r="E451" s="967" t="str">
        <f>IF($G$8=DULIEU!$V443,DULIEU!$W443,IF($G$8=DULIEU!$W443,DULIEU!$V443,""))</f>
        <v/>
      </c>
      <c r="F451" s="969" t="str">
        <f>IF($G$9=DULIEU!$P443,DULIEU!$T443,"")</f>
        <v/>
      </c>
      <c r="G451" s="969" t="str">
        <f>IF(LEFT($B451,1)="N",DULIEU!$R443,"")</f>
        <v/>
      </c>
      <c r="H451" s="969" t="str">
        <f>IF(LEFT($B451,1)="N",DULIEU!$X443,"")</f>
        <v/>
      </c>
      <c r="I451" s="969" t="str">
        <f>IF(LEFT($B451,1)="X",DULIEU!$S443,"")</f>
        <v/>
      </c>
      <c r="J451" s="969" t="str">
        <f>IF(LEFT($B451,1)="X",DULIEU!$X443,"")</f>
        <v/>
      </c>
      <c r="K451" s="969">
        <f>IF(SUM(G451:J451)=0,0,$K$14+SUM($G$15:G451)-SUM($I$15:I451))</f>
        <v>0</v>
      </c>
      <c r="L451" s="969">
        <f>IF(SUM(G451:J451)=0,0,$L$14+SUM($H$15:H451)-SUM($J$15:J451))</f>
        <v>0</v>
      </c>
      <c r="M451" s="967"/>
      <c r="N451" s="846" t="str">
        <f t="shared" si="7"/>
        <v/>
      </c>
      <c r="O451" s="958"/>
      <c r="P451" s="420"/>
      <c r="Q451" s="420"/>
      <c r="R451" s="420"/>
      <c r="S451" s="420"/>
    </row>
    <row r="452" spans="1:19" hidden="1">
      <c r="A452" s="420"/>
      <c r="B452" s="967" t="str">
        <f>IF($G$9=DULIEU!$P444,DULIEU!$H444,"")</f>
        <v/>
      </c>
      <c r="C452" s="968" t="str">
        <f>IF($G$9=DULIEU!$P444,DULIEU!$D444,"")</f>
        <v/>
      </c>
      <c r="D452" s="967" t="str">
        <f>IF($G$9=DULIEU!$P444,DULIEU!$O444,"")</f>
        <v/>
      </c>
      <c r="E452" s="967" t="str">
        <f>IF($G$8=DULIEU!$V444,DULIEU!$W444,IF($G$8=DULIEU!$W444,DULIEU!$V444,""))</f>
        <v/>
      </c>
      <c r="F452" s="969" t="str">
        <f>IF($G$9=DULIEU!$P444,DULIEU!$T444,"")</f>
        <v/>
      </c>
      <c r="G452" s="969" t="str">
        <f>IF(LEFT($B452,1)="N",DULIEU!$R444,"")</f>
        <v/>
      </c>
      <c r="H452" s="969" t="str">
        <f>IF(LEFT($B452,1)="N",DULIEU!$X444,"")</f>
        <v/>
      </c>
      <c r="I452" s="969" t="str">
        <f>IF(LEFT($B452,1)="X",DULIEU!$S444,"")</f>
        <v/>
      </c>
      <c r="J452" s="969" t="str">
        <f>IF(LEFT($B452,1)="X",DULIEU!$X444,"")</f>
        <v/>
      </c>
      <c r="K452" s="969">
        <f>IF(SUM(G452:J452)=0,0,$K$14+SUM($G$15:G452)-SUM($I$15:I452))</f>
        <v>0</v>
      </c>
      <c r="L452" s="969">
        <f>IF(SUM(G452:J452)=0,0,$L$14+SUM($H$15:H452)-SUM($J$15:J452))</f>
        <v>0</v>
      </c>
      <c r="M452" s="967"/>
      <c r="N452" s="846" t="str">
        <f t="shared" si="7"/>
        <v/>
      </c>
      <c r="O452" s="958"/>
      <c r="P452" s="420"/>
      <c r="Q452" s="420"/>
      <c r="R452" s="420"/>
      <c r="S452" s="420"/>
    </row>
    <row r="453" spans="1:19" hidden="1">
      <c r="A453" s="420"/>
      <c r="B453" s="967" t="str">
        <f>IF($G$9=DULIEU!$P445,DULIEU!$H445,"")</f>
        <v/>
      </c>
      <c r="C453" s="968" t="str">
        <f>IF($G$9=DULIEU!$P445,DULIEU!$D445,"")</f>
        <v/>
      </c>
      <c r="D453" s="967" t="str">
        <f>IF($G$9=DULIEU!$P445,DULIEU!$O445,"")</f>
        <v/>
      </c>
      <c r="E453" s="967" t="str">
        <f>IF($G$8=DULIEU!$V445,DULIEU!$W445,IF($G$8=DULIEU!$W445,DULIEU!$V445,""))</f>
        <v/>
      </c>
      <c r="F453" s="969" t="str">
        <f>IF($G$9=DULIEU!$P445,DULIEU!$T445,"")</f>
        <v/>
      </c>
      <c r="G453" s="969" t="str">
        <f>IF(LEFT($B453,1)="N",DULIEU!$R445,"")</f>
        <v/>
      </c>
      <c r="H453" s="969" t="str">
        <f>IF(LEFT($B453,1)="N",DULIEU!$X445,"")</f>
        <v/>
      </c>
      <c r="I453" s="969" t="str">
        <f>IF(LEFT($B453,1)="X",DULIEU!$S445,"")</f>
        <v/>
      </c>
      <c r="J453" s="969" t="str">
        <f>IF(LEFT($B453,1)="X",DULIEU!$X445,"")</f>
        <v/>
      </c>
      <c r="K453" s="969">
        <f>IF(SUM(G453:J453)=0,0,$K$14+SUM($G$15:G453)-SUM($I$15:I453))</f>
        <v>0</v>
      </c>
      <c r="L453" s="969">
        <f>IF(SUM(G453:J453)=0,0,$L$14+SUM($H$15:H453)-SUM($J$15:J453))</f>
        <v>0</v>
      </c>
      <c r="M453" s="967"/>
      <c r="N453" s="846" t="str">
        <f t="shared" si="7"/>
        <v/>
      </c>
      <c r="O453" s="958"/>
      <c r="P453" s="420"/>
      <c r="Q453" s="420"/>
      <c r="R453" s="420"/>
      <c r="S453" s="420"/>
    </row>
    <row r="454" spans="1:19" hidden="1">
      <c r="A454" s="420"/>
      <c r="B454" s="967" t="str">
        <f>IF($G$9=DULIEU!$P446,DULIEU!$H446,"")</f>
        <v/>
      </c>
      <c r="C454" s="968" t="str">
        <f>IF($G$9=DULIEU!$P446,DULIEU!$D446,"")</f>
        <v/>
      </c>
      <c r="D454" s="967" t="str">
        <f>IF($G$9=DULIEU!$P446,DULIEU!$O446,"")</f>
        <v/>
      </c>
      <c r="E454" s="967" t="str">
        <f>IF($G$8=DULIEU!$V446,DULIEU!$W446,IF($G$8=DULIEU!$W446,DULIEU!$V446,""))</f>
        <v/>
      </c>
      <c r="F454" s="969" t="str">
        <f>IF($G$9=DULIEU!$P446,DULIEU!$T446,"")</f>
        <v/>
      </c>
      <c r="G454" s="969" t="str">
        <f>IF(LEFT($B454,1)="N",DULIEU!$R446,"")</f>
        <v/>
      </c>
      <c r="H454" s="969" t="str">
        <f>IF(LEFT($B454,1)="N",DULIEU!$X446,"")</f>
        <v/>
      </c>
      <c r="I454" s="969" t="str">
        <f>IF(LEFT($B454,1)="X",DULIEU!$S446,"")</f>
        <v/>
      </c>
      <c r="J454" s="969" t="str">
        <f>IF(LEFT($B454,1)="X",DULIEU!$X446,"")</f>
        <v/>
      </c>
      <c r="K454" s="969">
        <f>IF(SUM(G454:J454)=0,0,$K$14+SUM($G$15:G454)-SUM($I$15:I454))</f>
        <v>0</v>
      </c>
      <c r="L454" s="969">
        <f>IF(SUM(G454:J454)=0,0,$L$14+SUM($H$15:H454)-SUM($J$15:J454))</f>
        <v>0</v>
      </c>
      <c r="M454" s="967"/>
      <c r="N454" s="846" t="str">
        <f t="shared" si="7"/>
        <v/>
      </c>
      <c r="O454" s="958"/>
      <c r="P454" s="420"/>
      <c r="Q454" s="420"/>
      <c r="R454" s="420"/>
      <c r="S454" s="420"/>
    </row>
    <row r="455" spans="1:19" hidden="1">
      <c r="A455" s="420"/>
      <c r="B455" s="967" t="str">
        <f>IF($G$9=DULIEU!$P447,DULIEU!$H447,"")</f>
        <v/>
      </c>
      <c r="C455" s="968" t="str">
        <f>IF($G$9=DULIEU!$P447,DULIEU!$D447,"")</f>
        <v/>
      </c>
      <c r="D455" s="967" t="str">
        <f>IF($G$9=DULIEU!$P447,DULIEU!$O447,"")</f>
        <v/>
      </c>
      <c r="E455" s="967" t="str">
        <f>IF($G$8=DULIEU!$V447,DULIEU!$W447,IF($G$8=DULIEU!$W447,DULIEU!$V447,""))</f>
        <v/>
      </c>
      <c r="F455" s="969" t="str">
        <f>IF($G$9=DULIEU!$P447,DULIEU!$T447,"")</f>
        <v/>
      </c>
      <c r="G455" s="969" t="str">
        <f>IF(LEFT($B455,1)="N",DULIEU!$R447,"")</f>
        <v/>
      </c>
      <c r="H455" s="969" t="str">
        <f>IF(LEFT($B455,1)="N",DULIEU!$X447,"")</f>
        <v/>
      </c>
      <c r="I455" s="969" t="str">
        <f>IF(LEFT($B455,1)="X",DULIEU!$S447,"")</f>
        <v/>
      </c>
      <c r="J455" s="969" t="str">
        <f>IF(LEFT($B455,1)="X",DULIEU!$X447,"")</f>
        <v/>
      </c>
      <c r="K455" s="969">
        <f>IF(SUM(G455:J455)=0,0,$K$14+SUM($G$15:G455)-SUM($I$15:I455))</f>
        <v>0</v>
      </c>
      <c r="L455" s="969">
        <f>IF(SUM(G455:J455)=0,0,$L$14+SUM($H$15:H455)-SUM($J$15:J455))</f>
        <v>0</v>
      </c>
      <c r="M455" s="967"/>
      <c r="N455" s="846" t="str">
        <f t="shared" si="7"/>
        <v/>
      </c>
      <c r="O455" s="958"/>
      <c r="P455" s="420"/>
      <c r="Q455" s="420"/>
      <c r="R455" s="420"/>
      <c r="S455" s="420"/>
    </row>
    <row r="456" spans="1:19" hidden="1">
      <c r="A456" s="420"/>
      <c r="B456" s="967" t="str">
        <f>IF($G$9=DULIEU!$P448,DULIEU!$H448,"")</f>
        <v/>
      </c>
      <c r="C456" s="968" t="str">
        <f>IF($G$9=DULIEU!$P448,DULIEU!$D448,"")</f>
        <v/>
      </c>
      <c r="D456" s="967" t="str">
        <f>IF($G$9=DULIEU!$P448,DULIEU!$O448,"")</f>
        <v/>
      </c>
      <c r="E456" s="967" t="str">
        <f>IF($G$8=DULIEU!$V448,DULIEU!$W448,IF($G$8=DULIEU!$W448,DULIEU!$V448,""))</f>
        <v/>
      </c>
      <c r="F456" s="969" t="str">
        <f>IF($G$9=DULIEU!$P448,DULIEU!$T448,"")</f>
        <v/>
      </c>
      <c r="G456" s="969" t="str">
        <f>IF(LEFT($B456,1)="N",DULIEU!$R448,"")</f>
        <v/>
      </c>
      <c r="H456" s="969" t="str">
        <f>IF(LEFT($B456,1)="N",DULIEU!$X448,"")</f>
        <v/>
      </c>
      <c r="I456" s="969" t="str">
        <f>IF(LEFT($B456,1)="X",DULIEU!$S448,"")</f>
        <v/>
      </c>
      <c r="J456" s="969" t="str">
        <f>IF(LEFT($B456,1)="X",DULIEU!$X448,"")</f>
        <v/>
      </c>
      <c r="K456" s="969">
        <f>IF(SUM(G456:J456)=0,0,$K$14+SUM($G$15:G456)-SUM($I$15:I456))</f>
        <v>0</v>
      </c>
      <c r="L456" s="969">
        <f>IF(SUM(G456:J456)=0,0,$L$14+SUM($H$15:H456)-SUM($J$15:J456))</f>
        <v>0</v>
      </c>
      <c r="M456" s="967"/>
      <c r="N456" s="846" t="str">
        <f t="shared" si="7"/>
        <v/>
      </c>
      <c r="O456" s="958"/>
      <c r="P456" s="420"/>
      <c r="Q456" s="420"/>
      <c r="R456" s="420"/>
      <c r="S456" s="420"/>
    </row>
    <row r="457" spans="1:19" hidden="1">
      <c r="A457" s="420"/>
      <c r="B457" s="967" t="str">
        <f>IF($G$9=DULIEU!$P449,DULIEU!$H449,"")</f>
        <v/>
      </c>
      <c r="C457" s="968" t="str">
        <f>IF($G$9=DULIEU!$P449,DULIEU!$D449,"")</f>
        <v/>
      </c>
      <c r="D457" s="967" t="str">
        <f>IF($G$9=DULIEU!$P449,DULIEU!$O449,"")</f>
        <v/>
      </c>
      <c r="E457" s="967" t="str">
        <f>IF($G$8=DULIEU!$V449,DULIEU!$W449,IF($G$8=DULIEU!$W449,DULIEU!$V449,""))</f>
        <v/>
      </c>
      <c r="F457" s="969" t="str">
        <f>IF($G$9=DULIEU!$P449,DULIEU!$T449,"")</f>
        <v/>
      </c>
      <c r="G457" s="969" t="str">
        <f>IF(LEFT($B457,1)="N",DULIEU!$R449,"")</f>
        <v/>
      </c>
      <c r="H457" s="969" t="str">
        <f>IF(LEFT($B457,1)="N",DULIEU!$X449,"")</f>
        <v/>
      </c>
      <c r="I457" s="969" t="str">
        <f>IF(LEFT($B457,1)="X",DULIEU!$S449,"")</f>
        <v/>
      </c>
      <c r="J457" s="969" t="str">
        <f>IF(LEFT($B457,1)="X",DULIEU!$X449,"")</f>
        <v/>
      </c>
      <c r="K457" s="969">
        <f>IF(SUM(G457:J457)=0,0,$K$14+SUM($G$15:G457)-SUM($I$15:I457))</f>
        <v>0</v>
      </c>
      <c r="L457" s="969">
        <f>IF(SUM(G457:J457)=0,0,$L$14+SUM($H$15:H457)-SUM($J$15:J457))</f>
        <v>0</v>
      </c>
      <c r="M457" s="967"/>
      <c r="N457" s="846" t="str">
        <f t="shared" si="7"/>
        <v/>
      </c>
      <c r="O457" s="958"/>
      <c r="P457" s="420"/>
      <c r="Q457" s="420"/>
      <c r="R457" s="420"/>
      <c r="S457" s="420"/>
    </row>
    <row r="458" spans="1:19" hidden="1">
      <c r="A458" s="420"/>
      <c r="B458" s="967" t="str">
        <f>IF($G$9=DULIEU!$P450,DULIEU!$H450,"")</f>
        <v/>
      </c>
      <c r="C458" s="968" t="str">
        <f>IF($G$9=DULIEU!$P450,DULIEU!$D450,"")</f>
        <v/>
      </c>
      <c r="D458" s="967" t="str">
        <f>IF($G$9=DULIEU!$P450,DULIEU!$O450,"")</f>
        <v/>
      </c>
      <c r="E458" s="967" t="str">
        <f>IF($G$8=DULIEU!$V450,DULIEU!$W450,IF($G$8=DULIEU!$W450,DULIEU!$V450,""))</f>
        <v/>
      </c>
      <c r="F458" s="969" t="str">
        <f>IF($G$9=DULIEU!$P450,DULIEU!$T450,"")</f>
        <v/>
      </c>
      <c r="G458" s="969" t="str">
        <f>IF(LEFT($B458,1)="N",DULIEU!$R450,"")</f>
        <v/>
      </c>
      <c r="H458" s="969" t="str">
        <f>IF(LEFT($B458,1)="N",DULIEU!$X450,"")</f>
        <v/>
      </c>
      <c r="I458" s="969" t="str">
        <f>IF(LEFT($B458,1)="X",DULIEU!$S450,"")</f>
        <v/>
      </c>
      <c r="J458" s="969" t="str">
        <f>IF(LEFT($B458,1)="X",DULIEU!$X450,"")</f>
        <v/>
      </c>
      <c r="K458" s="969">
        <f>IF(SUM(G458:J458)=0,0,$K$14+SUM($G$15:G458)-SUM($I$15:I458))</f>
        <v>0</v>
      </c>
      <c r="L458" s="969">
        <f>IF(SUM(G458:J458)=0,0,$L$14+SUM($H$15:H458)-SUM($J$15:J458))</f>
        <v>0</v>
      </c>
      <c r="M458" s="967"/>
      <c r="N458" s="846" t="str">
        <f t="shared" si="7"/>
        <v/>
      </c>
      <c r="O458" s="958"/>
      <c r="P458" s="420"/>
      <c r="Q458" s="420"/>
      <c r="R458" s="420"/>
      <c r="S458" s="420"/>
    </row>
    <row r="459" spans="1:19" hidden="1">
      <c r="A459" s="420"/>
      <c r="B459" s="967" t="str">
        <f>IF($G$9=DULIEU!$P451,DULIEU!$H451,"")</f>
        <v/>
      </c>
      <c r="C459" s="968" t="str">
        <f>IF($G$9=DULIEU!$P451,DULIEU!$D451,"")</f>
        <v/>
      </c>
      <c r="D459" s="967" t="str">
        <f>IF($G$9=DULIEU!$P451,DULIEU!$O451,"")</f>
        <v/>
      </c>
      <c r="E459" s="967" t="str">
        <f>IF($G$8=DULIEU!$V451,DULIEU!$W451,IF($G$8=DULIEU!$W451,DULIEU!$V451,""))</f>
        <v/>
      </c>
      <c r="F459" s="969" t="str">
        <f>IF($G$9=DULIEU!$P451,DULIEU!$T451,"")</f>
        <v/>
      </c>
      <c r="G459" s="969" t="str">
        <f>IF(LEFT($B459,1)="N",DULIEU!$R451,"")</f>
        <v/>
      </c>
      <c r="H459" s="969" t="str">
        <f>IF(LEFT($B459,1)="N",DULIEU!$X451,"")</f>
        <v/>
      </c>
      <c r="I459" s="969" t="str">
        <f>IF(LEFT($B459,1)="X",DULIEU!$S451,"")</f>
        <v/>
      </c>
      <c r="J459" s="969" t="str">
        <f>IF(LEFT($B459,1)="X",DULIEU!$X451,"")</f>
        <v/>
      </c>
      <c r="K459" s="969">
        <f>IF(SUM(G459:J459)=0,0,$K$14+SUM($G$15:G459)-SUM($I$15:I459))</f>
        <v>0</v>
      </c>
      <c r="L459" s="969">
        <f>IF(SUM(G459:J459)=0,0,$L$14+SUM($H$15:H459)-SUM($J$15:J459))</f>
        <v>0</v>
      </c>
      <c r="M459" s="967"/>
      <c r="N459" s="846" t="str">
        <f t="shared" si="7"/>
        <v/>
      </c>
      <c r="O459" s="958"/>
      <c r="P459" s="420"/>
      <c r="Q459" s="420"/>
      <c r="R459" s="420"/>
      <c r="S459" s="420"/>
    </row>
    <row r="460" spans="1:19" hidden="1">
      <c r="A460" s="420"/>
      <c r="B460" s="967" t="str">
        <f>IF($G$9=DULIEU!$P452,DULIEU!$H452,"")</f>
        <v/>
      </c>
      <c r="C460" s="968" t="str">
        <f>IF($G$9=DULIEU!$P452,DULIEU!$D452,"")</f>
        <v/>
      </c>
      <c r="D460" s="967" t="str">
        <f>IF($G$9=DULIEU!$P452,DULIEU!$O452,"")</f>
        <v/>
      </c>
      <c r="E460" s="967" t="str">
        <f>IF($G$8=DULIEU!$V452,DULIEU!$W452,IF($G$8=DULIEU!$W452,DULIEU!$V452,""))</f>
        <v/>
      </c>
      <c r="F460" s="969" t="str">
        <f>IF($G$9=DULIEU!$P452,DULIEU!$T452,"")</f>
        <v/>
      </c>
      <c r="G460" s="969" t="str">
        <f>IF(LEFT($B460,1)="N",DULIEU!$R452,"")</f>
        <v/>
      </c>
      <c r="H460" s="969" t="str">
        <f>IF(LEFT($B460,1)="N",DULIEU!$X452,"")</f>
        <v/>
      </c>
      <c r="I460" s="969" t="str">
        <f>IF(LEFT($B460,1)="X",DULIEU!$S452,"")</f>
        <v/>
      </c>
      <c r="J460" s="969" t="str">
        <f>IF(LEFT($B460,1)="X",DULIEU!$X452,"")</f>
        <v/>
      </c>
      <c r="K460" s="969">
        <f>IF(SUM(G460:J460)=0,0,$K$14+SUM($G$15:G460)-SUM($I$15:I460))</f>
        <v>0</v>
      </c>
      <c r="L460" s="969">
        <f>IF(SUM(G460:J460)=0,0,$L$14+SUM($H$15:H460)-SUM($J$15:J460))</f>
        <v>0</v>
      </c>
      <c r="M460" s="967"/>
      <c r="N460" s="846" t="str">
        <f t="shared" si="7"/>
        <v/>
      </c>
      <c r="O460" s="958"/>
      <c r="P460" s="420"/>
      <c r="Q460" s="420"/>
      <c r="R460" s="420"/>
      <c r="S460" s="420"/>
    </row>
    <row r="461" spans="1:19" hidden="1">
      <c r="A461" s="420"/>
      <c r="B461" s="967" t="str">
        <f>IF($G$9=DULIEU!$P453,DULIEU!$H453,"")</f>
        <v/>
      </c>
      <c r="C461" s="968" t="str">
        <f>IF($G$9=DULIEU!$P453,DULIEU!$D453,"")</f>
        <v/>
      </c>
      <c r="D461" s="967" t="str">
        <f>IF($G$9=DULIEU!$P453,DULIEU!$O453,"")</f>
        <v/>
      </c>
      <c r="E461" s="967" t="str">
        <f>IF($G$8=DULIEU!$V453,DULIEU!$W453,IF($G$8=DULIEU!$W453,DULIEU!$V453,""))</f>
        <v/>
      </c>
      <c r="F461" s="969" t="str">
        <f>IF($G$9=DULIEU!$P453,DULIEU!$T453,"")</f>
        <v/>
      </c>
      <c r="G461" s="969" t="str">
        <f>IF(LEFT($B461,1)="N",DULIEU!$R453,"")</f>
        <v/>
      </c>
      <c r="H461" s="969" t="str">
        <f>IF(LEFT($B461,1)="N",DULIEU!$X453,"")</f>
        <v/>
      </c>
      <c r="I461" s="969" t="str">
        <f>IF(LEFT($B461,1)="X",DULIEU!$S453,"")</f>
        <v/>
      </c>
      <c r="J461" s="969" t="str">
        <f>IF(LEFT($B461,1)="X",DULIEU!$X453,"")</f>
        <v/>
      </c>
      <c r="K461" s="969">
        <f>IF(SUM(G461:J461)=0,0,$K$14+SUM($G$15:G461)-SUM($I$15:I461))</f>
        <v>0</v>
      </c>
      <c r="L461" s="969">
        <f>IF(SUM(G461:J461)=0,0,$L$14+SUM($H$15:H461)-SUM($J$15:J461))</f>
        <v>0</v>
      </c>
      <c r="M461" s="967"/>
      <c r="N461" s="846" t="str">
        <f t="shared" si="7"/>
        <v/>
      </c>
      <c r="O461" s="958"/>
      <c r="P461" s="420"/>
      <c r="Q461" s="420"/>
      <c r="R461" s="420"/>
      <c r="S461" s="420"/>
    </row>
    <row r="462" spans="1:19" hidden="1">
      <c r="A462" s="420"/>
      <c r="B462" s="967" t="str">
        <f>IF($G$9=DULIEU!$P454,DULIEU!$H454,"")</f>
        <v/>
      </c>
      <c r="C462" s="968" t="str">
        <f>IF($G$9=DULIEU!$P454,DULIEU!$D454,"")</f>
        <v/>
      </c>
      <c r="D462" s="967" t="str">
        <f>IF($G$9=DULIEU!$P454,DULIEU!$O454,"")</f>
        <v/>
      </c>
      <c r="E462" s="967" t="str">
        <f>IF($G$8=DULIEU!$V454,DULIEU!$W454,IF($G$8=DULIEU!$W454,DULIEU!$V454,""))</f>
        <v/>
      </c>
      <c r="F462" s="969" t="str">
        <f>IF($G$9=DULIEU!$P454,DULIEU!$T454,"")</f>
        <v/>
      </c>
      <c r="G462" s="969" t="str">
        <f>IF(LEFT($B462,1)="N",DULIEU!$R454,"")</f>
        <v/>
      </c>
      <c r="H462" s="969" t="str">
        <f>IF(LEFT($B462,1)="N",DULIEU!$X454,"")</f>
        <v/>
      </c>
      <c r="I462" s="969" t="str">
        <f>IF(LEFT($B462,1)="X",DULIEU!$S454,"")</f>
        <v/>
      </c>
      <c r="J462" s="969" t="str">
        <f>IF(LEFT($B462,1)="X",DULIEU!$X454,"")</f>
        <v/>
      </c>
      <c r="K462" s="969">
        <f>IF(SUM(G462:J462)=0,0,$K$14+SUM($G$15:G462)-SUM($I$15:I462))</f>
        <v>0</v>
      </c>
      <c r="L462" s="969">
        <f>IF(SUM(G462:J462)=0,0,$L$14+SUM($H$15:H462)-SUM($J$15:J462))</f>
        <v>0</v>
      </c>
      <c r="M462" s="967"/>
      <c r="N462" s="846" t="str">
        <f t="shared" si="7"/>
        <v/>
      </c>
      <c r="O462" s="958"/>
      <c r="P462" s="420"/>
      <c r="Q462" s="420"/>
      <c r="R462" s="420"/>
      <c r="S462" s="420"/>
    </row>
    <row r="463" spans="1:19" hidden="1">
      <c r="A463" s="420"/>
      <c r="B463" s="967" t="str">
        <f>IF($G$9=DULIEU!$P455,DULIEU!$H455,"")</f>
        <v/>
      </c>
      <c r="C463" s="968" t="str">
        <f>IF($G$9=DULIEU!$P455,DULIEU!$D455,"")</f>
        <v/>
      </c>
      <c r="D463" s="967" t="str">
        <f>IF($G$9=DULIEU!$P455,DULIEU!$O455,"")</f>
        <v/>
      </c>
      <c r="E463" s="967" t="str">
        <f>IF($G$8=DULIEU!$V455,DULIEU!$W455,IF($G$8=DULIEU!$W455,DULIEU!$V455,""))</f>
        <v/>
      </c>
      <c r="F463" s="969" t="str">
        <f>IF($G$9=DULIEU!$P455,DULIEU!$T455,"")</f>
        <v/>
      </c>
      <c r="G463" s="969" t="str">
        <f>IF(LEFT($B463,1)="N",DULIEU!$R455,"")</f>
        <v/>
      </c>
      <c r="H463" s="969" t="str">
        <f>IF(LEFT($B463,1)="N",DULIEU!$X455,"")</f>
        <v/>
      </c>
      <c r="I463" s="969" t="str">
        <f>IF(LEFT($B463,1)="X",DULIEU!$S455,"")</f>
        <v/>
      </c>
      <c r="J463" s="969" t="str">
        <f>IF(LEFT($B463,1)="X",DULIEU!$X455,"")</f>
        <v/>
      </c>
      <c r="K463" s="969">
        <f>IF(SUM(G463:J463)=0,0,$K$14+SUM($G$15:G463)-SUM($I$15:I463))</f>
        <v>0</v>
      </c>
      <c r="L463" s="969">
        <f>IF(SUM(G463:J463)=0,0,$L$14+SUM($H$15:H463)-SUM($J$15:J463))</f>
        <v>0</v>
      </c>
      <c r="M463" s="967"/>
      <c r="N463" s="846" t="str">
        <f t="shared" si="7"/>
        <v/>
      </c>
      <c r="O463" s="958"/>
      <c r="P463" s="420"/>
      <c r="Q463" s="420"/>
      <c r="R463" s="420"/>
      <c r="S463" s="420"/>
    </row>
    <row r="464" spans="1:19" hidden="1">
      <c r="A464" s="420"/>
      <c r="B464" s="967" t="str">
        <f>IF($G$9=DULIEU!$P456,DULIEU!$H456,"")</f>
        <v/>
      </c>
      <c r="C464" s="968" t="str">
        <f>IF($G$9=DULIEU!$P456,DULIEU!$D456,"")</f>
        <v/>
      </c>
      <c r="D464" s="967" t="str">
        <f>IF($G$9=DULIEU!$P456,DULIEU!$O456,"")</f>
        <v/>
      </c>
      <c r="E464" s="967" t="str">
        <f>IF($G$8=DULIEU!$V456,DULIEU!$W456,IF($G$8=DULIEU!$W456,DULIEU!$V456,""))</f>
        <v/>
      </c>
      <c r="F464" s="969" t="str">
        <f>IF($G$9=DULIEU!$P456,DULIEU!$T456,"")</f>
        <v/>
      </c>
      <c r="G464" s="969" t="str">
        <f>IF(LEFT($B464,1)="N",DULIEU!$R456,"")</f>
        <v/>
      </c>
      <c r="H464" s="969" t="str">
        <f>IF(LEFT($B464,1)="N",DULIEU!$X456,"")</f>
        <v/>
      </c>
      <c r="I464" s="969" t="str">
        <f>IF(LEFT($B464,1)="X",DULIEU!$S456,"")</f>
        <v/>
      </c>
      <c r="J464" s="969" t="str">
        <f>IF(LEFT($B464,1)="X",DULIEU!$X456,"")</f>
        <v/>
      </c>
      <c r="K464" s="969">
        <f>IF(SUM(G464:J464)=0,0,$K$14+SUM($G$15:G464)-SUM($I$15:I464))</f>
        <v>0</v>
      </c>
      <c r="L464" s="969">
        <f>IF(SUM(G464:J464)=0,0,$L$14+SUM($H$15:H464)-SUM($J$15:J464))</f>
        <v>0</v>
      </c>
      <c r="M464" s="967"/>
      <c r="N464" s="846" t="str">
        <f t="shared" ref="N464:N519" si="8">IF(D464="","","x")</f>
        <v/>
      </c>
      <c r="O464" s="958"/>
      <c r="P464" s="420"/>
      <c r="Q464" s="420"/>
      <c r="R464" s="420"/>
      <c r="S464" s="420"/>
    </row>
    <row r="465" spans="1:19" hidden="1">
      <c r="A465" s="420"/>
      <c r="B465" s="967" t="str">
        <f>IF($G$9=DULIEU!$P457,DULIEU!$H457,"")</f>
        <v/>
      </c>
      <c r="C465" s="968" t="str">
        <f>IF($G$9=DULIEU!$P457,DULIEU!$D457,"")</f>
        <v/>
      </c>
      <c r="D465" s="967" t="str">
        <f>IF($G$9=DULIEU!$P457,DULIEU!$O457,"")</f>
        <v/>
      </c>
      <c r="E465" s="967" t="str">
        <f>IF($G$8=DULIEU!$V457,DULIEU!$W457,IF($G$8=DULIEU!$W457,DULIEU!$V457,""))</f>
        <v/>
      </c>
      <c r="F465" s="969" t="str">
        <f>IF($G$9=DULIEU!$P457,DULIEU!$T457,"")</f>
        <v/>
      </c>
      <c r="G465" s="969" t="str">
        <f>IF(LEFT($B465,1)="N",DULIEU!$R457,"")</f>
        <v/>
      </c>
      <c r="H465" s="969" t="str">
        <f>IF(LEFT($B465,1)="N",DULIEU!$X457,"")</f>
        <v/>
      </c>
      <c r="I465" s="969" t="str">
        <f>IF(LEFT($B465,1)="X",DULIEU!$S457,"")</f>
        <v/>
      </c>
      <c r="J465" s="969" t="str">
        <f>IF(LEFT($B465,1)="X",DULIEU!$X457,"")</f>
        <v/>
      </c>
      <c r="K465" s="969">
        <f>IF(SUM(G465:J465)=0,0,$K$14+SUM($G$15:G465)-SUM($I$15:I465))</f>
        <v>0</v>
      </c>
      <c r="L465" s="969">
        <f>IF(SUM(G465:J465)=0,0,$L$14+SUM($H$15:H465)-SUM($J$15:J465))</f>
        <v>0</v>
      </c>
      <c r="M465" s="967"/>
      <c r="N465" s="846" t="str">
        <f t="shared" si="8"/>
        <v/>
      </c>
      <c r="O465" s="958"/>
      <c r="P465" s="420"/>
      <c r="Q465" s="420"/>
      <c r="R465" s="420"/>
      <c r="S465" s="420"/>
    </row>
    <row r="466" spans="1:19" hidden="1">
      <c r="A466" s="420"/>
      <c r="B466" s="967" t="str">
        <f>IF($G$9=DULIEU!$P458,DULIEU!$H458,"")</f>
        <v/>
      </c>
      <c r="C466" s="968" t="str">
        <f>IF($G$9=DULIEU!$P458,DULIEU!$D458,"")</f>
        <v/>
      </c>
      <c r="D466" s="967" t="str">
        <f>IF($G$9=DULIEU!$P458,DULIEU!$O458,"")</f>
        <v/>
      </c>
      <c r="E466" s="967" t="str">
        <f>IF($G$8=DULIEU!$V458,DULIEU!$W458,IF($G$8=DULIEU!$W458,DULIEU!$V458,""))</f>
        <v/>
      </c>
      <c r="F466" s="969" t="str">
        <f>IF($G$9=DULIEU!$P458,DULIEU!$T458,"")</f>
        <v/>
      </c>
      <c r="G466" s="969" t="str">
        <f>IF(LEFT($B466,1)="N",DULIEU!$R458,"")</f>
        <v/>
      </c>
      <c r="H466" s="969" t="str">
        <f>IF(LEFT($B466,1)="N",DULIEU!$X458,"")</f>
        <v/>
      </c>
      <c r="I466" s="969" t="str">
        <f>IF(LEFT($B466,1)="X",DULIEU!$S458,"")</f>
        <v/>
      </c>
      <c r="J466" s="969" t="str">
        <f>IF(LEFT($B466,1)="X",DULIEU!$X458,"")</f>
        <v/>
      </c>
      <c r="K466" s="969">
        <f>IF(SUM(G466:J466)=0,0,$K$14+SUM($G$15:G466)-SUM($I$15:I466))</f>
        <v>0</v>
      </c>
      <c r="L466" s="969">
        <f>IF(SUM(G466:J466)=0,0,$L$14+SUM($H$15:H466)-SUM($J$15:J466))</f>
        <v>0</v>
      </c>
      <c r="M466" s="967"/>
      <c r="N466" s="846" t="str">
        <f t="shared" si="8"/>
        <v/>
      </c>
      <c r="O466" s="958"/>
      <c r="P466" s="420"/>
      <c r="Q466" s="420"/>
      <c r="R466" s="420"/>
      <c r="S466" s="420"/>
    </row>
    <row r="467" spans="1:19" hidden="1">
      <c r="A467" s="420"/>
      <c r="B467" s="967" t="str">
        <f>IF($G$9=DULIEU!$P459,DULIEU!$H459,"")</f>
        <v/>
      </c>
      <c r="C467" s="968" t="str">
        <f>IF($G$9=DULIEU!$P459,DULIEU!$D459,"")</f>
        <v/>
      </c>
      <c r="D467" s="967" t="str">
        <f>IF($G$9=DULIEU!$P459,DULIEU!$O459,"")</f>
        <v/>
      </c>
      <c r="E467" s="967" t="str">
        <f>IF($G$8=DULIEU!$V459,DULIEU!$W459,IF($G$8=DULIEU!$W459,DULIEU!$V459,""))</f>
        <v/>
      </c>
      <c r="F467" s="969" t="str">
        <f>IF($G$9=DULIEU!$P459,DULIEU!$T459,"")</f>
        <v/>
      </c>
      <c r="G467" s="969" t="str">
        <f>IF(LEFT($B467,1)="N",DULIEU!$R459,"")</f>
        <v/>
      </c>
      <c r="H467" s="969" t="str">
        <f>IF(LEFT($B467,1)="N",DULIEU!$X459,"")</f>
        <v/>
      </c>
      <c r="I467" s="969" t="str">
        <f>IF(LEFT($B467,1)="X",DULIEU!$S459,"")</f>
        <v/>
      </c>
      <c r="J467" s="969" t="str">
        <f>IF(LEFT($B467,1)="X",DULIEU!$X459,"")</f>
        <v/>
      </c>
      <c r="K467" s="969">
        <f>IF(SUM(G467:J467)=0,0,$K$14+SUM($G$15:G467)-SUM($I$15:I467))</f>
        <v>0</v>
      </c>
      <c r="L467" s="969">
        <f>IF(SUM(G467:J467)=0,0,$L$14+SUM($H$15:H467)-SUM($J$15:J467))</f>
        <v>0</v>
      </c>
      <c r="M467" s="967"/>
      <c r="N467" s="846" t="str">
        <f t="shared" si="8"/>
        <v/>
      </c>
      <c r="O467" s="958"/>
      <c r="P467" s="420"/>
      <c r="Q467" s="420"/>
      <c r="R467" s="420"/>
      <c r="S467" s="420"/>
    </row>
    <row r="468" spans="1:19" hidden="1">
      <c r="A468" s="420"/>
      <c r="B468" s="967" t="str">
        <f>IF($G$9=DULIEU!$P460,DULIEU!$H460,"")</f>
        <v/>
      </c>
      <c r="C468" s="968" t="str">
        <f>IF($G$9=DULIEU!$P460,DULIEU!$D460,"")</f>
        <v/>
      </c>
      <c r="D468" s="967" t="str">
        <f>IF($G$9=DULIEU!$P460,DULIEU!$O460,"")</f>
        <v/>
      </c>
      <c r="E468" s="967" t="str">
        <f>IF($G$8=DULIEU!$V460,DULIEU!$W460,IF($G$8=DULIEU!$W460,DULIEU!$V460,""))</f>
        <v/>
      </c>
      <c r="F468" s="969" t="str">
        <f>IF($G$9=DULIEU!$P460,DULIEU!$T460,"")</f>
        <v/>
      </c>
      <c r="G468" s="969" t="str">
        <f>IF(LEFT($B468,1)="N",DULIEU!$R460,"")</f>
        <v/>
      </c>
      <c r="H468" s="969" t="str">
        <f>IF(LEFT($B468,1)="N",DULIEU!$X460,"")</f>
        <v/>
      </c>
      <c r="I468" s="969" t="str">
        <f>IF(LEFT($B468,1)="X",DULIEU!$S460,"")</f>
        <v/>
      </c>
      <c r="J468" s="969" t="str">
        <f>IF(LEFT($B468,1)="X",DULIEU!$X460,"")</f>
        <v/>
      </c>
      <c r="K468" s="969">
        <f>IF(SUM(G468:J468)=0,0,$K$14+SUM($G$15:G468)-SUM($I$15:I468))</f>
        <v>0</v>
      </c>
      <c r="L468" s="969">
        <f>IF(SUM(G468:J468)=0,0,$L$14+SUM($H$15:H468)-SUM($J$15:J468))</f>
        <v>0</v>
      </c>
      <c r="M468" s="967"/>
      <c r="N468" s="846" t="str">
        <f t="shared" si="8"/>
        <v/>
      </c>
      <c r="O468" s="958"/>
      <c r="P468" s="420"/>
      <c r="Q468" s="420"/>
      <c r="R468" s="420"/>
      <c r="S468" s="420"/>
    </row>
    <row r="469" spans="1:19" hidden="1">
      <c r="A469" s="420"/>
      <c r="B469" s="967" t="str">
        <f>IF($G$9=DULIEU!$P461,DULIEU!$H461,"")</f>
        <v/>
      </c>
      <c r="C469" s="968" t="str">
        <f>IF($G$9=DULIEU!$P461,DULIEU!$D461,"")</f>
        <v/>
      </c>
      <c r="D469" s="967" t="str">
        <f>IF($G$9=DULIEU!$P461,DULIEU!$O461,"")</f>
        <v/>
      </c>
      <c r="E469" s="967" t="str">
        <f>IF($G$8=DULIEU!$V461,DULIEU!$W461,IF($G$8=DULIEU!$W461,DULIEU!$V461,""))</f>
        <v/>
      </c>
      <c r="F469" s="969" t="str">
        <f>IF($G$9=DULIEU!$P461,DULIEU!$T461,"")</f>
        <v/>
      </c>
      <c r="G469" s="969" t="str">
        <f>IF(LEFT($B469,1)="N",DULIEU!$R461,"")</f>
        <v/>
      </c>
      <c r="H469" s="969" t="str">
        <f>IF(LEFT($B469,1)="N",DULIEU!$X461,"")</f>
        <v/>
      </c>
      <c r="I469" s="969" t="str">
        <f>IF(LEFT($B469,1)="X",DULIEU!$S461,"")</f>
        <v/>
      </c>
      <c r="J469" s="969" t="str">
        <f>IF(LEFT($B469,1)="X",DULIEU!$X461,"")</f>
        <v/>
      </c>
      <c r="K469" s="969">
        <f>IF(SUM(G469:J469)=0,0,$K$14+SUM($G$15:G469)-SUM($I$15:I469))</f>
        <v>0</v>
      </c>
      <c r="L469" s="969">
        <f>IF(SUM(G469:J469)=0,0,$L$14+SUM($H$15:H469)-SUM($J$15:J469))</f>
        <v>0</v>
      </c>
      <c r="M469" s="967"/>
      <c r="N469" s="846" t="str">
        <f t="shared" si="8"/>
        <v/>
      </c>
      <c r="O469" s="958"/>
      <c r="P469" s="420"/>
      <c r="Q469" s="420"/>
      <c r="R469" s="420"/>
      <c r="S469" s="420"/>
    </row>
    <row r="470" spans="1:19" hidden="1">
      <c r="A470" s="420"/>
      <c r="B470" s="967" t="str">
        <f>IF($G$9=DULIEU!$P462,DULIEU!$H462,"")</f>
        <v/>
      </c>
      <c r="C470" s="968" t="str">
        <f>IF($G$9=DULIEU!$P462,DULIEU!$D462,"")</f>
        <v/>
      </c>
      <c r="D470" s="967" t="str">
        <f>IF($G$9=DULIEU!$P462,DULIEU!$O462,"")</f>
        <v/>
      </c>
      <c r="E470" s="967" t="str">
        <f>IF($G$8=DULIEU!$V462,DULIEU!$W462,IF($G$8=DULIEU!$W462,DULIEU!$V462,""))</f>
        <v/>
      </c>
      <c r="F470" s="969" t="str">
        <f>IF($G$9=DULIEU!$P462,DULIEU!$T462,"")</f>
        <v/>
      </c>
      <c r="G470" s="969" t="str">
        <f>IF(LEFT($B470,1)="N",DULIEU!$R462,"")</f>
        <v/>
      </c>
      <c r="H470" s="969" t="str">
        <f>IF(LEFT($B470,1)="N",DULIEU!$X462,"")</f>
        <v/>
      </c>
      <c r="I470" s="969" t="str">
        <f>IF(LEFT($B470,1)="X",DULIEU!$S462,"")</f>
        <v/>
      </c>
      <c r="J470" s="969" t="str">
        <f>IF(LEFT($B470,1)="X",DULIEU!$X462,"")</f>
        <v/>
      </c>
      <c r="K470" s="969">
        <f>IF(SUM(G470:J470)=0,0,$K$14+SUM($G$15:G470)-SUM($I$15:I470))</f>
        <v>0</v>
      </c>
      <c r="L470" s="969">
        <f>IF(SUM(G470:J470)=0,0,$L$14+SUM($H$15:H470)-SUM($J$15:J470))</f>
        <v>0</v>
      </c>
      <c r="M470" s="967"/>
      <c r="N470" s="846" t="str">
        <f t="shared" si="8"/>
        <v/>
      </c>
      <c r="O470" s="958"/>
      <c r="P470" s="420"/>
      <c r="Q470" s="420"/>
      <c r="R470" s="420"/>
      <c r="S470" s="420"/>
    </row>
    <row r="471" spans="1:19" hidden="1">
      <c r="A471" s="420"/>
      <c r="B471" s="967" t="str">
        <f>IF($G$9=DULIEU!$P463,DULIEU!$H463,"")</f>
        <v/>
      </c>
      <c r="C471" s="968" t="str">
        <f>IF($G$9=DULIEU!$P463,DULIEU!$D463,"")</f>
        <v/>
      </c>
      <c r="D471" s="967" t="str">
        <f>IF($G$9=DULIEU!$P463,DULIEU!$O463,"")</f>
        <v/>
      </c>
      <c r="E471" s="967" t="str">
        <f>IF($G$8=DULIEU!$V463,DULIEU!$W463,IF($G$8=DULIEU!$W463,DULIEU!$V463,""))</f>
        <v/>
      </c>
      <c r="F471" s="969" t="str">
        <f>IF($G$9=DULIEU!$P463,DULIEU!$T463,"")</f>
        <v/>
      </c>
      <c r="G471" s="969" t="str">
        <f>IF(LEFT($B471,1)="N",DULIEU!$R463,"")</f>
        <v/>
      </c>
      <c r="H471" s="969" t="str">
        <f>IF(LEFT($B471,1)="N",DULIEU!$X463,"")</f>
        <v/>
      </c>
      <c r="I471" s="969" t="str">
        <f>IF(LEFT($B471,1)="X",DULIEU!$S463,"")</f>
        <v/>
      </c>
      <c r="J471" s="969" t="str">
        <f>IF(LEFT($B471,1)="X",DULIEU!$X463,"")</f>
        <v/>
      </c>
      <c r="K471" s="969">
        <f>IF(SUM(G471:J471)=0,0,$K$14+SUM($G$15:G471)-SUM($I$15:I471))</f>
        <v>0</v>
      </c>
      <c r="L471" s="969">
        <f>IF(SUM(G471:J471)=0,0,$L$14+SUM($H$15:H471)-SUM($J$15:J471))</f>
        <v>0</v>
      </c>
      <c r="M471" s="967"/>
      <c r="N471" s="846" t="str">
        <f t="shared" si="8"/>
        <v/>
      </c>
      <c r="O471" s="958"/>
      <c r="P471" s="420"/>
      <c r="Q471" s="420"/>
      <c r="R471" s="420"/>
      <c r="S471" s="420"/>
    </row>
    <row r="472" spans="1:19" hidden="1">
      <c r="A472" s="420"/>
      <c r="B472" s="967" t="str">
        <f>IF($G$9=DULIEU!$P464,DULIEU!$H464,"")</f>
        <v/>
      </c>
      <c r="C472" s="968" t="str">
        <f>IF($G$9=DULIEU!$P464,DULIEU!$D464,"")</f>
        <v/>
      </c>
      <c r="D472" s="967" t="str">
        <f>IF($G$9=DULIEU!$P464,DULIEU!$O464,"")</f>
        <v/>
      </c>
      <c r="E472" s="967" t="str">
        <f>IF($G$8=DULIEU!$V464,DULIEU!$W464,IF($G$8=DULIEU!$W464,DULIEU!$V464,""))</f>
        <v/>
      </c>
      <c r="F472" s="969" t="str">
        <f>IF($G$9=DULIEU!$P464,DULIEU!$T464,"")</f>
        <v/>
      </c>
      <c r="G472" s="969" t="str">
        <f>IF(LEFT($B472,1)="N",DULIEU!$R464,"")</f>
        <v/>
      </c>
      <c r="H472" s="969" t="str">
        <f>IF(LEFT($B472,1)="N",DULIEU!$X464,"")</f>
        <v/>
      </c>
      <c r="I472" s="969" t="str">
        <f>IF(LEFT($B472,1)="X",DULIEU!$S464,"")</f>
        <v/>
      </c>
      <c r="J472" s="969" t="str">
        <f>IF(LEFT($B472,1)="X",DULIEU!$X464,"")</f>
        <v/>
      </c>
      <c r="K472" s="969">
        <f>IF(SUM(G472:J472)=0,0,$K$14+SUM($G$15:G472)-SUM($I$15:I472))</f>
        <v>0</v>
      </c>
      <c r="L472" s="969">
        <f>IF(SUM(G472:J472)=0,0,$L$14+SUM($H$15:H472)-SUM($J$15:J472))</f>
        <v>0</v>
      </c>
      <c r="M472" s="967"/>
      <c r="N472" s="846" t="str">
        <f t="shared" si="8"/>
        <v/>
      </c>
      <c r="O472" s="958"/>
      <c r="P472" s="420"/>
      <c r="Q472" s="420"/>
      <c r="R472" s="420"/>
      <c r="S472" s="420"/>
    </row>
    <row r="473" spans="1:19" hidden="1">
      <c r="A473" s="420"/>
      <c r="B473" s="967" t="str">
        <f>IF($G$9=DULIEU!$P465,DULIEU!$H465,"")</f>
        <v/>
      </c>
      <c r="C473" s="968" t="str">
        <f>IF($G$9=DULIEU!$P465,DULIEU!$D465,"")</f>
        <v/>
      </c>
      <c r="D473" s="967" t="str">
        <f>IF($G$9=DULIEU!$P465,DULIEU!$O465,"")</f>
        <v/>
      </c>
      <c r="E473" s="967" t="str">
        <f>IF($G$8=DULIEU!$V465,DULIEU!$W465,IF($G$8=DULIEU!$W465,DULIEU!$V465,""))</f>
        <v/>
      </c>
      <c r="F473" s="969" t="str">
        <f>IF($G$9=DULIEU!$P465,DULIEU!$T465,"")</f>
        <v/>
      </c>
      <c r="G473" s="969" t="str">
        <f>IF(LEFT($B473,1)="N",DULIEU!$R465,"")</f>
        <v/>
      </c>
      <c r="H473" s="969" t="str">
        <f>IF(LEFT($B473,1)="N",DULIEU!$X465,"")</f>
        <v/>
      </c>
      <c r="I473" s="969" t="str">
        <f>IF(LEFT($B473,1)="X",DULIEU!$S465,"")</f>
        <v/>
      </c>
      <c r="J473" s="969" t="str">
        <f>IF(LEFT($B473,1)="X",DULIEU!$X465,"")</f>
        <v/>
      </c>
      <c r="K473" s="969">
        <f>IF(SUM(G473:J473)=0,0,$K$14+SUM($G$15:G473)-SUM($I$15:I473))</f>
        <v>0</v>
      </c>
      <c r="L473" s="969">
        <f>IF(SUM(G473:J473)=0,0,$L$14+SUM($H$15:H473)-SUM($J$15:J473))</f>
        <v>0</v>
      </c>
      <c r="M473" s="967"/>
      <c r="N473" s="846" t="str">
        <f t="shared" si="8"/>
        <v/>
      </c>
      <c r="O473" s="958"/>
      <c r="P473" s="420"/>
      <c r="Q473" s="420"/>
      <c r="R473" s="420"/>
      <c r="S473" s="420"/>
    </row>
    <row r="474" spans="1:19" hidden="1">
      <c r="A474" s="420"/>
      <c r="B474" s="967" t="str">
        <f>IF($G$9=DULIEU!$P466,DULIEU!$H466,"")</f>
        <v/>
      </c>
      <c r="C474" s="968" t="str">
        <f>IF($G$9=DULIEU!$P466,DULIEU!$D466,"")</f>
        <v/>
      </c>
      <c r="D474" s="967" t="str">
        <f>IF($G$9=DULIEU!$P466,DULIEU!$O466,"")</f>
        <v/>
      </c>
      <c r="E474" s="967" t="str">
        <f>IF($G$8=DULIEU!$V466,DULIEU!$W466,IF($G$8=DULIEU!$W466,DULIEU!$V466,""))</f>
        <v/>
      </c>
      <c r="F474" s="969" t="str">
        <f>IF($G$9=DULIEU!$P466,DULIEU!$T466,"")</f>
        <v/>
      </c>
      <c r="G474" s="969" t="str">
        <f>IF(LEFT($B474,1)="N",DULIEU!$R466,"")</f>
        <v/>
      </c>
      <c r="H474" s="969" t="str">
        <f>IF(LEFT($B474,1)="N",DULIEU!$X466,"")</f>
        <v/>
      </c>
      <c r="I474" s="969" t="str">
        <f>IF(LEFT($B474,1)="X",DULIEU!$S466,"")</f>
        <v/>
      </c>
      <c r="J474" s="969" t="str">
        <f>IF(LEFT($B474,1)="X",DULIEU!$X466,"")</f>
        <v/>
      </c>
      <c r="K474" s="969">
        <f>IF(SUM(G474:J474)=0,0,$K$14+SUM($G$15:G474)-SUM($I$15:I474))</f>
        <v>0</v>
      </c>
      <c r="L474" s="969">
        <f>IF(SUM(G474:J474)=0,0,$L$14+SUM($H$15:H474)-SUM($J$15:J474))</f>
        <v>0</v>
      </c>
      <c r="M474" s="967"/>
      <c r="N474" s="846" t="str">
        <f t="shared" si="8"/>
        <v/>
      </c>
      <c r="O474" s="958"/>
      <c r="P474" s="420"/>
      <c r="Q474" s="420"/>
      <c r="R474" s="420"/>
      <c r="S474" s="420"/>
    </row>
    <row r="475" spans="1:19" hidden="1">
      <c r="A475" s="420"/>
      <c r="B475" s="967" t="str">
        <f>IF($G$9=DULIEU!$P467,DULIEU!$H467,"")</f>
        <v/>
      </c>
      <c r="C475" s="968" t="str">
        <f>IF($G$9=DULIEU!$P467,DULIEU!$D467,"")</f>
        <v/>
      </c>
      <c r="D475" s="967" t="str">
        <f>IF($G$9=DULIEU!$P467,DULIEU!$O467,"")</f>
        <v/>
      </c>
      <c r="E475" s="967" t="str">
        <f>IF($G$8=DULIEU!$V467,DULIEU!$W467,IF($G$8=DULIEU!$W467,DULIEU!$V467,""))</f>
        <v/>
      </c>
      <c r="F475" s="969" t="str">
        <f>IF($G$9=DULIEU!$P467,DULIEU!$T467,"")</f>
        <v/>
      </c>
      <c r="G475" s="969" t="str">
        <f>IF(LEFT($B475,1)="N",DULIEU!$R467,"")</f>
        <v/>
      </c>
      <c r="H475" s="969" t="str">
        <f>IF(LEFT($B475,1)="N",DULIEU!$X467,"")</f>
        <v/>
      </c>
      <c r="I475" s="969" t="str">
        <f>IF(LEFT($B475,1)="X",DULIEU!$S467,"")</f>
        <v/>
      </c>
      <c r="J475" s="969" t="str">
        <f>IF(LEFT($B475,1)="X",DULIEU!$X467,"")</f>
        <v/>
      </c>
      <c r="K475" s="969">
        <f>IF(SUM(G475:J475)=0,0,$K$14+SUM($G$15:G475)-SUM($I$15:I475))</f>
        <v>0</v>
      </c>
      <c r="L475" s="969">
        <f>IF(SUM(G475:J475)=0,0,$L$14+SUM($H$15:H475)-SUM($J$15:J475))</f>
        <v>0</v>
      </c>
      <c r="M475" s="967"/>
      <c r="N475" s="846" t="str">
        <f t="shared" si="8"/>
        <v/>
      </c>
      <c r="O475" s="958"/>
      <c r="P475" s="420"/>
      <c r="Q475" s="420"/>
      <c r="R475" s="420"/>
      <c r="S475" s="420"/>
    </row>
    <row r="476" spans="1:19" hidden="1">
      <c r="A476" s="420"/>
      <c r="B476" s="967" t="str">
        <f>IF($G$9=DULIEU!$P468,DULIEU!$H468,"")</f>
        <v/>
      </c>
      <c r="C476" s="968" t="str">
        <f>IF($G$9=DULIEU!$P468,DULIEU!$D468,"")</f>
        <v/>
      </c>
      <c r="D476" s="967" t="str">
        <f>IF($G$9=DULIEU!$P468,DULIEU!$O468,"")</f>
        <v/>
      </c>
      <c r="E476" s="967" t="str">
        <f>IF($G$8=DULIEU!$V468,DULIEU!$W468,IF($G$8=DULIEU!$W468,DULIEU!$V468,""))</f>
        <v/>
      </c>
      <c r="F476" s="969" t="str">
        <f>IF($G$9=DULIEU!$P468,DULIEU!$T468,"")</f>
        <v/>
      </c>
      <c r="G476" s="969" t="str">
        <f>IF(LEFT($B476,1)="N",DULIEU!$R468,"")</f>
        <v/>
      </c>
      <c r="H476" s="969" t="str">
        <f>IF(LEFT($B476,1)="N",DULIEU!$X468,"")</f>
        <v/>
      </c>
      <c r="I476" s="969" t="str">
        <f>IF(LEFT($B476,1)="X",DULIEU!$S468,"")</f>
        <v/>
      </c>
      <c r="J476" s="969" t="str">
        <f>IF(LEFT($B476,1)="X",DULIEU!$X468,"")</f>
        <v/>
      </c>
      <c r="K476" s="969">
        <f>IF(SUM(G476:J476)=0,0,$K$14+SUM($G$15:G476)-SUM($I$15:I476))</f>
        <v>0</v>
      </c>
      <c r="L476" s="969">
        <f>IF(SUM(G476:J476)=0,0,$L$14+SUM($H$15:H476)-SUM($J$15:J476))</f>
        <v>0</v>
      </c>
      <c r="M476" s="967"/>
      <c r="N476" s="846" t="str">
        <f t="shared" si="8"/>
        <v/>
      </c>
      <c r="O476" s="958"/>
      <c r="P476" s="420"/>
      <c r="Q476" s="420"/>
      <c r="R476" s="420"/>
      <c r="S476" s="420"/>
    </row>
    <row r="477" spans="1:19" hidden="1">
      <c r="A477" s="420"/>
      <c r="B477" s="967" t="str">
        <f>IF($G$9=DULIEU!$P469,DULIEU!$H469,"")</f>
        <v/>
      </c>
      <c r="C477" s="968" t="str">
        <f>IF($G$9=DULIEU!$P469,DULIEU!$D469,"")</f>
        <v/>
      </c>
      <c r="D477" s="967" t="str">
        <f>IF($G$9=DULIEU!$P469,DULIEU!$O469,"")</f>
        <v/>
      </c>
      <c r="E477" s="967" t="str">
        <f>IF($G$8=DULIEU!$V469,DULIEU!$W469,IF($G$8=DULIEU!$W469,DULIEU!$V469,""))</f>
        <v/>
      </c>
      <c r="F477" s="969" t="str">
        <f>IF($G$9=DULIEU!$P469,DULIEU!$T469,"")</f>
        <v/>
      </c>
      <c r="G477" s="969" t="str">
        <f>IF(LEFT($B477,1)="N",DULIEU!$R469,"")</f>
        <v/>
      </c>
      <c r="H477" s="969" t="str">
        <f>IF(LEFT($B477,1)="N",DULIEU!$X469,"")</f>
        <v/>
      </c>
      <c r="I477" s="969" t="str">
        <f>IF(LEFT($B477,1)="X",DULIEU!$S469,"")</f>
        <v/>
      </c>
      <c r="J477" s="969" t="str">
        <f>IF(LEFT($B477,1)="X",DULIEU!$X469,"")</f>
        <v/>
      </c>
      <c r="K477" s="969">
        <f>IF(SUM(G477:J477)=0,0,$K$14+SUM($G$15:G477)-SUM($I$15:I477))</f>
        <v>0</v>
      </c>
      <c r="L477" s="969">
        <f>IF(SUM(G477:J477)=0,0,$L$14+SUM($H$15:H477)-SUM($J$15:J477))</f>
        <v>0</v>
      </c>
      <c r="M477" s="967"/>
      <c r="N477" s="846" t="str">
        <f t="shared" si="8"/>
        <v/>
      </c>
      <c r="O477" s="958"/>
      <c r="P477" s="420"/>
      <c r="Q477" s="420"/>
      <c r="R477" s="420"/>
      <c r="S477" s="420"/>
    </row>
    <row r="478" spans="1:19" hidden="1">
      <c r="A478" s="420"/>
      <c r="B478" s="967" t="str">
        <f>IF($G$9=DULIEU!$P470,DULIEU!$H470,"")</f>
        <v/>
      </c>
      <c r="C478" s="968" t="str">
        <f>IF($G$9=DULIEU!$P470,DULIEU!$D470,"")</f>
        <v/>
      </c>
      <c r="D478" s="967" t="str">
        <f>IF($G$9=DULIEU!$P470,DULIEU!$O470,"")</f>
        <v/>
      </c>
      <c r="E478" s="967" t="str">
        <f>IF($G$8=DULIEU!$V470,DULIEU!$W470,IF($G$8=DULIEU!$W470,DULIEU!$V470,""))</f>
        <v/>
      </c>
      <c r="F478" s="969" t="str">
        <f>IF($G$9=DULIEU!$P470,DULIEU!$T470,"")</f>
        <v/>
      </c>
      <c r="G478" s="969" t="str">
        <f>IF(LEFT($B478,1)="N",DULIEU!$R470,"")</f>
        <v/>
      </c>
      <c r="H478" s="969" t="str">
        <f>IF(LEFT($B478,1)="N",DULIEU!$X470,"")</f>
        <v/>
      </c>
      <c r="I478" s="969" t="str">
        <f>IF(LEFT($B478,1)="X",DULIEU!$S470,"")</f>
        <v/>
      </c>
      <c r="J478" s="969" t="str">
        <f>IF(LEFT($B478,1)="X",DULIEU!$X470,"")</f>
        <v/>
      </c>
      <c r="K478" s="969">
        <f>IF(SUM(G478:J478)=0,0,$K$14+SUM($G$15:G478)-SUM($I$15:I478))</f>
        <v>0</v>
      </c>
      <c r="L478" s="969">
        <f>IF(SUM(G478:J478)=0,0,$L$14+SUM($H$15:H478)-SUM($J$15:J478))</f>
        <v>0</v>
      </c>
      <c r="M478" s="967"/>
      <c r="N478" s="846" t="str">
        <f t="shared" si="8"/>
        <v/>
      </c>
      <c r="O478" s="958"/>
      <c r="P478" s="420"/>
      <c r="Q478" s="420"/>
      <c r="R478" s="420"/>
      <c r="S478" s="420"/>
    </row>
    <row r="479" spans="1:19" hidden="1">
      <c r="A479" s="420"/>
      <c r="B479" s="967" t="str">
        <f>IF($G$9=DULIEU!$P471,DULIEU!$H471,"")</f>
        <v/>
      </c>
      <c r="C479" s="968" t="str">
        <f>IF($G$9=DULIEU!$P471,DULIEU!$D471,"")</f>
        <v/>
      </c>
      <c r="D479" s="967" t="str">
        <f>IF($G$9=DULIEU!$P471,DULIEU!$O471,"")</f>
        <v/>
      </c>
      <c r="E479" s="967" t="str">
        <f>IF($G$8=DULIEU!$V471,DULIEU!$W471,IF($G$8=DULIEU!$W471,DULIEU!$V471,""))</f>
        <v/>
      </c>
      <c r="F479" s="969" t="str">
        <f>IF($G$9=DULIEU!$P471,DULIEU!$T471,"")</f>
        <v/>
      </c>
      <c r="G479" s="969" t="str">
        <f>IF(LEFT($B479,1)="N",DULIEU!$R471,"")</f>
        <v/>
      </c>
      <c r="H479" s="969" t="str">
        <f>IF(LEFT($B479,1)="N",DULIEU!$X471,"")</f>
        <v/>
      </c>
      <c r="I479" s="969" t="str">
        <f>IF(LEFT($B479,1)="X",DULIEU!$S471,"")</f>
        <v/>
      </c>
      <c r="J479" s="969" t="str">
        <f>IF(LEFT($B479,1)="X",DULIEU!$X471,"")</f>
        <v/>
      </c>
      <c r="K479" s="969">
        <f>IF(SUM(G479:J479)=0,0,$K$14+SUM($G$15:G479)-SUM($I$15:I479))</f>
        <v>0</v>
      </c>
      <c r="L479" s="969">
        <f>IF(SUM(G479:J479)=0,0,$L$14+SUM($H$15:H479)-SUM($J$15:J479))</f>
        <v>0</v>
      </c>
      <c r="M479" s="967"/>
      <c r="N479" s="846" t="str">
        <f t="shared" si="8"/>
        <v/>
      </c>
      <c r="O479" s="958"/>
      <c r="P479" s="420"/>
      <c r="Q479" s="420"/>
      <c r="R479" s="420"/>
      <c r="S479" s="420"/>
    </row>
    <row r="480" spans="1:19" hidden="1">
      <c r="A480" s="420"/>
      <c r="B480" s="967" t="str">
        <f>IF($G$9=DULIEU!$P472,DULIEU!$H472,"")</f>
        <v/>
      </c>
      <c r="C480" s="968" t="str">
        <f>IF($G$9=DULIEU!$P472,DULIEU!$D472,"")</f>
        <v/>
      </c>
      <c r="D480" s="967" t="str">
        <f>IF($G$9=DULIEU!$P472,DULIEU!$O472,"")</f>
        <v/>
      </c>
      <c r="E480" s="967" t="str">
        <f>IF($G$8=DULIEU!$V472,DULIEU!$W472,IF($G$8=DULIEU!$W472,DULIEU!$V472,""))</f>
        <v/>
      </c>
      <c r="F480" s="969" t="str">
        <f>IF($G$9=DULIEU!$P472,DULIEU!$T472,"")</f>
        <v/>
      </c>
      <c r="G480" s="969" t="str">
        <f>IF(LEFT($B480,1)="N",DULIEU!$R472,"")</f>
        <v/>
      </c>
      <c r="H480" s="969" t="str">
        <f>IF(LEFT($B480,1)="N",DULIEU!$X472,"")</f>
        <v/>
      </c>
      <c r="I480" s="969" t="str">
        <f>IF(LEFT($B480,1)="X",DULIEU!$S472,"")</f>
        <v/>
      </c>
      <c r="J480" s="969" t="str">
        <f>IF(LEFT($B480,1)="X",DULIEU!$X472,"")</f>
        <v/>
      </c>
      <c r="K480" s="969">
        <f>IF(SUM(G480:J480)=0,0,$K$14+SUM($G$15:G480)-SUM($I$15:I480))</f>
        <v>0</v>
      </c>
      <c r="L480" s="969">
        <f>IF(SUM(G480:J480)=0,0,$L$14+SUM($H$15:H480)-SUM($J$15:J480))</f>
        <v>0</v>
      </c>
      <c r="M480" s="967"/>
      <c r="N480" s="846" t="str">
        <f t="shared" si="8"/>
        <v/>
      </c>
      <c r="O480" s="958"/>
      <c r="P480" s="420"/>
      <c r="Q480" s="420"/>
      <c r="R480" s="420"/>
      <c r="S480" s="420"/>
    </row>
    <row r="481" spans="1:19" hidden="1">
      <c r="A481" s="420"/>
      <c r="B481" s="967" t="str">
        <f>IF($G$9=DULIEU!$P473,DULIEU!$H473,"")</f>
        <v/>
      </c>
      <c r="C481" s="968" t="str">
        <f>IF($G$9=DULIEU!$P473,DULIEU!$D473,"")</f>
        <v/>
      </c>
      <c r="D481" s="967" t="str">
        <f>IF($G$9=DULIEU!$P473,DULIEU!$O473,"")</f>
        <v/>
      </c>
      <c r="E481" s="967" t="str">
        <f>IF($G$8=DULIEU!$V473,DULIEU!$W473,IF($G$8=DULIEU!$W473,DULIEU!$V473,""))</f>
        <v/>
      </c>
      <c r="F481" s="969" t="str">
        <f>IF($G$9=DULIEU!$P473,DULIEU!$T473,"")</f>
        <v/>
      </c>
      <c r="G481" s="969" t="str">
        <f>IF(LEFT($B481,1)="N",DULIEU!$R473,"")</f>
        <v/>
      </c>
      <c r="H481" s="969" t="str">
        <f>IF(LEFT($B481,1)="N",DULIEU!$X473,"")</f>
        <v/>
      </c>
      <c r="I481" s="969" t="str">
        <f>IF(LEFT($B481,1)="X",DULIEU!$S473,"")</f>
        <v/>
      </c>
      <c r="J481" s="969" t="str">
        <f>IF(LEFT($B481,1)="X",DULIEU!$X473,"")</f>
        <v/>
      </c>
      <c r="K481" s="969">
        <f>IF(SUM(G481:J481)=0,0,$K$14+SUM($G$15:G481)-SUM($I$15:I481))</f>
        <v>0</v>
      </c>
      <c r="L481" s="969">
        <f>IF(SUM(G481:J481)=0,0,$L$14+SUM($H$15:H481)-SUM($J$15:J481))</f>
        <v>0</v>
      </c>
      <c r="M481" s="967"/>
      <c r="N481" s="846" t="str">
        <f t="shared" si="8"/>
        <v/>
      </c>
      <c r="O481" s="958"/>
      <c r="P481" s="420"/>
      <c r="Q481" s="420"/>
      <c r="R481" s="420"/>
      <c r="S481" s="420"/>
    </row>
    <row r="482" spans="1:19" hidden="1">
      <c r="A482" s="420"/>
      <c r="B482" s="967" t="str">
        <f>IF($G$9=DULIEU!$P474,DULIEU!$H474,"")</f>
        <v/>
      </c>
      <c r="C482" s="968" t="str">
        <f>IF($G$9=DULIEU!$P474,DULIEU!$D474,"")</f>
        <v/>
      </c>
      <c r="D482" s="967" t="str">
        <f>IF($G$9=DULIEU!$P474,DULIEU!$O474,"")</f>
        <v/>
      </c>
      <c r="E482" s="967" t="str">
        <f>IF($G$8=DULIEU!$V474,DULIEU!$W474,IF($G$8=DULIEU!$W474,DULIEU!$V474,""))</f>
        <v/>
      </c>
      <c r="F482" s="969" t="str">
        <f>IF($G$9=DULIEU!$P474,DULIEU!$T474,"")</f>
        <v/>
      </c>
      <c r="G482" s="969" t="str">
        <f>IF(LEFT($B482,1)="N",DULIEU!$R474,"")</f>
        <v/>
      </c>
      <c r="H482" s="969" t="str">
        <f>IF(LEFT($B482,1)="N",DULIEU!$X474,"")</f>
        <v/>
      </c>
      <c r="I482" s="969" t="str">
        <f>IF(LEFT($B482,1)="X",DULIEU!$S474,"")</f>
        <v/>
      </c>
      <c r="J482" s="969" t="str">
        <f>IF(LEFT($B482,1)="X",DULIEU!$X474,"")</f>
        <v/>
      </c>
      <c r="K482" s="969">
        <f>IF(SUM(G482:J482)=0,0,$K$14+SUM($G$15:G482)-SUM($I$15:I482))</f>
        <v>0</v>
      </c>
      <c r="L482" s="969">
        <f>IF(SUM(G482:J482)=0,0,$L$14+SUM($H$15:H482)-SUM($J$15:J482))</f>
        <v>0</v>
      </c>
      <c r="M482" s="967"/>
      <c r="N482" s="846" t="str">
        <f t="shared" si="8"/>
        <v/>
      </c>
      <c r="O482" s="958"/>
      <c r="P482" s="420"/>
      <c r="Q482" s="420"/>
      <c r="R482" s="420"/>
      <c r="S482" s="420"/>
    </row>
    <row r="483" spans="1:19" hidden="1">
      <c r="A483" s="420"/>
      <c r="B483" s="967" t="str">
        <f>IF($G$9=DULIEU!$P475,DULIEU!$H475,"")</f>
        <v/>
      </c>
      <c r="C483" s="968" t="str">
        <f>IF($G$9=DULIEU!$P475,DULIEU!$D475,"")</f>
        <v/>
      </c>
      <c r="D483" s="967" t="str">
        <f>IF($G$9=DULIEU!$P475,DULIEU!$O475,"")</f>
        <v/>
      </c>
      <c r="E483" s="967" t="str">
        <f>IF($G$8=DULIEU!$V475,DULIEU!$W475,IF($G$8=DULIEU!$W475,DULIEU!$V475,""))</f>
        <v/>
      </c>
      <c r="F483" s="969" t="str">
        <f>IF($G$9=DULIEU!$P475,DULIEU!$T475,"")</f>
        <v/>
      </c>
      <c r="G483" s="969" t="str">
        <f>IF(LEFT($B483,1)="N",DULIEU!$R475,"")</f>
        <v/>
      </c>
      <c r="H483" s="969" t="str">
        <f>IF(LEFT($B483,1)="N",DULIEU!$X475,"")</f>
        <v/>
      </c>
      <c r="I483" s="969" t="str">
        <f>IF(LEFT($B483,1)="X",DULIEU!$S475,"")</f>
        <v/>
      </c>
      <c r="J483" s="969" t="str">
        <f>IF(LEFT($B483,1)="X",DULIEU!$X475,"")</f>
        <v/>
      </c>
      <c r="K483" s="969">
        <f>IF(SUM(G483:J483)=0,0,$K$14+SUM($G$15:G483)-SUM($I$15:I483))</f>
        <v>0</v>
      </c>
      <c r="L483" s="969">
        <f>IF(SUM(G483:J483)=0,0,$L$14+SUM($H$15:H483)-SUM($J$15:J483))</f>
        <v>0</v>
      </c>
      <c r="M483" s="967"/>
      <c r="N483" s="846" t="str">
        <f t="shared" si="8"/>
        <v/>
      </c>
      <c r="O483" s="958"/>
      <c r="P483" s="420"/>
      <c r="Q483" s="420"/>
      <c r="R483" s="420"/>
      <c r="S483" s="420"/>
    </row>
    <row r="484" spans="1:19" hidden="1">
      <c r="A484" s="420"/>
      <c r="B484" s="967" t="str">
        <f>IF($G$9=DULIEU!$P476,DULIEU!$H476,"")</f>
        <v/>
      </c>
      <c r="C484" s="968" t="str">
        <f>IF($G$9=DULIEU!$P476,DULIEU!$D476,"")</f>
        <v/>
      </c>
      <c r="D484" s="967" t="str">
        <f>IF($G$9=DULIEU!$P476,DULIEU!$O476,"")</f>
        <v/>
      </c>
      <c r="E484" s="967" t="str">
        <f>IF($G$8=DULIEU!$V476,DULIEU!$W476,IF($G$8=DULIEU!$W476,DULIEU!$V476,""))</f>
        <v/>
      </c>
      <c r="F484" s="969" t="str">
        <f>IF($G$9=DULIEU!$P476,DULIEU!$T476,"")</f>
        <v/>
      </c>
      <c r="G484" s="969" t="str">
        <f>IF(LEFT($B484,1)="N",DULIEU!$R476,"")</f>
        <v/>
      </c>
      <c r="H484" s="969" t="str">
        <f>IF(LEFT($B484,1)="N",DULIEU!$X476,"")</f>
        <v/>
      </c>
      <c r="I484" s="969" t="str">
        <f>IF(LEFT($B484,1)="X",DULIEU!$S476,"")</f>
        <v/>
      </c>
      <c r="J484" s="969" t="str">
        <f>IF(LEFT($B484,1)="X",DULIEU!$X476,"")</f>
        <v/>
      </c>
      <c r="K484" s="969">
        <f>IF(SUM(G484:J484)=0,0,$K$14+SUM($G$15:G484)-SUM($I$15:I484))</f>
        <v>0</v>
      </c>
      <c r="L484" s="969">
        <f>IF(SUM(G484:J484)=0,0,$L$14+SUM($H$15:H484)-SUM($J$15:J484))</f>
        <v>0</v>
      </c>
      <c r="M484" s="967"/>
      <c r="N484" s="846" t="str">
        <f t="shared" si="8"/>
        <v/>
      </c>
      <c r="O484" s="958"/>
      <c r="P484" s="420"/>
      <c r="Q484" s="420"/>
      <c r="R484" s="420"/>
      <c r="S484" s="420"/>
    </row>
    <row r="485" spans="1:19" hidden="1">
      <c r="A485" s="420"/>
      <c r="B485" s="967" t="str">
        <f>IF($G$9=DULIEU!$P477,DULIEU!$H477,"")</f>
        <v/>
      </c>
      <c r="C485" s="968" t="str">
        <f>IF($G$9=DULIEU!$P477,DULIEU!$D477,"")</f>
        <v/>
      </c>
      <c r="D485" s="967" t="str">
        <f>IF($G$9=DULIEU!$P477,DULIEU!$O477,"")</f>
        <v/>
      </c>
      <c r="E485" s="967" t="str">
        <f>IF($G$8=DULIEU!$V477,DULIEU!$W477,IF($G$8=DULIEU!$W477,DULIEU!$V477,""))</f>
        <v/>
      </c>
      <c r="F485" s="969" t="str">
        <f>IF($G$9=DULIEU!$P477,DULIEU!$T477,"")</f>
        <v/>
      </c>
      <c r="G485" s="969" t="str">
        <f>IF(LEFT($B485,1)="N",DULIEU!$R477,"")</f>
        <v/>
      </c>
      <c r="H485" s="969" t="str">
        <f>IF(LEFT($B485,1)="N",DULIEU!$X477,"")</f>
        <v/>
      </c>
      <c r="I485" s="969" t="str">
        <f>IF(LEFT($B485,1)="X",DULIEU!$S477,"")</f>
        <v/>
      </c>
      <c r="J485" s="969" t="str">
        <f>IF(LEFT($B485,1)="X",DULIEU!$X477,"")</f>
        <v/>
      </c>
      <c r="K485" s="969">
        <f>IF(SUM(G485:J485)=0,0,$K$14+SUM($G$15:G485)-SUM($I$15:I485))</f>
        <v>0</v>
      </c>
      <c r="L485" s="969">
        <f>IF(SUM(G485:J485)=0,0,$L$14+SUM($H$15:H485)-SUM($J$15:J485))</f>
        <v>0</v>
      </c>
      <c r="M485" s="967"/>
      <c r="N485" s="846" t="str">
        <f t="shared" si="8"/>
        <v/>
      </c>
      <c r="O485" s="958"/>
      <c r="P485" s="420"/>
      <c r="Q485" s="420"/>
      <c r="R485" s="420"/>
      <c r="S485" s="420"/>
    </row>
    <row r="486" spans="1:19" hidden="1">
      <c r="A486" s="420"/>
      <c r="B486" s="967" t="str">
        <f>IF($G$9=DULIEU!$P478,DULIEU!$H478,"")</f>
        <v/>
      </c>
      <c r="C486" s="968" t="str">
        <f>IF($G$9=DULIEU!$P478,DULIEU!$D478,"")</f>
        <v/>
      </c>
      <c r="D486" s="967" t="str">
        <f>IF($G$9=DULIEU!$P478,DULIEU!$O478,"")</f>
        <v/>
      </c>
      <c r="E486" s="967" t="str">
        <f>IF($G$8=DULIEU!$V478,DULIEU!$W478,IF($G$8=DULIEU!$W478,DULIEU!$V478,""))</f>
        <v/>
      </c>
      <c r="F486" s="969" t="str">
        <f>IF($G$9=DULIEU!$P478,DULIEU!$T478,"")</f>
        <v/>
      </c>
      <c r="G486" s="969" t="str">
        <f>IF(LEFT($B486,1)="N",DULIEU!$R478,"")</f>
        <v/>
      </c>
      <c r="H486" s="969" t="str">
        <f>IF(LEFT($B486,1)="N",DULIEU!$X478,"")</f>
        <v/>
      </c>
      <c r="I486" s="969" t="str">
        <f>IF(LEFT($B486,1)="X",DULIEU!$S478,"")</f>
        <v/>
      </c>
      <c r="J486" s="969" t="str">
        <f>IF(LEFT($B486,1)="X",DULIEU!$X478,"")</f>
        <v/>
      </c>
      <c r="K486" s="969">
        <f>IF(SUM(G486:J486)=0,0,$K$14+SUM($G$15:G486)-SUM($I$15:I486))</f>
        <v>0</v>
      </c>
      <c r="L486" s="969">
        <f>IF(SUM(G486:J486)=0,0,$L$14+SUM($H$15:H486)-SUM($J$15:J486))</f>
        <v>0</v>
      </c>
      <c r="M486" s="967"/>
      <c r="N486" s="846" t="str">
        <f t="shared" si="8"/>
        <v/>
      </c>
      <c r="O486" s="958"/>
      <c r="P486" s="420"/>
      <c r="Q486" s="420"/>
      <c r="R486" s="420"/>
      <c r="S486" s="420"/>
    </row>
    <row r="487" spans="1:19" hidden="1">
      <c r="A487" s="420"/>
      <c r="B487" s="967" t="str">
        <f>IF($G$9=DULIEU!$P479,DULIEU!$H479,"")</f>
        <v/>
      </c>
      <c r="C487" s="968" t="str">
        <f>IF($G$9=DULIEU!$P479,DULIEU!$D479,"")</f>
        <v/>
      </c>
      <c r="D487" s="967" t="str">
        <f>IF($G$9=DULIEU!$P479,DULIEU!$O479,"")</f>
        <v/>
      </c>
      <c r="E487" s="967" t="str">
        <f>IF($G$8=DULIEU!$V479,DULIEU!$W479,IF($G$8=DULIEU!$W479,DULIEU!$V479,""))</f>
        <v/>
      </c>
      <c r="F487" s="969" t="str">
        <f>IF($G$9=DULIEU!$P479,DULIEU!$T479,"")</f>
        <v/>
      </c>
      <c r="G487" s="969" t="str">
        <f>IF(LEFT($B487,1)="N",DULIEU!$R479,"")</f>
        <v/>
      </c>
      <c r="H487" s="969" t="str">
        <f>IF(LEFT($B487,1)="N",DULIEU!$X479,"")</f>
        <v/>
      </c>
      <c r="I487" s="969" t="str">
        <f>IF(LEFT($B487,1)="X",DULIEU!$S479,"")</f>
        <v/>
      </c>
      <c r="J487" s="969" t="str">
        <f>IF(LEFT($B487,1)="X",DULIEU!$X479,"")</f>
        <v/>
      </c>
      <c r="K487" s="969">
        <f>IF(SUM(G487:J487)=0,0,$K$14+SUM($G$15:G487)-SUM($I$15:I487))</f>
        <v>0</v>
      </c>
      <c r="L487" s="969">
        <f>IF(SUM(G487:J487)=0,0,$L$14+SUM($H$15:H487)-SUM($J$15:J487))</f>
        <v>0</v>
      </c>
      <c r="M487" s="967"/>
      <c r="N487" s="846" t="str">
        <f t="shared" si="8"/>
        <v/>
      </c>
      <c r="O487" s="958"/>
      <c r="P487" s="420"/>
      <c r="Q487" s="420"/>
      <c r="R487" s="420"/>
      <c r="S487" s="420"/>
    </row>
    <row r="488" spans="1:19" hidden="1">
      <c r="A488" s="420"/>
      <c r="B488" s="967" t="str">
        <f>IF($G$9=DULIEU!$P480,DULIEU!$H480,"")</f>
        <v/>
      </c>
      <c r="C488" s="968" t="str">
        <f>IF($G$9=DULIEU!$P480,DULIEU!$D480,"")</f>
        <v/>
      </c>
      <c r="D488" s="967" t="str">
        <f>IF($G$9=DULIEU!$P480,DULIEU!$O480,"")</f>
        <v/>
      </c>
      <c r="E488" s="967" t="str">
        <f>IF($G$8=DULIEU!$V480,DULIEU!$W480,IF($G$8=DULIEU!$W480,DULIEU!$V480,""))</f>
        <v/>
      </c>
      <c r="F488" s="969" t="str">
        <f>IF($G$9=DULIEU!$P480,DULIEU!$T480,"")</f>
        <v/>
      </c>
      <c r="G488" s="969" t="str">
        <f>IF(LEFT($B488,1)="N",DULIEU!$R480,"")</f>
        <v/>
      </c>
      <c r="H488" s="969" t="str">
        <f>IF(LEFT($B488,1)="N",DULIEU!$X480,"")</f>
        <v/>
      </c>
      <c r="I488" s="969" t="str">
        <f>IF(LEFT($B488,1)="X",DULIEU!$S480,"")</f>
        <v/>
      </c>
      <c r="J488" s="969" t="str">
        <f>IF(LEFT($B488,1)="X",DULIEU!$X480,"")</f>
        <v/>
      </c>
      <c r="K488" s="969">
        <f>IF(SUM(G488:J488)=0,0,$K$14+SUM($G$15:G488)-SUM($I$15:I488))</f>
        <v>0</v>
      </c>
      <c r="L488" s="969">
        <f>IF(SUM(G488:J488)=0,0,$L$14+SUM($H$15:H488)-SUM($J$15:J488))</f>
        <v>0</v>
      </c>
      <c r="M488" s="967"/>
      <c r="N488" s="846" t="str">
        <f t="shared" si="8"/>
        <v/>
      </c>
      <c r="O488" s="958"/>
      <c r="P488" s="420"/>
      <c r="Q488" s="420"/>
      <c r="R488" s="420"/>
      <c r="S488" s="420"/>
    </row>
    <row r="489" spans="1:19" hidden="1">
      <c r="A489" s="420"/>
      <c r="B489" s="967" t="str">
        <f>IF($G$9=DULIEU!$P481,DULIEU!$H481,"")</f>
        <v/>
      </c>
      <c r="C489" s="968" t="str">
        <f>IF($G$9=DULIEU!$P481,DULIEU!$D481,"")</f>
        <v/>
      </c>
      <c r="D489" s="967" t="str">
        <f>IF($G$9=DULIEU!$P481,DULIEU!$O481,"")</f>
        <v/>
      </c>
      <c r="E489" s="967" t="str">
        <f>IF($G$8=DULIEU!$V481,DULIEU!$W481,IF($G$8=DULIEU!$W481,DULIEU!$V481,""))</f>
        <v/>
      </c>
      <c r="F489" s="969" t="str">
        <f>IF($G$9=DULIEU!$P481,DULIEU!$T481,"")</f>
        <v/>
      </c>
      <c r="G489" s="969" t="str">
        <f>IF(LEFT($B489,1)="N",DULIEU!$R481,"")</f>
        <v/>
      </c>
      <c r="H489" s="969" t="str">
        <f>IF(LEFT($B489,1)="N",DULIEU!$X481,"")</f>
        <v/>
      </c>
      <c r="I489" s="969" t="str">
        <f>IF(LEFT($B489,1)="X",DULIEU!$S481,"")</f>
        <v/>
      </c>
      <c r="J489" s="969" t="str">
        <f>IF(LEFT($B489,1)="X",DULIEU!$X481,"")</f>
        <v/>
      </c>
      <c r="K489" s="969">
        <f>IF(SUM(G489:J489)=0,0,$K$14+SUM($G$15:G489)-SUM($I$15:I489))</f>
        <v>0</v>
      </c>
      <c r="L489" s="969">
        <f>IF(SUM(G489:J489)=0,0,$L$14+SUM($H$15:H489)-SUM($J$15:J489))</f>
        <v>0</v>
      </c>
      <c r="M489" s="967"/>
      <c r="N489" s="846" t="str">
        <f t="shared" si="8"/>
        <v/>
      </c>
      <c r="O489" s="958"/>
      <c r="P489" s="420"/>
      <c r="Q489" s="420"/>
      <c r="R489" s="420"/>
      <c r="S489" s="420"/>
    </row>
    <row r="490" spans="1:19" hidden="1">
      <c r="A490" s="420"/>
      <c r="B490" s="967" t="str">
        <f>IF($G$9=DULIEU!$P482,DULIEU!$H482,"")</f>
        <v/>
      </c>
      <c r="C490" s="968" t="str">
        <f>IF($G$9=DULIEU!$P482,DULIEU!$D482,"")</f>
        <v/>
      </c>
      <c r="D490" s="967" t="str">
        <f>IF($G$9=DULIEU!$P482,DULIEU!$O482,"")</f>
        <v/>
      </c>
      <c r="E490" s="967" t="str">
        <f>IF($G$8=DULIEU!$V482,DULIEU!$W482,IF($G$8=DULIEU!$W482,DULIEU!$V482,""))</f>
        <v/>
      </c>
      <c r="F490" s="969" t="str">
        <f>IF($G$9=DULIEU!$P482,DULIEU!$T482,"")</f>
        <v/>
      </c>
      <c r="G490" s="969" t="str">
        <f>IF(LEFT($B490,1)="N",DULIEU!$R482,"")</f>
        <v/>
      </c>
      <c r="H490" s="969" t="str">
        <f>IF(LEFT($B490,1)="N",DULIEU!$X482,"")</f>
        <v/>
      </c>
      <c r="I490" s="969" t="str">
        <f>IF(LEFT($B490,1)="X",DULIEU!$S482,"")</f>
        <v/>
      </c>
      <c r="J490" s="969" t="str">
        <f>IF(LEFT($B490,1)="X",DULIEU!$X482,"")</f>
        <v/>
      </c>
      <c r="K490" s="969">
        <f>IF(SUM(G490:J490)=0,0,$K$14+SUM($G$15:G490)-SUM($I$15:I490))</f>
        <v>0</v>
      </c>
      <c r="L490" s="969">
        <f>IF(SUM(G490:J490)=0,0,$L$14+SUM($H$15:H490)-SUM($J$15:J490))</f>
        <v>0</v>
      </c>
      <c r="M490" s="967"/>
      <c r="N490" s="846" t="str">
        <f t="shared" si="8"/>
        <v/>
      </c>
      <c r="O490" s="958"/>
      <c r="P490" s="420"/>
      <c r="Q490" s="420"/>
      <c r="R490" s="420"/>
      <c r="S490" s="420"/>
    </row>
    <row r="491" spans="1:19" hidden="1">
      <c r="A491" s="420"/>
      <c r="B491" s="967" t="str">
        <f>IF($G$9=DULIEU!$P483,DULIEU!$H483,"")</f>
        <v/>
      </c>
      <c r="C491" s="968" t="str">
        <f>IF($G$9=DULIEU!$P483,DULIEU!$D483,"")</f>
        <v/>
      </c>
      <c r="D491" s="967" t="str">
        <f>IF($G$9=DULIEU!$P483,DULIEU!$O483,"")</f>
        <v/>
      </c>
      <c r="E491" s="967" t="str">
        <f>IF($G$8=DULIEU!$V483,DULIEU!$W483,IF($G$8=DULIEU!$W483,DULIEU!$V483,""))</f>
        <v/>
      </c>
      <c r="F491" s="969" t="str">
        <f>IF($G$9=DULIEU!$P483,DULIEU!$T483,"")</f>
        <v/>
      </c>
      <c r="G491" s="969" t="str">
        <f>IF(LEFT($B491,1)="N",DULIEU!$R483,"")</f>
        <v/>
      </c>
      <c r="H491" s="969" t="str">
        <f>IF(LEFT($B491,1)="N",DULIEU!$X483,"")</f>
        <v/>
      </c>
      <c r="I491" s="969" t="str">
        <f>IF(LEFT($B491,1)="X",DULIEU!$S483,"")</f>
        <v/>
      </c>
      <c r="J491" s="969" t="str">
        <f>IF(LEFT($B491,1)="X",DULIEU!$X483,"")</f>
        <v/>
      </c>
      <c r="K491" s="969">
        <f>IF(SUM(G491:J491)=0,0,$K$14+SUM($G$15:G491)-SUM($I$15:I491))</f>
        <v>0</v>
      </c>
      <c r="L491" s="969">
        <f>IF(SUM(G491:J491)=0,0,$L$14+SUM($H$15:H491)-SUM($J$15:J491))</f>
        <v>0</v>
      </c>
      <c r="M491" s="967"/>
      <c r="N491" s="846" t="str">
        <f t="shared" si="8"/>
        <v/>
      </c>
      <c r="O491" s="958"/>
      <c r="P491" s="420"/>
      <c r="Q491" s="420"/>
      <c r="R491" s="420"/>
      <c r="S491" s="420"/>
    </row>
    <row r="492" spans="1:19" hidden="1">
      <c r="A492" s="420"/>
      <c r="B492" s="967" t="str">
        <f>IF($G$9=DULIEU!$P484,DULIEU!$H484,"")</f>
        <v/>
      </c>
      <c r="C492" s="968" t="str">
        <f>IF($G$9=DULIEU!$P484,DULIEU!$D484,"")</f>
        <v/>
      </c>
      <c r="D492" s="967" t="str">
        <f>IF($G$9=DULIEU!$P484,DULIEU!$O484,"")</f>
        <v/>
      </c>
      <c r="E492" s="967" t="str">
        <f>IF($G$8=DULIEU!$V484,DULIEU!$W484,IF($G$8=DULIEU!$W484,DULIEU!$V484,""))</f>
        <v/>
      </c>
      <c r="F492" s="969" t="str">
        <f>IF($G$9=DULIEU!$P484,DULIEU!$T484,"")</f>
        <v/>
      </c>
      <c r="G492" s="969" t="str">
        <f>IF(LEFT($B492,1)="N",DULIEU!$R484,"")</f>
        <v/>
      </c>
      <c r="H492" s="969" t="str">
        <f>IF(LEFT($B492,1)="N",DULIEU!$X484,"")</f>
        <v/>
      </c>
      <c r="I492" s="969" t="str">
        <f>IF(LEFT($B492,1)="X",DULIEU!$S484,"")</f>
        <v/>
      </c>
      <c r="J492" s="969" t="str">
        <f>IF(LEFT($B492,1)="X",DULIEU!$X484,"")</f>
        <v/>
      </c>
      <c r="K492" s="969">
        <f>IF(SUM(G492:J492)=0,0,$K$14+SUM($G$15:G492)-SUM($I$15:I492))</f>
        <v>0</v>
      </c>
      <c r="L492" s="969">
        <f>IF(SUM(G492:J492)=0,0,$L$14+SUM($H$15:H492)-SUM($J$15:J492))</f>
        <v>0</v>
      </c>
      <c r="M492" s="967"/>
      <c r="N492" s="846" t="str">
        <f t="shared" si="8"/>
        <v/>
      </c>
      <c r="O492" s="958"/>
      <c r="P492" s="420"/>
      <c r="Q492" s="420"/>
      <c r="R492" s="420"/>
      <c r="S492" s="420"/>
    </row>
    <row r="493" spans="1:19" hidden="1">
      <c r="A493" s="420"/>
      <c r="B493" s="967" t="str">
        <f>IF($G$9=DULIEU!$P485,DULIEU!$H485,"")</f>
        <v/>
      </c>
      <c r="C493" s="968" t="str">
        <f>IF($G$9=DULIEU!$P485,DULIEU!$D485,"")</f>
        <v/>
      </c>
      <c r="D493" s="967" t="str">
        <f>IF($G$9=DULIEU!$P485,DULIEU!$O485,"")</f>
        <v/>
      </c>
      <c r="E493" s="967" t="str">
        <f>IF($G$8=DULIEU!$V485,DULIEU!$W485,IF($G$8=DULIEU!$W485,DULIEU!$V485,""))</f>
        <v/>
      </c>
      <c r="F493" s="969" t="str">
        <f>IF($G$9=DULIEU!$P485,DULIEU!$T485,"")</f>
        <v/>
      </c>
      <c r="G493" s="969" t="str">
        <f>IF(LEFT($B493,1)="N",DULIEU!$R485,"")</f>
        <v/>
      </c>
      <c r="H493" s="969" t="str">
        <f>IF(LEFT($B493,1)="N",DULIEU!$X485,"")</f>
        <v/>
      </c>
      <c r="I493" s="969" t="str">
        <f>IF(LEFT($B493,1)="X",DULIEU!$S485,"")</f>
        <v/>
      </c>
      <c r="J493" s="969" t="str">
        <f>IF(LEFT($B493,1)="X",DULIEU!$X485,"")</f>
        <v/>
      </c>
      <c r="K493" s="969">
        <f>IF(SUM(G493:J493)=0,0,$K$14+SUM($G$15:G493)-SUM($I$15:I493))</f>
        <v>0</v>
      </c>
      <c r="L493" s="969">
        <f>IF(SUM(G493:J493)=0,0,$L$14+SUM($H$15:H493)-SUM($J$15:J493))</f>
        <v>0</v>
      </c>
      <c r="M493" s="967"/>
      <c r="N493" s="846" t="str">
        <f t="shared" si="8"/>
        <v/>
      </c>
      <c r="O493" s="958"/>
      <c r="P493" s="420"/>
      <c r="Q493" s="420"/>
      <c r="R493" s="420"/>
      <c r="S493" s="420"/>
    </row>
    <row r="494" spans="1:19" hidden="1">
      <c r="A494" s="420"/>
      <c r="B494" s="967" t="str">
        <f>IF($G$9=DULIEU!$P486,DULIEU!$H486,"")</f>
        <v/>
      </c>
      <c r="C494" s="968" t="str">
        <f>IF($G$9=DULIEU!$P486,DULIEU!$D486,"")</f>
        <v/>
      </c>
      <c r="D494" s="967" t="str">
        <f>IF($G$9=DULIEU!$P486,DULIEU!$O486,"")</f>
        <v/>
      </c>
      <c r="E494" s="967" t="str">
        <f>IF($G$8=DULIEU!$V486,DULIEU!$W486,IF($G$8=DULIEU!$W486,DULIEU!$V486,""))</f>
        <v/>
      </c>
      <c r="F494" s="969" t="str">
        <f>IF($G$9=DULIEU!$P486,DULIEU!$T486,"")</f>
        <v/>
      </c>
      <c r="G494" s="969" t="str">
        <f>IF(LEFT($B494,1)="N",DULIEU!$R486,"")</f>
        <v/>
      </c>
      <c r="H494" s="969" t="str">
        <f>IF(LEFT($B494,1)="N",DULIEU!$X486,"")</f>
        <v/>
      </c>
      <c r="I494" s="969" t="str">
        <f>IF(LEFT($B494,1)="X",DULIEU!$S486,"")</f>
        <v/>
      </c>
      <c r="J494" s="969" t="str">
        <f>IF(LEFT($B494,1)="X",DULIEU!$X486,"")</f>
        <v/>
      </c>
      <c r="K494" s="969">
        <f>IF(SUM(G494:J494)=0,0,$K$14+SUM($G$15:G494)-SUM($I$15:I494))</f>
        <v>0</v>
      </c>
      <c r="L494" s="969">
        <f>IF(SUM(G494:J494)=0,0,$L$14+SUM($H$15:H494)-SUM($J$15:J494))</f>
        <v>0</v>
      </c>
      <c r="M494" s="967"/>
      <c r="N494" s="846" t="str">
        <f t="shared" si="8"/>
        <v/>
      </c>
      <c r="O494" s="958"/>
      <c r="P494" s="420"/>
      <c r="Q494" s="420"/>
      <c r="R494" s="420"/>
      <c r="S494" s="420"/>
    </row>
    <row r="495" spans="1:19" hidden="1">
      <c r="A495" s="420"/>
      <c r="B495" s="967" t="str">
        <f>IF($G$9=DULIEU!$P487,DULIEU!$H487,"")</f>
        <v/>
      </c>
      <c r="C495" s="968" t="str">
        <f>IF($G$9=DULIEU!$P487,DULIEU!$D487,"")</f>
        <v/>
      </c>
      <c r="D495" s="967" t="str">
        <f>IF($G$9=DULIEU!$P487,DULIEU!$O487,"")</f>
        <v/>
      </c>
      <c r="E495" s="967" t="str">
        <f>IF($G$8=DULIEU!$V487,DULIEU!$W487,IF($G$8=DULIEU!$W487,DULIEU!$V487,""))</f>
        <v/>
      </c>
      <c r="F495" s="969" t="str">
        <f>IF($G$9=DULIEU!$P487,DULIEU!$T487,"")</f>
        <v/>
      </c>
      <c r="G495" s="969" t="str">
        <f>IF(LEFT($B495,1)="N",DULIEU!$R487,"")</f>
        <v/>
      </c>
      <c r="H495" s="969" t="str">
        <f>IF(LEFT($B495,1)="N",DULIEU!$X487,"")</f>
        <v/>
      </c>
      <c r="I495" s="969" t="str">
        <f>IF(LEFT($B495,1)="X",DULIEU!$S487,"")</f>
        <v/>
      </c>
      <c r="J495" s="969" t="str">
        <f>IF(LEFT($B495,1)="X",DULIEU!$X487,"")</f>
        <v/>
      </c>
      <c r="K495" s="969">
        <f>IF(SUM(G495:J495)=0,0,$K$14+SUM($G$15:G495)-SUM($I$15:I495))</f>
        <v>0</v>
      </c>
      <c r="L495" s="969">
        <f>IF(SUM(G495:J495)=0,0,$L$14+SUM($H$15:H495)-SUM($J$15:J495))</f>
        <v>0</v>
      </c>
      <c r="M495" s="967"/>
      <c r="N495" s="846" t="str">
        <f t="shared" si="8"/>
        <v/>
      </c>
      <c r="O495" s="958"/>
      <c r="P495" s="420"/>
      <c r="Q495" s="420"/>
      <c r="R495" s="420"/>
      <c r="S495" s="420"/>
    </row>
    <row r="496" spans="1:19" hidden="1">
      <c r="A496" s="420"/>
      <c r="B496" s="967" t="str">
        <f>IF($G$9=DULIEU!$P488,DULIEU!$H488,"")</f>
        <v/>
      </c>
      <c r="C496" s="968" t="str">
        <f>IF($G$9=DULIEU!$P488,DULIEU!$D488,"")</f>
        <v/>
      </c>
      <c r="D496" s="967" t="str">
        <f>IF($G$9=DULIEU!$P488,DULIEU!$O488,"")</f>
        <v/>
      </c>
      <c r="E496" s="967" t="str">
        <f>IF($G$8=DULIEU!$V488,DULIEU!$W488,IF($G$8=DULIEU!$W488,DULIEU!$V488,""))</f>
        <v/>
      </c>
      <c r="F496" s="969" t="str">
        <f>IF($G$9=DULIEU!$P488,DULIEU!$T488,"")</f>
        <v/>
      </c>
      <c r="G496" s="969" t="str">
        <f>IF(LEFT($B496,1)="N",DULIEU!$R488,"")</f>
        <v/>
      </c>
      <c r="H496" s="969" t="str">
        <f>IF(LEFT($B496,1)="N",DULIEU!$X488,"")</f>
        <v/>
      </c>
      <c r="I496" s="969" t="str">
        <f>IF(LEFT($B496,1)="X",DULIEU!$S488,"")</f>
        <v/>
      </c>
      <c r="J496" s="969" t="str">
        <f>IF(LEFT($B496,1)="X",DULIEU!$X488,"")</f>
        <v/>
      </c>
      <c r="K496" s="969">
        <f>IF(SUM(G496:J496)=0,0,$K$14+SUM($G$15:G496)-SUM($I$15:I496))</f>
        <v>0</v>
      </c>
      <c r="L496" s="969">
        <f>IF(SUM(G496:J496)=0,0,$L$14+SUM($H$15:H496)-SUM($J$15:J496))</f>
        <v>0</v>
      </c>
      <c r="M496" s="967"/>
      <c r="N496" s="846" t="str">
        <f t="shared" si="8"/>
        <v/>
      </c>
      <c r="O496" s="958"/>
      <c r="P496" s="420"/>
      <c r="Q496" s="420"/>
      <c r="R496" s="420"/>
      <c r="S496" s="420"/>
    </row>
    <row r="497" spans="1:19" hidden="1">
      <c r="A497" s="420"/>
      <c r="B497" s="967" t="str">
        <f>IF($G$9=DULIEU!$P489,DULIEU!$H489,"")</f>
        <v/>
      </c>
      <c r="C497" s="968" t="str">
        <f>IF($G$9=DULIEU!$P489,DULIEU!$D489,"")</f>
        <v/>
      </c>
      <c r="D497" s="967" t="str">
        <f>IF($G$9=DULIEU!$P489,DULIEU!$O489,"")</f>
        <v/>
      </c>
      <c r="E497" s="967" t="str">
        <f>IF($G$8=DULIEU!$V489,DULIEU!$W489,IF($G$8=DULIEU!$W489,DULIEU!$V489,""))</f>
        <v/>
      </c>
      <c r="F497" s="969" t="str">
        <f>IF($G$9=DULIEU!$P489,DULIEU!$T489,"")</f>
        <v/>
      </c>
      <c r="G497" s="969" t="str">
        <f>IF(LEFT($B497,1)="N",DULIEU!$R489,"")</f>
        <v/>
      </c>
      <c r="H497" s="969" t="str">
        <f>IF(LEFT($B497,1)="N",DULIEU!$X489,"")</f>
        <v/>
      </c>
      <c r="I497" s="969" t="str">
        <f>IF(LEFT($B497,1)="X",DULIEU!$S489,"")</f>
        <v/>
      </c>
      <c r="J497" s="969" t="str">
        <f>IF(LEFT($B497,1)="X",DULIEU!$X489,"")</f>
        <v/>
      </c>
      <c r="K497" s="969">
        <f>IF(SUM(G497:J497)=0,0,$K$14+SUM($G$15:G497)-SUM($I$15:I497))</f>
        <v>0</v>
      </c>
      <c r="L497" s="969">
        <f>IF(SUM(G497:J497)=0,0,$L$14+SUM($H$15:H497)-SUM($J$15:J497))</f>
        <v>0</v>
      </c>
      <c r="M497" s="967"/>
      <c r="N497" s="846" t="str">
        <f t="shared" si="8"/>
        <v/>
      </c>
      <c r="O497" s="958"/>
      <c r="P497" s="420"/>
      <c r="Q497" s="420"/>
      <c r="R497" s="420"/>
      <c r="S497" s="420"/>
    </row>
    <row r="498" spans="1:19" hidden="1">
      <c r="A498" s="420"/>
      <c r="B498" s="967" t="str">
        <f>IF($G$9=DULIEU!$P490,DULIEU!$H490,"")</f>
        <v/>
      </c>
      <c r="C498" s="968" t="str">
        <f>IF($G$9=DULIEU!$P490,DULIEU!$D490,"")</f>
        <v/>
      </c>
      <c r="D498" s="967" t="str">
        <f>IF($G$9=DULIEU!$P490,DULIEU!$O490,"")</f>
        <v/>
      </c>
      <c r="E498" s="967" t="str">
        <f>IF($G$8=DULIEU!$V490,DULIEU!$W490,IF($G$8=DULIEU!$W490,DULIEU!$V490,""))</f>
        <v/>
      </c>
      <c r="F498" s="969" t="str">
        <f>IF($G$9=DULIEU!$P490,DULIEU!$T490,"")</f>
        <v/>
      </c>
      <c r="G498" s="969" t="str">
        <f>IF(LEFT($B498,1)="N",DULIEU!$R490,"")</f>
        <v/>
      </c>
      <c r="H498" s="969" t="str">
        <f>IF(LEFT($B498,1)="N",DULIEU!$X490,"")</f>
        <v/>
      </c>
      <c r="I498" s="969" t="str">
        <f>IF(LEFT($B498,1)="X",DULIEU!$S490,"")</f>
        <v/>
      </c>
      <c r="J498" s="969" t="str">
        <f>IF(LEFT($B498,1)="X",DULIEU!$X490,"")</f>
        <v/>
      </c>
      <c r="K498" s="969">
        <f>IF(SUM(G498:J498)=0,0,$K$14+SUM($G$15:G498)-SUM($I$15:I498))</f>
        <v>0</v>
      </c>
      <c r="L498" s="969">
        <f>IF(SUM(G498:J498)=0,0,$L$14+SUM($H$15:H498)-SUM($J$15:J498))</f>
        <v>0</v>
      </c>
      <c r="M498" s="967"/>
      <c r="N498" s="846" t="str">
        <f t="shared" si="8"/>
        <v/>
      </c>
      <c r="O498" s="958"/>
      <c r="P498" s="420"/>
      <c r="Q498" s="420"/>
      <c r="R498" s="420"/>
      <c r="S498" s="420"/>
    </row>
    <row r="499" spans="1:19" hidden="1">
      <c r="A499" s="420"/>
      <c r="B499" s="967" t="str">
        <f>IF($G$9=DULIEU!$P491,DULIEU!$H491,"")</f>
        <v/>
      </c>
      <c r="C499" s="968" t="str">
        <f>IF($G$9=DULIEU!$P491,DULIEU!$D491,"")</f>
        <v/>
      </c>
      <c r="D499" s="967" t="str">
        <f>IF($G$9=DULIEU!$P491,DULIEU!$O491,"")</f>
        <v/>
      </c>
      <c r="E499" s="967" t="str">
        <f>IF($G$8=DULIEU!$V491,DULIEU!$W491,IF($G$8=DULIEU!$W491,DULIEU!$V491,""))</f>
        <v/>
      </c>
      <c r="F499" s="969" t="str">
        <f>IF($G$9=DULIEU!$P491,DULIEU!$T491,"")</f>
        <v/>
      </c>
      <c r="G499" s="969" t="str">
        <f>IF(LEFT($B499,1)="N",DULIEU!$R491,"")</f>
        <v/>
      </c>
      <c r="H499" s="969" t="str">
        <f>IF(LEFT($B499,1)="N",DULIEU!$X491,"")</f>
        <v/>
      </c>
      <c r="I499" s="969" t="str">
        <f>IF(LEFT($B499,1)="X",DULIEU!$S491,"")</f>
        <v/>
      </c>
      <c r="J499" s="969" t="str">
        <f>IF(LEFT($B499,1)="X",DULIEU!$X491,"")</f>
        <v/>
      </c>
      <c r="K499" s="969">
        <f>IF(SUM(G499:J499)=0,0,$K$14+SUM($G$15:G499)-SUM($I$15:I499))</f>
        <v>0</v>
      </c>
      <c r="L499" s="969">
        <f>IF(SUM(G499:J499)=0,0,$L$14+SUM($H$15:H499)-SUM($J$15:J499))</f>
        <v>0</v>
      </c>
      <c r="M499" s="967"/>
      <c r="N499" s="846" t="str">
        <f t="shared" si="8"/>
        <v/>
      </c>
      <c r="O499" s="958"/>
      <c r="P499" s="420"/>
      <c r="Q499" s="420"/>
      <c r="R499" s="420"/>
      <c r="S499" s="420"/>
    </row>
    <row r="500" spans="1:19" hidden="1">
      <c r="A500" s="420"/>
      <c r="B500" s="967" t="str">
        <f>IF($G$9=DULIEU!$P492,DULIEU!$H492,"")</f>
        <v/>
      </c>
      <c r="C500" s="968" t="str">
        <f>IF($G$9=DULIEU!$P492,DULIEU!$D492,"")</f>
        <v/>
      </c>
      <c r="D500" s="967" t="str">
        <f>IF($G$9=DULIEU!$P492,DULIEU!$O492,"")</f>
        <v/>
      </c>
      <c r="E500" s="967" t="str">
        <f>IF($G$8=DULIEU!$V492,DULIEU!$W492,IF($G$8=DULIEU!$W492,DULIEU!$V492,""))</f>
        <v/>
      </c>
      <c r="F500" s="969" t="str">
        <f>IF($G$9=DULIEU!$P492,DULIEU!$T492,"")</f>
        <v/>
      </c>
      <c r="G500" s="969" t="str">
        <f>IF(LEFT($B500,1)="N",DULIEU!$R492,"")</f>
        <v/>
      </c>
      <c r="H500" s="969" t="str">
        <f>IF(LEFT($B500,1)="N",DULIEU!$X492,"")</f>
        <v/>
      </c>
      <c r="I500" s="969" t="str">
        <f>IF(LEFT($B500,1)="X",DULIEU!$S492,"")</f>
        <v/>
      </c>
      <c r="J500" s="969" t="str">
        <f>IF(LEFT($B500,1)="X",DULIEU!$X492,"")</f>
        <v/>
      </c>
      <c r="K500" s="969">
        <f>IF(SUM(G500:J500)=0,0,$K$14+SUM($G$15:G500)-SUM($I$15:I500))</f>
        <v>0</v>
      </c>
      <c r="L500" s="969">
        <f>IF(SUM(G500:J500)=0,0,$L$14+SUM($H$15:H500)-SUM($J$15:J500))</f>
        <v>0</v>
      </c>
      <c r="M500" s="967"/>
      <c r="N500" s="846" t="str">
        <f t="shared" si="8"/>
        <v/>
      </c>
      <c r="O500" s="958"/>
      <c r="P500" s="420"/>
      <c r="Q500" s="420"/>
      <c r="R500" s="420"/>
      <c r="S500" s="420"/>
    </row>
    <row r="501" spans="1:19" hidden="1">
      <c r="A501" s="420"/>
      <c r="B501" s="967" t="str">
        <f>IF($G$9=DULIEU!$P493,DULIEU!$H493,"")</f>
        <v/>
      </c>
      <c r="C501" s="968" t="str">
        <f>IF($G$9=DULIEU!$P493,DULIEU!$D493,"")</f>
        <v/>
      </c>
      <c r="D501" s="967" t="str">
        <f>IF($G$9=DULIEU!$P493,DULIEU!$O493,"")</f>
        <v/>
      </c>
      <c r="E501" s="967" t="str">
        <f>IF($G$8=DULIEU!$V493,DULIEU!$W493,IF($G$8=DULIEU!$W493,DULIEU!$V493,""))</f>
        <v/>
      </c>
      <c r="F501" s="969" t="str">
        <f>IF($G$9=DULIEU!$P493,DULIEU!$T493,"")</f>
        <v/>
      </c>
      <c r="G501" s="969" t="str">
        <f>IF(LEFT($B501,1)="N",DULIEU!$R493,"")</f>
        <v/>
      </c>
      <c r="H501" s="969" t="str">
        <f>IF(LEFT($B501,1)="N",DULIEU!$X493,"")</f>
        <v/>
      </c>
      <c r="I501" s="969" t="str">
        <f>IF(LEFT($B501,1)="X",DULIEU!$S493,"")</f>
        <v/>
      </c>
      <c r="J501" s="969" t="str">
        <f>IF(LEFT($B501,1)="X",DULIEU!$X493,"")</f>
        <v/>
      </c>
      <c r="K501" s="969">
        <f>IF(SUM(G501:J501)=0,0,$K$14+SUM($G$15:G501)-SUM($I$15:I501))</f>
        <v>0</v>
      </c>
      <c r="L501" s="969">
        <f>IF(SUM(G501:J501)=0,0,$L$14+SUM($H$15:H501)-SUM($J$15:J501))</f>
        <v>0</v>
      </c>
      <c r="M501" s="967"/>
      <c r="N501" s="846" t="str">
        <f t="shared" si="8"/>
        <v/>
      </c>
      <c r="O501" s="958"/>
      <c r="P501" s="420"/>
      <c r="Q501" s="420"/>
      <c r="R501" s="420"/>
      <c r="S501" s="420"/>
    </row>
    <row r="502" spans="1:19" hidden="1">
      <c r="A502" s="420"/>
      <c r="B502" s="967" t="str">
        <f>IF($G$9=DULIEU!$P494,DULIEU!$H494,"")</f>
        <v/>
      </c>
      <c r="C502" s="968" t="str">
        <f>IF($G$9=DULIEU!$P494,DULIEU!$D494,"")</f>
        <v/>
      </c>
      <c r="D502" s="967" t="str">
        <f>IF($G$9=DULIEU!$P494,DULIEU!$O494,"")</f>
        <v/>
      </c>
      <c r="E502" s="967" t="str">
        <f>IF($G$8=DULIEU!$V494,DULIEU!$W494,IF($G$8=DULIEU!$W494,DULIEU!$V494,""))</f>
        <v/>
      </c>
      <c r="F502" s="969" t="str">
        <f>IF($G$9=DULIEU!$P494,DULIEU!$T494,"")</f>
        <v/>
      </c>
      <c r="G502" s="969" t="str">
        <f>IF(LEFT($B502,1)="N",DULIEU!$R494,"")</f>
        <v/>
      </c>
      <c r="H502" s="969" t="str">
        <f>IF(LEFT($B502,1)="N",DULIEU!$X494,"")</f>
        <v/>
      </c>
      <c r="I502" s="969" t="str">
        <f>IF(LEFT($B502,1)="X",DULIEU!$S494,"")</f>
        <v/>
      </c>
      <c r="J502" s="969" t="str">
        <f>IF(LEFT($B502,1)="X",DULIEU!$X494,"")</f>
        <v/>
      </c>
      <c r="K502" s="969">
        <f>IF(SUM(G502:J502)=0,0,$K$14+SUM($G$15:G502)-SUM($I$15:I502))</f>
        <v>0</v>
      </c>
      <c r="L502" s="969">
        <f>IF(SUM(G502:J502)=0,0,$L$14+SUM($H$15:H502)-SUM($J$15:J502))</f>
        <v>0</v>
      </c>
      <c r="M502" s="967"/>
      <c r="N502" s="846" t="str">
        <f t="shared" si="8"/>
        <v/>
      </c>
      <c r="O502" s="958"/>
      <c r="P502" s="420"/>
      <c r="Q502" s="420"/>
      <c r="R502" s="420"/>
      <c r="S502" s="420"/>
    </row>
    <row r="503" spans="1:19" hidden="1">
      <c r="A503" s="420"/>
      <c r="B503" s="967" t="str">
        <f>IF($G$9=DULIEU!$P495,DULIEU!$H495,"")</f>
        <v/>
      </c>
      <c r="C503" s="968" t="str">
        <f>IF($G$9=DULIEU!$P495,DULIEU!$D495,"")</f>
        <v/>
      </c>
      <c r="D503" s="967" t="str">
        <f>IF($G$9=DULIEU!$P495,DULIEU!$O495,"")</f>
        <v/>
      </c>
      <c r="E503" s="967" t="str">
        <f>IF($G$8=DULIEU!$V495,DULIEU!$W495,IF($G$8=DULIEU!$W495,DULIEU!$V495,""))</f>
        <v/>
      </c>
      <c r="F503" s="969" t="str">
        <f>IF($G$9=DULIEU!$P495,DULIEU!$T495,"")</f>
        <v/>
      </c>
      <c r="G503" s="969" t="str">
        <f>IF(LEFT($B503,1)="N",DULIEU!$R495,"")</f>
        <v/>
      </c>
      <c r="H503" s="969" t="str">
        <f>IF(LEFT($B503,1)="N",DULIEU!$X495,"")</f>
        <v/>
      </c>
      <c r="I503" s="969" t="str">
        <f>IF(LEFT($B503,1)="X",DULIEU!$S495,"")</f>
        <v/>
      </c>
      <c r="J503" s="969" t="str">
        <f>IF(LEFT($B503,1)="X",DULIEU!$X495,"")</f>
        <v/>
      </c>
      <c r="K503" s="969">
        <f>IF(SUM(G503:J503)=0,0,$K$14+SUM($G$15:G503)-SUM($I$15:I503))</f>
        <v>0</v>
      </c>
      <c r="L503" s="969">
        <f>IF(SUM(G503:J503)=0,0,$L$14+SUM($H$15:H503)-SUM($J$15:J503))</f>
        <v>0</v>
      </c>
      <c r="M503" s="967"/>
      <c r="N503" s="846" t="str">
        <f t="shared" si="8"/>
        <v/>
      </c>
      <c r="O503" s="958"/>
      <c r="P503" s="420"/>
      <c r="Q503" s="420"/>
      <c r="R503" s="420"/>
      <c r="S503" s="420"/>
    </row>
    <row r="504" spans="1:19" hidden="1">
      <c r="A504" s="420"/>
      <c r="B504" s="967" t="str">
        <f>IF($G$9=DULIEU!$P496,DULIEU!$H496,"")</f>
        <v/>
      </c>
      <c r="C504" s="968" t="str">
        <f>IF($G$9=DULIEU!$P496,DULIEU!$D496,"")</f>
        <v/>
      </c>
      <c r="D504" s="967" t="str">
        <f>IF($G$9=DULIEU!$P496,DULIEU!$O496,"")</f>
        <v/>
      </c>
      <c r="E504" s="967" t="str">
        <f>IF($G$8=DULIEU!$V496,DULIEU!$W496,IF($G$8=DULIEU!$W496,DULIEU!$V496,""))</f>
        <v/>
      </c>
      <c r="F504" s="969" t="str">
        <f>IF($G$9=DULIEU!$P496,DULIEU!$T496,"")</f>
        <v/>
      </c>
      <c r="G504" s="969" t="str">
        <f>IF(LEFT($B504,1)="N",DULIEU!$R496,"")</f>
        <v/>
      </c>
      <c r="H504" s="969" t="str">
        <f>IF(LEFT($B504,1)="N",DULIEU!$X496,"")</f>
        <v/>
      </c>
      <c r="I504" s="969" t="str">
        <f>IF(LEFT($B504,1)="X",DULIEU!$S496,"")</f>
        <v/>
      </c>
      <c r="J504" s="969" t="str">
        <f>IF(LEFT($B504,1)="X",DULIEU!$X496,"")</f>
        <v/>
      </c>
      <c r="K504" s="969">
        <f>IF(SUM(G504:J504)=0,0,$K$14+SUM($G$15:G504)-SUM($I$15:I504))</f>
        <v>0</v>
      </c>
      <c r="L504" s="969">
        <f>IF(SUM(G504:J504)=0,0,$L$14+SUM($H$15:H504)-SUM($J$15:J504))</f>
        <v>0</v>
      </c>
      <c r="M504" s="967"/>
      <c r="N504" s="846" t="str">
        <f t="shared" si="8"/>
        <v/>
      </c>
      <c r="O504" s="958"/>
      <c r="P504" s="420"/>
      <c r="Q504" s="420"/>
      <c r="R504" s="420"/>
      <c r="S504" s="420"/>
    </row>
    <row r="505" spans="1:19" hidden="1">
      <c r="A505" s="420"/>
      <c r="B505" s="967" t="str">
        <f>IF($G$9=DULIEU!$P497,DULIEU!$H497,"")</f>
        <v/>
      </c>
      <c r="C505" s="968" t="str">
        <f>IF($G$9=DULIEU!$P497,DULIEU!$D497,"")</f>
        <v/>
      </c>
      <c r="D505" s="967" t="str">
        <f>IF($G$9=DULIEU!$P497,DULIEU!$O497,"")</f>
        <v/>
      </c>
      <c r="E505" s="967" t="str">
        <f>IF($G$8=DULIEU!$V497,DULIEU!$W497,IF($G$8=DULIEU!$W497,DULIEU!$V497,""))</f>
        <v/>
      </c>
      <c r="F505" s="969" t="str">
        <f>IF($G$9=DULIEU!$P497,DULIEU!$T497,"")</f>
        <v/>
      </c>
      <c r="G505" s="969" t="str">
        <f>IF(LEFT($B505,1)="N",DULIEU!$R497,"")</f>
        <v/>
      </c>
      <c r="H505" s="969" t="str">
        <f>IF(LEFT($B505,1)="N",DULIEU!$X497,"")</f>
        <v/>
      </c>
      <c r="I505" s="969" t="str">
        <f>IF(LEFT($B505,1)="X",DULIEU!$S497,"")</f>
        <v/>
      </c>
      <c r="J505" s="969" t="str">
        <f>IF(LEFT($B505,1)="X",DULIEU!$X497,"")</f>
        <v/>
      </c>
      <c r="K505" s="969">
        <f>IF(SUM(G505:J505)=0,0,$K$14+SUM($G$15:G505)-SUM($I$15:I505))</f>
        <v>0</v>
      </c>
      <c r="L505" s="969">
        <f>IF(SUM(G505:J505)=0,0,$L$14+SUM($H$15:H505)-SUM($J$15:J505))</f>
        <v>0</v>
      </c>
      <c r="M505" s="967"/>
      <c r="N505" s="846" t="str">
        <f t="shared" si="8"/>
        <v/>
      </c>
      <c r="O505" s="958"/>
      <c r="P505" s="420"/>
      <c r="Q505" s="420"/>
      <c r="R505" s="420"/>
      <c r="S505" s="420"/>
    </row>
    <row r="506" spans="1:19" hidden="1">
      <c r="A506" s="420"/>
      <c r="B506" s="967" t="str">
        <f>IF($G$9=DULIEU!$P498,DULIEU!$H498,"")</f>
        <v/>
      </c>
      <c r="C506" s="968" t="str">
        <f>IF($G$9=DULIEU!$P498,DULIEU!$D498,"")</f>
        <v/>
      </c>
      <c r="D506" s="967" t="str">
        <f>IF($G$9=DULIEU!$P498,DULIEU!$O498,"")</f>
        <v/>
      </c>
      <c r="E506" s="967" t="str">
        <f>IF($G$8=DULIEU!$V498,DULIEU!$W498,IF($G$8=DULIEU!$W498,DULIEU!$V498,""))</f>
        <v/>
      </c>
      <c r="F506" s="969" t="str">
        <f>IF($G$9=DULIEU!$P498,DULIEU!$T498,"")</f>
        <v/>
      </c>
      <c r="G506" s="969" t="str">
        <f>IF(LEFT($B506,1)="N",DULIEU!$R498,"")</f>
        <v/>
      </c>
      <c r="H506" s="969" t="str">
        <f>IF(LEFT($B506,1)="N",DULIEU!$X498,"")</f>
        <v/>
      </c>
      <c r="I506" s="969" t="str">
        <f>IF(LEFT($B506,1)="X",DULIEU!$S498,"")</f>
        <v/>
      </c>
      <c r="J506" s="969" t="str">
        <f>IF(LEFT($B506,1)="X",DULIEU!$X498,"")</f>
        <v/>
      </c>
      <c r="K506" s="969">
        <f>IF(SUM(G506:J506)=0,0,$K$14+SUM($G$15:G506)-SUM($I$15:I506))</f>
        <v>0</v>
      </c>
      <c r="L506" s="969">
        <f>IF(SUM(G506:J506)=0,0,$L$14+SUM($H$15:H506)-SUM($J$15:J506))</f>
        <v>0</v>
      </c>
      <c r="M506" s="967"/>
      <c r="N506" s="846" t="str">
        <f t="shared" si="8"/>
        <v/>
      </c>
      <c r="O506" s="958"/>
      <c r="P506" s="420"/>
      <c r="Q506" s="420"/>
      <c r="R506" s="420"/>
      <c r="S506" s="420"/>
    </row>
    <row r="507" spans="1:19" hidden="1">
      <c r="A507" s="420"/>
      <c r="B507" s="967" t="str">
        <f>IF($G$9=DULIEU!$P499,DULIEU!$H499,"")</f>
        <v/>
      </c>
      <c r="C507" s="968" t="str">
        <f>IF($G$9=DULIEU!$P499,DULIEU!$D499,"")</f>
        <v/>
      </c>
      <c r="D507" s="967" t="str">
        <f>IF($G$9=DULIEU!$P499,DULIEU!$O499,"")</f>
        <v/>
      </c>
      <c r="E507" s="967" t="str">
        <f>IF($G$8=DULIEU!$V499,DULIEU!$W499,IF($G$8=DULIEU!$W499,DULIEU!$V499,""))</f>
        <v/>
      </c>
      <c r="F507" s="969" t="str">
        <f>IF($G$9=DULIEU!$P499,DULIEU!$T499,"")</f>
        <v/>
      </c>
      <c r="G507" s="969" t="str">
        <f>IF(LEFT($B507,1)="N",DULIEU!$R499,"")</f>
        <v/>
      </c>
      <c r="H507" s="969" t="str">
        <f>IF(LEFT($B507,1)="N",DULIEU!$X499,"")</f>
        <v/>
      </c>
      <c r="I507" s="969" t="str">
        <f>IF(LEFT($B507,1)="X",DULIEU!$S499,"")</f>
        <v/>
      </c>
      <c r="J507" s="969" t="str">
        <f>IF(LEFT($B507,1)="X",DULIEU!$X499,"")</f>
        <v/>
      </c>
      <c r="K507" s="969">
        <f>IF(SUM(G507:J507)=0,0,$K$14+SUM($G$15:G507)-SUM($I$15:I507))</f>
        <v>0</v>
      </c>
      <c r="L507" s="969">
        <f>IF(SUM(G507:J507)=0,0,$L$14+SUM($H$15:H507)-SUM($J$15:J507))</f>
        <v>0</v>
      </c>
      <c r="M507" s="967"/>
      <c r="N507" s="846" t="str">
        <f t="shared" si="8"/>
        <v/>
      </c>
      <c r="O507" s="958"/>
      <c r="P507" s="420"/>
      <c r="Q507" s="420"/>
      <c r="R507" s="420"/>
      <c r="S507" s="420"/>
    </row>
    <row r="508" spans="1:19" hidden="1">
      <c r="A508" s="420"/>
      <c r="B508" s="967" t="str">
        <f>IF($G$9=DULIEU!$P500,DULIEU!$H500,"")</f>
        <v/>
      </c>
      <c r="C508" s="968" t="str">
        <f>IF($G$9=DULIEU!$P500,DULIEU!$D500,"")</f>
        <v/>
      </c>
      <c r="D508" s="967" t="str">
        <f>IF($G$9=DULIEU!$P500,DULIEU!$O500,"")</f>
        <v/>
      </c>
      <c r="E508" s="967" t="str">
        <f>IF($G$8=DULIEU!$V500,DULIEU!$W500,IF($G$8=DULIEU!$W500,DULIEU!$V500,""))</f>
        <v/>
      </c>
      <c r="F508" s="969" t="str">
        <f>IF($G$9=DULIEU!$P500,DULIEU!$T500,"")</f>
        <v/>
      </c>
      <c r="G508" s="969" t="str">
        <f>IF(LEFT($B508,1)="N",DULIEU!$R500,"")</f>
        <v/>
      </c>
      <c r="H508" s="969" t="str">
        <f>IF(LEFT($B508,1)="N",DULIEU!$X500,"")</f>
        <v/>
      </c>
      <c r="I508" s="969" t="str">
        <f>IF(LEFT($B508,1)="X",DULIEU!$S500,"")</f>
        <v/>
      </c>
      <c r="J508" s="969" t="str">
        <f>IF(LEFT($B508,1)="X",DULIEU!$X500,"")</f>
        <v/>
      </c>
      <c r="K508" s="969">
        <f>IF(SUM(G508:J508)=0,0,$K$14+SUM($G$15:G508)-SUM($I$15:I508))</f>
        <v>0</v>
      </c>
      <c r="L508" s="969">
        <f>IF(SUM(G508:J508)=0,0,$L$14+SUM($H$15:H508)-SUM($J$15:J508))</f>
        <v>0</v>
      </c>
      <c r="M508" s="967"/>
      <c r="N508" s="846" t="str">
        <f t="shared" si="8"/>
        <v/>
      </c>
      <c r="O508" s="958"/>
      <c r="P508" s="420"/>
      <c r="Q508" s="420"/>
      <c r="R508" s="420"/>
      <c r="S508" s="420"/>
    </row>
    <row r="509" spans="1:19" hidden="1">
      <c r="A509" s="420"/>
      <c r="B509" s="967" t="str">
        <f>IF($G$9=DULIEU!$P501,DULIEU!$H501,"")</f>
        <v/>
      </c>
      <c r="C509" s="968" t="str">
        <f>IF($G$9=DULIEU!$P501,DULIEU!$D501,"")</f>
        <v/>
      </c>
      <c r="D509" s="967" t="str">
        <f>IF($G$9=DULIEU!$P501,DULIEU!$O501,"")</f>
        <v/>
      </c>
      <c r="E509" s="967" t="str">
        <f>IF($G$8=DULIEU!$V501,DULIEU!$W501,IF($G$8=DULIEU!$W501,DULIEU!$V501,""))</f>
        <v/>
      </c>
      <c r="F509" s="969" t="str">
        <f>IF($G$9=DULIEU!$P501,DULIEU!$T501,"")</f>
        <v/>
      </c>
      <c r="G509" s="969" t="str">
        <f>IF(LEFT($B509,1)="N",DULIEU!$R501,"")</f>
        <v/>
      </c>
      <c r="H509" s="969" t="str">
        <f>IF(LEFT($B509,1)="N",DULIEU!$X501,"")</f>
        <v/>
      </c>
      <c r="I509" s="969" t="str">
        <f>IF(LEFT($B509,1)="X",DULIEU!$S501,"")</f>
        <v/>
      </c>
      <c r="J509" s="969" t="str">
        <f>IF(LEFT($B509,1)="X",DULIEU!$X501,"")</f>
        <v/>
      </c>
      <c r="K509" s="969">
        <f>IF(SUM(G509:J509)=0,0,$K$14+SUM($G$15:G509)-SUM($I$15:I509))</f>
        <v>0</v>
      </c>
      <c r="L509" s="969">
        <f>IF(SUM(G509:J509)=0,0,$L$14+SUM($H$15:H509)-SUM($J$15:J509))</f>
        <v>0</v>
      </c>
      <c r="M509" s="967"/>
      <c r="N509" s="846" t="str">
        <f t="shared" si="8"/>
        <v/>
      </c>
      <c r="O509" s="958"/>
      <c r="P509" s="420"/>
      <c r="Q509" s="420"/>
      <c r="R509" s="420"/>
      <c r="S509" s="420"/>
    </row>
    <row r="510" spans="1:19" hidden="1">
      <c r="A510" s="420"/>
      <c r="B510" s="967" t="str">
        <f>IF($G$9=DULIEU!$P502,DULIEU!$H502,"")</f>
        <v/>
      </c>
      <c r="C510" s="968" t="str">
        <f>IF($G$9=DULIEU!$P502,DULIEU!$D502,"")</f>
        <v/>
      </c>
      <c r="D510" s="967" t="str">
        <f>IF($G$9=DULIEU!$P502,DULIEU!$O502,"")</f>
        <v/>
      </c>
      <c r="E510" s="967" t="str">
        <f>IF($G$8=DULIEU!$V502,DULIEU!$W502,IF($G$8=DULIEU!$W502,DULIEU!$V502,""))</f>
        <v/>
      </c>
      <c r="F510" s="969" t="str">
        <f>IF($G$9=DULIEU!$P502,DULIEU!$T502,"")</f>
        <v/>
      </c>
      <c r="G510" s="969" t="str">
        <f>IF(LEFT($B510,1)="N",DULIEU!$R502,"")</f>
        <v/>
      </c>
      <c r="H510" s="969" t="str">
        <f>IF(LEFT($B510,1)="N",DULIEU!$X502,"")</f>
        <v/>
      </c>
      <c r="I510" s="969" t="str">
        <f>IF(LEFT($B510,1)="X",DULIEU!$S502,"")</f>
        <v/>
      </c>
      <c r="J510" s="969" t="str">
        <f>IF(LEFT($B510,1)="X",DULIEU!$X502,"")</f>
        <v/>
      </c>
      <c r="K510" s="969">
        <f>IF(SUM(G510:J510)=0,0,$K$14+SUM($G$15:G510)-SUM($I$15:I510))</f>
        <v>0</v>
      </c>
      <c r="L510" s="969">
        <f>IF(SUM(G510:J510)=0,0,$L$14+SUM($H$15:H510)-SUM($J$15:J510))</f>
        <v>0</v>
      </c>
      <c r="M510" s="967"/>
      <c r="N510" s="846" t="str">
        <f t="shared" si="8"/>
        <v/>
      </c>
      <c r="O510" s="958"/>
      <c r="P510" s="420"/>
      <c r="Q510" s="420"/>
      <c r="R510" s="420"/>
      <c r="S510" s="420"/>
    </row>
    <row r="511" spans="1:19" hidden="1">
      <c r="A511" s="420"/>
      <c r="B511" s="967" t="str">
        <f>IF($G$9=DULIEU!$P503,DULIEU!$H503,"")</f>
        <v/>
      </c>
      <c r="C511" s="968" t="str">
        <f>IF($G$9=DULIEU!$P503,DULIEU!$D503,"")</f>
        <v/>
      </c>
      <c r="D511" s="967" t="str">
        <f>IF($G$9=DULIEU!$P503,DULIEU!$O503,"")</f>
        <v/>
      </c>
      <c r="E511" s="967" t="str">
        <f>IF($G$8=DULIEU!$V503,DULIEU!$W503,IF($G$8=DULIEU!$W503,DULIEU!$V503,""))</f>
        <v/>
      </c>
      <c r="F511" s="969" t="str">
        <f>IF($G$9=DULIEU!$P503,DULIEU!$T503,"")</f>
        <v/>
      </c>
      <c r="G511" s="969" t="str">
        <f>IF(LEFT($B511,1)="N",DULIEU!$R503,"")</f>
        <v/>
      </c>
      <c r="H511" s="969" t="str">
        <f>IF(LEFT($B511,1)="N",DULIEU!$X503,"")</f>
        <v/>
      </c>
      <c r="I511" s="969" t="str">
        <f>IF(LEFT($B511,1)="X",DULIEU!$S503,"")</f>
        <v/>
      </c>
      <c r="J511" s="969" t="str">
        <f>IF(LEFT($B511,1)="X",DULIEU!$X503,"")</f>
        <v/>
      </c>
      <c r="K511" s="969">
        <f>IF(SUM(G511:J511)=0,0,$K$14+SUM($G$15:G511)-SUM($I$15:I511))</f>
        <v>0</v>
      </c>
      <c r="L511" s="969">
        <f>IF(SUM(G511:J511)=0,0,$L$14+SUM($H$15:H511)-SUM($J$15:J511))</f>
        <v>0</v>
      </c>
      <c r="M511" s="967"/>
      <c r="N511" s="846" t="str">
        <f t="shared" si="8"/>
        <v/>
      </c>
      <c r="O511" s="958"/>
      <c r="P511" s="420"/>
      <c r="Q511" s="420"/>
      <c r="R511" s="420"/>
      <c r="S511" s="420"/>
    </row>
    <row r="512" spans="1:19" hidden="1">
      <c r="A512" s="420"/>
      <c r="B512" s="967" t="str">
        <f>IF($G$9=DULIEU!$P504,DULIEU!$H504,"")</f>
        <v/>
      </c>
      <c r="C512" s="968" t="str">
        <f>IF($G$9=DULIEU!$P504,DULIEU!$D504,"")</f>
        <v/>
      </c>
      <c r="D512" s="967" t="str">
        <f>IF($G$9=DULIEU!$P504,DULIEU!$O504,"")</f>
        <v/>
      </c>
      <c r="E512" s="967" t="str">
        <f>IF($G$8=DULIEU!$V504,DULIEU!$W504,IF($G$8=DULIEU!$W504,DULIEU!$V504,""))</f>
        <v/>
      </c>
      <c r="F512" s="969" t="str">
        <f>IF($G$9=DULIEU!$P504,DULIEU!$T504,"")</f>
        <v/>
      </c>
      <c r="G512" s="969" t="str">
        <f>IF(LEFT($B512,1)="N",DULIEU!$R504,"")</f>
        <v/>
      </c>
      <c r="H512" s="969" t="str">
        <f>IF(LEFT($B512,1)="N",DULIEU!$X504,"")</f>
        <v/>
      </c>
      <c r="I512" s="969" t="str">
        <f>IF(LEFT($B512,1)="X",DULIEU!$S504,"")</f>
        <v/>
      </c>
      <c r="J512" s="969" t="str">
        <f>IF(LEFT($B512,1)="X",DULIEU!$X504,"")</f>
        <v/>
      </c>
      <c r="K512" s="969">
        <f>IF(SUM(G512:J512)=0,0,$K$14+SUM($G$15:G512)-SUM($I$15:I512))</f>
        <v>0</v>
      </c>
      <c r="L512" s="969">
        <f>IF(SUM(G512:J512)=0,0,$L$14+SUM($H$15:H512)-SUM($J$15:J512))</f>
        <v>0</v>
      </c>
      <c r="M512" s="967"/>
      <c r="N512" s="846" t="str">
        <f t="shared" si="8"/>
        <v/>
      </c>
      <c r="O512" s="958"/>
      <c r="P512" s="420"/>
      <c r="Q512" s="420"/>
      <c r="R512" s="420"/>
      <c r="S512" s="420"/>
    </row>
    <row r="513" spans="1:25" hidden="1">
      <c r="A513" s="420"/>
      <c r="B513" s="967" t="str">
        <f>IF($G$9=DULIEU!$P505,DULIEU!$H505,"")</f>
        <v/>
      </c>
      <c r="C513" s="968" t="str">
        <f>IF($G$9=DULIEU!$P505,DULIEU!$D505,"")</f>
        <v/>
      </c>
      <c r="D513" s="967" t="str">
        <f>IF($G$9=DULIEU!$P505,DULIEU!$O505,"")</f>
        <v/>
      </c>
      <c r="E513" s="967" t="str">
        <f>IF($G$8=DULIEU!$V505,DULIEU!$W505,IF($G$8=DULIEU!$W505,DULIEU!$V505,""))</f>
        <v/>
      </c>
      <c r="F513" s="969" t="str">
        <f>IF($G$9=DULIEU!$P505,DULIEU!$T505,"")</f>
        <v/>
      </c>
      <c r="G513" s="969" t="str">
        <f>IF(LEFT($B513,1)="N",DULIEU!$R505,"")</f>
        <v/>
      </c>
      <c r="H513" s="969" t="str">
        <f>IF(LEFT($B513,1)="N",DULIEU!$X505,"")</f>
        <v/>
      </c>
      <c r="I513" s="969" t="str">
        <f>IF(LEFT($B513,1)="X",DULIEU!$S505,"")</f>
        <v/>
      </c>
      <c r="J513" s="969" t="str">
        <f>IF(LEFT($B513,1)="X",DULIEU!$X505,"")</f>
        <v/>
      </c>
      <c r="K513" s="969">
        <f>IF(SUM(G513:J513)=0,0,$K$14+SUM($G$15:G513)-SUM($I$15:I513))</f>
        <v>0</v>
      </c>
      <c r="L513" s="969">
        <f>IF(SUM(G513:J513)=0,0,$L$14+SUM($H$15:H513)-SUM($J$15:J513))</f>
        <v>0</v>
      </c>
      <c r="M513" s="967"/>
      <c r="N513" s="846" t="str">
        <f t="shared" si="8"/>
        <v/>
      </c>
      <c r="O513" s="958"/>
      <c r="P513" s="420"/>
      <c r="Q513" s="420"/>
      <c r="R513" s="420"/>
      <c r="S513" s="420"/>
    </row>
    <row r="514" spans="1:25" hidden="1">
      <c r="A514" s="420"/>
      <c r="B514" s="967" t="str">
        <f>IF($G$9=DULIEU!$P506,DULIEU!$H506,"")</f>
        <v/>
      </c>
      <c r="C514" s="968" t="str">
        <f>IF($G$9=DULIEU!$P506,DULIEU!$D506,"")</f>
        <v/>
      </c>
      <c r="D514" s="967" t="str">
        <f>IF($G$9=DULIEU!$P506,DULIEU!$O506,"")</f>
        <v/>
      </c>
      <c r="E514" s="967" t="str">
        <f>IF($G$8=DULIEU!$V506,DULIEU!$W506,IF($G$8=DULIEU!$W506,DULIEU!$V506,""))</f>
        <v/>
      </c>
      <c r="F514" s="969" t="str">
        <f>IF($G$9=DULIEU!$P506,DULIEU!$T506,"")</f>
        <v/>
      </c>
      <c r="G514" s="969" t="str">
        <f>IF(LEFT($B514,1)="N",DULIEU!$R506,"")</f>
        <v/>
      </c>
      <c r="H514" s="969" t="str">
        <f>IF(LEFT($B514,1)="N",DULIEU!$X506,"")</f>
        <v/>
      </c>
      <c r="I514" s="969" t="str">
        <f>IF(LEFT($B514,1)="X",DULIEU!$S506,"")</f>
        <v/>
      </c>
      <c r="J514" s="969" t="str">
        <f>IF(LEFT($B514,1)="X",DULIEU!$X506,"")</f>
        <v/>
      </c>
      <c r="K514" s="969">
        <f>IF(SUM(G514:J514)=0,0,$K$14+SUM($G$15:G514)-SUM($I$15:I514))</f>
        <v>0</v>
      </c>
      <c r="L514" s="969">
        <f>IF(SUM(G514:J514)=0,0,$L$14+SUM($H$15:H514)-SUM($J$15:J514))</f>
        <v>0</v>
      </c>
      <c r="M514" s="967"/>
      <c r="N514" s="846" t="str">
        <f t="shared" si="8"/>
        <v/>
      </c>
      <c r="O514" s="958"/>
      <c r="P514" s="420"/>
      <c r="Q514" s="420"/>
      <c r="R514" s="420"/>
      <c r="S514" s="420"/>
    </row>
    <row r="515" spans="1:25" hidden="1">
      <c r="A515" s="420"/>
      <c r="B515" s="967" t="str">
        <f>IF($G$9=DULIEU!$P507,DULIEU!$H507,"")</f>
        <v/>
      </c>
      <c r="C515" s="968" t="str">
        <f>IF($G$9=DULIEU!$P507,DULIEU!$D507,"")</f>
        <v/>
      </c>
      <c r="D515" s="967" t="str">
        <f>IF($G$9=DULIEU!$P507,DULIEU!$O507,"")</f>
        <v/>
      </c>
      <c r="E515" s="967" t="str">
        <f>IF($G$8=DULIEU!$V507,DULIEU!$W507,IF($G$8=DULIEU!$W507,DULIEU!$V507,""))</f>
        <v/>
      </c>
      <c r="F515" s="969" t="str">
        <f>IF($G$9=DULIEU!$P507,DULIEU!$T507,"")</f>
        <v/>
      </c>
      <c r="G515" s="969" t="str">
        <f>IF(LEFT($B515,1)="N",DULIEU!$R507,"")</f>
        <v/>
      </c>
      <c r="H515" s="969" t="str">
        <f>IF(LEFT($B515,1)="N",DULIEU!$X507,"")</f>
        <v/>
      </c>
      <c r="I515" s="969" t="str">
        <f>IF(LEFT($B515,1)="X",DULIEU!$S507,"")</f>
        <v/>
      </c>
      <c r="J515" s="969" t="str">
        <f>IF(LEFT($B515,1)="X",DULIEU!$X507,"")</f>
        <v/>
      </c>
      <c r="K515" s="969">
        <f>IF(SUM(G515:J515)=0,0,$K$14+SUM($G$15:G515)-SUM($I$15:I515))</f>
        <v>0</v>
      </c>
      <c r="L515" s="969">
        <f>IF(SUM(G515:J515)=0,0,$L$14+SUM($H$15:H515)-SUM($J$15:J515))</f>
        <v>0</v>
      </c>
      <c r="M515" s="967"/>
      <c r="N515" s="846" t="str">
        <f t="shared" si="8"/>
        <v/>
      </c>
      <c r="O515" s="958"/>
      <c r="P515" s="420"/>
      <c r="Q515" s="420"/>
      <c r="R515" s="420"/>
      <c r="S515" s="420"/>
    </row>
    <row r="516" spans="1:25" hidden="1">
      <c r="A516" s="420"/>
      <c r="B516" s="967" t="str">
        <f>IF($G$9=DULIEU!$P508,DULIEU!$H508,"")</f>
        <v/>
      </c>
      <c r="C516" s="968" t="str">
        <f>IF($G$9=DULIEU!$P508,DULIEU!$D508,"")</f>
        <v/>
      </c>
      <c r="D516" s="967" t="str">
        <f>IF($G$9=DULIEU!$P508,DULIEU!$O508,"")</f>
        <v/>
      </c>
      <c r="E516" s="967" t="str">
        <f>IF($G$8=DULIEU!$V508,DULIEU!$W508,IF($G$8=DULIEU!$W508,DULIEU!$V508,""))</f>
        <v/>
      </c>
      <c r="F516" s="969" t="str">
        <f>IF($G$9=DULIEU!$P508,DULIEU!$T508,"")</f>
        <v/>
      </c>
      <c r="G516" s="969" t="str">
        <f>IF(LEFT($B516,1)="N",DULIEU!$R508,"")</f>
        <v/>
      </c>
      <c r="H516" s="969" t="str">
        <f>IF(LEFT($B516,1)="N",DULIEU!$X508,"")</f>
        <v/>
      </c>
      <c r="I516" s="969" t="str">
        <f>IF(LEFT($B516,1)="X",DULIEU!$S508,"")</f>
        <v/>
      </c>
      <c r="J516" s="969" t="str">
        <f>IF(LEFT($B516,1)="X",DULIEU!$X508,"")</f>
        <v/>
      </c>
      <c r="K516" s="969">
        <f>IF(SUM(G516:J516)=0,0,$K$14+SUM($G$15:G516)-SUM($I$15:I516))</f>
        <v>0</v>
      </c>
      <c r="L516" s="969">
        <f>IF(SUM(G516:J516)=0,0,$L$14+SUM($H$15:H516)-SUM($J$15:J516))</f>
        <v>0</v>
      </c>
      <c r="M516" s="967"/>
      <c r="N516" s="846" t="str">
        <f t="shared" si="8"/>
        <v/>
      </c>
      <c r="O516" s="958"/>
      <c r="P516" s="420"/>
      <c r="Q516" s="420"/>
      <c r="R516" s="420"/>
      <c r="S516" s="420"/>
    </row>
    <row r="517" spans="1:25" hidden="1">
      <c r="A517" s="420"/>
      <c r="B517" s="967" t="str">
        <f>IF($G$9=DULIEU!$P509,DULIEU!$H509,"")</f>
        <v/>
      </c>
      <c r="C517" s="968" t="str">
        <f>IF($G$9=DULIEU!$P509,DULIEU!$D509,"")</f>
        <v/>
      </c>
      <c r="D517" s="967" t="str">
        <f>IF($G$9=DULIEU!$P509,DULIEU!$O509,"")</f>
        <v/>
      </c>
      <c r="E517" s="967" t="str">
        <f>IF($G$8=DULIEU!$V509,DULIEU!$W509,IF($G$8=DULIEU!$W509,DULIEU!$V509,""))</f>
        <v/>
      </c>
      <c r="F517" s="969" t="str">
        <f>IF($G$9=DULIEU!$P509,DULIEU!$T509,"")</f>
        <v/>
      </c>
      <c r="G517" s="969" t="str">
        <f>IF(LEFT($B517,1)="N",DULIEU!$R509,"")</f>
        <v/>
      </c>
      <c r="H517" s="969" t="str">
        <f>IF(LEFT($B517,1)="N",DULIEU!$X509,"")</f>
        <v/>
      </c>
      <c r="I517" s="969" t="str">
        <f>IF(LEFT($B517,1)="X",DULIEU!$S509,"")</f>
        <v/>
      </c>
      <c r="J517" s="969" t="str">
        <f>IF(LEFT($B517,1)="X",DULIEU!$X509,"")</f>
        <v/>
      </c>
      <c r="K517" s="969">
        <f>IF(SUM(G517:J517)=0,0,$K$14+SUM($G$15:G517)-SUM($I$15:I517))</f>
        <v>0</v>
      </c>
      <c r="L517" s="969">
        <f>IF(SUM(G517:J517)=0,0,$L$14+SUM($H$15:H517)-SUM($J$15:J517))</f>
        <v>0</v>
      </c>
      <c r="M517" s="967"/>
      <c r="N517" s="846" t="str">
        <f t="shared" si="8"/>
        <v/>
      </c>
      <c r="O517" s="958"/>
      <c r="P517" s="420"/>
      <c r="Q517" s="420"/>
      <c r="R517" s="420"/>
      <c r="S517" s="420"/>
    </row>
    <row r="518" spans="1:25" hidden="1">
      <c r="A518" s="420"/>
      <c r="B518" s="967" t="str">
        <f>IF($G$9=DULIEU!$P510,DULIEU!$H510,"")</f>
        <v/>
      </c>
      <c r="C518" s="968" t="str">
        <f>IF($G$9=DULIEU!$P510,DULIEU!$D510,"")</f>
        <v/>
      </c>
      <c r="D518" s="967" t="str">
        <f>IF($G$9=DULIEU!$P510,DULIEU!$O510,"")</f>
        <v/>
      </c>
      <c r="E518" s="967" t="str">
        <f>IF($G$8=DULIEU!$V510,DULIEU!$W510,IF($G$8=DULIEU!$W510,DULIEU!$V510,""))</f>
        <v/>
      </c>
      <c r="F518" s="969" t="str">
        <f>IF($G$9=DULIEU!$P510,DULIEU!$T510,"")</f>
        <v/>
      </c>
      <c r="G518" s="969" t="str">
        <f>IF(LEFT($B518,1)="N",DULIEU!$R510,"")</f>
        <v/>
      </c>
      <c r="H518" s="969" t="str">
        <f>IF(LEFT($B518,1)="N",DULIEU!$X510,"")</f>
        <v/>
      </c>
      <c r="I518" s="969" t="str">
        <f>IF(LEFT($B518,1)="X",DULIEU!$S510,"")</f>
        <v/>
      </c>
      <c r="J518" s="969" t="str">
        <f>IF(LEFT($B518,1)="X",DULIEU!$X510,"")</f>
        <v/>
      </c>
      <c r="K518" s="969">
        <f>IF(SUM(G518:J518)=0,0,$K$14+SUM($G$15:G518)-SUM($I$15:I518))</f>
        <v>0</v>
      </c>
      <c r="L518" s="969">
        <f>IF(SUM(G518:J518)=0,0,$L$14+SUM($H$15:H518)-SUM($J$15:J518))</f>
        <v>0</v>
      </c>
      <c r="M518" s="967"/>
      <c r="N518" s="846" t="str">
        <f t="shared" si="8"/>
        <v/>
      </c>
      <c r="O518" s="958"/>
      <c r="P518" s="420"/>
      <c r="Q518" s="420"/>
      <c r="R518" s="420"/>
      <c r="S518" s="420"/>
    </row>
    <row r="519" spans="1:25" hidden="1">
      <c r="A519" s="420" t="str">
        <f>IF(C519="","",MONTH(C519))</f>
        <v/>
      </c>
      <c r="B519" s="967" t="str">
        <f>IF($G$9=DULIEU!$P511,DULIEU!$H511,"")</f>
        <v/>
      </c>
      <c r="C519" s="968" t="str">
        <f>IF($G$9=DULIEU!$P511,DULIEU!$D511,"")</f>
        <v/>
      </c>
      <c r="D519" s="967" t="str">
        <f>IF($G$9=DULIEU!$P511,DULIEU!$O511,"")</f>
        <v/>
      </c>
      <c r="E519" s="967" t="str">
        <f>IF($G$8=DULIEU!$V511,DULIEU!$W511,IF($G$8=DULIEU!$W511,DULIEU!$V511,""))</f>
        <v/>
      </c>
      <c r="F519" s="969" t="str">
        <f>IF($G$9=DULIEU!$P511,DULIEU!$T511,"")</f>
        <v/>
      </c>
      <c r="G519" s="969" t="str">
        <f>IF(LEFT($B519,1)="N",DULIEU!$R511,"")</f>
        <v/>
      </c>
      <c r="H519" s="969" t="str">
        <f>IF(LEFT($B519,1)="N",DULIEU!$X511,"")</f>
        <v/>
      </c>
      <c r="I519" s="969" t="str">
        <f>IF(LEFT($B519,1)="X",DULIEU!$S511,"")</f>
        <v/>
      </c>
      <c r="J519" s="969" t="str">
        <f>IF(LEFT($B519,1)="X",DULIEU!$X511,"")</f>
        <v/>
      </c>
      <c r="K519" s="969">
        <f>IF(SUM(G519:J519)=0,0,$K$14+SUM($G$15:G519)-SUM($I$15:I519))</f>
        <v>0</v>
      </c>
      <c r="L519" s="969">
        <f>IF(SUM(G519:J519)=0,0,$L$14+SUM($H$15:H519)-SUM($J$15:J519))</f>
        <v>0</v>
      </c>
      <c r="M519" s="967"/>
      <c r="N519" s="846" t="str">
        <f t="shared" si="8"/>
        <v/>
      </c>
      <c r="O519" s="958"/>
      <c r="P519" s="420"/>
      <c r="Q519" s="420"/>
      <c r="R519" s="420"/>
      <c r="S519" s="420"/>
    </row>
    <row r="520" spans="1:25">
      <c r="A520" s="420"/>
      <c r="B520" s="970"/>
      <c r="C520" s="971"/>
      <c r="D520" s="970"/>
      <c r="E520" s="970"/>
      <c r="F520" s="972"/>
      <c r="G520" s="887">
        <f>SUM(G14:G519)</f>
        <v>0</v>
      </c>
      <c r="H520" s="887">
        <f>SUM(H14:H519)</f>
        <v>0</v>
      </c>
      <c r="I520" s="887">
        <f>SUM(I14:I519)</f>
        <v>0</v>
      </c>
      <c r="J520" s="887">
        <f>SUM(J14:J519)</f>
        <v>0</v>
      </c>
      <c r="K520" s="887">
        <f>$K$14+G520-I520</f>
        <v>0</v>
      </c>
      <c r="L520" s="887">
        <f>$L$14+H520-J520</f>
        <v>0</v>
      </c>
      <c r="M520" s="887"/>
      <c r="N520" s="973" t="s">
        <v>388</v>
      </c>
      <c r="O520" s="783"/>
      <c r="P520" s="420"/>
      <c r="Q520" s="420"/>
      <c r="R520" s="420"/>
      <c r="S520" s="420"/>
    </row>
    <row r="521" spans="1:25">
      <c r="A521" s="420"/>
      <c r="B521" s="974"/>
      <c r="C521" s="974"/>
      <c r="D521" s="974"/>
      <c r="E521" s="974"/>
      <c r="F521" s="974"/>
      <c r="G521" s="864"/>
      <c r="H521" s="864"/>
      <c r="I521" s="974"/>
      <c r="J521" s="974"/>
      <c r="K521" s="974"/>
      <c r="L521" s="974"/>
      <c r="M521" s="974"/>
      <c r="N521" s="785" t="s">
        <v>388</v>
      </c>
      <c r="O521" s="785"/>
      <c r="P521" s="420"/>
      <c r="Q521" s="420"/>
      <c r="R521" s="420"/>
      <c r="S521" s="420"/>
    </row>
    <row r="522" spans="1:25">
      <c r="A522" s="420"/>
      <c r="B522" s="975" t="s">
        <v>364</v>
      </c>
      <c r="C522" s="866"/>
      <c r="D522" s="866"/>
      <c r="E522" s="866"/>
      <c r="F522" s="976"/>
      <c r="G522" s="977"/>
      <c r="H522" s="978"/>
      <c r="I522" s="979"/>
      <c r="J522" s="979"/>
      <c r="K522" s="974"/>
      <c r="L522" s="974"/>
      <c r="M522" s="974"/>
      <c r="N522" s="888" t="s">
        <v>388</v>
      </c>
      <c r="O522" s="420"/>
      <c r="P522" s="420"/>
      <c r="Q522" s="420"/>
      <c r="R522" s="420"/>
      <c r="S522" s="420"/>
      <c r="T522" s="420"/>
      <c r="U522" s="420"/>
      <c r="V522" s="420"/>
      <c r="W522" s="420"/>
      <c r="X522" s="420"/>
      <c r="Y522" s="420"/>
    </row>
    <row r="523" spans="1:25" ht="15" customHeight="1">
      <c r="A523" s="420"/>
      <c r="B523" s="975" t="s">
        <v>365</v>
      </c>
      <c r="C523" s="866"/>
      <c r="D523" s="866"/>
      <c r="E523" s="866"/>
      <c r="F523" s="976"/>
      <c r="G523" s="951"/>
      <c r="H523" s="951"/>
      <c r="I523" s="980"/>
      <c r="J523" s="1345" t="str">
        <f>TTDN!$B$16</f>
        <v>Hà Nội, ngày 31 tháng 12 năm 2015</v>
      </c>
      <c r="K523" s="1345"/>
      <c r="L523" s="1345"/>
      <c r="M523" s="1345"/>
      <c r="N523" s="888" t="s">
        <v>388</v>
      </c>
      <c r="O523" s="420"/>
      <c r="P523" s="420"/>
      <c r="Q523" s="420"/>
      <c r="R523" s="420"/>
      <c r="S523" s="420"/>
      <c r="T523" s="420"/>
      <c r="U523" s="420"/>
      <c r="V523" s="420"/>
      <c r="W523" s="420"/>
      <c r="X523" s="420"/>
      <c r="Y523" s="420"/>
    </row>
    <row r="524" spans="1:25">
      <c r="A524" s="420"/>
      <c r="B524" s="866"/>
      <c r="C524" s="866"/>
      <c r="D524" s="866"/>
      <c r="E524" s="866"/>
      <c r="F524" s="976"/>
      <c r="G524" s="951"/>
      <c r="H524" s="951"/>
      <c r="I524" s="979"/>
      <c r="J524" s="979"/>
      <c r="K524" s="866"/>
      <c r="L524" s="978"/>
      <c r="M524" s="974"/>
      <c r="N524" s="888" t="s">
        <v>388</v>
      </c>
      <c r="O524" s="420"/>
      <c r="P524" s="420"/>
      <c r="Q524" s="420"/>
      <c r="R524" s="420"/>
      <c r="S524" s="420"/>
      <c r="T524" s="420"/>
      <c r="U524" s="420"/>
      <c r="V524" s="420"/>
      <c r="W524" s="420"/>
      <c r="X524" s="420"/>
      <c r="Y524" s="420"/>
    </row>
    <row r="525" spans="1:25">
      <c r="A525" s="420"/>
      <c r="B525" s="866"/>
      <c r="C525" s="1360" t="s">
        <v>390</v>
      </c>
      <c r="D525" s="1360"/>
      <c r="E525" s="866"/>
      <c r="F525" s="976"/>
      <c r="G525" s="976" t="s">
        <v>345</v>
      </c>
      <c r="H525" s="951"/>
      <c r="I525" s="980"/>
      <c r="J525" s="1362" t="s">
        <v>367</v>
      </c>
      <c r="K525" s="1362"/>
      <c r="L525" s="1362"/>
      <c r="M525" s="1362"/>
      <c r="N525" s="888" t="s">
        <v>388</v>
      </c>
      <c r="O525" s="420"/>
      <c r="P525" s="420"/>
      <c r="Q525" s="420"/>
      <c r="R525" s="420"/>
      <c r="S525" s="420"/>
      <c r="T525" s="420"/>
      <c r="U525" s="420"/>
      <c r="V525" s="420"/>
      <c r="W525" s="420"/>
      <c r="X525" s="420"/>
      <c r="Y525" s="420"/>
    </row>
    <row r="526" spans="1:25">
      <c r="A526" s="420"/>
      <c r="B526" s="866"/>
      <c r="C526" s="1360" t="s">
        <v>344</v>
      </c>
      <c r="D526" s="1360"/>
      <c r="E526" s="866"/>
      <c r="F526" s="976"/>
      <c r="G526" s="976" t="s">
        <v>344</v>
      </c>
      <c r="H526" s="951"/>
      <c r="I526" s="980"/>
      <c r="J526" s="1362" t="s">
        <v>344</v>
      </c>
      <c r="K526" s="1362"/>
      <c r="L526" s="1362"/>
      <c r="M526" s="1362"/>
      <c r="N526" s="888" t="s">
        <v>388</v>
      </c>
      <c r="O526" s="420"/>
      <c r="P526" s="420"/>
      <c r="Q526" s="420"/>
      <c r="R526" s="420"/>
      <c r="S526" s="420"/>
      <c r="T526" s="420"/>
      <c r="U526" s="420"/>
      <c r="V526" s="420"/>
      <c r="W526" s="420"/>
      <c r="X526" s="420"/>
      <c r="Y526" s="420"/>
    </row>
    <row r="527" spans="1:25">
      <c r="A527" s="420"/>
      <c r="B527" s="686"/>
      <c r="C527" s="686"/>
      <c r="D527" s="686"/>
      <c r="E527" s="686"/>
      <c r="F527" s="782"/>
      <c r="G527" s="784"/>
      <c r="H527" s="981"/>
      <c r="I527" s="982"/>
      <c r="J527" s="979"/>
      <c r="K527" s="951"/>
      <c r="L527" s="974"/>
      <c r="M527" s="974"/>
      <c r="N527" s="888" t="s">
        <v>388</v>
      </c>
      <c r="O527" s="420"/>
      <c r="P527" s="420"/>
      <c r="Q527" s="420"/>
      <c r="R527" s="420"/>
      <c r="S527" s="420"/>
      <c r="T527" s="420"/>
      <c r="U527" s="420"/>
      <c r="V527" s="420"/>
      <c r="W527" s="420"/>
      <c r="X527" s="420"/>
      <c r="Y527" s="420"/>
    </row>
    <row r="528" spans="1:25">
      <c r="A528" s="420"/>
      <c r="B528" s="686"/>
      <c r="C528" s="686"/>
      <c r="D528" s="686"/>
      <c r="E528" s="686"/>
      <c r="F528" s="782"/>
      <c r="G528" s="784"/>
      <c r="H528" s="981"/>
      <c r="I528" s="982"/>
      <c r="J528" s="979"/>
      <c r="K528" s="951"/>
      <c r="L528" s="974"/>
      <c r="M528" s="974"/>
      <c r="N528" s="888" t="s">
        <v>388</v>
      </c>
      <c r="O528" s="420"/>
      <c r="P528" s="420"/>
      <c r="Q528" s="420"/>
      <c r="R528" s="420"/>
      <c r="S528" s="420"/>
      <c r="T528" s="420"/>
      <c r="U528" s="420"/>
      <c r="V528" s="420"/>
      <c r="W528" s="420"/>
      <c r="X528" s="420"/>
      <c r="Y528" s="420"/>
    </row>
    <row r="529" spans="1:25">
      <c r="A529" s="420"/>
      <c r="B529" s="686"/>
      <c r="C529" s="686"/>
      <c r="D529" s="686"/>
      <c r="E529" s="686"/>
      <c r="F529" s="782"/>
      <c r="G529" s="784"/>
      <c r="H529" s="981"/>
      <c r="I529" s="982"/>
      <c r="J529" s="979"/>
      <c r="K529" s="951"/>
      <c r="L529" s="974"/>
      <c r="M529" s="974"/>
      <c r="N529" s="888" t="s">
        <v>388</v>
      </c>
      <c r="O529" s="420"/>
      <c r="P529" s="420"/>
      <c r="Q529" s="420"/>
      <c r="R529" s="420"/>
      <c r="S529" s="420"/>
      <c r="T529" s="420"/>
      <c r="U529" s="420"/>
      <c r="V529" s="420"/>
      <c r="W529" s="420"/>
      <c r="X529" s="420"/>
      <c r="Y529" s="420"/>
    </row>
    <row r="530" spans="1:25">
      <c r="A530" s="420"/>
      <c r="B530" s="420"/>
      <c r="C530" s="420"/>
      <c r="D530" s="420"/>
      <c r="E530" s="420"/>
      <c r="F530" s="784"/>
      <c r="G530" s="784"/>
      <c r="H530" s="983"/>
      <c r="I530" s="982"/>
      <c r="J530" s="979"/>
      <c r="K530" s="951"/>
      <c r="L530" s="974"/>
      <c r="M530" s="974"/>
      <c r="N530" s="888" t="s">
        <v>388</v>
      </c>
      <c r="O530" s="420"/>
      <c r="P530" s="420"/>
      <c r="Q530" s="420"/>
      <c r="R530" s="420"/>
      <c r="S530" s="420"/>
      <c r="T530" s="420"/>
      <c r="U530" s="420"/>
      <c r="V530" s="420"/>
      <c r="W530" s="420"/>
      <c r="X530" s="420"/>
      <c r="Y530" s="420"/>
    </row>
    <row r="531" spans="1:25">
      <c r="A531" s="420"/>
      <c r="B531" s="420"/>
      <c r="C531" s="420"/>
      <c r="D531" s="420"/>
      <c r="E531" s="420"/>
      <c r="F531" s="784"/>
      <c r="G531" s="784"/>
      <c r="H531" s="983"/>
      <c r="I531" s="983"/>
      <c r="J531" s="984"/>
      <c r="K531" s="951"/>
      <c r="L531" s="974"/>
      <c r="M531" s="974"/>
      <c r="N531" s="888" t="s">
        <v>388</v>
      </c>
      <c r="O531" s="420"/>
      <c r="P531" s="420"/>
      <c r="Q531" s="420"/>
      <c r="R531" s="420"/>
      <c r="S531" s="420"/>
      <c r="T531" s="420"/>
      <c r="U531" s="420"/>
      <c r="V531" s="420"/>
      <c r="W531" s="420"/>
      <c r="X531" s="420"/>
      <c r="Y531" s="420"/>
    </row>
    <row r="532" spans="1:25">
      <c r="A532" s="420"/>
      <c r="B532" s="420"/>
      <c r="C532" s="1352" t="str">
        <f>TTDN!$B$13</f>
        <v>Sơn Tùng MTP</v>
      </c>
      <c r="D532" s="1352"/>
      <c r="E532" s="420"/>
      <c r="F532" s="784"/>
      <c r="G532" s="835" t="str">
        <f>TTDN!$B$12</f>
        <v>Đàm Vĩnh Hưng</v>
      </c>
      <c r="H532" s="983"/>
      <c r="I532" s="983"/>
      <c r="J532" s="1361" t="str">
        <f>TTDN!$B$11</f>
        <v>Đàm Văn Đức</v>
      </c>
      <c r="K532" s="1361"/>
      <c r="L532" s="1361"/>
      <c r="M532" s="1361"/>
      <c r="N532" s="888" t="s">
        <v>388</v>
      </c>
      <c r="O532" s="420"/>
      <c r="P532" s="420"/>
      <c r="Q532" s="420"/>
      <c r="R532" s="420"/>
      <c r="S532" s="420"/>
      <c r="T532" s="420"/>
      <c r="U532" s="420"/>
      <c r="V532" s="420"/>
      <c r="W532" s="420"/>
      <c r="X532" s="420"/>
      <c r="Y532" s="420"/>
    </row>
    <row r="533" spans="1:25">
      <c r="A533" s="420"/>
      <c r="B533" s="420"/>
      <c r="C533" s="420"/>
      <c r="D533" s="420"/>
      <c r="E533" s="420"/>
      <c r="F533" s="420"/>
      <c r="G533" s="780"/>
      <c r="H533" s="780"/>
      <c r="I533" s="420"/>
      <c r="J533" s="974"/>
      <c r="K533" s="974"/>
      <c r="L533" s="974"/>
      <c r="M533" s="974"/>
      <c r="N533" s="420"/>
      <c r="O533" s="420"/>
      <c r="P533" s="420"/>
      <c r="Q533" s="420"/>
      <c r="R533" s="420"/>
      <c r="S533" s="420"/>
    </row>
    <row r="534" spans="1:25">
      <c r="A534" s="420"/>
      <c r="B534" s="420"/>
      <c r="C534" s="420"/>
      <c r="D534" s="420"/>
      <c r="E534" s="420"/>
      <c r="F534" s="420"/>
      <c r="G534" s="780"/>
      <c r="H534" s="780"/>
      <c r="I534" s="420"/>
      <c r="J534" s="420"/>
      <c r="K534" s="420"/>
      <c r="L534" s="420"/>
      <c r="M534" s="420"/>
      <c r="N534" s="420"/>
      <c r="O534" s="420"/>
      <c r="P534" s="420"/>
      <c r="Q534" s="420"/>
      <c r="R534" s="420"/>
      <c r="S534" s="420"/>
    </row>
    <row r="535" spans="1:25">
      <c r="A535" s="420"/>
      <c r="B535" s="420"/>
      <c r="C535" s="420"/>
      <c r="D535" s="420"/>
      <c r="E535" s="420"/>
      <c r="F535" s="420"/>
      <c r="G535" s="780"/>
      <c r="H535" s="780"/>
      <c r="I535" s="420"/>
      <c r="J535" s="420"/>
      <c r="K535" s="420"/>
      <c r="L535" s="420"/>
      <c r="M535" s="420"/>
      <c r="N535" s="420"/>
      <c r="O535" s="420"/>
      <c r="P535" s="420"/>
      <c r="Q535" s="420"/>
      <c r="R535" s="420"/>
      <c r="S535" s="420"/>
    </row>
    <row r="536" spans="1:25">
      <c r="A536" s="420"/>
      <c r="B536" s="420"/>
      <c r="C536" s="420"/>
      <c r="D536" s="420"/>
      <c r="E536" s="420"/>
      <c r="F536" s="420"/>
      <c r="G536" s="780"/>
      <c r="H536" s="780"/>
      <c r="I536" s="420"/>
      <c r="J536" s="420"/>
      <c r="K536" s="420"/>
      <c r="L536" s="420"/>
      <c r="M536" s="420"/>
      <c r="N536" s="420"/>
      <c r="O536" s="420"/>
      <c r="P536" s="420"/>
      <c r="Q536" s="420"/>
      <c r="R536" s="420"/>
      <c r="S536" s="420"/>
    </row>
    <row r="537" spans="1:25">
      <c r="A537" s="420"/>
      <c r="B537" s="420"/>
      <c r="C537" s="420"/>
      <c r="D537" s="420"/>
      <c r="E537" s="420"/>
      <c r="F537" s="420"/>
      <c r="G537" s="780"/>
      <c r="H537" s="780"/>
      <c r="I537" s="420"/>
      <c r="J537" s="420"/>
      <c r="K537" s="420"/>
      <c r="L537" s="420"/>
      <c r="M537" s="420"/>
      <c r="N537" s="420"/>
      <c r="O537" s="420"/>
      <c r="P537" s="420"/>
      <c r="Q537" s="420"/>
      <c r="R537" s="420"/>
      <c r="S537" s="420"/>
    </row>
    <row r="538" spans="1:25">
      <c r="A538" s="420"/>
      <c r="B538" s="420"/>
      <c r="C538" s="420"/>
      <c r="D538" s="420"/>
      <c r="E538" s="420"/>
      <c r="F538" s="420"/>
      <c r="G538" s="780"/>
      <c r="H538" s="780"/>
      <c r="I538" s="420"/>
      <c r="J538" s="420"/>
      <c r="K538" s="420"/>
      <c r="L538" s="420"/>
      <c r="M538" s="420"/>
      <c r="N538" s="420"/>
      <c r="O538" s="420"/>
      <c r="P538" s="420"/>
      <c r="Q538" s="420"/>
      <c r="R538" s="420"/>
      <c r="S538" s="420"/>
    </row>
    <row r="539" spans="1:25">
      <c r="A539" s="420"/>
      <c r="B539" s="420"/>
      <c r="C539" s="420"/>
      <c r="D539" s="420"/>
      <c r="E539" s="420"/>
      <c r="F539" s="420"/>
      <c r="G539" s="780"/>
      <c r="H539" s="780"/>
      <c r="I539" s="420"/>
      <c r="J539" s="420"/>
      <c r="K539" s="420"/>
      <c r="L539" s="420"/>
      <c r="M539" s="420"/>
      <c r="N539" s="420"/>
      <c r="O539" s="420"/>
      <c r="P539" s="420"/>
      <c r="Q539" s="420"/>
      <c r="R539" s="420"/>
      <c r="S539" s="420"/>
    </row>
    <row r="540" spans="1:25">
      <c r="A540" s="420"/>
      <c r="B540" s="420"/>
      <c r="C540" s="420"/>
      <c r="D540" s="420"/>
      <c r="E540" s="420"/>
      <c r="F540" s="420"/>
      <c r="G540" s="780"/>
      <c r="H540" s="780"/>
      <c r="I540" s="420"/>
      <c r="J540" s="420"/>
      <c r="K540" s="420"/>
      <c r="L540" s="420"/>
      <c r="M540" s="420"/>
      <c r="N540" s="420"/>
      <c r="O540" s="420"/>
      <c r="P540" s="420"/>
      <c r="Q540" s="420"/>
      <c r="R540" s="420"/>
      <c r="S540" s="420"/>
    </row>
    <row r="541" spans="1:25">
      <c r="A541" s="420"/>
      <c r="B541" s="420"/>
      <c r="C541" s="420"/>
      <c r="D541" s="420"/>
      <c r="E541" s="420"/>
      <c r="F541" s="420"/>
      <c r="G541" s="780"/>
      <c r="H541" s="780"/>
      <c r="I541" s="420"/>
      <c r="J541" s="420"/>
      <c r="K541" s="420"/>
      <c r="L541" s="420"/>
      <c r="M541" s="420"/>
      <c r="N541" s="420"/>
      <c r="O541" s="420"/>
      <c r="P541" s="420"/>
      <c r="Q541" s="420"/>
      <c r="R541" s="420"/>
      <c r="S541" s="420"/>
    </row>
    <row r="542" spans="1:25">
      <c r="A542" s="420"/>
      <c r="B542" s="420"/>
      <c r="C542" s="420"/>
      <c r="D542" s="420"/>
      <c r="E542" s="420"/>
      <c r="F542" s="420"/>
      <c r="G542" s="780"/>
      <c r="H542" s="780"/>
      <c r="I542" s="420"/>
      <c r="J542" s="420"/>
      <c r="K542" s="420"/>
      <c r="L542" s="420"/>
      <c r="M542" s="420"/>
      <c r="N542" s="420"/>
      <c r="O542" s="420"/>
      <c r="P542" s="420"/>
      <c r="Q542" s="420"/>
      <c r="R542" s="420"/>
      <c r="S542" s="420"/>
    </row>
    <row r="543" spans="1:25">
      <c r="A543" s="420"/>
      <c r="B543" s="420"/>
      <c r="C543" s="420"/>
      <c r="D543" s="420"/>
      <c r="E543" s="420"/>
      <c r="F543" s="420"/>
      <c r="G543" s="780"/>
      <c r="H543" s="780"/>
      <c r="I543" s="420"/>
      <c r="J543" s="420"/>
      <c r="K543" s="420"/>
      <c r="L543" s="420"/>
      <c r="M543" s="420"/>
      <c r="N543" s="420"/>
      <c r="O543" s="420"/>
      <c r="P543" s="420"/>
      <c r="Q543" s="420"/>
      <c r="R543" s="420"/>
      <c r="S543" s="420"/>
    </row>
    <row r="544" spans="1:25">
      <c r="A544" s="420"/>
      <c r="B544" s="420"/>
      <c r="C544" s="420"/>
      <c r="D544" s="420"/>
      <c r="E544" s="420"/>
      <c r="F544" s="420"/>
      <c r="G544" s="780"/>
      <c r="H544" s="780"/>
      <c r="I544" s="420"/>
      <c r="J544" s="420"/>
      <c r="K544" s="420"/>
      <c r="L544" s="420"/>
      <c r="M544" s="420"/>
      <c r="N544" s="420"/>
      <c r="O544" s="420"/>
      <c r="P544" s="420"/>
      <c r="Q544" s="420"/>
      <c r="R544" s="420"/>
      <c r="S544" s="420"/>
    </row>
    <row r="545" spans="1:19">
      <c r="A545" s="420"/>
      <c r="B545" s="420"/>
      <c r="C545" s="420"/>
      <c r="D545" s="420"/>
      <c r="E545" s="420"/>
      <c r="F545" s="420"/>
      <c r="G545" s="780"/>
      <c r="H545" s="780"/>
      <c r="I545" s="420"/>
      <c r="J545" s="420"/>
      <c r="K545" s="420"/>
      <c r="L545" s="420"/>
      <c r="M545" s="420"/>
      <c r="N545" s="420"/>
      <c r="O545" s="420"/>
      <c r="P545" s="420"/>
      <c r="Q545" s="420"/>
      <c r="R545" s="420"/>
      <c r="S545" s="420"/>
    </row>
    <row r="546" spans="1:19">
      <c r="A546" s="420"/>
      <c r="B546" s="420"/>
      <c r="C546" s="420"/>
      <c r="D546" s="420"/>
      <c r="E546" s="420"/>
      <c r="F546" s="420"/>
      <c r="G546" s="780"/>
      <c r="H546" s="780"/>
      <c r="I546" s="420"/>
      <c r="J546" s="420"/>
      <c r="K546" s="420"/>
      <c r="L546" s="420"/>
      <c r="M546" s="420"/>
      <c r="N546" s="420"/>
      <c r="O546" s="420"/>
      <c r="P546" s="420"/>
      <c r="Q546" s="420"/>
      <c r="R546" s="420"/>
      <c r="S546" s="420"/>
    </row>
    <row r="547" spans="1:19">
      <c r="A547" s="420"/>
      <c r="B547" s="420"/>
      <c r="C547" s="420"/>
      <c r="D547" s="420"/>
      <c r="E547" s="420"/>
      <c r="F547" s="420"/>
      <c r="G547" s="780"/>
      <c r="H547" s="780"/>
      <c r="I547" s="420"/>
      <c r="J547" s="420"/>
      <c r="K547" s="420"/>
      <c r="L547" s="420"/>
      <c r="M547" s="420"/>
      <c r="N547" s="420"/>
      <c r="O547" s="420"/>
      <c r="P547" s="420"/>
      <c r="Q547" s="420"/>
      <c r="R547" s="420"/>
      <c r="S547" s="420"/>
    </row>
    <row r="548" spans="1:19">
      <c r="A548" s="420"/>
      <c r="B548" s="420"/>
      <c r="C548" s="420"/>
      <c r="D548" s="420"/>
      <c r="E548" s="420"/>
      <c r="F548" s="420"/>
      <c r="G548" s="780"/>
      <c r="H548" s="780"/>
      <c r="I548" s="420"/>
      <c r="J548" s="420"/>
      <c r="K548" s="420"/>
      <c r="L548" s="420"/>
      <c r="M548" s="420"/>
      <c r="N548" s="420"/>
      <c r="O548" s="420"/>
      <c r="P548" s="420"/>
      <c r="Q548" s="420"/>
      <c r="R548" s="420"/>
      <c r="S548" s="420"/>
    </row>
    <row r="549" spans="1:19">
      <c r="A549" s="420"/>
      <c r="B549" s="420"/>
      <c r="C549" s="420"/>
      <c r="D549" s="420"/>
      <c r="E549" s="420"/>
      <c r="F549" s="420"/>
      <c r="G549" s="780"/>
      <c r="H549" s="780"/>
      <c r="I549" s="420"/>
      <c r="J549" s="420"/>
      <c r="K549" s="420"/>
      <c r="L549" s="420"/>
      <c r="M549" s="420"/>
      <c r="N549" s="420"/>
      <c r="O549" s="420"/>
      <c r="P549" s="420"/>
      <c r="Q549" s="420"/>
      <c r="R549" s="420"/>
      <c r="S549" s="420"/>
    </row>
    <row r="550" spans="1:19">
      <c r="A550" s="420"/>
      <c r="B550" s="420"/>
      <c r="C550" s="420"/>
      <c r="D550" s="420"/>
      <c r="E550" s="420"/>
      <c r="F550" s="420"/>
      <c r="G550" s="780"/>
      <c r="H550" s="780"/>
      <c r="I550" s="420"/>
      <c r="J550" s="420"/>
      <c r="K550" s="420"/>
      <c r="L550" s="420"/>
      <c r="M550" s="420"/>
      <c r="N550" s="420"/>
      <c r="O550" s="420"/>
      <c r="P550" s="420"/>
      <c r="Q550" s="420"/>
      <c r="R550" s="420"/>
      <c r="S550" s="420"/>
    </row>
    <row r="551" spans="1:19">
      <c r="A551" s="420"/>
      <c r="B551" s="420"/>
      <c r="C551" s="420"/>
      <c r="D551" s="420"/>
      <c r="E551" s="420"/>
      <c r="F551" s="420"/>
      <c r="G551" s="780"/>
      <c r="H551" s="780"/>
      <c r="I551" s="420"/>
      <c r="J551" s="420"/>
      <c r="K551" s="420"/>
      <c r="L551" s="420"/>
      <c r="M551" s="420"/>
      <c r="N551" s="420"/>
      <c r="O551" s="420"/>
      <c r="P551" s="420"/>
      <c r="Q551" s="420"/>
      <c r="R551" s="420"/>
      <c r="S551" s="420"/>
    </row>
    <row r="552" spans="1:19">
      <c r="A552" s="420"/>
      <c r="B552" s="420"/>
      <c r="C552" s="420"/>
      <c r="D552" s="420"/>
      <c r="E552" s="420"/>
      <c r="F552" s="420"/>
      <c r="G552" s="780"/>
      <c r="H552" s="780"/>
      <c r="I552" s="420"/>
      <c r="J552" s="420"/>
      <c r="K552" s="420"/>
      <c r="L552" s="420"/>
      <c r="M552" s="420"/>
      <c r="N552" s="420"/>
      <c r="O552" s="420"/>
      <c r="P552" s="420"/>
      <c r="Q552" s="420"/>
      <c r="R552" s="420"/>
      <c r="S552" s="420"/>
    </row>
    <row r="553" spans="1:19">
      <c r="A553" s="420"/>
      <c r="B553" s="420"/>
      <c r="C553" s="420"/>
      <c r="D553" s="420"/>
      <c r="E553" s="420"/>
      <c r="F553" s="420"/>
      <c r="G553" s="780"/>
      <c r="H553" s="780"/>
      <c r="I553" s="420"/>
      <c r="J553" s="420"/>
      <c r="K553" s="420"/>
      <c r="L553" s="420"/>
      <c r="M553" s="420"/>
      <c r="N553" s="420"/>
      <c r="O553" s="420"/>
      <c r="P553" s="420"/>
      <c r="Q553" s="420"/>
      <c r="R553" s="420"/>
      <c r="S553" s="420"/>
    </row>
    <row r="554" spans="1:19">
      <c r="A554" s="420"/>
      <c r="B554" s="420"/>
      <c r="C554" s="420"/>
      <c r="D554" s="420"/>
      <c r="E554" s="420"/>
      <c r="F554" s="420"/>
      <c r="G554" s="780"/>
      <c r="H554" s="780"/>
      <c r="I554" s="420"/>
      <c r="J554" s="420"/>
      <c r="K554" s="420"/>
      <c r="L554" s="420"/>
      <c r="M554" s="420"/>
      <c r="N554" s="420"/>
      <c r="O554" s="420"/>
      <c r="P554" s="420"/>
      <c r="Q554" s="420"/>
      <c r="R554" s="420"/>
      <c r="S554" s="420"/>
    </row>
    <row r="555" spans="1:19">
      <c r="A555" s="420"/>
      <c r="B555" s="420"/>
      <c r="C555" s="420"/>
      <c r="D555" s="420"/>
      <c r="E555" s="420"/>
      <c r="F555" s="420"/>
      <c r="G555" s="780"/>
      <c r="H555" s="780"/>
      <c r="I555" s="420"/>
      <c r="J555" s="420"/>
      <c r="K555" s="420"/>
      <c r="L555" s="420"/>
      <c r="M555" s="420"/>
      <c r="N555" s="420"/>
      <c r="O555" s="420"/>
      <c r="P555" s="420"/>
      <c r="Q555" s="420"/>
      <c r="R555" s="420"/>
      <c r="S555" s="420"/>
    </row>
    <row r="556" spans="1:19">
      <c r="A556" s="420"/>
      <c r="B556" s="420"/>
      <c r="C556" s="420"/>
      <c r="D556" s="420"/>
      <c r="E556" s="420"/>
      <c r="F556" s="420"/>
      <c r="G556" s="780"/>
      <c r="H556" s="780"/>
      <c r="I556" s="420"/>
      <c r="J556" s="420"/>
      <c r="K556" s="420"/>
      <c r="L556" s="420"/>
      <c r="M556" s="420"/>
      <c r="N556" s="420"/>
      <c r="O556" s="420"/>
      <c r="P556" s="420"/>
      <c r="Q556" s="420"/>
      <c r="R556" s="420"/>
      <c r="S556" s="420"/>
    </row>
    <row r="557" spans="1:19">
      <c r="A557" s="420"/>
      <c r="B557" s="420"/>
      <c r="C557" s="420"/>
      <c r="D557" s="420"/>
      <c r="E557" s="420"/>
      <c r="F557" s="420"/>
      <c r="G557" s="780"/>
      <c r="H557" s="780"/>
      <c r="I557" s="420"/>
      <c r="J557" s="420"/>
      <c r="K557" s="420"/>
      <c r="L557" s="420"/>
      <c r="M557" s="420"/>
      <c r="N557" s="420"/>
      <c r="O557" s="420"/>
      <c r="P557" s="420"/>
      <c r="Q557" s="420"/>
      <c r="R557" s="420"/>
      <c r="S557" s="420"/>
    </row>
    <row r="558" spans="1:19">
      <c r="A558" s="420"/>
      <c r="B558" s="420"/>
      <c r="C558" s="420"/>
      <c r="D558" s="420"/>
      <c r="E558" s="420"/>
      <c r="F558" s="420"/>
      <c r="G558" s="780"/>
      <c r="H558" s="780"/>
      <c r="I558" s="420"/>
      <c r="J558" s="420"/>
      <c r="K558" s="420"/>
      <c r="L558" s="420"/>
      <c r="M558" s="420"/>
      <c r="N558" s="420"/>
      <c r="O558" s="420"/>
      <c r="P558" s="420"/>
      <c r="Q558" s="420"/>
      <c r="R558" s="420"/>
      <c r="S558" s="420"/>
    </row>
    <row r="559" spans="1:19">
      <c r="A559" s="420"/>
      <c r="B559" s="420"/>
      <c r="C559" s="420"/>
      <c r="D559" s="420"/>
      <c r="E559" s="420"/>
      <c r="F559" s="420"/>
      <c r="G559" s="780"/>
      <c r="H559" s="780"/>
      <c r="I559" s="420"/>
      <c r="J559" s="420"/>
      <c r="K559" s="420"/>
      <c r="L559" s="420"/>
      <c r="M559" s="420"/>
      <c r="N559" s="420"/>
      <c r="O559" s="420"/>
      <c r="P559" s="420"/>
      <c r="Q559" s="420"/>
      <c r="R559" s="420"/>
      <c r="S559" s="420"/>
    </row>
    <row r="560" spans="1:19">
      <c r="A560" s="420"/>
      <c r="B560" s="420"/>
      <c r="C560" s="420"/>
      <c r="D560" s="420"/>
      <c r="E560" s="420"/>
      <c r="F560" s="420"/>
      <c r="G560" s="780"/>
      <c r="H560" s="780"/>
      <c r="I560" s="420"/>
      <c r="J560" s="420"/>
      <c r="K560" s="420"/>
      <c r="L560" s="420"/>
      <c r="M560" s="420"/>
      <c r="N560" s="420"/>
      <c r="O560" s="420"/>
      <c r="P560" s="420"/>
      <c r="Q560" s="420"/>
      <c r="R560" s="420"/>
      <c r="S560" s="420"/>
    </row>
    <row r="561" spans="1:19">
      <c r="A561" s="420"/>
      <c r="B561" s="420"/>
      <c r="C561" s="420"/>
      <c r="D561" s="420"/>
      <c r="E561" s="420"/>
      <c r="F561" s="420"/>
      <c r="G561" s="780"/>
      <c r="H561" s="780"/>
      <c r="I561" s="420"/>
      <c r="J561" s="420"/>
      <c r="K561" s="420"/>
      <c r="L561" s="420"/>
      <c r="M561" s="420"/>
      <c r="N561" s="420"/>
      <c r="O561" s="420"/>
      <c r="P561" s="420"/>
      <c r="Q561" s="420"/>
      <c r="R561" s="420"/>
      <c r="S561" s="420"/>
    </row>
    <row r="562" spans="1:19">
      <c r="A562" s="420"/>
      <c r="B562" s="420"/>
      <c r="C562" s="420"/>
      <c r="D562" s="420"/>
      <c r="E562" s="420"/>
      <c r="F562" s="420"/>
      <c r="G562" s="780"/>
      <c r="H562" s="780"/>
      <c r="I562" s="420"/>
      <c r="J562" s="420"/>
      <c r="K562" s="420"/>
      <c r="L562" s="420"/>
      <c r="M562" s="420"/>
      <c r="N562" s="420"/>
      <c r="O562" s="420"/>
      <c r="P562" s="420"/>
      <c r="Q562" s="420"/>
      <c r="R562" s="420"/>
      <c r="S562" s="420"/>
    </row>
    <row r="563" spans="1:19">
      <c r="A563" s="420"/>
      <c r="B563" s="420"/>
      <c r="C563" s="420"/>
      <c r="D563" s="420"/>
      <c r="E563" s="420"/>
      <c r="F563" s="420"/>
      <c r="G563" s="780"/>
      <c r="H563" s="780"/>
      <c r="I563" s="420"/>
      <c r="J563" s="420"/>
      <c r="K563" s="420"/>
      <c r="L563" s="420"/>
      <c r="M563" s="420"/>
      <c r="N563" s="420"/>
      <c r="O563" s="420"/>
      <c r="P563" s="420"/>
      <c r="Q563" s="420"/>
      <c r="R563" s="420"/>
      <c r="S563" s="420"/>
    </row>
    <row r="564" spans="1:19">
      <c r="A564" s="420"/>
      <c r="B564" s="420"/>
      <c r="C564" s="420"/>
      <c r="D564" s="420"/>
      <c r="E564" s="420"/>
      <c r="F564" s="420"/>
      <c r="G564" s="780"/>
      <c r="H564" s="780"/>
      <c r="I564" s="420"/>
      <c r="J564" s="420"/>
      <c r="K564" s="420"/>
      <c r="L564" s="420"/>
      <c r="M564" s="420"/>
      <c r="N564" s="420"/>
      <c r="O564" s="420"/>
      <c r="P564" s="420"/>
      <c r="Q564" s="420"/>
      <c r="R564" s="420"/>
      <c r="S564" s="420"/>
    </row>
    <row r="565" spans="1:19">
      <c r="A565" s="420"/>
      <c r="B565" s="420"/>
      <c r="C565" s="420"/>
      <c r="D565" s="420"/>
      <c r="E565" s="420"/>
      <c r="F565" s="420"/>
      <c r="G565" s="780"/>
      <c r="H565" s="780"/>
      <c r="I565" s="420"/>
      <c r="J565" s="420"/>
      <c r="K565" s="420"/>
      <c r="L565" s="420"/>
      <c r="M565" s="420"/>
      <c r="N565" s="420"/>
      <c r="O565" s="420"/>
      <c r="P565" s="420"/>
      <c r="Q565" s="420"/>
      <c r="R565" s="420"/>
      <c r="S565" s="420"/>
    </row>
    <row r="566" spans="1:19">
      <c r="A566" s="420"/>
      <c r="B566" s="420"/>
      <c r="C566" s="420"/>
      <c r="D566" s="420"/>
      <c r="E566" s="420"/>
      <c r="F566" s="420"/>
      <c r="G566" s="780"/>
      <c r="H566" s="780"/>
      <c r="I566" s="420"/>
      <c r="J566" s="420"/>
      <c r="K566" s="420"/>
      <c r="L566" s="420"/>
      <c r="M566" s="420"/>
      <c r="N566" s="420"/>
      <c r="O566" s="420"/>
      <c r="P566" s="420"/>
      <c r="Q566" s="420"/>
      <c r="R566" s="420"/>
      <c r="S566" s="420"/>
    </row>
    <row r="567" spans="1:19">
      <c r="A567" s="420"/>
      <c r="B567" s="420"/>
      <c r="C567" s="420"/>
      <c r="D567" s="420"/>
      <c r="E567" s="420"/>
      <c r="F567" s="420"/>
      <c r="G567" s="780"/>
      <c r="H567" s="780"/>
      <c r="I567" s="420"/>
      <c r="J567" s="420"/>
      <c r="K567" s="420"/>
      <c r="L567" s="420"/>
      <c r="M567" s="420"/>
      <c r="N567" s="420"/>
      <c r="O567" s="420"/>
      <c r="P567" s="420"/>
      <c r="Q567" s="420"/>
      <c r="R567" s="420"/>
      <c r="S567" s="420"/>
    </row>
    <row r="568" spans="1:19">
      <c r="A568" s="420"/>
      <c r="B568" s="420"/>
      <c r="C568" s="420"/>
      <c r="D568" s="420"/>
      <c r="E568" s="420"/>
      <c r="F568" s="420"/>
      <c r="G568" s="780"/>
      <c r="H568" s="780"/>
      <c r="I568" s="420"/>
      <c r="J568" s="420"/>
      <c r="K568" s="420"/>
      <c r="L568" s="420"/>
      <c r="M568" s="420"/>
      <c r="N568" s="420"/>
      <c r="O568" s="420"/>
      <c r="P568" s="420"/>
      <c r="Q568" s="420"/>
      <c r="R568" s="420"/>
      <c r="S568" s="420"/>
    </row>
    <row r="569" spans="1:19">
      <c r="A569" s="420"/>
      <c r="B569" s="420"/>
      <c r="C569" s="420"/>
      <c r="D569" s="420"/>
      <c r="E569" s="420"/>
      <c r="F569" s="420"/>
      <c r="G569" s="780"/>
      <c r="H569" s="780"/>
      <c r="I569" s="420"/>
      <c r="J569" s="420"/>
      <c r="K569" s="420"/>
      <c r="L569" s="420"/>
      <c r="M569" s="420"/>
      <c r="N569" s="420"/>
      <c r="O569" s="420"/>
      <c r="P569" s="420"/>
      <c r="Q569" s="420"/>
      <c r="R569" s="420"/>
      <c r="S569" s="420"/>
    </row>
    <row r="570" spans="1:19">
      <c r="A570" s="420"/>
      <c r="B570" s="420"/>
      <c r="C570" s="420"/>
      <c r="D570" s="420"/>
      <c r="E570" s="420"/>
      <c r="F570" s="420"/>
      <c r="G570" s="780"/>
      <c r="H570" s="780"/>
      <c r="I570" s="420"/>
      <c r="J570" s="420"/>
      <c r="K570" s="420"/>
      <c r="L570" s="420"/>
      <c r="M570" s="420"/>
      <c r="N570" s="420"/>
      <c r="O570" s="420"/>
      <c r="P570" s="420"/>
      <c r="Q570" s="420"/>
      <c r="R570" s="420"/>
      <c r="S570" s="420"/>
    </row>
    <row r="571" spans="1:19">
      <c r="A571" s="420"/>
      <c r="B571" s="420"/>
      <c r="C571" s="420"/>
      <c r="D571" s="420"/>
      <c r="E571" s="420"/>
      <c r="F571" s="420"/>
      <c r="G571" s="780"/>
      <c r="H571" s="780"/>
      <c r="I571" s="420"/>
      <c r="J571" s="420"/>
      <c r="K571" s="420"/>
      <c r="L571" s="420"/>
      <c r="M571" s="420"/>
      <c r="N571" s="420"/>
      <c r="O571" s="420"/>
      <c r="P571" s="420"/>
      <c r="Q571" s="420"/>
      <c r="R571" s="420"/>
      <c r="S571" s="420"/>
    </row>
    <row r="572" spans="1:19">
      <c r="A572" s="420"/>
      <c r="B572" s="420"/>
      <c r="C572" s="420"/>
      <c r="D572" s="420"/>
      <c r="E572" s="420"/>
      <c r="F572" s="420"/>
      <c r="G572" s="780"/>
      <c r="H572" s="780"/>
      <c r="I572" s="420"/>
      <c r="J572" s="420"/>
      <c r="K572" s="420"/>
      <c r="L572" s="420"/>
      <c r="M572" s="420"/>
      <c r="N572" s="420"/>
      <c r="O572" s="420"/>
      <c r="P572" s="420"/>
      <c r="Q572" s="420"/>
      <c r="R572" s="420"/>
      <c r="S572" s="420"/>
    </row>
    <row r="573" spans="1:19">
      <c r="A573" s="420"/>
      <c r="B573" s="420"/>
      <c r="C573" s="420"/>
      <c r="D573" s="420"/>
      <c r="E573" s="420"/>
      <c r="F573" s="420"/>
      <c r="G573" s="780"/>
      <c r="H573" s="780"/>
      <c r="I573" s="420"/>
      <c r="J573" s="420"/>
      <c r="K573" s="420"/>
      <c r="L573" s="420"/>
      <c r="M573" s="420"/>
      <c r="N573" s="420"/>
      <c r="O573" s="420"/>
      <c r="P573" s="420"/>
      <c r="Q573" s="420"/>
      <c r="R573" s="420"/>
      <c r="S573" s="420"/>
    </row>
    <row r="574" spans="1:19">
      <c r="A574" s="420"/>
      <c r="B574" s="420"/>
      <c r="C574" s="420"/>
      <c r="D574" s="420"/>
      <c r="E574" s="420"/>
      <c r="F574" s="420"/>
      <c r="G574" s="780"/>
      <c r="H574" s="780"/>
      <c r="I574" s="420"/>
      <c r="J574" s="420"/>
      <c r="K574" s="420"/>
      <c r="L574" s="420"/>
      <c r="M574" s="420"/>
      <c r="N574" s="420"/>
      <c r="O574" s="420"/>
      <c r="P574" s="420"/>
      <c r="Q574" s="420"/>
      <c r="R574" s="420"/>
      <c r="S574" s="420"/>
    </row>
    <row r="575" spans="1:19">
      <c r="A575" s="420"/>
      <c r="B575" s="420"/>
      <c r="C575" s="420"/>
      <c r="D575" s="420"/>
      <c r="E575" s="420"/>
      <c r="F575" s="420"/>
      <c r="G575" s="780"/>
      <c r="H575" s="780"/>
      <c r="I575" s="420"/>
      <c r="J575" s="420"/>
      <c r="K575" s="420"/>
      <c r="L575" s="420"/>
      <c r="M575" s="420"/>
      <c r="N575" s="420"/>
      <c r="O575" s="420"/>
      <c r="P575" s="420"/>
      <c r="Q575" s="420"/>
      <c r="R575" s="420"/>
      <c r="S575" s="420"/>
    </row>
    <row r="576" spans="1:19">
      <c r="A576" s="420"/>
      <c r="B576" s="420"/>
      <c r="C576" s="420"/>
      <c r="D576" s="420"/>
      <c r="E576" s="420"/>
      <c r="F576" s="420"/>
      <c r="G576" s="780"/>
      <c r="H576" s="780"/>
      <c r="I576" s="420"/>
      <c r="J576" s="420"/>
      <c r="K576" s="420"/>
      <c r="L576" s="420"/>
      <c r="M576" s="420"/>
      <c r="N576" s="420"/>
      <c r="O576" s="420"/>
      <c r="P576" s="420"/>
      <c r="Q576" s="420"/>
      <c r="R576" s="420"/>
      <c r="S576" s="420"/>
    </row>
    <row r="577" spans="1:19">
      <c r="A577" s="420"/>
      <c r="B577" s="420"/>
      <c r="C577" s="420"/>
      <c r="D577" s="420"/>
      <c r="E577" s="420"/>
      <c r="F577" s="420"/>
      <c r="G577" s="780"/>
      <c r="H577" s="780"/>
      <c r="I577" s="420"/>
      <c r="J577" s="420"/>
      <c r="K577" s="420"/>
      <c r="L577" s="420"/>
      <c r="M577" s="420"/>
      <c r="N577" s="420"/>
      <c r="O577" s="420"/>
      <c r="P577" s="420"/>
      <c r="Q577" s="420"/>
      <c r="R577" s="420"/>
      <c r="S577" s="420"/>
    </row>
    <row r="578" spans="1:19">
      <c r="A578" s="420"/>
      <c r="B578" s="420"/>
      <c r="C578" s="420"/>
      <c r="D578" s="420"/>
      <c r="E578" s="420"/>
      <c r="F578" s="420"/>
      <c r="G578" s="780"/>
      <c r="H578" s="780"/>
      <c r="I578" s="420"/>
      <c r="J578" s="420"/>
      <c r="K578" s="420"/>
      <c r="L578" s="420"/>
      <c r="M578" s="420"/>
      <c r="N578" s="420"/>
      <c r="O578" s="420"/>
      <c r="P578" s="420"/>
      <c r="Q578" s="420"/>
      <c r="R578" s="420"/>
      <c r="S578" s="420"/>
    </row>
    <row r="579" spans="1:19">
      <c r="A579" s="420"/>
      <c r="B579" s="420"/>
      <c r="C579" s="420"/>
      <c r="D579" s="420"/>
      <c r="E579" s="420"/>
      <c r="F579" s="420"/>
      <c r="G579" s="780"/>
      <c r="H579" s="780"/>
      <c r="I579" s="420"/>
      <c r="J579" s="420"/>
      <c r="K579" s="420"/>
      <c r="L579" s="420"/>
      <c r="M579" s="420"/>
      <c r="N579" s="420"/>
      <c r="O579" s="420"/>
      <c r="P579" s="420"/>
      <c r="Q579" s="420"/>
      <c r="R579" s="420"/>
      <c r="S579" s="420"/>
    </row>
    <row r="580" spans="1:19">
      <c r="A580" s="420"/>
      <c r="B580" s="420"/>
      <c r="C580" s="420"/>
      <c r="D580" s="420"/>
      <c r="E580" s="420"/>
      <c r="F580" s="420"/>
      <c r="G580" s="780"/>
      <c r="H580" s="780"/>
      <c r="I580" s="420"/>
      <c r="J580" s="420"/>
      <c r="K580" s="420"/>
      <c r="L580" s="420"/>
      <c r="M580" s="420"/>
      <c r="N580" s="420"/>
      <c r="O580" s="420"/>
      <c r="P580" s="420"/>
      <c r="Q580" s="420"/>
      <c r="R580" s="420"/>
      <c r="S580" s="420"/>
    </row>
    <row r="581" spans="1:19">
      <c r="A581" s="420"/>
      <c r="B581" s="420"/>
      <c r="C581" s="420"/>
      <c r="D581" s="420"/>
      <c r="E581" s="420"/>
      <c r="F581" s="420"/>
      <c r="G581" s="780"/>
      <c r="H581" s="780"/>
      <c r="I581" s="420"/>
      <c r="J581" s="420"/>
      <c r="K581" s="420"/>
      <c r="L581" s="420"/>
      <c r="M581" s="420"/>
      <c r="N581" s="420"/>
      <c r="O581" s="420"/>
      <c r="P581" s="420"/>
      <c r="Q581" s="420"/>
      <c r="R581" s="420"/>
      <c r="S581" s="420"/>
    </row>
    <row r="582" spans="1:19">
      <c r="A582" s="420"/>
      <c r="B582" s="420"/>
      <c r="C582" s="420"/>
      <c r="D582" s="420"/>
      <c r="E582" s="420"/>
      <c r="F582" s="420"/>
      <c r="G582" s="780"/>
      <c r="H582" s="780"/>
      <c r="I582" s="420"/>
      <c r="J582" s="420"/>
      <c r="K582" s="420"/>
      <c r="L582" s="420"/>
      <c r="M582" s="420"/>
      <c r="N582" s="420"/>
      <c r="O582" s="420"/>
      <c r="P582" s="420"/>
      <c r="Q582" s="420"/>
      <c r="R582" s="420"/>
      <c r="S582" s="420"/>
    </row>
    <row r="583" spans="1:19">
      <c r="A583" s="420"/>
      <c r="B583" s="420"/>
      <c r="C583" s="420"/>
      <c r="D583" s="420"/>
      <c r="E583" s="420"/>
      <c r="F583" s="420"/>
      <c r="G583" s="780"/>
      <c r="H583" s="780"/>
      <c r="I583" s="420"/>
      <c r="J583" s="420"/>
      <c r="K583" s="420"/>
      <c r="L583" s="420"/>
      <c r="M583" s="420"/>
      <c r="N583" s="420"/>
      <c r="O583" s="420"/>
      <c r="P583" s="420"/>
      <c r="Q583" s="420"/>
      <c r="R583" s="420"/>
      <c r="S583" s="420"/>
    </row>
    <row r="584" spans="1:19">
      <c r="A584" s="420"/>
      <c r="B584" s="420"/>
      <c r="C584" s="420"/>
      <c r="D584" s="420"/>
      <c r="E584" s="420"/>
      <c r="F584" s="420"/>
      <c r="G584" s="780"/>
      <c r="H584" s="780"/>
      <c r="I584" s="420"/>
      <c r="J584" s="420"/>
      <c r="K584" s="420"/>
      <c r="L584" s="420"/>
      <c r="M584" s="420"/>
      <c r="N584" s="420"/>
      <c r="O584" s="420"/>
      <c r="P584" s="420"/>
      <c r="Q584" s="420"/>
      <c r="R584" s="420"/>
      <c r="S584" s="420"/>
    </row>
    <row r="585" spans="1:19">
      <c r="A585" s="420"/>
      <c r="B585" s="420"/>
      <c r="C585" s="420"/>
      <c r="D585" s="420"/>
      <c r="E585" s="420"/>
      <c r="F585" s="420"/>
      <c r="G585" s="780"/>
      <c r="H585" s="780"/>
      <c r="I585" s="420"/>
      <c r="J585" s="420"/>
      <c r="K585" s="420"/>
      <c r="L585" s="420"/>
      <c r="M585" s="420"/>
      <c r="N585" s="420"/>
      <c r="O585" s="420"/>
      <c r="P585" s="420"/>
      <c r="Q585" s="420"/>
      <c r="R585" s="420"/>
      <c r="S585" s="420"/>
    </row>
    <row r="586" spans="1:19">
      <c r="A586" s="420"/>
      <c r="B586" s="420"/>
      <c r="C586" s="420"/>
      <c r="D586" s="420"/>
      <c r="E586" s="420"/>
      <c r="F586" s="420"/>
      <c r="G586" s="780"/>
      <c r="H586" s="780"/>
      <c r="I586" s="420"/>
      <c r="J586" s="420"/>
      <c r="K586" s="420"/>
      <c r="L586" s="420"/>
      <c r="M586" s="420"/>
      <c r="N586" s="420"/>
      <c r="O586" s="420"/>
      <c r="P586" s="420"/>
      <c r="Q586" s="420"/>
      <c r="R586" s="420"/>
      <c r="S586" s="420"/>
    </row>
    <row r="587" spans="1:19">
      <c r="A587" s="420"/>
      <c r="B587" s="420"/>
      <c r="C587" s="420"/>
      <c r="D587" s="420"/>
      <c r="E587" s="420"/>
      <c r="F587" s="420"/>
      <c r="G587" s="780"/>
      <c r="H587" s="780"/>
      <c r="I587" s="420"/>
      <c r="J587" s="420"/>
      <c r="K587" s="420"/>
      <c r="L587" s="420"/>
      <c r="M587" s="420"/>
      <c r="N587" s="420"/>
      <c r="O587" s="420"/>
      <c r="P587" s="420"/>
      <c r="Q587" s="420"/>
      <c r="R587" s="420"/>
      <c r="S587" s="420"/>
    </row>
    <row r="588" spans="1:19">
      <c r="A588" s="420"/>
      <c r="B588" s="420"/>
      <c r="C588" s="420"/>
      <c r="D588" s="420"/>
      <c r="E588" s="420"/>
      <c r="F588" s="420"/>
      <c r="G588" s="780"/>
      <c r="H588" s="780"/>
      <c r="I588" s="420"/>
      <c r="J588" s="420"/>
      <c r="K588" s="420"/>
      <c r="L588" s="420"/>
      <c r="M588" s="420"/>
      <c r="N588" s="420"/>
      <c r="O588" s="420"/>
      <c r="P588" s="420"/>
      <c r="Q588" s="420"/>
      <c r="R588" s="420"/>
      <c r="S588" s="420"/>
    </row>
    <row r="589" spans="1:19">
      <c r="A589" s="420"/>
      <c r="B589" s="420"/>
      <c r="C589" s="420"/>
      <c r="D589" s="420"/>
      <c r="E589" s="420"/>
      <c r="F589" s="420"/>
      <c r="G589" s="780"/>
      <c r="H589" s="780"/>
      <c r="I589" s="420"/>
      <c r="J589" s="420"/>
      <c r="K589" s="420"/>
      <c r="L589" s="420"/>
      <c r="M589" s="420"/>
      <c r="N589" s="420"/>
      <c r="O589" s="420"/>
      <c r="P589" s="420"/>
      <c r="Q589" s="420"/>
      <c r="R589" s="420"/>
      <c r="S589" s="420"/>
    </row>
    <row r="590" spans="1:19">
      <c r="A590" s="420"/>
      <c r="B590" s="420"/>
      <c r="C590" s="420"/>
      <c r="D590" s="420"/>
      <c r="E590" s="420"/>
      <c r="F590" s="420"/>
      <c r="G590" s="780"/>
      <c r="H590" s="780"/>
      <c r="I590" s="420"/>
      <c r="J590" s="420"/>
      <c r="K590" s="420"/>
      <c r="L590" s="420"/>
      <c r="M590" s="420"/>
      <c r="N590" s="420"/>
      <c r="O590" s="420"/>
      <c r="P590" s="420"/>
      <c r="Q590" s="420"/>
      <c r="R590" s="420"/>
      <c r="S590" s="420"/>
    </row>
    <row r="591" spans="1:19">
      <c r="A591" s="420"/>
      <c r="B591" s="420"/>
      <c r="C591" s="420"/>
      <c r="D591" s="420"/>
      <c r="E591" s="420"/>
      <c r="F591" s="420"/>
      <c r="G591" s="780"/>
      <c r="H591" s="780"/>
      <c r="I591" s="420"/>
      <c r="J591" s="420"/>
      <c r="K591" s="420"/>
      <c r="L591" s="420"/>
      <c r="M591" s="420"/>
      <c r="N591" s="420"/>
      <c r="O591" s="420"/>
      <c r="P591" s="420"/>
      <c r="Q591" s="420"/>
      <c r="R591" s="420"/>
      <c r="S591" s="420"/>
    </row>
    <row r="592" spans="1:19">
      <c r="A592" s="420"/>
      <c r="B592" s="420"/>
      <c r="C592" s="420"/>
      <c r="D592" s="420"/>
      <c r="E592" s="420"/>
      <c r="F592" s="420"/>
      <c r="G592" s="780"/>
      <c r="H592" s="780"/>
      <c r="I592" s="420"/>
      <c r="J592" s="420"/>
      <c r="K592" s="420"/>
      <c r="L592" s="420"/>
      <c r="M592" s="420"/>
      <c r="N592" s="420"/>
      <c r="O592" s="420"/>
      <c r="P592" s="420"/>
      <c r="Q592" s="420"/>
      <c r="R592" s="420"/>
      <c r="S592" s="420"/>
    </row>
    <row r="593" spans="1:19">
      <c r="A593" s="420"/>
      <c r="B593" s="420"/>
      <c r="C593" s="420"/>
      <c r="D593" s="420"/>
      <c r="E593" s="420"/>
      <c r="F593" s="420"/>
      <c r="G593" s="780"/>
      <c r="H593" s="780"/>
      <c r="I593" s="420"/>
      <c r="J593" s="420"/>
      <c r="K593" s="420"/>
      <c r="L593" s="420"/>
      <c r="M593" s="420"/>
      <c r="N593" s="420"/>
      <c r="O593" s="420"/>
      <c r="P593" s="420"/>
      <c r="Q593" s="420"/>
      <c r="R593" s="420"/>
      <c r="S593" s="420"/>
    </row>
    <row r="594" spans="1:19">
      <c r="A594" s="420"/>
      <c r="B594" s="420"/>
      <c r="C594" s="420"/>
      <c r="D594" s="420"/>
      <c r="E594" s="420"/>
      <c r="F594" s="420"/>
      <c r="G594" s="780"/>
      <c r="H594" s="780"/>
      <c r="I594" s="420"/>
      <c r="J594" s="420"/>
      <c r="K594" s="420"/>
      <c r="L594" s="420"/>
      <c r="M594" s="420"/>
      <c r="N594" s="420"/>
      <c r="O594" s="420"/>
      <c r="P594" s="420"/>
      <c r="Q594" s="420"/>
      <c r="R594" s="420"/>
      <c r="S594" s="420"/>
    </row>
    <row r="595" spans="1:19">
      <c r="A595" s="420"/>
      <c r="B595" s="420"/>
      <c r="C595" s="420"/>
      <c r="D595" s="420"/>
      <c r="E595" s="420"/>
      <c r="F595" s="420"/>
      <c r="G595" s="780"/>
      <c r="H595" s="780"/>
      <c r="I595" s="420"/>
      <c r="J595" s="420"/>
      <c r="K595" s="420"/>
      <c r="L595" s="420"/>
      <c r="M595" s="420"/>
      <c r="N595" s="420"/>
      <c r="O595" s="420"/>
      <c r="P595" s="420"/>
      <c r="Q595" s="420"/>
      <c r="R595" s="420"/>
      <c r="S595" s="420"/>
    </row>
    <row r="596" spans="1:19">
      <c r="A596" s="420"/>
      <c r="B596" s="420"/>
      <c r="C596" s="420"/>
      <c r="D596" s="420"/>
      <c r="E596" s="420"/>
      <c r="F596" s="420"/>
      <c r="G596" s="780"/>
      <c r="H596" s="780"/>
      <c r="I596" s="420"/>
      <c r="J596" s="420"/>
      <c r="K596" s="420"/>
      <c r="L596" s="420"/>
      <c r="M596" s="420"/>
      <c r="N596" s="420"/>
      <c r="O596" s="420"/>
      <c r="P596" s="420"/>
      <c r="Q596" s="420"/>
      <c r="R596" s="420"/>
      <c r="S596" s="420"/>
    </row>
    <row r="597" spans="1:19">
      <c r="A597" s="420"/>
      <c r="B597" s="420"/>
      <c r="C597" s="420"/>
      <c r="D597" s="420"/>
      <c r="E597" s="420"/>
      <c r="F597" s="420"/>
      <c r="G597" s="780"/>
      <c r="H597" s="780"/>
      <c r="I597" s="420"/>
      <c r="J597" s="420"/>
      <c r="K597" s="420"/>
      <c r="L597" s="420"/>
      <c r="M597" s="420"/>
      <c r="N597" s="420"/>
      <c r="O597" s="420"/>
      <c r="P597" s="420"/>
      <c r="Q597" s="420"/>
      <c r="R597" s="420"/>
      <c r="S597" s="420"/>
    </row>
    <row r="598" spans="1:19">
      <c r="A598" s="420"/>
      <c r="B598" s="420"/>
      <c r="C598" s="420"/>
      <c r="D598" s="420"/>
      <c r="E598" s="420"/>
      <c r="F598" s="420"/>
      <c r="G598" s="780"/>
      <c r="H598" s="780"/>
      <c r="I598" s="420"/>
      <c r="J598" s="420"/>
      <c r="K598" s="420"/>
      <c r="L598" s="420"/>
      <c r="M598" s="420"/>
      <c r="N598" s="420"/>
      <c r="O598" s="420"/>
      <c r="P598" s="420"/>
      <c r="Q598" s="420"/>
      <c r="R598" s="420"/>
      <c r="S598" s="420"/>
    </row>
    <row r="599" spans="1:19">
      <c r="A599" s="420"/>
      <c r="B599" s="420"/>
      <c r="C599" s="420"/>
      <c r="D599" s="420"/>
      <c r="E599" s="420"/>
      <c r="F599" s="420"/>
      <c r="G599" s="780"/>
      <c r="H599" s="780"/>
      <c r="I599" s="420"/>
      <c r="J599" s="420"/>
      <c r="K599" s="420"/>
      <c r="L599" s="420"/>
      <c r="M599" s="420"/>
      <c r="N599" s="420"/>
      <c r="O599" s="420"/>
      <c r="P599" s="420"/>
      <c r="Q599" s="420"/>
      <c r="R599" s="420"/>
      <c r="S599" s="420"/>
    </row>
    <row r="600" spans="1:19">
      <c r="A600" s="420"/>
      <c r="B600" s="420"/>
      <c r="C600" s="420"/>
      <c r="D600" s="420"/>
      <c r="E600" s="420"/>
      <c r="F600" s="420"/>
      <c r="G600" s="780"/>
      <c r="H600" s="780"/>
      <c r="I600" s="420"/>
      <c r="J600" s="420"/>
      <c r="K600" s="420"/>
      <c r="L600" s="420"/>
      <c r="M600" s="420"/>
      <c r="N600" s="420"/>
      <c r="O600" s="420"/>
      <c r="P600" s="420"/>
      <c r="Q600" s="420"/>
      <c r="R600" s="420"/>
      <c r="S600" s="420"/>
    </row>
    <row r="601" spans="1:19">
      <c r="A601" s="420"/>
      <c r="B601" s="420"/>
      <c r="C601" s="420"/>
      <c r="D601" s="420"/>
      <c r="E601" s="420"/>
      <c r="F601" s="420"/>
      <c r="G601" s="780"/>
      <c r="H601" s="780"/>
      <c r="I601" s="420"/>
      <c r="J601" s="420"/>
      <c r="K601" s="420"/>
      <c r="L601" s="420"/>
      <c r="M601" s="420"/>
      <c r="N601" s="420"/>
      <c r="O601" s="420"/>
      <c r="P601" s="420"/>
      <c r="Q601" s="420"/>
      <c r="R601" s="420"/>
      <c r="S601" s="420"/>
    </row>
    <row r="602" spans="1:19">
      <c r="A602" s="420"/>
      <c r="B602" s="420"/>
      <c r="C602" s="420"/>
      <c r="D602" s="420"/>
      <c r="E602" s="420"/>
      <c r="F602" s="420"/>
      <c r="G602" s="780"/>
      <c r="H602" s="780"/>
      <c r="I602" s="420"/>
      <c r="J602" s="420"/>
      <c r="K602" s="420"/>
      <c r="L602" s="420"/>
      <c r="M602" s="420"/>
      <c r="N602" s="420"/>
      <c r="O602" s="420"/>
      <c r="P602" s="420"/>
      <c r="Q602" s="420"/>
      <c r="R602" s="420"/>
      <c r="S602" s="420"/>
    </row>
    <row r="603" spans="1:19">
      <c r="A603" s="420"/>
      <c r="B603" s="420"/>
      <c r="C603" s="420"/>
      <c r="D603" s="420"/>
      <c r="E603" s="420"/>
      <c r="F603" s="420"/>
      <c r="G603" s="780"/>
      <c r="H603" s="780"/>
      <c r="I603" s="420"/>
      <c r="J603" s="420"/>
      <c r="K603" s="420"/>
      <c r="L603" s="420"/>
      <c r="M603" s="420"/>
      <c r="N603" s="420"/>
      <c r="O603" s="420"/>
      <c r="P603" s="420"/>
      <c r="Q603" s="420"/>
      <c r="R603" s="420"/>
      <c r="S603" s="420"/>
    </row>
    <row r="604" spans="1:19">
      <c r="A604" s="420"/>
      <c r="B604" s="420"/>
      <c r="C604" s="420"/>
      <c r="D604" s="420"/>
      <c r="E604" s="420"/>
      <c r="F604" s="420"/>
      <c r="G604" s="780"/>
      <c r="H604" s="780"/>
      <c r="I604" s="420"/>
      <c r="J604" s="420"/>
      <c r="K604" s="420"/>
      <c r="L604" s="420"/>
      <c r="M604" s="420"/>
      <c r="N604" s="420"/>
      <c r="O604" s="420"/>
      <c r="P604" s="420"/>
      <c r="Q604" s="420"/>
      <c r="R604" s="420"/>
      <c r="S604" s="420"/>
    </row>
    <row r="605" spans="1:19">
      <c r="A605" s="420"/>
      <c r="B605" s="420"/>
      <c r="C605" s="420"/>
      <c r="D605" s="420"/>
      <c r="E605" s="420"/>
      <c r="F605" s="420"/>
      <c r="G605" s="780"/>
      <c r="H605" s="780"/>
      <c r="I605" s="420"/>
      <c r="J605" s="420"/>
      <c r="K605" s="420"/>
      <c r="L605" s="420"/>
      <c r="M605" s="420"/>
      <c r="N605" s="420"/>
      <c r="O605" s="420"/>
      <c r="P605" s="420"/>
      <c r="Q605" s="420"/>
      <c r="R605" s="420"/>
      <c r="S605" s="420"/>
    </row>
    <row r="606" spans="1:19">
      <c r="A606" s="420"/>
      <c r="B606" s="420"/>
      <c r="C606" s="420"/>
      <c r="D606" s="420"/>
      <c r="E606" s="420"/>
      <c r="F606" s="420"/>
      <c r="G606" s="780"/>
      <c r="H606" s="780"/>
      <c r="I606" s="420"/>
      <c r="J606" s="420"/>
      <c r="K606" s="420"/>
      <c r="L606" s="420"/>
      <c r="M606" s="420"/>
      <c r="N606" s="420"/>
      <c r="O606" s="420"/>
      <c r="P606" s="420"/>
      <c r="Q606" s="420"/>
      <c r="R606" s="420"/>
      <c r="S606" s="420"/>
    </row>
    <row r="607" spans="1:19">
      <c r="A607" s="420"/>
      <c r="B607" s="420"/>
      <c r="C607" s="420"/>
      <c r="D607" s="420"/>
      <c r="E607" s="420"/>
      <c r="F607" s="420"/>
      <c r="G607" s="780"/>
      <c r="H607" s="780"/>
      <c r="I607" s="420"/>
      <c r="J607" s="420"/>
      <c r="K607" s="420"/>
      <c r="L607" s="420"/>
      <c r="M607" s="420"/>
      <c r="N607" s="420"/>
      <c r="O607" s="420"/>
      <c r="P607" s="420"/>
      <c r="Q607" s="420"/>
      <c r="R607" s="420"/>
      <c r="S607" s="420"/>
    </row>
    <row r="608" spans="1:19">
      <c r="A608" s="420"/>
      <c r="B608" s="420"/>
      <c r="C608" s="420"/>
      <c r="D608" s="420"/>
      <c r="E608" s="420"/>
      <c r="F608" s="420"/>
      <c r="G608" s="780"/>
      <c r="H608" s="780"/>
      <c r="I608" s="420"/>
      <c r="J608" s="420"/>
      <c r="K608" s="420"/>
      <c r="L608" s="420"/>
      <c r="M608" s="420"/>
      <c r="N608" s="420"/>
      <c r="O608" s="420"/>
      <c r="P608" s="420"/>
      <c r="Q608" s="420"/>
      <c r="R608" s="420"/>
      <c r="S608" s="420"/>
    </row>
    <row r="609" spans="1:19">
      <c r="A609" s="420"/>
      <c r="B609" s="420"/>
      <c r="C609" s="420"/>
      <c r="D609" s="420"/>
      <c r="E609" s="420"/>
      <c r="F609" s="420"/>
      <c r="G609" s="780"/>
      <c r="H609" s="780"/>
      <c r="I609" s="420"/>
      <c r="J609" s="420"/>
      <c r="K609" s="420"/>
      <c r="L609" s="420"/>
      <c r="M609" s="420"/>
      <c r="N609" s="420"/>
      <c r="O609" s="420"/>
      <c r="P609" s="420"/>
      <c r="Q609" s="420"/>
      <c r="R609" s="420"/>
      <c r="S609" s="420"/>
    </row>
    <row r="610" spans="1:19">
      <c r="A610" s="420"/>
      <c r="B610" s="420"/>
      <c r="C610" s="420"/>
      <c r="D610" s="420"/>
      <c r="E610" s="420"/>
      <c r="F610" s="420"/>
      <c r="G610" s="780"/>
      <c r="H610" s="780"/>
      <c r="I610" s="420"/>
      <c r="J610" s="420"/>
      <c r="K610" s="420"/>
      <c r="L610" s="420"/>
      <c r="M610" s="420"/>
      <c r="N610" s="420"/>
      <c r="O610" s="420"/>
      <c r="P610" s="420"/>
      <c r="Q610" s="420"/>
      <c r="R610" s="420"/>
      <c r="S610" s="420"/>
    </row>
    <row r="611" spans="1:19">
      <c r="A611" s="420"/>
      <c r="B611" s="420"/>
      <c r="C611" s="420"/>
      <c r="D611" s="420"/>
      <c r="E611" s="420"/>
      <c r="F611" s="420"/>
      <c r="G611" s="780"/>
      <c r="H611" s="780"/>
      <c r="I611" s="420"/>
      <c r="J611" s="420"/>
      <c r="K611" s="420"/>
      <c r="L611" s="420"/>
      <c r="M611" s="420"/>
      <c r="N611" s="420"/>
      <c r="O611" s="420"/>
      <c r="P611" s="420"/>
      <c r="Q611" s="420"/>
      <c r="R611" s="420"/>
      <c r="S611" s="420"/>
    </row>
    <row r="612" spans="1:19">
      <c r="A612" s="420"/>
      <c r="B612" s="420"/>
      <c r="C612" s="420"/>
      <c r="D612" s="420"/>
      <c r="E612" s="420"/>
      <c r="F612" s="420"/>
      <c r="G612" s="780"/>
      <c r="H612" s="780"/>
      <c r="I612" s="420"/>
      <c r="J612" s="420"/>
      <c r="K612" s="420"/>
      <c r="L612" s="420"/>
      <c r="M612" s="420"/>
      <c r="N612" s="420"/>
      <c r="O612" s="420"/>
      <c r="P612" s="420"/>
      <c r="Q612" s="420"/>
      <c r="R612" s="420"/>
      <c r="S612" s="420"/>
    </row>
    <row r="613" spans="1:19">
      <c r="A613" s="420"/>
      <c r="B613" s="420"/>
      <c r="C613" s="420"/>
      <c r="D613" s="420"/>
      <c r="E613" s="420"/>
      <c r="F613" s="420"/>
      <c r="G613" s="780"/>
      <c r="H613" s="780"/>
      <c r="I613" s="420"/>
      <c r="J613" s="420"/>
      <c r="K613" s="420"/>
      <c r="L613" s="420"/>
      <c r="M613" s="420"/>
      <c r="N613" s="420"/>
      <c r="O613" s="420"/>
      <c r="P613" s="420"/>
      <c r="Q613" s="420"/>
      <c r="R613" s="420"/>
      <c r="S613" s="420"/>
    </row>
    <row r="614" spans="1:19">
      <c r="A614" s="420"/>
      <c r="B614" s="420"/>
      <c r="C614" s="420"/>
      <c r="D614" s="420"/>
      <c r="E614" s="420"/>
      <c r="F614" s="420"/>
      <c r="G614" s="780"/>
      <c r="H614" s="780"/>
      <c r="I614" s="420"/>
      <c r="J614" s="420"/>
      <c r="K614" s="420"/>
      <c r="L614" s="420"/>
      <c r="M614" s="420"/>
      <c r="N614" s="420"/>
      <c r="O614" s="420"/>
      <c r="P614" s="420"/>
      <c r="Q614" s="420"/>
      <c r="R614" s="420"/>
      <c r="S614" s="420"/>
    </row>
    <row r="615" spans="1:19">
      <c r="A615" s="420"/>
      <c r="B615" s="420"/>
      <c r="C615" s="420"/>
      <c r="D615" s="420"/>
      <c r="E615" s="420"/>
      <c r="F615" s="420"/>
      <c r="G615" s="780"/>
      <c r="H615" s="780"/>
      <c r="I615" s="420"/>
      <c r="J615" s="420"/>
      <c r="K615" s="420"/>
      <c r="L615" s="420"/>
      <c r="M615" s="420"/>
      <c r="N615" s="420"/>
      <c r="O615" s="420"/>
      <c r="P615" s="420"/>
      <c r="Q615" s="420"/>
      <c r="R615" s="420"/>
      <c r="S615" s="420"/>
    </row>
    <row r="616" spans="1:19">
      <c r="A616" s="420"/>
      <c r="B616" s="420"/>
      <c r="C616" s="420"/>
      <c r="D616" s="420"/>
      <c r="E616" s="420"/>
      <c r="F616" s="420"/>
      <c r="G616" s="780"/>
      <c r="H616" s="780"/>
      <c r="I616" s="420"/>
      <c r="J616" s="420"/>
      <c r="K616" s="420"/>
      <c r="L616" s="420"/>
      <c r="M616" s="420"/>
      <c r="N616" s="420"/>
      <c r="O616" s="420"/>
      <c r="P616" s="420"/>
      <c r="Q616" s="420"/>
      <c r="R616" s="420"/>
      <c r="S616" s="420"/>
    </row>
    <row r="617" spans="1:19">
      <c r="A617" s="420"/>
      <c r="B617" s="420"/>
      <c r="C617" s="420"/>
      <c r="D617" s="420"/>
      <c r="E617" s="420"/>
      <c r="F617" s="420"/>
      <c r="G617" s="780"/>
      <c r="H617" s="780"/>
      <c r="I617" s="420"/>
      <c r="J617" s="420"/>
      <c r="K617" s="420"/>
      <c r="L617" s="420"/>
      <c r="M617" s="420"/>
      <c r="N617" s="420"/>
      <c r="O617" s="420"/>
      <c r="P617" s="420"/>
      <c r="Q617" s="420"/>
      <c r="R617" s="420"/>
      <c r="S617" s="420"/>
    </row>
    <row r="618" spans="1:19">
      <c r="A618" s="420"/>
      <c r="B618" s="420"/>
      <c r="C618" s="420"/>
      <c r="D618" s="420"/>
      <c r="E618" s="420"/>
      <c r="F618" s="420"/>
      <c r="G618" s="780"/>
      <c r="H618" s="780"/>
      <c r="I618" s="420"/>
      <c r="J618" s="420"/>
      <c r="K618" s="420"/>
      <c r="L618" s="420"/>
      <c r="M618" s="420"/>
      <c r="N618" s="420"/>
      <c r="O618" s="420"/>
      <c r="P618" s="420"/>
      <c r="Q618" s="420"/>
      <c r="R618" s="420"/>
      <c r="S618" s="420"/>
    </row>
    <row r="619" spans="1:19">
      <c r="A619" s="420"/>
      <c r="B619" s="420"/>
      <c r="C619" s="420"/>
      <c r="D619" s="420"/>
      <c r="E619" s="420"/>
      <c r="F619" s="420"/>
      <c r="G619" s="780"/>
      <c r="H619" s="780"/>
      <c r="I619" s="420"/>
      <c r="J619" s="420"/>
      <c r="K619" s="420"/>
      <c r="L619" s="420"/>
      <c r="M619" s="420"/>
      <c r="N619" s="420"/>
      <c r="O619" s="420"/>
      <c r="P619" s="420"/>
      <c r="Q619" s="420"/>
      <c r="R619" s="420"/>
      <c r="S619" s="420"/>
    </row>
    <row r="620" spans="1:19">
      <c r="A620" s="420"/>
      <c r="B620" s="420"/>
      <c r="C620" s="420"/>
      <c r="D620" s="420"/>
      <c r="E620" s="420"/>
      <c r="F620" s="420"/>
      <c r="G620" s="780"/>
      <c r="H620" s="780"/>
      <c r="I620" s="420"/>
      <c r="J620" s="420"/>
      <c r="K620" s="420"/>
      <c r="L620" s="420"/>
      <c r="M620" s="420"/>
      <c r="N620" s="420"/>
      <c r="O620" s="420"/>
      <c r="P620" s="420"/>
      <c r="Q620" s="420"/>
      <c r="R620" s="420"/>
      <c r="S620" s="420"/>
    </row>
    <row r="621" spans="1:19">
      <c r="A621" s="420"/>
      <c r="B621" s="420"/>
      <c r="C621" s="420"/>
      <c r="D621" s="420"/>
      <c r="E621" s="420"/>
      <c r="F621" s="420"/>
      <c r="G621" s="780"/>
      <c r="H621" s="780"/>
      <c r="I621" s="420"/>
      <c r="J621" s="420"/>
      <c r="K621" s="420"/>
      <c r="L621" s="420"/>
      <c r="M621" s="420"/>
      <c r="N621" s="420"/>
      <c r="O621" s="420"/>
      <c r="P621" s="420"/>
      <c r="Q621" s="420"/>
      <c r="R621" s="420"/>
      <c r="S621" s="420"/>
    </row>
    <row r="622" spans="1:19">
      <c r="A622" s="420"/>
      <c r="B622" s="420"/>
      <c r="C622" s="420"/>
      <c r="D622" s="420"/>
      <c r="E622" s="420"/>
      <c r="F622" s="420"/>
      <c r="G622" s="780"/>
      <c r="H622" s="780"/>
      <c r="I622" s="420"/>
      <c r="J622" s="420"/>
      <c r="K622" s="420"/>
      <c r="L622" s="420"/>
      <c r="M622" s="420"/>
      <c r="N622" s="420"/>
      <c r="O622" s="420"/>
      <c r="P622" s="420"/>
      <c r="Q622" s="420"/>
      <c r="R622" s="420"/>
      <c r="S622" s="420"/>
    </row>
    <row r="623" spans="1:19">
      <c r="A623" s="420"/>
      <c r="B623" s="420"/>
      <c r="C623" s="420"/>
      <c r="D623" s="420"/>
      <c r="E623" s="420"/>
      <c r="F623" s="420"/>
      <c r="G623" s="780"/>
      <c r="H623" s="780"/>
      <c r="I623" s="420"/>
      <c r="J623" s="420"/>
      <c r="K623" s="420"/>
      <c r="L623" s="420"/>
      <c r="M623" s="420"/>
      <c r="N623" s="420"/>
      <c r="O623" s="420"/>
      <c r="P623" s="420"/>
      <c r="Q623" s="420"/>
      <c r="R623" s="420"/>
      <c r="S623" s="420"/>
    </row>
    <row r="624" spans="1:19">
      <c r="A624" s="420"/>
      <c r="B624" s="420"/>
      <c r="C624" s="420"/>
      <c r="D624" s="420"/>
      <c r="E624" s="420"/>
      <c r="F624" s="420"/>
      <c r="G624" s="780"/>
      <c r="H624" s="780"/>
      <c r="I624" s="420"/>
      <c r="J624" s="420"/>
      <c r="K624" s="420"/>
      <c r="L624" s="420"/>
      <c r="M624" s="420"/>
      <c r="N624" s="420"/>
      <c r="O624" s="420"/>
      <c r="P624" s="420"/>
      <c r="Q624" s="420"/>
      <c r="R624" s="420"/>
      <c r="S624" s="420"/>
    </row>
    <row r="625" spans="1:19">
      <c r="A625" s="420"/>
      <c r="B625" s="420"/>
      <c r="C625" s="420"/>
      <c r="D625" s="420"/>
      <c r="E625" s="420"/>
      <c r="F625" s="420"/>
      <c r="G625" s="780"/>
      <c r="H625" s="780"/>
      <c r="I625" s="420"/>
      <c r="J625" s="420"/>
      <c r="K625" s="420"/>
      <c r="L625" s="420"/>
      <c r="M625" s="420"/>
      <c r="N625" s="420"/>
      <c r="O625" s="420"/>
      <c r="P625" s="420"/>
      <c r="Q625" s="420"/>
      <c r="R625" s="420"/>
      <c r="S625" s="420"/>
    </row>
    <row r="626" spans="1:19">
      <c r="A626" s="420"/>
      <c r="B626" s="420"/>
      <c r="C626" s="420"/>
      <c r="D626" s="420"/>
      <c r="E626" s="420"/>
      <c r="F626" s="420"/>
      <c r="G626" s="780"/>
      <c r="H626" s="780"/>
      <c r="I626" s="420"/>
      <c r="J626" s="420"/>
      <c r="K626" s="420"/>
      <c r="L626" s="420"/>
      <c r="M626" s="420"/>
      <c r="N626" s="420"/>
      <c r="O626" s="420"/>
      <c r="P626" s="420"/>
      <c r="Q626" s="420"/>
      <c r="R626" s="420"/>
      <c r="S626" s="420"/>
    </row>
    <row r="627" spans="1:19">
      <c r="A627" s="420"/>
      <c r="B627" s="420"/>
      <c r="C627" s="420"/>
      <c r="D627" s="420"/>
      <c r="E627" s="420"/>
      <c r="F627" s="420"/>
      <c r="G627" s="780"/>
      <c r="H627" s="780"/>
      <c r="I627" s="420"/>
      <c r="J627" s="420"/>
      <c r="K627" s="420"/>
      <c r="L627" s="420"/>
      <c r="M627" s="420"/>
      <c r="N627" s="420"/>
      <c r="O627" s="420"/>
      <c r="P627" s="420"/>
      <c r="Q627" s="420"/>
      <c r="R627" s="420"/>
      <c r="S627" s="420"/>
    </row>
    <row r="628" spans="1:19">
      <c r="A628" s="420"/>
      <c r="B628" s="420"/>
      <c r="C628" s="420"/>
      <c r="D628" s="420"/>
      <c r="E628" s="420"/>
      <c r="F628" s="420"/>
      <c r="G628" s="780"/>
      <c r="H628" s="780"/>
      <c r="I628" s="420"/>
      <c r="J628" s="420"/>
      <c r="K628" s="420"/>
      <c r="L628" s="420"/>
      <c r="M628" s="420"/>
      <c r="N628" s="420"/>
      <c r="O628" s="420"/>
      <c r="P628" s="420"/>
      <c r="Q628" s="420"/>
      <c r="R628" s="420"/>
      <c r="S628" s="420"/>
    </row>
    <row r="629" spans="1:19">
      <c r="A629" s="420"/>
      <c r="B629" s="420"/>
      <c r="C629" s="420"/>
      <c r="D629" s="420"/>
      <c r="E629" s="420"/>
      <c r="F629" s="420"/>
      <c r="G629" s="780"/>
      <c r="H629" s="780"/>
      <c r="I629" s="420"/>
      <c r="J629" s="420"/>
      <c r="K629" s="420"/>
      <c r="L629" s="420"/>
      <c r="M629" s="420"/>
      <c r="N629" s="420"/>
      <c r="O629" s="420"/>
      <c r="P629" s="420"/>
      <c r="Q629" s="420"/>
      <c r="R629" s="420"/>
      <c r="S629" s="420"/>
    </row>
    <row r="630" spans="1:19">
      <c r="A630" s="420"/>
      <c r="B630" s="420"/>
      <c r="C630" s="420"/>
      <c r="D630" s="420"/>
      <c r="E630" s="420"/>
      <c r="F630" s="420"/>
      <c r="G630" s="780"/>
      <c r="H630" s="780"/>
      <c r="I630" s="420"/>
      <c r="J630" s="420"/>
      <c r="K630" s="420"/>
      <c r="L630" s="420"/>
      <c r="M630" s="420"/>
      <c r="N630" s="420"/>
      <c r="O630" s="420"/>
      <c r="P630" s="420"/>
      <c r="Q630" s="420"/>
      <c r="R630" s="420"/>
      <c r="S630" s="420"/>
    </row>
    <row r="631" spans="1:19">
      <c r="A631" s="420"/>
      <c r="B631" s="420"/>
      <c r="C631" s="420"/>
      <c r="D631" s="420"/>
      <c r="E631" s="420"/>
      <c r="F631" s="420"/>
      <c r="G631" s="780"/>
      <c r="H631" s="780"/>
      <c r="I631" s="420"/>
      <c r="J631" s="420"/>
      <c r="K631" s="420"/>
      <c r="L631" s="420"/>
      <c r="M631" s="420"/>
      <c r="N631" s="420"/>
      <c r="O631" s="420"/>
      <c r="P631" s="420"/>
      <c r="Q631" s="420"/>
      <c r="R631" s="420"/>
      <c r="S631" s="420"/>
    </row>
    <row r="632" spans="1:19">
      <c r="A632" s="420"/>
      <c r="B632" s="420"/>
      <c r="C632" s="420"/>
      <c r="D632" s="420"/>
      <c r="E632" s="420"/>
      <c r="F632" s="420"/>
      <c r="G632" s="780"/>
      <c r="H632" s="780"/>
      <c r="I632" s="420"/>
      <c r="J632" s="420"/>
      <c r="K632" s="420"/>
      <c r="L632" s="420"/>
      <c r="M632" s="420"/>
      <c r="N632" s="420"/>
      <c r="O632" s="420"/>
      <c r="P632" s="420"/>
      <c r="Q632" s="420"/>
      <c r="R632" s="420"/>
      <c r="S632" s="420"/>
    </row>
    <row r="633" spans="1:19">
      <c r="A633" s="420"/>
      <c r="B633" s="420"/>
      <c r="C633" s="420"/>
      <c r="D633" s="420"/>
      <c r="E633" s="420"/>
      <c r="F633" s="420"/>
      <c r="G633" s="780"/>
      <c r="H633" s="780"/>
      <c r="I633" s="420"/>
      <c r="J633" s="420"/>
      <c r="K633" s="420"/>
      <c r="L633" s="420"/>
      <c r="M633" s="420"/>
      <c r="N633" s="420"/>
      <c r="O633" s="420"/>
      <c r="P633" s="420"/>
      <c r="Q633" s="420"/>
      <c r="R633" s="420"/>
      <c r="S633" s="420"/>
    </row>
    <row r="634" spans="1:19">
      <c r="A634" s="420"/>
      <c r="B634" s="420"/>
      <c r="C634" s="420"/>
      <c r="D634" s="420"/>
      <c r="E634" s="420"/>
      <c r="F634" s="420"/>
      <c r="G634" s="780"/>
      <c r="H634" s="780"/>
      <c r="I634" s="420"/>
      <c r="J634" s="420"/>
      <c r="K634" s="420"/>
      <c r="L634" s="420"/>
      <c r="M634" s="420"/>
      <c r="N634" s="420"/>
      <c r="O634" s="420"/>
      <c r="P634" s="420"/>
      <c r="Q634" s="420"/>
      <c r="R634" s="420"/>
      <c r="S634" s="420"/>
    </row>
    <row r="635" spans="1:19">
      <c r="A635" s="420"/>
      <c r="B635" s="420"/>
      <c r="C635" s="420"/>
      <c r="D635" s="420"/>
      <c r="E635" s="420"/>
      <c r="F635" s="420"/>
      <c r="G635" s="780"/>
      <c r="H635" s="780"/>
      <c r="I635" s="420"/>
      <c r="J635" s="420"/>
      <c r="K635" s="420"/>
      <c r="L635" s="420"/>
      <c r="M635" s="420"/>
      <c r="N635" s="420"/>
      <c r="O635" s="420"/>
      <c r="P635" s="420"/>
      <c r="Q635" s="420"/>
      <c r="R635" s="420"/>
      <c r="S635" s="420"/>
    </row>
    <row r="636" spans="1:19">
      <c r="A636" s="420"/>
      <c r="B636" s="420"/>
      <c r="C636" s="420"/>
      <c r="D636" s="420"/>
      <c r="E636" s="420"/>
      <c r="F636" s="420"/>
      <c r="G636" s="780"/>
      <c r="H636" s="780"/>
      <c r="I636" s="420"/>
      <c r="J636" s="420"/>
      <c r="K636" s="420"/>
      <c r="L636" s="420"/>
      <c r="M636" s="420"/>
      <c r="N636" s="420"/>
      <c r="O636" s="420"/>
      <c r="P636" s="420"/>
      <c r="Q636" s="420"/>
      <c r="R636" s="420"/>
      <c r="S636" s="420"/>
    </row>
    <row r="637" spans="1:19">
      <c r="A637" s="420"/>
      <c r="B637" s="420"/>
      <c r="C637" s="420"/>
      <c r="D637" s="420"/>
      <c r="E637" s="420"/>
      <c r="F637" s="420"/>
      <c r="G637" s="780"/>
      <c r="H637" s="780"/>
      <c r="I637" s="420"/>
      <c r="J637" s="420"/>
      <c r="K637" s="420"/>
      <c r="L637" s="420"/>
      <c r="M637" s="420"/>
      <c r="N637" s="420"/>
      <c r="O637" s="420"/>
      <c r="P637" s="420"/>
      <c r="Q637" s="420"/>
      <c r="R637" s="420"/>
      <c r="S637" s="420"/>
    </row>
    <row r="638" spans="1:19">
      <c r="A638" s="420"/>
      <c r="B638" s="420"/>
      <c r="C638" s="420"/>
      <c r="D638" s="420"/>
      <c r="E638" s="420"/>
      <c r="F638" s="420"/>
      <c r="G638" s="780"/>
      <c r="H638" s="780"/>
      <c r="I638" s="420"/>
      <c r="J638" s="420"/>
      <c r="K638" s="420"/>
      <c r="L638" s="420"/>
      <c r="M638" s="420"/>
      <c r="N638" s="420"/>
      <c r="O638" s="420"/>
      <c r="P638" s="420"/>
      <c r="Q638" s="420"/>
      <c r="R638" s="420"/>
      <c r="S638" s="420"/>
    </row>
    <row r="639" spans="1:19">
      <c r="A639" s="420"/>
      <c r="B639" s="420"/>
      <c r="C639" s="420"/>
      <c r="D639" s="420"/>
      <c r="E639" s="420"/>
      <c r="F639" s="420"/>
      <c r="G639" s="780"/>
      <c r="H639" s="780"/>
      <c r="I639" s="420"/>
      <c r="J639" s="420"/>
      <c r="K639" s="420"/>
      <c r="L639" s="420"/>
      <c r="M639" s="420"/>
      <c r="N639" s="420"/>
      <c r="O639" s="420"/>
      <c r="P639" s="420"/>
      <c r="Q639" s="420"/>
      <c r="R639" s="420"/>
      <c r="S639" s="420"/>
    </row>
    <row r="640" spans="1:19">
      <c r="A640" s="420"/>
      <c r="B640" s="420"/>
      <c r="C640" s="420"/>
      <c r="D640" s="420"/>
      <c r="E640" s="420"/>
      <c r="F640" s="420"/>
      <c r="G640" s="780"/>
      <c r="H640" s="780"/>
      <c r="I640" s="420"/>
      <c r="J640" s="420"/>
      <c r="K640" s="420"/>
      <c r="L640" s="420"/>
      <c r="M640" s="420"/>
      <c r="N640" s="420"/>
      <c r="O640" s="420"/>
      <c r="P640" s="420"/>
      <c r="Q640" s="420"/>
      <c r="R640" s="420"/>
      <c r="S640" s="420"/>
    </row>
    <row r="641" spans="1:19">
      <c r="A641" s="420"/>
      <c r="B641" s="420"/>
      <c r="C641" s="420"/>
      <c r="D641" s="420"/>
      <c r="E641" s="420"/>
      <c r="F641" s="420"/>
      <c r="G641" s="780"/>
      <c r="H641" s="780"/>
      <c r="I641" s="420"/>
      <c r="J641" s="420"/>
      <c r="K641" s="420"/>
      <c r="L641" s="420"/>
      <c r="M641" s="420"/>
      <c r="N641" s="420"/>
      <c r="O641" s="420"/>
      <c r="P641" s="420"/>
      <c r="Q641" s="420"/>
      <c r="R641" s="420"/>
      <c r="S641" s="420"/>
    </row>
    <row r="642" spans="1:19">
      <c r="A642" s="420"/>
      <c r="B642" s="420"/>
      <c r="C642" s="420"/>
      <c r="D642" s="420"/>
      <c r="E642" s="420"/>
      <c r="F642" s="420"/>
      <c r="G642" s="780"/>
      <c r="H642" s="780"/>
      <c r="I642" s="420"/>
      <c r="J642" s="420"/>
      <c r="K642" s="420"/>
      <c r="L642" s="420"/>
      <c r="M642" s="420"/>
      <c r="N642" s="420"/>
      <c r="O642" s="420"/>
      <c r="P642" s="420"/>
      <c r="Q642" s="420"/>
      <c r="R642" s="420"/>
      <c r="S642" s="420"/>
    </row>
    <row r="643" spans="1:19">
      <c r="A643" s="420"/>
      <c r="B643" s="420"/>
      <c r="C643" s="420"/>
      <c r="D643" s="420"/>
      <c r="E643" s="420"/>
      <c r="F643" s="420"/>
      <c r="G643" s="780"/>
      <c r="H643" s="780"/>
      <c r="I643" s="420"/>
      <c r="J643" s="420"/>
      <c r="K643" s="420"/>
      <c r="L643" s="420"/>
      <c r="M643" s="420"/>
      <c r="N643" s="420"/>
      <c r="O643" s="420"/>
      <c r="P643" s="420"/>
      <c r="Q643" s="420"/>
      <c r="R643" s="420"/>
      <c r="S643" s="420"/>
    </row>
    <row r="644" spans="1:19">
      <c r="A644" s="420"/>
      <c r="B644" s="420"/>
      <c r="C644" s="420"/>
      <c r="D644" s="420"/>
      <c r="E644" s="420"/>
      <c r="F644" s="420"/>
      <c r="G644" s="780"/>
      <c r="H644" s="780"/>
      <c r="I644" s="420"/>
      <c r="J644" s="420"/>
      <c r="K644" s="420"/>
      <c r="L644" s="420"/>
      <c r="M644" s="420"/>
      <c r="N644" s="420"/>
      <c r="O644" s="420"/>
      <c r="P644" s="420"/>
      <c r="Q644" s="420"/>
      <c r="R644" s="420"/>
      <c r="S644" s="420"/>
    </row>
    <row r="645" spans="1:19">
      <c r="A645" s="420"/>
      <c r="B645" s="420"/>
      <c r="C645" s="420"/>
      <c r="D645" s="420"/>
      <c r="E645" s="420"/>
      <c r="F645" s="420"/>
      <c r="G645" s="780"/>
      <c r="H645" s="780"/>
      <c r="I645" s="420"/>
      <c r="J645" s="420"/>
      <c r="K645" s="420"/>
      <c r="L645" s="420"/>
      <c r="M645" s="420"/>
      <c r="N645" s="420"/>
      <c r="O645" s="420"/>
      <c r="P645" s="420"/>
      <c r="Q645" s="420"/>
      <c r="R645" s="420"/>
      <c r="S645" s="420"/>
    </row>
    <row r="646" spans="1:19">
      <c r="A646" s="420"/>
      <c r="B646" s="420"/>
      <c r="C646" s="420"/>
      <c r="D646" s="420"/>
      <c r="E646" s="420"/>
      <c r="F646" s="420"/>
      <c r="G646" s="780"/>
      <c r="H646" s="780"/>
      <c r="I646" s="420"/>
      <c r="J646" s="420"/>
      <c r="K646" s="420"/>
      <c r="L646" s="420"/>
      <c r="M646" s="420"/>
      <c r="N646" s="420"/>
      <c r="O646" s="420"/>
      <c r="P646" s="420"/>
      <c r="Q646" s="420"/>
      <c r="R646" s="420"/>
      <c r="S646" s="420"/>
    </row>
    <row r="647" spans="1:19">
      <c r="A647" s="420"/>
      <c r="B647" s="420"/>
      <c r="C647" s="420"/>
      <c r="D647" s="420"/>
      <c r="E647" s="420"/>
      <c r="F647" s="420"/>
      <c r="G647" s="780"/>
      <c r="H647" s="780"/>
      <c r="I647" s="420"/>
      <c r="J647" s="420"/>
      <c r="K647" s="420"/>
      <c r="L647" s="420"/>
      <c r="M647" s="420"/>
      <c r="N647" s="420"/>
      <c r="O647" s="420"/>
      <c r="P647" s="420"/>
      <c r="Q647" s="420"/>
      <c r="R647" s="420"/>
      <c r="S647" s="420"/>
    </row>
    <row r="648" spans="1:19">
      <c r="A648" s="420"/>
      <c r="B648" s="420"/>
      <c r="C648" s="420"/>
      <c r="D648" s="420"/>
      <c r="E648" s="420"/>
      <c r="F648" s="420"/>
      <c r="G648" s="780"/>
      <c r="H648" s="780"/>
      <c r="I648" s="420"/>
      <c r="J648" s="420"/>
      <c r="K648" s="420"/>
      <c r="L648" s="420"/>
      <c r="M648" s="420"/>
      <c r="N648" s="420"/>
      <c r="O648" s="420"/>
      <c r="P648" s="420"/>
      <c r="Q648" s="420"/>
      <c r="R648" s="420"/>
      <c r="S648" s="420"/>
    </row>
    <row r="649" spans="1:19">
      <c r="A649" s="420"/>
      <c r="B649" s="420"/>
      <c r="C649" s="420"/>
      <c r="D649" s="420"/>
      <c r="E649" s="420"/>
      <c r="F649" s="420"/>
      <c r="G649" s="780"/>
      <c r="H649" s="780"/>
      <c r="I649" s="420"/>
      <c r="J649" s="420"/>
      <c r="K649" s="420"/>
      <c r="L649" s="420"/>
      <c r="M649" s="420"/>
      <c r="N649" s="420"/>
      <c r="O649" s="420"/>
      <c r="P649" s="420"/>
      <c r="Q649" s="420"/>
      <c r="R649" s="420"/>
      <c r="S649" s="420"/>
    </row>
    <row r="650" spans="1:19">
      <c r="A650" s="420"/>
      <c r="B650" s="420"/>
      <c r="C650" s="420"/>
      <c r="D650" s="420"/>
      <c r="E650" s="420"/>
      <c r="F650" s="420"/>
      <c r="G650" s="780"/>
      <c r="H650" s="780"/>
      <c r="I650" s="420"/>
      <c r="J650" s="420"/>
      <c r="K650" s="420"/>
      <c r="L650" s="420"/>
      <c r="M650" s="420"/>
      <c r="N650" s="420"/>
      <c r="O650" s="420"/>
      <c r="P650" s="420"/>
      <c r="Q650" s="420"/>
      <c r="R650" s="420"/>
      <c r="S650" s="420"/>
    </row>
    <row r="651" spans="1:19">
      <c r="A651" s="420"/>
      <c r="B651" s="420"/>
      <c r="C651" s="420"/>
      <c r="D651" s="420"/>
      <c r="E651" s="420"/>
      <c r="F651" s="420"/>
      <c r="G651" s="780"/>
      <c r="H651" s="780"/>
      <c r="I651" s="420"/>
      <c r="J651" s="420"/>
      <c r="K651" s="420"/>
      <c r="L651" s="420"/>
      <c r="M651" s="420"/>
      <c r="N651" s="420"/>
      <c r="O651" s="420"/>
      <c r="P651" s="420"/>
      <c r="Q651" s="420"/>
      <c r="R651" s="420"/>
      <c r="S651" s="420"/>
    </row>
    <row r="652" spans="1:19">
      <c r="A652" s="420"/>
      <c r="B652" s="420"/>
      <c r="C652" s="420"/>
      <c r="D652" s="420"/>
      <c r="E652" s="420"/>
      <c r="F652" s="420"/>
      <c r="G652" s="780"/>
      <c r="H652" s="780"/>
      <c r="I652" s="420"/>
      <c r="J652" s="420"/>
      <c r="K652" s="420"/>
      <c r="L652" s="420"/>
      <c r="M652" s="420"/>
      <c r="N652" s="420"/>
      <c r="O652" s="420"/>
      <c r="P652" s="420"/>
      <c r="Q652" s="420"/>
      <c r="R652" s="420"/>
      <c r="S652" s="420"/>
    </row>
    <row r="653" spans="1:19">
      <c r="A653" s="420"/>
      <c r="B653" s="420"/>
      <c r="C653" s="420"/>
      <c r="D653" s="420"/>
      <c r="E653" s="420"/>
      <c r="F653" s="420"/>
      <c r="G653" s="780"/>
      <c r="H653" s="780"/>
      <c r="I653" s="420"/>
      <c r="J653" s="420"/>
      <c r="K653" s="420"/>
      <c r="L653" s="420"/>
      <c r="M653" s="420"/>
      <c r="N653" s="420"/>
      <c r="O653" s="420"/>
      <c r="P653" s="420"/>
      <c r="Q653" s="420"/>
      <c r="R653" s="420"/>
      <c r="S653" s="420"/>
    </row>
    <row r="654" spans="1:19">
      <c r="A654" s="420"/>
      <c r="B654" s="420"/>
      <c r="C654" s="420"/>
      <c r="D654" s="420"/>
      <c r="E654" s="420"/>
      <c r="F654" s="420"/>
      <c r="G654" s="780"/>
      <c r="H654" s="780"/>
      <c r="I654" s="420"/>
      <c r="J654" s="420"/>
      <c r="K654" s="420"/>
      <c r="L654" s="420"/>
      <c r="M654" s="420"/>
      <c r="N654" s="420"/>
      <c r="O654" s="420"/>
      <c r="P654" s="420"/>
      <c r="Q654" s="420"/>
      <c r="R654" s="420"/>
      <c r="S654" s="420"/>
    </row>
    <row r="655" spans="1:19">
      <c r="A655" s="420"/>
      <c r="B655" s="420"/>
      <c r="C655" s="420"/>
      <c r="D655" s="420"/>
      <c r="E655" s="420"/>
      <c r="F655" s="420"/>
      <c r="G655" s="780"/>
      <c r="H655" s="780"/>
      <c r="I655" s="420"/>
      <c r="J655" s="420"/>
      <c r="K655" s="420"/>
      <c r="L655" s="420"/>
      <c r="M655" s="420"/>
      <c r="N655" s="420"/>
      <c r="O655" s="420"/>
      <c r="P655" s="420"/>
      <c r="Q655" s="420"/>
      <c r="R655" s="420"/>
      <c r="S655" s="420"/>
    </row>
    <row r="656" spans="1:19">
      <c r="A656" s="420"/>
      <c r="B656" s="420"/>
      <c r="C656" s="420"/>
      <c r="D656" s="420"/>
      <c r="E656" s="420"/>
      <c r="F656" s="420"/>
      <c r="G656" s="780"/>
      <c r="H656" s="780"/>
      <c r="I656" s="420"/>
      <c r="J656" s="420"/>
      <c r="K656" s="420"/>
      <c r="L656" s="420"/>
      <c r="M656" s="420"/>
      <c r="N656" s="420"/>
      <c r="O656" s="420"/>
      <c r="P656" s="420"/>
      <c r="Q656" s="420"/>
      <c r="R656" s="420"/>
      <c r="S656" s="420"/>
    </row>
    <row r="657" spans="1:19">
      <c r="A657" s="420"/>
      <c r="B657" s="420"/>
      <c r="C657" s="420"/>
      <c r="D657" s="420"/>
      <c r="E657" s="420"/>
      <c r="F657" s="420"/>
      <c r="G657" s="780"/>
      <c r="H657" s="780"/>
      <c r="I657" s="420"/>
      <c r="J657" s="420"/>
      <c r="K657" s="420"/>
      <c r="L657" s="420"/>
      <c r="M657" s="420"/>
      <c r="N657" s="420"/>
      <c r="O657" s="420"/>
      <c r="P657" s="420"/>
      <c r="Q657" s="420"/>
      <c r="R657" s="420"/>
      <c r="S657" s="420"/>
    </row>
    <row r="658" spans="1:19">
      <c r="A658" s="420"/>
      <c r="B658" s="420"/>
      <c r="C658" s="420"/>
      <c r="D658" s="420"/>
      <c r="E658" s="420"/>
      <c r="F658" s="420"/>
      <c r="G658" s="780"/>
      <c r="H658" s="780"/>
      <c r="I658" s="420"/>
      <c r="J658" s="420"/>
      <c r="K658" s="420"/>
      <c r="L658" s="420"/>
      <c r="M658" s="420"/>
      <c r="N658" s="420"/>
      <c r="O658" s="420"/>
      <c r="P658" s="420"/>
      <c r="Q658" s="420"/>
      <c r="R658" s="420"/>
      <c r="S658" s="420"/>
    </row>
    <row r="659" spans="1:19">
      <c r="A659" s="420"/>
      <c r="B659" s="420"/>
      <c r="C659" s="420"/>
      <c r="D659" s="420"/>
      <c r="E659" s="420"/>
      <c r="F659" s="420"/>
      <c r="G659" s="780"/>
      <c r="H659" s="780"/>
      <c r="I659" s="420"/>
      <c r="J659" s="420"/>
      <c r="K659" s="420"/>
      <c r="L659" s="420"/>
      <c r="M659" s="420"/>
      <c r="N659" s="420"/>
      <c r="O659" s="420"/>
      <c r="P659" s="420"/>
      <c r="Q659" s="420"/>
      <c r="R659" s="420"/>
      <c r="S659" s="420"/>
    </row>
    <row r="660" spans="1:19">
      <c r="A660" s="420"/>
      <c r="B660" s="420"/>
      <c r="C660" s="420"/>
      <c r="D660" s="420"/>
      <c r="E660" s="420"/>
      <c r="F660" s="420"/>
      <c r="G660" s="780"/>
      <c r="H660" s="780"/>
      <c r="I660" s="420"/>
      <c r="J660" s="420"/>
      <c r="K660" s="420"/>
      <c r="L660" s="420"/>
      <c r="M660" s="420"/>
      <c r="N660" s="420"/>
      <c r="O660" s="420"/>
      <c r="P660" s="420"/>
      <c r="Q660" s="420"/>
      <c r="R660" s="420"/>
      <c r="S660" s="420"/>
    </row>
    <row r="661" spans="1:19">
      <c r="A661" s="420"/>
      <c r="B661" s="420"/>
      <c r="C661" s="420"/>
      <c r="D661" s="420"/>
      <c r="E661" s="420"/>
      <c r="F661" s="420"/>
      <c r="G661" s="780"/>
      <c r="H661" s="780"/>
      <c r="I661" s="420"/>
      <c r="J661" s="420"/>
      <c r="K661" s="420"/>
      <c r="L661" s="420"/>
      <c r="M661" s="420"/>
      <c r="N661" s="420"/>
      <c r="O661" s="420"/>
      <c r="P661" s="420"/>
      <c r="Q661" s="420"/>
      <c r="R661" s="420"/>
      <c r="S661" s="420"/>
    </row>
    <row r="662" spans="1:19">
      <c r="A662" s="420"/>
      <c r="B662" s="420"/>
      <c r="C662" s="420"/>
      <c r="D662" s="420"/>
      <c r="E662" s="420"/>
      <c r="F662" s="420"/>
      <c r="G662" s="780"/>
      <c r="H662" s="780"/>
      <c r="I662" s="420"/>
      <c r="J662" s="420"/>
      <c r="K662" s="420"/>
      <c r="L662" s="420"/>
      <c r="M662" s="420"/>
      <c r="N662" s="420"/>
      <c r="O662" s="420"/>
      <c r="P662" s="420"/>
      <c r="Q662" s="420"/>
      <c r="R662" s="420"/>
      <c r="S662" s="420"/>
    </row>
    <row r="663" spans="1:19">
      <c r="A663" s="420"/>
      <c r="B663" s="420"/>
      <c r="C663" s="420"/>
      <c r="D663" s="420"/>
      <c r="E663" s="420"/>
      <c r="F663" s="420"/>
      <c r="G663" s="780"/>
      <c r="H663" s="780"/>
      <c r="I663" s="420"/>
      <c r="J663" s="420"/>
      <c r="K663" s="420"/>
      <c r="L663" s="420"/>
      <c r="M663" s="420"/>
      <c r="N663" s="420"/>
      <c r="O663" s="420"/>
      <c r="P663" s="420"/>
      <c r="Q663" s="420"/>
      <c r="R663" s="420"/>
      <c r="S663" s="420"/>
    </row>
    <row r="664" spans="1:19">
      <c r="A664" s="420"/>
      <c r="B664" s="420"/>
      <c r="C664" s="420"/>
      <c r="D664" s="420"/>
      <c r="E664" s="420"/>
      <c r="F664" s="420"/>
      <c r="G664" s="780"/>
      <c r="H664" s="780"/>
      <c r="I664" s="420"/>
      <c r="J664" s="420"/>
      <c r="K664" s="420"/>
      <c r="L664" s="420"/>
      <c r="M664" s="420"/>
      <c r="N664" s="420"/>
      <c r="O664" s="420"/>
      <c r="P664" s="420"/>
      <c r="Q664" s="420"/>
      <c r="R664" s="420"/>
      <c r="S664" s="420"/>
    </row>
    <row r="665" spans="1:19">
      <c r="A665" s="420"/>
      <c r="B665" s="420"/>
      <c r="C665" s="420"/>
      <c r="D665" s="420"/>
      <c r="E665" s="420"/>
      <c r="F665" s="420"/>
      <c r="G665" s="780"/>
      <c r="H665" s="780"/>
      <c r="I665" s="420"/>
      <c r="J665" s="420"/>
      <c r="K665" s="420"/>
      <c r="L665" s="420"/>
      <c r="M665" s="420"/>
      <c r="N665" s="420"/>
      <c r="O665" s="420"/>
      <c r="P665" s="420"/>
      <c r="Q665" s="420"/>
      <c r="R665" s="420"/>
      <c r="S665" s="420"/>
    </row>
    <row r="666" spans="1:19">
      <c r="A666" s="420"/>
      <c r="B666" s="420"/>
      <c r="C666" s="420"/>
      <c r="D666" s="420"/>
      <c r="E666" s="420"/>
      <c r="F666" s="420"/>
      <c r="G666" s="780"/>
      <c r="H666" s="780"/>
      <c r="I666" s="420"/>
      <c r="J666" s="420"/>
      <c r="K666" s="420"/>
      <c r="L666" s="420"/>
      <c r="M666" s="420"/>
      <c r="N666" s="420"/>
      <c r="O666" s="420"/>
      <c r="P666" s="420"/>
      <c r="Q666" s="420"/>
      <c r="R666" s="420"/>
      <c r="S666" s="420"/>
    </row>
    <row r="667" spans="1:19">
      <c r="A667" s="420"/>
      <c r="B667" s="420"/>
      <c r="C667" s="420"/>
      <c r="D667" s="420"/>
      <c r="E667" s="420"/>
      <c r="F667" s="420"/>
      <c r="G667" s="780"/>
      <c r="H667" s="780"/>
      <c r="I667" s="420"/>
      <c r="J667" s="420"/>
      <c r="K667" s="420"/>
      <c r="L667" s="420"/>
      <c r="M667" s="420"/>
      <c r="N667" s="420"/>
      <c r="O667" s="420"/>
      <c r="P667" s="420"/>
      <c r="Q667" s="420"/>
      <c r="R667" s="420"/>
      <c r="S667" s="420"/>
    </row>
    <row r="668" spans="1:19">
      <c r="A668" s="420"/>
      <c r="B668" s="420"/>
      <c r="C668" s="420"/>
      <c r="D668" s="420"/>
      <c r="E668" s="420"/>
      <c r="F668" s="420"/>
      <c r="G668" s="780"/>
      <c r="H668" s="780"/>
      <c r="I668" s="420"/>
      <c r="J668" s="420"/>
      <c r="K668" s="420"/>
      <c r="L668" s="420"/>
      <c r="M668" s="420"/>
      <c r="N668" s="420"/>
      <c r="O668" s="420"/>
      <c r="P668" s="420"/>
      <c r="Q668" s="420"/>
      <c r="R668" s="420"/>
      <c r="S668" s="420"/>
    </row>
    <row r="669" spans="1:19">
      <c r="A669" s="420"/>
      <c r="B669" s="420"/>
      <c r="C669" s="420"/>
      <c r="D669" s="420"/>
      <c r="E669" s="420"/>
      <c r="F669" s="420"/>
      <c r="G669" s="780"/>
      <c r="H669" s="780"/>
      <c r="I669" s="420"/>
      <c r="J669" s="420"/>
      <c r="K669" s="420"/>
      <c r="L669" s="420"/>
      <c r="M669" s="420"/>
      <c r="N669" s="420"/>
      <c r="O669" s="420"/>
      <c r="P669" s="420"/>
      <c r="Q669" s="420"/>
      <c r="R669" s="420"/>
      <c r="S669" s="420"/>
    </row>
    <row r="670" spans="1:19">
      <c r="A670" s="420"/>
      <c r="B670" s="420"/>
      <c r="C670" s="420"/>
      <c r="D670" s="420"/>
      <c r="E670" s="420"/>
      <c r="F670" s="420"/>
      <c r="G670" s="780"/>
      <c r="H670" s="780"/>
      <c r="I670" s="420"/>
      <c r="J670" s="420"/>
      <c r="K670" s="420"/>
      <c r="L670" s="420"/>
      <c r="M670" s="420"/>
      <c r="N670" s="420"/>
      <c r="O670" s="420"/>
      <c r="P670" s="420"/>
      <c r="Q670" s="420"/>
      <c r="R670" s="420"/>
      <c r="S670" s="420"/>
    </row>
    <row r="671" spans="1:19">
      <c r="A671" s="420"/>
      <c r="B671" s="420"/>
      <c r="C671" s="420"/>
      <c r="D671" s="420"/>
      <c r="E671" s="420"/>
      <c r="F671" s="420"/>
      <c r="G671" s="780"/>
      <c r="H671" s="780"/>
      <c r="I671" s="420"/>
      <c r="J671" s="420"/>
      <c r="K671" s="420"/>
      <c r="L671" s="420"/>
      <c r="M671" s="420"/>
      <c r="N671" s="420"/>
      <c r="O671" s="420"/>
      <c r="P671" s="420"/>
      <c r="Q671" s="420"/>
      <c r="R671" s="420"/>
      <c r="S671" s="420"/>
    </row>
    <row r="672" spans="1:19">
      <c r="A672" s="420"/>
      <c r="B672" s="420"/>
      <c r="C672" s="420"/>
      <c r="D672" s="420"/>
      <c r="E672" s="420"/>
      <c r="F672" s="420"/>
      <c r="G672" s="780"/>
      <c r="H672" s="780"/>
      <c r="I672" s="420"/>
      <c r="J672" s="420"/>
      <c r="K672" s="420"/>
      <c r="L672" s="420"/>
      <c r="M672" s="420"/>
      <c r="N672" s="420"/>
      <c r="O672" s="420"/>
      <c r="P672" s="420"/>
      <c r="Q672" s="420"/>
      <c r="R672" s="420"/>
      <c r="S672" s="420"/>
    </row>
    <row r="673" spans="1:19">
      <c r="A673" s="420"/>
      <c r="B673" s="420"/>
      <c r="C673" s="420"/>
      <c r="D673" s="420"/>
      <c r="E673" s="420"/>
      <c r="F673" s="420"/>
      <c r="G673" s="780"/>
      <c r="H673" s="780"/>
      <c r="I673" s="420"/>
      <c r="J673" s="420"/>
      <c r="K673" s="420"/>
      <c r="L673" s="420"/>
      <c r="M673" s="420"/>
      <c r="N673" s="420"/>
      <c r="O673" s="420"/>
      <c r="P673" s="420"/>
      <c r="Q673" s="420"/>
      <c r="R673" s="420"/>
      <c r="S673" s="420"/>
    </row>
    <row r="674" spans="1:19">
      <c r="A674" s="420"/>
      <c r="B674" s="420"/>
      <c r="C674" s="420"/>
      <c r="D674" s="420"/>
      <c r="E674" s="420"/>
      <c r="F674" s="420"/>
      <c r="G674" s="780"/>
      <c r="H674" s="780"/>
      <c r="I674" s="420"/>
      <c r="J674" s="420"/>
      <c r="K674" s="420"/>
      <c r="L674" s="420"/>
      <c r="M674" s="420"/>
      <c r="N674" s="420"/>
      <c r="O674" s="420"/>
      <c r="P674" s="420"/>
      <c r="Q674" s="420"/>
      <c r="R674" s="420"/>
      <c r="S674" s="420"/>
    </row>
    <row r="675" spans="1:19">
      <c r="A675" s="420"/>
      <c r="B675" s="420"/>
      <c r="C675" s="420"/>
      <c r="D675" s="420"/>
      <c r="E675" s="420"/>
      <c r="F675" s="420"/>
      <c r="G675" s="780"/>
      <c r="H675" s="780"/>
      <c r="I675" s="420"/>
      <c r="J675" s="420"/>
      <c r="K675" s="420"/>
      <c r="L675" s="420"/>
      <c r="M675" s="420"/>
      <c r="N675" s="420"/>
      <c r="O675" s="420"/>
      <c r="P675" s="420"/>
      <c r="Q675" s="420"/>
      <c r="R675" s="420"/>
      <c r="S675" s="420"/>
    </row>
    <row r="676" spans="1:19">
      <c r="A676" s="420"/>
      <c r="B676" s="420"/>
      <c r="C676" s="420"/>
      <c r="D676" s="420"/>
      <c r="E676" s="420"/>
      <c r="F676" s="420"/>
      <c r="G676" s="780"/>
      <c r="H676" s="780"/>
      <c r="I676" s="420"/>
      <c r="J676" s="420"/>
      <c r="K676" s="420"/>
      <c r="L676" s="420"/>
      <c r="M676" s="420"/>
      <c r="N676" s="420"/>
      <c r="O676" s="420"/>
      <c r="P676" s="420"/>
      <c r="Q676" s="420"/>
      <c r="R676" s="420"/>
      <c r="S676" s="420"/>
    </row>
    <row r="677" spans="1:19">
      <c r="A677" s="420"/>
      <c r="B677" s="420"/>
      <c r="C677" s="420"/>
      <c r="D677" s="420"/>
      <c r="E677" s="420"/>
      <c r="F677" s="420"/>
      <c r="G677" s="780"/>
      <c r="H677" s="780"/>
      <c r="I677" s="420"/>
      <c r="J677" s="420"/>
      <c r="K677" s="420"/>
      <c r="L677" s="420"/>
      <c r="M677" s="420"/>
      <c r="N677" s="420"/>
      <c r="O677" s="420"/>
      <c r="P677" s="420"/>
      <c r="Q677" s="420"/>
      <c r="R677" s="420"/>
      <c r="S677" s="420"/>
    </row>
    <row r="678" spans="1:19">
      <c r="A678" s="420"/>
      <c r="B678" s="420"/>
      <c r="C678" s="420"/>
      <c r="D678" s="420"/>
      <c r="E678" s="420"/>
      <c r="F678" s="420"/>
      <c r="G678" s="780"/>
      <c r="H678" s="780"/>
      <c r="I678" s="420"/>
      <c r="J678" s="420"/>
      <c r="K678" s="420"/>
      <c r="L678" s="420"/>
      <c r="M678" s="420"/>
      <c r="N678" s="420"/>
      <c r="O678" s="420"/>
      <c r="P678" s="420"/>
      <c r="Q678" s="420"/>
      <c r="R678" s="420"/>
      <c r="S678" s="420"/>
    </row>
    <row r="679" spans="1:19">
      <c r="A679" s="420"/>
      <c r="B679" s="420"/>
      <c r="C679" s="420"/>
      <c r="D679" s="420"/>
      <c r="E679" s="420"/>
      <c r="F679" s="420"/>
      <c r="G679" s="780"/>
      <c r="H679" s="780"/>
      <c r="I679" s="420"/>
      <c r="J679" s="420"/>
      <c r="K679" s="420"/>
      <c r="L679" s="420"/>
      <c r="M679" s="420"/>
      <c r="N679" s="420"/>
      <c r="O679" s="420"/>
      <c r="P679" s="420"/>
      <c r="Q679" s="420"/>
      <c r="R679" s="420"/>
      <c r="S679" s="420"/>
    </row>
    <row r="680" spans="1:19">
      <c r="A680" s="420"/>
      <c r="B680" s="420"/>
      <c r="C680" s="420"/>
      <c r="D680" s="420"/>
      <c r="E680" s="420"/>
      <c r="F680" s="420"/>
      <c r="G680" s="780"/>
      <c r="H680" s="780"/>
      <c r="I680" s="420"/>
      <c r="J680" s="420"/>
      <c r="K680" s="420"/>
      <c r="L680" s="420"/>
      <c r="M680" s="420"/>
      <c r="N680" s="420"/>
      <c r="O680" s="420"/>
      <c r="P680" s="420"/>
      <c r="Q680" s="420"/>
      <c r="R680" s="420"/>
      <c r="S680" s="420"/>
    </row>
    <row r="681" spans="1:19">
      <c r="A681" s="420"/>
      <c r="B681" s="420"/>
      <c r="C681" s="420"/>
      <c r="D681" s="420"/>
      <c r="E681" s="420"/>
      <c r="F681" s="420"/>
      <c r="G681" s="780"/>
      <c r="H681" s="780"/>
      <c r="I681" s="420"/>
      <c r="J681" s="420"/>
      <c r="K681" s="420"/>
      <c r="L681" s="420"/>
      <c r="M681" s="420"/>
      <c r="N681" s="420"/>
      <c r="O681" s="420"/>
      <c r="P681" s="420"/>
      <c r="Q681" s="420"/>
      <c r="R681" s="420"/>
      <c r="S681" s="420"/>
    </row>
    <row r="682" spans="1:19">
      <c r="A682" s="420"/>
      <c r="B682" s="420"/>
      <c r="C682" s="420"/>
      <c r="D682" s="420"/>
      <c r="E682" s="420"/>
      <c r="F682" s="420"/>
      <c r="G682" s="780"/>
      <c r="H682" s="780"/>
      <c r="I682" s="420"/>
      <c r="J682" s="420"/>
      <c r="K682" s="420"/>
      <c r="L682" s="420"/>
      <c r="M682" s="420"/>
      <c r="N682" s="420"/>
      <c r="O682" s="420"/>
      <c r="P682" s="420"/>
      <c r="Q682" s="420"/>
      <c r="R682" s="420"/>
      <c r="S682" s="420"/>
    </row>
    <row r="683" spans="1:19">
      <c r="A683" s="420"/>
      <c r="B683" s="420"/>
      <c r="C683" s="420"/>
      <c r="D683" s="420"/>
      <c r="E683" s="420"/>
      <c r="F683" s="420"/>
      <c r="G683" s="780"/>
      <c r="H683" s="780"/>
      <c r="I683" s="420"/>
      <c r="J683" s="420"/>
      <c r="K683" s="420"/>
      <c r="L683" s="420"/>
      <c r="M683" s="420"/>
      <c r="N683" s="420"/>
      <c r="O683" s="420"/>
      <c r="P683" s="420"/>
      <c r="Q683" s="420"/>
      <c r="R683" s="420"/>
      <c r="S683" s="420"/>
    </row>
    <row r="684" spans="1:19">
      <c r="A684" s="420"/>
      <c r="B684" s="420"/>
      <c r="C684" s="420"/>
      <c r="D684" s="420"/>
      <c r="E684" s="420"/>
      <c r="F684" s="420"/>
      <c r="G684" s="780"/>
      <c r="H684" s="780"/>
      <c r="I684" s="420"/>
      <c r="J684" s="420"/>
      <c r="K684" s="420"/>
      <c r="L684" s="420"/>
      <c r="M684" s="420"/>
      <c r="N684" s="420"/>
      <c r="O684" s="420"/>
      <c r="P684" s="420"/>
      <c r="Q684" s="420"/>
      <c r="R684" s="420"/>
      <c r="S684" s="420"/>
    </row>
    <row r="685" spans="1:19">
      <c r="A685" s="420"/>
      <c r="B685" s="420"/>
      <c r="C685" s="420"/>
      <c r="D685" s="420"/>
      <c r="E685" s="420"/>
      <c r="F685" s="420"/>
      <c r="G685" s="780"/>
      <c r="H685" s="780"/>
      <c r="I685" s="420"/>
      <c r="J685" s="420"/>
      <c r="K685" s="420"/>
      <c r="L685" s="420"/>
      <c r="M685" s="420"/>
      <c r="N685" s="420"/>
      <c r="O685" s="420"/>
      <c r="P685" s="420"/>
      <c r="Q685" s="420"/>
      <c r="R685" s="420"/>
      <c r="S685" s="420"/>
    </row>
    <row r="686" spans="1:19">
      <c r="A686" s="420"/>
      <c r="B686" s="420"/>
      <c r="C686" s="420"/>
      <c r="D686" s="420"/>
      <c r="E686" s="420"/>
      <c r="F686" s="420"/>
      <c r="G686" s="780"/>
      <c r="H686" s="780"/>
      <c r="I686" s="420"/>
      <c r="J686" s="420"/>
      <c r="K686" s="420"/>
      <c r="L686" s="420"/>
      <c r="M686" s="420"/>
      <c r="N686" s="420"/>
      <c r="O686" s="420"/>
      <c r="P686" s="420"/>
      <c r="Q686" s="420"/>
      <c r="R686" s="420"/>
      <c r="S686" s="420"/>
    </row>
    <row r="687" spans="1:19">
      <c r="A687" s="420"/>
      <c r="B687" s="420"/>
      <c r="C687" s="420"/>
      <c r="D687" s="420"/>
      <c r="E687" s="420"/>
      <c r="F687" s="420"/>
      <c r="G687" s="780"/>
      <c r="H687" s="780"/>
      <c r="I687" s="420"/>
      <c r="J687" s="420"/>
      <c r="K687" s="420"/>
      <c r="L687" s="420"/>
      <c r="M687" s="420"/>
      <c r="N687" s="420"/>
      <c r="O687" s="420"/>
      <c r="P687" s="420"/>
      <c r="Q687" s="420"/>
      <c r="R687" s="420"/>
      <c r="S687" s="420"/>
    </row>
    <row r="688" spans="1:19">
      <c r="A688" s="420"/>
      <c r="B688" s="420"/>
      <c r="C688" s="420"/>
      <c r="D688" s="420"/>
      <c r="E688" s="420"/>
      <c r="F688" s="420"/>
      <c r="G688" s="780"/>
      <c r="H688" s="780"/>
      <c r="I688" s="420"/>
      <c r="J688" s="420"/>
      <c r="K688" s="420"/>
      <c r="L688" s="420"/>
      <c r="M688" s="420"/>
      <c r="N688" s="420"/>
      <c r="O688" s="420"/>
      <c r="P688" s="420"/>
      <c r="Q688" s="420"/>
      <c r="R688" s="420"/>
      <c r="S688" s="420"/>
    </row>
    <row r="689" spans="1:19">
      <c r="A689" s="420"/>
      <c r="B689" s="420"/>
      <c r="C689" s="420"/>
      <c r="D689" s="420"/>
      <c r="E689" s="420"/>
      <c r="F689" s="420"/>
      <c r="G689" s="780"/>
      <c r="H689" s="780"/>
      <c r="I689" s="420"/>
      <c r="J689" s="420"/>
      <c r="K689" s="420"/>
      <c r="L689" s="420"/>
      <c r="M689" s="420"/>
      <c r="N689" s="420"/>
      <c r="O689" s="420"/>
      <c r="P689" s="420"/>
      <c r="Q689" s="420"/>
      <c r="R689" s="420"/>
      <c r="S689" s="420"/>
    </row>
    <row r="690" spans="1:19">
      <c r="A690" s="420"/>
      <c r="B690" s="420"/>
      <c r="C690" s="420"/>
      <c r="D690" s="420"/>
      <c r="E690" s="420"/>
      <c r="F690" s="420"/>
      <c r="G690" s="780"/>
      <c r="H690" s="780"/>
      <c r="I690" s="420"/>
      <c r="J690" s="420"/>
      <c r="K690" s="420"/>
      <c r="L690" s="420"/>
      <c r="M690" s="420"/>
      <c r="N690" s="420"/>
      <c r="O690" s="420"/>
      <c r="P690" s="420"/>
      <c r="Q690" s="420"/>
      <c r="R690" s="420"/>
      <c r="S690" s="420"/>
    </row>
    <row r="691" spans="1:19">
      <c r="A691" s="420"/>
      <c r="B691" s="420"/>
      <c r="C691" s="420"/>
      <c r="D691" s="420"/>
      <c r="E691" s="420"/>
      <c r="F691" s="420"/>
      <c r="G691" s="780"/>
      <c r="H691" s="780"/>
      <c r="I691" s="420"/>
      <c r="J691" s="420"/>
      <c r="K691" s="420"/>
      <c r="L691" s="420"/>
      <c r="M691" s="420"/>
      <c r="N691" s="420"/>
      <c r="O691" s="420"/>
      <c r="P691" s="420"/>
      <c r="Q691" s="420"/>
      <c r="R691" s="420"/>
      <c r="S691" s="420"/>
    </row>
    <row r="692" spans="1:19">
      <c r="A692" s="420"/>
      <c r="B692" s="420"/>
      <c r="C692" s="420"/>
      <c r="D692" s="420"/>
      <c r="E692" s="420"/>
      <c r="F692" s="420"/>
      <c r="G692" s="780"/>
      <c r="H692" s="780"/>
      <c r="I692" s="420"/>
      <c r="J692" s="420"/>
      <c r="K692" s="420"/>
      <c r="L692" s="420"/>
      <c r="M692" s="420"/>
      <c r="N692" s="420"/>
      <c r="O692" s="420"/>
      <c r="P692" s="420"/>
      <c r="Q692" s="420"/>
      <c r="R692" s="420"/>
      <c r="S692" s="420"/>
    </row>
    <row r="693" spans="1:19">
      <c r="A693" s="420"/>
      <c r="B693" s="420"/>
      <c r="C693" s="420"/>
      <c r="D693" s="420"/>
      <c r="E693" s="420"/>
      <c r="F693" s="420"/>
      <c r="G693" s="780"/>
      <c r="H693" s="780"/>
      <c r="I693" s="420"/>
      <c r="J693" s="420"/>
      <c r="K693" s="420"/>
      <c r="L693" s="420"/>
      <c r="M693" s="420"/>
      <c r="N693" s="420"/>
      <c r="O693" s="420"/>
      <c r="P693" s="420"/>
      <c r="Q693" s="420"/>
      <c r="R693" s="420"/>
      <c r="S693" s="420"/>
    </row>
    <row r="694" spans="1:19">
      <c r="A694" s="420"/>
      <c r="B694" s="420"/>
      <c r="C694" s="420"/>
      <c r="D694" s="420"/>
      <c r="E694" s="420"/>
      <c r="F694" s="420"/>
      <c r="G694" s="780"/>
      <c r="H694" s="780"/>
      <c r="I694" s="420"/>
      <c r="J694" s="420"/>
      <c r="K694" s="420"/>
      <c r="L694" s="420"/>
      <c r="M694" s="420"/>
      <c r="N694" s="420"/>
      <c r="O694" s="420"/>
      <c r="P694" s="420"/>
      <c r="Q694" s="420"/>
      <c r="R694" s="420"/>
      <c r="S694" s="420"/>
    </row>
    <row r="695" spans="1:19">
      <c r="A695" s="420"/>
      <c r="B695" s="420"/>
      <c r="C695" s="420"/>
      <c r="D695" s="420"/>
      <c r="E695" s="420"/>
      <c r="F695" s="420"/>
      <c r="G695" s="780"/>
      <c r="H695" s="780"/>
      <c r="I695" s="420"/>
      <c r="J695" s="420"/>
      <c r="K695" s="420"/>
      <c r="L695" s="420"/>
      <c r="M695" s="420"/>
      <c r="N695" s="420"/>
      <c r="O695" s="420"/>
      <c r="P695" s="420"/>
      <c r="Q695" s="420"/>
      <c r="R695" s="420"/>
      <c r="S695" s="420"/>
    </row>
    <row r="696" spans="1:19">
      <c r="A696" s="420"/>
      <c r="B696" s="420"/>
      <c r="C696" s="420"/>
      <c r="D696" s="420"/>
      <c r="E696" s="420"/>
      <c r="F696" s="420"/>
      <c r="G696" s="780"/>
      <c r="H696" s="780"/>
      <c r="I696" s="420"/>
      <c r="J696" s="420"/>
      <c r="K696" s="420"/>
      <c r="L696" s="420"/>
      <c r="M696" s="420"/>
      <c r="N696" s="420"/>
      <c r="O696" s="420"/>
      <c r="P696" s="420"/>
      <c r="Q696" s="420"/>
      <c r="R696" s="420"/>
      <c r="S696" s="420"/>
    </row>
    <row r="697" spans="1:19">
      <c r="A697" s="420"/>
      <c r="B697" s="420"/>
      <c r="C697" s="420"/>
      <c r="D697" s="420"/>
      <c r="E697" s="420"/>
      <c r="F697" s="420"/>
      <c r="G697" s="780"/>
      <c r="H697" s="780"/>
      <c r="I697" s="420"/>
      <c r="J697" s="420"/>
      <c r="K697" s="420"/>
      <c r="L697" s="420"/>
      <c r="M697" s="420"/>
      <c r="N697" s="420"/>
      <c r="O697" s="420"/>
      <c r="P697" s="420"/>
      <c r="Q697" s="420"/>
      <c r="R697" s="420"/>
      <c r="S697" s="420"/>
    </row>
    <row r="698" spans="1:19">
      <c r="A698" s="420"/>
      <c r="B698" s="420"/>
      <c r="C698" s="420"/>
      <c r="D698" s="420"/>
      <c r="E698" s="420"/>
      <c r="F698" s="420"/>
      <c r="G698" s="780"/>
      <c r="H698" s="780"/>
      <c r="I698" s="420"/>
      <c r="J698" s="420"/>
      <c r="K698" s="420"/>
      <c r="L698" s="420"/>
      <c r="M698" s="420"/>
      <c r="N698" s="420"/>
      <c r="O698" s="420"/>
      <c r="P698" s="420"/>
      <c r="Q698" s="420"/>
      <c r="R698" s="420"/>
      <c r="S698" s="420"/>
    </row>
    <row r="699" spans="1:19">
      <c r="A699" s="420"/>
      <c r="B699" s="420"/>
      <c r="C699" s="420"/>
      <c r="D699" s="420"/>
      <c r="E699" s="420"/>
      <c r="F699" s="420"/>
      <c r="G699" s="780"/>
      <c r="H699" s="780"/>
      <c r="I699" s="420"/>
      <c r="J699" s="420"/>
      <c r="K699" s="420"/>
      <c r="L699" s="420"/>
      <c r="M699" s="420"/>
      <c r="N699" s="420"/>
      <c r="O699" s="420"/>
      <c r="P699" s="420"/>
      <c r="Q699" s="420"/>
      <c r="R699" s="420"/>
      <c r="S699" s="420"/>
    </row>
    <row r="700" spans="1:19">
      <c r="A700" s="420"/>
      <c r="B700" s="420"/>
      <c r="C700" s="420"/>
      <c r="D700" s="420"/>
      <c r="E700" s="420"/>
      <c r="F700" s="420"/>
      <c r="G700" s="780"/>
      <c r="H700" s="780"/>
      <c r="I700" s="420"/>
      <c r="J700" s="420"/>
      <c r="K700" s="420"/>
      <c r="L700" s="420"/>
      <c r="M700" s="420"/>
      <c r="N700" s="420"/>
      <c r="O700" s="420"/>
      <c r="P700" s="420"/>
      <c r="Q700" s="420"/>
      <c r="R700" s="420"/>
      <c r="S700" s="420"/>
    </row>
    <row r="701" spans="1:19">
      <c r="A701" s="420"/>
      <c r="B701" s="420"/>
      <c r="C701" s="420"/>
      <c r="D701" s="420"/>
      <c r="E701" s="420"/>
      <c r="F701" s="420"/>
      <c r="G701" s="780"/>
      <c r="H701" s="780"/>
      <c r="I701" s="420"/>
      <c r="J701" s="420"/>
      <c r="K701" s="420"/>
      <c r="L701" s="420"/>
      <c r="M701" s="420"/>
      <c r="N701" s="420"/>
      <c r="O701" s="420"/>
      <c r="P701" s="420"/>
      <c r="Q701" s="420"/>
      <c r="R701" s="420"/>
      <c r="S701" s="420"/>
    </row>
    <row r="702" spans="1:19">
      <c r="A702" s="420"/>
      <c r="B702" s="420"/>
      <c r="C702" s="420"/>
      <c r="D702" s="420"/>
      <c r="E702" s="420"/>
      <c r="F702" s="420"/>
      <c r="G702" s="780"/>
      <c r="H702" s="780"/>
      <c r="I702" s="420"/>
      <c r="J702" s="420"/>
      <c r="K702" s="420"/>
      <c r="L702" s="420"/>
      <c r="M702" s="420"/>
      <c r="N702" s="420"/>
      <c r="O702" s="420"/>
      <c r="P702" s="420"/>
      <c r="Q702" s="420"/>
      <c r="R702" s="420"/>
      <c r="S702" s="420"/>
    </row>
    <row r="703" spans="1:19">
      <c r="A703" s="420"/>
      <c r="B703" s="420"/>
      <c r="C703" s="420"/>
      <c r="D703" s="420"/>
      <c r="E703" s="420"/>
      <c r="F703" s="420"/>
      <c r="G703" s="780"/>
      <c r="H703" s="780"/>
      <c r="I703" s="420"/>
      <c r="J703" s="420"/>
      <c r="K703" s="420"/>
      <c r="L703" s="420"/>
      <c r="M703" s="420"/>
      <c r="N703" s="420"/>
      <c r="O703" s="420"/>
      <c r="P703" s="420"/>
      <c r="Q703" s="420"/>
      <c r="R703" s="420"/>
      <c r="S703" s="420"/>
    </row>
    <row r="704" spans="1:19">
      <c r="A704" s="420"/>
      <c r="B704" s="420"/>
      <c r="C704" s="420"/>
      <c r="D704" s="420"/>
      <c r="E704" s="420"/>
      <c r="F704" s="420"/>
      <c r="G704" s="780"/>
      <c r="H704" s="780"/>
      <c r="I704" s="420"/>
      <c r="J704" s="420"/>
      <c r="K704" s="420"/>
      <c r="L704" s="420"/>
      <c r="M704" s="420"/>
      <c r="N704" s="420"/>
      <c r="O704" s="420"/>
      <c r="P704" s="420"/>
      <c r="Q704" s="420"/>
      <c r="R704" s="420"/>
      <c r="S704" s="420"/>
    </row>
    <row r="705" spans="1:19">
      <c r="A705" s="420"/>
      <c r="B705" s="420"/>
      <c r="C705" s="420"/>
      <c r="D705" s="420"/>
      <c r="E705" s="420"/>
      <c r="F705" s="420"/>
      <c r="G705" s="780"/>
      <c r="H705" s="780"/>
      <c r="I705" s="420"/>
      <c r="J705" s="420"/>
      <c r="K705" s="420"/>
      <c r="L705" s="420"/>
      <c r="M705" s="420"/>
      <c r="N705" s="420"/>
      <c r="O705" s="420"/>
      <c r="P705" s="420"/>
      <c r="Q705" s="420"/>
      <c r="R705" s="420"/>
      <c r="S705" s="420"/>
    </row>
    <row r="706" spans="1:19">
      <c r="A706" s="420"/>
      <c r="B706" s="420"/>
      <c r="C706" s="420"/>
      <c r="D706" s="420"/>
      <c r="E706" s="420"/>
      <c r="F706" s="420"/>
      <c r="G706" s="780"/>
      <c r="H706" s="780"/>
      <c r="I706" s="420"/>
      <c r="J706" s="420"/>
      <c r="K706" s="420"/>
      <c r="L706" s="420"/>
      <c r="M706" s="420"/>
      <c r="N706" s="420"/>
      <c r="O706" s="420"/>
      <c r="P706" s="420"/>
      <c r="Q706" s="420"/>
      <c r="R706" s="420"/>
      <c r="S706" s="420"/>
    </row>
    <row r="707" spans="1:19">
      <c r="A707" s="420"/>
      <c r="B707" s="420"/>
      <c r="C707" s="420"/>
      <c r="D707" s="420"/>
      <c r="E707" s="420"/>
      <c r="F707" s="420"/>
      <c r="G707" s="780"/>
      <c r="H707" s="780"/>
      <c r="I707" s="420"/>
      <c r="J707" s="420"/>
      <c r="K707" s="420"/>
      <c r="L707" s="420"/>
      <c r="M707" s="420"/>
      <c r="N707" s="420"/>
      <c r="O707" s="420"/>
      <c r="P707" s="420"/>
      <c r="Q707" s="420"/>
      <c r="R707" s="420"/>
      <c r="S707" s="420"/>
    </row>
    <row r="708" spans="1:19">
      <c r="A708" s="420"/>
      <c r="B708" s="420"/>
      <c r="C708" s="420"/>
      <c r="D708" s="420"/>
      <c r="E708" s="420"/>
      <c r="F708" s="420"/>
      <c r="G708" s="780"/>
      <c r="H708" s="780"/>
      <c r="I708" s="420"/>
      <c r="J708" s="420"/>
      <c r="K708" s="420"/>
      <c r="L708" s="420"/>
      <c r="M708" s="420"/>
      <c r="N708" s="420"/>
      <c r="O708" s="420"/>
      <c r="P708" s="420"/>
      <c r="Q708" s="420"/>
      <c r="R708" s="420"/>
      <c r="S708" s="420"/>
    </row>
    <row r="709" spans="1:19">
      <c r="A709" s="420"/>
      <c r="B709" s="420"/>
      <c r="C709" s="420"/>
      <c r="D709" s="420"/>
      <c r="E709" s="420"/>
      <c r="F709" s="420"/>
      <c r="G709" s="780"/>
      <c r="H709" s="780"/>
      <c r="I709" s="420"/>
      <c r="J709" s="420"/>
      <c r="K709" s="420"/>
      <c r="L709" s="420"/>
      <c r="M709" s="420"/>
      <c r="N709" s="420"/>
      <c r="O709" s="420"/>
      <c r="P709" s="420"/>
      <c r="Q709" s="420"/>
      <c r="R709" s="420"/>
      <c r="S709" s="420"/>
    </row>
    <row r="710" spans="1:19">
      <c r="A710" s="420"/>
      <c r="B710" s="420"/>
      <c r="C710" s="420"/>
      <c r="D710" s="420"/>
      <c r="E710" s="420"/>
      <c r="F710" s="420"/>
      <c r="G710" s="780"/>
      <c r="H710" s="780"/>
      <c r="I710" s="420"/>
      <c r="J710" s="420"/>
      <c r="K710" s="420"/>
      <c r="L710" s="420"/>
      <c r="M710" s="420"/>
      <c r="N710" s="420"/>
      <c r="O710" s="420"/>
      <c r="P710" s="420"/>
      <c r="Q710" s="420"/>
      <c r="R710" s="420"/>
      <c r="S710" s="420"/>
    </row>
    <row r="711" spans="1:19">
      <c r="A711" s="420"/>
      <c r="B711" s="420"/>
      <c r="C711" s="420"/>
      <c r="D711" s="420"/>
      <c r="E711" s="420"/>
      <c r="F711" s="420"/>
      <c r="G711" s="780"/>
      <c r="H711" s="780"/>
      <c r="I711" s="420"/>
      <c r="J711" s="420"/>
      <c r="K711" s="420"/>
      <c r="L711" s="420"/>
      <c r="M711" s="420"/>
      <c r="N711" s="420"/>
      <c r="O711" s="420"/>
      <c r="P711" s="420"/>
      <c r="Q711" s="420"/>
      <c r="R711" s="420"/>
      <c r="S711" s="420"/>
    </row>
    <row r="712" spans="1:19">
      <c r="A712" s="420"/>
      <c r="B712" s="420"/>
      <c r="C712" s="420"/>
      <c r="D712" s="420"/>
      <c r="E712" s="420"/>
      <c r="F712" s="420"/>
      <c r="G712" s="780"/>
      <c r="H712" s="780"/>
      <c r="I712" s="420"/>
      <c r="J712" s="420"/>
      <c r="K712" s="420"/>
      <c r="L712" s="420"/>
      <c r="M712" s="420"/>
      <c r="N712" s="420"/>
      <c r="O712" s="420"/>
      <c r="P712" s="420"/>
      <c r="Q712" s="420"/>
      <c r="R712" s="420"/>
      <c r="S712" s="420"/>
    </row>
    <row r="713" spans="1:19">
      <c r="A713" s="420"/>
      <c r="B713" s="420"/>
      <c r="C713" s="420"/>
      <c r="D713" s="420"/>
      <c r="E713" s="420"/>
      <c r="F713" s="420"/>
      <c r="G713" s="780"/>
      <c r="H713" s="780"/>
      <c r="I713" s="420"/>
      <c r="J713" s="420"/>
      <c r="K713" s="420"/>
      <c r="L713" s="420"/>
      <c r="M713" s="420"/>
      <c r="N713" s="420"/>
      <c r="O713" s="420"/>
      <c r="P713" s="420"/>
      <c r="Q713" s="420"/>
      <c r="R713" s="420"/>
      <c r="S713" s="420"/>
    </row>
    <row r="714" spans="1:19">
      <c r="A714" s="420"/>
      <c r="B714" s="420"/>
      <c r="C714" s="420"/>
      <c r="D714" s="420"/>
      <c r="E714" s="420"/>
      <c r="F714" s="420"/>
      <c r="G714" s="780"/>
      <c r="H714" s="780"/>
      <c r="I714" s="420"/>
      <c r="J714" s="420"/>
      <c r="K714" s="420"/>
      <c r="L714" s="420"/>
      <c r="M714" s="420"/>
      <c r="N714" s="420"/>
      <c r="O714" s="420"/>
      <c r="P714" s="420"/>
      <c r="Q714" s="420"/>
      <c r="R714" s="420"/>
      <c r="S714" s="420"/>
    </row>
    <row r="715" spans="1:19">
      <c r="A715" s="420"/>
      <c r="B715" s="420"/>
      <c r="C715" s="420"/>
      <c r="D715" s="420"/>
      <c r="E715" s="420"/>
      <c r="F715" s="420"/>
      <c r="G715" s="780"/>
      <c r="H715" s="780"/>
      <c r="I715" s="420"/>
      <c r="J715" s="420"/>
      <c r="K715" s="420"/>
      <c r="L715" s="420"/>
      <c r="M715" s="420"/>
      <c r="N715" s="420"/>
      <c r="O715" s="420"/>
      <c r="P715" s="420"/>
      <c r="Q715" s="420"/>
      <c r="R715" s="420"/>
      <c r="S715" s="420"/>
    </row>
    <row r="716" spans="1:19">
      <c r="A716" s="420"/>
      <c r="B716" s="420"/>
      <c r="C716" s="420"/>
      <c r="D716" s="420"/>
      <c r="E716" s="420"/>
      <c r="F716" s="420"/>
      <c r="G716" s="780"/>
      <c r="H716" s="780"/>
      <c r="I716" s="420"/>
      <c r="J716" s="420"/>
      <c r="K716" s="420"/>
      <c r="L716" s="420"/>
      <c r="M716" s="420"/>
      <c r="N716" s="420"/>
      <c r="O716" s="420"/>
      <c r="P716" s="420"/>
      <c r="Q716" s="420"/>
      <c r="R716" s="420"/>
      <c r="S716" s="420"/>
    </row>
    <row r="717" spans="1:19">
      <c r="A717" s="420"/>
      <c r="B717" s="420"/>
      <c r="C717" s="420"/>
      <c r="D717" s="420"/>
      <c r="E717" s="420"/>
      <c r="F717" s="420"/>
      <c r="G717" s="780"/>
      <c r="H717" s="780"/>
      <c r="I717" s="420"/>
      <c r="J717" s="420"/>
      <c r="K717" s="420"/>
      <c r="L717" s="420"/>
      <c r="M717" s="420"/>
      <c r="N717" s="420"/>
      <c r="O717" s="420"/>
      <c r="P717" s="420"/>
      <c r="Q717" s="420"/>
      <c r="R717" s="420"/>
      <c r="S717" s="420"/>
    </row>
    <row r="718" spans="1:19">
      <c r="A718" s="420"/>
      <c r="B718" s="420"/>
      <c r="C718" s="420"/>
      <c r="D718" s="420"/>
      <c r="E718" s="420"/>
      <c r="F718" s="420"/>
      <c r="G718" s="780"/>
      <c r="H718" s="780"/>
      <c r="I718" s="420"/>
      <c r="J718" s="420"/>
      <c r="K718" s="420"/>
      <c r="L718" s="420"/>
      <c r="M718" s="420"/>
      <c r="N718" s="420"/>
      <c r="O718" s="420"/>
      <c r="P718" s="420"/>
      <c r="Q718" s="420"/>
      <c r="R718" s="420"/>
      <c r="S718" s="420"/>
    </row>
    <row r="719" spans="1:19">
      <c r="A719" s="420"/>
      <c r="B719" s="420"/>
      <c r="C719" s="420"/>
      <c r="D719" s="420"/>
      <c r="E719" s="420"/>
      <c r="F719" s="420"/>
      <c r="G719" s="780"/>
      <c r="H719" s="780"/>
      <c r="I719" s="420"/>
      <c r="J719" s="420"/>
      <c r="K719" s="420"/>
      <c r="L719" s="420"/>
      <c r="M719" s="420"/>
      <c r="N719" s="420"/>
      <c r="O719" s="420"/>
      <c r="P719" s="420"/>
      <c r="Q719" s="420"/>
      <c r="R719" s="420"/>
      <c r="S719" s="420"/>
    </row>
    <row r="720" spans="1:19">
      <c r="A720" s="420"/>
      <c r="B720" s="420"/>
      <c r="C720" s="420"/>
      <c r="D720" s="420"/>
      <c r="E720" s="420"/>
      <c r="F720" s="420"/>
      <c r="G720" s="780"/>
      <c r="H720" s="780"/>
      <c r="I720" s="420"/>
      <c r="J720" s="420"/>
      <c r="K720" s="420"/>
      <c r="L720" s="420"/>
      <c r="M720" s="420"/>
      <c r="N720" s="420"/>
      <c r="O720" s="420"/>
      <c r="P720" s="420"/>
      <c r="Q720" s="420"/>
      <c r="R720" s="420"/>
      <c r="S720" s="420"/>
    </row>
    <row r="721" spans="1:19">
      <c r="A721" s="420"/>
      <c r="B721" s="420"/>
      <c r="C721" s="420"/>
      <c r="D721" s="420"/>
      <c r="E721" s="420"/>
      <c r="F721" s="420"/>
      <c r="G721" s="780"/>
      <c r="H721" s="780"/>
      <c r="I721" s="420"/>
      <c r="J721" s="420"/>
      <c r="K721" s="420"/>
      <c r="L721" s="420"/>
      <c r="M721" s="420"/>
      <c r="N721" s="420"/>
      <c r="O721" s="420"/>
      <c r="P721" s="420"/>
      <c r="Q721" s="420"/>
      <c r="R721" s="420"/>
      <c r="S721" s="420"/>
    </row>
    <row r="722" spans="1:19">
      <c r="A722" s="420"/>
      <c r="B722" s="420"/>
      <c r="C722" s="420"/>
      <c r="D722" s="420"/>
      <c r="E722" s="420"/>
      <c r="F722" s="420"/>
      <c r="G722" s="780"/>
      <c r="H722" s="780"/>
      <c r="I722" s="420"/>
      <c r="J722" s="420"/>
      <c r="K722" s="420"/>
      <c r="L722" s="420"/>
      <c r="M722" s="420"/>
      <c r="N722" s="420"/>
      <c r="O722" s="420"/>
      <c r="P722" s="420"/>
      <c r="Q722" s="420"/>
      <c r="R722" s="420"/>
      <c r="S722" s="420"/>
    </row>
    <row r="723" spans="1:19">
      <c r="A723" s="420"/>
      <c r="B723" s="420"/>
      <c r="C723" s="420"/>
      <c r="D723" s="420"/>
      <c r="E723" s="420"/>
      <c r="F723" s="420"/>
      <c r="G723" s="780"/>
      <c r="H723" s="780"/>
      <c r="I723" s="420"/>
      <c r="J723" s="420"/>
      <c r="K723" s="420"/>
      <c r="L723" s="420"/>
      <c r="M723" s="420"/>
      <c r="N723" s="420"/>
      <c r="O723" s="420"/>
      <c r="P723" s="420"/>
      <c r="Q723" s="420"/>
      <c r="R723" s="420"/>
      <c r="S723" s="420"/>
    </row>
    <row r="724" spans="1:19">
      <c r="A724" s="420"/>
      <c r="B724" s="420"/>
      <c r="C724" s="420"/>
      <c r="D724" s="420"/>
      <c r="E724" s="420"/>
      <c r="F724" s="420"/>
      <c r="G724" s="780"/>
      <c r="H724" s="780"/>
      <c r="I724" s="420"/>
      <c r="J724" s="420"/>
      <c r="K724" s="420"/>
      <c r="L724" s="420"/>
      <c r="M724" s="420"/>
      <c r="N724" s="420"/>
      <c r="O724" s="420"/>
      <c r="P724" s="420"/>
      <c r="Q724" s="420"/>
      <c r="R724" s="420"/>
      <c r="S724" s="420"/>
    </row>
    <row r="725" spans="1:19">
      <c r="A725" s="420"/>
      <c r="B725" s="420"/>
      <c r="C725" s="420"/>
      <c r="D725" s="420"/>
      <c r="E725" s="420"/>
      <c r="F725" s="420"/>
      <c r="G725" s="780"/>
      <c r="H725" s="780"/>
      <c r="I725" s="420"/>
      <c r="J725" s="420"/>
      <c r="K725" s="420"/>
      <c r="L725" s="420"/>
      <c r="M725" s="420"/>
      <c r="N725" s="420"/>
      <c r="O725" s="420"/>
      <c r="P725" s="420"/>
      <c r="Q725" s="420"/>
      <c r="R725" s="420"/>
      <c r="S725" s="420"/>
    </row>
    <row r="726" spans="1:19">
      <c r="A726" s="420"/>
      <c r="B726" s="420"/>
      <c r="C726" s="420"/>
      <c r="D726" s="420"/>
      <c r="E726" s="420"/>
      <c r="F726" s="420"/>
      <c r="G726" s="780"/>
      <c r="H726" s="780"/>
      <c r="I726" s="420"/>
      <c r="J726" s="420"/>
      <c r="K726" s="420"/>
      <c r="L726" s="420"/>
      <c r="M726" s="420"/>
      <c r="N726" s="420"/>
      <c r="O726" s="420"/>
      <c r="P726" s="420"/>
      <c r="Q726" s="420"/>
      <c r="R726" s="420"/>
      <c r="S726" s="420"/>
    </row>
    <row r="727" spans="1:19">
      <c r="A727" s="420"/>
      <c r="B727" s="420"/>
      <c r="C727" s="420"/>
      <c r="D727" s="420"/>
      <c r="E727" s="420"/>
      <c r="F727" s="420"/>
      <c r="G727" s="780"/>
      <c r="H727" s="780"/>
      <c r="I727" s="420"/>
      <c r="J727" s="420"/>
      <c r="K727" s="420"/>
      <c r="L727" s="420"/>
      <c r="M727" s="420"/>
      <c r="N727" s="420"/>
      <c r="O727" s="420"/>
      <c r="P727" s="420"/>
      <c r="Q727" s="420"/>
      <c r="R727" s="420"/>
      <c r="S727" s="420"/>
    </row>
    <row r="728" spans="1:19">
      <c r="A728" s="420"/>
      <c r="B728" s="420"/>
      <c r="C728" s="420"/>
      <c r="D728" s="420"/>
      <c r="E728" s="420"/>
      <c r="F728" s="420"/>
      <c r="G728" s="780"/>
      <c r="H728" s="780"/>
      <c r="I728" s="420"/>
      <c r="J728" s="420"/>
      <c r="K728" s="420"/>
      <c r="L728" s="420"/>
      <c r="M728" s="420"/>
      <c r="N728" s="420"/>
      <c r="O728" s="420"/>
      <c r="P728" s="420"/>
      <c r="Q728" s="420"/>
      <c r="R728" s="420"/>
      <c r="S728" s="420"/>
    </row>
    <row r="729" spans="1:19">
      <c r="A729" s="420"/>
      <c r="B729" s="420"/>
      <c r="C729" s="420"/>
      <c r="D729" s="420"/>
      <c r="E729" s="420"/>
      <c r="F729" s="420"/>
      <c r="G729" s="780"/>
      <c r="H729" s="780"/>
      <c r="I729" s="420"/>
      <c r="J729" s="420"/>
      <c r="K729" s="420"/>
      <c r="L729" s="420"/>
      <c r="M729" s="420"/>
      <c r="N729" s="420"/>
      <c r="O729" s="420"/>
      <c r="P729" s="420"/>
      <c r="Q729" s="420"/>
      <c r="R729" s="420"/>
      <c r="S729" s="420"/>
    </row>
    <row r="730" spans="1:19">
      <c r="A730" s="420"/>
      <c r="B730" s="420"/>
      <c r="C730" s="420"/>
      <c r="D730" s="420"/>
      <c r="E730" s="420"/>
      <c r="F730" s="420"/>
      <c r="G730" s="780"/>
      <c r="H730" s="780"/>
      <c r="I730" s="420"/>
      <c r="J730" s="420"/>
      <c r="K730" s="420"/>
      <c r="L730" s="420"/>
      <c r="M730" s="420"/>
      <c r="N730" s="420"/>
      <c r="O730" s="420"/>
      <c r="P730" s="420"/>
      <c r="Q730" s="420"/>
      <c r="R730" s="420"/>
      <c r="S730" s="420"/>
    </row>
    <row r="731" spans="1:19">
      <c r="A731" s="420"/>
      <c r="B731" s="420"/>
      <c r="C731" s="420"/>
      <c r="D731" s="420"/>
      <c r="E731" s="420"/>
      <c r="F731" s="420"/>
      <c r="G731" s="780"/>
      <c r="H731" s="780"/>
      <c r="I731" s="420"/>
      <c r="J731" s="420"/>
      <c r="K731" s="420"/>
      <c r="L731" s="420"/>
      <c r="M731" s="420"/>
      <c r="N731" s="420"/>
      <c r="O731" s="420"/>
      <c r="P731" s="420"/>
      <c r="Q731" s="420"/>
      <c r="R731" s="420"/>
      <c r="S731" s="420"/>
    </row>
    <row r="732" spans="1:19">
      <c r="A732" s="420"/>
      <c r="B732" s="420"/>
      <c r="C732" s="420"/>
      <c r="D732" s="420"/>
      <c r="E732" s="420"/>
      <c r="F732" s="420"/>
      <c r="G732" s="780"/>
      <c r="H732" s="780"/>
      <c r="I732" s="420"/>
      <c r="J732" s="420"/>
      <c r="K732" s="420"/>
      <c r="L732" s="420"/>
      <c r="M732" s="420"/>
      <c r="N732" s="420"/>
      <c r="O732" s="420"/>
      <c r="P732" s="420"/>
      <c r="Q732" s="420"/>
      <c r="R732" s="420"/>
      <c r="S732" s="420"/>
    </row>
    <row r="733" spans="1:19">
      <c r="A733" s="420"/>
      <c r="B733" s="420"/>
      <c r="C733" s="420"/>
      <c r="D733" s="420"/>
      <c r="E733" s="420"/>
      <c r="F733" s="420"/>
      <c r="G733" s="780"/>
      <c r="H733" s="780"/>
      <c r="I733" s="420"/>
      <c r="J733" s="420"/>
      <c r="K733" s="420"/>
      <c r="L733" s="420"/>
      <c r="M733" s="420"/>
      <c r="N733" s="420"/>
      <c r="O733" s="420"/>
      <c r="P733" s="420"/>
      <c r="Q733" s="420"/>
      <c r="R733" s="420"/>
      <c r="S733" s="420"/>
    </row>
    <row r="734" spans="1:19">
      <c r="A734" s="420"/>
      <c r="B734" s="420"/>
      <c r="C734" s="420"/>
      <c r="D734" s="420"/>
      <c r="E734" s="420"/>
      <c r="F734" s="420"/>
      <c r="G734" s="780"/>
      <c r="H734" s="780"/>
      <c r="I734" s="420"/>
      <c r="J734" s="420"/>
      <c r="K734" s="420"/>
      <c r="L734" s="420"/>
      <c r="M734" s="420"/>
      <c r="N734" s="420"/>
      <c r="O734" s="420"/>
      <c r="P734" s="420"/>
      <c r="Q734" s="420"/>
      <c r="R734" s="420"/>
      <c r="S734" s="420"/>
    </row>
    <row r="735" spans="1:19">
      <c r="N735" s="420"/>
      <c r="O735" s="420"/>
    </row>
    <row r="736" spans="1:19">
      <c r="N736" s="420"/>
      <c r="O736" s="420"/>
    </row>
    <row r="737" spans="14:15">
      <c r="N737" s="420"/>
      <c r="O737" s="420"/>
    </row>
    <row r="738" spans="14:15">
      <c r="N738" s="420"/>
      <c r="O738" s="420"/>
    </row>
    <row r="739" spans="14:15">
      <c r="N739" s="420"/>
      <c r="O739" s="420"/>
    </row>
    <row r="740" spans="14:15">
      <c r="N740" s="420"/>
      <c r="O740" s="420"/>
    </row>
    <row r="741" spans="14:15">
      <c r="N741" s="420"/>
      <c r="O741" s="420"/>
    </row>
    <row r="742" spans="14:15">
      <c r="N742" s="420"/>
      <c r="O742" s="420"/>
    </row>
    <row r="743" spans="14:15">
      <c r="N743" s="420"/>
      <c r="O743" s="420"/>
    </row>
    <row r="744" spans="14:15">
      <c r="N744" s="420"/>
      <c r="O744" s="420"/>
    </row>
    <row r="745" spans="14:15">
      <c r="N745" s="420"/>
      <c r="O745" s="420"/>
    </row>
    <row r="746" spans="14:15">
      <c r="N746" s="420"/>
      <c r="O746" s="420"/>
    </row>
    <row r="747" spans="14:15">
      <c r="N747" s="420"/>
      <c r="O747" s="420"/>
    </row>
    <row r="748" spans="14:15">
      <c r="N748" s="420"/>
      <c r="O748" s="420"/>
    </row>
    <row r="749" spans="14:15">
      <c r="N749" s="420"/>
      <c r="O749" s="420"/>
    </row>
    <row r="750" spans="14:15">
      <c r="N750" s="420"/>
      <c r="O750" s="420"/>
    </row>
    <row r="751" spans="14:15">
      <c r="N751" s="420"/>
      <c r="O751" s="420"/>
    </row>
    <row r="752" spans="14:15">
      <c r="N752" s="420"/>
      <c r="O752" s="420"/>
    </row>
    <row r="753" spans="14:15">
      <c r="N753" s="420"/>
      <c r="O753" s="420"/>
    </row>
    <row r="754" spans="14:15">
      <c r="N754" s="420"/>
      <c r="O754" s="420"/>
    </row>
    <row r="755" spans="14:15">
      <c r="N755" s="420"/>
      <c r="O755" s="420"/>
    </row>
    <row r="756" spans="14:15">
      <c r="N756" s="420"/>
      <c r="O756" s="420"/>
    </row>
    <row r="757" spans="14:15">
      <c r="N757" s="420"/>
      <c r="O757" s="420"/>
    </row>
    <row r="758" spans="14:15">
      <c r="N758" s="420"/>
      <c r="O758" s="420"/>
    </row>
    <row r="759" spans="14:15">
      <c r="N759" s="420"/>
      <c r="O759" s="420"/>
    </row>
    <row r="760" spans="14:15">
      <c r="N760" s="420"/>
      <c r="O760" s="420"/>
    </row>
    <row r="761" spans="14:15">
      <c r="N761" s="420"/>
      <c r="O761" s="420"/>
    </row>
    <row r="762" spans="14:15">
      <c r="N762" s="420"/>
      <c r="O762" s="420"/>
    </row>
    <row r="763" spans="14:15">
      <c r="N763" s="420"/>
      <c r="O763" s="420"/>
    </row>
    <row r="764" spans="14:15">
      <c r="N764" s="420"/>
      <c r="O764" s="420"/>
    </row>
    <row r="765" spans="14:15">
      <c r="N765" s="420"/>
      <c r="O765" s="420"/>
    </row>
    <row r="766" spans="14:15">
      <c r="N766" s="420"/>
      <c r="O766" s="420"/>
    </row>
    <row r="767" spans="14:15">
      <c r="N767" s="420"/>
      <c r="O767" s="420"/>
    </row>
    <row r="768" spans="14:15">
      <c r="N768" s="420"/>
      <c r="O768" s="420"/>
    </row>
    <row r="769" spans="14:15">
      <c r="N769" s="420"/>
      <c r="O769" s="420"/>
    </row>
    <row r="770" spans="14:15">
      <c r="N770" s="420"/>
      <c r="O770" s="420"/>
    </row>
    <row r="771" spans="14:15">
      <c r="N771" s="420"/>
      <c r="O771" s="420"/>
    </row>
    <row r="772" spans="14:15">
      <c r="N772" s="420"/>
      <c r="O772" s="420"/>
    </row>
    <row r="773" spans="14:15">
      <c r="N773" s="420"/>
      <c r="O773" s="420"/>
    </row>
    <row r="774" spans="14:15">
      <c r="N774" s="420"/>
      <c r="O774" s="420"/>
    </row>
    <row r="775" spans="14:15">
      <c r="N775" s="420"/>
      <c r="O775" s="420"/>
    </row>
    <row r="776" spans="14:15">
      <c r="N776" s="420"/>
      <c r="O776" s="420"/>
    </row>
    <row r="777" spans="14:15">
      <c r="N777" s="420"/>
      <c r="O777" s="420"/>
    </row>
    <row r="778" spans="14:15">
      <c r="N778" s="420"/>
      <c r="O778" s="420"/>
    </row>
    <row r="779" spans="14:15">
      <c r="N779" s="420"/>
      <c r="O779" s="420"/>
    </row>
    <row r="780" spans="14:15">
      <c r="N780" s="420"/>
      <c r="O780" s="420"/>
    </row>
    <row r="781" spans="14:15">
      <c r="N781" s="420"/>
      <c r="O781" s="420"/>
    </row>
    <row r="782" spans="14:15">
      <c r="N782" s="420"/>
      <c r="O782" s="420"/>
    </row>
    <row r="783" spans="14:15">
      <c r="N783" s="420"/>
      <c r="O783" s="420"/>
    </row>
    <row r="784" spans="14:15">
      <c r="N784" s="420"/>
      <c r="O784" s="420"/>
    </row>
    <row r="785" spans="14:15">
      <c r="N785" s="420"/>
      <c r="O785" s="420"/>
    </row>
    <row r="786" spans="14:15">
      <c r="N786" s="420"/>
      <c r="O786" s="420"/>
    </row>
    <row r="787" spans="14:15">
      <c r="N787" s="420"/>
      <c r="O787" s="420"/>
    </row>
    <row r="788" spans="14:15">
      <c r="N788" s="420"/>
      <c r="O788" s="420"/>
    </row>
    <row r="789" spans="14:15">
      <c r="N789" s="420"/>
      <c r="O789" s="420"/>
    </row>
    <row r="790" spans="14:15">
      <c r="N790" s="420"/>
      <c r="O790" s="420"/>
    </row>
    <row r="791" spans="14:15">
      <c r="N791" s="420"/>
      <c r="O791" s="420"/>
    </row>
    <row r="792" spans="14:15">
      <c r="N792" s="420"/>
      <c r="O792" s="420"/>
    </row>
    <row r="793" spans="14:15">
      <c r="N793" s="420"/>
      <c r="O793" s="420"/>
    </row>
    <row r="794" spans="14:15">
      <c r="N794" s="420"/>
      <c r="O794" s="420"/>
    </row>
    <row r="795" spans="14:15">
      <c r="N795" s="420"/>
      <c r="O795" s="420"/>
    </row>
    <row r="796" spans="14:15">
      <c r="N796" s="420"/>
      <c r="O796" s="420"/>
    </row>
    <row r="797" spans="14:15">
      <c r="N797" s="420"/>
      <c r="O797" s="420"/>
    </row>
    <row r="798" spans="14:15">
      <c r="N798" s="420"/>
      <c r="O798" s="420"/>
    </row>
    <row r="799" spans="14:15">
      <c r="N799" s="420"/>
      <c r="O799" s="420"/>
    </row>
    <row r="800" spans="14:15">
      <c r="N800" s="420"/>
      <c r="O800" s="420"/>
    </row>
    <row r="801" spans="14:15">
      <c r="N801" s="420"/>
      <c r="O801" s="420"/>
    </row>
    <row r="802" spans="14:15">
      <c r="N802" s="420"/>
      <c r="O802" s="420"/>
    </row>
    <row r="803" spans="14:15">
      <c r="N803" s="420"/>
      <c r="O803" s="420"/>
    </row>
    <row r="804" spans="14:15">
      <c r="N804" s="420"/>
      <c r="O804" s="420"/>
    </row>
    <row r="805" spans="14:15">
      <c r="N805" s="420"/>
      <c r="O805" s="420"/>
    </row>
    <row r="806" spans="14:15">
      <c r="N806" s="420"/>
      <c r="O806" s="420"/>
    </row>
    <row r="807" spans="14:15">
      <c r="N807" s="420"/>
      <c r="O807" s="420"/>
    </row>
    <row r="808" spans="14:15">
      <c r="N808" s="420"/>
      <c r="O808" s="420"/>
    </row>
    <row r="809" spans="14:15">
      <c r="N809" s="420"/>
      <c r="O809" s="420"/>
    </row>
    <row r="810" spans="14:15">
      <c r="N810" s="420"/>
      <c r="O810" s="420"/>
    </row>
    <row r="811" spans="14:15">
      <c r="N811" s="420"/>
      <c r="O811" s="420"/>
    </row>
    <row r="812" spans="14:15">
      <c r="N812" s="420"/>
      <c r="O812" s="420"/>
    </row>
    <row r="813" spans="14:15">
      <c r="N813" s="420"/>
      <c r="O813" s="420"/>
    </row>
    <row r="814" spans="14:15">
      <c r="N814" s="420"/>
      <c r="O814" s="420"/>
    </row>
    <row r="815" spans="14:15">
      <c r="N815" s="420"/>
      <c r="O815" s="420"/>
    </row>
    <row r="816" spans="14:15">
      <c r="N816" s="420"/>
      <c r="O816" s="420"/>
    </row>
    <row r="817" spans="14:15">
      <c r="N817" s="420"/>
      <c r="O817" s="420"/>
    </row>
    <row r="818" spans="14:15">
      <c r="N818" s="420"/>
      <c r="O818" s="420"/>
    </row>
    <row r="819" spans="14:15">
      <c r="N819" s="420"/>
      <c r="O819" s="420"/>
    </row>
    <row r="820" spans="14:15">
      <c r="N820" s="420"/>
      <c r="O820" s="420"/>
    </row>
    <row r="821" spans="14:15">
      <c r="N821" s="420"/>
      <c r="O821" s="420"/>
    </row>
    <row r="822" spans="14:15">
      <c r="N822" s="420"/>
      <c r="O822" s="420"/>
    </row>
    <row r="823" spans="14:15">
      <c r="N823" s="420"/>
      <c r="O823" s="420"/>
    </row>
    <row r="824" spans="14:15">
      <c r="N824" s="420"/>
      <c r="O824" s="420"/>
    </row>
    <row r="825" spans="14:15">
      <c r="N825" s="420"/>
      <c r="O825" s="420"/>
    </row>
    <row r="826" spans="14:15">
      <c r="N826" s="420"/>
      <c r="O826" s="420"/>
    </row>
    <row r="827" spans="14:15">
      <c r="N827" s="420"/>
      <c r="O827" s="420"/>
    </row>
    <row r="828" spans="14:15">
      <c r="N828" s="420"/>
      <c r="O828" s="420"/>
    </row>
    <row r="829" spans="14:15">
      <c r="N829" s="420"/>
      <c r="O829" s="420"/>
    </row>
    <row r="830" spans="14:15">
      <c r="N830" s="420"/>
      <c r="O830" s="420"/>
    </row>
    <row r="831" spans="14:15">
      <c r="N831" s="420"/>
      <c r="O831" s="420"/>
    </row>
    <row r="832" spans="14:15">
      <c r="N832" s="420"/>
      <c r="O832" s="420"/>
    </row>
    <row r="833" spans="14:15">
      <c r="N833" s="420"/>
      <c r="O833" s="420"/>
    </row>
    <row r="834" spans="14:15">
      <c r="N834" s="420"/>
      <c r="O834" s="420"/>
    </row>
    <row r="835" spans="14:15">
      <c r="N835" s="420"/>
      <c r="O835" s="420"/>
    </row>
    <row r="836" spans="14:15">
      <c r="N836" s="420"/>
      <c r="O836" s="420"/>
    </row>
    <row r="837" spans="14:15">
      <c r="N837" s="420"/>
      <c r="O837" s="420"/>
    </row>
    <row r="838" spans="14:15">
      <c r="N838" s="420"/>
      <c r="O838" s="420"/>
    </row>
    <row r="839" spans="14:15">
      <c r="N839" s="420"/>
      <c r="O839" s="420"/>
    </row>
    <row r="840" spans="14:15">
      <c r="N840" s="420"/>
      <c r="O840" s="420"/>
    </row>
    <row r="841" spans="14:15">
      <c r="N841" s="420"/>
      <c r="O841" s="420"/>
    </row>
    <row r="842" spans="14:15">
      <c r="N842" s="420"/>
      <c r="O842" s="420"/>
    </row>
    <row r="843" spans="14:15">
      <c r="N843" s="420"/>
      <c r="O843" s="420"/>
    </row>
    <row r="844" spans="14:15">
      <c r="N844" s="420"/>
      <c r="O844" s="420"/>
    </row>
    <row r="845" spans="14:15">
      <c r="N845" s="420"/>
      <c r="O845" s="420"/>
    </row>
    <row r="846" spans="14:15">
      <c r="N846" s="420"/>
      <c r="O846" s="420"/>
    </row>
    <row r="847" spans="14:15">
      <c r="N847" s="420"/>
      <c r="O847" s="420"/>
    </row>
    <row r="848" spans="14:15">
      <c r="N848" s="420"/>
      <c r="O848" s="420"/>
    </row>
    <row r="849" spans="14:15">
      <c r="N849" s="420"/>
      <c r="O849" s="420"/>
    </row>
    <row r="850" spans="14:15">
      <c r="N850" s="420"/>
      <c r="O850" s="420"/>
    </row>
    <row r="851" spans="14:15">
      <c r="N851" s="420"/>
      <c r="O851" s="420"/>
    </row>
    <row r="852" spans="14:15">
      <c r="N852" s="420"/>
      <c r="O852" s="420"/>
    </row>
    <row r="853" spans="14:15">
      <c r="N853" s="420"/>
      <c r="O853" s="420"/>
    </row>
    <row r="854" spans="14:15">
      <c r="N854" s="420"/>
      <c r="O854" s="420"/>
    </row>
    <row r="855" spans="14:15">
      <c r="N855" s="420"/>
      <c r="O855" s="420"/>
    </row>
    <row r="856" spans="14:15">
      <c r="N856" s="420"/>
      <c r="O856" s="420"/>
    </row>
    <row r="857" spans="14:15">
      <c r="N857" s="420"/>
      <c r="O857" s="420"/>
    </row>
    <row r="858" spans="14:15">
      <c r="N858" s="420"/>
      <c r="O858" s="420"/>
    </row>
    <row r="859" spans="14:15">
      <c r="N859" s="420"/>
      <c r="O859" s="420"/>
    </row>
    <row r="860" spans="14:15">
      <c r="N860" s="420"/>
      <c r="O860" s="420"/>
    </row>
    <row r="861" spans="14:15">
      <c r="N861" s="420"/>
      <c r="O861" s="420"/>
    </row>
    <row r="862" spans="14:15">
      <c r="N862" s="420"/>
      <c r="O862" s="420"/>
    </row>
    <row r="863" spans="14:15">
      <c r="N863" s="420"/>
      <c r="O863" s="420"/>
    </row>
    <row r="864" spans="14:15">
      <c r="N864" s="420"/>
      <c r="O864" s="420"/>
    </row>
    <row r="865" spans="14:15">
      <c r="N865" s="420"/>
      <c r="O865" s="420"/>
    </row>
    <row r="866" spans="14:15">
      <c r="N866" s="420"/>
      <c r="O866" s="420"/>
    </row>
    <row r="867" spans="14:15">
      <c r="N867" s="420"/>
      <c r="O867" s="420"/>
    </row>
    <row r="868" spans="14:15">
      <c r="N868" s="420"/>
      <c r="O868" s="420"/>
    </row>
    <row r="869" spans="14:15">
      <c r="N869" s="420"/>
      <c r="O869" s="420"/>
    </row>
    <row r="870" spans="14:15">
      <c r="N870" s="420"/>
      <c r="O870" s="420"/>
    </row>
    <row r="871" spans="14:15">
      <c r="N871" s="420"/>
      <c r="O871" s="420"/>
    </row>
    <row r="872" spans="14:15">
      <c r="N872" s="420"/>
      <c r="O872" s="420"/>
    </row>
    <row r="873" spans="14:15">
      <c r="N873" s="420"/>
      <c r="O873" s="420"/>
    </row>
    <row r="874" spans="14:15">
      <c r="N874" s="420"/>
      <c r="O874" s="420"/>
    </row>
    <row r="875" spans="14:15">
      <c r="N875" s="420"/>
      <c r="O875" s="420"/>
    </row>
    <row r="876" spans="14:15">
      <c r="N876" s="420"/>
      <c r="O876" s="420"/>
    </row>
    <row r="877" spans="14:15">
      <c r="N877" s="420"/>
      <c r="O877" s="420"/>
    </row>
    <row r="878" spans="14:15">
      <c r="N878" s="420"/>
      <c r="O878" s="420"/>
    </row>
    <row r="879" spans="14:15">
      <c r="N879" s="420"/>
      <c r="O879" s="420"/>
    </row>
    <row r="880" spans="14:15">
      <c r="N880" s="420"/>
      <c r="O880" s="420"/>
    </row>
    <row r="881" spans="14:15">
      <c r="N881" s="420"/>
      <c r="O881" s="420"/>
    </row>
    <row r="882" spans="14:15">
      <c r="N882" s="420"/>
      <c r="O882" s="420"/>
    </row>
    <row r="883" spans="14:15">
      <c r="N883" s="420"/>
      <c r="O883" s="420"/>
    </row>
    <row r="884" spans="14:15">
      <c r="N884" s="420"/>
      <c r="O884" s="420"/>
    </row>
    <row r="885" spans="14:15">
      <c r="N885" s="420"/>
      <c r="O885" s="420"/>
    </row>
    <row r="886" spans="14:15">
      <c r="N886" s="420"/>
      <c r="O886" s="420"/>
    </row>
    <row r="887" spans="14:15">
      <c r="N887" s="420"/>
      <c r="O887" s="420"/>
    </row>
    <row r="888" spans="14:15">
      <c r="N888" s="420"/>
      <c r="O888" s="420"/>
    </row>
    <row r="889" spans="14:15">
      <c r="N889" s="420"/>
      <c r="O889" s="420"/>
    </row>
    <row r="890" spans="14:15">
      <c r="N890" s="420"/>
      <c r="O890" s="420"/>
    </row>
    <row r="891" spans="14:15">
      <c r="N891" s="420"/>
      <c r="O891" s="420"/>
    </row>
    <row r="892" spans="14:15">
      <c r="N892" s="420"/>
      <c r="O892" s="420"/>
    </row>
    <row r="893" spans="14:15">
      <c r="N893" s="420"/>
      <c r="O893" s="420"/>
    </row>
    <row r="894" spans="14:15">
      <c r="N894" s="420"/>
      <c r="O894" s="420"/>
    </row>
    <row r="895" spans="14:15">
      <c r="N895" s="420"/>
      <c r="O895" s="420"/>
    </row>
    <row r="896" spans="14:15">
      <c r="N896" s="420"/>
      <c r="O896" s="420"/>
    </row>
    <row r="897" spans="14:15">
      <c r="N897" s="420"/>
      <c r="O897" s="420"/>
    </row>
    <row r="898" spans="14:15">
      <c r="N898" s="420"/>
      <c r="O898" s="420"/>
    </row>
    <row r="899" spans="14:15">
      <c r="N899" s="420"/>
      <c r="O899" s="420"/>
    </row>
    <row r="900" spans="14:15">
      <c r="N900" s="420"/>
      <c r="O900" s="420"/>
    </row>
    <row r="901" spans="14:15">
      <c r="N901" s="420"/>
      <c r="O901" s="420"/>
    </row>
    <row r="902" spans="14:15">
      <c r="N902" s="420"/>
      <c r="O902" s="420"/>
    </row>
    <row r="903" spans="14:15">
      <c r="N903" s="420"/>
      <c r="O903" s="420"/>
    </row>
    <row r="904" spans="14:15">
      <c r="N904" s="420"/>
      <c r="O904" s="420"/>
    </row>
    <row r="905" spans="14:15">
      <c r="N905" s="420"/>
      <c r="O905" s="420"/>
    </row>
    <row r="906" spans="14:15">
      <c r="N906" s="420"/>
      <c r="O906" s="420"/>
    </row>
    <row r="907" spans="14:15">
      <c r="N907" s="420"/>
      <c r="O907" s="420"/>
    </row>
    <row r="908" spans="14:15">
      <c r="N908" s="420"/>
      <c r="O908" s="420"/>
    </row>
    <row r="909" spans="14:15">
      <c r="N909" s="420"/>
      <c r="O909" s="420"/>
    </row>
    <row r="910" spans="14:15">
      <c r="N910" s="420"/>
      <c r="O910" s="420"/>
    </row>
    <row r="911" spans="14:15">
      <c r="N911" s="420"/>
      <c r="O911" s="420"/>
    </row>
    <row r="912" spans="14:15">
      <c r="N912" s="420"/>
      <c r="O912" s="420"/>
    </row>
    <row r="913" spans="14:15">
      <c r="N913" s="420"/>
      <c r="O913" s="420"/>
    </row>
    <row r="914" spans="14:15">
      <c r="N914" s="420"/>
      <c r="O914" s="420"/>
    </row>
    <row r="915" spans="14:15">
      <c r="N915" s="420"/>
      <c r="O915" s="420"/>
    </row>
    <row r="916" spans="14:15">
      <c r="N916" s="420"/>
      <c r="O916" s="420"/>
    </row>
    <row r="917" spans="14:15">
      <c r="N917" s="420"/>
      <c r="O917" s="420"/>
    </row>
    <row r="918" spans="14:15">
      <c r="N918" s="420"/>
      <c r="O918" s="420"/>
    </row>
    <row r="919" spans="14:15">
      <c r="N919" s="420"/>
      <c r="O919" s="420"/>
    </row>
    <row r="920" spans="14:15">
      <c r="N920" s="420"/>
      <c r="O920" s="420"/>
    </row>
    <row r="921" spans="14:15">
      <c r="N921" s="420"/>
      <c r="O921" s="420"/>
    </row>
    <row r="922" spans="14:15">
      <c r="N922" s="420"/>
      <c r="O922" s="420"/>
    </row>
    <row r="923" spans="14:15">
      <c r="N923" s="420"/>
      <c r="O923" s="420"/>
    </row>
    <row r="924" spans="14:15">
      <c r="N924" s="420"/>
      <c r="O924" s="420"/>
    </row>
    <row r="925" spans="14:15">
      <c r="N925" s="420"/>
      <c r="O925" s="420"/>
    </row>
    <row r="926" spans="14:15">
      <c r="N926" s="420"/>
      <c r="O926" s="420"/>
    </row>
    <row r="927" spans="14:15">
      <c r="N927" s="420"/>
      <c r="O927" s="420"/>
    </row>
    <row r="928" spans="14:15">
      <c r="N928" s="420"/>
      <c r="O928" s="420"/>
    </row>
    <row r="929" spans="14:15">
      <c r="N929" s="420"/>
      <c r="O929" s="420"/>
    </row>
    <row r="930" spans="14:15">
      <c r="N930" s="420"/>
      <c r="O930" s="420"/>
    </row>
    <row r="931" spans="14:15">
      <c r="N931" s="420"/>
      <c r="O931" s="420"/>
    </row>
    <row r="932" spans="14:15">
      <c r="N932" s="420"/>
      <c r="O932" s="420"/>
    </row>
    <row r="933" spans="14:15">
      <c r="N933" s="420"/>
      <c r="O933" s="420"/>
    </row>
    <row r="934" spans="14:15">
      <c r="N934" s="420"/>
      <c r="O934" s="420"/>
    </row>
    <row r="935" spans="14:15">
      <c r="N935" s="420"/>
      <c r="O935" s="420"/>
    </row>
    <row r="936" spans="14:15">
      <c r="N936" s="420"/>
      <c r="O936" s="420"/>
    </row>
    <row r="937" spans="14:15">
      <c r="N937" s="420"/>
      <c r="O937" s="420"/>
    </row>
    <row r="938" spans="14:15">
      <c r="N938" s="420"/>
      <c r="O938" s="420"/>
    </row>
    <row r="939" spans="14:15">
      <c r="N939" s="420"/>
      <c r="O939" s="420"/>
    </row>
    <row r="940" spans="14:15">
      <c r="N940" s="420"/>
      <c r="O940" s="420"/>
    </row>
    <row r="941" spans="14:15">
      <c r="N941" s="420"/>
      <c r="O941" s="420"/>
    </row>
    <row r="942" spans="14:15">
      <c r="N942" s="420"/>
      <c r="O942" s="420"/>
    </row>
    <row r="943" spans="14:15">
      <c r="N943" s="420"/>
      <c r="O943" s="420"/>
    </row>
    <row r="944" spans="14:15">
      <c r="N944" s="420"/>
      <c r="O944" s="420"/>
    </row>
    <row r="945" spans="14:15">
      <c r="N945" s="420"/>
      <c r="O945" s="420"/>
    </row>
    <row r="946" spans="14:15">
      <c r="N946" s="420"/>
      <c r="O946" s="420"/>
    </row>
    <row r="947" spans="14:15">
      <c r="N947" s="420"/>
      <c r="O947" s="420"/>
    </row>
    <row r="948" spans="14:15">
      <c r="N948" s="420"/>
      <c r="O948" s="420"/>
    </row>
    <row r="949" spans="14:15">
      <c r="N949" s="420"/>
      <c r="O949" s="420"/>
    </row>
    <row r="950" spans="14:15">
      <c r="N950" s="420"/>
      <c r="O950" s="420"/>
    </row>
    <row r="951" spans="14:15">
      <c r="N951" s="420"/>
      <c r="O951" s="420"/>
    </row>
    <row r="952" spans="14:15">
      <c r="N952" s="420"/>
      <c r="O952" s="420"/>
    </row>
    <row r="953" spans="14:15">
      <c r="N953" s="420"/>
      <c r="O953" s="420"/>
    </row>
    <row r="954" spans="14:15">
      <c r="N954" s="420"/>
      <c r="O954" s="420"/>
    </row>
    <row r="955" spans="14:15">
      <c r="N955" s="420"/>
      <c r="O955" s="420"/>
    </row>
    <row r="956" spans="14:15">
      <c r="N956" s="420"/>
      <c r="O956" s="420"/>
    </row>
    <row r="957" spans="14:15">
      <c r="N957" s="420"/>
      <c r="O957" s="420"/>
    </row>
    <row r="958" spans="14:15">
      <c r="N958" s="420"/>
      <c r="O958" s="420"/>
    </row>
    <row r="959" spans="14:15">
      <c r="N959" s="420"/>
      <c r="O959" s="420"/>
    </row>
    <row r="960" spans="14:15">
      <c r="N960" s="420"/>
      <c r="O960" s="420"/>
    </row>
    <row r="961" spans="14:15">
      <c r="N961" s="420"/>
      <c r="O961" s="420"/>
    </row>
    <row r="962" spans="14:15">
      <c r="N962" s="420"/>
      <c r="O962" s="420"/>
    </row>
    <row r="963" spans="14:15">
      <c r="N963" s="420"/>
      <c r="O963" s="420"/>
    </row>
    <row r="964" spans="14:15">
      <c r="N964" s="420"/>
      <c r="O964" s="420"/>
    </row>
    <row r="965" spans="14:15">
      <c r="N965" s="420"/>
      <c r="O965" s="420"/>
    </row>
    <row r="966" spans="14:15">
      <c r="N966" s="420"/>
      <c r="O966" s="420"/>
    </row>
    <row r="967" spans="14:15">
      <c r="N967" s="420"/>
      <c r="O967" s="420"/>
    </row>
    <row r="968" spans="14:15">
      <c r="N968" s="420"/>
      <c r="O968" s="420"/>
    </row>
    <row r="969" spans="14:15">
      <c r="N969" s="420"/>
      <c r="O969" s="420"/>
    </row>
    <row r="970" spans="14:15">
      <c r="N970" s="420"/>
      <c r="O970" s="420"/>
    </row>
    <row r="971" spans="14:15">
      <c r="N971" s="420"/>
      <c r="O971" s="420"/>
    </row>
    <row r="972" spans="14:15">
      <c r="N972" s="420"/>
      <c r="O972" s="420"/>
    </row>
    <row r="973" spans="14:15">
      <c r="N973" s="420"/>
      <c r="O973" s="420"/>
    </row>
    <row r="974" spans="14:15">
      <c r="N974" s="420"/>
      <c r="O974" s="420"/>
    </row>
  </sheetData>
  <autoFilter ref="B13:N532">
    <filterColumn colId="12">
      <customFilters>
        <customFilter operator="notEqual" val=" "/>
      </customFilters>
    </filterColumn>
  </autoFilter>
  <mergeCells count="20">
    <mergeCell ref="J5:M5"/>
    <mergeCell ref="J4:M4"/>
    <mergeCell ref="J6:M6"/>
    <mergeCell ref="N11:N12"/>
    <mergeCell ref="F11:F12"/>
    <mergeCell ref="G11:H11"/>
    <mergeCell ref="I11:J11"/>
    <mergeCell ref="K11:L11"/>
    <mergeCell ref="M11:M12"/>
    <mergeCell ref="B7:M7"/>
    <mergeCell ref="B11:C11"/>
    <mergeCell ref="D11:D12"/>
    <mergeCell ref="E11:E12"/>
    <mergeCell ref="C532:D532"/>
    <mergeCell ref="J523:M523"/>
    <mergeCell ref="C525:D525"/>
    <mergeCell ref="C526:D526"/>
    <mergeCell ref="J532:M532"/>
    <mergeCell ref="J526:M526"/>
    <mergeCell ref="J525:M525"/>
  </mergeCells>
  <conditionalFormatting sqref="B5">
    <cfRule type="expression" dxfId="32" priority="1" stopIfTrue="1">
      <formula>#REF!="x"</formula>
    </cfRule>
  </conditionalFormatting>
  <dataValidations count="2">
    <dataValidation type="list" allowBlank="1" showInputMessage="1" showErrorMessage="1" sqref="G523">
      <formula1>ma_vt</formula1>
    </dataValidation>
    <dataValidation type="list" allowBlank="1" showInputMessage="1" showErrorMessage="1" sqref="G9">
      <formula1>mvt</formula1>
    </dataValidation>
  </dataValidations>
  <printOptions horizontalCentered="1"/>
  <pageMargins left="0.6692913385826772" right="0.11811023622047245" top="0.27559055118110237" bottom="0.74803149606299213" header="0.31496062992125984" footer="0.31496062992125984"/>
  <pageSetup paperSize="9" orientation="landscape" r:id="rId1"/>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tabColor rgb="FF92D050"/>
  </sheetPr>
  <dimension ref="A1:Y529"/>
  <sheetViews>
    <sheetView showGridLines="0" workbookViewId="0">
      <pane xSplit="12" ySplit="12" topLeftCell="M13" activePane="bottomRight" state="frozen"/>
      <selection pane="topRight" activeCell="P1" sqref="P1"/>
      <selection pane="bottomLeft" activeCell="A12" sqref="A12"/>
      <selection pane="bottomRight" activeCell="B7" sqref="B7:K7"/>
    </sheetView>
  </sheetViews>
  <sheetFormatPr defaultRowHeight="15"/>
  <cols>
    <col min="1" max="1" width="9.140625" style="345"/>
    <col min="2" max="2" width="10.7109375" style="345" customWidth="1"/>
    <col min="3" max="3" width="9.85546875" style="345" customWidth="1"/>
    <col min="4" max="4" width="10.7109375" style="345" customWidth="1"/>
    <col min="5" max="5" width="31.28515625" style="345" customWidth="1"/>
    <col min="6" max="6" width="8.42578125" style="345" customWidth="1"/>
    <col min="7" max="7" width="12.85546875" style="117" customWidth="1"/>
    <col min="8" max="11" width="11.7109375" style="345" customWidth="1"/>
    <col min="12" max="12" width="7.7109375" style="345" bestFit="1" customWidth="1"/>
    <col min="13" max="16384" width="9.140625" style="345"/>
  </cols>
  <sheetData>
    <row r="1" spans="1:18" s="421" customFormat="1" ht="36.75" customHeight="1">
      <c r="A1" s="420"/>
      <c r="B1" s="1098"/>
      <c r="C1" s="420"/>
      <c r="D1" s="420"/>
      <c r="E1" s="420"/>
      <c r="F1" s="780"/>
      <c r="G1" s="926"/>
      <c r="H1" s="420"/>
      <c r="J1" s="420"/>
      <c r="L1" s="1124" t="s">
        <v>780</v>
      </c>
      <c r="M1" s="1125" t="s">
        <v>753</v>
      </c>
      <c r="N1" s="1054">
        <v>1</v>
      </c>
    </row>
    <row r="2" spans="1:18" s="421" customFormat="1" ht="14.25" customHeight="1">
      <c r="A2" s="953"/>
      <c r="B2" s="274" t="str">
        <f>"Đơn vị: "&amp;TTDN!$B$6</f>
        <v>Đơn vị: Công ty TNHH mua nỗi buồn bán niềm vui</v>
      </c>
      <c r="C2" s="420"/>
      <c r="D2" s="420"/>
      <c r="E2" s="420"/>
      <c r="F2" s="420"/>
      <c r="G2" s="926"/>
      <c r="H2" s="740"/>
      <c r="I2" s="1266" t="s">
        <v>725</v>
      </c>
      <c r="J2" s="1266"/>
      <c r="K2" s="1266"/>
      <c r="L2" s="1126" t="s">
        <v>779</v>
      </c>
      <c r="M2" s="1127" t="s">
        <v>944</v>
      </c>
      <c r="N2" s="1054">
        <v>2</v>
      </c>
      <c r="O2" s="420"/>
      <c r="P2" s="420"/>
      <c r="Q2" s="420"/>
      <c r="R2" s="420"/>
    </row>
    <row r="3" spans="1:18" s="421" customFormat="1" ht="14.25" customHeight="1">
      <c r="A3" s="954"/>
      <c r="B3" s="274" t="str">
        <f>"Địa chỉ: "&amp;TTDN!$B$7</f>
        <v>Địa chỉ: Phây búc Nặng Thầm</v>
      </c>
      <c r="C3" s="420"/>
      <c r="D3" s="420"/>
      <c r="E3" s="888" t="s">
        <v>1468</v>
      </c>
      <c r="F3" s="785"/>
      <c r="G3" s="1128"/>
      <c r="H3" s="741"/>
      <c r="I3" s="1267" t="s">
        <v>1105</v>
      </c>
      <c r="J3" s="1267"/>
      <c r="K3" s="1267"/>
      <c r="L3" s="1129" t="s">
        <v>612</v>
      </c>
      <c r="M3" s="1130">
        <v>5</v>
      </c>
      <c r="N3" s="1054">
        <v>3</v>
      </c>
      <c r="O3" s="420"/>
      <c r="P3" s="420"/>
      <c r="Q3" s="420"/>
      <c r="R3" s="420"/>
    </row>
    <row r="4" spans="1:18" s="421" customFormat="1" ht="12.75" customHeight="1">
      <c r="A4" s="420"/>
      <c r="B4" s="420"/>
      <c r="C4" s="420"/>
      <c r="D4" s="420"/>
      <c r="E4" s="420"/>
      <c r="F4" s="420"/>
      <c r="G4" s="926"/>
      <c r="H4" s="741"/>
      <c r="I4" s="1267" t="s">
        <v>1106</v>
      </c>
      <c r="J4" s="1267"/>
      <c r="K4" s="1267"/>
      <c r="L4" s="420"/>
      <c r="N4" s="1054">
        <v>4</v>
      </c>
      <c r="O4" s="420"/>
      <c r="P4" s="420"/>
      <c r="Q4" s="420"/>
      <c r="R4" s="420"/>
    </row>
    <row r="5" spans="1:18" ht="19.5">
      <c r="B5" s="1369" t="s">
        <v>738</v>
      </c>
      <c r="C5" s="1369"/>
      <c r="D5" s="1369"/>
      <c r="E5" s="1369"/>
      <c r="F5" s="1369"/>
      <c r="G5" s="1369"/>
      <c r="H5" s="1369"/>
      <c r="I5" s="1369"/>
      <c r="J5" s="1369"/>
      <c r="K5" s="1369"/>
      <c r="N5" s="1054">
        <v>5</v>
      </c>
    </row>
    <row r="6" spans="1:18" ht="15" customHeight="1">
      <c r="B6" s="1368" t="str">
        <f>IF(AND($M$3&gt;=1,$M$3&lt;10),"Tháng "&amp;"0"&amp;$M$3&amp;" năm 2015","Tháng "&amp;$M$3&amp;" năm 2015")</f>
        <v>Tháng 05 năm 2015</v>
      </c>
      <c r="C6" s="1368"/>
      <c r="D6" s="1368"/>
      <c r="E6" s="1368"/>
      <c r="F6" s="1368"/>
      <c r="G6" s="1368"/>
      <c r="H6" s="1368"/>
      <c r="I6" s="1368"/>
      <c r="J6" s="1368"/>
      <c r="K6" s="1368"/>
      <c r="N6" s="1054">
        <v>6</v>
      </c>
    </row>
    <row r="7" spans="1:18" ht="15" customHeight="1">
      <c r="B7" s="1368" t="s">
        <v>739</v>
      </c>
      <c r="C7" s="1368"/>
      <c r="D7" s="1368"/>
      <c r="E7" s="1368"/>
      <c r="F7" s="1368"/>
      <c r="G7" s="1368"/>
      <c r="H7" s="1368"/>
      <c r="I7" s="1368"/>
      <c r="J7" s="1368"/>
      <c r="K7" s="1368"/>
      <c r="N7" s="1054">
        <v>7</v>
      </c>
    </row>
    <row r="8" spans="1:18" ht="15" customHeight="1">
      <c r="B8" s="1368" t="str">
        <f>"Tên sản phẩm, dịch vụ: "&amp;VLOOKUP($M$2,DMVT!$B$6:$C$55,2,0)</f>
        <v>Tên sản phẩm, dịch vụ: Hợp đồng thiết kế bản vẽ kỹ thuật thi công nhà công vụ</v>
      </c>
      <c r="C8" s="1368"/>
      <c r="D8" s="1368"/>
      <c r="E8" s="1368"/>
      <c r="F8" s="1368"/>
      <c r="G8" s="1368"/>
      <c r="H8" s="1368"/>
      <c r="I8" s="1368"/>
      <c r="J8" s="1368"/>
      <c r="K8" s="1368"/>
      <c r="N8" s="1054">
        <v>8</v>
      </c>
    </row>
    <row r="9" spans="1:18">
      <c r="N9" s="1054">
        <v>9</v>
      </c>
    </row>
    <row r="10" spans="1:18" s="421" customFormat="1" ht="12.75">
      <c r="B10" s="1367" t="s">
        <v>330</v>
      </c>
      <c r="C10" s="1370" t="s">
        <v>331</v>
      </c>
      <c r="D10" s="1370"/>
      <c r="E10" s="1370" t="s">
        <v>19</v>
      </c>
      <c r="F10" s="1367" t="s">
        <v>726</v>
      </c>
      <c r="G10" s="1370" t="s">
        <v>794</v>
      </c>
      <c r="H10" s="1370"/>
      <c r="I10" s="1370"/>
      <c r="J10" s="1370"/>
      <c r="K10" s="1370"/>
      <c r="L10" s="1370" t="s">
        <v>607</v>
      </c>
      <c r="N10" s="927">
        <v>10</v>
      </c>
    </row>
    <row r="11" spans="1:18" s="421" customFormat="1" ht="12.75">
      <c r="B11" s="1367"/>
      <c r="C11" s="1370" t="s">
        <v>332</v>
      </c>
      <c r="D11" s="1370" t="s">
        <v>378</v>
      </c>
      <c r="E11" s="1370"/>
      <c r="F11" s="1367"/>
      <c r="G11" s="1370" t="s">
        <v>727</v>
      </c>
      <c r="H11" s="1370"/>
      <c r="I11" s="1370"/>
      <c r="J11" s="1370"/>
      <c r="K11" s="1370"/>
      <c r="L11" s="1370"/>
      <c r="N11" s="927">
        <v>11</v>
      </c>
    </row>
    <row r="12" spans="1:18" s="421" customFormat="1" ht="12.75">
      <c r="A12" s="1131" t="s">
        <v>612</v>
      </c>
      <c r="B12" s="1367"/>
      <c r="C12" s="1370"/>
      <c r="D12" s="1370"/>
      <c r="E12" s="1370"/>
      <c r="F12" s="1367"/>
      <c r="G12" s="1370"/>
      <c r="H12" s="1132" t="s">
        <v>782</v>
      </c>
      <c r="I12" s="1132" t="s">
        <v>783</v>
      </c>
      <c r="J12" s="1132" t="s">
        <v>784</v>
      </c>
      <c r="K12" s="1132" t="s">
        <v>785</v>
      </c>
      <c r="L12" s="1370"/>
      <c r="N12" s="927">
        <v>12</v>
      </c>
    </row>
    <row r="13" spans="1:18" s="421" customFormat="1" ht="12.75">
      <c r="B13" s="915" t="s">
        <v>381</v>
      </c>
      <c r="C13" s="915" t="s">
        <v>382</v>
      </c>
      <c r="D13" s="915" t="s">
        <v>383</v>
      </c>
      <c r="E13" s="915" t="s">
        <v>384</v>
      </c>
      <c r="F13" s="915" t="s">
        <v>385</v>
      </c>
      <c r="G13" s="915">
        <v>1</v>
      </c>
      <c r="H13" s="915">
        <v>5</v>
      </c>
      <c r="I13" s="915"/>
      <c r="J13" s="915">
        <v>6</v>
      </c>
      <c r="K13" s="915">
        <v>8</v>
      </c>
      <c r="L13" s="1133"/>
    </row>
    <row r="14" spans="1:18" s="1134" customFormat="1" ht="12.75">
      <c r="B14" s="1135"/>
      <c r="C14" s="1135"/>
      <c r="D14" s="1135"/>
      <c r="E14" s="1136" t="s">
        <v>340</v>
      </c>
      <c r="F14" s="1135"/>
      <c r="G14" s="1137">
        <f>SUM(H14:K14)</f>
        <v>0</v>
      </c>
      <c r="H14" s="1137">
        <f>VLOOKUP(H$12,DMTK!$C$5:$J$163,4,0)</f>
        <v>0</v>
      </c>
      <c r="I14" s="1137">
        <f>VLOOKUP(I$12,DMTK!$C$5:$J$163,4,0)</f>
        <v>0</v>
      </c>
      <c r="J14" s="1137">
        <f>VLOOKUP(J$12,DMTK!$C$5:$J$163,4,0)</f>
        <v>0</v>
      </c>
      <c r="K14" s="1137">
        <f>VLOOKUP(K$12,DMTK!$C$5:$J$163,4,0)</f>
        <v>0</v>
      </c>
      <c r="L14" s="1138" t="s">
        <v>388</v>
      </c>
    </row>
    <row r="15" spans="1:18" s="1134" customFormat="1" ht="12.75">
      <c r="B15" s="1139"/>
      <c r="C15" s="1139"/>
      <c r="D15" s="1139"/>
      <c r="E15" s="1140" t="s">
        <v>341</v>
      </c>
      <c r="F15" s="1139"/>
      <c r="G15" s="1141"/>
      <c r="H15" s="1142"/>
      <c r="I15" s="1142"/>
      <c r="J15" s="1142"/>
      <c r="K15" s="1142"/>
      <c r="L15" s="1138" t="s">
        <v>388</v>
      </c>
    </row>
    <row r="16" spans="1:18" hidden="1">
      <c r="A16" s="345" t="str">
        <f>IF($B16&lt;&gt;"",MONTH($B16),"")</f>
        <v/>
      </c>
      <c r="B16" s="1143" t="str">
        <f>IF($M$2=DULIEU!$U7,DULIEU!$D7,"")</f>
        <v/>
      </c>
      <c r="C16" s="1143" t="str">
        <f>IF($M$2=DULIEU!$U7,DULIEU!$H7,"")</f>
        <v/>
      </c>
      <c r="D16" s="1143" t="str">
        <f>IF($M$2=DULIEU!$U7,DULIEU!$E7,"")</f>
        <v/>
      </c>
      <c r="E16" s="1143" t="str">
        <f>IF($M$2=DULIEU!$U7,DULIEU!$O7,"")</f>
        <v/>
      </c>
      <c r="F16" s="1143" t="str">
        <f>IF($M$2=DULIEU!$U7,DULIEU!$W7,"")</f>
        <v/>
      </c>
      <c r="G16" s="1148" t="str">
        <f>IF(AND($H16="",$I16="",$J16="",$K16=""),"",SUM(H16:K16))</f>
        <v/>
      </c>
      <c r="H16" s="1143" t="str">
        <f>IF($M$3&amp;'CT154'!$C16&amp;'CT154'!$M$2&amp;'CT154'!H$12=DULIEU!$AU7,DULIEU!$X7,"")</f>
        <v/>
      </c>
      <c r="I16" s="1143" t="str">
        <f>IF($M$3&amp;'CT154'!$C16&amp;'CT154'!$M$2&amp;'CT154'!I$12=DULIEU!$AU7,DULIEU!$X7,"")</f>
        <v/>
      </c>
      <c r="J16" s="1143" t="str">
        <f>IF($M$3&amp;'CT154'!$C16&amp;'CT154'!$M$2&amp;'CT154'!J$12=DULIEU!$AU7,DULIEU!$X7,"")</f>
        <v/>
      </c>
      <c r="K16" s="1143" t="str">
        <f>IF($M$3&amp;'CT154'!$C16&amp;'CT154'!$M$2&amp;'CT154'!K$12=DULIEU!$AU7,DULIEU!$X7,"")</f>
        <v/>
      </c>
      <c r="L16" s="867" t="str">
        <f>IF($G16="","","x")</f>
        <v/>
      </c>
    </row>
    <row r="17" spans="1:12" hidden="1">
      <c r="A17" s="345" t="str">
        <f t="shared" ref="A17:A80" si="0">IF($B17&lt;&gt;"",MONTH($B17),"")</f>
        <v/>
      </c>
      <c r="B17" s="1143" t="str">
        <f>IF($M$2=DULIEU!$U8,DULIEU!$D8,"")</f>
        <v/>
      </c>
      <c r="C17" s="1143" t="str">
        <f>IF($M$2=DULIEU!$U8,DULIEU!$H8,"")</f>
        <v/>
      </c>
      <c r="D17" s="1143" t="str">
        <f>IF($M$2=DULIEU!$U8,DULIEU!$E8,"")</f>
        <v/>
      </c>
      <c r="E17" s="1143" t="str">
        <f>IF($M$2=DULIEU!$U8,DULIEU!$O8,"")</f>
        <v/>
      </c>
      <c r="F17" s="1143" t="str">
        <f>IF($M$2=DULIEU!$U8,DULIEU!$W8,"")</f>
        <v/>
      </c>
      <c r="G17" s="1148" t="str">
        <f t="shared" ref="G17:G80" si="1">IF(AND($H17="",$I17="",$J17="",$K17=""),"",SUM(H17:K17))</f>
        <v/>
      </c>
      <c r="H17" s="1143" t="str">
        <f>IF($M$3&amp;'CT154'!$C17&amp;'CT154'!$M$2&amp;'CT154'!H$12=DULIEU!$AU8,DULIEU!$X8,"")</f>
        <v/>
      </c>
      <c r="I17" s="1143" t="str">
        <f>IF($M$3&amp;'CT154'!$C17&amp;'CT154'!$M$2&amp;'CT154'!I$12=DULIEU!$AU8,DULIEU!$X8,"")</f>
        <v/>
      </c>
      <c r="J17" s="1143" t="str">
        <f>IF($M$3&amp;'CT154'!$C17&amp;'CT154'!$M$2&amp;'CT154'!J$12=DULIEU!$AU8,DULIEU!$X8,"")</f>
        <v/>
      </c>
      <c r="K17" s="1143" t="str">
        <f>IF($M$3&amp;'CT154'!$C17&amp;'CT154'!$M$2&amp;'CT154'!K$12=DULIEU!$AU8,DULIEU!$X8,"")</f>
        <v/>
      </c>
      <c r="L17" s="867" t="str">
        <f t="shared" ref="L17:L80" si="2">IF($G17="","","x")</f>
        <v/>
      </c>
    </row>
    <row r="18" spans="1:12" hidden="1">
      <c r="A18" s="345" t="str">
        <f t="shared" si="0"/>
        <v/>
      </c>
      <c r="B18" s="1143" t="str">
        <f>IF($M$2=DULIEU!$U9,DULIEU!$D9,"")</f>
        <v/>
      </c>
      <c r="C18" s="1143" t="str">
        <f>IF($M$2=DULIEU!$U9,DULIEU!$H9,"")</f>
        <v/>
      </c>
      <c r="D18" s="1143" t="str">
        <f>IF($M$2=DULIEU!$U9,DULIEU!$E9,"")</f>
        <v/>
      </c>
      <c r="E18" s="1143" t="str">
        <f>IF($M$2=DULIEU!$U9,DULIEU!$O9,"")</f>
        <v/>
      </c>
      <c r="F18" s="1143" t="str">
        <f>IF($M$2=DULIEU!$U9,DULIEU!$W9,"")</f>
        <v/>
      </c>
      <c r="G18" s="1148" t="str">
        <f t="shared" si="1"/>
        <v/>
      </c>
      <c r="H18" s="1143" t="str">
        <f>IF($M$3&amp;'CT154'!$C18&amp;'CT154'!$M$2&amp;'CT154'!H$12=DULIEU!$AU9,DULIEU!$X9,"")</f>
        <v/>
      </c>
      <c r="I18" s="1143" t="str">
        <f>IF($M$3&amp;'CT154'!$C18&amp;'CT154'!$M$2&amp;'CT154'!I$12=DULIEU!$AU9,DULIEU!$X9,"")</f>
        <v/>
      </c>
      <c r="J18" s="1143" t="str">
        <f>IF($M$3&amp;'CT154'!$C18&amp;'CT154'!$M$2&amp;'CT154'!J$12=DULIEU!$AU9,DULIEU!$X9,"")</f>
        <v/>
      </c>
      <c r="K18" s="1143" t="str">
        <f>IF($M$3&amp;'CT154'!$C18&amp;'CT154'!$M$2&amp;'CT154'!K$12=DULIEU!$AU9,DULIEU!$X9,"")</f>
        <v/>
      </c>
      <c r="L18" s="867" t="str">
        <f t="shared" si="2"/>
        <v/>
      </c>
    </row>
    <row r="19" spans="1:12" hidden="1">
      <c r="A19" s="345" t="str">
        <f t="shared" si="0"/>
        <v/>
      </c>
      <c r="B19" s="1143" t="str">
        <f>IF($M$2=DULIEU!$U10,DULIEU!$D10,"")</f>
        <v/>
      </c>
      <c r="C19" s="1143" t="str">
        <f>IF($M$2=DULIEU!$U10,DULIEU!$H10,"")</f>
        <v/>
      </c>
      <c r="D19" s="1143" t="str">
        <f>IF($M$2=DULIEU!$U10,DULIEU!$E10,"")</f>
        <v/>
      </c>
      <c r="E19" s="1143" t="str">
        <f>IF($M$2=DULIEU!$U10,DULIEU!$O10,"")</f>
        <v/>
      </c>
      <c r="F19" s="1143" t="str">
        <f>IF($M$2=DULIEU!$U10,DULIEU!$W10,"")</f>
        <v/>
      </c>
      <c r="G19" s="1148" t="str">
        <f t="shared" si="1"/>
        <v/>
      </c>
      <c r="H19" s="1143" t="str">
        <f>IF($M$3&amp;'CT154'!$C19&amp;'CT154'!$M$2&amp;'CT154'!H$12=DULIEU!$AU10,DULIEU!$X10,"")</f>
        <v/>
      </c>
      <c r="I19" s="1143" t="str">
        <f>IF($M$3&amp;'CT154'!$C19&amp;'CT154'!$M$2&amp;'CT154'!I$12=DULIEU!$AU10,DULIEU!$X10,"")</f>
        <v/>
      </c>
      <c r="J19" s="1143" t="str">
        <f>IF($M$3&amp;'CT154'!$C19&amp;'CT154'!$M$2&amp;'CT154'!J$12=DULIEU!$AU10,DULIEU!$X10,"")</f>
        <v/>
      </c>
      <c r="K19" s="1143" t="str">
        <f>IF($M$3&amp;'CT154'!$C19&amp;'CT154'!$M$2&amp;'CT154'!K$12=DULIEU!$AU10,DULIEU!$X10,"")</f>
        <v/>
      </c>
      <c r="L19" s="867" t="str">
        <f t="shared" si="2"/>
        <v/>
      </c>
    </row>
    <row r="20" spans="1:12" hidden="1">
      <c r="A20" s="345" t="str">
        <f t="shared" si="0"/>
        <v/>
      </c>
      <c r="B20" s="1143" t="str">
        <f>IF($M$2=DULIEU!$U11,DULIEU!$D11,"")</f>
        <v/>
      </c>
      <c r="C20" s="1143" t="str">
        <f>IF($M$2=DULIEU!$U11,DULIEU!$H11,"")</f>
        <v/>
      </c>
      <c r="D20" s="1143" t="str">
        <f>IF($M$2=DULIEU!$U11,DULIEU!$E11,"")</f>
        <v/>
      </c>
      <c r="E20" s="1143" t="str">
        <f>IF($M$2=DULIEU!$U11,DULIEU!$O11,"")</f>
        <v/>
      </c>
      <c r="F20" s="1143" t="str">
        <f>IF($M$2=DULIEU!$U11,DULIEU!$W11,"")</f>
        <v/>
      </c>
      <c r="G20" s="1148" t="str">
        <f t="shared" si="1"/>
        <v/>
      </c>
      <c r="H20" s="1143" t="str">
        <f>IF($M$3&amp;'CT154'!$C20&amp;'CT154'!$M$2&amp;'CT154'!H$12=DULIEU!$AU11,DULIEU!$X11,"")</f>
        <v/>
      </c>
      <c r="I20" s="1143" t="str">
        <f>IF($M$3&amp;'CT154'!$C20&amp;'CT154'!$M$2&amp;'CT154'!I$12=DULIEU!$AU11,DULIEU!$X11,"")</f>
        <v/>
      </c>
      <c r="J20" s="1143" t="str">
        <f>IF($M$3&amp;'CT154'!$C20&amp;'CT154'!$M$2&amp;'CT154'!J$12=DULIEU!$AU11,DULIEU!$X11,"")</f>
        <v/>
      </c>
      <c r="K20" s="1143" t="str">
        <f>IF($M$3&amp;'CT154'!$C20&amp;'CT154'!$M$2&amp;'CT154'!K$12=DULIEU!$AU11,DULIEU!$X11,"")</f>
        <v/>
      </c>
      <c r="L20" s="867" t="str">
        <f t="shared" si="2"/>
        <v/>
      </c>
    </row>
    <row r="21" spans="1:12" hidden="1">
      <c r="A21" s="345" t="str">
        <f t="shared" si="0"/>
        <v/>
      </c>
      <c r="B21" s="1143" t="str">
        <f>IF($M$2=DULIEU!$U12,DULIEU!$D12,"")</f>
        <v/>
      </c>
      <c r="C21" s="1143" t="str">
        <f>IF($M$2=DULIEU!$U12,DULIEU!$H12,"")</f>
        <v/>
      </c>
      <c r="D21" s="1143" t="str">
        <f>IF($M$2=DULIEU!$U12,DULIEU!$E12,"")</f>
        <v/>
      </c>
      <c r="E21" s="1143" t="str">
        <f>IF($M$2=DULIEU!$U12,DULIEU!$O12,"")</f>
        <v/>
      </c>
      <c r="F21" s="1143" t="str">
        <f>IF($M$2=DULIEU!$U12,DULIEU!$W12,"")</f>
        <v/>
      </c>
      <c r="G21" s="1148" t="str">
        <f t="shared" si="1"/>
        <v/>
      </c>
      <c r="H21" s="1143" t="str">
        <f>IF($M$3&amp;'CT154'!$C21&amp;'CT154'!$M$2&amp;'CT154'!H$12=DULIEU!$AU12,DULIEU!$X12,"")</f>
        <v/>
      </c>
      <c r="I21" s="1143" t="str">
        <f>IF($M$3&amp;'CT154'!$C21&amp;'CT154'!$M$2&amp;'CT154'!I$12=DULIEU!$AU12,DULIEU!$X12,"")</f>
        <v/>
      </c>
      <c r="J21" s="1143" t="str">
        <f>IF($M$3&amp;'CT154'!$C21&amp;'CT154'!$M$2&amp;'CT154'!J$12=DULIEU!$AU12,DULIEU!$X12,"")</f>
        <v/>
      </c>
      <c r="K21" s="1143" t="str">
        <f>IF($M$3&amp;'CT154'!$C21&amp;'CT154'!$M$2&amp;'CT154'!K$12=DULIEU!$AU12,DULIEU!$X12,"")</f>
        <v/>
      </c>
      <c r="L21" s="867" t="str">
        <f t="shared" si="2"/>
        <v/>
      </c>
    </row>
    <row r="22" spans="1:12" hidden="1">
      <c r="A22" s="345" t="str">
        <f t="shared" si="0"/>
        <v/>
      </c>
      <c r="B22" s="1143" t="str">
        <f>IF($M$2=DULIEU!$U13,DULIEU!$D13,"")</f>
        <v/>
      </c>
      <c r="C22" s="1143" t="str">
        <f>IF($M$2=DULIEU!$U13,DULIEU!$H13,"")</f>
        <v/>
      </c>
      <c r="D22" s="1143" t="str">
        <f>IF($M$2=DULIEU!$U13,DULIEU!$E13,"")</f>
        <v/>
      </c>
      <c r="E22" s="1143" t="str">
        <f>IF($M$2=DULIEU!$U13,DULIEU!$O13,"")</f>
        <v/>
      </c>
      <c r="F22" s="1143" t="str">
        <f>IF($M$2=DULIEU!$U13,DULIEU!$W13,"")</f>
        <v/>
      </c>
      <c r="G22" s="1148" t="str">
        <f t="shared" si="1"/>
        <v/>
      </c>
      <c r="H22" s="1143" t="str">
        <f>IF($M$3&amp;'CT154'!$C22&amp;'CT154'!$M$2&amp;'CT154'!H$12=DULIEU!$AU13,DULIEU!$X13,"")</f>
        <v/>
      </c>
      <c r="I22" s="1143" t="str">
        <f>IF($M$3&amp;'CT154'!$C22&amp;'CT154'!$M$2&amp;'CT154'!I$12=DULIEU!$AU13,DULIEU!$X13,"")</f>
        <v/>
      </c>
      <c r="J22" s="1143" t="str">
        <f>IF($M$3&amp;'CT154'!$C22&amp;'CT154'!$M$2&amp;'CT154'!J$12=DULIEU!$AU13,DULIEU!$X13,"")</f>
        <v/>
      </c>
      <c r="K22" s="1143" t="str">
        <f>IF($M$3&amp;'CT154'!$C22&amp;'CT154'!$M$2&amp;'CT154'!K$12=DULIEU!$AU13,DULIEU!$X13,"")</f>
        <v/>
      </c>
      <c r="L22" s="867" t="str">
        <f t="shared" si="2"/>
        <v/>
      </c>
    </row>
    <row r="23" spans="1:12" hidden="1">
      <c r="A23" s="345" t="str">
        <f t="shared" si="0"/>
        <v/>
      </c>
      <c r="B23" s="1143" t="str">
        <f>IF($M$2=DULIEU!$U14,DULIEU!$D14,"")</f>
        <v/>
      </c>
      <c r="C23" s="1143" t="str">
        <f>IF($M$2=DULIEU!$U14,DULIEU!$H14,"")</f>
        <v/>
      </c>
      <c r="D23" s="1143" t="str">
        <f>IF($M$2=DULIEU!$U14,DULIEU!$E14,"")</f>
        <v/>
      </c>
      <c r="E23" s="1143" t="str">
        <f>IF($M$2=DULIEU!$U14,DULIEU!$O14,"")</f>
        <v/>
      </c>
      <c r="F23" s="1143" t="str">
        <f>IF($M$2=DULIEU!$U14,DULIEU!$W14,"")</f>
        <v/>
      </c>
      <c r="G23" s="1148" t="str">
        <f t="shared" si="1"/>
        <v/>
      </c>
      <c r="H23" s="1143" t="str">
        <f>IF($M$3&amp;'CT154'!$C23&amp;'CT154'!$M$2&amp;'CT154'!H$12=DULIEU!$AU14,DULIEU!$X14,"")</f>
        <v/>
      </c>
      <c r="I23" s="1143" t="str">
        <f>IF($M$3&amp;'CT154'!$C23&amp;'CT154'!$M$2&amp;'CT154'!I$12=DULIEU!$AU14,DULIEU!$X14,"")</f>
        <v/>
      </c>
      <c r="J23" s="1143" t="str">
        <f>IF($M$3&amp;'CT154'!$C23&amp;'CT154'!$M$2&amp;'CT154'!J$12=DULIEU!$AU14,DULIEU!$X14,"")</f>
        <v/>
      </c>
      <c r="K23" s="1143" t="str">
        <f>IF($M$3&amp;'CT154'!$C23&amp;'CT154'!$M$2&amp;'CT154'!K$12=DULIEU!$AU14,DULIEU!$X14,"")</f>
        <v/>
      </c>
      <c r="L23" s="867" t="str">
        <f t="shared" si="2"/>
        <v/>
      </c>
    </row>
    <row r="24" spans="1:12" hidden="1">
      <c r="A24" s="345" t="str">
        <f t="shared" si="0"/>
        <v/>
      </c>
      <c r="B24" s="1143" t="str">
        <f>IF($M$2=DULIEU!$U15,DULIEU!$D15,"")</f>
        <v/>
      </c>
      <c r="C24" s="1143" t="str">
        <f>IF($M$2=DULIEU!$U15,DULIEU!$H15,"")</f>
        <v/>
      </c>
      <c r="D24" s="1143" t="str">
        <f>IF($M$2=DULIEU!$U15,DULIEU!$E15,"")</f>
        <v/>
      </c>
      <c r="E24" s="1143" t="str">
        <f>IF($M$2=DULIEU!$U15,DULIEU!$O15,"")</f>
        <v/>
      </c>
      <c r="F24" s="1143" t="str">
        <f>IF($M$2=DULIEU!$U15,DULIEU!$W15,"")</f>
        <v/>
      </c>
      <c r="G24" s="1148" t="str">
        <f t="shared" si="1"/>
        <v/>
      </c>
      <c r="H24" s="1143" t="str">
        <f>IF($M$3&amp;'CT154'!$C24&amp;'CT154'!$M$2&amp;'CT154'!H$12=DULIEU!$AU15,DULIEU!$X15,"")</f>
        <v/>
      </c>
      <c r="I24" s="1143" t="str">
        <f>IF($M$3&amp;'CT154'!$C24&amp;'CT154'!$M$2&amp;'CT154'!I$12=DULIEU!$AU15,DULIEU!$X15,"")</f>
        <v/>
      </c>
      <c r="J24" s="1143" t="str">
        <f>IF($M$3&amp;'CT154'!$C24&amp;'CT154'!$M$2&amp;'CT154'!J$12=DULIEU!$AU15,DULIEU!$X15,"")</f>
        <v/>
      </c>
      <c r="K24" s="1143" t="str">
        <f>IF($M$3&amp;'CT154'!$C24&amp;'CT154'!$M$2&amp;'CT154'!K$12=DULIEU!$AU15,DULIEU!$X15,"")</f>
        <v/>
      </c>
      <c r="L24" s="867" t="str">
        <f t="shared" si="2"/>
        <v/>
      </c>
    </row>
    <row r="25" spans="1:12" hidden="1">
      <c r="A25" s="345" t="str">
        <f t="shared" si="0"/>
        <v/>
      </c>
      <c r="B25" s="1143" t="str">
        <f>IF($M$2=DULIEU!$U16,DULIEU!$D16,"")</f>
        <v/>
      </c>
      <c r="C25" s="1143" t="str">
        <f>IF($M$2=DULIEU!$U16,DULIEU!$H16,"")</f>
        <v/>
      </c>
      <c r="D25" s="1143" t="str">
        <f>IF($M$2=DULIEU!$U16,DULIEU!$E16,"")</f>
        <v/>
      </c>
      <c r="E25" s="1143" t="str">
        <f>IF($M$2=DULIEU!$U16,DULIEU!$O16,"")</f>
        <v/>
      </c>
      <c r="F25" s="1143" t="str">
        <f>IF($M$2=DULIEU!$U16,DULIEU!$W16,"")</f>
        <v/>
      </c>
      <c r="G25" s="1148" t="str">
        <f t="shared" si="1"/>
        <v/>
      </c>
      <c r="H25" s="1143" t="str">
        <f>IF($M$3&amp;'CT154'!$C25&amp;'CT154'!$M$2&amp;'CT154'!H$12=DULIEU!$AU16,DULIEU!$X16,"")</f>
        <v/>
      </c>
      <c r="I25" s="1143" t="str">
        <f>IF($M$3&amp;'CT154'!$C25&amp;'CT154'!$M$2&amp;'CT154'!I$12=DULIEU!$AU16,DULIEU!$X16,"")</f>
        <v/>
      </c>
      <c r="J25" s="1143" t="str">
        <f>IF($M$3&amp;'CT154'!$C25&amp;'CT154'!$M$2&amp;'CT154'!J$12=DULIEU!$AU16,DULIEU!$X16,"")</f>
        <v/>
      </c>
      <c r="K25" s="1143" t="str">
        <f>IF($M$3&amp;'CT154'!$C25&amp;'CT154'!$M$2&amp;'CT154'!K$12=DULIEU!$AU16,DULIEU!$X16,"")</f>
        <v/>
      </c>
      <c r="L25" s="867" t="str">
        <f t="shared" si="2"/>
        <v/>
      </c>
    </row>
    <row r="26" spans="1:12" hidden="1">
      <c r="A26" s="345" t="str">
        <f t="shared" si="0"/>
        <v/>
      </c>
      <c r="B26" s="1143" t="str">
        <f>IF($M$2=DULIEU!$U17,DULIEU!$D17,"")</f>
        <v/>
      </c>
      <c r="C26" s="1143" t="str">
        <f>IF($M$2=DULIEU!$U17,DULIEU!$H17,"")</f>
        <v/>
      </c>
      <c r="D26" s="1143" t="str">
        <f>IF($M$2=DULIEU!$U17,DULIEU!$E17,"")</f>
        <v/>
      </c>
      <c r="E26" s="1143" t="str">
        <f>IF($M$2=DULIEU!$U17,DULIEU!$O17,"")</f>
        <v/>
      </c>
      <c r="F26" s="1143" t="str">
        <f>IF($M$2=DULIEU!$U17,DULIEU!$W17,"")</f>
        <v/>
      </c>
      <c r="G26" s="1148" t="str">
        <f t="shared" si="1"/>
        <v/>
      </c>
      <c r="H26" s="1143" t="str">
        <f>IF($M$3&amp;'CT154'!$C26&amp;'CT154'!$M$2&amp;'CT154'!H$12=DULIEU!$AU17,DULIEU!$X17,"")</f>
        <v/>
      </c>
      <c r="I26" s="1143" t="str">
        <f>IF($M$3&amp;'CT154'!$C26&amp;'CT154'!$M$2&amp;'CT154'!I$12=DULIEU!$AU17,DULIEU!$X17,"")</f>
        <v/>
      </c>
      <c r="J26" s="1143" t="str">
        <f>IF($M$3&amp;'CT154'!$C26&amp;'CT154'!$M$2&amp;'CT154'!J$12=DULIEU!$AU17,DULIEU!$X17,"")</f>
        <v/>
      </c>
      <c r="K26" s="1143" t="str">
        <f>IF($M$3&amp;'CT154'!$C26&amp;'CT154'!$M$2&amp;'CT154'!K$12=DULIEU!$AU17,DULIEU!$X17,"")</f>
        <v/>
      </c>
      <c r="L26" s="867" t="str">
        <f t="shared" si="2"/>
        <v/>
      </c>
    </row>
    <row r="27" spans="1:12" hidden="1">
      <c r="A27" s="345" t="str">
        <f t="shared" si="0"/>
        <v/>
      </c>
      <c r="B27" s="1143" t="str">
        <f>IF($M$2=DULIEU!$U18,DULIEU!$D18,"")</f>
        <v/>
      </c>
      <c r="C27" s="1143" t="str">
        <f>IF($M$2=DULIEU!$U18,DULIEU!$H18,"")</f>
        <v/>
      </c>
      <c r="D27" s="1143" t="str">
        <f>IF($M$2=DULIEU!$U18,DULIEU!$E18,"")</f>
        <v/>
      </c>
      <c r="E27" s="1143" t="str">
        <f>IF($M$2=DULIEU!$U18,DULIEU!$O18,"")</f>
        <v/>
      </c>
      <c r="F27" s="1143" t="str">
        <f>IF($M$2=DULIEU!$U18,DULIEU!$W18,"")</f>
        <v/>
      </c>
      <c r="G27" s="1148" t="str">
        <f t="shared" si="1"/>
        <v/>
      </c>
      <c r="H27" s="1143" t="str">
        <f>IF($M$3&amp;'CT154'!$C27&amp;'CT154'!$M$2&amp;'CT154'!H$12=DULIEU!$AU18,DULIEU!$X18,"")</f>
        <v/>
      </c>
      <c r="I27" s="1143" t="str">
        <f>IF($M$3&amp;'CT154'!$C27&amp;'CT154'!$M$2&amp;'CT154'!I$12=DULIEU!$AU18,DULIEU!$X18,"")</f>
        <v/>
      </c>
      <c r="J27" s="1143" t="str">
        <f>IF($M$3&amp;'CT154'!$C27&amp;'CT154'!$M$2&amp;'CT154'!J$12=DULIEU!$AU18,DULIEU!$X18,"")</f>
        <v/>
      </c>
      <c r="K27" s="1143" t="str">
        <f>IF($M$3&amp;'CT154'!$C27&amp;'CT154'!$M$2&amp;'CT154'!K$12=DULIEU!$AU18,DULIEU!$X18,"")</f>
        <v/>
      </c>
      <c r="L27" s="867" t="str">
        <f t="shared" si="2"/>
        <v/>
      </c>
    </row>
    <row r="28" spans="1:12" hidden="1">
      <c r="A28" s="345" t="str">
        <f t="shared" si="0"/>
        <v/>
      </c>
      <c r="B28" s="1143" t="str">
        <f>IF($M$2=DULIEU!$U19,DULIEU!$D19,"")</f>
        <v/>
      </c>
      <c r="C28" s="1143" t="str">
        <f>IF($M$2=DULIEU!$U19,DULIEU!$H19,"")</f>
        <v/>
      </c>
      <c r="D28" s="1143" t="str">
        <f>IF($M$2=DULIEU!$U19,DULIEU!$E19,"")</f>
        <v/>
      </c>
      <c r="E28" s="1143" t="str">
        <f>IF($M$2=DULIEU!$U19,DULIEU!$O19,"")</f>
        <v/>
      </c>
      <c r="F28" s="1143" t="str">
        <f>IF($M$2=DULIEU!$U19,DULIEU!$W19,"")</f>
        <v/>
      </c>
      <c r="G28" s="1148" t="str">
        <f t="shared" si="1"/>
        <v/>
      </c>
      <c r="H28" s="1143" t="str">
        <f>IF($M$3&amp;'CT154'!$C28&amp;'CT154'!$M$2&amp;'CT154'!H$12=DULIEU!$AU19,DULIEU!$X19,"")</f>
        <v/>
      </c>
      <c r="I28" s="1143" t="str">
        <f>IF($M$3&amp;'CT154'!$C28&amp;'CT154'!$M$2&amp;'CT154'!I$12=DULIEU!$AU19,DULIEU!$X19,"")</f>
        <v/>
      </c>
      <c r="J28" s="1143" t="str">
        <f>IF($M$3&amp;'CT154'!$C28&amp;'CT154'!$M$2&amp;'CT154'!J$12=DULIEU!$AU19,DULIEU!$X19,"")</f>
        <v/>
      </c>
      <c r="K28" s="1143" t="str">
        <f>IF($M$3&amp;'CT154'!$C28&amp;'CT154'!$M$2&amp;'CT154'!K$12=DULIEU!$AU19,DULIEU!$X19,"")</f>
        <v/>
      </c>
      <c r="L28" s="867" t="str">
        <f t="shared" si="2"/>
        <v/>
      </c>
    </row>
    <row r="29" spans="1:12" hidden="1">
      <c r="A29" s="345" t="str">
        <f t="shared" si="0"/>
        <v/>
      </c>
      <c r="B29" s="1143" t="str">
        <f>IF($M$2=DULIEU!$U20,DULIEU!$D20,"")</f>
        <v/>
      </c>
      <c r="C29" s="1143" t="str">
        <f>IF($M$2=DULIEU!$U20,DULIEU!$H20,"")</f>
        <v/>
      </c>
      <c r="D29" s="1143" t="str">
        <f>IF($M$2=DULIEU!$U20,DULIEU!$E20,"")</f>
        <v/>
      </c>
      <c r="E29" s="1143" t="str">
        <f>IF($M$2=DULIEU!$U20,DULIEU!$O20,"")</f>
        <v/>
      </c>
      <c r="F29" s="1143" t="str">
        <f>IF($M$2=DULIEU!$U20,DULIEU!$W20,"")</f>
        <v/>
      </c>
      <c r="G29" s="1148" t="str">
        <f t="shared" si="1"/>
        <v/>
      </c>
      <c r="H29" s="1143" t="str">
        <f>IF($M$3&amp;'CT154'!$C29&amp;'CT154'!$M$2&amp;'CT154'!H$12=DULIEU!$AU20,DULIEU!$X20,"")</f>
        <v/>
      </c>
      <c r="I29" s="1143" t="str">
        <f>IF($M$3&amp;'CT154'!$C29&amp;'CT154'!$M$2&amp;'CT154'!I$12=DULIEU!$AU20,DULIEU!$X20,"")</f>
        <v/>
      </c>
      <c r="J29" s="1143" t="str">
        <f>IF($M$3&amp;'CT154'!$C29&amp;'CT154'!$M$2&amp;'CT154'!J$12=DULIEU!$AU20,DULIEU!$X20,"")</f>
        <v/>
      </c>
      <c r="K29" s="1143" t="str">
        <f>IF($M$3&amp;'CT154'!$C29&amp;'CT154'!$M$2&amp;'CT154'!K$12=DULIEU!$AU20,DULIEU!$X20,"")</f>
        <v/>
      </c>
      <c r="L29" s="867" t="str">
        <f t="shared" si="2"/>
        <v/>
      </c>
    </row>
    <row r="30" spans="1:12" hidden="1">
      <c r="A30" s="345" t="str">
        <f t="shared" si="0"/>
        <v/>
      </c>
      <c r="B30" s="1143" t="str">
        <f>IF($M$2=DULIEU!$U21,DULIEU!$D21,"")</f>
        <v/>
      </c>
      <c r="C30" s="1143" t="str">
        <f>IF($M$2=DULIEU!$U21,DULIEU!$H21,"")</f>
        <v/>
      </c>
      <c r="D30" s="1143" t="str">
        <f>IF($M$2=DULIEU!$U21,DULIEU!$E21,"")</f>
        <v/>
      </c>
      <c r="E30" s="1143" t="str">
        <f>IF($M$2=DULIEU!$U21,DULIEU!$O21,"")</f>
        <v/>
      </c>
      <c r="F30" s="1143" t="str">
        <f>IF($M$2=DULIEU!$U21,DULIEU!$W21,"")</f>
        <v/>
      </c>
      <c r="G30" s="1148" t="str">
        <f t="shared" si="1"/>
        <v/>
      </c>
      <c r="H30" s="1143" t="str">
        <f>IF($M$3&amp;'CT154'!$C30&amp;'CT154'!$M$2&amp;'CT154'!H$12=DULIEU!$AU21,DULIEU!$X21,"")</f>
        <v/>
      </c>
      <c r="I30" s="1143" t="str">
        <f>IF($M$3&amp;'CT154'!$C30&amp;'CT154'!$M$2&amp;'CT154'!I$12=DULIEU!$AU21,DULIEU!$X21,"")</f>
        <v/>
      </c>
      <c r="J30" s="1143" t="str">
        <f>IF($M$3&amp;'CT154'!$C30&amp;'CT154'!$M$2&amp;'CT154'!J$12=DULIEU!$AU21,DULIEU!$X21,"")</f>
        <v/>
      </c>
      <c r="K30" s="1143" t="str">
        <f>IF($M$3&amp;'CT154'!$C30&amp;'CT154'!$M$2&amp;'CT154'!K$12=DULIEU!$AU21,DULIEU!$X21,"")</f>
        <v/>
      </c>
      <c r="L30" s="867" t="str">
        <f t="shared" si="2"/>
        <v/>
      </c>
    </row>
    <row r="31" spans="1:12" hidden="1">
      <c r="A31" s="345" t="str">
        <f t="shared" si="0"/>
        <v/>
      </c>
      <c r="B31" s="1143" t="str">
        <f>IF($M$2=DULIEU!$U22,DULIEU!$D22,"")</f>
        <v/>
      </c>
      <c r="C31" s="1143" t="str">
        <f>IF($M$2=DULIEU!$U22,DULIEU!$H22,"")</f>
        <v/>
      </c>
      <c r="D31" s="1143" t="str">
        <f>IF($M$2=DULIEU!$U22,DULIEU!$E22,"")</f>
        <v/>
      </c>
      <c r="E31" s="1143" t="str">
        <f>IF($M$2=DULIEU!$U22,DULIEU!$O22,"")</f>
        <v/>
      </c>
      <c r="F31" s="1143" t="str">
        <f>IF($M$2=DULIEU!$U22,DULIEU!$W22,"")</f>
        <v/>
      </c>
      <c r="G31" s="1148" t="str">
        <f t="shared" si="1"/>
        <v/>
      </c>
      <c r="H31" s="1143" t="str">
        <f>IF($M$3&amp;'CT154'!$C31&amp;'CT154'!$M$2&amp;'CT154'!H$12=DULIEU!$AU22,DULIEU!$X22,"")</f>
        <v/>
      </c>
      <c r="I31" s="1143" t="str">
        <f>IF($M$3&amp;'CT154'!$C31&amp;'CT154'!$M$2&amp;'CT154'!I$12=DULIEU!$AU22,DULIEU!$X22,"")</f>
        <v/>
      </c>
      <c r="J31" s="1143" t="str">
        <f>IF($M$3&amp;'CT154'!$C31&amp;'CT154'!$M$2&amp;'CT154'!J$12=DULIEU!$AU22,DULIEU!$X22,"")</f>
        <v/>
      </c>
      <c r="K31" s="1143" t="str">
        <f>IF($M$3&amp;'CT154'!$C31&amp;'CT154'!$M$2&amp;'CT154'!K$12=DULIEU!$AU22,DULIEU!$X22,"")</f>
        <v/>
      </c>
      <c r="L31" s="867" t="str">
        <f t="shared" si="2"/>
        <v/>
      </c>
    </row>
    <row r="32" spans="1:12" hidden="1">
      <c r="A32" s="345" t="str">
        <f t="shared" si="0"/>
        <v/>
      </c>
      <c r="B32" s="1143" t="str">
        <f>IF($M$2=DULIEU!$U23,DULIEU!$D23,"")</f>
        <v/>
      </c>
      <c r="C32" s="1143" t="str">
        <f>IF($M$2=DULIEU!$U23,DULIEU!$H23,"")</f>
        <v/>
      </c>
      <c r="D32" s="1143" t="str">
        <f>IF($M$2=DULIEU!$U23,DULIEU!$E23,"")</f>
        <v/>
      </c>
      <c r="E32" s="1143" t="str">
        <f>IF($M$2=DULIEU!$U23,DULIEU!$O23,"")</f>
        <v/>
      </c>
      <c r="F32" s="1143" t="str">
        <f>IF($M$2=DULIEU!$U23,DULIEU!$W23,"")</f>
        <v/>
      </c>
      <c r="G32" s="1148" t="str">
        <f t="shared" si="1"/>
        <v/>
      </c>
      <c r="H32" s="1143" t="str">
        <f>IF($M$3&amp;'CT154'!$C32&amp;'CT154'!$M$2&amp;'CT154'!H$12=DULIEU!$AU23,DULIEU!$X23,"")</f>
        <v/>
      </c>
      <c r="I32" s="1143" t="str">
        <f>IF($M$3&amp;'CT154'!$C32&amp;'CT154'!$M$2&amp;'CT154'!I$12=DULIEU!$AU23,DULIEU!$X23,"")</f>
        <v/>
      </c>
      <c r="J32" s="1143" t="str">
        <f>IF($M$3&amp;'CT154'!$C32&amp;'CT154'!$M$2&amp;'CT154'!J$12=DULIEU!$AU23,DULIEU!$X23,"")</f>
        <v/>
      </c>
      <c r="K32" s="1143" t="str">
        <f>IF($M$3&amp;'CT154'!$C32&amp;'CT154'!$M$2&amp;'CT154'!K$12=DULIEU!$AU23,DULIEU!$X23,"")</f>
        <v/>
      </c>
      <c r="L32" s="867" t="str">
        <f t="shared" si="2"/>
        <v/>
      </c>
    </row>
    <row r="33" spans="1:12" hidden="1">
      <c r="A33" s="345" t="str">
        <f t="shared" si="0"/>
        <v/>
      </c>
      <c r="B33" s="1143" t="str">
        <f>IF($M$2=DULIEU!$U24,DULIEU!$D24,"")</f>
        <v/>
      </c>
      <c r="C33" s="1143" t="str">
        <f>IF($M$2=DULIEU!$U24,DULIEU!$H24,"")</f>
        <v/>
      </c>
      <c r="D33" s="1143" t="str">
        <f>IF($M$2=DULIEU!$U24,DULIEU!$E24,"")</f>
        <v/>
      </c>
      <c r="E33" s="1143" t="str">
        <f>IF($M$2=DULIEU!$U24,DULIEU!$O24,"")</f>
        <v/>
      </c>
      <c r="F33" s="1143" t="str">
        <f>IF($M$2=DULIEU!$U24,DULIEU!$W24,"")</f>
        <v/>
      </c>
      <c r="G33" s="1148" t="str">
        <f t="shared" si="1"/>
        <v/>
      </c>
      <c r="H33" s="1143" t="str">
        <f>IF($M$3&amp;'CT154'!$C33&amp;'CT154'!$M$2&amp;'CT154'!H$12=DULIEU!$AU24,DULIEU!$X24,"")</f>
        <v/>
      </c>
      <c r="I33" s="1143" t="str">
        <f>IF($M$3&amp;'CT154'!$C33&amp;'CT154'!$M$2&amp;'CT154'!I$12=DULIEU!$AU24,DULIEU!$X24,"")</f>
        <v/>
      </c>
      <c r="J33" s="1143" t="str">
        <f>IF($M$3&amp;'CT154'!$C33&amp;'CT154'!$M$2&amp;'CT154'!J$12=DULIEU!$AU24,DULIEU!$X24,"")</f>
        <v/>
      </c>
      <c r="K33" s="1143" t="str">
        <f>IF($M$3&amp;'CT154'!$C33&amp;'CT154'!$M$2&amp;'CT154'!K$12=DULIEU!$AU24,DULIEU!$X24,"")</f>
        <v/>
      </c>
      <c r="L33" s="867" t="str">
        <f t="shared" si="2"/>
        <v/>
      </c>
    </row>
    <row r="34" spans="1:12" hidden="1">
      <c r="A34" s="345" t="str">
        <f t="shared" si="0"/>
        <v/>
      </c>
      <c r="B34" s="1143" t="str">
        <f>IF($M$2=DULIEU!$U25,DULIEU!$D25,"")</f>
        <v/>
      </c>
      <c r="C34" s="1143" t="str">
        <f>IF($M$2=DULIEU!$U25,DULIEU!$H25,"")</f>
        <v/>
      </c>
      <c r="D34" s="1143" t="str">
        <f>IF($M$2=DULIEU!$U25,DULIEU!$E25,"")</f>
        <v/>
      </c>
      <c r="E34" s="1143" t="str">
        <f>IF($M$2=DULIEU!$U25,DULIEU!$O25,"")</f>
        <v/>
      </c>
      <c r="F34" s="1143" t="str">
        <f>IF($M$2=DULIEU!$U25,DULIEU!$W25,"")</f>
        <v/>
      </c>
      <c r="G34" s="1148" t="str">
        <f t="shared" si="1"/>
        <v/>
      </c>
      <c r="H34" s="1143" t="str">
        <f>IF($M$3&amp;'CT154'!$C34&amp;'CT154'!$M$2&amp;'CT154'!H$12=DULIEU!$AU25,DULIEU!$X25,"")</f>
        <v/>
      </c>
      <c r="I34" s="1143" t="str">
        <f>IF($M$3&amp;'CT154'!$C34&amp;'CT154'!$M$2&amp;'CT154'!I$12=DULIEU!$AU25,DULIEU!$X25,"")</f>
        <v/>
      </c>
      <c r="J34" s="1143" t="str">
        <f>IF($M$3&amp;'CT154'!$C34&amp;'CT154'!$M$2&amp;'CT154'!J$12=DULIEU!$AU25,DULIEU!$X25,"")</f>
        <v/>
      </c>
      <c r="K34" s="1143" t="str">
        <f>IF($M$3&amp;'CT154'!$C34&amp;'CT154'!$M$2&amp;'CT154'!K$12=DULIEU!$AU25,DULIEU!$X25,"")</f>
        <v/>
      </c>
      <c r="L34" s="867" t="str">
        <f t="shared" si="2"/>
        <v/>
      </c>
    </row>
    <row r="35" spans="1:12" hidden="1">
      <c r="A35" s="345" t="str">
        <f t="shared" si="0"/>
        <v/>
      </c>
      <c r="B35" s="1143" t="str">
        <f>IF($M$2=DULIEU!$U26,DULIEU!$D26,"")</f>
        <v/>
      </c>
      <c r="C35" s="1143" t="str">
        <f>IF($M$2=DULIEU!$U26,DULIEU!$H26,"")</f>
        <v/>
      </c>
      <c r="D35" s="1143" t="str">
        <f>IF($M$2=DULIEU!$U26,DULIEU!$E26,"")</f>
        <v/>
      </c>
      <c r="E35" s="1143" t="str">
        <f>IF($M$2=DULIEU!$U26,DULIEU!$O26,"")</f>
        <v/>
      </c>
      <c r="F35" s="1143" t="str">
        <f>IF($M$2=DULIEU!$U26,DULIEU!$W26,"")</f>
        <v/>
      </c>
      <c r="G35" s="1148" t="str">
        <f t="shared" si="1"/>
        <v/>
      </c>
      <c r="H35" s="1143" t="str">
        <f>IF($M$3&amp;'CT154'!$C35&amp;'CT154'!$M$2&amp;'CT154'!H$12=DULIEU!$AU26,DULIEU!$X26,"")</f>
        <v/>
      </c>
      <c r="I35" s="1143" t="str">
        <f>IF($M$3&amp;'CT154'!$C35&amp;'CT154'!$M$2&amp;'CT154'!I$12=DULIEU!$AU26,DULIEU!$X26,"")</f>
        <v/>
      </c>
      <c r="J35" s="1143" t="str">
        <f>IF($M$3&amp;'CT154'!$C35&amp;'CT154'!$M$2&amp;'CT154'!J$12=DULIEU!$AU26,DULIEU!$X26,"")</f>
        <v/>
      </c>
      <c r="K35" s="1143" t="str">
        <f>IF($M$3&amp;'CT154'!$C35&amp;'CT154'!$M$2&amp;'CT154'!K$12=DULIEU!$AU26,DULIEU!$X26,"")</f>
        <v/>
      </c>
      <c r="L35" s="867" t="str">
        <f t="shared" si="2"/>
        <v/>
      </c>
    </row>
    <row r="36" spans="1:12" hidden="1">
      <c r="A36" s="345" t="str">
        <f t="shared" si="0"/>
        <v/>
      </c>
      <c r="B36" s="1143" t="str">
        <f>IF($M$2=DULIEU!$U27,DULIEU!$D27,"")</f>
        <v/>
      </c>
      <c r="C36" s="1143" t="str">
        <f>IF($M$2=DULIEU!$U27,DULIEU!$H27,"")</f>
        <v/>
      </c>
      <c r="D36" s="1143" t="str">
        <f>IF($M$2=DULIEU!$U27,DULIEU!$E27,"")</f>
        <v/>
      </c>
      <c r="E36" s="1143" t="str">
        <f>IF($M$2=DULIEU!$U27,DULIEU!$O27,"")</f>
        <v/>
      </c>
      <c r="F36" s="1143" t="str">
        <f>IF($M$2=DULIEU!$U27,DULIEU!$W27,"")</f>
        <v/>
      </c>
      <c r="G36" s="1148" t="str">
        <f t="shared" si="1"/>
        <v/>
      </c>
      <c r="H36" s="1143" t="str">
        <f>IF($M$3&amp;'CT154'!$C36&amp;'CT154'!$M$2&amp;'CT154'!H$12=DULIEU!$AU27,DULIEU!$X27,"")</f>
        <v/>
      </c>
      <c r="I36" s="1143" t="str">
        <f>IF($M$3&amp;'CT154'!$C36&amp;'CT154'!$M$2&amp;'CT154'!I$12=DULIEU!$AU27,DULIEU!$X27,"")</f>
        <v/>
      </c>
      <c r="J36" s="1143" t="str">
        <f>IF($M$3&amp;'CT154'!$C36&amp;'CT154'!$M$2&amp;'CT154'!J$12=DULIEU!$AU27,DULIEU!$X27,"")</f>
        <v/>
      </c>
      <c r="K36" s="1143" t="str">
        <f>IF($M$3&amp;'CT154'!$C36&amp;'CT154'!$M$2&amp;'CT154'!K$12=DULIEU!$AU27,DULIEU!$X27,"")</f>
        <v/>
      </c>
      <c r="L36" s="867" t="str">
        <f t="shared" si="2"/>
        <v/>
      </c>
    </row>
    <row r="37" spans="1:12" hidden="1">
      <c r="A37" s="345" t="str">
        <f t="shared" si="0"/>
        <v/>
      </c>
      <c r="B37" s="1143" t="str">
        <f>IF($M$2=DULIEU!$U28,DULIEU!$D28,"")</f>
        <v/>
      </c>
      <c r="C37" s="1143" t="str">
        <f>IF($M$2=DULIEU!$U28,DULIEU!$H28,"")</f>
        <v/>
      </c>
      <c r="D37" s="1143" t="str">
        <f>IF($M$2=DULIEU!$U28,DULIEU!$E28,"")</f>
        <v/>
      </c>
      <c r="E37" s="1143" t="str">
        <f>IF($M$2=DULIEU!$U28,DULIEU!$O28,"")</f>
        <v/>
      </c>
      <c r="F37" s="1143" t="str">
        <f>IF($M$2=DULIEU!$U28,DULIEU!$W28,"")</f>
        <v/>
      </c>
      <c r="G37" s="1148" t="str">
        <f t="shared" si="1"/>
        <v/>
      </c>
      <c r="H37" s="1143" t="str">
        <f>IF($M$3&amp;'CT154'!$C37&amp;'CT154'!$M$2&amp;'CT154'!H$12=DULIEU!$AU28,DULIEU!$X28,"")</f>
        <v/>
      </c>
      <c r="I37" s="1143" t="str">
        <f>IF($M$3&amp;'CT154'!$C37&amp;'CT154'!$M$2&amp;'CT154'!I$12=DULIEU!$AU28,DULIEU!$X28,"")</f>
        <v/>
      </c>
      <c r="J37" s="1143" t="str">
        <f>IF($M$3&amp;'CT154'!$C37&amp;'CT154'!$M$2&amp;'CT154'!J$12=DULIEU!$AU28,DULIEU!$X28,"")</f>
        <v/>
      </c>
      <c r="K37" s="1143" t="str">
        <f>IF($M$3&amp;'CT154'!$C37&amp;'CT154'!$M$2&amp;'CT154'!K$12=DULIEU!$AU28,DULIEU!$X28,"")</f>
        <v/>
      </c>
      <c r="L37" s="867" t="str">
        <f t="shared" si="2"/>
        <v/>
      </c>
    </row>
    <row r="38" spans="1:12" hidden="1">
      <c r="A38" s="345" t="str">
        <f t="shared" si="0"/>
        <v/>
      </c>
      <c r="B38" s="1143" t="str">
        <f>IF($M$2=DULIEU!$U29,DULIEU!$D29,"")</f>
        <v/>
      </c>
      <c r="C38" s="1143" t="str">
        <f>IF($M$2=DULIEU!$U29,DULIEU!$H29,"")</f>
        <v/>
      </c>
      <c r="D38" s="1143" t="str">
        <f>IF($M$2=DULIEU!$U29,DULIEU!$E29,"")</f>
        <v/>
      </c>
      <c r="E38" s="1143" t="str">
        <f>IF($M$2=DULIEU!$U29,DULIEU!$O29,"")</f>
        <v/>
      </c>
      <c r="F38" s="1143" t="str">
        <f>IF($M$2=DULIEU!$U29,DULIEU!$W29,"")</f>
        <v/>
      </c>
      <c r="G38" s="1148" t="str">
        <f t="shared" si="1"/>
        <v/>
      </c>
      <c r="H38" s="1143" t="str">
        <f>IF($M$3&amp;'CT154'!$C38&amp;'CT154'!$M$2&amp;'CT154'!H$12=DULIEU!$AU29,DULIEU!$X29,"")</f>
        <v/>
      </c>
      <c r="I38" s="1143" t="str">
        <f>IF($M$3&amp;'CT154'!$C38&amp;'CT154'!$M$2&amp;'CT154'!I$12=DULIEU!$AU29,DULIEU!$X29,"")</f>
        <v/>
      </c>
      <c r="J38" s="1143" t="str">
        <f>IF($M$3&amp;'CT154'!$C38&amp;'CT154'!$M$2&amp;'CT154'!J$12=DULIEU!$AU29,DULIEU!$X29,"")</f>
        <v/>
      </c>
      <c r="K38" s="1143" t="str">
        <f>IF($M$3&amp;'CT154'!$C38&amp;'CT154'!$M$2&amp;'CT154'!K$12=DULIEU!$AU29,DULIEU!$X29,"")</f>
        <v/>
      </c>
      <c r="L38" s="867" t="str">
        <f t="shared" si="2"/>
        <v/>
      </c>
    </row>
    <row r="39" spans="1:12">
      <c r="A39" s="345">
        <f t="shared" si="0"/>
        <v>5</v>
      </c>
      <c r="B39" s="1143" t="str">
        <f>IF($M$2=DULIEU!$U30,DULIEU!$D30,"")</f>
        <v>31/05/2015</v>
      </c>
      <c r="C39" s="1143" t="str">
        <f>IF($M$2=DULIEU!$U30,DULIEU!$H30,"")</f>
        <v>PKT009</v>
      </c>
      <c r="D39" s="1143" t="str">
        <f>IF($M$2=DULIEU!$U30,DULIEU!$E30,"")</f>
        <v>31/05/2015</v>
      </c>
      <c r="E39" s="1143" t="str">
        <f>IF($M$2=DULIEU!$U30,DULIEU!$O30,"")</f>
        <v>Lương phải trả tháng 05/2015</v>
      </c>
      <c r="F39" s="1143" t="str">
        <f>IF($M$2=DULIEU!$U30,DULIEU!$W30,"")</f>
        <v>334</v>
      </c>
      <c r="G39" s="1148">
        <f t="shared" si="1"/>
        <v>2885000</v>
      </c>
      <c r="H39" s="1143" t="str">
        <f>IF($M$3&amp;'CT154'!$C39&amp;'CT154'!$M$2&amp;'CT154'!H$12=DULIEU!$AU30,DULIEU!$X30,"")</f>
        <v/>
      </c>
      <c r="I39" s="1143">
        <f>IF($M$3&amp;'CT154'!$C39&amp;'CT154'!$M$2&amp;'CT154'!I$12=DULIEU!$AU30,DULIEU!$X30,"")</f>
        <v>2885000</v>
      </c>
      <c r="J39" s="1143" t="str">
        <f>IF($M$3&amp;'CT154'!$C39&amp;'CT154'!$M$2&amp;'CT154'!J$12=DULIEU!$AU30,DULIEU!$X30,"")</f>
        <v/>
      </c>
      <c r="K39" s="1143" t="str">
        <f>IF($M$3&amp;'CT154'!$C39&amp;'CT154'!$M$2&amp;'CT154'!K$12=DULIEU!$AU30,DULIEU!$X30,"")</f>
        <v/>
      </c>
      <c r="L39" s="867" t="str">
        <f t="shared" si="2"/>
        <v>x</v>
      </c>
    </row>
    <row r="40" spans="1:12" hidden="1">
      <c r="A40" s="345" t="str">
        <f t="shared" si="0"/>
        <v/>
      </c>
      <c r="B40" s="1143" t="str">
        <f>IF($M$2=DULIEU!$U31,DULIEU!$D31,"")</f>
        <v/>
      </c>
      <c r="C40" s="1143" t="str">
        <f>IF($M$2=DULIEU!$U31,DULIEU!$H31,"")</f>
        <v/>
      </c>
      <c r="D40" s="1143" t="str">
        <f>IF($M$2=DULIEU!$U31,DULIEU!$E31,"")</f>
        <v/>
      </c>
      <c r="E40" s="1143" t="str">
        <f>IF($M$2=DULIEU!$U31,DULIEU!$O31,"")</f>
        <v/>
      </c>
      <c r="F40" s="1143" t="str">
        <f>IF($M$2=DULIEU!$U31,DULIEU!$W31,"")</f>
        <v/>
      </c>
      <c r="G40" s="1148" t="str">
        <f t="shared" si="1"/>
        <v/>
      </c>
      <c r="H40" s="1143" t="str">
        <f>IF($M$3&amp;'CT154'!$C40&amp;'CT154'!$M$2&amp;'CT154'!H$12=DULIEU!$AU31,DULIEU!$X31,"")</f>
        <v/>
      </c>
      <c r="I40" s="1143" t="str">
        <f>IF($M$3&amp;'CT154'!$C40&amp;'CT154'!$M$2&amp;'CT154'!I$12=DULIEU!$AU31,DULIEU!$X31,"")</f>
        <v/>
      </c>
      <c r="J40" s="1143" t="str">
        <f>IF($M$3&amp;'CT154'!$C40&amp;'CT154'!$M$2&amp;'CT154'!J$12=DULIEU!$AU31,DULIEU!$X31,"")</f>
        <v/>
      </c>
      <c r="K40" s="1143" t="str">
        <f>IF($M$3&amp;'CT154'!$C40&amp;'CT154'!$M$2&amp;'CT154'!K$12=DULIEU!$AU31,DULIEU!$X31,"")</f>
        <v/>
      </c>
      <c r="L40" s="867" t="str">
        <f t="shared" si="2"/>
        <v/>
      </c>
    </row>
    <row r="41" spans="1:12" hidden="1">
      <c r="A41" s="345" t="str">
        <f t="shared" si="0"/>
        <v/>
      </c>
      <c r="B41" s="1143" t="str">
        <f>IF($M$2=DULIEU!$U32,DULIEU!$D32,"")</f>
        <v/>
      </c>
      <c r="C41" s="1143" t="str">
        <f>IF($M$2=DULIEU!$U32,DULIEU!$H32,"")</f>
        <v/>
      </c>
      <c r="D41" s="1143" t="str">
        <f>IF($M$2=DULIEU!$U32,DULIEU!$E32,"")</f>
        <v/>
      </c>
      <c r="E41" s="1143" t="str">
        <f>IF($M$2=DULIEU!$U32,DULIEU!$O32,"")</f>
        <v/>
      </c>
      <c r="F41" s="1143" t="str">
        <f>IF($M$2=DULIEU!$U32,DULIEU!$W32,"")</f>
        <v/>
      </c>
      <c r="G41" s="1148" t="str">
        <f t="shared" si="1"/>
        <v/>
      </c>
      <c r="H41" s="1143" t="str">
        <f>IF($M$3&amp;'CT154'!$C41&amp;'CT154'!$M$2&amp;'CT154'!H$12=DULIEU!$AU32,DULIEU!$X32,"")</f>
        <v/>
      </c>
      <c r="I41" s="1143" t="str">
        <f>IF($M$3&amp;'CT154'!$C41&amp;'CT154'!$M$2&amp;'CT154'!I$12=DULIEU!$AU32,DULIEU!$X32,"")</f>
        <v/>
      </c>
      <c r="J41" s="1143" t="str">
        <f>IF($M$3&amp;'CT154'!$C41&amp;'CT154'!$M$2&amp;'CT154'!J$12=DULIEU!$AU32,DULIEU!$X32,"")</f>
        <v/>
      </c>
      <c r="K41" s="1143" t="str">
        <f>IF($M$3&amp;'CT154'!$C41&amp;'CT154'!$M$2&amp;'CT154'!K$12=DULIEU!$AU32,DULIEU!$X32,"")</f>
        <v/>
      </c>
      <c r="L41" s="867" t="str">
        <f t="shared" si="2"/>
        <v/>
      </c>
    </row>
    <row r="42" spans="1:12" hidden="1">
      <c r="A42" s="345" t="str">
        <f t="shared" si="0"/>
        <v/>
      </c>
      <c r="B42" s="1143" t="str">
        <f>IF($M$2=DULIEU!$U33,DULIEU!$D33,"")</f>
        <v/>
      </c>
      <c r="C42" s="1143" t="str">
        <f>IF($M$2=DULIEU!$U33,DULIEU!$H33,"")</f>
        <v/>
      </c>
      <c r="D42" s="1143" t="str">
        <f>IF($M$2=DULIEU!$U33,DULIEU!$E33,"")</f>
        <v/>
      </c>
      <c r="E42" s="1143" t="str">
        <f>IF($M$2=DULIEU!$U33,DULIEU!$O33,"")</f>
        <v/>
      </c>
      <c r="F42" s="1143" t="str">
        <f>IF($M$2=DULIEU!$U33,DULIEU!$W33,"")</f>
        <v/>
      </c>
      <c r="G42" s="1148" t="str">
        <f t="shared" si="1"/>
        <v/>
      </c>
      <c r="H42" s="1143" t="str">
        <f>IF($M$3&amp;'CT154'!$C42&amp;'CT154'!$M$2&amp;'CT154'!H$12=DULIEU!$AU33,DULIEU!$X33,"")</f>
        <v/>
      </c>
      <c r="I42" s="1143" t="str">
        <f>IF($M$3&amp;'CT154'!$C42&amp;'CT154'!$M$2&amp;'CT154'!I$12=DULIEU!$AU33,DULIEU!$X33,"")</f>
        <v/>
      </c>
      <c r="J42" s="1143" t="str">
        <f>IF($M$3&amp;'CT154'!$C42&amp;'CT154'!$M$2&amp;'CT154'!J$12=DULIEU!$AU33,DULIEU!$X33,"")</f>
        <v/>
      </c>
      <c r="K42" s="1143" t="str">
        <f>IF($M$3&amp;'CT154'!$C42&amp;'CT154'!$M$2&amp;'CT154'!K$12=DULIEU!$AU33,DULIEU!$X33,"")</f>
        <v/>
      </c>
      <c r="L42" s="867" t="str">
        <f t="shared" si="2"/>
        <v/>
      </c>
    </row>
    <row r="43" spans="1:12" hidden="1">
      <c r="A43" s="345" t="str">
        <f t="shared" si="0"/>
        <v/>
      </c>
      <c r="B43" s="1143" t="str">
        <f>IF($M$2=DULIEU!$U34,DULIEU!$D34,"")</f>
        <v/>
      </c>
      <c r="C43" s="1143" t="str">
        <f>IF($M$2=DULIEU!$U34,DULIEU!$H34,"")</f>
        <v/>
      </c>
      <c r="D43" s="1143" t="str">
        <f>IF($M$2=DULIEU!$U34,DULIEU!$E34,"")</f>
        <v/>
      </c>
      <c r="E43" s="1143" t="str">
        <f>IF($M$2=DULIEU!$U34,DULIEU!$O34,"")</f>
        <v/>
      </c>
      <c r="F43" s="1143" t="str">
        <f>IF($M$2=DULIEU!$U34,DULIEU!$W34,"")</f>
        <v/>
      </c>
      <c r="G43" s="1148" t="str">
        <f t="shared" si="1"/>
        <v/>
      </c>
      <c r="H43" s="1143" t="str">
        <f>IF($M$3&amp;'CT154'!$C43&amp;'CT154'!$M$2&amp;'CT154'!H$12=DULIEU!$AU34,DULIEU!$X34,"")</f>
        <v/>
      </c>
      <c r="I43" s="1143" t="str">
        <f>IF($M$3&amp;'CT154'!$C43&amp;'CT154'!$M$2&amp;'CT154'!I$12=DULIEU!$AU34,DULIEU!$X34,"")</f>
        <v/>
      </c>
      <c r="J43" s="1143" t="str">
        <f>IF($M$3&amp;'CT154'!$C43&amp;'CT154'!$M$2&amp;'CT154'!J$12=DULIEU!$AU34,DULIEU!$X34,"")</f>
        <v/>
      </c>
      <c r="K43" s="1143" t="str">
        <f>IF($M$3&amp;'CT154'!$C43&amp;'CT154'!$M$2&amp;'CT154'!K$12=DULIEU!$AU34,DULIEU!$X34,"")</f>
        <v/>
      </c>
      <c r="L43" s="867" t="str">
        <f t="shared" si="2"/>
        <v/>
      </c>
    </row>
    <row r="44" spans="1:12" hidden="1">
      <c r="A44" s="345" t="str">
        <f t="shared" si="0"/>
        <v/>
      </c>
      <c r="B44" s="1143" t="str">
        <f>IF($M$2=DULIEU!$U35,DULIEU!$D35,"")</f>
        <v/>
      </c>
      <c r="C44" s="1143" t="str">
        <f>IF($M$2=DULIEU!$U35,DULIEU!$H35,"")</f>
        <v/>
      </c>
      <c r="D44" s="1143" t="str">
        <f>IF($M$2=DULIEU!$U35,DULIEU!$E35,"")</f>
        <v/>
      </c>
      <c r="E44" s="1143" t="str">
        <f>IF($M$2=DULIEU!$U35,DULIEU!$O35,"")</f>
        <v/>
      </c>
      <c r="F44" s="1143" t="str">
        <f>IF($M$2=DULIEU!$U35,DULIEU!$W35,"")</f>
        <v/>
      </c>
      <c r="G44" s="1148" t="str">
        <f t="shared" si="1"/>
        <v/>
      </c>
      <c r="H44" s="1143" t="str">
        <f>IF($M$3&amp;'CT154'!$C44&amp;'CT154'!$M$2&amp;'CT154'!H$12=DULIEU!$AU35,DULIEU!$X35,"")</f>
        <v/>
      </c>
      <c r="I44" s="1143" t="str">
        <f>IF($M$3&amp;'CT154'!$C44&amp;'CT154'!$M$2&amp;'CT154'!I$12=DULIEU!$AU35,DULIEU!$X35,"")</f>
        <v/>
      </c>
      <c r="J44" s="1143" t="str">
        <f>IF($M$3&amp;'CT154'!$C44&amp;'CT154'!$M$2&amp;'CT154'!J$12=DULIEU!$AU35,DULIEU!$X35,"")</f>
        <v/>
      </c>
      <c r="K44" s="1143" t="str">
        <f>IF($M$3&amp;'CT154'!$C44&amp;'CT154'!$M$2&amp;'CT154'!K$12=DULIEU!$AU35,DULIEU!$X35,"")</f>
        <v/>
      </c>
      <c r="L44" s="867" t="str">
        <f t="shared" si="2"/>
        <v/>
      </c>
    </row>
    <row r="45" spans="1:12" hidden="1">
      <c r="A45" s="345">
        <f t="shared" si="0"/>
        <v>6</v>
      </c>
      <c r="B45" s="1143" t="str">
        <f>IF($M$2=DULIEU!$U36,DULIEU!$D36,"")</f>
        <v>30/06/2015</v>
      </c>
      <c r="C45" s="1143" t="str">
        <f>IF($M$2=DULIEU!$U36,DULIEU!$H36,"")</f>
        <v>PKT010</v>
      </c>
      <c r="D45" s="1143" t="str">
        <f>IF($M$2=DULIEU!$U36,DULIEU!$E36,"")</f>
        <v>30/06/2015</v>
      </c>
      <c r="E45" s="1143" t="str">
        <f>IF($M$2=DULIEU!$U36,DULIEU!$O36,"")</f>
        <v>Lương phải trả tháng 06/2015</v>
      </c>
      <c r="F45" s="1143" t="str">
        <f>IF($M$2=DULIEU!$U36,DULIEU!$W36,"")</f>
        <v>334</v>
      </c>
      <c r="G45" s="1148" t="str">
        <f t="shared" si="1"/>
        <v/>
      </c>
      <c r="H45" s="1143" t="str">
        <f>IF($M$3&amp;'CT154'!$C45&amp;'CT154'!$M$2&amp;'CT154'!H$12=DULIEU!$AU36,DULIEU!$X36,"")</f>
        <v/>
      </c>
      <c r="I45" s="1143" t="str">
        <f>IF($M$3&amp;'CT154'!$C45&amp;'CT154'!$M$2&amp;'CT154'!I$12=DULIEU!$AU36,DULIEU!$X36,"")</f>
        <v/>
      </c>
      <c r="J45" s="1143" t="str">
        <f>IF($M$3&amp;'CT154'!$C45&amp;'CT154'!$M$2&amp;'CT154'!J$12=DULIEU!$AU36,DULIEU!$X36,"")</f>
        <v/>
      </c>
      <c r="K45" s="1143" t="str">
        <f>IF($M$3&amp;'CT154'!$C45&amp;'CT154'!$M$2&amp;'CT154'!K$12=DULIEU!$AU36,DULIEU!$X36,"")</f>
        <v/>
      </c>
      <c r="L45" s="867" t="str">
        <f t="shared" si="2"/>
        <v/>
      </c>
    </row>
    <row r="46" spans="1:12" hidden="1">
      <c r="A46" s="345" t="str">
        <f t="shared" si="0"/>
        <v/>
      </c>
      <c r="B46" s="1143" t="str">
        <f>IF($M$2=DULIEU!$U37,DULIEU!$D37,"")</f>
        <v/>
      </c>
      <c r="C46" s="1143" t="str">
        <f>IF($M$2=DULIEU!$U37,DULIEU!$H37,"")</f>
        <v/>
      </c>
      <c r="D46" s="1143" t="str">
        <f>IF($M$2=DULIEU!$U37,DULIEU!$E37,"")</f>
        <v/>
      </c>
      <c r="E46" s="1143" t="str">
        <f>IF($M$2=DULIEU!$U37,DULIEU!$O37,"")</f>
        <v/>
      </c>
      <c r="F46" s="1143" t="str">
        <f>IF($M$2=DULIEU!$U37,DULIEU!$W37,"")</f>
        <v/>
      </c>
      <c r="G46" s="1148" t="str">
        <f t="shared" si="1"/>
        <v/>
      </c>
      <c r="H46" s="1143" t="str">
        <f>IF($M$3&amp;'CT154'!$C46&amp;'CT154'!$M$2&amp;'CT154'!H$12=DULIEU!$AU37,DULIEU!$X37,"")</f>
        <v/>
      </c>
      <c r="I46" s="1143" t="str">
        <f>IF($M$3&amp;'CT154'!$C46&amp;'CT154'!$M$2&amp;'CT154'!I$12=DULIEU!$AU37,DULIEU!$X37,"")</f>
        <v/>
      </c>
      <c r="J46" s="1143" t="str">
        <f>IF($M$3&amp;'CT154'!$C46&amp;'CT154'!$M$2&amp;'CT154'!J$12=DULIEU!$AU37,DULIEU!$X37,"")</f>
        <v/>
      </c>
      <c r="K46" s="1143" t="str">
        <f>IF($M$3&amp;'CT154'!$C46&amp;'CT154'!$M$2&amp;'CT154'!K$12=DULIEU!$AU37,DULIEU!$X37,"")</f>
        <v/>
      </c>
      <c r="L46" s="867" t="str">
        <f t="shared" si="2"/>
        <v/>
      </c>
    </row>
    <row r="47" spans="1:12" hidden="1">
      <c r="A47" s="345" t="str">
        <f t="shared" si="0"/>
        <v/>
      </c>
      <c r="B47" s="1143" t="str">
        <f>IF($M$2=DULIEU!$U38,DULIEU!$D38,"")</f>
        <v/>
      </c>
      <c r="C47" s="1143" t="str">
        <f>IF($M$2=DULIEU!$U38,DULIEU!$H38,"")</f>
        <v/>
      </c>
      <c r="D47" s="1143" t="str">
        <f>IF($M$2=DULIEU!$U38,DULIEU!$E38,"")</f>
        <v/>
      </c>
      <c r="E47" s="1143" t="str">
        <f>IF($M$2=DULIEU!$U38,DULIEU!$O38,"")</f>
        <v/>
      </c>
      <c r="F47" s="1143" t="str">
        <f>IF($M$2=DULIEU!$U38,DULIEU!$W38,"")</f>
        <v/>
      </c>
      <c r="G47" s="1148" t="str">
        <f t="shared" si="1"/>
        <v/>
      </c>
      <c r="H47" s="1143" t="str">
        <f>IF($M$3&amp;'CT154'!$C47&amp;'CT154'!$M$2&amp;'CT154'!H$12=DULIEU!$AU38,DULIEU!$X38,"")</f>
        <v/>
      </c>
      <c r="I47" s="1143" t="str">
        <f>IF($M$3&amp;'CT154'!$C47&amp;'CT154'!$M$2&amp;'CT154'!I$12=DULIEU!$AU38,DULIEU!$X38,"")</f>
        <v/>
      </c>
      <c r="J47" s="1143" t="str">
        <f>IF($M$3&amp;'CT154'!$C47&amp;'CT154'!$M$2&amp;'CT154'!J$12=DULIEU!$AU38,DULIEU!$X38,"")</f>
        <v/>
      </c>
      <c r="K47" s="1143" t="str">
        <f>IF($M$3&amp;'CT154'!$C47&amp;'CT154'!$M$2&amp;'CT154'!K$12=DULIEU!$AU38,DULIEU!$X38,"")</f>
        <v/>
      </c>
      <c r="L47" s="867" t="str">
        <f t="shared" si="2"/>
        <v/>
      </c>
    </row>
    <row r="48" spans="1:12" hidden="1">
      <c r="A48" s="345" t="str">
        <f t="shared" si="0"/>
        <v/>
      </c>
      <c r="B48" s="1143" t="str">
        <f>IF($M$2=DULIEU!$U39,DULIEU!$D39,"")</f>
        <v/>
      </c>
      <c r="C48" s="1143" t="str">
        <f>IF($M$2=DULIEU!$U39,DULIEU!$H39,"")</f>
        <v/>
      </c>
      <c r="D48" s="1143" t="str">
        <f>IF($M$2=DULIEU!$U39,DULIEU!$E39,"")</f>
        <v/>
      </c>
      <c r="E48" s="1143" t="str">
        <f>IF($M$2=DULIEU!$U39,DULIEU!$O39,"")</f>
        <v/>
      </c>
      <c r="F48" s="1143" t="str">
        <f>IF($M$2=DULIEU!$U39,DULIEU!$W39,"")</f>
        <v/>
      </c>
      <c r="G48" s="1148" t="str">
        <f t="shared" si="1"/>
        <v/>
      </c>
      <c r="H48" s="1143" t="str">
        <f>IF($M$3&amp;'CT154'!$C48&amp;'CT154'!$M$2&amp;'CT154'!H$12=DULIEU!$AU39,DULIEU!$X39,"")</f>
        <v/>
      </c>
      <c r="I48" s="1143" t="str">
        <f>IF($M$3&amp;'CT154'!$C48&amp;'CT154'!$M$2&amp;'CT154'!I$12=DULIEU!$AU39,DULIEU!$X39,"")</f>
        <v/>
      </c>
      <c r="J48" s="1143" t="str">
        <f>IF($M$3&amp;'CT154'!$C48&amp;'CT154'!$M$2&amp;'CT154'!J$12=DULIEU!$AU39,DULIEU!$X39,"")</f>
        <v/>
      </c>
      <c r="K48" s="1143" t="str">
        <f>IF($M$3&amp;'CT154'!$C48&amp;'CT154'!$M$2&amp;'CT154'!K$12=DULIEU!$AU39,DULIEU!$X39,"")</f>
        <v/>
      </c>
      <c r="L48" s="867" t="str">
        <f t="shared" si="2"/>
        <v/>
      </c>
    </row>
    <row r="49" spans="1:12" hidden="1">
      <c r="A49" s="345" t="str">
        <f t="shared" si="0"/>
        <v/>
      </c>
      <c r="B49" s="1143" t="str">
        <f>IF($M$2=DULIEU!$U40,DULIEU!$D40,"")</f>
        <v/>
      </c>
      <c r="C49" s="1143" t="str">
        <f>IF($M$2=DULIEU!$U40,DULIEU!$H40,"")</f>
        <v/>
      </c>
      <c r="D49" s="1143" t="str">
        <f>IF($M$2=DULIEU!$U40,DULIEU!$E40,"")</f>
        <v/>
      </c>
      <c r="E49" s="1143" t="str">
        <f>IF($M$2=DULIEU!$U40,DULIEU!$O40,"")</f>
        <v/>
      </c>
      <c r="F49" s="1143" t="str">
        <f>IF($M$2=DULIEU!$U40,DULIEU!$W40,"")</f>
        <v/>
      </c>
      <c r="G49" s="1148" t="str">
        <f t="shared" si="1"/>
        <v/>
      </c>
      <c r="H49" s="1143" t="str">
        <f>IF($M$3&amp;'CT154'!$C49&amp;'CT154'!$M$2&amp;'CT154'!H$12=DULIEU!$AU40,DULIEU!$X40,"")</f>
        <v/>
      </c>
      <c r="I49" s="1143" t="str">
        <f>IF($M$3&amp;'CT154'!$C49&amp;'CT154'!$M$2&amp;'CT154'!I$12=DULIEU!$AU40,DULIEU!$X40,"")</f>
        <v/>
      </c>
      <c r="J49" s="1143" t="str">
        <f>IF($M$3&amp;'CT154'!$C49&amp;'CT154'!$M$2&amp;'CT154'!J$12=DULIEU!$AU40,DULIEU!$X40,"")</f>
        <v/>
      </c>
      <c r="K49" s="1143" t="str">
        <f>IF($M$3&amp;'CT154'!$C49&amp;'CT154'!$M$2&amp;'CT154'!K$12=DULIEU!$AU40,DULIEU!$X40,"")</f>
        <v/>
      </c>
      <c r="L49" s="867" t="str">
        <f t="shared" si="2"/>
        <v/>
      </c>
    </row>
    <row r="50" spans="1:12" hidden="1">
      <c r="A50" s="345" t="str">
        <f t="shared" si="0"/>
        <v/>
      </c>
      <c r="B50" s="1143" t="str">
        <f>IF($M$2=DULIEU!$U41,DULIEU!$D41,"")</f>
        <v/>
      </c>
      <c r="C50" s="1143" t="str">
        <f>IF($M$2=DULIEU!$U41,DULIEU!$H41,"")</f>
        <v/>
      </c>
      <c r="D50" s="1143" t="str">
        <f>IF($M$2=DULIEU!$U41,DULIEU!$E41,"")</f>
        <v/>
      </c>
      <c r="E50" s="1143" t="str">
        <f>IF($M$2=DULIEU!$U41,DULIEU!$O41,"")</f>
        <v/>
      </c>
      <c r="F50" s="1143" t="str">
        <f>IF($M$2=DULIEU!$U41,DULIEU!$W41,"")</f>
        <v/>
      </c>
      <c r="G50" s="1148" t="str">
        <f t="shared" si="1"/>
        <v/>
      </c>
      <c r="H50" s="1143" t="str">
        <f>IF($M$3&amp;'CT154'!$C50&amp;'CT154'!$M$2&amp;'CT154'!H$12=DULIEU!$AU41,DULIEU!$X41,"")</f>
        <v/>
      </c>
      <c r="I50" s="1143" t="str">
        <f>IF($M$3&amp;'CT154'!$C50&amp;'CT154'!$M$2&amp;'CT154'!I$12=DULIEU!$AU41,DULIEU!$X41,"")</f>
        <v/>
      </c>
      <c r="J50" s="1143" t="str">
        <f>IF($M$3&amp;'CT154'!$C50&amp;'CT154'!$M$2&amp;'CT154'!J$12=DULIEU!$AU41,DULIEU!$X41,"")</f>
        <v/>
      </c>
      <c r="K50" s="1143" t="str">
        <f>IF($M$3&amp;'CT154'!$C50&amp;'CT154'!$M$2&amp;'CT154'!K$12=DULIEU!$AU41,DULIEU!$X41,"")</f>
        <v/>
      </c>
      <c r="L50" s="867" t="str">
        <f t="shared" si="2"/>
        <v/>
      </c>
    </row>
    <row r="51" spans="1:12" hidden="1">
      <c r="A51" s="345" t="str">
        <f t="shared" si="0"/>
        <v/>
      </c>
      <c r="B51" s="1143" t="str">
        <f>IF($M$2=DULIEU!$U42,DULIEU!$D42,"")</f>
        <v/>
      </c>
      <c r="C51" s="1143" t="str">
        <f>IF($M$2=DULIEU!$U42,DULIEU!$H42,"")</f>
        <v/>
      </c>
      <c r="D51" s="1143" t="str">
        <f>IF($M$2=DULIEU!$U42,DULIEU!$E42,"")</f>
        <v/>
      </c>
      <c r="E51" s="1143" t="str">
        <f>IF($M$2=DULIEU!$U42,DULIEU!$O42,"")</f>
        <v/>
      </c>
      <c r="F51" s="1143" t="str">
        <f>IF($M$2=DULIEU!$U42,DULIEU!$W42,"")</f>
        <v/>
      </c>
      <c r="G51" s="1148" t="str">
        <f t="shared" si="1"/>
        <v/>
      </c>
      <c r="H51" s="1143" t="str">
        <f>IF($M$3&amp;'CT154'!$C51&amp;'CT154'!$M$2&amp;'CT154'!H$12=DULIEU!$AU42,DULIEU!$X42,"")</f>
        <v/>
      </c>
      <c r="I51" s="1143" t="str">
        <f>IF($M$3&amp;'CT154'!$C51&amp;'CT154'!$M$2&amp;'CT154'!I$12=DULIEU!$AU42,DULIEU!$X42,"")</f>
        <v/>
      </c>
      <c r="J51" s="1143" t="str">
        <f>IF($M$3&amp;'CT154'!$C51&amp;'CT154'!$M$2&amp;'CT154'!J$12=DULIEU!$AU42,DULIEU!$X42,"")</f>
        <v/>
      </c>
      <c r="K51" s="1143" t="str">
        <f>IF($M$3&amp;'CT154'!$C51&amp;'CT154'!$M$2&amp;'CT154'!K$12=DULIEU!$AU42,DULIEU!$X42,"")</f>
        <v/>
      </c>
      <c r="L51" s="867" t="str">
        <f t="shared" si="2"/>
        <v/>
      </c>
    </row>
    <row r="52" spans="1:12" hidden="1">
      <c r="A52" s="345" t="str">
        <f t="shared" si="0"/>
        <v/>
      </c>
      <c r="B52" s="1143" t="str">
        <f>IF($M$2=DULIEU!$U43,DULIEU!$D43,"")</f>
        <v/>
      </c>
      <c r="C52" s="1143" t="str">
        <f>IF($M$2=DULIEU!$U43,DULIEU!$H43,"")</f>
        <v/>
      </c>
      <c r="D52" s="1143" t="str">
        <f>IF($M$2=DULIEU!$U43,DULIEU!$E43,"")</f>
        <v/>
      </c>
      <c r="E52" s="1143" t="str">
        <f>IF($M$2=DULIEU!$U43,DULIEU!$O43,"")</f>
        <v/>
      </c>
      <c r="F52" s="1143" t="str">
        <f>IF($M$2=DULIEU!$U43,DULIEU!$W43,"")</f>
        <v/>
      </c>
      <c r="G52" s="1148" t="str">
        <f t="shared" si="1"/>
        <v/>
      </c>
      <c r="H52" s="1143" t="str">
        <f>IF($M$3&amp;'CT154'!$C52&amp;'CT154'!$M$2&amp;'CT154'!H$12=DULIEU!$AU43,DULIEU!$X43,"")</f>
        <v/>
      </c>
      <c r="I52" s="1143" t="str">
        <f>IF($M$3&amp;'CT154'!$C52&amp;'CT154'!$M$2&amp;'CT154'!I$12=DULIEU!$AU43,DULIEU!$X43,"")</f>
        <v/>
      </c>
      <c r="J52" s="1143" t="str">
        <f>IF($M$3&amp;'CT154'!$C52&amp;'CT154'!$M$2&amp;'CT154'!J$12=DULIEU!$AU43,DULIEU!$X43,"")</f>
        <v/>
      </c>
      <c r="K52" s="1143" t="str">
        <f>IF($M$3&amp;'CT154'!$C52&amp;'CT154'!$M$2&amp;'CT154'!K$12=DULIEU!$AU43,DULIEU!$X43,"")</f>
        <v/>
      </c>
      <c r="L52" s="867" t="str">
        <f t="shared" si="2"/>
        <v/>
      </c>
    </row>
    <row r="53" spans="1:12" hidden="1">
      <c r="A53" s="345" t="str">
        <f t="shared" si="0"/>
        <v/>
      </c>
      <c r="B53" s="1143" t="str">
        <f>IF($M$2=DULIEU!$U44,DULIEU!$D44,"")</f>
        <v/>
      </c>
      <c r="C53" s="1143" t="str">
        <f>IF($M$2=DULIEU!$U44,DULIEU!$H44,"")</f>
        <v/>
      </c>
      <c r="D53" s="1143" t="str">
        <f>IF($M$2=DULIEU!$U44,DULIEU!$E44,"")</f>
        <v/>
      </c>
      <c r="E53" s="1143" t="str">
        <f>IF($M$2=DULIEU!$U44,DULIEU!$O44,"")</f>
        <v/>
      </c>
      <c r="F53" s="1143" t="str">
        <f>IF($M$2=DULIEU!$U44,DULIEU!$W44,"")</f>
        <v/>
      </c>
      <c r="G53" s="1148" t="str">
        <f t="shared" si="1"/>
        <v/>
      </c>
      <c r="H53" s="1143" t="str">
        <f>IF($M$3&amp;'CT154'!$C53&amp;'CT154'!$M$2&amp;'CT154'!H$12=DULIEU!$AU44,DULIEU!$X44,"")</f>
        <v/>
      </c>
      <c r="I53" s="1143" t="str">
        <f>IF($M$3&amp;'CT154'!$C53&amp;'CT154'!$M$2&amp;'CT154'!I$12=DULIEU!$AU44,DULIEU!$X44,"")</f>
        <v/>
      </c>
      <c r="J53" s="1143" t="str">
        <f>IF($M$3&amp;'CT154'!$C53&amp;'CT154'!$M$2&amp;'CT154'!J$12=DULIEU!$AU44,DULIEU!$X44,"")</f>
        <v/>
      </c>
      <c r="K53" s="1143" t="str">
        <f>IF($M$3&amp;'CT154'!$C53&amp;'CT154'!$M$2&amp;'CT154'!K$12=DULIEU!$AU44,DULIEU!$X44,"")</f>
        <v/>
      </c>
      <c r="L53" s="867" t="str">
        <f t="shared" si="2"/>
        <v/>
      </c>
    </row>
    <row r="54" spans="1:12" hidden="1">
      <c r="A54" s="345" t="str">
        <f t="shared" si="0"/>
        <v/>
      </c>
      <c r="B54" s="1143" t="str">
        <f>IF($M$2=DULIEU!$U45,DULIEU!$D45,"")</f>
        <v/>
      </c>
      <c r="C54" s="1143" t="str">
        <f>IF($M$2=DULIEU!$U45,DULIEU!$H45,"")</f>
        <v/>
      </c>
      <c r="D54" s="1143" t="str">
        <f>IF($M$2=DULIEU!$U45,DULIEU!$E45,"")</f>
        <v/>
      </c>
      <c r="E54" s="1143" t="str">
        <f>IF($M$2=DULIEU!$U45,DULIEU!$O45,"")</f>
        <v/>
      </c>
      <c r="F54" s="1143" t="str">
        <f>IF($M$2=DULIEU!$U45,DULIEU!$W45,"")</f>
        <v/>
      </c>
      <c r="G54" s="1148" t="str">
        <f t="shared" si="1"/>
        <v/>
      </c>
      <c r="H54" s="1143" t="str">
        <f>IF($M$3&amp;'CT154'!$C54&amp;'CT154'!$M$2&amp;'CT154'!H$12=DULIEU!$AU45,DULIEU!$X45,"")</f>
        <v/>
      </c>
      <c r="I54" s="1143" t="str">
        <f>IF($M$3&amp;'CT154'!$C54&amp;'CT154'!$M$2&amp;'CT154'!I$12=DULIEU!$AU45,DULIEU!$X45,"")</f>
        <v/>
      </c>
      <c r="J54" s="1143" t="str">
        <f>IF($M$3&amp;'CT154'!$C54&amp;'CT154'!$M$2&amp;'CT154'!J$12=DULIEU!$AU45,DULIEU!$X45,"")</f>
        <v/>
      </c>
      <c r="K54" s="1143" t="str">
        <f>IF($M$3&amp;'CT154'!$C54&amp;'CT154'!$M$2&amp;'CT154'!K$12=DULIEU!$AU45,DULIEU!$X45,"")</f>
        <v/>
      </c>
      <c r="L54" s="867" t="str">
        <f t="shared" si="2"/>
        <v/>
      </c>
    </row>
    <row r="55" spans="1:12" hidden="1">
      <c r="A55" s="345" t="str">
        <f t="shared" si="0"/>
        <v/>
      </c>
      <c r="B55" s="1143" t="str">
        <f>IF($M$2=DULIEU!$U46,DULIEU!$D46,"")</f>
        <v/>
      </c>
      <c r="C55" s="1143" t="str">
        <f>IF($M$2=DULIEU!$U46,DULIEU!$H46,"")</f>
        <v/>
      </c>
      <c r="D55" s="1143" t="str">
        <f>IF($M$2=DULIEU!$U46,DULIEU!$E46,"")</f>
        <v/>
      </c>
      <c r="E55" s="1143" t="str">
        <f>IF($M$2=DULIEU!$U46,DULIEU!$O46,"")</f>
        <v/>
      </c>
      <c r="F55" s="1143" t="str">
        <f>IF($M$2=DULIEU!$U46,DULIEU!$W46,"")</f>
        <v/>
      </c>
      <c r="G55" s="1148" t="str">
        <f t="shared" si="1"/>
        <v/>
      </c>
      <c r="H55" s="1143" t="str">
        <f>IF($M$3&amp;'CT154'!$C55&amp;'CT154'!$M$2&amp;'CT154'!H$12=DULIEU!$AU46,DULIEU!$X46,"")</f>
        <v/>
      </c>
      <c r="I55" s="1143" t="str">
        <f>IF($M$3&amp;'CT154'!$C55&amp;'CT154'!$M$2&amp;'CT154'!I$12=DULIEU!$AU46,DULIEU!$X46,"")</f>
        <v/>
      </c>
      <c r="J55" s="1143" t="str">
        <f>IF($M$3&amp;'CT154'!$C55&amp;'CT154'!$M$2&amp;'CT154'!J$12=DULIEU!$AU46,DULIEU!$X46,"")</f>
        <v/>
      </c>
      <c r="K55" s="1143" t="str">
        <f>IF($M$3&amp;'CT154'!$C55&amp;'CT154'!$M$2&amp;'CT154'!K$12=DULIEU!$AU46,DULIEU!$X46,"")</f>
        <v/>
      </c>
      <c r="L55" s="867" t="str">
        <f t="shared" si="2"/>
        <v/>
      </c>
    </row>
    <row r="56" spans="1:12" hidden="1">
      <c r="A56" s="345">
        <f t="shared" si="0"/>
        <v>7</v>
      </c>
      <c r="B56" s="1143" t="str">
        <f>IF($M$2=DULIEU!$U47,DULIEU!$D47,"")</f>
        <v>31/07/2015</v>
      </c>
      <c r="C56" s="1143" t="str">
        <f>IF($M$2=DULIEU!$U47,DULIEU!$H47,"")</f>
        <v>PKT016</v>
      </c>
      <c r="D56" s="1143" t="str">
        <f>IF($M$2=DULIEU!$U47,DULIEU!$E47,"")</f>
        <v>31/07/2015</v>
      </c>
      <c r="E56" s="1143" t="str">
        <f>IF($M$2=DULIEU!$U47,DULIEU!$O47,"")</f>
        <v>Lương phải trả tháng 07/2015</v>
      </c>
      <c r="F56" s="1143" t="str">
        <f>IF($M$2=DULIEU!$U47,DULIEU!$W47,"")</f>
        <v>334</v>
      </c>
      <c r="G56" s="1148" t="str">
        <f t="shared" si="1"/>
        <v/>
      </c>
      <c r="H56" s="1143" t="str">
        <f>IF($M$3&amp;'CT154'!$C56&amp;'CT154'!$M$2&amp;'CT154'!H$12=DULIEU!$AU47,DULIEU!$X47,"")</f>
        <v/>
      </c>
      <c r="I56" s="1143" t="str">
        <f>IF($M$3&amp;'CT154'!$C56&amp;'CT154'!$M$2&amp;'CT154'!I$12=DULIEU!$AU47,DULIEU!$X47,"")</f>
        <v/>
      </c>
      <c r="J56" s="1143" t="str">
        <f>IF($M$3&amp;'CT154'!$C56&amp;'CT154'!$M$2&amp;'CT154'!J$12=DULIEU!$AU47,DULIEU!$X47,"")</f>
        <v/>
      </c>
      <c r="K56" s="1143" t="str">
        <f>IF($M$3&amp;'CT154'!$C56&amp;'CT154'!$M$2&amp;'CT154'!K$12=DULIEU!$AU47,DULIEU!$X47,"")</f>
        <v/>
      </c>
      <c r="L56" s="867" t="str">
        <f t="shared" si="2"/>
        <v/>
      </c>
    </row>
    <row r="57" spans="1:12" hidden="1">
      <c r="A57" s="345" t="str">
        <f t="shared" si="0"/>
        <v/>
      </c>
      <c r="B57" s="1143" t="str">
        <f>IF($M$2=DULIEU!$U48,DULIEU!$D48,"")</f>
        <v/>
      </c>
      <c r="C57" s="1143" t="str">
        <f>IF($M$2=DULIEU!$U48,DULIEU!$H48,"")</f>
        <v/>
      </c>
      <c r="D57" s="1143" t="str">
        <f>IF($M$2=DULIEU!$U48,DULIEU!$E48,"")</f>
        <v/>
      </c>
      <c r="E57" s="1143" t="str">
        <f>IF($M$2=DULIEU!$U48,DULIEU!$O48,"")</f>
        <v/>
      </c>
      <c r="F57" s="1143" t="str">
        <f>IF($M$2=DULIEU!$U48,DULIEU!$W48,"")</f>
        <v/>
      </c>
      <c r="G57" s="1148" t="str">
        <f t="shared" si="1"/>
        <v/>
      </c>
      <c r="H57" s="1143" t="str">
        <f>IF($M$3&amp;'CT154'!$C57&amp;'CT154'!$M$2&amp;'CT154'!H$12=DULIEU!$AU48,DULIEU!$X48,"")</f>
        <v/>
      </c>
      <c r="I57" s="1143" t="str">
        <f>IF($M$3&amp;'CT154'!$C57&amp;'CT154'!$M$2&amp;'CT154'!I$12=DULIEU!$AU48,DULIEU!$X48,"")</f>
        <v/>
      </c>
      <c r="J57" s="1143" t="str">
        <f>IF($M$3&amp;'CT154'!$C57&amp;'CT154'!$M$2&amp;'CT154'!J$12=DULIEU!$AU48,DULIEU!$X48,"")</f>
        <v/>
      </c>
      <c r="K57" s="1143" t="str">
        <f>IF($M$3&amp;'CT154'!$C57&amp;'CT154'!$M$2&amp;'CT154'!K$12=DULIEU!$AU48,DULIEU!$X48,"")</f>
        <v/>
      </c>
      <c r="L57" s="867" t="str">
        <f t="shared" si="2"/>
        <v/>
      </c>
    </row>
    <row r="58" spans="1:12" hidden="1">
      <c r="A58" s="345" t="str">
        <f t="shared" si="0"/>
        <v/>
      </c>
      <c r="B58" s="1143" t="str">
        <f>IF($M$2=DULIEU!$U49,DULIEU!$D49,"")</f>
        <v/>
      </c>
      <c r="C58" s="1143" t="str">
        <f>IF($M$2=DULIEU!$U49,DULIEU!$H49,"")</f>
        <v/>
      </c>
      <c r="D58" s="1143" t="str">
        <f>IF($M$2=DULIEU!$U49,DULIEU!$E49,"")</f>
        <v/>
      </c>
      <c r="E58" s="1143" t="str">
        <f>IF($M$2=DULIEU!$U49,DULIEU!$O49,"")</f>
        <v/>
      </c>
      <c r="F58" s="1143" t="str">
        <f>IF($M$2=DULIEU!$U49,DULIEU!$W49,"")</f>
        <v/>
      </c>
      <c r="G58" s="1148" t="str">
        <f t="shared" si="1"/>
        <v/>
      </c>
      <c r="H58" s="1143" t="str">
        <f>IF($M$3&amp;'CT154'!$C58&amp;'CT154'!$M$2&amp;'CT154'!H$12=DULIEU!$AU49,DULIEU!$X49,"")</f>
        <v/>
      </c>
      <c r="I58" s="1143" t="str">
        <f>IF($M$3&amp;'CT154'!$C58&amp;'CT154'!$M$2&amp;'CT154'!I$12=DULIEU!$AU49,DULIEU!$X49,"")</f>
        <v/>
      </c>
      <c r="J58" s="1143" t="str">
        <f>IF($M$3&amp;'CT154'!$C58&amp;'CT154'!$M$2&amp;'CT154'!J$12=DULIEU!$AU49,DULIEU!$X49,"")</f>
        <v/>
      </c>
      <c r="K58" s="1143" t="str">
        <f>IF($M$3&amp;'CT154'!$C58&amp;'CT154'!$M$2&amp;'CT154'!K$12=DULIEU!$AU49,DULIEU!$X49,"")</f>
        <v/>
      </c>
      <c r="L58" s="867" t="str">
        <f t="shared" si="2"/>
        <v/>
      </c>
    </row>
    <row r="59" spans="1:12" hidden="1">
      <c r="A59" s="345" t="str">
        <f t="shared" si="0"/>
        <v/>
      </c>
      <c r="B59" s="1143" t="str">
        <f>IF($M$2=DULIEU!$U50,DULIEU!$D50,"")</f>
        <v/>
      </c>
      <c r="C59" s="1143" t="str">
        <f>IF($M$2=DULIEU!$U50,DULIEU!$H50,"")</f>
        <v/>
      </c>
      <c r="D59" s="1143" t="str">
        <f>IF($M$2=DULIEU!$U50,DULIEU!$E50,"")</f>
        <v/>
      </c>
      <c r="E59" s="1143" t="str">
        <f>IF($M$2=DULIEU!$U50,DULIEU!$O50,"")</f>
        <v/>
      </c>
      <c r="F59" s="1143" t="str">
        <f>IF($M$2=DULIEU!$U50,DULIEU!$W50,"")</f>
        <v/>
      </c>
      <c r="G59" s="1148" t="str">
        <f t="shared" si="1"/>
        <v/>
      </c>
      <c r="H59" s="1143" t="str">
        <f>IF($M$3&amp;'CT154'!$C59&amp;'CT154'!$M$2&amp;'CT154'!H$12=DULIEU!$AU50,DULIEU!$X50,"")</f>
        <v/>
      </c>
      <c r="I59" s="1143" t="str">
        <f>IF($M$3&amp;'CT154'!$C59&amp;'CT154'!$M$2&amp;'CT154'!I$12=DULIEU!$AU50,DULIEU!$X50,"")</f>
        <v/>
      </c>
      <c r="J59" s="1143" t="str">
        <f>IF($M$3&amp;'CT154'!$C59&amp;'CT154'!$M$2&amp;'CT154'!J$12=DULIEU!$AU50,DULIEU!$X50,"")</f>
        <v/>
      </c>
      <c r="K59" s="1143" t="str">
        <f>IF($M$3&amp;'CT154'!$C59&amp;'CT154'!$M$2&amp;'CT154'!K$12=DULIEU!$AU50,DULIEU!$X50,"")</f>
        <v/>
      </c>
      <c r="L59" s="867" t="str">
        <f t="shared" si="2"/>
        <v/>
      </c>
    </row>
    <row r="60" spans="1:12" hidden="1">
      <c r="A60" s="345" t="str">
        <f t="shared" si="0"/>
        <v/>
      </c>
      <c r="B60" s="1143" t="str">
        <f>IF($M$2=DULIEU!$U51,DULIEU!$D51,"")</f>
        <v/>
      </c>
      <c r="C60" s="1143" t="str">
        <f>IF($M$2=DULIEU!$U51,DULIEU!$H51,"")</f>
        <v/>
      </c>
      <c r="D60" s="1143" t="str">
        <f>IF($M$2=DULIEU!$U51,DULIEU!$E51,"")</f>
        <v/>
      </c>
      <c r="E60" s="1143" t="str">
        <f>IF($M$2=DULIEU!$U51,DULIEU!$O51,"")</f>
        <v/>
      </c>
      <c r="F60" s="1143" t="str">
        <f>IF($M$2=DULIEU!$U51,DULIEU!$W51,"")</f>
        <v/>
      </c>
      <c r="G60" s="1148" t="str">
        <f t="shared" si="1"/>
        <v/>
      </c>
      <c r="H60" s="1143" t="str">
        <f>IF($M$3&amp;'CT154'!$C60&amp;'CT154'!$M$2&amp;'CT154'!H$12=DULIEU!$AU51,DULIEU!$X51,"")</f>
        <v/>
      </c>
      <c r="I60" s="1143" t="str">
        <f>IF($M$3&amp;'CT154'!$C60&amp;'CT154'!$M$2&amp;'CT154'!I$12=DULIEU!$AU51,DULIEU!$X51,"")</f>
        <v/>
      </c>
      <c r="J60" s="1143" t="str">
        <f>IF($M$3&amp;'CT154'!$C60&amp;'CT154'!$M$2&amp;'CT154'!J$12=DULIEU!$AU51,DULIEU!$X51,"")</f>
        <v/>
      </c>
      <c r="K60" s="1143" t="str">
        <f>IF($M$3&amp;'CT154'!$C60&amp;'CT154'!$M$2&amp;'CT154'!K$12=DULIEU!$AU51,DULIEU!$X51,"")</f>
        <v/>
      </c>
      <c r="L60" s="867" t="str">
        <f t="shared" si="2"/>
        <v/>
      </c>
    </row>
    <row r="61" spans="1:12" hidden="1">
      <c r="A61" s="345">
        <f t="shared" si="0"/>
        <v>8</v>
      </c>
      <c r="B61" s="1143" t="str">
        <f>IF($M$2=DULIEU!$U52,DULIEU!$D52,"")</f>
        <v>30/08/2015</v>
      </c>
      <c r="C61" s="1143" t="str">
        <f>IF($M$2=DULIEU!$U52,DULIEU!$H52,"")</f>
        <v>PKT017</v>
      </c>
      <c r="D61" s="1143" t="str">
        <f>IF($M$2=DULIEU!$U52,DULIEU!$E52,"")</f>
        <v>30/08/2015</v>
      </c>
      <c r="E61" s="1143" t="str">
        <f>IF($M$2=DULIEU!$U52,DULIEU!$O52,"")</f>
        <v>Lương phải trả tháng 08/2015</v>
      </c>
      <c r="F61" s="1143" t="str">
        <f>IF($M$2=DULIEU!$U52,DULIEU!$W52,"")</f>
        <v>334</v>
      </c>
      <c r="G61" s="1148" t="str">
        <f t="shared" si="1"/>
        <v/>
      </c>
      <c r="H61" s="1143" t="str">
        <f>IF($M$3&amp;'CT154'!$C61&amp;'CT154'!$M$2&amp;'CT154'!H$12=DULIEU!$AU52,DULIEU!$X52,"")</f>
        <v/>
      </c>
      <c r="I61" s="1143" t="str">
        <f>IF($M$3&amp;'CT154'!$C61&amp;'CT154'!$M$2&amp;'CT154'!I$12=DULIEU!$AU52,DULIEU!$X52,"")</f>
        <v/>
      </c>
      <c r="J61" s="1143" t="str">
        <f>IF($M$3&amp;'CT154'!$C61&amp;'CT154'!$M$2&amp;'CT154'!J$12=DULIEU!$AU52,DULIEU!$X52,"")</f>
        <v/>
      </c>
      <c r="K61" s="1143" t="str">
        <f>IF($M$3&amp;'CT154'!$C61&amp;'CT154'!$M$2&amp;'CT154'!K$12=DULIEU!$AU52,DULIEU!$X52,"")</f>
        <v/>
      </c>
      <c r="L61" s="867" t="str">
        <f t="shared" si="2"/>
        <v/>
      </c>
    </row>
    <row r="62" spans="1:12" hidden="1">
      <c r="A62" s="345" t="str">
        <f t="shared" si="0"/>
        <v/>
      </c>
      <c r="B62" s="1143" t="str">
        <f>IF($M$2=DULIEU!$U53,DULIEU!$D53,"")</f>
        <v/>
      </c>
      <c r="C62" s="1143" t="str">
        <f>IF($M$2=DULIEU!$U53,DULIEU!$H53,"")</f>
        <v/>
      </c>
      <c r="D62" s="1143" t="str">
        <f>IF($M$2=DULIEU!$U53,DULIEU!$E53,"")</f>
        <v/>
      </c>
      <c r="E62" s="1143" t="str">
        <f>IF($M$2=DULIEU!$U53,DULIEU!$O53,"")</f>
        <v/>
      </c>
      <c r="F62" s="1143" t="str">
        <f>IF($M$2=DULIEU!$U53,DULIEU!$W53,"")</f>
        <v/>
      </c>
      <c r="G62" s="1148" t="str">
        <f t="shared" si="1"/>
        <v/>
      </c>
      <c r="H62" s="1143" t="str">
        <f>IF($M$3&amp;'CT154'!$C62&amp;'CT154'!$M$2&amp;'CT154'!H$12=DULIEU!$AU53,DULIEU!$X53,"")</f>
        <v/>
      </c>
      <c r="I62" s="1143" t="str">
        <f>IF($M$3&amp;'CT154'!$C62&amp;'CT154'!$M$2&amp;'CT154'!I$12=DULIEU!$AU53,DULIEU!$X53,"")</f>
        <v/>
      </c>
      <c r="J62" s="1143" t="str">
        <f>IF($M$3&amp;'CT154'!$C62&amp;'CT154'!$M$2&amp;'CT154'!J$12=DULIEU!$AU53,DULIEU!$X53,"")</f>
        <v/>
      </c>
      <c r="K62" s="1143" t="str">
        <f>IF($M$3&amp;'CT154'!$C62&amp;'CT154'!$M$2&amp;'CT154'!K$12=DULIEU!$AU53,DULIEU!$X53,"")</f>
        <v/>
      </c>
      <c r="L62" s="867" t="str">
        <f t="shared" si="2"/>
        <v/>
      </c>
    </row>
    <row r="63" spans="1:12" hidden="1">
      <c r="A63" s="345" t="str">
        <f t="shared" si="0"/>
        <v/>
      </c>
      <c r="B63" s="1143" t="str">
        <f>IF($M$2=DULIEU!$U54,DULIEU!$D54,"")</f>
        <v/>
      </c>
      <c r="C63" s="1143" t="str">
        <f>IF($M$2=DULIEU!$U54,DULIEU!$H54,"")</f>
        <v/>
      </c>
      <c r="D63" s="1143" t="str">
        <f>IF($M$2=DULIEU!$U54,DULIEU!$E54,"")</f>
        <v/>
      </c>
      <c r="E63" s="1143" t="str">
        <f>IF($M$2=DULIEU!$U54,DULIEU!$O54,"")</f>
        <v/>
      </c>
      <c r="F63" s="1143" t="str">
        <f>IF($M$2=DULIEU!$U54,DULIEU!$W54,"")</f>
        <v/>
      </c>
      <c r="G63" s="1148" t="str">
        <f t="shared" si="1"/>
        <v/>
      </c>
      <c r="H63" s="1143" t="str">
        <f>IF($M$3&amp;'CT154'!$C63&amp;'CT154'!$M$2&amp;'CT154'!H$12=DULIEU!$AU54,DULIEU!$X54,"")</f>
        <v/>
      </c>
      <c r="I63" s="1143" t="str">
        <f>IF($M$3&amp;'CT154'!$C63&amp;'CT154'!$M$2&amp;'CT154'!I$12=DULIEU!$AU54,DULIEU!$X54,"")</f>
        <v/>
      </c>
      <c r="J63" s="1143" t="str">
        <f>IF($M$3&amp;'CT154'!$C63&amp;'CT154'!$M$2&amp;'CT154'!J$12=DULIEU!$AU54,DULIEU!$X54,"")</f>
        <v/>
      </c>
      <c r="K63" s="1143" t="str">
        <f>IF($M$3&amp;'CT154'!$C63&amp;'CT154'!$M$2&amp;'CT154'!K$12=DULIEU!$AU54,DULIEU!$X54,"")</f>
        <v/>
      </c>
      <c r="L63" s="867" t="str">
        <f t="shared" si="2"/>
        <v/>
      </c>
    </row>
    <row r="64" spans="1:12" hidden="1">
      <c r="A64" s="345" t="str">
        <f t="shared" si="0"/>
        <v/>
      </c>
      <c r="B64" s="1143" t="str">
        <f>IF($M$2=DULIEU!$U55,DULIEU!$D55,"")</f>
        <v/>
      </c>
      <c r="C64" s="1143" t="str">
        <f>IF($M$2=DULIEU!$U55,DULIEU!$H55,"")</f>
        <v/>
      </c>
      <c r="D64" s="1143" t="str">
        <f>IF($M$2=DULIEU!$U55,DULIEU!$E55,"")</f>
        <v/>
      </c>
      <c r="E64" s="1143" t="str">
        <f>IF($M$2=DULIEU!$U55,DULIEU!$O55,"")</f>
        <v/>
      </c>
      <c r="F64" s="1143" t="str">
        <f>IF($M$2=DULIEU!$U55,DULIEU!$W55,"")</f>
        <v/>
      </c>
      <c r="G64" s="1148" t="str">
        <f t="shared" si="1"/>
        <v/>
      </c>
      <c r="H64" s="1143" t="str">
        <f>IF($M$3&amp;'CT154'!$C64&amp;'CT154'!$M$2&amp;'CT154'!H$12=DULIEU!$AU55,DULIEU!$X55,"")</f>
        <v/>
      </c>
      <c r="I64" s="1143" t="str">
        <f>IF($M$3&amp;'CT154'!$C64&amp;'CT154'!$M$2&amp;'CT154'!I$12=DULIEU!$AU55,DULIEU!$X55,"")</f>
        <v/>
      </c>
      <c r="J64" s="1143" t="str">
        <f>IF($M$3&amp;'CT154'!$C64&amp;'CT154'!$M$2&amp;'CT154'!J$12=DULIEU!$AU55,DULIEU!$X55,"")</f>
        <v/>
      </c>
      <c r="K64" s="1143" t="str">
        <f>IF($M$3&amp;'CT154'!$C64&amp;'CT154'!$M$2&amp;'CT154'!K$12=DULIEU!$AU55,DULIEU!$X55,"")</f>
        <v/>
      </c>
      <c r="L64" s="867" t="str">
        <f t="shared" si="2"/>
        <v/>
      </c>
    </row>
    <row r="65" spans="1:12" hidden="1">
      <c r="A65" s="345" t="str">
        <f t="shared" si="0"/>
        <v/>
      </c>
      <c r="B65" s="1143" t="str">
        <f>IF($M$2=DULIEU!$U56,DULIEU!$D56,"")</f>
        <v/>
      </c>
      <c r="C65" s="1143" t="str">
        <f>IF($M$2=DULIEU!$U56,DULIEU!$H56,"")</f>
        <v/>
      </c>
      <c r="D65" s="1143" t="str">
        <f>IF($M$2=DULIEU!$U56,DULIEU!$E56,"")</f>
        <v/>
      </c>
      <c r="E65" s="1143" t="str">
        <f>IF($M$2=DULIEU!$U56,DULIEU!$O56,"")</f>
        <v/>
      </c>
      <c r="F65" s="1143" t="str">
        <f>IF($M$2=DULIEU!$U56,DULIEU!$W56,"")</f>
        <v/>
      </c>
      <c r="G65" s="1148" t="str">
        <f t="shared" si="1"/>
        <v/>
      </c>
      <c r="H65" s="1143" t="str">
        <f>IF($M$3&amp;'CT154'!$C65&amp;'CT154'!$M$2&amp;'CT154'!H$12=DULIEU!$AU56,DULIEU!$X56,"")</f>
        <v/>
      </c>
      <c r="I65" s="1143" t="str">
        <f>IF($M$3&amp;'CT154'!$C65&amp;'CT154'!$M$2&amp;'CT154'!I$12=DULIEU!$AU56,DULIEU!$X56,"")</f>
        <v/>
      </c>
      <c r="J65" s="1143" t="str">
        <f>IF($M$3&amp;'CT154'!$C65&amp;'CT154'!$M$2&amp;'CT154'!J$12=DULIEU!$AU56,DULIEU!$X56,"")</f>
        <v/>
      </c>
      <c r="K65" s="1143" t="str">
        <f>IF($M$3&amp;'CT154'!$C65&amp;'CT154'!$M$2&amp;'CT154'!K$12=DULIEU!$AU56,DULIEU!$X56,"")</f>
        <v/>
      </c>
      <c r="L65" s="867" t="str">
        <f t="shared" si="2"/>
        <v/>
      </c>
    </row>
    <row r="66" spans="1:12" hidden="1">
      <c r="A66" s="345" t="str">
        <f t="shared" si="0"/>
        <v/>
      </c>
      <c r="B66" s="1143" t="str">
        <f>IF($M$2=DULIEU!$U57,DULIEU!$D57,"")</f>
        <v/>
      </c>
      <c r="C66" s="1143" t="str">
        <f>IF($M$2=DULIEU!$U57,DULIEU!$H57,"")</f>
        <v/>
      </c>
      <c r="D66" s="1143" t="str">
        <f>IF($M$2=DULIEU!$U57,DULIEU!$E57,"")</f>
        <v/>
      </c>
      <c r="E66" s="1143" t="str">
        <f>IF($M$2=DULIEU!$U57,DULIEU!$O57,"")</f>
        <v/>
      </c>
      <c r="F66" s="1143" t="str">
        <f>IF($M$2=DULIEU!$U57,DULIEU!$W57,"")</f>
        <v/>
      </c>
      <c r="G66" s="1148" t="str">
        <f t="shared" si="1"/>
        <v/>
      </c>
      <c r="H66" s="1143" t="str">
        <f>IF($M$3&amp;'CT154'!$C66&amp;'CT154'!$M$2&amp;'CT154'!H$12=DULIEU!$AU57,DULIEU!$X57,"")</f>
        <v/>
      </c>
      <c r="I66" s="1143" t="str">
        <f>IF($M$3&amp;'CT154'!$C66&amp;'CT154'!$M$2&amp;'CT154'!I$12=DULIEU!$AU57,DULIEU!$X57,"")</f>
        <v/>
      </c>
      <c r="J66" s="1143" t="str">
        <f>IF($M$3&amp;'CT154'!$C66&amp;'CT154'!$M$2&amp;'CT154'!J$12=DULIEU!$AU57,DULIEU!$X57,"")</f>
        <v/>
      </c>
      <c r="K66" s="1143" t="str">
        <f>IF($M$3&amp;'CT154'!$C66&amp;'CT154'!$M$2&amp;'CT154'!K$12=DULIEU!$AU57,DULIEU!$X57,"")</f>
        <v/>
      </c>
      <c r="L66" s="867" t="str">
        <f t="shared" si="2"/>
        <v/>
      </c>
    </row>
    <row r="67" spans="1:12" hidden="1">
      <c r="A67" s="345">
        <f t="shared" si="0"/>
        <v>9</v>
      </c>
      <c r="B67" s="1143" t="str">
        <f>IF($M$2=DULIEU!$U58,DULIEU!$D58,"")</f>
        <v>30/09/2015</v>
      </c>
      <c r="C67" s="1143" t="str">
        <f>IF($M$2=DULIEU!$U58,DULIEU!$H58,"")</f>
        <v>PKT018</v>
      </c>
      <c r="D67" s="1143" t="str">
        <f>IF($M$2=DULIEU!$U58,DULIEU!$E58,"")</f>
        <v>30/09/2015</v>
      </c>
      <c r="E67" s="1143" t="str">
        <f>IF($M$2=DULIEU!$U58,DULIEU!$O58,"")</f>
        <v>Lương phải trả tháng 09/2015</v>
      </c>
      <c r="F67" s="1143" t="str">
        <f>IF($M$2=DULIEU!$U58,DULIEU!$W58,"")</f>
        <v>334</v>
      </c>
      <c r="G67" s="1148" t="str">
        <f t="shared" si="1"/>
        <v/>
      </c>
      <c r="H67" s="1143" t="str">
        <f>IF($M$3&amp;'CT154'!$C67&amp;'CT154'!$M$2&amp;'CT154'!H$12=DULIEU!$AU58,DULIEU!$X58,"")</f>
        <v/>
      </c>
      <c r="I67" s="1143" t="str">
        <f>IF($M$3&amp;'CT154'!$C67&amp;'CT154'!$M$2&amp;'CT154'!I$12=DULIEU!$AU58,DULIEU!$X58,"")</f>
        <v/>
      </c>
      <c r="J67" s="1143" t="str">
        <f>IF($M$3&amp;'CT154'!$C67&amp;'CT154'!$M$2&amp;'CT154'!J$12=DULIEU!$AU58,DULIEU!$X58,"")</f>
        <v/>
      </c>
      <c r="K67" s="1143" t="str">
        <f>IF($M$3&amp;'CT154'!$C67&amp;'CT154'!$M$2&amp;'CT154'!K$12=DULIEU!$AU58,DULIEU!$X58,"")</f>
        <v/>
      </c>
      <c r="L67" s="867" t="str">
        <f t="shared" si="2"/>
        <v/>
      </c>
    </row>
    <row r="68" spans="1:12" hidden="1">
      <c r="A68" s="345" t="str">
        <f t="shared" si="0"/>
        <v/>
      </c>
      <c r="B68" s="1143" t="str">
        <f>IF($M$2=DULIEU!$U59,DULIEU!$D59,"")</f>
        <v/>
      </c>
      <c r="C68" s="1143" t="str">
        <f>IF($M$2=DULIEU!$U59,DULIEU!$H59,"")</f>
        <v/>
      </c>
      <c r="D68" s="1143" t="str">
        <f>IF($M$2=DULIEU!$U59,DULIEU!$E59,"")</f>
        <v/>
      </c>
      <c r="E68" s="1143" t="str">
        <f>IF($M$2=DULIEU!$U59,DULIEU!$O59,"")</f>
        <v/>
      </c>
      <c r="F68" s="1143" t="str">
        <f>IF($M$2=DULIEU!$U59,DULIEU!$W59,"")</f>
        <v/>
      </c>
      <c r="G68" s="1148" t="str">
        <f t="shared" si="1"/>
        <v/>
      </c>
      <c r="H68" s="1143" t="str">
        <f>IF($M$3&amp;'CT154'!$C68&amp;'CT154'!$M$2&amp;'CT154'!H$12=DULIEU!$AU59,DULIEU!$X59,"")</f>
        <v/>
      </c>
      <c r="I68" s="1143" t="str">
        <f>IF($M$3&amp;'CT154'!$C68&amp;'CT154'!$M$2&amp;'CT154'!I$12=DULIEU!$AU59,DULIEU!$X59,"")</f>
        <v/>
      </c>
      <c r="J68" s="1143" t="str">
        <f>IF($M$3&amp;'CT154'!$C68&amp;'CT154'!$M$2&amp;'CT154'!J$12=DULIEU!$AU59,DULIEU!$X59,"")</f>
        <v/>
      </c>
      <c r="K68" s="1143" t="str">
        <f>IF($M$3&amp;'CT154'!$C68&amp;'CT154'!$M$2&amp;'CT154'!K$12=DULIEU!$AU59,DULIEU!$X59,"")</f>
        <v/>
      </c>
      <c r="L68" s="867" t="str">
        <f t="shared" si="2"/>
        <v/>
      </c>
    </row>
    <row r="69" spans="1:12" hidden="1">
      <c r="A69" s="345" t="str">
        <f t="shared" si="0"/>
        <v/>
      </c>
      <c r="B69" s="1143" t="str">
        <f>IF($M$2=DULIEU!$U60,DULIEU!$D60,"")</f>
        <v/>
      </c>
      <c r="C69" s="1143" t="str">
        <f>IF($M$2=DULIEU!$U60,DULIEU!$H60,"")</f>
        <v/>
      </c>
      <c r="D69" s="1143" t="str">
        <f>IF($M$2=DULIEU!$U60,DULIEU!$E60,"")</f>
        <v/>
      </c>
      <c r="E69" s="1143" t="str">
        <f>IF($M$2=DULIEU!$U60,DULIEU!$O60,"")</f>
        <v/>
      </c>
      <c r="F69" s="1143" t="str">
        <f>IF($M$2=DULIEU!$U60,DULIEU!$W60,"")</f>
        <v/>
      </c>
      <c r="G69" s="1148" t="str">
        <f t="shared" si="1"/>
        <v/>
      </c>
      <c r="H69" s="1143" t="str">
        <f>IF($M$3&amp;'CT154'!$C69&amp;'CT154'!$M$2&amp;'CT154'!H$12=DULIEU!$AU60,DULIEU!$X60,"")</f>
        <v/>
      </c>
      <c r="I69" s="1143" t="str">
        <f>IF($M$3&amp;'CT154'!$C69&amp;'CT154'!$M$2&amp;'CT154'!I$12=DULIEU!$AU60,DULIEU!$X60,"")</f>
        <v/>
      </c>
      <c r="J69" s="1143" t="str">
        <f>IF($M$3&amp;'CT154'!$C69&amp;'CT154'!$M$2&amp;'CT154'!J$12=DULIEU!$AU60,DULIEU!$X60,"")</f>
        <v/>
      </c>
      <c r="K69" s="1143" t="str">
        <f>IF($M$3&amp;'CT154'!$C69&amp;'CT154'!$M$2&amp;'CT154'!K$12=DULIEU!$AU60,DULIEU!$X60,"")</f>
        <v/>
      </c>
      <c r="L69" s="867" t="str">
        <f t="shared" si="2"/>
        <v/>
      </c>
    </row>
    <row r="70" spans="1:12" hidden="1">
      <c r="A70" s="345" t="str">
        <f t="shared" si="0"/>
        <v/>
      </c>
      <c r="B70" s="1143" t="str">
        <f>IF($M$2=DULIEU!$U61,DULIEU!$D61,"")</f>
        <v/>
      </c>
      <c r="C70" s="1143" t="str">
        <f>IF($M$2=DULIEU!$U61,DULIEU!$H61,"")</f>
        <v/>
      </c>
      <c r="D70" s="1143" t="str">
        <f>IF($M$2=DULIEU!$U61,DULIEU!$E61,"")</f>
        <v/>
      </c>
      <c r="E70" s="1143" t="str">
        <f>IF($M$2=DULIEU!$U61,DULIEU!$O61,"")</f>
        <v/>
      </c>
      <c r="F70" s="1143" t="str">
        <f>IF($M$2=DULIEU!$U61,DULIEU!$W61,"")</f>
        <v/>
      </c>
      <c r="G70" s="1148" t="str">
        <f t="shared" si="1"/>
        <v/>
      </c>
      <c r="H70" s="1143" t="str">
        <f>IF($M$3&amp;'CT154'!$C70&amp;'CT154'!$M$2&amp;'CT154'!H$12=DULIEU!$AU61,DULIEU!$X61,"")</f>
        <v/>
      </c>
      <c r="I70" s="1143" t="str">
        <f>IF($M$3&amp;'CT154'!$C70&amp;'CT154'!$M$2&amp;'CT154'!I$12=DULIEU!$AU61,DULIEU!$X61,"")</f>
        <v/>
      </c>
      <c r="J70" s="1143" t="str">
        <f>IF($M$3&amp;'CT154'!$C70&amp;'CT154'!$M$2&amp;'CT154'!J$12=DULIEU!$AU61,DULIEU!$X61,"")</f>
        <v/>
      </c>
      <c r="K70" s="1143" t="str">
        <f>IF($M$3&amp;'CT154'!$C70&amp;'CT154'!$M$2&amp;'CT154'!K$12=DULIEU!$AU61,DULIEU!$X61,"")</f>
        <v/>
      </c>
      <c r="L70" s="867" t="str">
        <f t="shared" si="2"/>
        <v/>
      </c>
    </row>
    <row r="71" spans="1:12" hidden="1">
      <c r="A71" s="345" t="str">
        <f t="shared" si="0"/>
        <v/>
      </c>
      <c r="B71" s="1143" t="str">
        <f>IF($M$2=DULIEU!$U62,DULIEU!$D62,"")</f>
        <v/>
      </c>
      <c r="C71" s="1143" t="str">
        <f>IF($M$2=DULIEU!$U62,DULIEU!$H62,"")</f>
        <v/>
      </c>
      <c r="D71" s="1143" t="str">
        <f>IF($M$2=DULIEU!$U62,DULIEU!$E62,"")</f>
        <v/>
      </c>
      <c r="E71" s="1143" t="str">
        <f>IF($M$2=DULIEU!$U62,DULIEU!$O62,"")</f>
        <v/>
      </c>
      <c r="F71" s="1143" t="str">
        <f>IF($M$2=DULIEU!$U62,DULIEU!$W62,"")</f>
        <v/>
      </c>
      <c r="G71" s="1148" t="str">
        <f t="shared" si="1"/>
        <v/>
      </c>
      <c r="H71" s="1143" t="str">
        <f>IF($M$3&amp;'CT154'!$C71&amp;'CT154'!$M$2&amp;'CT154'!H$12=DULIEU!$AU62,DULIEU!$X62,"")</f>
        <v/>
      </c>
      <c r="I71" s="1143" t="str">
        <f>IF($M$3&amp;'CT154'!$C71&amp;'CT154'!$M$2&amp;'CT154'!I$12=DULIEU!$AU62,DULIEU!$X62,"")</f>
        <v/>
      </c>
      <c r="J71" s="1143" t="str">
        <f>IF($M$3&amp;'CT154'!$C71&amp;'CT154'!$M$2&amp;'CT154'!J$12=DULIEU!$AU62,DULIEU!$X62,"")</f>
        <v/>
      </c>
      <c r="K71" s="1143" t="str">
        <f>IF($M$3&amp;'CT154'!$C71&amp;'CT154'!$M$2&amp;'CT154'!K$12=DULIEU!$AU62,DULIEU!$X62,"")</f>
        <v/>
      </c>
      <c r="L71" s="867" t="str">
        <f t="shared" si="2"/>
        <v/>
      </c>
    </row>
    <row r="72" spans="1:12" hidden="1">
      <c r="A72" s="345" t="str">
        <f t="shared" si="0"/>
        <v/>
      </c>
      <c r="B72" s="1143" t="str">
        <f>IF($M$2=DULIEU!$U63,DULIEU!$D63,"")</f>
        <v/>
      </c>
      <c r="C72" s="1143" t="str">
        <f>IF($M$2=DULIEU!$U63,DULIEU!$H63,"")</f>
        <v/>
      </c>
      <c r="D72" s="1143" t="str">
        <f>IF($M$2=DULIEU!$U63,DULIEU!$E63,"")</f>
        <v/>
      </c>
      <c r="E72" s="1143" t="str">
        <f>IF($M$2=DULIEU!$U63,DULIEU!$O63,"")</f>
        <v/>
      </c>
      <c r="F72" s="1143" t="str">
        <f>IF($M$2=DULIEU!$U63,DULIEU!$W63,"")</f>
        <v/>
      </c>
      <c r="G72" s="1148" t="str">
        <f t="shared" si="1"/>
        <v/>
      </c>
      <c r="H72" s="1143" t="str">
        <f>IF($M$3&amp;'CT154'!$C72&amp;'CT154'!$M$2&amp;'CT154'!H$12=DULIEU!$AU63,DULIEU!$X63,"")</f>
        <v/>
      </c>
      <c r="I72" s="1143" t="str">
        <f>IF($M$3&amp;'CT154'!$C72&amp;'CT154'!$M$2&amp;'CT154'!I$12=DULIEU!$AU63,DULIEU!$X63,"")</f>
        <v/>
      </c>
      <c r="J72" s="1143" t="str">
        <f>IF($M$3&amp;'CT154'!$C72&amp;'CT154'!$M$2&amp;'CT154'!J$12=DULIEU!$AU63,DULIEU!$X63,"")</f>
        <v/>
      </c>
      <c r="K72" s="1143" t="str">
        <f>IF($M$3&amp;'CT154'!$C72&amp;'CT154'!$M$2&amp;'CT154'!K$12=DULIEU!$AU63,DULIEU!$X63,"")</f>
        <v/>
      </c>
      <c r="L72" s="867" t="str">
        <f t="shared" si="2"/>
        <v/>
      </c>
    </row>
    <row r="73" spans="1:12" hidden="1">
      <c r="A73" s="345" t="str">
        <f t="shared" si="0"/>
        <v/>
      </c>
      <c r="B73" s="1143" t="str">
        <f>IF($M$2=DULIEU!$U64,DULIEU!$D64,"")</f>
        <v/>
      </c>
      <c r="C73" s="1143" t="str">
        <f>IF($M$2=DULIEU!$U64,DULIEU!$H64,"")</f>
        <v/>
      </c>
      <c r="D73" s="1143" t="str">
        <f>IF($M$2=DULIEU!$U64,DULIEU!$E64,"")</f>
        <v/>
      </c>
      <c r="E73" s="1143" t="str">
        <f>IF($M$2=DULIEU!$U64,DULIEU!$O64,"")</f>
        <v/>
      </c>
      <c r="F73" s="1143" t="str">
        <f>IF($M$2=DULIEU!$U64,DULIEU!$W64,"")</f>
        <v/>
      </c>
      <c r="G73" s="1148" t="str">
        <f t="shared" si="1"/>
        <v/>
      </c>
      <c r="H73" s="1143" t="str">
        <f>IF($M$3&amp;'CT154'!$C73&amp;'CT154'!$M$2&amp;'CT154'!H$12=DULIEU!$AU64,DULIEU!$X64,"")</f>
        <v/>
      </c>
      <c r="I73" s="1143" t="str">
        <f>IF($M$3&amp;'CT154'!$C73&amp;'CT154'!$M$2&amp;'CT154'!I$12=DULIEU!$AU64,DULIEU!$X64,"")</f>
        <v/>
      </c>
      <c r="J73" s="1143" t="str">
        <f>IF($M$3&amp;'CT154'!$C73&amp;'CT154'!$M$2&amp;'CT154'!J$12=DULIEU!$AU64,DULIEU!$X64,"")</f>
        <v/>
      </c>
      <c r="K73" s="1143" t="str">
        <f>IF($M$3&amp;'CT154'!$C73&amp;'CT154'!$M$2&amp;'CT154'!K$12=DULIEU!$AU64,DULIEU!$X64,"")</f>
        <v/>
      </c>
      <c r="L73" s="867" t="str">
        <f t="shared" si="2"/>
        <v/>
      </c>
    </row>
    <row r="74" spans="1:12" hidden="1">
      <c r="A74" s="345" t="str">
        <f t="shared" si="0"/>
        <v/>
      </c>
      <c r="B74" s="1143" t="str">
        <f>IF($M$2=DULIEU!$U65,DULIEU!$D65,"")</f>
        <v/>
      </c>
      <c r="C74" s="1143" t="str">
        <f>IF($M$2=DULIEU!$U65,DULIEU!$H65,"")</f>
        <v/>
      </c>
      <c r="D74" s="1143" t="str">
        <f>IF($M$2=DULIEU!$U65,DULIEU!$E65,"")</f>
        <v/>
      </c>
      <c r="E74" s="1143" t="str">
        <f>IF($M$2=DULIEU!$U65,DULIEU!$O65,"")</f>
        <v/>
      </c>
      <c r="F74" s="1143" t="str">
        <f>IF($M$2=DULIEU!$U65,DULIEU!$W65,"")</f>
        <v/>
      </c>
      <c r="G74" s="1148" t="str">
        <f t="shared" si="1"/>
        <v/>
      </c>
      <c r="H74" s="1143" t="str">
        <f>IF($M$3&amp;'CT154'!$C74&amp;'CT154'!$M$2&amp;'CT154'!H$12=DULIEU!$AU65,DULIEU!$X65,"")</f>
        <v/>
      </c>
      <c r="I74" s="1143" t="str">
        <f>IF($M$3&amp;'CT154'!$C74&amp;'CT154'!$M$2&amp;'CT154'!I$12=DULIEU!$AU65,DULIEU!$X65,"")</f>
        <v/>
      </c>
      <c r="J74" s="1143" t="str">
        <f>IF($M$3&amp;'CT154'!$C74&amp;'CT154'!$M$2&amp;'CT154'!J$12=DULIEU!$AU65,DULIEU!$X65,"")</f>
        <v/>
      </c>
      <c r="K74" s="1143" t="str">
        <f>IF($M$3&amp;'CT154'!$C74&amp;'CT154'!$M$2&amp;'CT154'!K$12=DULIEU!$AU65,DULIEU!$X65,"")</f>
        <v/>
      </c>
      <c r="L74" s="867" t="str">
        <f t="shared" si="2"/>
        <v/>
      </c>
    </row>
    <row r="75" spans="1:12" hidden="1">
      <c r="A75" s="345" t="str">
        <f t="shared" si="0"/>
        <v/>
      </c>
      <c r="B75" s="1143" t="str">
        <f>IF($M$2=DULIEU!$U66,DULIEU!$D66,"")</f>
        <v/>
      </c>
      <c r="C75" s="1143" t="str">
        <f>IF($M$2=DULIEU!$U66,DULIEU!$H66,"")</f>
        <v/>
      </c>
      <c r="D75" s="1143" t="str">
        <f>IF($M$2=DULIEU!$U66,DULIEU!$E66,"")</f>
        <v/>
      </c>
      <c r="E75" s="1143" t="str">
        <f>IF($M$2=DULIEU!$U66,DULIEU!$O66,"")</f>
        <v/>
      </c>
      <c r="F75" s="1143" t="str">
        <f>IF($M$2=DULIEU!$U66,DULIEU!$W66,"")</f>
        <v/>
      </c>
      <c r="G75" s="1148" t="str">
        <f t="shared" si="1"/>
        <v/>
      </c>
      <c r="H75" s="1143" t="str">
        <f>IF($M$3&amp;'CT154'!$C75&amp;'CT154'!$M$2&amp;'CT154'!H$12=DULIEU!$AU66,DULIEU!$X66,"")</f>
        <v/>
      </c>
      <c r="I75" s="1143" t="str">
        <f>IF($M$3&amp;'CT154'!$C75&amp;'CT154'!$M$2&amp;'CT154'!I$12=DULIEU!$AU66,DULIEU!$X66,"")</f>
        <v/>
      </c>
      <c r="J75" s="1143" t="str">
        <f>IF($M$3&amp;'CT154'!$C75&amp;'CT154'!$M$2&amp;'CT154'!J$12=DULIEU!$AU66,DULIEU!$X66,"")</f>
        <v/>
      </c>
      <c r="K75" s="1143" t="str">
        <f>IF($M$3&amp;'CT154'!$C75&amp;'CT154'!$M$2&amp;'CT154'!K$12=DULIEU!$AU66,DULIEU!$X66,"")</f>
        <v/>
      </c>
      <c r="L75" s="867" t="str">
        <f t="shared" si="2"/>
        <v/>
      </c>
    </row>
    <row r="76" spans="1:12" hidden="1">
      <c r="A76" s="345" t="str">
        <f t="shared" si="0"/>
        <v/>
      </c>
      <c r="B76" s="1143" t="str">
        <f>IF($M$2=DULIEU!$U67,DULIEU!$D67,"")</f>
        <v/>
      </c>
      <c r="C76" s="1143" t="str">
        <f>IF($M$2=DULIEU!$U67,DULIEU!$H67,"")</f>
        <v/>
      </c>
      <c r="D76" s="1143" t="str">
        <f>IF($M$2=DULIEU!$U67,DULIEU!$E67,"")</f>
        <v/>
      </c>
      <c r="E76" s="1143" t="str">
        <f>IF($M$2=DULIEU!$U67,DULIEU!$O67,"")</f>
        <v/>
      </c>
      <c r="F76" s="1143" t="str">
        <f>IF($M$2=DULIEU!$U67,DULIEU!$W67,"")</f>
        <v/>
      </c>
      <c r="G76" s="1148" t="str">
        <f t="shared" si="1"/>
        <v/>
      </c>
      <c r="H76" s="1143" t="str">
        <f>IF($M$3&amp;'CT154'!$C76&amp;'CT154'!$M$2&amp;'CT154'!H$12=DULIEU!$AU67,DULIEU!$X67,"")</f>
        <v/>
      </c>
      <c r="I76" s="1143" t="str">
        <f>IF($M$3&amp;'CT154'!$C76&amp;'CT154'!$M$2&amp;'CT154'!I$12=DULIEU!$AU67,DULIEU!$X67,"")</f>
        <v/>
      </c>
      <c r="J76" s="1143" t="str">
        <f>IF($M$3&amp;'CT154'!$C76&amp;'CT154'!$M$2&amp;'CT154'!J$12=DULIEU!$AU67,DULIEU!$X67,"")</f>
        <v/>
      </c>
      <c r="K76" s="1143" t="str">
        <f>IF($M$3&amp;'CT154'!$C76&amp;'CT154'!$M$2&amp;'CT154'!K$12=DULIEU!$AU67,DULIEU!$X67,"")</f>
        <v/>
      </c>
      <c r="L76" s="867" t="str">
        <f t="shared" si="2"/>
        <v/>
      </c>
    </row>
    <row r="77" spans="1:12" s="421" customFormat="1" ht="12.75" hidden="1">
      <c r="A77" s="421" t="str">
        <f t="shared" si="0"/>
        <v/>
      </c>
      <c r="B77" s="1143" t="str">
        <f>IF($M$2=DULIEU!$U68,DULIEU!$D68,"")</f>
        <v/>
      </c>
      <c r="C77" s="1143" t="str">
        <f>IF($M$2=DULIEU!$U68,DULIEU!$H68,"")</f>
        <v/>
      </c>
      <c r="D77" s="1143" t="str">
        <f>IF($M$2=DULIEU!$U68,DULIEU!$E68,"")</f>
        <v/>
      </c>
      <c r="E77" s="1143" t="str">
        <f>IF($M$2=DULIEU!$U68,DULIEU!$O68,"")</f>
        <v/>
      </c>
      <c r="F77" s="1143" t="str">
        <f>IF($M$2=DULIEU!$U68,DULIEU!$W68,"")</f>
        <v/>
      </c>
      <c r="G77" s="1144" t="str">
        <f t="shared" si="1"/>
        <v/>
      </c>
      <c r="H77" s="1144" t="str">
        <f>IF($M$3&amp;'CT154'!$C77&amp;'CT154'!$M$2&amp;'CT154'!H$12=DULIEU!$AU68,DULIEU!$X68,"")</f>
        <v/>
      </c>
      <c r="I77" s="1144" t="str">
        <f>IF($M$3&amp;'CT154'!$C77&amp;'CT154'!$M$2&amp;'CT154'!I$12=DULIEU!$AU68,DULIEU!$X68,"")</f>
        <v/>
      </c>
      <c r="J77" s="1144" t="str">
        <f>IF($M$3&amp;'CT154'!$C77&amp;'CT154'!$M$2&amp;'CT154'!J$12=DULIEU!$AU68,DULIEU!$X68,"")</f>
        <v/>
      </c>
      <c r="K77" s="1144" t="str">
        <f>IF($M$3&amp;'CT154'!$C77&amp;'CT154'!$M$2&amp;'CT154'!K$12=DULIEU!$AU68,DULIEU!$X68,"")</f>
        <v/>
      </c>
      <c r="L77" s="867" t="str">
        <f t="shared" si="2"/>
        <v/>
      </c>
    </row>
    <row r="78" spans="1:12" hidden="1">
      <c r="A78" s="345" t="str">
        <f t="shared" si="0"/>
        <v/>
      </c>
      <c r="B78" s="1143" t="str">
        <f>IF($M$2=DULIEU!$U69,DULIEU!$D69,"")</f>
        <v/>
      </c>
      <c r="C78" s="1143" t="str">
        <f>IF($M$2=DULIEU!$U69,DULIEU!$H69,"")</f>
        <v/>
      </c>
      <c r="D78" s="1143" t="str">
        <f>IF($M$2=DULIEU!$U69,DULIEU!$E69,"")</f>
        <v/>
      </c>
      <c r="E78" s="1143" t="str">
        <f>IF($M$2=DULIEU!$U69,DULIEU!$O69,"")</f>
        <v/>
      </c>
      <c r="F78" s="1143" t="str">
        <f>IF($M$2=DULIEU!$U69,DULIEU!$W69,"")</f>
        <v/>
      </c>
      <c r="G78" s="1148" t="str">
        <f t="shared" si="1"/>
        <v/>
      </c>
      <c r="H78" s="1143" t="str">
        <f>IF($M$3&amp;'CT154'!$C78&amp;'CT154'!$M$2&amp;'CT154'!H$12=DULIEU!$AU69,DULIEU!$X69,"")</f>
        <v/>
      </c>
      <c r="I78" s="1143" t="str">
        <f>IF($M$3&amp;'CT154'!$C78&amp;'CT154'!$M$2&amp;'CT154'!I$12=DULIEU!$AU69,DULIEU!$X69,"")</f>
        <v/>
      </c>
      <c r="J78" s="1143" t="str">
        <f>IF($M$3&amp;'CT154'!$C78&amp;'CT154'!$M$2&amp;'CT154'!J$12=DULIEU!$AU69,DULIEU!$X69,"")</f>
        <v/>
      </c>
      <c r="K78" s="1143" t="str">
        <f>IF($M$3&amp;'CT154'!$C78&amp;'CT154'!$M$2&amp;'CT154'!K$12=DULIEU!$AU69,DULIEU!$X69,"")</f>
        <v/>
      </c>
      <c r="L78" s="867" t="str">
        <f t="shared" si="2"/>
        <v/>
      </c>
    </row>
    <row r="79" spans="1:12" hidden="1">
      <c r="A79" s="345" t="str">
        <f t="shared" si="0"/>
        <v/>
      </c>
      <c r="B79" s="1143" t="str">
        <f>IF($M$2=DULIEU!$U70,DULIEU!$D70,"")</f>
        <v/>
      </c>
      <c r="C79" s="1143" t="str">
        <f>IF($M$2=DULIEU!$U70,DULIEU!$H70,"")</f>
        <v/>
      </c>
      <c r="D79" s="1143" t="str">
        <f>IF($M$2=DULIEU!$U70,DULIEU!$E70,"")</f>
        <v/>
      </c>
      <c r="E79" s="1143" t="str">
        <f>IF($M$2=DULIEU!$U70,DULIEU!$O70,"")</f>
        <v/>
      </c>
      <c r="F79" s="1143" t="str">
        <f>IF($M$2=DULIEU!$U70,DULIEU!$W70,"")</f>
        <v/>
      </c>
      <c r="G79" s="1148" t="str">
        <f t="shared" si="1"/>
        <v/>
      </c>
      <c r="H79" s="1143" t="str">
        <f>IF($M$3&amp;'CT154'!$C79&amp;'CT154'!$M$2&amp;'CT154'!H$12=DULIEU!$AU70,DULIEU!$X70,"")</f>
        <v/>
      </c>
      <c r="I79" s="1143" t="str">
        <f>IF($M$3&amp;'CT154'!$C79&amp;'CT154'!$M$2&amp;'CT154'!I$12=DULIEU!$AU70,DULIEU!$X70,"")</f>
        <v/>
      </c>
      <c r="J79" s="1143" t="str">
        <f>IF($M$3&amp;'CT154'!$C79&amp;'CT154'!$M$2&amp;'CT154'!J$12=DULIEU!$AU70,DULIEU!$X70,"")</f>
        <v/>
      </c>
      <c r="K79" s="1143" t="str">
        <f>IF($M$3&amp;'CT154'!$C79&amp;'CT154'!$M$2&amp;'CT154'!K$12=DULIEU!$AU70,DULIEU!$X70,"")</f>
        <v/>
      </c>
      <c r="L79" s="867" t="str">
        <f t="shared" si="2"/>
        <v/>
      </c>
    </row>
    <row r="80" spans="1:12" hidden="1">
      <c r="A80" s="345" t="str">
        <f t="shared" si="0"/>
        <v/>
      </c>
      <c r="B80" s="1143" t="str">
        <f>IF($M$2=DULIEU!$U71,DULIEU!$D71,"")</f>
        <v/>
      </c>
      <c r="C80" s="1143" t="str">
        <f>IF($M$2=DULIEU!$U71,DULIEU!$H71,"")</f>
        <v/>
      </c>
      <c r="D80" s="1143" t="str">
        <f>IF($M$2=DULIEU!$U71,DULIEU!$E71,"")</f>
        <v/>
      </c>
      <c r="E80" s="1143" t="str">
        <f>IF($M$2=DULIEU!$U71,DULIEU!$O71,"")</f>
        <v/>
      </c>
      <c r="F80" s="1143" t="str">
        <f>IF($M$2=DULIEU!$U71,DULIEU!$W71,"")</f>
        <v/>
      </c>
      <c r="G80" s="1148" t="str">
        <f t="shared" si="1"/>
        <v/>
      </c>
      <c r="H80" s="1143" t="str">
        <f>IF($M$3&amp;'CT154'!$C80&amp;'CT154'!$M$2&amp;'CT154'!H$12=DULIEU!$AU71,DULIEU!$X71,"")</f>
        <v/>
      </c>
      <c r="I80" s="1143" t="str">
        <f>IF($M$3&amp;'CT154'!$C80&amp;'CT154'!$M$2&amp;'CT154'!I$12=DULIEU!$AU71,DULIEU!$X71,"")</f>
        <v/>
      </c>
      <c r="J80" s="1143" t="str">
        <f>IF($M$3&amp;'CT154'!$C80&amp;'CT154'!$M$2&amp;'CT154'!J$12=DULIEU!$AU71,DULIEU!$X71,"")</f>
        <v/>
      </c>
      <c r="K80" s="1143" t="str">
        <f>IF($M$3&amp;'CT154'!$C80&amp;'CT154'!$M$2&amp;'CT154'!K$12=DULIEU!$AU71,DULIEU!$X71,"")</f>
        <v/>
      </c>
      <c r="L80" s="867" t="str">
        <f t="shared" si="2"/>
        <v/>
      </c>
    </row>
    <row r="81" spans="1:12" hidden="1">
      <c r="A81" s="345" t="str">
        <f t="shared" ref="A81:A144" si="3">IF($B81&lt;&gt;"",MONTH($B81),"")</f>
        <v/>
      </c>
      <c r="B81" s="1143" t="str">
        <f>IF($M$2=DULIEU!$U72,DULIEU!$D72,"")</f>
        <v/>
      </c>
      <c r="C81" s="1143" t="str">
        <f>IF($M$2=DULIEU!$U72,DULIEU!$H72,"")</f>
        <v/>
      </c>
      <c r="D81" s="1143" t="str">
        <f>IF($M$2=DULIEU!$U72,DULIEU!$E72,"")</f>
        <v/>
      </c>
      <c r="E81" s="1143" t="str">
        <f>IF($M$2=DULIEU!$U72,DULIEU!$O72,"")</f>
        <v/>
      </c>
      <c r="F81" s="1143" t="str">
        <f>IF($M$2=DULIEU!$U72,DULIEU!$W72,"")</f>
        <v/>
      </c>
      <c r="G81" s="1148" t="str">
        <f t="shared" ref="G81:G144" si="4">IF(AND($H81="",$I81="",$J81="",$K81=""),"",SUM(H81:K81))</f>
        <v/>
      </c>
      <c r="H81" s="1143" t="str">
        <f>IF($M$3&amp;'CT154'!$C81&amp;'CT154'!$M$2&amp;'CT154'!H$12=DULIEU!$AU72,DULIEU!$X72,"")</f>
        <v/>
      </c>
      <c r="I81" s="1143" t="str">
        <f>IF($M$3&amp;'CT154'!$C81&amp;'CT154'!$M$2&amp;'CT154'!I$12=DULIEU!$AU72,DULIEU!$X72,"")</f>
        <v/>
      </c>
      <c r="J81" s="1143" t="str">
        <f>IF($M$3&amp;'CT154'!$C81&amp;'CT154'!$M$2&amp;'CT154'!J$12=DULIEU!$AU72,DULIEU!$X72,"")</f>
        <v/>
      </c>
      <c r="K81" s="1143" t="str">
        <f>IF($M$3&amp;'CT154'!$C81&amp;'CT154'!$M$2&amp;'CT154'!K$12=DULIEU!$AU72,DULIEU!$X72,"")</f>
        <v/>
      </c>
      <c r="L81" s="867" t="str">
        <f t="shared" ref="L81:L144" si="5">IF($G81="","","x")</f>
        <v/>
      </c>
    </row>
    <row r="82" spans="1:12" hidden="1">
      <c r="A82" s="345" t="str">
        <f t="shared" si="3"/>
        <v/>
      </c>
      <c r="B82" s="1143" t="str">
        <f>IF($M$2=DULIEU!$U73,DULIEU!$D73,"")</f>
        <v/>
      </c>
      <c r="C82" s="1143" t="str">
        <f>IF($M$2=DULIEU!$U73,DULIEU!$H73,"")</f>
        <v/>
      </c>
      <c r="D82" s="1143" t="str">
        <f>IF($M$2=DULIEU!$U73,DULIEU!$E73,"")</f>
        <v/>
      </c>
      <c r="E82" s="1143" t="str">
        <f>IF($M$2=DULIEU!$U73,DULIEU!$O73,"")</f>
        <v/>
      </c>
      <c r="F82" s="1143" t="str">
        <f>IF($M$2=DULIEU!$U73,DULIEU!$W73,"")</f>
        <v/>
      </c>
      <c r="G82" s="1148" t="str">
        <f t="shared" si="4"/>
        <v/>
      </c>
      <c r="H82" s="1143" t="str">
        <f>IF($M$3&amp;'CT154'!$C82&amp;'CT154'!$M$2&amp;'CT154'!H$12=DULIEU!$AU73,DULIEU!$X73,"")</f>
        <v/>
      </c>
      <c r="I82" s="1143" t="str">
        <f>IF($M$3&amp;'CT154'!$C82&amp;'CT154'!$M$2&amp;'CT154'!I$12=DULIEU!$AU73,DULIEU!$X73,"")</f>
        <v/>
      </c>
      <c r="J82" s="1143" t="str">
        <f>IF($M$3&amp;'CT154'!$C82&amp;'CT154'!$M$2&amp;'CT154'!J$12=DULIEU!$AU73,DULIEU!$X73,"")</f>
        <v/>
      </c>
      <c r="K82" s="1143" t="str">
        <f>IF($M$3&amp;'CT154'!$C82&amp;'CT154'!$M$2&amp;'CT154'!K$12=DULIEU!$AU73,DULIEU!$X73,"")</f>
        <v/>
      </c>
      <c r="L82" s="867" t="str">
        <f t="shared" si="5"/>
        <v/>
      </c>
    </row>
    <row r="83" spans="1:12" hidden="1">
      <c r="A83" s="345" t="str">
        <f t="shared" si="3"/>
        <v/>
      </c>
      <c r="B83" s="1143" t="str">
        <f>IF($M$2=DULIEU!$U74,DULIEU!$D74,"")</f>
        <v/>
      </c>
      <c r="C83" s="1143" t="str">
        <f>IF($M$2=DULIEU!$U74,DULIEU!$H74,"")</f>
        <v/>
      </c>
      <c r="D83" s="1143" t="str">
        <f>IF($M$2=DULIEU!$U74,DULIEU!$E74,"")</f>
        <v/>
      </c>
      <c r="E83" s="1143" t="str">
        <f>IF($M$2=DULIEU!$U74,DULIEU!$O74,"")</f>
        <v/>
      </c>
      <c r="F83" s="1143" t="str">
        <f>IF($M$2=DULIEU!$U74,DULIEU!$W74,"")</f>
        <v/>
      </c>
      <c r="G83" s="1148" t="str">
        <f t="shared" si="4"/>
        <v/>
      </c>
      <c r="H83" s="1143" t="str">
        <f>IF($M$3&amp;'CT154'!$C83&amp;'CT154'!$M$2&amp;'CT154'!H$12=DULIEU!$AU74,DULIEU!$X74,"")</f>
        <v/>
      </c>
      <c r="I83" s="1143" t="str">
        <f>IF($M$3&amp;'CT154'!$C83&amp;'CT154'!$M$2&amp;'CT154'!I$12=DULIEU!$AU74,DULIEU!$X74,"")</f>
        <v/>
      </c>
      <c r="J83" s="1143" t="str">
        <f>IF($M$3&amp;'CT154'!$C83&amp;'CT154'!$M$2&amp;'CT154'!J$12=DULIEU!$AU74,DULIEU!$X74,"")</f>
        <v/>
      </c>
      <c r="K83" s="1143" t="str">
        <f>IF($M$3&amp;'CT154'!$C83&amp;'CT154'!$M$2&amp;'CT154'!K$12=DULIEU!$AU74,DULIEU!$X74,"")</f>
        <v/>
      </c>
      <c r="L83" s="867" t="str">
        <f t="shared" si="5"/>
        <v/>
      </c>
    </row>
    <row r="84" spans="1:12" hidden="1">
      <c r="A84" s="345" t="str">
        <f t="shared" si="3"/>
        <v/>
      </c>
      <c r="B84" s="1143" t="str">
        <f>IF($M$2=DULIEU!$U75,DULIEU!$D75,"")</f>
        <v/>
      </c>
      <c r="C84" s="1143" t="str">
        <f>IF($M$2=DULIEU!$U75,DULIEU!$H75,"")</f>
        <v/>
      </c>
      <c r="D84" s="1143" t="str">
        <f>IF($M$2=DULIEU!$U75,DULIEU!$E75,"")</f>
        <v/>
      </c>
      <c r="E84" s="1143" t="str">
        <f>IF($M$2=DULIEU!$U75,DULIEU!$O75,"")</f>
        <v/>
      </c>
      <c r="F84" s="1143" t="str">
        <f>IF($M$2=DULIEU!$U75,DULIEU!$W75,"")</f>
        <v/>
      </c>
      <c r="G84" s="1148" t="str">
        <f t="shared" si="4"/>
        <v/>
      </c>
      <c r="H84" s="1143" t="str">
        <f>IF($M$3&amp;'CT154'!$C84&amp;'CT154'!$M$2&amp;'CT154'!H$12=DULIEU!$AU75,DULIEU!$X75,"")</f>
        <v/>
      </c>
      <c r="I84" s="1143" t="str">
        <f>IF($M$3&amp;'CT154'!$C84&amp;'CT154'!$M$2&amp;'CT154'!I$12=DULIEU!$AU75,DULIEU!$X75,"")</f>
        <v/>
      </c>
      <c r="J84" s="1143" t="str">
        <f>IF($M$3&amp;'CT154'!$C84&amp;'CT154'!$M$2&amp;'CT154'!J$12=DULIEU!$AU75,DULIEU!$X75,"")</f>
        <v/>
      </c>
      <c r="K84" s="1143" t="str">
        <f>IF($M$3&amp;'CT154'!$C84&amp;'CT154'!$M$2&amp;'CT154'!K$12=DULIEU!$AU75,DULIEU!$X75,"")</f>
        <v/>
      </c>
      <c r="L84" s="867" t="str">
        <f t="shared" si="5"/>
        <v/>
      </c>
    </row>
    <row r="85" spans="1:12" hidden="1">
      <c r="A85" s="345" t="str">
        <f t="shared" si="3"/>
        <v/>
      </c>
      <c r="B85" s="1143" t="str">
        <f>IF($M$2=DULIEU!$U76,DULIEU!$D76,"")</f>
        <v/>
      </c>
      <c r="C85" s="1143" t="str">
        <f>IF($M$2=DULIEU!$U76,DULIEU!$H76,"")</f>
        <v/>
      </c>
      <c r="D85" s="1143" t="str">
        <f>IF($M$2=DULIEU!$U76,DULIEU!$E76,"")</f>
        <v/>
      </c>
      <c r="E85" s="1143" t="str">
        <f>IF($M$2=DULIEU!$U76,DULIEU!$O76,"")</f>
        <v/>
      </c>
      <c r="F85" s="1143" t="str">
        <f>IF($M$2=DULIEU!$U76,DULIEU!$W76,"")</f>
        <v/>
      </c>
      <c r="G85" s="1148" t="str">
        <f t="shared" si="4"/>
        <v/>
      </c>
      <c r="H85" s="1143" t="str">
        <f>IF($M$3&amp;'CT154'!$C85&amp;'CT154'!$M$2&amp;'CT154'!H$12=DULIEU!$AU76,DULIEU!$X76,"")</f>
        <v/>
      </c>
      <c r="I85" s="1143" t="str">
        <f>IF($M$3&amp;'CT154'!$C85&amp;'CT154'!$M$2&amp;'CT154'!I$12=DULIEU!$AU76,DULIEU!$X76,"")</f>
        <v/>
      </c>
      <c r="J85" s="1143" t="str">
        <f>IF($M$3&amp;'CT154'!$C85&amp;'CT154'!$M$2&amp;'CT154'!J$12=DULIEU!$AU76,DULIEU!$X76,"")</f>
        <v/>
      </c>
      <c r="K85" s="1143" t="str">
        <f>IF($M$3&amp;'CT154'!$C85&amp;'CT154'!$M$2&amp;'CT154'!K$12=DULIEU!$AU76,DULIEU!$X76,"")</f>
        <v/>
      </c>
      <c r="L85" s="867" t="str">
        <f t="shared" si="5"/>
        <v/>
      </c>
    </row>
    <row r="86" spans="1:12" hidden="1">
      <c r="A86" s="345" t="str">
        <f t="shared" si="3"/>
        <v/>
      </c>
      <c r="B86" s="1143" t="str">
        <f>IF($M$2=DULIEU!$U77,DULIEU!$D77,"")</f>
        <v/>
      </c>
      <c r="C86" s="1143" t="str">
        <f>IF($M$2=DULIEU!$U77,DULIEU!$H77,"")</f>
        <v/>
      </c>
      <c r="D86" s="1143" t="str">
        <f>IF($M$2=DULIEU!$U77,DULIEU!$E77,"")</f>
        <v/>
      </c>
      <c r="E86" s="1143" t="str">
        <f>IF($M$2=DULIEU!$U77,DULIEU!$O77,"")</f>
        <v/>
      </c>
      <c r="F86" s="1143" t="str">
        <f>IF($M$2=DULIEU!$U77,DULIEU!$W77,"")</f>
        <v/>
      </c>
      <c r="G86" s="1148" t="str">
        <f t="shared" si="4"/>
        <v/>
      </c>
      <c r="H86" s="1143" t="str">
        <f>IF($M$3&amp;'CT154'!$C86&amp;'CT154'!$M$2&amp;'CT154'!H$12=DULIEU!$AU77,DULIEU!$X77,"")</f>
        <v/>
      </c>
      <c r="I86" s="1143" t="str">
        <f>IF($M$3&amp;'CT154'!$C86&amp;'CT154'!$M$2&amp;'CT154'!I$12=DULIEU!$AU77,DULIEU!$X77,"")</f>
        <v/>
      </c>
      <c r="J86" s="1143" t="str">
        <f>IF($M$3&amp;'CT154'!$C86&amp;'CT154'!$M$2&amp;'CT154'!J$12=DULIEU!$AU77,DULIEU!$X77,"")</f>
        <v/>
      </c>
      <c r="K86" s="1143" t="str">
        <f>IF($M$3&amp;'CT154'!$C86&amp;'CT154'!$M$2&amp;'CT154'!K$12=DULIEU!$AU77,DULIEU!$X77,"")</f>
        <v/>
      </c>
      <c r="L86" s="867" t="str">
        <f t="shared" si="5"/>
        <v/>
      </c>
    </row>
    <row r="87" spans="1:12" hidden="1">
      <c r="A87" s="345" t="str">
        <f t="shared" si="3"/>
        <v/>
      </c>
      <c r="B87" s="1143" t="str">
        <f>IF($M$2=DULIEU!$U78,DULIEU!$D78,"")</f>
        <v/>
      </c>
      <c r="C87" s="1143" t="str">
        <f>IF($M$2=DULIEU!$U78,DULIEU!$H78,"")</f>
        <v/>
      </c>
      <c r="D87" s="1143" t="str">
        <f>IF($M$2=DULIEU!$U78,DULIEU!$E78,"")</f>
        <v/>
      </c>
      <c r="E87" s="1143" t="str">
        <f>IF($M$2=DULIEU!$U78,DULIEU!$O78,"")</f>
        <v/>
      </c>
      <c r="F87" s="1143" t="str">
        <f>IF($M$2=DULIEU!$U78,DULIEU!$W78,"")</f>
        <v/>
      </c>
      <c r="G87" s="1148" t="str">
        <f t="shared" si="4"/>
        <v/>
      </c>
      <c r="H87" s="1143" t="str">
        <f>IF($M$3&amp;'CT154'!$C87&amp;'CT154'!$M$2&amp;'CT154'!H$12=DULIEU!$AU78,DULIEU!$X78,"")</f>
        <v/>
      </c>
      <c r="I87" s="1143" t="str">
        <f>IF($M$3&amp;'CT154'!$C87&amp;'CT154'!$M$2&amp;'CT154'!I$12=DULIEU!$AU78,DULIEU!$X78,"")</f>
        <v/>
      </c>
      <c r="J87" s="1143" t="str">
        <f>IF($M$3&amp;'CT154'!$C87&amp;'CT154'!$M$2&amp;'CT154'!J$12=DULIEU!$AU78,DULIEU!$X78,"")</f>
        <v/>
      </c>
      <c r="K87" s="1143" t="str">
        <f>IF($M$3&amp;'CT154'!$C87&amp;'CT154'!$M$2&amp;'CT154'!K$12=DULIEU!$AU78,DULIEU!$X78,"")</f>
        <v/>
      </c>
      <c r="L87" s="867" t="str">
        <f t="shared" si="5"/>
        <v/>
      </c>
    </row>
    <row r="88" spans="1:12" hidden="1">
      <c r="A88" s="345" t="str">
        <f t="shared" si="3"/>
        <v/>
      </c>
      <c r="B88" s="1143" t="str">
        <f>IF($M$2=DULIEU!$U79,DULIEU!$D79,"")</f>
        <v/>
      </c>
      <c r="C88" s="1143" t="str">
        <f>IF($M$2=DULIEU!$U79,DULIEU!$H79,"")</f>
        <v/>
      </c>
      <c r="D88" s="1143" t="str">
        <f>IF($M$2=DULIEU!$U79,DULIEU!$E79,"")</f>
        <v/>
      </c>
      <c r="E88" s="1143" t="str">
        <f>IF($M$2=DULIEU!$U79,DULIEU!$O79,"")</f>
        <v/>
      </c>
      <c r="F88" s="1143" t="str">
        <f>IF($M$2=DULIEU!$U79,DULIEU!$W79,"")</f>
        <v/>
      </c>
      <c r="G88" s="1148" t="str">
        <f t="shared" si="4"/>
        <v/>
      </c>
      <c r="H88" s="1143" t="str">
        <f>IF($M$3&amp;'CT154'!$C88&amp;'CT154'!$M$2&amp;'CT154'!H$12=DULIEU!$AU79,DULIEU!$X79,"")</f>
        <v/>
      </c>
      <c r="I88" s="1143" t="str">
        <f>IF($M$3&amp;'CT154'!$C88&amp;'CT154'!$M$2&amp;'CT154'!I$12=DULIEU!$AU79,DULIEU!$X79,"")</f>
        <v/>
      </c>
      <c r="J88" s="1143" t="str">
        <f>IF($M$3&amp;'CT154'!$C88&amp;'CT154'!$M$2&amp;'CT154'!J$12=DULIEU!$AU79,DULIEU!$X79,"")</f>
        <v/>
      </c>
      <c r="K88" s="1143" t="str">
        <f>IF($M$3&amp;'CT154'!$C88&amp;'CT154'!$M$2&amp;'CT154'!K$12=DULIEU!$AU79,DULIEU!$X79,"")</f>
        <v/>
      </c>
      <c r="L88" s="867" t="str">
        <f t="shared" si="5"/>
        <v/>
      </c>
    </row>
    <row r="89" spans="1:12" hidden="1">
      <c r="A89" s="345" t="str">
        <f t="shared" si="3"/>
        <v/>
      </c>
      <c r="B89" s="1143" t="str">
        <f>IF($M$2=DULIEU!$U80,DULIEU!$D80,"")</f>
        <v/>
      </c>
      <c r="C89" s="1143" t="str">
        <f>IF($M$2=DULIEU!$U80,DULIEU!$H80,"")</f>
        <v/>
      </c>
      <c r="D89" s="1143" t="str">
        <f>IF($M$2=DULIEU!$U80,DULIEU!$E80,"")</f>
        <v/>
      </c>
      <c r="E89" s="1143" t="str">
        <f>IF($M$2=DULIEU!$U80,DULIEU!$O80,"")</f>
        <v/>
      </c>
      <c r="F89" s="1143" t="str">
        <f>IF($M$2=DULIEU!$U80,DULIEU!$W80,"")</f>
        <v/>
      </c>
      <c r="G89" s="1148" t="str">
        <f t="shared" si="4"/>
        <v/>
      </c>
      <c r="H89" s="1143" t="str">
        <f>IF($M$3&amp;'CT154'!$C89&amp;'CT154'!$M$2&amp;'CT154'!H$12=DULIEU!$AU80,DULIEU!$X80,"")</f>
        <v/>
      </c>
      <c r="I89" s="1143" t="str">
        <f>IF($M$3&amp;'CT154'!$C89&amp;'CT154'!$M$2&amp;'CT154'!I$12=DULIEU!$AU80,DULIEU!$X80,"")</f>
        <v/>
      </c>
      <c r="J89" s="1143" t="str">
        <f>IF($M$3&amp;'CT154'!$C89&amp;'CT154'!$M$2&amp;'CT154'!J$12=DULIEU!$AU80,DULIEU!$X80,"")</f>
        <v/>
      </c>
      <c r="K89" s="1143" t="str">
        <f>IF($M$3&amp;'CT154'!$C89&amp;'CT154'!$M$2&amp;'CT154'!K$12=DULIEU!$AU80,DULIEU!$X80,"")</f>
        <v/>
      </c>
      <c r="L89" s="867" t="str">
        <f t="shared" si="5"/>
        <v/>
      </c>
    </row>
    <row r="90" spans="1:12" hidden="1">
      <c r="A90" s="345" t="str">
        <f t="shared" si="3"/>
        <v/>
      </c>
      <c r="B90" s="1143" t="str">
        <f>IF($M$2=DULIEU!$U81,DULIEU!$D81,"")</f>
        <v/>
      </c>
      <c r="C90" s="1143" t="str">
        <f>IF($M$2=DULIEU!$U81,DULIEU!$H81,"")</f>
        <v/>
      </c>
      <c r="D90" s="1143" t="str">
        <f>IF($M$2=DULIEU!$U81,DULIEU!$E81,"")</f>
        <v/>
      </c>
      <c r="E90" s="1143" t="str">
        <f>IF($M$2=DULIEU!$U81,DULIEU!$O81,"")</f>
        <v/>
      </c>
      <c r="F90" s="1143" t="str">
        <f>IF($M$2=DULIEU!$U81,DULIEU!$W81,"")</f>
        <v/>
      </c>
      <c r="G90" s="1148" t="str">
        <f t="shared" si="4"/>
        <v/>
      </c>
      <c r="H90" s="1143" t="str">
        <f>IF($M$3&amp;'CT154'!$C90&amp;'CT154'!$M$2&amp;'CT154'!H$12=DULIEU!$AU81,DULIEU!$X81,"")</f>
        <v/>
      </c>
      <c r="I90" s="1143" t="str">
        <f>IF($M$3&amp;'CT154'!$C90&amp;'CT154'!$M$2&amp;'CT154'!I$12=DULIEU!$AU81,DULIEU!$X81,"")</f>
        <v/>
      </c>
      <c r="J90" s="1143" t="str">
        <f>IF($M$3&amp;'CT154'!$C90&amp;'CT154'!$M$2&amp;'CT154'!J$12=DULIEU!$AU81,DULIEU!$X81,"")</f>
        <v/>
      </c>
      <c r="K90" s="1143" t="str">
        <f>IF($M$3&amp;'CT154'!$C90&amp;'CT154'!$M$2&amp;'CT154'!K$12=DULIEU!$AU81,DULIEU!$X81,"")</f>
        <v/>
      </c>
      <c r="L90" s="867" t="str">
        <f t="shared" si="5"/>
        <v/>
      </c>
    </row>
    <row r="91" spans="1:12" hidden="1">
      <c r="A91" s="345" t="str">
        <f t="shared" si="3"/>
        <v/>
      </c>
      <c r="B91" s="1143" t="str">
        <f>IF($M$2=DULIEU!$U82,DULIEU!$D82,"")</f>
        <v/>
      </c>
      <c r="C91" s="1143" t="str">
        <f>IF($M$2=DULIEU!$U82,DULIEU!$H82,"")</f>
        <v/>
      </c>
      <c r="D91" s="1143" t="str">
        <f>IF($M$2=DULIEU!$U82,DULIEU!$E82,"")</f>
        <v/>
      </c>
      <c r="E91" s="1143" t="str">
        <f>IF($M$2=DULIEU!$U82,DULIEU!$O82,"")</f>
        <v/>
      </c>
      <c r="F91" s="1143" t="str">
        <f>IF($M$2=DULIEU!$U82,DULIEU!$W82,"")</f>
        <v/>
      </c>
      <c r="G91" s="1148" t="str">
        <f t="shared" si="4"/>
        <v/>
      </c>
      <c r="H91" s="1143" t="str">
        <f>IF($M$3&amp;'CT154'!$C91&amp;'CT154'!$M$2&amp;'CT154'!H$12=DULIEU!$AU82,DULIEU!$X82,"")</f>
        <v/>
      </c>
      <c r="I91" s="1143" t="str">
        <f>IF($M$3&amp;'CT154'!$C91&amp;'CT154'!$M$2&amp;'CT154'!I$12=DULIEU!$AU82,DULIEU!$X82,"")</f>
        <v/>
      </c>
      <c r="J91" s="1143" t="str">
        <f>IF($M$3&amp;'CT154'!$C91&amp;'CT154'!$M$2&amp;'CT154'!J$12=DULIEU!$AU82,DULIEU!$X82,"")</f>
        <v/>
      </c>
      <c r="K91" s="1143" t="str">
        <f>IF($M$3&amp;'CT154'!$C91&amp;'CT154'!$M$2&amp;'CT154'!K$12=DULIEU!$AU82,DULIEU!$X82,"")</f>
        <v/>
      </c>
      <c r="L91" s="867" t="str">
        <f t="shared" si="5"/>
        <v/>
      </c>
    </row>
    <row r="92" spans="1:12" hidden="1">
      <c r="A92" s="345" t="str">
        <f t="shared" si="3"/>
        <v/>
      </c>
      <c r="B92" s="1143" t="str">
        <f>IF($M$2=DULIEU!$U83,DULIEU!$D83,"")</f>
        <v/>
      </c>
      <c r="C92" s="1143" t="str">
        <f>IF($M$2=DULIEU!$U83,DULIEU!$H83,"")</f>
        <v/>
      </c>
      <c r="D92" s="1143" t="str">
        <f>IF($M$2=DULIEU!$U83,DULIEU!$E83,"")</f>
        <v/>
      </c>
      <c r="E92" s="1143" t="str">
        <f>IF($M$2=DULIEU!$U83,DULIEU!$O83,"")</f>
        <v/>
      </c>
      <c r="F92" s="1143" t="str">
        <f>IF($M$2=DULIEU!$U83,DULIEU!$W83,"")</f>
        <v/>
      </c>
      <c r="G92" s="1148" t="str">
        <f t="shared" si="4"/>
        <v/>
      </c>
      <c r="H92" s="1143" t="str">
        <f>IF($M$3&amp;'CT154'!$C92&amp;'CT154'!$M$2&amp;'CT154'!H$12=DULIEU!$AU83,DULIEU!$X83,"")</f>
        <v/>
      </c>
      <c r="I92" s="1143" t="str">
        <f>IF($M$3&amp;'CT154'!$C92&amp;'CT154'!$M$2&amp;'CT154'!I$12=DULIEU!$AU83,DULIEU!$X83,"")</f>
        <v/>
      </c>
      <c r="J92" s="1143" t="str">
        <f>IF($M$3&amp;'CT154'!$C92&amp;'CT154'!$M$2&amp;'CT154'!J$12=DULIEU!$AU83,DULIEU!$X83,"")</f>
        <v/>
      </c>
      <c r="K92" s="1143" t="str">
        <f>IF($M$3&amp;'CT154'!$C92&amp;'CT154'!$M$2&amp;'CT154'!K$12=DULIEU!$AU83,DULIEU!$X83,"")</f>
        <v/>
      </c>
      <c r="L92" s="867" t="str">
        <f t="shared" si="5"/>
        <v/>
      </c>
    </row>
    <row r="93" spans="1:12" hidden="1">
      <c r="A93" s="345" t="str">
        <f t="shared" si="3"/>
        <v/>
      </c>
      <c r="B93" s="1143" t="str">
        <f>IF($M$2=DULIEU!$U84,DULIEU!$D84,"")</f>
        <v/>
      </c>
      <c r="C93" s="1143" t="str">
        <f>IF($M$2=DULIEU!$U84,DULIEU!$H84,"")</f>
        <v/>
      </c>
      <c r="D93" s="1143" t="str">
        <f>IF($M$2=DULIEU!$U84,DULIEU!$E84,"")</f>
        <v/>
      </c>
      <c r="E93" s="1143" t="str">
        <f>IF($M$2=DULIEU!$U84,DULIEU!$O84,"")</f>
        <v/>
      </c>
      <c r="F93" s="1143" t="str">
        <f>IF($M$2=DULIEU!$U84,DULIEU!$W84,"")</f>
        <v/>
      </c>
      <c r="G93" s="1148" t="str">
        <f t="shared" si="4"/>
        <v/>
      </c>
      <c r="H93" s="1143" t="str">
        <f>IF($M$3&amp;'CT154'!$C93&amp;'CT154'!$M$2&amp;'CT154'!H$12=DULIEU!$AU84,DULIEU!$X84,"")</f>
        <v/>
      </c>
      <c r="I93" s="1143" t="str">
        <f>IF($M$3&amp;'CT154'!$C93&amp;'CT154'!$M$2&amp;'CT154'!I$12=DULIEU!$AU84,DULIEU!$X84,"")</f>
        <v/>
      </c>
      <c r="J93" s="1143" t="str">
        <f>IF($M$3&amp;'CT154'!$C93&amp;'CT154'!$M$2&amp;'CT154'!J$12=DULIEU!$AU84,DULIEU!$X84,"")</f>
        <v/>
      </c>
      <c r="K93" s="1143" t="str">
        <f>IF($M$3&amp;'CT154'!$C93&amp;'CT154'!$M$2&amp;'CT154'!K$12=DULIEU!$AU84,DULIEU!$X84,"")</f>
        <v/>
      </c>
      <c r="L93" s="867" t="str">
        <f t="shared" si="5"/>
        <v/>
      </c>
    </row>
    <row r="94" spans="1:12" hidden="1">
      <c r="A94" s="345" t="str">
        <f t="shared" si="3"/>
        <v/>
      </c>
      <c r="B94" s="1143" t="str">
        <f>IF($M$2=DULIEU!$U85,DULIEU!$D85,"")</f>
        <v/>
      </c>
      <c r="C94" s="1143" t="str">
        <f>IF($M$2=DULIEU!$U85,DULIEU!$H85,"")</f>
        <v/>
      </c>
      <c r="D94" s="1143" t="str">
        <f>IF($M$2=DULIEU!$U85,DULIEU!$E85,"")</f>
        <v/>
      </c>
      <c r="E94" s="1143" t="str">
        <f>IF($M$2=DULIEU!$U85,DULIEU!$O85,"")</f>
        <v/>
      </c>
      <c r="F94" s="1143" t="str">
        <f>IF($M$2=DULIEU!$U85,DULIEU!$W85,"")</f>
        <v/>
      </c>
      <c r="G94" s="1148" t="str">
        <f t="shared" si="4"/>
        <v/>
      </c>
      <c r="H94" s="1143" t="str">
        <f>IF($M$3&amp;'CT154'!$C94&amp;'CT154'!$M$2&amp;'CT154'!H$12=DULIEU!$AU85,DULIEU!$X85,"")</f>
        <v/>
      </c>
      <c r="I94" s="1143" t="str">
        <f>IF($M$3&amp;'CT154'!$C94&amp;'CT154'!$M$2&amp;'CT154'!I$12=DULIEU!$AU85,DULIEU!$X85,"")</f>
        <v/>
      </c>
      <c r="J94" s="1143" t="str">
        <f>IF($M$3&amp;'CT154'!$C94&amp;'CT154'!$M$2&amp;'CT154'!J$12=DULIEU!$AU85,DULIEU!$X85,"")</f>
        <v/>
      </c>
      <c r="K94" s="1143" t="str">
        <f>IF($M$3&amp;'CT154'!$C94&amp;'CT154'!$M$2&amp;'CT154'!K$12=DULIEU!$AU85,DULIEU!$X85,"")</f>
        <v/>
      </c>
      <c r="L94" s="867" t="str">
        <f t="shared" si="5"/>
        <v/>
      </c>
    </row>
    <row r="95" spans="1:12" hidden="1">
      <c r="A95" s="345" t="str">
        <f t="shared" si="3"/>
        <v/>
      </c>
      <c r="B95" s="1143" t="str">
        <f>IF($M$2=DULIEU!$U86,DULIEU!$D86,"")</f>
        <v/>
      </c>
      <c r="C95" s="1143" t="str">
        <f>IF($M$2=DULIEU!$U86,DULIEU!$H86,"")</f>
        <v/>
      </c>
      <c r="D95" s="1143" t="str">
        <f>IF($M$2=DULIEU!$U86,DULIEU!$E86,"")</f>
        <v/>
      </c>
      <c r="E95" s="1143" t="str">
        <f>IF($M$2=DULIEU!$U86,DULIEU!$O86,"")</f>
        <v/>
      </c>
      <c r="F95" s="1143" t="str">
        <f>IF($M$2=DULIEU!$U86,DULIEU!$W86,"")</f>
        <v/>
      </c>
      <c r="G95" s="1148" t="str">
        <f t="shared" si="4"/>
        <v/>
      </c>
      <c r="H95" s="1143" t="str">
        <f>IF($M$3&amp;'CT154'!$C95&amp;'CT154'!$M$2&amp;'CT154'!H$12=DULIEU!$AU86,DULIEU!$X86,"")</f>
        <v/>
      </c>
      <c r="I95" s="1143" t="str">
        <f>IF($M$3&amp;'CT154'!$C95&amp;'CT154'!$M$2&amp;'CT154'!I$12=DULIEU!$AU86,DULIEU!$X86,"")</f>
        <v/>
      </c>
      <c r="J95" s="1143" t="str">
        <f>IF($M$3&amp;'CT154'!$C95&amp;'CT154'!$M$2&amp;'CT154'!J$12=DULIEU!$AU86,DULIEU!$X86,"")</f>
        <v/>
      </c>
      <c r="K95" s="1143" t="str">
        <f>IF($M$3&amp;'CT154'!$C95&amp;'CT154'!$M$2&amp;'CT154'!K$12=DULIEU!$AU86,DULIEU!$X86,"")</f>
        <v/>
      </c>
      <c r="L95" s="867" t="str">
        <f t="shared" si="5"/>
        <v/>
      </c>
    </row>
    <row r="96" spans="1:12" hidden="1">
      <c r="A96" s="345" t="str">
        <f t="shared" si="3"/>
        <v/>
      </c>
      <c r="B96" s="1143" t="str">
        <f>IF($M$2=DULIEU!$U87,DULIEU!$D87,"")</f>
        <v/>
      </c>
      <c r="C96" s="1143" t="str">
        <f>IF($M$2=DULIEU!$U87,DULIEU!$H87,"")</f>
        <v/>
      </c>
      <c r="D96" s="1143" t="str">
        <f>IF($M$2=DULIEU!$U87,DULIEU!$E87,"")</f>
        <v/>
      </c>
      <c r="E96" s="1143" t="str">
        <f>IF($M$2=DULIEU!$U87,DULIEU!$O87,"")</f>
        <v/>
      </c>
      <c r="F96" s="1143" t="str">
        <f>IF($M$2=DULIEU!$U87,DULIEU!$W87,"")</f>
        <v/>
      </c>
      <c r="G96" s="1148" t="str">
        <f t="shared" si="4"/>
        <v/>
      </c>
      <c r="H96" s="1143" t="str">
        <f>IF($M$3&amp;'CT154'!$C96&amp;'CT154'!$M$2&amp;'CT154'!H$12=DULIEU!$AU87,DULIEU!$X87,"")</f>
        <v/>
      </c>
      <c r="I96" s="1143" t="str">
        <f>IF($M$3&amp;'CT154'!$C96&amp;'CT154'!$M$2&amp;'CT154'!I$12=DULIEU!$AU87,DULIEU!$X87,"")</f>
        <v/>
      </c>
      <c r="J96" s="1143" t="str">
        <f>IF($M$3&amp;'CT154'!$C96&amp;'CT154'!$M$2&amp;'CT154'!J$12=DULIEU!$AU87,DULIEU!$X87,"")</f>
        <v/>
      </c>
      <c r="K96" s="1143" t="str">
        <f>IF($M$3&amp;'CT154'!$C96&amp;'CT154'!$M$2&amp;'CT154'!K$12=DULIEU!$AU87,DULIEU!$X87,"")</f>
        <v/>
      </c>
      <c r="L96" s="867" t="str">
        <f t="shared" si="5"/>
        <v/>
      </c>
    </row>
    <row r="97" spans="1:12" hidden="1">
      <c r="A97" s="345" t="str">
        <f t="shared" si="3"/>
        <v/>
      </c>
      <c r="B97" s="1143" t="str">
        <f>IF($M$2=DULIEU!$U88,DULIEU!$D88,"")</f>
        <v/>
      </c>
      <c r="C97" s="1143" t="str">
        <f>IF($M$2=DULIEU!$U88,DULIEU!$H88,"")</f>
        <v/>
      </c>
      <c r="D97" s="1143" t="str">
        <f>IF($M$2=DULIEU!$U88,DULIEU!$E88,"")</f>
        <v/>
      </c>
      <c r="E97" s="1143" t="str">
        <f>IF($M$2=DULIEU!$U88,DULIEU!$O88,"")</f>
        <v/>
      </c>
      <c r="F97" s="1143" t="str">
        <f>IF($M$2=DULIEU!$U88,DULIEU!$W88,"")</f>
        <v/>
      </c>
      <c r="G97" s="1148" t="str">
        <f t="shared" si="4"/>
        <v/>
      </c>
      <c r="H97" s="1143" t="str">
        <f>IF($M$3&amp;'CT154'!$C97&amp;'CT154'!$M$2&amp;'CT154'!H$12=DULIEU!$AU88,DULIEU!$X88,"")</f>
        <v/>
      </c>
      <c r="I97" s="1143" t="str">
        <f>IF($M$3&amp;'CT154'!$C97&amp;'CT154'!$M$2&amp;'CT154'!I$12=DULIEU!$AU88,DULIEU!$X88,"")</f>
        <v/>
      </c>
      <c r="J97" s="1143" t="str">
        <f>IF($M$3&amp;'CT154'!$C97&amp;'CT154'!$M$2&amp;'CT154'!J$12=DULIEU!$AU88,DULIEU!$X88,"")</f>
        <v/>
      </c>
      <c r="K97" s="1143" t="str">
        <f>IF($M$3&amp;'CT154'!$C97&amp;'CT154'!$M$2&amp;'CT154'!K$12=DULIEU!$AU88,DULIEU!$X88,"")</f>
        <v/>
      </c>
      <c r="L97" s="867" t="str">
        <f t="shared" si="5"/>
        <v/>
      </c>
    </row>
    <row r="98" spans="1:12" hidden="1">
      <c r="A98" s="345" t="str">
        <f t="shared" si="3"/>
        <v/>
      </c>
      <c r="B98" s="1143" t="str">
        <f>IF($M$2=DULIEU!$U89,DULIEU!$D89,"")</f>
        <v/>
      </c>
      <c r="C98" s="1143" t="str">
        <f>IF($M$2=DULIEU!$U89,DULIEU!$H89,"")</f>
        <v/>
      </c>
      <c r="D98" s="1143" t="str">
        <f>IF($M$2=DULIEU!$U89,DULIEU!$E89,"")</f>
        <v/>
      </c>
      <c r="E98" s="1143" t="str">
        <f>IF($M$2=DULIEU!$U89,DULIEU!$O89,"")</f>
        <v/>
      </c>
      <c r="F98" s="1143" t="str">
        <f>IF($M$2=DULIEU!$U89,DULIEU!$W89,"")</f>
        <v/>
      </c>
      <c r="G98" s="1148" t="str">
        <f t="shared" si="4"/>
        <v/>
      </c>
      <c r="H98" s="1143" t="str">
        <f>IF($M$3&amp;'CT154'!$C98&amp;'CT154'!$M$2&amp;'CT154'!H$12=DULIEU!$AU89,DULIEU!$X89,"")</f>
        <v/>
      </c>
      <c r="I98" s="1143" t="str">
        <f>IF($M$3&amp;'CT154'!$C98&amp;'CT154'!$M$2&amp;'CT154'!I$12=DULIEU!$AU89,DULIEU!$X89,"")</f>
        <v/>
      </c>
      <c r="J98" s="1143" t="str">
        <f>IF($M$3&amp;'CT154'!$C98&amp;'CT154'!$M$2&amp;'CT154'!J$12=DULIEU!$AU89,DULIEU!$X89,"")</f>
        <v/>
      </c>
      <c r="K98" s="1143" t="str">
        <f>IF($M$3&amp;'CT154'!$C98&amp;'CT154'!$M$2&amp;'CT154'!K$12=DULIEU!$AU89,DULIEU!$X89,"")</f>
        <v/>
      </c>
      <c r="L98" s="867" t="str">
        <f t="shared" si="5"/>
        <v/>
      </c>
    </row>
    <row r="99" spans="1:12" hidden="1">
      <c r="A99" s="345" t="str">
        <f t="shared" si="3"/>
        <v/>
      </c>
      <c r="B99" s="1143" t="str">
        <f>IF($M$2=DULIEU!$U90,DULIEU!$D90,"")</f>
        <v/>
      </c>
      <c r="C99" s="1143" t="str">
        <f>IF($M$2=DULIEU!$U90,DULIEU!$H90,"")</f>
        <v/>
      </c>
      <c r="D99" s="1143" t="str">
        <f>IF($M$2=DULIEU!$U90,DULIEU!$E90,"")</f>
        <v/>
      </c>
      <c r="E99" s="1143" t="str">
        <f>IF($M$2=DULIEU!$U90,DULIEU!$O90,"")</f>
        <v/>
      </c>
      <c r="F99" s="1143" t="str">
        <f>IF($M$2=DULIEU!$U90,DULIEU!$W90,"")</f>
        <v/>
      </c>
      <c r="G99" s="1148" t="str">
        <f t="shared" si="4"/>
        <v/>
      </c>
      <c r="H99" s="1143" t="str">
        <f>IF($M$3&amp;'CT154'!$C99&amp;'CT154'!$M$2&amp;'CT154'!H$12=DULIEU!$AU90,DULIEU!$X90,"")</f>
        <v/>
      </c>
      <c r="I99" s="1143" t="str">
        <f>IF($M$3&amp;'CT154'!$C99&amp;'CT154'!$M$2&amp;'CT154'!I$12=DULIEU!$AU90,DULIEU!$X90,"")</f>
        <v/>
      </c>
      <c r="J99" s="1143" t="str">
        <f>IF($M$3&amp;'CT154'!$C99&amp;'CT154'!$M$2&amp;'CT154'!J$12=DULIEU!$AU90,DULIEU!$X90,"")</f>
        <v/>
      </c>
      <c r="K99" s="1143" t="str">
        <f>IF($M$3&amp;'CT154'!$C99&amp;'CT154'!$M$2&amp;'CT154'!K$12=DULIEU!$AU90,DULIEU!$X90,"")</f>
        <v/>
      </c>
      <c r="L99" s="867" t="str">
        <f t="shared" si="5"/>
        <v/>
      </c>
    </row>
    <row r="100" spans="1:12" hidden="1">
      <c r="A100" s="345" t="str">
        <f t="shared" si="3"/>
        <v/>
      </c>
      <c r="B100" s="1143" t="str">
        <f>IF($M$2=DULIEU!$U91,DULIEU!$D91,"")</f>
        <v/>
      </c>
      <c r="C100" s="1143" t="str">
        <f>IF($M$2=DULIEU!$U91,DULIEU!$H91,"")</f>
        <v/>
      </c>
      <c r="D100" s="1143" t="str">
        <f>IF($M$2=DULIEU!$U91,DULIEU!$E91,"")</f>
        <v/>
      </c>
      <c r="E100" s="1143" t="str">
        <f>IF($M$2=DULIEU!$U91,DULIEU!$O91,"")</f>
        <v/>
      </c>
      <c r="F100" s="1143" t="str">
        <f>IF($M$2=DULIEU!$U91,DULIEU!$W91,"")</f>
        <v/>
      </c>
      <c r="G100" s="1148" t="str">
        <f t="shared" si="4"/>
        <v/>
      </c>
      <c r="H100" s="1143" t="str">
        <f>IF($M$3&amp;'CT154'!$C100&amp;'CT154'!$M$2&amp;'CT154'!H$12=DULIEU!$AU91,DULIEU!$X91,"")</f>
        <v/>
      </c>
      <c r="I100" s="1143" t="str">
        <f>IF($M$3&amp;'CT154'!$C100&amp;'CT154'!$M$2&amp;'CT154'!I$12=DULIEU!$AU91,DULIEU!$X91,"")</f>
        <v/>
      </c>
      <c r="J100" s="1143" t="str">
        <f>IF($M$3&amp;'CT154'!$C100&amp;'CT154'!$M$2&amp;'CT154'!J$12=DULIEU!$AU91,DULIEU!$X91,"")</f>
        <v/>
      </c>
      <c r="K100" s="1143" t="str">
        <f>IF($M$3&amp;'CT154'!$C100&amp;'CT154'!$M$2&amp;'CT154'!K$12=DULIEU!$AU91,DULIEU!$X91,"")</f>
        <v/>
      </c>
      <c r="L100" s="867" t="str">
        <f t="shared" si="5"/>
        <v/>
      </c>
    </row>
    <row r="101" spans="1:12" hidden="1">
      <c r="A101" s="345" t="str">
        <f t="shared" si="3"/>
        <v/>
      </c>
      <c r="B101" s="1143" t="str">
        <f>IF($M$2=DULIEU!$U92,DULIEU!$D92,"")</f>
        <v/>
      </c>
      <c r="C101" s="1143" t="str">
        <f>IF($M$2=DULIEU!$U92,DULIEU!$H92,"")</f>
        <v/>
      </c>
      <c r="D101" s="1143" t="str">
        <f>IF($M$2=DULIEU!$U92,DULIEU!$E92,"")</f>
        <v/>
      </c>
      <c r="E101" s="1143" t="str">
        <f>IF($M$2=DULIEU!$U92,DULIEU!$O92,"")</f>
        <v/>
      </c>
      <c r="F101" s="1143" t="str">
        <f>IF($M$2=DULIEU!$U92,DULIEU!$W92,"")</f>
        <v/>
      </c>
      <c r="G101" s="1148" t="str">
        <f t="shared" si="4"/>
        <v/>
      </c>
      <c r="H101" s="1143" t="str">
        <f>IF($M$3&amp;'CT154'!$C101&amp;'CT154'!$M$2&amp;'CT154'!H$12=DULIEU!$AU92,DULIEU!$X92,"")</f>
        <v/>
      </c>
      <c r="I101" s="1143" t="str">
        <f>IF($M$3&amp;'CT154'!$C101&amp;'CT154'!$M$2&amp;'CT154'!I$12=DULIEU!$AU92,DULIEU!$X92,"")</f>
        <v/>
      </c>
      <c r="J101" s="1143" t="str">
        <f>IF($M$3&amp;'CT154'!$C101&amp;'CT154'!$M$2&amp;'CT154'!J$12=DULIEU!$AU92,DULIEU!$X92,"")</f>
        <v/>
      </c>
      <c r="K101" s="1143" t="str">
        <f>IF($M$3&amp;'CT154'!$C101&amp;'CT154'!$M$2&amp;'CT154'!K$12=DULIEU!$AU92,DULIEU!$X92,"")</f>
        <v/>
      </c>
      <c r="L101" s="867" t="str">
        <f t="shared" si="5"/>
        <v/>
      </c>
    </row>
    <row r="102" spans="1:12" hidden="1">
      <c r="A102" s="345" t="str">
        <f t="shared" si="3"/>
        <v/>
      </c>
      <c r="B102" s="1143" t="str">
        <f>IF($M$2=DULIEU!$U93,DULIEU!$D93,"")</f>
        <v/>
      </c>
      <c r="C102" s="1143" t="str">
        <f>IF($M$2=DULIEU!$U93,DULIEU!$H93,"")</f>
        <v/>
      </c>
      <c r="D102" s="1143" t="str">
        <f>IF($M$2=DULIEU!$U93,DULIEU!$E93,"")</f>
        <v/>
      </c>
      <c r="E102" s="1143" t="str">
        <f>IF($M$2=DULIEU!$U93,DULIEU!$O93,"")</f>
        <v/>
      </c>
      <c r="F102" s="1143" t="str">
        <f>IF($M$2=DULIEU!$U93,DULIEU!$W93,"")</f>
        <v/>
      </c>
      <c r="G102" s="1148" t="str">
        <f t="shared" si="4"/>
        <v/>
      </c>
      <c r="H102" s="1143" t="str">
        <f>IF($M$3&amp;'CT154'!$C102&amp;'CT154'!$M$2&amp;'CT154'!H$12=DULIEU!$AU93,DULIEU!$X93,"")</f>
        <v/>
      </c>
      <c r="I102" s="1143" t="str">
        <f>IF($M$3&amp;'CT154'!$C102&amp;'CT154'!$M$2&amp;'CT154'!I$12=DULIEU!$AU93,DULIEU!$X93,"")</f>
        <v/>
      </c>
      <c r="J102" s="1143" t="str">
        <f>IF($M$3&amp;'CT154'!$C102&amp;'CT154'!$M$2&amp;'CT154'!J$12=DULIEU!$AU93,DULIEU!$X93,"")</f>
        <v/>
      </c>
      <c r="K102" s="1143" t="str">
        <f>IF($M$3&amp;'CT154'!$C102&amp;'CT154'!$M$2&amp;'CT154'!K$12=DULIEU!$AU93,DULIEU!$X93,"")</f>
        <v/>
      </c>
      <c r="L102" s="867" t="str">
        <f t="shared" si="5"/>
        <v/>
      </c>
    </row>
    <row r="103" spans="1:12" hidden="1">
      <c r="A103" s="345" t="str">
        <f t="shared" si="3"/>
        <v/>
      </c>
      <c r="B103" s="1143" t="str">
        <f>IF($M$2=DULIEU!$U94,DULIEU!$D94,"")</f>
        <v/>
      </c>
      <c r="C103" s="1143" t="str">
        <f>IF($M$2=DULIEU!$U94,DULIEU!$H94,"")</f>
        <v/>
      </c>
      <c r="D103" s="1143" t="str">
        <f>IF($M$2=DULIEU!$U94,DULIEU!$E94,"")</f>
        <v/>
      </c>
      <c r="E103" s="1143" t="str">
        <f>IF($M$2=DULIEU!$U94,DULIEU!$O94,"")</f>
        <v/>
      </c>
      <c r="F103" s="1143" t="str">
        <f>IF($M$2=DULIEU!$U94,DULIEU!$W94,"")</f>
        <v/>
      </c>
      <c r="G103" s="1148" t="str">
        <f t="shared" si="4"/>
        <v/>
      </c>
      <c r="H103" s="1143" t="str">
        <f>IF($M$3&amp;'CT154'!$C103&amp;'CT154'!$M$2&amp;'CT154'!H$12=DULIEU!$AU94,DULIEU!$X94,"")</f>
        <v/>
      </c>
      <c r="I103" s="1143" t="str">
        <f>IF($M$3&amp;'CT154'!$C103&amp;'CT154'!$M$2&amp;'CT154'!I$12=DULIEU!$AU94,DULIEU!$X94,"")</f>
        <v/>
      </c>
      <c r="J103" s="1143" t="str">
        <f>IF($M$3&amp;'CT154'!$C103&amp;'CT154'!$M$2&amp;'CT154'!J$12=DULIEU!$AU94,DULIEU!$X94,"")</f>
        <v/>
      </c>
      <c r="K103" s="1143" t="str">
        <f>IF($M$3&amp;'CT154'!$C103&amp;'CT154'!$M$2&amp;'CT154'!K$12=DULIEU!$AU94,DULIEU!$X94,"")</f>
        <v/>
      </c>
      <c r="L103" s="867" t="str">
        <f t="shared" si="5"/>
        <v/>
      </c>
    </row>
    <row r="104" spans="1:12" hidden="1">
      <c r="A104" s="345" t="str">
        <f t="shared" si="3"/>
        <v/>
      </c>
      <c r="B104" s="1143" t="str">
        <f>IF($M$2=DULIEU!$U95,DULIEU!$D95,"")</f>
        <v/>
      </c>
      <c r="C104" s="1143" t="str">
        <f>IF($M$2=DULIEU!$U95,DULIEU!$H95,"")</f>
        <v/>
      </c>
      <c r="D104" s="1143" t="str">
        <f>IF($M$2=DULIEU!$U95,DULIEU!$E95,"")</f>
        <v/>
      </c>
      <c r="E104" s="1143" t="str">
        <f>IF($M$2=DULIEU!$U95,DULIEU!$O95,"")</f>
        <v/>
      </c>
      <c r="F104" s="1143" t="str">
        <f>IF($M$2=DULIEU!$U95,DULIEU!$W95,"")</f>
        <v/>
      </c>
      <c r="G104" s="1148" t="str">
        <f t="shared" si="4"/>
        <v/>
      </c>
      <c r="H104" s="1143" t="str">
        <f>IF($M$3&amp;'CT154'!$C104&amp;'CT154'!$M$2&amp;'CT154'!H$12=DULIEU!$AU95,DULIEU!$X95,"")</f>
        <v/>
      </c>
      <c r="I104" s="1143" t="str">
        <f>IF($M$3&amp;'CT154'!$C104&amp;'CT154'!$M$2&amp;'CT154'!I$12=DULIEU!$AU95,DULIEU!$X95,"")</f>
        <v/>
      </c>
      <c r="J104" s="1143" t="str">
        <f>IF($M$3&amp;'CT154'!$C104&amp;'CT154'!$M$2&amp;'CT154'!J$12=DULIEU!$AU95,DULIEU!$X95,"")</f>
        <v/>
      </c>
      <c r="K104" s="1143" t="str">
        <f>IF($M$3&amp;'CT154'!$C104&amp;'CT154'!$M$2&amp;'CT154'!K$12=DULIEU!$AU95,DULIEU!$X95,"")</f>
        <v/>
      </c>
      <c r="L104" s="867" t="str">
        <f t="shared" si="5"/>
        <v/>
      </c>
    </row>
    <row r="105" spans="1:12" hidden="1">
      <c r="A105" s="345" t="str">
        <f t="shared" si="3"/>
        <v/>
      </c>
      <c r="B105" s="1143" t="str">
        <f>IF($M$2=DULIEU!$U96,DULIEU!$D96,"")</f>
        <v/>
      </c>
      <c r="C105" s="1143" t="str">
        <f>IF($M$2=DULIEU!$U96,DULIEU!$H96,"")</f>
        <v/>
      </c>
      <c r="D105" s="1143" t="str">
        <f>IF($M$2=DULIEU!$U96,DULIEU!$E96,"")</f>
        <v/>
      </c>
      <c r="E105" s="1143" t="str">
        <f>IF($M$2=DULIEU!$U96,DULIEU!$O96,"")</f>
        <v/>
      </c>
      <c r="F105" s="1143" t="str">
        <f>IF($M$2=DULIEU!$U96,DULIEU!$W96,"")</f>
        <v/>
      </c>
      <c r="G105" s="1148" t="str">
        <f t="shared" si="4"/>
        <v/>
      </c>
      <c r="H105" s="1143" t="str">
        <f>IF($M$3&amp;'CT154'!$C105&amp;'CT154'!$M$2&amp;'CT154'!H$12=DULIEU!$AU96,DULIEU!$X96,"")</f>
        <v/>
      </c>
      <c r="I105" s="1143" t="str">
        <f>IF($M$3&amp;'CT154'!$C105&amp;'CT154'!$M$2&amp;'CT154'!I$12=DULIEU!$AU96,DULIEU!$X96,"")</f>
        <v/>
      </c>
      <c r="J105" s="1143" t="str">
        <f>IF($M$3&amp;'CT154'!$C105&amp;'CT154'!$M$2&amp;'CT154'!J$12=DULIEU!$AU96,DULIEU!$X96,"")</f>
        <v/>
      </c>
      <c r="K105" s="1143" t="str">
        <f>IF($M$3&amp;'CT154'!$C105&amp;'CT154'!$M$2&amp;'CT154'!K$12=DULIEU!$AU96,DULIEU!$X96,"")</f>
        <v/>
      </c>
      <c r="L105" s="867" t="str">
        <f t="shared" si="5"/>
        <v/>
      </c>
    </row>
    <row r="106" spans="1:12" hidden="1">
      <c r="A106" s="345" t="str">
        <f t="shared" si="3"/>
        <v/>
      </c>
      <c r="B106" s="1143" t="str">
        <f>IF($M$2=DULIEU!$U97,DULIEU!$D97,"")</f>
        <v/>
      </c>
      <c r="C106" s="1143" t="str">
        <f>IF($M$2=DULIEU!$U97,DULIEU!$H97,"")</f>
        <v/>
      </c>
      <c r="D106" s="1143" t="str">
        <f>IF($M$2=DULIEU!$U97,DULIEU!$E97,"")</f>
        <v/>
      </c>
      <c r="E106" s="1143" t="str">
        <f>IF($M$2=DULIEU!$U97,DULIEU!$O97,"")</f>
        <v/>
      </c>
      <c r="F106" s="1143" t="str">
        <f>IF($M$2=DULIEU!$U97,DULIEU!$W97,"")</f>
        <v/>
      </c>
      <c r="G106" s="1148" t="str">
        <f t="shared" si="4"/>
        <v/>
      </c>
      <c r="H106" s="1143" t="str">
        <f>IF($M$3&amp;'CT154'!$C106&amp;'CT154'!$M$2&amp;'CT154'!H$12=DULIEU!$AU97,DULIEU!$X97,"")</f>
        <v/>
      </c>
      <c r="I106" s="1143" t="str">
        <f>IF($M$3&amp;'CT154'!$C106&amp;'CT154'!$M$2&amp;'CT154'!I$12=DULIEU!$AU97,DULIEU!$X97,"")</f>
        <v/>
      </c>
      <c r="J106" s="1143" t="str">
        <f>IF($M$3&amp;'CT154'!$C106&amp;'CT154'!$M$2&amp;'CT154'!J$12=DULIEU!$AU97,DULIEU!$X97,"")</f>
        <v/>
      </c>
      <c r="K106" s="1143" t="str">
        <f>IF($M$3&amp;'CT154'!$C106&amp;'CT154'!$M$2&amp;'CT154'!K$12=DULIEU!$AU97,DULIEU!$X97,"")</f>
        <v/>
      </c>
      <c r="L106" s="867" t="str">
        <f t="shared" si="5"/>
        <v/>
      </c>
    </row>
    <row r="107" spans="1:12" hidden="1">
      <c r="A107" s="345" t="str">
        <f t="shared" si="3"/>
        <v/>
      </c>
      <c r="B107" s="1143" t="str">
        <f>IF($M$2=DULIEU!$U98,DULIEU!$D98,"")</f>
        <v/>
      </c>
      <c r="C107" s="1143" t="str">
        <f>IF($M$2=DULIEU!$U98,DULIEU!$H98,"")</f>
        <v/>
      </c>
      <c r="D107" s="1143" t="str">
        <f>IF($M$2=DULIEU!$U98,DULIEU!$E98,"")</f>
        <v/>
      </c>
      <c r="E107" s="1143" t="str">
        <f>IF($M$2=DULIEU!$U98,DULIEU!$O98,"")</f>
        <v/>
      </c>
      <c r="F107" s="1143" t="str">
        <f>IF($M$2=DULIEU!$U98,DULIEU!$W98,"")</f>
        <v/>
      </c>
      <c r="G107" s="1148" t="str">
        <f t="shared" si="4"/>
        <v/>
      </c>
      <c r="H107" s="1143" t="str">
        <f>IF($M$3&amp;'CT154'!$C107&amp;'CT154'!$M$2&amp;'CT154'!H$12=DULIEU!$AU98,DULIEU!$X98,"")</f>
        <v/>
      </c>
      <c r="I107" s="1143" t="str">
        <f>IF($M$3&amp;'CT154'!$C107&amp;'CT154'!$M$2&amp;'CT154'!I$12=DULIEU!$AU98,DULIEU!$X98,"")</f>
        <v/>
      </c>
      <c r="J107" s="1143" t="str">
        <f>IF($M$3&amp;'CT154'!$C107&amp;'CT154'!$M$2&amp;'CT154'!J$12=DULIEU!$AU98,DULIEU!$X98,"")</f>
        <v/>
      </c>
      <c r="K107" s="1143" t="str">
        <f>IF($M$3&amp;'CT154'!$C107&amp;'CT154'!$M$2&amp;'CT154'!K$12=DULIEU!$AU98,DULIEU!$X98,"")</f>
        <v/>
      </c>
      <c r="L107" s="867" t="str">
        <f t="shared" si="5"/>
        <v/>
      </c>
    </row>
    <row r="108" spans="1:12" hidden="1">
      <c r="A108" s="345" t="str">
        <f t="shared" si="3"/>
        <v/>
      </c>
      <c r="B108" s="1143" t="str">
        <f>IF($M$2=DULIEU!$U99,DULIEU!$D99,"")</f>
        <v/>
      </c>
      <c r="C108" s="1143" t="str">
        <f>IF($M$2=DULIEU!$U99,DULIEU!$H99,"")</f>
        <v/>
      </c>
      <c r="D108" s="1143" t="str">
        <f>IF($M$2=DULIEU!$U99,DULIEU!$E99,"")</f>
        <v/>
      </c>
      <c r="E108" s="1143" t="str">
        <f>IF($M$2=DULIEU!$U99,DULIEU!$O99,"")</f>
        <v/>
      </c>
      <c r="F108" s="1143" t="str">
        <f>IF($M$2=DULIEU!$U99,DULIEU!$W99,"")</f>
        <v/>
      </c>
      <c r="G108" s="1148" t="str">
        <f t="shared" si="4"/>
        <v/>
      </c>
      <c r="H108" s="1143" t="str">
        <f>IF($M$3&amp;'CT154'!$C108&amp;'CT154'!$M$2&amp;'CT154'!H$12=DULIEU!$AU99,DULIEU!$X99,"")</f>
        <v/>
      </c>
      <c r="I108" s="1143" t="str">
        <f>IF($M$3&amp;'CT154'!$C108&amp;'CT154'!$M$2&amp;'CT154'!I$12=DULIEU!$AU99,DULIEU!$X99,"")</f>
        <v/>
      </c>
      <c r="J108" s="1143" t="str">
        <f>IF($M$3&amp;'CT154'!$C108&amp;'CT154'!$M$2&amp;'CT154'!J$12=DULIEU!$AU99,DULIEU!$X99,"")</f>
        <v/>
      </c>
      <c r="K108" s="1143" t="str">
        <f>IF($M$3&amp;'CT154'!$C108&amp;'CT154'!$M$2&amp;'CT154'!K$12=DULIEU!$AU99,DULIEU!$X99,"")</f>
        <v/>
      </c>
      <c r="L108" s="867" t="str">
        <f t="shared" si="5"/>
        <v/>
      </c>
    </row>
    <row r="109" spans="1:12" hidden="1">
      <c r="A109" s="345" t="str">
        <f t="shared" si="3"/>
        <v/>
      </c>
      <c r="B109" s="1143" t="str">
        <f>IF($M$2=DULIEU!$U100,DULIEU!$D100,"")</f>
        <v/>
      </c>
      <c r="C109" s="1143" t="str">
        <f>IF($M$2=DULIEU!$U100,DULIEU!$H100,"")</f>
        <v/>
      </c>
      <c r="D109" s="1143" t="str">
        <f>IF($M$2=DULIEU!$U100,DULIEU!$E100,"")</f>
        <v/>
      </c>
      <c r="E109" s="1143" t="str">
        <f>IF($M$2=DULIEU!$U100,DULIEU!$O100,"")</f>
        <v/>
      </c>
      <c r="F109" s="1143" t="str">
        <f>IF($M$2=DULIEU!$U100,DULIEU!$W100,"")</f>
        <v/>
      </c>
      <c r="G109" s="1148" t="str">
        <f t="shared" si="4"/>
        <v/>
      </c>
      <c r="H109" s="1143" t="str">
        <f>IF($M$3&amp;'CT154'!$C109&amp;'CT154'!$M$2&amp;'CT154'!H$12=DULIEU!$AU100,DULIEU!$X100,"")</f>
        <v/>
      </c>
      <c r="I109" s="1143" t="str">
        <f>IF($M$3&amp;'CT154'!$C109&amp;'CT154'!$M$2&amp;'CT154'!I$12=DULIEU!$AU100,DULIEU!$X100,"")</f>
        <v/>
      </c>
      <c r="J109" s="1143" t="str">
        <f>IF($M$3&amp;'CT154'!$C109&amp;'CT154'!$M$2&amp;'CT154'!J$12=DULIEU!$AU100,DULIEU!$X100,"")</f>
        <v/>
      </c>
      <c r="K109" s="1143" t="str">
        <f>IF($M$3&amp;'CT154'!$C109&amp;'CT154'!$M$2&amp;'CT154'!K$12=DULIEU!$AU100,DULIEU!$X100,"")</f>
        <v/>
      </c>
      <c r="L109" s="867" t="str">
        <f t="shared" si="5"/>
        <v/>
      </c>
    </row>
    <row r="110" spans="1:12" hidden="1">
      <c r="A110" s="345" t="str">
        <f t="shared" si="3"/>
        <v/>
      </c>
      <c r="B110" s="1143" t="str">
        <f>IF($M$2=DULIEU!$U101,DULIEU!$D101,"")</f>
        <v/>
      </c>
      <c r="C110" s="1143" t="str">
        <f>IF($M$2=DULIEU!$U101,DULIEU!$H101,"")</f>
        <v/>
      </c>
      <c r="D110" s="1143" t="str">
        <f>IF($M$2=DULIEU!$U101,DULIEU!$E101,"")</f>
        <v/>
      </c>
      <c r="E110" s="1143" t="str">
        <f>IF($M$2=DULIEU!$U101,DULIEU!$O101,"")</f>
        <v/>
      </c>
      <c r="F110" s="1143" t="str">
        <f>IF($M$2=DULIEU!$U101,DULIEU!$W101,"")</f>
        <v/>
      </c>
      <c r="G110" s="1148" t="str">
        <f t="shared" si="4"/>
        <v/>
      </c>
      <c r="H110" s="1143" t="str">
        <f>IF($M$3&amp;'CT154'!$C110&amp;'CT154'!$M$2&amp;'CT154'!H$12=DULIEU!$AU101,DULIEU!$X101,"")</f>
        <v/>
      </c>
      <c r="I110" s="1143" t="str">
        <f>IF($M$3&amp;'CT154'!$C110&amp;'CT154'!$M$2&amp;'CT154'!I$12=DULIEU!$AU101,DULIEU!$X101,"")</f>
        <v/>
      </c>
      <c r="J110" s="1143" t="str">
        <f>IF($M$3&amp;'CT154'!$C110&amp;'CT154'!$M$2&amp;'CT154'!J$12=DULIEU!$AU101,DULIEU!$X101,"")</f>
        <v/>
      </c>
      <c r="K110" s="1143" t="str">
        <f>IF($M$3&amp;'CT154'!$C110&amp;'CT154'!$M$2&amp;'CT154'!K$12=DULIEU!$AU101,DULIEU!$X101,"")</f>
        <v/>
      </c>
      <c r="L110" s="867" t="str">
        <f t="shared" si="5"/>
        <v/>
      </c>
    </row>
    <row r="111" spans="1:12" hidden="1">
      <c r="A111" s="345" t="str">
        <f t="shared" si="3"/>
        <v/>
      </c>
      <c r="B111" s="1143" t="str">
        <f>IF($M$2=DULIEU!$U102,DULIEU!$D102,"")</f>
        <v/>
      </c>
      <c r="C111" s="1143" t="str">
        <f>IF($M$2=DULIEU!$U102,DULIEU!$H102,"")</f>
        <v/>
      </c>
      <c r="D111" s="1143" t="str">
        <f>IF($M$2=DULIEU!$U102,DULIEU!$E102,"")</f>
        <v/>
      </c>
      <c r="E111" s="1143" t="str">
        <f>IF($M$2=DULIEU!$U102,DULIEU!$O102,"")</f>
        <v/>
      </c>
      <c r="F111" s="1143" t="str">
        <f>IF($M$2=DULIEU!$U102,DULIEU!$W102,"")</f>
        <v/>
      </c>
      <c r="G111" s="1148" t="str">
        <f t="shared" si="4"/>
        <v/>
      </c>
      <c r="H111" s="1143" t="str">
        <f>IF($M$3&amp;'CT154'!$C111&amp;'CT154'!$M$2&amp;'CT154'!H$12=DULIEU!$AU102,DULIEU!$X102,"")</f>
        <v/>
      </c>
      <c r="I111" s="1143" t="str">
        <f>IF($M$3&amp;'CT154'!$C111&amp;'CT154'!$M$2&amp;'CT154'!I$12=DULIEU!$AU102,DULIEU!$X102,"")</f>
        <v/>
      </c>
      <c r="J111" s="1143" t="str">
        <f>IF($M$3&amp;'CT154'!$C111&amp;'CT154'!$M$2&amp;'CT154'!J$12=DULIEU!$AU102,DULIEU!$X102,"")</f>
        <v/>
      </c>
      <c r="K111" s="1143" t="str">
        <f>IF($M$3&amp;'CT154'!$C111&amp;'CT154'!$M$2&amp;'CT154'!K$12=DULIEU!$AU102,DULIEU!$X102,"")</f>
        <v/>
      </c>
      <c r="L111" s="867" t="str">
        <f t="shared" si="5"/>
        <v/>
      </c>
    </row>
    <row r="112" spans="1:12" hidden="1">
      <c r="A112" s="345" t="str">
        <f t="shared" si="3"/>
        <v/>
      </c>
      <c r="B112" s="1143" t="str">
        <f>IF($M$2=DULIEU!$U103,DULIEU!$D103,"")</f>
        <v/>
      </c>
      <c r="C112" s="1143" t="str">
        <f>IF($M$2=DULIEU!$U103,DULIEU!$H103,"")</f>
        <v/>
      </c>
      <c r="D112" s="1143" t="str">
        <f>IF($M$2=DULIEU!$U103,DULIEU!$E103,"")</f>
        <v/>
      </c>
      <c r="E112" s="1143" t="str">
        <f>IF($M$2=DULIEU!$U103,DULIEU!$O103,"")</f>
        <v/>
      </c>
      <c r="F112" s="1143" t="str">
        <f>IF($M$2=DULIEU!$U103,DULIEU!$W103,"")</f>
        <v/>
      </c>
      <c r="G112" s="1148" t="str">
        <f t="shared" si="4"/>
        <v/>
      </c>
      <c r="H112" s="1143" t="str">
        <f>IF($M$3&amp;'CT154'!$C112&amp;'CT154'!$M$2&amp;'CT154'!H$12=DULIEU!$AU103,DULIEU!$X103,"")</f>
        <v/>
      </c>
      <c r="I112" s="1143" t="str">
        <f>IF($M$3&amp;'CT154'!$C112&amp;'CT154'!$M$2&amp;'CT154'!I$12=DULIEU!$AU103,DULIEU!$X103,"")</f>
        <v/>
      </c>
      <c r="J112" s="1143" t="str">
        <f>IF($M$3&amp;'CT154'!$C112&amp;'CT154'!$M$2&amp;'CT154'!J$12=DULIEU!$AU103,DULIEU!$X103,"")</f>
        <v/>
      </c>
      <c r="K112" s="1143" t="str">
        <f>IF($M$3&amp;'CT154'!$C112&amp;'CT154'!$M$2&amp;'CT154'!K$12=DULIEU!$AU103,DULIEU!$X103,"")</f>
        <v/>
      </c>
      <c r="L112" s="867" t="str">
        <f t="shared" si="5"/>
        <v/>
      </c>
    </row>
    <row r="113" spans="1:12" hidden="1">
      <c r="A113" s="345" t="str">
        <f t="shared" si="3"/>
        <v/>
      </c>
      <c r="B113" s="1143" t="str">
        <f>IF($M$2=DULIEU!$U104,DULIEU!$D104,"")</f>
        <v/>
      </c>
      <c r="C113" s="1143" t="str">
        <f>IF($M$2=DULIEU!$U104,DULIEU!$H104,"")</f>
        <v/>
      </c>
      <c r="D113" s="1143" t="str">
        <f>IF($M$2=DULIEU!$U104,DULIEU!$E104,"")</f>
        <v/>
      </c>
      <c r="E113" s="1143" t="str">
        <f>IF($M$2=DULIEU!$U104,DULIEU!$O104,"")</f>
        <v/>
      </c>
      <c r="F113" s="1143" t="str">
        <f>IF($M$2=DULIEU!$U104,DULIEU!$W104,"")</f>
        <v/>
      </c>
      <c r="G113" s="1148" t="str">
        <f t="shared" si="4"/>
        <v/>
      </c>
      <c r="H113" s="1143" t="str">
        <f>IF($M$3&amp;'CT154'!$C113&amp;'CT154'!$M$2&amp;'CT154'!H$12=DULIEU!$AU104,DULIEU!$X104,"")</f>
        <v/>
      </c>
      <c r="I113" s="1143" t="str">
        <f>IF($M$3&amp;'CT154'!$C113&amp;'CT154'!$M$2&amp;'CT154'!I$12=DULIEU!$AU104,DULIEU!$X104,"")</f>
        <v/>
      </c>
      <c r="J113" s="1143" t="str">
        <f>IF($M$3&amp;'CT154'!$C113&amp;'CT154'!$M$2&amp;'CT154'!J$12=DULIEU!$AU104,DULIEU!$X104,"")</f>
        <v/>
      </c>
      <c r="K113" s="1143" t="str">
        <f>IF($M$3&amp;'CT154'!$C113&amp;'CT154'!$M$2&amp;'CT154'!K$12=DULIEU!$AU104,DULIEU!$X104,"")</f>
        <v/>
      </c>
      <c r="L113" s="867" t="str">
        <f t="shared" si="5"/>
        <v/>
      </c>
    </row>
    <row r="114" spans="1:12" hidden="1">
      <c r="A114" s="345" t="str">
        <f t="shared" si="3"/>
        <v/>
      </c>
      <c r="B114" s="1143" t="str">
        <f>IF($M$2=DULIEU!$U105,DULIEU!$D105,"")</f>
        <v/>
      </c>
      <c r="C114" s="1143" t="str">
        <f>IF($M$2=DULIEU!$U105,DULIEU!$H105,"")</f>
        <v/>
      </c>
      <c r="D114" s="1143" t="str">
        <f>IF($M$2=DULIEU!$U105,DULIEU!$E105,"")</f>
        <v/>
      </c>
      <c r="E114" s="1143" t="str">
        <f>IF($M$2=DULIEU!$U105,DULIEU!$O105,"")</f>
        <v/>
      </c>
      <c r="F114" s="1143" t="str">
        <f>IF($M$2=DULIEU!$U105,DULIEU!$W105,"")</f>
        <v/>
      </c>
      <c r="G114" s="1148" t="str">
        <f t="shared" si="4"/>
        <v/>
      </c>
      <c r="H114" s="1143" t="str">
        <f>IF($M$3&amp;'CT154'!$C114&amp;'CT154'!$M$2&amp;'CT154'!H$12=DULIEU!$AU105,DULIEU!$X105,"")</f>
        <v/>
      </c>
      <c r="I114" s="1143" t="str">
        <f>IF($M$3&amp;'CT154'!$C114&amp;'CT154'!$M$2&amp;'CT154'!I$12=DULIEU!$AU105,DULIEU!$X105,"")</f>
        <v/>
      </c>
      <c r="J114" s="1143" t="str">
        <f>IF($M$3&amp;'CT154'!$C114&amp;'CT154'!$M$2&amp;'CT154'!J$12=DULIEU!$AU105,DULIEU!$X105,"")</f>
        <v/>
      </c>
      <c r="K114" s="1143" t="str">
        <f>IF($M$3&amp;'CT154'!$C114&amp;'CT154'!$M$2&amp;'CT154'!K$12=DULIEU!$AU105,DULIEU!$X105,"")</f>
        <v/>
      </c>
      <c r="L114" s="867" t="str">
        <f t="shared" si="5"/>
        <v/>
      </c>
    </row>
    <row r="115" spans="1:12" hidden="1">
      <c r="A115" s="345" t="str">
        <f t="shared" si="3"/>
        <v/>
      </c>
      <c r="B115" s="1143" t="str">
        <f>IF($M$2=DULIEU!$U106,DULIEU!$D106,"")</f>
        <v/>
      </c>
      <c r="C115" s="1143" t="str">
        <f>IF($M$2=DULIEU!$U106,DULIEU!$H106,"")</f>
        <v/>
      </c>
      <c r="D115" s="1143" t="str">
        <f>IF($M$2=DULIEU!$U106,DULIEU!$E106,"")</f>
        <v/>
      </c>
      <c r="E115" s="1143" t="str">
        <f>IF($M$2=DULIEU!$U106,DULIEU!$O106,"")</f>
        <v/>
      </c>
      <c r="F115" s="1143" t="str">
        <f>IF($M$2=DULIEU!$U106,DULIEU!$W106,"")</f>
        <v/>
      </c>
      <c r="G115" s="1148" t="str">
        <f t="shared" si="4"/>
        <v/>
      </c>
      <c r="H115" s="1143" t="str">
        <f>IF($M$3&amp;'CT154'!$C115&amp;'CT154'!$M$2&amp;'CT154'!H$12=DULIEU!$AU106,DULIEU!$X106,"")</f>
        <v/>
      </c>
      <c r="I115" s="1143" t="str">
        <f>IF($M$3&amp;'CT154'!$C115&amp;'CT154'!$M$2&amp;'CT154'!I$12=DULIEU!$AU106,DULIEU!$X106,"")</f>
        <v/>
      </c>
      <c r="J115" s="1143" t="str">
        <f>IF($M$3&amp;'CT154'!$C115&amp;'CT154'!$M$2&amp;'CT154'!J$12=DULIEU!$AU106,DULIEU!$X106,"")</f>
        <v/>
      </c>
      <c r="K115" s="1143" t="str">
        <f>IF($M$3&amp;'CT154'!$C115&amp;'CT154'!$M$2&amp;'CT154'!K$12=DULIEU!$AU106,DULIEU!$X106,"")</f>
        <v/>
      </c>
      <c r="L115" s="867" t="str">
        <f t="shared" si="5"/>
        <v/>
      </c>
    </row>
    <row r="116" spans="1:12" hidden="1">
      <c r="A116" s="345" t="str">
        <f t="shared" si="3"/>
        <v/>
      </c>
      <c r="B116" s="1143" t="str">
        <f>IF($M$2=DULIEU!$U107,DULIEU!$D107,"")</f>
        <v/>
      </c>
      <c r="C116" s="1143" t="str">
        <f>IF($M$2=DULIEU!$U107,DULIEU!$H107,"")</f>
        <v/>
      </c>
      <c r="D116" s="1143" t="str">
        <f>IF($M$2=DULIEU!$U107,DULIEU!$E107,"")</f>
        <v/>
      </c>
      <c r="E116" s="1143" t="str">
        <f>IF($M$2=DULIEU!$U107,DULIEU!$O107,"")</f>
        <v/>
      </c>
      <c r="F116" s="1143" t="str">
        <f>IF($M$2=DULIEU!$U107,DULIEU!$W107,"")</f>
        <v/>
      </c>
      <c r="G116" s="1148" t="str">
        <f t="shared" si="4"/>
        <v/>
      </c>
      <c r="H116" s="1143" t="str">
        <f>IF($M$3&amp;'CT154'!$C116&amp;'CT154'!$M$2&amp;'CT154'!H$12=DULIEU!$AU107,DULIEU!$X107,"")</f>
        <v/>
      </c>
      <c r="I116" s="1143" t="str">
        <f>IF($M$3&amp;'CT154'!$C116&amp;'CT154'!$M$2&amp;'CT154'!I$12=DULIEU!$AU107,DULIEU!$X107,"")</f>
        <v/>
      </c>
      <c r="J116" s="1143" t="str">
        <f>IF($M$3&amp;'CT154'!$C116&amp;'CT154'!$M$2&amp;'CT154'!J$12=DULIEU!$AU107,DULIEU!$X107,"")</f>
        <v/>
      </c>
      <c r="K116" s="1143" t="str">
        <f>IF($M$3&amp;'CT154'!$C116&amp;'CT154'!$M$2&amp;'CT154'!K$12=DULIEU!$AU107,DULIEU!$X107,"")</f>
        <v/>
      </c>
      <c r="L116" s="867" t="str">
        <f t="shared" si="5"/>
        <v/>
      </c>
    </row>
    <row r="117" spans="1:12" hidden="1">
      <c r="A117" s="345" t="str">
        <f t="shared" si="3"/>
        <v/>
      </c>
      <c r="B117" s="1143" t="str">
        <f>IF($M$2=DULIEU!$U108,DULIEU!$D108,"")</f>
        <v/>
      </c>
      <c r="C117" s="1143" t="str">
        <f>IF($M$2=DULIEU!$U108,DULIEU!$H108,"")</f>
        <v/>
      </c>
      <c r="D117" s="1143" t="str">
        <f>IF($M$2=DULIEU!$U108,DULIEU!$E108,"")</f>
        <v/>
      </c>
      <c r="E117" s="1143" t="str">
        <f>IF($M$2=DULIEU!$U108,DULIEU!$O108,"")</f>
        <v/>
      </c>
      <c r="F117" s="1143" t="str">
        <f>IF($M$2=DULIEU!$U108,DULIEU!$W108,"")</f>
        <v/>
      </c>
      <c r="G117" s="1148" t="str">
        <f t="shared" si="4"/>
        <v/>
      </c>
      <c r="H117" s="1143" t="str">
        <f>IF($M$3&amp;'CT154'!$C117&amp;'CT154'!$M$2&amp;'CT154'!H$12=DULIEU!$AU108,DULIEU!$X108,"")</f>
        <v/>
      </c>
      <c r="I117" s="1143" t="str">
        <f>IF($M$3&amp;'CT154'!$C117&amp;'CT154'!$M$2&amp;'CT154'!I$12=DULIEU!$AU108,DULIEU!$X108,"")</f>
        <v/>
      </c>
      <c r="J117" s="1143" t="str">
        <f>IF($M$3&amp;'CT154'!$C117&amp;'CT154'!$M$2&amp;'CT154'!J$12=DULIEU!$AU108,DULIEU!$X108,"")</f>
        <v/>
      </c>
      <c r="K117" s="1143" t="str">
        <f>IF($M$3&amp;'CT154'!$C117&amp;'CT154'!$M$2&amp;'CT154'!K$12=DULIEU!$AU108,DULIEU!$X108,"")</f>
        <v/>
      </c>
      <c r="L117" s="867" t="str">
        <f t="shared" si="5"/>
        <v/>
      </c>
    </row>
    <row r="118" spans="1:12" hidden="1">
      <c r="A118" s="345" t="str">
        <f t="shared" si="3"/>
        <v/>
      </c>
      <c r="B118" s="1143" t="str">
        <f>IF($M$2=DULIEU!$U109,DULIEU!$D109,"")</f>
        <v/>
      </c>
      <c r="C118" s="1143" t="str">
        <f>IF($M$2=DULIEU!$U109,DULIEU!$H109,"")</f>
        <v/>
      </c>
      <c r="D118" s="1143" t="str">
        <f>IF($M$2=DULIEU!$U109,DULIEU!$E109,"")</f>
        <v/>
      </c>
      <c r="E118" s="1143" t="str">
        <f>IF($M$2=DULIEU!$U109,DULIEU!$O109,"")</f>
        <v/>
      </c>
      <c r="F118" s="1143" t="str">
        <f>IF($M$2=DULIEU!$U109,DULIEU!$W109,"")</f>
        <v/>
      </c>
      <c r="G118" s="1148" t="str">
        <f t="shared" si="4"/>
        <v/>
      </c>
      <c r="H118" s="1143" t="str">
        <f>IF($M$3&amp;'CT154'!$C118&amp;'CT154'!$M$2&amp;'CT154'!H$12=DULIEU!$AU109,DULIEU!$X109,"")</f>
        <v/>
      </c>
      <c r="I118" s="1143" t="str">
        <f>IF($M$3&amp;'CT154'!$C118&amp;'CT154'!$M$2&amp;'CT154'!I$12=DULIEU!$AU109,DULIEU!$X109,"")</f>
        <v/>
      </c>
      <c r="J118" s="1143" t="str">
        <f>IF($M$3&amp;'CT154'!$C118&amp;'CT154'!$M$2&amp;'CT154'!J$12=DULIEU!$AU109,DULIEU!$X109,"")</f>
        <v/>
      </c>
      <c r="K118" s="1143" t="str">
        <f>IF($M$3&amp;'CT154'!$C118&amp;'CT154'!$M$2&amp;'CT154'!K$12=DULIEU!$AU109,DULIEU!$X109,"")</f>
        <v/>
      </c>
      <c r="L118" s="867" t="str">
        <f t="shared" si="5"/>
        <v/>
      </c>
    </row>
    <row r="119" spans="1:12" hidden="1">
      <c r="A119" s="345" t="str">
        <f t="shared" si="3"/>
        <v/>
      </c>
      <c r="B119" s="1143" t="str">
        <f>IF($M$2=DULIEU!$U110,DULIEU!$D110,"")</f>
        <v/>
      </c>
      <c r="C119" s="1143" t="str">
        <f>IF($M$2=DULIEU!$U110,DULIEU!$H110,"")</f>
        <v/>
      </c>
      <c r="D119" s="1143" t="str">
        <f>IF($M$2=DULIEU!$U110,DULIEU!$E110,"")</f>
        <v/>
      </c>
      <c r="E119" s="1143" t="str">
        <f>IF($M$2=DULIEU!$U110,DULIEU!$O110,"")</f>
        <v/>
      </c>
      <c r="F119" s="1143" t="str">
        <f>IF($M$2=DULIEU!$U110,DULIEU!$W110,"")</f>
        <v/>
      </c>
      <c r="G119" s="1148" t="str">
        <f t="shared" si="4"/>
        <v/>
      </c>
      <c r="H119" s="1143" t="str">
        <f>IF($M$3&amp;'CT154'!$C119&amp;'CT154'!$M$2&amp;'CT154'!H$12=DULIEU!$AU110,DULIEU!$X110,"")</f>
        <v/>
      </c>
      <c r="I119" s="1143" t="str">
        <f>IF($M$3&amp;'CT154'!$C119&amp;'CT154'!$M$2&amp;'CT154'!I$12=DULIEU!$AU110,DULIEU!$X110,"")</f>
        <v/>
      </c>
      <c r="J119" s="1143" t="str">
        <f>IF($M$3&amp;'CT154'!$C119&amp;'CT154'!$M$2&amp;'CT154'!J$12=DULIEU!$AU110,DULIEU!$X110,"")</f>
        <v/>
      </c>
      <c r="K119" s="1143" t="str">
        <f>IF($M$3&amp;'CT154'!$C119&amp;'CT154'!$M$2&amp;'CT154'!K$12=DULIEU!$AU110,DULIEU!$X110,"")</f>
        <v/>
      </c>
      <c r="L119" s="867" t="str">
        <f t="shared" si="5"/>
        <v/>
      </c>
    </row>
    <row r="120" spans="1:12" hidden="1">
      <c r="A120" s="345" t="str">
        <f t="shared" si="3"/>
        <v/>
      </c>
      <c r="B120" s="1143" t="str">
        <f>IF($M$2=DULIEU!$U111,DULIEU!$D111,"")</f>
        <v/>
      </c>
      <c r="C120" s="1143" t="str">
        <f>IF($M$2=DULIEU!$U111,DULIEU!$H111,"")</f>
        <v/>
      </c>
      <c r="D120" s="1143" t="str">
        <f>IF($M$2=DULIEU!$U111,DULIEU!$E111,"")</f>
        <v/>
      </c>
      <c r="E120" s="1143" t="str">
        <f>IF($M$2=DULIEU!$U111,DULIEU!$O111,"")</f>
        <v/>
      </c>
      <c r="F120" s="1143" t="str">
        <f>IF($M$2=DULIEU!$U111,DULIEU!$W111,"")</f>
        <v/>
      </c>
      <c r="G120" s="1148" t="str">
        <f t="shared" si="4"/>
        <v/>
      </c>
      <c r="H120" s="1143" t="str">
        <f>IF($M$3&amp;'CT154'!$C120&amp;'CT154'!$M$2&amp;'CT154'!H$12=DULIEU!$AU111,DULIEU!$X111,"")</f>
        <v/>
      </c>
      <c r="I120" s="1143" t="str">
        <f>IF($M$3&amp;'CT154'!$C120&amp;'CT154'!$M$2&amp;'CT154'!I$12=DULIEU!$AU111,DULIEU!$X111,"")</f>
        <v/>
      </c>
      <c r="J120" s="1143" t="str">
        <f>IF($M$3&amp;'CT154'!$C120&amp;'CT154'!$M$2&amp;'CT154'!J$12=DULIEU!$AU111,DULIEU!$X111,"")</f>
        <v/>
      </c>
      <c r="K120" s="1143" t="str">
        <f>IF($M$3&amp;'CT154'!$C120&amp;'CT154'!$M$2&amp;'CT154'!K$12=DULIEU!$AU111,DULIEU!$X111,"")</f>
        <v/>
      </c>
      <c r="L120" s="867" t="str">
        <f t="shared" si="5"/>
        <v/>
      </c>
    </row>
    <row r="121" spans="1:12" hidden="1">
      <c r="A121" s="345" t="str">
        <f t="shared" si="3"/>
        <v/>
      </c>
      <c r="B121" s="1143" t="str">
        <f>IF($M$2=DULIEU!$U112,DULIEU!$D112,"")</f>
        <v/>
      </c>
      <c r="C121" s="1143" t="str">
        <f>IF($M$2=DULIEU!$U112,DULIEU!$H112,"")</f>
        <v/>
      </c>
      <c r="D121" s="1143" t="str">
        <f>IF($M$2=DULIEU!$U112,DULIEU!$E112,"")</f>
        <v/>
      </c>
      <c r="E121" s="1143" t="str">
        <f>IF($M$2=DULIEU!$U112,DULIEU!$O112,"")</f>
        <v/>
      </c>
      <c r="F121" s="1143" t="str">
        <f>IF($M$2=DULIEU!$U112,DULIEU!$W112,"")</f>
        <v/>
      </c>
      <c r="G121" s="1148" t="str">
        <f t="shared" si="4"/>
        <v/>
      </c>
      <c r="H121" s="1143" t="str">
        <f>IF($M$3&amp;'CT154'!$C121&amp;'CT154'!$M$2&amp;'CT154'!H$12=DULIEU!$AU112,DULIEU!$X112,"")</f>
        <v/>
      </c>
      <c r="I121" s="1143" t="str">
        <f>IF($M$3&amp;'CT154'!$C121&amp;'CT154'!$M$2&amp;'CT154'!I$12=DULIEU!$AU112,DULIEU!$X112,"")</f>
        <v/>
      </c>
      <c r="J121" s="1143" t="str">
        <f>IF($M$3&amp;'CT154'!$C121&amp;'CT154'!$M$2&amp;'CT154'!J$12=DULIEU!$AU112,DULIEU!$X112,"")</f>
        <v/>
      </c>
      <c r="K121" s="1143" t="str">
        <f>IF($M$3&amp;'CT154'!$C121&amp;'CT154'!$M$2&amp;'CT154'!K$12=DULIEU!$AU112,DULIEU!$X112,"")</f>
        <v/>
      </c>
      <c r="L121" s="867" t="str">
        <f t="shared" si="5"/>
        <v/>
      </c>
    </row>
    <row r="122" spans="1:12" hidden="1">
      <c r="A122" s="345" t="str">
        <f t="shared" si="3"/>
        <v/>
      </c>
      <c r="B122" s="1143" t="str">
        <f>IF($M$2=DULIEU!$U113,DULIEU!$D113,"")</f>
        <v/>
      </c>
      <c r="C122" s="1143" t="str">
        <f>IF($M$2=DULIEU!$U113,DULIEU!$H113,"")</f>
        <v/>
      </c>
      <c r="D122" s="1143" t="str">
        <f>IF($M$2=DULIEU!$U113,DULIEU!$E113,"")</f>
        <v/>
      </c>
      <c r="E122" s="1143" t="str">
        <f>IF($M$2=DULIEU!$U113,DULIEU!$O113,"")</f>
        <v/>
      </c>
      <c r="F122" s="1143" t="str">
        <f>IF($M$2=DULIEU!$U113,DULIEU!$W113,"")</f>
        <v/>
      </c>
      <c r="G122" s="1148" t="str">
        <f t="shared" si="4"/>
        <v/>
      </c>
      <c r="H122" s="1143" t="str">
        <f>IF($M$3&amp;'CT154'!$C122&amp;'CT154'!$M$2&amp;'CT154'!H$12=DULIEU!$AU113,DULIEU!$X113,"")</f>
        <v/>
      </c>
      <c r="I122" s="1143" t="str">
        <f>IF($M$3&amp;'CT154'!$C122&amp;'CT154'!$M$2&amp;'CT154'!I$12=DULIEU!$AU113,DULIEU!$X113,"")</f>
        <v/>
      </c>
      <c r="J122" s="1143" t="str">
        <f>IF($M$3&amp;'CT154'!$C122&amp;'CT154'!$M$2&amp;'CT154'!J$12=DULIEU!$AU113,DULIEU!$X113,"")</f>
        <v/>
      </c>
      <c r="K122" s="1143" t="str">
        <f>IF($M$3&amp;'CT154'!$C122&amp;'CT154'!$M$2&amp;'CT154'!K$12=DULIEU!$AU113,DULIEU!$X113,"")</f>
        <v/>
      </c>
      <c r="L122" s="867" t="str">
        <f t="shared" si="5"/>
        <v/>
      </c>
    </row>
    <row r="123" spans="1:12" hidden="1">
      <c r="A123" s="345" t="str">
        <f t="shared" si="3"/>
        <v/>
      </c>
      <c r="B123" s="1143" t="str">
        <f>IF($M$2=DULIEU!$U114,DULIEU!$D114,"")</f>
        <v/>
      </c>
      <c r="C123" s="1143" t="str">
        <f>IF($M$2=DULIEU!$U114,DULIEU!$H114,"")</f>
        <v/>
      </c>
      <c r="D123" s="1143" t="str">
        <f>IF($M$2=DULIEU!$U114,DULIEU!$E114,"")</f>
        <v/>
      </c>
      <c r="E123" s="1143" t="str">
        <f>IF($M$2=DULIEU!$U114,DULIEU!$O114,"")</f>
        <v/>
      </c>
      <c r="F123" s="1143" t="str">
        <f>IF($M$2=DULIEU!$U114,DULIEU!$W114,"")</f>
        <v/>
      </c>
      <c r="G123" s="1148" t="str">
        <f t="shared" si="4"/>
        <v/>
      </c>
      <c r="H123" s="1143" t="str">
        <f>IF($M$3&amp;'CT154'!$C123&amp;'CT154'!$M$2&amp;'CT154'!H$12=DULIEU!$AU114,DULIEU!$X114,"")</f>
        <v/>
      </c>
      <c r="I123" s="1143" t="str">
        <f>IF($M$3&amp;'CT154'!$C123&amp;'CT154'!$M$2&amp;'CT154'!I$12=DULIEU!$AU114,DULIEU!$X114,"")</f>
        <v/>
      </c>
      <c r="J123" s="1143" t="str">
        <f>IF($M$3&amp;'CT154'!$C123&amp;'CT154'!$M$2&amp;'CT154'!J$12=DULIEU!$AU114,DULIEU!$X114,"")</f>
        <v/>
      </c>
      <c r="K123" s="1143" t="str">
        <f>IF($M$3&amp;'CT154'!$C123&amp;'CT154'!$M$2&amp;'CT154'!K$12=DULIEU!$AU114,DULIEU!$X114,"")</f>
        <v/>
      </c>
      <c r="L123" s="867" t="str">
        <f t="shared" si="5"/>
        <v/>
      </c>
    </row>
    <row r="124" spans="1:12" hidden="1">
      <c r="A124" s="345" t="str">
        <f t="shared" si="3"/>
        <v/>
      </c>
      <c r="B124" s="1143" t="str">
        <f>IF($M$2=DULIEU!$U115,DULIEU!$D115,"")</f>
        <v/>
      </c>
      <c r="C124" s="1143" t="str">
        <f>IF($M$2=DULIEU!$U115,DULIEU!$H115,"")</f>
        <v/>
      </c>
      <c r="D124" s="1143" t="str">
        <f>IF($M$2=DULIEU!$U115,DULIEU!$E115,"")</f>
        <v/>
      </c>
      <c r="E124" s="1143" t="str">
        <f>IF($M$2=DULIEU!$U115,DULIEU!$O115,"")</f>
        <v/>
      </c>
      <c r="F124" s="1143" t="str">
        <f>IF($M$2=DULIEU!$U115,DULIEU!$W115,"")</f>
        <v/>
      </c>
      <c r="G124" s="1148" t="str">
        <f t="shared" si="4"/>
        <v/>
      </c>
      <c r="H124" s="1143" t="str">
        <f>IF($M$3&amp;'CT154'!$C124&amp;'CT154'!$M$2&amp;'CT154'!H$12=DULIEU!$AU115,DULIEU!$X115,"")</f>
        <v/>
      </c>
      <c r="I124" s="1143" t="str">
        <f>IF($M$3&amp;'CT154'!$C124&amp;'CT154'!$M$2&amp;'CT154'!I$12=DULIEU!$AU115,DULIEU!$X115,"")</f>
        <v/>
      </c>
      <c r="J124" s="1143" t="str">
        <f>IF($M$3&amp;'CT154'!$C124&amp;'CT154'!$M$2&amp;'CT154'!J$12=DULIEU!$AU115,DULIEU!$X115,"")</f>
        <v/>
      </c>
      <c r="K124" s="1143" t="str">
        <f>IF($M$3&amp;'CT154'!$C124&amp;'CT154'!$M$2&amp;'CT154'!K$12=DULIEU!$AU115,DULIEU!$X115,"")</f>
        <v/>
      </c>
      <c r="L124" s="867" t="str">
        <f t="shared" si="5"/>
        <v/>
      </c>
    </row>
    <row r="125" spans="1:12" hidden="1">
      <c r="A125" s="345" t="str">
        <f t="shared" si="3"/>
        <v/>
      </c>
      <c r="B125" s="1143" t="str">
        <f>IF($M$2=DULIEU!$U116,DULIEU!$D116,"")</f>
        <v/>
      </c>
      <c r="C125" s="1143" t="str">
        <f>IF($M$2=DULIEU!$U116,DULIEU!$H116,"")</f>
        <v/>
      </c>
      <c r="D125" s="1143" t="str">
        <f>IF($M$2=DULIEU!$U116,DULIEU!$E116,"")</f>
        <v/>
      </c>
      <c r="E125" s="1143" t="str">
        <f>IF($M$2=DULIEU!$U116,DULIEU!$O116,"")</f>
        <v/>
      </c>
      <c r="F125" s="1143" t="str">
        <f>IF($M$2=DULIEU!$U116,DULIEU!$W116,"")</f>
        <v/>
      </c>
      <c r="G125" s="1148" t="str">
        <f t="shared" si="4"/>
        <v/>
      </c>
      <c r="H125" s="1143" t="str">
        <f>IF($M$3&amp;'CT154'!$C125&amp;'CT154'!$M$2&amp;'CT154'!H$12=DULIEU!$AU116,DULIEU!$X116,"")</f>
        <v/>
      </c>
      <c r="I125" s="1143" t="str">
        <f>IF($M$3&amp;'CT154'!$C125&amp;'CT154'!$M$2&amp;'CT154'!I$12=DULIEU!$AU116,DULIEU!$X116,"")</f>
        <v/>
      </c>
      <c r="J125" s="1143" t="str">
        <f>IF($M$3&amp;'CT154'!$C125&amp;'CT154'!$M$2&amp;'CT154'!J$12=DULIEU!$AU116,DULIEU!$X116,"")</f>
        <v/>
      </c>
      <c r="K125" s="1143" t="str">
        <f>IF($M$3&amp;'CT154'!$C125&amp;'CT154'!$M$2&amp;'CT154'!K$12=DULIEU!$AU116,DULIEU!$X116,"")</f>
        <v/>
      </c>
      <c r="L125" s="867" t="str">
        <f t="shared" si="5"/>
        <v/>
      </c>
    </row>
    <row r="126" spans="1:12" hidden="1">
      <c r="A126" s="345" t="str">
        <f t="shared" si="3"/>
        <v/>
      </c>
      <c r="B126" s="1143" t="str">
        <f>IF($M$2=DULIEU!$U117,DULIEU!$D117,"")</f>
        <v/>
      </c>
      <c r="C126" s="1143" t="str">
        <f>IF($M$2=DULIEU!$U117,DULIEU!$H117,"")</f>
        <v/>
      </c>
      <c r="D126" s="1143" t="str">
        <f>IF($M$2=DULIEU!$U117,DULIEU!$E117,"")</f>
        <v/>
      </c>
      <c r="E126" s="1143" t="str">
        <f>IF($M$2=DULIEU!$U117,DULIEU!$O117,"")</f>
        <v/>
      </c>
      <c r="F126" s="1143" t="str">
        <f>IF($M$2=DULIEU!$U117,DULIEU!$W117,"")</f>
        <v/>
      </c>
      <c r="G126" s="1148" t="str">
        <f t="shared" si="4"/>
        <v/>
      </c>
      <c r="H126" s="1143" t="str">
        <f>IF($M$3&amp;'CT154'!$C126&amp;'CT154'!$M$2&amp;'CT154'!H$12=DULIEU!$AU117,DULIEU!$X117,"")</f>
        <v/>
      </c>
      <c r="I126" s="1143" t="str">
        <f>IF($M$3&amp;'CT154'!$C126&amp;'CT154'!$M$2&amp;'CT154'!I$12=DULIEU!$AU117,DULIEU!$X117,"")</f>
        <v/>
      </c>
      <c r="J126" s="1143" t="str">
        <f>IF($M$3&amp;'CT154'!$C126&amp;'CT154'!$M$2&amp;'CT154'!J$12=DULIEU!$AU117,DULIEU!$X117,"")</f>
        <v/>
      </c>
      <c r="K126" s="1143" t="str">
        <f>IF($M$3&amp;'CT154'!$C126&amp;'CT154'!$M$2&amp;'CT154'!K$12=DULIEU!$AU117,DULIEU!$X117,"")</f>
        <v/>
      </c>
      <c r="L126" s="867" t="str">
        <f t="shared" si="5"/>
        <v/>
      </c>
    </row>
    <row r="127" spans="1:12" hidden="1">
      <c r="A127" s="345" t="str">
        <f t="shared" si="3"/>
        <v/>
      </c>
      <c r="B127" s="1143" t="str">
        <f>IF($M$2=DULIEU!$U118,DULIEU!$D118,"")</f>
        <v/>
      </c>
      <c r="C127" s="1143" t="str">
        <f>IF($M$2=DULIEU!$U118,DULIEU!$H118,"")</f>
        <v/>
      </c>
      <c r="D127" s="1143" t="str">
        <f>IF($M$2=DULIEU!$U118,DULIEU!$E118,"")</f>
        <v/>
      </c>
      <c r="E127" s="1143" t="str">
        <f>IF($M$2=DULIEU!$U118,DULIEU!$O118,"")</f>
        <v/>
      </c>
      <c r="F127" s="1143" t="str">
        <f>IF($M$2=DULIEU!$U118,DULIEU!$W118,"")</f>
        <v/>
      </c>
      <c r="G127" s="1148" t="str">
        <f t="shared" si="4"/>
        <v/>
      </c>
      <c r="H127" s="1143" t="str">
        <f>IF($M$3&amp;'CT154'!$C127&amp;'CT154'!$M$2&amp;'CT154'!H$12=DULIEU!$AU118,DULIEU!$X118,"")</f>
        <v/>
      </c>
      <c r="I127" s="1143" t="str">
        <f>IF($M$3&amp;'CT154'!$C127&amp;'CT154'!$M$2&amp;'CT154'!I$12=DULIEU!$AU118,DULIEU!$X118,"")</f>
        <v/>
      </c>
      <c r="J127" s="1143" t="str">
        <f>IF($M$3&amp;'CT154'!$C127&amp;'CT154'!$M$2&amp;'CT154'!J$12=DULIEU!$AU118,DULIEU!$X118,"")</f>
        <v/>
      </c>
      <c r="K127" s="1143" t="str">
        <f>IF($M$3&amp;'CT154'!$C127&amp;'CT154'!$M$2&amp;'CT154'!K$12=DULIEU!$AU118,DULIEU!$X118,"")</f>
        <v/>
      </c>
      <c r="L127" s="867" t="str">
        <f t="shared" si="5"/>
        <v/>
      </c>
    </row>
    <row r="128" spans="1:12" hidden="1">
      <c r="A128" s="345" t="str">
        <f t="shared" si="3"/>
        <v/>
      </c>
      <c r="B128" s="1143" t="str">
        <f>IF($M$2=DULIEU!$U119,DULIEU!$D119,"")</f>
        <v/>
      </c>
      <c r="C128" s="1143" t="str">
        <f>IF($M$2=DULIEU!$U119,DULIEU!$H119,"")</f>
        <v/>
      </c>
      <c r="D128" s="1143" t="str">
        <f>IF($M$2=DULIEU!$U119,DULIEU!$E119,"")</f>
        <v/>
      </c>
      <c r="E128" s="1143" t="str">
        <f>IF($M$2=DULIEU!$U119,DULIEU!$O119,"")</f>
        <v/>
      </c>
      <c r="F128" s="1143" t="str">
        <f>IF($M$2=DULIEU!$U119,DULIEU!$W119,"")</f>
        <v/>
      </c>
      <c r="G128" s="1148" t="str">
        <f t="shared" si="4"/>
        <v/>
      </c>
      <c r="H128" s="1143" t="str">
        <f>IF($M$3&amp;'CT154'!$C128&amp;'CT154'!$M$2&amp;'CT154'!H$12=DULIEU!$AU119,DULIEU!$X119,"")</f>
        <v/>
      </c>
      <c r="I128" s="1143" t="str">
        <f>IF($M$3&amp;'CT154'!$C128&amp;'CT154'!$M$2&amp;'CT154'!I$12=DULIEU!$AU119,DULIEU!$X119,"")</f>
        <v/>
      </c>
      <c r="J128" s="1143" t="str">
        <f>IF($M$3&amp;'CT154'!$C128&amp;'CT154'!$M$2&amp;'CT154'!J$12=DULIEU!$AU119,DULIEU!$X119,"")</f>
        <v/>
      </c>
      <c r="K128" s="1143" t="str">
        <f>IF($M$3&amp;'CT154'!$C128&amp;'CT154'!$M$2&amp;'CT154'!K$12=DULIEU!$AU119,DULIEU!$X119,"")</f>
        <v/>
      </c>
      <c r="L128" s="867" t="str">
        <f t="shared" si="5"/>
        <v/>
      </c>
    </row>
    <row r="129" spans="1:12" hidden="1">
      <c r="A129" s="345" t="str">
        <f t="shared" si="3"/>
        <v/>
      </c>
      <c r="B129" s="1143" t="str">
        <f>IF($M$2=DULIEU!$U120,DULIEU!$D120,"")</f>
        <v/>
      </c>
      <c r="C129" s="1143" t="str">
        <f>IF($M$2=DULIEU!$U120,DULIEU!$H120,"")</f>
        <v/>
      </c>
      <c r="D129" s="1143" t="str">
        <f>IF($M$2=DULIEU!$U120,DULIEU!$E120,"")</f>
        <v/>
      </c>
      <c r="E129" s="1143" t="str">
        <f>IF($M$2=DULIEU!$U120,DULIEU!$O120,"")</f>
        <v/>
      </c>
      <c r="F129" s="1143" t="str">
        <f>IF($M$2=DULIEU!$U120,DULIEU!$W120,"")</f>
        <v/>
      </c>
      <c r="G129" s="1148" t="str">
        <f t="shared" si="4"/>
        <v/>
      </c>
      <c r="H129" s="1143" t="str">
        <f>IF($M$3&amp;'CT154'!$C129&amp;'CT154'!$M$2&amp;'CT154'!H$12=DULIEU!$AU120,DULIEU!$X120,"")</f>
        <v/>
      </c>
      <c r="I129" s="1143" t="str">
        <f>IF($M$3&amp;'CT154'!$C129&amp;'CT154'!$M$2&amp;'CT154'!I$12=DULIEU!$AU120,DULIEU!$X120,"")</f>
        <v/>
      </c>
      <c r="J129" s="1143" t="str">
        <f>IF($M$3&amp;'CT154'!$C129&amp;'CT154'!$M$2&amp;'CT154'!J$12=DULIEU!$AU120,DULIEU!$X120,"")</f>
        <v/>
      </c>
      <c r="K129" s="1143" t="str">
        <f>IF($M$3&amp;'CT154'!$C129&amp;'CT154'!$M$2&amp;'CT154'!K$12=DULIEU!$AU120,DULIEU!$X120,"")</f>
        <v/>
      </c>
      <c r="L129" s="867" t="str">
        <f t="shared" si="5"/>
        <v/>
      </c>
    </row>
    <row r="130" spans="1:12" hidden="1">
      <c r="A130" s="345" t="str">
        <f t="shared" si="3"/>
        <v/>
      </c>
      <c r="B130" s="1143" t="str">
        <f>IF($M$2=DULIEU!$U121,DULIEU!$D121,"")</f>
        <v/>
      </c>
      <c r="C130" s="1143" t="str">
        <f>IF($M$2=DULIEU!$U121,DULIEU!$H121,"")</f>
        <v/>
      </c>
      <c r="D130" s="1143" t="str">
        <f>IF($M$2=DULIEU!$U121,DULIEU!$E121,"")</f>
        <v/>
      </c>
      <c r="E130" s="1143" t="str">
        <f>IF($M$2=DULIEU!$U121,DULIEU!$O121,"")</f>
        <v/>
      </c>
      <c r="F130" s="1143" t="str">
        <f>IF($M$2=DULIEU!$U121,DULIEU!$W121,"")</f>
        <v/>
      </c>
      <c r="G130" s="1148" t="str">
        <f t="shared" si="4"/>
        <v/>
      </c>
      <c r="H130" s="1143" t="str">
        <f>IF($M$3&amp;'CT154'!$C130&amp;'CT154'!$M$2&amp;'CT154'!H$12=DULIEU!$AU121,DULIEU!$X122,"")</f>
        <v/>
      </c>
      <c r="I130" s="1143" t="str">
        <f>IF($M$3&amp;'CT154'!$C130&amp;'CT154'!$M$2&amp;'CT154'!I$12=DULIEU!$AU121,DULIEU!$X122,"")</f>
        <v/>
      </c>
      <c r="J130" s="1143" t="str">
        <f>IF($M$3&amp;'CT154'!$C130&amp;'CT154'!$M$2&amp;'CT154'!J$12=DULIEU!$AU121,DULIEU!$X122,"")</f>
        <v/>
      </c>
      <c r="K130" s="1143" t="str">
        <f>IF($M$3&amp;'CT154'!$C130&amp;'CT154'!$M$2&amp;'CT154'!K$12=DULIEU!$AU121,DULIEU!$X122,"")</f>
        <v/>
      </c>
      <c r="L130" s="867" t="str">
        <f t="shared" si="5"/>
        <v/>
      </c>
    </row>
    <row r="131" spans="1:12" hidden="1">
      <c r="A131" s="345" t="str">
        <f t="shared" si="3"/>
        <v/>
      </c>
      <c r="B131" s="1143" t="str">
        <f>IF($M$2=DULIEU!$U122,DULIEU!$D122,"")</f>
        <v/>
      </c>
      <c r="C131" s="1143" t="str">
        <f>IF($M$2=DULIEU!$U122,DULIEU!$H122,"")</f>
        <v/>
      </c>
      <c r="D131" s="1143" t="str">
        <f>IF($M$2=DULIEU!$U122,DULIEU!$E122,"")</f>
        <v/>
      </c>
      <c r="E131" s="1143" t="str">
        <f>IF($M$2=DULIEU!$U122,DULIEU!$O122,"")</f>
        <v/>
      </c>
      <c r="F131" s="1143" t="str">
        <f>IF($M$2=DULIEU!$U122,DULIEU!$W122,"")</f>
        <v/>
      </c>
      <c r="G131" s="1148" t="str">
        <f t="shared" si="4"/>
        <v/>
      </c>
      <c r="H131" s="1143" t="str">
        <f>IF($M$3&amp;'CT154'!$C131&amp;'CT154'!$M$2&amp;'CT154'!H$12=DULIEU!$AU122,DULIEU!#REF!,"")</f>
        <v/>
      </c>
      <c r="I131" s="1143" t="str">
        <f>IF($M$3&amp;'CT154'!$C131&amp;'CT154'!$M$2&amp;'CT154'!I$12=DULIEU!$AU122,DULIEU!#REF!,"")</f>
        <v/>
      </c>
      <c r="J131" s="1143" t="str">
        <f>IF($M$3&amp;'CT154'!$C131&amp;'CT154'!$M$2&amp;'CT154'!J$12=DULIEU!$AU122,DULIEU!#REF!,"")</f>
        <v/>
      </c>
      <c r="K131" s="1143" t="str">
        <f>IF($M$3&amp;'CT154'!$C131&amp;'CT154'!$M$2&amp;'CT154'!K$12=DULIEU!$AU122,DULIEU!#REF!,"")</f>
        <v/>
      </c>
      <c r="L131" s="867" t="str">
        <f t="shared" si="5"/>
        <v/>
      </c>
    </row>
    <row r="132" spans="1:12" hidden="1">
      <c r="A132" s="345" t="str">
        <f t="shared" si="3"/>
        <v/>
      </c>
      <c r="B132" s="1143" t="str">
        <f>IF($M$2=DULIEU!$U123,DULIEU!$D123,"")</f>
        <v/>
      </c>
      <c r="C132" s="1143" t="str">
        <f>IF($M$2=DULIEU!$U123,DULIEU!$H123,"")</f>
        <v/>
      </c>
      <c r="D132" s="1143" t="str">
        <f>IF($M$2=DULIEU!$U123,DULIEU!$E123,"")</f>
        <v/>
      </c>
      <c r="E132" s="1143" t="str">
        <f>IF($M$2=DULIEU!$U123,DULIEU!$O123,"")</f>
        <v/>
      </c>
      <c r="F132" s="1143" t="str">
        <f>IF($M$2=DULIEU!$U123,DULIEU!$W123,"")</f>
        <v/>
      </c>
      <c r="G132" s="1148" t="str">
        <f t="shared" si="4"/>
        <v/>
      </c>
      <c r="H132" s="1143" t="str">
        <f>IF($M$3&amp;'CT154'!$C132&amp;'CT154'!$M$2&amp;'CT154'!H$12=DULIEU!$AU123,DULIEU!$X123,"")</f>
        <v/>
      </c>
      <c r="I132" s="1143" t="str">
        <f>IF($M$3&amp;'CT154'!$C132&amp;'CT154'!$M$2&amp;'CT154'!I$12=DULIEU!$AU123,DULIEU!$X123,"")</f>
        <v/>
      </c>
      <c r="J132" s="1143" t="str">
        <f>IF($M$3&amp;'CT154'!$C132&amp;'CT154'!$M$2&amp;'CT154'!J$12=DULIEU!$AU123,DULIEU!$X123,"")</f>
        <v/>
      </c>
      <c r="K132" s="1143" t="str">
        <f>IF($M$3&amp;'CT154'!$C132&amp;'CT154'!$M$2&amp;'CT154'!K$12=DULIEU!$AU123,DULIEU!$X123,"")</f>
        <v/>
      </c>
      <c r="L132" s="867" t="str">
        <f t="shared" si="5"/>
        <v/>
      </c>
    </row>
    <row r="133" spans="1:12" hidden="1">
      <c r="A133" s="345" t="str">
        <f t="shared" si="3"/>
        <v/>
      </c>
      <c r="B133" s="1143" t="str">
        <f>IF($M$2=DULIEU!$U124,DULIEU!$D124,"")</f>
        <v/>
      </c>
      <c r="C133" s="1143" t="str">
        <f>IF($M$2=DULIEU!$U124,DULIEU!$H124,"")</f>
        <v/>
      </c>
      <c r="D133" s="1143" t="str">
        <f>IF($M$2=DULIEU!$U124,DULIEU!$E124,"")</f>
        <v/>
      </c>
      <c r="E133" s="1143" t="str">
        <f>IF($M$2=DULIEU!$U124,DULIEU!$O124,"")</f>
        <v/>
      </c>
      <c r="F133" s="1143" t="str">
        <f>IF($M$2=DULIEU!$U124,DULIEU!$W124,"")</f>
        <v/>
      </c>
      <c r="G133" s="1148" t="str">
        <f t="shared" si="4"/>
        <v/>
      </c>
      <c r="H133" s="1143" t="str">
        <f>IF($M$3&amp;'CT154'!$C133&amp;'CT154'!$M$2&amp;'CT154'!H$12=DULIEU!$AU124,DULIEU!$X124,"")</f>
        <v/>
      </c>
      <c r="I133" s="1143" t="str">
        <f>IF($M$3&amp;'CT154'!$C133&amp;'CT154'!$M$2&amp;'CT154'!I$12=DULIEU!$AU124,DULIEU!$X124,"")</f>
        <v/>
      </c>
      <c r="J133" s="1143" t="str">
        <f>IF($M$3&amp;'CT154'!$C133&amp;'CT154'!$M$2&amp;'CT154'!J$12=DULIEU!$AU124,DULIEU!$X124,"")</f>
        <v/>
      </c>
      <c r="K133" s="1143" t="str">
        <f>IF($M$3&amp;'CT154'!$C133&amp;'CT154'!$M$2&amp;'CT154'!K$12=DULIEU!$AU124,DULIEU!$X124,"")</f>
        <v/>
      </c>
      <c r="L133" s="867" t="str">
        <f t="shared" si="5"/>
        <v/>
      </c>
    </row>
    <row r="134" spans="1:12" hidden="1">
      <c r="A134" s="345" t="str">
        <f t="shared" si="3"/>
        <v/>
      </c>
      <c r="B134" s="1143" t="str">
        <f>IF($M$2=DULIEU!$U125,DULIEU!$D125,"")</f>
        <v/>
      </c>
      <c r="C134" s="1143" t="str">
        <f>IF($M$2=DULIEU!$U125,DULIEU!$H125,"")</f>
        <v/>
      </c>
      <c r="D134" s="1143" t="str">
        <f>IF($M$2=DULIEU!$U125,DULIEU!$E125,"")</f>
        <v/>
      </c>
      <c r="E134" s="1143" t="str">
        <f>IF($M$2=DULIEU!$U125,DULIEU!$O125,"")</f>
        <v/>
      </c>
      <c r="F134" s="1143" t="str">
        <f>IF($M$2=DULIEU!$U125,DULIEU!$W125,"")</f>
        <v/>
      </c>
      <c r="G134" s="1148" t="str">
        <f t="shared" si="4"/>
        <v/>
      </c>
      <c r="H134" s="1143" t="str">
        <f>IF($M$3&amp;'CT154'!$C134&amp;'CT154'!$M$2&amp;'CT154'!H$12=DULIEU!$AU125,DULIEU!$X125,"")</f>
        <v/>
      </c>
      <c r="I134" s="1143" t="str">
        <f>IF($M$3&amp;'CT154'!$C134&amp;'CT154'!$M$2&amp;'CT154'!I$12=DULIEU!$AU125,DULIEU!$X125,"")</f>
        <v/>
      </c>
      <c r="J134" s="1143" t="str">
        <f>IF($M$3&amp;'CT154'!$C134&amp;'CT154'!$M$2&amp;'CT154'!J$12=DULIEU!$AU125,DULIEU!$X125,"")</f>
        <v/>
      </c>
      <c r="K134" s="1143" t="str">
        <f>IF($M$3&amp;'CT154'!$C134&amp;'CT154'!$M$2&amp;'CT154'!K$12=DULIEU!$AU125,DULIEU!$X125,"")</f>
        <v/>
      </c>
      <c r="L134" s="867" t="str">
        <f t="shared" si="5"/>
        <v/>
      </c>
    </row>
    <row r="135" spans="1:12" hidden="1">
      <c r="A135" s="345" t="str">
        <f t="shared" si="3"/>
        <v/>
      </c>
      <c r="B135" s="1143" t="str">
        <f>IF($M$2=DULIEU!$U126,DULIEU!$D126,"")</f>
        <v/>
      </c>
      <c r="C135" s="1143" t="str">
        <f>IF($M$2=DULIEU!$U126,DULIEU!$H126,"")</f>
        <v/>
      </c>
      <c r="D135" s="1143" t="str">
        <f>IF($M$2=DULIEU!$U126,DULIEU!$E126,"")</f>
        <v/>
      </c>
      <c r="E135" s="1143" t="str">
        <f>IF($M$2=DULIEU!$U126,DULIEU!$O126,"")</f>
        <v/>
      </c>
      <c r="F135" s="1143" t="str">
        <f>IF($M$2=DULIEU!$U126,DULIEU!$W126,"")</f>
        <v/>
      </c>
      <c r="G135" s="1148" t="str">
        <f t="shared" si="4"/>
        <v/>
      </c>
      <c r="H135" s="1143" t="str">
        <f>IF($M$3&amp;'CT154'!$C135&amp;'CT154'!$M$2&amp;'CT154'!H$12=DULIEU!$AU126,DULIEU!$X126,"")</f>
        <v/>
      </c>
      <c r="I135" s="1143" t="str">
        <f>IF($M$3&amp;'CT154'!$C135&amp;'CT154'!$M$2&amp;'CT154'!I$12=DULIEU!$AU126,DULIEU!$X126,"")</f>
        <v/>
      </c>
      <c r="J135" s="1143" t="str">
        <f>IF($M$3&amp;'CT154'!$C135&amp;'CT154'!$M$2&amp;'CT154'!J$12=DULIEU!$AU126,DULIEU!$X126,"")</f>
        <v/>
      </c>
      <c r="K135" s="1143" t="str">
        <f>IF($M$3&amp;'CT154'!$C135&amp;'CT154'!$M$2&amp;'CT154'!K$12=DULIEU!$AU126,DULIEU!$X126,"")</f>
        <v/>
      </c>
      <c r="L135" s="867" t="str">
        <f t="shared" si="5"/>
        <v/>
      </c>
    </row>
    <row r="136" spans="1:12" hidden="1">
      <c r="A136" s="345" t="str">
        <f t="shared" si="3"/>
        <v/>
      </c>
      <c r="B136" s="1143" t="str">
        <f>IF($M$2=DULIEU!$U127,DULIEU!$D127,"")</f>
        <v/>
      </c>
      <c r="C136" s="1143" t="str">
        <f>IF($M$2=DULIEU!$U127,DULIEU!$H127,"")</f>
        <v/>
      </c>
      <c r="D136" s="1143" t="str">
        <f>IF($M$2=DULIEU!$U127,DULIEU!$E127,"")</f>
        <v/>
      </c>
      <c r="E136" s="1143" t="str">
        <f>IF($M$2=DULIEU!$U127,DULIEU!$O127,"")</f>
        <v/>
      </c>
      <c r="F136" s="1143" t="str">
        <f>IF($M$2=DULIEU!$U127,DULIEU!$W127,"")</f>
        <v/>
      </c>
      <c r="G136" s="1148" t="str">
        <f t="shared" si="4"/>
        <v/>
      </c>
      <c r="H136" s="1143" t="str">
        <f>IF($M$3&amp;'CT154'!$C136&amp;'CT154'!$M$2&amp;'CT154'!H$12=DULIEU!$AU127,DULIEU!$X127,"")</f>
        <v/>
      </c>
      <c r="I136" s="1143" t="str">
        <f>IF($M$3&amp;'CT154'!$C136&amp;'CT154'!$M$2&amp;'CT154'!I$12=DULIEU!$AU127,DULIEU!$X127,"")</f>
        <v/>
      </c>
      <c r="J136" s="1143" t="str">
        <f>IF($M$3&amp;'CT154'!$C136&amp;'CT154'!$M$2&amp;'CT154'!J$12=DULIEU!$AU127,DULIEU!$X127,"")</f>
        <v/>
      </c>
      <c r="K136" s="1143" t="str">
        <f>IF($M$3&amp;'CT154'!$C136&amp;'CT154'!$M$2&amp;'CT154'!K$12=DULIEU!$AU127,DULIEU!$X127,"")</f>
        <v/>
      </c>
      <c r="L136" s="867" t="str">
        <f t="shared" si="5"/>
        <v/>
      </c>
    </row>
    <row r="137" spans="1:12" hidden="1">
      <c r="A137" s="345" t="str">
        <f t="shared" si="3"/>
        <v/>
      </c>
      <c r="B137" s="1143" t="str">
        <f>IF($M$2=DULIEU!$U128,DULIEU!$D128,"")</f>
        <v/>
      </c>
      <c r="C137" s="1143" t="str">
        <f>IF($M$2=DULIEU!$U128,DULIEU!$H128,"")</f>
        <v/>
      </c>
      <c r="D137" s="1143" t="str">
        <f>IF($M$2=DULIEU!$U128,DULIEU!$E128,"")</f>
        <v/>
      </c>
      <c r="E137" s="1143" t="str">
        <f>IF($M$2=DULIEU!$U128,DULIEU!$O128,"")</f>
        <v/>
      </c>
      <c r="F137" s="1143" t="str">
        <f>IF($M$2=DULIEU!$U128,DULIEU!$W128,"")</f>
        <v/>
      </c>
      <c r="G137" s="1148" t="str">
        <f t="shared" si="4"/>
        <v/>
      </c>
      <c r="H137" s="1143" t="str">
        <f>IF($M$3&amp;'CT154'!$C137&amp;'CT154'!$M$2&amp;'CT154'!H$12=DULIEU!$AU128,DULIEU!$X128,"")</f>
        <v/>
      </c>
      <c r="I137" s="1143" t="str">
        <f>IF($M$3&amp;'CT154'!$C137&amp;'CT154'!$M$2&amp;'CT154'!I$12=DULIEU!$AU128,DULIEU!$X128,"")</f>
        <v/>
      </c>
      <c r="J137" s="1143" t="str">
        <f>IF($M$3&amp;'CT154'!$C137&amp;'CT154'!$M$2&amp;'CT154'!J$12=DULIEU!$AU128,DULIEU!$X128,"")</f>
        <v/>
      </c>
      <c r="K137" s="1143" t="str">
        <f>IF($M$3&amp;'CT154'!$C137&amp;'CT154'!$M$2&amp;'CT154'!K$12=DULIEU!$AU128,DULIEU!$X128,"")</f>
        <v/>
      </c>
      <c r="L137" s="867" t="str">
        <f t="shared" si="5"/>
        <v/>
      </c>
    </row>
    <row r="138" spans="1:12" hidden="1">
      <c r="A138" s="345" t="str">
        <f t="shared" si="3"/>
        <v/>
      </c>
      <c r="B138" s="1143" t="str">
        <f>IF($M$2=DULIEU!$U129,DULIEU!$D129,"")</f>
        <v/>
      </c>
      <c r="C138" s="1143" t="str">
        <f>IF($M$2=DULIEU!$U129,DULIEU!$H129,"")</f>
        <v/>
      </c>
      <c r="D138" s="1143" t="str">
        <f>IF($M$2=DULIEU!$U129,DULIEU!$E129,"")</f>
        <v/>
      </c>
      <c r="E138" s="1143" t="str">
        <f>IF($M$2=DULIEU!$U129,DULIEU!$O129,"")</f>
        <v/>
      </c>
      <c r="F138" s="1143" t="str">
        <f>IF($M$2=DULIEU!$U129,DULIEU!$W129,"")</f>
        <v/>
      </c>
      <c r="G138" s="1148" t="str">
        <f t="shared" si="4"/>
        <v/>
      </c>
      <c r="H138" s="1143" t="str">
        <f>IF($M$3&amp;'CT154'!$C138&amp;'CT154'!$M$2&amp;'CT154'!H$12=DULIEU!$AU129,DULIEU!$X129,"")</f>
        <v/>
      </c>
      <c r="I138" s="1143" t="str">
        <f>IF($M$3&amp;'CT154'!$C138&amp;'CT154'!$M$2&amp;'CT154'!I$12=DULIEU!$AU129,DULIEU!$X129,"")</f>
        <v/>
      </c>
      <c r="J138" s="1143" t="str">
        <f>IF($M$3&amp;'CT154'!$C138&amp;'CT154'!$M$2&amp;'CT154'!J$12=DULIEU!$AU129,DULIEU!$X129,"")</f>
        <v/>
      </c>
      <c r="K138" s="1143" t="str">
        <f>IF($M$3&amp;'CT154'!$C138&amp;'CT154'!$M$2&amp;'CT154'!K$12=DULIEU!$AU129,DULIEU!$X129,"")</f>
        <v/>
      </c>
      <c r="L138" s="867" t="str">
        <f t="shared" si="5"/>
        <v/>
      </c>
    </row>
    <row r="139" spans="1:12" hidden="1">
      <c r="A139" s="345" t="str">
        <f t="shared" si="3"/>
        <v/>
      </c>
      <c r="B139" s="1143" t="str">
        <f>IF($M$2=DULIEU!$U130,DULIEU!$D130,"")</f>
        <v/>
      </c>
      <c r="C139" s="1143" t="str">
        <f>IF($M$2=DULIEU!$U130,DULIEU!$H130,"")</f>
        <v/>
      </c>
      <c r="D139" s="1143" t="str">
        <f>IF($M$2=DULIEU!$U130,DULIEU!$E130,"")</f>
        <v/>
      </c>
      <c r="E139" s="1143" t="str">
        <f>IF($M$2=DULIEU!$U130,DULIEU!$O130,"")</f>
        <v/>
      </c>
      <c r="F139" s="1143" t="str">
        <f>IF($M$2=DULIEU!$U130,DULIEU!$W130,"")</f>
        <v/>
      </c>
      <c r="G139" s="1148" t="str">
        <f t="shared" si="4"/>
        <v/>
      </c>
      <c r="H139" s="1143" t="str">
        <f>IF($M$3&amp;'CT154'!$C139&amp;'CT154'!$M$2&amp;'CT154'!H$12=DULIEU!$AU130,DULIEU!$X130,"")</f>
        <v/>
      </c>
      <c r="I139" s="1143" t="str">
        <f>IF($M$3&amp;'CT154'!$C139&amp;'CT154'!$M$2&amp;'CT154'!I$12=DULIEU!$AU130,DULIEU!$X130,"")</f>
        <v/>
      </c>
      <c r="J139" s="1143" t="str">
        <f>IF($M$3&amp;'CT154'!$C139&amp;'CT154'!$M$2&amp;'CT154'!J$12=DULIEU!$AU130,DULIEU!$X130,"")</f>
        <v/>
      </c>
      <c r="K139" s="1143" t="str">
        <f>IF($M$3&amp;'CT154'!$C139&amp;'CT154'!$M$2&amp;'CT154'!K$12=DULIEU!$AU130,DULIEU!$X130,"")</f>
        <v/>
      </c>
      <c r="L139" s="867" t="str">
        <f t="shared" si="5"/>
        <v/>
      </c>
    </row>
    <row r="140" spans="1:12" hidden="1">
      <c r="A140" s="345" t="str">
        <f t="shared" si="3"/>
        <v/>
      </c>
      <c r="B140" s="1143" t="str">
        <f>IF($M$2=DULIEU!$U131,DULIEU!$D131,"")</f>
        <v/>
      </c>
      <c r="C140" s="1143" t="str">
        <f>IF($M$2=DULIEU!$U131,DULIEU!$H131,"")</f>
        <v/>
      </c>
      <c r="D140" s="1143" t="str">
        <f>IF($M$2=DULIEU!$U131,DULIEU!$E131,"")</f>
        <v/>
      </c>
      <c r="E140" s="1143" t="str">
        <f>IF($M$2=DULIEU!$U131,DULIEU!$O131,"")</f>
        <v/>
      </c>
      <c r="F140" s="1143" t="str">
        <f>IF($M$2=DULIEU!$U131,DULIEU!$W131,"")</f>
        <v/>
      </c>
      <c r="G140" s="1148" t="str">
        <f t="shared" si="4"/>
        <v/>
      </c>
      <c r="H140" s="1143" t="str">
        <f>IF($M$3&amp;'CT154'!$C140&amp;'CT154'!$M$2&amp;'CT154'!H$12=DULIEU!$AU131,DULIEU!$X131,"")</f>
        <v/>
      </c>
      <c r="I140" s="1143" t="str">
        <f>IF($M$3&amp;'CT154'!$C140&amp;'CT154'!$M$2&amp;'CT154'!I$12=DULIEU!$AU131,DULIEU!$X131,"")</f>
        <v/>
      </c>
      <c r="J140" s="1143" t="str">
        <f>IF($M$3&amp;'CT154'!$C140&amp;'CT154'!$M$2&amp;'CT154'!J$12=DULIEU!$AU131,DULIEU!$X131,"")</f>
        <v/>
      </c>
      <c r="K140" s="1143" t="str">
        <f>IF($M$3&amp;'CT154'!$C140&amp;'CT154'!$M$2&amp;'CT154'!K$12=DULIEU!$AU131,DULIEU!$X131,"")</f>
        <v/>
      </c>
      <c r="L140" s="867" t="str">
        <f t="shared" si="5"/>
        <v/>
      </c>
    </row>
    <row r="141" spans="1:12" hidden="1">
      <c r="A141" s="345" t="str">
        <f t="shared" si="3"/>
        <v/>
      </c>
      <c r="B141" s="1143" t="str">
        <f>IF($M$2=DULIEU!$U132,DULIEU!$D132,"")</f>
        <v/>
      </c>
      <c r="C141" s="1143" t="str">
        <f>IF($M$2=DULIEU!$U132,DULIEU!$H132,"")</f>
        <v/>
      </c>
      <c r="D141" s="1143" t="str">
        <f>IF($M$2=DULIEU!$U132,DULIEU!$E132,"")</f>
        <v/>
      </c>
      <c r="E141" s="1143" t="str">
        <f>IF($M$2=DULIEU!$U132,DULIEU!$O132,"")</f>
        <v/>
      </c>
      <c r="F141" s="1143" t="str">
        <f>IF($M$2=DULIEU!$U132,DULIEU!$W132,"")</f>
        <v/>
      </c>
      <c r="G141" s="1148" t="str">
        <f t="shared" si="4"/>
        <v/>
      </c>
      <c r="H141" s="1143" t="str">
        <f>IF($M$3&amp;'CT154'!$C141&amp;'CT154'!$M$2&amp;'CT154'!H$12=DULIEU!$AU132,DULIEU!$X132,"")</f>
        <v/>
      </c>
      <c r="I141" s="1143" t="str">
        <f>IF($M$3&amp;'CT154'!$C141&amp;'CT154'!$M$2&amp;'CT154'!I$12=DULIEU!$AU132,DULIEU!$X132,"")</f>
        <v/>
      </c>
      <c r="J141" s="1143" t="str">
        <f>IF($M$3&amp;'CT154'!$C141&amp;'CT154'!$M$2&amp;'CT154'!J$12=DULIEU!$AU132,DULIEU!$X132,"")</f>
        <v/>
      </c>
      <c r="K141" s="1143" t="str">
        <f>IF($M$3&amp;'CT154'!$C141&amp;'CT154'!$M$2&amp;'CT154'!K$12=DULIEU!$AU132,DULIEU!$X132,"")</f>
        <v/>
      </c>
      <c r="L141" s="867" t="str">
        <f t="shared" si="5"/>
        <v/>
      </c>
    </row>
    <row r="142" spans="1:12" hidden="1">
      <c r="A142" s="345" t="str">
        <f t="shared" si="3"/>
        <v/>
      </c>
      <c r="B142" s="1143" t="str">
        <f>IF($M$2=DULIEU!$U133,DULIEU!$D133,"")</f>
        <v/>
      </c>
      <c r="C142" s="1143" t="str">
        <f>IF($M$2=DULIEU!$U133,DULIEU!$H133,"")</f>
        <v/>
      </c>
      <c r="D142" s="1143" t="str">
        <f>IF($M$2=DULIEU!$U133,DULIEU!$E133,"")</f>
        <v/>
      </c>
      <c r="E142" s="1143" t="str">
        <f>IF($M$2=DULIEU!$U133,DULIEU!$O133,"")</f>
        <v/>
      </c>
      <c r="F142" s="1143" t="str">
        <f>IF($M$2=DULIEU!$U133,DULIEU!$W133,"")</f>
        <v/>
      </c>
      <c r="G142" s="1148" t="str">
        <f t="shared" si="4"/>
        <v/>
      </c>
      <c r="H142" s="1143" t="str">
        <f>IF($M$3&amp;'CT154'!$C142&amp;'CT154'!$M$2&amp;'CT154'!H$12=DULIEU!$AU133,DULIEU!$X133,"")</f>
        <v/>
      </c>
      <c r="I142" s="1143" t="str">
        <f>IF($M$3&amp;'CT154'!$C142&amp;'CT154'!$M$2&amp;'CT154'!I$12=DULIEU!$AU133,DULIEU!$X133,"")</f>
        <v/>
      </c>
      <c r="J142" s="1143" t="str">
        <f>IF($M$3&amp;'CT154'!$C142&amp;'CT154'!$M$2&amp;'CT154'!J$12=DULIEU!$AU133,DULIEU!$X133,"")</f>
        <v/>
      </c>
      <c r="K142" s="1143" t="str">
        <f>IF($M$3&amp;'CT154'!$C142&amp;'CT154'!$M$2&amp;'CT154'!K$12=DULIEU!$AU133,DULIEU!$X133,"")</f>
        <v/>
      </c>
      <c r="L142" s="867" t="str">
        <f t="shared" si="5"/>
        <v/>
      </c>
    </row>
    <row r="143" spans="1:12" hidden="1">
      <c r="A143" s="345" t="str">
        <f t="shared" si="3"/>
        <v/>
      </c>
      <c r="B143" s="1143" t="str">
        <f>IF($M$2=DULIEU!$U134,DULIEU!$D134,"")</f>
        <v/>
      </c>
      <c r="C143" s="1143" t="str">
        <f>IF($M$2=DULIEU!$U134,DULIEU!$H134,"")</f>
        <v/>
      </c>
      <c r="D143" s="1143" t="str">
        <f>IF($M$2=DULIEU!$U134,DULIEU!$E134,"")</f>
        <v/>
      </c>
      <c r="E143" s="1143" t="str">
        <f>IF($M$2=DULIEU!$U134,DULIEU!$O134,"")</f>
        <v/>
      </c>
      <c r="F143" s="1143" t="str">
        <f>IF($M$2=DULIEU!$U134,DULIEU!$W134,"")</f>
        <v/>
      </c>
      <c r="G143" s="1148" t="str">
        <f t="shared" si="4"/>
        <v/>
      </c>
      <c r="H143" s="1143" t="str">
        <f>IF($M$3&amp;'CT154'!$C143&amp;'CT154'!$M$2&amp;'CT154'!H$12=DULIEU!$AU134,DULIEU!$X134,"")</f>
        <v/>
      </c>
      <c r="I143" s="1143" t="str">
        <f>IF($M$3&amp;'CT154'!$C143&amp;'CT154'!$M$2&amp;'CT154'!I$12=DULIEU!$AU134,DULIEU!$X134,"")</f>
        <v/>
      </c>
      <c r="J143" s="1143" t="str">
        <f>IF($M$3&amp;'CT154'!$C143&amp;'CT154'!$M$2&amp;'CT154'!J$12=DULIEU!$AU134,DULIEU!$X134,"")</f>
        <v/>
      </c>
      <c r="K143" s="1143" t="str">
        <f>IF($M$3&amp;'CT154'!$C143&amp;'CT154'!$M$2&amp;'CT154'!K$12=DULIEU!$AU134,DULIEU!$X134,"")</f>
        <v/>
      </c>
      <c r="L143" s="867" t="str">
        <f t="shared" si="5"/>
        <v/>
      </c>
    </row>
    <row r="144" spans="1:12" hidden="1">
      <c r="A144" s="345" t="str">
        <f t="shared" si="3"/>
        <v/>
      </c>
      <c r="B144" s="1143" t="str">
        <f>IF($M$2=DULIEU!$U135,DULIEU!$D135,"")</f>
        <v/>
      </c>
      <c r="C144" s="1143" t="str">
        <f>IF($M$2=DULIEU!$U135,DULIEU!$H135,"")</f>
        <v/>
      </c>
      <c r="D144" s="1143" t="str">
        <f>IF($M$2=DULIEU!$U135,DULIEU!$E135,"")</f>
        <v/>
      </c>
      <c r="E144" s="1143" t="str">
        <f>IF($M$2=DULIEU!$U135,DULIEU!$O135,"")</f>
        <v/>
      </c>
      <c r="F144" s="1143" t="str">
        <f>IF($M$2=DULIEU!$U135,DULIEU!$W135,"")</f>
        <v/>
      </c>
      <c r="G144" s="1148" t="str">
        <f t="shared" si="4"/>
        <v/>
      </c>
      <c r="H144" s="1143" t="str">
        <f>IF($M$3&amp;'CT154'!$C144&amp;'CT154'!$M$2&amp;'CT154'!H$12=DULIEU!$AU135,DULIEU!$X135,"")</f>
        <v/>
      </c>
      <c r="I144" s="1143" t="str">
        <f>IF($M$3&amp;'CT154'!$C144&amp;'CT154'!$M$2&amp;'CT154'!I$12=DULIEU!$AU135,DULIEU!$X135,"")</f>
        <v/>
      </c>
      <c r="J144" s="1143" t="str">
        <f>IF($M$3&amp;'CT154'!$C144&amp;'CT154'!$M$2&amp;'CT154'!J$12=DULIEU!$AU135,DULIEU!$X135,"")</f>
        <v/>
      </c>
      <c r="K144" s="1143" t="str">
        <f>IF($M$3&amp;'CT154'!$C144&amp;'CT154'!$M$2&amp;'CT154'!K$12=DULIEU!$AU135,DULIEU!$X135,"")</f>
        <v/>
      </c>
      <c r="L144" s="867" t="str">
        <f t="shared" si="5"/>
        <v/>
      </c>
    </row>
    <row r="145" spans="1:12" hidden="1">
      <c r="A145" s="345" t="str">
        <f t="shared" ref="A145:A208" si="6">IF($B145&lt;&gt;"",MONTH($B145),"")</f>
        <v/>
      </c>
      <c r="B145" s="1143" t="str">
        <f>IF($M$2=DULIEU!$U136,DULIEU!$D136,"")</f>
        <v/>
      </c>
      <c r="C145" s="1143" t="str">
        <f>IF($M$2=DULIEU!$U136,DULIEU!$H136,"")</f>
        <v/>
      </c>
      <c r="D145" s="1143" t="str">
        <f>IF($M$2=DULIEU!$U136,DULIEU!$E136,"")</f>
        <v/>
      </c>
      <c r="E145" s="1143" t="str">
        <f>IF($M$2=DULIEU!$U136,DULIEU!$O136,"")</f>
        <v/>
      </c>
      <c r="F145" s="1143" t="str">
        <f>IF($M$2=DULIEU!$U136,DULIEU!$W136,"")</f>
        <v/>
      </c>
      <c r="G145" s="1148" t="str">
        <f t="shared" ref="G145:G208" si="7">IF(AND($H145="",$I145="",$J145="",$K145=""),"",SUM(H145:K145))</f>
        <v/>
      </c>
      <c r="H145" s="1143" t="str">
        <f>IF($M$3&amp;'CT154'!$C145&amp;'CT154'!$M$2&amp;'CT154'!H$12=DULIEU!$AU136,DULIEU!$X136,"")</f>
        <v/>
      </c>
      <c r="I145" s="1143" t="str">
        <f>IF($M$3&amp;'CT154'!$C145&amp;'CT154'!$M$2&amp;'CT154'!I$12=DULIEU!$AU136,DULIEU!$X136,"")</f>
        <v/>
      </c>
      <c r="J145" s="1143" t="str">
        <f>IF($M$3&amp;'CT154'!$C145&amp;'CT154'!$M$2&amp;'CT154'!J$12=DULIEU!$AU136,DULIEU!$X136,"")</f>
        <v/>
      </c>
      <c r="K145" s="1143" t="str">
        <f>IF($M$3&amp;'CT154'!$C145&amp;'CT154'!$M$2&amp;'CT154'!K$12=DULIEU!$AU136,DULIEU!$X136,"")</f>
        <v/>
      </c>
      <c r="L145" s="867" t="str">
        <f t="shared" ref="L145:L208" si="8">IF($G145="","","x")</f>
        <v/>
      </c>
    </row>
    <row r="146" spans="1:12" hidden="1">
      <c r="A146" s="345" t="str">
        <f t="shared" si="6"/>
        <v/>
      </c>
      <c r="B146" s="1143" t="str">
        <f>IF($M$2=DULIEU!$U137,DULIEU!$D137,"")</f>
        <v/>
      </c>
      <c r="C146" s="1143" t="str">
        <f>IF($M$2=DULIEU!$U137,DULIEU!$H137,"")</f>
        <v/>
      </c>
      <c r="D146" s="1143" t="str">
        <f>IF($M$2=DULIEU!$U137,DULIEU!$E137,"")</f>
        <v/>
      </c>
      <c r="E146" s="1143" t="str">
        <f>IF($M$2=DULIEU!$U137,DULIEU!$O137,"")</f>
        <v/>
      </c>
      <c r="F146" s="1143" t="str">
        <f>IF($M$2=DULIEU!$U137,DULIEU!$W137,"")</f>
        <v/>
      </c>
      <c r="G146" s="1148" t="str">
        <f t="shared" si="7"/>
        <v/>
      </c>
      <c r="H146" s="1143" t="str">
        <f>IF($M$3&amp;'CT154'!$C146&amp;'CT154'!$M$2&amp;'CT154'!H$12=DULIEU!$AU137,DULIEU!$X137,"")</f>
        <v/>
      </c>
      <c r="I146" s="1143" t="str">
        <f>IF($M$3&amp;'CT154'!$C146&amp;'CT154'!$M$2&amp;'CT154'!I$12=DULIEU!$AU137,DULIEU!$X137,"")</f>
        <v/>
      </c>
      <c r="J146" s="1143" t="str">
        <f>IF($M$3&amp;'CT154'!$C146&amp;'CT154'!$M$2&amp;'CT154'!J$12=DULIEU!$AU137,DULIEU!$X137,"")</f>
        <v/>
      </c>
      <c r="K146" s="1143" t="str">
        <f>IF($M$3&amp;'CT154'!$C146&amp;'CT154'!$M$2&amp;'CT154'!K$12=DULIEU!$AU137,DULIEU!$X137,"")</f>
        <v/>
      </c>
      <c r="L146" s="867" t="str">
        <f t="shared" si="8"/>
        <v/>
      </c>
    </row>
    <row r="147" spans="1:12" hidden="1">
      <c r="A147" s="345" t="str">
        <f t="shared" si="6"/>
        <v/>
      </c>
      <c r="B147" s="1143" t="str">
        <f>IF($M$2=DULIEU!$U138,DULIEU!$D138,"")</f>
        <v/>
      </c>
      <c r="C147" s="1143" t="str">
        <f>IF($M$2=DULIEU!$U138,DULIEU!$H138,"")</f>
        <v/>
      </c>
      <c r="D147" s="1143" t="str">
        <f>IF($M$2=DULIEU!$U138,DULIEU!$E138,"")</f>
        <v/>
      </c>
      <c r="E147" s="1143" t="str">
        <f>IF($M$2=DULIEU!$U138,DULIEU!$O138,"")</f>
        <v/>
      </c>
      <c r="F147" s="1143" t="str">
        <f>IF($M$2=DULIEU!$U138,DULIEU!$W138,"")</f>
        <v/>
      </c>
      <c r="G147" s="1148" t="str">
        <f t="shared" si="7"/>
        <v/>
      </c>
      <c r="H147" s="1143" t="str">
        <f>IF($M$3&amp;'CT154'!$C147&amp;'CT154'!$M$2&amp;'CT154'!H$12=DULIEU!$AU138,DULIEU!$X138,"")</f>
        <v/>
      </c>
      <c r="I147" s="1143" t="str">
        <f>IF($M$3&amp;'CT154'!$C147&amp;'CT154'!$M$2&amp;'CT154'!I$12=DULIEU!$AU138,DULIEU!$X138,"")</f>
        <v/>
      </c>
      <c r="J147" s="1143" t="str">
        <f>IF($M$3&amp;'CT154'!$C147&amp;'CT154'!$M$2&amp;'CT154'!J$12=DULIEU!$AU138,DULIEU!$X138,"")</f>
        <v/>
      </c>
      <c r="K147" s="1143" t="str">
        <f>IF($M$3&amp;'CT154'!$C147&amp;'CT154'!$M$2&amp;'CT154'!K$12=DULIEU!$AU138,DULIEU!$X138,"")</f>
        <v/>
      </c>
      <c r="L147" s="867" t="str">
        <f t="shared" si="8"/>
        <v/>
      </c>
    </row>
    <row r="148" spans="1:12" hidden="1">
      <c r="A148" s="345" t="str">
        <f t="shared" si="6"/>
        <v/>
      </c>
      <c r="B148" s="1143" t="str">
        <f>IF($M$2=DULIEU!$U139,DULIEU!$D139,"")</f>
        <v/>
      </c>
      <c r="C148" s="1143" t="str">
        <f>IF($M$2=DULIEU!$U139,DULIEU!$H139,"")</f>
        <v/>
      </c>
      <c r="D148" s="1143" t="str">
        <f>IF($M$2=DULIEU!$U139,DULIEU!$E139,"")</f>
        <v/>
      </c>
      <c r="E148" s="1143" t="str">
        <f>IF($M$2=DULIEU!$U139,DULIEU!$O139,"")</f>
        <v/>
      </c>
      <c r="F148" s="1143" t="str">
        <f>IF($M$2=DULIEU!$U139,DULIEU!$W139,"")</f>
        <v/>
      </c>
      <c r="G148" s="1148" t="str">
        <f t="shared" si="7"/>
        <v/>
      </c>
      <c r="H148" s="1143" t="str">
        <f>IF($M$3&amp;'CT154'!$C148&amp;'CT154'!$M$2&amp;'CT154'!H$12=DULIEU!$AU139,DULIEU!$X139,"")</f>
        <v/>
      </c>
      <c r="I148" s="1143" t="str">
        <f>IF($M$3&amp;'CT154'!$C148&amp;'CT154'!$M$2&amp;'CT154'!I$12=DULIEU!$AU139,DULIEU!$X139,"")</f>
        <v/>
      </c>
      <c r="J148" s="1143" t="str">
        <f>IF($M$3&amp;'CT154'!$C148&amp;'CT154'!$M$2&amp;'CT154'!J$12=DULIEU!$AU139,DULIEU!$X139,"")</f>
        <v/>
      </c>
      <c r="K148" s="1143" t="str">
        <f>IF($M$3&amp;'CT154'!$C148&amp;'CT154'!$M$2&amp;'CT154'!K$12=DULIEU!$AU139,DULIEU!$X139,"")</f>
        <v/>
      </c>
      <c r="L148" s="867" t="str">
        <f t="shared" si="8"/>
        <v/>
      </c>
    </row>
    <row r="149" spans="1:12" hidden="1">
      <c r="A149" s="345" t="str">
        <f t="shared" si="6"/>
        <v/>
      </c>
      <c r="B149" s="1143" t="str">
        <f>IF($M$2=DULIEU!$U140,DULIEU!$D140,"")</f>
        <v/>
      </c>
      <c r="C149" s="1143" t="str">
        <f>IF($M$2=DULIEU!$U140,DULIEU!$H140,"")</f>
        <v/>
      </c>
      <c r="D149" s="1143" t="str">
        <f>IF($M$2=DULIEU!$U140,DULIEU!$E140,"")</f>
        <v/>
      </c>
      <c r="E149" s="1143" t="str">
        <f>IF($M$2=DULIEU!$U140,DULIEU!$O140,"")</f>
        <v/>
      </c>
      <c r="F149" s="1143" t="str">
        <f>IF($M$2=DULIEU!$U140,DULIEU!$W140,"")</f>
        <v/>
      </c>
      <c r="G149" s="1148" t="str">
        <f t="shared" si="7"/>
        <v/>
      </c>
      <c r="H149" s="1143" t="str">
        <f>IF($M$3&amp;'CT154'!$C149&amp;'CT154'!$M$2&amp;'CT154'!H$12=DULIEU!$AU140,DULIEU!$X140,"")</f>
        <v/>
      </c>
      <c r="I149" s="1143" t="str">
        <f>IF($M$3&amp;'CT154'!$C149&amp;'CT154'!$M$2&amp;'CT154'!I$12=DULIEU!$AU140,DULIEU!$X140,"")</f>
        <v/>
      </c>
      <c r="J149" s="1143" t="str">
        <f>IF($M$3&amp;'CT154'!$C149&amp;'CT154'!$M$2&amp;'CT154'!J$12=DULIEU!$AU140,DULIEU!$X140,"")</f>
        <v/>
      </c>
      <c r="K149" s="1143" t="str">
        <f>IF($M$3&amp;'CT154'!$C149&amp;'CT154'!$M$2&amp;'CT154'!K$12=DULIEU!$AU140,DULIEU!$X140,"")</f>
        <v/>
      </c>
      <c r="L149" s="867" t="str">
        <f t="shared" si="8"/>
        <v/>
      </c>
    </row>
    <row r="150" spans="1:12" hidden="1">
      <c r="A150" s="345" t="str">
        <f t="shared" si="6"/>
        <v/>
      </c>
      <c r="B150" s="1143" t="str">
        <f>IF($M$2=DULIEU!$U141,DULIEU!$D141,"")</f>
        <v/>
      </c>
      <c r="C150" s="1143" t="str">
        <f>IF($M$2=DULIEU!$U141,DULIEU!$H141,"")</f>
        <v/>
      </c>
      <c r="D150" s="1143" t="str">
        <f>IF($M$2=DULIEU!$U141,DULIEU!$E141,"")</f>
        <v/>
      </c>
      <c r="E150" s="1143" t="str">
        <f>IF($M$2=DULIEU!$U141,DULIEU!$O141,"")</f>
        <v/>
      </c>
      <c r="F150" s="1143" t="str">
        <f>IF($M$2=DULIEU!$U141,DULIEU!$W141,"")</f>
        <v/>
      </c>
      <c r="G150" s="1148" t="str">
        <f t="shared" si="7"/>
        <v/>
      </c>
      <c r="H150" s="1143" t="str">
        <f>IF($M$3&amp;'CT154'!$C150&amp;'CT154'!$M$2&amp;'CT154'!H$12=DULIEU!$AU141,DULIEU!$X141,"")</f>
        <v/>
      </c>
      <c r="I150" s="1143" t="str">
        <f>IF($M$3&amp;'CT154'!$C150&amp;'CT154'!$M$2&amp;'CT154'!I$12=DULIEU!$AU141,DULIEU!$X141,"")</f>
        <v/>
      </c>
      <c r="J150" s="1143" t="str">
        <f>IF($M$3&amp;'CT154'!$C150&amp;'CT154'!$M$2&amp;'CT154'!J$12=DULIEU!$AU141,DULIEU!$X141,"")</f>
        <v/>
      </c>
      <c r="K150" s="1143" t="str">
        <f>IF($M$3&amp;'CT154'!$C150&amp;'CT154'!$M$2&amp;'CT154'!K$12=DULIEU!$AU141,DULIEU!$X141,"")</f>
        <v/>
      </c>
      <c r="L150" s="867" t="str">
        <f t="shared" si="8"/>
        <v/>
      </c>
    </row>
    <row r="151" spans="1:12" hidden="1">
      <c r="A151" s="345" t="str">
        <f t="shared" si="6"/>
        <v/>
      </c>
      <c r="B151" s="1143" t="str">
        <f>IF($M$2=DULIEU!$U142,DULIEU!$D142,"")</f>
        <v/>
      </c>
      <c r="C151" s="1143" t="str">
        <f>IF($M$2=DULIEU!$U142,DULIEU!$H142,"")</f>
        <v/>
      </c>
      <c r="D151" s="1143" t="str">
        <f>IF($M$2=DULIEU!$U142,DULIEU!$E142,"")</f>
        <v/>
      </c>
      <c r="E151" s="1143" t="str">
        <f>IF($M$2=DULIEU!$U142,DULIEU!$O142,"")</f>
        <v/>
      </c>
      <c r="F151" s="1143" t="str">
        <f>IF($M$2=DULIEU!$U142,DULIEU!$W142,"")</f>
        <v/>
      </c>
      <c r="G151" s="1148" t="str">
        <f t="shared" si="7"/>
        <v/>
      </c>
      <c r="H151" s="1143" t="str">
        <f>IF($M$3&amp;'CT154'!$C151&amp;'CT154'!$M$2&amp;'CT154'!H$12=DULIEU!$AU142,DULIEU!$X142,"")</f>
        <v/>
      </c>
      <c r="I151" s="1143" t="str">
        <f>IF($M$3&amp;'CT154'!$C151&amp;'CT154'!$M$2&amp;'CT154'!I$12=DULIEU!$AU142,DULIEU!$X142,"")</f>
        <v/>
      </c>
      <c r="J151" s="1143" t="str">
        <f>IF($M$3&amp;'CT154'!$C151&amp;'CT154'!$M$2&amp;'CT154'!J$12=DULIEU!$AU142,DULIEU!$X142,"")</f>
        <v/>
      </c>
      <c r="K151" s="1143" t="str">
        <f>IF($M$3&amp;'CT154'!$C151&amp;'CT154'!$M$2&amp;'CT154'!K$12=DULIEU!$AU142,DULIEU!$X142,"")</f>
        <v/>
      </c>
      <c r="L151" s="867" t="str">
        <f t="shared" si="8"/>
        <v/>
      </c>
    </row>
    <row r="152" spans="1:12" hidden="1">
      <c r="A152" s="345" t="str">
        <f t="shared" si="6"/>
        <v/>
      </c>
      <c r="B152" s="1143" t="str">
        <f>IF($M$2=DULIEU!$U143,DULIEU!$D143,"")</f>
        <v/>
      </c>
      <c r="C152" s="1143" t="str">
        <f>IF($M$2=DULIEU!$U143,DULIEU!$H143,"")</f>
        <v/>
      </c>
      <c r="D152" s="1143" t="str">
        <f>IF($M$2=DULIEU!$U143,DULIEU!$E143,"")</f>
        <v/>
      </c>
      <c r="E152" s="1143" t="str">
        <f>IF($M$2=DULIEU!$U143,DULIEU!$O143,"")</f>
        <v/>
      </c>
      <c r="F152" s="1143" t="str">
        <f>IF($M$2=DULIEU!$U143,DULIEU!$W143,"")</f>
        <v/>
      </c>
      <c r="G152" s="1148" t="str">
        <f t="shared" si="7"/>
        <v/>
      </c>
      <c r="H152" s="1143" t="str">
        <f>IF($M$3&amp;'CT154'!$C152&amp;'CT154'!$M$2&amp;'CT154'!H$12=DULIEU!$AU143,DULIEU!$X143,"")</f>
        <v/>
      </c>
      <c r="I152" s="1143" t="str">
        <f>IF($M$3&amp;'CT154'!$C152&amp;'CT154'!$M$2&amp;'CT154'!I$12=DULIEU!$AU143,DULIEU!$X143,"")</f>
        <v/>
      </c>
      <c r="J152" s="1143" t="str">
        <f>IF($M$3&amp;'CT154'!$C152&amp;'CT154'!$M$2&amp;'CT154'!J$12=DULIEU!$AU143,DULIEU!$X143,"")</f>
        <v/>
      </c>
      <c r="K152" s="1143" t="str">
        <f>IF($M$3&amp;'CT154'!$C152&amp;'CT154'!$M$2&amp;'CT154'!K$12=DULIEU!$AU143,DULIEU!$X143,"")</f>
        <v/>
      </c>
      <c r="L152" s="867" t="str">
        <f t="shared" si="8"/>
        <v/>
      </c>
    </row>
    <row r="153" spans="1:12" hidden="1">
      <c r="A153" s="345" t="str">
        <f t="shared" si="6"/>
        <v/>
      </c>
      <c r="B153" s="1143" t="str">
        <f>IF($M$2=DULIEU!$U144,DULIEU!$D144,"")</f>
        <v/>
      </c>
      <c r="C153" s="1143" t="str">
        <f>IF($M$2=DULIEU!$U144,DULIEU!$H144,"")</f>
        <v/>
      </c>
      <c r="D153" s="1143" t="str">
        <f>IF($M$2=DULIEU!$U144,DULIEU!$E144,"")</f>
        <v/>
      </c>
      <c r="E153" s="1143" t="str">
        <f>IF($M$2=DULIEU!$U144,DULIEU!$O144,"")</f>
        <v/>
      </c>
      <c r="F153" s="1143" t="str">
        <f>IF($M$2=DULIEU!$U144,DULIEU!$W144,"")</f>
        <v/>
      </c>
      <c r="G153" s="1148" t="str">
        <f t="shared" si="7"/>
        <v/>
      </c>
      <c r="H153" s="1143" t="str">
        <f>IF($M$3&amp;'CT154'!$C153&amp;'CT154'!$M$2&amp;'CT154'!H$12=DULIEU!$AU144,DULIEU!$X144,"")</f>
        <v/>
      </c>
      <c r="I153" s="1143" t="str">
        <f>IF($M$3&amp;'CT154'!$C153&amp;'CT154'!$M$2&amp;'CT154'!I$12=DULIEU!$AU144,DULIEU!$X144,"")</f>
        <v/>
      </c>
      <c r="J153" s="1143" t="str">
        <f>IF($M$3&amp;'CT154'!$C153&amp;'CT154'!$M$2&amp;'CT154'!J$12=DULIEU!$AU144,DULIEU!$X144,"")</f>
        <v/>
      </c>
      <c r="K153" s="1143" t="str">
        <f>IF($M$3&amp;'CT154'!$C153&amp;'CT154'!$M$2&amp;'CT154'!K$12=DULIEU!$AU144,DULIEU!$X144,"")</f>
        <v/>
      </c>
      <c r="L153" s="867" t="str">
        <f t="shared" si="8"/>
        <v/>
      </c>
    </row>
    <row r="154" spans="1:12" hidden="1">
      <c r="A154" s="345" t="str">
        <f t="shared" si="6"/>
        <v/>
      </c>
      <c r="B154" s="1143" t="str">
        <f>IF($M$2=DULIEU!$U145,DULIEU!$D145,"")</f>
        <v/>
      </c>
      <c r="C154" s="1143" t="str">
        <f>IF($M$2=DULIEU!$U145,DULIEU!$H145,"")</f>
        <v/>
      </c>
      <c r="D154" s="1143" t="str">
        <f>IF($M$2=DULIEU!$U145,DULIEU!$E145,"")</f>
        <v/>
      </c>
      <c r="E154" s="1143" t="str">
        <f>IF($M$2=DULIEU!$U145,DULIEU!$O145,"")</f>
        <v/>
      </c>
      <c r="F154" s="1143" t="str">
        <f>IF($M$2=DULIEU!$U145,DULIEU!$W145,"")</f>
        <v/>
      </c>
      <c r="G154" s="1148" t="str">
        <f t="shared" si="7"/>
        <v/>
      </c>
      <c r="H154" s="1143" t="str">
        <f>IF($M$3&amp;'CT154'!$C154&amp;'CT154'!$M$2&amp;'CT154'!H$12=DULIEU!$AU145,DULIEU!$X145,"")</f>
        <v/>
      </c>
      <c r="I154" s="1143" t="str">
        <f>IF($M$3&amp;'CT154'!$C154&amp;'CT154'!$M$2&amp;'CT154'!I$12=DULIEU!$AU145,DULIEU!$X145,"")</f>
        <v/>
      </c>
      <c r="J154" s="1143" t="str">
        <f>IF($M$3&amp;'CT154'!$C154&amp;'CT154'!$M$2&amp;'CT154'!J$12=DULIEU!$AU145,DULIEU!$X145,"")</f>
        <v/>
      </c>
      <c r="K154" s="1143" t="str">
        <f>IF($M$3&amp;'CT154'!$C154&amp;'CT154'!$M$2&amp;'CT154'!K$12=DULIEU!$AU145,DULIEU!$X145,"")</f>
        <v/>
      </c>
      <c r="L154" s="867" t="str">
        <f t="shared" si="8"/>
        <v/>
      </c>
    </row>
    <row r="155" spans="1:12" hidden="1">
      <c r="A155" s="345" t="str">
        <f t="shared" si="6"/>
        <v/>
      </c>
      <c r="B155" s="1143" t="str">
        <f>IF($M$2=DULIEU!$U146,DULIEU!$D146,"")</f>
        <v/>
      </c>
      <c r="C155" s="1143" t="str">
        <f>IF($M$2=DULIEU!$U146,DULIEU!$H146,"")</f>
        <v/>
      </c>
      <c r="D155" s="1143" t="str">
        <f>IF($M$2=DULIEU!$U146,DULIEU!$E146,"")</f>
        <v/>
      </c>
      <c r="E155" s="1143" t="str">
        <f>IF($M$2=DULIEU!$U146,DULIEU!$O146,"")</f>
        <v/>
      </c>
      <c r="F155" s="1143" t="str">
        <f>IF($M$2=DULIEU!$U146,DULIEU!$W146,"")</f>
        <v/>
      </c>
      <c r="G155" s="1148" t="str">
        <f t="shared" si="7"/>
        <v/>
      </c>
      <c r="H155" s="1143" t="str">
        <f>IF($M$3&amp;'CT154'!$C155&amp;'CT154'!$M$2&amp;'CT154'!H$12=DULIEU!$AU146,DULIEU!$X146,"")</f>
        <v/>
      </c>
      <c r="I155" s="1143" t="str">
        <f>IF($M$3&amp;'CT154'!$C155&amp;'CT154'!$M$2&amp;'CT154'!I$12=DULIEU!$AU146,DULIEU!$X146,"")</f>
        <v/>
      </c>
      <c r="J155" s="1143" t="str">
        <f>IF($M$3&amp;'CT154'!$C155&amp;'CT154'!$M$2&amp;'CT154'!J$12=DULIEU!$AU146,DULIEU!$X146,"")</f>
        <v/>
      </c>
      <c r="K155" s="1143" t="str">
        <f>IF($M$3&amp;'CT154'!$C155&amp;'CT154'!$M$2&amp;'CT154'!K$12=DULIEU!$AU146,DULIEU!$X146,"")</f>
        <v/>
      </c>
      <c r="L155" s="867" t="str">
        <f t="shared" si="8"/>
        <v/>
      </c>
    </row>
    <row r="156" spans="1:12" hidden="1">
      <c r="A156" s="345" t="str">
        <f t="shared" si="6"/>
        <v/>
      </c>
      <c r="B156" s="1143" t="str">
        <f>IF($M$2=DULIEU!$U147,DULIEU!$D147,"")</f>
        <v/>
      </c>
      <c r="C156" s="1143" t="str">
        <f>IF($M$2=DULIEU!$U147,DULIEU!$H147,"")</f>
        <v/>
      </c>
      <c r="D156" s="1143" t="str">
        <f>IF($M$2=DULIEU!$U147,DULIEU!$E147,"")</f>
        <v/>
      </c>
      <c r="E156" s="1143" t="str">
        <f>IF($M$2=DULIEU!$U147,DULIEU!$O147,"")</f>
        <v/>
      </c>
      <c r="F156" s="1143" t="str">
        <f>IF($M$2=DULIEU!$U147,DULIEU!$W147,"")</f>
        <v/>
      </c>
      <c r="G156" s="1148" t="str">
        <f t="shared" si="7"/>
        <v/>
      </c>
      <c r="H156" s="1143" t="str">
        <f>IF($M$3&amp;'CT154'!$C156&amp;'CT154'!$M$2&amp;'CT154'!H$12=DULIEU!$AU147,DULIEU!$X147,"")</f>
        <v/>
      </c>
      <c r="I156" s="1143" t="str">
        <f>IF($M$3&amp;'CT154'!$C156&amp;'CT154'!$M$2&amp;'CT154'!I$12=DULIEU!$AU147,DULIEU!$X147,"")</f>
        <v/>
      </c>
      <c r="J156" s="1143" t="str">
        <f>IF($M$3&amp;'CT154'!$C156&amp;'CT154'!$M$2&amp;'CT154'!J$12=DULIEU!$AU147,DULIEU!$X147,"")</f>
        <v/>
      </c>
      <c r="K156" s="1143" t="str">
        <f>IF($M$3&amp;'CT154'!$C156&amp;'CT154'!$M$2&amp;'CT154'!K$12=DULIEU!$AU147,DULIEU!$X147,"")</f>
        <v/>
      </c>
      <c r="L156" s="867" t="str">
        <f t="shared" si="8"/>
        <v/>
      </c>
    </row>
    <row r="157" spans="1:12" hidden="1">
      <c r="A157" s="345" t="str">
        <f t="shared" si="6"/>
        <v/>
      </c>
      <c r="B157" s="1143" t="str">
        <f>IF($M$2=DULIEU!$U148,DULIEU!$D148,"")</f>
        <v/>
      </c>
      <c r="C157" s="1143" t="str">
        <f>IF($M$2=DULIEU!$U148,DULIEU!$H148,"")</f>
        <v/>
      </c>
      <c r="D157" s="1143" t="str">
        <f>IF($M$2=DULIEU!$U148,DULIEU!$E148,"")</f>
        <v/>
      </c>
      <c r="E157" s="1143" t="str">
        <f>IF($M$2=DULIEU!$U148,DULIEU!$O148,"")</f>
        <v/>
      </c>
      <c r="F157" s="1143" t="str">
        <f>IF($M$2=DULIEU!$U148,DULIEU!$W148,"")</f>
        <v/>
      </c>
      <c r="G157" s="1148" t="str">
        <f t="shared" si="7"/>
        <v/>
      </c>
      <c r="H157" s="1143" t="str">
        <f>IF($M$3&amp;'CT154'!$C157&amp;'CT154'!$M$2&amp;'CT154'!H$12=DULIEU!$AU148,DULIEU!$X148,"")</f>
        <v/>
      </c>
      <c r="I157" s="1143" t="str">
        <f>IF($M$3&amp;'CT154'!$C157&amp;'CT154'!$M$2&amp;'CT154'!I$12=DULIEU!$AU148,DULIEU!$X148,"")</f>
        <v/>
      </c>
      <c r="J157" s="1143" t="str">
        <f>IF($M$3&amp;'CT154'!$C157&amp;'CT154'!$M$2&amp;'CT154'!J$12=DULIEU!$AU148,DULIEU!$X148,"")</f>
        <v/>
      </c>
      <c r="K157" s="1143" t="str">
        <f>IF($M$3&amp;'CT154'!$C157&amp;'CT154'!$M$2&amp;'CT154'!K$12=DULIEU!$AU148,DULIEU!$X148,"")</f>
        <v/>
      </c>
      <c r="L157" s="867" t="str">
        <f t="shared" si="8"/>
        <v/>
      </c>
    </row>
    <row r="158" spans="1:12" hidden="1">
      <c r="A158" s="345" t="str">
        <f t="shared" si="6"/>
        <v/>
      </c>
      <c r="B158" s="1143" t="str">
        <f>IF($M$2=DULIEU!$U149,DULIEU!$D149,"")</f>
        <v/>
      </c>
      <c r="C158" s="1143" t="str">
        <f>IF($M$2=DULIEU!$U149,DULIEU!$H149,"")</f>
        <v/>
      </c>
      <c r="D158" s="1143" t="str">
        <f>IF($M$2=DULIEU!$U149,DULIEU!$E149,"")</f>
        <v/>
      </c>
      <c r="E158" s="1143" t="str">
        <f>IF($M$2=DULIEU!$U149,DULIEU!$O149,"")</f>
        <v/>
      </c>
      <c r="F158" s="1143" t="str">
        <f>IF($M$2=DULIEU!$U149,DULIEU!$W149,"")</f>
        <v/>
      </c>
      <c r="G158" s="1148" t="str">
        <f t="shared" si="7"/>
        <v/>
      </c>
      <c r="H158" s="1143" t="str">
        <f>IF($M$3&amp;'CT154'!$C158&amp;'CT154'!$M$2&amp;'CT154'!H$12=DULIEU!$AU149,DULIEU!$X149,"")</f>
        <v/>
      </c>
      <c r="I158" s="1143" t="str">
        <f>IF($M$3&amp;'CT154'!$C158&amp;'CT154'!$M$2&amp;'CT154'!I$12=DULIEU!$AU149,DULIEU!$X149,"")</f>
        <v/>
      </c>
      <c r="J158" s="1143" t="str">
        <f>IF($M$3&amp;'CT154'!$C158&amp;'CT154'!$M$2&amp;'CT154'!J$12=DULIEU!$AU149,DULIEU!$X149,"")</f>
        <v/>
      </c>
      <c r="K158" s="1143" t="str">
        <f>IF($M$3&amp;'CT154'!$C158&amp;'CT154'!$M$2&amp;'CT154'!K$12=DULIEU!$AU149,DULIEU!$X149,"")</f>
        <v/>
      </c>
      <c r="L158" s="867" t="str">
        <f t="shared" si="8"/>
        <v/>
      </c>
    </row>
    <row r="159" spans="1:12" hidden="1">
      <c r="A159" s="345" t="str">
        <f t="shared" si="6"/>
        <v/>
      </c>
      <c r="B159" s="1143" t="str">
        <f>IF($M$2=DULIEU!$U150,DULIEU!$D150,"")</f>
        <v/>
      </c>
      <c r="C159" s="1143" t="str">
        <f>IF($M$2=DULIEU!$U150,DULIEU!$H150,"")</f>
        <v/>
      </c>
      <c r="D159" s="1143" t="str">
        <f>IF($M$2=DULIEU!$U150,DULIEU!$E150,"")</f>
        <v/>
      </c>
      <c r="E159" s="1143" t="str">
        <f>IF($M$2=DULIEU!$U150,DULIEU!$O150,"")</f>
        <v/>
      </c>
      <c r="F159" s="1143" t="str">
        <f>IF($M$2=DULIEU!$U150,DULIEU!$W150,"")</f>
        <v/>
      </c>
      <c r="G159" s="1148" t="str">
        <f t="shared" si="7"/>
        <v/>
      </c>
      <c r="H159" s="1143" t="str">
        <f>IF($M$3&amp;'CT154'!$C159&amp;'CT154'!$M$2&amp;'CT154'!H$12=DULIEU!$AU150,DULIEU!$X150,"")</f>
        <v/>
      </c>
      <c r="I159" s="1143" t="str">
        <f>IF($M$3&amp;'CT154'!$C159&amp;'CT154'!$M$2&amp;'CT154'!I$12=DULIEU!$AU150,DULIEU!$X150,"")</f>
        <v/>
      </c>
      <c r="J159" s="1143" t="str">
        <f>IF($M$3&amp;'CT154'!$C159&amp;'CT154'!$M$2&amp;'CT154'!J$12=DULIEU!$AU150,DULIEU!$X150,"")</f>
        <v/>
      </c>
      <c r="K159" s="1143" t="str">
        <f>IF($M$3&amp;'CT154'!$C159&amp;'CT154'!$M$2&amp;'CT154'!K$12=DULIEU!$AU150,DULIEU!$X150,"")</f>
        <v/>
      </c>
      <c r="L159" s="867" t="str">
        <f t="shared" si="8"/>
        <v/>
      </c>
    </row>
    <row r="160" spans="1:12" hidden="1">
      <c r="A160" s="345" t="str">
        <f t="shared" si="6"/>
        <v/>
      </c>
      <c r="B160" s="1143" t="str">
        <f>IF($M$2=DULIEU!$U151,DULIEU!$D151,"")</f>
        <v/>
      </c>
      <c r="C160" s="1143" t="str">
        <f>IF($M$2=DULIEU!$U151,DULIEU!$H151,"")</f>
        <v/>
      </c>
      <c r="D160" s="1143" t="str">
        <f>IF($M$2=DULIEU!$U151,DULIEU!$E151,"")</f>
        <v/>
      </c>
      <c r="E160" s="1143" t="str">
        <f>IF($M$2=DULIEU!$U151,DULIEU!$O151,"")</f>
        <v/>
      </c>
      <c r="F160" s="1143" t="str">
        <f>IF($M$2=DULIEU!$U151,DULIEU!$W151,"")</f>
        <v/>
      </c>
      <c r="G160" s="1148" t="str">
        <f t="shared" si="7"/>
        <v/>
      </c>
      <c r="H160" s="1143" t="str">
        <f>IF($M$3&amp;'CT154'!$C160&amp;'CT154'!$M$2&amp;'CT154'!H$12=DULIEU!$AU151,DULIEU!$X151,"")</f>
        <v/>
      </c>
      <c r="I160" s="1143" t="str">
        <f>IF($M$3&amp;'CT154'!$C160&amp;'CT154'!$M$2&amp;'CT154'!I$12=DULIEU!$AU151,DULIEU!$X151,"")</f>
        <v/>
      </c>
      <c r="J160" s="1143" t="str">
        <f>IF($M$3&amp;'CT154'!$C160&amp;'CT154'!$M$2&amp;'CT154'!J$12=DULIEU!$AU151,DULIEU!$X151,"")</f>
        <v/>
      </c>
      <c r="K160" s="1143" t="str">
        <f>IF($M$3&amp;'CT154'!$C160&amp;'CT154'!$M$2&amp;'CT154'!K$12=DULIEU!$AU151,DULIEU!$X151,"")</f>
        <v/>
      </c>
      <c r="L160" s="867" t="str">
        <f t="shared" si="8"/>
        <v/>
      </c>
    </row>
    <row r="161" spans="1:12" hidden="1">
      <c r="A161" s="345" t="str">
        <f t="shared" si="6"/>
        <v/>
      </c>
      <c r="B161" s="1143" t="str">
        <f>IF($M$2=DULIEU!$U152,DULIEU!$D152,"")</f>
        <v/>
      </c>
      <c r="C161" s="1143" t="str">
        <f>IF($M$2=DULIEU!$U152,DULIEU!$H152,"")</f>
        <v/>
      </c>
      <c r="D161" s="1143" t="str">
        <f>IF($M$2=DULIEU!$U152,DULIEU!$E152,"")</f>
        <v/>
      </c>
      <c r="E161" s="1143" t="str">
        <f>IF($M$2=DULIEU!$U152,DULIEU!$O152,"")</f>
        <v/>
      </c>
      <c r="F161" s="1143" t="str">
        <f>IF($M$2=DULIEU!$U152,DULIEU!$W152,"")</f>
        <v/>
      </c>
      <c r="G161" s="1148" t="str">
        <f t="shared" si="7"/>
        <v/>
      </c>
      <c r="H161" s="1143" t="str">
        <f>IF($M$3&amp;'CT154'!$C161&amp;'CT154'!$M$2&amp;'CT154'!H$12=DULIEU!$AU152,DULIEU!$X152,"")</f>
        <v/>
      </c>
      <c r="I161" s="1143" t="str">
        <f>IF($M$3&amp;'CT154'!$C161&amp;'CT154'!$M$2&amp;'CT154'!I$12=DULIEU!$AU152,DULIEU!$X152,"")</f>
        <v/>
      </c>
      <c r="J161" s="1143" t="str">
        <f>IF($M$3&amp;'CT154'!$C161&amp;'CT154'!$M$2&amp;'CT154'!J$12=DULIEU!$AU152,DULIEU!$X152,"")</f>
        <v/>
      </c>
      <c r="K161" s="1143" t="str">
        <f>IF($M$3&amp;'CT154'!$C161&amp;'CT154'!$M$2&amp;'CT154'!K$12=DULIEU!$AU152,DULIEU!$X152,"")</f>
        <v/>
      </c>
      <c r="L161" s="867" t="str">
        <f t="shared" si="8"/>
        <v/>
      </c>
    </row>
    <row r="162" spans="1:12" hidden="1">
      <c r="A162" s="345" t="str">
        <f t="shared" si="6"/>
        <v/>
      </c>
      <c r="B162" s="1143" t="str">
        <f>IF($M$2=DULIEU!$U153,DULIEU!$D153,"")</f>
        <v/>
      </c>
      <c r="C162" s="1143" t="str">
        <f>IF($M$2=DULIEU!$U153,DULIEU!$H153,"")</f>
        <v/>
      </c>
      <c r="D162" s="1143" t="str">
        <f>IF($M$2=DULIEU!$U153,DULIEU!$E153,"")</f>
        <v/>
      </c>
      <c r="E162" s="1143" t="str">
        <f>IF($M$2=DULIEU!$U153,DULIEU!$O153,"")</f>
        <v/>
      </c>
      <c r="F162" s="1143" t="str">
        <f>IF($M$2=DULIEU!$U153,DULIEU!$W153,"")</f>
        <v/>
      </c>
      <c r="G162" s="1148" t="str">
        <f t="shared" si="7"/>
        <v/>
      </c>
      <c r="H162" s="1143" t="str">
        <f>IF($M$3&amp;'CT154'!$C162&amp;'CT154'!$M$2&amp;'CT154'!H$12=DULIEU!$AU153,DULIEU!$X153,"")</f>
        <v/>
      </c>
      <c r="I162" s="1143" t="str">
        <f>IF($M$3&amp;'CT154'!$C162&amp;'CT154'!$M$2&amp;'CT154'!I$12=DULIEU!$AU153,DULIEU!$X153,"")</f>
        <v/>
      </c>
      <c r="J162" s="1143" t="str">
        <f>IF($M$3&amp;'CT154'!$C162&amp;'CT154'!$M$2&amp;'CT154'!J$12=DULIEU!$AU153,DULIEU!$X153,"")</f>
        <v/>
      </c>
      <c r="K162" s="1143" t="str">
        <f>IF($M$3&amp;'CT154'!$C162&amp;'CT154'!$M$2&amp;'CT154'!K$12=DULIEU!$AU153,DULIEU!$X153,"")</f>
        <v/>
      </c>
      <c r="L162" s="867" t="str">
        <f t="shared" si="8"/>
        <v/>
      </c>
    </row>
    <row r="163" spans="1:12" hidden="1">
      <c r="A163" s="345" t="str">
        <f t="shared" si="6"/>
        <v/>
      </c>
      <c r="B163" s="1143" t="str">
        <f>IF($M$2=DULIEU!$U154,DULIEU!$D154,"")</f>
        <v/>
      </c>
      <c r="C163" s="1143" t="str">
        <f>IF($M$2=DULIEU!$U154,DULIEU!$H154,"")</f>
        <v/>
      </c>
      <c r="D163" s="1143" t="str">
        <f>IF($M$2=DULIEU!$U154,DULIEU!$E154,"")</f>
        <v/>
      </c>
      <c r="E163" s="1143" t="str">
        <f>IF($M$2=DULIEU!$U154,DULIEU!$O154,"")</f>
        <v/>
      </c>
      <c r="F163" s="1143" t="str">
        <f>IF($M$2=DULIEU!$U154,DULIEU!$W154,"")</f>
        <v/>
      </c>
      <c r="G163" s="1148" t="str">
        <f t="shared" si="7"/>
        <v/>
      </c>
      <c r="H163" s="1143" t="str">
        <f>IF($M$3&amp;'CT154'!$C163&amp;'CT154'!$M$2&amp;'CT154'!H$12=DULIEU!$AU154,DULIEU!$X154,"")</f>
        <v/>
      </c>
      <c r="I163" s="1143" t="str">
        <f>IF($M$3&amp;'CT154'!$C163&amp;'CT154'!$M$2&amp;'CT154'!I$12=DULIEU!$AU154,DULIEU!$X154,"")</f>
        <v/>
      </c>
      <c r="J163" s="1143" t="str">
        <f>IF($M$3&amp;'CT154'!$C163&amp;'CT154'!$M$2&amp;'CT154'!J$12=DULIEU!$AU154,DULIEU!$X154,"")</f>
        <v/>
      </c>
      <c r="K163" s="1143" t="str">
        <f>IF($M$3&amp;'CT154'!$C163&amp;'CT154'!$M$2&amp;'CT154'!K$12=DULIEU!$AU154,DULIEU!$X154,"")</f>
        <v/>
      </c>
      <c r="L163" s="867" t="str">
        <f t="shared" si="8"/>
        <v/>
      </c>
    </row>
    <row r="164" spans="1:12" hidden="1">
      <c r="A164" s="345" t="str">
        <f t="shared" si="6"/>
        <v/>
      </c>
      <c r="B164" s="1143" t="str">
        <f>IF($M$2=DULIEU!$U155,DULIEU!$D155,"")</f>
        <v/>
      </c>
      <c r="C164" s="1143" t="str">
        <f>IF($M$2=DULIEU!$U155,DULIEU!$H155,"")</f>
        <v/>
      </c>
      <c r="D164" s="1143" t="str">
        <f>IF($M$2=DULIEU!$U155,DULIEU!$E155,"")</f>
        <v/>
      </c>
      <c r="E164" s="1143" t="str">
        <f>IF($M$2=DULIEU!$U155,DULIEU!$O155,"")</f>
        <v/>
      </c>
      <c r="F164" s="1143" t="str">
        <f>IF($M$2=DULIEU!$U155,DULIEU!$W155,"")</f>
        <v/>
      </c>
      <c r="G164" s="1148" t="str">
        <f t="shared" si="7"/>
        <v/>
      </c>
      <c r="H164" s="1143" t="str">
        <f>IF($M$3&amp;'CT154'!$C164&amp;'CT154'!$M$2&amp;'CT154'!H$12=DULIEU!$AU155,DULIEU!$X155,"")</f>
        <v/>
      </c>
      <c r="I164" s="1143" t="str">
        <f>IF($M$3&amp;'CT154'!$C164&amp;'CT154'!$M$2&amp;'CT154'!I$12=DULIEU!$AU155,DULIEU!$X155,"")</f>
        <v/>
      </c>
      <c r="J164" s="1143" t="str">
        <f>IF($M$3&amp;'CT154'!$C164&amp;'CT154'!$M$2&amp;'CT154'!J$12=DULIEU!$AU155,DULIEU!$X155,"")</f>
        <v/>
      </c>
      <c r="K164" s="1143" t="str">
        <f>IF($M$3&amp;'CT154'!$C164&amp;'CT154'!$M$2&amp;'CT154'!K$12=DULIEU!$AU155,DULIEU!$X155,"")</f>
        <v/>
      </c>
      <c r="L164" s="867" t="str">
        <f t="shared" si="8"/>
        <v/>
      </c>
    </row>
    <row r="165" spans="1:12" hidden="1">
      <c r="A165" s="345" t="str">
        <f t="shared" si="6"/>
        <v/>
      </c>
      <c r="B165" s="1143" t="str">
        <f>IF($M$2=DULIEU!$U156,DULIEU!$D156,"")</f>
        <v/>
      </c>
      <c r="C165" s="1143" t="str">
        <f>IF($M$2=DULIEU!$U156,DULIEU!$H156,"")</f>
        <v/>
      </c>
      <c r="D165" s="1143" t="str">
        <f>IF($M$2=DULIEU!$U156,DULIEU!$E156,"")</f>
        <v/>
      </c>
      <c r="E165" s="1143" t="str">
        <f>IF($M$2=DULIEU!$U156,DULIEU!$O156,"")</f>
        <v/>
      </c>
      <c r="F165" s="1143" t="str">
        <f>IF($M$2=DULIEU!$U156,DULIEU!$W156,"")</f>
        <v/>
      </c>
      <c r="G165" s="1148" t="str">
        <f t="shared" si="7"/>
        <v/>
      </c>
      <c r="H165" s="1143" t="str">
        <f>IF($M$3&amp;'CT154'!$C165&amp;'CT154'!$M$2&amp;'CT154'!H$12=DULIEU!$AU156,DULIEU!$X156,"")</f>
        <v/>
      </c>
      <c r="I165" s="1143" t="str">
        <f>IF($M$3&amp;'CT154'!$C165&amp;'CT154'!$M$2&amp;'CT154'!I$12=DULIEU!$AU156,DULIEU!$X156,"")</f>
        <v/>
      </c>
      <c r="J165" s="1143" t="str">
        <f>IF($M$3&amp;'CT154'!$C165&amp;'CT154'!$M$2&amp;'CT154'!J$12=DULIEU!$AU156,DULIEU!$X156,"")</f>
        <v/>
      </c>
      <c r="K165" s="1143" t="str">
        <f>IF($M$3&amp;'CT154'!$C165&amp;'CT154'!$M$2&amp;'CT154'!K$12=DULIEU!$AU156,DULIEU!$X156,"")</f>
        <v/>
      </c>
      <c r="L165" s="867" t="str">
        <f t="shared" si="8"/>
        <v/>
      </c>
    </row>
    <row r="166" spans="1:12" hidden="1">
      <c r="A166" s="345" t="str">
        <f t="shared" si="6"/>
        <v/>
      </c>
      <c r="B166" s="1143" t="str">
        <f>IF($M$2=DULIEU!$U157,DULIEU!$D157,"")</f>
        <v/>
      </c>
      <c r="C166" s="1143" t="str">
        <f>IF($M$2=DULIEU!$U157,DULIEU!$H157,"")</f>
        <v/>
      </c>
      <c r="D166" s="1143" t="str">
        <f>IF($M$2=DULIEU!$U157,DULIEU!$E157,"")</f>
        <v/>
      </c>
      <c r="E166" s="1143" t="str">
        <f>IF($M$2=DULIEU!$U157,DULIEU!$O157,"")</f>
        <v/>
      </c>
      <c r="F166" s="1143" t="str">
        <f>IF($M$2=DULIEU!$U157,DULIEU!$W157,"")</f>
        <v/>
      </c>
      <c r="G166" s="1148" t="str">
        <f t="shared" si="7"/>
        <v/>
      </c>
      <c r="H166" s="1143" t="str">
        <f>IF($M$3&amp;'CT154'!$C166&amp;'CT154'!$M$2&amp;'CT154'!H$12=DULIEU!$AU157,DULIEU!$X157,"")</f>
        <v/>
      </c>
      <c r="I166" s="1143" t="str">
        <f>IF($M$3&amp;'CT154'!$C166&amp;'CT154'!$M$2&amp;'CT154'!I$12=DULIEU!$AU157,DULIEU!$X157,"")</f>
        <v/>
      </c>
      <c r="J166" s="1143" t="str">
        <f>IF($M$3&amp;'CT154'!$C166&amp;'CT154'!$M$2&amp;'CT154'!J$12=DULIEU!$AU157,DULIEU!$X157,"")</f>
        <v/>
      </c>
      <c r="K166" s="1143" t="str">
        <f>IF($M$3&amp;'CT154'!$C166&amp;'CT154'!$M$2&amp;'CT154'!K$12=DULIEU!$AU157,DULIEU!$X157,"")</f>
        <v/>
      </c>
      <c r="L166" s="867" t="str">
        <f t="shared" si="8"/>
        <v/>
      </c>
    </row>
    <row r="167" spans="1:12" hidden="1">
      <c r="A167" s="345" t="str">
        <f t="shared" si="6"/>
        <v/>
      </c>
      <c r="B167" s="1143" t="str">
        <f>IF($M$2=DULIEU!$U158,DULIEU!$D158,"")</f>
        <v/>
      </c>
      <c r="C167" s="1143" t="str">
        <f>IF($M$2=DULIEU!$U158,DULIEU!$H158,"")</f>
        <v/>
      </c>
      <c r="D167" s="1143" t="str">
        <f>IF($M$2=DULIEU!$U158,DULIEU!$E158,"")</f>
        <v/>
      </c>
      <c r="E167" s="1143" t="str">
        <f>IF($M$2=DULIEU!$U158,DULIEU!$O158,"")</f>
        <v/>
      </c>
      <c r="F167" s="1143" t="str">
        <f>IF($M$2=DULIEU!$U158,DULIEU!$W158,"")</f>
        <v/>
      </c>
      <c r="G167" s="1148" t="str">
        <f t="shared" si="7"/>
        <v/>
      </c>
      <c r="H167" s="1143" t="str">
        <f>IF($M$3&amp;'CT154'!$C167&amp;'CT154'!$M$2&amp;'CT154'!H$12=DULIEU!$AU158,DULIEU!$X158,"")</f>
        <v/>
      </c>
      <c r="I167" s="1143" t="str">
        <f>IF($M$3&amp;'CT154'!$C167&amp;'CT154'!$M$2&amp;'CT154'!I$12=DULIEU!$AU158,DULIEU!$X158,"")</f>
        <v/>
      </c>
      <c r="J167" s="1143" t="str">
        <f>IF($M$3&amp;'CT154'!$C167&amp;'CT154'!$M$2&amp;'CT154'!J$12=DULIEU!$AU158,DULIEU!$X158,"")</f>
        <v/>
      </c>
      <c r="K167" s="1143" t="str">
        <f>IF($M$3&amp;'CT154'!$C167&amp;'CT154'!$M$2&amp;'CT154'!K$12=DULIEU!$AU158,DULIEU!$X158,"")</f>
        <v/>
      </c>
      <c r="L167" s="867" t="str">
        <f t="shared" si="8"/>
        <v/>
      </c>
    </row>
    <row r="168" spans="1:12" hidden="1">
      <c r="A168" s="345" t="str">
        <f t="shared" si="6"/>
        <v/>
      </c>
      <c r="B168" s="1143" t="str">
        <f>IF($M$2=DULIEU!$U159,DULIEU!$D159,"")</f>
        <v/>
      </c>
      <c r="C168" s="1143" t="str">
        <f>IF($M$2=DULIEU!$U159,DULIEU!$H159,"")</f>
        <v/>
      </c>
      <c r="D168" s="1143" t="str">
        <f>IF($M$2=DULIEU!$U159,DULIEU!$E159,"")</f>
        <v/>
      </c>
      <c r="E168" s="1143" t="str">
        <f>IF($M$2=DULIEU!$U159,DULIEU!$O159,"")</f>
        <v/>
      </c>
      <c r="F168" s="1143" t="str">
        <f>IF($M$2=DULIEU!$U159,DULIEU!$W159,"")</f>
        <v/>
      </c>
      <c r="G168" s="1148" t="str">
        <f t="shared" si="7"/>
        <v/>
      </c>
      <c r="H168" s="1143" t="str">
        <f>IF($M$3&amp;'CT154'!$C168&amp;'CT154'!$M$2&amp;'CT154'!H$12=DULIEU!$AU159,DULIEU!$X159,"")</f>
        <v/>
      </c>
      <c r="I168" s="1143" t="str">
        <f>IF($M$3&amp;'CT154'!$C168&amp;'CT154'!$M$2&amp;'CT154'!I$12=DULIEU!$AU159,DULIEU!$X159,"")</f>
        <v/>
      </c>
      <c r="J168" s="1143" t="str">
        <f>IF($M$3&amp;'CT154'!$C168&amp;'CT154'!$M$2&amp;'CT154'!J$12=DULIEU!$AU159,DULIEU!$X159,"")</f>
        <v/>
      </c>
      <c r="K168" s="1143" t="str">
        <f>IF($M$3&amp;'CT154'!$C168&amp;'CT154'!$M$2&amp;'CT154'!K$12=DULIEU!$AU159,DULIEU!$X159,"")</f>
        <v/>
      </c>
      <c r="L168" s="867" t="str">
        <f t="shared" si="8"/>
        <v/>
      </c>
    </row>
    <row r="169" spans="1:12" hidden="1">
      <c r="A169" s="345" t="str">
        <f t="shared" si="6"/>
        <v/>
      </c>
      <c r="B169" s="1143" t="str">
        <f>IF($M$2=DULIEU!$U160,DULIEU!$D160,"")</f>
        <v/>
      </c>
      <c r="C169" s="1143" t="str">
        <f>IF($M$2=DULIEU!$U160,DULIEU!$H160,"")</f>
        <v/>
      </c>
      <c r="D169" s="1143" t="str">
        <f>IF($M$2=DULIEU!$U160,DULIEU!$E160,"")</f>
        <v/>
      </c>
      <c r="E169" s="1143" t="str">
        <f>IF($M$2=DULIEU!$U160,DULIEU!$O160,"")</f>
        <v/>
      </c>
      <c r="F169" s="1143" t="str">
        <f>IF($M$2=DULIEU!$U160,DULIEU!$W160,"")</f>
        <v/>
      </c>
      <c r="G169" s="1148" t="str">
        <f t="shared" si="7"/>
        <v/>
      </c>
      <c r="H169" s="1143" t="str">
        <f>IF($M$3&amp;'CT154'!$C169&amp;'CT154'!$M$2&amp;'CT154'!H$12=DULIEU!$AU160,DULIEU!$X160,"")</f>
        <v/>
      </c>
      <c r="I169" s="1143" t="str">
        <f>IF($M$3&amp;'CT154'!$C169&amp;'CT154'!$M$2&amp;'CT154'!I$12=DULIEU!$AU160,DULIEU!$X160,"")</f>
        <v/>
      </c>
      <c r="J169" s="1143" t="str">
        <f>IF($M$3&amp;'CT154'!$C169&amp;'CT154'!$M$2&amp;'CT154'!J$12=DULIEU!$AU160,DULIEU!$X160,"")</f>
        <v/>
      </c>
      <c r="K169" s="1143" t="str">
        <f>IF($M$3&amp;'CT154'!$C169&amp;'CT154'!$M$2&amp;'CT154'!K$12=DULIEU!$AU160,DULIEU!$X160,"")</f>
        <v/>
      </c>
      <c r="L169" s="867" t="str">
        <f t="shared" si="8"/>
        <v/>
      </c>
    </row>
    <row r="170" spans="1:12" hidden="1">
      <c r="A170" s="345" t="str">
        <f t="shared" si="6"/>
        <v/>
      </c>
      <c r="B170" s="1143" t="str">
        <f>IF($M$2=DULIEU!$U161,DULIEU!$D161,"")</f>
        <v/>
      </c>
      <c r="C170" s="1143" t="str">
        <f>IF($M$2=DULIEU!$U161,DULIEU!$H161,"")</f>
        <v/>
      </c>
      <c r="D170" s="1143" t="str">
        <f>IF($M$2=DULIEU!$U161,DULIEU!$E161,"")</f>
        <v/>
      </c>
      <c r="E170" s="1143" t="str">
        <f>IF($M$2=DULIEU!$U161,DULIEU!$O161,"")</f>
        <v/>
      </c>
      <c r="F170" s="1143" t="str">
        <f>IF($M$2=DULIEU!$U161,DULIEU!$W161,"")</f>
        <v/>
      </c>
      <c r="G170" s="1148" t="str">
        <f t="shared" si="7"/>
        <v/>
      </c>
      <c r="H170" s="1143" t="str">
        <f>IF($M$3&amp;'CT154'!$C170&amp;'CT154'!$M$2&amp;'CT154'!H$12=DULIEU!$AU161,DULIEU!$X161,"")</f>
        <v/>
      </c>
      <c r="I170" s="1143" t="str">
        <f>IF($M$3&amp;'CT154'!$C170&amp;'CT154'!$M$2&amp;'CT154'!I$12=DULIEU!$AU161,DULIEU!$X161,"")</f>
        <v/>
      </c>
      <c r="J170" s="1143" t="str">
        <f>IF($M$3&amp;'CT154'!$C170&amp;'CT154'!$M$2&amp;'CT154'!J$12=DULIEU!$AU161,DULIEU!$X161,"")</f>
        <v/>
      </c>
      <c r="K170" s="1143" t="str">
        <f>IF($M$3&amp;'CT154'!$C170&amp;'CT154'!$M$2&amp;'CT154'!K$12=DULIEU!$AU161,DULIEU!$X161,"")</f>
        <v/>
      </c>
      <c r="L170" s="867" t="str">
        <f t="shared" si="8"/>
        <v/>
      </c>
    </row>
    <row r="171" spans="1:12" hidden="1">
      <c r="A171" s="345" t="str">
        <f t="shared" si="6"/>
        <v/>
      </c>
      <c r="B171" s="1143" t="str">
        <f>IF($M$2=DULIEU!$U162,DULIEU!$D162,"")</f>
        <v/>
      </c>
      <c r="C171" s="1143" t="str">
        <f>IF($M$2=DULIEU!$U162,DULIEU!$H162,"")</f>
        <v/>
      </c>
      <c r="D171" s="1143" t="str">
        <f>IF($M$2=DULIEU!$U162,DULIEU!$E162,"")</f>
        <v/>
      </c>
      <c r="E171" s="1143" t="str">
        <f>IF($M$2=DULIEU!$U162,DULIEU!$O162,"")</f>
        <v/>
      </c>
      <c r="F171" s="1143" t="str">
        <f>IF($M$2=DULIEU!$U162,DULIEU!$W162,"")</f>
        <v/>
      </c>
      <c r="G171" s="1148" t="str">
        <f t="shared" si="7"/>
        <v/>
      </c>
      <c r="H171" s="1143" t="str">
        <f>IF($M$3&amp;'CT154'!$C171&amp;'CT154'!$M$2&amp;'CT154'!H$12=DULIEU!$AU162,DULIEU!$X162,"")</f>
        <v/>
      </c>
      <c r="I171" s="1143" t="str">
        <f>IF($M$3&amp;'CT154'!$C171&amp;'CT154'!$M$2&amp;'CT154'!I$12=DULIEU!$AU162,DULIEU!$X162,"")</f>
        <v/>
      </c>
      <c r="J171" s="1143" t="str">
        <f>IF($M$3&amp;'CT154'!$C171&amp;'CT154'!$M$2&amp;'CT154'!J$12=DULIEU!$AU162,DULIEU!$X162,"")</f>
        <v/>
      </c>
      <c r="K171" s="1143" t="str">
        <f>IF($M$3&amp;'CT154'!$C171&amp;'CT154'!$M$2&amp;'CT154'!K$12=DULIEU!$AU162,DULIEU!$X162,"")</f>
        <v/>
      </c>
      <c r="L171" s="867" t="str">
        <f t="shared" si="8"/>
        <v/>
      </c>
    </row>
    <row r="172" spans="1:12" hidden="1">
      <c r="A172" s="345" t="str">
        <f t="shared" si="6"/>
        <v/>
      </c>
      <c r="B172" s="1143" t="str">
        <f>IF($M$2=DULIEU!$U163,DULIEU!$D163,"")</f>
        <v/>
      </c>
      <c r="C172" s="1143" t="str">
        <f>IF($M$2=DULIEU!$U163,DULIEU!$H163,"")</f>
        <v/>
      </c>
      <c r="D172" s="1143" t="str">
        <f>IF($M$2=DULIEU!$U163,DULIEU!$E163,"")</f>
        <v/>
      </c>
      <c r="E172" s="1143" t="str">
        <f>IF($M$2=DULIEU!$U163,DULIEU!$O163,"")</f>
        <v/>
      </c>
      <c r="F172" s="1143" t="str">
        <f>IF($M$2=DULIEU!$U163,DULIEU!$W163,"")</f>
        <v/>
      </c>
      <c r="G172" s="1148" t="str">
        <f t="shared" si="7"/>
        <v/>
      </c>
      <c r="H172" s="1143" t="str">
        <f>IF($M$3&amp;'CT154'!$C172&amp;'CT154'!$M$2&amp;'CT154'!H$12=DULIEU!$AU163,DULIEU!$X163,"")</f>
        <v/>
      </c>
      <c r="I172" s="1143" t="str">
        <f>IF($M$3&amp;'CT154'!$C172&amp;'CT154'!$M$2&amp;'CT154'!I$12=DULIEU!$AU163,DULIEU!$X163,"")</f>
        <v/>
      </c>
      <c r="J172" s="1143" t="str">
        <f>IF($M$3&amp;'CT154'!$C172&amp;'CT154'!$M$2&amp;'CT154'!J$12=DULIEU!$AU163,DULIEU!$X163,"")</f>
        <v/>
      </c>
      <c r="K172" s="1143" t="str">
        <f>IF($M$3&amp;'CT154'!$C172&amp;'CT154'!$M$2&amp;'CT154'!K$12=DULIEU!$AU163,DULIEU!$X163,"")</f>
        <v/>
      </c>
      <c r="L172" s="867" t="str">
        <f t="shared" si="8"/>
        <v/>
      </c>
    </row>
    <row r="173" spans="1:12" hidden="1">
      <c r="A173" s="345" t="str">
        <f t="shared" si="6"/>
        <v/>
      </c>
      <c r="B173" s="1143" t="str">
        <f>IF($M$2=DULIEU!$U164,DULIEU!$D164,"")</f>
        <v/>
      </c>
      <c r="C173" s="1143" t="str">
        <f>IF($M$2=DULIEU!$U164,DULIEU!$H164,"")</f>
        <v/>
      </c>
      <c r="D173" s="1143" t="str">
        <f>IF($M$2=DULIEU!$U164,DULIEU!$E164,"")</f>
        <v/>
      </c>
      <c r="E173" s="1143" t="str">
        <f>IF($M$2=DULIEU!$U164,DULIEU!$O164,"")</f>
        <v/>
      </c>
      <c r="F173" s="1143" t="str">
        <f>IF($M$2=DULIEU!$U164,DULIEU!$W164,"")</f>
        <v/>
      </c>
      <c r="G173" s="1148" t="str">
        <f t="shared" si="7"/>
        <v/>
      </c>
      <c r="H173" s="1143" t="str">
        <f>IF($M$3&amp;'CT154'!$C173&amp;'CT154'!$M$2&amp;'CT154'!H$12=DULIEU!$AU164,DULIEU!$X164,"")</f>
        <v/>
      </c>
      <c r="I173" s="1143" t="str">
        <f>IF($M$3&amp;'CT154'!$C173&amp;'CT154'!$M$2&amp;'CT154'!I$12=DULIEU!$AU164,DULIEU!$X164,"")</f>
        <v/>
      </c>
      <c r="J173" s="1143" t="str">
        <f>IF($M$3&amp;'CT154'!$C173&amp;'CT154'!$M$2&amp;'CT154'!J$12=DULIEU!$AU164,DULIEU!$X164,"")</f>
        <v/>
      </c>
      <c r="K173" s="1143" t="str">
        <f>IF($M$3&amp;'CT154'!$C173&amp;'CT154'!$M$2&amp;'CT154'!K$12=DULIEU!$AU164,DULIEU!$X164,"")</f>
        <v/>
      </c>
      <c r="L173" s="867" t="str">
        <f t="shared" si="8"/>
        <v/>
      </c>
    </row>
    <row r="174" spans="1:12" hidden="1">
      <c r="A174" s="345" t="str">
        <f t="shared" si="6"/>
        <v/>
      </c>
      <c r="B174" s="1143" t="str">
        <f>IF($M$2=DULIEU!$U165,DULIEU!$D165,"")</f>
        <v/>
      </c>
      <c r="C174" s="1143" t="str">
        <f>IF($M$2=DULIEU!$U165,DULIEU!$H165,"")</f>
        <v/>
      </c>
      <c r="D174" s="1143" t="str">
        <f>IF($M$2=DULIEU!$U165,DULIEU!$E165,"")</f>
        <v/>
      </c>
      <c r="E174" s="1143" t="str">
        <f>IF($M$2=DULIEU!$U165,DULIEU!$O165,"")</f>
        <v/>
      </c>
      <c r="F174" s="1143" t="str">
        <f>IF($M$2=DULIEU!$U165,DULIEU!$W165,"")</f>
        <v/>
      </c>
      <c r="G174" s="1148" t="str">
        <f t="shared" si="7"/>
        <v/>
      </c>
      <c r="H174" s="1143" t="str">
        <f>IF($M$3&amp;'CT154'!$C174&amp;'CT154'!$M$2&amp;'CT154'!H$12=DULIEU!$AU165,DULIEU!$X165,"")</f>
        <v/>
      </c>
      <c r="I174" s="1143" t="str">
        <f>IF($M$3&amp;'CT154'!$C174&amp;'CT154'!$M$2&amp;'CT154'!I$12=DULIEU!$AU165,DULIEU!$X165,"")</f>
        <v/>
      </c>
      <c r="J174" s="1143" t="str">
        <f>IF($M$3&amp;'CT154'!$C174&amp;'CT154'!$M$2&amp;'CT154'!J$12=DULIEU!$AU165,DULIEU!$X165,"")</f>
        <v/>
      </c>
      <c r="K174" s="1143" t="str">
        <f>IF($M$3&amp;'CT154'!$C174&amp;'CT154'!$M$2&amp;'CT154'!K$12=DULIEU!$AU165,DULIEU!$X165,"")</f>
        <v/>
      </c>
      <c r="L174" s="867" t="str">
        <f t="shared" si="8"/>
        <v/>
      </c>
    </row>
    <row r="175" spans="1:12" hidden="1">
      <c r="A175" s="345" t="str">
        <f t="shared" si="6"/>
        <v/>
      </c>
      <c r="B175" s="1143" t="str">
        <f>IF($M$2=DULIEU!$U166,DULIEU!$D166,"")</f>
        <v/>
      </c>
      <c r="C175" s="1143" t="str">
        <f>IF($M$2=DULIEU!$U166,DULIEU!$H166,"")</f>
        <v/>
      </c>
      <c r="D175" s="1143" t="str">
        <f>IF($M$2=DULIEU!$U166,DULIEU!$E166,"")</f>
        <v/>
      </c>
      <c r="E175" s="1143" t="str">
        <f>IF($M$2=DULIEU!$U166,DULIEU!$O166,"")</f>
        <v/>
      </c>
      <c r="F175" s="1143" t="str">
        <f>IF($M$2=DULIEU!$U166,DULIEU!$W166,"")</f>
        <v/>
      </c>
      <c r="G175" s="1148" t="str">
        <f t="shared" si="7"/>
        <v/>
      </c>
      <c r="H175" s="1143" t="str">
        <f>IF($M$3&amp;'CT154'!$C175&amp;'CT154'!$M$2&amp;'CT154'!H$12=DULIEU!$AU166,DULIEU!$X166,"")</f>
        <v/>
      </c>
      <c r="I175" s="1143" t="str">
        <f>IF($M$3&amp;'CT154'!$C175&amp;'CT154'!$M$2&amp;'CT154'!I$12=DULIEU!$AU166,DULIEU!$X166,"")</f>
        <v/>
      </c>
      <c r="J175" s="1143" t="str">
        <f>IF($M$3&amp;'CT154'!$C175&amp;'CT154'!$M$2&amp;'CT154'!J$12=DULIEU!$AU166,DULIEU!$X166,"")</f>
        <v/>
      </c>
      <c r="K175" s="1143" t="str">
        <f>IF($M$3&amp;'CT154'!$C175&amp;'CT154'!$M$2&amp;'CT154'!K$12=DULIEU!$AU166,DULIEU!$X166,"")</f>
        <v/>
      </c>
      <c r="L175" s="867" t="str">
        <f t="shared" si="8"/>
        <v/>
      </c>
    </row>
    <row r="176" spans="1:12" hidden="1">
      <c r="A176" s="345" t="str">
        <f t="shared" si="6"/>
        <v/>
      </c>
      <c r="B176" s="1143" t="str">
        <f>IF($M$2=DULIEU!$U167,DULIEU!$D167,"")</f>
        <v/>
      </c>
      <c r="C176" s="1143" t="str">
        <f>IF($M$2=DULIEU!$U167,DULIEU!$H167,"")</f>
        <v/>
      </c>
      <c r="D176" s="1143" t="str">
        <f>IF($M$2=DULIEU!$U167,DULIEU!$E167,"")</f>
        <v/>
      </c>
      <c r="E176" s="1143" t="str">
        <f>IF($M$2=DULIEU!$U167,DULIEU!$O167,"")</f>
        <v/>
      </c>
      <c r="F176" s="1143" t="str">
        <f>IF($M$2=DULIEU!$U167,DULIEU!$W167,"")</f>
        <v/>
      </c>
      <c r="G176" s="1148" t="str">
        <f t="shared" si="7"/>
        <v/>
      </c>
      <c r="H176" s="1143" t="str">
        <f>IF($M$3&amp;'CT154'!$C176&amp;'CT154'!$M$2&amp;'CT154'!H$12=DULIEU!$AU167,DULIEU!$X167,"")</f>
        <v/>
      </c>
      <c r="I176" s="1143" t="str">
        <f>IF($M$3&amp;'CT154'!$C176&amp;'CT154'!$M$2&amp;'CT154'!I$12=DULIEU!$AU167,DULIEU!$X167,"")</f>
        <v/>
      </c>
      <c r="J176" s="1143" t="str">
        <f>IF($M$3&amp;'CT154'!$C176&amp;'CT154'!$M$2&amp;'CT154'!J$12=DULIEU!$AU167,DULIEU!$X167,"")</f>
        <v/>
      </c>
      <c r="K176" s="1143" t="str">
        <f>IF($M$3&amp;'CT154'!$C176&amp;'CT154'!$M$2&amp;'CT154'!K$12=DULIEU!$AU167,DULIEU!$X167,"")</f>
        <v/>
      </c>
      <c r="L176" s="867" t="str">
        <f t="shared" si="8"/>
        <v/>
      </c>
    </row>
    <row r="177" spans="1:12" hidden="1">
      <c r="A177" s="345" t="str">
        <f t="shared" si="6"/>
        <v/>
      </c>
      <c r="B177" s="1143" t="str">
        <f>IF($M$2=DULIEU!$U168,DULIEU!$D168,"")</f>
        <v/>
      </c>
      <c r="C177" s="1143" t="str">
        <f>IF($M$2=DULIEU!$U168,DULIEU!$H168,"")</f>
        <v/>
      </c>
      <c r="D177" s="1143" t="str">
        <f>IF($M$2=DULIEU!$U168,DULIEU!$E168,"")</f>
        <v/>
      </c>
      <c r="E177" s="1143" t="str">
        <f>IF($M$2=DULIEU!$U168,DULIEU!$O168,"")</f>
        <v/>
      </c>
      <c r="F177" s="1143" t="str">
        <f>IF($M$2=DULIEU!$U168,DULIEU!$W168,"")</f>
        <v/>
      </c>
      <c r="G177" s="1148" t="str">
        <f t="shared" si="7"/>
        <v/>
      </c>
      <c r="H177" s="1143" t="str">
        <f>IF($M$3&amp;'CT154'!$C177&amp;'CT154'!$M$2&amp;'CT154'!H$12=DULIEU!$AU168,DULIEU!$X168,"")</f>
        <v/>
      </c>
      <c r="I177" s="1143" t="str">
        <f>IF($M$3&amp;'CT154'!$C177&amp;'CT154'!$M$2&amp;'CT154'!I$12=DULIEU!$AU168,DULIEU!$X168,"")</f>
        <v/>
      </c>
      <c r="J177" s="1143" t="str">
        <f>IF($M$3&amp;'CT154'!$C177&amp;'CT154'!$M$2&amp;'CT154'!J$12=DULIEU!$AU168,DULIEU!$X168,"")</f>
        <v/>
      </c>
      <c r="K177" s="1143" t="str">
        <f>IF($M$3&amp;'CT154'!$C177&amp;'CT154'!$M$2&amp;'CT154'!K$12=DULIEU!$AU168,DULIEU!$X168,"")</f>
        <v/>
      </c>
      <c r="L177" s="867" t="str">
        <f t="shared" si="8"/>
        <v/>
      </c>
    </row>
    <row r="178" spans="1:12" hidden="1">
      <c r="A178" s="345" t="str">
        <f t="shared" si="6"/>
        <v/>
      </c>
      <c r="B178" s="1143" t="str">
        <f>IF($M$2=DULIEU!$U169,DULIEU!$D169,"")</f>
        <v/>
      </c>
      <c r="C178" s="1143" t="str">
        <f>IF($M$2=DULIEU!$U169,DULIEU!$H169,"")</f>
        <v/>
      </c>
      <c r="D178" s="1143" t="str">
        <f>IF($M$2=DULIEU!$U169,DULIEU!$E169,"")</f>
        <v/>
      </c>
      <c r="E178" s="1143" t="str">
        <f>IF($M$2=DULIEU!$U169,DULIEU!$O169,"")</f>
        <v/>
      </c>
      <c r="F178" s="1143" t="str">
        <f>IF($M$2=DULIEU!$U169,DULIEU!$W169,"")</f>
        <v/>
      </c>
      <c r="G178" s="1148" t="str">
        <f t="shared" si="7"/>
        <v/>
      </c>
      <c r="H178" s="1143" t="str">
        <f>IF($M$3&amp;'CT154'!$C178&amp;'CT154'!$M$2&amp;'CT154'!H$12=DULIEU!$AU169,DULIEU!$X169,"")</f>
        <v/>
      </c>
      <c r="I178" s="1143" t="str">
        <f>IF($M$3&amp;'CT154'!$C178&amp;'CT154'!$M$2&amp;'CT154'!I$12=DULIEU!$AU169,DULIEU!$X169,"")</f>
        <v/>
      </c>
      <c r="J178" s="1143" t="str">
        <f>IF($M$3&amp;'CT154'!$C178&amp;'CT154'!$M$2&amp;'CT154'!J$12=DULIEU!$AU169,DULIEU!$X169,"")</f>
        <v/>
      </c>
      <c r="K178" s="1143" t="str">
        <f>IF($M$3&amp;'CT154'!$C178&amp;'CT154'!$M$2&amp;'CT154'!K$12=DULIEU!$AU169,DULIEU!$X169,"")</f>
        <v/>
      </c>
      <c r="L178" s="867" t="str">
        <f t="shared" si="8"/>
        <v/>
      </c>
    </row>
    <row r="179" spans="1:12" hidden="1">
      <c r="A179" s="345" t="str">
        <f t="shared" si="6"/>
        <v/>
      </c>
      <c r="B179" s="1143" t="str">
        <f>IF($M$2=DULIEU!$U170,DULIEU!$D170,"")</f>
        <v/>
      </c>
      <c r="C179" s="1143" t="str">
        <f>IF($M$2=DULIEU!$U170,DULIEU!$H170,"")</f>
        <v/>
      </c>
      <c r="D179" s="1143" t="str">
        <f>IF($M$2=DULIEU!$U170,DULIEU!$E170,"")</f>
        <v/>
      </c>
      <c r="E179" s="1143" t="str">
        <f>IF($M$2=DULIEU!$U170,DULIEU!$O170,"")</f>
        <v/>
      </c>
      <c r="F179" s="1143" t="str">
        <f>IF($M$2=DULIEU!$U170,DULIEU!$W170,"")</f>
        <v/>
      </c>
      <c r="G179" s="1148" t="str">
        <f t="shared" si="7"/>
        <v/>
      </c>
      <c r="H179" s="1143" t="str">
        <f>IF($M$3&amp;'CT154'!$C179&amp;'CT154'!$M$2&amp;'CT154'!H$12=DULIEU!$AU170,DULIEU!$X170,"")</f>
        <v/>
      </c>
      <c r="I179" s="1143" t="str">
        <f>IF($M$3&amp;'CT154'!$C179&amp;'CT154'!$M$2&amp;'CT154'!I$12=DULIEU!$AU170,DULIEU!$X170,"")</f>
        <v/>
      </c>
      <c r="J179" s="1143" t="str">
        <f>IF($M$3&amp;'CT154'!$C179&amp;'CT154'!$M$2&amp;'CT154'!J$12=DULIEU!$AU170,DULIEU!$X170,"")</f>
        <v/>
      </c>
      <c r="K179" s="1143" t="str">
        <f>IF($M$3&amp;'CT154'!$C179&amp;'CT154'!$M$2&amp;'CT154'!K$12=DULIEU!$AU170,DULIEU!$X170,"")</f>
        <v/>
      </c>
      <c r="L179" s="867" t="str">
        <f t="shared" si="8"/>
        <v/>
      </c>
    </row>
    <row r="180" spans="1:12" hidden="1">
      <c r="A180" s="345" t="str">
        <f t="shared" si="6"/>
        <v/>
      </c>
      <c r="B180" s="1143" t="str">
        <f>IF($M$2=DULIEU!$U171,DULIEU!$D171,"")</f>
        <v/>
      </c>
      <c r="C180" s="1143" t="str">
        <f>IF($M$2=DULIEU!$U171,DULIEU!$H171,"")</f>
        <v/>
      </c>
      <c r="D180" s="1143" t="str">
        <f>IF($M$2=DULIEU!$U171,DULIEU!$E171,"")</f>
        <v/>
      </c>
      <c r="E180" s="1143" t="str">
        <f>IF($M$2=DULIEU!$U171,DULIEU!$O171,"")</f>
        <v/>
      </c>
      <c r="F180" s="1143" t="str">
        <f>IF($M$2=DULIEU!$U171,DULIEU!$W171,"")</f>
        <v/>
      </c>
      <c r="G180" s="1148" t="str">
        <f t="shared" si="7"/>
        <v/>
      </c>
      <c r="H180" s="1143" t="str">
        <f>IF($M$3&amp;'CT154'!$C180&amp;'CT154'!$M$2&amp;'CT154'!H$12=DULIEU!$AU171,DULIEU!$X171,"")</f>
        <v/>
      </c>
      <c r="I180" s="1143" t="str">
        <f>IF($M$3&amp;'CT154'!$C180&amp;'CT154'!$M$2&amp;'CT154'!I$12=DULIEU!$AU171,DULIEU!$X171,"")</f>
        <v/>
      </c>
      <c r="J180" s="1143" t="str">
        <f>IF($M$3&amp;'CT154'!$C180&amp;'CT154'!$M$2&amp;'CT154'!J$12=DULIEU!$AU171,DULIEU!$X171,"")</f>
        <v/>
      </c>
      <c r="K180" s="1143" t="str">
        <f>IF($M$3&amp;'CT154'!$C180&amp;'CT154'!$M$2&amp;'CT154'!K$12=DULIEU!$AU171,DULIEU!$X171,"")</f>
        <v/>
      </c>
      <c r="L180" s="867" t="str">
        <f t="shared" si="8"/>
        <v/>
      </c>
    </row>
    <row r="181" spans="1:12" hidden="1">
      <c r="A181" s="345" t="str">
        <f t="shared" si="6"/>
        <v/>
      </c>
      <c r="B181" s="1143" t="str">
        <f>IF($M$2=DULIEU!$U172,DULIEU!$D172,"")</f>
        <v/>
      </c>
      <c r="C181" s="1143" t="str">
        <f>IF($M$2=DULIEU!$U172,DULIEU!$H172,"")</f>
        <v/>
      </c>
      <c r="D181" s="1143" t="str">
        <f>IF($M$2=DULIEU!$U172,DULIEU!$E172,"")</f>
        <v/>
      </c>
      <c r="E181" s="1143" t="str">
        <f>IF($M$2=DULIEU!$U172,DULIEU!$O172,"")</f>
        <v/>
      </c>
      <c r="F181" s="1143" t="str">
        <f>IF($M$2=DULIEU!$U172,DULIEU!$W172,"")</f>
        <v/>
      </c>
      <c r="G181" s="1148" t="str">
        <f t="shared" si="7"/>
        <v/>
      </c>
      <c r="H181" s="1143" t="str">
        <f>IF($M$3&amp;'CT154'!$C181&amp;'CT154'!$M$2&amp;'CT154'!H$12=DULIEU!$AU172,DULIEU!$X172,"")</f>
        <v/>
      </c>
      <c r="I181" s="1143" t="str">
        <f>IF($M$3&amp;'CT154'!$C181&amp;'CT154'!$M$2&amp;'CT154'!I$12=DULIEU!$AU172,DULIEU!$X172,"")</f>
        <v/>
      </c>
      <c r="J181" s="1143" t="str">
        <f>IF($M$3&amp;'CT154'!$C181&amp;'CT154'!$M$2&amp;'CT154'!J$12=DULIEU!$AU172,DULIEU!$X172,"")</f>
        <v/>
      </c>
      <c r="K181" s="1143" t="str">
        <f>IF($M$3&amp;'CT154'!$C181&amp;'CT154'!$M$2&amp;'CT154'!K$12=DULIEU!$AU172,DULIEU!$X172,"")</f>
        <v/>
      </c>
      <c r="L181" s="867" t="str">
        <f t="shared" si="8"/>
        <v/>
      </c>
    </row>
    <row r="182" spans="1:12" hidden="1">
      <c r="A182" s="345" t="str">
        <f t="shared" si="6"/>
        <v/>
      </c>
      <c r="B182" s="1143" t="str">
        <f>IF($M$2=DULIEU!$U173,DULIEU!$D173,"")</f>
        <v/>
      </c>
      <c r="C182" s="1143" t="str">
        <f>IF($M$2=DULIEU!$U173,DULIEU!$H173,"")</f>
        <v/>
      </c>
      <c r="D182" s="1143" t="str">
        <f>IF($M$2=DULIEU!$U173,DULIEU!$E173,"")</f>
        <v/>
      </c>
      <c r="E182" s="1143" t="str">
        <f>IF($M$2=DULIEU!$U173,DULIEU!$O173,"")</f>
        <v/>
      </c>
      <c r="F182" s="1143" t="str">
        <f>IF($M$2=DULIEU!$U173,DULIEU!$W173,"")</f>
        <v/>
      </c>
      <c r="G182" s="1148" t="str">
        <f t="shared" si="7"/>
        <v/>
      </c>
      <c r="H182" s="1143" t="str">
        <f>IF($M$3&amp;'CT154'!$C182&amp;'CT154'!$M$2&amp;'CT154'!H$12=DULIEU!$AU173,DULIEU!$X173,"")</f>
        <v/>
      </c>
      <c r="I182" s="1143" t="str">
        <f>IF($M$3&amp;'CT154'!$C182&amp;'CT154'!$M$2&amp;'CT154'!I$12=DULIEU!$AU173,DULIEU!$X173,"")</f>
        <v/>
      </c>
      <c r="J182" s="1143" t="str">
        <f>IF($M$3&amp;'CT154'!$C182&amp;'CT154'!$M$2&amp;'CT154'!J$12=DULIEU!$AU173,DULIEU!$X173,"")</f>
        <v/>
      </c>
      <c r="K182" s="1143" t="str">
        <f>IF($M$3&amp;'CT154'!$C182&amp;'CT154'!$M$2&amp;'CT154'!K$12=DULIEU!$AU173,DULIEU!$X173,"")</f>
        <v/>
      </c>
      <c r="L182" s="867" t="str">
        <f t="shared" si="8"/>
        <v/>
      </c>
    </row>
    <row r="183" spans="1:12" hidden="1">
      <c r="A183" s="345" t="str">
        <f t="shared" si="6"/>
        <v/>
      </c>
      <c r="B183" s="1143" t="str">
        <f>IF($M$2=DULIEU!$U174,DULIEU!$D174,"")</f>
        <v/>
      </c>
      <c r="C183" s="1143" t="str">
        <f>IF($M$2=DULIEU!$U174,DULIEU!$H174,"")</f>
        <v/>
      </c>
      <c r="D183" s="1143" t="str">
        <f>IF($M$2=DULIEU!$U174,DULIEU!$E174,"")</f>
        <v/>
      </c>
      <c r="E183" s="1143" t="str">
        <f>IF($M$2=DULIEU!$U174,DULIEU!$O174,"")</f>
        <v/>
      </c>
      <c r="F183" s="1143" t="str">
        <f>IF($M$2=DULIEU!$U174,DULIEU!$W174,"")</f>
        <v/>
      </c>
      <c r="G183" s="1148" t="str">
        <f t="shared" si="7"/>
        <v/>
      </c>
      <c r="H183" s="1143" t="str">
        <f>IF($M$3&amp;'CT154'!$C183&amp;'CT154'!$M$2&amp;'CT154'!H$12=DULIEU!$AU174,DULIEU!$X174,"")</f>
        <v/>
      </c>
      <c r="I183" s="1143" t="str">
        <f>IF($M$3&amp;'CT154'!$C183&amp;'CT154'!$M$2&amp;'CT154'!I$12=DULIEU!$AU174,DULIEU!$X174,"")</f>
        <v/>
      </c>
      <c r="J183" s="1143" t="str">
        <f>IF($M$3&amp;'CT154'!$C183&amp;'CT154'!$M$2&amp;'CT154'!J$12=DULIEU!$AU174,DULIEU!$X174,"")</f>
        <v/>
      </c>
      <c r="K183" s="1143" t="str">
        <f>IF($M$3&amp;'CT154'!$C183&amp;'CT154'!$M$2&amp;'CT154'!K$12=DULIEU!$AU174,DULIEU!$X174,"")</f>
        <v/>
      </c>
      <c r="L183" s="867" t="str">
        <f t="shared" si="8"/>
        <v/>
      </c>
    </row>
    <row r="184" spans="1:12" hidden="1">
      <c r="A184" s="345" t="str">
        <f t="shared" si="6"/>
        <v/>
      </c>
      <c r="B184" s="1143" t="str">
        <f>IF($M$2=DULIEU!$U175,DULIEU!$D175,"")</f>
        <v/>
      </c>
      <c r="C184" s="1143" t="str">
        <f>IF($M$2=DULIEU!$U175,DULIEU!$H175,"")</f>
        <v/>
      </c>
      <c r="D184" s="1143" t="str">
        <f>IF($M$2=DULIEU!$U175,DULIEU!$E175,"")</f>
        <v/>
      </c>
      <c r="E184" s="1143" t="str">
        <f>IF($M$2=DULIEU!$U175,DULIEU!$O175,"")</f>
        <v/>
      </c>
      <c r="F184" s="1143" t="str">
        <f>IF($M$2=DULIEU!$U175,DULIEU!$W175,"")</f>
        <v/>
      </c>
      <c r="G184" s="1148" t="str">
        <f t="shared" si="7"/>
        <v/>
      </c>
      <c r="H184" s="1143" t="str">
        <f>IF($M$3&amp;'CT154'!$C184&amp;'CT154'!$M$2&amp;'CT154'!H$12=DULIEU!$AU175,DULIEU!$X175,"")</f>
        <v/>
      </c>
      <c r="I184" s="1143" t="str">
        <f>IF($M$3&amp;'CT154'!$C184&amp;'CT154'!$M$2&amp;'CT154'!I$12=DULIEU!$AU175,DULIEU!$X175,"")</f>
        <v/>
      </c>
      <c r="J184" s="1143" t="str">
        <f>IF($M$3&amp;'CT154'!$C184&amp;'CT154'!$M$2&amp;'CT154'!J$12=DULIEU!$AU175,DULIEU!$X175,"")</f>
        <v/>
      </c>
      <c r="K184" s="1143" t="str">
        <f>IF($M$3&amp;'CT154'!$C184&amp;'CT154'!$M$2&amp;'CT154'!K$12=DULIEU!$AU175,DULIEU!$X175,"")</f>
        <v/>
      </c>
      <c r="L184" s="867" t="str">
        <f t="shared" si="8"/>
        <v/>
      </c>
    </row>
    <row r="185" spans="1:12" hidden="1">
      <c r="A185" s="345" t="str">
        <f t="shared" si="6"/>
        <v/>
      </c>
      <c r="B185" s="1143" t="str">
        <f>IF($M$2=DULIEU!$U176,DULIEU!$D176,"")</f>
        <v/>
      </c>
      <c r="C185" s="1143" t="str">
        <f>IF($M$2=DULIEU!$U176,DULIEU!$H176,"")</f>
        <v/>
      </c>
      <c r="D185" s="1143" t="str">
        <f>IF($M$2=DULIEU!$U176,DULIEU!$E176,"")</f>
        <v/>
      </c>
      <c r="E185" s="1143" t="str">
        <f>IF($M$2=DULIEU!$U176,DULIEU!$O176,"")</f>
        <v/>
      </c>
      <c r="F185" s="1143" t="str">
        <f>IF($M$2=DULIEU!$U176,DULIEU!$W176,"")</f>
        <v/>
      </c>
      <c r="G185" s="1148" t="str">
        <f t="shared" si="7"/>
        <v/>
      </c>
      <c r="H185" s="1143" t="str">
        <f>IF($M$3&amp;'CT154'!$C185&amp;'CT154'!$M$2&amp;'CT154'!H$12=DULIEU!$AU176,DULIEU!$X176,"")</f>
        <v/>
      </c>
      <c r="I185" s="1143" t="str">
        <f>IF($M$3&amp;'CT154'!$C185&amp;'CT154'!$M$2&amp;'CT154'!I$12=DULIEU!$AU176,DULIEU!$X176,"")</f>
        <v/>
      </c>
      <c r="J185" s="1143" t="str">
        <f>IF($M$3&amp;'CT154'!$C185&amp;'CT154'!$M$2&amp;'CT154'!J$12=DULIEU!$AU176,DULIEU!$X176,"")</f>
        <v/>
      </c>
      <c r="K185" s="1143" t="str">
        <f>IF($M$3&amp;'CT154'!$C185&amp;'CT154'!$M$2&amp;'CT154'!K$12=DULIEU!$AU176,DULIEU!$X176,"")</f>
        <v/>
      </c>
      <c r="L185" s="867" t="str">
        <f t="shared" si="8"/>
        <v/>
      </c>
    </row>
    <row r="186" spans="1:12" hidden="1">
      <c r="A186" s="345" t="str">
        <f t="shared" si="6"/>
        <v/>
      </c>
      <c r="B186" s="1143" t="str">
        <f>IF($M$2=DULIEU!$U177,DULIEU!$D177,"")</f>
        <v/>
      </c>
      <c r="C186" s="1143" t="str">
        <f>IF($M$2=DULIEU!$U177,DULIEU!$H177,"")</f>
        <v/>
      </c>
      <c r="D186" s="1143" t="str">
        <f>IF($M$2=DULIEU!$U177,DULIEU!$E177,"")</f>
        <v/>
      </c>
      <c r="E186" s="1143" t="str">
        <f>IF($M$2=DULIEU!$U177,DULIEU!$O177,"")</f>
        <v/>
      </c>
      <c r="F186" s="1143" t="str">
        <f>IF($M$2=DULIEU!$U177,DULIEU!$W177,"")</f>
        <v/>
      </c>
      <c r="G186" s="1148" t="str">
        <f t="shared" si="7"/>
        <v/>
      </c>
      <c r="H186" s="1143" t="str">
        <f>IF($M$3&amp;'CT154'!$C186&amp;'CT154'!$M$2&amp;'CT154'!H$12=DULIEU!$AU177,DULIEU!$X177,"")</f>
        <v/>
      </c>
      <c r="I186" s="1143" t="str">
        <f>IF($M$3&amp;'CT154'!$C186&amp;'CT154'!$M$2&amp;'CT154'!I$12=DULIEU!$AU177,DULIEU!$X177,"")</f>
        <v/>
      </c>
      <c r="J186" s="1143" t="str">
        <f>IF($M$3&amp;'CT154'!$C186&amp;'CT154'!$M$2&amp;'CT154'!J$12=DULIEU!$AU177,DULIEU!$X177,"")</f>
        <v/>
      </c>
      <c r="K186" s="1143" t="str">
        <f>IF($M$3&amp;'CT154'!$C186&amp;'CT154'!$M$2&amp;'CT154'!K$12=DULIEU!$AU177,DULIEU!$X177,"")</f>
        <v/>
      </c>
      <c r="L186" s="867" t="str">
        <f t="shared" si="8"/>
        <v/>
      </c>
    </row>
    <row r="187" spans="1:12" hidden="1">
      <c r="A187" s="345" t="str">
        <f t="shared" si="6"/>
        <v/>
      </c>
      <c r="B187" s="1143" t="str">
        <f>IF($M$2=DULIEU!$U178,DULIEU!$D178,"")</f>
        <v/>
      </c>
      <c r="C187" s="1143" t="str">
        <f>IF($M$2=DULIEU!$U178,DULIEU!$H178,"")</f>
        <v/>
      </c>
      <c r="D187" s="1143" t="str">
        <f>IF($M$2=DULIEU!$U178,DULIEU!$E178,"")</f>
        <v/>
      </c>
      <c r="E187" s="1143" t="str">
        <f>IF($M$2=DULIEU!$U178,DULIEU!$O178,"")</f>
        <v/>
      </c>
      <c r="F187" s="1143" t="str">
        <f>IF($M$2=DULIEU!$U178,DULIEU!$W178,"")</f>
        <v/>
      </c>
      <c r="G187" s="1148" t="str">
        <f t="shared" si="7"/>
        <v/>
      </c>
      <c r="H187" s="1143" t="str">
        <f>IF($M$3&amp;'CT154'!$C187&amp;'CT154'!$M$2&amp;'CT154'!H$12=DULIEU!$AU178,DULIEU!$X178,"")</f>
        <v/>
      </c>
      <c r="I187" s="1143" t="str">
        <f>IF($M$3&amp;'CT154'!$C187&amp;'CT154'!$M$2&amp;'CT154'!I$12=DULIEU!$AU178,DULIEU!$X178,"")</f>
        <v/>
      </c>
      <c r="J187" s="1143" t="str">
        <f>IF($M$3&amp;'CT154'!$C187&amp;'CT154'!$M$2&amp;'CT154'!J$12=DULIEU!$AU178,DULIEU!$X178,"")</f>
        <v/>
      </c>
      <c r="K187" s="1143" t="str">
        <f>IF($M$3&amp;'CT154'!$C187&amp;'CT154'!$M$2&amp;'CT154'!K$12=DULIEU!$AU178,DULIEU!$X178,"")</f>
        <v/>
      </c>
      <c r="L187" s="867" t="str">
        <f t="shared" si="8"/>
        <v/>
      </c>
    </row>
    <row r="188" spans="1:12" hidden="1">
      <c r="A188" s="345" t="str">
        <f t="shared" si="6"/>
        <v/>
      </c>
      <c r="B188" s="1143" t="str">
        <f>IF($M$2=DULIEU!$U179,DULIEU!$D179,"")</f>
        <v/>
      </c>
      <c r="C188" s="1143" t="str">
        <f>IF($M$2=DULIEU!$U179,DULIEU!$H179,"")</f>
        <v/>
      </c>
      <c r="D188" s="1143" t="str">
        <f>IF($M$2=DULIEU!$U179,DULIEU!$E179,"")</f>
        <v/>
      </c>
      <c r="E188" s="1143" t="str">
        <f>IF($M$2=DULIEU!$U179,DULIEU!$O179,"")</f>
        <v/>
      </c>
      <c r="F188" s="1143" t="str">
        <f>IF($M$2=DULIEU!$U179,DULIEU!$W179,"")</f>
        <v/>
      </c>
      <c r="G188" s="1148" t="str">
        <f t="shared" si="7"/>
        <v/>
      </c>
      <c r="H188" s="1143" t="str">
        <f>IF($M$3&amp;'CT154'!$C188&amp;'CT154'!$M$2&amp;'CT154'!H$12=DULIEU!$AU179,DULIEU!$X179,"")</f>
        <v/>
      </c>
      <c r="I188" s="1143" t="str">
        <f>IF($M$3&amp;'CT154'!$C188&amp;'CT154'!$M$2&amp;'CT154'!I$12=DULIEU!$AU179,DULIEU!$X179,"")</f>
        <v/>
      </c>
      <c r="J188" s="1143" t="str">
        <f>IF($M$3&amp;'CT154'!$C188&amp;'CT154'!$M$2&amp;'CT154'!J$12=DULIEU!$AU179,DULIEU!$X179,"")</f>
        <v/>
      </c>
      <c r="K188" s="1143" t="str">
        <f>IF($M$3&amp;'CT154'!$C188&amp;'CT154'!$M$2&amp;'CT154'!K$12=DULIEU!$AU179,DULIEU!$X179,"")</f>
        <v/>
      </c>
      <c r="L188" s="867" t="str">
        <f t="shared" si="8"/>
        <v/>
      </c>
    </row>
    <row r="189" spans="1:12" hidden="1">
      <c r="A189" s="345" t="str">
        <f t="shared" si="6"/>
        <v/>
      </c>
      <c r="B189" s="1143" t="str">
        <f>IF($M$2=DULIEU!$U180,DULIEU!$D180,"")</f>
        <v/>
      </c>
      <c r="C189" s="1143" t="str">
        <f>IF($M$2=DULIEU!$U180,DULIEU!$H180,"")</f>
        <v/>
      </c>
      <c r="D189" s="1143" t="str">
        <f>IF($M$2=DULIEU!$U180,DULIEU!$E180,"")</f>
        <v/>
      </c>
      <c r="E189" s="1143" t="str">
        <f>IF($M$2=DULIEU!$U180,DULIEU!$O180,"")</f>
        <v/>
      </c>
      <c r="F189" s="1143" t="str">
        <f>IF($M$2=DULIEU!$U180,DULIEU!$W180,"")</f>
        <v/>
      </c>
      <c r="G189" s="1148" t="str">
        <f t="shared" si="7"/>
        <v/>
      </c>
      <c r="H189" s="1143" t="str">
        <f>IF($M$3&amp;'CT154'!$C189&amp;'CT154'!$M$2&amp;'CT154'!H$12=DULIEU!$AU180,DULIEU!$X180,"")</f>
        <v/>
      </c>
      <c r="I189" s="1143" t="str">
        <f>IF($M$3&amp;'CT154'!$C189&amp;'CT154'!$M$2&amp;'CT154'!I$12=DULIEU!$AU180,DULIEU!$X180,"")</f>
        <v/>
      </c>
      <c r="J189" s="1143" t="str">
        <f>IF($M$3&amp;'CT154'!$C189&amp;'CT154'!$M$2&amp;'CT154'!J$12=DULIEU!$AU180,DULIEU!$X180,"")</f>
        <v/>
      </c>
      <c r="K189" s="1143" t="str">
        <f>IF($M$3&amp;'CT154'!$C189&amp;'CT154'!$M$2&amp;'CT154'!K$12=DULIEU!$AU180,DULIEU!$X180,"")</f>
        <v/>
      </c>
      <c r="L189" s="867" t="str">
        <f t="shared" si="8"/>
        <v/>
      </c>
    </row>
    <row r="190" spans="1:12" hidden="1">
      <c r="A190" s="345" t="str">
        <f t="shared" si="6"/>
        <v/>
      </c>
      <c r="B190" s="1143" t="str">
        <f>IF($M$2=DULIEU!$U181,DULIEU!$D181,"")</f>
        <v/>
      </c>
      <c r="C190" s="1143" t="str">
        <f>IF($M$2=DULIEU!$U181,DULIEU!$H181,"")</f>
        <v/>
      </c>
      <c r="D190" s="1143" t="str">
        <f>IF($M$2=DULIEU!$U181,DULIEU!$E181,"")</f>
        <v/>
      </c>
      <c r="E190" s="1143" t="str">
        <f>IF($M$2=DULIEU!$U181,DULIEU!$O181,"")</f>
        <v/>
      </c>
      <c r="F190" s="1143" t="str">
        <f>IF($M$2=DULIEU!$U181,DULIEU!$W181,"")</f>
        <v/>
      </c>
      <c r="G190" s="1148" t="str">
        <f t="shared" si="7"/>
        <v/>
      </c>
      <c r="H190" s="1143" t="str">
        <f>IF($M$3&amp;'CT154'!$C190&amp;'CT154'!$M$2&amp;'CT154'!H$12=DULIEU!$AU181,DULIEU!$X181,"")</f>
        <v/>
      </c>
      <c r="I190" s="1143" t="str">
        <f>IF($M$3&amp;'CT154'!$C190&amp;'CT154'!$M$2&amp;'CT154'!I$12=DULIEU!$AU181,DULIEU!$X181,"")</f>
        <v/>
      </c>
      <c r="J190" s="1143" t="str">
        <f>IF($M$3&amp;'CT154'!$C190&amp;'CT154'!$M$2&amp;'CT154'!J$12=DULIEU!$AU181,DULIEU!$X181,"")</f>
        <v/>
      </c>
      <c r="K190" s="1143" t="str">
        <f>IF($M$3&amp;'CT154'!$C190&amp;'CT154'!$M$2&amp;'CT154'!K$12=DULIEU!$AU181,DULIEU!$X181,"")</f>
        <v/>
      </c>
      <c r="L190" s="867" t="str">
        <f t="shared" si="8"/>
        <v/>
      </c>
    </row>
    <row r="191" spans="1:12" hidden="1">
      <c r="A191" s="345" t="str">
        <f t="shared" si="6"/>
        <v/>
      </c>
      <c r="B191" s="1143" t="str">
        <f>IF($M$2=DULIEU!$U182,DULIEU!$D182,"")</f>
        <v/>
      </c>
      <c r="C191" s="1143" t="str">
        <f>IF($M$2=DULIEU!$U182,DULIEU!$H182,"")</f>
        <v/>
      </c>
      <c r="D191" s="1143" t="str">
        <f>IF($M$2=DULIEU!$U182,DULIEU!$E182,"")</f>
        <v/>
      </c>
      <c r="E191" s="1143" t="str">
        <f>IF($M$2=DULIEU!$U182,DULIEU!$O182,"")</f>
        <v/>
      </c>
      <c r="F191" s="1143" t="str">
        <f>IF($M$2=DULIEU!$U182,DULIEU!$W182,"")</f>
        <v/>
      </c>
      <c r="G191" s="1148" t="str">
        <f t="shared" si="7"/>
        <v/>
      </c>
      <c r="H191" s="1143" t="str">
        <f>IF($M$3&amp;'CT154'!$C191&amp;'CT154'!$M$2&amp;'CT154'!H$12=DULIEU!$AU182,DULIEU!$X182,"")</f>
        <v/>
      </c>
      <c r="I191" s="1143" t="str">
        <f>IF($M$3&amp;'CT154'!$C191&amp;'CT154'!$M$2&amp;'CT154'!I$12=DULIEU!$AU182,DULIEU!$X182,"")</f>
        <v/>
      </c>
      <c r="J191" s="1143" t="str">
        <f>IF($M$3&amp;'CT154'!$C191&amp;'CT154'!$M$2&amp;'CT154'!J$12=DULIEU!$AU182,DULIEU!$X182,"")</f>
        <v/>
      </c>
      <c r="K191" s="1143" t="str">
        <f>IF($M$3&amp;'CT154'!$C191&amp;'CT154'!$M$2&amp;'CT154'!K$12=DULIEU!$AU182,DULIEU!$X182,"")</f>
        <v/>
      </c>
      <c r="L191" s="867" t="str">
        <f t="shared" si="8"/>
        <v/>
      </c>
    </row>
    <row r="192" spans="1:12" hidden="1">
      <c r="A192" s="345" t="str">
        <f t="shared" si="6"/>
        <v/>
      </c>
      <c r="B192" s="1143" t="str">
        <f>IF($M$2=DULIEU!$U183,DULIEU!$D183,"")</f>
        <v/>
      </c>
      <c r="C192" s="1143" t="str">
        <f>IF($M$2=DULIEU!$U183,DULIEU!$H183,"")</f>
        <v/>
      </c>
      <c r="D192" s="1143" t="str">
        <f>IF($M$2=DULIEU!$U183,DULIEU!$E183,"")</f>
        <v/>
      </c>
      <c r="E192" s="1143" t="str">
        <f>IF($M$2=DULIEU!$U183,DULIEU!$O183,"")</f>
        <v/>
      </c>
      <c r="F192" s="1143" t="str">
        <f>IF($M$2=DULIEU!$U183,DULIEU!$W183,"")</f>
        <v/>
      </c>
      <c r="G192" s="1148" t="str">
        <f t="shared" si="7"/>
        <v/>
      </c>
      <c r="H192" s="1143" t="str">
        <f>IF($M$3&amp;'CT154'!$C192&amp;'CT154'!$M$2&amp;'CT154'!H$12=DULIEU!$AU183,DULIEU!$X183,"")</f>
        <v/>
      </c>
      <c r="I192" s="1143" t="str">
        <f>IF($M$3&amp;'CT154'!$C192&amp;'CT154'!$M$2&amp;'CT154'!I$12=DULIEU!$AU183,DULIEU!$X183,"")</f>
        <v/>
      </c>
      <c r="J192" s="1143" t="str">
        <f>IF($M$3&amp;'CT154'!$C192&amp;'CT154'!$M$2&amp;'CT154'!J$12=DULIEU!$AU183,DULIEU!$X183,"")</f>
        <v/>
      </c>
      <c r="K192" s="1143" t="str">
        <f>IF($M$3&amp;'CT154'!$C192&amp;'CT154'!$M$2&amp;'CT154'!K$12=DULIEU!$AU183,DULIEU!$X183,"")</f>
        <v/>
      </c>
      <c r="L192" s="867" t="str">
        <f t="shared" si="8"/>
        <v/>
      </c>
    </row>
    <row r="193" spans="1:12" hidden="1">
      <c r="A193" s="345" t="str">
        <f t="shared" si="6"/>
        <v/>
      </c>
      <c r="B193" s="1143" t="str">
        <f>IF($M$2=DULIEU!$U184,DULIEU!$D184,"")</f>
        <v/>
      </c>
      <c r="C193" s="1143" t="str">
        <f>IF($M$2=DULIEU!$U184,DULIEU!$H184,"")</f>
        <v/>
      </c>
      <c r="D193" s="1143" t="str">
        <f>IF($M$2=DULIEU!$U184,DULIEU!$E184,"")</f>
        <v/>
      </c>
      <c r="E193" s="1143" t="str">
        <f>IF($M$2=DULIEU!$U184,DULIEU!$O184,"")</f>
        <v/>
      </c>
      <c r="F193" s="1143" t="str">
        <f>IF($M$2=DULIEU!$U184,DULIEU!$W184,"")</f>
        <v/>
      </c>
      <c r="G193" s="1148" t="str">
        <f t="shared" si="7"/>
        <v/>
      </c>
      <c r="H193" s="1143" t="str">
        <f>IF($M$3&amp;'CT154'!$C193&amp;'CT154'!$M$2&amp;'CT154'!H$12=DULIEU!$AU184,DULIEU!$X184,"")</f>
        <v/>
      </c>
      <c r="I193" s="1143" t="str">
        <f>IF($M$3&amp;'CT154'!$C193&amp;'CT154'!$M$2&amp;'CT154'!I$12=DULIEU!$AU184,DULIEU!$X184,"")</f>
        <v/>
      </c>
      <c r="J193" s="1143" t="str">
        <f>IF($M$3&amp;'CT154'!$C193&amp;'CT154'!$M$2&amp;'CT154'!J$12=DULIEU!$AU184,DULIEU!$X184,"")</f>
        <v/>
      </c>
      <c r="K193" s="1143" t="str">
        <f>IF($M$3&amp;'CT154'!$C193&amp;'CT154'!$M$2&amp;'CT154'!K$12=DULIEU!$AU184,DULIEU!$X184,"")</f>
        <v/>
      </c>
      <c r="L193" s="867" t="str">
        <f t="shared" si="8"/>
        <v/>
      </c>
    </row>
    <row r="194" spans="1:12" hidden="1">
      <c r="A194" s="345" t="str">
        <f t="shared" si="6"/>
        <v/>
      </c>
      <c r="B194" s="1143" t="str">
        <f>IF($M$2=DULIEU!$U185,DULIEU!$D185,"")</f>
        <v/>
      </c>
      <c r="C194" s="1143" t="str">
        <f>IF($M$2=DULIEU!$U185,DULIEU!$H185,"")</f>
        <v/>
      </c>
      <c r="D194" s="1143" t="str">
        <f>IF($M$2=DULIEU!$U185,DULIEU!$E185,"")</f>
        <v/>
      </c>
      <c r="E194" s="1143" t="str">
        <f>IF($M$2=DULIEU!$U185,DULIEU!$O185,"")</f>
        <v/>
      </c>
      <c r="F194" s="1143" t="str">
        <f>IF($M$2=DULIEU!$U185,DULIEU!$W185,"")</f>
        <v/>
      </c>
      <c r="G194" s="1148" t="str">
        <f t="shared" si="7"/>
        <v/>
      </c>
      <c r="H194" s="1143" t="str">
        <f>IF($M$3&amp;'CT154'!$C194&amp;'CT154'!$M$2&amp;'CT154'!H$12=DULIEU!$AU185,DULIEU!$X185,"")</f>
        <v/>
      </c>
      <c r="I194" s="1143" t="str">
        <f>IF($M$3&amp;'CT154'!$C194&amp;'CT154'!$M$2&amp;'CT154'!I$12=DULIEU!$AU185,DULIEU!$X185,"")</f>
        <v/>
      </c>
      <c r="J194" s="1143" t="str">
        <f>IF($M$3&amp;'CT154'!$C194&amp;'CT154'!$M$2&amp;'CT154'!J$12=DULIEU!$AU185,DULIEU!$X185,"")</f>
        <v/>
      </c>
      <c r="K194" s="1143" t="str">
        <f>IF($M$3&amp;'CT154'!$C194&amp;'CT154'!$M$2&amp;'CT154'!K$12=DULIEU!$AU185,DULIEU!$X185,"")</f>
        <v/>
      </c>
      <c r="L194" s="867" t="str">
        <f t="shared" si="8"/>
        <v/>
      </c>
    </row>
    <row r="195" spans="1:12" hidden="1">
      <c r="A195" s="345" t="str">
        <f t="shared" si="6"/>
        <v/>
      </c>
      <c r="B195" s="1143" t="str">
        <f>IF($M$2=DULIEU!$U186,DULIEU!$D186,"")</f>
        <v/>
      </c>
      <c r="C195" s="1143" t="str">
        <f>IF($M$2=DULIEU!$U186,DULIEU!$H186,"")</f>
        <v/>
      </c>
      <c r="D195" s="1143" t="str">
        <f>IF($M$2=DULIEU!$U186,DULIEU!$E186,"")</f>
        <v/>
      </c>
      <c r="E195" s="1143" t="str">
        <f>IF($M$2=DULIEU!$U186,DULIEU!$O186,"")</f>
        <v/>
      </c>
      <c r="F195" s="1143" t="str">
        <f>IF($M$2=DULIEU!$U186,DULIEU!$W186,"")</f>
        <v/>
      </c>
      <c r="G195" s="1148" t="str">
        <f t="shared" si="7"/>
        <v/>
      </c>
      <c r="H195" s="1143" t="str">
        <f>IF($M$3&amp;'CT154'!$C195&amp;'CT154'!$M$2&amp;'CT154'!H$12=DULIEU!$AU186,DULIEU!$X186,"")</f>
        <v/>
      </c>
      <c r="I195" s="1143" t="str">
        <f>IF($M$3&amp;'CT154'!$C195&amp;'CT154'!$M$2&amp;'CT154'!I$12=DULIEU!$AU186,DULIEU!$X186,"")</f>
        <v/>
      </c>
      <c r="J195" s="1143" t="str">
        <f>IF($M$3&amp;'CT154'!$C195&amp;'CT154'!$M$2&amp;'CT154'!J$12=DULIEU!$AU186,DULIEU!$X186,"")</f>
        <v/>
      </c>
      <c r="K195" s="1143" t="str">
        <f>IF($M$3&amp;'CT154'!$C195&amp;'CT154'!$M$2&amp;'CT154'!K$12=DULIEU!$AU186,DULIEU!$X186,"")</f>
        <v/>
      </c>
      <c r="L195" s="867" t="str">
        <f t="shared" si="8"/>
        <v/>
      </c>
    </row>
    <row r="196" spans="1:12" hidden="1">
      <c r="A196" s="345" t="str">
        <f t="shared" si="6"/>
        <v/>
      </c>
      <c r="B196" s="1143" t="str">
        <f>IF($M$2=DULIEU!$U187,DULIEU!$D187,"")</f>
        <v/>
      </c>
      <c r="C196" s="1143" t="str">
        <f>IF($M$2=DULIEU!$U187,DULIEU!$H187,"")</f>
        <v/>
      </c>
      <c r="D196" s="1143" t="str">
        <f>IF($M$2=DULIEU!$U187,DULIEU!$E187,"")</f>
        <v/>
      </c>
      <c r="E196" s="1143" t="str">
        <f>IF($M$2=DULIEU!$U187,DULIEU!$O187,"")</f>
        <v/>
      </c>
      <c r="F196" s="1143" t="str">
        <f>IF($M$2=DULIEU!$U187,DULIEU!$W187,"")</f>
        <v/>
      </c>
      <c r="G196" s="1148" t="str">
        <f t="shared" si="7"/>
        <v/>
      </c>
      <c r="H196" s="1143" t="str">
        <f>IF($M$3&amp;'CT154'!$C196&amp;'CT154'!$M$2&amp;'CT154'!H$12=DULIEU!$AU187,DULIEU!$X187,"")</f>
        <v/>
      </c>
      <c r="I196" s="1143" t="str">
        <f>IF($M$3&amp;'CT154'!$C196&amp;'CT154'!$M$2&amp;'CT154'!I$12=DULIEU!$AU187,DULIEU!$X187,"")</f>
        <v/>
      </c>
      <c r="J196" s="1143" t="str">
        <f>IF($M$3&amp;'CT154'!$C196&amp;'CT154'!$M$2&amp;'CT154'!J$12=DULIEU!$AU187,DULIEU!$X187,"")</f>
        <v/>
      </c>
      <c r="K196" s="1143" t="str">
        <f>IF($M$3&amp;'CT154'!$C196&amp;'CT154'!$M$2&amp;'CT154'!K$12=DULIEU!$AU187,DULIEU!$X187,"")</f>
        <v/>
      </c>
      <c r="L196" s="867" t="str">
        <f t="shared" si="8"/>
        <v/>
      </c>
    </row>
    <row r="197" spans="1:12" hidden="1">
      <c r="A197" s="345" t="str">
        <f t="shared" si="6"/>
        <v/>
      </c>
      <c r="B197" s="1143" t="str">
        <f>IF($M$2=DULIEU!$U188,DULIEU!$D188,"")</f>
        <v/>
      </c>
      <c r="C197" s="1143" t="str">
        <f>IF($M$2=DULIEU!$U188,DULIEU!$H188,"")</f>
        <v/>
      </c>
      <c r="D197" s="1143" t="str">
        <f>IF($M$2=DULIEU!$U188,DULIEU!$E188,"")</f>
        <v/>
      </c>
      <c r="E197" s="1143" t="str">
        <f>IF($M$2=DULIEU!$U188,DULIEU!$O188,"")</f>
        <v/>
      </c>
      <c r="F197" s="1143" t="str">
        <f>IF($M$2=DULIEU!$U188,DULIEU!$W188,"")</f>
        <v/>
      </c>
      <c r="G197" s="1148" t="str">
        <f t="shared" si="7"/>
        <v/>
      </c>
      <c r="H197" s="1143" t="str">
        <f>IF($M$3&amp;'CT154'!$C197&amp;'CT154'!$M$2&amp;'CT154'!H$12=DULIEU!$AU188,DULIEU!$X188,"")</f>
        <v/>
      </c>
      <c r="I197" s="1143" t="str">
        <f>IF($M$3&amp;'CT154'!$C197&amp;'CT154'!$M$2&amp;'CT154'!I$12=DULIEU!$AU188,DULIEU!$X188,"")</f>
        <v/>
      </c>
      <c r="J197" s="1143" t="str">
        <f>IF($M$3&amp;'CT154'!$C197&amp;'CT154'!$M$2&amp;'CT154'!J$12=DULIEU!$AU188,DULIEU!$X188,"")</f>
        <v/>
      </c>
      <c r="K197" s="1143" t="str">
        <f>IF($M$3&amp;'CT154'!$C197&amp;'CT154'!$M$2&amp;'CT154'!K$12=DULIEU!$AU188,DULIEU!$X188,"")</f>
        <v/>
      </c>
      <c r="L197" s="867" t="str">
        <f t="shared" si="8"/>
        <v/>
      </c>
    </row>
    <row r="198" spans="1:12" hidden="1">
      <c r="A198" s="345" t="str">
        <f t="shared" si="6"/>
        <v/>
      </c>
      <c r="B198" s="1143" t="str">
        <f>IF($M$2=DULIEU!$U189,DULIEU!$D189,"")</f>
        <v/>
      </c>
      <c r="C198" s="1143" t="str">
        <f>IF($M$2=DULIEU!$U189,DULIEU!$H189,"")</f>
        <v/>
      </c>
      <c r="D198" s="1143" t="str">
        <f>IF($M$2=DULIEU!$U189,DULIEU!$E189,"")</f>
        <v/>
      </c>
      <c r="E198" s="1143" t="str">
        <f>IF($M$2=DULIEU!$U189,DULIEU!$O189,"")</f>
        <v/>
      </c>
      <c r="F198" s="1143" t="str">
        <f>IF($M$2=DULIEU!$U189,DULIEU!$W189,"")</f>
        <v/>
      </c>
      <c r="G198" s="1148" t="str">
        <f t="shared" si="7"/>
        <v/>
      </c>
      <c r="H198" s="1143" t="str">
        <f>IF($M$3&amp;'CT154'!$C198&amp;'CT154'!$M$2&amp;'CT154'!H$12=DULIEU!$AU189,DULIEU!$X189,"")</f>
        <v/>
      </c>
      <c r="I198" s="1143" t="str">
        <f>IF($M$3&amp;'CT154'!$C198&amp;'CT154'!$M$2&amp;'CT154'!I$12=DULIEU!$AU189,DULIEU!$X189,"")</f>
        <v/>
      </c>
      <c r="J198" s="1143" t="str">
        <f>IF($M$3&amp;'CT154'!$C198&amp;'CT154'!$M$2&amp;'CT154'!J$12=DULIEU!$AU189,DULIEU!$X189,"")</f>
        <v/>
      </c>
      <c r="K198" s="1143" t="str">
        <f>IF($M$3&amp;'CT154'!$C198&amp;'CT154'!$M$2&amp;'CT154'!K$12=DULIEU!$AU189,DULIEU!$X189,"")</f>
        <v/>
      </c>
      <c r="L198" s="867" t="str">
        <f t="shared" si="8"/>
        <v/>
      </c>
    </row>
    <row r="199" spans="1:12" hidden="1">
      <c r="A199" s="345" t="str">
        <f t="shared" si="6"/>
        <v/>
      </c>
      <c r="B199" s="1143" t="str">
        <f>IF($M$2=DULIEU!$U190,DULIEU!$D190,"")</f>
        <v/>
      </c>
      <c r="C199" s="1143" t="str">
        <f>IF($M$2=DULIEU!$U190,DULIEU!$H190,"")</f>
        <v/>
      </c>
      <c r="D199" s="1143" t="str">
        <f>IF($M$2=DULIEU!$U190,DULIEU!$E190,"")</f>
        <v/>
      </c>
      <c r="E199" s="1143" t="str">
        <f>IF($M$2=DULIEU!$U190,DULIEU!$O190,"")</f>
        <v/>
      </c>
      <c r="F199" s="1143" t="str">
        <f>IF($M$2=DULIEU!$U190,DULIEU!$W190,"")</f>
        <v/>
      </c>
      <c r="G199" s="1148" t="str">
        <f t="shared" si="7"/>
        <v/>
      </c>
      <c r="H199" s="1143" t="str">
        <f>IF($M$3&amp;'CT154'!$C199&amp;'CT154'!$M$2&amp;'CT154'!H$12=DULIEU!$AU190,DULIEU!$X190,"")</f>
        <v/>
      </c>
      <c r="I199" s="1143" t="str">
        <f>IF($M$3&amp;'CT154'!$C199&amp;'CT154'!$M$2&amp;'CT154'!I$12=DULIEU!$AU190,DULIEU!$X190,"")</f>
        <v/>
      </c>
      <c r="J199" s="1143" t="str">
        <f>IF($M$3&amp;'CT154'!$C199&amp;'CT154'!$M$2&amp;'CT154'!J$12=DULIEU!$AU190,DULIEU!$X190,"")</f>
        <v/>
      </c>
      <c r="K199" s="1143" t="str">
        <f>IF($M$3&amp;'CT154'!$C199&amp;'CT154'!$M$2&amp;'CT154'!K$12=DULIEU!$AU190,DULIEU!$X190,"")</f>
        <v/>
      </c>
      <c r="L199" s="867" t="str">
        <f t="shared" si="8"/>
        <v/>
      </c>
    </row>
    <row r="200" spans="1:12" hidden="1">
      <c r="A200" s="345" t="str">
        <f t="shared" si="6"/>
        <v/>
      </c>
      <c r="B200" s="1143" t="str">
        <f>IF($M$2=DULIEU!$U191,DULIEU!$D191,"")</f>
        <v/>
      </c>
      <c r="C200" s="1143" t="str">
        <f>IF($M$2=DULIEU!$U191,DULIEU!$H191,"")</f>
        <v/>
      </c>
      <c r="D200" s="1143" t="str">
        <f>IF($M$2=DULIEU!$U191,DULIEU!$E191,"")</f>
        <v/>
      </c>
      <c r="E200" s="1143" t="str">
        <f>IF($M$2=DULIEU!$U191,DULIEU!$O191,"")</f>
        <v/>
      </c>
      <c r="F200" s="1143" t="str">
        <f>IF($M$2=DULIEU!$U191,DULIEU!$W191,"")</f>
        <v/>
      </c>
      <c r="G200" s="1148" t="str">
        <f t="shared" si="7"/>
        <v/>
      </c>
      <c r="H200" s="1143" t="str">
        <f>IF($M$3&amp;'CT154'!$C200&amp;'CT154'!$M$2&amp;'CT154'!H$12=DULIEU!$AU191,DULIEU!$X191,"")</f>
        <v/>
      </c>
      <c r="I200" s="1143" t="str">
        <f>IF($M$3&amp;'CT154'!$C200&amp;'CT154'!$M$2&amp;'CT154'!I$12=DULIEU!$AU191,DULIEU!$X191,"")</f>
        <v/>
      </c>
      <c r="J200" s="1143" t="str">
        <f>IF($M$3&amp;'CT154'!$C200&amp;'CT154'!$M$2&amp;'CT154'!J$12=DULIEU!$AU191,DULIEU!$X191,"")</f>
        <v/>
      </c>
      <c r="K200" s="1143" t="str">
        <f>IF($M$3&amp;'CT154'!$C200&amp;'CT154'!$M$2&amp;'CT154'!K$12=DULIEU!$AU191,DULIEU!$X191,"")</f>
        <v/>
      </c>
      <c r="L200" s="867" t="str">
        <f t="shared" si="8"/>
        <v/>
      </c>
    </row>
    <row r="201" spans="1:12" hidden="1">
      <c r="A201" s="345" t="str">
        <f t="shared" si="6"/>
        <v/>
      </c>
      <c r="B201" s="1143" t="str">
        <f>IF($M$2=DULIEU!$U192,DULIEU!$D192,"")</f>
        <v/>
      </c>
      <c r="C201" s="1143" t="str">
        <f>IF($M$2=DULIEU!$U192,DULIEU!$H192,"")</f>
        <v/>
      </c>
      <c r="D201" s="1143" t="str">
        <f>IF($M$2=DULIEU!$U192,DULIEU!$E192,"")</f>
        <v/>
      </c>
      <c r="E201" s="1143" t="str">
        <f>IF($M$2=DULIEU!$U192,DULIEU!$O192,"")</f>
        <v/>
      </c>
      <c r="F201" s="1143" t="str">
        <f>IF($M$2=DULIEU!$U192,DULIEU!$W192,"")</f>
        <v/>
      </c>
      <c r="G201" s="1148" t="str">
        <f t="shared" si="7"/>
        <v/>
      </c>
      <c r="H201" s="1143" t="str">
        <f>IF($M$3&amp;'CT154'!$C201&amp;'CT154'!$M$2&amp;'CT154'!H$12=DULIEU!$AU192,DULIEU!$X192,"")</f>
        <v/>
      </c>
      <c r="I201" s="1143" t="str">
        <f>IF($M$3&amp;'CT154'!$C201&amp;'CT154'!$M$2&amp;'CT154'!I$12=DULIEU!$AU192,DULIEU!$X192,"")</f>
        <v/>
      </c>
      <c r="J201" s="1143" t="str">
        <f>IF($M$3&amp;'CT154'!$C201&amp;'CT154'!$M$2&amp;'CT154'!J$12=DULIEU!$AU192,DULIEU!$X192,"")</f>
        <v/>
      </c>
      <c r="K201" s="1143" t="str">
        <f>IF($M$3&amp;'CT154'!$C201&amp;'CT154'!$M$2&amp;'CT154'!K$12=DULIEU!$AU192,DULIEU!$X192,"")</f>
        <v/>
      </c>
      <c r="L201" s="867" t="str">
        <f t="shared" si="8"/>
        <v/>
      </c>
    </row>
    <row r="202" spans="1:12" hidden="1">
      <c r="A202" s="345" t="str">
        <f t="shared" si="6"/>
        <v/>
      </c>
      <c r="B202" s="1143" t="str">
        <f>IF($M$2=DULIEU!$U193,DULIEU!$D193,"")</f>
        <v/>
      </c>
      <c r="C202" s="1143" t="str">
        <f>IF($M$2=DULIEU!$U193,DULIEU!$H193,"")</f>
        <v/>
      </c>
      <c r="D202" s="1143" t="str">
        <f>IF($M$2=DULIEU!$U193,DULIEU!$E193,"")</f>
        <v/>
      </c>
      <c r="E202" s="1143" t="str">
        <f>IF($M$2=DULIEU!$U193,DULIEU!$O193,"")</f>
        <v/>
      </c>
      <c r="F202" s="1143" t="str">
        <f>IF($M$2=DULIEU!$U193,DULIEU!$W193,"")</f>
        <v/>
      </c>
      <c r="G202" s="1148" t="str">
        <f t="shared" si="7"/>
        <v/>
      </c>
      <c r="H202" s="1143" t="str">
        <f>IF($M$3&amp;'CT154'!$C202&amp;'CT154'!$M$2&amp;'CT154'!H$12=DULIEU!$AU193,DULIEU!$X193,"")</f>
        <v/>
      </c>
      <c r="I202" s="1143" t="str">
        <f>IF($M$3&amp;'CT154'!$C202&amp;'CT154'!$M$2&amp;'CT154'!I$12=DULIEU!$AU193,DULIEU!$X193,"")</f>
        <v/>
      </c>
      <c r="J202" s="1143" t="str">
        <f>IF($M$3&amp;'CT154'!$C202&amp;'CT154'!$M$2&amp;'CT154'!J$12=DULIEU!$AU193,DULIEU!$X193,"")</f>
        <v/>
      </c>
      <c r="K202" s="1143" t="str">
        <f>IF($M$3&amp;'CT154'!$C202&amp;'CT154'!$M$2&amp;'CT154'!K$12=DULIEU!$AU193,DULIEU!$X193,"")</f>
        <v/>
      </c>
      <c r="L202" s="867" t="str">
        <f t="shared" si="8"/>
        <v/>
      </c>
    </row>
    <row r="203" spans="1:12" hidden="1">
      <c r="A203" s="345" t="str">
        <f t="shared" si="6"/>
        <v/>
      </c>
      <c r="B203" s="1143" t="str">
        <f>IF($M$2=DULIEU!$U194,DULIEU!$D194,"")</f>
        <v/>
      </c>
      <c r="C203" s="1143" t="str">
        <f>IF($M$2=DULIEU!$U194,DULIEU!$H194,"")</f>
        <v/>
      </c>
      <c r="D203" s="1143" t="str">
        <f>IF($M$2=DULIEU!$U194,DULIEU!$E194,"")</f>
        <v/>
      </c>
      <c r="E203" s="1143" t="str">
        <f>IF($M$2=DULIEU!$U194,DULIEU!$O194,"")</f>
        <v/>
      </c>
      <c r="F203" s="1143" t="str">
        <f>IF($M$2=DULIEU!$U194,DULIEU!$W194,"")</f>
        <v/>
      </c>
      <c r="G203" s="1148" t="str">
        <f t="shared" si="7"/>
        <v/>
      </c>
      <c r="H203" s="1143" t="str">
        <f>IF($M$3&amp;'CT154'!$C203&amp;'CT154'!$M$2&amp;'CT154'!H$12=DULIEU!$AU194,DULIEU!$X194,"")</f>
        <v/>
      </c>
      <c r="I203" s="1143" t="str">
        <f>IF($M$3&amp;'CT154'!$C203&amp;'CT154'!$M$2&amp;'CT154'!I$12=DULIEU!$AU194,DULIEU!$X194,"")</f>
        <v/>
      </c>
      <c r="J203" s="1143" t="str">
        <f>IF($M$3&amp;'CT154'!$C203&amp;'CT154'!$M$2&amp;'CT154'!J$12=DULIEU!$AU194,DULIEU!$X194,"")</f>
        <v/>
      </c>
      <c r="K203" s="1143" t="str">
        <f>IF($M$3&amp;'CT154'!$C203&amp;'CT154'!$M$2&amp;'CT154'!K$12=DULIEU!$AU194,DULIEU!$X194,"")</f>
        <v/>
      </c>
      <c r="L203" s="867" t="str">
        <f t="shared" si="8"/>
        <v/>
      </c>
    </row>
    <row r="204" spans="1:12" hidden="1">
      <c r="A204" s="345" t="str">
        <f t="shared" si="6"/>
        <v/>
      </c>
      <c r="B204" s="1143" t="str">
        <f>IF($M$2=DULIEU!$U195,DULIEU!$D195,"")</f>
        <v/>
      </c>
      <c r="C204" s="1143" t="str">
        <f>IF($M$2=DULIEU!$U195,DULIEU!$H195,"")</f>
        <v/>
      </c>
      <c r="D204" s="1143" t="str">
        <f>IF($M$2=DULIEU!$U195,DULIEU!$E195,"")</f>
        <v/>
      </c>
      <c r="E204" s="1143" t="str">
        <f>IF($M$2=DULIEU!$U195,DULIEU!$O195,"")</f>
        <v/>
      </c>
      <c r="F204" s="1143" t="str">
        <f>IF($M$2=DULIEU!$U195,DULIEU!$W195,"")</f>
        <v/>
      </c>
      <c r="G204" s="1148" t="str">
        <f t="shared" si="7"/>
        <v/>
      </c>
      <c r="H204" s="1143" t="str">
        <f>IF($M$3&amp;'CT154'!$C204&amp;'CT154'!$M$2&amp;'CT154'!H$12=DULIEU!$AU195,DULIEU!$X195,"")</f>
        <v/>
      </c>
      <c r="I204" s="1143" t="str">
        <f>IF($M$3&amp;'CT154'!$C204&amp;'CT154'!$M$2&amp;'CT154'!I$12=DULIEU!$AU195,DULIEU!$X195,"")</f>
        <v/>
      </c>
      <c r="J204" s="1143" t="str">
        <f>IF($M$3&amp;'CT154'!$C204&amp;'CT154'!$M$2&amp;'CT154'!J$12=DULIEU!$AU195,DULIEU!$X195,"")</f>
        <v/>
      </c>
      <c r="K204" s="1143" t="str">
        <f>IF($M$3&amp;'CT154'!$C204&amp;'CT154'!$M$2&amp;'CT154'!K$12=DULIEU!$AU195,DULIEU!$X195,"")</f>
        <v/>
      </c>
      <c r="L204" s="867" t="str">
        <f t="shared" si="8"/>
        <v/>
      </c>
    </row>
    <row r="205" spans="1:12" hidden="1">
      <c r="A205" s="345" t="str">
        <f t="shared" si="6"/>
        <v/>
      </c>
      <c r="B205" s="1143" t="str">
        <f>IF($M$2=DULIEU!$U196,DULIEU!$D196,"")</f>
        <v/>
      </c>
      <c r="C205" s="1143" t="str">
        <f>IF($M$2=DULIEU!$U196,DULIEU!$H196,"")</f>
        <v/>
      </c>
      <c r="D205" s="1143" t="str">
        <f>IF($M$2=DULIEU!$U196,DULIEU!$E196,"")</f>
        <v/>
      </c>
      <c r="E205" s="1143" t="str">
        <f>IF($M$2=DULIEU!$U196,DULIEU!$O196,"")</f>
        <v/>
      </c>
      <c r="F205" s="1143" t="str">
        <f>IF($M$2=DULIEU!$U196,DULIEU!$W196,"")</f>
        <v/>
      </c>
      <c r="G205" s="1148" t="str">
        <f t="shared" si="7"/>
        <v/>
      </c>
      <c r="H205" s="1143" t="str">
        <f>IF($M$3&amp;'CT154'!$C205&amp;'CT154'!$M$2&amp;'CT154'!H$12=DULIEU!$AU196,DULIEU!$X196,"")</f>
        <v/>
      </c>
      <c r="I205" s="1143" t="str">
        <f>IF($M$3&amp;'CT154'!$C205&amp;'CT154'!$M$2&amp;'CT154'!I$12=DULIEU!$AU196,DULIEU!$X196,"")</f>
        <v/>
      </c>
      <c r="J205" s="1143" t="str">
        <f>IF($M$3&amp;'CT154'!$C205&amp;'CT154'!$M$2&amp;'CT154'!J$12=DULIEU!$AU196,DULIEU!$X196,"")</f>
        <v/>
      </c>
      <c r="K205" s="1143" t="str">
        <f>IF($M$3&amp;'CT154'!$C205&amp;'CT154'!$M$2&amp;'CT154'!K$12=DULIEU!$AU196,DULIEU!$X196,"")</f>
        <v/>
      </c>
      <c r="L205" s="867" t="str">
        <f t="shared" si="8"/>
        <v/>
      </c>
    </row>
    <row r="206" spans="1:12" hidden="1">
      <c r="A206" s="345" t="str">
        <f t="shared" si="6"/>
        <v/>
      </c>
      <c r="B206" s="1143" t="str">
        <f>IF($M$2=DULIEU!$U197,DULIEU!$D197,"")</f>
        <v/>
      </c>
      <c r="C206" s="1143" t="str">
        <f>IF($M$2=DULIEU!$U197,DULIEU!$H197,"")</f>
        <v/>
      </c>
      <c r="D206" s="1143" t="str">
        <f>IF($M$2=DULIEU!$U197,DULIEU!$E197,"")</f>
        <v/>
      </c>
      <c r="E206" s="1143" t="str">
        <f>IF($M$2=DULIEU!$U197,DULIEU!$O197,"")</f>
        <v/>
      </c>
      <c r="F206" s="1143" t="str">
        <f>IF($M$2=DULIEU!$U197,DULIEU!$W197,"")</f>
        <v/>
      </c>
      <c r="G206" s="1148" t="str">
        <f t="shared" si="7"/>
        <v/>
      </c>
      <c r="H206" s="1143" t="str">
        <f>IF($M$3&amp;'CT154'!$C206&amp;'CT154'!$M$2&amp;'CT154'!H$12=DULIEU!$AU197,DULIEU!$X197,"")</f>
        <v/>
      </c>
      <c r="I206" s="1143" t="str">
        <f>IF($M$3&amp;'CT154'!$C206&amp;'CT154'!$M$2&amp;'CT154'!I$12=DULIEU!$AU197,DULIEU!$X197,"")</f>
        <v/>
      </c>
      <c r="J206" s="1143" t="str">
        <f>IF($M$3&amp;'CT154'!$C206&amp;'CT154'!$M$2&amp;'CT154'!J$12=DULIEU!$AU197,DULIEU!$X197,"")</f>
        <v/>
      </c>
      <c r="K206" s="1143" t="str">
        <f>IF($M$3&amp;'CT154'!$C206&amp;'CT154'!$M$2&amp;'CT154'!K$12=DULIEU!$AU197,DULIEU!$X197,"")</f>
        <v/>
      </c>
      <c r="L206" s="867" t="str">
        <f t="shared" si="8"/>
        <v/>
      </c>
    </row>
    <row r="207" spans="1:12" hidden="1">
      <c r="A207" s="345" t="str">
        <f t="shared" si="6"/>
        <v/>
      </c>
      <c r="B207" s="1143" t="str">
        <f>IF($M$2=DULIEU!$U198,DULIEU!$D198,"")</f>
        <v/>
      </c>
      <c r="C207" s="1143" t="str">
        <f>IF($M$2=DULIEU!$U198,DULIEU!$H198,"")</f>
        <v/>
      </c>
      <c r="D207" s="1143" t="str">
        <f>IF($M$2=DULIEU!$U198,DULIEU!$E198,"")</f>
        <v/>
      </c>
      <c r="E207" s="1143" t="str">
        <f>IF($M$2=DULIEU!$U198,DULIEU!$O198,"")</f>
        <v/>
      </c>
      <c r="F207" s="1143" t="str">
        <f>IF($M$2=DULIEU!$U198,DULIEU!$W198,"")</f>
        <v/>
      </c>
      <c r="G207" s="1148" t="str">
        <f t="shared" si="7"/>
        <v/>
      </c>
      <c r="H207" s="1143" t="str">
        <f>IF($M$3&amp;'CT154'!$C207&amp;'CT154'!$M$2&amp;'CT154'!H$12=DULIEU!$AU198,DULIEU!$X198,"")</f>
        <v/>
      </c>
      <c r="I207" s="1143" t="str">
        <f>IF($M$3&amp;'CT154'!$C207&amp;'CT154'!$M$2&amp;'CT154'!I$12=DULIEU!$AU198,DULIEU!$X198,"")</f>
        <v/>
      </c>
      <c r="J207" s="1143" t="str">
        <f>IF($M$3&amp;'CT154'!$C207&amp;'CT154'!$M$2&amp;'CT154'!J$12=DULIEU!$AU198,DULIEU!$X198,"")</f>
        <v/>
      </c>
      <c r="K207" s="1143" t="str">
        <f>IF($M$3&amp;'CT154'!$C207&amp;'CT154'!$M$2&amp;'CT154'!K$12=DULIEU!$AU198,DULIEU!$X198,"")</f>
        <v/>
      </c>
      <c r="L207" s="867" t="str">
        <f t="shared" si="8"/>
        <v/>
      </c>
    </row>
    <row r="208" spans="1:12" hidden="1">
      <c r="A208" s="345" t="str">
        <f t="shared" si="6"/>
        <v/>
      </c>
      <c r="B208" s="1143" t="str">
        <f>IF($M$2=DULIEU!$U199,DULIEU!$D199,"")</f>
        <v/>
      </c>
      <c r="C208" s="1143" t="str">
        <f>IF($M$2=DULIEU!$U199,DULIEU!$H199,"")</f>
        <v/>
      </c>
      <c r="D208" s="1143" t="str">
        <f>IF($M$2=DULIEU!$U199,DULIEU!$E199,"")</f>
        <v/>
      </c>
      <c r="E208" s="1143" t="str">
        <f>IF($M$2=DULIEU!$U199,DULIEU!$O199,"")</f>
        <v/>
      </c>
      <c r="F208" s="1143" t="str">
        <f>IF($M$2=DULIEU!$U199,DULIEU!$W199,"")</f>
        <v/>
      </c>
      <c r="G208" s="1148" t="str">
        <f t="shared" si="7"/>
        <v/>
      </c>
      <c r="H208" s="1143" t="str">
        <f>IF($M$3&amp;'CT154'!$C208&amp;'CT154'!$M$2&amp;'CT154'!H$12=DULIEU!$AU199,DULIEU!$X199,"")</f>
        <v/>
      </c>
      <c r="I208" s="1143" t="str">
        <f>IF($M$3&amp;'CT154'!$C208&amp;'CT154'!$M$2&amp;'CT154'!I$12=DULIEU!$AU199,DULIEU!$X199,"")</f>
        <v/>
      </c>
      <c r="J208" s="1143" t="str">
        <f>IF($M$3&amp;'CT154'!$C208&amp;'CT154'!$M$2&amp;'CT154'!J$12=DULIEU!$AU199,DULIEU!$X199,"")</f>
        <v/>
      </c>
      <c r="K208" s="1143" t="str">
        <f>IF($M$3&amp;'CT154'!$C208&amp;'CT154'!$M$2&amp;'CT154'!K$12=DULIEU!$AU199,DULIEU!$X199,"")</f>
        <v/>
      </c>
      <c r="L208" s="867" t="str">
        <f t="shared" si="8"/>
        <v/>
      </c>
    </row>
    <row r="209" spans="1:12" hidden="1">
      <c r="A209" s="345" t="str">
        <f t="shared" ref="A209:A272" si="9">IF($B209&lt;&gt;"",MONTH($B209),"")</f>
        <v/>
      </c>
      <c r="B209" s="1143" t="str">
        <f>IF($M$2=DULIEU!$U200,DULIEU!$D200,"")</f>
        <v/>
      </c>
      <c r="C209" s="1143" t="str">
        <f>IF($M$2=DULIEU!$U200,DULIEU!$H200,"")</f>
        <v/>
      </c>
      <c r="D209" s="1143" t="str">
        <f>IF($M$2=DULIEU!$U200,DULIEU!$E200,"")</f>
        <v/>
      </c>
      <c r="E209" s="1143" t="str">
        <f>IF($M$2=DULIEU!$U200,DULIEU!$O200,"")</f>
        <v/>
      </c>
      <c r="F209" s="1143" t="str">
        <f>IF($M$2=DULIEU!$U200,DULIEU!$W200,"")</f>
        <v/>
      </c>
      <c r="G209" s="1148" t="str">
        <f t="shared" ref="G209:G272" si="10">IF(AND($H209="",$I209="",$J209="",$K209=""),"",SUM(H209:K209))</f>
        <v/>
      </c>
      <c r="H209" s="1143" t="str">
        <f>IF($M$3&amp;'CT154'!$C209&amp;'CT154'!$M$2&amp;'CT154'!H$12=DULIEU!$AU200,DULIEU!$X200,"")</f>
        <v/>
      </c>
      <c r="I209" s="1143" t="str">
        <f>IF($M$3&amp;'CT154'!$C209&amp;'CT154'!$M$2&amp;'CT154'!I$12=DULIEU!$AU200,DULIEU!$X200,"")</f>
        <v/>
      </c>
      <c r="J209" s="1143" t="str">
        <f>IF($M$3&amp;'CT154'!$C209&amp;'CT154'!$M$2&amp;'CT154'!J$12=DULIEU!$AU200,DULIEU!$X200,"")</f>
        <v/>
      </c>
      <c r="K209" s="1143" t="str">
        <f>IF($M$3&amp;'CT154'!$C209&amp;'CT154'!$M$2&amp;'CT154'!K$12=DULIEU!$AU200,DULIEU!$X200,"")</f>
        <v/>
      </c>
      <c r="L209" s="867" t="str">
        <f t="shared" ref="L209:L272" si="11">IF($G209="","","x")</f>
        <v/>
      </c>
    </row>
    <row r="210" spans="1:12" hidden="1">
      <c r="A210" s="345" t="str">
        <f t="shared" si="9"/>
        <v/>
      </c>
      <c r="B210" s="1143" t="str">
        <f>IF($M$2=DULIEU!$U201,DULIEU!$D201,"")</f>
        <v/>
      </c>
      <c r="C210" s="1143" t="str">
        <f>IF($M$2=DULIEU!$U201,DULIEU!$H201,"")</f>
        <v/>
      </c>
      <c r="D210" s="1143" t="str">
        <f>IF($M$2=DULIEU!$U201,DULIEU!$E201,"")</f>
        <v/>
      </c>
      <c r="E210" s="1143" t="str">
        <f>IF($M$2=DULIEU!$U201,DULIEU!$O201,"")</f>
        <v/>
      </c>
      <c r="F210" s="1143" t="str">
        <f>IF($M$2=DULIEU!$U201,DULIEU!$W201,"")</f>
        <v/>
      </c>
      <c r="G210" s="1148" t="str">
        <f t="shared" si="10"/>
        <v/>
      </c>
      <c r="H210" s="1143" t="str">
        <f>IF($M$3&amp;'CT154'!$C210&amp;'CT154'!$M$2&amp;'CT154'!H$12=DULIEU!$AU201,DULIEU!$X201,"")</f>
        <v/>
      </c>
      <c r="I210" s="1143" t="str">
        <f>IF($M$3&amp;'CT154'!$C210&amp;'CT154'!$M$2&amp;'CT154'!I$12=DULIEU!$AU201,DULIEU!$X201,"")</f>
        <v/>
      </c>
      <c r="J210" s="1143" t="str">
        <f>IF($M$3&amp;'CT154'!$C210&amp;'CT154'!$M$2&amp;'CT154'!J$12=DULIEU!$AU201,DULIEU!$X201,"")</f>
        <v/>
      </c>
      <c r="K210" s="1143" t="str">
        <f>IF($M$3&amp;'CT154'!$C210&amp;'CT154'!$M$2&amp;'CT154'!K$12=DULIEU!$AU201,DULIEU!$X201,"")</f>
        <v/>
      </c>
      <c r="L210" s="867" t="str">
        <f t="shared" si="11"/>
        <v/>
      </c>
    </row>
    <row r="211" spans="1:12" hidden="1">
      <c r="A211" s="345" t="str">
        <f t="shared" si="9"/>
        <v/>
      </c>
      <c r="B211" s="1143" t="str">
        <f>IF($M$2=DULIEU!$U202,DULIEU!$D202,"")</f>
        <v/>
      </c>
      <c r="C211" s="1143" t="str">
        <f>IF($M$2=DULIEU!$U202,DULIEU!$H202,"")</f>
        <v/>
      </c>
      <c r="D211" s="1143" t="str">
        <f>IF($M$2=DULIEU!$U202,DULIEU!$E202,"")</f>
        <v/>
      </c>
      <c r="E211" s="1143" t="str">
        <f>IF($M$2=DULIEU!$U202,DULIEU!$O202,"")</f>
        <v/>
      </c>
      <c r="F211" s="1143" t="str">
        <f>IF($M$2=DULIEU!$U202,DULIEU!$W202,"")</f>
        <v/>
      </c>
      <c r="G211" s="1148" t="str">
        <f t="shared" si="10"/>
        <v/>
      </c>
      <c r="H211" s="1143" t="str">
        <f>IF($M$3&amp;'CT154'!$C211&amp;'CT154'!$M$2&amp;'CT154'!H$12=DULIEU!$AU202,DULIEU!$X202,"")</f>
        <v/>
      </c>
      <c r="I211" s="1143" t="str">
        <f>IF($M$3&amp;'CT154'!$C211&amp;'CT154'!$M$2&amp;'CT154'!I$12=DULIEU!$AU202,DULIEU!$X202,"")</f>
        <v/>
      </c>
      <c r="J211" s="1143" t="str">
        <f>IF($M$3&amp;'CT154'!$C211&amp;'CT154'!$M$2&amp;'CT154'!J$12=DULIEU!$AU202,DULIEU!$X202,"")</f>
        <v/>
      </c>
      <c r="K211" s="1143" t="str">
        <f>IF($M$3&amp;'CT154'!$C211&amp;'CT154'!$M$2&amp;'CT154'!K$12=DULIEU!$AU202,DULIEU!$X202,"")</f>
        <v/>
      </c>
      <c r="L211" s="867" t="str">
        <f t="shared" si="11"/>
        <v/>
      </c>
    </row>
    <row r="212" spans="1:12" hidden="1">
      <c r="A212" s="345" t="str">
        <f t="shared" si="9"/>
        <v/>
      </c>
      <c r="B212" s="1143" t="str">
        <f>IF($M$2=DULIEU!$U203,DULIEU!$D203,"")</f>
        <v/>
      </c>
      <c r="C212" s="1143" t="str">
        <f>IF($M$2=DULIEU!$U203,DULIEU!$H203,"")</f>
        <v/>
      </c>
      <c r="D212" s="1143" t="str">
        <f>IF($M$2=DULIEU!$U203,DULIEU!$E203,"")</f>
        <v/>
      </c>
      <c r="E212" s="1143" t="str">
        <f>IF($M$2=DULIEU!$U203,DULIEU!$O203,"")</f>
        <v/>
      </c>
      <c r="F212" s="1143" t="str">
        <f>IF($M$2=DULIEU!$U203,DULIEU!$W203,"")</f>
        <v/>
      </c>
      <c r="G212" s="1148" t="str">
        <f t="shared" si="10"/>
        <v/>
      </c>
      <c r="H212" s="1143" t="str">
        <f>IF($M$3&amp;'CT154'!$C212&amp;'CT154'!$M$2&amp;'CT154'!H$12=DULIEU!$AU203,DULIEU!$X203,"")</f>
        <v/>
      </c>
      <c r="I212" s="1143" t="str">
        <f>IF($M$3&amp;'CT154'!$C212&amp;'CT154'!$M$2&amp;'CT154'!I$12=DULIEU!$AU203,DULIEU!$X203,"")</f>
        <v/>
      </c>
      <c r="J212" s="1143" t="str">
        <f>IF($M$3&amp;'CT154'!$C212&amp;'CT154'!$M$2&amp;'CT154'!J$12=DULIEU!$AU203,DULIEU!$X203,"")</f>
        <v/>
      </c>
      <c r="K212" s="1143" t="str">
        <f>IF($M$3&amp;'CT154'!$C212&amp;'CT154'!$M$2&amp;'CT154'!K$12=DULIEU!$AU203,DULIEU!$X203,"")</f>
        <v/>
      </c>
      <c r="L212" s="867" t="str">
        <f t="shared" si="11"/>
        <v/>
      </c>
    </row>
    <row r="213" spans="1:12" hidden="1">
      <c r="A213" s="345" t="str">
        <f t="shared" si="9"/>
        <v/>
      </c>
      <c r="B213" s="1143" t="str">
        <f>IF($M$2=DULIEU!$U204,DULIEU!$D204,"")</f>
        <v/>
      </c>
      <c r="C213" s="1143" t="str">
        <f>IF($M$2=DULIEU!$U204,DULIEU!$H204,"")</f>
        <v/>
      </c>
      <c r="D213" s="1143" t="str">
        <f>IF($M$2=DULIEU!$U204,DULIEU!$E204,"")</f>
        <v/>
      </c>
      <c r="E213" s="1143" t="str">
        <f>IF($M$2=DULIEU!$U204,DULIEU!$O204,"")</f>
        <v/>
      </c>
      <c r="F213" s="1143" t="str">
        <f>IF($M$2=DULIEU!$U204,DULIEU!$W204,"")</f>
        <v/>
      </c>
      <c r="G213" s="1148" t="str">
        <f t="shared" si="10"/>
        <v/>
      </c>
      <c r="H213" s="1143" t="str">
        <f>IF($M$3&amp;'CT154'!$C213&amp;'CT154'!$M$2&amp;'CT154'!H$12=DULIEU!$AU204,DULIEU!$X204,"")</f>
        <v/>
      </c>
      <c r="I213" s="1143" t="str">
        <f>IF($M$3&amp;'CT154'!$C213&amp;'CT154'!$M$2&amp;'CT154'!I$12=DULIEU!$AU204,DULIEU!$X204,"")</f>
        <v/>
      </c>
      <c r="J213" s="1143" t="str">
        <f>IF($M$3&amp;'CT154'!$C213&amp;'CT154'!$M$2&amp;'CT154'!J$12=DULIEU!$AU204,DULIEU!$X204,"")</f>
        <v/>
      </c>
      <c r="K213" s="1143" t="str">
        <f>IF($M$3&amp;'CT154'!$C213&amp;'CT154'!$M$2&amp;'CT154'!K$12=DULIEU!$AU204,DULIEU!$X204,"")</f>
        <v/>
      </c>
      <c r="L213" s="867" t="str">
        <f t="shared" si="11"/>
        <v/>
      </c>
    </row>
    <row r="214" spans="1:12" hidden="1">
      <c r="A214" s="345" t="str">
        <f t="shared" si="9"/>
        <v/>
      </c>
      <c r="B214" s="1143" t="str">
        <f>IF($M$2=DULIEU!$U205,DULIEU!$D205,"")</f>
        <v/>
      </c>
      <c r="C214" s="1143" t="str">
        <f>IF($M$2=DULIEU!$U205,DULIEU!$H205,"")</f>
        <v/>
      </c>
      <c r="D214" s="1143" t="str">
        <f>IF($M$2=DULIEU!$U205,DULIEU!$E205,"")</f>
        <v/>
      </c>
      <c r="E214" s="1143" t="str">
        <f>IF($M$2=DULIEU!$U205,DULIEU!$O205,"")</f>
        <v/>
      </c>
      <c r="F214" s="1143" t="str">
        <f>IF($M$2=DULIEU!$U205,DULIEU!$W205,"")</f>
        <v/>
      </c>
      <c r="G214" s="1148" t="str">
        <f t="shared" si="10"/>
        <v/>
      </c>
      <c r="H214" s="1143" t="str">
        <f>IF($M$3&amp;'CT154'!$C214&amp;'CT154'!$M$2&amp;'CT154'!H$12=DULIEU!$AU205,DULIEU!$X205,"")</f>
        <v/>
      </c>
      <c r="I214" s="1143" t="str">
        <f>IF($M$3&amp;'CT154'!$C214&amp;'CT154'!$M$2&amp;'CT154'!I$12=DULIEU!$AU205,DULIEU!$X205,"")</f>
        <v/>
      </c>
      <c r="J214" s="1143" t="str">
        <f>IF($M$3&amp;'CT154'!$C214&amp;'CT154'!$M$2&amp;'CT154'!J$12=DULIEU!$AU205,DULIEU!$X205,"")</f>
        <v/>
      </c>
      <c r="K214" s="1143" t="str">
        <f>IF($M$3&amp;'CT154'!$C214&amp;'CT154'!$M$2&amp;'CT154'!K$12=DULIEU!$AU205,DULIEU!$X205,"")</f>
        <v/>
      </c>
      <c r="L214" s="867" t="str">
        <f t="shared" si="11"/>
        <v/>
      </c>
    </row>
    <row r="215" spans="1:12" hidden="1">
      <c r="A215" s="345" t="str">
        <f t="shared" si="9"/>
        <v/>
      </c>
      <c r="B215" s="1143" t="str">
        <f>IF($M$2=DULIEU!$U206,DULIEU!$D206,"")</f>
        <v/>
      </c>
      <c r="C215" s="1143" t="str">
        <f>IF($M$2=DULIEU!$U206,DULIEU!$H206,"")</f>
        <v/>
      </c>
      <c r="D215" s="1143" t="str">
        <f>IF($M$2=DULIEU!$U206,DULIEU!$E206,"")</f>
        <v/>
      </c>
      <c r="E215" s="1143" t="str">
        <f>IF($M$2=DULIEU!$U206,DULIEU!$O206,"")</f>
        <v/>
      </c>
      <c r="F215" s="1143" t="str">
        <f>IF($M$2=DULIEU!$U206,DULIEU!$W206,"")</f>
        <v/>
      </c>
      <c r="G215" s="1148" t="str">
        <f t="shared" si="10"/>
        <v/>
      </c>
      <c r="H215" s="1143" t="str">
        <f>IF($M$3&amp;'CT154'!$C215&amp;'CT154'!$M$2&amp;'CT154'!H$12=DULIEU!$AU206,DULIEU!$X206,"")</f>
        <v/>
      </c>
      <c r="I215" s="1143" t="str">
        <f>IF($M$3&amp;'CT154'!$C215&amp;'CT154'!$M$2&amp;'CT154'!I$12=DULIEU!$AU206,DULIEU!$X206,"")</f>
        <v/>
      </c>
      <c r="J215" s="1143" t="str">
        <f>IF($M$3&amp;'CT154'!$C215&amp;'CT154'!$M$2&amp;'CT154'!J$12=DULIEU!$AU206,DULIEU!$X206,"")</f>
        <v/>
      </c>
      <c r="K215" s="1143" t="str">
        <f>IF($M$3&amp;'CT154'!$C215&amp;'CT154'!$M$2&amp;'CT154'!K$12=DULIEU!$AU206,DULIEU!$X206,"")</f>
        <v/>
      </c>
      <c r="L215" s="867" t="str">
        <f t="shared" si="11"/>
        <v/>
      </c>
    </row>
    <row r="216" spans="1:12" hidden="1">
      <c r="A216" s="345" t="str">
        <f t="shared" si="9"/>
        <v/>
      </c>
      <c r="B216" s="1143" t="str">
        <f>IF($M$2=DULIEU!$U207,DULIEU!$D207,"")</f>
        <v/>
      </c>
      <c r="C216" s="1143" t="str">
        <f>IF($M$2=DULIEU!$U207,DULIEU!$H207,"")</f>
        <v/>
      </c>
      <c r="D216" s="1143" t="str">
        <f>IF($M$2=DULIEU!$U207,DULIEU!$E207,"")</f>
        <v/>
      </c>
      <c r="E216" s="1143" t="str">
        <f>IF($M$2=DULIEU!$U207,DULIEU!$O207,"")</f>
        <v/>
      </c>
      <c r="F216" s="1143" t="str">
        <f>IF($M$2=DULIEU!$U207,DULIEU!$W207,"")</f>
        <v/>
      </c>
      <c r="G216" s="1148" t="str">
        <f t="shared" si="10"/>
        <v/>
      </c>
      <c r="H216" s="1143" t="str">
        <f>IF($M$3&amp;'CT154'!$C216&amp;'CT154'!$M$2&amp;'CT154'!H$12=DULIEU!$AU207,DULIEU!$X207,"")</f>
        <v/>
      </c>
      <c r="I216" s="1143" t="str">
        <f>IF($M$3&amp;'CT154'!$C216&amp;'CT154'!$M$2&amp;'CT154'!I$12=DULIEU!$AU207,DULIEU!$X207,"")</f>
        <v/>
      </c>
      <c r="J216" s="1143" t="str">
        <f>IF($M$3&amp;'CT154'!$C216&amp;'CT154'!$M$2&amp;'CT154'!J$12=DULIEU!$AU207,DULIEU!$X207,"")</f>
        <v/>
      </c>
      <c r="K216" s="1143" t="str">
        <f>IF($M$3&amp;'CT154'!$C216&amp;'CT154'!$M$2&amp;'CT154'!K$12=DULIEU!$AU207,DULIEU!$X207,"")</f>
        <v/>
      </c>
      <c r="L216" s="867" t="str">
        <f t="shared" si="11"/>
        <v/>
      </c>
    </row>
    <row r="217" spans="1:12" hidden="1">
      <c r="A217" s="345" t="str">
        <f t="shared" si="9"/>
        <v/>
      </c>
      <c r="B217" s="1143" t="str">
        <f>IF($M$2=DULIEU!$U208,DULIEU!$D208,"")</f>
        <v/>
      </c>
      <c r="C217" s="1143" t="str">
        <f>IF($M$2=DULIEU!$U208,DULIEU!$H208,"")</f>
        <v/>
      </c>
      <c r="D217" s="1143" t="str">
        <f>IF($M$2=DULIEU!$U208,DULIEU!$E208,"")</f>
        <v/>
      </c>
      <c r="E217" s="1143" t="str">
        <f>IF($M$2=DULIEU!$U208,DULIEU!$O208,"")</f>
        <v/>
      </c>
      <c r="F217" s="1143" t="str">
        <f>IF($M$2=DULIEU!$U208,DULIEU!$W208,"")</f>
        <v/>
      </c>
      <c r="G217" s="1148" t="str">
        <f t="shared" si="10"/>
        <v/>
      </c>
      <c r="H217" s="1143" t="str">
        <f>IF($M$3&amp;'CT154'!$C217&amp;'CT154'!$M$2&amp;'CT154'!H$12=DULIEU!$AU208,DULIEU!$X208,"")</f>
        <v/>
      </c>
      <c r="I217" s="1143" t="str">
        <f>IF($M$3&amp;'CT154'!$C217&amp;'CT154'!$M$2&amp;'CT154'!I$12=DULIEU!$AU208,DULIEU!$X208,"")</f>
        <v/>
      </c>
      <c r="J217" s="1143" t="str">
        <f>IF($M$3&amp;'CT154'!$C217&amp;'CT154'!$M$2&amp;'CT154'!J$12=DULIEU!$AU208,DULIEU!$X208,"")</f>
        <v/>
      </c>
      <c r="K217" s="1143" t="str">
        <f>IF($M$3&amp;'CT154'!$C217&amp;'CT154'!$M$2&amp;'CT154'!K$12=DULIEU!$AU208,DULIEU!$X208,"")</f>
        <v/>
      </c>
      <c r="L217" s="867" t="str">
        <f t="shared" si="11"/>
        <v/>
      </c>
    </row>
    <row r="218" spans="1:12" hidden="1">
      <c r="A218" s="345" t="str">
        <f t="shared" si="9"/>
        <v/>
      </c>
      <c r="B218" s="1143" t="str">
        <f>IF($M$2=DULIEU!$U209,DULIEU!$D209,"")</f>
        <v/>
      </c>
      <c r="C218" s="1143" t="str">
        <f>IF($M$2=DULIEU!$U209,DULIEU!$H209,"")</f>
        <v/>
      </c>
      <c r="D218" s="1143" t="str">
        <f>IF($M$2=DULIEU!$U209,DULIEU!$E209,"")</f>
        <v/>
      </c>
      <c r="E218" s="1143" t="str">
        <f>IF($M$2=DULIEU!$U209,DULIEU!$O209,"")</f>
        <v/>
      </c>
      <c r="F218" s="1143" t="str">
        <f>IF($M$2=DULIEU!$U209,DULIEU!$W209,"")</f>
        <v/>
      </c>
      <c r="G218" s="1148" t="str">
        <f t="shared" si="10"/>
        <v/>
      </c>
      <c r="H218" s="1143" t="str">
        <f>IF($M$3&amp;'CT154'!$C218&amp;'CT154'!$M$2&amp;'CT154'!H$12=DULIEU!$AU209,DULIEU!$X209,"")</f>
        <v/>
      </c>
      <c r="I218" s="1143" t="str">
        <f>IF($M$3&amp;'CT154'!$C218&amp;'CT154'!$M$2&amp;'CT154'!I$12=DULIEU!$AU209,DULIEU!$X209,"")</f>
        <v/>
      </c>
      <c r="J218" s="1143" t="str">
        <f>IF($M$3&amp;'CT154'!$C218&amp;'CT154'!$M$2&amp;'CT154'!J$12=DULIEU!$AU209,DULIEU!$X209,"")</f>
        <v/>
      </c>
      <c r="K218" s="1143" t="str">
        <f>IF($M$3&amp;'CT154'!$C218&amp;'CT154'!$M$2&amp;'CT154'!K$12=DULIEU!$AU209,DULIEU!$X209,"")</f>
        <v/>
      </c>
      <c r="L218" s="867" t="str">
        <f t="shared" si="11"/>
        <v/>
      </c>
    </row>
    <row r="219" spans="1:12" hidden="1">
      <c r="A219" s="345" t="str">
        <f t="shared" si="9"/>
        <v/>
      </c>
      <c r="B219" s="1143" t="str">
        <f>IF($M$2=DULIEU!$U210,DULIEU!$D210,"")</f>
        <v/>
      </c>
      <c r="C219" s="1143" t="str">
        <f>IF($M$2=DULIEU!$U210,DULIEU!$H210,"")</f>
        <v/>
      </c>
      <c r="D219" s="1143" t="str">
        <f>IF($M$2=DULIEU!$U210,DULIEU!$E210,"")</f>
        <v/>
      </c>
      <c r="E219" s="1143" t="str">
        <f>IF($M$2=DULIEU!$U210,DULIEU!$O210,"")</f>
        <v/>
      </c>
      <c r="F219" s="1143" t="str">
        <f>IF($M$2=DULIEU!$U210,DULIEU!$W210,"")</f>
        <v/>
      </c>
      <c r="G219" s="1148" t="str">
        <f t="shared" si="10"/>
        <v/>
      </c>
      <c r="H219" s="1143" t="str">
        <f>IF($M$3&amp;'CT154'!$C219&amp;'CT154'!$M$2&amp;'CT154'!H$12=DULIEU!$AU210,DULIEU!$X210,"")</f>
        <v/>
      </c>
      <c r="I219" s="1143" t="str">
        <f>IF($M$3&amp;'CT154'!$C219&amp;'CT154'!$M$2&amp;'CT154'!I$12=DULIEU!$AU210,DULIEU!$X210,"")</f>
        <v/>
      </c>
      <c r="J219" s="1143" t="str">
        <f>IF($M$3&amp;'CT154'!$C219&amp;'CT154'!$M$2&amp;'CT154'!J$12=DULIEU!$AU210,DULIEU!$X210,"")</f>
        <v/>
      </c>
      <c r="K219" s="1143" t="str">
        <f>IF($M$3&amp;'CT154'!$C219&amp;'CT154'!$M$2&amp;'CT154'!K$12=DULIEU!$AU210,DULIEU!$X210,"")</f>
        <v/>
      </c>
      <c r="L219" s="867" t="str">
        <f t="shared" si="11"/>
        <v/>
      </c>
    </row>
    <row r="220" spans="1:12" hidden="1">
      <c r="A220" s="345" t="str">
        <f t="shared" si="9"/>
        <v/>
      </c>
      <c r="B220" s="1143" t="str">
        <f>IF($M$2=DULIEU!$U211,DULIEU!$D211,"")</f>
        <v/>
      </c>
      <c r="C220" s="1143" t="str">
        <f>IF($M$2=DULIEU!$U211,DULIEU!$H211,"")</f>
        <v/>
      </c>
      <c r="D220" s="1143" t="str">
        <f>IF($M$2=DULIEU!$U211,DULIEU!$E211,"")</f>
        <v/>
      </c>
      <c r="E220" s="1143" t="str">
        <f>IF($M$2=DULIEU!$U211,DULIEU!$O211,"")</f>
        <v/>
      </c>
      <c r="F220" s="1143" t="str">
        <f>IF($M$2=DULIEU!$U211,DULIEU!$W211,"")</f>
        <v/>
      </c>
      <c r="G220" s="1148" t="str">
        <f t="shared" si="10"/>
        <v/>
      </c>
      <c r="H220" s="1143" t="str">
        <f>IF($M$3&amp;'CT154'!$C220&amp;'CT154'!$M$2&amp;'CT154'!H$12=DULIEU!$AU211,DULIEU!$X211,"")</f>
        <v/>
      </c>
      <c r="I220" s="1143" t="str">
        <f>IF($M$3&amp;'CT154'!$C220&amp;'CT154'!$M$2&amp;'CT154'!I$12=DULIEU!$AU211,DULIEU!$X211,"")</f>
        <v/>
      </c>
      <c r="J220" s="1143" t="str">
        <f>IF($M$3&amp;'CT154'!$C220&amp;'CT154'!$M$2&amp;'CT154'!J$12=DULIEU!$AU211,DULIEU!$X211,"")</f>
        <v/>
      </c>
      <c r="K220" s="1143" t="str">
        <f>IF($M$3&amp;'CT154'!$C220&amp;'CT154'!$M$2&amp;'CT154'!K$12=DULIEU!$AU211,DULIEU!$X211,"")</f>
        <v/>
      </c>
      <c r="L220" s="867" t="str">
        <f t="shared" si="11"/>
        <v/>
      </c>
    </row>
    <row r="221" spans="1:12" hidden="1">
      <c r="A221" s="345" t="str">
        <f t="shared" si="9"/>
        <v/>
      </c>
      <c r="B221" s="1143" t="str">
        <f>IF($M$2=DULIEU!$U212,DULIEU!$D212,"")</f>
        <v/>
      </c>
      <c r="C221" s="1143" t="str">
        <f>IF($M$2=DULIEU!$U212,DULIEU!$H212,"")</f>
        <v/>
      </c>
      <c r="D221" s="1143" t="str">
        <f>IF($M$2=DULIEU!$U212,DULIEU!$E212,"")</f>
        <v/>
      </c>
      <c r="E221" s="1143" t="str">
        <f>IF($M$2=DULIEU!$U212,DULIEU!$O212,"")</f>
        <v/>
      </c>
      <c r="F221" s="1143" t="str">
        <f>IF($M$2=DULIEU!$U212,DULIEU!$W212,"")</f>
        <v/>
      </c>
      <c r="G221" s="1148" t="str">
        <f t="shared" si="10"/>
        <v/>
      </c>
      <c r="H221" s="1143" t="str">
        <f>IF($M$3&amp;'CT154'!$C221&amp;'CT154'!$M$2&amp;'CT154'!H$12=DULIEU!$AU212,DULIEU!$X212,"")</f>
        <v/>
      </c>
      <c r="I221" s="1143" t="str">
        <f>IF($M$3&amp;'CT154'!$C221&amp;'CT154'!$M$2&amp;'CT154'!I$12=DULIEU!$AU212,DULIEU!$X212,"")</f>
        <v/>
      </c>
      <c r="J221" s="1143" t="str">
        <f>IF($M$3&amp;'CT154'!$C221&amp;'CT154'!$M$2&amp;'CT154'!J$12=DULIEU!$AU212,DULIEU!$X212,"")</f>
        <v/>
      </c>
      <c r="K221" s="1143" t="str">
        <f>IF($M$3&amp;'CT154'!$C221&amp;'CT154'!$M$2&amp;'CT154'!K$12=DULIEU!$AU212,DULIEU!$X212,"")</f>
        <v/>
      </c>
      <c r="L221" s="867" t="str">
        <f t="shared" si="11"/>
        <v/>
      </c>
    </row>
    <row r="222" spans="1:12" hidden="1">
      <c r="A222" s="345" t="str">
        <f t="shared" si="9"/>
        <v/>
      </c>
      <c r="B222" s="1143" t="str">
        <f>IF($M$2=DULIEU!$U213,DULIEU!$D213,"")</f>
        <v/>
      </c>
      <c r="C222" s="1143" t="str">
        <f>IF($M$2=DULIEU!$U213,DULIEU!$H213,"")</f>
        <v/>
      </c>
      <c r="D222" s="1143" t="str">
        <f>IF($M$2=DULIEU!$U213,DULIEU!$E213,"")</f>
        <v/>
      </c>
      <c r="E222" s="1143" t="str">
        <f>IF($M$2=DULIEU!$U213,DULIEU!$O213,"")</f>
        <v/>
      </c>
      <c r="F222" s="1143" t="str">
        <f>IF($M$2=DULIEU!$U213,DULIEU!$W213,"")</f>
        <v/>
      </c>
      <c r="G222" s="1148" t="str">
        <f t="shared" si="10"/>
        <v/>
      </c>
      <c r="H222" s="1143" t="str">
        <f>IF($M$3&amp;'CT154'!$C222&amp;'CT154'!$M$2&amp;'CT154'!H$12=DULIEU!$AU213,DULIEU!$X213,"")</f>
        <v/>
      </c>
      <c r="I222" s="1143" t="str">
        <f>IF($M$3&amp;'CT154'!$C222&amp;'CT154'!$M$2&amp;'CT154'!I$12=DULIEU!$AU213,DULIEU!$X213,"")</f>
        <v/>
      </c>
      <c r="J222" s="1143" t="str">
        <f>IF($M$3&amp;'CT154'!$C222&amp;'CT154'!$M$2&amp;'CT154'!J$12=DULIEU!$AU213,DULIEU!$X213,"")</f>
        <v/>
      </c>
      <c r="K222" s="1143" t="str">
        <f>IF($M$3&amp;'CT154'!$C222&amp;'CT154'!$M$2&amp;'CT154'!K$12=DULIEU!$AU213,DULIEU!$X213,"")</f>
        <v/>
      </c>
      <c r="L222" s="867" t="str">
        <f t="shared" si="11"/>
        <v/>
      </c>
    </row>
    <row r="223" spans="1:12" hidden="1">
      <c r="A223" s="345" t="str">
        <f t="shared" si="9"/>
        <v/>
      </c>
      <c r="B223" s="1143" t="str">
        <f>IF($M$2=DULIEU!$U214,DULIEU!$D214,"")</f>
        <v/>
      </c>
      <c r="C223" s="1143" t="str">
        <f>IF($M$2=DULIEU!$U214,DULIEU!$H214,"")</f>
        <v/>
      </c>
      <c r="D223" s="1143" t="str">
        <f>IF($M$2=DULIEU!$U214,DULIEU!$E214,"")</f>
        <v/>
      </c>
      <c r="E223" s="1143" t="str">
        <f>IF($M$2=DULIEU!$U214,DULIEU!$O214,"")</f>
        <v/>
      </c>
      <c r="F223" s="1143" t="str">
        <f>IF($M$2=DULIEU!$U214,DULIEU!$W214,"")</f>
        <v/>
      </c>
      <c r="G223" s="1148" t="str">
        <f t="shared" si="10"/>
        <v/>
      </c>
      <c r="H223" s="1143" t="str">
        <f>IF($M$3&amp;'CT154'!$C223&amp;'CT154'!$M$2&amp;'CT154'!H$12=DULIEU!$AU214,DULIEU!$X214,"")</f>
        <v/>
      </c>
      <c r="I223" s="1143" t="str">
        <f>IF($M$3&amp;'CT154'!$C223&amp;'CT154'!$M$2&amp;'CT154'!I$12=DULIEU!$AU214,DULIEU!$X214,"")</f>
        <v/>
      </c>
      <c r="J223" s="1143" t="str">
        <f>IF($M$3&amp;'CT154'!$C223&amp;'CT154'!$M$2&amp;'CT154'!J$12=DULIEU!$AU214,DULIEU!$X214,"")</f>
        <v/>
      </c>
      <c r="K223" s="1143" t="str">
        <f>IF($M$3&amp;'CT154'!$C223&amp;'CT154'!$M$2&amp;'CT154'!K$12=DULIEU!$AU214,DULIEU!$X214,"")</f>
        <v/>
      </c>
      <c r="L223" s="867" t="str">
        <f t="shared" si="11"/>
        <v/>
      </c>
    </row>
    <row r="224" spans="1:12" hidden="1">
      <c r="A224" s="345" t="str">
        <f t="shared" si="9"/>
        <v/>
      </c>
      <c r="B224" s="1143" t="str">
        <f>IF($M$2=DULIEU!$U215,DULIEU!$D215,"")</f>
        <v/>
      </c>
      <c r="C224" s="1143" t="str">
        <f>IF($M$2=DULIEU!$U215,DULIEU!$H215,"")</f>
        <v/>
      </c>
      <c r="D224" s="1143" t="str">
        <f>IF($M$2=DULIEU!$U215,DULIEU!$E215,"")</f>
        <v/>
      </c>
      <c r="E224" s="1143" t="str">
        <f>IF($M$2=DULIEU!$U215,DULIEU!$O215,"")</f>
        <v/>
      </c>
      <c r="F224" s="1143" t="str">
        <f>IF($M$2=DULIEU!$U215,DULIEU!$W215,"")</f>
        <v/>
      </c>
      <c r="G224" s="1148" t="str">
        <f t="shared" si="10"/>
        <v/>
      </c>
      <c r="H224" s="1143" t="str">
        <f>IF($M$3&amp;'CT154'!$C224&amp;'CT154'!$M$2&amp;'CT154'!H$12=DULIEU!$AU215,DULIEU!$X215,"")</f>
        <v/>
      </c>
      <c r="I224" s="1143" t="str">
        <f>IF($M$3&amp;'CT154'!$C224&amp;'CT154'!$M$2&amp;'CT154'!I$12=DULIEU!$AU215,DULIEU!$X215,"")</f>
        <v/>
      </c>
      <c r="J224" s="1143" t="str">
        <f>IF($M$3&amp;'CT154'!$C224&amp;'CT154'!$M$2&amp;'CT154'!J$12=DULIEU!$AU215,DULIEU!$X215,"")</f>
        <v/>
      </c>
      <c r="K224" s="1143" t="str">
        <f>IF($M$3&amp;'CT154'!$C224&amp;'CT154'!$M$2&amp;'CT154'!K$12=DULIEU!$AU215,DULIEU!$X215,"")</f>
        <v/>
      </c>
      <c r="L224" s="867" t="str">
        <f t="shared" si="11"/>
        <v/>
      </c>
    </row>
    <row r="225" spans="1:12" hidden="1">
      <c r="A225" s="345" t="str">
        <f t="shared" si="9"/>
        <v/>
      </c>
      <c r="B225" s="1143" t="str">
        <f>IF($M$2=DULIEU!$U216,DULIEU!$D216,"")</f>
        <v/>
      </c>
      <c r="C225" s="1143" t="str">
        <f>IF($M$2=DULIEU!$U216,DULIEU!$H216,"")</f>
        <v/>
      </c>
      <c r="D225" s="1143" t="str">
        <f>IF($M$2=DULIEU!$U216,DULIEU!$E216,"")</f>
        <v/>
      </c>
      <c r="E225" s="1143" t="str">
        <f>IF($M$2=DULIEU!$U216,DULIEU!$O216,"")</f>
        <v/>
      </c>
      <c r="F225" s="1143" t="str">
        <f>IF($M$2=DULIEU!$U216,DULIEU!$W216,"")</f>
        <v/>
      </c>
      <c r="G225" s="1148" t="str">
        <f t="shared" si="10"/>
        <v/>
      </c>
      <c r="H225" s="1143" t="str">
        <f>IF($M$3&amp;'CT154'!$C225&amp;'CT154'!$M$2&amp;'CT154'!H$12=DULIEU!$AU216,DULIEU!$X216,"")</f>
        <v/>
      </c>
      <c r="I225" s="1143" t="str">
        <f>IF($M$3&amp;'CT154'!$C225&amp;'CT154'!$M$2&amp;'CT154'!I$12=DULIEU!$AU216,DULIEU!$X216,"")</f>
        <v/>
      </c>
      <c r="J225" s="1143" t="str">
        <f>IF($M$3&amp;'CT154'!$C225&amp;'CT154'!$M$2&amp;'CT154'!J$12=DULIEU!$AU216,DULIEU!$X216,"")</f>
        <v/>
      </c>
      <c r="K225" s="1143" t="str">
        <f>IF($M$3&amp;'CT154'!$C225&amp;'CT154'!$M$2&amp;'CT154'!K$12=DULIEU!$AU216,DULIEU!$X216,"")</f>
        <v/>
      </c>
      <c r="L225" s="867" t="str">
        <f t="shared" si="11"/>
        <v/>
      </c>
    </row>
    <row r="226" spans="1:12" hidden="1">
      <c r="A226" s="345" t="str">
        <f t="shared" si="9"/>
        <v/>
      </c>
      <c r="B226" s="1143" t="str">
        <f>IF($M$2=DULIEU!$U217,DULIEU!$D217,"")</f>
        <v/>
      </c>
      <c r="C226" s="1143" t="str">
        <f>IF($M$2=DULIEU!$U217,DULIEU!$H217,"")</f>
        <v/>
      </c>
      <c r="D226" s="1143" t="str">
        <f>IF($M$2=DULIEU!$U217,DULIEU!$E217,"")</f>
        <v/>
      </c>
      <c r="E226" s="1143" t="str">
        <f>IF($M$2=DULIEU!$U217,DULIEU!$O217,"")</f>
        <v/>
      </c>
      <c r="F226" s="1143" t="str">
        <f>IF($M$2=DULIEU!$U217,DULIEU!$W217,"")</f>
        <v/>
      </c>
      <c r="G226" s="1148" t="str">
        <f t="shared" si="10"/>
        <v/>
      </c>
      <c r="H226" s="1143" t="str">
        <f>IF($M$3&amp;'CT154'!$C226&amp;'CT154'!$M$2&amp;'CT154'!H$12=DULIEU!$AU217,DULIEU!$X217,"")</f>
        <v/>
      </c>
      <c r="I226" s="1143" t="str">
        <f>IF($M$3&amp;'CT154'!$C226&amp;'CT154'!$M$2&amp;'CT154'!I$12=DULIEU!$AU217,DULIEU!$X217,"")</f>
        <v/>
      </c>
      <c r="J226" s="1143" t="str">
        <f>IF($M$3&amp;'CT154'!$C226&amp;'CT154'!$M$2&amp;'CT154'!J$12=DULIEU!$AU217,DULIEU!$X217,"")</f>
        <v/>
      </c>
      <c r="K226" s="1143" t="str">
        <f>IF($M$3&amp;'CT154'!$C226&amp;'CT154'!$M$2&amp;'CT154'!K$12=DULIEU!$AU217,DULIEU!$X217,"")</f>
        <v/>
      </c>
      <c r="L226" s="867" t="str">
        <f t="shared" si="11"/>
        <v/>
      </c>
    </row>
    <row r="227" spans="1:12" hidden="1">
      <c r="A227" s="345" t="str">
        <f t="shared" si="9"/>
        <v/>
      </c>
      <c r="B227" s="1143" t="str">
        <f>IF($M$2=DULIEU!$U218,DULIEU!$D218,"")</f>
        <v/>
      </c>
      <c r="C227" s="1143" t="str">
        <f>IF($M$2=DULIEU!$U218,DULIEU!$H218,"")</f>
        <v/>
      </c>
      <c r="D227" s="1143" t="str">
        <f>IF($M$2=DULIEU!$U218,DULIEU!$E218,"")</f>
        <v/>
      </c>
      <c r="E227" s="1143" t="str">
        <f>IF($M$2=DULIEU!$U218,DULIEU!$O218,"")</f>
        <v/>
      </c>
      <c r="F227" s="1143" t="str">
        <f>IF($M$2=DULIEU!$U218,DULIEU!$W218,"")</f>
        <v/>
      </c>
      <c r="G227" s="1148" t="str">
        <f t="shared" si="10"/>
        <v/>
      </c>
      <c r="H227" s="1143" t="str">
        <f>IF($M$3&amp;'CT154'!$C227&amp;'CT154'!$M$2&amp;'CT154'!H$12=DULIEU!$AU218,DULIEU!$X218,"")</f>
        <v/>
      </c>
      <c r="I227" s="1143" t="str">
        <f>IF($M$3&amp;'CT154'!$C227&amp;'CT154'!$M$2&amp;'CT154'!I$12=DULIEU!$AU218,DULIEU!$X218,"")</f>
        <v/>
      </c>
      <c r="J227" s="1143" t="str">
        <f>IF($M$3&amp;'CT154'!$C227&amp;'CT154'!$M$2&amp;'CT154'!J$12=DULIEU!$AU218,DULIEU!$X218,"")</f>
        <v/>
      </c>
      <c r="K227" s="1143" t="str">
        <f>IF($M$3&amp;'CT154'!$C227&amp;'CT154'!$M$2&amp;'CT154'!K$12=DULIEU!$AU218,DULIEU!$X218,"")</f>
        <v/>
      </c>
      <c r="L227" s="867" t="str">
        <f t="shared" si="11"/>
        <v/>
      </c>
    </row>
    <row r="228" spans="1:12" hidden="1">
      <c r="A228" s="345" t="str">
        <f t="shared" si="9"/>
        <v/>
      </c>
      <c r="B228" s="1143" t="str">
        <f>IF($M$2=DULIEU!$U219,DULIEU!$D219,"")</f>
        <v/>
      </c>
      <c r="C228" s="1143" t="str">
        <f>IF($M$2=DULIEU!$U219,DULIEU!$H219,"")</f>
        <v/>
      </c>
      <c r="D228" s="1143" t="str">
        <f>IF($M$2=DULIEU!$U219,DULIEU!$E219,"")</f>
        <v/>
      </c>
      <c r="E228" s="1143" t="str">
        <f>IF($M$2=DULIEU!$U219,DULIEU!$O219,"")</f>
        <v/>
      </c>
      <c r="F228" s="1143" t="str">
        <f>IF($M$2=DULIEU!$U219,DULIEU!$W219,"")</f>
        <v/>
      </c>
      <c r="G228" s="1148" t="str">
        <f t="shared" si="10"/>
        <v/>
      </c>
      <c r="H228" s="1143" t="str">
        <f>IF($M$3&amp;'CT154'!$C228&amp;'CT154'!$M$2&amp;'CT154'!H$12=DULIEU!$AU219,DULIEU!$X219,"")</f>
        <v/>
      </c>
      <c r="I228" s="1143" t="str">
        <f>IF($M$3&amp;'CT154'!$C228&amp;'CT154'!$M$2&amp;'CT154'!I$12=DULIEU!$AU219,DULIEU!$X219,"")</f>
        <v/>
      </c>
      <c r="J228" s="1143" t="str">
        <f>IF($M$3&amp;'CT154'!$C228&amp;'CT154'!$M$2&amp;'CT154'!J$12=DULIEU!$AU219,DULIEU!$X219,"")</f>
        <v/>
      </c>
      <c r="K228" s="1143" t="str">
        <f>IF($M$3&amp;'CT154'!$C228&amp;'CT154'!$M$2&amp;'CT154'!K$12=DULIEU!$AU219,DULIEU!$X219,"")</f>
        <v/>
      </c>
      <c r="L228" s="867" t="str">
        <f t="shared" si="11"/>
        <v/>
      </c>
    </row>
    <row r="229" spans="1:12" hidden="1">
      <c r="A229" s="345" t="str">
        <f t="shared" si="9"/>
        <v/>
      </c>
      <c r="B229" s="1143" t="str">
        <f>IF($M$2=DULIEU!$U220,DULIEU!$D220,"")</f>
        <v/>
      </c>
      <c r="C229" s="1143" t="str">
        <f>IF($M$2=DULIEU!$U220,DULIEU!$H220,"")</f>
        <v/>
      </c>
      <c r="D229" s="1143" t="str">
        <f>IF($M$2=DULIEU!$U220,DULIEU!$E220,"")</f>
        <v/>
      </c>
      <c r="E229" s="1143" t="str">
        <f>IF($M$2=DULIEU!$U220,DULIEU!$O220,"")</f>
        <v/>
      </c>
      <c r="F229" s="1143" t="str">
        <f>IF($M$2=DULIEU!$U220,DULIEU!$W220,"")</f>
        <v/>
      </c>
      <c r="G229" s="1148" t="str">
        <f t="shared" si="10"/>
        <v/>
      </c>
      <c r="H229" s="1143" t="str">
        <f>IF($M$3&amp;'CT154'!$C229&amp;'CT154'!$M$2&amp;'CT154'!H$12=DULIEU!$AU220,DULIEU!$X220,"")</f>
        <v/>
      </c>
      <c r="I229" s="1143" t="str">
        <f>IF($M$3&amp;'CT154'!$C229&amp;'CT154'!$M$2&amp;'CT154'!I$12=DULIEU!$AU220,DULIEU!$X220,"")</f>
        <v/>
      </c>
      <c r="J229" s="1143" t="str">
        <f>IF($M$3&amp;'CT154'!$C229&amp;'CT154'!$M$2&amp;'CT154'!J$12=DULIEU!$AU220,DULIEU!$X220,"")</f>
        <v/>
      </c>
      <c r="K229" s="1143" t="str">
        <f>IF($M$3&amp;'CT154'!$C229&amp;'CT154'!$M$2&amp;'CT154'!K$12=DULIEU!$AU220,DULIEU!$X220,"")</f>
        <v/>
      </c>
      <c r="L229" s="867" t="str">
        <f t="shared" si="11"/>
        <v/>
      </c>
    </row>
    <row r="230" spans="1:12" hidden="1">
      <c r="A230" s="345" t="str">
        <f t="shared" si="9"/>
        <v/>
      </c>
      <c r="B230" s="1143" t="str">
        <f>IF($M$2=DULIEU!$U221,DULIEU!$D221,"")</f>
        <v/>
      </c>
      <c r="C230" s="1143" t="str">
        <f>IF($M$2=DULIEU!$U221,DULIEU!$H221,"")</f>
        <v/>
      </c>
      <c r="D230" s="1143" t="str">
        <f>IF($M$2=DULIEU!$U221,DULIEU!$E221,"")</f>
        <v/>
      </c>
      <c r="E230" s="1143" t="str">
        <f>IF($M$2=DULIEU!$U221,DULIEU!$O221,"")</f>
        <v/>
      </c>
      <c r="F230" s="1143" t="str">
        <f>IF($M$2=DULIEU!$U221,DULIEU!$W221,"")</f>
        <v/>
      </c>
      <c r="G230" s="1148" t="str">
        <f t="shared" si="10"/>
        <v/>
      </c>
      <c r="H230" s="1143" t="str">
        <f>IF($M$3&amp;'CT154'!$C230&amp;'CT154'!$M$2&amp;'CT154'!H$12=DULIEU!$AU221,DULIEU!$X221,"")</f>
        <v/>
      </c>
      <c r="I230" s="1143" t="str">
        <f>IF($M$3&amp;'CT154'!$C230&amp;'CT154'!$M$2&amp;'CT154'!I$12=DULIEU!$AU221,DULIEU!$X221,"")</f>
        <v/>
      </c>
      <c r="J230" s="1143" t="str">
        <f>IF($M$3&amp;'CT154'!$C230&amp;'CT154'!$M$2&amp;'CT154'!J$12=DULIEU!$AU221,DULIEU!$X221,"")</f>
        <v/>
      </c>
      <c r="K230" s="1143" t="str">
        <f>IF($M$3&amp;'CT154'!$C230&amp;'CT154'!$M$2&amp;'CT154'!K$12=DULIEU!$AU221,DULIEU!$X221,"")</f>
        <v/>
      </c>
      <c r="L230" s="867" t="str">
        <f t="shared" si="11"/>
        <v/>
      </c>
    </row>
    <row r="231" spans="1:12" hidden="1">
      <c r="A231" s="345" t="str">
        <f t="shared" si="9"/>
        <v/>
      </c>
      <c r="B231" s="1143" t="str">
        <f>IF($M$2=DULIEU!$U222,DULIEU!$D222,"")</f>
        <v/>
      </c>
      <c r="C231" s="1143" t="str">
        <f>IF($M$2=DULIEU!$U222,DULIEU!$H222,"")</f>
        <v/>
      </c>
      <c r="D231" s="1143" t="str">
        <f>IF($M$2=DULIEU!$U222,DULIEU!$E222,"")</f>
        <v/>
      </c>
      <c r="E231" s="1143" t="str">
        <f>IF($M$2=DULIEU!$U222,DULIEU!$O222,"")</f>
        <v/>
      </c>
      <c r="F231" s="1143" t="str">
        <f>IF($M$2=DULIEU!$U222,DULIEU!$W222,"")</f>
        <v/>
      </c>
      <c r="G231" s="1148" t="str">
        <f t="shared" si="10"/>
        <v/>
      </c>
      <c r="H231" s="1143" t="str">
        <f>IF($M$3&amp;'CT154'!$C231&amp;'CT154'!$M$2&amp;'CT154'!H$12=DULIEU!$AU222,DULIEU!$X222,"")</f>
        <v/>
      </c>
      <c r="I231" s="1143" t="str">
        <f>IF($M$3&amp;'CT154'!$C231&amp;'CT154'!$M$2&amp;'CT154'!I$12=DULIEU!$AU222,DULIEU!$X222,"")</f>
        <v/>
      </c>
      <c r="J231" s="1143" t="str">
        <f>IF($M$3&amp;'CT154'!$C231&amp;'CT154'!$M$2&amp;'CT154'!J$12=DULIEU!$AU222,DULIEU!$X222,"")</f>
        <v/>
      </c>
      <c r="K231" s="1143" t="str">
        <f>IF($M$3&amp;'CT154'!$C231&amp;'CT154'!$M$2&amp;'CT154'!K$12=DULIEU!$AU222,DULIEU!$X222,"")</f>
        <v/>
      </c>
      <c r="L231" s="867" t="str">
        <f t="shared" si="11"/>
        <v/>
      </c>
    </row>
    <row r="232" spans="1:12" hidden="1">
      <c r="A232" s="345" t="str">
        <f t="shared" si="9"/>
        <v/>
      </c>
      <c r="B232" s="1143" t="str">
        <f>IF($M$2=DULIEU!$U223,DULIEU!$D223,"")</f>
        <v/>
      </c>
      <c r="C232" s="1143" t="str">
        <f>IF($M$2=DULIEU!$U223,DULIEU!$H223,"")</f>
        <v/>
      </c>
      <c r="D232" s="1143" t="str">
        <f>IF($M$2=DULIEU!$U223,DULIEU!$E223,"")</f>
        <v/>
      </c>
      <c r="E232" s="1143" t="str">
        <f>IF($M$2=DULIEU!$U223,DULIEU!$O223,"")</f>
        <v/>
      </c>
      <c r="F232" s="1143" t="str">
        <f>IF($M$2=DULIEU!$U223,DULIEU!$W223,"")</f>
        <v/>
      </c>
      <c r="G232" s="1148" t="str">
        <f t="shared" si="10"/>
        <v/>
      </c>
      <c r="H232" s="1143" t="str">
        <f>IF($M$3&amp;'CT154'!$C232&amp;'CT154'!$M$2&amp;'CT154'!H$12=DULIEU!$AU223,DULIEU!$X223,"")</f>
        <v/>
      </c>
      <c r="I232" s="1143" t="str">
        <f>IF($M$3&amp;'CT154'!$C232&amp;'CT154'!$M$2&amp;'CT154'!I$12=DULIEU!$AU223,DULIEU!$X223,"")</f>
        <v/>
      </c>
      <c r="J232" s="1143" t="str">
        <f>IF($M$3&amp;'CT154'!$C232&amp;'CT154'!$M$2&amp;'CT154'!J$12=DULIEU!$AU223,DULIEU!$X223,"")</f>
        <v/>
      </c>
      <c r="K232" s="1143" t="str">
        <f>IF($M$3&amp;'CT154'!$C232&amp;'CT154'!$M$2&amp;'CT154'!K$12=DULIEU!$AU223,DULIEU!$X223,"")</f>
        <v/>
      </c>
      <c r="L232" s="867" t="str">
        <f t="shared" si="11"/>
        <v/>
      </c>
    </row>
    <row r="233" spans="1:12" hidden="1">
      <c r="A233" s="345" t="str">
        <f t="shared" si="9"/>
        <v/>
      </c>
      <c r="B233" s="1143" t="str">
        <f>IF($M$2=DULIEU!$U224,DULIEU!$D224,"")</f>
        <v/>
      </c>
      <c r="C233" s="1143" t="str">
        <f>IF($M$2=DULIEU!$U224,DULIEU!$H224,"")</f>
        <v/>
      </c>
      <c r="D233" s="1143" t="str">
        <f>IF($M$2=DULIEU!$U224,DULIEU!$E224,"")</f>
        <v/>
      </c>
      <c r="E233" s="1143" t="str">
        <f>IF($M$2=DULIEU!$U224,DULIEU!$O224,"")</f>
        <v/>
      </c>
      <c r="F233" s="1143" t="str">
        <f>IF($M$2=DULIEU!$U224,DULIEU!$W224,"")</f>
        <v/>
      </c>
      <c r="G233" s="1148" t="str">
        <f t="shared" si="10"/>
        <v/>
      </c>
      <c r="H233" s="1143" t="str">
        <f>IF($M$3&amp;'CT154'!$C233&amp;'CT154'!$M$2&amp;'CT154'!H$12=DULIEU!$AU224,DULIEU!$X224,"")</f>
        <v/>
      </c>
      <c r="I233" s="1143" t="str">
        <f>IF($M$3&amp;'CT154'!$C233&amp;'CT154'!$M$2&amp;'CT154'!I$12=DULIEU!$AU224,DULIEU!$X224,"")</f>
        <v/>
      </c>
      <c r="J233" s="1143" t="str">
        <f>IF($M$3&amp;'CT154'!$C233&amp;'CT154'!$M$2&amp;'CT154'!J$12=DULIEU!$AU224,DULIEU!$X224,"")</f>
        <v/>
      </c>
      <c r="K233" s="1143" t="str">
        <f>IF($M$3&amp;'CT154'!$C233&amp;'CT154'!$M$2&amp;'CT154'!K$12=DULIEU!$AU224,DULIEU!$X224,"")</f>
        <v/>
      </c>
      <c r="L233" s="867" t="str">
        <f t="shared" si="11"/>
        <v/>
      </c>
    </row>
    <row r="234" spans="1:12" hidden="1">
      <c r="A234" s="345" t="str">
        <f t="shared" si="9"/>
        <v/>
      </c>
      <c r="B234" s="1143" t="str">
        <f>IF($M$2=DULIEU!$U225,DULIEU!$D225,"")</f>
        <v/>
      </c>
      <c r="C234" s="1143" t="str">
        <f>IF($M$2=DULIEU!$U225,DULIEU!$H225,"")</f>
        <v/>
      </c>
      <c r="D234" s="1143" t="str">
        <f>IF($M$2=DULIEU!$U225,DULIEU!$E225,"")</f>
        <v/>
      </c>
      <c r="E234" s="1143" t="str">
        <f>IF($M$2=DULIEU!$U225,DULIEU!$O225,"")</f>
        <v/>
      </c>
      <c r="F234" s="1143" t="str">
        <f>IF($M$2=DULIEU!$U225,DULIEU!$W225,"")</f>
        <v/>
      </c>
      <c r="G234" s="1148" t="str">
        <f t="shared" si="10"/>
        <v/>
      </c>
      <c r="H234" s="1143" t="str">
        <f>IF($M$3&amp;'CT154'!$C234&amp;'CT154'!$M$2&amp;'CT154'!H$12=DULIEU!$AU225,DULIEU!$X225,"")</f>
        <v/>
      </c>
      <c r="I234" s="1143" t="str">
        <f>IF($M$3&amp;'CT154'!$C234&amp;'CT154'!$M$2&amp;'CT154'!I$12=DULIEU!$AU225,DULIEU!$X225,"")</f>
        <v/>
      </c>
      <c r="J234" s="1143" t="str">
        <f>IF($M$3&amp;'CT154'!$C234&amp;'CT154'!$M$2&amp;'CT154'!J$12=DULIEU!$AU225,DULIEU!$X225,"")</f>
        <v/>
      </c>
      <c r="K234" s="1143" t="str">
        <f>IF($M$3&amp;'CT154'!$C234&amp;'CT154'!$M$2&amp;'CT154'!K$12=DULIEU!$AU225,DULIEU!$X225,"")</f>
        <v/>
      </c>
      <c r="L234" s="867" t="str">
        <f t="shared" si="11"/>
        <v/>
      </c>
    </row>
    <row r="235" spans="1:12" hidden="1">
      <c r="A235" s="345" t="str">
        <f t="shared" si="9"/>
        <v/>
      </c>
      <c r="B235" s="1143" t="str">
        <f>IF($M$2=DULIEU!$U226,DULIEU!$D226,"")</f>
        <v/>
      </c>
      <c r="C235" s="1143" t="str">
        <f>IF($M$2=DULIEU!$U226,DULIEU!$H226,"")</f>
        <v/>
      </c>
      <c r="D235" s="1143" t="str">
        <f>IF($M$2=DULIEU!$U226,DULIEU!$E226,"")</f>
        <v/>
      </c>
      <c r="E235" s="1143" t="str">
        <f>IF($M$2=DULIEU!$U226,DULIEU!$O226,"")</f>
        <v/>
      </c>
      <c r="F235" s="1143" t="str">
        <f>IF($M$2=DULIEU!$U226,DULIEU!$W226,"")</f>
        <v/>
      </c>
      <c r="G235" s="1148" t="str">
        <f t="shared" si="10"/>
        <v/>
      </c>
      <c r="H235" s="1143" t="str">
        <f>IF($M$3&amp;'CT154'!$C235&amp;'CT154'!$M$2&amp;'CT154'!H$12=DULIEU!$AU226,DULIEU!$X226,"")</f>
        <v/>
      </c>
      <c r="I235" s="1143" t="str">
        <f>IF($M$3&amp;'CT154'!$C235&amp;'CT154'!$M$2&amp;'CT154'!I$12=DULIEU!$AU226,DULIEU!$X226,"")</f>
        <v/>
      </c>
      <c r="J235" s="1143" t="str">
        <f>IF($M$3&amp;'CT154'!$C235&amp;'CT154'!$M$2&amp;'CT154'!J$12=DULIEU!$AU226,DULIEU!$X226,"")</f>
        <v/>
      </c>
      <c r="K235" s="1143" t="str">
        <f>IF($M$3&amp;'CT154'!$C235&amp;'CT154'!$M$2&amp;'CT154'!K$12=DULIEU!$AU226,DULIEU!$X226,"")</f>
        <v/>
      </c>
      <c r="L235" s="867" t="str">
        <f t="shared" si="11"/>
        <v/>
      </c>
    </row>
    <row r="236" spans="1:12" hidden="1">
      <c r="A236" s="345" t="str">
        <f t="shared" si="9"/>
        <v/>
      </c>
      <c r="B236" s="1143" t="str">
        <f>IF($M$2=DULIEU!$U227,DULIEU!$D227,"")</f>
        <v/>
      </c>
      <c r="C236" s="1143" t="str">
        <f>IF($M$2=DULIEU!$U227,DULIEU!$H227,"")</f>
        <v/>
      </c>
      <c r="D236" s="1143" t="str">
        <f>IF($M$2=DULIEU!$U227,DULIEU!$E227,"")</f>
        <v/>
      </c>
      <c r="E236" s="1143" t="str">
        <f>IF($M$2=DULIEU!$U227,DULIEU!$O227,"")</f>
        <v/>
      </c>
      <c r="F236" s="1143" t="str">
        <f>IF($M$2=DULIEU!$U227,DULIEU!$W227,"")</f>
        <v/>
      </c>
      <c r="G236" s="1148" t="str">
        <f t="shared" si="10"/>
        <v/>
      </c>
      <c r="H236" s="1143" t="str">
        <f>IF($M$3&amp;'CT154'!$C236&amp;'CT154'!$M$2&amp;'CT154'!H$12=DULIEU!$AU227,DULIEU!$X227,"")</f>
        <v/>
      </c>
      <c r="I236" s="1143" t="str">
        <f>IF($M$3&amp;'CT154'!$C236&amp;'CT154'!$M$2&amp;'CT154'!I$12=DULIEU!$AU227,DULIEU!$X227,"")</f>
        <v/>
      </c>
      <c r="J236" s="1143" t="str">
        <f>IF($M$3&amp;'CT154'!$C236&amp;'CT154'!$M$2&amp;'CT154'!J$12=DULIEU!$AU227,DULIEU!$X227,"")</f>
        <v/>
      </c>
      <c r="K236" s="1143" t="str">
        <f>IF($M$3&amp;'CT154'!$C236&amp;'CT154'!$M$2&amp;'CT154'!K$12=DULIEU!$AU227,DULIEU!$X227,"")</f>
        <v/>
      </c>
      <c r="L236" s="867" t="str">
        <f t="shared" si="11"/>
        <v/>
      </c>
    </row>
    <row r="237" spans="1:12" hidden="1">
      <c r="A237" s="345" t="str">
        <f t="shared" si="9"/>
        <v/>
      </c>
      <c r="B237" s="1143" t="str">
        <f>IF($M$2=DULIEU!$U228,DULIEU!$D228,"")</f>
        <v/>
      </c>
      <c r="C237" s="1143" t="str">
        <f>IF($M$2=DULIEU!$U228,DULIEU!$H228,"")</f>
        <v/>
      </c>
      <c r="D237" s="1143" t="str">
        <f>IF($M$2=DULIEU!$U228,DULIEU!$E228,"")</f>
        <v/>
      </c>
      <c r="E237" s="1143" t="str">
        <f>IF($M$2=DULIEU!$U228,DULIEU!$O228,"")</f>
        <v/>
      </c>
      <c r="F237" s="1143" t="str">
        <f>IF($M$2=DULIEU!$U228,DULIEU!$W228,"")</f>
        <v/>
      </c>
      <c r="G237" s="1148" t="str">
        <f t="shared" si="10"/>
        <v/>
      </c>
      <c r="H237" s="1143" t="str">
        <f>IF($M$3&amp;'CT154'!$C237&amp;'CT154'!$M$2&amp;'CT154'!H$12=DULIEU!$AU228,DULIEU!$X228,"")</f>
        <v/>
      </c>
      <c r="I237" s="1143" t="str">
        <f>IF($M$3&amp;'CT154'!$C237&amp;'CT154'!$M$2&amp;'CT154'!I$12=DULIEU!$AU228,DULIEU!$X228,"")</f>
        <v/>
      </c>
      <c r="J237" s="1143" t="str">
        <f>IF($M$3&amp;'CT154'!$C237&amp;'CT154'!$M$2&amp;'CT154'!J$12=DULIEU!$AU228,DULIEU!$X228,"")</f>
        <v/>
      </c>
      <c r="K237" s="1143" t="str">
        <f>IF($M$3&amp;'CT154'!$C237&amp;'CT154'!$M$2&amp;'CT154'!K$12=DULIEU!$AU228,DULIEU!$X228,"")</f>
        <v/>
      </c>
      <c r="L237" s="867" t="str">
        <f t="shared" si="11"/>
        <v/>
      </c>
    </row>
    <row r="238" spans="1:12" hidden="1">
      <c r="A238" s="345" t="str">
        <f t="shared" si="9"/>
        <v/>
      </c>
      <c r="B238" s="1143" t="str">
        <f>IF($M$2=DULIEU!$U229,DULIEU!$D229,"")</f>
        <v/>
      </c>
      <c r="C238" s="1143" t="str">
        <f>IF($M$2=DULIEU!$U229,DULIEU!$H229,"")</f>
        <v/>
      </c>
      <c r="D238" s="1143" t="str">
        <f>IF($M$2=DULIEU!$U229,DULIEU!$E229,"")</f>
        <v/>
      </c>
      <c r="E238" s="1143" t="str">
        <f>IF($M$2=DULIEU!$U229,DULIEU!$O229,"")</f>
        <v/>
      </c>
      <c r="F238" s="1143" t="str">
        <f>IF($M$2=DULIEU!$U229,DULIEU!$W229,"")</f>
        <v/>
      </c>
      <c r="G238" s="1148" t="str">
        <f t="shared" si="10"/>
        <v/>
      </c>
      <c r="H238" s="1143" t="str">
        <f>IF($M$3&amp;'CT154'!$C238&amp;'CT154'!$M$2&amp;'CT154'!H$12=DULIEU!$AU229,DULIEU!$X229,"")</f>
        <v/>
      </c>
      <c r="I238" s="1143" t="str">
        <f>IF($M$3&amp;'CT154'!$C238&amp;'CT154'!$M$2&amp;'CT154'!I$12=DULIEU!$AU229,DULIEU!$X229,"")</f>
        <v/>
      </c>
      <c r="J238" s="1143" t="str">
        <f>IF($M$3&amp;'CT154'!$C238&amp;'CT154'!$M$2&amp;'CT154'!J$12=DULIEU!$AU229,DULIEU!$X229,"")</f>
        <v/>
      </c>
      <c r="K238" s="1143" t="str">
        <f>IF($M$3&amp;'CT154'!$C238&amp;'CT154'!$M$2&amp;'CT154'!K$12=DULIEU!$AU229,DULIEU!$X229,"")</f>
        <v/>
      </c>
      <c r="L238" s="867" t="str">
        <f t="shared" si="11"/>
        <v/>
      </c>
    </row>
    <row r="239" spans="1:12" hidden="1">
      <c r="A239" s="345" t="str">
        <f t="shared" si="9"/>
        <v/>
      </c>
      <c r="B239" s="1143" t="str">
        <f>IF($M$2=DULIEU!$U230,DULIEU!$D230,"")</f>
        <v/>
      </c>
      <c r="C239" s="1143" t="str">
        <f>IF($M$2=DULIEU!$U230,DULIEU!$H230,"")</f>
        <v/>
      </c>
      <c r="D239" s="1143" t="str">
        <f>IF($M$2=DULIEU!$U230,DULIEU!$E230,"")</f>
        <v/>
      </c>
      <c r="E239" s="1143" t="str">
        <f>IF($M$2=DULIEU!$U230,DULIEU!$O230,"")</f>
        <v/>
      </c>
      <c r="F239" s="1143" t="str">
        <f>IF($M$2=DULIEU!$U230,DULIEU!$W230,"")</f>
        <v/>
      </c>
      <c r="G239" s="1148" t="str">
        <f t="shared" si="10"/>
        <v/>
      </c>
      <c r="H239" s="1143" t="str">
        <f>IF($M$3&amp;'CT154'!$C239&amp;'CT154'!$M$2&amp;'CT154'!H$12=DULIEU!$AU230,DULIEU!$X230,"")</f>
        <v/>
      </c>
      <c r="I239" s="1143" t="str">
        <f>IF($M$3&amp;'CT154'!$C239&amp;'CT154'!$M$2&amp;'CT154'!I$12=DULIEU!$AU230,DULIEU!$X230,"")</f>
        <v/>
      </c>
      <c r="J239" s="1143" t="str">
        <f>IF($M$3&amp;'CT154'!$C239&amp;'CT154'!$M$2&amp;'CT154'!J$12=DULIEU!$AU230,DULIEU!$X230,"")</f>
        <v/>
      </c>
      <c r="K239" s="1143" t="str">
        <f>IF($M$3&amp;'CT154'!$C239&amp;'CT154'!$M$2&amp;'CT154'!K$12=DULIEU!$AU230,DULIEU!$X230,"")</f>
        <v/>
      </c>
      <c r="L239" s="867" t="str">
        <f t="shared" si="11"/>
        <v/>
      </c>
    </row>
    <row r="240" spans="1:12" hidden="1">
      <c r="A240" s="345" t="str">
        <f t="shared" si="9"/>
        <v/>
      </c>
      <c r="B240" s="1143" t="str">
        <f>IF($M$2=DULIEU!$U231,DULIEU!$D231,"")</f>
        <v/>
      </c>
      <c r="C240" s="1143" t="str">
        <f>IF($M$2=DULIEU!$U231,DULIEU!$H231,"")</f>
        <v/>
      </c>
      <c r="D240" s="1143" t="str">
        <f>IF($M$2=DULIEU!$U231,DULIEU!$E231,"")</f>
        <v/>
      </c>
      <c r="E240" s="1143" t="str">
        <f>IF($M$2=DULIEU!$U231,DULIEU!$O231,"")</f>
        <v/>
      </c>
      <c r="F240" s="1143" t="str">
        <f>IF($M$2=DULIEU!$U231,DULIEU!$W231,"")</f>
        <v/>
      </c>
      <c r="G240" s="1148" t="str">
        <f t="shared" si="10"/>
        <v/>
      </c>
      <c r="H240" s="1143" t="str">
        <f>IF($M$3&amp;'CT154'!$C240&amp;'CT154'!$M$2&amp;'CT154'!H$12=DULIEU!$AU231,DULIEU!$X231,"")</f>
        <v/>
      </c>
      <c r="I240" s="1143" t="str">
        <f>IF($M$3&amp;'CT154'!$C240&amp;'CT154'!$M$2&amp;'CT154'!I$12=DULIEU!$AU231,DULIEU!$X231,"")</f>
        <v/>
      </c>
      <c r="J240" s="1143" t="str">
        <f>IF($M$3&amp;'CT154'!$C240&amp;'CT154'!$M$2&amp;'CT154'!J$12=DULIEU!$AU231,DULIEU!$X231,"")</f>
        <v/>
      </c>
      <c r="K240" s="1143" t="str">
        <f>IF($M$3&amp;'CT154'!$C240&amp;'CT154'!$M$2&amp;'CT154'!K$12=DULIEU!$AU231,DULIEU!$X231,"")</f>
        <v/>
      </c>
      <c r="L240" s="867" t="str">
        <f t="shared" si="11"/>
        <v/>
      </c>
    </row>
    <row r="241" spans="1:12" hidden="1">
      <c r="A241" s="345" t="str">
        <f t="shared" si="9"/>
        <v/>
      </c>
      <c r="B241" s="1143" t="str">
        <f>IF($M$2=DULIEU!$U232,DULIEU!$D232,"")</f>
        <v/>
      </c>
      <c r="C241" s="1143" t="str">
        <f>IF($M$2=DULIEU!$U232,DULIEU!$H232,"")</f>
        <v/>
      </c>
      <c r="D241" s="1143" t="str">
        <f>IF($M$2=DULIEU!$U232,DULIEU!$E232,"")</f>
        <v/>
      </c>
      <c r="E241" s="1143" t="str">
        <f>IF($M$2=DULIEU!$U232,DULIEU!$O232,"")</f>
        <v/>
      </c>
      <c r="F241" s="1143" t="str">
        <f>IF($M$2=DULIEU!$U232,DULIEU!$W232,"")</f>
        <v/>
      </c>
      <c r="G241" s="1148" t="str">
        <f t="shared" si="10"/>
        <v/>
      </c>
      <c r="H241" s="1143" t="str">
        <f>IF($M$3&amp;'CT154'!$C241&amp;'CT154'!$M$2&amp;'CT154'!H$12=DULIEU!$AU232,DULIEU!$X232,"")</f>
        <v/>
      </c>
      <c r="I241" s="1143" t="str">
        <f>IF($M$3&amp;'CT154'!$C241&amp;'CT154'!$M$2&amp;'CT154'!I$12=DULIEU!$AU232,DULIEU!$X232,"")</f>
        <v/>
      </c>
      <c r="J241" s="1143" t="str">
        <f>IF($M$3&amp;'CT154'!$C241&amp;'CT154'!$M$2&amp;'CT154'!J$12=DULIEU!$AU232,DULIEU!$X232,"")</f>
        <v/>
      </c>
      <c r="K241" s="1143" t="str">
        <f>IF($M$3&amp;'CT154'!$C241&amp;'CT154'!$M$2&amp;'CT154'!K$12=DULIEU!$AU232,DULIEU!$X232,"")</f>
        <v/>
      </c>
      <c r="L241" s="867" t="str">
        <f t="shared" si="11"/>
        <v/>
      </c>
    </row>
    <row r="242" spans="1:12" hidden="1">
      <c r="A242" s="345" t="str">
        <f t="shared" si="9"/>
        <v/>
      </c>
      <c r="B242" s="1143" t="str">
        <f>IF($M$2=DULIEU!$U233,DULIEU!$D233,"")</f>
        <v/>
      </c>
      <c r="C242" s="1143" t="str">
        <f>IF($M$2=DULIEU!$U233,DULIEU!$H233,"")</f>
        <v/>
      </c>
      <c r="D242" s="1143" t="str">
        <f>IF($M$2=DULIEU!$U233,DULIEU!$E233,"")</f>
        <v/>
      </c>
      <c r="E242" s="1143" t="str">
        <f>IF($M$2=DULIEU!$U233,DULIEU!$O233,"")</f>
        <v/>
      </c>
      <c r="F242" s="1143" t="str">
        <f>IF($M$2=DULIEU!$U233,DULIEU!$W233,"")</f>
        <v/>
      </c>
      <c r="G242" s="1148" t="str">
        <f t="shared" si="10"/>
        <v/>
      </c>
      <c r="H242" s="1143" t="str">
        <f>IF($M$3&amp;'CT154'!$C242&amp;'CT154'!$M$2&amp;'CT154'!H$12=DULIEU!$AU233,DULIEU!$X233,"")</f>
        <v/>
      </c>
      <c r="I242" s="1143" t="str">
        <f>IF($M$3&amp;'CT154'!$C242&amp;'CT154'!$M$2&amp;'CT154'!I$12=DULIEU!$AU233,DULIEU!$X233,"")</f>
        <v/>
      </c>
      <c r="J242" s="1143" t="str">
        <f>IF($M$3&amp;'CT154'!$C242&amp;'CT154'!$M$2&amp;'CT154'!J$12=DULIEU!$AU233,DULIEU!$X233,"")</f>
        <v/>
      </c>
      <c r="K242" s="1143" t="str">
        <f>IF($M$3&amp;'CT154'!$C242&amp;'CT154'!$M$2&amp;'CT154'!K$12=DULIEU!$AU233,DULIEU!$X233,"")</f>
        <v/>
      </c>
      <c r="L242" s="867" t="str">
        <f t="shared" si="11"/>
        <v/>
      </c>
    </row>
    <row r="243" spans="1:12" hidden="1">
      <c r="A243" s="345" t="str">
        <f t="shared" si="9"/>
        <v/>
      </c>
      <c r="B243" s="1143" t="str">
        <f>IF($M$2=DULIEU!$U234,DULIEU!$D234,"")</f>
        <v/>
      </c>
      <c r="C243" s="1143" t="str">
        <f>IF($M$2=DULIEU!$U234,DULIEU!$H234,"")</f>
        <v/>
      </c>
      <c r="D243" s="1143" t="str">
        <f>IF($M$2=DULIEU!$U234,DULIEU!$E234,"")</f>
        <v/>
      </c>
      <c r="E243" s="1143" t="str">
        <f>IF($M$2=DULIEU!$U234,DULIEU!$O234,"")</f>
        <v/>
      </c>
      <c r="F243" s="1143" t="str">
        <f>IF($M$2=DULIEU!$U234,DULIEU!$W234,"")</f>
        <v/>
      </c>
      <c r="G243" s="1148" t="str">
        <f t="shared" si="10"/>
        <v/>
      </c>
      <c r="H243" s="1143" t="str">
        <f>IF($M$3&amp;'CT154'!$C243&amp;'CT154'!$M$2&amp;'CT154'!H$12=DULIEU!$AU234,DULIEU!$X234,"")</f>
        <v/>
      </c>
      <c r="I243" s="1143" t="str">
        <f>IF($M$3&amp;'CT154'!$C243&amp;'CT154'!$M$2&amp;'CT154'!I$12=DULIEU!$AU234,DULIEU!$X234,"")</f>
        <v/>
      </c>
      <c r="J243" s="1143" t="str">
        <f>IF($M$3&amp;'CT154'!$C243&amp;'CT154'!$M$2&amp;'CT154'!J$12=DULIEU!$AU234,DULIEU!$X234,"")</f>
        <v/>
      </c>
      <c r="K243" s="1143" t="str">
        <f>IF($M$3&amp;'CT154'!$C243&amp;'CT154'!$M$2&amp;'CT154'!K$12=DULIEU!$AU234,DULIEU!$X234,"")</f>
        <v/>
      </c>
      <c r="L243" s="867" t="str">
        <f t="shared" si="11"/>
        <v/>
      </c>
    </row>
    <row r="244" spans="1:12" hidden="1">
      <c r="A244" s="345" t="str">
        <f t="shared" si="9"/>
        <v/>
      </c>
      <c r="B244" s="1143" t="str">
        <f>IF($M$2=DULIEU!$U235,DULIEU!$D235,"")</f>
        <v/>
      </c>
      <c r="C244" s="1143" t="str">
        <f>IF($M$2=DULIEU!$U235,DULIEU!$H235,"")</f>
        <v/>
      </c>
      <c r="D244" s="1143" t="str">
        <f>IF($M$2=DULIEU!$U235,DULIEU!$E235,"")</f>
        <v/>
      </c>
      <c r="E244" s="1143" t="str">
        <f>IF($M$2=DULIEU!$U235,DULIEU!$O235,"")</f>
        <v/>
      </c>
      <c r="F244" s="1143" t="str">
        <f>IF($M$2=DULIEU!$U235,DULIEU!$W235,"")</f>
        <v/>
      </c>
      <c r="G244" s="1148" t="str">
        <f t="shared" si="10"/>
        <v/>
      </c>
      <c r="H244" s="1143" t="str">
        <f>IF($M$3&amp;'CT154'!$C244&amp;'CT154'!$M$2&amp;'CT154'!H$12=DULIEU!$AU235,DULIEU!$X235,"")</f>
        <v/>
      </c>
      <c r="I244" s="1143" t="str">
        <f>IF($M$3&amp;'CT154'!$C244&amp;'CT154'!$M$2&amp;'CT154'!I$12=DULIEU!$AU235,DULIEU!$X235,"")</f>
        <v/>
      </c>
      <c r="J244" s="1143" t="str">
        <f>IF($M$3&amp;'CT154'!$C244&amp;'CT154'!$M$2&amp;'CT154'!J$12=DULIEU!$AU235,DULIEU!$X235,"")</f>
        <v/>
      </c>
      <c r="K244" s="1143" t="str">
        <f>IF($M$3&amp;'CT154'!$C244&amp;'CT154'!$M$2&amp;'CT154'!K$12=DULIEU!$AU235,DULIEU!$X235,"")</f>
        <v/>
      </c>
      <c r="L244" s="867" t="str">
        <f t="shared" si="11"/>
        <v/>
      </c>
    </row>
    <row r="245" spans="1:12" hidden="1">
      <c r="A245" s="345" t="str">
        <f t="shared" si="9"/>
        <v/>
      </c>
      <c r="B245" s="1143" t="str">
        <f>IF($M$2=DULIEU!$U236,DULIEU!$D236,"")</f>
        <v/>
      </c>
      <c r="C245" s="1143" t="str">
        <f>IF($M$2=DULIEU!$U236,DULIEU!$H236,"")</f>
        <v/>
      </c>
      <c r="D245" s="1143" t="str">
        <f>IF($M$2=DULIEU!$U236,DULIEU!$E236,"")</f>
        <v/>
      </c>
      <c r="E245" s="1143" t="str">
        <f>IF($M$2=DULIEU!$U236,DULIEU!$O236,"")</f>
        <v/>
      </c>
      <c r="F245" s="1143" t="str">
        <f>IF($M$2=DULIEU!$U236,DULIEU!$W236,"")</f>
        <v/>
      </c>
      <c r="G245" s="1148" t="str">
        <f t="shared" si="10"/>
        <v/>
      </c>
      <c r="H245" s="1143" t="str">
        <f>IF($M$3&amp;'CT154'!$C245&amp;'CT154'!$M$2&amp;'CT154'!H$12=DULIEU!$AU236,DULIEU!$X236,"")</f>
        <v/>
      </c>
      <c r="I245" s="1143" t="str">
        <f>IF($M$3&amp;'CT154'!$C245&amp;'CT154'!$M$2&amp;'CT154'!I$12=DULIEU!$AU236,DULIEU!$X236,"")</f>
        <v/>
      </c>
      <c r="J245" s="1143" t="str">
        <f>IF($M$3&amp;'CT154'!$C245&amp;'CT154'!$M$2&amp;'CT154'!J$12=DULIEU!$AU236,DULIEU!$X236,"")</f>
        <v/>
      </c>
      <c r="K245" s="1143" t="str">
        <f>IF($M$3&amp;'CT154'!$C245&amp;'CT154'!$M$2&amp;'CT154'!K$12=DULIEU!$AU236,DULIEU!$X236,"")</f>
        <v/>
      </c>
      <c r="L245" s="867" t="str">
        <f t="shared" si="11"/>
        <v/>
      </c>
    </row>
    <row r="246" spans="1:12" hidden="1">
      <c r="A246" s="345" t="str">
        <f t="shared" si="9"/>
        <v/>
      </c>
      <c r="B246" s="1143" t="str">
        <f>IF($M$2=DULIEU!$U237,DULIEU!$D237,"")</f>
        <v/>
      </c>
      <c r="C246" s="1143" t="str">
        <f>IF($M$2=DULIEU!$U237,DULIEU!$H237,"")</f>
        <v/>
      </c>
      <c r="D246" s="1143" t="str">
        <f>IF($M$2=DULIEU!$U237,DULIEU!$E237,"")</f>
        <v/>
      </c>
      <c r="E246" s="1143" t="str">
        <f>IF($M$2=DULIEU!$U237,DULIEU!$O237,"")</f>
        <v/>
      </c>
      <c r="F246" s="1143" t="str">
        <f>IF($M$2=DULIEU!$U237,DULIEU!$W237,"")</f>
        <v/>
      </c>
      <c r="G246" s="1148" t="str">
        <f t="shared" si="10"/>
        <v/>
      </c>
      <c r="H246" s="1143" t="str">
        <f>IF($M$3&amp;'CT154'!$C246&amp;'CT154'!$M$2&amp;'CT154'!H$12=DULIEU!$AU237,DULIEU!$X237,"")</f>
        <v/>
      </c>
      <c r="I246" s="1143" t="str">
        <f>IF($M$3&amp;'CT154'!$C246&amp;'CT154'!$M$2&amp;'CT154'!I$12=DULIEU!$AU237,DULIEU!$X237,"")</f>
        <v/>
      </c>
      <c r="J246" s="1143" t="str">
        <f>IF($M$3&amp;'CT154'!$C246&amp;'CT154'!$M$2&amp;'CT154'!J$12=DULIEU!$AU237,DULIEU!$X237,"")</f>
        <v/>
      </c>
      <c r="K246" s="1143" t="str">
        <f>IF($M$3&amp;'CT154'!$C246&amp;'CT154'!$M$2&amp;'CT154'!K$12=DULIEU!$AU237,DULIEU!$X237,"")</f>
        <v/>
      </c>
      <c r="L246" s="867" t="str">
        <f t="shared" si="11"/>
        <v/>
      </c>
    </row>
    <row r="247" spans="1:12" hidden="1">
      <c r="A247" s="345" t="str">
        <f t="shared" si="9"/>
        <v/>
      </c>
      <c r="B247" s="1143" t="str">
        <f>IF($M$2=DULIEU!$U238,DULIEU!$D238,"")</f>
        <v/>
      </c>
      <c r="C247" s="1143" t="str">
        <f>IF($M$2=DULIEU!$U238,DULIEU!$H238,"")</f>
        <v/>
      </c>
      <c r="D247" s="1143" t="str">
        <f>IF($M$2=DULIEU!$U238,DULIEU!$E238,"")</f>
        <v/>
      </c>
      <c r="E247" s="1143" t="str">
        <f>IF($M$2=DULIEU!$U238,DULIEU!$O238,"")</f>
        <v/>
      </c>
      <c r="F247" s="1143" t="str">
        <f>IF($M$2=DULIEU!$U238,DULIEU!$W238,"")</f>
        <v/>
      </c>
      <c r="G247" s="1148" t="str">
        <f t="shared" si="10"/>
        <v/>
      </c>
      <c r="H247" s="1143" t="str">
        <f>IF($M$3&amp;'CT154'!$C247&amp;'CT154'!$M$2&amp;'CT154'!H$12=DULIEU!$AU238,DULIEU!$X238,"")</f>
        <v/>
      </c>
      <c r="I247" s="1143" t="str">
        <f>IF($M$3&amp;'CT154'!$C247&amp;'CT154'!$M$2&amp;'CT154'!I$12=DULIEU!$AU238,DULIEU!$X238,"")</f>
        <v/>
      </c>
      <c r="J247" s="1143" t="str">
        <f>IF($M$3&amp;'CT154'!$C247&amp;'CT154'!$M$2&amp;'CT154'!J$12=DULIEU!$AU238,DULIEU!$X238,"")</f>
        <v/>
      </c>
      <c r="K247" s="1143" t="str">
        <f>IF($M$3&amp;'CT154'!$C247&amp;'CT154'!$M$2&amp;'CT154'!K$12=DULIEU!$AU238,DULIEU!$X238,"")</f>
        <v/>
      </c>
      <c r="L247" s="867" t="str">
        <f t="shared" si="11"/>
        <v/>
      </c>
    </row>
    <row r="248" spans="1:12" hidden="1">
      <c r="A248" s="345" t="str">
        <f t="shared" si="9"/>
        <v/>
      </c>
      <c r="B248" s="1143" t="str">
        <f>IF($M$2=DULIEU!$U239,DULIEU!$D239,"")</f>
        <v/>
      </c>
      <c r="C248" s="1143" t="str">
        <f>IF($M$2=DULIEU!$U239,DULIEU!$H239,"")</f>
        <v/>
      </c>
      <c r="D248" s="1143" t="str">
        <f>IF($M$2=DULIEU!$U239,DULIEU!$E239,"")</f>
        <v/>
      </c>
      <c r="E248" s="1143" t="str">
        <f>IF($M$2=DULIEU!$U239,DULIEU!$O239,"")</f>
        <v/>
      </c>
      <c r="F248" s="1143" t="str">
        <f>IF($M$2=DULIEU!$U239,DULIEU!$W239,"")</f>
        <v/>
      </c>
      <c r="G248" s="1148" t="str">
        <f t="shared" si="10"/>
        <v/>
      </c>
      <c r="H248" s="1143" t="str">
        <f>IF($M$3&amp;'CT154'!$C248&amp;'CT154'!$M$2&amp;'CT154'!H$12=DULIEU!$AU239,DULIEU!$X239,"")</f>
        <v/>
      </c>
      <c r="I248" s="1143" t="str">
        <f>IF($M$3&amp;'CT154'!$C248&amp;'CT154'!$M$2&amp;'CT154'!I$12=DULIEU!$AU239,DULIEU!$X239,"")</f>
        <v/>
      </c>
      <c r="J248" s="1143" t="str">
        <f>IF($M$3&amp;'CT154'!$C248&amp;'CT154'!$M$2&amp;'CT154'!J$12=DULIEU!$AU239,DULIEU!$X239,"")</f>
        <v/>
      </c>
      <c r="K248" s="1143" t="str">
        <f>IF($M$3&amp;'CT154'!$C248&amp;'CT154'!$M$2&amp;'CT154'!K$12=DULIEU!$AU239,DULIEU!$X239,"")</f>
        <v/>
      </c>
      <c r="L248" s="867" t="str">
        <f t="shared" si="11"/>
        <v/>
      </c>
    </row>
    <row r="249" spans="1:12" hidden="1">
      <c r="A249" s="345" t="str">
        <f t="shared" si="9"/>
        <v/>
      </c>
      <c r="B249" s="1143" t="str">
        <f>IF($M$2=DULIEU!$U240,DULIEU!$D240,"")</f>
        <v/>
      </c>
      <c r="C249" s="1143" t="str">
        <f>IF($M$2=DULIEU!$U240,DULIEU!$H240,"")</f>
        <v/>
      </c>
      <c r="D249" s="1143" t="str">
        <f>IF($M$2=DULIEU!$U240,DULIEU!$E240,"")</f>
        <v/>
      </c>
      <c r="E249" s="1143" t="str">
        <f>IF($M$2=DULIEU!$U240,DULIEU!$O240,"")</f>
        <v/>
      </c>
      <c r="F249" s="1143" t="str">
        <f>IF($M$2=DULIEU!$U240,DULIEU!$W240,"")</f>
        <v/>
      </c>
      <c r="G249" s="1148" t="str">
        <f t="shared" si="10"/>
        <v/>
      </c>
      <c r="H249" s="1143" t="str">
        <f>IF($M$3&amp;'CT154'!$C249&amp;'CT154'!$M$2&amp;'CT154'!H$12=DULIEU!$AU240,DULIEU!$X240,"")</f>
        <v/>
      </c>
      <c r="I249" s="1143" t="str">
        <f>IF($M$3&amp;'CT154'!$C249&amp;'CT154'!$M$2&amp;'CT154'!I$12=DULIEU!$AU240,DULIEU!$X240,"")</f>
        <v/>
      </c>
      <c r="J249" s="1143" t="str">
        <f>IF($M$3&amp;'CT154'!$C249&amp;'CT154'!$M$2&amp;'CT154'!J$12=DULIEU!$AU240,DULIEU!$X240,"")</f>
        <v/>
      </c>
      <c r="K249" s="1143" t="str">
        <f>IF($M$3&amp;'CT154'!$C249&amp;'CT154'!$M$2&amp;'CT154'!K$12=DULIEU!$AU240,DULIEU!$X240,"")</f>
        <v/>
      </c>
      <c r="L249" s="867" t="str">
        <f t="shared" si="11"/>
        <v/>
      </c>
    </row>
    <row r="250" spans="1:12" hidden="1">
      <c r="A250" s="345" t="str">
        <f t="shared" si="9"/>
        <v/>
      </c>
      <c r="B250" s="1143" t="str">
        <f>IF($M$2=DULIEU!$U241,DULIEU!$D241,"")</f>
        <v/>
      </c>
      <c r="C250" s="1143" t="str">
        <f>IF($M$2=DULIEU!$U241,DULIEU!$H241,"")</f>
        <v/>
      </c>
      <c r="D250" s="1143" t="str">
        <f>IF($M$2=DULIEU!$U241,DULIEU!$E241,"")</f>
        <v/>
      </c>
      <c r="E250" s="1143" t="str">
        <f>IF($M$2=DULIEU!$U241,DULIEU!$O241,"")</f>
        <v/>
      </c>
      <c r="F250" s="1143" t="str">
        <f>IF($M$2=DULIEU!$U241,DULIEU!$W241,"")</f>
        <v/>
      </c>
      <c r="G250" s="1148" t="str">
        <f t="shared" si="10"/>
        <v/>
      </c>
      <c r="H250" s="1143" t="str">
        <f>IF($M$3&amp;'CT154'!$C250&amp;'CT154'!$M$2&amp;'CT154'!H$12=DULIEU!$AU241,DULIEU!$X241,"")</f>
        <v/>
      </c>
      <c r="I250" s="1143" t="str">
        <f>IF($M$3&amp;'CT154'!$C250&amp;'CT154'!$M$2&amp;'CT154'!I$12=DULIEU!$AU241,DULIEU!$X241,"")</f>
        <v/>
      </c>
      <c r="J250" s="1143" t="str">
        <f>IF($M$3&amp;'CT154'!$C250&amp;'CT154'!$M$2&amp;'CT154'!J$12=DULIEU!$AU241,DULIEU!$X241,"")</f>
        <v/>
      </c>
      <c r="K250" s="1143" t="str">
        <f>IF($M$3&amp;'CT154'!$C250&amp;'CT154'!$M$2&amp;'CT154'!K$12=DULIEU!$AU241,DULIEU!$X241,"")</f>
        <v/>
      </c>
      <c r="L250" s="867" t="str">
        <f t="shared" si="11"/>
        <v/>
      </c>
    </row>
    <row r="251" spans="1:12" hidden="1">
      <c r="A251" s="345" t="str">
        <f t="shared" si="9"/>
        <v/>
      </c>
      <c r="B251" s="1143" t="str">
        <f>IF($M$2=DULIEU!$U242,DULIEU!$D242,"")</f>
        <v/>
      </c>
      <c r="C251" s="1143" t="str">
        <f>IF($M$2=DULIEU!$U242,DULIEU!$H242,"")</f>
        <v/>
      </c>
      <c r="D251" s="1143" t="str">
        <f>IF($M$2=DULIEU!$U242,DULIEU!$E242,"")</f>
        <v/>
      </c>
      <c r="E251" s="1143" t="str">
        <f>IF($M$2=DULIEU!$U242,DULIEU!$O242,"")</f>
        <v/>
      </c>
      <c r="F251" s="1143" t="str">
        <f>IF($M$2=DULIEU!$U242,DULIEU!$W242,"")</f>
        <v/>
      </c>
      <c r="G251" s="1148" t="str">
        <f t="shared" si="10"/>
        <v/>
      </c>
      <c r="H251" s="1143" t="str">
        <f>IF($M$3&amp;'CT154'!$C251&amp;'CT154'!$M$2&amp;'CT154'!H$12=DULIEU!$AU242,DULIEU!$X242,"")</f>
        <v/>
      </c>
      <c r="I251" s="1143" t="str">
        <f>IF($M$3&amp;'CT154'!$C251&amp;'CT154'!$M$2&amp;'CT154'!I$12=DULIEU!$AU242,DULIEU!$X242,"")</f>
        <v/>
      </c>
      <c r="J251" s="1143" t="str">
        <f>IF($M$3&amp;'CT154'!$C251&amp;'CT154'!$M$2&amp;'CT154'!J$12=DULIEU!$AU242,DULIEU!$X242,"")</f>
        <v/>
      </c>
      <c r="K251" s="1143" t="str">
        <f>IF($M$3&amp;'CT154'!$C251&amp;'CT154'!$M$2&amp;'CT154'!K$12=DULIEU!$AU242,DULIEU!$X242,"")</f>
        <v/>
      </c>
      <c r="L251" s="867" t="str">
        <f t="shared" si="11"/>
        <v/>
      </c>
    </row>
    <row r="252" spans="1:12" hidden="1">
      <c r="A252" s="345" t="str">
        <f t="shared" si="9"/>
        <v/>
      </c>
      <c r="B252" s="1143" t="str">
        <f>IF($M$2=DULIEU!$U243,DULIEU!$D243,"")</f>
        <v/>
      </c>
      <c r="C252" s="1143" t="str">
        <f>IF($M$2=DULIEU!$U243,DULIEU!$H243,"")</f>
        <v/>
      </c>
      <c r="D252" s="1143" t="str">
        <f>IF($M$2=DULIEU!$U243,DULIEU!$E243,"")</f>
        <v/>
      </c>
      <c r="E252" s="1143" t="str">
        <f>IF($M$2=DULIEU!$U243,DULIEU!$O243,"")</f>
        <v/>
      </c>
      <c r="F252" s="1143" t="str">
        <f>IF($M$2=DULIEU!$U243,DULIEU!$W243,"")</f>
        <v/>
      </c>
      <c r="G252" s="1148" t="str">
        <f t="shared" si="10"/>
        <v/>
      </c>
      <c r="H252" s="1143" t="str">
        <f>IF($M$3&amp;'CT154'!$C252&amp;'CT154'!$M$2&amp;'CT154'!H$12=DULIEU!$AU243,DULIEU!$X243,"")</f>
        <v/>
      </c>
      <c r="I252" s="1143" t="str">
        <f>IF($M$3&amp;'CT154'!$C252&amp;'CT154'!$M$2&amp;'CT154'!I$12=DULIEU!$AU243,DULIEU!$X243,"")</f>
        <v/>
      </c>
      <c r="J252" s="1143" t="str">
        <f>IF($M$3&amp;'CT154'!$C252&amp;'CT154'!$M$2&amp;'CT154'!J$12=DULIEU!$AU243,DULIEU!$X243,"")</f>
        <v/>
      </c>
      <c r="K252" s="1143" t="str">
        <f>IF($M$3&amp;'CT154'!$C252&amp;'CT154'!$M$2&amp;'CT154'!K$12=DULIEU!$AU243,DULIEU!$X243,"")</f>
        <v/>
      </c>
      <c r="L252" s="867" t="str">
        <f t="shared" si="11"/>
        <v/>
      </c>
    </row>
    <row r="253" spans="1:12" hidden="1">
      <c r="A253" s="345" t="str">
        <f t="shared" si="9"/>
        <v/>
      </c>
      <c r="B253" s="1143" t="str">
        <f>IF($M$2=DULIEU!$U244,DULIEU!$D244,"")</f>
        <v/>
      </c>
      <c r="C253" s="1143" t="str">
        <f>IF($M$2=DULIEU!$U244,DULIEU!$H244,"")</f>
        <v/>
      </c>
      <c r="D253" s="1143" t="str">
        <f>IF($M$2=DULIEU!$U244,DULIEU!$E244,"")</f>
        <v/>
      </c>
      <c r="E253" s="1143" t="str">
        <f>IF($M$2=DULIEU!$U244,DULIEU!$O244,"")</f>
        <v/>
      </c>
      <c r="F253" s="1143" t="str">
        <f>IF($M$2=DULIEU!$U244,DULIEU!$W244,"")</f>
        <v/>
      </c>
      <c r="G253" s="1148" t="str">
        <f t="shared" si="10"/>
        <v/>
      </c>
      <c r="H253" s="1143" t="str">
        <f>IF($M$3&amp;'CT154'!$C253&amp;'CT154'!$M$2&amp;'CT154'!H$12=DULIEU!$AU244,DULIEU!$X244,"")</f>
        <v/>
      </c>
      <c r="I253" s="1143" t="str">
        <f>IF($M$3&amp;'CT154'!$C253&amp;'CT154'!$M$2&amp;'CT154'!I$12=DULIEU!$AU244,DULIEU!$X244,"")</f>
        <v/>
      </c>
      <c r="J253" s="1143" t="str">
        <f>IF($M$3&amp;'CT154'!$C253&amp;'CT154'!$M$2&amp;'CT154'!J$12=DULIEU!$AU244,DULIEU!$X244,"")</f>
        <v/>
      </c>
      <c r="K253" s="1143" t="str">
        <f>IF($M$3&amp;'CT154'!$C253&amp;'CT154'!$M$2&amp;'CT154'!K$12=DULIEU!$AU244,DULIEU!$X244,"")</f>
        <v/>
      </c>
      <c r="L253" s="867" t="str">
        <f t="shared" si="11"/>
        <v/>
      </c>
    </row>
    <row r="254" spans="1:12" hidden="1">
      <c r="A254" s="345" t="str">
        <f t="shared" si="9"/>
        <v/>
      </c>
      <c r="B254" s="1143" t="str">
        <f>IF($M$2=DULIEU!$U245,DULIEU!$D245,"")</f>
        <v/>
      </c>
      <c r="C254" s="1143" t="str">
        <f>IF($M$2=DULIEU!$U245,DULIEU!$H245,"")</f>
        <v/>
      </c>
      <c r="D254" s="1143" t="str">
        <f>IF($M$2=DULIEU!$U245,DULIEU!$E245,"")</f>
        <v/>
      </c>
      <c r="E254" s="1143" t="str">
        <f>IF($M$2=DULIEU!$U245,DULIEU!$O245,"")</f>
        <v/>
      </c>
      <c r="F254" s="1143" t="str">
        <f>IF($M$2=DULIEU!$U245,DULIEU!$W245,"")</f>
        <v/>
      </c>
      <c r="G254" s="1148" t="str">
        <f t="shared" si="10"/>
        <v/>
      </c>
      <c r="H254" s="1143" t="str">
        <f>IF($M$3&amp;'CT154'!$C254&amp;'CT154'!$M$2&amp;'CT154'!H$12=DULIEU!$AU245,DULIEU!$X245,"")</f>
        <v/>
      </c>
      <c r="I254" s="1143" t="str">
        <f>IF($M$3&amp;'CT154'!$C254&amp;'CT154'!$M$2&amp;'CT154'!I$12=DULIEU!$AU245,DULIEU!$X245,"")</f>
        <v/>
      </c>
      <c r="J254" s="1143" t="str">
        <f>IF($M$3&amp;'CT154'!$C254&amp;'CT154'!$M$2&amp;'CT154'!J$12=DULIEU!$AU245,DULIEU!$X245,"")</f>
        <v/>
      </c>
      <c r="K254" s="1143" t="str">
        <f>IF($M$3&amp;'CT154'!$C254&amp;'CT154'!$M$2&amp;'CT154'!K$12=DULIEU!$AU245,DULIEU!$X245,"")</f>
        <v/>
      </c>
      <c r="L254" s="867" t="str">
        <f t="shared" si="11"/>
        <v/>
      </c>
    </row>
    <row r="255" spans="1:12" hidden="1">
      <c r="A255" s="345" t="str">
        <f t="shared" si="9"/>
        <v/>
      </c>
      <c r="B255" s="1143" t="str">
        <f>IF($M$2=DULIEU!$U246,DULIEU!$D246,"")</f>
        <v/>
      </c>
      <c r="C255" s="1143" t="str">
        <f>IF($M$2=DULIEU!$U246,DULIEU!$H246,"")</f>
        <v/>
      </c>
      <c r="D255" s="1143" t="str">
        <f>IF($M$2=DULIEU!$U246,DULIEU!$E246,"")</f>
        <v/>
      </c>
      <c r="E255" s="1143" t="str">
        <f>IF($M$2=DULIEU!$U246,DULIEU!$O246,"")</f>
        <v/>
      </c>
      <c r="F255" s="1143" t="str">
        <f>IF($M$2=DULIEU!$U246,DULIEU!$W246,"")</f>
        <v/>
      </c>
      <c r="G255" s="1148" t="str">
        <f t="shared" si="10"/>
        <v/>
      </c>
      <c r="H255" s="1143" t="str">
        <f>IF($M$3&amp;'CT154'!$C255&amp;'CT154'!$M$2&amp;'CT154'!H$12=DULIEU!$AU246,DULIEU!$X246,"")</f>
        <v/>
      </c>
      <c r="I255" s="1143" t="str">
        <f>IF($M$3&amp;'CT154'!$C255&amp;'CT154'!$M$2&amp;'CT154'!I$12=DULIEU!$AU246,DULIEU!$X246,"")</f>
        <v/>
      </c>
      <c r="J255" s="1143" t="str">
        <f>IF($M$3&amp;'CT154'!$C255&amp;'CT154'!$M$2&amp;'CT154'!J$12=DULIEU!$AU246,DULIEU!$X246,"")</f>
        <v/>
      </c>
      <c r="K255" s="1143" t="str">
        <f>IF($M$3&amp;'CT154'!$C255&amp;'CT154'!$M$2&amp;'CT154'!K$12=DULIEU!$AU246,DULIEU!$X246,"")</f>
        <v/>
      </c>
      <c r="L255" s="867" t="str">
        <f t="shared" si="11"/>
        <v/>
      </c>
    </row>
    <row r="256" spans="1:12" hidden="1">
      <c r="A256" s="345" t="str">
        <f t="shared" si="9"/>
        <v/>
      </c>
      <c r="B256" s="1143" t="str">
        <f>IF($M$2=DULIEU!$U247,DULIEU!$D247,"")</f>
        <v/>
      </c>
      <c r="C256" s="1143" t="str">
        <f>IF($M$2=DULIEU!$U247,DULIEU!$H247,"")</f>
        <v/>
      </c>
      <c r="D256" s="1143" t="str">
        <f>IF($M$2=DULIEU!$U247,DULIEU!$E247,"")</f>
        <v/>
      </c>
      <c r="E256" s="1143" t="str">
        <f>IF($M$2=DULIEU!$U247,DULIEU!$O247,"")</f>
        <v/>
      </c>
      <c r="F256" s="1143" t="str">
        <f>IF($M$2=DULIEU!$U247,DULIEU!$W247,"")</f>
        <v/>
      </c>
      <c r="G256" s="1148" t="str">
        <f t="shared" si="10"/>
        <v/>
      </c>
      <c r="H256" s="1143" t="str">
        <f>IF($M$3&amp;'CT154'!$C256&amp;'CT154'!$M$2&amp;'CT154'!H$12=DULIEU!$AU247,DULIEU!$X247,"")</f>
        <v/>
      </c>
      <c r="I256" s="1143" t="str">
        <f>IF($M$3&amp;'CT154'!$C256&amp;'CT154'!$M$2&amp;'CT154'!I$12=DULIEU!$AU247,DULIEU!$X247,"")</f>
        <v/>
      </c>
      <c r="J256" s="1143" t="str">
        <f>IF($M$3&amp;'CT154'!$C256&amp;'CT154'!$M$2&amp;'CT154'!J$12=DULIEU!$AU247,DULIEU!$X247,"")</f>
        <v/>
      </c>
      <c r="K256" s="1143" t="str">
        <f>IF($M$3&amp;'CT154'!$C256&amp;'CT154'!$M$2&amp;'CT154'!K$12=DULIEU!$AU247,DULIEU!$X247,"")</f>
        <v/>
      </c>
      <c r="L256" s="867" t="str">
        <f t="shared" si="11"/>
        <v/>
      </c>
    </row>
    <row r="257" spans="1:12" hidden="1">
      <c r="A257" s="345" t="str">
        <f t="shared" si="9"/>
        <v/>
      </c>
      <c r="B257" s="1143" t="str">
        <f>IF($M$2=DULIEU!$U248,DULIEU!$D248,"")</f>
        <v/>
      </c>
      <c r="C257" s="1143" t="str">
        <f>IF($M$2=DULIEU!$U248,DULIEU!$H248,"")</f>
        <v/>
      </c>
      <c r="D257" s="1143" t="str">
        <f>IF($M$2=DULIEU!$U248,DULIEU!$E248,"")</f>
        <v/>
      </c>
      <c r="E257" s="1143" t="str">
        <f>IF($M$2=DULIEU!$U248,DULIEU!$O248,"")</f>
        <v/>
      </c>
      <c r="F257" s="1143" t="str">
        <f>IF($M$2=DULIEU!$U248,DULIEU!$W248,"")</f>
        <v/>
      </c>
      <c r="G257" s="1148" t="str">
        <f t="shared" si="10"/>
        <v/>
      </c>
      <c r="H257" s="1143" t="str">
        <f>IF($M$3&amp;'CT154'!$C257&amp;'CT154'!$M$2&amp;'CT154'!H$12=DULIEU!$AU248,DULIEU!$X248,"")</f>
        <v/>
      </c>
      <c r="I257" s="1143" t="str">
        <f>IF($M$3&amp;'CT154'!$C257&amp;'CT154'!$M$2&amp;'CT154'!I$12=DULIEU!$AU248,DULIEU!$X248,"")</f>
        <v/>
      </c>
      <c r="J257" s="1143" t="str">
        <f>IF($M$3&amp;'CT154'!$C257&amp;'CT154'!$M$2&amp;'CT154'!J$12=DULIEU!$AU248,DULIEU!$X248,"")</f>
        <v/>
      </c>
      <c r="K257" s="1143" t="str">
        <f>IF($M$3&amp;'CT154'!$C257&amp;'CT154'!$M$2&amp;'CT154'!K$12=DULIEU!$AU248,DULIEU!$X248,"")</f>
        <v/>
      </c>
      <c r="L257" s="867" t="str">
        <f t="shared" si="11"/>
        <v/>
      </c>
    </row>
    <row r="258" spans="1:12" hidden="1">
      <c r="A258" s="345" t="str">
        <f t="shared" si="9"/>
        <v/>
      </c>
      <c r="B258" s="1143" t="str">
        <f>IF($M$2=DULIEU!$U249,DULIEU!$D249,"")</f>
        <v/>
      </c>
      <c r="C258" s="1143" t="str">
        <f>IF($M$2=DULIEU!$U249,DULIEU!$H249,"")</f>
        <v/>
      </c>
      <c r="D258" s="1143" t="str">
        <f>IF($M$2=DULIEU!$U249,DULIEU!$E249,"")</f>
        <v/>
      </c>
      <c r="E258" s="1143" t="str">
        <f>IF($M$2=DULIEU!$U249,DULIEU!$O249,"")</f>
        <v/>
      </c>
      <c r="F258" s="1143" t="str">
        <f>IF($M$2=DULIEU!$U249,DULIEU!$W249,"")</f>
        <v/>
      </c>
      <c r="G258" s="1148" t="str">
        <f t="shared" si="10"/>
        <v/>
      </c>
      <c r="H258" s="1143" t="str">
        <f>IF($M$3&amp;'CT154'!$C258&amp;'CT154'!$M$2&amp;'CT154'!H$12=DULIEU!$AU249,DULIEU!$X249,"")</f>
        <v/>
      </c>
      <c r="I258" s="1143" t="str">
        <f>IF($M$3&amp;'CT154'!$C258&amp;'CT154'!$M$2&amp;'CT154'!I$12=DULIEU!$AU249,DULIEU!$X249,"")</f>
        <v/>
      </c>
      <c r="J258" s="1143" t="str">
        <f>IF($M$3&amp;'CT154'!$C258&amp;'CT154'!$M$2&amp;'CT154'!J$12=DULIEU!$AU249,DULIEU!$X249,"")</f>
        <v/>
      </c>
      <c r="K258" s="1143" t="str">
        <f>IF($M$3&amp;'CT154'!$C258&amp;'CT154'!$M$2&amp;'CT154'!K$12=DULIEU!$AU249,DULIEU!$X249,"")</f>
        <v/>
      </c>
      <c r="L258" s="867" t="str">
        <f t="shared" si="11"/>
        <v/>
      </c>
    </row>
    <row r="259" spans="1:12" hidden="1">
      <c r="A259" s="345" t="str">
        <f t="shared" si="9"/>
        <v/>
      </c>
      <c r="B259" s="1143" t="str">
        <f>IF($M$2=DULIEU!$U250,DULIEU!$D250,"")</f>
        <v/>
      </c>
      <c r="C259" s="1143" t="str">
        <f>IF($M$2=DULIEU!$U250,DULIEU!$H250,"")</f>
        <v/>
      </c>
      <c r="D259" s="1143" t="str">
        <f>IF($M$2=DULIEU!$U250,DULIEU!$E250,"")</f>
        <v/>
      </c>
      <c r="E259" s="1143" t="str">
        <f>IF($M$2=DULIEU!$U250,DULIEU!$O250,"")</f>
        <v/>
      </c>
      <c r="F259" s="1143" t="str">
        <f>IF($M$2=DULIEU!$U250,DULIEU!$W250,"")</f>
        <v/>
      </c>
      <c r="G259" s="1148" t="str">
        <f t="shared" si="10"/>
        <v/>
      </c>
      <c r="H259" s="1143" t="str">
        <f>IF($M$3&amp;'CT154'!$C259&amp;'CT154'!$M$2&amp;'CT154'!H$12=DULIEU!$AU250,DULIEU!$X250,"")</f>
        <v/>
      </c>
      <c r="I259" s="1143" t="str">
        <f>IF($M$3&amp;'CT154'!$C259&amp;'CT154'!$M$2&amp;'CT154'!I$12=DULIEU!$AU250,DULIEU!$X250,"")</f>
        <v/>
      </c>
      <c r="J259" s="1143" t="str">
        <f>IF($M$3&amp;'CT154'!$C259&amp;'CT154'!$M$2&amp;'CT154'!J$12=DULIEU!$AU250,DULIEU!$X250,"")</f>
        <v/>
      </c>
      <c r="K259" s="1143" t="str">
        <f>IF($M$3&amp;'CT154'!$C259&amp;'CT154'!$M$2&amp;'CT154'!K$12=DULIEU!$AU250,DULIEU!$X250,"")</f>
        <v/>
      </c>
      <c r="L259" s="867" t="str">
        <f t="shared" si="11"/>
        <v/>
      </c>
    </row>
    <row r="260" spans="1:12" hidden="1">
      <c r="A260" s="345" t="str">
        <f t="shared" si="9"/>
        <v/>
      </c>
      <c r="B260" s="1143" t="str">
        <f>IF($M$2=DULIEU!$U251,DULIEU!$D251,"")</f>
        <v/>
      </c>
      <c r="C260" s="1143" t="str">
        <f>IF($M$2=DULIEU!$U251,DULIEU!$H251,"")</f>
        <v/>
      </c>
      <c r="D260" s="1143" t="str">
        <f>IF($M$2=DULIEU!$U251,DULIEU!$E251,"")</f>
        <v/>
      </c>
      <c r="E260" s="1143" t="str">
        <f>IF($M$2=DULIEU!$U251,DULIEU!$O251,"")</f>
        <v/>
      </c>
      <c r="F260" s="1143" t="str">
        <f>IF($M$2=DULIEU!$U251,DULIEU!$W251,"")</f>
        <v/>
      </c>
      <c r="G260" s="1148" t="str">
        <f t="shared" si="10"/>
        <v/>
      </c>
      <c r="H260" s="1143" t="str">
        <f>IF($M$3&amp;'CT154'!$C260&amp;'CT154'!$M$2&amp;'CT154'!H$12=DULIEU!$AU251,DULIEU!$X251,"")</f>
        <v/>
      </c>
      <c r="I260" s="1143" t="str">
        <f>IF($M$3&amp;'CT154'!$C260&amp;'CT154'!$M$2&amp;'CT154'!I$12=DULIEU!$AU251,DULIEU!$X251,"")</f>
        <v/>
      </c>
      <c r="J260" s="1143" t="str">
        <f>IF($M$3&amp;'CT154'!$C260&amp;'CT154'!$M$2&amp;'CT154'!J$12=DULIEU!$AU251,DULIEU!$X251,"")</f>
        <v/>
      </c>
      <c r="K260" s="1143" t="str">
        <f>IF($M$3&amp;'CT154'!$C260&amp;'CT154'!$M$2&amp;'CT154'!K$12=DULIEU!$AU251,DULIEU!$X251,"")</f>
        <v/>
      </c>
      <c r="L260" s="867" t="str">
        <f t="shared" si="11"/>
        <v/>
      </c>
    </row>
    <row r="261" spans="1:12" hidden="1">
      <c r="A261" s="345" t="str">
        <f t="shared" si="9"/>
        <v/>
      </c>
      <c r="B261" s="1143" t="str">
        <f>IF($M$2=DULIEU!$U252,DULIEU!$D252,"")</f>
        <v/>
      </c>
      <c r="C261" s="1143" t="str">
        <f>IF($M$2=DULIEU!$U252,DULIEU!$H252,"")</f>
        <v/>
      </c>
      <c r="D261" s="1143" t="str">
        <f>IF($M$2=DULIEU!$U252,DULIEU!$E252,"")</f>
        <v/>
      </c>
      <c r="E261" s="1143" t="str">
        <f>IF($M$2=DULIEU!$U252,DULIEU!$O252,"")</f>
        <v/>
      </c>
      <c r="F261" s="1143" t="str">
        <f>IF($M$2=DULIEU!$U252,DULIEU!$W252,"")</f>
        <v/>
      </c>
      <c r="G261" s="1148" t="str">
        <f t="shared" si="10"/>
        <v/>
      </c>
      <c r="H261" s="1143" t="str">
        <f>IF($M$3&amp;'CT154'!$C261&amp;'CT154'!$M$2&amp;'CT154'!H$12=DULIEU!$AU252,DULIEU!$X252,"")</f>
        <v/>
      </c>
      <c r="I261" s="1143" t="str">
        <f>IF($M$3&amp;'CT154'!$C261&amp;'CT154'!$M$2&amp;'CT154'!I$12=DULIEU!$AU252,DULIEU!$X252,"")</f>
        <v/>
      </c>
      <c r="J261" s="1143" t="str">
        <f>IF($M$3&amp;'CT154'!$C261&amp;'CT154'!$M$2&amp;'CT154'!J$12=DULIEU!$AU252,DULIEU!$X252,"")</f>
        <v/>
      </c>
      <c r="K261" s="1143" t="str">
        <f>IF($M$3&amp;'CT154'!$C261&amp;'CT154'!$M$2&amp;'CT154'!K$12=DULIEU!$AU252,DULIEU!$X252,"")</f>
        <v/>
      </c>
      <c r="L261" s="867" t="str">
        <f t="shared" si="11"/>
        <v/>
      </c>
    </row>
    <row r="262" spans="1:12" hidden="1">
      <c r="A262" s="345" t="str">
        <f t="shared" si="9"/>
        <v/>
      </c>
      <c r="B262" s="1143" t="str">
        <f>IF($M$2=DULIEU!$U253,DULIEU!$D253,"")</f>
        <v/>
      </c>
      <c r="C262" s="1143" t="str">
        <f>IF($M$2=DULIEU!$U253,DULIEU!$H253,"")</f>
        <v/>
      </c>
      <c r="D262" s="1143" t="str">
        <f>IF($M$2=DULIEU!$U253,DULIEU!$E253,"")</f>
        <v/>
      </c>
      <c r="E262" s="1143" t="str">
        <f>IF($M$2=DULIEU!$U253,DULIEU!$O253,"")</f>
        <v/>
      </c>
      <c r="F262" s="1143" t="str">
        <f>IF($M$2=DULIEU!$U253,DULIEU!$W253,"")</f>
        <v/>
      </c>
      <c r="G262" s="1148" t="str">
        <f t="shared" si="10"/>
        <v/>
      </c>
      <c r="H262" s="1143" t="str">
        <f>IF($M$3&amp;'CT154'!$C262&amp;'CT154'!$M$2&amp;'CT154'!H$12=DULIEU!$AU253,DULIEU!$X253,"")</f>
        <v/>
      </c>
      <c r="I262" s="1143" t="str">
        <f>IF($M$3&amp;'CT154'!$C262&amp;'CT154'!$M$2&amp;'CT154'!I$12=DULIEU!$AU253,DULIEU!$X253,"")</f>
        <v/>
      </c>
      <c r="J262" s="1143" t="str">
        <f>IF($M$3&amp;'CT154'!$C262&amp;'CT154'!$M$2&amp;'CT154'!J$12=DULIEU!$AU253,DULIEU!$X253,"")</f>
        <v/>
      </c>
      <c r="K262" s="1143" t="str">
        <f>IF($M$3&amp;'CT154'!$C262&amp;'CT154'!$M$2&amp;'CT154'!K$12=DULIEU!$AU253,DULIEU!$X253,"")</f>
        <v/>
      </c>
      <c r="L262" s="867" t="str">
        <f t="shared" si="11"/>
        <v/>
      </c>
    </row>
    <row r="263" spans="1:12" hidden="1">
      <c r="A263" s="345" t="str">
        <f t="shared" si="9"/>
        <v/>
      </c>
      <c r="B263" s="1143" t="str">
        <f>IF($M$2=DULIEU!$U254,DULIEU!$D254,"")</f>
        <v/>
      </c>
      <c r="C263" s="1143" t="str">
        <f>IF($M$2=DULIEU!$U254,DULIEU!$H254,"")</f>
        <v/>
      </c>
      <c r="D263" s="1143" t="str">
        <f>IF($M$2=DULIEU!$U254,DULIEU!$E254,"")</f>
        <v/>
      </c>
      <c r="E263" s="1143" t="str">
        <f>IF($M$2=DULIEU!$U254,DULIEU!$O254,"")</f>
        <v/>
      </c>
      <c r="F263" s="1143" t="str">
        <f>IF($M$2=DULIEU!$U254,DULIEU!$W254,"")</f>
        <v/>
      </c>
      <c r="G263" s="1148" t="str">
        <f t="shared" si="10"/>
        <v/>
      </c>
      <c r="H263" s="1143" t="str">
        <f>IF($M$3&amp;'CT154'!$C263&amp;'CT154'!$M$2&amp;'CT154'!H$12=DULIEU!$AU254,DULIEU!$X254,"")</f>
        <v/>
      </c>
      <c r="I263" s="1143" t="str">
        <f>IF($M$3&amp;'CT154'!$C263&amp;'CT154'!$M$2&amp;'CT154'!I$12=DULIEU!$AU254,DULIEU!$X254,"")</f>
        <v/>
      </c>
      <c r="J263" s="1143" t="str">
        <f>IF($M$3&amp;'CT154'!$C263&amp;'CT154'!$M$2&amp;'CT154'!J$12=DULIEU!$AU254,DULIEU!$X254,"")</f>
        <v/>
      </c>
      <c r="K263" s="1143" t="str">
        <f>IF($M$3&amp;'CT154'!$C263&amp;'CT154'!$M$2&amp;'CT154'!K$12=DULIEU!$AU254,DULIEU!$X254,"")</f>
        <v/>
      </c>
      <c r="L263" s="867" t="str">
        <f t="shared" si="11"/>
        <v/>
      </c>
    </row>
    <row r="264" spans="1:12" hidden="1">
      <c r="A264" s="345" t="str">
        <f t="shared" si="9"/>
        <v/>
      </c>
      <c r="B264" s="1143" t="str">
        <f>IF($M$2=DULIEU!$U255,DULIEU!$D255,"")</f>
        <v/>
      </c>
      <c r="C264" s="1143" t="str">
        <f>IF($M$2=DULIEU!$U255,DULIEU!$H255,"")</f>
        <v/>
      </c>
      <c r="D264" s="1143" t="str">
        <f>IF($M$2=DULIEU!$U255,DULIEU!$E255,"")</f>
        <v/>
      </c>
      <c r="E264" s="1143" t="str">
        <f>IF($M$2=DULIEU!$U255,DULIEU!$O255,"")</f>
        <v/>
      </c>
      <c r="F264" s="1143" t="str">
        <f>IF($M$2=DULIEU!$U255,DULIEU!$W255,"")</f>
        <v/>
      </c>
      <c r="G264" s="1148" t="str">
        <f t="shared" si="10"/>
        <v/>
      </c>
      <c r="H264" s="1143" t="str">
        <f>IF($M$3&amp;'CT154'!$C264&amp;'CT154'!$M$2&amp;'CT154'!H$12=DULIEU!$AU255,DULIEU!$X255,"")</f>
        <v/>
      </c>
      <c r="I264" s="1143" t="str">
        <f>IF($M$3&amp;'CT154'!$C264&amp;'CT154'!$M$2&amp;'CT154'!I$12=DULIEU!$AU255,DULIEU!$X255,"")</f>
        <v/>
      </c>
      <c r="J264" s="1143" t="str">
        <f>IF($M$3&amp;'CT154'!$C264&amp;'CT154'!$M$2&amp;'CT154'!J$12=DULIEU!$AU255,DULIEU!$X255,"")</f>
        <v/>
      </c>
      <c r="K264" s="1143" t="str">
        <f>IF($M$3&amp;'CT154'!$C264&amp;'CT154'!$M$2&amp;'CT154'!K$12=DULIEU!$AU255,DULIEU!$X255,"")</f>
        <v/>
      </c>
      <c r="L264" s="867" t="str">
        <f t="shared" si="11"/>
        <v/>
      </c>
    </row>
    <row r="265" spans="1:12" hidden="1">
      <c r="A265" s="345" t="str">
        <f t="shared" si="9"/>
        <v/>
      </c>
      <c r="B265" s="1143" t="str">
        <f>IF($M$2=DULIEU!$U256,DULIEU!$D256,"")</f>
        <v/>
      </c>
      <c r="C265" s="1143" t="str">
        <f>IF($M$2=DULIEU!$U256,DULIEU!$H256,"")</f>
        <v/>
      </c>
      <c r="D265" s="1143" t="str">
        <f>IF($M$2=DULIEU!$U256,DULIEU!$E256,"")</f>
        <v/>
      </c>
      <c r="E265" s="1143" t="str">
        <f>IF($M$2=DULIEU!$U256,DULIEU!$O256,"")</f>
        <v/>
      </c>
      <c r="F265" s="1143" t="str">
        <f>IF($M$2=DULIEU!$U256,DULIEU!$W256,"")</f>
        <v/>
      </c>
      <c r="G265" s="1148" t="str">
        <f t="shared" si="10"/>
        <v/>
      </c>
      <c r="H265" s="1143" t="str">
        <f>IF($M$3&amp;'CT154'!$C265&amp;'CT154'!$M$2&amp;'CT154'!H$12=DULIEU!$AU256,DULIEU!$X256,"")</f>
        <v/>
      </c>
      <c r="I265" s="1143" t="str">
        <f>IF($M$3&amp;'CT154'!$C265&amp;'CT154'!$M$2&amp;'CT154'!I$12=DULIEU!$AU256,DULIEU!$X256,"")</f>
        <v/>
      </c>
      <c r="J265" s="1143" t="str">
        <f>IF($M$3&amp;'CT154'!$C265&amp;'CT154'!$M$2&amp;'CT154'!J$12=DULIEU!$AU256,DULIEU!$X256,"")</f>
        <v/>
      </c>
      <c r="K265" s="1143" t="str">
        <f>IF($M$3&amp;'CT154'!$C265&amp;'CT154'!$M$2&amp;'CT154'!K$12=DULIEU!$AU256,DULIEU!$X256,"")</f>
        <v/>
      </c>
      <c r="L265" s="867" t="str">
        <f t="shared" si="11"/>
        <v/>
      </c>
    </row>
    <row r="266" spans="1:12" hidden="1">
      <c r="A266" s="345" t="str">
        <f t="shared" si="9"/>
        <v/>
      </c>
      <c r="B266" s="1143" t="str">
        <f>IF($M$2=DULIEU!$U257,DULIEU!$D257,"")</f>
        <v/>
      </c>
      <c r="C266" s="1143" t="str">
        <f>IF($M$2=DULIEU!$U257,DULIEU!$H257,"")</f>
        <v/>
      </c>
      <c r="D266" s="1143" t="str">
        <f>IF($M$2=DULIEU!$U257,DULIEU!$E257,"")</f>
        <v/>
      </c>
      <c r="E266" s="1143" t="str">
        <f>IF($M$2=DULIEU!$U257,DULIEU!$O257,"")</f>
        <v/>
      </c>
      <c r="F266" s="1143" t="str">
        <f>IF($M$2=DULIEU!$U257,DULIEU!$W257,"")</f>
        <v/>
      </c>
      <c r="G266" s="1148" t="str">
        <f t="shared" si="10"/>
        <v/>
      </c>
      <c r="H266" s="1143" t="str">
        <f>IF($M$3&amp;'CT154'!$C266&amp;'CT154'!$M$2&amp;'CT154'!H$12=DULIEU!$AU257,DULIEU!$X257,"")</f>
        <v/>
      </c>
      <c r="I266" s="1143" t="str">
        <f>IF($M$3&amp;'CT154'!$C266&amp;'CT154'!$M$2&amp;'CT154'!I$12=DULIEU!$AU257,DULIEU!$X257,"")</f>
        <v/>
      </c>
      <c r="J266" s="1143" t="str">
        <f>IF($M$3&amp;'CT154'!$C266&amp;'CT154'!$M$2&amp;'CT154'!J$12=DULIEU!$AU257,DULIEU!$X257,"")</f>
        <v/>
      </c>
      <c r="K266" s="1143" t="str">
        <f>IF($M$3&amp;'CT154'!$C266&amp;'CT154'!$M$2&amp;'CT154'!K$12=DULIEU!$AU257,DULIEU!$X257,"")</f>
        <v/>
      </c>
      <c r="L266" s="867" t="str">
        <f t="shared" si="11"/>
        <v/>
      </c>
    </row>
    <row r="267" spans="1:12" hidden="1">
      <c r="A267" s="345" t="str">
        <f t="shared" si="9"/>
        <v/>
      </c>
      <c r="B267" s="1143" t="str">
        <f>IF($M$2=DULIEU!$U258,DULIEU!$D258,"")</f>
        <v/>
      </c>
      <c r="C267" s="1143" t="str">
        <f>IF($M$2=DULIEU!$U258,DULIEU!$H258,"")</f>
        <v/>
      </c>
      <c r="D267" s="1143" t="str">
        <f>IF($M$2=DULIEU!$U258,DULIEU!$E258,"")</f>
        <v/>
      </c>
      <c r="E267" s="1143" t="str">
        <f>IF($M$2=DULIEU!$U258,DULIEU!$O258,"")</f>
        <v/>
      </c>
      <c r="F267" s="1143" t="str">
        <f>IF($M$2=DULIEU!$U258,DULIEU!$W258,"")</f>
        <v/>
      </c>
      <c r="G267" s="1148" t="str">
        <f t="shared" si="10"/>
        <v/>
      </c>
      <c r="H267" s="1143" t="str">
        <f>IF($M$3&amp;'CT154'!$C267&amp;'CT154'!$M$2&amp;'CT154'!H$12=DULIEU!$AU258,DULIEU!$X258,"")</f>
        <v/>
      </c>
      <c r="I267" s="1143" t="str">
        <f>IF($M$3&amp;'CT154'!$C267&amp;'CT154'!$M$2&amp;'CT154'!I$12=DULIEU!$AU258,DULIEU!$X258,"")</f>
        <v/>
      </c>
      <c r="J267" s="1143" t="str">
        <f>IF($M$3&amp;'CT154'!$C267&amp;'CT154'!$M$2&amp;'CT154'!J$12=DULIEU!$AU258,DULIEU!$X258,"")</f>
        <v/>
      </c>
      <c r="K267" s="1143" t="str">
        <f>IF($M$3&amp;'CT154'!$C267&amp;'CT154'!$M$2&amp;'CT154'!K$12=DULIEU!$AU258,DULIEU!$X258,"")</f>
        <v/>
      </c>
      <c r="L267" s="867" t="str">
        <f t="shared" si="11"/>
        <v/>
      </c>
    </row>
    <row r="268" spans="1:12" hidden="1">
      <c r="A268" s="345" t="str">
        <f t="shared" si="9"/>
        <v/>
      </c>
      <c r="B268" s="1143" t="str">
        <f>IF($M$2=DULIEU!$U259,DULIEU!$D259,"")</f>
        <v/>
      </c>
      <c r="C268" s="1143" t="str">
        <f>IF($M$2=DULIEU!$U259,DULIEU!$H259,"")</f>
        <v/>
      </c>
      <c r="D268" s="1143" t="str">
        <f>IF($M$2=DULIEU!$U259,DULIEU!$E259,"")</f>
        <v/>
      </c>
      <c r="E268" s="1143" t="str">
        <f>IF($M$2=DULIEU!$U259,DULIEU!$O259,"")</f>
        <v/>
      </c>
      <c r="F268" s="1143" t="str">
        <f>IF($M$2=DULIEU!$U259,DULIEU!$W259,"")</f>
        <v/>
      </c>
      <c r="G268" s="1148" t="str">
        <f t="shared" si="10"/>
        <v/>
      </c>
      <c r="H268" s="1143" t="str">
        <f>IF($M$3&amp;'CT154'!$C268&amp;'CT154'!$M$2&amp;'CT154'!H$12=DULIEU!$AU259,DULIEU!$X259,"")</f>
        <v/>
      </c>
      <c r="I268" s="1143" t="str">
        <f>IF($M$3&amp;'CT154'!$C268&amp;'CT154'!$M$2&amp;'CT154'!I$12=DULIEU!$AU259,DULIEU!$X259,"")</f>
        <v/>
      </c>
      <c r="J268" s="1143" t="str">
        <f>IF($M$3&amp;'CT154'!$C268&amp;'CT154'!$M$2&amp;'CT154'!J$12=DULIEU!$AU259,DULIEU!$X259,"")</f>
        <v/>
      </c>
      <c r="K268" s="1143" t="str">
        <f>IF($M$3&amp;'CT154'!$C268&amp;'CT154'!$M$2&amp;'CT154'!K$12=DULIEU!$AU259,DULIEU!$X259,"")</f>
        <v/>
      </c>
      <c r="L268" s="867" t="str">
        <f t="shared" si="11"/>
        <v/>
      </c>
    </row>
    <row r="269" spans="1:12" hidden="1">
      <c r="A269" s="345" t="str">
        <f t="shared" si="9"/>
        <v/>
      </c>
      <c r="B269" s="1143" t="str">
        <f>IF($M$2=DULIEU!$U260,DULIEU!$D260,"")</f>
        <v/>
      </c>
      <c r="C269" s="1143" t="str">
        <f>IF($M$2=DULIEU!$U260,DULIEU!$H260,"")</f>
        <v/>
      </c>
      <c r="D269" s="1143" t="str">
        <f>IF($M$2=DULIEU!$U260,DULIEU!$E260,"")</f>
        <v/>
      </c>
      <c r="E269" s="1143" t="str">
        <f>IF($M$2=DULIEU!$U260,DULIEU!$O260,"")</f>
        <v/>
      </c>
      <c r="F269" s="1143" t="str">
        <f>IF($M$2=DULIEU!$U260,DULIEU!$W260,"")</f>
        <v/>
      </c>
      <c r="G269" s="1148" t="str">
        <f t="shared" si="10"/>
        <v/>
      </c>
      <c r="H269" s="1143" t="str">
        <f>IF($M$3&amp;'CT154'!$C269&amp;'CT154'!$M$2&amp;'CT154'!H$12=DULIEU!$AU260,DULIEU!$X260,"")</f>
        <v/>
      </c>
      <c r="I269" s="1143" t="str">
        <f>IF($M$3&amp;'CT154'!$C269&amp;'CT154'!$M$2&amp;'CT154'!I$12=DULIEU!$AU260,DULIEU!$X260,"")</f>
        <v/>
      </c>
      <c r="J269" s="1143" t="str">
        <f>IF($M$3&amp;'CT154'!$C269&amp;'CT154'!$M$2&amp;'CT154'!J$12=DULIEU!$AU260,DULIEU!$X260,"")</f>
        <v/>
      </c>
      <c r="K269" s="1143" t="str">
        <f>IF($M$3&amp;'CT154'!$C269&amp;'CT154'!$M$2&amp;'CT154'!K$12=DULIEU!$AU260,DULIEU!$X260,"")</f>
        <v/>
      </c>
      <c r="L269" s="867" t="str">
        <f t="shared" si="11"/>
        <v/>
      </c>
    </row>
    <row r="270" spans="1:12" hidden="1">
      <c r="A270" s="345" t="str">
        <f t="shared" si="9"/>
        <v/>
      </c>
      <c r="B270" s="1143" t="str">
        <f>IF($M$2=DULIEU!$U261,DULIEU!$D261,"")</f>
        <v/>
      </c>
      <c r="C270" s="1143" t="str">
        <f>IF($M$2=DULIEU!$U261,DULIEU!$H261,"")</f>
        <v/>
      </c>
      <c r="D270" s="1143" t="str">
        <f>IF($M$2=DULIEU!$U261,DULIEU!$E261,"")</f>
        <v/>
      </c>
      <c r="E270" s="1143" t="str">
        <f>IF($M$2=DULIEU!$U261,DULIEU!$O261,"")</f>
        <v/>
      </c>
      <c r="F270" s="1143" t="str">
        <f>IF($M$2=DULIEU!$U261,DULIEU!$W261,"")</f>
        <v/>
      </c>
      <c r="G270" s="1148" t="str">
        <f t="shared" si="10"/>
        <v/>
      </c>
      <c r="H270" s="1143" t="str">
        <f>IF($M$3&amp;'CT154'!$C270&amp;'CT154'!$M$2&amp;'CT154'!H$12=DULIEU!$AU261,DULIEU!$X261,"")</f>
        <v/>
      </c>
      <c r="I270" s="1143" t="str">
        <f>IF($M$3&amp;'CT154'!$C270&amp;'CT154'!$M$2&amp;'CT154'!I$12=DULIEU!$AU261,DULIEU!$X261,"")</f>
        <v/>
      </c>
      <c r="J270" s="1143" t="str">
        <f>IF($M$3&amp;'CT154'!$C270&amp;'CT154'!$M$2&amp;'CT154'!J$12=DULIEU!$AU261,DULIEU!$X261,"")</f>
        <v/>
      </c>
      <c r="K270" s="1143" t="str">
        <f>IF($M$3&amp;'CT154'!$C270&amp;'CT154'!$M$2&amp;'CT154'!K$12=DULIEU!$AU261,DULIEU!$X261,"")</f>
        <v/>
      </c>
      <c r="L270" s="867" t="str">
        <f t="shared" si="11"/>
        <v/>
      </c>
    </row>
    <row r="271" spans="1:12" hidden="1">
      <c r="A271" s="345" t="str">
        <f t="shared" si="9"/>
        <v/>
      </c>
      <c r="B271" s="1143" t="str">
        <f>IF($M$2=DULIEU!$U262,DULIEU!$D262,"")</f>
        <v/>
      </c>
      <c r="C271" s="1143" t="str">
        <f>IF($M$2=DULIEU!$U262,DULIEU!$H262,"")</f>
        <v/>
      </c>
      <c r="D271" s="1143" t="str">
        <f>IF($M$2=DULIEU!$U262,DULIEU!$E262,"")</f>
        <v/>
      </c>
      <c r="E271" s="1143" t="str">
        <f>IF($M$2=DULIEU!$U262,DULIEU!$O262,"")</f>
        <v/>
      </c>
      <c r="F271" s="1143" t="str">
        <f>IF($M$2=DULIEU!$U262,DULIEU!$W262,"")</f>
        <v/>
      </c>
      <c r="G271" s="1148" t="str">
        <f t="shared" si="10"/>
        <v/>
      </c>
      <c r="H271" s="1143" t="str">
        <f>IF($M$3&amp;'CT154'!$C271&amp;'CT154'!$M$2&amp;'CT154'!H$12=DULIEU!$AU262,DULIEU!$X262,"")</f>
        <v/>
      </c>
      <c r="I271" s="1143" t="str">
        <f>IF($M$3&amp;'CT154'!$C271&amp;'CT154'!$M$2&amp;'CT154'!I$12=DULIEU!$AU262,DULIEU!$X262,"")</f>
        <v/>
      </c>
      <c r="J271" s="1143" t="str">
        <f>IF($M$3&amp;'CT154'!$C271&amp;'CT154'!$M$2&amp;'CT154'!J$12=DULIEU!$AU262,DULIEU!$X262,"")</f>
        <v/>
      </c>
      <c r="K271" s="1143" t="str">
        <f>IF($M$3&amp;'CT154'!$C271&amp;'CT154'!$M$2&amp;'CT154'!K$12=DULIEU!$AU262,DULIEU!$X262,"")</f>
        <v/>
      </c>
      <c r="L271" s="867" t="str">
        <f t="shared" si="11"/>
        <v/>
      </c>
    </row>
    <row r="272" spans="1:12" hidden="1">
      <c r="A272" s="345" t="str">
        <f t="shared" si="9"/>
        <v/>
      </c>
      <c r="B272" s="1143" t="str">
        <f>IF($M$2=DULIEU!$U263,DULIEU!$D263,"")</f>
        <v/>
      </c>
      <c r="C272" s="1143" t="str">
        <f>IF($M$2=DULIEU!$U263,DULIEU!$H263,"")</f>
        <v/>
      </c>
      <c r="D272" s="1143" t="str">
        <f>IF($M$2=DULIEU!$U263,DULIEU!$E263,"")</f>
        <v/>
      </c>
      <c r="E272" s="1143" t="str">
        <f>IF($M$2=DULIEU!$U263,DULIEU!$O263,"")</f>
        <v/>
      </c>
      <c r="F272" s="1143" t="str">
        <f>IF($M$2=DULIEU!$U263,DULIEU!$W263,"")</f>
        <v/>
      </c>
      <c r="G272" s="1148" t="str">
        <f t="shared" si="10"/>
        <v/>
      </c>
      <c r="H272" s="1143" t="str">
        <f>IF($M$3&amp;'CT154'!$C272&amp;'CT154'!$M$2&amp;'CT154'!H$12=DULIEU!$AU263,DULIEU!$X263,"")</f>
        <v/>
      </c>
      <c r="I272" s="1143" t="str">
        <f>IF($M$3&amp;'CT154'!$C272&amp;'CT154'!$M$2&amp;'CT154'!I$12=DULIEU!$AU263,DULIEU!$X263,"")</f>
        <v/>
      </c>
      <c r="J272" s="1143" t="str">
        <f>IF($M$3&amp;'CT154'!$C272&amp;'CT154'!$M$2&amp;'CT154'!J$12=DULIEU!$AU263,DULIEU!$X263,"")</f>
        <v/>
      </c>
      <c r="K272" s="1143" t="str">
        <f>IF($M$3&amp;'CT154'!$C272&amp;'CT154'!$M$2&amp;'CT154'!K$12=DULIEU!$AU263,DULIEU!$X263,"")</f>
        <v/>
      </c>
      <c r="L272" s="867" t="str">
        <f t="shared" si="11"/>
        <v/>
      </c>
    </row>
    <row r="273" spans="1:12" hidden="1">
      <c r="A273" s="345" t="str">
        <f t="shared" ref="A273:A336" si="12">IF($B273&lt;&gt;"",MONTH($B273),"")</f>
        <v/>
      </c>
      <c r="B273" s="1143" t="str">
        <f>IF($M$2=DULIEU!$U264,DULIEU!$D264,"")</f>
        <v/>
      </c>
      <c r="C273" s="1143" t="str">
        <f>IF($M$2=DULIEU!$U264,DULIEU!$H264,"")</f>
        <v/>
      </c>
      <c r="D273" s="1143" t="str">
        <f>IF($M$2=DULIEU!$U264,DULIEU!$E264,"")</f>
        <v/>
      </c>
      <c r="E273" s="1143" t="str">
        <f>IF($M$2=DULIEU!$U264,DULIEU!$O264,"")</f>
        <v/>
      </c>
      <c r="F273" s="1143" t="str">
        <f>IF($M$2=DULIEU!$U264,DULIEU!$W264,"")</f>
        <v/>
      </c>
      <c r="G273" s="1148" t="str">
        <f t="shared" ref="G273:G336" si="13">IF(AND($H273="",$I273="",$J273="",$K273=""),"",SUM(H273:K273))</f>
        <v/>
      </c>
      <c r="H273" s="1143" t="str">
        <f>IF($M$3&amp;'CT154'!$C273&amp;'CT154'!$M$2&amp;'CT154'!H$12=DULIEU!$AU264,DULIEU!$X264,"")</f>
        <v/>
      </c>
      <c r="I273" s="1143" t="str">
        <f>IF($M$3&amp;'CT154'!$C273&amp;'CT154'!$M$2&amp;'CT154'!I$12=DULIEU!$AU264,DULIEU!$X264,"")</f>
        <v/>
      </c>
      <c r="J273" s="1143" t="str">
        <f>IF($M$3&amp;'CT154'!$C273&amp;'CT154'!$M$2&amp;'CT154'!J$12=DULIEU!$AU264,DULIEU!$X264,"")</f>
        <v/>
      </c>
      <c r="K273" s="1143" t="str">
        <f>IF($M$3&amp;'CT154'!$C273&amp;'CT154'!$M$2&amp;'CT154'!K$12=DULIEU!$AU264,DULIEU!$X264,"")</f>
        <v/>
      </c>
      <c r="L273" s="867" t="str">
        <f t="shared" ref="L273:L336" si="14">IF($G273="","","x")</f>
        <v/>
      </c>
    </row>
    <row r="274" spans="1:12" hidden="1">
      <c r="A274" s="345" t="str">
        <f t="shared" si="12"/>
        <v/>
      </c>
      <c r="B274" s="1143" t="str">
        <f>IF($M$2=DULIEU!$U265,DULIEU!$D265,"")</f>
        <v/>
      </c>
      <c r="C274" s="1143" t="str">
        <f>IF($M$2=DULIEU!$U265,DULIEU!$H265,"")</f>
        <v/>
      </c>
      <c r="D274" s="1143" t="str">
        <f>IF($M$2=DULIEU!$U265,DULIEU!$E265,"")</f>
        <v/>
      </c>
      <c r="E274" s="1143" t="str">
        <f>IF($M$2=DULIEU!$U265,DULIEU!$O265,"")</f>
        <v/>
      </c>
      <c r="F274" s="1143" t="str">
        <f>IF($M$2=DULIEU!$U265,DULIEU!$W265,"")</f>
        <v/>
      </c>
      <c r="G274" s="1148" t="str">
        <f t="shared" si="13"/>
        <v/>
      </c>
      <c r="H274" s="1143" t="str">
        <f>IF($M$3&amp;'CT154'!$C274&amp;'CT154'!$M$2&amp;'CT154'!H$12=DULIEU!$AU265,DULIEU!$X265,"")</f>
        <v/>
      </c>
      <c r="I274" s="1143" t="str">
        <f>IF($M$3&amp;'CT154'!$C274&amp;'CT154'!$M$2&amp;'CT154'!I$12=DULIEU!$AU265,DULIEU!$X265,"")</f>
        <v/>
      </c>
      <c r="J274" s="1143" t="str">
        <f>IF($M$3&amp;'CT154'!$C274&amp;'CT154'!$M$2&amp;'CT154'!J$12=DULIEU!$AU265,DULIEU!$X265,"")</f>
        <v/>
      </c>
      <c r="K274" s="1143" t="str">
        <f>IF($M$3&amp;'CT154'!$C274&amp;'CT154'!$M$2&amp;'CT154'!K$12=DULIEU!$AU265,DULIEU!$X265,"")</f>
        <v/>
      </c>
      <c r="L274" s="867" t="str">
        <f t="shared" si="14"/>
        <v/>
      </c>
    </row>
    <row r="275" spans="1:12" hidden="1">
      <c r="A275" s="345" t="str">
        <f t="shared" si="12"/>
        <v/>
      </c>
      <c r="B275" s="1143" t="str">
        <f>IF($M$2=DULIEU!$U266,DULIEU!$D266,"")</f>
        <v/>
      </c>
      <c r="C275" s="1143" t="str">
        <f>IF($M$2=DULIEU!$U266,DULIEU!$H266,"")</f>
        <v/>
      </c>
      <c r="D275" s="1143" t="str">
        <f>IF($M$2=DULIEU!$U266,DULIEU!$E266,"")</f>
        <v/>
      </c>
      <c r="E275" s="1143" t="str">
        <f>IF($M$2=DULIEU!$U266,DULIEU!$O266,"")</f>
        <v/>
      </c>
      <c r="F275" s="1143" t="str">
        <f>IF($M$2=DULIEU!$U266,DULIEU!$W266,"")</f>
        <v/>
      </c>
      <c r="G275" s="1148" t="str">
        <f t="shared" si="13"/>
        <v/>
      </c>
      <c r="H275" s="1143" t="str">
        <f>IF($M$3&amp;'CT154'!$C275&amp;'CT154'!$M$2&amp;'CT154'!H$12=DULIEU!$AU266,DULIEU!$X266,"")</f>
        <v/>
      </c>
      <c r="I275" s="1143" t="str">
        <f>IF($M$3&amp;'CT154'!$C275&amp;'CT154'!$M$2&amp;'CT154'!I$12=DULIEU!$AU266,DULIEU!$X266,"")</f>
        <v/>
      </c>
      <c r="J275" s="1143" t="str">
        <f>IF($M$3&amp;'CT154'!$C275&amp;'CT154'!$M$2&amp;'CT154'!J$12=DULIEU!$AU266,DULIEU!$X266,"")</f>
        <v/>
      </c>
      <c r="K275" s="1143" t="str">
        <f>IF($M$3&amp;'CT154'!$C275&amp;'CT154'!$M$2&amp;'CT154'!K$12=DULIEU!$AU266,DULIEU!$X266,"")</f>
        <v/>
      </c>
      <c r="L275" s="867" t="str">
        <f t="shared" si="14"/>
        <v/>
      </c>
    </row>
    <row r="276" spans="1:12" hidden="1">
      <c r="A276" s="345" t="str">
        <f t="shared" si="12"/>
        <v/>
      </c>
      <c r="B276" s="1143" t="str">
        <f>IF($M$2=DULIEU!$U267,DULIEU!$D267,"")</f>
        <v/>
      </c>
      <c r="C276" s="1143" t="str">
        <f>IF($M$2=DULIEU!$U267,DULIEU!$H267,"")</f>
        <v/>
      </c>
      <c r="D276" s="1143" t="str">
        <f>IF($M$2=DULIEU!$U267,DULIEU!$E267,"")</f>
        <v/>
      </c>
      <c r="E276" s="1143" t="str">
        <f>IF($M$2=DULIEU!$U267,DULIEU!$O267,"")</f>
        <v/>
      </c>
      <c r="F276" s="1143" t="str">
        <f>IF($M$2=DULIEU!$U267,DULIEU!$W267,"")</f>
        <v/>
      </c>
      <c r="G276" s="1148" t="str">
        <f t="shared" si="13"/>
        <v/>
      </c>
      <c r="H276" s="1143" t="str">
        <f>IF($M$3&amp;'CT154'!$C276&amp;'CT154'!$M$2&amp;'CT154'!H$12=DULIEU!$AU267,DULIEU!$X267,"")</f>
        <v/>
      </c>
      <c r="I276" s="1143" t="str">
        <f>IF($M$3&amp;'CT154'!$C276&amp;'CT154'!$M$2&amp;'CT154'!I$12=DULIEU!$AU267,DULIEU!$X267,"")</f>
        <v/>
      </c>
      <c r="J276" s="1143" t="str">
        <f>IF($M$3&amp;'CT154'!$C276&amp;'CT154'!$M$2&amp;'CT154'!J$12=DULIEU!$AU267,DULIEU!$X267,"")</f>
        <v/>
      </c>
      <c r="K276" s="1143" t="str">
        <f>IF($M$3&amp;'CT154'!$C276&amp;'CT154'!$M$2&amp;'CT154'!K$12=DULIEU!$AU267,DULIEU!$X267,"")</f>
        <v/>
      </c>
      <c r="L276" s="867" t="str">
        <f t="shared" si="14"/>
        <v/>
      </c>
    </row>
    <row r="277" spans="1:12" hidden="1">
      <c r="A277" s="345" t="str">
        <f t="shared" si="12"/>
        <v/>
      </c>
      <c r="B277" s="1143" t="str">
        <f>IF($M$2=DULIEU!$U268,DULIEU!$D268,"")</f>
        <v/>
      </c>
      <c r="C277" s="1143" t="str">
        <f>IF($M$2=DULIEU!$U268,DULIEU!$H268,"")</f>
        <v/>
      </c>
      <c r="D277" s="1143" t="str">
        <f>IF($M$2=DULIEU!$U268,DULIEU!$E268,"")</f>
        <v/>
      </c>
      <c r="E277" s="1143" t="str">
        <f>IF($M$2=DULIEU!$U268,DULIEU!$O268,"")</f>
        <v/>
      </c>
      <c r="F277" s="1143" t="str">
        <f>IF($M$2=DULIEU!$U268,DULIEU!$W268,"")</f>
        <v/>
      </c>
      <c r="G277" s="1148" t="str">
        <f t="shared" si="13"/>
        <v/>
      </c>
      <c r="H277" s="1143" t="str">
        <f>IF($M$3&amp;'CT154'!$C277&amp;'CT154'!$M$2&amp;'CT154'!H$12=DULIEU!$AU268,DULIEU!$X268,"")</f>
        <v/>
      </c>
      <c r="I277" s="1143" t="str">
        <f>IF($M$3&amp;'CT154'!$C277&amp;'CT154'!$M$2&amp;'CT154'!I$12=DULIEU!$AU268,DULIEU!$X268,"")</f>
        <v/>
      </c>
      <c r="J277" s="1143" t="str">
        <f>IF($M$3&amp;'CT154'!$C277&amp;'CT154'!$M$2&amp;'CT154'!J$12=DULIEU!$AU268,DULIEU!$X268,"")</f>
        <v/>
      </c>
      <c r="K277" s="1143" t="str">
        <f>IF($M$3&amp;'CT154'!$C277&amp;'CT154'!$M$2&amp;'CT154'!K$12=DULIEU!$AU268,DULIEU!$X268,"")</f>
        <v/>
      </c>
      <c r="L277" s="867" t="str">
        <f t="shared" si="14"/>
        <v/>
      </c>
    </row>
    <row r="278" spans="1:12" hidden="1">
      <c r="A278" s="345" t="str">
        <f t="shared" si="12"/>
        <v/>
      </c>
      <c r="B278" s="1143" t="str">
        <f>IF($M$2=DULIEU!$U269,DULIEU!$D269,"")</f>
        <v/>
      </c>
      <c r="C278" s="1143" t="str">
        <f>IF($M$2=DULIEU!$U269,DULIEU!$H269,"")</f>
        <v/>
      </c>
      <c r="D278" s="1143" t="str">
        <f>IF($M$2=DULIEU!$U269,DULIEU!$E269,"")</f>
        <v/>
      </c>
      <c r="E278" s="1143" t="str">
        <f>IF($M$2=DULIEU!$U269,DULIEU!$O269,"")</f>
        <v/>
      </c>
      <c r="F278" s="1143" t="str">
        <f>IF($M$2=DULIEU!$U269,DULIEU!$W269,"")</f>
        <v/>
      </c>
      <c r="G278" s="1148" t="str">
        <f t="shared" si="13"/>
        <v/>
      </c>
      <c r="H278" s="1143" t="str">
        <f>IF($M$3&amp;'CT154'!$C278&amp;'CT154'!$M$2&amp;'CT154'!H$12=DULIEU!$AU269,DULIEU!$X269,"")</f>
        <v/>
      </c>
      <c r="I278" s="1143" t="str">
        <f>IF($M$3&amp;'CT154'!$C278&amp;'CT154'!$M$2&amp;'CT154'!I$12=DULIEU!$AU269,DULIEU!$X269,"")</f>
        <v/>
      </c>
      <c r="J278" s="1143" t="str">
        <f>IF($M$3&amp;'CT154'!$C278&amp;'CT154'!$M$2&amp;'CT154'!J$12=DULIEU!$AU269,DULIEU!$X269,"")</f>
        <v/>
      </c>
      <c r="K278" s="1143" t="str">
        <f>IF($M$3&amp;'CT154'!$C278&amp;'CT154'!$M$2&amp;'CT154'!K$12=DULIEU!$AU269,DULIEU!$X269,"")</f>
        <v/>
      </c>
      <c r="L278" s="867" t="str">
        <f t="shared" si="14"/>
        <v/>
      </c>
    </row>
    <row r="279" spans="1:12" hidden="1">
      <c r="A279" s="345" t="str">
        <f t="shared" si="12"/>
        <v/>
      </c>
      <c r="B279" s="1143" t="str">
        <f>IF($M$2=DULIEU!$U270,DULIEU!$D270,"")</f>
        <v/>
      </c>
      <c r="C279" s="1143" t="str">
        <f>IF($M$2=DULIEU!$U270,DULIEU!$H270,"")</f>
        <v/>
      </c>
      <c r="D279" s="1143" t="str">
        <f>IF($M$2=DULIEU!$U270,DULIEU!$E270,"")</f>
        <v/>
      </c>
      <c r="E279" s="1143" t="str">
        <f>IF($M$2=DULIEU!$U270,DULIEU!$O270,"")</f>
        <v/>
      </c>
      <c r="F279" s="1143" t="str">
        <f>IF($M$2=DULIEU!$U270,DULIEU!$W270,"")</f>
        <v/>
      </c>
      <c r="G279" s="1148" t="str">
        <f t="shared" si="13"/>
        <v/>
      </c>
      <c r="H279" s="1143" t="str">
        <f>IF($M$3&amp;'CT154'!$C279&amp;'CT154'!$M$2&amp;'CT154'!H$12=DULIEU!$AU270,DULIEU!$X270,"")</f>
        <v/>
      </c>
      <c r="I279" s="1143" t="str">
        <f>IF($M$3&amp;'CT154'!$C279&amp;'CT154'!$M$2&amp;'CT154'!I$12=DULIEU!$AU270,DULIEU!$X270,"")</f>
        <v/>
      </c>
      <c r="J279" s="1143" t="str">
        <f>IF($M$3&amp;'CT154'!$C279&amp;'CT154'!$M$2&amp;'CT154'!J$12=DULIEU!$AU270,DULIEU!$X270,"")</f>
        <v/>
      </c>
      <c r="K279" s="1143" t="str">
        <f>IF($M$3&amp;'CT154'!$C279&amp;'CT154'!$M$2&amp;'CT154'!K$12=DULIEU!$AU270,DULIEU!$X270,"")</f>
        <v/>
      </c>
      <c r="L279" s="867" t="str">
        <f t="shared" si="14"/>
        <v/>
      </c>
    </row>
    <row r="280" spans="1:12" hidden="1">
      <c r="A280" s="345" t="str">
        <f t="shared" si="12"/>
        <v/>
      </c>
      <c r="B280" s="1143" t="str">
        <f>IF($M$2=DULIEU!$U271,DULIEU!$D271,"")</f>
        <v/>
      </c>
      <c r="C280" s="1143" t="str">
        <f>IF($M$2=DULIEU!$U271,DULIEU!$H271,"")</f>
        <v/>
      </c>
      <c r="D280" s="1143" t="str">
        <f>IF($M$2=DULIEU!$U271,DULIEU!$E271,"")</f>
        <v/>
      </c>
      <c r="E280" s="1143" t="str">
        <f>IF($M$2=DULIEU!$U271,DULIEU!$O271,"")</f>
        <v/>
      </c>
      <c r="F280" s="1143" t="str">
        <f>IF($M$2=DULIEU!$U271,DULIEU!$W271,"")</f>
        <v/>
      </c>
      <c r="G280" s="1148" t="str">
        <f t="shared" si="13"/>
        <v/>
      </c>
      <c r="H280" s="1143" t="str">
        <f>IF($M$3&amp;'CT154'!$C280&amp;'CT154'!$M$2&amp;'CT154'!H$12=DULIEU!$AU271,DULIEU!$X271,"")</f>
        <v/>
      </c>
      <c r="I280" s="1143" t="str">
        <f>IF($M$3&amp;'CT154'!$C280&amp;'CT154'!$M$2&amp;'CT154'!I$12=DULIEU!$AU271,DULIEU!$X271,"")</f>
        <v/>
      </c>
      <c r="J280" s="1143" t="str">
        <f>IF($M$3&amp;'CT154'!$C280&amp;'CT154'!$M$2&amp;'CT154'!J$12=DULIEU!$AU271,DULIEU!$X271,"")</f>
        <v/>
      </c>
      <c r="K280" s="1143" t="str">
        <f>IF($M$3&amp;'CT154'!$C280&amp;'CT154'!$M$2&amp;'CT154'!K$12=DULIEU!$AU271,DULIEU!$X271,"")</f>
        <v/>
      </c>
      <c r="L280" s="867" t="str">
        <f t="shared" si="14"/>
        <v/>
      </c>
    </row>
    <row r="281" spans="1:12" hidden="1">
      <c r="A281" s="345" t="str">
        <f t="shared" si="12"/>
        <v/>
      </c>
      <c r="B281" s="1143" t="str">
        <f>IF($M$2=DULIEU!$U272,DULIEU!$D272,"")</f>
        <v/>
      </c>
      <c r="C281" s="1143" t="str">
        <f>IF($M$2=DULIEU!$U272,DULIEU!$H272,"")</f>
        <v/>
      </c>
      <c r="D281" s="1143" t="str">
        <f>IF($M$2=DULIEU!$U272,DULIEU!$E272,"")</f>
        <v/>
      </c>
      <c r="E281" s="1143" t="str">
        <f>IF($M$2=DULIEU!$U272,DULIEU!$O272,"")</f>
        <v/>
      </c>
      <c r="F281" s="1143" t="str">
        <f>IF($M$2=DULIEU!$U272,DULIEU!$W272,"")</f>
        <v/>
      </c>
      <c r="G281" s="1148" t="str">
        <f t="shared" si="13"/>
        <v/>
      </c>
      <c r="H281" s="1143" t="str">
        <f>IF($M$3&amp;'CT154'!$C281&amp;'CT154'!$M$2&amp;'CT154'!H$12=DULIEU!$AU272,DULIEU!$X272,"")</f>
        <v/>
      </c>
      <c r="I281" s="1143" t="str">
        <f>IF($M$3&amp;'CT154'!$C281&amp;'CT154'!$M$2&amp;'CT154'!I$12=DULIEU!$AU272,DULIEU!$X272,"")</f>
        <v/>
      </c>
      <c r="J281" s="1143" t="str">
        <f>IF($M$3&amp;'CT154'!$C281&amp;'CT154'!$M$2&amp;'CT154'!J$12=DULIEU!$AU272,DULIEU!$X272,"")</f>
        <v/>
      </c>
      <c r="K281" s="1143" t="str">
        <f>IF($M$3&amp;'CT154'!$C281&amp;'CT154'!$M$2&amp;'CT154'!K$12=DULIEU!$AU272,DULIEU!$X272,"")</f>
        <v/>
      </c>
      <c r="L281" s="867" t="str">
        <f t="shared" si="14"/>
        <v/>
      </c>
    </row>
    <row r="282" spans="1:12" hidden="1">
      <c r="A282" s="345" t="str">
        <f t="shared" si="12"/>
        <v/>
      </c>
      <c r="B282" s="1143" t="str">
        <f>IF($M$2=DULIEU!$U273,DULIEU!$D273,"")</f>
        <v/>
      </c>
      <c r="C282" s="1143" t="str">
        <f>IF($M$2=DULIEU!$U273,DULIEU!$H273,"")</f>
        <v/>
      </c>
      <c r="D282" s="1143" t="str">
        <f>IF($M$2=DULIEU!$U273,DULIEU!$E273,"")</f>
        <v/>
      </c>
      <c r="E282" s="1143" t="str">
        <f>IF($M$2=DULIEU!$U273,DULIEU!$O273,"")</f>
        <v/>
      </c>
      <c r="F282" s="1143" t="str">
        <f>IF($M$2=DULIEU!$U273,DULIEU!$W273,"")</f>
        <v/>
      </c>
      <c r="G282" s="1148" t="str">
        <f t="shared" si="13"/>
        <v/>
      </c>
      <c r="H282" s="1143" t="str">
        <f>IF($M$3&amp;'CT154'!$C282&amp;'CT154'!$M$2&amp;'CT154'!H$12=DULIEU!$AU273,DULIEU!$X273,"")</f>
        <v/>
      </c>
      <c r="I282" s="1143" t="str">
        <f>IF($M$3&amp;'CT154'!$C282&amp;'CT154'!$M$2&amp;'CT154'!I$12=DULIEU!$AU273,DULIEU!$X273,"")</f>
        <v/>
      </c>
      <c r="J282" s="1143" t="str">
        <f>IF($M$3&amp;'CT154'!$C282&amp;'CT154'!$M$2&amp;'CT154'!J$12=DULIEU!$AU273,DULIEU!$X273,"")</f>
        <v/>
      </c>
      <c r="K282" s="1143" t="str">
        <f>IF($M$3&amp;'CT154'!$C282&amp;'CT154'!$M$2&amp;'CT154'!K$12=DULIEU!$AU273,DULIEU!$X273,"")</f>
        <v/>
      </c>
      <c r="L282" s="867" t="str">
        <f t="shared" si="14"/>
        <v/>
      </c>
    </row>
    <row r="283" spans="1:12" hidden="1">
      <c r="A283" s="345" t="str">
        <f t="shared" si="12"/>
        <v/>
      </c>
      <c r="B283" s="1143" t="str">
        <f>IF($M$2=DULIEU!$U274,DULIEU!$D274,"")</f>
        <v/>
      </c>
      <c r="C283" s="1143" t="str">
        <f>IF($M$2=DULIEU!$U274,DULIEU!$H274,"")</f>
        <v/>
      </c>
      <c r="D283" s="1143" t="str">
        <f>IF($M$2=DULIEU!$U274,DULIEU!$E274,"")</f>
        <v/>
      </c>
      <c r="E283" s="1143" t="str">
        <f>IF($M$2=DULIEU!$U274,DULIEU!$O274,"")</f>
        <v/>
      </c>
      <c r="F283" s="1143" t="str">
        <f>IF($M$2=DULIEU!$U274,DULIEU!$W274,"")</f>
        <v/>
      </c>
      <c r="G283" s="1148" t="str">
        <f t="shared" si="13"/>
        <v/>
      </c>
      <c r="H283" s="1143" t="str">
        <f>IF($M$3&amp;'CT154'!$C283&amp;'CT154'!$M$2&amp;'CT154'!H$12=DULIEU!$AU274,DULIEU!$X274,"")</f>
        <v/>
      </c>
      <c r="I283" s="1143" t="str">
        <f>IF($M$3&amp;'CT154'!$C283&amp;'CT154'!$M$2&amp;'CT154'!I$12=DULIEU!$AU274,DULIEU!$X274,"")</f>
        <v/>
      </c>
      <c r="J283" s="1143" t="str">
        <f>IF($M$3&amp;'CT154'!$C283&amp;'CT154'!$M$2&amp;'CT154'!J$12=DULIEU!$AU274,DULIEU!$X274,"")</f>
        <v/>
      </c>
      <c r="K283" s="1143" t="str">
        <f>IF($M$3&amp;'CT154'!$C283&amp;'CT154'!$M$2&amp;'CT154'!K$12=DULIEU!$AU274,DULIEU!$X274,"")</f>
        <v/>
      </c>
      <c r="L283" s="867" t="str">
        <f t="shared" si="14"/>
        <v/>
      </c>
    </row>
    <row r="284" spans="1:12" hidden="1">
      <c r="A284" s="345" t="str">
        <f t="shared" si="12"/>
        <v/>
      </c>
      <c r="B284" s="1143" t="str">
        <f>IF($M$2=DULIEU!$U275,DULIEU!$D275,"")</f>
        <v/>
      </c>
      <c r="C284" s="1143" t="str">
        <f>IF($M$2=DULIEU!$U275,DULIEU!$H275,"")</f>
        <v/>
      </c>
      <c r="D284" s="1143" t="str">
        <f>IF($M$2=DULIEU!$U275,DULIEU!$E275,"")</f>
        <v/>
      </c>
      <c r="E284" s="1143" t="str">
        <f>IF($M$2=DULIEU!$U275,DULIEU!$O275,"")</f>
        <v/>
      </c>
      <c r="F284" s="1143" t="str">
        <f>IF($M$2=DULIEU!$U275,DULIEU!$W275,"")</f>
        <v/>
      </c>
      <c r="G284" s="1148" t="str">
        <f t="shared" si="13"/>
        <v/>
      </c>
      <c r="H284" s="1143" t="str">
        <f>IF($M$3&amp;'CT154'!$C284&amp;'CT154'!$M$2&amp;'CT154'!H$12=DULIEU!$AU275,DULIEU!$X275,"")</f>
        <v/>
      </c>
      <c r="I284" s="1143" t="str">
        <f>IF($M$3&amp;'CT154'!$C284&amp;'CT154'!$M$2&amp;'CT154'!I$12=DULIEU!$AU275,DULIEU!$X275,"")</f>
        <v/>
      </c>
      <c r="J284" s="1143" t="str">
        <f>IF($M$3&amp;'CT154'!$C284&amp;'CT154'!$M$2&amp;'CT154'!J$12=DULIEU!$AU275,DULIEU!$X275,"")</f>
        <v/>
      </c>
      <c r="K284" s="1143" t="str">
        <f>IF($M$3&amp;'CT154'!$C284&amp;'CT154'!$M$2&amp;'CT154'!K$12=DULIEU!$AU275,DULIEU!$X275,"")</f>
        <v/>
      </c>
      <c r="L284" s="867" t="str">
        <f t="shared" si="14"/>
        <v/>
      </c>
    </row>
    <row r="285" spans="1:12" hidden="1">
      <c r="A285" s="345" t="str">
        <f t="shared" si="12"/>
        <v/>
      </c>
      <c r="B285" s="1143" t="str">
        <f>IF($M$2=DULIEU!$U276,DULIEU!$D276,"")</f>
        <v/>
      </c>
      <c r="C285" s="1143" t="str">
        <f>IF($M$2=DULIEU!$U276,DULIEU!$H276,"")</f>
        <v/>
      </c>
      <c r="D285" s="1143" t="str">
        <f>IF($M$2=DULIEU!$U276,DULIEU!$E276,"")</f>
        <v/>
      </c>
      <c r="E285" s="1143" t="str">
        <f>IF($M$2=DULIEU!$U276,DULIEU!$O276,"")</f>
        <v/>
      </c>
      <c r="F285" s="1143" t="str">
        <f>IF($M$2=DULIEU!$U276,DULIEU!$W276,"")</f>
        <v/>
      </c>
      <c r="G285" s="1148" t="str">
        <f t="shared" si="13"/>
        <v/>
      </c>
      <c r="H285" s="1143" t="str">
        <f>IF($M$3&amp;'CT154'!$C285&amp;'CT154'!$M$2&amp;'CT154'!H$12=DULIEU!$AU276,DULIEU!$X276,"")</f>
        <v/>
      </c>
      <c r="I285" s="1143" t="str">
        <f>IF($M$3&amp;'CT154'!$C285&amp;'CT154'!$M$2&amp;'CT154'!I$12=DULIEU!$AU276,DULIEU!$X276,"")</f>
        <v/>
      </c>
      <c r="J285" s="1143" t="str">
        <f>IF($M$3&amp;'CT154'!$C285&amp;'CT154'!$M$2&amp;'CT154'!J$12=DULIEU!$AU276,DULIEU!$X276,"")</f>
        <v/>
      </c>
      <c r="K285" s="1143" t="str">
        <f>IF($M$3&amp;'CT154'!$C285&amp;'CT154'!$M$2&amp;'CT154'!K$12=DULIEU!$AU276,DULIEU!$X276,"")</f>
        <v/>
      </c>
      <c r="L285" s="867" t="str">
        <f t="shared" si="14"/>
        <v/>
      </c>
    </row>
    <row r="286" spans="1:12" hidden="1">
      <c r="A286" s="345" t="str">
        <f t="shared" si="12"/>
        <v/>
      </c>
      <c r="B286" s="1143" t="str">
        <f>IF($M$2=DULIEU!$U277,DULIEU!$D277,"")</f>
        <v/>
      </c>
      <c r="C286" s="1143" t="str">
        <f>IF($M$2=DULIEU!$U277,DULIEU!$H277,"")</f>
        <v/>
      </c>
      <c r="D286" s="1143" t="str">
        <f>IF($M$2=DULIEU!$U277,DULIEU!$E277,"")</f>
        <v/>
      </c>
      <c r="E286" s="1143" t="str">
        <f>IF($M$2=DULIEU!$U277,DULIEU!$O277,"")</f>
        <v/>
      </c>
      <c r="F286" s="1143" t="str">
        <f>IF($M$2=DULIEU!$U277,DULIEU!$W277,"")</f>
        <v/>
      </c>
      <c r="G286" s="1148" t="str">
        <f t="shared" si="13"/>
        <v/>
      </c>
      <c r="H286" s="1143" t="str">
        <f>IF($M$3&amp;'CT154'!$C286&amp;'CT154'!$M$2&amp;'CT154'!H$12=DULIEU!$AU277,DULIEU!$X277,"")</f>
        <v/>
      </c>
      <c r="I286" s="1143" t="str">
        <f>IF($M$3&amp;'CT154'!$C286&amp;'CT154'!$M$2&amp;'CT154'!I$12=DULIEU!$AU277,DULIEU!$X277,"")</f>
        <v/>
      </c>
      <c r="J286" s="1143" t="str">
        <f>IF($M$3&amp;'CT154'!$C286&amp;'CT154'!$M$2&amp;'CT154'!J$12=DULIEU!$AU277,DULIEU!$X277,"")</f>
        <v/>
      </c>
      <c r="K286" s="1143" t="str">
        <f>IF($M$3&amp;'CT154'!$C286&amp;'CT154'!$M$2&amp;'CT154'!K$12=DULIEU!$AU277,DULIEU!$X277,"")</f>
        <v/>
      </c>
      <c r="L286" s="867" t="str">
        <f t="shared" si="14"/>
        <v/>
      </c>
    </row>
    <row r="287" spans="1:12" hidden="1">
      <c r="A287" s="345" t="str">
        <f t="shared" si="12"/>
        <v/>
      </c>
      <c r="B287" s="1143" t="str">
        <f>IF($M$2=DULIEU!$U278,DULIEU!$D278,"")</f>
        <v/>
      </c>
      <c r="C287" s="1143" t="str">
        <f>IF($M$2=DULIEU!$U278,DULIEU!$H278,"")</f>
        <v/>
      </c>
      <c r="D287" s="1143" t="str">
        <f>IF($M$2=DULIEU!$U278,DULIEU!$E278,"")</f>
        <v/>
      </c>
      <c r="E287" s="1143" t="str">
        <f>IF($M$2=DULIEU!$U278,DULIEU!$O278,"")</f>
        <v/>
      </c>
      <c r="F287" s="1143" t="str">
        <f>IF($M$2=DULIEU!$U278,DULIEU!$W278,"")</f>
        <v/>
      </c>
      <c r="G287" s="1148" t="str">
        <f t="shared" si="13"/>
        <v/>
      </c>
      <c r="H287" s="1143" t="str">
        <f>IF($M$3&amp;'CT154'!$C287&amp;'CT154'!$M$2&amp;'CT154'!H$12=DULIEU!$AU278,DULIEU!$X278,"")</f>
        <v/>
      </c>
      <c r="I287" s="1143" t="str">
        <f>IF($M$3&amp;'CT154'!$C287&amp;'CT154'!$M$2&amp;'CT154'!I$12=DULIEU!$AU278,DULIEU!$X278,"")</f>
        <v/>
      </c>
      <c r="J287" s="1143" t="str">
        <f>IF($M$3&amp;'CT154'!$C287&amp;'CT154'!$M$2&amp;'CT154'!J$12=DULIEU!$AU278,DULIEU!$X278,"")</f>
        <v/>
      </c>
      <c r="K287" s="1143" t="str">
        <f>IF($M$3&amp;'CT154'!$C287&amp;'CT154'!$M$2&amp;'CT154'!K$12=DULIEU!$AU278,DULIEU!$X278,"")</f>
        <v/>
      </c>
      <c r="L287" s="867" t="str">
        <f t="shared" si="14"/>
        <v/>
      </c>
    </row>
    <row r="288" spans="1:12" hidden="1">
      <c r="A288" s="345" t="str">
        <f t="shared" si="12"/>
        <v/>
      </c>
      <c r="B288" s="1143" t="str">
        <f>IF($M$2=DULIEU!$U279,DULIEU!$D279,"")</f>
        <v/>
      </c>
      <c r="C288" s="1143" t="str">
        <f>IF($M$2=DULIEU!$U279,DULIEU!$H279,"")</f>
        <v/>
      </c>
      <c r="D288" s="1143" t="str">
        <f>IF($M$2=DULIEU!$U279,DULIEU!$E279,"")</f>
        <v/>
      </c>
      <c r="E288" s="1143" t="str">
        <f>IF($M$2=DULIEU!$U279,DULIEU!$O279,"")</f>
        <v/>
      </c>
      <c r="F288" s="1143" t="str">
        <f>IF($M$2=DULIEU!$U279,DULIEU!$W279,"")</f>
        <v/>
      </c>
      <c r="G288" s="1148" t="str">
        <f t="shared" si="13"/>
        <v/>
      </c>
      <c r="H288" s="1143" t="str">
        <f>IF($M$3&amp;'CT154'!$C288&amp;'CT154'!$M$2&amp;'CT154'!H$12=DULIEU!$AU279,DULIEU!$X279,"")</f>
        <v/>
      </c>
      <c r="I288" s="1143" t="str">
        <f>IF($M$3&amp;'CT154'!$C288&amp;'CT154'!$M$2&amp;'CT154'!I$12=DULIEU!$AU279,DULIEU!$X279,"")</f>
        <v/>
      </c>
      <c r="J288" s="1143" t="str">
        <f>IF($M$3&amp;'CT154'!$C288&amp;'CT154'!$M$2&amp;'CT154'!J$12=DULIEU!$AU279,DULIEU!$X279,"")</f>
        <v/>
      </c>
      <c r="K288" s="1143" t="str">
        <f>IF($M$3&amp;'CT154'!$C288&amp;'CT154'!$M$2&amp;'CT154'!K$12=DULIEU!$AU279,DULIEU!$X279,"")</f>
        <v/>
      </c>
      <c r="L288" s="867" t="str">
        <f t="shared" si="14"/>
        <v/>
      </c>
    </row>
    <row r="289" spans="1:12" hidden="1">
      <c r="A289" s="345" t="str">
        <f t="shared" si="12"/>
        <v/>
      </c>
      <c r="B289" s="1143" t="str">
        <f>IF($M$2=DULIEU!$U280,DULIEU!$D280,"")</f>
        <v/>
      </c>
      <c r="C289" s="1143" t="str">
        <f>IF($M$2=DULIEU!$U280,DULIEU!$H280,"")</f>
        <v/>
      </c>
      <c r="D289" s="1143" t="str">
        <f>IF($M$2=DULIEU!$U280,DULIEU!$E280,"")</f>
        <v/>
      </c>
      <c r="E289" s="1143" t="str">
        <f>IF($M$2=DULIEU!$U280,DULIEU!$O280,"")</f>
        <v/>
      </c>
      <c r="F289" s="1143" t="str">
        <f>IF($M$2=DULIEU!$U280,DULIEU!$W280,"")</f>
        <v/>
      </c>
      <c r="G289" s="1148" t="str">
        <f t="shared" si="13"/>
        <v/>
      </c>
      <c r="H289" s="1143" t="str">
        <f>IF($M$3&amp;'CT154'!$C289&amp;'CT154'!$M$2&amp;'CT154'!H$12=DULIEU!$AU280,DULIEU!$X280,"")</f>
        <v/>
      </c>
      <c r="I289" s="1143" t="str">
        <f>IF($M$3&amp;'CT154'!$C289&amp;'CT154'!$M$2&amp;'CT154'!I$12=DULIEU!$AU280,DULIEU!$X280,"")</f>
        <v/>
      </c>
      <c r="J289" s="1143" t="str">
        <f>IF($M$3&amp;'CT154'!$C289&amp;'CT154'!$M$2&amp;'CT154'!J$12=DULIEU!$AU280,DULIEU!$X280,"")</f>
        <v/>
      </c>
      <c r="K289" s="1143" t="str">
        <f>IF($M$3&amp;'CT154'!$C289&amp;'CT154'!$M$2&amp;'CT154'!K$12=DULIEU!$AU280,DULIEU!$X280,"")</f>
        <v/>
      </c>
      <c r="L289" s="867" t="str">
        <f t="shared" si="14"/>
        <v/>
      </c>
    </row>
    <row r="290" spans="1:12" hidden="1">
      <c r="A290" s="345" t="str">
        <f t="shared" si="12"/>
        <v/>
      </c>
      <c r="B290" s="1143" t="str">
        <f>IF($M$2=DULIEU!$U281,DULIEU!$D281,"")</f>
        <v/>
      </c>
      <c r="C290" s="1143" t="str">
        <f>IF($M$2=DULIEU!$U281,DULIEU!$H281,"")</f>
        <v/>
      </c>
      <c r="D290" s="1143" t="str">
        <f>IF($M$2=DULIEU!$U281,DULIEU!$E281,"")</f>
        <v/>
      </c>
      <c r="E290" s="1143" t="str">
        <f>IF($M$2=DULIEU!$U281,DULIEU!$O281,"")</f>
        <v/>
      </c>
      <c r="F290" s="1143" t="str">
        <f>IF($M$2=DULIEU!$U281,DULIEU!$W281,"")</f>
        <v/>
      </c>
      <c r="G290" s="1148" t="str">
        <f t="shared" si="13"/>
        <v/>
      </c>
      <c r="H290" s="1143" t="str">
        <f>IF($M$3&amp;'CT154'!$C290&amp;'CT154'!$M$2&amp;'CT154'!H$12=DULIEU!$AU281,DULIEU!$X281,"")</f>
        <v/>
      </c>
      <c r="I290" s="1143" t="str">
        <f>IF($M$3&amp;'CT154'!$C290&amp;'CT154'!$M$2&amp;'CT154'!I$12=DULIEU!$AU281,DULIEU!$X281,"")</f>
        <v/>
      </c>
      <c r="J290" s="1143" t="str">
        <f>IF($M$3&amp;'CT154'!$C290&amp;'CT154'!$M$2&amp;'CT154'!J$12=DULIEU!$AU281,DULIEU!$X281,"")</f>
        <v/>
      </c>
      <c r="K290" s="1143" t="str">
        <f>IF($M$3&amp;'CT154'!$C290&amp;'CT154'!$M$2&amp;'CT154'!K$12=DULIEU!$AU281,DULIEU!$X281,"")</f>
        <v/>
      </c>
      <c r="L290" s="867" t="str">
        <f t="shared" si="14"/>
        <v/>
      </c>
    </row>
    <row r="291" spans="1:12" hidden="1">
      <c r="A291" s="345" t="str">
        <f t="shared" si="12"/>
        <v/>
      </c>
      <c r="B291" s="1143" t="str">
        <f>IF($M$2=DULIEU!$U282,DULIEU!$D282,"")</f>
        <v/>
      </c>
      <c r="C291" s="1143" t="str">
        <f>IF($M$2=DULIEU!$U282,DULIEU!$H282,"")</f>
        <v/>
      </c>
      <c r="D291" s="1143" t="str">
        <f>IF($M$2=DULIEU!$U282,DULIEU!$E282,"")</f>
        <v/>
      </c>
      <c r="E291" s="1143" t="str">
        <f>IF($M$2=DULIEU!$U282,DULIEU!$O282,"")</f>
        <v/>
      </c>
      <c r="F291" s="1143" t="str">
        <f>IF($M$2=DULIEU!$U282,DULIEU!$W282,"")</f>
        <v/>
      </c>
      <c r="G291" s="1148" t="str">
        <f t="shared" si="13"/>
        <v/>
      </c>
      <c r="H291" s="1143" t="str">
        <f>IF($M$3&amp;'CT154'!$C291&amp;'CT154'!$M$2&amp;'CT154'!H$12=DULIEU!$AU282,DULIEU!$X282,"")</f>
        <v/>
      </c>
      <c r="I291" s="1143" t="str">
        <f>IF($M$3&amp;'CT154'!$C291&amp;'CT154'!$M$2&amp;'CT154'!I$12=DULIEU!$AU282,DULIEU!$X282,"")</f>
        <v/>
      </c>
      <c r="J291" s="1143" t="str">
        <f>IF($M$3&amp;'CT154'!$C291&amp;'CT154'!$M$2&amp;'CT154'!J$12=DULIEU!$AU282,DULIEU!$X282,"")</f>
        <v/>
      </c>
      <c r="K291" s="1143" t="str">
        <f>IF($M$3&amp;'CT154'!$C291&amp;'CT154'!$M$2&amp;'CT154'!K$12=DULIEU!$AU282,DULIEU!$X282,"")</f>
        <v/>
      </c>
      <c r="L291" s="867" t="str">
        <f t="shared" si="14"/>
        <v/>
      </c>
    </row>
    <row r="292" spans="1:12" hidden="1">
      <c r="A292" s="345" t="str">
        <f t="shared" si="12"/>
        <v/>
      </c>
      <c r="B292" s="1143" t="str">
        <f>IF($M$2=DULIEU!$U283,DULIEU!$D283,"")</f>
        <v/>
      </c>
      <c r="C292" s="1143" t="str">
        <f>IF($M$2=DULIEU!$U283,DULIEU!$H283,"")</f>
        <v/>
      </c>
      <c r="D292" s="1143" t="str">
        <f>IF($M$2=DULIEU!$U283,DULIEU!$E283,"")</f>
        <v/>
      </c>
      <c r="E292" s="1143" t="str">
        <f>IF($M$2=DULIEU!$U283,DULIEU!$O283,"")</f>
        <v/>
      </c>
      <c r="F292" s="1143" t="str">
        <f>IF($M$2=DULIEU!$U283,DULIEU!$W283,"")</f>
        <v/>
      </c>
      <c r="G292" s="1148" t="str">
        <f t="shared" si="13"/>
        <v/>
      </c>
      <c r="H292" s="1143" t="str">
        <f>IF($M$3&amp;'CT154'!$C292&amp;'CT154'!$M$2&amp;'CT154'!H$12=DULIEU!$AU283,DULIEU!$X283,"")</f>
        <v/>
      </c>
      <c r="I292" s="1143" t="str">
        <f>IF($M$3&amp;'CT154'!$C292&amp;'CT154'!$M$2&amp;'CT154'!I$12=DULIEU!$AU283,DULIEU!$X283,"")</f>
        <v/>
      </c>
      <c r="J292" s="1143" t="str">
        <f>IF($M$3&amp;'CT154'!$C292&amp;'CT154'!$M$2&amp;'CT154'!J$12=DULIEU!$AU283,DULIEU!$X283,"")</f>
        <v/>
      </c>
      <c r="K292" s="1143" t="str">
        <f>IF($M$3&amp;'CT154'!$C292&amp;'CT154'!$M$2&amp;'CT154'!K$12=DULIEU!$AU283,DULIEU!$X283,"")</f>
        <v/>
      </c>
      <c r="L292" s="867" t="str">
        <f t="shared" si="14"/>
        <v/>
      </c>
    </row>
    <row r="293" spans="1:12" hidden="1">
      <c r="A293" s="345" t="str">
        <f t="shared" si="12"/>
        <v/>
      </c>
      <c r="B293" s="1143" t="str">
        <f>IF($M$2=DULIEU!$U284,DULIEU!$D284,"")</f>
        <v/>
      </c>
      <c r="C293" s="1143" t="str">
        <f>IF($M$2=DULIEU!$U284,DULIEU!$H284,"")</f>
        <v/>
      </c>
      <c r="D293" s="1143" t="str">
        <f>IF($M$2=DULIEU!$U284,DULIEU!$E284,"")</f>
        <v/>
      </c>
      <c r="E293" s="1143" t="str">
        <f>IF($M$2=DULIEU!$U284,DULIEU!$O284,"")</f>
        <v/>
      </c>
      <c r="F293" s="1143" t="str">
        <f>IF($M$2=DULIEU!$U284,DULIEU!$W284,"")</f>
        <v/>
      </c>
      <c r="G293" s="1148" t="str">
        <f t="shared" si="13"/>
        <v/>
      </c>
      <c r="H293" s="1143" t="str">
        <f>IF($M$3&amp;'CT154'!$C293&amp;'CT154'!$M$2&amp;'CT154'!H$12=DULIEU!$AU284,DULIEU!$X284,"")</f>
        <v/>
      </c>
      <c r="I293" s="1143" t="str">
        <f>IF($M$3&amp;'CT154'!$C293&amp;'CT154'!$M$2&amp;'CT154'!I$12=DULIEU!$AU284,DULIEU!$X284,"")</f>
        <v/>
      </c>
      <c r="J293" s="1143" t="str">
        <f>IF($M$3&amp;'CT154'!$C293&amp;'CT154'!$M$2&amp;'CT154'!J$12=DULIEU!$AU284,DULIEU!$X284,"")</f>
        <v/>
      </c>
      <c r="K293" s="1143" t="str">
        <f>IF($M$3&amp;'CT154'!$C293&amp;'CT154'!$M$2&amp;'CT154'!K$12=DULIEU!$AU284,DULIEU!$X284,"")</f>
        <v/>
      </c>
      <c r="L293" s="867" t="str">
        <f t="shared" si="14"/>
        <v/>
      </c>
    </row>
    <row r="294" spans="1:12" hidden="1">
      <c r="A294" s="345" t="str">
        <f t="shared" si="12"/>
        <v/>
      </c>
      <c r="B294" s="1143" t="str">
        <f>IF($M$2=DULIEU!$U285,DULIEU!$D285,"")</f>
        <v/>
      </c>
      <c r="C294" s="1143" t="str">
        <f>IF($M$2=DULIEU!$U285,DULIEU!$H285,"")</f>
        <v/>
      </c>
      <c r="D294" s="1143" t="str">
        <f>IF($M$2=DULIEU!$U285,DULIEU!$E285,"")</f>
        <v/>
      </c>
      <c r="E294" s="1143" t="str">
        <f>IF($M$2=DULIEU!$U285,DULIEU!$O285,"")</f>
        <v/>
      </c>
      <c r="F294" s="1143" t="str">
        <f>IF($M$2=DULIEU!$U285,DULIEU!$W285,"")</f>
        <v/>
      </c>
      <c r="G294" s="1148" t="str">
        <f t="shared" si="13"/>
        <v/>
      </c>
      <c r="H294" s="1143" t="str">
        <f>IF($M$3&amp;'CT154'!$C294&amp;'CT154'!$M$2&amp;'CT154'!H$12=DULIEU!$AU285,DULIEU!$X285,"")</f>
        <v/>
      </c>
      <c r="I294" s="1143" t="str">
        <f>IF($M$3&amp;'CT154'!$C294&amp;'CT154'!$M$2&amp;'CT154'!I$12=DULIEU!$AU285,DULIEU!$X285,"")</f>
        <v/>
      </c>
      <c r="J294" s="1143" t="str">
        <f>IF($M$3&amp;'CT154'!$C294&amp;'CT154'!$M$2&amp;'CT154'!J$12=DULIEU!$AU285,DULIEU!$X285,"")</f>
        <v/>
      </c>
      <c r="K294" s="1143" t="str">
        <f>IF($M$3&amp;'CT154'!$C294&amp;'CT154'!$M$2&amp;'CT154'!K$12=DULIEU!$AU285,DULIEU!$X285,"")</f>
        <v/>
      </c>
      <c r="L294" s="867" t="str">
        <f t="shared" si="14"/>
        <v/>
      </c>
    </row>
    <row r="295" spans="1:12" hidden="1">
      <c r="A295" s="345" t="str">
        <f t="shared" si="12"/>
        <v/>
      </c>
      <c r="B295" s="1143" t="str">
        <f>IF($M$2=DULIEU!$U286,DULIEU!$D286,"")</f>
        <v/>
      </c>
      <c r="C295" s="1143" t="str">
        <f>IF($M$2=DULIEU!$U286,DULIEU!$H286,"")</f>
        <v/>
      </c>
      <c r="D295" s="1143" t="str">
        <f>IF($M$2=DULIEU!$U286,DULIEU!$E286,"")</f>
        <v/>
      </c>
      <c r="E295" s="1143" t="str">
        <f>IF($M$2=DULIEU!$U286,DULIEU!$O286,"")</f>
        <v/>
      </c>
      <c r="F295" s="1143" t="str">
        <f>IF($M$2=DULIEU!$U286,DULIEU!$W286,"")</f>
        <v/>
      </c>
      <c r="G295" s="1148" t="str">
        <f t="shared" si="13"/>
        <v/>
      </c>
      <c r="H295" s="1143" t="str">
        <f>IF($M$3&amp;'CT154'!$C295&amp;'CT154'!$M$2&amp;'CT154'!H$12=DULIEU!$AU286,DULIEU!$X286,"")</f>
        <v/>
      </c>
      <c r="I295" s="1143" t="str">
        <f>IF($M$3&amp;'CT154'!$C295&amp;'CT154'!$M$2&amp;'CT154'!I$12=DULIEU!$AU286,DULIEU!$X286,"")</f>
        <v/>
      </c>
      <c r="J295" s="1143" t="str">
        <f>IF($M$3&amp;'CT154'!$C295&amp;'CT154'!$M$2&amp;'CT154'!J$12=DULIEU!$AU286,DULIEU!$X286,"")</f>
        <v/>
      </c>
      <c r="K295" s="1143" t="str">
        <f>IF($M$3&amp;'CT154'!$C295&amp;'CT154'!$M$2&amp;'CT154'!K$12=DULIEU!$AU286,DULIEU!$X286,"")</f>
        <v/>
      </c>
      <c r="L295" s="867" t="str">
        <f t="shared" si="14"/>
        <v/>
      </c>
    </row>
    <row r="296" spans="1:12" hidden="1">
      <c r="A296" s="345" t="str">
        <f t="shared" si="12"/>
        <v/>
      </c>
      <c r="B296" s="1143" t="str">
        <f>IF($M$2=DULIEU!$U287,DULIEU!$D287,"")</f>
        <v/>
      </c>
      <c r="C296" s="1143" t="str">
        <f>IF($M$2=DULIEU!$U287,DULIEU!$H287,"")</f>
        <v/>
      </c>
      <c r="D296" s="1143" t="str">
        <f>IF($M$2=DULIEU!$U287,DULIEU!$E287,"")</f>
        <v/>
      </c>
      <c r="E296" s="1143" t="str">
        <f>IF($M$2=DULIEU!$U287,DULIEU!$O287,"")</f>
        <v/>
      </c>
      <c r="F296" s="1143" t="str">
        <f>IF($M$2=DULIEU!$U287,DULIEU!$W287,"")</f>
        <v/>
      </c>
      <c r="G296" s="1148" t="str">
        <f t="shared" si="13"/>
        <v/>
      </c>
      <c r="H296" s="1143" t="str">
        <f>IF($M$3&amp;'CT154'!$C296&amp;'CT154'!$M$2&amp;'CT154'!H$12=DULIEU!$AU287,DULIEU!$X287,"")</f>
        <v/>
      </c>
      <c r="I296" s="1143" t="str">
        <f>IF($M$3&amp;'CT154'!$C296&amp;'CT154'!$M$2&amp;'CT154'!I$12=DULIEU!$AU287,DULIEU!$X287,"")</f>
        <v/>
      </c>
      <c r="J296" s="1143" t="str">
        <f>IF($M$3&amp;'CT154'!$C296&amp;'CT154'!$M$2&amp;'CT154'!J$12=DULIEU!$AU287,DULIEU!$X287,"")</f>
        <v/>
      </c>
      <c r="K296" s="1143" t="str">
        <f>IF($M$3&amp;'CT154'!$C296&amp;'CT154'!$M$2&amp;'CT154'!K$12=DULIEU!$AU287,DULIEU!$X287,"")</f>
        <v/>
      </c>
      <c r="L296" s="867" t="str">
        <f t="shared" si="14"/>
        <v/>
      </c>
    </row>
    <row r="297" spans="1:12" hidden="1">
      <c r="A297" s="345" t="str">
        <f t="shared" si="12"/>
        <v/>
      </c>
      <c r="B297" s="1143" t="str">
        <f>IF($M$2=DULIEU!$U288,DULIEU!$D288,"")</f>
        <v/>
      </c>
      <c r="C297" s="1143" t="str">
        <f>IF($M$2=DULIEU!$U288,DULIEU!$H288,"")</f>
        <v/>
      </c>
      <c r="D297" s="1143" t="str">
        <f>IF($M$2=DULIEU!$U288,DULIEU!$E288,"")</f>
        <v/>
      </c>
      <c r="E297" s="1143" t="str">
        <f>IF($M$2=DULIEU!$U288,DULIEU!$O288,"")</f>
        <v/>
      </c>
      <c r="F297" s="1143" t="str">
        <f>IF($M$2=DULIEU!$U288,DULIEU!$W288,"")</f>
        <v/>
      </c>
      <c r="G297" s="1148" t="str">
        <f t="shared" si="13"/>
        <v/>
      </c>
      <c r="H297" s="1143" t="str">
        <f>IF($M$3&amp;'CT154'!$C297&amp;'CT154'!$M$2&amp;'CT154'!H$12=DULIEU!$AU288,DULIEU!$X288,"")</f>
        <v/>
      </c>
      <c r="I297" s="1143" t="str">
        <f>IF($M$3&amp;'CT154'!$C297&amp;'CT154'!$M$2&amp;'CT154'!I$12=DULIEU!$AU288,DULIEU!$X288,"")</f>
        <v/>
      </c>
      <c r="J297" s="1143" t="str">
        <f>IF($M$3&amp;'CT154'!$C297&amp;'CT154'!$M$2&amp;'CT154'!J$12=DULIEU!$AU288,DULIEU!$X288,"")</f>
        <v/>
      </c>
      <c r="K297" s="1143" t="str">
        <f>IF($M$3&amp;'CT154'!$C297&amp;'CT154'!$M$2&amp;'CT154'!K$12=DULIEU!$AU288,DULIEU!$X288,"")</f>
        <v/>
      </c>
      <c r="L297" s="867" t="str">
        <f t="shared" si="14"/>
        <v/>
      </c>
    </row>
    <row r="298" spans="1:12" hidden="1">
      <c r="A298" s="345" t="str">
        <f t="shared" si="12"/>
        <v/>
      </c>
      <c r="B298" s="1143" t="str">
        <f>IF($M$2=DULIEU!$U289,DULIEU!$D289,"")</f>
        <v/>
      </c>
      <c r="C298" s="1143" t="str">
        <f>IF($M$2=DULIEU!$U289,DULIEU!$H289,"")</f>
        <v/>
      </c>
      <c r="D298" s="1143" t="str">
        <f>IF($M$2=DULIEU!$U289,DULIEU!$E289,"")</f>
        <v/>
      </c>
      <c r="E298" s="1143" t="str">
        <f>IF($M$2=DULIEU!$U289,DULIEU!$O289,"")</f>
        <v/>
      </c>
      <c r="F298" s="1143" t="str">
        <f>IF($M$2=DULIEU!$U289,DULIEU!$W289,"")</f>
        <v/>
      </c>
      <c r="G298" s="1148" t="str">
        <f t="shared" si="13"/>
        <v/>
      </c>
      <c r="H298" s="1143" t="str">
        <f>IF($M$3&amp;'CT154'!$C298&amp;'CT154'!$M$2&amp;'CT154'!H$12=DULIEU!$AU289,DULIEU!$X289,"")</f>
        <v/>
      </c>
      <c r="I298" s="1143" t="str">
        <f>IF($M$3&amp;'CT154'!$C298&amp;'CT154'!$M$2&amp;'CT154'!I$12=DULIEU!$AU289,DULIEU!$X289,"")</f>
        <v/>
      </c>
      <c r="J298" s="1143" t="str">
        <f>IF($M$3&amp;'CT154'!$C298&amp;'CT154'!$M$2&amp;'CT154'!J$12=DULIEU!$AU289,DULIEU!$X289,"")</f>
        <v/>
      </c>
      <c r="K298" s="1143" t="str">
        <f>IF($M$3&amp;'CT154'!$C298&amp;'CT154'!$M$2&amp;'CT154'!K$12=DULIEU!$AU289,DULIEU!$X289,"")</f>
        <v/>
      </c>
      <c r="L298" s="867" t="str">
        <f t="shared" si="14"/>
        <v/>
      </c>
    </row>
    <row r="299" spans="1:12" hidden="1">
      <c r="A299" s="345" t="str">
        <f t="shared" si="12"/>
        <v/>
      </c>
      <c r="B299" s="1143" t="str">
        <f>IF($M$2=DULIEU!$U290,DULIEU!$D290,"")</f>
        <v/>
      </c>
      <c r="C299" s="1143" t="str">
        <f>IF($M$2=DULIEU!$U290,DULIEU!$H290,"")</f>
        <v/>
      </c>
      <c r="D299" s="1143" t="str">
        <f>IF($M$2=DULIEU!$U290,DULIEU!$E290,"")</f>
        <v/>
      </c>
      <c r="E299" s="1143" t="str">
        <f>IF($M$2=DULIEU!$U290,DULIEU!$O290,"")</f>
        <v/>
      </c>
      <c r="F299" s="1143" t="str">
        <f>IF($M$2=DULIEU!$U290,DULIEU!$W290,"")</f>
        <v/>
      </c>
      <c r="G299" s="1148" t="str">
        <f t="shared" si="13"/>
        <v/>
      </c>
      <c r="H299" s="1143" t="str">
        <f>IF($M$3&amp;'CT154'!$C299&amp;'CT154'!$M$2&amp;'CT154'!H$12=DULIEU!$AU290,DULIEU!$X290,"")</f>
        <v/>
      </c>
      <c r="I299" s="1143" t="str">
        <f>IF($M$3&amp;'CT154'!$C299&amp;'CT154'!$M$2&amp;'CT154'!I$12=DULIEU!$AU290,DULIEU!$X290,"")</f>
        <v/>
      </c>
      <c r="J299" s="1143" t="str">
        <f>IF($M$3&amp;'CT154'!$C299&amp;'CT154'!$M$2&amp;'CT154'!J$12=DULIEU!$AU290,DULIEU!$X290,"")</f>
        <v/>
      </c>
      <c r="K299" s="1143" t="str">
        <f>IF($M$3&amp;'CT154'!$C299&amp;'CT154'!$M$2&amp;'CT154'!K$12=DULIEU!$AU290,DULIEU!$X290,"")</f>
        <v/>
      </c>
      <c r="L299" s="867" t="str">
        <f t="shared" si="14"/>
        <v/>
      </c>
    </row>
    <row r="300" spans="1:12" hidden="1">
      <c r="A300" s="345" t="str">
        <f t="shared" si="12"/>
        <v/>
      </c>
      <c r="B300" s="1143" t="str">
        <f>IF($M$2=DULIEU!$U291,DULIEU!$D291,"")</f>
        <v/>
      </c>
      <c r="C300" s="1143" t="str">
        <f>IF($M$2=DULIEU!$U291,DULIEU!$H291,"")</f>
        <v/>
      </c>
      <c r="D300" s="1143" t="str">
        <f>IF($M$2=DULIEU!$U291,DULIEU!$E291,"")</f>
        <v/>
      </c>
      <c r="E300" s="1143" t="str">
        <f>IF($M$2=DULIEU!$U291,DULIEU!$O291,"")</f>
        <v/>
      </c>
      <c r="F300" s="1143" t="str">
        <f>IF($M$2=DULIEU!$U291,DULIEU!$W291,"")</f>
        <v/>
      </c>
      <c r="G300" s="1148" t="str">
        <f t="shared" si="13"/>
        <v/>
      </c>
      <c r="H300" s="1143" t="str">
        <f>IF($M$3&amp;'CT154'!$C300&amp;'CT154'!$M$2&amp;'CT154'!H$12=DULIEU!$AU291,DULIEU!$X291,"")</f>
        <v/>
      </c>
      <c r="I300" s="1143" t="str">
        <f>IF($M$3&amp;'CT154'!$C300&amp;'CT154'!$M$2&amp;'CT154'!I$12=DULIEU!$AU291,DULIEU!$X291,"")</f>
        <v/>
      </c>
      <c r="J300" s="1143" t="str">
        <f>IF($M$3&amp;'CT154'!$C300&amp;'CT154'!$M$2&amp;'CT154'!J$12=DULIEU!$AU291,DULIEU!$X291,"")</f>
        <v/>
      </c>
      <c r="K300" s="1143" t="str">
        <f>IF($M$3&amp;'CT154'!$C300&amp;'CT154'!$M$2&amp;'CT154'!K$12=DULIEU!$AU291,DULIEU!$X291,"")</f>
        <v/>
      </c>
      <c r="L300" s="867" t="str">
        <f t="shared" si="14"/>
        <v/>
      </c>
    </row>
    <row r="301" spans="1:12" hidden="1">
      <c r="A301" s="345" t="str">
        <f t="shared" si="12"/>
        <v/>
      </c>
      <c r="B301" s="1143" t="str">
        <f>IF($M$2=DULIEU!$U292,DULIEU!$D292,"")</f>
        <v/>
      </c>
      <c r="C301" s="1143" t="str">
        <f>IF($M$2=DULIEU!$U292,DULIEU!$H292,"")</f>
        <v/>
      </c>
      <c r="D301" s="1143" t="str">
        <f>IF($M$2=DULIEU!$U292,DULIEU!$E292,"")</f>
        <v/>
      </c>
      <c r="E301" s="1143" t="str">
        <f>IF($M$2=DULIEU!$U292,DULIEU!$O292,"")</f>
        <v/>
      </c>
      <c r="F301" s="1143" t="str">
        <f>IF($M$2=DULIEU!$U292,DULIEU!$W292,"")</f>
        <v/>
      </c>
      <c r="G301" s="1148" t="str">
        <f t="shared" si="13"/>
        <v/>
      </c>
      <c r="H301" s="1143" t="str">
        <f>IF($M$3&amp;'CT154'!$C301&amp;'CT154'!$M$2&amp;'CT154'!H$12=DULIEU!$AU292,DULIEU!$X292,"")</f>
        <v/>
      </c>
      <c r="I301" s="1143" t="str">
        <f>IF($M$3&amp;'CT154'!$C301&amp;'CT154'!$M$2&amp;'CT154'!I$12=DULIEU!$AU292,DULIEU!$X292,"")</f>
        <v/>
      </c>
      <c r="J301" s="1143" t="str">
        <f>IF($M$3&amp;'CT154'!$C301&amp;'CT154'!$M$2&amp;'CT154'!J$12=DULIEU!$AU292,DULIEU!$X292,"")</f>
        <v/>
      </c>
      <c r="K301" s="1143" t="str">
        <f>IF($M$3&amp;'CT154'!$C301&amp;'CT154'!$M$2&amp;'CT154'!K$12=DULIEU!$AU292,DULIEU!$X292,"")</f>
        <v/>
      </c>
      <c r="L301" s="867" t="str">
        <f t="shared" si="14"/>
        <v/>
      </c>
    </row>
    <row r="302" spans="1:12" hidden="1">
      <c r="A302" s="345" t="str">
        <f t="shared" si="12"/>
        <v/>
      </c>
      <c r="B302" s="1143" t="str">
        <f>IF($M$2=DULIEU!$U293,DULIEU!$D293,"")</f>
        <v/>
      </c>
      <c r="C302" s="1143" t="str">
        <f>IF($M$2=DULIEU!$U293,DULIEU!$H293,"")</f>
        <v/>
      </c>
      <c r="D302" s="1143" t="str">
        <f>IF($M$2=DULIEU!$U293,DULIEU!$E293,"")</f>
        <v/>
      </c>
      <c r="E302" s="1143" t="str">
        <f>IF($M$2=DULIEU!$U293,DULIEU!$O293,"")</f>
        <v/>
      </c>
      <c r="F302" s="1143" t="str">
        <f>IF($M$2=DULIEU!$U293,DULIEU!$W293,"")</f>
        <v/>
      </c>
      <c r="G302" s="1148" t="str">
        <f t="shared" si="13"/>
        <v/>
      </c>
      <c r="H302" s="1143" t="str">
        <f>IF($M$3&amp;'CT154'!$C302&amp;'CT154'!$M$2&amp;'CT154'!H$12=DULIEU!$AU293,DULIEU!$X293,"")</f>
        <v/>
      </c>
      <c r="I302" s="1143" t="str">
        <f>IF($M$3&amp;'CT154'!$C302&amp;'CT154'!$M$2&amp;'CT154'!I$12=DULIEU!$AU293,DULIEU!$X293,"")</f>
        <v/>
      </c>
      <c r="J302" s="1143" t="str">
        <f>IF($M$3&amp;'CT154'!$C302&amp;'CT154'!$M$2&amp;'CT154'!J$12=DULIEU!$AU293,DULIEU!$X293,"")</f>
        <v/>
      </c>
      <c r="K302" s="1143" t="str">
        <f>IF($M$3&amp;'CT154'!$C302&amp;'CT154'!$M$2&amp;'CT154'!K$12=DULIEU!$AU293,DULIEU!$X293,"")</f>
        <v/>
      </c>
      <c r="L302" s="867" t="str">
        <f t="shared" si="14"/>
        <v/>
      </c>
    </row>
    <row r="303" spans="1:12" hidden="1">
      <c r="A303" s="345" t="str">
        <f t="shared" si="12"/>
        <v/>
      </c>
      <c r="B303" s="1143" t="str">
        <f>IF($M$2=DULIEU!$U294,DULIEU!$D294,"")</f>
        <v/>
      </c>
      <c r="C303" s="1143" t="str">
        <f>IF($M$2=DULIEU!$U294,DULIEU!$H294,"")</f>
        <v/>
      </c>
      <c r="D303" s="1143" t="str">
        <f>IF($M$2=DULIEU!$U294,DULIEU!$E294,"")</f>
        <v/>
      </c>
      <c r="E303" s="1143" t="str">
        <f>IF($M$2=DULIEU!$U294,DULIEU!$O294,"")</f>
        <v/>
      </c>
      <c r="F303" s="1143" t="str">
        <f>IF($M$2=DULIEU!$U294,DULIEU!$W294,"")</f>
        <v/>
      </c>
      <c r="G303" s="1148" t="str">
        <f t="shared" si="13"/>
        <v/>
      </c>
      <c r="H303" s="1143" t="str">
        <f>IF($M$3&amp;'CT154'!$C303&amp;'CT154'!$M$2&amp;'CT154'!H$12=DULIEU!$AU294,DULIEU!$X294,"")</f>
        <v/>
      </c>
      <c r="I303" s="1143" t="str">
        <f>IF($M$3&amp;'CT154'!$C303&amp;'CT154'!$M$2&amp;'CT154'!I$12=DULIEU!$AU294,DULIEU!$X294,"")</f>
        <v/>
      </c>
      <c r="J303" s="1143" t="str">
        <f>IF($M$3&amp;'CT154'!$C303&amp;'CT154'!$M$2&amp;'CT154'!J$12=DULIEU!$AU294,DULIEU!$X294,"")</f>
        <v/>
      </c>
      <c r="K303" s="1143" t="str">
        <f>IF($M$3&amp;'CT154'!$C303&amp;'CT154'!$M$2&amp;'CT154'!K$12=DULIEU!$AU294,DULIEU!$X294,"")</f>
        <v/>
      </c>
      <c r="L303" s="867" t="str">
        <f t="shared" si="14"/>
        <v/>
      </c>
    </row>
    <row r="304" spans="1:12" hidden="1">
      <c r="A304" s="345" t="str">
        <f t="shared" si="12"/>
        <v/>
      </c>
      <c r="B304" s="1143" t="str">
        <f>IF($M$2=DULIEU!$U295,DULIEU!$D295,"")</f>
        <v/>
      </c>
      <c r="C304" s="1143" t="str">
        <f>IF($M$2=DULIEU!$U295,DULIEU!$H295,"")</f>
        <v/>
      </c>
      <c r="D304" s="1143" t="str">
        <f>IF($M$2=DULIEU!$U295,DULIEU!$E295,"")</f>
        <v/>
      </c>
      <c r="E304" s="1143" t="str">
        <f>IF($M$2=DULIEU!$U295,DULIEU!$O295,"")</f>
        <v/>
      </c>
      <c r="F304" s="1143" t="str">
        <f>IF($M$2=DULIEU!$U295,DULIEU!$W295,"")</f>
        <v/>
      </c>
      <c r="G304" s="1148" t="str">
        <f t="shared" si="13"/>
        <v/>
      </c>
      <c r="H304" s="1143" t="str">
        <f>IF($M$3&amp;'CT154'!$C304&amp;'CT154'!$M$2&amp;'CT154'!H$12=DULIEU!$AU295,DULIEU!$X295,"")</f>
        <v/>
      </c>
      <c r="I304" s="1143" t="str">
        <f>IF($M$3&amp;'CT154'!$C304&amp;'CT154'!$M$2&amp;'CT154'!I$12=DULIEU!$AU295,DULIEU!$X295,"")</f>
        <v/>
      </c>
      <c r="J304" s="1143" t="str">
        <f>IF($M$3&amp;'CT154'!$C304&amp;'CT154'!$M$2&amp;'CT154'!J$12=DULIEU!$AU295,DULIEU!$X295,"")</f>
        <v/>
      </c>
      <c r="K304" s="1143" t="str">
        <f>IF($M$3&amp;'CT154'!$C304&amp;'CT154'!$M$2&amp;'CT154'!K$12=DULIEU!$AU295,DULIEU!$X295,"")</f>
        <v/>
      </c>
      <c r="L304" s="867" t="str">
        <f t="shared" si="14"/>
        <v/>
      </c>
    </row>
    <row r="305" spans="1:12" hidden="1">
      <c r="A305" s="345" t="str">
        <f t="shared" si="12"/>
        <v/>
      </c>
      <c r="B305" s="1143" t="str">
        <f>IF($M$2=DULIEU!$U296,DULIEU!$D296,"")</f>
        <v/>
      </c>
      <c r="C305" s="1143" t="str">
        <f>IF($M$2=DULIEU!$U296,DULIEU!$H296,"")</f>
        <v/>
      </c>
      <c r="D305" s="1143" t="str">
        <f>IF($M$2=DULIEU!$U296,DULIEU!$E296,"")</f>
        <v/>
      </c>
      <c r="E305" s="1143" t="str">
        <f>IF($M$2=DULIEU!$U296,DULIEU!$O296,"")</f>
        <v/>
      </c>
      <c r="F305" s="1143" t="str">
        <f>IF($M$2=DULIEU!$U296,DULIEU!$W296,"")</f>
        <v/>
      </c>
      <c r="G305" s="1148" t="str">
        <f t="shared" si="13"/>
        <v/>
      </c>
      <c r="H305" s="1143" t="str">
        <f>IF($M$3&amp;'CT154'!$C305&amp;'CT154'!$M$2&amp;'CT154'!H$12=DULIEU!$AU296,DULIEU!$X296,"")</f>
        <v/>
      </c>
      <c r="I305" s="1143" t="str">
        <f>IF($M$3&amp;'CT154'!$C305&amp;'CT154'!$M$2&amp;'CT154'!I$12=DULIEU!$AU296,DULIEU!$X296,"")</f>
        <v/>
      </c>
      <c r="J305" s="1143" t="str">
        <f>IF($M$3&amp;'CT154'!$C305&amp;'CT154'!$M$2&amp;'CT154'!J$12=DULIEU!$AU296,DULIEU!$X296,"")</f>
        <v/>
      </c>
      <c r="K305" s="1143" t="str">
        <f>IF($M$3&amp;'CT154'!$C305&amp;'CT154'!$M$2&amp;'CT154'!K$12=DULIEU!$AU296,DULIEU!$X296,"")</f>
        <v/>
      </c>
      <c r="L305" s="867" t="str">
        <f t="shared" si="14"/>
        <v/>
      </c>
    </row>
    <row r="306" spans="1:12" hidden="1">
      <c r="A306" s="345" t="str">
        <f t="shared" si="12"/>
        <v/>
      </c>
      <c r="B306" s="1143" t="str">
        <f>IF($M$2=DULIEU!$U297,DULIEU!$D297,"")</f>
        <v/>
      </c>
      <c r="C306" s="1143" t="str">
        <f>IF($M$2=DULIEU!$U297,DULIEU!$H297,"")</f>
        <v/>
      </c>
      <c r="D306" s="1143" t="str">
        <f>IF($M$2=DULIEU!$U297,DULIEU!$E297,"")</f>
        <v/>
      </c>
      <c r="E306" s="1143" t="str">
        <f>IF($M$2=DULIEU!$U297,DULIEU!$O297,"")</f>
        <v/>
      </c>
      <c r="F306" s="1143" t="str">
        <f>IF($M$2=DULIEU!$U297,DULIEU!$W297,"")</f>
        <v/>
      </c>
      <c r="G306" s="1148" t="str">
        <f t="shared" si="13"/>
        <v/>
      </c>
      <c r="H306" s="1143" t="str">
        <f>IF($M$3&amp;'CT154'!$C306&amp;'CT154'!$M$2&amp;'CT154'!H$12=DULIEU!$AU297,DULIEU!$X297,"")</f>
        <v/>
      </c>
      <c r="I306" s="1143" t="str">
        <f>IF($M$3&amp;'CT154'!$C306&amp;'CT154'!$M$2&amp;'CT154'!I$12=DULIEU!$AU297,DULIEU!$X297,"")</f>
        <v/>
      </c>
      <c r="J306" s="1143" t="str">
        <f>IF($M$3&amp;'CT154'!$C306&amp;'CT154'!$M$2&amp;'CT154'!J$12=DULIEU!$AU297,DULIEU!$X297,"")</f>
        <v/>
      </c>
      <c r="K306" s="1143" t="str">
        <f>IF($M$3&amp;'CT154'!$C306&amp;'CT154'!$M$2&amp;'CT154'!K$12=DULIEU!$AU297,DULIEU!$X297,"")</f>
        <v/>
      </c>
      <c r="L306" s="867" t="str">
        <f t="shared" si="14"/>
        <v/>
      </c>
    </row>
    <row r="307" spans="1:12" hidden="1">
      <c r="A307" s="345" t="str">
        <f t="shared" si="12"/>
        <v/>
      </c>
      <c r="B307" s="1143" t="str">
        <f>IF($M$2=DULIEU!$U298,DULIEU!$D298,"")</f>
        <v/>
      </c>
      <c r="C307" s="1143" t="str">
        <f>IF($M$2=DULIEU!$U298,DULIEU!$H298,"")</f>
        <v/>
      </c>
      <c r="D307" s="1143" t="str">
        <f>IF($M$2=DULIEU!$U298,DULIEU!$E298,"")</f>
        <v/>
      </c>
      <c r="E307" s="1143" t="str">
        <f>IF($M$2=DULIEU!$U298,DULIEU!$O298,"")</f>
        <v/>
      </c>
      <c r="F307" s="1143" t="str">
        <f>IF($M$2=DULIEU!$U298,DULIEU!$W298,"")</f>
        <v/>
      </c>
      <c r="G307" s="1148" t="str">
        <f t="shared" si="13"/>
        <v/>
      </c>
      <c r="H307" s="1143" t="str">
        <f>IF($M$3&amp;'CT154'!$C307&amp;'CT154'!$M$2&amp;'CT154'!H$12=DULIEU!$AU298,DULIEU!$X298,"")</f>
        <v/>
      </c>
      <c r="I307" s="1143" t="str">
        <f>IF($M$3&amp;'CT154'!$C307&amp;'CT154'!$M$2&amp;'CT154'!I$12=DULIEU!$AU298,DULIEU!$X298,"")</f>
        <v/>
      </c>
      <c r="J307" s="1143" t="str">
        <f>IF($M$3&amp;'CT154'!$C307&amp;'CT154'!$M$2&amp;'CT154'!J$12=DULIEU!$AU298,DULIEU!$X298,"")</f>
        <v/>
      </c>
      <c r="K307" s="1143" t="str">
        <f>IF($M$3&amp;'CT154'!$C307&amp;'CT154'!$M$2&amp;'CT154'!K$12=DULIEU!$AU298,DULIEU!$X298,"")</f>
        <v/>
      </c>
      <c r="L307" s="867" t="str">
        <f t="shared" si="14"/>
        <v/>
      </c>
    </row>
    <row r="308" spans="1:12" hidden="1">
      <c r="A308" s="345" t="str">
        <f t="shared" si="12"/>
        <v/>
      </c>
      <c r="B308" s="1143" t="str">
        <f>IF($M$2=DULIEU!$U299,DULIEU!$D299,"")</f>
        <v/>
      </c>
      <c r="C308" s="1143" t="str">
        <f>IF($M$2=DULIEU!$U299,DULIEU!$H299,"")</f>
        <v/>
      </c>
      <c r="D308" s="1143" t="str">
        <f>IF($M$2=DULIEU!$U299,DULIEU!$E299,"")</f>
        <v/>
      </c>
      <c r="E308" s="1143" t="str">
        <f>IF($M$2=DULIEU!$U299,DULIEU!$O299,"")</f>
        <v/>
      </c>
      <c r="F308" s="1143" t="str">
        <f>IF($M$2=DULIEU!$U299,DULIEU!$W299,"")</f>
        <v/>
      </c>
      <c r="G308" s="1148" t="str">
        <f t="shared" si="13"/>
        <v/>
      </c>
      <c r="H308" s="1143" t="str">
        <f>IF($M$3&amp;'CT154'!$C308&amp;'CT154'!$M$2&amp;'CT154'!H$12=DULIEU!$AU299,DULIEU!$X299,"")</f>
        <v/>
      </c>
      <c r="I308" s="1143" t="str">
        <f>IF($M$3&amp;'CT154'!$C308&amp;'CT154'!$M$2&amp;'CT154'!I$12=DULIEU!$AU299,DULIEU!$X299,"")</f>
        <v/>
      </c>
      <c r="J308" s="1143" t="str">
        <f>IF($M$3&amp;'CT154'!$C308&amp;'CT154'!$M$2&amp;'CT154'!J$12=DULIEU!$AU299,DULIEU!$X299,"")</f>
        <v/>
      </c>
      <c r="K308" s="1143" t="str">
        <f>IF($M$3&amp;'CT154'!$C308&amp;'CT154'!$M$2&amp;'CT154'!K$12=DULIEU!$AU299,DULIEU!$X299,"")</f>
        <v/>
      </c>
      <c r="L308" s="867" t="str">
        <f t="shared" si="14"/>
        <v/>
      </c>
    </row>
    <row r="309" spans="1:12" hidden="1">
      <c r="A309" s="345" t="str">
        <f t="shared" si="12"/>
        <v/>
      </c>
      <c r="B309" s="1143" t="str">
        <f>IF($M$2=DULIEU!$U300,DULIEU!$D300,"")</f>
        <v/>
      </c>
      <c r="C309" s="1143" t="str">
        <f>IF($M$2=DULIEU!$U300,DULIEU!$H300,"")</f>
        <v/>
      </c>
      <c r="D309" s="1143" t="str">
        <f>IF($M$2=DULIEU!$U300,DULIEU!$E300,"")</f>
        <v/>
      </c>
      <c r="E309" s="1143" t="str">
        <f>IF($M$2=DULIEU!$U300,DULIEU!$O300,"")</f>
        <v/>
      </c>
      <c r="F309" s="1143" t="str">
        <f>IF($M$2=DULIEU!$U300,DULIEU!$W300,"")</f>
        <v/>
      </c>
      <c r="G309" s="1148" t="str">
        <f t="shared" si="13"/>
        <v/>
      </c>
      <c r="H309" s="1143" t="str">
        <f>IF($M$3&amp;'CT154'!$C309&amp;'CT154'!$M$2&amp;'CT154'!H$12=DULIEU!$AU300,DULIEU!$X300,"")</f>
        <v/>
      </c>
      <c r="I309" s="1143" t="str">
        <f>IF($M$3&amp;'CT154'!$C309&amp;'CT154'!$M$2&amp;'CT154'!I$12=DULIEU!$AU300,DULIEU!$X300,"")</f>
        <v/>
      </c>
      <c r="J309" s="1143" t="str">
        <f>IF($M$3&amp;'CT154'!$C309&amp;'CT154'!$M$2&amp;'CT154'!J$12=DULIEU!$AU300,DULIEU!$X300,"")</f>
        <v/>
      </c>
      <c r="K309" s="1143" t="str">
        <f>IF($M$3&amp;'CT154'!$C309&amp;'CT154'!$M$2&amp;'CT154'!K$12=DULIEU!$AU300,DULIEU!$X300,"")</f>
        <v/>
      </c>
      <c r="L309" s="867" t="str">
        <f t="shared" si="14"/>
        <v/>
      </c>
    </row>
    <row r="310" spans="1:12" hidden="1">
      <c r="A310" s="345" t="str">
        <f t="shared" si="12"/>
        <v/>
      </c>
      <c r="B310" s="1143" t="str">
        <f>IF($M$2=DULIEU!$U301,DULIEU!$D301,"")</f>
        <v/>
      </c>
      <c r="C310" s="1143" t="str">
        <f>IF($M$2=DULIEU!$U301,DULIEU!$H301,"")</f>
        <v/>
      </c>
      <c r="D310" s="1143" t="str">
        <f>IF($M$2=DULIEU!$U301,DULIEU!$E301,"")</f>
        <v/>
      </c>
      <c r="E310" s="1143" t="str">
        <f>IF($M$2=DULIEU!$U301,DULIEU!$O301,"")</f>
        <v/>
      </c>
      <c r="F310" s="1143" t="str">
        <f>IF($M$2=DULIEU!$U301,DULIEU!$W301,"")</f>
        <v/>
      </c>
      <c r="G310" s="1148" t="str">
        <f t="shared" si="13"/>
        <v/>
      </c>
      <c r="H310" s="1143" t="str">
        <f>IF($M$3&amp;'CT154'!$C310&amp;'CT154'!$M$2&amp;'CT154'!H$12=DULIEU!$AU301,DULIEU!$X301,"")</f>
        <v/>
      </c>
      <c r="I310" s="1143" t="str">
        <f>IF($M$3&amp;'CT154'!$C310&amp;'CT154'!$M$2&amp;'CT154'!I$12=DULIEU!$AU301,DULIEU!$X301,"")</f>
        <v/>
      </c>
      <c r="J310" s="1143" t="str">
        <f>IF($M$3&amp;'CT154'!$C310&amp;'CT154'!$M$2&amp;'CT154'!J$12=DULIEU!$AU301,DULIEU!$X301,"")</f>
        <v/>
      </c>
      <c r="K310" s="1143" t="str">
        <f>IF($M$3&amp;'CT154'!$C310&amp;'CT154'!$M$2&amp;'CT154'!K$12=DULIEU!$AU301,DULIEU!$X301,"")</f>
        <v/>
      </c>
      <c r="L310" s="867" t="str">
        <f t="shared" si="14"/>
        <v/>
      </c>
    </row>
    <row r="311" spans="1:12" hidden="1">
      <c r="A311" s="345" t="str">
        <f t="shared" si="12"/>
        <v/>
      </c>
      <c r="B311" s="1143" t="str">
        <f>IF($M$2=DULIEU!$U302,DULIEU!$D302,"")</f>
        <v/>
      </c>
      <c r="C311" s="1143" t="str">
        <f>IF($M$2=DULIEU!$U302,DULIEU!$H302,"")</f>
        <v/>
      </c>
      <c r="D311" s="1143" t="str">
        <f>IF($M$2=DULIEU!$U302,DULIEU!$E302,"")</f>
        <v/>
      </c>
      <c r="E311" s="1143" t="str">
        <f>IF($M$2=DULIEU!$U302,DULIEU!$O302,"")</f>
        <v/>
      </c>
      <c r="F311" s="1143" t="str">
        <f>IF($M$2=DULIEU!$U302,DULIEU!$W302,"")</f>
        <v/>
      </c>
      <c r="G311" s="1148" t="str">
        <f t="shared" si="13"/>
        <v/>
      </c>
      <c r="H311" s="1143" t="str">
        <f>IF($M$3&amp;'CT154'!$C311&amp;'CT154'!$M$2&amp;'CT154'!H$12=DULIEU!$AU302,DULIEU!$X302,"")</f>
        <v/>
      </c>
      <c r="I311" s="1143" t="str">
        <f>IF($M$3&amp;'CT154'!$C311&amp;'CT154'!$M$2&amp;'CT154'!I$12=DULIEU!$AU302,DULIEU!$X302,"")</f>
        <v/>
      </c>
      <c r="J311" s="1143" t="str">
        <f>IF($M$3&amp;'CT154'!$C311&amp;'CT154'!$M$2&amp;'CT154'!J$12=DULIEU!$AU302,DULIEU!$X302,"")</f>
        <v/>
      </c>
      <c r="K311" s="1143" t="str">
        <f>IF($M$3&amp;'CT154'!$C311&amp;'CT154'!$M$2&amp;'CT154'!K$12=DULIEU!$AU302,DULIEU!$X302,"")</f>
        <v/>
      </c>
      <c r="L311" s="867" t="str">
        <f t="shared" si="14"/>
        <v/>
      </c>
    </row>
    <row r="312" spans="1:12" hidden="1">
      <c r="A312" s="345" t="str">
        <f t="shared" si="12"/>
        <v/>
      </c>
      <c r="B312" s="1143" t="str">
        <f>IF($M$2=DULIEU!$U303,DULIEU!$D303,"")</f>
        <v/>
      </c>
      <c r="C312" s="1143" t="str">
        <f>IF($M$2=DULIEU!$U303,DULIEU!$H303,"")</f>
        <v/>
      </c>
      <c r="D312" s="1143" t="str">
        <f>IF($M$2=DULIEU!$U303,DULIEU!$E303,"")</f>
        <v/>
      </c>
      <c r="E312" s="1143" t="str">
        <f>IF($M$2=DULIEU!$U303,DULIEU!$O303,"")</f>
        <v/>
      </c>
      <c r="F312" s="1143" t="str">
        <f>IF($M$2=DULIEU!$U303,DULIEU!$W303,"")</f>
        <v/>
      </c>
      <c r="G312" s="1148" t="str">
        <f t="shared" si="13"/>
        <v/>
      </c>
      <c r="H312" s="1143" t="str">
        <f>IF($M$3&amp;'CT154'!$C312&amp;'CT154'!$M$2&amp;'CT154'!H$12=DULIEU!$AU303,DULIEU!$X303,"")</f>
        <v/>
      </c>
      <c r="I312" s="1143" t="str">
        <f>IF($M$3&amp;'CT154'!$C312&amp;'CT154'!$M$2&amp;'CT154'!I$12=DULIEU!$AU303,DULIEU!$X303,"")</f>
        <v/>
      </c>
      <c r="J312" s="1143" t="str">
        <f>IF($M$3&amp;'CT154'!$C312&amp;'CT154'!$M$2&amp;'CT154'!J$12=DULIEU!$AU303,DULIEU!$X303,"")</f>
        <v/>
      </c>
      <c r="K312" s="1143" t="str">
        <f>IF($M$3&amp;'CT154'!$C312&amp;'CT154'!$M$2&amp;'CT154'!K$12=DULIEU!$AU303,DULIEU!$X303,"")</f>
        <v/>
      </c>
      <c r="L312" s="867" t="str">
        <f t="shared" si="14"/>
        <v/>
      </c>
    </row>
    <row r="313" spans="1:12" hidden="1">
      <c r="A313" s="345" t="str">
        <f t="shared" si="12"/>
        <v/>
      </c>
      <c r="B313" s="1143" t="str">
        <f>IF($M$2=DULIEU!$U304,DULIEU!$D304,"")</f>
        <v/>
      </c>
      <c r="C313" s="1143" t="str">
        <f>IF($M$2=DULIEU!$U304,DULIEU!$H304,"")</f>
        <v/>
      </c>
      <c r="D313" s="1143" t="str">
        <f>IF($M$2=DULIEU!$U304,DULIEU!$E304,"")</f>
        <v/>
      </c>
      <c r="E313" s="1143" t="str">
        <f>IF($M$2=DULIEU!$U304,DULIEU!$O304,"")</f>
        <v/>
      </c>
      <c r="F313" s="1143" t="str">
        <f>IF($M$2=DULIEU!$U304,DULIEU!$W304,"")</f>
        <v/>
      </c>
      <c r="G313" s="1148" t="str">
        <f t="shared" si="13"/>
        <v/>
      </c>
      <c r="H313" s="1143" t="str">
        <f>IF($M$3&amp;'CT154'!$C313&amp;'CT154'!$M$2&amp;'CT154'!H$12=DULIEU!$AU304,DULIEU!$X304,"")</f>
        <v/>
      </c>
      <c r="I313" s="1143" t="str">
        <f>IF($M$3&amp;'CT154'!$C313&amp;'CT154'!$M$2&amp;'CT154'!I$12=DULIEU!$AU304,DULIEU!$X304,"")</f>
        <v/>
      </c>
      <c r="J313" s="1143" t="str">
        <f>IF($M$3&amp;'CT154'!$C313&amp;'CT154'!$M$2&amp;'CT154'!J$12=DULIEU!$AU304,DULIEU!$X304,"")</f>
        <v/>
      </c>
      <c r="K313" s="1143" t="str">
        <f>IF($M$3&amp;'CT154'!$C313&amp;'CT154'!$M$2&amp;'CT154'!K$12=DULIEU!$AU304,DULIEU!$X304,"")</f>
        <v/>
      </c>
      <c r="L313" s="867" t="str">
        <f t="shared" si="14"/>
        <v/>
      </c>
    </row>
    <row r="314" spans="1:12" hidden="1">
      <c r="A314" s="345" t="str">
        <f t="shared" si="12"/>
        <v/>
      </c>
      <c r="B314" s="1143" t="str">
        <f>IF($M$2=DULIEU!$U305,DULIEU!$D305,"")</f>
        <v/>
      </c>
      <c r="C314" s="1143" t="str">
        <f>IF($M$2=DULIEU!$U305,DULIEU!$H305,"")</f>
        <v/>
      </c>
      <c r="D314" s="1143" t="str">
        <f>IF($M$2=DULIEU!$U305,DULIEU!$E305,"")</f>
        <v/>
      </c>
      <c r="E314" s="1143" t="str">
        <f>IF($M$2=DULIEU!$U305,DULIEU!$O305,"")</f>
        <v/>
      </c>
      <c r="F314" s="1143" t="str">
        <f>IF($M$2=DULIEU!$U305,DULIEU!$W305,"")</f>
        <v/>
      </c>
      <c r="G314" s="1148" t="str">
        <f t="shared" si="13"/>
        <v/>
      </c>
      <c r="H314" s="1143" t="str">
        <f>IF($M$3&amp;'CT154'!$C314&amp;'CT154'!$M$2&amp;'CT154'!H$12=DULIEU!$AU305,DULIEU!$X305,"")</f>
        <v/>
      </c>
      <c r="I314" s="1143" t="str">
        <f>IF($M$3&amp;'CT154'!$C314&amp;'CT154'!$M$2&amp;'CT154'!I$12=DULIEU!$AU305,DULIEU!$X305,"")</f>
        <v/>
      </c>
      <c r="J314" s="1143" t="str">
        <f>IF($M$3&amp;'CT154'!$C314&amp;'CT154'!$M$2&amp;'CT154'!J$12=DULIEU!$AU305,DULIEU!$X305,"")</f>
        <v/>
      </c>
      <c r="K314" s="1143" t="str">
        <f>IF($M$3&amp;'CT154'!$C314&amp;'CT154'!$M$2&amp;'CT154'!K$12=DULIEU!$AU305,DULIEU!$X305,"")</f>
        <v/>
      </c>
      <c r="L314" s="867" t="str">
        <f t="shared" si="14"/>
        <v/>
      </c>
    </row>
    <row r="315" spans="1:12" hidden="1">
      <c r="A315" s="345" t="str">
        <f t="shared" si="12"/>
        <v/>
      </c>
      <c r="B315" s="1143" t="str">
        <f>IF($M$2=DULIEU!$U306,DULIEU!$D306,"")</f>
        <v/>
      </c>
      <c r="C315" s="1143" t="str">
        <f>IF($M$2=DULIEU!$U306,DULIEU!$H306,"")</f>
        <v/>
      </c>
      <c r="D315" s="1143" t="str">
        <f>IF($M$2=DULIEU!$U306,DULIEU!$E306,"")</f>
        <v/>
      </c>
      <c r="E315" s="1143" t="str">
        <f>IF($M$2=DULIEU!$U306,DULIEU!$O306,"")</f>
        <v/>
      </c>
      <c r="F315" s="1143" t="str">
        <f>IF($M$2=DULIEU!$U306,DULIEU!$W306,"")</f>
        <v/>
      </c>
      <c r="G315" s="1148" t="str">
        <f t="shared" si="13"/>
        <v/>
      </c>
      <c r="H315" s="1143" t="str">
        <f>IF($M$3&amp;'CT154'!$C315&amp;'CT154'!$M$2&amp;'CT154'!H$12=DULIEU!$AU306,DULIEU!$X306,"")</f>
        <v/>
      </c>
      <c r="I315" s="1143" t="str">
        <f>IF($M$3&amp;'CT154'!$C315&amp;'CT154'!$M$2&amp;'CT154'!I$12=DULIEU!$AU306,DULIEU!$X306,"")</f>
        <v/>
      </c>
      <c r="J315" s="1143" t="str">
        <f>IF($M$3&amp;'CT154'!$C315&amp;'CT154'!$M$2&amp;'CT154'!J$12=DULIEU!$AU306,DULIEU!$X306,"")</f>
        <v/>
      </c>
      <c r="K315" s="1143" t="str">
        <f>IF($M$3&amp;'CT154'!$C315&amp;'CT154'!$M$2&amp;'CT154'!K$12=DULIEU!$AU306,DULIEU!$X306,"")</f>
        <v/>
      </c>
      <c r="L315" s="867" t="str">
        <f t="shared" si="14"/>
        <v/>
      </c>
    </row>
    <row r="316" spans="1:12" hidden="1">
      <c r="A316" s="345" t="str">
        <f t="shared" si="12"/>
        <v/>
      </c>
      <c r="B316" s="1143" t="str">
        <f>IF($M$2=DULIEU!$U307,DULIEU!$D307,"")</f>
        <v/>
      </c>
      <c r="C316" s="1143" t="str">
        <f>IF($M$2=DULIEU!$U307,DULIEU!$H307,"")</f>
        <v/>
      </c>
      <c r="D316" s="1143" t="str">
        <f>IF($M$2=DULIEU!$U307,DULIEU!$E307,"")</f>
        <v/>
      </c>
      <c r="E316" s="1143" t="str">
        <f>IF($M$2=DULIEU!$U307,DULIEU!$O307,"")</f>
        <v/>
      </c>
      <c r="F316" s="1143" t="str">
        <f>IF($M$2=DULIEU!$U307,DULIEU!$W307,"")</f>
        <v/>
      </c>
      <c r="G316" s="1148" t="str">
        <f t="shared" si="13"/>
        <v/>
      </c>
      <c r="H316" s="1143" t="str">
        <f>IF($M$3&amp;'CT154'!$C316&amp;'CT154'!$M$2&amp;'CT154'!H$12=DULIEU!$AU307,DULIEU!$X307,"")</f>
        <v/>
      </c>
      <c r="I316" s="1143" t="str">
        <f>IF($M$3&amp;'CT154'!$C316&amp;'CT154'!$M$2&amp;'CT154'!I$12=DULIEU!$AU307,DULIEU!$X307,"")</f>
        <v/>
      </c>
      <c r="J316" s="1143" t="str">
        <f>IF($M$3&amp;'CT154'!$C316&amp;'CT154'!$M$2&amp;'CT154'!J$12=DULIEU!$AU307,DULIEU!$X307,"")</f>
        <v/>
      </c>
      <c r="K316" s="1143" t="str">
        <f>IF($M$3&amp;'CT154'!$C316&amp;'CT154'!$M$2&amp;'CT154'!K$12=DULIEU!$AU307,DULIEU!$X307,"")</f>
        <v/>
      </c>
      <c r="L316" s="867" t="str">
        <f t="shared" si="14"/>
        <v/>
      </c>
    </row>
    <row r="317" spans="1:12" hidden="1">
      <c r="A317" s="345" t="str">
        <f t="shared" si="12"/>
        <v/>
      </c>
      <c r="B317" s="1143" t="str">
        <f>IF($M$2=DULIEU!$U308,DULIEU!$D308,"")</f>
        <v/>
      </c>
      <c r="C317" s="1143" t="str">
        <f>IF($M$2=DULIEU!$U308,DULIEU!$H308,"")</f>
        <v/>
      </c>
      <c r="D317" s="1143" t="str">
        <f>IF($M$2=DULIEU!$U308,DULIEU!$E308,"")</f>
        <v/>
      </c>
      <c r="E317" s="1143" t="str">
        <f>IF($M$2=DULIEU!$U308,DULIEU!$O308,"")</f>
        <v/>
      </c>
      <c r="F317" s="1143" t="str">
        <f>IF($M$2=DULIEU!$U308,DULIEU!$W308,"")</f>
        <v/>
      </c>
      <c r="G317" s="1148" t="str">
        <f t="shared" si="13"/>
        <v/>
      </c>
      <c r="H317" s="1143" t="str">
        <f>IF($M$3&amp;'CT154'!$C317&amp;'CT154'!$M$2&amp;'CT154'!H$12=DULIEU!$AU308,DULIEU!$X308,"")</f>
        <v/>
      </c>
      <c r="I317" s="1143" t="str">
        <f>IF($M$3&amp;'CT154'!$C317&amp;'CT154'!$M$2&amp;'CT154'!I$12=DULIEU!$AU308,DULIEU!$X308,"")</f>
        <v/>
      </c>
      <c r="J317" s="1143" t="str">
        <f>IF($M$3&amp;'CT154'!$C317&amp;'CT154'!$M$2&amp;'CT154'!J$12=DULIEU!$AU308,DULIEU!$X308,"")</f>
        <v/>
      </c>
      <c r="K317" s="1143" t="str">
        <f>IF($M$3&amp;'CT154'!$C317&amp;'CT154'!$M$2&amp;'CT154'!K$12=DULIEU!$AU308,DULIEU!$X308,"")</f>
        <v/>
      </c>
      <c r="L317" s="867" t="str">
        <f t="shared" si="14"/>
        <v/>
      </c>
    </row>
    <row r="318" spans="1:12" hidden="1">
      <c r="A318" s="345" t="str">
        <f t="shared" si="12"/>
        <v/>
      </c>
      <c r="B318" s="1143" t="str">
        <f>IF($M$2=DULIEU!$U309,DULIEU!$D309,"")</f>
        <v/>
      </c>
      <c r="C318" s="1143" t="str">
        <f>IF($M$2=DULIEU!$U309,DULIEU!$H309,"")</f>
        <v/>
      </c>
      <c r="D318" s="1143" t="str">
        <f>IF($M$2=DULIEU!$U309,DULIEU!$E309,"")</f>
        <v/>
      </c>
      <c r="E318" s="1143" t="str">
        <f>IF($M$2=DULIEU!$U309,DULIEU!$O309,"")</f>
        <v/>
      </c>
      <c r="F318" s="1143" t="str">
        <f>IF($M$2=DULIEU!$U309,DULIEU!$W309,"")</f>
        <v/>
      </c>
      <c r="G318" s="1148" t="str">
        <f t="shared" si="13"/>
        <v/>
      </c>
      <c r="H318" s="1143" t="str">
        <f>IF($M$3&amp;'CT154'!$C318&amp;'CT154'!$M$2&amp;'CT154'!H$12=DULIEU!$AU309,DULIEU!$X309,"")</f>
        <v/>
      </c>
      <c r="I318" s="1143" t="str">
        <f>IF($M$3&amp;'CT154'!$C318&amp;'CT154'!$M$2&amp;'CT154'!I$12=DULIEU!$AU309,DULIEU!$X309,"")</f>
        <v/>
      </c>
      <c r="J318" s="1143" t="str">
        <f>IF($M$3&amp;'CT154'!$C318&amp;'CT154'!$M$2&amp;'CT154'!J$12=DULIEU!$AU309,DULIEU!$X309,"")</f>
        <v/>
      </c>
      <c r="K318" s="1143" t="str">
        <f>IF($M$3&amp;'CT154'!$C318&amp;'CT154'!$M$2&amp;'CT154'!K$12=DULIEU!$AU309,DULIEU!$X309,"")</f>
        <v/>
      </c>
      <c r="L318" s="867" t="str">
        <f t="shared" si="14"/>
        <v/>
      </c>
    </row>
    <row r="319" spans="1:12" hidden="1">
      <c r="A319" s="345" t="str">
        <f t="shared" si="12"/>
        <v/>
      </c>
      <c r="B319" s="1143" t="str">
        <f>IF($M$2=DULIEU!$U310,DULIEU!$D310,"")</f>
        <v/>
      </c>
      <c r="C319" s="1143" t="str">
        <f>IF($M$2=DULIEU!$U310,DULIEU!$H310,"")</f>
        <v/>
      </c>
      <c r="D319" s="1143" t="str">
        <f>IF($M$2=DULIEU!$U310,DULIEU!$E310,"")</f>
        <v/>
      </c>
      <c r="E319" s="1143" t="str">
        <f>IF($M$2=DULIEU!$U310,DULIEU!$O310,"")</f>
        <v/>
      </c>
      <c r="F319" s="1143" t="str">
        <f>IF($M$2=DULIEU!$U310,DULIEU!$W310,"")</f>
        <v/>
      </c>
      <c r="G319" s="1148" t="str">
        <f t="shared" si="13"/>
        <v/>
      </c>
      <c r="H319" s="1143" t="str">
        <f>IF($M$3&amp;'CT154'!$C319&amp;'CT154'!$M$2&amp;'CT154'!H$12=DULIEU!$AU310,DULIEU!$X310,"")</f>
        <v/>
      </c>
      <c r="I319" s="1143" t="str">
        <f>IF($M$3&amp;'CT154'!$C319&amp;'CT154'!$M$2&amp;'CT154'!I$12=DULIEU!$AU310,DULIEU!$X310,"")</f>
        <v/>
      </c>
      <c r="J319" s="1143" t="str">
        <f>IF($M$3&amp;'CT154'!$C319&amp;'CT154'!$M$2&amp;'CT154'!J$12=DULIEU!$AU310,DULIEU!$X310,"")</f>
        <v/>
      </c>
      <c r="K319" s="1143" t="str">
        <f>IF($M$3&amp;'CT154'!$C319&amp;'CT154'!$M$2&amp;'CT154'!K$12=DULIEU!$AU310,DULIEU!$X310,"")</f>
        <v/>
      </c>
      <c r="L319" s="867" t="str">
        <f t="shared" si="14"/>
        <v/>
      </c>
    </row>
    <row r="320" spans="1:12" hidden="1">
      <c r="A320" s="345" t="str">
        <f t="shared" si="12"/>
        <v/>
      </c>
      <c r="B320" s="1143" t="str">
        <f>IF($M$2=DULIEU!$U311,DULIEU!$D311,"")</f>
        <v/>
      </c>
      <c r="C320" s="1143" t="str">
        <f>IF($M$2=DULIEU!$U311,DULIEU!$H311,"")</f>
        <v/>
      </c>
      <c r="D320" s="1143" t="str">
        <f>IF($M$2=DULIEU!$U311,DULIEU!$E311,"")</f>
        <v/>
      </c>
      <c r="E320" s="1143" t="str">
        <f>IF($M$2=DULIEU!$U311,DULIEU!$O311,"")</f>
        <v/>
      </c>
      <c r="F320" s="1143" t="str">
        <f>IF($M$2=DULIEU!$U311,DULIEU!$W311,"")</f>
        <v/>
      </c>
      <c r="G320" s="1148" t="str">
        <f t="shared" si="13"/>
        <v/>
      </c>
      <c r="H320" s="1143" t="str">
        <f>IF($M$3&amp;'CT154'!$C320&amp;'CT154'!$M$2&amp;'CT154'!H$12=DULIEU!$AU311,DULIEU!$X311,"")</f>
        <v/>
      </c>
      <c r="I320" s="1143" t="str">
        <f>IF($M$3&amp;'CT154'!$C320&amp;'CT154'!$M$2&amp;'CT154'!I$12=DULIEU!$AU311,DULIEU!$X311,"")</f>
        <v/>
      </c>
      <c r="J320" s="1143" t="str">
        <f>IF($M$3&amp;'CT154'!$C320&amp;'CT154'!$M$2&amp;'CT154'!J$12=DULIEU!$AU311,DULIEU!$X311,"")</f>
        <v/>
      </c>
      <c r="K320" s="1143" t="str">
        <f>IF($M$3&amp;'CT154'!$C320&amp;'CT154'!$M$2&amp;'CT154'!K$12=DULIEU!$AU311,DULIEU!$X311,"")</f>
        <v/>
      </c>
      <c r="L320" s="867" t="str">
        <f t="shared" si="14"/>
        <v/>
      </c>
    </row>
    <row r="321" spans="1:12" hidden="1">
      <c r="A321" s="345" t="str">
        <f t="shared" si="12"/>
        <v/>
      </c>
      <c r="B321" s="1143" t="str">
        <f>IF($M$2=DULIEU!$U312,DULIEU!$D312,"")</f>
        <v/>
      </c>
      <c r="C321" s="1143" t="str">
        <f>IF($M$2=DULIEU!$U312,DULIEU!$H312,"")</f>
        <v/>
      </c>
      <c r="D321" s="1143" t="str">
        <f>IF($M$2=DULIEU!$U312,DULIEU!$E312,"")</f>
        <v/>
      </c>
      <c r="E321" s="1143" t="str">
        <f>IF($M$2=DULIEU!$U312,DULIEU!$O312,"")</f>
        <v/>
      </c>
      <c r="F321" s="1143" t="str">
        <f>IF($M$2=DULIEU!$U312,DULIEU!$W312,"")</f>
        <v/>
      </c>
      <c r="G321" s="1148" t="str">
        <f t="shared" si="13"/>
        <v/>
      </c>
      <c r="H321" s="1143" t="str">
        <f>IF($M$3&amp;'CT154'!$C321&amp;'CT154'!$M$2&amp;'CT154'!H$12=DULIEU!$AU312,DULIEU!$X312,"")</f>
        <v/>
      </c>
      <c r="I321" s="1143" t="str">
        <f>IF($M$3&amp;'CT154'!$C321&amp;'CT154'!$M$2&amp;'CT154'!I$12=DULIEU!$AU312,DULIEU!$X312,"")</f>
        <v/>
      </c>
      <c r="J321" s="1143" t="str">
        <f>IF($M$3&amp;'CT154'!$C321&amp;'CT154'!$M$2&amp;'CT154'!J$12=DULIEU!$AU312,DULIEU!$X312,"")</f>
        <v/>
      </c>
      <c r="K321" s="1143" t="str">
        <f>IF($M$3&amp;'CT154'!$C321&amp;'CT154'!$M$2&amp;'CT154'!K$12=DULIEU!$AU312,DULIEU!$X312,"")</f>
        <v/>
      </c>
      <c r="L321" s="867" t="str">
        <f t="shared" si="14"/>
        <v/>
      </c>
    </row>
    <row r="322" spans="1:12" hidden="1">
      <c r="A322" s="345" t="str">
        <f t="shared" si="12"/>
        <v/>
      </c>
      <c r="B322" s="1143" t="str">
        <f>IF($M$2=DULIEU!$U313,DULIEU!$D313,"")</f>
        <v/>
      </c>
      <c r="C322" s="1143" t="str">
        <f>IF($M$2=DULIEU!$U313,DULIEU!$H313,"")</f>
        <v/>
      </c>
      <c r="D322" s="1143" t="str">
        <f>IF($M$2=DULIEU!$U313,DULIEU!$E313,"")</f>
        <v/>
      </c>
      <c r="E322" s="1143" t="str">
        <f>IF($M$2=DULIEU!$U313,DULIEU!$O313,"")</f>
        <v/>
      </c>
      <c r="F322" s="1143" t="str">
        <f>IF($M$2=DULIEU!$U313,DULIEU!$W313,"")</f>
        <v/>
      </c>
      <c r="G322" s="1148" t="str">
        <f t="shared" si="13"/>
        <v/>
      </c>
      <c r="H322" s="1143" t="str">
        <f>IF($M$3&amp;'CT154'!$C322&amp;'CT154'!$M$2&amp;'CT154'!H$12=DULIEU!$AU313,DULIEU!$X313,"")</f>
        <v/>
      </c>
      <c r="I322" s="1143" t="str">
        <f>IF($M$3&amp;'CT154'!$C322&amp;'CT154'!$M$2&amp;'CT154'!I$12=DULIEU!$AU313,DULIEU!$X313,"")</f>
        <v/>
      </c>
      <c r="J322" s="1143" t="str">
        <f>IF($M$3&amp;'CT154'!$C322&amp;'CT154'!$M$2&amp;'CT154'!J$12=DULIEU!$AU313,DULIEU!$X313,"")</f>
        <v/>
      </c>
      <c r="K322" s="1143" t="str">
        <f>IF($M$3&amp;'CT154'!$C322&amp;'CT154'!$M$2&amp;'CT154'!K$12=DULIEU!$AU313,DULIEU!$X313,"")</f>
        <v/>
      </c>
      <c r="L322" s="867" t="str">
        <f t="shared" si="14"/>
        <v/>
      </c>
    </row>
    <row r="323" spans="1:12" hidden="1">
      <c r="A323" s="345" t="str">
        <f t="shared" si="12"/>
        <v/>
      </c>
      <c r="B323" s="1143" t="str">
        <f>IF($M$2=DULIEU!$U314,DULIEU!$D314,"")</f>
        <v/>
      </c>
      <c r="C323" s="1143" t="str">
        <f>IF($M$2=DULIEU!$U314,DULIEU!$H314,"")</f>
        <v/>
      </c>
      <c r="D323" s="1143" t="str">
        <f>IF($M$2=DULIEU!$U314,DULIEU!$E314,"")</f>
        <v/>
      </c>
      <c r="E323" s="1143" t="str">
        <f>IF($M$2=DULIEU!$U314,DULIEU!$O314,"")</f>
        <v/>
      </c>
      <c r="F323" s="1143" t="str">
        <f>IF($M$2=DULIEU!$U314,DULIEU!$W314,"")</f>
        <v/>
      </c>
      <c r="G323" s="1148" t="str">
        <f t="shared" si="13"/>
        <v/>
      </c>
      <c r="H323" s="1143" t="str">
        <f>IF($M$3&amp;'CT154'!$C323&amp;'CT154'!$M$2&amp;'CT154'!H$12=DULIEU!$AU314,DULIEU!$X314,"")</f>
        <v/>
      </c>
      <c r="I323" s="1143" t="str">
        <f>IF($M$3&amp;'CT154'!$C323&amp;'CT154'!$M$2&amp;'CT154'!I$12=DULIEU!$AU314,DULIEU!$X314,"")</f>
        <v/>
      </c>
      <c r="J323" s="1143" t="str">
        <f>IF($M$3&amp;'CT154'!$C323&amp;'CT154'!$M$2&amp;'CT154'!J$12=DULIEU!$AU314,DULIEU!$X314,"")</f>
        <v/>
      </c>
      <c r="K323" s="1143" t="str">
        <f>IF($M$3&amp;'CT154'!$C323&amp;'CT154'!$M$2&amp;'CT154'!K$12=DULIEU!$AU314,DULIEU!$X314,"")</f>
        <v/>
      </c>
      <c r="L323" s="867" t="str">
        <f t="shared" si="14"/>
        <v/>
      </c>
    </row>
    <row r="324" spans="1:12" hidden="1">
      <c r="A324" s="345" t="str">
        <f t="shared" si="12"/>
        <v/>
      </c>
      <c r="B324" s="1143" t="str">
        <f>IF($M$2=DULIEU!$U315,DULIEU!$D315,"")</f>
        <v/>
      </c>
      <c r="C324" s="1143" t="str">
        <f>IF($M$2=DULIEU!$U315,DULIEU!$H315,"")</f>
        <v/>
      </c>
      <c r="D324" s="1143" t="str">
        <f>IF($M$2=DULIEU!$U315,DULIEU!$E315,"")</f>
        <v/>
      </c>
      <c r="E324" s="1143" t="str">
        <f>IF($M$2=DULIEU!$U315,DULIEU!$O315,"")</f>
        <v/>
      </c>
      <c r="F324" s="1143" t="str">
        <f>IF($M$2=DULIEU!$U315,DULIEU!$W315,"")</f>
        <v/>
      </c>
      <c r="G324" s="1148" t="str">
        <f t="shared" si="13"/>
        <v/>
      </c>
      <c r="H324" s="1143" t="str">
        <f>IF($M$3&amp;'CT154'!$C324&amp;'CT154'!$M$2&amp;'CT154'!H$12=DULIEU!$AU315,DULIEU!$X315,"")</f>
        <v/>
      </c>
      <c r="I324" s="1143" t="str">
        <f>IF($M$3&amp;'CT154'!$C324&amp;'CT154'!$M$2&amp;'CT154'!I$12=DULIEU!$AU315,DULIEU!$X315,"")</f>
        <v/>
      </c>
      <c r="J324" s="1143" t="str">
        <f>IF($M$3&amp;'CT154'!$C324&amp;'CT154'!$M$2&amp;'CT154'!J$12=DULIEU!$AU315,DULIEU!$X315,"")</f>
        <v/>
      </c>
      <c r="K324" s="1143" t="str">
        <f>IF($M$3&amp;'CT154'!$C324&amp;'CT154'!$M$2&amp;'CT154'!K$12=DULIEU!$AU315,DULIEU!$X315,"")</f>
        <v/>
      </c>
      <c r="L324" s="867" t="str">
        <f t="shared" si="14"/>
        <v/>
      </c>
    </row>
    <row r="325" spans="1:12" hidden="1">
      <c r="A325" s="345" t="str">
        <f t="shared" si="12"/>
        <v/>
      </c>
      <c r="B325" s="1143" t="str">
        <f>IF($M$2=DULIEU!$U316,DULIEU!$D316,"")</f>
        <v/>
      </c>
      <c r="C325" s="1143" t="str">
        <f>IF($M$2=DULIEU!$U316,DULIEU!$H316,"")</f>
        <v/>
      </c>
      <c r="D325" s="1143" t="str">
        <f>IF($M$2=DULIEU!$U316,DULIEU!$E316,"")</f>
        <v/>
      </c>
      <c r="E325" s="1143" t="str">
        <f>IF($M$2=DULIEU!$U316,DULIEU!$O316,"")</f>
        <v/>
      </c>
      <c r="F325" s="1143" t="str">
        <f>IF($M$2=DULIEU!$U316,DULIEU!$W316,"")</f>
        <v/>
      </c>
      <c r="G325" s="1148" t="str">
        <f t="shared" si="13"/>
        <v/>
      </c>
      <c r="H325" s="1143" t="str">
        <f>IF($M$3&amp;'CT154'!$C325&amp;'CT154'!$M$2&amp;'CT154'!H$12=DULIEU!$AU316,DULIEU!$X316,"")</f>
        <v/>
      </c>
      <c r="I325" s="1143" t="str">
        <f>IF($M$3&amp;'CT154'!$C325&amp;'CT154'!$M$2&amp;'CT154'!I$12=DULIEU!$AU316,DULIEU!$X316,"")</f>
        <v/>
      </c>
      <c r="J325" s="1143" t="str">
        <f>IF($M$3&amp;'CT154'!$C325&amp;'CT154'!$M$2&amp;'CT154'!J$12=DULIEU!$AU316,DULIEU!$X316,"")</f>
        <v/>
      </c>
      <c r="K325" s="1143" t="str">
        <f>IF($M$3&amp;'CT154'!$C325&amp;'CT154'!$M$2&amp;'CT154'!K$12=DULIEU!$AU316,DULIEU!$X316,"")</f>
        <v/>
      </c>
      <c r="L325" s="867" t="str">
        <f t="shared" si="14"/>
        <v/>
      </c>
    </row>
    <row r="326" spans="1:12" hidden="1">
      <c r="A326" s="345" t="str">
        <f t="shared" si="12"/>
        <v/>
      </c>
      <c r="B326" s="1143" t="str">
        <f>IF($M$2=DULIEU!$U317,DULIEU!$D317,"")</f>
        <v/>
      </c>
      <c r="C326" s="1143" t="str">
        <f>IF($M$2=DULIEU!$U317,DULIEU!$H317,"")</f>
        <v/>
      </c>
      <c r="D326" s="1143" t="str">
        <f>IF($M$2=DULIEU!$U317,DULIEU!$E317,"")</f>
        <v/>
      </c>
      <c r="E326" s="1143" t="str">
        <f>IF($M$2=DULIEU!$U317,DULIEU!$O317,"")</f>
        <v/>
      </c>
      <c r="F326" s="1143" t="str">
        <f>IF($M$2=DULIEU!$U317,DULIEU!$W317,"")</f>
        <v/>
      </c>
      <c r="G326" s="1148" t="str">
        <f t="shared" si="13"/>
        <v/>
      </c>
      <c r="H326" s="1143" t="str">
        <f>IF($M$3&amp;'CT154'!$C326&amp;'CT154'!$M$2&amp;'CT154'!H$12=DULIEU!$AU317,DULIEU!$X317,"")</f>
        <v/>
      </c>
      <c r="I326" s="1143" t="str">
        <f>IF($M$3&amp;'CT154'!$C326&amp;'CT154'!$M$2&amp;'CT154'!I$12=DULIEU!$AU317,DULIEU!$X317,"")</f>
        <v/>
      </c>
      <c r="J326" s="1143" t="str">
        <f>IF($M$3&amp;'CT154'!$C326&amp;'CT154'!$M$2&amp;'CT154'!J$12=DULIEU!$AU317,DULIEU!$X317,"")</f>
        <v/>
      </c>
      <c r="K326" s="1143" t="str">
        <f>IF($M$3&amp;'CT154'!$C326&amp;'CT154'!$M$2&amp;'CT154'!K$12=DULIEU!$AU317,DULIEU!$X317,"")</f>
        <v/>
      </c>
      <c r="L326" s="867" t="str">
        <f t="shared" si="14"/>
        <v/>
      </c>
    </row>
    <row r="327" spans="1:12" hidden="1">
      <c r="A327" s="345" t="str">
        <f t="shared" si="12"/>
        <v/>
      </c>
      <c r="B327" s="1143" t="str">
        <f>IF($M$2=DULIEU!$U318,DULIEU!$D318,"")</f>
        <v/>
      </c>
      <c r="C327" s="1143" t="str">
        <f>IF($M$2=DULIEU!$U318,DULIEU!$H318,"")</f>
        <v/>
      </c>
      <c r="D327" s="1143" t="str">
        <f>IF($M$2=DULIEU!$U318,DULIEU!$E318,"")</f>
        <v/>
      </c>
      <c r="E327" s="1143" t="str">
        <f>IF($M$2=DULIEU!$U318,DULIEU!$O318,"")</f>
        <v/>
      </c>
      <c r="F327" s="1143" t="str">
        <f>IF($M$2=DULIEU!$U318,DULIEU!$W318,"")</f>
        <v/>
      </c>
      <c r="G327" s="1148" t="str">
        <f t="shared" si="13"/>
        <v/>
      </c>
      <c r="H327" s="1143" t="str">
        <f>IF($M$3&amp;'CT154'!$C327&amp;'CT154'!$M$2&amp;'CT154'!H$12=DULIEU!$AU318,DULIEU!$X318,"")</f>
        <v/>
      </c>
      <c r="I327" s="1143" t="str">
        <f>IF($M$3&amp;'CT154'!$C327&amp;'CT154'!$M$2&amp;'CT154'!I$12=DULIEU!$AU318,DULIEU!$X318,"")</f>
        <v/>
      </c>
      <c r="J327" s="1143" t="str">
        <f>IF($M$3&amp;'CT154'!$C327&amp;'CT154'!$M$2&amp;'CT154'!J$12=DULIEU!$AU318,DULIEU!$X318,"")</f>
        <v/>
      </c>
      <c r="K327" s="1143" t="str">
        <f>IF($M$3&amp;'CT154'!$C327&amp;'CT154'!$M$2&amp;'CT154'!K$12=DULIEU!$AU318,DULIEU!$X318,"")</f>
        <v/>
      </c>
      <c r="L327" s="867" t="str">
        <f t="shared" si="14"/>
        <v/>
      </c>
    </row>
    <row r="328" spans="1:12" hidden="1">
      <c r="A328" s="345" t="str">
        <f t="shared" si="12"/>
        <v/>
      </c>
      <c r="B328" s="1143" t="str">
        <f>IF($M$2=DULIEU!$U319,DULIEU!$D319,"")</f>
        <v/>
      </c>
      <c r="C328" s="1143" t="str">
        <f>IF($M$2=DULIEU!$U319,DULIEU!$H319,"")</f>
        <v/>
      </c>
      <c r="D328" s="1143" t="str">
        <f>IF($M$2=DULIEU!$U319,DULIEU!$E319,"")</f>
        <v/>
      </c>
      <c r="E328" s="1143" t="str">
        <f>IF($M$2=DULIEU!$U319,DULIEU!$O319,"")</f>
        <v/>
      </c>
      <c r="F328" s="1143" t="str">
        <f>IF($M$2=DULIEU!$U319,DULIEU!$W319,"")</f>
        <v/>
      </c>
      <c r="G328" s="1148" t="str">
        <f t="shared" si="13"/>
        <v/>
      </c>
      <c r="H328" s="1143" t="str">
        <f>IF($M$3&amp;'CT154'!$C328&amp;'CT154'!$M$2&amp;'CT154'!H$12=DULIEU!$AU319,DULIEU!$X319,"")</f>
        <v/>
      </c>
      <c r="I328" s="1143" t="str">
        <f>IF($M$3&amp;'CT154'!$C328&amp;'CT154'!$M$2&amp;'CT154'!I$12=DULIEU!$AU319,DULIEU!$X319,"")</f>
        <v/>
      </c>
      <c r="J328" s="1143" t="str">
        <f>IF($M$3&amp;'CT154'!$C328&amp;'CT154'!$M$2&amp;'CT154'!J$12=DULIEU!$AU319,DULIEU!$X319,"")</f>
        <v/>
      </c>
      <c r="K328" s="1143" t="str">
        <f>IF($M$3&amp;'CT154'!$C328&amp;'CT154'!$M$2&amp;'CT154'!K$12=DULIEU!$AU319,DULIEU!$X319,"")</f>
        <v/>
      </c>
      <c r="L328" s="867" t="str">
        <f t="shared" si="14"/>
        <v/>
      </c>
    </row>
    <row r="329" spans="1:12" hidden="1">
      <c r="A329" s="345" t="str">
        <f t="shared" si="12"/>
        <v/>
      </c>
      <c r="B329" s="1143" t="str">
        <f>IF($M$2=DULIEU!$U320,DULIEU!$D320,"")</f>
        <v/>
      </c>
      <c r="C329" s="1143" t="str">
        <f>IF($M$2=DULIEU!$U320,DULIEU!$H320,"")</f>
        <v/>
      </c>
      <c r="D329" s="1143" t="str">
        <f>IF($M$2=DULIEU!$U320,DULIEU!$E320,"")</f>
        <v/>
      </c>
      <c r="E329" s="1143" t="str">
        <f>IF($M$2=DULIEU!$U320,DULIEU!$O320,"")</f>
        <v/>
      </c>
      <c r="F329" s="1143" t="str">
        <f>IF($M$2=DULIEU!$U320,DULIEU!$W320,"")</f>
        <v/>
      </c>
      <c r="G329" s="1148" t="str">
        <f t="shared" si="13"/>
        <v/>
      </c>
      <c r="H329" s="1143" t="str">
        <f>IF($M$3&amp;'CT154'!$C329&amp;'CT154'!$M$2&amp;'CT154'!H$12=DULIEU!$AU320,DULIEU!$X320,"")</f>
        <v/>
      </c>
      <c r="I329" s="1143" t="str">
        <f>IF($M$3&amp;'CT154'!$C329&amp;'CT154'!$M$2&amp;'CT154'!I$12=DULIEU!$AU320,DULIEU!$X320,"")</f>
        <v/>
      </c>
      <c r="J329" s="1143" t="str">
        <f>IF($M$3&amp;'CT154'!$C329&amp;'CT154'!$M$2&amp;'CT154'!J$12=DULIEU!$AU320,DULIEU!$X320,"")</f>
        <v/>
      </c>
      <c r="K329" s="1143" t="str">
        <f>IF($M$3&amp;'CT154'!$C329&amp;'CT154'!$M$2&amp;'CT154'!K$12=DULIEU!$AU320,DULIEU!$X320,"")</f>
        <v/>
      </c>
      <c r="L329" s="867" t="str">
        <f t="shared" si="14"/>
        <v/>
      </c>
    </row>
    <row r="330" spans="1:12" hidden="1">
      <c r="A330" s="345" t="str">
        <f t="shared" si="12"/>
        <v/>
      </c>
      <c r="B330" s="1143" t="str">
        <f>IF($M$2=DULIEU!$U321,DULIEU!$D321,"")</f>
        <v/>
      </c>
      <c r="C330" s="1143" t="str">
        <f>IF($M$2=DULIEU!$U321,DULIEU!$H321,"")</f>
        <v/>
      </c>
      <c r="D330" s="1143" t="str">
        <f>IF($M$2=DULIEU!$U321,DULIEU!$E321,"")</f>
        <v/>
      </c>
      <c r="E330" s="1143" t="str">
        <f>IF($M$2=DULIEU!$U321,DULIEU!$O321,"")</f>
        <v/>
      </c>
      <c r="F330" s="1143" t="str">
        <f>IF($M$2=DULIEU!$U321,DULIEU!$W321,"")</f>
        <v/>
      </c>
      <c r="G330" s="1148" t="str">
        <f t="shared" si="13"/>
        <v/>
      </c>
      <c r="H330" s="1143" t="str">
        <f>IF($M$3&amp;'CT154'!$C330&amp;'CT154'!$M$2&amp;'CT154'!H$12=DULIEU!$AU321,DULIEU!$X321,"")</f>
        <v/>
      </c>
      <c r="I330" s="1143" t="str">
        <f>IF($M$3&amp;'CT154'!$C330&amp;'CT154'!$M$2&amp;'CT154'!I$12=DULIEU!$AU321,DULIEU!$X321,"")</f>
        <v/>
      </c>
      <c r="J330" s="1143" t="str">
        <f>IF($M$3&amp;'CT154'!$C330&amp;'CT154'!$M$2&amp;'CT154'!J$12=DULIEU!$AU321,DULIEU!$X321,"")</f>
        <v/>
      </c>
      <c r="K330" s="1143" t="str">
        <f>IF($M$3&amp;'CT154'!$C330&amp;'CT154'!$M$2&amp;'CT154'!K$12=DULIEU!$AU321,DULIEU!$X321,"")</f>
        <v/>
      </c>
      <c r="L330" s="867" t="str">
        <f t="shared" si="14"/>
        <v/>
      </c>
    </row>
    <row r="331" spans="1:12" hidden="1">
      <c r="A331" s="345" t="str">
        <f t="shared" si="12"/>
        <v/>
      </c>
      <c r="B331" s="1143" t="str">
        <f>IF($M$2=DULIEU!$U322,DULIEU!$D322,"")</f>
        <v/>
      </c>
      <c r="C331" s="1143" t="str">
        <f>IF($M$2=DULIEU!$U322,DULIEU!$H322,"")</f>
        <v/>
      </c>
      <c r="D331" s="1143" t="str">
        <f>IF($M$2=DULIEU!$U322,DULIEU!$E322,"")</f>
        <v/>
      </c>
      <c r="E331" s="1143" t="str">
        <f>IF($M$2=DULIEU!$U322,DULIEU!$O322,"")</f>
        <v/>
      </c>
      <c r="F331" s="1143" t="str">
        <f>IF($M$2=DULIEU!$U322,DULIEU!$W322,"")</f>
        <v/>
      </c>
      <c r="G331" s="1148" t="str">
        <f t="shared" si="13"/>
        <v/>
      </c>
      <c r="H331" s="1143" t="str">
        <f>IF($M$3&amp;'CT154'!$C331&amp;'CT154'!$M$2&amp;'CT154'!H$12=DULIEU!$AU322,DULIEU!$X322,"")</f>
        <v/>
      </c>
      <c r="I331" s="1143" t="str">
        <f>IF($M$3&amp;'CT154'!$C331&amp;'CT154'!$M$2&amp;'CT154'!I$12=DULIEU!$AU322,DULIEU!$X322,"")</f>
        <v/>
      </c>
      <c r="J331" s="1143" t="str">
        <f>IF($M$3&amp;'CT154'!$C331&amp;'CT154'!$M$2&amp;'CT154'!J$12=DULIEU!$AU322,DULIEU!$X322,"")</f>
        <v/>
      </c>
      <c r="K331" s="1143" t="str">
        <f>IF($M$3&amp;'CT154'!$C331&amp;'CT154'!$M$2&amp;'CT154'!K$12=DULIEU!$AU322,DULIEU!$X322,"")</f>
        <v/>
      </c>
      <c r="L331" s="867" t="str">
        <f t="shared" si="14"/>
        <v/>
      </c>
    </row>
    <row r="332" spans="1:12" hidden="1">
      <c r="A332" s="345" t="str">
        <f t="shared" si="12"/>
        <v/>
      </c>
      <c r="B332" s="1143" t="str">
        <f>IF($M$2=DULIEU!$U323,DULIEU!$D323,"")</f>
        <v/>
      </c>
      <c r="C332" s="1143" t="str">
        <f>IF($M$2=DULIEU!$U323,DULIEU!$H323,"")</f>
        <v/>
      </c>
      <c r="D332" s="1143" t="str">
        <f>IF($M$2=DULIEU!$U323,DULIEU!$E323,"")</f>
        <v/>
      </c>
      <c r="E332" s="1143" t="str">
        <f>IF($M$2=DULIEU!$U323,DULIEU!$O323,"")</f>
        <v/>
      </c>
      <c r="F332" s="1143" t="str">
        <f>IF($M$2=DULIEU!$U323,DULIEU!$W323,"")</f>
        <v/>
      </c>
      <c r="G332" s="1148" t="str">
        <f t="shared" si="13"/>
        <v/>
      </c>
      <c r="H332" s="1143" t="str">
        <f>IF($M$3&amp;'CT154'!$C332&amp;'CT154'!$M$2&amp;'CT154'!H$12=DULIEU!$AU323,DULIEU!$X323,"")</f>
        <v/>
      </c>
      <c r="I332" s="1143" t="str">
        <f>IF($M$3&amp;'CT154'!$C332&amp;'CT154'!$M$2&amp;'CT154'!I$12=DULIEU!$AU323,DULIEU!$X323,"")</f>
        <v/>
      </c>
      <c r="J332" s="1143" t="str">
        <f>IF($M$3&amp;'CT154'!$C332&amp;'CT154'!$M$2&amp;'CT154'!J$12=DULIEU!$AU323,DULIEU!$X323,"")</f>
        <v/>
      </c>
      <c r="K332" s="1143" t="str">
        <f>IF($M$3&amp;'CT154'!$C332&amp;'CT154'!$M$2&amp;'CT154'!K$12=DULIEU!$AU323,DULIEU!$X323,"")</f>
        <v/>
      </c>
      <c r="L332" s="867" t="str">
        <f t="shared" si="14"/>
        <v/>
      </c>
    </row>
    <row r="333" spans="1:12" hidden="1">
      <c r="A333" s="345" t="str">
        <f t="shared" si="12"/>
        <v/>
      </c>
      <c r="B333" s="1143" t="str">
        <f>IF($M$2=DULIEU!$U324,DULIEU!$D324,"")</f>
        <v/>
      </c>
      <c r="C333" s="1143" t="str">
        <f>IF($M$2=DULIEU!$U324,DULIEU!$H324,"")</f>
        <v/>
      </c>
      <c r="D333" s="1143" t="str">
        <f>IF($M$2=DULIEU!$U324,DULIEU!$E324,"")</f>
        <v/>
      </c>
      <c r="E333" s="1143" t="str">
        <f>IF($M$2=DULIEU!$U324,DULIEU!$O324,"")</f>
        <v/>
      </c>
      <c r="F333" s="1143" t="str">
        <f>IF($M$2=DULIEU!$U324,DULIEU!$W324,"")</f>
        <v/>
      </c>
      <c r="G333" s="1148" t="str">
        <f t="shared" si="13"/>
        <v/>
      </c>
      <c r="H333" s="1143" t="str">
        <f>IF($M$3&amp;'CT154'!$C333&amp;'CT154'!$M$2&amp;'CT154'!H$12=DULIEU!$AU324,DULIEU!$X324,"")</f>
        <v/>
      </c>
      <c r="I333" s="1143" t="str">
        <f>IF($M$3&amp;'CT154'!$C333&amp;'CT154'!$M$2&amp;'CT154'!I$12=DULIEU!$AU324,DULIEU!$X324,"")</f>
        <v/>
      </c>
      <c r="J333" s="1143" t="str">
        <f>IF($M$3&amp;'CT154'!$C333&amp;'CT154'!$M$2&amp;'CT154'!J$12=DULIEU!$AU324,DULIEU!$X324,"")</f>
        <v/>
      </c>
      <c r="K333" s="1143" t="str">
        <f>IF($M$3&amp;'CT154'!$C333&amp;'CT154'!$M$2&amp;'CT154'!K$12=DULIEU!$AU324,DULIEU!$X324,"")</f>
        <v/>
      </c>
      <c r="L333" s="867" t="str">
        <f t="shared" si="14"/>
        <v/>
      </c>
    </row>
    <row r="334" spans="1:12" hidden="1">
      <c r="A334" s="345" t="str">
        <f t="shared" si="12"/>
        <v/>
      </c>
      <c r="B334" s="1143" t="str">
        <f>IF($M$2=DULIEU!$U325,DULIEU!$D325,"")</f>
        <v/>
      </c>
      <c r="C334" s="1143" t="str">
        <f>IF($M$2=DULIEU!$U325,DULIEU!$H325,"")</f>
        <v/>
      </c>
      <c r="D334" s="1143" t="str">
        <f>IF($M$2=DULIEU!$U325,DULIEU!$E325,"")</f>
        <v/>
      </c>
      <c r="E334" s="1143" t="str">
        <f>IF($M$2=DULIEU!$U325,DULIEU!$O325,"")</f>
        <v/>
      </c>
      <c r="F334" s="1143" t="str">
        <f>IF($M$2=DULIEU!$U325,DULIEU!$W325,"")</f>
        <v/>
      </c>
      <c r="G334" s="1148" t="str">
        <f t="shared" si="13"/>
        <v/>
      </c>
      <c r="H334" s="1143" t="str">
        <f>IF($M$3&amp;'CT154'!$C334&amp;'CT154'!$M$2&amp;'CT154'!H$12=DULIEU!$AU325,DULIEU!$X325,"")</f>
        <v/>
      </c>
      <c r="I334" s="1143" t="str">
        <f>IF($M$3&amp;'CT154'!$C334&amp;'CT154'!$M$2&amp;'CT154'!I$12=DULIEU!$AU325,DULIEU!$X325,"")</f>
        <v/>
      </c>
      <c r="J334" s="1143" t="str">
        <f>IF($M$3&amp;'CT154'!$C334&amp;'CT154'!$M$2&amp;'CT154'!J$12=DULIEU!$AU325,DULIEU!$X325,"")</f>
        <v/>
      </c>
      <c r="K334" s="1143" t="str">
        <f>IF($M$3&amp;'CT154'!$C334&amp;'CT154'!$M$2&amp;'CT154'!K$12=DULIEU!$AU325,DULIEU!$X325,"")</f>
        <v/>
      </c>
      <c r="L334" s="867" t="str">
        <f t="shared" si="14"/>
        <v/>
      </c>
    </row>
    <row r="335" spans="1:12" hidden="1">
      <c r="A335" s="345" t="str">
        <f t="shared" si="12"/>
        <v/>
      </c>
      <c r="B335" s="1143" t="str">
        <f>IF($M$2=DULIEU!$U326,DULIEU!$D326,"")</f>
        <v/>
      </c>
      <c r="C335" s="1143" t="str">
        <f>IF($M$2=DULIEU!$U326,DULIEU!$H326,"")</f>
        <v/>
      </c>
      <c r="D335" s="1143" t="str">
        <f>IF($M$2=DULIEU!$U326,DULIEU!$E326,"")</f>
        <v/>
      </c>
      <c r="E335" s="1143" t="str">
        <f>IF($M$2=DULIEU!$U326,DULIEU!$O326,"")</f>
        <v/>
      </c>
      <c r="F335" s="1143" t="str">
        <f>IF($M$2=DULIEU!$U326,DULIEU!$W326,"")</f>
        <v/>
      </c>
      <c r="G335" s="1148" t="str">
        <f t="shared" si="13"/>
        <v/>
      </c>
      <c r="H335" s="1143" t="str">
        <f>IF($M$3&amp;'CT154'!$C335&amp;'CT154'!$M$2&amp;'CT154'!H$12=DULIEU!$AU326,DULIEU!$X326,"")</f>
        <v/>
      </c>
      <c r="I335" s="1143" t="str">
        <f>IF($M$3&amp;'CT154'!$C335&amp;'CT154'!$M$2&amp;'CT154'!I$12=DULIEU!$AU326,DULIEU!$X326,"")</f>
        <v/>
      </c>
      <c r="J335" s="1143" t="str">
        <f>IF($M$3&amp;'CT154'!$C335&amp;'CT154'!$M$2&amp;'CT154'!J$12=DULIEU!$AU326,DULIEU!$X326,"")</f>
        <v/>
      </c>
      <c r="K335" s="1143" t="str">
        <f>IF($M$3&amp;'CT154'!$C335&amp;'CT154'!$M$2&amp;'CT154'!K$12=DULIEU!$AU326,DULIEU!$X326,"")</f>
        <v/>
      </c>
      <c r="L335" s="867" t="str">
        <f t="shared" si="14"/>
        <v/>
      </c>
    </row>
    <row r="336" spans="1:12" hidden="1">
      <c r="A336" s="345" t="str">
        <f t="shared" si="12"/>
        <v/>
      </c>
      <c r="B336" s="1143" t="str">
        <f>IF($M$2=DULIEU!$U327,DULIEU!$D327,"")</f>
        <v/>
      </c>
      <c r="C336" s="1143" t="str">
        <f>IF($M$2=DULIEU!$U327,DULIEU!$H327,"")</f>
        <v/>
      </c>
      <c r="D336" s="1143" t="str">
        <f>IF($M$2=DULIEU!$U327,DULIEU!$E327,"")</f>
        <v/>
      </c>
      <c r="E336" s="1143" t="str">
        <f>IF($M$2=DULIEU!$U327,DULIEU!$O327,"")</f>
        <v/>
      </c>
      <c r="F336" s="1143" t="str">
        <f>IF($M$2=DULIEU!$U327,DULIEU!$W327,"")</f>
        <v/>
      </c>
      <c r="G336" s="1148" t="str">
        <f t="shared" si="13"/>
        <v/>
      </c>
      <c r="H336" s="1143" t="str">
        <f>IF($M$3&amp;'CT154'!$C336&amp;'CT154'!$M$2&amp;'CT154'!H$12=DULIEU!$AU327,DULIEU!$X327,"")</f>
        <v/>
      </c>
      <c r="I336" s="1143" t="str">
        <f>IF($M$3&amp;'CT154'!$C336&amp;'CT154'!$M$2&amp;'CT154'!I$12=DULIEU!$AU327,DULIEU!$X327,"")</f>
        <v/>
      </c>
      <c r="J336" s="1143" t="str">
        <f>IF($M$3&amp;'CT154'!$C336&amp;'CT154'!$M$2&amp;'CT154'!J$12=DULIEU!$AU327,DULIEU!$X327,"")</f>
        <v/>
      </c>
      <c r="K336" s="1143" t="str">
        <f>IF($M$3&amp;'CT154'!$C336&amp;'CT154'!$M$2&amp;'CT154'!K$12=DULIEU!$AU327,DULIEU!$X327,"")</f>
        <v/>
      </c>
      <c r="L336" s="867" t="str">
        <f t="shared" si="14"/>
        <v/>
      </c>
    </row>
    <row r="337" spans="1:12" hidden="1">
      <c r="A337" s="345" t="str">
        <f t="shared" ref="A337:A400" si="15">IF($B337&lt;&gt;"",MONTH($B337),"")</f>
        <v/>
      </c>
      <c r="B337" s="1143" t="str">
        <f>IF($M$2=DULIEU!$U328,DULIEU!$D328,"")</f>
        <v/>
      </c>
      <c r="C337" s="1143" t="str">
        <f>IF($M$2=DULIEU!$U328,DULIEU!$H328,"")</f>
        <v/>
      </c>
      <c r="D337" s="1143" t="str">
        <f>IF($M$2=DULIEU!$U328,DULIEU!$E328,"")</f>
        <v/>
      </c>
      <c r="E337" s="1143" t="str">
        <f>IF($M$2=DULIEU!$U328,DULIEU!$O328,"")</f>
        <v/>
      </c>
      <c r="F337" s="1143" t="str">
        <f>IF($M$2=DULIEU!$U328,DULIEU!$W328,"")</f>
        <v/>
      </c>
      <c r="G337" s="1148" t="str">
        <f t="shared" ref="G337:G400" si="16">IF(AND($H337="",$I337="",$J337="",$K337=""),"",SUM(H337:K337))</f>
        <v/>
      </c>
      <c r="H337" s="1143" t="str">
        <f>IF($M$3&amp;'CT154'!$C337&amp;'CT154'!$M$2&amp;'CT154'!H$12=DULIEU!$AU328,DULIEU!$X328,"")</f>
        <v/>
      </c>
      <c r="I337" s="1143" t="str">
        <f>IF($M$3&amp;'CT154'!$C337&amp;'CT154'!$M$2&amp;'CT154'!I$12=DULIEU!$AU328,DULIEU!$X328,"")</f>
        <v/>
      </c>
      <c r="J337" s="1143" t="str">
        <f>IF($M$3&amp;'CT154'!$C337&amp;'CT154'!$M$2&amp;'CT154'!J$12=DULIEU!$AU328,DULIEU!$X328,"")</f>
        <v/>
      </c>
      <c r="K337" s="1143" t="str">
        <f>IF($M$3&amp;'CT154'!$C337&amp;'CT154'!$M$2&amp;'CT154'!K$12=DULIEU!$AU328,DULIEU!$X328,"")</f>
        <v/>
      </c>
      <c r="L337" s="867" t="str">
        <f t="shared" ref="L337:L400" si="17">IF($G337="","","x")</f>
        <v/>
      </c>
    </row>
    <row r="338" spans="1:12" hidden="1">
      <c r="A338" s="345" t="str">
        <f t="shared" si="15"/>
        <v/>
      </c>
      <c r="B338" s="1143" t="str">
        <f>IF($M$2=DULIEU!$U329,DULIEU!$D329,"")</f>
        <v/>
      </c>
      <c r="C338" s="1143" t="str">
        <f>IF($M$2=DULIEU!$U329,DULIEU!$H329,"")</f>
        <v/>
      </c>
      <c r="D338" s="1143" t="str">
        <f>IF($M$2=DULIEU!$U329,DULIEU!$E329,"")</f>
        <v/>
      </c>
      <c r="E338" s="1143" t="str">
        <f>IF($M$2=DULIEU!$U329,DULIEU!$O329,"")</f>
        <v/>
      </c>
      <c r="F338" s="1143" t="str">
        <f>IF($M$2=DULIEU!$U329,DULIEU!$W329,"")</f>
        <v/>
      </c>
      <c r="G338" s="1148" t="str">
        <f t="shared" si="16"/>
        <v/>
      </c>
      <c r="H338" s="1143" t="str">
        <f>IF($M$3&amp;'CT154'!$C338&amp;'CT154'!$M$2&amp;'CT154'!H$12=DULIEU!$AU329,DULIEU!$X329,"")</f>
        <v/>
      </c>
      <c r="I338" s="1143" t="str">
        <f>IF($M$3&amp;'CT154'!$C338&amp;'CT154'!$M$2&amp;'CT154'!I$12=DULIEU!$AU329,DULIEU!$X329,"")</f>
        <v/>
      </c>
      <c r="J338" s="1143" t="str">
        <f>IF($M$3&amp;'CT154'!$C338&amp;'CT154'!$M$2&amp;'CT154'!J$12=DULIEU!$AU329,DULIEU!$X329,"")</f>
        <v/>
      </c>
      <c r="K338" s="1143" t="str">
        <f>IF($M$3&amp;'CT154'!$C338&amp;'CT154'!$M$2&amp;'CT154'!K$12=DULIEU!$AU329,DULIEU!$X329,"")</f>
        <v/>
      </c>
      <c r="L338" s="867" t="str">
        <f t="shared" si="17"/>
        <v/>
      </c>
    </row>
    <row r="339" spans="1:12" hidden="1">
      <c r="A339" s="345" t="str">
        <f t="shared" si="15"/>
        <v/>
      </c>
      <c r="B339" s="1143" t="str">
        <f>IF($M$2=DULIEU!$U330,DULIEU!$D330,"")</f>
        <v/>
      </c>
      <c r="C339" s="1143" t="str">
        <f>IF($M$2=DULIEU!$U330,DULIEU!$H330,"")</f>
        <v/>
      </c>
      <c r="D339" s="1143" t="str">
        <f>IF($M$2=DULIEU!$U330,DULIEU!$E330,"")</f>
        <v/>
      </c>
      <c r="E339" s="1143" t="str">
        <f>IF($M$2=DULIEU!$U330,DULIEU!$O330,"")</f>
        <v/>
      </c>
      <c r="F339" s="1143" t="str">
        <f>IF($M$2=DULIEU!$U330,DULIEU!$W330,"")</f>
        <v/>
      </c>
      <c r="G339" s="1148" t="str">
        <f t="shared" si="16"/>
        <v/>
      </c>
      <c r="H339" s="1143" t="str">
        <f>IF($M$3&amp;'CT154'!$C339&amp;'CT154'!$M$2&amp;'CT154'!H$12=DULIEU!$AU330,DULIEU!$X330,"")</f>
        <v/>
      </c>
      <c r="I339" s="1143" t="str">
        <f>IF($M$3&amp;'CT154'!$C339&amp;'CT154'!$M$2&amp;'CT154'!I$12=DULIEU!$AU330,DULIEU!$X330,"")</f>
        <v/>
      </c>
      <c r="J339" s="1143" t="str">
        <f>IF($M$3&amp;'CT154'!$C339&amp;'CT154'!$M$2&amp;'CT154'!J$12=DULIEU!$AU330,DULIEU!$X330,"")</f>
        <v/>
      </c>
      <c r="K339" s="1143" t="str">
        <f>IF($M$3&amp;'CT154'!$C339&amp;'CT154'!$M$2&amp;'CT154'!K$12=DULIEU!$AU330,DULIEU!$X330,"")</f>
        <v/>
      </c>
      <c r="L339" s="867" t="str">
        <f t="shared" si="17"/>
        <v/>
      </c>
    </row>
    <row r="340" spans="1:12" hidden="1">
      <c r="A340" s="345" t="str">
        <f t="shared" si="15"/>
        <v/>
      </c>
      <c r="B340" s="1143" t="str">
        <f>IF($M$2=DULIEU!$U331,DULIEU!$D331,"")</f>
        <v/>
      </c>
      <c r="C340" s="1143" t="str">
        <f>IF($M$2=DULIEU!$U331,DULIEU!$H331,"")</f>
        <v/>
      </c>
      <c r="D340" s="1143" t="str">
        <f>IF($M$2=DULIEU!$U331,DULIEU!$E331,"")</f>
        <v/>
      </c>
      <c r="E340" s="1143" t="str">
        <f>IF($M$2=DULIEU!$U331,DULIEU!$O331,"")</f>
        <v/>
      </c>
      <c r="F340" s="1143" t="str">
        <f>IF($M$2=DULIEU!$U331,DULIEU!$W331,"")</f>
        <v/>
      </c>
      <c r="G340" s="1148" t="str">
        <f t="shared" si="16"/>
        <v/>
      </c>
      <c r="H340" s="1143" t="str">
        <f>IF($M$3&amp;'CT154'!$C340&amp;'CT154'!$M$2&amp;'CT154'!H$12=DULIEU!$AU331,DULIEU!$X331,"")</f>
        <v/>
      </c>
      <c r="I340" s="1143" t="str">
        <f>IF($M$3&amp;'CT154'!$C340&amp;'CT154'!$M$2&amp;'CT154'!I$12=DULIEU!$AU331,DULIEU!$X331,"")</f>
        <v/>
      </c>
      <c r="J340" s="1143" t="str">
        <f>IF($M$3&amp;'CT154'!$C340&amp;'CT154'!$M$2&amp;'CT154'!J$12=DULIEU!$AU331,DULIEU!$X331,"")</f>
        <v/>
      </c>
      <c r="K340" s="1143" t="str">
        <f>IF($M$3&amp;'CT154'!$C340&amp;'CT154'!$M$2&amp;'CT154'!K$12=DULIEU!$AU331,DULIEU!$X331,"")</f>
        <v/>
      </c>
      <c r="L340" s="867" t="str">
        <f t="shared" si="17"/>
        <v/>
      </c>
    </row>
    <row r="341" spans="1:12" hidden="1">
      <c r="A341" s="345" t="str">
        <f t="shared" si="15"/>
        <v/>
      </c>
      <c r="B341" s="1143" t="str">
        <f>IF($M$2=DULIEU!$U332,DULIEU!$D332,"")</f>
        <v/>
      </c>
      <c r="C341" s="1143" t="str">
        <f>IF($M$2=DULIEU!$U332,DULIEU!$H332,"")</f>
        <v/>
      </c>
      <c r="D341" s="1143" t="str">
        <f>IF($M$2=DULIEU!$U332,DULIEU!$E332,"")</f>
        <v/>
      </c>
      <c r="E341" s="1143" t="str">
        <f>IF($M$2=DULIEU!$U332,DULIEU!$O332,"")</f>
        <v/>
      </c>
      <c r="F341" s="1143" t="str">
        <f>IF($M$2=DULIEU!$U332,DULIEU!$W332,"")</f>
        <v/>
      </c>
      <c r="G341" s="1148" t="str">
        <f t="shared" si="16"/>
        <v/>
      </c>
      <c r="H341" s="1143" t="str">
        <f>IF($M$3&amp;'CT154'!$C341&amp;'CT154'!$M$2&amp;'CT154'!H$12=DULIEU!$AU332,DULIEU!$X332,"")</f>
        <v/>
      </c>
      <c r="I341" s="1143" t="str">
        <f>IF($M$3&amp;'CT154'!$C341&amp;'CT154'!$M$2&amp;'CT154'!I$12=DULIEU!$AU332,DULIEU!$X332,"")</f>
        <v/>
      </c>
      <c r="J341" s="1143" t="str">
        <f>IF($M$3&amp;'CT154'!$C341&amp;'CT154'!$M$2&amp;'CT154'!J$12=DULIEU!$AU332,DULIEU!$X332,"")</f>
        <v/>
      </c>
      <c r="K341" s="1143" t="str">
        <f>IF($M$3&amp;'CT154'!$C341&amp;'CT154'!$M$2&amp;'CT154'!K$12=DULIEU!$AU332,DULIEU!$X332,"")</f>
        <v/>
      </c>
      <c r="L341" s="867" t="str">
        <f t="shared" si="17"/>
        <v/>
      </c>
    </row>
    <row r="342" spans="1:12" hidden="1">
      <c r="A342" s="345" t="str">
        <f t="shared" si="15"/>
        <v/>
      </c>
      <c r="B342" s="1143" t="str">
        <f>IF($M$2=DULIEU!$U333,DULIEU!$D333,"")</f>
        <v/>
      </c>
      <c r="C342" s="1143" t="str">
        <f>IF($M$2=DULIEU!$U333,DULIEU!$H333,"")</f>
        <v/>
      </c>
      <c r="D342" s="1143" t="str">
        <f>IF($M$2=DULIEU!$U333,DULIEU!$E333,"")</f>
        <v/>
      </c>
      <c r="E342" s="1143" t="str">
        <f>IF($M$2=DULIEU!$U333,DULIEU!$O333,"")</f>
        <v/>
      </c>
      <c r="F342" s="1143" t="str">
        <f>IF($M$2=DULIEU!$U333,DULIEU!$W333,"")</f>
        <v/>
      </c>
      <c r="G342" s="1148" t="str">
        <f t="shared" si="16"/>
        <v/>
      </c>
      <c r="H342" s="1143" t="str">
        <f>IF($M$3&amp;'CT154'!$C342&amp;'CT154'!$M$2&amp;'CT154'!H$12=DULIEU!$AU333,DULIEU!$X333,"")</f>
        <v/>
      </c>
      <c r="I342" s="1143" t="str">
        <f>IF($M$3&amp;'CT154'!$C342&amp;'CT154'!$M$2&amp;'CT154'!I$12=DULIEU!$AU333,DULIEU!$X333,"")</f>
        <v/>
      </c>
      <c r="J342" s="1143" t="str">
        <f>IF($M$3&amp;'CT154'!$C342&amp;'CT154'!$M$2&amp;'CT154'!J$12=DULIEU!$AU333,DULIEU!$X333,"")</f>
        <v/>
      </c>
      <c r="K342" s="1143" t="str">
        <f>IF($M$3&amp;'CT154'!$C342&amp;'CT154'!$M$2&amp;'CT154'!K$12=DULIEU!$AU333,DULIEU!$X333,"")</f>
        <v/>
      </c>
      <c r="L342" s="867" t="str">
        <f t="shared" si="17"/>
        <v/>
      </c>
    </row>
    <row r="343" spans="1:12" hidden="1">
      <c r="A343" s="345" t="str">
        <f t="shared" si="15"/>
        <v/>
      </c>
      <c r="B343" s="1143" t="str">
        <f>IF($M$2=DULIEU!$U334,DULIEU!$D334,"")</f>
        <v/>
      </c>
      <c r="C343" s="1143" t="str">
        <f>IF($M$2=DULIEU!$U334,DULIEU!$H334,"")</f>
        <v/>
      </c>
      <c r="D343" s="1143" t="str">
        <f>IF($M$2=DULIEU!$U334,DULIEU!$E334,"")</f>
        <v/>
      </c>
      <c r="E343" s="1143" t="str">
        <f>IF($M$2=DULIEU!$U334,DULIEU!$O334,"")</f>
        <v/>
      </c>
      <c r="F343" s="1143" t="str">
        <f>IF($M$2=DULIEU!$U334,DULIEU!$W334,"")</f>
        <v/>
      </c>
      <c r="G343" s="1148" t="str">
        <f t="shared" si="16"/>
        <v/>
      </c>
      <c r="H343" s="1143" t="str">
        <f>IF($M$3&amp;'CT154'!$C343&amp;'CT154'!$M$2&amp;'CT154'!H$12=DULIEU!$AU334,DULIEU!$X334,"")</f>
        <v/>
      </c>
      <c r="I343" s="1143" t="str">
        <f>IF($M$3&amp;'CT154'!$C343&amp;'CT154'!$M$2&amp;'CT154'!I$12=DULIEU!$AU334,DULIEU!$X334,"")</f>
        <v/>
      </c>
      <c r="J343" s="1143" t="str">
        <f>IF($M$3&amp;'CT154'!$C343&amp;'CT154'!$M$2&amp;'CT154'!J$12=DULIEU!$AU334,DULIEU!$X334,"")</f>
        <v/>
      </c>
      <c r="K343" s="1143" t="str">
        <f>IF($M$3&amp;'CT154'!$C343&amp;'CT154'!$M$2&amp;'CT154'!K$12=DULIEU!$AU334,DULIEU!$X334,"")</f>
        <v/>
      </c>
      <c r="L343" s="867" t="str">
        <f t="shared" si="17"/>
        <v/>
      </c>
    </row>
    <row r="344" spans="1:12" hidden="1">
      <c r="A344" s="345" t="str">
        <f t="shared" si="15"/>
        <v/>
      </c>
      <c r="B344" s="1143" t="str">
        <f>IF($M$2=DULIEU!$U335,DULIEU!$D335,"")</f>
        <v/>
      </c>
      <c r="C344" s="1143" t="str">
        <f>IF($M$2=DULIEU!$U335,DULIEU!$H335,"")</f>
        <v/>
      </c>
      <c r="D344" s="1143" t="str">
        <f>IF($M$2=DULIEU!$U335,DULIEU!$E335,"")</f>
        <v/>
      </c>
      <c r="E344" s="1143" t="str">
        <f>IF($M$2=DULIEU!$U335,DULIEU!$O335,"")</f>
        <v/>
      </c>
      <c r="F344" s="1143" t="str">
        <f>IF($M$2=DULIEU!$U335,DULIEU!$W335,"")</f>
        <v/>
      </c>
      <c r="G344" s="1148" t="str">
        <f t="shared" si="16"/>
        <v/>
      </c>
      <c r="H344" s="1143" t="str">
        <f>IF($M$3&amp;'CT154'!$C344&amp;'CT154'!$M$2&amp;'CT154'!H$12=DULIEU!$AU335,DULIEU!$X335,"")</f>
        <v/>
      </c>
      <c r="I344" s="1143" t="str">
        <f>IF($M$3&amp;'CT154'!$C344&amp;'CT154'!$M$2&amp;'CT154'!I$12=DULIEU!$AU335,DULIEU!$X335,"")</f>
        <v/>
      </c>
      <c r="J344" s="1143" t="str">
        <f>IF($M$3&amp;'CT154'!$C344&amp;'CT154'!$M$2&amp;'CT154'!J$12=DULIEU!$AU335,DULIEU!$X335,"")</f>
        <v/>
      </c>
      <c r="K344" s="1143" t="str">
        <f>IF($M$3&amp;'CT154'!$C344&amp;'CT154'!$M$2&amp;'CT154'!K$12=DULIEU!$AU335,DULIEU!$X335,"")</f>
        <v/>
      </c>
      <c r="L344" s="867" t="str">
        <f t="shared" si="17"/>
        <v/>
      </c>
    </row>
    <row r="345" spans="1:12" hidden="1">
      <c r="A345" s="345" t="str">
        <f t="shared" si="15"/>
        <v/>
      </c>
      <c r="B345" s="1143" t="str">
        <f>IF($M$2=DULIEU!$U336,DULIEU!$D336,"")</f>
        <v/>
      </c>
      <c r="C345" s="1143" t="str">
        <f>IF($M$2=DULIEU!$U336,DULIEU!$H336,"")</f>
        <v/>
      </c>
      <c r="D345" s="1143" t="str">
        <f>IF($M$2=DULIEU!$U336,DULIEU!$E336,"")</f>
        <v/>
      </c>
      <c r="E345" s="1143" t="str">
        <f>IF($M$2=DULIEU!$U336,DULIEU!$O336,"")</f>
        <v/>
      </c>
      <c r="F345" s="1143" t="str">
        <f>IF($M$2=DULIEU!$U336,DULIEU!$W336,"")</f>
        <v/>
      </c>
      <c r="G345" s="1148" t="str">
        <f t="shared" si="16"/>
        <v/>
      </c>
      <c r="H345" s="1143" t="str">
        <f>IF($M$3&amp;'CT154'!$C345&amp;'CT154'!$M$2&amp;'CT154'!H$12=DULIEU!$AU336,DULIEU!$X336,"")</f>
        <v/>
      </c>
      <c r="I345" s="1143" t="str">
        <f>IF($M$3&amp;'CT154'!$C345&amp;'CT154'!$M$2&amp;'CT154'!I$12=DULIEU!$AU336,DULIEU!$X336,"")</f>
        <v/>
      </c>
      <c r="J345" s="1143" t="str">
        <f>IF($M$3&amp;'CT154'!$C345&amp;'CT154'!$M$2&amp;'CT154'!J$12=DULIEU!$AU336,DULIEU!$X336,"")</f>
        <v/>
      </c>
      <c r="K345" s="1143" t="str">
        <f>IF($M$3&amp;'CT154'!$C345&amp;'CT154'!$M$2&amp;'CT154'!K$12=DULIEU!$AU336,DULIEU!$X336,"")</f>
        <v/>
      </c>
      <c r="L345" s="867" t="str">
        <f t="shared" si="17"/>
        <v/>
      </c>
    </row>
    <row r="346" spans="1:12" hidden="1">
      <c r="A346" s="345" t="str">
        <f t="shared" si="15"/>
        <v/>
      </c>
      <c r="B346" s="1143" t="str">
        <f>IF($M$2=DULIEU!$U337,DULIEU!$D337,"")</f>
        <v/>
      </c>
      <c r="C346" s="1143" t="str">
        <f>IF($M$2=DULIEU!$U337,DULIEU!$H337,"")</f>
        <v/>
      </c>
      <c r="D346" s="1143" t="str">
        <f>IF($M$2=DULIEU!$U337,DULIEU!$E337,"")</f>
        <v/>
      </c>
      <c r="E346" s="1143" t="str">
        <f>IF($M$2=DULIEU!$U337,DULIEU!$O337,"")</f>
        <v/>
      </c>
      <c r="F346" s="1143" t="str">
        <f>IF($M$2=DULIEU!$U337,DULIEU!$W337,"")</f>
        <v/>
      </c>
      <c r="G346" s="1148" t="str">
        <f t="shared" si="16"/>
        <v/>
      </c>
      <c r="H346" s="1143" t="str">
        <f>IF($M$3&amp;'CT154'!$C346&amp;'CT154'!$M$2&amp;'CT154'!H$12=DULIEU!$AU337,DULIEU!$X337,"")</f>
        <v/>
      </c>
      <c r="I346" s="1143" t="str">
        <f>IF($M$3&amp;'CT154'!$C346&amp;'CT154'!$M$2&amp;'CT154'!I$12=DULIEU!$AU337,DULIEU!$X337,"")</f>
        <v/>
      </c>
      <c r="J346" s="1143" t="str">
        <f>IF($M$3&amp;'CT154'!$C346&amp;'CT154'!$M$2&amp;'CT154'!J$12=DULIEU!$AU337,DULIEU!$X337,"")</f>
        <v/>
      </c>
      <c r="K346" s="1143" t="str">
        <f>IF($M$3&amp;'CT154'!$C346&amp;'CT154'!$M$2&amp;'CT154'!K$12=DULIEU!$AU337,DULIEU!$X337,"")</f>
        <v/>
      </c>
      <c r="L346" s="867" t="str">
        <f t="shared" si="17"/>
        <v/>
      </c>
    </row>
    <row r="347" spans="1:12" hidden="1">
      <c r="A347" s="345" t="str">
        <f t="shared" si="15"/>
        <v/>
      </c>
      <c r="B347" s="1143" t="str">
        <f>IF($M$2=DULIEU!$U338,DULIEU!$D338,"")</f>
        <v/>
      </c>
      <c r="C347" s="1143" t="str">
        <f>IF($M$2=DULIEU!$U338,DULIEU!$H338,"")</f>
        <v/>
      </c>
      <c r="D347" s="1143" t="str">
        <f>IF($M$2=DULIEU!$U338,DULIEU!$E338,"")</f>
        <v/>
      </c>
      <c r="E347" s="1143" t="str">
        <f>IF($M$2=DULIEU!$U338,DULIEU!$O338,"")</f>
        <v/>
      </c>
      <c r="F347" s="1143" t="str">
        <f>IF($M$2=DULIEU!$U338,DULIEU!$W338,"")</f>
        <v/>
      </c>
      <c r="G347" s="1148" t="str">
        <f t="shared" si="16"/>
        <v/>
      </c>
      <c r="H347" s="1143" t="str">
        <f>IF($M$3&amp;'CT154'!$C347&amp;'CT154'!$M$2&amp;'CT154'!H$12=DULIEU!$AU338,DULIEU!$X338,"")</f>
        <v/>
      </c>
      <c r="I347" s="1143" t="str">
        <f>IF($M$3&amp;'CT154'!$C347&amp;'CT154'!$M$2&amp;'CT154'!I$12=DULIEU!$AU338,DULIEU!$X338,"")</f>
        <v/>
      </c>
      <c r="J347" s="1143" t="str">
        <f>IF($M$3&amp;'CT154'!$C347&amp;'CT154'!$M$2&amp;'CT154'!J$12=DULIEU!$AU338,DULIEU!$X338,"")</f>
        <v/>
      </c>
      <c r="K347" s="1143" t="str">
        <f>IF($M$3&amp;'CT154'!$C347&amp;'CT154'!$M$2&amp;'CT154'!K$12=DULIEU!$AU338,DULIEU!$X338,"")</f>
        <v/>
      </c>
      <c r="L347" s="867" t="str">
        <f t="shared" si="17"/>
        <v/>
      </c>
    </row>
    <row r="348" spans="1:12" hidden="1">
      <c r="A348" s="345" t="str">
        <f t="shared" si="15"/>
        <v/>
      </c>
      <c r="B348" s="1143" t="str">
        <f>IF($M$2=DULIEU!$U339,DULIEU!$D339,"")</f>
        <v/>
      </c>
      <c r="C348" s="1143" t="str">
        <f>IF($M$2=DULIEU!$U339,DULIEU!$H339,"")</f>
        <v/>
      </c>
      <c r="D348" s="1143" t="str">
        <f>IF($M$2=DULIEU!$U339,DULIEU!$E339,"")</f>
        <v/>
      </c>
      <c r="E348" s="1143" t="str">
        <f>IF($M$2=DULIEU!$U339,DULIEU!$O339,"")</f>
        <v/>
      </c>
      <c r="F348" s="1143" t="str">
        <f>IF($M$2=DULIEU!$U339,DULIEU!$W339,"")</f>
        <v/>
      </c>
      <c r="G348" s="1148" t="str">
        <f t="shared" si="16"/>
        <v/>
      </c>
      <c r="H348" s="1143" t="str">
        <f>IF($M$3&amp;'CT154'!$C348&amp;'CT154'!$M$2&amp;'CT154'!H$12=DULIEU!$AU339,DULIEU!$X339,"")</f>
        <v/>
      </c>
      <c r="I348" s="1143" t="str">
        <f>IF($M$3&amp;'CT154'!$C348&amp;'CT154'!$M$2&amp;'CT154'!I$12=DULIEU!$AU339,DULIEU!$X339,"")</f>
        <v/>
      </c>
      <c r="J348" s="1143" t="str">
        <f>IF($M$3&amp;'CT154'!$C348&amp;'CT154'!$M$2&amp;'CT154'!J$12=DULIEU!$AU339,DULIEU!$X339,"")</f>
        <v/>
      </c>
      <c r="K348" s="1143" t="str">
        <f>IF($M$3&amp;'CT154'!$C348&amp;'CT154'!$M$2&amp;'CT154'!K$12=DULIEU!$AU339,DULIEU!$X339,"")</f>
        <v/>
      </c>
      <c r="L348" s="867" t="str">
        <f t="shared" si="17"/>
        <v/>
      </c>
    </row>
    <row r="349" spans="1:12" hidden="1">
      <c r="A349" s="345" t="str">
        <f t="shared" si="15"/>
        <v/>
      </c>
      <c r="B349" s="1143" t="str">
        <f>IF($M$2=DULIEU!$U340,DULIEU!$D340,"")</f>
        <v/>
      </c>
      <c r="C349" s="1143" t="str">
        <f>IF($M$2=DULIEU!$U340,DULIEU!$H340,"")</f>
        <v/>
      </c>
      <c r="D349" s="1143" t="str">
        <f>IF($M$2=DULIEU!$U340,DULIEU!$E340,"")</f>
        <v/>
      </c>
      <c r="E349" s="1143" t="str">
        <f>IF($M$2=DULIEU!$U340,DULIEU!$O340,"")</f>
        <v/>
      </c>
      <c r="F349" s="1143" t="str">
        <f>IF($M$2=DULIEU!$U340,DULIEU!$W340,"")</f>
        <v/>
      </c>
      <c r="G349" s="1148" t="str">
        <f t="shared" si="16"/>
        <v/>
      </c>
      <c r="H349" s="1143" t="str">
        <f>IF($M$3&amp;'CT154'!$C349&amp;'CT154'!$M$2&amp;'CT154'!H$12=DULIEU!$AU340,DULIEU!$X340,"")</f>
        <v/>
      </c>
      <c r="I349" s="1143" t="str">
        <f>IF($M$3&amp;'CT154'!$C349&amp;'CT154'!$M$2&amp;'CT154'!I$12=DULIEU!$AU340,DULIEU!$X340,"")</f>
        <v/>
      </c>
      <c r="J349" s="1143" t="str">
        <f>IF($M$3&amp;'CT154'!$C349&amp;'CT154'!$M$2&amp;'CT154'!J$12=DULIEU!$AU340,DULIEU!$X340,"")</f>
        <v/>
      </c>
      <c r="K349" s="1143" t="str">
        <f>IF($M$3&amp;'CT154'!$C349&amp;'CT154'!$M$2&amp;'CT154'!K$12=DULIEU!$AU340,DULIEU!$X340,"")</f>
        <v/>
      </c>
      <c r="L349" s="867" t="str">
        <f t="shared" si="17"/>
        <v/>
      </c>
    </row>
    <row r="350" spans="1:12" hidden="1">
      <c r="A350" s="345" t="str">
        <f t="shared" si="15"/>
        <v/>
      </c>
      <c r="B350" s="1143" t="str">
        <f>IF($M$2=DULIEU!$U341,DULIEU!$D341,"")</f>
        <v/>
      </c>
      <c r="C350" s="1143" t="str">
        <f>IF($M$2=DULIEU!$U341,DULIEU!$H341,"")</f>
        <v/>
      </c>
      <c r="D350" s="1143" t="str">
        <f>IF($M$2=DULIEU!$U341,DULIEU!$E341,"")</f>
        <v/>
      </c>
      <c r="E350" s="1143" t="str">
        <f>IF($M$2=DULIEU!$U341,DULIEU!$O341,"")</f>
        <v/>
      </c>
      <c r="F350" s="1143" t="str">
        <f>IF($M$2=DULIEU!$U341,DULIEU!$W341,"")</f>
        <v/>
      </c>
      <c r="G350" s="1148" t="str">
        <f t="shared" si="16"/>
        <v/>
      </c>
      <c r="H350" s="1143" t="str">
        <f>IF($M$3&amp;'CT154'!$C350&amp;'CT154'!$M$2&amp;'CT154'!H$12=DULIEU!$AU341,DULIEU!$X341,"")</f>
        <v/>
      </c>
      <c r="I350" s="1143" t="str">
        <f>IF($M$3&amp;'CT154'!$C350&amp;'CT154'!$M$2&amp;'CT154'!I$12=DULIEU!$AU341,DULIEU!$X341,"")</f>
        <v/>
      </c>
      <c r="J350" s="1143" t="str">
        <f>IF($M$3&amp;'CT154'!$C350&amp;'CT154'!$M$2&amp;'CT154'!J$12=DULIEU!$AU341,DULIEU!$X341,"")</f>
        <v/>
      </c>
      <c r="K350" s="1143" t="str">
        <f>IF($M$3&amp;'CT154'!$C350&amp;'CT154'!$M$2&amp;'CT154'!K$12=DULIEU!$AU341,DULIEU!$X341,"")</f>
        <v/>
      </c>
      <c r="L350" s="867" t="str">
        <f t="shared" si="17"/>
        <v/>
      </c>
    </row>
    <row r="351" spans="1:12" hidden="1">
      <c r="A351" s="345" t="str">
        <f t="shared" si="15"/>
        <v/>
      </c>
      <c r="B351" s="1143" t="str">
        <f>IF($M$2=DULIEU!$U342,DULIEU!$D342,"")</f>
        <v/>
      </c>
      <c r="C351" s="1143" t="str">
        <f>IF($M$2=DULIEU!$U342,DULIEU!$H342,"")</f>
        <v/>
      </c>
      <c r="D351" s="1143" t="str">
        <f>IF($M$2=DULIEU!$U342,DULIEU!$E342,"")</f>
        <v/>
      </c>
      <c r="E351" s="1143" t="str">
        <f>IF($M$2=DULIEU!$U342,DULIEU!$O342,"")</f>
        <v/>
      </c>
      <c r="F351" s="1143" t="str">
        <f>IF($M$2=DULIEU!$U342,DULIEU!$W342,"")</f>
        <v/>
      </c>
      <c r="G351" s="1148" t="str">
        <f t="shared" si="16"/>
        <v/>
      </c>
      <c r="H351" s="1143" t="str">
        <f>IF($M$3&amp;'CT154'!$C351&amp;'CT154'!$M$2&amp;'CT154'!H$12=DULIEU!$AU342,DULIEU!$X342,"")</f>
        <v/>
      </c>
      <c r="I351" s="1143" t="str">
        <f>IF($M$3&amp;'CT154'!$C351&amp;'CT154'!$M$2&amp;'CT154'!I$12=DULIEU!$AU342,DULIEU!$X342,"")</f>
        <v/>
      </c>
      <c r="J351" s="1143" t="str">
        <f>IF($M$3&amp;'CT154'!$C351&amp;'CT154'!$M$2&amp;'CT154'!J$12=DULIEU!$AU342,DULIEU!$X342,"")</f>
        <v/>
      </c>
      <c r="K351" s="1143" t="str">
        <f>IF($M$3&amp;'CT154'!$C351&amp;'CT154'!$M$2&amp;'CT154'!K$12=DULIEU!$AU342,DULIEU!$X342,"")</f>
        <v/>
      </c>
      <c r="L351" s="867" t="str">
        <f t="shared" si="17"/>
        <v/>
      </c>
    </row>
    <row r="352" spans="1:12" hidden="1">
      <c r="A352" s="345" t="str">
        <f t="shared" si="15"/>
        <v/>
      </c>
      <c r="B352" s="1143" t="str">
        <f>IF($M$2=DULIEU!$U343,DULIEU!$D343,"")</f>
        <v/>
      </c>
      <c r="C352" s="1143" t="str">
        <f>IF($M$2=DULIEU!$U343,DULIEU!$H343,"")</f>
        <v/>
      </c>
      <c r="D352" s="1143" t="str">
        <f>IF($M$2=DULIEU!$U343,DULIEU!$E343,"")</f>
        <v/>
      </c>
      <c r="E352" s="1143" t="str">
        <f>IF($M$2=DULIEU!$U343,DULIEU!$O343,"")</f>
        <v/>
      </c>
      <c r="F352" s="1143" t="str">
        <f>IF($M$2=DULIEU!$U343,DULIEU!$W343,"")</f>
        <v/>
      </c>
      <c r="G352" s="1148" t="str">
        <f t="shared" si="16"/>
        <v/>
      </c>
      <c r="H352" s="1143" t="str">
        <f>IF($M$3&amp;'CT154'!$C352&amp;'CT154'!$M$2&amp;'CT154'!H$12=DULIEU!$AU343,DULIEU!$X343,"")</f>
        <v/>
      </c>
      <c r="I352" s="1143" t="str">
        <f>IF($M$3&amp;'CT154'!$C352&amp;'CT154'!$M$2&amp;'CT154'!I$12=DULIEU!$AU343,DULIEU!$X343,"")</f>
        <v/>
      </c>
      <c r="J352" s="1143" t="str">
        <f>IF($M$3&amp;'CT154'!$C352&amp;'CT154'!$M$2&amp;'CT154'!J$12=DULIEU!$AU343,DULIEU!$X343,"")</f>
        <v/>
      </c>
      <c r="K352" s="1143" t="str">
        <f>IF($M$3&amp;'CT154'!$C352&amp;'CT154'!$M$2&amp;'CT154'!K$12=DULIEU!$AU343,DULIEU!$X343,"")</f>
        <v/>
      </c>
      <c r="L352" s="867" t="str">
        <f t="shared" si="17"/>
        <v/>
      </c>
    </row>
    <row r="353" spans="1:12" hidden="1">
      <c r="A353" s="345" t="str">
        <f t="shared" si="15"/>
        <v/>
      </c>
      <c r="B353" s="1143" t="str">
        <f>IF($M$2=DULIEU!$U344,DULIEU!$D344,"")</f>
        <v/>
      </c>
      <c r="C353" s="1143" t="str">
        <f>IF($M$2=DULIEU!$U344,DULIEU!$H344,"")</f>
        <v/>
      </c>
      <c r="D353" s="1143" t="str">
        <f>IF($M$2=DULIEU!$U344,DULIEU!$E344,"")</f>
        <v/>
      </c>
      <c r="E353" s="1143" t="str">
        <f>IF($M$2=DULIEU!$U344,DULIEU!$O344,"")</f>
        <v/>
      </c>
      <c r="F353" s="1143" t="str">
        <f>IF($M$2=DULIEU!$U344,DULIEU!$W344,"")</f>
        <v/>
      </c>
      <c r="G353" s="1148" t="str">
        <f t="shared" si="16"/>
        <v/>
      </c>
      <c r="H353" s="1143" t="str">
        <f>IF($M$3&amp;'CT154'!$C353&amp;'CT154'!$M$2&amp;'CT154'!H$12=DULIEU!$AU344,DULIEU!$X344,"")</f>
        <v/>
      </c>
      <c r="I353" s="1143" t="str">
        <f>IF($M$3&amp;'CT154'!$C353&amp;'CT154'!$M$2&amp;'CT154'!I$12=DULIEU!$AU344,DULIEU!$X344,"")</f>
        <v/>
      </c>
      <c r="J353" s="1143" t="str">
        <f>IF($M$3&amp;'CT154'!$C353&amp;'CT154'!$M$2&amp;'CT154'!J$12=DULIEU!$AU344,DULIEU!$X344,"")</f>
        <v/>
      </c>
      <c r="K353" s="1143" t="str">
        <f>IF($M$3&amp;'CT154'!$C353&amp;'CT154'!$M$2&amp;'CT154'!K$12=DULIEU!$AU344,DULIEU!$X344,"")</f>
        <v/>
      </c>
      <c r="L353" s="867" t="str">
        <f t="shared" si="17"/>
        <v/>
      </c>
    </row>
    <row r="354" spans="1:12" hidden="1">
      <c r="A354" s="345" t="str">
        <f t="shared" si="15"/>
        <v/>
      </c>
      <c r="B354" s="1143" t="str">
        <f>IF($M$2=DULIEU!$U345,DULIEU!$D345,"")</f>
        <v/>
      </c>
      <c r="C354" s="1143" t="str">
        <f>IF($M$2=DULIEU!$U345,DULIEU!$H345,"")</f>
        <v/>
      </c>
      <c r="D354" s="1143" t="str">
        <f>IF($M$2=DULIEU!$U345,DULIEU!$E345,"")</f>
        <v/>
      </c>
      <c r="E354" s="1143" t="str">
        <f>IF($M$2=DULIEU!$U345,DULIEU!$O345,"")</f>
        <v/>
      </c>
      <c r="F354" s="1143" t="str">
        <f>IF($M$2=DULIEU!$U345,DULIEU!$W345,"")</f>
        <v/>
      </c>
      <c r="G354" s="1148" t="str">
        <f t="shared" si="16"/>
        <v/>
      </c>
      <c r="H354" s="1143" t="str">
        <f>IF($M$3&amp;'CT154'!$C354&amp;'CT154'!$M$2&amp;'CT154'!H$12=DULIEU!$AU345,DULIEU!$X345,"")</f>
        <v/>
      </c>
      <c r="I354" s="1143" t="str">
        <f>IF($M$3&amp;'CT154'!$C354&amp;'CT154'!$M$2&amp;'CT154'!I$12=DULIEU!$AU345,DULIEU!$X345,"")</f>
        <v/>
      </c>
      <c r="J354" s="1143" t="str">
        <f>IF($M$3&amp;'CT154'!$C354&amp;'CT154'!$M$2&amp;'CT154'!J$12=DULIEU!$AU345,DULIEU!$X345,"")</f>
        <v/>
      </c>
      <c r="K354" s="1143" t="str">
        <f>IF($M$3&amp;'CT154'!$C354&amp;'CT154'!$M$2&amp;'CT154'!K$12=DULIEU!$AU345,DULIEU!$X345,"")</f>
        <v/>
      </c>
      <c r="L354" s="867" t="str">
        <f t="shared" si="17"/>
        <v/>
      </c>
    </row>
    <row r="355" spans="1:12" hidden="1">
      <c r="A355" s="345" t="str">
        <f t="shared" si="15"/>
        <v/>
      </c>
      <c r="B355" s="1143" t="str">
        <f>IF($M$2=DULIEU!$U346,DULIEU!$D346,"")</f>
        <v/>
      </c>
      <c r="C355" s="1143" t="str">
        <f>IF($M$2=DULIEU!$U346,DULIEU!$H346,"")</f>
        <v/>
      </c>
      <c r="D355" s="1143" t="str">
        <f>IF($M$2=DULIEU!$U346,DULIEU!$E346,"")</f>
        <v/>
      </c>
      <c r="E355" s="1143" t="str">
        <f>IF($M$2=DULIEU!$U346,DULIEU!$O346,"")</f>
        <v/>
      </c>
      <c r="F355" s="1143" t="str">
        <f>IF($M$2=DULIEU!$U346,DULIEU!$W346,"")</f>
        <v/>
      </c>
      <c r="G355" s="1148" t="str">
        <f t="shared" si="16"/>
        <v/>
      </c>
      <c r="H355" s="1143" t="str">
        <f>IF($M$3&amp;'CT154'!$C355&amp;'CT154'!$M$2&amp;'CT154'!H$12=DULIEU!$AU346,DULIEU!$X346,"")</f>
        <v/>
      </c>
      <c r="I355" s="1143" t="str">
        <f>IF($M$3&amp;'CT154'!$C355&amp;'CT154'!$M$2&amp;'CT154'!I$12=DULIEU!$AU346,DULIEU!$X346,"")</f>
        <v/>
      </c>
      <c r="J355" s="1143" t="str">
        <f>IF($M$3&amp;'CT154'!$C355&amp;'CT154'!$M$2&amp;'CT154'!J$12=DULIEU!$AU346,DULIEU!$X346,"")</f>
        <v/>
      </c>
      <c r="K355" s="1143" t="str">
        <f>IF($M$3&amp;'CT154'!$C355&amp;'CT154'!$M$2&amp;'CT154'!K$12=DULIEU!$AU346,DULIEU!$X346,"")</f>
        <v/>
      </c>
      <c r="L355" s="867" t="str">
        <f t="shared" si="17"/>
        <v/>
      </c>
    </row>
    <row r="356" spans="1:12" hidden="1">
      <c r="A356" s="345" t="str">
        <f t="shared" si="15"/>
        <v/>
      </c>
      <c r="B356" s="1143" t="str">
        <f>IF($M$2=DULIEU!$U347,DULIEU!$D347,"")</f>
        <v/>
      </c>
      <c r="C356" s="1143" t="str">
        <f>IF($M$2=DULIEU!$U347,DULIEU!$H347,"")</f>
        <v/>
      </c>
      <c r="D356" s="1143" t="str">
        <f>IF($M$2=DULIEU!$U347,DULIEU!$E347,"")</f>
        <v/>
      </c>
      <c r="E356" s="1143" t="str">
        <f>IF($M$2=DULIEU!$U347,DULIEU!$O347,"")</f>
        <v/>
      </c>
      <c r="F356" s="1143" t="str">
        <f>IF($M$2=DULIEU!$U347,DULIEU!$W347,"")</f>
        <v/>
      </c>
      <c r="G356" s="1148" t="str">
        <f t="shared" si="16"/>
        <v/>
      </c>
      <c r="H356" s="1143" t="str">
        <f>IF($M$3&amp;'CT154'!$C356&amp;'CT154'!$M$2&amp;'CT154'!H$12=DULIEU!$AU347,DULIEU!$X347,"")</f>
        <v/>
      </c>
      <c r="I356" s="1143" t="str">
        <f>IF($M$3&amp;'CT154'!$C356&amp;'CT154'!$M$2&amp;'CT154'!I$12=DULIEU!$AU347,DULIEU!$X347,"")</f>
        <v/>
      </c>
      <c r="J356" s="1143" t="str">
        <f>IF($M$3&amp;'CT154'!$C356&amp;'CT154'!$M$2&amp;'CT154'!J$12=DULIEU!$AU347,DULIEU!$X347,"")</f>
        <v/>
      </c>
      <c r="K356" s="1143" t="str">
        <f>IF($M$3&amp;'CT154'!$C356&amp;'CT154'!$M$2&amp;'CT154'!K$12=DULIEU!$AU347,DULIEU!$X347,"")</f>
        <v/>
      </c>
      <c r="L356" s="867" t="str">
        <f t="shared" si="17"/>
        <v/>
      </c>
    </row>
    <row r="357" spans="1:12" hidden="1">
      <c r="A357" s="345" t="str">
        <f t="shared" si="15"/>
        <v/>
      </c>
      <c r="B357" s="1143" t="str">
        <f>IF($M$2=DULIEU!$U348,DULIEU!$D348,"")</f>
        <v/>
      </c>
      <c r="C357" s="1143" t="str">
        <f>IF($M$2=DULIEU!$U348,DULIEU!$H348,"")</f>
        <v/>
      </c>
      <c r="D357" s="1143" t="str">
        <f>IF($M$2=DULIEU!$U348,DULIEU!$E348,"")</f>
        <v/>
      </c>
      <c r="E357" s="1143" t="str">
        <f>IF($M$2=DULIEU!$U348,DULIEU!$O348,"")</f>
        <v/>
      </c>
      <c r="F357" s="1143" t="str">
        <f>IF($M$2=DULIEU!$U348,DULIEU!$W348,"")</f>
        <v/>
      </c>
      <c r="G357" s="1148" t="str">
        <f t="shared" si="16"/>
        <v/>
      </c>
      <c r="H357" s="1143" t="str">
        <f>IF($M$3&amp;'CT154'!$C357&amp;'CT154'!$M$2&amp;'CT154'!H$12=DULIEU!$AU348,DULIEU!$X348,"")</f>
        <v/>
      </c>
      <c r="I357" s="1143" t="str">
        <f>IF($M$3&amp;'CT154'!$C357&amp;'CT154'!$M$2&amp;'CT154'!I$12=DULIEU!$AU348,DULIEU!$X348,"")</f>
        <v/>
      </c>
      <c r="J357" s="1143" t="str">
        <f>IF($M$3&amp;'CT154'!$C357&amp;'CT154'!$M$2&amp;'CT154'!J$12=DULIEU!$AU348,DULIEU!$X348,"")</f>
        <v/>
      </c>
      <c r="K357" s="1143" t="str">
        <f>IF($M$3&amp;'CT154'!$C357&amp;'CT154'!$M$2&amp;'CT154'!K$12=DULIEU!$AU348,DULIEU!$X348,"")</f>
        <v/>
      </c>
      <c r="L357" s="867" t="str">
        <f t="shared" si="17"/>
        <v/>
      </c>
    </row>
    <row r="358" spans="1:12" hidden="1">
      <c r="A358" s="345" t="str">
        <f t="shared" si="15"/>
        <v/>
      </c>
      <c r="B358" s="1143" t="str">
        <f>IF($M$2=DULIEU!$U349,DULIEU!$D349,"")</f>
        <v/>
      </c>
      <c r="C358" s="1143" t="str">
        <f>IF($M$2=DULIEU!$U349,DULIEU!$H349,"")</f>
        <v/>
      </c>
      <c r="D358" s="1143" t="str">
        <f>IF($M$2=DULIEU!$U349,DULIEU!$E349,"")</f>
        <v/>
      </c>
      <c r="E358" s="1143" t="str">
        <f>IF($M$2=DULIEU!$U349,DULIEU!$O349,"")</f>
        <v/>
      </c>
      <c r="F358" s="1143" t="str">
        <f>IF($M$2=DULIEU!$U349,DULIEU!$W349,"")</f>
        <v/>
      </c>
      <c r="G358" s="1148" t="str">
        <f t="shared" si="16"/>
        <v/>
      </c>
      <c r="H358" s="1143" t="str">
        <f>IF($M$3&amp;'CT154'!$C358&amp;'CT154'!$M$2&amp;'CT154'!H$12=DULIEU!$AU349,DULIEU!$X349,"")</f>
        <v/>
      </c>
      <c r="I358" s="1143" t="str">
        <f>IF($M$3&amp;'CT154'!$C358&amp;'CT154'!$M$2&amp;'CT154'!I$12=DULIEU!$AU349,DULIEU!$X349,"")</f>
        <v/>
      </c>
      <c r="J358" s="1143" t="str">
        <f>IF($M$3&amp;'CT154'!$C358&amp;'CT154'!$M$2&amp;'CT154'!J$12=DULIEU!$AU349,DULIEU!$X349,"")</f>
        <v/>
      </c>
      <c r="K358" s="1143" t="str">
        <f>IF($M$3&amp;'CT154'!$C358&amp;'CT154'!$M$2&amp;'CT154'!K$12=DULIEU!$AU349,DULIEU!$X349,"")</f>
        <v/>
      </c>
      <c r="L358" s="867" t="str">
        <f t="shared" si="17"/>
        <v/>
      </c>
    </row>
    <row r="359" spans="1:12" hidden="1">
      <c r="A359" s="345" t="str">
        <f t="shared" si="15"/>
        <v/>
      </c>
      <c r="B359" s="1143" t="str">
        <f>IF($M$2=DULIEU!$U350,DULIEU!$D350,"")</f>
        <v/>
      </c>
      <c r="C359" s="1143" t="str">
        <f>IF($M$2=DULIEU!$U350,DULIEU!$H350,"")</f>
        <v/>
      </c>
      <c r="D359" s="1143" t="str">
        <f>IF($M$2=DULIEU!$U350,DULIEU!$E350,"")</f>
        <v/>
      </c>
      <c r="E359" s="1143" t="str">
        <f>IF($M$2=DULIEU!$U350,DULIEU!$O350,"")</f>
        <v/>
      </c>
      <c r="F359" s="1143" t="str">
        <f>IF($M$2=DULIEU!$U350,DULIEU!$W350,"")</f>
        <v/>
      </c>
      <c r="G359" s="1148" t="str">
        <f t="shared" si="16"/>
        <v/>
      </c>
      <c r="H359" s="1143" t="str">
        <f>IF($M$3&amp;'CT154'!$C359&amp;'CT154'!$M$2&amp;'CT154'!H$12=DULIEU!$AU350,DULIEU!$X350,"")</f>
        <v/>
      </c>
      <c r="I359" s="1143" t="str">
        <f>IF($M$3&amp;'CT154'!$C359&amp;'CT154'!$M$2&amp;'CT154'!I$12=DULIEU!$AU350,DULIEU!$X350,"")</f>
        <v/>
      </c>
      <c r="J359" s="1143" t="str">
        <f>IF($M$3&amp;'CT154'!$C359&amp;'CT154'!$M$2&amp;'CT154'!J$12=DULIEU!$AU350,DULIEU!$X350,"")</f>
        <v/>
      </c>
      <c r="K359" s="1143" t="str">
        <f>IF($M$3&amp;'CT154'!$C359&amp;'CT154'!$M$2&amp;'CT154'!K$12=DULIEU!$AU350,DULIEU!$X350,"")</f>
        <v/>
      </c>
      <c r="L359" s="867" t="str">
        <f t="shared" si="17"/>
        <v/>
      </c>
    </row>
    <row r="360" spans="1:12" hidden="1">
      <c r="A360" s="345" t="str">
        <f t="shared" si="15"/>
        <v/>
      </c>
      <c r="B360" s="1143" t="str">
        <f>IF($M$2=DULIEU!$U351,DULIEU!$D351,"")</f>
        <v/>
      </c>
      <c r="C360" s="1143" t="str">
        <f>IF($M$2=DULIEU!$U351,DULIEU!$H351,"")</f>
        <v/>
      </c>
      <c r="D360" s="1143" t="str">
        <f>IF($M$2=DULIEU!$U351,DULIEU!$E351,"")</f>
        <v/>
      </c>
      <c r="E360" s="1143" t="str">
        <f>IF($M$2=DULIEU!$U351,DULIEU!$O351,"")</f>
        <v/>
      </c>
      <c r="F360" s="1143" t="str">
        <f>IF($M$2=DULIEU!$U351,DULIEU!$W351,"")</f>
        <v/>
      </c>
      <c r="G360" s="1148" t="str">
        <f t="shared" si="16"/>
        <v/>
      </c>
      <c r="H360" s="1143" t="str">
        <f>IF($M$3&amp;'CT154'!$C360&amp;'CT154'!$M$2&amp;'CT154'!H$12=DULIEU!$AU351,DULIEU!$X351,"")</f>
        <v/>
      </c>
      <c r="I360" s="1143" t="str">
        <f>IF($M$3&amp;'CT154'!$C360&amp;'CT154'!$M$2&amp;'CT154'!I$12=DULIEU!$AU351,DULIEU!$X351,"")</f>
        <v/>
      </c>
      <c r="J360" s="1143" t="str">
        <f>IF($M$3&amp;'CT154'!$C360&amp;'CT154'!$M$2&amp;'CT154'!J$12=DULIEU!$AU351,DULIEU!$X351,"")</f>
        <v/>
      </c>
      <c r="K360" s="1143" t="str">
        <f>IF($M$3&amp;'CT154'!$C360&amp;'CT154'!$M$2&amp;'CT154'!K$12=DULIEU!$AU351,DULIEU!$X351,"")</f>
        <v/>
      </c>
      <c r="L360" s="867" t="str">
        <f t="shared" si="17"/>
        <v/>
      </c>
    </row>
    <row r="361" spans="1:12" hidden="1">
      <c r="A361" s="345" t="str">
        <f t="shared" si="15"/>
        <v/>
      </c>
      <c r="B361" s="1143" t="str">
        <f>IF($M$2=DULIEU!$U352,DULIEU!$D352,"")</f>
        <v/>
      </c>
      <c r="C361" s="1143" t="str">
        <f>IF($M$2=DULIEU!$U352,DULIEU!$H352,"")</f>
        <v/>
      </c>
      <c r="D361" s="1143" t="str">
        <f>IF($M$2=DULIEU!$U352,DULIEU!$E352,"")</f>
        <v/>
      </c>
      <c r="E361" s="1143" t="str">
        <f>IF($M$2=DULIEU!$U352,DULIEU!$O352,"")</f>
        <v/>
      </c>
      <c r="F361" s="1143" t="str">
        <f>IF($M$2=DULIEU!$U352,DULIEU!$W352,"")</f>
        <v/>
      </c>
      <c r="G361" s="1148" t="str">
        <f t="shared" si="16"/>
        <v/>
      </c>
      <c r="H361" s="1143" t="str">
        <f>IF($M$3&amp;'CT154'!$C361&amp;'CT154'!$M$2&amp;'CT154'!H$12=DULIEU!$AU352,DULIEU!$X352,"")</f>
        <v/>
      </c>
      <c r="I361" s="1143" t="str">
        <f>IF($M$3&amp;'CT154'!$C361&amp;'CT154'!$M$2&amp;'CT154'!I$12=DULIEU!$AU352,DULIEU!$X352,"")</f>
        <v/>
      </c>
      <c r="J361" s="1143" t="str">
        <f>IF($M$3&amp;'CT154'!$C361&amp;'CT154'!$M$2&amp;'CT154'!J$12=DULIEU!$AU352,DULIEU!$X352,"")</f>
        <v/>
      </c>
      <c r="K361" s="1143" t="str">
        <f>IF($M$3&amp;'CT154'!$C361&amp;'CT154'!$M$2&amp;'CT154'!K$12=DULIEU!$AU352,DULIEU!$X352,"")</f>
        <v/>
      </c>
      <c r="L361" s="867" t="str">
        <f t="shared" si="17"/>
        <v/>
      </c>
    </row>
    <row r="362" spans="1:12" hidden="1">
      <c r="A362" s="345" t="str">
        <f t="shared" si="15"/>
        <v/>
      </c>
      <c r="B362" s="1143" t="str">
        <f>IF($M$2=DULIEU!$U353,DULIEU!$D353,"")</f>
        <v/>
      </c>
      <c r="C362" s="1143" t="str">
        <f>IF($M$2=DULIEU!$U353,DULIEU!$H353,"")</f>
        <v/>
      </c>
      <c r="D362" s="1143" t="str">
        <f>IF($M$2=DULIEU!$U353,DULIEU!$E353,"")</f>
        <v/>
      </c>
      <c r="E362" s="1143" t="str">
        <f>IF($M$2=DULIEU!$U353,DULIEU!$O353,"")</f>
        <v/>
      </c>
      <c r="F362" s="1143" t="str">
        <f>IF($M$2=DULIEU!$U353,DULIEU!$W353,"")</f>
        <v/>
      </c>
      <c r="G362" s="1148" t="str">
        <f t="shared" si="16"/>
        <v/>
      </c>
      <c r="H362" s="1143" t="str">
        <f>IF($M$3&amp;'CT154'!$C362&amp;'CT154'!$M$2&amp;'CT154'!H$12=DULIEU!$AU353,DULIEU!$X353,"")</f>
        <v/>
      </c>
      <c r="I362" s="1143" t="str">
        <f>IF($M$3&amp;'CT154'!$C362&amp;'CT154'!$M$2&amp;'CT154'!I$12=DULIEU!$AU353,DULIEU!$X353,"")</f>
        <v/>
      </c>
      <c r="J362" s="1143" t="str">
        <f>IF($M$3&amp;'CT154'!$C362&amp;'CT154'!$M$2&amp;'CT154'!J$12=DULIEU!$AU353,DULIEU!$X353,"")</f>
        <v/>
      </c>
      <c r="K362" s="1143" t="str">
        <f>IF($M$3&amp;'CT154'!$C362&amp;'CT154'!$M$2&amp;'CT154'!K$12=DULIEU!$AU353,DULIEU!$X353,"")</f>
        <v/>
      </c>
      <c r="L362" s="867" t="str">
        <f t="shared" si="17"/>
        <v/>
      </c>
    </row>
    <row r="363" spans="1:12" hidden="1">
      <c r="A363" s="345" t="str">
        <f t="shared" si="15"/>
        <v/>
      </c>
      <c r="B363" s="1143" t="str">
        <f>IF($M$2=DULIEU!$U354,DULIEU!$D354,"")</f>
        <v/>
      </c>
      <c r="C363" s="1143" t="str">
        <f>IF($M$2=DULIEU!$U354,DULIEU!$H354,"")</f>
        <v/>
      </c>
      <c r="D363" s="1143" t="str">
        <f>IF($M$2=DULIEU!$U354,DULIEU!$E354,"")</f>
        <v/>
      </c>
      <c r="E363" s="1143" t="str">
        <f>IF($M$2=DULIEU!$U354,DULIEU!$O354,"")</f>
        <v/>
      </c>
      <c r="F363" s="1143" t="str">
        <f>IF($M$2=DULIEU!$U354,DULIEU!$W354,"")</f>
        <v/>
      </c>
      <c r="G363" s="1148" t="str">
        <f t="shared" si="16"/>
        <v/>
      </c>
      <c r="H363" s="1143" t="str">
        <f>IF($M$3&amp;'CT154'!$C363&amp;'CT154'!$M$2&amp;'CT154'!H$12=DULIEU!$AU354,DULIEU!$X354,"")</f>
        <v/>
      </c>
      <c r="I363" s="1143" t="str">
        <f>IF($M$3&amp;'CT154'!$C363&amp;'CT154'!$M$2&amp;'CT154'!I$12=DULIEU!$AU354,DULIEU!$X354,"")</f>
        <v/>
      </c>
      <c r="J363" s="1143" t="str">
        <f>IF($M$3&amp;'CT154'!$C363&amp;'CT154'!$M$2&amp;'CT154'!J$12=DULIEU!$AU354,DULIEU!$X354,"")</f>
        <v/>
      </c>
      <c r="K363" s="1143" t="str">
        <f>IF($M$3&amp;'CT154'!$C363&amp;'CT154'!$M$2&amp;'CT154'!K$12=DULIEU!$AU354,DULIEU!$X354,"")</f>
        <v/>
      </c>
      <c r="L363" s="867" t="str">
        <f t="shared" si="17"/>
        <v/>
      </c>
    </row>
    <row r="364" spans="1:12" hidden="1">
      <c r="A364" s="345" t="str">
        <f t="shared" si="15"/>
        <v/>
      </c>
      <c r="B364" s="1143" t="str">
        <f>IF($M$2=DULIEU!$U355,DULIEU!$D355,"")</f>
        <v/>
      </c>
      <c r="C364" s="1143" t="str">
        <f>IF($M$2=DULIEU!$U355,DULIEU!$H355,"")</f>
        <v/>
      </c>
      <c r="D364" s="1143" t="str">
        <f>IF($M$2=DULIEU!$U355,DULIEU!$E355,"")</f>
        <v/>
      </c>
      <c r="E364" s="1143" t="str">
        <f>IF($M$2=DULIEU!$U355,DULIEU!$O355,"")</f>
        <v/>
      </c>
      <c r="F364" s="1143" t="str">
        <f>IF($M$2=DULIEU!$U355,DULIEU!$W355,"")</f>
        <v/>
      </c>
      <c r="G364" s="1148" t="str">
        <f t="shared" si="16"/>
        <v/>
      </c>
      <c r="H364" s="1143" t="str">
        <f>IF($M$3&amp;'CT154'!$C364&amp;'CT154'!$M$2&amp;'CT154'!H$12=DULIEU!$AU355,DULIEU!$X355,"")</f>
        <v/>
      </c>
      <c r="I364" s="1143" t="str">
        <f>IF($M$3&amp;'CT154'!$C364&amp;'CT154'!$M$2&amp;'CT154'!I$12=DULIEU!$AU355,DULIEU!$X355,"")</f>
        <v/>
      </c>
      <c r="J364" s="1143" t="str">
        <f>IF($M$3&amp;'CT154'!$C364&amp;'CT154'!$M$2&amp;'CT154'!J$12=DULIEU!$AU355,DULIEU!$X355,"")</f>
        <v/>
      </c>
      <c r="K364" s="1143" t="str">
        <f>IF($M$3&amp;'CT154'!$C364&amp;'CT154'!$M$2&amp;'CT154'!K$12=DULIEU!$AU355,DULIEU!$X355,"")</f>
        <v/>
      </c>
      <c r="L364" s="867" t="str">
        <f t="shared" si="17"/>
        <v/>
      </c>
    </row>
    <row r="365" spans="1:12" hidden="1">
      <c r="A365" s="345" t="str">
        <f t="shared" si="15"/>
        <v/>
      </c>
      <c r="B365" s="1143" t="str">
        <f>IF($M$2=DULIEU!$U356,DULIEU!$D356,"")</f>
        <v/>
      </c>
      <c r="C365" s="1143" t="str">
        <f>IF($M$2=DULIEU!$U356,DULIEU!$H356,"")</f>
        <v/>
      </c>
      <c r="D365" s="1143" t="str">
        <f>IF($M$2=DULIEU!$U356,DULIEU!$E356,"")</f>
        <v/>
      </c>
      <c r="E365" s="1143" t="str">
        <f>IF($M$2=DULIEU!$U356,DULIEU!$O356,"")</f>
        <v/>
      </c>
      <c r="F365" s="1143" t="str">
        <f>IF($M$2=DULIEU!$U356,DULIEU!$W356,"")</f>
        <v/>
      </c>
      <c r="G365" s="1148" t="str">
        <f t="shared" si="16"/>
        <v/>
      </c>
      <c r="H365" s="1143" t="str">
        <f>IF($M$3&amp;'CT154'!$C365&amp;'CT154'!$M$2&amp;'CT154'!H$12=DULIEU!$AU356,DULIEU!$X356,"")</f>
        <v/>
      </c>
      <c r="I365" s="1143" t="str">
        <f>IF($M$3&amp;'CT154'!$C365&amp;'CT154'!$M$2&amp;'CT154'!I$12=DULIEU!$AU356,DULIEU!$X356,"")</f>
        <v/>
      </c>
      <c r="J365" s="1143" t="str">
        <f>IF($M$3&amp;'CT154'!$C365&amp;'CT154'!$M$2&amp;'CT154'!J$12=DULIEU!$AU356,DULIEU!$X356,"")</f>
        <v/>
      </c>
      <c r="K365" s="1143" t="str">
        <f>IF($M$3&amp;'CT154'!$C365&amp;'CT154'!$M$2&amp;'CT154'!K$12=DULIEU!$AU356,DULIEU!$X356,"")</f>
        <v/>
      </c>
      <c r="L365" s="867" t="str">
        <f t="shared" si="17"/>
        <v/>
      </c>
    </row>
    <row r="366" spans="1:12" hidden="1">
      <c r="A366" s="345" t="str">
        <f t="shared" si="15"/>
        <v/>
      </c>
      <c r="B366" s="1143" t="str">
        <f>IF($M$2=DULIEU!$U357,DULIEU!$D357,"")</f>
        <v/>
      </c>
      <c r="C366" s="1143" t="str">
        <f>IF($M$2=DULIEU!$U357,DULIEU!$H357,"")</f>
        <v/>
      </c>
      <c r="D366" s="1143" t="str">
        <f>IF($M$2=DULIEU!$U357,DULIEU!$E357,"")</f>
        <v/>
      </c>
      <c r="E366" s="1143" t="str">
        <f>IF($M$2=DULIEU!$U357,DULIEU!$O357,"")</f>
        <v/>
      </c>
      <c r="F366" s="1143" t="str">
        <f>IF($M$2=DULIEU!$U357,DULIEU!$W357,"")</f>
        <v/>
      </c>
      <c r="G366" s="1148" t="str">
        <f t="shared" si="16"/>
        <v/>
      </c>
      <c r="H366" s="1143" t="str">
        <f>IF($M$3&amp;'CT154'!$C366&amp;'CT154'!$M$2&amp;'CT154'!H$12=DULIEU!$AU357,DULIEU!$X357,"")</f>
        <v/>
      </c>
      <c r="I366" s="1143" t="str">
        <f>IF($M$3&amp;'CT154'!$C366&amp;'CT154'!$M$2&amp;'CT154'!I$12=DULIEU!$AU357,DULIEU!$X357,"")</f>
        <v/>
      </c>
      <c r="J366" s="1143" t="str">
        <f>IF($M$3&amp;'CT154'!$C366&amp;'CT154'!$M$2&amp;'CT154'!J$12=DULIEU!$AU357,DULIEU!$X357,"")</f>
        <v/>
      </c>
      <c r="K366" s="1143" t="str">
        <f>IF($M$3&amp;'CT154'!$C366&amp;'CT154'!$M$2&amp;'CT154'!K$12=DULIEU!$AU357,DULIEU!$X357,"")</f>
        <v/>
      </c>
      <c r="L366" s="867" t="str">
        <f t="shared" si="17"/>
        <v/>
      </c>
    </row>
    <row r="367" spans="1:12" hidden="1">
      <c r="A367" s="345" t="str">
        <f t="shared" si="15"/>
        <v/>
      </c>
      <c r="B367" s="1143" t="str">
        <f>IF($M$2=DULIEU!$U358,DULIEU!$D358,"")</f>
        <v/>
      </c>
      <c r="C367" s="1143" t="str">
        <f>IF($M$2=DULIEU!$U358,DULIEU!$H358,"")</f>
        <v/>
      </c>
      <c r="D367" s="1143" t="str">
        <f>IF($M$2=DULIEU!$U358,DULIEU!$E358,"")</f>
        <v/>
      </c>
      <c r="E367" s="1143" t="str">
        <f>IF($M$2=DULIEU!$U358,DULIEU!$O358,"")</f>
        <v/>
      </c>
      <c r="F367" s="1143" t="str">
        <f>IF($M$2=DULIEU!$U358,DULIEU!$W358,"")</f>
        <v/>
      </c>
      <c r="G367" s="1148" t="str">
        <f t="shared" si="16"/>
        <v/>
      </c>
      <c r="H367" s="1143" t="str">
        <f>IF($M$3&amp;'CT154'!$C367&amp;'CT154'!$M$2&amp;'CT154'!H$12=DULIEU!$AU358,DULIEU!$X358,"")</f>
        <v/>
      </c>
      <c r="I367" s="1143" t="str">
        <f>IF($M$3&amp;'CT154'!$C367&amp;'CT154'!$M$2&amp;'CT154'!I$12=DULIEU!$AU358,DULIEU!$X358,"")</f>
        <v/>
      </c>
      <c r="J367" s="1143" t="str">
        <f>IF($M$3&amp;'CT154'!$C367&amp;'CT154'!$M$2&amp;'CT154'!J$12=DULIEU!$AU358,DULIEU!$X358,"")</f>
        <v/>
      </c>
      <c r="K367" s="1143" t="str">
        <f>IF($M$3&amp;'CT154'!$C367&amp;'CT154'!$M$2&amp;'CT154'!K$12=DULIEU!$AU358,DULIEU!$X358,"")</f>
        <v/>
      </c>
      <c r="L367" s="867" t="str">
        <f t="shared" si="17"/>
        <v/>
      </c>
    </row>
    <row r="368" spans="1:12" hidden="1">
      <c r="A368" s="345" t="str">
        <f t="shared" si="15"/>
        <v/>
      </c>
      <c r="B368" s="1143" t="str">
        <f>IF($M$2=DULIEU!$U359,DULIEU!$D359,"")</f>
        <v/>
      </c>
      <c r="C368" s="1143" t="str">
        <f>IF($M$2=DULIEU!$U359,DULIEU!$H359,"")</f>
        <v/>
      </c>
      <c r="D368" s="1143" t="str">
        <f>IF($M$2=DULIEU!$U359,DULIEU!$E359,"")</f>
        <v/>
      </c>
      <c r="E368" s="1143" t="str">
        <f>IF($M$2=DULIEU!$U359,DULIEU!$O359,"")</f>
        <v/>
      </c>
      <c r="F368" s="1143" t="str">
        <f>IF($M$2=DULIEU!$U359,DULIEU!$W359,"")</f>
        <v/>
      </c>
      <c r="G368" s="1148" t="str">
        <f t="shared" si="16"/>
        <v/>
      </c>
      <c r="H368" s="1143" t="str">
        <f>IF($M$3&amp;'CT154'!$C368&amp;'CT154'!$M$2&amp;'CT154'!H$12=DULIEU!$AU359,DULIEU!$X359,"")</f>
        <v/>
      </c>
      <c r="I368" s="1143" t="str">
        <f>IF($M$3&amp;'CT154'!$C368&amp;'CT154'!$M$2&amp;'CT154'!I$12=DULIEU!$AU359,DULIEU!$X359,"")</f>
        <v/>
      </c>
      <c r="J368" s="1143" t="str">
        <f>IF($M$3&amp;'CT154'!$C368&amp;'CT154'!$M$2&amp;'CT154'!J$12=DULIEU!$AU359,DULIEU!$X359,"")</f>
        <v/>
      </c>
      <c r="K368" s="1143" t="str">
        <f>IF($M$3&amp;'CT154'!$C368&amp;'CT154'!$M$2&amp;'CT154'!K$12=DULIEU!$AU359,DULIEU!$X359,"")</f>
        <v/>
      </c>
      <c r="L368" s="867" t="str">
        <f t="shared" si="17"/>
        <v/>
      </c>
    </row>
    <row r="369" spans="1:12" hidden="1">
      <c r="A369" s="345" t="str">
        <f t="shared" si="15"/>
        <v/>
      </c>
      <c r="B369" s="1143" t="str">
        <f>IF($M$2=DULIEU!$U360,DULIEU!$D360,"")</f>
        <v/>
      </c>
      <c r="C369" s="1143" t="str">
        <f>IF($M$2=DULIEU!$U360,DULIEU!$H360,"")</f>
        <v/>
      </c>
      <c r="D369" s="1143" t="str">
        <f>IF($M$2=DULIEU!$U360,DULIEU!$E360,"")</f>
        <v/>
      </c>
      <c r="E369" s="1143" t="str">
        <f>IF($M$2=DULIEU!$U360,DULIEU!$O360,"")</f>
        <v/>
      </c>
      <c r="F369" s="1143" t="str">
        <f>IF($M$2=DULIEU!$U360,DULIEU!$W360,"")</f>
        <v/>
      </c>
      <c r="G369" s="1148" t="str">
        <f t="shared" si="16"/>
        <v/>
      </c>
      <c r="H369" s="1143" t="str">
        <f>IF($M$3&amp;'CT154'!$C369&amp;'CT154'!$M$2&amp;'CT154'!H$12=DULIEU!$AU360,DULIEU!$X360,"")</f>
        <v/>
      </c>
      <c r="I369" s="1143" t="str">
        <f>IF($M$3&amp;'CT154'!$C369&amp;'CT154'!$M$2&amp;'CT154'!I$12=DULIEU!$AU360,DULIEU!$X360,"")</f>
        <v/>
      </c>
      <c r="J369" s="1143" t="str">
        <f>IF($M$3&amp;'CT154'!$C369&amp;'CT154'!$M$2&amp;'CT154'!J$12=DULIEU!$AU360,DULIEU!$X360,"")</f>
        <v/>
      </c>
      <c r="K369" s="1143" t="str">
        <f>IF($M$3&amp;'CT154'!$C369&amp;'CT154'!$M$2&amp;'CT154'!K$12=DULIEU!$AU360,DULIEU!$X360,"")</f>
        <v/>
      </c>
      <c r="L369" s="867" t="str">
        <f t="shared" si="17"/>
        <v/>
      </c>
    </row>
    <row r="370" spans="1:12" hidden="1">
      <c r="A370" s="345" t="str">
        <f t="shared" si="15"/>
        <v/>
      </c>
      <c r="B370" s="1143" t="str">
        <f>IF($M$2=DULIEU!$U361,DULIEU!$D361,"")</f>
        <v/>
      </c>
      <c r="C370" s="1143" t="str">
        <f>IF($M$2=DULIEU!$U361,DULIEU!$H361,"")</f>
        <v/>
      </c>
      <c r="D370" s="1143" t="str">
        <f>IF($M$2=DULIEU!$U361,DULIEU!$E361,"")</f>
        <v/>
      </c>
      <c r="E370" s="1143" t="str">
        <f>IF($M$2=DULIEU!$U361,DULIEU!$O361,"")</f>
        <v/>
      </c>
      <c r="F370" s="1143" t="str">
        <f>IF($M$2=DULIEU!$U361,DULIEU!$W361,"")</f>
        <v/>
      </c>
      <c r="G370" s="1148" t="str">
        <f t="shared" si="16"/>
        <v/>
      </c>
      <c r="H370" s="1143" t="str">
        <f>IF($M$3&amp;'CT154'!$C370&amp;'CT154'!$M$2&amp;'CT154'!H$12=DULIEU!$AU361,DULIEU!$X361,"")</f>
        <v/>
      </c>
      <c r="I370" s="1143" t="str">
        <f>IF($M$3&amp;'CT154'!$C370&amp;'CT154'!$M$2&amp;'CT154'!I$12=DULIEU!$AU361,DULIEU!$X361,"")</f>
        <v/>
      </c>
      <c r="J370" s="1143" t="str">
        <f>IF($M$3&amp;'CT154'!$C370&amp;'CT154'!$M$2&amp;'CT154'!J$12=DULIEU!$AU361,DULIEU!$X361,"")</f>
        <v/>
      </c>
      <c r="K370" s="1143" t="str">
        <f>IF($M$3&amp;'CT154'!$C370&amp;'CT154'!$M$2&amp;'CT154'!K$12=DULIEU!$AU361,DULIEU!$X361,"")</f>
        <v/>
      </c>
      <c r="L370" s="867" t="str">
        <f t="shared" si="17"/>
        <v/>
      </c>
    </row>
    <row r="371" spans="1:12" hidden="1">
      <c r="A371" s="345" t="str">
        <f t="shared" si="15"/>
        <v/>
      </c>
      <c r="B371" s="1143" t="str">
        <f>IF($M$2=DULIEU!$U362,DULIEU!$D362,"")</f>
        <v/>
      </c>
      <c r="C371" s="1143" t="str">
        <f>IF($M$2=DULIEU!$U362,DULIEU!$H362,"")</f>
        <v/>
      </c>
      <c r="D371" s="1143" t="str">
        <f>IF($M$2=DULIEU!$U362,DULIEU!$E362,"")</f>
        <v/>
      </c>
      <c r="E371" s="1143" t="str">
        <f>IF($M$2=DULIEU!$U362,DULIEU!$O362,"")</f>
        <v/>
      </c>
      <c r="F371" s="1143" t="str">
        <f>IF($M$2=DULIEU!$U362,DULIEU!$W362,"")</f>
        <v/>
      </c>
      <c r="G371" s="1148" t="str">
        <f t="shared" si="16"/>
        <v/>
      </c>
      <c r="H371" s="1143" t="str">
        <f>IF($M$3&amp;'CT154'!$C371&amp;'CT154'!$M$2&amp;'CT154'!H$12=DULIEU!$AU362,DULIEU!$X362,"")</f>
        <v/>
      </c>
      <c r="I371" s="1143" t="str">
        <f>IF($M$3&amp;'CT154'!$C371&amp;'CT154'!$M$2&amp;'CT154'!I$12=DULIEU!$AU362,DULIEU!$X362,"")</f>
        <v/>
      </c>
      <c r="J371" s="1143" t="str">
        <f>IF($M$3&amp;'CT154'!$C371&amp;'CT154'!$M$2&amp;'CT154'!J$12=DULIEU!$AU362,DULIEU!$X362,"")</f>
        <v/>
      </c>
      <c r="K371" s="1143" t="str">
        <f>IF($M$3&amp;'CT154'!$C371&amp;'CT154'!$M$2&amp;'CT154'!K$12=DULIEU!$AU362,DULIEU!$X362,"")</f>
        <v/>
      </c>
      <c r="L371" s="867" t="str">
        <f t="shared" si="17"/>
        <v/>
      </c>
    </row>
    <row r="372" spans="1:12" hidden="1">
      <c r="A372" s="345" t="str">
        <f t="shared" si="15"/>
        <v/>
      </c>
      <c r="B372" s="1143" t="str">
        <f>IF($M$2=DULIEU!$U363,DULIEU!$D363,"")</f>
        <v/>
      </c>
      <c r="C372" s="1143" t="str">
        <f>IF($M$2=DULIEU!$U363,DULIEU!$H363,"")</f>
        <v/>
      </c>
      <c r="D372" s="1143" t="str">
        <f>IF($M$2=DULIEU!$U363,DULIEU!$E363,"")</f>
        <v/>
      </c>
      <c r="E372" s="1143" t="str">
        <f>IF($M$2=DULIEU!$U363,DULIEU!$O363,"")</f>
        <v/>
      </c>
      <c r="F372" s="1143" t="str">
        <f>IF($M$2=DULIEU!$U363,DULIEU!$W363,"")</f>
        <v/>
      </c>
      <c r="G372" s="1148" t="str">
        <f t="shared" si="16"/>
        <v/>
      </c>
      <c r="H372" s="1143" t="str">
        <f>IF($M$3&amp;'CT154'!$C372&amp;'CT154'!$M$2&amp;'CT154'!H$12=DULIEU!$AU363,DULIEU!$X363,"")</f>
        <v/>
      </c>
      <c r="I372" s="1143" t="str">
        <f>IF($M$3&amp;'CT154'!$C372&amp;'CT154'!$M$2&amp;'CT154'!I$12=DULIEU!$AU363,DULIEU!$X363,"")</f>
        <v/>
      </c>
      <c r="J372" s="1143" t="str">
        <f>IF($M$3&amp;'CT154'!$C372&amp;'CT154'!$M$2&amp;'CT154'!J$12=DULIEU!$AU363,DULIEU!$X363,"")</f>
        <v/>
      </c>
      <c r="K372" s="1143" t="str">
        <f>IF($M$3&amp;'CT154'!$C372&amp;'CT154'!$M$2&amp;'CT154'!K$12=DULIEU!$AU363,DULIEU!$X363,"")</f>
        <v/>
      </c>
      <c r="L372" s="867" t="str">
        <f t="shared" si="17"/>
        <v/>
      </c>
    </row>
    <row r="373" spans="1:12" hidden="1">
      <c r="A373" s="345" t="str">
        <f t="shared" si="15"/>
        <v/>
      </c>
      <c r="B373" s="1143" t="str">
        <f>IF($M$2=DULIEU!$U364,DULIEU!$D364,"")</f>
        <v/>
      </c>
      <c r="C373" s="1143" t="str">
        <f>IF($M$2=DULIEU!$U364,DULIEU!$H364,"")</f>
        <v/>
      </c>
      <c r="D373" s="1143" t="str">
        <f>IF($M$2=DULIEU!$U364,DULIEU!$E364,"")</f>
        <v/>
      </c>
      <c r="E373" s="1143" t="str">
        <f>IF($M$2=DULIEU!$U364,DULIEU!$O364,"")</f>
        <v/>
      </c>
      <c r="F373" s="1143" t="str">
        <f>IF($M$2=DULIEU!$U364,DULIEU!$W364,"")</f>
        <v/>
      </c>
      <c r="G373" s="1148" t="str">
        <f t="shared" si="16"/>
        <v/>
      </c>
      <c r="H373" s="1143" t="str">
        <f>IF($M$3&amp;'CT154'!$C373&amp;'CT154'!$M$2&amp;'CT154'!H$12=DULIEU!$AU364,DULIEU!$X364,"")</f>
        <v/>
      </c>
      <c r="I373" s="1143" t="str">
        <f>IF($M$3&amp;'CT154'!$C373&amp;'CT154'!$M$2&amp;'CT154'!I$12=DULIEU!$AU364,DULIEU!$X364,"")</f>
        <v/>
      </c>
      <c r="J373" s="1143" t="str">
        <f>IF($M$3&amp;'CT154'!$C373&amp;'CT154'!$M$2&amp;'CT154'!J$12=DULIEU!$AU364,DULIEU!$X364,"")</f>
        <v/>
      </c>
      <c r="K373" s="1143" t="str">
        <f>IF($M$3&amp;'CT154'!$C373&amp;'CT154'!$M$2&amp;'CT154'!K$12=DULIEU!$AU364,DULIEU!$X364,"")</f>
        <v/>
      </c>
      <c r="L373" s="867" t="str">
        <f t="shared" si="17"/>
        <v/>
      </c>
    </row>
    <row r="374" spans="1:12" hidden="1">
      <c r="A374" s="345" t="str">
        <f t="shared" si="15"/>
        <v/>
      </c>
      <c r="B374" s="1143" t="str">
        <f>IF($M$2=DULIEU!$U365,DULIEU!$D365,"")</f>
        <v/>
      </c>
      <c r="C374" s="1143" t="str">
        <f>IF($M$2=DULIEU!$U365,DULIEU!$H365,"")</f>
        <v/>
      </c>
      <c r="D374" s="1143" t="str">
        <f>IF($M$2=DULIEU!$U365,DULIEU!$E365,"")</f>
        <v/>
      </c>
      <c r="E374" s="1143" t="str">
        <f>IF($M$2=DULIEU!$U365,DULIEU!$O365,"")</f>
        <v/>
      </c>
      <c r="F374" s="1143" t="str">
        <f>IF($M$2=DULIEU!$U365,DULIEU!$W365,"")</f>
        <v/>
      </c>
      <c r="G374" s="1148" t="str">
        <f t="shared" si="16"/>
        <v/>
      </c>
      <c r="H374" s="1143" t="str">
        <f>IF($M$3&amp;'CT154'!$C374&amp;'CT154'!$M$2&amp;'CT154'!H$12=DULIEU!$AU365,DULIEU!$X365,"")</f>
        <v/>
      </c>
      <c r="I374" s="1143" t="str">
        <f>IF($M$3&amp;'CT154'!$C374&amp;'CT154'!$M$2&amp;'CT154'!I$12=DULIEU!$AU365,DULIEU!$X365,"")</f>
        <v/>
      </c>
      <c r="J374" s="1143" t="str">
        <f>IF($M$3&amp;'CT154'!$C374&amp;'CT154'!$M$2&amp;'CT154'!J$12=DULIEU!$AU365,DULIEU!$X365,"")</f>
        <v/>
      </c>
      <c r="K374" s="1143" t="str">
        <f>IF($M$3&amp;'CT154'!$C374&amp;'CT154'!$M$2&amp;'CT154'!K$12=DULIEU!$AU365,DULIEU!$X365,"")</f>
        <v/>
      </c>
      <c r="L374" s="867" t="str">
        <f t="shared" si="17"/>
        <v/>
      </c>
    </row>
    <row r="375" spans="1:12" hidden="1">
      <c r="A375" s="345" t="str">
        <f t="shared" si="15"/>
        <v/>
      </c>
      <c r="B375" s="1143" t="str">
        <f>IF($M$2=DULIEU!$U366,DULIEU!$D366,"")</f>
        <v/>
      </c>
      <c r="C375" s="1143" t="str">
        <f>IF($M$2=DULIEU!$U366,DULIEU!$H366,"")</f>
        <v/>
      </c>
      <c r="D375" s="1143" t="str">
        <f>IF($M$2=DULIEU!$U366,DULIEU!$E366,"")</f>
        <v/>
      </c>
      <c r="E375" s="1143" t="str">
        <f>IF($M$2=DULIEU!$U366,DULIEU!$O366,"")</f>
        <v/>
      </c>
      <c r="F375" s="1143" t="str">
        <f>IF($M$2=DULIEU!$U366,DULIEU!$W366,"")</f>
        <v/>
      </c>
      <c r="G375" s="1148" t="str">
        <f t="shared" si="16"/>
        <v/>
      </c>
      <c r="H375" s="1143" t="str">
        <f>IF($M$3&amp;'CT154'!$C375&amp;'CT154'!$M$2&amp;'CT154'!H$12=DULIEU!$AU366,DULIEU!$X366,"")</f>
        <v/>
      </c>
      <c r="I375" s="1143" t="str">
        <f>IF($M$3&amp;'CT154'!$C375&amp;'CT154'!$M$2&amp;'CT154'!I$12=DULIEU!$AU366,DULIEU!$X366,"")</f>
        <v/>
      </c>
      <c r="J375" s="1143" t="str">
        <f>IF($M$3&amp;'CT154'!$C375&amp;'CT154'!$M$2&amp;'CT154'!J$12=DULIEU!$AU366,DULIEU!$X366,"")</f>
        <v/>
      </c>
      <c r="K375" s="1143" t="str">
        <f>IF($M$3&amp;'CT154'!$C375&amp;'CT154'!$M$2&amp;'CT154'!K$12=DULIEU!$AU366,DULIEU!$X366,"")</f>
        <v/>
      </c>
      <c r="L375" s="867" t="str">
        <f t="shared" si="17"/>
        <v/>
      </c>
    </row>
    <row r="376" spans="1:12" hidden="1">
      <c r="A376" s="345" t="str">
        <f t="shared" si="15"/>
        <v/>
      </c>
      <c r="B376" s="1143" t="str">
        <f>IF($M$2=DULIEU!$U367,DULIEU!$D367,"")</f>
        <v/>
      </c>
      <c r="C376" s="1143" t="str">
        <f>IF($M$2=DULIEU!$U367,DULIEU!$H367,"")</f>
        <v/>
      </c>
      <c r="D376" s="1143" t="str">
        <f>IF($M$2=DULIEU!$U367,DULIEU!$E367,"")</f>
        <v/>
      </c>
      <c r="E376" s="1143" t="str">
        <f>IF($M$2=DULIEU!$U367,DULIEU!$O367,"")</f>
        <v/>
      </c>
      <c r="F376" s="1143" t="str">
        <f>IF($M$2=DULIEU!$U367,DULIEU!$W367,"")</f>
        <v/>
      </c>
      <c r="G376" s="1148" t="str">
        <f t="shared" si="16"/>
        <v/>
      </c>
      <c r="H376" s="1143" t="str">
        <f>IF($M$3&amp;'CT154'!$C376&amp;'CT154'!$M$2&amp;'CT154'!H$12=DULIEU!$AU367,DULIEU!$X367,"")</f>
        <v/>
      </c>
      <c r="I376" s="1143" t="str">
        <f>IF($M$3&amp;'CT154'!$C376&amp;'CT154'!$M$2&amp;'CT154'!I$12=DULIEU!$AU367,DULIEU!$X367,"")</f>
        <v/>
      </c>
      <c r="J376" s="1143" t="str">
        <f>IF($M$3&amp;'CT154'!$C376&amp;'CT154'!$M$2&amp;'CT154'!J$12=DULIEU!$AU367,DULIEU!$X367,"")</f>
        <v/>
      </c>
      <c r="K376" s="1143" t="str">
        <f>IF($M$3&amp;'CT154'!$C376&amp;'CT154'!$M$2&amp;'CT154'!K$12=DULIEU!$AU367,DULIEU!$X367,"")</f>
        <v/>
      </c>
      <c r="L376" s="867" t="str">
        <f t="shared" si="17"/>
        <v/>
      </c>
    </row>
    <row r="377" spans="1:12" hidden="1">
      <c r="A377" s="345" t="str">
        <f t="shared" si="15"/>
        <v/>
      </c>
      <c r="B377" s="1143" t="str">
        <f>IF($M$2=DULIEU!$U368,DULIEU!$D368,"")</f>
        <v/>
      </c>
      <c r="C377" s="1143" t="str">
        <f>IF($M$2=DULIEU!$U368,DULIEU!$H368,"")</f>
        <v/>
      </c>
      <c r="D377" s="1143" t="str">
        <f>IF($M$2=DULIEU!$U368,DULIEU!$E368,"")</f>
        <v/>
      </c>
      <c r="E377" s="1143" t="str">
        <f>IF($M$2=DULIEU!$U368,DULIEU!$O368,"")</f>
        <v/>
      </c>
      <c r="F377" s="1143" t="str">
        <f>IF($M$2=DULIEU!$U368,DULIEU!$W368,"")</f>
        <v/>
      </c>
      <c r="G377" s="1148" t="str">
        <f t="shared" si="16"/>
        <v/>
      </c>
      <c r="H377" s="1143" t="str">
        <f>IF($M$3&amp;'CT154'!$C377&amp;'CT154'!$M$2&amp;'CT154'!H$12=DULIEU!$AU368,DULIEU!$X368,"")</f>
        <v/>
      </c>
      <c r="I377" s="1143" t="str">
        <f>IF($M$3&amp;'CT154'!$C377&amp;'CT154'!$M$2&amp;'CT154'!I$12=DULIEU!$AU368,DULIEU!$X368,"")</f>
        <v/>
      </c>
      <c r="J377" s="1143" t="str">
        <f>IF($M$3&amp;'CT154'!$C377&amp;'CT154'!$M$2&amp;'CT154'!J$12=DULIEU!$AU368,DULIEU!$X368,"")</f>
        <v/>
      </c>
      <c r="K377" s="1143" t="str">
        <f>IF($M$3&amp;'CT154'!$C377&amp;'CT154'!$M$2&amp;'CT154'!K$12=DULIEU!$AU368,DULIEU!$X368,"")</f>
        <v/>
      </c>
      <c r="L377" s="867" t="str">
        <f t="shared" si="17"/>
        <v/>
      </c>
    </row>
    <row r="378" spans="1:12" hidden="1">
      <c r="A378" s="345" t="str">
        <f t="shared" si="15"/>
        <v/>
      </c>
      <c r="B378" s="1143" t="str">
        <f>IF($M$2=DULIEU!$U369,DULIEU!$D369,"")</f>
        <v/>
      </c>
      <c r="C378" s="1143" t="str">
        <f>IF($M$2=DULIEU!$U369,DULIEU!$H369,"")</f>
        <v/>
      </c>
      <c r="D378" s="1143" t="str">
        <f>IF($M$2=DULIEU!$U369,DULIEU!$E369,"")</f>
        <v/>
      </c>
      <c r="E378" s="1143" t="str">
        <f>IF($M$2=DULIEU!$U369,DULIEU!$O369,"")</f>
        <v/>
      </c>
      <c r="F378" s="1143" t="str">
        <f>IF($M$2=DULIEU!$U369,DULIEU!$W369,"")</f>
        <v/>
      </c>
      <c r="G378" s="1148" t="str">
        <f t="shared" si="16"/>
        <v/>
      </c>
      <c r="H378" s="1143" t="str">
        <f>IF($M$3&amp;'CT154'!$C378&amp;'CT154'!$M$2&amp;'CT154'!H$12=DULIEU!$AU369,DULIEU!$X369,"")</f>
        <v/>
      </c>
      <c r="I378" s="1143" t="str">
        <f>IF($M$3&amp;'CT154'!$C378&amp;'CT154'!$M$2&amp;'CT154'!I$12=DULIEU!$AU369,DULIEU!$X369,"")</f>
        <v/>
      </c>
      <c r="J378" s="1143" t="str">
        <f>IF($M$3&amp;'CT154'!$C378&amp;'CT154'!$M$2&amp;'CT154'!J$12=DULIEU!$AU369,DULIEU!$X369,"")</f>
        <v/>
      </c>
      <c r="K378" s="1143" t="str">
        <f>IF($M$3&amp;'CT154'!$C378&amp;'CT154'!$M$2&amp;'CT154'!K$12=DULIEU!$AU369,DULIEU!$X369,"")</f>
        <v/>
      </c>
      <c r="L378" s="867" t="str">
        <f t="shared" si="17"/>
        <v/>
      </c>
    </row>
    <row r="379" spans="1:12" hidden="1">
      <c r="A379" s="345" t="str">
        <f t="shared" si="15"/>
        <v/>
      </c>
      <c r="B379" s="1143" t="str">
        <f>IF($M$2=DULIEU!$U370,DULIEU!$D370,"")</f>
        <v/>
      </c>
      <c r="C379" s="1143" t="str">
        <f>IF($M$2=DULIEU!$U370,DULIEU!$H370,"")</f>
        <v/>
      </c>
      <c r="D379" s="1143" t="str">
        <f>IF($M$2=DULIEU!$U370,DULIEU!$E370,"")</f>
        <v/>
      </c>
      <c r="E379" s="1143" t="str">
        <f>IF($M$2=DULIEU!$U370,DULIEU!$O370,"")</f>
        <v/>
      </c>
      <c r="F379" s="1143" t="str">
        <f>IF($M$2=DULIEU!$U370,DULIEU!$W370,"")</f>
        <v/>
      </c>
      <c r="G379" s="1148" t="str">
        <f t="shared" si="16"/>
        <v/>
      </c>
      <c r="H379" s="1143" t="str">
        <f>IF($M$3&amp;'CT154'!$C379&amp;'CT154'!$M$2&amp;'CT154'!H$12=DULIEU!$AU370,DULIEU!$X370,"")</f>
        <v/>
      </c>
      <c r="I379" s="1143" t="str">
        <f>IF($M$3&amp;'CT154'!$C379&amp;'CT154'!$M$2&amp;'CT154'!I$12=DULIEU!$AU370,DULIEU!$X370,"")</f>
        <v/>
      </c>
      <c r="J379" s="1143" t="str">
        <f>IF($M$3&amp;'CT154'!$C379&amp;'CT154'!$M$2&amp;'CT154'!J$12=DULIEU!$AU370,DULIEU!$X370,"")</f>
        <v/>
      </c>
      <c r="K379" s="1143" t="str">
        <f>IF($M$3&amp;'CT154'!$C379&amp;'CT154'!$M$2&amp;'CT154'!K$12=DULIEU!$AU370,DULIEU!$X370,"")</f>
        <v/>
      </c>
      <c r="L379" s="867" t="str">
        <f t="shared" si="17"/>
        <v/>
      </c>
    </row>
    <row r="380" spans="1:12" hidden="1">
      <c r="A380" s="345" t="str">
        <f t="shared" si="15"/>
        <v/>
      </c>
      <c r="B380" s="1143" t="str">
        <f>IF($M$2=DULIEU!$U371,DULIEU!$D371,"")</f>
        <v/>
      </c>
      <c r="C380" s="1143" t="str">
        <f>IF($M$2=DULIEU!$U371,DULIEU!$H371,"")</f>
        <v/>
      </c>
      <c r="D380" s="1143" t="str">
        <f>IF($M$2=DULIEU!$U371,DULIEU!$E371,"")</f>
        <v/>
      </c>
      <c r="E380" s="1143" t="str">
        <f>IF($M$2=DULIEU!$U371,DULIEU!$O371,"")</f>
        <v/>
      </c>
      <c r="F380" s="1143" t="str">
        <f>IF($M$2=DULIEU!$U371,DULIEU!$W371,"")</f>
        <v/>
      </c>
      <c r="G380" s="1148" t="str">
        <f t="shared" si="16"/>
        <v/>
      </c>
      <c r="H380" s="1143" t="str">
        <f>IF($M$3&amp;'CT154'!$C380&amp;'CT154'!$M$2&amp;'CT154'!H$12=DULIEU!$AU371,DULIEU!$X371,"")</f>
        <v/>
      </c>
      <c r="I380" s="1143" t="str">
        <f>IF($M$3&amp;'CT154'!$C380&amp;'CT154'!$M$2&amp;'CT154'!I$12=DULIEU!$AU371,DULIEU!$X371,"")</f>
        <v/>
      </c>
      <c r="J380" s="1143" t="str">
        <f>IF($M$3&amp;'CT154'!$C380&amp;'CT154'!$M$2&amp;'CT154'!J$12=DULIEU!$AU371,DULIEU!$X371,"")</f>
        <v/>
      </c>
      <c r="K380" s="1143" t="str">
        <f>IF($M$3&amp;'CT154'!$C380&amp;'CT154'!$M$2&amp;'CT154'!K$12=DULIEU!$AU371,DULIEU!$X371,"")</f>
        <v/>
      </c>
      <c r="L380" s="867" t="str">
        <f t="shared" si="17"/>
        <v/>
      </c>
    </row>
    <row r="381" spans="1:12" hidden="1">
      <c r="A381" s="345" t="str">
        <f t="shared" si="15"/>
        <v/>
      </c>
      <c r="B381" s="1143" t="str">
        <f>IF($M$2=DULIEU!$U372,DULIEU!$D372,"")</f>
        <v/>
      </c>
      <c r="C381" s="1143" t="str">
        <f>IF($M$2=DULIEU!$U372,DULIEU!$H372,"")</f>
        <v/>
      </c>
      <c r="D381" s="1143" t="str">
        <f>IF($M$2=DULIEU!$U372,DULIEU!$E372,"")</f>
        <v/>
      </c>
      <c r="E381" s="1143" t="str">
        <f>IF($M$2=DULIEU!$U372,DULIEU!$O372,"")</f>
        <v/>
      </c>
      <c r="F381" s="1143" t="str">
        <f>IF($M$2=DULIEU!$U372,DULIEU!$W372,"")</f>
        <v/>
      </c>
      <c r="G381" s="1148" t="str">
        <f t="shared" si="16"/>
        <v/>
      </c>
      <c r="H381" s="1143" t="str">
        <f>IF($M$3&amp;'CT154'!$C381&amp;'CT154'!$M$2&amp;'CT154'!H$12=DULIEU!$AU372,DULIEU!$X372,"")</f>
        <v/>
      </c>
      <c r="I381" s="1143" t="str">
        <f>IF($M$3&amp;'CT154'!$C381&amp;'CT154'!$M$2&amp;'CT154'!I$12=DULIEU!$AU372,DULIEU!$X372,"")</f>
        <v/>
      </c>
      <c r="J381" s="1143" t="str">
        <f>IF($M$3&amp;'CT154'!$C381&amp;'CT154'!$M$2&amp;'CT154'!J$12=DULIEU!$AU372,DULIEU!$X372,"")</f>
        <v/>
      </c>
      <c r="K381" s="1143" t="str">
        <f>IF($M$3&amp;'CT154'!$C381&amp;'CT154'!$M$2&amp;'CT154'!K$12=DULIEU!$AU372,DULIEU!$X372,"")</f>
        <v/>
      </c>
      <c r="L381" s="867" t="str">
        <f t="shared" si="17"/>
        <v/>
      </c>
    </row>
    <row r="382" spans="1:12" hidden="1">
      <c r="A382" s="345" t="str">
        <f t="shared" si="15"/>
        <v/>
      </c>
      <c r="B382" s="1143" t="str">
        <f>IF($M$2=DULIEU!$U373,DULIEU!$D373,"")</f>
        <v/>
      </c>
      <c r="C382" s="1143" t="str">
        <f>IF($M$2=DULIEU!$U373,DULIEU!$H373,"")</f>
        <v/>
      </c>
      <c r="D382" s="1143" t="str">
        <f>IF($M$2=DULIEU!$U373,DULIEU!$E373,"")</f>
        <v/>
      </c>
      <c r="E382" s="1143" t="str">
        <f>IF($M$2=DULIEU!$U373,DULIEU!$O373,"")</f>
        <v/>
      </c>
      <c r="F382" s="1143" t="str">
        <f>IF($M$2=DULIEU!$U373,DULIEU!$W373,"")</f>
        <v/>
      </c>
      <c r="G382" s="1148" t="str">
        <f t="shared" si="16"/>
        <v/>
      </c>
      <c r="H382" s="1143" t="str">
        <f>IF($M$3&amp;'CT154'!$C382&amp;'CT154'!$M$2&amp;'CT154'!H$12=DULIEU!$AU373,DULIEU!$X373,"")</f>
        <v/>
      </c>
      <c r="I382" s="1143" t="str">
        <f>IF($M$3&amp;'CT154'!$C382&amp;'CT154'!$M$2&amp;'CT154'!I$12=DULIEU!$AU373,DULIEU!$X373,"")</f>
        <v/>
      </c>
      <c r="J382" s="1143" t="str">
        <f>IF($M$3&amp;'CT154'!$C382&amp;'CT154'!$M$2&amp;'CT154'!J$12=DULIEU!$AU373,DULIEU!$X373,"")</f>
        <v/>
      </c>
      <c r="K382" s="1143" t="str">
        <f>IF($M$3&amp;'CT154'!$C382&amp;'CT154'!$M$2&amp;'CT154'!K$12=DULIEU!$AU373,DULIEU!$X373,"")</f>
        <v/>
      </c>
      <c r="L382" s="867" t="str">
        <f t="shared" si="17"/>
        <v/>
      </c>
    </row>
    <row r="383" spans="1:12" hidden="1">
      <c r="A383" s="345" t="str">
        <f t="shared" si="15"/>
        <v/>
      </c>
      <c r="B383" s="1143" t="str">
        <f>IF($M$2=DULIEU!$U374,DULIEU!$D374,"")</f>
        <v/>
      </c>
      <c r="C383" s="1143" t="str">
        <f>IF($M$2=DULIEU!$U374,DULIEU!$H374,"")</f>
        <v/>
      </c>
      <c r="D383" s="1143" t="str">
        <f>IF($M$2=DULIEU!$U374,DULIEU!$E374,"")</f>
        <v/>
      </c>
      <c r="E383" s="1143" t="str">
        <f>IF($M$2=DULIEU!$U374,DULIEU!$O374,"")</f>
        <v/>
      </c>
      <c r="F383" s="1143" t="str">
        <f>IF($M$2=DULIEU!$U374,DULIEU!$W374,"")</f>
        <v/>
      </c>
      <c r="G383" s="1148" t="str">
        <f t="shared" si="16"/>
        <v/>
      </c>
      <c r="H383" s="1143" t="str">
        <f>IF($M$3&amp;'CT154'!$C383&amp;'CT154'!$M$2&amp;'CT154'!H$12=DULIEU!$AU374,DULIEU!$X374,"")</f>
        <v/>
      </c>
      <c r="I383" s="1143" t="str">
        <f>IF($M$3&amp;'CT154'!$C383&amp;'CT154'!$M$2&amp;'CT154'!I$12=DULIEU!$AU374,DULIEU!$X374,"")</f>
        <v/>
      </c>
      <c r="J383" s="1143" t="str">
        <f>IF($M$3&amp;'CT154'!$C383&amp;'CT154'!$M$2&amp;'CT154'!J$12=DULIEU!$AU374,DULIEU!$X374,"")</f>
        <v/>
      </c>
      <c r="K383" s="1143" t="str">
        <f>IF($M$3&amp;'CT154'!$C383&amp;'CT154'!$M$2&amp;'CT154'!K$12=DULIEU!$AU374,DULIEU!$X374,"")</f>
        <v/>
      </c>
      <c r="L383" s="867" t="str">
        <f t="shared" si="17"/>
        <v/>
      </c>
    </row>
    <row r="384" spans="1:12" hidden="1">
      <c r="A384" s="345" t="str">
        <f t="shared" si="15"/>
        <v/>
      </c>
      <c r="B384" s="1143" t="str">
        <f>IF($M$2=DULIEU!$U375,DULIEU!$D375,"")</f>
        <v/>
      </c>
      <c r="C384" s="1143" t="str">
        <f>IF($M$2=DULIEU!$U375,DULIEU!$H375,"")</f>
        <v/>
      </c>
      <c r="D384" s="1143" t="str">
        <f>IF($M$2=DULIEU!$U375,DULIEU!$E375,"")</f>
        <v/>
      </c>
      <c r="E384" s="1143" t="str">
        <f>IF($M$2=DULIEU!$U375,DULIEU!$O375,"")</f>
        <v/>
      </c>
      <c r="F384" s="1143" t="str">
        <f>IF($M$2=DULIEU!$U375,DULIEU!$W375,"")</f>
        <v/>
      </c>
      <c r="G384" s="1148" t="str">
        <f t="shared" si="16"/>
        <v/>
      </c>
      <c r="H384" s="1143" t="str">
        <f>IF($M$3&amp;'CT154'!$C384&amp;'CT154'!$M$2&amp;'CT154'!H$12=DULIEU!$AU375,DULIEU!$X375,"")</f>
        <v/>
      </c>
      <c r="I384" s="1143" t="str">
        <f>IF($M$3&amp;'CT154'!$C384&amp;'CT154'!$M$2&amp;'CT154'!I$12=DULIEU!$AU375,DULIEU!$X375,"")</f>
        <v/>
      </c>
      <c r="J384" s="1143" t="str">
        <f>IF($M$3&amp;'CT154'!$C384&amp;'CT154'!$M$2&amp;'CT154'!J$12=DULIEU!$AU375,DULIEU!$X375,"")</f>
        <v/>
      </c>
      <c r="K384" s="1143" t="str">
        <f>IF($M$3&amp;'CT154'!$C384&amp;'CT154'!$M$2&amp;'CT154'!K$12=DULIEU!$AU375,DULIEU!$X375,"")</f>
        <v/>
      </c>
      <c r="L384" s="867" t="str">
        <f t="shared" si="17"/>
        <v/>
      </c>
    </row>
    <row r="385" spans="1:12" hidden="1">
      <c r="A385" s="345" t="str">
        <f t="shared" si="15"/>
        <v/>
      </c>
      <c r="B385" s="1143" t="str">
        <f>IF($M$2=DULIEU!$U376,DULIEU!$D376,"")</f>
        <v/>
      </c>
      <c r="C385" s="1143" t="str">
        <f>IF($M$2=DULIEU!$U376,DULIEU!$H376,"")</f>
        <v/>
      </c>
      <c r="D385" s="1143" t="str">
        <f>IF($M$2=DULIEU!$U376,DULIEU!$E376,"")</f>
        <v/>
      </c>
      <c r="E385" s="1143" t="str">
        <f>IF($M$2=DULIEU!$U376,DULIEU!$O376,"")</f>
        <v/>
      </c>
      <c r="F385" s="1143" t="str">
        <f>IF($M$2=DULIEU!$U376,DULIEU!$W376,"")</f>
        <v/>
      </c>
      <c r="G385" s="1148" t="str">
        <f t="shared" si="16"/>
        <v/>
      </c>
      <c r="H385" s="1143" t="str">
        <f>IF($M$3&amp;'CT154'!$C385&amp;'CT154'!$M$2&amp;'CT154'!H$12=DULIEU!$AU376,DULIEU!$X376,"")</f>
        <v/>
      </c>
      <c r="I385" s="1143" t="str">
        <f>IF($M$3&amp;'CT154'!$C385&amp;'CT154'!$M$2&amp;'CT154'!I$12=DULIEU!$AU376,DULIEU!$X376,"")</f>
        <v/>
      </c>
      <c r="J385" s="1143" t="str">
        <f>IF($M$3&amp;'CT154'!$C385&amp;'CT154'!$M$2&amp;'CT154'!J$12=DULIEU!$AU376,DULIEU!$X376,"")</f>
        <v/>
      </c>
      <c r="K385" s="1143" t="str">
        <f>IF($M$3&amp;'CT154'!$C385&amp;'CT154'!$M$2&amp;'CT154'!K$12=DULIEU!$AU376,DULIEU!$X376,"")</f>
        <v/>
      </c>
      <c r="L385" s="867" t="str">
        <f t="shared" si="17"/>
        <v/>
      </c>
    </row>
    <row r="386" spans="1:12" hidden="1">
      <c r="A386" s="345" t="str">
        <f t="shared" si="15"/>
        <v/>
      </c>
      <c r="B386" s="1143" t="str">
        <f>IF($M$2=DULIEU!$U377,DULIEU!$D377,"")</f>
        <v/>
      </c>
      <c r="C386" s="1143" t="str">
        <f>IF($M$2=DULIEU!$U377,DULIEU!$H377,"")</f>
        <v/>
      </c>
      <c r="D386" s="1143" t="str">
        <f>IF($M$2=DULIEU!$U377,DULIEU!$E377,"")</f>
        <v/>
      </c>
      <c r="E386" s="1143" t="str">
        <f>IF($M$2=DULIEU!$U377,DULIEU!$O377,"")</f>
        <v/>
      </c>
      <c r="F386" s="1143" t="str">
        <f>IF($M$2=DULIEU!$U377,DULIEU!$W377,"")</f>
        <v/>
      </c>
      <c r="G386" s="1148" t="str">
        <f t="shared" si="16"/>
        <v/>
      </c>
      <c r="H386" s="1143" t="str">
        <f>IF($M$3&amp;'CT154'!$C386&amp;'CT154'!$M$2&amp;'CT154'!H$12=DULIEU!$AU377,DULIEU!$X377,"")</f>
        <v/>
      </c>
      <c r="I386" s="1143" t="str">
        <f>IF($M$3&amp;'CT154'!$C386&amp;'CT154'!$M$2&amp;'CT154'!I$12=DULIEU!$AU377,DULIEU!$X377,"")</f>
        <v/>
      </c>
      <c r="J386" s="1143" t="str">
        <f>IF($M$3&amp;'CT154'!$C386&amp;'CT154'!$M$2&amp;'CT154'!J$12=DULIEU!$AU377,DULIEU!$X377,"")</f>
        <v/>
      </c>
      <c r="K386" s="1143" t="str">
        <f>IF($M$3&amp;'CT154'!$C386&amp;'CT154'!$M$2&amp;'CT154'!K$12=DULIEU!$AU377,DULIEU!$X377,"")</f>
        <v/>
      </c>
      <c r="L386" s="867" t="str">
        <f t="shared" si="17"/>
        <v/>
      </c>
    </row>
    <row r="387" spans="1:12" hidden="1">
      <c r="A387" s="345" t="str">
        <f t="shared" si="15"/>
        <v/>
      </c>
      <c r="B387" s="1143" t="str">
        <f>IF($M$2=DULIEU!$U378,DULIEU!$D378,"")</f>
        <v/>
      </c>
      <c r="C387" s="1143" t="str">
        <f>IF($M$2=DULIEU!$U378,DULIEU!$H378,"")</f>
        <v/>
      </c>
      <c r="D387" s="1143" t="str">
        <f>IF($M$2=DULIEU!$U378,DULIEU!$E378,"")</f>
        <v/>
      </c>
      <c r="E387" s="1143" t="str">
        <f>IF($M$2=DULIEU!$U378,DULIEU!$O378,"")</f>
        <v/>
      </c>
      <c r="F387" s="1143" t="str">
        <f>IF($M$2=DULIEU!$U378,DULIEU!$W378,"")</f>
        <v/>
      </c>
      <c r="G387" s="1148" t="str">
        <f t="shared" si="16"/>
        <v/>
      </c>
      <c r="H387" s="1143" t="str">
        <f>IF($M$3&amp;'CT154'!$C387&amp;'CT154'!$M$2&amp;'CT154'!H$12=DULIEU!$AU378,DULIEU!$X378,"")</f>
        <v/>
      </c>
      <c r="I387" s="1143" t="str">
        <f>IF($M$3&amp;'CT154'!$C387&amp;'CT154'!$M$2&amp;'CT154'!I$12=DULIEU!$AU378,DULIEU!$X378,"")</f>
        <v/>
      </c>
      <c r="J387" s="1143" t="str">
        <f>IF($M$3&amp;'CT154'!$C387&amp;'CT154'!$M$2&amp;'CT154'!J$12=DULIEU!$AU378,DULIEU!$X378,"")</f>
        <v/>
      </c>
      <c r="K387" s="1143" t="str">
        <f>IF($M$3&amp;'CT154'!$C387&amp;'CT154'!$M$2&amp;'CT154'!K$12=DULIEU!$AU378,DULIEU!$X378,"")</f>
        <v/>
      </c>
      <c r="L387" s="867" t="str">
        <f t="shared" si="17"/>
        <v/>
      </c>
    </row>
    <row r="388" spans="1:12" hidden="1">
      <c r="A388" s="345" t="str">
        <f t="shared" si="15"/>
        <v/>
      </c>
      <c r="B388" s="1143" t="str">
        <f>IF($M$2=DULIEU!$U379,DULIEU!$D379,"")</f>
        <v/>
      </c>
      <c r="C388" s="1143" t="str">
        <f>IF($M$2=DULIEU!$U379,DULIEU!$H379,"")</f>
        <v/>
      </c>
      <c r="D388" s="1143" t="str">
        <f>IF($M$2=DULIEU!$U379,DULIEU!$E379,"")</f>
        <v/>
      </c>
      <c r="E388" s="1143" t="str">
        <f>IF($M$2=DULIEU!$U379,DULIEU!$O379,"")</f>
        <v/>
      </c>
      <c r="F388" s="1143" t="str">
        <f>IF($M$2=DULIEU!$U379,DULIEU!$W379,"")</f>
        <v/>
      </c>
      <c r="G388" s="1148" t="str">
        <f t="shared" si="16"/>
        <v/>
      </c>
      <c r="H388" s="1143" t="str">
        <f>IF($M$3&amp;'CT154'!$C388&amp;'CT154'!$M$2&amp;'CT154'!H$12=DULIEU!$AU379,DULIEU!$X379,"")</f>
        <v/>
      </c>
      <c r="I388" s="1143" t="str">
        <f>IF($M$3&amp;'CT154'!$C388&amp;'CT154'!$M$2&amp;'CT154'!I$12=DULIEU!$AU379,DULIEU!$X379,"")</f>
        <v/>
      </c>
      <c r="J388" s="1143" t="str">
        <f>IF($M$3&amp;'CT154'!$C388&amp;'CT154'!$M$2&amp;'CT154'!J$12=DULIEU!$AU379,DULIEU!$X379,"")</f>
        <v/>
      </c>
      <c r="K388" s="1143" t="str">
        <f>IF($M$3&amp;'CT154'!$C388&amp;'CT154'!$M$2&amp;'CT154'!K$12=DULIEU!$AU379,DULIEU!$X379,"")</f>
        <v/>
      </c>
      <c r="L388" s="867" t="str">
        <f t="shared" si="17"/>
        <v/>
      </c>
    </row>
    <row r="389" spans="1:12" hidden="1">
      <c r="A389" s="345" t="str">
        <f t="shared" si="15"/>
        <v/>
      </c>
      <c r="B389" s="1143" t="str">
        <f>IF($M$2=DULIEU!$U380,DULIEU!$D380,"")</f>
        <v/>
      </c>
      <c r="C389" s="1143" t="str">
        <f>IF($M$2=DULIEU!$U380,DULIEU!$H380,"")</f>
        <v/>
      </c>
      <c r="D389" s="1143" t="str">
        <f>IF($M$2=DULIEU!$U380,DULIEU!$E380,"")</f>
        <v/>
      </c>
      <c r="E389" s="1143" t="str">
        <f>IF($M$2=DULIEU!$U380,DULIEU!$O380,"")</f>
        <v/>
      </c>
      <c r="F389" s="1143" t="str">
        <f>IF($M$2=DULIEU!$U380,DULIEU!$W380,"")</f>
        <v/>
      </c>
      <c r="G389" s="1148" t="str">
        <f t="shared" si="16"/>
        <v/>
      </c>
      <c r="H389" s="1143" t="str">
        <f>IF($M$3&amp;'CT154'!$C389&amp;'CT154'!$M$2&amp;'CT154'!H$12=DULIEU!$AU380,DULIEU!$X380,"")</f>
        <v/>
      </c>
      <c r="I389" s="1143" t="str">
        <f>IF($M$3&amp;'CT154'!$C389&amp;'CT154'!$M$2&amp;'CT154'!I$12=DULIEU!$AU380,DULIEU!$X380,"")</f>
        <v/>
      </c>
      <c r="J389" s="1143" t="str">
        <f>IF($M$3&amp;'CT154'!$C389&amp;'CT154'!$M$2&amp;'CT154'!J$12=DULIEU!$AU380,DULIEU!$X380,"")</f>
        <v/>
      </c>
      <c r="K389" s="1143" t="str">
        <f>IF($M$3&amp;'CT154'!$C389&amp;'CT154'!$M$2&amp;'CT154'!K$12=DULIEU!$AU380,DULIEU!$X380,"")</f>
        <v/>
      </c>
      <c r="L389" s="867" t="str">
        <f t="shared" si="17"/>
        <v/>
      </c>
    </row>
    <row r="390" spans="1:12" hidden="1">
      <c r="A390" s="345" t="str">
        <f t="shared" si="15"/>
        <v/>
      </c>
      <c r="B390" s="1143" t="str">
        <f>IF($M$2=DULIEU!$U381,DULIEU!$D381,"")</f>
        <v/>
      </c>
      <c r="C390" s="1143" t="str">
        <f>IF($M$2=DULIEU!$U381,DULIEU!$H381,"")</f>
        <v/>
      </c>
      <c r="D390" s="1143" t="str">
        <f>IF($M$2=DULIEU!$U381,DULIEU!$E381,"")</f>
        <v/>
      </c>
      <c r="E390" s="1143" t="str">
        <f>IF($M$2=DULIEU!$U381,DULIEU!$O381,"")</f>
        <v/>
      </c>
      <c r="F390" s="1143" t="str">
        <f>IF($M$2=DULIEU!$U381,DULIEU!$W381,"")</f>
        <v/>
      </c>
      <c r="G390" s="1148" t="str">
        <f t="shared" si="16"/>
        <v/>
      </c>
      <c r="H390" s="1143" t="str">
        <f>IF($M$3&amp;'CT154'!$C390&amp;'CT154'!$M$2&amp;'CT154'!H$12=DULIEU!$AU381,DULIEU!$X381,"")</f>
        <v/>
      </c>
      <c r="I390" s="1143" t="str">
        <f>IF($M$3&amp;'CT154'!$C390&amp;'CT154'!$M$2&amp;'CT154'!I$12=DULIEU!$AU381,DULIEU!$X381,"")</f>
        <v/>
      </c>
      <c r="J390" s="1143" t="str">
        <f>IF($M$3&amp;'CT154'!$C390&amp;'CT154'!$M$2&amp;'CT154'!J$12=DULIEU!$AU381,DULIEU!$X381,"")</f>
        <v/>
      </c>
      <c r="K390" s="1143" t="str">
        <f>IF($M$3&amp;'CT154'!$C390&amp;'CT154'!$M$2&amp;'CT154'!K$12=DULIEU!$AU381,DULIEU!$X381,"")</f>
        <v/>
      </c>
      <c r="L390" s="867" t="str">
        <f t="shared" si="17"/>
        <v/>
      </c>
    </row>
    <row r="391" spans="1:12" hidden="1">
      <c r="A391" s="345" t="str">
        <f t="shared" si="15"/>
        <v/>
      </c>
      <c r="B391" s="1143" t="str">
        <f>IF($M$2=DULIEU!$U382,DULIEU!$D382,"")</f>
        <v/>
      </c>
      <c r="C391" s="1143" t="str">
        <f>IF($M$2=DULIEU!$U382,DULIEU!$H382,"")</f>
        <v/>
      </c>
      <c r="D391" s="1143" t="str">
        <f>IF($M$2=DULIEU!$U382,DULIEU!$E382,"")</f>
        <v/>
      </c>
      <c r="E391" s="1143" t="str">
        <f>IF($M$2=DULIEU!$U382,DULIEU!$O382,"")</f>
        <v/>
      </c>
      <c r="F391" s="1143" t="str">
        <f>IF($M$2=DULIEU!$U382,DULIEU!$W382,"")</f>
        <v/>
      </c>
      <c r="G391" s="1148" t="str">
        <f t="shared" si="16"/>
        <v/>
      </c>
      <c r="H391" s="1143" t="str">
        <f>IF($M$3&amp;'CT154'!$C391&amp;'CT154'!$M$2&amp;'CT154'!H$12=DULIEU!$AU382,DULIEU!$X382,"")</f>
        <v/>
      </c>
      <c r="I391" s="1143" t="str">
        <f>IF($M$3&amp;'CT154'!$C391&amp;'CT154'!$M$2&amp;'CT154'!I$12=DULIEU!$AU382,DULIEU!$X382,"")</f>
        <v/>
      </c>
      <c r="J391" s="1143" t="str">
        <f>IF($M$3&amp;'CT154'!$C391&amp;'CT154'!$M$2&amp;'CT154'!J$12=DULIEU!$AU382,DULIEU!$X382,"")</f>
        <v/>
      </c>
      <c r="K391" s="1143" t="str">
        <f>IF($M$3&amp;'CT154'!$C391&amp;'CT154'!$M$2&amp;'CT154'!K$12=DULIEU!$AU382,DULIEU!$X382,"")</f>
        <v/>
      </c>
      <c r="L391" s="867" t="str">
        <f t="shared" si="17"/>
        <v/>
      </c>
    </row>
    <row r="392" spans="1:12" hidden="1">
      <c r="A392" s="345" t="str">
        <f t="shared" si="15"/>
        <v/>
      </c>
      <c r="B392" s="1143" t="str">
        <f>IF($M$2=DULIEU!$U383,DULIEU!$D383,"")</f>
        <v/>
      </c>
      <c r="C392" s="1143" t="str">
        <f>IF($M$2=DULIEU!$U383,DULIEU!$H383,"")</f>
        <v/>
      </c>
      <c r="D392" s="1143" t="str">
        <f>IF($M$2=DULIEU!$U383,DULIEU!$E383,"")</f>
        <v/>
      </c>
      <c r="E392" s="1143" t="str">
        <f>IF($M$2=DULIEU!$U383,DULIEU!$O383,"")</f>
        <v/>
      </c>
      <c r="F392" s="1143" t="str">
        <f>IF($M$2=DULIEU!$U383,DULIEU!$W383,"")</f>
        <v/>
      </c>
      <c r="G392" s="1148" t="str">
        <f t="shared" si="16"/>
        <v/>
      </c>
      <c r="H392" s="1143" t="str">
        <f>IF($M$3&amp;'CT154'!$C392&amp;'CT154'!$M$2&amp;'CT154'!H$12=DULIEU!$AU383,DULIEU!$X383,"")</f>
        <v/>
      </c>
      <c r="I392" s="1143" t="str">
        <f>IF($M$3&amp;'CT154'!$C392&amp;'CT154'!$M$2&amp;'CT154'!I$12=DULIEU!$AU383,DULIEU!$X383,"")</f>
        <v/>
      </c>
      <c r="J392" s="1143" t="str">
        <f>IF($M$3&amp;'CT154'!$C392&amp;'CT154'!$M$2&amp;'CT154'!J$12=DULIEU!$AU383,DULIEU!$X383,"")</f>
        <v/>
      </c>
      <c r="K392" s="1143" t="str">
        <f>IF($M$3&amp;'CT154'!$C392&amp;'CT154'!$M$2&amp;'CT154'!K$12=DULIEU!$AU383,DULIEU!$X383,"")</f>
        <v/>
      </c>
      <c r="L392" s="867" t="str">
        <f t="shared" si="17"/>
        <v/>
      </c>
    </row>
    <row r="393" spans="1:12" hidden="1">
      <c r="A393" s="345" t="str">
        <f t="shared" si="15"/>
        <v/>
      </c>
      <c r="B393" s="1143" t="str">
        <f>IF($M$2=DULIEU!$U384,DULIEU!$D384,"")</f>
        <v/>
      </c>
      <c r="C393" s="1143" t="str">
        <f>IF($M$2=DULIEU!$U384,DULIEU!$H384,"")</f>
        <v/>
      </c>
      <c r="D393" s="1143" t="str">
        <f>IF($M$2=DULIEU!$U384,DULIEU!$E384,"")</f>
        <v/>
      </c>
      <c r="E393" s="1143" t="str">
        <f>IF($M$2=DULIEU!$U384,DULIEU!$O384,"")</f>
        <v/>
      </c>
      <c r="F393" s="1143" t="str">
        <f>IF($M$2=DULIEU!$U384,DULIEU!$W384,"")</f>
        <v/>
      </c>
      <c r="G393" s="1148" t="str">
        <f t="shared" si="16"/>
        <v/>
      </c>
      <c r="H393" s="1143" t="str">
        <f>IF($M$3&amp;'CT154'!$C393&amp;'CT154'!$M$2&amp;'CT154'!H$12=DULIEU!$AU384,DULIEU!$X384,"")</f>
        <v/>
      </c>
      <c r="I393" s="1143" t="str">
        <f>IF($M$3&amp;'CT154'!$C393&amp;'CT154'!$M$2&amp;'CT154'!I$12=DULIEU!$AU384,DULIEU!$X384,"")</f>
        <v/>
      </c>
      <c r="J393" s="1143" t="str">
        <f>IF($M$3&amp;'CT154'!$C393&amp;'CT154'!$M$2&amp;'CT154'!J$12=DULIEU!$AU384,DULIEU!$X384,"")</f>
        <v/>
      </c>
      <c r="K393" s="1143" t="str">
        <f>IF($M$3&amp;'CT154'!$C393&amp;'CT154'!$M$2&amp;'CT154'!K$12=DULIEU!$AU384,DULIEU!$X384,"")</f>
        <v/>
      </c>
      <c r="L393" s="867" t="str">
        <f t="shared" si="17"/>
        <v/>
      </c>
    </row>
    <row r="394" spans="1:12" hidden="1">
      <c r="A394" s="345" t="str">
        <f t="shared" si="15"/>
        <v/>
      </c>
      <c r="B394" s="1143" t="str">
        <f>IF($M$2=DULIEU!$U385,DULIEU!$D385,"")</f>
        <v/>
      </c>
      <c r="C394" s="1143" t="str">
        <f>IF($M$2=DULIEU!$U385,DULIEU!$H385,"")</f>
        <v/>
      </c>
      <c r="D394" s="1143" t="str">
        <f>IF($M$2=DULIEU!$U385,DULIEU!$E385,"")</f>
        <v/>
      </c>
      <c r="E394" s="1143" t="str">
        <f>IF($M$2=DULIEU!$U385,DULIEU!$O385,"")</f>
        <v/>
      </c>
      <c r="F394" s="1143" t="str">
        <f>IF($M$2=DULIEU!$U385,DULIEU!$W385,"")</f>
        <v/>
      </c>
      <c r="G394" s="1148" t="str">
        <f t="shared" si="16"/>
        <v/>
      </c>
      <c r="H394" s="1143" t="str">
        <f>IF($M$3&amp;'CT154'!$C394&amp;'CT154'!$M$2&amp;'CT154'!H$12=DULIEU!$AU385,DULIEU!$X385,"")</f>
        <v/>
      </c>
      <c r="I394" s="1143" t="str">
        <f>IF($M$3&amp;'CT154'!$C394&amp;'CT154'!$M$2&amp;'CT154'!I$12=DULIEU!$AU385,DULIEU!$X385,"")</f>
        <v/>
      </c>
      <c r="J394" s="1143" t="str">
        <f>IF($M$3&amp;'CT154'!$C394&amp;'CT154'!$M$2&amp;'CT154'!J$12=DULIEU!$AU385,DULIEU!$X385,"")</f>
        <v/>
      </c>
      <c r="K394" s="1143" t="str">
        <f>IF($M$3&amp;'CT154'!$C394&amp;'CT154'!$M$2&amp;'CT154'!K$12=DULIEU!$AU385,DULIEU!$X385,"")</f>
        <v/>
      </c>
      <c r="L394" s="867" t="str">
        <f t="shared" si="17"/>
        <v/>
      </c>
    </row>
    <row r="395" spans="1:12" hidden="1">
      <c r="A395" s="345" t="str">
        <f t="shared" si="15"/>
        <v/>
      </c>
      <c r="B395" s="1143" t="str">
        <f>IF($M$2=DULIEU!$U386,DULIEU!$D386,"")</f>
        <v/>
      </c>
      <c r="C395" s="1143" t="str">
        <f>IF($M$2=DULIEU!$U386,DULIEU!$H386,"")</f>
        <v/>
      </c>
      <c r="D395" s="1143" t="str">
        <f>IF($M$2=DULIEU!$U386,DULIEU!$E386,"")</f>
        <v/>
      </c>
      <c r="E395" s="1143" t="str">
        <f>IF($M$2=DULIEU!$U386,DULIEU!$O386,"")</f>
        <v/>
      </c>
      <c r="F395" s="1143" t="str">
        <f>IF($M$2=DULIEU!$U386,DULIEU!$W386,"")</f>
        <v/>
      </c>
      <c r="G395" s="1148" t="str">
        <f t="shared" si="16"/>
        <v/>
      </c>
      <c r="H395" s="1143" t="str">
        <f>IF($M$3&amp;'CT154'!$C395&amp;'CT154'!$M$2&amp;'CT154'!H$12=DULIEU!$AU386,DULIEU!$X386,"")</f>
        <v/>
      </c>
      <c r="I395" s="1143" t="str">
        <f>IF($M$3&amp;'CT154'!$C395&amp;'CT154'!$M$2&amp;'CT154'!I$12=DULIEU!$AU386,DULIEU!$X386,"")</f>
        <v/>
      </c>
      <c r="J395" s="1143" t="str">
        <f>IF($M$3&amp;'CT154'!$C395&amp;'CT154'!$M$2&amp;'CT154'!J$12=DULIEU!$AU386,DULIEU!$X386,"")</f>
        <v/>
      </c>
      <c r="K395" s="1143" t="str">
        <f>IF($M$3&amp;'CT154'!$C395&amp;'CT154'!$M$2&amp;'CT154'!K$12=DULIEU!$AU386,DULIEU!$X386,"")</f>
        <v/>
      </c>
      <c r="L395" s="867" t="str">
        <f t="shared" si="17"/>
        <v/>
      </c>
    </row>
    <row r="396" spans="1:12" hidden="1">
      <c r="A396" s="345" t="str">
        <f t="shared" si="15"/>
        <v/>
      </c>
      <c r="B396" s="1143" t="str">
        <f>IF($M$2=DULIEU!$U387,DULIEU!$D387,"")</f>
        <v/>
      </c>
      <c r="C396" s="1143" t="str">
        <f>IF($M$2=DULIEU!$U387,DULIEU!$H387,"")</f>
        <v/>
      </c>
      <c r="D396" s="1143" t="str">
        <f>IF($M$2=DULIEU!$U387,DULIEU!$E387,"")</f>
        <v/>
      </c>
      <c r="E396" s="1143" t="str">
        <f>IF($M$2=DULIEU!$U387,DULIEU!$O387,"")</f>
        <v/>
      </c>
      <c r="F396" s="1143" t="str">
        <f>IF($M$2=DULIEU!$U387,DULIEU!$W387,"")</f>
        <v/>
      </c>
      <c r="G396" s="1148" t="str">
        <f t="shared" si="16"/>
        <v/>
      </c>
      <c r="H396" s="1143" t="str">
        <f>IF($M$3&amp;'CT154'!$C396&amp;'CT154'!$M$2&amp;'CT154'!H$12=DULIEU!$AU387,DULIEU!$X387,"")</f>
        <v/>
      </c>
      <c r="I396" s="1143" t="str">
        <f>IF($M$3&amp;'CT154'!$C396&amp;'CT154'!$M$2&amp;'CT154'!I$12=DULIEU!$AU387,DULIEU!$X387,"")</f>
        <v/>
      </c>
      <c r="J396" s="1143" t="str">
        <f>IF($M$3&amp;'CT154'!$C396&amp;'CT154'!$M$2&amp;'CT154'!J$12=DULIEU!$AU387,DULIEU!$X387,"")</f>
        <v/>
      </c>
      <c r="K396" s="1143" t="str">
        <f>IF($M$3&amp;'CT154'!$C396&amp;'CT154'!$M$2&amp;'CT154'!K$12=DULIEU!$AU387,DULIEU!$X387,"")</f>
        <v/>
      </c>
      <c r="L396" s="867" t="str">
        <f t="shared" si="17"/>
        <v/>
      </c>
    </row>
    <row r="397" spans="1:12" hidden="1">
      <c r="A397" s="345" t="str">
        <f t="shared" si="15"/>
        <v/>
      </c>
      <c r="B397" s="1143" t="str">
        <f>IF($M$2=DULIEU!$U388,DULIEU!$D388,"")</f>
        <v/>
      </c>
      <c r="C397" s="1143" t="str">
        <f>IF($M$2=DULIEU!$U388,DULIEU!$H388,"")</f>
        <v/>
      </c>
      <c r="D397" s="1143" t="str">
        <f>IF($M$2=DULIEU!$U388,DULIEU!$E388,"")</f>
        <v/>
      </c>
      <c r="E397" s="1143" t="str">
        <f>IF($M$2=DULIEU!$U388,DULIEU!$O388,"")</f>
        <v/>
      </c>
      <c r="F397" s="1143" t="str">
        <f>IF($M$2=DULIEU!$U388,DULIEU!$W388,"")</f>
        <v/>
      </c>
      <c r="G397" s="1148" t="str">
        <f t="shared" si="16"/>
        <v/>
      </c>
      <c r="H397" s="1143" t="str">
        <f>IF($M$3&amp;'CT154'!$C397&amp;'CT154'!$M$2&amp;'CT154'!H$12=DULIEU!$AU388,DULIEU!$X388,"")</f>
        <v/>
      </c>
      <c r="I397" s="1143" t="str">
        <f>IF($M$3&amp;'CT154'!$C397&amp;'CT154'!$M$2&amp;'CT154'!I$12=DULIEU!$AU388,DULIEU!$X388,"")</f>
        <v/>
      </c>
      <c r="J397" s="1143" t="str">
        <f>IF($M$3&amp;'CT154'!$C397&amp;'CT154'!$M$2&amp;'CT154'!J$12=DULIEU!$AU388,DULIEU!$X388,"")</f>
        <v/>
      </c>
      <c r="K397" s="1143" t="str">
        <f>IF($M$3&amp;'CT154'!$C397&amp;'CT154'!$M$2&amp;'CT154'!K$12=DULIEU!$AU388,DULIEU!$X388,"")</f>
        <v/>
      </c>
      <c r="L397" s="867" t="str">
        <f t="shared" si="17"/>
        <v/>
      </c>
    </row>
    <row r="398" spans="1:12" hidden="1">
      <c r="A398" s="345" t="str">
        <f t="shared" si="15"/>
        <v/>
      </c>
      <c r="B398" s="1143" t="str">
        <f>IF($M$2=DULIEU!$U389,DULIEU!$D389,"")</f>
        <v/>
      </c>
      <c r="C398" s="1143" t="str">
        <f>IF($M$2=DULIEU!$U389,DULIEU!$H389,"")</f>
        <v/>
      </c>
      <c r="D398" s="1143" t="str">
        <f>IF($M$2=DULIEU!$U389,DULIEU!$E389,"")</f>
        <v/>
      </c>
      <c r="E398" s="1143" t="str">
        <f>IF($M$2=DULIEU!$U389,DULIEU!$O389,"")</f>
        <v/>
      </c>
      <c r="F398" s="1143" t="str">
        <f>IF($M$2=DULIEU!$U389,DULIEU!$W389,"")</f>
        <v/>
      </c>
      <c r="G398" s="1148" t="str">
        <f t="shared" si="16"/>
        <v/>
      </c>
      <c r="H398" s="1143" t="str">
        <f>IF($M$3&amp;'CT154'!$C398&amp;'CT154'!$M$2&amp;'CT154'!H$12=DULIEU!$AU389,DULIEU!$X389,"")</f>
        <v/>
      </c>
      <c r="I398" s="1143" t="str">
        <f>IF($M$3&amp;'CT154'!$C398&amp;'CT154'!$M$2&amp;'CT154'!I$12=DULIEU!$AU389,DULIEU!$X389,"")</f>
        <v/>
      </c>
      <c r="J398" s="1143" t="str">
        <f>IF($M$3&amp;'CT154'!$C398&amp;'CT154'!$M$2&amp;'CT154'!J$12=DULIEU!$AU389,DULIEU!$X389,"")</f>
        <v/>
      </c>
      <c r="K398" s="1143" t="str">
        <f>IF($M$3&amp;'CT154'!$C398&amp;'CT154'!$M$2&amp;'CT154'!K$12=DULIEU!$AU389,DULIEU!$X389,"")</f>
        <v/>
      </c>
      <c r="L398" s="867" t="str">
        <f t="shared" si="17"/>
        <v/>
      </c>
    </row>
    <row r="399" spans="1:12" hidden="1">
      <c r="A399" s="345" t="str">
        <f t="shared" si="15"/>
        <v/>
      </c>
      <c r="B399" s="1143" t="str">
        <f>IF($M$2=DULIEU!$U390,DULIEU!$D390,"")</f>
        <v/>
      </c>
      <c r="C399" s="1143" t="str">
        <f>IF($M$2=DULIEU!$U390,DULIEU!$H390,"")</f>
        <v/>
      </c>
      <c r="D399" s="1143" t="str">
        <f>IF($M$2=DULIEU!$U390,DULIEU!$E390,"")</f>
        <v/>
      </c>
      <c r="E399" s="1143" t="str">
        <f>IF($M$2=DULIEU!$U390,DULIEU!$O390,"")</f>
        <v/>
      </c>
      <c r="F399" s="1143" t="str">
        <f>IF($M$2=DULIEU!$U390,DULIEU!$W390,"")</f>
        <v/>
      </c>
      <c r="G399" s="1148" t="str">
        <f t="shared" si="16"/>
        <v/>
      </c>
      <c r="H399" s="1143" t="str">
        <f>IF($M$3&amp;'CT154'!$C399&amp;'CT154'!$M$2&amp;'CT154'!H$12=DULIEU!$AU390,DULIEU!$X390,"")</f>
        <v/>
      </c>
      <c r="I399" s="1143" t="str">
        <f>IF($M$3&amp;'CT154'!$C399&amp;'CT154'!$M$2&amp;'CT154'!I$12=DULIEU!$AU390,DULIEU!$X390,"")</f>
        <v/>
      </c>
      <c r="J399" s="1143" t="str">
        <f>IF($M$3&amp;'CT154'!$C399&amp;'CT154'!$M$2&amp;'CT154'!J$12=DULIEU!$AU390,DULIEU!$X390,"")</f>
        <v/>
      </c>
      <c r="K399" s="1143" t="str">
        <f>IF($M$3&amp;'CT154'!$C399&amp;'CT154'!$M$2&amp;'CT154'!K$12=DULIEU!$AU390,DULIEU!$X390,"")</f>
        <v/>
      </c>
      <c r="L399" s="867" t="str">
        <f t="shared" si="17"/>
        <v/>
      </c>
    </row>
    <row r="400" spans="1:12" hidden="1">
      <c r="A400" s="345" t="str">
        <f t="shared" si="15"/>
        <v/>
      </c>
      <c r="B400" s="1143" t="str">
        <f>IF($M$2=DULIEU!$U391,DULIEU!$D391,"")</f>
        <v/>
      </c>
      <c r="C400" s="1143" t="str">
        <f>IF($M$2=DULIEU!$U391,DULIEU!$H391,"")</f>
        <v/>
      </c>
      <c r="D400" s="1143" t="str">
        <f>IF($M$2=DULIEU!$U391,DULIEU!$E391,"")</f>
        <v/>
      </c>
      <c r="E400" s="1143" t="str">
        <f>IF($M$2=DULIEU!$U391,DULIEU!$O391,"")</f>
        <v/>
      </c>
      <c r="F400" s="1143" t="str">
        <f>IF($M$2=DULIEU!$U391,DULIEU!$W391,"")</f>
        <v/>
      </c>
      <c r="G400" s="1148" t="str">
        <f t="shared" si="16"/>
        <v/>
      </c>
      <c r="H400" s="1143" t="str">
        <f>IF($M$3&amp;'CT154'!$C400&amp;'CT154'!$M$2&amp;'CT154'!H$12=DULIEU!$AU391,DULIEU!$X391,"")</f>
        <v/>
      </c>
      <c r="I400" s="1143" t="str">
        <f>IF($M$3&amp;'CT154'!$C400&amp;'CT154'!$M$2&amp;'CT154'!I$12=DULIEU!$AU391,DULIEU!$X391,"")</f>
        <v/>
      </c>
      <c r="J400" s="1143" t="str">
        <f>IF($M$3&amp;'CT154'!$C400&amp;'CT154'!$M$2&amp;'CT154'!J$12=DULIEU!$AU391,DULIEU!$X391,"")</f>
        <v/>
      </c>
      <c r="K400" s="1143" t="str">
        <f>IF($M$3&amp;'CT154'!$C400&amp;'CT154'!$M$2&amp;'CT154'!K$12=DULIEU!$AU391,DULIEU!$X391,"")</f>
        <v/>
      </c>
      <c r="L400" s="867" t="str">
        <f t="shared" si="17"/>
        <v/>
      </c>
    </row>
    <row r="401" spans="1:12" hidden="1">
      <c r="A401" s="345" t="str">
        <f t="shared" ref="A401:A464" si="18">IF($B401&lt;&gt;"",MONTH($B401),"")</f>
        <v/>
      </c>
      <c r="B401" s="1143" t="str">
        <f>IF($M$2=DULIEU!$U392,DULIEU!$D392,"")</f>
        <v/>
      </c>
      <c r="C401" s="1143" t="str">
        <f>IF($M$2=DULIEU!$U392,DULIEU!$H392,"")</f>
        <v/>
      </c>
      <c r="D401" s="1143" t="str">
        <f>IF($M$2=DULIEU!$U392,DULIEU!$E392,"")</f>
        <v/>
      </c>
      <c r="E401" s="1143" t="str">
        <f>IF($M$2=DULIEU!$U392,DULIEU!$O392,"")</f>
        <v/>
      </c>
      <c r="F401" s="1143" t="str">
        <f>IF($M$2=DULIEU!$U392,DULIEU!$W392,"")</f>
        <v/>
      </c>
      <c r="G401" s="1148" t="str">
        <f t="shared" ref="G401:G464" si="19">IF(AND($H401="",$I401="",$J401="",$K401=""),"",SUM(H401:K401))</f>
        <v/>
      </c>
      <c r="H401" s="1143" t="str">
        <f>IF($M$3&amp;'CT154'!$C401&amp;'CT154'!$M$2&amp;'CT154'!H$12=DULIEU!$AU392,DULIEU!$X392,"")</f>
        <v/>
      </c>
      <c r="I401" s="1143" t="str">
        <f>IF($M$3&amp;'CT154'!$C401&amp;'CT154'!$M$2&amp;'CT154'!I$12=DULIEU!$AU392,DULIEU!$X392,"")</f>
        <v/>
      </c>
      <c r="J401" s="1143" t="str">
        <f>IF($M$3&amp;'CT154'!$C401&amp;'CT154'!$M$2&amp;'CT154'!J$12=DULIEU!$AU392,DULIEU!$X392,"")</f>
        <v/>
      </c>
      <c r="K401" s="1143" t="str">
        <f>IF($M$3&amp;'CT154'!$C401&amp;'CT154'!$M$2&amp;'CT154'!K$12=DULIEU!$AU392,DULIEU!$X392,"")</f>
        <v/>
      </c>
      <c r="L401" s="867" t="str">
        <f t="shared" ref="L401:L464" si="20">IF($G401="","","x")</f>
        <v/>
      </c>
    </row>
    <row r="402" spans="1:12" hidden="1">
      <c r="A402" s="345" t="str">
        <f t="shared" si="18"/>
        <v/>
      </c>
      <c r="B402" s="1143" t="str">
        <f>IF($M$2=DULIEU!$U393,DULIEU!$D393,"")</f>
        <v/>
      </c>
      <c r="C402" s="1143" t="str">
        <f>IF($M$2=DULIEU!$U393,DULIEU!$H393,"")</f>
        <v/>
      </c>
      <c r="D402" s="1143" t="str">
        <f>IF($M$2=DULIEU!$U393,DULIEU!$E393,"")</f>
        <v/>
      </c>
      <c r="E402" s="1143" t="str">
        <f>IF($M$2=DULIEU!$U393,DULIEU!$O393,"")</f>
        <v/>
      </c>
      <c r="F402" s="1143" t="str">
        <f>IF($M$2=DULIEU!$U393,DULIEU!$W393,"")</f>
        <v/>
      </c>
      <c r="G402" s="1148" t="str">
        <f t="shared" si="19"/>
        <v/>
      </c>
      <c r="H402" s="1143" t="str">
        <f>IF($M$3&amp;'CT154'!$C402&amp;'CT154'!$M$2&amp;'CT154'!H$12=DULIEU!$AU393,DULIEU!$X393,"")</f>
        <v/>
      </c>
      <c r="I402" s="1143" t="str">
        <f>IF($M$3&amp;'CT154'!$C402&amp;'CT154'!$M$2&amp;'CT154'!I$12=DULIEU!$AU393,DULIEU!$X393,"")</f>
        <v/>
      </c>
      <c r="J402" s="1143" t="str">
        <f>IF($M$3&amp;'CT154'!$C402&amp;'CT154'!$M$2&amp;'CT154'!J$12=DULIEU!$AU393,DULIEU!$X393,"")</f>
        <v/>
      </c>
      <c r="K402" s="1143" t="str">
        <f>IF($M$3&amp;'CT154'!$C402&amp;'CT154'!$M$2&amp;'CT154'!K$12=DULIEU!$AU393,DULIEU!$X393,"")</f>
        <v/>
      </c>
      <c r="L402" s="867" t="str">
        <f t="shared" si="20"/>
        <v/>
      </c>
    </row>
    <row r="403" spans="1:12" hidden="1">
      <c r="A403" s="345" t="str">
        <f t="shared" si="18"/>
        <v/>
      </c>
      <c r="B403" s="1143" t="str">
        <f>IF($M$2=DULIEU!$U394,DULIEU!$D394,"")</f>
        <v/>
      </c>
      <c r="C403" s="1143" t="str">
        <f>IF($M$2=DULIEU!$U394,DULIEU!$H394,"")</f>
        <v/>
      </c>
      <c r="D403" s="1143" t="str">
        <f>IF($M$2=DULIEU!$U394,DULIEU!$E394,"")</f>
        <v/>
      </c>
      <c r="E403" s="1143" t="str">
        <f>IF($M$2=DULIEU!$U394,DULIEU!$O394,"")</f>
        <v/>
      </c>
      <c r="F403" s="1143" t="str">
        <f>IF($M$2=DULIEU!$U394,DULIEU!$W394,"")</f>
        <v/>
      </c>
      <c r="G403" s="1148" t="str">
        <f t="shared" si="19"/>
        <v/>
      </c>
      <c r="H403" s="1143" t="str">
        <f>IF($M$3&amp;'CT154'!$C403&amp;'CT154'!$M$2&amp;'CT154'!H$12=DULIEU!$AU394,DULIEU!$X394,"")</f>
        <v/>
      </c>
      <c r="I403" s="1143" t="str">
        <f>IF($M$3&amp;'CT154'!$C403&amp;'CT154'!$M$2&amp;'CT154'!I$12=DULIEU!$AU394,DULIEU!$X394,"")</f>
        <v/>
      </c>
      <c r="J403" s="1143" t="str">
        <f>IF($M$3&amp;'CT154'!$C403&amp;'CT154'!$M$2&amp;'CT154'!J$12=DULIEU!$AU394,DULIEU!$X394,"")</f>
        <v/>
      </c>
      <c r="K403" s="1143" t="str">
        <f>IF($M$3&amp;'CT154'!$C403&amp;'CT154'!$M$2&amp;'CT154'!K$12=DULIEU!$AU394,DULIEU!$X394,"")</f>
        <v/>
      </c>
      <c r="L403" s="867" t="str">
        <f t="shared" si="20"/>
        <v/>
      </c>
    </row>
    <row r="404" spans="1:12" hidden="1">
      <c r="A404" s="345" t="str">
        <f t="shared" si="18"/>
        <v/>
      </c>
      <c r="B404" s="1143" t="str">
        <f>IF($M$2=DULIEU!$U395,DULIEU!$D395,"")</f>
        <v/>
      </c>
      <c r="C404" s="1143" t="str">
        <f>IF($M$2=DULIEU!$U395,DULIEU!$H395,"")</f>
        <v/>
      </c>
      <c r="D404" s="1143" t="str">
        <f>IF($M$2=DULIEU!$U395,DULIEU!$E395,"")</f>
        <v/>
      </c>
      <c r="E404" s="1143" t="str">
        <f>IF($M$2=DULIEU!$U395,DULIEU!$O395,"")</f>
        <v/>
      </c>
      <c r="F404" s="1143" t="str">
        <f>IF($M$2=DULIEU!$U395,DULIEU!$W395,"")</f>
        <v/>
      </c>
      <c r="G404" s="1148" t="str">
        <f t="shared" si="19"/>
        <v/>
      </c>
      <c r="H404" s="1143" t="str">
        <f>IF($M$3&amp;'CT154'!$C404&amp;'CT154'!$M$2&amp;'CT154'!H$12=DULIEU!$AU395,DULIEU!$X395,"")</f>
        <v/>
      </c>
      <c r="I404" s="1143" t="str">
        <f>IF($M$3&amp;'CT154'!$C404&amp;'CT154'!$M$2&amp;'CT154'!I$12=DULIEU!$AU395,DULIEU!$X395,"")</f>
        <v/>
      </c>
      <c r="J404" s="1143" t="str">
        <f>IF($M$3&amp;'CT154'!$C404&amp;'CT154'!$M$2&amp;'CT154'!J$12=DULIEU!$AU395,DULIEU!$X395,"")</f>
        <v/>
      </c>
      <c r="K404" s="1143" t="str">
        <f>IF($M$3&amp;'CT154'!$C404&amp;'CT154'!$M$2&amp;'CT154'!K$12=DULIEU!$AU395,DULIEU!$X395,"")</f>
        <v/>
      </c>
      <c r="L404" s="867" t="str">
        <f t="shared" si="20"/>
        <v/>
      </c>
    </row>
    <row r="405" spans="1:12" hidden="1">
      <c r="A405" s="345" t="str">
        <f t="shared" si="18"/>
        <v/>
      </c>
      <c r="B405" s="1143" t="str">
        <f>IF($M$2=DULIEU!$U396,DULIEU!$D396,"")</f>
        <v/>
      </c>
      <c r="C405" s="1143" t="str">
        <f>IF($M$2=DULIEU!$U396,DULIEU!$H396,"")</f>
        <v/>
      </c>
      <c r="D405" s="1143" t="str">
        <f>IF($M$2=DULIEU!$U396,DULIEU!$E396,"")</f>
        <v/>
      </c>
      <c r="E405" s="1143" t="str">
        <f>IF($M$2=DULIEU!$U396,DULIEU!$O396,"")</f>
        <v/>
      </c>
      <c r="F405" s="1143" t="str">
        <f>IF($M$2=DULIEU!$U396,DULIEU!$W396,"")</f>
        <v/>
      </c>
      <c r="G405" s="1148" t="str">
        <f t="shared" si="19"/>
        <v/>
      </c>
      <c r="H405" s="1143" t="str">
        <f>IF($M$3&amp;'CT154'!$C405&amp;'CT154'!$M$2&amp;'CT154'!H$12=DULIEU!$AU396,DULIEU!$X396,"")</f>
        <v/>
      </c>
      <c r="I405" s="1143" t="str">
        <f>IF($M$3&amp;'CT154'!$C405&amp;'CT154'!$M$2&amp;'CT154'!I$12=DULIEU!$AU396,DULIEU!$X396,"")</f>
        <v/>
      </c>
      <c r="J405" s="1143" t="str">
        <f>IF($M$3&amp;'CT154'!$C405&amp;'CT154'!$M$2&amp;'CT154'!J$12=DULIEU!$AU396,DULIEU!$X396,"")</f>
        <v/>
      </c>
      <c r="K405" s="1143" t="str">
        <f>IF($M$3&amp;'CT154'!$C405&amp;'CT154'!$M$2&amp;'CT154'!K$12=DULIEU!$AU396,DULIEU!$X396,"")</f>
        <v/>
      </c>
      <c r="L405" s="867" t="str">
        <f t="shared" si="20"/>
        <v/>
      </c>
    </row>
    <row r="406" spans="1:12" hidden="1">
      <c r="A406" s="345" t="str">
        <f t="shared" si="18"/>
        <v/>
      </c>
      <c r="B406" s="1143" t="str">
        <f>IF($M$2=DULIEU!$U397,DULIEU!$D397,"")</f>
        <v/>
      </c>
      <c r="C406" s="1143" t="str">
        <f>IF($M$2=DULIEU!$U397,DULIEU!$H397,"")</f>
        <v/>
      </c>
      <c r="D406" s="1143" t="str">
        <f>IF($M$2=DULIEU!$U397,DULIEU!$E397,"")</f>
        <v/>
      </c>
      <c r="E406" s="1143" t="str">
        <f>IF($M$2=DULIEU!$U397,DULIEU!$O397,"")</f>
        <v/>
      </c>
      <c r="F406" s="1143" t="str">
        <f>IF($M$2=DULIEU!$U397,DULIEU!$W397,"")</f>
        <v/>
      </c>
      <c r="G406" s="1148" t="str">
        <f t="shared" si="19"/>
        <v/>
      </c>
      <c r="H406" s="1143" t="str">
        <f>IF($M$3&amp;'CT154'!$C406&amp;'CT154'!$M$2&amp;'CT154'!H$12=DULIEU!$AU397,DULIEU!$X397,"")</f>
        <v/>
      </c>
      <c r="I406" s="1143" t="str">
        <f>IF($M$3&amp;'CT154'!$C406&amp;'CT154'!$M$2&amp;'CT154'!I$12=DULIEU!$AU397,DULIEU!$X397,"")</f>
        <v/>
      </c>
      <c r="J406" s="1143" t="str">
        <f>IF($M$3&amp;'CT154'!$C406&amp;'CT154'!$M$2&amp;'CT154'!J$12=DULIEU!$AU397,DULIEU!$X397,"")</f>
        <v/>
      </c>
      <c r="K406" s="1143" t="str">
        <f>IF($M$3&amp;'CT154'!$C406&amp;'CT154'!$M$2&amp;'CT154'!K$12=DULIEU!$AU397,DULIEU!$X397,"")</f>
        <v/>
      </c>
      <c r="L406" s="867" t="str">
        <f t="shared" si="20"/>
        <v/>
      </c>
    </row>
    <row r="407" spans="1:12" hidden="1">
      <c r="A407" s="345" t="str">
        <f t="shared" si="18"/>
        <v/>
      </c>
      <c r="B407" s="1143" t="str">
        <f>IF($M$2=DULIEU!$U398,DULIEU!$D398,"")</f>
        <v/>
      </c>
      <c r="C407" s="1143" t="str">
        <f>IF($M$2=DULIEU!$U398,DULIEU!$H398,"")</f>
        <v/>
      </c>
      <c r="D407" s="1143" t="str">
        <f>IF($M$2=DULIEU!$U398,DULIEU!$E398,"")</f>
        <v/>
      </c>
      <c r="E407" s="1143" t="str">
        <f>IF($M$2=DULIEU!$U398,DULIEU!$O398,"")</f>
        <v/>
      </c>
      <c r="F407" s="1143" t="str">
        <f>IF($M$2=DULIEU!$U398,DULIEU!$W398,"")</f>
        <v/>
      </c>
      <c r="G407" s="1148" t="str">
        <f t="shared" si="19"/>
        <v/>
      </c>
      <c r="H407" s="1143" t="str">
        <f>IF($M$3&amp;'CT154'!$C407&amp;'CT154'!$M$2&amp;'CT154'!H$12=DULIEU!$AU398,DULIEU!$X398,"")</f>
        <v/>
      </c>
      <c r="I407" s="1143" t="str">
        <f>IF($M$3&amp;'CT154'!$C407&amp;'CT154'!$M$2&amp;'CT154'!I$12=DULIEU!$AU398,DULIEU!$X398,"")</f>
        <v/>
      </c>
      <c r="J407" s="1143" t="str">
        <f>IF($M$3&amp;'CT154'!$C407&amp;'CT154'!$M$2&amp;'CT154'!J$12=DULIEU!$AU398,DULIEU!$X398,"")</f>
        <v/>
      </c>
      <c r="K407" s="1143" t="str">
        <f>IF($M$3&amp;'CT154'!$C407&amp;'CT154'!$M$2&amp;'CT154'!K$12=DULIEU!$AU398,DULIEU!$X398,"")</f>
        <v/>
      </c>
      <c r="L407" s="867" t="str">
        <f t="shared" si="20"/>
        <v/>
      </c>
    </row>
    <row r="408" spans="1:12" hidden="1">
      <c r="A408" s="345" t="str">
        <f t="shared" si="18"/>
        <v/>
      </c>
      <c r="B408" s="1143" t="str">
        <f>IF($M$2=DULIEU!$U399,DULIEU!$D399,"")</f>
        <v/>
      </c>
      <c r="C408" s="1143" t="str">
        <f>IF($M$2=DULIEU!$U399,DULIEU!$H399,"")</f>
        <v/>
      </c>
      <c r="D408" s="1143" t="str">
        <f>IF($M$2=DULIEU!$U399,DULIEU!$E399,"")</f>
        <v/>
      </c>
      <c r="E408" s="1143" t="str">
        <f>IF($M$2=DULIEU!$U399,DULIEU!$O399,"")</f>
        <v/>
      </c>
      <c r="F408" s="1143" t="str">
        <f>IF($M$2=DULIEU!$U399,DULIEU!$W399,"")</f>
        <v/>
      </c>
      <c r="G408" s="1148" t="str">
        <f t="shared" si="19"/>
        <v/>
      </c>
      <c r="H408" s="1143" t="str">
        <f>IF($M$3&amp;'CT154'!$C408&amp;'CT154'!$M$2&amp;'CT154'!H$12=DULIEU!$AU399,DULIEU!$X399,"")</f>
        <v/>
      </c>
      <c r="I408" s="1143" t="str">
        <f>IF($M$3&amp;'CT154'!$C408&amp;'CT154'!$M$2&amp;'CT154'!I$12=DULIEU!$AU399,DULIEU!$X399,"")</f>
        <v/>
      </c>
      <c r="J408" s="1143" t="str">
        <f>IF($M$3&amp;'CT154'!$C408&amp;'CT154'!$M$2&amp;'CT154'!J$12=DULIEU!$AU399,DULIEU!$X399,"")</f>
        <v/>
      </c>
      <c r="K408" s="1143" t="str">
        <f>IF($M$3&amp;'CT154'!$C408&amp;'CT154'!$M$2&amp;'CT154'!K$12=DULIEU!$AU399,DULIEU!$X399,"")</f>
        <v/>
      </c>
      <c r="L408" s="867" t="str">
        <f t="shared" si="20"/>
        <v/>
      </c>
    </row>
    <row r="409" spans="1:12" hidden="1">
      <c r="A409" s="345" t="str">
        <f t="shared" si="18"/>
        <v/>
      </c>
      <c r="B409" s="1143" t="str">
        <f>IF($M$2=DULIEU!$U400,DULIEU!$D400,"")</f>
        <v/>
      </c>
      <c r="C409" s="1143" t="str">
        <f>IF($M$2=DULIEU!$U400,DULIEU!$H400,"")</f>
        <v/>
      </c>
      <c r="D409" s="1143" t="str">
        <f>IF($M$2=DULIEU!$U400,DULIEU!$E400,"")</f>
        <v/>
      </c>
      <c r="E409" s="1143" t="str">
        <f>IF($M$2=DULIEU!$U400,DULIEU!$O400,"")</f>
        <v/>
      </c>
      <c r="F409" s="1143" t="str">
        <f>IF($M$2=DULIEU!$U400,DULIEU!$W400,"")</f>
        <v/>
      </c>
      <c r="G409" s="1148" t="str">
        <f t="shared" si="19"/>
        <v/>
      </c>
      <c r="H409" s="1143" t="str">
        <f>IF($M$3&amp;'CT154'!$C409&amp;'CT154'!$M$2&amp;'CT154'!H$12=DULIEU!$AU400,DULIEU!$X400,"")</f>
        <v/>
      </c>
      <c r="I409" s="1143" t="str">
        <f>IF($M$3&amp;'CT154'!$C409&amp;'CT154'!$M$2&amp;'CT154'!I$12=DULIEU!$AU400,DULIEU!$X400,"")</f>
        <v/>
      </c>
      <c r="J409" s="1143" t="str">
        <f>IF($M$3&amp;'CT154'!$C409&amp;'CT154'!$M$2&amp;'CT154'!J$12=DULIEU!$AU400,DULIEU!$X400,"")</f>
        <v/>
      </c>
      <c r="K409" s="1143" t="str">
        <f>IF($M$3&amp;'CT154'!$C409&amp;'CT154'!$M$2&amp;'CT154'!K$12=DULIEU!$AU400,DULIEU!$X400,"")</f>
        <v/>
      </c>
      <c r="L409" s="867" t="str">
        <f t="shared" si="20"/>
        <v/>
      </c>
    </row>
    <row r="410" spans="1:12" hidden="1">
      <c r="A410" s="345" t="str">
        <f t="shared" si="18"/>
        <v/>
      </c>
      <c r="B410" s="1143" t="str">
        <f>IF($M$2=DULIEU!$U401,DULIEU!$D401,"")</f>
        <v/>
      </c>
      <c r="C410" s="1143" t="str">
        <f>IF($M$2=DULIEU!$U401,DULIEU!$H401,"")</f>
        <v/>
      </c>
      <c r="D410" s="1143" t="str">
        <f>IF($M$2=DULIEU!$U401,DULIEU!$E401,"")</f>
        <v/>
      </c>
      <c r="E410" s="1143" t="str">
        <f>IF($M$2=DULIEU!$U401,DULIEU!$O401,"")</f>
        <v/>
      </c>
      <c r="F410" s="1143" t="str">
        <f>IF($M$2=DULIEU!$U401,DULIEU!$W401,"")</f>
        <v/>
      </c>
      <c r="G410" s="1148" t="str">
        <f t="shared" si="19"/>
        <v/>
      </c>
      <c r="H410" s="1143" t="str">
        <f>IF($M$3&amp;'CT154'!$C410&amp;'CT154'!$M$2&amp;'CT154'!H$12=DULIEU!$AU401,DULIEU!$X401,"")</f>
        <v/>
      </c>
      <c r="I410" s="1143" t="str">
        <f>IF($M$3&amp;'CT154'!$C410&amp;'CT154'!$M$2&amp;'CT154'!I$12=DULIEU!$AU401,DULIEU!$X401,"")</f>
        <v/>
      </c>
      <c r="J410" s="1143" t="str">
        <f>IF($M$3&amp;'CT154'!$C410&amp;'CT154'!$M$2&amp;'CT154'!J$12=DULIEU!$AU401,DULIEU!$X401,"")</f>
        <v/>
      </c>
      <c r="K410" s="1143" t="str">
        <f>IF($M$3&amp;'CT154'!$C410&amp;'CT154'!$M$2&amp;'CT154'!K$12=DULIEU!$AU401,DULIEU!$X401,"")</f>
        <v/>
      </c>
      <c r="L410" s="867" t="str">
        <f t="shared" si="20"/>
        <v/>
      </c>
    </row>
    <row r="411" spans="1:12" hidden="1">
      <c r="A411" s="345" t="str">
        <f t="shared" si="18"/>
        <v/>
      </c>
      <c r="B411" s="1143" t="str">
        <f>IF($M$2=DULIEU!$U402,DULIEU!$D402,"")</f>
        <v/>
      </c>
      <c r="C411" s="1143" t="str">
        <f>IF($M$2=DULIEU!$U402,DULIEU!$H402,"")</f>
        <v/>
      </c>
      <c r="D411" s="1143" t="str">
        <f>IF($M$2=DULIEU!$U402,DULIEU!$E402,"")</f>
        <v/>
      </c>
      <c r="E411" s="1143" t="str">
        <f>IF($M$2=DULIEU!$U402,DULIEU!$O402,"")</f>
        <v/>
      </c>
      <c r="F411" s="1143" t="str">
        <f>IF($M$2=DULIEU!$U402,DULIEU!$W402,"")</f>
        <v/>
      </c>
      <c r="G411" s="1148" t="str">
        <f t="shared" si="19"/>
        <v/>
      </c>
      <c r="H411" s="1143" t="str">
        <f>IF($M$3&amp;'CT154'!$C411&amp;'CT154'!$M$2&amp;'CT154'!H$12=DULIEU!$AU402,DULIEU!$X402,"")</f>
        <v/>
      </c>
      <c r="I411" s="1143" t="str">
        <f>IF($M$3&amp;'CT154'!$C411&amp;'CT154'!$M$2&amp;'CT154'!I$12=DULIEU!$AU402,DULIEU!$X402,"")</f>
        <v/>
      </c>
      <c r="J411" s="1143" t="str">
        <f>IF($M$3&amp;'CT154'!$C411&amp;'CT154'!$M$2&amp;'CT154'!J$12=DULIEU!$AU402,DULIEU!$X402,"")</f>
        <v/>
      </c>
      <c r="K411" s="1143" t="str">
        <f>IF($M$3&amp;'CT154'!$C411&amp;'CT154'!$M$2&amp;'CT154'!K$12=DULIEU!$AU402,DULIEU!$X402,"")</f>
        <v/>
      </c>
      <c r="L411" s="867" t="str">
        <f t="shared" si="20"/>
        <v/>
      </c>
    </row>
    <row r="412" spans="1:12" hidden="1">
      <c r="A412" s="345" t="str">
        <f t="shared" si="18"/>
        <v/>
      </c>
      <c r="B412" s="1143" t="str">
        <f>IF($M$2=DULIEU!$U403,DULIEU!$D403,"")</f>
        <v/>
      </c>
      <c r="C412" s="1143" t="str">
        <f>IF($M$2=DULIEU!$U403,DULIEU!$H403,"")</f>
        <v/>
      </c>
      <c r="D412" s="1143" t="str">
        <f>IF($M$2=DULIEU!$U403,DULIEU!$E403,"")</f>
        <v/>
      </c>
      <c r="E412" s="1143" t="str">
        <f>IF($M$2=DULIEU!$U403,DULIEU!$O403,"")</f>
        <v/>
      </c>
      <c r="F412" s="1143" t="str">
        <f>IF($M$2=DULIEU!$U403,DULIEU!$W403,"")</f>
        <v/>
      </c>
      <c r="G412" s="1148" t="str">
        <f t="shared" si="19"/>
        <v/>
      </c>
      <c r="H412" s="1143" t="str">
        <f>IF($M$3&amp;'CT154'!$C412&amp;'CT154'!$M$2&amp;'CT154'!H$12=DULIEU!$AU403,DULIEU!$X403,"")</f>
        <v/>
      </c>
      <c r="I412" s="1143" t="str">
        <f>IF($M$3&amp;'CT154'!$C412&amp;'CT154'!$M$2&amp;'CT154'!I$12=DULIEU!$AU403,DULIEU!$X403,"")</f>
        <v/>
      </c>
      <c r="J412" s="1143" t="str">
        <f>IF($M$3&amp;'CT154'!$C412&amp;'CT154'!$M$2&amp;'CT154'!J$12=DULIEU!$AU403,DULIEU!$X403,"")</f>
        <v/>
      </c>
      <c r="K412" s="1143" t="str">
        <f>IF($M$3&amp;'CT154'!$C412&amp;'CT154'!$M$2&amp;'CT154'!K$12=DULIEU!$AU403,DULIEU!$X403,"")</f>
        <v/>
      </c>
      <c r="L412" s="867" t="str">
        <f t="shared" si="20"/>
        <v/>
      </c>
    </row>
    <row r="413" spans="1:12" hidden="1">
      <c r="A413" s="345" t="str">
        <f t="shared" si="18"/>
        <v/>
      </c>
      <c r="B413" s="1143" t="str">
        <f>IF($M$2=DULIEU!$U404,DULIEU!$D404,"")</f>
        <v/>
      </c>
      <c r="C413" s="1143" t="str">
        <f>IF($M$2=DULIEU!$U404,DULIEU!$H404,"")</f>
        <v/>
      </c>
      <c r="D413" s="1143" t="str">
        <f>IF($M$2=DULIEU!$U404,DULIEU!$E404,"")</f>
        <v/>
      </c>
      <c r="E413" s="1143" t="str">
        <f>IF($M$2=DULIEU!$U404,DULIEU!$O404,"")</f>
        <v/>
      </c>
      <c r="F413" s="1143" t="str">
        <f>IF($M$2=DULIEU!$U404,DULIEU!$W404,"")</f>
        <v/>
      </c>
      <c r="G413" s="1148" t="str">
        <f t="shared" si="19"/>
        <v/>
      </c>
      <c r="H413" s="1143" t="str">
        <f>IF($M$3&amp;'CT154'!$C413&amp;'CT154'!$M$2&amp;'CT154'!H$12=DULIEU!$AU404,DULIEU!$X404,"")</f>
        <v/>
      </c>
      <c r="I413" s="1143" t="str">
        <f>IF($M$3&amp;'CT154'!$C413&amp;'CT154'!$M$2&amp;'CT154'!I$12=DULIEU!$AU404,DULIEU!$X404,"")</f>
        <v/>
      </c>
      <c r="J413" s="1143" t="str">
        <f>IF($M$3&amp;'CT154'!$C413&amp;'CT154'!$M$2&amp;'CT154'!J$12=DULIEU!$AU404,DULIEU!$X404,"")</f>
        <v/>
      </c>
      <c r="K413" s="1143" t="str">
        <f>IF($M$3&amp;'CT154'!$C413&amp;'CT154'!$M$2&amp;'CT154'!K$12=DULIEU!$AU404,DULIEU!$X404,"")</f>
        <v/>
      </c>
      <c r="L413" s="867" t="str">
        <f t="shared" si="20"/>
        <v/>
      </c>
    </row>
    <row r="414" spans="1:12" hidden="1">
      <c r="A414" s="345" t="str">
        <f t="shared" si="18"/>
        <v/>
      </c>
      <c r="B414" s="1143" t="str">
        <f>IF($M$2=DULIEU!$U405,DULIEU!$D405,"")</f>
        <v/>
      </c>
      <c r="C414" s="1143" t="str">
        <f>IF($M$2=DULIEU!$U405,DULIEU!$H405,"")</f>
        <v/>
      </c>
      <c r="D414" s="1143" t="str">
        <f>IF($M$2=DULIEU!$U405,DULIEU!$E405,"")</f>
        <v/>
      </c>
      <c r="E414" s="1143" t="str">
        <f>IF($M$2=DULIEU!$U405,DULIEU!$O405,"")</f>
        <v/>
      </c>
      <c r="F414" s="1143" t="str">
        <f>IF($M$2=DULIEU!$U405,DULIEU!$W405,"")</f>
        <v/>
      </c>
      <c r="G414" s="1148" t="str">
        <f t="shared" si="19"/>
        <v/>
      </c>
      <c r="H414" s="1143" t="str">
        <f>IF($M$3&amp;'CT154'!$C414&amp;'CT154'!$M$2&amp;'CT154'!H$12=DULIEU!$AU405,DULIEU!$X405,"")</f>
        <v/>
      </c>
      <c r="I414" s="1143" t="str">
        <f>IF($M$3&amp;'CT154'!$C414&amp;'CT154'!$M$2&amp;'CT154'!I$12=DULIEU!$AU405,DULIEU!$X405,"")</f>
        <v/>
      </c>
      <c r="J414" s="1143" t="str">
        <f>IF($M$3&amp;'CT154'!$C414&amp;'CT154'!$M$2&amp;'CT154'!J$12=DULIEU!$AU405,DULIEU!$X405,"")</f>
        <v/>
      </c>
      <c r="K414" s="1143" t="str">
        <f>IF($M$3&amp;'CT154'!$C414&amp;'CT154'!$M$2&amp;'CT154'!K$12=DULIEU!$AU405,DULIEU!$X405,"")</f>
        <v/>
      </c>
      <c r="L414" s="867" t="str">
        <f t="shared" si="20"/>
        <v/>
      </c>
    </row>
    <row r="415" spans="1:12" hidden="1">
      <c r="A415" s="345" t="str">
        <f t="shared" si="18"/>
        <v/>
      </c>
      <c r="B415" s="1143" t="str">
        <f>IF($M$2=DULIEU!$U406,DULIEU!$D406,"")</f>
        <v/>
      </c>
      <c r="C415" s="1143" t="str">
        <f>IF($M$2=DULIEU!$U406,DULIEU!$H406,"")</f>
        <v/>
      </c>
      <c r="D415" s="1143" t="str">
        <f>IF($M$2=DULIEU!$U406,DULIEU!$E406,"")</f>
        <v/>
      </c>
      <c r="E415" s="1143" t="str">
        <f>IF($M$2=DULIEU!$U406,DULIEU!$O406,"")</f>
        <v/>
      </c>
      <c r="F415" s="1143" t="str">
        <f>IF($M$2=DULIEU!$U406,DULIEU!$W406,"")</f>
        <v/>
      </c>
      <c r="G415" s="1148" t="str">
        <f t="shared" si="19"/>
        <v/>
      </c>
      <c r="H415" s="1143" t="str">
        <f>IF($M$3&amp;'CT154'!$C415&amp;'CT154'!$M$2&amp;'CT154'!H$12=DULIEU!$AU406,DULIEU!$X406,"")</f>
        <v/>
      </c>
      <c r="I415" s="1143" t="str">
        <f>IF($M$3&amp;'CT154'!$C415&amp;'CT154'!$M$2&amp;'CT154'!I$12=DULIEU!$AU406,DULIEU!$X406,"")</f>
        <v/>
      </c>
      <c r="J415" s="1143" t="str">
        <f>IF($M$3&amp;'CT154'!$C415&amp;'CT154'!$M$2&amp;'CT154'!J$12=DULIEU!$AU406,DULIEU!$X406,"")</f>
        <v/>
      </c>
      <c r="K415" s="1143" t="str">
        <f>IF($M$3&amp;'CT154'!$C415&amp;'CT154'!$M$2&amp;'CT154'!K$12=DULIEU!$AU406,DULIEU!$X406,"")</f>
        <v/>
      </c>
      <c r="L415" s="867" t="str">
        <f t="shared" si="20"/>
        <v/>
      </c>
    </row>
    <row r="416" spans="1:12" hidden="1">
      <c r="A416" s="345" t="str">
        <f t="shared" si="18"/>
        <v/>
      </c>
      <c r="B416" s="1143" t="str">
        <f>IF($M$2=DULIEU!$U407,DULIEU!$D407,"")</f>
        <v/>
      </c>
      <c r="C416" s="1143" t="str">
        <f>IF($M$2=DULIEU!$U407,DULIEU!$H407,"")</f>
        <v/>
      </c>
      <c r="D416" s="1143" t="str">
        <f>IF($M$2=DULIEU!$U407,DULIEU!$E407,"")</f>
        <v/>
      </c>
      <c r="E416" s="1143" t="str">
        <f>IF($M$2=DULIEU!$U407,DULIEU!$O407,"")</f>
        <v/>
      </c>
      <c r="F416" s="1143" t="str">
        <f>IF($M$2=DULIEU!$U407,DULIEU!$W407,"")</f>
        <v/>
      </c>
      <c r="G416" s="1148" t="str">
        <f t="shared" si="19"/>
        <v/>
      </c>
      <c r="H416" s="1143" t="str">
        <f>IF($M$3&amp;'CT154'!$C416&amp;'CT154'!$M$2&amp;'CT154'!H$12=DULIEU!$AU407,DULIEU!$X407,"")</f>
        <v/>
      </c>
      <c r="I416" s="1143" t="str">
        <f>IF($M$3&amp;'CT154'!$C416&amp;'CT154'!$M$2&amp;'CT154'!I$12=DULIEU!$AU407,DULIEU!$X407,"")</f>
        <v/>
      </c>
      <c r="J416" s="1143" t="str">
        <f>IF($M$3&amp;'CT154'!$C416&amp;'CT154'!$M$2&amp;'CT154'!J$12=DULIEU!$AU407,DULIEU!$X407,"")</f>
        <v/>
      </c>
      <c r="K416" s="1143" t="str">
        <f>IF($M$3&amp;'CT154'!$C416&amp;'CT154'!$M$2&amp;'CT154'!K$12=DULIEU!$AU407,DULIEU!$X407,"")</f>
        <v/>
      </c>
      <c r="L416" s="867" t="str">
        <f t="shared" si="20"/>
        <v/>
      </c>
    </row>
    <row r="417" spans="1:12" hidden="1">
      <c r="A417" s="345" t="str">
        <f t="shared" si="18"/>
        <v/>
      </c>
      <c r="B417" s="1143" t="str">
        <f>IF($M$2=DULIEU!$U408,DULIEU!$D408,"")</f>
        <v/>
      </c>
      <c r="C417" s="1143" t="str">
        <f>IF($M$2=DULIEU!$U408,DULIEU!$H408,"")</f>
        <v/>
      </c>
      <c r="D417" s="1143" t="str">
        <f>IF($M$2=DULIEU!$U408,DULIEU!$E408,"")</f>
        <v/>
      </c>
      <c r="E417" s="1143" t="str">
        <f>IF($M$2=DULIEU!$U408,DULIEU!$O408,"")</f>
        <v/>
      </c>
      <c r="F417" s="1143" t="str">
        <f>IF($M$2=DULIEU!$U408,DULIEU!$W408,"")</f>
        <v/>
      </c>
      <c r="G417" s="1148" t="str">
        <f t="shared" si="19"/>
        <v/>
      </c>
      <c r="H417" s="1143" t="str">
        <f>IF($M$3&amp;'CT154'!$C417&amp;'CT154'!$M$2&amp;'CT154'!H$12=DULIEU!$AU408,DULIEU!$X408,"")</f>
        <v/>
      </c>
      <c r="I417" s="1143" t="str">
        <f>IF($M$3&amp;'CT154'!$C417&amp;'CT154'!$M$2&amp;'CT154'!I$12=DULIEU!$AU408,DULIEU!$X408,"")</f>
        <v/>
      </c>
      <c r="J417" s="1143" t="str">
        <f>IF($M$3&amp;'CT154'!$C417&amp;'CT154'!$M$2&amp;'CT154'!J$12=DULIEU!$AU408,DULIEU!$X408,"")</f>
        <v/>
      </c>
      <c r="K417" s="1143" t="str">
        <f>IF($M$3&amp;'CT154'!$C417&amp;'CT154'!$M$2&amp;'CT154'!K$12=DULIEU!$AU408,DULIEU!$X408,"")</f>
        <v/>
      </c>
      <c r="L417" s="867" t="str">
        <f t="shared" si="20"/>
        <v/>
      </c>
    </row>
    <row r="418" spans="1:12" hidden="1">
      <c r="A418" s="345" t="str">
        <f t="shared" si="18"/>
        <v/>
      </c>
      <c r="B418" s="1143" t="str">
        <f>IF($M$2=DULIEU!$U409,DULIEU!$D409,"")</f>
        <v/>
      </c>
      <c r="C418" s="1143" t="str">
        <f>IF($M$2=DULIEU!$U409,DULIEU!$H409,"")</f>
        <v/>
      </c>
      <c r="D418" s="1143" t="str">
        <f>IF($M$2=DULIEU!$U409,DULIEU!$E409,"")</f>
        <v/>
      </c>
      <c r="E418" s="1143" t="str">
        <f>IF($M$2=DULIEU!$U409,DULIEU!$O409,"")</f>
        <v/>
      </c>
      <c r="F418" s="1143" t="str">
        <f>IF($M$2=DULIEU!$U409,DULIEU!$W409,"")</f>
        <v/>
      </c>
      <c r="G418" s="1148" t="str">
        <f t="shared" si="19"/>
        <v/>
      </c>
      <c r="H418" s="1143" t="str">
        <f>IF($M$3&amp;'CT154'!$C418&amp;'CT154'!$M$2&amp;'CT154'!H$12=DULIEU!$AU409,DULIEU!$X409,"")</f>
        <v/>
      </c>
      <c r="I418" s="1143" t="str">
        <f>IF($M$3&amp;'CT154'!$C418&amp;'CT154'!$M$2&amp;'CT154'!I$12=DULIEU!$AU409,DULIEU!$X409,"")</f>
        <v/>
      </c>
      <c r="J418" s="1143" t="str">
        <f>IF($M$3&amp;'CT154'!$C418&amp;'CT154'!$M$2&amp;'CT154'!J$12=DULIEU!$AU409,DULIEU!$X409,"")</f>
        <v/>
      </c>
      <c r="K418" s="1143" t="str">
        <f>IF($M$3&amp;'CT154'!$C418&amp;'CT154'!$M$2&amp;'CT154'!K$12=DULIEU!$AU409,DULIEU!$X409,"")</f>
        <v/>
      </c>
      <c r="L418" s="867" t="str">
        <f t="shared" si="20"/>
        <v/>
      </c>
    </row>
    <row r="419" spans="1:12" hidden="1">
      <c r="A419" s="345" t="str">
        <f t="shared" si="18"/>
        <v/>
      </c>
      <c r="B419" s="1143" t="str">
        <f>IF($M$2=DULIEU!$U410,DULIEU!$D410,"")</f>
        <v/>
      </c>
      <c r="C419" s="1143" t="str">
        <f>IF($M$2=DULIEU!$U410,DULIEU!$H410,"")</f>
        <v/>
      </c>
      <c r="D419" s="1143" t="str">
        <f>IF($M$2=DULIEU!$U410,DULIEU!$E410,"")</f>
        <v/>
      </c>
      <c r="E419" s="1143" t="str">
        <f>IF($M$2=DULIEU!$U410,DULIEU!$O410,"")</f>
        <v/>
      </c>
      <c r="F419" s="1143" t="str">
        <f>IF($M$2=DULIEU!$U410,DULIEU!$W410,"")</f>
        <v/>
      </c>
      <c r="G419" s="1148" t="str">
        <f t="shared" si="19"/>
        <v/>
      </c>
      <c r="H419" s="1143" t="str">
        <f>IF($M$3&amp;'CT154'!$C419&amp;'CT154'!$M$2&amp;'CT154'!H$12=DULIEU!$AU410,DULIEU!$X410,"")</f>
        <v/>
      </c>
      <c r="I419" s="1143" t="str">
        <f>IF($M$3&amp;'CT154'!$C419&amp;'CT154'!$M$2&amp;'CT154'!I$12=DULIEU!$AU410,DULIEU!$X410,"")</f>
        <v/>
      </c>
      <c r="J419" s="1143" t="str">
        <f>IF($M$3&amp;'CT154'!$C419&amp;'CT154'!$M$2&amp;'CT154'!J$12=DULIEU!$AU410,DULIEU!$X410,"")</f>
        <v/>
      </c>
      <c r="K419" s="1143" t="str">
        <f>IF($M$3&amp;'CT154'!$C419&amp;'CT154'!$M$2&amp;'CT154'!K$12=DULIEU!$AU410,DULIEU!$X410,"")</f>
        <v/>
      </c>
      <c r="L419" s="867" t="str">
        <f t="shared" si="20"/>
        <v/>
      </c>
    </row>
    <row r="420" spans="1:12" hidden="1">
      <c r="A420" s="345" t="str">
        <f t="shared" si="18"/>
        <v/>
      </c>
      <c r="B420" s="1143" t="str">
        <f>IF($M$2=DULIEU!$U411,DULIEU!$D411,"")</f>
        <v/>
      </c>
      <c r="C420" s="1143" t="str">
        <f>IF($M$2=DULIEU!$U411,DULIEU!$H411,"")</f>
        <v/>
      </c>
      <c r="D420" s="1143" t="str">
        <f>IF($M$2=DULIEU!$U411,DULIEU!$E411,"")</f>
        <v/>
      </c>
      <c r="E420" s="1143" t="str">
        <f>IF($M$2=DULIEU!$U411,DULIEU!$O411,"")</f>
        <v/>
      </c>
      <c r="F420" s="1143" t="str">
        <f>IF($M$2=DULIEU!$U411,DULIEU!$W411,"")</f>
        <v/>
      </c>
      <c r="G420" s="1148" t="str">
        <f t="shared" si="19"/>
        <v/>
      </c>
      <c r="H420" s="1143" t="str">
        <f>IF($M$3&amp;'CT154'!$C420&amp;'CT154'!$M$2&amp;'CT154'!H$12=DULIEU!$AU411,DULIEU!$X411,"")</f>
        <v/>
      </c>
      <c r="I420" s="1143" t="str">
        <f>IF($M$3&amp;'CT154'!$C420&amp;'CT154'!$M$2&amp;'CT154'!I$12=DULIEU!$AU411,DULIEU!$X411,"")</f>
        <v/>
      </c>
      <c r="J420" s="1143" t="str">
        <f>IF($M$3&amp;'CT154'!$C420&amp;'CT154'!$M$2&amp;'CT154'!J$12=DULIEU!$AU411,DULIEU!$X411,"")</f>
        <v/>
      </c>
      <c r="K420" s="1143" t="str">
        <f>IF($M$3&amp;'CT154'!$C420&amp;'CT154'!$M$2&amp;'CT154'!K$12=DULIEU!$AU411,DULIEU!$X411,"")</f>
        <v/>
      </c>
      <c r="L420" s="867" t="str">
        <f t="shared" si="20"/>
        <v/>
      </c>
    </row>
    <row r="421" spans="1:12" hidden="1">
      <c r="A421" s="345" t="str">
        <f t="shared" si="18"/>
        <v/>
      </c>
      <c r="B421" s="1143" t="str">
        <f>IF($M$2=DULIEU!$U412,DULIEU!$D412,"")</f>
        <v/>
      </c>
      <c r="C421" s="1143" t="str">
        <f>IF($M$2=DULIEU!$U412,DULIEU!$H412,"")</f>
        <v/>
      </c>
      <c r="D421" s="1143" t="str">
        <f>IF($M$2=DULIEU!$U412,DULIEU!$E412,"")</f>
        <v/>
      </c>
      <c r="E421" s="1143" t="str">
        <f>IF($M$2=DULIEU!$U412,DULIEU!$O412,"")</f>
        <v/>
      </c>
      <c r="F421" s="1143" t="str">
        <f>IF($M$2=DULIEU!$U412,DULIEU!$W412,"")</f>
        <v/>
      </c>
      <c r="G421" s="1148" t="str">
        <f t="shared" si="19"/>
        <v/>
      </c>
      <c r="H421" s="1143" t="str">
        <f>IF($M$3&amp;'CT154'!$C421&amp;'CT154'!$M$2&amp;'CT154'!H$12=DULIEU!$AU412,DULIEU!$X412,"")</f>
        <v/>
      </c>
      <c r="I421" s="1143" t="str">
        <f>IF($M$3&amp;'CT154'!$C421&amp;'CT154'!$M$2&amp;'CT154'!I$12=DULIEU!$AU412,DULIEU!$X412,"")</f>
        <v/>
      </c>
      <c r="J421" s="1143" t="str">
        <f>IF($M$3&amp;'CT154'!$C421&amp;'CT154'!$M$2&amp;'CT154'!J$12=DULIEU!$AU412,DULIEU!$X412,"")</f>
        <v/>
      </c>
      <c r="K421" s="1143" t="str">
        <f>IF($M$3&amp;'CT154'!$C421&amp;'CT154'!$M$2&amp;'CT154'!K$12=DULIEU!$AU412,DULIEU!$X412,"")</f>
        <v/>
      </c>
      <c r="L421" s="867" t="str">
        <f t="shared" si="20"/>
        <v/>
      </c>
    </row>
    <row r="422" spans="1:12" hidden="1">
      <c r="A422" s="345" t="str">
        <f t="shared" si="18"/>
        <v/>
      </c>
      <c r="B422" s="1143" t="str">
        <f>IF($M$2=DULIEU!$U413,DULIEU!$D413,"")</f>
        <v/>
      </c>
      <c r="C422" s="1143" t="str">
        <f>IF($M$2=DULIEU!$U413,DULIEU!$H413,"")</f>
        <v/>
      </c>
      <c r="D422" s="1143" t="str">
        <f>IF($M$2=DULIEU!$U413,DULIEU!$E413,"")</f>
        <v/>
      </c>
      <c r="E422" s="1143" t="str">
        <f>IF($M$2=DULIEU!$U413,DULIEU!$O413,"")</f>
        <v/>
      </c>
      <c r="F422" s="1143" t="str">
        <f>IF($M$2=DULIEU!$U413,DULIEU!$W413,"")</f>
        <v/>
      </c>
      <c r="G422" s="1148" t="str">
        <f t="shared" si="19"/>
        <v/>
      </c>
      <c r="H422" s="1143" t="str">
        <f>IF($M$3&amp;'CT154'!$C422&amp;'CT154'!$M$2&amp;'CT154'!H$12=DULIEU!$AU413,DULIEU!$X413,"")</f>
        <v/>
      </c>
      <c r="I422" s="1143" t="str">
        <f>IF($M$3&amp;'CT154'!$C422&amp;'CT154'!$M$2&amp;'CT154'!I$12=DULIEU!$AU413,DULIEU!$X413,"")</f>
        <v/>
      </c>
      <c r="J422" s="1143" t="str">
        <f>IF($M$3&amp;'CT154'!$C422&amp;'CT154'!$M$2&amp;'CT154'!J$12=DULIEU!$AU413,DULIEU!$X413,"")</f>
        <v/>
      </c>
      <c r="K422" s="1143" t="str">
        <f>IF($M$3&amp;'CT154'!$C422&amp;'CT154'!$M$2&amp;'CT154'!K$12=DULIEU!$AU413,DULIEU!$X413,"")</f>
        <v/>
      </c>
      <c r="L422" s="867" t="str">
        <f t="shared" si="20"/>
        <v/>
      </c>
    </row>
    <row r="423" spans="1:12" hidden="1">
      <c r="A423" s="345" t="str">
        <f t="shared" si="18"/>
        <v/>
      </c>
      <c r="B423" s="1143" t="str">
        <f>IF($M$2=DULIEU!$U414,DULIEU!$D414,"")</f>
        <v/>
      </c>
      <c r="C423" s="1143" t="str">
        <f>IF($M$2=DULIEU!$U414,DULIEU!$H414,"")</f>
        <v/>
      </c>
      <c r="D423" s="1143" t="str">
        <f>IF($M$2=DULIEU!$U414,DULIEU!$E414,"")</f>
        <v/>
      </c>
      <c r="E423" s="1143" t="str">
        <f>IF($M$2=DULIEU!$U414,DULIEU!$O414,"")</f>
        <v/>
      </c>
      <c r="F423" s="1143" t="str">
        <f>IF($M$2=DULIEU!$U414,DULIEU!$W414,"")</f>
        <v/>
      </c>
      <c r="G423" s="1148" t="str">
        <f t="shared" si="19"/>
        <v/>
      </c>
      <c r="H423" s="1143" t="str">
        <f>IF($M$3&amp;'CT154'!$C423&amp;'CT154'!$M$2&amp;'CT154'!H$12=DULIEU!$AU414,DULIEU!$X414,"")</f>
        <v/>
      </c>
      <c r="I423" s="1143" t="str">
        <f>IF($M$3&amp;'CT154'!$C423&amp;'CT154'!$M$2&amp;'CT154'!I$12=DULIEU!$AU414,DULIEU!$X414,"")</f>
        <v/>
      </c>
      <c r="J423" s="1143" t="str">
        <f>IF($M$3&amp;'CT154'!$C423&amp;'CT154'!$M$2&amp;'CT154'!J$12=DULIEU!$AU414,DULIEU!$X414,"")</f>
        <v/>
      </c>
      <c r="K423" s="1143" t="str">
        <f>IF($M$3&amp;'CT154'!$C423&amp;'CT154'!$M$2&amp;'CT154'!K$12=DULIEU!$AU414,DULIEU!$X414,"")</f>
        <v/>
      </c>
      <c r="L423" s="867" t="str">
        <f t="shared" si="20"/>
        <v/>
      </c>
    </row>
    <row r="424" spans="1:12" hidden="1">
      <c r="A424" s="345" t="str">
        <f t="shared" si="18"/>
        <v/>
      </c>
      <c r="B424" s="1143" t="str">
        <f>IF($M$2=DULIEU!$U415,DULIEU!$D415,"")</f>
        <v/>
      </c>
      <c r="C424" s="1143" t="str">
        <f>IF($M$2=DULIEU!$U415,DULIEU!$H415,"")</f>
        <v/>
      </c>
      <c r="D424" s="1143" t="str">
        <f>IF($M$2=DULIEU!$U415,DULIEU!$E415,"")</f>
        <v/>
      </c>
      <c r="E424" s="1143" t="str">
        <f>IF($M$2=DULIEU!$U415,DULIEU!$O415,"")</f>
        <v/>
      </c>
      <c r="F424" s="1143" t="str">
        <f>IF($M$2=DULIEU!$U415,DULIEU!$W415,"")</f>
        <v/>
      </c>
      <c r="G424" s="1148" t="str">
        <f t="shared" si="19"/>
        <v/>
      </c>
      <c r="H424" s="1143" t="str">
        <f>IF($M$3&amp;'CT154'!$C424&amp;'CT154'!$M$2&amp;'CT154'!H$12=DULIEU!$AU415,DULIEU!$X415,"")</f>
        <v/>
      </c>
      <c r="I424" s="1143" t="str">
        <f>IF($M$3&amp;'CT154'!$C424&amp;'CT154'!$M$2&amp;'CT154'!I$12=DULIEU!$AU415,DULIEU!$X415,"")</f>
        <v/>
      </c>
      <c r="J424" s="1143" t="str">
        <f>IF($M$3&amp;'CT154'!$C424&amp;'CT154'!$M$2&amp;'CT154'!J$12=DULIEU!$AU415,DULIEU!$X415,"")</f>
        <v/>
      </c>
      <c r="K424" s="1143" t="str">
        <f>IF($M$3&amp;'CT154'!$C424&amp;'CT154'!$M$2&amp;'CT154'!K$12=DULIEU!$AU415,DULIEU!$X415,"")</f>
        <v/>
      </c>
      <c r="L424" s="867" t="str">
        <f t="shared" si="20"/>
        <v/>
      </c>
    </row>
    <row r="425" spans="1:12" hidden="1">
      <c r="A425" s="345" t="str">
        <f t="shared" si="18"/>
        <v/>
      </c>
      <c r="B425" s="1143" t="str">
        <f>IF($M$2=DULIEU!$U416,DULIEU!$D416,"")</f>
        <v/>
      </c>
      <c r="C425" s="1143" t="str">
        <f>IF($M$2=DULIEU!$U416,DULIEU!$H416,"")</f>
        <v/>
      </c>
      <c r="D425" s="1143" t="str">
        <f>IF($M$2=DULIEU!$U416,DULIEU!$E416,"")</f>
        <v/>
      </c>
      <c r="E425" s="1143" t="str">
        <f>IF($M$2=DULIEU!$U416,DULIEU!$O416,"")</f>
        <v/>
      </c>
      <c r="F425" s="1143" t="str">
        <f>IF($M$2=DULIEU!$U416,DULIEU!$W416,"")</f>
        <v/>
      </c>
      <c r="G425" s="1148" t="str">
        <f t="shared" si="19"/>
        <v/>
      </c>
      <c r="H425" s="1143" t="str">
        <f>IF($M$3&amp;'CT154'!$C425&amp;'CT154'!$M$2&amp;'CT154'!H$12=DULIEU!$AU416,DULIEU!$X416,"")</f>
        <v/>
      </c>
      <c r="I425" s="1143" t="str">
        <f>IF($M$3&amp;'CT154'!$C425&amp;'CT154'!$M$2&amp;'CT154'!I$12=DULIEU!$AU416,DULIEU!$X416,"")</f>
        <v/>
      </c>
      <c r="J425" s="1143" t="str">
        <f>IF($M$3&amp;'CT154'!$C425&amp;'CT154'!$M$2&amp;'CT154'!J$12=DULIEU!$AU416,DULIEU!$X416,"")</f>
        <v/>
      </c>
      <c r="K425" s="1143" t="str">
        <f>IF($M$3&amp;'CT154'!$C425&amp;'CT154'!$M$2&amp;'CT154'!K$12=DULIEU!$AU416,DULIEU!$X416,"")</f>
        <v/>
      </c>
      <c r="L425" s="867" t="str">
        <f t="shared" si="20"/>
        <v/>
      </c>
    </row>
    <row r="426" spans="1:12" hidden="1">
      <c r="A426" s="345" t="str">
        <f t="shared" si="18"/>
        <v/>
      </c>
      <c r="B426" s="1143" t="str">
        <f>IF($M$2=DULIEU!$U417,DULIEU!$D417,"")</f>
        <v/>
      </c>
      <c r="C426" s="1143" t="str">
        <f>IF($M$2=DULIEU!$U417,DULIEU!$H417,"")</f>
        <v/>
      </c>
      <c r="D426" s="1143" t="str">
        <f>IF($M$2=DULIEU!$U417,DULIEU!$E417,"")</f>
        <v/>
      </c>
      <c r="E426" s="1143" t="str">
        <f>IF($M$2=DULIEU!$U417,DULIEU!$O417,"")</f>
        <v/>
      </c>
      <c r="F426" s="1143" t="str">
        <f>IF($M$2=DULIEU!$U417,DULIEU!$W417,"")</f>
        <v/>
      </c>
      <c r="G426" s="1148" t="str">
        <f t="shared" si="19"/>
        <v/>
      </c>
      <c r="H426" s="1143" t="str">
        <f>IF($M$3&amp;'CT154'!$C426&amp;'CT154'!$M$2&amp;'CT154'!H$12=DULIEU!$AU417,DULIEU!$X417,"")</f>
        <v/>
      </c>
      <c r="I426" s="1143" t="str">
        <f>IF($M$3&amp;'CT154'!$C426&amp;'CT154'!$M$2&amp;'CT154'!I$12=DULIEU!$AU417,DULIEU!$X417,"")</f>
        <v/>
      </c>
      <c r="J426" s="1143" t="str">
        <f>IF($M$3&amp;'CT154'!$C426&amp;'CT154'!$M$2&amp;'CT154'!J$12=DULIEU!$AU417,DULIEU!$X417,"")</f>
        <v/>
      </c>
      <c r="K426" s="1143" t="str">
        <f>IF($M$3&amp;'CT154'!$C426&amp;'CT154'!$M$2&amp;'CT154'!K$12=DULIEU!$AU417,DULIEU!$X417,"")</f>
        <v/>
      </c>
      <c r="L426" s="867" t="str">
        <f t="shared" si="20"/>
        <v/>
      </c>
    </row>
    <row r="427" spans="1:12" hidden="1">
      <c r="A427" s="345" t="str">
        <f t="shared" si="18"/>
        <v/>
      </c>
      <c r="B427" s="1143" t="str">
        <f>IF($M$2=DULIEU!$U418,DULIEU!$D418,"")</f>
        <v/>
      </c>
      <c r="C427" s="1143" t="str">
        <f>IF($M$2=DULIEU!$U418,DULIEU!$H418,"")</f>
        <v/>
      </c>
      <c r="D427" s="1143" t="str">
        <f>IF($M$2=DULIEU!$U418,DULIEU!$E418,"")</f>
        <v/>
      </c>
      <c r="E427" s="1143" t="str">
        <f>IF($M$2=DULIEU!$U418,DULIEU!$O418,"")</f>
        <v/>
      </c>
      <c r="F427" s="1143" t="str">
        <f>IF($M$2=DULIEU!$U418,DULIEU!$W418,"")</f>
        <v/>
      </c>
      <c r="G427" s="1148" t="str">
        <f t="shared" si="19"/>
        <v/>
      </c>
      <c r="H427" s="1143" t="str">
        <f>IF($M$3&amp;'CT154'!$C427&amp;'CT154'!$M$2&amp;'CT154'!H$12=DULIEU!$AU418,DULIEU!$X418,"")</f>
        <v/>
      </c>
      <c r="I427" s="1143" t="str">
        <f>IF($M$3&amp;'CT154'!$C427&amp;'CT154'!$M$2&amp;'CT154'!I$12=DULIEU!$AU418,DULIEU!$X418,"")</f>
        <v/>
      </c>
      <c r="J427" s="1143" t="str">
        <f>IF($M$3&amp;'CT154'!$C427&amp;'CT154'!$M$2&amp;'CT154'!J$12=DULIEU!$AU418,DULIEU!$X418,"")</f>
        <v/>
      </c>
      <c r="K427" s="1143" t="str">
        <f>IF($M$3&amp;'CT154'!$C427&amp;'CT154'!$M$2&amp;'CT154'!K$12=DULIEU!$AU418,DULIEU!$X418,"")</f>
        <v/>
      </c>
      <c r="L427" s="867" t="str">
        <f t="shared" si="20"/>
        <v/>
      </c>
    </row>
    <row r="428" spans="1:12" hidden="1">
      <c r="A428" s="345" t="str">
        <f t="shared" si="18"/>
        <v/>
      </c>
      <c r="B428" s="1143" t="str">
        <f>IF($M$2=DULIEU!$U419,DULIEU!$D419,"")</f>
        <v/>
      </c>
      <c r="C428" s="1143" t="str">
        <f>IF($M$2=DULIEU!$U419,DULIEU!$H419,"")</f>
        <v/>
      </c>
      <c r="D428" s="1143" t="str">
        <f>IF($M$2=DULIEU!$U419,DULIEU!$E419,"")</f>
        <v/>
      </c>
      <c r="E428" s="1143" t="str">
        <f>IF($M$2=DULIEU!$U419,DULIEU!$O419,"")</f>
        <v/>
      </c>
      <c r="F428" s="1143" t="str">
        <f>IF($M$2=DULIEU!$U419,DULIEU!$W419,"")</f>
        <v/>
      </c>
      <c r="G428" s="1148" t="str">
        <f t="shared" si="19"/>
        <v/>
      </c>
      <c r="H428" s="1143" t="str">
        <f>IF($M$3&amp;'CT154'!$C428&amp;'CT154'!$M$2&amp;'CT154'!H$12=DULIEU!$AU419,DULIEU!$X419,"")</f>
        <v/>
      </c>
      <c r="I428" s="1143" t="str">
        <f>IF($M$3&amp;'CT154'!$C428&amp;'CT154'!$M$2&amp;'CT154'!I$12=DULIEU!$AU419,DULIEU!$X419,"")</f>
        <v/>
      </c>
      <c r="J428" s="1143" t="str">
        <f>IF($M$3&amp;'CT154'!$C428&amp;'CT154'!$M$2&amp;'CT154'!J$12=DULIEU!$AU419,DULIEU!$X419,"")</f>
        <v/>
      </c>
      <c r="K428" s="1143" t="str">
        <f>IF($M$3&amp;'CT154'!$C428&amp;'CT154'!$M$2&amp;'CT154'!K$12=DULIEU!$AU419,DULIEU!$X419,"")</f>
        <v/>
      </c>
      <c r="L428" s="867" t="str">
        <f t="shared" si="20"/>
        <v/>
      </c>
    </row>
    <row r="429" spans="1:12" hidden="1">
      <c r="A429" s="345" t="str">
        <f t="shared" si="18"/>
        <v/>
      </c>
      <c r="B429" s="1143" t="str">
        <f>IF($M$2=DULIEU!$U420,DULIEU!$D420,"")</f>
        <v/>
      </c>
      <c r="C429" s="1143" t="str">
        <f>IF($M$2=DULIEU!$U420,DULIEU!$H420,"")</f>
        <v/>
      </c>
      <c r="D429" s="1143" t="str">
        <f>IF($M$2=DULIEU!$U420,DULIEU!$E420,"")</f>
        <v/>
      </c>
      <c r="E429" s="1143" t="str">
        <f>IF($M$2=DULIEU!$U420,DULIEU!$O420,"")</f>
        <v/>
      </c>
      <c r="F429" s="1143" t="str">
        <f>IF($M$2=DULIEU!$U420,DULIEU!$W420,"")</f>
        <v/>
      </c>
      <c r="G429" s="1148" t="str">
        <f t="shared" si="19"/>
        <v/>
      </c>
      <c r="H429" s="1143" t="str">
        <f>IF($M$3&amp;'CT154'!$C429&amp;'CT154'!$M$2&amp;'CT154'!H$12=DULIEU!$AU420,DULIEU!$X420,"")</f>
        <v/>
      </c>
      <c r="I429" s="1143" t="str">
        <f>IF($M$3&amp;'CT154'!$C429&amp;'CT154'!$M$2&amp;'CT154'!I$12=DULIEU!$AU420,DULIEU!$X420,"")</f>
        <v/>
      </c>
      <c r="J429" s="1143" t="str">
        <f>IF($M$3&amp;'CT154'!$C429&amp;'CT154'!$M$2&amp;'CT154'!J$12=DULIEU!$AU420,DULIEU!$X420,"")</f>
        <v/>
      </c>
      <c r="K429" s="1143" t="str">
        <f>IF($M$3&amp;'CT154'!$C429&amp;'CT154'!$M$2&amp;'CT154'!K$12=DULIEU!$AU420,DULIEU!$X420,"")</f>
        <v/>
      </c>
      <c r="L429" s="867" t="str">
        <f t="shared" si="20"/>
        <v/>
      </c>
    </row>
    <row r="430" spans="1:12" hidden="1">
      <c r="A430" s="345" t="str">
        <f t="shared" si="18"/>
        <v/>
      </c>
      <c r="B430" s="1143" t="str">
        <f>IF($M$2=DULIEU!$U421,DULIEU!$D421,"")</f>
        <v/>
      </c>
      <c r="C430" s="1143" t="str">
        <f>IF($M$2=DULIEU!$U421,DULIEU!$H421,"")</f>
        <v/>
      </c>
      <c r="D430" s="1143" t="str">
        <f>IF($M$2=DULIEU!$U421,DULIEU!$E421,"")</f>
        <v/>
      </c>
      <c r="E430" s="1143" t="str">
        <f>IF($M$2=DULIEU!$U421,DULIEU!$O421,"")</f>
        <v/>
      </c>
      <c r="F430" s="1143" t="str">
        <f>IF($M$2=DULIEU!$U421,DULIEU!$W421,"")</f>
        <v/>
      </c>
      <c r="G430" s="1148" t="str">
        <f t="shared" si="19"/>
        <v/>
      </c>
      <c r="H430" s="1143" t="str">
        <f>IF($M$3&amp;'CT154'!$C430&amp;'CT154'!$M$2&amp;'CT154'!H$12=DULIEU!$AU421,DULIEU!$X421,"")</f>
        <v/>
      </c>
      <c r="I430" s="1143" t="str">
        <f>IF($M$3&amp;'CT154'!$C430&amp;'CT154'!$M$2&amp;'CT154'!I$12=DULIEU!$AU421,DULIEU!$X421,"")</f>
        <v/>
      </c>
      <c r="J430" s="1143" t="str">
        <f>IF($M$3&amp;'CT154'!$C430&amp;'CT154'!$M$2&amp;'CT154'!J$12=DULIEU!$AU421,DULIEU!$X421,"")</f>
        <v/>
      </c>
      <c r="K430" s="1143" t="str">
        <f>IF($M$3&amp;'CT154'!$C430&amp;'CT154'!$M$2&amp;'CT154'!K$12=DULIEU!$AU421,DULIEU!$X421,"")</f>
        <v/>
      </c>
      <c r="L430" s="867" t="str">
        <f t="shared" si="20"/>
        <v/>
      </c>
    </row>
    <row r="431" spans="1:12" hidden="1">
      <c r="A431" s="345" t="str">
        <f t="shared" si="18"/>
        <v/>
      </c>
      <c r="B431" s="1143" t="str">
        <f>IF($M$2=DULIEU!$U422,DULIEU!$D422,"")</f>
        <v/>
      </c>
      <c r="C431" s="1143" t="str">
        <f>IF($M$2=DULIEU!$U422,DULIEU!$H422,"")</f>
        <v/>
      </c>
      <c r="D431" s="1143" t="str">
        <f>IF($M$2=DULIEU!$U422,DULIEU!$E422,"")</f>
        <v/>
      </c>
      <c r="E431" s="1143" t="str">
        <f>IF($M$2=DULIEU!$U422,DULIEU!$O422,"")</f>
        <v/>
      </c>
      <c r="F431" s="1143" t="str">
        <f>IF($M$2=DULIEU!$U422,DULIEU!$W422,"")</f>
        <v/>
      </c>
      <c r="G431" s="1148" t="str">
        <f t="shared" si="19"/>
        <v/>
      </c>
      <c r="H431" s="1143" t="str">
        <f>IF($M$3&amp;'CT154'!$C431&amp;'CT154'!$M$2&amp;'CT154'!H$12=DULIEU!$AU422,DULIEU!$X422,"")</f>
        <v/>
      </c>
      <c r="I431" s="1143" t="str">
        <f>IF($M$3&amp;'CT154'!$C431&amp;'CT154'!$M$2&amp;'CT154'!I$12=DULIEU!$AU422,DULIEU!$X422,"")</f>
        <v/>
      </c>
      <c r="J431" s="1143" t="str">
        <f>IF($M$3&amp;'CT154'!$C431&amp;'CT154'!$M$2&amp;'CT154'!J$12=DULIEU!$AU422,DULIEU!$X422,"")</f>
        <v/>
      </c>
      <c r="K431" s="1143" t="str">
        <f>IF($M$3&amp;'CT154'!$C431&amp;'CT154'!$M$2&amp;'CT154'!K$12=DULIEU!$AU422,DULIEU!$X422,"")</f>
        <v/>
      </c>
      <c r="L431" s="867" t="str">
        <f t="shared" si="20"/>
        <v/>
      </c>
    </row>
    <row r="432" spans="1:12" hidden="1">
      <c r="A432" s="345" t="str">
        <f t="shared" si="18"/>
        <v/>
      </c>
      <c r="B432" s="1143" t="str">
        <f>IF($M$2=DULIEU!$U423,DULIEU!$D423,"")</f>
        <v/>
      </c>
      <c r="C432" s="1143" t="str">
        <f>IF($M$2=DULIEU!$U423,DULIEU!$H423,"")</f>
        <v/>
      </c>
      <c r="D432" s="1143" t="str">
        <f>IF($M$2=DULIEU!$U423,DULIEU!$E423,"")</f>
        <v/>
      </c>
      <c r="E432" s="1143" t="str">
        <f>IF($M$2=DULIEU!$U423,DULIEU!$O423,"")</f>
        <v/>
      </c>
      <c r="F432" s="1143" t="str">
        <f>IF($M$2=DULIEU!$U423,DULIEU!$W423,"")</f>
        <v/>
      </c>
      <c r="G432" s="1148" t="str">
        <f t="shared" si="19"/>
        <v/>
      </c>
      <c r="H432" s="1143" t="str">
        <f>IF($M$3&amp;'CT154'!$C432&amp;'CT154'!$M$2&amp;'CT154'!H$12=DULIEU!$AU423,DULIEU!$X423,"")</f>
        <v/>
      </c>
      <c r="I432" s="1143" t="str">
        <f>IF($M$3&amp;'CT154'!$C432&amp;'CT154'!$M$2&amp;'CT154'!I$12=DULIEU!$AU423,DULIEU!$X423,"")</f>
        <v/>
      </c>
      <c r="J432" s="1143" t="str">
        <f>IF($M$3&amp;'CT154'!$C432&amp;'CT154'!$M$2&amp;'CT154'!J$12=DULIEU!$AU423,DULIEU!$X423,"")</f>
        <v/>
      </c>
      <c r="K432" s="1143" t="str">
        <f>IF($M$3&amp;'CT154'!$C432&amp;'CT154'!$M$2&amp;'CT154'!K$12=DULIEU!$AU423,DULIEU!$X423,"")</f>
        <v/>
      </c>
      <c r="L432" s="867" t="str">
        <f t="shared" si="20"/>
        <v/>
      </c>
    </row>
    <row r="433" spans="1:12" hidden="1">
      <c r="A433" s="345" t="str">
        <f t="shared" si="18"/>
        <v/>
      </c>
      <c r="B433" s="1143" t="str">
        <f>IF($M$2=DULIEU!$U424,DULIEU!$D424,"")</f>
        <v/>
      </c>
      <c r="C433" s="1143" t="str">
        <f>IF($M$2=DULIEU!$U424,DULIEU!$H424,"")</f>
        <v/>
      </c>
      <c r="D433" s="1143" t="str">
        <f>IF($M$2=DULIEU!$U424,DULIEU!$E424,"")</f>
        <v/>
      </c>
      <c r="E433" s="1143" t="str">
        <f>IF($M$2=DULIEU!$U424,DULIEU!$O424,"")</f>
        <v/>
      </c>
      <c r="F433" s="1143" t="str">
        <f>IF($M$2=DULIEU!$U424,DULIEU!$W424,"")</f>
        <v/>
      </c>
      <c r="G433" s="1148" t="str">
        <f t="shared" si="19"/>
        <v/>
      </c>
      <c r="H433" s="1143" t="str">
        <f>IF($M$3&amp;'CT154'!$C433&amp;'CT154'!$M$2&amp;'CT154'!H$12=DULIEU!$AU424,DULIEU!$X424,"")</f>
        <v/>
      </c>
      <c r="I433" s="1143" t="str">
        <f>IF($M$3&amp;'CT154'!$C433&amp;'CT154'!$M$2&amp;'CT154'!I$12=DULIEU!$AU424,DULIEU!$X424,"")</f>
        <v/>
      </c>
      <c r="J433" s="1143" t="str">
        <f>IF($M$3&amp;'CT154'!$C433&amp;'CT154'!$M$2&amp;'CT154'!J$12=DULIEU!$AU424,DULIEU!$X424,"")</f>
        <v/>
      </c>
      <c r="K433" s="1143" t="str">
        <f>IF($M$3&amp;'CT154'!$C433&amp;'CT154'!$M$2&amp;'CT154'!K$12=DULIEU!$AU424,DULIEU!$X424,"")</f>
        <v/>
      </c>
      <c r="L433" s="867" t="str">
        <f t="shared" si="20"/>
        <v/>
      </c>
    </row>
    <row r="434" spans="1:12" hidden="1">
      <c r="A434" s="345" t="str">
        <f t="shared" si="18"/>
        <v/>
      </c>
      <c r="B434" s="1143" t="str">
        <f>IF($M$2=DULIEU!$U425,DULIEU!$D425,"")</f>
        <v/>
      </c>
      <c r="C434" s="1143" t="str">
        <f>IF($M$2=DULIEU!$U425,DULIEU!$H425,"")</f>
        <v/>
      </c>
      <c r="D434" s="1143" t="str">
        <f>IF($M$2=DULIEU!$U425,DULIEU!$E425,"")</f>
        <v/>
      </c>
      <c r="E434" s="1143" t="str">
        <f>IF($M$2=DULIEU!$U425,DULIEU!$O425,"")</f>
        <v/>
      </c>
      <c r="F434" s="1143" t="str">
        <f>IF($M$2=DULIEU!$U425,DULIEU!$W425,"")</f>
        <v/>
      </c>
      <c r="G434" s="1148" t="str">
        <f t="shared" si="19"/>
        <v/>
      </c>
      <c r="H434" s="1143" t="str">
        <f>IF($M$3&amp;'CT154'!$C434&amp;'CT154'!$M$2&amp;'CT154'!H$12=DULIEU!$AU425,DULIEU!$X425,"")</f>
        <v/>
      </c>
      <c r="I434" s="1143" t="str">
        <f>IF($M$3&amp;'CT154'!$C434&amp;'CT154'!$M$2&amp;'CT154'!I$12=DULIEU!$AU425,DULIEU!$X425,"")</f>
        <v/>
      </c>
      <c r="J434" s="1143" t="str">
        <f>IF($M$3&amp;'CT154'!$C434&amp;'CT154'!$M$2&amp;'CT154'!J$12=DULIEU!$AU425,DULIEU!$X425,"")</f>
        <v/>
      </c>
      <c r="K434" s="1143" t="str">
        <f>IF($M$3&amp;'CT154'!$C434&amp;'CT154'!$M$2&amp;'CT154'!K$12=DULIEU!$AU425,DULIEU!$X425,"")</f>
        <v/>
      </c>
      <c r="L434" s="867" t="str">
        <f t="shared" si="20"/>
        <v/>
      </c>
    </row>
    <row r="435" spans="1:12" hidden="1">
      <c r="A435" s="345" t="str">
        <f t="shared" si="18"/>
        <v/>
      </c>
      <c r="B435" s="1143" t="str">
        <f>IF($M$2=DULIEU!$U426,DULIEU!$D426,"")</f>
        <v/>
      </c>
      <c r="C435" s="1143" t="str">
        <f>IF($M$2=DULIEU!$U426,DULIEU!$H426,"")</f>
        <v/>
      </c>
      <c r="D435" s="1143" t="str">
        <f>IF($M$2=DULIEU!$U426,DULIEU!$E426,"")</f>
        <v/>
      </c>
      <c r="E435" s="1143" t="str">
        <f>IF($M$2=DULIEU!$U426,DULIEU!$O426,"")</f>
        <v/>
      </c>
      <c r="F435" s="1143" t="str">
        <f>IF($M$2=DULIEU!$U426,DULIEU!$W426,"")</f>
        <v/>
      </c>
      <c r="G435" s="1148" t="str">
        <f t="shared" si="19"/>
        <v/>
      </c>
      <c r="H435" s="1143" t="str">
        <f>IF($M$3&amp;'CT154'!$C435&amp;'CT154'!$M$2&amp;'CT154'!H$12=DULIEU!$AU426,DULIEU!$X426,"")</f>
        <v/>
      </c>
      <c r="I435" s="1143" t="str">
        <f>IF($M$3&amp;'CT154'!$C435&amp;'CT154'!$M$2&amp;'CT154'!I$12=DULIEU!$AU426,DULIEU!$X426,"")</f>
        <v/>
      </c>
      <c r="J435" s="1143" t="str">
        <f>IF($M$3&amp;'CT154'!$C435&amp;'CT154'!$M$2&amp;'CT154'!J$12=DULIEU!$AU426,DULIEU!$X426,"")</f>
        <v/>
      </c>
      <c r="K435" s="1143" t="str">
        <f>IF($M$3&amp;'CT154'!$C435&amp;'CT154'!$M$2&amp;'CT154'!K$12=DULIEU!$AU426,DULIEU!$X426,"")</f>
        <v/>
      </c>
      <c r="L435" s="867" t="str">
        <f t="shared" si="20"/>
        <v/>
      </c>
    </row>
    <row r="436" spans="1:12" hidden="1">
      <c r="A436" s="345" t="str">
        <f t="shared" si="18"/>
        <v/>
      </c>
      <c r="B436" s="1143" t="str">
        <f>IF($M$2=DULIEU!$U427,DULIEU!$D427,"")</f>
        <v/>
      </c>
      <c r="C436" s="1143" t="str">
        <f>IF($M$2=DULIEU!$U427,DULIEU!$H427,"")</f>
        <v/>
      </c>
      <c r="D436" s="1143" t="str">
        <f>IF($M$2=DULIEU!$U427,DULIEU!$E427,"")</f>
        <v/>
      </c>
      <c r="E436" s="1143" t="str">
        <f>IF($M$2=DULIEU!$U427,DULIEU!$O427,"")</f>
        <v/>
      </c>
      <c r="F436" s="1143" t="str">
        <f>IF($M$2=DULIEU!$U427,DULIEU!$W427,"")</f>
        <v/>
      </c>
      <c r="G436" s="1148" t="str">
        <f t="shared" si="19"/>
        <v/>
      </c>
      <c r="H436" s="1143" t="str">
        <f>IF($M$3&amp;'CT154'!$C436&amp;'CT154'!$M$2&amp;'CT154'!H$12=DULIEU!$AU427,DULIEU!$X427,"")</f>
        <v/>
      </c>
      <c r="I436" s="1143" t="str">
        <f>IF($M$3&amp;'CT154'!$C436&amp;'CT154'!$M$2&amp;'CT154'!I$12=DULIEU!$AU427,DULIEU!$X427,"")</f>
        <v/>
      </c>
      <c r="J436" s="1143" t="str">
        <f>IF($M$3&amp;'CT154'!$C436&amp;'CT154'!$M$2&amp;'CT154'!J$12=DULIEU!$AU427,DULIEU!$X427,"")</f>
        <v/>
      </c>
      <c r="K436" s="1143" t="str">
        <f>IF($M$3&amp;'CT154'!$C436&amp;'CT154'!$M$2&amp;'CT154'!K$12=DULIEU!$AU427,DULIEU!$X427,"")</f>
        <v/>
      </c>
      <c r="L436" s="867" t="str">
        <f t="shared" si="20"/>
        <v/>
      </c>
    </row>
    <row r="437" spans="1:12" hidden="1">
      <c r="A437" s="345" t="str">
        <f t="shared" si="18"/>
        <v/>
      </c>
      <c r="B437" s="1143" t="str">
        <f>IF($M$2=DULIEU!$U428,DULIEU!$D428,"")</f>
        <v/>
      </c>
      <c r="C437" s="1143" t="str">
        <f>IF($M$2=DULIEU!$U428,DULIEU!$H428,"")</f>
        <v/>
      </c>
      <c r="D437" s="1143" t="str">
        <f>IF($M$2=DULIEU!$U428,DULIEU!$E428,"")</f>
        <v/>
      </c>
      <c r="E437" s="1143" t="str">
        <f>IF($M$2=DULIEU!$U428,DULIEU!$O428,"")</f>
        <v/>
      </c>
      <c r="F437" s="1143" t="str">
        <f>IF($M$2=DULIEU!$U428,DULIEU!$W428,"")</f>
        <v/>
      </c>
      <c r="G437" s="1148" t="str">
        <f t="shared" si="19"/>
        <v/>
      </c>
      <c r="H437" s="1143" t="str">
        <f>IF($M$3&amp;'CT154'!$C437&amp;'CT154'!$M$2&amp;'CT154'!H$12=DULIEU!$AU428,DULIEU!$X428,"")</f>
        <v/>
      </c>
      <c r="I437" s="1143" t="str">
        <f>IF($M$3&amp;'CT154'!$C437&amp;'CT154'!$M$2&amp;'CT154'!I$12=DULIEU!$AU428,DULIEU!$X428,"")</f>
        <v/>
      </c>
      <c r="J437" s="1143" t="str">
        <f>IF($M$3&amp;'CT154'!$C437&amp;'CT154'!$M$2&amp;'CT154'!J$12=DULIEU!$AU428,DULIEU!$X428,"")</f>
        <v/>
      </c>
      <c r="K437" s="1143" t="str">
        <f>IF($M$3&amp;'CT154'!$C437&amp;'CT154'!$M$2&amp;'CT154'!K$12=DULIEU!$AU428,DULIEU!$X428,"")</f>
        <v/>
      </c>
      <c r="L437" s="867" t="str">
        <f t="shared" si="20"/>
        <v/>
      </c>
    </row>
    <row r="438" spans="1:12" hidden="1">
      <c r="A438" s="345" t="str">
        <f t="shared" si="18"/>
        <v/>
      </c>
      <c r="B438" s="1143" t="str">
        <f>IF($M$2=DULIEU!$U429,DULIEU!$D429,"")</f>
        <v/>
      </c>
      <c r="C438" s="1143" t="str">
        <f>IF($M$2=DULIEU!$U429,DULIEU!$H429,"")</f>
        <v/>
      </c>
      <c r="D438" s="1143" t="str">
        <f>IF($M$2=DULIEU!$U429,DULIEU!$E429,"")</f>
        <v/>
      </c>
      <c r="E438" s="1143" t="str">
        <f>IF($M$2=DULIEU!$U429,DULIEU!$O429,"")</f>
        <v/>
      </c>
      <c r="F438" s="1143" t="str">
        <f>IF($M$2=DULIEU!$U429,DULIEU!$W429,"")</f>
        <v/>
      </c>
      <c r="G438" s="1148" t="str">
        <f t="shared" si="19"/>
        <v/>
      </c>
      <c r="H438" s="1143" t="str">
        <f>IF($M$3&amp;'CT154'!$C438&amp;'CT154'!$M$2&amp;'CT154'!H$12=DULIEU!$AU429,DULIEU!$X429,"")</f>
        <v/>
      </c>
      <c r="I438" s="1143" t="str">
        <f>IF($M$3&amp;'CT154'!$C438&amp;'CT154'!$M$2&amp;'CT154'!I$12=DULIEU!$AU429,DULIEU!$X429,"")</f>
        <v/>
      </c>
      <c r="J438" s="1143" t="str">
        <f>IF($M$3&amp;'CT154'!$C438&amp;'CT154'!$M$2&amp;'CT154'!J$12=DULIEU!$AU429,DULIEU!$X429,"")</f>
        <v/>
      </c>
      <c r="K438" s="1143" t="str">
        <f>IF($M$3&amp;'CT154'!$C438&amp;'CT154'!$M$2&amp;'CT154'!K$12=DULIEU!$AU429,DULIEU!$X429,"")</f>
        <v/>
      </c>
      <c r="L438" s="867" t="str">
        <f t="shared" si="20"/>
        <v/>
      </c>
    </row>
    <row r="439" spans="1:12" hidden="1">
      <c r="A439" s="345" t="str">
        <f t="shared" si="18"/>
        <v/>
      </c>
      <c r="B439" s="1143" t="str">
        <f>IF($M$2=DULIEU!$U430,DULIEU!$D430,"")</f>
        <v/>
      </c>
      <c r="C439" s="1143" t="str">
        <f>IF($M$2=DULIEU!$U430,DULIEU!$H430,"")</f>
        <v/>
      </c>
      <c r="D439" s="1143" t="str">
        <f>IF($M$2=DULIEU!$U430,DULIEU!$E430,"")</f>
        <v/>
      </c>
      <c r="E439" s="1143" t="str">
        <f>IF($M$2=DULIEU!$U430,DULIEU!$O430,"")</f>
        <v/>
      </c>
      <c r="F439" s="1143" t="str">
        <f>IF($M$2=DULIEU!$U430,DULIEU!$W430,"")</f>
        <v/>
      </c>
      <c r="G439" s="1148" t="str">
        <f t="shared" si="19"/>
        <v/>
      </c>
      <c r="H439" s="1143" t="str">
        <f>IF($M$3&amp;'CT154'!$C439&amp;'CT154'!$M$2&amp;'CT154'!H$12=DULIEU!$AU430,DULIEU!$X430,"")</f>
        <v/>
      </c>
      <c r="I439" s="1143" t="str">
        <f>IF($M$3&amp;'CT154'!$C439&amp;'CT154'!$M$2&amp;'CT154'!I$12=DULIEU!$AU430,DULIEU!$X430,"")</f>
        <v/>
      </c>
      <c r="J439" s="1143" t="str">
        <f>IF($M$3&amp;'CT154'!$C439&amp;'CT154'!$M$2&amp;'CT154'!J$12=DULIEU!$AU430,DULIEU!$X430,"")</f>
        <v/>
      </c>
      <c r="K439" s="1143" t="str">
        <f>IF($M$3&amp;'CT154'!$C439&amp;'CT154'!$M$2&amp;'CT154'!K$12=DULIEU!$AU430,DULIEU!$X430,"")</f>
        <v/>
      </c>
      <c r="L439" s="867" t="str">
        <f t="shared" si="20"/>
        <v/>
      </c>
    </row>
    <row r="440" spans="1:12" hidden="1">
      <c r="A440" s="345" t="str">
        <f t="shared" si="18"/>
        <v/>
      </c>
      <c r="B440" s="1143" t="str">
        <f>IF($M$2=DULIEU!$U431,DULIEU!$D431,"")</f>
        <v/>
      </c>
      <c r="C440" s="1143" t="str">
        <f>IF($M$2=DULIEU!$U431,DULIEU!$H431,"")</f>
        <v/>
      </c>
      <c r="D440" s="1143" t="str">
        <f>IF($M$2=DULIEU!$U431,DULIEU!$E431,"")</f>
        <v/>
      </c>
      <c r="E440" s="1143" t="str">
        <f>IF($M$2=DULIEU!$U431,DULIEU!$O431,"")</f>
        <v/>
      </c>
      <c r="F440" s="1143" t="str">
        <f>IF($M$2=DULIEU!$U431,DULIEU!$W431,"")</f>
        <v/>
      </c>
      <c r="G440" s="1148" t="str">
        <f t="shared" si="19"/>
        <v/>
      </c>
      <c r="H440" s="1143" t="str">
        <f>IF($M$3&amp;'CT154'!$C440&amp;'CT154'!$M$2&amp;'CT154'!H$12=DULIEU!$AU431,DULIEU!$X431,"")</f>
        <v/>
      </c>
      <c r="I440" s="1143" t="str">
        <f>IF($M$3&amp;'CT154'!$C440&amp;'CT154'!$M$2&amp;'CT154'!I$12=DULIEU!$AU431,DULIEU!$X431,"")</f>
        <v/>
      </c>
      <c r="J440" s="1143" t="str">
        <f>IF($M$3&amp;'CT154'!$C440&amp;'CT154'!$M$2&amp;'CT154'!J$12=DULIEU!$AU431,DULIEU!$X431,"")</f>
        <v/>
      </c>
      <c r="K440" s="1143" t="str">
        <f>IF($M$3&amp;'CT154'!$C440&amp;'CT154'!$M$2&amp;'CT154'!K$12=DULIEU!$AU431,DULIEU!$X431,"")</f>
        <v/>
      </c>
      <c r="L440" s="867" t="str">
        <f t="shared" si="20"/>
        <v/>
      </c>
    </row>
    <row r="441" spans="1:12" hidden="1">
      <c r="A441" s="345" t="str">
        <f t="shared" si="18"/>
        <v/>
      </c>
      <c r="B441" s="1143" t="str">
        <f>IF($M$2=DULIEU!$U432,DULIEU!$D432,"")</f>
        <v/>
      </c>
      <c r="C441" s="1143" t="str">
        <f>IF($M$2=DULIEU!$U432,DULIEU!$H432,"")</f>
        <v/>
      </c>
      <c r="D441" s="1143" t="str">
        <f>IF($M$2=DULIEU!$U432,DULIEU!$E432,"")</f>
        <v/>
      </c>
      <c r="E441" s="1143" t="str">
        <f>IF($M$2=DULIEU!$U432,DULIEU!$O432,"")</f>
        <v/>
      </c>
      <c r="F441" s="1143" t="str">
        <f>IF($M$2=DULIEU!$U432,DULIEU!$W432,"")</f>
        <v/>
      </c>
      <c r="G441" s="1148" t="str">
        <f t="shared" si="19"/>
        <v/>
      </c>
      <c r="H441" s="1143" t="str">
        <f>IF($M$3&amp;'CT154'!$C441&amp;'CT154'!$M$2&amp;'CT154'!H$12=DULIEU!$AU432,DULIEU!$X432,"")</f>
        <v/>
      </c>
      <c r="I441" s="1143" t="str">
        <f>IF($M$3&amp;'CT154'!$C441&amp;'CT154'!$M$2&amp;'CT154'!I$12=DULIEU!$AU432,DULIEU!$X432,"")</f>
        <v/>
      </c>
      <c r="J441" s="1143" t="str">
        <f>IF($M$3&amp;'CT154'!$C441&amp;'CT154'!$M$2&amp;'CT154'!J$12=DULIEU!$AU432,DULIEU!$X432,"")</f>
        <v/>
      </c>
      <c r="K441" s="1143" t="str">
        <f>IF($M$3&amp;'CT154'!$C441&amp;'CT154'!$M$2&amp;'CT154'!K$12=DULIEU!$AU432,DULIEU!$X432,"")</f>
        <v/>
      </c>
      <c r="L441" s="867" t="str">
        <f t="shared" si="20"/>
        <v/>
      </c>
    </row>
    <row r="442" spans="1:12" hidden="1">
      <c r="A442" s="345" t="str">
        <f t="shared" si="18"/>
        <v/>
      </c>
      <c r="B442" s="1143" t="str">
        <f>IF($M$2=DULIEU!$U433,DULIEU!$D433,"")</f>
        <v/>
      </c>
      <c r="C442" s="1143" t="str">
        <f>IF($M$2=DULIEU!$U433,DULIEU!$H433,"")</f>
        <v/>
      </c>
      <c r="D442" s="1143" t="str">
        <f>IF($M$2=DULIEU!$U433,DULIEU!$E433,"")</f>
        <v/>
      </c>
      <c r="E442" s="1143" t="str">
        <f>IF($M$2=DULIEU!$U433,DULIEU!$O433,"")</f>
        <v/>
      </c>
      <c r="F442" s="1143" t="str">
        <f>IF($M$2=DULIEU!$U433,DULIEU!$W433,"")</f>
        <v/>
      </c>
      <c r="G442" s="1148" t="str">
        <f t="shared" si="19"/>
        <v/>
      </c>
      <c r="H442" s="1143" t="str">
        <f>IF($M$3&amp;'CT154'!$C442&amp;'CT154'!$M$2&amp;'CT154'!H$12=DULIEU!$AU433,DULIEU!$X433,"")</f>
        <v/>
      </c>
      <c r="I442" s="1143" t="str">
        <f>IF($M$3&amp;'CT154'!$C442&amp;'CT154'!$M$2&amp;'CT154'!I$12=DULIEU!$AU433,DULIEU!$X433,"")</f>
        <v/>
      </c>
      <c r="J442" s="1143" t="str">
        <f>IF($M$3&amp;'CT154'!$C442&amp;'CT154'!$M$2&amp;'CT154'!J$12=DULIEU!$AU433,DULIEU!$X433,"")</f>
        <v/>
      </c>
      <c r="K442" s="1143" t="str">
        <f>IF($M$3&amp;'CT154'!$C442&amp;'CT154'!$M$2&amp;'CT154'!K$12=DULIEU!$AU433,DULIEU!$X433,"")</f>
        <v/>
      </c>
      <c r="L442" s="867" t="str">
        <f t="shared" si="20"/>
        <v/>
      </c>
    </row>
    <row r="443" spans="1:12" hidden="1">
      <c r="A443" s="345" t="str">
        <f t="shared" si="18"/>
        <v/>
      </c>
      <c r="B443" s="1143" t="str">
        <f>IF($M$2=DULIEU!$U434,DULIEU!$D434,"")</f>
        <v/>
      </c>
      <c r="C443" s="1143" t="str">
        <f>IF($M$2=DULIEU!$U434,DULIEU!$H434,"")</f>
        <v/>
      </c>
      <c r="D443" s="1143" t="str">
        <f>IF($M$2=DULIEU!$U434,DULIEU!$E434,"")</f>
        <v/>
      </c>
      <c r="E443" s="1143" t="str">
        <f>IF($M$2=DULIEU!$U434,DULIEU!$O434,"")</f>
        <v/>
      </c>
      <c r="F443" s="1143" t="str">
        <f>IF($M$2=DULIEU!$U434,DULIEU!$W434,"")</f>
        <v/>
      </c>
      <c r="G443" s="1148" t="str">
        <f t="shared" si="19"/>
        <v/>
      </c>
      <c r="H443" s="1143" t="str">
        <f>IF($M$3&amp;'CT154'!$C443&amp;'CT154'!$M$2&amp;'CT154'!H$12=DULIEU!$AU434,DULIEU!$X434,"")</f>
        <v/>
      </c>
      <c r="I443" s="1143" t="str">
        <f>IF($M$3&amp;'CT154'!$C443&amp;'CT154'!$M$2&amp;'CT154'!I$12=DULIEU!$AU434,DULIEU!$X434,"")</f>
        <v/>
      </c>
      <c r="J443" s="1143" t="str">
        <f>IF($M$3&amp;'CT154'!$C443&amp;'CT154'!$M$2&amp;'CT154'!J$12=DULIEU!$AU434,DULIEU!$X434,"")</f>
        <v/>
      </c>
      <c r="K443" s="1143" t="str">
        <f>IF($M$3&amp;'CT154'!$C443&amp;'CT154'!$M$2&amp;'CT154'!K$12=DULIEU!$AU434,DULIEU!$X434,"")</f>
        <v/>
      </c>
      <c r="L443" s="867" t="str">
        <f t="shared" si="20"/>
        <v/>
      </c>
    </row>
    <row r="444" spans="1:12" hidden="1">
      <c r="A444" s="345" t="str">
        <f t="shared" si="18"/>
        <v/>
      </c>
      <c r="B444" s="1143" t="str">
        <f>IF($M$2=DULIEU!$U435,DULIEU!$D435,"")</f>
        <v/>
      </c>
      <c r="C444" s="1143" t="str">
        <f>IF($M$2=DULIEU!$U435,DULIEU!$H435,"")</f>
        <v/>
      </c>
      <c r="D444" s="1143" t="str">
        <f>IF($M$2=DULIEU!$U435,DULIEU!$E435,"")</f>
        <v/>
      </c>
      <c r="E444" s="1143" t="str">
        <f>IF($M$2=DULIEU!$U435,DULIEU!$O435,"")</f>
        <v/>
      </c>
      <c r="F444" s="1143" t="str">
        <f>IF($M$2=DULIEU!$U435,DULIEU!$W435,"")</f>
        <v/>
      </c>
      <c r="G444" s="1148" t="str">
        <f t="shared" si="19"/>
        <v/>
      </c>
      <c r="H444" s="1143" t="str">
        <f>IF($M$3&amp;'CT154'!$C444&amp;'CT154'!$M$2&amp;'CT154'!H$12=DULIEU!$AU435,DULIEU!$X435,"")</f>
        <v/>
      </c>
      <c r="I444" s="1143" t="str">
        <f>IF($M$3&amp;'CT154'!$C444&amp;'CT154'!$M$2&amp;'CT154'!I$12=DULIEU!$AU435,DULIEU!$X435,"")</f>
        <v/>
      </c>
      <c r="J444" s="1143" t="str">
        <f>IF($M$3&amp;'CT154'!$C444&amp;'CT154'!$M$2&amp;'CT154'!J$12=DULIEU!$AU435,DULIEU!$X435,"")</f>
        <v/>
      </c>
      <c r="K444" s="1143" t="str">
        <f>IF($M$3&amp;'CT154'!$C444&amp;'CT154'!$M$2&amp;'CT154'!K$12=DULIEU!$AU435,DULIEU!$X435,"")</f>
        <v/>
      </c>
      <c r="L444" s="867" t="str">
        <f t="shared" si="20"/>
        <v/>
      </c>
    </row>
    <row r="445" spans="1:12" hidden="1">
      <c r="A445" s="345" t="str">
        <f t="shared" si="18"/>
        <v/>
      </c>
      <c r="B445" s="1143" t="str">
        <f>IF($M$2=DULIEU!$U436,DULIEU!$D436,"")</f>
        <v/>
      </c>
      <c r="C445" s="1143" t="str">
        <f>IF($M$2=DULIEU!$U436,DULIEU!$H436,"")</f>
        <v/>
      </c>
      <c r="D445" s="1143" t="str">
        <f>IF($M$2=DULIEU!$U436,DULIEU!$E436,"")</f>
        <v/>
      </c>
      <c r="E445" s="1143" t="str">
        <f>IF($M$2=DULIEU!$U436,DULIEU!$O436,"")</f>
        <v/>
      </c>
      <c r="F445" s="1143" t="str">
        <f>IF($M$2=DULIEU!$U436,DULIEU!$W436,"")</f>
        <v/>
      </c>
      <c r="G445" s="1148" t="str">
        <f t="shared" si="19"/>
        <v/>
      </c>
      <c r="H445" s="1143" t="str">
        <f>IF($M$3&amp;'CT154'!$C445&amp;'CT154'!$M$2&amp;'CT154'!H$12=DULIEU!$AU436,DULIEU!$X436,"")</f>
        <v/>
      </c>
      <c r="I445" s="1143" t="str">
        <f>IF($M$3&amp;'CT154'!$C445&amp;'CT154'!$M$2&amp;'CT154'!I$12=DULIEU!$AU436,DULIEU!$X436,"")</f>
        <v/>
      </c>
      <c r="J445" s="1143" t="str">
        <f>IF($M$3&amp;'CT154'!$C445&amp;'CT154'!$M$2&amp;'CT154'!J$12=DULIEU!$AU436,DULIEU!$X436,"")</f>
        <v/>
      </c>
      <c r="K445" s="1143" t="str">
        <f>IF($M$3&amp;'CT154'!$C445&amp;'CT154'!$M$2&amp;'CT154'!K$12=DULIEU!$AU436,DULIEU!$X436,"")</f>
        <v/>
      </c>
      <c r="L445" s="867" t="str">
        <f t="shared" si="20"/>
        <v/>
      </c>
    </row>
    <row r="446" spans="1:12" hidden="1">
      <c r="A446" s="345" t="str">
        <f t="shared" si="18"/>
        <v/>
      </c>
      <c r="B446" s="1143" t="str">
        <f>IF($M$2=DULIEU!$U437,DULIEU!$D437,"")</f>
        <v/>
      </c>
      <c r="C446" s="1143" t="str">
        <f>IF($M$2=DULIEU!$U437,DULIEU!$H437,"")</f>
        <v/>
      </c>
      <c r="D446" s="1143" t="str">
        <f>IF($M$2=DULIEU!$U437,DULIEU!$E437,"")</f>
        <v/>
      </c>
      <c r="E446" s="1143" t="str">
        <f>IF($M$2=DULIEU!$U437,DULIEU!$O437,"")</f>
        <v/>
      </c>
      <c r="F446" s="1143" t="str">
        <f>IF($M$2=DULIEU!$U437,DULIEU!$W437,"")</f>
        <v/>
      </c>
      <c r="G446" s="1148" t="str">
        <f t="shared" si="19"/>
        <v/>
      </c>
      <c r="H446" s="1143" t="str">
        <f>IF($M$3&amp;'CT154'!$C446&amp;'CT154'!$M$2&amp;'CT154'!H$12=DULIEU!$AU437,DULIEU!$X437,"")</f>
        <v/>
      </c>
      <c r="I446" s="1143" t="str">
        <f>IF($M$3&amp;'CT154'!$C446&amp;'CT154'!$M$2&amp;'CT154'!I$12=DULIEU!$AU437,DULIEU!$X437,"")</f>
        <v/>
      </c>
      <c r="J446" s="1143" t="str">
        <f>IF($M$3&amp;'CT154'!$C446&amp;'CT154'!$M$2&amp;'CT154'!J$12=DULIEU!$AU437,DULIEU!$X437,"")</f>
        <v/>
      </c>
      <c r="K446" s="1143" t="str">
        <f>IF($M$3&amp;'CT154'!$C446&amp;'CT154'!$M$2&amp;'CT154'!K$12=DULIEU!$AU437,DULIEU!$X437,"")</f>
        <v/>
      </c>
      <c r="L446" s="867" t="str">
        <f t="shared" si="20"/>
        <v/>
      </c>
    </row>
    <row r="447" spans="1:12" hidden="1">
      <c r="A447" s="345" t="str">
        <f t="shared" si="18"/>
        <v/>
      </c>
      <c r="B447" s="1143" t="str">
        <f>IF($M$2=DULIEU!$U438,DULIEU!$D438,"")</f>
        <v/>
      </c>
      <c r="C447" s="1143" t="str">
        <f>IF($M$2=DULIEU!$U438,DULIEU!$H438,"")</f>
        <v/>
      </c>
      <c r="D447" s="1143" t="str">
        <f>IF($M$2=DULIEU!$U438,DULIEU!$E438,"")</f>
        <v/>
      </c>
      <c r="E447" s="1143" t="str">
        <f>IF($M$2=DULIEU!$U438,DULIEU!$O438,"")</f>
        <v/>
      </c>
      <c r="F447" s="1143" t="str">
        <f>IF($M$2=DULIEU!$U438,DULIEU!$W438,"")</f>
        <v/>
      </c>
      <c r="G447" s="1148" t="str">
        <f t="shared" si="19"/>
        <v/>
      </c>
      <c r="H447" s="1143" t="str">
        <f>IF($M$3&amp;'CT154'!$C447&amp;'CT154'!$M$2&amp;'CT154'!H$12=DULIEU!$AU438,DULIEU!$X438,"")</f>
        <v/>
      </c>
      <c r="I447" s="1143" t="str">
        <f>IF($M$3&amp;'CT154'!$C447&amp;'CT154'!$M$2&amp;'CT154'!I$12=DULIEU!$AU438,DULIEU!$X438,"")</f>
        <v/>
      </c>
      <c r="J447" s="1143" t="str">
        <f>IF($M$3&amp;'CT154'!$C447&amp;'CT154'!$M$2&amp;'CT154'!J$12=DULIEU!$AU438,DULIEU!$X438,"")</f>
        <v/>
      </c>
      <c r="K447" s="1143" t="str">
        <f>IF($M$3&amp;'CT154'!$C447&amp;'CT154'!$M$2&amp;'CT154'!K$12=DULIEU!$AU438,DULIEU!$X438,"")</f>
        <v/>
      </c>
      <c r="L447" s="867" t="str">
        <f t="shared" si="20"/>
        <v/>
      </c>
    </row>
    <row r="448" spans="1:12" hidden="1">
      <c r="A448" s="345" t="str">
        <f t="shared" si="18"/>
        <v/>
      </c>
      <c r="B448" s="1143" t="str">
        <f>IF($M$2=DULIEU!$U439,DULIEU!$D439,"")</f>
        <v/>
      </c>
      <c r="C448" s="1143" t="str">
        <f>IF($M$2=DULIEU!$U439,DULIEU!$H439,"")</f>
        <v/>
      </c>
      <c r="D448" s="1143" t="str">
        <f>IF($M$2=DULIEU!$U439,DULIEU!$E439,"")</f>
        <v/>
      </c>
      <c r="E448" s="1143" t="str">
        <f>IF($M$2=DULIEU!$U439,DULIEU!$O439,"")</f>
        <v/>
      </c>
      <c r="F448" s="1143" t="str">
        <f>IF($M$2=DULIEU!$U439,DULIEU!$W439,"")</f>
        <v/>
      </c>
      <c r="G448" s="1148" t="str">
        <f t="shared" si="19"/>
        <v/>
      </c>
      <c r="H448" s="1143" t="str">
        <f>IF($M$3&amp;'CT154'!$C448&amp;'CT154'!$M$2&amp;'CT154'!H$12=DULIEU!$AU439,DULIEU!$X439,"")</f>
        <v/>
      </c>
      <c r="I448" s="1143" t="str">
        <f>IF($M$3&amp;'CT154'!$C448&amp;'CT154'!$M$2&amp;'CT154'!I$12=DULIEU!$AU439,DULIEU!$X439,"")</f>
        <v/>
      </c>
      <c r="J448" s="1143" t="str">
        <f>IF($M$3&amp;'CT154'!$C448&amp;'CT154'!$M$2&amp;'CT154'!J$12=DULIEU!$AU439,DULIEU!$X439,"")</f>
        <v/>
      </c>
      <c r="K448" s="1143" t="str">
        <f>IF($M$3&amp;'CT154'!$C448&amp;'CT154'!$M$2&amp;'CT154'!K$12=DULIEU!$AU439,DULIEU!$X439,"")</f>
        <v/>
      </c>
      <c r="L448" s="867" t="str">
        <f t="shared" si="20"/>
        <v/>
      </c>
    </row>
    <row r="449" spans="1:12" hidden="1">
      <c r="A449" s="345" t="str">
        <f t="shared" si="18"/>
        <v/>
      </c>
      <c r="B449" s="1143" t="str">
        <f>IF($M$2=DULIEU!$U440,DULIEU!$D440,"")</f>
        <v/>
      </c>
      <c r="C449" s="1143" t="str">
        <f>IF($M$2=DULIEU!$U440,DULIEU!$H440,"")</f>
        <v/>
      </c>
      <c r="D449" s="1143" t="str">
        <f>IF($M$2=DULIEU!$U440,DULIEU!$E440,"")</f>
        <v/>
      </c>
      <c r="E449" s="1143" t="str">
        <f>IF($M$2=DULIEU!$U440,DULIEU!$O440,"")</f>
        <v/>
      </c>
      <c r="F449" s="1143" t="str">
        <f>IF($M$2=DULIEU!$U440,DULIEU!$W440,"")</f>
        <v/>
      </c>
      <c r="G449" s="1148" t="str">
        <f t="shared" si="19"/>
        <v/>
      </c>
      <c r="H449" s="1143" t="str">
        <f>IF($M$3&amp;'CT154'!$C449&amp;'CT154'!$M$2&amp;'CT154'!H$12=DULIEU!$AU440,DULIEU!$X440,"")</f>
        <v/>
      </c>
      <c r="I449" s="1143" t="str">
        <f>IF($M$3&amp;'CT154'!$C449&amp;'CT154'!$M$2&amp;'CT154'!I$12=DULIEU!$AU440,DULIEU!$X440,"")</f>
        <v/>
      </c>
      <c r="J449" s="1143" t="str">
        <f>IF($M$3&amp;'CT154'!$C449&amp;'CT154'!$M$2&amp;'CT154'!J$12=DULIEU!$AU440,DULIEU!$X440,"")</f>
        <v/>
      </c>
      <c r="K449" s="1143" t="str">
        <f>IF($M$3&amp;'CT154'!$C449&amp;'CT154'!$M$2&amp;'CT154'!K$12=DULIEU!$AU440,DULIEU!$X440,"")</f>
        <v/>
      </c>
      <c r="L449" s="867" t="str">
        <f t="shared" si="20"/>
        <v/>
      </c>
    </row>
    <row r="450" spans="1:12" hidden="1">
      <c r="A450" s="345" t="str">
        <f t="shared" si="18"/>
        <v/>
      </c>
      <c r="B450" s="1143" t="str">
        <f>IF($M$2=DULIEU!$U441,DULIEU!$D441,"")</f>
        <v/>
      </c>
      <c r="C450" s="1143" t="str">
        <f>IF($M$2=DULIEU!$U441,DULIEU!$H441,"")</f>
        <v/>
      </c>
      <c r="D450" s="1143" t="str">
        <f>IF($M$2=DULIEU!$U441,DULIEU!$E441,"")</f>
        <v/>
      </c>
      <c r="E450" s="1143" t="str">
        <f>IF($M$2=DULIEU!$U441,DULIEU!$O441,"")</f>
        <v/>
      </c>
      <c r="F450" s="1143" t="str">
        <f>IF($M$2=DULIEU!$U441,DULIEU!$W441,"")</f>
        <v/>
      </c>
      <c r="G450" s="1148" t="str">
        <f t="shared" si="19"/>
        <v/>
      </c>
      <c r="H450" s="1143" t="str">
        <f>IF($M$3&amp;'CT154'!$C450&amp;'CT154'!$M$2&amp;'CT154'!H$12=DULIEU!$AU441,DULIEU!$X441,"")</f>
        <v/>
      </c>
      <c r="I450" s="1143" t="str">
        <f>IF($M$3&amp;'CT154'!$C450&amp;'CT154'!$M$2&amp;'CT154'!I$12=DULIEU!$AU441,DULIEU!$X441,"")</f>
        <v/>
      </c>
      <c r="J450" s="1143" t="str">
        <f>IF($M$3&amp;'CT154'!$C450&amp;'CT154'!$M$2&amp;'CT154'!J$12=DULIEU!$AU441,DULIEU!$X441,"")</f>
        <v/>
      </c>
      <c r="K450" s="1143" t="str">
        <f>IF($M$3&amp;'CT154'!$C450&amp;'CT154'!$M$2&amp;'CT154'!K$12=DULIEU!$AU441,DULIEU!$X441,"")</f>
        <v/>
      </c>
      <c r="L450" s="867" t="str">
        <f t="shared" si="20"/>
        <v/>
      </c>
    </row>
    <row r="451" spans="1:12" hidden="1">
      <c r="A451" s="345" t="str">
        <f t="shared" si="18"/>
        <v/>
      </c>
      <c r="B451" s="1143" t="str">
        <f>IF($M$2=DULIEU!$U442,DULIEU!$D442,"")</f>
        <v/>
      </c>
      <c r="C451" s="1143" t="str">
        <f>IF($M$2=DULIEU!$U442,DULIEU!$H442,"")</f>
        <v/>
      </c>
      <c r="D451" s="1143" t="str">
        <f>IF($M$2=DULIEU!$U442,DULIEU!$E442,"")</f>
        <v/>
      </c>
      <c r="E451" s="1143" t="str">
        <f>IF($M$2=DULIEU!$U442,DULIEU!$O442,"")</f>
        <v/>
      </c>
      <c r="F451" s="1143" t="str">
        <f>IF($M$2=DULIEU!$U442,DULIEU!$W442,"")</f>
        <v/>
      </c>
      <c r="G451" s="1148" t="str">
        <f t="shared" si="19"/>
        <v/>
      </c>
      <c r="H451" s="1143" t="str">
        <f>IF($M$3&amp;'CT154'!$C451&amp;'CT154'!$M$2&amp;'CT154'!H$12=DULIEU!$AU442,DULIEU!$X442,"")</f>
        <v/>
      </c>
      <c r="I451" s="1143" t="str">
        <f>IF($M$3&amp;'CT154'!$C451&amp;'CT154'!$M$2&amp;'CT154'!I$12=DULIEU!$AU442,DULIEU!$X442,"")</f>
        <v/>
      </c>
      <c r="J451" s="1143" t="str">
        <f>IF($M$3&amp;'CT154'!$C451&amp;'CT154'!$M$2&amp;'CT154'!J$12=DULIEU!$AU442,DULIEU!$X442,"")</f>
        <v/>
      </c>
      <c r="K451" s="1143" t="str">
        <f>IF($M$3&amp;'CT154'!$C451&amp;'CT154'!$M$2&amp;'CT154'!K$12=DULIEU!$AU442,DULIEU!$X442,"")</f>
        <v/>
      </c>
      <c r="L451" s="867" t="str">
        <f t="shared" si="20"/>
        <v/>
      </c>
    </row>
    <row r="452" spans="1:12" hidden="1">
      <c r="A452" s="345" t="str">
        <f t="shared" si="18"/>
        <v/>
      </c>
      <c r="B452" s="1143" t="str">
        <f>IF($M$2=DULIEU!$U443,DULIEU!$D443,"")</f>
        <v/>
      </c>
      <c r="C452" s="1143" t="str">
        <f>IF($M$2=DULIEU!$U443,DULIEU!$H443,"")</f>
        <v/>
      </c>
      <c r="D452" s="1143" t="str">
        <f>IF($M$2=DULIEU!$U443,DULIEU!$E443,"")</f>
        <v/>
      </c>
      <c r="E452" s="1143" t="str">
        <f>IF($M$2=DULIEU!$U443,DULIEU!$O443,"")</f>
        <v/>
      </c>
      <c r="F452" s="1143" t="str">
        <f>IF($M$2=DULIEU!$U443,DULIEU!$W443,"")</f>
        <v/>
      </c>
      <c r="G452" s="1148" t="str">
        <f t="shared" si="19"/>
        <v/>
      </c>
      <c r="H452" s="1143" t="str">
        <f>IF($M$3&amp;'CT154'!$C452&amp;'CT154'!$M$2&amp;'CT154'!H$12=DULIEU!$AU443,DULIEU!$X443,"")</f>
        <v/>
      </c>
      <c r="I452" s="1143" t="str">
        <f>IF($M$3&amp;'CT154'!$C452&amp;'CT154'!$M$2&amp;'CT154'!I$12=DULIEU!$AU443,DULIEU!$X443,"")</f>
        <v/>
      </c>
      <c r="J452" s="1143" t="str">
        <f>IF($M$3&amp;'CT154'!$C452&amp;'CT154'!$M$2&amp;'CT154'!J$12=DULIEU!$AU443,DULIEU!$X443,"")</f>
        <v/>
      </c>
      <c r="K452" s="1143" t="str">
        <f>IF($M$3&amp;'CT154'!$C452&amp;'CT154'!$M$2&amp;'CT154'!K$12=DULIEU!$AU443,DULIEU!$X443,"")</f>
        <v/>
      </c>
      <c r="L452" s="867" t="str">
        <f t="shared" si="20"/>
        <v/>
      </c>
    </row>
    <row r="453" spans="1:12" hidden="1">
      <c r="A453" s="345" t="str">
        <f t="shared" si="18"/>
        <v/>
      </c>
      <c r="B453" s="1143" t="str">
        <f>IF($M$2=DULIEU!$U444,DULIEU!$D444,"")</f>
        <v/>
      </c>
      <c r="C453" s="1143" t="str">
        <f>IF($M$2=DULIEU!$U444,DULIEU!$H444,"")</f>
        <v/>
      </c>
      <c r="D453" s="1143" t="str">
        <f>IF($M$2=DULIEU!$U444,DULIEU!$E444,"")</f>
        <v/>
      </c>
      <c r="E453" s="1143" t="str">
        <f>IF($M$2=DULIEU!$U444,DULIEU!$O444,"")</f>
        <v/>
      </c>
      <c r="F453" s="1143" t="str">
        <f>IF($M$2=DULIEU!$U444,DULIEU!$W444,"")</f>
        <v/>
      </c>
      <c r="G453" s="1148" t="str">
        <f t="shared" si="19"/>
        <v/>
      </c>
      <c r="H453" s="1143" t="str">
        <f>IF($M$3&amp;'CT154'!$C453&amp;'CT154'!$M$2&amp;'CT154'!H$12=DULIEU!$AU444,DULIEU!$X444,"")</f>
        <v/>
      </c>
      <c r="I453" s="1143" t="str">
        <f>IF($M$3&amp;'CT154'!$C453&amp;'CT154'!$M$2&amp;'CT154'!I$12=DULIEU!$AU444,DULIEU!$X444,"")</f>
        <v/>
      </c>
      <c r="J453" s="1143" t="str">
        <f>IF($M$3&amp;'CT154'!$C453&amp;'CT154'!$M$2&amp;'CT154'!J$12=DULIEU!$AU444,DULIEU!$X444,"")</f>
        <v/>
      </c>
      <c r="K453" s="1143" t="str">
        <f>IF($M$3&amp;'CT154'!$C453&amp;'CT154'!$M$2&amp;'CT154'!K$12=DULIEU!$AU444,DULIEU!$X444,"")</f>
        <v/>
      </c>
      <c r="L453" s="867" t="str">
        <f t="shared" si="20"/>
        <v/>
      </c>
    </row>
    <row r="454" spans="1:12" hidden="1">
      <c r="A454" s="345" t="str">
        <f t="shared" si="18"/>
        <v/>
      </c>
      <c r="B454" s="1143" t="str">
        <f>IF($M$2=DULIEU!$U445,DULIEU!$D445,"")</f>
        <v/>
      </c>
      <c r="C454" s="1143" t="str">
        <f>IF($M$2=DULIEU!$U445,DULIEU!$H445,"")</f>
        <v/>
      </c>
      <c r="D454" s="1143" t="str">
        <f>IF($M$2=DULIEU!$U445,DULIEU!$E445,"")</f>
        <v/>
      </c>
      <c r="E454" s="1143" t="str">
        <f>IF($M$2=DULIEU!$U445,DULIEU!$O445,"")</f>
        <v/>
      </c>
      <c r="F454" s="1143" t="str">
        <f>IF($M$2=DULIEU!$U445,DULIEU!$W445,"")</f>
        <v/>
      </c>
      <c r="G454" s="1148" t="str">
        <f t="shared" si="19"/>
        <v/>
      </c>
      <c r="H454" s="1143" t="str">
        <f>IF($M$3&amp;'CT154'!$C454&amp;'CT154'!$M$2&amp;'CT154'!H$12=DULIEU!$AU445,DULIEU!$X445,"")</f>
        <v/>
      </c>
      <c r="I454" s="1143" t="str">
        <f>IF($M$3&amp;'CT154'!$C454&amp;'CT154'!$M$2&amp;'CT154'!I$12=DULIEU!$AU445,DULIEU!$X445,"")</f>
        <v/>
      </c>
      <c r="J454" s="1143" t="str">
        <f>IF($M$3&amp;'CT154'!$C454&amp;'CT154'!$M$2&amp;'CT154'!J$12=DULIEU!$AU445,DULIEU!$X445,"")</f>
        <v/>
      </c>
      <c r="K454" s="1143" t="str">
        <f>IF($M$3&amp;'CT154'!$C454&amp;'CT154'!$M$2&amp;'CT154'!K$12=DULIEU!$AU445,DULIEU!$X445,"")</f>
        <v/>
      </c>
      <c r="L454" s="867" t="str">
        <f t="shared" si="20"/>
        <v/>
      </c>
    </row>
    <row r="455" spans="1:12" hidden="1">
      <c r="A455" s="345" t="str">
        <f t="shared" si="18"/>
        <v/>
      </c>
      <c r="B455" s="1143" t="str">
        <f>IF($M$2=DULIEU!$U446,DULIEU!$D446,"")</f>
        <v/>
      </c>
      <c r="C455" s="1143" t="str">
        <f>IF($M$2=DULIEU!$U446,DULIEU!$H446,"")</f>
        <v/>
      </c>
      <c r="D455" s="1143" t="str">
        <f>IF($M$2=DULIEU!$U446,DULIEU!$E446,"")</f>
        <v/>
      </c>
      <c r="E455" s="1143" t="str">
        <f>IF($M$2=DULIEU!$U446,DULIEU!$O446,"")</f>
        <v/>
      </c>
      <c r="F455" s="1143" t="str">
        <f>IF($M$2=DULIEU!$U446,DULIEU!$W446,"")</f>
        <v/>
      </c>
      <c r="G455" s="1148" t="str">
        <f t="shared" si="19"/>
        <v/>
      </c>
      <c r="H455" s="1143" t="str">
        <f>IF($M$3&amp;'CT154'!$C455&amp;'CT154'!$M$2&amp;'CT154'!H$12=DULIEU!$AU446,DULIEU!$X446,"")</f>
        <v/>
      </c>
      <c r="I455" s="1143" t="str">
        <f>IF($M$3&amp;'CT154'!$C455&amp;'CT154'!$M$2&amp;'CT154'!I$12=DULIEU!$AU446,DULIEU!$X446,"")</f>
        <v/>
      </c>
      <c r="J455" s="1143" t="str">
        <f>IF($M$3&amp;'CT154'!$C455&amp;'CT154'!$M$2&amp;'CT154'!J$12=DULIEU!$AU446,DULIEU!$X446,"")</f>
        <v/>
      </c>
      <c r="K455" s="1143" t="str">
        <f>IF($M$3&amp;'CT154'!$C455&amp;'CT154'!$M$2&amp;'CT154'!K$12=DULIEU!$AU446,DULIEU!$X446,"")</f>
        <v/>
      </c>
      <c r="L455" s="867" t="str">
        <f t="shared" si="20"/>
        <v/>
      </c>
    </row>
    <row r="456" spans="1:12" hidden="1">
      <c r="A456" s="345" t="str">
        <f t="shared" si="18"/>
        <v/>
      </c>
      <c r="B456" s="1143" t="str">
        <f>IF($M$2=DULIEU!$U447,DULIEU!$D447,"")</f>
        <v/>
      </c>
      <c r="C456" s="1143" t="str">
        <f>IF($M$2=DULIEU!$U447,DULIEU!$H447,"")</f>
        <v/>
      </c>
      <c r="D456" s="1143" t="str">
        <f>IF($M$2=DULIEU!$U447,DULIEU!$E447,"")</f>
        <v/>
      </c>
      <c r="E456" s="1143" t="str">
        <f>IF($M$2=DULIEU!$U447,DULIEU!$O447,"")</f>
        <v/>
      </c>
      <c r="F456" s="1143" t="str">
        <f>IF($M$2=DULIEU!$U447,DULIEU!$W447,"")</f>
        <v/>
      </c>
      <c r="G456" s="1148" t="str">
        <f t="shared" si="19"/>
        <v/>
      </c>
      <c r="H456" s="1143" t="str">
        <f>IF($M$3&amp;'CT154'!$C456&amp;'CT154'!$M$2&amp;'CT154'!H$12=DULIEU!$AU447,DULIEU!$X447,"")</f>
        <v/>
      </c>
      <c r="I456" s="1143" t="str">
        <f>IF($M$3&amp;'CT154'!$C456&amp;'CT154'!$M$2&amp;'CT154'!I$12=DULIEU!$AU447,DULIEU!$X447,"")</f>
        <v/>
      </c>
      <c r="J456" s="1143" t="str">
        <f>IF($M$3&amp;'CT154'!$C456&amp;'CT154'!$M$2&amp;'CT154'!J$12=DULIEU!$AU447,DULIEU!$X447,"")</f>
        <v/>
      </c>
      <c r="K456" s="1143" t="str">
        <f>IF($M$3&amp;'CT154'!$C456&amp;'CT154'!$M$2&amp;'CT154'!K$12=DULIEU!$AU447,DULIEU!$X447,"")</f>
        <v/>
      </c>
      <c r="L456" s="867" t="str">
        <f t="shared" si="20"/>
        <v/>
      </c>
    </row>
    <row r="457" spans="1:12" hidden="1">
      <c r="A457" s="345" t="str">
        <f t="shared" si="18"/>
        <v/>
      </c>
      <c r="B457" s="1143" t="str">
        <f>IF($M$2=DULIEU!$U448,DULIEU!$D448,"")</f>
        <v/>
      </c>
      <c r="C457" s="1143" t="str">
        <f>IF($M$2=DULIEU!$U448,DULIEU!$H448,"")</f>
        <v/>
      </c>
      <c r="D457" s="1143" t="str">
        <f>IF($M$2=DULIEU!$U448,DULIEU!$E448,"")</f>
        <v/>
      </c>
      <c r="E457" s="1143" t="str">
        <f>IF($M$2=DULIEU!$U448,DULIEU!$O448,"")</f>
        <v/>
      </c>
      <c r="F457" s="1143" t="str">
        <f>IF($M$2=DULIEU!$U448,DULIEU!$W448,"")</f>
        <v/>
      </c>
      <c r="G457" s="1148" t="str">
        <f t="shared" si="19"/>
        <v/>
      </c>
      <c r="H457" s="1143" t="str">
        <f>IF($M$3&amp;'CT154'!$C457&amp;'CT154'!$M$2&amp;'CT154'!H$12=DULIEU!$AU448,DULIEU!$X448,"")</f>
        <v/>
      </c>
      <c r="I457" s="1143" t="str">
        <f>IF($M$3&amp;'CT154'!$C457&amp;'CT154'!$M$2&amp;'CT154'!I$12=DULIEU!$AU448,DULIEU!$X448,"")</f>
        <v/>
      </c>
      <c r="J457" s="1143" t="str">
        <f>IF($M$3&amp;'CT154'!$C457&amp;'CT154'!$M$2&amp;'CT154'!J$12=DULIEU!$AU448,DULIEU!$X448,"")</f>
        <v/>
      </c>
      <c r="K457" s="1143" t="str">
        <f>IF($M$3&amp;'CT154'!$C457&amp;'CT154'!$M$2&amp;'CT154'!K$12=DULIEU!$AU448,DULIEU!$X448,"")</f>
        <v/>
      </c>
      <c r="L457" s="867" t="str">
        <f t="shared" si="20"/>
        <v/>
      </c>
    </row>
    <row r="458" spans="1:12" hidden="1">
      <c r="A458" s="345" t="str">
        <f t="shared" si="18"/>
        <v/>
      </c>
      <c r="B458" s="1143" t="str">
        <f>IF($M$2=DULIEU!$U449,DULIEU!$D449,"")</f>
        <v/>
      </c>
      <c r="C458" s="1143" t="str">
        <f>IF($M$2=DULIEU!$U449,DULIEU!$H449,"")</f>
        <v/>
      </c>
      <c r="D458" s="1143" t="str">
        <f>IF($M$2=DULIEU!$U449,DULIEU!$E449,"")</f>
        <v/>
      </c>
      <c r="E458" s="1143" t="str">
        <f>IF($M$2=DULIEU!$U449,DULIEU!$O449,"")</f>
        <v/>
      </c>
      <c r="F458" s="1143" t="str">
        <f>IF($M$2=DULIEU!$U449,DULIEU!$W449,"")</f>
        <v/>
      </c>
      <c r="G458" s="1148" t="str">
        <f t="shared" si="19"/>
        <v/>
      </c>
      <c r="H458" s="1143" t="str">
        <f>IF($M$3&amp;'CT154'!$C458&amp;'CT154'!$M$2&amp;'CT154'!H$12=DULIEU!$AU449,DULIEU!$X449,"")</f>
        <v/>
      </c>
      <c r="I458" s="1143" t="str">
        <f>IF($M$3&amp;'CT154'!$C458&amp;'CT154'!$M$2&amp;'CT154'!I$12=DULIEU!$AU449,DULIEU!$X449,"")</f>
        <v/>
      </c>
      <c r="J458" s="1143" t="str">
        <f>IF($M$3&amp;'CT154'!$C458&amp;'CT154'!$M$2&amp;'CT154'!J$12=DULIEU!$AU449,DULIEU!$X449,"")</f>
        <v/>
      </c>
      <c r="K458" s="1143" t="str">
        <f>IF($M$3&amp;'CT154'!$C458&amp;'CT154'!$M$2&amp;'CT154'!K$12=DULIEU!$AU449,DULIEU!$X449,"")</f>
        <v/>
      </c>
      <c r="L458" s="867" t="str">
        <f t="shared" si="20"/>
        <v/>
      </c>
    </row>
    <row r="459" spans="1:12" hidden="1">
      <c r="A459" s="345" t="str">
        <f t="shared" si="18"/>
        <v/>
      </c>
      <c r="B459" s="1143" t="str">
        <f>IF($M$2=DULIEU!$U450,DULIEU!$D450,"")</f>
        <v/>
      </c>
      <c r="C459" s="1143" t="str">
        <f>IF($M$2=DULIEU!$U450,DULIEU!$H450,"")</f>
        <v/>
      </c>
      <c r="D459" s="1143" t="str">
        <f>IF($M$2=DULIEU!$U450,DULIEU!$E450,"")</f>
        <v/>
      </c>
      <c r="E459" s="1143" t="str">
        <f>IF($M$2=DULIEU!$U450,DULIEU!$O450,"")</f>
        <v/>
      </c>
      <c r="F459" s="1143" t="str">
        <f>IF($M$2=DULIEU!$U450,DULIEU!$W450,"")</f>
        <v/>
      </c>
      <c r="G459" s="1148" t="str">
        <f t="shared" si="19"/>
        <v/>
      </c>
      <c r="H459" s="1143" t="str">
        <f>IF($M$3&amp;'CT154'!$C459&amp;'CT154'!$M$2&amp;'CT154'!H$12=DULIEU!$AU450,DULIEU!$X450,"")</f>
        <v/>
      </c>
      <c r="I459" s="1143" t="str">
        <f>IF($M$3&amp;'CT154'!$C459&amp;'CT154'!$M$2&amp;'CT154'!I$12=DULIEU!$AU450,DULIEU!$X450,"")</f>
        <v/>
      </c>
      <c r="J459" s="1143" t="str">
        <f>IF($M$3&amp;'CT154'!$C459&amp;'CT154'!$M$2&amp;'CT154'!J$12=DULIEU!$AU450,DULIEU!$X450,"")</f>
        <v/>
      </c>
      <c r="K459" s="1143" t="str">
        <f>IF($M$3&amp;'CT154'!$C459&amp;'CT154'!$M$2&amp;'CT154'!K$12=DULIEU!$AU450,DULIEU!$X450,"")</f>
        <v/>
      </c>
      <c r="L459" s="867" t="str">
        <f t="shared" si="20"/>
        <v/>
      </c>
    </row>
    <row r="460" spans="1:12" hidden="1">
      <c r="A460" s="345" t="str">
        <f t="shared" si="18"/>
        <v/>
      </c>
      <c r="B460" s="1143" t="str">
        <f>IF($M$2=DULIEU!$U451,DULIEU!$D451,"")</f>
        <v/>
      </c>
      <c r="C460" s="1143" t="str">
        <f>IF($M$2=DULIEU!$U451,DULIEU!$H451,"")</f>
        <v/>
      </c>
      <c r="D460" s="1143" t="str">
        <f>IF($M$2=DULIEU!$U451,DULIEU!$E451,"")</f>
        <v/>
      </c>
      <c r="E460" s="1143" t="str">
        <f>IF($M$2=DULIEU!$U451,DULIEU!$O451,"")</f>
        <v/>
      </c>
      <c r="F460" s="1143" t="str">
        <f>IF($M$2=DULIEU!$U451,DULIEU!$W451,"")</f>
        <v/>
      </c>
      <c r="G460" s="1148" t="str">
        <f t="shared" si="19"/>
        <v/>
      </c>
      <c r="H460" s="1143" t="str">
        <f>IF($M$3&amp;'CT154'!$C460&amp;'CT154'!$M$2&amp;'CT154'!H$12=DULIEU!$AU451,DULIEU!$X451,"")</f>
        <v/>
      </c>
      <c r="I460" s="1143" t="str">
        <f>IF($M$3&amp;'CT154'!$C460&amp;'CT154'!$M$2&amp;'CT154'!I$12=DULIEU!$AU451,DULIEU!$X451,"")</f>
        <v/>
      </c>
      <c r="J460" s="1143" t="str">
        <f>IF($M$3&amp;'CT154'!$C460&amp;'CT154'!$M$2&amp;'CT154'!J$12=DULIEU!$AU451,DULIEU!$X451,"")</f>
        <v/>
      </c>
      <c r="K460" s="1143" t="str">
        <f>IF($M$3&amp;'CT154'!$C460&amp;'CT154'!$M$2&amp;'CT154'!K$12=DULIEU!$AU451,DULIEU!$X451,"")</f>
        <v/>
      </c>
      <c r="L460" s="867" t="str">
        <f t="shared" si="20"/>
        <v/>
      </c>
    </row>
    <row r="461" spans="1:12" hidden="1">
      <c r="A461" s="345" t="str">
        <f t="shared" si="18"/>
        <v/>
      </c>
      <c r="B461" s="1143" t="str">
        <f>IF($M$2=DULIEU!$U452,DULIEU!$D452,"")</f>
        <v/>
      </c>
      <c r="C461" s="1143" t="str">
        <f>IF($M$2=DULIEU!$U452,DULIEU!$H452,"")</f>
        <v/>
      </c>
      <c r="D461" s="1143" t="str">
        <f>IF($M$2=DULIEU!$U452,DULIEU!$E452,"")</f>
        <v/>
      </c>
      <c r="E461" s="1143" t="str">
        <f>IF($M$2=DULIEU!$U452,DULIEU!$O452,"")</f>
        <v/>
      </c>
      <c r="F461" s="1143" t="str">
        <f>IF($M$2=DULIEU!$U452,DULIEU!$W452,"")</f>
        <v/>
      </c>
      <c r="G461" s="1148" t="str">
        <f t="shared" si="19"/>
        <v/>
      </c>
      <c r="H461" s="1143" t="str">
        <f>IF($M$3&amp;'CT154'!$C461&amp;'CT154'!$M$2&amp;'CT154'!H$12=DULIEU!$AU452,DULIEU!$X452,"")</f>
        <v/>
      </c>
      <c r="I461" s="1143" t="str">
        <f>IF($M$3&amp;'CT154'!$C461&amp;'CT154'!$M$2&amp;'CT154'!I$12=DULIEU!$AU452,DULIEU!$X452,"")</f>
        <v/>
      </c>
      <c r="J461" s="1143" t="str">
        <f>IF($M$3&amp;'CT154'!$C461&amp;'CT154'!$M$2&amp;'CT154'!J$12=DULIEU!$AU452,DULIEU!$X452,"")</f>
        <v/>
      </c>
      <c r="K461" s="1143" t="str">
        <f>IF($M$3&amp;'CT154'!$C461&amp;'CT154'!$M$2&amp;'CT154'!K$12=DULIEU!$AU452,DULIEU!$X452,"")</f>
        <v/>
      </c>
      <c r="L461" s="867" t="str">
        <f t="shared" si="20"/>
        <v/>
      </c>
    </row>
    <row r="462" spans="1:12" hidden="1">
      <c r="A462" s="345" t="str">
        <f t="shared" si="18"/>
        <v/>
      </c>
      <c r="B462" s="1143" t="str">
        <f>IF($M$2=DULIEU!$U453,DULIEU!$D453,"")</f>
        <v/>
      </c>
      <c r="C462" s="1143" t="str">
        <f>IF($M$2=DULIEU!$U453,DULIEU!$H453,"")</f>
        <v/>
      </c>
      <c r="D462" s="1143" t="str">
        <f>IF($M$2=DULIEU!$U453,DULIEU!$E453,"")</f>
        <v/>
      </c>
      <c r="E462" s="1143" t="str">
        <f>IF($M$2=DULIEU!$U453,DULIEU!$O453,"")</f>
        <v/>
      </c>
      <c r="F462" s="1143" t="str">
        <f>IF($M$2=DULIEU!$U453,DULIEU!$W453,"")</f>
        <v/>
      </c>
      <c r="G462" s="1148" t="str">
        <f t="shared" si="19"/>
        <v/>
      </c>
      <c r="H462" s="1143" t="str">
        <f>IF($M$3&amp;'CT154'!$C462&amp;'CT154'!$M$2&amp;'CT154'!H$12=DULIEU!$AU453,DULIEU!$X453,"")</f>
        <v/>
      </c>
      <c r="I462" s="1143" t="str">
        <f>IF($M$3&amp;'CT154'!$C462&amp;'CT154'!$M$2&amp;'CT154'!I$12=DULIEU!$AU453,DULIEU!$X453,"")</f>
        <v/>
      </c>
      <c r="J462" s="1143" t="str">
        <f>IF($M$3&amp;'CT154'!$C462&amp;'CT154'!$M$2&amp;'CT154'!J$12=DULIEU!$AU453,DULIEU!$X453,"")</f>
        <v/>
      </c>
      <c r="K462" s="1143" t="str">
        <f>IF($M$3&amp;'CT154'!$C462&amp;'CT154'!$M$2&amp;'CT154'!K$12=DULIEU!$AU453,DULIEU!$X453,"")</f>
        <v/>
      </c>
      <c r="L462" s="867" t="str">
        <f t="shared" si="20"/>
        <v/>
      </c>
    </row>
    <row r="463" spans="1:12" hidden="1">
      <c r="A463" s="345" t="str">
        <f t="shared" si="18"/>
        <v/>
      </c>
      <c r="B463" s="1143" t="str">
        <f>IF($M$2=DULIEU!$U454,DULIEU!$D454,"")</f>
        <v/>
      </c>
      <c r="C463" s="1143" t="str">
        <f>IF($M$2=DULIEU!$U454,DULIEU!$H454,"")</f>
        <v/>
      </c>
      <c r="D463" s="1143" t="str">
        <f>IF($M$2=DULIEU!$U454,DULIEU!$E454,"")</f>
        <v/>
      </c>
      <c r="E463" s="1143" t="str">
        <f>IF($M$2=DULIEU!$U454,DULIEU!$O454,"")</f>
        <v/>
      </c>
      <c r="F463" s="1143" t="str">
        <f>IF($M$2=DULIEU!$U454,DULIEU!$W454,"")</f>
        <v/>
      </c>
      <c r="G463" s="1148" t="str">
        <f t="shared" si="19"/>
        <v/>
      </c>
      <c r="H463" s="1143" t="str">
        <f>IF($M$3&amp;'CT154'!$C463&amp;'CT154'!$M$2&amp;'CT154'!H$12=DULIEU!$AU454,DULIEU!$X454,"")</f>
        <v/>
      </c>
      <c r="I463" s="1143" t="str">
        <f>IF($M$3&amp;'CT154'!$C463&amp;'CT154'!$M$2&amp;'CT154'!I$12=DULIEU!$AU454,DULIEU!$X454,"")</f>
        <v/>
      </c>
      <c r="J463" s="1143" t="str">
        <f>IF($M$3&amp;'CT154'!$C463&amp;'CT154'!$M$2&amp;'CT154'!J$12=DULIEU!$AU454,DULIEU!$X454,"")</f>
        <v/>
      </c>
      <c r="K463" s="1143" t="str">
        <f>IF($M$3&amp;'CT154'!$C463&amp;'CT154'!$M$2&amp;'CT154'!K$12=DULIEU!$AU454,DULIEU!$X454,"")</f>
        <v/>
      </c>
      <c r="L463" s="867" t="str">
        <f t="shared" si="20"/>
        <v/>
      </c>
    </row>
    <row r="464" spans="1:12" hidden="1">
      <c r="A464" s="345" t="str">
        <f t="shared" si="18"/>
        <v/>
      </c>
      <c r="B464" s="1143" t="str">
        <f>IF($M$2=DULIEU!$U455,DULIEU!$D455,"")</f>
        <v/>
      </c>
      <c r="C464" s="1143" t="str">
        <f>IF($M$2=DULIEU!$U455,DULIEU!$H455,"")</f>
        <v/>
      </c>
      <c r="D464" s="1143" t="str">
        <f>IF($M$2=DULIEU!$U455,DULIEU!$E455,"")</f>
        <v/>
      </c>
      <c r="E464" s="1143" t="str">
        <f>IF($M$2=DULIEU!$U455,DULIEU!$O455,"")</f>
        <v/>
      </c>
      <c r="F464" s="1143" t="str">
        <f>IF($M$2=DULIEU!$U455,DULIEU!$W455,"")</f>
        <v/>
      </c>
      <c r="G464" s="1148" t="str">
        <f t="shared" si="19"/>
        <v/>
      </c>
      <c r="H464" s="1143" t="str">
        <f>IF($M$3&amp;'CT154'!$C464&amp;'CT154'!$M$2&amp;'CT154'!H$12=DULIEU!$AU455,DULIEU!$X455,"")</f>
        <v/>
      </c>
      <c r="I464" s="1143" t="str">
        <f>IF($M$3&amp;'CT154'!$C464&amp;'CT154'!$M$2&amp;'CT154'!I$12=DULIEU!$AU455,DULIEU!$X455,"")</f>
        <v/>
      </c>
      <c r="J464" s="1143" t="str">
        <f>IF($M$3&amp;'CT154'!$C464&amp;'CT154'!$M$2&amp;'CT154'!J$12=DULIEU!$AU455,DULIEU!$X455,"")</f>
        <v/>
      </c>
      <c r="K464" s="1143" t="str">
        <f>IF($M$3&amp;'CT154'!$C464&amp;'CT154'!$M$2&amp;'CT154'!K$12=DULIEU!$AU455,DULIEU!$X455,"")</f>
        <v/>
      </c>
      <c r="L464" s="867" t="str">
        <f t="shared" si="20"/>
        <v/>
      </c>
    </row>
    <row r="465" spans="1:12" hidden="1">
      <c r="A465" s="345" t="str">
        <f t="shared" ref="A465:A514" si="21">IF($B465&lt;&gt;"",MONTH($B465),"")</f>
        <v/>
      </c>
      <c r="B465" s="1143" t="str">
        <f>IF($M$2=DULIEU!$U456,DULIEU!$D456,"")</f>
        <v/>
      </c>
      <c r="C465" s="1143" t="str">
        <f>IF($M$2=DULIEU!$U456,DULIEU!$H456,"")</f>
        <v/>
      </c>
      <c r="D465" s="1143" t="str">
        <f>IF($M$2=DULIEU!$U456,DULIEU!$E456,"")</f>
        <v/>
      </c>
      <c r="E465" s="1143" t="str">
        <f>IF($M$2=DULIEU!$U456,DULIEU!$O456,"")</f>
        <v/>
      </c>
      <c r="F465" s="1143" t="str">
        <f>IF($M$2=DULIEU!$U456,DULIEU!$W456,"")</f>
        <v/>
      </c>
      <c r="G465" s="1148" t="str">
        <f t="shared" ref="G465:G514" si="22">IF(AND($H465="",$I465="",$J465="",$K465=""),"",SUM(H465:K465))</f>
        <v/>
      </c>
      <c r="H465" s="1143" t="str">
        <f>IF($M$3&amp;'CT154'!$C465&amp;'CT154'!$M$2&amp;'CT154'!H$12=DULIEU!$AU456,DULIEU!$X456,"")</f>
        <v/>
      </c>
      <c r="I465" s="1143" t="str">
        <f>IF($M$3&amp;'CT154'!$C465&amp;'CT154'!$M$2&amp;'CT154'!I$12=DULIEU!$AU456,DULIEU!$X456,"")</f>
        <v/>
      </c>
      <c r="J465" s="1143" t="str">
        <f>IF($M$3&amp;'CT154'!$C465&amp;'CT154'!$M$2&amp;'CT154'!J$12=DULIEU!$AU456,DULIEU!$X456,"")</f>
        <v/>
      </c>
      <c r="K465" s="1143" t="str">
        <f>IF($M$3&amp;'CT154'!$C465&amp;'CT154'!$M$2&amp;'CT154'!K$12=DULIEU!$AU456,DULIEU!$X456,"")</f>
        <v/>
      </c>
      <c r="L465" s="867" t="str">
        <f t="shared" ref="L465:L514" si="23">IF($G465="","","x")</f>
        <v/>
      </c>
    </row>
    <row r="466" spans="1:12" hidden="1">
      <c r="A466" s="345" t="str">
        <f t="shared" si="21"/>
        <v/>
      </c>
      <c r="B466" s="1143" t="str">
        <f>IF($M$2=DULIEU!$U457,DULIEU!$D457,"")</f>
        <v/>
      </c>
      <c r="C466" s="1143" t="str">
        <f>IF($M$2=DULIEU!$U457,DULIEU!$H457,"")</f>
        <v/>
      </c>
      <c r="D466" s="1143" t="str">
        <f>IF($M$2=DULIEU!$U457,DULIEU!$E457,"")</f>
        <v/>
      </c>
      <c r="E466" s="1143" t="str">
        <f>IF($M$2=DULIEU!$U457,DULIEU!$O457,"")</f>
        <v/>
      </c>
      <c r="F466" s="1143" t="str">
        <f>IF($M$2=DULIEU!$U457,DULIEU!$W457,"")</f>
        <v/>
      </c>
      <c r="G466" s="1148" t="str">
        <f t="shared" si="22"/>
        <v/>
      </c>
      <c r="H466" s="1143" t="str">
        <f>IF($M$3&amp;'CT154'!$C466&amp;'CT154'!$M$2&amp;'CT154'!H$12=DULIEU!$AU457,DULIEU!$X457,"")</f>
        <v/>
      </c>
      <c r="I466" s="1143" t="str">
        <f>IF($M$3&amp;'CT154'!$C466&amp;'CT154'!$M$2&amp;'CT154'!I$12=DULIEU!$AU457,DULIEU!$X457,"")</f>
        <v/>
      </c>
      <c r="J466" s="1143" t="str">
        <f>IF($M$3&amp;'CT154'!$C466&amp;'CT154'!$M$2&amp;'CT154'!J$12=DULIEU!$AU457,DULIEU!$X457,"")</f>
        <v/>
      </c>
      <c r="K466" s="1143" t="str">
        <f>IF($M$3&amp;'CT154'!$C466&amp;'CT154'!$M$2&amp;'CT154'!K$12=DULIEU!$AU457,DULIEU!$X457,"")</f>
        <v/>
      </c>
      <c r="L466" s="867" t="str">
        <f t="shared" si="23"/>
        <v/>
      </c>
    </row>
    <row r="467" spans="1:12" hidden="1">
      <c r="A467" s="345" t="str">
        <f t="shared" si="21"/>
        <v/>
      </c>
      <c r="B467" s="1143" t="str">
        <f>IF($M$2=DULIEU!$U458,DULIEU!$D458,"")</f>
        <v/>
      </c>
      <c r="C467" s="1143" t="str">
        <f>IF($M$2=DULIEU!$U458,DULIEU!$H458,"")</f>
        <v/>
      </c>
      <c r="D467" s="1143" t="str">
        <f>IF($M$2=DULIEU!$U458,DULIEU!$E458,"")</f>
        <v/>
      </c>
      <c r="E467" s="1143" t="str">
        <f>IF($M$2=DULIEU!$U458,DULIEU!$O458,"")</f>
        <v/>
      </c>
      <c r="F467" s="1143" t="str">
        <f>IF($M$2=DULIEU!$U458,DULIEU!$W458,"")</f>
        <v/>
      </c>
      <c r="G467" s="1148" t="str">
        <f t="shared" si="22"/>
        <v/>
      </c>
      <c r="H467" s="1143" t="str">
        <f>IF($M$3&amp;'CT154'!$C467&amp;'CT154'!$M$2&amp;'CT154'!H$12=DULIEU!$AU458,DULIEU!$X458,"")</f>
        <v/>
      </c>
      <c r="I467" s="1143" t="str">
        <f>IF($M$3&amp;'CT154'!$C467&amp;'CT154'!$M$2&amp;'CT154'!I$12=DULIEU!$AU458,DULIEU!$X458,"")</f>
        <v/>
      </c>
      <c r="J467" s="1143" t="str">
        <f>IF($M$3&amp;'CT154'!$C467&amp;'CT154'!$M$2&amp;'CT154'!J$12=DULIEU!$AU458,DULIEU!$X458,"")</f>
        <v/>
      </c>
      <c r="K467" s="1143" t="str">
        <f>IF($M$3&amp;'CT154'!$C467&amp;'CT154'!$M$2&amp;'CT154'!K$12=DULIEU!$AU458,DULIEU!$X458,"")</f>
        <v/>
      </c>
      <c r="L467" s="867" t="str">
        <f t="shared" si="23"/>
        <v/>
      </c>
    </row>
    <row r="468" spans="1:12" hidden="1">
      <c r="A468" s="345" t="str">
        <f t="shared" si="21"/>
        <v/>
      </c>
      <c r="B468" s="1143" t="str">
        <f>IF($M$2=DULIEU!$U459,DULIEU!$D459,"")</f>
        <v/>
      </c>
      <c r="C468" s="1143" t="str">
        <f>IF($M$2=DULIEU!$U459,DULIEU!$H459,"")</f>
        <v/>
      </c>
      <c r="D468" s="1143" t="str">
        <f>IF($M$2=DULIEU!$U459,DULIEU!$E459,"")</f>
        <v/>
      </c>
      <c r="E468" s="1143" t="str">
        <f>IF($M$2=DULIEU!$U459,DULIEU!$O459,"")</f>
        <v/>
      </c>
      <c r="F468" s="1143" t="str">
        <f>IF($M$2=DULIEU!$U459,DULIEU!$W459,"")</f>
        <v/>
      </c>
      <c r="G468" s="1148" t="str">
        <f t="shared" si="22"/>
        <v/>
      </c>
      <c r="H468" s="1143" t="str">
        <f>IF($M$3&amp;'CT154'!$C468&amp;'CT154'!$M$2&amp;'CT154'!H$12=DULIEU!$AU459,DULIEU!$X459,"")</f>
        <v/>
      </c>
      <c r="I468" s="1143" t="str">
        <f>IF($M$3&amp;'CT154'!$C468&amp;'CT154'!$M$2&amp;'CT154'!I$12=DULIEU!$AU459,DULIEU!$X459,"")</f>
        <v/>
      </c>
      <c r="J468" s="1143" t="str">
        <f>IF($M$3&amp;'CT154'!$C468&amp;'CT154'!$M$2&amp;'CT154'!J$12=DULIEU!$AU459,DULIEU!$X459,"")</f>
        <v/>
      </c>
      <c r="K468" s="1143" t="str">
        <f>IF($M$3&amp;'CT154'!$C468&amp;'CT154'!$M$2&amp;'CT154'!K$12=DULIEU!$AU459,DULIEU!$X459,"")</f>
        <v/>
      </c>
      <c r="L468" s="867" t="str">
        <f t="shared" si="23"/>
        <v/>
      </c>
    </row>
    <row r="469" spans="1:12" hidden="1">
      <c r="A469" s="345" t="str">
        <f t="shared" si="21"/>
        <v/>
      </c>
      <c r="B469" s="1143" t="str">
        <f>IF($M$2=DULIEU!$U460,DULIEU!$D460,"")</f>
        <v/>
      </c>
      <c r="C469" s="1143" t="str">
        <f>IF($M$2=DULIEU!$U460,DULIEU!$H460,"")</f>
        <v/>
      </c>
      <c r="D469" s="1143" t="str">
        <f>IF($M$2=DULIEU!$U460,DULIEU!$E460,"")</f>
        <v/>
      </c>
      <c r="E469" s="1143" t="str">
        <f>IF($M$2=DULIEU!$U460,DULIEU!$O460,"")</f>
        <v/>
      </c>
      <c r="F469" s="1143" t="str">
        <f>IF($M$2=DULIEU!$U460,DULIEU!$W460,"")</f>
        <v/>
      </c>
      <c r="G469" s="1148" t="str">
        <f t="shared" si="22"/>
        <v/>
      </c>
      <c r="H469" s="1143" t="str">
        <f>IF($M$3&amp;'CT154'!$C469&amp;'CT154'!$M$2&amp;'CT154'!H$12=DULIEU!$AU460,DULIEU!$X460,"")</f>
        <v/>
      </c>
      <c r="I469" s="1143" t="str">
        <f>IF($M$3&amp;'CT154'!$C469&amp;'CT154'!$M$2&amp;'CT154'!I$12=DULIEU!$AU460,DULIEU!$X460,"")</f>
        <v/>
      </c>
      <c r="J469" s="1143" t="str">
        <f>IF($M$3&amp;'CT154'!$C469&amp;'CT154'!$M$2&amp;'CT154'!J$12=DULIEU!$AU460,DULIEU!$X460,"")</f>
        <v/>
      </c>
      <c r="K469" s="1143" t="str">
        <f>IF($M$3&amp;'CT154'!$C469&amp;'CT154'!$M$2&amp;'CT154'!K$12=DULIEU!$AU460,DULIEU!$X460,"")</f>
        <v/>
      </c>
      <c r="L469" s="867" t="str">
        <f t="shared" si="23"/>
        <v/>
      </c>
    </row>
    <row r="470" spans="1:12" hidden="1">
      <c r="A470" s="345" t="str">
        <f t="shared" si="21"/>
        <v/>
      </c>
      <c r="B470" s="1143" t="str">
        <f>IF($M$2=DULIEU!$U461,DULIEU!$D461,"")</f>
        <v/>
      </c>
      <c r="C470" s="1143" t="str">
        <f>IF($M$2=DULIEU!$U461,DULIEU!$H461,"")</f>
        <v/>
      </c>
      <c r="D470" s="1143" t="str">
        <f>IF($M$2=DULIEU!$U461,DULIEU!$E461,"")</f>
        <v/>
      </c>
      <c r="E470" s="1143" t="str">
        <f>IF($M$2=DULIEU!$U461,DULIEU!$O461,"")</f>
        <v/>
      </c>
      <c r="F470" s="1143" t="str">
        <f>IF($M$2=DULIEU!$U461,DULIEU!$W461,"")</f>
        <v/>
      </c>
      <c r="G470" s="1148" t="str">
        <f t="shared" si="22"/>
        <v/>
      </c>
      <c r="H470" s="1143" t="str">
        <f>IF($M$3&amp;'CT154'!$C470&amp;'CT154'!$M$2&amp;'CT154'!H$12=DULIEU!$AU461,DULIEU!$X461,"")</f>
        <v/>
      </c>
      <c r="I470" s="1143" t="str">
        <f>IF($M$3&amp;'CT154'!$C470&amp;'CT154'!$M$2&amp;'CT154'!I$12=DULIEU!$AU461,DULIEU!$X461,"")</f>
        <v/>
      </c>
      <c r="J470" s="1143" t="str">
        <f>IF($M$3&amp;'CT154'!$C470&amp;'CT154'!$M$2&amp;'CT154'!J$12=DULIEU!$AU461,DULIEU!$X461,"")</f>
        <v/>
      </c>
      <c r="K470" s="1143" t="str">
        <f>IF($M$3&amp;'CT154'!$C470&amp;'CT154'!$M$2&amp;'CT154'!K$12=DULIEU!$AU461,DULIEU!$X461,"")</f>
        <v/>
      </c>
      <c r="L470" s="867" t="str">
        <f t="shared" si="23"/>
        <v/>
      </c>
    </row>
    <row r="471" spans="1:12" hidden="1">
      <c r="A471" s="345" t="str">
        <f t="shared" si="21"/>
        <v/>
      </c>
      <c r="B471" s="1143" t="str">
        <f>IF($M$2=DULIEU!$U462,DULIEU!$D462,"")</f>
        <v/>
      </c>
      <c r="C471" s="1143" t="str">
        <f>IF($M$2=DULIEU!$U462,DULIEU!$H462,"")</f>
        <v/>
      </c>
      <c r="D471" s="1143" t="str">
        <f>IF($M$2=DULIEU!$U462,DULIEU!$E462,"")</f>
        <v/>
      </c>
      <c r="E471" s="1143" t="str">
        <f>IF($M$2=DULIEU!$U462,DULIEU!$O462,"")</f>
        <v/>
      </c>
      <c r="F471" s="1143" t="str">
        <f>IF($M$2=DULIEU!$U462,DULIEU!$W462,"")</f>
        <v/>
      </c>
      <c r="G471" s="1148" t="str">
        <f t="shared" si="22"/>
        <v/>
      </c>
      <c r="H471" s="1143" t="str">
        <f>IF($M$3&amp;'CT154'!$C471&amp;'CT154'!$M$2&amp;'CT154'!H$12=DULIEU!$AU462,DULIEU!$X462,"")</f>
        <v/>
      </c>
      <c r="I471" s="1143" t="str">
        <f>IF($M$3&amp;'CT154'!$C471&amp;'CT154'!$M$2&amp;'CT154'!I$12=DULIEU!$AU462,DULIEU!$X462,"")</f>
        <v/>
      </c>
      <c r="J471" s="1143" t="str">
        <f>IF($M$3&amp;'CT154'!$C471&amp;'CT154'!$M$2&amp;'CT154'!J$12=DULIEU!$AU462,DULIEU!$X462,"")</f>
        <v/>
      </c>
      <c r="K471" s="1143" t="str">
        <f>IF($M$3&amp;'CT154'!$C471&amp;'CT154'!$M$2&amp;'CT154'!K$12=DULIEU!$AU462,DULIEU!$X462,"")</f>
        <v/>
      </c>
      <c r="L471" s="867" t="str">
        <f t="shared" si="23"/>
        <v/>
      </c>
    </row>
    <row r="472" spans="1:12" hidden="1">
      <c r="A472" s="345" t="str">
        <f t="shared" si="21"/>
        <v/>
      </c>
      <c r="B472" s="1143" t="str">
        <f>IF($M$2=DULIEU!$U463,DULIEU!$D463,"")</f>
        <v/>
      </c>
      <c r="C472" s="1143" t="str">
        <f>IF($M$2=DULIEU!$U463,DULIEU!$H463,"")</f>
        <v/>
      </c>
      <c r="D472" s="1143" t="str">
        <f>IF($M$2=DULIEU!$U463,DULIEU!$E463,"")</f>
        <v/>
      </c>
      <c r="E472" s="1143" t="str">
        <f>IF($M$2=DULIEU!$U463,DULIEU!$O463,"")</f>
        <v/>
      </c>
      <c r="F472" s="1143" t="str">
        <f>IF($M$2=DULIEU!$U463,DULIEU!$W463,"")</f>
        <v/>
      </c>
      <c r="G472" s="1148" t="str">
        <f t="shared" si="22"/>
        <v/>
      </c>
      <c r="H472" s="1143" t="str">
        <f>IF($M$3&amp;'CT154'!$C472&amp;'CT154'!$M$2&amp;'CT154'!H$12=DULIEU!$AU463,DULIEU!$X463,"")</f>
        <v/>
      </c>
      <c r="I472" s="1143" t="str">
        <f>IF($M$3&amp;'CT154'!$C472&amp;'CT154'!$M$2&amp;'CT154'!I$12=DULIEU!$AU463,DULIEU!$X463,"")</f>
        <v/>
      </c>
      <c r="J472" s="1143" t="str">
        <f>IF($M$3&amp;'CT154'!$C472&amp;'CT154'!$M$2&amp;'CT154'!J$12=DULIEU!$AU463,DULIEU!$X463,"")</f>
        <v/>
      </c>
      <c r="K472" s="1143" t="str">
        <f>IF($M$3&amp;'CT154'!$C472&amp;'CT154'!$M$2&amp;'CT154'!K$12=DULIEU!$AU463,DULIEU!$X463,"")</f>
        <v/>
      </c>
      <c r="L472" s="867" t="str">
        <f t="shared" si="23"/>
        <v/>
      </c>
    </row>
    <row r="473" spans="1:12" hidden="1">
      <c r="A473" s="345" t="str">
        <f t="shared" si="21"/>
        <v/>
      </c>
      <c r="B473" s="1143" t="str">
        <f>IF($M$2=DULIEU!$U464,DULIEU!$D464,"")</f>
        <v/>
      </c>
      <c r="C473" s="1143" t="str">
        <f>IF($M$2=DULIEU!$U464,DULIEU!$H464,"")</f>
        <v/>
      </c>
      <c r="D473" s="1143" t="str">
        <f>IF($M$2=DULIEU!$U464,DULIEU!$E464,"")</f>
        <v/>
      </c>
      <c r="E473" s="1143" t="str">
        <f>IF($M$2=DULIEU!$U464,DULIEU!$O464,"")</f>
        <v/>
      </c>
      <c r="F473" s="1143" t="str">
        <f>IF($M$2=DULIEU!$U464,DULIEU!$W464,"")</f>
        <v/>
      </c>
      <c r="G473" s="1148" t="str">
        <f t="shared" si="22"/>
        <v/>
      </c>
      <c r="H473" s="1143" t="str">
        <f>IF($M$3&amp;'CT154'!$C473&amp;'CT154'!$M$2&amp;'CT154'!H$12=DULIEU!$AU464,DULIEU!$X464,"")</f>
        <v/>
      </c>
      <c r="I473" s="1143" t="str">
        <f>IF($M$3&amp;'CT154'!$C473&amp;'CT154'!$M$2&amp;'CT154'!I$12=DULIEU!$AU464,DULIEU!$X464,"")</f>
        <v/>
      </c>
      <c r="J473" s="1143" t="str">
        <f>IF($M$3&amp;'CT154'!$C473&amp;'CT154'!$M$2&amp;'CT154'!J$12=DULIEU!$AU464,DULIEU!$X464,"")</f>
        <v/>
      </c>
      <c r="K473" s="1143" t="str">
        <f>IF($M$3&amp;'CT154'!$C473&amp;'CT154'!$M$2&amp;'CT154'!K$12=DULIEU!$AU464,DULIEU!$X464,"")</f>
        <v/>
      </c>
      <c r="L473" s="867" t="str">
        <f t="shared" si="23"/>
        <v/>
      </c>
    </row>
    <row r="474" spans="1:12" hidden="1">
      <c r="A474" s="345" t="str">
        <f t="shared" si="21"/>
        <v/>
      </c>
      <c r="B474" s="1143" t="str">
        <f>IF($M$2=DULIEU!$U465,DULIEU!$D465,"")</f>
        <v/>
      </c>
      <c r="C474" s="1143" t="str">
        <f>IF($M$2=DULIEU!$U465,DULIEU!$H465,"")</f>
        <v/>
      </c>
      <c r="D474" s="1143" t="str">
        <f>IF($M$2=DULIEU!$U465,DULIEU!$E465,"")</f>
        <v/>
      </c>
      <c r="E474" s="1143" t="str">
        <f>IF($M$2=DULIEU!$U465,DULIEU!$O465,"")</f>
        <v/>
      </c>
      <c r="F474" s="1143" t="str">
        <f>IF($M$2=DULIEU!$U465,DULIEU!$W465,"")</f>
        <v/>
      </c>
      <c r="G474" s="1148" t="str">
        <f t="shared" si="22"/>
        <v/>
      </c>
      <c r="H474" s="1143" t="str">
        <f>IF($M$3&amp;'CT154'!$C474&amp;'CT154'!$M$2&amp;'CT154'!H$12=DULIEU!$AU465,DULIEU!$X465,"")</f>
        <v/>
      </c>
      <c r="I474" s="1143" t="str">
        <f>IF($M$3&amp;'CT154'!$C474&amp;'CT154'!$M$2&amp;'CT154'!I$12=DULIEU!$AU465,DULIEU!$X465,"")</f>
        <v/>
      </c>
      <c r="J474" s="1143" t="str">
        <f>IF($M$3&amp;'CT154'!$C474&amp;'CT154'!$M$2&amp;'CT154'!J$12=DULIEU!$AU465,DULIEU!$X465,"")</f>
        <v/>
      </c>
      <c r="K474" s="1143" t="str">
        <f>IF($M$3&amp;'CT154'!$C474&amp;'CT154'!$M$2&amp;'CT154'!K$12=DULIEU!$AU465,DULIEU!$X465,"")</f>
        <v/>
      </c>
      <c r="L474" s="867" t="str">
        <f t="shared" si="23"/>
        <v/>
      </c>
    </row>
    <row r="475" spans="1:12" hidden="1">
      <c r="A475" s="345" t="str">
        <f t="shared" si="21"/>
        <v/>
      </c>
      <c r="B475" s="1143" t="str">
        <f>IF($M$2=DULIEU!$U466,DULIEU!$D466,"")</f>
        <v/>
      </c>
      <c r="C475" s="1143" t="str">
        <f>IF($M$2=DULIEU!$U466,DULIEU!$H466,"")</f>
        <v/>
      </c>
      <c r="D475" s="1143" t="str">
        <f>IF($M$2=DULIEU!$U466,DULIEU!$E466,"")</f>
        <v/>
      </c>
      <c r="E475" s="1143" t="str">
        <f>IF($M$2=DULIEU!$U466,DULIEU!$O466,"")</f>
        <v/>
      </c>
      <c r="F475" s="1143" t="str">
        <f>IF($M$2=DULIEU!$U466,DULIEU!$W466,"")</f>
        <v/>
      </c>
      <c r="G475" s="1148" t="str">
        <f t="shared" si="22"/>
        <v/>
      </c>
      <c r="H475" s="1143" t="str">
        <f>IF($M$3&amp;'CT154'!$C475&amp;'CT154'!$M$2&amp;'CT154'!H$12=DULIEU!$AU466,DULIEU!$X466,"")</f>
        <v/>
      </c>
      <c r="I475" s="1143" t="str">
        <f>IF($M$3&amp;'CT154'!$C475&amp;'CT154'!$M$2&amp;'CT154'!I$12=DULIEU!$AU466,DULIEU!$X466,"")</f>
        <v/>
      </c>
      <c r="J475" s="1143" t="str">
        <f>IF($M$3&amp;'CT154'!$C475&amp;'CT154'!$M$2&amp;'CT154'!J$12=DULIEU!$AU466,DULIEU!$X466,"")</f>
        <v/>
      </c>
      <c r="K475" s="1143" t="str">
        <f>IF($M$3&amp;'CT154'!$C475&amp;'CT154'!$M$2&amp;'CT154'!K$12=DULIEU!$AU466,DULIEU!$X466,"")</f>
        <v/>
      </c>
      <c r="L475" s="867" t="str">
        <f t="shared" si="23"/>
        <v/>
      </c>
    </row>
    <row r="476" spans="1:12" hidden="1">
      <c r="A476" s="345" t="str">
        <f t="shared" si="21"/>
        <v/>
      </c>
      <c r="B476" s="1143" t="str">
        <f>IF($M$2=DULIEU!$U467,DULIEU!$D467,"")</f>
        <v/>
      </c>
      <c r="C476" s="1143" t="str">
        <f>IF($M$2=DULIEU!$U467,DULIEU!$H467,"")</f>
        <v/>
      </c>
      <c r="D476" s="1143" t="str">
        <f>IF($M$2=DULIEU!$U467,DULIEU!$E467,"")</f>
        <v/>
      </c>
      <c r="E476" s="1143" t="str">
        <f>IF($M$2=DULIEU!$U467,DULIEU!$O467,"")</f>
        <v/>
      </c>
      <c r="F476" s="1143" t="str">
        <f>IF($M$2=DULIEU!$U467,DULIEU!$W467,"")</f>
        <v/>
      </c>
      <c r="G476" s="1148" t="str">
        <f t="shared" si="22"/>
        <v/>
      </c>
      <c r="H476" s="1143" t="str">
        <f>IF($M$3&amp;'CT154'!$C476&amp;'CT154'!$M$2&amp;'CT154'!H$12=DULIEU!$AU467,DULIEU!$X467,"")</f>
        <v/>
      </c>
      <c r="I476" s="1143" t="str">
        <f>IF($M$3&amp;'CT154'!$C476&amp;'CT154'!$M$2&amp;'CT154'!I$12=DULIEU!$AU467,DULIEU!$X467,"")</f>
        <v/>
      </c>
      <c r="J476" s="1143" t="str">
        <f>IF($M$3&amp;'CT154'!$C476&amp;'CT154'!$M$2&amp;'CT154'!J$12=DULIEU!$AU467,DULIEU!$X467,"")</f>
        <v/>
      </c>
      <c r="K476" s="1143" t="str">
        <f>IF($M$3&amp;'CT154'!$C476&amp;'CT154'!$M$2&amp;'CT154'!K$12=DULIEU!$AU467,DULIEU!$X467,"")</f>
        <v/>
      </c>
      <c r="L476" s="867" t="str">
        <f t="shared" si="23"/>
        <v/>
      </c>
    </row>
    <row r="477" spans="1:12" hidden="1">
      <c r="A477" s="345" t="str">
        <f t="shared" si="21"/>
        <v/>
      </c>
      <c r="B477" s="1143" t="str">
        <f>IF($M$2=DULIEU!$U468,DULIEU!$D468,"")</f>
        <v/>
      </c>
      <c r="C477" s="1143" t="str">
        <f>IF($M$2=DULIEU!$U468,DULIEU!$H468,"")</f>
        <v/>
      </c>
      <c r="D477" s="1143" t="str">
        <f>IF($M$2=DULIEU!$U468,DULIEU!$E468,"")</f>
        <v/>
      </c>
      <c r="E477" s="1143" t="str">
        <f>IF($M$2=DULIEU!$U468,DULIEU!$O468,"")</f>
        <v/>
      </c>
      <c r="F477" s="1143" t="str">
        <f>IF($M$2=DULIEU!$U468,DULIEU!$W468,"")</f>
        <v/>
      </c>
      <c r="G477" s="1148" t="str">
        <f t="shared" si="22"/>
        <v/>
      </c>
      <c r="H477" s="1143" t="str">
        <f>IF($M$3&amp;'CT154'!$C477&amp;'CT154'!$M$2&amp;'CT154'!H$12=DULIEU!$AU468,DULIEU!$X468,"")</f>
        <v/>
      </c>
      <c r="I477" s="1143" t="str">
        <f>IF($M$3&amp;'CT154'!$C477&amp;'CT154'!$M$2&amp;'CT154'!I$12=DULIEU!$AU468,DULIEU!$X468,"")</f>
        <v/>
      </c>
      <c r="J477" s="1143" t="str">
        <f>IF($M$3&amp;'CT154'!$C477&amp;'CT154'!$M$2&amp;'CT154'!J$12=DULIEU!$AU468,DULIEU!$X468,"")</f>
        <v/>
      </c>
      <c r="K477" s="1143" t="str">
        <f>IF($M$3&amp;'CT154'!$C477&amp;'CT154'!$M$2&amp;'CT154'!K$12=DULIEU!$AU468,DULIEU!$X468,"")</f>
        <v/>
      </c>
      <c r="L477" s="867" t="str">
        <f t="shared" si="23"/>
        <v/>
      </c>
    </row>
    <row r="478" spans="1:12" hidden="1">
      <c r="A478" s="345" t="str">
        <f t="shared" si="21"/>
        <v/>
      </c>
      <c r="B478" s="1143" t="str">
        <f>IF($M$2=DULIEU!$U469,DULIEU!$D469,"")</f>
        <v/>
      </c>
      <c r="C478" s="1143" t="str">
        <f>IF($M$2=DULIEU!$U469,DULIEU!$H469,"")</f>
        <v/>
      </c>
      <c r="D478" s="1143" t="str">
        <f>IF($M$2=DULIEU!$U469,DULIEU!$E469,"")</f>
        <v/>
      </c>
      <c r="E478" s="1143" t="str">
        <f>IF($M$2=DULIEU!$U469,DULIEU!$O469,"")</f>
        <v/>
      </c>
      <c r="F478" s="1143" t="str">
        <f>IF($M$2=DULIEU!$U469,DULIEU!$W469,"")</f>
        <v/>
      </c>
      <c r="G478" s="1148" t="str">
        <f t="shared" si="22"/>
        <v/>
      </c>
      <c r="H478" s="1143" t="str">
        <f>IF($M$3&amp;'CT154'!$C478&amp;'CT154'!$M$2&amp;'CT154'!H$12=DULIEU!$AU469,DULIEU!$X469,"")</f>
        <v/>
      </c>
      <c r="I478" s="1143" t="str">
        <f>IF($M$3&amp;'CT154'!$C478&amp;'CT154'!$M$2&amp;'CT154'!I$12=DULIEU!$AU469,DULIEU!$X469,"")</f>
        <v/>
      </c>
      <c r="J478" s="1143" t="str">
        <f>IF($M$3&amp;'CT154'!$C478&amp;'CT154'!$M$2&amp;'CT154'!J$12=DULIEU!$AU469,DULIEU!$X469,"")</f>
        <v/>
      </c>
      <c r="K478" s="1143" t="str">
        <f>IF($M$3&amp;'CT154'!$C478&amp;'CT154'!$M$2&amp;'CT154'!K$12=DULIEU!$AU469,DULIEU!$X469,"")</f>
        <v/>
      </c>
      <c r="L478" s="867" t="str">
        <f t="shared" si="23"/>
        <v/>
      </c>
    </row>
    <row r="479" spans="1:12" hidden="1">
      <c r="A479" s="345" t="str">
        <f t="shared" si="21"/>
        <v/>
      </c>
      <c r="B479" s="1143" t="str">
        <f>IF($M$2=DULIEU!$U470,DULIEU!$D470,"")</f>
        <v/>
      </c>
      <c r="C479" s="1143" t="str">
        <f>IF($M$2=DULIEU!$U470,DULIEU!$H470,"")</f>
        <v/>
      </c>
      <c r="D479" s="1143" t="str">
        <f>IF($M$2=DULIEU!$U470,DULIEU!$E470,"")</f>
        <v/>
      </c>
      <c r="E479" s="1143" t="str">
        <f>IF($M$2=DULIEU!$U470,DULIEU!$O470,"")</f>
        <v/>
      </c>
      <c r="F479" s="1143" t="str">
        <f>IF($M$2=DULIEU!$U470,DULIEU!$W470,"")</f>
        <v/>
      </c>
      <c r="G479" s="1148" t="str">
        <f t="shared" si="22"/>
        <v/>
      </c>
      <c r="H479" s="1143" t="str">
        <f>IF($M$3&amp;'CT154'!$C479&amp;'CT154'!$M$2&amp;'CT154'!H$12=DULIEU!$AU470,DULIEU!$X470,"")</f>
        <v/>
      </c>
      <c r="I479" s="1143" t="str">
        <f>IF($M$3&amp;'CT154'!$C479&amp;'CT154'!$M$2&amp;'CT154'!I$12=DULIEU!$AU470,DULIEU!$X470,"")</f>
        <v/>
      </c>
      <c r="J479" s="1143" t="str">
        <f>IF($M$3&amp;'CT154'!$C479&amp;'CT154'!$M$2&amp;'CT154'!J$12=DULIEU!$AU470,DULIEU!$X470,"")</f>
        <v/>
      </c>
      <c r="K479" s="1143" t="str">
        <f>IF($M$3&amp;'CT154'!$C479&amp;'CT154'!$M$2&amp;'CT154'!K$12=DULIEU!$AU470,DULIEU!$X470,"")</f>
        <v/>
      </c>
      <c r="L479" s="867" t="str">
        <f t="shared" si="23"/>
        <v/>
      </c>
    </row>
    <row r="480" spans="1:12" hidden="1">
      <c r="A480" s="345" t="str">
        <f t="shared" si="21"/>
        <v/>
      </c>
      <c r="B480" s="1143" t="str">
        <f>IF($M$2=DULIEU!$U471,DULIEU!$D471,"")</f>
        <v/>
      </c>
      <c r="C480" s="1143" t="str">
        <f>IF($M$2=DULIEU!$U471,DULIEU!$H471,"")</f>
        <v/>
      </c>
      <c r="D480" s="1143" t="str">
        <f>IF($M$2=DULIEU!$U471,DULIEU!$E471,"")</f>
        <v/>
      </c>
      <c r="E480" s="1143" t="str">
        <f>IF($M$2=DULIEU!$U471,DULIEU!$O471,"")</f>
        <v/>
      </c>
      <c r="F480" s="1143" t="str">
        <f>IF($M$2=DULIEU!$U471,DULIEU!$W471,"")</f>
        <v/>
      </c>
      <c r="G480" s="1148" t="str">
        <f t="shared" si="22"/>
        <v/>
      </c>
      <c r="H480" s="1143" t="str">
        <f>IF($M$3&amp;'CT154'!$C480&amp;'CT154'!$M$2&amp;'CT154'!H$12=DULIEU!$AU471,DULIEU!$X471,"")</f>
        <v/>
      </c>
      <c r="I480" s="1143" t="str">
        <f>IF($M$3&amp;'CT154'!$C480&amp;'CT154'!$M$2&amp;'CT154'!I$12=DULIEU!$AU471,DULIEU!$X471,"")</f>
        <v/>
      </c>
      <c r="J480" s="1143" t="str">
        <f>IF($M$3&amp;'CT154'!$C480&amp;'CT154'!$M$2&amp;'CT154'!J$12=DULIEU!$AU471,DULIEU!$X471,"")</f>
        <v/>
      </c>
      <c r="K480" s="1143" t="str">
        <f>IF($M$3&amp;'CT154'!$C480&amp;'CT154'!$M$2&amp;'CT154'!K$12=DULIEU!$AU471,DULIEU!$X471,"")</f>
        <v/>
      </c>
      <c r="L480" s="867" t="str">
        <f t="shared" si="23"/>
        <v/>
      </c>
    </row>
    <row r="481" spans="1:12" hidden="1">
      <c r="A481" s="345" t="str">
        <f t="shared" si="21"/>
        <v/>
      </c>
      <c r="B481" s="1143" t="str">
        <f>IF($M$2=DULIEU!$U472,DULIEU!$D472,"")</f>
        <v/>
      </c>
      <c r="C481" s="1143" t="str">
        <f>IF($M$2=DULIEU!$U472,DULIEU!$H472,"")</f>
        <v/>
      </c>
      <c r="D481" s="1143" t="str">
        <f>IF($M$2=DULIEU!$U472,DULIEU!$E472,"")</f>
        <v/>
      </c>
      <c r="E481" s="1143" t="str">
        <f>IF($M$2=DULIEU!$U472,DULIEU!$O472,"")</f>
        <v/>
      </c>
      <c r="F481" s="1143" t="str">
        <f>IF($M$2=DULIEU!$U472,DULIEU!$W472,"")</f>
        <v/>
      </c>
      <c r="G481" s="1148" t="str">
        <f t="shared" si="22"/>
        <v/>
      </c>
      <c r="H481" s="1143" t="str">
        <f>IF($M$3&amp;'CT154'!$C481&amp;'CT154'!$M$2&amp;'CT154'!H$12=DULIEU!$AU472,DULIEU!$X472,"")</f>
        <v/>
      </c>
      <c r="I481" s="1143" t="str">
        <f>IF($M$3&amp;'CT154'!$C481&amp;'CT154'!$M$2&amp;'CT154'!I$12=DULIEU!$AU472,DULIEU!$X472,"")</f>
        <v/>
      </c>
      <c r="J481" s="1143" t="str">
        <f>IF($M$3&amp;'CT154'!$C481&amp;'CT154'!$M$2&amp;'CT154'!J$12=DULIEU!$AU472,DULIEU!$X472,"")</f>
        <v/>
      </c>
      <c r="K481" s="1143" t="str">
        <f>IF($M$3&amp;'CT154'!$C481&amp;'CT154'!$M$2&amp;'CT154'!K$12=DULIEU!$AU472,DULIEU!$X472,"")</f>
        <v/>
      </c>
      <c r="L481" s="867" t="str">
        <f t="shared" si="23"/>
        <v/>
      </c>
    </row>
    <row r="482" spans="1:12" hidden="1">
      <c r="A482" s="345" t="str">
        <f t="shared" si="21"/>
        <v/>
      </c>
      <c r="B482" s="1143" t="str">
        <f>IF($M$2=DULIEU!$U473,DULIEU!$D473,"")</f>
        <v/>
      </c>
      <c r="C482" s="1143" t="str">
        <f>IF($M$2=DULIEU!$U473,DULIEU!$H473,"")</f>
        <v/>
      </c>
      <c r="D482" s="1143" t="str">
        <f>IF($M$2=DULIEU!$U473,DULIEU!$E473,"")</f>
        <v/>
      </c>
      <c r="E482" s="1143" t="str">
        <f>IF($M$2=DULIEU!$U473,DULIEU!$O473,"")</f>
        <v/>
      </c>
      <c r="F482" s="1143" t="str">
        <f>IF($M$2=DULIEU!$U473,DULIEU!$W473,"")</f>
        <v/>
      </c>
      <c r="G482" s="1148" t="str">
        <f t="shared" si="22"/>
        <v/>
      </c>
      <c r="H482" s="1143" t="str">
        <f>IF($M$3&amp;'CT154'!$C482&amp;'CT154'!$M$2&amp;'CT154'!H$12=DULIEU!$AU473,DULIEU!$X473,"")</f>
        <v/>
      </c>
      <c r="I482" s="1143" t="str">
        <f>IF($M$3&amp;'CT154'!$C482&amp;'CT154'!$M$2&amp;'CT154'!I$12=DULIEU!$AU473,DULIEU!$X473,"")</f>
        <v/>
      </c>
      <c r="J482" s="1143" t="str">
        <f>IF($M$3&amp;'CT154'!$C482&amp;'CT154'!$M$2&amp;'CT154'!J$12=DULIEU!$AU473,DULIEU!$X473,"")</f>
        <v/>
      </c>
      <c r="K482" s="1143" t="str">
        <f>IF($M$3&amp;'CT154'!$C482&amp;'CT154'!$M$2&amp;'CT154'!K$12=DULIEU!$AU473,DULIEU!$X473,"")</f>
        <v/>
      </c>
      <c r="L482" s="867" t="str">
        <f t="shared" si="23"/>
        <v/>
      </c>
    </row>
    <row r="483" spans="1:12" hidden="1">
      <c r="A483" s="345" t="str">
        <f t="shared" si="21"/>
        <v/>
      </c>
      <c r="B483" s="1143" t="str">
        <f>IF($M$2=DULIEU!$U474,DULIEU!$D474,"")</f>
        <v/>
      </c>
      <c r="C483" s="1143" t="str">
        <f>IF($M$2=DULIEU!$U474,DULIEU!$H474,"")</f>
        <v/>
      </c>
      <c r="D483" s="1143" t="str">
        <f>IF($M$2=DULIEU!$U474,DULIEU!$E474,"")</f>
        <v/>
      </c>
      <c r="E483" s="1143" t="str">
        <f>IF($M$2=DULIEU!$U474,DULIEU!$O474,"")</f>
        <v/>
      </c>
      <c r="F483" s="1143" t="str">
        <f>IF($M$2=DULIEU!$U474,DULIEU!$W474,"")</f>
        <v/>
      </c>
      <c r="G483" s="1148" t="str">
        <f t="shared" si="22"/>
        <v/>
      </c>
      <c r="H483" s="1143" t="str">
        <f>IF($M$3&amp;'CT154'!$C483&amp;'CT154'!$M$2&amp;'CT154'!H$12=DULIEU!$AU474,DULIEU!$X474,"")</f>
        <v/>
      </c>
      <c r="I483" s="1143" t="str">
        <f>IF($M$3&amp;'CT154'!$C483&amp;'CT154'!$M$2&amp;'CT154'!I$12=DULIEU!$AU474,DULIEU!$X474,"")</f>
        <v/>
      </c>
      <c r="J483" s="1143" t="str">
        <f>IF($M$3&amp;'CT154'!$C483&amp;'CT154'!$M$2&amp;'CT154'!J$12=DULIEU!$AU474,DULIEU!$X474,"")</f>
        <v/>
      </c>
      <c r="K483" s="1143" t="str">
        <f>IF($M$3&amp;'CT154'!$C483&amp;'CT154'!$M$2&amp;'CT154'!K$12=DULIEU!$AU474,DULIEU!$X474,"")</f>
        <v/>
      </c>
      <c r="L483" s="867" t="str">
        <f t="shared" si="23"/>
        <v/>
      </c>
    </row>
    <row r="484" spans="1:12" hidden="1">
      <c r="A484" s="345" t="str">
        <f t="shared" si="21"/>
        <v/>
      </c>
      <c r="B484" s="1143" t="str">
        <f>IF($M$2=DULIEU!$U475,DULIEU!$D475,"")</f>
        <v/>
      </c>
      <c r="C484" s="1143" t="str">
        <f>IF($M$2=DULIEU!$U475,DULIEU!$H475,"")</f>
        <v/>
      </c>
      <c r="D484" s="1143" t="str">
        <f>IF($M$2=DULIEU!$U475,DULIEU!$E475,"")</f>
        <v/>
      </c>
      <c r="E484" s="1143" t="str">
        <f>IF($M$2=DULIEU!$U475,DULIEU!$O475,"")</f>
        <v/>
      </c>
      <c r="F484" s="1143" t="str">
        <f>IF($M$2=DULIEU!$U475,DULIEU!$W475,"")</f>
        <v/>
      </c>
      <c r="G484" s="1148" t="str">
        <f t="shared" si="22"/>
        <v/>
      </c>
      <c r="H484" s="1143" t="str">
        <f>IF($M$3&amp;'CT154'!$C484&amp;'CT154'!$M$2&amp;'CT154'!H$12=DULIEU!$AU475,DULIEU!$X475,"")</f>
        <v/>
      </c>
      <c r="I484" s="1143" t="str">
        <f>IF($M$3&amp;'CT154'!$C484&amp;'CT154'!$M$2&amp;'CT154'!I$12=DULIEU!$AU475,DULIEU!$X475,"")</f>
        <v/>
      </c>
      <c r="J484" s="1143" t="str">
        <f>IF($M$3&amp;'CT154'!$C484&amp;'CT154'!$M$2&amp;'CT154'!J$12=DULIEU!$AU475,DULIEU!$X475,"")</f>
        <v/>
      </c>
      <c r="K484" s="1143" t="str">
        <f>IF($M$3&amp;'CT154'!$C484&amp;'CT154'!$M$2&amp;'CT154'!K$12=DULIEU!$AU475,DULIEU!$X475,"")</f>
        <v/>
      </c>
      <c r="L484" s="867" t="str">
        <f t="shared" si="23"/>
        <v/>
      </c>
    </row>
    <row r="485" spans="1:12" hidden="1">
      <c r="A485" s="345" t="str">
        <f t="shared" si="21"/>
        <v/>
      </c>
      <c r="B485" s="1143" t="str">
        <f>IF($M$2=DULIEU!$U476,DULIEU!$D476,"")</f>
        <v/>
      </c>
      <c r="C485" s="1143" t="str">
        <f>IF($M$2=DULIEU!$U476,DULIEU!$H476,"")</f>
        <v/>
      </c>
      <c r="D485" s="1143" t="str">
        <f>IF($M$2=DULIEU!$U476,DULIEU!$E476,"")</f>
        <v/>
      </c>
      <c r="E485" s="1143" t="str">
        <f>IF($M$2=DULIEU!$U476,DULIEU!$O476,"")</f>
        <v/>
      </c>
      <c r="F485" s="1143" t="str">
        <f>IF($M$2=DULIEU!$U476,DULIEU!$W476,"")</f>
        <v/>
      </c>
      <c r="G485" s="1148" t="str">
        <f t="shared" si="22"/>
        <v/>
      </c>
      <c r="H485" s="1143" t="str">
        <f>IF($M$3&amp;'CT154'!$C485&amp;'CT154'!$M$2&amp;'CT154'!H$12=DULIEU!$AU476,DULIEU!$X476,"")</f>
        <v/>
      </c>
      <c r="I485" s="1143" t="str">
        <f>IF($M$3&amp;'CT154'!$C485&amp;'CT154'!$M$2&amp;'CT154'!I$12=DULIEU!$AU476,DULIEU!$X476,"")</f>
        <v/>
      </c>
      <c r="J485" s="1143" t="str">
        <f>IF($M$3&amp;'CT154'!$C485&amp;'CT154'!$M$2&amp;'CT154'!J$12=DULIEU!$AU476,DULIEU!$X476,"")</f>
        <v/>
      </c>
      <c r="K485" s="1143" t="str">
        <f>IF($M$3&amp;'CT154'!$C485&amp;'CT154'!$M$2&amp;'CT154'!K$12=DULIEU!$AU476,DULIEU!$X476,"")</f>
        <v/>
      </c>
      <c r="L485" s="867" t="str">
        <f t="shared" si="23"/>
        <v/>
      </c>
    </row>
    <row r="486" spans="1:12" hidden="1">
      <c r="A486" s="345" t="str">
        <f t="shared" si="21"/>
        <v/>
      </c>
      <c r="B486" s="1143" t="str">
        <f>IF($M$2=DULIEU!$U477,DULIEU!$D477,"")</f>
        <v/>
      </c>
      <c r="C486" s="1143" t="str">
        <f>IF($M$2=DULIEU!$U477,DULIEU!$H477,"")</f>
        <v/>
      </c>
      <c r="D486" s="1143" t="str">
        <f>IF($M$2=DULIEU!$U477,DULIEU!$E477,"")</f>
        <v/>
      </c>
      <c r="E486" s="1143" t="str">
        <f>IF($M$2=DULIEU!$U477,DULIEU!$O477,"")</f>
        <v/>
      </c>
      <c r="F486" s="1143" t="str">
        <f>IF($M$2=DULIEU!$U477,DULIEU!$W477,"")</f>
        <v/>
      </c>
      <c r="G486" s="1148" t="str">
        <f t="shared" si="22"/>
        <v/>
      </c>
      <c r="H486" s="1143" t="str">
        <f>IF($M$3&amp;'CT154'!$C486&amp;'CT154'!$M$2&amp;'CT154'!H$12=DULIEU!$AU477,DULIEU!$X477,"")</f>
        <v/>
      </c>
      <c r="I486" s="1143" t="str">
        <f>IF($M$3&amp;'CT154'!$C486&amp;'CT154'!$M$2&amp;'CT154'!I$12=DULIEU!$AU477,DULIEU!$X477,"")</f>
        <v/>
      </c>
      <c r="J486" s="1143" t="str">
        <f>IF($M$3&amp;'CT154'!$C486&amp;'CT154'!$M$2&amp;'CT154'!J$12=DULIEU!$AU477,DULIEU!$X477,"")</f>
        <v/>
      </c>
      <c r="K486" s="1143" t="str">
        <f>IF($M$3&amp;'CT154'!$C486&amp;'CT154'!$M$2&amp;'CT154'!K$12=DULIEU!$AU477,DULIEU!$X477,"")</f>
        <v/>
      </c>
      <c r="L486" s="867" t="str">
        <f t="shared" si="23"/>
        <v/>
      </c>
    </row>
    <row r="487" spans="1:12" hidden="1">
      <c r="A487" s="345" t="str">
        <f t="shared" si="21"/>
        <v/>
      </c>
      <c r="B487" s="1143" t="str">
        <f>IF($M$2=DULIEU!$U478,DULIEU!$D478,"")</f>
        <v/>
      </c>
      <c r="C487" s="1143" t="str">
        <f>IF($M$2=DULIEU!$U478,DULIEU!$H478,"")</f>
        <v/>
      </c>
      <c r="D487" s="1143" t="str">
        <f>IF($M$2=DULIEU!$U478,DULIEU!$E478,"")</f>
        <v/>
      </c>
      <c r="E487" s="1143" t="str">
        <f>IF($M$2=DULIEU!$U478,DULIEU!$O478,"")</f>
        <v/>
      </c>
      <c r="F487" s="1143" t="str">
        <f>IF($M$2=DULIEU!$U478,DULIEU!$W478,"")</f>
        <v/>
      </c>
      <c r="G487" s="1148" t="str">
        <f t="shared" si="22"/>
        <v/>
      </c>
      <c r="H487" s="1143" t="str">
        <f>IF($M$3&amp;'CT154'!$C487&amp;'CT154'!$M$2&amp;'CT154'!H$12=DULIEU!$AU478,DULIEU!$X478,"")</f>
        <v/>
      </c>
      <c r="I487" s="1143" t="str">
        <f>IF($M$3&amp;'CT154'!$C487&amp;'CT154'!$M$2&amp;'CT154'!I$12=DULIEU!$AU478,DULIEU!$X478,"")</f>
        <v/>
      </c>
      <c r="J487" s="1143" t="str">
        <f>IF($M$3&amp;'CT154'!$C487&amp;'CT154'!$M$2&amp;'CT154'!J$12=DULIEU!$AU478,DULIEU!$X478,"")</f>
        <v/>
      </c>
      <c r="K487" s="1143" t="str">
        <f>IF($M$3&amp;'CT154'!$C487&amp;'CT154'!$M$2&amp;'CT154'!K$12=DULIEU!$AU478,DULIEU!$X478,"")</f>
        <v/>
      </c>
      <c r="L487" s="867" t="str">
        <f t="shared" si="23"/>
        <v/>
      </c>
    </row>
    <row r="488" spans="1:12" hidden="1">
      <c r="A488" s="345" t="str">
        <f t="shared" si="21"/>
        <v/>
      </c>
      <c r="B488" s="1143" t="str">
        <f>IF($M$2=DULIEU!$U479,DULIEU!$D479,"")</f>
        <v/>
      </c>
      <c r="C488" s="1143" t="str">
        <f>IF($M$2=DULIEU!$U479,DULIEU!$H479,"")</f>
        <v/>
      </c>
      <c r="D488" s="1143" t="str">
        <f>IF($M$2=DULIEU!$U479,DULIEU!$E479,"")</f>
        <v/>
      </c>
      <c r="E488" s="1143" t="str">
        <f>IF($M$2=DULIEU!$U479,DULIEU!$O479,"")</f>
        <v/>
      </c>
      <c r="F488" s="1143" t="str">
        <f>IF($M$2=DULIEU!$U479,DULIEU!$W479,"")</f>
        <v/>
      </c>
      <c r="G488" s="1148" t="str">
        <f t="shared" si="22"/>
        <v/>
      </c>
      <c r="H488" s="1143" t="str">
        <f>IF($M$3&amp;'CT154'!$C488&amp;'CT154'!$M$2&amp;'CT154'!H$12=DULIEU!$AU479,DULIEU!$X479,"")</f>
        <v/>
      </c>
      <c r="I488" s="1143" t="str">
        <f>IF($M$3&amp;'CT154'!$C488&amp;'CT154'!$M$2&amp;'CT154'!I$12=DULIEU!$AU479,DULIEU!$X479,"")</f>
        <v/>
      </c>
      <c r="J488" s="1143" t="str">
        <f>IF($M$3&amp;'CT154'!$C488&amp;'CT154'!$M$2&amp;'CT154'!J$12=DULIEU!$AU479,DULIEU!$X479,"")</f>
        <v/>
      </c>
      <c r="K488" s="1143" t="str">
        <f>IF($M$3&amp;'CT154'!$C488&amp;'CT154'!$M$2&amp;'CT154'!K$12=DULIEU!$AU479,DULIEU!$X479,"")</f>
        <v/>
      </c>
      <c r="L488" s="867" t="str">
        <f t="shared" si="23"/>
        <v/>
      </c>
    </row>
    <row r="489" spans="1:12" hidden="1">
      <c r="A489" s="345" t="str">
        <f t="shared" si="21"/>
        <v/>
      </c>
      <c r="B489" s="1143" t="str">
        <f>IF($M$2=DULIEU!$U480,DULIEU!$D480,"")</f>
        <v/>
      </c>
      <c r="C489" s="1143" t="str">
        <f>IF($M$2=DULIEU!$U480,DULIEU!$H480,"")</f>
        <v/>
      </c>
      <c r="D489" s="1143" t="str">
        <f>IF($M$2=DULIEU!$U480,DULIEU!$E480,"")</f>
        <v/>
      </c>
      <c r="E489" s="1143" t="str">
        <f>IF($M$2=DULIEU!$U480,DULIEU!$O480,"")</f>
        <v/>
      </c>
      <c r="F489" s="1143" t="str">
        <f>IF($M$2=DULIEU!$U480,DULIEU!$W480,"")</f>
        <v/>
      </c>
      <c r="G489" s="1148" t="str">
        <f t="shared" si="22"/>
        <v/>
      </c>
      <c r="H489" s="1143" t="str">
        <f>IF($M$3&amp;'CT154'!$C489&amp;'CT154'!$M$2&amp;'CT154'!H$12=DULIEU!$AU480,DULIEU!$X480,"")</f>
        <v/>
      </c>
      <c r="I489" s="1143" t="str">
        <f>IF($M$3&amp;'CT154'!$C489&amp;'CT154'!$M$2&amp;'CT154'!I$12=DULIEU!$AU480,DULIEU!$X480,"")</f>
        <v/>
      </c>
      <c r="J489" s="1143" t="str">
        <f>IF($M$3&amp;'CT154'!$C489&amp;'CT154'!$M$2&amp;'CT154'!J$12=DULIEU!$AU480,DULIEU!$X480,"")</f>
        <v/>
      </c>
      <c r="K489" s="1143" t="str">
        <f>IF($M$3&amp;'CT154'!$C489&amp;'CT154'!$M$2&amp;'CT154'!K$12=DULIEU!$AU480,DULIEU!$X480,"")</f>
        <v/>
      </c>
      <c r="L489" s="867" t="str">
        <f t="shared" si="23"/>
        <v/>
      </c>
    </row>
    <row r="490" spans="1:12" hidden="1">
      <c r="A490" s="345" t="str">
        <f t="shared" si="21"/>
        <v/>
      </c>
      <c r="B490" s="1143" t="str">
        <f>IF($M$2=DULIEU!$U481,DULIEU!$D481,"")</f>
        <v/>
      </c>
      <c r="C490" s="1143" t="str">
        <f>IF($M$2=DULIEU!$U481,DULIEU!$H481,"")</f>
        <v/>
      </c>
      <c r="D490" s="1143" t="str">
        <f>IF($M$2=DULIEU!$U481,DULIEU!$E481,"")</f>
        <v/>
      </c>
      <c r="E490" s="1143" t="str">
        <f>IF($M$2=DULIEU!$U481,DULIEU!$O481,"")</f>
        <v/>
      </c>
      <c r="F490" s="1143" t="str">
        <f>IF($M$2=DULIEU!$U481,DULIEU!$W481,"")</f>
        <v/>
      </c>
      <c r="G490" s="1148" t="str">
        <f t="shared" si="22"/>
        <v/>
      </c>
      <c r="H490" s="1143" t="str">
        <f>IF($M$3&amp;'CT154'!$C490&amp;'CT154'!$M$2&amp;'CT154'!H$12=DULIEU!$AU481,DULIEU!$X481,"")</f>
        <v/>
      </c>
      <c r="I490" s="1143" t="str">
        <f>IF($M$3&amp;'CT154'!$C490&amp;'CT154'!$M$2&amp;'CT154'!I$12=DULIEU!$AU481,DULIEU!$X481,"")</f>
        <v/>
      </c>
      <c r="J490" s="1143" t="str">
        <f>IF($M$3&amp;'CT154'!$C490&amp;'CT154'!$M$2&amp;'CT154'!J$12=DULIEU!$AU481,DULIEU!$X481,"")</f>
        <v/>
      </c>
      <c r="K490" s="1143" t="str">
        <f>IF($M$3&amp;'CT154'!$C490&amp;'CT154'!$M$2&amp;'CT154'!K$12=DULIEU!$AU481,DULIEU!$X481,"")</f>
        <v/>
      </c>
      <c r="L490" s="867" t="str">
        <f t="shared" si="23"/>
        <v/>
      </c>
    </row>
    <row r="491" spans="1:12" hidden="1">
      <c r="A491" s="345" t="str">
        <f t="shared" si="21"/>
        <v/>
      </c>
      <c r="B491" s="1143" t="str">
        <f>IF($M$2=DULIEU!$U482,DULIEU!$D482,"")</f>
        <v/>
      </c>
      <c r="C491" s="1143" t="str">
        <f>IF($M$2=DULIEU!$U482,DULIEU!$H482,"")</f>
        <v/>
      </c>
      <c r="D491" s="1143" t="str">
        <f>IF($M$2=DULIEU!$U482,DULIEU!$E482,"")</f>
        <v/>
      </c>
      <c r="E491" s="1143" t="str">
        <f>IF($M$2=DULIEU!$U482,DULIEU!$O482,"")</f>
        <v/>
      </c>
      <c r="F491" s="1143" t="str">
        <f>IF($M$2=DULIEU!$U482,DULIEU!$W482,"")</f>
        <v/>
      </c>
      <c r="G491" s="1148" t="str">
        <f t="shared" si="22"/>
        <v/>
      </c>
      <c r="H491" s="1143" t="str">
        <f>IF($M$3&amp;'CT154'!$C491&amp;'CT154'!$M$2&amp;'CT154'!H$12=DULIEU!$AU482,DULIEU!$X482,"")</f>
        <v/>
      </c>
      <c r="I491" s="1143" t="str">
        <f>IF($M$3&amp;'CT154'!$C491&amp;'CT154'!$M$2&amp;'CT154'!I$12=DULIEU!$AU482,DULIEU!$X482,"")</f>
        <v/>
      </c>
      <c r="J491" s="1143" t="str">
        <f>IF($M$3&amp;'CT154'!$C491&amp;'CT154'!$M$2&amp;'CT154'!J$12=DULIEU!$AU482,DULIEU!$X482,"")</f>
        <v/>
      </c>
      <c r="K491" s="1143" t="str">
        <f>IF($M$3&amp;'CT154'!$C491&amp;'CT154'!$M$2&amp;'CT154'!K$12=DULIEU!$AU482,DULIEU!$X482,"")</f>
        <v/>
      </c>
      <c r="L491" s="867" t="str">
        <f t="shared" si="23"/>
        <v/>
      </c>
    </row>
    <row r="492" spans="1:12" hidden="1">
      <c r="A492" s="345" t="str">
        <f t="shared" si="21"/>
        <v/>
      </c>
      <c r="B492" s="1143" t="str">
        <f>IF($M$2=DULIEU!$U483,DULIEU!$D483,"")</f>
        <v/>
      </c>
      <c r="C492" s="1143" t="str">
        <f>IF($M$2=DULIEU!$U483,DULIEU!$H483,"")</f>
        <v/>
      </c>
      <c r="D492" s="1143" t="str">
        <f>IF($M$2=DULIEU!$U483,DULIEU!$E483,"")</f>
        <v/>
      </c>
      <c r="E492" s="1143" t="str">
        <f>IF($M$2=DULIEU!$U483,DULIEU!$O483,"")</f>
        <v/>
      </c>
      <c r="F492" s="1143" t="str">
        <f>IF($M$2=DULIEU!$U483,DULIEU!$W483,"")</f>
        <v/>
      </c>
      <c r="G492" s="1148" t="str">
        <f t="shared" si="22"/>
        <v/>
      </c>
      <c r="H492" s="1143" t="str">
        <f>IF($M$3&amp;'CT154'!$C492&amp;'CT154'!$M$2&amp;'CT154'!H$12=DULIEU!$AU483,DULIEU!$X483,"")</f>
        <v/>
      </c>
      <c r="I492" s="1143" t="str">
        <f>IF($M$3&amp;'CT154'!$C492&amp;'CT154'!$M$2&amp;'CT154'!I$12=DULIEU!$AU483,DULIEU!$X483,"")</f>
        <v/>
      </c>
      <c r="J492" s="1143" t="str">
        <f>IF($M$3&amp;'CT154'!$C492&amp;'CT154'!$M$2&amp;'CT154'!J$12=DULIEU!$AU483,DULIEU!$X483,"")</f>
        <v/>
      </c>
      <c r="K492" s="1143" t="str">
        <f>IF($M$3&amp;'CT154'!$C492&amp;'CT154'!$M$2&amp;'CT154'!K$12=DULIEU!$AU483,DULIEU!$X483,"")</f>
        <v/>
      </c>
      <c r="L492" s="867" t="str">
        <f t="shared" si="23"/>
        <v/>
      </c>
    </row>
    <row r="493" spans="1:12" hidden="1">
      <c r="A493" s="345" t="str">
        <f t="shared" si="21"/>
        <v/>
      </c>
      <c r="B493" s="1143" t="str">
        <f>IF($M$2=DULIEU!$U484,DULIEU!$D484,"")</f>
        <v/>
      </c>
      <c r="C493" s="1143" t="str">
        <f>IF($M$2=DULIEU!$U484,DULIEU!$H484,"")</f>
        <v/>
      </c>
      <c r="D493" s="1143" t="str">
        <f>IF($M$2=DULIEU!$U484,DULIEU!$E484,"")</f>
        <v/>
      </c>
      <c r="E493" s="1143" t="str">
        <f>IF($M$2=DULIEU!$U484,DULIEU!$O484,"")</f>
        <v/>
      </c>
      <c r="F493" s="1143" t="str">
        <f>IF($M$2=DULIEU!$U484,DULIEU!$W484,"")</f>
        <v/>
      </c>
      <c r="G493" s="1148" t="str">
        <f t="shared" si="22"/>
        <v/>
      </c>
      <c r="H493" s="1143" t="str">
        <f>IF($M$3&amp;'CT154'!$C493&amp;'CT154'!$M$2&amp;'CT154'!H$12=DULIEU!$AU484,DULIEU!$X484,"")</f>
        <v/>
      </c>
      <c r="I493" s="1143" t="str">
        <f>IF($M$3&amp;'CT154'!$C493&amp;'CT154'!$M$2&amp;'CT154'!I$12=DULIEU!$AU484,DULIEU!$X484,"")</f>
        <v/>
      </c>
      <c r="J493" s="1143" t="str">
        <f>IF($M$3&amp;'CT154'!$C493&amp;'CT154'!$M$2&amp;'CT154'!J$12=DULIEU!$AU484,DULIEU!$X484,"")</f>
        <v/>
      </c>
      <c r="K493" s="1143" t="str">
        <f>IF($M$3&amp;'CT154'!$C493&amp;'CT154'!$M$2&amp;'CT154'!K$12=DULIEU!$AU484,DULIEU!$X484,"")</f>
        <v/>
      </c>
      <c r="L493" s="867" t="str">
        <f t="shared" si="23"/>
        <v/>
      </c>
    </row>
    <row r="494" spans="1:12" hidden="1">
      <c r="A494" s="345" t="str">
        <f t="shared" si="21"/>
        <v/>
      </c>
      <c r="B494" s="1143" t="str">
        <f>IF($M$2=DULIEU!$U485,DULIEU!$D485,"")</f>
        <v/>
      </c>
      <c r="C494" s="1143" t="str">
        <f>IF($M$2=DULIEU!$U485,DULIEU!$H485,"")</f>
        <v/>
      </c>
      <c r="D494" s="1143" t="str">
        <f>IF($M$2=DULIEU!$U485,DULIEU!$E485,"")</f>
        <v/>
      </c>
      <c r="E494" s="1143" t="str">
        <f>IF($M$2=DULIEU!$U485,DULIEU!$O485,"")</f>
        <v/>
      </c>
      <c r="F494" s="1143" t="str">
        <f>IF($M$2=DULIEU!$U485,DULIEU!$W485,"")</f>
        <v/>
      </c>
      <c r="G494" s="1148" t="str">
        <f t="shared" si="22"/>
        <v/>
      </c>
      <c r="H494" s="1143" t="str">
        <f>IF($M$3&amp;'CT154'!$C494&amp;'CT154'!$M$2&amp;'CT154'!H$12=DULIEU!$AU485,DULIEU!$X485,"")</f>
        <v/>
      </c>
      <c r="I494" s="1143" t="str">
        <f>IF($M$3&amp;'CT154'!$C494&amp;'CT154'!$M$2&amp;'CT154'!I$12=DULIEU!$AU485,DULIEU!$X485,"")</f>
        <v/>
      </c>
      <c r="J494" s="1143" t="str">
        <f>IF($M$3&amp;'CT154'!$C494&amp;'CT154'!$M$2&amp;'CT154'!J$12=DULIEU!$AU485,DULIEU!$X485,"")</f>
        <v/>
      </c>
      <c r="K494" s="1143" t="str">
        <f>IF($M$3&amp;'CT154'!$C494&amp;'CT154'!$M$2&amp;'CT154'!K$12=DULIEU!$AU485,DULIEU!$X485,"")</f>
        <v/>
      </c>
      <c r="L494" s="867" t="str">
        <f t="shared" si="23"/>
        <v/>
      </c>
    </row>
    <row r="495" spans="1:12" hidden="1">
      <c r="A495" s="345" t="str">
        <f t="shared" si="21"/>
        <v/>
      </c>
      <c r="B495" s="1143" t="str">
        <f>IF($M$2=DULIEU!$U486,DULIEU!$D486,"")</f>
        <v/>
      </c>
      <c r="C495" s="1143" t="str">
        <f>IF($M$2=DULIEU!$U486,DULIEU!$H486,"")</f>
        <v/>
      </c>
      <c r="D495" s="1143" t="str">
        <f>IF($M$2=DULIEU!$U486,DULIEU!$E486,"")</f>
        <v/>
      </c>
      <c r="E495" s="1143" t="str">
        <f>IF($M$2=DULIEU!$U486,DULIEU!$O486,"")</f>
        <v/>
      </c>
      <c r="F495" s="1143" t="str">
        <f>IF($M$2=DULIEU!$U486,DULIEU!$W486,"")</f>
        <v/>
      </c>
      <c r="G495" s="1148" t="str">
        <f t="shared" si="22"/>
        <v/>
      </c>
      <c r="H495" s="1143" t="str">
        <f>IF($M$3&amp;'CT154'!$C495&amp;'CT154'!$M$2&amp;'CT154'!H$12=DULIEU!$AU486,DULIEU!$X486,"")</f>
        <v/>
      </c>
      <c r="I495" s="1143" t="str">
        <f>IF($M$3&amp;'CT154'!$C495&amp;'CT154'!$M$2&amp;'CT154'!I$12=DULIEU!$AU486,DULIEU!$X486,"")</f>
        <v/>
      </c>
      <c r="J495" s="1143" t="str">
        <f>IF($M$3&amp;'CT154'!$C495&amp;'CT154'!$M$2&amp;'CT154'!J$12=DULIEU!$AU486,DULIEU!$X486,"")</f>
        <v/>
      </c>
      <c r="K495" s="1143" t="str">
        <f>IF($M$3&amp;'CT154'!$C495&amp;'CT154'!$M$2&amp;'CT154'!K$12=DULIEU!$AU486,DULIEU!$X486,"")</f>
        <v/>
      </c>
      <c r="L495" s="867" t="str">
        <f t="shared" si="23"/>
        <v/>
      </c>
    </row>
    <row r="496" spans="1:12" hidden="1">
      <c r="A496" s="345" t="str">
        <f t="shared" si="21"/>
        <v/>
      </c>
      <c r="B496" s="1143" t="str">
        <f>IF($M$2=DULIEU!$U487,DULIEU!$D487,"")</f>
        <v/>
      </c>
      <c r="C496" s="1143" t="str">
        <f>IF($M$2=DULIEU!$U487,DULIEU!$H487,"")</f>
        <v/>
      </c>
      <c r="D496" s="1143" t="str">
        <f>IF($M$2=DULIEU!$U487,DULIEU!$E487,"")</f>
        <v/>
      </c>
      <c r="E496" s="1143" t="str">
        <f>IF($M$2=DULIEU!$U487,DULIEU!$O487,"")</f>
        <v/>
      </c>
      <c r="F496" s="1143" t="str">
        <f>IF($M$2=DULIEU!$U487,DULIEU!$W487,"")</f>
        <v/>
      </c>
      <c r="G496" s="1148" t="str">
        <f t="shared" si="22"/>
        <v/>
      </c>
      <c r="H496" s="1143" t="str">
        <f>IF($M$3&amp;'CT154'!$C496&amp;'CT154'!$M$2&amp;'CT154'!H$12=DULIEU!$AU487,DULIEU!$X487,"")</f>
        <v/>
      </c>
      <c r="I496" s="1143" t="str">
        <f>IF($M$3&amp;'CT154'!$C496&amp;'CT154'!$M$2&amp;'CT154'!I$12=DULIEU!$AU487,DULIEU!$X487,"")</f>
        <v/>
      </c>
      <c r="J496" s="1143" t="str">
        <f>IF($M$3&amp;'CT154'!$C496&amp;'CT154'!$M$2&amp;'CT154'!J$12=DULIEU!$AU487,DULIEU!$X487,"")</f>
        <v/>
      </c>
      <c r="K496" s="1143" t="str">
        <f>IF($M$3&amp;'CT154'!$C496&amp;'CT154'!$M$2&amp;'CT154'!K$12=DULIEU!$AU487,DULIEU!$X487,"")</f>
        <v/>
      </c>
      <c r="L496" s="867" t="str">
        <f t="shared" si="23"/>
        <v/>
      </c>
    </row>
    <row r="497" spans="1:12" hidden="1">
      <c r="A497" s="345" t="str">
        <f t="shared" si="21"/>
        <v/>
      </c>
      <c r="B497" s="1143" t="str">
        <f>IF($M$2=DULIEU!$U488,DULIEU!$D488,"")</f>
        <v/>
      </c>
      <c r="C497" s="1143" t="str">
        <f>IF($M$2=DULIEU!$U488,DULIEU!$H488,"")</f>
        <v/>
      </c>
      <c r="D497" s="1143" t="str">
        <f>IF($M$2=DULIEU!$U488,DULIEU!$E488,"")</f>
        <v/>
      </c>
      <c r="E497" s="1143" t="str">
        <f>IF($M$2=DULIEU!$U488,DULIEU!$O488,"")</f>
        <v/>
      </c>
      <c r="F497" s="1143" t="str">
        <f>IF($M$2=DULIEU!$U488,DULIEU!$W488,"")</f>
        <v/>
      </c>
      <c r="G497" s="1148" t="str">
        <f t="shared" si="22"/>
        <v/>
      </c>
      <c r="H497" s="1143" t="str">
        <f>IF($M$3&amp;'CT154'!$C497&amp;'CT154'!$M$2&amp;'CT154'!H$12=DULIEU!$AU488,DULIEU!$X488,"")</f>
        <v/>
      </c>
      <c r="I497" s="1143" t="str">
        <f>IF($M$3&amp;'CT154'!$C497&amp;'CT154'!$M$2&amp;'CT154'!I$12=DULIEU!$AU488,DULIEU!$X488,"")</f>
        <v/>
      </c>
      <c r="J497" s="1143" t="str">
        <f>IF($M$3&amp;'CT154'!$C497&amp;'CT154'!$M$2&amp;'CT154'!J$12=DULIEU!$AU488,DULIEU!$X488,"")</f>
        <v/>
      </c>
      <c r="K497" s="1143" t="str">
        <f>IF($M$3&amp;'CT154'!$C497&amp;'CT154'!$M$2&amp;'CT154'!K$12=DULIEU!$AU488,DULIEU!$X488,"")</f>
        <v/>
      </c>
      <c r="L497" s="867" t="str">
        <f t="shared" si="23"/>
        <v/>
      </c>
    </row>
    <row r="498" spans="1:12" hidden="1">
      <c r="A498" s="345" t="str">
        <f t="shared" si="21"/>
        <v/>
      </c>
      <c r="B498" s="1143" t="str">
        <f>IF($M$2=DULIEU!$U489,DULIEU!$D489,"")</f>
        <v/>
      </c>
      <c r="C498" s="1143" t="str">
        <f>IF($M$2=DULIEU!$U489,DULIEU!$H489,"")</f>
        <v/>
      </c>
      <c r="D498" s="1143" t="str">
        <f>IF($M$2=DULIEU!$U489,DULIEU!$E489,"")</f>
        <v/>
      </c>
      <c r="E498" s="1143" t="str">
        <f>IF($M$2=DULIEU!$U489,DULIEU!$O489,"")</f>
        <v/>
      </c>
      <c r="F498" s="1143" t="str">
        <f>IF($M$2=DULIEU!$U489,DULIEU!$W489,"")</f>
        <v/>
      </c>
      <c r="G498" s="1148" t="str">
        <f t="shared" si="22"/>
        <v/>
      </c>
      <c r="H498" s="1143" t="str">
        <f>IF($M$3&amp;'CT154'!$C498&amp;'CT154'!$M$2&amp;'CT154'!H$12=DULIEU!$AU489,DULIEU!$X489,"")</f>
        <v/>
      </c>
      <c r="I498" s="1143" t="str">
        <f>IF($M$3&amp;'CT154'!$C498&amp;'CT154'!$M$2&amp;'CT154'!I$12=DULIEU!$AU489,DULIEU!$X489,"")</f>
        <v/>
      </c>
      <c r="J498" s="1143" t="str">
        <f>IF($M$3&amp;'CT154'!$C498&amp;'CT154'!$M$2&amp;'CT154'!J$12=DULIEU!$AU489,DULIEU!$X489,"")</f>
        <v/>
      </c>
      <c r="K498" s="1143" t="str">
        <f>IF($M$3&amp;'CT154'!$C498&amp;'CT154'!$M$2&amp;'CT154'!K$12=DULIEU!$AU489,DULIEU!$X489,"")</f>
        <v/>
      </c>
      <c r="L498" s="867" t="str">
        <f t="shared" si="23"/>
        <v/>
      </c>
    </row>
    <row r="499" spans="1:12" hidden="1">
      <c r="A499" s="345" t="str">
        <f t="shared" si="21"/>
        <v/>
      </c>
      <c r="B499" s="1143" t="str">
        <f>IF($M$2=DULIEU!$U490,DULIEU!$D490,"")</f>
        <v/>
      </c>
      <c r="C499" s="1143" t="str">
        <f>IF($M$2=DULIEU!$U490,DULIEU!$H490,"")</f>
        <v/>
      </c>
      <c r="D499" s="1143" t="str">
        <f>IF($M$2=DULIEU!$U490,DULIEU!$E490,"")</f>
        <v/>
      </c>
      <c r="E499" s="1143" t="str">
        <f>IF($M$2=DULIEU!$U490,DULIEU!$O490,"")</f>
        <v/>
      </c>
      <c r="F499" s="1143" t="str">
        <f>IF($M$2=DULIEU!$U490,DULIEU!$W490,"")</f>
        <v/>
      </c>
      <c r="G499" s="1148" t="str">
        <f t="shared" si="22"/>
        <v/>
      </c>
      <c r="H499" s="1143" t="str">
        <f>IF($M$3&amp;'CT154'!$C499&amp;'CT154'!$M$2&amp;'CT154'!H$12=DULIEU!$AU490,DULIEU!$X490,"")</f>
        <v/>
      </c>
      <c r="I499" s="1143" t="str">
        <f>IF($M$3&amp;'CT154'!$C499&amp;'CT154'!$M$2&amp;'CT154'!I$12=DULIEU!$AU490,DULIEU!$X490,"")</f>
        <v/>
      </c>
      <c r="J499" s="1143" t="str">
        <f>IF($M$3&amp;'CT154'!$C499&amp;'CT154'!$M$2&amp;'CT154'!J$12=DULIEU!$AU490,DULIEU!$X490,"")</f>
        <v/>
      </c>
      <c r="K499" s="1143" t="str">
        <f>IF($M$3&amp;'CT154'!$C499&amp;'CT154'!$M$2&amp;'CT154'!K$12=DULIEU!$AU490,DULIEU!$X490,"")</f>
        <v/>
      </c>
      <c r="L499" s="867" t="str">
        <f t="shared" si="23"/>
        <v/>
      </c>
    </row>
    <row r="500" spans="1:12" hidden="1">
      <c r="A500" s="345" t="str">
        <f t="shared" si="21"/>
        <v/>
      </c>
      <c r="B500" s="1143" t="str">
        <f>IF($M$2=DULIEU!$U491,DULIEU!$D491,"")</f>
        <v/>
      </c>
      <c r="C500" s="1143" t="str">
        <f>IF($M$2=DULIEU!$U491,DULIEU!$H491,"")</f>
        <v/>
      </c>
      <c r="D500" s="1143" t="str">
        <f>IF($M$2=DULIEU!$U491,DULIEU!$E491,"")</f>
        <v/>
      </c>
      <c r="E500" s="1143" t="str">
        <f>IF($M$2=DULIEU!$U491,DULIEU!$O491,"")</f>
        <v/>
      </c>
      <c r="F500" s="1143" t="str">
        <f>IF($M$2=DULIEU!$U491,DULIEU!$W491,"")</f>
        <v/>
      </c>
      <c r="G500" s="1148" t="str">
        <f t="shared" si="22"/>
        <v/>
      </c>
      <c r="H500" s="1143" t="str">
        <f>IF($M$3&amp;'CT154'!$C500&amp;'CT154'!$M$2&amp;'CT154'!H$12=DULIEU!$AU491,DULIEU!$X491,"")</f>
        <v/>
      </c>
      <c r="I500" s="1143" t="str">
        <f>IF($M$3&amp;'CT154'!$C500&amp;'CT154'!$M$2&amp;'CT154'!I$12=DULIEU!$AU491,DULIEU!$X491,"")</f>
        <v/>
      </c>
      <c r="J500" s="1143" t="str">
        <f>IF($M$3&amp;'CT154'!$C500&amp;'CT154'!$M$2&amp;'CT154'!J$12=DULIEU!$AU491,DULIEU!$X491,"")</f>
        <v/>
      </c>
      <c r="K500" s="1143" t="str">
        <f>IF($M$3&amp;'CT154'!$C500&amp;'CT154'!$M$2&amp;'CT154'!K$12=DULIEU!$AU491,DULIEU!$X491,"")</f>
        <v/>
      </c>
      <c r="L500" s="867" t="str">
        <f t="shared" si="23"/>
        <v/>
      </c>
    </row>
    <row r="501" spans="1:12" hidden="1">
      <c r="A501" s="345" t="str">
        <f t="shared" si="21"/>
        <v/>
      </c>
      <c r="B501" s="1143" t="str">
        <f>IF($M$2=DULIEU!$U492,DULIEU!$D492,"")</f>
        <v/>
      </c>
      <c r="C501" s="1143" t="str">
        <f>IF($M$2=DULIEU!$U492,DULIEU!$H492,"")</f>
        <v/>
      </c>
      <c r="D501" s="1143" t="str">
        <f>IF($M$2=DULIEU!$U492,DULIEU!$E492,"")</f>
        <v/>
      </c>
      <c r="E501" s="1143" t="str">
        <f>IF($M$2=DULIEU!$U492,DULIEU!$O492,"")</f>
        <v/>
      </c>
      <c r="F501" s="1143" t="str">
        <f>IF($M$2=DULIEU!$U492,DULIEU!$W492,"")</f>
        <v/>
      </c>
      <c r="G501" s="1148" t="str">
        <f t="shared" si="22"/>
        <v/>
      </c>
      <c r="H501" s="1143" t="str">
        <f>IF($M$3&amp;'CT154'!$C501&amp;'CT154'!$M$2&amp;'CT154'!H$12=DULIEU!$AU492,DULIEU!$X492,"")</f>
        <v/>
      </c>
      <c r="I501" s="1143" t="str">
        <f>IF($M$3&amp;'CT154'!$C501&amp;'CT154'!$M$2&amp;'CT154'!I$12=DULIEU!$AU492,DULIEU!$X492,"")</f>
        <v/>
      </c>
      <c r="J501" s="1143" t="str">
        <f>IF($M$3&amp;'CT154'!$C501&amp;'CT154'!$M$2&amp;'CT154'!J$12=DULIEU!$AU492,DULIEU!$X492,"")</f>
        <v/>
      </c>
      <c r="K501" s="1143" t="str">
        <f>IF($M$3&amp;'CT154'!$C501&amp;'CT154'!$M$2&amp;'CT154'!K$12=DULIEU!$AU492,DULIEU!$X492,"")</f>
        <v/>
      </c>
      <c r="L501" s="867" t="str">
        <f t="shared" si="23"/>
        <v/>
      </c>
    </row>
    <row r="502" spans="1:12" hidden="1">
      <c r="A502" s="345" t="str">
        <f t="shared" si="21"/>
        <v/>
      </c>
      <c r="B502" s="1143" t="str">
        <f>IF($M$2=DULIEU!$U493,DULIEU!$D493,"")</f>
        <v/>
      </c>
      <c r="C502" s="1143" t="str">
        <f>IF($M$2=DULIEU!$U493,DULIEU!$H493,"")</f>
        <v/>
      </c>
      <c r="D502" s="1143" t="str">
        <f>IF($M$2=DULIEU!$U493,DULIEU!$E493,"")</f>
        <v/>
      </c>
      <c r="E502" s="1143" t="str">
        <f>IF($M$2=DULIEU!$U493,DULIEU!$O493,"")</f>
        <v/>
      </c>
      <c r="F502" s="1143" t="str">
        <f>IF($M$2=DULIEU!$U493,DULIEU!$W493,"")</f>
        <v/>
      </c>
      <c r="G502" s="1148" t="str">
        <f t="shared" si="22"/>
        <v/>
      </c>
      <c r="H502" s="1143" t="str">
        <f>IF($M$3&amp;'CT154'!$C502&amp;'CT154'!$M$2&amp;'CT154'!H$12=DULIEU!$AU493,DULIEU!$X493,"")</f>
        <v/>
      </c>
      <c r="I502" s="1143" t="str">
        <f>IF($M$3&amp;'CT154'!$C502&amp;'CT154'!$M$2&amp;'CT154'!I$12=DULIEU!$AU493,DULIEU!$X493,"")</f>
        <v/>
      </c>
      <c r="J502" s="1143" t="str">
        <f>IF($M$3&amp;'CT154'!$C502&amp;'CT154'!$M$2&amp;'CT154'!J$12=DULIEU!$AU493,DULIEU!$X493,"")</f>
        <v/>
      </c>
      <c r="K502" s="1143" t="str">
        <f>IF($M$3&amp;'CT154'!$C502&amp;'CT154'!$M$2&amp;'CT154'!K$12=DULIEU!$AU493,DULIEU!$X493,"")</f>
        <v/>
      </c>
      <c r="L502" s="867" t="str">
        <f t="shared" si="23"/>
        <v/>
      </c>
    </row>
    <row r="503" spans="1:12" hidden="1">
      <c r="A503" s="345" t="str">
        <f t="shared" si="21"/>
        <v/>
      </c>
      <c r="B503" s="1143" t="str">
        <f>IF($M$2=DULIEU!$U494,DULIEU!$D494,"")</f>
        <v/>
      </c>
      <c r="C503" s="1143" t="str">
        <f>IF($M$2=DULIEU!$U494,DULIEU!$H494,"")</f>
        <v/>
      </c>
      <c r="D503" s="1143" t="str">
        <f>IF($M$2=DULIEU!$U494,DULIEU!$E494,"")</f>
        <v/>
      </c>
      <c r="E503" s="1143" t="str">
        <f>IF($M$2=DULIEU!$U494,DULIEU!$O494,"")</f>
        <v/>
      </c>
      <c r="F503" s="1143" t="str">
        <f>IF($M$2=DULIEU!$U494,DULIEU!$W494,"")</f>
        <v/>
      </c>
      <c r="G503" s="1148" t="str">
        <f t="shared" si="22"/>
        <v/>
      </c>
      <c r="H503" s="1143" t="str">
        <f>IF($M$3&amp;'CT154'!$C503&amp;'CT154'!$M$2&amp;'CT154'!H$12=DULIEU!$AU494,DULIEU!$X494,"")</f>
        <v/>
      </c>
      <c r="I503" s="1143" t="str">
        <f>IF($M$3&amp;'CT154'!$C503&amp;'CT154'!$M$2&amp;'CT154'!I$12=DULIEU!$AU494,DULIEU!$X494,"")</f>
        <v/>
      </c>
      <c r="J503" s="1143" t="str">
        <f>IF($M$3&amp;'CT154'!$C503&amp;'CT154'!$M$2&amp;'CT154'!J$12=DULIEU!$AU494,DULIEU!$X494,"")</f>
        <v/>
      </c>
      <c r="K503" s="1143" t="str">
        <f>IF($M$3&amp;'CT154'!$C503&amp;'CT154'!$M$2&amp;'CT154'!K$12=DULIEU!$AU494,DULIEU!$X494,"")</f>
        <v/>
      </c>
      <c r="L503" s="867" t="str">
        <f t="shared" si="23"/>
        <v/>
      </c>
    </row>
    <row r="504" spans="1:12" hidden="1">
      <c r="A504" s="345" t="str">
        <f t="shared" si="21"/>
        <v/>
      </c>
      <c r="B504" s="1143" t="str">
        <f>IF($M$2=DULIEU!$U495,DULIEU!$D495,"")</f>
        <v/>
      </c>
      <c r="C504" s="1143" t="str">
        <f>IF($M$2=DULIEU!$U495,DULIEU!$H495,"")</f>
        <v/>
      </c>
      <c r="D504" s="1143" t="str">
        <f>IF($M$2=DULIEU!$U495,DULIEU!$E495,"")</f>
        <v/>
      </c>
      <c r="E504" s="1143" t="str">
        <f>IF($M$2=DULIEU!$U495,DULIEU!$O495,"")</f>
        <v/>
      </c>
      <c r="F504" s="1143" t="str">
        <f>IF($M$2=DULIEU!$U495,DULIEU!$W495,"")</f>
        <v/>
      </c>
      <c r="G504" s="1148" t="str">
        <f t="shared" si="22"/>
        <v/>
      </c>
      <c r="H504" s="1143" t="str">
        <f>IF($M$3&amp;'CT154'!$C504&amp;'CT154'!$M$2&amp;'CT154'!H$12=DULIEU!$AU495,DULIEU!$X495,"")</f>
        <v/>
      </c>
      <c r="I504" s="1143" t="str">
        <f>IF($M$3&amp;'CT154'!$C504&amp;'CT154'!$M$2&amp;'CT154'!I$12=DULIEU!$AU495,DULIEU!$X495,"")</f>
        <v/>
      </c>
      <c r="J504" s="1143" t="str">
        <f>IF($M$3&amp;'CT154'!$C504&amp;'CT154'!$M$2&amp;'CT154'!J$12=DULIEU!$AU495,DULIEU!$X495,"")</f>
        <v/>
      </c>
      <c r="K504" s="1143" t="str">
        <f>IF($M$3&amp;'CT154'!$C504&amp;'CT154'!$M$2&amp;'CT154'!K$12=DULIEU!$AU495,DULIEU!$X495,"")</f>
        <v/>
      </c>
      <c r="L504" s="867" t="str">
        <f t="shared" si="23"/>
        <v/>
      </c>
    </row>
    <row r="505" spans="1:12" hidden="1">
      <c r="A505" s="345" t="str">
        <f t="shared" si="21"/>
        <v/>
      </c>
      <c r="B505" s="1143" t="str">
        <f>IF($M$2=DULIEU!$U496,DULIEU!$D496,"")</f>
        <v/>
      </c>
      <c r="C505" s="1143" t="str">
        <f>IF($M$2=DULIEU!$U496,DULIEU!$H496,"")</f>
        <v/>
      </c>
      <c r="D505" s="1143" t="str">
        <f>IF($M$2=DULIEU!$U496,DULIEU!$E496,"")</f>
        <v/>
      </c>
      <c r="E505" s="1143" t="str">
        <f>IF($M$2=DULIEU!$U496,DULIEU!$O496,"")</f>
        <v/>
      </c>
      <c r="F505" s="1143" t="str">
        <f>IF($M$2=DULIEU!$U496,DULIEU!$W496,"")</f>
        <v/>
      </c>
      <c r="G505" s="1148" t="str">
        <f t="shared" si="22"/>
        <v/>
      </c>
      <c r="H505" s="1143" t="str">
        <f>IF($M$3&amp;'CT154'!$C505&amp;'CT154'!$M$2&amp;'CT154'!H$12=DULIEU!$AU496,DULIEU!$X496,"")</f>
        <v/>
      </c>
      <c r="I505" s="1143" t="str">
        <f>IF($M$3&amp;'CT154'!$C505&amp;'CT154'!$M$2&amp;'CT154'!I$12=DULIEU!$AU496,DULIEU!$X496,"")</f>
        <v/>
      </c>
      <c r="J505" s="1143" t="str">
        <f>IF($M$3&amp;'CT154'!$C505&amp;'CT154'!$M$2&amp;'CT154'!J$12=DULIEU!$AU496,DULIEU!$X496,"")</f>
        <v/>
      </c>
      <c r="K505" s="1143" t="str">
        <f>IF($M$3&amp;'CT154'!$C505&amp;'CT154'!$M$2&amp;'CT154'!K$12=DULIEU!$AU496,DULIEU!$X496,"")</f>
        <v/>
      </c>
      <c r="L505" s="867" t="str">
        <f t="shared" si="23"/>
        <v/>
      </c>
    </row>
    <row r="506" spans="1:12" hidden="1">
      <c r="A506" s="345" t="str">
        <f t="shared" si="21"/>
        <v/>
      </c>
      <c r="B506" s="1143" t="str">
        <f>IF($M$2=DULIEU!$U497,DULIEU!$D497,"")</f>
        <v/>
      </c>
      <c r="C506" s="1143" t="str">
        <f>IF($M$2=DULIEU!$U497,DULIEU!$H497,"")</f>
        <v/>
      </c>
      <c r="D506" s="1143" t="str">
        <f>IF($M$2=DULIEU!$U497,DULIEU!$E497,"")</f>
        <v/>
      </c>
      <c r="E506" s="1143" t="str">
        <f>IF($M$2=DULIEU!$U497,DULIEU!$O497,"")</f>
        <v/>
      </c>
      <c r="F506" s="1143" t="str">
        <f>IF($M$2=DULIEU!$U497,DULIEU!$W497,"")</f>
        <v/>
      </c>
      <c r="G506" s="1148" t="str">
        <f t="shared" si="22"/>
        <v/>
      </c>
      <c r="H506" s="1143" t="str">
        <f>IF($M$3&amp;'CT154'!$C506&amp;'CT154'!$M$2&amp;'CT154'!H$12=DULIEU!$AU497,DULIEU!$X497,"")</f>
        <v/>
      </c>
      <c r="I506" s="1143" t="str">
        <f>IF($M$3&amp;'CT154'!$C506&amp;'CT154'!$M$2&amp;'CT154'!I$12=DULIEU!$AU497,DULIEU!$X497,"")</f>
        <v/>
      </c>
      <c r="J506" s="1143" t="str">
        <f>IF($M$3&amp;'CT154'!$C506&amp;'CT154'!$M$2&amp;'CT154'!J$12=DULIEU!$AU497,DULIEU!$X497,"")</f>
        <v/>
      </c>
      <c r="K506" s="1143" t="str">
        <f>IF($M$3&amp;'CT154'!$C506&amp;'CT154'!$M$2&amp;'CT154'!K$12=DULIEU!$AU497,DULIEU!$X497,"")</f>
        <v/>
      </c>
      <c r="L506" s="867" t="str">
        <f t="shared" si="23"/>
        <v/>
      </c>
    </row>
    <row r="507" spans="1:12" hidden="1">
      <c r="A507" s="345" t="str">
        <f t="shared" si="21"/>
        <v/>
      </c>
      <c r="B507" s="1143" t="str">
        <f>IF($M$2=DULIEU!$U498,DULIEU!$D498,"")</f>
        <v/>
      </c>
      <c r="C507" s="1143" t="str">
        <f>IF($M$2=DULIEU!$U498,DULIEU!$H498,"")</f>
        <v/>
      </c>
      <c r="D507" s="1143" t="str">
        <f>IF($M$2=DULIEU!$U498,DULIEU!$E498,"")</f>
        <v/>
      </c>
      <c r="E507" s="1143" t="str">
        <f>IF($M$2=DULIEU!$U498,DULIEU!$O498,"")</f>
        <v/>
      </c>
      <c r="F507" s="1143" t="str">
        <f>IF($M$2=DULIEU!$U498,DULIEU!$W498,"")</f>
        <v/>
      </c>
      <c r="G507" s="1148" t="str">
        <f t="shared" si="22"/>
        <v/>
      </c>
      <c r="H507" s="1143" t="str">
        <f>IF($M$3&amp;'CT154'!$C507&amp;'CT154'!$M$2&amp;'CT154'!H$12=DULIEU!$AU498,DULIEU!$X498,"")</f>
        <v/>
      </c>
      <c r="I507" s="1143" t="str">
        <f>IF($M$3&amp;'CT154'!$C507&amp;'CT154'!$M$2&amp;'CT154'!I$12=DULIEU!$AU498,DULIEU!$X498,"")</f>
        <v/>
      </c>
      <c r="J507" s="1143" t="str">
        <f>IF($M$3&amp;'CT154'!$C507&amp;'CT154'!$M$2&amp;'CT154'!J$12=DULIEU!$AU498,DULIEU!$X498,"")</f>
        <v/>
      </c>
      <c r="K507" s="1143" t="str">
        <f>IF($M$3&amp;'CT154'!$C507&amp;'CT154'!$M$2&amp;'CT154'!K$12=DULIEU!$AU498,DULIEU!$X498,"")</f>
        <v/>
      </c>
      <c r="L507" s="867" t="str">
        <f t="shared" si="23"/>
        <v/>
      </c>
    </row>
    <row r="508" spans="1:12" hidden="1">
      <c r="A508" s="345" t="str">
        <f t="shared" si="21"/>
        <v/>
      </c>
      <c r="B508" s="1143" t="str">
        <f>IF($M$2=DULIEU!$U499,DULIEU!$D499,"")</f>
        <v/>
      </c>
      <c r="C508" s="1143" t="str">
        <f>IF($M$2=DULIEU!$U499,DULIEU!$H499,"")</f>
        <v/>
      </c>
      <c r="D508" s="1143" t="str">
        <f>IF($M$2=DULIEU!$U499,DULIEU!$E499,"")</f>
        <v/>
      </c>
      <c r="E508" s="1143" t="str">
        <f>IF($M$2=DULIEU!$U499,DULIEU!$O499,"")</f>
        <v/>
      </c>
      <c r="F508" s="1143" t="str">
        <f>IF($M$2=DULIEU!$U499,DULIEU!$W499,"")</f>
        <v/>
      </c>
      <c r="G508" s="1148" t="str">
        <f t="shared" si="22"/>
        <v/>
      </c>
      <c r="H508" s="1143" t="str">
        <f>IF($M$3&amp;'CT154'!$C508&amp;'CT154'!$M$2&amp;'CT154'!H$12=DULIEU!$AU499,DULIEU!$X499,"")</f>
        <v/>
      </c>
      <c r="I508" s="1143" t="str">
        <f>IF($M$3&amp;'CT154'!$C508&amp;'CT154'!$M$2&amp;'CT154'!I$12=DULIEU!$AU499,DULIEU!$X499,"")</f>
        <v/>
      </c>
      <c r="J508" s="1143" t="str">
        <f>IF($M$3&amp;'CT154'!$C508&amp;'CT154'!$M$2&amp;'CT154'!J$12=DULIEU!$AU499,DULIEU!$X499,"")</f>
        <v/>
      </c>
      <c r="K508" s="1143" t="str">
        <f>IF($M$3&amp;'CT154'!$C508&amp;'CT154'!$M$2&amp;'CT154'!K$12=DULIEU!$AU499,DULIEU!$X499,"")</f>
        <v/>
      </c>
      <c r="L508" s="867" t="str">
        <f t="shared" si="23"/>
        <v/>
      </c>
    </row>
    <row r="509" spans="1:12" hidden="1">
      <c r="A509" s="345" t="str">
        <f t="shared" si="21"/>
        <v/>
      </c>
      <c r="B509" s="1143" t="str">
        <f>IF($M$2=DULIEU!$U500,DULIEU!$D500,"")</f>
        <v/>
      </c>
      <c r="C509" s="1143" t="str">
        <f>IF($M$2=DULIEU!$U500,DULIEU!$H500,"")</f>
        <v/>
      </c>
      <c r="D509" s="1143" t="str">
        <f>IF($M$2=DULIEU!$U500,DULIEU!$E500,"")</f>
        <v/>
      </c>
      <c r="E509" s="1143" t="str">
        <f>IF($M$2=DULIEU!$U500,DULIEU!$O500,"")</f>
        <v/>
      </c>
      <c r="F509" s="1143" t="str">
        <f>IF($M$2=DULIEU!$U500,DULIEU!$W500,"")</f>
        <v/>
      </c>
      <c r="G509" s="1148" t="str">
        <f t="shared" si="22"/>
        <v/>
      </c>
      <c r="H509" s="1143" t="str">
        <f>IF($M$3&amp;'CT154'!$C509&amp;'CT154'!$M$2&amp;'CT154'!H$12=DULIEU!$AU500,DULIEU!$X500,"")</f>
        <v/>
      </c>
      <c r="I509" s="1143" t="str">
        <f>IF($M$3&amp;'CT154'!$C509&amp;'CT154'!$M$2&amp;'CT154'!I$12=DULIEU!$AU500,DULIEU!$X500,"")</f>
        <v/>
      </c>
      <c r="J509" s="1143" t="str">
        <f>IF($M$3&amp;'CT154'!$C509&amp;'CT154'!$M$2&amp;'CT154'!J$12=DULIEU!$AU500,DULIEU!$X500,"")</f>
        <v/>
      </c>
      <c r="K509" s="1143" t="str">
        <f>IF($M$3&amp;'CT154'!$C509&amp;'CT154'!$M$2&amp;'CT154'!K$12=DULIEU!$AU500,DULIEU!$X500,"")</f>
        <v/>
      </c>
      <c r="L509" s="867" t="str">
        <f t="shared" si="23"/>
        <v/>
      </c>
    </row>
    <row r="510" spans="1:12" hidden="1">
      <c r="A510" s="345" t="str">
        <f t="shared" si="21"/>
        <v/>
      </c>
      <c r="B510" s="1143" t="str">
        <f>IF($M$2=DULIEU!$U501,DULIEU!$D501,"")</f>
        <v/>
      </c>
      <c r="C510" s="1143" t="str">
        <f>IF($M$2=DULIEU!$U501,DULIEU!$H501,"")</f>
        <v/>
      </c>
      <c r="D510" s="1143" t="str">
        <f>IF($M$2=DULIEU!$U501,DULIEU!$E501,"")</f>
        <v/>
      </c>
      <c r="E510" s="1143" t="str">
        <f>IF($M$2=DULIEU!$U501,DULIEU!$O501,"")</f>
        <v/>
      </c>
      <c r="F510" s="1143" t="str">
        <f>IF($M$2=DULIEU!$U501,DULIEU!$W501,"")</f>
        <v/>
      </c>
      <c r="G510" s="1148" t="str">
        <f t="shared" si="22"/>
        <v/>
      </c>
      <c r="H510" s="1143" t="str">
        <f>IF($M$3&amp;'CT154'!$C510&amp;'CT154'!$M$2&amp;'CT154'!H$12=DULIEU!$AU501,DULIEU!$X501,"")</f>
        <v/>
      </c>
      <c r="I510" s="1143" t="str">
        <f>IF($M$3&amp;'CT154'!$C510&amp;'CT154'!$M$2&amp;'CT154'!I$12=DULIEU!$AU501,DULIEU!$X501,"")</f>
        <v/>
      </c>
      <c r="J510" s="1143" t="str">
        <f>IF($M$3&amp;'CT154'!$C510&amp;'CT154'!$M$2&amp;'CT154'!J$12=DULIEU!$AU501,DULIEU!$X501,"")</f>
        <v/>
      </c>
      <c r="K510" s="1143" t="str">
        <f>IF($M$3&amp;'CT154'!$C510&amp;'CT154'!$M$2&amp;'CT154'!K$12=DULIEU!$AU501,DULIEU!$X501,"")</f>
        <v/>
      </c>
      <c r="L510" s="867" t="str">
        <f t="shared" si="23"/>
        <v/>
      </c>
    </row>
    <row r="511" spans="1:12" hidden="1">
      <c r="A511" s="345" t="str">
        <f t="shared" si="21"/>
        <v/>
      </c>
      <c r="B511" s="1143" t="str">
        <f>IF($M$2=DULIEU!$U502,DULIEU!$D502,"")</f>
        <v/>
      </c>
      <c r="C511" s="1143" t="str">
        <f>IF($M$2=DULIEU!$U502,DULIEU!$H502,"")</f>
        <v/>
      </c>
      <c r="D511" s="1143" t="str">
        <f>IF($M$2=DULIEU!$U502,DULIEU!$E502,"")</f>
        <v/>
      </c>
      <c r="E511" s="1143" t="str">
        <f>IF($M$2=DULIEU!$U502,DULIEU!$O502,"")</f>
        <v/>
      </c>
      <c r="F511" s="1143" t="str">
        <f>IF($M$2=DULIEU!$U502,DULIEU!$W502,"")</f>
        <v/>
      </c>
      <c r="G511" s="1148" t="str">
        <f t="shared" si="22"/>
        <v/>
      </c>
      <c r="H511" s="1143" t="str">
        <f>IF($M$3&amp;'CT154'!$C511&amp;'CT154'!$M$2&amp;'CT154'!H$12=DULIEU!$AU502,DULIEU!$X502,"")</f>
        <v/>
      </c>
      <c r="I511" s="1143" t="str">
        <f>IF($M$3&amp;'CT154'!$C511&amp;'CT154'!$M$2&amp;'CT154'!I$12=DULIEU!$AU502,DULIEU!$X502,"")</f>
        <v/>
      </c>
      <c r="J511" s="1143" t="str">
        <f>IF($M$3&amp;'CT154'!$C511&amp;'CT154'!$M$2&amp;'CT154'!J$12=DULIEU!$AU502,DULIEU!$X502,"")</f>
        <v/>
      </c>
      <c r="K511" s="1143" t="str">
        <f>IF($M$3&amp;'CT154'!$C511&amp;'CT154'!$M$2&amp;'CT154'!K$12=DULIEU!$AU502,DULIEU!$X502,"")</f>
        <v/>
      </c>
      <c r="L511" s="867" t="str">
        <f t="shared" si="23"/>
        <v/>
      </c>
    </row>
    <row r="512" spans="1:12" hidden="1">
      <c r="A512" s="345" t="str">
        <f t="shared" si="21"/>
        <v/>
      </c>
      <c r="B512" s="1143" t="str">
        <f>IF($M$2=DULIEU!$U503,DULIEU!$D503,"")</f>
        <v/>
      </c>
      <c r="C512" s="1143" t="str">
        <f>IF($M$2=DULIEU!$U503,DULIEU!$H503,"")</f>
        <v/>
      </c>
      <c r="D512" s="1143" t="str">
        <f>IF($M$2=DULIEU!$U503,DULIEU!$E503,"")</f>
        <v/>
      </c>
      <c r="E512" s="1143" t="str">
        <f>IF($M$2=DULIEU!$U503,DULIEU!$O503,"")</f>
        <v/>
      </c>
      <c r="F512" s="1143" t="str">
        <f>IF($M$2=DULIEU!$U503,DULIEU!$W503,"")</f>
        <v/>
      </c>
      <c r="G512" s="1148" t="str">
        <f t="shared" si="22"/>
        <v/>
      </c>
      <c r="H512" s="1143" t="str">
        <f>IF($M$3&amp;'CT154'!$C512&amp;'CT154'!$M$2&amp;'CT154'!H$12=DULIEU!$AU503,DULIEU!$X503,"")</f>
        <v/>
      </c>
      <c r="I512" s="1143" t="str">
        <f>IF($M$3&amp;'CT154'!$C512&amp;'CT154'!$M$2&amp;'CT154'!I$12=DULIEU!$AU503,DULIEU!$X503,"")</f>
        <v/>
      </c>
      <c r="J512" s="1143" t="str">
        <f>IF($M$3&amp;'CT154'!$C512&amp;'CT154'!$M$2&amp;'CT154'!J$12=DULIEU!$AU503,DULIEU!$X503,"")</f>
        <v/>
      </c>
      <c r="K512" s="1143" t="str">
        <f>IF($M$3&amp;'CT154'!$C512&amp;'CT154'!$M$2&amp;'CT154'!K$12=DULIEU!$AU503,DULIEU!$X503,"")</f>
        <v/>
      </c>
      <c r="L512" s="867" t="str">
        <f t="shared" si="23"/>
        <v/>
      </c>
    </row>
    <row r="513" spans="1:25" hidden="1">
      <c r="A513" s="345" t="str">
        <f t="shared" si="21"/>
        <v/>
      </c>
      <c r="B513" s="1143" t="str">
        <f>IF($M$2=DULIEU!$U504,DULIEU!$D504,"")</f>
        <v/>
      </c>
      <c r="C513" s="1143" t="str">
        <f>IF($M$2=DULIEU!$U504,DULIEU!$H504,"")</f>
        <v/>
      </c>
      <c r="D513" s="1143" t="str">
        <f>IF($M$2=DULIEU!$U504,DULIEU!$E504,"")</f>
        <v/>
      </c>
      <c r="E513" s="1143" t="str">
        <f>IF($M$2=DULIEU!$U504,DULIEU!$O504,"")</f>
        <v/>
      </c>
      <c r="F513" s="1143" t="str">
        <f>IF($M$2=DULIEU!$U504,DULIEU!$W504,"")</f>
        <v/>
      </c>
      <c r="G513" s="1148" t="str">
        <f t="shared" si="22"/>
        <v/>
      </c>
      <c r="H513" s="1143" t="str">
        <f>IF($M$3&amp;'CT154'!$C513&amp;'CT154'!$M$2&amp;'CT154'!H$12=DULIEU!$AU504,DULIEU!$X504,"")</f>
        <v/>
      </c>
      <c r="I513" s="1143" t="str">
        <f>IF($M$3&amp;'CT154'!$C513&amp;'CT154'!$M$2&amp;'CT154'!I$12=DULIEU!$AU504,DULIEU!$X504,"")</f>
        <v/>
      </c>
      <c r="J513" s="1143" t="str">
        <f>IF($M$3&amp;'CT154'!$C513&amp;'CT154'!$M$2&amp;'CT154'!J$12=DULIEU!$AU504,DULIEU!$X504,"")</f>
        <v/>
      </c>
      <c r="K513" s="1143" t="str">
        <f>IF($M$3&amp;'CT154'!$C513&amp;'CT154'!$M$2&amp;'CT154'!K$12=DULIEU!$AU504,DULIEU!$X504,"")</f>
        <v/>
      </c>
      <c r="L513" s="867" t="str">
        <f t="shared" si="23"/>
        <v/>
      </c>
    </row>
    <row r="514" spans="1:25" hidden="1">
      <c r="A514" s="345" t="str">
        <f t="shared" si="21"/>
        <v/>
      </c>
      <c r="B514" s="1143" t="str">
        <f>IF($M$2=DULIEU!$U505,DULIEU!$D505,"")</f>
        <v/>
      </c>
      <c r="C514" s="1143" t="str">
        <f>IF($M$2=DULIEU!$U505,DULIEU!$H505,"")</f>
        <v/>
      </c>
      <c r="D514" s="1143" t="str">
        <f>IF($M$2=DULIEU!$U505,DULIEU!$E505,"")</f>
        <v/>
      </c>
      <c r="E514" s="1143" t="str">
        <f>IF($M$2=DULIEU!$U505,DULIEU!$O505,"")</f>
        <v/>
      </c>
      <c r="F514" s="1143" t="str">
        <f>IF($M$2=DULIEU!$U505,DULIEU!$W505,"")</f>
        <v/>
      </c>
      <c r="G514" s="1148" t="str">
        <f t="shared" si="22"/>
        <v/>
      </c>
      <c r="H514" s="1143" t="str">
        <f>IF($M$3&amp;'CT154'!$C514&amp;'CT154'!$M$2&amp;'CT154'!H$12=DULIEU!$AU505,DULIEU!$X505,"")</f>
        <v/>
      </c>
      <c r="I514" s="1143" t="str">
        <f>IF($M$3&amp;'CT154'!$C514&amp;'CT154'!$M$2&amp;'CT154'!I$12=DULIEU!$AU505,DULIEU!$X505,"")</f>
        <v/>
      </c>
      <c r="J514" s="1143" t="str">
        <f>IF($M$3&amp;'CT154'!$C514&amp;'CT154'!$M$2&amp;'CT154'!J$12=DULIEU!$AU505,DULIEU!$X505,"")</f>
        <v/>
      </c>
      <c r="K514" s="1143" t="str">
        <f>IF($M$3&amp;'CT154'!$C514&amp;'CT154'!$M$2&amp;'CT154'!K$12=DULIEU!$AU505,DULIEU!$X505,"")</f>
        <v/>
      </c>
      <c r="L514" s="867" t="str">
        <f t="shared" si="23"/>
        <v/>
      </c>
    </row>
    <row r="515" spans="1:25" s="421" customFormat="1" ht="12.75">
      <c r="A515" s="927" t="s">
        <v>388</v>
      </c>
      <c r="B515" s="1145"/>
      <c r="C515" s="1145"/>
      <c r="D515" s="1145"/>
      <c r="E515" s="1145" t="s">
        <v>776</v>
      </c>
      <c r="F515" s="1145">
        <f>SUM(F16:F514)</f>
        <v>0</v>
      </c>
      <c r="G515" s="1146">
        <f>SUM(G16:G514)</f>
        <v>2885000</v>
      </c>
      <c r="H515" s="1146">
        <f>SUM(H16:H514)</f>
        <v>0</v>
      </c>
      <c r="I515" s="1146">
        <f t="shared" ref="I515:K515" si="24">SUM(I16:I514)</f>
        <v>2885000</v>
      </c>
      <c r="J515" s="1146">
        <f t="shared" si="24"/>
        <v>0</v>
      </c>
      <c r="K515" s="1146">
        <f t="shared" si="24"/>
        <v>0</v>
      </c>
      <c r="L515" s="927" t="s">
        <v>388</v>
      </c>
    </row>
    <row r="516" spans="1:25" s="421" customFormat="1" ht="12.75">
      <c r="A516" s="927" t="s">
        <v>388</v>
      </c>
      <c r="B516" s="1145"/>
      <c r="C516" s="1145"/>
      <c r="D516" s="1145"/>
      <c r="E516" s="1145" t="s">
        <v>778</v>
      </c>
      <c r="F516" s="1145"/>
      <c r="G516" s="1146"/>
      <c r="H516" s="1146"/>
      <c r="I516" s="1146"/>
      <c r="J516" s="1146"/>
      <c r="K516" s="1146"/>
      <c r="L516" s="927" t="s">
        <v>388</v>
      </c>
    </row>
    <row r="517" spans="1:25" s="421" customFormat="1" ht="12.75">
      <c r="A517" s="927" t="s">
        <v>388</v>
      </c>
      <c r="B517" s="1021"/>
      <c r="C517" s="1021"/>
      <c r="D517" s="1021"/>
      <c r="E517" s="1021" t="s">
        <v>777</v>
      </c>
      <c r="F517" s="1021"/>
      <c r="G517" s="1147">
        <f>$G$14+$G$515-$G$516</f>
        <v>2885000</v>
      </c>
      <c r="H517" s="1147"/>
      <c r="I517" s="1147"/>
      <c r="J517" s="1147"/>
      <c r="K517" s="1147"/>
      <c r="L517" s="927" t="s">
        <v>388</v>
      </c>
    </row>
    <row r="518" spans="1:25">
      <c r="B518" s="421"/>
      <c r="C518" s="421"/>
      <c r="D518" s="421"/>
      <c r="E518" s="421"/>
      <c r="F518" s="421"/>
      <c r="G518" s="922"/>
      <c r="H518" s="421"/>
      <c r="I518" s="421"/>
      <c r="J518" s="421"/>
      <c r="K518" s="421"/>
      <c r="L518" s="927" t="s">
        <v>388</v>
      </c>
    </row>
    <row r="519" spans="1:25">
      <c r="A519" s="356"/>
      <c r="B519" s="1047" t="s">
        <v>364</v>
      </c>
      <c r="C519" s="686"/>
      <c r="D519" s="686"/>
      <c r="E519" s="686"/>
      <c r="F519" s="782"/>
      <c r="G519" s="1149"/>
      <c r="H519" s="420"/>
      <c r="I519" s="420"/>
      <c r="J519" s="420"/>
      <c r="K519" s="420"/>
      <c r="L519" s="888" t="s">
        <v>388</v>
      </c>
      <c r="M519" s="356"/>
      <c r="N519" s="356"/>
      <c r="O519" s="356"/>
      <c r="P519" s="356"/>
      <c r="Q519" s="356"/>
      <c r="R519" s="356"/>
      <c r="S519" s="356"/>
      <c r="T519" s="356"/>
      <c r="U519" s="356"/>
      <c r="V519" s="356"/>
      <c r="W519" s="356"/>
      <c r="X519" s="356"/>
      <c r="Y519" s="356"/>
    </row>
    <row r="520" spans="1:25" ht="15" customHeight="1">
      <c r="A520" s="356"/>
      <c r="B520" s="1047" t="s">
        <v>365</v>
      </c>
      <c r="C520" s="686"/>
      <c r="D520" s="686"/>
      <c r="E520" s="686"/>
      <c r="F520" s="782"/>
      <c r="G520" s="922"/>
      <c r="H520" s="1306" t="str">
        <f>TTDN!$B$16</f>
        <v>Hà Nội, ngày 31 tháng 12 năm 2015</v>
      </c>
      <c r="I520" s="1306"/>
      <c r="J520" s="1306"/>
      <c r="K520" s="1306"/>
      <c r="L520" s="888" t="s">
        <v>388</v>
      </c>
      <c r="M520" s="356"/>
      <c r="N520" s="356"/>
      <c r="O520" s="356"/>
      <c r="P520" s="356"/>
      <c r="Q520" s="356"/>
      <c r="R520" s="356"/>
      <c r="S520" s="356"/>
      <c r="T520" s="356"/>
      <c r="U520" s="356"/>
      <c r="V520" s="356"/>
      <c r="W520" s="356"/>
      <c r="X520" s="356"/>
      <c r="Y520" s="356"/>
    </row>
    <row r="521" spans="1:25">
      <c r="A521" s="356"/>
      <c r="B521" s="686"/>
      <c r="C521" s="686"/>
      <c r="D521" s="686"/>
      <c r="E521" s="686"/>
      <c r="F521" s="782"/>
      <c r="G521" s="922"/>
      <c r="H521" s="686"/>
      <c r="I521" s="686"/>
      <c r="J521" s="981"/>
      <c r="K521" s="420"/>
      <c r="L521" s="888" t="s">
        <v>388</v>
      </c>
      <c r="M521" s="356"/>
      <c r="N521" s="356"/>
      <c r="O521" s="356"/>
      <c r="P521" s="356"/>
      <c r="Q521" s="356"/>
      <c r="R521" s="356"/>
      <c r="S521" s="356"/>
      <c r="T521" s="356"/>
      <c r="U521" s="356"/>
      <c r="V521" s="356"/>
      <c r="W521" s="356"/>
      <c r="X521" s="356"/>
      <c r="Y521" s="356"/>
    </row>
    <row r="522" spans="1:25">
      <c r="A522" s="356"/>
      <c r="B522" s="686"/>
      <c r="C522" s="1371" t="s">
        <v>390</v>
      </c>
      <c r="D522" s="1371"/>
      <c r="E522" s="421"/>
      <c r="F522" s="1371" t="s">
        <v>345</v>
      </c>
      <c r="G522" s="1371"/>
      <c r="H522" s="421"/>
      <c r="I522" s="421"/>
      <c r="J522" s="824" t="s">
        <v>367</v>
      </c>
      <c r="K522" s="420"/>
      <c r="L522" s="888" t="s">
        <v>388</v>
      </c>
      <c r="M522" s="356"/>
      <c r="N522" s="356"/>
      <c r="O522" s="356"/>
      <c r="P522" s="356"/>
      <c r="Q522" s="356"/>
      <c r="R522" s="356"/>
      <c r="S522" s="356"/>
      <c r="T522" s="356"/>
      <c r="U522" s="356"/>
      <c r="V522" s="356"/>
      <c r="W522" s="356"/>
      <c r="X522" s="356"/>
      <c r="Y522" s="356"/>
    </row>
    <row r="523" spans="1:25">
      <c r="A523" s="356"/>
      <c r="B523" s="686"/>
      <c r="C523" s="1371" t="s">
        <v>344</v>
      </c>
      <c r="D523" s="1371"/>
      <c r="E523" s="686"/>
      <c r="F523" s="1371" t="s">
        <v>344</v>
      </c>
      <c r="G523" s="1371"/>
      <c r="H523" s="421"/>
      <c r="I523" s="1150"/>
      <c r="J523" s="782" t="s">
        <v>344</v>
      </c>
      <c r="K523" s="1150"/>
      <c r="L523" s="888" t="s">
        <v>388</v>
      </c>
      <c r="M523" s="356"/>
      <c r="N523" s="356"/>
      <c r="O523" s="356"/>
      <c r="P523" s="356"/>
      <c r="Q523" s="356"/>
      <c r="R523" s="356"/>
      <c r="S523" s="356"/>
      <c r="T523" s="356"/>
      <c r="U523" s="356"/>
      <c r="V523" s="356"/>
      <c r="W523" s="356"/>
      <c r="X523" s="356"/>
      <c r="Y523" s="356"/>
    </row>
    <row r="524" spans="1:25">
      <c r="A524" s="356"/>
      <c r="B524" s="686"/>
      <c r="C524" s="686"/>
      <c r="D524" s="686"/>
      <c r="E524" s="686"/>
      <c r="F524" s="782"/>
      <c r="G524" s="1151"/>
      <c r="H524" s="420"/>
      <c r="I524" s="420"/>
      <c r="J524" s="420"/>
      <c r="K524" s="420"/>
      <c r="L524" s="888" t="s">
        <v>388</v>
      </c>
      <c r="M524" s="356"/>
      <c r="N524" s="356"/>
      <c r="O524" s="356"/>
      <c r="P524" s="356"/>
      <c r="Q524" s="356"/>
      <c r="R524" s="356"/>
      <c r="S524" s="356"/>
      <c r="T524" s="356"/>
      <c r="U524" s="356"/>
      <c r="V524" s="356"/>
      <c r="W524" s="356"/>
      <c r="X524" s="356"/>
      <c r="Y524" s="356"/>
    </row>
    <row r="525" spans="1:25">
      <c r="A525" s="356"/>
      <c r="B525" s="686"/>
      <c r="C525" s="686"/>
      <c r="D525" s="686"/>
      <c r="E525" s="686"/>
      <c r="F525" s="782"/>
      <c r="G525" s="1151"/>
      <c r="H525" s="420"/>
      <c r="I525" s="420"/>
      <c r="J525" s="420"/>
      <c r="K525" s="420"/>
      <c r="L525" s="888" t="s">
        <v>388</v>
      </c>
      <c r="M525" s="356"/>
      <c r="N525" s="356"/>
      <c r="O525" s="356"/>
      <c r="P525" s="356"/>
      <c r="Q525" s="356"/>
      <c r="R525" s="356"/>
      <c r="S525" s="356"/>
      <c r="T525" s="356"/>
      <c r="U525" s="356"/>
      <c r="V525" s="356"/>
      <c r="W525" s="356"/>
      <c r="X525" s="356"/>
      <c r="Y525" s="356"/>
    </row>
    <row r="526" spans="1:25">
      <c r="A526" s="356"/>
      <c r="B526" s="420"/>
      <c r="C526" s="420"/>
      <c r="D526" s="420"/>
      <c r="E526" s="420"/>
      <c r="F526" s="1098"/>
      <c r="G526" s="914"/>
      <c r="H526" s="420"/>
      <c r="I526" s="420"/>
      <c r="J526" s="420"/>
      <c r="K526" s="420"/>
      <c r="L526" s="888" t="s">
        <v>388</v>
      </c>
      <c r="M526" s="356"/>
      <c r="N526" s="356"/>
      <c r="O526" s="356"/>
      <c r="P526" s="356"/>
      <c r="Q526" s="356"/>
      <c r="R526" s="356"/>
      <c r="S526" s="356"/>
      <c r="T526" s="356"/>
      <c r="U526" s="356"/>
      <c r="V526" s="356"/>
      <c r="W526" s="356"/>
      <c r="X526" s="356"/>
      <c r="Y526" s="356"/>
    </row>
    <row r="527" spans="1:25">
      <c r="A527" s="356"/>
      <c r="B527" s="420"/>
      <c r="C527" s="420"/>
      <c r="D527" s="420"/>
      <c r="E527" s="420"/>
      <c r="F527" s="1098"/>
      <c r="G527" s="914"/>
      <c r="H527" s="420"/>
      <c r="I527" s="420"/>
      <c r="J527" s="420"/>
      <c r="K527" s="420"/>
      <c r="L527" s="888" t="s">
        <v>388</v>
      </c>
      <c r="M527" s="356"/>
      <c r="N527" s="356"/>
      <c r="O527" s="356"/>
      <c r="P527" s="356"/>
      <c r="Q527" s="356"/>
      <c r="R527" s="356"/>
      <c r="S527" s="356"/>
      <c r="T527" s="356"/>
      <c r="U527" s="356"/>
      <c r="V527" s="356"/>
      <c r="W527" s="356"/>
      <c r="X527" s="356"/>
      <c r="Y527" s="356"/>
    </row>
    <row r="528" spans="1:25">
      <c r="A528" s="356"/>
      <c r="B528" s="420"/>
      <c r="C528" s="1352" t="str">
        <f>TTDN!$B$13</f>
        <v>Sơn Tùng MTP</v>
      </c>
      <c r="D528" s="1352"/>
      <c r="E528" s="420"/>
      <c r="F528" s="1352" t="str">
        <f>TTDN!$B$12</f>
        <v>Đàm Vĩnh Hưng</v>
      </c>
      <c r="G528" s="1352"/>
      <c r="H528" s="834"/>
      <c r="I528" s="834"/>
      <c r="J528" s="1097" t="str">
        <f>TTDN!$B$11</f>
        <v>Đàm Văn Đức</v>
      </c>
      <c r="K528" s="420"/>
      <c r="L528" s="888" t="s">
        <v>388</v>
      </c>
      <c r="M528" s="356"/>
      <c r="N528" s="356"/>
      <c r="O528" s="356"/>
      <c r="P528" s="356"/>
      <c r="Q528" s="356"/>
      <c r="R528" s="356"/>
      <c r="S528" s="356"/>
      <c r="T528" s="356"/>
      <c r="U528" s="356"/>
      <c r="V528" s="356"/>
      <c r="W528" s="356"/>
      <c r="X528" s="356"/>
      <c r="Y528" s="356"/>
    </row>
    <row r="529" spans="1:25">
      <c r="A529" s="356"/>
      <c r="B529" s="420"/>
      <c r="C529" s="421"/>
      <c r="D529" s="421"/>
      <c r="E529" s="420"/>
      <c r="F529" s="1098"/>
      <c r="G529" s="922"/>
      <c r="H529" s="420"/>
      <c r="I529" s="420"/>
      <c r="J529" s="420"/>
      <c r="K529" s="420"/>
      <c r="L529" s="420"/>
      <c r="M529" s="356"/>
      <c r="N529" s="356"/>
      <c r="O529" s="356"/>
      <c r="P529" s="356"/>
      <c r="Q529" s="356"/>
      <c r="R529" s="356"/>
      <c r="S529" s="356"/>
      <c r="T529" s="356"/>
      <c r="U529" s="356"/>
      <c r="V529" s="356"/>
      <c r="W529" s="356"/>
      <c r="X529" s="356"/>
      <c r="Y529" s="356"/>
    </row>
  </sheetData>
  <autoFilter ref="A13:L528">
    <filterColumn colId="11">
      <customFilters>
        <customFilter operator="notEqual" val=" "/>
      </customFilters>
    </filterColumn>
  </autoFilter>
  <mergeCells count="24">
    <mergeCell ref="L10:L12"/>
    <mergeCell ref="C522:D522"/>
    <mergeCell ref="C10:D10"/>
    <mergeCell ref="G11:G12"/>
    <mergeCell ref="D11:D12"/>
    <mergeCell ref="C11:C12"/>
    <mergeCell ref="F10:F12"/>
    <mergeCell ref="H11:K11"/>
    <mergeCell ref="F522:G522"/>
    <mergeCell ref="C528:D528"/>
    <mergeCell ref="H520:K520"/>
    <mergeCell ref="E10:E12"/>
    <mergeCell ref="G10:K10"/>
    <mergeCell ref="C523:D523"/>
    <mergeCell ref="F528:G528"/>
    <mergeCell ref="F523:G523"/>
    <mergeCell ref="B10:B12"/>
    <mergeCell ref="I2:K2"/>
    <mergeCell ref="I3:K3"/>
    <mergeCell ref="I4:K4"/>
    <mergeCell ref="B7:K7"/>
    <mergeCell ref="B8:K8"/>
    <mergeCell ref="B5:K5"/>
    <mergeCell ref="B6:K6"/>
  </mergeCells>
  <conditionalFormatting sqref="B3">
    <cfRule type="expression" dxfId="31" priority="1" stopIfTrue="1">
      <formula>#REF!="x"</formula>
    </cfRule>
  </conditionalFormatting>
  <dataValidations count="1">
    <dataValidation type="list" allowBlank="1" showInputMessage="1" showErrorMessage="1" sqref="M3">
      <formula1>$N$1:$N$12</formula1>
    </dataValidation>
  </dataValidations>
  <pageMargins left="0.70866141732283472" right="0.70866141732283472" top="0.74803149606299213" bottom="0.74803149606299213" header="0.31496062992125984" footer="0.31496062992125984"/>
  <pageSetup paperSize="9" orientation="landscape" verticalDpi="0"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DMVT!$B$6:$B$55</xm:f>
          </x14:formula1>
          <xm:sqref>M2</xm:sqref>
        </x14:dataValidation>
      </x14:dataValidations>
    </ext>
  </extLs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filterMode="1">
    <tabColor theme="9"/>
  </sheetPr>
  <dimension ref="A1:AF879"/>
  <sheetViews>
    <sheetView showGridLines="0" workbookViewId="0">
      <pane xSplit="10" ySplit="14" topLeftCell="K15" activePane="bottomRight" state="frozen"/>
      <selection pane="topRight" activeCell="J1" sqref="J1"/>
      <selection pane="bottomLeft" activeCell="A14" sqref="A14"/>
      <selection pane="bottomRight" activeCell="B9" sqref="B9:J9"/>
    </sheetView>
  </sheetViews>
  <sheetFormatPr defaultColWidth="9" defaultRowHeight="12.75"/>
  <cols>
    <col min="1" max="1" width="9.7109375" style="421" customWidth="1"/>
    <col min="2" max="2" width="10.85546875" style="824" customWidth="1"/>
    <col min="3" max="4" width="6.5703125" style="824" customWidth="1"/>
    <col min="5" max="5" width="11" style="824" customWidth="1"/>
    <col min="6" max="6" width="23.5703125" style="421" customWidth="1"/>
    <col min="7" max="7" width="5" style="824" customWidth="1"/>
    <col min="8" max="8" width="6.42578125" style="824" customWidth="1"/>
    <col min="9" max="9" width="13" style="774" customWidth="1"/>
    <col min="10" max="10" width="13" style="825" customWidth="1"/>
    <col min="11" max="11" width="11.42578125" style="1008" customWidth="1"/>
    <col min="12" max="16384" width="9" style="421"/>
  </cols>
  <sheetData>
    <row r="1" spans="1:32">
      <c r="A1" s="776"/>
      <c r="B1" s="784"/>
      <c r="C1" s="784"/>
      <c r="D1" s="784"/>
      <c r="E1" s="784"/>
      <c r="F1" s="420"/>
      <c r="G1" s="784"/>
      <c r="H1" s="784"/>
      <c r="I1" s="780"/>
      <c r="J1" s="836"/>
      <c r="K1" s="782"/>
      <c r="L1" s="686"/>
      <c r="M1" s="686"/>
      <c r="N1" s="420"/>
      <c r="O1" s="420"/>
      <c r="P1" s="420"/>
      <c r="Q1" s="420"/>
      <c r="R1" s="420"/>
      <c r="S1" s="420"/>
      <c r="T1" s="420"/>
      <c r="U1" s="420"/>
      <c r="V1" s="420"/>
      <c r="W1" s="420"/>
      <c r="X1" s="420"/>
      <c r="Y1" s="420"/>
      <c r="Z1" s="420"/>
      <c r="AA1" s="420"/>
      <c r="AB1" s="420"/>
      <c r="AC1" s="420"/>
      <c r="AD1" s="420"/>
      <c r="AE1" s="420"/>
      <c r="AF1" s="420"/>
    </row>
    <row r="2" spans="1:32">
      <c r="A2" s="776"/>
      <c r="B2" s="784"/>
      <c r="C2" s="784"/>
      <c r="D2" s="784"/>
      <c r="E2" s="784"/>
      <c r="F2" s="420"/>
      <c r="G2" s="784"/>
      <c r="H2" s="784"/>
      <c r="I2" s="780"/>
      <c r="J2" s="836"/>
      <c r="K2" s="782"/>
      <c r="L2" s="686"/>
      <c r="M2" s="686"/>
      <c r="N2" s="420"/>
      <c r="O2" s="420"/>
      <c r="P2" s="420"/>
      <c r="Q2" s="420"/>
      <c r="R2" s="420"/>
      <c r="S2" s="420"/>
      <c r="T2" s="420"/>
      <c r="U2" s="420"/>
      <c r="V2" s="420"/>
      <c r="W2" s="420"/>
      <c r="X2" s="420"/>
      <c r="Y2" s="420"/>
      <c r="Z2" s="420"/>
      <c r="AA2" s="420"/>
      <c r="AB2" s="420"/>
      <c r="AC2" s="420"/>
      <c r="AD2" s="420"/>
      <c r="AE2" s="420"/>
      <c r="AF2" s="420"/>
    </row>
    <row r="3" spans="1:32">
      <c r="A3" s="776"/>
      <c r="B3" s="784"/>
      <c r="C3" s="784"/>
      <c r="D3" s="784"/>
      <c r="E3" s="784"/>
      <c r="F3" s="420"/>
      <c r="G3" s="784"/>
      <c r="H3" s="784"/>
      <c r="I3" s="780"/>
      <c r="J3" s="836"/>
      <c r="K3" s="782"/>
      <c r="L3" s="686"/>
      <c r="M3" s="686"/>
      <c r="N3" s="420"/>
      <c r="O3" s="420"/>
      <c r="P3" s="420"/>
      <c r="Q3" s="420"/>
      <c r="R3" s="420"/>
      <c r="S3" s="420"/>
      <c r="T3" s="420"/>
      <c r="U3" s="420"/>
      <c r="V3" s="420"/>
      <c r="W3" s="420"/>
      <c r="X3" s="420"/>
      <c r="Y3" s="420"/>
      <c r="Z3" s="420"/>
      <c r="AA3" s="420"/>
      <c r="AB3" s="420"/>
      <c r="AC3" s="420"/>
      <c r="AD3" s="420"/>
      <c r="AE3" s="420"/>
      <c r="AF3" s="420"/>
    </row>
    <row r="4" spans="1:32" ht="15" customHeight="1">
      <c r="A4" s="953"/>
      <c r="B4" s="274" t="str">
        <f>"Đơn vị: "&amp;TTDN!$B$6</f>
        <v>Đơn vị: Công ty TNHH mua nỗi buồn bán niềm vui</v>
      </c>
      <c r="C4" s="784"/>
      <c r="D4" s="784"/>
      <c r="E4" s="784"/>
      <c r="F4" s="420"/>
      <c r="G4" s="784"/>
      <c r="H4" s="1339" t="s">
        <v>1454</v>
      </c>
      <c r="I4" s="1339"/>
      <c r="J4" s="1339"/>
      <c r="K4" s="686"/>
      <c r="L4" s="686"/>
      <c r="M4" s="686"/>
      <c r="N4" s="420"/>
      <c r="O4" s="420"/>
      <c r="P4" s="420"/>
      <c r="Q4" s="420"/>
      <c r="R4" s="420"/>
      <c r="S4" s="420"/>
      <c r="T4" s="420"/>
      <c r="U4" s="420"/>
      <c r="V4" s="420"/>
      <c r="W4" s="420"/>
      <c r="X4" s="420"/>
      <c r="Y4" s="420"/>
      <c r="Z4" s="420"/>
      <c r="AA4" s="420"/>
      <c r="AB4" s="420"/>
      <c r="AC4" s="420"/>
      <c r="AD4" s="420"/>
      <c r="AE4" s="420"/>
      <c r="AF4" s="420"/>
    </row>
    <row r="5" spans="1:32" ht="15" customHeight="1">
      <c r="A5" s="954"/>
      <c r="B5" s="274" t="str">
        <f>"Địa chỉ: "&amp;TTDN!$B$7</f>
        <v>Địa chỉ: Phây búc Nặng Thầm</v>
      </c>
      <c r="C5" s="784"/>
      <c r="D5" s="784"/>
      <c r="E5" s="784"/>
      <c r="F5" s="888" t="s">
        <v>1468</v>
      </c>
      <c r="G5" s="784"/>
      <c r="H5" s="1267" t="s">
        <v>1105</v>
      </c>
      <c r="I5" s="1267"/>
      <c r="J5" s="1267"/>
      <c r="K5" s="686"/>
      <c r="L5" s="686"/>
      <c r="M5" s="686"/>
      <c r="N5" s="420"/>
      <c r="O5" s="420"/>
      <c r="P5" s="420"/>
      <c r="Q5" s="420"/>
      <c r="R5" s="420"/>
      <c r="S5" s="420"/>
      <c r="T5" s="420"/>
      <c r="U5" s="420"/>
      <c r="V5" s="420"/>
      <c r="W5" s="420"/>
      <c r="X5" s="420"/>
      <c r="Y5" s="420"/>
      <c r="Z5" s="420"/>
      <c r="AA5" s="420"/>
      <c r="AB5" s="420"/>
      <c r="AC5" s="420"/>
      <c r="AD5" s="420"/>
      <c r="AE5" s="420"/>
      <c r="AF5" s="420"/>
    </row>
    <row r="6" spans="1:32" ht="12.75" customHeight="1">
      <c r="A6" s="420"/>
      <c r="B6" s="784"/>
      <c r="C6" s="784"/>
      <c r="D6" s="784"/>
      <c r="E6" s="784"/>
      <c r="F6" s="420"/>
      <c r="G6" s="784"/>
      <c r="H6" s="1267" t="s">
        <v>1106</v>
      </c>
      <c r="I6" s="1267"/>
      <c r="J6" s="1267"/>
      <c r="K6" s="686"/>
      <c r="L6" s="686"/>
      <c r="M6" s="686"/>
      <c r="N6" s="420"/>
      <c r="O6" s="420"/>
      <c r="P6" s="420"/>
      <c r="Q6" s="420"/>
      <c r="R6" s="420"/>
      <c r="S6" s="420"/>
      <c r="T6" s="420"/>
      <c r="U6" s="420"/>
      <c r="V6" s="420"/>
      <c r="W6" s="420"/>
      <c r="X6" s="420"/>
      <c r="Y6" s="420"/>
      <c r="Z6" s="420"/>
      <c r="AA6" s="420"/>
      <c r="AB6" s="420"/>
      <c r="AC6" s="420"/>
      <c r="AD6" s="420"/>
      <c r="AE6" s="420"/>
      <c r="AF6" s="420"/>
    </row>
    <row r="7" spans="1:32">
      <c r="A7" s="420"/>
      <c r="B7" s="784"/>
      <c r="C7" s="784"/>
      <c r="D7" s="784"/>
      <c r="E7" s="784"/>
      <c r="F7" s="420"/>
      <c r="G7" s="784"/>
      <c r="H7" s="784"/>
      <c r="I7" s="640"/>
      <c r="J7" s="640"/>
      <c r="K7" s="686"/>
      <c r="L7" s="686"/>
      <c r="M7" s="686"/>
      <c r="N7" s="420"/>
      <c r="O7" s="420"/>
      <c r="P7" s="420"/>
      <c r="Q7" s="420"/>
      <c r="R7" s="420"/>
      <c r="S7" s="420"/>
      <c r="T7" s="420"/>
      <c r="U7" s="420"/>
      <c r="V7" s="420"/>
      <c r="W7" s="420"/>
      <c r="X7" s="420"/>
      <c r="Y7" s="420"/>
      <c r="Z7" s="420"/>
      <c r="AA7" s="420"/>
      <c r="AB7" s="420"/>
      <c r="AC7" s="420"/>
      <c r="AD7" s="420"/>
      <c r="AE7" s="420"/>
      <c r="AF7" s="420"/>
    </row>
    <row r="8" spans="1:32" ht="21">
      <c r="A8" s="420"/>
      <c r="B8" s="1285" t="s">
        <v>601</v>
      </c>
      <c r="C8" s="1285"/>
      <c r="D8" s="1285"/>
      <c r="E8" s="1285"/>
      <c r="F8" s="1285"/>
      <c r="G8" s="1285"/>
      <c r="H8" s="1285"/>
      <c r="I8" s="1285"/>
      <c r="J8" s="1285"/>
      <c r="K8" s="686"/>
      <c r="L8" s="686"/>
      <c r="M8" s="686"/>
      <c r="N8" s="420"/>
      <c r="O8" s="420"/>
      <c r="P8" s="420"/>
      <c r="Q8" s="420"/>
      <c r="R8" s="420"/>
      <c r="S8" s="420"/>
      <c r="T8" s="420"/>
      <c r="U8" s="420"/>
      <c r="V8" s="420"/>
      <c r="W8" s="420"/>
      <c r="X8" s="420"/>
      <c r="Y8" s="420"/>
      <c r="Z8" s="420"/>
      <c r="AA8" s="420"/>
      <c r="AB8" s="420"/>
      <c r="AC8" s="420"/>
      <c r="AD8" s="420"/>
      <c r="AE8" s="420"/>
      <c r="AF8" s="420"/>
    </row>
    <row r="9" spans="1:32">
      <c r="A9" s="420"/>
      <c r="B9" s="1355" t="str">
        <f>TTDN!$B$17</f>
        <v>Năm 2015</v>
      </c>
      <c r="C9" s="1355"/>
      <c r="D9" s="1355"/>
      <c r="E9" s="1355"/>
      <c r="F9" s="1355"/>
      <c r="G9" s="1355"/>
      <c r="H9" s="1355"/>
      <c r="I9" s="1355"/>
      <c r="J9" s="1355"/>
      <c r="K9" s="686"/>
      <c r="L9" s="686"/>
      <c r="M9" s="686"/>
      <c r="N9" s="420"/>
      <c r="O9" s="420"/>
      <c r="P9" s="420"/>
      <c r="Q9" s="420"/>
      <c r="R9" s="420"/>
      <c r="S9" s="420"/>
      <c r="T9" s="420"/>
      <c r="U9" s="420"/>
      <c r="V9" s="420"/>
      <c r="W9" s="420"/>
      <c r="X9" s="420"/>
      <c r="Y9" s="420"/>
      <c r="Z9" s="420"/>
      <c r="AA9" s="420"/>
      <c r="AB9" s="420"/>
      <c r="AC9" s="420"/>
      <c r="AD9" s="420"/>
      <c r="AE9" s="420"/>
      <c r="AF9" s="420"/>
    </row>
    <row r="10" spans="1:32">
      <c r="A10" s="420"/>
      <c r="B10" s="835"/>
      <c r="C10" s="835"/>
      <c r="D10" s="835"/>
      <c r="E10" s="835"/>
      <c r="F10" s="940" t="s">
        <v>1452</v>
      </c>
      <c r="G10" s="834" t="s">
        <v>35</v>
      </c>
      <c r="H10" s="835"/>
      <c r="I10" s="835"/>
      <c r="J10" s="835"/>
      <c r="K10" s="686"/>
      <c r="L10" s="686"/>
      <c r="M10" s="686"/>
      <c r="N10" s="420"/>
      <c r="O10" s="420"/>
      <c r="P10" s="420"/>
      <c r="Q10" s="420"/>
      <c r="R10" s="420"/>
      <c r="S10" s="420"/>
      <c r="T10" s="420"/>
      <c r="U10" s="420"/>
      <c r="V10" s="420"/>
      <c r="W10" s="420"/>
      <c r="X10" s="420"/>
      <c r="Y10" s="420"/>
      <c r="Z10" s="420"/>
      <c r="AA10" s="420"/>
      <c r="AB10" s="420"/>
      <c r="AC10" s="420"/>
      <c r="AD10" s="420"/>
      <c r="AE10" s="420"/>
      <c r="AF10" s="420"/>
    </row>
    <row r="11" spans="1:32">
      <c r="A11" s="420"/>
      <c r="B11" s="421"/>
      <c r="C11" s="834"/>
      <c r="D11" s="834"/>
      <c r="E11" s="834"/>
      <c r="F11" s="940" t="s">
        <v>1453</v>
      </c>
      <c r="G11" s="834" t="str">
        <f>VLOOKUP(G10,vtk,2,0)</f>
        <v>Tiền mặt</v>
      </c>
      <c r="H11" s="834"/>
      <c r="I11" s="834"/>
      <c r="J11" s="834"/>
      <c r="K11" s="782"/>
      <c r="L11" s="420"/>
      <c r="M11" s="420"/>
      <c r="N11" s="420"/>
      <c r="O11" s="420"/>
      <c r="P11" s="420"/>
      <c r="Q11" s="420"/>
      <c r="R11" s="420"/>
      <c r="S11" s="420"/>
      <c r="T11" s="420"/>
      <c r="U11" s="420"/>
      <c r="V11" s="420"/>
      <c r="W11" s="420"/>
      <c r="X11" s="420"/>
      <c r="Y11" s="420"/>
      <c r="Z11" s="420"/>
      <c r="AA11" s="420"/>
      <c r="AB11" s="420"/>
      <c r="AC11" s="420"/>
      <c r="AD11" s="420"/>
      <c r="AE11" s="420"/>
      <c r="AF11" s="420"/>
    </row>
    <row r="12" spans="1:32">
      <c r="A12" s="420"/>
      <c r="B12" s="784"/>
      <c r="C12" s="784"/>
      <c r="D12" s="784"/>
      <c r="E12" s="784"/>
      <c r="F12" s="420"/>
      <c r="G12" s="784"/>
      <c r="H12" s="784"/>
      <c r="I12" s="780"/>
      <c r="J12" s="836"/>
      <c r="K12" s="831"/>
      <c r="L12" s="420"/>
      <c r="M12" s="420"/>
      <c r="N12" s="420"/>
      <c r="O12" s="420"/>
      <c r="P12" s="420"/>
      <c r="Q12" s="420"/>
      <c r="R12" s="420"/>
      <c r="S12" s="420"/>
      <c r="T12" s="420"/>
      <c r="U12" s="420"/>
      <c r="V12" s="420"/>
      <c r="W12" s="420"/>
      <c r="X12" s="420"/>
      <c r="Y12" s="420"/>
      <c r="Z12" s="420"/>
      <c r="AA12" s="420"/>
      <c r="AB12" s="420"/>
      <c r="AC12" s="420"/>
      <c r="AD12" s="420"/>
      <c r="AE12" s="420"/>
      <c r="AF12" s="420"/>
    </row>
    <row r="13" spans="1:32" ht="34.5" customHeight="1">
      <c r="A13" s="420"/>
      <c r="B13" s="1297" t="s">
        <v>386</v>
      </c>
      <c r="C13" s="1301" t="s">
        <v>331</v>
      </c>
      <c r="D13" s="1302"/>
      <c r="E13" s="1301"/>
      <c r="F13" s="1297" t="s">
        <v>19</v>
      </c>
      <c r="G13" s="1374" t="s">
        <v>992</v>
      </c>
      <c r="H13" s="1297" t="s">
        <v>338</v>
      </c>
      <c r="I13" s="1373" t="s">
        <v>380</v>
      </c>
      <c r="J13" s="1373"/>
      <c r="K13" s="1372" t="s">
        <v>607</v>
      </c>
      <c r="L13" s="420"/>
      <c r="M13" s="420"/>
      <c r="N13" s="420"/>
      <c r="O13" s="420"/>
      <c r="P13" s="420"/>
      <c r="Q13" s="420"/>
      <c r="R13" s="420"/>
      <c r="S13" s="420"/>
      <c r="T13" s="420"/>
      <c r="U13" s="420"/>
      <c r="V13" s="420"/>
      <c r="W13" s="420"/>
      <c r="X13" s="420"/>
      <c r="Y13" s="420"/>
      <c r="Z13" s="420"/>
      <c r="AA13" s="420"/>
      <c r="AB13" s="420"/>
      <c r="AC13" s="420"/>
      <c r="AD13" s="420"/>
      <c r="AE13" s="420"/>
      <c r="AF13" s="420"/>
    </row>
    <row r="14" spans="1:32" ht="25.5">
      <c r="A14" s="420"/>
      <c r="B14" s="1297"/>
      <c r="C14" s="1010" t="s">
        <v>332</v>
      </c>
      <c r="D14" s="1009" t="s">
        <v>1444</v>
      </c>
      <c r="E14" s="1010" t="s">
        <v>378</v>
      </c>
      <c r="F14" s="1297"/>
      <c r="G14" s="1375"/>
      <c r="H14" s="1297"/>
      <c r="I14" s="1010" t="s">
        <v>339</v>
      </c>
      <c r="J14" s="1010" t="s">
        <v>336</v>
      </c>
      <c r="K14" s="1372"/>
      <c r="L14" s="420"/>
      <c r="M14" s="420"/>
      <c r="N14" s="420"/>
      <c r="O14" s="420"/>
      <c r="P14" s="420"/>
      <c r="Q14" s="420"/>
      <c r="R14" s="420"/>
      <c r="S14" s="420"/>
      <c r="T14" s="420"/>
      <c r="U14" s="420"/>
      <c r="V14" s="420"/>
      <c r="W14" s="420"/>
      <c r="X14" s="420"/>
      <c r="Y14" s="420"/>
      <c r="Z14" s="420"/>
      <c r="AA14" s="420"/>
      <c r="AB14" s="420"/>
      <c r="AC14" s="420"/>
      <c r="AD14" s="420"/>
      <c r="AE14" s="420"/>
      <c r="AF14" s="420"/>
    </row>
    <row r="15" spans="1:32">
      <c r="A15" s="420"/>
      <c r="B15" s="791" t="s">
        <v>381</v>
      </c>
      <c r="C15" s="792" t="s">
        <v>382</v>
      </c>
      <c r="D15" s="793" t="s">
        <v>383</v>
      </c>
      <c r="E15" s="792" t="s">
        <v>384</v>
      </c>
      <c r="F15" s="791" t="s">
        <v>385</v>
      </c>
      <c r="G15" s="837" t="s">
        <v>396</v>
      </c>
      <c r="H15" s="837" t="s">
        <v>610</v>
      </c>
      <c r="I15" s="838" t="s">
        <v>377</v>
      </c>
      <c r="J15" s="838" t="s">
        <v>431</v>
      </c>
      <c r="K15" s="985"/>
      <c r="L15" s="420"/>
      <c r="M15" s="420"/>
      <c r="N15" s="420"/>
      <c r="O15" s="420"/>
      <c r="P15" s="420"/>
      <c r="Q15" s="420"/>
      <c r="R15" s="420"/>
      <c r="S15" s="420"/>
      <c r="T15" s="420"/>
      <c r="U15" s="420"/>
      <c r="V15" s="420"/>
      <c r="W15" s="420"/>
      <c r="X15" s="420"/>
      <c r="Y15" s="420"/>
      <c r="Z15" s="420"/>
      <c r="AA15" s="420"/>
      <c r="AB15" s="420"/>
      <c r="AC15" s="420"/>
      <c r="AD15" s="420"/>
      <c r="AE15" s="420"/>
      <c r="AF15" s="420"/>
    </row>
    <row r="16" spans="1:32" s="847" customFormat="1" ht="13.5" customHeight="1">
      <c r="A16" s="840"/>
      <c r="B16" s="1000"/>
      <c r="C16" s="1000"/>
      <c r="D16" s="1001"/>
      <c r="E16" s="1000"/>
      <c r="F16" s="918" t="s">
        <v>340</v>
      </c>
      <c r="G16" s="915"/>
      <c r="H16" s="1000"/>
      <c r="I16" s="802">
        <f>VLOOKUP(G10,vtk,3,0)</f>
        <v>0</v>
      </c>
      <c r="J16" s="802">
        <f>VLOOKUP(G10,vtk,4,0)</f>
        <v>0</v>
      </c>
      <c r="K16" s="990" t="str">
        <f>IF(F16="","","x")</f>
        <v>x</v>
      </c>
      <c r="L16" s="840"/>
      <c r="M16" s="840"/>
      <c r="N16" s="840"/>
      <c r="O16" s="840"/>
      <c r="P16" s="840"/>
      <c r="Q16" s="840"/>
      <c r="R16" s="840"/>
      <c r="S16" s="840"/>
      <c r="T16" s="840"/>
      <c r="U16" s="840"/>
      <c r="V16" s="840"/>
      <c r="W16" s="840"/>
      <c r="X16" s="840"/>
      <c r="Y16" s="840"/>
      <c r="Z16" s="840"/>
      <c r="AA16" s="840"/>
      <c r="AB16" s="840"/>
      <c r="AC16" s="840"/>
      <c r="AD16" s="840"/>
      <c r="AE16" s="840"/>
      <c r="AF16" s="840"/>
    </row>
    <row r="17" spans="1:32" s="847" customFormat="1" ht="13.5" customHeight="1">
      <c r="A17" s="840"/>
      <c r="B17" s="991"/>
      <c r="C17" s="991"/>
      <c r="D17" s="992"/>
      <c r="E17" s="991"/>
      <c r="F17" s="993" t="s">
        <v>341</v>
      </c>
      <c r="G17" s="994"/>
      <c r="H17" s="991"/>
      <c r="I17" s="852"/>
      <c r="J17" s="852"/>
      <c r="K17" s="990" t="str">
        <f t="shared" ref="K17:K18" si="0">IF(F17="","","x")</f>
        <v>x</v>
      </c>
      <c r="L17" s="840"/>
      <c r="M17" s="840"/>
      <c r="N17" s="840"/>
      <c r="O17" s="840"/>
      <c r="P17" s="840"/>
      <c r="Q17" s="840"/>
      <c r="R17" s="840"/>
      <c r="S17" s="840"/>
      <c r="T17" s="840"/>
      <c r="U17" s="840"/>
      <c r="V17" s="840"/>
      <c r="W17" s="840"/>
      <c r="X17" s="840"/>
      <c r="Y17" s="840"/>
      <c r="Z17" s="840"/>
      <c r="AA17" s="840"/>
      <c r="AB17" s="840"/>
      <c r="AC17" s="840"/>
      <c r="AD17" s="840"/>
      <c r="AE17" s="840"/>
      <c r="AF17" s="840"/>
    </row>
    <row r="18" spans="1:32" ht="13.5" customHeight="1">
      <c r="A18" s="420"/>
      <c r="B18" s="995" t="str">
        <f>IF(OR(LEFT(DULIEU!$V7,3)=$G$10,LEFT(DULIEU!$W7,3)=$G$10),DULIEU!$D7,"")</f>
        <v>02/01/2015</v>
      </c>
      <c r="C18" s="995" t="str">
        <f>IF(OR(LEFT(DULIEU!$V7,3)=$G$10,LEFT(DULIEU!$W7,3)=$G$10),DULIEU!$H7,"")</f>
        <v>PC001</v>
      </c>
      <c r="D18" s="853" t="str">
        <f>IF(OR(LEFT(DULIEU!$V7,3)=$G$10,LEFT(DULIEU!$W7,3)=$G$10),DULIEU!$J7,"")</f>
        <v>NVL001</v>
      </c>
      <c r="E18" s="995" t="str">
        <f>IF(OR(LEFT(DULIEU!$V7,3)=$G$10,LEFT(DULIEU!$W7,3)=$G$10),DULIEU!$E7,"")</f>
        <v>12/11/2014</v>
      </c>
      <c r="F18" s="996" t="str">
        <f>IF(OR(LEFT(DULIEU!$V7,3)=$G$10,LEFT(DULIEU!$W7,3)=$G$10),DULIEU!$O7,"")</f>
        <v>Góp vốn kinh doanh</v>
      </c>
      <c r="G18" s="995">
        <f>IF(OR(LEFT(NKC!$I14,3)=$G$10,LEFT(NKC!$J14,3)=$G$10),NKC!$H14,"")</f>
        <v>1</v>
      </c>
      <c r="H18" s="995" t="str">
        <f>IF(B18="","",IF(LEFT(DULIEU!$V7,3)=$G$10,DULIEU!$W7,IF(LEFT(DULIEU!$W7,3)=$G$10,DULIEU!$V7)))</f>
        <v>4111</v>
      </c>
      <c r="I18" s="997">
        <f>IF(F18="",0,IF(LEFT(DULIEU!$V7,3)=$G$10,DULIEU!$X7,0))</f>
        <v>2000000000</v>
      </c>
      <c r="J18" s="997">
        <f>IF(F18="",0,IF(LEFT(DULIEU!$W7,3)=$G$10,DULIEU!$X7,0))</f>
        <v>0</v>
      </c>
      <c r="K18" s="990" t="str">
        <f t="shared" si="0"/>
        <v>x</v>
      </c>
      <c r="L18" s="420"/>
      <c r="M18" s="420"/>
      <c r="N18" s="420"/>
      <c r="O18" s="420"/>
      <c r="P18" s="420"/>
      <c r="Q18" s="420"/>
      <c r="R18" s="420"/>
      <c r="S18" s="420"/>
      <c r="T18" s="420"/>
      <c r="U18" s="420"/>
      <c r="V18" s="420"/>
      <c r="W18" s="420"/>
      <c r="X18" s="420"/>
      <c r="Y18" s="420"/>
      <c r="Z18" s="420"/>
      <c r="AA18" s="420"/>
      <c r="AB18" s="420"/>
      <c r="AC18" s="420"/>
      <c r="AD18" s="420"/>
      <c r="AE18" s="420"/>
      <c r="AF18" s="420"/>
    </row>
    <row r="19" spans="1:32" ht="13.5" customHeight="1">
      <c r="A19" s="420"/>
      <c r="B19" s="995" t="str">
        <f>IF(OR(LEFT(DULIEU!$V8,3)=$G$10,LEFT(DULIEU!$W8,3)=$G$10),DULIEU!$D8,"")</f>
        <v>02/01/2015</v>
      </c>
      <c r="C19" s="995" t="str">
        <f>IF(OR(LEFT(DULIEU!$V8,3)=$G$10,LEFT(DULIEU!$W8,3)=$G$10),DULIEU!$H8,"")</f>
        <v>BH001</v>
      </c>
      <c r="D19" s="853" t="str">
        <f>IF(OR(LEFT(DULIEU!$V8,3)=$G$10,LEFT(DULIEU!$W8,3)=$G$10),DULIEU!$J8,"")</f>
        <v>XVL001</v>
      </c>
      <c r="E19" s="995" t="str">
        <f>IF(OR(LEFT(DULIEU!$V8,3)=$G$10,LEFT(DULIEU!$W8,3)=$G$10),DULIEU!$E8,"")</f>
        <v>02/01/2015</v>
      </c>
      <c r="F19" s="996" t="str">
        <f>IF(OR(LEFT(DULIEU!$V8,3)=$G$10,LEFT(DULIEU!$W8,3)=$G$10),DULIEU!$O8,"")</f>
        <v>Thưởng ngày tết dương lịch</v>
      </c>
      <c r="G19" s="995">
        <f>IF(OR(LEFT(NKC!$I15,3)=$G$10,LEFT(NKC!$J15,3)=$G$10),NKC!$H15,"")</f>
        <v>2</v>
      </c>
      <c r="H19" s="995" t="str">
        <f>IF(B19="","",IF(LEFT(DULIEU!$V8,3)=$G$10,DULIEU!$W8,IF(LEFT(DULIEU!$W8,3)=$G$10,DULIEU!$V8)))</f>
        <v>64228</v>
      </c>
      <c r="I19" s="997">
        <f>IF(F19="",0,IF(LEFT(DULIEU!$V8,3)=$G$10,DULIEU!$X8,0))</f>
        <v>0</v>
      </c>
      <c r="J19" s="997">
        <f>IF(F19="",0,IF(LEFT(DULIEU!$W8,3)=$G$10,DULIEU!$X8,0))</f>
        <v>4000000</v>
      </c>
      <c r="K19" s="990" t="str">
        <f t="shared" ref="K19:K82" si="1">IF(F19="","","x")</f>
        <v>x</v>
      </c>
      <c r="L19" s="420"/>
      <c r="M19" s="420"/>
      <c r="N19" s="420"/>
      <c r="O19" s="420"/>
      <c r="P19" s="420"/>
      <c r="Q19" s="420"/>
      <c r="R19" s="420"/>
      <c r="S19" s="420"/>
      <c r="T19" s="420"/>
      <c r="U19" s="420"/>
      <c r="V19" s="420"/>
      <c r="W19" s="420"/>
      <c r="X19" s="420"/>
      <c r="Y19" s="420"/>
      <c r="Z19" s="420"/>
      <c r="AA19" s="420"/>
      <c r="AB19" s="420"/>
      <c r="AC19" s="420"/>
      <c r="AD19" s="420"/>
      <c r="AE19" s="420"/>
      <c r="AF19" s="420"/>
    </row>
    <row r="20" spans="1:32" ht="13.5" hidden="1" customHeight="1">
      <c r="A20" s="420"/>
      <c r="B20" s="995" t="str">
        <f>IF(OR(LEFT(DULIEU!$V9,3)=$G$10,LEFT(DULIEU!$W9,3)=$G$10),DULIEU!$D9,"")</f>
        <v/>
      </c>
      <c r="C20" s="995" t="str">
        <f>IF(OR(LEFT(DULIEU!$V9,3)=$G$10,LEFT(DULIEU!$W9,3)=$G$10),DULIEU!$H9,"")</f>
        <v/>
      </c>
      <c r="D20" s="853" t="str">
        <f>IF(OR(LEFT(DULIEU!$V9,3)=$G$10,LEFT(DULIEU!$W9,3)=$G$10),DULIEU!$J9,"")</f>
        <v/>
      </c>
      <c r="E20" s="995" t="str">
        <f>IF(OR(LEFT(DULIEU!$V9,3)=$G$10,LEFT(DULIEU!$W9,3)=$G$10),DULIEU!$E9,"")</f>
        <v/>
      </c>
      <c r="F20" s="996" t="str">
        <f>IF(OR(LEFT(DULIEU!$V9,3)=$G$10,LEFT(DULIEU!$W9,3)=$G$10),DULIEU!$O9,"")</f>
        <v/>
      </c>
      <c r="G20" s="995" t="str">
        <f>IF(OR(LEFT(NKC!$I16,3)=$G$10,LEFT(NKC!$J16,3)=$G$10),NKC!$H16,"")</f>
        <v/>
      </c>
      <c r="H20" s="995" t="str">
        <f>IF(B20="","",IF(LEFT(DULIEU!$V9,3)=$G$10,DULIEU!$W9,IF(LEFT(DULIEU!$W9,3)=$G$10,DULIEU!$V9)))</f>
        <v/>
      </c>
      <c r="I20" s="997">
        <f>IF(F20="",0,IF(LEFT(DULIEU!$V9,3)=$G$10,DULIEU!$X9,0))</f>
        <v>0</v>
      </c>
      <c r="J20" s="997">
        <f>IF(F20="",0,IF(LEFT(DULIEU!$W9,3)=$G$10,DULIEU!$X9,0))</f>
        <v>0</v>
      </c>
      <c r="K20" s="990" t="str">
        <f t="shared" si="1"/>
        <v/>
      </c>
      <c r="L20" s="420"/>
      <c r="M20" s="420"/>
      <c r="N20" s="420"/>
      <c r="O20" s="420"/>
      <c r="P20" s="420"/>
      <c r="Q20" s="420"/>
      <c r="R20" s="420"/>
      <c r="S20" s="420"/>
      <c r="T20" s="420"/>
      <c r="U20" s="420"/>
      <c r="V20" s="420"/>
      <c r="W20" s="420"/>
      <c r="X20" s="420"/>
      <c r="Y20" s="420"/>
      <c r="Z20" s="420"/>
      <c r="AA20" s="420"/>
      <c r="AB20" s="420"/>
      <c r="AC20" s="420"/>
      <c r="AD20" s="420"/>
      <c r="AE20" s="420"/>
      <c r="AF20" s="420"/>
    </row>
    <row r="21" spans="1:32" ht="13.5" hidden="1" customHeight="1">
      <c r="A21" s="420"/>
      <c r="B21" s="995" t="str">
        <f>IF(OR(LEFT(DULIEU!$V10,3)=$G$10,LEFT(DULIEU!$W10,3)=$G$10),DULIEU!$D10,"")</f>
        <v/>
      </c>
      <c r="C21" s="995" t="str">
        <f>IF(OR(LEFT(DULIEU!$V10,3)=$G$10,LEFT(DULIEU!$W10,3)=$G$10),DULIEU!$H10,"")</f>
        <v/>
      </c>
      <c r="D21" s="853" t="str">
        <f>IF(OR(LEFT(DULIEU!$V10,3)=$G$10,LEFT(DULIEU!$W10,3)=$G$10),DULIEU!$J10,"")</f>
        <v/>
      </c>
      <c r="E21" s="995" t="str">
        <f>IF(OR(LEFT(DULIEU!$V10,3)=$G$10,LEFT(DULIEU!$W10,3)=$G$10),DULIEU!$E10,"")</f>
        <v/>
      </c>
      <c r="F21" s="996" t="str">
        <f>IF(OR(LEFT(DULIEU!$V10,3)=$G$10,LEFT(DULIEU!$W10,3)=$G$10),DULIEU!$O10,"")</f>
        <v/>
      </c>
      <c r="G21" s="995" t="str">
        <f>IF(OR(LEFT(NKC!$I17,3)=$G$10,LEFT(NKC!$J17,3)=$G$10),NKC!$H17,"")</f>
        <v/>
      </c>
      <c r="H21" s="995" t="str">
        <f>IF(B21="","",IF(LEFT(DULIEU!$V10,3)=$G$10,DULIEU!$W10,IF(LEFT(DULIEU!$W10,3)=$G$10,DULIEU!$V10)))</f>
        <v/>
      </c>
      <c r="I21" s="997">
        <f>IF(F21="",0,IF(LEFT(DULIEU!$V10,3)=$G$10,DULIEU!$X10,0))</f>
        <v>0</v>
      </c>
      <c r="J21" s="997">
        <f>IF(F21="",0,IF(LEFT(DULIEU!$W10,3)=$G$10,DULIEU!$X10,0))</f>
        <v>0</v>
      </c>
      <c r="K21" s="990" t="str">
        <f t="shared" si="1"/>
        <v/>
      </c>
      <c r="L21" s="420"/>
      <c r="M21" s="420"/>
      <c r="N21" s="420"/>
      <c r="O21" s="420"/>
      <c r="P21" s="420"/>
      <c r="Q21" s="420"/>
      <c r="R21" s="420"/>
      <c r="S21" s="420"/>
      <c r="T21" s="420"/>
      <c r="U21" s="420"/>
      <c r="V21" s="420"/>
      <c r="W21" s="420"/>
      <c r="X21" s="420"/>
      <c r="Y21" s="420"/>
      <c r="Z21" s="420"/>
      <c r="AA21" s="420"/>
      <c r="AB21" s="420"/>
      <c r="AC21" s="420"/>
      <c r="AD21" s="420"/>
      <c r="AE21" s="420"/>
      <c r="AF21" s="420"/>
    </row>
    <row r="22" spans="1:32" ht="13.5" customHeight="1">
      <c r="A22" s="420"/>
      <c r="B22" s="995" t="str">
        <f>IF(OR(LEFT(DULIEU!$V11,3)=$G$10,LEFT(DULIEU!$W11,3)=$G$10),DULIEU!$D11,"")</f>
        <v>13/01/2015</v>
      </c>
      <c r="C22" s="995" t="str">
        <f>IF(OR(LEFT(DULIEU!$V11,3)=$G$10,LEFT(DULIEU!$W11,3)=$G$10),DULIEU!$H11,"")</f>
        <v>PC003</v>
      </c>
      <c r="D22" s="853" t="str">
        <f>IF(OR(LEFT(DULIEU!$V11,3)=$G$10,LEFT(DULIEU!$W11,3)=$G$10),DULIEU!$J11,"")</f>
        <v>NVL002</v>
      </c>
      <c r="E22" s="995" t="str">
        <f>IF(OR(LEFT(DULIEU!$V11,3)=$G$10,LEFT(DULIEU!$W11,3)=$G$10),DULIEU!$E11,"")</f>
        <v>13/01/2015</v>
      </c>
      <c r="F22" s="996" t="str">
        <f>IF(OR(LEFT(DULIEU!$V11,3)=$G$10,LEFT(DULIEU!$W11,3)=$G$10),DULIEU!$O11,"")</f>
        <v>Nộp thuế môn bài năm 2014 và năm 2015</v>
      </c>
      <c r="G22" s="995">
        <f>IF(OR(LEFT(NKC!$I18,3)=$G$10,LEFT(NKC!$J18,3)=$G$10),NKC!$H18,"")</f>
        <v>5</v>
      </c>
      <c r="H22" s="995" t="str">
        <f>IF(B22="","",IF(LEFT(DULIEU!$V11,3)=$G$10,DULIEU!$W11,IF(LEFT(DULIEU!$W11,3)=$G$10,DULIEU!$V11)))</f>
        <v>33382</v>
      </c>
      <c r="I22" s="997">
        <f>IF(F22="",0,IF(LEFT(DULIEU!$V11,3)=$G$10,DULIEU!$X11,0))</f>
        <v>0</v>
      </c>
      <c r="J22" s="997">
        <f>IF(F22="",0,IF(LEFT(DULIEU!$W11,3)=$G$10,DULIEU!$X11,0))</f>
        <v>2250000</v>
      </c>
      <c r="K22" s="990" t="str">
        <f t="shared" si="1"/>
        <v>x</v>
      </c>
      <c r="L22" s="420"/>
      <c r="M22" s="420"/>
      <c r="N22" s="420"/>
      <c r="O22" s="420"/>
      <c r="P22" s="420"/>
      <c r="Q22" s="420"/>
      <c r="R22" s="420"/>
      <c r="S22" s="420"/>
      <c r="T22" s="420"/>
      <c r="U22" s="420"/>
      <c r="V22" s="420"/>
      <c r="W22" s="420"/>
      <c r="X22" s="420"/>
      <c r="Y22" s="420"/>
      <c r="Z22" s="420"/>
      <c r="AA22" s="420"/>
      <c r="AB22" s="420"/>
      <c r="AC22" s="420"/>
      <c r="AD22" s="420"/>
      <c r="AE22" s="420"/>
      <c r="AF22" s="420"/>
    </row>
    <row r="23" spans="1:32" ht="13.5" hidden="1" customHeight="1">
      <c r="A23" s="420"/>
      <c r="B23" s="995" t="str">
        <f>IF(OR(LEFT(DULIEU!$V12,3)=$G$10,LEFT(DULIEU!$W12,3)=$G$10),DULIEU!$D12,"")</f>
        <v/>
      </c>
      <c r="C23" s="995" t="str">
        <f>IF(OR(LEFT(DULIEU!$V12,3)=$G$10,LEFT(DULIEU!$W12,3)=$G$10),DULIEU!$H12,"")</f>
        <v/>
      </c>
      <c r="D23" s="853" t="str">
        <f>IF(OR(LEFT(DULIEU!$V12,3)=$G$10,LEFT(DULIEU!$W12,3)=$G$10),DULIEU!$J12,"")</f>
        <v/>
      </c>
      <c r="E23" s="995" t="str">
        <f>IF(OR(LEFT(DULIEU!$V12,3)=$G$10,LEFT(DULIEU!$W12,3)=$G$10),DULIEU!$E12,"")</f>
        <v/>
      </c>
      <c r="F23" s="996" t="str">
        <f>IF(OR(LEFT(DULIEU!$V12,3)=$G$10,LEFT(DULIEU!$W12,3)=$G$10),DULIEU!$O12,"")</f>
        <v/>
      </c>
      <c r="G23" s="995" t="str">
        <f>IF(OR(LEFT(NKC!$I19,3)=$G$10,LEFT(NKC!$J19,3)=$G$10),NKC!$H19,"")</f>
        <v/>
      </c>
      <c r="H23" s="995" t="str">
        <f>IF(B23="","",IF(LEFT(DULIEU!$V12,3)=$G$10,DULIEU!$W12,IF(LEFT(DULIEU!$W12,3)=$G$10,DULIEU!$V12)))</f>
        <v/>
      </c>
      <c r="I23" s="997">
        <f>IF(F23="",0,IF(LEFT(DULIEU!$V12,3)=$G$10,DULIEU!$X12,0))</f>
        <v>0</v>
      </c>
      <c r="J23" s="997">
        <f>IF(F23="",0,IF(LEFT(DULIEU!$W12,3)=$G$10,DULIEU!$X12,0))</f>
        <v>0</v>
      </c>
      <c r="K23" s="990" t="str">
        <f t="shared" si="1"/>
        <v/>
      </c>
      <c r="L23" s="420"/>
      <c r="M23" s="420"/>
      <c r="N23" s="420"/>
      <c r="O23" s="420"/>
      <c r="P23" s="420"/>
      <c r="Q23" s="420"/>
      <c r="R23" s="420"/>
      <c r="S23" s="420"/>
      <c r="T23" s="420"/>
      <c r="U23" s="420"/>
      <c r="V23" s="420"/>
      <c r="W23" s="420"/>
      <c r="X23" s="420"/>
      <c r="Y23" s="420"/>
      <c r="Z23" s="420"/>
      <c r="AA23" s="420"/>
      <c r="AB23" s="420"/>
      <c r="AC23" s="420"/>
      <c r="AD23" s="420"/>
      <c r="AE23" s="420"/>
      <c r="AF23" s="420"/>
    </row>
    <row r="24" spans="1:32" ht="13.5" customHeight="1">
      <c r="A24" s="420"/>
      <c r="B24" s="995" t="str">
        <f>IF(OR(LEFT(DULIEU!$V13,3)=$G$10,LEFT(DULIEU!$W13,3)=$G$10),DULIEU!$D13,"")</f>
        <v>31/01/2015</v>
      </c>
      <c r="C24" s="995" t="str">
        <f>IF(OR(LEFT(DULIEU!$V13,3)=$G$10,LEFT(DULIEU!$W13,3)=$G$10),DULIEU!$H13,"")</f>
        <v>PC004</v>
      </c>
      <c r="D24" s="853" t="str">
        <f>IF(OR(LEFT(DULIEU!$V13,3)=$G$10,LEFT(DULIEU!$W13,3)=$G$10),DULIEU!$J13,"")</f>
        <v>GBN002</v>
      </c>
      <c r="E24" s="995" t="str">
        <f>IF(OR(LEFT(DULIEU!$V13,3)=$G$10,LEFT(DULIEU!$W13,3)=$G$10),DULIEU!$E13,"")</f>
        <v>31/01/2015</v>
      </c>
      <c r="F24" s="996" t="str">
        <f>IF(OR(LEFT(DULIEU!$V13,3)=$G$10,LEFT(DULIEU!$W13,3)=$G$10),DULIEU!$O13,"")</f>
        <v>Thanh toán lương tháng 01/2015</v>
      </c>
      <c r="G24" s="995">
        <f>IF(OR(LEFT(NKC!$I20,3)=$G$10,LEFT(NKC!$J20,3)=$G$10),NKC!$H20,"")</f>
        <v>7</v>
      </c>
      <c r="H24" s="995" t="str">
        <f>IF(B24="","",IF(LEFT(DULIEU!$V13,3)=$G$10,DULIEU!$W13,IF(LEFT(DULIEU!$W13,3)=$G$10,DULIEU!$V13)))</f>
        <v>334</v>
      </c>
      <c r="I24" s="997">
        <f>IF(F24="",0,IF(LEFT(DULIEU!$V13,3)=$G$10,DULIEU!$X13,0))</f>
        <v>0</v>
      </c>
      <c r="J24" s="997">
        <f>IF(F24="",0,IF(LEFT(DULIEU!$W13,3)=$G$10,DULIEU!$X13,0))</f>
        <v>8404000</v>
      </c>
      <c r="K24" s="990" t="str">
        <f t="shared" si="1"/>
        <v>x</v>
      </c>
      <c r="L24" s="420"/>
      <c r="M24" s="420"/>
      <c r="N24" s="420"/>
      <c r="O24" s="420"/>
      <c r="P24" s="420"/>
      <c r="Q24" s="420"/>
      <c r="R24" s="420"/>
      <c r="S24" s="420"/>
      <c r="T24" s="420"/>
      <c r="U24" s="420"/>
      <c r="V24" s="420"/>
      <c r="W24" s="420"/>
      <c r="X24" s="420"/>
      <c r="Y24" s="420"/>
      <c r="Z24" s="420"/>
      <c r="AA24" s="420"/>
      <c r="AB24" s="420"/>
      <c r="AC24" s="420"/>
      <c r="AD24" s="420"/>
      <c r="AE24" s="420"/>
      <c r="AF24" s="420"/>
    </row>
    <row r="25" spans="1:32" ht="13.5" customHeight="1">
      <c r="A25" s="420"/>
      <c r="B25" s="995" t="str">
        <f>IF(OR(LEFT(DULIEU!$V14,3)=$G$10,LEFT(DULIEU!$W14,3)=$G$10),DULIEU!$D14,"")</f>
        <v>25/02/2015</v>
      </c>
      <c r="C25" s="995" t="str">
        <f>IF(OR(LEFT(DULIEU!$V14,3)=$G$10,LEFT(DULIEU!$W14,3)=$G$10),DULIEU!$H14,"")</f>
        <v>PC005</v>
      </c>
      <c r="D25" s="853" t="str">
        <f>IF(OR(LEFT(DULIEU!$V14,3)=$G$10,LEFT(DULIEU!$W14,3)=$G$10),DULIEU!$J14,"")</f>
        <v>GBN003</v>
      </c>
      <c r="E25" s="995" t="str">
        <f>IF(OR(LEFT(DULIEU!$V14,3)=$G$10,LEFT(DULIEU!$W14,3)=$G$10),DULIEU!$E14,"")</f>
        <v>25/02/2015</v>
      </c>
      <c r="F25" s="996" t="str">
        <f>IF(OR(LEFT(DULIEU!$V14,3)=$G$10,LEFT(DULIEU!$W14,3)=$G$10),DULIEU!$O14,"")</f>
        <v>Thưởng tết âm lịch</v>
      </c>
      <c r="G25" s="995">
        <f>IF(OR(LEFT(NKC!$I21,3)=$G$10,LEFT(NKC!$J21,3)=$G$10),NKC!$H21,"")</f>
        <v>8</v>
      </c>
      <c r="H25" s="995" t="str">
        <f>IF(B25="","",IF(LEFT(DULIEU!$V14,3)=$G$10,DULIEU!$W14,IF(LEFT(DULIEU!$W14,3)=$G$10,DULIEU!$V14)))</f>
        <v>64228</v>
      </c>
      <c r="I25" s="997">
        <f>IF(F25="",0,IF(LEFT(DULIEU!$V14,3)=$G$10,DULIEU!$X14,0))</f>
        <v>0</v>
      </c>
      <c r="J25" s="997">
        <f>IF(F25="",0,IF(LEFT(DULIEU!$W14,3)=$G$10,DULIEU!$X14,0))</f>
        <v>4000000</v>
      </c>
      <c r="K25" s="990" t="str">
        <f t="shared" si="1"/>
        <v>x</v>
      </c>
      <c r="L25" s="420"/>
      <c r="M25" s="420"/>
      <c r="N25" s="420"/>
      <c r="O25" s="420"/>
      <c r="P25" s="420"/>
      <c r="Q25" s="420"/>
      <c r="R25" s="420"/>
      <c r="S25" s="420"/>
      <c r="T25" s="420"/>
      <c r="U25" s="420"/>
      <c r="V25" s="420"/>
      <c r="W25" s="420"/>
      <c r="X25" s="420"/>
      <c r="Y25" s="420"/>
      <c r="Z25" s="420"/>
      <c r="AA25" s="420"/>
      <c r="AB25" s="420"/>
      <c r="AC25" s="420"/>
      <c r="AD25" s="420"/>
      <c r="AE25" s="420"/>
      <c r="AF25" s="420"/>
    </row>
    <row r="26" spans="1:32" ht="13.5" hidden="1" customHeight="1">
      <c r="A26" s="420"/>
      <c r="B26" s="995" t="str">
        <f>IF(OR(LEFT(DULIEU!$V15,3)=$G$10,LEFT(DULIEU!$W15,3)=$G$10),DULIEU!$D15,"")</f>
        <v/>
      </c>
      <c r="C26" s="995" t="str">
        <f>IF(OR(LEFT(DULIEU!$V15,3)=$G$10,LEFT(DULIEU!$W15,3)=$G$10),DULIEU!$H15,"")</f>
        <v/>
      </c>
      <c r="D26" s="853" t="str">
        <f>IF(OR(LEFT(DULIEU!$V15,3)=$G$10,LEFT(DULIEU!$W15,3)=$G$10),DULIEU!$J15,"")</f>
        <v/>
      </c>
      <c r="E26" s="995" t="str">
        <f>IF(OR(LEFT(DULIEU!$V15,3)=$G$10,LEFT(DULIEU!$W15,3)=$G$10),DULIEU!$E15,"")</f>
        <v/>
      </c>
      <c r="F26" s="996" t="str">
        <f>IF(OR(LEFT(DULIEU!$V15,3)=$G$10,LEFT(DULIEU!$W15,3)=$G$10),DULIEU!$O15,"")</f>
        <v/>
      </c>
      <c r="G26" s="995" t="str">
        <f>IF(OR(LEFT(NKC!$I22,3)=$G$10,LEFT(NKC!$J22,3)=$G$10),NKC!$H22,"")</f>
        <v/>
      </c>
      <c r="H26" s="995" t="str">
        <f>IF(B26="","",IF(LEFT(DULIEU!$V15,3)=$G$10,DULIEU!$W15,IF(LEFT(DULIEU!$W15,3)=$G$10,DULIEU!$V15)))</f>
        <v/>
      </c>
      <c r="I26" s="997">
        <f>IF(F26="",0,IF(LEFT(DULIEU!$V15,3)=$G$10,DULIEU!$X15,0))</f>
        <v>0</v>
      </c>
      <c r="J26" s="997">
        <f>IF(F26="",0,IF(LEFT(DULIEU!$W15,3)=$G$10,DULIEU!$X15,0))</f>
        <v>0</v>
      </c>
      <c r="K26" s="990" t="str">
        <f t="shared" si="1"/>
        <v/>
      </c>
      <c r="L26" s="420"/>
      <c r="M26" s="420"/>
      <c r="N26" s="420"/>
      <c r="O26" s="420"/>
      <c r="P26" s="420"/>
      <c r="Q26" s="420"/>
      <c r="R26" s="420"/>
      <c r="S26" s="420"/>
      <c r="T26" s="420"/>
      <c r="U26" s="420"/>
      <c r="V26" s="420"/>
      <c r="W26" s="420"/>
      <c r="X26" s="420"/>
      <c r="Y26" s="420"/>
      <c r="Z26" s="420"/>
      <c r="AA26" s="420"/>
      <c r="AB26" s="420"/>
      <c r="AC26" s="420"/>
      <c r="AD26" s="420"/>
      <c r="AE26" s="420"/>
      <c r="AF26" s="420"/>
    </row>
    <row r="27" spans="1:32" ht="13.5" customHeight="1">
      <c r="A27" s="420"/>
      <c r="B27" s="995" t="str">
        <f>IF(OR(LEFT(DULIEU!$V16,3)=$G$10,LEFT(DULIEU!$W16,3)=$G$10),DULIEU!$D16,"")</f>
        <v>28/02/2015</v>
      </c>
      <c r="C27" s="995" t="str">
        <f>IF(OR(LEFT(DULIEU!$V16,3)=$G$10,LEFT(DULIEU!$W16,3)=$G$10),DULIEU!$H16,"")</f>
        <v>PC006</v>
      </c>
      <c r="D27" s="853" t="str">
        <f>IF(OR(LEFT(DULIEU!$V16,3)=$G$10,LEFT(DULIEU!$W16,3)=$G$10),DULIEU!$J16,"")</f>
        <v/>
      </c>
      <c r="E27" s="995" t="str">
        <f>IF(OR(LEFT(DULIEU!$V16,3)=$G$10,LEFT(DULIEU!$W16,3)=$G$10),DULIEU!$E16,"")</f>
        <v>28/02/2015</v>
      </c>
      <c r="F27" s="996" t="str">
        <f>IF(OR(LEFT(DULIEU!$V16,3)=$G$10,LEFT(DULIEU!$W16,3)=$G$10),DULIEU!$O16,"")</f>
        <v>Thanh toán lương tháng 02/2015</v>
      </c>
      <c r="G27" s="995">
        <f>IF(OR(LEFT(NKC!$I23,3)=$G$10,LEFT(NKC!$J23,3)=$G$10),NKC!$H23,"")</f>
        <v>10</v>
      </c>
      <c r="H27" s="995" t="str">
        <f>IF(B27="","",IF(LEFT(DULIEU!$V16,3)=$G$10,DULIEU!$W16,IF(LEFT(DULIEU!$W16,3)=$G$10,DULIEU!$V16)))</f>
        <v>334</v>
      </c>
      <c r="I27" s="997">
        <f>IF(F27="",0,IF(LEFT(DULIEU!$V16,3)=$G$10,DULIEU!$X16,0))</f>
        <v>0</v>
      </c>
      <c r="J27" s="997">
        <f>IF(F27="",0,IF(LEFT(DULIEU!$W16,3)=$G$10,DULIEU!$X16,0))</f>
        <v>7677000</v>
      </c>
      <c r="K27" s="990" t="str">
        <f t="shared" si="1"/>
        <v>x</v>
      </c>
      <c r="L27" s="420"/>
      <c r="M27" s="420"/>
      <c r="N27" s="420"/>
      <c r="O27" s="420"/>
      <c r="P27" s="420"/>
      <c r="Q27" s="420"/>
      <c r="R27" s="420"/>
      <c r="S27" s="420"/>
      <c r="T27" s="420"/>
      <c r="U27" s="420"/>
      <c r="V27" s="420"/>
      <c r="W27" s="420"/>
      <c r="X27" s="420"/>
      <c r="Y27" s="420"/>
      <c r="Z27" s="420"/>
      <c r="AA27" s="420"/>
      <c r="AB27" s="420"/>
      <c r="AC27" s="420"/>
      <c r="AD27" s="420"/>
      <c r="AE27" s="420"/>
      <c r="AF27" s="420"/>
    </row>
    <row r="28" spans="1:32" ht="13.5" hidden="1" customHeight="1">
      <c r="A28" s="420"/>
      <c r="B28" s="995" t="str">
        <f>IF(OR(LEFT(DULIEU!$V17,3)=$G$10,LEFT(DULIEU!$W17,3)=$G$10),DULIEU!$D17,"")</f>
        <v/>
      </c>
      <c r="C28" s="995" t="str">
        <f>IF(OR(LEFT(DULIEU!$V17,3)=$G$10,LEFT(DULIEU!$W17,3)=$G$10),DULIEU!$H17,"")</f>
        <v/>
      </c>
      <c r="D28" s="853" t="str">
        <f>IF(OR(LEFT(DULIEU!$V17,3)=$G$10,LEFT(DULIEU!$W17,3)=$G$10),DULIEU!$J17,"")</f>
        <v/>
      </c>
      <c r="E28" s="995" t="str">
        <f>IF(OR(LEFT(DULIEU!$V17,3)=$G$10,LEFT(DULIEU!$W17,3)=$G$10),DULIEU!$E17,"")</f>
        <v/>
      </c>
      <c r="F28" s="996" t="str">
        <f>IF(OR(LEFT(DULIEU!$V17,3)=$G$10,LEFT(DULIEU!$W17,3)=$G$10),DULIEU!$O17,"")</f>
        <v/>
      </c>
      <c r="G28" s="995" t="str">
        <f>IF(OR(LEFT(NKC!$I24,3)=$G$10,LEFT(NKC!$J24,3)=$G$10),NKC!$H24,"")</f>
        <v/>
      </c>
      <c r="H28" s="995" t="str">
        <f>IF(B28="","",IF(LEFT(DULIEU!$V17,3)=$G$10,DULIEU!$W17,IF(LEFT(DULIEU!$W17,3)=$G$10,DULIEU!$V17)))</f>
        <v/>
      </c>
      <c r="I28" s="997">
        <f>IF(F28="",0,IF(LEFT(DULIEU!$V17,3)=$G$10,DULIEU!$X17,0))</f>
        <v>0</v>
      </c>
      <c r="J28" s="997">
        <f>IF(F28="",0,IF(LEFT(DULIEU!$W17,3)=$G$10,DULIEU!$X17,0))</f>
        <v>0</v>
      </c>
      <c r="K28" s="990" t="str">
        <f t="shared" si="1"/>
        <v/>
      </c>
      <c r="L28" s="420"/>
      <c r="M28" s="420"/>
      <c r="N28" s="420"/>
      <c r="O28" s="420"/>
      <c r="P28" s="420"/>
      <c r="Q28" s="420"/>
      <c r="R28" s="420"/>
      <c r="S28" s="420"/>
      <c r="T28" s="420"/>
      <c r="U28" s="420"/>
      <c r="V28" s="420"/>
      <c r="W28" s="420"/>
      <c r="X28" s="420"/>
      <c r="Y28" s="420"/>
      <c r="Z28" s="420"/>
      <c r="AA28" s="420"/>
      <c r="AB28" s="420"/>
      <c r="AC28" s="420"/>
      <c r="AD28" s="420"/>
      <c r="AE28" s="420"/>
      <c r="AF28" s="420"/>
    </row>
    <row r="29" spans="1:32" ht="13.5" customHeight="1">
      <c r="A29" s="420"/>
      <c r="B29" s="995" t="str">
        <f>IF(OR(LEFT(DULIEU!$V18,3)=$G$10,LEFT(DULIEU!$W18,3)=$G$10),DULIEU!$D18,"")</f>
        <v>31/03/2015</v>
      </c>
      <c r="C29" s="995" t="str">
        <f>IF(OR(LEFT(DULIEU!$V18,3)=$G$10,LEFT(DULIEU!$W18,3)=$G$10),DULIEU!$H18,"")</f>
        <v>PC007</v>
      </c>
      <c r="D29" s="853" t="str">
        <f>IF(OR(LEFT(DULIEU!$V18,3)=$G$10,LEFT(DULIEU!$W18,3)=$G$10),DULIEU!$J18,"")</f>
        <v/>
      </c>
      <c r="E29" s="995" t="str">
        <f>IF(OR(LEFT(DULIEU!$V18,3)=$G$10,LEFT(DULIEU!$W18,3)=$G$10),DULIEU!$E18,"")</f>
        <v>31/03/2015</v>
      </c>
      <c r="F29" s="996" t="str">
        <f>IF(OR(LEFT(DULIEU!$V18,3)=$G$10,LEFT(DULIEU!$W18,3)=$G$10),DULIEU!$O18,"")</f>
        <v>Thanh toán lương tháng 03/2015</v>
      </c>
      <c r="G29" s="995">
        <f>IF(OR(LEFT(NKC!$I25,3)=$G$10,LEFT(NKC!$J25,3)=$G$10),NKC!$H25,"")</f>
        <v>12</v>
      </c>
      <c r="H29" s="995" t="str">
        <f>IF(B29="","",IF(LEFT(DULIEU!$V18,3)=$G$10,DULIEU!$W18,IF(LEFT(DULIEU!$W18,3)=$G$10,DULIEU!$V18)))</f>
        <v>334</v>
      </c>
      <c r="I29" s="997">
        <f>IF(F29="",0,IF(LEFT(DULIEU!$V18,3)=$G$10,DULIEU!$X18,0))</f>
        <v>0</v>
      </c>
      <c r="J29" s="997">
        <f>IF(F29="",0,IF(LEFT(DULIEU!$W18,3)=$G$10,DULIEU!$X18,0))</f>
        <v>8172000</v>
      </c>
      <c r="K29" s="990" t="str">
        <f t="shared" si="1"/>
        <v>x</v>
      </c>
      <c r="L29" s="420"/>
      <c r="M29" s="420"/>
      <c r="N29" s="420"/>
      <c r="O29" s="420"/>
      <c r="P29" s="420"/>
      <c r="Q29" s="420"/>
      <c r="R29" s="420"/>
      <c r="S29" s="420"/>
      <c r="T29" s="420"/>
      <c r="U29" s="420"/>
      <c r="V29" s="420"/>
      <c r="W29" s="420"/>
      <c r="X29" s="420"/>
      <c r="Y29" s="420"/>
      <c r="Z29" s="420"/>
      <c r="AA29" s="420"/>
      <c r="AB29" s="420"/>
      <c r="AC29" s="420"/>
      <c r="AD29" s="420"/>
      <c r="AE29" s="420"/>
      <c r="AF29" s="420"/>
    </row>
    <row r="30" spans="1:32" ht="13.5" hidden="1" customHeight="1">
      <c r="A30" s="420"/>
      <c r="B30" s="995" t="str">
        <f>IF(OR(LEFT(DULIEU!$V19,3)=$G$10,LEFT(DULIEU!$W19,3)=$G$10),DULIEU!$D19,"")</f>
        <v/>
      </c>
      <c r="C30" s="995" t="str">
        <f>IF(OR(LEFT(DULIEU!$V19,3)=$G$10,LEFT(DULIEU!$W19,3)=$G$10),DULIEU!$H19,"")</f>
        <v/>
      </c>
      <c r="D30" s="853" t="str">
        <f>IF(OR(LEFT(DULIEU!$V19,3)=$G$10,LEFT(DULIEU!$W19,3)=$G$10),DULIEU!$J19,"")</f>
        <v/>
      </c>
      <c r="E30" s="995" t="str">
        <f>IF(OR(LEFT(DULIEU!$V19,3)=$G$10,LEFT(DULIEU!$W19,3)=$G$10),DULIEU!$E19,"")</f>
        <v/>
      </c>
      <c r="F30" s="996" t="str">
        <f>IF(OR(LEFT(DULIEU!$V19,3)=$G$10,LEFT(DULIEU!$W19,3)=$G$10),DULIEU!$O19,"")</f>
        <v/>
      </c>
      <c r="G30" s="995" t="str">
        <f>IF(OR(LEFT(NKC!$I26,3)=$G$10,LEFT(NKC!$J26,3)=$G$10),NKC!$H26,"")</f>
        <v/>
      </c>
      <c r="H30" s="995" t="str">
        <f>IF(B30="","",IF(LEFT(DULIEU!$V19,3)=$G$10,DULIEU!$W19,IF(LEFT(DULIEU!$W19,3)=$G$10,DULIEU!$V19)))</f>
        <v/>
      </c>
      <c r="I30" s="997">
        <f>IF(F30="",0,IF(LEFT(DULIEU!$V19,3)=$G$10,DULIEU!$X19,0))</f>
        <v>0</v>
      </c>
      <c r="J30" s="997">
        <f>IF(F30="",0,IF(LEFT(DULIEU!$W19,3)=$G$10,DULIEU!$X19,0))</f>
        <v>0</v>
      </c>
      <c r="K30" s="990" t="str">
        <f t="shared" si="1"/>
        <v/>
      </c>
      <c r="L30" s="420"/>
      <c r="M30" s="420"/>
      <c r="N30" s="420"/>
      <c r="O30" s="420"/>
      <c r="P30" s="420"/>
      <c r="Q30" s="420"/>
      <c r="R30" s="420"/>
      <c r="S30" s="420"/>
      <c r="T30" s="420"/>
      <c r="U30" s="420"/>
      <c r="V30" s="420"/>
      <c r="W30" s="420"/>
      <c r="X30" s="420"/>
      <c r="Y30" s="420"/>
      <c r="Z30" s="420"/>
      <c r="AA30" s="420"/>
      <c r="AB30" s="420"/>
      <c r="AC30" s="420"/>
      <c r="AD30" s="420"/>
      <c r="AE30" s="420"/>
      <c r="AF30" s="420"/>
    </row>
    <row r="31" spans="1:32" ht="13.5" hidden="1" customHeight="1">
      <c r="A31" s="420"/>
      <c r="B31" s="995" t="str">
        <f>IF(OR(LEFT(DULIEU!$V20,3)=$G$10,LEFT(DULIEU!$W20,3)=$G$10),DULIEU!$D20,"")</f>
        <v/>
      </c>
      <c r="C31" s="995" t="str">
        <f>IF(OR(LEFT(DULIEU!$V20,3)=$G$10,LEFT(DULIEU!$W20,3)=$G$10),DULIEU!$H20,"")</f>
        <v/>
      </c>
      <c r="D31" s="853" t="str">
        <f>IF(OR(LEFT(DULIEU!$V20,3)=$G$10,LEFT(DULIEU!$W20,3)=$G$10),DULIEU!$J20,"")</f>
        <v/>
      </c>
      <c r="E31" s="995" t="str">
        <f>IF(OR(LEFT(DULIEU!$V20,3)=$G$10,LEFT(DULIEU!$W20,3)=$G$10),DULIEU!$E20,"")</f>
        <v/>
      </c>
      <c r="F31" s="996" t="str">
        <f>IF(OR(LEFT(DULIEU!$V20,3)=$G$10,LEFT(DULIEU!$W20,3)=$G$10),DULIEU!$O20,"")</f>
        <v/>
      </c>
      <c r="G31" s="995" t="str">
        <f>IF(OR(LEFT(NKC!$I27,3)=$G$10,LEFT(NKC!$J27,3)=$G$10),NKC!$H27,"")</f>
        <v/>
      </c>
      <c r="H31" s="995" t="str">
        <f>IF(B31="","",IF(LEFT(DULIEU!$V20,3)=$G$10,DULIEU!$W20,IF(LEFT(DULIEU!$W20,3)=$G$10,DULIEU!$V20)))</f>
        <v/>
      </c>
      <c r="I31" s="997">
        <f>IF(F31="",0,IF(LEFT(DULIEU!$V20,3)=$G$10,DULIEU!$X20,0))</f>
        <v>0</v>
      </c>
      <c r="J31" s="997">
        <f>IF(F31="",0,IF(LEFT(DULIEU!$W20,3)=$G$10,DULIEU!$X20,0))</f>
        <v>0</v>
      </c>
      <c r="K31" s="990" t="str">
        <f t="shared" si="1"/>
        <v/>
      </c>
      <c r="L31" s="420"/>
      <c r="M31" s="420"/>
      <c r="N31" s="420"/>
      <c r="O31" s="420"/>
      <c r="P31" s="420"/>
      <c r="Q31" s="420"/>
      <c r="R31" s="420"/>
      <c r="S31" s="420"/>
      <c r="T31" s="420"/>
      <c r="U31" s="420"/>
      <c r="V31" s="420"/>
      <c r="W31" s="420"/>
      <c r="X31" s="420"/>
      <c r="Y31" s="420"/>
      <c r="Z31" s="420"/>
      <c r="AA31" s="420"/>
      <c r="AB31" s="420"/>
      <c r="AC31" s="420"/>
      <c r="AD31" s="420"/>
      <c r="AE31" s="420"/>
      <c r="AF31" s="420"/>
    </row>
    <row r="32" spans="1:32" ht="13.5" hidden="1" customHeight="1">
      <c r="A32" s="420"/>
      <c r="B32" s="995" t="str">
        <f>IF(OR(LEFT(DULIEU!$V21,3)=$G$10,LEFT(DULIEU!$W21,3)=$G$10),DULIEU!$D21,"")</f>
        <v/>
      </c>
      <c r="C32" s="995" t="str">
        <f>IF(OR(LEFT(DULIEU!$V21,3)=$G$10,LEFT(DULIEU!$W21,3)=$G$10),DULIEU!$H21,"")</f>
        <v/>
      </c>
      <c r="D32" s="853" t="str">
        <f>IF(OR(LEFT(DULIEU!$V21,3)=$G$10,LEFT(DULIEU!$W21,3)=$G$10),DULIEU!$J21,"")</f>
        <v/>
      </c>
      <c r="E32" s="995" t="str">
        <f>IF(OR(LEFT(DULIEU!$V21,3)=$G$10,LEFT(DULIEU!$W21,3)=$G$10),DULIEU!$E21,"")</f>
        <v/>
      </c>
      <c r="F32" s="996" t="str">
        <f>IF(OR(LEFT(DULIEU!$V21,3)=$G$10,LEFT(DULIEU!$W21,3)=$G$10),DULIEU!$O21,"")</f>
        <v/>
      </c>
      <c r="G32" s="995" t="str">
        <f>IF(OR(LEFT(NKC!$I28,3)=$G$10,LEFT(NKC!$J28,3)=$G$10),NKC!$H28,"")</f>
        <v/>
      </c>
      <c r="H32" s="995" t="str">
        <f>IF(B32="","",IF(LEFT(DULIEU!$V21,3)=$G$10,DULIEU!$W21,IF(LEFT(DULIEU!$W21,3)=$G$10,DULIEU!$V21)))</f>
        <v/>
      </c>
      <c r="I32" s="997">
        <f>IF(F32="",0,IF(LEFT(DULIEU!$V21,3)=$G$10,DULIEU!$X21,0))</f>
        <v>0</v>
      </c>
      <c r="J32" s="997">
        <f>IF(F32="",0,IF(LEFT(DULIEU!$W21,3)=$G$10,DULIEU!$X21,0))</f>
        <v>0</v>
      </c>
      <c r="K32" s="990" t="str">
        <f t="shared" si="1"/>
        <v/>
      </c>
      <c r="L32" s="420"/>
      <c r="M32" s="420"/>
      <c r="N32" s="420"/>
      <c r="O32" s="420"/>
      <c r="P32" s="420"/>
      <c r="Q32" s="420"/>
      <c r="R32" s="420"/>
      <c r="S32" s="420"/>
      <c r="T32" s="420"/>
      <c r="U32" s="420"/>
      <c r="V32" s="420"/>
      <c r="W32" s="420"/>
      <c r="X32" s="420"/>
      <c r="Y32" s="420"/>
      <c r="Z32" s="420"/>
      <c r="AA32" s="420"/>
      <c r="AB32" s="420"/>
      <c r="AC32" s="420"/>
      <c r="AD32" s="420"/>
      <c r="AE32" s="420"/>
      <c r="AF32" s="420"/>
    </row>
    <row r="33" spans="1:32" ht="13.5" hidden="1" customHeight="1">
      <c r="A33" s="420"/>
      <c r="B33" s="995" t="str">
        <f>IF(OR(LEFT(DULIEU!$V22,3)=$G$10,LEFT(DULIEU!$W22,3)=$G$10),DULIEU!$D22,"")</f>
        <v/>
      </c>
      <c r="C33" s="995" t="str">
        <f>IF(OR(LEFT(DULIEU!$V22,3)=$G$10,LEFT(DULIEU!$W22,3)=$G$10),DULIEU!$H22,"")</f>
        <v/>
      </c>
      <c r="D33" s="853" t="str">
        <f>IF(OR(LEFT(DULIEU!$V22,3)=$G$10,LEFT(DULIEU!$W22,3)=$G$10),DULIEU!$J22,"")</f>
        <v/>
      </c>
      <c r="E33" s="995" t="str">
        <f>IF(OR(LEFT(DULIEU!$V22,3)=$G$10,LEFT(DULIEU!$W22,3)=$G$10),DULIEU!$E22,"")</f>
        <v/>
      </c>
      <c r="F33" s="996" t="str">
        <f>IF(OR(LEFT(DULIEU!$V22,3)=$G$10,LEFT(DULIEU!$W22,3)=$G$10),DULIEU!$O22,"")</f>
        <v/>
      </c>
      <c r="G33" s="995" t="str">
        <f>IF(OR(LEFT(NKC!$I29,3)=$G$10,LEFT(NKC!$J29,3)=$G$10),NKC!$H29,"")</f>
        <v/>
      </c>
      <c r="H33" s="995" t="str">
        <f>IF(B33="","",IF(LEFT(DULIEU!$V22,3)=$G$10,DULIEU!$W22,IF(LEFT(DULIEU!$W22,3)=$G$10,DULIEU!$V22)))</f>
        <v/>
      </c>
      <c r="I33" s="997">
        <f>IF(F33="",0,IF(LEFT(DULIEU!$V22,3)=$G$10,DULIEU!$X22,0))</f>
        <v>0</v>
      </c>
      <c r="J33" s="997">
        <f>IF(F33="",0,IF(LEFT(DULIEU!$W22,3)=$G$10,DULIEU!$X22,0))</f>
        <v>0</v>
      </c>
      <c r="K33" s="990" t="str">
        <f t="shared" si="1"/>
        <v/>
      </c>
      <c r="L33" s="420"/>
      <c r="M33" s="420"/>
      <c r="N33" s="420"/>
      <c r="O33" s="420"/>
      <c r="P33" s="420"/>
      <c r="Q33" s="420"/>
      <c r="R33" s="420"/>
      <c r="S33" s="420"/>
      <c r="T33" s="420"/>
      <c r="U33" s="420"/>
      <c r="V33" s="420"/>
      <c r="W33" s="420"/>
      <c r="X33" s="420"/>
      <c r="Y33" s="420"/>
      <c r="Z33" s="420"/>
      <c r="AA33" s="420"/>
      <c r="AB33" s="420"/>
      <c r="AC33" s="420"/>
      <c r="AD33" s="420"/>
      <c r="AE33" s="420"/>
      <c r="AF33" s="420"/>
    </row>
    <row r="34" spans="1:32" ht="13.5" customHeight="1">
      <c r="A34" s="420"/>
      <c r="B34" s="995" t="str">
        <f>IF(OR(LEFT(DULIEU!$V23,3)=$G$10,LEFT(DULIEU!$W23,3)=$G$10),DULIEU!$D23,"")</f>
        <v>13/04/2015</v>
      </c>
      <c r="C34" s="995" t="str">
        <f>IF(OR(LEFT(DULIEU!$V23,3)=$G$10,LEFT(DULIEU!$W23,3)=$G$10),DULIEU!$H23,"")</f>
        <v>PC008</v>
      </c>
      <c r="D34" s="853" t="str">
        <f>IF(OR(LEFT(DULIEU!$V23,3)=$G$10,LEFT(DULIEU!$W23,3)=$G$10),DULIEU!$J23,"")</f>
        <v/>
      </c>
      <c r="E34" s="995" t="str">
        <f>IF(OR(LEFT(DULIEU!$V23,3)=$G$10,LEFT(DULIEU!$W23,3)=$G$10),DULIEU!$E23,"")</f>
        <v>13/04/2015</v>
      </c>
      <c r="F34" s="996" t="str">
        <f>IF(OR(LEFT(DULIEU!$V23,3)=$G$10,LEFT(DULIEU!$W23,3)=$G$10),DULIEU!$O23,"")</f>
        <v>Nộp tiền vào tài khoản ngân hàng</v>
      </c>
      <c r="G34" s="995">
        <f>IF(OR(LEFT(NKC!$I30,3)=$G$10,LEFT(NKC!$J30,3)=$G$10),NKC!$H30,"")</f>
        <v>17</v>
      </c>
      <c r="H34" s="995" t="str">
        <f>IF(B34="","",IF(LEFT(DULIEU!$V23,3)=$G$10,DULIEU!$W23,IF(LEFT(DULIEU!$W23,3)=$G$10,DULIEU!$V23)))</f>
        <v>11211</v>
      </c>
      <c r="I34" s="997">
        <f>IF(F34="",0,IF(LEFT(DULIEU!$V23,3)=$G$10,DULIEU!$X23,0))</f>
        <v>0</v>
      </c>
      <c r="J34" s="997">
        <f>IF(F34="",0,IF(LEFT(DULIEU!$W23,3)=$G$10,DULIEU!$X23,0))</f>
        <v>1000000</v>
      </c>
      <c r="K34" s="990" t="str">
        <f t="shared" si="1"/>
        <v>x</v>
      </c>
      <c r="L34" s="420"/>
      <c r="M34" s="420"/>
      <c r="N34" s="420"/>
      <c r="O34" s="420"/>
      <c r="P34" s="420"/>
      <c r="Q34" s="420"/>
      <c r="R34" s="420"/>
      <c r="S34" s="420"/>
      <c r="T34" s="420"/>
      <c r="U34" s="420"/>
      <c r="V34" s="420"/>
      <c r="W34" s="420"/>
      <c r="X34" s="420"/>
      <c r="Y34" s="420"/>
      <c r="Z34" s="420"/>
      <c r="AA34" s="420"/>
      <c r="AB34" s="420"/>
      <c r="AC34" s="420"/>
      <c r="AD34" s="420"/>
      <c r="AE34" s="420"/>
      <c r="AF34" s="420"/>
    </row>
    <row r="35" spans="1:32" ht="13.5" hidden="1" customHeight="1">
      <c r="A35" s="420"/>
      <c r="B35" s="995" t="str">
        <f>IF(OR(LEFT(DULIEU!$V24,3)=$G$10,LEFT(DULIEU!$W24,3)=$G$10),DULIEU!$D24,"")</f>
        <v/>
      </c>
      <c r="C35" s="995" t="str">
        <f>IF(OR(LEFT(DULIEU!$V24,3)=$G$10,LEFT(DULIEU!$W24,3)=$G$10),DULIEU!$H24,"")</f>
        <v/>
      </c>
      <c r="D35" s="853" t="str">
        <f>IF(OR(LEFT(DULIEU!$V24,3)=$G$10,LEFT(DULIEU!$W24,3)=$G$10),DULIEU!$J24,"")</f>
        <v/>
      </c>
      <c r="E35" s="995" t="str">
        <f>IF(OR(LEFT(DULIEU!$V24,3)=$G$10,LEFT(DULIEU!$W24,3)=$G$10),DULIEU!$E24,"")</f>
        <v/>
      </c>
      <c r="F35" s="996" t="str">
        <f>IF(OR(LEFT(DULIEU!$V24,3)=$G$10,LEFT(DULIEU!$W24,3)=$G$10),DULIEU!$O24,"")</f>
        <v/>
      </c>
      <c r="G35" s="995" t="str">
        <f>IF(OR(LEFT(NKC!$I31,3)=$G$10,LEFT(NKC!$J31,3)=$G$10),NKC!$H31,"")</f>
        <v/>
      </c>
      <c r="H35" s="995" t="str">
        <f>IF(B35="","",IF(LEFT(DULIEU!$V24,3)=$G$10,DULIEU!$W24,IF(LEFT(DULIEU!$W24,3)=$G$10,DULIEU!$V24)))</f>
        <v/>
      </c>
      <c r="I35" s="997">
        <f>IF(F35="",0,IF(LEFT(DULIEU!$V24,3)=$G$10,DULIEU!$X24,0))</f>
        <v>0</v>
      </c>
      <c r="J35" s="997">
        <f>IF(F35="",0,IF(LEFT(DULIEU!$W24,3)=$G$10,DULIEU!$X24,0))</f>
        <v>0</v>
      </c>
      <c r="K35" s="990" t="str">
        <f t="shared" si="1"/>
        <v/>
      </c>
      <c r="L35" s="420"/>
      <c r="M35" s="420"/>
      <c r="N35" s="420"/>
      <c r="O35" s="420"/>
      <c r="P35" s="420"/>
      <c r="Q35" s="420"/>
      <c r="R35" s="420"/>
      <c r="S35" s="420"/>
      <c r="T35" s="420"/>
      <c r="U35" s="420"/>
      <c r="V35" s="420"/>
      <c r="W35" s="420"/>
      <c r="X35" s="420"/>
      <c r="Y35" s="420"/>
      <c r="Z35" s="420"/>
      <c r="AA35" s="420"/>
      <c r="AB35" s="420"/>
      <c r="AC35" s="420"/>
      <c r="AD35" s="420"/>
      <c r="AE35" s="420"/>
      <c r="AF35" s="420"/>
    </row>
    <row r="36" spans="1:32" ht="13.5" customHeight="1">
      <c r="A36" s="420"/>
      <c r="B36" s="995" t="str">
        <f>IF(OR(LEFT(DULIEU!$V25,3)=$G$10,LEFT(DULIEU!$W25,3)=$G$10),DULIEU!$D25,"")</f>
        <v>29/04/2015</v>
      </c>
      <c r="C36" s="995" t="str">
        <f>IF(OR(LEFT(DULIEU!$V25,3)=$G$10,LEFT(DULIEU!$W25,3)=$G$10),DULIEU!$H25,"")</f>
        <v>PC009</v>
      </c>
      <c r="D36" s="853" t="str">
        <f>IF(OR(LEFT(DULIEU!$V25,3)=$G$10,LEFT(DULIEU!$W25,3)=$G$10),DULIEU!$J25,"")</f>
        <v/>
      </c>
      <c r="E36" s="995" t="str">
        <f>IF(OR(LEFT(DULIEU!$V25,3)=$G$10,LEFT(DULIEU!$W25,3)=$G$10),DULIEU!$E25,"")</f>
        <v>29/04/2015</v>
      </c>
      <c r="F36" s="996" t="str">
        <f>IF(OR(LEFT(DULIEU!$V25,3)=$G$10,LEFT(DULIEU!$W25,3)=$G$10),DULIEU!$O25,"")</f>
        <v>Thưởng ngày lễ 30/4, 01/5</v>
      </c>
      <c r="G36" s="995">
        <f>IF(OR(LEFT(NKC!$I32,3)=$G$10,LEFT(NKC!$J32,3)=$G$10),NKC!$H32,"")</f>
        <v>19</v>
      </c>
      <c r="H36" s="995" t="str">
        <f>IF(B36="","",IF(LEFT(DULIEU!$V25,3)=$G$10,DULIEU!$W25,IF(LEFT(DULIEU!$W25,3)=$G$10,DULIEU!$V25)))</f>
        <v>64228</v>
      </c>
      <c r="I36" s="997">
        <f>IF(F36="",0,IF(LEFT(DULIEU!$V25,3)=$G$10,DULIEU!$X25,0))</f>
        <v>0</v>
      </c>
      <c r="J36" s="997">
        <f>IF(F36="",0,IF(LEFT(DULIEU!$W25,3)=$G$10,DULIEU!$X25,0))</f>
        <v>4000000</v>
      </c>
      <c r="K36" s="990" t="str">
        <f t="shared" si="1"/>
        <v>x</v>
      </c>
      <c r="L36" s="420"/>
      <c r="M36" s="420"/>
      <c r="N36" s="420"/>
      <c r="O36" s="420"/>
      <c r="P36" s="420"/>
      <c r="Q36" s="420"/>
      <c r="R36" s="420"/>
      <c r="S36" s="420"/>
      <c r="T36" s="420"/>
      <c r="U36" s="420"/>
      <c r="V36" s="420"/>
      <c r="W36" s="420"/>
      <c r="X36" s="420"/>
      <c r="Y36" s="420"/>
      <c r="Z36" s="420"/>
      <c r="AA36" s="420"/>
      <c r="AB36" s="420"/>
      <c r="AC36" s="420"/>
      <c r="AD36" s="420"/>
      <c r="AE36" s="420"/>
      <c r="AF36" s="420"/>
    </row>
    <row r="37" spans="1:32" ht="13.5" hidden="1" customHeight="1">
      <c r="A37" s="420"/>
      <c r="B37" s="995" t="str">
        <f>IF(OR(LEFT(DULIEU!$V26,3)=$G$10,LEFT(DULIEU!$W26,3)=$G$10),DULIEU!$D26,"")</f>
        <v/>
      </c>
      <c r="C37" s="995" t="str">
        <f>IF(OR(LEFT(DULIEU!$V26,3)=$G$10,LEFT(DULIEU!$W26,3)=$G$10),DULIEU!$H26,"")</f>
        <v/>
      </c>
      <c r="D37" s="853" t="str">
        <f>IF(OR(LEFT(DULIEU!$V26,3)=$G$10,LEFT(DULIEU!$W26,3)=$G$10),DULIEU!$J26,"")</f>
        <v/>
      </c>
      <c r="E37" s="995" t="str">
        <f>IF(OR(LEFT(DULIEU!$V26,3)=$G$10,LEFT(DULIEU!$W26,3)=$G$10),DULIEU!$E26,"")</f>
        <v/>
      </c>
      <c r="F37" s="996" t="str">
        <f>IF(OR(LEFT(DULIEU!$V26,3)=$G$10,LEFT(DULIEU!$W26,3)=$G$10),DULIEU!$O26,"")</f>
        <v/>
      </c>
      <c r="G37" s="995" t="str">
        <f>IF(OR(LEFT(NKC!$I33,3)=$G$10,LEFT(NKC!$J33,3)=$G$10),NKC!$H33,"")</f>
        <v/>
      </c>
      <c r="H37" s="995" t="str">
        <f>IF(B37="","",IF(LEFT(DULIEU!$V26,3)=$G$10,DULIEU!$W26,IF(LEFT(DULIEU!$W26,3)=$G$10,DULIEU!$V26)))</f>
        <v/>
      </c>
      <c r="I37" s="997">
        <f>IF(F37="",0,IF(LEFT(DULIEU!$V26,3)=$G$10,DULIEU!$X26,0))</f>
        <v>0</v>
      </c>
      <c r="J37" s="997">
        <f>IF(F37="",0,IF(LEFT(DULIEU!$W26,3)=$G$10,DULIEU!$X26,0))</f>
        <v>0</v>
      </c>
      <c r="K37" s="990" t="str">
        <f t="shared" si="1"/>
        <v/>
      </c>
      <c r="L37" s="420"/>
      <c r="M37" s="420"/>
      <c r="N37" s="420"/>
      <c r="O37" s="420"/>
      <c r="P37" s="420"/>
      <c r="Q37" s="420"/>
      <c r="R37" s="420"/>
      <c r="S37" s="420"/>
      <c r="T37" s="420"/>
      <c r="U37" s="420"/>
      <c r="V37" s="420"/>
      <c r="W37" s="420"/>
      <c r="X37" s="420"/>
      <c r="Y37" s="420"/>
      <c r="Z37" s="420"/>
      <c r="AA37" s="420"/>
      <c r="AB37" s="420"/>
      <c r="AC37" s="420"/>
      <c r="AD37" s="420"/>
      <c r="AE37" s="420"/>
      <c r="AF37" s="420"/>
    </row>
    <row r="38" spans="1:32" ht="13.5" customHeight="1">
      <c r="A38" s="420"/>
      <c r="B38" s="995" t="str">
        <f>IF(OR(LEFT(DULIEU!$V27,3)=$G$10,LEFT(DULIEU!$W27,3)=$G$10),DULIEU!$D27,"")</f>
        <v>30/04/2015</v>
      </c>
      <c r="C38" s="995" t="str">
        <f>IF(OR(LEFT(DULIEU!$V27,3)=$G$10,LEFT(DULIEU!$W27,3)=$G$10),DULIEU!$H27,"")</f>
        <v>PC010</v>
      </c>
      <c r="D38" s="853" t="str">
        <f>IF(OR(LEFT(DULIEU!$V27,3)=$G$10,LEFT(DULIEU!$W27,3)=$G$10),DULIEU!$J27,"")</f>
        <v/>
      </c>
      <c r="E38" s="995" t="str">
        <f>IF(OR(LEFT(DULIEU!$V27,3)=$G$10,LEFT(DULIEU!$W27,3)=$G$10),DULIEU!$E27,"")</f>
        <v>30/04/2015</v>
      </c>
      <c r="F38" s="996" t="str">
        <f>IF(OR(LEFT(DULIEU!$V27,3)=$G$10,LEFT(DULIEU!$W27,3)=$G$10),DULIEU!$O27,"")</f>
        <v>Thanh toán lương tháng 04/2015</v>
      </c>
      <c r="G38" s="995">
        <f>IF(OR(LEFT(NKC!$I34,3)=$G$10,LEFT(NKC!$J34,3)=$G$10),NKC!$H34,"")</f>
        <v>21</v>
      </c>
      <c r="H38" s="995" t="str">
        <f>IF(B38="","",IF(LEFT(DULIEU!$V27,3)=$G$10,DULIEU!$W27,IF(LEFT(DULIEU!$W27,3)=$G$10,DULIEU!$V27)))</f>
        <v>334</v>
      </c>
      <c r="I38" s="997">
        <f>IF(F38="",0,IF(LEFT(DULIEU!$V27,3)=$G$10,DULIEU!$X27,0))</f>
        <v>0</v>
      </c>
      <c r="J38" s="997">
        <f>IF(F38="",0,IF(LEFT(DULIEU!$W27,3)=$G$10,DULIEU!$X27,0))</f>
        <v>7942000</v>
      </c>
      <c r="K38" s="990" t="str">
        <f t="shared" si="1"/>
        <v>x</v>
      </c>
      <c r="L38" s="420"/>
      <c r="M38" s="420"/>
      <c r="N38" s="420"/>
      <c r="O38" s="420"/>
      <c r="P38" s="420"/>
      <c r="Q38" s="420"/>
      <c r="R38" s="420"/>
      <c r="S38" s="420"/>
      <c r="T38" s="420"/>
      <c r="U38" s="420"/>
      <c r="V38" s="420"/>
      <c r="W38" s="420"/>
      <c r="X38" s="420"/>
      <c r="Y38" s="420"/>
      <c r="Z38" s="420"/>
      <c r="AA38" s="420"/>
      <c r="AB38" s="420"/>
      <c r="AC38" s="420"/>
      <c r="AD38" s="420"/>
      <c r="AE38" s="420"/>
      <c r="AF38" s="420"/>
    </row>
    <row r="39" spans="1:32" ht="13.5" hidden="1" customHeight="1">
      <c r="A39" s="420"/>
      <c r="B39" s="995" t="str">
        <f>IF(OR(LEFT(DULIEU!$V28,3)=$G$10,LEFT(DULIEU!$W28,3)=$G$10),DULIEU!$D28,"")</f>
        <v/>
      </c>
      <c r="C39" s="995" t="str">
        <f>IF(OR(LEFT(DULIEU!$V28,3)=$G$10,LEFT(DULIEU!$W28,3)=$G$10),DULIEU!$H28,"")</f>
        <v/>
      </c>
      <c r="D39" s="853" t="str">
        <f>IF(OR(LEFT(DULIEU!$V28,3)=$G$10,LEFT(DULIEU!$W28,3)=$G$10),DULIEU!$J28,"")</f>
        <v/>
      </c>
      <c r="E39" s="995" t="str">
        <f>IF(OR(LEFT(DULIEU!$V28,3)=$G$10,LEFT(DULIEU!$W28,3)=$G$10),DULIEU!$E28,"")</f>
        <v/>
      </c>
      <c r="F39" s="996" t="str">
        <f>IF(OR(LEFT(DULIEU!$V28,3)=$G$10,LEFT(DULIEU!$W28,3)=$G$10),DULIEU!$O28,"")</f>
        <v/>
      </c>
      <c r="G39" s="995" t="str">
        <f>IF(OR(LEFT(NKC!$I35,3)=$G$10,LEFT(NKC!$J35,3)=$G$10),NKC!$H35,"")</f>
        <v/>
      </c>
      <c r="H39" s="995" t="str">
        <f>IF(B39="","",IF(LEFT(DULIEU!$V28,3)=$G$10,DULIEU!$W28,IF(LEFT(DULIEU!$W28,3)=$G$10,DULIEU!$V28)))</f>
        <v/>
      </c>
      <c r="I39" s="997">
        <f>IF(F39="",0,IF(LEFT(DULIEU!$V28,3)=$G$10,DULIEU!$X28,0))</f>
        <v>0</v>
      </c>
      <c r="J39" s="997">
        <f>IF(F39="",0,IF(LEFT(DULIEU!$W28,3)=$G$10,DULIEU!$X28,0))</f>
        <v>0</v>
      </c>
      <c r="K39" s="990" t="str">
        <f t="shared" si="1"/>
        <v/>
      </c>
      <c r="L39" s="420"/>
      <c r="M39" s="420"/>
      <c r="N39" s="420"/>
      <c r="O39" s="420"/>
      <c r="P39" s="420"/>
      <c r="Q39" s="420"/>
      <c r="R39" s="420"/>
      <c r="S39" s="420"/>
      <c r="T39" s="420"/>
      <c r="U39" s="420"/>
      <c r="V39" s="420"/>
      <c r="W39" s="420"/>
      <c r="X39" s="420"/>
      <c r="Y39" s="420"/>
      <c r="Z39" s="420"/>
      <c r="AA39" s="420"/>
      <c r="AB39" s="420"/>
      <c r="AC39" s="420"/>
      <c r="AD39" s="420"/>
      <c r="AE39" s="420"/>
      <c r="AF39" s="420"/>
    </row>
    <row r="40" spans="1:32" ht="13.5" hidden="1" customHeight="1">
      <c r="A40" s="420"/>
      <c r="B40" s="995" t="str">
        <f>IF(OR(LEFT(DULIEU!$V29,3)=$G$10,LEFT(DULIEU!$W29,3)=$G$10),DULIEU!$D29,"")</f>
        <v/>
      </c>
      <c r="C40" s="995" t="str">
        <f>IF(OR(LEFT(DULIEU!$V29,3)=$G$10,LEFT(DULIEU!$W29,3)=$G$10),DULIEU!$H29,"")</f>
        <v/>
      </c>
      <c r="D40" s="853" t="str">
        <f>IF(OR(LEFT(DULIEU!$V29,3)=$G$10,LEFT(DULIEU!$W29,3)=$G$10),DULIEU!$J29,"")</f>
        <v/>
      </c>
      <c r="E40" s="995" t="str">
        <f>IF(OR(LEFT(DULIEU!$V29,3)=$G$10,LEFT(DULIEU!$W29,3)=$G$10),DULIEU!$E29,"")</f>
        <v/>
      </c>
      <c r="F40" s="996" t="str">
        <f>IF(OR(LEFT(DULIEU!$V29,3)=$G$10,LEFT(DULIEU!$W29,3)=$G$10),DULIEU!$O29,"")</f>
        <v/>
      </c>
      <c r="G40" s="995" t="str">
        <f>IF(OR(LEFT(NKC!$I36,3)=$G$10,LEFT(NKC!$J36,3)=$G$10),NKC!$H36,"")</f>
        <v/>
      </c>
      <c r="H40" s="995" t="str">
        <f>IF(B40="","",IF(LEFT(DULIEU!$V29,3)=$G$10,DULIEU!$W29,IF(LEFT(DULIEU!$W29,3)=$G$10,DULIEU!$V29)))</f>
        <v/>
      </c>
      <c r="I40" s="997">
        <f>IF(F40="",0,IF(LEFT(DULIEU!$V29,3)=$G$10,DULIEU!$X29,0))</f>
        <v>0</v>
      </c>
      <c r="J40" s="997">
        <f>IF(F40="",0,IF(LEFT(DULIEU!$W29,3)=$G$10,DULIEU!$X29,0))</f>
        <v>0</v>
      </c>
      <c r="K40" s="990" t="str">
        <f t="shared" si="1"/>
        <v/>
      </c>
      <c r="L40" s="420"/>
      <c r="M40" s="420"/>
      <c r="N40" s="420"/>
      <c r="O40" s="420"/>
      <c r="P40" s="420"/>
      <c r="Q40" s="420"/>
      <c r="R40" s="420"/>
      <c r="S40" s="420"/>
      <c r="T40" s="420"/>
      <c r="U40" s="420"/>
      <c r="V40" s="420"/>
      <c r="W40" s="420"/>
      <c r="X40" s="420"/>
      <c r="Y40" s="420"/>
      <c r="Z40" s="420"/>
      <c r="AA40" s="420"/>
      <c r="AB40" s="420"/>
      <c r="AC40" s="420"/>
      <c r="AD40" s="420"/>
      <c r="AE40" s="420"/>
      <c r="AF40" s="420"/>
    </row>
    <row r="41" spans="1:32" ht="13.5" hidden="1" customHeight="1">
      <c r="A41" s="420"/>
      <c r="B41" s="995" t="str">
        <f>IF(OR(LEFT(DULIEU!$V30,3)=$G$10,LEFT(DULIEU!$W30,3)=$G$10),DULIEU!$D30,"")</f>
        <v/>
      </c>
      <c r="C41" s="995" t="str">
        <f>IF(OR(LEFT(DULIEU!$V30,3)=$G$10,LEFT(DULIEU!$W30,3)=$G$10),DULIEU!$H30,"")</f>
        <v/>
      </c>
      <c r="D41" s="853" t="str">
        <f>IF(OR(LEFT(DULIEU!$V30,3)=$G$10,LEFT(DULIEU!$W30,3)=$G$10),DULIEU!$J30,"")</f>
        <v/>
      </c>
      <c r="E41" s="995" t="str">
        <f>IF(OR(LEFT(DULIEU!$V30,3)=$G$10,LEFT(DULIEU!$W30,3)=$G$10),DULIEU!$E30,"")</f>
        <v/>
      </c>
      <c r="F41" s="996" t="str">
        <f>IF(OR(LEFT(DULIEU!$V30,3)=$G$10,LEFT(DULIEU!$W30,3)=$G$10),DULIEU!$O30,"")</f>
        <v/>
      </c>
      <c r="G41" s="995" t="str">
        <f>IF(OR(LEFT(NKC!$I37,3)=$G$10,LEFT(NKC!$J37,3)=$G$10),NKC!$H37,"")</f>
        <v/>
      </c>
      <c r="H41" s="995" t="str">
        <f>IF(B41="","",IF(LEFT(DULIEU!$V30,3)=$G$10,DULIEU!$W30,IF(LEFT(DULIEU!$W30,3)=$G$10,DULIEU!$V30)))</f>
        <v/>
      </c>
      <c r="I41" s="997">
        <f>IF(F41="",0,IF(LEFT(DULIEU!$V30,3)=$G$10,DULIEU!$X30,0))</f>
        <v>0</v>
      </c>
      <c r="J41" s="997">
        <f>IF(F41="",0,IF(LEFT(DULIEU!$W30,3)=$G$10,DULIEU!$X30,0))</f>
        <v>0</v>
      </c>
      <c r="K41" s="990" t="str">
        <f t="shared" si="1"/>
        <v/>
      </c>
      <c r="L41" s="420"/>
      <c r="M41" s="420"/>
      <c r="N41" s="420"/>
      <c r="O41" s="420"/>
      <c r="P41" s="420"/>
      <c r="Q41" s="420"/>
      <c r="R41" s="420"/>
      <c r="S41" s="420"/>
      <c r="T41" s="420"/>
      <c r="U41" s="420"/>
      <c r="V41" s="420"/>
      <c r="W41" s="420"/>
      <c r="X41" s="420"/>
      <c r="Y41" s="420"/>
      <c r="Z41" s="420"/>
      <c r="AA41" s="420"/>
      <c r="AB41" s="420"/>
      <c r="AC41" s="420"/>
      <c r="AD41" s="420"/>
      <c r="AE41" s="420"/>
      <c r="AF41" s="420"/>
    </row>
    <row r="42" spans="1:32" ht="13.5" hidden="1" customHeight="1">
      <c r="A42" s="420"/>
      <c r="B42" s="995" t="str">
        <f>IF(OR(LEFT(DULIEU!$V31,3)=$G$10,LEFT(DULIEU!$W31,3)=$G$10),DULIEU!$D31,"")</f>
        <v/>
      </c>
      <c r="C42" s="995" t="str">
        <f>IF(OR(LEFT(DULIEU!$V31,3)=$G$10,LEFT(DULIEU!$W31,3)=$G$10),DULIEU!$H31,"")</f>
        <v/>
      </c>
      <c r="D42" s="853" t="str">
        <f>IF(OR(LEFT(DULIEU!$V31,3)=$G$10,LEFT(DULIEU!$W31,3)=$G$10),DULIEU!$J31,"")</f>
        <v/>
      </c>
      <c r="E42" s="995" t="str">
        <f>IF(OR(LEFT(DULIEU!$V31,3)=$G$10,LEFT(DULIEU!$W31,3)=$G$10),DULIEU!$E31,"")</f>
        <v/>
      </c>
      <c r="F42" s="996" t="str">
        <f>IF(OR(LEFT(DULIEU!$V31,3)=$G$10,LEFT(DULIEU!$W31,3)=$G$10),DULIEU!$O31,"")</f>
        <v/>
      </c>
      <c r="G42" s="995" t="str">
        <f>IF(OR(LEFT(NKC!$I38,3)=$G$10,LEFT(NKC!$J38,3)=$G$10),NKC!$H38,"")</f>
        <v/>
      </c>
      <c r="H42" s="995" t="str">
        <f>IF(B42="","",IF(LEFT(DULIEU!$V31,3)=$G$10,DULIEU!$W31,IF(LEFT(DULIEU!$W31,3)=$G$10,DULIEU!$V31)))</f>
        <v/>
      </c>
      <c r="I42" s="997">
        <f>IF(F42="",0,IF(LEFT(DULIEU!$V31,3)=$G$10,DULIEU!$X31,0))</f>
        <v>0</v>
      </c>
      <c r="J42" s="997">
        <f>IF(F42="",0,IF(LEFT(DULIEU!$W31,3)=$G$10,DULIEU!$X31,0))</f>
        <v>0</v>
      </c>
      <c r="K42" s="990" t="str">
        <f t="shared" si="1"/>
        <v/>
      </c>
      <c r="L42" s="420"/>
      <c r="M42" s="420"/>
      <c r="N42" s="420"/>
      <c r="O42" s="420"/>
      <c r="P42" s="420"/>
      <c r="Q42" s="420"/>
      <c r="R42" s="420"/>
      <c r="S42" s="420"/>
      <c r="T42" s="420"/>
      <c r="U42" s="420"/>
      <c r="V42" s="420"/>
      <c r="W42" s="420"/>
      <c r="X42" s="420"/>
      <c r="Y42" s="420"/>
      <c r="Z42" s="420"/>
      <c r="AA42" s="420"/>
      <c r="AB42" s="420"/>
      <c r="AC42" s="420"/>
      <c r="AD42" s="420"/>
      <c r="AE42" s="420"/>
      <c r="AF42" s="420"/>
    </row>
    <row r="43" spans="1:32" ht="13.5" customHeight="1">
      <c r="A43" s="420"/>
      <c r="B43" s="995" t="str">
        <f>IF(OR(LEFT(DULIEU!$V32,3)=$G$10,LEFT(DULIEU!$W32,3)=$G$10),DULIEU!$D32,"")</f>
        <v>31/05/2015</v>
      </c>
      <c r="C43" s="995" t="str">
        <f>IF(OR(LEFT(DULIEU!$V32,3)=$G$10,LEFT(DULIEU!$W32,3)=$G$10),DULIEU!$H32,"")</f>
        <v>PC011</v>
      </c>
      <c r="D43" s="853" t="str">
        <f>IF(OR(LEFT(DULIEU!$V32,3)=$G$10,LEFT(DULIEU!$W32,3)=$G$10),DULIEU!$J32,"")</f>
        <v/>
      </c>
      <c r="E43" s="995" t="str">
        <f>IF(OR(LEFT(DULIEU!$V32,3)=$G$10,LEFT(DULIEU!$W32,3)=$G$10),DULIEU!$E32,"")</f>
        <v>31/05/2015</v>
      </c>
      <c r="F43" s="996" t="str">
        <f>IF(OR(LEFT(DULIEU!$V32,3)=$G$10,LEFT(DULIEU!$W32,3)=$G$10),DULIEU!$O32,"")</f>
        <v>Thanh toán lương tháng 05/2015</v>
      </c>
      <c r="G43" s="995">
        <f>IF(OR(LEFT(NKC!$I39,3)=$G$10,LEFT(NKC!$J39,3)=$G$10),NKC!$H39,"")</f>
        <v>26</v>
      </c>
      <c r="H43" s="995" t="str">
        <f>IF(B43="","",IF(LEFT(DULIEU!$V32,3)=$G$10,DULIEU!$W32,IF(LEFT(DULIEU!$W32,3)=$G$10,DULIEU!$V32)))</f>
        <v>334</v>
      </c>
      <c r="I43" s="997">
        <f>IF(F43="",0,IF(LEFT(DULIEU!$V32,3)=$G$10,DULIEU!$X32,0))</f>
        <v>0</v>
      </c>
      <c r="J43" s="997">
        <f>IF(F43="",0,IF(LEFT(DULIEU!$W32,3)=$G$10,DULIEU!$X32,0))</f>
        <v>7220000</v>
      </c>
      <c r="K43" s="990" t="str">
        <f t="shared" si="1"/>
        <v>x</v>
      </c>
      <c r="L43" s="420"/>
      <c r="M43" s="420"/>
      <c r="N43" s="420"/>
      <c r="O43" s="420"/>
      <c r="P43" s="420"/>
      <c r="Q43" s="420"/>
      <c r="R43" s="420"/>
      <c r="S43" s="420"/>
      <c r="T43" s="420"/>
      <c r="U43" s="420"/>
      <c r="V43" s="420"/>
      <c r="W43" s="420"/>
      <c r="X43" s="420"/>
      <c r="Y43" s="420"/>
      <c r="Z43" s="420"/>
      <c r="AA43" s="420"/>
      <c r="AB43" s="420"/>
      <c r="AC43" s="420"/>
      <c r="AD43" s="420"/>
      <c r="AE43" s="420"/>
      <c r="AF43" s="420"/>
    </row>
    <row r="44" spans="1:32" ht="13.5" hidden="1" customHeight="1">
      <c r="A44" s="420"/>
      <c r="B44" s="995" t="str">
        <f>IF(OR(LEFT(DULIEU!$V33,3)=$G$10,LEFT(DULIEU!$W33,3)=$G$10),DULIEU!$D33,"")</f>
        <v/>
      </c>
      <c r="C44" s="995" t="str">
        <f>IF(OR(LEFT(DULIEU!$V33,3)=$G$10,LEFT(DULIEU!$W33,3)=$G$10),DULIEU!$H33,"")</f>
        <v/>
      </c>
      <c r="D44" s="853" t="str">
        <f>IF(OR(LEFT(DULIEU!$V33,3)=$G$10,LEFT(DULIEU!$W33,3)=$G$10),DULIEU!$J33,"")</f>
        <v/>
      </c>
      <c r="E44" s="995" t="str">
        <f>IF(OR(LEFT(DULIEU!$V33,3)=$G$10,LEFT(DULIEU!$W33,3)=$G$10),DULIEU!$E33,"")</f>
        <v/>
      </c>
      <c r="F44" s="996" t="str">
        <f>IF(OR(LEFT(DULIEU!$V33,3)=$G$10,LEFT(DULIEU!$W33,3)=$G$10),DULIEU!$O33,"")</f>
        <v/>
      </c>
      <c r="G44" s="995" t="str">
        <f>IF(OR(LEFT(NKC!$I40,3)=$G$10,LEFT(NKC!$J40,3)=$G$10),NKC!$H40,"")</f>
        <v/>
      </c>
      <c r="H44" s="995" t="str">
        <f>IF(B44="","",IF(LEFT(DULIEU!$V33,3)=$G$10,DULIEU!$W33,IF(LEFT(DULIEU!$W33,3)=$G$10,DULIEU!$V33)))</f>
        <v/>
      </c>
      <c r="I44" s="997">
        <f>IF(F44="",0,IF(LEFT(DULIEU!$V33,3)=$G$10,DULIEU!$X33,0))</f>
        <v>0</v>
      </c>
      <c r="J44" s="997">
        <f>IF(F44="",0,IF(LEFT(DULIEU!$W33,3)=$G$10,DULIEU!$X33,0))</f>
        <v>0</v>
      </c>
      <c r="K44" s="990" t="str">
        <f t="shared" si="1"/>
        <v/>
      </c>
      <c r="L44" s="420"/>
      <c r="M44" s="420"/>
      <c r="N44" s="420"/>
      <c r="O44" s="420"/>
      <c r="P44" s="420"/>
      <c r="Q44" s="420"/>
      <c r="R44" s="420"/>
      <c r="S44" s="420"/>
      <c r="T44" s="420"/>
      <c r="U44" s="420"/>
      <c r="V44" s="420"/>
      <c r="W44" s="420"/>
      <c r="X44" s="420"/>
      <c r="Y44" s="420"/>
      <c r="Z44" s="420"/>
      <c r="AA44" s="420"/>
      <c r="AB44" s="420"/>
      <c r="AC44" s="420"/>
      <c r="AD44" s="420"/>
      <c r="AE44" s="420"/>
      <c r="AF44" s="420"/>
    </row>
    <row r="45" spans="1:32" ht="13.5" hidden="1" customHeight="1">
      <c r="A45" s="420"/>
      <c r="B45" s="995" t="str">
        <f>IF(OR(LEFT(DULIEU!$V34,3)=$G$10,LEFT(DULIEU!$W34,3)=$G$10),DULIEU!$D34,"")</f>
        <v/>
      </c>
      <c r="C45" s="995" t="str">
        <f>IF(OR(LEFT(DULIEU!$V34,3)=$G$10,LEFT(DULIEU!$W34,3)=$G$10),DULIEU!$H34,"")</f>
        <v/>
      </c>
      <c r="D45" s="853" t="str">
        <f>IF(OR(LEFT(DULIEU!$V34,3)=$G$10,LEFT(DULIEU!$W34,3)=$G$10),DULIEU!$J34,"")</f>
        <v/>
      </c>
      <c r="E45" s="995" t="str">
        <f>IF(OR(LEFT(DULIEU!$V34,3)=$G$10,LEFT(DULIEU!$W34,3)=$G$10),DULIEU!$E34,"")</f>
        <v/>
      </c>
      <c r="F45" s="996" t="str">
        <f>IF(OR(LEFT(DULIEU!$V34,3)=$G$10,LEFT(DULIEU!$W34,3)=$G$10),DULIEU!$O34,"")</f>
        <v/>
      </c>
      <c r="G45" s="995" t="str">
        <f>IF(OR(LEFT(NKC!$I41,3)=$G$10,LEFT(NKC!$J41,3)=$G$10),NKC!$H41,"")</f>
        <v/>
      </c>
      <c r="H45" s="995" t="str">
        <f>IF(B45="","",IF(LEFT(DULIEU!$V34,3)=$G$10,DULIEU!$W34,IF(LEFT(DULIEU!$W34,3)=$G$10,DULIEU!$V34)))</f>
        <v/>
      </c>
      <c r="I45" s="997">
        <f>IF(F45="",0,IF(LEFT(DULIEU!$V34,3)=$G$10,DULIEU!$X34,0))</f>
        <v>0</v>
      </c>
      <c r="J45" s="997">
        <f>IF(F45="",0,IF(LEFT(DULIEU!$W34,3)=$G$10,DULIEU!$X34,0))</f>
        <v>0</v>
      </c>
      <c r="K45" s="990" t="str">
        <f t="shared" si="1"/>
        <v/>
      </c>
      <c r="L45" s="420"/>
      <c r="M45" s="420"/>
      <c r="N45" s="420"/>
      <c r="O45" s="420"/>
      <c r="P45" s="420"/>
      <c r="Q45" s="420"/>
      <c r="R45" s="420"/>
      <c r="S45" s="420"/>
      <c r="T45" s="420"/>
      <c r="U45" s="420"/>
      <c r="V45" s="420"/>
      <c r="W45" s="420"/>
      <c r="X45" s="420"/>
      <c r="Y45" s="420"/>
      <c r="Z45" s="420"/>
      <c r="AA45" s="420"/>
      <c r="AB45" s="420"/>
      <c r="AC45" s="420"/>
      <c r="AD45" s="420"/>
      <c r="AE45" s="420"/>
      <c r="AF45" s="420"/>
    </row>
    <row r="46" spans="1:32" ht="13.5" hidden="1" customHeight="1">
      <c r="A46" s="420"/>
      <c r="B46" s="995" t="str">
        <f>IF(OR(LEFT(DULIEU!$V35,3)=$G$10,LEFT(DULIEU!$W35,3)=$G$10),DULIEU!$D35,"")</f>
        <v/>
      </c>
      <c r="C46" s="995" t="str">
        <f>IF(OR(LEFT(DULIEU!$V35,3)=$G$10,LEFT(DULIEU!$W35,3)=$G$10),DULIEU!$H35,"")</f>
        <v/>
      </c>
      <c r="D46" s="853" t="str">
        <f>IF(OR(LEFT(DULIEU!$V35,3)=$G$10,LEFT(DULIEU!$W35,3)=$G$10),DULIEU!$J35,"")</f>
        <v/>
      </c>
      <c r="E46" s="995" t="str">
        <f>IF(OR(LEFT(DULIEU!$V35,3)=$G$10,LEFT(DULIEU!$W35,3)=$G$10),DULIEU!$E35,"")</f>
        <v/>
      </c>
      <c r="F46" s="996" t="str">
        <f>IF(OR(LEFT(DULIEU!$V35,3)=$G$10,LEFT(DULIEU!$W35,3)=$G$10),DULIEU!$O35,"")</f>
        <v/>
      </c>
      <c r="G46" s="995" t="str">
        <f>IF(OR(LEFT(NKC!$I42,3)=$G$10,LEFT(NKC!$J42,3)=$G$10),NKC!$H42,"")</f>
        <v/>
      </c>
      <c r="H46" s="995" t="str">
        <f>IF(B46="","",IF(LEFT(DULIEU!$V35,3)=$G$10,DULIEU!$W35,IF(LEFT(DULIEU!$W35,3)=$G$10,DULIEU!$V35)))</f>
        <v/>
      </c>
      <c r="I46" s="997">
        <f>IF(F46="",0,IF(LEFT(DULIEU!$V35,3)=$G$10,DULIEU!$X35,0))</f>
        <v>0</v>
      </c>
      <c r="J46" s="997">
        <f>IF(F46="",0,IF(LEFT(DULIEU!$W35,3)=$G$10,DULIEU!$X35,0))</f>
        <v>0</v>
      </c>
      <c r="K46" s="990" t="str">
        <f t="shared" si="1"/>
        <v/>
      </c>
      <c r="L46" s="420"/>
      <c r="M46" s="420"/>
      <c r="N46" s="420"/>
      <c r="O46" s="420"/>
      <c r="P46" s="420"/>
      <c r="Q46" s="420"/>
      <c r="R46" s="420"/>
      <c r="S46" s="420"/>
      <c r="T46" s="420"/>
      <c r="U46" s="420"/>
      <c r="V46" s="420"/>
      <c r="W46" s="420"/>
      <c r="X46" s="420"/>
      <c r="Y46" s="420"/>
      <c r="Z46" s="420"/>
      <c r="AA46" s="420"/>
      <c r="AB46" s="420"/>
      <c r="AC46" s="420"/>
      <c r="AD46" s="420"/>
      <c r="AE46" s="420"/>
      <c r="AF46" s="420"/>
    </row>
    <row r="47" spans="1:32" ht="13.5" hidden="1" customHeight="1">
      <c r="A47" s="420"/>
      <c r="B47" s="995" t="str">
        <f>IF(OR(LEFT(DULIEU!$V36,3)=$G$10,LEFT(DULIEU!$W36,3)=$G$10),DULIEU!$D36,"")</f>
        <v/>
      </c>
      <c r="C47" s="995" t="str">
        <f>IF(OR(LEFT(DULIEU!$V36,3)=$G$10,LEFT(DULIEU!$W36,3)=$G$10),DULIEU!$H36,"")</f>
        <v/>
      </c>
      <c r="D47" s="853" t="str">
        <f>IF(OR(LEFT(DULIEU!$V36,3)=$G$10,LEFT(DULIEU!$W36,3)=$G$10),DULIEU!$J36,"")</f>
        <v/>
      </c>
      <c r="E47" s="995" t="str">
        <f>IF(OR(LEFT(DULIEU!$V36,3)=$G$10,LEFT(DULIEU!$W36,3)=$G$10),DULIEU!$E36,"")</f>
        <v/>
      </c>
      <c r="F47" s="996" t="str">
        <f>IF(OR(LEFT(DULIEU!$V36,3)=$G$10,LEFT(DULIEU!$W36,3)=$G$10),DULIEU!$O36,"")</f>
        <v/>
      </c>
      <c r="G47" s="995" t="str">
        <f>IF(OR(LEFT(NKC!$I43,3)=$G$10,LEFT(NKC!$J43,3)=$G$10),NKC!$H43,"")</f>
        <v/>
      </c>
      <c r="H47" s="995" t="str">
        <f>IF(B47="","",IF(LEFT(DULIEU!$V36,3)=$G$10,DULIEU!$W36,IF(LEFT(DULIEU!$W36,3)=$G$10,DULIEU!$V36)))</f>
        <v/>
      </c>
      <c r="I47" s="997">
        <f>IF(F47="",0,IF(LEFT(DULIEU!$V36,3)=$G$10,DULIEU!$X36,0))</f>
        <v>0</v>
      </c>
      <c r="J47" s="997">
        <f>IF(F47="",0,IF(LEFT(DULIEU!$W36,3)=$G$10,DULIEU!$X36,0))</f>
        <v>0</v>
      </c>
      <c r="K47" s="990" t="str">
        <f t="shared" si="1"/>
        <v/>
      </c>
      <c r="L47" s="420"/>
      <c r="M47" s="420"/>
      <c r="N47" s="420"/>
      <c r="O47" s="420"/>
      <c r="P47" s="420"/>
      <c r="Q47" s="420"/>
      <c r="R47" s="420"/>
      <c r="S47" s="420"/>
      <c r="T47" s="420"/>
      <c r="U47" s="420"/>
      <c r="V47" s="420"/>
      <c r="W47" s="420"/>
      <c r="X47" s="420"/>
      <c r="Y47" s="420"/>
      <c r="Z47" s="420"/>
      <c r="AA47" s="420"/>
      <c r="AB47" s="420"/>
      <c r="AC47" s="420"/>
      <c r="AD47" s="420"/>
      <c r="AE47" s="420"/>
      <c r="AF47" s="420"/>
    </row>
    <row r="48" spans="1:32" ht="13.5" hidden="1" customHeight="1">
      <c r="A48" s="420"/>
      <c r="B48" s="995" t="str">
        <f>IF(OR(LEFT(DULIEU!$V37,3)=$G$10,LEFT(DULIEU!$W37,3)=$G$10),DULIEU!$D37,"")</f>
        <v/>
      </c>
      <c r="C48" s="995" t="str">
        <f>IF(OR(LEFT(DULIEU!$V37,3)=$G$10,LEFT(DULIEU!$W37,3)=$G$10),DULIEU!$H37,"")</f>
        <v/>
      </c>
      <c r="D48" s="853" t="str">
        <f>IF(OR(LEFT(DULIEU!$V37,3)=$G$10,LEFT(DULIEU!$W37,3)=$G$10),DULIEU!$J37,"")</f>
        <v/>
      </c>
      <c r="E48" s="995" t="str">
        <f>IF(OR(LEFT(DULIEU!$V37,3)=$G$10,LEFT(DULIEU!$W37,3)=$G$10),DULIEU!$E37,"")</f>
        <v/>
      </c>
      <c r="F48" s="996" t="str">
        <f>IF(OR(LEFT(DULIEU!$V37,3)=$G$10,LEFT(DULIEU!$W37,3)=$G$10),DULIEU!$O37,"")</f>
        <v/>
      </c>
      <c r="G48" s="995" t="str">
        <f>IF(OR(LEFT(NKC!$I44,3)=$G$10,LEFT(NKC!$J44,3)=$G$10),NKC!$H44,"")</f>
        <v/>
      </c>
      <c r="H48" s="995" t="str">
        <f>IF(B48="","",IF(LEFT(DULIEU!$V37,3)=$G$10,DULIEU!$W37,IF(LEFT(DULIEU!$W37,3)=$G$10,DULIEU!$V37)))</f>
        <v/>
      </c>
      <c r="I48" s="997">
        <f>IF(F48="",0,IF(LEFT(DULIEU!$V37,3)=$G$10,DULIEU!$X37,0))</f>
        <v>0</v>
      </c>
      <c r="J48" s="997">
        <f>IF(F48="",0,IF(LEFT(DULIEU!$W37,3)=$G$10,DULIEU!$X37,0))</f>
        <v>0</v>
      </c>
      <c r="K48" s="990" t="str">
        <f t="shared" si="1"/>
        <v/>
      </c>
      <c r="L48" s="420"/>
      <c r="M48" s="420"/>
      <c r="N48" s="420"/>
      <c r="O48" s="420"/>
      <c r="P48" s="420"/>
      <c r="Q48" s="420"/>
      <c r="R48" s="420"/>
      <c r="S48" s="420"/>
      <c r="T48" s="420"/>
      <c r="U48" s="420"/>
      <c r="V48" s="420"/>
      <c r="W48" s="420"/>
      <c r="X48" s="420"/>
      <c r="Y48" s="420"/>
      <c r="Z48" s="420"/>
      <c r="AA48" s="420"/>
      <c r="AB48" s="420"/>
      <c r="AC48" s="420"/>
      <c r="AD48" s="420"/>
      <c r="AE48" s="420"/>
      <c r="AF48" s="420"/>
    </row>
    <row r="49" spans="1:32" ht="13.5" customHeight="1">
      <c r="A49" s="420"/>
      <c r="B49" s="995" t="str">
        <f>IF(OR(LEFT(DULIEU!$V38,3)=$G$10,LEFT(DULIEU!$W38,3)=$G$10),DULIEU!$D38,"")</f>
        <v>30/06/2015</v>
      </c>
      <c r="C49" s="995" t="str">
        <f>IF(OR(LEFT(DULIEU!$V38,3)=$G$10,LEFT(DULIEU!$W38,3)=$G$10),DULIEU!$H38,"")</f>
        <v>PC012</v>
      </c>
      <c r="D49" s="853" t="str">
        <f>IF(OR(LEFT(DULIEU!$V38,3)=$G$10,LEFT(DULIEU!$W38,3)=$G$10),DULIEU!$J38,"")</f>
        <v/>
      </c>
      <c r="E49" s="995" t="str">
        <f>IF(OR(LEFT(DULIEU!$V38,3)=$G$10,LEFT(DULIEU!$W38,3)=$G$10),DULIEU!$E38,"")</f>
        <v>30/06/2015</v>
      </c>
      <c r="F49" s="996" t="str">
        <f>IF(OR(LEFT(DULIEU!$V38,3)=$G$10,LEFT(DULIEU!$W38,3)=$G$10),DULIEU!$O38,"")</f>
        <v>Thanh toán lương tháng 06/2015</v>
      </c>
      <c r="G49" s="995">
        <f>IF(OR(LEFT(NKC!$I45,3)=$G$10,LEFT(NKC!$J45,3)=$G$10),NKC!$H45,"")</f>
        <v>32</v>
      </c>
      <c r="H49" s="995" t="str">
        <f>IF(B49="","",IF(LEFT(DULIEU!$V38,3)=$G$10,DULIEU!$W38,IF(LEFT(DULIEU!$W38,3)=$G$10,DULIEU!$V38)))</f>
        <v>334</v>
      </c>
      <c r="I49" s="997">
        <f>IF(F49="",0,IF(LEFT(DULIEU!$V38,3)=$G$10,DULIEU!$X38,0))</f>
        <v>0</v>
      </c>
      <c r="J49" s="997">
        <f>IF(F49="",0,IF(LEFT(DULIEU!$W38,3)=$G$10,DULIEU!$X38,0))</f>
        <v>7942000</v>
      </c>
      <c r="K49" s="990" t="str">
        <f t="shared" si="1"/>
        <v>x</v>
      </c>
      <c r="L49" s="420"/>
      <c r="M49" s="420"/>
      <c r="N49" s="420"/>
      <c r="O49" s="420"/>
      <c r="P49" s="420"/>
      <c r="Q49" s="420"/>
      <c r="R49" s="420"/>
      <c r="S49" s="420"/>
      <c r="T49" s="420"/>
      <c r="U49" s="420"/>
      <c r="V49" s="420"/>
      <c r="W49" s="420"/>
      <c r="X49" s="420"/>
      <c r="Y49" s="420"/>
      <c r="Z49" s="420"/>
      <c r="AA49" s="420"/>
      <c r="AB49" s="420"/>
      <c r="AC49" s="420"/>
      <c r="AD49" s="420"/>
      <c r="AE49" s="420"/>
      <c r="AF49" s="420"/>
    </row>
    <row r="50" spans="1:32" ht="13.5" hidden="1" customHeight="1">
      <c r="A50" s="420"/>
      <c r="B50" s="995" t="str">
        <f>IF(OR(LEFT(DULIEU!$V39,3)=$G$10,LEFT(DULIEU!$W39,3)=$G$10),DULIEU!$D39,"")</f>
        <v/>
      </c>
      <c r="C50" s="995" t="str">
        <f>IF(OR(LEFT(DULIEU!$V39,3)=$G$10,LEFT(DULIEU!$W39,3)=$G$10),DULIEU!$H39,"")</f>
        <v/>
      </c>
      <c r="D50" s="853" t="str">
        <f>IF(OR(LEFT(DULIEU!$V39,3)=$G$10,LEFT(DULIEU!$W39,3)=$G$10),DULIEU!$J39,"")</f>
        <v/>
      </c>
      <c r="E50" s="995" t="str">
        <f>IF(OR(LEFT(DULIEU!$V39,3)=$G$10,LEFT(DULIEU!$W39,3)=$G$10),DULIEU!$E39,"")</f>
        <v/>
      </c>
      <c r="F50" s="996" t="str">
        <f>IF(OR(LEFT(DULIEU!$V39,3)=$G$10,LEFT(DULIEU!$W39,3)=$G$10),DULIEU!$O39,"")</f>
        <v/>
      </c>
      <c r="G50" s="995" t="str">
        <f>IF(OR(LEFT(NKC!$I46,3)=$G$10,LEFT(NKC!$J46,3)=$G$10),NKC!$H46,"")</f>
        <v/>
      </c>
      <c r="H50" s="995" t="str">
        <f>IF(B50="","",IF(LEFT(DULIEU!$V39,3)=$G$10,DULIEU!$W39,IF(LEFT(DULIEU!$W39,3)=$G$10,DULIEU!$V39)))</f>
        <v/>
      </c>
      <c r="I50" s="997">
        <f>IF(F50="",0,IF(LEFT(DULIEU!$V39,3)=$G$10,DULIEU!$X39,0))</f>
        <v>0</v>
      </c>
      <c r="J50" s="997">
        <f>IF(F50="",0,IF(LEFT(DULIEU!$W39,3)=$G$10,DULIEU!$X39,0))</f>
        <v>0</v>
      </c>
      <c r="K50" s="990" t="str">
        <f t="shared" si="1"/>
        <v/>
      </c>
      <c r="L50" s="420"/>
      <c r="M50" s="420"/>
      <c r="N50" s="420"/>
      <c r="O50" s="420"/>
      <c r="P50" s="420"/>
      <c r="Q50" s="420"/>
      <c r="R50" s="420"/>
      <c r="S50" s="420"/>
      <c r="T50" s="420"/>
      <c r="U50" s="420"/>
      <c r="V50" s="420"/>
      <c r="W50" s="420"/>
      <c r="X50" s="420"/>
      <c r="Y50" s="420"/>
      <c r="Z50" s="420"/>
      <c r="AA50" s="420"/>
      <c r="AB50" s="420"/>
      <c r="AC50" s="420"/>
      <c r="AD50" s="420"/>
      <c r="AE50" s="420"/>
      <c r="AF50" s="420"/>
    </row>
    <row r="51" spans="1:32" ht="13.5" hidden="1" customHeight="1">
      <c r="A51" s="420"/>
      <c r="B51" s="995" t="str">
        <f>IF(OR(LEFT(DULIEU!$V40,3)=$G$10,LEFT(DULIEU!$W40,3)=$G$10),DULIEU!$D40,"")</f>
        <v/>
      </c>
      <c r="C51" s="995" t="str">
        <f>IF(OR(LEFT(DULIEU!$V40,3)=$G$10,LEFT(DULIEU!$W40,3)=$G$10),DULIEU!$H40,"")</f>
        <v/>
      </c>
      <c r="D51" s="853" t="str">
        <f>IF(OR(LEFT(DULIEU!$V40,3)=$G$10,LEFT(DULIEU!$W40,3)=$G$10),DULIEU!$J40,"")</f>
        <v/>
      </c>
      <c r="E51" s="995" t="str">
        <f>IF(OR(LEFT(DULIEU!$V40,3)=$G$10,LEFT(DULIEU!$W40,3)=$G$10),DULIEU!$E40,"")</f>
        <v/>
      </c>
      <c r="F51" s="996" t="str">
        <f>IF(OR(LEFT(DULIEU!$V40,3)=$G$10,LEFT(DULIEU!$W40,3)=$G$10),DULIEU!$O40,"")</f>
        <v/>
      </c>
      <c r="G51" s="995" t="str">
        <f>IF(OR(LEFT(NKC!$I47,3)=$G$10,LEFT(NKC!$J47,3)=$G$10),NKC!$H47,"")</f>
        <v/>
      </c>
      <c r="H51" s="995" t="str">
        <f>IF(B51="","",IF(LEFT(DULIEU!$V40,3)=$G$10,DULIEU!$W40,IF(LEFT(DULIEU!$W40,3)=$G$10,DULIEU!$V40)))</f>
        <v/>
      </c>
      <c r="I51" s="997">
        <f>IF(F51="",0,IF(LEFT(DULIEU!$V40,3)=$G$10,DULIEU!$X40,0))</f>
        <v>0</v>
      </c>
      <c r="J51" s="997">
        <f>IF(F51="",0,IF(LEFT(DULIEU!$W40,3)=$G$10,DULIEU!$X40,0))</f>
        <v>0</v>
      </c>
      <c r="K51" s="990" t="str">
        <f t="shared" si="1"/>
        <v/>
      </c>
      <c r="L51" s="420"/>
      <c r="M51" s="420"/>
      <c r="N51" s="420"/>
      <c r="O51" s="420"/>
      <c r="P51" s="420"/>
      <c r="Q51" s="420"/>
      <c r="R51" s="420"/>
      <c r="S51" s="420"/>
      <c r="T51" s="420"/>
      <c r="U51" s="420"/>
      <c r="V51" s="420"/>
      <c r="W51" s="420"/>
      <c r="X51" s="420"/>
      <c r="Y51" s="420"/>
      <c r="Z51" s="420"/>
      <c r="AA51" s="420"/>
      <c r="AB51" s="420"/>
      <c r="AC51" s="420"/>
      <c r="AD51" s="420"/>
      <c r="AE51" s="420"/>
      <c r="AF51" s="420"/>
    </row>
    <row r="52" spans="1:32" ht="13.5" hidden="1" customHeight="1">
      <c r="A52" s="420"/>
      <c r="B52" s="995" t="str">
        <f>IF(OR(LEFT(DULIEU!$V41,3)=$G$10,LEFT(DULIEU!$W41,3)=$G$10),DULIEU!$D41,"")</f>
        <v/>
      </c>
      <c r="C52" s="995" t="str">
        <f>IF(OR(LEFT(DULIEU!$V41,3)=$G$10,LEFT(DULIEU!$W41,3)=$G$10),DULIEU!$H41,"")</f>
        <v/>
      </c>
      <c r="D52" s="853" t="str">
        <f>IF(OR(LEFT(DULIEU!$V41,3)=$G$10,LEFT(DULIEU!$W41,3)=$G$10),DULIEU!$J41,"")</f>
        <v/>
      </c>
      <c r="E52" s="995" t="str">
        <f>IF(OR(LEFT(DULIEU!$V41,3)=$G$10,LEFT(DULIEU!$W41,3)=$G$10),DULIEU!$E41,"")</f>
        <v/>
      </c>
      <c r="F52" s="996" t="str">
        <f>IF(OR(LEFT(DULIEU!$V41,3)=$G$10,LEFT(DULIEU!$W41,3)=$G$10),DULIEU!$O41,"")</f>
        <v/>
      </c>
      <c r="G52" s="995" t="str">
        <f>IF(OR(LEFT(NKC!$I48,3)=$G$10,LEFT(NKC!$J48,3)=$G$10),NKC!$H48,"")</f>
        <v/>
      </c>
      <c r="H52" s="995" t="str">
        <f>IF(B52="","",IF(LEFT(DULIEU!$V41,3)=$G$10,DULIEU!$W41,IF(LEFT(DULIEU!$W41,3)=$G$10,DULIEU!$V41)))</f>
        <v/>
      </c>
      <c r="I52" s="997">
        <f>IF(F52="",0,IF(LEFT(DULIEU!$V41,3)=$G$10,DULIEU!$X41,0))</f>
        <v>0</v>
      </c>
      <c r="J52" s="997">
        <f>IF(F52="",0,IF(LEFT(DULIEU!$W41,3)=$G$10,DULIEU!$X41,0))</f>
        <v>0</v>
      </c>
      <c r="K52" s="990" t="str">
        <f t="shared" si="1"/>
        <v/>
      </c>
      <c r="L52" s="420"/>
      <c r="M52" s="420"/>
      <c r="N52" s="420"/>
      <c r="O52" s="420"/>
      <c r="P52" s="420"/>
      <c r="Q52" s="420"/>
      <c r="R52" s="420"/>
      <c r="S52" s="420"/>
      <c r="T52" s="420"/>
      <c r="U52" s="420"/>
      <c r="V52" s="420"/>
      <c r="W52" s="420"/>
      <c r="X52" s="420"/>
      <c r="Y52" s="420"/>
      <c r="Z52" s="420"/>
      <c r="AA52" s="420"/>
      <c r="AB52" s="420"/>
      <c r="AC52" s="420"/>
      <c r="AD52" s="420"/>
      <c r="AE52" s="420"/>
      <c r="AF52" s="420"/>
    </row>
    <row r="53" spans="1:32" ht="13.5" hidden="1" customHeight="1">
      <c r="A53" s="420"/>
      <c r="B53" s="995" t="str">
        <f>IF(OR(LEFT(DULIEU!$V42,3)=$G$10,LEFT(DULIEU!$W42,3)=$G$10),DULIEU!$D42,"")</f>
        <v/>
      </c>
      <c r="C53" s="995" t="str">
        <f>IF(OR(LEFT(DULIEU!$V42,3)=$G$10,LEFT(DULIEU!$W42,3)=$G$10),DULIEU!$H42,"")</f>
        <v/>
      </c>
      <c r="D53" s="853" t="str">
        <f>IF(OR(LEFT(DULIEU!$V42,3)=$G$10,LEFT(DULIEU!$W42,3)=$G$10),DULIEU!$J42,"")</f>
        <v/>
      </c>
      <c r="E53" s="995" t="str">
        <f>IF(OR(LEFT(DULIEU!$V42,3)=$G$10,LEFT(DULIEU!$W42,3)=$G$10),DULIEU!$E42,"")</f>
        <v/>
      </c>
      <c r="F53" s="996" t="str">
        <f>IF(OR(LEFT(DULIEU!$V42,3)=$G$10,LEFT(DULIEU!$W42,3)=$G$10),DULIEU!$O42,"")</f>
        <v/>
      </c>
      <c r="G53" s="995" t="str">
        <f>IF(OR(LEFT(NKC!$I49,3)=$G$10,LEFT(NKC!$J49,3)=$G$10),NKC!$H49,"")</f>
        <v/>
      </c>
      <c r="H53" s="995" t="str">
        <f>IF(B53="","",IF(LEFT(DULIEU!$V42,3)=$G$10,DULIEU!$W42,IF(LEFT(DULIEU!$W42,3)=$G$10,DULIEU!$V42)))</f>
        <v/>
      </c>
      <c r="I53" s="997">
        <f>IF(F53="",0,IF(LEFT(DULIEU!$V42,3)=$G$10,DULIEU!$X42,0))</f>
        <v>0</v>
      </c>
      <c r="J53" s="997">
        <f>IF(F53="",0,IF(LEFT(DULIEU!$W42,3)=$G$10,DULIEU!$X42,0))</f>
        <v>0</v>
      </c>
      <c r="K53" s="990" t="str">
        <f t="shared" si="1"/>
        <v/>
      </c>
      <c r="L53" s="420"/>
      <c r="M53" s="420"/>
      <c r="N53" s="420"/>
      <c r="O53" s="420"/>
      <c r="P53" s="420"/>
      <c r="Q53" s="420"/>
      <c r="R53" s="420"/>
      <c r="S53" s="420"/>
      <c r="T53" s="420"/>
      <c r="U53" s="420"/>
      <c r="V53" s="420"/>
      <c r="W53" s="420"/>
      <c r="X53" s="420"/>
      <c r="Y53" s="420"/>
      <c r="Z53" s="420"/>
      <c r="AA53" s="420"/>
      <c r="AB53" s="420"/>
      <c r="AC53" s="420"/>
      <c r="AD53" s="420"/>
      <c r="AE53" s="420"/>
      <c r="AF53" s="420"/>
    </row>
    <row r="54" spans="1:32" ht="13.5" hidden="1" customHeight="1">
      <c r="A54" s="420"/>
      <c r="B54" s="995" t="str">
        <f>IF(OR(LEFT(DULIEU!$V43,3)=$G$10,LEFT(DULIEU!$W43,3)=$G$10),DULIEU!$D43,"")</f>
        <v/>
      </c>
      <c r="C54" s="995" t="str">
        <f>IF(OR(LEFT(DULIEU!$V43,3)=$G$10,LEFT(DULIEU!$W43,3)=$G$10),DULIEU!$H43,"")</f>
        <v/>
      </c>
      <c r="D54" s="853" t="str">
        <f>IF(OR(LEFT(DULIEU!$V43,3)=$G$10,LEFT(DULIEU!$W43,3)=$G$10),DULIEU!$J43,"")</f>
        <v/>
      </c>
      <c r="E54" s="995" t="str">
        <f>IF(OR(LEFT(DULIEU!$V43,3)=$G$10,LEFT(DULIEU!$W43,3)=$G$10),DULIEU!$E43,"")</f>
        <v/>
      </c>
      <c r="F54" s="996" t="str">
        <f>IF(OR(LEFT(DULIEU!$V43,3)=$G$10,LEFT(DULIEU!$W43,3)=$G$10),DULIEU!$O43,"")</f>
        <v/>
      </c>
      <c r="G54" s="995" t="str">
        <f>IF(OR(LEFT(NKC!$I50,3)=$G$10,LEFT(NKC!$J50,3)=$G$10),NKC!$H50,"")</f>
        <v/>
      </c>
      <c r="H54" s="995" t="str">
        <f>IF(B54="","",IF(LEFT(DULIEU!$V43,3)=$G$10,DULIEU!$W43,IF(LEFT(DULIEU!$W43,3)=$G$10,DULIEU!$V43)))</f>
        <v/>
      </c>
      <c r="I54" s="997">
        <f>IF(F54="",0,IF(LEFT(DULIEU!$V43,3)=$G$10,DULIEU!$X43,0))</f>
        <v>0</v>
      </c>
      <c r="J54" s="997">
        <f>IF(F54="",0,IF(LEFT(DULIEU!$W43,3)=$G$10,DULIEU!$X43,0))</f>
        <v>0</v>
      </c>
      <c r="K54" s="990" t="str">
        <f t="shared" si="1"/>
        <v/>
      </c>
      <c r="L54" s="420"/>
      <c r="M54" s="420"/>
      <c r="N54" s="420"/>
      <c r="O54" s="420"/>
      <c r="P54" s="420"/>
      <c r="Q54" s="420"/>
      <c r="R54" s="420"/>
      <c r="S54" s="420"/>
      <c r="T54" s="420"/>
      <c r="U54" s="420"/>
      <c r="V54" s="420"/>
      <c r="W54" s="420"/>
      <c r="X54" s="420"/>
      <c r="Y54" s="420"/>
      <c r="Z54" s="420"/>
      <c r="AA54" s="420"/>
      <c r="AB54" s="420"/>
      <c r="AC54" s="420"/>
      <c r="AD54" s="420"/>
      <c r="AE54" s="420"/>
      <c r="AF54" s="420"/>
    </row>
    <row r="55" spans="1:32" ht="13.5" customHeight="1">
      <c r="A55" s="420"/>
      <c r="B55" s="995" t="str">
        <f>IF(OR(LEFT(DULIEU!$V44,3)=$G$10,LEFT(DULIEU!$W44,3)=$G$10),DULIEU!$D44,"")</f>
        <v>01/07/2015</v>
      </c>
      <c r="C55" s="995" t="str">
        <f>IF(OR(LEFT(DULIEU!$V44,3)=$G$10,LEFT(DULIEU!$W44,3)=$G$10),DULIEU!$H44,"")</f>
        <v>PT002</v>
      </c>
      <c r="D55" s="853" t="str">
        <f>IF(OR(LEFT(DULIEU!$V44,3)=$G$10,LEFT(DULIEU!$W44,3)=$G$10),DULIEU!$J44,"")</f>
        <v/>
      </c>
      <c r="E55" s="995" t="str">
        <f>IF(OR(LEFT(DULIEU!$V44,3)=$G$10,LEFT(DULIEU!$W44,3)=$G$10),DULIEU!$E44,"")</f>
        <v>01/07/2015</v>
      </c>
      <c r="F55" s="996" t="str">
        <f>IF(OR(LEFT(DULIEU!$V44,3)=$G$10,LEFT(DULIEU!$W44,3)=$G$10),DULIEU!$O44,"")</f>
        <v>Rút tiền gửi ngân hàng về nhập quỹ tiền mặt</v>
      </c>
      <c r="G55" s="995">
        <f>IF(OR(LEFT(NKC!$I51,3)=$G$10,LEFT(NKC!$J51,3)=$G$10),NKC!$H51,"")</f>
        <v>38</v>
      </c>
      <c r="H55" s="995" t="str">
        <f>IF(B55="","",IF(LEFT(DULIEU!$V44,3)=$G$10,DULIEU!$W44,IF(LEFT(DULIEU!$W44,3)=$G$10,DULIEU!$V44)))</f>
        <v>11211</v>
      </c>
      <c r="I55" s="997">
        <f>IF(F55="",0,IF(LEFT(DULIEU!$V44,3)=$G$10,DULIEU!$X44,0))</f>
        <v>24000000</v>
      </c>
      <c r="J55" s="997">
        <f>IF(F55="",0,IF(LEFT(DULIEU!$W44,3)=$G$10,DULIEU!$X44,0))</f>
        <v>0</v>
      </c>
      <c r="K55" s="990" t="str">
        <f t="shared" si="1"/>
        <v>x</v>
      </c>
      <c r="L55" s="420"/>
      <c r="M55" s="420"/>
      <c r="N55" s="420"/>
      <c r="O55" s="420"/>
      <c r="P55" s="420"/>
      <c r="Q55" s="420"/>
      <c r="R55" s="420"/>
      <c r="S55" s="420"/>
      <c r="T55" s="420"/>
      <c r="U55" s="420"/>
      <c r="V55" s="420"/>
      <c r="W55" s="420"/>
      <c r="X55" s="420"/>
      <c r="Y55" s="420"/>
      <c r="Z55" s="420"/>
      <c r="AA55" s="420"/>
      <c r="AB55" s="420"/>
      <c r="AC55" s="420"/>
      <c r="AD55" s="420"/>
      <c r="AE55" s="420"/>
      <c r="AF55" s="420"/>
    </row>
    <row r="56" spans="1:32" ht="13.5" hidden="1" customHeight="1">
      <c r="A56" s="420"/>
      <c r="B56" s="995" t="str">
        <f>IF(OR(LEFT(DULIEU!$V45,3)=$G$10,LEFT(DULIEU!$W45,3)=$G$10),DULIEU!$D45,"")</f>
        <v/>
      </c>
      <c r="C56" s="995" t="str">
        <f>IF(OR(LEFT(DULIEU!$V45,3)=$G$10,LEFT(DULIEU!$W45,3)=$G$10),DULIEU!$H45,"")</f>
        <v/>
      </c>
      <c r="D56" s="853" t="str">
        <f>IF(OR(LEFT(DULIEU!$V45,3)=$G$10,LEFT(DULIEU!$W45,3)=$G$10),DULIEU!$J45,"")</f>
        <v/>
      </c>
      <c r="E56" s="995" t="str">
        <f>IF(OR(LEFT(DULIEU!$V45,3)=$G$10,LEFT(DULIEU!$W45,3)=$G$10),DULIEU!$E45,"")</f>
        <v/>
      </c>
      <c r="F56" s="996" t="str">
        <f>IF(OR(LEFT(DULIEU!$V45,3)=$G$10,LEFT(DULIEU!$W45,3)=$G$10),DULIEU!$O45,"")</f>
        <v/>
      </c>
      <c r="G56" s="995" t="str">
        <f>IF(OR(LEFT(NKC!$I52,3)=$G$10,LEFT(NKC!$J52,3)=$G$10),NKC!$H52,"")</f>
        <v/>
      </c>
      <c r="H56" s="995" t="str">
        <f>IF(B56="","",IF(LEFT(DULIEU!$V45,3)=$G$10,DULIEU!$W45,IF(LEFT(DULIEU!$W45,3)=$G$10,DULIEU!$V45)))</f>
        <v/>
      </c>
      <c r="I56" s="997">
        <f>IF(F56="",0,IF(LEFT(DULIEU!$V45,3)=$G$10,DULIEU!$X45,0))</f>
        <v>0</v>
      </c>
      <c r="J56" s="997">
        <f>IF(F56="",0,IF(LEFT(DULIEU!$W45,3)=$G$10,DULIEU!$X45,0))</f>
        <v>0</v>
      </c>
      <c r="K56" s="990" t="str">
        <f t="shared" si="1"/>
        <v/>
      </c>
      <c r="L56" s="420"/>
      <c r="M56" s="420"/>
      <c r="N56" s="420"/>
      <c r="O56" s="420"/>
      <c r="P56" s="420"/>
      <c r="Q56" s="420"/>
      <c r="R56" s="420"/>
      <c r="S56" s="420"/>
      <c r="T56" s="420"/>
      <c r="U56" s="420"/>
      <c r="V56" s="420"/>
      <c r="W56" s="420"/>
      <c r="X56" s="420"/>
      <c r="Y56" s="420"/>
      <c r="Z56" s="420"/>
      <c r="AA56" s="420"/>
      <c r="AB56" s="420"/>
      <c r="AC56" s="420"/>
      <c r="AD56" s="420"/>
      <c r="AE56" s="420"/>
      <c r="AF56" s="420"/>
    </row>
    <row r="57" spans="1:32" ht="13.5" hidden="1" customHeight="1">
      <c r="A57" s="420"/>
      <c r="B57" s="995" t="str">
        <f>IF(OR(LEFT(DULIEU!$V46,3)=$G$10,LEFT(DULIEU!$W46,3)=$G$10),DULIEU!$D46,"")</f>
        <v/>
      </c>
      <c r="C57" s="995" t="str">
        <f>IF(OR(LEFT(DULIEU!$V46,3)=$G$10,LEFT(DULIEU!$W46,3)=$G$10),DULIEU!$H46,"")</f>
        <v/>
      </c>
      <c r="D57" s="853" t="str">
        <f>IF(OR(LEFT(DULIEU!$V46,3)=$G$10,LEFT(DULIEU!$W46,3)=$G$10),DULIEU!$J46,"")</f>
        <v/>
      </c>
      <c r="E57" s="995" t="str">
        <f>IF(OR(LEFT(DULIEU!$V46,3)=$G$10,LEFT(DULIEU!$W46,3)=$G$10),DULIEU!$E46,"")</f>
        <v/>
      </c>
      <c r="F57" s="996" t="str">
        <f>IF(OR(LEFT(DULIEU!$V46,3)=$G$10,LEFT(DULIEU!$W46,3)=$G$10),DULIEU!$O46,"")</f>
        <v/>
      </c>
      <c r="G57" s="995" t="str">
        <f>IF(OR(LEFT(NKC!$I53,3)=$G$10,LEFT(NKC!$J53,3)=$G$10),NKC!$H53,"")</f>
        <v/>
      </c>
      <c r="H57" s="995" t="str">
        <f>IF(B57="","",IF(LEFT(DULIEU!$V46,3)=$G$10,DULIEU!$W46,IF(LEFT(DULIEU!$W46,3)=$G$10,DULIEU!$V46)))</f>
        <v/>
      </c>
      <c r="I57" s="997">
        <f>IF(F57="",0,IF(LEFT(DULIEU!$V46,3)=$G$10,DULIEU!$X46,0))</f>
        <v>0</v>
      </c>
      <c r="J57" s="997">
        <f>IF(F57="",0,IF(LEFT(DULIEU!$W46,3)=$G$10,DULIEU!$X46,0))</f>
        <v>0</v>
      </c>
      <c r="K57" s="990" t="str">
        <f t="shared" si="1"/>
        <v/>
      </c>
      <c r="L57" s="420"/>
      <c r="M57" s="420"/>
      <c r="N57" s="420"/>
      <c r="O57" s="420"/>
      <c r="P57" s="420"/>
      <c r="Q57" s="420"/>
      <c r="R57" s="420"/>
      <c r="S57" s="420"/>
      <c r="T57" s="420"/>
      <c r="U57" s="420"/>
      <c r="V57" s="420"/>
      <c r="W57" s="420"/>
      <c r="X57" s="420"/>
      <c r="Y57" s="420"/>
      <c r="Z57" s="420"/>
      <c r="AA57" s="420"/>
      <c r="AB57" s="420"/>
      <c r="AC57" s="420"/>
      <c r="AD57" s="420"/>
      <c r="AE57" s="420"/>
      <c r="AF57" s="420"/>
    </row>
    <row r="58" spans="1:32" ht="13.5" hidden="1" customHeight="1">
      <c r="A58" s="420"/>
      <c r="B58" s="995" t="str">
        <f>IF(OR(LEFT(DULIEU!$V47,3)=$G$10,LEFT(DULIEU!$W47,3)=$G$10),DULIEU!$D47,"")</f>
        <v/>
      </c>
      <c r="C58" s="995" t="str">
        <f>IF(OR(LEFT(DULIEU!$V47,3)=$G$10,LEFT(DULIEU!$W47,3)=$G$10),DULIEU!$H47,"")</f>
        <v/>
      </c>
      <c r="D58" s="853" t="str">
        <f>IF(OR(LEFT(DULIEU!$V47,3)=$G$10,LEFT(DULIEU!$W47,3)=$G$10),DULIEU!$J47,"")</f>
        <v/>
      </c>
      <c r="E58" s="995" t="str">
        <f>IF(OR(LEFT(DULIEU!$V47,3)=$G$10,LEFT(DULIEU!$W47,3)=$G$10),DULIEU!$E47,"")</f>
        <v/>
      </c>
      <c r="F58" s="996" t="str">
        <f>IF(OR(LEFT(DULIEU!$V47,3)=$G$10,LEFT(DULIEU!$W47,3)=$G$10),DULIEU!$O47,"")</f>
        <v/>
      </c>
      <c r="G58" s="995" t="str">
        <f>IF(OR(LEFT(NKC!$I54,3)=$G$10,LEFT(NKC!$J54,3)=$G$10),NKC!$H54,"")</f>
        <v/>
      </c>
      <c r="H58" s="995" t="str">
        <f>IF(B58="","",IF(LEFT(DULIEU!$V47,3)=$G$10,DULIEU!$W47,IF(LEFT(DULIEU!$W47,3)=$G$10,DULIEU!$V47)))</f>
        <v/>
      </c>
      <c r="I58" s="997">
        <f>IF(F58="",0,IF(LEFT(DULIEU!$V47,3)=$G$10,DULIEU!$X47,0))</f>
        <v>0</v>
      </c>
      <c r="J58" s="997">
        <f>IF(F58="",0,IF(LEFT(DULIEU!$W47,3)=$G$10,DULIEU!$X47,0))</f>
        <v>0</v>
      </c>
      <c r="K58" s="990" t="str">
        <f t="shared" si="1"/>
        <v/>
      </c>
      <c r="L58" s="420"/>
      <c r="M58" s="420"/>
      <c r="N58" s="420"/>
      <c r="O58" s="420"/>
      <c r="P58" s="420"/>
      <c r="Q58" s="420"/>
      <c r="R58" s="420"/>
      <c r="S58" s="420"/>
      <c r="T58" s="420"/>
      <c r="U58" s="420"/>
      <c r="V58" s="420"/>
      <c r="W58" s="420"/>
      <c r="X58" s="420"/>
      <c r="Y58" s="420"/>
      <c r="Z58" s="420"/>
      <c r="AA58" s="420"/>
      <c r="AB58" s="420"/>
      <c r="AC58" s="420"/>
      <c r="AD58" s="420"/>
      <c r="AE58" s="420"/>
      <c r="AF58" s="420"/>
    </row>
    <row r="59" spans="1:32" ht="13.5" hidden="1" customHeight="1">
      <c r="A59" s="420"/>
      <c r="B59" s="995" t="str">
        <f>IF(OR(LEFT(DULIEU!$V48,3)=$G$10,LEFT(DULIEU!$W48,3)=$G$10),DULIEU!$D48,"")</f>
        <v/>
      </c>
      <c r="C59" s="995" t="str">
        <f>IF(OR(LEFT(DULIEU!$V48,3)=$G$10,LEFT(DULIEU!$W48,3)=$G$10),DULIEU!$H48,"")</f>
        <v/>
      </c>
      <c r="D59" s="853" t="str">
        <f>IF(OR(LEFT(DULIEU!$V48,3)=$G$10,LEFT(DULIEU!$W48,3)=$G$10),DULIEU!$J48,"")</f>
        <v/>
      </c>
      <c r="E59" s="995" t="str">
        <f>IF(OR(LEFT(DULIEU!$V48,3)=$G$10,LEFT(DULIEU!$W48,3)=$G$10),DULIEU!$E48,"")</f>
        <v/>
      </c>
      <c r="F59" s="996" t="str">
        <f>IF(OR(LEFT(DULIEU!$V48,3)=$G$10,LEFT(DULIEU!$W48,3)=$G$10),DULIEU!$O48,"")</f>
        <v/>
      </c>
      <c r="G59" s="995" t="str">
        <f>IF(OR(LEFT(NKC!$I55,3)=$G$10,LEFT(NKC!$J55,3)=$G$10),NKC!$H55,"")</f>
        <v/>
      </c>
      <c r="H59" s="995" t="str">
        <f>IF(B59="","",IF(LEFT(DULIEU!$V48,3)=$G$10,DULIEU!$W48,IF(LEFT(DULIEU!$W48,3)=$G$10,DULIEU!$V48)))</f>
        <v/>
      </c>
      <c r="I59" s="997">
        <f>IF(F59="",0,IF(LEFT(DULIEU!$V48,3)=$G$10,DULIEU!$X48,0))</f>
        <v>0</v>
      </c>
      <c r="J59" s="997">
        <f>IF(F59="",0,IF(LEFT(DULIEU!$W48,3)=$G$10,DULIEU!$X48,0))</f>
        <v>0</v>
      </c>
      <c r="K59" s="990" t="str">
        <f t="shared" si="1"/>
        <v/>
      </c>
      <c r="L59" s="420"/>
      <c r="M59" s="420"/>
      <c r="N59" s="420"/>
      <c r="O59" s="420"/>
      <c r="P59" s="420"/>
      <c r="Q59" s="420"/>
      <c r="R59" s="420"/>
      <c r="S59" s="420"/>
      <c r="T59" s="420"/>
      <c r="U59" s="420"/>
      <c r="V59" s="420"/>
      <c r="W59" s="420"/>
      <c r="X59" s="420"/>
      <c r="Y59" s="420"/>
      <c r="Z59" s="420"/>
      <c r="AA59" s="420"/>
      <c r="AB59" s="420"/>
      <c r="AC59" s="420"/>
      <c r="AD59" s="420"/>
      <c r="AE59" s="420"/>
      <c r="AF59" s="420"/>
    </row>
    <row r="60" spans="1:32" ht="13.5" customHeight="1">
      <c r="A60" s="420"/>
      <c r="B60" s="995" t="str">
        <f>IF(OR(LEFT(DULIEU!$V49,3)=$G$10,LEFT(DULIEU!$W49,3)=$G$10),DULIEU!$D49,"")</f>
        <v>31/07/2015</v>
      </c>
      <c r="C60" s="995" t="str">
        <f>IF(OR(LEFT(DULIEU!$V49,3)=$G$10,LEFT(DULIEU!$W49,3)=$G$10),DULIEU!$H49,"")</f>
        <v>PC013</v>
      </c>
      <c r="D60" s="853" t="str">
        <f>IF(OR(LEFT(DULIEU!$V49,3)=$G$10,LEFT(DULIEU!$W49,3)=$G$10),DULIEU!$J49,"")</f>
        <v/>
      </c>
      <c r="E60" s="995" t="str">
        <f>IF(OR(LEFT(DULIEU!$V49,3)=$G$10,LEFT(DULIEU!$W49,3)=$G$10),DULIEU!$E49,"")</f>
        <v>31/07/2015</v>
      </c>
      <c r="F60" s="996" t="str">
        <f>IF(OR(LEFT(DULIEU!$V49,3)=$G$10,LEFT(DULIEU!$W49,3)=$G$10),DULIEU!$O49,"")</f>
        <v>Thanh toán lương tháng 07/2015</v>
      </c>
      <c r="G60" s="995">
        <f>IF(OR(LEFT(NKC!$I56,3)=$G$10,LEFT(NKC!$J56,3)=$G$10),NKC!$H56,"")</f>
        <v>43</v>
      </c>
      <c r="H60" s="995" t="str">
        <f>IF(B60="","",IF(LEFT(DULIEU!$V49,3)=$G$10,DULIEU!$W49,IF(LEFT(DULIEU!$W49,3)=$G$10,DULIEU!$V49)))</f>
        <v>334</v>
      </c>
      <c r="I60" s="997">
        <f>IF(F60="",0,IF(LEFT(DULIEU!$V49,3)=$G$10,DULIEU!$X49,0))</f>
        <v>0</v>
      </c>
      <c r="J60" s="997">
        <f>IF(F60="",0,IF(LEFT(DULIEU!$W49,3)=$G$10,DULIEU!$X49,0))</f>
        <v>8172000</v>
      </c>
      <c r="K60" s="990" t="str">
        <f t="shared" si="1"/>
        <v>x</v>
      </c>
      <c r="L60" s="420"/>
      <c r="M60" s="420"/>
      <c r="N60" s="420"/>
      <c r="O60" s="420"/>
      <c r="P60" s="420"/>
      <c r="Q60" s="420"/>
      <c r="R60" s="420"/>
      <c r="S60" s="420"/>
      <c r="T60" s="420"/>
      <c r="U60" s="420"/>
      <c r="V60" s="420"/>
      <c r="W60" s="420"/>
      <c r="X60" s="420"/>
      <c r="Y60" s="420"/>
      <c r="Z60" s="420"/>
      <c r="AA60" s="420"/>
      <c r="AB60" s="420"/>
      <c r="AC60" s="420"/>
      <c r="AD60" s="420"/>
      <c r="AE60" s="420"/>
      <c r="AF60" s="420"/>
    </row>
    <row r="61" spans="1:32" ht="13.5" hidden="1" customHeight="1">
      <c r="A61" s="420"/>
      <c r="B61" s="995" t="str">
        <f>IF(OR(LEFT(DULIEU!$V50,3)=$G$10,LEFT(DULIEU!$W50,3)=$G$10),DULIEU!$D50,"")</f>
        <v/>
      </c>
      <c r="C61" s="995" t="str">
        <f>IF(OR(LEFT(DULIEU!$V50,3)=$G$10,LEFT(DULIEU!$W50,3)=$G$10),DULIEU!$H50,"")</f>
        <v/>
      </c>
      <c r="D61" s="853" t="str">
        <f>IF(OR(LEFT(DULIEU!$V50,3)=$G$10,LEFT(DULIEU!$W50,3)=$G$10),DULIEU!$J50,"")</f>
        <v/>
      </c>
      <c r="E61" s="995" t="str">
        <f>IF(OR(LEFT(DULIEU!$V50,3)=$G$10,LEFT(DULIEU!$W50,3)=$G$10),DULIEU!$E50,"")</f>
        <v/>
      </c>
      <c r="F61" s="996" t="str">
        <f>IF(OR(LEFT(DULIEU!$V50,3)=$G$10,LEFT(DULIEU!$W50,3)=$G$10),DULIEU!$O50,"")</f>
        <v/>
      </c>
      <c r="G61" s="995" t="str">
        <f>IF(OR(LEFT(NKC!$I57,3)=$G$10,LEFT(NKC!$J57,3)=$G$10),NKC!$H57,"")</f>
        <v/>
      </c>
      <c r="H61" s="995" t="str">
        <f>IF(B61="","",IF(LEFT(DULIEU!$V50,3)=$G$10,DULIEU!$W50,IF(LEFT(DULIEU!$W50,3)=$G$10,DULIEU!$V50)))</f>
        <v/>
      </c>
      <c r="I61" s="997">
        <f>IF(F61="",0,IF(LEFT(DULIEU!$V50,3)=$G$10,DULIEU!$X50,0))</f>
        <v>0</v>
      </c>
      <c r="J61" s="997">
        <f>IF(F61="",0,IF(LEFT(DULIEU!$W50,3)=$G$10,DULIEU!$X50,0))</f>
        <v>0</v>
      </c>
      <c r="K61" s="990" t="str">
        <f t="shared" si="1"/>
        <v/>
      </c>
      <c r="L61" s="420"/>
      <c r="M61" s="420"/>
      <c r="N61" s="420"/>
      <c r="O61" s="420"/>
      <c r="P61" s="420"/>
      <c r="Q61" s="420"/>
      <c r="R61" s="420"/>
      <c r="S61" s="420"/>
      <c r="T61" s="420"/>
      <c r="U61" s="420"/>
      <c r="V61" s="420"/>
      <c r="W61" s="420"/>
      <c r="X61" s="420"/>
      <c r="Y61" s="420"/>
      <c r="Z61" s="420"/>
      <c r="AA61" s="420"/>
      <c r="AB61" s="420"/>
      <c r="AC61" s="420"/>
      <c r="AD61" s="420"/>
      <c r="AE61" s="420"/>
      <c r="AF61" s="420"/>
    </row>
    <row r="62" spans="1:32" ht="13.5" hidden="1" customHeight="1">
      <c r="A62" s="420"/>
      <c r="B62" s="995" t="str">
        <f>IF(OR(LEFT(DULIEU!$V51,3)=$G$10,LEFT(DULIEU!$W51,3)=$G$10),DULIEU!$D51,"")</f>
        <v/>
      </c>
      <c r="C62" s="995" t="str">
        <f>IF(OR(LEFT(DULIEU!$V51,3)=$G$10,LEFT(DULIEU!$W51,3)=$G$10),DULIEU!$H51,"")</f>
        <v/>
      </c>
      <c r="D62" s="853" t="str">
        <f>IF(OR(LEFT(DULIEU!$V51,3)=$G$10,LEFT(DULIEU!$W51,3)=$G$10),DULIEU!$J51,"")</f>
        <v/>
      </c>
      <c r="E62" s="995" t="str">
        <f>IF(OR(LEFT(DULIEU!$V51,3)=$G$10,LEFT(DULIEU!$W51,3)=$G$10),DULIEU!$E51,"")</f>
        <v/>
      </c>
      <c r="F62" s="996" t="str">
        <f>IF(OR(LEFT(DULIEU!$V51,3)=$G$10,LEFT(DULIEU!$W51,3)=$G$10),DULIEU!$O51,"")</f>
        <v/>
      </c>
      <c r="G62" s="995" t="str">
        <f>IF(OR(LEFT(NKC!$I58,3)=$G$10,LEFT(NKC!$J58,3)=$G$10),NKC!$H58,"")</f>
        <v/>
      </c>
      <c r="H62" s="995" t="str">
        <f>IF(B62="","",IF(LEFT(DULIEU!$V51,3)=$G$10,DULIEU!$W51,IF(LEFT(DULIEU!$W51,3)=$G$10,DULIEU!$V51)))</f>
        <v/>
      </c>
      <c r="I62" s="997">
        <f>IF(F62="",0,IF(LEFT(DULIEU!$V51,3)=$G$10,DULIEU!$X51,0))</f>
        <v>0</v>
      </c>
      <c r="J62" s="997">
        <f>IF(F62="",0,IF(LEFT(DULIEU!$W51,3)=$G$10,DULIEU!$X51,0))</f>
        <v>0</v>
      </c>
      <c r="K62" s="990" t="str">
        <f t="shared" si="1"/>
        <v/>
      </c>
      <c r="L62" s="420"/>
      <c r="M62" s="420"/>
      <c r="N62" s="420"/>
      <c r="O62" s="420"/>
      <c r="P62" s="420"/>
      <c r="Q62" s="420"/>
      <c r="R62" s="420"/>
      <c r="S62" s="420"/>
      <c r="T62" s="420"/>
      <c r="U62" s="420"/>
      <c r="V62" s="420"/>
      <c r="W62" s="420"/>
      <c r="X62" s="420"/>
      <c r="Y62" s="420"/>
      <c r="Z62" s="420"/>
      <c r="AA62" s="420"/>
      <c r="AB62" s="420"/>
      <c r="AC62" s="420"/>
      <c r="AD62" s="420"/>
      <c r="AE62" s="420"/>
      <c r="AF62" s="420"/>
    </row>
    <row r="63" spans="1:32" ht="13.5" hidden="1" customHeight="1">
      <c r="A63" s="420"/>
      <c r="B63" s="995" t="str">
        <f>IF(OR(LEFT(DULIEU!$V52,3)=$G$10,LEFT(DULIEU!$W52,3)=$G$10),DULIEU!$D52,"")</f>
        <v/>
      </c>
      <c r="C63" s="995" t="str">
        <f>IF(OR(LEFT(DULIEU!$V52,3)=$G$10,LEFT(DULIEU!$W52,3)=$G$10),DULIEU!$H52,"")</f>
        <v/>
      </c>
      <c r="D63" s="853" t="str">
        <f>IF(OR(LEFT(DULIEU!$V52,3)=$G$10,LEFT(DULIEU!$W52,3)=$G$10),DULIEU!$J52,"")</f>
        <v/>
      </c>
      <c r="E63" s="995" t="str">
        <f>IF(OR(LEFT(DULIEU!$V52,3)=$G$10,LEFT(DULIEU!$W52,3)=$G$10),DULIEU!$E52,"")</f>
        <v/>
      </c>
      <c r="F63" s="996" t="str">
        <f>IF(OR(LEFT(DULIEU!$V52,3)=$G$10,LEFT(DULIEU!$W52,3)=$G$10),DULIEU!$O52,"")</f>
        <v/>
      </c>
      <c r="G63" s="995" t="str">
        <f>IF(OR(LEFT(NKC!$I59,3)=$G$10,LEFT(NKC!$J59,3)=$G$10),NKC!$H59,"")</f>
        <v/>
      </c>
      <c r="H63" s="995" t="str">
        <f>IF(B63="","",IF(LEFT(DULIEU!$V52,3)=$G$10,DULIEU!$W52,IF(LEFT(DULIEU!$W52,3)=$G$10,DULIEU!$V52)))</f>
        <v/>
      </c>
      <c r="I63" s="997">
        <f>IF(F63="",0,IF(LEFT(DULIEU!$V52,3)=$G$10,DULIEU!$X52,0))</f>
        <v>0</v>
      </c>
      <c r="J63" s="997">
        <f>IF(F63="",0,IF(LEFT(DULIEU!$W52,3)=$G$10,DULIEU!$X52,0))</f>
        <v>0</v>
      </c>
      <c r="K63" s="990" t="str">
        <f t="shared" si="1"/>
        <v/>
      </c>
      <c r="L63" s="420"/>
      <c r="M63" s="420"/>
      <c r="N63" s="420"/>
      <c r="O63" s="420"/>
      <c r="P63" s="420"/>
      <c r="Q63" s="420"/>
      <c r="R63" s="420"/>
      <c r="S63" s="420"/>
      <c r="T63" s="420"/>
      <c r="U63" s="420"/>
      <c r="V63" s="420"/>
      <c r="W63" s="420"/>
      <c r="X63" s="420"/>
      <c r="Y63" s="420"/>
      <c r="Z63" s="420"/>
      <c r="AA63" s="420"/>
      <c r="AB63" s="420"/>
      <c r="AC63" s="420"/>
      <c r="AD63" s="420"/>
      <c r="AE63" s="420"/>
      <c r="AF63" s="420"/>
    </row>
    <row r="64" spans="1:32" ht="13.5" hidden="1" customHeight="1">
      <c r="A64" s="420"/>
      <c r="B64" s="995" t="str">
        <f>IF(OR(LEFT(DULIEU!$V53,3)=$G$10,LEFT(DULIEU!$W53,3)=$G$10),DULIEU!$D53,"")</f>
        <v/>
      </c>
      <c r="C64" s="995" t="str">
        <f>IF(OR(LEFT(DULIEU!$V53,3)=$G$10,LEFT(DULIEU!$W53,3)=$G$10),DULIEU!$H53,"")</f>
        <v/>
      </c>
      <c r="D64" s="853" t="str">
        <f>IF(OR(LEFT(DULIEU!$V53,3)=$G$10,LEFT(DULIEU!$W53,3)=$G$10),DULIEU!$J53,"")</f>
        <v/>
      </c>
      <c r="E64" s="995" t="str">
        <f>IF(OR(LEFT(DULIEU!$V53,3)=$G$10,LEFT(DULIEU!$W53,3)=$G$10),DULIEU!$E53,"")</f>
        <v/>
      </c>
      <c r="F64" s="996" t="str">
        <f>IF(OR(LEFT(DULIEU!$V53,3)=$G$10,LEFT(DULIEU!$W53,3)=$G$10),DULIEU!$O53,"")</f>
        <v/>
      </c>
      <c r="G64" s="995" t="str">
        <f>IF(OR(LEFT(NKC!$I60,3)=$G$10,LEFT(NKC!$J60,3)=$G$10),NKC!$H60,"")</f>
        <v/>
      </c>
      <c r="H64" s="995" t="str">
        <f>IF(B64="","",IF(LEFT(DULIEU!$V53,3)=$G$10,DULIEU!$W53,IF(LEFT(DULIEU!$W53,3)=$G$10,DULIEU!$V53)))</f>
        <v/>
      </c>
      <c r="I64" s="997">
        <f>IF(F64="",0,IF(LEFT(DULIEU!$V53,3)=$G$10,DULIEU!$X53,0))</f>
        <v>0</v>
      </c>
      <c r="J64" s="997">
        <f>IF(F64="",0,IF(LEFT(DULIEU!$W53,3)=$G$10,DULIEU!$X53,0))</f>
        <v>0</v>
      </c>
      <c r="K64" s="990" t="str">
        <f t="shared" si="1"/>
        <v/>
      </c>
      <c r="L64" s="420"/>
      <c r="M64" s="420"/>
      <c r="N64" s="420"/>
      <c r="O64" s="420"/>
      <c r="P64" s="420"/>
      <c r="Q64" s="420"/>
      <c r="R64" s="420"/>
      <c r="S64" s="420"/>
      <c r="T64" s="420"/>
      <c r="U64" s="420"/>
      <c r="V64" s="420"/>
      <c r="W64" s="420"/>
      <c r="X64" s="420"/>
      <c r="Y64" s="420"/>
      <c r="Z64" s="420"/>
      <c r="AA64" s="420"/>
      <c r="AB64" s="420"/>
      <c r="AC64" s="420"/>
      <c r="AD64" s="420"/>
      <c r="AE64" s="420"/>
      <c r="AF64" s="420"/>
    </row>
    <row r="65" spans="1:32" ht="13.5" customHeight="1">
      <c r="A65" s="420"/>
      <c r="B65" s="995" t="str">
        <f>IF(OR(LEFT(DULIEU!$V54,3)=$G$10,LEFT(DULIEU!$W54,3)=$G$10),DULIEU!$D54,"")</f>
        <v>30/08/2015</v>
      </c>
      <c r="C65" s="995" t="str">
        <f>IF(OR(LEFT(DULIEU!$V54,3)=$G$10,LEFT(DULIEU!$W54,3)=$G$10),DULIEU!$H54,"")</f>
        <v>PC014</v>
      </c>
      <c r="D65" s="853" t="str">
        <f>IF(OR(LEFT(DULIEU!$V54,3)=$G$10,LEFT(DULIEU!$W54,3)=$G$10),DULIEU!$J54,"")</f>
        <v/>
      </c>
      <c r="E65" s="995" t="str">
        <f>IF(OR(LEFT(DULIEU!$V54,3)=$G$10,LEFT(DULIEU!$W54,3)=$G$10),DULIEU!$E54,"")</f>
        <v>30/08/2015</v>
      </c>
      <c r="F65" s="996" t="str">
        <f>IF(OR(LEFT(DULIEU!$V54,3)=$G$10,LEFT(DULIEU!$W54,3)=$G$10),DULIEU!$O54,"")</f>
        <v>Thanh toán lương tháng 08/2015</v>
      </c>
      <c r="G65" s="995">
        <f>IF(OR(LEFT(NKC!$I61,3)=$G$10,LEFT(NKC!$J61,3)=$G$10),NKC!$H61,"")</f>
        <v>48</v>
      </c>
      <c r="H65" s="995" t="str">
        <f>IF(B65="","",IF(LEFT(DULIEU!$V54,3)=$G$10,DULIEU!$W54,IF(LEFT(DULIEU!$W54,3)=$G$10,DULIEU!$V54)))</f>
        <v>334</v>
      </c>
      <c r="I65" s="997">
        <f>IF(F65="",0,IF(LEFT(DULIEU!$V54,3)=$G$10,DULIEU!$X54,0))</f>
        <v>0</v>
      </c>
      <c r="J65" s="997">
        <f>IF(F65="",0,IF(LEFT(DULIEU!$W54,3)=$G$10,DULIEU!$X54,0))</f>
        <v>7693000</v>
      </c>
      <c r="K65" s="990" t="str">
        <f t="shared" si="1"/>
        <v>x</v>
      </c>
      <c r="L65" s="420"/>
      <c r="M65" s="420"/>
      <c r="N65" s="420"/>
      <c r="O65" s="420"/>
      <c r="P65" s="420"/>
      <c r="Q65" s="420"/>
      <c r="R65" s="420"/>
      <c r="S65" s="420"/>
      <c r="T65" s="420"/>
      <c r="U65" s="420"/>
      <c r="V65" s="420"/>
      <c r="W65" s="420"/>
      <c r="X65" s="420"/>
      <c r="Y65" s="420"/>
      <c r="Z65" s="420"/>
      <c r="AA65" s="420"/>
      <c r="AB65" s="420"/>
      <c r="AC65" s="420"/>
      <c r="AD65" s="420"/>
      <c r="AE65" s="420"/>
      <c r="AF65" s="420"/>
    </row>
    <row r="66" spans="1:32" ht="13.5" customHeight="1">
      <c r="A66" s="420"/>
      <c r="B66" s="995" t="str">
        <f>IF(OR(LEFT(DULIEU!$V55,3)=$G$10,LEFT(DULIEU!$W55,3)=$G$10),DULIEU!$D55,"")</f>
        <v>01/09/2015</v>
      </c>
      <c r="C66" s="995" t="str">
        <f>IF(OR(LEFT(DULIEU!$V55,3)=$G$10,LEFT(DULIEU!$W55,3)=$G$10),DULIEU!$H55,"")</f>
        <v>PC015</v>
      </c>
      <c r="D66" s="853" t="str">
        <f>IF(OR(LEFT(DULIEU!$V55,3)=$G$10,LEFT(DULIEU!$W55,3)=$G$10),DULIEU!$J55,"")</f>
        <v/>
      </c>
      <c r="E66" s="995" t="str">
        <f>IF(OR(LEFT(DULIEU!$V55,3)=$G$10,LEFT(DULIEU!$W55,3)=$G$10),DULIEU!$E55,"")</f>
        <v>01/09/2015</v>
      </c>
      <c r="F66" s="996" t="str">
        <f>IF(OR(LEFT(DULIEU!$V55,3)=$G$10,LEFT(DULIEU!$W55,3)=$G$10),DULIEU!$O55,"")</f>
        <v>Thưởng ngày lễ 02/9</v>
      </c>
      <c r="G66" s="995">
        <f>IF(OR(LEFT(NKC!$I62,3)=$G$10,LEFT(NKC!$J62,3)=$G$10),NKC!$H62,"")</f>
        <v>49</v>
      </c>
      <c r="H66" s="995" t="str">
        <f>IF(B66="","",IF(LEFT(DULIEU!$V55,3)=$G$10,DULIEU!$W55,IF(LEFT(DULIEU!$W55,3)=$G$10,DULIEU!$V55)))</f>
        <v>64228</v>
      </c>
      <c r="I66" s="997">
        <f>IF(F66="",0,IF(LEFT(DULIEU!$V55,3)=$G$10,DULIEU!$X55,0))</f>
        <v>0</v>
      </c>
      <c r="J66" s="997">
        <f>IF(F66="",0,IF(LEFT(DULIEU!$W55,3)=$G$10,DULIEU!$X55,0))</f>
        <v>4000000</v>
      </c>
      <c r="K66" s="990" t="str">
        <f t="shared" si="1"/>
        <v>x</v>
      </c>
      <c r="L66" s="420"/>
      <c r="M66" s="420"/>
      <c r="N66" s="420"/>
      <c r="O66" s="420"/>
      <c r="P66" s="420"/>
      <c r="Q66" s="420"/>
      <c r="R66" s="420"/>
      <c r="S66" s="420"/>
      <c r="T66" s="420"/>
      <c r="U66" s="420"/>
      <c r="V66" s="420"/>
      <c r="W66" s="420"/>
      <c r="X66" s="420"/>
      <c r="Y66" s="420"/>
      <c r="Z66" s="420"/>
      <c r="AA66" s="420"/>
      <c r="AB66" s="420"/>
      <c r="AC66" s="420"/>
      <c r="AD66" s="420"/>
      <c r="AE66" s="420"/>
      <c r="AF66" s="420"/>
    </row>
    <row r="67" spans="1:32" ht="13.5" hidden="1" customHeight="1">
      <c r="A67" s="420"/>
      <c r="B67" s="995" t="str">
        <f>IF(OR(LEFT(DULIEU!$V56,3)=$G$10,LEFT(DULIEU!$W56,3)=$G$10),DULIEU!$D56,"")</f>
        <v/>
      </c>
      <c r="C67" s="995" t="str">
        <f>IF(OR(LEFT(DULIEU!$V56,3)=$G$10,LEFT(DULIEU!$W56,3)=$G$10),DULIEU!$H56,"")</f>
        <v/>
      </c>
      <c r="D67" s="853" t="str">
        <f>IF(OR(LEFT(DULIEU!$V56,3)=$G$10,LEFT(DULIEU!$W56,3)=$G$10),DULIEU!$J56,"")</f>
        <v/>
      </c>
      <c r="E67" s="995" t="str">
        <f>IF(OR(LEFT(DULIEU!$V56,3)=$G$10,LEFT(DULIEU!$W56,3)=$G$10),DULIEU!$E56,"")</f>
        <v/>
      </c>
      <c r="F67" s="996" t="str">
        <f>IF(OR(LEFT(DULIEU!$V56,3)=$G$10,LEFT(DULIEU!$W56,3)=$G$10),DULIEU!$O56,"")</f>
        <v/>
      </c>
      <c r="G67" s="995" t="str">
        <f>IF(OR(LEFT(NKC!$I63,3)=$G$10,LEFT(NKC!$J63,3)=$G$10),NKC!$H63,"")</f>
        <v/>
      </c>
      <c r="H67" s="995" t="str">
        <f>IF(B67="","",IF(LEFT(DULIEU!$V56,3)=$G$10,DULIEU!$W56,IF(LEFT(DULIEU!$W56,3)=$G$10,DULIEU!$V56)))</f>
        <v/>
      </c>
      <c r="I67" s="997">
        <f>IF(F67="",0,IF(LEFT(DULIEU!$V56,3)=$G$10,DULIEU!$X56,0))</f>
        <v>0</v>
      </c>
      <c r="J67" s="997">
        <f>IF(F67="",0,IF(LEFT(DULIEU!$W56,3)=$G$10,DULIEU!$X56,0))</f>
        <v>0</v>
      </c>
      <c r="K67" s="990" t="str">
        <f t="shared" si="1"/>
        <v/>
      </c>
      <c r="L67" s="420"/>
      <c r="M67" s="420"/>
      <c r="N67" s="420"/>
      <c r="O67" s="420"/>
      <c r="P67" s="420"/>
      <c r="Q67" s="420"/>
      <c r="R67" s="420"/>
      <c r="S67" s="420"/>
      <c r="T67" s="420"/>
      <c r="U67" s="420"/>
      <c r="V67" s="420"/>
      <c r="W67" s="420"/>
      <c r="X67" s="420"/>
      <c r="Y67" s="420"/>
      <c r="Z67" s="420"/>
      <c r="AA67" s="420"/>
      <c r="AB67" s="420"/>
      <c r="AC67" s="420"/>
      <c r="AD67" s="420"/>
      <c r="AE67" s="420"/>
      <c r="AF67" s="420"/>
    </row>
    <row r="68" spans="1:32" ht="13.5" hidden="1" customHeight="1">
      <c r="A68" s="420"/>
      <c r="B68" s="995" t="str">
        <f>IF(OR(LEFT(DULIEU!$V57,3)=$G$10,LEFT(DULIEU!$W57,3)=$G$10),DULIEU!$D57,"")</f>
        <v/>
      </c>
      <c r="C68" s="995" t="str">
        <f>IF(OR(LEFT(DULIEU!$V57,3)=$G$10,LEFT(DULIEU!$W57,3)=$G$10),DULIEU!$H57,"")</f>
        <v/>
      </c>
      <c r="D68" s="853" t="str">
        <f>IF(OR(LEFT(DULIEU!$V57,3)=$G$10,LEFT(DULIEU!$W57,3)=$G$10),DULIEU!$J57,"")</f>
        <v/>
      </c>
      <c r="E68" s="995" t="str">
        <f>IF(OR(LEFT(DULIEU!$V57,3)=$G$10,LEFT(DULIEU!$W57,3)=$G$10),DULIEU!$E57,"")</f>
        <v/>
      </c>
      <c r="F68" s="996" t="str">
        <f>IF(OR(LEFT(DULIEU!$V57,3)=$G$10,LEFT(DULIEU!$W57,3)=$G$10),DULIEU!$O57,"")</f>
        <v/>
      </c>
      <c r="G68" s="995" t="str">
        <f>IF(OR(LEFT(NKC!$I64,3)=$G$10,LEFT(NKC!$J64,3)=$G$10),NKC!$H64,"")</f>
        <v/>
      </c>
      <c r="H68" s="995" t="str">
        <f>IF(B68="","",IF(LEFT(DULIEU!$V57,3)=$G$10,DULIEU!$W57,IF(LEFT(DULIEU!$W57,3)=$G$10,DULIEU!$V57)))</f>
        <v/>
      </c>
      <c r="I68" s="997">
        <f>IF(F68="",0,IF(LEFT(DULIEU!$V57,3)=$G$10,DULIEU!$X57,0))</f>
        <v>0</v>
      </c>
      <c r="J68" s="997">
        <f>IF(F68="",0,IF(LEFT(DULIEU!$W57,3)=$G$10,DULIEU!$X57,0))</f>
        <v>0</v>
      </c>
      <c r="K68" s="990" t="str">
        <f t="shared" si="1"/>
        <v/>
      </c>
      <c r="L68" s="420"/>
      <c r="M68" s="420"/>
      <c r="N68" s="420"/>
      <c r="O68" s="420"/>
      <c r="P68" s="420"/>
      <c r="Q68" s="420"/>
      <c r="R68" s="420"/>
      <c r="S68" s="420"/>
      <c r="T68" s="420"/>
      <c r="U68" s="420"/>
      <c r="V68" s="420"/>
      <c r="W68" s="420"/>
      <c r="X68" s="420"/>
      <c r="Y68" s="420"/>
      <c r="Z68" s="420"/>
      <c r="AA68" s="420"/>
      <c r="AB68" s="420"/>
      <c r="AC68" s="420"/>
      <c r="AD68" s="420"/>
      <c r="AE68" s="420"/>
      <c r="AF68" s="420"/>
    </row>
    <row r="69" spans="1:32" ht="13.5" hidden="1" customHeight="1">
      <c r="A69" s="420"/>
      <c r="B69" s="995" t="str">
        <f>IF(OR(LEFT(DULIEU!$V58,3)=$G$10,LEFT(DULIEU!$W58,3)=$G$10),DULIEU!$D58,"")</f>
        <v/>
      </c>
      <c r="C69" s="995" t="str">
        <f>IF(OR(LEFT(DULIEU!$V58,3)=$G$10,LEFT(DULIEU!$W58,3)=$G$10),DULIEU!$H58,"")</f>
        <v/>
      </c>
      <c r="D69" s="853" t="str">
        <f>IF(OR(LEFT(DULIEU!$V58,3)=$G$10,LEFT(DULIEU!$W58,3)=$G$10),DULIEU!$J58,"")</f>
        <v/>
      </c>
      <c r="E69" s="995" t="str">
        <f>IF(OR(LEFT(DULIEU!$V58,3)=$G$10,LEFT(DULIEU!$W58,3)=$G$10),DULIEU!$E58,"")</f>
        <v/>
      </c>
      <c r="F69" s="996" t="str">
        <f>IF(OR(LEFT(DULIEU!$V58,3)=$G$10,LEFT(DULIEU!$W58,3)=$G$10),DULIEU!$O58,"")</f>
        <v/>
      </c>
      <c r="G69" s="995" t="str">
        <f>IF(OR(LEFT(NKC!$I65,3)=$G$10,LEFT(NKC!$J65,3)=$G$10),NKC!$H65,"")</f>
        <v/>
      </c>
      <c r="H69" s="995" t="str">
        <f>IF(B69="","",IF(LEFT(DULIEU!$V58,3)=$G$10,DULIEU!$W58,IF(LEFT(DULIEU!$W58,3)=$G$10,DULIEU!$V58)))</f>
        <v/>
      </c>
      <c r="I69" s="997">
        <f>IF(F69="",0,IF(LEFT(DULIEU!$V58,3)=$G$10,DULIEU!$X58,0))</f>
        <v>0</v>
      </c>
      <c r="J69" s="997">
        <f>IF(F69="",0,IF(LEFT(DULIEU!$W58,3)=$G$10,DULIEU!$X58,0))</f>
        <v>0</v>
      </c>
      <c r="K69" s="990" t="str">
        <f t="shared" si="1"/>
        <v/>
      </c>
      <c r="L69" s="420"/>
      <c r="M69" s="420"/>
      <c r="N69" s="420"/>
      <c r="O69" s="420"/>
      <c r="P69" s="420"/>
      <c r="Q69" s="420"/>
      <c r="R69" s="420"/>
      <c r="S69" s="420"/>
      <c r="T69" s="420"/>
      <c r="U69" s="420"/>
      <c r="V69" s="420"/>
      <c r="W69" s="420"/>
      <c r="X69" s="420"/>
      <c r="Y69" s="420"/>
      <c r="Z69" s="420"/>
      <c r="AA69" s="420"/>
      <c r="AB69" s="420"/>
      <c r="AC69" s="420"/>
      <c r="AD69" s="420"/>
      <c r="AE69" s="420"/>
      <c r="AF69" s="420"/>
    </row>
    <row r="70" spans="1:32" ht="13.5" hidden="1" customHeight="1">
      <c r="A70" s="420"/>
      <c r="B70" s="995" t="str">
        <f>IF(OR(LEFT(DULIEU!$V59,3)=$G$10,LEFT(DULIEU!$W59,3)=$G$10),DULIEU!$D59,"")</f>
        <v/>
      </c>
      <c r="C70" s="995" t="str">
        <f>IF(OR(LEFT(DULIEU!$V59,3)=$G$10,LEFT(DULIEU!$W59,3)=$G$10),DULIEU!$H59,"")</f>
        <v/>
      </c>
      <c r="D70" s="853" t="str">
        <f>IF(OR(LEFT(DULIEU!$V59,3)=$G$10,LEFT(DULIEU!$W59,3)=$G$10),DULIEU!$J59,"")</f>
        <v/>
      </c>
      <c r="E70" s="995" t="str">
        <f>IF(OR(LEFT(DULIEU!$V59,3)=$G$10,LEFT(DULIEU!$W59,3)=$G$10),DULIEU!$E59,"")</f>
        <v/>
      </c>
      <c r="F70" s="996" t="str">
        <f>IF(OR(LEFT(DULIEU!$V59,3)=$G$10,LEFT(DULIEU!$W59,3)=$G$10),DULIEU!$O59,"")</f>
        <v/>
      </c>
      <c r="G70" s="995" t="str">
        <f>IF(OR(LEFT(NKC!$I66,3)=$G$10,LEFT(NKC!$J66,3)=$G$10),NKC!$H66,"")</f>
        <v/>
      </c>
      <c r="H70" s="995" t="str">
        <f>IF(B70="","",IF(LEFT(DULIEU!$V59,3)=$G$10,DULIEU!$W59,IF(LEFT(DULIEU!$W59,3)=$G$10,DULIEU!$V59)))</f>
        <v/>
      </c>
      <c r="I70" s="997">
        <f>IF(F70="",0,IF(LEFT(DULIEU!$V59,3)=$G$10,DULIEU!$X59,0))</f>
        <v>0</v>
      </c>
      <c r="J70" s="997">
        <f>IF(F70="",0,IF(LEFT(DULIEU!$W59,3)=$G$10,DULIEU!$X59,0))</f>
        <v>0</v>
      </c>
      <c r="K70" s="990" t="str">
        <f t="shared" si="1"/>
        <v/>
      </c>
      <c r="L70" s="420"/>
      <c r="M70" s="420"/>
      <c r="N70" s="420"/>
      <c r="O70" s="420"/>
      <c r="P70" s="420"/>
      <c r="Q70" s="420"/>
      <c r="R70" s="420"/>
      <c r="S70" s="420"/>
      <c r="T70" s="420"/>
      <c r="U70" s="420"/>
      <c r="V70" s="420"/>
      <c r="W70" s="420"/>
      <c r="X70" s="420"/>
      <c r="Y70" s="420"/>
      <c r="Z70" s="420"/>
      <c r="AA70" s="420"/>
      <c r="AB70" s="420"/>
      <c r="AC70" s="420"/>
      <c r="AD70" s="420"/>
      <c r="AE70" s="420"/>
      <c r="AF70" s="420"/>
    </row>
    <row r="71" spans="1:32" ht="13.5" customHeight="1">
      <c r="A71" s="420"/>
      <c r="B71" s="995" t="str">
        <f>IF(OR(LEFT(DULIEU!$V60,3)=$G$10,LEFT(DULIEU!$W60,3)=$G$10),DULIEU!$D60,"")</f>
        <v>30/09/2015</v>
      </c>
      <c r="C71" s="995" t="str">
        <f>IF(OR(LEFT(DULIEU!$V60,3)=$G$10,LEFT(DULIEU!$W60,3)=$G$10),DULIEU!$H60,"")</f>
        <v>PC016</v>
      </c>
      <c r="D71" s="853" t="str">
        <f>IF(OR(LEFT(DULIEU!$V60,3)=$G$10,LEFT(DULIEU!$W60,3)=$G$10),DULIEU!$J60,"")</f>
        <v/>
      </c>
      <c r="E71" s="995" t="str">
        <f>IF(OR(LEFT(DULIEU!$V60,3)=$G$10,LEFT(DULIEU!$W60,3)=$G$10),DULIEU!$E60,"")</f>
        <v>30/09/2015</v>
      </c>
      <c r="F71" s="996" t="str">
        <f>IF(OR(LEFT(DULIEU!$V60,3)=$G$10,LEFT(DULIEU!$W60,3)=$G$10),DULIEU!$O60,"")</f>
        <v>Thanh toán lương tháng 09/2015</v>
      </c>
      <c r="G71" s="995">
        <f>IF(OR(LEFT(NKC!$I67,3)=$G$10,LEFT(NKC!$J67,3)=$G$10),NKC!$H67,"")</f>
        <v>54</v>
      </c>
      <c r="H71" s="995" t="str">
        <f>IF(B71="","",IF(LEFT(DULIEU!$V60,3)=$G$10,DULIEU!$W60,IF(LEFT(DULIEU!$W60,3)=$G$10,DULIEU!$V60)))</f>
        <v>334</v>
      </c>
      <c r="I71" s="997">
        <f>IF(F71="",0,IF(LEFT(DULIEU!$V60,3)=$G$10,DULIEU!$X60,0))</f>
        <v>0</v>
      </c>
      <c r="J71" s="997">
        <f>IF(F71="",0,IF(LEFT(DULIEU!$W60,3)=$G$10,DULIEU!$X60,0))</f>
        <v>8172000</v>
      </c>
      <c r="K71" s="990" t="str">
        <f t="shared" si="1"/>
        <v>x</v>
      </c>
      <c r="L71" s="420"/>
      <c r="M71" s="420"/>
      <c r="N71" s="420"/>
      <c r="O71" s="420"/>
      <c r="P71" s="420"/>
      <c r="Q71" s="420"/>
      <c r="R71" s="420"/>
      <c r="S71" s="420"/>
      <c r="T71" s="420"/>
      <c r="U71" s="420"/>
      <c r="V71" s="420"/>
      <c r="W71" s="420"/>
      <c r="X71" s="420"/>
      <c r="Y71" s="420"/>
      <c r="Z71" s="420"/>
      <c r="AA71" s="420"/>
      <c r="AB71" s="420"/>
      <c r="AC71" s="420"/>
      <c r="AD71" s="420"/>
      <c r="AE71" s="420"/>
      <c r="AF71" s="420"/>
    </row>
    <row r="72" spans="1:32" ht="13.5" hidden="1" customHeight="1">
      <c r="A72" s="420"/>
      <c r="B72" s="995" t="str">
        <f>IF(OR(LEFT(DULIEU!$V61,3)=$G$10,LEFT(DULIEU!$W61,3)=$G$10),DULIEU!$D61,"")</f>
        <v/>
      </c>
      <c r="C72" s="995" t="str">
        <f>IF(OR(LEFT(DULIEU!$V61,3)=$G$10,LEFT(DULIEU!$W61,3)=$G$10),DULIEU!$H61,"")</f>
        <v/>
      </c>
      <c r="D72" s="853" t="str">
        <f>IF(OR(LEFT(DULIEU!$V61,3)=$G$10,LEFT(DULIEU!$W61,3)=$G$10),DULIEU!$J61,"")</f>
        <v/>
      </c>
      <c r="E72" s="995" t="str">
        <f>IF(OR(LEFT(DULIEU!$V61,3)=$G$10,LEFT(DULIEU!$W61,3)=$G$10),DULIEU!$E61,"")</f>
        <v/>
      </c>
      <c r="F72" s="996" t="str">
        <f>IF(OR(LEFT(DULIEU!$V61,3)=$G$10,LEFT(DULIEU!$W61,3)=$G$10),DULIEU!$O61,"")</f>
        <v/>
      </c>
      <c r="G72" s="995" t="str">
        <f>IF(OR(LEFT(NKC!$I68,3)=$G$10,LEFT(NKC!$J68,3)=$G$10),NKC!$H68,"")</f>
        <v/>
      </c>
      <c r="H72" s="995" t="str">
        <f>IF(B72="","",IF(LEFT(DULIEU!$V61,3)=$G$10,DULIEU!$W61,IF(LEFT(DULIEU!$W61,3)=$G$10,DULIEU!$V61)))</f>
        <v/>
      </c>
      <c r="I72" s="997">
        <f>IF(F72="",0,IF(LEFT(DULIEU!$V61,3)=$G$10,DULIEU!$X61,0))</f>
        <v>0</v>
      </c>
      <c r="J72" s="997">
        <f>IF(F72="",0,IF(LEFT(DULIEU!$W61,3)=$G$10,DULIEU!$X61,0))</f>
        <v>0</v>
      </c>
      <c r="K72" s="990" t="str">
        <f t="shared" si="1"/>
        <v/>
      </c>
      <c r="L72" s="420"/>
      <c r="M72" s="420"/>
      <c r="N72" s="420"/>
      <c r="O72" s="420"/>
      <c r="P72" s="420"/>
      <c r="Q72" s="420"/>
      <c r="R72" s="420"/>
      <c r="S72" s="420"/>
      <c r="T72" s="420"/>
      <c r="U72" s="420"/>
      <c r="V72" s="420"/>
      <c r="W72" s="420"/>
      <c r="X72" s="420"/>
      <c r="Y72" s="420"/>
      <c r="Z72" s="420"/>
      <c r="AA72" s="420"/>
      <c r="AB72" s="420"/>
      <c r="AC72" s="420"/>
      <c r="AD72" s="420"/>
      <c r="AE72" s="420"/>
      <c r="AF72" s="420"/>
    </row>
    <row r="73" spans="1:32" ht="13.5" hidden="1" customHeight="1">
      <c r="A73" s="420"/>
      <c r="B73" s="995" t="str">
        <f>IF(OR(LEFT(DULIEU!$V62,3)=$G$10,LEFT(DULIEU!$W62,3)=$G$10),DULIEU!$D62,"")</f>
        <v/>
      </c>
      <c r="C73" s="995" t="str">
        <f>IF(OR(LEFT(DULIEU!$V62,3)=$G$10,LEFT(DULIEU!$W62,3)=$G$10),DULIEU!$H62,"")</f>
        <v/>
      </c>
      <c r="D73" s="853" t="str">
        <f>IF(OR(LEFT(DULIEU!$V62,3)=$G$10,LEFT(DULIEU!$W62,3)=$G$10),DULIEU!$J62,"")</f>
        <v/>
      </c>
      <c r="E73" s="995" t="str">
        <f>IF(OR(LEFT(DULIEU!$V62,3)=$G$10,LEFT(DULIEU!$W62,3)=$G$10),DULIEU!$E62,"")</f>
        <v/>
      </c>
      <c r="F73" s="996" t="str">
        <f>IF(OR(LEFT(DULIEU!$V62,3)=$G$10,LEFT(DULIEU!$W62,3)=$G$10),DULIEU!$O62,"")</f>
        <v/>
      </c>
      <c r="G73" s="995" t="str">
        <f>IF(OR(LEFT(NKC!$I69,3)=$G$10,LEFT(NKC!$J69,3)=$G$10),NKC!$H69,"")</f>
        <v/>
      </c>
      <c r="H73" s="995" t="str">
        <f>IF(B73="","",IF(LEFT(DULIEU!$V62,3)=$G$10,DULIEU!$W62,IF(LEFT(DULIEU!$W62,3)=$G$10,DULIEU!$V62)))</f>
        <v/>
      </c>
      <c r="I73" s="997">
        <f>IF(F73="",0,IF(LEFT(DULIEU!$V62,3)=$G$10,DULIEU!$X62,0))</f>
        <v>0</v>
      </c>
      <c r="J73" s="997">
        <f>IF(F73="",0,IF(LEFT(DULIEU!$W62,3)=$G$10,DULIEU!$X62,0))</f>
        <v>0</v>
      </c>
      <c r="K73" s="990" t="str">
        <f t="shared" si="1"/>
        <v/>
      </c>
      <c r="L73" s="420"/>
      <c r="M73" s="420"/>
      <c r="N73" s="420"/>
      <c r="O73" s="420"/>
      <c r="P73" s="420"/>
      <c r="Q73" s="420"/>
      <c r="R73" s="420"/>
      <c r="S73" s="420"/>
      <c r="T73" s="420"/>
      <c r="U73" s="420"/>
      <c r="V73" s="420"/>
      <c r="W73" s="420"/>
      <c r="X73" s="420"/>
      <c r="Y73" s="420"/>
      <c r="Z73" s="420"/>
      <c r="AA73" s="420"/>
      <c r="AB73" s="420"/>
      <c r="AC73" s="420"/>
      <c r="AD73" s="420"/>
      <c r="AE73" s="420"/>
      <c r="AF73" s="420"/>
    </row>
    <row r="74" spans="1:32" ht="13.5" hidden="1" customHeight="1">
      <c r="A74" s="420"/>
      <c r="B74" s="995" t="str">
        <f>IF(OR(LEFT(DULIEU!$V63,3)=$G$10,LEFT(DULIEU!$W63,3)=$G$10),DULIEU!$D63,"")</f>
        <v/>
      </c>
      <c r="C74" s="995" t="str">
        <f>IF(OR(LEFT(DULIEU!$V63,3)=$G$10,LEFT(DULIEU!$W63,3)=$G$10),DULIEU!$H63,"")</f>
        <v/>
      </c>
      <c r="D74" s="853" t="str">
        <f>IF(OR(LEFT(DULIEU!$V63,3)=$G$10,LEFT(DULIEU!$W63,3)=$G$10),DULIEU!$J63,"")</f>
        <v/>
      </c>
      <c r="E74" s="995" t="str">
        <f>IF(OR(LEFT(DULIEU!$V63,3)=$G$10,LEFT(DULIEU!$W63,3)=$G$10),DULIEU!$E63,"")</f>
        <v/>
      </c>
      <c r="F74" s="996" t="str">
        <f>IF(OR(LEFT(DULIEU!$V63,3)=$G$10,LEFT(DULIEU!$W63,3)=$G$10),DULIEU!$O63,"")</f>
        <v/>
      </c>
      <c r="G74" s="995" t="str">
        <f>IF(OR(LEFT(NKC!$I70,3)=$G$10,LEFT(NKC!$J70,3)=$G$10),NKC!$H70,"")</f>
        <v/>
      </c>
      <c r="H74" s="995" t="str">
        <f>IF(B74="","",IF(LEFT(DULIEU!$V63,3)=$G$10,DULIEU!$W63,IF(LEFT(DULIEU!$W63,3)=$G$10,DULIEU!$V63)))</f>
        <v/>
      </c>
      <c r="I74" s="997">
        <f>IF(F74="",0,IF(LEFT(DULIEU!$V63,3)=$G$10,DULIEU!$X63,0))</f>
        <v>0</v>
      </c>
      <c r="J74" s="997">
        <f>IF(F74="",0,IF(LEFT(DULIEU!$W63,3)=$G$10,DULIEU!$X63,0))</f>
        <v>0</v>
      </c>
      <c r="K74" s="990" t="str">
        <f t="shared" si="1"/>
        <v/>
      </c>
      <c r="L74" s="420"/>
      <c r="M74" s="420"/>
      <c r="N74" s="420"/>
      <c r="O74" s="420"/>
      <c r="P74" s="420"/>
      <c r="Q74" s="420"/>
      <c r="R74" s="420"/>
      <c r="S74" s="420"/>
      <c r="T74" s="420"/>
      <c r="U74" s="420"/>
      <c r="V74" s="420"/>
      <c r="W74" s="420"/>
      <c r="X74" s="420"/>
      <c r="Y74" s="420"/>
      <c r="Z74" s="420"/>
      <c r="AA74" s="420"/>
      <c r="AB74" s="420"/>
      <c r="AC74" s="420"/>
      <c r="AD74" s="420"/>
      <c r="AE74" s="420"/>
      <c r="AF74" s="420"/>
    </row>
    <row r="75" spans="1:32" ht="13.5" hidden="1" customHeight="1">
      <c r="A75" s="420"/>
      <c r="B75" s="995" t="str">
        <f>IF(OR(LEFT(DULIEU!$V64,3)=$G$10,LEFT(DULIEU!$W64,3)=$G$10),DULIEU!$D64,"")</f>
        <v/>
      </c>
      <c r="C75" s="995" t="str">
        <f>IF(OR(LEFT(DULIEU!$V64,3)=$G$10,LEFT(DULIEU!$W64,3)=$G$10),DULIEU!$H64,"")</f>
        <v/>
      </c>
      <c r="D75" s="853" t="str">
        <f>IF(OR(LEFT(DULIEU!$V64,3)=$G$10,LEFT(DULIEU!$W64,3)=$G$10),DULIEU!$J64,"")</f>
        <v/>
      </c>
      <c r="E75" s="995" t="str">
        <f>IF(OR(LEFT(DULIEU!$V64,3)=$G$10,LEFT(DULIEU!$W64,3)=$G$10),DULIEU!$E64,"")</f>
        <v/>
      </c>
      <c r="F75" s="996" t="str">
        <f>IF(OR(LEFT(DULIEU!$V64,3)=$G$10,LEFT(DULIEU!$W64,3)=$G$10),DULIEU!$O64,"")</f>
        <v/>
      </c>
      <c r="G75" s="995" t="str">
        <f>IF(OR(LEFT(NKC!$I71,3)=$G$10,LEFT(NKC!$J71,3)=$G$10),NKC!$H71,"")</f>
        <v/>
      </c>
      <c r="H75" s="995" t="str">
        <f>IF(B75="","",IF(LEFT(DULIEU!$V64,3)=$G$10,DULIEU!$W64,IF(LEFT(DULIEU!$W64,3)=$G$10,DULIEU!$V64)))</f>
        <v/>
      </c>
      <c r="I75" s="997">
        <f>IF(F75="",0,IF(LEFT(DULIEU!$V64,3)=$G$10,DULIEU!$X64,0))</f>
        <v>0</v>
      </c>
      <c r="J75" s="997">
        <f>IF(F75="",0,IF(LEFT(DULIEU!$W64,3)=$G$10,DULIEU!$X64,0))</f>
        <v>0</v>
      </c>
      <c r="K75" s="990" t="str">
        <f t="shared" si="1"/>
        <v/>
      </c>
      <c r="L75" s="420"/>
      <c r="M75" s="420"/>
      <c r="N75" s="420"/>
      <c r="O75" s="420"/>
      <c r="P75" s="420"/>
      <c r="Q75" s="420"/>
      <c r="R75" s="420"/>
      <c r="S75" s="420"/>
      <c r="T75" s="420"/>
      <c r="U75" s="420"/>
      <c r="V75" s="420"/>
      <c r="W75" s="420"/>
      <c r="X75" s="420"/>
      <c r="Y75" s="420"/>
      <c r="Z75" s="420"/>
      <c r="AA75" s="420"/>
      <c r="AB75" s="420"/>
      <c r="AC75" s="420"/>
      <c r="AD75" s="420"/>
      <c r="AE75" s="420"/>
      <c r="AF75" s="420"/>
    </row>
    <row r="76" spans="1:32" ht="13.5" hidden="1" customHeight="1">
      <c r="A76" s="420"/>
      <c r="B76" s="995" t="str">
        <f>IF(OR(LEFT(DULIEU!$V65,3)=$G$10,LEFT(DULIEU!$W65,3)=$G$10),DULIEU!$D65,"")</f>
        <v/>
      </c>
      <c r="C76" s="995" t="str">
        <f>IF(OR(LEFT(DULIEU!$V65,3)=$G$10,LEFT(DULIEU!$W65,3)=$G$10),DULIEU!$H65,"")</f>
        <v/>
      </c>
      <c r="D76" s="853" t="str">
        <f>IF(OR(LEFT(DULIEU!$V65,3)=$G$10,LEFT(DULIEU!$W65,3)=$G$10),DULIEU!$J65,"")</f>
        <v/>
      </c>
      <c r="E76" s="995" t="str">
        <f>IF(OR(LEFT(DULIEU!$V65,3)=$G$10,LEFT(DULIEU!$W65,3)=$G$10),DULIEU!$E65,"")</f>
        <v/>
      </c>
      <c r="F76" s="996" t="str">
        <f>IF(OR(LEFT(DULIEU!$V65,3)=$G$10,LEFT(DULIEU!$W65,3)=$G$10),DULIEU!$O65,"")</f>
        <v/>
      </c>
      <c r="G76" s="995" t="str">
        <f>IF(OR(LEFT(NKC!$I72,3)=$G$10,LEFT(NKC!$J72,3)=$G$10),NKC!$H72,"")</f>
        <v/>
      </c>
      <c r="H76" s="995" t="str">
        <f>IF(B76="","",IF(LEFT(DULIEU!$V65,3)=$G$10,DULIEU!$W65,IF(LEFT(DULIEU!$W65,3)=$G$10,DULIEU!$V65)))</f>
        <v/>
      </c>
      <c r="I76" s="997">
        <f>IF(F76="",0,IF(LEFT(DULIEU!$V65,3)=$G$10,DULIEU!$X65,0))</f>
        <v>0</v>
      </c>
      <c r="J76" s="997">
        <f>IF(F76="",0,IF(LEFT(DULIEU!$W65,3)=$G$10,DULIEU!$X65,0))</f>
        <v>0</v>
      </c>
      <c r="K76" s="990" t="str">
        <f t="shared" si="1"/>
        <v/>
      </c>
      <c r="L76" s="420"/>
      <c r="M76" s="420"/>
      <c r="N76" s="420"/>
      <c r="O76" s="420"/>
      <c r="P76" s="420"/>
      <c r="Q76" s="420"/>
      <c r="R76" s="420"/>
      <c r="S76" s="420"/>
      <c r="T76" s="420"/>
      <c r="U76" s="420"/>
      <c r="V76" s="420"/>
      <c r="W76" s="420"/>
      <c r="X76" s="420"/>
      <c r="Y76" s="420"/>
      <c r="Z76" s="420"/>
      <c r="AA76" s="420"/>
      <c r="AB76" s="420"/>
      <c r="AC76" s="420"/>
      <c r="AD76" s="420"/>
      <c r="AE76" s="420"/>
      <c r="AF76" s="420"/>
    </row>
    <row r="77" spans="1:32" ht="13.5" hidden="1" customHeight="1">
      <c r="A77" s="420"/>
      <c r="B77" s="995" t="str">
        <f>IF(OR(LEFT(DULIEU!$V66,3)=$G$10,LEFT(DULIEU!$W66,3)=$G$10),DULIEU!$D66,"")</f>
        <v/>
      </c>
      <c r="C77" s="995" t="str">
        <f>IF(OR(LEFT(DULIEU!$V66,3)=$G$10,LEFT(DULIEU!$W66,3)=$G$10),DULIEU!$H66,"")</f>
        <v/>
      </c>
      <c r="D77" s="853" t="str">
        <f>IF(OR(LEFT(DULIEU!$V66,3)=$G$10,LEFT(DULIEU!$W66,3)=$G$10),DULIEU!$J66,"")</f>
        <v/>
      </c>
      <c r="E77" s="995" t="str">
        <f>IF(OR(LEFT(DULIEU!$V66,3)=$G$10,LEFT(DULIEU!$W66,3)=$G$10),DULIEU!$E66,"")</f>
        <v/>
      </c>
      <c r="F77" s="996" t="str">
        <f>IF(OR(LEFT(DULIEU!$V66,3)=$G$10,LEFT(DULIEU!$W66,3)=$G$10),DULIEU!$O66,"")</f>
        <v/>
      </c>
      <c r="G77" s="995" t="str">
        <f>IF(OR(LEFT(NKC!$I73,3)=$G$10,LEFT(NKC!$J73,3)=$G$10),NKC!$H73,"")</f>
        <v/>
      </c>
      <c r="H77" s="995" t="str">
        <f>IF(B77="","",IF(LEFT(DULIEU!$V66,3)=$G$10,DULIEU!$W66,IF(LEFT(DULIEU!$W66,3)=$G$10,DULIEU!$V66)))</f>
        <v/>
      </c>
      <c r="I77" s="997">
        <f>IF(F77="",0,IF(LEFT(DULIEU!$V66,3)=$G$10,DULIEU!$X66,0))</f>
        <v>0</v>
      </c>
      <c r="J77" s="997">
        <f>IF(F77="",0,IF(LEFT(DULIEU!$W66,3)=$G$10,DULIEU!$X66,0))</f>
        <v>0</v>
      </c>
      <c r="K77" s="990" t="str">
        <f t="shared" si="1"/>
        <v/>
      </c>
      <c r="L77" s="420"/>
      <c r="M77" s="420"/>
      <c r="N77" s="420"/>
      <c r="O77" s="420"/>
      <c r="P77" s="420"/>
      <c r="Q77" s="420"/>
      <c r="R77" s="420"/>
      <c r="S77" s="420"/>
      <c r="T77" s="420"/>
      <c r="U77" s="420"/>
      <c r="V77" s="420"/>
      <c r="W77" s="420"/>
      <c r="X77" s="420"/>
      <c r="Y77" s="420"/>
      <c r="Z77" s="420"/>
      <c r="AA77" s="420"/>
      <c r="AB77" s="420"/>
      <c r="AC77" s="420"/>
      <c r="AD77" s="420"/>
      <c r="AE77" s="420"/>
      <c r="AF77" s="420"/>
    </row>
    <row r="78" spans="1:32" ht="13.5" hidden="1" customHeight="1">
      <c r="A78" s="420"/>
      <c r="B78" s="995" t="str">
        <f>IF(OR(LEFT(DULIEU!$V67,3)=$G$10,LEFT(DULIEU!$W67,3)=$G$10),DULIEU!$D67,"")</f>
        <v/>
      </c>
      <c r="C78" s="995" t="str">
        <f>IF(OR(LEFT(DULIEU!$V67,3)=$G$10,LEFT(DULIEU!$W67,3)=$G$10),DULIEU!$H67,"")</f>
        <v/>
      </c>
      <c r="D78" s="853" t="str">
        <f>IF(OR(LEFT(DULIEU!$V67,3)=$G$10,LEFT(DULIEU!$W67,3)=$G$10),DULIEU!$J67,"")</f>
        <v/>
      </c>
      <c r="E78" s="995" t="str">
        <f>IF(OR(LEFT(DULIEU!$V67,3)=$G$10,LEFT(DULIEU!$W67,3)=$G$10),DULIEU!$E67,"")</f>
        <v/>
      </c>
      <c r="F78" s="996" t="str">
        <f>IF(OR(LEFT(DULIEU!$V67,3)=$G$10,LEFT(DULIEU!$W67,3)=$G$10),DULIEU!$O67,"")</f>
        <v/>
      </c>
      <c r="G78" s="995" t="str">
        <f>IF(OR(LEFT(NKC!$I74,3)=$G$10,LEFT(NKC!$J74,3)=$G$10),NKC!$H74,"")</f>
        <v/>
      </c>
      <c r="H78" s="995" t="str">
        <f>IF(B78="","",IF(LEFT(DULIEU!$V67,3)=$G$10,DULIEU!$W67,IF(LEFT(DULIEU!$W67,3)=$G$10,DULIEU!$V67)))</f>
        <v/>
      </c>
      <c r="I78" s="997">
        <f>IF(F78="",0,IF(LEFT(DULIEU!$V67,3)=$G$10,DULIEU!$X67,0))</f>
        <v>0</v>
      </c>
      <c r="J78" s="997">
        <f>IF(F78="",0,IF(LEFT(DULIEU!$W67,3)=$G$10,DULIEU!$X67,0))</f>
        <v>0</v>
      </c>
      <c r="K78" s="990" t="str">
        <f t="shared" si="1"/>
        <v/>
      </c>
      <c r="L78" s="420"/>
      <c r="M78" s="420"/>
      <c r="N78" s="420"/>
      <c r="O78" s="420"/>
      <c r="P78" s="420"/>
      <c r="Q78" s="420"/>
      <c r="R78" s="420"/>
      <c r="S78" s="420"/>
      <c r="T78" s="420"/>
      <c r="U78" s="420"/>
      <c r="V78" s="420"/>
      <c r="W78" s="420"/>
      <c r="X78" s="420"/>
      <c r="Y78" s="420"/>
      <c r="Z78" s="420"/>
      <c r="AA78" s="420"/>
      <c r="AB78" s="420"/>
      <c r="AC78" s="420"/>
      <c r="AD78" s="420"/>
      <c r="AE78" s="420"/>
      <c r="AF78" s="420"/>
    </row>
    <row r="79" spans="1:32" ht="13.5" hidden="1" customHeight="1">
      <c r="A79" s="420"/>
      <c r="B79" s="995" t="str">
        <f>IF(OR(LEFT(DULIEU!$V68,3)=$G$10,LEFT(DULIEU!$W68,3)=$G$10),DULIEU!$D68,"")</f>
        <v/>
      </c>
      <c r="C79" s="995" t="str">
        <f>IF(OR(LEFT(DULIEU!$V68,3)=$G$10,LEFT(DULIEU!$W68,3)=$G$10),DULIEU!$H68,"")</f>
        <v/>
      </c>
      <c r="D79" s="853" t="str">
        <f>IF(OR(LEFT(DULIEU!$V68,3)=$G$10,LEFT(DULIEU!$W68,3)=$G$10),DULIEU!$J68,"")</f>
        <v/>
      </c>
      <c r="E79" s="995" t="str">
        <f>IF(OR(LEFT(DULIEU!$V68,3)=$G$10,LEFT(DULIEU!$W68,3)=$G$10),DULIEU!$E68,"")</f>
        <v/>
      </c>
      <c r="F79" s="996" t="str">
        <f>IF(OR(LEFT(DULIEU!$V68,3)=$G$10,LEFT(DULIEU!$W68,3)=$G$10),DULIEU!$O68,"")</f>
        <v/>
      </c>
      <c r="G79" s="995" t="str">
        <f>IF(OR(LEFT(NKC!$I75,3)=$G$10,LEFT(NKC!$J75,3)=$G$10),NKC!$H75,"")</f>
        <v/>
      </c>
      <c r="H79" s="995" t="str">
        <f>IF(B79="","",IF(LEFT(DULIEU!$V68,3)=$G$10,DULIEU!$W68,IF(LEFT(DULIEU!$W68,3)=$G$10,DULIEU!$V68)))</f>
        <v/>
      </c>
      <c r="I79" s="997">
        <f>IF(F79="",0,IF(LEFT(DULIEU!$V68,3)=$G$10,DULIEU!$X68,0))</f>
        <v>0</v>
      </c>
      <c r="J79" s="997">
        <f>IF(F79="",0,IF(LEFT(DULIEU!$W68,3)=$G$10,DULIEU!$X68,0))</f>
        <v>0</v>
      </c>
      <c r="K79" s="990" t="str">
        <f t="shared" si="1"/>
        <v/>
      </c>
      <c r="L79" s="420"/>
      <c r="M79" s="420"/>
      <c r="N79" s="420"/>
      <c r="O79" s="420"/>
      <c r="P79" s="420"/>
      <c r="Q79" s="420"/>
      <c r="R79" s="420"/>
      <c r="S79" s="420"/>
      <c r="T79" s="420"/>
      <c r="U79" s="420"/>
      <c r="V79" s="420"/>
      <c r="W79" s="420"/>
      <c r="X79" s="420"/>
      <c r="Y79" s="420"/>
      <c r="Z79" s="420"/>
      <c r="AA79" s="420"/>
      <c r="AB79" s="420"/>
      <c r="AC79" s="420"/>
      <c r="AD79" s="420"/>
      <c r="AE79" s="420"/>
      <c r="AF79" s="420"/>
    </row>
    <row r="80" spans="1:32" ht="13.5" hidden="1" customHeight="1">
      <c r="A80" s="420"/>
      <c r="B80" s="995" t="str">
        <f>IF(OR(LEFT(DULIEU!$V69,3)=$G$10,LEFT(DULIEU!$W69,3)=$G$10),DULIEU!$D69,"")</f>
        <v/>
      </c>
      <c r="C80" s="995" t="str">
        <f>IF(OR(LEFT(DULIEU!$V69,3)=$G$10,LEFT(DULIEU!$W69,3)=$G$10),DULIEU!$H69,"")</f>
        <v/>
      </c>
      <c r="D80" s="853" t="str">
        <f>IF(OR(LEFT(DULIEU!$V69,3)=$G$10,LEFT(DULIEU!$W69,3)=$G$10),DULIEU!$J69,"")</f>
        <v/>
      </c>
      <c r="E80" s="995" t="str">
        <f>IF(OR(LEFT(DULIEU!$V69,3)=$G$10,LEFT(DULIEU!$W69,3)=$G$10),DULIEU!$E69,"")</f>
        <v/>
      </c>
      <c r="F80" s="996" t="str">
        <f>IF(OR(LEFT(DULIEU!$V69,3)=$G$10,LEFT(DULIEU!$W69,3)=$G$10),DULIEU!$O69,"")</f>
        <v/>
      </c>
      <c r="G80" s="995" t="str">
        <f>IF(OR(LEFT(NKC!$I76,3)=$G$10,LEFT(NKC!$J76,3)=$G$10),NKC!$H76,"")</f>
        <v/>
      </c>
      <c r="H80" s="995" t="str">
        <f>IF(B80="","",IF(LEFT(DULIEU!$V69,3)=$G$10,DULIEU!$W69,IF(LEFT(DULIEU!$W69,3)=$G$10,DULIEU!$V69)))</f>
        <v/>
      </c>
      <c r="I80" s="997">
        <f>IF(F80="",0,IF(LEFT(DULIEU!$V69,3)=$G$10,DULIEU!$X69,0))</f>
        <v>0</v>
      </c>
      <c r="J80" s="997">
        <f>IF(F80="",0,IF(LEFT(DULIEU!$W69,3)=$G$10,DULIEU!$X69,0))</f>
        <v>0</v>
      </c>
      <c r="K80" s="990" t="str">
        <f t="shared" si="1"/>
        <v/>
      </c>
      <c r="L80" s="420"/>
      <c r="M80" s="420"/>
      <c r="N80" s="420"/>
      <c r="O80" s="420"/>
      <c r="P80" s="420"/>
      <c r="Q80" s="420"/>
      <c r="R80" s="420"/>
      <c r="S80" s="420"/>
      <c r="T80" s="420"/>
      <c r="U80" s="420"/>
      <c r="V80" s="420"/>
      <c r="W80" s="420"/>
      <c r="X80" s="420"/>
      <c r="Y80" s="420"/>
      <c r="Z80" s="420"/>
      <c r="AA80" s="420"/>
      <c r="AB80" s="420"/>
      <c r="AC80" s="420"/>
      <c r="AD80" s="420"/>
      <c r="AE80" s="420"/>
      <c r="AF80" s="420"/>
    </row>
    <row r="81" spans="1:32" ht="13.5" customHeight="1">
      <c r="A81" s="420"/>
      <c r="B81" s="995" t="str">
        <f>IF(OR(LEFT(DULIEU!$V70,3)=$G$10,LEFT(DULIEU!$W70,3)=$G$10),DULIEU!$D70,"")</f>
        <v>31/10/2015</v>
      </c>
      <c r="C81" s="995" t="str">
        <f>IF(OR(LEFT(DULIEU!$V70,3)=$G$10,LEFT(DULIEU!$W70,3)=$G$10),DULIEU!$H70,"")</f>
        <v>PC017</v>
      </c>
      <c r="D81" s="853" t="str">
        <f>IF(OR(LEFT(DULIEU!$V70,3)=$G$10,LEFT(DULIEU!$W70,3)=$G$10),DULIEU!$J70,"")</f>
        <v/>
      </c>
      <c r="E81" s="995" t="str">
        <f>IF(OR(LEFT(DULIEU!$V70,3)=$G$10,LEFT(DULIEU!$W70,3)=$G$10),DULIEU!$E70,"")</f>
        <v>31/10/2015</v>
      </c>
      <c r="F81" s="996" t="str">
        <f>IF(OR(LEFT(DULIEU!$V70,3)=$G$10,LEFT(DULIEU!$W70,3)=$G$10),DULIEU!$O70,"")</f>
        <v>Thanh toán lương tháng 10/2015</v>
      </c>
      <c r="G81" s="995">
        <f>IF(OR(LEFT(NKC!$I77,3)=$G$10,LEFT(NKC!$J77,3)=$G$10),NKC!$H77,"")</f>
        <v>64</v>
      </c>
      <c r="H81" s="995" t="str">
        <f>IF(B81="","",IF(LEFT(DULIEU!$V70,3)=$G$10,DULIEU!$W70,IF(LEFT(DULIEU!$W70,3)=$G$10,DULIEU!$V70)))</f>
        <v>334</v>
      </c>
      <c r="I81" s="997">
        <f>IF(F81="",0,IF(LEFT(DULIEU!$V70,3)=$G$10,DULIEU!$X70,0))</f>
        <v>0</v>
      </c>
      <c r="J81" s="997">
        <f>IF(F81="",0,IF(LEFT(DULIEU!$W70,3)=$G$10,DULIEU!$X70,0))</f>
        <v>7923000</v>
      </c>
      <c r="K81" s="990" t="str">
        <f t="shared" si="1"/>
        <v>x</v>
      </c>
      <c r="L81" s="420"/>
      <c r="M81" s="420"/>
      <c r="N81" s="420"/>
      <c r="O81" s="420"/>
      <c r="P81" s="420"/>
      <c r="Q81" s="420"/>
      <c r="R81" s="420"/>
      <c r="S81" s="420"/>
      <c r="T81" s="420"/>
      <c r="U81" s="420"/>
      <c r="V81" s="420"/>
      <c r="W81" s="420"/>
      <c r="X81" s="420"/>
      <c r="Y81" s="420"/>
      <c r="Z81" s="420"/>
      <c r="AA81" s="420"/>
      <c r="AB81" s="420"/>
      <c r="AC81" s="420"/>
      <c r="AD81" s="420"/>
      <c r="AE81" s="420"/>
      <c r="AF81" s="420"/>
    </row>
    <row r="82" spans="1:32" ht="13.5" hidden="1" customHeight="1">
      <c r="A82" s="420"/>
      <c r="B82" s="995" t="str">
        <f>IF(OR(LEFT(DULIEU!$V71,3)=$G$10,LEFT(DULIEU!$W71,3)=$G$10),DULIEU!$D71,"")</f>
        <v/>
      </c>
      <c r="C82" s="995" t="str">
        <f>IF(OR(LEFT(DULIEU!$V71,3)=$G$10,LEFT(DULIEU!$W71,3)=$G$10),DULIEU!$H71,"")</f>
        <v/>
      </c>
      <c r="D82" s="853" t="str">
        <f>IF(OR(LEFT(DULIEU!$V71,3)=$G$10,LEFT(DULIEU!$W71,3)=$G$10),DULIEU!$J71,"")</f>
        <v/>
      </c>
      <c r="E82" s="995" t="str">
        <f>IF(OR(LEFT(DULIEU!$V71,3)=$G$10,LEFT(DULIEU!$W71,3)=$G$10),DULIEU!$E71,"")</f>
        <v/>
      </c>
      <c r="F82" s="996" t="str">
        <f>IF(OR(LEFT(DULIEU!$V71,3)=$G$10,LEFT(DULIEU!$W71,3)=$G$10),DULIEU!$O71,"")</f>
        <v/>
      </c>
      <c r="G82" s="995" t="str">
        <f>IF(OR(LEFT(NKC!$I78,3)=$G$10,LEFT(NKC!$J78,3)=$G$10),NKC!$H78,"")</f>
        <v/>
      </c>
      <c r="H82" s="995" t="str">
        <f>IF(B82="","",IF(LEFT(DULIEU!$V71,3)=$G$10,DULIEU!$W71,IF(LEFT(DULIEU!$W71,3)=$G$10,DULIEU!$V71)))</f>
        <v/>
      </c>
      <c r="I82" s="997">
        <f>IF(F82="",0,IF(LEFT(DULIEU!$V71,3)=$G$10,DULIEU!$X71,0))</f>
        <v>0</v>
      </c>
      <c r="J82" s="997">
        <f>IF(F82="",0,IF(LEFT(DULIEU!$W71,3)=$G$10,DULIEU!$X71,0))</f>
        <v>0</v>
      </c>
      <c r="K82" s="990" t="str">
        <f t="shared" si="1"/>
        <v/>
      </c>
      <c r="L82" s="420"/>
      <c r="M82" s="420"/>
      <c r="N82" s="420"/>
      <c r="O82" s="420"/>
      <c r="P82" s="420"/>
      <c r="Q82" s="420"/>
      <c r="R82" s="420"/>
      <c r="S82" s="420"/>
      <c r="T82" s="420"/>
      <c r="U82" s="420"/>
      <c r="V82" s="420"/>
      <c r="W82" s="420"/>
      <c r="X82" s="420"/>
      <c r="Y82" s="420"/>
      <c r="Z82" s="420"/>
      <c r="AA82" s="420"/>
      <c r="AB82" s="420"/>
      <c r="AC82" s="420"/>
      <c r="AD82" s="420"/>
      <c r="AE82" s="420"/>
      <c r="AF82" s="420"/>
    </row>
    <row r="83" spans="1:32" ht="13.5" hidden="1" customHeight="1">
      <c r="A83" s="420"/>
      <c r="B83" s="995" t="str">
        <f>IF(OR(LEFT(DULIEU!$V72,3)=$G$10,LEFT(DULIEU!$W72,3)=$G$10),DULIEU!$D72,"")</f>
        <v/>
      </c>
      <c r="C83" s="995" t="str">
        <f>IF(OR(LEFT(DULIEU!$V72,3)=$G$10,LEFT(DULIEU!$W72,3)=$G$10),DULIEU!$H72,"")</f>
        <v/>
      </c>
      <c r="D83" s="853" t="str">
        <f>IF(OR(LEFT(DULIEU!$V72,3)=$G$10,LEFT(DULIEU!$W72,3)=$G$10),DULIEU!$J72,"")</f>
        <v/>
      </c>
      <c r="E83" s="995" t="str">
        <f>IF(OR(LEFT(DULIEU!$V72,3)=$G$10,LEFT(DULIEU!$W72,3)=$G$10),DULIEU!$E72,"")</f>
        <v/>
      </c>
      <c r="F83" s="996" t="str">
        <f>IF(OR(LEFT(DULIEU!$V72,3)=$G$10,LEFT(DULIEU!$W72,3)=$G$10),DULIEU!$O72,"")</f>
        <v/>
      </c>
      <c r="G83" s="995" t="str">
        <f>IF(OR(LEFT(NKC!$I79,3)=$G$10,LEFT(NKC!$J79,3)=$G$10),NKC!$H79,"")</f>
        <v/>
      </c>
      <c r="H83" s="995" t="str">
        <f>IF(B83="","",IF(LEFT(DULIEU!$V72,3)=$G$10,DULIEU!$W72,IF(LEFT(DULIEU!$W72,3)=$G$10,DULIEU!$V72)))</f>
        <v/>
      </c>
      <c r="I83" s="997">
        <f>IF(F83="",0,IF(LEFT(DULIEU!$V72,3)=$G$10,DULIEU!$X72,0))</f>
        <v>0</v>
      </c>
      <c r="J83" s="997">
        <f>IF(F83="",0,IF(LEFT(DULIEU!$W72,3)=$G$10,DULIEU!$X72,0))</f>
        <v>0</v>
      </c>
      <c r="K83" s="990" t="str">
        <f t="shared" ref="K83:K146" si="2">IF(F83="","","x")</f>
        <v/>
      </c>
      <c r="L83" s="420"/>
      <c r="M83" s="420"/>
      <c r="N83" s="420"/>
      <c r="O83" s="420"/>
      <c r="P83" s="420"/>
      <c r="Q83" s="420"/>
      <c r="R83" s="420"/>
      <c r="S83" s="420"/>
      <c r="T83" s="420"/>
      <c r="U83" s="420"/>
      <c r="V83" s="420"/>
      <c r="W83" s="420"/>
      <c r="X83" s="420"/>
      <c r="Y83" s="420"/>
      <c r="Z83" s="420"/>
      <c r="AA83" s="420"/>
      <c r="AB83" s="420"/>
      <c r="AC83" s="420"/>
      <c r="AD83" s="420"/>
      <c r="AE83" s="420"/>
      <c r="AF83" s="420"/>
    </row>
    <row r="84" spans="1:32" ht="13.5" hidden="1" customHeight="1">
      <c r="A84" s="420"/>
      <c r="B84" s="995" t="str">
        <f>IF(OR(LEFT(DULIEU!$V73,3)=$G$10,LEFT(DULIEU!$W73,3)=$G$10),DULIEU!$D73,"")</f>
        <v/>
      </c>
      <c r="C84" s="995" t="str">
        <f>IF(OR(LEFT(DULIEU!$V73,3)=$G$10,LEFT(DULIEU!$W73,3)=$G$10),DULIEU!$H73,"")</f>
        <v/>
      </c>
      <c r="D84" s="853" t="str">
        <f>IF(OR(LEFT(DULIEU!$V73,3)=$G$10,LEFT(DULIEU!$W73,3)=$G$10),DULIEU!$J73,"")</f>
        <v/>
      </c>
      <c r="E84" s="995" t="str">
        <f>IF(OR(LEFT(DULIEU!$V73,3)=$G$10,LEFT(DULIEU!$W73,3)=$G$10),DULIEU!$E73,"")</f>
        <v/>
      </c>
      <c r="F84" s="996" t="str">
        <f>IF(OR(LEFT(DULIEU!$V73,3)=$G$10,LEFT(DULIEU!$W73,3)=$G$10),DULIEU!$O73,"")</f>
        <v/>
      </c>
      <c r="G84" s="995" t="str">
        <f>IF(OR(LEFT(NKC!$I80,3)=$G$10,LEFT(NKC!$J80,3)=$G$10),NKC!$H80,"")</f>
        <v/>
      </c>
      <c r="H84" s="995" t="str">
        <f>IF(B84="","",IF(LEFT(DULIEU!$V73,3)=$G$10,DULIEU!$W73,IF(LEFT(DULIEU!$W73,3)=$G$10,DULIEU!$V73)))</f>
        <v/>
      </c>
      <c r="I84" s="997">
        <f>IF(F84="",0,IF(LEFT(DULIEU!$V73,3)=$G$10,DULIEU!$X73,0))</f>
        <v>0</v>
      </c>
      <c r="J84" s="997">
        <f>IF(F84="",0,IF(LEFT(DULIEU!$W73,3)=$G$10,DULIEU!$X73,0))</f>
        <v>0</v>
      </c>
      <c r="K84" s="990" t="str">
        <f t="shared" si="2"/>
        <v/>
      </c>
      <c r="L84" s="420"/>
      <c r="M84" s="420"/>
      <c r="N84" s="420"/>
      <c r="O84" s="420"/>
      <c r="P84" s="420"/>
      <c r="Q84" s="420"/>
      <c r="R84" s="420"/>
      <c r="S84" s="420"/>
      <c r="T84" s="420"/>
      <c r="U84" s="420"/>
      <c r="V84" s="420"/>
      <c r="W84" s="420"/>
      <c r="X84" s="420"/>
      <c r="Y84" s="420"/>
      <c r="Z84" s="420"/>
      <c r="AA84" s="420"/>
      <c r="AB84" s="420"/>
      <c r="AC84" s="420"/>
      <c r="AD84" s="420"/>
      <c r="AE84" s="420"/>
      <c r="AF84" s="420"/>
    </row>
    <row r="85" spans="1:32" ht="13.5" customHeight="1">
      <c r="A85" s="420"/>
      <c r="B85" s="995" t="str">
        <f>IF(OR(LEFT(DULIEU!$V74,3)=$G$10,LEFT(DULIEU!$W74,3)=$G$10),DULIEU!$D74,"")</f>
        <v>17/11/2015</v>
      </c>
      <c r="C85" s="995" t="str">
        <f>IF(OR(LEFT(DULIEU!$V74,3)=$G$10,LEFT(DULIEU!$W74,3)=$G$10),DULIEU!$H74,"")</f>
        <v>PT003</v>
      </c>
      <c r="D85" s="853" t="str">
        <f>IF(OR(LEFT(DULIEU!$V74,3)=$G$10,LEFT(DULIEU!$W74,3)=$G$10),DULIEU!$J74,"")</f>
        <v/>
      </c>
      <c r="E85" s="995" t="str">
        <f>IF(OR(LEFT(DULIEU!$V74,3)=$G$10,LEFT(DULIEU!$W74,3)=$G$10),DULIEU!$E74,"")</f>
        <v>17/11/2015</v>
      </c>
      <c r="F85" s="996" t="str">
        <f>IF(OR(LEFT(DULIEU!$V74,3)=$G$10,LEFT(DULIEU!$W74,3)=$G$10),DULIEU!$O74,"")</f>
        <v>Thiết kế bản vẽ kỹ thuật thi công nhà máy sơn vỏ bình ga theo HĐ 1509/HĐKT</v>
      </c>
      <c r="G85" s="995">
        <f>IF(OR(LEFT(NKC!$I81,3)=$G$10,LEFT(NKC!$J81,3)=$G$10),NKC!$H81,"")</f>
        <v>68</v>
      </c>
      <c r="H85" s="995" t="str">
        <f>IF(B85="","",IF(LEFT(DULIEU!$V74,3)=$G$10,DULIEU!$W74,IF(LEFT(DULIEU!$W74,3)=$G$10,DULIEU!$V74)))</f>
        <v>5113</v>
      </c>
      <c r="I85" s="997">
        <f>IF(F85="",0,IF(LEFT(DULIEU!$V74,3)=$G$10,DULIEU!$X74,0))</f>
        <v>4545455</v>
      </c>
      <c r="J85" s="997">
        <f>IF(F85="",0,IF(LEFT(DULIEU!$W74,3)=$G$10,DULIEU!$X74,0))</f>
        <v>0</v>
      </c>
      <c r="K85" s="990" t="str">
        <f t="shared" si="2"/>
        <v>x</v>
      </c>
      <c r="L85" s="420"/>
      <c r="M85" s="420"/>
      <c r="N85" s="420"/>
      <c r="O85" s="420"/>
      <c r="P85" s="420"/>
      <c r="Q85" s="420"/>
      <c r="R85" s="420"/>
      <c r="S85" s="420"/>
      <c r="T85" s="420"/>
      <c r="U85" s="420"/>
      <c r="V85" s="420"/>
      <c r="W85" s="420"/>
      <c r="X85" s="420"/>
      <c r="Y85" s="420"/>
      <c r="Z85" s="420"/>
      <c r="AA85" s="420"/>
      <c r="AB85" s="420"/>
      <c r="AC85" s="420"/>
      <c r="AD85" s="420"/>
      <c r="AE85" s="420"/>
      <c r="AF85" s="420"/>
    </row>
    <row r="86" spans="1:32" ht="13.5" customHeight="1">
      <c r="A86" s="420"/>
      <c r="B86" s="995" t="str">
        <f>IF(OR(LEFT(DULIEU!$V75,3)=$G$10,LEFT(DULIEU!$W75,3)=$G$10),DULIEU!$D75,"")</f>
        <v>17/11/2015</v>
      </c>
      <c r="C86" s="995" t="str">
        <f>IF(OR(LEFT(DULIEU!$V75,3)=$G$10,LEFT(DULIEU!$W75,3)=$G$10),DULIEU!$H75,"")</f>
        <v>PT003</v>
      </c>
      <c r="D86" s="853" t="str">
        <f>IF(OR(LEFT(DULIEU!$V75,3)=$G$10,LEFT(DULIEU!$W75,3)=$G$10),DULIEU!$J75,"")</f>
        <v/>
      </c>
      <c r="E86" s="995" t="str">
        <f>IF(OR(LEFT(DULIEU!$V75,3)=$G$10,LEFT(DULIEU!$W75,3)=$G$10),DULIEU!$E75,"")</f>
        <v>17/11/2015</v>
      </c>
      <c r="F86" s="996" t="str">
        <f>IF(OR(LEFT(DULIEU!$V75,3)=$G$10,LEFT(DULIEU!$W75,3)=$G$10),DULIEU!$O75,"")</f>
        <v>Thiết kế bản vẽ kỹ thuật thi công nhà máy sơn vỏ bình ga theo HĐ 1509/HĐKT</v>
      </c>
      <c r="G86" s="995">
        <f>IF(OR(LEFT(NKC!$I82,3)=$G$10,LEFT(NKC!$J82,3)=$G$10),NKC!$H82,"")</f>
        <v>69</v>
      </c>
      <c r="H86" s="995" t="str">
        <f>IF(B86="","",IF(LEFT(DULIEU!$V75,3)=$G$10,DULIEU!$W75,IF(LEFT(DULIEU!$W75,3)=$G$10,DULIEU!$V75)))</f>
        <v>33311</v>
      </c>
      <c r="I86" s="997">
        <f>IF(F86="",0,IF(LEFT(DULIEU!$V75,3)=$G$10,DULIEU!$X75,0))</f>
        <v>454545</v>
      </c>
      <c r="J86" s="997">
        <f>IF(F86="",0,IF(LEFT(DULIEU!$W75,3)=$G$10,DULIEU!$X75,0))</f>
        <v>0</v>
      </c>
      <c r="K86" s="990" t="str">
        <f t="shared" si="2"/>
        <v>x</v>
      </c>
      <c r="L86" s="420"/>
      <c r="M86" s="420"/>
      <c r="N86" s="420"/>
      <c r="O86" s="420"/>
      <c r="P86" s="420"/>
      <c r="Q86" s="420"/>
      <c r="R86" s="420"/>
      <c r="S86" s="420"/>
      <c r="T86" s="420"/>
      <c r="U86" s="420"/>
      <c r="V86" s="420"/>
      <c r="W86" s="420"/>
      <c r="X86" s="420"/>
      <c r="Y86" s="420"/>
      <c r="Z86" s="420"/>
      <c r="AA86" s="420"/>
      <c r="AB86" s="420"/>
      <c r="AC86" s="420"/>
      <c r="AD86" s="420"/>
      <c r="AE86" s="420"/>
      <c r="AF86" s="420"/>
    </row>
    <row r="87" spans="1:32" ht="13.5" hidden="1" customHeight="1">
      <c r="A87" s="420"/>
      <c r="B87" s="995" t="str">
        <f>IF(OR(LEFT(DULIEU!$V76,3)=$G$10,LEFT(DULIEU!$W76,3)=$G$10),DULIEU!$D76,"")</f>
        <v/>
      </c>
      <c r="C87" s="995" t="str">
        <f>IF(OR(LEFT(DULIEU!$V76,3)=$G$10,LEFT(DULIEU!$W76,3)=$G$10),DULIEU!$H76,"")</f>
        <v/>
      </c>
      <c r="D87" s="853" t="str">
        <f>IF(OR(LEFT(DULIEU!$V76,3)=$G$10,LEFT(DULIEU!$W76,3)=$G$10),DULIEU!$J76,"")</f>
        <v/>
      </c>
      <c r="E87" s="995" t="str">
        <f>IF(OR(LEFT(DULIEU!$V76,3)=$G$10,LEFT(DULIEU!$W76,3)=$G$10),DULIEU!$E76,"")</f>
        <v/>
      </c>
      <c r="F87" s="996" t="str">
        <f>IF(OR(LEFT(DULIEU!$V76,3)=$G$10,LEFT(DULIEU!$W76,3)=$G$10),DULIEU!$O76,"")</f>
        <v/>
      </c>
      <c r="G87" s="995" t="str">
        <f>IF(OR(LEFT(NKC!$I83,3)=$G$10,LEFT(NKC!$J83,3)=$G$10),NKC!$H83,"")</f>
        <v/>
      </c>
      <c r="H87" s="995" t="str">
        <f>IF(B87="","",IF(LEFT(DULIEU!$V76,3)=$G$10,DULIEU!$W76,IF(LEFT(DULIEU!$W76,3)=$G$10,DULIEU!$V76)))</f>
        <v/>
      </c>
      <c r="I87" s="997">
        <f>IF(F87="",0,IF(LEFT(DULIEU!$V76,3)=$G$10,DULIEU!$X76,0))</f>
        <v>0</v>
      </c>
      <c r="J87" s="997">
        <f>IF(F87="",0,IF(LEFT(DULIEU!$W76,3)=$G$10,DULIEU!$X76,0))</f>
        <v>0</v>
      </c>
      <c r="K87" s="990" t="str">
        <f t="shared" si="2"/>
        <v/>
      </c>
      <c r="L87" s="420"/>
      <c r="M87" s="420"/>
      <c r="N87" s="420"/>
      <c r="O87" s="420"/>
      <c r="P87" s="420"/>
      <c r="Q87" s="420"/>
      <c r="R87" s="420"/>
      <c r="S87" s="420"/>
      <c r="T87" s="420"/>
      <c r="U87" s="420"/>
      <c r="V87" s="420"/>
      <c r="W87" s="420"/>
      <c r="X87" s="420"/>
      <c r="Y87" s="420"/>
      <c r="Z87" s="420"/>
      <c r="AA87" s="420"/>
      <c r="AB87" s="420"/>
      <c r="AC87" s="420"/>
      <c r="AD87" s="420"/>
      <c r="AE87" s="420"/>
      <c r="AF87" s="420"/>
    </row>
    <row r="88" spans="1:32" ht="13.5" hidden="1" customHeight="1">
      <c r="A88" s="420"/>
      <c r="B88" s="995" t="str">
        <f>IF(OR(LEFT(DULIEU!$V77,3)=$G$10,LEFT(DULIEU!$W77,3)=$G$10),DULIEU!$D77,"")</f>
        <v/>
      </c>
      <c r="C88" s="995" t="str">
        <f>IF(OR(LEFT(DULIEU!$V77,3)=$G$10,LEFT(DULIEU!$W77,3)=$G$10),DULIEU!$H77,"")</f>
        <v/>
      </c>
      <c r="D88" s="853" t="str">
        <f>IF(OR(LEFT(DULIEU!$V77,3)=$G$10,LEFT(DULIEU!$W77,3)=$G$10),DULIEU!$J77,"")</f>
        <v/>
      </c>
      <c r="E88" s="995" t="str">
        <f>IF(OR(LEFT(DULIEU!$V77,3)=$G$10,LEFT(DULIEU!$W77,3)=$G$10),DULIEU!$E77,"")</f>
        <v/>
      </c>
      <c r="F88" s="996" t="str">
        <f>IF(OR(LEFT(DULIEU!$V77,3)=$G$10,LEFT(DULIEU!$W77,3)=$G$10),DULIEU!$O77,"")</f>
        <v/>
      </c>
      <c r="G88" s="995" t="str">
        <f>IF(OR(LEFT(NKC!$I84,3)=$G$10,LEFT(NKC!$J84,3)=$G$10),NKC!$H84,"")</f>
        <v/>
      </c>
      <c r="H88" s="995" t="str">
        <f>IF(B88="","",IF(LEFT(DULIEU!$V77,3)=$G$10,DULIEU!$W77,IF(LEFT(DULIEU!$W77,3)=$G$10,DULIEU!$V77)))</f>
        <v/>
      </c>
      <c r="I88" s="997">
        <f>IF(F88="",0,IF(LEFT(DULIEU!$V77,3)=$G$10,DULIEU!$X77,0))</f>
        <v>0</v>
      </c>
      <c r="J88" s="997">
        <f>IF(F88="",0,IF(LEFT(DULIEU!$W77,3)=$G$10,DULIEU!$X77,0))</f>
        <v>0</v>
      </c>
      <c r="K88" s="990" t="str">
        <f t="shared" si="2"/>
        <v/>
      </c>
      <c r="L88" s="420"/>
      <c r="M88" s="420"/>
      <c r="N88" s="420"/>
      <c r="O88" s="420"/>
      <c r="P88" s="420"/>
      <c r="Q88" s="420"/>
      <c r="R88" s="420"/>
      <c r="S88" s="420"/>
      <c r="T88" s="420"/>
      <c r="U88" s="420"/>
      <c r="V88" s="420"/>
      <c r="W88" s="420"/>
      <c r="X88" s="420"/>
      <c r="Y88" s="420"/>
      <c r="Z88" s="420"/>
      <c r="AA88" s="420"/>
      <c r="AB88" s="420"/>
      <c r="AC88" s="420"/>
      <c r="AD88" s="420"/>
      <c r="AE88" s="420"/>
      <c r="AF88" s="420"/>
    </row>
    <row r="89" spans="1:32" ht="13.5" hidden="1" customHeight="1">
      <c r="A89" s="420"/>
      <c r="B89" s="995" t="str">
        <f>IF(OR(LEFT(DULIEU!$V78,3)=$G$10,LEFT(DULIEU!$W78,3)=$G$10),DULIEU!$D78,"")</f>
        <v/>
      </c>
      <c r="C89" s="995" t="str">
        <f>IF(OR(LEFT(DULIEU!$V78,3)=$G$10,LEFT(DULIEU!$W78,3)=$G$10),DULIEU!$H78,"")</f>
        <v/>
      </c>
      <c r="D89" s="853" t="str">
        <f>IF(OR(LEFT(DULIEU!$V78,3)=$G$10,LEFT(DULIEU!$W78,3)=$G$10),DULIEU!$J78,"")</f>
        <v/>
      </c>
      <c r="E89" s="995" t="str">
        <f>IF(OR(LEFT(DULIEU!$V78,3)=$G$10,LEFT(DULIEU!$W78,3)=$G$10),DULIEU!$E78,"")</f>
        <v/>
      </c>
      <c r="F89" s="996" t="str">
        <f>IF(OR(LEFT(DULIEU!$V78,3)=$G$10,LEFT(DULIEU!$W78,3)=$G$10),DULIEU!$O78,"")</f>
        <v/>
      </c>
      <c r="G89" s="995" t="str">
        <f>IF(OR(LEFT(NKC!$I85,3)=$G$10,LEFT(NKC!$J85,3)=$G$10),NKC!$H85,"")</f>
        <v/>
      </c>
      <c r="H89" s="995" t="str">
        <f>IF(B89="","",IF(LEFT(DULIEU!$V78,3)=$G$10,DULIEU!$W78,IF(LEFT(DULIEU!$W78,3)=$G$10,DULIEU!$V78)))</f>
        <v/>
      </c>
      <c r="I89" s="997">
        <f>IF(F89="",0,IF(LEFT(DULIEU!$V78,3)=$G$10,DULIEU!$X78,0))</f>
        <v>0</v>
      </c>
      <c r="J89" s="997">
        <f>IF(F89="",0,IF(LEFT(DULIEU!$W78,3)=$G$10,DULIEU!$X78,0))</f>
        <v>0</v>
      </c>
      <c r="K89" s="990" t="str">
        <f t="shared" si="2"/>
        <v/>
      </c>
      <c r="L89" s="420"/>
      <c r="M89" s="420"/>
      <c r="N89" s="420"/>
      <c r="O89" s="420"/>
      <c r="P89" s="420"/>
      <c r="Q89" s="420"/>
      <c r="R89" s="420"/>
      <c r="S89" s="420"/>
      <c r="T89" s="420"/>
      <c r="U89" s="420"/>
      <c r="V89" s="420"/>
      <c r="W89" s="420"/>
      <c r="X89" s="420"/>
      <c r="Y89" s="420"/>
      <c r="Z89" s="420"/>
      <c r="AA89" s="420"/>
      <c r="AB89" s="420"/>
      <c r="AC89" s="420"/>
      <c r="AD89" s="420"/>
      <c r="AE89" s="420"/>
      <c r="AF89" s="420"/>
    </row>
    <row r="90" spans="1:32" ht="13.5" hidden="1" customHeight="1">
      <c r="A90" s="420"/>
      <c r="B90" s="995" t="str">
        <f>IF(OR(LEFT(DULIEU!$V79,3)=$G$10,LEFT(DULIEU!$W79,3)=$G$10),DULIEU!$D79,"")</f>
        <v/>
      </c>
      <c r="C90" s="995" t="str">
        <f>IF(OR(LEFT(DULIEU!$V79,3)=$G$10,LEFT(DULIEU!$W79,3)=$G$10),DULIEU!$H79,"")</f>
        <v/>
      </c>
      <c r="D90" s="853" t="str">
        <f>IF(OR(LEFT(DULIEU!$V79,3)=$G$10,LEFT(DULIEU!$W79,3)=$G$10),DULIEU!$J79,"")</f>
        <v/>
      </c>
      <c r="E90" s="995" t="str">
        <f>IF(OR(LEFT(DULIEU!$V79,3)=$G$10,LEFT(DULIEU!$W79,3)=$G$10),DULIEU!$E79,"")</f>
        <v/>
      </c>
      <c r="F90" s="996" t="str">
        <f>IF(OR(LEFT(DULIEU!$V79,3)=$G$10,LEFT(DULIEU!$W79,3)=$G$10),DULIEU!$O79,"")</f>
        <v/>
      </c>
      <c r="G90" s="995" t="str">
        <f>IF(OR(LEFT(NKC!$I86,3)=$G$10,LEFT(NKC!$J86,3)=$G$10),NKC!$H86,"")</f>
        <v/>
      </c>
      <c r="H90" s="995" t="str">
        <f>IF(B90="","",IF(LEFT(DULIEU!$V79,3)=$G$10,DULIEU!$W79,IF(LEFT(DULIEU!$W79,3)=$G$10,DULIEU!$V79)))</f>
        <v/>
      </c>
      <c r="I90" s="997">
        <f>IF(F90="",0,IF(LEFT(DULIEU!$V79,3)=$G$10,DULIEU!$X79,0))</f>
        <v>0</v>
      </c>
      <c r="J90" s="997">
        <f>IF(F90="",0,IF(LEFT(DULIEU!$W79,3)=$G$10,DULIEU!$X79,0))</f>
        <v>0</v>
      </c>
      <c r="K90" s="990" t="str">
        <f t="shared" si="2"/>
        <v/>
      </c>
      <c r="L90" s="420"/>
      <c r="M90" s="420"/>
      <c r="N90" s="420"/>
      <c r="O90" s="420"/>
      <c r="P90" s="420"/>
      <c r="Q90" s="420"/>
      <c r="R90" s="420"/>
      <c r="S90" s="420"/>
      <c r="T90" s="420"/>
      <c r="U90" s="420"/>
      <c r="V90" s="420"/>
      <c r="W90" s="420"/>
      <c r="X90" s="420"/>
      <c r="Y90" s="420"/>
      <c r="Z90" s="420"/>
      <c r="AA90" s="420"/>
      <c r="AB90" s="420"/>
      <c r="AC90" s="420"/>
      <c r="AD90" s="420"/>
      <c r="AE90" s="420"/>
      <c r="AF90" s="420"/>
    </row>
    <row r="91" spans="1:32" ht="13.5" customHeight="1">
      <c r="A91" s="420"/>
      <c r="B91" s="995" t="str">
        <f>IF(OR(LEFT(DULIEU!$V80,3)=$G$10,LEFT(DULIEU!$W80,3)=$G$10),DULIEU!$D80,"")</f>
        <v>27/11/2015</v>
      </c>
      <c r="C91" s="995" t="str">
        <f>IF(OR(LEFT(DULIEU!$V80,3)=$G$10,LEFT(DULIEU!$W80,3)=$G$10),DULIEU!$H80,"")</f>
        <v>PT004</v>
      </c>
      <c r="D91" s="853" t="str">
        <f>IF(OR(LEFT(DULIEU!$V80,3)=$G$10,LEFT(DULIEU!$W80,3)=$G$10),DULIEU!$J80,"")</f>
        <v/>
      </c>
      <c r="E91" s="995" t="str">
        <f>IF(OR(LEFT(DULIEU!$V80,3)=$G$10,LEFT(DULIEU!$W80,3)=$G$10),DULIEU!$E80,"")</f>
        <v>27/11/2015</v>
      </c>
      <c r="F91" s="996" t="str">
        <f>IF(OR(LEFT(DULIEU!$V80,3)=$G$10,LEFT(DULIEU!$W80,3)=$G$10),DULIEU!$O80,"")</f>
        <v>Rút tiền gửi ngân hàng về nhập quỹ tiền mặt</v>
      </c>
      <c r="G91" s="995">
        <f>IF(OR(LEFT(NKC!$I87,3)=$G$10,LEFT(NKC!$J87,3)=$G$10),NKC!$H87,"")</f>
        <v>74</v>
      </c>
      <c r="H91" s="995" t="str">
        <f>IF(B91="","",IF(LEFT(DULIEU!$V80,3)=$G$10,DULIEU!$W80,IF(LEFT(DULIEU!$W80,3)=$G$10,DULIEU!$V80)))</f>
        <v>11211</v>
      </c>
      <c r="I91" s="997">
        <f>IF(F91="",0,IF(LEFT(DULIEU!$V80,3)=$G$10,DULIEU!$X80,0))</f>
        <v>45000000</v>
      </c>
      <c r="J91" s="997">
        <f>IF(F91="",0,IF(LEFT(DULIEU!$W80,3)=$G$10,DULIEU!$X80,0))</f>
        <v>0</v>
      </c>
      <c r="K91" s="990" t="str">
        <f t="shared" si="2"/>
        <v>x</v>
      </c>
      <c r="L91" s="420"/>
      <c r="M91" s="420"/>
      <c r="N91" s="420"/>
      <c r="O91" s="420"/>
      <c r="P91" s="420"/>
      <c r="Q91" s="420"/>
      <c r="R91" s="420"/>
      <c r="S91" s="420"/>
      <c r="T91" s="420"/>
      <c r="U91" s="420"/>
      <c r="V91" s="420"/>
      <c r="W91" s="420"/>
      <c r="X91" s="420"/>
      <c r="Y91" s="420"/>
      <c r="Z91" s="420"/>
      <c r="AA91" s="420"/>
      <c r="AB91" s="420"/>
      <c r="AC91" s="420"/>
      <c r="AD91" s="420"/>
      <c r="AE91" s="420"/>
      <c r="AF91" s="420"/>
    </row>
    <row r="92" spans="1:32" ht="13.5" hidden="1" customHeight="1">
      <c r="A92" s="420"/>
      <c r="B92" s="995" t="str">
        <f>IF(OR(LEFT(DULIEU!$V81,3)=$G$10,LEFT(DULIEU!$W81,3)=$G$10),DULIEU!$D81,"")</f>
        <v/>
      </c>
      <c r="C92" s="995" t="str">
        <f>IF(OR(LEFT(DULIEU!$V81,3)=$G$10,LEFT(DULIEU!$W81,3)=$G$10),DULIEU!$H81,"")</f>
        <v/>
      </c>
      <c r="D92" s="853" t="str">
        <f>IF(OR(LEFT(DULIEU!$V81,3)=$G$10,LEFT(DULIEU!$W81,3)=$G$10),DULIEU!$J81,"")</f>
        <v/>
      </c>
      <c r="E92" s="995" t="str">
        <f>IF(OR(LEFT(DULIEU!$V81,3)=$G$10,LEFT(DULIEU!$W81,3)=$G$10),DULIEU!$E81,"")</f>
        <v/>
      </c>
      <c r="F92" s="996" t="str">
        <f>IF(OR(LEFT(DULIEU!$V81,3)=$G$10,LEFT(DULIEU!$W81,3)=$G$10),DULIEU!$O81,"")</f>
        <v/>
      </c>
      <c r="G92" s="995" t="str">
        <f>IF(OR(LEFT(NKC!$I88,3)=$G$10,LEFT(NKC!$J88,3)=$G$10),NKC!$H88,"")</f>
        <v/>
      </c>
      <c r="H92" s="995" t="str">
        <f>IF(B92="","",IF(LEFT(DULIEU!$V81,3)=$G$10,DULIEU!$W81,IF(LEFT(DULIEU!$W81,3)=$G$10,DULIEU!$V81)))</f>
        <v/>
      </c>
      <c r="I92" s="997">
        <f>IF(F92="",0,IF(LEFT(DULIEU!$V81,3)=$G$10,DULIEU!$X81,0))</f>
        <v>0</v>
      </c>
      <c r="J92" s="997">
        <f>IF(F92="",0,IF(LEFT(DULIEU!$W81,3)=$G$10,DULIEU!$X81,0))</f>
        <v>0</v>
      </c>
      <c r="K92" s="990" t="str">
        <f t="shared" si="2"/>
        <v/>
      </c>
      <c r="L92" s="420"/>
      <c r="M92" s="420"/>
      <c r="N92" s="420"/>
      <c r="O92" s="420"/>
      <c r="P92" s="420"/>
      <c r="Q92" s="420"/>
      <c r="R92" s="420"/>
      <c r="S92" s="420"/>
      <c r="T92" s="420"/>
      <c r="U92" s="420"/>
      <c r="V92" s="420"/>
      <c r="W92" s="420"/>
      <c r="X92" s="420"/>
      <c r="Y92" s="420"/>
      <c r="Z92" s="420"/>
      <c r="AA92" s="420"/>
      <c r="AB92" s="420"/>
      <c r="AC92" s="420"/>
      <c r="AD92" s="420"/>
      <c r="AE92" s="420"/>
      <c r="AF92" s="420"/>
    </row>
    <row r="93" spans="1:32" ht="13.5" hidden="1" customHeight="1">
      <c r="A93" s="420"/>
      <c r="B93" s="995" t="str">
        <f>IF(OR(LEFT(DULIEU!$V82,3)=$G$10,LEFT(DULIEU!$W82,3)=$G$10),DULIEU!$D82,"")</f>
        <v/>
      </c>
      <c r="C93" s="995" t="str">
        <f>IF(OR(LEFT(DULIEU!$V82,3)=$G$10,LEFT(DULIEU!$W82,3)=$G$10),DULIEU!$H82,"")</f>
        <v/>
      </c>
      <c r="D93" s="853" t="str">
        <f>IF(OR(LEFT(DULIEU!$V82,3)=$G$10,LEFT(DULIEU!$W82,3)=$G$10),DULIEU!$J82,"")</f>
        <v/>
      </c>
      <c r="E93" s="995" t="str">
        <f>IF(OR(LEFT(DULIEU!$V82,3)=$G$10,LEFT(DULIEU!$W82,3)=$G$10),DULIEU!$E82,"")</f>
        <v/>
      </c>
      <c r="F93" s="996" t="str">
        <f>IF(OR(LEFT(DULIEU!$V82,3)=$G$10,LEFT(DULIEU!$W82,3)=$G$10),DULIEU!$O82,"")</f>
        <v/>
      </c>
      <c r="G93" s="995" t="str">
        <f>IF(OR(LEFT(NKC!$I89,3)=$G$10,LEFT(NKC!$J89,3)=$G$10),NKC!$H89,"")</f>
        <v/>
      </c>
      <c r="H93" s="995" t="str">
        <f>IF(B93="","",IF(LEFT(DULIEU!$V82,3)=$G$10,DULIEU!$W82,IF(LEFT(DULIEU!$W82,3)=$G$10,DULIEU!$V82)))</f>
        <v/>
      </c>
      <c r="I93" s="997">
        <f>IF(F93="",0,IF(LEFT(DULIEU!$V82,3)=$G$10,DULIEU!$X82,0))</f>
        <v>0</v>
      </c>
      <c r="J93" s="997">
        <f>IF(F93="",0,IF(LEFT(DULIEU!$W82,3)=$G$10,DULIEU!$X82,0))</f>
        <v>0</v>
      </c>
      <c r="K93" s="990" t="str">
        <f t="shared" si="2"/>
        <v/>
      </c>
      <c r="L93" s="420"/>
      <c r="M93" s="420"/>
      <c r="N93" s="420"/>
      <c r="O93" s="420"/>
      <c r="P93" s="420"/>
      <c r="Q93" s="420"/>
      <c r="R93" s="420"/>
      <c r="S93" s="420"/>
      <c r="T93" s="420"/>
      <c r="U93" s="420"/>
      <c r="V93" s="420"/>
      <c r="W93" s="420"/>
      <c r="X93" s="420"/>
      <c r="Y93" s="420"/>
      <c r="Z93" s="420"/>
      <c r="AA93" s="420"/>
      <c r="AB93" s="420"/>
      <c r="AC93" s="420"/>
      <c r="AD93" s="420"/>
      <c r="AE93" s="420"/>
      <c r="AF93" s="420"/>
    </row>
    <row r="94" spans="1:32" ht="13.5" customHeight="1">
      <c r="A94" s="420"/>
      <c r="B94" s="995" t="str">
        <f>IF(OR(LEFT(DULIEU!$V83,3)=$G$10,LEFT(DULIEU!$W83,3)=$G$10),DULIEU!$D83,"")</f>
        <v>30/11/2015</v>
      </c>
      <c r="C94" s="995" t="str">
        <f>IF(OR(LEFT(DULIEU!$V83,3)=$G$10,LEFT(DULIEU!$W83,3)=$G$10),DULIEU!$H83,"")</f>
        <v>PC019</v>
      </c>
      <c r="D94" s="853" t="str">
        <f>IF(OR(LEFT(DULIEU!$V83,3)=$G$10,LEFT(DULIEU!$W83,3)=$G$10),DULIEU!$J83,"")</f>
        <v/>
      </c>
      <c r="E94" s="995" t="str">
        <f>IF(OR(LEFT(DULIEU!$V83,3)=$G$10,LEFT(DULIEU!$W83,3)=$G$10),DULIEU!$E83,"")</f>
        <v>30/11/2015</v>
      </c>
      <c r="F94" s="996" t="str">
        <f>IF(OR(LEFT(DULIEU!$V83,3)=$G$10,LEFT(DULIEU!$W83,3)=$G$10),DULIEU!$O83,"")</f>
        <v>Thanh toán lương tháng 11/2015</v>
      </c>
      <c r="G94" s="995">
        <f>IF(OR(LEFT(NKC!$I90,3)=$G$10,LEFT(NKC!$J90,3)=$G$10),NKC!$H90,"")</f>
        <v>77</v>
      </c>
      <c r="H94" s="995" t="str">
        <f>IF(B94="","",IF(LEFT(DULIEU!$V83,3)=$G$10,DULIEU!$W83,IF(LEFT(DULIEU!$W83,3)=$G$10,DULIEU!$V83)))</f>
        <v>334</v>
      </c>
      <c r="I94" s="997">
        <f>IF(F94="",0,IF(LEFT(DULIEU!$V83,3)=$G$10,DULIEU!$X83,0))</f>
        <v>0</v>
      </c>
      <c r="J94" s="997">
        <f>IF(F94="",0,IF(LEFT(DULIEU!$W83,3)=$G$10,DULIEU!$X83,0))</f>
        <v>8404000</v>
      </c>
      <c r="K94" s="990" t="str">
        <f t="shared" si="2"/>
        <v>x</v>
      </c>
      <c r="L94" s="420"/>
      <c r="M94" s="420"/>
      <c r="N94" s="420"/>
      <c r="O94" s="420"/>
      <c r="P94" s="420"/>
      <c r="Q94" s="420"/>
      <c r="R94" s="420"/>
      <c r="S94" s="420"/>
      <c r="T94" s="420"/>
      <c r="U94" s="420"/>
      <c r="V94" s="420"/>
      <c r="W94" s="420"/>
      <c r="X94" s="420"/>
      <c r="Y94" s="420"/>
      <c r="Z94" s="420"/>
      <c r="AA94" s="420"/>
      <c r="AB94" s="420"/>
      <c r="AC94" s="420"/>
      <c r="AD94" s="420"/>
      <c r="AE94" s="420"/>
      <c r="AF94" s="420"/>
    </row>
    <row r="95" spans="1:32" ht="13.5" hidden="1" customHeight="1">
      <c r="A95" s="420"/>
      <c r="B95" s="995" t="str">
        <f>IF(OR(LEFT(DULIEU!$V84,3)=$G$10,LEFT(DULIEU!$W84,3)=$G$10),DULIEU!$D84,"")</f>
        <v/>
      </c>
      <c r="C95" s="995" t="str">
        <f>IF(OR(LEFT(DULIEU!$V84,3)=$G$10,LEFT(DULIEU!$W84,3)=$G$10),DULIEU!$H84,"")</f>
        <v/>
      </c>
      <c r="D95" s="853" t="str">
        <f>IF(OR(LEFT(DULIEU!$V84,3)=$G$10,LEFT(DULIEU!$W84,3)=$G$10),DULIEU!$J84,"")</f>
        <v/>
      </c>
      <c r="E95" s="995" t="str">
        <f>IF(OR(LEFT(DULIEU!$V84,3)=$G$10,LEFT(DULIEU!$W84,3)=$G$10),DULIEU!$E84,"")</f>
        <v/>
      </c>
      <c r="F95" s="996" t="str">
        <f>IF(OR(LEFT(DULIEU!$V84,3)=$G$10,LEFT(DULIEU!$W84,3)=$G$10),DULIEU!$O84,"")</f>
        <v/>
      </c>
      <c r="G95" s="995" t="str">
        <f>IF(OR(LEFT(NKC!$I91,3)=$G$10,LEFT(NKC!$J91,3)=$G$10),NKC!$H91,"")</f>
        <v/>
      </c>
      <c r="H95" s="995" t="str">
        <f>IF(B95="","",IF(LEFT(DULIEU!$V84,3)=$G$10,DULIEU!$W84,IF(LEFT(DULIEU!$W84,3)=$G$10,DULIEU!$V84)))</f>
        <v/>
      </c>
      <c r="I95" s="997">
        <f>IF(F95="",0,IF(LEFT(DULIEU!$V84,3)=$G$10,DULIEU!$X84,0))</f>
        <v>0</v>
      </c>
      <c r="J95" s="997">
        <f>IF(F95="",0,IF(LEFT(DULIEU!$W84,3)=$G$10,DULIEU!$X84,0))</f>
        <v>0</v>
      </c>
      <c r="K95" s="990" t="str">
        <f t="shared" si="2"/>
        <v/>
      </c>
      <c r="L95" s="420"/>
      <c r="M95" s="420"/>
      <c r="N95" s="420"/>
      <c r="O95" s="420"/>
      <c r="P95" s="420"/>
      <c r="Q95" s="420"/>
      <c r="R95" s="420"/>
      <c r="S95" s="420"/>
      <c r="T95" s="420"/>
      <c r="U95" s="420"/>
      <c r="V95" s="420"/>
      <c r="W95" s="420"/>
      <c r="X95" s="420"/>
      <c r="Y95" s="420"/>
      <c r="Z95" s="420"/>
      <c r="AA95" s="420"/>
      <c r="AB95" s="420"/>
      <c r="AC95" s="420"/>
      <c r="AD95" s="420"/>
      <c r="AE95" s="420"/>
      <c r="AF95" s="420"/>
    </row>
    <row r="96" spans="1:32" ht="13.5" customHeight="1">
      <c r="A96" s="420"/>
      <c r="B96" s="995" t="str">
        <f>IF(OR(LEFT(DULIEU!$V85,3)=$G$10,LEFT(DULIEU!$W85,3)=$G$10),DULIEU!$D85,"")</f>
        <v>03/12/2015</v>
      </c>
      <c r="C96" s="995" t="str">
        <f>IF(OR(LEFT(DULIEU!$V85,3)=$G$10,LEFT(DULIEU!$W85,3)=$G$10),DULIEU!$H85,"")</f>
        <v>PT005</v>
      </c>
      <c r="D96" s="853" t="str">
        <f>IF(OR(LEFT(DULIEU!$V85,3)=$G$10,LEFT(DULIEU!$W85,3)=$G$10),DULIEU!$J85,"")</f>
        <v/>
      </c>
      <c r="E96" s="995" t="str">
        <f>IF(OR(LEFT(DULIEU!$V85,3)=$G$10,LEFT(DULIEU!$W85,3)=$G$10),DULIEU!$E85,"")</f>
        <v>03/12/2015</v>
      </c>
      <c r="F96" s="996" t="str">
        <f>IF(OR(LEFT(DULIEU!$V85,3)=$G$10,LEFT(DULIEU!$W85,3)=$G$10),DULIEU!$O85,"")</f>
        <v>Rút tiền gửi ngân hàng về nhập quỹ tiền mặt</v>
      </c>
      <c r="G96" s="995">
        <f>IF(OR(LEFT(NKC!$I92,3)=$G$10,LEFT(NKC!$J92,3)=$G$10),NKC!$H92,"")</f>
        <v>79</v>
      </c>
      <c r="H96" s="995" t="str">
        <f>IF(B96="","",IF(LEFT(DULIEU!$V85,3)=$G$10,DULIEU!$W85,IF(LEFT(DULIEU!$W85,3)=$G$10,DULIEU!$V85)))</f>
        <v>11211</v>
      </c>
      <c r="I96" s="997">
        <f>IF(F96="",0,IF(LEFT(DULIEU!$V85,3)=$G$10,DULIEU!$X85,0))</f>
        <v>20000000</v>
      </c>
      <c r="J96" s="997">
        <f>IF(F96="",0,IF(LEFT(DULIEU!$W85,3)=$G$10,DULIEU!$X85,0))</f>
        <v>0</v>
      </c>
      <c r="K96" s="990" t="str">
        <f t="shared" si="2"/>
        <v>x</v>
      </c>
      <c r="L96" s="420"/>
      <c r="M96" s="420"/>
      <c r="N96" s="420"/>
      <c r="O96" s="420"/>
      <c r="P96" s="420"/>
      <c r="Q96" s="420"/>
      <c r="R96" s="420"/>
      <c r="S96" s="420"/>
      <c r="T96" s="420"/>
      <c r="U96" s="420"/>
      <c r="V96" s="420"/>
      <c r="W96" s="420"/>
      <c r="X96" s="420"/>
      <c r="Y96" s="420"/>
      <c r="Z96" s="420"/>
      <c r="AA96" s="420"/>
      <c r="AB96" s="420"/>
      <c r="AC96" s="420"/>
      <c r="AD96" s="420"/>
      <c r="AE96" s="420"/>
      <c r="AF96" s="420"/>
    </row>
    <row r="97" spans="1:32" ht="13.5" hidden="1" customHeight="1">
      <c r="A97" s="420"/>
      <c r="B97" s="995" t="str">
        <f>IF(OR(LEFT(DULIEU!$V86,3)=$G$10,LEFT(DULIEU!$W86,3)=$G$10),DULIEU!$D86,"")</f>
        <v/>
      </c>
      <c r="C97" s="995" t="str">
        <f>IF(OR(LEFT(DULIEU!$V86,3)=$G$10,LEFT(DULIEU!$W86,3)=$G$10),DULIEU!$H86,"")</f>
        <v/>
      </c>
      <c r="D97" s="853" t="str">
        <f>IF(OR(LEFT(DULIEU!$V86,3)=$G$10,LEFT(DULIEU!$W86,3)=$G$10),DULIEU!$J86,"")</f>
        <v/>
      </c>
      <c r="E97" s="995" t="str">
        <f>IF(OR(LEFT(DULIEU!$V86,3)=$G$10,LEFT(DULIEU!$W86,3)=$G$10),DULIEU!$E86,"")</f>
        <v/>
      </c>
      <c r="F97" s="996" t="str">
        <f>IF(OR(LEFT(DULIEU!$V86,3)=$G$10,LEFT(DULIEU!$W86,3)=$G$10),DULIEU!$O86,"")</f>
        <v/>
      </c>
      <c r="G97" s="995" t="str">
        <f>IF(OR(LEFT(NKC!$I93,3)=$G$10,LEFT(NKC!$J93,3)=$G$10),NKC!$H93,"")</f>
        <v/>
      </c>
      <c r="H97" s="995" t="str">
        <f>IF(B97="","",IF(LEFT(DULIEU!$V86,3)=$G$10,DULIEU!$W86,IF(LEFT(DULIEU!$W86,3)=$G$10,DULIEU!$V86)))</f>
        <v/>
      </c>
      <c r="I97" s="997">
        <f>IF(F97="",0,IF(LEFT(DULIEU!$V86,3)=$G$10,DULIEU!$X86,0))</f>
        <v>0</v>
      </c>
      <c r="J97" s="997">
        <f>IF(F97="",0,IF(LEFT(DULIEU!$W86,3)=$G$10,DULIEU!$X86,0))</f>
        <v>0</v>
      </c>
      <c r="K97" s="990" t="str">
        <f t="shared" si="2"/>
        <v/>
      </c>
      <c r="L97" s="420"/>
      <c r="M97" s="420"/>
      <c r="N97" s="420"/>
      <c r="O97" s="420"/>
      <c r="P97" s="420"/>
      <c r="Q97" s="420"/>
      <c r="R97" s="420"/>
      <c r="S97" s="420"/>
      <c r="T97" s="420"/>
      <c r="U97" s="420"/>
      <c r="V97" s="420"/>
      <c r="W97" s="420"/>
      <c r="X97" s="420"/>
      <c r="Y97" s="420"/>
      <c r="Z97" s="420"/>
      <c r="AA97" s="420"/>
      <c r="AB97" s="420"/>
      <c r="AC97" s="420"/>
      <c r="AD97" s="420"/>
      <c r="AE97" s="420"/>
      <c r="AF97" s="420"/>
    </row>
    <row r="98" spans="1:32" ht="13.5" customHeight="1">
      <c r="A98" s="420"/>
      <c r="B98" s="995" t="str">
        <f>IF(OR(LEFT(DULIEU!$V87,3)=$G$10,LEFT(DULIEU!$W87,3)=$G$10),DULIEU!$D87,"")</f>
        <v>14/12/2015</v>
      </c>
      <c r="C98" s="995" t="str">
        <f>IF(OR(LEFT(DULIEU!$V87,3)=$G$10,LEFT(DULIEU!$W87,3)=$G$10),DULIEU!$H87,"")</f>
        <v>PT006</v>
      </c>
      <c r="D98" s="853" t="str">
        <f>IF(OR(LEFT(DULIEU!$V87,3)=$G$10,LEFT(DULIEU!$W87,3)=$G$10),DULIEU!$J87,"")</f>
        <v/>
      </c>
      <c r="E98" s="995" t="str">
        <f>IF(OR(LEFT(DULIEU!$V87,3)=$G$10,LEFT(DULIEU!$W87,3)=$G$10),DULIEU!$E87,"")</f>
        <v>14/12/2015</v>
      </c>
      <c r="F98" s="996" t="str">
        <f>IF(OR(LEFT(DULIEU!$V87,3)=$G$10,LEFT(DULIEU!$W87,3)=$G$10),DULIEU!$O87,"")</f>
        <v>Rút tiền gửi ngân hàng về nhập quỹ tiền mặt</v>
      </c>
      <c r="G98" s="995">
        <f>IF(OR(LEFT(NKC!$I94,3)=$G$10,LEFT(NKC!$J94,3)=$G$10),NKC!$H94,"")</f>
        <v>81</v>
      </c>
      <c r="H98" s="995" t="str">
        <f>IF(B98="","",IF(LEFT(DULIEU!$V87,3)=$G$10,DULIEU!$W87,IF(LEFT(DULIEU!$W87,3)=$G$10,DULIEU!$V87)))</f>
        <v>11211</v>
      </c>
      <c r="I98" s="997">
        <f>IF(F98="",0,IF(LEFT(DULIEU!$V87,3)=$G$10,DULIEU!$X87,0))</f>
        <v>10000000</v>
      </c>
      <c r="J98" s="997">
        <f>IF(F98="",0,IF(LEFT(DULIEU!$W87,3)=$G$10,DULIEU!$X87,0))</f>
        <v>0</v>
      </c>
      <c r="K98" s="990" t="str">
        <f t="shared" si="2"/>
        <v>x</v>
      </c>
      <c r="L98" s="420"/>
      <c r="M98" s="420"/>
      <c r="N98" s="420"/>
      <c r="O98" s="420"/>
      <c r="P98" s="420"/>
      <c r="Q98" s="420"/>
      <c r="R98" s="420"/>
      <c r="S98" s="420"/>
      <c r="T98" s="420"/>
      <c r="U98" s="420"/>
      <c r="V98" s="420"/>
      <c r="W98" s="420"/>
      <c r="X98" s="420"/>
      <c r="Y98" s="420"/>
      <c r="Z98" s="420"/>
      <c r="AA98" s="420"/>
      <c r="AB98" s="420"/>
      <c r="AC98" s="420"/>
      <c r="AD98" s="420"/>
      <c r="AE98" s="420"/>
      <c r="AF98" s="420"/>
    </row>
    <row r="99" spans="1:32" ht="13.5" hidden="1" customHeight="1">
      <c r="A99" s="420"/>
      <c r="B99" s="995" t="str">
        <f>IF(OR(LEFT(DULIEU!$V88,3)=$G$10,LEFT(DULIEU!$W88,3)=$G$10),DULIEU!$D88,"")</f>
        <v/>
      </c>
      <c r="C99" s="995" t="str">
        <f>IF(OR(LEFT(DULIEU!$V88,3)=$G$10,LEFT(DULIEU!$W88,3)=$G$10),DULIEU!$H88,"")</f>
        <v/>
      </c>
      <c r="D99" s="853" t="str">
        <f>IF(OR(LEFT(DULIEU!$V88,3)=$G$10,LEFT(DULIEU!$W88,3)=$G$10),DULIEU!$J88,"")</f>
        <v/>
      </c>
      <c r="E99" s="995" t="str">
        <f>IF(OR(LEFT(DULIEU!$V88,3)=$G$10,LEFT(DULIEU!$W88,3)=$G$10),DULIEU!$E88,"")</f>
        <v/>
      </c>
      <c r="F99" s="996" t="str">
        <f>IF(OR(LEFT(DULIEU!$V88,3)=$G$10,LEFT(DULIEU!$W88,3)=$G$10),DULIEU!$O88,"")</f>
        <v/>
      </c>
      <c r="G99" s="995" t="str">
        <f>IF(OR(LEFT(NKC!$I95,3)=$G$10,LEFT(NKC!$J95,3)=$G$10),NKC!$H95,"")</f>
        <v/>
      </c>
      <c r="H99" s="995" t="str">
        <f>IF(B99="","",IF(LEFT(DULIEU!$V88,3)=$G$10,DULIEU!$W88,IF(LEFT(DULIEU!$W88,3)=$G$10,DULIEU!$V88)))</f>
        <v/>
      </c>
      <c r="I99" s="997">
        <f>IF(F99="",0,IF(LEFT(DULIEU!$V88,3)=$G$10,DULIEU!$X88,0))</f>
        <v>0</v>
      </c>
      <c r="J99" s="997">
        <f>IF(F99="",0,IF(LEFT(DULIEU!$W88,3)=$G$10,DULIEU!$X88,0))</f>
        <v>0</v>
      </c>
      <c r="K99" s="990" t="str">
        <f t="shared" si="2"/>
        <v/>
      </c>
      <c r="L99" s="420"/>
      <c r="M99" s="420"/>
      <c r="N99" s="420"/>
      <c r="O99" s="420"/>
      <c r="P99" s="420"/>
      <c r="Q99" s="420"/>
      <c r="R99" s="420"/>
      <c r="S99" s="420"/>
      <c r="T99" s="420"/>
      <c r="U99" s="420"/>
      <c r="V99" s="420"/>
      <c r="W99" s="420"/>
      <c r="X99" s="420"/>
      <c r="Y99" s="420"/>
      <c r="Z99" s="420"/>
      <c r="AA99" s="420"/>
      <c r="AB99" s="420"/>
      <c r="AC99" s="420"/>
      <c r="AD99" s="420"/>
      <c r="AE99" s="420"/>
      <c r="AF99" s="420"/>
    </row>
    <row r="100" spans="1:32" ht="13.5" hidden="1" customHeight="1">
      <c r="A100" s="420"/>
      <c r="B100" s="995" t="str">
        <f>IF(OR(LEFT(DULIEU!$V89,3)=$G$10,LEFT(DULIEU!$W89,3)=$G$10),DULIEU!$D89,"")</f>
        <v/>
      </c>
      <c r="C100" s="995" t="str">
        <f>IF(OR(LEFT(DULIEU!$V89,3)=$G$10,LEFT(DULIEU!$W89,3)=$G$10),DULIEU!$H89,"")</f>
        <v/>
      </c>
      <c r="D100" s="853" t="str">
        <f>IF(OR(LEFT(DULIEU!$V89,3)=$G$10,LEFT(DULIEU!$W89,3)=$G$10),DULIEU!$J89,"")</f>
        <v/>
      </c>
      <c r="E100" s="995" t="str">
        <f>IF(OR(LEFT(DULIEU!$V89,3)=$G$10,LEFT(DULIEU!$W89,3)=$G$10),DULIEU!$E89,"")</f>
        <v/>
      </c>
      <c r="F100" s="996" t="str">
        <f>IF(OR(LEFT(DULIEU!$V89,3)=$G$10,LEFT(DULIEU!$W89,3)=$G$10),DULIEU!$O89,"")</f>
        <v/>
      </c>
      <c r="G100" s="995" t="str">
        <f>IF(OR(LEFT(NKC!$I96,3)=$G$10,LEFT(NKC!$J96,3)=$G$10),NKC!$H96,"")</f>
        <v/>
      </c>
      <c r="H100" s="995" t="str">
        <f>IF(B100="","",IF(LEFT(DULIEU!$V89,3)=$G$10,DULIEU!$W89,IF(LEFT(DULIEU!$W89,3)=$G$10,DULIEU!$V89)))</f>
        <v/>
      </c>
      <c r="I100" s="997">
        <f>IF(F100="",0,IF(LEFT(DULIEU!$V89,3)=$G$10,DULIEU!$X89,0))</f>
        <v>0</v>
      </c>
      <c r="J100" s="997">
        <f>IF(F100="",0,IF(LEFT(DULIEU!$W89,3)=$G$10,DULIEU!$X89,0))</f>
        <v>0</v>
      </c>
      <c r="K100" s="990" t="str">
        <f t="shared" si="2"/>
        <v/>
      </c>
      <c r="L100" s="420"/>
      <c r="M100" s="420"/>
      <c r="N100" s="420"/>
      <c r="O100" s="420"/>
      <c r="P100" s="420"/>
      <c r="Q100" s="420"/>
      <c r="R100" s="420"/>
      <c r="S100" s="420"/>
      <c r="T100" s="420"/>
      <c r="U100" s="420"/>
      <c r="V100" s="420"/>
      <c r="W100" s="420"/>
      <c r="X100" s="420"/>
      <c r="Y100" s="420"/>
      <c r="Z100" s="420"/>
      <c r="AA100" s="420"/>
      <c r="AB100" s="420"/>
      <c r="AC100" s="420"/>
      <c r="AD100" s="420"/>
      <c r="AE100" s="420"/>
      <c r="AF100" s="420"/>
    </row>
    <row r="101" spans="1:32" ht="13.5" hidden="1" customHeight="1">
      <c r="A101" s="420"/>
      <c r="B101" s="995" t="str">
        <f>IF(OR(LEFT(DULIEU!$V90,3)=$G$10,LEFT(DULIEU!$W90,3)=$G$10),DULIEU!$D90,"")</f>
        <v/>
      </c>
      <c r="C101" s="995" t="str">
        <f>IF(OR(LEFT(DULIEU!$V90,3)=$G$10,LEFT(DULIEU!$W90,3)=$G$10),DULIEU!$H90,"")</f>
        <v/>
      </c>
      <c r="D101" s="853" t="str">
        <f>IF(OR(LEFT(DULIEU!$V90,3)=$G$10,LEFT(DULIEU!$W90,3)=$G$10),DULIEU!$J90,"")</f>
        <v/>
      </c>
      <c r="E101" s="995" t="str">
        <f>IF(OR(LEFT(DULIEU!$V90,3)=$G$10,LEFT(DULIEU!$W90,3)=$G$10),DULIEU!$E90,"")</f>
        <v/>
      </c>
      <c r="F101" s="996" t="str">
        <f>IF(OR(LEFT(DULIEU!$V90,3)=$G$10,LEFT(DULIEU!$W90,3)=$G$10),DULIEU!$O90,"")</f>
        <v/>
      </c>
      <c r="G101" s="995" t="str">
        <f>IF(OR(LEFT(NKC!$I97,3)=$G$10,LEFT(NKC!$J97,3)=$G$10),NKC!$H97,"")</f>
        <v/>
      </c>
      <c r="H101" s="995" t="str">
        <f>IF(B101="","",IF(LEFT(DULIEU!$V90,3)=$G$10,DULIEU!$W90,IF(LEFT(DULIEU!$W90,3)=$G$10,DULIEU!$V90)))</f>
        <v/>
      </c>
      <c r="I101" s="997">
        <f>IF(F101="",0,IF(LEFT(DULIEU!$V90,3)=$G$10,DULIEU!$X90,0))</f>
        <v>0</v>
      </c>
      <c r="J101" s="997">
        <f>IF(F101="",0,IF(LEFT(DULIEU!$W90,3)=$G$10,DULIEU!$X90,0))</f>
        <v>0</v>
      </c>
      <c r="K101" s="990" t="str">
        <f t="shared" si="2"/>
        <v/>
      </c>
      <c r="L101" s="420"/>
      <c r="M101" s="420"/>
      <c r="N101" s="420"/>
      <c r="O101" s="420"/>
      <c r="P101" s="420"/>
      <c r="Q101" s="420"/>
      <c r="R101" s="420"/>
      <c r="S101" s="420"/>
      <c r="T101" s="420"/>
      <c r="U101" s="420"/>
      <c r="V101" s="420"/>
      <c r="W101" s="420"/>
      <c r="X101" s="420"/>
      <c r="Y101" s="420"/>
      <c r="Z101" s="420"/>
      <c r="AA101" s="420"/>
      <c r="AB101" s="420"/>
      <c r="AC101" s="420"/>
      <c r="AD101" s="420"/>
      <c r="AE101" s="420"/>
      <c r="AF101" s="420"/>
    </row>
    <row r="102" spans="1:32" ht="13.5" hidden="1" customHeight="1">
      <c r="A102" s="420"/>
      <c r="B102" s="995" t="str">
        <f>IF(OR(LEFT(DULIEU!$V91,3)=$G$10,LEFT(DULIEU!$W91,3)=$G$10),DULIEU!$D91,"")</f>
        <v/>
      </c>
      <c r="C102" s="995" t="str">
        <f>IF(OR(LEFT(DULIEU!$V91,3)=$G$10,LEFT(DULIEU!$W91,3)=$G$10),DULIEU!$H91,"")</f>
        <v/>
      </c>
      <c r="D102" s="853" t="str">
        <f>IF(OR(LEFT(DULIEU!$V91,3)=$G$10,LEFT(DULIEU!$W91,3)=$G$10),DULIEU!$J91,"")</f>
        <v/>
      </c>
      <c r="E102" s="995" t="str">
        <f>IF(OR(LEFT(DULIEU!$V91,3)=$G$10,LEFT(DULIEU!$W91,3)=$G$10),DULIEU!$E91,"")</f>
        <v/>
      </c>
      <c r="F102" s="996" t="str">
        <f>IF(OR(LEFT(DULIEU!$V91,3)=$G$10,LEFT(DULIEU!$W91,3)=$G$10),DULIEU!$O91,"")</f>
        <v/>
      </c>
      <c r="G102" s="995" t="str">
        <f>IF(OR(LEFT(NKC!$I98,3)=$G$10,LEFT(NKC!$J98,3)=$G$10),NKC!$H98,"")</f>
        <v/>
      </c>
      <c r="H102" s="995" t="str">
        <f>IF(B102="","",IF(LEFT(DULIEU!$V91,3)=$G$10,DULIEU!$W91,IF(LEFT(DULIEU!$W91,3)=$G$10,DULIEU!$V91)))</f>
        <v/>
      </c>
      <c r="I102" s="997">
        <f>IF(F102="",0,IF(LEFT(DULIEU!$V91,3)=$G$10,DULIEU!$X91,0))</f>
        <v>0</v>
      </c>
      <c r="J102" s="997">
        <f>IF(F102="",0,IF(LEFT(DULIEU!$W91,3)=$G$10,DULIEU!$X91,0))</f>
        <v>0</v>
      </c>
      <c r="K102" s="990" t="str">
        <f t="shared" si="2"/>
        <v/>
      </c>
      <c r="L102" s="420"/>
      <c r="M102" s="420"/>
      <c r="N102" s="420"/>
      <c r="O102" s="420"/>
      <c r="P102" s="420"/>
      <c r="Q102" s="420"/>
      <c r="R102" s="420"/>
      <c r="S102" s="420"/>
      <c r="T102" s="420"/>
      <c r="U102" s="420"/>
      <c r="V102" s="420"/>
      <c r="W102" s="420"/>
      <c r="X102" s="420"/>
      <c r="Y102" s="420"/>
      <c r="Z102" s="420"/>
      <c r="AA102" s="420"/>
      <c r="AB102" s="420"/>
      <c r="AC102" s="420"/>
      <c r="AD102" s="420"/>
      <c r="AE102" s="420"/>
      <c r="AF102" s="420"/>
    </row>
    <row r="103" spans="1:32" ht="13.5" customHeight="1">
      <c r="A103" s="420"/>
      <c r="B103" s="995" t="str">
        <f>IF(OR(LEFT(DULIEU!$V92,3)=$G$10,LEFT(DULIEU!$W92,3)=$G$10),DULIEU!$D92,"")</f>
        <v>28/12/2015</v>
      </c>
      <c r="C103" s="995" t="str">
        <f>IF(OR(LEFT(DULIEU!$V92,3)=$G$10,LEFT(DULIEU!$W92,3)=$G$10),DULIEU!$H92,"")</f>
        <v>PT007</v>
      </c>
      <c r="D103" s="853" t="str">
        <f>IF(OR(LEFT(DULIEU!$V92,3)=$G$10,LEFT(DULIEU!$W92,3)=$G$10),DULIEU!$J92,"")</f>
        <v/>
      </c>
      <c r="E103" s="995" t="str">
        <f>IF(OR(LEFT(DULIEU!$V92,3)=$G$10,LEFT(DULIEU!$W92,3)=$G$10),DULIEU!$E92,"")</f>
        <v>28/12/2015</v>
      </c>
      <c r="F103" s="996" t="str">
        <f>IF(OR(LEFT(DULIEU!$V92,3)=$G$10,LEFT(DULIEU!$W92,3)=$G$10),DULIEU!$O92,"")</f>
        <v>Rút tiền gửi ngân hàng về nhập quỹ tiền mặt</v>
      </c>
      <c r="G103" s="995">
        <f>IF(OR(LEFT(NKC!$I99,3)=$G$10,LEFT(NKC!$J99,3)=$G$10),NKC!$H99,"")</f>
        <v>86</v>
      </c>
      <c r="H103" s="995" t="str">
        <f>IF(B103="","",IF(LEFT(DULIEU!$V92,3)=$G$10,DULIEU!$W92,IF(LEFT(DULIEU!$W92,3)=$G$10,DULIEU!$V92)))</f>
        <v>11211</v>
      </c>
      <c r="I103" s="997">
        <f>IF(F103="",0,IF(LEFT(DULIEU!$V92,3)=$G$10,DULIEU!$X92,0))</f>
        <v>30000000</v>
      </c>
      <c r="J103" s="997">
        <f>IF(F103="",0,IF(LEFT(DULIEU!$W92,3)=$G$10,DULIEU!$X92,0))</f>
        <v>0</v>
      </c>
      <c r="K103" s="990" t="str">
        <f t="shared" si="2"/>
        <v>x</v>
      </c>
      <c r="L103" s="420"/>
      <c r="M103" s="420"/>
      <c r="N103" s="420"/>
      <c r="O103" s="420"/>
      <c r="P103" s="420"/>
      <c r="Q103" s="420"/>
      <c r="R103" s="420"/>
      <c r="S103" s="420"/>
      <c r="T103" s="420"/>
      <c r="U103" s="420"/>
      <c r="V103" s="420"/>
      <c r="W103" s="420"/>
      <c r="X103" s="420"/>
      <c r="Y103" s="420"/>
      <c r="Z103" s="420"/>
      <c r="AA103" s="420"/>
      <c r="AB103" s="420"/>
      <c r="AC103" s="420"/>
      <c r="AD103" s="420"/>
      <c r="AE103" s="420"/>
      <c r="AF103" s="420"/>
    </row>
    <row r="104" spans="1:32" ht="13.5" hidden="1" customHeight="1">
      <c r="A104" s="420"/>
      <c r="B104" s="995" t="str">
        <f>IF(OR(LEFT(DULIEU!$V93,3)=$G$10,LEFT(DULIEU!$W93,3)=$G$10),DULIEU!$D93,"")</f>
        <v/>
      </c>
      <c r="C104" s="995" t="str">
        <f>IF(OR(LEFT(DULIEU!$V93,3)=$G$10,LEFT(DULIEU!$W93,3)=$G$10),DULIEU!$H93,"")</f>
        <v/>
      </c>
      <c r="D104" s="853" t="str">
        <f>IF(OR(LEFT(DULIEU!$V93,3)=$G$10,LEFT(DULIEU!$W93,3)=$G$10),DULIEU!$J93,"")</f>
        <v/>
      </c>
      <c r="E104" s="995" t="str">
        <f>IF(OR(LEFT(DULIEU!$V93,3)=$G$10,LEFT(DULIEU!$W93,3)=$G$10),DULIEU!$E93,"")</f>
        <v/>
      </c>
      <c r="F104" s="996" t="str">
        <f>IF(OR(LEFT(DULIEU!$V93,3)=$G$10,LEFT(DULIEU!$W93,3)=$G$10),DULIEU!$O93,"")</f>
        <v/>
      </c>
      <c r="G104" s="995" t="str">
        <f>IF(OR(LEFT(NKC!$I100,3)=$G$10,LEFT(NKC!$J100,3)=$G$10),NKC!$H100,"")</f>
        <v/>
      </c>
      <c r="H104" s="995" t="str">
        <f>IF(B104="","",IF(LEFT(DULIEU!$V93,3)=$G$10,DULIEU!$W93,IF(LEFT(DULIEU!$W93,3)=$G$10,DULIEU!$V93)))</f>
        <v/>
      </c>
      <c r="I104" s="997">
        <f>IF(F104="",0,IF(LEFT(DULIEU!$V93,3)=$G$10,DULIEU!$X93,0))</f>
        <v>0</v>
      </c>
      <c r="J104" s="997">
        <f>IF(F104="",0,IF(LEFT(DULIEU!$W93,3)=$G$10,DULIEU!$X93,0))</f>
        <v>0</v>
      </c>
      <c r="K104" s="990" t="str">
        <f t="shared" si="2"/>
        <v/>
      </c>
      <c r="L104" s="420"/>
      <c r="M104" s="420"/>
      <c r="N104" s="420"/>
      <c r="O104" s="420"/>
      <c r="P104" s="420"/>
      <c r="Q104" s="420"/>
      <c r="R104" s="420"/>
      <c r="S104" s="420"/>
      <c r="T104" s="420"/>
      <c r="U104" s="420"/>
      <c r="V104" s="420"/>
      <c r="W104" s="420"/>
      <c r="X104" s="420"/>
      <c r="Y104" s="420"/>
      <c r="Z104" s="420"/>
      <c r="AA104" s="420"/>
      <c r="AB104" s="420"/>
      <c r="AC104" s="420"/>
      <c r="AD104" s="420"/>
      <c r="AE104" s="420"/>
      <c r="AF104" s="420"/>
    </row>
    <row r="105" spans="1:32" ht="13.5" hidden="1" customHeight="1">
      <c r="A105" s="420"/>
      <c r="B105" s="995" t="str">
        <f>IF(OR(LEFT(DULIEU!$V94,3)=$G$10,LEFT(DULIEU!$W94,3)=$G$10),DULIEU!$D94,"")</f>
        <v/>
      </c>
      <c r="C105" s="995" t="str">
        <f>IF(OR(LEFT(DULIEU!$V94,3)=$G$10,LEFT(DULIEU!$W94,3)=$G$10),DULIEU!$H94,"")</f>
        <v/>
      </c>
      <c r="D105" s="853" t="str">
        <f>IF(OR(LEFT(DULIEU!$V94,3)=$G$10,LEFT(DULIEU!$W94,3)=$G$10),DULIEU!$J94,"")</f>
        <v/>
      </c>
      <c r="E105" s="995" t="str">
        <f>IF(OR(LEFT(DULIEU!$V94,3)=$G$10,LEFT(DULIEU!$W94,3)=$G$10),DULIEU!$E94,"")</f>
        <v/>
      </c>
      <c r="F105" s="996" t="str">
        <f>IF(OR(LEFT(DULIEU!$V94,3)=$G$10,LEFT(DULIEU!$W94,3)=$G$10),DULIEU!$O94,"")</f>
        <v/>
      </c>
      <c r="G105" s="995" t="str">
        <f>IF(OR(LEFT(NKC!$I101,3)=$G$10,LEFT(NKC!$J101,3)=$G$10),NKC!$H101,"")</f>
        <v/>
      </c>
      <c r="H105" s="995" t="str">
        <f>IF(B105="","",IF(LEFT(DULIEU!$V94,3)=$G$10,DULIEU!$W94,IF(LEFT(DULIEU!$W94,3)=$G$10,DULIEU!$V94)))</f>
        <v/>
      </c>
      <c r="I105" s="997">
        <f>IF(F105="",0,IF(LEFT(DULIEU!$V94,3)=$G$10,DULIEU!$X94,0))</f>
        <v>0</v>
      </c>
      <c r="J105" s="997">
        <f>IF(F105="",0,IF(LEFT(DULIEU!$W94,3)=$G$10,DULIEU!$X94,0))</f>
        <v>0</v>
      </c>
      <c r="K105" s="990" t="str">
        <f t="shared" si="2"/>
        <v/>
      </c>
      <c r="L105" s="420"/>
      <c r="M105" s="420"/>
      <c r="N105" s="420"/>
      <c r="O105" s="420"/>
      <c r="P105" s="420"/>
      <c r="Q105" s="420"/>
      <c r="R105" s="420"/>
      <c r="S105" s="420"/>
      <c r="T105" s="420"/>
      <c r="U105" s="420"/>
      <c r="V105" s="420"/>
      <c r="W105" s="420"/>
      <c r="X105" s="420"/>
      <c r="Y105" s="420"/>
      <c r="Z105" s="420"/>
      <c r="AA105" s="420"/>
      <c r="AB105" s="420"/>
      <c r="AC105" s="420"/>
      <c r="AD105" s="420"/>
      <c r="AE105" s="420"/>
      <c r="AF105" s="420"/>
    </row>
    <row r="106" spans="1:32" ht="13.5" hidden="1" customHeight="1">
      <c r="A106" s="420"/>
      <c r="B106" s="995" t="str">
        <f>IF(OR(LEFT(DULIEU!$V95,3)=$G$10,LEFT(DULIEU!$W95,3)=$G$10),DULIEU!$D95,"")</f>
        <v/>
      </c>
      <c r="C106" s="995" t="str">
        <f>IF(OR(LEFT(DULIEU!$V95,3)=$G$10,LEFT(DULIEU!$W95,3)=$G$10),DULIEU!$H95,"")</f>
        <v/>
      </c>
      <c r="D106" s="853" t="str">
        <f>IF(OR(LEFT(DULIEU!$V95,3)=$G$10,LEFT(DULIEU!$W95,3)=$G$10),DULIEU!$J95,"")</f>
        <v/>
      </c>
      <c r="E106" s="995" t="str">
        <f>IF(OR(LEFT(DULIEU!$V95,3)=$G$10,LEFT(DULIEU!$W95,3)=$G$10),DULIEU!$E95,"")</f>
        <v/>
      </c>
      <c r="F106" s="996" t="str">
        <f>IF(OR(LEFT(DULIEU!$V95,3)=$G$10,LEFT(DULIEU!$W95,3)=$G$10),DULIEU!$O95,"")</f>
        <v/>
      </c>
      <c r="G106" s="995" t="str">
        <f>IF(OR(LEFT(NKC!$I102,3)=$G$10,LEFT(NKC!$J102,3)=$G$10),NKC!$H102,"")</f>
        <v/>
      </c>
      <c r="H106" s="995" t="str">
        <f>IF(B106="","",IF(LEFT(DULIEU!$V95,3)=$G$10,DULIEU!$W95,IF(LEFT(DULIEU!$W95,3)=$G$10,DULIEU!$V95)))</f>
        <v/>
      </c>
      <c r="I106" s="997">
        <f>IF(F106="",0,IF(LEFT(DULIEU!$V95,3)=$G$10,DULIEU!$X95,0))</f>
        <v>0</v>
      </c>
      <c r="J106" s="997">
        <f>IF(F106="",0,IF(LEFT(DULIEU!$W95,3)=$G$10,DULIEU!$X95,0))</f>
        <v>0</v>
      </c>
      <c r="K106" s="990" t="str">
        <f t="shared" si="2"/>
        <v/>
      </c>
      <c r="L106" s="420"/>
      <c r="M106" s="420"/>
      <c r="N106" s="420"/>
      <c r="O106" s="420"/>
      <c r="P106" s="420"/>
      <c r="Q106" s="420"/>
      <c r="R106" s="420"/>
      <c r="S106" s="420"/>
      <c r="T106" s="420"/>
      <c r="U106" s="420"/>
      <c r="V106" s="420"/>
      <c r="W106" s="420"/>
      <c r="X106" s="420"/>
      <c r="Y106" s="420"/>
      <c r="Z106" s="420"/>
      <c r="AA106" s="420"/>
      <c r="AB106" s="420"/>
      <c r="AC106" s="420"/>
      <c r="AD106" s="420"/>
      <c r="AE106" s="420"/>
      <c r="AF106" s="420"/>
    </row>
    <row r="107" spans="1:32" ht="13.5" customHeight="1">
      <c r="A107" s="420"/>
      <c r="B107" s="995" t="str">
        <f>IF(OR(LEFT(DULIEU!$V96,3)=$G$10,LEFT(DULIEU!$W96,3)=$G$10),DULIEU!$D96,"")</f>
        <v>31/12/2015</v>
      </c>
      <c r="C107" s="995" t="str">
        <f>IF(OR(LEFT(DULIEU!$V96,3)=$G$10,LEFT(DULIEU!$W96,3)=$G$10),DULIEU!$H96,"")</f>
        <v>PC020</v>
      </c>
      <c r="D107" s="853" t="str">
        <f>IF(OR(LEFT(DULIEU!$V96,3)=$G$10,LEFT(DULIEU!$W96,3)=$G$10),DULIEU!$J96,"")</f>
        <v/>
      </c>
      <c r="E107" s="995" t="str">
        <f>IF(OR(LEFT(DULIEU!$V96,3)=$G$10,LEFT(DULIEU!$W96,3)=$G$10),DULIEU!$E96,"")</f>
        <v>31/12/2015</v>
      </c>
      <c r="F107" s="996" t="str">
        <f>IF(OR(LEFT(DULIEU!$V96,3)=$G$10,LEFT(DULIEU!$W96,3)=$G$10),DULIEU!$O96,"")</f>
        <v>Thanh toán lương tháng 12/2015</v>
      </c>
      <c r="G107" s="995">
        <f>IF(OR(LEFT(NKC!$I103,3)=$G$10,LEFT(NKC!$J103,3)=$G$10),NKC!$H103,"")</f>
        <v>90</v>
      </c>
      <c r="H107" s="995" t="str">
        <f>IF(B107="","",IF(LEFT(DULIEU!$V96,3)=$G$10,DULIEU!$W96,IF(LEFT(DULIEU!$W96,3)=$G$10,DULIEU!$V96)))</f>
        <v>334</v>
      </c>
      <c r="I107" s="997">
        <f>IF(F107="",0,IF(LEFT(DULIEU!$V96,3)=$G$10,DULIEU!$X96,0))</f>
        <v>0</v>
      </c>
      <c r="J107" s="997">
        <f>IF(F107="",0,IF(LEFT(DULIEU!$W96,3)=$G$10,DULIEU!$X96,0))</f>
        <v>8404000</v>
      </c>
      <c r="K107" s="990" t="str">
        <f t="shared" si="2"/>
        <v>x</v>
      </c>
      <c r="L107" s="420"/>
      <c r="M107" s="420"/>
      <c r="N107" s="420"/>
      <c r="O107" s="420"/>
      <c r="P107" s="420"/>
      <c r="Q107" s="420"/>
      <c r="R107" s="420"/>
      <c r="S107" s="420"/>
      <c r="T107" s="420"/>
      <c r="U107" s="420"/>
      <c r="V107" s="420"/>
      <c r="W107" s="420"/>
      <c r="X107" s="420"/>
      <c r="Y107" s="420"/>
      <c r="Z107" s="420"/>
      <c r="AA107" s="420"/>
      <c r="AB107" s="420"/>
      <c r="AC107" s="420"/>
      <c r="AD107" s="420"/>
      <c r="AE107" s="420"/>
      <c r="AF107" s="420"/>
    </row>
    <row r="108" spans="1:32" ht="13.5" hidden="1" customHeight="1">
      <c r="A108" s="420"/>
      <c r="B108" s="995" t="str">
        <f>IF(OR(LEFT(DULIEU!$V97,3)=$G$10,LEFT(DULIEU!$W97,3)=$G$10),DULIEU!$D97,"")</f>
        <v/>
      </c>
      <c r="C108" s="995" t="str">
        <f>IF(OR(LEFT(DULIEU!$V97,3)=$G$10,LEFT(DULIEU!$W97,3)=$G$10),DULIEU!$H97,"")</f>
        <v/>
      </c>
      <c r="D108" s="853" t="str">
        <f>IF(OR(LEFT(DULIEU!$V97,3)=$G$10,LEFT(DULIEU!$W97,3)=$G$10),DULIEU!$J97,"")</f>
        <v/>
      </c>
      <c r="E108" s="995" t="str">
        <f>IF(OR(LEFT(DULIEU!$V97,3)=$G$10,LEFT(DULIEU!$W97,3)=$G$10),DULIEU!$E97,"")</f>
        <v/>
      </c>
      <c r="F108" s="996" t="str">
        <f>IF(OR(LEFT(DULIEU!$V97,3)=$G$10,LEFT(DULIEU!$W97,3)=$G$10),DULIEU!$O97,"")</f>
        <v/>
      </c>
      <c r="G108" s="995" t="str">
        <f>IF(OR(LEFT(NKC!$I104,3)=$G$10,LEFT(NKC!$J104,3)=$G$10),NKC!$H104,"")</f>
        <v/>
      </c>
      <c r="H108" s="995" t="str">
        <f>IF(B108="","",IF(LEFT(DULIEU!$V97,3)=$G$10,DULIEU!$W97,IF(LEFT(DULIEU!$W97,3)=$G$10,DULIEU!$V97)))</f>
        <v/>
      </c>
      <c r="I108" s="997">
        <f>IF(F108="",0,IF(LEFT(DULIEU!$V97,3)=$G$10,DULIEU!$X97,0))</f>
        <v>0</v>
      </c>
      <c r="J108" s="997">
        <f>IF(F108="",0,IF(LEFT(DULIEU!$W97,3)=$G$10,DULIEU!$X97,0))</f>
        <v>0</v>
      </c>
      <c r="K108" s="990" t="str">
        <f t="shared" si="2"/>
        <v/>
      </c>
      <c r="L108" s="420"/>
      <c r="M108" s="420"/>
      <c r="N108" s="420"/>
      <c r="O108" s="420"/>
      <c r="P108" s="420"/>
      <c r="Q108" s="420"/>
      <c r="R108" s="420"/>
      <c r="S108" s="420"/>
      <c r="T108" s="420"/>
      <c r="U108" s="420"/>
      <c r="V108" s="420"/>
      <c r="W108" s="420"/>
      <c r="X108" s="420"/>
      <c r="Y108" s="420"/>
      <c r="Z108" s="420"/>
      <c r="AA108" s="420"/>
      <c r="AB108" s="420"/>
      <c r="AC108" s="420"/>
      <c r="AD108" s="420"/>
      <c r="AE108" s="420"/>
      <c r="AF108" s="420"/>
    </row>
    <row r="109" spans="1:32" ht="13.5" hidden="1" customHeight="1">
      <c r="A109" s="420"/>
      <c r="B109" s="995" t="str">
        <f>IF(OR(LEFT(DULIEU!$V98,3)=$G$10,LEFT(DULIEU!$W98,3)=$G$10),DULIEU!$D98,"")</f>
        <v/>
      </c>
      <c r="C109" s="995" t="str">
        <f>IF(OR(LEFT(DULIEU!$V98,3)=$G$10,LEFT(DULIEU!$W98,3)=$G$10),DULIEU!$H98,"")</f>
        <v/>
      </c>
      <c r="D109" s="853" t="str">
        <f>IF(OR(LEFT(DULIEU!$V98,3)=$G$10,LEFT(DULIEU!$W98,3)=$G$10),DULIEU!$J98,"")</f>
        <v/>
      </c>
      <c r="E109" s="995" t="str">
        <f>IF(OR(LEFT(DULIEU!$V98,3)=$G$10,LEFT(DULIEU!$W98,3)=$G$10),DULIEU!$E98,"")</f>
        <v/>
      </c>
      <c r="F109" s="996" t="str">
        <f>IF(OR(LEFT(DULIEU!$V98,3)=$G$10,LEFT(DULIEU!$W98,3)=$G$10),DULIEU!$O98,"")</f>
        <v/>
      </c>
      <c r="G109" s="995" t="str">
        <f>IF(OR(LEFT(NKC!$I105,3)=$G$10,LEFT(NKC!$J105,3)=$G$10),NKC!$H105,"")</f>
        <v/>
      </c>
      <c r="H109" s="995" t="str">
        <f>IF(B109="","",IF(LEFT(DULIEU!$V98,3)=$G$10,DULIEU!$W98,IF(LEFT(DULIEU!$W98,3)=$G$10,DULIEU!$V98)))</f>
        <v/>
      </c>
      <c r="I109" s="997">
        <f>IF(F109="",0,IF(LEFT(DULIEU!$V98,3)=$G$10,DULIEU!$X98,0))</f>
        <v>0</v>
      </c>
      <c r="J109" s="997">
        <f>IF(F109="",0,IF(LEFT(DULIEU!$W98,3)=$G$10,DULIEU!$X98,0))</f>
        <v>0</v>
      </c>
      <c r="K109" s="990" t="str">
        <f t="shared" si="2"/>
        <v/>
      </c>
      <c r="L109" s="420"/>
      <c r="M109" s="420"/>
      <c r="N109" s="420"/>
      <c r="O109" s="420"/>
      <c r="P109" s="420"/>
      <c r="Q109" s="420"/>
      <c r="R109" s="420"/>
      <c r="S109" s="420"/>
      <c r="T109" s="420"/>
      <c r="U109" s="420"/>
      <c r="V109" s="420"/>
      <c r="W109" s="420"/>
      <c r="X109" s="420"/>
      <c r="Y109" s="420"/>
      <c r="Z109" s="420"/>
      <c r="AA109" s="420"/>
      <c r="AB109" s="420"/>
      <c r="AC109" s="420"/>
      <c r="AD109" s="420"/>
      <c r="AE109" s="420"/>
      <c r="AF109" s="420"/>
    </row>
    <row r="110" spans="1:32" ht="13.5" hidden="1" customHeight="1">
      <c r="A110" s="420"/>
      <c r="B110" s="995" t="str">
        <f>IF(OR(LEFT(DULIEU!$V99,3)=$G$10,LEFT(DULIEU!$W99,3)=$G$10),DULIEU!$D99,"")</f>
        <v/>
      </c>
      <c r="C110" s="995" t="str">
        <f>IF(OR(LEFT(DULIEU!$V99,3)=$G$10,LEFT(DULIEU!$W99,3)=$G$10),DULIEU!$H99,"")</f>
        <v/>
      </c>
      <c r="D110" s="853" t="str">
        <f>IF(OR(LEFT(DULIEU!$V99,3)=$G$10,LEFT(DULIEU!$W99,3)=$G$10),DULIEU!$J99,"")</f>
        <v/>
      </c>
      <c r="E110" s="995" t="str">
        <f>IF(OR(LEFT(DULIEU!$V99,3)=$G$10,LEFT(DULIEU!$W99,3)=$G$10),DULIEU!$E99,"")</f>
        <v/>
      </c>
      <c r="F110" s="996" t="str">
        <f>IF(OR(LEFT(DULIEU!$V99,3)=$G$10,LEFT(DULIEU!$W99,3)=$G$10),DULIEU!$O99,"")</f>
        <v/>
      </c>
      <c r="G110" s="995" t="str">
        <f>IF(OR(LEFT(NKC!$I106,3)=$G$10,LEFT(NKC!$J106,3)=$G$10),NKC!$H106,"")</f>
        <v/>
      </c>
      <c r="H110" s="995" t="str">
        <f>IF(B110="","",IF(LEFT(DULIEU!$V99,3)=$G$10,DULIEU!$W99,IF(LEFT(DULIEU!$W99,3)=$G$10,DULIEU!$V99)))</f>
        <v/>
      </c>
      <c r="I110" s="997">
        <f>IF(F110="",0,IF(LEFT(DULIEU!$V99,3)=$G$10,DULIEU!$X99,0))</f>
        <v>0</v>
      </c>
      <c r="J110" s="997">
        <f>IF(F110="",0,IF(LEFT(DULIEU!$W99,3)=$G$10,DULIEU!$X99,0))</f>
        <v>0</v>
      </c>
      <c r="K110" s="990" t="str">
        <f t="shared" si="2"/>
        <v/>
      </c>
      <c r="L110" s="420"/>
      <c r="M110" s="420"/>
      <c r="N110" s="420"/>
      <c r="O110" s="420"/>
      <c r="P110" s="420"/>
      <c r="Q110" s="420"/>
      <c r="R110" s="420"/>
      <c r="S110" s="420"/>
      <c r="T110" s="420"/>
      <c r="U110" s="420"/>
      <c r="V110" s="420"/>
      <c r="W110" s="420"/>
      <c r="X110" s="420"/>
      <c r="Y110" s="420"/>
      <c r="Z110" s="420"/>
      <c r="AA110" s="420"/>
      <c r="AB110" s="420"/>
      <c r="AC110" s="420"/>
      <c r="AD110" s="420"/>
      <c r="AE110" s="420"/>
      <c r="AF110" s="420"/>
    </row>
    <row r="111" spans="1:32" ht="13.5" hidden="1" customHeight="1">
      <c r="A111" s="420"/>
      <c r="B111" s="995" t="str">
        <f>IF(OR(LEFT(DULIEU!$V100,3)=$G$10,LEFT(DULIEU!$W100,3)=$G$10),DULIEU!$D100,"")</f>
        <v/>
      </c>
      <c r="C111" s="995" t="str">
        <f>IF(OR(LEFT(DULIEU!$V100,3)=$G$10,LEFT(DULIEU!$W100,3)=$G$10),DULIEU!$H100,"")</f>
        <v/>
      </c>
      <c r="D111" s="853" t="str">
        <f>IF(OR(LEFT(DULIEU!$V100,3)=$G$10,LEFT(DULIEU!$W100,3)=$G$10),DULIEU!$J100,"")</f>
        <v/>
      </c>
      <c r="E111" s="995" t="str">
        <f>IF(OR(LEFT(DULIEU!$V100,3)=$G$10,LEFT(DULIEU!$W100,3)=$G$10),DULIEU!$E100,"")</f>
        <v/>
      </c>
      <c r="F111" s="996" t="str">
        <f>IF(OR(LEFT(DULIEU!$V100,3)=$G$10,LEFT(DULIEU!$W100,3)=$G$10),DULIEU!$O100,"")</f>
        <v/>
      </c>
      <c r="G111" s="995" t="str">
        <f>IF(OR(LEFT(NKC!$I107,3)=$G$10,LEFT(NKC!$J107,3)=$G$10),NKC!$H107,"")</f>
        <v/>
      </c>
      <c r="H111" s="995" t="str">
        <f>IF(B111="","",IF(LEFT(DULIEU!$V100,3)=$G$10,DULIEU!$W100,IF(LEFT(DULIEU!$W100,3)=$G$10,DULIEU!$V100)))</f>
        <v/>
      </c>
      <c r="I111" s="997">
        <f>IF(F111="",0,IF(LEFT(DULIEU!$V100,3)=$G$10,DULIEU!$X100,0))</f>
        <v>0</v>
      </c>
      <c r="J111" s="997">
        <f>IF(F111="",0,IF(LEFT(DULIEU!$W100,3)=$G$10,DULIEU!$X100,0))</f>
        <v>0</v>
      </c>
      <c r="K111" s="990" t="str">
        <f t="shared" si="2"/>
        <v/>
      </c>
      <c r="L111" s="420"/>
      <c r="M111" s="420"/>
      <c r="N111" s="420"/>
      <c r="O111" s="420"/>
      <c r="P111" s="420"/>
      <c r="Q111" s="420"/>
      <c r="R111" s="420"/>
      <c r="S111" s="420"/>
      <c r="T111" s="420"/>
      <c r="U111" s="420"/>
      <c r="V111" s="420"/>
      <c r="W111" s="420"/>
      <c r="X111" s="420"/>
      <c r="Y111" s="420"/>
      <c r="Z111" s="420"/>
      <c r="AA111" s="420"/>
      <c r="AB111" s="420"/>
      <c r="AC111" s="420"/>
      <c r="AD111" s="420"/>
      <c r="AE111" s="420"/>
      <c r="AF111" s="420"/>
    </row>
    <row r="112" spans="1:32" ht="13.5" hidden="1" customHeight="1">
      <c r="A112" s="420"/>
      <c r="B112" s="995" t="str">
        <f>IF(OR(LEFT(DULIEU!$V101,3)=$G$10,LEFT(DULIEU!$W101,3)=$G$10),DULIEU!$D101,"")</f>
        <v/>
      </c>
      <c r="C112" s="995" t="str">
        <f>IF(OR(LEFT(DULIEU!$V101,3)=$G$10,LEFT(DULIEU!$W101,3)=$G$10),DULIEU!$H101,"")</f>
        <v/>
      </c>
      <c r="D112" s="853" t="str">
        <f>IF(OR(LEFT(DULIEU!$V101,3)=$G$10,LEFT(DULIEU!$W101,3)=$G$10),DULIEU!$J101,"")</f>
        <v/>
      </c>
      <c r="E112" s="995" t="str">
        <f>IF(OR(LEFT(DULIEU!$V101,3)=$G$10,LEFT(DULIEU!$W101,3)=$G$10),DULIEU!$E101,"")</f>
        <v/>
      </c>
      <c r="F112" s="996" t="str">
        <f>IF(OR(LEFT(DULIEU!$V101,3)=$G$10,LEFT(DULIEU!$W101,3)=$G$10),DULIEU!$O101,"")</f>
        <v/>
      </c>
      <c r="G112" s="995" t="str">
        <f>IF(OR(LEFT(NKC!$I108,3)=$G$10,LEFT(NKC!$J108,3)=$G$10),NKC!$H108,"")</f>
        <v/>
      </c>
      <c r="H112" s="995" t="str">
        <f>IF(B112="","",IF(LEFT(DULIEU!$V101,3)=$G$10,DULIEU!$W101,IF(LEFT(DULIEU!$W101,3)=$G$10,DULIEU!$V101)))</f>
        <v/>
      </c>
      <c r="I112" s="997">
        <f>IF(F112="",0,IF(LEFT(DULIEU!$V101,3)=$G$10,DULIEU!$X101,0))</f>
        <v>0</v>
      </c>
      <c r="J112" s="997">
        <f>IF(F112="",0,IF(LEFT(DULIEU!$W101,3)=$G$10,DULIEU!$X101,0))</f>
        <v>0</v>
      </c>
      <c r="K112" s="990" t="str">
        <f t="shared" si="2"/>
        <v/>
      </c>
      <c r="L112" s="420"/>
      <c r="M112" s="420"/>
      <c r="N112" s="420"/>
      <c r="O112" s="420"/>
      <c r="P112" s="420"/>
      <c r="Q112" s="420"/>
      <c r="R112" s="420"/>
      <c r="S112" s="420"/>
      <c r="T112" s="420"/>
      <c r="U112" s="420"/>
      <c r="V112" s="420"/>
      <c r="W112" s="420"/>
      <c r="X112" s="420"/>
      <c r="Y112" s="420"/>
      <c r="Z112" s="420"/>
      <c r="AA112" s="420"/>
      <c r="AB112" s="420"/>
      <c r="AC112" s="420"/>
      <c r="AD112" s="420"/>
      <c r="AE112" s="420"/>
      <c r="AF112" s="420"/>
    </row>
    <row r="113" spans="1:32" ht="13.5" hidden="1" customHeight="1">
      <c r="A113" s="420"/>
      <c r="B113" s="995" t="str">
        <f>IF(OR(LEFT(DULIEU!$V102,3)=$G$10,LEFT(DULIEU!$W102,3)=$G$10),DULIEU!$D102,"")</f>
        <v/>
      </c>
      <c r="C113" s="995" t="str">
        <f>IF(OR(LEFT(DULIEU!$V102,3)=$G$10,LEFT(DULIEU!$W102,3)=$G$10),DULIEU!$H102,"")</f>
        <v/>
      </c>
      <c r="D113" s="853" t="str">
        <f>IF(OR(LEFT(DULIEU!$V102,3)=$G$10,LEFT(DULIEU!$W102,3)=$G$10),DULIEU!$J102,"")</f>
        <v/>
      </c>
      <c r="E113" s="995" t="str">
        <f>IF(OR(LEFT(DULIEU!$V102,3)=$G$10,LEFT(DULIEU!$W102,3)=$G$10),DULIEU!$E102,"")</f>
        <v/>
      </c>
      <c r="F113" s="996" t="str">
        <f>IF(OR(LEFT(DULIEU!$V102,3)=$G$10,LEFT(DULIEU!$W102,3)=$G$10),DULIEU!$O102,"")</f>
        <v/>
      </c>
      <c r="G113" s="995" t="str">
        <f>IF(OR(LEFT(NKC!$I109,3)=$G$10,LEFT(NKC!$J109,3)=$G$10),NKC!$H109,"")</f>
        <v/>
      </c>
      <c r="H113" s="995" t="str">
        <f>IF(B113="","",IF(LEFT(DULIEU!$V102,3)=$G$10,DULIEU!$W102,IF(LEFT(DULIEU!$W102,3)=$G$10,DULIEU!$V102)))</f>
        <v/>
      </c>
      <c r="I113" s="997">
        <f>IF(F113="",0,IF(LEFT(DULIEU!$V102,3)=$G$10,DULIEU!$X102,0))</f>
        <v>0</v>
      </c>
      <c r="J113" s="997">
        <f>IF(F113="",0,IF(LEFT(DULIEU!$W102,3)=$G$10,DULIEU!$X102,0))</f>
        <v>0</v>
      </c>
      <c r="K113" s="990" t="str">
        <f t="shared" si="2"/>
        <v/>
      </c>
      <c r="L113" s="420"/>
      <c r="M113" s="420"/>
      <c r="N113" s="420"/>
      <c r="O113" s="420"/>
      <c r="P113" s="420"/>
      <c r="Q113" s="420"/>
      <c r="R113" s="420"/>
      <c r="S113" s="420"/>
      <c r="T113" s="420"/>
      <c r="U113" s="420"/>
      <c r="V113" s="420"/>
      <c r="W113" s="420"/>
      <c r="X113" s="420"/>
      <c r="Y113" s="420"/>
      <c r="Z113" s="420"/>
      <c r="AA113" s="420"/>
      <c r="AB113" s="420"/>
      <c r="AC113" s="420"/>
      <c r="AD113" s="420"/>
      <c r="AE113" s="420"/>
      <c r="AF113" s="420"/>
    </row>
    <row r="114" spans="1:32" ht="13.5" customHeight="1">
      <c r="A114" s="420"/>
      <c r="B114" s="995" t="str">
        <f>IF(OR(LEFT(DULIEU!$V103,3)=$G$10,LEFT(DULIEU!$W103,3)=$G$10),DULIEU!$D103,"")</f>
        <v>31/12/2015</v>
      </c>
      <c r="C114" s="995" t="str">
        <f>IF(OR(LEFT(DULIEU!$V103,3)=$G$10,LEFT(DULIEU!$W103,3)=$G$10),DULIEU!$H103,"")</f>
        <v>PT008</v>
      </c>
      <c r="D114" s="853" t="str">
        <f>IF(OR(LEFT(DULIEU!$V103,3)=$G$10,LEFT(DULIEU!$W103,3)=$G$10),DULIEU!$J103,"")</f>
        <v/>
      </c>
      <c r="E114" s="995" t="str">
        <f>IF(OR(LEFT(DULIEU!$V103,3)=$G$10,LEFT(DULIEU!$W103,3)=$G$10),DULIEU!$E103,"")</f>
        <v>31/12/2015</v>
      </c>
      <c r="F114" s="996" t="str">
        <f>IF(OR(LEFT(DULIEU!$V103,3)=$G$10,LEFT(DULIEU!$W103,3)=$G$10),DULIEU!$O103,"")</f>
        <v>Bán hàng</v>
      </c>
      <c r="G114" s="995">
        <f>IF(OR(LEFT(NKC!$I110,3)=$G$10,LEFT(NKC!$J110,3)=$G$10),NKC!$H110,"")</f>
        <v>97</v>
      </c>
      <c r="H114" s="995" t="str">
        <f>IF(B114="","",IF(LEFT(DULIEU!$V103,3)=$G$10,DULIEU!$W103,IF(LEFT(DULIEU!$W103,3)=$G$10,DULIEU!$V103)))</f>
        <v>5111</v>
      </c>
      <c r="I114" s="997">
        <f>IF(F114="",0,IF(LEFT(DULIEU!$V103,3)=$G$10,DULIEU!$X103,0))</f>
        <v>100000</v>
      </c>
      <c r="J114" s="997">
        <f>IF(F114="",0,IF(LEFT(DULIEU!$W103,3)=$G$10,DULIEU!$X103,0))</f>
        <v>0</v>
      </c>
      <c r="K114" s="990" t="str">
        <f t="shared" si="2"/>
        <v>x</v>
      </c>
      <c r="L114" s="420"/>
      <c r="M114" s="420"/>
      <c r="N114" s="420"/>
      <c r="O114" s="420"/>
      <c r="P114" s="420"/>
      <c r="Q114" s="420"/>
      <c r="R114" s="420"/>
      <c r="S114" s="420"/>
      <c r="T114" s="420"/>
      <c r="U114" s="420"/>
      <c r="V114" s="420"/>
      <c r="W114" s="420"/>
      <c r="X114" s="420"/>
      <c r="Y114" s="420"/>
      <c r="Z114" s="420"/>
      <c r="AA114" s="420"/>
      <c r="AB114" s="420"/>
      <c r="AC114" s="420"/>
      <c r="AD114" s="420"/>
      <c r="AE114" s="420"/>
      <c r="AF114" s="420"/>
    </row>
    <row r="115" spans="1:32" ht="13.5" customHeight="1">
      <c r="A115" s="420"/>
      <c r="B115" s="995" t="str">
        <f>IF(OR(LEFT(DULIEU!$V104,3)=$G$10,LEFT(DULIEU!$W104,3)=$G$10),DULIEU!$D104,"")</f>
        <v>31/12/2015</v>
      </c>
      <c r="C115" s="995" t="str">
        <f>IF(OR(LEFT(DULIEU!$V104,3)=$G$10,LEFT(DULIEU!$W104,3)=$G$10),DULIEU!$H104,"")</f>
        <v>PT008</v>
      </c>
      <c r="D115" s="853" t="str">
        <f>IF(OR(LEFT(DULIEU!$V104,3)=$G$10,LEFT(DULIEU!$W104,3)=$G$10),DULIEU!$J104,"")</f>
        <v/>
      </c>
      <c r="E115" s="995" t="str">
        <f>IF(OR(LEFT(DULIEU!$V104,3)=$G$10,LEFT(DULIEU!$W104,3)=$G$10),DULIEU!$E104,"")</f>
        <v>31/12/2015</v>
      </c>
      <c r="F115" s="996" t="str">
        <f>IF(OR(LEFT(DULIEU!$V104,3)=$G$10,LEFT(DULIEU!$W104,3)=$G$10),DULIEU!$O104,"")</f>
        <v>Bán hàng</v>
      </c>
      <c r="G115" s="995">
        <f>IF(OR(LEFT(NKC!$I111,3)=$G$10,LEFT(NKC!$J111,3)=$G$10),NKC!$H111,"")</f>
        <v>98</v>
      </c>
      <c r="H115" s="995" t="str">
        <f>IF(B115="","",IF(LEFT(DULIEU!$V104,3)=$G$10,DULIEU!$W104,IF(LEFT(DULIEU!$W104,3)=$G$10,DULIEU!$V104)))</f>
        <v>33311</v>
      </c>
      <c r="I115" s="997">
        <f>IF(F115="",0,IF(LEFT(DULIEU!$V104,3)=$G$10,DULIEU!$X104,0))</f>
        <v>10000</v>
      </c>
      <c r="J115" s="997">
        <f>IF(F115="",0,IF(LEFT(DULIEU!$W104,3)=$G$10,DULIEU!$X104,0))</f>
        <v>0</v>
      </c>
      <c r="K115" s="990" t="str">
        <f t="shared" si="2"/>
        <v>x</v>
      </c>
      <c r="L115" s="420"/>
      <c r="M115" s="420"/>
      <c r="N115" s="420"/>
      <c r="O115" s="420"/>
      <c r="P115" s="420"/>
      <c r="Q115" s="420"/>
      <c r="R115" s="420"/>
      <c r="S115" s="420"/>
      <c r="T115" s="420"/>
      <c r="U115" s="420"/>
      <c r="V115" s="420"/>
      <c r="W115" s="420"/>
      <c r="X115" s="420"/>
      <c r="Y115" s="420"/>
      <c r="Z115" s="420"/>
      <c r="AA115" s="420"/>
      <c r="AB115" s="420"/>
      <c r="AC115" s="420"/>
      <c r="AD115" s="420"/>
      <c r="AE115" s="420"/>
      <c r="AF115" s="420"/>
    </row>
    <row r="116" spans="1:32" ht="13.5" customHeight="1">
      <c r="A116" s="420"/>
      <c r="B116" s="995" t="str">
        <f>IF(OR(LEFT(DULIEU!$V105,3)=$G$10,LEFT(DULIEU!$W105,3)=$G$10),DULIEU!$D105,"")</f>
        <v>31/12/2015</v>
      </c>
      <c r="C116" s="995" t="str">
        <f>IF(OR(LEFT(DULIEU!$V105,3)=$G$10,LEFT(DULIEU!$W105,3)=$G$10),DULIEU!$H105,"")</f>
        <v>PC021</v>
      </c>
      <c r="D116" s="853" t="str">
        <f>IF(OR(LEFT(DULIEU!$V105,3)=$G$10,LEFT(DULIEU!$W105,3)=$G$10),DULIEU!$J105,"")</f>
        <v/>
      </c>
      <c r="E116" s="995" t="str">
        <f>IF(OR(LEFT(DULIEU!$V105,3)=$G$10,LEFT(DULIEU!$W105,3)=$G$10),DULIEU!$E105,"")</f>
        <v>31/12/2015</v>
      </c>
      <c r="F116" s="996" t="str">
        <f>IF(OR(LEFT(DULIEU!$V105,3)=$G$10,LEFT(DULIEU!$W105,3)=$G$10),DULIEU!$O105,"")</f>
        <v>Mua hàng</v>
      </c>
      <c r="G116" s="995">
        <f>IF(OR(LEFT(NKC!$I112,3)=$G$10,LEFT(NKC!$J112,3)=$G$10),NKC!$H112,"")</f>
        <v>99</v>
      </c>
      <c r="H116" s="995" t="str">
        <f>IF(B116="","",IF(LEFT(DULIEU!$V105,3)=$G$10,DULIEU!$W105,IF(LEFT(DULIEU!$W105,3)=$G$10,DULIEU!$V105)))</f>
        <v>64227</v>
      </c>
      <c r="I116" s="997">
        <f>IF(F116="",0,IF(LEFT(DULIEU!$V105,3)=$G$10,DULIEU!$X105,0))</f>
        <v>0</v>
      </c>
      <c r="J116" s="997">
        <f>IF(F116="",0,IF(LEFT(DULIEU!$W105,3)=$G$10,DULIEU!$X105,0))</f>
        <v>200000</v>
      </c>
      <c r="K116" s="990" t="str">
        <f t="shared" si="2"/>
        <v>x</v>
      </c>
      <c r="L116" s="420"/>
      <c r="M116" s="420"/>
      <c r="N116" s="420"/>
      <c r="O116" s="420"/>
      <c r="P116" s="420"/>
      <c r="Q116" s="420"/>
      <c r="R116" s="420"/>
      <c r="S116" s="420"/>
      <c r="T116" s="420"/>
      <c r="U116" s="420"/>
      <c r="V116" s="420"/>
      <c r="W116" s="420"/>
      <c r="X116" s="420"/>
      <c r="Y116" s="420"/>
      <c r="Z116" s="420"/>
      <c r="AA116" s="420"/>
      <c r="AB116" s="420"/>
      <c r="AC116" s="420"/>
      <c r="AD116" s="420"/>
      <c r="AE116" s="420"/>
      <c r="AF116" s="420"/>
    </row>
    <row r="117" spans="1:32" ht="13.5" customHeight="1">
      <c r="A117" s="420"/>
      <c r="B117" s="995" t="str">
        <f>IF(OR(LEFT(DULIEU!$V106,3)=$G$10,LEFT(DULIEU!$W106,3)=$G$10),DULIEU!$D106,"")</f>
        <v>31/12/2015</v>
      </c>
      <c r="C117" s="995" t="str">
        <f>IF(OR(LEFT(DULIEU!$V106,3)=$G$10,LEFT(DULIEU!$W106,3)=$G$10),DULIEU!$H106,"")</f>
        <v>PC021</v>
      </c>
      <c r="D117" s="853" t="str">
        <f>IF(OR(LEFT(DULIEU!$V106,3)=$G$10,LEFT(DULIEU!$W106,3)=$G$10),DULIEU!$J106,"")</f>
        <v/>
      </c>
      <c r="E117" s="995" t="str">
        <f>IF(OR(LEFT(DULIEU!$V106,3)=$G$10,LEFT(DULIEU!$W106,3)=$G$10),DULIEU!$E106,"")</f>
        <v>31/12/2015</v>
      </c>
      <c r="F117" s="996" t="str">
        <f>IF(OR(LEFT(DULIEU!$V106,3)=$G$10,LEFT(DULIEU!$W106,3)=$G$10),DULIEU!$O106,"")</f>
        <v>Mua hàng</v>
      </c>
      <c r="G117" s="995">
        <f>IF(OR(LEFT(NKC!$I113,3)=$G$10,LEFT(NKC!$J113,3)=$G$10),NKC!$H113,"")</f>
        <v>100</v>
      </c>
      <c r="H117" s="995" t="str">
        <f>IF(B117="","",IF(LEFT(DULIEU!$V106,3)=$G$10,DULIEU!$W106,IF(LEFT(DULIEU!$W106,3)=$G$10,DULIEU!$V106)))</f>
        <v>1331</v>
      </c>
      <c r="I117" s="997">
        <f>IF(F117="",0,IF(LEFT(DULIEU!$V106,3)=$G$10,DULIEU!$X106,0))</f>
        <v>0</v>
      </c>
      <c r="J117" s="997">
        <f>IF(F117="",0,IF(LEFT(DULIEU!$W106,3)=$G$10,DULIEU!$X106,0))</f>
        <v>20000</v>
      </c>
      <c r="K117" s="990" t="str">
        <f t="shared" si="2"/>
        <v>x</v>
      </c>
      <c r="L117" s="420"/>
      <c r="M117" s="420"/>
      <c r="N117" s="420"/>
      <c r="O117" s="420"/>
      <c r="P117" s="420"/>
      <c r="Q117" s="420"/>
      <c r="R117" s="420"/>
      <c r="S117" s="420"/>
      <c r="T117" s="420"/>
      <c r="U117" s="420"/>
      <c r="V117" s="420"/>
      <c r="W117" s="420"/>
      <c r="X117" s="420"/>
      <c r="Y117" s="420"/>
      <c r="Z117" s="420"/>
      <c r="AA117" s="420"/>
      <c r="AB117" s="420"/>
      <c r="AC117" s="420"/>
      <c r="AD117" s="420"/>
      <c r="AE117" s="420"/>
      <c r="AF117" s="420"/>
    </row>
    <row r="118" spans="1:32" ht="13.5" customHeight="1">
      <c r="A118" s="420"/>
      <c r="B118" s="995" t="str">
        <f>IF(OR(LEFT(DULIEU!$V107,3)=$G$10,LEFT(DULIEU!$W107,3)=$G$10),DULIEU!$D107,"")</f>
        <v>31/12/2015</v>
      </c>
      <c r="C118" s="995" t="str">
        <f>IF(OR(LEFT(DULIEU!$V107,3)=$G$10,LEFT(DULIEU!$W107,3)=$G$10),DULIEU!$H107,"")</f>
        <v>PC022</v>
      </c>
      <c r="D118" s="853" t="str">
        <f>IF(OR(LEFT(DULIEU!$V107,3)=$G$10,LEFT(DULIEU!$W107,3)=$G$10),DULIEU!$J107,"")</f>
        <v>nvl004</v>
      </c>
      <c r="E118" s="995" t="str">
        <f>IF(OR(LEFT(DULIEU!$V107,3)=$G$10,LEFT(DULIEU!$W107,3)=$G$10),DULIEU!$E107,"")</f>
        <v>31/12/2015</v>
      </c>
      <c r="F118" s="996" t="str">
        <f>IF(OR(LEFT(DULIEU!$V107,3)=$G$10,LEFT(DULIEU!$W107,3)=$G$10),DULIEU!$O107,"")</f>
        <v>Mua hàng</v>
      </c>
      <c r="G118" s="995">
        <f>IF(OR(LEFT(NKC!$I114,3)=$G$10,LEFT(NKC!$J114,3)=$G$10),NKC!$H114,"")</f>
        <v>101</v>
      </c>
      <c r="H118" s="995" t="str">
        <f>IF(B118="","",IF(LEFT(DULIEU!$V107,3)=$G$10,DULIEU!$W107,IF(LEFT(DULIEU!$W107,3)=$G$10,DULIEU!$V107)))</f>
        <v>1521</v>
      </c>
      <c r="I118" s="997">
        <f>IF(F118="",0,IF(LEFT(DULIEU!$V107,3)=$G$10,DULIEU!$X107,0))</f>
        <v>0</v>
      </c>
      <c r="J118" s="997">
        <f>IF(F118="",0,IF(LEFT(DULIEU!$W107,3)=$G$10,DULIEU!$X107,0))</f>
        <v>100000</v>
      </c>
      <c r="K118" s="990" t="str">
        <f t="shared" si="2"/>
        <v>x</v>
      </c>
      <c r="L118" s="420"/>
      <c r="M118" s="420"/>
      <c r="N118" s="420"/>
      <c r="O118" s="420"/>
      <c r="P118" s="420"/>
      <c r="Q118" s="420"/>
      <c r="R118" s="420"/>
      <c r="S118" s="420"/>
      <c r="T118" s="420"/>
      <c r="U118" s="420"/>
      <c r="V118" s="420"/>
      <c r="W118" s="420"/>
      <c r="X118" s="420"/>
      <c r="Y118" s="420"/>
      <c r="Z118" s="420"/>
      <c r="AA118" s="420"/>
      <c r="AB118" s="420"/>
      <c r="AC118" s="420"/>
      <c r="AD118" s="420"/>
      <c r="AE118" s="420"/>
      <c r="AF118" s="420"/>
    </row>
    <row r="119" spans="1:32" ht="13.5" customHeight="1">
      <c r="A119" s="420"/>
      <c r="B119" s="995" t="str">
        <f>IF(OR(LEFT(DULIEU!$V108,3)=$G$10,LEFT(DULIEU!$W108,3)=$G$10),DULIEU!$D108,"")</f>
        <v>31/12/2015</v>
      </c>
      <c r="C119" s="995" t="str">
        <f>IF(OR(LEFT(DULIEU!$V108,3)=$G$10,LEFT(DULIEU!$W108,3)=$G$10),DULIEU!$H108,"")</f>
        <v>PC022</v>
      </c>
      <c r="D119" s="853" t="str">
        <f>IF(OR(LEFT(DULIEU!$V108,3)=$G$10,LEFT(DULIEU!$W108,3)=$G$10),DULIEU!$J108,"")</f>
        <v/>
      </c>
      <c r="E119" s="995" t="str">
        <f>IF(OR(LEFT(DULIEU!$V108,3)=$G$10,LEFT(DULIEU!$W108,3)=$G$10),DULIEU!$E108,"")</f>
        <v>31/12/2015</v>
      </c>
      <c r="F119" s="996" t="str">
        <f>IF(OR(LEFT(DULIEU!$V108,3)=$G$10,LEFT(DULIEU!$W108,3)=$G$10),DULIEU!$O108,"")</f>
        <v>thuế</v>
      </c>
      <c r="G119" s="995">
        <f>IF(OR(LEFT(NKC!$I115,3)=$G$10,LEFT(NKC!$J115,3)=$G$10),NKC!$H115,"")</f>
        <v>102</v>
      </c>
      <c r="H119" s="995" t="str">
        <f>IF(B119="","",IF(LEFT(DULIEU!$V108,3)=$G$10,DULIEU!$W108,IF(LEFT(DULIEU!$W108,3)=$G$10,DULIEU!$V108)))</f>
        <v>1331</v>
      </c>
      <c r="I119" s="997">
        <f>IF(F119="",0,IF(LEFT(DULIEU!$V108,3)=$G$10,DULIEU!$X108,0))</f>
        <v>0</v>
      </c>
      <c r="J119" s="997">
        <f>IF(F119="",0,IF(LEFT(DULIEU!$W108,3)=$G$10,DULIEU!$X108,0))</f>
        <v>10000</v>
      </c>
      <c r="K119" s="990" t="str">
        <f t="shared" si="2"/>
        <v>x</v>
      </c>
      <c r="L119" s="420"/>
      <c r="M119" s="420"/>
      <c r="N119" s="420"/>
      <c r="O119" s="420"/>
      <c r="P119" s="420"/>
      <c r="Q119" s="420"/>
      <c r="R119" s="420"/>
      <c r="S119" s="420"/>
      <c r="T119" s="420"/>
      <c r="U119" s="420"/>
      <c r="V119" s="420"/>
      <c r="W119" s="420"/>
      <c r="X119" s="420"/>
      <c r="Y119" s="420"/>
      <c r="Z119" s="420"/>
      <c r="AA119" s="420"/>
      <c r="AB119" s="420"/>
      <c r="AC119" s="420"/>
      <c r="AD119" s="420"/>
      <c r="AE119" s="420"/>
      <c r="AF119" s="420"/>
    </row>
    <row r="120" spans="1:32" ht="13.5" hidden="1" customHeight="1">
      <c r="A120" s="420"/>
      <c r="B120" s="995" t="str">
        <f>IF(OR(LEFT(DULIEU!$V109,3)=$G$10,LEFT(DULIEU!$W109,3)=$G$10),DULIEU!$D109,"")</f>
        <v/>
      </c>
      <c r="C120" s="995" t="str">
        <f>IF(OR(LEFT(DULIEU!$V109,3)=$G$10,LEFT(DULIEU!$W109,3)=$G$10),DULIEU!$H109,"")</f>
        <v/>
      </c>
      <c r="D120" s="853" t="str">
        <f>IF(OR(LEFT(DULIEU!$V109,3)=$G$10,LEFT(DULIEU!$W109,3)=$G$10),DULIEU!$J109,"")</f>
        <v/>
      </c>
      <c r="E120" s="995" t="str">
        <f>IF(OR(LEFT(DULIEU!$V109,3)=$G$10,LEFT(DULIEU!$W109,3)=$G$10),DULIEU!$E109,"")</f>
        <v/>
      </c>
      <c r="F120" s="996" t="str">
        <f>IF(OR(LEFT(DULIEU!$V109,3)=$G$10,LEFT(DULIEU!$W109,3)=$G$10),DULIEU!$O109,"")</f>
        <v/>
      </c>
      <c r="G120" s="995" t="str">
        <f>IF(OR(LEFT(NKC!$I116,3)=$G$10,LEFT(NKC!$J116,3)=$G$10),NKC!$H116,"")</f>
        <v/>
      </c>
      <c r="H120" s="995" t="str">
        <f>IF(B120="","",IF(LEFT(DULIEU!$V109,3)=$G$10,DULIEU!$W109,IF(LEFT(DULIEU!$W109,3)=$G$10,DULIEU!$V109)))</f>
        <v/>
      </c>
      <c r="I120" s="997">
        <f>IF(F120="",0,IF(LEFT(DULIEU!$V109,3)=$G$10,DULIEU!$X109,0))</f>
        <v>0</v>
      </c>
      <c r="J120" s="997">
        <f>IF(F120="",0,IF(LEFT(DULIEU!$W109,3)=$G$10,DULIEU!$X109,0))</f>
        <v>0</v>
      </c>
      <c r="K120" s="990" t="str">
        <f t="shared" si="2"/>
        <v/>
      </c>
      <c r="L120" s="420"/>
      <c r="M120" s="420"/>
      <c r="N120" s="420"/>
      <c r="O120" s="420"/>
      <c r="P120" s="420"/>
      <c r="Q120" s="420"/>
      <c r="R120" s="420"/>
      <c r="S120" s="420"/>
      <c r="T120" s="420"/>
      <c r="U120" s="420"/>
      <c r="V120" s="420"/>
      <c r="W120" s="420"/>
      <c r="X120" s="420"/>
      <c r="Y120" s="420"/>
      <c r="Z120" s="420"/>
      <c r="AA120" s="420"/>
      <c r="AB120" s="420"/>
      <c r="AC120" s="420"/>
      <c r="AD120" s="420"/>
      <c r="AE120" s="420"/>
      <c r="AF120" s="420"/>
    </row>
    <row r="121" spans="1:32" ht="13.5" hidden="1" customHeight="1">
      <c r="A121" s="420"/>
      <c r="B121" s="995" t="str">
        <f>IF(OR(LEFT(DULIEU!$V110,3)=$G$10,LEFT(DULIEU!$W110,3)=$G$10),DULIEU!$D110,"")</f>
        <v/>
      </c>
      <c r="C121" s="995" t="str">
        <f>IF(OR(LEFT(DULIEU!$V110,3)=$G$10,LEFT(DULIEU!$W110,3)=$G$10),DULIEU!$H110,"")</f>
        <v/>
      </c>
      <c r="D121" s="853" t="str">
        <f>IF(OR(LEFT(DULIEU!$V110,3)=$G$10,LEFT(DULIEU!$W110,3)=$G$10),DULIEU!$J110,"")</f>
        <v/>
      </c>
      <c r="E121" s="995" t="str">
        <f>IF(OR(LEFT(DULIEU!$V110,3)=$G$10,LEFT(DULIEU!$W110,3)=$G$10),DULIEU!$E110,"")</f>
        <v/>
      </c>
      <c r="F121" s="996" t="str">
        <f>IF(OR(LEFT(DULIEU!$V110,3)=$G$10,LEFT(DULIEU!$W110,3)=$G$10),DULIEU!$O110,"")</f>
        <v/>
      </c>
      <c r="G121" s="995" t="str">
        <f>IF(OR(LEFT(NKC!$I117,3)=$G$10,LEFT(NKC!$J117,3)=$G$10),NKC!$H117,"")</f>
        <v/>
      </c>
      <c r="H121" s="995" t="str">
        <f>IF(B121="","",IF(LEFT(DULIEU!$V110,3)=$G$10,DULIEU!$W110,IF(LEFT(DULIEU!$W110,3)=$G$10,DULIEU!$V110)))</f>
        <v/>
      </c>
      <c r="I121" s="997">
        <f>IF(F121="",0,IF(LEFT(DULIEU!$V110,3)=$G$10,DULIEU!$X110,0))</f>
        <v>0</v>
      </c>
      <c r="J121" s="997">
        <f>IF(F121="",0,IF(LEFT(DULIEU!$W110,3)=$G$10,DULIEU!$X110,0))</f>
        <v>0</v>
      </c>
      <c r="K121" s="990" t="str">
        <f t="shared" si="2"/>
        <v/>
      </c>
      <c r="L121" s="420"/>
      <c r="M121" s="420"/>
      <c r="N121" s="420"/>
      <c r="O121" s="420"/>
      <c r="P121" s="420"/>
      <c r="Q121" s="420"/>
      <c r="R121" s="420"/>
      <c r="S121" s="420"/>
      <c r="T121" s="420"/>
      <c r="U121" s="420"/>
      <c r="V121" s="420"/>
      <c r="W121" s="420"/>
      <c r="X121" s="420"/>
      <c r="Y121" s="420"/>
      <c r="Z121" s="420"/>
      <c r="AA121" s="420"/>
      <c r="AB121" s="420"/>
      <c r="AC121" s="420"/>
      <c r="AD121" s="420"/>
      <c r="AE121" s="420"/>
      <c r="AF121" s="420"/>
    </row>
    <row r="122" spans="1:32" ht="13.5" hidden="1" customHeight="1">
      <c r="A122" s="420"/>
      <c r="B122" s="995" t="str">
        <f>IF(OR(LEFT(DULIEU!$V111,3)=$G$10,LEFT(DULIEU!$W111,3)=$G$10),DULIEU!$D111,"")</f>
        <v/>
      </c>
      <c r="C122" s="995" t="str">
        <f>IF(OR(LEFT(DULIEU!$V111,3)=$G$10,LEFT(DULIEU!$W111,3)=$G$10),DULIEU!$H111,"")</f>
        <v/>
      </c>
      <c r="D122" s="853" t="str">
        <f>IF(OR(LEFT(DULIEU!$V111,3)=$G$10,LEFT(DULIEU!$W111,3)=$G$10),DULIEU!$J111,"")</f>
        <v/>
      </c>
      <c r="E122" s="995" t="str">
        <f>IF(OR(LEFT(DULIEU!$V111,3)=$G$10,LEFT(DULIEU!$W111,3)=$G$10),DULIEU!$E111,"")</f>
        <v/>
      </c>
      <c r="F122" s="996" t="str">
        <f>IF(OR(LEFT(DULIEU!$V111,3)=$G$10,LEFT(DULIEU!$W111,3)=$G$10),DULIEU!$O111,"")</f>
        <v/>
      </c>
      <c r="G122" s="995" t="str">
        <f>IF(OR(LEFT(NKC!$I118,3)=$G$10,LEFT(NKC!$J118,3)=$G$10),NKC!$H118,"")</f>
        <v/>
      </c>
      <c r="H122" s="995" t="str">
        <f>IF(B122="","",IF(LEFT(DULIEU!$V111,3)=$G$10,DULIEU!$W111,IF(LEFT(DULIEU!$W111,3)=$G$10,DULIEU!$V111)))</f>
        <v/>
      </c>
      <c r="I122" s="997">
        <f>IF(F122="",0,IF(LEFT(DULIEU!$V111,3)=$G$10,DULIEU!$X111,0))</f>
        <v>0</v>
      </c>
      <c r="J122" s="997">
        <f>IF(F122="",0,IF(LEFT(DULIEU!$W111,3)=$G$10,DULIEU!$X111,0))</f>
        <v>0</v>
      </c>
      <c r="K122" s="990" t="str">
        <f t="shared" si="2"/>
        <v/>
      </c>
      <c r="L122" s="420"/>
      <c r="M122" s="420"/>
      <c r="N122" s="420"/>
      <c r="O122" s="420"/>
      <c r="P122" s="420"/>
      <c r="Q122" s="420"/>
      <c r="R122" s="420"/>
      <c r="S122" s="420"/>
      <c r="T122" s="420"/>
      <c r="U122" s="420"/>
      <c r="V122" s="420"/>
      <c r="W122" s="420"/>
      <c r="X122" s="420"/>
      <c r="Y122" s="420"/>
      <c r="Z122" s="420"/>
      <c r="AA122" s="420"/>
      <c r="AB122" s="420"/>
      <c r="AC122" s="420"/>
      <c r="AD122" s="420"/>
      <c r="AE122" s="420"/>
      <c r="AF122" s="420"/>
    </row>
    <row r="123" spans="1:32" ht="13.5" hidden="1" customHeight="1">
      <c r="A123" s="420"/>
      <c r="B123" s="995" t="str">
        <f>IF(OR(LEFT(DULIEU!$V112,3)=$G$10,LEFT(DULIEU!$W112,3)=$G$10),DULIEU!$D112,"")</f>
        <v/>
      </c>
      <c r="C123" s="995" t="str">
        <f>IF(OR(LEFT(DULIEU!$V112,3)=$G$10,LEFT(DULIEU!$W112,3)=$G$10),DULIEU!$H112,"")</f>
        <v/>
      </c>
      <c r="D123" s="853" t="str">
        <f>IF(OR(LEFT(DULIEU!$V112,3)=$G$10,LEFT(DULIEU!$W112,3)=$G$10),DULIEU!$J112,"")</f>
        <v/>
      </c>
      <c r="E123" s="995" t="str">
        <f>IF(OR(LEFT(DULIEU!$V112,3)=$G$10,LEFT(DULIEU!$W112,3)=$G$10),DULIEU!$E112,"")</f>
        <v/>
      </c>
      <c r="F123" s="996" t="str">
        <f>IF(OR(LEFT(DULIEU!$V112,3)=$G$10,LEFT(DULIEU!$W112,3)=$G$10),DULIEU!$O112,"")</f>
        <v/>
      </c>
      <c r="G123" s="995" t="str">
        <f>IF(OR(LEFT(NKC!$I119,3)=$G$10,LEFT(NKC!$J119,3)=$G$10),NKC!$H119,"")</f>
        <v/>
      </c>
      <c r="H123" s="995" t="str">
        <f>IF(B123="","",IF(LEFT(DULIEU!$V112,3)=$G$10,DULIEU!$W112,IF(LEFT(DULIEU!$W112,3)=$G$10,DULIEU!$V112)))</f>
        <v/>
      </c>
      <c r="I123" s="997">
        <f>IF(F123="",0,IF(LEFT(DULIEU!$V112,3)=$G$10,DULIEU!$X112,0))</f>
        <v>0</v>
      </c>
      <c r="J123" s="997">
        <f>IF(F123="",0,IF(LEFT(DULIEU!$W112,3)=$G$10,DULIEU!$X112,0))</f>
        <v>0</v>
      </c>
      <c r="K123" s="990" t="str">
        <f t="shared" si="2"/>
        <v/>
      </c>
      <c r="L123" s="420"/>
      <c r="M123" s="420"/>
      <c r="N123" s="420"/>
      <c r="O123" s="420"/>
      <c r="P123" s="420"/>
      <c r="Q123" s="420"/>
      <c r="R123" s="420"/>
      <c r="S123" s="420"/>
      <c r="T123" s="420"/>
      <c r="U123" s="420"/>
      <c r="V123" s="420"/>
      <c r="W123" s="420"/>
      <c r="X123" s="420"/>
      <c r="Y123" s="420"/>
      <c r="Z123" s="420"/>
      <c r="AA123" s="420"/>
      <c r="AB123" s="420"/>
      <c r="AC123" s="420"/>
      <c r="AD123" s="420"/>
      <c r="AE123" s="420"/>
      <c r="AF123" s="420"/>
    </row>
    <row r="124" spans="1:32" ht="13.5" customHeight="1">
      <c r="A124" s="420"/>
      <c r="B124" s="995" t="str">
        <f>IF(OR(LEFT(DULIEU!$V113,3)=$G$10,LEFT(DULIEU!$W113,3)=$G$10),DULIEU!$D113,"")</f>
        <v>31/12/2015</v>
      </c>
      <c r="C124" s="995" t="str">
        <f>IF(OR(LEFT(DULIEU!$V113,3)=$G$10,LEFT(DULIEU!$W113,3)=$G$10),DULIEU!$H113,"")</f>
        <v>pc023</v>
      </c>
      <c r="D124" s="853" t="str">
        <f>IF(OR(LEFT(DULIEU!$V113,3)=$G$10,LEFT(DULIEU!$W113,3)=$G$10),DULIEU!$J113,"")</f>
        <v>nhh001</v>
      </c>
      <c r="E124" s="995" t="str">
        <f>IF(OR(LEFT(DULIEU!$V113,3)=$G$10,LEFT(DULIEU!$W113,3)=$G$10),DULIEU!$E113,"")</f>
        <v>31/12/2015</v>
      </c>
      <c r="F124" s="996" t="str">
        <f>IF(OR(LEFT(DULIEU!$V113,3)=$G$10,LEFT(DULIEU!$W113,3)=$G$10),DULIEU!$O113,"")</f>
        <v>Nhập kho</v>
      </c>
      <c r="G124" s="995">
        <f>IF(OR(LEFT(NKC!$I120,3)=$G$10,LEFT(NKC!$J120,3)=$G$10),NKC!$H120,"")</f>
        <v>107</v>
      </c>
      <c r="H124" s="995" t="str">
        <f>IF(B124="","",IF(LEFT(DULIEU!$V113,3)=$G$10,DULIEU!$W113,IF(LEFT(DULIEU!$W113,3)=$G$10,DULIEU!$V113)))</f>
        <v>156</v>
      </c>
      <c r="I124" s="997">
        <f>IF(F124="",0,IF(LEFT(DULIEU!$V113,3)=$G$10,DULIEU!$X113,0))</f>
        <v>0</v>
      </c>
      <c r="J124" s="997">
        <f>IF(F124="",0,IF(LEFT(DULIEU!$W113,3)=$G$10,DULIEU!$X113,0))</f>
        <v>125000</v>
      </c>
      <c r="K124" s="990" t="str">
        <f t="shared" si="2"/>
        <v>x</v>
      </c>
      <c r="L124" s="420"/>
      <c r="M124" s="420"/>
      <c r="N124" s="420"/>
      <c r="O124" s="420"/>
      <c r="P124" s="420"/>
      <c r="Q124" s="420"/>
      <c r="R124" s="420"/>
      <c r="S124" s="420"/>
      <c r="T124" s="420"/>
      <c r="U124" s="420"/>
      <c r="V124" s="420"/>
      <c r="W124" s="420"/>
      <c r="X124" s="420"/>
      <c r="Y124" s="420"/>
      <c r="Z124" s="420"/>
      <c r="AA124" s="420"/>
      <c r="AB124" s="420"/>
      <c r="AC124" s="420"/>
      <c r="AD124" s="420"/>
      <c r="AE124" s="420"/>
      <c r="AF124" s="420"/>
    </row>
    <row r="125" spans="1:32" ht="13.5" customHeight="1">
      <c r="A125" s="420"/>
      <c r="B125" s="995" t="str">
        <f>IF(OR(LEFT(DULIEU!$V114,3)=$G$10,LEFT(DULIEU!$W114,3)=$G$10),DULIEU!$D114,"")</f>
        <v>31/12/2015</v>
      </c>
      <c r="C125" s="995" t="str">
        <f>IF(OR(LEFT(DULIEU!$V114,3)=$G$10,LEFT(DULIEU!$W114,3)=$G$10),DULIEU!$H114,"")</f>
        <v>pc023</v>
      </c>
      <c r="D125" s="853" t="str">
        <f>IF(OR(LEFT(DULIEU!$V114,3)=$G$10,LEFT(DULIEU!$W114,3)=$G$10),DULIEU!$J114,"")</f>
        <v/>
      </c>
      <c r="E125" s="995" t="str">
        <f>IF(OR(LEFT(DULIEU!$V114,3)=$G$10,LEFT(DULIEU!$W114,3)=$G$10),DULIEU!$E114,"")</f>
        <v>31/12/2015</v>
      </c>
      <c r="F125" s="996" t="str">
        <f>IF(OR(LEFT(DULIEU!$V114,3)=$G$10,LEFT(DULIEU!$W114,3)=$G$10),DULIEU!$O114,"")</f>
        <v>thuế</v>
      </c>
      <c r="G125" s="995">
        <f>IF(OR(LEFT(NKC!$I121,3)=$G$10,LEFT(NKC!$J121,3)=$G$10),NKC!$H121,"")</f>
        <v>108</v>
      </c>
      <c r="H125" s="995" t="str">
        <f>IF(B125="","",IF(LEFT(DULIEU!$V114,3)=$G$10,DULIEU!$W114,IF(LEFT(DULIEU!$W114,3)=$G$10,DULIEU!$V114)))</f>
        <v>1331</v>
      </c>
      <c r="I125" s="997">
        <f>IF(F125="",0,IF(LEFT(DULIEU!$V114,3)=$G$10,DULIEU!$X114,0))</f>
        <v>0</v>
      </c>
      <c r="J125" s="997">
        <f>IF(F125="",0,IF(LEFT(DULIEU!$W114,3)=$G$10,DULIEU!$X114,0))</f>
        <v>12500</v>
      </c>
      <c r="K125" s="990" t="str">
        <f t="shared" si="2"/>
        <v>x</v>
      </c>
      <c r="L125" s="420"/>
      <c r="M125" s="420"/>
      <c r="N125" s="420"/>
      <c r="O125" s="420"/>
      <c r="P125" s="420"/>
      <c r="Q125" s="420"/>
      <c r="R125" s="420"/>
      <c r="S125" s="420"/>
      <c r="T125" s="420"/>
      <c r="U125" s="420"/>
      <c r="V125" s="420"/>
      <c r="W125" s="420"/>
      <c r="X125" s="420"/>
      <c r="Y125" s="420"/>
      <c r="Z125" s="420"/>
      <c r="AA125" s="420"/>
      <c r="AB125" s="420"/>
      <c r="AC125" s="420"/>
      <c r="AD125" s="420"/>
      <c r="AE125" s="420"/>
      <c r="AF125" s="420"/>
    </row>
    <row r="126" spans="1:32" ht="13.5" hidden="1" customHeight="1">
      <c r="A126" s="420"/>
      <c r="B126" s="995" t="str">
        <f>IF(OR(LEFT(DULIEU!$V115,3)=$G$10,LEFT(DULIEU!$W115,3)=$G$10),DULIEU!$D115,"")</f>
        <v/>
      </c>
      <c r="C126" s="995" t="str">
        <f>IF(OR(LEFT(DULIEU!$V115,3)=$G$10,LEFT(DULIEU!$W115,3)=$G$10),DULIEU!$H115,"")</f>
        <v/>
      </c>
      <c r="D126" s="853" t="str">
        <f>IF(OR(LEFT(DULIEU!$V115,3)=$G$10,LEFT(DULIEU!$W115,3)=$G$10),DULIEU!$J115,"")</f>
        <v/>
      </c>
      <c r="E126" s="995" t="str">
        <f>IF(OR(LEFT(DULIEU!$V115,3)=$G$10,LEFT(DULIEU!$W115,3)=$G$10),DULIEU!$E115,"")</f>
        <v/>
      </c>
      <c r="F126" s="996" t="str">
        <f>IF(OR(LEFT(DULIEU!$V115,3)=$G$10,LEFT(DULIEU!$W115,3)=$G$10),DULIEU!$O115,"")</f>
        <v/>
      </c>
      <c r="G126" s="995" t="str">
        <f>IF(OR(LEFT(NKC!$I122,3)=$G$10,LEFT(NKC!$J122,3)=$G$10),NKC!$H122,"")</f>
        <v/>
      </c>
      <c r="H126" s="995" t="str">
        <f>IF(B126="","",IF(LEFT(DULIEU!$V115,3)=$G$10,DULIEU!$W115,IF(LEFT(DULIEU!$W115,3)=$G$10,DULIEU!$V115)))</f>
        <v/>
      </c>
      <c r="I126" s="997">
        <f>IF(F126="",0,IF(LEFT(DULIEU!$V115,3)=$G$10,DULIEU!$X115,0))</f>
        <v>0</v>
      </c>
      <c r="J126" s="997">
        <f>IF(F126="",0,IF(LEFT(DULIEU!$W115,3)=$G$10,DULIEU!$X115,0))</f>
        <v>0</v>
      </c>
      <c r="K126" s="990" t="str">
        <f t="shared" si="2"/>
        <v/>
      </c>
      <c r="L126" s="420"/>
      <c r="M126" s="420"/>
      <c r="N126" s="420"/>
      <c r="O126" s="420"/>
      <c r="P126" s="420"/>
      <c r="Q126" s="420"/>
      <c r="R126" s="420"/>
      <c r="S126" s="420"/>
      <c r="T126" s="420"/>
      <c r="U126" s="420"/>
      <c r="V126" s="420"/>
      <c r="W126" s="420"/>
      <c r="X126" s="420"/>
      <c r="Y126" s="420"/>
      <c r="Z126" s="420"/>
      <c r="AA126" s="420"/>
      <c r="AB126" s="420"/>
      <c r="AC126" s="420"/>
      <c r="AD126" s="420"/>
      <c r="AE126" s="420"/>
      <c r="AF126" s="420"/>
    </row>
    <row r="127" spans="1:32" ht="13.5" hidden="1" customHeight="1">
      <c r="A127" s="420"/>
      <c r="B127" s="995" t="str">
        <f>IF(OR(LEFT(DULIEU!$V116,3)=$G$10,LEFT(DULIEU!$W116,3)=$G$10),DULIEU!$D116,"")</f>
        <v/>
      </c>
      <c r="C127" s="995" t="str">
        <f>IF(OR(LEFT(DULIEU!$V116,3)=$G$10,LEFT(DULIEU!$W116,3)=$G$10),DULIEU!$H116,"")</f>
        <v/>
      </c>
      <c r="D127" s="853" t="str">
        <f>IF(OR(LEFT(DULIEU!$V116,3)=$G$10,LEFT(DULIEU!$W116,3)=$G$10),DULIEU!$J116,"")</f>
        <v/>
      </c>
      <c r="E127" s="995" t="str">
        <f>IF(OR(LEFT(DULIEU!$V116,3)=$G$10,LEFT(DULIEU!$W116,3)=$G$10),DULIEU!$E116,"")</f>
        <v/>
      </c>
      <c r="F127" s="996" t="str">
        <f>IF(OR(LEFT(DULIEU!$V116,3)=$G$10,LEFT(DULIEU!$W116,3)=$G$10),DULIEU!$O116,"")</f>
        <v/>
      </c>
      <c r="G127" s="995" t="str">
        <f>IF(OR(LEFT(NKC!$I123,3)=$G$10,LEFT(NKC!$J123,3)=$G$10),NKC!$H123,"")</f>
        <v/>
      </c>
      <c r="H127" s="995" t="str">
        <f>IF(B127="","",IF(LEFT(DULIEU!$V116,3)=$G$10,DULIEU!$W116,IF(LEFT(DULIEU!$W116,3)=$G$10,DULIEU!$V116)))</f>
        <v/>
      </c>
      <c r="I127" s="997">
        <f>IF(F127="",0,IF(LEFT(DULIEU!$V116,3)=$G$10,DULIEU!$X116,0))</f>
        <v>0</v>
      </c>
      <c r="J127" s="997">
        <f>IF(F127="",0,IF(LEFT(DULIEU!$W116,3)=$G$10,DULIEU!$X116,0))</f>
        <v>0</v>
      </c>
      <c r="K127" s="990" t="str">
        <f t="shared" si="2"/>
        <v/>
      </c>
      <c r="L127" s="420"/>
      <c r="M127" s="420"/>
      <c r="N127" s="420"/>
      <c r="O127" s="420"/>
      <c r="P127" s="420"/>
      <c r="Q127" s="420"/>
      <c r="R127" s="420"/>
      <c r="S127" s="420"/>
      <c r="T127" s="420"/>
      <c r="U127" s="420"/>
      <c r="V127" s="420"/>
      <c r="W127" s="420"/>
      <c r="X127" s="420"/>
      <c r="Y127" s="420"/>
      <c r="Z127" s="420"/>
      <c r="AA127" s="420"/>
      <c r="AB127" s="420"/>
      <c r="AC127" s="420"/>
      <c r="AD127" s="420"/>
      <c r="AE127" s="420"/>
      <c r="AF127" s="420"/>
    </row>
    <row r="128" spans="1:32" ht="13.5" customHeight="1">
      <c r="A128" s="420"/>
      <c r="B128" s="995" t="str">
        <f>IF(OR(LEFT(DULIEU!$V117,3)=$G$10,LEFT(DULIEU!$W117,3)=$G$10),DULIEU!$D117,"")</f>
        <v>31/12/2015</v>
      </c>
      <c r="C128" s="995" t="str">
        <f>IF(OR(LEFT(DULIEU!$V117,3)=$G$10,LEFT(DULIEU!$W117,3)=$G$10),DULIEU!$H117,"")</f>
        <v>pc024</v>
      </c>
      <c r="D128" s="853" t="str">
        <f>IF(OR(LEFT(DULIEU!$V117,3)=$G$10,LEFT(DULIEU!$W117,3)=$G$10),DULIEU!$J117,"")</f>
        <v/>
      </c>
      <c r="E128" s="995" t="str">
        <f>IF(OR(LEFT(DULIEU!$V117,3)=$G$10,LEFT(DULIEU!$W117,3)=$G$10),DULIEU!$E117,"")</f>
        <v>31/12/2015</v>
      </c>
      <c r="F128" s="996" t="str">
        <f>IF(OR(LEFT(DULIEU!$V117,3)=$G$10,LEFT(DULIEU!$W117,3)=$G$10),DULIEU!$O117,"")</f>
        <v>xxxxxxxx</v>
      </c>
      <c r="G128" s="995">
        <f>IF(OR(LEFT(NKC!$I124,3)=$G$10,LEFT(NKC!$J124,3)=$G$10),NKC!$H124,"")</f>
        <v>111</v>
      </c>
      <c r="H128" s="995" t="str">
        <f>IF(B128="","",IF(LEFT(DULIEU!$V117,3)=$G$10,DULIEU!$W117,IF(LEFT(DULIEU!$W117,3)=$G$10,DULIEU!$V117)))</f>
        <v>141</v>
      </c>
      <c r="I128" s="997">
        <f>IF(F128="",0,IF(LEFT(DULIEU!$V117,3)=$G$10,DULIEU!$X117,0))</f>
        <v>0</v>
      </c>
      <c r="J128" s="997">
        <f>IF(F128="",0,IF(LEFT(DULIEU!$W117,3)=$G$10,DULIEU!$X117,0))</f>
        <v>500000</v>
      </c>
      <c r="K128" s="990" t="str">
        <f t="shared" si="2"/>
        <v>x</v>
      </c>
      <c r="L128" s="420"/>
      <c r="M128" s="420"/>
      <c r="N128" s="420"/>
      <c r="O128" s="420"/>
      <c r="P128" s="420"/>
      <c r="Q128" s="420"/>
      <c r="R128" s="420"/>
      <c r="S128" s="420"/>
      <c r="T128" s="420"/>
      <c r="U128" s="420"/>
      <c r="V128" s="420"/>
      <c r="W128" s="420"/>
      <c r="X128" s="420"/>
      <c r="Y128" s="420"/>
      <c r="Z128" s="420"/>
      <c r="AA128" s="420"/>
      <c r="AB128" s="420"/>
      <c r="AC128" s="420"/>
      <c r="AD128" s="420"/>
      <c r="AE128" s="420"/>
      <c r="AF128" s="420"/>
    </row>
    <row r="129" spans="1:32" ht="13.5" customHeight="1">
      <c r="A129" s="420"/>
      <c r="B129" s="995" t="str">
        <f>IF(OR(LEFT(DULIEU!$V118,3)=$G$10,LEFT(DULIEU!$W118,3)=$G$10),DULIEU!$D118,"")</f>
        <v>31/12/2015</v>
      </c>
      <c r="C129" s="995" t="str">
        <f>IF(OR(LEFT(DULIEU!$V118,3)=$G$10,LEFT(DULIEU!$W118,3)=$G$10),DULIEU!$H118,"")</f>
        <v>pc024</v>
      </c>
      <c r="D129" s="853" t="str">
        <f>IF(OR(LEFT(DULIEU!$V118,3)=$G$10,LEFT(DULIEU!$W118,3)=$G$10),DULIEU!$J118,"")</f>
        <v/>
      </c>
      <c r="E129" s="995" t="str">
        <f>IF(OR(LEFT(DULIEU!$V118,3)=$G$10,LEFT(DULIEU!$W118,3)=$G$10),DULIEU!$E118,"")</f>
        <v>31/12/2015</v>
      </c>
      <c r="F129" s="996" t="str">
        <f>IF(OR(LEFT(DULIEU!$V118,3)=$G$10,LEFT(DULIEU!$W118,3)=$G$10),DULIEU!$O118,"")</f>
        <v>Nôhp tiền</v>
      </c>
      <c r="G129" s="995">
        <f>IF(OR(LEFT(NKC!$I125,3)=$G$10,LEFT(NKC!$J125,3)=$G$10),NKC!$H125,"")</f>
        <v>112</v>
      </c>
      <c r="H129" s="995" t="str">
        <f>IF(B129="","",IF(LEFT(DULIEU!$V118,3)=$G$10,DULIEU!$W118,IF(LEFT(DULIEU!$W118,3)=$G$10,DULIEU!$V118)))</f>
        <v>11211</v>
      </c>
      <c r="I129" s="997">
        <f>IF(F129="",0,IF(LEFT(DULIEU!$V118,3)=$G$10,DULIEU!$X118,0))</f>
        <v>0</v>
      </c>
      <c r="J129" s="997">
        <f>IF(F129="",0,IF(LEFT(DULIEU!$W118,3)=$G$10,DULIEU!$X118,0))</f>
        <v>10000000</v>
      </c>
      <c r="K129" s="990" t="str">
        <f t="shared" si="2"/>
        <v>x</v>
      </c>
      <c r="L129" s="420"/>
      <c r="M129" s="420"/>
      <c r="N129" s="420"/>
      <c r="O129" s="420"/>
      <c r="P129" s="420"/>
      <c r="Q129" s="420"/>
      <c r="R129" s="420"/>
      <c r="S129" s="420"/>
      <c r="T129" s="420"/>
      <c r="U129" s="420"/>
      <c r="V129" s="420"/>
      <c r="W129" s="420"/>
      <c r="X129" s="420"/>
      <c r="Y129" s="420"/>
      <c r="Z129" s="420"/>
      <c r="AA129" s="420"/>
      <c r="AB129" s="420"/>
      <c r="AC129" s="420"/>
      <c r="AD129" s="420"/>
      <c r="AE129" s="420"/>
      <c r="AF129" s="420"/>
    </row>
    <row r="130" spans="1:32" ht="13.5" hidden="1" customHeight="1">
      <c r="A130" s="420"/>
      <c r="B130" s="995" t="str">
        <f>IF(OR(LEFT(DULIEU!$V119,3)=$G$10,LEFT(DULIEU!$W119,3)=$G$10),DULIEU!$D119,"")</f>
        <v/>
      </c>
      <c r="C130" s="995" t="str">
        <f>IF(OR(LEFT(DULIEU!$V119,3)=$G$10,LEFT(DULIEU!$W119,3)=$G$10),DULIEU!$H119,"")</f>
        <v/>
      </c>
      <c r="D130" s="853" t="str">
        <f>IF(OR(LEFT(DULIEU!$V119,3)=$G$10,LEFT(DULIEU!$W119,3)=$G$10),DULIEU!$J119,"")</f>
        <v/>
      </c>
      <c r="E130" s="995" t="str">
        <f>IF(OR(LEFT(DULIEU!$V119,3)=$G$10,LEFT(DULIEU!$W119,3)=$G$10),DULIEU!$E119,"")</f>
        <v/>
      </c>
      <c r="F130" s="996" t="str">
        <f>IF(OR(LEFT(DULIEU!$V119,3)=$G$10,LEFT(DULIEU!$W119,3)=$G$10),DULIEU!$O119,"")</f>
        <v/>
      </c>
      <c r="G130" s="995" t="str">
        <f>IF(OR(LEFT(NKC!$I126,3)=$G$10,LEFT(NKC!$J126,3)=$G$10),NKC!$H126,"")</f>
        <v/>
      </c>
      <c r="H130" s="995" t="str">
        <f>IF(B130="","",IF(LEFT(DULIEU!$V119,3)=$G$10,DULIEU!$W119,IF(LEFT(DULIEU!$W119,3)=$G$10,DULIEU!$V119)))</f>
        <v/>
      </c>
      <c r="I130" s="997">
        <f>IF(F130="",0,IF(LEFT(DULIEU!$V119,3)=$G$10,DULIEU!$X119,0))</f>
        <v>0</v>
      </c>
      <c r="J130" s="997">
        <f>IF(F130="",0,IF(LEFT(DULIEU!$W119,3)=$G$10,DULIEU!$X119,0))</f>
        <v>0</v>
      </c>
      <c r="K130" s="990" t="str">
        <f t="shared" si="2"/>
        <v/>
      </c>
      <c r="L130" s="420"/>
      <c r="M130" s="420"/>
      <c r="N130" s="420"/>
      <c r="O130" s="420"/>
      <c r="P130" s="420"/>
      <c r="Q130" s="420"/>
      <c r="R130" s="420"/>
      <c r="S130" s="420"/>
      <c r="T130" s="420"/>
      <c r="U130" s="420"/>
      <c r="V130" s="420"/>
      <c r="W130" s="420"/>
      <c r="X130" s="420"/>
      <c r="Y130" s="420"/>
      <c r="Z130" s="420"/>
      <c r="AA130" s="420"/>
      <c r="AB130" s="420"/>
      <c r="AC130" s="420"/>
      <c r="AD130" s="420"/>
      <c r="AE130" s="420"/>
      <c r="AF130" s="420"/>
    </row>
    <row r="131" spans="1:32" ht="13.5" hidden="1" customHeight="1">
      <c r="A131" s="420"/>
      <c r="B131" s="995" t="str">
        <f>IF(OR(LEFT(DULIEU!$V120,3)=$G$10,LEFT(DULIEU!$W120,3)=$G$10),DULIEU!$D120,"")</f>
        <v/>
      </c>
      <c r="C131" s="995" t="str">
        <f>IF(OR(LEFT(DULIEU!$V120,3)=$G$10,LEFT(DULIEU!$W120,3)=$G$10),DULIEU!$H120,"")</f>
        <v/>
      </c>
      <c r="D131" s="853" t="str">
        <f>IF(OR(LEFT(DULIEU!$V120,3)=$G$10,LEFT(DULIEU!$W120,3)=$G$10),DULIEU!$J120,"")</f>
        <v/>
      </c>
      <c r="E131" s="995" t="str">
        <f>IF(OR(LEFT(DULIEU!$V120,3)=$G$10,LEFT(DULIEU!$W120,3)=$G$10),DULIEU!$E120,"")</f>
        <v/>
      </c>
      <c r="F131" s="996" t="str">
        <f>IF(OR(LEFT(DULIEU!$V120,3)=$G$10,LEFT(DULIEU!$W120,3)=$G$10),DULIEU!$O120,"")</f>
        <v/>
      </c>
      <c r="G131" s="995" t="str">
        <f>IF(OR(LEFT(NKC!$I127,3)=$G$10,LEFT(NKC!$J127,3)=$G$10),NKC!$H127,"")</f>
        <v/>
      </c>
      <c r="H131" s="995" t="str">
        <f>IF(B131="","",IF(LEFT(DULIEU!$V120,3)=$G$10,DULIEU!$W120,IF(LEFT(DULIEU!$W120,3)=$G$10,DULIEU!$V120)))</f>
        <v/>
      </c>
      <c r="I131" s="997">
        <f>IF(F131="",0,IF(LEFT(DULIEU!$V120,3)=$G$10,DULIEU!$X120,0))</f>
        <v>0</v>
      </c>
      <c r="J131" s="997">
        <f>IF(F131="",0,IF(LEFT(DULIEU!$W120,3)=$G$10,DULIEU!$X120,0))</f>
        <v>0</v>
      </c>
      <c r="K131" s="990" t="str">
        <f t="shared" si="2"/>
        <v/>
      </c>
      <c r="L131" s="420"/>
      <c r="M131" s="420"/>
      <c r="N131" s="420"/>
      <c r="O131" s="420"/>
      <c r="P131" s="420"/>
      <c r="Q131" s="420"/>
      <c r="R131" s="420"/>
      <c r="S131" s="420"/>
      <c r="T131" s="420"/>
      <c r="U131" s="420"/>
      <c r="V131" s="420"/>
      <c r="W131" s="420"/>
      <c r="X131" s="420"/>
      <c r="Y131" s="420"/>
      <c r="Z131" s="420"/>
      <c r="AA131" s="420"/>
      <c r="AB131" s="420"/>
      <c r="AC131" s="420"/>
      <c r="AD131" s="420"/>
      <c r="AE131" s="420"/>
      <c r="AF131" s="420"/>
    </row>
    <row r="132" spans="1:32" ht="13.5" customHeight="1">
      <c r="A132" s="420"/>
      <c r="B132" s="995" t="str">
        <f>IF(OR(LEFT(DULIEU!$V121,3)=$G$10,LEFT(DULIEU!$W121,3)=$G$10),DULIEU!$D121,"")</f>
        <v>31/12/2015</v>
      </c>
      <c r="C132" s="995" t="str">
        <f>IF(OR(LEFT(DULIEU!$V121,3)=$G$10,LEFT(DULIEU!$W121,3)=$G$10),DULIEU!$H121,"")</f>
        <v>pt009</v>
      </c>
      <c r="D132" s="853" t="str">
        <f>IF(OR(LEFT(DULIEU!$V121,3)=$G$10,LEFT(DULIEU!$W121,3)=$G$10),DULIEU!$J121,"")</f>
        <v/>
      </c>
      <c r="E132" s="995" t="str">
        <f>IF(OR(LEFT(DULIEU!$V121,3)=$G$10,LEFT(DULIEU!$W121,3)=$G$10),DULIEU!$E121,"")</f>
        <v>31/12/2015</v>
      </c>
      <c r="F132" s="996">
        <f>IF(OR(LEFT(DULIEU!$V121,3)=$G$10,LEFT(DULIEU!$W121,3)=$G$10),DULIEU!$O121,"")</f>
        <v>0</v>
      </c>
      <c r="G132" s="995">
        <f>IF(OR(LEFT(NKC!$I128,3)=$G$10,LEFT(NKC!$J128,3)=$G$10),NKC!$H128,"")</f>
        <v>115</v>
      </c>
      <c r="H132" s="995" t="str">
        <f>IF(B132="","",IF(LEFT(DULIEU!$V121,3)=$G$10,DULIEU!$W121,IF(LEFT(DULIEU!$W121,3)=$G$10,DULIEU!$V121)))</f>
        <v>141</v>
      </c>
      <c r="I132" s="997">
        <f>IF(F132="",0,IF(LEFT(DULIEU!$V121,3)=$G$10,DULIEU!$X121,0))</f>
        <v>500000</v>
      </c>
      <c r="J132" s="997">
        <f>IF(F132="",0,IF(LEFT(DULIEU!$W121,3)=$G$10,DULIEU!$X121,0))</f>
        <v>0</v>
      </c>
      <c r="K132" s="990" t="str">
        <f t="shared" si="2"/>
        <v>x</v>
      </c>
      <c r="L132" s="420"/>
      <c r="M132" s="420"/>
      <c r="N132" s="420"/>
      <c r="O132" s="420"/>
      <c r="P132" s="420"/>
      <c r="Q132" s="420"/>
      <c r="R132" s="420"/>
      <c r="S132" s="420"/>
      <c r="T132" s="420"/>
      <c r="U132" s="420"/>
      <c r="V132" s="420"/>
      <c r="W132" s="420"/>
      <c r="X132" s="420"/>
      <c r="Y132" s="420"/>
      <c r="Z132" s="420"/>
      <c r="AA132" s="420"/>
      <c r="AB132" s="420"/>
      <c r="AC132" s="420"/>
      <c r="AD132" s="420"/>
      <c r="AE132" s="420"/>
      <c r="AF132" s="420"/>
    </row>
    <row r="133" spans="1:32" ht="13.5" hidden="1" customHeight="1">
      <c r="A133" s="420"/>
      <c r="B133" s="995" t="str">
        <f>IF(OR(LEFT(DULIEU!$V122,3)=$G$10,LEFT(DULIEU!$W122,3)=$G$10),DULIEU!$D122,"")</f>
        <v/>
      </c>
      <c r="C133" s="995" t="str">
        <f>IF(OR(LEFT(DULIEU!$V122,3)=$G$10,LEFT(DULIEU!$W122,3)=$G$10),DULIEU!$H122,"")</f>
        <v/>
      </c>
      <c r="D133" s="853" t="str">
        <f>IF(OR(LEFT(DULIEU!$V122,3)=$G$10,LEFT(DULIEU!$W122,3)=$G$10),DULIEU!$J122,"")</f>
        <v/>
      </c>
      <c r="E133" s="995" t="str">
        <f>IF(OR(LEFT(DULIEU!$V122,3)=$G$10,LEFT(DULIEU!$W122,3)=$G$10),DULIEU!$E122,"")</f>
        <v/>
      </c>
      <c r="F133" s="996" t="str">
        <f>IF(OR(LEFT(DULIEU!$V122,3)=$G$10,LEFT(DULIEU!$W122,3)=$G$10),DULIEU!$O122,"")</f>
        <v/>
      </c>
      <c r="G133" s="995" t="str">
        <f>IF(OR(LEFT(NKC!$I129,3)=$G$10,LEFT(NKC!$J129,3)=$G$10),NKC!$H129,"")</f>
        <v/>
      </c>
      <c r="H133" s="995" t="str">
        <f>IF(B133="","",IF(LEFT(DULIEU!$V122,3)=$G$10,DULIEU!$W122,IF(LEFT(DULIEU!$W122,3)=$G$10,DULIEU!$V122)))</f>
        <v/>
      </c>
      <c r="I133" s="997">
        <f>IF(F133="",0,IF(LEFT(DULIEU!$V122,3)=$G$10,DULIEU!$X122,0))</f>
        <v>0</v>
      </c>
      <c r="J133" s="997">
        <f>IF(F133="",0,IF(LEFT(DULIEU!$W122,3)=$G$10,DULIEU!$X122,0))</f>
        <v>0</v>
      </c>
      <c r="K133" s="990" t="str">
        <f t="shared" si="2"/>
        <v/>
      </c>
      <c r="L133" s="420"/>
      <c r="M133" s="420"/>
      <c r="N133" s="420"/>
      <c r="O133" s="420"/>
      <c r="P133" s="420"/>
      <c r="Q133" s="420"/>
      <c r="R133" s="420"/>
      <c r="S133" s="420"/>
      <c r="T133" s="420"/>
      <c r="U133" s="420"/>
      <c r="V133" s="420"/>
      <c r="W133" s="420"/>
      <c r="X133" s="420"/>
      <c r="Y133" s="420"/>
      <c r="Z133" s="420"/>
      <c r="AA133" s="420"/>
      <c r="AB133" s="420"/>
      <c r="AC133" s="420"/>
      <c r="AD133" s="420"/>
      <c r="AE133" s="420"/>
      <c r="AF133" s="420"/>
    </row>
    <row r="134" spans="1:32" ht="13.5" hidden="1" customHeight="1">
      <c r="A134" s="420"/>
      <c r="B134" s="995" t="str">
        <f>IF(OR(LEFT(DULIEU!$V123,3)=$G$10,LEFT(DULIEU!$W123,3)=$G$10),DULIEU!$D123,"")</f>
        <v/>
      </c>
      <c r="C134" s="995" t="str">
        <f>IF(OR(LEFT(DULIEU!$V123,3)=$G$10,LEFT(DULIEU!$W123,3)=$G$10),DULIEU!$H123,"")</f>
        <v/>
      </c>
      <c r="D134" s="853" t="str">
        <f>IF(OR(LEFT(DULIEU!$V123,3)=$G$10,LEFT(DULIEU!$W123,3)=$G$10),DULIEU!$J123,"")</f>
        <v/>
      </c>
      <c r="E134" s="995" t="str">
        <f>IF(OR(LEFT(DULIEU!$V123,3)=$G$10,LEFT(DULIEU!$W123,3)=$G$10),DULIEU!$E123,"")</f>
        <v/>
      </c>
      <c r="F134" s="996" t="str">
        <f>IF(OR(LEFT(DULIEU!$V123,3)=$G$10,LEFT(DULIEU!$W123,3)=$G$10),DULIEU!$O123,"")</f>
        <v/>
      </c>
      <c r="G134" s="995" t="str">
        <f>IF(OR(LEFT(NKC!$I130,3)=$G$10,LEFT(NKC!$J130,3)=$G$10),NKC!$H130,"")</f>
        <v/>
      </c>
      <c r="H134" s="995" t="str">
        <f>IF(B134="","",IF(LEFT(DULIEU!$V123,3)=$G$10,DULIEU!$W123,IF(LEFT(DULIEU!$W123,3)=$G$10,DULIEU!$V123)))</f>
        <v/>
      </c>
      <c r="I134" s="997">
        <f>IF(F134="",0,IF(LEFT(DULIEU!$V123,3)=$G$10,DULIEU!$X123,0))</f>
        <v>0</v>
      </c>
      <c r="J134" s="997">
        <f>IF(F134="",0,IF(LEFT(DULIEU!$W123,3)=$G$10,DULIEU!$X123,0))</f>
        <v>0</v>
      </c>
      <c r="K134" s="990" t="str">
        <f t="shared" si="2"/>
        <v/>
      </c>
      <c r="L134" s="420"/>
      <c r="M134" s="420"/>
      <c r="N134" s="420"/>
      <c r="O134" s="420"/>
      <c r="P134" s="420"/>
      <c r="Q134" s="420"/>
      <c r="R134" s="420"/>
      <c r="S134" s="420"/>
      <c r="T134" s="420"/>
      <c r="U134" s="420"/>
      <c r="V134" s="420"/>
      <c r="W134" s="420"/>
      <c r="X134" s="420"/>
      <c r="Y134" s="420"/>
      <c r="Z134" s="420"/>
      <c r="AA134" s="420"/>
      <c r="AB134" s="420"/>
      <c r="AC134" s="420"/>
      <c r="AD134" s="420"/>
      <c r="AE134" s="420"/>
      <c r="AF134" s="420"/>
    </row>
    <row r="135" spans="1:32" ht="13.5" hidden="1" customHeight="1">
      <c r="A135" s="420"/>
      <c r="B135" s="995" t="str">
        <f>IF(OR(LEFT(DULIEU!$V124,3)=$G$10,LEFT(DULIEU!$W124,3)=$G$10),DULIEU!$D124,"")</f>
        <v/>
      </c>
      <c r="C135" s="995" t="str">
        <f>IF(OR(LEFT(DULIEU!$V124,3)=$G$10,LEFT(DULIEU!$W124,3)=$G$10),DULIEU!$H124,"")</f>
        <v/>
      </c>
      <c r="D135" s="853" t="str">
        <f>IF(OR(LEFT(DULIEU!$V124,3)=$G$10,LEFT(DULIEU!$W124,3)=$G$10),DULIEU!$J124,"")</f>
        <v/>
      </c>
      <c r="E135" s="995" t="str">
        <f>IF(OR(LEFT(DULIEU!$V124,3)=$G$10,LEFT(DULIEU!$W124,3)=$G$10),DULIEU!$E124,"")</f>
        <v/>
      </c>
      <c r="F135" s="996" t="str">
        <f>IF(OR(LEFT(DULIEU!$V124,3)=$G$10,LEFT(DULIEU!$W124,3)=$G$10),DULIEU!$O124,"")</f>
        <v/>
      </c>
      <c r="G135" s="995" t="str">
        <f>IF(OR(LEFT(NKC!$I131,3)=$G$10,LEFT(NKC!$J131,3)=$G$10),NKC!$H131,"")</f>
        <v/>
      </c>
      <c r="H135" s="995" t="str">
        <f>IF(B135="","",IF(LEFT(DULIEU!$V124,3)=$G$10,DULIEU!$W124,IF(LEFT(DULIEU!$W124,3)=$G$10,DULIEU!$V124)))</f>
        <v/>
      </c>
      <c r="I135" s="997">
        <f>IF(F135="",0,IF(LEFT(DULIEU!$V124,3)=$G$10,DULIEU!$X124,0))</f>
        <v>0</v>
      </c>
      <c r="J135" s="997">
        <f>IF(F135="",0,IF(LEFT(DULIEU!$W124,3)=$G$10,DULIEU!$X124,0))</f>
        <v>0</v>
      </c>
      <c r="K135" s="990" t="str">
        <f t="shared" si="2"/>
        <v/>
      </c>
      <c r="L135" s="420"/>
      <c r="M135" s="420"/>
      <c r="N135" s="420"/>
      <c r="O135" s="420"/>
      <c r="P135" s="420"/>
      <c r="Q135" s="420"/>
      <c r="R135" s="420"/>
      <c r="S135" s="420"/>
      <c r="T135" s="420"/>
      <c r="U135" s="420"/>
      <c r="V135" s="420"/>
      <c r="W135" s="420"/>
      <c r="X135" s="420"/>
      <c r="Y135" s="420"/>
      <c r="Z135" s="420"/>
      <c r="AA135" s="420"/>
      <c r="AB135" s="420"/>
      <c r="AC135" s="420"/>
      <c r="AD135" s="420"/>
      <c r="AE135" s="420"/>
      <c r="AF135" s="420"/>
    </row>
    <row r="136" spans="1:32" ht="13.5" hidden="1" customHeight="1">
      <c r="A136" s="420"/>
      <c r="B136" s="995" t="str">
        <f>IF(OR(LEFT(DULIEU!$V125,3)=$G$10,LEFT(DULIEU!$W125,3)=$G$10),DULIEU!$D125,"")</f>
        <v/>
      </c>
      <c r="C136" s="995" t="str">
        <f>IF(OR(LEFT(DULIEU!$V125,3)=$G$10,LEFT(DULIEU!$W125,3)=$G$10),DULIEU!$H125,"")</f>
        <v/>
      </c>
      <c r="D136" s="853" t="str">
        <f>IF(OR(LEFT(DULIEU!$V125,3)=$G$10,LEFT(DULIEU!$W125,3)=$G$10),DULIEU!$J125,"")</f>
        <v/>
      </c>
      <c r="E136" s="995" t="str">
        <f>IF(OR(LEFT(DULIEU!$V125,3)=$G$10,LEFT(DULIEU!$W125,3)=$G$10),DULIEU!$E125,"")</f>
        <v/>
      </c>
      <c r="F136" s="996" t="str">
        <f>IF(OR(LEFT(DULIEU!$V125,3)=$G$10,LEFT(DULIEU!$W125,3)=$G$10),DULIEU!$O125,"")</f>
        <v/>
      </c>
      <c r="G136" s="995" t="str">
        <f>IF(OR(LEFT(NKC!$I132,3)=$G$10,LEFT(NKC!$J132,3)=$G$10),NKC!$H132,"")</f>
        <v/>
      </c>
      <c r="H136" s="995" t="str">
        <f>IF(B136="","",IF(LEFT(DULIEU!$V125,3)=$G$10,DULIEU!$W125,IF(LEFT(DULIEU!$W125,3)=$G$10,DULIEU!$V125)))</f>
        <v/>
      </c>
      <c r="I136" s="997">
        <f>IF(F136="",0,IF(LEFT(DULIEU!$V125,3)=$G$10,DULIEU!$X125,0))</f>
        <v>0</v>
      </c>
      <c r="J136" s="997">
        <f>IF(F136="",0,IF(LEFT(DULIEU!$W125,3)=$G$10,DULIEU!$X125,0))</f>
        <v>0</v>
      </c>
      <c r="K136" s="990" t="str">
        <f t="shared" si="2"/>
        <v/>
      </c>
      <c r="L136" s="420"/>
      <c r="M136" s="420"/>
      <c r="N136" s="420"/>
      <c r="O136" s="420"/>
      <c r="P136" s="420"/>
      <c r="Q136" s="420"/>
      <c r="R136" s="420"/>
      <c r="S136" s="420"/>
      <c r="T136" s="420"/>
      <c r="U136" s="420"/>
      <c r="V136" s="420"/>
      <c r="W136" s="420"/>
      <c r="X136" s="420"/>
      <c r="Y136" s="420"/>
      <c r="Z136" s="420"/>
      <c r="AA136" s="420"/>
      <c r="AB136" s="420"/>
      <c r="AC136" s="420"/>
      <c r="AD136" s="420"/>
      <c r="AE136" s="420"/>
      <c r="AF136" s="420"/>
    </row>
    <row r="137" spans="1:32" ht="13.5" hidden="1" customHeight="1">
      <c r="A137" s="420"/>
      <c r="B137" s="995" t="str">
        <f>IF(OR(LEFT(DULIEU!$V126,3)=$G$10,LEFT(DULIEU!$W126,3)=$G$10),DULIEU!$D126,"")</f>
        <v/>
      </c>
      <c r="C137" s="995" t="str">
        <f>IF(OR(LEFT(DULIEU!$V126,3)=$G$10,LEFT(DULIEU!$W126,3)=$G$10),DULIEU!$H126,"")</f>
        <v/>
      </c>
      <c r="D137" s="853" t="str">
        <f>IF(OR(LEFT(DULIEU!$V126,3)=$G$10,LEFT(DULIEU!$W126,3)=$G$10),DULIEU!$J126,"")</f>
        <v/>
      </c>
      <c r="E137" s="995" t="str">
        <f>IF(OR(LEFT(DULIEU!$V126,3)=$G$10,LEFT(DULIEU!$W126,3)=$G$10),DULIEU!$E126,"")</f>
        <v/>
      </c>
      <c r="F137" s="996" t="str">
        <f>IF(OR(LEFT(DULIEU!$V126,3)=$G$10,LEFT(DULIEU!$W126,3)=$G$10),DULIEU!$O126,"")</f>
        <v/>
      </c>
      <c r="G137" s="995" t="str">
        <f>IF(OR(LEFT(NKC!$I133,3)=$G$10,LEFT(NKC!$J133,3)=$G$10),NKC!$H133,"")</f>
        <v/>
      </c>
      <c r="H137" s="995" t="str">
        <f>IF(B137="","",IF(LEFT(DULIEU!$V126,3)=$G$10,DULIEU!$W126,IF(LEFT(DULIEU!$W126,3)=$G$10,DULIEU!$V126)))</f>
        <v/>
      </c>
      <c r="I137" s="997">
        <f>IF(F137="",0,IF(LEFT(DULIEU!$V126,3)=$G$10,DULIEU!$X126,0))</f>
        <v>0</v>
      </c>
      <c r="J137" s="997">
        <f>IF(F137="",0,IF(LEFT(DULIEU!$W126,3)=$G$10,DULIEU!$X126,0))</f>
        <v>0</v>
      </c>
      <c r="K137" s="990" t="str">
        <f t="shared" si="2"/>
        <v/>
      </c>
      <c r="L137" s="420"/>
      <c r="M137" s="420"/>
      <c r="N137" s="420"/>
      <c r="O137" s="420"/>
      <c r="P137" s="420"/>
      <c r="Q137" s="420"/>
      <c r="R137" s="420"/>
      <c r="S137" s="420"/>
      <c r="T137" s="420"/>
      <c r="U137" s="420"/>
      <c r="V137" s="420"/>
      <c r="W137" s="420"/>
      <c r="X137" s="420"/>
      <c r="Y137" s="420"/>
      <c r="Z137" s="420"/>
      <c r="AA137" s="420"/>
      <c r="AB137" s="420"/>
      <c r="AC137" s="420"/>
      <c r="AD137" s="420"/>
      <c r="AE137" s="420"/>
      <c r="AF137" s="420"/>
    </row>
    <row r="138" spans="1:32" ht="13.5" hidden="1" customHeight="1">
      <c r="A138" s="420"/>
      <c r="B138" s="995" t="str">
        <f>IF(OR(LEFT(DULIEU!$V127,3)=$G$10,LEFT(DULIEU!$W127,3)=$G$10),DULIEU!$D127,"")</f>
        <v/>
      </c>
      <c r="C138" s="995" t="str">
        <f>IF(OR(LEFT(DULIEU!$V127,3)=$G$10,LEFT(DULIEU!$W127,3)=$G$10),DULIEU!$H127,"")</f>
        <v/>
      </c>
      <c r="D138" s="853" t="str">
        <f>IF(OR(LEFT(DULIEU!$V127,3)=$G$10,LEFT(DULIEU!$W127,3)=$G$10),DULIEU!$J127,"")</f>
        <v/>
      </c>
      <c r="E138" s="995" t="str">
        <f>IF(OR(LEFT(DULIEU!$V127,3)=$G$10,LEFT(DULIEU!$W127,3)=$G$10),DULIEU!$E127,"")</f>
        <v/>
      </c>
      <c r="F138" s="996" t="str">
        <f>IF(OR(LEFT(DULIEU!$V127,3)=$G$10,LEFT(DULIEU!$W127,3)=$G$10),DULIEU!$O127,"")</f>
        <v/>
      </c>
      <c r="G138" s="995" t="str">
        <f>IF(OR(LEFT(NKC!$I134,3)=$G$10,LEFT(NKC!$J134,3)=$G$10),NKC!$H134,"")</f>
        <v/>
      </c>
      <c r="H138" s="995" t="str">
        <f>IF(B138="","",IF(LEFT(DULIEU!$V127,3)=$G$10,DULIEU!$W127,IF(LEFT(DULIEU!$W127,3)=$G$10,DULIEU!$V127)))</f>
        <v/>
      </c>
      <c r="I138" s="997">
        <f>IF(F138="",0,IF(LEFT(DULIEU!$V127,3)=$G$10,DULIEU!$X127,0))</f>
        <v>0</v>
      </c>
      <c r="J138" s="997">
        <f>IF(F138="",0,IF(LEFT(DULIEU!$W127,3)=$G$10,DULIEU!$X127,0))</f>
        <v>0</v>
      </c>
      <c r="K138" s="990" t="str">
        <f t="shared" si="2"/>
        <v/>
      </c>
      <c r="L138" s="420"/>
      <c r="M138" s="420"/>
      <c r="N138" s="420"/>
      <c r="O138" s="420"/>
      <c r="P138" s="420"/>
      <c r="Q138" s="420"/>
      <c r="R138" s="420"/>
      <c r="S138" s="420"/>
      <c r="T138" s="420"/>
      <c r="U138" s="420"/>
      <c r="V138" s="420"/>
      <c r="W138" s="420"/>
      <c r="X138" s="420"/>
      <c r="Y138" s="420"/>
      <c r="Z138" s="420"/>
      <c r="AA138" s="420"/>
      <c r="AB138" s="420"/>
      <c r="AC138" s="420"/>
      <c r="AD138" s="420"/>
      <c r="AE138" s="420"/>
      <c r="AF138" s="420"/>
    </row>
    <row r="139" spans="1:32" ht="13.5" hidden="1" customHeight="1">
      <c r="A139" s="420"/>
      <c r="B139" s="995" t="str">
        <f>IF(OR(LEFT(DULIEU!$V128,3)=$G$10,LEFT(DULIEU!$W128,3)=$G$10),DULIEU!$D128,"")</f>
        <v/>
      </c>
      <c r="C139" s="995" t="str">
        <f>IF(OR(LEFT(DULIEU!$V128,3)=$G$10,LEFT(DULIEU!$W128,3)=$G$10),DULIEU!$H128,"")</f>
        <v/>
      </c>
      <c r="D139" s="853" t="str">
        <f>IF(OR(LEFT(DULIEU!$V128,3)=$G$10,LEFT(DULIEU!$W128,3)=$G$10),DULIEU!$J128,"")</f>
        <v/>
      </c>
      <c r="E139" s="995" t="str">
        <f>IF(OR(LEFT(DULIEU!$V128,3)=$G$10,LEFT(DULIEU!$W128,3)=$G$10),DULIEU!$E128,"")</f>
        <v/>
      </c>
      <c r="F139" s="996" t="str">
        <f>IF(OR(LEFT(DULIEU!$V128,3)=$G$10,LEFT(DULIEU!$W128,3)=$G$10),DULIEU!$O128,"")</f>
        <v/>
      </c>
      <c r="G139" s="995" t="str">
        <f>IF(OR(LEFT(NKC!$I135,3)=$G$10,LEFT(NKC!$J135,3)=$G$10),NKC!$H135,"")</f>
        <v/>
      </c>
      <c r="H139" s="995" t="str">
        <f>IF(B139="","",IF(LEFT(DULIEU!$V128,3)=$G$10,DULIEU!$W128,IF(LEFT(DULIEU!$W128,3)=$G$10,DULIEU!$V128)))</f>
        <v/>
      </c>
      <c r="I139" s="997">
        <f>IF(F139="",0,IF(LEFT(DULIEU!$V128,3)=$G$10,DULIEU!$X128,0))</f>
        <v>0</v>
      </c>
      <c r="J139" s="997">
        <f>IF(F139="",0,IF(LEFT(DULIEU!$W128,3)=$G$10,DULIEU!$X128,0))</f>
        <v>0</v>
      </c>
      <c r="K139" s="990" t="str">
        <f t="shared" si="2"/>
        <v/>
      </c>
      <c r="L139" s="420"/>
      <c r="M139" s="420"/>
      <c r="N139" s="420"/>
      <c r="O139" s="420"/>
      <c r="P139" s="420"/>
      <c r="Q139" s="420"/>
      <c r="R139" s="420"/>
      <c r="S139" s="420"/>
      <c r="T139" s="420"/>
      <c r="U139" s="420"/>
      <c r="V139" s="420"/>
      <c r="W139" s="420"/>
      <c r="X139" s="420"/>
      <c r="Y139" s="420"/>
      <c r="Z139" s="420"/>
      <c r="AA139" s="420"/>
      <c r="AB139" s="420"/>
      <c r="AC139" s="420"/>
      <c r="AD139" s="420"/>
      <c r="AE139" s="420"/>
      <c r="AF139" s="420"/>
    </row>
    <row r="140" spans="1:32" ht="13.5" hidden="1" customHeight="1">
      <c r="A140" s="420"/>
      <c r="B140" s="995" t="str">
        <f>IF(OR(LEFT(DULIEU!$V129,3)=$G$10,LEFT(DULIEU!$W129,3)=$G$10),DULIEU!$D129,"")</f>
        <v/>
      </c>
      <c r="C140" s="995" t="str">
        <f>IF(OR(LEFT(DULIEU!$V129,3)=$G$10,LEFT(DULIEU!$W129,3)=$G$10),DULIEU!$H129,"")</f>
        <v/>
      </c>
      <c r="D140" s="853" t="str">
        <f>IF(OR(LEFT(DULIEU!$V129,3)=$G$10,LEFT(DULIEU!$W129,3)=$G$10),DULIEU!$J129,"")</f>
        <v/>
      </c>
      <c r="E140" s="995" t="str">
        <f>IF(OR(LEFT(DULIEU!$V129,3)=$G$10,LEFT(DULIEU!$W129,3)=$G$10),DULIEU!$E129,"")</f>
        <v/>
      </c>
      <c r="F140" s="996" t="str">
        <f>IF(OR(LEFT(DULIEU!$V129,3)=$G$10,LEFT(DULIEU!$W129,3)=$G$10),DULIEU!$O129,"")</f>
        <v/>
      </c>
      <c r="G140" s="995" t="str">
        <f>IF(OR(LEFT(NKC!$I136,3)=$G$10,LEFT(NKC!$J136,3)=$G$10),NKC!$H136,"")</f>
        <v/>
      </c>
      <c r="H140" s="995" t="str">
        <f>IF(B140="","",IF(LEFT(DULIEU!$V129,3)=$G$10,DULIEU!$W129,IF(LEFT(DULIEU!$W129,3)=$G$10,DULIEU!$V129)))</f>
        <v/>
      </c>
      <c r="I140" s="997">
        <f>IF(F140="",0,IF(LEFT(DULIEU!$V129,3)=$G$10,DULIEU!$X129,0))</f>
        <v>0</v>
      </c>
      <c r="J140" s="997">
        <f>IF(F140="",0,IF(LEFT(DULIEU!$W129,3)=$G$10,DULIEU!$X129,0))</f>
        <v>0</v>
      </c>
      <c r="K140" s="990" t="str">
        <f t="shared" si="2"/>
        <v/>
      </c>
      <c r="L140" s="420"/>
      <c r="M140" s="420"/>
      <c r="N140" s="420"/>
      <c r="O140" s="420"/>
      <c r="P140" s="420"/>
      <c r="Q140" s="420"/>
      <c r="R140" s="420"/>
      <c r="S140" s="420"/>
      <c r="T140" s="420"/>
      <c r="U140" s="420"/>
      <c r="V140" s="420"/>
      <c r="W140" s="420"/>
      <c r="X140" s="420"/>
      <c r="Y140" s="420"/>
      <c r="Z140" s="420"/>
      <c r="AA140" s="420"/>
      <c r="AB140" s="420"/>
      <c r="AC140" s="420"/>
      <c r="AD140" s="420"/>
      <c r="AE140" s="420"/>
      <c r="AF140" s="420"/>
    </row>
    <row r="141" spans="1:32" ht="13.5" hidden="1" customHeight="1">
      <c r="A141" s="420"/>
      <c r="B141" s="995" t="str">
        <f>IF(OR(LEFT(DULIEU!$V130,3)=$G$10,LEFT(DULIEU!$W130,3)=$G$10),DULIEU!$D130,"")</f>
        <v/>
      </c>
      <c r="C141" s="995" t="str">
        <f>IF(OR(LEFT(DULIEU!$V130,3)=$G$10,LEFT(DULIEU!$W130,3)=$G$10),DULIEU!$H130,"")</f>
        <v/>
      </c>
      <c r="D141" s="853" t="str">
        <f>IF(OR(LEFT(DULIEU!$V130,3)=$G$10,LEFT(DULIEU!$W130,3)=$G$10),DULIEU!$J130,"")</f>
        <v/>
      </c>
      <c r="E141" s="995" t="str">
        <f>IF(OR(LEFT(DULIEU!$V130,3)=$G$10,LEFT(DULIEU!$W130,3)=$G$10),DULIEU!$E130,"")</f>
        <v/>
      </c>
      <c r="F141" s="996" t="str">
        <f>IF(OR(LEFT(DULIEU!$V130,3)=$G$10,LEFT(DULIEU!$W130,3)=$G$10),DULIEU!$O130,"")</f>
        <v/>
      </c>
      <c r="G141" s="995" t="str">
        <f>IF(OR(LEFT(NKC!$I137,3)=$G$10,LEFT(NKC!$J137,3)=$G$10),NKC!$H137,"")</f>
        <v/>
      </c>
      <c r="H141" s="995" t="str">
        <f>IF(B141="","",IF(LEFT(DULIEU!$V130,3)=$G$10,DULIEU!$W130,IF(LEFT(DULIEU!$W130,3)=$G$10,DULIEU!$V130)))</f>
        <v/>
      </c>
      <c r="I141" s="997">
        <f>IF(F141="",0,IF(LEFT(DULIEU!$V130,3)=$G$10,DULIEU!$X130,0))</f>
        <v>0</v>
      </c>
      <c r="J141" s="997">
        <f>IF(F141="",0,IF(LEFT(DULIEU!$W130,3)=$G$10,DULIEU!$X130,0))</f>
        <v>0</v>
      </c>
      <c r="K141" s="990" t="str">
        <f t="shared" si="2"/>
        <v/>
      </c>
      <c r="L141" s="420"/>
      <c r="M141" s="420"/>
      <c r="N141" s="420"/>
      <c r="O141" s="420"/>
      <c r="P141" s="420"/>
      <c r="Q141" s="420"/>
      <c r="R141" s="420"/>
      <c r="S141" s="420"/>
      <c r="T141" s="420"/>
      <c r="U141" s="420"/>
      <c r="V141" s="420"/>
      <c r="W141" s="420"/>
      <c r="X141" s="420"/>
      <c r="Y141" s="420"/>
      <c r="Z141" s="420"/>
      <c r="AA141" s="420"/>
      <c r="AB141" s="420"/>
      <c r="AC141" s="420"/>
      <c r="AD141" s="420"/>
      <c r="AE141" s="420"/>
      <c r="AF141" s="420"/>
    </row>
    <row r="142" spans="1:32" ht="13.5" hidden="1" customHeight="1">
      <c r="A142" s="420"/>
      <c r="B142" s="995" t="str">
        <f>IF(OR(LEFT(DULIEU!$V131,3)=$G$10,LEFT(DULIEU!$W131,3)=$G$10),DULIEU!$D131,"")</f>
        <v/>
      </c>
      <c r="C142" s="995" t="str">
        <f>IF(OR(LEFT(DULIEU!$V131,3)=$G$10,LEFT(DULIEU!$W131,3)=$G$10),DULIEU!$H131,"")</f>
        <v/>
      </c>
      <c r="D142" s="853" t="str">
        <f>IF(OR(LEFT(DULIEU!$V131,3)=$G$10,LEFT(DULIEU!$W131,3)=$G$10),DULIEU!$J131,"")</f>
        <v/>
      </c>
      <c r="E142" s="995" t="str">
        <f>IF(OR(LEFT(DULIEU!$V131,3)=$G$10,LEFT(DULIEU!$W131,3)=$G$10),DULIEU!$E131,"")</f>
        <v/>
      </c>
      <c r="F142" s="996" t="str">
        <f>IF(OR(LEFT(DULIEU!$V131,3)=$G$10,LEFT(DULIEU!$W131,3)=$G$10),DULIEU!$O131,"")</f>
        <v/>
      </c>
      <c r="G142" s="995" t="str">
        <f>IF(OR(LEFT(NKC!$I138,3)=$G$10,LEFT(NKC!$J138,3)=$G$10),NKC!$H138,"")</f>
        <v/>
      </c>
      <c r="H142" s="995" t="str">
        <f>IF(B142="","",IF(LEFT(DULIEU!$V131,3)=$G$10,DULIEU!$W131,IF(LEFT(DULIEU!$W131,3)=$G$10,DULIEU!$V131)))</f>
        <v/>
      </c>
      <c r="I142" s="997">
        <f>IF(F142="",0,IF(LEFT(DULIEU!$V131,3)=$G$10,DULIEU!$X131,0))</f>
        <v>0</v>
      </c>
      <c r="J142" s="997">
        <f>IF(F142="",0,IF(LEFT(DULIEU!$W131,3)=$G$10,DULIEU!$X131,0))</f>
        <v>0</v>
      </c>
      <c r="K142" s="990" t="str">
        <f t="shared" si="2"/>
        <v/>
      </c>
      <c r="L142" s="420"/>
      <c r="M142" s="420"/>
      <c r="N142" s="420"/>
      <c r="O142" s="420"/>
      <c r="P142" s="420"/>
      <c r="Q142" s="420"/>
      <c r="R142" s="420"/>
      <c r="S142" s="420"/>
      <c r="T142" s="420"/>
      <c r="U142" s="420"/>
      <c r="V142" s="420"/>
      <c r="W142" s="420"/>
      <c r="X142" s="420"/>
      <c r="Y142" s="420"/>
      <c r="Z142" s="420"/>
      <c r="AA142" s="420"/>
      <c r="AB142" s="420"/>
      <c r="AC142" s="420"/>
      <c r="AD142" s="420"/>
      <c r="AE142" s="420"/>
      <c r="AF142" s="420"/>
    </row>
    <row r="143" spans="1:32" ht="13.5" hidden="1" customHeight="1">
      <c r="A143" s="420"/>
      <c r="B143" s="995" t="str">
        <f>IF(OR(LEFT(DULIEU!$V132,3)=$G$10,LEFT(DULIEU!$W132,3)=$G$10),DULIEU!$D132,"")</f>
        <v/>
      </c>
      <c r="C143" s="995" t="str">
        <f>IF(OR(LEFT(DULIEU!$V132,3)=$G$10,LEFT(DULIEU!$W132,3)=$G$10),DULIEU!$H132,"")</f>
        <v/>
      </c>
      <c r="D143" s="853" t="str">
        <f>IF(OR(LEFT(DULIEU!$V132,3)=$G$10,LEFT(DULIEU!$W132,3)=$G$10),DULIEU!$J132,"")</f>
        <v/>
      </c>
      <c r="E143" s="995" t="str">
        <f>IF(OR(LEFT(DULIEU!$V132,3)=$G$10,LEFT(DULIEU!$W132,3)=$G$10),DULIEU!$E132,"")</f>
        <v/>
      </c>
      <c r="F143" s="996" t="str">
        <f>IF(OR(LEFT(DULIEU!$V132,3)=$G$10,LEFT(DULIEU!$W132,3)=$G$10),DULIEU!$O132,"")</f>
        <v/>
      </c>
      <c r="G143" s="995" t="str">
        <f>IF(OR(LEFT(NKC!$I139,3)=$G$10,LEFT(NKC!$J139,3)=$G$10),NKC!$H139,"")</f>
        <v/>
      </c>
      <c r="H143" s="995" t="str">
        <f>IF(B143="","",IF(LEFT(DULIEU!$V132,3)=$G$10,DULIEU!$W132,IF(LEFT(DULIEU!$W132,3)=$G$10,DULIEU!$V132)))</f>
        <v/>
      </c>
      <c r="I143" s="997">
        <f>IF(F143="",0,IF(LEFT(DULIEU!$V132,3)=$G$10,DULIEU!$X132,0))</f>
        <v>0</v>
      </c>
      <c r="J143" s="997">
        <f>IF(F143="",0,IF(LEFT(DULIEU!$W132,3)=$G$10,DULIEU!$X132,0))</f>
        <v>0</v>
      </c>
      <c r="K143" s="990" t="str">
        <f t="shared" si="2"/>
        <v/>
      </c>
      <c r="L143" s="420"/>
      <c r="M143" s="420"/>
      <c r="N143" s="420"/>
      <c r="O143" s="420"/>
      <c r="P143" s="420"/>
      <c r="Q143" s="420"/>
      <c r="R143" s="420"/>
      <c r="S143" s="420"/>
      <c r="T143" s="420"/>
      <c r="U143" s="420"/>
      <c r="V143" s="420"/>
      <c r="W143" s="420"/>
      <c r="X143" s="420"/>
      <c r="Y143" s="420"/>
      <c r="Z143" s="420"/>
      <c r="AA143" s="420"/>
      <c r="AB143" s="420"/>
      <c r="AC143" s="420"/>
      <c r="AD143" s="420"/>
      <c r="AE143" s="420"/>
      <c r="AF143" s="420"/>
    </row>
    <row r="144" spans="1:32" ht="13.5" hidden="1" customHeight="1">
      <c r="A144" s="420"/>
      <c r="B144" s="995" t="str">
        <f>IF(OR(LEFT(DULIEU!$V133,3)=$G$10,LEFT(DULIEU!$W133,3)=$G$10),DULIEU!$D133,"")</f>
        <v/>
      </c>
      <c r="C144" s="995" t="str">
        <f>IF(OR(LEFT(DULIEU!$V133,3)=$G$10,LEFT(DULIEU!$W133,3)=$G$10),DULIEU!$H133,"")</f>
        <v/>
      </c>
      <c r="D144" s="853" t="str">
        <f>IF(OR(LEFT(DULIEU!$V133,3)=$G$10,LEFT(DULIEU!$W133,3)=$G$10),DULIEU!$J133,"")</f>
        <v/>
      </c>
      <c r="E144" s="995" t="str">
        <f>IF(OR(LEFT(DULIEU!$V133,3)=$G$10,LEFT(DULIEU!$W133,3)=$G$10),DULIEU!$E133,"")</f>
        <v/>
      </c>
      <c r="F144" s="996" t="str">
        <f>IF(OR(LEFT(DULIEU!$V133,3)=$G$10,LEFT(DULIEU!$W133,3)=$G$10),DULIEU!$O133,"")</f>
        <v/>
      </c>
      <c r="G144" s="995" t="str">
        <f>IF(OR(LEFT(NKC!$I140,3)=$G$10,LEFT(NKC!$J140,3)=$G$10),NKC!$H140,"")</f>
        <v/>
      </c>
      <c r="H144" s="995" t="str">
        <f>IF(B144="","",IF(LEFT(DULIEU!$V133,3)=$G$10,DULIEU!$W133,IF(LEFT(DULIEU!$W133,3)=$G$10,DULIEU!$V133)))</f>
        <v/>
      </c>
      <c r="I144" s="997">
        <f>IF(F144="",0,IF(LEFT(DULIEU!$V133,3)=$G$10,DULIEU!$X133,0))</f>
        <v>0</v>
      </c>
      <c r="J144" s="997">
        <f>IF(F144="",0,IF(LEFT(DULIEU!$W133,3)=$G$10,DULIEU!$X133,0))</f>
        <v>0</v>
      </c>
      <c r="K144" s="990" t="str">
        <f t="shared" si="2"/>
        <v/>
      </c>
      <c r="L144" s="420"/>
      <c r="M144" s="420"/>
      <c r="N144" s="420"/>
      <c r="O144" s="420"/>
      <c r="P144" s="420"/>
      <c r="Q144" s="420"/>
      <c r="R144" s="420"/>
      <c r="S144" s="420"/>
      <c r="T144" s="420"/>
      <c r="U144" s="420"/>
      <c r="V144" s="420"/>
      <c r="W144" s="420"/>
      <c r="X144" s="420"/>
      <c r="Y144" s="420"/>
      <c r="Z144" s="420"/>
      <c r="AA144" s="420"/>
      <c r="AB144" s="420"/>
      <c r="AC144" s="420"/>
      <c r="AD144" s="420"/>
      <c r="AE144" s="420"/>
      <c r="AF144" s="420"/>
    </row>
    <row r="145" spans="1:32" ht="13.5" hidden="1" customHeight="1">
      <c r="A145" s="420"/>
      <c r="B145" s="995" t="str">
        <f>IF(OR(LEFT(DULIEU!$V134,3)=$G$10,LEFT(DULIEU!$W134,3)=$G$10),DULIEU!$D134,"")</f>
        <v/>
      </c>
      <c r="C145" s="995" t="str">
        <f>IF(OR(LEFT(DULIEU!$V134,3)=$G$10,LEFT(DULIEU!$W134,3)=$G$10),DULIEU!$H134,"")</f>
        <v/>
      </c>
      <c r="D145" s="853" t="str">
        <f>IF(OR(LEFT(DULIEU!$V134,3)=$G$10,LEFT(DULIEU!$W134,3)=$G$10),DULIEU!$J134,"")</f>
        <v/>
      </c>
      <c r="E145" s="995" t="str">
        <f>IF(OR(LEFT(DULIEU!$V134,3)=$G$10,LEFT(DULIEU!$W134,3)=$G$10),DULIEU!$E134,"")</f>
        <v/>
      </c>
      <c r="F145" s="996" t="str">
        <f>IF(OR(LEFT(DULIEU!$V134,3)=$G$10,LEFT(DULIEU!$W134,3)=$G$10),DULIEU!$O134,"")</f>
        <v/>
      </c>
      <c r="G145" s="995" t="str">
        <f>IF(OR(LEFT(NKC!$I141,3)=$G$10,LEFT(NKC!$J141,3)=$G$10),NKC!$H141,"")</f>
        <v/>
      </c>
      <c r="H145" s="995" t="str">
        <f>IF(B145="","",IF(LEFT(DULIEU!$V134,3)=$G$10,DULIEU!$W134,IF(LEFT(DULIEU!$W134,3)=$G$10,DULIEU!$V134)))</f>
        <v/>
      </c>
      <c r="I145" s="997">
        <f>IF(F145="",0,IF(LEFT(DULIEU!$V134,3)=$G$10,DULIEU!$X134,0))</f>
        <v>0</v>
      </c>
      <c r="J145" s="997">
        <f>IF(F145="",0,IF(LEFT(DULIEU!$W134,3)=$G$10,DULIEU!$X134,0))</f>
        <v>0</v>
      </c>
      <c r="K145" s="990" t="str">
        <f t="shared" si="2"/>
        <v/>
      </c>
      <c r="L145" s="420"/>
      <c r="M145" s="420"/>
      <c r="N145" s="420"/>
      <c r="O145" s="420"/>
      <c r="P145" s="420"/>
      <c r="Q145" s="420"/>
      <c r="R145" s="420"/>
      <c r="S145" s="420"/>
      <c r="T145" s="420"/>
      <c r="U145" s="420"/>
      <c r="V145" s="420"/>
      <c r="W145" s="420"/>
      <c r="X145" s="420"/>
      <c r="Y145" s="420"/>
      <c r="Z145" s="420"/>
      <c r="AA145" s="420"/>
      <c r="AB145" s="420"/>
      <c r="AC145" s="420"/>
      <c r="AD145" s="420"/>
      <c r="AE145" s="420"/>
      <c r="AF145" s="420"/>
    </row>
    <row r="146" spans="1:32" ht="13.5" hidden="1" customHeight="1">
      <c r="A146" s="420"/>
      <c r="B146" s="995" t="str">
        <f>IF(OR(LEFT(DULIEU!$V135,3)=$G$10,LEFT(DULIEU!$W135,3)=$G$10),DULIEU!$D135,"")</f>
        <v/>
      </c>
      <c r="C146" s="995" t="str">
        <f>IF(OR(LEFT(DULIEU!$V135,3)=$G$10,LEFT(DULIEU!$W135,3)=$G$10),DULIEU!$H135,"")</f>
        <v/>
      </c>
      <c r="D146" s="853" t="str">
        <f>IF(OR(LEFT(DULIEU!$V135,3)=$G$10,LEFT(DULIEU!$W135,3)=$G$10),DULIEU!$J135,"")</f>
        <v/>
      </c>
      <c r="E146" s="995" t="str">
        <f>IF(OR(LEFT(DULIEU!$V135,3)=$G$10,LEFT(DULIEU!$W135,3)=$G$10),DULIEU!$E135,"")</f>
        <v/>
      </c>
      <c r="F146" s="996" t="str">
        <f>IF(OR(LEFT(DULIEU!$V135,3)=$G$10,LEFT(DULIEU!$W135,3)=$G$10),DULIEU!$O135,"")</f>
        <v/>
      </c>
      <c r="G146" s="995" t="str">
        <f>IF(OR(LEFT(NKC!$I142,3)=$G$10,LEFT(NKC!$J142,3)=$G$10),NKC!$H142,"")</f>
        <v/>
      </c>
      <c r="H146" s="995" t="str">
        <f>IF(B146="","",IF(LEFT(DULIEU!$V135,3)=$G$10,DULIEU!$W135,IF(LEFT(DULIEU!$W135,3)=$G$10,DULIEU!$V135)))</f>
        <v/>
      </c>
      <c r="I146" s="997">
        <f>IF(F146="",0,IF(LEFT(DULIEU!$V135,3)=$G$10,DULIEU!$X135,0))</f>
        <v>0</v>
      </c>
      <c r="J146" s="997">
        <f>IF(F146="",0,IF(LEFT(DULIEU!$W135,3)=$G$10,DULIEU!$X135,0))</f>
        <v>0</v>
      </c>
      <c r="K146" s="990" t="str">
        <f t="shared" si="2"/>
        <v/>
      </c>
      <c r="L146" s="420"/>
      <c r="M146" s="420"/>
      <c r="N146" s="420"/>
      <c r="O146" s="420"/>
      <c r="P146" s="420"/>
      <c r="Q146" s="420"/>
      <c r="R146" s="420"/>
      <c r="S146" s="420"/>
      <c r="T146" s="420"/>
      <c r="U146" s="420"/>
      <c r="V146" s="420"/>
      <c r="W146" s="420"/>
      <c r="X146" s="420"/>
      <c r="Y146" s="420"/>
      <c r="Z146" s="420"/>
      <c r="AA146" s="420"/>
      <c r="AB146" s="420"/>
      <c r="AC146" s="420"/>
      <c r="AD146" s="420"/>
      <c r="AE146" s="420"/>
      <c r="AF146" s="420"/>
    </row>
    <row r="147" spans="1:32" ht="13.5" hidden="1" customHeight="1">
      <c r="A147" s="420"/>
      <c r="B147" s="995" t="str">
        <f>IF(OR(LEFT(DULIEU!$V136,3)=$G$10,LEFT(DULIEU!$W136,3)=$G$10),DULIEU!$D136,"")</f>
        <v/>
      </c>
      <c r="C147" s="995" t="str">
        <f>IF(OR(LEFT(DULIEU!$V136,3)=$G$10,LEFT(DULIEU!$W136,3)=$G$10),DULIEU!$H136,"")</f>
        <v/>
      </c>
      <c r="D147" s="853" t="str">
        <f>IF(OR(LEFT(DULIEU!$V136,3)=$G$10,LEFT(DULIEU!$W136,3)=$G$10),DULIEU!$J136,"")</f>
        <v/>
      </c>
      <c r="E147" s="995" t="str">
        <f>IF(OR(LEFT(DULIEU!$V136,3)=$G$10,LEFT(DULIEU!$W136,3)=$G$10),DULIEU!$E136,"")</f>
        <v/>
      </c>
      <c r="F147" s="996" t="str">
        <f>IF(OR(LEFT(DULIEU!$V136,3)=$G$10,LEFT(DULIEU!$W136,3)=$G$10),DULIEU!$O136,"")</f>
        <v/>
      </c>
      <c r="G147" s="995" t="str">
        <f>IF(OR(LEFT(NKC!$I143,3)=$G$10,LEFT(NKC!$J143,3)=$G$10),NKC!$H143,"")</f>
        <v/>
      </c>
      <c r="H147" s="995" t="str">
        <f>IF(B147="","",IF(LEFT(DULIEU!$V136,3)=$G$10,DULIEU!$W136,IF(LEFT(DULIEU!$W136,3)=$G$10,DULIEU!$V136)))</f>
        <v/>
      </c>
      <c r="I147" s="997">
        <f>IF(F147="",0,IF(LEFT(DULIEU!$V136,3)=$G$10,DULIEU!$X136,0))</f>
        <v>0</v>
      </c>
      <c r="J147" s="997">
        <f>IF(F147="",0,IF(LEFT(DULIEU!$W136,3)=$G$10,DULIEU!$X136,0))</f>
        <v>0</v>
      </c>
      <c r="K147" s="990" t="str">
        <f t="shared" ref="K147:K210" si="3">IF(F147="","","x")</f>
        <v/>
      </c>
      <c r="L147" s="420"/>
      <c r="M147" s="420"/>
      <c r="N147" s="420"/>
      <c r="O147" s="420"/>
      <c r="P147" s="420"/>
      <c r="Q147" s="420"/>
      <c r="R147" s="420"/>
      <c r="S147" s="420"/>
      <c r="T147" s="420"/>
      <c r="U147" s="420"/>
      <c r="V147" s="420"/>
      <c r="W147" s="420"/>
      <c r="X147" s="420"/>
      <c r="Y147" s="420"/>
      <c r="Z147" s="420"/>
      <c r="AA147" s="420"/>
      <c r="AB147" s="420"/>
      <c r="AC147" s="420"/>
      <c r="AD147" s="420"/>
      <c r="AE147" s="420"/>
      <c r="AF147" s="420"/>
    </row>
    <row r="148" spans="1:32" ht="13.5" hidden="1" customHeight="1">
      <c r="A148" s="420"/>
      <c r="B148" s="995" t="str">
        <f>IF(OR(LEFT(DULIEU!$V137,3)=$G$10,LEFT(DULIEU!$W137,3)=$G$10),DULIEU!$D137,"")</f>
        <v/>
      </c>
      <c r="C148" s="995" t="str">
        <f>IF(OR(LEFT(DULIEU!$V137,3)=$G$10,LEFT(DULIEU!$W137,3)=$G$10),DULIEU!$H137,"")</f>
        <v/>
      </c>
      <c r="D148" s="853" t="str">
        <f>IF(OR(LEFT(DULIEU!$V137,3)=$G$10,LEFT(DULIEU!$W137,3)=$G$10),DULIEU!$J137,"")</f>
        <v/>
      </c>
      <c r="E148" s="995" t="str">
        <f>IF(OR(LEFT(DULIEU!$V137,3)=$G$10,LEFT(DULIEU!$W137,3)=$G$10),DULIEU!$E137,"")</f>
        <v/>
      </c>
      <c r="F148" s="996" t="str">
        <f>IF(OR(LEFT(DULIEU!$V137,3)=$G$10,LEFT(DULIEU!$W137,3)=$G$10),DULIEU!$O137,"")</f>
        <v/>
      </c>
      <c r="G148" s="995" t="str">
        <f>IF(OR(LEFT(NKC!$I144,3)=$G$10,LEFT(NKC!$J144,3)=$G$10),NKC!$H144,"")</f>
        <v/>
      </c>
      <c r="H148" s="995" t="str">
        <f>IF(B148="","",IF(LEFT(DULIEU!$V137,3)=$G$10,DULIEU!$W137,IF(LEFT(DULIEU!$W137,3)=$G$10,DULIEU!$V137)))</f>
        <v/>
      </c>
      <c r="I148" s="997">
        <f>IF(F148="",0,IF(LEFT(DULIEU!$V137,3)=$G$10,DULIEU!$X137,0))</f>
        <v>0</v>
      </c>
      <c r="J148" s="997">
        <f>IF(F148="",0,IF(LEFT(DULIEU!$W137,3)=$G$10,DULIEU!$X137,0))</f>
        <v>0</v>
      </c>
      <c r="K148" s="990" t="str">
        <f t="shared" si="3"/>
        <v/>
      </c>
      <c r="L148" s="420"/>
      <c r="M148" s="420"/>
      <c r="N148" s="420"/>
      <c r="O148" s="420"/>
      <c r="P148" s="420"/>
      <c r="Q148" s="420"/>
      <c r="R148" s="420"/>
      <c r="S148" s="420"/>
      <c r="T148" s="420"/>
      <c r="U148" s="420"/>
      <c r="V148" s="420"/>
      <c r="W148" s="420"/>
      <c r="X148" s="420"/>
      <c r="Y148" s="420"/>
      <c r="Z148" s="420"/>
      <c r="AA148" s="420"/>
      <c r="AB148" s="420"/>
      <c r="AC148" s="420"/>
      <c r="AD148" s="420"/>
      <c r="AE148" s="420"/>
      <c r="AF148" s="420"/>
    </row>
    <row r="149" spans="1:32" ht="13.5" hidden="1" customHeight="1">
      <c r="A149" s="420"/>
      <c r="B149" s="995" t="str">
        <f>IF(OR(LEFT(DULIEU!$V138,3)=$G$10,LEFT(DULIEU!$W138,3)=$G$10),DULIEU!$D138,"")</f>
        <v/>
      </c>
      <c r="C149" s="995" t="str">
        <f>IF(OR(LEFT(DULIEU!$V138,3)=$G$10,LEFT(DULIEU!$W138,3)=$G$10),DULIEU!$H138,"")</f>
        <v/>
      </c>
      <c r="D149" s="853" t="str">
        <f>IF(OR(LEFT(DULIEU!$V138,3)=$G$10,LEFT(DULIEU!$W138,3)=$G$10),DULIEU!$J138,"")</f>
        <v/>
      </c>
      <c r="E149" s="995" t="str">
        <f>IF(OR(LEFT(DULIEU!$V138,3)=$G$10,LEFT(DULIEU!$W138,3)=$G$10),DULIEU!$E138,"")</f>
        <v/>
      </c>
      <c r="F149" s="996" t="str">
        <f>IF(OR(LEFT(DULIEU!$V138,3)=$G$10,LEFT(DULIEU!$W138,3)=$G$10),DULIEU!$O138,"")</f>
        <v/>
      </c>
      <c r="G149" s="995" t="str">
        <f>IF(OR(LEFT(NKC!$I145,3)=$G$10,LEFT(NKC!$J145,3)=$G$10),NKC!$H145,"")</f>
        <v/>
      </c>
      <c r="H149" s="995" t="str">
        <f>IF(B149="","",IF(LEFT(DULIEU!$V138,3)=$G$10,DULIEU!$W138,IF(LEFT(DULIEU!$W138,3)=$G$10,DULIEU!$V138)))</f>
        <v/>
      </c>
      <c r="I149" s="997">
        <f>IF(F149="",0,IF(LEFT(DULIEU!$V138,3)=$G$10,DULIEU!$X138,0))</f>
        <v>0</v>
      </c>
      <c r="J149" s="997">
        <f>IF(F149="",0,IF(LEFT(DULIEU!$W138,3)=$G$10,DULIEU!$X138,0))</f>
        <v>0</v>
      </c>
      <c r="K149" s="990" t="str">
        <f t="shared" si="3"/>
        <v/>
      </c>
      <c r="L149" s="420"/>
      <c r="M149" s="420"/>
      <c r="N149" s="420"/>
      <c r="O149" s="420"/>
      <c r="P149" s="420"/>
      <c r="Q149" s="420"/>
      <c r="R149" s="420"/>
      <c r="S149" s="420"/>
      <c r="T149" s="420"/>
      <c r="U149" s="420"/>
      <c r="V149" s="420"/>
      <c r="W149" s="420"/>
      <c r="X149" s="420"/>
      <c r="Y149" s="420"/>
      <c r="Z149" s="420"/>
      <c r="AA149" s="420"/>
      <c r="AB149" s="420"/>
      <c r="AC149" s="420"/>
      <c r="AD149" s="420"/>
      <c r="AE149" s="420"/>
      <c r="AF149" s="420"/>
    </row>
    <row r="150" spans="1:32" ht="13.5" hidden="1" customHeight="1">
      <c r="A150" s="420"/>
      <c r="B150" s="995" t="str">
        <f>IF(OR(LEFT(DULIEU!$V139,3)=$G$10,LEFT(DULIEU!$W139,3)=$G$10),DULIEU!$D139,"")</f>
        <v/>
      </c>
      <c r="C150" s="995" t="str">
        <f>IF(OR(LEFT(DULIEU!$V139,3)=$G$10,LEFT(DULIEU!$W139,3)=$G$10),DULIEU!$H139,"")</f>
        <v/>
      </c>
      <c r="D150" s="853" t="str">
        <f>IF(OR(LEFT(DULIEU!$V139,3)=$G$10,LEFT(DULIEU!$W139,3)=$G$10),DULIEU!$J139,"")</f>
        <v/>
      </c>
      <c r="E150" s="995" t="str">
        <f>IF(OR(LEFT(DULIEU!$V139,3)=$G$10,LEFT(DULIEU!$W139,3)=$G$10),DULIEU!$E139,"")</f>
        <v/>
      </c>
      <c r="F150" s="996" t="str">
        <f>IF(OR(LEFT(DULIEU!$V139,3)=$G$10,LEFT(DULIEU!$W139,3)=$G$10),DULIEU!$O139,"")</f>
        <v/>
      </c>
      <c r="G150" s="995" t="str">
        <f>IF(OR(LEFT(NKC!$I146,3)=$G$10,LEFT(NKC!$J146,3)=$G$10),NKC!$H146,"")</f>
        <v/>
      </c>
      <c r="H150" s="995" t="str">
        <f>IF(B150="","",IF(LEFT(DULIEU!$V139,3)=$G$10,DULIEU!$W139,IF(LEFT(DULIEU!$W139,3)=$G$10,DULIEU!$V139)))</f>
        <v/>
      </c>
      <c r="I150" s="997">
        <f>IF(F150="",0,IF(LEFT(DULIEU!$V139,3)=$G$10,DULIEU!$X139,0))</f>
        <v>0</v>
      </c>
      <c r="J150" s="997">
        <f>IF(F150="",0,IF(LEFT(DULIEU!$W139,3)=$G$10,DULIEU!$X139,0))</f>
        <v>0</v>
      </c>
      <c r="K150" s="990" t="str">
        <f t="shared" si="3"/>
        <v/>
      </c>
      <c r="L150" s="420"/>
      <c r="M150" s="420"/>
      <c r="N150" s="420"/>
      <c r="O150" s="420"/>
      <c r="P150" s="420"/>
      <c r="Q150" s="420"/>
      <c r="R150" s="420"/>
      <c r="S150" s="420"/>
      <c r="T150" s="420"/>
      <c r="U150" s="420"/>
      <c r="V150" s="420"/>
      <c r="W150" s="420"/>
      <c r="X150" s="420"/>
      <c r="Y150" s="420"/>
      <c r="Z150" s="420"/>
      <c r="AA150" s="420"/>
      <c r="AB150" s="420"/>
      <c r="AC150" s="420"/>
      <c r="AD150" s="420"/>
      <c r="AE150" s="420"/>
      <c r="AF150" s="420"/>
    </row>
    <row r="151" spans="1:32" ht="13.5" hidden="1" customHeight="1">
      <c r="A151" s="420"/>
      <c r="B151" s="995" t="str">
        <f>IF(OR(LEFT(DULIEU!$V140,3)=$G$10,LEFT(DULIEU!$W140,3)=$G$10),DULIEU!$D140,"")</f>
        <v/>
      </c>
      <c r="C151" s="995" t="str">
        <f>IF(OR(LEFT(DULIEU!$V140,3)=$G$10,LEFT(DULIEU!$W140,3)=$G$10),DULIEU!$H140,"")</f>
        <v/>
      </c>
      <c r="D151" s="853" t="str">
        <f>IF(OR(LEFT(DULIEU!$V140,3)=$G$10,LEFT(DULIEU!$W140,3)=$G$10),DULIEU!$J140,"")</f>
        <v/>
      </c>
      <c r="E151" s="995" t="str">
        <f>IF(OR(LEFT(DULIEU!$V140,3)=$G$10,LEFT(DULIEU!$W140,3)=$G$10),DULIEU!$E140,"")</f>
        <v/>
      </c>
      <c r="F151" s="996" t="str">
        <f>IF(OR(LEFT(DULIEU!$V140,3)=$G$10,LEFT(DULIEU!$W140,3)=$G$10),DULIEU!$O140,"")</f>
        <v/>
      </c>
      <c r="G151" s="995" t="str">
        <f>IF(OR(LEFT(NKC!$I147,3)=$G$10,LEFT(NKC!$J147,3)=$G$10),NKC!$H147,"")</f>
        <v/>
      </c>
      <c r="H151" s="995" t="str">
        <f>IF(B151="","",IF(LEFT(DULIEU!$V140,3)=$G$10,DULIEU!$W140,IF(LEFT(DULIEU!$W140,3)=$G$10,DULIEU!$V140)))</f>
        <v/>
      </c>
      <c r="I151" s="997">
        <f>IF(F151="",0,IF(LEFT(DULIEU!$V140,3)=$G$10,DULIEU!$X140,0))</f>
        <v>0</v>
      </c>
      <c r="J151" s="997">
        <f>IF(F151="",0,IF(LEFT(DULIEU!$W140,3)=$G$10,DULIEU!$X140,0))</f>
        <v>0</v>
      </c>
      <c r="K151" s="990" t="str">
        <f t="shared" si="3"/>
        <v/>
      </c>
      <c r="L151" s="420"/>
      <c r="M151" s="420"/>
      <c r="N151" s="420"/>
      <c r="O151" s="420"/>
      <c r="P151" s="420"/>
      <c r="Q151" s="420"/>
      <c r="R151" s="420"/>
      <c r="S151" s="420"/>
      <c r="T151" s="420"/>
      <c r="U151" s="420"/>
      <c r="V151" s="420"/>
      <c r="W151" s="420"/>
      <c r="X151" s="420"/>
      <c r="Y151" s="420"/>
      <c r="Z151" s="420"/>
      <c r="AA151" s="420"/>
      <c r="AB151" s="420"/>
      <c r="AC151" s="420"/>
      <c r="AD151" s="420"/>
      <c r="AE151" s="420"/>
      <c r="AF151" s="420"/>
    </row>
    <row r="152" spans="1:32" ht="13.5" hidden="1" customHeight="1">
      <c r="A152" s="420"/>
      <c r="B152" s="995" t="str">
        <f>IF(OR(LEFT(DULIEU!$V141,3)=$G$10,LEFT(DULIEU!$W141,3)=$G$10),DULIEU!$D141,"")</f>
        <v/>
      </c>
      <c r="C152" s="995" t="str">
        <f>IF(OR(LEFT(DULIEU!$V141,3)=$G$10,LEFT(DULIEU!$W141,3)=$G$10),DULIEU!$H141,"")</f>
        <v/>
      </c>
      <c r="D152" s="853" t="str">
        <f>IF(OR(LEFT(DULIEU!$V141,3)=$G$10,LEFT(DULIEU!$W141,3)=$G$10),DULIEU!$J141,"")</f>
        <v/>
      </c>
      <c r="E152" s="995" t="str">
        <f>IF(OR(LEFT(DULIEU!$V141,3)=$G$10,LEFT(DULIEU!$W141,3)=$G$10),DULIEU!$E141,"")</f>
        <v/>
      </c>
      <c r="F152" s="996" t="str">
        <f>IF(OR(LEFT(DULIEU!$V141,3)=$G$10,LEFT(DULIEU!$W141,3)=$G$10),DULIEU!$O141,"")</f>
        <v/>
      </c>
      <c r="G152" s="995" t="str">
        <f>IF(OR(LEFT(NKC!$I148,3)=$G$10,LEFT(NKC!$J148,3)=$G$10),NKC!$H148,"")</f>
        <v/>
      </c>
      <c r="H152" s="995" t="str">
        <f>IF(B152="","",IF(LEFT(DULIEU!$V141,3)=$G$10,DULIEU!$W141,IF(LEFT(DULIEU!$W141,3)=$G$10,DULIEU!$V141)))</f>
        <v/>
      </c>
      <c r="I152" s="997">
        <f>IF(F152="",0,IF(LEFT(DULIEU!$V141,3)=$G$10,DULIEU!$X141,0))</f>
        <v>0</v>
      </c>
      <c r="J152" s="997">
        <f>IF(F152="",0,IF(LEFT(DULIEU!$W141,3)=$G$10,DULIEU!$X141,0))</f>
        <v>0</v>
      </c>
      <c r="K152" s="990" t="str">
        <f t="shared" si="3"/>
        <v/>
      </c>
      <c r="L152" s="420"/>
      <c r="M152" s="420"/>
      <c r="N152" s="420"/>
      <c r="O152" s="420"/>
      <c r="P152" s="420"/>
      <c r="Q152" s="420"/>
      <c r="R152" s="420"/>
      <c r="S152" s="420"/>
      <c r="T152" s="420"/>
      <c r="U152" s="420"/>
      <c r="V152" s="420"/>
      <c r="W152" s="420"/>
      <c r="X152" s="420"/>
      <c r="Y152" s="420"/>
      <c r="Z152" s="420"/>
      <c r="AA152" s="420"/>
      <c r="AB152" s="420"/>
      <c r="AC152" s="420"/>
      <c r="AD152" s="420"/>
      <c r="AE152" s="420"/>
      <c r="AF152" s="420"/>
    </row>
    <row r="153" spans="1:32" ht="13.5" hidden="1" customHeight="1">
      <c r="A153" s="420"/>
      <c r="B153" s="995" t="str">
        <f>IF(OR(LEFT(DULIEU!$V142,3)=$G$10,LEFT(DULIEU!$W142,3)=$G$10),DULIEU!$D142,"")</f>
        <v/>
      </c>
      <c r="C153" s="995" t="str">
        <f>IF(OR(LEFT(DULIEU!$V142,3)=$G$10,LEFT(DULIEU!$W142,3)=$G$10),DULIEU!$H142,"")</f>
        <v/>
      </c>
      <c r="D153" s="853" t="str">
        <f>IF(OR(LEFT(DULIEU!$V142,3)=$G$10,LEFT(DULIEU!$W142,3)=$G$10),DULIEU!$J142,"")</f>
        <v/>
      </c>
      <c r="E153" s="995" t="str">
        <f>IF(OR(LEFT(DULIEU!$V142,3)=$G$10,LEFT(DULIEU!$W142,3)=$G$10),DULIEU!$E142,"")</f>
        <v/>
      </c>
      <c r="F153" s="996" t="str">
        <f>IF(OR(LEFT(DULIEU!$V142,3)=$G$10,LEFT(DULIEU!$W142,3)=$G$10),DULIEU!$O142,"")</f>
        <v/>
      </c>
      <c r="G153" s="995" t="str">
        <f>IF(OR(LEFT(NKC!$I149,3)=$G$10,LEFT(NKC!$J149,3)=$G$10),NKC!$H149,"")</f>
        <v/>
      </c>
      <c r="H153" s="995" t="str">
        <f>IF(B153="","",IF(LEFT(DULIEU!$V142,3)=$G$10,DULIEU!$W142,IF(LEFT(DULIEU!$W142,3)=$G$10,DULIEU!$V142)))</f>
        <v/>
      </c>
      <c r="I153" s="997">
        <f>IF(F153="",0,IF(LEFT(DULIEU!$V142,3)=$G$10,DULIEU!$X142,0))</f>
        <v>0</v>
      </c>
      <c r="J153" s="997">
        <f>IF(F153="",0,IF(LEFT(DULIEU!$W142,3)=$G$10,DULIEU!$X142,0))</f>
        <v>0</v>
      </c>
      <c r="K153" s="990" t="str">
        <f t="shared" si="3"/>
        <v/>
      </c>
      <c r="L153" s="420"/>
      <c r="M153" s="420"/>
      <c r="N153" s="420"/>
      <c r="O153" s="420"/>
      <c r="P153" s="420"/>
      <c r="Q153" s="420"/>
      <c r="R153" s="420"/>
      <c r="S153" s="420"/>
      <c r="T153" s="420"/>
      <c r="U153" s="420"/>
      <c r="V153" s="420"/>
      <c r="W153" s="420"/>
      <c r="X153" s="420"/>
      <c r="Y153" s="420"/>
      <c r="Z153" s="420"/>
      <c r="AA153" s="420"/>
      <c r="AB153" s="420"/>
      <c r="AC153" s="420"/>
      <c r="AD153" s="420"/>
      <c r="AE153" s="420"/>
      <c r="AF153" s="420"/>
    </row>
    <row r="154" spans="1:32" ht="13.5" hidden="1" customHeight="1">
      <c r="A154" s="420"/>
      <c r="B154" s="995" t="str">
        <f>IF(OR(LEFT(DULIEU!$V143,3)=$G$10,LEFT(DULIEU!$W143,3)=$G$10),DULIEU!$D143,"")</f>
        <v/>
      </c>
      <c r="C154" s="995" t="str">
        <f>IF(OR(LEFT(DULIEU!$V143,3)=$G$10,LEFT(DULIEU!$W143,3)=$G$10),DULIEU!$H143,"")</f>
        <v/>
      </c>
      <c r="D154" s="853" t="str">
        <f>IF(OR(LEFT(DULIEU!$V143,3)=$G$10,LEFT(DULIEU!$W143,3)=$G$10),DULIEU!$J143,"")</f>
        <v/>
      </c>
      <c r="E154" s="995" t="str">
        <f>IF(OR(LEFT(DULIEU!$V143,3)=$G$10,LEFT(DULIEU!$W143,3)=$G$10),DULIEU!$E143,"")</f>
        <v/>
      </c>
      <c r="F154" s="996" t="str">
        <f>IF(OR(LEFT(DULIEU!$V143,3)=$G$10,LEFT(DULIEU!$W143,3)=$G$10),DULIEU!$O143,"")</f>
        <v/>
      </c>
      <c r="G154" s="995" t="str">
        <f>IF(OR(LEFT(NKC!$I150,3)=$G$10,LEFT(NKC!$J150,3)=$G$10),NKC!$H150,"")</f>
        <v/>
      </c>
      <c r="H154" s="995" t="str">
        <f>IF(B154="","",IF(LEFT(DULIEU!$V143,3)=$G$10,DULIEU!$W143,IF(LEFT(DULIEU!$W143,3)=$G$10,DULIEU!$V143)))</f>
        <v/>
      </c>
      <c r="I154" s="997">
        <f>IF(F154="",0,IF(LEFT(DULIEU!$V143,3)=$G$10,DULIEU!$X143,0))</f>
        <v>0</v>
      </c>
      <c r="J154" s="997">
        <f>IF(F154="",0,IF(LEFT(DULIEU!$W143,3)=$G$10,DULIEU!$X143,0))</f>
        <v>0</v>
      </c>
      <c r="K154" s="990" t="str">
        <f t="shared" si="3"/>
        <v/>
      </c>
      <c r="L154" s="420"/>
      <c r="M154" s="420"/>
      <c r="N154" s="420"/>
      <c r="O154" s="420"/>
      <c r="P154" s="420"/>
      <c r="Q154" s="420"/>
      <c r="R154" s="420"/>
      <c r="S154" s="420"/>
      <c r="T154" s="420"/>
      <c r="U154" s="420"/>
      <c r="V154" s="420"/>
      <c r="W154" s="420"/>
      <c r="X154" s="420"/>
      <c r="Y154" s="420"/>
      <c r="Z154" s="420"/>
      <c r="AA154" s="420"/>
      <c r="AB154" s="420"/>
      <c r="AC154" s="420"/>
      <c r="AD154" s="420"/>
      <c r="AE154" s="420"/>
      <c r="AF154" s="420"/>
    </row>
    <row r="155" spans="1:32" ht="13.5" hidden="1" customHeight="1">
      <c r="A155" s="420"/>
      <c r="B155" s="995" t="str">
        <f>IF(OR(LEFT(DULIEU!$V144,3)=$G$10,LEFT(DULIEU!$W144,3)=$G$10),DULIEU!$D144,"")</f>
        <v/>
      </c>
      <c r="C155" s="995" t="str">
        <f>IF(OR(LEFT(DULIEU!$V144,3)=$G$10,LEFT(DULIEU!$W144,3)=$G$10),DULIEU!$H144,"")</f>
        <v/>
      </c>
      <c r="D155" s="853" t="str">
        <f>IF(OR(LEFT(DULIEU!$V144,3)=$G$10,LEFT(DULIEU!$W144,3)=$G$10),DULIEU!$J144,"")</f>
        <v/>
      </c>
      <c r="E155" s="995" t="str">
        <f>IF(OR(LEFT(DULIEU!$V144,3)=$G$10,LEFT(DULIEU!$W144,3)=$G$10),DULIEU!$E144,"")</f>
        <v/>
      </c>
      <c r="F155" s="996" t="str">
        <f>IF(OR(LEFT(DULIEU!$V144,3)=$G$10,LEFT(DULIEU!$W144,3)=$G$10),DULIEU!$O144,"")</f>
        <v/>
      </c>
      <c r="G155" s="995" t="str">
        <f>IF(OR(LEFT(NKC!$I151,3)=$G$10,LEFT(NKC!$J151,3)=$G$10),NKC!$H151,"")</f>
        <v/>
      </c>
      <c r="H155" s="995" t="str">
        <f>IF(B155="","",IF(LEFT(DULIEU!$V144,3)=$G$10,DULIEU!$W144,IF(LEFT(DULIEU!$W144,3)=$G$10,DULIEU!$V144)))</f>
        <v/>
      </c>
      <c r="I155" s="997">
        <f>IF(F155="",0,IF(LEFT(DULIEU!$V144,3)=$G$10,DULIEU!$X144,0))</f>
        <v>0</v>
      </c>
      <c r="J155" s="997">
        <f>IF(F155="",0,IF(LEFT(DULIEU!$W144,3)=$G$10,DULIEU!$X144,0))</f>
        <v>0</v>
      </c>
      <c r="K155" s="990" t="str">
        <f t="shared" si="3"/>
        <v/>
      </c>
      <c r="L155" s="420"/>
      <c r="M155" s="420"/>
      <c r="N155" s="420"/>
      <c r="O155" s="420"/>
      <c r="P155" s="420"/>
      <c r="Q155" s="420"/>
      <c r="R155" s="420"/>
      <c r="S155" s="420"/>
      <c r="T155" s="420"/>
      <c r="U155" s="420"/>
      <c r="V155" s="420"/>
      <c r="W155" s="420"/>
      <c r="X155" s="420"/>
      <c r="Y155" s="420"/>
      <c r="Z155" s="420"/>
      <c r="AA155" s="420"/>
      <c r="AB155" s="420"/>
      <c r="AC155" s="420"/>
      <c r="AD155" s="420"/>
      <c r="AE155" s="420"/>
      <c r="AF155" s="420"/>
    </row>
    <row r="156" spans="1:32" ht="13.5" hidden="1" customHeight="1">
      <c r="A156" s="420"/>
      <c r="B156" s="995" t="str">
        <f>IF(OR(LEFT(DULIEU!$V145,3)=$G$10,LEFT(DULIEU!$W145,3)=$G$10),DULIEU!$D145,"")</f>
        <v/>
      </c>
      <c r="C156" s="995" t="str">
        <f>IF(OR(LEFT(DULIEU!$V145,3)=$G$10,LEFT(DULIEU!$W145,3)=$G$10),DULIEU!$H145,"")</f>
        <v/>
      </c>
      <c r="D156" s="853" t="str">
        <f>IF(OR(LEFT(DULIEU!$V145,3)=$G$10,LEFT(DULIEU!$W145,3)=$G$10),DULIEU!$J145,"")</f>
        <v/>
      </c>
      <c r="E156" s="995" t="str">
        <f>IF(OR(LEFT(DULIEU!$V145,3)=$G$10,LEFT(DULIEU!$W145,3)=$G$10),DULIEU!$E145,"")</f>
        <v/>
      </c>
      <c r="F156" s="996" t="str">
        <f>IF(OR(LEFT(DULIEU!$V145,3)=$G$10,LEFT(DULIEU!$W145,3)=$G$10),DULIEU!$O145,"")</f>
        <v/>
      </c>
      <c r="G156" s="995" t="str">
        <f>IF(OR(LEFT(NKC!$I152,3)=$G$10,LEFT(NKC!$J152,3)=$G$10),NKC!$H152,"")</f>
        <v/>
      </c>
      <c r="H156" s="995" t="str">
        <f>IF(B156="","",IF(LEFT(DULIEU!$V145,3)=$G$10,DULIEU!$W145,IF(LEFT(DULIEU!$W145,3)=$G$10,DULIEU!$V145)))</f>
        <v/>
      </c>
      <c r="I156" s="997">
        <f>IF(F156="",0,IF(LEFT(DULIEU!$V145,3)=$G$10,DULIEU!$X145,0))</f>
        <v>0</v>
      </c>
      <c r="J156" s="997">
        <f>IF(F156="",0,IF(LEFT(DULIEU!$W145,3)=$G$10,DULIEU!$X145,0))</f>
        <v>0</v>
      </c>
      <c r="K156" s="990" t="str">
        <f t="shared" si="3"/>
        <v/>
      </c>
      <c r="L156" s="420"/>
      <c r="M156" s="420"/>
      <c r="N156" s="420"/>
      <c r="O156" s="420"/>
      <c r="P156" s="420"/>
      <c r="Q156" s="420"/>
      <c r="R156" s="420"/>
      <c r="S156" s="420"/>
      <c r="T156" s="420"/>
      <c r="U156" s="420"/>
      <c r="V156" s="420"/>
      <c r="W156" s="420"/>
      <c r="X156" s="420"/>
      <c r="Y156" s="420"/>
      <c r="Z156" s="420"/>
      <c r="AA156" s="420"/>
      <c r="AB156" s="420"/>
      <c r="AC156" s="420"/>
      <c r="AD156" s="420"/>
      <c r="AE156" s="420"/>
      <c r="AF156" s="420"/>
    </row>
    <row r="157" spans="1:32" ht="13.5" hidden="1" customHeight="1">
      <c r="A157" s="420"/>
      <c r="B157" s="995" t="str">
        <f>IF(OR(LEFT(DULIEU!$V146,3)=$G$10,LEFT(DULIEU!$W146,3)=$G$10),DULIEU!$D146,"")</f>
        <v/>
      </c>
      <c r="C157" s="995" t="str">
        <f>IF(OR(LEFT(DULIEU!$V146,3)=$G$10,LEFT(DULIEU!$W146,3)=$G$10),DULIEU!$H146,"")</f>
        <v/>
      </c>
      <c r="D157" s="853" t="str">
        <f>IF(OR(LEFT(DULIEU!$V146,3)=$G$10,LEFT(DULIEU!$W146,3)=$G$10),DULIEU!$J146,"")</f>
        <v/>
      </c>
      <c r="E157" s="995" t="str">
        <f>IF(OR(LEFT(DULIEU!$V146,3)=$G$10,LEFT(DULIEU!$W146,3)=$G$10),DULIEU!$E146,"")</f>
        <v/>
      </c>
      <c r="F157" s="996" t="str">
        <f>IF(OR(LEFT(DULIEU!$V146,3)=$G$10,LEFT(DULIEU!$W146,3)=$G$10),DULIEU!$O146,"")</f>
        <v/>
      </c>
      <c r="G157" s="995" t="str">
        <f>IF(OR(LEFT(NKC!$I153,3)=$G$10,LEFT(NKC!$J153,3)=$G$10),NKC!$H153,"")</f>
        <v/>
      </c>
      <c r="H157" s="995" t="str">
        <f>IF(B157="","",IF(LEFT(DULIEU!$V146,3)=$G$10,DULIEU!$W146,IF(LEFT(DULIEU!$W146,3)=$G$10,DULIEU!$V146)))</f>
        <v/>
      </c>
      <c r="I157" s="997">
        <f>IF(F157="",0,IF(LEFT(DULIEU!$V146,3)=$G$10,DULIEU!$X146,0))</f>
        <v>0</v>
      </c>
      <c r="J157" s="997">
        <f>IF(F157="",0,IF(LEFT(DULIEU!$W146,3)=$G$10,DULIEU!$X146,0))</f>
        <v>0</v>
      </c>
      <c r="K157" s="990" t="str">
        <f t="shared" si="3"/>
        <v/>
      </c>
      <c r="L157" s="420"/>
      <c r="M157" s="420"/>
      <c r="N157" s="420"/>
      <c r="O157" s="420"/>
      <c r="P157" s="420"/>
      <c r="Q157" s="420"/>
      <c r="R157" s="420"/>
      <c r="S157" s="420"/>
      <c r="T157" s="420"/>
      <c r="U157" s="420"/>
      <c r="V157" s="420"/>
      <c r="W157" s="420"/>
      <c r="X157" s="420"/>
      <c r="Y157" s="420"/>
      <c r="Z157" s="420"/>
      <c r="AA157" s="420"/>
      <c r="AB157" s="420"/>
      <c r="AC157" s="420"/>
      <c r="AD157" s="420"/>
      <c r="AE157" s="420"/>
      <c r="AF157" s="420"/>
    </row>
    <row r="158" spans="1:32" ht="13.5" hidden="1" customHeight="1">
      <c r="A158" s="420"/>
      <c r="B158" s="995" t="str">
        <f>IF(OR(LEFT(DULIEU!$V147,3)=$G$10,LEFT(DULIEU!$W147,3)=$G$10),DULIEU!$D147,"")</f>
        <v/>
      </c>
      <c r="C158" s="995" t="str">
        <f>IF(OR(LEFT(DULIEU!$V147,3)=$G$10,LEFT(DULIEU!$W147,3)=$G$10),DULIEU!$H147,"")</f>
        <v/>
      </c>
      <c r="D158" s="853" t="str">
        <f>IF(OR(LEFT(DULIEU!$V147,3)=$G$10,LEFT(DULIEU!$W147,3)=$G$10),DULIEU!$J147,"")</f>
        <v/>
      </c>
      <c r="E158" s="995" t="str">
        <f>IF(OR(LEFT(DULIEU!$V147,3)=$G$10,LEFT(DULIEU!$W147,3)=$G$10),DULIEU!$E147,"")</f>
        <v/>
      </c>
      <c r="F158" s="996" t="str">
        <f>IF(OR(LEFT(DULIEU!$V147,3)=$G$10,LEFT(DULIEU!$W147,3)=$G$10),DULIEU!$O147,"")</f>
        <v/>
      </c>
      <c r="G158" s="995" t="str">
        <f>IF(OR(LEFT(NKC!$I154,3)=$G$10,LEFT(NKC!$J154,3)=$G$10),NKC!$H154,"")</f>
        <v/>
      </c>
      <c r="H158" s="995" t="str">
        <f>IF(B158="","",IF(LEFT(DULIEU!$V147,3)=$G$10,DULIEU!$W147,IF(LEFT(DULIEU!$W147,3)=$G$10,DULIEU!$V147)))</f>
        <v/>
      </c>
      <c r="I158" s="997">
        <f>IF(F158="",0,IF(LEFT(DULIEU!$V147,3)=$G$10,DULIEU!$X147,0))</f>
        <v>0</v>
      </c>
      <c r="J158" s="997">
        <f>IF(F158="",0,IF(LEFT(DULIEU!$W147,3)=$G$10,DULIEU!$X147,0))</f>
        <v>0</v>
      </c>
      <c r="K158" s="990" t="str">
        <f t="shared" si="3"/>
        <v/>
      </c>
      <c r="L158" s="420"/>
      <c r="M158" s="420"/>
      <c r="N158" s="420"/>
      <c r="O158" s="420"/>
      <c r="P158" s="420"/>
      <c r="Q158" s="420"/>
      <c r="R158" s="420"/>
      <c r="S158" s="420"/>
      <c r="T158" s="420"/>
      <c r="U158" s="420"/>
      <c r="V158" s="420"/>
      <c r="W158" s="420"/>
      <c r="X158" s="420"/>
      <c r="Y158" s="420"/>
      <c r="Z158" s="420"/>
      <c r="AA158" s="420"/>
      <c r="AB158" s="420"/>
      <c r="AC158" s="420"/>
      <c r="AD158" s="420"/>
      <c r="AE158" s="420"/>
      <c r="AF158" s="420"/>
    </row>
    <row r="159" spans="1:32" ht="13.5" hidden="1" customHeight="1">
      <c r="A159" s="420"/>
      <c r="B159" s="995" t="str">
        <f>IF(OR(LEFT(DULIEU!$V148,3)=$G$10,LEFT(DULIEU!$W148,3)=$G$10),DULIEU!$D148,"")</f>
        <v/>
      </c>
      <c r="C159" s="995" t="str">
        <f>IF(OR(LEFT(DULIEU!$V148,3)=$G$10,LEFT(DULIEU!$W148,3)=$G$10),DULIEU!$H148,"")</f>
        <v/>
      </c>
      <c r="D159" s="853" t="str">
        <f>IF(OR(LEFT(DULIEU!$V148,3)=$G$10,LEFT(DULIEU!$W148,3)=$G$10),DULIEU!$J148,"")</f>
        <v/>
      </c>
      <c r="E159" s="995" t="str">
        <f>IF(OR(LEFT(DULIEU!$V148,3)=$G$10,LEFT(DULIEU!$W148,3)=$G$10),DULIEU!$E148,"")</f>
        <v/>
      </c>
      <c r="F159" s="996" t="str">
        <f>IF(OR(LEFT(DULIEU!$V148,3)=$G$10,LEFT(DULIEU!$W148,3)=$G$10),DULIEU!$O148,"")</f>
        <v/>
      </c>
      <c r="G159" s="995" t="str">
        <f>IF(OR(LEFT(NKC!$I155,3)=$G$10,LEFT(NKC!$J155,3)=$G$10),NKC!$H155,"")</f>
        <v/>
      </c>
      <c r="H159" s="995" t="str">
        <f>IF(B159="","",IF(LEFT(DULIEU!$V148,3)=$G$10,DULIEU!$W148,IF(LEFT(DULIEU!$W148,3)=$G$10,DULIEU!$V148)))</f>
        <v/>
      </c>
      <c r="I159" s="997">
        <f>IF(F159="",0,IF(LEFT(DULIEU!$V148,3)=$G$10,DULIEU!$X148,0))</f>
        <v>0</v>
      </c>
      <c r="J159" s="997">
        <f>IF(F159="",0,IF(LEFT(DULIEU!$W148,3)=$G$10,DULIEU!$X148,0))</f>
        <v>0</v>
      </c>
      <c r="K159" s="990" t="str">
        <f t="shared" si="3"/>
        <v/>
      </c>
      <c r="L159" s="420"/>
      <c r="M159" s="420"/>
      <c r="N159" s="420"/>
      <c r="O159" s="420"/>
      <c r="P159" s="420"/>
      <c r="Q159" s="420"/>
      <c r="R159" s="420"/>
      <c r="S159" s="420"/>
      <c r="T159" s="420"/>
      <c r="U159" s="420"/>
      <c r="V159" s="420"/>
      <c r="W159" s="420"/>
      <c r="X159" s="420"/>
      <c r="Y159" s="420"/>
      <c r="Z159" s="420"/>
      <c r="AA159" s="420"/>
      <c r="AB159" s="420"/>
      <c r="AC159" s="420"/>
      <c r="AD159" s="420"/>
      <c r="AE159" s="420"/>
      <c r="AF159" s="420"/>
    </row>
    <row r="160" spans="1:32" ht="13.5" hidden="1" customHeight="1">
      <c r="A160" s="420"/>
      <c r="B160" s="995" t="str">
        <f>IF(OR(LEFT(DULIEU!$V149,3)=$G$10,LEFT(DULIEU!$W149,3)=$G$10),DULIEU!$D149,"")</f>
        <v/>
      </c>
      <c r="C160" s="995" t="str">
        <f>IF(OR(LEFT(DULIEU!$V149,3)=$G$10,LEFT(DULIEU!$W149,3)=$G$10),DULIEU!$H149,"")</f>
        <v/>
      </c>
      <c r="D160" s="853" t="str">
        <f>IF(OR(LEFT(DULIEU!$V149,3)=$G$10,LEFT(DULIEU!$W149,3)=$G$10),DULIEU!$J149,"")</f>
        <v/>
      </c>
      <c r="E160" s="995" t="str">
        <f>IF(OR(LEFT(DULIEU!$V149,3)=$G$10,LEFT(DULIEU!$W149,3)=$G$10),DULIEU!$E149,"")</f>
        <v/>
      </c>
      <c r="F160" s="996" t="str">
        <f>IF(OR(LEFT(DULIEU!$V149,3)=$G$10,LEFT(DULIEU!$W149,3)=$G$10),DULIEU!$O149,"")</f>
        <v/>
      </c>
      <c r="G160" s="995" t="str">
        <f>IF(OR(LEFT(NKC!$I156,3)=$G$10,LEFT(NKC!$J156,3)=$G$10),NKC!$H156,"")</f>
        <v/>
      </c>
      <c r="H160" s="995" t="str">
        <f>IF(B160="","",IF(LEFT(DULIEU!$V149,3)=$G$10,DULIEU!$W149,IF(LEFT(DULIEU!$W149,3)=$G$10,DULIEU!$V149)))</f>
        <v/>
      </c>
      <c r="I160" s="997">
        <f>IF(F160="",0,IF(LEFT(DULIEU!$V149,3)=$G$10,DULIEU!$X149,0))</f>
        <v>0</v>
      </c>
      <c r="J160" s="997">
        <f>IF(F160="",0,IF(LEFT(DULIEU!$W149,3)=$G$10,DULIEU!$X149,0))</f>
        <v>0</v>
      </c>
      <c r="K160" s="990" t="str">
        <f t="shared" si="3"/>
        <v/>
      </c>
      <c r="L160" s="420"/>
      <c r="M160" s="420"/>
      <c r="N160" s="420"/>
      <c r="O160" s="420"/>
      <c r="P160" s="420"/>
      <c r="Q160" s="420"/>
      <c r="R160" s="420"/>
      <c r="S160" s="420"/>
      <c r="T160" s="420"/>
      <c r="U160" s="420"/>
      <c r="V160" s="420"/>
      <c r="W160" s="420"/>
      <c r="X160" s="420"/>
      <c r="Y160" s="420"/>
      <c r="Z160" s="420"/>
      <c r="AA160" s="420"/>
      <c r="AB160" s="420"/>
      <c r="AC160" s="420"/>
      <c r="AD160" s="420"/>
      <c r="AE160" s="420"/>
      <c r="AF160" s="420"/>
    </row>
    <row r="161" spans="1:32" ht="13.5" hidden="1" customHeight="1">
      <c r="A161" s="420"/>
      <c r="B161" s="995" t="str">
        <f>IF(OR(LEFT(DULIEU!$V150,3)=$G$10,LEFT(DULIEU!$W150,3)=$G$10),DULIEU!$D150,"")</f>
        <v/>
      </c>
      <c r="C161" s="995" t="str">
        <f>IF(OR(LEFT(DULIEU!$V150,3)=$G$10,LEFT(DULIEU!$W150,3)=$G$10),DULIEU!$H150,"")</f>
        <v/>
      </c>
      <c r="D161" s="853" t="str">
        <f>IF(OR(LEFT(DULIEU!$V150,3)=$G$10,LEFT(DULIEU!$W150,3)=$G$10),DULIEU!$J150,"")</f>
        <v/>
      </c>
      <c r="E161" s="995" t="str">
        <f>IF(OR(LEFT(DULIEU!$V150,3)=$G$10,LEFT(DULIEU!$W150,3)=$G$10),DULIEU!$E150,"")</f>
        <v/>
      </c>
      <c r="F161" s="996" t="str">
        <f>IF(OR(LEFT(DULIEU!$V150,3)=$G$10,LEFT(DULIEU!$W150,3)=$G$10),DULIEU!$O150,"")</f>
        <v/>
      </c>
      <c r="G161" s="995" t="str">
        <f>IF(OR(LEFT(NKC!$I157,3)=$G$10,LEFT(NKC!$J157,3)=$G$10),NKC!$H157,"")</f>
        <v/>
      </c>
      <c r="H161" s="995" t="str">
        <f>IF(B161="","",IF(LEFT(DULIEU!$V150,3)=$G$10,DULIEU!$W150,IF(LEFT(DULIEU!$W150,3)=$G$10,DULIEU!$V150)))</f>
        <v/>
      </c>
      <c r="I161" s="997">
        <f>IF(F161="",0,IF(LEFT(DULIEU!$V150,3)=$G$10,DULIEU!$X150,0))</f>
        <v>0</v>
      </c>
      <c r="J161" s="997">
        <f>IF(F161="",0,IF(LEFT(DULIEU!$W150,3)=$G$10,DULIEU!$X150,0))</f>
        <v>0</v>
      </c>
      <c r="K161" s="990" t="str">
        <f t="shared" si="3"/>
        <v/>
      </c>
      <c r="L161" s="420"/>
      <c r="M161" s="420"/>
      <c r="N161" s="420"/>
      <c r="O161" s="420"/>
      <c r="P161" s="420"/>
      <c r="Q161" s="420"/>
      <c r="R161" s="420"/>
      <c r="S161" s="420"/>
      <c r="T161" s="420"/>
      <c r="U161" s="420"/>
      <c r="V161" s="420"/>
      <c r="W161" s="420"/>
      <c r="X161" s="420"/>
      <c r="Y161" s="420"/>
      <c r="Z161" s="420"/>
      <c r="AA161" s="420"/>
      <c r="AB161" s="420"/>
      <c r="AC161" s="420"/>
      <c r="AD161" s="420"/>
      <c r="AE161" s="420"/>
      <c r="AF161" s="420"/>
    </row>
    <row r="162" spans="1:32" ht="13.5" hidden="1" customHeight="1">
      <c r="A162" s="420"/>
      <c r="B162" s="995" t="str">
        <f>IF(OR(LEFT(DULIEU!$V151,3)=$G$10,LEFT(DULIEU!$W151,3)=$G$10),DULIEU!$D151,"")</f>
        <v/>
      </c>
      <c r="C162" s="995" t="str">
        <f>IF(OR(LEFT(DULIEU!$V151,3)=$G$10,LEFT(DULIEU!$W151,3)=$G$10),DULIEU!$H151,"")</f>
        <v/>
      </c>
      <c r="D162" s="853" t="str">
        <f>IF(OR(LEFT(DULIEU!$V151,3)=$G$10,LEFT(DULIEU!$W151,3)=$G$10),DULIEU!$J151,"")</f>
        <v/>
      </c>
      <c r="E162" s="995" t="str">
        <f>IF(OR(LEFT(DULIEU!$V151,3)=$G$10,LEFT(DULIEU!$W151,3)=$G$10),DULIEU!$E151,"")</f>
        <v/>
      </c>
      <c r="F162" s="996" t="str">
        <f>IF(OR(LEFT(DULIEU!$V151,3)=$G$10,LEFT(DULIEU!$W151,3)=$G$10),DULIEU!$O151,"")</f>
        <v/>
      </c>
      <c r="G162" s="995" t="str">
        <f>IF(OR(LEFT(NKC!$I158,3)=$G$10,LEFT(NKC!$J158,3)=$G$10),NKC!$H158,"")</f>
        <v/>
      </c>
      <c r="H162" s="995" t="str">
        <f>IF(B162="","",IF(LEFT(DULIEU!$V151,3)=$G$10,DULIEU!$W151,IF(LEFT(DULIEU!$W151,3)=$G$10,DULIEU!$V151)))</f>
        <v/>
      </c>
      <c r="I162" s="997">
        <f>IF(F162="",0,IF(LEFT(DULIEU!$V151,3)=$G$10,DULIEU!$X151,0))</f>
        <v>0</v>
      </c>
      <c r="J162" s="997">
        <f>IF(F162="",0,IF(LEFT(DULIEU!$W151,3)=$G$10,DULIEU!$X151,0))</f>
        <v>0</v>
      </c>
      <c r="K162" s="990" t="str">
        <f t="shared" si="3"/>
        <v/>
      </c>
      <c r="L162" s="420"/>
      <c r="M162" s="420"/>
      <c r="N162" s="420"/>
      <c r="O162" s="420"/>
      <c r="P162" s="420"/>
      <c r="Q162" s="420"/>
      <c r="R162" s="420"/>
      <c r="S162" s="420"/>
      <c r="T162" s="420"/>
      <c r="U162" s="420"/>
      <c r="V162" s="420"/>
      <c r="W162" s="420"/>
      <c r="X162" s="420"/>
      <c r="Y162" s="420"/>
      <c r="Z162" s="420"/>
      <c r="AA162" s="420"/>
      <c r="AB162" s="420"/>
      <c r="AC162" s="420"/>
      <c r="AD162" s="420"/>
      <c r="AE162" s="420"/>
      <c r="AF162" s="420"/>
    </row>
    <row r="163" spans="1:32" ht="13.5" hidden="1" customHeight="1">
      <c r="A163" s="420"/>
      <c r="B163" s="995" t="str">
        <f>IF(OR(LEFT(DULIEU!$V152,3)=$G$10,LEFT(DULIEU!$W152,3)=$G$10),DULIEU!$D152,"")</f>
        <v/>
      </c>
      <c r="C163" s="995" t="str">
        <f>IF(OR(LEFT(DULIEU!$V152,3)=$G$10,LEFT(DULIEU!$W152,3)=$G$10),DULIEU!$H152,"")</f>
        <v/>
      </c>
      <c r="D163" s="853" t="str">
        <f>IF(OR(LEFT(DULIEU!$V152,3)=$G$10,LEFT(DULIEU!$W152,3)=$G$10),DULIEU!$J152,"")</f>
        <v/>
      </c>
      <c r="E163" s="995" t="str">
        <f>IF(OR(LEFT(DULIEU!$V152,3)=$G$10,LEFT(DULIEU!$W152,3)=$G$10),DULIEU!$E152,"")</f>
        <v/>
      </c>
      <c r="F163" s="996" t="str">
        <f>IF(OR(LEFT(DULIEU!$V152,3)=$G$10,LEFT(DULIEU!$W152,3)=$G$10),DULIEU!$O152,"")</f>
        <v/>
      </c>
      <c r="G163" s="995" t="str">
        <f>IF(OR(LEFT(NKC!$I159,3)=$G$10,LEFT(NKC!$J159,3)=$G$10),NKC!$H159,"")</f>
        <v/>
      </c>
      <c r="H163" s="995" t="str">
        <f>IF(B163="","",IF(LEFT(DULIEU!$V152,3)=$G$10,DULIEU!$W152,IF(LEFT(DULIEU!$W152,3)=$G$10,DULIEU!$V152)))</f>
        <v/>
      </c>
      <c r="I163" s="997">
        <f>IF(F163="",0,IF(LEFT(DULIEU!$V152,3)=$G$10,DULIEU!$X152,0))</f>
        <v>0</v>
      </c>
      <c r="J163" s="997">
        <f>IF(F163="",0,IF(LEFT(DULIEU!$W152,3)=$G$10,DULIEU!$X152,0))</f>
        <v>0</v>
      </c>
      <c r="K163" s="990" t="str">
        <f t="shared" si="3"/>
        <v/>
      </c>
      <c r="L163" s="420"/>
      <c r="M163" s="420"/>
      <c r="N163" s="420"/>
      <c r="O163" s="420"/>
      <c r="P163" s="420"/>
      <c r="Q163" s="420"/>
      <c r="R163" s="420"/>
      <c r="S163" s="420"/>
      <c r="T163" s="420"/>
      <c r="U163" s="420"/>
      <c r="V163" s="420"/>
      <c r="W163" s="420"/>
      <c r="X163" s="420"/>
      <c r="Y163" s="420"/>
      <c r="Z163" s="420"/>
      <c r="AA163" s="420"/>
      <c r="AB163" s="420"/>
      <c r="AC163" s="420"/>
      <c r="AD163" s="420"/>
      <c r="AE163" s="420"/>
      <c r="AF163" s="420"/>
    </row>
    <row r="164" spans="1:32" ht="13.5" hidden="1" customHeight="1">
      <c r="A164" s="420"/>
      <c r="B164" s="995" t="str">
        <f>IF(OR(LEFT(DULIEU!$V153,3)=$G$10,LEFT(DULIEU!$W153,3)=$G$10),DULIEU!$D153,"")</f>
        <v/>
      </c>
      <c r="C164" s="995" t="str">
        <f>IF(OR(LEFT(DULIEU!$V153,3)=$G$10,LEFT(DULIEU!$W153,3)=$G$10),DULIEU!$H153,"")</f>
        <v/>
      </c>
      <c r="D164" s="853" t="str">
        <f>IF(OR(LEFT(DULIEU!$V153,3)=$G$10,LEFT(DULIEU!$W153,3)=$G$10),DULIEU!$J153,"")</f>
        <v/>
      </c>
      <c r="E164" s="995" t="str">
        <f>IF(OR(LEFT(DULIEU!$V153,3)=$G$10,LEFT(DULIEU!$W153,3)=$G$10),DULIEU!$E153,"")</f>
        <v/>
      </c>
      <c r="F164" s="996" t="str">
        <f>IF(OR(LEFT(DULIEU!$V153,3)=$G$10,LEFT(DULIEU!$W153,3)=$G$10),DULIEU!$O153,"")</f>
        <v/>
      </c>
      <c r="G164" s="995" t="str">
        <f>IF(OR(LEFT(NKC!$I160,3)=$G$10,LEFT(NKC!$J160,3)=$G$10),NKC!$H160,"")</f>
        <v/>
      </c>
      <c r="H164" s="995" t="str">
        <f>IF(B164="","",IF(LEFT(DULIEU!$V153,3)=$G$10,DULIEU!$W153,IF(LEFT(DULIEU!$W153,3)=$G$10,DULIEU!$V153)))</f>
        <v/>
      </c>
      <c r="I164" s="997">
        <f>IF(F164="",0,IF(LEFT(DULIEU!$V153,3)=$G$10,DULIEU!$X153,0))</f>
        <v>0</v>
      </c>
      <c r="J164" s="997">
        <f>IF(F164="",0,IF(LEFT(DULIEU!$W153,3)=$G$10,DULIEU!$X153,0))</f>
        <v>0</v>
      </c>
      <c r="K164" s="990" t="str">
        <f t="shared" si="3"/>
        <v/>
      </c>
      <c r="L164" s="420"/>
      <c r="M164" s="420"/>
      <c r="N164" s="420"/>
      <c r="O164" s="420"/>
      <c r="P164" s="420"/>
      <c r="Q164" s="420"/>
      <c r="R164" s="420"/>
      <c r="S164" s="420"/>
      <c r="T164" s="420"/>
      <c r="U164" s="420"/>
      <c r="V164" s="420"/>
      <c r="W164" s="420"/>
      <c r="X164" s="420"/>
      <c r="Y164" s="420"/>
      <c r="Z164" s="420"/>
      <c r="AA164" s="420"/>
      <c r="AB164" s="420"/>
      <c r="AC164" s="420"/>
      <c r="AD164" s="420"/>
      <c r="AE164" s="420"/>
      <c r="AF164" s="420"/>
    </row>
    <row r="165" spans="1:32" ht="13.5" hidden="1" customHeight="1">
      <c r="A165" s="420"/>
      <c r="B165" s="995" t="str">
        <f>IF(OR(LEFT(DULIEU!$V154,3)=$G$10,LEFT(DULIEU!$W154,3)=$G$10),DULIEU!$D154,"")</f>
        <v/>
      </c>
      <c r="C165" s="995" t="str">
        <f>IF(OR(LEFT(DULIEU!$V154,3)=$G$10,LEFT(DULIEU!$W154,3)=$G$10),DULIEU!$H154,"")</f>
        <v/>
      </c>
      <c r="D165" s="853" t="str">
        <f>IF(OR(LEFT(DULIEU!$V154,3)=$G$10,LEFT(DULIEU!$W154,3)=$G$10),DULIEU!$J154,"")</f>
        <v/>
      </c>
      <c r="E165" s="995" t="str">
        <f>IF(OR(LEFT(DULIEU!$V154,3)=$G$10,LEFT(DULIEU!$W154,3)=$G$10),DULIEU!$E154,"")</f>
        <v/>
      </c>
      <c r="F165" s="996" t="str">
        <f>IF(OR(LEFT(DULIEU!$V154,3)=$G$10,LEFT(DULIEU!$W154,3)=$G$10),DULIEU!$O154,"")</f>
        <v/>
      </c>
      <c r="G165" s="995" t="str">
        <f>IF(OR(LEFT(NKC!$I161,3)=$G$10,LEFT(NKC!$J161,3)=$G$10),NKC!$H161,"")</f>
        <v/>
      </c>
      <c r="H165" s="995" t="str">
        <f>IF(B165="","",IF(LEFT(DULIEU!$V154,3)=$G$10,DULIEU!$W154,IF(LEFT(DULIEU!$W154,3)=$G$10,DULIEU!$V154)))</f>
        <v/>
      </c>
      <c r="I165" s="997">
        <f>IF(F165="",0,IF(LEFT(DULIEU!$V154,3)=$G$10,DULIEU!$X154,0))</f>
        <v>0</v>
      </c>
      <c r="J165" s="997">
        <f>IF(F165="",0,IF(LEFT(DULIEU!$W154,3)=$G$10,DULIEU!$X154,0))</f>
        <v>0</v>
      </c>
      <c r="K165" s="990" t="str">
        <f t="shared" si="3"/>
        <v/>
      </c>
      <c r="L165" s="420"/>
      <c r="M165" s="420"/>
      <c r="N165" s="420"/>
      <c r="O165" s="420"/>
      <c r="P165" s="420"/>
      <c r="Q165" s="420"/>
      <c r="R165" s="420"/>
      <c r="S165" s="420"/>
      <c r="T165" s="420"/>
      <c r="U165" s="420"/>
      <c r="V165" s="420"/>
      <c r="W165" s="420"/>
      <c r="X165" s="420"/>
      <c r="Y165" s="420"/>
      <c r="Z165" s="420"/>
      <c r="AA165" s="420"/>
      <c r="AB165" s="420"/>
      <c r="AC165" s="420"/>
      <c r="AD165" s="420"/>
      <c r="AE165" s="420"/>
      <c r="AF165" s="420"/>
    </row>
    <row r="166" spans="1:32" ht="13.5" hidden="1" customHeight="1">
      <c r="A166" s="420"/>
      <c r="B166" s="995" t="str">
        <f>IF(OR(LEFT(DULIEU!$V155,3)=$G$10,LEFT(DULIEU!$W155,3)=$G$10),DULIEU!$D155,"")</f>
        <v/>
      </c>
      <c r="C166" s="995" t="str">
        <f>IF(OR(LEFT(DULIEU!$V155,3)=$G$10,LEFT(DULIEU!$W155,3)=$G$10),DULIEU!$H155,"")</f>
        <v/>
      </c>
      <c r="D166" s="853" t="str">
        <f>IF(OR(LEFT(DULIEU!$V155,3)=$G$10,LEFT(DULIEU!$W155,3)=$G$10),DULIEU!$J155,"")</f>
        <v/>
      </c>
      <c r="E166" s="995" t="str">
        <f>IF(OR(LEFT(DULIEU!$V155,3)=$G$10,LEFT(DULIEU!$W155,3)=$G$10),DULIEU!$E155,"")</f>
        <v/>
      </c>
      <c r="F166" s="996" t="str">
        <f>IF(OR(LEFT(DULIEU!$V155,3)=$G$10,LEFT(DULIEU!$W155,3)=$G$10),DULIEU!$O155,"")</f>
        <v/>
      </c>
      <c r="G166" s="995" t="str">
        <f>IF(OR(LEFT(NKC!$I162,3)=$G$10,LEFT(NKC!$J162,3)=$G$10),NKC!$H162,"")</f>
        <v/>
      </c>
      <c r="H166" s="995" t="str">
        <f>IF(B166="","",IF(LEFT(DULIEU!$V155,3)=$G$10,DULIEU!$W155,IF(LEFT(DULIEU!$W155,3)=$G$10,DULIEU!$V155)))</f>
        <v/>
      </c>
      <c r="I166" s="997">
        <f>IF(F166="",0,IF(LEFT(DULIEU!$V155,3)=$G$10,DULIEU!$X155,0))</f>
        <v>0</v>
      </c>
      <c r="J166" s="997">
        <f>IF(F166="",0,IF(LEFT(DULIEU!$W155,3)=$G$10,DULIEU!$X155,0))</f>
        <v>0</v>
      </c>
      <c r="K166" s="990" t="str">
        <f t="shared" si="3"/>
        <v/>
      </c>
      <c r="L166" s="420"/>
      <c r="M166" s="420"/>
      <c r="N166" s="420"/>
      <c r="O166" s="420"/>
      <c r="P166" s="420"/>
      <c r="Q166" s="420"/>
      <c r="R166" s="420"/>
      <c r="S166" s="420"/>
      <c r="T166" s="420"/>
      <c r="U166" s="420"/>
      <c r="V166" s="420"/>
      <c r="W166" s="420"/>
      <c r="X166" s="420"/>
      <c r="Y166" s="420"/>
      <c r="Z166" s="420"/>
      <c r="AA166" s="420"/>
      <c r="AB166" s="420"/>
      <c r="AC166" s="420"/>
      <c r="AD166" s="420"/>
      <c r="AE166" s="420"/>
      <c r="AF166" s="420"/>
    </row>
    <row r="167" spans="1:32" ht="13.5" hidden="1" customHeight="1">
      <c r="A167" s="420"/>
      <c r="B167" s="995" t="str">
        <f>IF(OR(LEFT(DULIEU!$V156,3)=$G$10,LEFT(DULIEU!$W156,3)=$G$10),DULIEU!$D156,"")</f>
        <v/>
      </c>
      <c r="C167" s="995" t="str">
        <f>IF(OR(LEFT(DULIEU!$V156,3)=$G$10,LEFT(DULIEU!$W156,3)=$G$10),DULIEU!$H156,"")</f>
        <v/>
      </c>
      <c r="D167" s="853" t="str">
        <f>IF(OR(LEFT(DULIEU!$V156,3)=$G$10,LEFT(DULIEU!$W156,3)=$G$10),DULIEU!$J156,"")</f>
        <v/>
      </c>
      <c r="E167" s="995" t="str">
        <f>IF(OR(LEFT(DULIEU!$V156,3)=$G$10,LEFT(DULIEU!$W156,3)=$G$10),DULIEU!$E156,"")</f>
        <v/>
      </c>
      <c r="F167" s="996" t="str">
        <f>IF(OR(LEFT(DULIEU!$V156,3)=$G$10,LEFT(DULIEU!$W156,3)=$G$10),DULIEU!$O156,"")</f>
        <v/>
      </c>
      <c r="G167" s="995" t="str">
        <f>IF(OR(LEFT(NKC!$I163,3)=$G$10,LEFT(NKC!$J163,3)=$G$10),NKC!$H163,"")</f>
        <v/>
      </c>
      <c r="H167" s="995" t="str">
        <f>IF(B167="","",IF(LEFT(DULIEU!$V156,3)=$G$10,DULIEU!$W156,IF(LEFT(DULIEU!$W156,3)=$G$10,DULIEU!$V156)))</f>
        <v/>
      </c>
      <c r="I167" s="997">
        <f>IF(F167="",0,IF(LEFT(DULIEU!$V156,3)=$G$10,DULIEU!$X156,0))</f>
        <v>0</v>
      </c>
      <c r="J167" s="997">
        <f>IF(F167="",0,IF(LEFT(DULIEU!$W156,3)=$G$10,DULIEU!$X156,0))</f>
        <v>0</v>
      </c>
      <c r="K167" s="990" t="str">
        <f t="shared" si="3"/>
        <v/>
      </c>
      <c r="L167" s="420"/>
      <c r="M167" s="420"/>
      <c r="N167" s="420"/>
      <c r="O167" s="420"/>
      <c r="P167" s="420"/>
      <c r="Q167" s="420"/>
      <c r="R167" s="420"/>
      <c r="S167" s="420"/>
      <c r="T167" s="420"/>
      <c r="U167" s="420"/>
      <c r="V167" s="420"/>
      <c r="W167" s="420"/>
      <c r="X167" s="420"/>
      <c r="Y167" s="420"/>
      <c r="Z167" s="420"/>
      <c r="AA167" s="420"/>
      <c r="AB167" s="420"/>
      <c r="AC167" s="420"/>
      <c r="AD167" s="420"/>
      <c r="AE167" s="420"/>
      <c r="AF167" s="420"/>
    </row>
    <row r="168" spans="1:32" ht="13.5" hidden="1" customHeight="1">
      <c r="A168" s="420"/>
      <c r="B168" s="995" t="str">
        <f>IF(OR(LEFT(DULIEU!$V157,3)=$G$10,LEFT(DULIEU!$W157,3)=$G$10),DULIEU!$D157,"")</f>
        <v/>
      </c>
      <c r="C168" s="995" t="str">
        <f>IF(OR(LEFT(DULIEU!$V157,3)=$G$10,LEFT(DULIEU!$W157,3)=$G$10),DULIEU!$H157,"")</f>
        <v/>
      </c>
      <c r="D168" s="853" t="str">
        <f>IF(OR(LEFT(DULIEU!$V157,3)=$G$10,LEFT(DULIEU!$W157,3)=$G$10),DULIEU!$J157,"")</f>
        <v/>
      </c>
      <c r="E168" s="995" t="str">
        <f>IF(OR(LEFT(DULIEU!$V157,3)=$G$10,LEFT(DULIEU!$W157,3)=$G$10),DULIEU!$E157,"")</f>
        <v/>
      </c>
      <c r="F168" s="996" t="str">
        <f>IF(OR(LEFT(DULIEU!$V157,3)=$G$10,LEFT(DULIEU!$W157,3)=$G$10),DULIEU!$O157,"")</f>
        <v/>
      </c>
      <c r="G168" s="995" t="str">
        <f>IF(OR(LEFT(NKC!$I164,3)=$G$10,LEFT(NKC!$J164,3)=$G$10),NKC!$H164,"")</f>
        <v/>
      </c>
      <c r="H168" s="995" t="str">
        <f>IF(B168="","",IF(LEFT(DULIEU!$V157,3)=$G$10,DULIEU!$W157,IF(LEFT(DULIEU!$W157,3)=$G$10,DULIEU!$V157)))</f>
        <v/>
      </c>
      <c r="I168" s="997">
        <f>IF(F168="",0,IF(LEFT(DULIEU!$V157,3)=$G$10,DULIEU!$X157,0))</f>
        <v>0</v>
      </c>
      <c r="J168" s="997">
        <f>IF(F168="",0,IF(LEFT(DULIEU!$W157,3)=$G$10,DULIEU!$X157,0))</f>
        <v>0</v>
      </c>
      <c r="K168" s="990" t="str">
        <f t="shared" si="3"/>
        <v/>
      </c>
      <c r="L168" s="420"/>
      <c r="M168" s="420"/>
      <c r="N168" s="420"/>
      <c r="O168" s="420"/>
      <c r="P168" s="420"/>
      <c r="Q168" s="420"/>
      <c r="R168" s="420"/>
      <c r="S168" s="420"/>
      <c r="T168" s="420"/>
      <c r="U168" s="420"/>
      <c r="V168" s="420"/>
      <c r="W168" s="420"/>
      <c r="X168" s="420"/>
      <c r="Y168" s="420"/>
      <c r="Z168" s="420"/>
      <c r="AA168" s="420"/>
      <c r="AB168" s="420"/>
      <c r="AC168" s="420"/>
      <c r="AD168" s="420"/>
      <c r="AE168" s="420"/>
      <c r="AF168" s="420"/>
    </row>
    <row r="169" spans="1:32" ht="13.5" hidden="1" customHeight="1">
      <c r="A169" s="420"/>
      <c r="B169" s="995" t="str">
        <f>IF(OR(LEFT(DULIEU!$V158,3)=$G$10,LEFT(DULIEU!$W158,3)=$G$10),DULIEU!$D158,"")</f>
        <v/>
      </c>
      <c r="C169" s="995" t="str">
        <f>IF(OR(LEFT(DULIEU!$V158,3)=$G$10,LEFT(DULIEU!$W158,3)=$G$10),DULIEU!$H158,"")</f>
        <v/>
      </c>
      <c r="D169" s="853" t="str">
        <f>IF(OR(LEFT(DULIEU!$V158,3)=$G$10,LEFT(DULIEU!$W158,3)=$G$10),DULIEU!$J158,"")</f>
        <v/>
      </c>
      <c r="E169" s="995" t="str">
        <f>IF(OR(LEFT(DULIEU!$V158,3)=$G$10,LEFT(DULIEU!$W158,3)=$G$10),DULIEU!$E158,"")</f>
        <v/>
      </c>
      <c r="F169" s="996" t="str">
        <f>IF(OR(LEFT(DULIEU!$V158,3)=$G$10,LEFT(DULIEU!$W158,3)=$G$10),DULIEU!$O158,"")</f>
        <v/>
      </c>
      <c r="G169" s="995" t="str">
        <f>IF(OR(LEFT(NKC!$I165,3)=$G$10,LEFT(NKC!$J165,3)=$G$10),NKC!$H165,"")</f>
        <v/>
      </c>
      <c r="H169" s="995" t="str">
        <f>IF(B169="","",IF(LEFT(DULIEU!$V158,3)=$G$10,DULIEU!$W158,IF(LEFT(DULIEU!$W158,3)=$G$10,DULIEU!$V158)))</f>
        <v/>
      </c>
      <c r="I169" s="997">
        <f>IF(F169="",0,IF(LEFT(DULIEU!$V158,3)=$G$10,DULIEU!$X158,0))</f>
        <v>0</v>
      </c>
      <c r="J169" s="997">
        <f>IF(F169="",0,IF(LEFT(DULIEU!$W158,3)=$G$10,DULIEU!$X158,0))</f>
        <v>0</v>
      </c>
      <c r="K169" s="990" t="str">
        <f t="shared" si="3"/>
        <v/>
      </c>
      <c r="L169" s="420"/>
      <c r="M169" s="420"/>
      <c r="N169" s="420"/>
      <c r="O169" s="420"/>
      <c r="P169" s="420"/>
      <c r="Q169" s="420"/>
      <c r="R169" s="420"/>
      <c r="S169" s="420"/>
      <c r="T169" s="420"/>
      <c r="U169" s="420"/>
      <c r="V169" s="420"/>
      <c r="W169" s="420"/>
      <c r="X169" s="420"/>
      <c r="Y169" s="420"/>
      <c r="Z169" s="420"/>
      <c r="AA169" s="420"/>
      <c r="AB169" s="420"/>
      <c r="AC169" s="420"/>
      <c r="AD169" s="420"/>
      <c r="AE169" s="420"/>
      <c r="AF169" s="420"/>
    </row>
    <row r="170" spans="1:32" ht="13.5" hidden="1" customHeight="1">
      <c r="A170" s="420"/>
      <c r="B170" s="995" t="str">
        <f>IF(OR(LEFT(DULIEU!$V159,3)=$G$10,LEFT(DULIEU!$W159,3)=$G$10),DULIEU!$D159,"")</f>
        <v/>
      </c>
      <c r="C170" s="995" t="str">
        <f>IF(OR(LEFT(DULIEU!$V159,3)=$G$10,LEFT(DULIEU!$W159,3)=$G$10),DULIEU!$H159,"")</f>
        <v/>
      </c>
      <c r="D170" s="853" t="str">
        <f>IF(OR(LEFT(DULIEU!$V159,3)=$G$10,LEFT(DULIEU!$W159,3)=$G$10),DULIEU!$J159,"")</f>
        <v/>
      </c>
      <c r="E170" s="995" t="str">
        <f>IF(OR(LEFT(DULIEU!$V159,3)=$G$10,LEFT(DULIEU!$W159,3)=$G$10),DULIEU!$E159,"")</f>
        <v/>
      </c>
      <c r="F170" s="996" t="str">
        <f>IF(OR(LEFT(DULIEU!$V159,3)=$G$10,LEFT(DULIEU!$W159,3)=$G$10),DULIEU!$O159,"")</f>
        <v/>
      </c>
      <c r="G170" s="995" t="str">
        <f>IF(OR(LEFT(NKC!$I166,3)=$G$10,LEFT(NKC!$J166,3)=$G$10),NKC!$H166,"")</f>
        <v/>
      </c>
      <c r="H170" s="995" t="str">
        <f>IF(B170="","",IF(LEFT(DULIEU!$V159,3)=$G$10,DULIEU!$W159,IF(LEFT(DULIEU!$W159,3)=$G$10,DULIEU!$V159)))</f>
        <v/>
      </c>
      <c r="I170" s="997">
        <f>IF(F170="",0,IF(LEFT(DULIEU!$V159,3)=$G$10,DULIEU!$X159,0))</f>
        <v>0</v>
      </c>
      <c r="J170" s="997">
        <f>IF(F170="",0,IF(LEFT(DULIEU!$W159,3)=$G$10,DULIEU!$X159,0))</f>
        <v>0</v>
      </c>
      <c r="K170" s="990" t="str">
        <f t="shared" si="3"/>
        <v/>
      </c>
      <c r="L170" s="420"/>
      <c r="M170" s="420"/>
      <c r="N170" s="420"/>
      <c r="O170" s="420"/>
      <c r="P170" s="420"/>
      <c r="Q170" s="420"/>
      <c r="R170" s="420"/>
      <c r="S170" s="420"/>
      <c r="T170" s="420"/>
      <c r="U170" s="420"/>
      <c r="V170" s="420"/>
      <c r="W170" s="420"/>
      <c r="X170" s="420"/>
      <c r="Y170" s="420"/>
      <c r="Z170" s="420"/>
      <c r="AA170" s="420"/>
      <c r="AB170" s="420"/>
      <c r="AC170" s="420"/>
      <c r="AD170" s="420"/>
      <c r="AE170" s="420"/>
      <c r="AF170" s="420"/>
    </row>
    <row r="171" spans="1:32" ht="13.5" hidden="1" customHeight="1">
      <c r="A171" s="420"/>
      <c r="B171" s="995" t="str">
        <f>IF(OR(LEFT(DULIEU!$V160,3)=$G$10,LEFT(DULIEU!$W160,3)=$G$10),DULIEU!$D160,"")</f>
        <v/>
      </c>
      <c r="C171" s="995" t="str">
        <f>IF(OR(LEFT(DULIEU!$V160,3)=$G$10,LEFT(DULIEU!$W160,3)=$G$10),DULIEU!$H160,"")</f>
        <v/>
      </c>
      <c r="D171" s="853" t="str">
        <f>IF(OR(LEFT(DULIEU!$V160,3)=$G$10,LEFT(DULIEU!$W160,3)=$G$10),DULIEU!$J160,"")</f>
        <v/>
      </c>
      <c r="E171" s="995" t="str">
        <f>IF(OR(LEFT(DULIEU!$V160,3)=$G$10,LEFT(DULIEU!$W160,3)=$G$10),DULIEU!$E160,"")</f>
        <v/>
      </c>
      <c r="F171" s="996" t="str">
        <f>IF(OR(LEFT(DULIEU!$V160,3)=$G$10,LEFT(DULIEU!$W160,3)=$G$10),DULIEU!$O160,"")</f>
        <v/>
      </c>
      <c r="G171" s="995" t="str">
        <f>IF(OR(LEFT(NKC!$I167,3)=$G$10,LEFT(NKC!$J167,3)=$G$10),NKC!$H167,"")</f>
        <v/>
      </c>
      <c r="H171" s="995" t="str">
        <f>IF(B171="","",IF(LEFT(DULIEU!$V160,3)=$G$10,DULIEU!$W160,IF(LEFT(DULIEU!$W160,3)=$G$10,DULIEU!$V160)))</f>
        <v/>
      </c>
      <c r="I171" s="997">
        <f>IF(F171="",0,IF(LEFT(DULIEU!$V160,3)=$G$10,DULIEU!$X160,0))</f>
        <v>0</v>
      </c>
      <c r="J171" s="997">
        <f>IF(F171="",0,IF(LEFT(DULIEU!$W160,3)=$G$10,DULIEU!$X160,0))</f>
        <v>0</v>
      </c>
      <c r="K171" s="990" t="str">
        <f t="shared" si="3"/>
        <v/>
      </c>
      <c r="L171" s="420"/>
      <c r="M171" s="420"/>
      <c r="N171" s="420"/>
      <c r="O171" s="420"/>
      <c r="P171" s="420"/>
      <c r="Q171" s="420"/>
      <c r="R171" s="420"/>
      <c r="S171" s="420"/>
      <c r="T171" s="420"/>
      <c r="U171" s="420"/>
      <c r="V171" s="420"/>
      <c r="W171" s="420"/>
      <c r="X171" s="420"/>
      <c r="Y171" s="420"/>
      <c r="Z171" s="420"/>
      <c r="AA171" s="420"/>
      <c r="AB171" s="420"/>
      <c r="AC171" s="420"/>
      <c r="AD171" s="420"/>
      <c r="AE171" s="420"/>
      <c r="AF171" s="420"/>
    </row>
    <row r="172" spans="1:32" ht="13.5" hidden="1" customHeight="1">
      <c r="A172" s="420"/>
      <c r="B172" s="995" t="str">
        <f>IF(OR(LEFT(DULIEU!$V161,3)=$G$10,LEFT(DULIEU!$W161,3)=$G$10),DULIEU!$D161,"")</f>
        <v/>
      </c>
      <c r="C172" s="995" t="str">
        <f>IF(OR(LEFT(DULIEU!$V161,3)=$G$10,LEFT(DULIEU!$W161,3)=$G$10),DULIEU!$H161,"")</f>
        <v/>
      </c>
      <c r="D172" s="853" t="str">
        <f>IF(OR(LEFT(DULIEU!$V161,3)=$G$10,LEFT(DULIEU!$W161,3)=$G$10),DULIEU!$J161,"")</f>
        <v/>
      </c>
      <c r="E172" s="995" t="str">
        <f>IF(OR(LEFT(DULIEU!$V161,3)=$G$10,LEFT(DULIEU!$W161,3)=$G$10),DULIEU!$E161,"")</f>
        <v/>
      </c>
      <c r="F172" s="996" t="str">
        <f>IF(OR(LEFT(DULIEU!$V161,3)=$G$10,LEFT(DULIEU!$W161,3)=$G$10),DULIEU!$O161,"")</f>
        <v/>
      </c>
      <c r="G172" s="995" t="str">
        <f>IF(OR(LEFT(NKC!$I168,3)=$G$10,LEFT(NKC!$J168,3)=$G$10),NKC!$H168,"")</f>
        <v/>
      </c>
      <c r="H172" s="995" t="str">
        <f>IF(B172="","",IF(LEFT(DULIEU!$V161,3)=$G$10,DULIEU!$W161,IF(LEFT(DULIEU!$W161,3)=$G$10,DULIEU!$V161)))</f>
        <v/>
      </c>
      <c r="I172" s="997">
        <f>IF(F172="",0,IF(LEFT(DULIEU!$V161,3)=$G$10,DULIEU!$X161,0))</f>
        <v>0</v>
      </c>
      <c r="J172" s="997">
        <f>IF(F172="",0,IF(LEFT(DULIEU!$W161,3)=$G$10,DULIEU!$X161,0))</f>
        <v>0</v>
      </c>
      <c r="K172" s="990" t="str">
        <f t="shared" si="3"/>
        <v/>
      </c>
      <c r="L172" s="420"/>
      <c r="M172" s="420"/>
      <c r="N172" s="420"/>
      <c r="O172" s="420"/>
      <c r="P172" s="420"/>
      <c r="Q172" s="420"/>
      <c r="R172" s="420"/>
      <c r="S172" s="420"/>
      <c r="T172" s="420"/>
      <c r="U172" s="420"/>
      <c r="V172" s="420"/>
      <c r="W172" s="420"/>
      <c r="X172" s="420"/>
      <c r="Y172" s="420"/>
      <c r="Z172" s="420"/>
      <c r="AA172" s="420"/>
      <c r="AB172" s="420"/>
      <c r="AC172" s="420"/>
      <c r="AD172" s="420"/>
      <c r="AE172" s="420"/>
      <c r="AF172" s="420"/>
    </row>
    <row r="173" spans="1:32" ht="13.5" hidden="1" customHeight="1">
      <c r="A173" s="420"/>
      <c r="B173" s="995" t="str">
        <f>IF(OR(LEFT(DULIEU!$V162,3)=$G$10,LEFT(DULIEU!$W162,3)=$G$10),DULIEU!$D162,"")</f>
        <v/>
      </c>
      <c r="C173" s="995" t="str">
        <f>IF(OR(LEFT(DULIEU!$V162,3)=$G$10,LEFT(DULIEU!$W162,3)=$G$10),DULIEU!$H162,"")</f>
        <v/>
      </c>
      <c r="D173" s="853" t="str">
        <f>IF(OR(LEFT(DULIEU!$V162,3)=$G$10,LEFT(DULIEU!$W162,3)=$G$10),DULIEU!$J162,"")</f>
        <v/>
      </c>
      <c r="E173" s="995" t="str">
        <f>IF(OR(LEFT(DULIEU!$V162,3)=$G$10,LEFT(DULIEU!$W162,3)=$G$10),DULIEU!$E162,"")</f>
        <v/>
      </c>
      <c r="F173" s="996" t="str">
        <f>IF(OR(LEFT(DULIEU!$V162,3)=$G$10,LEFT(DULIEU!$W162,3)=$G$10),DULIEU!$O162,"")</f>
        <v/>
      </c>
      <c r="G173" s="995" t="str">
        <f>IF(OR(LEFT(NKC!$I169,3)=$G$10,LEFT(NKC!$J169,3)=$G$10),NKC!$H169,"")</f>
        <v/>
      </c>
      <c r="H173" s="995" t="str">
        <f>IF(B173="","",IF(LEFT(DULIEU!$V162,3)=$G$10,DULIEU!$W162,IF(LEFT(DULIEU!$W162,3)=$G$10,DULIEU!$V162)))</f>
        <v/>
      </c>
      <c r="I173" s="997">
        <f>IF(F173="",0,IF(LEFT(DULIEU!$V162,3)=$G$10,DULIEU!$X162,0))</f>
        <v>0</v>
      </c>
      <c r="J173" s="997">
        <f>IF(F173="",0,IF(LEFT(DULIEU!$W162,3)=$G$10,DULIEU!$X162,0))</f>
        <v>0</v>
      </c>
      <c r="K173" s="990" t="str">
        <f t="shared" si="3"/>
        <v/>
      </c>
      <c r="L173" s="420"/>
      <c r="M173" s="420"/>
      <c r="N173" s="420"/>
      <c r="O173" s="420"/>
      <c r="P173" s="420"/>
      <c r="Q173" s="420"/>
      <c r="R173" s="420"/>
      <c r="S173" s="420"/>
      <c r="T173" s="420"/>
      <c r="U173" s="420"/>
      <c r="V173" s="420"/>
      <c r="W173" s="420"/>
      <c r="X173" s="420"/>
      <c r="Y173" s="420"/>
      <c r="Z173" s="420"/>
      <c r="AA173" s="420"/>
      <c r="AB173" s="420"/>
      <c r="AC173" s="420"/>
      <c r="AD173" s="420"/>
      <c r="AE173" s="420"/>
      <c r="AF173" s="420"/>
    </row>
    <row r="174" spans="1:32" ht="13.5" hidden="1" customHeight="1">
      <c r="A174" s="420"/>
      <c r="B174" s="995" t="str">
        <f>IF(OR(LEFT(DULIEU!$V163,3)=$G$10,LEFT(DULIEU!$W163,3)=$G$10),DULIEU!$D163,"")</f>
        <v/>
      </c>
      <c r="C174" s="995" t="str">
        <f>IF(OR(LEFT(DULIEU!$V163,3)=$G$10,LEFT(DULIEU!$W163,3)=$G$10),DULIEU!$H163,"")</f>
        <v/>
      </c>
      <c r="D174" s="853" t="str">
        <f>IF(OR(LEFT(DULIEU!$V163,3)=$G$10,LEFT(DULIEU!$W163,3)=$G$10),DULIEU!$J163,"")</f>
        <v/>
      </c>
      <c r="E174" s="995" t="str">
        <f>IF(OR(LEFT(DULIEU!$V163,3)=$G$10,LEFT(DULIEU!$W163,3)=$G$10),DULIEU!$E163,"")</f>
        <v/>
      </c>
      <c r="F174" s="996" t="str">
        <f>IF(OR(LEFT(DULIEU!$V163,3)=$G$10,LEFT(DULIEU!$W163,3)=$G$10),DULIEU!$O163,"")</f>
        <v/>
      </c>
      <c r="G174" s="995" t="str">
        <f>IF(OR(LEFT(NKC!$I170,3)=$G$10,LEFT(NKC!$J170,3)=$G$10),NKC!$H170,"")</f>
        <v/>
      </c>
      <c r="H174" s="995" t="str">
        <f>IF(B174="","",IF(LEFT(DULIEU!$V163,3)=$G$10,DULIEU!$W163,IF(LEFT(DULIEU!$W163,3)=$G$10,DULIEU!$V163)))</f>
        <v/>
      </c>
      <c r="I174" s="997">
        <f>IF(F174="",0,IF(LEFT(DULIEU!$V163,3)=$G$10,DULIEU!$X163,0))</f>
        <v>0</v>
      </c>
      <c r="J174" s="997">
        <f>IF(F174="",0,IF(LEFT(DULIEU!$W163,3)=$G$10,DULIEU!$X163,0))</f>
        <v>0</v>
      </c>
      <c r="K174" s="990" t="str">
        <f t="shared" si="3"/>
        <v/>
      </c>
      <c r="L174" s="420"/>
      <c r="M174" s="420"/>
      <c r="N174" s="420"/>
      <c r="O174" s="420"/>
      <c r="P174" s="420"/>
      <c r="Q174" s="420"/>
      <c r="R174" s="420"/>
      <c r="S174" s="420"/>
      <c r="T174" s="420"/>
      <c r="U174" s="420"/>
      <c r="V174" s="420"/>
      <c r="W174" s="420"/>
      <c r="X174" s="420"/>
      <c r="Y174" s="420"/>
      <c r="Z174" s="420"/>
      <c r="AA174" s="420"/>
      <c r="AB174" s="420"/>
      <c r="AC174" s="420"/>
      <c r="AD174" s="420"/>
      <c r="AE174" s="420"/>
      <c r="AF174" s="420"/>
    </row>
    <row r="175" spans="1:32" ht="13.5" hidden="1" customHeight="1">
      <c r="A175" s="420"/>
      <c r="B175" s="995" t="str">
        <f>IF(OR(LEFT(DULIEU!$V164,3)=$G$10,LEFT(DULIEU!$W164,3)=$G$10),DULIEU!$D164,"")</f>
        <v/>
      </c>
      <c r="C175" s="995" t="str">
        <f>IF(OR(LEFT(DULIEU!$V164,3)=$G$10,LEFT(DULIEU!$W164,3)=$G$10),DULIEU!$H164,"")</f>
        <v/>
      </c>
      <c r="D175" s="853" t="str">
        <f>IF(OR(LEFT(DULIEU!$V164,3)=$G$10,LEFT(DULIEU!$W164,3)=$G$10),DULIEU!$J164,"")</f>
        <v/>
      </c>
      <c r="E175" s="995" t="str">
        <f>IF(OR(LEFT(DULIEU!$V164,3)=$G$10,LEFT(DULIEU!$W164,3)=$G$10),DULIEU!$E164,"")</f>
        <v/>
      </c>
      <c r="F175" s="996" t="str">
        <f>IF(OR(LEFT(DULIEU!$V164,3)=$G$10,LEFT(DULIEU!$W164,3)=$G$10),DULIEU!$O164,"")</f>
        <v/>
      </c>
      <c r="G175" s="995" t="str">
        <f>IF(OR(LEFT(NKC!$I171,3)=$G$10,LEFT(NKC!$J171,3)=$G$10),NKC!$H171,"")</f>
        <v/>
      </c>
      <c r="H175" s="995" t="str">
        <f>IF(B175="","",IF(LEFT(DULIEU!$V164,3)=$G$10,DULIEU!$W164,IF(LEFT(DULIEU!$W164,3)=$G$10,DULIEU!$V164)))</f>
        <v/>
      </c>
      <c r="I175" s="997">
        <f>IF(F175="",0,IF(LEFT(DULIEU!$V164,3)=$G$10,DULIEU!$X164,0))</f>
        <v>0</v>
      </c>
      <c r="J175" s="997">
        <f>IF(F175="",0,IF(LEFT(DULIEU!$W164,3)=$G$10,DULIEU!$X164,0))</f>
        <v>0</v>
      </c>
      <c r="K175" s="990" t="str">
        <f t="shared" si="3"/>
        <v/>
      </c>
      <c r="L175" s="420"/>
      <c r="M175" s="420"/>
      <c r="N175" s="420"/>
      <c r="O175" s="420"/>
      <c r="P175" s="420"/>
      <c r="Q175" s="420"/>
      <c r="R175" s="420"/>
      <c r="S175" s="420"/>
      <c r="T175" s="420"/>
      <c r="U175" s="420"/>
      <c r="V175" s="420"/>
      <c r="W175" s="420"/>
      <c r="X175" s="420"/>
      <c r="Y175" s="420"/>
      <c r="Z175" s="420"/>
      <c r="AA175" s="420"/>
      <c r="AB175" s="420"/>
      <c r="AC175" s="420"/>
      <c r="AD175" s="420"/>
      <c r="AE175" s="420"/>
      <c r="AF175" s="420"/>
    </row>
    <row r="176" spans="1:32" ht="13.5" hidden="1" customHeight="1">
      <c r="A176" s="420"/>
      <c r="B176" s="995" t="str">
        <f>IF(OR(LEFT(DULIEU!$V165,3)=$G$10,LEFT(DULIEU!$W165,3)=$G$10),DULIEU!$D165,"")</f>
        <v/>
      </c>
      <c r="C176" s="995" t="str">
        <f>IF(OR(LEFT(DULIEU!$V165,3)=$G$10,LEFT(DULIEU!$W165,3)=$G$10),DULIEU!$H165,"")</f>
        <v/>
      </c>
      <c r="D176" s="853" t="str">
        <f>IF(OR(LEFT(DULIEU!$V165,3)=$G$10,LEFT(DULIEU!$W165,3)=$G$10),DULIEU!$J165,"")</f>
        <v/>
      </c>
      <c r="E176" s="995" t="str">
        <f>IF(OR(LEFT(DULIEU!$V165,3)=$G$10,LEFT(DULIEU!$W165,3)=$G$10),DULIEU!$E165,"")</f>
        <v/>
      </c>
      <c r="F176" s="996" t="str">
        <f>IF(OR(LEFT(DULIEU!$V165,3)=$G$10,LEFT(DULIEU!$W165,3)=$G$10),DULIEU!$O165,"")</f>
        <v/>
      </c>
      <c r="G176" s="995" t="str">
        <f>IF(OR(LEFT(NKC!$I172,3)=$G$10,LEFT(NKC!$J172,3)=$G$10),NKC!$H172,"")</f>
        <v/>
      </c>
      <c r="H176" s="995" t="str">
        <f>IF(B176="","",IF(LEFT(DULIEU!$V165,3)=$G$10,DULIEU!$W165,IF(LEFT(DULIEU!$W165,3)=$G$10,DULIEU!$V165)))</f>
        <v/>
      </c>
      <c r="I176" s="997">
        <f>IF(F176="",0,IF(LEFT(DULIEU!$V165,3)=$G$10,DULIEU!$X165,0))</f>
        <v>0</v>
      </c>
      <c r="J176" s="997">
        <f>IF(F176="",0,IF(LEFT(DULIEU!$W165,3)=$G$10,DULIEU!$X165,0))</f>
        <v>0</v>
      </c>
      <c r="K176" s="990" t="str">
        <f t="shared" si="3"/>
        <v/>
      </c>
      <c r="L176" s="420"/>
      <c r="M176" s="420"/>
      <c r="N176" s="420"/>
      <c r="O176" s="420"/>
      <c r="P176" s="420"/>
      <c r="Q176" s="420"/>
      <c r="R176" s="420"/>
      <c r="S176" s="420"/>
      <c r="T176" s="420"/>
      <c r="U176" s="420"/>
      <c r="V176" s="420"/>
      <c r="W176" s="420"/>
      <c r="X176" s="420"/>
      <c r="Y176" s="420"/>
      <c r="Z176" s="420"/>
      <c r="AA176" s="420"/>
      <c r="AB176" s="420"/>
      <c r="AC176" s="420"/>
      <c r="AD176" s="420"/>
      <c r="AE176" s="420"/>
      <c r="AF176" s="420"/>
    </row>
    <row r="177" spans="1:32" ht="13.5" hidden="1" customHeight="1">
      <c r="A177" s="420"/>
      <c r="B177" s="995" t="str">
        <f>IF(OR(LEFT(DULIEU!$V166,3)=$G$10,LEFT(DULIEU!$W166,3)=$G$10),DULIEU!$D166,"")</f>
        <v/>
      </c>
      <c r="C177" s="995" t="str">
        <f>IF(OR(LEFT(DULIEU!$V166,3)=$G$10,LEFT(DULIEU!$W166,3)=$G$10),DULIEU!$H166,"")</f>
        <v/>
      </c>
      <c r="D177" s="853" t="str">
        <f>IF(OR(LEFT(DULIEU!$V166,3)=$G$10,LEFT(DULIEU!$W166,3)=$G$10),DULIEU!$J166,"")</f>
        <v/>
      </c>
      <c r="E177" s="995" t="str">
        <f>IF(OR(LEFT(DULIEU!$V166,3)=$G$10,LEFT(DULIEU!$W166,3)=$G$10),DULIEU!$E166,"")</f>
        <v/>
      </c>
      <c r="F177" s="996" t="str">
        <f>IF(OR(LEFT(DULIEU!$V166,3)=$G$10,LEFT(DULIEU!$W166,3)=$G$10),DULIEU!$O166,"")</f>
        <v/>
      </c>
      <c r="G177" s="995" t="str">
        <f>IF(OR(LEFT(NKC!$I173,3)=$G$10,LEFT(NKC!$J173,3)=$G$10),NKC!$H173,"")</f>
        <v/>
      </c>
      <c r="H177" s="995" t="str">
        <f>IF(B177="","",IF(LEFT(DULIEU!$V166,3)=$G$10,DULIEU!$W166,IF(LEFT(DULIEU!$W166,3)=$G$10,DULIEU!$V166)))</f>
        <v/>
      </c>
      <c r="I177" s="997">
        <f>IF(F177="",0,IF(LEFT(DULIEU!$V166,3)=$G$10,DULIEU!$X166,0))</f>
        <v>0</v>
      </c>
      <c r="J177" s="997">
        <f>IF(F177="",0,IF(LEFT(DULIEU!$W166,3)=$G$10,DULIEU!$X166,0))</f>
        <v>0</v>
      </c>
      <c r="K177" s="990" t="str">
        <f t="shared" si="3"/>
        <v/>
      </c>
      <c r="L177" s="420"/>
      <c r="M177" s="420"/>
      <c r="N177" s="420"/>
      <c r="O177" s="420"/>
      <c r="P177" s="420"/>
      <c r="Q177" s="420"/>
      <c r="R177" s="420"/>
      <c r="S177" s="420"/>
      <c r="T177" s="420"/>
      <c r="U177" s="420"/>
      <c r="V177" s="420"/>
      <c r="W177" s="420"/>
      <c r="X177" s="420"/>
      <c r="Y177" s="420"/>
      <c r="Z177" s="420"/>
      <c r="AA177" s="420"/>
      <c r="AB177" s="420"/>
      <c r="AC177" s="420"/>
      <c r="AD177" s="420"/>
      <c r="AE177" s="420"/>
      <c r="AF177" s="420"/>
    </row>
    <row r="178" spans="1:32" ht="13.5" hidden="1" customHeight="1">
      <c r="A178" s="420"/>
      <c r="B178" s="995" t="str">
        <f>IF(OR(LEFT(DULIEU!$V167,3)=$G$10,LEFT(DULIEU!$W167,3)=$G$10),DULIEU!$D167,"")</f>
        <v/>
      </c>
      <c r="C178" s="995" t="str">
        <f>IF(OR(LEFT(DULIEU!$V167,3)=$G$10,LEFT(DULIEU!$W167,3)=$G$10),DULIEU!$H167,"")</f>
        <v/>
      </c>
      <c r="D178" s="853" t="str">
        <f>IF(OR(LEFT(DULIEU!$V167,3)=$G$10,LEFT(DULIEU!$W167,3)=$G$10),DULIEU!$J167,"")</f>
        <v/>
      </c>
      <c r="E178" s="995" t="str">
        <f>IF(OR(LEFT(DULIEU!$V167,3)=$G$10,LEFT(DULIEU!$W167,3)=$G$10),DULIEU!$E167,"")</f>
        <v/>
      </c>
      <c r="F178" s="996" t="str">
        <f>IF(OR(LEFT(DULIEU!$V167,3)=$G$10,LEFT(DULIEU!$W167,3)=$G$10),DULIEU!$O167,"")</f>
        <v/>
      </c>
      <c r="G178" s="995" t="str">
        <f>IF(OR(LEFT(NKC!$I174,3)=$G$10,LEFT(NKC!$J174,3)=$G$10),NKC!$H174,"")</f>
        <v/>
      </c>
      <c r="H178" s="995" t="str">
        <f>IF(B178="","",IF(LEFT(DULIEU!$V167,3)=$G$10,DULIEU!$W167,IF(LEFT(DULIEU!$W167,3)=$G$10,DULIEU!$V167)))</f>
        <v/>
      </c>
      <c r="I178" s="997">
        <f>IF(F178="",0,IF(LEFT(DULIEU!$V167,3)=$G$10,DULIEU!$X167,0))</f>
        <v>0</v>
      </c>
      <c r="J178" s="997">
        <f>IF(F178="",0,IF(LEFT(DULIEU!$W167,3)=$G$10,DULIEU!$X167,0))</f>
        <v>0</v>
      </c>
      <c r="K178" s="990" t="str">
        <f t="shared" si="3"/>
        <v/>
      </c>
      <c r="L178" s="420"/>
      <c r="M178" s="420"/>
      <c r="N178" s="420"/>
      <c r="O178" s="420"/>
      <c r="P178" s="420"/>
      <c r="Q178" s="420"/>
      <c r="R178" s="420"/>
      <c r="S178" s="420"/>
      <c r="T178" s="420"/>
      <c r="U178" s="420"/>
      <c r="V178" s="420"/>
      <c r="W178" s="420"/>
      <c r="X178" s="420"/>
      <c r="Y178" s="420"/>
      <c r="Z178" s="420"/>
      <c r="AA178" s="420"/>
      <c r="AB178" s="420"/>
      <c r="AC178" s="420"/>
      <c r="AD178" s="420"/>
      <c r="AE178" s="420"/>
      <c r="AF178" s="420"/>
    </row>
    <row r="179" spans="1:32" ht="13.5" hidden="1" customHeight="1">
      <c r="A179" s="420"/>
      <c r="B179" s="995" t="str">
        <f>IF(OR(LEFT(DULIEU!$V168,3)=$G$10,LEFT(DULIEU!$W168,3)=$G$10),DULIEU!$D168,"")</f>
        <v/>
      </c>
      <c r="C179" s="995" t="str">
        <f>IF(OR(LEFT(DULIEU!$V168,3)=$G$10,LEFT(DULIEU!$W168,3)=$G$10),DULIEU!$H168,"")</f>
        <v/>
      </c>
      <c r="D179" s="853" t="str">
        <f>IF(OR(LEFT(DULIEU!$V168,3)=$G$10,LEFT(DULIEU!$W168,3)=$G$10),DULIEU!$J168,"")</f>
        <v/>
      </c>
      <c r="E179" s="995" t="str">
        <f>IF(OR(LEFT(DULIEU!$V168,3)=$G$10,LEFT(DULIEU!$W168,3)=$G$10),DULIEU!$E168,"")</f>
        <v/>
      </c>
      <c r="F179" s="996" t="str">
        <f>IF(OR(LEFT(DULIEU!$V168,3)=$G$10,LEFT(DULIEU!$W168,3)=$G$10),DULIEU!$O168,"")</f>
        <v/>
      </c>
      <c r="G179" s="995" t="str">
        <f>IF(OR(LEFT(NKC!$I175,3)=$G$10,LEFT(NKC!$J175,3)=$G$10),NKC!$H175,"")</f>
        <v/>
      </c>
      <c r="H179" s="995" t="str">
        <f>IF(B179="","",IF(LEFT(DULIEU!$V168,3)=$G$10,DULIEU!$W168,IF(LEFT(DULIEU!$W168,3)=$G$10,DULIEU!$V168)))</f>
        <v/>
      </c>
      <c r="I179" s="997">
        <f>IF(F179="",0,IF(LEFT(DULIEU!$V168,3)=$G$10,DULIEU!$X168,0))</f>
        <v>0</v>
      </c>
      <c r="J179" s="997">
        <f>IF(F179="",0,IF(LEFT(DULIEU!$W168,3)=$G$10,DULIEU!$X168,0))</f>
        <v>0</v>
      </c>
      <c r="K179" s="990" t="str">
        <f t="shared" si="3"/>
        <v/>
      </c>
      <c r="L179" s="420"/>
      <c r="M179" s="420"/>
      <c r="N179" s="420"/>
      <c r="O179" s="420"/>
      <c r="P179" s="420"/>
      <c r="Q179" s="420"/>
      <c r="R179" s="420"/>
      <c r="S179" s="420"/>
      <c r="T179" s="420"/>
      <c r="U179" s="420"/>
      <c r="V179" s="420"/>
      <c r="W179" s="420"/>
      <c r="X179" s="420"/>
      <c r="Y179" s="420"/>
      <c r="Z179" s="420"/>
      <c r="AA179" s="420"/>
      <c r="AB179" s="420"/>
      <c r="AC179" s="420"/>
      <c r="AD179" s="420"/>
      <c r="AE179" s="420"/>
      <c r="AF179" s="420"/>
    </row>
    <row r="180" spans="1:32" ht="13.5" hidden="1" customHeight="1">
      <c r="A180" s="420"/>
      <c r="B180" s="995" t="str">
        <f>IF(OR(LEFT(DULIEU!$V169,3)=$G$10,LEFT(DULIEU!$W169,3)=$G$10),DULIEU!$D169,"")</f>
        <v/>
      </c>
      <c r="C180" s="995" t="str">
        <f>IF(OR(LEFT(DULIEU!$V169,3)=$G$10,LEFT(DULIEU!$W169,3)=$G$10),DULIEU!$H169,"")</f>
        <v/>
      </c>
      <c r="D180" s="853" t="str">
        <f>IF(OR(LEFT(DULIEU!$V169,3)=$G$10,LEFT(DULIEU!$W169,3)=$G$10),DULIEU!$J169,"")</f>
        <v/>
      </c>
      <c r="E180" s="995" t="str">
        <f>IF(OR(LEFT(DULIEU!$V169,3)=$G$10,LEFT(DULIEU!$W169,3)=$G$10),DULIEU!$E169,"")</f>
        <v/>
      </c>
      <c r="F180" s="996" t="str">
        <f>IF(OR(LEFT(DULIEU!$V169,3)=$G$10,LEFT(DULIEU!$W169,3)=$G$10),DULIEU!$O169,"")</f>
        <v/>
      </c>
      <c r="G180" s="995" t="str">
        <f>IF(OR(LEFT(NKC!$I176,3)=$G$10,LEFT(NKC!$J176,3)=$G$10),NKC!$H176,"")</f>
        <v/>
      </c>
      <c r="H180" s="995" t="str">
        <f>IF(B180="","",IF(LEFT(DULIEU!$V169,3)=$G$10,DULIEU!$W169,IF(LEFT(DULIEU!$W169,3)=$G$10,DULIEU!$V169)))</f>
        <v/>
      </c>
      <c r="I180" s="997">
        <f>IF(F180="",0,IF(LEFT(DULIEU!$V169,3)=$G$10,DULIEU!$X169,0))</f>
        <v>0</v>
      </c>
      <c r="J180" s="997">
        <f>IF(F180="",0,IF(LEFT(DULIEU!$W169,3)=$G$10,DULIEU!$X169,0))</f>
        <v>0</v>
      </c>
      <c r="K180" s="990" t="str">
        <f t="shared" si="3"/>
        <v/>
      </c>
      <c r="L180" s="420"/>
      <c r="M180" s="420"/>
      <c r="N180" s="420"/>
      <c r="O180" s="420"/>
      <c r="P180" s="420"/>
      <c r="Q180" s="420"/>
      <c r="R180" s="420"/>
      <c r="S180" s="420"/>
      <c r="T180" s="420"/>
      <c r="U180" s="420"/>
      <c r="V180" s="420"/>
      <c r="W180" s="420"/>
      <c r="X180" s="420"/>
      <c r="Y180" s="420"/>
      <c r="Z180" s="420"/>
      <c r="AA180" s="420"/>
      <c r="AB180" s="420"/>
      <c r="AC180" s="420"/>
      <c r="AD180" s="420"/>
      <c r="AE180" s="420"/>
      <c r="AF180" s="420"/>
    </row>
    <row r="181" spans="1:32" ht="13.5" hidden="1" customHeight="1">
      <c r="A181" s="420"/>
      <c r="B181" s="995" t="str">
        <f>IF(OR(LEFT(DULIEU!$V170,3)=$G$10,LEFT(DULIEU!$W170,3)=$G$10),DULIEU!$D170,"")</f>
        <v/>
      </c>
      <c r="C181" s="995" t="str">
        <f>IF(OR(LEFT(DULIEU!$V170,3)=$G$10,LEFT(DULIEU!$W170,3)=$G$10),DULIEU!$H170,"")</f>
        <v/>
      </c>
      <c r="D181" s="853" t="str">
        <f>IF(OR(LEFT(DULIEU!$V170,3)=$G$10,LEFT(DULIEU!$W170,3)=$G$10),DULIEU!$J170,"")</f>
        <v/>
      </c>
      <c r="E181" s="995" t="str">
        <f>IF(OR(LEFT(DULIEU!$V170,3)=$G$10,LEFT(DULIEU!$W170,3)=$G$10),DULIEU!$E170,"")</f>
        <v/>
      </c>
      <c r="F181" s="996" t="str">
        <f>IF(OR(LEFT(DULIEU!$V170,3)=$G$10,LEFT(DULIEU!$W170,3)=$G$10),DULIEU!$O170,"")</f>
        <v/>
      </c>
      <c r="G181" s="995" t="str">
        <f>IF(OR(LEFT(NKC!$I177,3)=$G$10,LEFT(NKC!$J177,3)=$G$10),NKC!$H177,"")</f>
        <v/>
      </c>
      <c r="H181" s="995" t="str">
        <f>IF(B181="","",IF(LEFT(DULIEU!$V170,3)=$G$10,DULIEU!$W170,IF(LEFT(DULIEU!$W170,3)=$G$10,DULIEU!$V170)))</f>
        <v/>
      </c>
      <c r="I181" s="997">
        <f>IF(F181="",0,IF(LEFT(DULIEU!$V170,3)=$G$10,DULIEU!$X170,0))</f>
        <v>0</v>
      </c>
      <c r="J181" s="997">
        <f>IF(F181="",0,IF(LEFT(DULIEU!$W170,3)=$G$10,DULIEU!$X170,0))</f>
        <v>0</v>
      </c>
      <c r="K181" s="990" t="str">
        <f t="shared" si="3"/>
        <v/>
      </c>
      <c r="L181" s="420"/>
      <c r="M181" s="420"/>
      <c r="N181" s="420"/>
      <c r="O181" s="420"/>
      <c r="P181" s="420"/>
      <c r="Q181" s="420"/>
      <c r="R181" s="420"/>
      <c r="S181" s="420"/>
      <c r="T181" s="420"/>
      <c r="U181" s="420"/>
      <c r="V181" s="420"/>
      <c r="W181" s="420"/>
      <c r="X181" s="420"/>
      <c r="Y181" s="420"/>
      <c r="Z181" s="420"/>
      <c r="AA181" s="420"/>
      <c r="AB181" s="420"/>
      <c r="AC181" s="420"/>
      <c r="AD181" s="420"/>
      <c r="AE181" s="420"/>
      <c r="AF181" s="420"/>
    </row>
    <row r="182" spans="1:32" ht="13.5" hidden="1" customHeight="1">
      <c r="A182" s="420"/>
      <c r="B182" s="995" t="str">
        <f>IF(OR(LEFT(DULIEU!$V171,3)=$G$10,LEFT(DULIEU!$W171,3)=$G$10),DULIEU!$D171,"")</f>
        <v/>
      </c>
      <c r="C182" s="995" t="str">
        <f>IF(OR(LEFT(DULIEU!$V171,3)=$G$10,LEFT(DULIEU!$W171,3)=$G$10),DULIEU!$H171,"")</f>
        <v/>
      </c>
      <c r="D182" s="853" t="str">
        <f>IF(OR(LEFT(DULIEU!$V171,3)=$G$10,LEFT(DULIEU!$W171,3)=$G$10),DULIEU!$J171,"")</f>
        <v/>
      </c>
      <c r="E182" s="995" t="str">
        <f>IF(OR(LEFT(DULIEU!$V171,3)=$G$10,LEFT(DULIEU!$W171,3)=$G$10),DULIEU!$E171,"")</f>
        <v/>
      </c>
      <c r="F182" s="996" t="str">
        <f>IF(OR(LEFT(DULIEU!$V171,3)=$G$10,LEFT(DULIEU!$W171,3)=$G$10),DULIEU!$O171,"")</f>
        <v/>
      </c>
      <c r="G182" s="995" t="str">
        <f>IF(OR(LEFT(NKC!$I178,3)=$G$10,LEFT(NKC!$J178,3)=$G$10),NKC!$H178,"")</f>
        <v/>
      </c>
      <c r="H182" s="995" t="str">
        <f>IF(B182="","",IF(LEFT(DULIEU!$V171,3)=$G$10,DULIEU!$W171,IF(LEFT(DULIEU!$W171,3)=$G$10,DULIEU!$V171)))</f>
        <v/>
      </c>
      <c r="I182" s="997">
        <f>IF(F182="",0,IF(LEFT(DULIEU!$V171,3)=$G$10,DULIEU!$X171,0))</f>
        <v>0</v>
      </c>
      <c r="J182" s="997">
        <f>IF(F182="",0,IF(LEFT(DULIEU!$W171,3)=$G$10,DULIEU!$X171,0))</f>
        <v>0</v>
      </c>
      <c r="K182" s="990" t="str">
        <f t="shared" si="3"/>
        <v/>
      </c>
      <c r="L182" s="420"/>
      <c r="M182" s="420"/>
      <c r="N182" s="420"/>
      <c r="O182" s="420"/>
      <c r="P182" s="420"/>
      <c r="Q182" s="420"/>
      <c r="R182" s="420"/>
      <c r="S182" s="420"/>
      <c r="T182" s="420"/>
      <c r="U182" s="420"/>
      <c r="V182" s="420"/>
      <c r="W182" s="420"/>
      <c r="X182" s="420"/>
      <c r="Y182" s="420"/>
      <c r="Z182" s="420"/>
      <c r="AA182" s="420"/>
      <c r="AB182" s="420"/>
      <c r="AC182" s="420"/>
      <c r="AD182" s="420"/>
      <c r="AE182" s="420"/>
      <c r="AF182" s="420"/>
    </row>
    <row r="183" spans="1:32" ht="13.5" hidden="1" customHeight="1">
      <c r="A183" s="420"/>
      <c r="B183" s="995" t="str">
        <f>IF(OR(LEFT(DULIEU!$V172,3)=$G$10,LEFT(DULIEU!$W172,3)=$G$10),DULIEU!$D172,"")</f>
        <v/>
      </c>
      <c r="C183" s="995" t="str">
        <f>IF(OR(LEFT(DULIEU!$V172,3)=$G$10,LEFT(DULIEU!$W172,3)=$G$10),DULIEU!$H172,"")</f>
        <v/>
      </c>
      <c r="D183" s="853" t="str">
        <f>IF(OR(LEFT(DULIEU!$V172,3)=$G$10,LEFT(DULIEU!$W172,3)=$G$10),DULIEU!$J172,"")</f>
        <v/>
      </c>
      <c r="E183" s="995" t="str">
        <f>IF(OR(LEFT(DULIEU!$V172,3)=$G$10,LEFT(DULIEU!$W172,3)=$G$10),DULIEU!$E172,"")</f>
        <v/>
      </c>
      <c r="F183" s="996" t="str">
        <f>IF(OR(LEFT(DULIEU!$V172,3)=$G$10,LEFT(DULIEU!$W172,3)=$G$10),DULIEU!$O172,"")</f>
        <v/>
      </c>
      <c r="G183" s="995" t="str">
        <f>IF(OR(LEFT(NKC!$I179,3)=$G$10,LEFT(NKC!$J179,3)=$G$10),NKC!$H179,"")</f>
        <v/>
      </c>
      <c r="H183" s="995" t="str">
        <f>IF(B183="","",IF(LEFT(DULIEU!$V172,3)=$G$10,DULIEU!$W172,IF(LEFT(DULIEU!$W172,3)=$G$10,DULIEU!$V172)))</f>
        <v/>
      </c>
      <c r="I183" s="997">
        <f>IF(F183="",0,IF(LEFT(DULIEU!$V172,3)=$G$10,DULIEU!$X172,0))</f>
        <v>0</v>
      </c>
      <c r="J183" s="997">
        <f>IF(F183="",0,IF(LEFT(DULIEU!$W172,3)=$G$10,DULIEU!$X172,0))</f>
        <v>0</v>
      </c>
      <c r="K183" s="990" t="str">
        <f t="shared" si="3"/>
        <v/>
      </c>
      <c r="L183" s="420"/>
      <c r="M183" s="420"/>
      <c r="N183" s="420"/>
      <c r="O183" s="420"/>
      <c r="P183" s="420"/>
      <c r="Q183" s="420"/>
      <c r="R183" s="420"/>
      <c r="S183" s="420"/>
      <c r="T183" s="420"/>
      <c r="U183" s="420"/>
      <c r="V183" s="420"/>
      <c r="W183" s="420"/>
      <c r="X183" s="420"/>
      <c r="Y183" s="420"/>
      <c r="Z183" s="420"/>
      <c r="AA183" s="420"/>
      <c r="AB183" s="420"/>
      <c r="AC183" s="420"/>
      <c r="AD183" s="420"/>
      <c r="AE183" s="420"/>
      <c r="AF183" s="420"/>
    </row>
    <row r="184" spans="1:32" ht="13.5" hidden="1" customHeight="1">
      <c r="A184" s="420"/>
      <c r="B184" s="995" t="str">
        <f>IF(OR(LEFT(DULIEU!$V173,3)=$G$10,LEFT(DULIEU!$W173,3)=$G$10),DULIEU!$D173,"")</f>
        <v/>
      </c>
      <c r="C184" s="995" t="str">
        <f>IF(OR(LEFT(DULIEU!$V173,3)=$G$10,LEFT(DULIEU!$W173,3)=$G$10),DULIEU!$H173,"")</f>
        <v/>
      </c>
      <c r="D184" s="853" t="str">
        <f>IF(OR(LEFT(DULIEU!$V173,3)=$G$10,LEFT(DULIEU!$W173,3)=$G$10),DULIEU!$J173,"")</f>
        <v/>
      </c>
      <c r="E184" s="995" t="str">
        <f>IF(OR(LEFT(DULIEU!$V173,3)=$G$10,LEFT(DULIEU!$W173,3)=$G$10),DULIEU!$E173,"")</f>
        <v/>
      </c>
      <c r="F184" s="996" t="str">
        <f>IF(OR(LEFT(DULIEU!$V173,3)=$G$10,LEFT(DULIEU!$W173,3)=$G$10),DULIEU!$O173,"")</f>
        <v/>
      </c>
      <c r="G184" s="995" t="str">
        <f>IF(OR(LEFT(NKC!$I180,3)=$G$10,LEFT(NKC!$J180,3)=$G$10),NKC!$H180,"")</f>
        <v/>
      </c>
      <c r="H184" s="995" t="str">
        <f>IF(B184="","",IF(LEFT(DULIEU!$V173,3)=$G$10,DULIEU!$W173,IF(LEFT(DULIEU!$W173,3)=$G$10,DULIEU!$V173)))</f>
        <v/>
      </c>
      <c r="I184" s="997">
        <f>IF(F184="",0,IF(LEFT(DULIEU!$V173,3)=$G$10,DULIEU!$X173,0))</f>
        <v>0</v>
      </c>
      <c r="J184" s="997">
        <f>IF(F184="",0,IF(LEFT(DULIEU!$W173,3)=$G$10,DULIEU!$X173,0))</f>
        <v>0</v>
      </c>
      <c r="K184" s="990" t="str">
        <f t="shared" si="3"/>
        <v/>
      </c>
      <c r="L184" s="420"/>
      <c r="M184" s="420"/>
      <c r="N184" s="420"/>
      <c r="O184" s="420"/>
      <c r="P184" s="420"/>
      <c r="Q184" s="420"/>
      <c r="R184" s="420"/>
      <c r="S184" s="420"/>
      <c r="T184" s="420"/>
      <c r="U184" s="420"/>
      <c r="V184" s="420"/>
      <c r="W184" s="420"/>
      <c r="X184" s="420"/>
      <c r="Y184" s="420"/>
      <c r="Z184" s="420"/>
      <c r="AA184" s="420"/>
      <c r="AB184" s="420"/>
      <c r="AC184" s="420"/>
      <c r="AD184" s="420"/>
      <c r="AE184" s="420"/>
      <c r="AF184" s="420"/>
    </row>
    <row r="185" spans="1:32" ht="13.5" hidden="1" customHeight="1">
      <c r="A185" s="420"/>
      <c r="B185" s="995" t="str">
        <f>IF(OR(LEFT(DULIEU!$V174,3)=$G$10,LEFT(DULIEU!$W174,3)=$G$10),DULIEU!$D174,"")</f>
        <v/>
      </c>
      <c r="C185" s="995" t="str">
        <f>IF(OR(LEFT(DULIEU!$V174,3)=$G$10,LEFT(DULIEU!$W174,3)=$G$10),DULIEU!$H174,"")</f>
        <v/>
      </c>
      <c r="D185" s="853" t="str">
        <f>IF(OR(LEFT(DULIEU!$V174,3)=$G$10,LEFT(DULIEU!$W174,3)=$G$10),DULIEU!$J174,"")</f>
        <v/>
      </c>
      <c r="E185" s="995" t="str">
        <f>IF(OR(LEFT(DULIEU!$V174,3)=$G$10,LEFT(DULIEU!$W174,3)=$G$10),DULIEU!$E174,"")</f>
        <v/>
      </c>
      <c r="F185" s="996" t="str">
        <f>IF(OR(LEFT(DULIEU!$V174,3)=$G$10,LEFT(DULIEU!$W174,3)=$G$10),DULIEU!$O174,"")</f>
        <v/>
      </c>
      <c r="G185" s="995" t="str">
        <f>IF(OR(LEFT(NKC!$I181,3)=$G$10,LEFT(NKC!$J181,3)=$G$10),NKC!$H181,"")</f>
        <v/>
      </c>
      <c r="H185" s="995" t="str">
        <f>IF(B185="","",IF(LEFT(DULIEU!$V174,3)=$G$10,DULIEU!$W174,IF(LEFT(DULIEU!$W174,3)=$G$10,DULIEU!$V174)))</f>
        <v/>
      </c>
      <c r="I185" s="997">
        <f>IF(F185="",0,IF(LEFT(DULIEU!$V174,3)=$G$10,DULIEU!$X174,0))</f>
        <v>0</v>
      </c>
      <c r="J185" s="997">
        <f>IF(F185="",0,IF(LEFT(DULIEU!$W174,3)=$G$10,DULIEU!$X174,0))</f>
        <v>0</v>
      </c>
      <c r="K185" s="990" t="str">
        <f t="shared" si="3"/>
        <v/>
      </c>
      <c r="L185" s="420"/>
      <c r="M185" s="420"/>
      <c r="N185" s="420"/>
      <c r="O185" s="420"/>
      <c r="P185" s="420"/>
      <c r="Q185" s="420"/>
      <c r="R185" s="420"/>
      <c r="S185" s="420"/>
      <c r="T185" s="420"/>
      <c r="U185" s="420"/>
      <c r="V185" s="420"/>
      <c r="W185" s="420"/>
      <c r="X185" s="420"/>
      <c r="Y185" s="420"/>
      <c r="Z185" s="420"/>
      <c r="AA185" s="420"/>
      <c r="AB185" s="420"/>
      <c r="AC185" s="420"/>
      <c r="AD185" s="420"/>
      <c r="AE185" s="420"/>
      <c r="AF185" s="420"/>
    </row>
    <row r="186" spans="1:32" ht="13.5" hidden="1" customHeight="1">
      <c r="A186" s="420"/>
      <c r="B186" s="995" t="str">
        <f>IF(OR(LEFT(DULIEU!$V175,3)=$G$10,LEFT(DULIEU!$W175,3)=$G$10),DULIEU!$D175,"")</f>
        <v/>
      </c>
      <c r="C186" s="995" t="str">
        <f>IF(OR(LEFT(DULIEU!$V175,3)=$G$10,LEFT(DULIEU!$W175,3)=$G$10),DULIEU!$H175,"")</f>
        <v/>
      </c>
      <c r="D186" s="853" t="str">
        <f>IF(OR(LEFT(DULIEU!$V175,3)=$G$10,LEFT(DULIEU!$W175,3)=$G$10),DULIEU!$J175,"")</f>
        <v/>
      </c>
      <c r="E186" s="995" t="str">
        <f>IF(OR(LEFT(DULIEU!$V175,3)=$G$10,LEFT(DULIEU!$W175,3)=$G$10),DULIEU!$E175,"")</f>
        <v/>
      </c>
      <c r="F186" s="996" t="str">
        <f>IF(OR(LEFT(DULIEU!$V175,3)=$G$10,LEFT(DULIEU!$W175,3)=$G$10),DULIEU!$O175,"")</f>
        <v/>
      </c>
      <c r="G186" s="995" t="str">
        <f>IF(OR(LEFT(NKC!$I182,3)=$G$10,LEFT(NKC!$J182,3)=$G$10),NKC!$H182,"")</f>
        <v/>
      </c>
      <c r="H186" s="995" t="str">
        <f>IF(B186="","",IF(LEFT(DULIEU!$V175,3)=$G$10,DULIEU!$W175,IF(LEFT(DULIEU!$W175,3)=$G$10,DULIEU!$V175)))</f>
        <v/>
      </c>
      <c r="I186" s="997">
        <f>IF(F186="",0,IF(LEFT(DULIEU!$V175,3)=$G$10,DULIEU!$X175,0))</f>
        <v>0</v>
      </c>
      <c r="J186" s="997">
        <f>IF(F186="",0,IF(LEFT(DULIEU!$W175,3)=$G$10,DULIEU!$X175,0))</f>
        <v>0</v>
      </c>
      <c r="K186" s="990" t="str">
        <f t="shared" si="3"/>
        <v/>
      </c>
      <c r="L186" s="420"/>
      <c r="M186" s="420"/>
      <c r="N186" s="420"/>
      <c r="O186" s="420"/>
      <c r="P186" s="420"/>
      <c r="Q186" s="420"/>
      <c r="R186" s="420"/>
      <c r="S186" s="420"/>
      <c r="T186" s="420"/>
      <c r="U186" s="420"/>
      <c r="V186" s="420"/>
      <c r="W186" s="420"/>
      <c r="X186" s="420"/>
      <c r="Y186" s="420"/>
      <c r="Z186" s="420"/>
      <c r="AA186" s="420"/>
      <c r="AB186" s="420"/>
      <c r="AC186" s="420"/>
      <c r="AD186" s="420"/>
      <c r="AE186" s="420"/>
      <c r="AF186" s="420"/>
    </row>
    <row r="187" spans="1:32" ht="13.5" hidden="1" customHeight="1">
      <c r="A187" s="420"/>
      <c r="B187" s="995" t="str">
        <f>IF(OR(LEFT(DULIEU!$V176,3)=$G$10,LEFT(DULIEU!$W176,3)=$G$10),DULIEU!$D176,"")</f>
        <v/>
      </c>
      <c r="C187" s="995" t="str">
        <f>IF(OR(LEFT(DULIEU!$V176,3)=$G$10,LEFT(DULIEU!$W176,3)=$G$10),DULIEU!$H176,"")</f>
        <v/>
      </c>
      <c r="D187" s="853" t="str">
        <f>IF(OR(LEFT(DULIEU!$V176,3)=$G$10,LEFT(DULIEU!$W176,3)=$G$10),DULIEU!$J176,"")</f>
        <v/>
      </c>
      <c r="E187" s="995" t="str">
        <f>IF(OR(LEFT(DULIEU!$V176,3)=$G$10,LEFT(DULIEU!$W176,3)=$G$10),DULIEU!$E176,"")</f>
        <v/>
      </c>
      <c r="F187" s="996" t="str">
        <f>IF(OR(LEFT(DULIEU!$V176,3)=$G$10,LEFT(DULIEU!$W176,3)=$G$10),DULIEU!$O176,"")</f>
        <v/>
      </c>
      <c r="G187" s="995" t="str">
        <f>IF(OR(LEFT(NKC!$I183,3)=$G$10,LEFT(NKC!$J183,3)=$G$10),NKC!$H183,"")</f>
        <v/>
      </c>
      <c r="H187" s="995" t="str">
        <f>IF(B187="","",IF(LEFT(DULIEU!$V176,3)=$G$10,DULIEU!$W176,IF(LEFT(DULIEU!$W176,3)=$G$10,DULIEU!$V176)))</f>
        <v/>
      </c>
      <c r="I187" s="997">
        <f>IF(F187="",0,IF(LEFT(DULIEU!$V176,3)=$G$10,DULIEU!$X176,0))</f>
        <v>0</v>
      </c>
      <c r="J187" s="997">
        <f>IF(F187="",0,IF(LEFT(DULIEU!$W176,3)=$G$10,DULIEU!$X176,0))</f>
        <v>0</v>
      </c>
      <c r="K187" s="990" t="str">
        <f t="shared" si="3"/>
        <v/>
      </c>
      <c r="L187" s="420"/>
      <c r="M187" s="420"/>
      <c r="N187" s="420"/>
      <c r="O187" s="420"/>
      <c r="P187" s="420"/>
      <c r="Q187" s="420"/>
      <c r="R187" s="420"/>
      <c r="S187" s="420"/>
      <c r="T187" s="420"/>
      <c r="U187" s="420"/>
      <c r="V187" s="420"/>
      <c r="W187" s="420"/>
      <c r="X187" s="420"/>
      <c r="Y187" s="420"/>
      <c r="Z187" s="420"/>
      <c r="AA187" s="420"/>
      <c r="AB187" s="420"/>
      <c r="AC187" s="420"/>
      <c r="AD187" s="420"/>
      <c r="AE187" s="420"/>
      <c r="AF187" s="420"/>
    </row>
    <row r="188" spans="1:32" ht="13.5" hidden="1" customHeight="1">
      <c r="A188" s="420"/>
      <c r="B188" s="995" t="str">
        <f>IF(OR(LEFT(DULIEU!$V177,3)=$G$10,LEFT(DULIEU!$W177,3)=$G$10),DULIEU!$D177,"")</f>
        <v/>
      </c>
      <c r="C188" s="995" t="str">
        <f>IF(OR(LEFT(DULIEU!$V177,3)=$G$10,LEFT(DULIEU!$W177,3)=$G$10),DULIEU!$H177,"")</f>
        <v/>
      </c>
      <c r="D188" s="853" t="str">
        <f>IF(OR(LEFT(DULIEU!$V177,3)=$G$10,LEFT(DULIEU!$W177,3)=$G$10),DULIEU!$J177,"")</f>
        <v/>
      </c>
      <c r="E188" s="995" t="str">
        <f>IF(OR(LEFT(DULIEU!$V177,3)=$G$10,LEFT(DULIEU!$W177,3)=$G$10),DULIEU!$E177,"")</f>
        <v/>
      </c>
      <c r="F188" s="996" t="str">
        <f>IF(OR(LEFT(DULIEU!$V177,3)=$G$10,LEFT(DULIEU!$W177,3)=$G$10),DULIEU!$O177,"")</f>
        <v/>
      </c>
      <c r="G188" s="995" t="str">
        <f>IF(OR(LEFT(NKC!$I184,3)=$G$10,LEFT(NKC!$J184,3)=$G$10),NKC!$H184,"")</f>
        <v/>
      </c>
      <c r="H188" s="995" t="str">
        <f>IF(B188="","",IF(LEFT(DULIEU!$V177,3)=$G$10,DULIEU!$W177,IF(LEFT(DULIEU!$W177,3)=$G$10,DULIEU!$V177)))</f>
        <v/>
      </c>
      <c r="I188" s="997">
        <f>IF(F188="",0,IF(LEFT(DULIEU!$V177,3)=$G$10,DULIEU!$X177,0))</f>
        <v>0</v>
      </c>
      <c r="J188" s="997">
        <f>IF(F188="",0,IF(LEFT(DULIEU!$W177,3)=$G$10,DULIEU!$X177,0))</f>
        <v>0</v>
      </c>
      <c r="K188" s="990" t="str">
        <f t="shared" si="3"/>
        <v/>
      </c>
      <c r="L188" s="420"/>
      <c r="M188" s="420"/>
      <c r="N188" s="420"/>
      <c r="O188" s="420"/>
      <c r="P188" s="420"/>
      <c r="Q188" s="420"/>
      <c r="R188" s="420"/>
      <c r="S188" s="420"/>
      <c r="T188" s="420"/>
      <c r="U188" s="420"/>
      <c r="V188" s="420"/>
      <c r="W188" s="420"/>
      <c r="X188" s="420"/>
      <c r="Y188" s="420"/>
      <c r="Z188" s="420"/>
      <c r="AA188" s="420"/>
      <c r="AB188" s="420"/>
      <c r="AC188" s="420"/>
      <c r="AD188" s="420"/>
      <c r="AE188" s="420"/>
      <c r="AF188" s="420"/>
    </row>
    <row r="189" spans="1:32" ht="13.5" hidden="1" customHeight="1">
      <c r="A189" s="420"/>
      <c r="B189" s="995" t="str">
        <f>IF(OR(LEFT(DULIEU!$V178,3)=$G$10,LEFT(DULIEU!$W178,3)=$G$10),DULIEU!$D178,"")</f>
        <v/>
      </c>
      <c r="C189" s="995" t="str">
        <f>IF(OR(LEFT(DULIEU!$V178,3)=$G$10,LEFT(DULIEU!$W178,3)=$G$10),DULIEU!$H178,"")</f>
        <v/>
      </c>
      <c r="D189" s="853" t="str">
        <f>IF(OR(LEFT(DULIEU!$V178,3)=$G$10,LEFT(DULIEU!$W178,3)=$G$10),DULIEU!$J178,"")</f>
        <v/>
      </c>
      <c r="E189" s="995" t="str">
        <f>IF(OR(LEFT(DULIEU!$V178,3)=$G$10,LEFT(DULIEU!$W178,3)=$G$10),DULIEU!$E178,"")</f>
        <v/>
      </c>
      <c r="F189" s="996" t="str">
        <f>IF(OR(LEFT(DULIEU!$V178,3)=$G$10,LEFT(DULIEU!$W178,3)=$G$10),DULIEU!$O178,"")</f>
        <v/>
      </c>
      <c r="G189" s="995" t="str">
        <f>IF(OR(LEFT(NKC!$I185,3)=$G$10,LEFT(NKC!$J185,3)=$G$10),NKC!$H185,"")</f>
        <v/>
      </c>
      <c r="H189" s="995" t="str">
        <f>IF(B189="","",IF(LEFT(DULIEU!$V178,3)=$G$10,DULIEU!$W178,IF(LEFT(DULIEU!$W178,3)=$G$10,DULIEU!$V178)))</f>
        <v/>
      </c>
      <c r="I189" s="997">
        <f>IF(F189="",0,IF(LEFT(DULIEU!$V178,3)=$G$10,DULIEU!$X178,0))</f>
        <v>0</v>
      </c>
      <c r="J189" s="997">
        <f>IF(F189="",0,IF(LEFT(DULIEU!$W178,3)=$G$10,DULIEU!$X178,0))</f>
        <v>0</v>
      </c>
      <c r="K189" s="990" t="str">
        <f t="shared" si="3"/>
        <v/>
      </c>
      <c r="L189" s="420"/>
      <c r="M189" s="420"/>
      <c r="N189" s="420"/>
      <c r="O189" s="420"/>
      <c r="P189" s="420"/>
      <c r="Q189" s="420"/>
      <c r="R189" s="420"/>
      <c r="S189" s="420"/>
      <c r="T189" s="420"/>
      <c r="U189" s="420"/>
      <c r="V189" s="420"/>
      <c r="W189" s="420"/>
      <c r="X189" s="420"/>
      <c r="Y189" s="420"/>
      <c r="Z189" s="420"/>
      <c r="AA189" s="420"/>
      <c r="AB189" s="420"/>
      <c r="AC189" s="420"/>
      <c r="AD189" s="420"/>
      <c r="AE189" s="420"/>
      <c r="AF189" s="420"/>
    </row>
    <row r="190" spans="1:32" ht="13.5" hidden="1" customHeight="1">
      <c r="A190" s="420"/>
      <c r="B190" s="995" t="str">
        <f>IF(OR(LEFT(DULIEU!$V179,3)=$G$10,LEFT(DULIEU!$W179,3)=$G$10),DULIEU!$D179,"")</f>
        <v/>
      </c>
      <c r="C190" s="995" t="str">
        <f>IF(OR(LEFT(DULIEU!$V179,3)=$G$10,LEFT(DULIEU!$W179,3)=$G$10),DULIEU!$H179,"")</f>
        <v/>
      </c>
      <c r="D190" s="853" t="str">
        <f>IF(OR(LEFT(DULIEU!$V179,3)=$G$10,LEFT(DULIEU!$W179,3)=$G$10),DULIEU!$J179,"")</f>
        <v/>
      </c>
      <c r="E190" s="995" t="str">
        <f>IF(OR(LEFT(DULIEU!$V179,3)=$G$10,LEFT(DULIEU!$W179,3)=$G$10),DULIEU!$E179,"")</f>
        <v/>
      </c>
      <c r="F190" s="996" t="str">
        <f>IF(OR(LEFT(DULIEU!$V179,3)=$G$10,LEFT(DULIEU!$W179,3)=$G$10),DULIEU!$O179,"")</f>
        <v/>
      </c>
      <c r="G190" s="995" t="str">
        <f>IF(OR(LEFT(NKC!$I186,3)=$G$10,LEFT(NKC!$J186,3)=$G$10),NKC!$H186,"")</f>
        <v/>
      </c>
      <c r="H190" s="995" t="str">
        <f>IF(B190="","",IF(LEFT(DULIEU!$V179,3)=$G$10,DULIEU!$W179,IF(LEFT(DULIEU!$W179,3)=$G$10,DULIEU!$V179)))</f>
        <v/>
      </c>
      <c r="I190" s="997">
        <f>IF(F190="",0,IF(LEFT(DULIEU!$V179,3)=$G$10,DULIEU!$X179,0))</f>
        <v>0</v>
      </c>
      <c r="J190" s="997">
        <f>IF(F190="",0,IF(LEFT(DULIEU!$W179,3)=$G$10,DULIEU!$X179,0))</f>
        <v>0</v>
      </c>
      <c r="K190" s="990" t="str">
        <f t="shared" si="3"/>
        <v/>
      </c>
      <c r="L190" s="420"/>
      <c r="M190" s="420"/>
      <c r="N190" s="420"/>
      <c r="O190" s="420"/>
      <c r="P190" s="420"/>
      <c r="Q190" s="420"/>
      <c r="R190" s="420"/>
      <c r="S190" s="420"/>
      <c r="T190" s="420"/>
      <c r="U190" s="420"/>
      <c r="V190" s="420"/>
      <c r="W190" s="420"/>
      <c r="X190" s="420"/>
      <c r="Y190" s="420"/>
      <c r="Z190" s="420"/>
      <c r="AA190" s="420"/>
      <c r="AB190" s="420"/>
      <c r="AC190" s="420"/>
      <c r="AD190" s="420"/>
      <c r="AE190" s="420"/>
      <c r="AF190" s="420"/>
    </row>
    <row r="191" spans="1:32" ht="13.5" hidden="1" customHeight="1">
      <c r="A191" s="420"/>
      <c r="B191" s="995" t="str">
        <f>IF(OR(LEFT(DULIEU!$V180,3)=$G$10,LEFT(DULIEU!$W180,3)=$G$10),DULIEU!$D180,"")</f>
        <v/>
      </c>
      <c r="C191" s="995" t="str">
        <f>IF(OR(LEFT(DULIEU!$V180,3)=$G$10,LEFT(DULIEU!$W180,3)=$G$10),DULIEU!$H180,"")</f>
        <v/>
      </c>
      <c r="D191" s="853" t="str">
        <f>IF(OR(LEFT(DULIEU!$V180,3)=$G$10,LEFT(DULIEU!$W180,3)=$G$10),DULIEU!$J180,"")</f>
        <v/>
      </c>
      <c r="E191" s="995" t="str">
        <f>IF(OR(LEFT(DULIEU!$V180,3)=$G$10,LEFT(DULIEU!$W180,3)=$G$10),DULIEU!$E180,"")</f>
        <v/>
      </c>
      <c r="F191" s="996" t="str">
        <f>IF(OR(LEFT(DULIEU!$V180,3)=$G$10,LEFT(DULIEU!$W180,3)=$G$10),DULIEU!$O180,"")</f>
        <v/>
      </c>
      <c r="G191" s="995" t="str">
        <f>IF(OR(LEFT(NKC!$I187,3)=$G$10,LEFT(NKC!$J187,3)=$G$10),NKC!$H187,"")</f>
        <v/>
      </c>
      <c r="H191" s="995" t="str">
        <f>IF(B191="","",IF(LEFT(DULIEU!$V180,3)=$G$10,DULIEU!$W180,IF(LEFT(DULIEU!$W180,3)=$G$10,DULIEU!$V180)))</f>
        <v/>
      </c>
      <c r="I191" s="997">
        <f>IF(F191="",0,IF(LEFT(DULIEU!$V180,3)=$G$10,DULIEU!$X180,0))</f>
        <v>0</v>
      </c>
      <c r="J191" s="997">
        <f>IF(F191="",0,IF(LEFT(DULIEU!$W180,3)=$G$10,DULIEU!$X180,0))</f>
        <v>0</v>
      </c>
      <c r="K191" s="990" t="str">
        <f t="shared" si="3"/>
        <v/>
      </c>
      <c r="L191" s="420"/>
      <c r="M191" s="420"/>
      <c r="N191" s="420"/>
      <c r="O191" s="420"/>
      <c r="P191" s="420"/>
      <c r="Q191" s="420"/>
      <c r="R191" s="420"/>
      <c r="S191" s="420"/>
      <c r="T191" s="420"/>
      <c r="U191" s="420"/>
      <c r="V191" s="420"/>
      <c r="W191" s="420"/>
      <c r="X191" s="420"/>
      <c r="Y191" s="420"/>
      <c r="Z191" s="420"/>
      <c r="AA191" s="420"/>
      <c r="AB191" s="420"/>
      <c r="AC191" s="420"/>
      <c r="AD191" s="420"/>
      <c r="AE191" s="420"/>
      <c r="AF191" s="420"/>
    </row>
    <row r="192" spans="1:32" ht="13.5" hidden="1" customHeight="1">
      <c r="A192" s="420"/>
      <c r="B192" s="995" t="str">
        <f>IF(OR(LEFT(DULIEU!$V181,3)=$G$10,LEFT(DULIEU!$W181,3)=$G$10),DULIEU!$D181,"")</f>
        <v/>
      </c>
      <c r="C192" s="995" t="str">
        <f>IF(OR(LEFT(DULIEU!$V181,3)=$G$10,LEFT(DULIEU!$W181,3)=$G$10),DULIEU!$H181,"")</f>
        <v/>
      </c>
      <c r="D192" s="853" t="str">
        <f>IF(OR(LEFT(DULIEU!$V181,3)=$G$10,LEFT(DULIEU!$W181,3)=$G$10),DULIEU!$J181,"")</f>
        <v/>
      </c>
      <c r="E192" s="995" t="str">
        <f>IF(OR(LEFT(DULIEU!$V181,3)=$G$10,LEFT(DULIEU!$W181,3)=$G$10),DULIEU!$E181,"")</f>
        <v/>
      </c>
      <c r="F192" s="996" t="str">
        <f>IF(OR(LEFT(DULIEU!$V181,3)=$G$10,LEFT(DULIEU!$W181,3)=$G$10),DULIEU!$O181,"")</f>
        <v/>
      </c>
      <c r="G192" s="995" t="str">
        <f>IF(OR(LEFT(NKC!$I188,3)=$G$10,LEFT(NKC!$J188,3)=$G$10),NKC!$H188,"")</f>
        <v/>
      </c>
      <c r="H192" s="995" t="str">
        <f>IF(B192="","",IF(LEFT(DULIEU!$V181,3)=$G$10,DULIEU!$W181,IF(LEFT(DULIEU!$W181,3)=$G$10,DULIEU!$V181)))</f>
        <v/>
      </c>
      <c r="I192" s="997">
        <f>IF(F192="",0,IF(LEFT(DULIEU!$V181,3)=$G$10,DULIEU!$X181,0))</f>
        <v>0</v>
      </c>
      <c r="J192" s="997">
        <f>IF(F192="",0,IF(LEFT(DULIEU!$W181,3)=$G$10,DULIEU!$X181,0))</f>
        <v>0</v>
      </c>
      <c r="K192" s="990" t="str">
        <f t="shared" si="3"/>
        <v/>
      </c>
      <c r="L192" s="420"/>
      <c r="M192" s="420"/>
      <c r="N192" s="420"/>
      <c r="O192" s="420"/>
      <c r="P192" s="420"/>
      <c r="Q192" s="420"/>
      <c r="R192" s="420"/>
      <c r="S192" s="420"/>
      <c r="T192" s="420"/>
      <c r="U192" s="420"/>
      <c r="V192" s="420"/>
      <c r="W192" s="420"/>
      <c r="X192" s="420"/>
      <c r="Y192" s="420"/>
      <c r="Z192" s="420"/>
      <c r="AA192" s="420"/>
      <c r="AB192" s="420"/>
      <c r="AC192" s="420"/>
      <c r="AD192" s="420"/>
      <c r="AE192" s="420"/>
      <c r="AF192" s="420"/>
    </row>
    <row r="193" spans="1:32" ht="13.5" hidden="1" customHeight="1">
      <c r="A193" s="420"/>
      <c r="B193" s="995" t="str">
        <f>IF(OR(LEFT(DULIEU!$V182,3)=$G$10,LEFT(DULIEU!$W182,3)=$G$10),DULIEU!$D182,"")</f>
        <v/>
      </c>
      <c r="C193" s="995" t="str">
        <f>IF(OR(LEFT(DULIEU!$V182,3)=$G$10,LEFT(DULIEU!$W182,3)=$G$10),DULIEU!$H182,"")</f>
        <v/>
      </c>
      <c r="D193" s="853" t="str">
        <f>IF(OR(LEFT(DULIEU!$V182,3)=$G$10,LEFT(DULIEU!$W182,3)=$G$10),DULIEU!$J182,"")</f>
        <v/>
      </c>
      <c r="E193" s="995" t="str">
        <f>IF(OR(LEFT(DULIEU!$V182,3)=$G$10,LEFT(DULIEU!$W182,3)=$G$10),DULIEU!$E182,"")</f>
        <v/>
      </c>
      <c r="F193" s="996" t="str">
        <f>IF(OR(LEFT(DULIEU!$V182,3)=$G$10,LEFT(DULIEU!$W182,3)=$G$10),DULIEU!$O182,"")</f>
        <v/>
      </c>
      <c r="G193" s="995" t="str">
        <f>IF(OR(LEFT(NKC!$I189,3)=$G$10,LEFT(NKC!$J189,3)=$G$10),NKC!$H189,"")</f>
        <v/>
      </c>
      <c r="H193" s="995" t="str">
        <f>IF(B193="","",IF(LEFT(DULIEU!$V182,3)=$G$10,DULIEU!$W182,IF(LEFT(DULIEU!$W182,3)=$G$10,DULIEU!$V182)))</f>
        <v/>
      </c>
      <c r="I193" s="997">
        <f>IF(F193="",0,IF(LEFT(DULIEU!$V182,3)=$G$10,DULIEU!$X182,0))</f>
        <v>0</v>
      </c>
      <c r="J193" s="997">
        <f>IF(F193="",0,IF(LEFT(DULIEU!$W182,3)=$G$10,DULIEU!$X182,0))</f>
        <v>0</v>
      </c>
      <c r="K193" s="990" t="str">
        <f t="shared" si="3"/>
        <v/>
      </c>
      <c r="L193" s="420"/>
      <c r="M193" s="420"/>
      <c r="N193" s="420"/>
      <c r="O193" s="420"/>
      <c r="P193" s="420"/>
      <c r="Q193" s="420"/>
      <c r="R193" s="420"/>
      <c r="S193" s="420"/>
      <c r="T193" s="420"/>
      <c r="U193" s="420"/>
      <c r="V193" s="420"/>
      <c r="W193" s="420"/>
      <c r="X193" s="420"/>
      <c r="Y193" s="420"/>
      <c r="Z193" s="420"/>
      <c r="AA193" s="420"/>
      <c r="AB193" s="420"/>
      <c r="AC193" s="420"/>
      <c r="AD193" s="420"/>
      <c r="AE193" s="420"/>
      <c r="AF193" s="420"/>
    </row>
    <row r="194" spans="1:32" ht="13.5" hidden="1" customHeight="1">
      <c r="A194" s="420"/>
      <c r="B194" s="995" t="str">
        <f>IF(OR(LEFT(DULIEU!$V183,3)=$G$10,LEFT(DULIEU!$W183,3)=$G$10),DULIEU!$D183,"")</f>
        <v/>
      </c>
      <c r="C194" s="995" t="str">
        <f>IF(OR(LEFT(DULIEU!$V183,3)=$G$10,LEFT(DULIEU!$W183,3)=$G$10),DULIEU!$H183,"")</f>
        <v/>
      </c>
      <c r="D194" s="853" t="str">
        <f>IF(OR(LEFT(DULIEU!$V183,3)=$G$10,LEFT(DULIEU!$W183,3)=$G$10),DULIEU!$J183,"")</f>
        <v/>
      </c>
      <c r="E194" s="995" t="str">
        <f>IF(OR(LEFT(DULIEU!$V183,3)=$G$10,LEFT(DULIEU!$W183,3)=$G$10),DULIEU!$E183,"")</f>
        <v/>
      </c>
      <c r="F194" s="996" t="str">
        <f>IF(OR(LEFT(DULIEU!$V183,3)=$G$10,LEFT(DULIEU!$W183,3)=$G$10),DULIEU!$O183,"")</f>
        <v/>
      </c>
      <c r="G194" s="995" t="str">
        <f>IF(OR(LEFT(NKC!$I190,3)=$G$10,LEFT(NKC!$J190,3)=$G$10),NKC!$H190,"")</f>
        <v/>
      </c>
      <c r="H194" s="995" t="str">
        <f>IF(B194="","",IF(LEFT(DULIEU!$V183,3)=$G$10,DULIEU!$W183,IF(LEFT(DULIEU!$W183,3)=$G$10,DULIEU!$V183)))</f>
        <v/>
      </c>
      <c r="I194" s="997">
        <f>IF(F194="",0,IF(LEFT(DULIEU!$V183,3)=$G$10,DULIEU!$X183,0))</f>
        <v>0</v>
      </c>
      <c r="J194" s="997">
        <f>IF(F194="",0,IF(LEFT(DULIEU!$W183,3)=$G$10,DULIEU!$X183,0))</f>
        <v>0</v>
      </c>
      <c r="K194" s="990" t="str">
        <f t="shared" si="3"/>
        <v/>
      </c>
      <c r="L194" s="420"/>
      <c r="M194" s="420"/>
      <c r="N194" s="420"/>
      <c r="O194" s="420"/>
      <c r="P194" s="420"/>
      <c r="Q194" s="420"/>
      <c r="R194" s="420"/>
      <c r="S194" s="420"/>
      <c r="T194" s="420"/>
      <c r="U194" s="420"/>
      <c r="V194" s="420"/>
      <c r="W194" s="420"/>
      <c r="X194" s="420"/>
      <c r="Y194" s="420"/>
      <c r="Z194" s="420"/>
      <c r="AA194" s="420"/>
      <c r="AB194" s="420"/>
      <c r="AC194" s="420"/>
      <c r="AD194" s="420"/>
      <c r="AE194" s="420"/>
      <c r="AF194" s="420"/>
    </row>
    <row r="195" spans="1:32" ht="13.5" hidden="1" customHeight="1">
      <c r="A195" s="420"/>
      <c r="B195" s="995" t="str">
        <f>IF(OR(LEFT(DULIEU!$V184,3)=$G$10,LEFT(DULIEU!$W184,3)=$G$10),DULIEU!$D184,"")</f>
        <v/>
      </c>
      <c r="C195" s="995" t="str">
        <f>IF(OR(LEFT(DULIEU!$V184,3)=$G$10,LEFT(DULIEU!$W184,3)=$G$10),DULIEU!$H184,"")</f>
        <v/>
      </c>
      <c r="D195" s="853" t="str">
        <f>IF(OR(LEFT(DULIEU!$V184,3)=$G$10,LEFT(DULIEU!$W184,3)=$G$10),DULIEU!$J184,"")</f>
        <v/>
      </c>
      <c r="E195" s="995" t="str">
        <f>IF(OR(LEFT(DULIEU!$V184,3)=$G$10,LEFT(DULIEU!$W184,3)=$G$10),DULIEU!$E184,"")</f>
        <v/>
      </c>
      <c r="F195" s="996" t="str">
        <f>IF(OR(LEFT(DULIEU!$V184,3)=$G$10,LEFT(DULIEU!$W184,3)=$G$10),DULIEU!$O184,"")</f>
        <v/>
      </c>
      <c r="G195" s="995" t="str">
        <f>IF(OR(LEFT(NKC!$I191,3)=$G$10,LEFT(NKC!$J191,3)=$G$10),NKC!$H191,"")</f>
        <v/>
      </c>
      <c r="H195" s="995" t="str">
        <f>IF(B195="","",IF(LEFT(DULIEU!$V184,3)=$G$10,DULIEU!$W184,IF(LEFT(DULIEU!$W184,3)=$G$10,DULIEU!$V184)))</f>
        <v/>
      </c>
      <c r="I195" s="997">
        <f>IF(F195="",0,IF(LEFT(DULIEU!$V184,3)=$G$10,DULIEU!$X184,0))</f>
        <v>0</v>
      </c>
      <c r="J195" s="997">
        <f>IF(F195="",0,IF(LEFT(DULIEU!$W184,3)=$G$10,DULIEU!$X184,0))</f>
        <v>0</v>
      </c>
      <c r="K195" s="990" t="str">
        <f t="shared" si="3"/>
        <v/>
      </c>
      <c r="L195" s="420"/>
      <c r="M195" s="420"/>
      <c r="N195" s="420"/>
      <c r="O195" s="420"/>
      <c r="P195" s="420"/>
      <c r="Q195" s="420"/>
      <c r="R195" s="420"/>
      <c r="S195" s="420"/>
      <c r="T195" s="420"/>
      <c r="U195" s="420"/>
      <c r="V195" s="420"/>
      <c r="W195" s="420"/>
      <c r="X195" s="420"/>
      <c r="Y195" s="420"/>
      <c r="Z195" s="420"/>
      <c r="AA195" s="420"/>
      <c r="AB195" s="420"/>
      <c r="AC195" s="420"/>
      <c r="AD195" s="420"/>
      <c r="AE195" s="420"/>
      <c r="AF195" s="420"/>
    </row>
    <row r="196" spans="1:32" ht="13.5" hidden="1" customHeight="1">
      <c r="A196" s="420"/>
      <c r="B196" s="995" t="str">
        <f>IF(OR(LEFT(DULIEU!$V185,3)=$G$10,LEFT(DULIEU!$W185,3)=$G$10),DULIEU!$D185,"")</f>
        <v/>
      </c>
      <c r="C196" s="995" t="str">
        <f>IF(OR(LEFT(DULIEU!$V185,3)=$G$10,LEFT(DULIEU!$W185,3)=$G$10),DULIEU!$H185,"")</f>
        <v/>
      </c>
      <c r="D196" s="853" t="str">
        <f>IF(OR(LEFT(DULIEU!$V185,3)=$G$10,LEFT(DULIEU!$W185,3)=$G$10),DULIEU!$J185,"")</f>
        <v/>
      </c>
      <c r="E196" s="995" t="str">
        <f>IF(OR(LEFT(DULIEU!$V185,3)=$G$10,LEFT(DULIEU!$W185,3)=$G$10),DULIEU!$E185,"")</f>
        <v/>
      </c>
      <c r="F196" s="996" t="str">
        <f>IF(OR(LEFT(DULIEU!$V185,3)=$G$10,LEFT(DULIEU!$W185,3)=$G$10),DULIEU!$O185,"")</f>
        <v/>
      </c>
      <c r="G196" s="995" t="str">
        <f>IF(OR(LEFT(NKC!$I192,3)=$G$10,LEFT(NKC!$J192,3)=$G$10),NKC!$H192,"")</f>
        <v/>
      </c>
      <c r="H196" s="995" t="str">
        <f>IF(B196="","",IF(LEFT(DULIEU!$V185,3)=$G$10,DULIEU!$W185,IF(LEFT(DULIEU!$W185,3)=$G$10,DULIEU!$V185)))</f>
        <v/>
      </c>
      <c r="I196" s="997">
        <f>IF(F196="",0,IF(LEFT(DULIEU!$V185,3)=$G$10,DULIEU!$X185,0))</f>
        <v>0</v>
      </c>
      <c r="J196" s="997">
        <f>IF(F196="",0,IF(LEFT(DULIEU!$W185,3)=$G$10,DULIEU!$X185,0))</f>
        <v>0</v>
      </c>
      <c r="K196" s="990" t="str">
        <f t="shared" si="3"/>
        <v/>
      </c>
      <c r="L196" s="420"/>
      <c r="M196" s="420"/>
      <c r="N196" s="420"/>
      <c r="O196" s="420"/>
      <c r="P196" s="420"/>
      <c r="Q196" s="420"/>
      <c r="R196" s="420"/>
      <c r="S196" s="420"/>
      <c r="T196" s="420"/>
      <c r="U196" s="420"/>
      <c r="V196" s="420"/>
      <c r="W196" s="420"/>
      <c r="X196" s="420"/>
      <c r="Y196" s="420"/>
      <c r="Z196" s="420"/>
      <c r="AA196" s="420"/>
      <c r="AB196" s="420"/>
      <c r="AC196" s="420"/>
      <c r="AD196" s="420"/>
      <c r="AE196" s="420"/>
      <c r="AF196" s="420"/>
    </row>
    <row r="197" spans="1:32" ht="13.5" hidden="1" customHeight="1">
      <c r="A197" s="420"/>
      <c r="B197" s="995" t="str">
        <f>IF(OR(LEFT(DULIEU!$V186,3)=$G$10,LEFT(DULIEU!$W186,3)=$G$10),DULIEU!$D186,"")</f>
        <v/>
      </c>
      <c r="C197" s="995" t="str">
        <f>IF(OR(LEFT(DULIEU!$V186,3)=$G$10,LEFT(DULIEU!$W186,3)=$G$10),DULIEU!$H186,"")</f>
        <v/>
      </c>
      <c r="D197" s="853" t="str">
        <f>IF(OR(LEFT(DULIEU!$V186,3)=$G$10,LEFT(DULIEU!$W186,3)=$G$10),DULIEU!$J186,"")</f>
        <v/>
      </c>
      <c r="E197" s="995" t="str">
        <f>IF(OR(LEFT(DULIEU!$V186,3)=$G$10,LEFT(DULIEU!$W186,3)=$G$10),DULIEU!$E186,"")</f>
        <v/>
      </c>
      <c r="F197" s="996" t="str">
        <f>IF(OR(LEFT(DULIEU!$V186,3)=$G$10,LEFT(DULIEU!$W186,3)=$G$10),DULIEU!$O186,"")</f>
        <v/>
      </c>
      <c r="G197" s="995" t="str">
        <f>IF(OR(LEFT(NKC!$I193,3)=$G$10,LEFT(NKC!$J193,3)=$G$10),NKC!$H193,"")</f>
        <v/>
      </c>
      <c r="H197" s="995" t="str">
        <f>IF(B197="","",IF(LEFT(DULIEU!$V186,3)=$G$10,DULIEU!$W186,IF(LEFT(DULIEU!$W186,3)=$G$10,DULIEU!$V186)))</f>
        <v/>
      </c>
      <c r="I197" s="997">
        <f>IF(F197="",0,IF(LEFT(DULIEU!$V186,3)=$G$10,DULIEU!$X186,0))</f>
        <v>0</v>
      </c>
      <c r="J197" s="997">
        <f>IF(F197="",0,IF(LEFT(DULIEU!$W186,3)=$G$10,DULIEU!$X186,0))</f>
        <v>0</v>
      </c>
      <c r="K197" s="990" t="str">
        <f t="shared" si="3"/>
        <v/>
      </c>
      <c r="L197" s="420"/>
      <c r="M197" s="420"/>
      <c r="N197" s="420"/>
      <c r="O197" s="420"/>
      <c r="P197" s="420"/>
      <c r="Q197" s="420"/>
      <c r="R197" s="420"/>
      <c r="S197" s="420"/>
      <c r="T197" s="420"/>
      <c r="U197" s="420"/>
      <c r="V197" s="420"/>
      <c r="W197" s="420"/>
      <c r="X197" s="420"/>
      <c r="Y197" s="420"/>
      <c r="Z197" s="420"/>
      <c r="AA197" s="420"/>
      <c r="AB197" s="420"/>
      <c r="AC197" s="420"/>
      <c r="AD197" s="420"/>
      <c r="AE197" s="420"/>
      <c r="AF197" s="420"/>
    </row>
    <row r="198" spans="1:32" ht="13.5" hidden="1" customHeight="1">
      <c r="A198" s="420"/>
      <c r="B198" s="995" t="str">
        <f>IF(OR(LEFT(DULIEU!$V187,3)=$G$10,LEFT(DULIEU!$W187,3)=$G$10),DULIEU!$D187,"")</f>
        <v/>
      </c>
      <c r="C198" s="995" t="str">
        <f>IF(OR(LEFT(DULIEU!$V187,3)=$G$10,LEFT(DULIEU!$W187,3)=$G$10),DULIEU!$H187,"")</f>
        <v/>
      </c>
      <c r="D198" s="853" t="str">
        <f>IF(OR(LEFT(DULIEU!$V187,3)=$G$10,LEFT(DULIEU!$W187,3)=$G$10),DULIEU!$J187,"")</f>
        <v/>
      </c>
      <c r="E198" s="995" t="str">
        <f>IF(OR(LEFT(DULIEU!$V187,3)=$G$10,LEFT(DULIEU!$W187,3)=$G$10),DULIEU!$E187,"")</f>
        <v/>
      </c>
      <c r="F198" s="996" t="str">
        <f>IF(OR(LEFT(DULIEU!$V187,3)=$G$10,LEFT(DULIEU!$W187,3)=$G$10),DULIEU!$O187,"")</f>
        <v/>
      </c>
      <c r="G198" s="995" t="str">
        <f>IF(OR(LEFT(NKC!$I194,3)=$G$10,LEFT(NKC!$J194,3)=$G$10),NKC!$H194,"")</f>
        <v/>
      </c>
      <c r="H198" s="995" t="str">
        <f>IF(B198="","",IF(LEFT(DULIEU!$V187,3)=$G$10,DULIEU!$W187,IF(LEFT(DULIEU!$W187,3)=$G$10,DULIEU!$V187)))</f>
        <v/>
      </c>
      <c r="I198" s="997">
        <f>IF(F198="",0,IF(LEFT(DULIEU!$V187,3)=$G$10,DULIEU!$X187,0))</f>
        <v>0</v>
      </c>
      <c r="J198" s="997">
        <f>IF(F198="",0,IF(LEFT(DULIEU!$W187,3)=$G$10,DULIEU!$X187,0))</f>
        <v>0</v>
      </c>
      <c r="K198" s="990" t="str">
        <f t="shared" si="3"/>
        <v/>
      </c>
      <c r="L198" s="420"/>
      <c r="M198" s="420"/>
      <c r="N198" s="420"/>
      <c r="O198" s="420"/>
      <c r="P198" s="420"/>
      <c r="Q198" s="420"/>
      <c r="R198" s="420"/>
      <c r="S198" s="420"/>
      <c r="T198" s="420"/>
      <c r="U198" s="420"/>
      <c r="V198" s="420"/>
      <c r="W198" s="420"/>
      <c r="X198" s="420"/>
      <c r="Y198" s="420"/>
      <c r="Z198" s="420"/>
      <c r="AA198" s="420"/>
      <c r="AB198" s="420"/>
      <c r="AC198" s="420"/>
      <c r="AD198" s="420"/>
      <c r="AE198" s="420"/>
      <c r="AF198" s="420"/>
    </row>
    <row r="199" spans="1:32" ht="13.5" hidden="1" customHeight="1">
      <c r="A199" s="420"/>
      <c r="B199" s="995" t="str">
        <f>IF(OR(LEFT(DULIEU!$V188,3)=$G$10,LEFT(DULIEU!$W188,3)=$G$10),DULIEU!$D188,"")</f>
        <v/>
      </c>
      <c r="C199" s="995" t="str">
        <f>IF(OR(LEFT(DULIEU!$V188,3)=$G$10,LEFT(DULIEU!$W188,3)=$G$10),DULIEU!$H188,"")</f>
        <v/>
      </c>
      <c r="D199" s="853" t="str">
        <f>IF(OR(LEFT(DULIEU!$V188,3)=$G$10,LEFT(DULIEU!$W188,3)=$G$10),DULIEU!$J188,"")</f>
        <v/>
      </c>
      <c r="E199" s="995" t="str">
        <f>IF(OR(LEFT(DULIEU!$V188,3)=$G$10,LEFT(DULIEU!$W188,3)=$G$10),DULIEU!$E188,"")</f>
        <v/>
      </c>
      <c r="F199" s="996" t="str">
        <f>IF(OR(LEFT(DULIEU!$V188,3)=$G$10,LEFT(DULIEU!$W188,3)=$G$10),DULIEU!$O188,"")</f>
        <v/>
      </c>
      <c r="G199" s="995" t="str">
        <f>IF(OR(LEFT(NKC!$I195,3)=$G$10,LEFT(NKC!$J195,3)=$G$10),NKC!$H195,"")</f>
        <v/>
      </c>
      <c r="H199" s="995" t="str">
        <f>IF(B199="","",IF(LEFT(DULIEU!$V188,3)=$G$10,DULIEU!$W188,IF(LEFT(DULIEU!$W188,3)=$G$10,DULIEU!$V188)))</f>
        <v/>
      </c>
      <c r="I199" s="997">
        <f>IF(F199="",0,IF(LEFT(DULIEU!$V188,3)=$G$10,DULIEU!$X188,0))</f>
        <v>0</v>
      </c>
      <c r="J199" s="997">
        <f>IF(F199="",0,IF(LEFT(DULIEU!$W188,3)=$G$10,DULIEU!$X188,0))</f>
        <v>0</v>
      </c>
      <c r="K199" s="990" t="str">
        <f t="shared" si="3"/>
        <v/>
      </c>
      <c r="L199" s="420"/>
      <c r="M199" s="420"/>
      <c r="N199" s="420"/>
      <c r="O199" s="420"/>
      <c r="P199" s="420"/>
      <c r="Q199" s="420"/>
      <c r="R199" s="420"/>
      <c r="S199" s="420"/>
      <c r="T199" s="420"/>
      <c r="U199" s="420"/>
      <c r="V199" s="420"/>
      <c r="W199" s="420"/>
      <c r="X199" s="420"/>
      <c r="Y199" s="420"/>
      <c r="Z199" s="420"/>
      <c r="AA199" s="420"/>
      <c r="AB199" s="420"/>
      <c r="AC199" s="420"/>
      <c r="AD199" s="420"/>
      <c r="AE199" s="420"/>
      <c r="AF199" s="420"/>
    </row>
    <row r="200" spans="1:32" ht="13.5" hidden="1" customHeight="1">
      <c r="A200" s="420"/>
      <c r="B200" s="995" t="str">
        <f>IF(OR(LEFT(DULIEU!$V189,3)=$G$10,LEFT(DULIEU!$W189,3)=$G$10),DULIEU!$D189,"")</f>
        <v/>
      </c>
      <c r="C200" s="995" t="str">
        <f>IF(OR(LEFT(DULIEU!$V189,3)=$G$10,LEFT(DULIEU!$W189,3)=$G$10),DULIEU!$H189,"")</f>
        <v/>
      </c>
      <c r="D200" s="853" t="str">
        <f>IF(OR(LEFT(DULIEU!$V189,3)=$G$10,LEFT(DULIEU!$W189,3)=$G$10),DULIEU!$J189,"")</f>
        <v/>
      </c>
      <c r="E200" s="995" t="str">
        <f>IF(OR(LEFT(DULIEU!$V189,3)=$G$10,LEFT(DULIEU!$W189,3)=$G$10),DULIEU!$E189,"")</f>
        <v/>
      </c>
      <c r="F200" s="996" t="str">
        <f>IF(OR(LEFT(DULIEU!$V189,3)=$G$10,LEFT(DULIEU!$W189,3)=$G$10),DULIEU!$O189,"")</f>
        <v/>
      </c>
      <c r="G200" s="995" t="str">
        <f>IF(OR(LEFT(NKC!$I196,3)=$G$10,LEFT(NKC!$J196,3)=$G$10),NKC!$H196,"")</f>
        <v/>
      </c>
      <c r="H200" s="995" t="str">
        <f>IF(B200="","",IF(LEFT(DULIEU!$V189,3)=$G$10,DULIEU!$W189,IF(LEFT(DULIEU!$W189,3)=$G$10,DULIEU!$V189)))</f>
        <v/>
      </c>
      <c r="I200" s="997">
        <f>IF(F200="",0,IF(LEFT(DULIEU!$V189,3)=$G$10,DULIEU!$X189,0))</f>
        <v>0</v>
      </c>
      <c r="J200" s="997">
        <f>IF(F200="",0,IF(LEFT(DULIEU!$W189,3)=$G$10,DULIEU!$X189,0))</f>
        <v>0</v>
      </c>
      <c r="K200" s="990" t="str">
        <f t="shared" si="3"/>
        <v/>
      </c>
      <c r="L200" s="420"/>
      <c r="M200" s="420"/>
      <c r="N200" s="420"/>
      <c r="O200" s="420"/>
      <c r="P200" s="420"/>
      <c r="Q200" s="420"/>
      <c r="R200" s="420"/>
      <c r="S200" s="420"/>
      <c r="T200" s="420"/>
      <c r="U200" s="420"/>
      <c r="V200" s="420"/>
      <c r="W200" s="420"/>
      <c r="X200" s="420"/>
      <c r="Y200" s="420"/>
      <c r="Z200" s="420"/>
      <c r="AA200" s="420"/>
      <c r="AB200" s="420"/>
      <c r="AC200" s="420"/>
      <c r="AD200" s="420"/>
      <c r="AE200" s="420"/>
      <c r="AF200" s="420"/>
    </row>
    <row r="201" spans="1:32" ht="13.5" hidden="1" customHeight="1">
      <c r="A201" s="420"/>
      <c r="B201" s="995" t="str">
        <f>IF(OR(LEFT(DULIEU!$V190,3)=$G$10,LEFT(DULIEU!$W190,3)=$G$10),DULIEU!$D190,"")</f>
        <v/>
      </c>
      <c r="C201" s="995" t="str">
        <f>IF(OR(LEFT(DULIEU!$V190,3)=$G$10,LEFT(DULIEU!$W190,3)=$G$10),DULIEU!$H190,"")</f>
        <v/>
      </c>
      <c r="D201" s="853" t="str">
        <f>IF(OR(LEFT(DULIEU!$V190,3)=$G$10,LEFT(DULIEU!$W190,3)=$G$10),DULIEU!$J190,"")</f>
        <v/>
      </c>
      <c r="E201" s="995" t="str">
        <f>IF(OR(LEFT(DULIEU!$V190,3)=$G$10,LEFT(DULIEU!$W190,3)=$G$10),DULIEU!$E190,"")</f>
        <v/>
      </c>
      <c r="F201" s="996" t="str">
        <f>IF(OR(LEFT(DULIEU!$V190,3)=$G$10,LEFT(DULIEU!$W190,3)=$G$10),DULIEU!$O190,"")</f>
        <v/>
      </c>
      <c r="G201" s="995" t="str">
        <f>IF(OR(LEFT(NKC!$I197,3)=$G$10,LEFT(NKC!$J197,3)=$G$10),NKC!$H197,"")</f>
        <v/>
      </c>
      <c r="H201" s="995" t="str">
        <f>IF(B201="","",IF(LEFT(DULIEU!$V190,3)=$G$10,DULIEU!$W190,IF(LEFT(DULIEU!$W190,3)=$G$10,DULIEU!$V190)))</f>
        <v/>
      </c>
      <c r="I201" s="997">
        <f>IF(F201="",0,IF(LEFT(DULIEU!$V190,3)=$G$10,DULIEU!$X190,0))</f>
        <v>0</v>
      </c>
      <c r="J201" s="997">
        <f>IF(F201="",0,IF(LEFT(DULIEU!$W190,3)=$G$10,DULIEU!$X190,0))</f>
        <v>0</v>
      </c>
      <c r="K201" s="990" t="str">
        <f t="shared" si="3"/>
        <v/>
      </c>
      <c r="L201" s="420"/>
      <c r="M201" s="420"/>
      <c r="N201" s="420"/>
      <c r="O201" s="420"/>
      <c r="P201" s="420"/>
      <c r="Q201" s="420"/>
      <c r="R201" s="420"/>
      <c r="S201" s="420"/>
      <c r="T201" s="420"/>
      <c r="U201" s="420"/>
      <c r="V201" s="420"/>
      <c r="W201" s="420"/>
      <c r="X201" s="420"/>
      <c r="Y201" s="420"/>
      <c r="Z201" s="420"/>
      <c r="AA201" s="420"/>
      <c r="AB201" s="420"/>
      <c r="AC201" s="420"/>
      <c r="AD201" s="420"/>
      <c r="AE201" s="420"/>
      <c r="AF201" s="420"/>
    </row>
    <row r="202" spans="1:32" ht="13.5" hidden="1" customHeight="1">
      <c r="A202" s="420"/>
      <c r="B202" s="995" t="str">
        <f>IF(OR(LEFT(DULIEU!$V191,3)=$G$10,LEFT(DULIEU!$W191,3)=$G$10),DULIEU!$D191,"")</f>
        <v/>
      </c>
      <c r="C202" s="995" t="str">
        <f>IF(OR(LEFT(DULIEU!$V191,3)=$G$10,LEFT(DULIEU!$W191,3)=$G$10),DULIEU!$H191,"")</f>
        <v/>
      </c>
      <c r="D202" s="853" t="str">
        <f>IF(OR(LEFT(DULIEU!$V191,3)=$G$10,LEFT(DULIEU!$W191,3)=$G$10),DULIEU!$J191,"")</f>
        <v/>
      </c>
      <c r="E202" s="995" t="str">
        <f>IF(OR(LEFT(DULIEU!$V191,3)=$G$10,LEFT(DULIEU!$W191,3)=$G$10),DULIEU!$E191,"")</f>
        <v/>
      </c>
      <c r="F202" s="996" t="str">
        <f>IF(OR(LEFT(DULIEU!$V191,3)=$G$10,LEFT(DULIEU!$W191,3)=$G$10),DULIEU!$O191,"")</f>
        <v/>
      </c>
      <c r="G202" s="995" t="str">
        <f>IF(OR(LEFT(NKC!$I198,3)=$G$10,LEFT(NKC!$J198,3)=$G$10),NKC!$H198,"")</f>
        <v/>
      </c>
      <c r="H202" s="995" t="str">
        <f>IF(B202="","",IF(LEFT(DULIEU!$V191,3)=$G$10,DULIEU!$W191,IF(LEFT(DULIEU!$W191,3)=$G$10,DULIEU!$V191)))</f>
        <v/>
      </c>
      <c r="I202" s="997">
        <f>IF(F202="",0,IF(LEFT(DULIEU!$V191,3)=$G$10,DULIEU!$X191,0))</f>
        <v>0</v>
      </c>
      <c r="J202" s="997">
        <f>IF(F202="",0,IF(LEFT(DULIEU!$W191,3)=$G$10,DULIEU!$X191,0))</f>
        <v>0</v>
      </c>
      <c r="K202" s="990" t="str">
        <f t="shared" si="3"/>
        <v/>
      </c>
      <c r="L202" s="420"/>
      <c r="M202" s="420"/>
      <c r="N202" s="420"/>
      <c r="O202" s="420"/>
      <c r="P202" s="420"/>
      <c r="Q202" s="420"/>
      <c r="R202" s="420"/>
      <c r="S202" s="420"/>
      <c r="T202" s="420"/>
      <c r="U202" s="420"/>
      <c r="V202" s="420"/>
      <c r="W202" s="420"/>
      <c r="X202" s="420"/>
      <c r="Y202" s="420"/>
      <c r="Z202" s="420"/>
      <c r="AA202" s="420"/>
      <c r="AB202" s="420"/>
      <c r="AC202" s="420"/>
      <c r="AD202" s="420"/>
      <c r="AE202" s="420"/>
      <c r="AF202" s="420"/>
    </row>
    <row r="203" spans="1:32" ht="13.5" hidden="1" customHeight="1">
      <c r="A203" s="420"/>
      <c r="B203" s="995" t="str">
        <f>IF(OR(LEFT(DULIEU!$V192,3)=$G$10,LEFT(DULIEU!$W192,3)=$G$10),DULIEU!$D192,"")</f>
        <v/>
      </c>
      <c r="C203" s="995" t="str">
        <f>IF(OR(LEFT(DULIEU!$V192,3)=$G$10,LEFT(DULIEU!$W192,3)=$G$10),DULIEU!$H192,"")</f>
        <v/>
      </c>
      <c r="D203" s="853" t="str">
        <f>IF(OR(LEFT(DULIEU!$V192,3)=$G$10,LEFT(DULIEU!$W192,3)=$G$10),DULIEU!$J192,"")</f>
        <v/>
      </c>
      <c r="E203" s="995" t="str">
        <f>IF(OR(LEFT(DULIEU!$V192,3)=$G$10,LEFT(DULIEU!$W192,3)=$G$10),DULIEU!$E192,"")</f>
        <v/>
      </c>
      <c r="F203" s="996" t="str">
        <f>IF(OR(LEFT(DULIEU!$V192,3)=$G$10,LEFT(DULIEU!$W192,3)=$G$10),DULIEU!$O192,"")</f>
        <v/>
      </c>
      <c r="G203" s="995" t="str">
        <f>IF(OR(LEFT(NKC!$I199,3)=$G$10,LEFT(NKC!$J199,3)=$G$10),NKC!$H199,"")</f>
        <v/>
      </c>
      <c r="H203" s="995" t="str">
        <f>IF(B203="","",IF(LEFT(DULIEU!$V192,3)=$G$10,DULIEU!$W192,IF(LEFT(DULIEU!$W192,3)=$G$10,DULIEU!$V192)))</f>
        <v/>
      </c>
      <c r="I203" s="997">
        <f>IF(F203="",0,IF(LEFT(DULIEU!$V192,3)=$G$10,DULIEU!$X192,0))</f>
        <v>0</v>
      </c>
      <c r="J203" s="997">
        <f>IF(F203="",0,IF(LEFT(DULIEU!$W192,3)=$G$10,DULIEU!$X192,0))</f>
        <v>0</v>
      </c>
      <c r="K203" s="990" t="str">
        <f t="shared" si="3"/>
        <v/>
      </c>
      <c r="L203" s="420"/>
      <c r="M203" s="420"/>
      <c r="N203" s="420"/>
      <c r="O203" s="420"/>
      <c r="P203" s="420"/>
      <c r="Q203" s="420"/>
      <c r="R203" s="420"/>
      <c r="S203" s="420"/>
      <c r="T203" s="420"/>
      <c r="U203" s="420"/>
      <c r="V203" s="420"/>
      <c r="W203" s="420"/>
      <c r="X203" s="420"/>
      <c r="Y203" s="420"/>
      <c r="Z203" s="420"/>
      <c r="AA203" s="420"/>
      <c r="AB203" s="420"/>
      <c r="AC203" s="420"/>
      <c r="AD203" s="420"/>
      <c r="AE203" s="420"/>
      <c r="AF203" s="420"/>
    </row>
    <row r="204" spans="1:32" ht="13.5" hidden="1" customHeight="1">
      <c r="A204" s="420"/>
      <c r="B204" s="995" t="str">
        <f>IF(OR(LEFT(DULIEU!$V193,3)=$G$10,LEFT(DULIEU!$W193,3)=$G$10),DULIEU!$D193,"")</f>
        <v/>
      </c>
      <c r="C204" s="995" t="str">
        <f>IF(OR(LEFT(DULIEU!$V193,3)=$G$10,LEFT(DULIEU!$W193,3)=$G$10),DULIEU!$H193,"")</f>
        <v/>
      </c>
      <c r="D204" s="853" t="str">
        <f>IF(OR(LEFT(DULIEU!$V193,3)=$G$10,LEFT(DULIEU!$W193,3)=$G$10),DULIEU!$J193,"")</f>
        <v/>
      </c>
      <c r="E204" s="995" t="str">
        <f>IF(OR(LEFT(DULIEU!$V193,3)=$G$10,LEFT(DULIEU!$W193,3)=$G$10),DULIEU!$E193,"")</f>
        <v/>
      </c>
      <c r="F204" s="996" t="str">
        <f>IF(OR(LEFT(DULIEU!$V193,3)=$G$10,LEFT(DULIEU!$W193,3)=$G$10),DULIEU!$O193,"")</f>
        <v/>
      </c>
      <c r="G204" s="995" t="str">
        <f>IF(OR(LEFT(NKC!$I200,3)=$G$10,LEFT(NKC!$J200,3)=$G$10),NKC!$H200,"")</f>
        <v/>
      </c>
      <c r="H204" s="995" t="str">
        <f>IF(B204="","",IF(LEFT(DULIEU!$V193,3)=$G$10,DULIEU!$W193,IF(LEFT(DULIEU!$W193,3)=$G$10,DULIEU!$V193)))</f>
        <v/>
      </c>
      <c r="I204" s="997">
        <f>IF(F204="",0,IF(LEFT(DULIEU!$V193,3)=$G$10,DULIEU!$X193,0))</f>
        <v>0</v>
      </c>
      <c r="J204" s="997">
        <f>IF(F204="",0,IF(LEFT(DULIEU!$W193,3)=$G$10,DULIEU!$X193,0))</f>
        <v>0</v>
      </c>
      <c r="K204" s="990" t="str">
        <f t="shared" si="3"/>
        <v/>
      </c>
      <c r="L204" s="420"/>
      <c r="M204" s="420"/>
      <c r="N204" s="420"/>
      <c r="O204" s="420"/>
      <c r="P204" s="420"/>
      <c r="Q204" s="420"/>
      <c r="R204" s="420"/>
      <c r="S204" s="420"/>
      <c r="T204" s="420"/>
      <c r="U204" s="420"/>
      <c r="V204" s="420"/>
      <c r="W204" s="420"/>
      <c r="X204" s="420"/>
      <c r="Y204" s="420"/>
      <c r="Z204" s="420"/>
      <c r="AA204" s="420"/>
      <c r="AB204" s="420"/>
      <c r="AC204" s="420"/>
      <c r="AD204" s="420"/>
      <c r="AE204" s="420"/>
      <c r="AF204" s="420"/>
    </row>
    <row r="205" spans="1:32" ht="13.5" hidden="1" customHeight="1">
      <c r="A205" s="420"/>
      <c r="B205" s="995" t="str">
        <f>IF(OR(LEFT(DULIEU!$V194,3)=$G$10,LEFT(DULIEU!$W194,3)=$G$10),DULIEU!$D194,"")</f>
        <v/>
      </c>
      <c r="C205" s="995" t="str">
        <f>IF(OR(LEFT(DULIEU!$V194,3)=$G$10,LEFT(DULIEU!$W194,3)=$G$10),DULIEU!$H194,"")</f>
        <v/>
      </c>
      <c r="D205" s="853" t="str">
        <f>IF(OR(LEFT(DULIEU!$V194,3)=$G$10,LEFT(DULIEU!$W194,3)=$G$10),DULIEU!$J194,"")</f>
        <v/>
      </c>
      <c r="E205" s="995" t="str">
        <f>IF(OR(LEFT(DULIEU!$V194,3)=$G$10,LEFT(DULIEU!$W194,3)=$G$10),DULIEU!$E194,"")</f>
        <v/>
      </c>
      <c r="F205" s="996" t="str">
        <f>IF(OR(LEFT(DULIEU!$V194,3)=$G$10,LEFT(DULIEU!$W194,3)=$G$10),DULIEU!$O194,"")</f>
        <v/>
      </c>
      <c r="G205" s="995" t="str">
        <f>IF(OR(LEFT(NKC!$I201,3)=$G$10,LEFT(NKC!$J201,3)=$G$10),NKC!$H201,"")</f>
        <v/>
      </c>
      <c r="H205" s="995" t="str">
        <f>IF(B205="","",IF(LEFT(DULIEU!$V194,3)=$G$10,DULIEU!$W194,IF(LEFT(DULIEU!$W194,3)=$G$10,DULIEU!$V194)))</f>
        <v/>
      </c>
      <c r="I205" s="997">
        <f>IF(F205="",0,IF(LEFT(DULIEU!$V194,3)=$G$10,DULIEU!$X194,0))</f>
        <v>0</v>
      </c>
      <c r="J205" s="997">
        <f>IF(F205="",0,IF(LEFT(DULIEU!$W194,3)=$G$10,DULIEU!$X194,0))</f>
        <v>0</v>
      </c>
      <c r="K205" s="990" t="str">
        <f t="shared" si="3"/>
        <v/>
      </c>
      <c r="L205" s="420"/>
      <c r="M205" s="420"/>
      <c r="N205" s="420"/>
      <c r="O205" s="420"/>
      <c r="P205" s="420"/>
      <c r="Q205" s="420"/>
      <c r="R205" s="420"/>
      <c r="S205" s="420"/>
      <c r="T205" s="420"/>
      <c r="U205" s="420"/>
      <c r="V205" s="420"/>
      <c r="W205" s="420"/>
      <c r="X205" s="420"/>
      <c r="Y205" s="420"/>
      <c r="Z205" s="420"/>
      <c r="AA205" s="420"/>
      <c r="AB205" s="420"/>
      <c r="AC205" s="420"/>
      <c r="AD205" s="420"/>
      <c r="AE205" s="420"/>
      <c r="AF205" s="420"/>
    </row>
    <row r="206" spans="1:32" ht="13.5" hidden="1" customHeight="1">
      <c r="A206" s="420"/>
      <c r="B206" s="995" t="str">
        <f>IF(OR(LEFT(DULIEU!$V195,3)=$G$10,LEFT(DULIEU!$W195,3)=$G$10),DULIEU!$D195,"")</f>
        <v/>
      </c>
      <c r="C206" s="995" t="str">
        <f>IF(OR(LEFT(DULIEU!$V195,3)=$G$10,LEFT(DULIEU!$W195,3)=$G$10),DULIEU!$H195,"")</f>
        <v/>
      </c>
      <c r="D206" s="853" t="str">
        <f>IF(OR(LEFT(DULIEU!$V195,3)=$G$10,LEFT(DULIEU!$W195,3)=$G$10),DULIEU!$J195,"")</f>
        <v/>
      </c>
      <c r="E206" s="995" t="str">
        <f>IF(OR(LEFT(DULIEU!$V195,3)=$G$10,LEFT(DULIEU!$W195,3)=$G$10),DULIEU!$E195,"")</f>
        <v/>
      </c>
      <c r="F206" s="996" t="str">
        <f>IF(OR(LEFT(DULIEU!$V195,3)=$G$10,LEFT(DULIEU!$W195,3)=$G$10),DULIEU!$O195,"")</f>
        <v/>
      </c>
      <c r="G206" s="995" t="str">
        <f>IF(OR(LEFT(NKC!$I202,3)=$G$10,LEFT(NKC!$J202,3)=$G$10),NKC!$H202,"")</f>
        <v/>
      </c>
      <c r="H206" s="995" t="str">
        <f>IF(B206="","",IF(LEFT(DULIEU!$V195,3)=$G$10,DULIEU!$W195,IF(LEFT(DULIEU!$W195,3)=$G$10,DULIEU!$V195)))</f>
        <v/>
      </c>
      <c r="I206" s="997">
        <f>IF(F206="",0,IF(LEFT(DULIEU!$V195,3)=$G$10,DULIEU!$X195,0))</f>
        <v>0</v>
      </c>
      <c r="J206" s="997">
        <f>IF(F206="",0,IF(LEFT(DULIEU!$W195,3)=$G$10,DULIEU!$X195,0))</f>
        <v>0</v>
      </c>
      <c r="K206" s="990" t="str">
        <f t="shared" si="3"/>
        <v/>
      </c>
      <c r="L206" s="420"/>
      <c r="M206" s="420"/>
      <c r="N206" s="420"/>
      <c r="O206" s="420"/>
      <c r="P206" s="420"/>
      <c r="Q206" s="420"/>
      <c r="R206" s="420"/>
      <c r="S206" s="420"/>
      <c r="T206" s="420"/>
      <c r="U206" s="420"/>
      <c r="V206" s="420"/>
      <c r="W206" s="420"/>
      <c r="X206" s="420"/>
      <c r="Y206" s="420"/>
      <c r="Z206" s="420"/>
      <c r="AA206" s="420"/>
      <c r="AB206" s="420"/>
      <c r="AC206" s="420"/>
      <c r="AD206" s="420"/>
      <c r="AE206" s="420"/>
      <c r="AF206" s="420"/>
    </row>
    <row r="207" spans="1:32" ht="13.5" hidden="1" customHeight="1">
      <c r="A207" s="420"/>
      <c r="B207" s="995" t="str">
        <f>IF(OR(LEFT(DULIEU!$V196,3)=$G$10,LEFT(DULIEU!$W196,3)=$G$10),DULIEU!$D196,"")</f>
        <v/>
      </c>
      <c r="C207" s="995" t="str">
        <f>IF(OR(LEFT(DULIEU!$V196,3)=$G$10,LEFT(DULIEU!$W196,3)=$G$10),DULIEU!$H196,"")</f>
        <v/>
      </c>
      <c r="D207" s="853" t="str">
        <f>IF(OR(LEFT(DULIEU!$V196,3)=$G$10,LEFT(DULIEU!$W196,3)=$G$10),DULIEU!$J196,"")</f>
        <v/>
      </c>
      <c r="E207" s="995" t="str">
        <f>IF(OR(LEFT(DULIEU!$V196,3)=$G$10,LEFT(DULIEU!$W196,3)=$G$10),DULIEU!$E196,"")</f>
        <v/>
      </c>
      <c r="F207" s="996" t="str">
        <f>IF(OR(LEFT(DULIEU!$V196,3)=$G$10,LEFT(DULIEU!$W196,3)=$G$10),DULIEU!$O196,"")</f>
        <v/>
      </c>
      <c r="G207" s="995" t="str">
        <f>IF(OR(LEFT(NKC!$I203,3)=$G$10,LEFT(NKC!$J203,3)=$G$10),NKC!$H203,"")</f>
        <v/>
      </c>
      <c r="H207" s="995" t="str">
        <f>IF(B207="","",IF(LEFT(DULIEU!$V196,3)=$G$10,DULIEU!$W196,IF(LEFT(DULIEU!$W196,3)=$G$10,DULIEU!$V196)))</f>
        <v/>
      </c>
      <c r="I207" s="997">
        <f>IF(F207="",0,IF(LEFT(DULIEU!$V196,3)=$G$10,DULIEU!$X196,0))</f>
        <v>0</v>
      </c>
      <c r="J207" s="997">
        <f>IF(F207="",0,IF(LEFT(DULIEU!$W196,3)=$G$10,DULIEU!$X196,0))</f>
        <v>0</v>
      </c>
      <c r="K207" s="990" t="str">
        <f t="shared" si="3"/>
        <v/>
      </c>
      <c r="L207" s="420"/>
      <c r="M207" s="420"/>
      <c r="N207" s="420"/>
      <c r="O207" s="420"/>
      <c r="P207" s="420"/>
      <c r="Q207" s="420"/>
      <c r="R207" s="420"/>
      <c r="S207" s="420"/>
      <c r="T207" s="420"/>
      <c r="U207" s="420"/>
      <c r="V207" s="420"/>
      <c r="W207" s="420"/>
      <c r="X207" s="420"/>
      <c r="Y207" s="420"/>
      <c r="Z207" s="420"/>
      <c r="AA207" s="420"/>
      <c r="AB207" s="420"/>
      <c r="AC207" s="420"/>
      <c r="AD207" s="420"/>
      <c r="AE207" s="420"/>
      <c r="AF207" s="420"/>
    </row>
    <row r="208" spans="1:32" ht="13.5" hidden="1" customHeight="1">
      <c r="A208" s="420"/>
      <c r="B208" s="995" t="str">
        <f>IF(OR(LEFT(DULIEU!$V197,3)=$G$10,LEFT(DULIEU!$W197,3)=$G$10),DULIEU!$D197,"")</f>
        <v/>
      </c>
      <c r="C208" s="995" t="str">
        <f>IF(OR(LEFT(DULIEU!$V197,3)=$G$10,LEFT(DULIEU!$W197,3)=$G$10),DULIEU!$H197,"")</f>
        <v/>
      </c>
      <c r="D208" s="853" t="str">
        <f>IF(OR(LEFT(DULIEU!$V197,3)=$G$10,LEFT(DULIEU!$W197,3)=$G$10),DULIEU!$J197,"")</f>
        <v/>
      </c>
      <c r="E208" s="995" t="str">
        <f>IF(OR(LEFT(DULIEU!$V197,3)=$G$10,LEFT(DULIEU!$W197,3)=$G$10),DULIEU!$E197,"")</f>
        <v/>
      </c>
      <c r="F208" s="996" t="str">
        <f>IF(OR(LEFT(DULIEU!$V197,3)=$G$10,LEFT(DULIEU!$W197,3)=$G$10),DULIEU!$O197,"")</f>
        <v/>
      </c>
      <c r="G208" s="995" t="str">
        <f>IF(OR(LEFT(NKC!$I204,3)=$G$10,LEFT(NKC!$J204,3)=$G$10),NKC!$H204,"")</f>
        <v/>
      </c>
      <c r="H208" s="995" t="str">
        <f>IF(B208="","",IF(LEFT(DULIEU!$V197,3)=$G$10,DULIEU!$W197,IF(LEFT(DULIEU!$W197,3)=$G$10,DULIEU!$V197)))</f>
        <v/>
      </c>
      <c r="I208" s="997">
        <f>IF(F208="",0,IF(LEFT(DULIEU!$V197,3)=$G$10,DULIEU!$X197,0))</f>
        <v>0</v>
      </c>
      <c r="J208" s="997">
        <f>IF(F208="",0,IF(LEFT(DULIEU!$W197,3)=$G$10,DULIEU!$X197,0))</f>
        <v>0</v>
      </c>
      <c r="K208" s="990" t="str">
        <f t="shared" si="3"/>
        <v/>
      </c>
      <c r="L208" s="420"/>
      <c r="M208" s="420"/>
      <c r="N208" s="420"/>
      <c r="O208" s="420"/>
      <c r="P208" s="420"/>
      <c r="Q208" s="420"/>
      <c r="R208" s="420"/>
      <c r="S208" s="420"/>
      <c r="T208" s="420"/>
      <c r="U208" s="420"/>
      <c r="V208" s="420"/>
      <c r="W208" s="420"/>
      <c r="X208" s="420"/>
      <c r="Y208" s="420"/>
      <c r="Z208" s="420"/>
      <c r="AA208" s="420"/>
      <c r="AB208" s="420"/>
      <c r="AC208" s="420"/>
      <c r="AD208" s="420"/>
      <c r="AE208" s="420"/>
      <c r="AF208" s="420"/>
    </row>
    <row r="209" spans="1:32" ht="13.5" hidden="1" customHeight="1">
      <c r="A209" s="420"/>
      <c r="B209" s="995" t="str">
        <f>IF(OR(LEFT(DULIEU!$V198,3)=$G$10,LEFT(DULIEU!$W198,3)=$G$10),DULIEU!$D198,"")</f>
        <v/>
      </c>
      <c r="C209" s="995" t="str">
        <f>IF(OR(LEFT(DULIEU!$V198,3)=$G$10,LEFT(DULIEU!$W198,3)=$G$10),DULIEU!$H198,"")</f>
        <v/>
      </c>
      <c r="D209" s="853" t="str">
        <f>IF(OR(LEFT(DULIEU!$V198,3)=$G$10,LEFT(DULIEU!$W198,3)=$G$10),DULIEU!$J198,"")</f>
        <v/>
      </c>
      <c r="E209" s="995" t="str">
        <f>IF(OR(LEFT(DULIEU!$V198,3)=$G$10,LEFT(DULIEU!$W198,3)=$G$10),DULIEU!$E198,"")</f>
        <v/>
      </c>
      <c r="F209" s="996" t="str">
        <f>IF(OR(LEFT(DULIEU!$V198,3)=$G$10,LEFT(DULIEU!$W198,3)=$G$10),DULIEU!$O198,"")</f>
        <v/>
      </c>
      <c r="G209" s="995" t="str">
        <f>IF(OR(LEFT(NKC!$I205,3)=$G$10,LEFT(NKC!$J205,3)=$G$10),NKC!$H205,"")</f>
        <v/>
      </c>
      <c r="H209" s="995" t="str">
        <f>IF(B209="","",IF(LEFT(DULIEU!$V198,3)=$G$10,DULIEU!$W198,IF(LEFT(DULIEU!$W198,3)=$G$10,DULIEU!$V198)))</f>
        <v/>
      </c>
      <c r="I209" s="997">
        <f>IF(F209="",0,IF(LEFT(DULIEU!$V198,3)=$G$10,DULIEU!$X198,0))</f>
        <v>0</v>
      </c>
      <c r="J209" s="997">
        <f>IF(F209="",0,IF(LEFT(DULIEU!$W198,3)=$G$10,DULIEU!$X198,0))</f>
        <v>0</v>
      </c>
      <c r="K209" s="990" t="str">
        <f t="shared" si="3"/>
        <v/>
      </c>
      <c r="L209" s="420"/>
      <c r="M209" s="420"/>
      <c r="N209" s="420"/>
      <c r="O209" s="420"/>
      <c r="P209" s="420"/>
      <c r="Q209" s="420"/>
      <c r="R209" s="420"/>
      <c r="S209" s="420"/>
      <c r="T209" s="420"/>
      <c r="U209" s="420"/>
      <c r="V209" s="420"/>
      <c r="W209" s="420"/>
      <c r="X209" s="420"/>
      <c r="Y209" s="420"/>
      <c r="Z209" s="420"/>
      <c r="AA209" s="420"/>
      <c r="AB209" s="420"/>
      <c r="AC209" s="420"/>
      <c r="AD209" s="420"/>
      <c r="AE209" s="420"/>
      <c r="AF209" s="420"/>
    </row>
    <row r="210" spans="1:32" ht="13.5" hidden="1" customHeight="1">
      <c r="A210" s="420"/>
      <c r="B210" s="995" t="str">
        <f>IF(OR(LEFT(DULIEU!$V199,3)=$G$10,LEFT(DULIEU!$W199,3)=$G$10),DULIEU!$D199,"")</f>
        <v/>
      </c>
      <c r="C210" s="995" t="str">
        <f>IF(OR(LEFT(DULIEU!$V199,3)=$G$10,LEFT(DULIEU!$W199,3)=$G$10),DULIEU!$H199,"")</f>
        <v/>
      </c>
      <c r="D210" s="853" t="str">
        <f>IF(OR(LEFT(DULIEU!$V199,3)=$G$10,LEFT(DULIEU!$W199,3)=$G$10),DULIEU!$J199,"")</f>
        <v/>
      </c>
      <c r="E210" s="995" t="str">
        <f>IF(OR(LEFT(DULIEU!$V199,3)=$G$10,LEFT(DULIEU!$W199,3)=$G$10),DULIEU!$E199,"")</f>
        <v/>
      </c>
      <c r="F210" s="996" t="str">
        <f>IF(OR(LEFT(DULIEU!$V199,3)=$G$10,LEFT(DULIEU!$W199,3)=$G$10),DULIEU!$O199,"")</f>
        <v/>
      </c>
      <c r="G210" s="995" t="str">
        <f>IF(OR(LEFT(NKC!$I206,3)=$G$10,LEFT(NKC!$J206,3)=$G$10),NKC!$H206,"")</f>
        <v/>
      </c>
      <c r="H210" s="995" t="str">
        <f>IF(B210="","",IF(LEFT(DULIEU!$V199,3)=$G$10,DULIEU!$W199,IF(LEFT(DULIEU!$W199,3)=$G$10,DULIEU!$V199)))</f>
        <v/>
      </c>
      <c r="I210" s="997">
        <f>IF(F210="",0,IF(LEFT(DULIEU!$V199,3)=$G$10,DULIEU!$X199,0))</f>
        <v>0</v>
      </c>
      <c r="J210" s="997">
        <f>IF(F210="",0,IF(LEFT(DULIEU!$W199,3)=$G$10,DULIEU!$X199,0))</f>
        <v>0</v>
      </c>
      <c r="K210" s="990" t="str">
        <f t="shared" si="3"/>
        <v/>
      </c>
      <c r="L210" s="420"/>
      <c r="M210" s="420"/>
      <c r="N210" s="420"/>
      <c r="O210" s="420"/>
      <c r="P210" s="420"/>
      <c r="Q210" s="420"/>
      <c r="R210" s="420"/>
      <c r="S210" s="420"/>
      <c r="T210" s="420"/>
      <c r="U210" s="420"/>
      <c r="V210" s="420"/>
      <c r="W210" s="420"/>
      <c r="X210" s="420"/>
      <c r="Y210" s="420"/>
      <c r="Z210" s="420"/>
      <c r="AA210" s="420"/>
      <c r="AB210" s="420"/>
      <c r="AC210" s="420"/>
      <c r="AD210" s="420"/>
      <c r="AE210" s="420"/>
      <c r="AF210" s="420"/>
    </row>
    <row r="211" spans="1:32" ht="13.5" hidden="1" customHeight="1">
      <c r="A211" s="420"/>
      <c r="B211" s="995" t="str">
        <f>IF(OR(LEFT(DULIEU!$V200,3)=$G$10,LEFT(DULIEU!$W200,3)=$G$10),DULIEU!$D200,"")</f>
        <v/>
      </c>
      <c r="C211" s="995" t="str">
        <f>IF(OR(LEFT(DULIEU!$V200,3)=$G$10,LEFT(DULIEU!$W200,3)=$G$10),DULIEU!$H200,"")</f>
        <v/>
      </c>
      <c r="D211" s="853" t="str">
        <f>IF(OR(LEFT(DULIEU!$V200,3)=$G$10,LEFT(DULIEU!$W200,3)=$G$10),DULIEU!$J200,"")</f>
        <v/>
      </c>
      <c r="E211" s="995" t="str">
        <f>IF(OR(LEFT(DULIEU!$V200,3)=$G$10,LEFT(DULIEU!$W200,3)=$G$10),DULIEU!$E200,"")</f>
        <v/>
      </c>
      <c r="F211" s="996" t="str">
        <f>IF(OR(LEFT(DULIEU!$V200,3)=$G$10,LEFT(DULIEU!$W200,3)=$G$10),DULIEU!$O200,"")</f>
        <v/>
      </c>
      <c r="G211" s="995" t="str">
        <f>IF(OR(LEFT(NKC!$I207,3)=$G$10,LEFT(NKC!$J207,3)=$G$10),NKC!$H207,"")</f>
        <v/>
      </c>
      <c r="H211" s="995" t="str">
        <f>IF(B211="","",IF(LEFT(DULIEU!$V200,3)=$G$10,DULIEU!$W200,IF(LEFT(DULIEU!$W200,3)=$G$10,DULIEU!$V200)))</f>
        <v/>
      </c>
      <c r="I211" s="997">
        <f>IF(F211="",0,IF(LEFT(DULIEU!$V200,3)=$G$10,DULIEU!$X200,0))</f>
        <v>0</v>
      </c>
      <c r="J211" s="997">
        <f>IF(F211="",0,IF(LEFT(DULIEU!$W200,3)=$G$10,DULIEU!$X200,0))</f>
        <v>0</v>
      </c>
      <c r="K211" s="990" t="str">
        <f t="shared" ref="K211:K274" si="4">IF(F211="","","x")</f>
        <v/>
      </c>
      <c r="L211" s="420"/>
      <c r="M211" s="420"/>
      <c r="N211" s="420"/>
      <c r="O211" s="420"/>
      <c r="P211" s="420"/>
      <c r="Q211" s="420"/>
      <c r="R211" s="420"/>
      <c r="S211" s="420"/>
      <c r="T211" s="420"/>
      <c r="U211" s="420"/>
      <c r="V211" s="420"/>
      <c r="W211" s="420"/>
      <c r="X211" s="420"/>
      <c r="Y211" s="420"/>
      <c r="Z211" s="420"/>
      <c r="AA211" s="420"/>
      <c r="AB211" s="420"/>
      <c r="AC211" s="420"/>
      <c r="AD211" s="420"/>
      <c r="AE211" s="420"/>
      <c r="AF211" s="420"/>
    </row>
    <row r="212" spans="1:32" ht="13.5" hidden="1" customHeight="1">
      <c r="A212" s="420"/>
      <c r="B212" s="995" t="str">
        <f>IF(OR(LEFT(DULIEU!$V201,3)=$G$10,LEFT(DULIEU!$W201,3)=$G$10),DULIEU!$D201,"")</f>
        <v/>
      </c>
      <c r="C212" s="995" t="str">
        <f>IF(OR(LEFT(DULIEU!$V201,3)=$G$10,LEFT(DULIEU!$W201,3)=$G$10),DULIEU!$H201,"")</f>
        <v/>
      </c>
      <c r="D212" s="853" t="str">
        <f>IF(OR(LEFT(DULIEU!$V201,3)=$G$10,LEFT(DULIEU!$W201,3)=$G$10),DULIEU!$J201,"")</f>
        <v/>
      </c>
      <c r="E212" s="995" t="str">
        <f>IF(OR(LEFT(DULIEU!$V201,3)=$G$10,LEFT(DULIEU!$W201,3)=$G$10),DULIEU!$E201,"")</f>
        <v/>
      </c>
      <c r="F212" s="996" t="str">
        <f>IF(OR(LEFT(DULIEU!$V201,3)=$G$10,LEFT(DULIEU!$W201,3)=$G$10),DULIEU!$O201,"")</f>
        <v/>
      </c>
      <c r="G212" s="995" t="str">
        <f>IF(OR(LEFT(NKC!$I208,3)=$G$10,LEFT(NKC!$J208,3)=$G$10),NKC!$H208,"")</f>
        <v/>
      </c>
      <c r="H212" s="995" t="str">
        <f>IF(B212="","",IF(LEFT(DULIEU!$V201,3)=$G$10,DULIEU!$W201,IF(LEFT(DULIEU!$W201,3)=$G$10,DULIEU!$V201)))</f>
        <v/>
      </c>
      <c r="I212" s="997">
        <f>IF(F212="",0,IF(LEFT(DULIEU!$V201,3)=$G$10,DULIEU!$X201,0))</f>
        <v>0</v>
      </c>
      <c r="J212" s="997">
        <f>IF(F212="",0,IF(LEFT(DULIEU!$W201,3)=$G$10,DULIEU!$X201,0))</f>
        <v>0</v>
      </c>
      <c r="K212" s="990" t="str">
        <f t="shared" si="4"/>
        <v/>
      </c>
      <c r="L212" s="420"/>
      <c r="M212" s="420"/>
      <c r="N212" s="420"/>
      <c r="O212" s="420"/>
      <c r="P212" s="420"/>
      <c r="Q212" s="420"/>
      <c r="R212" s="420"/>
      <c r="S212" s="420"/>
      <c r="T212" s="420"/>
      <c r="U212" s="420"/>
      <c r="V212" s="420"/>
      <c r="W212" s="420"/>
      <c r="X212" s="420"/>
      <c r="Y212" s="420"/>
      <c r="Z212" s="420"/>
      <c r="AA212" s="420"/>
      <c r="AB212" s="420"/>
      <c r="AC212" s="420"/>
      <c r="AD212" s="420"/>
      <c r="AE212" s="420"/>
      <c r="AF212" s="420"/>
    </row>
    <row r="213" spans="1:32" ht="13.5" hidden="1" customHeight="1">
      <c r="A213" s="420"/>
      <c r="B213" s="995" t="str">
        <f>IF(OR(LEFT(DULIEU!$V202,3)=$G$10,LEFT(DULIEU!$W202,3)=$G$10),DULIEU!$D202,"")</f>
        <v/>
      </c>
      <c r="C213" s="995" t="str">
        <f>IF(OR(LEFT(DULIEU!$V202,3)=$G$10,LEFT(DULIEU!$W202,3)=$G$10),DULIEU!$H202,"")</f>
        <v/>
      </c>
      <c r="D213" s="853" t="str">
        <f>IF(OR(LEFT(DULIEU!$V202,3)=$G$10,LEFT(DULIEU!$W202,3)=$G$10),DULIEU!$J202,"")</f>
        <v/>
      </c>
      <c r="E213" s="995" t="str">
        <f>IF(OR(LEFT(DULIEU!$V202,3)=$G$10,LEFT(DULIEU!$W202,3)=$G$10),DULIEU!$E202,"")</f>
        <v/>
      </c>
      <c r="F213" s="996" t="str">
        <f>IF(OR(LEFT(DULIEU!$V202,3)=$G$10,LEFT(DULIEU!$W202,3)=$G$10),DULIEU!$O202,"")</f>
        <v/>
      </c>
      <c r="G213" s="995" t="str">
        <f>IF(OR(LEFT(NKC!$I209,3)=$G$10,LEFT(NKC!$J209,3)=$G$10),NKC!$H209,"")</f>
        <v/>
      </c>
      <c r="H213" s="995" t="str">
        <f>IF(B213="","",IF(LEFT(DULIEU!$V202,3)=$G$10,DULIEU!$W202,IF(LEFT(DULIEU!$W202,3)=$G$10,DULIEU!$V202)))</f>
        <v/>
      </c>
      <c r="I213" s="997">
        <f>IF(F213="",0,IF(LEFT(DULIEU!$V202,3)=$G$10,DULIEU!$X202,0))</f>
        <v>0</v>
      </c>
      <c r="J213" s="997">
        <f>IF(F213="",0,IF(LEFT(DULIEU!$W202,3)=$G$10,DULIEU!$X202,0))</f>
        <v>0</v>
      </c>
      <c r="K213" s="990" t="str">
        <f t="shared" si="4"/>
        <v/>
      </c>
      <c r="L213" s="420"/>
      <c r="M213" s="420"/>
      <c r="N213" s="420"/>
      <c r="O213" s="420"/>
      <c r="P213" s="420"/>
      <c r="Q213" s="420"/>
      <c r="R213" s="420"/>
      <c r="S213" s="420"/>
      <c r="T213" s="420"/>
      <c r="U213" s="420"/>
      <c r="V213" s="420"/>
      <c r="W213" s="420"/>
      <c r="X213" s="420"/>
      <c r="Y213" s="420"/>
      <c r="Z213" s="420"/>
      <c r="AA213" s="420"/>
      <c r="AB213" s="420"/>
      <c r="AC213" s="420"/>
      <c r="AD213" s="420"/>
      <c r="AE213" s="420"/>
      <c r="AF213" s="420"/>
    </row>
    <row r="214" spans="1:32" ht="13.5" hidden="1" customHeight="1">
      <c r="A214" s="420"/>
      <c r="B214" s="995" t="str">
        <f>IF(OR(LEFT(DULIEU!$V203,3)=$G$10,LEFT(DULIEU!$W203,3)=$G$10),DULIEU!$D203,"")</f>
        <v/>
      </c>
      <c r="C214" s="995" t="str">
        <f>IF(OR(LEFT(DULIEU!$V203,3)=$G$10,LEFT(DULIEU!$W203,3)=$G$10),DULIEU!$H203,"")</f>
        <v/>
      </c>
      <c r="D214" s="853" t="str">
        <f>IF(OR(LEFT(DULIEU!$V203,3)=$G$10,LEFT(DULIEU!$W203,3)=$G$10),DULIEU!$J203,"")</f>
        <v/>
      </c>
      <c r="E214" s="995" t="str">
        <f>IF(OR(LEFT(DULIEU!$V203,3)=$G$10,LEFT(DULIEU!$W203,3)=$G$10),DULIEU!$E203,"")</f>
        <v/>
      </c>
      <c r="F214" s="996" t="str">
        <f>IF(OR(LEFT(DULIEU!$V203,3)=$G$10,LEFT(DULIEU!$W203,3)=$G$10),DULIEU!$O203,"")</f>
        <v/>
      </c>
      <c r="G214" s="995" t="str">
        <f>IF(OR(LEFT(NKC!$I210,3)=$G$10,LEFT(NKC!$J210,3)=$G$10),NKC!$H210,"")</f>
        <v/>
      </c>
      <c r="H214" s="995" t="str">
        <f>IF(B214="","",IF(LEFT(DULIEU!$V203,3)=$G$10,DULIEU!$W203,IF(LEFT(DULIEU!$W203,3)=$G$10,DULIEU!$V203)))</f>
        <v/>
      </c>
      <c r="I214" s="997">
        <f>IF(F214="",0,IF(LEFT(DULIEU!$V203,3)=$G$10,DULIEU!$X203,0))</f>
        <v>0</v>
      </c>
      <c r="J214" s="997">
        <f>IF(F214="",0,IF(LEFT(DULIEU!$W203,3)=$G$10,DULIEU!$X203,0))</f>
        <v>0</v>
      </c>
      <c r="K214" s="990" t="str">
        <f t="shared" si="4"/>
        <v/>
      </c>
      <c r="L214" s="420"/>
      <c r="M214" s="420"/>
      <c r="N214" s="420"/>
      <c r="O214" s="420"/>
      <c r="P214" s="420"/>
      <c r="Q214" s="420"/>
      <c r="R214" s="420"/>
      <c r="S214" s="420"/>
      <c r="T214" s="420"/>
      <c r="U214" s="420"/>
      <c r="V214" s="420"/>
      <c r="W214" s="420"/>
      <c r="X214" s="420"/>
      <c r="Y214" s="420"/>
      <c r="Z214" s="420"/>
      <c r="AA214" s="420"/>
      <c r="AB214" s="420"/>
      <c r="AC214" s="420"/>
      <c r="AD214" s="420"/>
      <c r="AE214" s="420"/>
      <c r="AF214" s="420"/>
    </row>
    <row r="215" spans="1:32" ht="13.5" hidden="1" customHeight="1">
      <c r="A215" s="420"/>
      <c r="B215" s="995" t="str">
        <f>IF(OR(LEFT(DULIEU!$V204,3)=$G$10,LEFT(DULIEU!$W204,3)=$G$10),DULIEU!$D204,"")</f>
        <v/>
      </c>
      <c r="C215" s="995" t="str">
        <f>IF(OR(LEFT(DULIEU!$V204,3)=$G$10,LEFT(DULIEU!$W204,3)=$G$10),DULIEU!$H204,"")</f>
        <v/>
      </c>
      <c r="D215" s="853" t="str">
        <f>IF(OR(LEFT(DULIEU!$V204,3)=$G$10,LEFT(DULIEU!$W204,3)=$G$10),DULIEU!$J204,"")</f>
        <v/>
      </c>
      <c r="E215" s="995" t="str">
        <f>IF(OR(LEFT(DULIEU!$V204,3)=$G$10,LEFT(DULIEU!$W204,3)=$G$10),DULIEU!$E204,"")</f>
        <v/>
      </c>
      <c r="F215" s="996" t="str">
        <f>IF(OR(LEFT(DULIEU!$V204,3)=$G$10,LEFT(DULIEU!$W204,3)=$G$10),DULIEU!$O204,"")</f>
        <v/>
      </c>
      <c r="G215" s="995" t="str">
        <f>IF(OR(LEFT(NKC!$I211,3)=$G$10,LEFT(NKC!$J211,3)=$G$10),NKC!$H211,"")</f>
        <v/>
      </c>
      <c r="H215" s="995" t="str">
        <f>IF(B215="","",IF(LEFT(DULIEU!$V204,3)=$G$10,DULIEU!$W204,IF(LEFT(DULIEU!$W204,3)=$G$10,DULIEU!$V204)))</f>
        <v/>
      </c>
      <c r="I215" s="997">
        <f>IF(F215="",0,IF(LEFT(DULIEU!$V204,3)=$G$10,DULIEU!$X204,0))</f>
        <v>0</v>
      </c>
      <c r="J215" s="997">
        <f>IF(F215="",0,IF(LEFT(DULIEU!$W204,3)=$G$10,DULIEU!$X204,0))</f>
        <v>0</v>
      </c>
      <c r="K215" s="990" t="str">
        <f t="shared" si="4"/>
        <v/>
      </c>
      <c r="L215" s="420"/>
      <c r="M215" s="420"/>
      <c r="N215" s="420"/>
      <c r="O215" s="420"/>
      <c r="P215" s="420"/>
      <c r="Q215" s="420"/>
      <c r="R215" s="420"/>
      <c r="S215" s="420"/>
      <c r="T215" s="420"/>
      <c r="U215" s="420"/>
      <c r="V215" s="420"/>
      <c r="W215" s="420"/>
      <c r="X215" s="420"/>
      <c r="Y215" s="420"/>
      <c r="Z215" s="420"/>
      <c r="AA215" s="420"/>
      <c r="AB215" s="420"/>
      <c r="AC215" s="420"/>
      <c r="AD215" s="420"/>
      <c r="AE215" s="420"/>
      <c r="AF215" s="420"/>
    </row>
    <row r="216" spans="1:32" ht="13.5" hidden="1" customHeight="1">
      <c r="A216" s="420"/>
      <c r="B216" s="995" t="str">
        <f>IF(OR(LEFT(DULIEU!$V205,3)=$G$10,LEFT(DULIEU!$W205,3)=$G$10),DULIEU!$D205,"")</f>
        <v/>
      </c>
      <c r="C216" s="995" t="str">
        <f>IF(OR(LEFT(DULIEU!$V205,3)=$G$10,LEFT(DULIEU!$W205,3)=$G$10),DULIEU!$H205,"")</f>
        <v/>
      </c>
      <c r="D216" s="853" t="str">
        <f>IF(OR(LEFT(DULIEU!$V205,3)=$G$10,LEFT(DULIEU!$W205,3)=$G$10),DULIEU!$J205,"")</f>
        <v/>
      </c>
      <c r="E216" s="995" t="str">
        <f>IF(OR(LEFT(DULIEU!$V205,3)=$G$10,LEFT(DULIEU!$W205,3)=$G$10),DULIEU!$E205,"")</f>
        <v/>
      </c>
      <c r="F216" s="996" t="str">
        <f>IF(OR(LEFT(DULIEU!$V205,3)=$G$10,LEFT(DULIEU!$W205,3)=$G$10),DULIEU!$O205,"")</f>
        <v/>
      </c>
      <c r="G216" s="995" t="str">
        <f>IF(OR(LEFT(NKC!$I212,3)=$G$10,LEFT(NKC!$J212,3)=$G$10),NKC!$H212,"")</f>
        <v/>
      </c>
      <c r="H216" s="995" t="str">
        <f>IF(B216="","",IF(LEFT(DULIEU!$V205,3)=$G$10,DULIEU!$W205,IF(LEFT(DULIEU!$W205,3)=$G$10,DULIEU!$V205)))</f>
        <v/>
      </c>
      <c r="I216" s="997">
        <f>IF(F216="",0,IF(LEFT(DULIEU!$V205,3)=$G$10,DULIEU!$X205,0))</f>
        <v>0</v>
      </c>
      <c r="J216" s="997">
        <f>IF(F216="",0,IF(LEFT(DULIEU!$W205,3)=$G$10,DULIEU!$X205,0))</f>
        <v>0</v>
      </c>
      <c r="K216" s="990" t="str">
        <f t="shared" si="4"/>
        <v/>
      </c>
      <c r="L216" s="420"/>
      <c r="M216" s="420"/>
      <c r="N216" s="420"/>
      <c r="O216" s="420"/>
      <c r="P216" s="420"/>
      <c r="Q216" s="420"/>
      <c r="R216" s="420"/>
      <c r="S216" s="420"/>
      <c r="T216" s="420"/>
      <c r="U216" s="420"/>
      <c r="V216" s="420"/>
      <c r="W216" s="420"/>
      <c r="X216" s="420"/>
      <c r="Y216" s="420"/>
      <c r="Z216" s="420"/>
      <c r="AA216" s="420"/>
      <c r="AB216" s="420"/>
      <c r="AC216" s="420"/>
      <c r="AD216" s="420"/>
      <c r="AE216" s="420"/>
      <c r="AF216" s="420"/>
    </row>
    <row r="217" spans="1:32" ht="13.5" hidden="1" customHeight="1">
      <c r="A217" s="420"/>
      <c r="B217" s="995" t="str">
        <f>IF(OR(LEFT(DULIEU!$V206,3)=$G$10,LEFT(DULIEU!$W206,3)=$G$10),DULIEU!$D206,"")</f>
        <v/>
      </c>
      <c r="C217" s="995" t="str">
        <f>IF(OR(LEFT(DULIEU!$V206,3)=$G$10,LEFT(DULIEU!$W206,3)=$G$10),DULIEU!$H206,"")</f>
        <v/>
      </c>
      <c r="D217" s="853" t="str">
        <f>IF(OR(LEFT(DULIEU!$V206,3)=$G$10,LEFT(DULIEU!$W206,3)=$G$10),DULIEU!$J206,"")</f>
        <v/>
      </c>
      <c r="E217" s="995" t="str">
        <f>IF(OR(LEFT(DULIEU!$V206,3)=$G$10,LEFT(DULIEU!$W206,3)=$G$10),DULIEU!$E206,"")</f>
        <v/>
      </c>
      <c r="F217" s="996" t="str">
        <f>IF(OR(LEFT(DULIEU!$V206,3)=$G$10,LEFT(DULIEU!$W206,3)=$G$10),DULIEU!$O206,"")</f>
        <v/>
      </c>
      <c r="G217" s="995" t="str">
        <f>IF(OR(LEFT(NKC!$I213,3)=$G$10,LEFT(NKC!$J213,3)=$G$10),NKC!$H213,"")</f>
        <v/>
      </c>
      <c r="H217" s="995" t="str">
        <f>IF(B217="","",IF(LEFT(DULIEU!$V206,3)=$G$10,DULIEU!$W206,IF(LEFT(DULIEU!$W206,3)=$G$10,DULIEU!$V206)))</f>
        <v/>
      </c>
      <c r="I217" s="997">
        <f>IF(F217="",0,IF(LEFT(DULIEU!$V206,3)=$G$10,DULIEU!$X206,0))</f>
        <v>0</v>
      </c>
      <c r="J217" s="997">
        <f>IF(F217="",0,IF(LEFT(DULIEU!$W206,3)=$G$10,DULIEU!$X206,0))</f>
        <v>0</v>
      </c>
      <c r="K217" s="990" t="str">
        <f t="shared" si="4"/>
        <v/>
      </c>
      <c r="L217" s="420"/>
      <c r="M217" s="420"/>
      <c r="N217" s="420"/>
      <c r="O217" s="420"/>
      <c r="P217" s="420"/>
      <c r="Q217" s="420"/>
      <c r="R217" s="420"/>
      <c r="S217" s="420"/>
      <c r="T217" s="420"/>
      <c r="U217" s="420"/>
      <c r="V217" s="420"/>
      <c r="W217" s="420"/>
      <c r="X217" s="420"/>
      <c r="Y217" s="420"/>
      <c r="Z217" s="420"/>
      <c r="AA217" s="420"/>
      <c r="AB217" s="420"/>
      <c r="AC217" s="420"/>
      <c r="AD217" s="420"/>
      <c r="AE217" s="420"/>
      <c r="AF217" s="420"/>
    </row>
    <row r="218" spans="1:32" ht="13.5" hidden="1" customHeight="1">
      <c r="A218" s="420"/>
      <c r="B218" s="995" t="str">
        <f>IF(OR(LEFT(DULIEU!$V207,3)=$G$10,LEFT(DULIEU!$W207,3)=$G$10),DULIEU!$D207,"")</f>
        <v/>
      </c>
      <c r="C218" s="995" t="str">
        <f>IF(OR(LEFT(DULIEU!$V207,3)=$G$10,LEFT(DULIEU!$W207,3)=$G$10),DULIEU!$H207,"")</f>
        <v/>
      </c>
      <c r="D218" s="853" t="str">
        <f>IF(OR(LEFT(DULIEU!$V207,3)=$G$10,LEFT(DULIEU!$W207,3)=$G$10),DULIEU!$J207,"")</f>
        <v/>
      </c>
      <c r="E218" s="995" t="str">
        <f>IF(OR(LEFT(DULIEU!$V207,3)=$G$10,LEFT(DULIEU!$W207,3)=$G$10),DULIEU!$E207,"")</f>
        <v/>
      </c>
      <c r="F218" s="996" t="str">
        <f>IF(OR(LEFT(DULIEU!$V207,3)=$G$10,LEFT(DULIEU!$W207,3)=$G$10),DULIEU!$O207,"")</f>
        <v/>
      </c>
      <c r="G218" s="995" t="str">
        <f>IF(OR(LEFT(NKC!$I214,3)=$G$10,LEFT(NKC!$J214,3)=$G$10),NKC!$H214,"")</f>
        <v/>
      </c>
      <c r="H218" s="995" t="str">
        <f>IF(B218="","",IF(LEFT(DULIEU!$V207,3)=$G$10,DULIEU!$W207,IF(LEFT(DULIEU!$W207,3)=$G$10,DULIEU!$V207)))</f>
        <v/>
      </c>
      <c r="I218" s="997">
        <f>IF(F218="",0,IF(LEFT(DULIEU!$V207,3)=$G$10,DULIEU!$X207,0))</f>
        <v>0</v>
      </c>
      <c r="J218" s="997">
        <f>IF(F218="",0,IF(LEFT(DULIEU!$W207,3)=$G$10,DULIEU!$X207,0))</f>
        <v>0</v>
      </c>
      <c r="K218" s="990" t="str">
        <f t="shared" si="4"/>
        <v/>
      </c>
      <c r="L218" s="420"/>
      <c r="M218" s="420"/>
      <c r="N218" s="420"/>
      <c r="O218" s="420"/>
      <c r="P218" s="420"/>
      <c r="Q218" s="420"/>
      <c r="R218" s="420"/>
      <c r="S218" s="420"/>
      <c r="T218" s="420"/>
      <c r="U218" s="420"/>
      <c r="V218" s="420"/>
      <c r="W218" s="420"/>
      <c r="X218" s="420"/>
      <c r="Y218" s="420"/>
      <c r="Z218" s="420"/>
      <c r="AA218" s="420"/>
      <c r="AB218" s="420"/>
      <c r="AC218" s="420"/>
      <c r="AD218" s="420"/>
      <c r="AE218" s="420"/>
      <c r="AF218" s="420"/>
    </row>
    <row r="219" spans="1:32" ht="13.5" hidden="1" customHeight="1">
      <c r="A219" s="420"/>
      <c r="B219" s="995" t="str">
        <f>IF(OR(LEFT(DULIEU!$V208,3)=$G$10,LEFT(DULIEU!$W208,3)=$G$10),DULIEU!$D208,"")</f>
        <v/>
      </c>
      <c r="C219" s="995" t="str">
        <f>IF(OR(LEFT(DULIEU!$V208,3)=$G$10,LEFT(DULIEU!$W208,3)=$G$10),DULIEU!$H208,"")</f>
        <v/>
      </c>
      <c r="D219" s="853" t="str">
        <f>IF(OR(LEFT(DULIEU!$V208,3)=$G$10,LEFT(DULIEU!$W208,3)=$G$10),DULIEU!$J208,"")</f>
        <v/>
      </c>
      <c r="E219" s="995" t="str">
        <f>IF(OR(LEFT(DULIEU!$V208,3)=$G$10,LEFT(DULIEU!$W208,3)=$G$10),DULIEU!$E208,"")</f>
        <v/>
      </c>
      <c r="F219" s="996" t="str">
        <f>IF(OR(LEFT(DULIEU!$V208,3)=$G$10,LEFT(DULIEU!$W208,3)=$G$10),DULIEU!$O208,"")</f>
        <v/>
      </c>
      <c r="G219" s="995" t="str">
        <f>IF(OR(LEFT(NKC!$I215,3)=$G$10,LEFT(NKC!$J215,3)=$G$10),NKC!$H215,"")</f>
        <v/>
      </c>
      <c r="H219" s="995" t="str">
        <f>IF(B219="","",IF(LEFT(DULIEU!$V208,3)=$G$10,DULIEU!$W208,IF(LEFT(DULIEU!$W208,3)=$G$10,DULIEU!$V208)))</f>
        <v/>
      </c>
      <c r="I219" s="997">
        <f>IF(F219="",0,IF(LEFT(DULIEU!$V208,3)=$G$10,DULIEU!$X208,0))</f>
        <v>0</v>
      </c>
      <c r="J219" s="997">
        <f>IF(F219="",0,IF(LEFT(DULIEU!$W208,3)=$G$10,DULIEU!$X208,0))</f>
        <v>0</v>
      </c>
      <c r="K219" s="990" t="str">
        <f t="shared" si="4"/>
        <v/>
      </c>
      <c r="L219" s="420"/>
      <c r="M219" s="420"/>
      <c r="N219" s="420"/>
      <c r="O219" s="420"/>
      <c r="P219" s="420"/>
      <c r="Q219" s="420"/>
      <c r="R219" s="420"/>
      <c r="S219" s="420"/>
      <c r="T219" s="420"/>
      <c r="U219" s="420"/>
      <c r="V219" s="420"/>
      <c r="W219" s="420"/>
      <c r="X219" s="420"/>
      <c r="Y219" s="420"/>
      <c r="Z219" s="420"/>
      <c r="AA219" s="420"/>
      <c r="AB219" s="420"/>
      <c r="AC219" s="420"/>
      <c r="AD219" s="420"/>
      <c r="AE219" s="420"/>
      <c r="AF219" s="420"/>
    </row>
    <row r="220" spans="1:32" ht="13.5" hidden="1" customHeight="1">
      <c r="A220" s="420"/>
      <c r="B220" s="995" t="str">
        <f>IF(OR(LEFT(DULIEU!$V209,3)=$G$10,LEFT(DULIEU!$W209,3)=$G$10),DULIEU!$D209,"")</f>
        <v/>
      </c>
      <c r="C220" s="995" t="str">
        <f>IF(OR(LEFT(DULIEU!$V209,3)=$G$10,LEFT(DULIEU!$W209,3)=$G$10),DULIEU!$H209,"")</f>
        <v/>
      </c>
      <c r="D220" s="853" t="str">
        <f>IF(OR(LEFT(DULIEU!$V209,3)=$G$10,LEFT(DULIEU!$W209,3)=$G$10),DULIEU!$J209,"")</f>
        <v/>
      </c>
      <c r="E220" s="995" t="str">
        <f>IF(OR(LEFT(DULIEU!$V209,3)=$G$10,LEFT(DULIEU!$W209,3)=$G$10),DULIEU!$E209,"")</f>
        <v/>
      </c>
      <c r="F220" s="996" t="str">
        <f>IF(OR(LEFT(DULIEU!$V209,3)=$G$10,LEFT(DULIEU!$W209,3)=$G$10),DULIEU!$O209,"")</f>
        <v/>
      </c>
      <c r="G220" s="995" t="str">
        <f>IF(OR(LEFT(NKC!$I216,3)=$G$10,LEFT(NKC!$J216,3)=$G$10),NKC!$H216,"")</f>
        <v/>
      </c>
      <c r="H220" s="995" t="str">
        <f>IF(B220="","",IF(LEFT(DULIEU!$V209,3)=$G$10,DULIEU!$W209,IF(LEFT(DULIEU!$W209,3)=$G$10,DULIEU!$V209)))</f>
        <v/>
      </c>
      <c r="I220" s="997">
        <f>IF(F220="",0,IF(LEFT(DULIEU!$V209,3)=$G$10,DULIEU!$X209,0))</f>
        <v>0</v>
      </c>
      <c r="J220" s="997">
        <f>IF(F220="",0,IF(LEFT(DULIEU!$W209,3)=$G$10,DULIEU!$X209,0))</f>
        <v>0</v>
      </c>
      <c r="K220" s="990" t="str">
        <f t="shared" si="4"/>
        <v/>
      </c>
      <c r="L220" s="420"/>
      <c r="M220" s="420"/>
      <c r="N220" s="420"/>
      <c r="O220" s="420"/>
      <c r="P220" s="420"/>
      <c r="Q220" s="420"/>
      <c r="R220" s="420"/>
      <c r="S220" s="420"/>
      <c r="T220" s="420"/>
      <c r="U220" s="420"/>
      <c r="V220" s="420"/>
      <c r="W220" s="420"/>
      <c r="X220" s="420"/>
      <c r="Y220" s="420"/>
      <c r="Z220" s="420"/>
      <c r="AA220" s="420"/>
      <c r="AB220" s="420"/>
      <c r="AC220" s="420"/>
      <c r="AD220" s="420"/>
      <c r="AE220" s="420"/>
      <c r="AF220" s="420"/>
    </row>
    <row r="221" spans="1:32" ht="13.5" hidden="1" customHeight="1">
      <c r="A221" s="420"/>
      <c r="B221" s="995" t="str">
        <f>IF(OR(LEFT(DULIEU!$V210,3)=$G$10,LEFT(DULIEU!$W210,3)=$G$10),DULIEU!$D210,"")</f>
        <v/>
      </c>
      <c r="C221" s="995" t="str">
        <f>IF(OR(LEFT(DULIEU!$V210,3)=$G$10,LEFT(DULIEU!$W210,3)=$G$10),DULIEU!$H210,"")</f>
        <v/>
      </c>
      <c r="D221" s="853" t="str">
        <f>IF(OR(LEFT(DULIEU!$V210,3)=$G$10,LEFT(DULIEU!$W210,3)=$G$10),DULIEU!$J210,"")</f>
        <v/>
      </c>
      <c r="E221" s="995" t="str">
        <f>IF(OR(LEFT(DULIEU!$V210,3)=$G$10,LEFT(DULIEU!$W210,3)=$G$10),DULIEU!$E210,"")</f>
        <v/>
      </c>
      <c r="F221" s="996" t="str">
        <f>IF(OR(LEFT(DULIEU!$V210,3)=$G$10,LEFT(DULIEU!$W210,3)=$G$10),DULIEU!$O210,"")</f>
        <v/>
      </c>
      <c r="G221" s="995" t="str">
        <f>IF(OR(LEFT(NKC!$I217,3)=$G$10,LEFT(NKC!$J217,3)=$G$10),NKC!$H217,"")</f>
        <v/>
      </c>
      <c r="H221" s="995" t="str">
        <f>IF(B221="","",IF(LEFT(DULIEU!$V210,3)=$G$10,DULIEU!$W210,IF(LEFT(DULIEU!$W210,3)=$G$10,DULIEU!$V210)))</f>
        <v/>
      </c>
      <c r="I221" s="997">
        <f>IF(F221="",0,IF(LEFT(DULIEU!$V210,3)=$G$10,DULIEU!$X210,0))</f>
        <v>0</v>
      </c>
      <c r="J221" s="997">
        <f>IF(F221="",0,IF(LEFT(DULIEU!$W210,3)=$G$10,DULIEU!$X210,0))</f>
        <v>0</v>
      </c>
      <c r="K221" s="990" t="str">
        <f t="shared" si="4"/>
        <v/>
      </c>
      <c r="L221" s="420"/>
      <c r="M221" s="420"/>
      <c r="N221" s="420"/>
      <c r="O221" s="420"/>
      <c r="P221" s="420"/>
      <c r="Q221" s="420"/>
      <c r="R221" s="420"/>
      <c r="S221" s="420"/>
      <c r="T221" s="420"/>
      <c r="U221" s="420"/>
      <c r="V221" s="420"/>
      <c r="W221" s="420"/>
      <c r="X221" s="420"/>
      <c r="Y221" s="420"/>
      <c r="Z221" s="420"/>
      <c r="AA221" s="420"/>
      <c r="AB221" s="420"/>
      <c r="AC221" s="420"/>
      <c r="AD221" s="420"/>
      <c r="AE221" s="420"/>
      <c r="AF221" s="420"/>
    </row>
    <row r="222" spans="1:32" ht="13.5" hidden="1" customHeight="1">
      <c r="A222" s="420"/>
      <c r="B222" s="995" t="str">
        <f>IF(OR(LEFT(DULIEU!$V211,3)=$G$10,LEFT(DULIEU!$W211,3)=$G$10),DULIEU!$D211,"")</f>
        <v/>
      </c>
      <c r="C222" s="995" t="str">
        <f>IF(OR(LEFT(DULIEU!$V211,3)=$G$10,LEFT(DULIEU!$W211,3)=$G$10),DULIEU!$H211,"")</f>
        <v/>
      </c>
      <c r="D222" s="853" t="str">
        <f>IF(OR(LEFT(DULIEU!$V211,3)=$G$10,LEFT(DULIEU!$W211,3)=$G$10),DULIEU!$J211,"")</f>
        <v/>
      </c>
      <c r="E222" s="995" t="str">
        <f>IF(OR(LEFT(DULIEU!$V211,3)=$G$10,LEFT(DULIEU!$W211,3)=$G$10),DULIEU!$E211,"")</f>
        <v/>
      </c>
      <c r="F222" s="996" t="str">
        <f>IF(OR(LEFT(DULIEU!$V211,3)=$G$10,LEFT(DULIEU!$W211,3)=$G$10),DULIEU!$O211,"")</f>
        <v/>
      </c>
      <c r="G222" s="995" t="str">
        <f>IF(OR(LEFT(NKC!$I218,3)=$G$10,LEFT(NKC!$J218,3)=$G$10),NKC!$H218,"")</f>
        <v/>
      </c>
      <c r="H222" s="995" t="str">
        <f>IF(B222="","",IF(LEFT(DULIEU!$V211,3)=$G$10,DULIEU!$W211,IF(LEFT(DULIEU!$W211,3)=$G$10,DULIEU!$V211)))</f>
        <v/>
      </c>
      <c r="I222" s="997">
        <f>IF(F222="",0,IF(LEFT(DULIEU!$V211,3)=$G$10,DULIEU!$X211,0))</f>
        <v>0</v>
      </c>
      <c r="J222" s="997">
        <f>IF(F222="",0,IF(LEFT(DULIEU!$W211,3)=$G$10,DULIEU!$X211,0))</f>
        <v>0</v>
      </c>
      <c r="K222" s="990" t="str">
        <f t="shared" si="4"/>
        <v/>
      </c>
      <c r="L222" s="420"/>
      <c r="M222" s="420"/>
      <c r="N222" s="420"/>
      <c r="O222" s="420"/>
      <c r="P222" s="420"/>
      <c r="Q222" s="420"/>
      <c r="R222" s="420"/>
      <c r="S222" s="420"/>
      <c r="T222" s="420"/>
      <c r="U222" s="420"/>
      <c r="V222" s="420"/>
      <c r="W222" s="420"/>
      <c r="X222" s="420"/>
      <c r="Y222" s="420"/>
      <c r="Z222" s="420"/>
      <c r="AA222" s="420"/>
      <c r="AB222" s="420"/>
      <c r="AC222" s="420"/>
      <c r="AD222" s="420"/>
      <c r="AE222" s="420"/>
      <c r="AF222" s="420"/>
    </row>
    <row r="223" spans="1:32" ht="13.5" hidden="1" customHeight="1">
      <c r="A223" s="420"/>
      <c r="B223" s="995" t="str">
        <f>IF(OR(LEFT(DULIEU!$V212,3)=$G$10,LEFT(DULIEU!$W212,3)=$G$10),DULIEU!$D212,"")</f>
        <v/>
      </c>
      <c r="C223" s="995" t="str">
        <f>IF(OR(LEFT(DULIEU!$V212,3)=$G$10,LEFT(DULIEU!$W212,3)=$G$10),DULIEU!$H212,"")</f>
        <v/>
      </c>
      <c r="D223" s="853" t="str">
        <f>IF(OR(LEFT(DULIEU!$V212,3)=$G$10,LEFT(DULIEU!$W212,3)=$G$10),DULIEU!$J212,"")</f>
        <v/>
      </c>
      <c r="E223" s="995" t="str">
        <f>IF(OR(LEFT(DULIEU!$V212,3)=$G$10,LEFT(DULIEU!$W212,3)=$G$10),DULIEU!$E212,"")</f>
        <v/>
      </c>
      <c r="F223" s="996" t="str">
        <f>IF(OR(LEFT(DULIEU!$V212,3)=$G$10,LEFT(DULIEU!$W212,3)=$G$10),DULIEU!$O212,"")</f>
        <v/>
      </c>
      <c r="G223" s="995" t="str">
        <f>IF(OR(LEFT(NKC!$I219,3)=$G$10,LEFT(NKC!$J219,3)=$G$10),NKC!$H219,"")</f>
        <v/>
      </c>
      <c r="H223" s="995" t="str">
        <f>IF(B223="","",IF(LEFT(DULIEU!$V212,3)=$G$10,DULIEU!$W212,IF(LEFT(DULIEU!$W212,3)=$G$10,DULIEU!$V212)))</f>
        <v/>
      </c>
      <c r="I223" s="997">
        <f>IF(F223="",0,IF(LEFT(DULIEU!$V212,3)=$G$10,DULIEU!$X212,0))</f>
        <v>0</v>
      </c>
      <c r="J223" s="997">
        <f>IF(F223="",0,IF(LEFT(DULIEU!$W212,3)=$G$10,DULIEU!$X212,0))</f>
        <v>0</v>
      </c>
      <c r="K223" s="990" t="str">
        <f t="shared" si="4"/>
        <v/>
      </c>
      <c r="L223" s="420"/>
      <c r="M223" s="420"/>
      <c r="N223" s="420"/>
      <c r="O223" s="420"/>
      <c r="P223" s="420"/>
      <c r="Q223" s="420"/>
      <c r="R223" s="420"/>
      <c r="S223" s="420"/>
      <c r="T223" s="420"/>
      <c r="U223" s="420"/>
      <c r="V223" s="420"/>
      <c r="W223" s="420"/>
      <c r="X223" s="420"/>
      <c r="Y223" s="420"/>
      <c r="Z223" s="420"/>
      <c r="AA223" s="420"/>
      <c r="AB223" s="420"/>
      <c r="AC223" s="420"/>
      <c r="AD223" s="420"/>
      <c r="AE223" s="420"/>
      <c r="AF223" s="420"/>
    </row>
    <row r="224" spans="1:32" ht="13.5" hidden="1" customHeight="1">
      <c r="A224" s="420"/>
      <c r="B224" s="995" t="str">
        <f>IF(OR(LEFT(DULIEU!$V213,3)=$G$10,LEFT(DULIEU!$W213,3)=$G$10),DULIEU!$D213,"")</f>
        <v/>
      </c>
      <c r="C224" s="995" t="str">
        <f>IF(OR(LEFT(DULIEU!$V213,3)=$G$10,LEFT(DULIEU!$W213,3)=$G$10),DULIEU!$H213,"")</f>
        <v/>
      </c>
      <c r="D224" s="853" t="str">
        <f>IF(OR(LEFT(DULIEU!$V213,3)=$G$10,LEFT(DULIEU!$W213,3)=$G$10),DULIEU!$J213,"")</f>
        <v/>
      </c>
      <c r="E224" s="995" t="str">
        <f>IF(OR(LEFT(DULIEU!$V213,3)=$G$10,LEFT(DULIEU!$W213,3)=$G$10),DULIEU!$E213,"")</f>
        <v/>
      </c>
      <c r="F224" s="996" t="str">
        <f>IF(OR(LEFT(DULIEU!$V213,3)=$G$10,LEFT(DULIEU!$W213,3)=$G$10),DULIEU!$O213,"")</f>
        <v/>
      </c>
      <c r="G224" s="995" t="str">
        <f>IF(OR(LEFT(NKC!$I220,3)=$G$10,LEFT(NKC!$J220,3)=$G$10),NKC!$H220,"")</f>
        <v/>
      </c>
      <c r="H224" s="995" t="str">
        <f>IF(B224="","",IF(LEFT(DULIEU!$V213,3)=$G$10,DULIEU!$W213,IF(LEFT(DULIEU!$W213,3)=$G$10,DULIEU!$V213)))</f>
        <v/>
      </c>
      <c r="I224" s="997">
        <f>IF(F224="",0,IF(LEFT(DULIEU!$V213,3)=$G$10,DULIEU!$X213,0))</f>
        <v>0</v>
      </c>
      <c r="J224" s="997">
        <f>IF(F224="",0,IF(LEFT(DULIEU!$W213,3)=$G$10,DULIEU!$X213,0))</f>
        <v>0</v>
      </c>
      <c r="K224" s="990" t="str">
        <f t="shared" si="4"/>
        <v/>
      </c>
      <c r="L224" s="420"/>
      <c r="M224" s="420"/>
      <c r="N224" s="420"/>
      <c r="O224" s="420"/>
      <c r="P224" s="420"/>
      <c r="Q224" s="420"/>
      <c r="R224" s="420"/>
      <c r="S224" s="420"/>
      <c r="T224" s="420"/>
      <c r="U224" s="420"/>
      <c r="V224" s="420"/>
      <c r="W224" s="420"/>
      <c r="X224" s="420"/>
      <c r="Y224" s="420"/>
      <c r="Z224" s="420"/>
      <c r="AA224" s="420"/>
      <c r="AB224" s="420"/>
      <c r="AC224" s="420"/>
      <c r="AD224" s="420"/>
      <c r="AE224" s="420"/>
      <c r="AF224" s="420"/>
    </row>
    <row r="225" spans="1:32" ht="13.5" hidden="1" customHeight="1">
      <c r="A225" s="420"/>
      <c r="B225" s="995" t="str">
        <f>IF(OR(LEFT(DULIEU!$V214,3)=$G$10,LEFT(DULIEU!$W214,3)=$G$10),DULIEU!$D214,"")</f>
        <v/>
      </c>
      <c r="C225" s="995" t="str">
        <f>IF(OR(LEFT(DULIEU!$V214,3)=$G$10,LEFT(DULIEU!$W214,3)=$G$10),DULIEU!$H214,"")</f>
        <v/>
      </c>
      <c r="D225" s="853" t="str">
        <f>IF(OR(LEFT(DULIEU!$V214,3)=$G$10,LEFT(DULIEU!$W214,3)=$G$10),DULIEU!$J214,"")</f>
        <v/>
      </c>
      <c r="E225" s="995" t="str">
        <f>IF(OR(LEFT(DULIEU!$V214,3)=$G$10,LEFT(DULIEU!$W214,3)=$G$10),DULIEU!$E214,"")</f>
        <v/>
      </c>
      <c r="F225" s="996" t="str">
        <f>IF(OR(LEFT(DULIEU!$V214,3)=$G$10,LEFT(DULIEU!$W214,3)=$G$10),DULIEU!$O214,"")</f>
        <v/>
      </c>
      <c r="G225" s="995" t="str">
        <f>IF(OR(LEFT(NKC!$I221,3)=$G$10,LEFT(NKC!$J221,3)=$G$10),NKC!$H221,"")</f>
        <v/>
      </c>
      <c r="H225" s="995" t="str">
        <f>IF(B225="","",IF(LEFT(DULIEU!$V214,3)=$G$10,DULIEU!$W214,IF(LEFT(DULIEU!$W214,3)=$G$10,DULIEU!$V214)))</f>
        <v/>
      </c>
      <c r="I225" s="997">
        <f>IF(F225="",0,IF(LEFT(DULIEU!$V214,3)=$G$10,DULIEU!$X214,0))</f>
        <v>0</v>
      </c>
      <c r="J225" s="997">
        <f>IF(F225="",0,IF(LEFT(DULIEU!$W214,3)=$G$10,DULIEU!$X214,0))</f>
        <v>0</v>
      </c>
      <c r="K225" s="990" t="str">
        <f t="shared" si="4"/>
        <v/>
      </c>
      <c r="L225" s="420"/>
      <c r="M225" s="420"/>
      <c r="N225" s="420"/>
      <c r="O225" s="420"/>
      <c r="P225" s="420"/>
      <c r="Q225" s="420"/>
      <c r="R225" s="420"/>
      <c r="S225" s="420"/>
      <c r="T225" s="420"/>
      <c r="U225" s="420"/>
      <c r="V225" s="420"/>
      <c r="W225" s="420"/>
      <c r="X225" s="420"/>
      <c r="Y225" s="420"/>
      <c r="Z225" s="420"/>
      <c r="AA225" s="420"/>
      <c r="AB225" s="420"/>
      <c r="AC225" s="420"/>
      <c r="AD225" s="420"/>
      <c r="AE225" s="420"/>
      <c r="AF225" s="420"/>
    </row>
    <row r="226" spans="1:32" ht="13.5" hidden="1" customHeight="1">
      <c r="A226" s="420"/>
      <c r="B226" s="995" t="str">
        <f>IF(OR(LEFT(DULIEU!$V215,3)=$G$10,LEFT(DULIEU!$W215,3)=$G$10),DULIEU!$D215,"")</f>
        <v/>
      </c>
      <c r="C226" s="995" t="str">
        <f>IF(OR(LEFT(DULIEU!$V215,3)=$G$10,LEFT(DULIEU!$W215,3)=$G$10),DULIEU!$H215,"")</f>
        <v/>
      </c>
      <c r="D226" s="853" t="str">
        <f>IF(OR(LEFT(DULIEU!$V215,3)=$G$10,LEFT(DULIEU!$W215,3)=$G$10),DULIEU!$J215,"")</f>
        <v/>
      </c>
      <c r="E226" s="995" t="str">
        <f>IF(OR(LEFT(DULIEU!$V215,3)=$G$10,LEFT(DULIEU!$W215,3)=$G$10),DULIEU!$E215,"")</f>
        <v/>
      </c>
      <c r="F226" s="996" t="str">
        <f>IF(OR(LEFT(DULIEU!$V215,3)=$G$10,LEFT(DULIEU!$W215,3)=$G$10),DULIEU!$O215,"")</f>
        <v/>
      </c>
      <c r="G226" s="995" t="str">
        <f>IF(OR(LEFT(NKC!$I222,3)=$G$10,LEFT(NKC!$J222,3)=$G$10),NKC!$H222,"")</f>
        <v/>
      </c>
      <c r="H226" s="995" t="str">
        <f>IF(B226="","",IF(LEFT(DULIEU!$V215,3)=$G$10,DULIEU!$W215,IF(LEFT(DULIEU!$W215,3)=$G$10,DULIEU!$V215)))</f>
        <v/>
      </c>
      <c r="I226" s="997">
        <f>IF(F226="",0,IF(LEFT(DULIEU!$V215,3)=$G$10,DULIEU!$X215,0))</f>
        <v>0</v>
      </c>
      <c r="J226" s="997">
        <f>IF(F226="",0,IF(LEFT(DULIEU!$W215,3)=$G$10,DULIEU!$X215,0))</f>
        <v>0</v>
      </c>
      <c r="K226" s="990" t="str">
        <f t="shared" si="4"/>
        <v/>
      </c>
      <c r="L226" s="420"/>
      <c r="M226" s="420"/>
      <c r="N226" s="420"/>
      <c r="O226" s="420"/>
      <c r="P226" s="420"/>
      <c r="Q226" s="420"/>
      <c r="R226" s="420"/>
      <c r="S226" s="420"/>
      <c r="T226" s="420"/>
      <c r="U226" s="420"/>
      <c r="V226" s="420"/>
      <c r="W226" s="420"/>
      <c r="X226" s="420"/>
      <c r="Y226" s="420"/>
      <c r="Z226" s="420"/>
      <c r="AA226" s="420"/>
      <c r="AB226" s="420"/>
      <c r="AC226" s="420"/>
      <c r="AD226" s="420"/>
      <c r="AE226" s="420"/>
      <c r="AF226" s="420"/>
    </row>
    <row r="227" spans="1:32" ht="13.5" hidden="1" customHeight="1">
      <c r="A227" s="420"/>
      <c r="B227" s="995" t="str">
        <f>IF(OR(LEFT(DULIEU!$V216,3)=$G$10,LEFT(DULIEU!$W216,3)=$G$10),DULIEU!$D216,"")</f>
        <v/>
      </c>
      <c r="C227" s="995" t="str">
        <f>IF(OR(LEFT(DULIEU!$V216,3)=$G$10,LEFT(DULIEU!$W216,3)=$G$10),DULIEU!$H216,"")</f>
        <v/>
      </c>
      <c r="D227" s="853" t="str">
        <f>IF(OR(LEFT(DULIEU!$V216,3)=$G$10,LEFT(DULIEU!$W216,3)=$G$10),DULIEU!$J216,"")</f>
        <v/>
      </c>
      <c r="E227" s="995" t="str">
        <f>IF(OR(LEFT(DULIEU!$V216,3)=$G$10,LEFT(DULIEU!$W216,3)=$G$10),DULIEU!$E216,"")</f>
        <v/>
      </c>
      <c r="F227" s="996" t="str">
        <f>IF(OR(LEFT(DULIEU!$V216,3)=$G$10,LEFT(DULIEU!$W216,3)=$G$10),DULIEU!$O216,"")</f>
        <v/>
      </c>
      <c r="G227" s="995" t="str">
        <f>IF(OR(LEFT(NKC!$I223,3)=$G$10,LEFT(NKC!$J223,3)=$G$10),NKC!$H223,"")</f>
        <v/>
      </c>
      <c r="H227" s="995" t="str">
        <f>IF(B227="","",IF(LEFT(DULIEU!$V216,3)=$G$10,DULIEU!$W216,IF(LEFT(DULIEU!$W216,3)=$G$10,DULIEU!$V216)))</f>
        <v/>
      </c>
      <c r="I227" s="997">
        <f>IF(F227="",0,IF(LEFT(DULIEU!$V216,3)=$G$10,DULIEU!$X216,0))</f>
        <v>0</v>
      </c>
      <c r="J227" s="997">
        <f>IF(F227="",0,IF(LEFT(DULIEU!$W216,3)=$G$10,DULIEU!$X216,0))</f>
        <v>0</v>
      </c>
      <c r="K227" s="990" t="str">
        <f t="shared" si="4"/>
        <v/>
      </c>
      <c r="L227" s="420"/>
      <c r="M227" s="420"/>
      <c r="N227" s="420"/>
      <c r="O227" s="420"/>
      <c r="P227" s="420"/>
      <c r="Q227" s="420"/>
      <c r="R227" s="420"/>
      <c r="S227" s="420"/>
      <c r="T227" s="420"/>
      <c r="U227" s="420"/>
      <c r="V227" s="420"/>
      <c r="W227" s="420"/>
      <c r="X227" s="420"/>
      <c r="Y227" s="420"/>
      <c r="Z227" s="420"/>
      <c r="AA227" s="420"/>
      <c r="AB227" s="420"/>
      <c r="AC227" s="420"/>
      <c r="AD227" s="420"/>
      <c r="AE227" s="420"/>
      <c r="AF227" s="420"/>
    </row>
    <row r="228" spans="1:32" ht="13.5" hidden="1" customHeight="1">
      <c r="A228" s="420"/>
      <c r="B228" s="995" t="str">
        <f>IF(OR(LEFT(DULIEU!$V217,3)=$G$10,LEFT(DULIEU!$W217,3)=$G$10),DULIEU!$D217,"")</f>
        <v/>
      </c>
      <c r="C228" s="995" t="str">
        <f>IF(OR(LEFT(DULIEU!$V217,3)=$G$10,LEFT(DULIEU!$W217,3)=$G$10),DULIEU!$H217,"")</f>
        <v/>
      </c>
      <c r="D228" s="853" t="str">
        <f>IF(OR(LEFT(DULIEU!$V217,3)=$G$10,LEFT(DULIEU!$W217,3)=$G$10),DULIEU!$J217,"")</f>
        <v/>
      </c>
      <c r="E228" s="995" t="str">
        <f>IF(OR(LEFT(DULIEU!$V217,3)=$G$10,LEFT(DULIEU!$W217,3)=$G$10),DULIEU!$E217,"")</f>
        <v/>
      </c>
      <c r="F228" s="996" t="str">
        <f>IF(OR(LEFT(DULIEU!$V217,3)=$G$10,LEFT(DULIEU!$W217,3)=$G$10),DULIEU!$O217,"")</f>
        <v/>
      </c>
      <c r="G228" s="995" t="str">
        <f>IF(OR(LEFT(NKC!$I224,3)=$G$10,LEFT(NKC!$J224,3)=$G$10),NKC!$H224,"")</f>
        <v/>
      </c>
      <c r="H228" s="995" t="str">
        <f>IF(B228="","",IF(LEFT(DULIEU!$V217,3)=$G$10,DULIEU!$W217,IF(LEFT(DULIEU!$W217,3)=$G$10,DULIEU!$V217)))</f>
        <v/>
      </c>
      <c r="I228" s="997">
        <f>IF(F228="",0,IF(LEFT(DULIEU!$V217,3)=$G$10,DULIEU!$X217,0))</f>
        <v>0</v>
      </c>
      <c r="J228" s="997">
        <f>IF(F228="",0,IF(LEFT(DULIEU!$W217,3)=$G$10,DULIEU!$X217,0))</f>
        <v>0</v>
      </c>
      <c r="K228" s="990" t="str">
        <f t="shared" si="4"/>
        <v/>
      </c>
      <c r="L228" s="420"/>
      <c r="M228" s="420"/>
      <c r="N228" s="420"/>
      <c r="O228" s="420"/>
      <c r="P228" s="420"/>
      <c r="Q228" s="420"/>
      <c r="R228" s="420"/>
      <c r="S228" s="420"/>
      <c r="T228" s="420"/>
      <c r="U228" s="420"/>
      <c r="V228" s="420"/>
      <c r="W228" s="420"/>
      <c r="X228" s="420"/>
      <c r="Y228" s="420"/>
      <c r="Z228" s="420"/>
      <c r="AA228" s="420"/>
      <c r="AB228" s="420"/>
      <c r="AC228" s="420"/>
      <c r="AD228" s="420"/>
      <c r="AE228" s="420"/>
      <c r="AF228" s="420"/>
    </row>
    <row r="229" spans="1:32" ht="13.5" hidden="1" customHeight="1">
      <c r="A229" s="420"/>
      <c r="B229" s="995" t="str">
        <f>IF(OR(LEFT(DULIEU!$V218,3)=$G$10,LEFT(DULIEU!$W218,3)=$G$10),DULIEU!$D218,"")</f>
        <v/>
      </c>
      <c r="C229" s="995" t="str">
        <f>IF(OR(LEFT(DULIEU!$V218,3)=$G$10,LEFT(DULIEU!$W218,3)=$G$10),DULIEU!$H218,"")</f>
        <v/>
      </c>
      <c r="D229" s="853" t="str">
        <f>IF(OR(LEFT(DULIEU!$V218,3)=$G$10,LEFT(DULIEU!$W218,3)=$G$10),DULIEU!$J218,"")</f>
        <v/>
      </c>
      <c r="E229" s="995" t="str">
        <f>IF(OR(LEFT(DULIEU!$V218,3)=$G$10,LEFT(DULIEU!$W218,3)=$G$10),DULIEU!$E218,"")</f>
        <v/>
      </c>
      <c r="F229" s="996" t="str">
        <f>IF(OR(LEFT(DULIEU!$V218,3)=$G$10,LEFT(DULIEU!$W218,3)=$G$10),DULIEU!$O218,"")</f>
        <v/>
      </c>
      <c r="G229" s="995" t="str">
        <f>IF(OR(LEFT(NKC!$I225,3)=$G$10,LEFT(NKC!$J225,3)=$G$10),NKC!$H225,"")</f>
        <v/>
      </c>
      <c r="H229" s="995" t="str">
        <f>IF(B229="","",IF(LEFT(DULIEU!$V218,3)=$G$10,DULIEU!$W218,IF(LEFT(DULIEU!$W218,3)=$G$10,DULIEU!$V218)))</f>
        <v/>
      </c>
      <c r="I229" s="997">
        <f>IF(F229="",0,IF(LEFT(DULIEU!$V218,3)=$G$10,DULIEU!$X218,0))</f>
        <v>0</v>
      </c>
      <c r="J229" s="997">
        <f>IF(F229="",0,IF(LEFT(DULIEU!$W218,3)=$G$10,DULIEU!$X218,0))</f>
        <v>0</v>
      </c>
      <c r="K229" s="990" t="str">
        <f t="shared" si="4"/>
        <v/>
      </c>
      <c r="L229" s="420"/>
      <c r="M229" s="420"/>
      <c r="N229" s="420"/>
      <c r="O229" s="420"/>
      <c r="P229" s="420"/>
      <c r="Q229" s="420"/>
      <c r="R229" s="420"/>
      <c r="S229" s="420"/>
      <c r="T229" s="420"/>
      <c r="U229" s="420"/>
      <c r="V229" s="420"/>
      <c r="W229" s="420"/>
      <c r="X229" s="420"/>
      <c r="Y229" s="420"/>
      <c r="Z229" s="420"/>
      <c r="AA229" s="420"/>
      <c r="AB229" s="420"/>
      <c r="AC229" s="420"/>
      <c r="AD229" s="420"/>
      <c r="AE229" s="420"/>
      <c r="AF229" s="420"/>
    </row>
    <row r="230" spans="1:32" ht="13.5" hidden="1" customHeight="1">
      <c r="A230" s="420"/>
      <c r="B230" s="995" t="str">
        <f>IF(OR(LEFT(DULIEU!$V219,3)=$G$10,LEFT(DULIEU!$W219,3)=$G$10),DULIEU!$D219,"")</f>
        <v/>
      </c>
      <c r="C230" s="995" t="str">
        <f>IF(OR(LEFT(DULIEU!$V219,3)=$G$10,LEFT(DULIEU!$W219,3)=$G$10),DULIEU!$H219,"")</f>
        <v/>
      </c>
      <c r="D230" s="853" t="str">
        <f>IF(OR(LEFT(DULIEU!$V219,3)=$G$10,LEFT(DULIEU!$W219,3)=$G$10),DULIEU!$J219,"")</f>
        <v/>
      </c>
      <c r="E230" s="995" t="str">
        <f>IF(OR(LEFT(DULIEU!$V219,3)=$G$10,LEFT(DULIEU!$W219,3)=$G$10),DULIEU!$E219,"")</f>
        <v/>
      </c>
      <c r="F230" s="996" t="str">
        <f>IF(OR(LEFT(DULIEU!$V219,3)=$G$10,LEFT(DULIEU!$W219,3)=$G$10),DULIEU!$O219,"")</f>
        <v/>
      </c>
      <c r="G230" s="995" t="str">
        <f>IF(OR(LEFT(NKC!$I226,3)=$G$10,LEFT(NKC!$J226,3)=$G$10),NKC!$H226,"")</f>
        <v/>
      </c>
      <c r="H230" s="995" t="str">
        <f>IF(B230="","",IF(LEFT(DULIEU!$V219,3)=$G$10,DULIEU!$W219,IF(LEFT(DULIEU!$W219,3)=$G$10,DULIEU!$V219)))</f>
        <v/>
      </c>
      <c r="I230" s="997">
        <f>IF(F230="",0,IF(LEFT(DULIEU!$V219,3)=$G$10,DULIEU!$X219,0))</f>
        <v>0</v>
      </c>
      <c r="J230" s="997">
        <f>IF(F230="",0,IF(LEFT(DULIEU!$W219,3)=$G$10,DULIEU!$X219,0))</f>
        <v>0</v>
      </c>
      <c r="K230" s="990" t="str">
        <f t="shared" si="4"/>
        <v/>
      </c>
      <c r="L230" s="420"/>
      <c r="M230" s="420"/>
      <c r="N230" s="420"/>
      <c r="O230" s="420"/>
      <c r="P230" s="420"/>
      <c r="Q230" s="420"/>
      <c r="R230" s="420"/>
      <c r="S230" s="420"/>
      <c r="T230" s="420"/>
      <c r="U230" s="420"/>
      <c r="V230" s="420"/>
      <c r="W230" s="420"/>
      <c r="X230" s="420"/>
      <c r="Y230" s="420"/>
      <c r="Z230" s="420"/>
      <c r="AA230" s="420"/>
      <c r="AB230" s="420"/>
      <c r="AC230" s="420"/>
      <c r="AD230" s="420"/>
      <c r="AE230" s="420"/>
      <c r="AF230" s="420"/>
    </row>
    <row r="231" spans="1:32" ht="13.5" hidden="1" customHeight="1">
      <c r="A231" s="420"/>
      <c r="B231" s="995" t="str">
        <f>IF(OR(LEFT(DULIEU!$V220,3)=$G$10,LEFT(DULIEU!$W220,3)=$G$10),DULIEU!$D220,"")</f>
        <v/>
      </c>
      <c r="C231" s="995" t="str">
        <f>IF(OR(LEFT(DULIEU!$V220,3)=$G$10,LEFT(DULIEU!$W220,3)=$G$10),DULIEU!$H220,"")</f>
        <v/>
      </c>
      <c r="D231" s="853" t="str">
        <f>IF(OR(LEFT(DULIEU!$V220,3)=$G$10,LEFT(DULIEU!$W220,3)=$G$10),DULIEU!$J220,"")</f>
        <v/>
      </c>
      <c r="E231" s="995" t="str">
        <f>IF(OR(LEFT(DULIEU!$V220,3)=$G$10,LEFT(DULIEU!$W220,3)=$G$10),DULIEU!$E220,"")</f>
        <v/>
      </c>
      <c r="F231" s="996" t="str">
        <f>IF(OR(LEFT(DULIEU!$V220,3)=$G$10,LEFT(DULIEU!$W220,3)=$G$10),DULIEU!$O220,"")</f>
        <v/>
      </c>
      <c r="G231" s="995" t="str">
        <f>IF(OR(LEFT(NKC!$I227,3)=$G$10,LEFT(NKC!$J227,3)=$G$10),NKC!$H227,"")</f>
        <v/>
      </c>
      <c r="H231" s="995" t="str">
        <f>IF(B231="","",IF(LEFT(DULIEU!$V220,3)=$G$10,DULIEU!$W220,IF(LEFT(DULIEU!$W220,3)=$G$10,DULIEU!$V220)))</f>
        <v/>
      </c>
      <c r="I231" s="997">
        <f>IF(F231="",0,IF(LEFT(DULIEU!$V220,3)=$G$10,DULIEU!$X220,0))</f>
        <v>0</v>
      </c>
      <c r="J231" s="997">
        <f>IF(F231="",0,IF(LEFT(DULIEU!$W220,3)=$G$10,DULIEU!$X220,0))</f>
        <v>0</v>
      </c>
      <c r="K231" s="990" t="str">
        <f t="shared" si="4"/>
        <v/>
      </c>
      <c r="L231" s="420"/>
      <c r="M231" s="420"/>
      <c r="N231" s="420"/>
      <c r="O231" s="420"/>
      <c r="P231" s="420"/>
      <c r="Q231" s="420"/>
      <c r="R231" s="420"/>
      <c r="S231" s="420"/>
      <c r="T231" s="420"/>
      <c r="U231" s="420"/>
      <c r="V231" s="420"/>
      <c r="W231" s="420"/>
      <c r="X231" s="420"/>
      <c r="Y231" s="420"/>
      <c r="Z231" s="420"/>
      <c r="AA231" s="420"/>
      <c r="AB231" s="420"/>
      <c r="AC231" s="420"/>
      <c r="AD231" s="420"/>
      <c r="AE231" s="420"/>
      <c r="AF231" s="420"/>
    </row>
    <row r="232" spans="1:32" ht="13.5" hidden="1" customHeight="1">
      <c r="A232" s="420"/>
      <c r="B232" s="995" t="str">
        <f>IF(OR(LEFT(DULIEU!$V221,3)=$G$10,LEFT(DULIEU!$W221,3)=$G$10),DULIEU!$D221,"")</f>
        <v/>
      </c>
      <c r="C232" s="995" t="str">
        <f>IF(OR(LEFT(DULIEU!$V221,3)=$G$10,LEFT(DULIEU!$W221,3)=$G$10),DULIEU!$H221,"")</f>
        <v/>
      </c>
      <c r="D232" s="853" t="str">
        <f>IF(OR(LEFT(DULIEU!$V221,3)=$G$10,LEFT(DULIEU!$W221,3)=$G$10),DULIEU!$J221,"")</f>
        <v/>
      </c>
      <c r="E232" s="995" t="str">
        <f>IF(OR(LEFT(DULIEU!$V221,3)=$G$10,LEFT(DULIEU!$W221,3)=$G$10),DULIEU!$E221,"")</f>
        <v/>
      </c>
      <c r="F232" s="996" t="str">
        <f>IF(OR(LEFT(DULIEU!$V221,3)=$G$10,LEFT(DULIEU!$W221,3)=$G$10),DULIEU!$O221,"")</f>
        <v/>
      </c>
      <c r="G232" s="995" t="str">
        <f>IF(OR(LEFT(NKC!$I228,3)=$G$10,LEFT(NKC!$J228,3)=$G$10),NKC!$H228,"")</f>
        <v/>
      </c>
      <c r="H232" s="995" t="str">
        <f>IF(B232="","",IF(LEFT(DULIEU!$V221,3)=$G$10,DULIEU!$W221,IF(LEFT(DULIEU!$W221,3)=$G$10,DULIEU!$V221)))</f>
        <v/>
      </c>
      <c r="I232" s="997">
        <f>IF(F232="",0,IF(LEFT(DULIEU!$V221,3)=$G$10,DULIEU!$X221,0))</f>
        <v>0</v>
      </c>
      <c r="J232" s="997">
        <f>IF(F232="",0,IF(LEFT(DULIEU!$W221,3)=$G$10,DULIEU!$X221,0))</f>
        <v>0</v>
      </c>
      <c r="K232" s="990" t="str">
        <f t="shared" si="4"/>
        <v/>
      </c>
      <c r="L232" s="420"/>
      <c r="M232" s="420"/>
      <c r="N232" s="420"/>
      <c r="O232" s="420"/>
      <c r="P232" s="420"/>
      <c r="Q232" s="420"/>
      <c r="R232" s="420"/>
      <c r="S232" s="420"/>
      <c r="T232" s="420"/>
      <c r="U232" s="420"/>
      <c r="V232" s="420"/>
      <c r="W232" s="420"/>
      <c r="X232" s="420"/>
      <c r="Y232" s="420"/>
      <c r="Z232" s="420"/>
      <c r="AA232" s="420"/>
      <c r="AB232" s="420"/>
      <c r="AC232" s="420"/>
      <c r="AD232" s="420"/>
      <c r="AE232" s="420"/>
      <c r="AF232" s="420"/>
    </row>
    <row r="233" spans="1:32" ht="13.5" hidden="1" customHeight="1">
      <c r="A233" s="420"/>
      <c r="B233" s="995" t="str">
        <f>IF(OR(LEFT(DULIEU!$V222,3)=$G$10,LEFT(DULIEU!$W222,3)=$G$10),DULIEU!$D222,"")</f>
        <v/>
      </c>
      <c r="C233" s="995" t="str">
        <f>IF(OR(LEFT(DULIEU!$V222,3)=$G$10,LEFT(DULIEU!$W222,3)=$G$10),DULIEU!$H222,"")</f>
        <v/>
      </c>
      <c r="D233" s="853" t="str">
        <f>IF(OR(LEFT(DULIEU!$V222,3)=$G$10,LEFT(DULIEU!$W222,3)=$G$10),DULIEU!$J222,"")</f>
        <v/>
      </c>
      <c r="E233" s="995" t="str">
        <f>IF(OR(LEFT(DULIEU!$V222,3)=$G$10,LEFT(DULIEU!$W222,3)=$G$10),DULIEU!$E222,"")</f>
        <v/>
      </c>
      <c r="F233" s="996" t="str">
        <f>IF(OR(LEFT(DULIEU!$V222,3)=$G$10,LEFT(DULIEU!$W222,3)=$G$10),DULIEU!$O222,"")</f>
        <v/>
      </c>
      <c r="G233" s="995" t="str">
        <f>IF(OR(LEFT(NKC!$I229,3)=$G$10,LEFT(NKC!$J229,3)=$G$10),NKC!$H229,"")</f>
        <v/>
      </c>
      <c r="H233" s="995" t="str">
        <f>IF(B233="","",IF(LEFT(DULIEU!$V222,3)=$G$10,DULIEU!$W222,IF(LEFT(DULIEU!$W222,3)=$G$10,DULIEU!$V222)))</f>
        <v/>
      </c>
      <c r="I233" s="997">
        <f>IF(F233="",0,IF(LEFT(DULIEU!$V222,3)=$G$10,DULIEU!$X222,0))</f>
        <v>0</v>
      </c>
      <c r="J233" s="997">
        <f>IF(F233="",0,IF(LEFT(DULIEU!$W222,3)=$G$10,DULIEU!$X222,0))</f>
        <v>0</v>
      </c>
      <c r="K233" s="990" t="str">
        <f t="shared" si="4"/>
        <v/>
      </c>
      <c r="L233" s="420"/>
      <c r="M233" s="420"/>
      <c r="N233" s="420"/>
      <c r="O233" s="420"/>
      <c r="P233" s="420"/>
      <c r="Q233" s="420"/>
      <c r="R233" s="420"/>
      <c r="S233" s="420"/>
      <c r="T233" s="420"/>
      <c r="U233" s="420"/>
      <c r="V233" s="420"/>
      <c r="W233" s="420"/>
      <c r="X233" s="420"/>
      <c r="Y233" s="420"/>
      <c r="Z233" s="420"/>
      <c r="AA233" s="420"/>
      <c r="AB233" s="420"/>
      <c r="AC233" s="420"/>
      <c r="AD233" s="420"/>
      <c r="AE233" s="420"/>
      <c r="AF233" s="420"/>
    </row>
    <row r="234" spans="1:32" ht="13.5" hidden="1" customHeight="1">
      <c r="A234" s="420"/>
      <c r="B234" s="995" t="str">
        <f>IF(OR(LEFT(DULIEU!$V223,3)=$G$10,LEFT(DULIEU!$W223,3)=$G$10),DULIEU!$D223,"")</f>
        <v/>
      </c>
      <c r="C234" s="995" t="str">
        <f>IF(OR(LEFT(DULIEU!$V223,3)=$G$10,LEFT(DULIEU!$W223,3)=$G$10),DULIEU!$H223,"")</f>
        <v/>
      </c>
      <c r="D234" s="853" t="str">
        <f>IF(OR(LEFT(DULIEU!$V223,3)=$G$10,LEFT(DULIEU!$W223,3)=$G$10),DULIEU!$J223,"")</f>
        <v/>
      </c>
      <c r="E234" s="995" t="str">
        <f>IF(OR(LEFT(DULIEU!$V223,3)=$G$10,LEFT(DULIEU!$W223,3)=$G$10),DULIEU!$E223,"")</f>
        <v/>
      </c>
      <c r="F234" s="996" t="str">
        <f>IF(OR(LEFT(DULIEU!$V223,3)=$G$10,LEFT(DULIEU!$W223,3)=$G$10),DULIEU!$O223,"")</f>
        <v/>
      </c>
      <c r="G234" s="995" t="str">
        <f>IF(OR(LEFT(NKC!$I230,3)=$G$10,LEFT(NKC!$J230,3)=$G$10),NKC!$H230,"")</f>
        <v/>
      </c>
      <c r="H234" s="995" t="str">
        <f>IF(B234="","",IF(LEFT(DULIEU!$V223,3)=$G$10,DULIEU!$W223,IF(LEFT(DULIEU!$W223,3)=$G$10,DULIEU!$V223)))</f>
        <v/>
      </c>
      <c r="I234" s="997">
        <f>IF(F234="",0,IF(LEFT(DULIEU!$V223,3)=$G$10,DULIEU!$X223,0))</f>
        <v>0</v>
      </c>
      <c r="J234" s="997">
        <f>IF(F234="",0,IF(LEFT(DULIEU!$W223,3)=$G$10,DULIEU!$X223,0))</f>
        <v>0</v>
      </c>
      <c r="K234" s="990" t="str">
        <f t="shared" si="4"/>
        <v/>
      </c>
      <c r="L234" s="420"/>
      <c r="M234" s="420"/>
      <c r="N234" s="420"/>
      <c r="O234" s="420"/>
      <c r="P234" s="420"/>
      <c r="Q234" s="420"/>
      <c r="R234" s="420"/>
      <c r="S234" s="420"/>
      <c r="T234" s="420"/>
      <c r="U234" s="420"/>
      <c r="V234" s="420"/>
      <c r="W234" s="420"/>
      <c r="X234" s="420"/>
      <c r="Y234" s="420"/>
      <c r="Z234" s="420"/>
      <c r="AA234" s="420"/>
      <c r="AB234" s="420"/>
      <c r="AC234" s="420"/>
      <c r="AD234" s="420"/>
      <c r="AE234" s="420"/>
      <c r="AF234" s="420"/>
    </row>
    <row r="235" spans="1:32" ht="13.5" hidden="1" customHeight="1">
      <c r="A235" s="420"/>
      <c r="B235" s="995" t="str">
        <f>IF(OR(LEFT(DULIEU!$V224,3)=$G$10,LEFT(DULIEU!$W224,3)=$G$10),DULIEU!$D224,"")</f>
        <v/>
      </c>
      <c r="C235" s="995" t="str">
        <f>IF(OR(LEFT(DULIEU!$V224,3)=$G$10,LEFT(DULIEU!$W224,3)=$G$10),DULIEU!$H224,"")</f>
        <v/>
      </c>
      <c r="D235" s="853" t="str">
        <f>IF(OR(LEFT(DULIEU!$V224,3)=$G$10,LEFT(DULIEU!$W224,3)=$G$10),DULIEU!$J224,"")</f>
        <v/>
      </c>
      <c r="E235" s="995" t="str">
        <f>IF(OR(LEFT(DULIEU!$V224,3)=$G$10,LEFT(DULIEU!$W224,3)=$G$10),DULIEU!$E224,"")</f>
        <v/>
      </c>
      <c r="F235" s="996" t="str">
        <f>IF(OR(LEFT(DULIEU!$V224,3)=$G$10,LEFT(DULIEU!$W224,3)=$G$10),DULIEU!$O224,"")</f>
        <v/>
      </c>
      <c r="G235" s="995" t="str">
        <f>IF(OR(LEFT(NKC!$I231,3)=$G$10,LEFT(NKC!$J231,3)=$G$10),NKC!$H231,"")</f>
        <v/>
      </c>
      <c r="H235" s="995" t="str">
        <f>IF(B235="","",IF(LEFT(DULIEU!$V224,3)=$G$10,DULIEU!$W224,IF(LEFT(DULIEU!$W224,3)=$G$10,DULIEU!$V224)))</f>
        <v/>
      </c>
      <c r="I235" s="997">
        <f>IF(F235="",0,IF(LEFT(DULIEU!$V224,3)=$G$10,DULIEU!$X224,0))</f>
        <v>0</v>
      </c>
      <c r="J235" s="997">
        <f>IF(F235="",0,IF(LEFT(DULIEU!$W224,3)=$G$10,DULIEU!$X224,0))</f>
        <v>0</v>
      </c>
      <c r="K235" s="990" t="str">
        <f t="shared" si="4"/>
        <v/>
      </c>
      <c r="L235" s="420"/>
      <c r="M235" s="420"/>
      <c r="N235" s="420"/>
      <c r="O235" s="420"/>
      <c r="P235" s="420"/>
      <c r="Q235" s="420"/>
      <c r="R235" s="420"/>
      <c r="S235" s="420"/>
      <c r="T235" s="420"/>
      <c r="U235" s="420"/>
      <c r="V235" s="420"/>
      <c r="W235" s="420"/>
      <c r="X235" s="420"/>
      <c r="Y235" s="420"/>
      <c r="Z235" s="420"/>
      <c r="AA235" s="420"/>
      <c r="AB235" s="420"/>
      <c r="AC235" s="420"/>
      <c r="AD235" s="420"/>
      <c r="AE235" s="420"/>
      <c r="AF235" s="420"/>
    </row>
    <row r="236" spans="1:32" ht="13.5" hidden="1" customHeight="1">
      <c r="A236" s="420"/>
      <c r="B236" s="995" t="str">
        <f>IF(OR(LEFT(DULIEU!$V225,3)=$G$10,LEFT(DULIEU!$W225,3)=$G$10),DULIEU!$D225,"")</f>
        <v/>
      </c>
      <c r="C236" s="995" t="str">
        <f>IF(OR(LEFT(DULIEU!$V225,3)=$G$10,LEFT(DULIEU!$W225,3)=$G$10),DULIEU!$H225,"")</f>
        <v/>
      </c>
      <c r="D236" s="853" t="str">
        <f>IF(OR(LEFT(DULIEU!$V225,3)=$G$10,LEFT(DULIEU!$W225,3)=$G$10),DULIEU!$J225,"")</f>
        <v/>
      </c>
      <c r="E236" s="995" t="str">
        <f>IF(OR(LEFT(DULIEU!$V225,3)=$G$10,LEFT(DULIEU!$W225,3)=$G$10),DULIEU!$E225,"")</f>
        <v/>
      </c>
      <c r="F236" s="996" t="str">
        <f>IF(OR(LEFT(DULIEU!$V225,3)=$G$10,LEFT(DULIEU!$W225,3)=$G$10),DULIEU!$O225,"")</f>
        <v/>
      </c>
      <c r="G236" s="995" t="str">
        <f>IF(OR(LEFT(NKC!$I232,3)=$G$10,LEFT(NKC!$J232,3)=$G$10),NKC!$H232,"")</f>
        <v/>
      </c>
      <c r="H236" s="995" t="str">
        <f>IF(B236="","",IF(LEFT(DULIEU!$V225,3)=$G$10,DULIEU!$W225,IF(LEFT(DULIEU!$W225,3)=$G$10,DULIEU!$V225)))</f>
        <v/>
      </c>
      <c r="I236" s="997">
        <f>IF(F236="",0,IF(LEFT(DULIEU!$V225,3)=$G$10,DULIEU!$X225,0))</f>
        <v>0</v>
      </c>
      <c r="J236" s="997">
        <f>IF(F236="",0,IF(LEFT(DULIEU!$W225,3)=$G$10,DULIEU!$X225,0))</f>
        <v>0</v>
      </c>
      <c r="K236" s="990" t="str">
        <f t="shared" si="4"/>
        <v/>
      </c>
      <c r="L236" s="420"/>
      <c r="M236" s="420"/>
      <c r="N236" s="420"/>
      <c r="O236" s="420"/>
      <c r="P236" s="420"/>
      <c r="Q236" s="420"/>
      <c r="R236" s="420"/>
      <c r="S236" s="420"/>
      <c r="T236" s="420"/>
      <c r="U236" s="420"/>
      <c r="V236" s="420"/>
      <c r="W236" s="420"/>
      <c r="X236" s="420"/>
      <c r="Y236" s="420"/>
      <c r="Z236" s="420"/>
      <c r="AA236" s="420"/>
      <c r="AB236" s="420"/>
      <c r="AC236" s="420"/>
      <c r="AD236" s="420"/>
      <c r="AE236" s="420"/>
      <c r="AF236" s="420"/>
    </row>
    <row r="237" spans="1:32" ht="13.5" hidden="1" customHeight="1">
      <c r="A237" s="420"/>
      <c r="B237" s="995" t="str">
        <f>IF(OR(LEFT(DULIEU!$V226,3)=$G$10,LEFT(DULIEU!$W226,3)=$G$10),DULIEU!$D226,"")</f>
        <v/>
      </c>
      <c r="C237" s="995" t="str">
        <f>IF(OR(LEFT(DULIEU!$V226,3)=$G$10,LEFT(DULIEU!$W226,3)=$G$10),DULIEU!$H226,"")</f>
        <v/>
      </c>
      <c r="D237" s="853" t="str">
        <f>IF(OR(LEFT(DULIEU!$V226,3)=$G$10,LEFT(DULIEU!$W226,3)=$G$10),DULIEU!$J226,"")</f>
        <v/>
      </c>
      <c r="E237" s="995" t="str">
        <f>IF(OR(LEFT(DULIEU!$V226,3)=$G$10,LEFT(DULIEU!$W226,3)=$G$10),DULIEU!$E226,"")</f>
        <v/>
      </c>
      <c r="F237" s="996" t="str">
        <f>IF(OR(LEFT(DULIEU!$V226,3)=$G$10,LEFT(DULIEU!$W226,3)=$G$10),DULIEU!$O226,"")</f>
        <v/>
      </c>
      <c r="G237" s="995" t="str">
        <f>IF(OR(LEFT(NKC!$I233,3)=$G$10,LEFT(NKC!$J233,3)=$G$10),NKC!$H233,"")</f>
        <v/>
      </c>
      <c r="H237" s="995" t="str">
        <f>IF(B237="","",IF(LEFT(DULIEU!$V226,3)=$G$10,DULIEU!$W226,IF(LEFT(DULIEU!$W226,3)=$G$10,DULIEU!$V226)))</f>
        <v/>
      </c>
      <c r="I237" s="997">
        <f>IF(F237="",0,IF(LEFT(DULIEU!$V226,3)=$G$10,DULIEU!$X226,0))</f>
        <v>0</v>
      </c>
      <c r="J237" s="997">
        <f>IF(F237="",0,IF(LEFT(DULIEU!$W226,3)=$G$10,DULIEU!$X226,0))</f>
        <v>0</v>
      </c>
      <c r="K237" s="990" t="str">
        <f t="shared" si="4"/>
        <v/>
      </c>
      <c r="L237" s="420"/>
      <c r="M237" s="420"/>
      <c r="N237" s="420"/>
      <c r="O237" s="420"/>
      <c r="P237" s="420"/>
      <c r="Q237" s="420"/>
      <c r="R237" s="420"/>
      <c r="S237" s="420"/>
      <c r="T237" s="420"/>
      <c r="U237" s="420"/>
      <c r="V237" s="420"/>
      <c r="W237" s="420"/>
      <c r="X237" s="420"/>
      <c r="Y237" s="420"/>
      <c r="Z237" s="420"/>
      <c r="AA237" s="420"/>
      <c r="AB237" s="420"/>
      <c r="AC237" s="420"/>
      <c r="AD237" s="420"/>
      <c r="AE237" s="420"/>
      <c r="AF237" s="420"/>
    </row>
    <row r="238" spans="1:32" ht="13.5" hidden="1" customHeight="1">
      <c r="A238" s="420"/>
      <c r="B238" s="995" t="str">
        <f>IF(OR(LEFT(DULIEU!$V227,3)=$G$10,LEFT(DULIEU!$W227,3)=$G$10),DULIEU!$D227,"")</f>
        <v/>
      </c>
      <c r="C238" s="995" t="str">
        <f>IF(OR(LEFT(DULIEU!$V227,3)=$G$10,LEFT(DULIEU!$W227,3)=$G$10),DULIEU!$H227,"")</f>
        <v/>
      </c>
      <c r="D238" s="853" t="str">
        <f>IF(OR(LEFT(DULIEU!$V227,3)=$G$10,LEFT(DULIEU!$W227,3)=$G$10),DULIEU!$J227,"")</f>
        <v/>
      </c>
      <c r="E238" s="995" t="str">
        <f>IF(OR(LEFT(DULIEU!$V227,3)=$G$10,LEFT(DULIEU!$W227,3)=$G$10),DULIEU!$E227,"")</f>
        <v/>
      </c>
      <c r="F238" s="996" t="str">
        <f>IF(OR(LEFT(DULIEU!$V227,3)=$G$10,LEFT(DULIEU!$W227,3)=$G$10),DULIEU!$O227,"")</f>
        <v/>
      </c>
      <c r="G238" s="995" t="str">
        <f>IF(OR(LEFT(NKC!$I234,3)=$G$10,LEFT(NKC!$J234,3)=$G$10),NKC!$H234,"")</f>
        <v/>
      </c>
      <c r="H238" s="995" t="str">
        <f>IF(B238="","",IF(LEFT(DULIEU!$V227,3)=$G$10,DULIEU!$W227,IF(LEFT(DULIEU!$W227,3)=$G$10,DULIEU!$V227)))</f>
        <v/>
      </c>
      <c r="I238" s="997">
        <f>IF(F238="",0,IF(LEFT(DULIEU!$V227,3)=$G$10,DULIEU!$X227,0))</f>
        <v>0</v>
      </c>
      <c r="J238" s="997">
        <f>IF(F238="",0,IF(LEFT(DULIEU!$W227,3)=$G$10,DULIEU!$X227,0))</f>
        <v>0</v>
      </c>
      <c r="K238" s="990" t="str">
        <f t="shared" si="4"/>
        <v/>
      </c>
      <c r="L238" s="420"/>
      <c r="M238" s="420"/>
      <c r="N238" s="420"/>
      <c r="O238" s="420"/>
      <c r="P238" s="420"/>
      <c r="Q238" s="420"/>
      <c r="R238" s="420"/>
      <c r="S238" s="420"/>
      <c r="T238" s="420"/>
      <c r="U238" s="420"/>
      <c r="V238" s="420"/>
      <c r="W238" s="420"/>
      <c r="X238" s="420"/>
      <c r="Y238" s="420"/>
      <c r="Z238" s="420"/>
      <c r="AA238" s="420"/>
      <c r="AB238" s="420"/>
      <c r="AC238" s="420"/>
      <c r="AD238" s="420"/>
      <c r="AE238" s="420"/>
      <c r="AF238" s="420"/>
    </row>
    <row r="239" spans="1:32" ht="13.5" hidden="1" customHeight="1">
      <c r="A239" s="420"/>
      <c r="B239" s="995" t="str">
        <f>IF(OR(LEFT(DULIEU!$V228,3)=$G$10,LEFT(DULIEU!$W228,3)=$G$10),DULIEU!$D228,"")</f>
        <v/>
      </c>
      <c r="C239" s="995" t="str">
        <f>IF(OR(LEFT(DULIEU!$V228,3)=$G$10,LEFT(DULIEU!$W228,3)=$G$10),DULIEU!$H228,"")</f>
        <v/>
      </c>
      <c r="D239" s="853" t="str">
        <f>IF(OR(LEFT(DULIEU!$V228,3)=$G$10,LEFT(DULIEU!$W228,3)=$G$10),DULIEU!$J228,"")</f>
        <v/>
      </c>
      <c r="E239" s="995" t="str">
        <f>IF(OR(LEFT(DULIEU!$V228,3)=$G$10,LEFT(DULIEU!$W228,3)=$G$10),DULIEU!$E228,"")</f>
        <v/>
      </c>
      <c r="F239" s="996" t="str">
        <f>IF(OR(LEFT(DULIEU!$V228,3)=$G$10,LEFT(DULIEU!$W228,3)=$G$10),DULIEU!$O228,"")</f>
        <v/>
      </c>
      <c r="G239" s="995" t="str">
        <f>IF(OR(LEFT(NKC!$I235,3)=$G$10,LEFT(NKC!$J235,3)=$G$10),NKC!$H235,"")</f>
        <v/>
      </c>
      <c r="H239" s="995" t="str">
        <f>IF(B239="","",IF(LEFT(DULIEU!$V228,3)=$G$10,DULIEU!$W228,IF(LEFT(DULIEU!$W228,3)=$G$10,DULIEU!$V228)))</f>
        <v/>
      </c>
      <c r="I239" s="997">
        <f>IF(F239="",0,IF(LEFT(DULIEU!$V228,3)=$G$10,DULIEU!$X228,0))</f>
        <v>0</v>
      </c>
      <c r="J239" s="997">
        <f>IF(F239="",0,IF(LEFT(DULIEU!$W228,3)=$G$10,DULIEU!$X228,0))</f>
        <v>0</v>
      </c>
      <c r="K239" s="990" t="str">
        <f t="shared" si="4"/>
        <v/>
      </c>
      <c r="L239" s="420"/>
      <c r="M239" s="420"/>
      <c r="N239" s="420"/>
      <c r="O239" s="420"/>
      <c r="P239" s="420"/>
      <c r="Q239" s="420"/>
      <c r="R239" s="420"/>
      <c r="S239" s="420"/>
      <c r="T239" s="420"/>
      <c r="U239" s="420"/>
      <c r="V239" s="420"/>
      <c r="W239" s="420"/>
      <c r="X239" s="420"/>
      <c r="Y239" s="420"/>
      <c r="Z239" s="420"/>
      <c r="AA239" s="420"/>
      <c r="AB239" s="420"/>
      <c r="AC239" s="420"/>
      <c r="AD239" s="420"/>
      <c r="AE239" s="420"/>
      <c r="AF239" s="420"/>
    </row>
    <row r="240" spans="1:32" ht="13.5" hidden="1" customHeight="1">
      <c r="A240" s="420"/>
      <c r="B240" s="995" t="str">
        <f>IF(OR(LEFT(DULIEU!$V229,3)=$G$10,LEFT(DULIEU!$W229,3)=$G$10),DULIEU!$D229,"")</f>
        <v/>
      </c>
      <c r="C240" s="995" t="str">
        <f>IF(OR(LEFT(DULIEU!$V229,3)=$G$10,LEFT(DULIEU!$W229,3)=$G$10),DULIEU!$H229,"")</f>
        <v/>
      </c>
      <c r="D240" s="853" t="str">
        <f>IF(OR(LEFT(DULIEU!$V229,3)=$G$10,LEFT(DULIEU!$W229,3)=$G$10),DULIEU!$J229,"")</f>
        <v/>
      </c>
      <c r="E240" s="995" t="str">
        <f>IF(OR(LEFT(DULIEU!$V229,3)=$G$10,LEFT(DULIEU!$W229,3)=$G$10),DULIEU!$E229,"")</f>
        <v/>
      </c>
      <c r="F240" s="996" t="str">
        <f>IF(OR(LEFT(DULIEU!$V229,3)=$G$10,LEFT(DULIEU!$W229,3)=$G$10),DULIEU!$O229,"")</f>
        <v/>
      </c>
      <c r="G240" s="995" t="str">
        <f>IF(OR(LEFT(NKC!$I236,3)=$G$10,LEFT(NKC!$J236,3)=$G$10),NKC!$H236,"")</f>
        <v/>
      </c>
      <c r="H240" s="995" t="str">
        <f>IF(B240="","",IF(LEFT(DULIEU!$V229,3)=$G$10,DULIEU!$W229,IF(LEFT(DULIEU!$W229,3)=$G$10,DULIEU!$V229)))</f>
        <v/>
      </c>
      <c r="I240" s="997">
        <f>IF(F240="",0,IF(LEFT(DULIEU!$V229,3)=$G$10,DULIEU!$X229,0))</f>
        <v>0</v>
      </c>
      <c r="J240" s="997">
        <f>IF(F240="",0,IF(LEFT(DULIEU!$W229,3)=$G$10,DULIEU!$X229,0))</f>
        <v>0</v>
      </c>
      <c r="K240" s="990" t="str">
        <f t="shared" si="4"/>
        <v/>
      </c>
      <c r="L240" s="420"/>
      <c r="M240" s="420"/>
      <c r="N240" s="420"/>
      <c r="O240" s="420"/>
      <c r="P240" s="420"/>
      <c r="Q240" s="420"/>
      <c r="R240" s="420"/>
      <c r="S240" s="420"/>
      <c r="T240" s="420"/>
      <c r="U240" s="420"/>
      <c r="V240" s="420"/>
      <c r="W240" s="420"/>
      <c r="X240" s="420"/>
      <c r="Y240" s="420"/>
      <c r="Z240" s="420"/>
      <c r="AA240" s="420"/>
      <c r="AB240" s="420"/>
      <c r="AC240" s="420"/>
      <c r="AD240" s="420"/>
      <c r="AE240" s="420"/>
      <c r="AF240" s="420"/>
    </row>
    <row r="241" spans="1:32" ht="13.5" hidden="1" customHeight="1">
      <c r="A241" s="420"/>
      <c r="B241" s="995" t="str">
        <f>IF(OR(LEFT(DULIEU!$V230,3)=$G$10,LEFT(DULIEU!$W230,3)=$G$10),DULIEU!$D230,"")</f>
        <v/>
      </c>
      <c r="C241" s="995" t="str">
        <f>IF(OR(LEFT(DULIEU!$V230,3)=$G$10,LEFT(DULIEU!$W230,3)=$G$10),DULIEU!$H230,"")</f>
        <v/>
      </c>
      <c r="D241" s="853" t="str">
        <f>IF(OR(LEFT(DULIEU!$V230,3)=$G$10,LEFT(DULIEU!$W230,3)=$G$10),DULIEU!$J230,"")</f>
        <v/>
      </c>
      <c r="E241" s="995" t="str">
        <f>IF(OR(LEFT(DULIEU!$V230,3)=$G$10,LEFT(DULIEU!$W230,3)=$G$10),DULIEU!$E230,"")</f>
        <v/>
      </c>
      <c r="F241" s="996" t="str">
        <f>IF(OR(LEFT(DULIEU!$V230,3)=$G$10,LEFT(DULIEU!$W230,3)=$G$10),DULIEU!$O230,"")</f>
        <v/>
      </c>
      <c r="G241" s="995" t="str">
        <f>IF(OR(LEFT(NKC!$I237,3)=$G$10,LEFT(NKC!$J237,3)=$G$10),NKC!$H237,"")</f>
        <v/>
      </c>
      <c r="H241" s="995" t="str">
        <f>IF(B241="","",IF(LEFT(DULIEU!$V230,3)=$G$10,DULIEU!$W230,IF(LEFT(DULIEU!$W230,3)=$G$10,DULIEU!$V230)))</f>
        <v/>
      </c>
      <c r="I241" s="997">
        <f>IF(F241="",0,IF(LEFT(DULIEU!$V230,3)=$G$10,DULIEU!$X230,0))</f>
        <v>0</v>
      </c>
      <c r="J241" s="997">
        <f>IF(F241="",0,IF(LEFT(DULIEU!$W230,3)=$G$10,DULIEU!$X230,0))</f>
        <v>0</v>
      </c>
      <c r="K241" s="990" t="str">
        <f t="shared" si="4"/>
        <v/>
      </c>
      <c r="L241" s="420"/>
      <c r="M241" s="420"/>
      <c r="N241" s="420"/>
      <c r="O241" s="420"/>
      <c r="P241" s="420"/>
      <c r="Q241" s="420"/>
      <c r="R241" s="420"/>
      <c r="S241" s="420"/>
      <c r="T241" s="420"/>
      <c r="U241" s="420"/>
      <c r="V241" s="420"/>
      <c r="W241" s="420"/>
      <c r="X241" s="420"/>
      <c r="Y241" s="420"/>
      <c r="Z241" s="420"/>
      <c r="AA241" s="420"/>
      <c r="AB241" s="420"/>
      <c r="AC241" s="420"/>
      <c r="AD241" s="420"/>
      <c r="AE241" s="420"/>
      <c r="AF241" s="420"/>
    </row>
    <row r="242" spans="1:32" ht="13.5" hidden="1" customHeight="1">
      <c r="A242" s="420"/>
      <c r="B242" s="995" t="str">
        <f>IF(OR(LEFT(DULIEU!$V231,3)=$G$10,LEFT(DULIEU!$W231,3)=$G$10),DULIEU!$D231,"")</f>
        <v/>
      </c>
      <c r="C242" s="995" t="str">
        <f>IF(OR(LEFT(DULIEU!$V231,3)=$G$10,LEFT(DULIEU!$W231,3)=$G$10),DULIEU!$H231,"")</f>
        <v/>
      </c>
      <c r="D242" s="853" t="str">
        <f>IF(OR(LEFT(DULIEU!$V231,3)=$G$10,LEFT(DULIEU!$W231,3)=$G$10),DULIEU!$J231,"")</f>
        <v/>
      </c>
      <c r="E242" s="995" t="str">
        <f>IF(OR(LEFT(DULIEU!$V231,3)=$G$10,LEFT(DULIEU!$W231,3)=$G$10),DULIEU!$E231,"")</f>
        <v/>
      </c>
      <c r="F242" s="996" t="str">
        <f>IF(OR(LEFT(DULIEU!$V231,3)=$G$10,LEFT(DULIEU!$W231,3)=$G$10),DULIEU!$O231,"")</f>
        <v/>
      </c>
      <c r="G242" s="995" t="str">
        <f>IF(OR(LEFT(NKC!$I238,3)=$G$10,LEFT(NKC!$J238,3)=$G$10),NKC!$H238,"")</f>
        <v/>
      </c>
      <c r="H242" s="995" t="str">
        <f>IF(B242="","",IF(LEFT(DULIEU!$V231,3)=$G$10,DULIEU!$W231,IF(LEFT(DULIEU!$W231,3)=$G$10,DULIEU!$V231)))</f>
        <v/>
      </c>
      <c r="I242" s="997">
        <f>IF(F242="",0,IF(LEFT(DULIEU!$V231,3)=$G$10,DULIEU!$X231,0))</f>
        <v>0</v>
      </c>
      <c r="J242" s="997">
        <f>IF(F242="",0,IF(LEFT(DULIEU!$W231,3)=$G$10,DULIEU!$X231,0))</f>
        <v>0</v>
      </c>
      <c r="K242" s="990" t="str">
        <f t="shared" si="4"/>
        <v/>
      </c>
      <c r="L242" s="420"/>
      <c r="M242" s="420"/>
      <c r="N242" s="420"/>
      <c r="O242" s="420"/>
      <c r="P242" s="420"/>
      <c r="Q242" s="420"/>
      <c r="R242" s="420"/>
      <c r="S242" s="420"/>
      <c r="T242" s="420"/>
      <c r="U242" s="420"/>
      <c r="V242" s="420"/>
      <c r="W242" s="420"/>
      <c r="X242" s="420"/>
      <c r="Y242" s="420"/>
      <c r="Z242" s="420"/>
      <c r="AA242" s="420"/>
      <c r="AB242" s="420"/>
      <c r="AC242" s="420"/>
      <c r="AD242" s="420"/>
      <c r="AE242" s="420"/>
      <c r="AF242" s="420"/>
    </row>
    <row r="243" spans="1:32" ht="13.5" hidden="1" customHeight="1">
      <c r="A243" s="420"/>
      <c r="B243" s="995" t="str">
        <f>IF(OR(LEFT(DULIEU!$V232,3)=$G$10,LEFT(DULIEU!$W232,3)=$G$10),DULIEU!$D232,"")</f>
        <v/>
      </c>
      <c r="C243" s="995" t="str">
        <f>IF(OR(LEFT(DULIEU!$V232,3)=$G$10,LEFT(DULIEU!$W232,3)=$G$10),DULIEU!$H232,"")</f>
        <v/>
      </c>
      <c r="D243" s="853" t="str">
        <f>IF(OR(LEFT(DULIEU!$V232,3)=$G$10,LEFT(DULIEU!$W232,3)=$G$10),DULIEU!$J232,"")</f>
        <v/>
      </c>
      <c r="E243" s="995" t="str">
        <f>IF(OR(LEFT(DULIEU!$V232,3)=$G$10,LEFT(DULIEU!$W232,3)=$G$10),DULIEU!$E232,"")</f>
        <v/>
      </c>
      <c r="F243" s="996" t="str">
        <f>IF(OR(LEFT(DULIEU!$V232,3)=$G$10,LEFT(DULIEU!$W232,3)=$G$10),DULIEU!$O232,"")</f>
        <v/>
      </c>
      <c r="G243" s="995" t="str">
        <f>IF(OR(LEFT(NKC!$I239,3)=$G$10,LEFT(NKC!$J239,3)=$G$10),NKC!$H239,"")</f>
        <v/>
      </c>
      <c r="H243" s="995" t="str">
        <f>IF(B243="","",IF(LEFT(DULIEU!$V232,3)=$G$10,DULIEU!$W232,IF(LEFT(DULIEU!$W232,3)=$G$10,DULIEU!$V232)))</f>
        <v/>
      </c>
      <c r="I243" s="997">
        <f>IF(F243="",0,IF(LEFT(DULIEU!$V232,3)=$G$10,DULIEU!$X232,0))</f>
        <v>0</v>
      </c>
      <c r="J243" s="997">
        <f>IF(F243="",0,IF(LEFT(DULIEU!$W232,3)=$G$10,DULIEU!$X232,0))</f>
        <v>0</v>
      </c>
      <c r="K243" s="990" t="str">
        <f t="shared" si="4"/>
        <v/>
      </c>
      <c r="L243" s="420"/>
      <c r="M243" s="420"/>
      <c r="N243" s="420"/>
      <c r="O243" s="420"/>
      <c r="P243" s="420"/>
      <c r="Q243" s="420"/>
      <c r="R243" s="420"/>
      <c r="S243" s="420"/>
      <c r="T243" s="420"/>
      <c r="U243" s="420"/>
      <c r="V243" s="420"/>
      <c r="W243" s="420"/>
      <c r="X243" s="420"/>
      <c r="Y243" s="420"/>
      <c r="Z243" s="420"/>
      <c r="AA243" s="420"/>
      <c r="AB243" s="420"/>
      <c r="AC243" s="420"/>
      <c r="AD243" s="420"/>
      <c r="AE243" s="420"/>
      <c r="AF243" s="420"/>
    </row>
    <row r="244" spans="1:32" ht="13.5" hidden="1" customHeight="1">
      <c r="A244" s="420"/>
      <c r="B244" s="995" t="str">
        <f>IF(OR(LEFT(DULIEU!$V233,3)=$G$10,LEFT(DULIEU!$W233,3)=$G$10),DULIEU!$D233,"")</f>
        <v/>
      </c>
      <c r="C244" s="995" t="str">
        <f>IF(OR(LEFT(DULIEU!$V233,3)=$G$10,LEFT(DULIEU!$W233,3)=$G$10),DULIEU!$H233,"")</f>
        <v/>
      </c>
      <c r="D244" s="853" t="str">
        <f>IF(OR(LEFT(DULIEU!$V233,3)=$G$10,LEFT(DULIEU!$W233,3)=$G$10),DULIEU!$J233,"")</f>
        <v/>
      </c>
      <c r="E244" s="995" t="str">
        <f>IF(OR(LEFT(DULIEU!$V233,3)=$G$10,LEFT(DULIEU!$W233,3)=$G$10),DULIEU!$E233,"")</f>
        <v/>
      </c>
      <c r="F244" s="996" t="str">
        <f>IF(OR(LEFT(DULIEU!$V233,3)=$G$10,LEFT(DULIEU!$W233,3)=$G$10),DULIEU!$O233,"")</f>
        <v/>
      </c>
      <c r="G244" s="995" t="str">
        <f>IF(OR(LEFT(NKC!$I240,3)=$G$10,LEFT(NKC!$J240,3)=$G$10),NKC!$H240,"")</f>
        <v/>
      </c>
      <c r="H244" s="995" t="str">
        <f>IF(B244="","",IF(LEFT(DULIEU!$V233,3)=$G$10,DULIEU!$W233,IF(LEFT(DULIEU!$W233,3)=$G$10,DULIEU!$V233)))</f>
        <v/>
      </c>
      <c r="I244" s="997">
        <f>IF(F244="",0,IF(LEFT(DULIEU!$V233,3)=$G$10,DULIEU!$X233,0))</f>
        <v>0</v>
      </c>
      <c r="J244" s="997">
        <f>IF(F244="",0,IF(LEFT(DULIEU!$W233,3)=$G$10,DULIEU!$X233,0))</f>
        <v>0</v>
      </c>
      <c r="K244" s="990" t="str">
        <f t="shared" si="4"/>
        <v/>
      </c>
      <c r="L244" s="420"/>
      <c r="M244" s="420"/>
      <c r="N244" s="420"/>
      <c r="O244" s="420"/>
      <c r="P244" s="420"/>
      <c r="Q244" s="420"/>
      <c r="R244" s="420"/>
      <c r="S244" s="420"/>
      <c r="T244" s="420"/>
      <c r="U244" s="420"/>
      <c r="V244" s="420"/>
      <c r="W244" s="420"/>
      <c r="X244" s="420"/>
      <c r="Y244" s="420"/>
      <c r="Z244" s="420"/>
      <c r="AA244" s="420"/>
      <c r="AB244" s="420"/>
      <c r="AC244" s="420"/>
      <c r="AD244" s="420"/>
      <c r="AE244" s="420"/>
      <c r="AF244" s="420"/>
    </row>
    <row r="245" spans="1:32" ht="13.5" hidden="1" customHeight="1">
      <c r="A245" s="420"/>
      <c r="B245" s="995" t="str">
        <f>IF(OR(LEFT(DULIEU!$V234,3)=$G$10,LEFT(DULIEU!$W234,3)=$G$10),DULIEU!$D234,"")</f>
        <v/>
      </c>
      <c r="C245" s="995" t="str">
        <f>IF(OR(LEFT(DULIEU!$V234,3)=$G$10,LEFT(DULIEU!$W234,3)=$G$10),DULIEU!$H234,"")</f>
        <v/>
      </c>
      <c r="D245" s="853" t="str">
        <f>IF(OR(LEFT(DULIEU!$V234,3)=$G$10,LEFT(DULIEU!$W234,3)=$G$10),DULIEU!$J234,"")</f>
        <v/>
      </c>
      <c r="E245" s="995" t="str">
        <f>IF(OR(LEFT(DULIEU!$V234,3)=$G$10,LEFT(DULIEU!$W234,3)=$G$10),DULIEU!$E234,"")</f>
        <v/>
      </c>
      <c r="F245" s="996" t="str">
        <f>IF(OR(LEFT(DULIEU!$V234,3)=$G$10,LEFT(DULIEU!$W234,3)=$G$10),DULIEU!$O234,"")</f>
        <v/>
      </c>
      <c r="G245" s="995" t="str">
        <f>IF(OR(LEFT(NKC!$I241,3)=$G$10,LEFT(NKC!$J241,3)=$G$10),NKC!$H241,"")</f>
        <v/>
      </c>
      <c r="H245" s="995" t="str">
        <f>IF(B245="","",IF(LEFT(DULIEU!$V234,3)=$G$10,DULIEU!$W234,IF(LEFT(DULIEU!$W234,3)=$G$10,DULIEU!$V234)))</f>
        <v/>
      </c>
      <c r="I245" s="997">
        <f>IF(F245="",0,IF(LEFT(DULIEU!$V234,3)=$G$10,DULIEU!$X234,0))</f>
        <v>0</v>
      </c>
      <c r="J245" s="997">
        <f>IF(F245="",0,IF(LEFT(DULIEU!$W234,3)=$G$10,DULIEU!$X234,0))</f>
        <v>0</v>
      </c>
      <c r="K245" s="990" t="str">
        <f t="shared" si="4"/>
        <v/>
      </c>
      <c r="L245" s="420"/>
      <c r="M245" s="420"/>
      <c r="N245" s="420"/>
      <c r="O245" s="420"/>
      <c r="P245" s="420"/>
      <c r="Q245" s="420"/>
      <c r="R245" s="420"/>
      <c r="S245" s="420"/>
      <c r="T245" s="420"/>
      <c r="U245" s="420"/>
      <c r="V245" s="420"/>
      <c r="W245" s="420"/>
      <c r="X245" s="420"/>
      <c r="Y245" s="420"/>
      <c r="Z245" s="420"/>
      <c r="AA245" s="420"/>
      <c r="AB245" s="420"/>
      <c r="AC245" s="420"/>
      <c r="AD245" s="420"/>
      <c r="AE245" s="420"/>
      <c r="AF245" s="420"/>
    </row>
    <row r="246" spans="1:32" ht="13.5" hidden="1" customHeight="1">
      <c r="A246" s="420"/>
      <c r="B246" s="995" t="str">
        <f>IF(OR(LEFT(DULIEU!$V235,3)=$G$10,LEFT(DULIEU!$W235,3)=$G$10),DULIEU!$D235,"")</f>
        <v/>
      </c>
      <c r="C246" s="995" t="str">
        <f>IF(OR(LEFT(DULIEU!$V235,3)=$G$10,LEFT(DULIEU!$W235,3)=$G$10),DULIEU!$H235,"")</f>
        <v/>
      </c>
      <c r="D246" s="853" t="str">
        <f>IF(OR(LEFT(DULIEU!$V235,3)=$G$10,LEFT(DULIEU!$W235,3)=$G$10),DULIEU!$J235,"")</f>
        <v/>
      </c>
      <c r="E246" s="995" t="str">
        <f>IF(OR(LEFT(DULIEU!$V235,3)=$G$10,LEFT(DULIEU!$W235,3)=$G$10),DULIEU!$E235,"")</f>
        <v/>
      </c>
      <c r="F246" s="996" t="str">
        <f>IF(OR(LEFT(DULIEU!$V235,3)=$G$10,LEFT(DULIEU!$W235,3)=$G$10),DULIEU!$O235,"")</f>
        <v/>
      </c>
      <c r="G246" s="995" t="str">
        <f>IF(OR(LEFT(NKC!$I242,3)=$G$10,LEFT(NKC!$J242,3)=$G$10),NKC!$H242,"")</f>
        <v/>
      </c>
      <c r="H246" s="995" t="str">
        <f>IF(B246="","",IF(LEFT(DULIEU!$V235,3)=$G$10,DULIEU!$W235,IF(LEFT(DULIEU!$W235,3)=$G$10,DULIEU!$V235)))</f>
        <v/>
      </c>
      <c r="I246" s="997">
        <f>IF(F246="",0,IF(LEFT(DULIEU!$V235,3)=$G$10,DULIEU!$X235,0))</f>
        <v>0</v>
      </c>
      <c r="J246" s="997">
        <f>IF(F246="",0,IF(LEFT(DULIEU!$W235,3)=$G$10,DULIEU!$X235,0))</f>
        <v>0</v>
      </c>
      <c r="K246" s="990" t="str">
        <f t="shared" si="4"/>
        <v/>
      </c>
      <c r="L246" s="420"/>
      <c r="M246" s="420"/>
      <c r="N246" s="420"/>
      <c r="O246" s="420"/>
      <c r="P246" s="420"/>
      <c r="Q246" s="420"/>
      <c r="R246" s="420"/>
      <c r="S246" s="420"/>
      <c r="T246" s="420"/>
      <c r="U246" s="420"/>
      <c r="V246" s="420"/>
      <c r="W246" s="420"/>
      <c r="X246" s="420"/>
      <c r="Y246" s="420"/>
      <c r="Z246" s="420"/>
      <c r="AA246" s="420"/>
      <c r="AB246" s="420"/>
      <c r="AC246" s="420"/>
      <c r="AD246" s="420"/>
      <c r="AE246" s="420"/>
      <c r="AF246" s="420"/>
    </row>
    <row r="247" spans="1:32" ht="13.5" hidden="1" customHeight="1">
      <c r="A247" s="420"/>
      <c r="B247" s="995" t="str">
        <f>IF(OR(LEFT(DULIEU!$V236,3)=$G$10,LEFT(DULIEU!$W236,3)=$G$10),DULIEU!$D236,"")</f>
        <v/>
      </c>
      <c r="C247" s="995" t="str">
        <f>IF(OR(LEFT(DULIEU!$V236,3)=$G$10,LEFT(DULIEU!$W236,3)=$G$10),DULIEU!$H236,"")</f>
        <v/>
      </c>
      <c r="D247" s="853" t="str">
        <f>IF(OR(LEFT(DULIEU!$V236,3)=$G$10,LEFT(DULIEU!$W236,3)=$G$10),DULIEU!$J236,"")</f>
        <v/>
      </c>
      <c r="E247" s="995" t="str">
        <f>IF(OR(LEFT(DULIEU!$V236,3)=$G$10,LEFT(DULIEU!$W236,3)=$G$10),DULIEU!$E236,"")</f>
        <v/>
      </c>
      <c r="F247" s="996" t="str">
        <f>IF(OR(LEFT(DULIEU!$V236,3)=$G$10,LEFT(DULIEU!$W236,3)=$G$10),DULIEU!$O236,"")</f>
        <v/>
      </c>
      <c r="G247" s="995" t="str">
        <f>IF(OR(LEFT(NKC!$I243,3)=$G$10,LEFT(NKC!$J243,3)=$G$10),NKC!$H243,"")</f>
        <v/>
      </c>
      <c r="H247" s="995" t="str">
        <f>IF(B247="","",IF(LEFT(DULIEU!$V236,3)=$G$10,DULIEU!$W236,IF(LEFT(DULIEU!$W236,3)=$G$10,DULIEU!$V236)))</f>
        <v/>
      </c>
      <c r="I247" s="997">
        <f>IF(F247="",0,IF(LEFT(DULIEU!$V236,3)=$G$10,DULIEU!$X236,0))</f>
        <v>0</v>
      </c>
      <c r="J247" s="997">
        <f>IF(F247="",0,IF(LEFT(DULIEU!$W236,3)=$G$10,DULIEU!$X236,0))</f>
        <v>0</v>
      </c>
      <c r="K247" s="990" t="str">
        <f t="shared" si="4"/>
        <v/>
      </c>
      <c r="L247" s="420"/>
      <c r="M247" s="420"/>
      <c r="N247" s="420"/>
      <c r="O247" s="420"/>
      <c r="P247" s="420"/>
      <c r="Q247" s="420"/>
      <c r="R247" s="420"/>
      <c r="S247" s="420"/>
      <c r="T247" s="420"/>
      <c r="U247" s="420"/>
      <c r="V247" s="420"/>
      <c r="W247" s="420"/>
      <c r="X247" s="420"/>
      <c r="Y247" s="420"/>
      <c r="Z247" s="420"/>
      <c r="AA247" s="420"/>
      <c r="AB247" s="420"/>
      <c r="AC247" s="420"/>
      <c r="AD247" s="420"/>
      <c r="AE247" s="420"/>
      <c r="AF247" s="420"/>
    </row>
    <row r="248" spans="1:32" ht="13.5" hidden="1" customHeight="1">
      <c r="A248" s="420"/>
      <c r="B248" s="995" t="str">
        <f>IF(OR(LEFT(DULIEU!$V237,3)=$G$10,LEFT(DULIEU!$W237,3)=$G$10),DULIEU!$D237,"")</f>
        <v/>
      </c>
      <c r="C248" s="995" t="str">
        <f>IF(OR(LEFT(DULIEU!$V237,3)=$G$10,LEFT(DULIEU!$W237,3)=$G$10),DULIEU!$H237,"")</f>
        <v/>
      </c>
      <c r="D248" s="853" t="str">
        <f>IF(OR(LEFT(DULIEU!$V237,3)=$G$10,LEFT(DULIEU!$W237,3)=$G$10),DULIEU!$J237,"")</f>
        <v/>
      </c>
      <c r="E248" s="995" t="str">
        <f>IF(OR(LEFT(DULIEU!$V237,3)=$G$10,LEFT(DULIEU!$W237,3)=$G$10),DULIEU!$E237,"")</f>
        <v/>
      </c>
      <c r="F248" s="996" t="str">
        <f>IF(OR(LEFT(DULIEU!$V237,3)=$G$10,LEFT(DULIEU!$W237,3)=$G$10),DULIEU!$O237,"")</f>
        <v/>
      </c>
      <c r="G248" s="995" t="str">
        <f>IF(OR(LEFT(NKC!$I244,3)=$G$10,LEFT(NKC!$J244,3)=$G$10),NKC!$H244,"")</f>
        <v/>
      </c>
      <c r="H248" s="995" t="str">
        <f>IF(B248="","",IF(LEFT(DULIEU!$V237,3)=$G$10,DULIEU!$W237,IF(LEFT(DULIEU!$W237,3)=$G$10,DULIEU!$V237)))</f>
        <v/>
      </c>
      <c r="I248" s="997">
        <f>IF(F248="",0,IF(LEFT(DULIEU!$V237,3)=$G$10,DULIEU!$X237,0))</f>
        <v>0</v>
      </c>
      <c r="J248" s="997">
        <f>IF(F248="",0,IF(LEFT(DULIEU!$W237,3)=$G$10,DULIEU!$X237,0))</f>
        <v>0</v>
      </c>
      <c r="K248" s="990" t="str">
        <f t="shared" si="4"/>
        <v/>
      </c>
      <c r="L248" s="420"/>
      <c r="M248" s="420"/>
      <c r="N248" s="420"/>
      <c r="O248" s="420"/>
      <c r="P248" s="420"/>
      <c r="Q248" s="420"/>
      <c r="R248" s="420"/>
      <c r="S248" s="420"/>
      <c r="T248" s="420"/>
      <c r="U248" s="420"/>
      <c r="V248" s="420"/>
      <c r="W248" s="420"/>
      <c r="X248" s="420"/>
      <c r="Y248" s="420"/>
      <c r="Z248" s="420"/>
      <c r="AA248" s="420"/>
      <c r="AB248" s="420"/>
      <c r="AC248" s="420"/>
      <c r="AD248" s="420"/>
      <c r="AE248" s="420"/>
      <c r="AF248" s="420"/>
    </row>
    <row r="249" spans="1:32" ht="13.5" hidden="1" customHeight="1">
      <c r="A249" s="420"/>
      <c r="B249" s="995" t="str">
        <f>IF(OR(LEFT(DULIEU!$V238,3)=$G$10,LEFT(DULIEU!$W238,3)=$G$10),DULIEU!$D238,"")</f>
        <v/>
      </c>
      <c r="C249" s="995" t="str">
        <f>IF(OR(LEFT(DULIEU!$V238,3)=$G$10,LEFT(DULIEU!$W238,3)=$G$10),DULIEU!$H238,"")</f>
        <v/>
      </c>
      <c r="D249" s="853" t="str">
        <f>IF(OR(LEFT(DULIEU!$V238,3)=$G$10,LEFT(DULIEU!$W238,3)=$G$10),DULIEU!$J238,"")</f>
        <v/>
      </c>
      <c r="E249" s="995" t="str">
        <f>IF(OR(LEFT(DULIEU!$V238,3)=$G$10,LEFT(DULIEU!$W238,3)=$G$10),DULIEU!$E238,"")</f>
        <v/>
      </c>
      <c r="F249" s="996" t="str">
        <f>IF(OR(LEFT(DULIEU!$V238,3)=$G$10,LEFT(DULIEU!$W238,3)=$G$10),DULIEU!$O238,"")</f>
        <v/>
      </c>
      <c r="G249" s="995" t="str">
        <f>IF(OR(LEFT(NKC!$I245,3)=$G$10,LEFT(NKC!$J245,3)=$G$10),NKC!$H245,"")</f>
        <v/>
      </c>
      <c r="H249" s="995" t="str">
        <f>IF(B249="","",IF(LEFT(DULIEU!$V238,3)=$G$10,DULIEU!$W238,IF(LEFT(DULIEU!$W238,3)=$G$10,DULIEU!$V238)))</f>
        <v/>
      </c>
      <c r="I249" s="997">
        <f>IF(F249="",0,IF(LEFT(DULIEU!$V238,3)=$G$10,DULIEU!$X238,0))</f>
        <v>0</v>
      </c>
      <c r="J249" s="997">
        <f>IF(F249="",0,IF(LEFT(DULIEU!$W238,3)=$G$10,DULIEU!$X238,0))</f>
        <v>0</v>
      </c>
      <c r="K249" s="990" t="str">
        <f t="shared" si="4"/>
        <v/>
      </c>
      <c r="L249" s="420"/>
      <c r="M249" s="420"/>
      <c r="N249" s="420"/>
      <c r="O249" s="420"/>
      <c r="P249" s="420"/>
      <c r="Q249" s="420"/>
      <c r="R249" s="420"/>
      <c r="S249" s="420"/>
      <c r="T249" s="420"/>
      <c r="U249" s="420"/>
      <c r="V249" s="420"/>
      <c r="W249" s="420"/>
      <c r="X249" s="420"/>
      <c r="Y249" s="420"/>
      <c r="Z249" s="420"/>
      <c r="AA249" s="420"/>
      <c r="AB249" s="420"/>
      <c r="AC249" s="420"/>
      <c r="AD249" s="420"/>
      <c r="AE249" s="420"/>
      <c r="AF249" s="420"/>
    </row>
    <row r="250" spans="1:32" ht="13.5" hidden="1" customHeight="1">
      <c r="A250" s="420"/>
      <c r="B250" s="995" t="str">
        <f>IF(OR(LEFT(DULIEU!$V239,3)=$G$10,LEFT(DULIEU!$W239,3)=$G$10),DULIEU!$D239,"")</f>
        <v/>
      </c>
      <c r="C250" s="995" t="str">
        <f>IF(OR(LEFT(DULIEU!$V239,3)=$G$10,LEFT(DULIEU!$W239,3)=$G$10),DULIEU!$H239,"")</f>
        <v/>
      </c>
      <c r="D250" s="853" t="str">
        <f>IF(OR(LEFT(DULIEU!$V239,3)=$G$10,LEFT(DULIEU!$W239,3)=$G$10),DULIEU!$J239,"")</f>
        <v/>
      </c>
      <c r="E250" s="995" t="str">
        <f>IF(OR(LEFT(DULIEU!$V239,3)=$G$10,LEFT(DULIEU!$W239,3)=$G$10),DULIEU!$E239,"")</f>
        <v/>
      </c>
      <c r="F250" s="996" t="str">
        <f>IF(OR(LEFT(DULIEU!$V239,3)=$G$10,LEFT(DULIEU!$W239,3)=$G$10),DULIEU!$O239,"")</f>
        <v/>
      </c>
      <c r="G250" s="995" t="str">
        <f>IF(OR(LEFT(NKC!$I246,3)=$G$10,LEFT(NKC!$J246,3)=$G$10),NKC!$H246,"")</f>
        <v/>
      </c>
      <c r="H250" s="995" t="str">
        <f>IF(B250="","",IF(LEFT(DULIEU!$V239,3)=$G$10,DULIEU!$W239,IF(LEFT(DULIEU!$W239,3)=$G$10,DULIEU!$V239)))</f>
        <v/>
      </c>
      <c r="I250" s="997">
        <f>IF(F250="",0,IF(LEFT(DULIEU!$V239,3)=$G$10,DULIEU!$X239,0))</f>
        <v>0</v>
      </c>
      <c r="J250" s="997">
        <f>IF(F250="",0,IF(LEFT(DULIEU!$W239,3)=$G$10,DULIEU!$X239,0))</f>
        <v>0</v>
      </c>
      <c r="K250" s="990" t="str">
        <f t="shared" si="4"/>
        <v/>
      </c>
      <c r="L250" s="420"/>
      <c r="M250" s="420"/>
      <c r="N250" s="420"/>
      <c r="O250" s="420"/>
      <c r="P250" s="420"/>
      <c r="Q250" s="420"/>
      <c r="R250" s="420"/>
      <c r="S250" s="420"/>
      <c r="T250" s="420"/>
      <c r="U250" s="420"/>
      <c r="V250" s="420"/>
      <c r="W250" s="420"/>
      <c r="X250" s="420"/>
      <c r="Y250" s="420"/>
      <c r="Z250" s="420"/>
      <c r="AA250" s="420"/>
      <c r="AB250" s="420"/>
      <c r="AC250" s="420"/>
      <c r="AD250" s="420"/>
      <c r="AE250" s="420"/>
      <c r="AF250" s="420"/>
    </row>
    <row r="251" spans="1:32" ht="13.5" hidden="1" customHeight="1">
      <c r="A251" s="420"/>
      <c r="B251" s="995" t="str">
        <f>IF(OR(LEFT(DULIEU!$V240,3)=$G$10,LEFT(DULIEU!$W240,3)=$G$10),DULIEU!$D240,"")</f>
        <v/>
      </c>
      <c r="C251" s="995" t="str">
        <f>IF(OR(LEFT(DULIEU!$V240,3)=$G$10,LEFT(DULIEU!$W240,3)=$G$10),DULIEU!$H240,"")</f>
        <v/>
      </c>
      <c r="D251" s="853" t="str">
        <f>IF(OR(LEFT(DULIEU!$V240,3)=$G$10,LEFT(DULIEU!$W240,3)=$G$10),DULIEU!$J240,"")</f>
        <v/>
      </c>
      <c r="E251" s="995" t="str">
        <f>IF(OR(LEFT(DULIEU!$V240,3)=$G$10,LEFT(DULIEU!$W240,3)=$G$10),DULIEU!$E240,"")</f>
        <v/>
      </c>
      <c r="F251" s="996" t="str">
        <f>IF(OR(LEFT(DULIEU!$V240,3)=$G$10,LEFT(DULIEU!$W240,3)=$G$10),DULIEU!$O240,"")</f>
        <v/>
      </c>
      <c r="G251" s="995" t="str">
        <f>IF(OR(LEFT(NKC!$I247,3)=$G$10,LEFT(NKC!$J247,3)=$G$10),NKC!$H247,"")</f>
        <v/>
      </c>
      <c r="H251" s="995" t="str">
        <f>IF(B251="","",IF(LEFT(DULIEU!$V240,3)=$G$10,DULIEU!$W240,IF(LEFT(DULIEU!$W240,3)=$G$10,DULIEU!$V240)))</f>
        <v/>
      </c>
      <c r="I251" s="997">
        <f>IF(F251="",0,IF(LEFT(DULIEU!$V240,3)=$G$10,DULIEU!$X240,0))</f>
        <v>0</v>
      </c>
      <c r="J251" s="997">
        <f>IF(F251="",0,IF(LEFT(DULIEU!$W240,3)=$G$10,DULIEU!$X240,0))</f>
        <v>0</v>
      </c>
      <c r="K251" s="990" t="str">
        <f t="shared" si="4"/>
        <v/>
      </c>
      <c r="L251" s="420"/>
      <c r="M251" s="420"/>
      <c r="N251" s="420"/>
      <c r="O251" s="420"/>
      <c r="P251" s="420"/>
      <c r="Q251" s="420"/>
      <c r="R251" s="420"/>
      <c r="S251" s="420"/>
      <c r="T251" s="420"/>
      <c r="U251" s="420"/>
      <c r="V251" s="420"/>
      <c r="W251" s="420"/>
      <c r="X251" s="420"/>
      <c r="Y251" s="420"/>
      <c r="Z251" s="420"/>
      <c r="AA251" s="420"/>
      <c r="AB251" s="420"/>
      <c r="AC251" s="420"/>
      <c r="AD251" s="420"/>
      <c r="AE251" s="420"/>
      <c r="AF251" s="420"/>
    </row>
    <row r="252" spans="1:32" ht="13.5" hidden="1" customHeight="1">
      <c r="A252" s="420"/>
      <c r="B252" s="995" t="str">
        <f>IF(OR(LEFT(DULIEU!$V241,3)=$G$10,LEFT(DULIEU!$W241,3)=$G$10),DULIEU!$D241,"")</f>
        <v/>
      </c>
      <c r="C252" s="995" t="str">
        <f>IF(OR(LEFT(DULIEU!$V241,3)=$G$10,LEFT(DULIEU!$W241,3)=$G$10),DULIEU!$H241,"")</f>
        <v/>
      </c>
      <c r="D252" s="853" t="str">
        <f>IF(OR(LEFT(DULIEU!$V241,3)=$G$10,LEFT(DULIEU!$W241,3)=$G$10),DULIEU!$J241,"")</f>
        <v/>
      </c>
      <c r="E252" s="995" t="str">
        <f>IF(OR(LEFT(DULIEU!$V241,3)=$G$10,LEFT(DULIEU!$W241,3)=$G$10),DULIEU!$E241,"")</f>
        <v/>
      </c>
      <c r="F252" s="996" t="str">
        <f>IF(OR(LEFT(DULIEU!$V241,3)=$G$10,LEFT(DULIEU!$W241,3)=$G$10),DULIEU!$O241,"")</f>
        <v/>
      </c>
      <c r="G252" s="995" t="str">
        <f>IF(OR(LEFT(NKC!$I248,3)=$G$10,LEFT(NKC!$J248,3)=$G$10),NKC!$H248,"")</f>
        <v/>
      </c>
      <c r="H252" s="995" t="str">
        <f>IF(B252="","",IF(LEFT(DULIEU!$V241,3)=$G$10,DULIEU!$W241,IF(LEFT(DULIEU!$W241,3)=$G$10,DULIEU!$V241)))</f>
        <v/>
      </c>
      <c r="I252" s="997">
        <f>IF(F252="",0,IF(LEFT(DULIEU!$V241,3)=$G$10,DULIEU!$X241,0))</f>
        <v>0</v>
      </c>
      <c r="J252" s="997">
        <f>IF(F252="",0,IF(LEFT(DULIEU!$W241,3)=$G$10,DULIEU!$X241,0))</f>
        <v>0</v>
      </c>
      <c r="K252" s="990" t="str">
        <f t="shared" si="4"/>
        <v/>
      </c>
      <c r="L252" s="420"/>
      <c r="M252" s="420"/>
      <c r="N252" s="420"/>
      <c r="O252" s="420"/>
      <c r="P252" s="420"/>
      <c r="Q252" s="420"/>
      <c r="R252" s="420"/>
      <c r="S252" s="420"/>
      <c r="T252" s="420"/>
      <c r="U252" s="420"/>
      <c r="V252" s="420"/>
      <c r="W252" s="420"/>
      <c r="X252" s="420"/>
      <c r="Y252" s="420"/>
      <c r="Z252" s="420"/>
      <c r="AA252" s="420"/>
      <c r="AB252" s="420"/>
      <c r="AC252" s="420"/>
      <c r="AD252" s="420"/>
      <c r="AE252" s="420"/>
      <c r="AF252" s="420"/>
    </row>
    <row r="253" spans="1:32" ht="13.5" hidden="1" customHeight="1">
      <c r="A253" s="420"/>
      <c r="B253" s="995" t="str">
        <f>IF(OR(LEFT(DULIEU!$V242,3)=$G$10,LEFT(DULIEU!$W242,3)=$G$10),DULIEU!$D242,"")</f>
        <v/>
      </c>
      <c r="C253" s="995" t="str">
        <f>IF(OR(LEFT(DULIEU!$V242,3)=$G$10,LEFT(DULIEU!$W242,3)=$G$10),DULIEU!$H242,"")</f>
        <v/>
      </c>
      <c r="D253" s="853" t="str">
        <f>IF(OR(LEFT(DULIEU!$V242,3)=$G$10,LEFT(DULIEU!$W242,3)=$G$10),DULIEU!$J242,"")</f>
        <v/>
      </c>
      <c r="E253" s="995" t="str">
        <f>IF(OR(LEFT(DULIEU!$V242,3)=$G$10,LEFT(DULIEU!$W242,3)=$G$10),DULIEU!$E242,"")</f>
        <v/>
      </c>
      <c r="F253" s="996" t="str">
        <f>IF(OR(LEFT(DULIEU!$V242,3)=$G$10,LEFT(DULIEU!$W242,3)=$G$10),DULIEU!$O242,"")</f>
        <v/>
      </c>
      <c r="G253" s="995" t="str">
        <f>IF(OR(LEFT(NKC!$I249,3)=$G$10,LEFT(NKC!$J249,3)=$G$10),NKC!$H249,"")</f>
        <v/>
      </c>
      <c r="H253" s="995" t="str">
        <f>IF(B253="","",IF(LEFT(DULIEU!$V242,3)=$G$10,DULIEU!$W242,IF(LEFT(DULIEU!$W242,3)=$G$10,DULIEU!$V242)))</f>
        <v/>
      </c>
      <c r="I253" s="997">
        <f>IF(F253="",0,IF(LEFT(DULIEU!$V242,3)=$G$10,DULIEU!$X242,0))</f>
        <v>0</v>
      </c>
      <c r="J253" s="997">
        <f>IF(F253="",0,IF(LEFT(DULIEU!$W242,3)=$G$10,DULIEU!$X242,0))</f>
        <v>0</v>
      </c>
      <c r="K253" s="990" t="str">
        <f t="shared" si="4"/>
        <v/>
      </c>
      <c r="L253" s="420"/>
      <c r="M253" s="420"/>
      <c r="N253" s="420"/>
      <c r="O253" s="420"/>
      <c r="P253" s="420"/>
      <c r="Q253" s="420"/>
      <c r="R253" s="420"/>
      <c r="S253" s="420"/>
      <c r="T253" s="420"/>
      <c r="U253" s="420"/>
      <c r="V253" s="420"/>
      <c r="W253" s="420"/>
      <c r="X253" s="420"/>
      <c r="Y253" s="420"/>
      <c r="Z253" s="420"/>
      <c r="AA253" s="420"/>
      <c r="AB253" s="420"/>
      <c r="AC253" s="420"/>
      <c r="AD253" s="420"/>
      <c r="AE253" s="420"/>
      <c r="AF253" s="420"/>
    </row>
    <row r="254" spans="1:32" ht="13.5" hidden="1" customHeight="1">
      <c r="A254" s="420"/>
      <c r="B254" s="995" t="str">
        <f>IF(OR(LEFT(DULIEU!$V243,3)=$G$10,LEFT(DULIEU!$W243,3)=$G$10),DULIEU!$D243,"")</f>
        <v/>
      </c>
      <c r="C254" s="995" t="str">
        <f>IF(OR(LEFT(DULIEU!$V243,3)=$G$10,LEFT(DULIEU!$W243,3)=$G$10),DULIEU!$H243,"")</f>
        <v/>
      </c>
      <c r="D254" s="853" t="str">
        <f>IF(OR(LEFT(DULIEU!$V243,3)=$G$10,LEFT(DULIEU!$W243,3)=$G$10),DULIEU!$J243,"")</f>
        <v/>
      </c>
      <c r="E254" s="995" t="str">
        <f>IF(OR(LEFT(DULIEU!$V243,3)=$G$10,LEFT(DULIEU!$W243,3)=$G$10),DULIEU!$E243,"")</f>
        <v/>
      </c>
      <c r="F254" s="996" t="str">
        <f>IF(OR(LEFT(DULIEU!$V243,3)=$G$10,LEFT(DULIEU!$W243,3)=$G$10),DULIEU!$O243,"")</f>
        <v/>
      </c>
      <c r="G254" s="995" t="str">
        <f>IF(OR(LEFT(NKC!$I250,3)=$G$10,LEFT(NKC!$J250,3)=$G$10),NKC!$H250,"")</f>
        <v/>
      </c>
      <c r="H254" s="995" t="str">
        <f>IF(B254="","",IF(LEFT(DULIEU!$V243,3)=$G$10,DULIEU!$W243,IF(LEFT(DULIEU!$W243,3)=$G$10,DULIEU!$V243)))</f>
        <v/>
      </c>
      <c r="I254" s="997">
        <f>IF(F254="",0,IF(LEFT(DULIEU!$V243,3)=$G$10,DULIEU!$X243,0))</f>
        <v>0</v>
      </c>
      <c r="J254" s="997">
        <f>IF(F254="",0,IF(LEFT(DULIEU!$W243,3)=$G$10,DULIEU!$X243,0))</f>
        <v>0</v>
      </c>
      <c r="K254" s="990" t="str">
        <f t="shared" si="4"/>
        <v/>
      </c>
      <c r="L254" s="420"/>
      <c r="M254" s="420"/>
      <c r="N254" s="420"/>
      <c r="O254" s="420"/>
      <c r="P254" s="420"/>
      <c r="Q254" s="420"/>
      <c r="R254" s="420"/>
      <c r="S254" s="420"/>
      <c r="T254" s="420"/>
      <c r="U254" s="420"/>
      <c r="V254" s="420"/>
      <c r="W254" s="420"/>
      <c r="X254" s="420"/>
      <c r="Y254" s="420"/>
      <c r="Z254" s="420"/>
      <c r="AA254" s="420"/>
      <c r="AB254" s="420"/>
      <c r="AC254" s="420"/>
      <c r="AD254" s="420"/>
      <c r="AE254" s="420"/>
      <c r="AF254" s="420"/>
    </row>
    <row r="255" spans="1:32" ht="13.5" hidden="1" customHeight="1">
      <c r="A255" s="420"/>
      <c r="B255" s="995" t="str">
        <f>IF(OR(LEFT(DULIEU!$V244,3)=$G$10,LEFT(DULIEU!$W244,3)=$G$10),DULIEU!$D244,"")</f>
        <v/>
      </c>
      <c r="C255" s="995" t="str">
        <f>IF(OR(LEFT(DULIEU!$V244,3)=$G$10,LEFT(DULIEU!$W244,3)=$G$10),DULIEU!$H244,"")</f>
        <v/>
      </c>
      <c r="D255" s="853" t="str">
        <f>IF(OR(LEFT(DULIEU!$V244,3)=$G$10,LEFT(DULIEU!$W244,3)=$G$10),DULIEU!$J244,"")</f>
        <v/>
      </c>
      <c r="E255" s="995" t="str">
        <f>IF(OR(LEFT(DULIEU!$V244,3)=$G$10,LEFT(DULIEU!$W244,3)=$G$10),DULIEU!$E244,"")</f>
        <v/>
      </c>
      <c r="F255" s="996" t="str">
        <f>IF(OR(LEFT(DULIEU!$V244,3)=$G$10,LEFT(DULIEU!$W244,3)=$G$10),DULIEU!$O244,"")</f>
        <v/>
      </c>
      <c r="G255" s="995" t="str">
        <f>IF(OR(LEFT(NKC!$I251,3)=$G$10,LEFT(NKC!$J251,3)=$G$10),NKC!$H251,"")</f>
        <v/>
      </c>
      <c r="H255" s="995" t="str">
        <f>IF(B255="","",IF(LEFT(DULIEU!$V244,3)=$G$10,DULIEU!$W244,IF(LEFT(DULIEU!$W244,3)=$G$10,DULIEU!$V244)))</f>
        <v/>
      </c>
      <c r="I255" s="997">
        <f>IF(F255="",0,IF(LEFT(DULIEU!$V244,3)=$G$10,DULIEU!$X244,0))</f>
        <v>0</v>
      </c>
      <c r="J255" s="997">
        <f>IF(F255="",0,IF(LEFT(DULIEU!$W244,3)=$G$10,DULIEU!$X244,0))</f>
        <v>0</v>
      </c>
      <c r="K255" s="990" t="str">
        <f t="shared" si="4"/>
        <v/>
      </c>
      <c r="L255" s="420"/>
      <c r="M255" s="420"/>
      <c r="N255" s="420"/>
      <c r="O255" s="420"/>
      <c r="P255" s="420"/>
      <c r="Q255" s="420"/>
      <c r="R255" s="420"/>
      <c r="S255" s="420"/>
      <c r="T255" s="420"/>
      <c r="U255" s="420"/>
      <c r="V255" s="420"/>
      <c r="W255" s="420"/>
      <c r="X255" s="420"/>
      <c r="Y255" s="420"/>
      <c r="Z255" s="420"/>
      <c r="AA255" s="420"/>
      <c r="AB255" s="420"/>
      <c r="AC255" s="420"/>
      <c r="AD255" s="420"/>
      <c r="AE255" s="420"/>
      <c r="AF255" s="420"/>
    </row>
    <row r="256" spans="1:32" ht="13.5" hidden="1" customHeight="1">
      <c r="A256" s="420"/>
      <c r="B256" s="995" t="str">
        <f>IF(OR(LEFT(DULIEU!$V245,3)=$G$10,LEFT(DULIEU!$W245,3)=$G$10),DULIEU!$D245,"")</f>
        <v/>
      </c>
      <c r="C256" s="995" t="str">
        <f>IF(OR(LEFT(DULIEU!$V245,3)=$G$10,LEFT(DULIEU!$W245,3)=$G$10),DULIEU!$H245,"")</f>
        <v/>
      </c>
      <c r="D256" s="853" t="str">
        <f>IF(OR(LEFT(DULIEU!$V245,3)=$G$10,LEFT(DULIEU!$W245,3)=$G$10),DULIEU!$J245,"")</f>
        <v/>
      </c>
      <c r="E256" s="995" t="str">
        <f>IF(OR(LEFT(DULIEU!$V245,3)=$G$10,LEFT(DULIEU!$W245,3)=$G$10),DULIEU!$E245,"")</f>
        <v/>
      </c>
      <c r="F256" s="996" t="str">
        <f>IF(OR(LEFT(DULIEU!$V245,3)=$G$10,LEFT(DULIEU!$W245,3)=$G$10),DULIEU!$O245,"")</f>
        <v/>
      </c>
      <c r="G256" s="995" t="str">
        <f>IF(OR(LEFT(NKC!$I252,3)=$G$10,LEFT(NKC!$J252,3)=$G$10),NKC!$H252,"")</f>
        <v/>
      </c>
      <c r="H256" s="995" t="str">
        <f>IF(B256="","",IF(LEFT(DULIEU!$V245,3)=$G$10,DULIEU!$W245,IF(LEFT(DULIEU!$W245,3)=$G$10,DULIEU!$V245)))</f>
        <v/>
      </c>
      <c r="I256" s="997">
        <f>IF(F256="",0,IF(LEFT(DULIEU!$V245,3)=$G$10,DULIEU!$X245,0))</f>
        <v>0</v>
      </c>
      <c r="J256" s="997">
        <f>IF(F256="",0,IF(LEFT(DULIEU!$W245,3)=$G$10,DULIEU!$X245,0))</f>
        <v>0</v>
      </c>
      <c r="K256" s="990" t="str">
        <f t="shared" si="4"/>
        <v/>
      </c>
      <c r="L256" s="420"/>
      <c r="M256" s="420"/>
      <c r="N256" s="420"/>
      <c r="O256" s="420"/>
      <c r="P256" s="420"/>
      <c r="Q256" s="420"/>
      <c r="R256" s="420"/>
      <c r="S256" s="420"/>
      <c r="T256" s="420"/>
      <c r="U256" s="420"/>
      <c r="V256" s="420"/>
      <c r="W256" s="420"/>
      <c r="X256" s="420"/>
      <c r="Y256" s="420"/>
      <c r="Z256" s="420"/>
      <c r="AA256" s="420"/>
      <c r="AB256" s="420"/>
      <c r="AC256" s="420"/>
      <c r="AD256" s="420"/>
      <c r="AE256" s="420"/>
      <c r="AF256" s="420"/>
    </row>
    <row r="257" spans="1:32" ht="13.5" hidden="1" customHeight="1">
      <c r="A257" s="420"/>
      <c r="B257" s="995" t="str">
        <f>IF(OR(LEFT(DULIEU!$V246,3)=$G$10,LEFT(DULIEU!$W246,3)=$G$10),DULIEU!$D246,"")</f>
        <v/>
      </c>
      <c r="C257" s="995" t="str">
        <f>IF(OR(LEFT(DULIEU!$V246,3)=$G$10,LEFT(DULIEU!$W246,3)=$G$10),DULIEU!$H246,"")</f>
        <v/>
      </c>
      <c r="D257" s="853" t="str">
        <f>IF(OR(LEFT(DULIEU!$V246,3)=$G$10,LEFT(DULIEU!$W246,3)=$G$10),DULIEU!$J246,"")</f>
        <v/>
      </c>
      <c r="E257" s="995" t="str">
        <f>IF(OR(LEFT(DULIEU!$V246,3)=$G$10,LEFT(DULIEU!$W246,3)=$G$10),DULIEU!$E246,"")</f>
        <v/>
      </c>
      <c r="F257" s="996" t="str">
        <f>IF(OR(LEFT(DULIEU!$V246,3)=$G$10,LEFT(DULIEU!$W246,3)=$G$10),DULIEU!$O246,"")</f>
        <v/>
      </c>
      <c r="G257" s="995" t="str">
        <f>IF(OR(LEFT(NKC!$I253,3)=$G$10,LEFT(NKC!$J253,3)=$G$10),NKC!$H253,"")</f>
        <v/>
      </c>
      <c r="H257" s="995" t="str">
        <f>IF(B257="","",IF(LEFT(DULIEU!$V246,3)=$G$10,DULIEU!$W246,IF(LEFT(DULIEU!$W246,3)=$G$10,DULIEU!$V246)))</f>
        <v/>
      </c>
      <c r="I257" s="997">
        <f>IF(F257="",0,IF(LEFT(DULIEU!$V246,3)=$G$10,DULIEU!$X246,0))</f>
        <v>0</v>
      </c>
      <c r="J257" s="997">
        <f>IF(F257="",0,IF(LEFT(DULIEU!$W246,3)=$G$10,DULIEU!$X246,0))</f>
        <v>0</v>
      </c>
      <c r="K257" s="990" t="str">
        <f t="shared" si="4"/>
        <v/>
      </c>
      <c r="L257" s="420"/>
      <c r="M257" s="420"/>
      <c r="N257" s="420"/>
      <c r="O257" s="420"/>
      <c r="P257" s="420"/>
      <c r="Q257" s="420"/>
      <c r="R257" s="420"/>
      <c r="S257" s="420"/>
      <c r="T257" s="420"/>
      <c r="U257" s="420"/>
      <c r="V257" s="420"/>
      <c r="W257" s="420"/>
      <c r="X257" s="420"/>
      <c r="Y257" s="420"/>
      <c r="Z257" s="420"/>
      <c r="AA257" s="420"/>
      <c r="AB257" s="420"/>
      <c r="AC257" s="420"/>
      <c r="AD257" s="420"/>
      <c r="AE257" s="420"/>
      <c r="AF257" s="420"/>
    </row>
    <row r="258" spans="1:32" ht="13.5" hidden="1" customHeight="1">
      <c r="A258" s="420"/>
      <c r="B258" s="995" t="str">
        <f>IF(OR(LEFT(DULIEU!$V247,3)=$G$10,LEFT(DULIEU!$W247,3)=$G$10),DULIEU!$D247,"")</f>
        <v/>
      </c>
      <c r="C258" s="995" t="str">
        <f>IF(OR(LEFT(DULIEU!$V247,3)=$G$10,LEFT(DULIEU!$W247,3)=$G$10),DULIEU!$H247,"")</f>
        <v/>
      </c>
      <c r="D258" s="853" t="str">
        <f>IF(OR(LEFT(DULIEU!$V247,3)=$G$10,LEFT(DULIEU!$W247,3)=$G$10),DULIEU!$J247,"")</f>
        <v/>
      </c>
      <c r="E258" s="995" t="str">
        <f>IF(OR(LEFT(DULIEU!$V247,3)=$G$10,LEFT(DULIEU!$W247,3)=$G$10),DULIEU!$E247,"")</f>
        <v/>
      </c>
      <c r="F258" s="996" t="str">
        <f>IF(OR(LEFT(DULIEU!$V247,3)=$G$10,LEFT(DULIEU!$W247,3)=$G$10),DULIEU!$O247,"")</f>
        <v/>
      </c>
      <c r="G258" s="995" t="str">
        <f>IF(OR(LEFT(NKC!$I254,3)=$G$10,LEFT(NKC!$J254,3)=$G$10),NKC!$H254,"")</f>
        <v/>
      </c>
      <c r="H258" s="995" t="str">
        <f>IF(B258="","",IF(LEFT(DULIEU!$V247,3)=$G$10,DULIEU!$W247,IF(LEFT(DULIEU!$W247,3)=$G$10,DULIEU!$V247)))</f>
        <v/>
      </c>
      <c r="I258" s="997">
        <f>IF(F258="",0,IF(LEFT(DULIEU!$V247,3)=$G$10,DULIEU!$X247,0))</f>
        <v>0</v>
      </c>
      <c r="J258" s="997">
        <f>IF(F258="",0,IF(LEFT(DULIEU!$W247,3)=$G$10,DULIEU!$X247,0))</f>
        <v>0</v>
      </c>
      <c r="K258" s="990" t="str">
        <f t="shared" si="4"/>
        <v/>
      </c>
      <c r="L258" s="420"/>
      <c r="M258" s="420"/>
      <c r="N258" s="420"/>
      <c r="O258" s="420"/>
      <c r="P258" s="420"/>
      <c r="Q258" s="420"/>
      <c r="R258" s="420"/>
      <c r="S258" s="420"/>
      <c r="T258" s="420"/>
      <c r="U258" s="420"/>
      <c r="V258" s="420"/>
      <c r="W258" s="420"/>
      <c r="X258" s="420"/>
      <c r="Y258" s="420"/>
      <c r="Z258" s="420"/>
      <c r="AA258" s="420"/>
      <c r="AB258" s="420"/>
      <c r="AC258" s="420"/>
      <c r="AD258" s="420"/>
      <c r="AE258" s="420"/>
      <c r="AF258" s="420"/>
    </row>
    <row r="259" spans="1:32" ht="13.5" hidden="1" customHeight="1">
      <c r="A259" s="420"/>
      <c r="B259" s="995" t="str">
        <f>IF(OR(LEFT(DULIEU!$V248,3)=$G$10,LEFT(DULIEU!$W248,3)=$G$10),DULIEU!$D248,"")</f>
        <v/>
      </c>
      <c r="C259" s="995" t="str">
        <f>IF(OR(LEFT(DULIEU!$V248,3)=$G$10,LEFT(DULIEU!$W248,3)=$G$10),DULIEU!$H248,"")</f>
        <v/>
      </c>
      <c r="D259" s="853" t="str">
        <f>IF(OR(LEFT(DULIEU!$V248,3)=$G$10,LEFT(DULIEU!$W248,3)=$G$10),DULIEU!$J248,"")</f>
        <v/>
      </c>
      <c r="E259" s="995" t="str">
        <f>IF(OR(LEFT(DULIEU!$V248,3)=$G$10,LEFT(DULIEU!$W248,3)=$G$10),DULIEU!$E248,"")</f>
        <v/>
      </c>
      <c r="F259" s="996" t="str">
        <f>IF(OR(LEFT(DULIEU!$V248,3)=$G$10,LEFT(DULIEU!$W248,3)=$G$10),DULIEU!$O248,"")</f>
        <v/>
      </c>
      <c r="G259" s="995" t="str">
        <f>IF(OR(LEFT(NKC!$I255,3)=$G$10,LEFT(NKC!$J255,3)=$G$10),NKC!$H255,"")</f>
        <v/>
      </c>
      <c r="H259" s="995" t="str">
        <f>IF(B259="","",IF(LEFT(DULIEU!$V248,3)=$G$10,DULIEU!$W248,IF(LEFT(DULIEU!$W248,3)=$G$10,DULIEU!$V248)))</f>
        <v/>
      </c>
      <c r="I259" s="997">
        <f>IF(F259="",0,IF(LEFT(DULIEU!$V248,3)=$G$10,DULIEU!$X248,0))</f>
        <v>0</v>
      </c>
      <c r="J259" s="997">
        <f>IF(F259="",0,IF(LEFT(DULIEU!$W248,3)=$G$10,DULIEU!$X248,0))</f>
        <v>0</v>
      </c>
      <c r="K259" s="990" t="str">
        <f t="shared" si="4"/>
        <v/>
      </c>
      <c r="L259" s="420"/>
      <c r="M259" s="420"/>
      <c r="N259" s="420"/>
      <c r="O259" s="420"/>
      <c r="P259" s="420"/>
      <c r="Q259" s="420"/>
      <c r="R259" s="420"/>
      <c r="S259" s="420"/>
      <c r="T259" s="420"/>
      <c r="U259" s="420"/>
      <c r="V259" s="420"/>
      <c r="W259" s="420"/>
      <c r="X259" s="420"/>
      <c r="Y259" s="420"/>
      <c r="Z259" s="420"/>
      <c r="AA259" s="420"/>
      <c r="AB259" s="420"/>
      <c r="AC259" s="420"/>
      <c r="AD259" s="420"/>
      <c r="AE259" s="420"/>
      <c r="AF259" s="420"/>
    </row>
    <row r="260" spans="1:32" ht="13.5" hidden="1" customHeight="1">
      <c r="A260" s="420"/>
      <c r="B260" s="995" t="str">
        <f>IF(OR(LEFT(DULIEU!$V249,3)=$G$10,LEFT(DULIEU!$W249,3)=$G$10),DULIEU!$D249,"")</f>
        <v/>
      </c>
      <c r="C260" s="995" t="str">
        <f>IF(OR(LEFT(DULIEU!$V249,3)=$G$10,LEFT(DULIEU!$W249,3)=$G$10),DULIEU!$H249,"")</f>
        <v/>
      </c>
      <c r="D260" s="853" t="str">
        <f>IF(OR(LEFT(DULIEU!$V249,3)=$G$10,LEFT(DULIEU!$W249,3)=$G$10),DULIEU!$J249,"")</f>
        <v/>
      </c>
      <c r="E260" s="995" t="str">
        <f>IF(OR(LEFT(DULIEU!$V249,3)=$G$10,LEFT(DULIEU!$W249,3)=$G$10),DULIEU!$E249,"")</f>
        <v/>
      </c>
      <c r="F260" s="996" t="str">
        <f>IF(OR(LEFT(DULIEU!$V249,3)=$G$10,LEFT(DULIEU!$W249,3)=$G$10),DULIEU!$O249,"")</f>
        <v/>
      </c>
      <c r="G260" s="995" t="str">
        <f>IF(OR(LEFT(NKC!$I256,3)=$G$10,LEFT(NKC!$J256,3)=$G$10),NKC!$H256,"")</f>
        <v/>
      </c>
      <c r="H260" s="995" t="str">
        <f>IF(B260="","",IF(LEFT(DULIEU!$V249,3)=$G$10,DULIEU!$W249,IF(LEFT(DULIEU!$W249,3)=$G$10,DULIEU!$V249)))</f>
        <v/>
      </c>
      <c r="I260" s="997">
        <f>IF(F260="",0,IF(LEFT(DULIEU!$V249,3)=$G$10,DULIEU!$X249,0))</f>
        <v>0</v>
      </c>
      <c r="J260" s="997">
        <f>IF(F260="",0,IF(LEFT(DULIEU!$W249,3)=$G$10,DULIEU!$X249,0))</f>
        <v>0</v>
      </c>
      <c r="K260" s="990" t="str">
        <f t="shared" si="4"/>
        <v/>
      </c>
      <c r="L260" s="420"/>
      <c r="M260" s="420"/>
      <c r="N260" s="420"/>
      <c r="O260" s="420"/>
      <c r="P260" s="420"/>
      <c r="Q260" s="420"/>
      <c r="R260" s="420"/>
      <c r="S260" s="420"/>
      <c r="T260" s="420"/>
      <c r="U260" s="420"/>
      <c r="V260" s="420"/>
      <c r="W260" s="420"/>
      <c r="X260" s="420"/>
      <c r="Y260" s="420"/>
      <c r="Z260" s="420"/>
      <c r="AA260" s="420"/>
      <c r="AB260" s="420"/>
      <c r="AC260" s="420"/>
      <c r="AD260" s="420"/>
      <c r="AE260" s="420"/>
      <c r="AF260" s="420"/>
    </row>
    <row r="261" spans="1:32" ht="13.5" hidden="1" customHeight="1">
      <c r="A261" s="420"/>
      <c r="B261" s="995" t="str">
        <f>IF(OR(LEFT(DULIEU!$V250,3)=$G$10,LEFT(DULIEU!$W250,3)=$G$10),DULIEU!$D250,"")</f>
        <v/>
      </c>
      <c r="C261" s="995" t="str">
        <f>IF(OR(LEFT(DULIEU!$V250,3)=$G$10,LEFT(DULIEU!$W250,3)=$G$10),DULIEU!$H250,"")</f>
        <v/>
      </c>
      <c r="D261" s="853" t="str">
        <f>IF(OR(LEFT(DULIEU!$V250,3)=$G$10,LEFT(DULIEU!$W250,3)=$G$10),DULIEU!$J250,"")</f>
        <v/>
      </c>
      <c r="E261" s="995" t="str">
        <f>IF(OR(LEFT(DULIEU!$V250,3)=$G$10,LEFT(DULIEU!$W250,3)=$G$10),DULIEU!$E250,"")</f>
        <v/>
      </c>
      <c r="F261" s="996" t="str">
        <f>IF(OR(LEFT(DULIEU!$V250,3)=$G$10,LEFT(DULIEU!$W250,3)=$G$10),DULIEU!$O250,"")</f>
        <v/>
      </c>
      <c r="G261" s="995" t="str">
        <f>IF(OR(LEFT(NKC!$I257,3)=$G$10,LEFT(NKC!$J257,3)=$G$10),NKC!$H257,"")</f>
        <v/>
      </c>
      <c r="H261" s="995" t="str">
        <f>IF(B261="","",IF(LEFT(DULIEU!$V250,3)=$G$10,DULIEU!$W250,IF(LEFT(DULIEU!$W250,3)=$G$10,DULIEU!$V250)))</f>
        <v/>
      </c>
      <c r="I261" s="997">
        <f>IF(F261="",0,IF(LEFT(DULIEU!$V250,3)=$G$10,DULIEU!$X250,0))</f>
        <v>0</v>
      </c>
      <c r="J261" s="997">
        <f>IF(F261="",0,IF(LEFT(DULIEU!$W250,3)=$G$10,DULIEU!$X250,0))</f>
        <v>0</v>
      </c>
      <c r="K261" s="990" t="str">
        <f t="shared" si="4"/>
        <v/>
      </c>
      <c r="L261" s="420"/>
      <c r="M261" s="420"/>
      <c r="N261" s="420"/>
      <c r="O261" s="420"/>
      <c r="P261" s="420"/>
      <c r="Q261" s="420"/>
      <c r="R261" s="420"/>
      <c r="S261" s="420"/>
      <c r="T261" s="420"/>
      <c r="U261" s="420"/>
      <c r="V261" s="420"/>
      <c r="W261" s="420"/>
      <c r="X261" s="420"/>
      <c r="Y261" s="420"/>
      <c r="Z261" s="420"/>
      <c r="AA261" s="420"/>
      <c r="AB261" s="420"/>
      <c r="AC261" s="420"/>
      <c r="AD261" s="420"/>
      <c r="AE261" s="420"/>
      <c r="AF261" s="420"/>
    </row>
    <row r="262" spans="1:32" ht="13.5" hidden="1" customHeight="1">
      <c r="A262" s="420"/>
      <c r="B262" s="995" t="str">
        <f>IF(OR(LEFT(DULIEU!$V251,3)=$G$10,LEFT(DULIEU!$W251,3)=$G$10),DULIEU!$D251,"")</f>
        <v/>
      </c>
      <c r="C262" s="995" t="str">
        <f>IF(OR(LEFT(DULIEU!$V251,3)=$G$10,LEFT(DULIEU!$W251,3)=$G$10),DULIEU!$H251,"")</f>
        <v/>
      </c>
      <c r="D262" s="853" t="str">
        <f>IF(OR(LEFT(DULIEU!$V251,3)=$G$10,LEFT(DULIEU!$W251,3)=$G$10),DULIEU!$J251,"")</f>
        <v/>
      </c>
      <c r="E262" s="995" t="str">
        <f>IF(OR(LEFT(DULIEU!$V251,3)=$G$10,LEFT(DULIEU!$W251,3)=$G$10),DULIEU!$E251,"")</f>
        <v/>
      </c>
      <c r="F262" s="996" t="str">
        <f>IF(OR(LEFT(DULIEU!$V251,3)=$G$10,LEFT(DULIEU!$W251,3)=$G$10),DULIEU!$O251,"")</f>
        <v/>
      </c>
      <c r="G262" s="995" t="str">
        <f>IF(OR(LEFT(NKC!$I258,3)=$G$10,LEFT(NKC!$J258,3)=$G$10),NKC!$H258,"")</f>
        <v/>
      </c>
      <c r="H262" s="995" t="str">
        <f>IF(B262="","",IF(LEFT(DULIEU!$V251,3)=$G$10,DULIEU!$W251,IF(LEFT(DULIEU!$W251,3)=$G$10,DULIEU!$V251)))</f>
        <v/>
      </c>
      <c r="I262" s="997">
        <f>IF(F262="",0,IF(LEFT(DULIEU!$V251,3)=$G$10,DULIEU!$X251,0))</f>
        <v>0</v>
      </c>
      <c r="J262" s="997">
        <f>IF(F262="",0,IF(LEFT(DULIEU!$W251,3)=$G$10,DULIEU!$X251,0))</f>
        <v>0</v>
      </c>
      <c r="K262" s="990" t="str">
        <f t="shared" si="4"/>
        <v/>
      </c>
      <c r="L262" s="420"/>
      <c r="M262" s="420"/>
      <c r="N262" s="420"/>
      <c r="O262" s="420"/>
      <c r="P262" s="420"/>
      <c r="Q262" s="420"/>
      <c r="R262" s="420"/>
      <c r="S262" s="420"/>
      <c r="T262" s="420"/>
      <c r="U262" s="420"/>
      <c r="V262" s="420"/>
      <c r="W262" s="420"/>
      <c r="X262" s="420"/>
      <c r="Y262" s="420"/>
      <c r="Z262" s="420"/>
      <c r="AA262" s="420"/>
      <c r="AB262" s="420"/>
      <c r="AC262" s="420"/>
      <c r="AD262" s="420"/>
      <c r="AE262" s="420"/>
      <c r="AF262" s="420"/>
    </row>
    <row r="263" spans="1:32" ht="13.5" hidden="1" customHeight="1">
      <c r="A263" s="420"/>
      <c r="B263" s="995" t="str">
        <f>IF(OR(LEFT(DULIEU!$V252,3)=$G$10,LEFT(DULIEU!$W252,3)=$G$10),DULIEU!$D252,"")</f>
        <v/>
      </c>
      <c r="C263" s="995" t="str">
        <f>IF(OR(LEFT(DULIEU!$V252,3)=$G$10,LEFT(DULIEU!$W252,3)=$G$10),DULIEU!$H252,"")</f>
        <v/>
      </c>
      <c r="D263" s="853" t="str">
        <f>IF(OR(LEFT(DULIEU!$V252,3)=$G$10,LEFT(DULIEU!$W252,3)=$G$10),DULIEU!$J252,"")</f>
        <v/>
      </c>
      <c r="E263" s="995" t="str">
        <f>IF(OR(LEFT(DULIEU!$V252,3)=$G$10,LEFT(DULIEU!$W252,3)=$G$10),DULIEU!$E252,"")</f>
        <v/>
      </c>
      <c r="F263" s="996" t="str">
        <f>IF(OR(LEFT(DULIEU!$V252,3)=$G$10,LEFT(DULIEU!$W252,3)=$G$10),DULIEU!$O252,"")</f>
        <v/>
      </c>
      <c r="G263" s="995" t="str">
        <f>IF(OR(LEFT(NKC!$I259,3)=$G$10,LEFT(NKC!$J259,3)=$G$10),NKC!$H259,"")</f>
        <v/>
      </c>
      <c r="H263" s="995" t="str">
        <f>IF(B263="","",IF(LEFT(DULIEU!$V252,3)=$G$10,DULIEU!$W252,IF(LEFT(DULIEU!$W252,3)=$G$10,DULIEU!$V252)))</f>
        <v/>
      </c>
      <c r="I263" s="997">
        <f>IF(F263="",0,IF(LEFT(DULIEU!$V252,3)=$G$10,DULIEU!$X252,0))</f>
        <v>0</v>
      </c>
      <c r="J263" s="997">
        <f>IF(F263="",0,IF(LEFT(DULIEU!$W252,3)=$G$10,DULIEU!$X252,0))</f>
        <v>0</v>
      </c>
      <c r="K263" s="990" t="str">
        <f t="shared" si="4"/>
        <v/>
      </c>
      <c r="L263" s="420"/>
      <c r="M263" s="420"/>
      <c r="N263" s="420"/>
      <c r="O263" s="420"/>
      <c r="P263" s="420"/>
      <c r="Q263" s="420"/>
      <c r="R263" s="420"/>
      <c r="S263" s="420"/>
      <c r="T263" s="420"/>
      <c r="U263" s="420"/>
      <c r="V263" s="420"/>
      <c r="W263" s="420"/>
      <c r="X263" s="420"/>
      <c r="Y263" s="420"/>
      <c r="Z263" s="420"/>
      <c r="AA263" s="420"/>
      <c r="AB263" s="420"/>
      <c r="AC263" s="420"/>
      <c r="AD263" s="420"/>
      <c r="AE263" s="420"/>
      <c r="AF263" s="420"/>
    </row>
    <row r="264" spans="1:32" ht="13.5" hidden="1" customHeight="1">
      <c r="A264" s="420"/>
      <c r="B264" s="995" t="str">
        <f>IF(OR(LEFT(DULIEU!$V253,3)=$G$10,LEFT(DULIEU!$W253,3)=$G$10),DULIEU!$D253,"")</f>
        <v/>
      </c>
      <c r="C264" s="995" t="str">
        <f>IF(OR(LEFT(DULIEU!$V253,3)=$G$10,LEFT(DULIEU!$W253,3)=$G$10),DULIEU!$H253,"")</f>
        <v/>
      </c>
      <c r="D264" s="853" t="str">
        <f>IF(OR(LEFT(DULIEU!$V253,3)=$G$10,LEFT(DULIEU!$W253,3)=$G$10),DULIEU!$J253,"")</f>
        <v/>
      </c>
      <c r="E264" s="995" t="str">
        <f>IF(OR(LEFT(DULIEU!$V253,3)=$G$10,LEFT(DULIEU!$W253,3)=$G$10),DULIEU!$E253,"")</f>
        <v/>
      </c>
      <c r="F264" s="996" t="str">
        <f>IF(OR(LEFT(DULIEU!$V253,3)=$G$10,LEFT(DULIEU!$W253,3)=$G$10),DULIEU!$O253,"")</f>
        <v/>
      </c>
      <c r="G264" s="995" t="str">
        <f>IF(OR(LEFT(NKC!$I260,3)=$G$10,LEFT(NKC!$J260,3)=$G$10),NKC!$H260,"")</f>
        <v/>
      </c>
      <c r="H264" s="995" t="str">
        <f>IF(B264="","",IF(LEFT(DULIEU!$V253,3)=$G$10,DULIEU!$W253,IF(LEFT(DULIEU!$W253,3)=$G$10,DULIEU!$V253)))</f>
        <v/>
      </c>
      <c r="I264" s="997">
        <f>IF(F264="",0,IF(LEFT(DULIEU!$V253,3)=$G$10,DULIEU!$X253,0))</f>
        <v>0</v>
      </c>
      <c r="J264" s="997">
        <f>IF(F264="",0,IF(LEFT(DULIEU!$W253,3)=$G$10,DULIEU!$X253,0))</f>
        <v>0</v>
      </c>
      <c r="K264" s="990" t="str">
        <f t="shared" si="4"/>
        <v/>
      </c>
      <c r="L264" s="420"/>
      <c r="M264" s="420"/>
      <c r="N264" s="420"/>
      <c r="O264" s="420"/>
      <c r="P264" s="420"/>
      <c r="Q264" s="420"/>
      <c r="R264" s="420"/>
      <c r="S264" s="420"/>
      <c r="T264" s="420"/>
      <c r="U264" s="420"/>
      <c r="V264" s="420"/>
      <c r="W264" s="420"/>
      <c r="X264" s="420"/>
      <c r="Y264" s="420"/>
      <c r="Z264" s="420"/>
      <c r="AA264" s="420"/>
      <c r="AB264" s="420"/>
      <c r="AC264" s="420"/>
      <c r="AD264" s="420"/>
      <c r="AE264" s="420"/>
      <c r="AF264" s="420"/>
    </row>
    <row r="265" spans="1:32" ht="13.5" hidden="1" customHeight="1">
      <c r="A265" s="420"/>
      <c r="B265" s="995" t="str">
        <f>IF(OR(LEFT(DULIEU!$V254,3)=$G$10,LEFT(DULIEU!$W254,3)=$G$10),DULIEU!$D254,"")</f>
        <v/>
      </c>
      <c r="C265" s="995" t="str">
        <f>IF(OR(LEFT(DULIEU!$V254,3)=$G$10,LEFT(DULIEU!$W254,3)=$G$10),DULIEU!$H254,"")</f>
        <v/>
      </c>
      <c r="D265" s="853" t="str">
        <f>IF(OR(LEFT(DULIEU!$V254,3)=$G$10,LEFT(DULIEU!$W254,3)=$G$10),DULIEU!$J254,"")</f>
        <v/>
      </c>
      <c r="E265" s="995" t="str">
        <f>IF(OR(LEFT(DULIEU!$V254,3)=$G$10,LEFT(DULIEU!$W254,3)=$G$10),DULIEU!$E254,"")</f>
        <v/>
      </c>
      <c r="F265" s="996" t="str">
        <f>IF(OR(LEFT(DULIEU!$V254,3)=$G$10,LEFT(DULIEU!$W254,3)=$G$10),DULIEU!$O254,"")</f>
        <v/>
      </c>
      <c r="G265" s="995" t="str">
        <f>IF(OR(LEFT(NKC!$I261,3)=$G$10,LEFT(NKC!$J261,3)=$G$10),NKC!$H261,"")</f>
        <v/>
      </c>
      <c r="H265" s="995" t="str">
        <f>IF(B265="","",IF(LEFT(DULIEU!$V254,3)=$G$10,DULIEU!$W254,IF(LEFT(DULIEU!$W254,3)=$G$10,DULIEU!$V254)))</f>
        <v/>
      </c>
      <c r="I265" s="997">
        <f>IF(F265="",0,IF(LEFT(DULIEU!$V254,3)=$G$10,DULIEU!$X254,0))</f>
        <v>0</v>
      </c>
      <c r="J265" s="997">
        <f>IF(F265="",0,IF(LEFT(DULIEU!$W254,3)=$G$10,DULIEU!$X254,0))</f>
        <v>0</v>
      </c>
      <c r="K265" s="990" t="str">
        <f t="shared" si="4"/>
        <v/>
      </c>
      <c r="L265" s="420"/>
      <c r="M265" s="420"/>
      <c r="N265" s="420"/>
      <c r="O265" s="420"/>
      <c r="P265" s="420"/>
      <c r="Q265" s="420"/>
      <c r="R265" s="420"/>
      <c r="S265" s="420"/>
      <c r="T265" s="420"/>
      <c r="U265" s="420"/>
      <c r="V265" s="420"/>
      <c r="W265" s="420"/>
      <c r="X265" s="420"/>
      <c r="Y265" s="420"/>
      <c r="Z265" s="420"/>
      <c r="AA265" s="420"/>
      <c r="AB265" s="420"/>
      <c r="AC265" s="420"/>
      <c r="AD265" s="420"/>
      <c r="AE265" s="420"/>
      <c r="AF265" s="420"/>
    </row>
    <row r="266" spans="1:32" ht="13.5" hidden="1" customHeight="1">
      <c r="A266" s="420"/>
      <c r="B266" s="995" t="str">
        <f>IF(OR(LEFT(DULIEU!$V255,3)=$G$10,LEFT(DULIEU!$W255,3)=$G$10),DULIEU!$D255,"")</f>
        <v/>
      </c>
      <c r="C266" s="995" t="str">
        <f>IF(OR(LEFT(DULIEU!$V255,3)=$G$10,LEFT(DULIEU!$W255,3)=$G$10),DULIEU!$H255,"")</f>
        <v/>
      </c>
      <c r="D266" s="853" t="str">
        <f>IF(OR(LEFT(DULIEU!$V255,3)=$G$10,LEFT(DULIEU!$W255,3)=$G$10),DULIEU!$J255,"")</f>
        <v/>
      </c>
      <c r="E266" s="995" t="str">
        <f>IF(OR(LEFT(DULIEU!$V255,3)=$G$10,LEFT(DULIEU!$W255,3)=$G$10),DULIEU!$E255,"")</f>
        <v/>
      </c>
      <c r="F266" s="996" t="str">
        <f>IF(OR(LEFT(DULIEU!$V255,3)=$G$10,LEFT(DULIEU!$W255,3)=$G$10),DULIEU!$O255,"")</f>
        <v/>
      </c>
      <c r="G266" s="995" t="str">
        <f>IF(OR(LEFT(NKC!$I262,3)=$G$10,LEFT(NKC!$J262,3)=$G$10),NKC!$H262,"")</f>
        <v/>
      </c>
      <c r="H266" s="995" t="str">
        <f>IF(B266="","",IF(LEFT(DULIEU!$V255,3)=$G$10,DULIEU!$W255,IF(LEFT(DULIEU!$W255,3)=$G$10,DULIEU!$V255)))</f>
        <v/>
      </c>
      <c r="I266" s="997">
        <f>IF(F266="",0,IF(LEFT(DULIEU!$V255,3)=$G$10,DULIEU!$X255,0))</f>
        <v>0</v>
      </c>
      <c r="J266" s="997">
        <f>IF(F266="",0,IF(LEFT(DULIEU!$W255,3)=$G$10,DULIEU!$X255,0))</f>
        <v>0</v>
      </c>
      <c r="K266" s="990" t="str">
        <f t="shared" si="4"/>
        <v/>
      </c>
      <c r="L266" s="420"/>
      <c r="M266" s="420"/>
      <c r="N266" s="420"/>
      <c r="O266" s="420"/>
      <c r="P266" s="420"/>
      <c r="Q266" s="420"/>
      <c r="R266" s="420"/>
      <c r="S266" s="420"/>
      <c r="T266" s="420"/>
      <c r="U266" s="420"/>
      <c r="V266" s="420"/>
      <c r="W266" s="420"/>
      <c r="X266" s="420"/>
      <c r="Y266" s="420"/>
      <c r="Z266" s="420"/>
      <c r="AA266" s="420"/>
      <c r="AB266" s="420"/>
      <c r="AC266" s="420"/>
      <c r="AD266" s="420"/>
      <c r="AE266" s="420"/>
      <c r="AF266" s="420"/>
    </row>
    <row r="267" spans="1:32" ht="13.5" hidden="1" customHeight="1">
      <c r="A267" s="420"/>
      <c r="B267" s="995" t="str">
        <f>IF(OR(LEFT(DULIEU!$V256,3)=$G$10,LEFT(DULIEU!$W256,3)=$G$10),DULIEU!$D256,"")</f>
        <v/>
      </c>
      <c r="C267" s="995" t="str">
        <f>IF(OR(LEFT(DULIEU!$V256,3)=$G$10,LEFT(DULIEU!$W256,3)=$G$10),DULIEU!$H256,"")</f>
        <v/>
      </c>
      <c r="D267" s="853" t="str">
        <f>IF(OR(LEFT(DULIEU!$V256,3)=$G$10,LEFT(DULIEU!$W256,3)=$G$10),DULIEU!$J256,"")</f>
        <v/>
      </c>
      <c r="E267" s="995" t="str">
        <f>IF(OR(LEFT(DULIEU!$V256,3)=$G$10,LEFT(DULIEU!$W256,3)=$G$10),DULIEU!$E256,"")</f>
        <v/>
      </c>
      <c r="F267" s="996" t="str">
        <f>IF(OR(LEFT(DULIEU!$V256,3)=$G$10,LEFT(DULIEU!$W256,3)=$G$10),DULIEU!$O256,"")</f>
        <v/>
      </c>
      <c r="G267" s="995" t="str">
        <f>IF(OR(LEFT(NKC!$I263,3)=$G$10,LEFT(NKC!$J263,3)=$G$10),NKC!$H263,"")</f>
        <v/>
      </c>
      <c r="H267" s="995" t="str">
        <f>IF(B267="","",IF(LEFT(DULIEU!$V256,3)=$G$10,DULIEU!$W256,IF(LEFT(DULIEU!$W256,3)=$G$10,DULIEU!$V256)))</f>
        <v/>
      </c>
      <c r="I267" s="997">
        <f>IF(F267="",0,IF(LEFT(DULIEU!$V256,3)=$G$10,DULIEU!$X256,0))</f>
        <v>0</v>
      </c>
      <c r="J267" s="997">
        <f>IF(F267="",0,IF(LEFT(DULIEU!$W256,3)=$G$10,DULIEU!$X256,0))</f>
        <v>0</v>
      </c>
      <c r="K267" s="990" t="str">
        <f t="shared" si="4"/>
        <v/>
      </c>
      <c r="L267" s="420"/>
      <c r="M267" s="420"/>
      <c r="N267" s="420"/>
      <c r="O267" s="420"/>
      <c r="P267" s="420"/>
      <c r="Q267" s="420"/>
      <c r="R267" s="420"/>
      <c r="S267" s="420"/>
      <c r="T267" s="420"/>
      <c r="U267" s="420"/>
      <c r="V267" s="420"/>
      <c r="W267" s="420"/>
      <c r="X267" s="420"/>
      <c r="Y267" s="420"/>
      <c r="Z267" s="420"/>
      <c r="AA267" s="420"/>
      <c r="AB267" s="420"/>
      <c r="AC267" s="420"/>
      <c r="AD267" s="420"/>
      <c r="AE267" s="420"/>
      <c r="AF267" s="420"/>
    </row>
    <row r="268" spans="1:32" ht="13.5" hidden="1" customHeight="1">
      <c r="A268" s="420"/>
      <c r="B268" s="995" t="str">
        <f>IF(OR(LEFT(DULIEU!$V257,3)=$G$10,LEFT(DULIEU!$W257,3)=$G$10),DULIEU!$D257,"")</f>
        <v/>
      </c>
      <c r="C268" s="995" t="str">
        <f>IF(OR(LEFT(DULIEU!$V257,3)=$G$10,LEFT(DULIEU!$W257,3)=$G$10),DULIEU!$H257,"")</f>
        <v/>
      </c>
      <c r="D268" s="853" t="str">
        <f>IF(OR(LEFT(DULIEU!$V257,3)=$G$10,LEFT(DULIEU!$W257,3)=$G$10),DULIEU!$J257,"")</f>
        <v/>
      </c>
      <c r="E268" s="995" t="str">
        <f>IF(OR(LEFT(DULIEU!$V257,3)=$G$10,LEFT(DULIEU!$W257,3)=$G$10),DULIEU!$E257,"")</f>
        <v/>
      </c>
      <c r="F268" s="996" t="str">
        <f>IF(OR(LEFT(DULIEU!$V257,3)=$G$10,LEFT(DULIEU!$W257,3)=$G$10),DULIEU!$O257,"")</f>
        <v/>
      </c>
      <c r="G268" s="995" t="str">
        <f>IF(OR(LEFT(NKC!$I264,3)=$G$10,LEFT(NKC!$J264,3)=$G$10),NKC!$H264,"")</f>
        <v/>
      </c>
      <c r="H268" s="995" t="str">
        <f>IF(B268="","",IF(LEFT(DULIEU!$V257,3)=$G$10,DULIEU!$W257,IF(LEFT(DULIEU!$W257,3)=$G$10,DULIEU!$V257)))</f>
        <v/>
      </c>
      <c r="I268" s="997">
        <f>IF(F268="",0,IF(LEFT(DULIEU!$V257,3)=$G$10,DULIEU!$X257,0))</f>
        <v>0</v>
      </c>
      <c r="J268" s="997">
        <f>IF(F268="",0,IF(LEFT(DULIEU!$W257,3)=$G$10,DULIEU!$X257,0))</f>
        <v>0</v>
      </c>
      <c r="K268" s="990" t="str">
        <f t="shared" si="4"/>
        <v/>
      </c>
      <c r="L268" s="420"/>
      <c r="M268" s="420"/>
      <c r="N268" s="420"/>
      <c r="O268" s="420"/>
      <c r="P268" s="420"/>
      <c r="Q268" s="420"/>
      <c r="R268" s="420"/>
      <c r="S268" s="420"/>
      <c r="T268" s="420"/>
      <c r="U268" s="420"/>
      <c r="V268" s="420"/>
      <c r="W268" s="420"/>
      <c r="X268" s="420"/>
      <c r="Y268" s="420"/>
      <c r="Z268" s="420"/>
      <c r="AA268" s="420"/>
      <c r="AB268" s="420"/>
      <c r="AC268" s="420"/>
      <c r="AD268" s="420"/>
      <c r="AE268" s="420"/>
      <c r="AF268" s="420"/>
    </row>
    <row r="269" spans="1:32" ht="13.5" hidden="1" customHeight="1">
      <c r="A269" s="420"/>
      <c r="B269" s="995" t="str">
        <f>IF(OR(LEFT(DULIEU!$V258,3)=$G$10,LEFT(DULIEU!$W258,3)=$G$10),DULIEU!$D258,"")</f>
        <v/>
      </c>
      <c r="C269" s="995" t="str">
        <f>IF(OR(LEFT(DULIEU!$V258,3)=$G$10,LEFT(DULIEU!$W258,3)=$G$10),DULIEU!$H258,"")</f>
        <v/>
      </c>
      <c r="D269" s="853" t="str">
        <f>IF(OR(LEFT(DULIEU!$V258,3)=$G$10,LEFT(DULIEU!$W258,3)=$G$10),DULIEU!$J258,"")</f>
        <v/>
      </c>
      <c r="E269" s="995" t="str">
        <f>IF(OR(LEFT(DULIEU!$V258,3)=$G$10,LEFT(DULIEU!$W258,3)=$G$10),DULIEU!$E258,"")</f>
        <v/>
      </c>
      <c r="F269" s="996" t="str">
        <f>IF(OR(LEFT(DULIEU!$V258,3)=$G$10,LEFT(DULIEU!$W258,3)=$G$10),DULIEU!$O258,"")</f>
        <v/>
      </c>
      <c r="G269" s="995" t="str">
        <f>IF(OR(LEFT(NKC!$I265,3)=$G$10,LEFT(NKC!$J265,3)=$G$10),NKC!$H265,"")</f>
        <v/>
      </c>
      <c r="H269" s="995" t="str">
        <f>IF(B269="","",IF(LEFT(DULIEU!$V258,3)=$G$10,DULIEU!$W258,IF(LEFT(DULIEU!$W258,3)=$G$10,DULIEU!$V258)))</f>
        <v/>
      </c>
      <c r="I269" s="997">
        <f>IF(F269="",0,IF(LEFT(DULIEU!$V258,3)=$G$10,DULIEU!$X258,0))</f>
        <v>0</v>
      </c>
      <c r="J269" s="997">
        <f>IF(F269="",0,IF(LEFT(DULIEU!$W258,3)=$G$10,DULIEU!$X258,0))</f>
        <v>0</v>
      </c>
      <c r="K269" s="990" t="str">
        <f t="shared" si="4"/>
        <v/>
      </c>
      <c r="L269" s="420"/>
      <c r="M269" s="420"/>
      <c r="N269" s="420"/>
      <c r="O269" s="420"/>
      <c r="P269" s="420"/>
      <c r="Q269" s="420"/>
      <c r="R269" s="420"/>
      <c r="S269" s="420"/>
      <c r="T269" s="420"/>
      <c r="U269" s="420"/>
      <c r="V269" s="420"/>
      <c r="W269" s="420"/>
      <c r="X269" s="420"/>
      <c r="Y269" s="420"/>
      <c r="Z269" s="420"/>
      <c r="AA269" s="420"/>
      <c r="AB269" s="420"/>
      <c r="AC269" s="420"/>
      <c r="AD269" s="420"/>
      <c r="AE269" s="420"/>
      <c r="AF269" s="420"/>
    </row>
    <row r="270" spans="1:32" ht="13.5" hidden="1" customHeight="1">
      <c r="A270" s="420"/>
      <c r="B270" s="995" t="str">
        <f>IF(OR(LEFT(DULIEU!$V259,3)=$G$10,LEFT(DULIEU!$W259,3)=$G$10),DULIEU!$D259,"")</f>
        <v/>
      </c>
      <c r="C270" s="995" t="str">
        <f>IF(OR(LEFT(DULIEU!$V259,3)=$G$10,LEFT(DULIEU!$W259,3)=$G$10),DULIEU!$H259,"")</f>
        <v/>
      </c>
      <c r="D270" s="853" t="str">
        <f>IF(OR(LEFT(DULIEU!$V259,3)=$G$10,LEFT(DULIEU!$W259,3)=$G$10),DULIEU!$J259,"")</f>
        <v/>
      </c>
      <c r="E270" s="995" t="str">
        <f>IF(OR(LEFT(DULIEU!$V259,3)=$G$10,LEFT(DULIEU!$W259,3)=$G$10),DULIEU!$E259,"")</f>
        <v/>
      </c>
      <c r="F270" s="996" t="str">
        <f>IF(OR(LEFT(DULIEU!$V259,3)=$G$10,LEFT(DULIEU!$W259,3)=$G$10),DULIEU!$O259,"")</f>
        <v/>
      </c>
      <c r="G270" s="995" t="str">
        <f>IF(OR(LEFT(NKC!$I266,3)=$G$10,LEFT(NKC!$J266,3)=$G$10),NKC!$H266,"")</f>
        <v/>
      </c>
      <c r="H270" s="995" t="str">
        <f>IF(B270="","",IF(LEFT(DULIEU!$V259,3)=$G$10,DULIEU!$W259,IF(LEFT(DULIEU!$W259,3)=$G$10,DULIEU!$V259)))</f>
        <v/>
      </c>
      <c r="I270" s="997">
        <f>IF(F270="",0,IF(LEFT(DULIEU!$V259,3)=$G$10,DULIEU!$X259,0))</f>
        <v>0</v>
      </c>
      <c r="J270" s="997">
        <f>IF(F270="",0,IF(LEFT(DULIEU!$W259,3)=$G$10,DULIEU!$X259,0))</f>
        <v>0</v>
      </c>
      <c r="K270" s="990" t="str">
        <f t="shared" si="4"/>
        <v/>
      </c>
      <c r="L270" s="420"/>
      <c r="M270" s="420"/>
      <c r="N270" s="420"/>
      <c r="O270" s="420"/>
      <c r="P270" s="420"/>
      <c r="Q270" s="420"/>
      <c r="R270" s="420"/>
      <c r="S270" s="420"/>
      <c r="T270" s="420"/>
      <c r="U270" s="420"/>
      <c r="V270" s="420"/>
      <c r="W270" s="420"/>
      <c r="X270" s="420"/>
      <c r="Y270" s="420"/>
      <c r="Z270" s="420"/>
      <c r="AA270" s="420"/>
      <c r="AB270" s="420"/>
      <c r="AC270" s="420"/>
      <c r="AD270" s="420"/>
      <c r="AE270" s="420"/>
      <c r="AF270" s="420"/>
    </row>
    <row r="271" spans="1:32" ht="13.5" hidden="1" customHeight="1">
      <c r="A271" s="420"/>
      <c r="B271" s="995" t="str">
        <f>IF(OR(LEFT(DULIEU!$V260,3)=$G$10,LEFT(DULIEU!$W260,3)=$G$10),DULIEU!$D260,"")</f>
        <v/>
      </c>
      <c r="C271" s="995" t="str">
        <f>IF(OR(LEFT(DULIEU!$V260,3)=$G$10,LEFT(DULIEU!$W260,3)=$G$10),DULIEU!$H260,"")</f>
        <v/>
      </c>
      <c r="D271" s="853" t="str">
        <f>IF(OR(LEFT(DULIEU!$V260,3)=$G$10,LEFT(DULIEU!$W260,3)=$G$10),DULIEU!$J260,"")</f>
        <v/>
      </c>
      <c r="E271" s="995" t="str">
        <f>IF(OR(LEFT(DULIEU!$V260,3)=$G$10,LEFT(DULIEU!$W260,3)=$G$10),DULIEU!$E260,"")</f>
        <v/>
      </c>
      <c r="F271" s="996" t="str">
        <f>IF(OR(LEFT(DULIEU!$V260,3)=$G$10,LEFT(DULIEU!$W260,3)=$G$10),DULIEU!$O260,"")</f>
        <v/>
      </c>
      <c r="G271" s="995" t="str">
        <f>IF(OR(LEFT(NKC!$I267,3)=$G$10,LEFT(NKC!$J267,3)=$G$10),NKC!$H267,"")</f>
        <v/>
      </c>
      <c r="H271" s="995" t="str">
        <f>IF(B271="","",IF(LEFT(DULIEU!$V260,3)=$G$10,DULIEU!$W260,IF(LEFT(DULIEU!$W260,3)=$G$10,DULIEU!$V260)))</f>
        <v/>
      </c>
      <c r="I271" s="997">
        <f>IF(F271="",0,IF(LEFT(DULIEU!$V260,3)=$G$10,DULIEU!$X260,0))</f>
        <v>0</v>
      </c>
      <c r="J271" s="997">
        <f>IF(F271="",0,IF(LEFT(DULIEU!$W260,3)=$G$10,DULIEU!$X260,0))</f>
        <v>0</v>
      </c>
      <c r="K271" s="990" t="str">
        <f t="shared" si="4"/>
        <v/>
      </c>
      <c r="L271" s="420"/>
      <c r="M271" s="420"/>
      <c r="N271" s="420"/>
      <c r="O271" s="420"/>
      <c r="P271" s="420"/>
      <c r="Q271" s="420"/>
      <c r="R271" s="420"/>
      <c r="S271" s="420"/>
      <c r="T271" s="420"/>
      <c r="U271" s="420"/>
      <c r="V271" s="420"/>
      <c r="W271" s="420"/>
      <c r="X271" s="420"/>
      <c r="Y271" s="420"/>
      <c r="Z271" s="420"/>
      <c r="AA271" s="420"/>
      <c r="AB271" s="420"/>
      <c r="AC271" s="420"/>
      <c r="AD271" s="420"/>
      <c r="AE271" s="420"/>
      <c r="AF271" s="420"/>
    </row>
    <row r="272" spans="1:32" ht="13.5" hidden="1" customHeight="1">
      <c r="A272" s="420"/>
      <c r="B272" s="995" t="str">
        <f>IF(OR(LEFT(DULIEU!$V261,3)=$G$10,LEFT(DULIEU!$W261,3)=$G$10),DULIEU!$D261,"")</f>
        <v/>
      </c>
      <c r="C272" s="995" t="str">
        <f>IF(OR(LEFT(DULIEU!$V261,3)=$G$10,LEFT(DULIEU!$W261,3)=$G$10),DULIEU!$H261,"")</f>
        <v/>
      </c>
      <c r="D272" s="853" t="str">
        <f>IF(OR(LEFT(DULIEU!$V261,3)=$G$10,LEFT(DULIEU!$W261,3)=$G$10),DULIEU!$J261,"")</f>
        <v/>
      </c>
      <c r="E272" s="995" t="str">
        <f>IF(OR(LEFT(DULIEU!$V261,3)=$G$10,LEFT(DULIEU!$W261,3)=$G$10),DULIEU!$E261,"")</f>
        <v/>
      </c>
      <c r="F272" s="996" t="str">
        <f>IF(OR(LEFT(DULIEU!$V261,3)=$G$10,LEFT(DULIEU!$W261,3)=$G$10),DULIEU!$O261,"")</f>
        <v/>
      </c>
      <c r="G272" s="995" t="str">
        <f>IF(OR(LEFT(NKC!$I268,3)=$G$10,LEFT(NKC!$J268,3)=$G$10),NKC!$H268,"")</f>
        <v/>
      </c>
      <c r="H272" s="995" t="str">
        <f>IF(B272="","",IF(LEFT(DULIEU!$V261,3)=$G$10,DULIEU!$W261,IF(LEFT(DULIEU!$W261,3)=$G$10,DULIEU!$V261)))</f>
        <v/>
      </c>
      <c r="I272" s="997">
        <f>IF(F272="",0,IF(LEFT(DULIEU!$V261,3)=$G$10,DULIEU!$X261,0))</f>
        <v>0</v>
      </c>
      <c r="J272" s="997">
        <f>IF(F272="",0,IF(LEFT(DULIEU!$W261,3)=$G$10,DULIEU!$X261,0))</f>
        <v>0</v>
      </c>
      <c r="K272" s="990" t="str">
        <f t="shared" si="4"/>
        <v/>
      </c>
      <c r="L272" s="420"/>
      <c r="M272" s="420"/>
      <c r="N272" s="420"/>
      <c r="O272" s="420"/>
      <c r="P272" s="420"/>
      <c r="Q272" s="420"/>
      <c r="R272" s="420"/>
      <c r="S272" s="420"/>
      <c r="T272" s="420"/>
      <c r="U272" s="420"/>
      <c r="V272" s="420"/>
      <c r="W272" s="420"/>
      <c r="X272" s="420"/>
      <c r="Y272" s="420"/>
      <c r="Z272" s="420"/>
      <c r="AA272" s="420"/>
      <c r="AB272" s="420"/>
      <c r="AC272" s="420"/>
      <c r="AD272" s="420"/>
      <c r="AE272" s="420"/>
      <c r="AF272" s="420"/>
    </row>
    <row r="273" spans="1:32" ht="13.5" hidden="1" customHeight="1">
      <c r="A273" s="420"/>
      <c r="B273" s="995" t="str">
        <f>IF(OR(LEFT(DULIEU!$V262,3)=$G$10,LEFT(DULIEU!$W262,3)=$G$10),DULIEU!$D262,"")</f>
        <v/>
      </c>
      <c r="C273" s="995" t="str">
        <f>IF(OR(LEFT(DULIEU!$V262,3)=$G$10,LEFT(DULIEU!$W262,3)=$G$10),DULIEU!$H262,"")</f>
        <v/>
      </c>
      <c r="D273" s="853" t="str">
        <f>IF(OR(LEFT(DULIEU!$V262,3)=$G$10,LEFT(DULIEU!$W262,3)=$G$10),DULIEU!$J262,"")</f>
        <v/>
      </c>
      <c r="E273" s="995" t="str">
        <f>IF(OR(LEFT(DULIEU!$V262,3)=$G$10,LEFT(DULIEU!$W262,3)=$G$10),DULIEU!$E262,"")</f>
        <v/>
      </c>
      <c r="F273" s="996" t="str">
        <f>IF(OR(LEFT(DULIEU!$V262,3)=$G$10,LEFT(DULIEU!$W262,3)=$G$10),DULIEU!$O262,"")</f>
        <v/>
      </c>
      <c r="G273" s="995" t="str">
        <f>IF(OR(LEFT(NKC!$I269,3)=$G$10,LEFT(NKC!$J269,3)=$G$10),NKC!$H269,"")</f>
        <v/>
      </c>
      <c r="H273" s="995" t="str">
        <f>IF(B273="","",IF(LEFT(DULIEU!$V262,3)=$G$10,DULIEU!$W262,IF(LEFT(DULIEU!$W262,3)=$G$10,DULIEU!$V262)))</f>
        <v/>
      </c>
      <c r="I273" s="997">
        <f>IF(F273="",0,IF(LEFT(DULIEU!$V262,3)=$G$10,DULIEU!$X262,0))</f>
        <v>0</v>
      </c>
      <c r="J273" s="997">
        <f>IF(F273="",0,IF(LEFT(DULIEU!$W262,3)=$G$10,DULIEU!$X262,0))</f>
        <v>0</v>
      </c>
      <c r="K273" s="990" t="str">
        <f t="shared" si="4"/>
        <v/>
      </c>
      <c r="L273" s="420"/>
      <c r="M273" s="420"/>
      <c r="N273" s="420"/>
      <c r="O273" s="420"/>
      <c r="P273" s="420"/>
      <c r="Q273" s="420"/>
      <c r="R273" s="420"/>
      <c r="S273" s="420"/>
      <c r="T273" s="420"/>
      <c r="U273" s="420"/>
      <c r="V273" s="420"/>
      <c r="W273" s="420"/>
      <c r="X273" s="420"/>
      <c r="Y273" s="420"/>
      <c r="Z273" s="420"/>
      <c r="AA273" s="420"/>
      <c r="AB273" s="420"/>
      <c r="AC273" s="420"/>
      <c r="AD273" s="420"/>
      <c r="AE273" s="420"/>
      <c r="AF273" s="420"/>
    </row>
    <row r="274" spans="1:32" ht="13.5" hidden="1" customHeight="1">
      <c r="A274" s="420"/>
      <c r="B274" s="995" t="str">
        <f>IF(OR(LEFT(DULIEU!$V263,3)=$G$10,LEFT(DULIEU!$W263,3)=$G$10),DULIEU!$D263,"")</f>
        <v/>
      </c>
      <c r="C274" s="995" t="str">
        <f>IF(OR(LEFT(DULIEU!$V263,3)=$G$10,LEFT(DULIEU!$W263,3)=$G$10),DULIEU!$H263,"")</f>
        <v/>
      </c>
      <c r="D274" s="853" t="str">
        <f>IF(OR(LEFT(DULIEU!$V263,3)=$G$10,LEFT(DULIEU!$W263,3)=$G$10),DULIEU!$J263,"")</f>
        <v/>
      </c>
      <c r="E274" s="995" t="str">
        <f>IF(OR(LEFT(DULIEU!$V263,3)=$G$10,LEFT(DULIEU!$W263,3)=$G$10),DULIEU!$E263,"")</f>
        <v/>
      </c>
      <c r="F274" s="996" t="str">
        <f>IF(OR(LEFT(DULIEU!$V263,3)=$G$10,LEFT(DULIEU!$W263,3)=$G$10),DULIEU!$O263,"")</f>
        <v/>
      </c>
      <c r="G274" s="995" t="str">
        <f>IF(OR(LEFT(NKC!$I270,3)=$G$10,LEFT(NKC!$J270,3)=$G$10),NKC!$H270,"")</f>
        <v/>
      </c>
      <c r="H274" s="995" t="str">
        <f>IF(B274="","",IF(LEFT(DULIEU!$V263,3)=$G$10,DULIEU!$W263,IF(LEFT(DULIEU!$W263,3)=$G$10,DULIEU!$V263)))</f>
        <v/>
      </c>
      <c r="I274" s="997">
        <f>IF(F274="",0,IF(LEFT(DULIEU!$V263,3)=$G$10,DULIEU!$X263,0))</f>
        <v>0</v>
      </c>
      <c r="J274" s="997">
        <f>IF(F274="",0,IF(LEFT(DULIEU!$W263,3)=$G$10,DULIEU!$X263,0))</f>
        <v>0</v>
      </c>
      <c r="K274" s="990" t="str">
        <f t="shared" si="4"/>
        <v/>
      </c>
      <c r="L274" s="420"/>
      <c r="M274" s="420"/>
      <c r="N274" s="420"/>
      <c r="O274" s="420"/>
      <c r="P274" s="420"/>
      <c r="Q274" s="420"/>
      <c r="R274" s="420"/>
      <c r="S274" s="420"/>
      <c r="T274" s="420"/>
      <c r="U274" s="420"/>
      <c r="V274" s="420"/>
      <c r="W274" s="420"/>
      <c r="X274" s="420"/>
      <c r="Y274" s="420"/>
      <c r="Z274" s="420"/>
      <c r="AA274" s="420"/>
      <c r="AB274" s="420"/>
      <c r="AC274" s="420"/>
      <c r="AD274" s="420"/>
      <c r="AE274" s="420"/>
      <c r="AF274" s="420"/>
    </row>
    <row r="275" spans="1:32" ht="13.5" hidden="1" customHeight="1">
      <c r="A275" s="420"/>
      <c r="B275" s="995" t="str">
        <f>IF(OR(LEFT(DULIEU!$V264,3)=$G$10,LEFT(DULIEU!$W264,3)=$G$10),DULIEU!$D264,"")</f>
        <v/>
      </c>
      <c r="C275" s="995" t="str">
        <f>IF(OR(LEFT(DULIEU!$V264,3)=$G$10,LEFT(DULIEU!$W264,3)=$G$10),DULIEU!$H264,"")</f>
        <v/>
      </c>
      <c r="D275" s="853" t="str">
        <f>IF(OR(LEFT(DULIEU!$V264,3)=$G$10,LEFT(DULIEU!$W264,3)=$G$10),DULIEU!$J264,"")</f>
        <v/>
      </c>
      <c r="E275" s="995" t="str">
        <f>IF(OR(LEFT(DULIEU!$V264,3)=$G$10,LEFT(DULIEU!$W264,3)=$G$10),DULIEU!$E264,"")</f>
        <v/>
      </c>
      <c r="F275" s="996" t="str">
        <f>IF(OR(LEFT(DULIEU!$V264,3)=$G$10,LEFT(DULIEU!$W264,3)=$G$10),DULIEU!$O264,"")</f>
        <v/>
      </c>
      <c r="G275" s="995" t="str">
        <f>IF(OR(LEFT(NKC!$I271,3)=$G$10,LEFT(NKC!$J271,3)=$G$10),NKC!$H271,"")</f>
        <v/>
      </c>
      <c r="H275" s="995" t="str">
        <f>IF(B275="","",IF(LEFT(DULIEU!$V264,3)=$G$10,DULIEU!$W264,IF(LEFT(DULIEU!$W264,3)=$G$10,DULIEU!$V264)))</f>
        <v/>
      </c>
      <c r="I275" s="997">
        <f>IF(F275="",0,IF(LEFT(DULIEU!$V264,3)=$G$10,DULIEU!$X264,0))</f>
        <v>0</v>
      </c>
      <c r="J275" s="997">
        <f>IF(F275="",0,IF(LEFT(DULIEU!$W264,3)=$G$10,DULIEU!$X264,0))</f>
        <v>0</v>
      </c>
      <c r="K275" s="990" t="str">
        <f t="shared" ref="K275:K338" si="5">IF(F275="","","x")</f>
        <v/>
      </c>
      <c r="L275" s="420"/>
      <c r="M275" s="420"/>
      <c r="N275" s="420"/>
      <c r="O275" s="420"/>
      <c r="P275" s="420"/>
      <c r="Q275" s="420"/>
      <c r="R275" s="420"/>
      <c r="S275" s="420"/>
      <c r="T275" s="420"/>
      <c r="U275" s="420"/>
      <c r="V275" s="420"/>
      <c r="W275" s="420"/>
      <c r="X275" s="420"/>
      <c r="Y275" s="420"/>
      <c r="Z275" s="420"/>
      <c r="AA275" s="420"/>
      <c r="AB275" s="420"/>
      <c r="AC275" s="420"/>
      <c r="AD275" s="420"/>
      <c r="AE275" s="420"/>
      <c r="AF275" s="420"/>
    </row>
    <row r="276" spans="1:32" ht="13.5" hidden="1" customHeight="1">
      <c r="A276" s="420"/>
      <c r="B276" s="995" t="str">
        <f>IF(OR(LEFT(DULIEU!$V265,3)=$G$10,LEFT(DULIEU!$W265,3)=$G$10),DULIEU!$D265,"")</f>
        <v/>
      </c>
      <c r="C276" s="995" t="str">
        <f>IF(OR(LEFT(DULIEU!$V265,3)=$G$10,LEFT(DULIEU!$W265,3)=$G$10),DULIEU!$H265,"")</f>
        <v/>
      </c>
      <c r="D276" s="853" t="str">
        <f>IF(OR(LEFT(DULIEU!$V265,3)=$G$10,LEFT(DULIEU!$W265,3)=$G$10),DULIEU!$J265,"")</f>
        <v/>
      </c>
      <c r="E276" s="995" t="str">
        <f>IF(OR(LEFT(DULIEU!$V265,3)=$G$10,LEFT(DULIEU!$W265,3)=$G$10),DULIEU!$E265,"")</f>
        <v/>
      </c>
      <c r="F276" s="996" t="str">
        <f>IF(OR(LEFT(DULIEU!$V265,3)=$G$10,LEFT(DULIEU!$W265,3)=$G$10),DULIEU!$O265,"")</f>
        <v/>
      </c>
      <c r="G276" s="995" t="str">
        <f>IF(OR(LEFT(NKC!$I272,3)=$G$10,LEFT(NKC!$J272,3)=$G$10),NKC!$H272,"")</f>
        <v/>
      </c>
      <c r="H276" s="995" t="str">
        <f>IF(B276="","",IF(LEFT(DULIEU!$V265,3)=$G$10,DULIEU!$W265,IF(LEFT(DULIEU!$W265,3)=$G$10,DULIEU!$V265)))</f>
        <v/>
      </c>
      <c r="I276" s="997">
        <f>IF(F276="",0,IF(LEFT(DULIEU!$V265,3)=$G$10,DULIEU!$X265,0))</f>
        <v>0</v>
      </c>
      <c r="J276" s="997">
        <f>IF(F276="",0,IF(LEFT(DULIEU!$W265,3)=$G$10,DULIEU!$X265,0))</f>
        <v>0</v>
      </c>
      <c r="K276" s="990" t="str">
        <f t="shared" si="5"/>
        <v/>
      </c>
      <c r="L276" s="420"/>
      <c r="M276" s="420"/>
      <c r="N276" s="420"/>
      <c r="O276" s="420"/>
      <c r="P276" s="420"/>
      <c r="Q276" s="420"/>
      <c r="R276" s="420"/>
      <c r="S276" s="420"/>
      <c r="T276" s="420"/>
      <c r="U276" s="420"/>
      <c r="V276" s="420"/>
      <c r="W276" s="420"/>
      <c r="X276" s="420"/>
      <c r="Y276" s="420"/>
      <c r="Z276" s="420"/>
      <c r="AA276" s="420"/>
      <c r="AB276" s="420"/>
      <c r="AC276" s="420"/>
      <c r="AD276" s="420"/>
      <c r="AE276" s="420"/>
      <c r="AF276" s="420"/>
    </row>
    <row r="277" spans="1:32" ht="13.5" hidden="1" customHeight="1">
      <c r="A277" s="420"/>
      <c r="B277" s="995" t="str">
        <f>IF(OR(LEFT(DULIEU!$V266,3)=$G$10,LEFT(DULIEU!$W266,3)=$G$10),DULIEU!$D266,"")</f>
        <v/>
      </c>
      <c r="C277" s="995" t="str">
        <f>IF(OR(LEFT(DULIEU!$V266,3)=$G$10,LEFT(DULIEU!$W266,3)=$G$10),DULIEU!$H266,"")</f>
        <v/>
      </c>
      <c r="D277" s="853" t="str">
        <f>IF(OR(LEFT(DULIEU!$V266,3)=$G$10,LEFT(DULIEU!$W266,3)=$G$10),DULIEU!$J266,"")</f>
        <v/>
      </c>
      <c r="E277" s="995" t="str">
        <f>IF(OR(LEFT(DULIEU!$V266,3)=$G$10,LEFT(DULIEU!$W266,3)=$G$10),DULIEU!$E266,"")</f>
        <v/>
      </c>
      <c r="F277" s="996" t="str">
        <f>IF(OR(LEFT(DULIEU!$V266,3)=$G$10,LEFT(DULIEU!$W266,3)=$G$10),DULIEU!$O266,"")</f>
        <v/>
      </c>
      <c r="G277" s="995" t="str">
        <f>IF(OR(LEFT(NKC!$I273,3)=$G$10,LEFT(NKC!$J273,3)=$G$10),NKC!$H273,"")</f>
        <v/>
      </c>
      <c r="H277" s="995" t="str">
        <f>IF(B277="","",IF(LEFT(DULIEU!$V266,3)=$G$10,DULIEU!$W266,IF(LEFT(DULIEU!$W266,3)=$G$10,DULIEU!$V266)))</f>
        <v/>
      </c>
      <c r="I277" s="997">
        <f>IF(F277="",0,IF(LEFT(DULIEU!$V266,3)=$G$10,DULIEU!$X266,0))</f>
        <v>0</v>
      </c>
      <c r="J277" s="997">
        <f>IF(F277="",0,IF(LEFT(DULIEU!$W266,3)=$G$10,DULIEU!$X266,0))</f>
        <v>0</v>
      </c>
      <c r="K277" s="990" t="str">
        <f t="shared" si="5"/>
        <v/>
      </c>
      <c r="L277" s="420"/>
      <c r="M277" s="420"/>
      <c r="N277" s="420"/>
      <c r="O277" s="420"/>
      <c r="P277" s="420"/>
      <c r="Q277" s="420"/>
      <c r="R277" s="420"/>
      <c r="S277" s="420"/>
      <c r="T277" s="420"/>
      <c r="U277" s="420"/>
      <c r="V277" s="420"/>
      <c r="W277" s="420"/>
      <c r="X277" s="420"/>
      <c r="Y277" s="420"/>
      <c r="Z277" s="420"/>
      <c r="AA277" s="420"/>
      <c r="AB277" s="420"/>
      <c r="AC277" s="420"/>
      <c r="AD277" s="420"/>
      <c r="AE277" s="420"/>
      <c r="AF277" s="420"/>
    </row>
    <row r="278" spans="1:32" ht="13.5" hidden="1" customHeight="1">
      <c r="A278" s="420"/>
      <c r="B278" s="995" t="str">
        <f>IF(OR(LEFT(DULIEU!$V267,3)=$G$10,LEFT(DULIEU!$W267,3)=$G$10),DULIEU!$D267,"")</f>
        <v/>
      </c>
      <c r="C278" s="995" t="str">
        <f>IF(OR(LEFT(DULIEU!$V267,3)=$G$10,LEFT(DULIEU!$W267,3)=$G$10),DULIEU!$H267,"")</f>
        <v/>
      </c>
      <c r="D278" s="853" t="str">
        <f>IF(OR(LEFT(DULIEU!$V267,3)=$G$10,LEFT(DULIEU!$W267,3)=$G$10),DULIEU!$J267,"")</f>
        <v/>
      </c>
      <c r="E278" s="995" t="str">
        <f>IF(OR(LEFT(DULIEU!$V267,3)=$G$10,LEFT(DULIEU!$W267,3)=$G$10),DULIEU!$E267,"")</f>
        <v/>
      </c>
      <c r="F278" s="996" t="str">
        <f>IF(OR(LEFT(DULIEU!$V267,3)=$G$10,LEFT(DULIEU!$W267,3)=$G$10),DULIEU!$O267,"")</f>
        <v/>
      </c>
      <c r="G278" s="995" t="str">
        <f>IF(OR(LEFT(NKC!$I274,3)=$G$10,LEFT(NKC!$J274,3)=$G$10),NKC!$H274,"")</f>
        <v/>
      </c>
      <c r="H278" s="995" t="str">
        <f>IF(B278="","",IF(LEFT(DULIEU!$V267,3)=$G$10,DULIEU!$W267,IF(LEFT(DULIEU!$W267,3)=$G$10,DULIEU!$V267)))</f>
        <v/>
      </c>
      <c r="I278" s="997">
        <f>IF(F278="",0,IF(LEFT(DULIEU!$V267,3)=$G$10,DULIEU!$X267,0))</f>
        <v>0</v>
      </c>
      <c r="J278" s="997">
        <f>IF(F278="",0,IF(LEFT(DULIEU!$W267,3)=$G$10,DULIEU!$X267,0))</f>
        <v>0</v>
      </c>
      <c r="K278" s="990" t="str">
        <f t="shared" si="5"/>
        <v/>
      </c>
      <c r="L278" s="420"/>
      <c r="M278" s="420"/>
      <c r="N278" s="420"/>
      <c r="O278" s="420"/>
      <c r="P278" s="420"/>
      <c r="Q278" s="420"/>
      <c r="R278" s="420"/>
      <c r="S278" s="420"/>
      <c r="T278" s="420"/>
      <c r="U278" s="420"/>
      <c r="V278" s="420"/>
      <c r="W278" s="420"/>
      <c r="X278" s="420"/>
      <c r="Y278" s="420"/>
      <c r="Z278" s="420"/>
      <c r="AA278" s="420"/>
      <c r="AB278" s="420"/>
      <c r="AC278" s="420"/>
      <c r="AD278" s="420"/>
      <c r="AE278" s="420"/>
      <c r="AF278" s="420"/>
    </row>
    <row r="279" spans="1:32" ht="13.5" hidden="1" customHeight="1">
      <c r="A279" s="420"/>
      <c r="B279" s="995" t="str">
        <f>IF(OR(LEFT(DULIEU!$V268,3)=$G$10,LEFT(DULIEU!$W268,3)=$G$10),DULIEU!$D268,"")</f>
        <v/>
      </c>
      <c r="C279" s="995" t="str">
        <f>IF(OR(LEFT(DULIEU!$V268,3)=$G$10,LEFT(DULIEU!$W268,3)=$G$10),DULIEU!$H268,"")</f>
        <v/>
      </c>
      <c r="D279" s="853" t="str">
        <f>IF(OR(LEFT(DULIEU!$V268,3)=$G$10,LEFT(DULIEU!$W268,3)=$G$10),DULIEU!$J268,"")</f>
        <v/>
      </c>
      <c r="E279" s="995" t="str">
        <f>IF(OR(LEFT(DULIEU!$V268,3)=$G$10,LEFT(DULIEU!$W268,3)=$G$10),DULIEU!$E268,"")</f>
        <v/>
      </c>
      <c r="F279" s="996" t="str">
        <f>IF(OR(LEFT(DULIEU!$V268,3)=$G$10,LEFT(DULIEU!$W268,3)=$G$10),DULIEU!$O268,"")</f>
        <v/>
      </c>
      <c r="G279" s="995" t="str">
        <f>IF(OR(LEFT(NKC!$I275,3)=$G$10,LEFT(NKC!$J275,3)=$G$10),NKC!$H275,"")</f>
        <v/>
      </c>
      <c r="H279" s="995" t="str">
        <f>IF(B279="","",IF(LEFT(DULIEU!$V268,3)=$G$10,DULIEU!$W268,IF(LEFT(DULIEU!$W268,3)=$G$10,DULIEU!$V268)))</f>
        <v/>
      </c>
      <c r="I279" s="997">
        <f>IF(F279="",0,IF(LEFT(DULIEU!$V268,3)=$G$10,DULIEU!$X268,0))</f>
        <v>0</v>
      </c>
      <c r="J279" s="997">
        <f>IF(F279="",0,IF(LEFT(DULIEU!$W268,3)=$G$10,DULIEU!$X268,0))</f>
        <v>0</v>
      </c>
      <c r="K279" s="990" t="str">
        <f t="shared" si="5"/>
        <v/>
      </c>
      <c r="L279" s="420"/>
      <c r="M279" s="420"/>
      <c r="N279" s="420"/>
      <c r="O279" s="420"/>
      <c r="P279" s="420"/>
      <c r="Q279" s="420"/>
      <c r="R279" s="420"/>
      <c r="S279" s="420"/>
      <c r="T279" s="420"/>
      <c r="U279" s="420"/>
      <c r="V279" s="420"/>
      <c r="W279" s="420"/>
      <c r="X279" s="420"/>
      <c r="Y279" s="420"/>
      <c r="Z279" s="420"/>
      <c r="AA279" s="420"/>
      <c r="AB279" s="420"/>
      <c r="AC279" s="420"/>
      <c r="AD279" s="420"/>
      <c r="AE279" s="420"/>
      <c r="AF279" s="420"/>
    </row>
    <row r="280" spans="1:32" ht="13.5" hidden="1" customHeight="1">
      <c r="A280" s="420"/>
      <c r="B280" s="995" t="str">
        <f>IF(OR(LEFT(DULIEU!$V269,3)=$G$10,LEFT(DULIEU!$W269,3)=$G$10),DULIEU!$D269,"")</f>
        <v/>
      </c>
      <c r="C280" s="995" t="str">
        <f>IF(OR(LEFT(DULIEU!$V269,3)=$G$10,LEFT(DULIEU!$W269,3)=$G$10),DULIEU!$H269,"")</f>
        <v/>
      </c>
      <c r="D280" s="853" t="str">
        <f>IF(OR(LEFT(DULIEU!$V269,3)=$G$10,LEFT(DULIEU!$W269,3)=$G$10),DULIEU!$J269,"")</f>
        <v/>
      </c>
      <c r="E280" s="995" t="str">
        <f>IF(OR(LEFT(DULIEU!$V269,3)=$G$10,LEFT(DULIEU!$W269,3)=$G$10),DULIEU!$E269,"")</f>
        <v/>
      </c>
      <c r="F280" s="996" t="str">
        <f>IF(OR(LEFT(DULIEU!$V269,3)=$G$10,LEFT(DULIEU!$W269,3)=$G$10),DULIEU!$O269,"")</f>
        <v/>
      </c>
      <c r="G280" s="995" t="str">
        <f>IF(OR(LEFT(NKC!$I276,3)=$G$10,LEFT(NKC!$J276,3)=$G$10),NKC!$H276,"")</f>
        <v/>
      </c>
      <c r="H280" s="995" t="str">
        <f>IF(B280="","",IF(LEFT(DULIEU!$V269,3)=$G$10,DULIEU!$W269,IF(LEFT(DULIEU!$W269,3)=$G$10,DULIEU!$V269)))</f>
        <v/>
      </c>
      <c r="I280" s="997">
        <f>IF(F280="",0,IF(LEFT(DULIEU!$V269,3)=$G$10,DULIEU!$X269,0))</f>
        <v>0</v>
      </c>
      <c r="J280" s="997">
        <f>IF(F280="",0,IF(LEFT(DULIEU!$W269,3)=$G$10,DULIEU!$X269,0))</f>
        <v>0</v>
      </c>
      <c r="K280" s="990" t="str">
        <f t="shared" si="5"/>
        <v/>
      </c>
      <c r="L280" s="420"/>
      <c r="M280" s="420"/>
      <c r="N280" s="420"/>
      <c r="O280" s="420"/>
      <c r="P280" s="420"/>
      <c r="Q280" s="420"/>
      <c r="R280" s="420"/>
      <c r="S280" s="420"/>
      <c r="T280" s="420"/>
      <c r="U280" s="420"/>
      <c r="V280" s="420"/>
      <c r="W280" s="420"/>
      <c r="X280" s="420"/>
      <c r="Y280" s="420"/>
      <c r="Z280" s="420"/>
      <c r="AA280" s="420"/>
      <c r="AB280" s="420"/>
      <c r="AC280" s="420"/>
      <c r="AD280" s="420"/>
      <c r="AE280" s="420"/>
      <c r="AF280" s="420"/>
    </row>
    <row r="281" spans="1:32" ht="13.5" hidden="1" customHeight="1">
      <c r="A281" s="420"/>
      <c r="B281" s="995" t="str">
        <f>IF(OR(LEFT(DULIEU!$V270,3)=$G$10,LEFT(DULIEU!$W270,3)=$G$10),DULIEU!$D270,"")</f>
        <v/>
      </c>
      <c r="C281" s="995" t="str">
        <f>IF(OR(LEFT(DULIEU!$V270,3)=$G$10,LEFT(DULIEU!$W270,3)=$G$10),DULIEU!$H270,"")</f>
        <v/>
      </c>
      <c r="D281" s="853" t="str">
        <f>IF(OR(LEFT(DULIEU!$V270,3)=$G$10,LEFT(DULIEU!$W270,3)=$G$10),DULIEU!$J270,"")</f>
        <v/>
      </c>
      <c r="E281" s="995" t="str">
        <f>IF(OR(LEFT(DULIEU!$V270,3)=$G$10,LEFT(DULIEU!$W270,3)=$G$10),DULIEU!$E270,"")</f>
        <v/>
      </c>
      <c r="F281" s="996" t="str">
        <f>IF(OR(LEFT(DULIEU!$V270,3)=$G$10,LEFT(DULIEU!$W270,3)=$G$10),DULIEU!$O270,"")</f>
        <v/>
      </c>
      <c r="G281" s="995" t="str">
        <f>IF(OR(LEFT(NKC!$I277,3)=$G$10,LEFT(NKC!$J277,3)=$G$10),NKC!$H277,"")</f>
        <v/>
      </c>
      <c r="H281" s="995" t="str">
        <f>IF(B281="","",IF(LEFT(DULIEU!$V270,3)=$G$10,DULIEU!$W270,IF(LEFT(DULIEU!$W270,3)=$G$10,DULIEU!$V270)))</f>
        <v/>
      </c>
      <c r="I281" s="997">
        <f>IF(F281="",0,IF(LEFT(DULIEU!$V270,3)=$G$10,DULIEU!$X270,0))</f>
        <v>0</v>
      </c>
      <c r="J281" s="997">
        <f>IF(F281="",0,IF(LEFT(DULIEU!$W270,3)=$G$10,DULIEU!$X270,0))</f>
        <v>0</v>
      </c>
      <c r="K281" s="990" t="str">
        <f t="shared" si="5"/>
        <v/>
      </c>
      <c r="L281" s="420"/>
      <c r="M281" s="420"/>
      <c r="N281" s="420"/>
      <c r="O281" s="420"/>
      <c r="P281" s="420"/>
      <c r="Q281" s="420"/>
      <c r="R281" s="420"/>
      <c r="S281" s="420"/>
      <c r="T281" s="420"/>
      <c r="U281" s="420"/>
      <c r="V281" s="420"/>
      <c r="W281" s="420"/>
      <c r="X281" s="420"/>
      <c r="Y281" s="420"/>
      <c r="Z281" s="420"/>
      <c r="AA281" s="420"/>
      <c r="AB281" s="420"/>
      <c r="AC281" s="420"/>
      <c r="AD281" s="420"/>
      <c r="AE281" s="420"/>
      <c r="AF281" s="420"/>
    </row>
    <row r="282" spans="1:32" ht="13.5" hidden="1" customHeight="1">
      <c r="A282" s="420"/>
      <c r="B282" s="995" t="str">
        <f>IF(OR(LEFT(DULIEU!$V271,3)=$G$10,LEFT(DULIEU!$W271,3)=$G$10),DULIEU!$D271,"")</f>
        <v/>
      </c>
      <c r="C282" s="995" t="str">
        <f>IF(OR(LEFT(DULIEU!$V271,3)=$G$10,LEFT(DULIEU!$W271,3)=$G$10),DULIEU!$H271,"")</f>
        <v/>
      </c>
      <c r="D282" s="853" t="str">
        <f>IF(OR(LEFT(DULIEU!$V271,3)=$G$10,LEFT(DULIEU!$W271,3)=$G$10),DULIEU!$J271,"")</f>
        <v/>
      </c>
      <c r="E282" s="995" t="str">
        <f>IF(OR(LEFT(DULIEU!$V271,3)=$G$10,LEFT(DULIEU!$W271,3)=$G$10),DULIEU!$E271,"")</f>
        <v/>
      </c>
      <c r="F282" s="996" t="str">
        <f>IF(OR(LEFT(DULIEU!$V271,3)=$G$10,LEFT(DULIEU!$W271,3)=$G$10),DULIEU!$O271,"")</f>
        <v/>
      </c>
      <c r="G282" s="995" t="str">
        <f>IF(OR(LEFT(NKC!$I278,3)=$G$10,LEFT(NKC!$J278,3)=$G$10),NKC!$H278,"")</f>
        <v/>
      </c>
      <c r="H282" s="995" t="str">
        <f>IF(B282="","",IF(LEFT(DULIEU!$V271,3)=$G$10,DULIEU!$W271,IF(LEFT(DULIEU!$W271,3)=$G$10,DULIEU!$V271)))</f>
        <v/>
      </c>
      <c r="I282" s="997">
        <f>IF(F282="",0,IF(LEFT(DULIEU!$V271,3)=$G$10,DULIEU!$X271,0))</f>
        <v>0</v>
      </c>
      <c r="J282" s="997">
        <f>IF(F282="",0,IF(LEFT(DULIEU!$W271,3)=$G$10,DULIEU!$X271,0))</f>
        <v>0</v>
      </c>
      <c r="K282" s="990" t="str">
        <f t="shared" si="5"/>
        <v/>
      </c>
      <c r="L282" s="420"/>
      <c r="M282" s="420"/>
      <c r="N282" s="420"/>
      <c r="O282" s="420"/>
      <c r="P282" s="420"/>
      <c r="Q282" s="420"/>
      <c r="R282" s="420"/>
      <c r="S282" s="420"/>
      <c r="T282" s="420"/>
      <c r="U282" s="420"/>
      <c r="V282" s="420"/>
      <c r="W282" s="420"/>
      <c r="X282" s="420"/>
      <c r="Y282" s="420"/>
      <c r="Z282" s="420"/>
      <c r="AA282" s="420"/>
      <c r="AB282" s="420"/>
      <c r="AC282" s="420"/>
      <c r="AD282" s="420"/>
      <c r="AE282" s="420"/>
      <c r="AF282" s="420"/>
    </row>
    <row r="283" spans="1:32" ht="13.5" hidden="1" customHeight="1">
      <c r="A283" s="420"/>
      <c r="B283" s="995" t="str">
        <f>IF(OR(LEFT(DULIEU!$V272,3)=$G$10,LEFT(DULIEU!$W272,3)=$G$10),DULIEU!$D272,"")</f>
        <v/>
      </c>
      <c r="C283" s="995" t="str">
        <f>IF(OR(LEFT(DULIEU!$V272,3)=$G$10,LEFT(DULIEU!$W272,3)=$G$10),DULIEU!$H272,"")</f>
        <v/>
      </c>
      <c r="D283" s="853" t="str">
        <f>IF(OR(LEFT(DULIEU!$V272,3)=$G$10,LEFT(DULIEU!$W272,3)=$G$10),DULIEU!$J272,"")</f>
        <v/>
      </c>
      <c r="E283" s="995" t="str">
        <f>IF(OR(LEFT(DULIEU!$V272,3)=$G$10,LEFT(DULIEU!$W272,3)=$G$10),DULIEU!$E272,"")</f>
        <v/>
      </c>
      <c r="F283" s="996" t="str">
        <f>IF(OR(LEFT(DULIEU!$V272,3)=$G$10,LEFT(DULIEU!$W272,3)=$G$10),DULIEU!$O272,"")</f>
        <v/>
      </c>
      <c r="G283" s="995" t="str">
        <f>IF(OR(LEFT(NKC!$I279,3)=$G$10,LEFT(NKC!$J279,3)=$G$10),NKC!$H279,"")</f>
        <v/>
      </c>
      <c r="H283" s="995" t="str">
        <f>IF(B283="","",IF(LEFT(DULIEU!$V272,3)=$G$10,DULIEU!$W272,IF(LEFT(DULIEU!$W272,3)=$G$10,DULIEU!$V272)))</f>
        <v/>
      </c>
      <c r="I283" s="997">
        <f>IF(F283="",0,IF(LEFT(DULIEU!$V272,3)=$G$10,DULIEU!$X272,0))</f>
        <v>0</v>
      </c>
      <c r="J283" s="997">
        <f>IF(F283="",0,IF(LEFT(DULIEU!$W272,3)=$G$10,DULIEU!$X272,0))</f>
        <v>0</v>
      </c>
      <c r="K283" s="990" t="str">
        <f t="shared" si="5"/>
        <v/>
      </c>
      <c r="L283" s="420"/>
      <c r="M283" s="420"/>
      <c r="N283" s="420"/>
      <c r="O283" s="420"/>
      <c r="P283" s="420"/>
      <c r="Q283" s="420"/>
      <c r="R283" s="420"/>
      <c r="S283" s="420"/>
      <c r="T283" s="420"/>
      <c r="U283" s="420"/>
      <c r="V283" s="420"/>
      <c r="W283" s="420"/>
      <c r="X283" s="420"/>
      <c r="Y283" s="420"/>
      <c r="Z283" s="420"/>
      <c r="AA283" s="420"/>
      <c r="AB283" s="420"/>
      <c r="AC283" s="420"/>
      <c r="AD283" s="420"/>
      <c r="AE283" s="420"/>
      <c r="AF283" s="420"/>
    </row>
    <row r="284" spans="1:32" ht="13.5" hidden="1" customHeight="1">
      <c r="A284" s="420"/>
      <c r="B284" s="995" t="str">
        <f>IF(OR(LEFT(DULIEU!$V273,3)=$G$10,LEFT(DULIEU!$W273,3)=$G$10),DULIEU!$D273,"")</f>
        <v/>
      </c>
      <c r="C284" s="995" t="str">
        <f>IF(OR(LEFT(DULIEU!$V273,3)=$G$10,LEFT(DULIEU!$W273,3)=$G$10),DULIEU!$H273,"")</f>
        <v/>
      </c>
      <c r="D284" s="853" t="str">
        <f>IF(OR(LEFT(DULIEU!$V273,3)=$G$10,LEFT(DULIEU!$W273,3)=$G$10),DULIEU!$J273,"")</f>
        <v/>
      </c>
      <c r="E284" s="995" t="str">
        <f>IF(OR(LEFT(DULIEU!$V273,3)=$G$10,LEFT(DULIEU!$W273,3)=$G$10),DULIEU!$E273,"")</f>
        <v/>
      </c>
      <c r="F284" s="996" t="str">
        <f>IF(OR(LEFT(DULIEU!$V273,3)=$G$10,LEFT(DULIEU!$W273,3)=$G$10),DULIEU!$O273,"")</f>
        <v/>
      </c>
      <c r="G284" s="995" t="str">
        <f>IF(OR(LEFT(NKC!$I280,3)=$G$10,LEFT(NKC!$J280,3)=$G$10),NKC!$H280,"")</f>
        <v/>
      </c>
      <c r="H284" s="995" t="str">
        <f>IF(B284="","",IF(LEFT(DULIEU!$V273,3)=$G$10,DULIEU!$W273,IF(LEFT(DULIEU!$W273,3)=$G$10,DULIEU!$V273)))</f>
        <v/>
      </c>
      <c r="I284" s="997">
        <f>IF(F284="",0,IF(LEFT(DULIEU!$V273,3)=$G$10,DULIEU!$X273,0))</f>
        <v>0</v>
      </c>
      <c r="J284" s="997">
        <f>IF(F284="",0,IF(LEFT(DULIEU!$W273,3)=$G$10,DULIEU!$X273,0))</f>
        <v>0</v>
      </c>
      <c r="K284" s="990" t="str">
        <f t="shared" si="5"/>
        <v/>
      </c>
      <c r="L284" s="420"/>
      <c r="M284" s="420"/>
      <c r="N284" s="420"/>
      <c r="O284" s="420"/>
      <c r="P284" s="420"/>
      <c r="Q284" s="420"/>
      <c r="R284" s="420"/>
      <c r="S284" s="420"/>
      <c r="T284" s="420"/>
      <c r="U284" s="420"/>
      <c r="V284" s="420"/>
      <c r="W284" s="420"/>
      <c r="X284" s="420"/>
      <c r="Y284" s="420"/>
      <c r="Z284" s="420"/>
      <c r="AA284" s="420"/>
      <c r="AB284" s="420"/>
      <c r="AC284" s="420"/>
      <c r="AD284" s="420"/>
      <c r="AE284" s="420"/>
      <c r="AF284" s="420"/>
    </row>
    <row r="285" spans="1:32" ht="13.5" hidden="1" customHeight="1">
      <c r="A285" s="420"/>
      <c r="B285" s="995" t="str">
        <f>IF(OR(LEFT(DULIEU!$V274,3)=$G$10,LEFT(DULIEU!$W274,3)=$G$10),DULIEU!$D274,"")</f>
        <v/>
      </c>
      <c r="C285" s="995" t="str">
        <f>IF(OR(LEFT(DULIEU!$V274,3)=$G$10,LEFT(DULIEU!$W274,3)=$G$10),DULIEU!$H274,"")</f>
        <v/>
      </c>
      <c r="D285" s="853" t="str">
        <f>IF(OR(LEFT(DULIEU!$V274,3)=$G$10,LEFT(DULIEU!$W274,3)=$G$10),DULIEU!$J274,"")</f>
        <v/>
      </c>
      <c r="E285" s="995" t="str">
        <f>IF(OR(LEFT(DULIEU!$V274,3)=$G$10,LEFT(DULIEU!$W274,3)=$G$10),DULIEU!$E274,"")</f>
        <v/>
      </c>
      <c r="F285" s="996" t="str">
        <f>IF(OR(LEFT(DULIEU!$V274,3)=$G$10,LEFT(DULIEU!$W274,3)=$G$10),DULIEU!$O274,"")</f>
        <v/>
      </c>
      <c r="G285" s="995" t="str">
        <f>IF(OR(LEFT(NKC!$I281,3)=$G$10,LEFT(NKC!$J281,3)=$G$10),NKC!$H281,"")</f>
        <v/>
      </c>
      <c r="H285" s="995" t="str">
        <f>IF(B285="","",IF(LEFT(DULIEU!$V274,3)=$G$10,DULIEU!$W274,IF(LEFT(DULIEU!$W274,3)=$G$10,DULIEU!$V274)))</f>
        <v/>
      </c>
      <c r="I285" s="997">
        <f>IF(F285="",0,IF(LEFT(DULIEU!$V274,3)=$G$10,DULIEU!$X274,0))</f>
        <v>0</v>
      </c>
      <c r="J285" s="997">
        <f>IF(F285="",0,IF(LEFT(DULIEU!$W274,3)=$G$10,DULIEU!$X274,0))</f>
        <v>0</v>
      </c>
      <c r="K285" s="990" t="str">
        <f t="shared" si="5"/>
        <v/>
      </c>
      <c r="L285" s="420"/>
      <c r="M285" s="420"/>
      <c r="N285" s="420"/>
      <c r="O285" s="420"/>
      <c r="P285" s="420"/>
      <c r="Q285" s="420"/>
      <c r="R285" s="420"/>
      <c r="S285" s="420"/>
      <c r="T285" s="420"/>
      <c r="U285" s="420"/>
      <c r="V285" s="420"/>
      <c r="W285" s="420"/>
      <c r="X285" s="420"/>
      <c r="Y285" s="420"/>
      <c r="Z285" s="420"/>
      <c r="AA285" s="420"/>
      <c r="AB285" s="420"/>
      <c r="AC285" s="420"/>
      <c r="AD285" s="420"/>
      <c r="AE285" s="420"/>
      <c r="AF285" s="420"/>
    </row>
    <row r="286" spans="1:32" ht="13.5" hidden="1" customHeight="1">
      <c r="A286" s="420"/>
      <c r="B286" s="995" t="str">
        <f>IF(OR(LEFT(DULIEU!$V275,3)=$G$10,LEFT(DULIEU!$W275,3)=$G$10),DULIEU!$D275,"")</f>
        <v/>
      </c>
      <c r="C286" s="995" t="str">
        <f>IF(OR(LEFT(DULIEU!$V275,3)=$G$10,LEFT(DULIEU!$W275,3)=$G$10),DULIEU!$H275,"")</f>
        <v/>
      </c>
      <c r="D286" s="853" t="str">
        <f>IF(OR(LEFT(DULIEU!$V275,3)=$G$10,LEFT(DULIEU!$W275,3)=$G$10),DULIEU!$J275,"")</f>
        <v/>
      </c>
      <c r="E286" s="995" t="str">
        <f>IF(OR(LEFT(DULIEU!$V275,3)=$G$10,LEFT(DULIEU!$W275,3)=$G$10),DULIEU!$E275,"")</f>
        <v/>
      </c>
      <c r="F286" s="996" t="str">
        <f>IF(OR(LEFT(DULIEU!$V275,3)=$G$10,LEFT(DULIEU!$W275,3)=$G$10),DULIEU!$O275,"")</f>
        <v/>
      </c>
      <c r="G286" s="995" t="str">
        <f>IF(OR(LEFT(NKC!$I282,3)=$G$10,LEFT(NKC!$J282,3)=$G$10),NKC!$H282,"")</f>
        <v/>
      </c>
      <c r="H286" s="995" t="str">
        <f>IF(B286="","",IF(LEFT(DULIEU!$V275,3)=$G$10,DULIEU!$W275,IF(LEFT(DULIEU!$W275,3)=$G$10,DULIEU!$V275)))</f>
        <v/>
      </c>
      <c r="I286" s="997">
        <f>IF(F286="",0,IF(LEFT(DULIEU!$V275,3)=$G$10,DULIEU!$X275,0))</f>
        <v>0</v>
      </c>
      <c r="J286" s="997">
        <f>IF(F286="",0,IF(LEFT(DULIEU!$W275,3)=$G$10,DULIEU!$X275,0))</f>
        <v>0</v>
      </c>
      <c r="K286" s="990" t="str">
        <f t="shared" si="5"/>
        <v/>
      </c>
      <c r="L286" s="420"/>
      <c r="M286" s="420"/>
      <c r="N286" s="420"/>
      <c r="O286" s="420"/>
      <c r="P286" s="420"/>
      <c r="Q286" s="420"/>
      <c r="R286" s="420"/>
      <c r="S286" s="420"/>
      <c r="T286" s="420"/>
      <c r="U286" s="420"/>
      <c r="V286" s="420"/>
      <c r="W286" s="420"/>
      <c r="X286" s="420"/>
      <c r="Y286" s="420"/>
      <c r="Z286" s="420"/>
      <c r="AA286" s="420"/>
      <c r="AB286" s="420"/>
      <c r="AC286" s="420"/>
      <c r="AD286" s="420"/>
      <c r="AE286" s="420"/>
      <c r="AF286" s="420"/>
    </row>
    <row r="287" spans="1:32" ht="13.5" hidden="1" customHeight="1">
      <c r="A287" s="420"/>
      <c r="B287" s="995" t="str">
        <f>IF(OR(LEFT(DULIEU!$V276,3)=$G$10,LEFT(DULIEU!$W276,3)=$G$10),DULIEU!$D276,"")</f>
        <v/>
      </c>
      <c r="C287" s="995" t="str">
        <f>IF(OR(LEFT(DULIEU!$V276,3)=$G$10,LEFT(DULIEU!$W276,3)=$G$10),DULIEU!$H276,"")</f>
        <v/>
      </c>
      <c r="D287" s="853" t="str">
        <f>IF(OR(LEFT(DULIEU!$V276,3)=$G$10,LEFT(DULIEU!$W276,3)=$G$10),DULIEU!$J276,"")</f>
        <v/>
      </c>
      <c r="E287" s="995" t="str">
        <f>IF(OR(LEFT(DULIEU!$V276,3)=$G$10,LEFT(DULIEU!$W276,3)=$G$10),DULIEU!$E276,"")</f>
        <v/>
      </c>
      <c r="F287" s="996" t="str">
        <f>IF(OR(LEFT(DULIEU!$V276,3)=$G$10,LEFT(DULIEU!$W276,3)=$G$10),DULIEU!$O276,"")</f>
        <v/>
      </c>
      <c r="G287" s="995" t="str">
        <f>IF(OR(LEFT(NKC!$I283,3)=$G$10,LEFT(NKC!$J283,3)=$G$10),NKC!$H283,"")</f>
        <v/>
      </c>
      <c r="H287" s="995" t="str">
        <f>IF(B287="","",IF(LEFT(DULIEU!$V276,3)=$G$10,DULIEU!$W276,IF(LEFT(DULIEU!$W276,3)=$G$10,DULIEU!$V276)))</f>
        <v/>
      </c>
      <c r="I287" s="997">
        <f>IF(F287="",0,IF(LEFT(DULIEU!$V276,3)=$G$10,DULIEU!$X276,0))</f>
        <v>0</v>
      </c>
      <c r="J287" s="997">
        <f>IF(F287="",0,IF(LEFT(DULIEU!$W276,3)=$G$10,DULIEU!$X276,0))</f>
        <v>0</v>
      </c>
      <c r="K287" s="990" t="str">
        <f t="shared" si="5"/>
        <v/>
      </c>
      <c r="L287" s="420"/>
      <c r="M287" s="420"/>
      <c r="N287" s="420"/>
      <c r="O287" s="420"/>
      <c r="P287" s="420"/>
      <c r="Q287" s="420"/>
      <c r="R287" s="420"/>
      <c r="S287" s="420"/>
      <c r="T287" s="420"/>
      <c r="U287" s="420"/>
      <c r="V287" s="420"/>
      <c r="W287" s="420"/>
      <c r="X287" s="420"/>
      <c r="Y287" s="420"/>
      <c r="Z287" s="420"/>
      <c r="AA287" s="420"/>
      <c r="AB287" s="420"/>
      <c r="AC287" s="420"/>
      <c r="AD287" s="420"/>
      <c r="AE287" s="420"/>
      <c r="AF287" s="420"/>
    </row>
    <row r="288" spans="1:32" ht="13.5" hidden="1" customHeight="1">
      <c r="A288" s="420"/>
      <c r="B288" s="995" t="str">
        <f>IF(OR(LEFT(DULIEU!$V277,3)=$G$10,LEFT(DULIEU!$W277,3)=$G$10),DULIEU!$D277,"")</f>
        <v/>
      </c>
      <c r="C288" s="995" t="str">
        <f>IF(OR(LEFT(DULIEU!$V277,3)=$G$10,LEFT(DULIEU!$W277,3)=$G$10),DULIEU!$H277,"")</f>
        <v/>
      </c>
      <c r="D288" s="853" t="str">
        <f>IF(OR(LEFT(DULIEU!$V277,3)=$G$10,LEFT(DULIEU!$W277,3)=$G$10),DULIEU!$J277,"")</f>
        <v/>
      </c>
      <c r="E288" s="995" t="str">
        <f>IF(OR(LEFT(DULIEU!$V277,3)=$G$10,LEFT(DULIEU!$W277,3)=$G$10),DULIEU!$E277,"")</f>
        <v/>
      </c>
      <c r="F288" s="996" t="str">
        <f>IF(OR(LEFT(DULIEU!$V277,3)=$G$10,LEFT(DULIEU!$W277,3)=$G$10),DULIEU!$O277,"")</f>
        <v/>
      </c>
      <c r="G288" s="995" t="str">
        <f>IF(OR(LEFT(NKC!$I284,3)=$G$10,LEFT(NKC!$J284,3)=$G$10),NKC!$H284,"")</f>
        <v/>
      </c>
      <c r="H288" s="995" t="str">
        <f>IF(B288="","",IF(LEFT(DULIEU!$V277,3)=$G$10,DULIEU!$W277,IF(LEFT(DULIEU!$W277,3)=$G$10,DULIEU!$V277)))</f>
        <v/>
      </c>
      <c r="I288" s="997">
        <f>IF(F288="",0,IF(LEFT(DULIEU!$V277,3)=$G$10,DULIEU!$X277,0))</f>
        <v>0</v>
      </c>
      <c r="J288" s="997">
        <f>IF(F288="",0,IF(LEFT(DULIEU!$W277,3)=$G$10,DULIEU!$X277,0))</f>
        <v>0</v>
      </c>
      <c r="K288" s="990" t="str">
        <f t="shared" si="5"/>
        <v/>
      </c>
      <c r="L288" s="420"/>
      <c r="M288" s="420"/>
      <c r="N288" s="420"/>
      <c r="O288" s="420"/>
      <c r="P288" s="420"/>
      <c r="Q288" s="420"/>
      <c r="R288" s="420"/>
      <c r="S288" s="420"/>
      <c r="T288" s="420"/>
      <c r="U288" s="420"/>
      <c r="V288" s="420"/>
      <c r="W288" s="420"/>
      <c r="X288" s="420"/>
      <c r="Y288" s="420"/>
      <c r="Z288" s="420"/>
      <c r="AA288" s="420"/>
      <c r="AB288" s="420"/>
      <c r="AC288" s="420"/>
      <c r="AD288" s="420"/>
      <c r="AE288" s="420"/>
      <c r="AF288" s="420"/>
    </row>
    <row r="289" spans="1:32" ht="13.5" hidden="1" customHeight="1">
      <c r="A289" s="420"/>
      <c r="B289" s="995" t="str">
        <f>IF(OR(LEFT(DULIEU!$V278,3)=$G$10,LEFT(DULIEU!$W278,3)=$G$10),DULIEU!$D278,"")</f>
        <v/>
      </c>
      <c r="C289" s="995" t="str">
        <f>IF(OR(LEFT(DULIEU!$V278,3)=$G$10,LEFT(DULIEU!$W278,3)=$G$10),DULIEU!$H278,"")</f>
        <v/>
      </c>
      <c r="D289" s="853" t="str">
        <f>IF(OR(LEFT(DULIEU!$V278,3)=$G$10,LEFT(DULIEU!$W278,3)=$G$10),DULIEU!$J278,"")</f>
        <v/>
      </c>
      <c r="E289" s="995" t="str">
        <f>IF(OR(LEFT(DULIEU!$V278,3)=$G$10,LEFT(DULIEU!$W278,3)=$G$10),DULIEU!$E278,"")</f>
        <v/>
      </c>
      <c r="F289" s="996" t="str">
        <f>IF(OR(LEFT(DULIEU!$V278,3)=$G$10,LEFT(DULIEU!$W278,3)=$G$10),DULIEU!$O278,"")</f>
        <v/>
      </c>
      <c r="G289" s="995" t="str">
        <f>IF(OR(LEFT(NKC!$I285,3)=$G$10,LEFT(NKC!$J285,3)=$G$10),NKC!$H285,"")</f>
        <v/>
      </c>
      <c r="H289" s="995" t="str">
        <f>IF(B289="","",IF(LEFT(DULIEU!$V278,3)=$G$10,DULIEU!$W278,IF(LEFT(DULIEU!$W278,3)=$G$10,DULIEU!$V278)))</f>
        <v/>
      </c>
      <c r="I289" s="997">
        <f>IF(F289="",0,IF(LEFT(DULIEU!$V278,3)=$G$10,DULIEU!$X278,0))</f>
        <v>0</v>
      </c>
      <c r="J289" s="997">
        <f>IF(F289="",0,IF(LEFT(DULIEU!$W278,3)=$G$10,DULIEU!$X278,0))</f>
        <v>0</v>
      </c>
      <c r="K289" s="990" t="str">
        <f t="shared" si="5"/>
        <v/>
      </c>
      <c r="L289" s="420"/>
      <c r="M289" s="420"/>
      <c r="N289" s="420"/>
      <c r="O289" s="420"/>
      <c r="P289" s="420"/>
      <c r="Q289" s="420"/>
      <c r="R289" s="420"/>
      <c r="S289" s="420"/>
      <c r="T289" s="420"/>
      <c r="U289" s="420"/>
      <c r="V289" s="420"/>
      <c r="W289" s="420"/>
      <c r="X289" s="420"/>
      <c r="Y289" s="420"/>
      <c r="Z289" s="420"/>
      <c r="AA289" s="420"/>
      <c r="AB289" s="420"/>
      <c r="AC289" s="420"/>
      <c r="AD289" s="420"/>
      <c r="AE289" s="420"/>
      <c r="AF289" s="420"/>
    </row>
    <row r="290" spans="1:32" ht="13.5" hidden="1" customHeight="1">
      <c r="A290" s="420"/>
      <c r="B290" s="995" t="str">
        <f>IF(OR(LEFT(DULIEU!$V279,3)=$G$10,LEFT(DULIEU!$W279,3)=$G$10),DULIEU!$D279,"")</f>
        <v/>
      </c>
      <c r="C290" s="995" t="str">
        <f>IF(OR(LEFT(DULIEU!$V279,3)=$G$10,LEFT(DULIEU!$W279,3)=$G$10),DULIEU!$H279,"")</f>
        <v/>
      </c>
      <c r="D290" s="853" t="str">
        <f>IF(OR(LEFT(DULIEU!$V279,3)=$G$10,LEFT(DULIEU!$W279,3)=$G$10),DULIEU!$J279,"")</f>
        <v/>
      </c>
      <c r="E290" s="995" t="str">
        <f>IF(OR(LEFT(DULIEU!$V279,3)=$G$10,LEFT(DULIEU!$W279,3)=$G$10),DULIEU!$E279,"")</f>
        <v/>
      </c>
      <c r="F290" s="996" t="str">
        <f>IF(OR(LEFT(DULIEU!$V279,3)=$G$10,LEFT(DULIEU!$W279,3)=$G$10),DULIEU!$O279,"")</f>
        <v/>
      </c>
      <c r="G290" s="995" t="str">
        <f>IF(OR(LEFT(NKC!$I286,3)=$G$10,LEFT(NKC!$J286,3)=$G$10),NKC!$H286,"")</f>
        <v/>
      </c>
      <c r="H290" s="995" t="str">
        <f>IF(B290="","",IF(LEFT(DULIEU!$V279,3)=$G$10,DULIEU!$W279,IF(LEFT(DULIEU!$W279,3)=$G$10,DULIEU!$V279)))</f>
        <v/>
      </c>
      <c r="I290" s="997">
        <f>IF(F290="",0,IF(LEFT(DULIEU!$V279,3)=$G$10,DULIEU!$X279,0))</f>
        <v>0</v>
      </c>
      <c r="J290" s="997">
        <f>IF(F290="",0,IF(LEFT(DULIEU!$W279,3)=$G$10,DULIEU!$X279,0))</f>
        <v>0</v>
      </c>
      <c r="K290" s="990" t="str">
        <f t="shared" si="5"/>
        <v/>
      </c>
      <c r="L290" s="420"/>
      <c r="M290" s="420"/>
      <c r="N290" s="420"/>
      <c r="O290" s="420"/>
      <c r="P290" s="420"/>
      <c r="Q290" s="420"/>
      <c r="R290" s="420"/>
      <c r="S290" s="420"/>
      <c r="T290" s="420"/>
      <c r="U290" s="420"/>
      <c r="V290" s="420"/>
      <c r="W290" s="420"/>
      <c r="X290" s="420"/>
      <c r="Y290" s="420"/>
      <c r="Z290" s="420"/>
      <c r="AA290" s="420"/>
      <c r="AB290" s="420"/>
      <c r="AC290" s="420"/>
      <c r="AD290" s="420"/>
      <c r="AE290" s="420"/>
      <c r="AF290" s="420"/>
    </row>
    <row r="291" spans="1:32" ht="13.5" hidden="1" customHeight="1">
      <c r="A291" s="420"/>
      <c r="B291" s="995" t="str">
        <f>IF(OR(LEFT(DULIEU!$V280,3)=$G$10,LEFT(DULIEU!$W280,3)=$G$10),DULIEU!$D280,"")</f>
        <v/>
      </c>
      <c r="C291" s="995" t="str">
        <f>IF(OR(LEFT(DULIEU!$V280,3)=$G$10,LEFT(DULIEU!$W280,3)=$G$10),DULIEU!$H280,"")</f>
        <v/>
      </c>
      <c r="D291" s="853" t="str">
        <f>IF(OR(LEFT(DULIEU!$V280,3)=$G$10,LEFT(DULIEU!$W280,3)=$G$10),DULIEU!$J280,"")</f>
        <v/>
      </c>
      <c r="E291" s="995" t="str">
        <f>IF(OR(LEFT(DULIEU!$V280,3)=$G$10,LEFT(DULIEU!$W280,3)=$G$10),DULIEU!$E280,"")</f>
        <v/>
      </c>
      <c r="F291" s="996" t="str">
        <f>IF(OR(LEFT(DULIEU!$V280,3)=$G$10,LEFT(DULIEU!$W280,3)=$G$10),DULIEU!$O280,"")</f>
        <v/>
      </c>
      <c r="G291" s="995" t="str">
        <f>IF(OR(LEFT(NKC!$I287,3)=$G$10,LEFT(NKC!$J287,3)=$G$10),NKC!$H287,"")</f>
        <v/>
      </c>
      <c r="H291" s="995" t="str">
        <f>IF(B291="","",IF(LEFT(DULIEU!$V280,3)=$G$10,DULIEU!$W280,IF(LEFT(DULIEU!$W280,3)=$G$10,DULIEU!$V280)))</f>
        <v/>
      </c>
      <c r="I291" s="997">
        <f>IF(F291="",0,IF(LEFT(DULIEU!$V280,3)=$G$10,DULIEU!$X280,0))</f>
        <v>0</v>
      </c>
      <c r="J291" s="997">
        <f>IF(F291="",0,IF(LEFT(DULIEU!$W280,3)=$G$10,DULIEU!$X280,0))</f>
        <v>0</v>
      </c>
      <c r="K291" s="990" t="str">
        <f t="shared" si="5"/>
        <v/>
      </c>
      <c r="L291" s="420"/>
      <c r="M291" s="420"/>
      <c r="N291" s="420"/>
      <c r="O291" s="420"/>
      <c r="P291" s="420"/>
      <c r="Q291" s="420"/>
      <c r="R291" s="420"/>
      <c r="S291" s="420"/>
      <c r="T291" s="420"/>
      <c r="U291" s="420"/>
      <c r="V291" s="420"/>
      <c r="W291" s="420"/>
      <c r="X291" s="420"/>
      <c r="Y291" s="420"/>
      <c r="Z291" s="420"/>
      <c r="AA291" s="420"/>
      <c r="AB291" s="420"/>
      <c r="AC291" s="420"/>
      <c r="AD291" s="420"/>
      <c r="AE291" s="420"/>
      <c r="AF291" s="420"/>
    </row>
    <row r="292" spans="1:32" ht="13.5" hidden="1" customHeight="1">
      <c r="A292" s="420"/>
      <c r="B292" s="995" t="str">
        <f>IF(OR(LEFT(DULIEU!$V281,3)=$G$10,LEFT(DULIEU!$W281,3)=$G$10),DULIEU!$D281,"")</f>
        <v/>
      </c>
      <c r="C292" s="995" t="str">
        <f>IF(OR(LEFT(DULIEU!$V281,3)=$G$10,LEFT(DULIEU!$W281,3)=$G$10),DULIEU!$H281,"")</f>
        <v/>
      </c>
      <c r="D292" s="853" t="str">
        <f>IF(OR(LEFT(DULIEU!$V281,3)=$G$10,LEFT(DULIEU!$W281,3)=$G$10),DULIEU!$J281,"")</f>
        <v/>
      </c>
      <c r="E292" s="995" t="str">
        <f>IF(OR(LEFT(DULIEU!$V281,3)=$G$10,LEFT(DULIEU!$W281,3)=$G$10),DULIEU!$E281,"")</f>
        <v/>
      </c>
      <c r="F292" s="996" t="str">
        <f>IF(OR(LEFT(DULIEU!$V281,3)=$G$10,LEFT(DULIEU!$W281,3)=$G$10),DULIEU!$O281,"")</f>
        <v/>
      </c>
      <c r="G292" s="995" t="str">
        <f>IF(OR(LEFT(NKC!$I288,3)=$G$10,LEFT(NKC!$J288,3)=$G$10),NKC!$H288,"")</f>
        <v/>
      </c>
      <c r="H292" s="995" t="str">
        <f>IF(B292="","",IF(LEFT(DULIEU!$V281,3)=$G$10,DULIEU!$W281,IF(LEFT(DULIEU!$W281,3)=$G$10,DULIEU!$V281)))</f>
        <v/>
      </c>
      <c r="I292" s="997">
        <f>IF(F292="",0,IF(LEFT(DULIEU!$V281,3)=$G$10,DULIEU!$X281,0))</f>
        <v>0</v>
      </c>
      <c r="J292" s="997">
        <f>IF(F292="",0,IF(LEFT(DULIEU!$W281,3)=$G$10,DULIEU!$X281,0))</f>
        <v>0</v>
      </c>
      <c r="K292" s="990" t="str">
        <f t="shared" si="5"/>
        <v/>
      </c>
      <c r="L292" s="420"/>
      <c r="M292" s="420"/>
      <c r="N292" s="420"/>
      <c r="O292" s="420"/>
      <c r="P292" s="420"/>
      <c r="Q292" s="420"/>
      <c r="R292" s="420"/>
      <c r="S292" s="420"/>
      <c r="T292" s="420"/>
      <c r="U292" s="420"/>
      <c r="V292" s="420"/>
      <c r="W292" s="420"/>
      <c r="X292" s="420"/>
      <c r="Y292" s="420"/>
      <c r="Z292" s="420"/>
      <c r="AA292" s="420"/>
      <c r="AB292" s="420"/>
      <c r="AC292" s="420"/>
      <c r="AD292" s="420"/>
      <c r="AE292" s="420"/>
      <c r="AF292" s="420"/>
    </row>
    <row r="293" spans="1:32" ht="13.5" hidden="1" customHeight="1">
      <c r="A293" s="420"/>
      <c r="B293" s="995" t="str">
        <f>IF(OR(LEFT(DULIEU!$V282,3)=$G$10,LEFT(DULIEU!$W282,3)=$G$10),DULIEU!$D282,"")</f>
        <v/>
      </c>
      <c r="C293" s="995" t="str">
        <f>IF(OR(LEFT(DULIEU!$V282,3)=$G$10,LEFT(DULIEU!$W282,3)=$G$10),DULIEU!$H282,"")</f>
        <v/>
      </c>
      <c r="D293" s="853" t="str">
        <f>IF(OR(LEFT(DULIEU!$V282,3)=$G$10,LEFT(DULIEU!$W282,3)=$G$10),DULIEU!$J282,"")</f>
        <v/>
      </c>
      <c r="E293" s="995" t="str">
        <f>IF(OR(LEFT(DULIEU!$V282,3)=$G$10,LEFT(DULIEU!$W282,3)=$G$10),DULIEU!$E282,"")</f>
        <v/>
      </c>
      <c r="F293" s="996" t="str">
        <f>IF(OR(LEFT(DULIEU!$V282,3)=$G$10,LEFT(DULIEU!$W282,3)=$G$10),DULIEU!$O282,"")</f>
        <v/>
      </c>
      <c r="G293" s="995" t="str">
        <f>IF(OR(LEFT(NKC!$I289,3)=$G$10,LEFT(NKC!$J289,3)=$G$10),NKC!$H289,"")</f>
        <v/>
      </c>
      <c r="H293" s="995" t="str">
        <f>IF(B293="","",IF(LEFT(DULIEU!$V282,3)=$G$10,DULIEU!$W282,IF(LEFT(DULIEU!$W282,3)=$G$10,DULIEU!$V282)))</f>
        <v/>
      </c>
      <c r="I293" s="997">
        <f>IF(F293="",0,IF(LEFT(DULIEU!$V282,3)=$G$10,DULIEU!$X282,0))</f>
        <v>0</v>
      </c>
      <c r="J293" s="997">
        <f>IF(F293="",0,IF(LEFT(DULIEU!$W282,3)=$G$10,DULIEU!$X282,0))</f>
        <v>0</v>
      </c>
      <c r="K293" s="990" t="str">
        <f t="shared" si="5"/>
        <v/>
      </c>
      <c r="L293" s="420"/>
      <c r="M293" s="420"/>
      <c r="N293" s="420"/>
      <c r="O293" s="420"/>
      <c r="P293" s="420"/>
      <c r="Q293" s="420"/>
      <c r="R293" s="420"/>
      <c r="S293" s="420"/>
      <c r="T293" s="420"/>
      <c r="U293" s="420"/>
      <c r="V293" s="420"/>
      <c r="W293" s="420"/>
      <c r="X293" s="420"/>
      <c r="Y293" s="420"/>
      <c r="Z293" s="420"/>
      <c r="AA293" s="420"/>
      <c r="AB293" s="420"/>
      <c r="AC293" s="420"/>
      <c r="AD293" s="420"/>
      <c r="AE293" s="420"/>
      <c r="AF293" s="420"/>
    </row>
    <row r="294" spans="1:32" ht="13.5" hidden="1" customHeight="1">
      <c r="A294" s="420"/>
      <c r="B294" s="995" t="str">
        <f>IF(OR(LEFT(DULIEU!$V283,3)=$G$10,LEFT(DULIEU!$W283,3)=$G$10),DULIEU!$D283,"")</f>
        <v/>
      </c>
      <c r="C294" s="995" t="str">
        <f>IF(OR(LEFT(DULIEU!$V283,3)=$G$10,LEFT(DULIEU!$W283,3)=$G$10),DULIEU!$H283,"")</f>
        <v/>
      </c>
      <c r="D294" s="853" t="str">
        <f>IF(OR(LEFT(DULIEU!$V283,3)=$G$10,LEFT(DULIEU!$W283,3)=$G$10),DULIEU!$J283,"")</f>
        <v/>
      </c>
      <c r="E294" s="995" t="str">
        <f>IF(OR(LEFT(DULIEU!$V283,3)=$G$10,LEFT(DULIEU!$W283,3)=$G$10),DULIEU!$E283,"")</f>
        <v/>
      </c>
      <c r="F294" s="996" t="str">
        <f>IF(OR(LEFT(DULIEU!$V283,3)=$G$10,LEFT(DULIEU!$W283,3)=$G$10),DULIEU!$O283,"")</f>
        <v/>
      </c>
      <c r="G294" s="995" t="str">
        <f>IF(OR(LEFT(NKC!$I290,3)=$G$10,LEFT(NKC!$J290,3)=$G$10),NKC!$H290,"")</f>
        <v/>
      </c>
      <c r="H294" s="995" t="str">
        <f>IF(B294="","",IF(LEFT(DULIEU!$V283,3)=$G$10,DULIEU!$W283,IF(LEFT(DULIEU!$W283,3)=$G$10,DULIEU!$V283)))</f>
        <v/>
      </c>
      <c r="I294" s="997">
        <f>IF(F294="",0,IF(LEFT(DULIEU!$V283,3)=$G$10,DULIEU!$X283,0))</f>
        <v>0</v>
      </c>
      <c r="J294" s="997">
        <f>IF(F294="",0,IF(LEFT(DULIEU!$W283,3)=$G$10,DULIEU!$X283,0))</f>
        <v>0</v>
      </c>
      <c r="K294" s="990" t="str">
        <f t="shared" si="5"/>
        <v/>
      </c>
      <c r="L294" s="420"/>
      <c r="M294" s="420"/>
      <c r="N294" s="420"/>
      <c r="O294" s="420"/>
      <c r="P294" s="420"/>
      <c r="Q294" s="420"/>
      <c r="R294" s="420"/>
      <c r="S294" s="420"/>
      <c r="T294" s="420"/>
      <c r="U294" s="420"/>
      <c r="V294" s="420"/>
      <c r="W294" s="420"/>
      <c r="X294" s="420"/>
      <c r="Y294" s="420"/>
      <c r="Z294" s="420"/>
      <c r="AA294" s="420"/>
      <c r="AB294" s="420"/>
      <c r="AC294" s="420"/>
      <c r="AD294" s="420"/>
      <c r="AE294" s="420"/>
      <c r="AF294" s="420"/>
    </row>
    <row r="295" spans="1:32" ht="13.5" hidden="1" customHeight="1">
      <c r="A295" s="420"/>
      <c r="B295" s="995" t="str">
        <f>IF(OR(LEFT(DULIEU!$V284,3)=$G$10,LEFT(DULIEU!$W284,3)=$G$10),DULIEU!$D284,"")</f>
        <v/>
      </c>
      <c r="C295" s="995" t="str">
        <f>IF(OR(LEFT(DULIEU!$V284,3)=$G$10,LEFT(DULIEU!$W284,3)=$G$10),DULIEU!$H284,"")</f>
        <v/>
      </c>
      <c r="D295" s="853" t="str">
        <f>IF(OR(LEFT(DULIEU!$V284,3)=$G$10,LEFT(DULIEU!$W284,3)=$G$10),DULIEU!$J284,"")</f>
        <v/>
      </c>
      <c r="E295" s="995" t="str">
        <f>IF(OR(LEFT(DULIEU!$V284,3)=$G$10,LEFT(DULIEU!$W284,3)=$G$10),DULIEU!$E284,"")</f>
        <v/>
      </c>
      <c r="F295" s="996" t="str">
        <f>IF(OR(LEFT(DULIEU!$V284,3)=$G$10,LEFT(DULIEU!$W284,3)=$G$10),DULIEU!$O284,"")</f>
        <v/>
      </c>
      <c r="G295" s="995" t="str">
        <f>IF(OR(LEFT(NKC!$I291,3)=$G$10,LEFT(NKC!$J291,3)=$G$10),NKC!$H291,"")</f>
        <v/>
      </c>
      <c r="H295" s="995" t="str">
        <f>IF(B295="","",IF(LEFT(DULIEU!$V284,3)=$G$10,DULIEU!$W284,IF(LEFT(DULIEU!$W284,3)=$G$10,DULIEU!$V284)))</f>
        <v/>
      </c>
      <c r="I295" s="997">
        <f>IF(F295="",0,IF(LEFT(DULIEU!$V284,3)=$G$10,DULIEU!$X284,0))</f>
        <v>0</v>
      </c>
      <c r="J295" s="997">
        <f>IF(F295="",0,IF(LEFT(DULIEU!$W284,3)=$G$10,DULIEU!$X284,0))</f>
        <v>0</v>
      </c>
      <c r="K295" s="990" t="str">
        <f t="shared" si="5"/>
        <v/>
      </c>
      <c r="L295" s="420"/>
      <c r="M295" s="420"/>
      <c r="N295" s="420"/>
      <c r="O295" s="420"/>
      <c r="P295" s="420"/>
      <c r="Q295" s="420"/>
      <c r="R295" s="420"/>
      <c r="S295" s="420"/>
      <c r="T295" s="420"/>
      <c r="U295" s="420"/>
      <c r="V295" s="420"/>
      <c r="W295" s="420"/>
      <c r="X295" s="420"/>
      <c r="Y295" s="420"/>
      <c r="Z295" s="420"/>
      <c r="AA295" s="420"/>
      <c r="AB295" s="420"/>
      <c r="AC295" s="420"/>
      <c r="AD295" s="420"/>
      <c r="AE295" s="420"/>
      <c r="AF295" s="420"/>
    </row>
    <row r="296" spans="1:32" ht="13.5" hidden="1" customHeight="1">
      <c r="A296" s="420"/>
      <c r="B296" s="995" t="str">
        <f>IF(OR(LEFT(DULIEU!$V285,3)=$G$10,LEFT(DULIEU!$W285,3)=$G$10),DULIEU!$D285,"")</f>
        <v/>
      </c>
      <c r="C296" s="995" t="str">
        <f>IF(OR(LEFT(DULIEU!$V285,3)=$G$10,LEFT(DULIEU!$W285,3)=$G$10),DULIEU!$H285,"")</f>
        <v/>
      </c>
      <c r="D296" s="853" t="str">
        <f>IF(OR(LEFT(DULIEU!$V285,3)=$G$10,LEFT(DULIEU!$W285,3)=$G$10),DULIEU!$J285,"")</f>
        <v/>
      </c>
      <c r="E296" s="995" t="str">
        <f>IF(OR(LEFT(DULIEU!$V285,3)=$G$10,LEFT(DULIEU!$W285,3)=$G$10),DULIEU!$E285,"")</f>
        <v/>
      </c>
      <c r="F296" s="996" t="str">
        <f>IF(OR(LEFT(DULIEU!$V285,3)=$G$10,LEFT(DULIEU!$W285,3)=$G$10),DULIEU!$O285,"")</f>
        <v/>
      </c>
      <c r="G296" s="995" t="str">
        <f>IF(OR(LEFT(NKC!$I292,3)=$G$10,LEFT(NKC!$J292,3)=$G$10),NKC!$H292,"")</f>
        <v/>
      </c>
      <c r="H296" s="995" t="str">
        <f>IF(B296="","",IF(LEFT(DULIEU!$V285,3)=$G$10,DULIEU!$W285,IF(LEFT(DULIEU!$W285,3)=$G$10,DULIEU!$V285)))</f>
        <v/>
      </c>
      <c r="I296" s="997">
        <f>IF(F296="",0,IF(LEFT(DULIEU!$V285,3)=$G$10,DULIEU!$X285,0))</f>
        <v>0</v>
      </c>
      <c r="J296" s="997">
        <f>IF(F296="",0,IF(LEFT(DULIEU!$W285,3)=$G$10,DULIEU!$X285,0))</f>
        <v>0</v>
      </c>
      <c r="K296" s="990" t="str">
        <f t="shared" si="5"/>
        <v/>
      </c>
      <c r="L296" s="420"/>
      <c r="M296" s="420"/>
      <c r="N296" s="420"/>
      <c r="O296" s="420"/>
      <c r="P296" s="420"/>
      <c r="Q296" s="420"/>
      <c r="R296" s="420"/>
      <c r="S296" s="420"/>
      <c r="T296" s="420"/>
      <c r="U296" s="420"/>
      <c r="V296" s="420"/>
      <c r="W296" s="420"/>
      <c r="X296" s="420"/>
      <c r="Y296" s="420"/>
      <c r="Z296" s="420"/>
      <c r="AA296" s="420"/>
      <c r="AB296" s="420"/>
      <c r="AC296" s="420"/>
      <c r="AD296" s="420"/>
      <c r="AE296" s="420"/>
      <c r="AF296" s="420"/>
    </row>
    <row r="297" spans="1:32" ht="13.5" hidden="1" customHeight="1">
      <c r="A297" s="420"/>
      <c r="B297" s="995" t="str">
        <f>IF(OR(LEFT(DULIEU!$V286,3)=$G$10,LEFT(DULIEU!$W286,3)=$G$10),DULIEU!$D286,"")</f>
        <v/>
      </c>
      <c r="C297" s="995" t="str">
        <f>IF(OR(LEFT(DULIEU!$V286,3)=$G$10,LEFT(DULIEU!$W286,3)=$G$10),DULIEU!$H286,"")</f>
        <v/>
      </c>
      <c r="D297" s="853" t="str">
        <f>IF(OR(LEFT(DULIEU!$V286,3)=$G$10,LEFT(DULIEU!$W286,3)=$G$10),DULIEU!$J286,"")</f>
        <v/>
      </c>
      <c r="E297" s="995" t="str">
        <f>IF(OR(LEFT(DULIEU!$V286,3)=$G$10,LEFT(DULIEU!$W286,3)=$G$10),DULIEU!$E286,"")</f>
        <v/>
      </c>
      <c r="F297" s="996" t="str">
        <f>IF(OR(LEFT(DULIEU!$V286,3)=$G$10,LEFT(DULIEU!$W286,3)=$G$10),DULIEU!$O286,"")</f>
        <v/>
      </c>
      <c r="G297" s="995" t="str">
        <f>IF(OR(LEFT(NKC!$I293,3)=$G$10,LEFT(NKC!$J293,3)=$G$10),NKC!$H293,"")</f>
        <v/>
      </c>
      <c r="H297" s="995" t="str">
        <f>IF(B297="","",IF(LEFT(DULIEU!$V286,3)=$G$10,DULIEU!$W286,IF(LEFT(DULIEU!$W286,3)=$G$10,DULIEU!$V286)))</f>
        <v/>
      </c>
      <c r="I297" s="997">
        <f>IF(F297="",0,IF(LEFT(DULIEU!$V286,3)=$G$10,DULIEU!$X286,0))</f>
        <v>0</v>
      </c>
      <c r="J297" s="997">
        <f>IF(F297="",0,IF(LEFT(DULIEU!$W286,3)=$G$10,DULIEU!$X286,0))</f>
        <v>0</v>
      </c>
      <c r="K297" s="990" t="str">
        <f t="shared" si="5"/>
        <v/>
      </c>
      <c r="L297" s="420"/>
      <c r="M297" s="420"/>
      <c r="N297" s="420"/>
      <c r="O297" s="420"/>
      <c r="P297" s="420"/>
      <c r="Q297" s="420"/>
      <c r="R297" s="420"/>
      <c r="S297" s="420"/>
      <c r="T297" s="420"/>
      <c r="U297" s="420"/>
      <c r="V297" s="420"/>
      <c r="W297" s="420"/>
      <c r="X297" s="420"/>
      <c r="Y297" s="420"/>
      <c r="Z297" s="420"/>
      <c r="AA297" s="420"/>
      <c r="AB297" s="420"/>
      <c r="AC297" s="420"/>
      <c r="AD297" s="420"/>
      <c r="AE297" s="420"/>
      <c r="AF297" s="420"/>
    </row>
    <row r="298" spans="1:32" ht="13.5" hidden="1" customHeight="1">
      <c r="A298" s="420"/>
      <c r="B298" s="995" t="str">
        <f>IF(OR(LEFT(DULIEU!$V287,3)=$G$10,LEFT(DULIEU!$W287,3)=$G$10),DULIEU!$D287,"")</f>
        <v/>
      </c>
      <c r="C298" s="995" t="str">
        <f>IF(OR(LEFT(DULIEU!$V287,3)=$G$10,LEFT(DULIEU!$W287,3)=$G$10),DULIEU!$H287,"")</f>
        <v/>
      </c>
      <c r="D298" s="853" t="str">
        <f>IF(OR(LEFT(DULIEU!$V287,3)=$G$10,LEFT(DULIEU!$W287,3)=$G$10),DULIEU!$J287,"")</f>
        <v/>
      </c>
      <c r="E298" s="995" t="str">
        <f>IF(OR(LEFT(DULIEU!$V287,3)=$G$10,LEFT(DULIEU!$W287,3)=$G$10),DULIEU!$E287,"")</f>
        <v/>
      </c>
      <c r="F298" s="996" t="str">
        <f>IF(OR(LEFT(DULIEU!$V287,3)=$G$10,LEFT(DULIEU!$W287,3)=$G$10),DULIEU!$O287,"")</f>
        <v/>
      </c>
      <c r="G298" s="995" t="str">
        <f>IF(OR(LEFT(NKC!$I294,3)=$G$10,LEFT(NKC!$J294,3)=$G$10),NKC!$H294,"")</f>
        <v/>
      </c>
      <c r="H298" s="995" t="str">
        <f>IF(B298="","",IF(LEFT(DULIEU!$V287,3)=$G$10,DULIEU!$W287,IF(LEFT(DULIEU!$W287,3)=$G$10,DULIEU!$V287)))</f>
        <v/>
      </c>
      <c r="I298" s="997">
        <f>IF(F298="",0,IF(LEFT(DULIEU!$V287,3)=$G$10,DULIEU!$X287,0))</f>
        <v>0</v>
      </c>
      <c r="J298" s="997">
        <f>IF(F298="",0,IF(LEFT(DULIEU!$W287,3)=$G$10,DULIEU!$X287,0))</f>
        <v>0</v>
      </c>
      <c r="K298" s="990" t="str">
        <f t="shared" si="5"/>
        <v/>
      </c>
      <c r="L298" s="420"/>
      <c r="M298" s="420"/>
      <c r="N298" s="420"/>
      <c r="O298" s="420"/>
      <c r="P298" s="420"/>
      <c r="Q298" s="420"/>
      <c r="R298" s="420"/>
      <c r="S298" s="420"/>
      <c r="T298" s="420"/>
      <c r="U298" s="420"/>
      <c r="V298" s="420"/>
      <c r="W298" s="420"/>
      <c r="X298" s="420"/>
      <c r="Y298" s="420"/>
      <c r="Z298" s="420"/>
      <c r="AA298" s="420"/>
      <c r="AB298" s="420"/>
      <c r="AC298" s="420"/>
      <c r="AD298" s="420"/>
      <c r="AE298" s="420"/>
      <c r="AF298" s="420"/>
    </row>
    <row r="299" spans="1:32" ht="13.5" hidden="1" customHeight="1">
      <c r="A299" s="420"/>
      <c r="B299" s="995" t="str">
        <f>IF(OR(LEFT(DULIEU!$V288,3)=$G$10,LEFT(DULIEU!$W288,3)=$G$10),DULIEU!$D288,"")</f>
        <v/>
      </c>
      <c r="C299" s="995" t="str">
        <f>IF(OR(LEFT(DULIEU!$V288,3)=$G$10,LEFT(DULIEU!$W288,3)=$G$10),DULIEU!$H288,"")</f>
        <v/>
      </c>
      <c r="D299" s="853" t="str">
        <f>IF(OR(LEFT(DULIEU!$V288,3)=$G$10,LEFT(DULIEU!$W288,3)=$G$10),DULIEU!$J288,"")</f>
        <v/>
      </c>
      <c r="E299" s="995" t="str">
        <f>IF(OR(LEFT(DULIEU!$V288,3)=$G$10,LEFT(DULIEU!$W288,3)=$G$10),DULIEU!$E288,"")</f>
        <v/>
      </c>
      <c r="F299" s="996" t="str">
        <f>IF(OR(LEFT(DULIEU!$V288,3)=$G$10,LEFT(DULIEU!$W288,3)=$G$10),DULIEU!$O288,"")</f>
        <v/>
      </c>
      <c r="G299" s="995" t="str">
        <f>IF(OR(LEFT(NKC!$I295,3)=$G$10,LEFT(NKC!$J295,3)=$G$10),NKC!$H295,"")</f>
        <v/>
      </c>
      <c r="H299" s="995" t="str">
        <f>IF(B299="","",IF(LEFT(DULIEU!$V288,3)=$G$10,DULIEU!$W288,IF(LEFT(DULIEU!$W288,3)=$G$10,DULIEU!$V288)))</f>
        <v/>
      </c>
      <c r="I299" s="997">
        <f>IF(F299="",0,IF(LEFT(DULIEU!$V288,3)=$G$10,DULIEU!$X288,0))</f>
        <v>0</v>
      </c>
      <c r="J299" s="997">
        <f>IF(F299="",0,IF(LEFT(DULIEU!$W288,3)=$G$10,DULIEU!$X288,0))</f>
        <v>0</v>
      </c>
      <c r="K299" s="990" t="str">
        <f t="shared" si="5"/>
        <v/>
      </c>
      <c r="L299" s="420"/>
      <c r="M299" s="420"/>
      <c r="N299" s="420"/>
      <c r="O299" s="420"/>
      <c r="P299" s="420"/>
      <c r="Q299" s="420"/>
      <c r="R299" s="420"/>
      <c r="S299" s="420"/>
      <c r="T299" s="420"/>
      <c r="U299" s="420"/>
      <c r="V299" s="420"/>
      <c r="W299" s="420"/>
      <c r="X299" s="420"/>
      <c r="Y299" s="420"/>
      <c r="Z299" s="420"/>
      <c r="AA299" s="420"/>
      <c r="AB299" s="420"/>
      <c r="AC299" s="420"/>
      <c r="AD299" s="420"/>
      <c r="AE299" s="420"/>
      <c r="AF299" s="420"/>
    </row>
    <row r="300" spans="1:32" ht="13.5" hidden="1" customHeight="1">
      <c r="A300" s="420"/>
      <c r="B300" s="995" t="str">
        <f>IF(OR(LEFT(DULIEU!$V289,3)=$G$10,LEFT(DULIEU!$W289,3)=$G$10),DULIEU!$D289,"")</f>
        <v/>
      </c>
      <c r="C300" s="995" t="str">
        <f>IF(OR(LEFT(DULIEU!$V289,3)=$G$10,LEFT(DULIEU!$W289,3)=$G$10),DULIEU!$H289,"")</f>
        <v/>
      </c>
      <c r="D300" s="853" t="str">
        <f>IF(OR(LEFT(DULIEU!$V289,3)=$G$10,LEFT(DULIEU!$W289,3)=$G$10),DULIEU!$J289,"")</f>
        <v/>
      </c>
      <c r="E300" s="995" t="str">
        <f>IF(OR(LEFT(DULIEU!$V289,3)=$G$10,LEFT(DULIEU!$W289,3)=$G$10),DULIEU!$E289,"")</f>
        <v/>
      </c>
      <c r="F300" s="996" t="str">
        <f>IF(OR(LEFT(DULIEU!$V289,3)=$G$10,LEFT(DULIEU!$W289,3)=$G$10),DULIEU!$O289,"")</f>
        <v/>
      </c>
      <c r="G300" s="995" t="str">
        <f>IF(OR(LEFT(NKC!$I296,3)=$G$10,LEFT(NKC!$J296,3)=$G$10),NKC!$H296,"")</f>
        <v/>
      </c>
      <c r="H300" s="995" t="str">
        <f>IF(B300="","",IF(LEFT(DULIEU!$V289,3)=$G$10,DULIEU!$W289,IF(LEFT(DULIEU!$W289,3)=$G$10,DULIEU!$V289)))</f>
        <v/>
      </c>
      <c r="I300" s="997">
        <f>IF(F300="",0,IF(LEFT(DULIEU!$V289,3)=$G$10,DULIEU!$X289,0))</f>
        <v>0</v>
      </c>
      <c r="J300" s="997">
        <f>IF(F300="",0,IF(LEFT(DULIEU!$W289,3)=$G$10,DULIEU!$X289,0))</f>
        <v>0</v>
      </c>
      <c r="K300" s="990" t="str">
        <f t="shared" si="5"/>
        <v/>
      </c>
      <c r="L300" s="420"/>
      <c r="M300" s="420"/>
      <c r="N300" s="420"/>
      <c r="O300" s="420"/>
      <c r="P300" s="420"/>
      <c r="Q300" s="420"/>
      <c r="R300" s="420"/>
      <c r="S300" s="420"/>
      <c r="T300" s="420"/>
      <c r="U300" s="420"/>
      <c r="V300" s="420"/>
      <c r="W300" s="420"/>
      <c r="X300" s="420"/>
      <c r="Y300" s="420"/>
      <c r="Z300" s="420"/>
      <c r="AA300" s="420"/>
      <c r="AB300" s="420"/>
      <c r="AC300" s="420"/>
      <c r="AD300" s="420"/>
      <c r="AE300" s="420"/>
      <c r="AF300" s="420"/>
    </row>
    <row r="301" spans="1:32" ht="13.5" hidden="1" customHeight="1">
      <c r="A301" s="420"/>
      <c r="B301" s="995" t="str">
        <f>IF(OR(LEFT(DULIEU!$V290,3)=$G$10,LEFT(DULIEU!$W290,3)=$G$10),DULIEU!$D290,"")</f>
        <v/>
      </c>
      <c r="C301" s="995" t="str">
        <f>IF(OR(LEFT(DULIEU!$V290,3)=$G$10,LEFT(DULIEU!$W290,3)=$G$10),DULIEU!$H290,"")</f>
        <v/>
      </c>
      <c r="D301" s="853" t="str">
        <f>IF(OR(LEFT(DULIEU!$V290,3)=$G$10,LEFT(DULIEU!$W290,3)=$G$10),DULIEU!$J290,"")</f>
        <v/>
      </c>
      <c r="E301" s="995" t="str">
        <f>IF(OR(LEFT(DULIEU!$V290,3)=$G$10,LEFT(DULIEU!$W290,3)=$G$10),DULIEU!$E290,"")</f>
        <v/>
      </c>
      <c r="F301" s="996" t="str">
        <f>IF(OR(LEFT(DULIEU!$V290,3)=$G$10,LEFT(DULIEU!$W290,3)=$G$10),DULIEU!$O290,"")</f>
        <v/>
      </c>
      <c r="G301" s="995" t="str">
        <f>IF(OR(LEFT(NKC!$I297,3)=$G$10,LEFT(NKC!$J297,3)=$G$10),NKC!$H297,"")</f>
        <v/>
      </c>
      <c r="H301" s="995" t="str">
        <f>IF(B301="","",IF(LEFT(DULIEU!$V290,3)=$G$10,DULIEU!$W290,IF(LEFT(DULIEU!$W290,3)=$G$10,DULIEU!$V290)))</f>
        <v/>
      </c>
      <c r="I301" s="997">
        <f>IF(F301="",0,IF(LEFT(DULIEU!$V290,3)=$G$10,DULIEU!$X290,0))</f>
        <v>0</v>
      </c>
      <c r="J301" s="997">
        <f>IF(F301="",0,IF(LEFT(DULIEU!$W290,3)=$G$10,DULIEU!$X290,0))</f>
        <v>0</v>
      </c>
      <c r="K301" s="990" t="str">
        <f t="shared" si="5"/>
        <v/>
      </c>
      <c r="L301" s="420"/>
      <c r="M301" s="420"/>
      <c r="N301" s="420"/>
      <c r="O301" s="420"/>
      <c r="P301" s="420"/>
      <c r="Q301" s="420"/>
      <c r="R301" s="420"/>
      <c r="S301" s="420"/>
      <c r="T301" s="420"/>
      <c r="U301" s="420"/>
      <c r="V301" s="420"/>
      <c r="W301" s="420"/>
      <c r="X301" s="420"/>
      <c r="Y301" s="420"/>
      <c r="Z301" s="420"/>
      <c r="AA301" s="420"/>
      <c r="AB301" s="420"/>
      <c r="AC301" s="420"/>
      <c r="AD301" s="420"/>
      <c r="AE301" s="420"/>
      <c r="AF301" s="420"/>
    </row>
    <row r="302" spans="1:32" ht="13.5" hidden="1" customHeight="1">
      <c r="A302" s="420"/>
      <c r="B302" s="995" t="str">
        <f>IF(OR(LEFT(DULIEU!$V291,3)=$G$10,LEFT(DULIEU!$W291,3)=$G$10),DULIEU!$D291,"")</f>
        <v/>
      </c>
      <c r="C302" s="995" t="str">
        <f>IF(OR(LEFT(DULIEU!$V291,3)=$G$10,LEFT(DULIEU!$W291,3)=$G$10),DULIEU!$H291,"")</f>
        <v/>
      </c>
      <c r="D302" s="853" t="str">
        <f>IF(OR(LEFT(DULIEU!$V291,3)=$G$10,LEFT(DULIEU!$W291,3)=$G$10),DULIEU!$J291,"")</f>
        <v/>
      </c>
      <c r="E302" s="995" t="str">
        <f>IF(OR(LEFT(DULIEU!$V291,3)=$G$10,LEFT(DULIEU!$W291,3)=$G$10),DULIEU!$E291,"")</f>
        <v/>
      </c>
      <c r="F302" s="996" t="str">
        <f>IF(OR(LEFT(DULIEU!$V291,3)=$G$10,LEFT(DULIEU!$W291,3)=$G$10),DULIEU!$O291,"")</f>
        <v/>
      </c>
      <c r="G302" s="995" t="str">
        <f>IF(OR(LEFT(NKC!$I298,3)=$G$10,LEFT(NKC!$J298,3)=$G$10),NKC!$H298,"")</f>
        <v/>
      </c>
      <c r="H302" s="995" t="str">
        <f>IF(B302="","",IF(LEFT(DULIEU!$V291,3)=$G$10,DULIEU!$W291,IF(LEFT(DULIEU!$W291,3)=$G$10,DULIEU!$V291)))</f>
        <v/>
      </c>
      <c r="I302" s="997">
        <f>IF(F302="",0,IF(LEFT(DULIEU!$V291,3)=$G$10,DULIEU!$X291,0))</f>
        <v>0</v>
      </c>
      <c r="J302" s="997">
        <f>IF(F302="",0,IF(LEFT(DULIEU!$W291,3)=$G$10,DULIEU!$X291,0))</f>
        <v>0</v>
      </c>
      <c r="K302" s="990" t="str">
        <f t="shared" si="5"/>
        <v/>
      </c>
      <c r="L302" s="420"/>
      <c r="M302" s="420"/>
      <c r="N302" s="420"/>
      <c r="O302" s="420"/>
      <c r="P302" s="420"/>
      <c r="Q302" s="420"/>
      <c r="R302" s="420"/>
      <c r="S302" s="420"/>
      <c r="T302" s="420"/>
      <c r="U302" s="420"/>
      <c r="V302" s="420"/>
      <c r="W302" s="420"/>
      <c r="X302" s="420"/>
      <c r="Y302" s="420"/>
      <c r="Z302" s="420"/>
      <c r="AA302" s="420"/>
      <c r="AB302" s="420"/>
      <c r="AC302" s="420"/>
      <c r="AD302" s="420"/>
      <c r="AE302" s="420"/>
      <c r="AF302" s="420"/>
    </row>
    <row r="303" spans="1:32" ht="13.5" hidden="1" customHeight="1">
      <c r="A303" s="420"/>
      <c r="B303" s="995" t="str">
        <f>IF(OR(LEFT(DULIEU!$V292,3)=$G$10,LEFT(DULIEU!$W292,3)=$G$10),DULIEU!$D292,"")</f>
        <v/>
      </c>
      <c r="C303" s="995" t="str">
        <f>IF(OR(LEFT(DULIEU!$V292,3)=$G$10,LEFT(DULIEU!$W292,3)=$G$10),DULIEU!$H292,"")</f>
        <v/>
      </c>
      <c r="D303" s="853" t="str">
        <f>IF(OR(LEFT(DULIEU!$V292,3)=$G$10,LEFT(DULIEU!$W292,3)=$G$10),DULIEU!$J292,"")</f>
        <v/>
      </c>
      <c r="E303" s="995" t="str">
        <f>IF(OR(LEFT(DULIEU!$V292,3)=$G$10,LEFT(DULIEU!$W292,3)=$G$10),DULIEU!$E292,"")</f>
        <v/>
      </c>
      <c r="F303" s="996" t="str">
        <f>IF(OR(LEFT(DULIEU!$V292,3)=$G$10,LEFT(DULIEU!$W292,3)=$G$10),DULIEU!$O292,"")</f>
        <v/>
      </c>
      <c r="G303" s="995" t="str">
        <f>IF(OR(LEFT(NKC!$I299,3)=$G$10,LEFT(NKC!$J299,3)=$G$10),NKC!$H299,"")</f>
        <v/>
      </c>
      <c r="H303" s="995" t="str">
        <f>IF(B303="","",IF(LEFT(DULIEU!$V292,3)=$G$10,DULIEU!$W292,IF(LEFT(DULIEU!$W292,3)=$G$10,DULIEU!$V292)))</f>
        <v/>
      </c>
      <c r="I303" s="997">
        <f>IF(F303="",0,IF(LEFT(DULIEU!$V292,3)=$G$10,DULIEU!$X292,0))</f>
        <v>0</v>
      </c>
      <c r="J303" s="997">
        <f>IF(F303="",0,IF(LEFT(DULIEU!$W292,3)=$G$10,DULIEU!$X292,0))</f>
        <v>0</v>
      </c>
      <c r="K303" s="990" t="str">
        <f t="shared" si="5"/>
        <v/>
      </c>
      <c r="L303" s="420"/>
      <c r="M303" s="420"/>
      <c r="N303" s="420"/>
      <c r="O303" s="420"/>
      <c r="P303" s="420"/>
      <c r="Q303" s="420"/>
      <c r="R303" s="420"/>
      <c r="S303" s="420"/>
      <c r="T303" s="420"/>
      <c r="U303" s="420"/>
      <c r="V303" s="420"/>
      <c r="W303" s="420"/>
      <c r="X303" s="420"/>
      <c r="Y303" s="420"/>
      <c r="Z303" s="420"/>
      <c r="AA303" s="420"/>
      <c r="AB303" s="420"/>
      <c r="AC303" s="420"/>
      <c r="AD303" s="420"/>
      <c r="AE303" s="420"/>
      <c r="AF303" s="420"/>
    </row>
    <row r="304" spans="1:32" ht="13.5" hidden="1" customHeight="1">
      <c r="A304" s="420"/>
      <c r="B304" s="995" t="str">
        <f>IF(OR(LEFT(DULIEU!$V293,3)=$G$10,LEFT(DULIEU!$W293,3)=$G$10),DULIEU!$D293,"")</f>
        <v/>
      </c>
      <c r="C304" s="995" t="str">
        <f>IF(OR(LEFT(DULIEU!$V293,3)=$G$10,LEFT(DULIEU!$W293,3)=$G$10),DULIEU!$H293,"")</f>
        <v/>
      </c>
      <c r="D304" s="853" t="str">
        <f>IF(OR(LEFT(DULIEU!$V293,3)=$G$10,LEFT(DULIEU!$W293,3)=$G$10),DULIEU!$J293,"")</f>
        <v/>
      </c>
      <c r="E304" s="995" t="str">
        <f>IF(OR(LEFT(DULIEU!$V293,3)=$G$10,LEFT(DULIEU!$W293,3)=$G$10),DULIEU!$E293,"")</f>
        <v/>
      </c>
      <c r="F304" s="996" t="str">
        <f>IF(OR(LEFT(DULIEU!$V293,3)=$G$10,LEFT(DULIEU!$W293,3)=$G$10),DULIEU!$O293,"")</f>
        <v/>
      </c>
      <c r="G304" s="995" t="str">
        <f>IF(OR(LEFT(NKC!$I300,3)=$G$10,LEFT(NKC!$J300,3)=$G$10),NKC!$H300,"")</f>
        <v/>
      </c>
      <c r="H304" s="995" t="str">
        <f>IF(B304="","",IF(LEFT(DULIEU!$V293,3)=$G$10,DULIEU!$W293,IF(LEFT(DULIEU!$W293,3)=$G$10,DULIEU!$V293)))</f>
        <v/>
      </c>
      <c r="I304" s="997">
        <f>IF(F304="",0,IF(LEFT(DULIEU!$V293,3)=$G$10,DULIEU!$X293,0))</f>
        <v>0</v>
      </c>
      <c r="J304" s="997">
        <f>IF(F304="",0,IF(LEFT(DULIEU!$W293,3)=$G$10,DULIEU!$X293,0))</f>
        <v>0</v>
      </c>
      <c r="K304" s="990" t="str">
        <f t="shared" si="5"/>
        <v/>
      </c>
      <c r="L304" s="420"/>
      <c r="M304" s="420"/>
      <c r="N304" s="420"/>
      <c r="O304" s="420"/>
      <c r="P304" s="420"/>
      <c r="Q304" s="420"/>
      <c r="R304" s="420"/>
      <c r="S304" s="420"/>
      <c r="T304" s="420"/>
      <c r="U304" s="420"/>
      <c r="V304" s="420"/>
      <c r="W304" s="420"/>
      <c r="X304" s="420"/>
      <c r="Y304" s="420"/>
      <c r="Z304" s="420"/>
      <c r="AA304" s="420"/>
      <c r="AB304" s="420"/>
      <c r="AC304" s="420"/>
      <c r="AD304" s="420"/>
      <c r="AE304" s="420"/>
      <c r="AF304" s="420"/>
    </row>
    <row r="305" spans="1:32" ht="13.5" hidden="1" customHeight="1">
      <c r="A305" s="420"/>
      <c r="B305" s="995" t="str">
        <f>IF(OR(LEFT(DULIEU!$V294,3)=$G$10,LEFT(DULIEU!$W294,3)=$G$10),DULIEU!$D294,"")</f>
        <v/>
      </c>
      <c r="C305" s="995" t="str">
        <f>IF(OR(LEFT(DULIEU!$V294,3)=$G$10,LEFT(DULIEU!$W294,3)=$G$10),DULIEU!$H294,"")</f>
        <v/>
      </c>
      <c r="D305" s="853" t="str">
        <f>IF(OR(LEFT(DULIEU!$V294,3)=$G$10,LEFT(DULIEU!$W294,3)=$G$10),DULIEU!$J294,"")</f>
        <v/>
      </c>
      <c r="E305" s="995" t="str">
        <f>IF(OR(LEFT(DULIEU!$V294,3)=$G$10,LEFT(DULIEU!$W294,3)=$G$10),DULIEU!$E294,"")</f>
        <v/>
      </c>
      <c r="F305" s="996" t="str">
        <f>IF(OR(LEFT(DULIEU!$V294,3)=$G$10,LEFT(DULIEU!$W294,3)=$G$10),DULIEU!$O294,"")</f>
        <v/>
      </c>
      <c r="G305" s="995" t="str">
        <f>IF(OR(LEFT(NKC!$I301,3)=$G$10,LEFT(NKC!$J301,3)=$G$10),NKC!$H301,"")</f>
        <v/>
      </c>
      <c r="H305" s="995" t="str">
        <f>IF(B305="","",IF(LEFT(DULIEU!$V294,3)=$G$10,DULIEU!$W294,IF(LEFT(DULIEU!$W294,3)=$G$10,DULIEU!$V294)))</f>
        <v/>
      </c>
      <c r="I305" s="997">
        <f>IF(F305="",0,IF(LEFT(DULIEU!$V294,3)=$G$10,DULIEU!$X294,0))</f>
        <v>0</v>
      </c>
      <c r="J305" s="997">
        <f>IF(F305="",0,IF(LEFT(DULIEU!$W294,3)=$G$10,DULIEU!$X294,0))</f>
        <v>0</v>
      </c>
      <c r="K305" s="990" t="str">
        <f t="shared" si="5"/>
        <v/>
      </c>
      <c r="L305" s="420"/>
      <c r="M305" s="420"/>
      <c r="N305" s="420"/>
      <c r="O305" s="420"/>
      <c r="P305" s="420"/>
      <c r="Q305" s="420"/>
      <c r="R305" s="420"/>
      <c r="S305" s="420"/>
      <c r="T305" s="420"/>
      <c r="U305" s="420"/>
      <c r="V305" s="420"/>
      <c r="W305" s="420"/>
      <c r="X305" s="420"/>
      <c r="Y305" s="420"/>
      <c r="Z305" s="420"/>
      <c r="AA305" s="420"/>
      <c r="AB305" s="420"/>
      <c r="AC305" s="420"/>
      <c r="AD305" s="420"/>
      <c r="AE305" s="420"/>
      <c r="AF305" s="420"/>
    </row>
    <row r="306" spans="1:32" ht="13.5" hidden="1" customHeight="1">
      <c r="A306" s="420"/>
      <c r="B306" s="995" t="str">
        <f>IF(OR(LEFT(DULIEU!$V295,3)=$G$10,LEFT(DULIEU!$W295,3)=$G$10),DULIEU!$D295,"")</f>
        <v/>
      </c>
      <c r="C306" s="995" t="str">
        <f>IF(OR(LEFT(DULIEU!$V295,3)=$G$10,LEFT(DULIEU!$W295,3)=$G$10),DULIEU!$H295,"")</f>
        <v/>
      </c>
      <c r="D306" s="853" t="str">
        <f>IF(OR(LEFT(DULIEU!$V295,3)=$G$10,LEFT(DULIEU!$W295,3)=$G$10),DULIEU!$J295,"")</f>
        <v/>
      </c>
      <c r="E306" s="995" t="str">
        <f>IF(OR(LEFT(DULIEU!$V295,3)=$G$10,LEFT(DULIEU!$W295,3)=$G$10),DULIEU!$E295,"")</f>
        <v/>
      </c>
      <c r="F306" s="996" t="str">
        <f>IF(OR(LEFT(DULIEU!$V295,3)=$G$10,LEFT(DULIEU!$W295,3)=$G$10),DULIEU!$O295,"")</f>
        <v/>
      </c>
      <c r="G306" s="995" t="str">
        <f>IF(OR(LEFT(NKC!$I302,3)=$G$10,LEFT(NKC!$J302,3)=$G$10),NKC!$H302,"")</f>
        <v/>
      </c>
      <c r="H306" s="995" t="str">
        <f>IF(B306="","",IF(LEFT(DULIEU!$V295,3)=$G$10,DULIEU!$W295,IF(LEFT(DULIEU!$W295,3)=$G$10,DULIEU!$V295)))</f>
        <v/>
      </c>
      <c r="I306" s="997">
        <f>IF(F306="",0,IF(LEFT(DULIEU!$V295,3)=$G$10,DULIEU!$X295,0))</f>
        <v>0</v>
      </c>
      <c r="J306" s="997">
        <f>IF(F306="",0,IF(LEFT(DULIEU!$W295,3)=$G$10,DULIEU!$X295,0))</f>
        <v>0</v>
      </c>
      <c r="K306" s="990" t="str">
        <f t="shared" si="5"/>
        <v/>
      </c>
      <c r="L306" s="420"/>
      <c r="M306" s="420"/>
      <c r="N306" s="420"/>
      <c r="O306" s="420"/>
      <c r="P306" s="420"/>
      <c r="Q306" s="420"/>
      <c r="R306" s="420"/>
      <c r="S306" s="420"/>
      <c r="T306" s="420"/>
      <c r="U306" s="420"/>
      <c r="V306" s="420"/>
      <c r="W306" s="420"/>
      <c r="X306" s="420"/>
      <c r="Y306" s="420"/>
      <c r="Z306" s="420"/>
      <c r="AA306" s="420"/>
      <c r="AB306" s="420"/>
      <c r="AC306" s="420"/>
      <c r="AD306" s="420"/>
      <c r="AE306" s="420"/>
      <c r="AF306" s="420"/>
    </row>
    <row r="307" spans="1:32" ht="13.5" hidden="1" customHeight="1">
      <c r="A307" s="420"/>
      <c r="B307" s="995" t="str">
        <f>IF(OR(LEFT(DULIEU!$V296,3)=$G$10,LEFT(DULIEU!$W296,3)=$G$10),DULIEU!$D296,"")</f>
        <v/>
      </c>
      <c r="C307" s="995" t="str">
        <f>IF(OR(LEFT(DULIEU!$V296,3)=$G$10,LEFT(DULIEU!$W296,3)=$G$10),DULIEU!$H296,"")</f>
        <v/>
      </c>
      <c r="D307" s="853" t="str">
        <f>IF(OR(LEFT(DULIEU!$V296,3)=$G$10,LEFT(DULIEU!$W296,3)=$G$10),DULIEU!$J296,"")</f>
        <v/>
      </c>
      <c r="E307" s="995" t="str">
        <f>IF(OR(LEFT(DULIEU!$V296,3)=$G$10,LEFT(DULIEU!$W296,3)=$G$10),DULIEU!$E296,"")</f>
        <v/>
      </c>
      <c r="F307" s="996" t="str">
        <f>IF(OR(LEFT(DULIEU!$V296,3)=$G$10,LEFT(DULIEU!$W296,3)=$G$10),DULIEU!$O296,"")</f>
        <v/>
      </c>
      <c r="G307" s="995" t="str">
        <f>IF(OR(LEFT(NKC!$I303,3)=$G$10,LEFT(NKC!$J303,3)=$G$10),NKC!$H303,"")</f>
        <v/>
      </c>
      <c r="H307" s="995" t="str">
        <f>IF(B307="","",IF(LEFT(DULIEU!$V296,3)=$G$10,DULIEU!$W296,IF(LEFT(DULIEU!$W296,3)=$G$10,DULIEU!$V296)))</f>
        <v/>
      </c>
      <c r="I307" s="997">
        <f>IF(F307="",0,IF(LEFT(DULIEU!$V296,3)=$G$10,DULIEU!$X296,0))</f>
        <v>0</v>
      </c>
      <c r="J307" s="997">
        <f>IF(F307="",0,IF(LEFT(DULIEU!$W296,3)=$G$10,DULIEU!$X296,0))</f>
        <v>0</v>
      </c>
      <c r="K307" s="990" t="str">
        <f t="shared" si="5"/>
        <v/>
      </c>
      <c r="L307" s="420"/>
      <c r="M307" s="420"/>
      <c r="N307" s="420"/>
      <c r="O307" s="420"/>
      <c r="P307" s="420"/>
      <c r="Q307" s="420"/>
      <c r="R307" s="420"/>
      <c r="S307" s="420"/>
      <c r="T307" s="420"/>
      <c r="U307" s="420"/>
      <c r="V307" s="420"/>
      <c r="W307" s="420"/>
      <c r="X307" s="420"/>
      <c r="Y307" s="420"/>
      <c r="Z307" s="420"/>
      <c r="AA307" s="420"/>
      <c r="AB307" s="420"/>
      <c r="AC307" s="420"/>
      <c r="AD307" s="420"/>
      <c r="AE307" s="420"/>
      <c r="AF307" s="420"/>
    </row>
    <row r="308" spans="1:32" ht="13.5" hidden="1" customHeight="1">
      <c r="A308" s="420"/>
      <c r="B308" s="995" t="str">
        <f>IF(OR(LEFT(DULIEU!$V297,3)=$G$10,LEFT(DULIEU!$W297,3)=$G$10),DULIEU!$D297,"")</f>
        <v/>
      </c>
      <c r="C308" s="995" t="str">
        <f>IF(OR(LEFT(DULIEU!$V297,3)=$G$10,LEFT(DULIEU!$W297,3)=$G$10),DULIEU!$H297,"")</f>
        <v/>
      </c>
      <c r="D308" s="853" t="str">
        <f>IF(OR(LEFT(DULIEU!$V297,3)=$G$10,LEFT(DULIEU!$W297,3)=$G$10),DULIEU!$J297,"")</f>
        <v/>
      </c>
      <c r="E308" s="995" t="str">
        <f>IF(OR(LEFT(DULIEU!$V297,3)=$G$10,LEFT(DULIEU!$W297,3)=$G$10),DULIEU!$E297,"")</f>
        <v/>
      </c>
      <c r="F308" s="996" t="str">
        <f>IF(OR(LEFT(DULIEU!$V297,3)=$G$10,LEFT(DULIEU!$W297,3)=$G$10),DULIEU!$O297,"")</f>
        <v/>
      </c>
      <c r="G308" s="995" t="str">
        <f>IF(OR(LEFT(NKC!$I304,3)=$G$10,LEFT(NKC!$J304,3)=$G$10),NKC!$H304,"")</f>
        <v/>
      </c>
      <c r="H308" s="995" t="str">
        <f>IF(B308="","",IF(LEFT(DULIEU!$V297,3)=$G$10,DULIEU!$W297,IF(LEFT(DULIEU!$W297,3)=$G$10,DULIEU!$V297)))</f>
        <v/>
      </c>
      <c r="I308" s="997">
        <f>IF(F308="",0,IF(LEFT(DULIEU!$V297,3)=$G$10,DULIEU!$X297,0))</f>
        <v>0</v>
      </c>
      <c r="J308" s="997">
        <f>IF(F308="",0,IF(LEFT(DULIEU!$W297,3)=$G$10,DULIEU!$X297,0))</f>
        <v>0</v>
      </c>
      <c r="K308" s="990" t="str">
        <f t="shared" si="5"/>
        <v/>
      </c>
      <c r="L308" s="420"/>
      <c r="M308" s="420"/>
      <c r="N308" s="420"/>
      <c r="O308" s="420"/>
      <c r="P308" s="420"/>
      <c r="Q308" s="420"/>
      <c r="R308" s="420"/>
      <c r="S308" s="420"/>
      <c r="T308" s="420"/>
      <c r="U308" s="420"/>
      <c r="V308" s="420"/>
      <c r="W308" s="420"/>
      <c r="X308" s="420"/>
      <c r="Y308" s="420"/>
      <c r="Z308" s="420"/>
      <c r="AA308" s="420"/>
      <c r="AB308" s="420"/>
      <c r="AC308" s="420"/>
      <c r="AD308" s="420"/>
      <c r="AE308" s="420"/>
      <c r="AF308" s="420"/>
    </row>
    <row r="309" spans="1:32" ht="13.5" hidden="1" customHeight="1">
      <c r="A309" s="420"/>
      <c r="B309" s="995" t="str">
        <f>IF(OR(LEFT(DULIEU!$V298,3)=$G$10,LEFT(DULIEU!$W298,3)=$G$10),DULIEU!$D298,"")</f>
        <v/>
      </c>
      <c r="C309" s="995" t="str">
        <f>IF(OR(LEFT(DULIEU!$V298,3)=$G$10,LEFT(DULIEU!$W298,3)=$G$10),DULIEU!$H298,"")</f>
        <v/>
      </c>
      <c r="D309" s="853" t="str">
        <f>IF(OR(LEFT(DULIEU!$V298,3)=$G$10,LEFT(DULIEU!$W298,3)=$G$10),DULIEU!$J298,"")</f>
        <v/>
      </c>
      <c r="E309" s="995" t="str">
        <f>IF(OR(LEFT(DULIEU!$V298,3)=$G$10,LEFT(DULIEU!$W298,3)=$G$10),DULIEU!$E298,"")</f>
        <v/>
      </c>
      <c r="F309" s="996" t="str">
        <f>IF(OR(LEFT(DULIEU!$V298,3)=$G$10,LEFT(DULIEU!$W298,3)=$G$10),DULIEU!$O298,"")</f>
        <v/>
      </c>
      <c r="G309" s="995" t="str">
        <f>IF(OR(LEFT(NKC!$I305,3)=$G$10,LEFT(NKC!$J305,3)=$G$10),NKC!$H305,"")</f>
        <v/>
      </c>
      <c r="H309" s="995" t="str">
        <f>IF(B309="","",IF(LEFT(DULIEU!$V298,3)=$G$10,DULIEU!$W298,IF(LEFT(DULIEU!$W298,3)=$G$10,DULIEU!$V298)))</f>
        <v/>
      </c>
      <c r="I309" s="997">
        <f>IF(F309="",0,IF(LEFT(DULIEU!$V298,3)=$G$10,DULIEU!$X298,0))</f>
        <v>0</v>
      </c>
      <c r="J309" s="997">
        <f>IF(F309="",0,IF(LEFT(DULIEU!$W298,3)=$G$10,DULIEU!$X298,0))</f>
        <v>0</v>
      </c>
      <c r="K309" s="990" t="str">
        <f t="shared" si="5"/>
        <v/>
      </c>
      <c r="L309" s="420"/>
      <c r="M309" s="420"/>
      <c r="N309" s="420"/>
      <c r="O309" s="420"/>
      <c r="P309" s="420"/>
      <c r="Q309" s="420"/>
      <c r="R309" s="420"/>
      <c r="S309" s="420"/>
      <c r="T309" s="420"/>
      <c r="U309" s="420"/>
      <c r="V309" s="420"/>
      <c r="W309" s="420"/>
      <c r="X309" s="420"/>
      <c r="Y309" s="420"/>
      <c r="Z309" s="420"/>
      <c r="AA309" s="420"/>
      <c r="AB309" s="420"/>
      <c r="AC309" s="420"/>
      <c r="AD309" s="420"/>
      <c r="AE309" s="420"/>
      <c r="AF309" s="420"/>
    </row>
    <row r="310" spans="1:32" ht="13.5" hidden="1" customHeight="1">
      <c r="A310" s="420"/>
      <c r="B310" s="995" t="str">
        <f>IF(OR(LEFT(DULIEU!$V299,3)=$G$10,LEFT(DULIEU!$W299,3)=$G$10),DULIEU!$D299,"")</f>
        <v/>
      </c>
      <c r="C310" s="995" t="str">
        <f>IF(OR(LEFT(DULIEU!$V299,3)=$G$10,LEFT(DULIEU!$W299,3)=$G$10),DULIEU!$H299,"")</f>
        <v/>
      </c>
      <c r="D310" s="853" t="str">
        <f>IF(OR(LEFT(DULIEU!$V299,3)=$G$10,LEFT(DULIEU!$W299,3)=$G$10),DULIEU!$J299,"")</f>
        <v/>
      </c>
      <c r="E310" s="995" t="str">
        <f>IF(OR(LEFT(DULIEU!$V299,3)=$G$10,LEFT(DULIEU!$W299,3)=$G$10),DULIEU!$E299,"")</f>
        <v/>
      </c>
      <c r="F310" s="996" t="str">
        <f>IF(OR(LEFT(DULIEU!$V299,3)=$G$10,LEFT(DULIEU!$W299,3)=$G$10),DULIEU!$O299,"")</f>
        <v/>
      </c>
      <c r="G310" s="995" t="str">
        <f>IF(OR(LEFT(NKC!$I306,3)=$G$10,LEFT(NKC!$J306,3)=$G$10),NKC!$H306,"")</f>
        <v/>
      </c>
      <c r="H310" s="995" t="str">
        <f>IF(B310="","",IF(LEFT(DULIEU!$V299,3)=$G$10,DULIEU!$W299,IF(LEFT(DULIEU!$W299,3)=$G$10,DULIEU!$V299)))</f>
        <v/>
      </c>
      <c r="I310" s="997">
        <f>IF(F310="",0,IF(LEFT(DULIEU!$V299,3)=$G$10,DULIEU!$X299,0))</f>
        <v>0</v>
      </c>
      <c r="J310" s="997">
        <f>IF(F310="",0,IF(LEFT(DULIEU!$W299,3)=$G$10,DULIEU!$X299,0))</f>
        <v>0</v>
      </c>
      <c r="K310" s="990" t="str">
        <f t="shared" si="5"/>
        <v/>
      </c>
      <c r="L310" s="420"/>
      <c r="M310" s="420"/>
      <c r="N310" s="420"/>
      <c r="O310" s="420"/>
      <c r="P310" s="420"/>
      <c r="Q310" s="420"/>
      <c r="R310" s="420"/>
      <c r="S310" s="420"/>
      <c r="T310" s="420"/>
      <c r="U310" s="420"/>
      <c r="V310" s="420"/>
      <c r="W310" s="420"/>
      <c r="X310" s="420"/>
      <c r="Y310" s="420"/>
      <c r="Z310" s="420"/>
      <c r="AA310" s="420"/>
      <c r="AB310" s="420"/>
      <c r="AC310" s="420"/>
      <c r="AD310" s="420"/>
      <c r="AE310" s="420"/>
      <c r="AF310" s="420"/>
    </row>
    <row r="311" spans="1:32" ht="13.5" hidden="1" customHeight="1">
      <c r="A311" s="420"/>
      <c r="B311" s="995" t="str">
        <f>IF(OR(LEFT(DULIEU!$V300,3)=$G$10,LEFT(DULIEU!$W300,3)=$G$10),DULIEU!$D300,"")</f>
        <v/>
      </c>
      <c r="C311" s="995" t="str">
        <f>IF(OR(LEFT(DULIEU!$V300,3)=$G$10,LEFT(DULIEU!$W300,3)=$G$10),DULIEU!$H300,"")</f>
        <v/>
      </c>
      <c r="D311" s="853" t="str">
        <f>IF(OR(LEFT(DULIEU!$V300,3)=$G$10,LEFT(DULIEU!$W300,3)=$G$10),DULIEU!$J300,"")</f>
        <v/>
      </c>
      <c r="E311" s="995" t="str">
        <f>IF(OR(LEFT(DULIEU!$V300,3)=$G$10,LEFT(DULIEU!$W300,3)=$G$10),DULIEU!$E300,"")</f>
        <v/>
      </c>
      <c r="F311" s="996" t="str">
        <f>IF(OR(LEFT(DULIEU!$V300,3)=$G$10,LEFT(DULIEU!$W300,3)=$G$10),DULIEU!$O300,"")</f>
        <v/>
      </c>
      <c r="G311" s="995" t="str">
        <f>IF(OR(LEFT(NKC!$I307,3)=$G$10,LEFT(NKC!$J307,3)=$G$10),NKC!$H307,"")</f>
        <v/>
      </c>
      <c r="H311" s="995" t="str">
        <f>IF(B311="","",IF(LEFT(DULIEU!$V300,3)=$G$10,DULIEU!$W300,IF(LEFT(DULIEU!$W300,3)=$G$10,DULIEU!$V300)))</f>
        <v/>
      </c>
      <c r="I311" s="997">
        <f>IF(F311="",0,IF(LEFT(DULIEU!$V300,3)=$G$10,DULIEU!$X300,0))</f>
        <v>0</v>
      </c>
      <c r="J311" s="997">
        <f>IF(F311="",0,IF(LEFT(DULIEU!$W300,3)=$G$10,DULIEU!$X300,0))</f>
        <v>0</v>
      </c>
      <c r="K311" s="990" t="str">
        <f t="shared" si="5"/>
        <v/>
      </c>
      <c r="L311" s="420"/>
      <c r="M311" s="420"/>
      <c r="N311" s="420"/>
      <c r="O311" s="420"/>
      <c r="P311" s="420"/>
      <c r="Q311" s="420"/>
      <c r="R311" s="420"/>
      <c r="S311" s="420"/>
      <c r="T311" s="420"/>
      <c r="U311" s="420"/>
      <c r="V311" s="420"/>
      <c r="W311" s="420"/>
      <c r="X311" s="420"/>
      <c r="Y311" s="420"/>
      <c r="Z311" s="420"/>
      <c r="AA311" s="420"/>
      <c r="AB311" s="420"/>
      <c r="AC311" s="420"/>
      <c r="AD311" s="420"/>
      <c r="AE311" s="420"/>
      <c r="AF311" s="420"/>
    </row>
    <row r="312" spans="1:32" ht="13.5" hidden="1" customHeight="1">
      <c r="A312" s="420"/>
      <c r="B312" s="995" t="str">
        <f>IF(OR(LEFT(DULIEU!$V301,3)=$G$10,LEFT(DULIEU!$W301,3)=$G$10),DULIEU!$D301,"")</f>
        <v/>
      </c>
      <c r="C312" s="995" t="str">
        <f>IF(OR(LEFT(DULIEU!$V301,3)=$G$10,LEFT(DULIEU!$W301,3)=$G$10),DULIEU!$H301,"")</f>
        <v/>
      </c>
      <c r="D312" s="853" t="str">
        <f>IF(OR(LEFT(DULIEU!$V301,3)=$G$10,LEFT(DULIEU!$W301,3)=$G$10),DULIEU!$J301,"")</f>
        <v/>
      </c>
      <c r="E312" s="995" t="str">
        <f>IF(OR(LEFT(DULIEU!$V301,3)=$G$10,LEFT(DULIEU!$W301,3)=$G$10),DULIEU!$E301,"")</f>
        <v/>
      </c>
      <c r="F312" s="996" t="str">
        <f>IF(OR(LEFT(DULIEU!$V301,3)=$G$10,LEFT(DULIEU!$W301,3)=$G$10),DULIEU!$O301,"")</f>
        <v/>
      </c>
      <c r="G312" s="995" t="str">
        <f>IF(OR(LEFT(NKC!$I308,3)=$G$10,LEFT(NKC!$J308,3)=$G$10),NKC!$H308,"")</f>
        <v/>
      </c>
      <c r="H312" s="995" t="str">
        <f>IF(B312="","",IF(LEFT(DULIEU!$V301,3)=$G$10,DULIEU!$W301,IF(LEFT(DULIEU!$W301,3)=$G$10,DULIEU!$V301)))</f>
        <v/>
      </c>
      <c r="I312" s="997">
        <f>IF(F312="",0,IF(LEFT(DULIEU!$V301,3)=$G$10,DULIEU!$X301,0))</f>
        <v>0</v>
      </c>
      <c r="J312" s="997">
        <f>IF(F312="",0,IF(LEFT(DULIEU!$W301,3)=$G$10,DULIEU!$X301,0))</f>
        <v>0</v>
      </c>
      <c r="K312" s="990" t="str">
        <f t="shared" si="5"/>
        <v/>
      </c>
      <c r="L312" s="420"/>
      <c r="M312" s="420"/>
      <c r="N312" s="420"/>
      <c r="O312" s="420"/>
      <c r="P312" s="420"/>
      <c r="Q312" s="420"/>
      <c r="R312" s="420"/>
      <c r="S312" s="420"/>
      <c r="T312" s="420"/>
      <c r="U312" s="420"/>
      <c r="V312" s="420"/>
      <c r="W312" s="420"/>
      <c r="X312" s="420"/>
      <c r="Y312" s="420"/>
      <c r="Z312" s="420"/>
      <c r="AA312" s="420"/>
      <c r="AB312" s="420"/>
      <c r="AC312" s="420"/>
      <c r="AD312" s="420"/>
      <c r="AE312" s="420"/>
      <c r="AF312" s="420"/>
    </row>
    <row r="313" spans="1:32" ht="13.5" hidden="1" customHeight="1">
      <c r="A313" s="420"/>
      <c r="B313" s="995" t="str">
        <f>IF(OR(LEFT(DULIEU!$V302,3)=$G$10,LEFT(DULIEU!$W302,3)=$G$10),DULIEU!$D302,"")</f>
        <v/>
      </c>
      <c r="C313" s="995" t="str">
        <f>IF(OR(LEFT(DULIEU!$V302,3)=$G$10,LEFT(DULIEU!$W302,3)=$G$10),DULIEU!$H302,"")</f>
        <v/>
      </c>
      <c r="D313" s="853" t="str">
        <f>IF(OR(LEFT(DULIEU!$V302,3)=$G$10,LEFT(DULIEU!$W302,3)=$G$10),DULIEU!$J302,"")</f>
        <v/>
      </c>
      <c r="E313" s="995" t="str">
        <f>IF(OR(LEFT(DULIEU!$V302,3)=$G$10,LEFT(DULIEU!$W302,3)=$G$10),DULIEU!$E302,"")</f>
        <v/>
      </c>
      <c r="F313" s="996" t="str">
        <f>IF(OR(LEFT(DULIEU!$V302,3)=$G$10,LEFT(DULIEU!$W302,3)=$G$10),DULIEU!$O302,"")</f>
        <v/>
      </c>
      <c r="G313" s="995" t="str">
        <f>IF(OR(LEFT(NKC!$I309,3)=$G$10,LEFT(NKC!$J309,3)=$G$10),NKC!$H309,"")</f>
        <v/>
      </c>
      <c r="H313" s="995" t="str">
        <f>IF(B313="","",IF(LEFT(DULIEU!$V302,3)=$G$10,DULIEU!$W302,IF(LEFT(DULIEU!$W302,3)=$G$10,DULIEU!$V302)))</f>
        <v/>
      </c>
      <c r="I313" s="997">
        <f>IF(F313="",0,IF(LEFT(DULIEU!$V302,3)=$G$10,DULIEU!$X302,0))</f>
        <v>0</v>
      </c>
      <c r="J313" s="997">
        <f>IF(F313="",0,IF(LEFT(DULIEU!$W302,3)=$G$10,DULIEU!$X302,0))</f>
        <v>0</v>
      </c>
      <c r="K313" s="990" t="str">
        <f t="shared" si="5"/>
        <v/>
      </c>
      <c r="L313" s="420"/>
      <c r="M313" s="420"/>
      <c r="N313" s="420"/>
      <c r="O313" s="420"/>
      <c r="P313" s="420"/>
      <c r="Q313" s="420"/>
      <c r="R313" s="420"/>
      <c r="S313" s="420"/>
      <c r="T313" s="420"/>
      <c r="U313" s="420"/>
      <c r="V313" s="420"/>
      <c r="W313" s="420"/>
      <c r="X313" s="420"/>
      <c r="Y313" s="420"/>
      <c r="Z313" s="420"/>
      <c r="AA313" s="420"/>
      <c r="AB313" s="420"/>
      <c r="AC313" s="420"/>
      <c r="AD313" s="420"/>
      <c r="AE313" s="420"/>
      <c r="AF313" s="420"/>
    </row>
    <row r="314" spans="1:32" ht="13.5" hidden="1" customHeight="1">
      <c r="A314" s="420"/>
      <c r="B314" s="995" t="str">
        <f>IF(OR(LEFT(DULIEU!$V303,3)=$G$10,LEFT(DULIEU!$W303,3)=$G$10),DULIEU!$D303,"")</f>
        <v/>
      </c>
      <c r="C314" s="995" t="str">
        <f>IF(OR(LEFT(DULIEU!$V303,3)=$G$10,LEFT(DULIEU!$W303,3)=$G$10),DULIEU!$H303,"")</f>
        <v/>
      </c>
      <c r="D314" s="853" t="str">
        <f>IF(OR(LEFT(DULIEU!$V303,3)=$G$10,LEFT(DULIEU!$W303,3)=$G$10),DULIEU!$J303,"")</f>
        <v/>
      </c>
      <c r="E314" s="995" t="str">
        <f>IF(OR(LEFT(DULIEU!$V303,3)=$G$10,LEFT(DULIEU!$W303,3)=$G$10),DULIEU!$E303,"")</f>
        <v/>
      </c>
      <c r="F314" s="996" t="str">
        <f>IF(OR(LEFT(DULIEU!$V303,3)=$G$10,LEFT(DULIEU!$W303,3)=$G$10),DULIEU!$O303,"")</f>
        <v/>
      </c>
      <c r="G314" s="995" t="str">
        <f>IF(OR(LEFT(NKC!$I310,3)=$G$10,LEFT(NKC!$J310,3)=$G$10),NKC!$H310,"")</f>
        <v/>
      </c>
      <c r="H314" s="995" t="str">
        <f>IF(B314="","",IF(LEFT(DULIEU!$V303,3)=$G$10,DULIEU!$W303,IF(LEFT(DULIEU!$W303,3)=$G$10,DULIEU!$V303)))</f>
        <v/>
      </c>
      <c r="I314" s="997">
        <f>IF(F314="",0,IF(LEFT(DULIEU!$V303,3)=$G$10,DULIEU!$X303,0))</f>
        <v>0</v>
      </c>
      <c r="J314" s="997">
        <f>IF(F314="",0,IF(LEFT(DULIEU!$W303,3)=$G$10,DULIEU!$X303,0))</f>
        <v>0</v>
      </c>
      <c r="K314" s="990" t="str">
        <f t="shared" si="5"/>
        <v/>
      </c>
      <c r="L314" s="420"/>
      <c r="M314" s="420"/>
      <c r="N314" s="420"/>
      <c r="O314" s="420"/>
      <c r="P314" s="420"/>
      <c r="Q314" s="420"/>
      <c r="R314" s="420"/>
      <c r="S314" s="420"/>
      <c r="T314" s="420"/>
      <c r="U314" s="420"/>
      <c r="V314" s="420"/>
      <c r="W314" s="420"/>
      <c r="X314" s="420"/>
      <c r="Y314" s="420"/>
      <c r="Z314" s="420"/>
      <c r="AA314" s="420"/>
      <c r="AB314" s="420"/>
      <c r="AC314" s="420"/>
      <c r="AD314" s="420"/>
      <c r="AE314" s="420"/>
      <c r="AF314" s="420"/>
    </row>
    <row r="315" spans="1:32" ht="13.5" hidden="1" customHeight="1">
      <c r="A315" s="420"/>
      <c r="B315" s="995" t="str">
        <f>IF(OR(LEFT(DULIEU!$V304,3)=$G$10,LEFT(DULIEU!$W304,3)=$G$10),DULIEU!$D304,"")</f>
        <v/>
      </c>
      <c r="C315" s="995" t="str">
        <f>IF(OR(LEFT(DULIEU!$V304,3)=$G$10,LEFT(DULIEU!$W304,3)=$G$10),DULIEU!$H304,"")</f>
        <v/>
      </c>
      <c r="D315" s="853" t="str">
        <f>IF(OR(LEFT(DULIEU!$V304,3)=$G$10,LEFT(DULIEU!$W304,3)=$G$10),DULIEU!$J304,"")</f>
        <v/>
      </c>
      <c r="E315" s="995" t="str">
        <f>IF(OR(LEFT(DULIEU!$V304,3)=$G$10,LEFT(DULIEU!$W304,3)=$G$10),DULIEU!$E304,"")</f>
        <v/>
      </c>
      <c r="F315" s="996" t="str">
        <f>IF(OR(LEFT(DULIEU!$V304,3)=$G$10,LEFT(DULIEU!$W304,3)=$G$10),DULIEU!$O304,"")</f>
        <v/>
      </c>
      <c r="G315" s="995" t="str">
        <f>IF(OR(LEFT(NKC!$I311,3)=$G$10,LEFT(NKC!$J311,3)=$G$10),NKC!$H311,"")</f>
        <v/>
      </c>
      <c r="H315" s="995" t="str">
        <f>IF(B315="","",IF(LEFT(DULIEU!$V304,3)=$G$10,DULIEU!$W304,IF(LEFT(DULIEU!$W304,3)=$G$10,DULIEU!$V304)))</f>
        <v/>
      </c>
      <c r="I315" s="997">
        <f>IF(F315="",0,IF(LEFT(DULIEU!$V304,3)=$G$10,DULIEU!$X304,0))</f>
        <v>0</v>
      </c>
      <c r="J315" s="997">
        <f>IF(F315="",0,IF(LEFT(DULIEU!$W304,3)=$G$10,DULIEU!$X304,0))</f>
        <v>0</v>
      </c>
      <c r="K315" s="990" t="str">
        <f t="shared" si="5"/>
        <v/>
      </c>
      <c r="L315" s="420"/>
      <c r="M315" s="420"/>
      <c r="N315" s="420"/>
      <c r="O315" s="420"/>
      <c r="P315" s="420"/>
      <c r="Q315" s="420"/>
      <c r="R315" s="420"/>
      <c r="S315" s="420"/>
      <c r="T315" s="420"/>
      <c r="U315" s="420"/>
      <c r="V315" s="420"/>
      <c r="W315" s="420"/>
      <c r="X315" s="420"/>
      <c r="Y315" s="420"/>
      <c r="Z315" s="420"/>
      <c r="AA315" s="420"/>
      <c r="AB315" s="420"/>
      <c r="AC315" s="420"/>
      <c r="AD315" s="420"/>
      <c r="AE315" s="420"/>
      <c r="AF315" s="420"/>
    </row>
    <row r="316" spans="1:32" ht="13.5" hidden="1" customHeight="1">
      <c r="A316" s="420"/>
      <c r="B316" s="995" t="str">
        <f>IF(OR(LEFT(DULIEU!$V305,3)=$G$10,LEFT(DULIEU!$W305,3)=$G$10),DULIEU!$D305,"")</f>
        <v/>
      </c>
      <c r="C316" s="995" t="str">
        <f>IF(OR(LEFT(DULIEU!$V305,3)=$G$10,LEFT(DULIEU!$W305,3)=$G$10),DULIEU!$H305,"")</f>
        <v/>
      </c>
      <c r="D316" s="853" t="str">
        <f>IF(OR(LEFT(DULIEU!$V305,3)=$G$10,LEFT(DULIEU!$W305,3)=$G$10),DULIEU!$J305,"")</f>
        <v/>
      </c>
      <c r="E316" s="995" t="str">
        <f>IF(OR(LEFT(DULIEU!$V305,3)=$G$10,LEFT(DULIEU!$W305,3)=$G$10),DULIEU!$E305,"")</f>
        <v/>
      </c>
      <c r="F316" s="996" t="str">
        <f>IF(OR(LEFT(DULIEU!$V305,3)=$G$10,LEFT(DULIEU!$W305,3)=$G$10),DULIEU!$O305,"")</f>
        <v/>
      </c>
      <c r="G316" s="995" t="str">
        <f>IF(OR(LEFT(NKC!$I312,3)=$G$10,LEFT(NKC!$J312,3)=$G$10),NKC!$H312,"")</f>
        <v/>
      </c>
      <c r="H316" s="995" t="str">
        <f>IF(B316="","",IF(LEFT(DULIEU!$V305,3)=$G$10,DULIEU!$W305,IF(LEFT(DULIEU!$W305,3)=$G$10,DULIEU!$V305)))</f>
        <v/>
      </c>
      <c r="I316" s="997">
        <f>IF(F316="",0,IF(LEFT(DULIEU!$V305,3)=$G$10,DULIEU!$X305,0))</f>
        <v>0</v>
      </c>
      <c r="J316" s="997">
        <f>IF(F316="",0,IF(LEFT(DULIEU!$W305,3)=$G$10,DULIEU!$X305,0))</f>
        <v>0</v>
      </c>
      <c r="K316" s="990" t="str">
        <f t="shared" si="5"/>
        <v/>
      </c>
      <c r="L316" s="420"/>
      <c r="M316" s="420"/>
      <c r="N316" s="420"/>
      <c r="O316" s="420"/>
      <c r="P316" s="420"/>
      <c r="Q316" s="420"/>
      <c r="R316" s="420"/>
      <c r="S316" s="420"/>
      <c r="T316" s="420"/>
      <c r="U316" s="420"/>
      <c r="V316" s="420"/>
      <c r="W316" s="420"/>
      <c r="X316" s="420"/>
      <c r="Y316" s="420"/>
      <c r="Z316" s="420"/>
      <c r="AA316" s="420"/>
      <c r="AB316" s="420"/>
      <c r="AC316" s="420"/>
      <c r="AD316" s="420"/>
      <c r="AE316" s="420"/>
      <c r="AF316" s="420"/>
    </row>
    <row r="317" spans="1:32" ht="13.5" hidden="1" customHeight="1">
      <c r="A317" s="420"/>
      <c r="B317" s="995" t="str">
        <f>IF(OR(LEFT(DULIEU!$V306,3)=$G$10,LEFT(DULIEU!$W306,3)=$G$10),DULIEU!$D306,"")</f>
        <v/>
      </c>
      <c r="C317" s="995" t="str">
        <f>IF(OR(LEFT(DULIEU!$V306,3)=$G$10,LEFT(DULIEU!$W306,3)=$G$10),DULIEU!$H306,"")</f>
        <v/>
      </c>
      <c r="D317" s="853" t="str">
        <f>IF(OR(LEFT(DULIEU!$V306,3)=$G$10,LEFT(DULIEU!$W306,3)=$G$10),DULIEU!$J306,"")</f>
        <v/>
      </c>
      <c r="E317" s="995" t="str">
        <f>IF(OR(LEFT(DULIEU!$V306,3)=$G$10,LEFT(DULIEU!$W306,3)=$G$10),DULIEU!$E306,"")</f>
        <v/>
      </c>
      <c r="F317" s="996" t="str">
        <f>IF(OR(LEFT(DULIEU!$V306,3)=$G$10,LEFT(DULIEU!$W306,3)=$G$10),DULIEU!$O306,"")</f>
        <v/>
      </c>
      <c r="G317" s="995" t="str">
        <f>IF(OR(LEFT(NKC!$I313,3)=$G$10,LEFT(NKC!$J313,3)=$G$10),NKC!$H313,"")</f>
        <v/>
      </c>
      <c r="H317" s="995" t="str">
        <f>IF(B317="","",IF(LEFT(DULIEU!$V306,3)=$G$10,DULIEU!$W306,IF(LEFT(DULIEU!$W306,3)=$G$10,DULIEU!$V306)))</f>
        <v/>
      </c>
      <c r="I317" s="997">
        <f>IF(F317="",0,IF(LEFT(DULIEU!$V306,3)=$G$10,DULIEU!$X306,0))</f>
        <v>0</v>
      </c>
      <c r="J317" s="997">
        <f>IF(F317="",0,IF(LEFT(DULIEU!$W306,3)=$G$10,DULIEU!$X306,0))</f>
        <v>0</v>
      </c>
      <c r="K317" s="990" t="str">
        <f t="shared" si="5"/>
        <v/>
      </c>
      <c r="L317" s="420"/>
      <c r="M317" s="420"/>
      <c r="N317" s="420"/>
      <c r="O317" s="420"/>
      <c r="P317" s="420"/>
      <c r="Q317" s="420"/>
      <c r="R317" s="420"/>
      <c r="S317" s="420"/>
      <c r="T317" s="420"/>
      <c r="U317" s="420"/>
      <c r="V317" s="420"/>
      <c r="W317" s="420"/>
      <c r="X317" s="420"/>
      <c r="Y317" s="420"/>
      <c r="Z317" s="420"/>
      <c r="AA317" s="420"/>
      <c r="AB317" s="420"/>
      <c r="AC317" s="420"/>
      <c r="AD317" s="420"/>
      <c r="AE317" s="420"/>
      <c r="AF317" s="420"/>
    </row>
    <row r="318" spans="1:32" ht="13.5" hidden="1" customHeight="1">
      <c r="A318" s="420"/>
      <c r="B318" s="995" t="str">
        <f>IF(OR(LEFT(DULIEU!$V307,3)=$G$10,LEFT(DULIEU!$W307,3)=$G$10),DULIEU!$D307,"")</f>
        <v/>
      </c>
      <c r="C318" s="995" t="str">
        <f>IF(OR(LEFT(DULIEU!$V307,3)=$G$10,LEFT(DULIEU!$W307,3)=$G$10),DULIEU!$H307,"")</f>
        <v/>
      </c>
      <c r="D318" s="853" t="str">
        <f>IF(OR(LEFT(DULIEU!$V307,3)=$G$10,LEFT(DULIEU!$W307,3)=$G$10),DULIEU!$J307,"")</f>
        <v/>
      </c>
      <c r="E318" s="995" t="str">
        <f>IF(OR(LEFT(DULIEU!$V307,3)=$G$10,LEFT(DULIEU!$W307,3)=$G$10),DULIEU!$E307,"")</f>
        <v/>
      </c>
      <c r="F318" s="996" t="str">
        <f>IF(OR(LEFT(DULIEU!$V307,3)=$G$10,LEFT(DULIEU!$W307,3)=$G$10),DULIEU!$O307,"")</f>
        <v/>
      </c>
      <c r="G318" s="995" t="str">
        <f>IF(OR(LEFT(NKC!$I314,3)=$G$10,LEFT(NKC!$J314,3)=$G$10),NKC!$H314,"")</f>
        <v/>
      </c>
      <c r="H318" s="995" t="str">
        <f>IF(B318="","",IF(LEFT(DULIEU!$V307,3)=$G$10,DULIEU!$W307,IF(LEFT(DULIEU!$W307,3)=$G$10,DULIEU!$V307)))</f>
        <v/>
      </c>
      <c r="I318" s="997">
        <f>IF(F318="",0,IF(LEFT(DULIEU!$V307,3)=$G$10,DULIEU!$X307,0))</f>
        <v>0</v>
      </c>
      <c r="J318" s="997">
        <f>IF(F318="",0,IF(LEFT(DULIEU!$W307,3)=$G$10,DULIEU!$X307,0))</f>
        <v>0</v>
      </c>
      <c r="K318" s="990" t="str">
        <f t="shared" si="5"/>
        <v/>
      </c>
      <c r="L318" s="420"/>
      <c r="M318" s="420"/>
      <c r="N318" s="420"/>
      <c r="O318" s="420"/>
      <c r="P318" s="420"/>
      <c r="Q318" s="420"/>
      <c r="R318" s="420"/>
      <c r="S318" s="420"/>
      <c r="T318" s="420"/>
      <c r="U318" s="420"/>
      <c r="V318" s="420"/>
      <c r="W318" s="420"/>
      <c r="X318" s="420"/>
      <c r="Y318" s="420"/>
      <c r="Z318" s="420"/>
      <c r="AA318" s="420"/>
      <c r="AB318" s="420"/>
      <c r="AC318" s="420"/>
      <c r="AD318" s="420"/>
      <c r="AE318" s="420"/>
      <c r="AF318" s="420"/>
    </row>
    <row r="319" spans="1:32" ht="13.5" hidden="1" customHeight="1">
      <c r="A319" s="420"/>
      <c r="B319" s="995" t="str">
        <f>IF(OR(LEFT(DULIEU!$V308,3)=$G$10,LEFT(DULIEU!$W308,3)=$G$10),DULIEU!$D308,"")</f>
        <v/>
      </c>
      <c r="C319" s="995" t="str">
        <f>IF(OR(LEFT(DULIEU!$V308,3)=$G$10,LEFT(DULIEU!$W308,3)=$G$10),DULIEU!$H308,"")</f>
        <v/>
      </c>
      <c r="D319" s="853" t="str">
        <f>IF(OR(LEFT(DULIEU!$V308,3)=$G$10,LEFT(DULIEU!$W308,3)=$G$10),DULIEU!$J308,"")</f>
        <v/>
      </c>
      <c r="E319" s="995" t="str">
        <f>IF(OR(LEFT(DULIEU!$V308,3)=$G$10,LEFT(DULIEU!$W308,3)=$G$10),DULIEU!$E308,"")</f>
        <v/>
      </c>
      <c r="F319" s="996" t="str">
        <f>IF(OR(LEFT(DULIEU!$V308,3)=$G$10,LEFT(DULIEU!$W308,3)=$G$10),DULIEU!$O308,"")</f>
        <v/>
      </c>
      <c r="G319" s="995" t="str">
        <f>IF(OR(LEFT(NKC!$I315,3)=$G$10,LEFT(NKC!$J315,3)=$G$10),NKC!$H315,"")</f>
        <v/>
      </c>
      <c r="H319" s="995" t="str">
        <f>IF(B319="","",IF(LEFT(DULIEU!$V308,3)=$G$10,DULIEU!$W308,IF(LEFT(DULIEU!$W308,3)=$G$10,DULIEU!$V308)))</f>
        <v/>
      </c>
      <c r="I319" s="997">
        <f>IF(F319="",0,IF(LEFT(DULIEU!$V308,3)=$G$10,DULIEU!$X308,0))</f>
        <v>0</v>
      </c>
      <c r="J319" s="997">
        <f>IF(F319="",0,IF(LEFT(DULIEU!$W308,3)=$G$10,DULIEU!$X308,0))</f>
        <v>0</v>
      </c>
      <c r="K319" s="990" t="str">
        <f t="shared" si="5"/>
        <v/>
      </c>
      <c r="L319" s="420"/>
      <c r="M319" s="420"/>
      <c r="N319" s="420"/>
      <c r="O319" s="420"/>
      <c r="P319" s="420"/>
      <c r="Q319" s="420"/>
      <c r="R319" s="420"/>
      <c r="S319" s="420"/>
      <c r="T319" s="420"/>
      <c r="U319" s="420"/>
      <c r="V319" s="420"/>
      <c r="W319" s="420"/>
      <c r="X319" s="420"/>
      <c r="Y319" s="420"/>
      <c r="Z319" s="420"/>
      <c r="AA319" s="420"/>
      <c r="AB319" s="420"/>
      <c r="AC319" s="420"/>
      <c r="AD319" s="420"/>
      <c r="AE319" s="420"/>
      <c r="AF319" s="420"/>
    </row>
    <row r="320" spans="1:32" ht="13.5" hidden="1" customHeight="1">
      <c r="A320" s="420"/>
      <c r="B320" s="995" t="str">
        <f>IF(OR(LEFT(DULIEU!$V309,3)=$G$10,LEFT(DULIEU!$W309,3)=$G$10),DULIEU!$D309,"")</f>
        <v/>
      </c>
      <c r="C320" s="995" t="str">
        <f>IF(OR(LEFT(DULIEU!$V309,3)=$G$10,LEFT(DULIEU!$W309,3)=$G$10),DULIEU!$H309,"")</f>
        <v/>
      </c>
      <c r="D320" s="853" t="str">
        <f>IF(OR(LEFT(DULIEU!$V309,3)=$G$10,LEFT(DULIEU!$W309,3)=$G$10),DULIEU!$J309,"")</f>
        <v/>
      </c>
      <c r="E320" s="995" t="str">
        <f>IF(OR(LEFT(DULIEU!$V309,3)=$G$10,LEFT(DULIEU!$W309,3)=$G$10),DULIEU!$E309,"")</f>
        <v/>
      </c>
      <c r="F320" s="996" t="str">
        <f>IF(OR(LEFT(DULIEU!$V309,3)=$G$10,LEFT(DULIEU!$W309,3)=$G$10),DULIEU!$O309,"")</f>
        <v/>
      </c>
      <c r="G320" s="995" t="str">
        <f>IF(OR(LEFT(NKC!$I316,3)=$G$10,LEFT(NKC!$J316,3)=$G$10),NKC!$H316,"")</f>
        <v/>
      </c>
      <c r="H320" s="995" t="str">
        <f>IF(B320="","",IF(LEFT(DULIEU!$V309,3)=$G$10,DULIEU!$W309,IF(LEFT(DULIEU!$W309,3)=$G$10,DULIEU!$V309)))</f>
        <v/>
      </c>
      <c r="I320" s="997">
        <f>IF(F320="",0,IF(LEFT(DULIEU!$V309,3)=$G$10,DULIEU!$X309,0))</f>
        <v>0</v>
      </c>
      <c r="J320" s="997">
        <f>IF(F320="",0,IF(LEFT(DULIEU!$W309,3)=$G$10,DULIEU!$X309,0))</f>
        <v>0</v>
      </c>
      <c r="K320" s="990" t="str">
        <f t="shared" si="5"/>
        <v/>
      </c>
      <c r="L320" s="420"/>
      <c r="M320" s="420"/>
      <c r="N320" s="420"/>
      <c r="O320" s="420"/>
      <c r="P320" s="420"/>
      <c r="Q320" s="420"/>
      <c r="R320" s="420"/>
      <c r="S320" s="420"/>
      <c r="T320" s="420"/>
      <c r="U320" s="420"/>
      <c r="V320" s="420"/>
      <c r="W320" s="420"/>
      <c r="X320" s="420"/>
      <c r="Y320" s="420"/>
      <c r="Z320" s="420"/>
      <c r="AA320" s="420"/>
      <c r="AB320" s="420"/>
      <c r="AC320" s="420"/>
      <c r="AD320" s="420"/>
      <c r="AE320" s="420"/>
      <c r="AF320" s="420"/>
    </row>
    <row r="321" spans="1:32" ht="13.5" hidden="1" customHeight="1">
      <c r="A321" s="420"/>
      <c r="B321" s="995" t="str">
        <f>IF(OR(LEFT(DULIEU!$V310,3)=$G$10,LEFT(DULIEU!$W310,3)=$G$10),DULIEU!$D310,"")</f>
        <v/>
      </c>
      <c r="C321" s="995" t="str">
        <f>IF(OR(LEFT(DULIEU!$V310,3)=$G$10,LEFT(DULIEU!$W310,3)=$G$10),DULIEU!$H310,"")</f>
        <v/>
      </c>
      <c r="D321" s="853" t="str">
        <f>IF(OR(LEFT(DULIEU!$V310,3)=$G$10,LEFT(DULIEU!$W310,3)=$G$10),DULIEU!$J310,"")</f>
        <v/>
      </c>
      <c r="E321" s="995" t="str">
        <f>IF(OR(LEFT(DULIEU!$V310,3)=$G$10,LEFT(DULIEU!$W310,3)=$G$10),DULIEU!$E310,"")</f>
        <v/>
      </c>
      <c r="F321" s="996" t="str">
        <f>IF(OR(LEFT(DULIEU!$V310,3)=$G$10,LEFT(DULIEU!$W310,3)=$G$10),DULIEU!$O310,"")</f>
        <v/>
      </c>
      <c r="G321" s="995" t="str">
        <f>IF(OR(LEFT(NKC!$I317,3)=$G$10,LEFT(NKC!$J317,3)=$G$10),NKC!$H317,"")</f>
        <v/>
      </c>
      <c r="H321" s="995" t="str">
        <f>IF(B321="","",IF(LEFT(DULIEU!$V310,3)=$G$10,DULIEU!$W310,IF(LEFT(DULIEU!$W310,3)=$G$10,DULIEU!$V310)))</f>
        <v/>
      </c>
      <c r="I321" s="997">
        <f>IF(F321="",0,IF(LEFT(DULIEU!$V310,3)=$G$10,DULIEU!$X310,0))</f>
        <v>0</v>
      </c>
      <c r="J321" s="997">
        <f>IF(F321="",0,IF(LEFT(DULIEU!$W310,3)=$G$10,DULIEU!$X310,0))</f>
        <v>0</v>
      </c>
      <c r="K321" s="990" t="str">
        <f t="shared" si="5"/>
        <v/>
      </c>
      <c r="L321" s="420"/>
      <c r="M321" s="420"/>
      <c r="N321" s="420"/>
      <c r="O321" s="420"/>
      <c r="P321" s="420"/>
      <c r="Q321" s="420"/>
      <c r="R321" s="420"/>
      <c r="S321" s="420"/>
      <c r="T321" s="420"/>
      <c r="U321" s="420"/>
      <c r="V321" s="420"/>
      <c r="W321" s="420"/>
      <c r="X321" s="420"/>
      <c r="Y321" s="420"/>
      <c r="Z321" s="420"/>
      <c r="AA321" s="420"/>
      <c r="AB321" s="420"/>
      <c r="AC321" s="420"/>
      <c r="AD321" s="420"/>
      <c r="AE321" s="420"/>
      <c r="AF321" s="420"/>
    </row>
    <row r="322" spans="1:32" ht="13.5" hidden="1" customHeight="1">
      <c r="A322" s="420"/>
      <c r="B322" s="995" t="str">
        <f>IF(OR(LEFT(DULIEU!$V311,3)=$G$10,LEFT(DULIEU!$W311,3)=$G$10),DULIEU!$D311,"")</f>
        <v/>
      </c>
      <c r="C322" s="995" t="str">
        <f>IF(OR(LEFT(DULIEU!$V311,3)=$G$10,LEFT(DULIEU!$W311,3)=$G$10),DULIEU!$H311,"")</f>
        <v/>
      </c>
      <c r="D322" s="853" t="str">
        <f>IF(OR(LEFT(DULIEU!$V311,3)=$G$10,LEFT(DULIEU!$W311,3)=$G$10),DULIEU!$J311,"")</f>
        <v/>
      </c>
      <c r="E322" s="995" t="str">
        <f>IF(OR(LEFT(DULIEU!$V311,3)=$G$10,LEFT(DULIEU!$W311,3)=$G$10),DULIEU!$E311,"")</f>
        <v/>
      </c>
      <c r="F322" s="996" t="str">
        <f>IF(OR(LEFT(DULIEU!$V311,3)=$G$10,LEFT(DULIEU!$W311,3)=$G$10),DULIEU!$O311,"")</f>
        <v/>
      </c>
      <c r="G322" s="995" t="str">
        <f>IF(OR(LEFT(NKC!$I318,3)=$G$10,LEFT(NKC!$J318,3)=$G$10),NKC!$H318,"")</f>
        <v/>
      </c>
      <c r="H322" s="995" t="str">
        <f>IF(B322="","",IF(LEFT(DULIEU!$V311,3)=$G$10,DULIEU!$W311,IF(LEFT(DULIEU!$W311,3)=$G$10,DULIEU!$V311)))</f>
        <v/>
      </c>
      <c r="I322" s="997">
        <f>IF(F322="",0,IF(LEFT(DULIEU!$V311,3)=$G$10,DULIEU!$X311,0))</f>
        <v>0</v>
      </c>
      <c r="J322" s="997">
        <f>IF(F322="",0,IF(LEFT(DULIEU!$W311,3)=$G$10,DULIEU!$X311,0))</f>
        <v>0</v>
      </c>
      <c r="K322" s="990" t="str">
        <f t="shared" si="5"/>
        <v/>
      </c>
      <c r="L322" s="420"/>
      <c r="M322" s="420"/>
      <c r="N322" s="420"/>
      <c r="O322" s="420"/>
      <c r="P322" s="420"/>
      <c r="Q322" s="420"/>
      <c r="R322" s="420"/>
      <c r="S322" s="420"/>
      <c r="T322" s="420"/>
      <c r="U322" s="420"/>
      <c r="V322" s="420"/>
      <c r="W322" s="420"/>
      <c r="X322" s="420"/>
      <c r="Y322" s="420"/>
      <c r="Z322" s="420"/>
      <c r="AA322" s="420"/>
      <c r="AB322" s="420"/>
      <c r="AC322" s="420"/>
      <c r="AD322" s="420"/>
      <c r="AE322" s="420"/>
      <c r="AF322" s="420"/>
    </row>
    <row r="323" spans="1:32" ht="13.5" hidden="1" customHeight="1">
      <c r="A323" s="420"/>
      <c r="B323" s="995" t="str">
        <f>IF(OR(LEFT(DULIEU!$V312,3)=$G$10,LEFT(DULIEU!$W312,3)=$G$10),DULIEU!$D312,"")</f>
        <v/>
      </c>
      <c r="C323" s="995" t="str">
        <f>IF(OR(LEFT(DULIEU!$V312,3)=$G$10,LEFT(DULIEU!$W312,3)=$G$10),DULIEU!$H312,"")</f>
        <v/>
      </c>
      <c r="D323" s="853" t="str">
        <f>IF(OR(LEFT(DULIEU!$V312,3)=$G$10,LEFT(DULIEU!$W312,3)=$G$10),DULIEU!$J312,"")</f>
        <v/>
      </c>
      <c r="E323" s="995" t="str">
        <f>IF(OR(LEFT(DULIEU!$V312,3)=$G$10,LEFT(DULIEU!$W312,3)=$G$10),DULIEU!$E312,"")</f>
        <v/>
      </c>
      <c r="F323" s="996" t="str">
        <f>IF(OR(LEFT(DULIEU!$V312,3)=$G$10,LEFT(DULIEU!$W312,3)=$G$10),DULIEU!$O312,"")</f>
        <v/>
      </c>
      <c r="G323" s="995" t="str">
        <f>IF(OR(LEFT(NKC!$I319,3)=$G$10,LEFT(NKC!$J319,3)=$G$10),NKC!$H319,"")</f>
        <v/>
      </c>
      <c r="H323" s="995" t="str">
        <f>IF(B323="","",IF(LEFT(DULIEU!$V312,3)=$G$10,DULIEU!$W312,IF(LEFT(DULIEU!$W312,3)=$G$10,DULIEU!$V312)))</f>
        <v/>
      </c>
      <c r="I323" s="997">
        <f>IF(F323="",0,IF(LEFT(DULIEU!$V312,3)=$G$10,DULIEU!$X312,0))</f>
        <v>0</v>
      </c>
      <c r="J323" s="997">
        <f>IF(F323="",0,IF(LEFT(DULIEU!$W312,3)=$G$10,DULIEU!$X312,0))</f>
        <v>0</v>
      </c>
      <c r="K323" s="990" t="str">
        <f t="shared" si="5"/>
        <v/>
      </c>
      <c r="L323" s="420"/>
      <c r="M323" s="420"/>
      <c r="N323" s="420"/>
      <c r="O323" s="420"/>
      <c r="P323" s="420"/>
      <c r="Q323" s="420"/>
      <c r="R323" s="420"/>
      <c r="S323" s="420"/>
      <c r="T323" s="420"/>
      <c r="U323" s="420"/>
      <c r="V323" s="420"/>
      <c r="W323" s="420"/>
      <c r="X323" s="420"/>
      <c r="Y323" s="420"/>
      <c r="Z323" s="420"/>
      <c r="AA323" s="420"/>
      <c r="AB323" s="420"/>
      <c r="AC323" s="420"/>
      <c r="AD323" s="420"/>
      <c r="AE323" s="420"/>
      <c r="AF323" s="420"/>
    </row>
    <row r="324" spans="1:32" ht="13.5" hidden="1" customHeight="1">
      <c r="A324" s="420"/>
      <c r="B324" s="995" t="str">
        <f>IF(OR(LEFT(DULIEU!$V313,3)=$G$10,LEFT(DULIEU!$W313,3)=$G$10),DULIEU!$D313,"")</f>
        <v/>
      </c>
      <c r="C324" s="995" t="str">
        <f>IF(OR(LEFT(DULIEU!$V313,3)=$G$10,LEFT(DULIEU!$W313,3)=$G$10),DULIEU!$H313,"")</f>
        <v/>
      </c>
      <c r="D324" s="853" t="str">
        <f>IF(OR(LEFT(DULIEU!$V313,3)=$G$10,LEFT(DULIEU!$W313,3)=$G$10),DULIEU!$J313,"")</f>
        <v/>
      </c>
      <c r="E324" s="995" t="str">
        <f>IF(OR(LEFT(DULIEU!$V313,3)=$G$10,LEFT(DULIEU!$W313,3)=$G$10),DULIEU!$E313,"")</f>
        <v/>
      </c>
      <c r="F324" s="996" t="str">
        <f>IF(OR(LEFT(DULIEU!$V313,3)=$G$10,LEFT(DULIEU!$W313,3)=$G$10),DULIEU!$O313,"")</f>
        <v/>
      </c>
      <c r="G324" s="995" t="str">
        <f>IF(OR(LEFT(NKC!$I320,3)=$G$10,LEFT(NKC!$J320,3)=$G$10),NKC!$H320,"")</f>
        <v/>
      </c>
      <c r="H324" s="995" t="str">
        <f>IF(B324="","",IF(LEFT(DULIEU!$V313,3)=$G$10,DULIEU!$W313,IF(LEFT(DULIEU!$W313,3)=$G$10,DULIEU!$V313)))</f>
        <v/>
      </c>
      <c r="I324" s="997">
        <f>IF(F324="",0,IF(LEFT(DULIEU!$V313,3)=$G$10,DULIEU!$X313,0))</f>
        <v>0</v>
      </c>
      <c r="J324" s="997">
        <f>IF(F324="",0,IF(LEFT(DULIEU!$W313,3)=$G$10,DULIEU!$X313,0))</f>
        <v>0</v>
      </c>
      <c r="K324" s="990" t="str">
        <f t="shared" si="5"/>
        <v/>
      </c>
      <c r="L324" s="420"/>
      <c r="M324" s="420"/>
      <c r="N324" s="420"/>
      <c r="O324" s="420"/>
      <c r="P324" s="420"/>
      <c r="Q324" s="420"/>
      <c r="R324" s="420"/>
      <c r="S324" s="420"/>
      <c r="T324" s="420"/>
      <c r="U324" s="420"/>
      <c r="V324" s="420"/>
      <c r="W324" s="420"/>
      <c r="X324" s="420"/>
      <c r="Y324" s="420"/>
      <c r="Z324" s="420"/>
      <c r="AA324" s="420"/>
      <c r="AB324" s="420"/>
      <c r="AC324" s="420"/>
      <c r="AD324" s="420"/>
      <c r="AE324" s="420"/>
      <c r="AF324" s="420"/>
    </row>
    <row r="325" spans="1:32" ht="13.5" hidden="1" customHeight="1">
      <c r="A325" s="420"/>
      <c r="B325" s="995" t="str">
        <f>IF(OR(LEFT(DULIEU!$V314,3)=$G$10,LEFT(DULIEU!$W314,3)=$G$10),DULIEU!$D314,"")</f>
        <v/>
      </c>
      <c r="C325" s="995" t="str">
        <f>IF(OR(LEFT(DULIEU!$V314,3)=$G$10,LEFT(DULIEU!$W314,3)=$G$10),DULIEU!$H314,"")</f>
        <v/>
      </c>
      <c r="D325" s="853" t="str">
        <f>IF(OR(LEFT(DULIEU!$V314,3)=$G$10,LEFT(DULIEU!$W314,3)=$G$10),DULIEU!$J314,"")</f>
        <v/>
      </c>
      <c r="E325" s="995" t="str">
        <f>IF(OR(LEFT(DULIEU!$V314,3)=$G$10,LEFT(DULIEU!$W314,3)=$G$10),DULIEU!$E314,"")</f>
        <v/>
      </c>
      <c r="F325" s="996" t="str">
        <f>IF(OR(LEFT(DULIEU!$V314,3)=$G$10,LEFT(DULIEU!$W314,3)=$G$10),DULIEU!$O314,"")</f>
        <v/>
      </c>
      <c r="G325" s="995" t="str">
        <f>IF(OR(LEFT(NKC!$I321,3)=$G$10,LEFT(NKC!$J321,3)=$G$10),NKC!$H321,"")</f>
        <v/>
      </c>
      <c r="H325" s="995" t="str">
        <f>IF(B325="","",IF(LEFT(DULIEU!$V314,3)=$G$10,DULIEU!$W314,IF(LEFT(DULIEU!$W314,3)=$G$10,DULIEU!$V314)))</f>
        <v/>
      </c>
      <c r="I325" s="997">
        <f>IF(F325="",0,IF(LEFT(DULIEU!$V314,3)=$G$10,DULIEU!$X314,0))</f>
        <v>0</v>
      </c>
      <c r="J325" s="997">
        <f>IF(F325="",0,IF(LEFT(DULIEU!$W314,3)=$G$10,DULIEU!$X314,0))</f>
        <v>0</v>
      </c>
      <c r="K325" s="990" t="str">
        <f t="shared" si="5"/>
        <v/>
      </c>
      <c r="L325" s="420"/>
      <c r="M325" s="420"/>
      <c r="N325" s="420"/>
      <c r="O325" s="420"/>
      <c r="P325" s="420"/>
      <c r="Q325" s="420"/>
      <c r="R325" s="420"/>
      <c r="S325" s="420"/>
      <c r="T325" s="420"/>
      <c r="U325" s="420"/>
      <c r="V325" s="420"/>
      <c r="W325" s="420"/>
      <c r="X325" s="420"/>
      <c r="Y325" s="420"/>
      <c r="Z325" s="420"/>
      <c r="AA325" s="420"/>
      <c r="AB325" s="420"/>
      <c r="AC325" s="420"/>
      <c r="AD325" s="420"/>
      <c r="AE325" s="420"/>
      <c r="AF325" s="420"/>
    </row>
    <row r="326" spans="1:32" ht="13.5" hidden="1" customHeight="1">
      <c r="A326" s="420"/>
      <c r="B326" s="995" t="str">
        <f>IF(OR(LEFT(DULIEU!$V315,3)=$G$10,LEFT(DULIEU!$W315,3)=$G$10),DULIEU!$D315,"")</f>
        <v/>
      </c>
      <c r="C326" s="995" t="str">
        <f>IF(OR(LEFT(DULIEU!$V315,3)=$G$10,LEFT(DULIEU!$W315,3)=$G$10),DULIEU!$H315,"")</f>
        <v/>
      </c>
      <c r="D326" s="853" t="str">
        <f>IF(OR(LEFT(DULIEU!$V315,3)=$G$10,LEFT(DULIEU!$W315,3)=$G$10),DULIEU!$J315,"")</f>
        <v/>
      </c>
      <c r="E326" s="995" t="str">
        <f>IF(OR(LEFT(DULIEU!$V315,3)=$G$10,LEFT(DULIEU!$W315,3)=$G$10),DULIEU!$E315,"")</f>
        <v/>
      </c>
      <c r="F326" s="996" t="str">
        <f>IF(OR(LEFT(DULIEU!$V315,3)=$G$10,LEFT(DULIEU!$W315,3)=$G$10),DULIEU!$O315,"")</f>
        <v/>
      </c>
      <c r="G326" s="995" t="str">
        <f>IF(OR(LEFT(NKC!$I322,3)=$G$10,LEFT(NKC!$J322,3)=$G$10),NKC!$H322,"")</f>
        <v/>
      </c>
      <c r="H326" s="995" t="str">
        <f>IF(B326="","",IF(LEFT(DULIEU!$V315,3)=$G$10,DULIEU!$W315,IF(LEFT(DULIEU!$W315,3)=$G$10,DULIEU!$V315)))</f>
        <v/>
      </c>
      <c r="I326" s="997">
        <f>IF(F326="",0,IF(LEFT(DULIEU!$V315,3)=$G$10,DULIEU!$X315,0))</f>
        <v>0</v>
      </c>
      <c r="J326" s="997">
        <f>IF(F326="",0,IF(LEFT(DULIEU!$W315,3)=$G$10,DULIEU!$X315,0))</f>
        <v>0</v>
      </c>
      <c r="K326" s="990" t="str">
        <f t="shared" si="5"/>
        <v/>
      </c>
      <c r="L326" s="420"/>
      <c r="M326" s="420"/>
      <c r="N326" s="420"/>
      <c r="O326" s="420"/>
      <c r="P326" s="420"/>
      <c r="Q326" s="420"/>
      <c r="R326" s="420"/>
      <c r="S326" s="420"/>
      <c r="T326" s="420"/>
      <c r="U326" s="420"/>
      <c r="V326" s="420"/>
      <c r="W326" s="420"/>
      <c r="X326" s="420"/>
      <c r="Y326" s="420"/>
      <c r="Z326" s="420"/>
      <c r="AA326" s="420"/>
      <c r="AB326" s="420"/>
      <c r="AC326" s="420"/>
      <c r="AD326" s="420"/>
      <c r="AE326" s="420"/>
      <c r="AF326" s="420"/>
    </row>
    <row r="327" spans="1:32" ht="13.5" hidden="1" customHeight="1">
      <c r="A327" s="420"/>
      <c r="B327" s="995" t="str">
        <f>IF(OR(LEFT(DULIEU!$V316,3)=$G$10,LEFT(DULIEU!$W316,3)=$G$10),DULIEU!$D316,"")</f>
        <v/>
      </c>
      <c r="C327" s="995" t="str">
        <f>IF(OR(LEFT(DULIEU!$V316,3)=$G$10,LEFT(DULIEU!$W316,3)=$G$10),DULIEU!$H316,"")</f>
        <v/>
      </c>
      <c r="D327" s="853" t="str">
        <f>IF(OR(LEFT(DULIEU!$V316,3)=$G$10,LEFT(DULIEU!$W316,3)=$G$10),DULIEU!$J316,"")</f>
        <v/>
      </c>
      <c r="E327" s="995" t="str">
        <f>IF(OR(LEFT(DULIEU!$V316,3)=$G$10,LEFT(DULIEU!$W316,3)=$G$10),DULIEU!$E316,"")</f>
        <v/>
      </c>
      <c r="F327" s="996" t="str">
        <f>IF(OR(LEFT(DULIEU!$V316,3)=$G$10,LEFT(DULIEU!$W316,3)=$G$10),DULIEU!$O316,"")</f>
        <v/>
      </c>
      <c r="G327" s="995" t="str">
        <f>IF(OR(LEFT(NKC!$I323,3)=$G$10,LEFT(NKC!$J323,3)=$G$10),NKC!$H323,"")</f>
        <v/>
      </c>
      <c r="H327" s="995" t="str">
        <f>IF(B327="","",IF(LEFT(DULIEU!$V316,3)=$G$10,DULIEU!$W316,IF(LEFT(DULIEU!$W316,3)=$G$10,DULIEU!$V316)))</f>
        <v/>
      </c>
      <c r="I327" s="997">
        <f>IF(F327="",0,IF(LEFT(DULIEU!$V316,3)=$G$10,DULIEU!$X316,0))</f>
        <v>0</v>
      </c>
      <c r="J327" s="997">
        <f>IF(F327="",0,IF(LEFT(DULIEU!$W316,3)=$G$10,DULIEU!$X316,0))</f>
        <v>0</v>
      </c>
      <c r="K327" s="990" t="str">
        <f t="shared" si="5"/>
        <v/>
      </c>
      <c r="L327" s="420"/>
      <c r="M327" s="420"/>
      <c r="N327" s="420"/>
      <c r="O327" s="420"/>
      <c r="P327" s="420"/>
      <c r="Q327" s="420"/>
      <c r="R327" s="420"/>
      <c r="S327" s="420"/>
      <c r="T327" s="420"/>
      <c r="U327" s="420"/>
      <c r="V327" s="420"/>
      <c r="W327" s="420"/>
      <c r="X327" s="420"/>
      <c r="Y327" s="420"/>
      <c r="Z327" s="420"/>
      <c r="AA327" s="420"/>
      <c r="AB327" s="420"/>
      <c r="AC327" s="420"/>
      <c r="AD327" s="420"/>
      <c r="AE327" s="420"/>
      <c r="AF327" s="420"/>
    </row>
    <row r="328" spans="1:32" ht="13.5" hidden="1" customHeight="1">
      <c r="A328" s="420"/>
      <c r="B328" s="995" t="str">
        <f>IF(OR(LEFT(DULIEU!$V317,3)=$G$10,LEFT(DULIEU!$W317,3)=$G$10),DULIEU!$D317,"")</f>
        <v/>
      </c>
      <c r="C328" s="995" t="str">
        <f>IF(OR(LEFT(DULIEU!$V317,3)=$G$10,LEFT(DULIEU!$W317,3)=$G$10),DULIEU!$H317,"")</f>
        <v/>
      </c>
      <c r="D328" s="853" t="str">
        <f>IF(OR(LEFT(DULIEU!$V317,3)=$G$10,LEFT(DULIEU!$W317,3)=$G$10),DULIEU!$J317,"")</f>
        <v/>
      </c>
      <c r="E328" s="995" t="str">
        <f>IF(OR(LEFT(DULIEU!$V317,3)=$G$10,LEFT(DULIEU!$W317,3)=$G$10),DULIEU!$E317,"")</f>
        <v/>
      </c>
      <c r="F328" s="996" t="str">
        <f>IF(OR(LEFT(DULIEU!$V317,3)=$G$10,LEFT(DULIEU!$W317,3)=$G$10),DULIEU!$O317,"")</f>
        <v/>
      </c>
      <c r="G328" s="995" t="str">
        <f>IF(OR(LEFT(NKC!$I324,3)=$G$10,LEFT(NKC!$J324,3)=$G$10),NKC!$H324,"")</f>
        <v/>
      </c>
      <c r="H328" s="995" t="str">
        <f>IF(B328="","",IF(LEFT(DULIEU!$V317,3)=$G$10,DULIEU!$W317,IF(LEFT(DULIEU!$W317,3)=$G$10,DULIEU!$V317)))</f>
        <v/>
      </c>
      <c r="I328" s="997">
        <f>IF(F328="",0,IF(LEFT(DULIEU!$V317,3)=$G$10,DULIEU!$X317,0))</f>
        <v>0</v>
      </c>
      <c r="J328" s="997">
        <f>IF(F328="",0,IF(LEFT(DULIEU!$W317,3)=$G$10,DULIEU!$X317,0))</f>
        <v>0</v>
      </c>
      <c r="K328" s="990" t="str">
        <f t="shared" si="5"/>
        <v/>
      </c>
      <c r="L328" s="420"/>
      <c r="M328" s="420"/>
      <c r="N328" s="420"/>
      <c r="O328" s="420"/>
      <c r="P328" s="420"/>
      <c r="Q328" s="420"/>
      <c r="R328" s="420"/>
      <c r="S328" s="420"/>
      <c r="T328" s="420"/>
      <c r="U328" s="420"/>
      <c r="V328" s="420"/>
      <c r="W328" s="420"/>
      <c r="X328" s="420"/>
      <c r="Y328" s="420"/>
      <c r="Z328" s="420"/>
      <c r="AA328" s="420"/>
      <c r="AB328" s="420"/>
      <c r="AC328" s="420"/>
      <c r="AD328" s="420"/>
      <c r="AE328" s="420"/>
      <c r="AF328" s="420"/>
    </row>
    <row r="329" spans="1:32" ht="13.5" hidden="1" customHeight="1">
      <c r="A329" s="420"/>
      <c r="B329" s="995" t="str">
        <f>IF(OR(LEFT(DULIEU!$V318,3)=$G$10,LEFT(DULIEU!$W318,3)=$G$10),DULIEU!$D318,"")</f>
        <v/>
      </c>
      <c r="C329" s="995" t="str">
        <f>IF(OR(LEFT(DULIEU!$V318,3)=$G$10,LEFT(DULIEU!$W318,3)=$G$10),DULIEU!$H318,"")</f>
        <v/>
      </c>
      <c r="D329" s="853" t="str">
        <f>IF(OR(LEFT(DULIEU!$V318,3)=$G$10,LEFT(DULIEU!$W318,3)=$G$10),DULIEU!$J318,"")</f>
        <v/>
      </c>
      <c r="E329" s="995" t="str">
        <f>IF(OR(LEFT(DULIEU!$V318,3)=$G$10,LEFT(DULIEU!$W318,3)=$G$10),DULIEU!$E318,"")</f>
        <v/>
      </c>
      <c r="F329" s="996" t="str">
        <f>IF(OR(LEFT(DULIEU!$V318,3)=$G$10,LEFT(DULIEU!$W318,3)=$G$10),DULIEU!$O318,"")</f>
        <v/>
      </c>
      <c r="G329" s="995" t="str">
        <f>IF(OR(LEFT(NKC!$I325,3)=$G$10,LEFT(NKC!$J325,3)=$G$10),NKC!$H325,"")</f>
        <v/>
      </c>
      <c r="H329" s="995" t="str">
        <f>IF(B329="","",IF(LEFT(DULIEU!$V318,3)=$G$10,DULIEU!$W318,IF(LEFT(DULIEU!$W318,3)=$G$10,DULIEU!$V318)))</f>
        <v/>
      </c>
      <c r="I329" s="997">
        <f>IF(F329="",0,IF(LEFT(DULIEU!$V318,3)=$G$10,DULIEU!$X318,0))</f>
        <v>0</v>
      </c>
      <c r="J329" s="997">
        <f>IF(F329="",0,IF(LEFT(DULIEU!$W318,3)=$G$10,DULIEU!$X318,0))</f>
        <v>0</v>
      </c>
      <c r="K329" s="990" t="str">
        <f t="shared" si="5"/>
        <v/>
      </c>
      <c r="L329" s="420"/>
      <c r="M329" s="420"/>
      <c r="N329" s="420"/>
      <c r="O329" s="420"/>
      <c r="P329" s="420"/>
      <c r="Q329" s="420"/>
      <c r="R329" s="420"/>
      <c r="S329" s="420"/>
      <c r="T329" s="420"/>
      <c r="U329" s="420"/>
      <c r="V329" s="420"/>
      <c r="W329" s="420"/>
      <c r="X329" s="420"/>
      <c r="Y329" s="420"/>
      <c r="Z329" s="420"/>
      <c r="AA329" s="420"/>
      <c r="AB329" s="420"/>
      <c r="AC329" s="420"/>
      <c r="AD329" s="420"/>
      <c r="AE329" s="420"/>
      <c r="AF329" s="420"/>
    </row>
    <row r="330" spans="1:32" ht="13.5" hidden="1" customHeight="1">
      <c r="A330" s="420"/>
      <c r="B330" s="995" t="str">
        <f>IF(OR(LEFT(DULIEU!$V319,3)=$G$10,LEFT(DULIEU!$W319,3)=$G$10),DULIEU!$D319,"")</f>
        <v/>
      </c>
      <c r="C330" s="995" t="str">
        <f>IF(OR(LEFT(DULIEU!$V319,3)=$G$10,LEFT(DULIEU!$W319,3)=$G$10),DULIEU!$H319,"")</f>
        <v/>
      </c>
      <c r="D330" s="853" t="str">
        <f>IF(OR(LEFT(DULIEU!$V319,3)=$G$10,LEFT(DULIEU!$W319,3)=$G$10),DULIEU!$J319,"")</f>
        <v/>
      </c>
      <c r="E330" s="995" t="str">
        <f>IF(OR(LEFT(DULIEU!$V319,3)=$G$10,LEFT(DULIEU!$W319,3)=$G$10),DULIEU!$E319,"")</f>
        <v/>
      </c>
      <c r="F330" s="996" t="str">
        <f>IF(OR(LEFT(DULIEU!$V319,3)=$G$10,LEFT(DULIEU!$W319,3)=$G$10),DULIEU!$O319,"")</f>
        <v/>
      </c>
      <c r="G330" s="995" t="str">
        <f>IF(OR(LEFT(NKC!$I326,3)=$G$10,LEFT(NKC!$J326,3)=$G$10),NKC!$H326,"")</f>
        <v/>
      </c>
      <c r="H330" s="995" t="str">
        <f>IF(B330="","",IF(LEFT(DULIEU!$V319,3)=$G$10,DULIEU!$W319,IF(LEFT(DULIEU!$W319,3)=$G$10,DULIEU!$V319)))</f>
        <v/>
      </c>
      <c r="I330" s="997">
        <f>IF(F330="",0,IF(LEFT(DULIEU!$V319,3)=$G$10,DULIEU!$X319,0))</f>
        <v>0</v>
      </c>
      <c r="J330" s="997">
        <f>IF(F330="",0,IF(LEFT(DULIEU!$W319,3)=$G$10,DULIEU!$X319,0))</f>
        <v>0</v>
      </c>
      <c r="K330" s="990" t="str">
        <f t="shared" si="5"/>
        <v/>
      </c>
      <c r="L330" s="420"/>
      <c r="M330" s="420"/>
      <c r="N330" s="420"/>
      <c r="O330" s="420"/>
      <c r="P330" s="420"/>
      <c r="Q330" s="420"/>
      <c r="R330" s="420"/>
      <c r="S330" s="420"/>
      <c r="T330" s="420"/>
      <c r="U330" s="420"/>
      <c r="V330" s="420"/>
      <c r="W330" s="420"/>
      <c r="X330" s="420"/>
      <c r="Y330" s="420"/>
      <c r="Z330" s="420"/>
      <c r="AA330" s="420"/>
      <c r="AB330" s="420"/>
      <c r="AC330" s="420"/>
      <c r="AD330" s="420"/>
      <c r="AE330" s="420"/>
      <c r="AF330" s="420"/>
    </row>
    <row r="331" spans="1:32" ht="13.5" hidden="1" customHeight="1">
      <c r="A331" s="420"/>
      <c r="B331" s="995" t="str">
        <f>IF(OR(LEFT(DULIEU!$V320,3)=$G$10,LEFT(DULIEU!$W320,3)=$G$10),DULIEU!$D320,"")</f>
        <v/>
      </c>
      <c r="C331" s="995" t="str">
        <f>IF(OR(LEFT(DULIEU!$V320,3)=$G$10,LEFT(DULIEU!$W320,3)=$G$10),DULIEU!$H320,"")</f>
        <v/>
      </c>
      <c r="D331" s="853" t="str">
        <f>IF(OR(LEFT(DULIEU!$V320,3)=$G$10,LEFT(DULIEU!$W320,3)=$G$10),DULIEU!$J320,"")</f>
        <v/>
      </c>
      <c r="E331" s="995" t="str">
        <f>IF(OR(LEFT(DULIEU!$V320,3)=$G$10,LEFT(DULIEU!$W320,3)=$G$10),DULIEU!$E320,"")</f>
        <v/>
      </c>
      <c r="F331" s="996" t="str">
        <f>IF(OR(LEFT(DULIEU!$V320,3)=$G$10,LEFT(DULIEU!$W320,3)=$G$10),DULIEU!$O320,"")</f>
        <v/>
      </c>
      <c r="G331" s="995" t="str">
        <f>IF(OR(LEFT(NKC!$I327,3)=$G$10,LEFT(NKC!$J327,3)=$G$10),NKC!$H327,"")</f>
        <v/>
      </c>
      <c r="H331" s="995" t="str">
        <f>IF(B331="","",IF(LEFT(DULIEU!$V320,3)=$G$10,DULIEU!$W320,IF(LEFT(DULIEU!$W320,3)=$G$10,DULIEU!$V320)))</f>
        <v/>
      </c>
      <c r="I331" s="997">
        <f>IF(F331="",0,IF(LEFT(DULIEU!$V320,3)=$G$10,DULIEU!$X320,0))</f>
        <v>0</v>
      </c>
      <c r="J331" s="997">
        <f>IF(F331="",0,IF(LEFT(DULIEU!$W320,3)=$G$10,DULIEU!$X320,0))</f>
        <v>0</v>
      </c>
      <c r="K331" s="990" t="str">
        <f t="shared" si="5"/>
        <v/>
      </c>
      <c r="L331" s="420"/>
      <c r="M331" s="420"/>
      <c r="N331" s="420"/>
      <c r="O331" s="420"/>
      <c r="P331" s="420"/>
      <c r="Q331" s="420"/>
      <c r="R331" s="420"/>
      <c r="S331" s="420"/>
      <c r="T331" s="420"/>
      <c r="U331" s="420"/>
      <c r="V331" s="420"/>
      <c r="W331" s="420"/>
      <c r="X331" s="420"/>
      <c r="Y331" s="420"/>
      <c r="Z331" s="420"/>
      <c r="AA331" s="420"/>
      <c r="AB331" s="420"/>
      <c r="AC331" s="420"/>
      <c r="AD331" s="420"/>
      <c r="AE331" s="420"/>
      <c r="AF331" s="420"/>
    </row>
    <row r="332" spans="1:32" ht="13.5" hidden="1" customHeight="1">
      <c r="A332" s="420"/>
      <c r="B332" s="995" t="str">
        <f>IF(OR(LEFT(DULIEU!$V321,3)=$G$10,LEFT(DULIEU!$W321,3)=$G$10),DULIEU!$D321,"")</f>
        <v/>
      </c>
      <c r="C332" s="995" t="str">
        <f>IF(OR(LEFT(DULIEU!$V321,3)=$G$10,LEFT(DULIEU!$W321,3)=$G$10),DULIEU!$H321,"")</f>
        <v/>
      </c>
      <c r="D332" s="853" t="str">
        <f>IF(OR(LEFT(DULIEU!$V321,3)=$G$10,LEFT(DULIEU!$W321,3)=$G$10),DULIEU!$J321,"")</f>
        <v/>
      </c>
      <c r="E332" s="995" t="str">
        <f>IF(OR(LEFT(DULIEU!$V321,3)=$G$10,LEFT(DULIEU!$W321,3)=$G$10),DULIEU!$E321,"")</f>
        <v/>
      </c>
      <c r="F332" s="996" t="str">
        <f>IF(OR(LEFT(DULIEU!$V321,3)=$G$10,LEFT(DULIEU!$W321,3)=$G$10),DULIEU!$O321,"")</f>
        <v/>
      </c>
      <c r="G332" s="995" t="str">
        <f>IF(OR(LEFT(NKC!$I328,3)=$G$10,LEFT(NKC!$J328,3)=$G$10),NKC!$H328,"")</f>
        <v/>
      </c>
      <c r="H332" s="995" t="str">
        <f>IF(B332="","",IF(LEFT(DULIEU!$V321,3)=$G$10,DULIEU!$W321,IF(LEFT(DULIEU!$W321,3)=$G$10,DULIEU!$V321)))</f>
        <v/>
      </c>
      <c r="I332" s="997">
        <f>IF(F332="",0,IF(LEFT(DULIEU!$V321,3)=$G$10,DULIEU!$X321,0))</f>
        <v>0</v>
      </c>
      <c r="J332" s="997">
        <f>IF(F332="",0,IF(LEFT(DULIEU!$W321,3)=$G$10,DULIEU!$X321,0))</f>
        <v>0</v>
      </c>
      <c r="K332" s="990" t="str">
        <f t="shared" si="5"/>
        <v/>
      </c>
      <c r="L332" s="420"/>
      <c r="M332" s="420"/>
      <c r="N332" s="420"/>
      <c r="O332" s="420"/>
      <c r="P332" s="420"/>
      <c r="Q332" s="420"/>
      <c r="R332" s="420"/>
      <c r="S332" s="420"/>
      <c r="T332" s="420"/>
      <c r="U332" s="420"/>
      <c r="V332" s="420"/>
      <c r="W332" s="420"/>
      <c r="X332" s="420"/>
      <c r="Y332" s="420"/>
      <c r="Z332" s="420"/>
      <c r="AA332" s="420"/>
      <c r="AB332" s="420"/>
      <c r="AC332" s="420"/>
      <c r="AD332" s="420"/>
      <c r="AE332" s="420"/>
      <c r="AF332" s="420"/>
    </row>
    <row r="333" spans="1:32" ht="13.5" hidden="1" customHeight="1">
      <c r="A333" s="420"/>
      <c r="B333" s="995" t="str">
        <f>IF(OR(LEFT(DULIEU!$V322,3)=$G$10,LEFT(DULIEU!$W322,3)=$G$10),DULIEU!$D322,"")</f>
        <v/>
      </c>
      <c r="C333" s="995" t="str">
        <f>IF(OR(LEFT(DULIEU!$V322,3)=$G$10,LEFT(DULIEU!$W322,3)=$G$10),DULIEU!$H322,"")</f>
        <v/>
      </c>
      <c r="D333" s="853" t="str">
        <f>IF(OR(LEFT(DULIEU!$V322,3)=$G$10,LEFT(DULIEU!$W322,3)=$G$10),DULIEU!$J322,"")</f>
        <v/>
      </c>
      <c r="E333" s="995" t="str">
        <f>IF(OR(LEFT(DULIEU!$V322,3)=$G$10,LEFT(DULIEU!$W322,3)=$G$10),DULIEU!$E322,"")</f>
        <v/>
      </c>
      <c r="F333" s="996" t="str">
        <f>IF(OR(LEFT(DULIEU!$V322,3)=$G$10,LEFT(DULIEU!$W322,3)=$G$10),DULIEU!$O322,"")</f>
        <v/>
      </c>
      <c r="G333" s="995" t="str">
        <f>IF(OR(LEFT(NKC!$I329,3)=$G$10,LEFT(NKC!$J329,3)=$G$10),NKC!$H329,"")</f>
        <v/>
      </c>
      <c r="H333" s="995" t="str">
        <f>IF(B333="","",IF(LEFT(DULIEU!$V322,3)=$G$10,DULIEU!$W322,IF(LEFT(DULIEU!$W322,3)=$G$10,DULIEU!$V322)))</f>
        <v/>
      </c>
      <c r="I333" s="997">
        <f>IF(F333="",0,IF(LEFT(DULIEU!$V322,3)=$G$10,DULIEU!$X322,0))</f>
        <v>0</v>
      </c>
      <c r="J333" s="997">
        <f>IF(F333="",0,IF(LEFT(DULIEU!$W322,3)=$G$10,DULIEU!$X322,0))</f>
        <v>0</v>
      </c>
      <c r="K333" s="990" t="str">
        <f t="shared" si="5"/>
        <v/>
      </c>
      <c r="L333" s="420"/>
      <c r="M333" s="420"/>
      <c r="N333" s="420"/>
      <c r="O333" s="420"/>
      <c r="P333" s="420"/>
      <c r="Q333" s="420"/>
      <c r="R333" s="420"/>
      <c r="S333" s="420"/>
      <c r="T333" s="420"/>
      <c r="U333" s="420"/>
      <c r="V333" s="420"/>
      <c r="W333" s="420"/>
      <c r="X333" s="420"/>
      <c r="Y333" s="420"/>
      <c r="Z333" s="420"/>
      <c r="AA333" s="420"/>
      <c r="AB333" s="420"/>
      <c r="AC333" s="420"/>
      <c r="AD333" s="420"/>
      <c r="AE333" s="420"/>
      <c r="AF333" s="420"/>
    </row>
    <row r="334" spans="1:32" ht="13.5" hidden="1" customHeight="1">
      <c r="A334" s="420"/>
      <c r="B334" s="995" t="str">
        <f>IF(OR(LEFT(DULIEU!$V323,3)=$G$10,LEFT(DULIEU!$W323,3)=$G$10),DULIEU!$D323,"")</f>
        <v/>
      </c>
      <c r="C334" s="995" t="str">
        <f>IF(OR(LEFT(DULIEU!$V323,3)=$G$10,LEFT(DULIEU!$W323,3)=$G$10),DULIEU!$H323,"")</f>
        <v/>
      </c>
      <c r="D334" s="853" t="str">
        <f>IF(OR(LEFT(DULIEU!$V323,3)=$G$10,LEFT(DULIEU!$W323,3)=$G$10),DULIEU!$J323,"")</f>
        <v/>
      </c>
      <c r="E334" s="995" t="str">
        <f>IF(OR(LEFT(DULIEU!$V323,3)=$G$10,LEFT(DULIEU!$W323,3)=$G$10),DULIEU!$E323,"")</f>
        <v/>
      </c>
      <c r="F334" s="996" t="str">
        <f>IF(OR(LEFT(DULIEU!$V323,3)=$G$10,LEFT(DULIEU!$W323,3)=$G$10),DULIEU!$O323,"")</f>
        <v/>
      </c>
      <c r="G334" s="995" t="str">
        <f>IF(OR(LEFT(NKC!$I330,3)=$G$10,LEFT(NKC!$J330,3)=$G$10),NKC!$H330,"")</f>
        <v/>
      </c>
      <c r="H334" s="995" t="str">
        <f>IF(B334="","",IF(LEFT(DULIEU!$V323,3)=$G$10,DULIEU!$W323,IF(LEFT(DULIEU!$W323,3)=$G$10,DULIEU!$V323)))</f>
        <v/>
      </c>
      <c r="I334" s="997">
        <f>IF(F334="",0,IF(LEFT(DULIEU!$V323,3)=$G$10,DULIEU!$X323,0))</f>
        <v>0</v>
      </c>
      <c r="J334" s="997">
        <f>IF(F334="",0,IF(LEFT(DULIEU!$W323,3)=$G$10,DULIEU!$X323,0))</f>
        <v>0</v>
      </c>
      <c r="K334" s="990" t="str">
        <f t="shared" si="5"/>
        <v/>
      </c>
      <c r="L334" s="420"/>
      <c r="M334" s="420"/>
      <c r="N334" s="420"/>
      <c r="O334" s="420"/>
      <c r="P334" s="420"/>
      <c r="Q334" s="420"/>
      <c r="R334" s="420"/>
      <c r="S334" s="420"/>
      <c r="T334" s="420"/>
      <c r="U334" s="420"/>
      <c r="V334" s="420"/>
      <c r="W334" s="420"/>
      <c r="X334" s="420"/>
      <c r="Y334" s="420"/>
      <c r="Z334" s="420"/>
      <c r="AA334" s="420"/>
      <c r="AB334" s="420"/>
      <c r="AC334" s="420"/>
      <c r="AD334" s="420"/>
      <c r="AE334" s="420"/>
      <c r="AF334" s="420"/>
    </row>
    <row r="335" spans="1:32" ht="13.5" hidden="1" customHeight="1">
      <c r="A335" s="420"/>
      <c r="B335" s="995" t="str">
        <f>IF(OR(LEFT(DULIEU!$V324,3)=$G$10,LEFT(DULIEU!$W324,3)=$G$10),DULIEU!$D324,"")</f>
        <v/>
      </c>
      <c r="C335" s="995" t="str">
        <f>IF(OR(LEFT(DULIEU!$V324,3)=$G$10,LEFT(DULIEU!$W324,3)=$G$10),DULIEU!$H324,"")</f>
        <v/>
      </c>
      <c r="D335" s="853" t="str">
        <f>IF(OR(LEFT(DULIEU!$V324,3)=$G$10,LEFT(DULIEU!$W324,3)=$G$10),DULIEU!$J324,"")</f>
        <v/>
      </c>
      <c r="E335" s="995" t="str">
        <f>IF(OR(LEFT(DULIEU!$V324,3)=$G$10,LEFT(DULIEU!$W324,3)=$G$10),DULIEU!$E324,"")</f>
        <v/>
      </c>
      <c r="F335" s="996" t="str">
        <f>IF(OR(LEFT(DULIEU!$V324,3)=$G$10,LEFT(DULIEU!$W324,3)=$G$10),DULIEU!$O324,"")</f>
        <v/>
      </c>
      <c r="G335" s="995" t="str">
        <f>IF(OR(LEFT(NKC!$I331,3)=$G$10,LEFT(NKC!$J331,3)=$G$10),NKC!$H331,"")</f>
        <v/>
      </c>
      <c r="H335" s="995" t="str">
        <f>IF(B335="","",IF(LEFT(DULIEU!$V324,3)=$G$10,DULIEU!$W324,IF(LEFT(DULIEU!$W324,3)=$G$10,DULIEU!$V324)))</f>
        <v/>
      </c>
      <c r="I335" s="997">
        <f>IF(F335="",0,IF(LEFT(DULIEU!$V324,3)=$G$10,DULIEU!$X324,0))</f>
        <v>0</v>
      </c>
      <c r="J335" s="997">
        <f>IF(F335="",0,IF(LEFT(DULIEU!$W324,3)=$G$10,DULIEU!$X324,0))</f>
        <v>0</v>
      </c>
      <c r="K335" s="990" t="str">
        <f t="shared" si="5"/>
        <v/>
      </c>
      <c r="L335" s="420"/>
      <c r="M335" s="420"/>
      <c r="N335" s="420"/>
      <c r="O335" s="420"/>
      <c r="P335" s="420"/>
      <c r="Q335" s="420"/>
      <c r="R335" s="420"/>
      <c r="S335" s="420"/>
      <c r="T335" s="420"/>
      <c r="U335" s="420"/>
      <c r="V335" s="420"/>
      <c r="W335" s="420"/>
      <c r="X335" s="420"/>
      <c r="Y335" s="420"/>
      <c r="Z335" s="420"/>
      <c r="AA335" s="420"/>
      <c r="AB335" s="420"/>
      <c r="AC335" s="420"/>
      <c r="AD335" s="420"/>
      <c r="AE335" s="420"/>
      <c r="AF335" s="420"/>
    </row>
    <row r="336" spans="1:32" ht="13.5" hidden="1" customHeight="1">
      <c r="A336" s="420"/>
      <c r="B336" s="995" t="str">
        <f>IF(OR(LEFT(DULIEU!$V325,3)=$G$10,LEFT(DULIEU!$W325,3)=$G$10),DULIEU!$D325,"")</f>
        <v/>
      </c>
      <c r="C336" s="995" t="str">
        <f>IF(OR(LEFT(DULIEU!$V325,3)=$G$10,LEFT(DULIEU!$W325,3)=$G$10),DULIEU!$H325,"")</f>
        <v/>
      </c>
      <c r="D336" s="853" t="str">
        <f>IF(OR(LEFT(DULIEU!$V325,3)=$G$10,LEFT(DULIEU!$W325,3)=$G$10),DULIEU!$J325,"")</f>
        <v/>
      </c>
      <c r="E336" s="995" t="str">
        <f>IF(OR(LEFT(DULIEU!$V325,3)=$G$10,LEFT(DULIEU!$W325,3)=$G$10),DULIEU!$E325,"")</f>
        <v/>
      </c>
      <c r="F336" s="996" t="str">
        <f>IF(OR(LEFT(DULIEU!$V325,3)=$G$10,LEFT(DULIEU!$W325,3)=$G$10),DULIEU!$O325,"")</f>
        <v/>
      </c>
      <c r="G336" s="995" t="str">
        <f>IF(OR(LEFT(NKC!$I332,3)=$G$10,LEFT(NKC!$J332,3)=$G$10),NKC!$H332,"")</f>
        <v/>
      </c>
      <c r="H336" s="995" t="str">
        <f>IF(B336="","",IF(LEFT(DULIEU!$V325,3)=$G$10,DULIEU!$W325,IF(LEFT(DULIEU!$W325,3)=$G$10,DULIEU!$V325)))</f>
        <v/>
      </c>
      <c r="I336" s="997">
        <f>IF(F336="",0,IF(LEFT(DULIEU!$V325,3)=$G$10,DULIEU!$X325,0))</f>
        <v>0</v>
      </c>
      <c r="J336" s="997">
        <f>IF(F336="",0,IF(LEFT(DULIEU!$W325,3)=$G$10,DULIEU!$X325,0))</f>
        <v>0</v>
      </c>
      <c r="K336" s="990" t="str">
        <f t="shared" si="5"/>
        <v/>
      </c>
      <c r="L336" s="420"/>
      <c r="M336" s="420"/>
      <c r="N336" s="420"/>
      <c r="O336" s="420"/>
      <c r="P336" s="420"/>
      <c r="Q336" s="420"/>
      <c r="R336" s="420"/>
      <c r="S336" s="420"/>
      <c r="T336" s="420"/>
      <c r="U336" s="420"/>
      <c r="V336" s="420"/>
      <c r="W336" s="420"/>
      <c r="X336" s="420"/>
      <c r="Y336" s="420"/>
      <c r="Z336" s="420"/>
      <c r="AA336" s="420"/>
      <c r="AB336" s="420"/>
      <c r="AC336" s="420"/>
      <c r="AD336" s="420"/>
      <c r="AE336" s="420"/>
      <c r="AF336" s="420"/>
    </row>
    <row r="337" spans="1:32" ht="13.5" hidden="1" customHeight="1">
      <c r="A337" s="420"/>
      <c r="B337" s="995" t="str">
        <f>IF(OR(LEFT(DULIEU!$V326,3)=$G$10,LEFT(DULIEU!$W326,3)=$G$10),DULIEU!$D326,"")</f>
        <v/>
      </c>
      <c r="C337" s="995" t="str">
        <f>IF(OR(LEFT(DULIEU!$V326,3)=$G$10,LEFT(DULIEU!$W326,3)=$G$10),DULIEU!$H326,"")</f>
        <v/>
      </c>
      <c r="D337" s="853" t="str">
        <f>IF(OR(LEFT(DULIEU!$V326,3)=$G$10,LEFT(DULIEU!$W326,3)=$G$10),DULIEU!$J326,"")</f>
        <v/>
      </c>
      <c r="E337" s="995" t="str">
        <f>IF(OR(LEFT(DULIEU!$V326,3)=$G$10,LEFT(DULIEU!$W326,3)=$G$10),DULIEU!$E326,"")</f>
        <v/>
      </c>
      <c r="F337" s="996" t="str">
        <f>IF(OR(LEFT(DULIEU!$V326,3)=$G$10,LEFT(DULIEU!$W326,3)=$G$10),DULIEU!$O326,"")</f>
        <v/>
      </c>
      <c r="G337" s="995" t="str">
        <f>IF(OR(LEFT(NKC!$I333,3)=$G$10,LEFT(NKC!$J333,3)=$G$10),NKC!$H333,"")</f>
        <v/>
      </c>
      <c r="H337" s="995" t="str">
        <f>IF(B337="","",IF(LEFT(DULIEU!$V326,3)=$G$10,DULIEU!$W326,IF(LEFT(DULIEU!$W326,3)=$G$10,DULIEU!$V326)))</f>
        <v/>
      </c>
      <c r="I337" s="997">
        <f>IF(F337="",0,IF(LEFT(DULIEU!$V326,3)=$G$10,DULIEU!$X326,0))</f>
        <v>0</v>
      </c>
      <c r="J337" s="997">
        <f>IF(F337="",0,IF(LEFT(DULIEU!$W326,3)=$G$10,DULIEU!$X326,0))</f>
        <v>0</v>
      </c>
      <c r="K337" s="990" t="str">
        <f t="shared" si="5"/>
        <v/>
      </c>
      <c r="L337" s="420"/>
      <c r="M337" s="420"/>
      <c r="N337" s="420"/>
      <c r="O337" s="420"/>
      <c r="P337" s="420"/>
      <c r="Q337" s="420"/>
      <c r="R337" s="420"/>
      <c r="S337" s="420"/>
      <c r="T337" s="420"/>
      <c r="U337" s="420"/>
      <c r="V337" s="420"/>
      <c r="W337" s="420"/>
      <c r="X337" s="420"/>
      <c r="Y337" s="420"/>
      <c r="Z337" s="420"/>
      <c r="AA337" s="420"/>
      <c r="AB337" s="420"/>
      <c r="AC337" s="420"/>
      <c r="AD337" s="420"/>
      <c r="AE337" s="420"/>
      <c r="AF337" s="420"/>
    </row>
    <row r="338" spans="1:32" ht="13.5" hidden="1" customHeight="1">
      <c r="A338" s="420"/>
      <c r="B338" s="995" t="str">
        <f>IF(OR(LEFT(DULIEU!$V327,3)=$G$10,LEFT(DULIEU!$W327,3)=$G$10),DULIEU!$D327,"")</f>
        <v/>
      </c>
      <c r="C338" s="995" t="str">
        <f>IF(OR(LEFT(DULIEU!$V327,3)=$G$10,LEFT(DULIEU!$W327,3)=$G$10),DULIEU!$H327,"")</f>
        <v/>
      </c>
      <c r="D338" s="853" t="str">
        <f>IF(OR(LEFT(DULIEU!$V327,3)=$G$10,LEFT(DULIEU!$W327,3)=$G$10),DULIEU!$J327,"")</f>
        <v/>
      </c>
      <c r="E338" s="995" t="str">
        <f>IF(OR(LEFT(DULIEU!$V327,3)=$G$10,LEFT(DULIEU!$W327,3)=$G$10),DULIEU!$E327,"")</f>
        <v/>
      </c>
      <c r="F338" s="996" t="str">
        <f>IF(OR(LEFT(DULIEU!$V327,3)=$G$10,LEFT(DULIEU!$W327,3)=$G$10),DULIEU!$O327,"")</f>
        <v/>
      </c>
      <c r="G338" s="995" t="str">
        <f>IF(OR(LEFT(NKC!$I334,3)=$G$10,LEFT(NKC!$J334,3)=$G$10),NKC!$H334,"")</f>
        <v/>
      </c>
      <c r="H338" s="995" t="str">
        <f>IF(B338="","",IF(LEFT(DULIEU!$V327,3)=$G$10,DULIEU!$W327,IF(LEFT(DULIEU!$W327,3)=$G$10,DULIEU!$V327)))</f>
        <v/>
      </c>
      <c r="I338" s="997">
        <f>IF(F338="",0,IF(LEFT(DULIEU!$V327,3)=$G$10,DULIEU!$X327,0))</f>
        <v>0</v>
      </c>
      <c r="J338" s="997">
        <f>IF(F338="",0,IF(LEFT(DULIEU!$W327,3)=$G$10,DULIEU!$X327,0))</f>
        <v>0</v>
      </c>
      <c r="K338" s="990" t="str">
        <f t="shared" si="5"/>
        <v/>
      </c>
      <c r="L338" s="420"/>
      <c r="M338" s="420"/>
      <c r="N338" s="420"/>
      <c r="O338" s="420"/>
      <c r="P338" s="420"/>
      <c r="Q338" s="420"/>
      <c r="R338" s="420"/>
      <c r="S338" s="420"/>
      <c r="T338" s="420"/>
      <c r="U338" s="420"/>
      <c r="V338" s="420"/>
      <c r="W338" s="420"/>
      <c r="X338" s="420"/>
      <c r="Y338" s="420"/>
      <c r="Z338" s="420"/>
      <c r="AA338" s="420"/>
      <c r="AB338" s="420"/>
      <c r="AC338" s="420"/>
      <c r="AD338" s="420"/>
      <c r="AE338" s="420"/>
      <c r="AF338" s="420"/>
    </row>
    <row r="339" spans="1:32" ht="13.5" hidden="1" customHeight="1">
      <c r="A339" s="420"/>
      <c r="B339" s="995" t="str">
        <f>IF(OR(LEFT(DULIEU!$V328,3)=$G$10,LEFT(DULIEU!$W328,3)=$G$10),DULIEU!$D328,"")</f>
        <v/>
      </c>
      <c r="C339" s="995" t="str">
        <f>IF(OR(LEFT(DULIEU!$V328,3)=$G$10,LEFT(DULIEU!$W328,3)=$G$10),DULIEU!$H328,"")</f>
        <v/>
      </c>
      <c r="D339" s="853" t="str">
        <f>IF(OR(LEFT(DULIEU!$V328,3)=$G$10,LEFT(DULIEU!$W328,3)=$G$10),DULIEU!$J328,"")</f>
        <v/>
      </c>
      <c r="E339" s="995" t="str">
        <f>IF(OR(LEFT(DULIEU!$V328,3)=$G$10,LEFT(DULIEU!$W328,3)=$G$10),DULIEU!$E328,"")</f>
        <v/>
      </c>
      <c r="F339" s="996" t="str">
        <f>IF(OR(LEFT(DULIEU!$V328,3)=$G$10,LEFT(DULIEU!$W328,3)=$G$10),DULIEU!$O328,"")</f>
        <v/>
      </c>
      <c r="G339" s="995" t="str">
        <f>IF(OR(LEFT(NKC!$I335,3)=$G$10,LEFT(NKC!$J335,3)=$G$10),NKC!$H335,"")</f>
        <v/>
      </c>
      <c r="H339" s="995" t="str">
        <f>IF(B339="","",IF(LEFT(DULIEU!$V328,3)=$G$10,DULIEU!$W328,IF(LEFT(DULIEU!$W328,3)=$G$10,DULIEU!$V328)))</f>
        <v/>
      </c>
      <c r="I339" s="997">
        <f>IF(F339="",0,IF(LEFT(DULIEU!$V328,3)=$G$10,DULIEU!$X328,0))</f>
        <v>0</v>
      </c>
      <c r="J339" s="997">
        <f>IF(F339="",0,IF(LEFT(DULIEU!$W328,3)=$G$10,DULIEU!$X328,0))</f>
        <v>0</v>
      </c>
      <c r="K339" s="990" t="str">
        <f t="shared" ref="K339:K402" si="6">IF(F339="","","x")</f>
        <v/>
      </c>
      <c r="L339" s="420"/>
      <c r="M339" s="420"/>
      <c r="N339" s="420"/>
      <c r="O339" s="420"/>
      <c r="P339" s="420"/>
      <c r="Q339" s="420"/>
      <c r="R339" s="420"/>
      <c r="S339" s="420"/>
      <c r="T339" s="420"/>
      <c r="U339" s="420"/>
      <c r="V339" s="420"/>
      <c r="W339" s="420"/>
      <c r="X339" s="420"/>
      <c r="Y339" s="420"/>
      <c r="Z339" s="420"/>
      <c r="AA339" s="420"/>
      <c r="AB339" s="420"/>
      <c r="AC339" s="420"/>
      <c r="AD339" s="420"/>
      <c r="AE339" s="420"/>
      <c r="AF339" s="420"/>
    </row>
    <row r="340" spans="1:32" ht="13.5" hidden="1" customHeight="1">
      <c r="A340" s="420"/>
      <c r="B340" s="995" t="str">
        <f>IF(OR(LEFT(DULIEU!$V329,3)=$G$10,LEFT(DULIEU!$W329,3)=$G$10),DULIEU!$D329,"")</f>
        <v/>
      </c>
      <c r="C340" s="995" t="str">
        <f>IF(OR(LEFT(DULIEU!$V329,3)=$G$10,LEFT(DULIEU!$W329,3)=$G$10),DULIEU!$H329,"")</f>
        <v/>
      </c>
      <c r="D340" s="853" t="str">
        <f>IF(OR(LEFT(DULIEU!$V329,3)=$G$10,LEFT(DULIEU!$W329,3)=$G$10),DULIEU!$J329,"")</f>
        <v/>
      </c>
      <c r="E340" s="995" t="str">
        <f>IF(OR(LEFT(DULIEU!$V329,3)=$G$10,LEFT(DULIEU!$W329,3)=$G$10),DULIEU!$E329,"")</f>
        <v/>
      </c>
      <c r="F340" s="996" t="str">
        <f>IF(OR(LEFT(DULIEU!$V329,3)=$G$10,LEFT(DULIEU!$W329,3)=$G$10),DULIEU!$O329,"")</f>
        <v/>
      </c>
      <c r="G340" s="995" t="str">
        <f>IF(OR(LEFT(NKC!$I336,3)=$G$10,LEFT(NKC!$J336,3)=$G$10),NKC!$H336,"")</f>
        <v/>
      </c>
      <c r="H340" s="995" t="str">
        <f>IF(B340="","",IF(LEFT(DULIEU!$V329,3)=$G$10,DULIEU!$W329,IF(LEFT(DULIEU!$W329,3)=$G$10,DULIEU!$V329)))</f>
        <v/>
      </c>
      <c r="I340" s="997">
        <f>IF(F340="",0,IF(LEFT(DULIEU!$V329,3)=$G$10,DULIEU!$X329,0))</f>
        <v>0</v>
      </c>
      <c r="J340" s="997">
        <f>IF(F340="",0,IF(LEFT(DULIEU!$W329,3)=$G$10,DULIEU!$X329,0))</f>
        <v>0</v>
      </c>
      <c r="K340" s="990" t="str">
        <f t="shared" si="6"/>
        <v/>
      </c>
      <c r="L340" s="420"/>
      <c r="M340" s="420"/>
      <c r="N340" s="420"/>
      <c r="O340" s="420"/>
      <c r="P340" s="420"/>
      <c r="Q340" s="420"/>
      <c r="R340" s="420"/>
      <c r="S340" s="420"/>
      <c r="T340" s="420"/>
      <c r="U340" s="420"/>
      <c r="V340" s="420"/>
      <c r="W340" s="420"/>
      <c r="X340" s="420"/>
      <c r="Y340" s="420"/>
      <c r="Z340" s="420"/>
      <c r="AA340" s="420"/>
      <c r="AB340" s="420"/>
      <c r="AC340" s="420"/>
      <c r="AD340" s="420"/>
      <c r="AE340" s="420"/>
      <c r="AF340" s="420"/>
    </row>
    <row r="341" spans="1:32" ht="13.5" hidden="1" customHeight="1">
      <c r="A341" s="420"/>
      <c r="B341" s="995" t="str">
        <f>IF(OR(LEFT(DULIEU!$V330,3)=$G$10,LEFT(DULIEU!$W330,3)=$G$10),DULIEU!$D330,"")</f>
        <v/>
      </c>
      <c r="C341" s="995" t="str">
        <f>IF(OR(LEFT(DULIEU!$V330,3)=$G$10,LEFT(DULIEU!$W330,3)=$G$10),DULIEU!$H330,"")</f>
        <v/>
      </c>
      <c r="D341" s="853" t="str">
        <f>IF(OR(LEFT(DULIEU!$V330,3)=$G$10,LEFT(DULIEU!$W330,3)=$G$10),DULIEU!$J330,"")</f>
        <v/>
      </c>
      <c r="E341" s="995" t="str">
        <f>IF(OR(LEFT(DULIEU!$V330,3)=$G$10,LEFT(DULIEU!$W330,3)=$G$10),DULIEU!$E330,"")</f>
        <v/>
      </c>
      <c r="F341" s="996" t="str">
        <f>IF(OR(LEFT(DULIEU!$V330,3)=$G$10,LEFT(DULIEU!$W330,3)=$G$10),DULIEU!$O330,"")</f>
        <v/>
      </c>
      <c r="G341" s="995" t="str">
        <f>IF(OR(LEFT(NKC!$I337,3)=$G$10,LEFT(NKC!$J337,3)=$G$10),NKC!$H337,"")</f>
        <v/>
      </c>
      <c r="H341" s="995" t="str">
        <f>IF(B341="","",IF(LEFT(DULIEU!$V330,3)=$G$10,DULIEU!$W330,IF(LEFT(DULIEU!$W330,3)=$G$10,DULIEU!$V330)))</f>
        <v/>
      </c>
      <c r="I341" s="997">
        <f>IF(F341="",0,IF(LEFT(DULIEU!$V330,3)=$G$10,DULIEU!$X330,0))</f>
        <v>0</v>
      </c>
      <c r="J341" s="997">
        <f>IF(F341="",0,IF(LEFT(DULIEU!$W330,3)=$G$10,DULIEU!$X330,0))</f>
        <v>0</v>
      </c>
      <c r="K341" s="990" t="str">
        <f t="shared" si="6"/>
        <v/>
      </c>
      <c r="L341" s="420"/>
      <c r="M341" s="420"/>
      <c r="N341" s="420"/>
      <c r="O341" s="420"/>
      <c r="P341" s="420"/>
      <c r="Q341" s="420"/>
      <c r="R341" s="420"/>
      <c r="S341" s="420"/>
      <c r="T341" s="420"/>
      <c r="U341" s="420"/>
      <c r="V341" s="420"/>
      <c r="W341" s="420"/>
      <c r="X341" s="420"/>
      <c r="Y341" s="420"/>
      <c r="Z341" s="420"/>
      <c r="AA341" s="420"/>
      <c r="AB341" s="420"/>
      <c r="AC341" s="420"/>
      <c r="AD341" s="420"/>
      <c r="AE341" s="420"/>
      <c r="AF341" s="420"/>
    </row>
    <row r="342" spans="1:32" ht="13.5" hidden="1" customHeight="1">
      <c r="A342" s="420"/>
      <c r="B342" s="995" t="str">
        <f>IF(OR(LEFT(DULIEU!$V331,3)=$G$10,LEFT(DULIEU!$W331,3)=$G$10),DULIEU!$D331,"")</f>
        <v/>
      </c>
      <c r="C342" s="995" t="str">
        <f>IF(OR(LEFT(DULIEU!$V331,3)=$G$10,LEFT(DULIEU!$W331,3)=$G$10),DULIEU!$H331,"")</f>
        <v/>
      </c>
      <c r="D342" s="853" t="str">
        <f>IF(OR(LEFT(DULIEU!$V331,3)=$G$10,LEFT(DULIEU!$W331,3)=$G$10),DULIEU!$J331,"")</f>
        <v/>
      </c>
      <c r="E342" s="995" t="str">
        <f>IF(OR(LEFT(DULIEU!$V331,3)=$G$10,LEFT(DULIEU!$W331,3)=$G$10),DULIEU!$E331,"")</f>
        <v/>
      </c>
      <c r="F342" s="996" t="str">
        <f>IF(OR(LEFT(DULIEU!$V331,3)=$G$10,LEFT(DULIEU!$W331,3)=$G$10),DULIEU!$O331,"")</f>
        <v/>
      </c>
      <c r="G342" s="995" t="str">
        <f>IF(OR(LEFT(NKC!$I338,3)=$G$10,LEFT(NKC!$J338,3)=$G$10),NKC!$H338,"")</f>
        <v/>
      </c>
      <c r="H342" s="995" t="str">
        <f>IF(B342="","",IF(LEFT(DULIEU!$V331,3)=$G$10,DULIEU!$W331,IF(LEFT(DULIEU!$W331,3)=$G$10,DULIEU!$V331)))</f>
        <v/>
      </c>
      <c r="I342" s="997">
        <f>IF(F342="",0,IF(LEFT(DULIEU!$V331,3)=$G$10,DULIEU!$X331,0))</f>
        <v>0</v>
      </c>
      <c r="J342" s="997">
        <f>IF(F342="",0,IF(LEFT(DULIEU!$W331,3)=$G$10,DULIEU!$X331,0))</f>
        <v>0</v>
      </c>
      <c r="K342" s="990" t="str">
        <f t="shared" si="6"/>
        <v/>
      </c>
      <c r="L342" s="420"/>
      <c r="M342" s="420"/>
      <c r="N342" s="420"/>
      <c r="O342" s="420"/>
      <c r="P342" s="420"/>
      <c r="Q342" s="420"/>
      <c r="R342" s="420"/>
      <c r="S342" s="420"/>
      <c r="T342" s="420"/>
      <c r="U342" s="420"/>
      <c r="V342" s="420"/>
      <c r="W342" s="420"/>
      <c r="X342" s="420"/>
      <c r="Y342" s="420"/>
      <c r="Z342" s="420"/>
      <c r="AA342" s="420"/>
      <c r="AB342" s="420"/>
      <c r="AC342" s="420"/>
      <c r="AD342" s="420"/>
      <c r="AE342" s="420"/>
      <c r="AF342" s="420"/>
    </row>
    <row r="343" spans="1:32" ht="13.5" hidden="1" customHeight="1">
      <c r="A343" s="420"/>
      <c r="B343" s="995" t="str">
        <f>IF(OR(LEFT(DULIEU!$V332,3)=$G$10,LEFT(DULIEU!$W332,3)=$G$10),DULIEU!$D332,"")</f>
        <v/>
      </c>
      <c r="C343" s="995" t="str">
        <f>IF(OR(LEFT(DULIEU!$V332,3)=$G$10,LEFT(DULIEU!$W332,3)=$G$10),DULIEU!$H332,"")</f>
        <v/>
      </c>
      <c r="D343" s="853" t="str">
        <f>IF(OR(LEFT(DULIEU!$V332,3)=$G$10,LEFT(DULIEU!$W332,3)=$G$10),DULIEU!$J332,"")</f>
        <v/>
      </c>
      <c r="E343" s="995" t="str">
        <f>IF(OR(LEFT(DULIEU!$V332,3)=$G$10,LEFT(DULIEU!$W332,3)=$G$10),DULIEU!$E332,"")</f>
        <v/>
      </c>
      <c r="F343" s="996" t="str">
        <f>IF(OR(LEFT(DULIEU!$V332,3)=$G$10,LEFT(DULIEU!$W332,3)=$G$10),DULIEU!$O332,"")</f>
        <v/>
      </c>
      <c r="G343" s="995" t="str">
        <f>IF(OR(LEFT(NKC!$I339,3)=$G$10,LEFT(NKC!$J339,3)=$G$10),NKC!$H339,"")</f>
        <v/>
      </c>
      <c r="H343" s="995" t="str">
        <f>IF(B343="","",IF(LEFT(DULIEU!$V332,3)=$G$10,DULIEU!$W332,IF(LEFT(DULIEU!$W332,3)=$G$10,DULIEU!$V332)))</f>
        <v/>
      </c>
      <c r="I343" s="997">
        <f>IF(F343="",0,IF(LEFT(DULIEU!$V332,3)=$G$10,DULIEU!$X332,0))</f>
        <v>0</v>
      </c>
      <c r="J343" s="997">
        <f>IF(F343="",0,IF(LEFT(DULIEU!$W332,3)=$G$10,DULIEU!$X332,0))</f>
        <v>0</v>
      </c>
      <c r="K343" s="990" t="str">
        <f t="shared" si="6"/>
        <v/>
      </c>
      <c r="L343" s="420"/>
      <c r="M343" s="420"/>
      <c r="N343" s="420"/>
      <c r="O343" s="420"/>
      <c r="P343" s="420"/>
      <c r="Q343" s="420"/>
      <c r="R343" s="420"/>
      <c r="S343" s="420"/>
      <c r="T343" s="420"/>
      <c r="U343" s="420"/>
      <c r="V343" s="420"/>
      <c r="W343" s="420"/>
      <c r="X343" s="420"/>
      <c r="Y343" s="420"/>
      <c r="Z343" s="420"/>
      <c r="AA343" s="420"/>
      <c r="AB343" s="420"/>
      <c r="AC343" s="420"/>
      <c r="AD343" s="420"/>
      <c r="AE343" s="420"/>
      <c r="AF343" s="420"/>
    </row>
    <row r="344" spans="1:32" ht="13.5" hidden="1" customHeight="1">
      <c r="A344" s="420"/>
      <c r="B344" s="995" t="str">
        <f>IF(OR(LEFT(DULIEU!$V333,3)=$G$10,LEFT(DULIEU!$W333,3)=$G$10),DULIEU!$D333,"")</f>
        <v/>
      </c>
      <c r="C344" s="995" t="str">
        <f>IF(OR(LEFT(DULIEU!$V333,3)=$G$10,LEFT(DULIEU!$W333,3)=$G$10),DULIEU!$H333,"")</f>
        <v/>
      </c>
      <c r="D344" s="853" t="str">
        <f>IF(OR(LEFT(DULIEU!$V333,3)=$G$10,LEFT(DULIEU!$W333,3)=$G$10),DULIEU!$J333,"")</f>
        <v/>
      </c>
      <c r="E344" s="995" t="str">
        <f>IF(OR(LEFT(DULIEU!$V333,3)=$G$10,LEFT(DULIEU!$W333,3)=$G$10),DULIEU!$E333,"")</f>
        <v/>
      </c>
      <c r="F344" s="996" t="str">
        <f>IF(OR(LEFT(DULIEU!$V333,3)=$G$10,LEFT(DULIEU!$W333,3)=$G$10),DULIEU!$O333,"")</f>
        <v/>
      </c>
      <c r="G344" s="995" t="str">
        <f>IF(OR(LEFT(NKC!$I340,3)=$G$10,LEFT(NKC!$J340,3)=$G$10),NKC!$H340,"")</f>
        <v/>
      </c>
      <c r="H344" s="995" t="str">
        <f>IF(B344="","",IF(LEFT(DULIEU!$V333,3)=$G$10,DULIEU!$W333,IF(LEFT(DULIEU!$W333,3)=$G$10,DULIEU!$V333)))</f>
        <v/>
      </c>
      <c r="I344" s="997">
        <f>IF(F344="",0,IF(LEFT(DULIEU!$V333,3)=$G$10,DULIEU!$X333,0))</f>
        <v>0</v>
      </c>
      <c r="J344" s="997">
        <f>IF(F344="",0,IF(LEFT(DULIEU!$W333,3)=$G$10,DULIEU!$X333,0))</f>
        <v>0</v>
      </c>
      <c r="K344" s="990" t="str">
        <f t="shared" si="6"/>
        <v/>
      </c>
      <c r="L344" s="420"/>
      <c r="M344" s="420"/>
      <c r="N344" s="420"/>
      <c r="O344" s="420"/>
      <c r="P344" s="420"/>
      <c r="Q344" s="420"/>
      <c r="R344" s="420"/>
      <c r="S344" s="420"/>
      <c r="T344" s="420"/>
      <c r="U344" s="420"/>
      <c r="V344" s="420"/>
      <c r="W344" s="420"/>
      <c r="X344" s="420"/>
      <c r="Y344" s="420"/>
      <c r="Z344" s="420"/>
      <c r="AA344" s="420"/>
      <c r="AB344" s="420"/>
      <c r="AC344" s="420"/>
      <c r="AD344" s="420"/>
      <c r="AE344" s="420"/>
      <c r="AF344" s="420"/>
    </row>
    <row r="345" spans="1:32" ht="13.5" hidden="1" customHeight="1">
      <c r="A345" s="420"/>
      <c r="B345" s="995" t="str">
        <f>IF(OR(LEFT(DULIEU!$V334,3)=$G$10,LEFT(DULIEU!$W334,3)=$G$10),DULIEU!$D334,"")</f>
        <v/>
      </c>
      <c r="C345" s="995" t="str">
        <f>IF(OR(LEFT(DULIEU!$V334,3)=$G$10,LEFT(DULIEU!$W334,3)=$G$10),DULIEU!$H334,"")</f>
        <v/>
      </c>
      <c r="D345" s="853" t="str">
        <f>IF(OR(LEFT(DULIEU!$V334,3)=$G$10,LEFT(DULIEU!$W334,3)=$G$10),DULIEU!$J334,"")</f>
        <v/>
      </c>
      <c r="E345" s="995" t="str">
        <f>IF(OR(LEFT(DULIEU!$V334,3)=$G$10,LEFT(DULIEU!$W334,3)=$G$10),DULIEU!$E334,"")</f>
        <v/>
      </c>
      <c r="F345" s="996" t="str">
        <f>IF(OR(LEFT(DULIEU!$V334,3)=$G$10,LEFT(DULIEU!$W334,3)=$G$10),DULIEU!$O334,"")</f>
        <v/>
      </c>
      <c r="G345" s="995" t="str">
        <f>IF(OR(LEFT(NKC!$I341,3)=$G$10,LEFT(NKC!$J341,3)=$G$10),NKC!$H341,"")</f>
        <v/>
      </c>
      <c r="H345" s="995" t="str">
        <f>IF(B345="","",IF(LEFT(DULIEU!$V334,3)=$G$10,DULIEU!$W334,IF(LEFT(DULIEU!$W334,3)=$G$10,DULIEU!$V334)))</f>
        <v/>
      </c>
      <c r="I345" s="997">
        <f>IF(F345="",0,IF(LEFT(DULIEU!$V334,3)=$G$10,DULIEU!$X334,0))</f>
        <v>0</v>
      </c>
      <c r="J345" s="997">
        <f>IF(F345="",0,IF(LEFT(DULIEU!$W334,3)=$G$10,DULIEU!$X334,0))</f>
        <v>0</v>
      </c>
      <c r="K345" s="990" t="str">
        <f t="shared" si="6"/>
        <v/>
      </c>
      <c r="L345" s="420"/>
      <c r="M345" s="420"/>
      <c r="N345" s="420"/>
      <c r="O345" s="420"/>
      <c r="P345" s="420"/>
      <c r="Q345" s="420"/>
      <c r="R345" s="420"/>
      <c r="S345" s="420"/>
      <c r="T345" s="420"/>
      <c r="U345" s="420"/>
      <c r="V345" s="420"/>
      <c r="W345" s="420"/>
      <c r="X345" s="420"/>
      <c r="Y345" s="420"/>
      <c r="Z345" s="420"/>
      <c r="AA345" s="420"/>
      <c r="AB345" s="420"/>
      <c r="AC345" s="420"/>
      <c r="AD345" s="420"/>
      <c r="AE345" s="420"/>
      <c r="AF345" s="420"/>
    </row>
    <row r="346" spans="1:32" ht="13.5" hidden="1" customHeight="1">
      <c r="A346" s="420"/>
      <c r="B346" s="995" t="str">
        <f>IF(OR(LEFT(DULIEU!$V335,3)=$G$10,LEFT(DULIEU!$W335,3)=$G$10),DULIEU!$D335,"")</f>
        <v/>
      </c>
      <c r="C346" s="995" t="str">
        <f>IF(OR(LEFT(DULIEU!$V335,3)=$G$10,LEFT(DULIEU!$W335,3)=$G$10),DULIEU!$H335,"")</f>
        <v/>
      </c>
      <c r="D346" s="853" t="str">
        <f>IF(OR(LEFT(DULIEU!$V335,3)=$G$10,LEFT(DULIEU!$W335,3)=$G$10),DULIEU!$J335,"")</f>
        <v/>
      </c>
      <c r="E346" s="995" t="str">
        <f>IF(OR(LEFT(DULIEU!$V335,3)=$G$10,LEFT(DULIEU!$W335,3)=$G$10),DULIEU!$E335,"")</f>
        <v/>
      </c>
      <c r="F346" s="996" t="str">
        <f>IF(OR(LEFT(DULIEU!$V335,3)=$G$10,LEFT(DULIEU!$W335,3)=$G$10),DULIEU!$O335,"")</f>
        <v/>
      </c>
      <c r="G346" s="995" t="str">
        <f>IF(OR(LEFT(NKC!$I342,3)=$G$10,LEFT(NKC!$J342,3)=$G$10),NKC!$H342,"")</f>
        <v/>
      </c>
      <c r="H346" s="995" t="str">
        <f>IF(B346="","",IF(LEFT(DULIEU!$V335,3)=$G$10,DULIEU!$W335,IF(LEFT(DULIEU!$W335,3)=$G$10,DULIEU!$V335)))</f>
        <v/>
      </c>
      <c r="I346" s="997">
        <f>IF(F346="",0,IF(LEFT(DULIEU!$V335,3)=$G$10,DULIEU!$X335,0))</f>
        <v>0</v>
      </c>
      <c r="J346" s="997">
        <f>IF(F346="",0,IF(LEFT(DULIEU!$W335,3)=$G$10,DULIEU!$X335,0))</f>
        <v>0</v>
      </c>
      <c r="K346" s="990" t="str">
        <f t="shared" si="6"/>
        <v/>
      </c>
      <c r="L346" s="420"/>
      <c r="M346" s="420"/>
      <c r="N346" s="420"/>
      <c r="O346" s="420"/>
      <c r="P346" s="420"/>
      <c r="Q346" s="420"/>
      <c r="R346" s="420"/>
      <c r="S346" s="420"/>
      <c r="T346" s="420"/>
      <c r="U346" s="420"/>
      <c r="V346" s="420"/>
      <c r="W346" s="420"/>
      <c r="X346" s="420"/>
      <c r="Y346" s="420"/>
      <c r="Z346" s="420"/>
      <c r="AA346" s="420"/>
      <c r="AB346" s="420"/>
      <c r="AC346" s="420"/>
      <c r="AD346" s="420"/>
      <c r="AE346" s="420"/>
      <c r="AF346" s="420"/>
    </row>
    <row r="347" spans="1:32" ht="13.5" hidden="1" customHeight="1">
      <c r="A347" s="420"/>
      <c r="B347" s="995" t="str">
        <f>IF(OR(LEFT(DULIEU!$V336,3)=$G$10,LEFT(DULIEU!$W336,3)=$G$10),DULIEU!$D336,"")</f>
        <v/>
      </c>
      <c r="C347" s="995" t="str">
        <f>IF(OR(LEFT(DULIEU!$V336,3)=$G$10,LEFT(DULIEU!$W336,3)=$G$10),DULIEU!$H336,"")</f>
        <v/>
      </c>
      <c r="D347" s="853" t="str">
        <f>IF(OR(LEFT(DULIEU!$V336,3)=$G$10,LEFT(DULIEU!$W336,3)=$G$10),DULIEU!$J336,"")</f>
        <v/>
      </c>
      <c r="E347" s="995" t="str">
        <f>IF(OR(LEFT(DULIEU!$V336,3)=$G$10,LEFT(DULIEU!$W336,3)=$G$10),DULIEU!$E336,"")</f>
        <v/>
      </c>
      <c r="F347" s="996" t="str">
        <f>IF(OR(LEFT(DULIEU!$V336,3)=$G$10,LEFT(DULIEU!$W336,3)=$G$10),DULIEU!$O336,"")</f>
        <v/>
      </c>
      <c r="G347" s="995" t="str">
        <f>IF(OR(LEFT(NKC!$I343,3)=$G$10,LEFT(NKC!$J343,3)=$G$10),NKC!$H343,"")</f>
        <v/>
      </c>
      <c r="H347" s="995" t="str">
        <f>IF(B347="","",IF(LEFT(DULIEU!$V336,3)=$G$10,DULIEU!$W336,IF(LEFT(DULIEU!$W336,3)=$G$10,DULIEU!$V336)))</f>
        <v/>
      </c>
      <c r="I347" s="997">
        <f>IF(F347="",0,IF(LEFT(DULIEU!$V336,3)=$G$10,DULIEU!$X336,0))</f>
        <v>0</v>
      </c>
      <c r="J347" s="997">
        <f>IF(F347="",0,IF(LEFT(DULIEU!$W336,3)=$G$10,DULIEU!$X336,0))</f>
        <v>0</v>
      </c>
      <c r="K347" s="990" t="str">
        <f t="shared" si="6"/>
        <v/>
      </c>
      <c r="L347" s="420"/>
      <c r="M347" s="420"/>
      <c r="N347" s="420"/>
      <c r="O347" s="420"/>
      <c r="P347" s="420"/>
      <c r="Q347" s="420"/>
      <c r="R347" s="420"/>
      <c r="S347" s="420"/>
      <c r="T347" s="420"/>
      <c r="U347" s="420"/>
      <c r="V347" s="420"/>
      <c r="W347" s="420"/>
      <c r="X347" s="420"/>
      <c r="Y347" s="420"/>
      <c r="Z347" s="420"/>
      <c r="AA347" s="420"/>
      <c r="AB347" s="420"/>
      <c r="AC347" s="420"/>
      <c r="AD347" s="420"/>
      <c r="AE347" s="420"/>
      <c r="AF347" s="420"/>
    </row>
    <row r="348" spans="1:32" ht="13.5" hidden="1" customHeight="1">
      <c r="A348" s="420"/>
      <c r="B348" s="995" t="str">
        <f>IF(OR(LEFT(DULIEU!$V337,3)=$G$10,LEFT(DULIEU!$W337,3)=$G$10),DULIEU!$D337,"")</f>
        <v/>
      </c>
      <c r="C348" s="995" t="str">
        <f>IF(OR(LEFT(DULIEU!$V337,3)=$G$10,LEFT(DULIEU!$W337,3)=$G$10),DULIEU!$H337,"")</f>
        <v/>
      </c>
      <c r="D348" s="853" t="str">
        <f>IF(OR(LEFT(DULIEU!$V337,3)=$G$10,LEFT(DULIEU!$W337,3)=$G$10),DULIEU!$J337,"")</f>
        <v/>
      </c>
      <c r="E348" s="995" t="str">
        <f>IF(OR(LEFT(DULIEU!$V337,3)=$G$10,LEFT(DULIEU!$W337,3)=$G$10),DULIEU!$E337,"")</f>
        <v/>
      </c>
      <c r="F348" s="996" t="str">
        <f>IF(OR(LEFT(DULIEU!$V337,3)=$G$10,LEFT(DULIEU!$W337,3)=$G$10),DULIEU!$O337,"")</f>
        <v/>
      </c>
      <c r="G348" s="995" t="str">
        <f>IF(OR(LEFT(NKC!$I344,3)=$G$10,LEFT(NKC!$J344,3)=$G$10),NKC!$H344,"")</f>
        <v/>
      </c>
      <c r="H348" s="995" t="str">
        <f>IF(B348="","",IF(LEFT(DULIEU!$V337,3)=$G$10,DULIEU!$W337,IF(LEFT(DULIEU!$W337,3)=$G$10,DULIEU!$V337)))</f>
        <v/>
      </c>
      <c r="I348" s="997">
        <f>IF(F348="",0,IF(LEFT(DULIEU!$V337,3)=$G$10,DULIEU!$X337,0))</f>
        <v>0</v>
      </c>
      <c r="J348" s="997">
        <f>IF(F348="",0,IF(LEFT(DULIEU!$W337,3)=$G$10,DULIEU!$X337,0))</f>
        <v>0</v>
      </c>
      <c r="K348" s="990" t="str">
        <f t="shared" si="6"/>
        <v/>
      </c>
      <c r="L348" s="420"/>
      <c r="M348" s="420"/>
      <c r="N348" s="420"/>
      <c r="O348" s="420"/>
      <c r="P348" s="420"/>
      <c r="Q348" s="420"/>
      <c r="R348" s="420"/>
      <c r="S348" s="420"/>
      <c r="T348" s="420"/>
      <c r="U348" s="420"/>
      <c r="V348" s="420"/>
      <c r="W348" s="420"/>
      <c r="X348" s="420"/>
      <c r="Y348" s="420"/>
      <c r="Z348" s="420"/>
      <c r="AA348" s="420"/>
      <c r="AB348" s="420"/>
      <c r="AC348" s="420"/>
      <c r="AD348" s="420"/>
      <c r="AE348" s="420"/>
      <c r="AF348" s="420"/>
    </row>
    <row r="349" spans="1:32" ht="13.5" hidden="1" customHeight="1">
      <c r="A349" s="420"/>
      <c r="B349" s="995" t="str">
        <f>IF(OR(LEFT(DULIEU!$V338,3)=$G$10,LEFT(DULIEU!$W338,3)=$G$10),DULIEU!$D338,"")</f>
        <v/>
      </c>
      <c r="C349" s="995" t="str">
        <f>IF(OR(LEFT(DULIEU!$V338,3)=$G$10,LEFT(DULIEU!$W338,3)=$G$10),DULIEU!$H338,"")</f>
        <v/>
      </c>
      <c r="D349" s="853" t="str">
        <f>IF(OR(LEFT(DULIEU!$V338,3)=$G$10,LEFT(DULIEU!$W338,3)=$G$10),DULIEU!$J338,"")</f>
        <v/>
      </c>
      <c r="E349" s="995" t="str">
        <f>IF(OR(LEFT(DULIEU!$V338,3)=$G$10,LEFT(DULIEU!$W338,3)=$G$10),DULIEU!$E338,"")</f>
        <v/>
      </c>
      <c r="F349" s="996" t="str">
        <f>IF(OR(LEFT(DULIEU!$V338,3)=$G$10,LEFT(DULIEU!$W338,3)=$G$10),DULIEU!$O338,"")</f>
        <v/>
      </c>
      <c r="G349" s="995" t="str">
        <f>IF(OR(LEFT(NKC!$I345,3)=$G$10,LEFT(NKC!$J345,3)=$G$10),NKC!$H345,"")</f>
        <v/>
      </c>
      <c r="H349" s="995" t="str">
        <f>IF(B349="","",IF(LEFT(DULIEU!$V338,3)=$G$10,DULIEU!$W338,IF(LEFT(DULIEU!$W338,3)=$G$10,DULIEU!$V338)))</f>
        <v/>
      </c>
      <c r="I349" s="997">
        <f>IF(F349="",0,IF(LEFT(DULIEU!$V338,3)=$G$10,DULIEU!$X338,0))</f>
        <v>0</v>
      </c>
      <c r="J349" s="997">
        <f>IF(F349="",0,IF(LEFT(DULIEU!$W338,3)=$G$10,DULIEU!$X338,0))</f>
        <v>0</v>
      </c>
      <c r="K349" s="990" t="str">
        <f t="shared" si="6"/>
        <v/>
      </c>
      <c r="L349" s="420"/>
      <c r="M349" s="420"/>
      <c r="N349" s="420"/>
      <c r="O349" s="420"/>
      <c r="P349" s="420"/>
      <c r="Q349" s="420"/>
      <c r="R349" s="420"/>
      <c r="S349" s="420"/>
      <c r="T349" s="420"/>
      <c r="U349" s="420"/>
      <c r="V349" s="420"/>
      <c r="W349" s="420"/>
      <c r="X349" s="420"/>
      <c r="Y349" s="420"/>
      <c r="Z349" s="420"/>
      <c r="AA349" s="420"/>
      <c r="AB349" s="420"/>
      <c r="AC349" s="420"/>
      <c r="AD349" s="420"/>
      <c r="AE349" s="420"/>
      <c r="AF349" s="420"/>
    </row>
    <row r="350" spans="1:32" ht="13.5" hidden="1" customHeight="1">
      <c r="A350" s="420"/>
      <c r="B350" s="995" t="str">
        <f>IF(OR(LEFT(DULIEU!$V339,3)=$G$10,LEFT(DULIEU!$W339,3)=$G$10),DULIEU!$D339,"")</f>
        <v/>
      </c>
      <c r="C350" s="995" t="str">
        <f>IF(OR(LEFT(DULIEU!$V339,3)=$G$10,LEFT(DULIEU!$W339,3)=$G$10),DULIEU!$H339,"")</f>
        <v/>
      </c>
      <c r="D350" s="853" t="str">
        <f>IF(OR(LEFT(DULIEU!$V339,3)=$G$10,LEFT(DULIEU!$W339,3)=$G$10),DULIEU!$J339,"")</f>
        <v/>
      </c>
      <c r="E350" s="995" t="str">
        <f>IF(OR(LEFT(DULIEU!$V339,3)=$G$10,LEFT(DULIEU!$W339,3)=$G$10),DULIEU!$E339,"")</f>
        <v/>
      </c>
      <c r="F350" s="996" t="str">
        <f>IF(OR(LEFT(DULIEU!$V339,3)=$G$10,LEFT(DULIEU!$W339,3)=$G$10),DULIEU!$O339,"")</f>
        <v/>
      </c>
      <c r="G350" s="995" t="str">
        <f>IF(OR(LEFT(NKC!$I346,3)=$G$10,LEFT(NKC!$J346,3)=$G$10),NKC!$H346,"")</f>
        <v/>
      </c>
      <c r="H350" s="995" t="str">
        <f>IF(B350="","",IF(LEFT(DULIEU!$V339,3)=$G$10,DULIEU!$W339,IF(LEFT(DULIEU!$W339,3)=$G$10,DULIEU!$V339)))</f>
        <v/>
      </c>
      <c r="I350" s="997">
        <f>IF(F350="",0,IF(LEFT(DULIEU!$V339,3)=$G$10,DULIEU!$X339,0))</f>
        <v>0</v>
      </c>
      <c r="J350" s="997">
        <f>IF(F350="",0,IF(LEFT(DULIEU!$W339,3)=$G$10,DULIEU!$X339,0))</f>
        <v>0</v>
      </c>
      <c r="K350" s="990" t="str">
        <f t="shared" si="6"/>
        <v/>
      </c>
      <c r="L350" s="420"/>
      <c r="M350" s="420"/>
      <c r="N350" s="420"/>
      <c r="O350" s="420"/>
      <c r="P350" s="420"/>
      <c r="Q350" s="420"/>
      <c r="R350" s="420"/>
      <c r="S350" s="420"/>
      <c r="T350" s="420"/>
      <c r="U350" s="420"/>
      <c r="V350" s="420"/>
      <c r="W350" s="420"/>
      <c r="X350" s="420"/>
      <c r="Y350" s="420"/>
      <c r="Z350" s="420"/>
      <c r="AA350" s="420"/>
      <c r="AB350" s="420"/>
      <c r="AC350" s="420"/>
      <c r="AD350" s="420"/>
      <c r="AE350" s="420"/>
      <c r="AF350" s="420"/>
    </row>
    <row r="351" spans="1:32" ht="13.5" hidden="1" customHeight="1">
      <c r="A351" s="420"/>
      <c r="B351" s="995" t="str">
        <f>IF(OR(LEFT(DULIEU!$V340,3)=$G$10,LEFT(DULIEU!$W340,3)=$G$10),DULIEU!$D340,"")</f>
        <v/>
      </c>
      <c r="C351" s="995" t="str">
        <f>IF(OR(LEFT(DULIEU!$V340,3)=$G$10,LEFT(DULIEU!$W340,3)=$G$10),DULIEU!$H340,"")</f>
        <v/>
      </c>
      <c r="D351" s="853" t="str">
        <f>IF(OR(LEFT(DULIEU!$V340,3)=$G$10,LEFT(DULIEU!$W340,3)=$G$10),DULIEU!$J340,"")</f>
        <v/>
      </c>
      <c r="E351" s="995" t="str">
        <f>IF(OR(LEFT(DULIEU!$V340,3)=$G$10,LEFT(DULIEU!$W340,3)=$G$10),DULIEU!$E340,"")</f>
        <v/>
      </c>
      <c r="F351" s="996" t="str">
        <f>IF(OR(LEFT(DULIEU!$V340,3)=$G$10,LEFT(DULIEU!$W340,3)=$G$10),DULIEU!$O340,"")</f>
        <v/>
      </c>
      <c r="G351" s="995" t="str">
        <f>IF(OR(LEFT(NKC!$I347,3)=$G$10,LEFT(NKC!$J347,3)=$G$10),NKC!$H347,"")</f>
        <v/>
      </c>
      <c r="H351" s="995" t="str">
        <f>IF(B351="","",IF(LEFT(DULIEU!$V340,3)=$G$10,DULIEU!$W340,IF(LEFT(DULIEU!$W340,3)=$G$10,DULIEU!$V340)))</f>
        <v/>
      </c>
      <c r="I351" s="997">
        <f>IF(F351="",0,IF(LEFT(DULIEU!$V340,3)=$G$10,DULIEU!$X340,0))</f>
        <v>0</v>
      </c>
      <c r="J351" s="997">
        <f>IF(F351="",0,IF(LEFT(DULIEU!$W340,3)=$G$10,DULIEU!$X340,0))</f>
        <v>0</v>
      </c>
      <c r="K351" s="990" t="str">
        <f t="shared" si="6"/>
        <v/>
      </c>
      <c r="L351" s="420"/>
      <c r="M351" s="420"/>
      <c r="N351" s="420"/>
      <c r="O351" s="420"/>
      <c r="P351" s="420"/>
      <c r="Q351" s="420"/>
      <c r="R351" s="420"/>
      <c r="S351" s="420"/>
      <c r="T351" s="420"/>
      <c r="U351" s="420"/>
      <c r="V351" s="420"/>
      <c r="W351" s="420"/>
      <c r="X351" s="420"/>
      <c r="Y351" s="420"/>
      <c r="Z351" s="420"/>
      <c r="AA351" s="420"/>
      <c r="AB351" s="420"/>
      <c r="AC351" s="420"/>
      <c r="AD351" s="420"/>
      <c r="AE351" s="420"/>
      <c r="AF351" s="420"/>
    </row>
    <row r="352" spans="1:32" ht="13.5" hidden="1" customHeight="1">
      <c r="A352" s="420"/>
      <c r="B352" s="995" t="str">
        <f>IF(OR(LEFT(DULIEU!$V341,3)=$G$10,LEFT(DULIEU!$W341,3)=$G$10),DULIEU!$D341,"")</f>
        <v/>
      </c>
      <c r="C352" s="995" t="str">
        <f>IF(OR(LEFT(DULIEU!$V341,3)=$G$10,LEFT(DULIEU!$W341,3)=$G$10),DULIEU!$H341,"")</f>
        <v/>
      </c>
      <c r="D352" s="853" t="str">
        <f>IF(OR(LEFT(DULIEU!$V341,3)=$G$10,LEFT(DULIEU!$W341,3)=$G$10),DULIEU!$J341,"")</f>
        <v/>
      </c>
      <c r="E352" s="995" t="str">
        <f>IF(OR(LEFT(DULIEU!$V341,3)=$G$10,LEFT(DULIEU!$W341,3)=$G$10),DULIEU!$E341,"")</f>
        <v/>
      </c>
      <c r="F352" s="996" t="str">
        <f>IF(OR(LEFT(DULIEU!$V341,3)=$G$10,LEFT(DULIEU!$W341,3)=$G$10),DULIEU!$O341,"")</f>
        <v/>
      </c>
      <c r="G352" s="995" t="str">
        <f>IF(OR(LEFT(NKC!$I348,3)=$G$10,LEFT(NKC!$J348,3)=$G$10),NKC!$H348,"")</f>
        <v/>
      </c>
      <c r="H352" s="995" t="str">
        <f>IF(B352="","",IF(LEFT(DULIEU!$V341,3)=$G$10,DULIEU!$W341,IF(LEFT(DULIEU!$W341,3)=$G$10,DULIEU!$V341)))</f>
        <v/>
      </c>
      <c r="I352" s="997">
        <f>IF(F352="",0,IF(LEFT(DULIEU!$V341,3)=$G$10,DULIEU!$X341,0))</f>
        <v>0</v>
      </c>
      <c r="J352" s="997">
        <f>IF(F352="",0,IF(LEFT(DULIEU!$W341,3)=$G$10,DULIEU!$X341,0))</f>
        <v>0</v>
      </c>
      <c r="K352" s="990" t="str">
        <f t="shared" si="6"/>
        <v/>
      </c>
      <c r="L352" s="420"/>
      <c r="M352" s="420"/>
      <c r="N352" s="420"/>
      <c r="O352" s="420"/>
      <c r="P352" s="420"/>
      <c r="Q352" s="420"/>
      <c r="R352" s="420"/>
      <c r="S352" s="420"/>
      <c r="T352" s="420"/>
      <c r="U352" s="420"/>
      <c r="V352" s="420"/>
      <c r="W352" s="420"/>
      <c r="X352" s="420"/>
      <c r="Y352" s="420"/>
      <c r="Z352" s="420"/>
      <c r="AA352" s="420"/>
      <c r="AB352" s="420"/>
      <c r="AC352" s="420"/>
      <c r="AD352" s="420"/>
      <c r="AE352" s="420"/>
      <c r="AF352" s="420"/>
    </row>
    <row r="353" spans="1:32" ht="13.5" hidden="1" customHeight="1">
      <c r="A353" s="420"/>
      <c r="B353" s="995" t="str">
        <f>IF(OR(LEFT(DULIEU!$V342,3)=$G$10,LEFT(DULIEU!$W342,3)=$G$10),DULIEU!$D342,"")</f>
        <v/>
      </c>
      <c r="C353" s="995" t="str">
        <f>IF(OR(LEFT(DULIEU!$V342,3)=$G$10,LEFT(DULIEU!$W342,3)=$G$10),DULIEU!$H342,"")</f>
        <v/>
      </c>
      <c r="D353" s="853" t="str">
        <f>IF(OR(LEFT(DULIEU!$V342,3)=$G$10,LEFT(DULIEU!$W342,3)=$G$10),DULIEU!$J342,"")</f>
        <v/>
      </c>
      <c r="E353" s="995" t="str">
        <f>IF(OR(LEFT(DULIEU!$V342,3)=$G$10,LEFT(DULIEU!$W342,3)=$G$10),DULIEU!$E342,"")</f>
        <v/>
      </c>
      <c r="F353" s="996" t="str">
        <f>IF(OR(LEFT(DULIEU!$V342,3)=$G$10,LEFT(DULIEU!$W342,3)=$G$10),DULIEU!$O342,"")</f>
        <v/>
      </c>
      <c r="G353" s="995" t="str">
        <f>IF(OR(LEFT(NKC!$I349,3)=$G$10,LEFT(NKC!$J349,3)=$G$10),NKC!$H349,"")</f>
        <v/>
      </c>
      <c r="H353" s="995" t="str">
        <f>IF(B353="","",IF(LEFT(DULIEU!$V342,3)=$G$10,DULIEU!$W342,IF(LEFT(DULIEU!$W342,3)=$G$10,DULIEU!$V342)))</f>
        <v/>
      </c>
      <c r="I353" s="997">
        <f>IF(F353="",0,IF(LEFT(DULIEU!$V342,3)=$G$10,DULIEU!$X342,0))</f>
        <v>0</v>
      </c>
      <c r="J353" s="997">
        <f>IF(F353="",0,IF(LEFT(DULIEU!$W342,3)=$G$10,DULIEU!$X342,0))</f>
        <v>0</v>
      </c>
      <c r="K353" s="990" t="str">
        <f t="shared" si="6"/>
        <v/>
      </c>
      <c r="L353" s="420"/>
      <c r="M353" s="420"/>
      <c r="N353" s="420"/>
      <c r="O353" s="420"/>
      <c r="P353" s="420"/>
      <c r="Q353" s="420"/>
      <c r="R353" s="420"/>
      <c r="S353" s="420"/>
      <c r="T353" s="420"/>
      <c r="U353" s="420"/>
      <c r="V353" s="420"/>
      <c r="W353" s="420"/>
      <c r="X353" s="420"/>
      <c r="Y353" s="420"/>
      <c r="Z353" s="420"/>
      <c r="AA353" s="420"/>
      <c r="AB353" s="420"/>
      <c r="AC353" s="420"/>
      <c r="AD353" s="420"/>
      <c r="AE353" s="420"/>
      <c r="AF353" s="420"/>
    </row>
    <row r="354" spans="1:32" ht="13.5" hidden="1" customHeight="1">
      <c r="A354" s="420"/>
      <c r="B354" s="995" t="str">
        <f>IF(OR(LEFT(DULIEU!$V343,3)=$G$10,LEFT(DULIEU!$W343,3)=$G$10),DULIEU!$D343,"")</f>
        <v/>
      </c>
      <c r="C354" s="995" t="str">
        <f>IF(OR(LEFT(DULIEU!$V343,3)=$G$10,LEFT(DULIEU!$W343,3)=$G$10),DULIEU!$H343,"")</f>
        <v/>
      </c>
      <c r="D354" s="853" t="str">
        <f>IF(OR(LEFT(DULIEU!$V343,3)=$G$10,LEFT(DULIEU!$W343,3)=$G$10),DULIEU!$J343,"")</f>
        <v/>
      </c>
      <c r="E354" s="995" t="str">
        <f>IF(OR(LEFT(DULIEU!$V343,3)=$G$10,LEFT(DULIEU!$W343,3)=$G$10),DULIEU!$E343,"")</f>
        <v/>
      </c>
      <c r="F354" s="996" t="str">
        <f>IF(OR(LEFT(DULIEU!$V343,3)=$G$10,LEFT(DULIEU!$W343,3)=$G$10),DULIEU!$O343,"")</f>
        <v/>
      </c>
      <c r="G354" s="995" t="str">
        <f>IF(OR(LEFT(NKC!$I350,3)=$G$10,LEFT(NKC!$J350,3)=$G$10),NKC!$H350,"")</f>
        <v/>
      </c>
      <c r="H354" s="995" t="str">
        <f>IF(B354="","",IF(LEFT(DULIEU!$V343,3)=$G$10,DULIEU!$W343,IF(LEFT(DULIEU!$W343,3)=$G$10,DULIEU!$V343)))</f>
        <v/>
      </c>
      <c r="I354" s="997">
        <f>IF(F354="",0,IF(LEFT(DULIEU!$V343,3)=$G$10,DULIEU!$X343,0))</f>
        <v>0</v>
      </c>
      <c r="J354" s="997">
        <f>IF(F354="",0,IF(LEFT(DULIEU!$W343,3)=$G$10,DULIEU!$X343,0))</f>
        <v>0</v>
      </c>
      <c r="K354" s="990" t="str">
        <f t="shared" si="6"/>
        <v/>
      </c>
      <c r="L354" s="420"/>
      <c r="M354" s="420"/>
      <c r="N354" s="420"/>
      <c r="O354" s="420"/>
      <c r="P354" s="420"/>
      <c r="Q354" s="420"/>
      <c r="R354" s="420"/>
      <c r="S354" s="420"/>
      <c r="T354" s="420"/>
      <c r="U354" s="420"/>
      <c r="V354" s="420"/>
      <c r="W354" s="420"/>
      <c r="X354" s="420"/>
      <c r="Y354" s="420"/>
      <c r="Z354" s="420"/>
      <c r="AA354" s="420"/>
      <c r="AB354" s="420"/>
      <c r="AC354" s="420"/>
      <c r="AD354" s="420"/>
      <c r="AE354" s="420"/>
      <c r="AF354" s="420"/>
    </row>
    <row r="355" spans="1:32" ht="13.5" hidden="1" customHeight="1">
      <c r="A355" s="420"/>
      <c r="B355" s="995" t="str">
        <f>IF(OR(LEFT(DULIEU!$V344,3)=$G$10,LEFT(DULIEU!$W344,3)=$G$10),DULIEU!$D344,"")</f>
        <v/>
      </c>
      <c r="C355" s="995" t="str">
        <f>IF(OR(LEFT(DULIEU!$V344,3)=$G$10,LEFT(DULIEU!$W344,3)=$G$10),DULIEU!$H344,"")</f>
        <v/>
      </c>
      <c r="D355" s="853" t="str">
        <f>IF(OR(LEFT(DULIEU!$V344,3)=$G$10,LEFT(DULIEU!$W344,3)=$G$10),DULIEU!$J344,"")</f>
        <v/>
      </c>
      <c r="E355" s="995" t="str">
        <f>IF(OR(LEFT(DULIEU!$V344,3)=$G$10,LEFT(DULIEU!$W344,3)=$G$10),DULIEU!$E344,"")</f>
        <v/>
      </c>
      <c r="F355" s="996" t="str">
        <f>IF(OR(LEFT(DULIEU!$V344,3)=$G$10,LEFT(DULIEU!$W344,3)=$G$10),DULIEU!$O344,"")</f>
        <v/>
      </c>
      <c r="G355" s="995" t="str">
        <f>IF(OR(LEFT(NKC!$I351,3)=$G$10,LEFT(NKC!$J351,3)=$G$10),NKC!$H351,"")</f>
        <v/>
      </c>
      <c r="H355" s="995" t="str">
        <f>IF(B355="","",IF(LEFT(DULIEU!$V344,3)=$G$10,DULIEU!$W344,IF(LEFT(DULIEU!$W344,3)=$G$10,DULIEU!$V344)))</f>
        <v/>
      </c>
      <c r="I355" s="997">
        <f>IF(F355="",0,IF(LEFT(DULIEU!$V344,3)=$G$10,DULIEU!$X344,0))</f>
        <v>0</v>
      </c>
      <c r="J355" s="997">
        <f>IF(F355="",0,IF(LEFT(DULIEU!$W344,3)=$G$10,DULIEU!$X344,0))</f>
        <v>0</v>
      </c>
      <c r="K355" s="990" t="str">
        <f t="shared" si="6"/>
        <v/>
      </c>
      <c r="L355" s="420"/>
      <c r="M355" s="420"/>
      <c r="N355" s="420"/>
      <c r="O355" s="420"/>
      <c r="P355" s="420"/>
      <c r="Q355" s="420"/>
      <c r="R355" s="420"/>
      <c r="S355" s="420"/>
      <c r="T355" s="420"/>
      <c r="U355" s="420"/>
      <c r="V355" s="420"/>
      <c r="W355" s="420"/>
      <c r="X355" s="420"/>
      <c r="Y355" s="420"/>
      <c r="Z355" s="420"/>
      <c r="AA355" s="420"/>
      <c r="AB355" s="420"/>
      <c r="AC355" s="420"/>
      <c r="AD355" s="420"/>
      <c r="AE355" s="420"/>
      <c r="AF355" s="420"/>
    </row>
    <row r="356" spans="1:32" ht="13.5" hidden="1" customHeight="1">
      <c r="A356" s="420"/>
      <c r="B356" s="995" t="str">
        <f>IF(OR(LEFT(DULIEU!$V345,3)=$G$10,LEFT(DULIEU!$W345,3)=$G$10),DULIEU!$D345,"")</f>
        <v/>
      </c>
      <c r="C356" s="995" t="str">
        <f>IF(OR(LEFT(DULIEU!$V345,3)=$G$10,LEFT(DULIEU!$W345,3)=$G$10),DULIEU!$H345,"")</f>
        <v/>
      </c>
      <c r="D356" s="853" t="str">
        <f>IF(OR(LEFT(DULIEU!$V345,3)=$G$10,LEFT(DULIEU!$W345,3)=$G$10),DULIEU!$J345,"")</f>
        <v/>
      </c>
      <c r="E356" s="995" t="str">
        <f>IF(OR(LEFT(DULIEU!$V345,3)=$G$10,LEFT(DULIEU!$W345,3)=$G$10),DULIEU!$E345,"")</f>
        <v/>
      </c>
      <c r="F356" s="996" t="str">
        <f>IF(OR(LEFT(DULIEU!$V345,3)=$G$10,LEFT(DULIEU!$W345,3)=$G$10),DULIEU!$O345,"")</f>
        <v/>
      </c>
      <c r="G356" s="995" t="str">
        <f>IF(OR(LEFT(NKC!$I352,3)=$G$10,LEFT(NKC!$J352,3)=$G$10),NKC!$H352,"")</f>
        <v/>
      </c>
      <c r="H356" s="995" t="str">
        <f>IF(B356="","",IF(LEFT(DULIEU!$V345,3)=$G$10,DULIEU!$W345,IF(LEFT(DULIEU!$W345,3)=$G$10,DULIEU!$V345)))</f>
        <v/>
      </c>
      <c r="I356" s="997">
        <f>IF(F356="",0,IF(LEFT(DULIEU!$V345,3)=$G$10,DULIEU!$X345,0))</f>
        <v>0</v>
      </c>
      <c r="J356" s="997">
        <f>IF(F356="",0,IF(LEFT(DULIEU!$W345,3)=$G$10,DULIEU!$X345,0))</f>
        <v>0</v>
      </c>
      <c r="K356" s="990" t="str">
        <f t="shared" si="6"/>
        <v/>
      </c>
      <c r="L356" s="420"/>
      <c r="M356" s="420"/>
      <c r="N356" s="420"/>
      <c r="O356" s="420"/>
      <c r="P356" s="420"/>
      <c r="Q356" s="420"/>
      <c r="R356" s="420"/>
      <c r="S356" s="420"/>
      <c r="T356" s="420"/>
      <c r="U356" s="420"/>
      <c r="V356" s="420"/>
      <c r="W356" s="420"/>
      <c r="X356" s="420"/>
      <c r="Y356" s="420"/>
      <c r="Z356" s="420"/>
      <c r="AA356" s="420"/>
      <c r="AB356" s="420"/>
      <c r="AC356" s="420"/>
      <c r="AD356" s="420"/>
      <c r="AE356" s="420"/>
      <c r="AF356" s="420"/>
    </row>
    <row r="357" spans="1:32" ht="13.5" hidden="1" customHeight="1">
      <c r="A357" s="420"/>
      <c r="B357" s="995" t="str">
        <f>IF(OR(LEFT(DULIEU!$V346,3)=$G$10,LEFT(DULIEU!$W346,3)=$G$10),DULIEU!$D346,"")</f>
        <v/>
      </c>
      <c r="C357" s="995" t="str">
        <f>IF(OR(LEFT(DULIEU!$V346,3)=$G$10,LEFT(DULIEU!$W346,3)=$G$10),DULIEU!$H346,"")</f>
        <v/>
      </c>
      <c r="D357" s="853" t="str">
        <f>IF(OR(LEFT(DULIEU!$V346,3)=$G$10,LEFT(DULIEU!$W346,3)=$G$10),DULIEU!$J346,"")</f>
        <v/>
      </c>
      <c r="E357" s="995" t="str">
        <f>IF(OR(LEFT(DULIEU!$V346,3)=$G$10,LEFT(DULIEU!$W346,3)=$G$10),DULIEU!$E346,"")</f>
        <v/>
      </c>
      <c r="F357" s="996" t="str">
        <f>IF(OR(LEFT(DULIEU!$V346,3)=$G$10,LEFT(DULIEU!$W346,3)=$G$10),DULIEU!$O346,"")</f>
        <v/>
      </c>
      <c r="G357" s="995" t="str">
        <f>IF(OR(LEFT(NKC!$I353,3)=$G$10,LEFT(NKC!$J353,3)=$G$10),NKC!$H353,"")</f>
        <v/>
      </c>
      <c r="H357" s="995" t="str">
        <f>IF(B357="","",IF(LEFT(DULIEU!$V346,3)=$G$10,DULIEU!$W346,IF(LEFT(DULIEU!$W346,3)=$G$10,DULIEU!$V346)))</f>
        <v/>
      </c>
      <c r="I357" s="997">
        <f>IF(F357="",0,IF(LEFT(DULIEU!$V346,3)=$G$10,DULIEU!$X346,0))</f>
        <v>0</v>
      </c>
      <c r="J357" s="997">
        <f>IF(F357="",0,IF(LEFT(DULIEU!$W346,3)=$G$10,DULIEU!$X346,0))</f>
        <v>0</v>
      </c>
      <c r="K357" s="990" t="str">
        <f t="shared" si="6"/>
        <v/>
      </c>
      <c r="L357" s="420"/>
      <c r="M357" s="420"/>
      <c r="N357" s="420"/>
      <c r="O357" s="420"/>
      <c r="P357" s="420"/>
      <c r="Q357" s="420"/>
      <c r="R357" s="420"/>
      <c r="S357" s="420"/>
      <c r="T357" s="420"/>
      <c r="U357" s="420"/>
      <c r="V357" s="420"/>
      <c r="W357" s="420"/>
      <c r="X357" s="420"/>
      <c r="Y357" s="420"/>
      <c r="Z357" s="420"/>
      <c r="AA357" s="420"/>
      <c r="AB357" s="420"/>
      <c r="AC357" s="420"/>
      <c r="AD357" s="420"/>
      <c r="AE357" s="420"/>
      <c r="AF357" s="420"/>
    </row>
    <row r="358" spans="1:32" ht="13.5" hidden="1" customHeight="1">
      <c r="A358" s="420"/>
      <c r="B358" s="995" t="str">
        <f>IF(OR(LEFT(DULIEU!$V347,3)=$G$10,LEFT(DULIEU!$W347,3)=$G$10),DULIEU!$D347,"")</f>
        <v/>
      </c>
      <c r="C358" s="995" t="str">
        <f>IF(OR(LEFT(DULIEU!$V347,3)=$G$10,LEFT(DULIEU!$W347,3)=$G$10),DULIEU!$H347,"")</f>
        <v/>
      </c>
      <c r="D358" s="853" t="str">
        <f>IF(OR(LEFT(DULIEU!$V347,3)=$G$10,LEFT(DULIEU!$W347,3)=$G$10),DULIEU!$J347,"")</f>
        <v/>
      </c>
      <c r="E358" s="995" t="str">
        <f>IF(OR(LEFT(DULIEU!$V347,3)=$G$10,LEFT(DULIEU!$W347,3)=$G$10),DULIEU!$E347,"")</f>
        <v/>
      </c>
      <c r="F358" s="996" t="str">
        <f>IF(OR(LEFT(DULIEU!$V347,3)=$G$10,LEFT(DULIEU!$W347,3)=$G$10),DULIEU!$O347,"")</f>
        <v/>
      </c>
      <c r="G358" s="995" t="str">
        <f>IF(OR(LEFT(NKC!$I354,3)=$G$10,LEFT(NKC!$J354,3)=$G$10),NKC!$H354,"")</f>
        <v/>
      </c>
      <c r="H358" s="995" t="str">
        <f>IF(B358="","",IF(LEFT(DULIEU!$V347,3)=$G$10,DULIEU!$W347,IF(LEFT(DULIEU!$W347,3)=$G$10,DULIEU!$V347)))</f>
        <v/>
      </c>
      <c r="I358" s="997">
        <f>IF(F358="",0,IF(LEFT(DULIEU!$V347,3)=$G$10,DULIEU!$X347,0))</f>
        <v>0</v>
      </c>
      <c r="J358" s="997">
        <f>IF(F358="",0,IF(LEFT(DULIEU!$W347,3)=$G$10,DULIEU!$X347,0))</f>
        <v>0</v>
      </c>
      <c r="K358" s="990" t="str">
        <f t="shared" si="6"/>
        <v/>
      </c>
      <c r="L358" s="420"/>
      <c r="M358" s="420"/>
      <c r="N358" s="420"/>
      <c r="O358" s="420"/>
      <c r="P358" s="420"/>
      <c r="Q358" s="420"/>
      <c r="R358" s="420"/>
      <c r="S358" s="420"/>
      <c r="T358" s="420"/>
      <c r="U358" s="420"/>
      <c r="V358" s="420"/>
      <c r="W358" s="420"/>
      <c r="X358" s="420"/>
      <c r="Y358" s="420"/>
      <c r="Z358" s="420"/>
      <c r="AA358" s="420"/>
      <c r="AB358" s="420"/>
      <c r="AC358" s="420"/>
      <c r="AD358" s="420"/>
      <c r="AE358" s="420"/>
      <c r="AF358" s="420"/>
    </row>
    <row r="359" spans="1:32" ht="13.5" hidden="1" customHeight="1">
      <c r="A359" s="420"/>
      <c r="B359" s="995" t="str">
        <f>IF(OR(LEFT(DULIEU!$V348,3)=$G$10,LEFT(DULIEU!$W348,3)=$G$10),DULIEU!$D348,"")</f>
        <v/>
      </c>
      <c r="C359" s="995" t="str">
        <f>IF(OR(LEFT(DULIEU!$V348,3)=$G$10,LEFT(DULIEU!$W348,3)=$G$10),DULIEU!$H348,"")</f>
        <v/>
      </c>
      <c r="D359" s="853" t="str">
        <f>IF(OR(LEFT(DULIEU!$V348,3)=$G$10,LEFT(DULIEU!$W348,3)=$G$10),DULIEU!$J348,"")</f>
        <v/>
      </c>
      <c r="E359" s="995" t="str">
        <f>IF(OR(LEFT(DULIEU!$V348,3)=$G$10,LEFT(DULIEU!$W348,3)=$G$10),DULIEU!$E348,"")</f>
        <v/>
      </c>
      <c r="F359" s="996" t="str">
        <f>IF(OR(LEFT(DULIEU!$V348,3)=$G$10,LEFT(DULIEU!$W348,3)=$G$10),DULIEU!$O348,"")</f>
        <v/>
      </c>
      <c r="G359" s="995" t="str">
        <f>IF(OR(LEFT(NKC!$I355,3)=$G$10,LEFT(NKC!$J355,3)=$G$10),NKC!$H355,"")</f>
        <v/>
      </c>
      <c r="H359" s="995" t="str">
        <f>IF(B359="","",IF(LEFT(DULIEU!$V348,3)=$G$10,DULIEU!$W348,IF(LEFT(DULIEU!$W348,3)=$G$10,DULIEU!$V348)))</f>
        <v/>
      </c>
      <c r="I359" s="997">
        <f>IF(F359="",0,IF(LEFT(DULIEU!$V348,3)=$G$10,DULIEU!$X348,0))</f>
        <v>0</v>
      </c>
      <c r="J359" s="997">
        <f>IF(F359="",0,IF(LEFT(DULIEU!$W348,3)=$G$10,DULIEU!$X348,0))</f>
        <v>0</v>
      </c>
      <c r="K359" s="990" t="str">
        <f t="shared" si="6"/>
        <v/>
      </c>
      <c r="L359" s="420"/>
      <c r="M359" s="420"/>
      <c r="N359" s="420"/>
      <c r="O359" s="420"/>
      <c r="P359" s="420"/>
      <c r="Q359" s="420"/>
      <c r="R359" s="420"/>
      <c r="S359" s="420"/>
      <c r="T359" s="420"/>
      <c r="U359" s="420"/>
      <c r="V359" s="420"/>
      <c r="W359" s="420"/>
      <c r="X359" s="420"/>
      <c r="Y359" s="420"/>
      <c r="Z359" s="420"/>
      <c r="AA359" s="420"/>
      <c r="AB359" s="420"/>
      <c r="AC359" s="420"/>
      <c r="AD359" s="420"/>
      <c r="AE359" s="420"/>
      <c r="AF359" s="420"/>
    </row>
    <row r="360" spans="1:32" ht="13.5" hidden="1" customHeight="1">
      <c r="A360" s="420"/>
      <c r="B360" s="995" t="str">
        <f>IF(OR(LEFT(DULIEU!$V349,3)=$G$10,LEFT(DULIEU!$W349,3)=$G$10),DULIEU!$D349,"")</f>
        <v/>
      </c>
      <c r="C360" s="995" t="str">
        <f>IF(OR(LEFT(DULIEU!$V349,3)=$G$10,LEFT(DULIEU!$W349,3)=$G$10),DULIEU!$H349,"")</f>
        <v/>
      </c>
      <c r="D360" s="853" t="str">
        <f>IF(OR(LEFT(DULIEU!$V349,3)=$G$10,LEFT(DULIEU!$W349,3)=$G$10),DULIEU!$J349,"")</f>
        <v/>
      </c>
      <c r="E360" s="995" t="str">
        <f>IF(OR(LEFT(DULIEU!$V349,3)=$G$10,LEFT(DULIEU!$W349,3)=$G$10),DULIEU!$E349,"")</f>
        <v/>
      </c>
      <c r="F360" s="996" t="str">
        <f>IF(OR(LEFT(DULIEU!$V349,3)=$G$10,LEFT(DULIEU!$W349,3)=$G$10),DULIEU!$O349,"")</f>
        <v/>
      </c>
      <c r="G360" s="995" t="str">
        <f>IF(OR(LEFT(NKC!$I356,3)=$G$10,LEFT(NKC!$J356,3)=$G$10),NKC!$H356,"")</f>
        <v/>
      </c>
      <c r="H360" s="995" t="str">
        <f>IF(B360="","",IF(LEFT(DULIEU!$V349,3)=$G$10,DULIEU!$W349,IF(LEFT(DULIEU!$W349,3)=$G$10,DULIEU!$V349)))</f>
        <v/>
      </c>
      <c r="I360" s="997">
        <f>IF(F360="",0,IF(LEFT(DULIEU!$V349,3)=$G$10,DULIEU!$X349,0))</f>
        <v>0</v>
      </c>
      <c r="J360" s="997">
        <f>IF(F360="",0,IF(LEFT(DULIEU!$W349,3)=$G$10,DULIEU!$X349,0))</f>
        <v>0</v>
      </c>
      <c r="K360" s="990" t="str">
        <f t="shared" si="6"/>
        <v/>
      </c>
      <c r="L360" s="420"/>
      <c r="M360" s="420"/>
      <c r="N360" s="420"/>
      <c r="O360" s="420"/>
      <c r="P360" s="420"/>
      <c r="Q360" s="420"/>
      <c r="R360" s="420"/>
      <c r="S360" s="420"/>
      <c r="T360" s="420"/>
      <c r="U360" s="420"/>
      <c r="V360" s="420"/>
      <c r="W360" s="420"/>
      <c r="X360" s="420"/>
      <c r="Y360" s="420"/>
      <c r="Z360" s="420"/>
      <c r="AA360" s="420"/>
      <c r="AB360" s="420"/>
      <c r="AC360" s="420"/>
      <c r="AD360" s="420"/>
      <c r="AE360" s="420"/>
      <c r="AF360" s="420"/>
    </row>
    <row r="361" spans="1:32" ht="13.5" hidden="1" customHeight="1">
      <c r="A361" s="420"/>
      <c r="B361" s="995" t="str">
        <f>IF(OR(LEFT(DULIEU!$V350,3)=$G$10,LEFT(DULIEU!$W350,3)=$G$10),DULIEU!$D350,"")</f>
        <v/>
      </c>
      <c r="C361" s="995" t="str">
        <f>IF(OR(LEFT(DULIEU!$V350,3)=$G$10,LEFT(DULIEU!$W350,3)=$G$10),DULIEU!$H350,"")</f>
        <v/>
      </c>
      <c r="D361" s="853" t="str">
        <f>IF(OR(LEFT(DULIEU!$V350,3)=$G$10,LEFT(DULIEU!$W350,3)=$G$10),DULIEU!$J350,"")</f>
        <v/>
      </c>
      <c r="E361" s="995" t="str">
        <f>IF(OR(LEFT(DULIEU!$V350,3)=$G$10,LEFT(DULIEU!$W350,3)=$G$10),DULIEU!$E350,"")</f>
        <v/>
      </c>
      <c r="F361" s="996" t="str">
        <f>IF(OR(LEFT(DULIEU!$V350,3)=$G$10,LEFT(DULIEU!$W350,3)=$G$10),DULIEU!$O350,"")</f>
        <v/>
      </c>
      <c r="G361" s="995" t="str">
        <f>IF(OR(LEFT(NKC!$I357,3)=$G$10,LEFT(NKC!$J357,3)=$G$10),NKC!$H357,"")</f>
        <v/>
      </c>
      <c r="H361" s="995" t="str">
        <f>IF(B361="","",IF(LEFT(DULIEU!$V350,3)=$G$10,DULIEU!$W350,IF(LEFT(DULIEU!$W350,3)=$G$10,DULIEU!$V350)))</f>
        <v/>
      </c>
      <c r="I361" s="997">
        <f>IF(F361="",0,IF(LEFT(DULIEU!$V350,3)=$G$10,DULIEU!$X350,0))</f>
        <v>0</v>
      </c>
      <c r="J361" s="997">
        <f>IF(F361="",0,IF(LEFT(DULIEU!$W350,3)=$G$10,DULIEU!$X350,0))</f>
        <v>0</v>
      </c>
      <c r="K361" s="990" t="str">
        <f t="shared" si="6"/>
        <v/>
      </c>
      <c r="L361" s="420"/>
      <c r="M361" s="420"/>
      <c r="N361" s="420"/>
      <c r="O361" s="420"/>
      <c r="P361" s="420"/>
      <c r="Q361" s="420"/>
      <c r="R361" s="420"/>
      <c r="S361" s="420"/>
      <c r="T361" s="420"/>
      <c r="U361" s="420"/>
      <c r="V361" s="420"/>
      <c r="W361" s="420"/>
      <c r="X361" s="420"/>
      <c r="Y361" s="420"/>
      <c r="Z361" s="420"/>
      <c r="AA361" s="420"/>
      <c r="AB361" s="420"/>
      <c r="AC361" s="420"/>
      <c r="AD361" s="420"/>
      <c r="AE361" s="420"/>
      <c r="AF361" s="420"/>
    </row>
    <row r="362" spans="1:32" ht="13.5" hidden="1" customHeight="1">
      <c r="A362" s="420"/>
      <c r="B362" s="995" t="str">
        <f>IF(OR(LEFT(DULIEU!$V351,3)=$G$10,LEFT(DULIEU!$W351,3)=$G$10),DULIEU!$D351,"")</f>
        <v/>
      </c>
      <c r="C362" s="995" t="str">
        <f>IF(OR(LEFT(DULIEU!$V351,3)=$G$10,LEFT(DULIEU!$W351,3)=$G$10),DULIEU!$H351,"")</f>
        <v/>
      </c>
      <c r="D362" s="853" t="str">
        <f>IF(OR(LEFT(DULIEU!$V351,3)=$G$10,LEFT(DULIEU!$W351,3)=$G$10),DULIEU!$J351,"")</f>
        <v/>
      </c>
      <c r="E362" s="995" t="str">
        <f>IF(OR(LEFT(DULIEU!$V351,3)=$G$10,LEFT(DULIEU!$W351,3)=$G$10),DULIEU!$E351,"")</f>
        <v/>
      </c>
      <c r="F362" s="996" t="str">
        <f>IF(OR(LEFT(DULIEU!$V351,3)=$G$10,LEFT(DULIEU!$W351,3)=$G$10),DULIEU!$O351,"")</f>
        <v/>
      </c>
      <c r="G362" s="995" t="str">
        <f>IF(OR(LEFT(NKC!$I358,3)=$G$10,LEFT(NKC!$J358,3)=$G$10),NKC!$H358,"")</f>
        <v/>
      </c>
      <c r="H362" s="995" t="str">
        <f>IF(B362="","",IF(LEFT(DULIEU!$V351,3)=$G$10,DULIEU!$W351,IF(LEFT(DULIEU!$W351,3)=$G$10,DULIEU!$V351)))</f>
        <v/>
      </c>
      <c r="I362" s="997">
        <f>IF(F362="",0,IF(LEFT(DULIEU!$V351,3)=$G$10,DULIEU!$X351,0))</f>
        <v>0</v>
      </c>
      <c r="J362" s="997">
        <f>IF(F362="",0,IF(LEFT(DULIEU!$W351,3)=$G$10,DULIEU!$X351,0))</f>
        <v>0</v>
      </c>
      <c r="K362" s="990" t="str">
        <f t="shared" si="6"/>
        <v/>
      </c>
      <c r="L362" s="420"/>
      <c r="M362" s="420"/>
      <c r="N362" s="420"/>
      <c r="O362" s="420"/>
      <c r="P362" s="420"/>
      <c r="Q362" s="420"/>
      <c r="R362" s="420"/>
      <c r="S362" s="420"/>
      <c r="T362" s="420"/>
      <c r="U362" s="420"/>
      <c r="V362" s="420"/>
      <c r="W362" s="420"/>
      <c r="X362" s="420"/>
      <c r="Y362" s="420"/>
      <c r="Z362" s="420"/>
      <c r="AA362" s="420"/>
      <c r="AB362" s="420"/>
      <c r="AC362" s="420"/>
      <c r="AD362" s="420"/>
      <c r="AE362" s="420"/>
      <c r="AF362" s="420"/>
    </row>
    <row r="363" spans="1:32" ht="13.5" hidden="1" customHeight="1">
      <c r="A363" s="420"/>
      <c r="B363" s="995" t="str">
        <f>IF(OR(LEFT(DULIEU!$V352,3)=$G$10,LEFT(DULIEU!$W352,3)=$G$10),DULIEU!$D352,"")</f>
        <v/>
      </c>
      <c r="C363" s="995" t="str">
        <f>IF(OR(LEFT(DULIEU!$V352,3)=$G$10,LEFT(DULIEU!$W352,3)=$G$10),DULIEU!$H352,"")</f>
        <v/>
      </c>
      <c r="D363" s="853" t="str">
        <f>IF(OR(LEFT(DULIEU!$V352,3)=$G$10,LEFT(DULIEU!$W352,3)=$G$10),DULIEU!$J352,"")</f>
        <v/>
      </c>
      <c r="E363" s="995" t="str">
        <f>IF(OR(LEFT(DULIEU!$V352,3)=$G$10,LEFT(DULIEU!$W352,3)=$G$10),DULIEU!$E352,"")</f>
        <v/>
      </c>
      <c r="F363" s="996" t="str">
        <f>IF(OR(LEFT(DULIEU!$V352,3)=$G$10,LEFT(DULIEU!$W352,3)=$G$10),DULIEU!$O352,"")</f>
        <v/>
      </c>
      <c r="G363" s="995" t="str">
        <f>IF(OR(LEFT(NKC!$I359,3)=$G$10,LEFT(NKC!$J359,3)=$G$10),NKC!$H359,"")</f>
        <v/>
      </c>
      <c r="H363" s="995" t="str">
        <f>IF(B363="","",IF(LEFT(DULIEU!$V352,3)=$G$10,DULIEU!$W352,IF(LEFT(DULIEU!$W352,3)=$G$10,DULIEU!$V352)))</f>
        <v/>
      </c>
      <c r="I363" s="997">
        <f>IF(F363="",0,IF(LEFT(DULIEU!$V352,3)=$G$10,DULIEU!$X352,0))</f>
        <v>0</v>
      </c>
      <c r="J363" s="997">
        <f>IF(F363="",0,IF(LEFT(DULIEU!$W352,3)=$G$10,DULIEU!$X352,0))</f>
        <v>0</v>
      </c>
      <c r="K363" s="990" t="str">
        <f t="shared" si="6"/>
        <v/>
      </c>
      <c r="L363" s="420"/>
      <c r="M363" s="420"/>
      <c r="N363" s="420"/>
      <c r="O363" s="420"/>
      <c r="P363" s="420"/>
      <c r="Q363" s="420"/>
      <c r="R363" s="420"/>
      <c r="S363" s="420"/>
      <c r="T363" s="420"/>
      <c r="U363" s="420"/>
      <c r="V363" s="420"/>
      <c r="W363" s="420"/>
      <c r="X363" s="420"/>
      <c r="Y363" s="420"/>
      <c r="Z363" s="420"/>
      <c r="AA363" s="420"/>
      <c r="AB363" s="420"/>
      <c r="AC363" s="420"/>
      <c r="AD363" s="420"/>
      <c r="AE363" s="420"/>
      <c r="AF363" s="420"/>
    </row>
    <row r="364" spans="1:32" ht="13.5" hidden="1" customHeight="1">
      <c r="A364" s="420"/>
      <c r="B364" s="995" t="str">
        <f>IF(OR(LEFT(DULIEU!$V353,3)=$G$10,LEFT(DULIEU!$W353,3)=$G$10),DULIEU!$D353,"")</f>
        <v/>
      </c>
      <c r="C364" s="995" t="str">
        <f>IF(OR(LEFT(DULIEU!$V353,3)=$G$10,LEFT(DULIEU!$W353,3)=$G$10),DULIEU!$H353,"")</f>
        <v/>
      </c>
      <c r="D364" s="853" t="str">
        <f>IF(OR(LEFT(DULIEU!$V353,3)=$G$10,LEFT(DULIEU!$W353,3)=$G$10),DULIEU!$J353,"")</f>
        <v/>
      </c>
      <c r="E364" s="995" t="str">
        <f>IF(OR(LEFT(DULIEU!$V353,3)=$G$10,LEFT(DULIEU!$W353,3)=$G$10),DULIEU!$E353,"")</f>
        <v/>
      </c>
      <c r="F364" s="996" t="str">
        <f>IF(OR(LEFT(DULIEU!$V353,3)=$G$10,LEFT(DULIEU!$W353,3)=$G$10),DULIEU!$O353,"")</f>
        <v/>
      </c>
      <c r="G364" s="995" t="str">
        <f>IF(OR(LEFT(NKC!$I360,3)=$G$10,LEFT(NKC!$J360,3)=$G$10),NKC!$H360,"")</f>
        <v/>
      </c>
      <c r="H364" s="995" t="str">
        <f>IF(B364="","",IF(LEFT(DULIEU!$V353,3)=$G$10,DULIEU!$W353,IF(LEFT(DULIEU!$W353,3)=$G$10,DULIEU!$V353)))</f>
        <v/>
      </c>
      <c r="I364" s="997">
        <f>IF(F364="",0,IF(LEFT(DULIEU!$V353,3)=$G$10,DULIEU!$X353,0))</f>
        <v>0</v>
      </c>
      <c r="J364" s="997">
        <f>IF(F364="",0,IF(LEFT(DULIEU!$W353,3)=$G$10,DULIEU!$X353,0))</f>
        <v>0</v>
      </c>
      <c r="K364" s="990" t="str">
        <f t="shared" si="6"/>
        <v/>
      </c>
      <c r="L364" s="420"/>
      <c r="M364" s="420"/>
      <c r="N364" s="420"/>
      <c r="O364" s="420"/>
      <c r="P364" s="420"/>
      <c r="Q364" s="420"/>
      <c r="R364" s="420"/>
      <c r="S364" s="420"/>
      <c r="T364" s="420"/>
      <c r="U364" s="420"/>
      <c r="V364" s="420"/>
      <c r="W364" s="420"/>
      <c r="X364" s="420"/>
      <c r="Y364" s="420"/>
      <c r="Z364" s="420"/>
      <c r="AA364" s="420"/>
      <c r="AB364" s="420"/>
      <c r="AC364" s="420"/>
      <c r="AD364" s="420"/>
      <c r="AE364" s="420"/>
      <c r="AF364" s="420"/>
    </row>
    <row r="365" spans="1:32" ht="13.5" hidden="1" customHeight="1">
      <c r="A365" s="420"/>
      <c r="B365" s="995" t="str">
        <f>IF(OR(LEFT(DULIEU!$V354,3)=$G$10,LEFT(DULIEU!$W354,3)=$G$10),DULIEU!$D354,"")</f>
        <v/>
      </c>
      <c r="C365" s="995" t="str">
        <f>IF(OR(LEFT(DULIEU!$V354,3)=$G$10,LEFT(DULIEU!$W354,3)=$G$10),DULIEU!$H354,"")</f>
        <v/>
      </c>
      <c r="D365" s="853" t="str">
        <f>IF(OR(LEFT(DULIEU!$V354,3)=$G$10,LEFT(DULIEU!$W354,3)=$G$10),DULIEU!$J354,"")</f>
        <v/>
      </c>
      <c r="E365" s="995" t="str">
        <f>IF(OR(LEFT(DULIEU!$V354,3)=$G$10,LEFT(DULIEU!$W354,3)=$G$10),DULIEU!$E354,"")</f>
        <v/>
      </c>
      <c r="F365" s="996" t="str">
        <f>IF(OR(LEFT(DULIEU!$V354,3)=$G$10,LEFT(DULIEU!$W354,3)=$G$10),DULIEU!$O354,"")</f>
        <v/>
      </c>
      <c r="G365" s="995" t="str">
        <f>IF(OR(LEFT(NKC!$I361,3)=$G$10,LEFT(NKC!$J361,3)=$G$10),NKC!$H361,"")</f>
        <v/>
      </c>
      <c r="H365" s="995" t="str">
        <f>IF(B365="","",IF(LEFT(DULIEU!$V354,3)=$G$10,DULIEU!$W354,IF(LEFT(DULIEU!$W354,3)=$G$10,DULIEU!$V354)))</f>
        <v/>
      </c>
      <c r="I365" s="997">
        <f>IF(F365="",0,IF(LEFT(DULIEU!$V354,3)=$G$10,DULIEU!$X354,0))</f>
        <v>0</v>
      </c>
      <c r="J365" s="997">
        <f>IF(F365="",0,IF(LEFT(DULIEU!$W354,3)=$G$10,DULIEU!$X354,0))</f>
        <v>0</v>
      </c>
      <c r="K365" s="990" t="str">
        <f t="shared" si="6"/>
        <v/>
      </c>
      <c r="L365" s="420"/>
      <c r="M365" s="420"/>
      <c r="N365" s="420"/>
      <c r="O365" s="420"/>
      <c r="P365" s="420"/>
      <c r="Q365" s="420"/>
      <c r="R365" s="420"/>
      <c r="S365" s="420"/>
      <c r="T365" s="420"/>
      <c r="U365" s="420"/>
      <c r="V365" s="420"/>
      <c r="W365" s="420"/>
      <c r="X365" s="420"/>
      <c r="Y365" s="420"/>
      <c r="Z365" s="420"/>
      <c r="AA365" s="420"/>
      <c r="AB365" s="420"/>
      <c r="AC365" s="420"/>
      <c r="AD365" s="420"/>
      <c r="AE365" s="420"/>
      <c r="AF365" s="420"/>
    </row>
    <row r="366" spans="1:32" ht="13.5" hidden="1" customHeight="1">
      <c r="A366" s="420"/>
      <c r="B366" s="995" t="str">
        <f>IF(OR(LEFT(DULIEU!$V355,3)=$G$10,LEFT(DULIEU!$W355,3)=$G$10),DULIEU!$D355,"")</f>
        <v/>
      </c>
      <c r="C366" s="995" t="str">
        <f>IF(OR(LEFT(DULIEU!$V355,3)=$G$10,LEFT(DULIEU!$W355,3)=$G$10),DULIEU!$H355,"")</f>
        <v/>
      </c>
      <c r="D366" s="853" t="str">
        <f>IF(OR(LEFT(DULIEU!$V355,3)=$G$10,LEFT(DULIEU!$W355,3)=$G$10),DULIEU!$J355,"")</f>
        <v/>
      </c>
      <c r="E366" s="995" t="str">
        <f>IF(OR(LEFT(DULIEU!$V355,3)=$G$10,LEFT(DULIEU!$W355,3)=$G$10),DULIEU!$E355,"")</f>
        <v/>
      </c>
      <c r="F366" s="996" t="str">
        <f>IF(OR(LEFT(DULIEU!$V355,3)=$G$10,LEFT(DULIEU!$W355,3)=$G$10),DULIEU!$O355,"")</f>
        <v/>
      </c>
      <c r="G366" s="995" t="str">
        <f>IF(OR(LEFT(NKC!$I362,3)=$G$10,LEFT(NKC!$J362,3)=$G$10),NKC!$H362,"")</f>
        <v/>
      </c>
      <c r="H366" s="995" t="str">
        <f>IF(B366="","",IF(LEFT(DULIEU!$V355,3)=$G$10,DULIEU!$W355,IF(LEFT(DULIEU!$W355,3)=$G$10,DULIEU!$V355)))</f>
        <v/>
      </c>
      <c r="I366" s="997">
        <f>IF(F366="",0,IF(LEFT(DULIEU!$V355,3)=$G$10,DULIEU!$X355,0))</f>
        <v>0</v>
      </c>
      <c r="J366" s="997">
        <f>IF(F366="",0,IF(LEFT(DULIEU!$W355,3)=$G$10,DULIEU!$X355,0))</f>
        <v>0</v>
      </c>
      <c r="K366" s="990" t="str">
        <f t="shared" si="6"/>
        <v/>
      </c>
      <c r="L366" s="420"/>
      <c r="M366" s="420"/>
      <c r="N366" s="420"/>
      <c r="O366" s="420"/>
      <c r="P366" s="420"/>
      <c r="Q366" s="420"/>
      <c r="R366" s="420"/>
      <c r="S366" s="420"/>
      <c r="T366" s="420"/>
      <c r="U366" s="420"/>
      <c r="V366" s="420"/>
      <c r="W366" s="420"/>
      <c r="X366" s="420"/>
      <c r="Y366" s="420"/>
      <c r="Z366" s="420"/>
      <c r="AA366" s="420"/>
      <c r="AB366" s="420"/>
      <c r="AC366" s="420"/>
      <c r="AD366" s="420"/>
      <c r="AE366" s="420"/>
      <c r="AF366" s="420"/>
    </row>
    <row r="367" spans="1:32" ht="13.5" hidden="1" customHeight="1">
      <c r="A367" s="420"/>
      <c r="B367" s="995" t="str">
        <f>IF(OR(LEFT(DULIEU!$V356,3)=$G$10,LEFT(DULIEU!$W356,3)=$G$10),DULIEU!$D356,"")</f>
        <v/>
      </c>
      <c r="C367" s="995" t="str">
        <f>IF(OR(LEFT(DULIEU!$V356,3)=$G$10,LEFT(DULIEU!$W356,3)=$G$10),DULIEU!$H356,"")</f>
        <v/>
      </c>
      <c r="D367" s="853" t="str">
        <f>IF(OR(LEFT(DULIEU!$V356,3)=$G$10,LEFT(DULIEU!$W356,3)=$G$10),DULIEU!$J356,"")</f>
        <v/>
      </c>
      <c r="E367" s="995" t="str">
        <f>IF(OR(LEFT(DULIEU!$V356,3)=$G$10,LEFT(DULIEU!$W356,3)=$G$10),DULIEU!$E356,"")</f>
        <v/>
      </c>
      <c r="F367" s="996" t="str">
        <f>IF(OR(LEFT(DULIEU!$V356,3)=$G$10,LEFT(DULIEU!$W356,3)=$G$10),DULIEU!$O356,"")</f>
        <v/>
      </c>
      <c r="G367" s="995" t="str">
        <f>IF(OR(LEFT(NKC!$I363,3)=$G$10,LEFT(NKC!$J363,3)=$G$10),NKC!$H363,"")</f>
        <v/>
      </c>
      <c r="H367" s="995" t="str">
        <f>IF(B367="","",IF(LEFT(DULIEU!$V356,3)=$G$10,DULIEU!$W356,IF(LEFT(DULIEU!$W356,3)=$G$10,DULIEU!$V356)))</f>
        <v/>
      </c>
      <c r="I367" s="997">
        <f>IF(F367="",0,IF(LEFT(DULIEU!$V356,3)=$G$10,DULIEU!$X356,0))</f>
        <v>0</v>
      </c>
      <c r="J367" s="997">
        <f>IF(F367="",0,IF(LEFT(DULIEU!$W356,3)=$G$10,DULIEU!$X356,0))</f>
        <v>0</v>
      </c>
      <c r="K367" s="990" t="str">
        <f t="shared" si="6"/>
        <v/>
      </c>
      <c r="L367" s="420"/>
      <c r="M367" s="420"/>
      <c r="N367" s="420"/>
      <c r="O367" s="420"/>
      <c r="P367" s="420"/>
      <c r="Q367" s="420"/>
      <c r="R367" s="420"/>
      <c r="S367" s="420"/>
      <c r="T367" s="420"/>
      <c r="U367" s="420"/>
      <c r="V367" s="420"/>
      <c r="W367" s="420"/>
      <c r="X367" s="420"/>
      <c r="Y367" s="420"/>
      <c r="Z367" s="420"/>
      <c r="AA367" s="420"/>
      <c r="AB367" s="420"/>
      <c r="AC367" s="420"/>
      <c r="AD367" s="420"/>
      <c r="AE367" s="420"/>
      <c r="AF367" s="420"/>
    </row>
    <row r="368" spans="1:32" ht="13.5" hidden="1" customHeight="1">
      <c r="A368" s="420"/>
      <c r="B368" s="995" t="str">
        <f>IF(OR(LEFT(DULIEU!$V357,3)=$G$10,LEFT(DULIEU!$W357,3)=$G$10),DULIEU!$D357,"")</f>
        <v/>
      </c>
      <c r="C368" s="995" t="str">
        <f>IF(OR(LEFT(DULIEU!$V357,3)=$G$10,LEFT(DULIEU!$W357,3)=$G$10),DULIEU!$H357,"")</f>
        <v/>
      </c>
      <c r="D368" s="853" t="str">
        <f>IF(OR(LEFT(DULIEU!$V357,3)=$G$10,LEFT(DULIEU!$W357,3)=$G$10),DULIEU!$J357,"")</f>
        <v/>
      </c>
      <c r="E368" s="995" t="str">
        <f>IF(OR(LEFT(DULIEU!$V357,3)=$G$10,LEFT(DULIEU!$W357,3)=$G$10),DULIEU!$E357,"")</f>
        <v/>
      </c>
      <c r="F368" s="996" t="str">
        <f>IF(OR(LEFT(DULIEU!$V357,3)=$G$10,LEFT(DULIEU!$W357,3)=$G$10),DULIEU!$O357,"")</f>
        <v/>
      </c>
      <c r="G368" s="995" t="str">
        <f>IF(OR(LEFT(NKC!$I364,3)=$G$10,LEFT(NKC!$J364,3)=$G$10),NKC!$H364,"")</f>
        <v/>
      </c>
      <c r="H368" s="995" t="str">
        <f>IF(B368="","",IF(LEFT(DULIEU!$V357,3)=$G$10,DULIEU!$W357,IF(LEFT(DULIEU!$W357,3)=$G$10,DULIEU!$V357)))</f>
        <v/>
      </c>
      <c r="I368" s="997">
        <f>IF(F368="",0,IF(LEFT(DULIEU!$V357,3)=$G$10,DULIEU!$X357,0))</f>
        <v>0</v>
      </c>
      <c r="J368" s="997">
        <f>IF(F368="",0,IF(LEFT(DULIEU!$W357,3)=$G$10,DULIEU!$X357,0))</f>
        <v>0</v>
      </c>
      <c r="K368" s="990" t="str">
        <f t="shared" si="6"/>
        <v/>
      </c>
      <c r="L368" s="420"/>
      <c r="M368" s="420"/>
      <c r="N368" s="420"/>
      <c r="O368" s="420"/>
      <c r="P368" s="420"/>
      <c r="Q368" s="420"/>
      <c r="R368" s="420"/>
      <c r="S368" s="420"/>
      <c r="T368" s="420"/>
      <c r="U368" s="420"/>
      <c r="V368" s="420"/>
      <c r="W368" s="420"/>
      <c r="X368" s="420"/>
      <c r="Y368" s="420"/>
      <c r="Z368" s="420"/>
      <c r="AA368" s="420"/>
      <c r="AB368" s="420"/>
      <c r="AC368" s="420"/>
      <c r="AD368" s="420"/>
      <c r="AE368" s="420"/>
      <c r="AF368" s="420"/>
    </row>
    <row r="369" spans="1:32" ht="13.5" hidden="1" customHeight="1">
      <c r="A369" s="420"/>
      <c r="B369" s="995" t="str">
        <f>IF(OR(LEFT(DULIEU!$V358,3)=$G$10,LEFT(DULIEU!$W358,3)=$G$10),DULIEU!$D358,"")</f>
        <v/>
      </c>
      <c r="C369" s="995" t="str">
        <f>IF(OR(LEFT(DULIEU!$V358,3)=$G$10,LEFT(DULIEU!$W358,3)=$G$10),DULIEU!$H358,"")</f>
        <v/>
      </c>
      <c r="D369" s="853" t="str">
        <f>IF(OR(LEFT(DULIEU!$V358,3)=$G$10,LEFT(DULIEU!$W358,3)=$G$10),DULIEU!$J358,"")</f>
        <v/>
      </c>
      <c r="E369" s="995" t="str">
        <f>IF(OR(LEFT(DULIEU!$V358,3)=$G$10,LEFT(DULIEU!$W358,3)=$G$10),DULIEU!$E358,"")</f>
        <v/>
      </c>
      <c r="F369" s="996" t="str">
        <f>IF(OR(LEFT(DULIEU!$V358,3)=$G$10,LEFT(DULIEU!$W358,3)=$G$10),DULIEU!$O358,"")</f>
        <v/>
      </c>
      <c r="G369" s="995" t="str">
        <f>IF(OR(LEFT(NKC!$I365,3)=$G$10,LEFT(NKC!$J365,3)=$G$10),NKC!$H365,"")</f>
        <v/>
      </c>
      <c r="H369" s="995" t="str">
        <f>IF(B369="","",IF(LEFT(DULIEU!$V358,3)=$G$10,DULIEU!$W358,IF(LEFT(DULIEU!$W358,3)=$G$10,DULIEU!$V358)))</f>
        <v/>
      </c>
      <c r="I369" s="997">
        <f>IF(F369="",0,IF(LEFT(DULIEU!$V358,3)=$G$10,DULIEU!$X358,0))</f>
        <v>0</v>
      </c>
      <c r="J369" s="997">
        <f>IF(F369="",0,IF(LEFT(DULIEU!$W358,3)=$G$10,DULIEU!$X358,0))</f>
        <v>0</v>
      </c>
      <c r="K369" s="990" t="str">
        <f t="shared" si="6"/>
        <v/>
      </c>
      <c r="L369" s="420"/>
      <c r="M369" s="420"/>
      <c r="N369" s="420"/>
      <c r="O369" s="420"/>
      <c r="P369" s="420"/>
      <c r="Q369" s="420"/>
      <c r="R369" s="420"/>
      <c r="S369" s="420"/>
      <c r="T369" s="420"/>
      <c r="U369" s="420"/>
      <c r="V369" s="420"/>
      <c r="W369" s="420"/>
      <c r="X369" s="420"/>
      <c r="Y369" s="420"/>
      <c r="Z369" s="420"/>
      <c r="AA369" s="420"/>
      <c r="AB369" s="420"/>
      <c r="AC369" s="420"/>
      <c r="AD369" s="420"/>
      <c r="AE369" s="420"/>
      <c r="AF369" s="420"/>
    </row>
    <row r="370" spans="1:32" ht="13.5" hidden="1" customHeight="1">
      <c r="A370" s="420"/>
      <c r="B370" s="995" t="str">
        <f>IF(OR(LEFT(DULIEU!$V359,3)=$G$10,LEFT(DULIEU!$W359,3)=$G$10),DULIEU!$D359,"")</f>
        <v/>
      </c>
      <c r="C370" s="995" t="str">
        <f>IF(OR(LEFT(DULIEU!$V359,3)=$G$10,LEFT(DULIEU!$W359,3)=$G$10),DULIEU!$H359,"")</f>
        <v/>
      </c>
      <c r="D370" s="853" t="str">
        <f>IF(OR(LEFT(DULIEU!$V359,3)=$G$10,LEFT(DULIEU!$W359,3)=$G$10),DULIEU!$J359,"")</f>
        <v/>
      </c>
      <c r="E370" s="995" t="str">
        <f>IF(OR(LEFT(DULIEU!$V359,3)=$G$10,LEFT(DULIEU!$W359,3)=$G$10),DULIEU!$E359,"")</f>
        <v/>
      </c>
      <c r="F370" s="996" t="str">
        <f>IF(OR(LEFT(DULIEU!$V359,3)=$G$10,LEFT(DULIEU!$W359,3)=$G$10),DULIEU!$O359,"")</f>
        <v/>
      </c>
      <c r="G370" s="995" t="str">
        <f>IF(OR(LEFT(NKC!$I366,3)=$G$10,LEFT(NKC!$J366,3)=$G$10),NKC!$H366,"")</f>
        <v/>
      </c>
      <c r="H370" s="995" t="str">
        <f>IF(B370="","",IF(LEFT(DULIEU!$V359,3)=$G$10,DULIEU!$W359,IF(LEFT(DULIEU!$W359,3)=$G$10,DULIEU!$V359)))</f>
        <v/>
      </c>
      <c r="I370" s="997">
        <f>IF(F370="",0,IF(LEFT(DULIEU!$V359,3)=$G$10,DULIEU!$X359,0))</f>
        <v>0</v>
      </c>
      <c r="J370" s="997">
        <f>IF(F370="",0,IF(LEFT(DULIEU!$W359,3)=$G$10,DULIEU!$X359,0))</f>
        <v>0</v>
      </c>
      <c r="K370" s="990" t="str">
        <f t="shared" si="6"/>
        <v/>
      </c>
      <c r="L370" s="420"/>
      <c r="M370" s="420"/>
      <c r="N370" s="420"/>
      <c r="O370" s="420"/>
      <c r="P370" s="420"/>
      <c r="Q370" s="420"/>
      <c r="R370" s="420"/>
      <c r="S370" s="420"/>
      <c r="T370" s="420"/>
      <c r="U370" s="420"/>
      <c r="V370" s="420"/>
      <c r="W370" s="420"/>
      <c r="X370" s="420"/>
      <c r="Y370" s="420"/>
      <c r="Z370" s="420"/>
      <c r="AA370" s="420"/>
      <c r="AB370" s="420"/>
      <c r="AC370" s="420"/>
      <c r="AD370" s="420"/>
      <c r="AE370" s="420"/>
      <c r="AF370" s="420"/>
    </row>
    <row r="371" spans="1:32" ht="13.5" hidden="1" customHeight="1">
      <c r="A371" s="420"/>
      <c r="B371" s="995" t="str">
        <f>IF(OR(LEFT(DULIEU!$V360,3)=$G$10,LEFT(DULIEU!$W360,3)=$G$10),DULIEU!$D360,"")</f>
        <v/>
      </c>
      <c r="C371" s="995" t="str">
        <f>IF(OR(LEFT(DULIEU!$V360,3)=$G$10,LEFT(DULIEU!$W360,3)=$G$10),DULIEU!$H360,"")</f>
        <v/>
      </c>
      <c r="D371" s="853" t="str">
        <f>IF(OR(LEFT(DULIEU!$V360,3)=$G$10,LEFT(DULIEU!$W360,3)=$G$10),DULIEU!$J360,"")</f>
        <v/>
      </c>
      <c r="E371" s="995" t="str">
        <f>IF(OR(LEFT(DULIEU!$V360,3)=$G$10,LEFT(DULIEU!$W360,3)=$G$10),DULIEU!$E360,"")</f>
        <v/>
      </c>
      <c r="F371" s="996" t="str">
        <f>IF(OR(LEFT(DULIEU!$V360,3)=$G$10,LEFT(DULIEU!$W360,3)=$G$10),DULIEU!$O360,"")</f>
        <v/>
      </c>
      <c r="G371" s="995" t="str">
        <f>IF(OR(LEFT(NKC!$I367,3)=$G$10,LEFT(NKC!$J367,3)=$G$10),NKC!$H367,"")</f>
        <v/>
      </c>
      <c r="H371" s="995" t="str">
        <f>IF(B371="","",IF(LEFT(DULIEU!$V360,3)=$G$10,DULIEU!$W360,IF(LEFT(DULIEU!$W360,3)=$G$10,DULIEU!$V360)))</f>
        <v/>
      </c>
      <c r="I371" s="997">
        <f>IF(F371="",0,IF(LEFT(DULIEU!$V360,3)=$G$10,DULIEU!$X360,0))</f>
        <v>0</v>
      </c>
      <c r="J371" s="997">
        <f>IF(F371="",0,IF(LEFT(DULIEU!$W360,3)=$G$10,DULIEU!$X360,0))</f>
        <v>0</v>
      </c>
      <c r="K371" s="990" t="str">
        <f t="shared" si="6"/>
        <v/>
      </c>
      <c r="L371" s="420"/>
      <c r="M371" s="420"/>
      <c r="N371" s="420"/>
      <c r="O371" s="420"/>
      <c r="P371" s="420"/>
      <c r="Q371" s="420"/>
      <c r="R371" s="420"/>
      <c r="S371" s="420"/>
      <c r="T371" s="420"/>
      <c r="U371" s="420"/>
      <c r="V371" s="420"/>
      <c r="W371" s="420"/>
      <c r="X371" s="420"/>
      <c r="Y371" s="420"/>
      <c r="Z371" s="420"/>
      <c r="AA371" s="420"/>
      <c r="AB371" s="420"/>
      <c r="AC371" s="420"/>
      <c r="AD371" s="420"/>
      <c r="AE371" s="420"/>
      <c r="AF371" s="420"/>
    </row>
    <row r="372" spans="1:32" ht="13.5" hidden="1" customHeight="1">
      <c r="A372" s="420"/>
      <c r="B372" s="995" t="str">
        <f>IF(OR(LEFT(DULIEU!$V361,3)=$G$10,LEFT(DULIEU!$W361,3)=$G$10),DULIEU!$D361,"")</f>
        <v/>
      </c>
      <c r="C372" s="995" t="str">
        <f>IF(OR(LEFT(DULIEU!$V361,3)=$G$10,LEFT(DULIEU!$W361,3)=$G$10),DULIEU!$H361,"")</f>
        <v/>
      </c>
      <c r="D372" s="853" t="str">
        <f>IF(OR(LEFT(DULIEU!$V361,3)=$G$10,LEFT(DULIEU!$W361,3)=$G$10),DULIEU!$J361,"")</f>
        <v/>
      </c>
      <c r="E372" s="995" t="str">
        <f>IF(OR(LEFT(DULIEU!$V361,3)=$G$10,LEFT(DULIEU!$W361,3)=$G$10),DULIEU!$E361,"")</f>
        <v/>
      </c>
      <c r="F372" s="996" t="str">
        <f>IF(OR(LEFT(DULIEU!$V361,3)=$G$10,LEFT(DULIEU!$W361,3)=$G$10),DULIEU!$O361,"")</f>
        <v/>
      </c>
      <c r="G372" s="995" t="str">
        <f>IF(OR(LEFT(NKC!$I368,3)=$G$10,LEFT(NKC!$J368,3)=$G$10),NKC!$H368,"")</f>
        <v/>
      </c>
      <c r="H372" s="995" t="str">
        <f>IF(B372="","",IF(LEFT(DULIEU!$V361,3)=$G$10,DULIEU!$W361,IF(LEFT(DULIEU!$W361,3)=$G$10,DULIEU!$V361)))</f>
        <v/>
      </c>
      <c r="I372" s="997">
        <f>IF(F372="",0,IF(LEFT(DULIEU!$V361,3)=$G$10,DULIEU!$X361,0))</f>
        <v>0</v>
      </c>
      <c r="J372" s="997">
        <f>IF(F372="",0,IF(LEFT(DULIEU!$W361,3)=$G$10,DULIEU!$X361,0))</f>
        <v>0</v>
      </c>
      <c r="K372" s="990" t="str">
        <f t="shared" si="6"/>
        <v/>
      </c>
      <c r="L372" s="420"/>
      <c r="M372" s="420"/>
      <c r="N372" s="420"/>
      <c r="O372" s="420"/>
      <c r="P372" s="420"/>
      <c r="Q372" s="420"/>
      <c r="R372" s="420"/>
      <c r="S372" s="420"/>
      <c r="T372" s="420"/>
      <c r="U372" s="420"/>
      <c r="V372" s="420"/>
      <c r="W372" s="420"/>
      <c r="X372" s="420"/>
      <c r="Y372" s="420"/>
      <c r="Z372" s="420"/>
      <c r="AA372" s="420"/>
      <c r="AB372" s="420"/>
      <c r="AC372" s="420"/>
      <c r="AD372" s="420"/>
      <c r="AE372" s="420"/>
      <c r="AF372" s="420"/>
    </row>
    <row r="373" spans="1:32" ht="13.5" hidden="1" customHeight="1">
      <c r="A373" s="420"/>
      <c r="B373" s="995" t="str">
        <f>IF(OR(LEFT(DULIEU!$V362,3)=$G$10,LEFT(DULIEU!$W362,3)=$G$10),DULIEU!$D362,"")</f>
        <v/>
      </c>
      <c r="C373" s="995" t="str">
        <f>IF(OR(LEFT(DULIEU!$V362,3)=$G$10,LEFT(DULIEU!$W362,3)=$G$10),DULIEU!$H362,"")</f>
        <v/>
      </c>
      <c r="D373" s="853" t="str">
        <f>IF(OR(LEFT(DULIEU!$V362,3)=$G$10,LEFT(DULIEU!$W362,3)=$G$10),DULIEU!$J362,"")</f>
        <v/>
      </c>
      <c r="E373" s="995" t="str">
        <f>IF(OR(LEFT(DULIEU!$V362,3)=$G$10,LEFT(DULIEU!$W362,3)=$G$10),DULIEU!$E362,"")</f>
        <v/>
      </c>
      <c r="F373" s="996" t="str">
        <f>IF(OR(LEFT(DULIEU!$V362,3)=$G$10,LEFT(DULIEU!$W362,3)=$G$10),DULIEU!$O362,"")</f>
        <v/>
      </c>
      <c r="G373" s="995" t="str">
        <f>IF(OR(LEFT(NKC!$I369,3)=$G$10,LEFT(NKC!$J369,3)=$G$10),NKC!$H369,"")</f>
        <v/>
      </c>
      <c r="H373" s="995" t="str">
        <f>IF(B373="","",IF(LEFT(DULIEU!$V362,3)=$G$10,DULIEU!$W362,IF(LEFT(DULIEU!$W362,3)=$G$10,DULIEU!$V362)))</f>
        <v/>
      </c>
      <c r="I373" s="997">
        <f>IF(F373="",0,IF(LEFT(DULIEU!$V362,3)=$G$10,DULIEU!$X362,0))</f>
        <v>0</v>
      </c>
      <c r="J373" s="997">
        <f>IF(F373="",0,IF(LEFT(DULIEU!$W362,3)=$G$10,DULIEU!$X362,0))</f>
        <v>0</v>
      </c>
      <c r="K373" s="990" t="str">
        <f t="shared" si="6"/>
        <v/>
      </c>
      <c r="L373" s="420"/>
      <c r="M373" s="420"/>
      <c r="N373" s="420"/>
      <c r="O373" s="420"/>
      <c r="P373" s="420"/>
      <c r="Q373" s="420"/>
      <c r="R373" s="420"/>
      <c r="S373" s="420"/>
      <c r="T373" s="420"/>
      <c r="U373" s="420"/>
      <c r="V373" s="420"/>
      <c r="W373" s="420"/>
      <c r="X373" s="420"/>
      <c r="Y373" s="420"/>
      <c r="Z373" s="420"/>
      <c r="AA373" s="420"/>
      <c r="AB373" s="420"/>
      <c r="AC373" s="420"/>
      <c r="AD373" s="420"/>
      <c r="AE373" s="420"/>
      <c r="AF373" s="420"/>
    </row>
    <row r="374" spans="1:32" ht="13.5" hidden="1" customHeight="1">
      <c r="A374" s="420"/>
      <c r="B374" s="995" t="str">
        <f>IF(OR(LEFT(DULIEU!$V363,3)=$G$10,LEFT(DULIEU!$W363,3)=$G$10),DULIEU!$D363,"")</f>
        <v/>
      </c>
      <c r="C374" s="995" t="str">
        <f>IF(OR(LEFT(DULIEU!$V363,3)=$G$10,LEFT(DULIEU!$W363,3)=$G$10),DULIEU!$H363,"")</f>
        <v/>
      </c>
      <c r="D374" s="853" t="str">
        <f>IF(OR(LEFT(DULIEU!$V363,3)=$G$10,LEFT(DULIEU!$W363,3)=$G$10),DULIEU!$J363,"")</f>
        <v/>
      </c>
      <c r="E374" s="995" t="str">
        <f>IF(OR(LEFT(DULIEU!$V363,3)=$G$10,LEFT(DULIEU!$W363,3)=$G$10),DULIEU!$E363,"")</f>
        <v/>
      </c>
      <c r="F374" s="996" t="str">
        <f>IF(OR(LEFT(DULIEU!$V363,3)=$G$10,LEFT(DULIEU!$W363,3)=$G$10),DULIEU!$O363,"")</f>
        <v/>
      </c>
      <c r="G374" s="995" t="str">
        <f>IF(OR(LEFT(NKC!$I370,3)=$G$10,LEFT(NKC!$J370,3)=$G$10),NKC!$H370,"")</f>
        <v/>
      </c>
      <c r="H374" s="995" t="str">
        <f>IF(B374="","",IF(LEFT(DULIEU!$V363,3)=$G$10,DULIEU!$W363,IF(LEFT(DULIEU!$W363,3)=$G$10,DULIEU!$V363)))</f>
        <v/>
      </c>
      <c r="I374" s="997">
        <f>IF(F374="",0,IF(LEFT(DULIEU!$V363,3)=$G$10,DULIEU!$X363,0))</f>
        <v>0</v>
      </c>
      <c r="J374" s="997">
        <f>IF(F374="",0,IF(LEFT(DULIEU!$W363,3)=$G$10,DULIEU!$X363,0))</f>
        <v>0</v>
      </c>
      <c r="K374" s="990" t="str">
        <f t="shared" si="6"/>
        <v/>
      </c>
      <c r="L374" s="420"/>
      <c r="M374" s="420"/>
      <c r="N374" s="420"/>
      <c r="O374" s="420"/>
      <c r="P374" s="420"/>
      <c r="Q374" s="420"/>
      <c r="R374" s="420"/>
      <c r="S374" s="420"/>
      <c r="T374" s="420"/>
      <c r="U374" s="420"/>
      <c r="V374" s="420"/>
      <c r="W374" s="420"/>
      <c r="X374" s="420"/>
      <c r="Y374" s="420"/>
      <c r="Z374" s="420"/>
      <c r="AA374" s="420"/>
      <c r="AB374" s="420"/>
      <c r="AC374" s="420"/>
      <c r="AD374" s="420"/>
      <c r="AE374" s="420"/>
      <c r="AF374" s="420"/>
    </row>
    <row r="375" spans="1:32" ht="13.5" hidden="1" customHeight="1">
      <c r="A375" s="420"/>
      <c r="B375" s="995" t="str">
        <f>IF(OR(LEFT(DULIEU!$V364,3)=$G$10,LEFT(DULIEU!$W364,3)=$G$10),DULIEU!$D364,"")</f>
        <v/>
      </c>
      <c r="C375" s="995" t="str">
        <f>IF(OR(LEFT(DULIEU!$V364,3)=$G$10,LEFT(DULIEU!$W364,3)=$G$10),DULIEU!$H364,"")</f>
        <v/>
      </c>
      <c r="D375" s="853" t="str">
        <f>IF(OR(LEFT(DULIEU!$V364,3)=$G$10,LEFT(DULIEU!$W364,3)=$G$10),DULIEU!$J364,"")</f>
        <v/>
      </c>
      <c r="E375" s="995" t="str">
        <f>IF(OR(LEFT(DULIEU!$V364,3)=$G$10,LEFT(DULIEU!$W364,3)=$G$10),DULIEU!$E364,"")</f>
        <v/>
      </c>
      <c r="F375" s="996" t="str">
        <f>IF(OR(LEFT(DULIEU!$V364,3)=$G$10,LEFT(DULIEU!$W364,3)=$G$10),DULIEU!$O364,"")</f>
        <v/>
      </c>
      <c r="G375" s="995" t="str">
        <f>IF(OR(LEFT(NKC!$I371,3)=$G$10,LEFT(NKC!$J371,3)=$G$10),NKC!$H371,"")</f>
        <v/>
      </c>
      <c r="H375" s="995" t="str">
        <f>IF(B375="","",IF(LEFT(DULIEU!$V364,3)=$G$10,DULIEU!$W364,IF(LEFT(DULIEU!$W364,3)=$G$10,DULIEU!$V364)))</f>
        <v/>
      </c>
      <c r="I375" s="997">
        <f>IF(F375="",0,IF(LEFT(DULIEU!$V364,3)=$G$10,DULIEU!$X364,0))</f>
        <v>0</v>
      </c>
      <c r="J375" s="997">
        <f>IF(F375="",0,IF(LEFT(DULIEU!$W364,3)=$G$10,DULIEU!$X364,0))</f>
        <v>0</v>
      </c>
      <c r="K375" s="990" t="str">
        <f t="shared" si="6"/>
        <v/>
      </c>
      <c r="L375" s="420"/>
      <c r="M375" s="420"/>
      <c r="N375" s="420"/>
      <c r="O375" s="420"/>
      <c r="P375" s="420"/>
      <c r="Q375" s="420"/>
      <c r="R375" s="420"/>
      <c r="S375" s="420"/>
      <c r="T375" s="420"/>
      <c r="U375" s="420"/>
      <c r="V375" s="420"/>
      <c r="W375" s="420"/>
      <c r="X375" s="420"/>
      <c r="Y375" s="420"/>
      <c r="Z375" s="420"/>
      <c r="AA375" s="420"/>
      <c r="AB375" s="420"/>
      <c r="AC375" s="420"/>
      <c r="AD375" s="420"/>
      <c r="AE375" s="420"/>
      <c r="AF375" s="420"/>
    </row>
    <row r="376" spans="1:32" ht="13.5" hidden="1" customHeight="1">
      <c r="A376" s="420"/>
      <c r="B376" s="995" t="str">
        <f>IF(OR(LEFT(DULIEU!$V365,3)=$G$10,LEFT(DULIEU!$W365,3)=$G$10),DULIEU!$D365,"")</f>
        <v/>
      </c>
      <c r="C376" s="995" t="str">
        <f>IF(OR(LEFT(DULIEU!$V365,3)=$G$10,LEFT(DULIEU!$W365,3)=$G$10),DULIEU!$H365,"")</f>
        <v/>
      </c>
      <c r="D376" s="853" t="str">
        <f>IF(OR(LEFT(DULIEU!$V365,3)=$G$10,LEFT(DULIEU!$W365,3)=$G$10),DULIEU!$J365,"")</f>
        <v/>
      </c>
      <c r="E376" s="995" t="str">
        <f>IF(OR(LEFT(DULIEU!$V365,3)=$G$10,LEFT(DULIEU!$W365,3)=$G$10),DULIEU!$E365,"")</f>
        <v/>
      </c>
      <c r="F376" s="996" t="str">
        <f>IF(OR(LEFT(DULIEU!$V365,3)=$G$10,LEFT(DULIEU!$W365,3)=$G$10),DULIEU!$O365,"")</f>
        <v/>
      </c>
      <c r="G376" s="995" t="str">
        <f>IF(OR(LEFT(NKC!$I372,3)=$G$10,LEFT(NKC!$J372,3)=$G$10),NKC!$H372,"")</f>
        <v/>
      </c>
      <c r="H376" s="995" t="str">
        <f>IF(B376="","",IF(LEFT(DULIEU!$V365,3)=$G$10,DULIEU!$W365,IF(LEFT(DULIEU!$W365,3)=$G$10,DULIEU!$V365)))</f>
        <v/>
      </c>
      <c r="I376" s="997">
        <f>IF(F376="",0,IF(LEFT(DULIEU!$V365,3)=$G$10,DULIEU!$X365,0))</f>
        <v>0</v>
      </c>
      <c r="J376" s="997">
        <f>IF(F376="",0,IF(LEFT(DULIEU!$W365,3)=$G$10,DULIEU!$X365,0))</f>
        <v>0</v>
      </c>
      <c r="K376" s="990" t="str">
        <f t="shared" si="6"/>
        <v/>
      </c>
      <c r="L376" s="420"/>
      <c r="M376" s="420"/>
      <c r="N376" s="420"/>
      <c r="O376" s="420"/>
      <c r="P376" s="420"/>
      <c r="Q376" s="420"/>
      <c r="R376" s="420"/>
      <c r="S376" s="420"/>
      <c r="T376" s="420"/>
      <c r="U376" s="420"/>
      <c r="V376" s="420"/>
      <c r="W376" s="420"/>
      <c r="X376" s="420"/>
      <c r="Y376" s="420"/>
      <c r="Z376" s="420"/>
      <c r="AA376" s="420"/>
      <c r="AB376" s="420"/>
      <c r="AC376" s="420"/>
      <c r="AD376" s="420"/>
      <c r="AE376" s="420"/>
      <c r="AF376" s="420"/>
    </row>
    <row r="377" spans="1:32" ht="13.5" hidden="1" customHeight="1">
      <c r="A377" s="420"/>
      <c r="B377" s="995" t="str">
        <f>IF(OR(LEFT(DULIEU!$V366,3)=$G$10,LEFT(DULIEU!$W366,3)=$G$10),DULIEU!$D366,"")</f>
        <v/>
      </c>
      <c r="C377" s="995" t="str">
        <f>IF(OR(LEFT(DULIEU!$V366,3)=$G$10,LEFT(DULIEU!$W366,3)=$G$10),DULIEU!$H366,"")</f>
        <v/>
      </c>
      <c r="D377" s="853" t="str">
        <f>IF(OR(LEFT(DULIEU!$V366,3)=$G$10,LEFT(DULIEU!$W366,3)=$G$10),DULIEU!$J366,"")</f>
        <v/>
      </c>
      <c r="E377" s="995" t="str">
        <f>IF(OR(LEFT(DULIEU!$V366,3)=$G$10,LEFT(DULIEU!$W366,3)=$G$10),DULIEU!$E366,"")</f>
        <v/>
      </c>
      <c r="F377" s="996" t="str">
        <f>IF(OR(LEFT(DULIEU!$V366,3)=$G$10,LEFT(DULIEU!$W366,3)=$G$10),DULIEU!$O366,"")</f>
        <v/>
      </c>
      <c r="G377" s="995" t="str">
        <f>IF(OR(LEFT(NKC!$I373,3)=$G$10,LEFT(NKC!$J373,3)=$G$10),NKC!$H373,"")</f>
        <v/>
      </c>
      <c r="H377" s="995" t="str">
        <f>IF(B377="","",IF(LEFT(DULIEU!$V366,3)=$G$10,DULIEU!$W366,IF(LEFT(DULIEU!$W366,3)=$G$10,DULIEU!$V366)))</f>
        <v/>
      </c>
      <c r="I377" s="997">
        <f>IF(F377="",0,IF(LEFT(DULIEU!$V366,3)=$G$10,DULIEU!$X366,0))</f>
        <v>0</v>
      </c>
      <c r="J377" s="997">
        <f>IF(F377="",0,IF(LEFT(DULIEU!$W366,3)=$G$10,DULIEU!$X366,0))</f>
        <v>0</v>
      </c>
      <c r="K377" s="990" t="str">
        <f t="shared" si="6"/>
        <v/>
      </c>
      <c r="L377" s="420"/>
      <c r="M377" s="420"/>
      <c r="N377" s="420"/>
      <c r="O377" s="420"/>
      <c r="P377" s="420"/>
      <c r="Q377" s="420"/>
      <c r="R377" s="420"/>
      <c r="S377" s="420"/>
      <c r="T377" s="420"/>
      <c r="U377" s="420"/>
      <c r="V377" s="420"/>
      <c r="W377" s="420"/>
      <c r="X377" s="420"/>
      <c r="Y377" s="420"/>
      <c r="Z377" s="420"/>
      <c r="AA377" s="420"/>
      <c r="AB377" s="420"/>
      <c r="AC377" s="420"/>
      <c r="AD377" s="420"/>
      <c r="AE377" s="420"/>
      <c r="AF377" s="420"/>
    </row>
    <row r="378" spans="1:32" ht="13.5" hidden="1" customHeight="1">
      <c r="A378" s="420"/>
      <c r="B378" s="995" t="str">
        <f>IF(OR(LEFT(DULIEU!$V367,3)=$G$10,LEFT(DULIEU!$W367,3)=$G$10),DULIEU!$D367,"")</f>
        <v/>
      </c>
      <c r="C378" s="995" t="str">
        <f>IF(OR(LEFT(DULIEU!$V367,3)=$G$10,LEFT(DULIEU!$W367,3)=$G$10),DULIEU!$H367,"")</f>
        <v/>
      </c>
      <c r="D378" s="853" t="str">
        <f>IF(OR(LEFT(DULIEU!$V367,3)=$G$10,LEFT(DULIEU!$W367,3)=$G$10),DULIEU!$J367,"")</f>
        <v/>
      </c>
      <c r="E378" s="995" t="str">
        <f>IF(OR(LEFT(DULIEU!$V367,3)=$G$10,LEFT(DULIEU!$W367,3)=$G$10),DULIEU!$E367,"")</f>
        <v/>
      </c>
      <c r="F378" s="996" t="str">
        <f>IF(OR(LEFT(DULIEU!$V367,3)=$G$10,LEFT(DULIEU!$W367,3)=$G$10),DULIEU!$O367,"")</f>
        <v/>
      </c>
      <c r="G378" s="995" t="str">
        <f>IF(OR(LEFT(NKC!$I374,3)=$G$10,LEFT(NKC!$J374,3)=$G$10),NKC!$H374,"")</f>
        <v/>
      </c>
      <c r="H378" s="995" t="str">
        <f>IF(B378="","",IF(LEFT(DULIEU!$V367,3)=$G$10,DULIEU!$W367,IF(LEFT(DULIEU!$W367,3)=$G$10,DULIEU!$V367)))</f>
        <v/>
      </c>
      <c r="I378" s="997">
        <f>IF(F378="",0,IF(LEFT(DULIEU!$V367,3)=$G$10,DULIEU!$X367,0))</f>
        <v>0</v>
      </c>
      <c r="J378" s="997">
        <f>IF(F378="",0,IF(LEFT(DULIEU!$W367,3)=$G$10,DULIEU!$X367,0))</f>
        <v>0</v>
      </c>
      <c r="K378" s="990" t="str">
        <f t="shared" si="6"/>
        <v/>
      </c>
      <c r="L378" s="420"/>
      <c r="M378" s="420"/>
      <c r="N378" s="420"/>
      <c r="O378" s="420"/>
      <c r="P378" s="420"/>
      <c r="Q378" s="420"/>
      <c r="R378" s="420"/>
      <c r="S378" s="420"/>
      <c r="T378" s="420"/>
      <c r="U378" s="420"/>
      <c r="V378" s="420"/>
      <c r="W378" s="420"/>
      <c r="X378" s="420"/>
      <c r="Y378" s="420"/>
      <c r="Z378" s="420"/>
      <c r="AA378" s="420"/>
      <c r="AB378" s="420"/>
      <c r="AC378" s="420"/>
      <c r="AD378" s="420"/>
      <c r="AE378" s="420"/>
      <c r="AF378" s="420"/>
    </row>
    <row r="379" spans="1:32" ht="13.5" hidden="1" customHeight="1">
      <c r="A379" s="420"/>
      <c r="B379" s="995" t="str">
        <f>IF(OR(LEFT(DULIEU!$V368,3)=$G$10,LEFT(DULIEU!$W368,3)=$G$10),DULIEU!$D368,"")</f>
        <v/>
      </c>
      <c r="C379" s="995" t="str">
        <f>IF(OR(LEFT(DULIEU!$V368,3)=$G$10,LEFT(DULIEU!$W368,3)=$G$10),DULIEU!$H368,"")</f>
        <v/>
      </c>
      <c r="D379" s="853" t="str">
        <f>IF(OR(LEFT(DULIEU!$V368,3)=$G$10,LEFT(DULIEU!$W368,3)=$G$10),DULIEU!$J368,"")</f>
        <v/>
      </c>
      <c r="E379" s="995" t="str">
        <f>IF(OR(LEFT(DULIEU!$V368,3)=$G$10,LEFT(DULIEU!$W368,3)=$G$10),DULIEU!$E368,"")</f>
        <v/>
      </c>
      <c r="F379" s="996" t="str">
        <f>IF(OR(LEFT(DULIEU!$V368,3)=$G$10,LEFT(DULIEU!$W368,3)=$G$10),DULIEU!$O368,"")</f>
        <v/>
      </c>
      <c r="G379" s="995" t="str">
        <f>IF(OR(LEFT(NKC!$I375,3)=$G$10,LEFT(NKC!$J375,3)=$G$10),NKC!$H375,"")</f>
        <v/>
      </c>
      <c r="H379" s="995" t="str">
        <f>IF(B379="","",IF(LEFT(DULIEU!$V368,3)=$G$10,DULIEU!$W368,IF(LEFT(DULIEU!$W368,3)=$G$10,DULIEU!$V368)))</f>
        <v/>
      </c>
      <c r="I379" s="997">
        <f>IF(F379="",0,IF(LEFT(DULIEU!$V368,3)=$G$10,DULIEU!$X368,0))</f>
        <v>0</v>
      </c>
      <c r="J379" s="997">
        <f>IF(F379="",0,IF(LEFT(DULIEU!$W368,3)=$G$10,DULIEU!$X368,0))</f>
        <v>0</v>
      </c>
      <c r="K379" s="990" t="str">
        <f t="shared" si="6"/>
        <v/>
      </c>
      <c r="L379" s="420"/>
      <c r="M379" s="420"/>
      <c r="N379" s="420"/>
      <c r="O379" s="420"/>
      <c r="P379" s="420"/>
      <c r="Q379" s="420"/>
      <c r="R379" s="420"/>
      <c r="S379" s="420"/>
      <c r="T379" s="420"/>
      <c r="U379" s="420"/>
      <c r="V379" s="420"/>
      <c r="W379" s="420"/>
      <c r="X379" s="420"/>
      <c r="Y379" s="420"/>
      <c r="Z379" s="420"/>
      <c r="AA379" s="420"/>
      <c r="AB379" s="420"/>
      <c r="AC379" s="420"/>
      <c r="AD379" s="420"/>
      <c r="AE379" s="420"/>
      <c r="AF379" s="420"/>
    </row>
    <row r="380" spans="1:32" ht="13.5" hidden="1" customHeight="1">
      <c r="A380" s="420"/>
      <c r="B380" s="995" t="str">
        <f>IF(OR(LEFT(DULIEU!$V369,3)=$G$10,LEFT(DULIEU!$W369,3)=$G$10),DULIEU!$D369,"")</f>
        <v/>
      </c>
      <c r="C380" s="995" t="str">
        <f>IF(OR(LEFT(DULIEU!$V369,3)=$G$10,LEFT(DULIEU!$W369,3)=$G$10),DULIEU!$H369,"")</f>
        <v/>
      </c>
      <c r="D380" s="853" t="str">
        <f>IF(OR(LEFT(DULIEU!$V369,3)=$G$10,LEFT(DULIEU!$W369,3)=$G$10),DULIEU!$J369,"")</f>
        <v/>
      </c>
      <c r="E380" s="995" t="str">
        <f>IF(OR(LEFT(DULIEU!$V369,3)=$G$10,LEFT(DULIEU!$W369,3)=$G$10),DULIEU!$E369,"")</f>
        <v/>
      </c>
      <c r="F380" s="996" t="str">
        <f>IF(OR(LEFT(DULIEU!$V369,3)=$G$10,LEFT(DULIEU!$W369,3)=$G$10),DULIEU!$O369,"")</f>
        <v/>
      </c>
      <c r="G380" s="995" t="str">
        <f>IF(OR(LEFT(NKC!$I376,3)=$G$10,LEFT(NKC!$J376,3)=$G$10),NKC!$H376,"")</f>
        <v/>
      </c>
      <c r="H380" s="995" t="str">
        <f>IF(B380="","",IF(LEFT(DULIEU!$V369,3)=$G$10,DULIEU!$W369,IF(LEFT(DULIEU!$W369,3)=$G$10,DULIEU!$V369)))</f>
        <v/>
      </c>
      <c r="I380" s="997">
        <f>IF(F380="",0,IF(LEFT(DULIEU!$V369,3)=$G$10,DULIEU!$X369,0))</f>
        <v>0</v>
      </c>
      <c r="J380" s="997">
        <f>IF(F380="",0,IF(LEFT(DULIEU!$W369,3)=$G$10,DULIEU!$X369,0))</f>
        <v>0</v>
      </c>
      <c r="K380" s="990" t="str">
        <f t="shared" si="6"/>
        <v/>
      </c>
      <c r="L380" s="420"/>
      <c r="M380" s="420"/>
      <c r="N380" s="420"/>
      <c r="O380" s="420"/>
      <c r="P380" s="420"/>
      <c r="Q380" s="420"/>
      <c r="R380" s="420"/>
      <c r="S380" s="420"/>
      <c r="T380" s="420"/>
      <c r="U380" s="420"/>
      <c r="V380" s="420"/>
      <c r="W380" s="420"/>
      <c r="X380" s="420"/>
      <c r="Y380" s="420"/>
      <c r="Z380" s="420"/>
      <c r="AA380" s="420"/>
      <c r="AB380" s="420"/>
      <c r="AC380" s="420"/>
      <c r="AD380" s="420"/>
      <c r="AE380" s="420"/>
      <c r="AF380" s="420"/>
    </row>
    <row r="381" spans="1:32" ht="13.5" hidden="1" customHeight="1">
      <c r="A381" s="420"/>
      <c r="B381" s="995" t="str">
        <f>IF(OR(LEFT(DULIEU!$V370,3)=$G$10,LEFT(DULIEU!$W370,3)=$G$10),DULIEU!$D370,"")</f>
        <v/>
      </c>
      <c r="C381" s="995" t="str">
        <f>IF(OR(LEFT(DULIEU!$V370,3)=$G$10,LEFT(DULIEU!$W370,3)=$G$10),DULIEU!$H370,"")</f>
        <v/>
      </c>
      <c r="D381" s="853" t="str">
        <f>IF(OR(LEFT(DULIEU!$V370,3)=$G$10,LEFT(DULIEU!$W370,3)=$G$10),DULIEU!$J370,"")</f>
        <v/>
      </c>
      <c r="E381" s="995" t="str">
        <f>IF(OR(LEFT(DULIEU!$V370,3)=$G$10,LEFT(DULIEU!$W370,3)=$G$10),DULIEU!$E370,"")</f>
        <v/>
      </c>
      <c r="F381" s="996" t="str">
        <f>IF(OR(LEFT(DULIEU!$V370,3)=$G$10,LEFT(DULIEU!$W370,3)=$G$10),DULIEU!$O370,"")</f>
        <v/>
      </c>
      <c r="G381" s="995" t="str">
        <f>IF(OR(LEFT(NKC!$I377,3)=$G$10,LEFT(NKC!$J377,3)=$G$10),NKC!$H377,"")</f>
        <v/>
      </c>
      <c r="H381" s="995" t="str">
        <f>IF(B381="","",IF(LEFT(DULIEU!$V370,3)=$G$10,DULIEU!$W370,IF(LEFT(DULIEU!$W370,3)=$G$10,DULIEU!$V370)))</f>
        <v/>
      </c>
      <c r="I381" s="997">
        <f>IF(F381="",0,IF(LEFT(DULIEU!$V370,3)=$G$10,DULIEU!$X370,0))</f>
        <v>0</v>
      </c>
      <c r="J381" s="997">
        <f>IF(F381="",0,IF(LEFT(DULIEU!$W370,3)=$G$10,DULIEU!$X370,0))</f>
        <v>0</v>
      </c>
      <c r="K381" s="990" t="str">
        <f t="shared" si="6"/>
        <v/>
      </c>
      <c r="L381" s="420"/>
      <c r="M381" s="420"/>
      <c r="N381" s="420"/>
      <c r="O381" s="420"/>
      <c r="P381" s="420"/>
      <c r="Q381" s="420"/>
      <c r="R381" s="420"/>
      <c r="S381" s="420"/>
      <c r="T381" s="420"/>
      <c r="U381" s="420"/>
      <c r="V381" s="420"/>
      <c r="W381" s="420"/>
      <c r="X381" s="420"/>
      <c r="Y381" s="420"/>
      <c r="Z381" s="420"/>
      <c r="AA381" s="420"/>
      <c r="AB381" s="420"/>
      <c r="AC381" s="420"/>
      <c r="AD381" s="420"/>
      <c r="AE381" s="420"/>
      <c r="AF381" s="420"/>
    </row>
    <row r="382" spans="1:32" ht="13.5" hidden="1" customHeight="1">
      <c r="A382" s="420"/>
      <c r="B382" s="995" t="str">
        <f>IF(OR(LEFT(DULIEU!$V371,3)=$G$10,LEFT(DULIEU!$W371,3)=$G$10),DULIEU!$D371,"")</f>
        <v/>
      </c>
      <c r="C382" s="995" t="str">
        <f>IF(OR(LEFT(DULIEU!$V371,3)=$G$10,LEFT(DULIEU!$W371,3)=$G$10),DULIEU!$H371,"")</f>
        <v/>
      </c>
      <c r="D382" s="853" t="str">
        <f>IF(OR(LEFT(DULIEU!$V371,3)=$G$10,LEFT(DULIEU!$W371,3)=$G$10),DULIEU!$J371,"")</f>
        <v/>
      </c>
      <c r="E382" s="995" t="str">
        <f>IF(OR(LEFT(DULIEU!$V371,3)=$G$10,LEFT(DULIEU!$W371,3)=$G$10),DULIEU!$E371,"")</f>
        <v/>
      </c>
      <c r="F382" s="996" t="str">
        <f>IF(OR(LEFT(DULIEU!$V371,3)=$G$10,LEFT(DULIEU!$W371,3)=$G$10),DULIEU!$O371,"")</f>
        <v/>
      </c>
      <c r="G382" s="995" t="str">
        <f>IF(OR(LEFT(NKC!$I378,3)=$G$10,LEFT(NKC!$J378,3)=$G$10),NKC!$H378,"")</f>
        <v/>
      </c>
      <c r="H382" s="995" t="str">
        <f>IF(B382="","",IF(LEFT(DULIEU!$V371,3)=$G$10,DULIEU!$W371,IF(LEFT(DULIEU!$W371,3)=$G$10,DULIEU!$V371)))</f>
        <v/>
      </c>
      <c r="I382" s="997">
        <f>IF(F382="",0,IF(LEFT(DULIEU!$V371,3)=$G$10,DULIEU!$X371,0))</f>
        <v>0</v>
      </c>
      <c r="J382" s="997">
        <f>IF(F382="",0,IF(LEFT(DULIEU!$W371,3)=$G$10,DULIEU!$X371,0))</f>
        <v>0</v>
      </c>
      <c r="K382" s="990" t="str">
        <f t="shared" si="6"/>
        <v/>
      </c>
      <c r="L382" s="420"/>
      <c r="M382" s="420"/>
      <c r="N382" s="420"/>
      <c r="O382" s="420"/>
      <c r="P382" s="420"/>
      <c r="Q382" s="420"/>
      <c r="R382" s="420"/>
      <c r="S382" s="420"/>
      <c r="T382" s="420"/>
      <c r="U382" s="420"/>
      <c r="V382" s="420"/>
      <c r="W382" s="420"/>
      <c r="X382" s="420"/>
      <c r="Y382" s="420"/>
      <c r="Z382" s="420"/>
      <c r="AA382" s="420"/>
      <c r="AB382" s="420"/>
      <c r="AC382" s="420"/>
      <c r="AD382" s="420"/>
      <c r="AE382" s="420"/>
      <c r="AF382" s="420"/>
    </row>
    <row r="383" spans="1:32" ht="13.5" hidden="1" customHeight="1">
      <c r="A383" s="420"/>
      <c r="B383" s="995" t="str">
        <f>IF(OR(LEFT(DULIEU!$V372,3)=$G$10,LEFT(DULIEU!$W372,3)=$G$10),DULIEU!$D372,"")</f>
        <v/>
      </c>
      <c r="C383" s="995" t="str">
        <f>IF(OR(LEFT(DULIEU!$V372,3)=$G$10,LEFT(DULIEU!$W372,3)=$G$10),DULIEU!$H372,"")</f>
        <v/>
      </c>
      <c r="D383" s="853" t="str">
        <f>IF(OR(LEFT(DULIEU!$V372,3)=$G$10,LEFT(DULIEU!$W372,3)=$G$10),DULIEU!$J372,"")</f>
        <v/>
      </c>
      <c r="E383" s="995" t="str">
        <f>IF(OR(LEFT(DULIEU!$V372,3)=$G$10,LEFT(DULIEU!$W372,3)=$G$10),DULIEU!$E372,"")</f>
        <v/>
      </c>
      <c r="F383" s="996" t="str">
        <f>IF(OR(LEFT(DULIEU!$V372,3)=$G$10,LEFT(DULIEU!$W372,3)=$G$10),DULIEU!$O372,"")</f>
        <v/>
      </c>
      <c r="G383" s="995" t="str">
        <f>IF(OR(LEFT(NKC!$I379,3)=$G$10,LEFT(NKC!$J379,3)=$G$10),NKC!$H379,"")</f>
        <v/>
      </c>
      <c r="H383" s="995" t="str">
        <f>IF(B383="","",IF(LEFT(DULIEU!$V372,3)=$G$10,DULIEU!$W372,IF(LEFT(DULIEU!$W372,3)=$G$10,DULIEU!$V372)))</f>
        <v/>
      </c>
      <c r="I383" s="997">
        <f>IF(F383="",0,IF(LEFT(DULIEU!$V372,3)=$G$10,DULIEU!$X372,0))</f>
        <v>0</v>
      </c>
      <c r="J383" s="997">
        <f>IF(F383="",0,IF(LEFT(DULIEU!$W372,3)=$G$10,DULIEU!$X372,0))</f>
        <v>0</v>
      </c>
      <c r="K383" s="990" t="str">
        <f t="shared" si="6"/>
        <v/>
      </c>
      <c r="L383" s="420"/>
      <c r="M383" s="420"/>
      <c r="N383" s="420"/>
      <c r="O383" s="420"/>
      <c r="P383" s="420"/>
      <c r="Q383" s="420"/>
      <c r="R383" s="420"/>
      <c r="S383" s="420"/>
      <c r="T383" s="420"/>
      <c r="U383" s="420"/>
      <c r="V383" s="420"/>
      <c r="W383" s="420"/>
      <c r="X383" s="420"/>
      <c r="Y383" s="420"/>
      <c r="Z383" s="420"/>
      <c r="AA383" s="420"/>
      <c r="AB383" s="420"/>
      <c r="AC383" s="420"/>
      <c r="AD383" s="420"/>
      <c r="AE383" s="420"/>
      <c r="AF383" s="420"/>
    </row>
    <row r="384" spans="1:32" ht="13.5" hidden="1" customHeight="1">
      <c r="A384" s="420"/>
      <c r="B384" s="995" t="str">
        <f>IF(OR(LEFT(DULIEU!$V373,3)=$G$10,LEFT(DULIEU!$W373,3)=$G$10),DULIEU!$D373,"")</f>
        <v/>
      </c>
      <c r="C384" s="995" t="str">
        <f>IF(OR(LEFT(DULIEU!$V373,3)=$G$10,LEFT(DULIEU!$W373,3)=$G$10),DULIEU!$H373,"")</f>
        <v/>
      </c>
      <c r="D384" s="853" t="str">
        <f>IF(OR(LEFT(DULIEU!$V373,3)=$G$10,LEFT(DULIEU!$W373,3)=$G$10),DULIEU!$J373,"")</f>
        <v/>
      </c>
      <c r="E384" s="995" t="str">
        <f>IF(OR(LEFT(DULIEU!$V373,3)=$G$10,LEFT(DULIEU!$W373,3)=$G$10),DULIEU!$E373,"")</f>
        <v/>
      </c>
      <c r="F384" s="996" t="str">
        <f>IF(OR(LEFT(DULIEU!$V373,3)=$G$10,LEFT(DULIEU!$W373,3)=$G$10),DULIEU!$O373,"")</f>
        <v/>
      </c>
      <c r="G384" s="995" t="str">
        <f>IF(OR(LEFT(NKC!$I380,3)=$G$10,LEFT(NKC!$J380,3)=$G$10),NKC!$H380,"")</f>
        <v/>
      </c>
      <c r="H384" s="995" t="str">
        <f>IF(B384="","",IF(LEFT(DULIEU!$V373,3)=$G$10,DULIEU!$W373,IF(LEFT(DULIEU!$W373,3)=$G$10,DULIEU!$V373)))</f>
        <v/>
      </c>
      <c r="I384" s="997">
        <f>IF(F384="",0,IF(LEFT(DULIEU!$V373,3)=$G$10,DULIEU!$X373,0))</f>
        <v>0</v>
      </c>
      <c r="J384" s="997">
        <f>IF(F384="",0,IF(LEFT(DULIEU!$W373,3)=$G$10,DULIEU!$X373,0))</f>
        <v>0</v>
      </c>
      <c r="K384" s="990" t="str">
        <f t="shared" si="6"/>
        <v/>
      </c>
      <c r="L384" s="420"/>
      <c r="M384" s="420"/>
      <c r="N384" s="420"/>
      <c r="O384" s="420"/>
      <c r="P384" s="420"/>
      <c r="Q384" s="420"/>
      <c r="R384" s="420"/>
      <c r="S384" s="420"/>
      <c r="T384" s="420"/>
      <c r="U384" s="420"/>
      <c r="V384" s="420"/>
      <c r="W384" s="420"/>
      <c r="X384" s="420"/>
      <c r="Y384" s="420"/>
      <c r="Z384" s="420"/>
      <c r="AA384" s="420"/>
      <c r="AB384" s="420"/>
      <c r="AC384" s="420"/>
      <c r="AD384" s="420"/>
      <c r="AE384" s="420"/>
      <c r="AF384" s="420"/>
    </row>
    <row r="385" spans="1:32" ht="13.5" hidden="1" customHeight="1">
      <c r="A385" s="420"/>
      <c r="B385" s="995" t="str">
        <f>IF(OR(LEFT(DULIEU!$V374,3)=$G$10,LEFT(DULIEU!$W374,3)=$G$10),DULIEU!$D374,"")</f>
        <v/>
      </c>
      <c r="C385" s="995" t="str">
        <f>IF(OR(LEFT(DULIEU!$V374,3)=$G$10,LEFT(DULIEU!$W374,3)=$G$10),DULIEU!$H374,"")</f>
        <v/>
      </c>
      <c r="D385" s="853" t="str">
        <f>IF(OR(LEFT(DULIEU!$V374,3)=$G$10,LEFT(DULIEU!$W374,3)=$G$10),DULIEU!$J374,"")</f>
        <v/>
      </c>
      <c r="E385" s="995" t="str">
        <f>IF(OR(LEFT(DULIEU!$V374,3)=$G$10,LEFT(DULIEU!$W374,3)=$G$10),DULIEU!$E374,"")</f>
        <v/>
      </c>
      <c r="F385" s="996" t="str">
        <f>IF(OR(LEFT(DULIEU!$V374,3)=$G$10,LEFT(DULIEU!$W374,3)=$G$10),DULIEU!$O374,"")</f>
        <v/>
      </c>
      <c r="G385" s="995" t="str">
        <f>IF(OR(LEFT(NKC!$I381,3)=$G$10,LEFT(NKC!$J381,3)=$G$10),NKC!$H381,"")</f>
        <v/>
      </c>
      <c r="H385" s="995" t="str">
        <f>IF(B385="","",IF(LEFT(DULIEU!$V374,3)=$G$10,DULIEU!$W374,IF(LEFT(DULIEU!$W374,3)=$G$10,DULIEU!$V374)))</f>
        <v/>
      </c>
      <c r="I385" s="997">
        <f>IF(F385="",0,IF(LEFT(DULIEU!$V374,3)=$G$10,DULIEU!$X374,0))</f>
        <v>0</v>
      </c>
      <c r="J385" s="997">
        <f>IF(F385="",0,IF(LEFT(DULIEU!$W374,3)=$G$10,DULIEU!$X374,0))</f>
        <v>0</v>
      </c>
      <c r="K385" s="990" t="str">
        <f t="shared" si="6"/>
        <v/>
      </c>
      <c r="L385" s="420"/>
      <c r="M385" s="420"/>
      <c r="N385" s="420"/>
      <c r="O385" s="420"/>
      <c r="P385" s="420"/>
      <c r="Q385" s="420"/>
      <c r="R385" s="420"/>
      <c r="S385" s="420"/>
      <c r="T385" s="420"/>
      <c r="U385" s="420"/>
      <c r="V385" s="420"/>
      <c r="W385" s="420"/>
      <c r="X385" s="420"/>
      <c r="Y385" s="420"/>
      <c r="Z385" s="420"/>
      <c r="AA385" s="420"/>
      <c r="AB385" s="420"/>
      <c r="AC385" s="420"/>
      <c r="AD385" s="420"/>
      <c r="AE385" s="420"/>
      <c r="AF385" s="420"/>
    </row>
    <row r="386" spans="1:32" ht="13.5" hidden="1" customHeight="1">
      <c r="A386" s="420"/>
      <c r="B386" s="995" t="str">
        <f>IF(OR(LEFT(DULIEU!$V375,3)=$G$10,LEFT(DULIEU!$W375,3)=$G$10),DULIEU!$D375,"")</f>
        <v/>
      </c>
      <c r="C386" s="995" t="str">
        <f>IF(OR(LEFT(DULIEU!$V375,3)=$G$10,LEFT(DULIEU!$W375,3)=$G$10),DULIEU!$H375,"")</f>
        <v/>
      </c>
      <c r="D386" s="853" t="str">
        <f>IF(OR(LEFT(DULIEU!$V375,3)=$G$10,LEFT(DULIEU!$W375,3)=$G$10),DULIEU!$J375,"")</f>
        <v/>
      </c>
      <c r="E386" s="995" t="str">
        <f>IF(OR(LEFT(DULIEU!$V375,3)=$G$10,LEFT(DULIEU!$W375,3)=$G$10),DULIEU!$E375,"")</f>
        <v/>
      </c>
      <c r="F386" s="996" t="str">
        <f>IF(OR(LEFT(DULIEU!$V375,3)=$G$10,LEFT(DULIEU!$W375,3)=$G$10),DULIEU!$O375,"")</f>
        <v/>
      </c>
      <c r="G386" s="995" t="str">
        <f>IF(OR(LEFT(NKC!$I382,3)=$G$10,LEFT(NKC!$J382,3)=$G$10),NKC!$H382,"")</f>
        <v/>
      </c>
      <c r="H386" s="995" t="str">
        <f>IF(B386="","",IF(LEFT(DULIEU!$V375,3)=$G$10,DULIEU!$W375,IF(LEFT(DULIEU!$W375,3)=$G$10,DULIEU!$V375)))</f>
        <v/>
      </c>
      <c r="I386" s="997">
        <f>IF(F386="",0,IF(LEFT(DULIEU!$V375,3)=$G$10,DULIEU!$X375,0))</f>
        <v>0</v>
      </c>
      <c r="J386" s="997">
        <f>IF(F386="",0,IF(LEFT(DULIEU!$W375,3)=$G$10,DULIEU!$X375,0))</f>
        <v>0</v>
      </c>
      <c r="K386" s="990" t="str">
        <f t="shared" si="6"/>
        <v/>
      </c>
      <c r="L386" s="420"/>
      <c r="M386" s="420"/>
      <c r="N386" s="420"/>
      <c r="O386" s="420"/>
      <c r="P386" s="420"/>
      <c r="Q386" s="420"/>
      <c r="R386" s="420"/>
      <c r="S386" s="420"/>
      <c r="T386" s="420"/>
      <c r="U386" s="420"/>
      <c r="V386" s="420"/>
      <c r="W386" s="420"/>
      <c r="X386" s="420"/>
      <c r="Y386" s="420"/>
      <c r="Z386" s="420"/>
      <c r="AA386" s="420"/>
      <c r="AB386" s="420"/>
      <c r="AC386" s="420"/>
      <c r="AD386" s="420"/>
      <c r="AE386" s="420"/>
      <c r="AF386" s="420"/>
    </row>
    <row r="387" spans="1:32" ht="13.5" hidden="1" customHeight="1">
      <c r="A387" s="420"/>
      <c r="B387" s="995" t="str">
        <f>IF(OR(LEFT(DULIEU!$V376,3)=$G$10,LEFT(DULIEU!$W376,3)=$G$10),DULIEU!$D376,"")</f>
        <v/>
      </c>
      <c r="C387" s="995" t="str">
        <f>IF(OR(LEFT(DULIEU!$V376,3)=$G$10,LEFT(DULIEU!$W376,3)=$G$10),DULIEU!$H376,"")</f>
        <v/>
      </c>
      <c r="D387" s="853" t="str">
        <f>IF(OR(LEFT(DULIEU!$V376,3)=$G$10,LEFT(DULIEU!$W376,3)=$G$10),DULIEU!$J376,"")</f>
        <v/>
      </c>
      <c r="E387" s="995" t="str">
        <f>IF(OR(LEFT(DULIEU!$V376,3)=$G$10,LEFT(DULIEU!$W376,3)=$G$10),DULIEU!$E376,"")</f>
        <v/>
      </c>
      <c r="F387" s="996" t="str">
        <f>IF(OR(LEFT(DULIEU!$V376,3)=$G$10,LEFT(DULIEU!$W376,3)=$G$10),DULIEU!$O376,"")</f>
        <v/>
      </c>
      <c r="G387" s="995" t="str">
        <f>IF(OR(LEFT(NKC!$I383,3)=$G$10,LEFT(NKC!$J383,3)=$G$10),NKC!$H383,"")</f>
        <v/>
      </c>
      <c r="H387" s="995" t="str">
        <f>IF(B387="","",IF(LEFT(DULIEU!$V376,3)=$G$10,DULIEU!$W376,IF(LEFT(DULIEU!$W376,3)=$G$10,DULIEU!$V376)))</f>
        <v/>
      </c>
      <c r="I387" s="997">
        <f>IF(F387="",0,IF(LEFT(DULIEU!$V376,3)=$G$10,DULIEU!$X376,0))</f>
        <v>0</v>
      </c>
      <c r="J387" s="997">
        <f>IF(F387="",0,IF(LEFT(DULIEU!$W376,3)=$G$10,DULIEU!$X376,0))</f>
        <v>0</v>
      </c>
      <c r="K387" s="990" t="str">
        <f t="shared" si="6"/>
        <v/>
      </c>
      <c r="L387" s="420"/>
      <c r="M387" s="420"/>
      <c r="N387" s="420"/>
      <c r="O387" s="420"/>
      <c r="P387" s="420"/>
      <c r="Q387" s="420"/>
      <c r="R387" s="420"/>
      <c r="S387" s="420"/>
      <c r="T387" s="420"/>
      <c r="U387" s="420"/>
      <c r="V387" s="420"/>
      <c r="W387" s="420"/>
      <c r="X387" s="420"/>
      <c r="Y387" s="420"/>
      <c r="Z387" s="420"/>
      <c r="AA387" s="420"/>
      <c r="AB387" s="420"/>
      <c r="AC387" s="420"/>
      <c r="AD387" s="420"/>
      <c r="AE387" s="420"/>
      <c r="AF387" s="420"/>
    </row>
    <row r="388" spans="1:32" ht="13.5" hidden="1" customHeight="1">
      <c r="A388" s="420"/>
      <c r="B388" s="995" t="str">
        <f>IF(OR(LEFT(DULIEU!$V377,3)=$G$10,LEFT(DULIEU!$W377,3)=$G$10),DULIEU!$D377,"")</f>
        <v/>
      </c>
      <c r="C388" s="995" t="str">
        <f>IF(OR(LEFT(DULIEU!$V377,3)=$G$10,LEFT(DULIEU!$W377,3)=$G$10),DULIEU!$H377,"")</f>
        <v/>
      </c>
      <c r="D388" s="853" t="str">
        <f>IF(OR(LEFT(DULIEU!$V377,3)=$G$10,LEFT(DULIEU!$W377,3)=$G$10),DULIEU!$J377,"")</f>
        <v/>
      </c>
      <c r="E388" s="995" t="str">
        <f>IF(OR(LEFT(DULIEU!$V377,3)=$G$10,LEFT(DULIEU!$W377,3)=$G$10),DULIEU!$E377,"")</f>
        <v/>
      </c>
      <c r="F388" s="996" t="str">
        <f>IF(OR(LEFT(DULIEU!$V377,3)=$G$10,LEFT(DULIEU!$W377,3)=$G$10),DULIEU!$O377,"")</f>
        <v/>
      </c>
      <c r="G388" s="995" t="str">
        <f>IF(OR(LEFT(NKC!$I384,3)=$G$10,LEFT(NKC!$J384,3)=$G$10),NKC!$H384,"")</f>
        <v/>
      </c>
      <c r="H388" s="995" t="str">
        <f>IF(B388="","",IF(LEFT(DULIEU!$V377,3)=$G$10,DULIEU!$W377,IF(LEFT(DULIEU!$W377,3)=$G$10,DULIEU!$V377)))</f>
        <v/>
      </c>
      <c r="I388" s="997">
        <f>IF(F388="",0,IF(LEFT(DULIEU!$V377,3)=$G$10,DULIEU!$X377,0))</f>
        <v>0</v>
      </c>
      <c r="J388" s="997">
        <f>IF(F388="",0,IF(LEFT(DULIEU!$W377,3)=$G$10,DULIEU!$X377,0))</f>
        <v>0</v>
      </c>
      <c r="K388" s="990" t="str">
        <f t="shared" si="6"/>
        <v/>
      </c>
      <c r="L388" s="420"/>
      <c r="M388" s="420"/>
      <c r="N388" s="420"/>
      <c r="O388" s="420"/>
      <c r="P388" s="420"/>
      <c r="Q388" s="420"/>
      <c r="R388" s="420"/>
      <c r="S388" s="420"/>
      <c r="T388" s="420"/>
      <c r="U388" s="420"/>
      <c r="V388" s="420"/>
      <c r="W388" s="420"/>
      <c r="X388" s="420"/>
      <c r="Y388" s="420"/>
      <c r="Z388" s="420"/>
      <c r="AA388" s="420"/>
      <c r="AB388" s="420"/>
      <c r="AC388" s="420"/>
      <c r="AD388" s="420"/>
      <c r="AE388" s="420"/>
      <c r="AF388" s="420"/>
    </row>
    <row r="389" spans="1:32" ht="13.5" hidden="1" customHeight="1">
      <c r="A389" s="420"/>
      <c r="B389" s="995" t="str">
        <f>IF(OR(LEFT(DULIEU!$V378,3)=$G$10,LEFT(DULIEU!$W378,3)=$G$10),DULIEU!$D378,"")</f>
        <v/>
      </c>
      <c r="C389" s="995" t="str">
        <f>IF(OR(LEFT(DULIEU!$V378,3)=$G$10,LEFT(DULIEU!$W378,3)=$G$10),DULIEU!$H378,"")</f>
        <v/>
      </c>
      <c r="D389" s="853" t="str">
        <f>IF(OR(LEFT(DULIEU!$V378,3)=$G$10,LEFT(DULIEU!$W378,3)=$G$10),DULIEU!$J378,"")</f>
        <v/>
      </c>
      <c r="E389" s="995" t="str">
        <f>IF(OR(LEFT(DULIEU!$V378,3)=$G$10,LEFT(DULIEU!$W378,3)=$G$10),DULIEU!$E378,"")</f>
        <v/>
      </c>
      <c r="F389" s="996" t="str">
        <f>IF(OR(LEFT(DULIEU!$V378,3)=$G$10,LEFT(DULIEU!$W378,3)=$G$10),DULIEU!$O378,"")</f>
        <v/>
      </c>
      <c r="G389" s="995" t="str">
        <f>IF(OR(LEFT(NKC!$I385,3)=$G$10,LEFT(NKC!$J385,3)=$G$10),NKC!$H385,"")</f>
        <v/>
      </c>
      <c r="H389" s="995" t="str">
        <f>IF(B389="","",IF(LEFT(DULIEU!$V378,3)=$G$10,DULIEU!$W378,IF(LEFT(DULIEU!$W378,3)=$G$10,DULIEU!$V378)))</f>
        <v/>
      </c>
      <c r="I389" s="997">
        <f>IF(F389="",0,IF(LEFT(DULIEU!$V378,3)=$G$10,DULIEU!$X378,0))</f>
        <v>0</v>
      </c>
      <c r="J389" s="997">
        <f>IF(F389="",0,IF(LEFT(DULIEU!$W378,3)=$G$10,DULIEU!$X378,0))</f>
        <v>0</v>
      </c>
      <c r="K389" s="990" t="str">
        <f t="shared" si="6"/>
        <v/>
      </c>
      <c r="L389" s="420"/>
      <c r="M389" s="420"/>
      <c r="N389" s="420"/>
      <c r="O389" s="420"/>
      <c r="P389" s="420"/>
      <c r="Q389" s="420"/>
      <c r="R389" s="420"/>
      <c r="S389" s="420"/>
      <c r="T389" s="420"/>
      <c r="U389" s="420"/>
      <c r="V389" s="420"/>
      <c r="W389" s="420"/>
      <c r="X389" s="420"/>
      <c r="Y389" s="420"/>
      <c r="Z389" s="420"/>
      <c r="AA389" s="420"/>
      <c r="AB389" s="420"/>
      <c r="AC389" s="420"/>
      <c r="AD389" s="420"/>
      <c r="AE389" s="420"/>
      <c r="AF389" s="420"/>
    </row>
    <row r="390" spans="1:32" ht="13.5" hidden="1" customHeight="1">
      <c r="A390" s="420"/>
      <c r="B390" s="995" t="str">
        <f>IF(OR(LEFT(DULIEU!$V379,3)=$G$10,LEFT(DULIEU!$W379,3)=$G$10),DULIEU!$D379,"")</f>
        <v/>
      </c>
      <c r="C390" s="995" t="str">
        <f>IF(OR(LEFT(DULIEU!$V379,3)=$G$10,LEFT(DULIEU!$W379,3)=$G$10),DULIEU!$H379,"")</f>
        <v/>
      </c>
      <c r="D390" s="853" t="str">
        <f>IF(OR(LEFT(DULIEU!$V379,3)=$G$10,LEFT(DULIEU!$W379,3)=$G$10),DULIEU!$J379,"")</f>
        <v/>
      </c>
      <c r="E390" s="995" t="str">
        <f>IF(OR(LEFT(DULIEU!$V379,3)=$G$10,LEFT(DULIEU!$W379,3)=$G$10),DULIEU!$E379,"")</f>
        <v/>
      </c>
      <c r="F390" s="996" t="str">
        <f>IF(OR(LEFT(DULIEU!$V379,3)=$G$10,LEFT(DULIEU!$W379,3)=$G$10),DULIEU!$O379,"")</f>
        <v/>
      </c>
      <c r="G390" s="995" t="str">
        <f>IF(OR(LEFT(NKC!$I386,3)=$G$10,LEFT(NKC!$J386,3)=$G$10),NKC!$H386,"")</f>
        <v/>
      </c>
      <c r="H390" s="995" t="str">
        <f>IF(B390="","",IF(LEFT(DULIEU!$V379,3)=$G$10,DULIEU!$W379,IF(LEFT(DULIEU!$W379,3)=$G$10,DULIEU!$V379)))</f>
        <v/>
      </c>
      <c r="I390" s="997">
        <f>IF(F390="",0,IF(LEFT(DULIEU!$V379,3)=$G$10,DULIEU!$X379,0))</f>
        <v>0</v>
      </c>
      <c r="J390" s="997">
        <f>IF(F390="",0,IF(LEFT(DULIEU!$W379,3)=$G$10,DULIEU!$X379,0))</f>
        <v>0</v>
      </c>
      <c r="K390" s="990" t="str">
        <f t="shared" si="6"/>
        <v/>
      </c>
      <c r="L390" s="420"/>
      <c r="M390" s="420"/>
      <c r="N390" s="420"/>
      <c r="O390" s="420"/>
      <c r="P390" s="420"/>
      <c r="Q390" s="420"/>
      <c r="R390" s="420"/>
      <c r="S390" s="420"/>
      <c r="T390" s="420"/>
      <c r="U390" s="420"/>
      <c r="V390" s="420"/>
      <c r="W390" s="420"/>
      <c r="X390" s="420"/>
      <c r="Y390" s="420"/>
      <c r="Z390" s="420"/>
      <c r="AA390" s="420"/>
      <c r="AB390" s="420"/>
      <c r="AC390" s="420"/>
      <c r="AD390" s="420"/>
      <c r="AE390" s="420"/>
      <c r="AF390" s="420"/>
    </row>
    <row r="391" spans="1:32" ht="13.5" hidden="1" customHeight="1">
      <c r="A391" s="420"/>
      <c r="B391" s="995" t="str">
        <f>IF(OR(LEFT(DULIEU!$V380,3)=$G$10,LEFT(DULIEU!$W380,3)=$G$10),DULIEU!$D380,"")</f>
        <v/>
      </c>
      <c r="C391" s="995" t="str">
        <f>IF(OR(LEFT(DULIEU!$V380,3)=$G$10,LEFT(DULIEU!$W380,3)=$G$10),DULIEU!$H380,"")</f>
        <v/>
      </c>
      <c r="D391" s="853" t="str">
        <f>IF(OR(LEFT(DULIEU!$V380,3)=$G$10,LEFT(DULIEU!$W380,3)=$G$10),DULIEU!$J380,"")</f>
        <v/>
      </c>
      <c r="E391" s="995" t="str">
        <f>IF(OR(LEFT(DULIEU!$V380,3)=$G$10,LEFT(DULIEU!$W380,3)=$G$10),DULIEU!$E380,"")</f>
        <v/>
      </c>
      <c r="F391" s="996" t="str">
        <f>IF(OR(LEFT(DULIEU!$V380,3)=$G$10,LEFT(DULIEU!$W380,3)=$G$10),DULIEU!$O380,"")</f>
        <v/>
      </c>
      <c r="G391" s="995" t="str">
        <f>IF(OR(LEFT(NKC!$I387,3)=$G$10,LEFT(NKC!$J387,3)=$G$10),NKC!$H387,"")</f>
        <v/>
      </c>
      <c r="H391" s="995" t="str">
        <f>IF(B391="","",IF(LEFT(DULIEU!$V380,3)=$G$10,DULIEU!$W380,IF(LEFT(DULIEU!$W380,3)=$G$10,DULIEU!$V380)))</f>
        <v/>
      </c>
      <c r="I391" s="997">
        <f>IF(F391="",0,IF(LEFT(DULIEU!$V380,3)=$G$10,DULIEU!$X380,0))</f>
        <v>0</v>
      </c>
      <c r="J391" s="997">
        <f>IF(F391="",0,IF(LEFT(DULIEU!$W380,3)=$G$10,DULIEU!$X380,0))</f>
        <v>0</v>
      </c>
      <c r="K391" s="990" t="str">
        <f t="shared" si="6"/>
        <v/>
      </c>
      <c r="L391" s="420"/>
      <c r="M391" s="420"/>
      <c r="N391" s="420"/>
      <c r="O391" s="420"/>
      <c r="P391" s="420"/>
      <c r="Q391" s="420"/>
      <c r="R391" s="420"/>
      <c r="S391" s="420"/>
      <c r="T391" s="420"/>
      <c r="U391" s="420"/>
      <c r="V391" s="420"/>
      <c r="W391" s="420"/>
      <c r="X391" s="420"/>
      <c r="Y391" s="420"/>
      <c r="Z391" s="420"/>
      <c r="AA391" s="420"/>
      <c r="AB391" s="420"/>
      <c r="AC391" s="420"/>
      <c r="AD391" s="420"/>
      <c r="AE391" s="420"/>
      <c r="AF391" s="420"/>
    </row>
    <row r="392" spans="1:32" ht="13.5" hidden="1" customHeight="1">
      <c r="A392" s="420"/>
      <c r="B392" s="995" t="str">
        <f>IF(OR(LEFT(DULIEU!$V381,3)=$G$10,LEFT(DULIEU!$W381,3)=$G$10),DULIEU!$D381,"")</f>
        <v/>
      </c>
      <c r="C392" s="995" t="str">
        <f>IF(OR(LEFT(DULIEU!$V381,3)=$G$10,LEFT(DULIEU!$W381,3)=$G$10),DULIEU!$H381,"")</f>
        <v/>
      </c>
      <c r="D392" s="853" t="str">
        <f>IF(OR(LEFT(DULIEU!$V381,3)=$G$10,LEFT(DULIEU!$W381,3)=$G$10),DULIEU!$J381,"")</f>
        <v/>
      </c>
      <c r="E392" s="995" t="str">
        <f>IF(OR(LEFT(DULIEU!$V381,3)=$G$10,LEFT(DULIEU!$W381,3)=$G$10),DULIEU!$E381,"")</f>
        <v/>
      </c>
      <c r="F392" s="996" t="str">
        <f>IF(OR(LEFT(DULIEU!$V381,3)=$G$10,LEFT(DULIEU!$W381,3)=$G$10),DULIEU!$O381,"")</f>
        <v/>
      </c>
      <c r="G392" s="995" t="str">
        <f>IF(OR(LEFT(NKC!$I388,3)=$G$10,LEFT(NKC!$J388,3)=$G$10),NKC!$H388,"")</f>
        <v/>
      </c>
      <c r="H392" s="995" t="str">
        <f>IF(B392="","",IF(LEFT(DULIEU!$V381,3)=$G$10,DULIEU!$W381,IF(LEFT(DULIEU!$W381,3)=$G$10,DULIEU!$V381)))</f>
        <v/>
      </c>
      <c r="I392" s="997">
        <f>IF(F392="",0,IF(LEFT(DULIEU!$V381,3)=$G$10,DULIEU!$X381,0))</f>
        <v>0</v>
      </c>
      <c r="J392" s="997">
        <f>IF(F392="",0,IF(LEFT(DULIEU!$W381,3)=$G$10,DULIEU!$X381,0))</f>
        <v>0</v>
      </c>
      <c r="K392" s="990" t="str">
        <f t="shared" si="6"/>
        <v/>
      </c>
      <c r="L392" s="420"/>
      <c r="M392" s="420"/>
      <c r="N392" s="420"/>
      <c r="O392" s="420"/>
      <c r="P392" s="420"/>
      <c r="Q392" s="420"/>
      <c r="R392" s="420"/>
      <c r="S392" s="420"/>
      <c r="T392" s="420"/>
      <c r="U392" s="420"/>
      <c r="V392" s="420"/>
      <c r="W392" s="420"/>
      <c r="X392" s="420"/>
      <c r="Y392" s="420"/>
      <c r="Z392" s="420"/>
      <c r="AA392" s="420"/>
      <c r="AB392" s="420"/>
      <c r="AC392" s="420"/>
      <c r="AD392" s="420"/>
      <c r="AE392" s="420"/>
      <c r="AF392" s="420"/>
    </row>
    <row r="393" spans="1:32" ht="13.5" hidden="1" customHeight="1">
      <c r="A393" s="420"/>
      <c r="B393" s="995" t="str">
        <f>IF(OR(LEFT(DULIEU!$V382,3)=$G$10,LEFT(DULIEU!$W382,3)=$G$10),DULIEU!$D382,"")</f>
        <v/>
      </c>
      <c r="C393" s="995" t="str">
        <f>IF(OR(LEFT(DULIEU!$V382,3)=$G$10,LEFT(DULIEU!$W382,3)=$G$10),DULIEU!$H382,"")</f>
        <v/>
      </c>
      <c r="D393" s="853" t="str">
        <f>IF(OR(LEFT(DULIEU!$V382,3)=$G$10,LEFT(DULIEU!$W382,3)=$G$10),DULIEU!$J382,"")</f>
        <v/>
      </c>
      <c r="E393" s="995" t="str">
        <f>IF(OR(LEFT(DULIEU!$V382,3)=$G$10,LEFT(DULIEU!$W382,3)=$G$10),DULIEU!$E382,"")</f>
        <v/>
      </c>
      <c r="F393" s="996" t="str">
        <f>IF(OR(LEFT(DULIEU!$V382,3)=$G$10,LEFT(DULIEU!$W382,3)=$G$10),DULIEU!$O382,"")</f>
        <v/>
      </c>
      <c r="G393" s="995" t="str">
        <f>IF(OR(LEFT(NKC!$I389,3)=$G$10,LEFT(NKC!$J389,3)=$G$10),NKC!$H389,"")</f>
        <v/>
      </c>
      <c r="H393" s="995" t="str">
        <f>IF(B393="","",IF(LEFT(DULIEU!$V382,3)=$G$10,DULIEU!$W382,IF(LEFT(DULIEU!$W382,3)=$G$10,DULIEU!$V382)))</f>
        <v/>
      </c>
      <c r="I393" s="997">
        <f>IF(F393="",0,IF(LEFT(DULIEU!$V382,3)=$G$10,DULIEU!$X382,0))</f>
        <v>0</v>
      </c>
      <c r="J393" s="997">
        <f>IF(F393="",0,IF(LEFT(DULIEU!$W382,3)=$G$10,DULIEU!$X382,0))</f>
        <v>0</v>
      </c>
      <c r="K393" s="990" t="str">
        <f t="shared" si="6"/>
        <v/>
      </c>
      <c r="L393" s="420"/>
      <c r="M393" s="420"/>
      <c r="N393" s="420"/>
      <c r="O393" s="420"/>
      <c r="P393" s="420"/>
      <c r="Q393" s="420"/>
      <c r="R393" s="420"/>
      <c r="S393" s="420"/>
      <c r="T393" s="420"/>
      <c r="U393" s="420"/>
      <c r="V393" s="420"/>
      <c r="W393" s="420"/>
      <c r="X393" s="420"/>
      <c r="Y393" s="420"/>
      <c r="Z393" s="420"/>
      <c r="AA393" s="420"/>
      <c r="AB393" s="420"/>
      <c r="AC393" s="420"/>
      <c r="AD393" s="420"/>
      <c r="AE393" s="420"/>
      <c r="AF393" s="420"/>
    </row>
    <row r="394" spans="1:32" ht="13.5" hidden="1" customHeight="1">
      <c r="A394" s="420"/>
      <c r="B394" s="995" t="str">
        <f>IF(OR(LEFT(DULIEU!$V383,3)=$G$10,LEFT(DULIEU!$W383,3)=$G$10),DULIEU!$D383,"")</f>
        <v/>
      </c>
      <c r="C394" s="995" t="str">
        <f>IF(OR(LEFT(DULIEU!$V383,3)=$G$10,LEFT(DULIEU!$W383,3)=$G$10),DULIEU!$H383,"")</f>
        <v/>
      </c>
      <c r="D394" s="853" t="str">
        <f>IF(OR(LEFT(DULIEU!$V383,3)=$G$10,LEFT(DULIEU!$W383,3)=$G$10),DULIEU!$J383,"")</f>
        <v/>
      </c>
      <c r="E394" s="995" t="str">
        <f>IF(OR(LEFT(DULIEU!$V383,3)=$G$10,LEFT(DULIEU!$W383,3)=$G$10),DULIEU!$E383,"")</f>
        <v/>
      </c>
      <c r="F394" s="996" t="str">
        <f>IF(OR(LEFT(DULIEU!$V383,3)=$G$10,LEFT(DULIEU!$W383,3)=$G$10),DULIEU!$O383,"")</f>
        <v/>
      </c>
      <c r="G394" s="995" t="str">
        <f>IF(OR(LEFT(NKC!$I390,3)=$G$10,LEFT(NKC!$J390,3)=$G$10),NKC!$H390,"")</f>
        <v/>
      </c>
      <c r="H394" s="995" t="str">
        <f>IF(B394="","",IF(LEFT(DULIEU!$V383,3)=$G$10,DULIEU!$W383,IF(LEFT(DULIEU!$W383,3)=$G$10,DULIEU!$V383)))</f>
        <v/>
      </c>
      <c r="I394" s="997">
        <f>IF(F394="",0,IF(LEFT(DULIEU!$V383,3)=$G$10,DULIEU!$X383,0))</f>
        <v>0</v>
      </c>
      <c r="J394" s="997">
        <f>IF(F394="",0,IF(LEFT(DULIEU!$W383,3)=$G$10,DULIEU!$X383,0))</f>
        <v>0</v>
      </c>
      <c r="K394" s="990" t="str">
        <f t="shared" si="6"/>
        <v/>
      </c>
      <c r="L394" s="420"/>
      <c r="M394" s="420"/>
      <c r="N394" s="420"/>
      <c r="O394" s="420"/>
      <c r="P394" s="420"/>
      <c r="Q394" s="420"/>
      <c r="R394" s="420"/>
      <c r="S394" s="420"/>
      <c r="T394" s="420"/>
      <c r="U394" s="420"/>
      <c r="V394" s="420"/>
      <c r="W394" s="420"/>
      <c r="X394" s="420"/>
      <c r="Y394" s="420"/>
      <c r="Z394" s="420"/>
      <c r="AA394" s="420"/>
      <c r="AB394" s="420"/>
      <c r="AC394" s="420"/>
      <c r="AD394" s="420"/>
      <c r="AE394" s="420"/>
      <c r="AF394" s="420"/>
    </row>
    <row r="395" spans="1:32" ht="13.5" hidden="1" customHeight="1">
      <c r="A395" s="420"/>
      <c r="B395" s="995" t="str">
        <f>IF(OR(LEFT(DULIEU!$V384,3)=$G$10,LEFT(DULIEU!$W384,3)=$G$10),DULIEU!$D384,"")</f>
        <v/>
      </c>
      <c r="C395" s="995" t="str">
        <f>IF(OR(LEFT(DULIEU!$V384,3)=$G$10,LEFT(DULIEU!$W384,3)=$G$10),DULIEU!$H384,"")</f>
        <v/>
      </c>
      <c r="D395" s="853" t="str">
        <f>IF(OR(LEFT(DULIEU!$V384,3)=$G$10,LEFT(DULIEU!$W384,3)=$G$10),DULIEU!$J384,"")</f>
        <v/>
      </c>
      <c r="E395" s="995" t="str">
        <f>IF(OR(LEFT(DULIEU!$V384,3)=$G$10,LEFT(DULIEU!$W384,3)=$G$10),DULIEU!$E384,"")</f>
        <v/>
      </c>
      <c r="F395" s="996" t="str">
        <f>IF(OR(LEFT(DULIEU!$V384,3)=$G$10,LEFT(DULIEU!$W384,3)=$G$10),DULIEU!$O384,"")</f>
        <v/>
      </c>
      <c r="G395" s="995" t="str">
        <f>IF(OR(LEFT(NKC!$I391,3)=$G$10,LEFT(NKC!$J391,3)=$G$10),NKC!$H391,"")</f>
        <v/>
      </c>
      <c r="H395" s="995" t="str">
        <f>IF(B395="","",IF(LEFT(DULIEU!$V384,3)=$G$10,DULIEU!$W384,IF(LEFT(DULIEU!$W384,3)=$G$10,DULIEU!$V384)))</f>
        <v/>
      </c>
      <c r="I395" s="997">
        <f>IF(F395="",0,IF(LEFT(DULIEU!$V384,3)=$G$10,DULIEU!$X384,0))</f>
        <v>0</v>
      </c>
      <c r="J395" s="997">
        <f>IF(F395="",0,IF(LEFT(DULIEU!$W384,3)=$G$10,DULIEU!$X384,0))</f>
        <v>0</v>
      </c>
      <c r="K395" s="990" t="str">
        <f t="shared" si="6"/>
        <v/>
      </c>
      <c r="L395" s="420"/>
      <c r="M395" s="420"/>
      <c r="N395" s="420"/>
      <c r="O395" s="420"/>
      <c r="P395" s="420"/>
      <c r="Q395" s="420"/>
      <c r="R395" s="420"/>
      <c r="S395" s="420"/>
      <c r="T395" s="420"/>
      <c r="U395" s="420"/>
      <c r="V395" s="420"/>
      <c r="W395" s="420"/>
      <c r="X395" s="420"/>
      <c r="Y395" s="420"/>
      <c r="Z395" s="420"/>
      <c r="AA395" s="420"/>
      <c r="AB395" s="420"/>
      <c r="AC395" s="420"/>
      <c r="AD395" s="420"/>
      <c r="AE395" s="420"/>
      <c r="AF395" s="420"/>
    </row>
    <row r="396" spans="1:32" ht="13.5" hidden="1" customHeight="1">
      <c r="A396" s="420"/>
      <c r="B396" s="995" t="str">
        <f>IF(OR(LEFT(DULIEU!$V385,3)=$G$10,LEFT(DULIEU!$W385,3)=$G$10),DULIEU!$D385,"")</f>
        <v/>
      </c>
      <c r="C396" s="995" t="str">
        <f>IF(OR(LEFT(DULIEU!$V385,3)=$G$10,LEFT(DULIEU!$W385,3)=$G$10),DULIEU!$H385,"")</f>
        <v/>
      </c>
      <c r="D396" s="853" t="str">
        <f>IF(OR(LEFT(DULIEU!$V385,3)=$G$10,LEFT(DULIEU!$W385,3)=$G$10),DULIEU!$J385,"")</f>
        <v/>
      </c>
      <c r="E396" s="995" t="str">
        <f>IF(OR(LEFT(DULIEU!$V385,3)=$G$10,LEFT(DULIEU!$W385,3)=$G$10),DULIEU!$E385,"")</f>
        <v/>
      </c>
      <c r="F396" s="996" t="str">
        <f>IF(OR(LEFT(DULIEU!$V385,3)=$G$10,LEFT(DULIEU!$W385,3)=$G$10),DULIEU!$O385,"")</f>
        <v/>
      </c>
      <c r="G396" s="995" t="str">
        <f>IF(OR(LEFT(NKC!$I392,3)=$G$10,LEFT(NKC!$J392,3)=$G$10),NKC!$H392,"")</f>
        <v/>
      </c>
      <c r="H396" s="995" t="str">
        <f>IF(B396="","",IF(LEFT(DULIEU!$V385,3)=$G$10,DULIEU!$W385,IF(LEFT(DULIEU!$W385,3)=$G$10,DULIEU!$V385)))</f>
        <v/>
      </c>
      <c r="I396" s="997">
        <f>IF(F396="",0,IF(LEFT(DULIEU!$V385,3)=$G$10,DULIEU!$X385,0))</f>
        <v>0</v>
      </c>
      <c r="J396" s="997">
        <f>IF(F396="",0,IF(LEFT(DULIEU!$W385,3)=$G$10,DULIEU!$X385,0))</f>
        <v>0</v>
      </c>
      <c r="K396" s="990" t="str">
        <f t="shared" si="6"/>
        <v/>
      </c>
      <c r="L396" s="420"/>
      <c r="M396" s="420"/>
      <c r="N396" s="420"/>
      <c r="O396" s="420"/>
      <c r="P396" s="420"/>
      <c r="Q396" s="420"/>
      <c r="R396" s="420"/>
      <c r="S396" s="420"/>
      <c r="T396" s="420"/>
      <c r="U396" s="420"/>
      <c r="V396" s="420"/>
      <c r="W396" s="420"/>
      <c r="X396" s="420"/>
      <c r="Y396" s="420"/>
      <c r="Z396" s="420"/>
      <c r="AA396" s="420"/>
      <c r="AB396" s="420"/>
      <c r="AC396" s="420"/>
      <c r="AD396" s="420"/>
      <c r="AE396" s="420"/>
      <c r="AF396" s="420"/>
    </row>
    <row r="397" spans="1:32" ht="13.5" hidden="1" customHeight="1">
      <c r="A397" s="420"/>
      <c r="B397" s="995" t="str">
        <f>IF(OR(LEFT(DULIEU!$V386,3)=$G$10,LEFT(DULIEU!$W386,3)=$G$10),DULIEU!$D386,"")</f>
        <v/>
      </c>
      <c r="C397" s="995" t="str">
        <f>IF(OR(LEFT(DULIEU!$V386,3)=$G$10,LEFT(DULIEU!$W386,3)=$G$10),DULIEU!$H386,"")</f>
        <v/>
      </c>
      <c r="D397" s="853" t="str">
        <f>IF(OR(LEFT(DULIEU!$V386,3)=$G$10,LEFT(DULIEU!$W386,3)=$G$10),DULIEU!$J386,"")</f>
        <v/>
      </c>
      <c r="E397" s="995" t="str">
        <f>IF(OR(LEFT(DULIEU!$V386,3)=$G$10,LEFT(DULIEU!$W386,3)=$G$10),DULIEU!$E386,"")</f>
        <v/>
      </c>
      <c r="F397" s="996" t="str">
        <f>IF(OR(LEFT(DULIEU!$V386,3)=$G$10,LEFT(DULIEU!$W386,3)=$G$10),DULIEU!$O386,"")</f>
        <v/>
      </c>
      <c r="G397" s="995" t="str">
        <f>IF(OR(LEFT(NKC!$I393,3)=$G$10,LEFT(NKC!$J393,3)=$G$10),NKC!$H393,"")</f>
        <v/>
      </c>
      <c r="H397" s="995" t="str">
        <f>IF(B397="","",IF(LEFT(DULIEU!$V386,3)=$G$10,DULIEU!$W386,IF(LEFT(DULIEU!$W386,3)=$G$10,DULIEU!$V386)))</f>
        <v/>
      </c>
      <c r="I397" s="997">
        <f>IF(F397="",0,IF(LEFT(DULIEU!$V386,3)=$G$10,DULIEU!$X386,0))</f>
        <v>0</v>
      </c>
      <c r="J397" s="997">
        <f>IF(F397="",0,IF(LEFT(DULIEU!$W386,3)=$G$10,DULIEU!$X386,0))</f>
        <v>0</v>
      </c>
      <c r="K397" s="990" t="str">
        <f t="shared" si="6"/>
        <v/>
      </c>
      <c r="L397" s="420"/>
      <c r="M397" s="420"/>
      <c r="N397" s="420"/>
      <c r="O397" s="420"/>
      <c r="P397" s="420"/>
      <c r="Q397" s="420"/>
      <c r="R397" s="420"/>
      <c r="S397" s="420"/>
      <c r="T397" s="420"/>
      <c r="U397" s="420"/>
      <c r="V397" s="420"/>
      <c r="W397" s="420"/>
      <c r="X397" s="420"/>
      <c r="Y397" s="420"/>
      <c r="Z397" s="420"/>
      <c r="AA397" s="420"/>
      <c r="AB397" s="420"/>
      <c r="AC397" s="420"/>
      <c r="AD397" s="420"/>
      <c r="AE397" s="420"/>
      <c r="AF397" s="420"/>
    </row>
    <row r="398" spans="1:32" ht="13.5" hidden="1" customHeight="1">
      <c r="A398" s="420"/>
      <c r="B398" s="995" t="str">
        <f>IF(OR(LEFT(DULIEU!$V387,3)=$G$10,LEFT(DULIEU!$W387,3)=$G$10),DULIEU!$D387,"")</f>
        <v/>
      </c>
      <c r="C398" s="995" t="str">
        <f>IF(OR(LEFT(DULIEU!$V387,3)=$G$10,LEFT(DULIEU!$W387,3)=$G$10),DULIEU!$H387,"")</f>
        <v/>
      </c>
      <c r="D398" s="853" t="str">
        <f>IF(OR(LEFT(DULIEU!$V387,3)=$G$10,LEFT(DULIEU!$W387,3)=$G$10),DULIEU!$J387,"")</f>
        <v/>
      </c>
      <c r="E398" s="995" t="str">
        <f>IF(OR(LEFT(DULIEU!$V387,3)=$G$10,LEFT(DULIEU!$W387,3)=$G$10),DULIEU!$E387,"")</f>
        <v/>
      </c>
      <c r="F398" s="996" t="str">
        <f>IF(OR(LEFT(DULIEU!$V387,3)=$G$10,LEFT(DULIEU!$W387,3)=$G$10),DULIEU!$O387,"")</f>
        <v/>
      </c>
      <c r="G398" s="995" t="str">
        <f>IF(OR(LEFT(NKC!$I394,3)=$G$10,LEFT(NKC!$J394,3)=$G$10),NKC!$H394,"")</f>
        <v/>
      </c>
      <c r="H398" s="995" t="str">
        <f>IF(B398="","",IF(LEFT(DULIEU!$V387,3)=$G$10,DULIEU!$W387,IF(LEFT(DULIEU!$W387,3)=$G$10,DULIEU!$V387)))</f>
        <v/>
      </c>
      <c r="I398" s="997">
        <f>IF(F398="",0,IF(LEFT(DULIEU!$V387,3)=$G$10,DULIEU!$X387,0))</f>
        <v>0</v>
      </c>
      <c r="J398" s="997">
        <f>IF(F398="",0,IF(LEFT(DULIEU!$W387,3)=$G$10,DULIEU!$X387,0))</f>
        <v>0</v>
      </c>
      <c r="K398" s="990" t="str">
        <f t="shared" si="6"/>
        <v/>
      </c>
      <c r="L398" s="420"/>
      <c r="M398" s="420"/>
      <c r="N398" s="420"/>
      <c r="O398" s="420"/>
      <c r="P398" s="420"/>
      <c r="Q398" s="420"/>
      <c r="R398" s="420"/>
      <c r="S398" s="420"/>
      <c r="T398" s="420"/>
      <c r="U398" s="420"/>
      <c r="V398" s="420"/>
      <c r="W398" s="420"/>
      <c r="X398" s="420"/>
      <c r="Y398" s="420"/>
      <c r="Z398" s="420"/>
      <c r="AA398" s="420"/>
      <c r="AB398" s="420"/>
      <c r="AC398" s="420"/>
      <c r="AD398" s="420"/>
      <c r="AE398" s="420"/>
      <c r="AF398" s="420"/>
    </row>
    <row r="399" spans="1:32" ht="13.5" hidden="1" customHeight="1">
      <c r="A399" s="420"/>
      <c r="B399" s="995" t="str">
        <f>IF(OR(LEFT(DULIEU!$V388,3)=$G$10,LEFT(DULIEU!$W388,3)=$G$10),DULIEU!$D388,"")</f>
        <v/>
      </c>
      <c r="C399" s="995" t="str">
        <f>IF(OR(LEFT(DULIEU!$V388,3)=$G$10,LEFT(DULIEU!$W388,3)=$G$10),DULIEU!$H388,"")</f>
        <v/>
      </c>
      <c r="D399" s="853" t="str">
        <f>IF(OR(LEFT(DULIEU!$V388,3)=$G$10,LEFT(DULIEU!$W388,3)=$G$10),DULIEU!$J388,"")</f>
        <v/>
      </c>
      <c r="E399" s="995" t="str">
        <f>IF(OR(LEFT(DULIEU!$V388,3)=$G$10,LEFT(DULIEU!$W388,3)=$G$10),DULIEU!$E388,"")</f>
        <v/>
      </c>
      <c r="F399" s="996" t="str">
        <f>IF(OR(LEFT(DULIEU!$V388,3)=$G$10,LEFT(DULIEU!$W388,3)=$G$10),DULIEU!$O388,"")</f>
        <v/>
      </c>
      <c r="G399" s="995" t="str">
        <f>IF(OR(LEFT(NKC!$I395,3)=$G$10,LEFT(NKC!$J395,3)=$G$10),NKC!$H395,"")</f>
        <v/>
      </c>
      <c r="H399" s="995" t="str">
        <f>IF(B399="","",IF(LEFT(DULIEU!$V388,3)=$G$10,DULIEU!$W388,IF(LEFT(DULIEU!$W388,3)=$G$10,DULIEU!$V388)))</f>
        <v/>
      </c>
      <c r="I399" s="997">
        <f>IF(F399="",0,IF(LEFT(DULIEU!$V388,3)=$G$10,DULIEU!$X388,0))</f>
        <v>0</v>
      </c>
      <c r="J399" s="997">
        <f>IF(F399="",0,IF(LEFT(DULIEU!$W388,3)=$G$10,DULIEU!$X388,0))</f>
        <v>0</v>
      </c>
      <c r="K399" s="990" t="str">
        <f t="shared" si="6"/>
        <v/>
      </c>
      <c r="L399" s="420"/>
      <c r="M399" s="420"/>
      <c r="N399" s="420"/>
      <c r="O399" s="420"/>
      <c r="P399" s="420"/>
      <c r="Q399" s="420"/>
      <c r="R399" s="420"/>
      <c r="S399" s="420"/>
      <c r="T399" s="420"/>
      <c r="U399" s="420"/>
      <c r="V399" s="420"/>
      <c r="W399" s="420"/>
      <c r="X399" s="420"/>
      <c r="Y399" s="420"/>
      <c r="Z399" s="420"/>
      <c r="AA399" s="420"/>
      <c r="AB399" s="420"/>
      <c r="AC399" s="420"/>
      <c r="AD399" s="420"/>
      <c r="AE399" s="420"/>
      <c r="AF399" s="420"/>
    </row>
    <row r="400" spans="1:32" ht="13.5" hidden="1" customHeight="1">
      <c r="A400" s="420"/>
      <c r="B400" s="995" t="str">
        <f>IF(OR(LEFT(DULIEU!$V389,3)=$G$10,LEFT(DULIEU!$W389,3)=$G$10),DULIEU!$D389,"")</f>
        <v/>
      </c>
      <c r="C400" s="995" t="str">
        <f>IF(OR(LEFT(DULIEU!$V389,3)=$G$10,LEFT(DULIEU!$W389,3)=$G$10),DULIEU!$H389,"")</f>
        <v/>
      </c>
      <c r="D400" s="853" t="str">
        <f>IF(OR(LEFT(DULIEU!$V389,3)=$G$10,LEFT(DULIEU!$W389,3)=$G$10),DULIEU!$J389,"")</f>
        <v/>
      </c>
      <c r="E400" s="995" t="str">
        <f>IF(OR(LEFT(DULIEU!$V389,3)=$G$10,LEFT(DULIEU!$W389,3)=$G$10),DULIEU!$E389,"")</f>
        <v/>
      </c>
      <c r="F400" s="996" t="str">
        <f>IF(OR(LEFT(DULIEU!$V389,3)=$G$10,LEFT(DULIEU!$W389,3)=$G$10),DULIEU!$O389,"")</f>
        <v/>
      </c>
      <c r="G400" s="995" t="str">
        <f>IF(OR(LEFT(NKC!$I396,3)=$G$10,LEFT(NKC!$J396,3)=$G$10),NKC!$H396,"")</f>
        <v/>
      </c>
      <c r="H400" s="995" t="str">
        <f>IF(B400="","",IF(LEFT(DULIEU!$V389,3)=$G$10,DULIEU!$W389,IF(LEFT(DULIEU!$W389,3)=$G$10,DULIEU!$V389)))</f>
        <v/>
      </c>
      <c r="I400" s="997">
        <f>IF(F400="",0,IF(LEFT(DULIEU!$V389,3)=$G$10,DULIEU!$X389,0))</f>
        <v>0</v>
      </c>
      <c r="J400" s="997">
        <f>IF(F400="",0,IF(LEFT(DULIEU!$W389,3)=$G$10,DULIEU!$X389,0))</f>
        <v>0</v>
      </c>
      <c r="K400" s="990" t="str">
        <f t="shared" si="6"/>
        <v/>
      </c>
      <c r="L400" s="420"/>
      <c r="M400" s="420"/>
      <c r="N400" s="420"/>
      <c r="O400" s="420"/>
      <c r="P400" s="420"/>
      <c r="Q400" s="420"/>
      <c r="R400" s="420"/>
      <c r="S400" s="420"/>
      <c r="T400" s="420"/>
      <c r="U400" s="420"/>
      <c r="V400" s="420"/>
      <c r="W400" s="420"/>
      <c r="X400" s="420"/>
      <c r="Y400" s="420"/>
      <c r="Z400" s="420"/>
      <c r="AA400" s="420"/>
      <c r="AB400" s="420"/>
      <c r="AC400" s="420"/>
      <c r="AD400" s="420"/>
      <c r="AE400" s="420"/>
      <c r="AF400" s="420"/>
    </row>
    <row r="401" spans="1:32" ht="13.5" hidden="1" customHeight="1">
      <c r="A401" s="420"/>
      <c r="B401" s="995" t="str">
        <f>IF(OR(LEFT(DULIEU!$V390,3)=$G$10,LEFT(DULIEU!$W390,3)=$G$10),DULIEU!$D390,"")</f>
        <v/>
      </c>
      <c r="C401" s="995" t="str">
        <f>IF(OR(LEFT(DULIEU!$V390,3)=$G$10,LEFT(DULIEU!$W390,3)=$G$10),DULIEU!$H390,"")</f>
        <v/>
      </c>
      <c r="D401" s="853" t="str">
        <f>IF(OR(LEFT(DULIEU!$V390,3)=$G$10,LEFT(DULIEU!$W390,3)=$G$10),DULIEU!$J390,"")</f>
        <v/>
      </c>
      <c r="E401" s="995" t="str">
        <f>IF(OR(LEFT(DULIEU!$V390,3)=$G$10,LEFT(DULIEU!$W390,3)=$G$10),DULIEU!$E390,"")</f>
        <v/>
      </c>
      <c r="F401" s="996" t="str">
        <f>IF(OR(LEFT(DULIEU!$V390,3)=$G$10,LEFT(DULIEU!$W390,3)=$G$10),DULIEU!$O390,"")</f>
        <v/>
      </c>
      <c r="G401" s="995" t="str">
        <f>IF(OR(LEFT(NKC!$I397,3)=$G$10,LEFT(NKC!$J397,3)=$G$10),NKC!$H397,"")</f>
        <v/>
      </c>
      <c r="H401" s="995" t="str">
        <f>IF(B401="","",IF(LEFT(DULIEU!$V390,3)=$G$10,DULIEU!$W390,IF(LEFT(DULIEU!$W390,3)=$G$10,DULIEU!$V390)))</f>
        <v/>
      </c>
      <c r="I401" s="997">
        <f>IF(F401="",0,IF(LEFT(DULIEU!$V390,3)=$G$10,DULIEU!$X390,0))</f>
        <v>0</v>
      </c>
      <c r="J401" s="997">
        <f>IF(F401="",0,IF(LEFT(DULIEU!$W390,3)=$G$10,DULIEU!$X390,0))</f>
        <v>0</v>
      </c>
      <c r="K401" s="990" t="str">
        <f t="shared" si="6"/>
        <v/>
      </c>
      <c r="L401" s="420"/>
      <c r="M401" s="420"/>
      <c r="N401" s="420"/>
      <c r="O401" s="420"/>
      <c r="P401" s="420"/>
      <c r="Q401" s="420"/>
      <c r="R401" s="420"/>
      <c r="S401" s="420"/>
      <c r="T401" s="420"/>
      <c r="U401" s="420"/>
      <c r="V401" s="420"/>
      <c r="W401" s="420"/>
      <c r="X401" s="420"/>
      <c r="Y401" s="420"/>
      <c r="Z401" s="420"/>
      <c r="AA401" s="420"/>
      <c r="AB401" s="420"/>
      <c r="AC401" s="420"/>
      <c r="AD401" s="420"/>
      <c r="AE401" s="420"/>
      <c r="AF401" s="420"/>
    </row>
    <row r="402" spans="1:32" ht="13.5" hidden="1" customHeight="1">
      <c r="A402" s="420"/>
      <c r="B402" s="995" t="str">
        <f>IF(OR(LEFT(DULIEU!$V391,3)=$G$10,LEFT(DULIEU!$W391,3)=$G$10),DULIEU!$D391,"")</f>
        <v/>
      </c>
      <c r="C402" s="995" t="str">
        <f>IF(OR(LEFT(DULIEU!$V391,3)=$G$10,LEFT(DULIEU!$W391,3)=$G$10),DULIEU!$H391,"")</f>
        <v/>
      </c>
      <c r="D402" s="853" t="str">
        <f>IF(OR(LEFT(DULIEU!$V391,3)=$G$10,LEFT(DULIEU!$W391,3)=$G$10),DULIEU!$J391,"")</f>
        <v/>
      </c>
      <c r="E402" s="995" t="str">
        <f>IF(OR(LEFT(DULIEU!$V391,3)=$G$10,LEFT(DULIEU!$W391,3)=$G$10),DULIEU!$E391,"")</f>
        <v/>
      </c>
      <c r="F402" s="996" t="str">
        <f>IF(OR(LEFT(DULIEU!$V391,3)=$G$10,LEFT(DULIEU!$W391,3)=$G$10),DULIEU!$O391,"")</f>
        <v/>
      </c>
      <c r="G402" s="995" t="str">
        <f>IF(OR(LEFT(NKC!$I398,3)=$G$10,LEFT(NKC!$J398,3)=$G$10),NKC!$H398,"")</f>
        <v/>
      </c>
      <c r="H402" s="995" t="str">
        <f>IF(B402="","",IF(LEFT(DULIEU!$V391,3)=$G$10,DULIEU!$W391,IF(LEFT(DULIEU!$W391,3)=$G$10,DULIEU!$V391)))</f>
        <v/>
      </c>
      <c r="I402" s="997">
        <f>IF(F402="",0,IF(LEFT(DULIEU!$V391,3)=$G$10,DULIEU!$X391,0))</f>
        <v>0</v>
      </c>
      <c r="J402" s="997">
        <f>IF(F402="",0,IF(LEFT(DULIEU!$W391,3)=$G$10,DULIEU!$X391,0))</f>
        <v>0</v>
      </c>
      <c r="K402" s="990" t="str">
        <f t="shared" si="6"/>
        <v/>
      </c>
      <c r="L402" s="420"/>
      <c r="M402" s="420"/>
      <c r="N402" s="420"/>
      <c r="O402" s="420"/>
      <c r="P402" s="420"/>
      <c r="Q402" s="420"/>
      <c r="R402" s="420"/>
      <c r="S402" s="420"/>
      <c r="T402" s="420"/>
      <c r="U402" s="420"/>
      <c r="V402" s="420"/>
      <c r="W402" s="420"/>
      <c r="X402" s="420"/>
      <c r="Y402" s="420"/>
      <c r="Z402" s="420"/>
      <c r="AA402" s="420"/>
      <c r="AB402" s="420"/>
      <c r="AC402" s="420"/>
      <c r="AD402" s="420"/>
      <c r="AE402" s="420"/>
      <c r="AF402" s="420"/>
    </row>
    <row r="403" spans="1:32" ht="13.5" hidden="1" customHeight="1">
      <c r="A403" s="420"/>
      <c r="B403" s="995" t="str">
        <f>IF(OR(LEFT(DULIEU!$V392,3)=$G$10,LEFT(DULIEU!$W392,3)=$G$10),DULIEU!$D392,"")</f>
        <v/>
      </c>
      <c r="C403" s="995" t="str">
        <f>IF(OR(LEFT(DULIEU!$V392,3)=$G$10,LEFT(DULIEU!$W392,3)=$G$10),DULIEU!$H392,"")</f>
        <v/>
      </c>
      <c r="D403" s="853" t="str">
        <f>IF(OR(LEFT(DULIEU!$V392,3)=$G$10,LEFT(DULIEU!$W392,3)=$G$10),DULIEU!$J392,"")</f>
        <v/>
      </c>
      <c r="E403" s="995" t="str">
        <f>IF(OR(LEFT(DULIEU!$V392,3)=$G$10,LEFT(DULIEU!$W392,3)=$G$10),DULIEU!$E392,"")</f>
        <v/>
      </c>
      <c r="F403" s="996" t="str">
        <f>IF(OR(LEFT(DULIEU!$V392,3)=$G$10,LEFT(DULIEU!$W392,3)=$G$10),DULIEU!$O392,"")</f>
        <v/>
      </c>
      <c r="G403" s="995" t="str">
        <f>IF(OR(LEFT(NKC!$I399,3)=$G$10,LEFT(NKC!$J399,3)=$G$10),NKC!$H399,"")</f>
        <v/>
      </c>
      <c r="H403" s="995" t="str">
        <f>IF(B403="","",IF(LEFT(DULIEU!$V392,3)=$G$10,DULIEU!$W392,IF(LEFT(DULIEU!$W392,3)=$G$10,DULIEU!$V392)))</f>
        <v/>
      </c>
      <c r="I403" s="997">
        <f>IF(F403="",0,IF(LEFT(DULIEU!$V392,3)=$G$10,DULIEU!$X392,0))</f>
        <v>0</v>
      </c>
      <c r="J403" s="997">
        <f>IF(F403="",0,IF(LEFT(DULIEU!$W392,3)=$G$10,DULIEU!$X392,0))</f>
        <v>0</v>
      </c>
      <c r="K403" s="990" t="str">
        <f t="shared" ref="K403:K466" si="7">IF(F403="","","x")</f>
        <v/>
      </c>
      <c r="L403" s="420"/>
      <c r="M403" s="420"/>
      <c r="N403" s="420"/>
      <c r="O403" s="420"/>
      <c r="P403" s="420"/>
      <c r="Q403" s="420"/>
      <c r="R403" s="420"/>
      <c r="S403" s="420"/>
      <c r="T403" s="420"/>
      <c r="U403" s="420"/>
      <c r="V403" s="420"/>
      <c r="W403" s="420"/>
      <c r="X403" s="420"/>
      <c r="Y403" s="420"/>
      <c r="Z403" s="420"/>
      <c r="AA403" s="420"/>
      <c r="AB403" s="420"/>
      <c r="AC403" s="420"/>
      <c r="AD403" s="420"/>
      <c r="AE403" s="420"/>
      <c r="AF403" s="420"/>
    </row>
    <row r="404" spans="1:32" ht="13.5" hidden="1" customHeight="1">
      <c r="A404" s="420"/>
      <c r="B404" s="995" t="str">
        <f>IF(OR(LEFT(DULIEU!$V393,3)=$G$10,LEFT(DULIEU!$W393,3)=$G$10),DULIEU!$D393,"")</f>
        <v/>
      </c>
      <c r="C404" s="995" t="str">
        <f>IF(OR(LEFT(DULIEU!$V393,3)=$G$10,LEFT(DULIEU!$W393,3)=$G$10),DULIEU!$H393,"")</f>
        <v/>
      </c>
      <c r="D404" s="853" t="str">
        <f>IF(OR(LEFT(DULIEU!$V393,3)=$G$10,LEFT(DULIEU!$W393,3)=$G$10),DULIEU!$J393,"")</f>
        <v/>
      </c>
      <c r="E404" s="995" t="str">
        <f>IF(OR(LEFT(DULIEU!$V393,3)=$G$10,LEFT(DULIEU!$W393,3)=$G$10),DULIEU!$E393,"")</f>
        <v/>
      </c>
      <c r="F404" s="996" t="str">
        <f>IF(OR(LEFT(DULIEU!$V393,3)=$G$10,LEFT(DULIEU!$W393,3)=$G$10),DULIEU!$O393,"")</f>
        <v/>
      </c>
      <c r="G404" s="995" t="str">
        <f>IF(OR(LEFT(NKC!$I400,3)=$G$10,LEFT(NKC!$J400,3)=$G$10),NKC!$H400,"")</f>
        <v/>
      </c>
      <c r="H404" s="995" t="str">
        <f>IF(B404="","",IF(LEFT(DULIEU!$V393,3)=$G$10,DULIEU!$W393,IF(LEFT(DULIEU!$W393,3)=$G$10,DULIEU!$V393)))</f>
        <v/>
      </c>
      <c r="I404" s="997">
        <f>IF(F404="",0,IF(LEFT(DULIEU!$V393,3)=$G$10,DULIEU!$X393,0))</f>
        <v>0</v>
      </c>
      <c r="J404" s="997">
        <f>IF(F404="",0,IF(LEFT(DULIEU!$W393,3)=$G$10,DULIEU!$X393,0))</f>
        <v>0</v>
      </c>
      <c r="K404" s="990" t="str">
        <f t="shared" si="7"/>
        <v/>
      </c>
      <c r="L404" s="420"/>
      <c r="M404" s="420"/>
      <c r="N404" s="420"/>
      <c r="O404" s="420"/>
      <c r="P404" s="420"/>
      <c r="Q404" s="420"/>
      <c r="R404" s="420"/>
      <c r="S404" s="420"/>
      <c r="T404" s="420"/>
      <c r="U404" s="420"/>
      <c r="V404" s="420"/>
      <c r="W404" s="420"/>
      <c r="X404" s="420"/>
      <c r="Y404" s="420"/>
      <c r="Z404" s="420"/>
      <c r="AA404" s="420"/>
      <c r="AB404" s="420"/>
      <c r="AC404" s="420"/>
      <c r="AD404" s="420"/>
      <c r="AE404" s="420"/>
      <c r="AF404" s="420"/>
    </row>
    <row r="405" spans="1:32" ht="13.5" hidden="1" customHeight="1">
      <c r="A405" s="420"/>
      <c r="B405" s="995" t="str">
        <f>IF(OR(LEFT(DULIEU!$V394,3)=$G$10,LEFT(DULIEU!$W394,3)=$G$10),DULIEU!$D394,"")</f>
        <v/>
      </c>
      <c r="C405" s="995" t="str">
        <f>IF(OR(LEFT(DULIEU!$V394,3)=$G$10,LEFT(DULIEU!$W394,3)=$G$10),DULIEU!$H394,"")</f>
        <v/>
      </c>
      <c r="D405" s="853" t="str">
        <f>IF(OR(LEFT(DULIEU!$V394,3)=$G$10,LEFT(DULIEU!$W394,3)=$G$10),DULIEU!$J394,"")</f>
        <v/>
      </c>
      <c r="E405" s="995" t="str">
        <f>IF(OR(LEFT(DULIEU!$V394,3)=$G$10,LEFT(DULIEU!$W394,3)=$G$10),DULIEU!$E394,"")</f>
        <v/>
      </c>
      <c r="F405" s="996" t="str">
        <f>IF(OR(LEFT(DULIEU!$V394,3)=$G$10,LEFT(DULIEU!$W394,3)=$G$10),DULIEU!$O394,"")</f>
        <v/>
      </c>
      <c r="G405" s="995" t="str">
        <f>IF(OR(LEFT(NKC!$I401,3)=$G$10,LEFT(NKC!$J401,3)=$G$10),NKC!$H401,"")</f>
        <v/>
      </c>
      <c r="H405" s="995" t="str">
        <f>IF(B405="","",IF(LEFT(DULIEU!$V394,3)=$G$10,DULIEU!$W394,IF(LEFT(DULIEU!$W394,3)=$G$10,DULIEU!$V394)))</f>
        <v/>
      </c>
      <c r="I405" s="997">
        <f>IF(F405="",0,IF(LEFT(DULIEU!$V394,3)=$G$10,DULIEU!$X394,0))</f>
        <v>0</v>
      </c>
      <c r="J405" s="997">
        <f>IF(F405="",0,IF(LEFT(DULIEU!$W394,3)=$G$10,DULIEU!$X394,0))</f>
        <v>0</v>
      </c>
      <c r="K405" s="990" t="str">
        <f t="shared" si="7"/>
        <v/>
      </c>
      <c r="L405" s="420"/>
      <c r="M405" s="420"/>
      <c r="N405" s="420"/>
      <c r="O405" s="420"/>
      <c r="P405" s="420"/>
      <c r="Q405" s="420"/>
      <c r="R405" s="420"/>
      <c r="S405" s="420"/>
      <c r="T405" s="420"/>
      <c r="U405" s="420"/>
      <c r="V405" s="420"/>
      <c r="W405" s="420"/>
      <c r="X405" s="420"/>
      <c r="Y405" s="420"/>
      <c r="Z405" s="420"/>
      <c r="AA405" s="420"/>
      <c r="AB405" s="420"/>
      <c r="AC405" s="420"/>
      <c r="AD405" s="420"/>
      <c r="AE405" s="420"/>
      <c r="AF405" s="420"/>
    </row>
    <row r="406" spans="1:32" ht="13.5" hidden="1" customHeight="1">
      <c r="A406" s="420"/>
      <c r="B406" s="995" t="str">
        <f>IF(OR(LEFT(DULIEU!$V395,3)=$G$10,LEFT(DULIEU!$W395,3)=$G$10),DULIEU!$D395,"")</f>
        <v/>
      </c>
      <c r="C406" s="995" t="str">
        <f>IF(OR(LEFT(DULIEU!$V395,3)=$G$10,LEFT(DULIEU!$W395,3)=$G$10),DULIEU!$H395,"")</f>
        <v/>
      </c>
      <c r="D406" s="853" t="str">
        <f>IF(OR(LEFT(DULIEU!$V395,3)=$G$10,LEFT(DULIEU!$W395,3)=$G$10),DULIEU!$J395,"")</f>
        <v/>
      </c>
      <c r="E406" s="995" t="str">
        <f>IF(OR(LEFT(DULIEU!$V395,3)=$G$10,LEFT(DULIEU!$W395,3)=$G$10),DULIEU!$E395,"")</f>
        <v/>
      </c>
      <c r="F406" s="996" t="str">
        <f>IF(OR(LEFT(DULIEU!$V395,3)=$G$10,LEFT(DULIEU!$W395,3)=$G$10),DULIEU!$O395,"")</f>
        <v/>
      </c>
      <c r="G406" s="995" t="str">
        <f>IF(OR(LEFT(NKC!$I402,3)=$G$10,LEFT(NKC!$J402,3)=$G$10),NKC!$H402,"")</f>
        <v/>
      </c>
      <c r="H406" s="995" t="str">
        <f>IF(B406="","",IF(LEFT(DULIEU!$V395,3)=$G$10,DULIEU!$W395,IF(LEFT(DULIEU!$W395,3)=$G$10,DULIEU!$V395)))</f>
        <v/>
      </c>
      <c r="I406" s="997">
        <f>IF(F406="",0,IF(LEFT(DULIEU!$V395,3)=$G$10,DULIEU!$X395,0))</f>
        <v>0</v>
      </c>
      <c r="J406" s="997">
        <f>IF(F406="",0,IF(LEFT(DULIEU!$W395,3)=$G$10,DULIEU!$X395,0))</f>
        <v>0</v>
      </c>
      <c r="K406" s="990" t="str">
        <f t="shared" si="7"/>
        <v/>
      </c>
      <c r="L406" s="420"/>
      <c r="M406" s="420"/>
      <c r="N406" s="420"/>
      <c r="O406" s="420"/>
      <c r="P406" s="420"/>
      <c r="Q406" s="420"/>
      <c r="R406" s="420"/>
      <c r="S406" s="420"/>
      <c r="T406" s="420"/>
      <c r="U406" s="420"/>
      <c r="V406" s="420"/>
      <c r="W406" s="420"/>
      <c r="X406" s="420"/>
      <c r="Y406" s="420"/>
      <c r="Z406" s="420"/>
      <c r="AA406" s="420"/>
      <c r="AB406" s="420"/>
      <c r="AC406" s="420"/>
      <c r="AD406" s="420"/>
      <c r="AE406" s="420"/>
      <c r="AF406" s="420"/>
    </row>
    <row r="407" spans="1:32" ht="13.5" hidden="1" customHeight="1">
      <c r="A407" s="420"/>
      <c r="B407" s="995" t="str">
        <f>IF(OR(LEFT(DULIEU!$V396,3)=$G$10,LEFT(DULIEU!$W396,3)=$G$10),DULIEU!$D396,"")</f>
        <v/>
      </c>
      <c r="C407" s="995" t="str">
        <f>IF(OR(LEFT(DULIEU!$V396,3)=$G$10,LEFT(DULIEU!$W396,3)=$G$10),DULIEU!$H396,"")</f>
        <v/>
      </c>
      <c r="D407" s="853" t="str">
        <f>IF(OR(LEFT(DULIEU!$V396,3)=$G$10,LEFT(DULIEU!$W396,3)=$G$10),DULIEU!$J396,"")</f>
        <v/>
      </c>
      <c r="E407" s="995" t="str">
        <f>IF(OR(LEFT(DULIEU!$V396,3)=$G$10,LEFT(DULIEU!$W396,3)=$G$10),DULIEU!$E396,"")</f>
        <v/>
      </c>
      <c r="F407" s="996" t="str">
        <f>IF(OR(LEFT(DULIEU!$V396,3)=$G$10,LEFT(DULIEU!$W396,3)=$G$10),DULIEU!$O396,"")</f>
        <v/>
      </c>
      <c r="G407" s="995" t="str">
        <f>IF(OR(LEFT(NKC!$I403,3)=$G$10,LEFT(NKC!$J403,3)=$G$10),NKC!$H403,"")</f>
        <v/>
      </c>
      <c r="H407" s="995" t="str">
        <f>IF(B407="","",IF(LEFT(DULIEU!$V396,3)=$G$10,DULIEU!$W396,IF(LEFT(DULIEU!$W396,3)=$G$10,DULIEU!$V396)))</f>
        <v/>
      </c>
      <c r="I407" s="997">
        <f>IF(F407="",0,IF(LEFT(DULIEU!$V396,3)=$G$10,DULIEU!$X396,0))</f>
        <v>0</v>
      </c>
      <c r="J407" s="997">
        <f>IF(F407="",0,IF(LEFT(DULIEU!$W396,3)=$G$10,DULIEU!$X396,0))</f>
        <v>0</v>
      </c>
      <c r="K407" s="990" t="str">
        <f t="shared" si="7"/>
        <v/>
      </c>
      <c r="L407" s="420"/>
      <c r="M407" s="420"/>
      <c r="N407" s="420"/>
      <c r="O407" s="420"/>
      <c r="P407" s="420"/>
      <c r="Q407" s="420"/>
      <c r="R407" s="420"/>
      <c r="S407" s="420"/>
      <c r="T407" s="420"/>
      <c r="U407" s="420"/>
      <c r="V407" s="420"/>
      <c r="W407" s="420"/>
      <c r="X407" s="420"/>
      <c r="Y407" s="420"/>
      <c r="Z407" s="420"/>
      <c r="AA407" s="420"/>
      <c r="AB407" s="420"/>
      <c r="AC407" s="420"/>
      <c r="AD407" s="420"/>
      <c r="AE407" s="420"/>
      <c r="AF407" s="420"/>
    </row>
    <row r="408" spans="1:32" ht="13.5" hidden="1" customHeight="1">
      <c r="A408" s="420"/>
      <c r="B408" s="995" t="str">
        <f>IF(OR(LEFT(DULIEU!$V397,3)=$G$10,LEFT(DULIEU!$W397,3)=$G$10),DULIEU!$D397,"")</f>
        <v/>
      </c>
      <c r="C408" s="995" t="str">
        <f>IF(OR(LEFT(DULIEU!$V397,3)=$G$10,LEFT(DULIEU!$W397,3)=$G$10),DULIEU!$H397,"")</f>
        <v/>
      </c>
      <c r="D408" s="853" t="str">
        <f>IF(OR(LEFT(DULIEU!$V397,3)=$G$10,LEFT(DULIEU!$W397,3)=$G$10),DULIEU!$J397,"")</f>
        <v/>
      </c>
      <c r="E408" s="995" t="str">
        <f>IF(OR(LEFT(DULIEU!$V397,3)=$G$10,LEFT(DULIEU!$W397,3)=$G$10),DULIEU!$E397,"")</f>
        <v/>
      </c>
      <c r="F408" s="996" t="str">
        <f>IF(OR(LEFT(DULIEU!$V397,3)=$G$10,LEFT(DULIEU!$W397,3)=$G$10),DULIEU!$O397,"")</f>
        <v/>
      </c>
      <c r="G408" s="995" t="str">
        <f>IF(OR(LEFT(NKC!$I404,3)=$G$10,LEFT(NKC!$J404,3)=$G$10),NKC!$H404,"")</f>
        <v/>
      </c>
      <c r="H408" s="995" t="str">
        <f>IF(B408="","",IF(LEFT(DULIEU!$V397,3)=$G$10,DULIEU!$W397,IF(LEFT(DULIEU!$W397,3)=$G$10,DULIEU!$V397)))</f>
        <v/>
      </c>
      <c r="I408" s="997">
        <f>IF(F408="",0,IF(LEFT(DULIEU!$V397,3)=$G$10,DULIEU!$X397,0))</f>
        <v>0</v>
      </c>
      <c r="J408" s="997">
        <f>IF(F408="",0,IF(LEFT(DULIEU!$W397,3)=$G$10,DULIEU!$X397,0))</f>
        <v>0</v>
      </c>
      <c r="K408" s="990" t="str">
        <f t="shared" si="7"/>
        <v/>
      </c>
      <c r="L408" s="420"/>
      <c r="M408" s="420"/>
      <c r="N408" s="420"/>
      <c r="O408" s="420"/>
      <c r="P408" s="420"/>
      <c r="Q408" s="420"/>
      <c r="R408" s="420"/>
      <c r="S408" s="420"/>
      <c r="T408" s="420"/>
      <c r="U408" s="420"/>
      <c r="V408" s="420"/>
      <c r="W408" s="420"/>
      <c r="X408" s="420"/>
      <c r="Y408" s="420"/>
      <c r="Z408" s="420"/>
      <c r="AA408" s="420"/>
      <c r="AB408" s="420"/>
      <c r="AC408" s="420"/>
      <c r="AD408" s="420"/>
      <c r="AE408" s="420"/>
      <c r="AF408" s="420"/>
    </row>
    <row r="409" spans="1:32" ht="13.5" hidden="1" customHeight="1">
      <c r="A409" s="420"/>
      <c r="B409" s="995" t="str">
        <f>IF(OR(LEFT(DULIEU!$V398,3)=$G$10,LEFT(DULIEU!$W398,3)=$G$10),DULIEU!$D398,"")</f>
        <v/>
      </c>
      <c r="C409" s="995" t="str">
        <f>IF(OR(LEFT(DULIEU!$V398,3)=$G$10,LEFT(DULIEU!$W398,3)=$G$10),DULIEU!$H398,"")</f>
        <v/>
      </c>
      <c r="D409" s="853" t="str">
        <f>IF(OR(LEFT(DULIEU!$V398,3)=$G$10,LEFT(DULIEU!$W398,3)=$G$10),DULIEU!$J398,"")</f>
        <v/>
      </c>
      <c r="E409" s="995" t="str">
        <f>IF(OR(LEFT(DULIEU!$V398,3)=$G$10,LEFT(DULIEU!$W398,3)=$G$10),DULIEU!$E398,"")</f>
        <v/>
      </c>
      <c r="F409" s="996" t="str">
        <f>IF(OR(LEFT(DULIEU!$V398,3)=$G$10,LEFT(DULIEU!$W398,3)=$G$10),DULIEU!$O398,"")</f>
        <v/>
      </c>
      <c r="G409" s="995" t="str">
        <f>IF(OR(LEFT(NKC!$I405,3)=$G$10,LEFT(NKC!$J405,3)=$G$10),NKC!$H405,"")</f>
        <v/>
      </c>
      <c r="H409" s="995" t="str">
        <f>IF(B409="","",IF(LEFT(DULIEU!$V398,3)=$G$10,DULIEU!$W398,IF(LEFT(DULIEU!$W398,3)=$G$10,DULIEU!$V398)))</f>
        <v/>
      </c>
      <c r="I409" s="997">
        <f>IF(F409="",0,IF(LEFT(DULIEU!$V398,3)=$G$10,DULIEU!$X398,0))</f>
        <v>0</v>
      </c>
      <c r="J409" s="997">
        <f>IF(F409="",0,IF(LEFT(DULIEU!$W398,3)=$G$10,DULIEU!$X398,0))</f>
        <v>0</v>
      </c>
      <c r="K409" s="990" t="str">
        <f t="shared" si="7"/>
        <v/>
      </c>
      <c r="L409" s="420"/>
      <c r="M409" s="420"/>
      <c r="N409" s="420"/>
      <c r="O409" s="420"/>
      <c r="P409" s="420"/>
      <c r="Q409" s="420"/>
      <c r="R409" s="420"/>
      <c r="S409" s="420"/>
      <c r="T409" s="420"/>
      <c r="U409" s="420"/>
      <c r="V409" s="420"/>
      <c r="W409" s="420"/>
      <c r="X409" s="420"/>
      <c r="Y409" s="420"/>
      <c r="Z409" s="420"/>
      <c r="AA409" s="420"/>
      <c r="AB409" s="420"/>
      <c r="AC409" s="420"/>
      <c r="AD409" s="420"/>
      <c r="AE409" s="420"/>
      <c r="AF409" s="420"/>
    </row>
    <row r="410" spans="1:32" ht="13.5" hidden="1" customHeight="1">
      <c r="A410" s="420"/>
      <c r="B410" s="995" t="str">
        <f>IF(OR(LEFT(DULIEU!$V399,3)=$G$10,LEFT(DULIEU!$W399,3)=$G$10),DULIEU!$D399,"")</f>
        <v/>
      </c>
      <c r="C410" s="995" t="str">
        <f>IF(OR(LEFT(DULIEU!$V399,3)=$G$10,LEFT(DULIEU!$W399,3)=$G$10),DULIEU!$H399,"")</f>
        <v/>
      </c>
      <c r="D410" s="853" t="str">
        <f>IF(OR(LEFT(DULIEU!$V399,3)=$G$10,LEFT(DULIEU!$W399,3)=$G$10),DULIEU!$J399,"")</f>
        <v/>
      </c>
      <c r="E410" s="995" t="str">
        <f>IF(OR(LEFT(DULIEU!$V399,3)=$G$10,LEFT(DULIEU!$W399,3)=$G$10),DULIEU!$E399,"")</f>
        <v/>
      </c>
      <c r="F410" s="996" t="str">
        <f>IF(OR(LEFT(DULIEU!$V399,3)=$G$10,LEFT(DULIEU!$W399,3)=$G$10),DULIEU!$O399,"")</f>
        <v/>
      </c>
      <c r="G410" s="995" t="str">
        <f>IF(OR(LEFT(NKC!$I406,3)=$G$10,LEFT(NKC!$J406,3)=$G$10),NKC!$H406,"")</f>
        <v/>
      </c>
      <c r="H410" s="995" t="str">
        <f>IF(B410="","",IF(LEFT(DULIEU!$V399,3)=$G$10,DULIEU!$W399,IF(LEFT(DULIEU!$W399,3)=$G$10,DULIEU!$V399)))</f>
        <v/>
      </c>
      <c r="I410" s="997">
        <f>IF(F410="",0,IF(LEFT(DULIEU!$V399,3)=$G$10,DULIEU!$X399,0))</f>
        <v>0</v>
      </c>
      <c r="J410" s="997">
        <f>IF(F410="",0,IF(LEFT(DULIEU!$W399,3)=$G$10,DULIEU!$X399,0))</f>
        <v>0</v>
      </c>
      <c r="K410" s="990" t="str">
        <f t="shared" si="7"/>
        <v/>
      </c>
      <c r="L410" s="420"/>
      <c r="M410" s="420"/>
      <c r="N410" s="420"/>
      <c r="O410" s="420"/>
      <c r="P410" s="420"/>
      <c r="Q410" s="420"/>
      <c r="R410" s="420"/>
      <c r="S410" s="420"/>
      <c r="T410" s="420"/>
      <c r="U410" s="420"/>
      <c r="V410" s="420"/>
      <c r="W410" s="420"/>
      <c r="X410" s="420"/>
      <c r="Y410" s="420"/>
      <c r="Z410" s="420"/>
      <c r="AA410" s="420"/>
      <c r="AB410" s="420"/>
      <c r="AC410" s="420"/>
      <c r="AD410" s="420"/>
      <c r="AE410" s="420"/>
      <c r="AF410" s="420"/>
    </row>
    <row r="411" spans="1:32" ht="13.5" hidden="1" customHeight="1">
      <c r="A411" s="420"/>
      <c r="B411" s="995" t="str">
        <f>IF(OR(LEFT(DULIEU!$V400,3)=$G$10,LEFT(DULIEU!$W400,3)=$G$10),DULIEU!$D400,"")</f>
        <v/>
      </c>
      <c r="C411" s="995" t="str">
        <f>IF(OR(LEFT(DULIEU!$V400,3)=$G$10,LEFT(DULIEU!$W400,3)=$G$10),DULIEU!$H400,"")</f>
        <v/>
      </c>
      <c r="D411" s="853" t="str">
        <f>IF(OR(LEFT(DULIEU!$V400,3)=$G$10,LEFT(DULIEU!$W400,3)=$G$10),DULIEU!$J400,"")</f>
        <v/>
      </c>
      <c r="E411" s="995" t="str">
        <f>IF(OR(LEFT(DULIEU!$V400,3)=$G$10,LEFT(DULIEU!$W400,3)=$G$10),DULIEU!$E400,"")</f>
        <v/>
      </c>
      <c r="F411" s="996" t="str">
        <f>IF(OR(LEFT(DULIEU!$V400,3)=$G$10,LEFT(DULIEU!$W400,3)=$G$10),DULIEU!$O400,"")</f>
        <v/>
      </c>
      <c r="G411" s="995" t="str">
        <f>IF(OR(LEFT(NKC!$I407,3)=$G$10,LEFT(NKC!$J407,3)=$G$10),NKC!$H407,"")</f>
        <v/>
      </c>
      <c r="H411" s="995" t="str">
        <f>IF(B411="","",IF(LEFT(DULIEU!$V400,3)=$G$10,DULIEU!$W400,IF(LEFT(DULIEU!$W400,3)=$G$10,DULIEU!$V400)))</f>
        <v/>
      </c>
      <c r="I411" s="997">
        <f>IF(F411="",0,IF(LEFT(DULIEU!$V400,3)=$G$10,DULIEU!$X400,0))</f>
        <v>0</v>
      </c>
      <c r="J411" s="997">
        <f>IF(F411="",0,IF(LEFT(DULIEU!$W400,3)=$G$10,DULIEU!$X400,0))</f>
        <v>0</v>
      </c>
      <c r="K411" s="990" t="str">
        <f t="shared" si="7"/>
        <v/>
      </c>
      <c r="L411" s="420"/>
      <c r="M411" s="420"/>
      <c r="N411" s="420"/>
      <c r="O411" s="420"/>
      <c r="P411" s="420"/>
      <c r="Q411" s="420"/>
      <c r="R411" s="420"/>
      <c r="S411" s="420"/>
      <c r="T411" s="420"/>
      <c r="U411" s="420"/>
      <c r="V411" s="420"/>
      <c r="W411" s="420"/>
      <c r="X411" s="420"/>
      <c r="Y411" s="420"/>
      <c r="Z411" s="420"/>
      <c r="AA411" s="420"/>
      <c r="AB411" s="420"/>
      <c r="AC411" s="420"/>
      <c r="AD411" s="420"/>
      <c r="AE411" s="420"/>
      <c r="AF411" s="420"/>
    </row>
    <row r="412" spans="1:32" ht="13.5" hidden="1" customHeight="1">
      <c r="A412" s="420"/>
      <c r="B412" s="995" t="str">
        <f>IF(OR(LEFT(DULIEU!$V401,3)=$G$10,LEFT(DULIEU!$W401,3)=$G$10),DULIEU!$D401,"")</f>
        <v/>
      </c>
      <c r="C412" s="995" t="str">
        <f>IF(OR(LEFT(DULIEU!$V401,3)=$G$10,LEFT(DULIEU!$W401,3)=$G$10),DULIEU!$H401,"")</f>
        <v/>
      </c>
      <c r="D412" s="853" t="str">
        <f>IF(OR(LEFT(DULIEU!$V401,3)=$G$10,LEFT(DULIEU!$W401,3)=$G$10),DULIEU!$J401,"")</f>
        <v/>
      </c>
      <c r="E412" s="995" t="str">
        <f>IF(OR(LEFT(DULIEU!$V401,3)=$G$10,LEFT(DULIEU!$W401,3)=$G$10),DULIEU!$E401,"")</f>
        <v/>
      </c>
      <c r="F412" s="996" t="str">
        <f>IF(OR(LEFT(DULIEU!$V401,3)=$G$10,LEFT(DULIEU!$W401,3)=$G$10),DULIEU!$O401,"")</f>
        <v/>
      </c>
      <c r="G412" s="995" t="str">
        <f>IF(OR(LEFT(NKC!$I408,3)=$G$10,LEFT(NKC!$J408,3)=$G$10),NKC!$H408,"")</f>
        <v/>
      </c>
      <c r="H412" s="995" t="str">
        <f>IF(B412="","",IF(LEFT(DULIEU!$V401,3)=$G$10,DULIEU!$W401,IF(LEFT(DULIEU!$W401,3)=$G$10,DULIEU!$V401)))</f>
        <v/>
      </c>
      <c r="I412" s="997">
        <f>IF(F412="",0,IF(LEFT(DULIEU!$V401,3)=$G$10,DULIEU!$X401,0))</f>
        <v>0</v>
      </c>
      <c r="J412" s="997">
        <f>IF(F412="",0,IF(LEFT(DULIEU!$W401,3)=$G$10,DULIEU!$X401,0))</f>
        <v>0</v>
      </c>
      <c r="K412" s="990" t="str">
        <f t="shared" si="7"/>
        <v/>
      </c>
      <c r="L412" s="420"/>
      <c r="M412" s="420"/>
      <c r="N412" s="420"/>
      <c r="O412" s="420"/>
      <c r="P412" s="420"/>
      <c r="Q412" s="420"/>
      <c r="R412" s="420"/>
      <c r="S412" s="420"/>
      <c r="T412" s="420"/>
      <c r="U412" s="420"/>
      <c r="V412" s="420"/>
      <c r="W412" s="420"/>
      <c r="X412" s="420"/>
      <c r="Y412" s="420"/>
      <c r="Z412" s="420"/>
      <c r="AA412" s="420"/>
      <c r="AB412" s="420"/>
      <c r="AC412" s="420"/>
      <c r="AD412" s="420"/>
      <c r="AE412" s="420"/>
      <c r="AF412" s="420"/>
    </row>
    <row r="413" spans="1:32" ht="13.5" hidden="1" customHeight="1">
      <c r="A413" s="420"/>
      <c r="B413" s="995" t="str">
        <f>IF(OR(LEFT(DULIEU!$V402,3)=$G$10,LEFT(DULIEU!$W402,3)=$G$10),DULIEU!$D402,"")</f>
        <v/>
      </c>
      <c r="C413" s="995" t="str">
        <f>IF(OR(LEFT(DULIEU!$V402,3)=$G$10,LEFT(DULIEU!$W402,3)=$G$10),DULIEU!$H402,"")</f>
        <v/>
      </c>
      <c r="D413" s="853" t="str">
        <f>IF(OR(LEFT(DULIEU!$V402,3)=$G$10,LEFT(DULIEU!$W402,3)=$G$10),DULIEU!$J402,"")</f>
        <v/>
      </c>
      <c r="E413" s="995" t="str">
        <f>IF(OR(LEFT(DULIEU!$V402,3)=$G$10,LEFT(DULIEU!$W402,3)=$G$10),DULIEU!$E402,"")</f>
        <v/>
      </c>
      <c r="F413" s="996" t="str">
        <f>IF(OR(LEFT(DULIEU!$V402,3)=$G$10,LEFT(DULIEU!$W402,3)=$G$10),DULIEU!$O402,"")</f>
        <v/>
      </c>
      <c r="G413" s="995" t="str">
        <f>IF(OR(LEFT(NKC!$I409,3)=$G$10,LEFT(NKC!$J409,3)=$G$10),NKC!$H409,"")</f>
        <v/>
      </c>
      <c r="H413" s="995" t="str">
        <f>IF(B413="","",IF(LEFT(DULIEU!$V402,3)=$G$10,DULIEU!$W402,IF(LEFT(DULIEU!$W402,3)=$G$10,DULIEU!$V402)))</f>
        <v/>
      </c>
      <c r="I413" s="997">
        <f>IF(F413="",0,IF(LEFT(DULIEU!$V402,3)=$G$10,DULIEU!$X402,0))</f>
        <v>0</v>
      </c>
      <c r="J413" s="997">
        <f>IF(F413="",0,IF(LEFT(DULIEU!$W402,3)=$G$10,DULIEU!$X402,0))</f>
        <v>0</v>
      </c>
      <c r="K413" s="990" t="str">
        <f t="shared" si="7"/>
        <v/>
      </c>
      <c r="L413" s="420"/>
      <c r="M413" s="420"/>
      <c r="N413" s="420"/>
      <c r="O413" s="420"/>
      <c r="P413" s="420"/>
      <c r="Q413" s="420"/>
      <c r="R413" s="420"/>
      <c r="S413" s="420"/>
      <c r="T413" s="420"/>
      <c r="U413" s="420"/>
      <c r="V413" s="420"/>
      <c r="W413" s="420"/>
      <c r="X413" s="420"/>
      <c r="Y413" s="420"/>
      <c r="Z413" s="420"/>
      <c r="AA413" s="420"/>
      <c r="AB413" s="420"/>
      <c r="AC413" s="420"/>
      <c r="AD413" s="420"/>
      <c r="AE413" s="420"/>
      <c r="AF413" s="420"/>
    </row>
    <row r="414" spans="1:32" ht="13.5" hidden="1" customHeight="1">
      <c r="A414" s="420"/>
      <c r="B414" s="995" t="str">
        <f>IF(OR(LEFT(DULIEU!$V403,3)=$G$10,LEFT(DULIEU!$W403,3)=$G$10),DULIEU!$D403,"")</f>
        <v/>
      </c>
      <c r="C414" s="995" t="str">
        <f>IF(OR(LEFT(DULIEU!$V403,3)=$G$10,LEFT(DULIEU!$W403,3)=$G$10),DULIEU!$H403,"")</f>
        <v/>
      </c>
      <c r="D414" s="853" t="str">
        <f>IF(OR(LEFT(DULIEU!$V403,3)=$G$10,LEFT(DULIEU!$W403,3)=$G$10),DULIEU!$J403,"")</f>
        <v/>
      </c>
      <c r="E414" s="995" t="str">
        <f>IF(OR(LEFT(DULIEU!$V403,3)=$G$10,LEFT(DULIEU!$W403,3)=$G$10),DULIEU!$E403,"")</f>
        <v/>
      </c>
      <c r="F414" s="996" t="str">
        <f>IF(OR(LEFT(DULIEU!$V403,3)=$G$10,LEFT(DULIEU!$W403,3)=$G$10),DULIEU!$O403,"")</f>
        <v/>
      </c>
      <c r="G414" s="995" t="str">
        <f>IF(OR(LEFT(NKC!$I410,3)=$G$10,LEFT(NKC!$J410,3)=$G$10),NKC!$H410,"")</f>
        <v/>
      </c>
      <c r="H414" s="995" t="str">
        <f>IF(B414="","",IF(LEFT(DULIEU!$V403,3)=$G$10,DULIEU!$W403,IF(LEFT(DULIEU!$W403,3)=$G$10,DULIEU!$V403)))</f>
        <v/>
      </c>
      <c r="I414" s="997">
        <f>IF(F414="",0,IF(LEFT(DULIEU!$V403,3)=$G$10,DULIEU!$X403,0))</f>
        <v>0</v>
      </c>
      <c r="J414" s="997">
        <f>IF(F414="",0,IF(LEFT(DULIEU!$W403,3)=$G$10,DULIEU!$X403,0))</f>
        <v>0</v>
      </c>
      <c r="K414" s="990" t="str">
        <f t="shared" si="7"/>
        <v/>
      </c>
      <c r="L414" s="420"/>
      <c r="M414" s="420"/>
      <c r="N414" s="420"/>
      <c r="O414" s="420"/>
      <c r="P414" s="420"/>
      <c r="Q414" s="420"/>
      <c r="R414" s="420"/>
      <c r="S414" s="420"/>
      <c r="T414" s="420"/>
      <c r="U414" s="420"/>
      <c r="V414" s="420"/>
      <c r="W414" s="420"/>
      <c r="X414" s="420"/>
      <c r="Y414" s="420"/>
      <c r="Z414" s="420"/>
      <c r="AA414" s="420"/>
      <c r="AB414" s="420"/>
      <c r="AC414" s="420"/>
      <c r="AD414" s="420"/>
      <c r="AE414" s="420"/>
      <c r="AF414" s="420"/>
    </row>
    <row r="415" spans="1:32" ht="13.5" hidden="1" customHeight="1">
      <c r="A415" s="420"/>
      <c r="B415" s="995" t="str">
        <f>IF(OR(LEFT(DULIEU!$V404,3)=$G$10,LEFT(DULIEU!$W404,3)=$G$10),DULIEU!$D404,"")</f>
        <v/>
      </c>
      <c r="C415" s="995" t="str">
        <f>IF(OR(LEFT(DULIEU!$V404,3)=$G$10,LEFT(DULIEU!$W404,3)=$G$10),DULIEU!$H404,"")</f>
        <v/>
      </c>
      <c r="D415" s="853" t="str">
        <f>IF(OR(LEFT(DULIEU!$V404,3)=$G$10,LEFT(DULIEU!$W404,3)=$G$10),DULIEU!$J404,"")</f>
        <v/>
      </c>
      <c r="E415" s="995" t="str">
        <f>IF(OR(LEFT(DULIEU!$V404,3)=$G$10,LEFT(DULIEU!$W404,3)=$G$10),DULIEU!$E404,"")</f>
        <v/>
      </c>
      <c r="F415" s="996" t="str">
        <f>IF(OR(LEFT(DULIEU!$V404,3)=$G$10,LEFT(DULIEU!$W404,3)=$G$10),DULIEU!$O404,"")</f>
        <v/>
      </c>
      <c r="G415" s="995" t="str">
        <f>IF(OR(LEFT(NKC!$I411,3)=$G$10,LEFT(NKC!$J411,3)=$G$10),NKC!$H411,"")</f>
        <v/>
      </c>
      <c r="H415" s="995" t="str">
        <f>IF(B415="","",IF(LEFT(DULIEU!$V404,3)=$G$10,DULIEU!$W404,IF(LEFT(DULIEU!$W404,3)=$G$10,DULIEU!$V404)))</f>
        <v/>
      </c>
      <c r="I415" s="997">
        <f>IF(F415="",0,IF(LEFT(DULIEU!$V404,3)=$G$10,DULIEU!$X404,0))</f>
        <v>0</v>
      </c>
      <c r="J415" s="997">
        <f>IF(F415="",0,IF(LEFT(DULIEU!$W404,3)=$G$10,DULIEU!$X404,0))</f>
        <v>0</v>
      </c>
      <c r="K415" s="990" t="str">
        <f t="shared" si="7"/>
        <v/>
      </c>
      <c r="L415" s="420"/>
      <c r="M415" s="420"/>
      <c r="N415" s="420"/>
      <c r="O415" s="420"/>
      <c r="P415" s="420"/>
      <c r="Q415" s="420"/>
      <c r="R415" s="420"/>
      <c r="S415" s="420"/>
      <c r="T415" s="420"/>
      <c r="U415" s="420"/>
      <c r="V415" s="420"/>
      <c r="W415" s="420"/>
      <c r="X415" s="420"/>
      <c r="Y415" s="420"/>
      <c r="Z415" s="420"/>
      <c r="AA415" s="420"/>
      <c r="AB415" s="420"/>
      <c r="AC415" s="420"/>
      <c r="AD415" s="420"/>
      <c r="AE415" s="420"/>
      <c r="AF415" s="420"/>
    </row>
    <row r="416" spans="1:32" ht="13.5" hidden="1" customHeight="1">
      <c r="A416" s="420"/>
      <c r="B416" s="995" t="str">
        <f>IF(OR(LEFT(DULIEU!$V405,3)=$G$10,LEFT(DULIEU!$W405,3)=$G$10),DULIEU!$D405,"")</f>
        <v/>
      </c>
      <c r="C416" s="995" t="str">
        <f>IF(OR(LEFT(DULIEU!$V405,3)=$G$10,LEFT(DULIEU!$W405,3)=$G$10),DULIEU!$H405,"")</f>
        <v/>
      </c>
      <c r="D416" s="853" t="str">
        <f>IF(OR(LEFT(DULIEU!$V405,3)=$G$10,LEFT(DULIEU!$W405,3)=$G$10),DULIEU!$J405,"")</f>
        <v/>
      </c>
      <c r="E416" s="995" t="str">
        <f>IF(OR(LEFT(DULIEU!$V405,3)=$G$10,LEFT(DULIEU!$W405,3)=$G$10),DULIEU!$E405,"")</f>
        <v/>
      </c>
      <c r="F416" s="996" t="str">
        <f>IF(OR(LEFT(DULIEU!$V405,3)=$G$10,LEFT(DULIEU!$W405,3)=$G$10),DULIEU!$O405,"")</f>
        <v/>
      </c>
      <c r="G416" s="995" t="str">
        <f>IF(OR(LEFT(NKC!$I412,3)=$G$10,LEFT(NKC!$J412,3)=$G$10),NKC!$H412,"")</f>
        <v/>
      </c>
      <c r="H416" s="995" t="str">
        <f>IF(B416="","",IF(LEFT(DULIEU!$V405,3)=$G$10,DULIEU!$W405,IF(LEFT(DULIEU!$W405,3)=$G$10,DULIEU!$V405)))</f>
        <v/>
      </c>
      <c r="I416" s="997">
        <f>IF(F416="",0,IF(LEFT(DULIEU!$V405,3)=$G$10,DULIEU!$X405,0))</f>
        <v>0</v>
      </c>
      <c r="J416" s="997">
        <f>IF(F416="",0,IF(LEFT(DULIEU!$W405,3)=$G$10,DULIEU!$X405,0))</f>
        <v>0</v>
      </c>
      <c r="K416" s="990" t="str">
        <f t="shared" si="7"/>
        <v/>
      </c>
      <c r="L416" s="420"/>
      <c r="M416" s="420"/>
      <c r="N416" s="420"/>
      <c r="O416" s="420"/>
      <c r="P416" s="420"/>
      <c r="Q416" s="420"/>
      <c r="R416" s="420"/>
      <c r="S416" s="420"/>
      <c r="T416" s="420"/>
      <c r="U416" s="420"/>
      <c r="V416" s="420"/>
      <c r="W416" s="420"/>
      <c r="X416" s="420"/>
      <c r="Y416" s="420"/>
      <c r="Z416" s="420"/>
      <c r="AA416" s="420"/>
      <c r="AB416" s="420"/>
      <c r="AC416" s="420"/>
      <c r="AD416" s="420"/>
      <c r="AE416" s="420"/>
      <c r="AF416" s="420"/>
    </row>
    <row r="417" spans="1:32" ht="13.5" hidden="1" customHeight="1">
      <c r="A417" s="420"/>
      <c r="B417" s="995" t="str">
        <f>IF(OR(LEFT(DULIEU!$V406,3)=$G$10,LEFT(DULIEU!$W406,3)=$G$10),DULIEU!$D406,"")</f>
        <v/>
      </c>
      <c r="C417" s="995" t="str">
        <f>IF(OR(LEFT(DULIEU!$V406,3)=$G$10,LEFT(DULIEU!$W406,3)=$G$10),DULIEU!$H406,"")</f>
        <v/>
      </c>
      <c r="D417" s="853" t="str">
        <f>IF(OR(LEFT(DULIEU!$V406,3)=$G$10,LEFT(DULIEU!$W406,3)=$G$10),DULIEU!$J406,"")</f>
        <v/>
      </c>
      <c r="E417" s="995" t="str">
        <f>IF(OR(LEFT(DULIEU!$V406,3)=$G$10,LEFT(DULIEU!$W406,3)=$G$10),DULIEU!$E406,"")</f>
        <v/>
      </c>
      <c r="F417" s="996" t="str">
        <f>IF(OR(LEFT(DULIEU!$V406,3)=$G$10,LEFT(DULIEU!$W406,3)=$G$10),DULIEU!$O406,"")</f>
        <v/>
      </c>
      <c r="G417" s="995" t="str">
        <f>IF(OR(LEFT(NKC!$I413,3)=$G$10,LEFT(NKC!$J413,3)=$G$10),NKC!$H413,"")</f>
        <v/>
      </c>
      <c r="H417" s="995" t="str">
        <f>IF(B417="","",IF(LEFT(DULIEU!$V406,3)=$G$10,DULIEU!$W406,IF(LEFT(DULIEU!$W406,3)=$G$10,DULIEU!$V406)))</f>
        <v/>
      </c>
      <c r="I417" s="997">
        <f>IF(F417="",0,IF(LEFT(DULIEU!$V406,3)=$G$10,DULIEU!$X406,0))</f>
        <v>0</v>
      </c>
      <c r="J417" s="997">
        <f>IF(F417="",0,IF(LEFT(DULIEU!$W406,3)=$G$10,DULIEU!$X406,0))</f>
        <v>0</v>
      </c>
      <c r="K417" s="990" t="str">
        <f t="shared" si="7"/>
        <v/>
      </c>
      <c r="L417" s="420"/>
      <c r="M417" s="420"/>
      <c r="N417" s="420"/>
      <c r="O417" s="420"/>
      <c r="P417" s="420"/>
      <c r="Q417" s="420"/>
      <c r="R417" s="420"/>
      <c r="S417" s="420"/>
      <c r="T417" s="420"/>
      <c r="U417" s="420"/>
      <c r="V417" s="420"/>
      <c r="W417" s="420"/>
      <c r="X417" s="420"/>
      <c r="Y417" s="420"/>
      <c r="Z417" s="420"/>
      <c r="AA417" s="420"/>
      <c r="AB417" s="420"/>
      <c r="AC417" s="420"/>
      <c r="AD417" s="420"/>
      <c r="AE417" s="420"/>
      <c r="AF417" s="420"/>
    </row>
    <row r="418" spans="1:32" ht="13.5" hidden="1" customHeight="1">
      <c r="A418" s="420"/>
      <c r="B418" s="995" t="str">
        <f>IF(OR(LEFT(DULIEU!$V407,3)=$G$10,LEFT(DULIEU!$W407,3)=$G$10),DULIEU!$D407,"")</f>
        <v/>
      </c>
      <c r="C418" s="995" t="str">
        <f>IF(OR(LEFT(DULIEU!$V407,3)=$G$10,LEFT(DULIEU!$W407,3)=$G$10),DULIEU!$H407,"")</f>
        <v/>
      </c>
      <c r="D418" s="853" t="str">
        <f>IF(OR(LEFT(DULIEU!$V407,3)=$G$10,LEFT(DULIEU!$W407,3)=$G$10),DULIEU!$J407,"")</f>
        <v/>
      </c>
      <c r="E418" s="995" t="str">
        <f>IF(OR(LEFT(DULIEU!$V407,3)=$G$10,LEFT(DULIEU!$W407,3)=$G$10),DULIEU!$E407,"")</f>
        <v/>
      </c>
      <c r="F418" s="996" t="str">
        <f>IF(OR(LEFT(DULIEU!$V407,3)=$G$10,LEFT(DULIEU!$W407,3)=$G$10),DULIEU!$O407,"")</f>
        <v/>
      </c>
      <c r="G418" s="995" t="str">
        <f>IF(OR(LEFT(NKC!$I414,3)=$G$10,LEFT(NKC!$J414,3)=$G$10),NKC!$H414,"")</f>
        <v/>
      </c>
      <c r="H418" s="995" t="str">
        <f>IF(B418="","",IF(LEFT(DULIEU!$V407,3)=$G$10,DULIEU!$W407,IF(LEFT(DULIEU!$W407,3)=$G$10,DULIEU!$V407)))</f>
        <v/>
      </c>
      <c r="I418" s="997">
        <f>IF(F418="",0,IF(LEFT(DULIEU!$V407,3)=$G$10,DULIEU!$X407,0))</f>
        <v>0</v>
      </c>
      <c r="J418" s="997">
        <f>IF(F418="",0,IF(LEFT(DULIEU!$W407,3)=$G$10,DULIEU!$X407,0))</f>
        <v>0</v>
      </c>
      <c r="K418" s="990" t="str">
        <f t="shared" si="7"/>
        <v/>
      </c>
      <c r="L418" s="420"/>
      <c r="M418" s="420"/>
      <c r="N418" s="420"/>
      <c r="O418" s="420"/>
      <c r="P418" s="420"/>
      <c r="Q418" s="420"/>
      <c r="R418" s="420"/>
      <c r="S418" s="420"/>
      <c r="T418" s="420"/>
      <c r="U418" s="420"/>
      <c r="V418" s="420"/>
      <c r="W418" s="420"/>
      <c r="X418" s="420"/>
      <c r="Y418" s="420"/>
      <c r="Z418" s="420"/>
      <c r="AA418" s="420"/>
      <c r="AB418" s="420"/>
      <c r="AC418" s="420"/>
      <c r="AD418" s="420"/>
      <c r="AE418" s="420"/>
      <c r="AF418" s="420"/>
    </row>
    <row r="419" spans="1:32" ht="13.5" hidden="1" customHeight="1">
      <c r="A419" s="420"/>
      <c r="B419" s="995" t="str">
        <f>IF(OR(LEFT(DULIEU!$V408,3)=$G$10,LEFT(DULIEU!$W408,3)=$G$10),DULIEU!$D408,"")</f>
        <v/>
      </c>
      <c r="C419" s="995" t="str">
        <f>IF(OR(LEFT(DULIEU!$V408,3)=$G$10,LEFT(DULIEU!$W408,3)=$G$10),DULIEU!$H408,"")</f>
        <v/>
      </c>
      <c r="D419" s="853" t="str">
        <f>IF(OR(LEFT(DULIEU!$V408,3)=$G$10,LEFT(DULIEU!$W408,3)=$G$10),DULIEU!$J408,"")</f>
        <v/>
      </c>
      <c r="E419" s="995" t="str">
        <f>IF(OR(LEFT(DULIEU!$V408,3)=$G$10,LEFT(DULIEU!$W408,3)=$G$10),DULIEU!$E408,"")</f>
        <v/>
      </c>
      <c r="F419" s="996" t="str">
        <f>IF(OR(LEFT(DULIEU!$V408,3)=$G$10,LEFT(DULIEU!$W408,3)=$G$10),DULIEU!$O408,"")</f>
        <v/>
      </c>
      <c r="G419" s="995" t="str">
        <f>IF(OR(LEFT(NKC!$I415,3)=$G$10,LEFT(NKC!$J415,3)=$G$10),NKC!$H415,"")</f>
        <v/>
      </c>
      <c r="H419" s="995" t="str">
        <f>IF(B419="","",IF(LEFT(DULIEU!$V408,3)=$G$10,DULIEU!$W408,IF(LEFT(DULIEU!$W408,3)=$G$10,DULIEU!$V408)))</f>
        <v/>
      </c>
      <c r="I419" s="997">
        <f>IF(F419="",0,IF(LEFT(DULIEU!$V408,3)=$G$10,DULIEU!$X408,0))</f>
        <v>0</v>
      </c>
      <c r="J419" s="997">
        <f>IF(F419="",0,IF(LEFT(DULIEU!$W408,3)=$G$10,DULIEU!$X408,0))</f>
        <v>0</v>
      </c>
      <c r="K419" s="990" t="str">
        <f t="shared" si="7"/>
        <v/>
      </c>
      <c r="L419" s="420"/>
      <c r="M419" s="420"/>
      <c r="N419" s="420"/>
      <c r="O419" s="420"/>
      <c r="P419" s="420"/>
      <c r="Q419" s="420"/>
      <c r="R419" s="420"/>
      <c r="S419" s="420"/>
      <c r="T419" s="420"/>
      <c r="U419" s="420"/>
      <c r="V419" s="420"/>
      <c r="W419" s="420"/>
      <c r="X419" s="420"/>
      <c r="Y419" s="420"/>
      <c r="Z419" s="420"/>
      <c r="AA419" s="420"/>
      <c r="AB419" s="420"/>
      <c r="AC419" s="420"/>
      <c r="AD419" s="420"/>
      <c r="AE419" s="420"/>
      <c r="AF419" s="420"/>
    </row>
    <row r="420" spans="1:32" ht="13.5" hidden="1" customHeight="1">
      <c r="A420" s="420"/>
      <c r="B420" s="995" t="str">
        <f>IF(OR(LEFT(DULIEU!$V409,3)=$G$10,LEFT(DULIEU!$W409,3)=$G$10),DULIEU!$D409,"")</f>
        <v/>
      </c>
      <c r="C420" s="995" t="str">
        <f>IF(OR(LEFT(DULIEU!$V409,3)=$G$10,LEFT(DULIEU!$W409,3)=$G$10),DULIEU!$H409,"")</f>
        <v/>
      </c>
      <c r="D420" s="853" t="str">
        <f>IF(OR(LEFT(DULIEU!$V409,3)=$G$10,LEFT(DULIEU!$W409,3)=$G$10),DULIEU!$J409,"")</f>
        <v/>
      </c>
      <c r="E420" s="995" t="str">
        <f>IF(OR(LEFT(DULIEU!$V409,3)=$G$10,LEFT(DULIEU!$W409,3)=$G$10),DULIEU!$E409,"")</f>
        <v/>
      </c>
      <c r="F420" s="996" t="str">
        <f>IF(OR(LEFT(DULIEU!$V409,3)=$G$10,LEFT(DULIEU!$W409,3)=$G$10),DULIEU!$O409,"")</f>
        <v/>
      </c>
      <c r="G420" s="995" t="str">
        <f>IF(OR(LEFT(NKC!$I416,3)=$G$10,LEFT(NKC!$J416,3)=$G$10),NKC!$H416,"")</f>
        <v/>
      </c>
      <c r="H420" s="995" t="str">
        <f>IF(B420="","",IF(LEFT(DULIEU!$V409,3)=$G$10,DULIEU!$W409,IF(LEFT(DULIEU!$W409,3)=$G$10,DULIEU!$V409)))</f>
        <v/>
      </c>
      <c r="I420" s="997">
        <f>IF(F420="",0,IF(LEFT(DULIEU!$V409,3)=$G$10,DULIEU!$X409,0))</f>
        <v>0</v>
      </c>
      <c r="J420" s="997">
        <f>IF(F420="",0,IF(LEFT(DULIEU!$W409,3)=$G$10,DULIEU!$X409,0))</f>
        <v>0</v>
      </c>
      <c r="K420" s="990" t="str">
        <f t="shared" si="7"/>
        <v/>
      </c>
      <c r="L420" s="420"/>
      <c r="M420" s="420"/>
      <c r="N420" s="420"/>
      <c r="O420" s="420"/>
      <c r="P420" s="420"/>
      <c r="Q420" s="420"/>
      <c r="R420" s="420"/>
      <c r="S420" s="420"/>
      <c r="T420" s="420"/>
      <c r="U420" s="420"/>
      <c r="V420" s="420"/>
      <c r="W420" s="420"/>
      <c r="X420" s="420"/>
      <c r="Y420" s="420"/>
      <c r="Z420" s="420"/>
      <c r="AA420" s="420"/>
      <c r="AB420" s="420"/>
      <c r="AC420" s="420"/>
      <c r="AD420" s="420"/>
      <c r="AE420" s="420"/>
      <c r="AF420" s="420"/>
    </row>
    <row r="421" spans="1:32" ht="13.5" hidden="1" customHeight="1">
      <c r="A421" s="420"/>
      <c r="B421" s="995" t="str">
        <f>IF(OR(LEFT(DULIEU!$V410,3)=$G$10,LEFT(DULIEU!$W410,3)=$G$10),DULIEU!$D410,"")</f>
        <v/>
      </c>
      <c r="C421" s="995" t="str">
        <f>IF(OR(LEFT(DULIEU!$V410,3)=$G$10,LEFT(DULIEU!$W410,3)=$G$10),DULIEU!$H410,"")</f>
        <v/>
      </c>
      <c r="D421" s="853" t="str">
        <f>IF(OR(LEFT(DULIEU!$V410,3)=$G$10,LEFT(DULIEU!$W410,3)=$G$10),DULIEU!$J410,"")</f>
        <v/>
      </c>
      <c r="E421" s="995" t="str">
        <f>IF(OR(LEFT(DULIEU!$V410,3)=$G$10,LEFT(DULIEU!$W410,3)=$G$10),DULIEU!$E410,"")</f>
        <v/>
      </c>
      <c r="F421" s="996" t="str">
        <f>IF(OR(LEFT(DULIEU!$V410,3)=$G$10,LEFT(DULIEU!$W410,3)=$G$10),DULIEU!$O410,"")</f>
        <v/>
      </c>
      <c r="G421" s="995" t="str">
        <f>IF(OR(LEFT(NKC!$I417,3)=$G$10,LEFT(NKC!$J417,3)=$G$10),NKC!$H417,"")</f>
        <v/>
      </c>
      <c r="H421" s="995" t="str">
        <f>IF(B421="","",IF(LEFT(DULIEU!$V410,3)=$G$10,DULIEU!$W410,IF(LEFT(DULIEU!$W410,3)=$G$10,DULIEU!$V410)))</f>
        <v/>
      </c>
      <c r="I421" s="997">
        <f>IF(F421="",0,IF(LEFT(DULIEU!$V410,3)=$G$10,DULIEU!$X410,0))</f>
        <v>0</v>
      </c>
      <c r="J421" s="997">
        <f>IF(F421="",0,IF(LEFT(DULIEU!$W410,3)=$G$10,DULIEU!$X410,0))</f>
        <v>0</v>
      </c>
      <c r="K421" s="990" t="str">
        <f t="shared" si="7"/>
        <v/>
      </c>
      <c r="L421" s="420"/>
      <c r="M421" s="420"/>
      <c r="N421" s="420"/>
      <c r="O421" s="420"/>
      <c r="P421" s="420"/>
      <c r="Q421" s="420"/>
      <c r="R421" s="420"/>
      <c r="S421" s="420"/>
      <c r="T421" s="420"/>
      <c r="U421" s="420"/>
      <c r="V421" s="420"/>
      <c r="W421" s="420"/>
      <c r="X421" s="420"/>
      <c r="Y421" s="420"/>
      <c r="Z421" s="420"/>
      <c r="AA421" s="420"/>
      <c r="AB421" s="420"/>
      <c r="AC421" s="420"/>
      <c r="AD421" s="420"/>
      <c r="AE421" s="420"/>
      <c r="AF421" s="420"/>
    </row>
    <row r="422" spans="1:32" ht="13.5" hidden="1" customHeight="1">
      <c r="A422" s="420"/>
      <c r="B422" s="995" t="str">
        <f>IF(OR(LEFT(DULIEU!$V411,3)=$G$10,LEFT(DULIEU!$W411,3)=$G$10),DULIEU!$D411,"")</f>
        <v/>
      </c>
      <c r="C422" s="995" t="str">
        <f>IF(OR(LEFT(DULIEU!$V411,3)=$G$10,LEFT(DULIEU!$W411,3)=$G$10),DULIEU!$H411,"")</f>
        <v/>
      </c>
      <c r="D422" s="853" t="str">
        <f>IF(OR(LEFT(DULIEU!$V411,3)=$G$10,LEFT(DULIEU!$W411,3)=$G$10),DULIEU!$J411,"")</f>
        <v/>
      </c>
      <c r="E422" s="995" t="str">
        <f>IF(OR(LEFT(DULIEU!$V411,3)=$G$10,LEFT(DULIEU!$W411,3)=$G$10),DULIEU!$E411,"")</f>
        <v/>
      </c>
      <c r="F422" s="996" t="str">
        <f>IF(OR(LEFT(DULIEU!$V411,3)=$G$10,LEFT(DULIEU!$W411,3)=$G$10),DULIEU!$O411,"")</f>
        <v/>
      </c>
      <c r="G422" s="995" t="str">
        <f>IF(OR(LEFT(NKC!$I418,3)=$G$10,LEFT(NKC!$J418,3)=$G$10),NKC!$H418,"")</f>
        <v/>
      </c>
      <c r="H422" s="995" t="str">
        <f>IF(B422="","",IF(LEFT(DULIEU!$V411,3)=$G$10,DULIEU!$W411,IF(LEFT(DULIEU!$W411,3)=$G$10,DULIEU!$V411)))</f>
        <v/>
      </c>
      <c r="I422" s="997">
        <f>IF(F422="",0,IF(LEFT(DULIEU!$V411,3)=$G$10,DULIEU!$X411,0))</f>
        <v>0</v>
      </c>
      <c r="J422" s="997">
        <f>IF(F422="",0,IF(LEFT(DULIEU!$W411,3)=$G$10,DULIEU!$X411,0))</f>
        <v>0</v>
      </c>
      <c r="K422" s="990" t="str">
        <f t="shared" si="7"/>
        <v/>
      </c>
      <c r="L422" s="420"/>
      <c r="M422" s="420"/>
      <c r="N422" s="420"/>
      <c r="O422" s="420"/>
      <c r="P422" s="420"/>
      <c r="Q422" s="420"/>
      <c r="R422" s="420"/>
      <c r="S422" s="420"/>
      <c r="T422" s="420"/>
      <c r="U422" s="420"/>
      <c r="V422" s="420"/>
      <c r="W422" s="420"/>
      <c r="X422" s="420"/>
      <c r="Y422" s="420"/>
      <c r="Z422" s="420"/>
      <c r="AA422" s="420"/>
      <c r="AB422" s="420"/>
      <c r="AC422" s="420"/>
      <c r="AD422" s="420"/>
      <c r="AE422" s="420"/>
      <c r="AF422" s="420"/>
    </row>
    <row r="423" spans="1:32" ht="13.5" hidden="1" customHeight="1">
      <c r="A423" s="420"/>
      <c r="B423" s="995" t="str">
        <f>IF(OR(LEFT(DULIEU!$V412,3)=$G$10,LEFT(DULIEU!$W412,3)=$G$10),DULIEU!$D412,"")</f>
        <v/>
      </c>
      <c r="C423" s="995" t="str">
        <f>IF(OR(LEFT(DULIEU!$V412,3)=$G$10,LEFT(DULIEU!$W412,3)=$G$10),DULIEU!$H412,"")</f>
        <v/>
      </c>
      <c r="D423" s="853" t="str">
        <f>IF(OR(LEFT(DULIEU!$V412,3)=$G$10,LEFT(DULIEU!$W412,3)=$G$10),DULIEU!$J412,"")</f>
        <v/>
      </c>
      <c r="E423" s="995" t="str">
        <f>IF(OR(LEFT(DULIEU!$V412,3)=$G$10,LEFT(DULIEU!$W412,3)=$G$10),DULIEU!$E412,"")</f>
        <v/>
      </c>
      <c r="F423" s="996" t="str">
        <f>IF(OR(LEFT(DULIEU!$V412,3)=$G$10,LEFT(DULIEU!$W412,3)=$G$10),DULIEU!$O412,"")</f>
        <v/>
      </c>
      <c r="G423" s="995" t="str">
        <f>IF(OR(LEFT(NKC!$I419,3)=$G$10,LEFT(NKC!$J419,3)=$G$10),NKC!$H419,"")</f>
        <v/>
      </c>
      <c r="H423" s="995" t="str">
        <f>IF(B423="","",IF(LEFT(DULIEU!$V412,3)=$G$10,DULIEU!$W412,IF(LEFT(DULIEU!$W412,3)=$G$10,DULIEU!$V412)))</f>
        <v/>
      </c>
      <c r="I423" s="997">
        <f>IF(F423="",0,IF(LEFT(DULIEU!$V412,3)=$G$10,DULIEU!$X412,0))</f>
        <v>0</v>
      </c>
      <c r="J423" s="997">
        <f>IF(F423="",0,IF(LEFT(DULIEU!$W412,3)=$G$10,DULIEU!$X412,0))</f>
        <v>0</v>
      </c>
      <c r="K423" s="990" t="str">
        <f t="shared" si="7"/>
        <v/>
      </c>
      <c r="L423" s="420"/>
      <c r="M423" s="420"/>
      <c r="N423" s="420"/>
      <c r="O423" s="420"/>
      <c r="P423" s="420"/>
      <c r="Q423" s="420"/>
      <c r="R423" s="420"/>
      <c r="S423" s="420"/>
      <c r="T423" s="420"/>
      <c r="U423" s="420"/>
      <c r="V423" s="420"/>
      <c r="W423" s="420"/>
      <c r="X423" s="420"/>
      <c r="Y423" s="420"/>
      <c r="Z423" s="420"/>
      <c r="AA423" s="420"/>
      <c r="AB423" s="420"/>
      <c r="AC423" s="420"/>
      <c r="AD423" s="420"/>
      <c r="AE423" s="420"/>
      <c r="AF423" s="420"/>
    </row>
    <row r="424" spans="1:32" ht="13.5" hidden="1" customHeight="1">
      <c r="A424" s="420"/>
      <c r="B424" s="995" t="str">
        <f>IF(OR(LEFT(DULIEU!$V413,3)=$G$10,LEFT(DULIEU!$W413,3)=$G$10),DULIEU!$D413,"")</f>
        <v/>
      </c>
      <c r="C424" s="995" t="str">
        <f>IF(OR(LEFT(DULIEU!$V413,3)=$G$10,LEFT(DULIEU!$W413,3)=$G$10),DULIEU!$H413,"")</f>
        <v/>
      </c>
      <c r="D424" s="853" t="str">
        <f>IF(OR(LEFT(DULIEU!$V413,3)=$G$10,LEFT(DULIEU!$W413,3)=$G$10),DULIEU!$J413,"")</f>
        <v/>
      </c>
      <c r="E424" s="995" t="str">
        <f>IF(OR(LEFT(DULIEU!$V413,3)=$G$10,LEFT(DULIEU!$W413,3)=$G$10),DULIEU!$E413,"")</f>
        <v/>
      </c>
      <c r="F424" s="996" t="str">
        <f>IF(OR(LEFT(DULIEU!$V413,3)=$G$10,LEFT(DULIEU!$W413,3)=$G$10),DULIEU!$O413,"")</f>
        <v/>
      </c>
      <c r="G424" s="995" t="str">
        <f>IF(OR(LEFT(NKC!$I420,3)=$G$10,LEFT(NKC!$J420,3)=$G$10),NKC!$H420,"")</f>
        <v/>
      </c>
      <c r="H424" s="995" t="str">
        <f>IF(B424="","",IF(LEFT(DULIEU!$V413,3)=$G$10,DULIEU!$W413,IF(LEFT(DULIEU!$W413,3)=$G$10,DULIEU!$V413)))</f>
        <v/>
      </c>
      <c r="I424" s="997">
        <f>IF(F424="",0,IF(LEFT(DULIEU!$V413,3)=$G$10,DULIEU!$X413,0))</f>
        <v>0</v>
      </c>
      <c r="J424" s="997">
        <f>IF(F424="",0,IF(LEFT(DULIEU!$W413,3)=$G$10,DULIEU!$X413,0))</f>
        <v>0</v>
      </c>
      <c r="K424" s="990" t="str">
        <f t="shared" si="7"/>
        <v/>
      </c>
      <c r="L424" s="420"/>
      <c r="M424" s="420"/>
      <c r="N424" s="420"/>
      <c r="O424" s="420"/>
      <c r="P424" s="420"/>
      <c r="Q424" s="420"/>
      <c r="R424" s="420"/>
      <c r="S424" s="420"/>
      <c r="T424" s="420"/>
      <c r="U424" s="420"/>
      <c r="V424" s="420"/>
      <c r="W424" s="420"/>
      <c r="X424" s="420"/>
      <c r="Y424" s="420"/>
      <c r="Z424" s="420"/>
      <c r="AA424" s="420"/>
      <c r="AB424" s="420"/>
      <c r="AC424" s="420"/>
      <c r="AD424" s="420"/>
      <c r="AE424" s="420"/>
      <c r="AF424" s="420"/>
    </row>
    <row r="425" spans="1:32" ht="13.5" hidden="1" customHeight="1">
      <c r="A425" s="420"/>
      <c r="B425" s="995" t="str">
        <f>IF(OR(LEFT(DULIEU!$V414,3)=$G$10,LEFT(DULIEU!$W414,3)=$G$10),DULIEU!$D414,"")</f>
        <v/>
      </c>
      <c r="C425" s="995" t="str">
        <f>IF(OR(LEFT(DULIEU!$V414,3)=$G$10,LEFT(DULIEU!$W414,3)=$G$10),DULIEU!$H414,"")</f>
        <v/>
      </c>
      <c r="D425" s="853" t="str">
        <f>IF(OR(LEFT(DULIEU!$V414,3)=$G$10,LEFT(DULIEU!$W414,3)=$G$10),DULIEU!$J414,"")</f>
        <v/>
      </c>
      <c r="E425" s="995" t="str">
        <f>IF(OR(LEFT(DULIEU!$V414,3)=$G$10,LEFT(DULIEU!$W414,3)=$G$10),DULIEU!$E414,"")</f>
        <v/>
      </c>
      <c r="F425" s="996" t="str">
        <f>IF(OR(LEFT(DULIEU!$V414,3)=$G$10,LEFT(DULIEU!$W414,3)=$G$10),DULIEU!$O414,"")</f>
        <v/>
      </c>
      <c r="G425" s="995" t="str">
        <f>IF(OR(LEFT(NKC!$I421,3)=$G$10,LEFT(NKC!$J421,3)=$G$10),NKC!$H421,"")</f>
        <v/>
      </c>
      <c r="H425" s="995" t="str">
        <f>IF(B425="","",IF(LEFT(DULIEU!$V414,3)=$G$10,DULIEU!$W414,IF(LEFT(DULIEU!$W414,3)=$G$10,DULIEU!$V414)))</f>
        <v/>
      </c>
      <c r="I425" s="997">
        <f>IF(F425="",0,IF(LEFT(DULIEU!$V414,3)=$G$10,DULIEU!$X414,0))</f>
        <v>0</v>
      </c>
      <c r="J425" s="997">
        <f>IF(F425="",0,IF(LEFT(DULIEU!$W414,3)=$G$10,DULIEU!$X414,0))</f>
        <v>0</v>
      </c>
      <c r="K425" s="990" t="str">
        <f t="shared" si="7"/>
        <v/>
      </c>
      <c r="L425" s="420"/>
      <c r="M425" s="420"/>
      <c r="N425" s="420"/>
      <c r="O425" s="420"/>
      <c r="P425" s="420"/>
      <c r="Q425" s="420"/>
      <c r="R425" s="420"/>
      <c r="S425" s="420"/>
      <c r="T425" s="420"/>
      <c r="U425" s="420"/>
      <c r="V425" s="420"/>
      <c r="W425" s="420"/>
      <c r="X425" s="420"/>
      <c r="Y425" s="420"/>
      <c r="Z425" s="420"/>
      <c r="AA425" s="420"/>
      <c r="AB425" s="420"/>
      <c r="AC425" s="420"/>
      <c r="AD425" s="420"/>
      <c r="AE425" s="420"/>
      <c r="AF425" s="420"/>
    </row>
    <row r="426" spans="1:32" ht="13.5" hidden="1" customHeight="1">
      <c r="A426" s="420"/>
      <c r="B426" s="995" t="str">
        <f>IF(OR(LEFT(DULIEU!$V415,3)=$G$10,LEFT(DULIEU!$W415,3)=$G$10),DULIEU!$D415,"")</f>
        <v/>
      </c>
      <c r="C426" s="995" t="str">
        <f>IF(OR(LEFT(DULIEU!$V415,3)=$G$10,LEFT(DULIEU!$W415,3)=$G$10),DULIEU!$H415,"")</f>
        <v/>
      </c>
      <c r="D426" s="853" t="str">
        <f>IF(OR(LEFT(DULIEU!$V415,3)=$G$10,LEFT(DULIEU!$W415,3)=$G$10),DULIEU!$J415,"")</f>
        <v/>
      </c>
      <c r="E426" s="995" t="str">
        <f>IF(OR(LEFT(DULIEU!$V415,3)=$G$10,LEFT(DULIEU!$W415,3)=$G$10),DULIEU!$E415,"")</f>
        <v/>
      </c>
      <c r="F426" s="996" t="str">
        <f>IF(OR(LEFT(DULIEU!$V415,3)=$G$10,LEFT(DULIEU!$W415,3)=$G$10),DULIEU!$O415,"")</f>
        <v/>
      </c>
      <c r="G426" s="995" t="str">
        <f>IF(OR(LEFT(NKC!$I422,3)=$G$10,LEFT(NKC!$J422,3)=$G$10),NKC!$H422,"")</f>
        <v/>
      </c>
      <c r="H426" s="995" t="str">
        <f>IF(B426="","",IF(LEFT(DULIEU!$V415,3)=$G$10,DULIEU!$W415,IF(LEFT(DULIEU!$W415,3)=$G$10,DULIEU!$V415)))</f>
        <v/>
      </c>
      <c r="I426" s="997">
        <f>IF(F426="",0,IF(LEFT(DULIEU!$V415,3)=$G$10,DULIEU!$X415,0))</f>
        <v>0</v>
      </c>
      <c r="J426" s="997">
        <f>IF(F426="",0,IF(LEFT(DULIEU!$W415,3)=$G$10,DULIEU!$X415,0))</f>
        <v>0</v>
      </c>
      <c r="K426" s="990" t="str">
        <f t="shared" si="7"/>
        <v/>
      </c>
      <c r="L426" s="420"/>
      <c r="M426" s="420"/>
      <c r="N426" s="420"/>
      <c r="O426" s="420"/>
      <c r="P426" s="420"/>
      <c r="Q426" s="420"/>
      <c r="R426" s="420"/>
      <c r="S426" s="420"/>
      <c r="T426" s="420"/>
      <c r="U426" s="420"/>
      <c r="V426" s="420"/>
      <c r="W426" s="420"/>
      <c r="X426" s="420"/>
      <c r="Y426" s="420"/>
      <c r="Z426" s="420"/>
      <c r="AA426" s="420"/>
      <c r="AB426" s="420"/>
      <c r="AC426" s="420"/>
      <c r="AD426" s="420"/>
      <c r="AE426" s="420"/>
      <c r="AF426" s="420"/>
    </row>
    <row r="427" spans="1:32" ht="13.5" hidden="1" customHeight="1">
      <c r="A427" s="420"/>
      <c r="B427" s="995" t="str">
        <f>IF(OR(LEFT(DULIEU!$V416,3)=$G$10,LEFT(DULIEU!$W416,3)=$G$10),DULIEU!$D416,"")</f>
        <v/>
      </c>
      <c r="C427" s="995" t="str">
        <f>IF(OR(LEFT(DULIEU!$V416,3)=$G$10,LEFT(DULIEU!$W416,3)=$G$10),DULIEU!$H416,"")</f>
        <v/>
      </c>
      <c r="D427" s="853" t="str">
        <f>IF(OR(LEFT(DULIEU!$V416,3)=$G$10,LEFT(DULIEU!$W416,3)=$G$10),DULIEU!$J416,"")</f>
        <v/>
      </c>
      <c r="E427" s="995" t="str">
        <f>IF(OR(LEFT(DULIEU!$V416,3)=$G$10,LEFT(DULIEU!$W416,3)=$G$10),DULIEU!$E416,"")</f>
        <v/>
      </c>
      <c r="F427" s="996" t="str">
        <f>IF(OR(LEFT(DULIEU!$V416,3)=$G$10,LEFT(DULIEU!$W416,3)=$G$10),DULIEU!$O416,"")</f>
        <v/>
      </c>
      <c r="G427" s="995" t="str">
        <f>IF(OR(LEFT(NKC!$I423,3)=$G$10,LEFT(NKC!$J423,3)=$G$10),NKC!$H423,"")</f>
        <v/>
      </c>
      <c r="H427" s="995" t="str">
        <f>IF(B427="","",IF(LEFT(DULIEU!$V416,3)=$G$10,DULIEU!$W416,IF(LEFT(DULIEU!$W416,3)=$G$10,DULIEU!$V416)))</f>
        <v/>
      </c>
      <c r="I427" s="997">
        <f>IF(F427="",0,IF(LEFT(DULIEU!$V416,3)=$G$10,DULIEU!$X416,0))</f>
        <v>0</v>
      </c>
      <c r="J427" s="997">
        <f>IF(F427="",0,IF(LEFT(DULIEU!$W416,3)=$G$10,DULIEU!$X416,0))</f>
        <v>0</v>
      </c>
      <c r="K427" s="990" t="str">
        <f t="shared" si="7"/>
        <v/>
      </c>
      <c r="L427" s="420"/>
      <c r="M427" s="420"/>
      <c r="N427" s="420"/>
      <c r="O427" s="420"/>
      <c r="P427" s="420"/>
      <c r="Q427" s="420"/>
      <c r="R427" s="420"/>
      <c r="S427" s="420"/>
      <c r="T427" s="420"/>
      <c r="U427" s="420"/>
      <c r="V427" s="420"/>
      <c r="W427" s="420"/>
      <c r="X427" s="420"/>
      <c r="Y427" s="420"/>
      <c r="Z427" s="420"/>
      <c r="AA427" s="420"/>
      <c r="AB427" s="420"/>
      <c r="AC427" s="420"/>
      <c r="AD427" s="420"/>
      <c r="AE427" s="420"/>
      <c r="AF427" s="420"/>
    </row>
    <row r="428" spans="1:32" ht="13.5" hidden="1" customHeight="1">
      <c r="A428" s="420"/>
      <c r="B428" s="995" t="str">
        <f>IF(OR(LEFT(DULIEU!$V417,3)=$G$10,LEFT(DULIEU!$W417,3)=$G$10),DULIEU!$D417,"")</f>
        <v/>
      </c>
      <c r="C428" s="995" t="str">
        <f>IF(OR(LEFT(DULIEU!$V417,3)=$G$10,LEFT(DULIEU!$W417,3)=$G$10),DULIEU!$H417,"")</f>
        <v/>
      </c>
      <c r="D428" s="853" t="str">
        <f>IF(OR(LEFT(DULIEU!$V417,3)=$G$10,LEFT(DULIEU!$W417,3)=$G$10),DULIEU!$J417,"")</f>
        <v/>
      </c>
      <c r="E428" s="995" t="str">
        <f>IF(OR(LEFT(DULIEU!$V417,3)=$G$10,LEFT(DULIEU!$W417,3)=$G$10),DULIEU!$E417,"")</f>
        <v/>
      </c>
      <c r="F428" s="996" t="str">
        <f>IF(OR(LEFT(DULIEU!$V417,3)=$G$10,LEFT(DULIEU!$W417,3)=$G$10),DULIEU!$O417,"")</f>
        <v/>
      </c>
      <c r="G428" s="995" t="str">
        <f>IF(OR(LEFT(NKC!$I424,3)=$G$10,LEFT(NKC!$J424,3)=$G$10),NKC!$H424,"")</f>
        <v/>
      </c>
      <c r="H428" s="995" t="str">
        <f>IF(B428="","",IF(LEFT(DULIEU!$V417,3)=$G$10,DULIEU!$W417,IF(LEFT(DULIEU!$W417,3)=$G$10,DULIEU!$V417)))</f>
        <v/>
      </c>
      <c r="I428" s="997">
        <f>IF(F428="",0,IF(LEFT(DULIEU!$V417,3)=$G$10,DULIEU!$X417,0))</f>
        <v>0</v>
      </c>
      <c r="J428" s="997">
        <f>IF(F428="",0,IF(LEFT(DULIEU!$W417,3)=$G$10,DULIEU!$X417,0))</f>
        <v>0</v>
      </c>
      <c r="K428" s="990" t="str">
        <f t="shared" si="7"/>
        <v/>
      </c>
      <c r="L428" s="420"/>
      <c r="M428" s="420"/>
      <c r="N428" s="420"/>
      <c r="O428" s="420"/>
      <c r="P428" s="420"/>
      <c r="Q428" s="420"/>
      <c r="R428" s="420"/>
      <c r="S428" s="420"/>
      <c r="T428" s="420"/>
      <c r="U428" s="420"/>
      <c r="V428" s="420"/>
      <c r="W428" s="420"/>
      <c r="X428" s="420"/>
      <c r="Y428" s="420"/>
      <c r="Z428" s="420"/>
      <c r="AA428" s="420"/>
      <c r="AB428" s="420"/>
      <c r="AC428" s="420"/>
      <c r="AD428" s="420"/>
      <c r="AE428" s="420"/>
      <c r="AF428" s="420"/>
    </row>
    <row r="429" spans="1:32" ht="13.5" hidden="1" customHeight="1">
      <c r="A429" s="420"/>
      <c r="B429" s="995" t="str">
        <f>IF(OR(LEFT(DULIEU!$V418,3)=$G$10,LEFT(DULIEU!$W418,3)=$G$10),DULIEU!$D418,"")</f>
        <v/>
      </c>
      <c r="C429" s="995" t="str">
        <f>IF(OR(LEFT(DULIEU!$V418,3)=$G$10,LEFT(DULIEU!$W418,3)=$G$10),DULIEU!$H418,"")</f>
        <v/>
      </c>
      <c r="D429" s="853" t="str">
        <f>IF(OR(LEFT(DULIEU!$V418,3)=$G$10,LEFT(DULIEU!$W418,3)=$G$10),DULIEU!$J418,"")</f>
        <v/>
      </c>
      <c r="E429" s="995" t="str">
        <f>IF(OR(LEFT(DULIEU!$V418,3)=$G$10,LEFT(DULIEU!$W418,3)=$G$10),DULIEU!$E418,"")</f>
        <v/>
      </c>
      <c r="F429" s="996" t="str">
        <f>IF(OR(LEFT(DULIEU!$V418,3)=$G$10,LEFT(DULIEU!$W418,3)=$G$10),DULIEU!$O418,"")</f>
        <v/>
      </c>
      <c r="G429" s="995" t="str">
        <f>IF(OR(LEFT(NKC!$I425,3)=$G$10,LEFT(NKC!$J425,3)=$G$10),NKC!$H425,"")</f>
        <v/>
      </c>
      <c r="H429" s="995" t="str">
        <f>IF(B429="","",IF(LEFT(DULIEU!$V418,3)=$G$10,DULIEU!$W418,IF(LEFT(DULIEU!$W418,3)=$G$10,DULIEU!$V418)))</f>
        <v/>
      </c>
      <c r="I429" s="997">
        <f>IF(F429="",0,IF(LEFT(DULIEU!$V418,3)=$G$10,DULIEU!$X418,0))</f>
        <v>0</v>
      </c>
      <c r="J429" s="997">
        <f>IF(F429="",0,IF(LEFT(DULIEU!$W418,3)=$G$10,DULIEU!$X418,0))</f>
        <v>0</v>
      </c>
      <c r="K429" s="990" t="str">
        <f t="shared" si="7"/>
        <v/>
      </c>
      <c r="L429" s="420"/>
      <c r="M429" s="420"/>
      <c r="N429" s="420"/>
      <c r="O429" s="420"/>
      <c r="P429" s="420"/>
      <c r="Q429" s="420"/>
      <c r="R429" s="420"/>
      <c r="S429" s="420"/>
      <c r="T429" s="420"/>
      <c r="U429" s="420"/>
      <c r="V429" s="420"/>
      <c r="W429" s="420"/>
      <c r="X429" s="420"/>
      <c r="Y429" s="420"/>
      <c r="Z429" s="420"/>
      <c r="AA429" s="420"/>
      <c r="AB429" s="420"/>
      <c r="AC429" s="420"/>
      <c r="AD429" s="420"/>
      <c r="AE429" s="420"/>
      <c r="AF429" s="420"/>
    </row>
    <row r="430" spans="1:32" ht="13.5" hidden="1" customHeight="1">
      <c r="A430" s="420"/>
      <c r="B430" s="995" t="str">
        <f>IF(OR(LEFT(DULIEU!$V419,3)=$G$10,LEFT(DULIEU!$W419,3)=$G$10),DULIEU!$D419,"")</f>
        <v/>
      </c>
      <c r="C430" s="995" t="str">
        <f>IF(OR(LEFT(DULIEU!$V419,3)=$G$10,LEFT(DULIEU!$W419,3)=$G$10),DULIEU!$H419,"")</f>
        <v/>
      </c>
      <c r="D430" s="853" t="str">
        <f>IF(OR(LEFT(DULIEU!$V419,3)=$G$10,LEFT(DULIEU!$W419,3)=$G$10),DULIEU!$J419,"")</f>
        <v/>
      </c>
      <c r="E430" s="995" t="str">
        <f>IF(OR(LEFT(DULIEU!$V419,3)=$G$10,LEFT(DULIEU!$W419,3)=$G$10),DULIEU!$E419,"")</f>
        <v/>
      </c>
      <c r="F430" s="996" t="str">
        <f>IF(OR(LEFT(DULIEU!$V419,3)=$G$10,LEFT(DULIEU!$W419,3)=$G$10),DULIEU!$O419,"")</f>
        <v/>
      </c>
      <c r="G430" s="995" t="str">
        <f>IF(OR(LEFT(NKC!$I426,3)=$G$10,LEFT(NKC!$J426,3)=$G$10),NKC!$H426,"")</f>
        <v/>
      </c>
      <c r="H430" s="995" t="str">
        <f>IF(B430="","",IF(LEFT(DULIEU!$V419,3)=$G$10,DULIEU!$W419,IF(LEFT(DULIEU!$W419,3)=$G$10,DULIEU!$V419)))</f>
        <v/>
      </c>
      <c r="I430" s="997">
        <f>IF(F430="",0,IF(LEFT(DULIEU!$V419,3)=$G$10,DULIEU!$X419,0))</f>
        <v>0</v>
      </c>
      <c r="J430" s="997">
        <f>IF(F430="",0,IF(LEFT(DULIEU!$W419,3)=$G$10,DULIEU!$X419,0))</f>
        <v>0</v>
      </c>
      <c r="K430" s="990" t="str">
        <f t="shared" si="7"/>
        <v/>
      </c>
      <c r="L430" s="420"/>
      <c r="M430" s="420"/>
      <c r="N430" s="420"/>
      <c r="O430" s="420"/>
      <c r="P430" s="420"/>
      <c r="Q430" s="420"/>
      <c r="R430" s="420"/>
      <c r="S430" s="420"/>
      <c r="T430" s="420"/>
      <c r="U430" s="420"/>
      <c r="V430" s="420"/>
      <c r="W430" s="420"/>
      <c r="X430" s="420"/>
      <c r="Y430" s="420"/>
      <c r="Z430" s="420"/>
      <c r="AA430" s="420"/>
      <c r="AB430" s="420"/>
      <c r="AC430" s="420"/>
      <c r="AD430" s="420"/>
      <c r="AE430" s="420"/>
      <c r="AF430" s="420"/>
    </row>
    <row r="431" spans="1:32" ht="13.5" hidden="1" customHeight="1">
      <c r="A431" s="420"/>
      <c r="B431" s="995" t="str">
        <f>IF(OR(LEFT(DULIEU!$V420,3)=$G$10,LEFT(DULIEU!$W420,3)=$G$10),DULIEU!$D420,"")</f>
        <v/>
      </c>
      <c r="C431" s="995" t="str">
        <f>IF(OR(LEFT(DULIEU!$V420,3)=$G$10,LEFT(DULIEU!$W420,3)=$G$10),DULIEU!$H420,"")</f>
        <v/>
      </c>
      <c r="D431" s="853" t="str">
        <f>IF(OR(LEFT(DULIEU!$V420,3)=$G$10,LEFT(DULIEU!$W420,3)=$G$10),DULIEU!$J420,"")</f>
        <v/>
      </c>
      <c r="E431" s="995" t="str">
        <f>IF(OR(LEFT(DULIEU!$V420,3)=$G$10,LEFT(DULIEU!$W420,3)=$G$10),DULIEU!$E420,"")</f>
        <v/>
      </c>
      <c r="F431" s="996" t="str">
        <f>IF(OR(LEFT(DULIEU!$V420,3)=$G$10,LEFT(DULIEU!$W420,3)=$G$10),DULIEU!$O420,"")</f>
        <v/>
      </c>
      <c r="G431" s="995" t="str">
        <f>IF(OR(LEFT(NKC!$I427,3)=$G$10,LEFT(NKC!$J427,3)=$G$10),NKC!$H427,"")</f>
        <v/>
      </c>
      <c r="H431" s="995" t="str">
        <f>IF(B431="","",IF(LEFT(DULIEU!$V420,3)=$G$10,DULIEU!$W420,IF(LEFT(DULIEU!$W420,3)=$G$10,DULIEU!$V420)))</f>
        <v/>
      </c>
      <c r="I431" s="997">
        <f>IF(F431="",0,IF(LEFT(DULIEU!$V420,3)=$G$10,DULIEU!$X420,0))</f>
        <v>0</v>
      </c>
      <c r="J431" s="997">
        <f>IF(F431="",0,IF(LEFT(DULIEU!$W420,3)=$G$10,DULIEU!$X420,0))</f>
        <v>0</v>
      </c>
      <c r="K431" s="990" t="str">
        <f t="shared" si="7"/>
        <v/>
      </c>
      <c r="L431" s="420"/>
      <c r="M431" s="420"/>
      <c r="N431" s="420"/>
      <c r="O431" s="420"/>
      <c r="P431" s="420"/>
      <c r="Q431" s="420"/>
      <c r="R431" s="420"/>
      <c r="S431" s="420"/>
      <c r="T431" s="420"/>
      <c r="U431" s="420"/>
      <c r="V431" s="420"/>
      <c r="W431" s="420"/>
      <c r="X431" s="420"/>
      <c r="Y431" s="420"/>
      <c r="Z431" s="420"/>
      <c r="AA431" s="420"/>
      <c r="AB431" s="420"/>
      <c r="AC431" s="420"/>
      <c r="AD431" s="420"/>
      <c r="AE431" s="420"/>
      <c r="AF431" s="420"/>
    </row>
    <row r="432" spans="1:32" ht="13.5" hidden="1" customHeight="1">
      <c r="A432" s="420"/>
      <c r="B432" s="995" t="str">
        <f>IF(OR(LEFT(DULIEU!$V421,3)=$G$10,LEFT(DULIEU!$W421,3)=$G$10),DULIEU!$D421,"")</f>
        <v/>
      </c>
      <c r="C432" s="995" t="str">
        <f>IF(OR(LEFT(DULIEU!$V421,3)=$G$10,LEFT(DULIEU!$W421,3)=$G$10),DULIEU!$H421,"")</f>
        <v/>
      </c>
      <c r="D432" s="853" t="str">
        <f>IF(OR(LEFT(DULIEU!$V421,3)=$G$10,LEFT(DULIEU!$W421,3)=$G$10),DULIEU!$J421,"")</f>
        <v/>
      </c>
      <c r="E432" s="995" t="str">
        <f>IF(OR(LEFT(DULIEU!$V421,3)=$G$10,LEFT(DULIEU!$W421,3)=$G$10),DULIEU!$E421,"")</f>
        <v/>
      </c>
      <c r="F432" s="996" t="str">
        <f>IF(OR(LEFT(DULIEU!$V421,3)=$G$10,LEFT(DULIEU!$W421,3)=$G$10),DULIEU!$O421,"")</f>
        <v/>
      </c>
      <c r="G432" s="995" t="str">
        <f>IF(OR(LEFT(NKC!$I428,3)=$G$10,LEFT(NKC!$J428,3)=$G$10),NKC!$H428,"")</f>
        <v/>
      </c>
      <c r="H432" s="995" t="str">
        <f>IF(B432="","",IF(LEFT(DULIEU!$V421,3)=$G$10,DULIEU!$W421,IF(LEFT(DULIEU!$W421,3)=$G$10,DULIEU!$V421)))</f>
        <v/>
      </c>
      <c r="I432" s="997">
        <f>IF(F432="",0,IF(LEFT(DULIEU!$V421,3)=$G$10,DULIEU!$X421,0))</f>
        <v>0</v>
      </c>
      <c r="J432" s="997">
        <f>IF(F432="",0,IF(LEFT(DULIEU!$W421,3)=$G$10,DULIEU!$X421,0))</f>
        <v>0</v>
      </c>
      <c r="K432" s="990" t="str">
        <f t="shared" si="7"/>
        <v/>
      </c>
      <c r="L432" s="420"/>
      <c r="M432" s="420"/>
      <c r="N432" s="420"/>
      <c r="O432" s="420"/>
      <c r="P432" s="420"/>
      <c r="Q432" s="420"/>
      <c r="R432" s="420"/>
      <c r="S432" s="420"/>
      <c r="T432" s="420"/>
      <c r="U432" s="420"/>
      <c r="V432" s="420"/>
      <c r="W432" s="420"/>
      <c r="X432" s="420"/>
      <c r="Y432" s="420"/>
      <c r="Z432" s="420"/>
      <c r="AA432" s="420"/>
      <c r="AB432" s="420"/>
      <c r="AC432" s="420"/>
      <c r="AD432" s="420"/>
      <c r="AE432" s="420"/>
      <c r="AF432" s="420"/>
    </row>
    <row r="433" spans="1:32" ht="13.5" hidden="1" customHeight="1">
      <c r="A433" s="420"/>
      <c r="B433" s="995" t="str">
        <f>IF(OR(LEFT(DULIEU!$V422,3)=$G$10,LEFT(DULIEU!$W422,3)=$G$10),DULIEU!$D422,"")</f>
        <v/>
      </c>
      <c r="C433" s="995" t="str">
        <f>IF(OR(LEFT(DULIEU!$V422,3)=$G$10,LEFT(DULIEU!$W422,3)=$G$10),DULIEU!$H422,"")</f>
        <v/>
      </c>
      <c r="D433" s="853" t="str">
        <f>IF(OR(LEFT(DULIEU!$V422,3)=$G$10,LEFT(DULIEU!$W422,3)=$G$10),DULIEU!$J422,"")</f>
        <v/>
      </c>
      <c r="E433" s="995" t="str">
        <f>IF(OR(LEFT(DULIEU!$V422,3)=$G$10,LEFT(DULIEU!$W422,3)=$G$10),DULIEU!$E422,"")</f>
        <v/>
      </c>
      <c r="F433" s="996" t="str">
        <f>IF(OR(LEFT(DULIEU!$V422,3)=$G$10,LEFT(DULIEU!$W422,3)=$G$10),DULIEU!$O422,"")</f>
        <v/>
      </c>
      <c r="G433" s="995" t="str">
        <f>IF(OR(LEFT(NKC!$I429,3)=$G$10,LEFT(NKC!$J429,3)=$G$10),NKC!$H429,"")</f>
        <v/>
      </c>
      <c r="H433" s="995" t="str">
        <f>IF(B433="","",IF(LEFT(DULIEU!$V422,3)=$G$10,DULIEU!$W422,IF(LEFT(DULIEU!$W422,3)=$G$10,DULIEU!$V422)))</f>
        <v/>
      </c>
      <c r="I433" s="997">
        <f>IF(F433="",0,IF(LEFT(DULIEU!$V422,3)=$G$10,DULIEU!$X422,0))</f>
        <v>0</v>
      </c>
      <c r="J433" s="997">
        <f>IF(F433="",0,IF(LEFT(DULIEU!$W422,3)=$G$10,DULIEU!$X422,0))</f>
        <v>0</v>
      </c>
      <c r="K433" s="990" t="str">
        <f t="shared" si="7"/>
        <v/>
      </c>
      <c r="L433" s="420"/>
      <c r="M433" s="420"/>
      <c r="N433" s="420"/>
      <c r="O433" s="420"/>
      <c r="P433" s="420"/>
      <c r="Q433" s="420"/>
      <c r="R433" s="420"/>
      <c r="S433" s="420"/>
      <c r="T433" s="420"/>
      <c r="U433" s="420"/>
      <c r="V433" s="420"/>
      <c r="W433" s="420"/>
      <c r="X433" s="420"/>
      <c r="Y433" s="420"/>
      <c r="Z433" s="420"/>
      <c r="AA433" s="420"/>
      <c r="AB433" s="420"/>
      <c r="AC433" s="420"/>
      <c r="AD433" s="420"/>
      <c r="AE433" s="420"/>
      <c r="AF433" s="420"/>
    </row>
    <row r="434" spans="1:32" ht="13.5" hidden="1" customHeight="1">
      <c r="A434" s="420"/>
      <c r="B434" s="995" t="str">
        <f>IF(OR(LEFT(DULIEU!$V423,3)=$G$10,LEFT(DULIEU!$W423,3)=$G$10),DULIEU!$D423,"")</f>
        <v/>
      </c>
      <c r="C434" s="995" t="str">
        <f>IF(OR(LEFT(DULIEU!$V423,3)=$G$10,LEFT(DULIEU!$W423,3)=$G$10),DULIEU!$H423,"")</f>
        <v/>
      </c>
      <c r="D434" s="853" t="str">
        <f>IF(OR(LEFT(DULIEU!$V423,3)=$G$10,LEFT(DULIEU!$W423,3)=$G$10),DULIEU!$J423,"")</f>
        <v/>
      </c>
      <c r="E434" s="995" t="str">
        <f>IF(OR(LEFT(DULIEU!$V423,3)=$G$10,LEFT(DULIEU!$W423,3)=$G$10),DULIEU!$E423,"")</f>
        <v/>
      </c>
      <c r="F434" s="996" t="str">
        <f>IF(OR(LEFT(DULIEU!$V423,3)=$G$10,LEFT(DULIEU!$W423,3)=$G$10),DULIEU!$O423,"")</f>
        <v/>
      </c>
      <c r="G434" s="995" t="str">
        <f>IF(OR(LEFT(NKC!$I430,3)=$G$10,LEFT(NKC!$J430,3)=$G$10),NKC!$H430,"")</f>
        <v/>
      </c>
      <c r="H434" s="995" t="str">
        <f>IF(B434="","",IF(LEFT(DULIEU!$V423,3)=$G$10,DULIEU!$W423,IF(LEFT(DULIEU!$W423,3)=$G$10,DULIEU!$V423)))</f>
        <v/>
      </c>
      <c r="I434" s="997">
        <f>IF(F434="",0,IF(LEFT(DULIEU!$V423,3)=$G$10,DULIEU!$X423,0))</f>
        <v>0</v>
      </c>
      <c r="J434" s="997">
        <f>IF(F434="",0,IF(LEFT(DULIEU!$W423,3)=$G$10,DULIEU!$X423,0))</f>
        <v>0</v>
      </c>
      <c r="K434" s="990" t="str">
        <f t="shared" si="7"/>
        <v/>
      </c>
      <c r="L434" s="420"/>
      <c r="M434" s="420"/>
      <c r="N434" s="420"/>
      <c r="O434" s="420"/>
      <c r="P434" s="420"/>
      <c r="Q434" s="420"/>
      <c r="R434" s="420"/>
      <c r="S434" s="420"/>
      <c r="T434" s="420"/>
      <c r="U434" s="420"/>
      <c r="V434" s="420"/>
      <c r="W434" s="420"/>
      <c r="X434" s="420"/>
      <c r="Y434" s="420"/>
      <c r="Z434" s="420"/>
      <c r="AA434" s="420"/>
      <c r="AB434" s="420"/>
      <c r="AC434" s="420"/>
      <c r="AD434" s="420"/>
      <c r="AE434" s="420"/>
      <c r="AF434" s="420"/>
    </row>
    <row r="435" spans="1:32" ht="13.5" hidden="1" customHeight="1">
      <c r="A435" s="420"/>
      <c r="B435" s="995" t="str">
        <f>IF(OR(LEFT(DULIEU!$V424,3)=$G$10,LEFT(DULIEU!$W424,3)=$G$10),DULIEU!$D424,"")</f>
        <v/>
      </c>
      <c r="C435" s="995" t="str">
        <f>IF(OR(LEFT(DULIEU!$V424,3)=$G$10,LEFT(DULIEU!$W424,3)=$G$10),DULIEU!$H424,"")</f>
        <v/>
      </c>
      <c r="D435" s="853" t="str">
        <f>IF(OR(LEFT(DULIEU!$V424,3)=$G$10,LEFT(DULIEU!$W424,3)=$G$10),DULIEU!$J424,"")</f>
        <v/>
      </c>
      <c r="E435" s="995" t="str">
        <f>IF(OR(LEFT(DULIEU!$V424,3)=$G$10,LEFT(DULIEU!$W424,3)=$G$10),DULIEU!$E424,"")</f>
        <v/>
      </c>
      <c r="F435" s="996" t="str">
        <f>IF(OR(LEFT(DULIEU!$V424,3)=$G$10,LEFT(DULIEU!$W424,3)=$G$10),DULIEU!$O424,"")</f>
        <v/>
      </c>
      <c r="G435" s="995" t="str">
        <f>IF(OR(LEFT(NKC!$I431,3)=$G$10,LEFT(NKC!$J431,3)=$G$10),NKC!$H431,"")</f>
        <v/>
      </c>
      <c r="H435" s="995" t="str">
        <f>IF(B435="","",IF(LEFT(DULIEU!$V424,3)=$G$10,DULIEU!$W424,IF(LEFT(DULIEU!$W424,3)=$G$10,DULIEU!$V424)))</f>
        <v/>
      </c>
      <c r="I435" s="997">
        <f>IF(F435="",0,IF(LEFT(DULIEU!$V424,3)=$G$10,DULIEU!$X424,0))</f>
        <v>0</v>
      </c>
      <c r="J435" s="997">
        <f>IF(F435="",0,IF(LEFT(DULIEU!$W424,3)=$G$10,DULIEU!$X424,0))</f>
        <v>0</v>
      </c>
      <c r="K435" s="990" t="str">
        <f t="shared" si="7"/>
        <v/>
      </c>
      <c r="L435" s="420"/>
      <c r="M435" s="420"/>
      <c r="N435" s="420"/>
      <c r="O435" s="420"/>
      <c r="P435" s="420"/>
      <c r="Q435" s="420"/>
      <c r="R435" s="420"/>
      <c r="S435" s="420"/>
      <c r="T435" s="420"/>
      <c r="U435" s="420"/>
      <c r="V435" s="420"/>
      <c r="W435" s="420"/>
      <c r="X435" s="420"/>
      <c r="Y435" s="420"/>
      <c r="Z435" s="420"/>
      <c r="AA435" s="420"/>
      <c r="AB435" s="420"/>
      <c r="AC435" s="420"/>
      <c r="AD435" s="420"/>
      <c r="AE435" s="420"/>
      <c r="AF435" s="420"/>
    </row>
    <row r="436" spans="1:32" ht="13.5" hidden="1" customHeight="1">
      <c r="A436" s="420"/>
      <c r="B436" s="995" t="str">
        <f>IF(OR(LEFT(DULIEU!$V425,3)=$G$10,LEFT(DULIEU!$W425,3)=$G$10),DULIEU!$D425,"")</f>
        <v/>
      </c>
      <c r="C436" s="995" t="str">
        <f>IF(OR(LEFT(DULIEU!$V425,3)=$G$10,LEFT(DULIEU!$W425,3)=$G$10),DULIEU!$H425,"")</f>
        <v/>
      </c>
      <c r="D436" s="853" t="str">
        <f>IF(OR(LEFT(DULIEU!$V425,3)=$G$10,LEFT(DULIEU!$W425,3)=$G$10),DULIEU!$J425,"")</f>
        <v/>
      </c>
      <c r="E436" s="995" t="str">
        <f>IF(OR(LEFT(DULIEU!$V425,3)=$G$10,LEFT(DULIEU!$W425,3)=$G$10),DULIEU!$E425,"")</f>
        <v/>
      </c>
      <c r="F436" s="996" t="str">
        <f>IF(OR(LEFT(DULIEU!$V425,3)=$G$10,LEFT(DULIEU!$W425,3)=$G$10),DULIEU!$O425,"")</f>
        <v/>
      </c>
      <c r="G436" s="995" t="str">
        <f>IF(OR(LEFT(NKC!$I432,3)=$G$10,LEFT(NKC!$J432,3)=$G$10),NKC!$H432,"")</f>
        <v/>
      </c>
      <c r="H436" s="995" t="str">
        <f>IF(B436="","",IF(LEFT(DULIEU!$V425,3)=$G$10,DULIEU!$W425,IF(LEFT(DULIEU!$W425,3)=$G$10,DULIEU!$V425)))</f>
        <v/>
      </c>
      <c r="I436" s="997">
        <f>IF(F436="",0,IF(LEFT(DULIEU!$V425,3)=$G$10,DULIEU!$X425,0))</f>
        <v>0</v>
      </c>
      <c r="J436" s="997">
        <f>IF(F436="",0,IF(LEFT(DULIEU!$W425,3)=$G$10,DULIEU!$X425,0))</f>
        <v>0</v>
      </c>
      <c r="K436" s="990" t="str">
        <f t="shared" si="7"/>
        <v/>
      </c>
      <c r="L436" s="420"/>
      <c r="M436" s="420"/>
      <c r="N436" s="420"/>
      <c r="O436" s="420"/>
      <c r="P436" s="420"/>
      <c r="Q436" s="420"/>
      <c r="R436" s="420"/>
      <c r="S436" s="420"/>
      <c r="T436" s="420"/>
      <c r="U436" s="420"/>
      <c r="V436" s="420"/>
      <c r="W436" s="420"/>
      <c r="X436" s="420"/>
      <c r="Y436" s="420"/>
      <c r="Z436" s="420"/>
      <c r="AA436" s="420"/>
      <c r="AB436" s="420"/>
      <c r="AC436" s="420"/>
      <c r="AD436" s="420"/>
      <c r="AE436" s="420"/>
      <c r="AF436" s="420"/>
    </row>
    <row r="437" spans="1:32" ht="13.5" hidden="1" customHeight="1">
      <c r="A437" s="420"/>
      <c r="B437" s="995" t="str">
        <f>IF(OR(LEFT(DULIEU!$V426,3)=$G$10,LEFT(DULIEU!$W426,3)=$G$10),DULIEU!$D426,"")</f>
        <v/>
      </c>
      <c r="C437" s="995" t="str">
        <f>IF(OR(LEFT(DULIEU!$V426,3)=$G$10,LEFT(DULIEU!$W426,3)=$G$10),DULIEU!$H426,"")</f>
        <v/>
      </c>
      <c r="D437" s="853" t="str">
        <f>IF(OR(LEFT(DULIEU!$V426,3)=$G$10,LEFT(DULIEU!$W426,3)=$G$10),DULIEU!$J426,"")</f>
        <v/>
      </c>
      <c r="E437" s="995" t="str">
        <f>IF(OR(LEFT(DULIEU!$V426,3)=$G$10,LEFT(DULIEU!$W426,3)=$G$10),DULIEU!$E426,"")</f>
        <v/>
      </c>
      <c r="F437" s="996" t="str">
        <f>IF(OR(LEFT(DULIEU!$V426,3)=$G$10,LEFT(DULIEU!$W426,3)=$G$10),DULIEU!$O426,"")</f>
        <v/>
      </c>
      <c r="G437" s="995" t="str">
        <f>IF(OR(LEFT(NKC!$I433,3)=$G$10,LEFT(NKC!$J433,3)=$G$10),NKC!$H433,"")</f>
        <v/>
      </c>
      <c r="H437" s="995" t="str">
        <f>IF(B437="","",IF(LEFT(DULIEU!$V426,3)=$G$10,DULIEU!$W426,IF(LEFT(DULIEU!$W426,3)=$G$10,DULIEU!$V426)))</f>
        <v/>
      </c>
      <c r="I437" s="997">
        <f>IF(F437="",0,IF(LEFT(DULIEU!$V426,3)=$G$10,DULIEU!$X426,0))</f>
        <v>0</v>
      </c>
      <c r="J437" s="997">
        <f>IF(F437="",0,IF(LEFT(DULIEU!$W426,3)=$G$10,DULIEU!$X426,0))</f>
        <v>0</v>
      </c>
      <c r="K437" s="990" t="str">
        <f t="shared" si="7"/>
        <v/>
      </c>
      <c r="L437" s="420"/>
      <c r="M437" s="420"/>
      <c r="N437" s="420"/>
      <c r="O437" s="420"/>
      <c r="P437" s="420"/>
      <c r="Q437" s="420"/>
      <c r="R437" s="420"/>
      <c r="S437" s="420"/>
      <c r="T437" s="420"/>
      <c r="U437" s="420"/>
      <c r="V437" s="420"/>
      <c r="W437" s="420"/>
      <c r="X437" s="420"/>
      <c r="Y437" s="420"/>
      <c r="Z437" s="420"/>
      <c r="AA437" s="420"/>
      <c r="AB437" s="420"/>
      <c r="AC437" s="420"/>
      <c r="AD437" s="420"/>
      <c r="AE437" s="420"/>
      <c r="AF437" s="420"/>
    </row>
    <row r="438" spans="1:32" ht="13.5" hidden="1" customHeight="1">
      <c r="A438" s="420"/>
      <c r="B438" s="995" t="str">
        <f>IF(OR(LEFT(DULIEU!$V427,3)=$G$10,LEFT(DULIEU!$W427,3)=$G$10),DULIEU!$D427,"")</f>
        <v/>
      </c>
      <c r="C438" s="995" t="str">
        <f>IF(OR(LEFT(DULIEU!$V427,3)=$G$10,LEFT(DULIEU!$W427,3)=$G$10),DULIEU!$H427,"")</f>
        <v/>
      </c>
      <c r="D438" s="853" t="str">
        <f>IF(OR(LEFT(DULIEU!$V427,3)=$G$10,LEFT(DULIEU!$W427,3)=$G$10),DULIEU!$J427,"")</f>
        <v/>
      </c>
      <c r="E438" s="995" t="str">
        <f>IF(OR(LEFT(DULIEU!$V427,3)=$G$10,LEFT(DULIEU!$W427,3)=$G$10),DULIEU!$E427,"")</f>
        <v/>
      </c>
      <c r="F438" s="996" t="str">
        <f>IF(OR(LEFT(DULIEU!$V427,3)=$G$10,LEFT(DULIEU!$W427,3)=$G$10),DULIEU!$O427,"")</f>
        <v/>
      </c>
      <c r="G438" s="995" t="str">
        <f>IF(OR(LEFT(NKC!$I434,3)=$G$10,LEFT(NKC!$J434,3)=$G$10),NKC!$H434,"")</f>
        <v/>
      </c>
      <c r="H438" s="995" t="str">
        <f>IF(B438="","",IF(LEFT(DULIEU!$V427,3)=$G$10,DULIEU!$W427,IF(LEFT(DULIEU!$W427,3)=$G$10,DULIEU!$V427)))</f>
        <v/>
      </c>
      <c r="I438" s="997">
        <f>IF(F438="",0,IF(LEFT(DULIEU!$V427,3)=$G$10,DULIEU!$X427,0))</f>
        <v>0</v>
      </c>
      <c r="J438" s="997">
        <f>IF(F438="",0,IF(LEFT(DULIEU!$W427,3)=$G$10,DULIEU!$X427,0))</f>
        <v>0</v>
      </c>
      <c r="K438" s="990" t="str">
        <f t="shared" si="7"/>
        <v/>
      </c>
      <c r="L438" s="420"/>
      <c r="M438" s="420"/>
      <c r="N438" s="420"/>
      <c r="O438" s="420"/>
      <c r="P438" s="420"/>
      <c r="Q438" s="420"/>
      <c r="R438" s="420"/>
      <c r="S438" s="420"/>
      <c r="T438" s="420"/>
      <c r="U438" s="420"/>
      <c r="V438" s="420"/>
      <c r="W438" s="420"/>
      <c r="X438" s="420"/>
      <c r="Y438" s="420"/>
      <c r="Z438" s="420"/>
      <c r="AA438" s="420"/>
      <c r="AB438" s="420"/>
      <c r="AC438" s="420"/>
      <c r="AD438" s="420"/>
      <c r="AE438" s="420"/>
      <c r="AF438" s="420"/>
    </row>
    <row r="439" spans="1:32" ht="13.5" hidden="1" customHeight="1">
      <c r="A439" s="420"/>
      <c r="B439" s="995" t="str">
        <f>IF(OR(LEFT(DULIEU!$V428,3)=$G$10,LEFT(DULIEU!$W428,3)=$G$10),DULIEU!$D428,"")</f>
        <v/>
      </c>
      <c r="C439" s="995" t="str">
        <f>IF(OR(LEFT(DULIEU!$V428,3)=$G$10,LEFT(DULIEU!$W428,3)=$G$10),DULIEU!$H428,"")</f>
        <v/>
      </c>
      <c r="D439" s="853" t="str">
        <f>IF(OR(LEFT(DULIEU!$V428,3)=$G$10,LEFT(DULIEU!$W428,3)=$G$10),DULIEU!$J428,"")</f>
        <v/>
      </c>
      <c r="E439" s="995" t="str">
        <f>IF(OR(LEFT(DULIEU!$V428,3)=$G$10,LEFT(DULIEU!$W428,3)=$G$10),DULIEU!$E428,"")</f>
        <v/>
      </c>
      <c r="F439" s="996" t="str">
        <f>IF(OR(LEFT(DULIEU!$V428,3)=$G$10,LEFT(DULIEU!$W428,3)=$G$10),DULIEU!$O428,"")</f>
        <v/>
      </c>
      <c r="G439" s="995" t="str">
        <f>IF(OR(LEFT(NKC!$I435,3)=$G$10,LEFT(NKC!$J435,3)=$G$10),NKC!$H435,"")</f>
        <v/>
      </c>
      <c r="H439" s="995" t="str">
        <f>IF(B439="","",IF(LEFT(DULIEU!$V428,3)=$G$10,DULIEU!$W428,IF(LEFT(DULIEU!$W428,3)=$G$10,DULIEU!$V428)))</f>
        <v/>
      </c>
      <c r="I439" s="997">
        <f>IF(F439="",0,IF(LEFT(DULIEU!$V428,3)=$G$10,DULIEU!$X428,0))</f>
        <v>0</v>
      </c>
      <c r="J439" s="997">
        <f>IF(F439="",0,IF(LEFT(DULIEU!$W428,3)=$G$10,DULIEU!$X428,0))</f>
        <v>0</v>
      </c>
      <c r="K439" s="990" t="str">
        <f t="shared" si="7"/>
        <v/>
      </c>
      <c r="L439" s="420"/>
      <c r="M439" s="420"/>
      <c r="N439" s="420"/>
      <c r="O439" s="420"/>
      <c r="P439" s="420"/>
      <c r="Q439" s="420"/>
      <c r="R439" s="420"/>
      <c r="S439" s="420"/>
      <c r="T439" s="420"/>
      <c r="U439" s="420"/>
      <c r="V439" s="420"/>
      <c r="W439" s="420"/>
      <c r="X439" s="420"/>
      <c r="Y439" s="420"/>
      <c r="Z439" s="420"/>
      <c r="AA439" s="420"/>
      <c r="AB439" s="420"/>
      <c r="AC439" s="420"/>
      <c r="AD439" s="420"/>
      <c r="AE439" s="420"/>
      <c r="AF439" s="420"/>
    </row>
    <row r="440" spans="1:32" ht="13.5" hidden="1" customHeight="1">
      <c r="A440" s="420"/>
      <c r="B440" s="995" t="str">
        <f>IF(OR(LEFT(DULIEU!$V429,3)=$G$10,LEFT(DULIEU!$W429,3)=$G$10),DULIEU!$D429,"")</f>
        <v/>
      </c>
      <c r="C440" s="995" t="str">
        <f>IF(OR(LEFT(DULIEU!$V429,3)=$G$10,LEFT(DULIEU!$W429,3)=$G$10),DULIEU!$H429,"")</f>
        <v/>
      </c>
      <c r="D440" s="853" t="str">
        <f>IF(OR(LEFT(DULIEU!$V429,3)=$G$10,LEFT(DULIEU!$W429,3)=$G$10),DULIEU!$J429,"")</f>
        <v/>
      </c>
      <c r="E440" s="995" t="str">
        <f>IF(OR(LEFT(DULIEU!$V429,3)=$G$10,LEFT(DULIEU!$W429,3)=$G$10),DULIEU!$E429,"")</f>
        <v/>
      </c>
      <c r="F440" s="996" t="str">
        <f>IF(OR(LEFT(DULIEU!$V429,3)=$G$10,LEFT(DULIEU!$W429,3)=$G$10),DULIEU!$O429,"")</f>
        <v/>
      </c>
      <c r="G440" s="995" t="str">
        <f>IF(OR(LEFT(NKC!$I436,3)=$G$10,LEFT(NKC!$J436,3)=$G$10),NKC!$H436,"")</f>
        <v/>
      </c>
      <c r="H440" s="995" t="str">
        <f>IF(B440="","",IF(LEFT(DULIEU!$V429,3)=$G$10,DULIEU!$W429,IF(LEFT(DULIEU!$W429,3)=$G$10,DULIEU!$V429)))</f>
        <v/>
      </c>
      <c r="I440" s="997">
        <f>IF(F440="",0,IF(LEFT(DULIEU!$V429,3)=$G$10,DULIEU!$X429,0))</f>
        <v>0</v>
      </c>
      <c r="J440" s="997">
        <f>IF(F440="",0,IF(LEFT(DULIEU!$W429,3)=$G$10,DULIEU!$X429,0))</f>
        <v>0</v>
      </c>
      <c r="K440" s="990" t="str">
        <f t="shared" si="7"/>
        <v/>
      </c>
      <c r="L440" s="420"/>
      <c r="M440" s="420"/>
      <c r="N440" s="420"/>
      <c r="O440" s="420"/>
      <c r="P440" s="420"/>
      <c r="Q440" s="420"/>
      <c r="R440" s="420"/>
      <c r="S440" s="420"/>
      <c r="T440" s="420"/>
      <c r="U440" s="420"/>
      <c r="V440" s="420"/>
      <c r="W440" s="420"/>
      <c r="X440" s="420"/>
      <c r="Y440" s="420"/>
      <c r="Z440" s="420"/>
      <c r="AA440" s="420"/>
      <c r="AB440" s="420"/>
      <c r="AC440" s="420"/>
      <c r="AD440" s="420"/>
      <c r="AE440" s="420"/>
      <c r="AF440" s="420"/>
    </row>
    <row r="441" spans="1:32" ht="13.5" hidden="1" customHeight="1">
      <c r="A441" s="420"/>
      <c r="B441" s="995" t="str">
        <f>IF(OR(LEFT(DULIEU!$V430,3)=$G$10,LEFT(DULIEU!$W430,3)=$G$10),DULIEU!$D430,"")</f>
        <v/>
      </c>
      <c r="C441" s="995" t="str">
        <f>IF(OR(LEFT(DULIEU!$V430,3)=$G$10,LEFT(DULIEU!$W430,3)=$G$10),DULIEU!$H430,"")</f>
        <v/>
      </c>
      <c r="D441" s="853" t="str">
        <f>IF(OR(LEFT(DULIEU!$V430,3)=$G$10,LEFT(DULIEU!$W430,3)=$G$10),DULIEU!$J430,"")</f>
        <v/>
      </c>
      <c r="E441" s="995" t="str">
        <f>IF(OR(LEFT(DULIEU!$V430,3)=$G$10,LEFT(DULIEU!$W430,3)=$G$10),DULIEU!$E430,"")</f>
        <v/>
      </c>
      <c r="F441" s="996" t="str">
        <f>IF(OR(LEFT(DULIEU!$V430,3)=$G$10,LEFT(DULIEU!$W430,3)=$G$10),DULIEU!$O430,"")</f>
        <v/>
      </c>
      <c r="G441" s="995" t="str">
        <f>IF(OR(LEFT(NKC!$I437,3)=$G$10,LEFT(NKC!$J437,3)=$G$10),NKC!$H437,"")</f>
        <v/>
      </c>
      <c r="H441" s="995" t="str">
        <f>IF(B441="","",IF(LEFT(DULIEU!$V430,3)=$G$10,DULIEU!$W430,IF(LEFT(DULIEU!$W430,3)=$G$10,DULIEU!$V430)))</f>
        <v/>
      </c>
      <c r="I441" s="997">
        <f>IF(F441="",0,IF(LEFT(DULIEU!$V430,3)=$G$10,DULIEU!$X430,0))</f>
        <v>0</v>
      </c>
      <c r="J441" s="997">
        <f>IF(F441="",0,IF(LEFT(DULIEU!$W430,3)=$G$10,DULIEU!$X430,0))</f>
        <v>0</v>
      </c>
      <c r="K441" s="990" t="str">
        <f t="shared" si="7"/>
        <v/>
      </c>
      <c r="L441" s="420"/>
      <c r="M441" s="420"/>
      <c r="N441" s="420"/>
      <c r="O441" s="420"/>
      <c r="P441" s="420"/>
      <c r="Q441" s="420"/>
      <c r="R441" s="420"/>
      <c r="S441" s="420"/>
      <c r="T441" s="420"/>
      <c r="U441" s="420"/>
      <c r="V441" s="420"/>
      <c r="W441" s="420"/>
      <c r="X441" s="420"/>
      <c r="Y441" s="420"/>
      <c r="Z441" s="420"/>
      <c r="AA441" s="420"/>
      <c r="AB441" s="420"/>
      <c r="AC441" s="420"/>
      <c r="AD441" s="420"/>
      <c r="AE441" s="420"/>
      <c r="AF441" s="420"/>
    </row>
    <row r="442" spans="1:32" ht="13.5" hidden="1" customHeight="1">
      <c r="A442" s="420"/>
      <c r="B442" s="995" t="str">
        <f>IF(OR(LEFT(DULIEU!$V431,3)=$G$10,LEFT(DULIEU!$W431,3)=$G$10),DULIEU!$D431,"")</f>
        <v/>
      </c>
      <c r="C442" s="995" t="str">
        <f>IF(OR(LEFT(DULIEU!$V431,3)=$G$10,LEFT(DULIEU!$W431,3)=$G$10),DULIEU!$H431,"")</f>
        <v/>
      </c>
      <c r="D442" s="853" t="str">
        <f>IF(OR(LEFT(DULIEU!$V431,3)=$G$10,LEFT(DULIEU!$W431,3)=$G$10),DULIEU!$J431,"")</f>
        <v/>
      </c>
      <c r="E442" s="995" t="str">
        <f>IF(OR(LEFT(DULIEU!$V431,3)=$G$10,LEFT(DULIEU!$W431,3)=$G$10),DULIEU!$E431,"")</f>
        <v/>
      </c>
      <c r="F442" s="996" t="str">
        <f>IF(OR(LEFT(DULIEU!$V431,3)=$G$10,LEFT(DULIEU!$W431,3)=$G$10),DULIEU!$O431,"")</f>
        <v/>
      </c>
      <c r="G442" s="995" t="str">
        <f>IF(OR(LEFT(NKC!$I438,3)=$G$10,LEFT(NKC!$J438,3)=$G$10),NKC!$H438,"")</f>
        <v/>
      </c>
      <c r="H442" s="995" t="str">
        <f>IF(B442="","",IF(LEFT(DULIEU!$V431,3)=$G$10,DULIEU!$W431,IF(LEFT(DULIEU!$W431,3)=$G$10,DULIEU!$V431)))</f>
        <v/>
      </c>
      <c r="I442" s="997">
        <f>IF(F442="",0,IF(LEFT(DULIEU!$V431,3)=$G$10,DULIEU!$X431,0))</f>
        <v>0</v>
      </c>
      <c r="J442" s="997">
        <f>IF(F442="",0,IF(LEFT(DULIEU!$W431,3)=$G$10,DULIEU!$X431,0))</f>
        <v>0</v>
      </c>
      <c r="K442" s="990" t="str">
        <f t="shared" si="7"/>
        <v/>
      </c>
      <c r="L442" s="420"/>
      <c r="M442" s="420"/>
      <c r="N442" s="420"/>
      <c r="O442" s="420"/>
      <c r="P442" s="420"/>
      <c r="Q442" s="420"/>
      <c r="R442" s="420"/>
      <c r="S442" s="420"/>
      <c r="T442" s="420"/>
      <c r="U442" s="420"/>
      <c r="V442" s="420"/>
      <c r="W442" s="420"/>
      <c r="X442" s="420"/>
      <c r="Y442" s="420"/>
      <c r="Z442" s="420"/>
      <c r="AA442" s="420"/>
      <c r="AB442" s="420"/>
      <c r="AC442" s="420"/>
      <c r="AD442" s="420"/>
      <c r="AE442" s="420"/>
      <c r="AF442" s="420"/>
    </row>
    <row r="443" spans="1:32" ht="13.5" hidden="1" customHeight="1">
      <c r="A443" s="420"/>
      <c r="B443" s="995" t="str">
        <f>IF(OR(LEFT(DULIEU!$V432,3)=$G$10,LEFT(DULIEU!$W432,3)=$G$10),DULIEU!$D432,"")</f>
        <v/>
      </c>
      <c r="C443" s="995" t="str">
        <f>IF(OR(LEFT(DULIEU!$V432,3)=$G$10,LEFT(DULIEU!$W432,3)=$G$10),DULIEU!$H432,"")</f>
        <v/>
      </c>
      <c r="D443" s="853" t="str">
        <f>IF(OR(LEFT(DULIEU!$V432,3)=$G$10,LEFT(DULIEU!$W432,3)=$G$10),DULIEU!$J432,"")</f>
        <v/>
      </c>
      <c r="E443" s="995" t="str">
        <f>IF(OR(LEFT(DULIEU!$V432,3)=$G$10,LEFT(DULIEU!$W432,3)=$G$10),DULIEU!$E432,"")</f>
        <v/>
      </c>
      <c r="F443" s="996" t="str">
        <f>IF(OR(LEFT(DULIEU!$V432,3)=$G$10,LEFT(DULIEU!$W432,3)=$G$10),DULIEU!$O432,"")</f>
        <v/>
      </c>
      <c r="G443" s="995" t="str">
        <f>IF(OR(LEFT(NKC!$I439,3)=$G$10,LEFT(NKC!$J439,3)=$G$10),NKC!$H439,"")</f>
        <v/>
      </c>
      <c r="H443" s="995" t="str">
        <f>IF(B443="","",IF(LEFT(DULIEU!$V432,3)=$G$10,DULIEU!$W432,IF(LEFT(DULIEU!$W432,3)=$G$10,DULIEU!$V432)))</f>
        <v/>
      </c>
      <c r="I443" s="997">
        <f>IF(F443="",0,IF(LEFT(DULIEU!$V432,3)=$G$10,DULIEU!$X432,0))</f>
        <v>0</v>
      </c>
      <c r="J443" s="997">
        <f>IF(F443="",0,IF(LEFT(DULIEU!$W432,3)=$G$10,DULIEU!$X432,0))</f>
        <v>0</v>
      </c>
      <c r="K443" s="990" t="str">
        <f t="shared" si="7"/>
        <v/>
      </c>
      <c r="L443" s="420"/>
      <c r="M443" s="420"/>
      <c r="N443" s="420"/>
      <c r="O443" s="420"/>
      <c r="P443" s="420"/>
      <c r="Q443" s="420"/>
      <c r="R443" s="420"/>
      <c r="S443" s="420"/>
      <c r="T443" s="420"/>
      <c r="U443" s="420"/>
      <c r="V443" s="420"/>
      <c r="W443" s="420"/>
      <c r="X443" s="420"/>
      <c r="Y443" s="420"/>
      <c r="Z443" s="420"/>
      <c r="AA443" s="420"/>
      <c r="AB443" s="420"/>
      <c r="AC443" s="420"/>
      <c r="AD443" s="420"/>
      <c r="AE443" s="420"/>
      <c r="AF443" s="420"/>
    </row>
    <row r="444" spans="1:32" ht="13.5" hidden="1" customHeight="1">
      <c r="A444" s="420"/>
      <c r="B444" s="995" t="str">
        <f>IF(OR(LEFT(DULIEU!$V433,3)=$G$10,LEFT(DULIEU!$W433,3)=$G$10),DULIEU!$D433,"")</f>
        <v/>
      </c>
      <c r="C444" s="995" t="str">
        <f>IF(OR(LEFT(DULIEU!$V433,3)=$G$10,LEFT(DULIEU!$W433,3)=$G$10),DULIEU!$H433,"")</f>
        <v/>
      </c>
      <c r="D444" s="853" t="str">
        <f>IF(OR(LEFT(DULIEU!$V433,3)=$G$10,LEFT(DULIEU!$W433,3)=$G$10),DULIEU!$J433,"")</f>
        <v/>
      </c>
      <c r="E444" s="995" t="str">
        <f>IF(OR(LEFT(DULIEU!$V433,3)=$G$10,LEFT(DULIEU!$W433,3)=$G$10),DULIEU!$E433,"")</f>
        <v/>
      </c>
      <c r="F444" s="996" t="str">
        <f>IF(OR(LEFT(DULIEU!$V433,3)=$G$10,LEFT(DULIEU!$W433,3)=$G$10),DULIEU!$O433,"")</f>
        <v/>
      </c>
      <c r="G444" s="995" t="str">
        <f>IF(OR(LEFT(NKC!$I440,3)=$G$10,LEFT(NKC!$J440,3)=$G$10),NKC!$H440,"")</f>
        <v/>
      </c>
      <c r="H444" s="995" t="str">
        <f>IF(B444="","",IF(LEFT(DULIEU!$V433,3)=$G$10,DULIEU!$W433,IF(LEFT(DULIEU!$W433,3)=$G$10,DULIEU!$V433)))</f>
        <v/>
      </c>
      <c r="I444" s="997">
        <f>IF(F444="",0,IF(LEFT(DULIEU!$V433,3)=$G$10,DULIEU!$X433,0))</f>
        <v>0</v>
      </c>
      <c r="J444" s="997">
        <f>IF(F444="",0,IF(LEFT(DULIEU!$W433,3)=$G$10,DULIEU!$X433,0))</f>
        <v>0</v>
      </c>
      <c r="K444" s="990" t="str">
        <f t="shared" si="7"/>
        <v/>
      </c>
      <c r="L444" s="420"/>
      <c r="M444" s="420"/>
      <c r="N444" s="420"/>
      <c r="O444" s="420"/>
      <c r="P444" s="420"/>
      <c r="Q444" s="420"/>
      <c r="R444" s="420"/>
      <c r="S444" s="420"/>
      <c r="T444" s="420"/>
      <c r="U444" s="420"/>
      <c r="V444" s="420"/>
      <c r="W444" s="420"/>
      <c r="X444" s="420"/>
      <c r="Y444" s="420"/>
      <c r="Z444" s="420"/>
      <c r="AA444" s="420"/>
      <c r="AB444" s="420"/>
      <c r="AC444" s="420"/>
      <c r="AD444" s="420"/>
      <c r="AE444" s="420"/>
      <c r="AF444" s="420"/>
    </row>
    <row r="445" spans="1:32" ht="13.5" hidden="1" customHeight="1">
      <c r="A445" s="420"/>
      <c r="B445" s="995" t="str">
        <f>IF(OR(LEFT(DULIEU!$V434,3)=$G$10,LEFT(DULIEU!$W434,3)=$G$10),DULIEU!$D434,"")</f>
        <v/>
      </c>
      <c r="C445" s="995" t="str">
        <f>IF(OR(LEFT(DULIEU!$V434,3)=$G$10,LEFT(DULIEU!$W434,3)=$G$10),DULIEU!$H434,"")</f>
        <v/>
      </c>
      <c r="D445" s="853" t="str">
        <f>IF(OR(LEFT(DULIEU!$V434,3)=$G$10,LEFT(DULIEU!$W434,3)=$G$10),DULIEU!$J434,"")</f>
        <v/>
      </c>
      <c r="E445" s="995" t="str">
        <f>IF(OR(LEFT(DULIEU!$V434,3)=$G$10,LEFT(DULIEU!$W434,3)=$G$10),DULIEU!$E434,"")</f>
        <v/>
      </c>
      <c r="F445" s="996" t="str">
        <f>IF(OR(LEFT(DULIEU!$V434,3)=$G$10,LEFT(DULIEU!$W434,3)=$G$10),DULIEU!$O434,"")</f>
        <v/>
      </c>
      <c r="G445" s="995" t="str">
        <f>IF(OR(LEFT(NKC!$I441,3)=$G$10,LEFT(NKC!$J441,3)=$G$10),NKC!$H441,"")</f>
        <v/>
      </c>
      <c r="H445" s="995" t="str">
        <f>IF(B445="","",IF(LEFT(DULIEU!$V434,3)=$G$10,DULIEU!$W434,IF(LEFT(DULIEU!$W434,3)=$G$10,DULIEU!$V434)))</f>
        <v/>
      </c>
      <c r="I445" s="997">
        <f>IF(F445="",0,IF(LEFT(DULIEU!$V434,3)=$G$10,DULIEU!$X434,0))</f>
        <v>0</v>
      </c>
      <c r="J445" s="997">
        <f>IF(F445="",0,IF(LEFT(DULIEU!$W434,3)=$G$10,DULIEU!$X434,0))</f>
        <v>0</v>
      </c>
      <c r="K445" s="990" t="str">
        <f t="shared" si="7"/>
        <v/>
      </c>
      <c r="L445" s="420"/>
      <c r="M445" s="420"/>
      <c r="N445" s="420"/>
      <c r="O445" s="420"/>
      <c r="P445" s="420"/>
      <c r="Q445" s="420"/>
      <c r="R445" s="420"/>
      <c r="S445" s="420"/>
      <c r="T445" s="420"/>
      <c r="U445" s="420"/>
      <c r="V445" s="420"/>
      <c r="W445" s="420"/>
      <c r="X445" s="420"/>
      <c r="Y445" s="420"/>
      <c r="Z445" s="420"/>
      <c r="AA445" s="420"/>
      <c r="AB445" s="420"/>
      <c r="AC445" s="420"/>
      <c r="AD445" s="420"/>
      <c r="AE445" s="420"/>
      <c r="AF445" s="420"/>
    </row>
    <row r="446" spans="1:32" ht="13.5" hidden="1" customHeight="1">
      <c r="A446" s="420"/>
      <c r="B446" s="995" t="str">
        <f>IF(OR(LEFT(DULIEU!$V435,3)=$G$10,LEFT(DULIEU!$W435,3)=$G$10),DULIEU!$D435,"")</f>
        <v/>
      </c>
      <c r="C446" s="995" t="str">
        <f>IF(OR(LEFT(DULIEU!$V435,3)=$G$10,LEFT(DULIEU!$W435,3)=$G$10),DULIEU!$H435,"")</f>
        <v/>
      </c>
      <c r="D446" s="853" t="str">
        <f>IF(OR(LEFT(DULIEU!$V435,3)=$G$10,LEFT(DULIEU!$W435,3)=$G$10),DULIEU!$J435,"")</f>
        <v/>
      </c>
      <c r="E446" s="995" t="str">
        <f>IF(OR(LEFT(DULIEU!$V435,3)=$G$10,LEFT(DULIEU!$W435,3)=$G$10),DULIEU!$E435,"")</f>
        <v/>
      </c>
      <c r="F446" s="996" t="str">
        <f>IF(OR(LEFT(DULIEU!$V435,3)=$G$10,LEFT(DULIEU!$W435,3)=$G$10),DULIEU!$O435,"")</f>
        <v/>
      </c>
      <c r="G446" s="995" t="str">
        <f>IF(OR(LEFT(NKC!$I442,3)=$G$10,LEFT(NKC!$J442,3)=$G$10),NKC!$H442,"")</f>
        <v/>
      </c>
      <c r="H446" s="995" t="str">
        <f>IF(B446="","",IF(LEFT(DULIEU!$V435,3)=$G$10,DULIEU!$W435,IF(LEFT(DULIEU!$W435,3)=$G$10,DULIEU!$V435)))</f>
        <v/>
      </c>
      <c r="I446" s="997">
        <f>IF(F446="",0,IF(LEFT(DULIEU!$V435,3)=$G$10,DULIEU!$X435,0))</f>
        <v>0</v>
      </c>
      <c r="J446" s="997">
        <f>IF(F446="",0,IF(LEFT(DULIEU!$W435,3)=$G$10,DULIEU!$X435,0))</f>
        <v>0</v>
      </c>
      <c r="K446" s="990" t="str">
        <f t="shared" si="7"/>
        <v/>
      </c>
      <c r="L446" s="420"/>
      <c r="M446" s="420"/>
      <c r="N446" s="420"/>
      <c r="O446" s="420"/>
      <c r="P446" s="420"/>
      <c r="Q446" s="420"/>
      <c r="R446" s="420"/>
      <c r="S446" s="420"/>
      <c r="T446" s="420"/>
      <c r="U446" s="420"/>
      <c r="V446" s="420"/>
      <c r="W446" s="420"/>
      <c r="X446" s="420"/>
      <c r="Y446" s="420"/>
      <c r="Z446" s="420"/>
      <c r="AA446" s="420"/>
      <c r="AB446" s="420"/>
      <c r="AC446" s="420"/>
      <c r="AD446" s="420"/>
      <c r="AE446" s="420"/>
      <c r="AF446" s="420"/>
    </row>
    <row r="447" spans="1:32" ht="13.5" hidden="1" customHeight="1">
      <c r="A447" s="420"/>
      <c r="B447" s="995" t="str">
        <f>IF(OR(LEFT(DULIEU!$V436,3)=$G$10,LEFT(DULIEU!$W436,3)=$G$10),DULIEU!$D436,"")</f>
        <v/>
      </c>
      <c r="C447" s="995" t="str">
        <f>IF(OR(LEFT(DULIEU!$V436,3)=$G$10,LEFT(DULIEU!$W436,3)=$G$10),DULIEU!$H436,"")</f>
        <v/>
      </c>
      <c r="D447" s="853" t="str">
        <f>IF(OR(LEFT(DULIEU!$V436,3)=$G$10,LEFT(DULIEU!$W436,3)=$G$10),DULIEU!$J436,"")</f>
        <v/>
      </c>
      <c r="E447" s="995" t="str">
        <f>IF(OR(LEFT(DULIEU!$V436,3)=$G$10,LEFT(DULIEU!$W436,3)=$G$10),DULIEU!$E436,"")</f>
        <v/>
      </c>
      <c r="F447" s="996" t="str">
        <f>IF(OR(LEFT(DULIEU!$V436,3)=$G$10,LEFT(DULIEU!$W436,3)=$G$10),DULIEU!$O436,"")</f>
        <v/>
      </c>
      <c r="G447" s="995" t="str">
        <f>IF(OR(LEFT(NKC!$I443,3)=$G$10,LEFT(NKC!$J443,3)=$G$10),NKC!$H443,"")</f>
        <v/>
      </c>
      <c r="H447" s="995" t="str">
        <f>IF(B447="","",IF(LEFT(DULIEU!$V436,3)=$G$10,DULIEU!$W436,IF(LEFT(DULIEU!$W436,3)=$G$10,DULIEU!$V436)))</f>
        <v/>
      </c>
      <c r="I447" s="997">
        <f>IF(F447="",0,IF(LEFT(DULIEU!$V436,3)=$G$10,DULIEU!$X436,0))</f>
        <v>0</v>
      </c>
      <c r="J447" s="997">
        <f>IF(F447="",0,IF(LEFT(DULIEU!$W436,3)=$G$10,DULIEU!$X436,0))</f>
        <v>0</v>
      </c>
      <c r="K447" s="990" t="str">
        <f t="shared" si="7"/>
        <v/>
      </c>
      <c r="L447" s="420"/>
      <c r="M447" s="420"/>
      <c r="N447" s="420"/>
      <c r="O447" s="420"/>
      <c r="P447" s="420"/>
      <c r="Q447" s="420"/>
      <c r="R447" s="420"/>
      <c r="S447" s="420"/>
      <c r="T447" s="420"/>
      <c r="U447" s="420"/>
      <c r="V447" s="420"/>
      <c r="W447" s="420"/>
      <c r="X447" s="420"/>
      <c r="Y447" s="420"/>
      <c r="Z447" s="420"/>
      <c r="AA447" s="420"/>
      <c r="AB447" s="420"/>
      <c r="AC447" s="420"/>
      <c r="AD447" s="420"/>
      <c r="AE447" s="420"/>
      <c r="AF447" s="420"/>
    </row>
    <row r="448" spans="1:32" ht="13.5" hidden="1" customHeight="1">
      <c r="A448" s="420"/>
      <c r="B448" s="995" t="str">
        <f>IF(OR(LEFT(DULIEU!$V437,3)=$G$10,LEFT(DULIEU!$W437,3)=$G$10),DULIEU!$D437,"")</f>
        <v/>
      </c>
      <c r="C448" s="995" t="str">
        <f>IF(OR(LEFT(DULIEU!$V437,3)=$G$10,LEFT(DULIEU!$W437,3)=$G$10),DULIEU!$H437,"")</f>
        <v/>
      </c>
      <c r="D448" s="853" t="str">
        <f>IF(OR(LEFT(DULIEU!$V437,3)=$G$10,LEFT(DULIEU!$W437,3)=$G$10),DULIEU!$J437,"")</f>
        <v/>
      </c>
      <c r="E448" s="995" t="str">
        <f>IF(OR(LEFT(DULIEU!$V437,3)=$G$10,LEFT(DULIEU!$W437,3)=$G$10),DULIEU!$E437,"")</f>
        <v/>
      </c>
      <c r="F448" s="996" t="str">
        <f>IF(OR(LEFT(DULIEU!$V437,3)=$G$10,LEFT(DULIEU!$W437,3)=$G$10),DULIEU!$O437,"")</f>
        <v/>
      </c>
      <c r="G448" s="995" t="str">
        <f>IF(OR(LEFT(NKC!$I444,3)=$G$10,LEFT(NKC!$J444,3)=$G$10),NKC!$H444,"")</f>
        <v/>
      </c>
      <c r="H448" s="995" t="str">
        <f>IF(B448="","",IF(LEFT(DULIEU!$V437,3)=$G$10,DULIEU!$W437,IF(LEFT(DULIEU!$W437,3)=$G$10,DULIEU!$V437)))</f>
        <v/>
      </c>
      <c r="I448" s="997">
        <f>IF(F448="",0,IF(LEFT(DULIEU!$V437,3)=$G$10,DULIEU!$X437,0))</f>
        <v>0</v>
      </c>
      <c r="J448" s="997">
        <f>IF(F448="",0,IF(LEFT(DULIEU!$W437,3)=$G$10,DULIEU!$X437,0))</f>
        <v>0</v>
      </c>
      <c r="K448" s="990" t="str">
        <f t="shared" si="7"/>
        <v/>
      </c>
      <c r="L448" s="420"/>
      <c r="M448" s="420"/>
      <c r="N448" s="420"/>
      <c r="O448" s="420"/>
      <c r="P448" s="420"/>
      <c r="Q448" s="420"/>
      <c r="R448" s="420"/>
      <c r="S448" s="420"/>
      <c r="T448" s="420"/>
      <c r="U448" s="420"/>
      <c r="V448" s="420"/>
      <c r="W448" s="420"/>
      <c r="X448" s="420"/>
      <c r="Y448" s="420"/>
      <c r="Z448" s="420"/>
      <c r="AA448" s="420"/>
      <c r="AB448" s="420"/>
      <c r="AC448" s="420"/>
      <c r="AD448" s="420"/>
      <c r="AE448" s="420"/>
      <c r="AF448" s="420"/>
    </row>
    <row r="449" spans="1:32" ht="13.5" hidden="1" customHeight="1">
      <c r="A449" s="420"/>
      <c r="B449" s="995" t="str">
        <f>IF(OR(LEFT(DULIEU!$V438,3)=$G$10,LEFT(DULIEU!$W438,3)=$G$10),DULIEU!$D438,"")</f>
        <v/>
      </c>
      <c r="C449" s="995" t="str">
        <f>IF(OR(LEFT(DULIEU!$V438,3)=$G$10,LEFT(DULIEU!$W438,3)=$G$10),DULIEU!$H438,"")</f>
        <v/>
      </c>
      <c r="D449" s="853" t="str">
        <f>IF(OR(LEFT(DULIEU!$V438,3)=$G$10,LEFT(DULIEU!$W438,3)=$G$10),DULIEU!$J438,"")</f>
        <v/>
      </c>
      <c r="E449" s="995" t="str">
        <f>IF(OR(LEFT(DULIEU!$V438,3)=$G$10,LEFT(DULIEU!$W438,3)=$G$10),DULIEU!$E438,"")</f>
        <v/>
      </c>
      <c r="F449" s="996" t="str">
        <f>IF(OR(LEFT(DULIEU!$V438,3)=$G$10,LEFT(DULIEU!$W438,3)=$G$10),DULIEU!$O438,"")</f>
        <v/>
      </c>
      <c r="G449" s="995" t="str">
        <f>IF(OR(LEFT(NKC!$I445,3)=$G$10,LEFT(NKC!$J445,3)=$G$10),NKC!$H445,"")</f>
        <v/>
      </c>
      <c r="H449" s="995" t="str">
        <f>IF(B449="","",IF(LEFT(DULIEU!$V438,3)=$G$10,DULIEU!$W438,IF(LEFT(DULIEU!$W438,3)=$G$10,DULIEU!$V438)))</f>
        <v/>
      </c>
      <c r="I449" s="997">
        <f>IF(F449="",0,IF(LEFT(DULIEU!$V438,3)=$G$10,DULIEU!$X438,0))</f>
        <v>0</v>
      </c>
      <c r="J449" s="997">
        <f>IF(F449="",0,IF(LEFT(DULIEU!$W438,3)=$G$10,DULIEU!$X438,0))</f>
        <v>0</v>
      </c>
      <c r="K449" s="990" t="str">
        <f t="shared" si="7"/>
        <v/>
      </c>
      <c r="L449" s="420"/>
      <c r="M449" s="420"/>
      <c r="N449" s="420"/>
      <c r="O449" s="420"/>
      <c r="P449" s="420"/>
      <c r="Q449" s="420"/>
      <c r="R449" s="420"/>
      <c r="S449" s="420"/>
      <c r="T449" s="420"/>
      <c r="U449" s="420"/>
      <c r="V449" s="420"/>
      <c r="W449" s="420"/>
      <c r="X449" s="420"/>
      <c r="Y449" s="420"/>
      <c r="Z449" s="420"/>
      <c r="AA449" s="420"/>
      <c r="AB449" s="420"/>
      <c r="AC449" s="420"/>
      <c r="AD449" s="420"/>
      <c r="AE449" s="420"/>
      <c r="AF449" s="420"/>
    </row>
    <row r="450" spans="1:32" ht="13.5" hidden="1" customHeight="1">
      <c r="A450" s="420"/>
      <c r="B450" s="995" t="str">
        <f>IF(OR(LEFT(DULIEU!$V439,3)=$G$10,LEFT(DULIEU!$W439,3)=$G$10),DULIEU!$D439,"")</f>
        <v/>
      </c>
      <c r="C450" s="995" t="str">
        <f>IF(OR(LEFT(DULIEU!$V439,3)=$G$10,LEFT(DULIEU!$W439,3)=$G$10),DULIEU!$H439,"")</f>
        <v/>
      </c>
      <c r="D450" s="853" t="str">
        <f>IF(OR(LEFT(DULIEU!$V439,3)=$G$10,LEFT(DULIEU!$W439,3)=$G$10),DULIEU!$J439,"")</f>
        <v/>
      </c>
      <c r="E450" s="995" t="str">
        <f>IF(OR(LEFT(DULIEU!$V439,3)=$G$10,LEFT(DULIEU!$W439,3)=$G$10),DULIEU!$E439,"")</f>
        <v/>
      </c>
      <c r="F450" s="996" t="str">
        <f>IF(OR(LEFT(DULIEU!$V439,3)=$G$10,LEFT(DULIEU!$W439,3)=$G$10),DULIEU!$O439,"")</f>
        <v/>
      </c>
      <c r="G450" s="995" t="str">
        <f>IF(OR(LEFT(NKC!$I446,3)=$G$10,LEFT(NKC!$J446,3)=$G$10),NKC!$H446,"")</f>
        <v/>
      </c>
      <c r="H450" s="995" t="str">
        <f>IF(B450="","",IF(LEFT(DULIEU!$V439,3)=$G$10,DULIEU!$W439,IF(LEFT(DULIEU!$W439,3)=$G$10,DULIEU!$V439)))</f>
        <v/>
      </c>
      <c r="I450" s="997">
        <f>IF(F450="",0,IF(LEFT(DULIEU!$V439,3)=$G$10,DULIEU!$X439,0))</f>
        <v>0</v>
      </c>
      <c r="J450" s="997">
        <f>IF(F450="",0,IF(LEFT(DULIEU!$W439,3)=$G$10,DULIEU!$X439,0))</f>
        <v>0</v>
      </c>
      <c r="K450" s="990" t="str">
        <f t="shared" si="7"/>
        <v/>
      </c>
      <c r="L450" s="420"/>
      <c r="M450" s="420"/>
      <c r="N450" s="420"/>
      <c r="O450" s="420"/>
      <c r="P450" s="420"/>
      <c r="Q450" s="420"/>
      <c r="R450" s="420"/>
      <c r="S450" s="420"/>
      <c r="T450" s="420"/>
      <c r="U450" s="420"/>
      <c r="V450" s="420"/>
      <c r="W450" s="420"/>
      <c r="X450" s="420"/>
      <c r="Y450" s="420"/>
      <c r="Z450" s="420"/>
      <c r="AA450" s="420"/>
      <c r="AB450" s="420"/>
      <c r="AC450" s="420"/>
      <c r="AD450" s="420"/>
      <c r="AE450" s="420"/>
      <c r="AF450" s="420"/>
    </row>
    <row r="451" spans="1:32" ht="13.5" hidden="1" customHeight="1">
      <c r="A451" s="420"/>
      <c r="B451" s="995" t="str">
        <f>IF(OR(LEFT(DULIEU!$V440,3)=$G$10,LEFT(DULIEU!$W440,3)=$G$10),DULIEU!$D440,"")</f>
        <v/>
      </c>
      <c r="C451" s="995" t="str">
        <f>IF(OR(LEFT(DULIEU!$V440,3)=$G$10,LEFT(DULIEU!$W440,3)=$G$10),DULIEU!$H440,"")</f>
        <v/>
      </c>
      <c r="D451" s="853" t="str">
        <f>IF(OR(LEFT(DULIEU!$V440,3)=$G$10,LEFT(DULIEU!$W440,3)=$G$10),DULIEU!$J440,"")</f>
        <v/>
      </c>
      <c r="E451" s="995" t="str">
        <f>IF(OR(LEFT(DULIEU!$V440,3)=$G$10,LEFT(DULIEU!$W440,3)=$G$10),DULIEU!$E440,"")</f>
        <v/>
      </c>
      <c r="F451" s="996" t="str">
        <f>IF(OR(LEFT(DULIEU!$V440,3)=$G$10,LEFT(DULIEU!$W440,3)=$G$10),DULIEU!$O440,"")</f>
        <v/>
      </c>
      <c r="G451" s="995" t="str">
        <f>IF(OR(LEFT(NKC!$I447,3)=$G$10,LEFT(NKC!$J447,3)=$G$10),NKC!$H447,"")</f>
        <v/>
      </c>
      <c r="H451" s="995" t="str">
        <f>IF(B451="","",IF(LEFT(DULIEU!$V440,3)=$G$10,DULIEU!$W440,IF(LEFT(DULIEU!$W440,3)=$G$10,DULIEU!$V440)))</f>
        <v/>
      </c>
      <c r="I451" s="997">
        <f>IF(F451="",0,IF(LEFT(DULIEU!$V440,3)=$G$10,DULIEU!$X440,0))</f>
        <v>0</v>
      </c>
      <c r="J451" s="997">
        <f>IF(F451="",0,IF(LEFT(DULIEU!$W440,3)=$G$10,DULIEU!$X440,0))</f>
        <v>0</v>
      </c>
      <c r="K451" s="990" t="str">
        <f t="shared" si="7"/>
        <v/>
      </c>
      <c r="L451" s="420"/>
      <c r="M451" s="420"/>
      <c r="N451" s="420"/>
      <c r="O451" s="420"/>
      <c r="P451" s="420"/>
      <c r="Q451" s="420"/>
      <c r="R451" s="420"/>
      <c r="S451" s="420"/>
      <c r="T451" s="420"/>
      <c r="U451" s="420"/>
      <c r="V451" s="420"/>
      <c r="W451" s="420"/>
      <c r="X451" s="420"/>
      <c r="Y451" s="420"/>
      <c r="Z451" s="420"/>
      <c r="AA451" s="420"/>
      <c r="AB451" s="420"/>
      <c r="AC451" s="420"/>
      <c r="AD451" s="420"/>
      <c r="AE451" s="420"/>
      <c r="AF451" s="420"/>
    </row>
    <row r="452" spans="1:32" ht="13.5" hidden="1" customHeight="1">
      <c r="A452" s="420"/>
      <c r="B452" s="995" t="str">
        <f>IF(OR(LEFT(DULIEU!$V441,3)=$G$10,LEFT(DULIEU!$W441,3)=$G$10),DULIEU!$D441,"")</f>
        <v/>
      </c>
      <c r="C452" s="995" t="str">
        <f>IF(OR(LEFT(DULIEU!$V441,3)=$G$10,LEFT(DULIEU!$W441,3)=$G$10),DULIEU!$H441,"")</f>
        <v/>
      </c>
      <c r="D452" s="853" t="str">
        <f>IF(OR(LEFT(DULIEU!$V441,3)=$G$10,LEFT(DULIEU!$W441,3)=$G$10),DULIEU!$J441,"")</f>
        <v/>
      </c>
      <c r="E452" s="995" t="str">
        <f>IF(OR(LEFT(DULIEU!$V441,3)=$G$10,LEFT(DULIEU!$W441,3)=$G$10),DULIEU!$E441,"")</f>
        <v/>
      </c>
      <c r="F452" s="996" t="str">
        <f>IF(OR(LEFT(DULIEU!$V441,3)=$G$10,LEFT(DULIEU!$W441,3)=$G$10),DULIEU!$O441,"")</f>
        <v/>
      </c>
      <c r="G452" s="995" t="str">
        <f>IF(OR(LEFT(NKC!$I448,3)=$G$10,LEFT(NKC!$J448,3)=$G$10),NKC!$H448,"")</f>
        <v/>
      </c>
      <c r="H452" s="995" t="str">
        <f>IF(B452="","",IF(LEFT(DULIEU!$V441,3)=$G$10,DULIEU!$W441,IF(LEFT(DULIEU!$W441,3)=$G$10,DULIEU!$V441)))</f>
        <v/>
      </c>
      <c r="I452" s="997">
        <f>IF(F452="",0,IF(LEFT(DULIEU!$V441,3)=$G$10,DULIEU!$X441,0))</f>
        <v>0</v>
      </c>
      <c r="J452" s="997">
        <f>IF(F452="",0,IF(LEFT(DULIEU!$W441,3)=$G$10,DULIEU!$X441,0))</f>
        <v>0</v>
      </c>
      <c r="K452" s="990" t="str">
        <f t="shared" si="7"/>
        <v/>
      </c>
      <c r="L452" s="420"/>
      <c r="M452" s="420"/>
      <c r="N452" s="420"/>
      <c r="O452" s="420"/>
      <c r="P452" s="420"/>
      <c r="Q452" s="420"/>
      <c r="R452" s="420"/>
      <c r="S452" s="420"/>
      <c r="T452" s="420"/>
      <c r="U452" s="420"/>
      <c r="V452" s="420"/>
      <c r="W452" s="420"/>
      <c r="X452" s="420"/>
      <c r="Y452" s="420"/>
      <c r="Z452" s="420"/>
      <c r="AA452" s="420"/>
      <c r="AB452" s="420"/>
      <c r="AC452" s="420"/>
      <c r="AD452" s="420"/>
      <c r="AE452" s="420"/>
      <c r="AF452" s="420"/>
    </row>
    <row r="453" spans="1:32" ht="13.5" hidden="1" customHeight="1">
      <c r="A453" s="420"/>
      <c r="B453" s="995" t="str">
        <f>IF(OR(LEFT(DULIEU!$V442,3)=$G$10,LEFT(DULIEU!$W442,3)=$G$10),DULIEU!$D442,"")</f>
        <v/>
      </c>
      <c r="C453" s="995" t="str">
        <f>IF(OR(LEFT(DULIEU!$V442,3)=$G$10,LEFT(DULIEU!$W442,3)=$G$10),DULIEU!$H442,"")</f>
        <v/>
      </c>
      <c r="D453" s="853" t="str">
        <f>IF(OR(LEFT(DULIEU!$V442,3)=$G$10,LEFT(DULIEU!$W442,3)=$G$10),DULIEU!$J442,"")</f>
        <v/>
      </c>
      <c r="E453" s="995" t="str">
        <f>IF(OR(LEFT(DULIEU!$V442,3)=$G$10,LEFT(DULIEU!$W442,3)=$G$10),DULIEU!$E442,"")</f>
        <v/>
      </c>
      <c r="F453" s="996" t="str">
        <f>IF(OR(LEFT(DULIEU!$V442,3)=$G$10,LEFT(DULIEU!$W442,3)=$G$10),DULIEU!$O442,"")</f>
        <v/>
      </c>
      <c r="G453" s="995" t="str">
        <f>IF(OR(LEFT(NKC!$I449,3)=$G$10,LEFT(NKC!$J449,3)=$G$10),NKC!$H449,"")</f>
        <v/>
      </c>
      <c r="H453" s="995" t="str">
        <f>IF(B453="","",IF(LEFT(DULIEU!$V442,3)=$G$10,DULIEU!$W442,IF(LEFT(DULIEU!$W442,3)=$G$10,DULIEU!$V442)))</f>
        <v/>
      </c>
      <c r="I453" s="997">
        <f>IF(F453="",0,IF(LEFT(DULIEU!$V442,3)=$G$10,DULIEU!$X442,0))</f>
        <v>0</v>
      </c>
      <c r="J453" s="997">
        <f>IF(F453="",0,IF(LEFT(DULIEU!$W442,3)=$G$10,DULIEU!$X442,0))</f>
        <v>0</v>
      </c>
      <c r="K453" s="990" t="str">
        <f t="shared" si="7"/>
        <v/>
      </c>
      <c r="L453" s="420"/>
      <c r="M453" s="420"/>
      <c r="N453" s="420"/>
      <c r="O453" s="420"/>
      <c r="P453" s="420"/>
      <c r="Q453" s="420"/>
      <c r="R453" s="420"/>
      <c r="S453" s="420"/>
      <c r="T453" s="420"/>
      <c r="U453" s="420"/>
      <c r="V453" s="420"/>
      <c r="W453" s="420"/>
      <c r="X453" s="420"/>
      <c r="Y453" s="420"/>
      <c r="Z453" s="420"/>
      <c r="AA453" s="420"/>
      <c r="AB453" s="420"/>
      <c r="AC453" s="420"/>
      <c r="AD453" s="420"/>
      <c r="AE453" s="420"/>
      <c r="AF453" s="420"/>
    </row>
    <row r="454" spans="1:32" ht="13.5" hidden="1" customHeight="1">
      <c r="A454" s="420"/>
      <c r="B454" s="995" t="str">
        <f>IF(OR(LEFT(DULIEU!$V443,3)=$G$10,LEFT(DULIEU!$W443,3)=$G$10),DULIEU!$D443,"")</f>
        <v/>
      </c>
      <c r="C454" s="995" t="str">
        <f>IF(OR(LEFT(DULIEU!$V443,3)=$G$10,LEFT(DULIEU!$W443,3)=$G$10),DULIEU!$H443,"")</f>
        <v/>
      </c>
      <c r="D454" s="853" t="str">
        <f>IF(OR(LEFT(DULIEU!$V443,3)=$G$10,LEFT(DULIEU!$W443,3)=$G$10),DULIEU!$J443,"")</f>
        <v/>
      </c>
      <c r="E454" s="995" t="str">
        <f>IF(OR(LEFT(DULIEU!$V443,3)=$G$10,LEFT(DULIEU!$W443,3)=$G$10),DULIEU!$E443,"")</f>
        <v/>
      </c>
      <c r="F454" s="996" t="str">
        <f>IF(OR(LEFT(DULIEU!$V443,3)=$G$10,LEFT(DULIEU!$W443,3)=$G$10),DULIEU!$O443,"")</f>
        <v/>
      </c>
      <c r="G454" s="995" t="str">
        <f>IF(OR(LEFT(NKC!$I450,3)=$G$10,LEFT(NKC!$J450,3)=$G$10),NKC!$H450,"")</f>
        <v/>
      </c>
      <c r="H454" s="995" t="str">
        <f>IF(B454="","",IF(LEFT(DULIEU!$V443,3)=$G$10,DULIEU!$W443,IF(LEFT(DULIEU!$W443,3)=$G$10,DULIEU!$V443)))</f>
        <v/>
      </c>
      <c r="I454" s="997">
        <f>IF(F454="",0,IF(LEFT(DULIEU!$V443,3)=$G$10,DULIEU!$X443,0))</f>
        <v>0</v>
      </c>
      <c r="J454" s="997">
        <f>IF(F454="",0,IF(LEFT(DULIEU!$W443,3)=$G$10,DULIEU!$X443,0))</f>
        <v>0</v>
      </c>
      <c r="K454" s="990" t="str">
        <f t="shared" si="7"/>
        <v/>
      </c>
      <c r="L454" s="420"/>
      <c r="M454" s="420"/>
      <c r="N454" s="420"/>
      <c r="O454" s="420"/>
      <c r="P454" s="420"/>
      <c r="Q454" s="420"/>
      <c r="R454" s="420"/>
      <c r="S454" s="420"/>
      <c r="T454" s="420"/>
      <c r="U454" s="420"/>
      <c r="V454" s="420"/>
      <c r="W454" s="420"/>
      <c r="X454" s="420"/>
      <c r="Y454" s="420"/>
      <c r="Z454" s="420"/>
      <c r="AA454" s="420"/>
      <c r="AB454" s="420"/>
      <c r="AC454" s="420"/>
      <c r="AD454" s="420"/>
      <c r="AE454" s="420"/>
      <c r="AF454" s="420"/>
    </row>
    <row r="455" spans="1:32" ht="13.5" hidden="1" customHeight="1">
      <c r="A455" s="420"/>
      <c r="B455" s="995" t="str">
        <f>IF(OR(LEFT(DULIEU!$V444,3)=$G$10,LEFT(DULIEU!$W444,3)=$G$10),DULIEU!$D444,"")</f>
        <v/>
      </c>
      <c r="C455" s="995" t="str">
        <f>IF(OR(LEFT(DULIEU!$V444,3)=$G$10,LEFT(DULIEU!$W444,3)=$G$10),DULIEU!$H444,"")</f>
        <v/>
      </c>
      <c r="D455" s="853" t="str">
        <f>IF(OR(LEFT(DULIEU!$V444,3)=$G$10,LEFT(DULIEU!$W444,3)=$G$10),DULIEU!$J444,"")</f>
        <v/>
      </c>
      <c r="E455" s="995" t="str">
        <f>IF(OR(LEFT(DULIEU!$V444,3)=$G$10,LEFT(DULIEU!$W444,3)=$G$10),DULIEU!$E444,"")</f>
        <v/>
      </c>
      <c r="F455" s="996" t="str">
        <f>IF(OR(LEFT(DULIEU!$V444,3)=$G$10,LEFT(DULIEU!$W444,3)=$G$10),DULIEU!$O444,"")</f>
        <v/>
      </c>
      <c r="G455" s="995" t="str">
        <f>IF(OR(LEFT(NKC!$I451,3)=$G$10,LEFT(NKC!$J451,3)=$G$10),NKC!$H451,"")</f>
        <v/>
      </c>
      <c r="H455" s="995" t="str">
        <f>IF(B455="","",IF(LEFT(DULIEU!$V444,3)=$G$10,DULIEU!$W444,IF(LEFT(DULIEU!$W444,3)=$G$10,DULIEU!$V444)))</f>
        <v/>
      </c>
      <c r="I455" s="997">
        <f>IF(F455="",0,IF(LEFT(DULIEU!$V444,3)=$G$10,DULIEU!$X444,0))</f>
        <v>0</v>
      </c>
      <c r="J455" s="997">
        <f>IF(F455="",0,IF(LEFT(DULIEU!$W444,3)=$G$10,DULIEU!$X444,0))</f>
        <v>0</v>
      </c>
      <c r="K455" s="990" t="str">
        <f t="shared" si="7"/>
        <v/>
      </c>
      <c r="L455" s="420"/>
      <c r="M455" s="420"/>
      <c r="N455" s="420"/>
      <c r="O455" s="420"/>
      <c r="P455" s="420"/>
      <c r="Q455" s="420"/>
      <c r="R455" s="420"/>
      <c r="S455" s="420"/>
      <c r="T455" s="420"/>
      <c r="U455" s="420"/>
      <c r="V455" s="420"/>
      <c r="W455" s="420"/>
      <c r="X455" s="420"/>
      <c r="Y455" s="420"/>
      <c r="Z455" s="420"/>
      <c r="AA455" s="420"/>
      <c r="AB455" s="420"/>
      <c r="AC455" s="420"/>
      <c r="AD455" s="420"/>
      <c r="AE455" s="420"/>
      <c r="AF455" s="420"/>
    </row>
    <row r="456" spans="1:32" ht="13.5" hidden="1" customHeight="1">
      <c r="A456" s="420"/>
      <c r="B456" s="995" t="str">
        <f>IF(OR(LEFT(DULIEU!$V445,3)=$G$10,LEFT(DULIEU!$W445,3)=$G$10),DULIEU!$D445,"")</f>
        <v/>
      </c>
      <c r="C456" s="995" t="str">
        <f>IF(OR(LEFT(DULIEU!$V445,3)=$G$10,LEFT(DULIEU!$W445,3)=$G$10),DULIEU!$H445,"")</f>
        <v/>
      </c>
      <c r="D456" s="853" t="str">
        <f>IF(OR(LEFT(DULIEU!$V445,3)=$G$10,LEFT(DULIEU!$W445,3)=$G$10),DULIEU!$J445,"")</f>
        <v/>
      </c>
      <c r="E456" s="995" t="str">
        <f>IF(OR(LEFT(DULIEU!$V445,3)=$G$10,LEFT(DULIEU!$W445,3)=$G$10),DULIEU!$E445,"")</f>
        <v/>
      </c>
      <c r="F456" s="996" t="str">
        <f>IF(OR(LEFT(DULIEU!$V445,3)=$G$10,LEFT(DULIEU!$W445,3)=$G$10),DULIEU!$O445,"")</f>
        <v/>
      </c>
      <c r="G456" s="995" t="str">
        <f>IF(OR(LEFT(NKC!$I452,3)=$G$10,LEFT(NKC!$J452,3)=$G$10),NKC!$H452,"")</f>
        <v/>
      </c>
      <c r="H456" s="995" t="str">
        <f>IF(B456="","",IF(LEFT(DULIEU!$V445,3)=$G$10,DULIEU!$W445,IF(LEFT(DULIEU!$W445,3)=$G$10,DULIEU!$V445)))</f>
        <v/>
      </c>
      <c r="I456" s="997">
        <f>IF(F456="",0,IF(LEFT(DULIEU!$V445,3)=$G$10,DULIEU!$X445,0))</f>
        <v>0</v>
      </c>
      <c r="J456" s="997">
        <f>IF(F456="",0,IF(LEFT(DULIEU!$W445,3)=$G$10,DULIEU!$X445,0))</f>
        <v>0</v>
      </c>
      <c r="K456" s="990" t="str">
        <f t="shared" si="7"/>
        <v/>
      </c>
      <c r="L456" s="420"/>
      <c r="M456" s="420"/>
      <c r="N456" s="420"/>
      <c r="O456" s="420"/>
      <c r="P456" s="420"/>
      <c r="Q456" s="420"/>
      <c r="R456" s="420"/>
      <c r="S456" s="420"/>
      <c r="T456" s="420"/>
      <c r="U456" s="420"/>
      <c r="V456" s="420"/>
      <c r="W456" s="420"/>
      <c r="X456" s="420"/>
      <c r="Y456" s="420"/>
      <c r="Z456" s="420"/>
      <c r="AA456" s="420"/>
      <c r="AB456" s="420"/>
      <c r="AC456" s="420"/>
      <c r="AD456" s="420"/>
      <c r="AE456" s="420"/>
      <c r="AF456" s="420"/>
    </row>
    <row r="457" spans="1:32" ht="13.5" hidden="1" customHeight="1">
      <c r="A457" s="420"/>
      <c r="B457" s="995" t="str">
        <f>IF(OR(LEFT(DULIEU!$V446,3)=$G$10,LEFT(DULIEU!$W446,3)=$G$10),DULIEU!$D446,"")</f>
        <v/>
      </c>
      <c r="C457" s="995" t="str">
        <f>IF(OR(LEFT(DULIEU!$V446,3)=$G$10,LEFT(DULIEU!$W446,3)=$G$10),DULIEU!$H446,"")</f>
        <v/>
      </c>
      <c r="D457" s="853" t="str">
        <f>IF(OR(LEFT(DULIEU!$V446,3)=$G$10,LEFT(DULIEU!$W446,3)=$G$10),DULIEU!$J446,"")</f>
        <v/>
      </c>
      <c r="E457" s="995" t="str">
        <f>IF(OR(LEFT(DULIEU!$V446,3)=$G$10,LEFT(DULIEU!$W446,3)=$G$10),DULIEU!$E446,"")</f>
        <v/>
      </c>
      <c r="F457" s="996" t="str">
        <f>IF(OR(LEFT(DULIEU!$V446,3)=$G$10,LEFT(DULIEU!$W446,3)=$G$10),DULIEU!$O446,"")</f>
        <v/>
      </c>
      <c r="G457" s="995" t="str">
        <f>IF(OR(LEFT(NKC!$I453,3)=$G$10,LEFT(NKC!$J453,3)=$G$10),NKC!$H453,"")</f>
        <v/>
      </c>
      <c r="H457" s="995" t="str">
        <f>IF(B457="","",IF(LEFT(DULIEU!$V446,3)=$G$10,DULIEU!$W446,IF(LEFT(DULIEU!$W446,3)=$G$10,DULIEU!$V446)))</f>
        <v/>
      </c>
      <c r="I457" s="997">
        <f>IF(F457="",0,IF(LEFT(DULIEU!$V446,3)=$G$10,DULIEU!$X446,0))</f>
        <v>0</v>
      </c>
      <c r="J457" s="997">
        <f>IF(F457="",0,IF(LEFT(DULIEU!$W446,3)=$G$10,DULIEU!$X446,0))</f>
        <v>0</v>
      </c>
      <c r="K457" s="990" t="str">
        <f t="shared" si="7"/>
        <v/>
      </c>
      <c r="L457" s="420"/>
      <c r="M457" s="420"/>
      <c r="N457" s="420"/>
      <c r="O457" s="420"/>
      <c r="P457" s="420"/>
      <c r="Q457" s="420"/>
      <c r="R457" s="420"/>
      <c r="S457" s="420"/>
      <c r="T457" s="420"/>
      <c r="U457" s="420"/>
      <c r="V457" s="420"/>
      <c r="W457" s="420"/>
      <c r="X457" s="420"/>
      <c r="Y457" s="420"/>
      <c r="Z457" s="420"/>
      <c r="AA457" s="420"/>
      <c r="AB457" s="420"/>
      <c r="AC457" s="420"/>
      <c r="AD457" s="420"/>
      <c r="AE457" s="420"/>
      <c r="AF457" s="420"/>
    </row>
    <row r="458" spans="1:32" ht="13.5" hidden="1" customHeight="1">
      <c r="A458" s="420"/>
      <c r="B458" s="995" t="str">
        <f>IF(OR(LEFT(DULIEU!$V447,3)=$G$10,LEFT(DULIEU!$W447,3)=$G$10),DULIEU!$D447,"")</f>
        <v/>
      </c>
      <c r="C458" s="995" t="str">
        <f>IF(OR(LEFT(DULIEU!$V447,3)=$G$10,LEFT(DULIEU!$W447,3)=$G$10),DULIEU!$H447,"")</f>
        <v/>
      </c>
      <c r="D458" s="853" t="str">
        <f>IF(OR(LEFT(DULIEU!$V447,3)=$G$10,LEFT(DULIEU!$W447,3)=$G$10),DULIEU!$J447,"")</f>
        <v/>
      </c>
      <c r="E458" s="995" t="str">
        <f>IF(OR(LEFT(DULIEU!$V447,3)=$G$10,LEFT(DULIEU!$W447,3)=$G$10),DULIEU!$E447,"")</f>
        <v/>
      </c>
      <c r="F458" s="996" t="str">
        <f>IF(OR(LEFT(DULIEU!$V447,3)=$G$10,LEFT(DULIEU!$W447,3)=$G$10),DULIEU!$O447,"")</f>
        <v/>
      </c>
      <c r="G458" s="995" t="str">
        <f>IF(OR(LEFT(NKC!$I454,3)=$G$10,LEFT(NKC!$J454,3)=$G$10),NKC!$H454,"")</f>
        <v/>
      </c>
      <c r="H458" s="995" t="str">
        <f>IF(B458="","",IF(LEFT(DULIEU!$V447,3)=$G$10,DULIEU!$W447,IF(LEFT(DULIEU!$W447,3)=$G$10,DULIEU!$V447)))</f>
        <v/>
      </c>
      <c r="I458" s="997">
        <f>IF(F458="",0,IF(LEFT(DULIEU!$V447,3)=$G$10,DULIEU!$X447,0))</f>
        <v>0</v>
      </c>
      <c r="J458" s="997">
        <f>IF(F458="",0,IF(LEFT(DULIEU!$W447,3)=$G$10,DULIEU!$X447,0))</f>
        <v>0</v>
      </c>
      <c r="K458" s="990" t="str">
        <f t="shared" si="7"/>
        <v/>
      </c>
      <c r="L458" s="420"/>
      <c r="M458" s="420"/>
      <c r="N458" s="420"/>
      <c r="O458" s="420"/>
      <c r="P458" s="420"/>
      <c r="Q458" s="420"/>
      <c r="R458" s="420"/>
      <c r="S458" s="420"/>
      <c r="T458" s="420"/>
      <c r="U458" s="420"/>
      <c r="V458" s="420"/>
      <c r="W458" s="420"/>
      <c r="X458" s="420"/>
      <c r="Y458" s="420"/>
      <c r="Z458" s="420"/>
      <c r="AA458" s="420"/>
      <c r="AB458" s="420"/>
      <c r="AC458" s="420"/>
      <c r="AD458" s="420"/>
      <c r="AE458" s="420"/>
      <c r="AF458" s="420"/>
    </row>
    <row r="459" spans="1:32" ht="13.5" hidden="1" customHeight="1">
      <c r="A459" s="420"/>
      <c r="B459" s="995" t="str">
        <f>IF(OR(LEFT(DULIEU!$V448,3)=$G$10,LEFT(DULIEU!$W448,3)=$G$10),DULIEU!$D448,"")</f>
        <v/>
      </c>
      <c r="C459" s="995" t="str">
        <f>IF(OR(LEFT(DULIEU!$V448,3)=$G$10,LEFT(DULIEU!$W448,3)=$G$10),DULIEU!$H448,"")</f>
        <v/>
      </c>
      <c r="D459" s="853" t="str">
        <f>IF(OR(LEFT(DULIEU!$V448,3)=$G$10,LEFT(DULIEU!$W448,3)=$G$10),DULIEU!$J448,"")</f>
        <v/>
      </c>
      <c r="E459" s="995" t="str">
        <f>IF(OR(LEFT(DULIEU!$V448,3)=$G$10,LEFT(DULIEU!$W448,3)=$G$10),DULIEU!$E448,"")</f>
        <v/>
      </c>
      <c r="F459" s="996" t="str">
        <f>IF(OR(LEFT(DULIEU!$V448,3)=$G$10,LEFT(DULIEU!$W448,3)=$G$10),DULIEU!$O448,"")</f>
        <v/>
      </c>
      <c r="G459" s="995" t="str">
        <f>IF(OR(LEFT(NKC!$I455,3)=$G$10,LEFT(NKC!$J455,3)=$G$10),NKC!$H455,"")</f>
        <v/>
      </c>
      <c r="H459" s="995" t="str">
        <f>IF(B459="","",IF(LEFT(DULIEU!$V448,3)=$G$10,DULIEU!$W448,IF(LEFT(DULIEU!$W448,3)=$G$10,DULIEU!$V448)))</f>
        <v/>
      </c>
      <c r="I459" s="997">
        <f>IF(F459="",0,IF(LEFT(DULIEU!$V448,3)=$G$10,DULIEU!$X448,0))</f>
        <v>0</v>
      </c>
      <c r="J459" s="997">
        <f>IF(F459="",0,IF(LEFT(DULIEU!$W448,3)=$G$10,DULIEU!$X448,0))</f>
        <v>0</v>
      </c>
      <c r="K459" s="990" t="str">
        <f t="shared" si="7"/>
        <v/>
      </c>
      <c r="L459" s="420"/>
      <c r="M459" s="420"/>
      <c r="N459" s="420"/>
      <c r="O459" s="420"/>
      <c r="P459" s="420"/>
      <c r="Q459" s="420"/>
      <c r="R459" s="420"/>
      <c r="S459" s="420"/>
      <c r="T459" s="420"/>
      <c r="U459" s="420"/>
      <c r="V459" s="420"/>
      <c r="W459" s="420"/>
      <c r="X459" s="420"/>
      <c r="Y459" s="420"/>
      <c r="Z459" s="420"/>
      <c r="AA459" s="420"/>
      <c r="AB459" s="420"/>
      <c r="AC459" s="420"/>
      <c r="AD459" s="420"/>
      <c r="AE459" s="420"/>
      <c r="AF459" s="420"/>
    </row>
    <row r="460" spans="1:32" ht="13.5" hidden="1" customHeight="1">
      <c r="A460" s="420"/>
      <c r="B460" s="995" t="str">
        <f>IF(OR(LEFT(DULIEU!$V449,3)=$G$10,LEFT(DULIEU!$W449,3)=$G$10),DULIEU!$D449,"")</f>
        <v/>
      </c>
      <c r="C460" s="995" t="str">
        <f>IF(OR(LEFT(DULIEU!$V449,3)=$G$10,LEFT(DULIEU!$W449,3)=$G$10),DULIEU!$H449,"")</f>
        <v/>
      </c>
      <c r="D460" s="853" t="str">
        <f>IF(OR(LEFT(DULIEU!$V449,3)=$G$10,LEFT(DULIEU!$W449,3)=$G$10),DULIEU!$J449,"")</f>
        <v/>
      </c>
      <c r="E460" s="995" t="str">
        <f>IF(OR(LEFT(DULIEU!$V449,3)=$G$10,LEFT(DULIEU!$W449,3)=$G$10),DULIEU!$E449,"")</f>
        <v/>
      </c>
      <c r="F460" s="996" t="str">
        <f>IF(OR(LEFT(DULIEU!$V449,3)=$G$10,LEFT(DULIEU!$W449,3)=$G$10),DULIEU!$O449,"")</f>
        <v/>
      </c>
      <c r="G460" s="995" t="str">
        <f>IF(OR(LEFT(NKC!$I456,3)=$G$10,LEFT(NKC!$J456,3)=$G$10),NKC!$H456,"")</f>
        <v/>
      </c>
      <c r="H460" s="995" t="str">
        <f>IF(B460="","",IF(LEFT(DULIEU!$V449,3)=$G$10,DULIEU!$W449,IF(LEFT(DULIEU!$W449,3)=$G$10,DULIEU!$V449)))</f>
        <v/>
      </c>
      <c r="I460" s="997">
        <f>IF(F460="",0,IF(LEFT(DULIEU!$V449,3)=$G$10,DULIEU!$X449,0))</f>
        <v>0</v>
      </c>
      <c r="J460" s="997">
        <f>IF(F460="",0,IF(LEFT(DULIEU!$W449,3)=$G$10,DULIEU!$X449,0))</f>
        <v>0</v>
      </c>
      <c r="K460" s="990" t="str">
        <f t="shared" si="7"/>
        <v/>
      </c>
      <c r="L460" s="420"/>
      <c r="M460" s="420"/>
      <c r="N460" s="420"/>
      <c r="O460" s="420"/>
      <c r="P460" s="420"/>
      <c r="Q460" s="420"/>
      <c r="R460" s="420"/>
      <c r="S460" s="420"/>
      <c r="T460" s="420"/>
      <c r="U460" s="420"/>
      <c r="V460" s="420"/>
      <c r="W460" s="420"/>
      <c r="X460" s="420"/>
      <c r="Y460" s="420"/>
      <c r="Z460" s="420"/>
      <c r="AA460" s="420"/>
      <c r="AB460" s="420"/>
      <c r="AC460" s="420"/>
      <c r="AD460" s="420"/>
      <c r="AE460" s="420"/>
      <c r="AF460" s="420"/>
    </row>
    <row r="461" spans="1:32" ht="13.5" hidden="1" customHeight="1">
      <c r="A461" s="420"/>
      <c r="B461" s="995" t="str">
        <f>IF(OR(LEFT(DULIEU!$V450,3)=$G$10,LEFT(DULIEU!$W450,3)=$G$10),DULIEU!$D450,"")</f>
        <v/>
      </c>
      <c r="C461" s="995" t="str">
        <f>IF(OR(LEFT(DULIEU!$V450,3)=$G$10,LEFT(DULIEU!$W450,3)=$G$10),DULIEU!$H450,"")</f>
        <v/>
      </c>
      <c r="D461" s="853" t="str">
        <f>IF(OR(LEFT(DULIEU!$V450,3)=$G$10,LEFT(DULIEU!$W450,3)=$G$10),DULIEU!$J450,"")</f>
        <v/>
      </c>
      <c r="E461" s="995" t="str">
        <f>IF(OR(LEFT(DULIEU!$V450,3)=$G$10,LEFT(DULIEU!$W450,3)=$G$10),DULIEU!$E450,"")</f>
        <v/>
      </c>
      <c r="F461" s="996" t="str">
        <f>IF(OR(LEFT(DULIEU!$V450,3)=$G$10,LEFT(DULIEU!$W450,3)=$G$10),DULIEU!$O450,"")</f>
        <v/>
      </c>
      <c r="G461" s="995" t="str">
        <f>IF(OR(LEFT(NKC!$I457,3)=$G$10,LEFT(NKC!$J457,3)=$G$10),NKC!$H457,"")</f>
        <v/>
      </c>
      <c r="H461" s="995" t="str">
        <f>IF(B461="","",IF(LEFT(DULIEU!$V450,3)=$G$10,DULIEU!$W450,IF(LEFT(DULIEU!$W450,3)=$G$10,DULIEU!$V450)))</f>
        <v/>
      </c>
      <c r="I461" s="997">
        <f>IF(F461="",0,IF(LEFT(DULIEU!$V450,3)=$G$10,DULIEU!$X450,0))</f>
        <v>0</v>
      </c>
      <c r="J461" s="997">
        <f>IF(F461="",0,IF(LEFT(DULIEU!$W450,3)=$G$10,DULIEU!$X450,0))</f>
        <v>0</v>
      </c>
      <c r="K461" s="990" t="str">
        <f t="shared" si="7"/>
        <v/>
      </c>
      <c r="L461" s="420"/>
      <c r="M461" s="420"/>
      <c r="N461" s="420"/>
      <c r="O461" s="420"/>
      <c r="P461" s="420"/>
      <c r="Q461" s="420"/>
      <c r="R461" s="420"/>
      <c r="S461" s="420"/>
      <c r="T461" s="420"/>
      <c r="U461" s="420"/>
      <c r="V461" s="420"/>
      <c r="W461" s="420"/>
      <c r="X461" s="420"/>
      <c r="Y461" s="420"/>
      <c r="Z461" s="420"/>
      <c r="AA461" s="420"/>
      <c r="AB461" s="420"/>
      <c r="AC461" s="420"/>
      <c r="AD461" s="420"/>
      <c r="AE461" s="420"/>
      <c r="AF461" s="420"/>
    </row>
    <row r="462" spans="1:32" ht="13.5" hidden="1" customHeight="1">
      <c r="A462" s="420"/>
      <c r="B462" s="995" t="str">
        <f>IF(OR(LEFT(DULIEU!$V451,3)=$G$10,LEFT(DULIEU!$W451,3)=$G$10),DULIEU!$D451,"")</f>
        <v/>
      </c>
      <c r="C462" s="995" t="str">
        <f>IF(OR(LEFT(DULIEU!$V451,3)=$G$10,LEFT(DULIEU!$W451,3)=$G$10),DULIEU!$H451,"")</f>
        <v/>
      </c>
      <c r="D462" s="853" t="str">
        <f>IF(OR(LEFT(DULIEU!$V451,3)=$G$10,LEFT(DULIEU!$W451,3)=$G$10),DULIEU!$J451,"")</f>
        <v/>
      </c>
      <c r="E462" s="995" t="str">
        <f>IF(OR(LEFT(DULIEU!$V451,3)=$G$10,LEFT(DULIEU!$W451,3)=$G$10),DULIEU!$E451,"")</f>
        <v/>
      </c>
      <c r="F462" s="996" t="str">
        <f>IF(OR(LEFT(DULIEU!$V451,3)=$G$10,LEFT(DULIEU!$W451,3)=$G$10),DULIEU!$O451,"")</f>
        <v/>
      </c>
      <c r="G462" s="995" t="str">
        <f>IF(OR(LEFT(NKC!$I458,3)=$G$10,LEFT(NKC!$J458,3)=$G$10),NKC!$H458,"")</f>
        <v/>
      </c>
      <c r="H462" s="995" t="str">
        <f>IF(B462="","",IF(LEFT(DULIEU!$V451,3)=$G$10,DULIEU!$W451,IF(LEFT(DULIEU!$W451,3)=$G$10,DULIEU!$V451)))</f>
        <v/>
      </c>
      <c r="I462" s="997">
        <f>IF(F462="",0,IF(LEFT(DULIEU!$V451,3)=$G$10,DULIEU!$X451,0))</f>
        <v>0</v>
      </c>
      <c r="J462" s="997">
        <f>IF(F462="",0,IF(LEFT(DULIEU!$W451,3)=$G$10,DULIEU!$X451,0))</f>
        <v>0</v>
      </c>
      <c r="K462" s="990" t="str">
        <f t="shared" si="7"/>
        <v/>
      </c>
      <c r="L462" s="420"/>
      <c r="M462" s="420"/>
      <c r="N462" s="420"/>
      <c r="O462" s="420"/>
      <c r="P462" s="420"/>
      <c r="Q462" s="420"/>
      <c r="R462" s="420"/>
      <c r="S462" s="420"/>
      <c r="T462" s="420"/>
      <c r="U462" s="420"/>
      <c r="V462" s="420"/>
      <c r="W462" s="420"/>
      <c r="X462" s="420"/>
      <c r="Y462" s="420"/>
      <c r="Z462" s="420"/>
      <c r="AA462" s="420"/>
      <c r="AB462" s="420"/>
      <c r="AC462" s="420"/>
      <c r="AD462" s="420"/>
      <c r="AE462" s="420"/>
      <c r="AF462" s="420"/>
    </row>
    <row r="463" spans="1:32" ht="13.5" hidden="1" customHeight="1">
      <c r="A463" s="420"/>
      <c r="B463" s="995" t="str">
        <f>IF(OR(LEFT(DULIEU!$V452,3)=$G$10,LEFT(DULIEU!$W452,3)=$G$10),DULIEU!$D452,"")</f>
        <v/>
      </c>
      <c r="C463" s="995" t="str">
        <f>IF(OR(LEFT(DULIEU!$V452,3)=$G$10,LEFT(DULIEU!$W452,3)=$G$10),DULIEU!$H452,"")</f>
        <v/>
      </c>
      <c r="D463" s="853" t="str">
        <f>IF(OR(LEFT(DULIEU!$V452,3)=$G$10,LEFT(DULIEU!$W452,3)=$G$10),DULIEU!$J452,"")</f>
        <v/>
      </c>
      <c r="E463" s="995" t="str">
        <f>IF(OR(LEFT(DULIEU!$V452,3)=$G$10,LEFT(DULIEU!$W452,3)=$G$10),DULIEU!$E452,"")</f>
        <v/>
      </c>
      <c r="F463" s="996" t="str">
        <f>IF(OR(LEFT(DULIEU!$V452,3)=$G$10,LEFT(DULIEU!$W452,3)=$G$10),DULIEU!$O452,"")</f>
        <v/>
      </c>
      <c r="G463" s="995" t="str">
        <f>IF(OR(LEFT(NKC!$I459,3)=$G$10,LEFT(NKC!$J459,3)=$G$10),NKC!$H459,"")</f>
        <v/>
      </c>
      <c r="H463" s="995" t="str">
        <f>IF(B463="","",IF(LEFT(DULIEU!$V452,3)=$G$10,DULIEU!$W452,IF(LEFT(DULIEU!$W452,3)=$G$10,DULIEU!$V452)))</f>
        <v/>
      </c>
      <c r="I463" s="997">
        <f>IF(F463="",0,IF(LEFT(DULIEU!$V452,3)=$G$10,DULIEU!$X452,0))</f>
        <v>0</v>
      </c>
      <c r="J463" s="997">
        <f>IF(F463="",0,IF(LEFT(DULIEU!$W452,3)=$G$10,DULIEU!$X452,0))</f>
        <v>0</v>
      </c>
      <c r="K463" s="990" t="str">
        <f t="shared" si="7"/>
        <v/>
      </c>
      <c r="L463" s="420"/>
      <c r="M463" s="420"/>
      <c r="N463" s="420"/>
      <c r="O463" s="420"/>
      <c r="P463" s="420"/>
      <c r="Q463" s="420"/>
      <c r="R463" s="420"/>
      <c r="S463" s="420"/>
      <c r="T463" s="420"/>
      <c r="U463" s="420"/>
      <c r="V463" s="420"/>
      <c r="W463" s="420"/>
      <c r="X463" s="420"/>
      <c r="Y463" s="420"/>
      <c r="Z463" s="420"/>
      <c r="AA463" s="420"/>
      <c r="AB463" s="420"/>
      <c r="AC463" s="420"/>
      <c r="AD463" s="420"/>
      <c r="AE463" s="420"/>
      <c r="AF463" s="420"/>
    </row>
    <row r="464" spans="1:32" ht="13.5" hidden="1" customHeight="1">
      <c r="A464" s="420"/>
      <c r="B464" s="995" t="str">
        <f>IF(OR(LEFT(DULIEU!$V453,3)=$G$10,LEFT(DULIEU!$W453,3)=$G$10),DULIEU!$D453,"")</f>
        <v/>
      </c>
      <c r="C464" s="995" t="str">
        <f>IF(OR(LEFT(DULIEU!$V453,3)=$G$10,LEFT(DULIEU!$W453,3)=$G$10),DULIEU!$H453,"")</f>
        <v/>
      </c>
      <c r="D464" s="853" t="str">
        <f>IF(OR(LEFT(DULIEU!$V453,3)=$G$10,LEFT(DULIEU!$W453,3)=$G$10),DULIEU!$J453,"")</f>
        <v/>
      </c>
      <c r="E464" s="995" t="str">
        <f>IF(OR(LEFT(DULIEU!$V453,3)=$G$10,LEFT(DULIEU!$W453,3)=$G$10),DULIEU!$E453,"")</f>
        <v/>
      </c>
      <c r="F464" s="996" t="str">
        <f>IF(OR(LEFT(DULIEU!$V453,3)=$G$10,LEFT(DULIEU!$W453,3)=$G$10),DULIEU!$O453,"")</f>
        <v/>
      </c>
      <c r="G464" s="995" t="str">
        <f>IF(OR(LEFT(NKC!$I460,3)=$G$10,LEFT(NKC!$J460,3)=$G$10),NKC!$H460,"")</f>
        <v/>
      </c>
      <c r="H464" s="995" t="str">
        <f>IF(B464="","",IF(LEFT(DULIEU!$V453,3)=$G$10,DULIEU!$W453,IF(LEFT(DULIEU!$W453,3)=$G$10,DULIEU!$V453)))</f>
        <v/>
      </c>
      <c r="I464" s="997">
        <f>IF(F464="",0,IF(LEFT(DULIEU!$V453,3)=$G$10,DULIEU!$X453,0))</f>
        <v>0</v>
      </c>
      <c r="J464" s="997">
        <f>IF(F464="",0,IF(LEFT(DULIEU!$W453,3)=$G$10,DULIEU!$X453,0))</f>
        <v>0</v>
      </c>
      <c r="K464" s="990" t="str">
        <f t="shared" si="7"/>
        <v/>
      </c>
      <c r="L464" s="420"/>
      <c r="M464" s="420"/>
      <c r="N464" s="420"/>
      <c r="O464" s="420"/>
      <c r="P464" s="420"/>
      <c r="Q464" s="420"/>
      <c r="R464" s="420"/>
      <c r="S464" s="420"/>
      <c r="T464" s="420"/>
      <c r="U464" s="420"/>
      <c r="V464" s="420"/>
      <c r="W464" s="420"/>
      <c r="X464" s="420"/>
      <c r="Y464" s="420"/>
      <c r="Z464" s="420"/>
      <c r="AA464" s="420"/>
      <c r="AB464" s="420"/>
      <c r="AC464" s="420"/>
      <c r="AD464" s="420"/>
      <c r="AE464" s="420"/>
      <c r="AF464" s="420"/>
    </row>
    <row r="465" spans="1:32" ht="13.5" hidden="1" customHeight="1">
      <c r="A465" s="420"/>
      <c r="B465" s="995" t="str">
        <f>IF(OR(LEFT(DULIEU!$V454,3)=$G$10,LEFT(DULIEU!$W454,3)=$G$10),DULIEU!$D454,"")</f>
        <v/>
      </c>
      <c r="C465" s="995" t="str">
        <f>IF(OR(LEFT(DULIEU!$V454,3)=$G$10,LEFT(DULIEU!$W454,3)=$G$10),DULIEU!$H454,"")</f>
        <v/>
      </c>
      <c r="D465" s="853" t="str">
        <f>IF(OR(LEFT(DULIEU!$V454,3)=$G$10,LEFT(DULIEU!$W454,3)=$G$10),DULIEU!$J454,"")</f>
        <v/>
      </c>
      <c r="E465" s="995" t="str">
        <f>IF(OR(LEFT(DULIEU!$V454,3)=$G$10,LEFT(DULIEU!$W454,3)=$G$10),DULIEU!$E454,"")</f>
        <v/>
      </c>
      <c r="F465" s="996" t="str">
        <f>IF(OR(LEFT(DULIEU!$V454,3)=$G$10,LEFT(DULIEU!$W454,3)=$G$10),DULIEU!$O454,"")</f>
        <v/>
      </c>
      <c r="G465" s="995" t="str">
        <f>IF(OR(LEFT(NKC!$I461,3)=$G$10,LEFT(NKC!$J461,3)=$G$10),NKC!$H461,"")</f>
        <v/>
      </c>
      <c r="H465" s="995" t="str">
        <f>IF(B465="","",IF(LEFT(DULIEU!$V454,3)=$G$10,DULIEU!$W454,IF(LEFT(DULIEU!$W454,3)=$G$10,DULIEU!$V454)))</f>
        <v/>
      </c>
      <c r="I465" s="997">
        <f>IF(F465="",0,IF(LEFT(DULIEU!$V454,3)=$G$10,DULIEU!$X454,0))</f>
        <v>0</v>
      </c>
      <c r="J465" s="997">
        <f>IF(F465="",0,IF(LEFT(DULIEU!$W454,3)=$G$10,DULIEU!$X454,0))</f>
        <v>0</v>
      </c>
      <c r="K465" s="990" t="str">
        <f t="shared" si="7"/>
        <v/>
      </c>
      <c r="L465" s="420"/>
      <c r="M465" s="420"/>
      <c r="N465" s="420"/>
      <c r="O465" s="420"/>
      <c r="P465" s="420"/>
      <c r="Q465" s="420"/>
      <c r="R465" s="420"/>
      <c r="S465" s="420"/>
      <c r="T465" s="420"/>
      <c r="U465" s="420"/>
      <c r="V465" s="420"/>
      <c r="W465" s="420"/>
      <c r="X465" s="420"/>
      <c r="Y465" s="420"/>
      <c r="Z465" s="420"/>
      <c r="AA465" s="420"/>
      <c r="AB465" s="420"/>
      <c r="AC465" s="420"/>
      <c r="AD465" s="420"/>
      <c r="AE465" s="420"/>
      <c r="AF465" s="420"/>
    </row>
    <row r="466" spans="1:32" ht="13.5" hidden="1" customHeight="1">
      <c r="A466" s="420"/>
      <c r="B466" s="995" t="str">
        <f>IF(OR(LEFT(DULIEU!$V455,3)=$G$10,LEFT(DULIEU!$W455,3)=$G$10),DULIEU!$D455,"")</f>
        <v/>
      </c>
      <c r="C466" s="995" t="str">
        <f>IF(OR(LEFT(DULIEU!$V455,3)=$G$10,LEFT(DULIEU!$W455,3)=$G$10),DULIEU!$H455,"")</f>
        <v/>
      </c>
      <c r="D466" s="853" t="str">
        <f>IF(OR(LEFT(DULIEU!$V455,3)=$G$10,LEFT(DULIEU!$W455,3)=$G$10),DULIEU!$J455,"")</f>
        <v/>
      </c>
      <c r="E466" s="995" t="str">
        <f>IF(OR(LEFT(DULIEU!$V455,3)=$G$10,LEFT(DULIEU!$W455,3)=$G$10),DULIEU!$E455,"")</f>
        <v/>
      </c>
      <c r="F466" s="996" t="str">
        <f>IF(OR(LEFT(DULIEU!$V455,3)=$G$10,LEFT(DULIEU!$W455,3)=$G$10),DULIEU!$O455,"")</f>
        <v/>
      </c>
      <c r="G466" s="995" t="str">
        <f>IF(OR(LEFT(NKC!$I462,3)=$G$10,LEFT(NKC!$J462,3)=$G$10),NKC!$H462,"")</f>
        <v/>
      </c>
      <c r="H466" s="995" t="str">
        <f>IF(B466="","",IF(LEFT(DULIEU!$V455,3)=$G$10,DULIEU!$W455,IF(LEFT(DULIEU!$W455,3)=$G$10,DULIEU!$V455)))</f>
        <v/>
      </c>
      <c r="I466" s="997">
        <f>IF(F466="",0,IF(LEFT(DULIEU!$V455,3)=$G$10,DULIEU!$X455,0))</f>
        <v>0</v>
      </c>
      <c r="J466" s="997">
        <f>IF(F466="",0,IF(LEFT(DULIEU!$W455,3)=$G$10,DULIEU!$X455,0))</f>
        <v>0</v>
      </c>
      <c r="K466" s="990" t="str">
        <f t="shared" si="7"/>
        <v/>
      </c>
      <c r="L466" s="420"/>
      <c r="M466" s="420"/>
      <c r="N466" s="420"/>
      <c r="O466" s="420"/>
      <c r="P466" s="420"/>
      <c r="Q466" s="420"/>
      <c r="R466" s="420"/>
      <c r="S466" s="420"/>
      <c r="T466" s="420"/>
      <c r="U466" s="420"/>
      <c r="V466" s="420"/>
      <c r="W466" s="420"/>
      <c r="X466" s="420"/>
      <c r="Y466" s="420"/>
      <c r="Z466" s="420"/>
      <c r="AA466" s="420"/>
      <c r="AB466" s="420"/>
      <c r="AC466" s="420"/>
      <c r="AD466" s="420"/>
      <c r="AE466" s="420"/>
      <c r="AF466" s="420"/>
    </row>
    <row r="467" spans="1:32" ht="13.5" hidden="1" customHeight="1">
      <c r="A467" s="420"/>
      <c r="B467" s="995" t="str">
        <f>IF(OR(LEFT(DULIEU!$V456,3)=$G$10,LEFT(DULIEU!$W456,3)=$G$10),DULIEU!$D456,"")</f>
        <v/>
      </c>
      <c r="C467" s="995" t="str">
        <f>IF(OR(LEFT(DULIEU!$V456,3)=$G$10,LEFT(DULIEU!$W456,3)=$G$10),DULIEU!$H456,"")</f>
        <v/>
      </c>
      <c r="D467" s="853" t="str">
        <f>IF(OR(LEFT(DULIEU!$V456,3)=$G$10,LEFT(DULIEU!$W456,3)=$G$10),DULIEU!$J456,"")</f>
        <v/>
      </c>
      <c r="E467" s="995" t="str">
        <f>IF(OR(LEFT(DULIEU!$V456,3)=$G$10,LEFT(DULIEU!$W456,3)=$G$10),DULIEU!$E456,"")</f>
        <v/>
      </c>
      <c r="F467" s="996" t="str">
        <f>IF(OR(LEFT(DULIEU!$V456,3)=$G$10,LEFT(DULIEU!$W456,3)=$G$10),DULIEU!$O456,"")</f>
        <v/>
      </c>
      <c r="G467" s="995" t="str">
        <f>IF(OR(LEFT(NKC!$I463,3)=$G$10,LEFT(NKC!$J463,3)=$G$10),NKC!$H463,"")</f>
        <v/>
      </c>
      <c r="H467" s="995" t="str">
        <f>IF(B467="","",IF(LEFT(DULIEU!$V456,3)=$G$10,DULIEU!$W456,IF(LEFT(DULIEU!$W456,3)=$G$10,DULIEU!$V456)))</f>
        <v/>
      </c>
      <c r="I467" s="997">
        <f>IF(F467="",0,IF(LEFT(DULIEU!$V456,3)=$G$10,DULIEU!$X456,0))</f>
        <v>0</v>
      </c>
      <c r="J467" s="997">
        <f>IF(F467="",0,IF(LEFT(DULIEU!$W456,3)=$G$10,DULIEU!$X456,0))</f>
        <v>0</v>
      </c>
      <c r="K467" s="990" t="str">
        <f t="shared" ref="K467:K502" si="8">IF(F467="","","x")</f>
        <v/>
      </c>
      <c r="L467" s="420"/>
      <c r="M467" s="420"/>
      <c r="N467" s="420"/>
      <c r="O467" s="420"/>
      <c r="P467" s="420"/>
      <c r="Q467" s="420"/>
      <c r="R467" s="420"/>
      <c r="S467" s="420"/>
      <c r="T467" s="420"/>
      <c r="U467" s="420"/>
      <c r="V467" s="420"/>
      <c r="W467" s="420"/>
      <c r="X467" s="420"/>
      <c r="Y467" s="420"/>
      <c r="Z467" s="420"/>
      <c r="AA467" s="420"/>
      <c r="AB467" s="420"/>
      <c r="AC467" s="420"/>
      <c r="AD467" s="420"/>
      <c r="AE467" s="420"/>
      <c r="AF467" s="420"/>
    </row>
    <row r="468" spans="1:32" ht="13.5" hidden="1" customHeight="1">
      <c r="A468" s="420"/>
      <c r="B468" s="995" t="str">
        <f>IF(OR(LEFT(DULIEU!$V457,3)=$G$10,LEFT(DULIEU!$W457,3)=$G$10),DULIEU!$D457,"")</f>
        <v/>
      </c>
      <c r="C468" s="995" t="str">
        <f>IF(OR(LEFT(DULIEU!$V457,3)=$G$10,LEFT(DULIEU!$W457,3)=$G$10),DULIEU!$H457,"")</f>
        <v/>
      </c>
      <c r="D468" s="853" t="str">
        <f>IF(OR(LEFT(DULIEU!$V457,3)=$G$10,LEFT(DULIEU!$W457,3)=$G$10),DULIEU!$J457,"")</f>
        <v/>
      </c>
      <c r="E468" s="995" t="str">
        <f>IF(OR(LEFT(DULIEU!$V457,3)=$G$10,LEFT(DULIEU!$W457,3)=$G$10),DULIEU!$E457,"")</f>
        <v/>
      </c>
      <c r="F468" s="996" t="str">
        <f>IF(OR(LEFT(DULIEU!$V457,3)=$G$10,LEFT(DULIEU!$W457,3)=$G$10),DULIEU!$O457,"")</f>
        <v/>
      </c>
      <c r="G468" s="995" t="str">
        <f>IF(OR(LEFT(NKC!$I464,3)=$G$10,LEFT(NKC!$J464,3)=$G$10),NKC!$H464,"")</f>
        <v/>
      </c>
      <c r="H468" s="995" t="str">
        <f>IF(B468="","",IF(LEFT(DULIEU!$V457,3)=$G$10,DULIEU!$W457,IF(LEFT(DULIEU!$W457,3)=$G$10,DULIEU!$V457)))</f>
        <v/>
      </c>
      <c r="I468" s="997">
        <f>IF(F468="",0,IF(LEFT(DULIEU!$V457,3)=$G$10,DULIEU!$X457,0))</f>
        <v>0</v>
      </c>
      <c r="J468" s="997">
        <f>IF(F468="",0,IF(LEFT(DULIEU!$W457,3)=$G$10,DULIEU!$X457,0))</f>
        <v>0</v>
      </c>
      <c r="K468" s="990" t="str">
        <f t="shared" si="8"/>
        <v/>
      </c>
      <c r="L468" s="420"/>
      <c r="M468" s="420"/>
      <c r="N468" s="420"/>
      <c r="O468" s="420"/>
      <c r="P468" s="420"/>
      <c r="Q468" s="420"/>
      <c r="R468" s="420"/>
      <c r="S468" s="420"/>
      <c r="T468" s="420"/>
      <c r="U468" s="420"/>
      <c r="V468" s="420"/>
      <c r="W468" s="420"/>
      <c r="X468" s="420"/>
      <c r="Y468" s="420"/>
      <c r="Z468" s="420"/>
      <c r="AA468" s="420"/>
      <c r="AB468" s="420"/>
      <c r="AC468" s="420"/>
      <c r="AD468" s="420"/>
      <c r="AE468" s="420"/>
      <c r="AF468" s="420"/>
    </row>
    <row r="469" spans="1:32" ht="13.5" hidden="1" customHeight="1">
      <c r="A469" s="420"/>
      <c r="B469" s="995" t="str">
        <f>IF(OR(LEFT(DULIEU!$V458,3)=$G$10,LEFT(DULIEU!$W458,3)=$G$10),DULIEU!$D458,"")</f>
        <v/>
      </c>
      <c r="C469" s="995" t="str">
        <f>IF(OR(LEFT(DULIEU!$V458,3)=$G$10,LEFT(DULIEU!$W458,3)=$G$10),DULIEU!$H458,"")</f>
        <v/>
      </c>
      <c r="D469" s="853" t="str">
        <f>IF(OR(LEFT(DULIEU!$V458,3)=$G$10,LEFT(DULIEU!$W458,3)=$G$10),DULIEU!$J458,"")</f>
        <v/>
      </c>
      <c r="E469" s="995" t="str">
        <f>IF(OR(LEFT(DULIEU!$V458,3)=$G$10,LEFT(DULIEU!$W458,3)=$G$10),DULIEU!$E458,"")</f>
        <v/>
      </c>
      <c r="F469" s="996" t="str">
        <f>IF(OR(LEFT(DULIEU!$V458,3)=$G$10,LEFT(DULIEU!$W458,3)=$G$10),DULIEU!$O458,"")</f>
        <v/>
      </c>
      <c r="G469" s="995" t="str">
        <f>IF(OR(LEFT(NKC!$I465,3)=$G$10,LEFT(NKC!$J465,3)=$G$10),NKC!$H465,"")</f>
        <v/>
      </c>
      <c r="H469" s="995" t="str">
        <f>IF(B469="","",IF(LEFT(DULIEU!$V458,3)=$G$10,DULIEU!$W458,IF(LEFT(DULIEU!$W458,3)=$G$10,DULIEU!$V458)))</f>
        <v/>
      </c>
      <c r="I469" s="997">
        <f>IF(F469="",0,IF(LEFT(DULIEU!$V458,3)=$G$10,DULIEU!$X458,0))</f>
        <v>0</v>
      </c>
      <c r="J469" s="997">
        <f>IF(F469="",0,IF(LEFT(DULIEU!$W458,3)=$G$10,DULIEU!$X458,0))</f>
        <v>0</v>
      </c>
      <c r="K469" s="990" t="str">
        <f t="shared" si="8"/>
        <v/>
      </c>
      <c r="L469" s="420"/>
      <c r="M469" s="420"/>
      <c r="N469" s="420"/>
      <c r="O469" s="420"/>
      <c r="P469" s="420"/>
      <c r="Q469" s="420"/>
      <c r="R469" s="420"/>
      <c r="S469" s="420"/>
      <c r="T469" s="420"/>
      <c r="U469" s="420"/>
      <c r="V469" s="420"/>
      <c r="W469" s="420"/>
      <c r="X469" s="420"/>
      <c r="Y469" s="420"/>
      <c r="Z469" s="420"/>
      <c r="AA469" s="420"/>
      <c r="AB469" s="420"/>
      <c r="AC469" s="420"/>
      <c r="AD469" s="420"/>
      <c r="AE469" s="420"/>
      <c r="AF469" s="420"/>
    </row>
    <row r="470" spans="1:32" ht="13.5" hidden="1" customHeight="1">
      <c r="A470" s="420"/>
      <c r="B470" s="995" t="str">
        <f>IF(OR(LEFT(DULIEU!$V459,3)=$G$10,LEFT(DULIEU!$W459,3)=$G$10),DULIEU!$D459,"")</f>
        <v/>
      </c>
      <c r="C470" s="995" t="str">
        <f>IF(OR(LEFT(DULIEU!$V459,3)=$G$10,LEFT(DULIEU!$W459,3)=$G$10),DULIEU!$H459,"")</f>
        <v/>
      </c>
      <c r="D470" s="853" t="str">
        <f>IF(OR(LEFT(DULIEU!$V459,3)=$G$10,LEFT(DULIEU!$W459,3)=$G$10),DULIEU!$J459,"")</f>
        <v/>
      </c>
      <c r="E470" s="995" t="str">
        <f>IF(OR(LEFT(DULIEU!$V459,3)=$G$10,LEFT(DULIEU!$W459,3)=$G$10),DULIEU!$E459,"")</f>
        <v/>
      </c>
      <c r="F470" s="996" t="str">
        <f>IF(OR(LEFT(DULIEU!$V459,3)=$G$10,LEFT(DULIEU!$W459,3)=$G$10),DULIEU!$O459,"")</f>
        <v/>
      </c>
      <c r="G470" s="995" t="str">
        <f>IF(OR(LEFT(NKC!$I466,3)=$G$10,LEFT(NKC!$J466,3)=$G$10),NKC!$H466,"")</f>
        <v/>
      </c>
      <c r="H470" s="995" t="str">
        <f>IF(B470="","",IF(LEFT(DULIEU!$V459,3)=$G$10,DULIEU!$W459,IF(LEFT(DULIEU!$W459,3)=$G$10,DULIEU!$V459)))</f>
        <v/>
      </c>
      <c r="I470" s="997">
        <f>IF(F470="",0,IF(LEFT(DULIEU!$V459,3)=$G$10,DULIEU!$X459,0))</f>
        <v>0</v>
      </c>
      <c r="J470" s="997">
        <f>IF(F470="",0,IF(LEFT(DULIEU!$W459,3)=$G$10,DULIEU!$X459,0))</f>
        <v>0</v>
      </c>
      <c r="K470" s="990" t="str">
        <f t="shared" si="8"/>
        <v/>
      </c>
      <c r="L470" s="420"/>
      <c r="M470" s="420"/>
      <c r="N470" s="420"/>
      <c r="O470" s="420"/>
      <c r="P470" s="420"/>
      <c r="Q470" s="420"/>
      <c r="R470" s="420"/>
      <c r="S470" s="420"/>
      <c r="T470" s="420"/>
      <c r="U470" s="420"/>
      <c r="V470" s="420"/>
      <c r="W470" s="420"/>
      <c r="X470" s="420"/>
      <c r="Y470" s="420"/>
      <c r="Z470" s="420"/>
      <c r="AA470" s="420"/>
      <c r="AB470" s="420"/>
      <c r="AC470" s="420"/>
      <c r="AD470" s="420"/>
      <c r="AE470" s="420"/>
      <c r="AF470" s="420"/>
    </row>
    <row r="471" spans="1:32" ht="13.5" hidden="1" customHeight="1">
      <c r="A471" s="420"/>
      <c r="B471" s="995" t="str">
        <f>IF(OR(LEFT(DULIEU!$V460,3)=$G$10,LEFT(DULIEU!$W460,3)=$G$10),DULIEU!$D460,"")</f>
        <v/>
      </c>
      <c r="C471" s="995" t="str">
        <f>IF(OR(LEFT(DULIEU!$V460,3)=$G$10,LEFT(DULIEU!$W460,3)=$G$10),DULIEU!$H460,"")</f>
        <v/>
      </c>
      <c r="D471" s="853" t="str">
        <f>IF(OR(LEFT(DULIEU!$V460,3)=$G$10,LEFT(DULIEU!$W460,3)=$G$10),DULIEU!$J460,"")</f>
        <v/>
      </c>
      <c r="E471" s="995" t="str">
        <f>IF(OR(LEFT(DULIEU!$V460,3)=$G$10,LEFT(DULIEU!$W460,3)=$G$10),DULIEU!$E460,"")</f>
        <v/>
      </c>
      <c r="F471" s="996" t="str">
        <f>IF(OR(LEFT(DULIEU!$V460,3)=$G$10,LEFT(DULIEU!$W460,3)=$G$10),DULIEU!$O460,"")</f>
        <v/>
      </c>
      <c r="G471" s="995" t="str">
        <f>IF(OR(LEFT(NKC!$I467,3)=$G$10,LEFT(NKC!$J467,3)=$G$10),NKC!$H467,"")</f>
        <v/>
      </c>
      <c r="H471" s="995" t="str">
        <f>IF(B471="","",IF(LEFT(DULIEU!$V460,3)=$G$10,DULIEU!$W460,IF(LEFT(DULIEU!$W460,3)=$G$10,DULIEU!$V460)))</f>
        <v/>
      </c>
      <c r="I471" s="997">
        <f>IF(F471="",0,IF(LEFT(DULIEU!$V460,3)=$G$10,DULIEU!$X460,0))</f>
        <v>0</v>
      </c>
      <c r="J471" s="997">
        <f>IF(F471="",0,IF(LEFT(DULIEU!$W460,3)=$G$10,DULIEU!$X460,0))</f>
        <v>0</v>
      </c>
      <c r="K471" s="990" t="str">
        <f t="shared" si="8"/>
        <v/>
      </c>
      <c r="L471" s="420"/>
      <c r="M471" s="420"/>
      <c r="N471" s="420"/>
      <c r="O471" s="420"/>
      <c r="P471" s="420"/>
      <c r="Q471" s="420"/>
      <c r="R471" s="420"/>
      <c r="S471" s="420"/>
      <c r="T471" s="420"/>
      <c r="U471" s="420"/>
      <c r="V471" s="420"/>
      <c r="W471" s="420"/>
      <c r="X471" s="420"/>
      <c r="Y471" s="420"/>
      <c r="Z471" s="420"/>
      <c r="AA471" s="420"/>
      <c r="AB471" s="420"/>
      <c r="AC471" s="420"/>
      <c r="AD471" s="420"/>
      <c r="AE471" s="420"/>
      <c r="AF471" s="420"/>
    </row>
    <row r="472" spans="1:32" ht="13.5" hidden="1" customHeight="1">
      <c r="A472" s="420"/>
      <c r="B472" s="995" t="str">
        <f>IF(OR(LEFT(DULIEU!$V461,3)=$G$10,LEFT(DULIEU!$W461,3)=$G$10),DULIEU!$D461,"")</f>
        <v/>
      </c>
      <c r="C472" s="995" t="str">
        <f>IF(OR(LEFT(DULIEU!$V461,3)=$G$10,LEFT(DULIEU!$W461,3)=$G$10),DULIEU!$H461,"")</f>
        <v/>
      </c>
      <c r="D472" s="853" t="str">
        <f>IF(OR(LEFT(DULIEU!$V461,3)=$G$10,LEFT(DULIEU!$W461,3)=$G$10),DULIEU!$J461,"")</f>
        <v/>
      </c>
      <c r="E472" s="995" t="str">
        <f>IF(OR(LEFT(DULIEU!$V461,3)=$G$10,LEFT(DULIEU!$W461,3)=$G$10),DULIEU!$E461,"")</f>
        <v/>
      </c>
      <c r="F472" s="996" t="str">
        <f>IF(OR(LEFT(DULIEU!$V461,3)=$G$10,LEFT(DULIEU!$W461,3)=$G$10),DULIEU!$O461,"")</f>
        <v/>
      </c>
      <c r="G472" s="995" t="str">
        <f>IF(OR(LEFT(NKC!$I468,3)=$G$10,LEFT(NKC!$J468,3)=$G$10),NKC!$H468,"")</f>
        <v/>
      </c>
      <c r="H472" s="995" t="str">
        <f>IF(B472="","",IF(LEFT(DULIEU!$V461,3)=$G$10,DULIEU!$W461,IF(LEFT(DULIEU!$W461,3)=$G$10,DULIEU!$V461)))</f>
        <v/>
      </c>
      <c r="I472" s="997">
        <f>IF(F472="",0,IF(LEFT(DULIEU!$V461,3)=$G$10,DULIEU!$X461,0))</f>
        <v>0</v>
      </c>
      <c r="J472" s="997">
        <f>IF(F472="",0,IF(LEFT(DULIEU!$W461,3)=$G$10,DULIEU!$X461,0))</f>
        <v>0</v>
      </c>
      <c r="K472" s="990" t="str">
        <f t="shared" si="8"/>
        <v/>
      </c>
      <c r="L472" s="420"/>
      <c r="M472" s="420"/>
      <c r="N472" s="420"/>
      <c r="O472" s="420"/>
      <c r="P472" s="420"/>
      <c r="Q472" s="420"/>
      <c r="R472" s="420"/>
      <c r="S472" s="420"/>
      <c r="T472" s="420"/>
      <c r="U472" s="420"/>
      <c r="V472" s="420"/>
      <c r="W472" s="420"/>
      <c r="X472" s="420"/>
      <c r="Y472" s="420"/>
      <c r="Z472" s="420"/>
      <c r="AA472" s="420"/>
      <c r="AB472" s="420"/>
      <c r="AC472" s="420"/>
      <c r="AD472" s="420"/>
      <c r="AE472" s="420"/>
      <c r="AF472" s="420"/>
    </row>
    <row r="473" spans="1:32" ht="13.5" hidden="1" customHeight="1">
      <c r="A473" s="420"/>
      <c r="B473" s="995" t="str">
        <f>IF(OR(LEFT(DULIEU!$V462,3)=$G$10,LEFT(DULIEU!$W462,3)=$G$10),DULIEU!$D462,"")</f>
        <v/>
      </c>
      <c r="C473" s="995" t="str">
        <f>IF(OR(LEFT(DULIEU!$V462,3)=$G$10,LEFT(DULIEU!$W462,3)=$G$10),DULIEU!$H462,"")</f>
        <v/>
      </c>
      <c r="D473" s="853" t="str">
        <f>IF(OR(LEFT(DULIEU!$V462,3)=$G$10,LEFT(DULIEU!$W462,3)=$G$10),DULIEU!$J462,"")</f>
        <v/>
      </c>
      <c r="E473" s="995" t="str">
        <f>IF(OR(LEFT(DULIEU!$V462,3)=$G$10,LEFT(DULIEU!$W462,3)=$G$10),DULIEU!$E462,"")</f>
        <v/>
      </c>
      <c r="F473" s="996" t="str">
        <f>IF(OR(LEFT(DULIEU!$V462,3)=$G$10,LEFT(DULIEU!$W462,3)=$G$10),DULIEU!$O462,"")</f>
        <v/>
      </c>
      <c r="G473" s="995" t="str">
        <f>IF(OR(LEFT(NKC!$I469,3)=$G$10,LEFT(NKC!$J469,3)=$G$10),NKC!$H469,"")</f>
        <v/>
      </c>
      <c r="H473" s="995" t="str">
        <f>IF(B473="","",IF(LEFT(DULIEU!$V462,3)=$G$10,DULIEU!$W462,IF(LEFT(DULIEU!$W462,3)=$G$10,DULIEU!$V462)))</f>
        <v/>
      </c>
      <c r="I473" s="997">
        <f>IF(F473="",0,IF(LEFT(DULIEU!$V462,3)=$G$10,DULIEU!$X462,0))</f>
        <v>0</v>
      </c>
      <c r="J473" s="997">
        <f>IF(F473="",0,IF(LEFT(DULIEU!$W462,3)=$G$10,DULIEU!$X462,0))</f>
        <v>0</v>
      </c>
      <c r="K473" s="990" t="str">
        <f t="shared" si="8"/>
        <v/>
      </c>
      <c r="L473" s="420"/>
      <c r="M473" s="420"/>
      <c r="N473" s="420"/>
      <c r="O473" s="420"/>
      <c r="P473" s="420"/>
      <c r="Q473" s="420"/>
      <c r="R473" s="420"/>
      <c r="S473" s="420"/>
      <c r="T473" s="420"/>
      <c r="U473" s="420"/>
      <c r="V473" s="420"/>
      <c r="W473" s="420"/>
      <c r="X473" s="420"/>
      <c r="Y473" s="420"/>
      <c r="Z473" s="420"/>
      <c r="AA473" s="420"/>
      <c r="AB473" s="420"/>
      <c r="AC473" s="420"/>
      <c r="AD473" s="420"/>
      <c r="AE473" s="420"/>
      <c r="AF473" s="420"/>
    </row>
    <row r="474" spans="1:32" ht="13.5" hidden="1" customHeight="1">
      <c r="A474" s="420"/>
      <c r="B474" s="995" t="str">
        <f>IF(OR(LEFT(DULIEU!$V463,3)=$G$10,LEFT(DULIEU!$W463,3)=$G$10),DULIEU!$D463,"")</f>
        <v/>
      </c>
      <c r="C474" s="995" t="str">
        <f>IF(OR(LEFT(DULIEU!$V463,3)=$G$10,LEFT(DULIEU!$W463,3)=$G$10),DULIEU!$H463,"")</f>
        <v/>
      </c>
      <c r="D474" s="853" t="str">
        <f>IF(OR(LEFT(DULIEU!$V463,3)=$G$10,LEFT(DULIEU!$W463,3)=$G$10),DULIEU!$J463,"")</f>
        <v/>
      </c>
      <c r="E474" s="995" t="str">
        <f>IF(OR(LEFT(DULIEU!$V463,3)=$G$10,LEFT(DULIEU!$W463,3)=$G$10),DULIEU!$E463,"")</f>
        <v/>
      </c>
      <c r="F474" s="996" t="str">
        <f>IF(OR(LEFT(DULIEU!$V463,3)=$G$10,LEFT(DULIEU!$W463,3)=$G$10),DULIEU!$O463,"")</f>
        <v/>
      </c>
      <c r="G474" s="995" t="str">
        <f>IF(OR(LEFT(NKC!$I470,3)=$G$10,LEFT(NKC!$J470,3)=$G$10),NKC!$H470,"")</f>
        <v/>
      </c>
      <c r="H474" s="995" t="str">
        <f>IF(B474="","",IF(LEFT(DULIEU!$V463,3)=$G$10,DULIEU!$W463,IF(LEFT(DULIEU!$W463,3)=$G$10,DULIEU!$V463)))</f>
        <v/>
      </c>
      <c r="I474" s="997">
        <f>IF(F474="",0,IF(LEFT(DULIEU!$V463,3)=$G$10,DULIEU!$X463,0))</f>
        <v>0</v>
      </c>
      <c r="J474" s="997">
        <f>IF(F474="",0,IF(LEFT(DULIEU!$W463,3)=$G$10,DULIEU!$X463,0))</f>
        <v>0</v>
      </c>
      <c r="K474" s="990" t="str">
        <f t="shared" si="8"/>
        <v/>
      </c>
      <c r="L474" s="420"/>
      <c r="M474" s="420"/>
      <c r="N474" s="420"/>
      <c r="O474" s="420"/>
      <c r="P474" s="420"/>
      <c r="Q474" s="420"/>
      <c r="R474" s="420"/>
      <c r="S474" s="420"/>
      <c r="T474" s="420"/>
      <c r="U474" s="420"/>
      <c r="V474" s="420"/>
      <c r="W474" s="420"/>
      <c r="X474" s="420"/>
      <c r="Y474" s="420"/>
      <c r="Z474" s="420"/>
      <c r="AA474" s="420"/>
      <c r="AB474" s="420"/>
      <c r="AC474" s="420"/>
      <c r="AD474" s="420"/>
      <c r="AE474" s="420"/>
      <c r="AF474" s="420"/>
    </row>
    <row r="475" spans="1:32" ht="13.5" hidden="1" customHeight="1">
      <c r="A475" s="420"/>
      <c r="B475" s="995" t="str">
        <f>IF(OR(LEFT(DULIEU!$V464,3)=$G$10,LEFT(DULIEU!$W464,3)=$G$10),DULIEU!$D464,"")</f>
        <v/>
      </c>
      <c r="C475" s="995" t="str">
        <f>IF(OR(LEFT(DULIEU!$V464,3)=$G$10,LEFT(DULIEU!$W464,3)=$G$10),DULIEU!$H464,"")</f>
        <v/>
      </c>
      <c r="D475" s="853" t="str">
        <f>IF(OR(LEFT(DULIEU!$V464,3)=$G$10,LEFT(DULIEU!$W464,3)=$G$10),DULIEU!$J464,"")</f>
        <v/>
      </c>
      <c r="E475" s="995" t="str">
        <f>IF(OR(LEFT(DULIEU!$V464,3)=$G$10,LEFT(DULIEU!$W464,3)=$G$10),DULIEU!$E464,"")</f>
        <v/>
      </c>
      <c r="F475" s="996" t="str">
        <f>IF(OR(LEFT(DULIEU!$V464,3)=$G$10,LEFT(DULIEU!$W464,3)=$G$10),DULIEU!$O464,"")</f>
        <v/>
      </c>
      <c r="G475" s="995" t="str">
        <f>IF(OR(LEFT(NKC!$I471,3)=$G$10,LEFT(NKC!$J471,3)=$G$10),NKC!$H471,"")</f>
        <v/>
      </c>
      <c r="H475" s="995" t="str">
        <f>IF(B475="","",IF(LEFT(DULIEU!$V464,3)=$G$10,DULIEU!$W464,IF(LEFT(DULIEU!$W464,3)=$G$10,DULIEU!$V464)))</f>
        <v/>
      </c>
      <c r="I475" s="997">
        <f>IF(F475="",0,IF(LEFT(DULIEU!$V464,3)=$G$10,DULIEU!$X464,0))</f>
        <v>0</v>
      </c>
      <c r="J475" s="997">
        <f>IF(F475="",0,IF(LEFT(DULIEU!$W464,3)=$G$10,DULIEU!$X464,0))</f>
        <v>0</v>
      </c>
      <c r="K475" s="990" t="str">
        <f t="shared" si="8"/>
        <v/>
      </c>
      <c r="L475" s="420"/>
      <c r="M475" s="420"/>
      <c r="N475" s="420"/>
      <c r="O475" s="420"/>
      <c r="P475" s="420"/>
      <c r="Q475" s="420"/>
      <c r="R475" s="420"/>
      <c r="S475" s="420"/>
      <c r="T475" s="420"/>
      <c r="U475" s="420"/>
      <c r="V475" s="420"/>
      <c r="W475" s="420"/>
      <c r="X475" s="420"/>
      <c r="Y475" s="420"/>
      <c r="Z475" s="420"/>
      <c r="AA475" s="420"/>
      <c r="AB475" s="420"/>
      <c r="AC475" s="420"/>
      <c r="AD475" s="420"/>
      <c r="AE475" s="420"/>
      <c r="AF475" s="420"/>
    </row>
    <row r="476" spans="1:32" ht="13.5" hidden="1" customHeight="1">
      <c r="A476" s="420"/>
      <c r="B476" s="995" t="str">
        <f>IF(OR(LEFT(DULIEU!$V465,3)=$G$10,LEFT(DULIEU!$W465,3)=$G$10),DULIEU!$D465,"")</f>
        <v/>
      </c>
      <c r="C476" s="995" t="str">
        <f>IF(OR(LEFT(DULIEU!$V465,3)=$G$10,LEFT(DULIEU!$W465,3)=$G$10),DULIEU!$H465,"")</f>
        <v/>
      </c>
      <c r="D476" s="853" t="str">
        <f>IF(OR(LEFT(DULIEU!$V465,3)=$G$10,LEFT(DULIEU!$W465,3)=$G$10),DULIEU!$J465,"")</f>
        <v/>
      </c>
      <c r="E476" s="995" t="str">
        <f>IF(OR(LEFT(DULIEU!$V465,3)=$G$10,LEFT(DULIEU!$W465,3)=$G$10),DULIEU!$E465,"")</f>
        <v/>
      </c>
      <c r="F476" s="996" t="str">
        <f>IF(OR(LEFT(DULIEU!$V465,3)=$G$10,LEFT(DULIEU!$W465,3)=$G$10),DULIEU!$O465,"")</f>
        <v/>
      </c>
      <c r="G476" s="995" t="str">
        <f>IF(OR(LEFT(NKC!$I472,3)=$G$10,LEFT(NKC!$J472,3)=$G$10),NKC!$H472,"")</f>
        <v/>
      </c>
      <c r="H476" s="995" t="str">
        <f>IF(B476="","",IF(LEFT(DULIEU!$V465,3)=$G$10,DULIEU!$W465,IF(LEFT(DULIEU!$W465,3)=$G$10,DULIEU!$V465)))</f>
        <v/>
      </c>
      <c r="I476" s="997">
        <f>IF(F476="",0,IF(LEFT(DULIEU!$V465,3)=$G$10,DULIEU!$X465,0))</f>
        <v>0</v>
      </c>
      <c r="J476" s="997">
        <f>IF(F476="",0,IF(LEFT(DULIEU!$W465,3)=$G$10,DULIEU!$X465,0))</f>
        <v>0</v>
      </c>
      <c r="K476" s="990" t="str">
        <f t="shared" si="8"/>
        <v/>
      </c>
      <c r="L476" s="420"/>
      <c r="M476" s="420"/>
      <c r="N476" s="420"/>
      <c r="O476" s="420"/>
      <c r="P476" s="420"/>
      <c r="Q476" s="420"/>
      <c r="R476" s="420"/>
      <c r="S476" s="420"/>
      <c r="T476" s="420"/>
      <c r="U476" s="420"/>
      <c r="V476" s="420"/>
      <c r="W476" s="420"/>
      <c r="X476" s="420"/>
      <c r="Y476" s="420"/>
      <c r="Z476" s="420"/>
      <c r="AA476" s="420"/>
      <c r="AB476" s="420"/>
      <c r="AC476" s="420"/>
      <c r="AD476" s="420"/>
      <c r="AE476" s="420"/>
      <c r="AF476" s="420"/>
    </row>
    <row r="477" spans="1:32" ht="13.5" hidden="1" customHeight="1">
      <c r="A477" s="420"/>
      <c r="B477" s="995" t="str">
        <f>IF(OR(LEFT(DULIEU!$V466,3)=$G$10,LEFT(DULIEU!$W466,3)=$G$10),DULIEU!$D466,"")</f>
        <v/>
      </c>
      <c r="C477" s="995" t="str">
        <f>IF(OR(LEFT(DULIEU!$V466,3)=$G$10,LEFT(DULIEU!$W466,3)=$G$10),DULIEU!$H466,"")</f>
        <v/>
      </c>
      <c r="D477" s="853" t="str">
        <f>IF(OR(LEFT(DULIEU!$V466,3)=$G$10,LEFT(DULIEU!$W466,3)=$G$10),DULIEU!$J466,"")</f>
        <v/>
      </c>
      <c r="E477" s="995" t="str">
        <f>IF(OR(LEFT(DULIEU!$V466,3)=$G$10,LEFT(DULIEU!$W466,3)=$G$10),DULIEU!$E466,"")</f>
        <v/>
      </c>
      <c r="F477" s="996" t="str">
        <f>IF(OR(LEFT(DULIEU!$V466,3)=$G$10,LEFT(DULIEU!$W466,3)=$G$10),DULIEU!$O466,"")</f>
        <v/>
      </c>
      <c r="G477" s="995" t="str">
        <f>IF(OR(LEFT(NKC!$I473,3)=$G$10,LEFT(NKC!$J473,3)=$G$10),NKC!$H473,"")</f>
        <v/>
      </c>
      <c r="H477" s="995" t="str">
        <f>IF(B477="","",IF(LEFT(DULIEU!$V466,3)=$G$10,DULIEU!$W466,IF(LEFT(DULIEU!$W466,3)=$G$10,DULIEU!$V466)))</f>
        <v/>
      </c>
      <c r="I477" s="997">
        <f>IF(F477="",0,IF(LEFT(DULIEU!$V466,3)=$G$10,DULIEU!$X466,0))</f>
        <v>0</v>
      </c>
      <c r="J477" s="997">
        <f>IF(F477="",0,IF(LEFT(DULIEU!$W466,3)=$G$10,DULIEU!$X466,0))</f>
        <v>0</v>
      </c>
      <c r="K477" s="990" t="str">
        <f t="shared" si="8"/>
        <v/>
      </c>
      <c r="L477" s="420"/>
      <c r="M477" s="420"/>
      <c r="N477" s="420"/>
      <c r="O477" s="420"/>
      <c r="P477" s="420"/>
      <c r="Q477" s="420"/>
      <c r="R477" s="420"/>
      <c r="S477" s="420"/>
      <c r="T477" s="420"/>
      <c r="U477" s="420"/>
      <c r="V477" s="420"/>
      <c r="W477" s="420"/>
      <c r="X477" s="420"/>
      <c r="Y477" s="420"/>
      <c r="Z477" s="420"/>
      <c r="AA477" s="420"/>
      <c r="AB477" s="420"/>
      <c r="AC477" s="420"/>
      <c r="AD477" s="420"/>
      <c r="AE477" s="420"/>
      <c r="AF477" s="420"/>
    </row>
    <row r="478" spans="1:32" ht="13.5" hidden="1" customHeight="1">
      <c r="A478" s="420"/>
      <c r="B478" s="995" t="str">
        <f>IF(OR(LEFT(DULIEU!$V467,3)=$G$10,LEFT(DULIEU!$W467,3)=$G$10),DULIEU!$D467,"")</f>
        <v/>
      </c>
      <c r="C478" s="995" t="str">
        <f>IF(OR(LEFT(DULIEU!$V467,3)=$G$10,LEFT(DULIEU!$W467,3)=$G$10),DULIEU!$H467,"")</f>
        <v/>
      </c>
      <c r="D478" s="853" t="str">
        <f>IF(OR(LEFT(DULIEU!$V467,3)=$G$10,LEFT(DULIEU!$W467,3)=$G$10),DULIEU!$J467,"")</f>
        <v/>
      </c>
      <c r="E478" s="995" t="str">
        <f>IF(OR(LEFT(DULIEU!$V467,3)=$G$10,LEFT(DULIEU!$W467,3)=$G$10),DULIEU!$E467,"")</f>
        <v/>
      </c>
      <c r="F478" s="996" t="str">
        <f>IF(OR(LEFT(DULIEU!$V467,3)=$G$10,LEFT(DULIEU!$W467,3)=$G$10),DULIEU!$O467,"")</f>
        <v/>
      </c>
      <c r="G478" s="995" t="str">
        <f>IF(OR(LEFT(NKC!$I474,3)=$G$10,LEFT(NKC!$J474,3)=$G$10),NKC!$H474,"")</f>
        <v/>
      </c>
      <c r="H478" s="995" t="str">
        <f>IF(B478="","",IF(LEFT(DULIEU!$V467,3)=$G$10,DULIEU!$W467,IF(LEFT(DULIEU!$W467,3)=$G$10,DULIEU!$V467)))</f>
        <v/>
      </c>
      <c r="I478" s="997">
        <f>IF(F478="",0,IF(LEFT(DULIEU!$V467,3)=$G$10,DULIEU!$X467,0))</f>
        <v>0</v>
      </c>
      <c r="J478" s="997">
        <f>IF(F478="",0,IF(LEFT(DULIEU!$W467,3)=$G$10,DULIEU!$X467,0))</f>
        <v>0</v>
      </c>
      <c r="K478" s="990" t="str">
        <f t="shared" si="8"/>
        <v/>
      </c>
      <c r="L478" s="420"/>
      <c r="M478" s="420"/>
      <c r="N478" s="420"/>
      <c r="O478" s="420"/>
      <c r="P478" s="420"/>
      <c r="Q478" s="420"/>
      <c r="R478" s="420"/>
      <c r="S478" s="420"/>
      <c r="T478" s="420"/>
      <c r="U478" s="420"/>
      <c r="V478" s="420"/>
      <c r="W478" s="420"/>
      <c r="X478" s="420"/>
      <c r="Y478" s="420"/>
      <c r="Z478" s="420"/>
      <c r="AA478" s="420"/>
      <c r="AB478" s="420"/>
      <c r="AC478" s="420"/>
      <c r="AD478" s="420"/>
      <c r="AE478" s="420"/>
      <c r="AF478" s="420"/>
    </row>
    <row r="479" spans="1:32" ht="13.5" hidden="1" customHeight="1">
      <c r="A479" s="420"/>
      <c r="B479" s="995" t="str">
        <f>IF(OR(LEFT(DULIEU!$V468,3)=$G$10,LEFT(DULIEU!$W468,3)=$G$10),DULIEU!$D468,"")</f>
        <v/>
      </c>
      <c r="C479" s="995" t="str">
        <f>IF(OR(LEFT(DULIEU!$V468,3)=$G$10,LEFT(DULIEU!$W468,3)=$G$10),DULIEU!$H468,"")</f>
        <v/>
      </c>
      <c r="D479" s="853" t="str">
        <f>IF(OR(LEFT(DULIEU!$V468,3)=$G$10,LEFT(DULIEU!$W468,3)=$G$10),DULIEU!$J468,"")</f>
        <v/>
      </c>
      <c r="E479" s="995" t="str">
        <f>IF(OR(LEFT(DULIEU!$V468,3)=$G$10,LEFT(DULIEU!$W468,3)=$G$10),DULIEU!$E468,"")</f>
        <v/>
      </c>
      <c r="F479" s="996" t="str">
        <f>IF(OR(LEFT(DULIEU!$V468,3)=$G$10,LEFT(DULIEU!$W468,3)=$G$10),DULIEU!$O468,"")</f>
        <v/>
      </c>
      <c r="G479" s="995" t="str">
        <f>IF(OR(LEFT(NKC!$I475,3)=$G$10,LEFT(NKC!$J475,3)=$G$10),NKC!$H475,"")</f>
        <v/>
      </c>
      <c r="H479" s="995" t="str">
        <f>IF(B479="","",IF(LEFT(DULIEU!$V468,3)=$G$10,DULIEU!$W468,IF(LEFT(DULIEU!$W468,3)=$G$10,DULIEU!$V468)))</f>
        <v/>
      </c>
      <c r="I479" s="997">
        <f>IF(F479="",0,IF(LEFT(DULIEU!$V468,3)=$G$10,DULIEU!$X468,0))</f>
        <v>0</v>
      </c>
      <c r="J479" s="997">
        <f>IF(F479="",0,IF(LEFT(DULIEU!$W468,3)=$G$10,DULIEU!$X468,0))</f>
        <v>0</v>
      </c>
      <c r="K479" s="990" t="str">
        <f t="shared" si="8"/>
        <v/>
      </c>
      <c r="L479" s="420"/>
      <c r="M479" s="420"/>
      <c r="N479" s="420"/>
      <c r="O479" s="420"/>
      <c r="P479" s="420"/>
      <c r="Q479" s="420"/>
      <c r="R479" s="420"/>
      <c r="S479" s="420"/>
      <c r="T479" s="420"/>
      <c r="U479" s="420"/>
      <c r="V479" s="420"/>
      <c r="W479" s="420"/>
      <c r="X479" s="420"/>
      <c r="Y479" s="420"/>
      <c r="Z479" s="420"/>
      <c r="AA479" s="420"/>
      <c r="AB479" s="420"/>
      <c r="AC479" s="420"/>
      <c r="AD479" s="420"/>
      <c r="AE479" s="420"/>
      <c r="AF479" s="420"/>
    </row>
    <row r="480" spans="1:32" ht="13.5" hidden="1" customHeight="1">
      <c r="A480" s="420"/>
      <c r="B480" s="995" t="str">
        <f>IF(OR(LEFT(DULIEU!$V469,3)=$G$10,LEFT(DULIEU!$W469,3)=$G$10),DULIEU!$D469,"")</f>
        <v/>
      </c>
      <c r="C480" s="995" t="str">
        <f>IF(OR(LEFT(DULIEU!$V469,3)=$G$10,LEFT(DULIEU!$W469,3)=$G$10),DULIEU!$H469,"")</f>
        <v/>
      </c>
      <c r="D480" s="853" t="str">
        <f>IF(OR(LEFT(DULIEU!$V469,3)=$G$10,LEFT(DULIEU!$W469,3)=$G$10),DULIEU!$J469,"")</f>
        <v/>
      </c>
      <c r="E480" s="995" t="str">
        <f>IF(OR(LEFT(DULIEU!$V469,3)=$G$10,LEFT(DULIEU!$W469,3)=$G$10),DULIEU!$E469,"")</f>
        <v/>
      </c>
      <c r="F480" s="996" t="str">
        <f>IF(OR(LEFT(DULIEU!$V469,3)=$G$10,LEFT(DULIEU!$W469,3)=$G$10),DULIEU!$O469,"")</f>
        <v/>
      </c>
      <c r="G480" s="995" t="str">
        <f>IF(OR(LEFT(NKC!$I476,3)=$G$10,LEFT(NKC!$J476,3)=$G$10),NKC!$H476,"")</f>
        <v/>
      </c>
      <c r="H480" s="995" t="str">
        <f>IF(B480="","",IF(LEFT(DULIEU!$V469,3)=$G$10,DULIEU!$W469,IF(LEFT(DULIEU!$W469,3)=$G$10,DULIEU!$V469)))</f>
        <v/>
      </c>
      <c r="I480" s="997">
        <f>IF(F480="",0,IF(LEFT(DULIEU!$V469,3)=$G$10,DULIEU!$X469,0))</f>
        <v>0</v>
      </c>
      <c r="J480" s="997">
        <f>IF(F480="",0,IF(LEFT(DULIEU!$W469,3)=$G$10,DULIEU!$X469,0))</f>
        <v>0</v>
      </c>
      <c r="K480" s="990" t="str">
        <f t="shared" si="8"/>
        <v/>
      </c>
      <c r="L480" s="420"/>
      <c r="M480" s="420"/>
      <c r="N480" s="420"/>
      <c r="O480" s="420"/>
      <c r="P480" s="420"/>
      <c r="Q480" s="420"/>
      <c r="R480" s="420"/>
      <c r="S480" s="420"/>
      <c r="T480" s="420"/>
      <c r="U480" s="420"/>
      <c r="V480" s="420"/>
      <c r="W480" s="420"/>
      <c r="X480" s="420"/>
      <c r="Y480" s="420"/>
      <c r="Z480" s="420"/>
      <c r="AA480" s="420"/>
      <c r="AB480" s="420"/>
      <c r="AC480" s="420"/>
      <c r="AD480" s="420"/>
      <c r="AE480" s="420"/>
      <c r="AF480" s="420"/>
    </row>
    <row r="481" spans="1:32" ht="13.5" hidden="1" customHeight="1">
      <c r="A481" s="420"/>
      <c r="B481" s="995" t="str">
        <f>IF(OR(LEFT(DULIEU!$V470,3)=$G$10,LEFT(DULIEU!$W470,3)=$G$10),DULIEU!$D470,"")</f>
        <v/>
      </c>
      <c r="C481" s="995" t="str">
        <f>IF(OR(LEFT(DULIEU!$V470,3)=$G$10,LEFT(DULIEU!$W470,3)=$G$10),DULIEU!$H470,"")</f>
        <v/>
      </c>
      <c r="D481" s="853" t="str">
        <f>IF(OR(LEFT(DULIEU!$V470,3)=$G$10,LEFT(DULIEU!$W470,3)=$G$10),DULIEU!$J470,"")</f>
        <v/>
      </c>
      <c r="E481" s="995" t="str">
        <f>IF(OR(LEFT(DULIEU!$V470,3)=$G$10,LEFT(DULIEU!$W470,3)=$G$10),DULIEU!$E470,"")</f>
        <v/>
      </c>
      <c r="F481" s="996" t="str">
        <f>IF(OR(LEFT(DULIEU!$V470,3)=$G$10,LEFT(DULIEU!$W470,3)=$G$10),DULIEU!$O470,"")</f>
        <v/>
      </c>
      <c r="G481" s="995" t="str">
        <f>IF(OR(LEFT(NKC!$I477,3)=$G$10,LEFT(NKC!$J477,3)=$G$10),NKC!$H477,"")</f>
        <v/>
      </c>
      <c r="H481" s="995" t="str">
        <f>IF(B481="","",IF(LEFT(DULIEU!$V470,3)=$G$10,DULIEU!$W470,IF(LEFT(DULIEU!$W470,3)=$G$10,DULIEU!$V470)))</f>
        <v/>
      </c>
      <c r="I481" s="997">
        <f>IF(F481="",0,IF(LEFT(DULIEU!$V470,3)=$G$10,DULIEU!$X470,0))</f>
        <v>0</v>
      </c>
      <c r="J481" s="997">
        <f>IF(F481="",0,IF(LEFT(DULIEU!$W470,3)=$G$10,DULIEU!$X470,0))</f>
        <v>0</v>
      </c>
      <c r="K481" s="990" t="str">
        <f t="shared" si="8"/>
        <v/>
      </c>
      <c r="L481" s="420"/>
      <c r="M481" s="420"/>
      <c r="N481" s="420"/>
      <c r="O481" s="420"/>
      <c r="P481" s="420"/>
      <c r="Q481" s="420"/>
      <c r="R481" s="420"/>
      <c r="S481" s="420"/>
      <c r="T481" s="420"/>
      <c r="U481" s="420"/>
      <c r="V481" s="420"/>
      <c r="W481" s="420"/>
      <c r="X481" s="420"/>
      <c r="Y481" s="420"/>
      <c r="Z481" s="420"/>
      <c r="AA481" s="420"/>
      <c r="AB481" s="420"/>
      <c r="AC481" s="420"/>
      <c r="AD481" s="420"/>
      <c r="AE481" s="420"/>
      <c r="AF481" s="420"/>
    </row>
    <row r="482" spans="1:32" ht="13.5" hidden="1" customHeight="1">
      <c r="A482" s="420"/>
      <c r="B482" s="995" t="str">
        <f>IF(OR(LEFT(DULIEU!$V471,3)=$G$10,LEFT(DULIEU!$W471,3)=$G$10),DULIEU!$D471,"")</f>
        <v/>
      </c>
      <c r="C482" s="995" t="str">
        <f>IF(OR(LEFT(DULIEU!$V471,3)=$G$10,LEFT(DULIEU!$W471,3)=$G$10),DULIEU!$H471,"")</f>
        <v/>
      </c>
      <c r="D482" s="853" t="str">
        <f>IF(OR(LEFT(DULIEU!$V471,3)=$G$10,LEFT(DULIEU!$W471,3)=$G$10),DULIEU!$J471,"")</f>
        <v/>
      </c>
      <c r="E482" s="995" t="str">
        <f>IF(OR(LEFT(DULIEU!$V471,3)=$G$10,LEFT(DULIEU!$W471,3)=$G$10),DULIEU!$E471,"")</f>
        <v/>
      </c>
      <c r="F482" s="996" t="str">
        <f>IF(OR(LEFT(DULIEU!$V471,3)=$G$10,LEFT(DULIEU!$W471,3)=$G$10),DULIEU!$O471,"")</f>
        <v/>
      </c>
      <c r="G482" s="995" t="str">
        <f>IF(OR(LEFT(NKC!$I478,3)=$G$10,LEFT(NKC!$J478,3)=$G$10),NKC!$H478,"")</f>
        <v/>
      </c>
      <c r="H482" s="995" t="str">
        <f>IF(B482="","",IF(LEFT(DULIEU!$V471,3)=$G$10,DULIEU!$W471,IF(LEFT(DULIEU!$W471,3)=$G$10,DULIEU!$V471)))</f>
        <v/>
      </c>
      <c r="I482" s="997">
        <f>IF(F482="",0,IF(LEFT(DULIEU!$V471,3)=$G$10,DULIEU!$X471,0))</f>
        <v>0</v>
      </c>
      <c r="J482" s="997">
        <f>IF(F482="",0,IF(LEFT(DULIEU!$W471,3)=$G$10,DULIEU!$X471,0))</f>
        <v>0</v>
      </c>
      <c r="K482" s="990" t="str">
        <f t="shared" si="8"/>
        <v/>
      </c>
      <c r="L482" s="420"/>
      <c r="M482" s="420"/>
      <c r="N482" s="420"/>
      <c r="O482" s="420"/>
      <c r="P482" s="420"/>
      <c r="Q482" s="420"/>
      <c r="R482" s="420"/>
      <c r="S482" s="420"/>
      <c r="T482" s="420"/>
      <c r="U482" s="420"/>
      <c r="V482" s="420"/>
      <c r="W482" s="420"/>
      <c r="X482" s="420"/>
      <c r="Y482" s="420"/>
      <c r="Z482" s="420"/>
      <c r="AA482" s="420"/>
      <c r="AB482" s="420"/>
      <c r="AC482" s="420"/>
      <c r="AD482" s="420"/>
      <c r="AE482" s="420"/>
      <c r="AF482" s="420"/>
    </row>
    <row r="483" spans="1:32" ht="13.5" hidden="1" customHeight="1">
      <c r="A483" s="420"/>
      <c r="B483" s="995" t="str">
        <f>IF(OR(LEFT(DULIEU!$V472,3)=$G$10,LEFT(DULIEU!$W472,3)=$G$10),DULIEU!$D472,"")</f>
        <v/>
      </c>
      <c r="C483" s="995" t="str">
        <f>IF(OR(LEFT(DULIEU!$V472,3)=$G$10,LEFT(DULIEU!$W472,3)=$G$10),DULIEU!$H472,"")</f>
        <v/>
      </c>
      <c r="D483" s="853" t="str">
        <f>IF(OR(LEFT(DULIEU!$V472,3)=$G$10,LEFT(DULIEU!$W472,3)=$G$10),DULIEU!$J472,"")</f>
        <v/>
      </c>
      <c r="E483" s="995" t="str">
        <f>IF(OR(LEFT(DULIEU!$V472,3)=$G$10,LEFT(DULIEU!$W472,3)=$G$10),DULIEU!$E472,"")</f>
        <v/>
      </c>
      <c r="F483" s="996" t="str">
        <f>IF(OR(LEFT(DULIEU!$V472,3)=$G$10,LEFT(DULIEU!$W472,3)=$G$10),DULIEU!$O472,"")</f>
        <v/>
      </c>
      <c r="G483" s="995" t="str">
        <f>IF(OR(LEFT(NKC!$I479,3)=$G$10,LEFT(NKC!$J479,3)=$G$10),NKC!$H479,"")</f>
        <v/>
      </c>
      <c r="H483" s="995" t="str">
        <f>IF(B483="","",IF(LEFT(DULIEU!$V472,3)=$G$10,DULIEU!$W472,IF(LEFT(DULIEU!$W472,3)=$G$10,DULIEU!$V472)))</f>
        <v/>
      </c>
      <c r="I483" s="997">
        <f>IF(F483="",0,IF(LEFT(DULIEU!$V472,3)=$G$10,DULIEU!$X472,0))</f>
        <v>0</v>
      </c>
      <c r="J483" s="997">
        <f>IF(F483="",0,IF(LEFT(DULIEU!$W472,3)=$G$10,DULIEU!$X472,0))</f>
        <v>0</v>
      </c>
      <c r="K483" s="990" t="str">
        <f t="shared" si="8"/>
        <v/>
      </c>
      <c r="L483" s="420"/>
      <c r="M483" s="420"/>
      <c r="N483" s="420"/>
      <c r="O483" s="420"/>
      <c r="P483" s="420"/>
      <c r="Q483" s="420"/>
      <c r="R483" s="420"/>
      <c r="S483" s="420"/>
      <c r="T483" s="420"/>
      <c r="U483" s="420"/>
      <c r="V483" s="420"/>
      <c r="W483" s="420"/>
      <c r="X483" s="420"/>
      <c r="Y483" s="420"/>
      <c r="Z483" s="420"/>
      <c r="AA483" s="420"/>
      <c r="AB483" s="420"/>
      <c r="AC483" s="420"/>
      <c r="AD483" s="420"/>
      <c r="AE483" s="420"/>
      <c r="AF483" s="420"/>
    </row>
    <row r="484" spans="1:32" ht="13.5" hidden="1" customHeight="1">
      <c r="A484" s="420"/>
      <c r="B484" s="995" t="str">
        <f>IF(OR(LEFT(DULIEU!$V473,3)=$G$10,LEFT(DULIEU!$W473,3)=$G$10),DULIEU!$D473,"")</f>
        <v/>
      </c>
      <c r="C484" s="995" t="str">
        <f>IF(OR(LEFT(DULIEU!$V473,3)=$G$10,LEFT(DULIEU!$W473,3)=$G$10),DULIEU!$H473,"")</f>
        <v/>
      </c>
      <c r="D484" s="853" t="str">
        <f>IF(OR(LEFT(DULIEU!$V473,3)=$G$10,LEFT(DULIEU!$W473,3)=$G$10),DULIEU!$J473,"")</f>
        <v/>
      </c>
      <c r="E484" s="995" t="str">
        <f>IF(OR(LEFT(DULIEU!$V473,3)=$G$10,LEFT(DULIEU!$W473,3)=$G$10),DULIEU!$E473,"")</f>
        <v/>
      </c>
      <c r="F484" s="996" t="str">
        <f>IF(OR(LEFT(DULIEU!$V473,3)=$G$10,LEFT(DULIEU!$W473,3)=$G$10),DULIEU!$O473,"")</f>
        <v/>
      </c>
      <c r="G484" s="995" t="str">
        <f>IF(OR(LEFT(NKC!$I480,3)=$G$10,LEFT(NKC!$J480,3)=$G$10),NKC!$H480,"")</f>
        <v/>
      </c>
      <c r="H484" s="995" t="str">
        <f>IF(B484="","",IF(LEFT(DULIEU!$V473,3)=$G$10,DULIEU!$W473,IF(LEFT(DULIEU!$W473,3)=$G$10,DULIEU!$V473)))</f>
        <v/>
      </c>
      <c r="I484" s="997">
        <f>IF(F484="",0,IF(LEFT(DULIEU!$V473,3)=$G$10,DULIEU!$X473,0))</f>
        <v>0</v>
      </c>
      <c r="J484" s="997">
        <f>IF(F484="",0,IF(LEFT(DULIEU!$W473,3)=$G$10,DULIEU!$X473,0))</f>
        <v>0</v>
      </c>
      <c r="K484" s="990" t="str">
        <f t="shared" si="8"/>
        <v/>
      </c>
      <c r="L484" s="420"/>
      <c r="M484" s="420"/>
      <c r="N484" s="420"/>
      <c r="O484" s="420"/>
      <c r="P484" s="420"/>
      <c r="Q484" s="420"/>
      <c r="R484" s="420"/>
      <c r="S484" s="420"/>
      <c r="T484" s="420"/>
      <c r="U484" s="420"/>
      <c r="V484" s="420"/>
      <c r="W484" s="420"/>
      <c r="X484" s="420"/>
      <c r="Y484" s="420"/>
      <c r="Z484" s="420"/>
      <c r="AA484" s="420"/>
      <c r="AB484" s="420"/>
      <c r="AC484" s="420"/>
      <c r="AD484" s="420"/>
      <c r="AE484" s="420"/>
      <c r="AF484" s="420"/>
    </row>
    <row r="485" spans="1:32" ht="13.5" hidden="1" customHeight="1">
      <c r="A485" s="420"/>
      <c r="B485" s="995" t="str">
        <f>IF(OR(LEFT(DULIEU!$V474,3)=$G$10,LEFT(DULIEU!$W474,3)=$G$10),DULIEU!$D474,"")</f>
        <v/>
      </c>
      <c r="C485" s="995" t="str">
        <f>IF(OR(LEFT(DULIEU!$V474,3)=$G$10,LEFT(DULIEU!$W474,3)=$G$10),DULIEU!$H474,"")</f>
        <v/>
      </c>
      <c r="D485" s="853" t="str">
        <f>IF(OR(LEFT(DULIEU!$V474,3)=$G$10,LEFT(DULIEU!$W474,3)=$G$10),DULIEU!$J474,"")</f>
        <v/>
      </c>
      <c r="E485" s="995" t="str">
        <f>IF(OR(LEFT(DULIEU!$V474,3)=$G$10,LEFT(DULIEU!$W474,3)=$G$10),DULIEU!$E474,"")</f>
        <v/>
      </c>
      <c r="F485" s="996" t="str">
        <f>IF(OR(LEFT(DULIEU!$V474,3)=$G$10,LEFT(DULIEU!$W474,3)=$G$10),DULIEU!$O474,"")</f>
        <v/>
      </c>
      <c r="G485" s="995" t="str">
        <f>IF(OR(LEFT(NKC!$I481,3)=$G$10,LEFT(NKC!$J481,3)=$G$10),NKC!$H481,"")</f>
        <v/>
      </c>
      <c r="H485" s="995" t="str">
        <f>IF(B485="","",IF(LEFT(DULIEU!$V474,3)=$G$10,DULIEU!$W474,IF(LEFT(DULIEU!$W474,3)=$G$10,DULIEU!$V474)))</f>
        <v/>
      </c>
      <c r="I485" s="997">
        <f>IF(F485="",0,IF(LEFT(DULIEU!$V474,3)=$G$10,DULIEU!$X474,0))</f>
        <v>0</v>
      </c>
      <c r="J485" s="997">
        <f>IF(F485="",0,IF(LEFT(DULIEU!$W474,3)=$G$10,DULIEU!$X474,0))</f>
        <v>0</v>
      </c>
      <c r="K485" s="990" t="str">
        <f t="shared" si="8"/>
        <v/>
      </c>
      <c r="L485" s="420"/>
      <c r="M485" s="420"/>
      <c r="N485" s="420"/>
      <c r="O485" s="420"/>
      <c r="P485" s="420"/>
      <c r="Q485" s="420"/>
      <c r="R485" s="420"/>
      <c r="S485" s="420"/>
      <c r="T485" s="420"/>
      <c r="U485" s="420"/>
      <c r="V485" s="420"/>
      <c r="W485" s="420"/>
      <c r="X485" s="420"/>
      <c r="Y485" s="420"/>
      <c r="Z485" s="420"/>
      <c r="AA485" s="420"/>
      <c r="AB485" s="420"/>
      <c r="AC485" s="420"/>
      <c r="AD485" s="420"/>
      <c r="AE485" s="420"/>
      <c r="AF485" s="420"/>
    </row>
    <row r="486" spans="1:32" ht="13.5" hidden="1" customHeight="1">
      <c r="A486" s="420"/>
      <c r="B486" s="995" t="str">
        <f>IF(OR(LEFT(DULIEU!$V475,3)=$G$10,LEFT(DULIEU!$W475,3)=$G$10),DULIEU!$D475,"")</f>
        <v/>
      </c>
      <c r="C486" s="995" t="str">
        <f>IF(OR(LEFT(DULIEU!$V475,3)=$G$10,LEFT(DULIEU!$W475,3)=$G$10),DULIEU!$H475,"")</f>
        <v/>
      </c>
      <c r="D486" s="853" t="str">
        <f>IF(OR(LEFT(DULIEU!$V475,3)=$G$10,LEFT(DULIEU!$W475,3)=$G$10),DULIEU!$J475,"")</f>
        <v/>
      </c>
      <c r="E486" s="995" t="str">
        <f>IF(OR(LEFT(DULIEU!$V475,3)=$G$10,LEFT(DULIEU!$W475,3)=$G$10),DULIEU!$E475,"")</f>
        <v/>
      </c>
      <c r="F486" s="996" t="str">
        <f>IF(OR(LEFT(DULIEU!$V475,3)=$G$10,LEFT(DULIEU!$W475,3)=$G$10),DULIEU!$O475,"")</f>
        <v/>
      </c>
      <c r="G486" s="995" t="str">
        <f>IF(OR(LEFT(NKC!$I482,3)=$G$10,LEFT(NKC!$J482,3)=$G$10),NKC!$H482,"")</f>
        <v/>
      </c>
      <c r="H486" s="995" t="str">
        <f>IF(B486="","",IF(LEFT(DULIEU!$V475,3)=$G$10,DULIEU!$W475,IF(LEFT(DULIEU!$W475,3)=$G$10,DULIEU!$V475)))</f>
        <v/>
      </c>
      <c r="I486" s="997">
        <f>IF(F486="",0,IF(LEFT(DULIEU!$V475,3)=$G$10,DULIEU!$X475,0))</f>
        <v>0</v>
      </c>
      <c r="J486" s="997">
        <f>IF(F486="",0,IF(LEFT(DULIEU!$W475,3)=$G$10,DULIEU!$X475,0))</f>
        <v>0</v>
      </c>
      <c r="K486" s="990" t="str">
        <f t="shared" si="8"/>
        <v/>
      </c>
      <c r="L486" s="420"/>
      <c r="M486" s="420"/>
      <c r="N486" s="420"/>
      <c r="O486" s="420"/>
      <c r="P486" s="420"/>
      <c r="Q486" s="420"/>
      <c r="R486" s="420"/>
      <c r="S486" s="420"/>
      <c r="T486" s="420"/>
      <c r="U486" s="420"/>
      <c r="V486" s="420"/>
      <c r="W486" s="420"/>
      <c r="X486" s="420"/>
      <c r="Y486" s="420"/>
      <c r="Z486" s="420"/>
      <c r="AA486" s="420"/>
      <c r="AB486" s="420"/>
      <c r="AC486" s="420"/>
      <c r="AD486" s="420"/>
      <c r="AE486" s="420"/>
      <c r="AF486" s="420"/>
    </row>
    <row r="487" spans="1:32" ht="13.5" hidden="1" customHeight="1">
      <c r="A487" s="420"/>
      <c r="B487" s="995" t="str">
        <f>IF(OR(LEFT(DULIEU!$V476,3)=$G$10,LEFT(DULIEU!$W476,3)=$G$10),DULIEU!$D476,"")</f>
        <v/>
      </c>
      <c r="C487" s="995" t="str">
        <f>IF(OR(LEFT(DULIEU!$V476,3)=$G$10,LEFT(DULIEU!$W476,3)=$G$10),DULIEU!$H476,"")</f>
        <v/>
      </c>
      <c r="D487" s="853" t="str">
        <f>IF(OR(LEFT(DULIEU!$V476,3)=$G$10,LEFT(DULIEU!$W476,3)=$G$10),DULIEU!$J476,"")</f>
        <v/>
      </c>
      <c r="E487" s="995" t="str">
        <f>IF(OR(LEFT(DULIEU!$V476,3)=$G$10,LEFT(DULIEU!$W476,3)=$G$10),DULIEU!$E476,"")</f>
        <v/>
      </c>
      <c r="F487" s="996" t="str">
        <f>IF(OR(LEFT(DULIEU!$V476,3)=$G$10,LEFT(DULIEU!$W476,3)=$G$10),DULIEU!$O476,"")</f>
        <v/>
      </c>
      <c r="G487" s="995" t="str">
        <f>IF(OR(LEFT(NKC!$I483,3)=$G$10,LEFT(NKC!$J483,3)=$G$10),NKC!$H483,"")</f>
        <v/>
      </c>
      <c r="H487" s="995" t="str">
        <f>IF(B487="","",IF(LEFT(DULIEU!$V476,3)=$G$10,DULIEU!$W476,IF(LEFT(DULIEU!$W476,3)=$G$10,DULIEU!$V476)))</f>
        <v/>
      </c>
      <c r="I487" s="997">
        <f>IF(F487="",0,IF(LEFT(DULIEU!$V476,3)=$G$10,DULIEU!$X476,0))</f>
        <v>0</v>
      </c>
      <c r="J487" s="997">
        <f>IF(F487="",0,IF(LEFT(DULIEU!$W476,3)=$G$10,DULIEU!$X476,0))</f>
        <v>0</v>
      </c>
      <c r="K487" s="990" t="str">
        <f t="shared" si="8"/>
        <v/>
      </c>
      <c r="L487" s="420"/>
      <c r="M487" s="420"/>
      <c r="N487" s="420"/>
      <c r="O487" s="420"/>
      <c r="P487" s="420"/>
      <c r="Q487" s="420"/>
      <c r="R487" s="420"/>
      <c r="S487" s="420"/>
      <c r="T487" s="420"/>
      <c r="U487" s="420"/>
      <c r="V487" s="420"/>
      <c r="W487" s="420"/>
      <c r="X487" s="420"/>
      <c r="Y487" s="420"/>
      <c r="Z487" s="420"/>
      <c r="AA487" s="420"/>
      <c r="AB487" s="420"/>
      <c r="AC487" s="420"/>
      <c r="AD487" s="420"/>
      <c r="AE487" s="420"/>
      <c r="AF487" s="420"/>
    </row>
    <row r="488" spans="1:32" ht="13.5" hidden="1" customHeight="1">
      <c r="A488" s="420"/>
      <c r="B488" s="995" t="str">
        <f>IF(OR(LEFT(DULIEU!$V477,3)=$G$10,LEFT(DULIEU!$W477,3)=$G$10),DULIEU!$D477,"")</f>
        <v/>
      </c>
      <c r="C488" s="995" t="str">
        <f>IF(OR(LEFT(DULIEU!$V477,3)=$G$10,LEFT(DULIEU!$W477,3)=$G$10),DULIEU!$H477,"")</f>
        <v/>
      </c>
      <c r="D488" s="853" t="str">
        <f>IF(OR(LEFT(DULIEU!$V477,3)=$G$10,LEFT(DULIEU!$W477,3)=$G$10),DULIEU!$J477,"")</f>
        <v/>
      </c>
      <c r="E488" s="995" t="str">
        <f>IF(OR(LEFT(DULIEU!$V477,3)=$G$10,LEFT(DULIEU!$W477,3)=$G$10),DULIEU!$E477,"")</f>
        <v/>
      </c>
      <c r="F488" s="996" t="str">
        <f>IF(OR(LEFT(DULIEU!$V477,3)=$G$10,LEFT(DULIEU!$W477,3)=$G$10),DULIEU!$O477,"")</f>
        <v/>
      </c>
      <c r="G488" s="995" t="str">
        <f>IF(OR(LEFT(NKC!$I484,3)=$G$10,LEFT(NKC!$J484,3)=$G$10),NKC!$H484,"")</f>
        <v/>
      </c>
      <c r="H488" s="995" t="str">
        <f>IF(B488="","",IF(LEFT(DULIEU!$V477,3)=$G$10,DULIEU!$W477,IF(LEFT(DULIEU!$W477,3)=$G$10,DULIEU!$V477)))</f>
        <v/>
      </c>
      <c r="I488" s="997">
        <f>IF(F488="",0,IF(LEFT(DULIEU!$V477,3)=$G$10,DULIEU!$X477,0))</f>
        <v>0</v>
      </c>
      <c r="J488" s="997">
        <f>IF(F488="",0,IF(LEFT(DULIEU!$W477,3)=$G$10,DULIEU!$X477,0))</f>
        <v>0</v>
      </c>
      <c r="K488" s="990" t="str">
        <f t="shared" si="8"/>
        <v/>
      </c>
      <c r="L488" s="420"/>
      <c r="M488" s="420"/>
      <c r="N488" s="420"/>
      <c r="O488" s="420"/>
      <c r="P488" s="420"/>
      <c r="Q488" s="420"/>
      <c r="R488" s="420"/>
      <c r="S488" s="420"/>
      <c r="T488" s="420"/>
      <c r="U488" s="420"/>
      <c r="V488" s="420"/>
      <c r="W488" s="420"/>
      <c r="X488" s="420"/>
      <c r="Y488" s="420"/>
      <c r="Z488" s="420"/>
      <c r="AA488" s="420"/>
      <c r="AB488" s="420"/>
      <c r="AC488" s="420"/>
      <c r="AD488" s="420"/>
      <c r="AE488" s="420"/>
      <c r="AF488" s="420"/>
    </row>
    <row r="489" spans="1:32" ht="13.5" hidden="1" customHeight="1">
      <c r="A489" s="420"/>
      <c r="B489" s="995" t="str">
        <f>IF(OR(LEFT(DULIEU!$V478,3)=$G$10,LEFT(DULIEU!$W478,3)=$G$10),DULIEU!$D478,"")</f>
        <v/>
      </c>
      <c r="C489" s="995" t="str">
        <f>IF(OR(LEFT(DULIEU!$V478,3)=$G$10,LEFT(DULIEU!$W478,3)=$G$10),DULIEU!$H478,"")</f>
        <v/>
      </c>
      <c r="D489" s="853" t="str">
        <f>IF(OR(LEFT(DULIEU!$V478,3)=$G$10,LEFT(DULIEU!$W478,3)=$G$10),DULIEU!$J478,"")</f>
        <v/>
      </c>
      <c r="E489" s="995" t="str">
        <f>IF(OR(LEFT(DULIEU!$V478,3)=$G$10,LEFT(DULIEU!$W478,3)=$G$10),DULIEU!$E478,"")</f>
        <v/>
      </c>
      <c r="F489" s="996" t="str">
        <f>IF(OR(LEFT(DULIEU!$V478,3)=$G$10,LEFT(DULIEU!$W478,3)=$G$10),DULIEU!$O478,"")</f>
        <v/>
      </c>
      <c r="G489" s="995" t="str">
        <f>IF(OR(LEFT(NKC!$I485,3)=$G$10,LEFT(NKC!$J485,3)=$G$10),NKC!$H485,"")</f>
        <v/>
      </c>
      <c r="H489" s="995" t="str">
        <f>IF(B489="","",IF(LEFT(DULIEU!$V478,3)=$G$10,DULIEU!$W478,IF(LEFT(DULIEU!$W478,3)=$G$10,DULIEU!$V478)))</f>
        <v/>
      </c>
      <c r="I489" s="997">
        <f>IF(F489="",0,IF(LEFT(DULIEU!$V478,3)=$G$10,DULIEU!$X478,0))</f>
        <v>0</v>
      </c>
      <c r="J489" s="997">
        <f>IF(F489="",0,IF(LEFT(DULIEU!$W478,3)=$G$10,DULIEU!$X478,0))</f>
        <v>0</v>
      </c>
      <c r="K489" s="990" t="str">
        <f t="shared" si="8"/>
        <v/>
      </c>
      <c r="L489" s="420"/>
      <c r="M489" s="420"/>
      <c r="N489" s="420"/>
      <c r="O489" s="420"/>
      <c r="P489" s="420"/>
      <c r="Q489" s="420"/>
      <c r="R489" s="420"/>
      <c r="S489" s="420"/>
      <c r="T489" s="420"/>
      <c r="U489" s="420"/>
      <c r="V489" s="420"/>
      <c r="W489" s="420"/>
      <c r="X489" s="420"/>
      <c r="Y489" s="420"/>
      <c r="Z489" s="420"/>
      <c r="AA489" s="420"/>
      <c r="AB489" s="420"/>
      <c r="AC489" s="420"/>
      <c r="AD489" s="420"/>
      <c r="AE489" s="420"/>
      <c r="AF489" s="420"/>
    </row>
    <row r="490" spans="1:32" ht="13.5" hidden="1" customHeight="1">
      <c r="A490" s="420"/>
      <c r="B490" s="995" t="str">
        <f>IF(OR(LEFT(DULIEU!$V479,3)=$G$10,LEFT(DULIEU!$W479,3)=$G$10),DULIEU!$D479,"")</f>
        <v/>
      </c>
      <c r="C490" s="995" t="str">
        <f>IF(OR(LEFT(DULIEU!$V479,3)=$G$10,LEFT(DULIEU!$W479,3)=$G$10),DULIEU!$H479,"")</f>
        <v/>
      </c>
      <c r="D490" s="853" t="str">
        <f>IF(OR(LEFT(DULIEU!$V479,3)=$G$10,LEFT(DULIEU!$W479,3)=$G$10),DULIEU!$J479,"")</f>
        <v/>
      </c>
      <c r="E490" s="995" t="str">
        <f>IF(OR(LEFT(DULIEU!$V479,3)=$G$10,LEFT(DULIEU!$W479,3)=$G$10),DULIEU!$E479,"")</f>
        <v/>
      </c>
      <c r="F490" s="996" t="str">
        <f>IF(OR(LEFT(DULIEU!$V479,3)=$G$10,LEFT(DULIEU!$W479,3)=$G$10),DULIEU!$O479,"")</f>
        <v/>
      </c>
      <c r="G490" s="995" t="str">
        <f>IF(OR(LEFT(NKC!$I486,3)=$G$10,LEFT(NKC!$J486,3)=$G$10),NKC!$H486,"")</f>
        <v/>
      </c>
      <c r="H490" s="995" t="str">
        <f>IF(B490="","",IF(LEFT(DULIEU!$V479,3)=$G$10,DULIEU!$W479,IF(LEFT(DULIEU!$W479,3)=$G$10,DULIEU!$V479)))</f>
        <v/>
      </c>
      <c r="I490" s="997">
        <f>IF(F490="",0,IF(LEFT(DULIEU!$V479,3)=$G$10,DULIEU!$X479,0))</f>
        <v>0</v>
      </c>
      <c r="J490" s="997">
        <f>IF(F490="",0,IF(LEFT(DULIEU!$W479,3)=$G$10,DULIEU!$X479,0))</f>
        <v>0</v>
      </c>
      <c r="K490" s="990" t="str">
        <f t="shared" si="8"/>
        <v/>
      </c>
      <c r="L490" s="420"/>
      <c r="M490" s="420"/>
      <c r="N490" s="420"/>
      <c r="O490" s="420"/>
      <c r="P490" s="420"/>
      <c r="Q490" s="420"/>
      <c r="R490" s="420"/>
      <c r="S490" s="420"/>
      <c r="T490" s="420"/>
      <c r="U490" s="420"/>
      <c r="V490" s="420"/>
      <c r="W490" s="420"/>
      <c r="X490" s="420"/>
      <c r="Y490" s="420"/>
      <c r="Z490" s="420"/>
      <c r="AA490" s="420"/>
      <c r="AB490" s="420"/>
      <c r="AC490" s="420"/>
      <c r="AD490" s="420"/>
      <c r="AE490" s="420"/>
      <c r="AF490" s="420"/>
    </row>
    <row r="491" spans="1:32" ht="13.5" hidden="1" customHeight="1">
      <c r="A491" s="420"/>
      <c r="B491" s="995" t="str">
        <f>IF(OR(LEFT(DULIEU!$V480,3)=$G$10,LEFT(DULIEU!$W480,3)=$G$10),DULIEU!$D480,"")</f>
        <v/>
      </c>
      <c r="C491" s="995" t="str">
        <f>IF(OR(LEFT(DULIEU!$V480,3)=$G$10,LEFT(DULIEU!$W480,3)=$G$10),DULIEU!$H480,"")</f>
        <v/>
      </c>
      <c r="D491" s="853" t="str">
        <f>IF(OR(LEFT(DULIEU!$V480,3)=$G$10,LEFT(DULIEU!$W480,3)=$G$10),DULIEU!$J480,"")</f>
        <v/>
      </c>
      <c r="E491" s="995" t="str">
        <f>IF(OR(LEFT(DULIEU!$V480,3)=$G$10,LEFT(DULIEU!$W480,3)=$G$10),DULIEU!$E480,"")</f>
        <v/>
      </c>
      <c r="F491" s="996" t="str">
        <f>IF(OR(LEFT(DULIEU!$V480,3)=$G$10,LEFT(DULIEU!$W480,3)=$G$10),DULIEU!$O480,"")</f>
        <v/>
      </c>
      <c r="G491" s="995" t="str">
        <f>IF(OR(LEFT(NKC!$I487,3)=$G$10,LEFT(NKC!$J487,3)=$G$10),NKC!$H487,"")</f>
        <v/>
      </c>
      <c r="H491" s="995" t="str">
        <f>IF(B491="","",IF(LEFT(DULIEU!$V480,3)=$G$10,DULIEU!$W480,IF(LEFT(DULIEU!$W480,3)=$G$10,DULIEU!$V480)))</f>
        <v/>
      </c>
      <c r="I491" s="997">
        <f>IF(F491="",0,IF(LEFT(DULIEU!$V480,3)=$G$10,DULIEU!$X480,0))</f>
        <v>0</v>
      </c>
      <c r="J491" s="997">
        <f>IF(F491="",0,IF(LEFT(DULIEU!$W480,3)=$G$10,DULIEU!$X480,0))</f>
        <v>0</v>
      </c>
      <c r="K491" s="990" t="str">
        <f t="shared" si="8"/>
        <v/>
      </c>
      <c r="L491" s="420"/>
      <c r="M491" s="420"/>
      <c r="N491" s="420"/>
      <c r="O491" s="420"/>
      <c r="P491" s="420"/>
      <c r="Q491" s="420"/>
      <c r="R491" s="420"/>
      <c r="S491" s="420"/>
      <c r="T491" s="420"/>
      <c r="U491" s="420"/>
      <c r="V491" s="420"/>
      <c r="W491" s="420"/>
      <c r="X491" s="420"/>
      <c r="Y491" s="420"/>
      <c r="Z491" s="420"/>
      <c r="AA491" s="420"/>
      <c r="AB491" s="420"/>
      <c r="AC491" s="420"/>
      <c r="AD491" s="420"/>
      <c r="AE491" s="420"/>
      <c r="AF491" s="420"/>
    </row>
    <row r="492" spans="1:32" ht="13.5" hidden="1" customHeight="1">
      <c r="A492" s="420"/>
      <c r="B492" s="995" t="str">
        <f>IF(OR(LEFT(DULIEU!$V481,3)=$G$10,LEFT(DULIEU!$W481,3)=$G$10),DULIEU!$D481,"")</f>
        <v/>
      </c>
      <c r="C492" s="995" t="str">
        <f>IF(OR(LEFT(DULIEU!$V481,3)=$G$10,LEFT(DULIEU!$W481,3)=$G$10),DULIEU!$H481,"")</f>
        <v/>
      </c>
      <c r="D492" s="853" t="str">
        <f>IF(OR(LEFT(DULIEU!$V481,3)=$G$10,LEFT(DULIEU!$W481,3)=$G$10),DULIEU!$J481,"")</f>
        <v/>
      </c>
      <c r="E492" s="995" t="str">
        <f>IF(OR(LEFT(DULIEU!$V481,3)=$G$10,LEFT(DULIEU!$W481,3)=$G$10),DULIEU!$E481,"")</f>
        <v/>
      </c>
      <c r="F492" s="996" t="str">
        <f>IF(OR(LEFT(DULIEU!$V481,3)=$G$10,LEFT(DULIEU!$W481,3)=$G$10),DULIEU!$O481,"")</f>
        <v/>
      </c>
      <c r="G492" s="995" t="str">
        <f>IF(OR(LEFT(NKC!$I488,3)=$G$10,LEFT(NKC!$J488,3)=$G$10),NKC!$H488,"")</f>
        <v/>
      </c>
      <c r="H492" s="995" t="str">
        <f>IF(B492="","",IF(LEFT(DULIEU!$V481,3)=$G$10,DULIEU!$W481,IF(LEFT(DULIEU!$W481,3)=$G$10,DULIEU!$V481)))</f>
        <v/>
      </c>
      <c r="I492" s="997">
        <f>IF(F492="",0,IF(LEFT(DULIEU!$V481,3)=$G$10,DULIEU!$X481,0))</f>
        <v>0</v>
      </c>
      <c r="J492" s="997">
        <f>IF(F492="",0,IF(LEFT(DULIEU!$W481,3)=$G$10,DULIEU!$X481,0))</f>
        <v>0</v>
      </c>
      <c r="K492" s="990" t="str">
        <f t="shared" si="8"/>
        <v/>
      </c>
      <c r="L492" s="420"/>
      <c r="M492" s="420"/>
      <c r="N492" s="420"/>
      <c r="O492" s="420"/>
      <c r="P492" s="420"/>
      <c r="Q492" s="420"/>
      <c r="R492" s="420"/>
      <c r="S492" s="420"/>
      <c r="T492" s="420"/>
      <c r="U492" s="420"/>
      <c r="V492" s="420"/>
      <c r="W492" s="420"/>
      <c r="X492" s="420"/>
      <c r="Y492" s="420"/>
      <c r="Z492" s="420"/>
      <c r="AA492" s="420"/>
      <c r="AB492" s="420"/>
      <c r="AC492" s="420"/>
      <c r="AD492" s="420"/>
      <c r="AE492" s="420"/>
      <c r="AF492" s="420"/>
    </row>
    <row r="493" spans="1:32" ht="13.5" hidden="1" customHeight="1">
      <c r="A493" s="420"/>
      <c r="B493" s="995" t="str">
        <f>IF(OR(LEFT(DULIEU!$V482,3)=$G$10,LEFT(DULIEU!$W482,3)=$G$10),DULIEU!$D482,"")</f>
        <v/>
      </c>
      <c r="C493" s="995" t="str">
        <f>IF(OR(LEFT(DULIEU!$V482,3)=$G$10,LEFT(DULIEU!$W482,3)=$G$10),DULIEU!$H482,"")</f>
        <v/>
      </c>
      <c r="D493" s="853" t="str">
        <f>IF(OR(LEFT(DULIEU!$V482,3)=$G$10,LEFT(DULIEU!$W482,3)=$G$10),DULIEU!$J482,"")</f>
        <v/>
      </c>
      <c r="E493" s="995" t="str">
        <f>IF(OR(LEFT(DULIEU!$V482,3)=$G$10,LEFT(DULIEU!$W482,3)=$G$10),DULIEU!$E482,"")</f>
        <v/>
      </c>
      <c r="F493" s="996" t="str">
        <f>IF(OR(LEFT(DULIEU!$V482,3)=$G$10,LEFT(DULIEU!$W482,3)=$G$10),DULIEU!$O482,"")</f>
        <v/>
      </c>
      <c r="G493" s="995" t="str">
        <f>IF(OR(LEFT(NKC!$I489,3)=$G$10,LEFT(NKC!$J489,3)=$G$10),NKC!$H489,"")</f>
        <v/>
      </c>
      <c r="H493" s="995" t="str">
        <f>IF(B493="","",IF(LEFT(DULIEU!$V482,3)=$G$10,DULIEU!$W482,IF(LEFT(DULIEU!$W482,3)=$G$10,DULIEU!$V482)))</f>
        <v/>
      </c>
      <c r="I493" s="997">
        <f>IF(F493="",0,IF(LEFT(DULIEU!$V482,3)=$G$10,DULIEU!$X482,0))</f>
        <v>0</v>
      </c>
      <c r="J493" s="997">
        <f>IF(F493="",0,IF(LEFT(DULIEU!$W482,3)=$G$10,DULIEU!$X482,0))</f>
        <v>0</v>
      </c>
      <c r="K493" s="990" t="str">
        <f t="shared" si="8"/>
        <v/>
      </c>
      <c r="L493" s="420"/>
      <c r="M493" s="420"/>
      <c r="N493" s="420"/>
      <c r="O493" s="420"/>
      <c r="P493" s="420"/>
      <c r="Q493" s="420"/>
      <c r="R493" s="420"/>
      <c r="S493" s="420"/>
      <c r="T493" s="420"/>
      <c r="U493" s="420"/>
      <c r="V493" s="420"/>
      <c r="W493" s="420"/>
      <c r="X493" s="420"/>
      <c r="Y493" s="420"/>
      <c r="Z493" s="420"/>
      <c r="AA493" s="420"/>
      <c r="AB493" s="420"/>
      <c r="AC493" s="420"/>
      <c r="AD493" s="420"/>
      <c r="AE493" s="420"/>
      <c r="AF493" s="420"/>
    </row>
    <row r="494" spans="1:32" ht="13.5" hidden="1" customHeight="1">
      <c r="A494" s="420"/>
      <c r="B494" s="995" t="str">
        <f>IF(OR(LEFT(DULIEU!$V483,3)=$G$10,LEFT(DULIEU!$W483,3)=$G$10),DULIEU!$D483,"")</f>
        <v/>
      </c>
      <c r="C494" s="995" t="str">
        <f>IF(OR(LEFT(DULIEU!$V483,3)=$G$10,LEFT(DULIEU!$W483,3)=$G$10),DULIEU!$H483,"")</f>
        <v/>
      </c>
      <c r="D494" s="853" t="str">
        <f>IF(OR(LEFT(DULIEU!$V483,3)=$G$10,LEFT(DULIEU!$W483,3)=$G$10),DULIEU!$J483,"")</f>
        <v/>
      </c>
      <c r="E494" s="995" t="str">
        <f>IF(OR(LEFT(DULIEU!$V483,3)=$G$10,LEFT(DULIEU!$W483,3)=$G$10),DULIEU!$E483,"")</f>
        <v/>
      </c>
      <c r="F494" s="996" t="str">
        <f>IF(OR(LEFT(DULIEU!$V483,3)=$G$10,LEFT(DULIEU!$W483,3)=$G$10),DULIEU!$O483,"")</f>
        <v/>
      </c>
      <c r="G494" s="995" t="str">
        <f>IF(OR(LEFT(NKC!$I490,3)=$G$10,LEFT(NKC!$J490,3)=$G$10),NKC!$H490,"")</f>
        <v/>
      </c>
      <c r="H494" s="995" t="str">
        <f>IF(B494="","",IF(LEFT(DULIEU!$V483,3)=$G$10,DULIEU!$W483,IF(LEFT(DULIEU!$W483,3)=$G$10,DULIEU!$V483)))</f>
        <v/>
      </c>
      <c r="I494" s="997">
        <f>IF(F494="",0,IF(LEFT(DULIEU!$V483,3)=$G$10,DULIEU!$X483,0))</f>
        <v>0</v>
      </c>
      <c r="J494" s="997">
        <f>IF(F494="",0,IF(LEFT(DULIEU!$W483,3)=$G$10,DULIEU!$X483,0))</f>
        <v>0</v>
      </c>
      <c r="K494" s="990" t="str">
        <f t="shared" si="8"/>
        <v/>
      </c>
      <c r="L494" s="420"/>
      <c r="M494" s="420"/>
      <c r="N494" s="420"/>
      <c r="O494" s="420"/>
      <c r="P494" s="420"/>
      <c r="Q494" s="420"/>
      <c r="R494" s="420"/>
      <c r="S494" s="420"/>
      <c r="T494" s="420"/>
      <c r="U494" s="420"/>
      <c r="V494" s="420"/>
      <c r="W494" s="420"/>
      <c r="X494" s="420"/>
      <c r="Y494" s="420"/>
      <c r="Z494" s="420"/>
      <c r="AA494" s="420"/>
      <c r="AB494" s="420"/>
      <c r="AC494" s="420"/>
      <c r="AD494" s="420"/>
      <c r="AE494" s="420"/>
      <c r="AF494" s="420"/>
    </row>
    <row r="495" spans="1:32" ht="13.5" hidden="1" customHeight="1">
      <c r="A495" s="420"/>
      <c r="B495" s="995" t="str">
        <f>IF(OR(LEFT(DULIEU!$V484,3)=$G$10,LEFT(DULIEU!$W484,3)=$G$10),DULIEU!$D484,"")</f>
        <v/>
      </c>
      <c r="C495" s="995" t="str">
        <f>IF(OR(LEFT(DULIEU!$V484,3)=$G$10,LEFT(DULIEU!$W484,3)=$G$10),DULIEU!$H484,"")</f>
        <v/>
      </c>
      <c r="D495" s="853" t="str">
        <f>IF(OR(LEFT(DULIEU!$V484,3)=$G$10,LEFT(DULIEU!$W484,3)=$G$10),DULIEU!$J484,"")</f>
        <v/>
      </c>
      <c r="E495" s="995" t="str">
        <f>IF(OR(LEFT(DULIEU!$V484,3)=$G$10,LEFT(DULIEU!$W484,3)=$G$10),DULIEU!$E484,"")</f>
        <v/>
      </c>
      <c r="F495" s="996" t="str">
        <f>IF(OR(LEFT(DULIEU!$V484,3)=$G$10,LEFT(DULIEU!$W484,3)=$G$10),DULIEU!$O484,"")</f>
        <v/>
      </c>
      <c r="G495" s="995" t="str">
        <f>IF(OR(LEFT(NKC!$I491,3)=$G$10,LEFT(NKC!$J491,3)=$G$10),NKC!$H491,"")</f>
        <v/>
      </c>
      <c r="H495" s="995" t="str">
        <f>IF(B495="","",IF(LEFT(DULIEU!$V484,3)=$G$10,DULIEU!$W484,IF(LEFT(DULIEU!$W484,3)=$G$10,DULIEU!$V484)))</f>
        <v/>
      </c>
      <c r="I495" s="997">
        <f>IF(F495="",0,IF(LEFT(DULIEU!$V484,3)=$G$10,DULIEU!$X484,0))</f>
        <v>0</v>
      </c>
      <c r="J495" s="997">
        <f>IF(F495="",0,IF(LEFT(DULIEU!$W484,3)=$G$10,DULIEU!$X484,0))</f>
        <v>0</v>
      </c>
      <c r="K495" s="990" t="str">
        <f t="shared" si="8"/>
        <v/>
      </c>
      <c r="L495" s="420"/>
      <c r="M495" s="420"/>
      <c r="N495" s="420"/>
      <c r="O495" s="420"/>
      <c r="P495" s="420"/>
      <c r="Q495" s="420"/>
      <c r="R495" s="420"/>
      <c r="S495" s="420"/>
      <c r="T495" s="420"/>
      <c r="U495" s="420"/>
      <c r="V495" s="420"/>
      <c r="W495" s="420"/>
      <c r="X495" s="420"/>
      <c r="Y495" s="420"/>
      <c r="Z495" s="420"/>
      <c r="AA495" s="420"/>
      <c r="AB495" s="420"/>
      <c r="AC495" s="420"/>
      <c r="AD495" s="420"/>
      <c r="AE495" s="420"/>
      <c r="AF495" s="420"/>
    </row>
    <row r="496" spans="1:32" ht="13.5" hidden="1" customHeight="1">
      <c r="A496" s="420"/>
      <c r="B496" s="995" t="str">
        <f>IF(OR(LEFT(DULIEU!$V485,3)=$G$10,LEFT(DULIEU!$W485,3)=$G$10),DULIEU!$D485,"")</f>
        <v/>
      </c>
      <c r="C496" s="995" t="str">
        <f>IF(OR(LEFT(DULIEU!$V485,3)=$G$10,LEFT(DULIEU!$W485,3)=$G$10),DULIEU!$H485,"")</f>
        <v/>
      </c>
      <c r="D496" s="853" t="str">
        <f>IF(OR(LEFT(DULIEU!$V485,3)=$G$10,LEFT(DULIEU!$W485,3)=$G$10),DULIEU!$J485,"")</f>
        <v/>
      </c>
      <c r="E496" s="995" t="str">
        <f>IF(OR(LEFT(DULIEU!$V485,3)=$G$10,LEFT(DULIEU!$W485,3)=$G$10),DULIEU!$E485,"")</f>
        <v/>
      </c>
      <c r="F496" s="996" t="str">
        <f>IF(OR(LEFT(DULIEU!$V485,3)=$G$10,LEFT(DULIEU!$W485,3)=$G$10),DULIEU!$O485,"")</f>
        <v/>
      </c>
      <c r="G496" s="995" t="str">
        <f>IF(OR(LEFT(NKC!$I492,3)=$G$10,LEFT(NKC!$J492,3)=$G$10),NKC!$H492,"")</f>
        <v/>
      </c>
      <c r="H496" s="995" t="str">
        <f>IF(B496="","",IF(LEFT(DULIEU!$V485,3)=$G$10,DULIEU!$W485,IF(LEFT(DULIEU!$W485,3)=$G$10,DULIEU!$V485)))</f>
        <v/>
      </c>
      <c r="I496" s="997">
        <f>IF(F496="",0,IF(LEFT(DULIEU!$V485,3)=$G$10,DULIEU!$X485,0))</f>
        <v>0</v>
      </c>
      <c r="J496" s="997">
        <f>IF(F496="",0,IF(LEFT(DULIEU!$W485,3)=$G$10,DULIEU!$X485,0))</f>
        <v>0</v>
      </c>
      <c r="K496" s="990" t="str">
        <f t="shared" si="8"/>
        <v/>
      </c>
      <c r="L496" s="420"/>
      <c r="M496" s="420"/>
      <c r="N496" s="420"/>
      <c r="O496" s="420"/>
      <c r="P496" s="420"/>
      <c r="Q496" s="420"/>
      <c r="R496" s="420"/>
      <c r="S496" s="420"/>
      <c r="T496" s="420"/>
      <c r="U496" s="420"/>
      <c r="V496" s="420"/>
      <c r="W496" s="420"/>
      <c r="X496" s="420"/>
      <c r="Y496" s="420"/>
      <c r="Z496" s="420"/>
      <c r="AA496" s="420"/>
      <c r="AB496" s="420"/>
      <c r="AC496" s="420"/>
      <c r="AD496" s="420"/>
      <c r="AE496" s="420"/>
      <c r="AF496" s="420"/>
    </row>
    <row r="497" spans="1:32" ht="13.5" hidden="1" customHeight="1">
      <c r="A497" s="420"/>
      <c r="B497" s="995" t="str">
        <f>IF(OR(LEFT(DULIEU!$V486,3)=$G$10,LEFT(DULIEU!$W486,3)=$G$10),DULIEU!$D486,"")</f>
        <v/>
      </c>
      <c r="C497" s="995" t="str">
        <f>IF(OR(LEFT(DULIEU!$V486,3)=$G$10,LEFT(DULIEU!$W486,3)=$G$10),DULIEU!$H486,"")</f>
        <v/>
      </c>
      <c r="D497" s="853" t="str">
        <f>IF(OR(LEFT(DULIEU!$V486,3)=$G$10,LEFT(DULIEU!$W486,3)=$G$10),DULIEU!$J486,"")</f>
        <v/>
      </c>
      <c r="E497" s="995" t="str">
        <f>IF(OR(LEFT(DULIEU!$V486,3)=$G$10,LEFT(DULIEU!$W486,3)=$G$10),DULIEU!$E486,"")</f>
        <v/>
      </c>
      <c r="F497" s="996" t="str">
        <f>IF(OR(LEFT(DULIEU!$V486,3)=$G$10,LEFT(DULIEU!$W486,3)=$G$10),DULIEU!$O486,"")</f>
        <v/>
      </c>
      <c r="G497" s="995" t="str">
        <f>IF(OR(LEFT(NKC!$I493,3)=$G$10,LEFT(NKC!$J493,3)=$G$10),NKC!$H493,"")</f>
        <v/>
      </c>
      <c r="H497" s="995" t="str">
        <f>IF(B497="","",IF(LEFT(DULIEU!$V486,3)=$G$10,DULIEU!$W486,IF(LEFT(DULIEU!$W486,3)=$G$10,DULIEU!$V486)))</f>
        <v/>
      </c>
      <c r="I497" s="997">
        <f>IF(F497="",0,IF(LEFT(DULIEU!$V486,3)=$G$10,DULIEU!$X486,0))</f>
        <v>0</v>
      </c>
      <c r="J497" s="997">
        <f>IF(F497="",0,IF(LEFT(DULIEU!$W486,3)=$G$10,DULIEU!$X486,0))</f>
        <v>0</v>
      </c>
      <c r="K497" s="990" t="str">
        <f t="shared" si="8"/>
        <v/>
      </c>
      <c r="L497" s="420"/>
      <c r="M497" s="420"/>
      <c r="N497" s="420"/>
      <c r="O497" s="420"/>
      <c r="P497" s="420"/>
      <c r="Q497" s="420"/>
      <c r="R497" s="420"/>
      <c r="S497" s="420"/>
      <c r="T497" s="420"/>
      <c r="U497" s="420"/>
      <c r="V497" s="420"/>
      <c r="W497" s="420"/>
      <c r="X497" s="420"/>
      <c r="Y497" s="420"/>
      <c r="Z497" s="420"/>
      <c r="AA497" s="420"/>
      <c r="AB497" s="420"/>
      <c r="AC497" s="420"/>
      <c r="AD497" s="420"/>
      <c r="AE497" s="420"/>
      <c r="AF497" s="420"/>
    </row>
    <row r="498" spans="1:32" ht="13.5" hidden="1" customHeight="1">
      <c r="A498" s="420"/>
      <c r="B498" s="995" t="str">
        <f>IF(OR(LEFT(DULIEU!$V487,3)=$G$10,LEFT(DULIEU!$W487,3)=$G$10),DULIEU!$D487,"")</f>
        <v/>
      </c>
      <c r="C498" s="995" t="str">
        <f>IF(OR(LEFT(DULIEU!$V487,3)=$G$10,LEFT(DULIEU!$W487,3)=$G$10),DULIEU!$H487,"")</f>
        <v/>
      </c>
      <c r="D498" s="853" t="str">
        <f>IF(OR(LEFT(DULIEU!$V487,3)=$G$10,LEFT(DULIEU!$W487,3)=$G$10),DULIEU!$J487,"")</f>
        <v/>
      </c>
      <c r="E498" s="995" t="str">
        <f>IF(OR(LEFT(DULIEU!$V487,3)=$G$10,LEFT(DULIEU!$W487,3)=$G$10),DULIEU!$E487,"")</f>
        <v/>
      </c>
      <c r="F498" s="996" t="str">
        <f>IF(OR(LEFT(DULIEU!$V487,3)=$G$10,LEFT(DULIEU!$W487,3)=$G$10),DULIEU!$O487,"")</f>
        <v/>
      </c>
      <c r="G498" s="995" t="str">
        <f>IF(OR(LEFT(NKC!$I494,3)=$G$10,LEFT(NKC!$J494,3)=$G$10),NKC!$H494,"")</f>
        <v/>
      </c>
      <c r="H498" s="995" t="str">
        <f>IF(B498="","",IF(LEFT(DULIEU!$V487,3)=$G$10,DULIEU!$W487,IF(LEFT(DULIEU!$W487,3)=$G$10,DULIEU!$V487)))</f>
        <v/>
      </c>
      <c r="I498" s="997">
        <f>IF(F498="",0,IF(LEFT(DULIEU!$V487,3)=$G$10,DULIEU!$X487,0))</f>
        <v>0</v>
      </c>
      <c r="J498" s="997">
        <f>IF(F498="",0,IF(LEFT(DULIEU!$W487,3)=$G$10,DULIEU!$X487,0))</f>
        <v>0</v>
      </c>
      <c r="K498" s="990" t="str">
        <f t="shared" si="8"/>
        <v/>
      </c>
      <c r="L498" s="420"/>
      <c r="M498" s="420"/>
      <c r="N498" s="420"/>
      <c r="O498" s="420"/>
      <c r="P498" s="420"/>
      <c r="Q498" s="420"/>
      <c r="R498" s="420"/>
      <c r="S498" s="420"/>
      <c r="T498" s="420"/>
      <c r="U498" s="420"/>
      <c r="V498" s="420"/>
      <c r="W498" s="420"/>
      <c r="X498" s="420"/>
      <c r="Y498" s="420"/>
      <c r="Z498" s="420"/>
      <c r="AA498" s="420"/>
      <c r="AB498" s="420"/>
      <c r="AC498" s="420"/>
      <c r="AD498" s="420"/>
      <c r="AE498" s="420"/>
      <c r="AF498" s="420"/>
    </row>
    <row r="499" spans="1:32" ht="13.5" hidden="1" customHeight="1">
      <c r="A499" s="420"/>
      <c r="B499" s="995" t="str">
        <f>IF(OR(LEFT(DULIEU!$V488,3)=$G$10,LEFT(DULIEU!$W488,3)=$G$10),DULIEU!$D488,"")</f>
        <v/>
      </c>
      <c r="C499" s="995" t="str">
        <f>IF(OR(LEFT(DULIEU!$V488,3)=$G$10,LEFT(DULIEU!$W488,3)=$G$10),DULIEU!$H488,"")</f>
        <v/>
      </c>
      <c r="D499" s="853" t="str">
        <f>IF(OR(LEFT(DULIEU!$V488,3)=$G$10,LEFT(DULIEU!$W488,3)=$G$10),DULIEU!$J488,"")</f>
        <v/>
      </c>
      <c r="E499" s="995" t="str">
        <f>IF(OR(LEFT(DULIEU!$V488,3)=$G$10,LEFT(DULIEU!$W488,3)=$G$10),DULIEU!$E488,"")</f>
        <v/>
      </c>
      <c r="F499" s="996" t="str">
        <f>IF(OR(LEFT(DULIEU!$V488,3)=$G$10,LEFT(DULIEU!$W488,3)=$G$10),DULIEU!$O488,"")</f>
        <v/>
      </c>
      <c r="G499" s="995" t="str">
        <f>IF(OR(LEFT(NKC!$I495,3)=$G$10,LEFT(NKC!$J495,3)=$G$10),NKC!$H495,"")</f>
        <v/>
      </c>
      <c r="H499" s="995" t="str">
        <f>IF(B499="","",IF(LEFT(DULIEU!$V488,3)=$G$10,DULIEU!$W488,IF(LEFT(DULIEU!$W488,3)=$G$10,DULIEU!$V488)))</f>
        <v/>
      </c>
      <c r="I499" s="997">
        <f>IF(F499="",0,IF(LEFT(DULIEU!$V488,3)=$G$10,DULIEU!$X488,0))</f>
        <v>0</v>
      </c>
      <c r="J499" s="997">
        <f>IF(F499="",0,IF(LEFT(DULIEU!$W488,3)=$G$10,DULIEU!$X488,0))</f>
        <v>0</v>
      </c>
      <c r="K499" s="990" t="str">
        <f t="shared" si="8"/>
        <v/>
      </c>
      <c r="L499" s="420"/>
      <c r="M499" s="420"/>
      <c r="N499" s="420"/>
      <c r="O499" s="420"/>
      <c r="P499" s="420"/>
      <c r="Q499" s="420"/>
      <c r="R499" s="420"/>
      <c r="S499" s="420"/>
      <c r="T499" s="420"/>
      <c r="U499" s="420"/>
      <c r="V499" s="420"/>
      <c r="W499" s="420"/>
      <c r="X499" s="420"/>
      <c r="Y499" s="420"/>
      <c r="Z499" s="420"/>
      <c r="AA499" s="420"/>
      <c r="AB499" s="420"/>
      <c r="AC499" s="420"/>
      <c r="AD499" s="420"/>
      <c r="AE499" s="420"/>
      <c r="AF499" s="420"/>
    </row>
    <row r="500" spans="1:32" ht="13.5" hidden="1" customHeight="1">
      <c r="A500" s="420"/>
      <c r="B500" s="995" t="str">
        <f>IF(OR(LEFT(DULIEU!$V489,3)=$G$10,LEFT(DULIEU!$W489,3)=$G$10),DULIEU!$D489,"")</f>
        <v/>
      </c>
      <c r="C500" s="995" t="str">
        <f>IF(OR(LEFT(DULIEU!$V489,3)=$G$10,LEFT(DULIEU!$W489,3)=$G$10),DULIEU!$H489,"")</f>
        <v/>
      </c>
      <c r="D500" s="853" t="str">
        <f>IF(OR(LEFT(DULIEU!$V489,3)=$G$10,LEFT(DULIEU!$W489,3)=$G$10),DULIEU!$J489,"")</f>
        <v/>
      </c>
      <c r="E500" s="995" t="str">
        <f>IF(OR(LEFT(DULIEU!$V489,3)=$G$10,LEFT(DULIEU!$W489,3)=$G$10),DULIEU!$E489,"")</f>
        <v/>
      </c>
      <c r="F500" s="996" t="str">
        <f>IF(OR(LEFT(DULIEU!$V489,3)=$G$10,LEFT(DULIEU!$W489,3)=$G$10),DULIEU!$O489,"")</f>
        <v/>
      </c>
      <c r="G500" s="995" t="str">
        <f>IF(OR(LEFT(NKC!$I496,3)=$G$10,LEFT(NKC!$J496,3)=$G$10),NKC!$H496,"")</f>
        <v/>
      </c>
      <c r="H500" s="995" t="str">
        <f>IF(B500="","",IF(LEFT(DULIEU!$V489,3)=$G$10,DULIEU!$W489,IF(LEFT(DULIEU!$W489,3)=$G$10,DULIEU!$V489)))</f>
        <v/>
      </c>
      <c r="I500" s="997">
        <f>IF(F500="",0,IF(LEFT(DULIEU!$V489,3)=$G$10,DULIEU!$X489,0))</f>
        <v>0</v>
      </c>
      <c r="J500" s="997">
        <f>IF(F500="",0,IF(LEFT(DULIEU!$W489,3)=$G$10,DULIEU!$X489,0))</f>
        <v>0</v>
      </c>
      <c r="K500" s="990" t="str">
        <f t="shared" si="8"/>
        <v/>
      </c>
      <c r="L500" s="420"/>
      <c r="M500" s="420"/>
      <c r="N500" s="420"/>
      <c r="O500" s="420"/>
      <c r="P500" s="420"/>
      <c r="Q500" s="420"/>
      <c r="R500" s="420"/>
      <c r="S500" s="420"/>
      <c r="T500" s="420"/>
      <c r="U500" s="420"/>
      <c r="V500" s="420"/>
      <c r="W500" s="420"/>
      <c r="X500" s="420"/>
      <c r="Y500" s="420"/>
      <c r="Z500" s="420"/>
      <c r="AA500" s="420"/>
      <c r="AB500" s="420"/>
      <c r="AC500" s="420"/>
      <c r="AD500" s="420"/>
      <c r="AE500" s="420"/>
      <c r="AF500" s="420"/>
    </row>
    <row r="501" spans="1:32" ht="13.5" hidden="1" customHeight="1">
      <c r="A501" s="420"/>
      <c r="B501" s="995" t="str">
        <f>IF(OR(LEFT(DULIEU!$V490,3)=$G$10,LEFT(DULIEU!$W490,3)=$G$10),DULIEU!$D490,"")</f>
        <v/>
      </c>
      <c r="C501" s="995" t="str">
        <f>IF(OR(LEFT(DULIEU!$V490,3)=$G$10,LEFT(DULIEU!$W490,3)=$G$10),DULIEU!$H490,"")</f>
        <v/>
      </c>
      <c r="D501" s="853" t="str">
        <f>IF(OR(LEFT(DULIEU!$V490,3)=$G$10,LEFT(DULIEU!$W490,3)=$G$10),DULIEU!$J490,"")</f>
        <v/>
      </c>
      <c r="E501" s="995" t="str">
        <f>IF(OR(LEFT(DULIEU!$V490,3)=$G$10,LEFT(DULIEU!$W490,3)=$G$10),DULIEU!$E490,"")</f>
        <v/>
      </c>
      <c r="F501" s="996" t="str">
        <f>IF(OR(LEFT(DULIEU!$V490,3)=$G$10,LEFT(DULIEU!$W490,3)=$G$10),DULIEU!$O490,"")</f>
        <v/>
      </c>
      <c r="G501" s="995" t="str">
        <f>IF(OR(LEFT(NKC!$I497,3)=$G$10,LEFT(NKC!$J497,3)=$G$10),NKC!$H497,"")</f>
        <v/>
      </c>
      <c r="H501" s="995" t="str">
        <f>IF(B501="","",IF(LEFT(DULIEU!$V490,3)=$G$10,DULIEU!$W490,IF(LEFT(DULIEU!$W490,3)=$G$10,DULIEU!$V490)))</f>
        <v/>
      </c>
      <c r="I501" s="997">
        <f>IF(F501="",0,IF(LEFT(DULIEU!$V490,3)=$G$10,DULIEU!$X490,0))</f>
        <v>0</v>
      </c>
      <c r="J501" s="997">
        <f>IF(F501="",0,IF(LEFT(DULIEU!$W490,3)=$G$10,DULIEU!$X490,0))</f>
        <v>0</v>
      </c>
      <c r="K501" s="990" t="str">
        <f t="shared" si="8"/>
        <v/>
      </c>
      <c r="L501" s="420"/>
      <c r="M501" s="420"/>
      <c r="N501" s="420"/>
      <c r="O501" s="420"/>
      <c r="P501" s="420"/>
      <c r="Q501" s="420"/>
      <c r="R501" s="420"/>
      <c r="S501" s="420"/>
      <c r="T501" s="420"/>
      <c r="U501" s="420"/>
      <c r="V501" s="420"/>
      <c r="W501" s="420"/>
      <c r="X501" s="420"/>
      <c r="Y501" s="420"/>
      <c r="Z501" s="420"/>
      <c r="AA501" s="420"/>
      <c r="AB501" s="420"/>
      <c r="AC501" s="420"/>
      <c r="AD501" s="420"/>
      <c r="AE501" s="420"/>
      <c r="AF501" s="420"/>
    </row>
    <row r="502" spans="1:32" ht="13.5" hidden="1" customHeight="1">
      <c r="A502" s="420"/>
      <c r="B502" s="995" t="str">
        <f>IF(OR(LEFT(DULIEU!$V491,3)=$G$10,LEFT(DULIEU!$W491,3)=$G$10),DULIEU!$D491,"")</f>
        <v/>
      </c>
      <c r="C502" s="995" t="str">
        <f>IF(OR(LEFT(DULIEU!$V491,3)=$G$10,LEFT(DULIEU!$W491,3)=$G$10),DULIEU!$H491,"")</f>
        <v/>
      </c>
      <c r="D502" s="853" t="str">
        <f>IF(OR(LEFT(DULIEU!$V491,3)=$G$10,LEFT(DULIEU!$W491,3)=$G$10),DULIEU!$J491,"")</f>
        <v/>
      </c>
      <c r="E502" s="995" t="str">
        <f>IF(OR(LEFT(DULIEU!$V491,3)=$G$10,LEFT(DULIEU!$W491,3)=$G$10),DULIEU!$E491,"")</f>
        <v/>
      </c>
      <c r="F502" s="996" t="str">
        <f>IF(OR(LEFT(DULIEU!$V491,3)=$G$10,LEFT(DULIEU!$W491,3)=$G$10),DULIEU!$O491,"")</f>
        <v/>
      </c>
      <c r="G502" s="995" t="str">
        <f>IF(OR(LEFT(NKC!$I498,3)=$G$10,LEFT(NKC!$J498,3)=$G$10),NKC!$H498,"")</f>
        <v/>
      </c>
      <c r="H502" s="995" t="str">
        <f>IF(B502="","",IF(LEFT(DULIEU!$V491,3)=$G$10,DULIEU!$W491,IF(LEFT(DULIEU!$W491,3)=$G$10,DULIEU!$V491)))</f>
        <v/>
      </c>
      <c r="I502" s="997">
        <f>IF(F502="",0,IF(LEFT(DULIEU!$V491,3)=$G$10,DULIEU!$X491,0))</f>
        <v>0</v>
      </c>
      <c r="J502" s="997">
        <f>IF(F502="",0,IF(LEFT(DULIEU!$W491,3)=$G$10,DULIEU!$X491,0))</f>
        <v>0</v>
      </c>
      <c r="K502" s="990" t="str">
        <f t="shared" si="8"/>
        <v/>
      </c>
      <c r="L502" s="420"/>
      <c r="M502" s="420"/>
      <c r="N502" s="420"/>
      <c r="O502" s="420"/>
      <c r="P502" s="420"/>
      <c r="Q502" s="420"/>
      <c r="R502" s="420"/>
      <c r="S502" s="420"/>
      <c r="T502" s="420"/>
      <c r="U502" s="420"/>
      <c r="V502" s="420"/>
      <c r="W502" s="420"/>
      <c r="X502" s="420"/>
      <c r="Y502" s="420"/>
      <c r="Z502" s="420"/>
      <c r="AA502" s="420"/>
      <c r="AB502" s="420"/>
      <c r="AC502" s="420"/>
      <c r="AD502" s="420"/>
      <c r="AE502" s="420"/>
      <c r="AF502" s="420"/>
    </row>
    <row r="503" spans="1:32" s="847" customFormat="1" ht="13.5" customHeight="1">
      <c r="A503" s="840"/>
      <c r="B503" s="986"/>
      <c r="C503" s="986"/>
      <c r="D503" s="987"/>
      <c r="E503" s="986"/>
      <c r="F503" s="988" t="s">
        <v>776</v>
      </c>
      <c r="G503" s="989"/>
      <c r="H503" s="998"/>
      <c r="I503" s="845">
        <f>SUBTOTAL(9,I18:I502)</f>
        <v>2134610000</v>
      </c>
      <c r="J503" s="845">
        <f>SUBTOTAL(9,J18:J502)</f>
        <v>126342500</v>
      </c>
      <c r="K503" s="999" t="s">
        <v>388</v>
      </c>
      <c r="L503" s="840"/>
      <c r="M503" s="840"/>
      <c r="N503" s="840"/>
      <c r="O503" s="840"/>
      <c r="P503" s="840"/>
      <c r="Q503" s="840"/>
      <c r="R503" s="840"/>
      <c r="S503" s="840"/>
      <c r="T503" s="840"/>
      <c r="U503" s="840"/>
      <c r="V503" s="840"/>
      <c r="W503" s="840"/>
      <c r="X503" s="840"/>
      <c r="Y503" s="840"/>
      <c r="Z503" s="840"/>
      <c r="AA503" s="840"/>
      <c r="AB503" s="840"/>
      <c r="AC503" s="840"/>
      <c r="AD503" s="840"/>
      <c r="AE503" s="840"/>
      <c r="AF503" s="840"/>
    </row>
    <row r="504" spans="1:32" s="847" customFormat="1" ht="13.5" customHeight="1">
      <c r="A504" s="840"/>
      <c r="B504" s="1000"/>
      <c r="C504" s="1000"/>
      <c r="D504" s="1001"/>
      <c r="E504" s="1000"/>
      <c r="F504" s="918" t="s">
        <v>342</v>
      </c>
      <c r="G504" s="915"/>
      <c r="H504" s="1002"/>
      <c r="I504" s="802">
        <f>MAX($I$16+$I$503-$J$16-$J$503,0)</f>
        <v>2008267500</v>
      </c>
      <c r="J504" s="802">
        <f>MAX(J16+J503-I16-I503,0)</f>
        <v>0</v>
      </c>
      <c r="K504" s="1003" t="s">
        <v>388</v>
      </c>
      <c r="L504" s="840"/>
      <c r="M504" s="840"/>
      <c r="N504" s="840"/>
      <c r="O504" s="840"/>
      <c r="P504" s="840"/>
      <c r="Q504" s="840"/>
      <c r="R504" s="840"/>
      <c r="S504" s="840"/>
      <c r="T504" s="840"/>
      <c r="U504" s="840"/>
      <c r="V504" s="840"/>
      <c r="W504" s="840"/>
      <c r="X504" s="840"/>
      <c r="Y504" s="840"/>
      <c r="Z504" s="840"/>
      <c r="AA504" s="840"/>
      <c r="AB504" s="840"/>
      <c r="AC504" s="840"/>
      <c r="AD504" s="840"/>
      <c r="AE504" s="840"/>
      <c r="AF504" s="840"/>
    </row>
    <row r="505" spans="1:32">
      <c r="A505" s="420"/>
      <c r="B505" s="980"/>
      <c r="C505" s="980"/>
      <c r="D505" s="980"/>
      <c r="E505" s="980"/>
      <c r="F505" s="974"/>
      <c r="G505" s="980"/>
      <c r="H505" s="980"/>
      <c r="I505" s="864"/>
      <c r="J505" s="865"/>
      <c r="K505" s="783" t="s">
        <v>388</v>
      </c>
      <c r="L505" s="420"/>
      <c r="M505" s="420"/>
      <c r="N505" s="420"/>
      <c r="O505" s="420"/>
      <c r="P505" s="420"/>
      <c r="Q505" s="420"/>
      <c r="R505" s="420"/>
      <c r="S505" s="420"/>
      <c r="T505" s="420"/>
      <c r="U505" s="420"/>
      <c r="V505" s="420"/>
      <c r="W505" s="420"/>
      <c r="X505" s="420"/>
      <c r="Y505" s="420"/>
      <c r="Z505" s="420"/>
      <c r="AA505" s="420"/>
      <c r="AB505" s="420"/>
      <c r="AC505" s="420"/>
      <c r="AD505" s="420"/>
      <c r="AE505" s="420"/>
      <c r="AF505" s="420"/>
    </row>
    <row r="506" spans="1:32">
      <c r="A506" s="420"/>
      <c r="B506" s="1004" t="s">
        <v>364</v>
      </c>
      <c r="C506" s="980"/>
      <c r="D506" s="980"/>
      <c r="E506" s="980"/>
      <c r="F506" s="974"/>
      <c r="G506" s="980"/>
      <c r="H506" s="1004"/>
      <c r="I506" s="864"/>
      <c r="J506" s="865"/>
      <c r="K506" s="783" t="s">
        <v>388</v>
      </c>
      <c r="L506" s="420"/>
      <c r="M506" s="420"/>
      <c r="N506" s="420"/>
      <c r="O506" s="420"/>
      <c r="P506" s="420"/>
      <c r="Q506" s="420"/>
      <c r="R506" s="420"/>
      <c r="S506" s="420"/>
      <c r="T506" s="420"/>
      <c r="U506" s="420"/>
      <c r="V506" s="420"/>
      <c r="W506" s="420"/>
      <c r="X506" s="420"/>
      <c r="Y506" s="420"/>
      <c r="Z506" s="420"/>
      <c r="AA506" s="420"/>
      <c r="AB506" s="420"/>
      <c r="AC506" s="420"/>
      <c r="AD506" s="420"/>
      <c r="AE506" s="420"/>
      <c r="AF506" s="420"/>
    </row>
    <row r="507" spans="1:32">
      <c r="A507" s="420"/>
      <c r="B507" s="1004" t="s">
        <v>365</v>
      </c>
      <c r="C507" s="1005"/>
      <c r="D507" s="1005"/>
      <c r="E507" s="980"/>
      <c r="F507" s="980"/>
      <c r="G507" s="980"/>
      <c r="H507" s="980"/>
      <c r="I507" s="1345" t="str">
        <f>TTDN!$B$16</f>
        <v>Hà Nội, ngày 31 tháng 12 năm 2015</v>
      </c>
      <c r="J507" s="1345"/>
      <c r="K507" s="783" t="s">
        <v>388</v>
      </c>
      <c r="L507" s="420"/>
      <c r="M507" s="420"/>
      <c r="N507" s="420"/>
      <c r="O507" s="420"/>
      <c r="P507" s="420"/>
      <c r="Q507" s="420"/>
      <c r="R507" s="420"/>
      <c r="S507" s="420"/>
      <c r="T507" s="420"/>
      <c r="U507" s="420"/>
      <c r="V507" s="420"/>
      <c r="W507" s="420"/>
      <c r="X507" s="420"/>
      <c r="Y507" s="420"/>
      <c r="Z507" s="420"/>
      <c r="AA507" s="420"/>
      <c r="AB507" s="420"/>
      <c r="AC507" s="420"/>
      <c r="AD507" s="420"/>
      <c r="AE507" s="420"/>
      <c r="AF507" s="420"/>
    </row>
    <row r="508" spans="1:32">
      <c r="A508" s="420"/>
      <c r="B508" s="1006"/>
      <c r="C508" s="1006"/>
      <c r="D508" s="1006"/>
      <c r="E508" s="980"/>
      <c r="F508" s="1007"/>
      <c r="G508" s="1007"/>
      <c r="H508" s="1006"/>
      <c r="I508" s="1006"/>
      <c r="J508" s="1006"/>
      <c r="K508" s="783" t="s">
        <v>388</v>
      </c>
      <c r="L508" s="420"/>
      <c r="M508" s="420"/>
      <c r="N508" s="420"/>
      <c r="O508" s="420"/>
      <c r="P508" s="420"/>
      <c r="Q508" s="420"/>
      <c r="R508" s="420"/>
      <c r="S508" s="420"/>
      <c r="T508" s="420"/>
      <c r="U508" s="420"/>
      <c r="V508" s="420"/>
      <c r="W508" s="420"/>
      <c r="X508" s="420"/>
      <c r="Y508" s="420"/>
      <c r="Z508" s="420"/>
      <c r="AA508" s="420"/>
      <c r="AB508" s="420"/>
      <c r="AC508" s="420"/>
      <c r="AD508" s="420"/>
      <c r="AE508" s="420"/>
      <c r="AF508" s="420"/>
    </row>
    <row r="509" spans="1:32">
      <c r="A509" s="420"/>
      <c r="B509" s="1362" t="s">
        <v>390</v>
      </c>
      <c r="C509" s="1362"/>
      <c r="D509" s="980"/>
      <c r="E509" s="980"/>
      <c r="F509" s="1362" t="s">
        <v>345</v>
      </c>
      <c r="G509" s="1362"/>
      <c r="H509" s="980"/>
      <c r="I509" s="1343" t="s">
        <v>367</v>
      </c>
      <c r="J509" s="1343"/>
      <c r="K509" s="783" t="s">
        <v>388</v>
      </c>
      <c r="L509" s="420"/>
      <c r="M509" s="420"/>
      <c r="N509" s="420"/>
      <c r="O509" s="420"/>
      <c r="P509" s="420"/>
      <c r="Q509" s="420"/>
      <c r="R509" s="420"/>
      <c r="S509" s="420"/>
      <c r="T509" s="420"/>
      <c r="U509" s="420"/>
      <c r="V509" s="420"/>
      <c r="W509" s="420"/>
      <c r="X509" s="420"/>
      <c r="Y509" s="420"/>
      <c r="Z509" s="420"/>
      <c r="AA509" s="420"/>
      <c r="AB509" s="420"/>
      <c r="AC509" s="420"/>
      <c r="AD509" s="420"/>
      <c r="AE509" s="420"/>
      <c r="AF509" s="420"/>
    </row>
    <row r="510" spans="1:32">
      <c r="A510" s="420"/>
      <c r="B510" s="1343" t="s">
        <v>344</v>
      </c>
      <c r="C510" s="1343"/>
      <c r="D510" s="1007"/>
      <c r="E510" s="980"/>
      <c r="F510" s="1343" t="s">
        <v>344</v>
      </c>
      <c r="G510" s="1343"/>
      <c r="H510" s="1007"/>
      <c r="I510" s="1343" t="s">
        <v>344</v>
      </c>
      <c r="J510" s="1343"/>
      <c r="K510" s="783" t="s">
        <v>388</v>
      </c>
      <c r="L510" s="420"/>
      <c r="M510" s="420"/>
      <c r="N510" s="420"/>
      <c r="O510" s="420"/>
      <c r="P510" s="420"/>
      <c r="Q510" s="420"/>
      <c r="R510" s="420"/>
      <c r="S510" s="420"/>
      <c r="T510" s="420"/>
      <c r="U510" s="420"/>
      <c r="V510" s="420"/>
      <c r="W510" s="420"/>
      <c r="X510" s="420"/>
      <c r="Y510" s="420"/>
      <c r="Z510" s="420"/>
      <c r="AA510" s="420"/>
      <c r="AB510" s="420"/>
      <c r="AC510" s="420"/>
      <c r="AD510" s="420"/>
      <c r="AE510" s="420"/>
      <c r="AF510" s="420"/>
    </row>
    <row r="511" spans="1:32">
      <c r="A511" s="420"/>
      <c r="B511" s="980"/>
      <c r="C511" s="980"/>
      <c r="D511" s="980"/>
      <c r="E511" s="980"/>
      <c r="F511" s="974"/>
      <c r="G511" s="980"/>
      <c r="H511" s="980"/>
      <c r="I511" s="864"/>
      <c r="J511" s="865"/>
      <c r="K511" s="783" t="s">
        <v>388</v>
      </c>
      <c r="L511" s="420"/>
      <c r="M511" s="420"/>
      <c r="N511" s="420"/>
      <c r="O511" s="420"/>
      <c r="P511" s="420"/>
      <c r="Q511" s="420"/>
      <c r="R511" s="420"/>
      <c r="S511" s="420"/>
      <c r="T511" s="420"/>
      <c r="U511" s="420"/>
      <c r="V511" s="420"/>
      <c r="W511" s="420"/>
      <c r="X511" s="420"/>
      <c r="Y511" s="420"/>
      <c r="Z511" s="420"/>
      <c r="AA511" s="420"/>
      <c r="AB511" s="420"/>
      <c r="AC511" s="420"/>
      <c r="AD511" s="420"/>
      <c r="AE511" s="420"/>
      <c r="AF511" s="420"/>
    </row>
    <row r="512" spans="1:32">
      <c r="A512" s="420"/>
      <c r="B512" s="784"/>
      <c r="C512" s="784"/>
      <c r="D512" s="784"/>
      <c r="E512" s="784"/>
      <c r="F512" s="420"/>
      <c r="G512" s="784"/>
      <c r="H512" s="784"/>
      <c r="I512" s="780"/>
      <c r="J512" s="836"/>
      <c r="K512" s="783" t="s">
        <v>388</v>
      </c>
      <c r="L512" s="420"/>
      <c r="M512" s="420"/>
      <c r="N512" s="420"/>
      <c r="O512" s="420"/>
      <c r="P512" s="420"/>
      <c r="Q512" s="420"/>
      <c r="R512" s="420"/>
      <c r="S512" s="420"/>
      <c r="T512" s="420"/>
      <c r="U512" s="420"/>
      <c r="V512" s="420"/>
      <c r="W512" s="420"/>
      <c r="X512" s="420"/>
      <c r="Y512" s="420"/>
      <c r="Z512" s="420"/>
      <c r="AA512" s="420"/>
      <c r="AB512" s="420"/>
      <c r="AC512" s="420"/>
      <c r="AD512" s="420"/>
      <c r="AE512" s="420"/>
      <c r="AF512" s="420"/>
    </row>
    <row r="513" spans="1:32">
      <c r="A513" s="420"/>
      <c r="B513" s="784"/>
      <c r="C513" s="784"/>
      <c r="D513" s="784"/>
      <c r="E513" s="784"/>
      <c r="F513" s="420"/>
      <c r="G513" s="784"/>
      <c r="H513" s="784"/>
      <c r="I513" s="780"/>
      <c r="J513" s="836"/>
      <c r="K513" s="783" t="s">
        <v>388</v>
      </c>
      <c r="L513" s="420"/>
      <c r="M513" s="420"/>
      <c r="N513" s="420"/>
      <c r="O513" s="420"/>
      <c r="P513" s="420"/>
      <c r="Q513" s="420"/>
      <c r="R513" s="420"/>
      <c r="S513" s="420"/>
      <c r="T513" s="420"/>
      <c r="U513" s="420"/>
      <c r="V513" s="420"/>
      <c r="W513" s="420"/>
      <c r="X513" s="420"/>
      <c r="Y513" s="420"/>
      <c r="Z513" s="420"/>
      <c r="AA513" s="420"/>
      <c r="AB513" s="420"/>
      <c r="AC513" s="420"/>
      <c r="AD513" s="420"/>
      <c r="AE513" s="420"/>
      <c r="AF513" s="420"/>
    </row>
    <row r="514" spans="1:32">
      <c r="A514" s="420"/>
      <c r="B514" s="784"/>
      <c r="C514" s="784"/>
      <c r="D514" s="784"/>
      <c r="E514" s="784"/>
      <c r="F514" s="420"/>
      <c r="G514" s="784"/>
      <c r="H514" s="784"/>
      <c r="I514" s="780"/>
      <c r="J514" s="836"/>
      <c r="K514" s="782"/>
      <c r="L514" s="420"/>
      <c r="M514" s="420"/>
      <c r="N514" s="420"/>
      <c r="O514" s="420"/>
      <c r="P514" s="420"/>
      <c r="Q514" s="420"/>
      <c r="R514" s="420"/>
      <c r="S514" s="420"/>
      <c r="T514" s="420"/>
      <c r="U514" s="420"/>
      <c r="V514" s="420"/>
      <c r="W514" s="420"/>
      <c r="X514" s="420"/>
      <c r="Y514" s="420"/>
      <c r="Z514" s="420"/>
      <c r="AA514" s="420"/>
      <c r="AB514" s="420"/>
      <c r="AC514" s="420"/>
      <c r="AD514" s="420"/>
      <c r="AE514" s="420"/>
      <c r="AF514" s="420"/>
    </row>
    <row r="515" spans="1:32">
      <c r="A515" s="420"/>
      <c r="B515" s="784"/>
      <c r="C515" s="784"/>
      <c r="D515" s="784"/>
      <c r="E515" s="784"/>
      <c r="F515" s="420"/>
      <c r="G515" s="784"/>
      <c r="H515" s="784"/>
      <c r="I515" s="780"/>
      <c r="J515" s="836"/>
      <c r="K515" s="782"/>
      <c r="L515" s="420"/>
      <c r="M515" s="420"/>
      <c r="N515" s="420"/>
      <c r="O515" s="420"/>
      <c r="P515" s="420"/>
      <c r="Q515" s="420"/>
      <c r="R515" s="420"/>
      <c r="S515" s="420"/>
      <c r="T515" s="420"/>
      <c r="U515" s="420"/>
      <c r="V515" s="420"/>
      <c r="W515" s="420"/>
      <c r="X515" s="420"/>
      <c r="Y515" s="420"/>
      <c r="Z515" s="420"/>
      <c r="AA515" s="420"/>
      <c r="AB515" s="420"/>
      <c r="AC515" s="420"/>
      <c r="AD515" s="420"/>
      <c r="AE515" s="420"/>
      <c r="AF515" s="420"/>
    </row>
    <row r="516" spans="1:32">
      <c r="A516" s="420"/>
      <c r="B516" s="1352" t="str">
        <f>TTDN!$B$13</f>
        <v>Sơn Tùng MTP</v>
      </c>
      <c r="C516" s="1352"/>
      <c r="D516" s="835"/>
      <c r="E516" s="835"/>
      <c r="F516" s="1352" t="str">
        <f>TTDN!$B$12</f>
        <v>Đàm Vĩnh Hưng</v>
      </c>
      <c r="G516" s="1352"/>
      <c r="H516" s="835"/>
      <c r="I516" s="1312" t="str">
        <f>TTDN!$B$11</f>
        <v>Đàm Văn Đức</v>
      </c>
      <c r="J516" s="1312"/>
      <c r="K516" s="782"/>
      <c r="L516" s="420"/>
      <c r="M516" s="420"/>
      <c r="N516" s="420"/>
      <c r="O516" s="420"/>
      <c r="P516" s="420"/>
      <c r="Q516" s="420"/>
      <c r="R516" s="420"/>
      <c r="S516" s="420"/>
      <c r="T516" s="420"/>
      <c r="U516" s="420"/>
      <c r="V516" s="420"/>
      <c r="W516" s="420"/>
      <c r="X516" s="420"/>
      <c r="Y516" s="420"/>
      <c r="Z516" s="420"/>
      <c r="AA516" s="420"/>
      <c r="AB516" s="420"/>
      <c r="AC516" s="420"/>
      <c r="AD516" s="420"/>
      <c r="AE516" s="420"/>
      <c r="AF516" s="420"/>
    </row>
    <row r="517" spans="1:32">
      <c r="A517" s="420"/>
      <c r="B517" s="784"/>
      <c r="C517" s="784"/>
      <c r="D517" s="784"/>
      <c r="E517" s="784"/>
      <c r="F517" s="420"/>
      <c r="G517" s="784"/>
      <c r="H517" s="784"/>
      <c r="I517" s="780"/>
      <c r="J517" s="836"/>
      <c r="K517" s="782"/>
      <c r="L517" s="420"/>
      <c r="M517" s="420"/>
      <c r="N517" s="420"/>
      <c r="O517" s="420"/>
      <c r="P517" s="420"/>
      <c r="Q517" s="420"/>
      <c r="R517" s="420"/>
      <c r="S517" s="420"/>
      <c r="T517" s="420"/>
      <c r="U517" s="420"/>
      <c r="V517" s="420"/>
      <c r="W517" s="420"/>
      <c r="X517" s="420"/>
      <c r="Y517" s="420"/>
      <c r="Z517" s="420"/>
      <c r="AA517" s="420"/>
      <c r="AB517" s="420"/>
      <c r="AC517" s="420"/>
      <c r="AD517" s="420"/>
      <c r="AE517" s="420"/>
      <c r="AF517" s="420"/>
    </row>
    <row r="518" spans="1:32">
      <c r="A518" s="420"/>
      <c r="B518" s="784"/>
      <c r="C518" s="784"/>
      <c r="D518" s="784"/>
      <c r="E518" s="784"/>
      <c r="F518" s="420"/>
      <c r="G518" s="784"/>
      <c r="H518" s="784"/>
      <c r="I518" s="780"/>
      <c r="J518" s="836"/>
      <c r="K518" s="782"/>
      <c r="L518" s="420"/>
      <c r="M518" s="420"/>
      <c r="N518" s="420"/>
      <c r="O518" s="420"/>
      <c r="P518" s="420"/>
      <c r="Q518" s="420"/>
      <c r="R518" s="420"/>
      <c r="S518" s="420"/>
      <c r="T518" s="420"/>
      <c r="U518" s="420"/>
      <c r="V518" s="420"/>
      <c r="W518" s="420"/>
      <c r="X518" s="420"/>
      <c r="Y518" s="420"/>
      <c r="Z518" s="420"/>
      <c r="AA518" s="420"/>
      <c r="AB518" s="420"/>
      <c r="AC518" s="420"/>
      <c r="AD518" s="420"/>
      <c r="AE518" s="420"/>
      <c r="AF518" s="420"/>
    </row>
    <row r="519" spans="1:32">
      <c r="A519" s="420"/>
      <c r="B519" s="784"/>
      <c r="C519" s="784"/>
      <c r="D519" s="784"/>
      <c r="E519" s="784"/>
      <c r="F519" s="420"/>
      <c r="G519" s="784"/>
      <c r="H519" s="784"/>
      <c r="I519" s="780"/>
      <c r="J519" s="836"/>
      <c r="K519" s="782"/>
      <c r="L519" s="420"/>
      <c r="M519" s="420"/>
      <c r="N519" s="420"/>
      <c r="O519" s="420"/>
      <c r="P519" s="420"/>
      <c r="Q519" s="420"/>
      <c r="R519" s="420"/>
      <c r="S519" s="420"/>
      <c r="T519" s="420"/>
      <c r="U519" s="420"/>
      <c r="V519" s="420"/>
      <c r="W519" s="420"/>
      <c r="X519" s="420"/>
      <c r="Y519" s="420"/>
      <c r="Z519" s="420"/>
      <c r="AA519" s="420"/>
      <c r="AB519" s="420"/>
      <c r="AC519" s="420"/>
      <c r="AD519" s="420"/>
      <c r="AE519" s="420"/>
      <c r="AF519" s="420"/>
    </row>
    <row r="520" spans="1:32">
      <c r="A520" s="420"/>
      <c r="B520" s="784"/>
      <c r="C520" s="784"/>
      <c r="D520" s="784"/>
      <c r="E520" s="784"/>
      <c r="F520" s="420"/>
      <c r="G520" s="784"/>
      <c r="H520" s="784"/>
      <c r="I520" s="780"/>
      <c r="J520" s="836"/>
      <c r="K520" s="782"/>
      <c r="L520" s="420"/>
      <c r="M520" s="420"/>
      <c r="N520" s="420"/>
      <c r="O520" s="420"/>
      <c r="P520" s="420"/>
      <c r="Q520" s="420"/>
      <c r="R520" s="420"/>
      <c r="S520" s="420"/>
      <c r="T520" s="420"/>
      <c r="U520" s="420"/>
      <c r="V520" s="420"/>
      <c r="W520" s="420"/>
      <c r="X520" s="420"/>
      <c r="Y520" s="420"/>
      <c r="Z520" s="420"/>
      <c r="AA520" s="420"/>
      <c r="AB520" s="420"/>
      <c r="AC520" s="420"/>
      <c r="AD520" s="420"/>
      <c r="AE520" s="420"/>
      <c r="AF520" s="420"/>
    </row>
    <row r="521" spans="1:32">
      <c r="A521" s="420"/>
      <c r="B521" s="784"/>
      <c r="C521" s="784"/>
      <c r="D521" s="784"/>
      <c r="E521" s="784"/>
      <c r="F521" s="420"/>
      <c r="G521" s="784"/>
      <c r="H521" s="784"/>
      <c r="I521" s="780"/>
      <c r="J521" s="836"/>
      <c r="K521" s="782"/>
      <c r="L521" s="420"/>
      <c r="M521" s="420"/>
      <c r="N521" s="420"/>
      <c r="O521" s="420"/>
      <c r="P521" s="420"/>
      <c r="Q521" s="420"/>
      <c r="R521" s="420"/>
      <c r="S521" s="420"/>
      <c r="T521" s="420"/>
      <c r="U521" s="420"/>
      <c r="V521" s="420"/>
      <c r="W521" s="420"/>
      <c r="X521" s="420"/>
      <c r="Y521" s="420"/>
      <c r="Z521" s="420"/>
      <c r="AA521" s="420"/>
      <c r="AB521" s="420"/>
      <c r="AC521" s="420"/>
      <c r="AD521" s="420"/>
      <c r="AE521" s="420"/>
      <c r="AF521" s="420"/>
    </row>
    <row r="522" spans="1:32">
      <c r="A522" s="420"/>
      <c r="B522" s="784"/>
      <c r="C522" s="784"/>
      <c r="D522" s="784"/>
      <c r="E522" s="784"/>
      <c r="F522" s="420"/>
      <c r="G522" s="784"/>
      <c r="H522" s="784"/>
      <c r="I522" s="780"/>
      <c r="J522" s="836"/>
      <c r="K522" s="782"/>
      <c r="L522" s="420"/>
      <c r="M522" s="420"/>
      <c r="N522" s="420"/>
      <c r="O522" s="420"/>
      <c r="P522" s="420"/>
      <c r="Q522" s="420"/>
      <c r="R522" s="420"/>
      <c r="S522" s="420"/>
      <c r="T522" s="420"/>
      <c r="U522" s="420"/>
      <c r="V522" s="420"/>
      <c r="W522" s="420"/>
      <c r="X522" s="420"/>
      <c r="Y522" s="420"/>
      <c r="Z522" s="420"/>
      <c r="AA522" s="420"/>
      <c r="AB522" s="420"/>
      <c r="AC522" s="420"/>
      <c r="AD522" s="420"/>
      <c r="AE522" s="420"/>
      <c r="AF522" s="420"/>
    </row>
    <row r="523" spans="1:32">
      <c r="A523" s="420"/>
      <c r="B523" s="784"/>
      <c r="C523" s="784"/>
      <c r="D523" s="784"/>
      <c r="E523" s="784"/>
      <c r="F523" s="420"/>
      <c r="G523" s="784"/>
      <c r="H523" s="784"/>
      <c r="I523" s="780"/>
      <c r="J523" s="836"/>
      <c r="K523" s="782"/>
      <c r="L523" s="420"/>
      <c r="M523" s="420"/>
      <c r="N523" s="420"/>
      <c r="O523" s="420"/>
      <c r="P523" s="420"/>
      <c r="Q523" s="420"/>
      <c r="R523" s="420"/>
      <c r="S523" s="420"/>
      <c r="T523" s="420"/>
      <c r="U523" s="420"/>
      <c r="V523" s="420"/>
      <c r="W523" s="420"/>
      <c r="X523" s="420"/>
      <c r="Y523" s="420"/>
      <c r="Z523" s="420"/>
      <c r="AA523" s="420"/>
      <c r="AB523" s="420"/>
      <c r="AC523" s="420"/>
      <c r="AD523" s="420"/>
      <c r="AE523" s="420"/>
      <c r="AF523" s="420"/>
    </row>
    <row r="524" spans="1:32">
      <c r="A524" s="420"/>
      <c r="B524" s="784"/>
      <c r="C524" s="784"/>
      <c r="D524" s="784"/>
      <c r="E524" s="784"/>
      <c r="F524" s="420"/>
      <c r="G524" s="784"/>
      <c r="H524" s="784"/>
      <c r="I524" s="780"/>
      <c r="J524" s="836"/>
      <c r="K524" s="782"/>
      <c r="L524" s="420"/>
      <c r="M524" s="420"/>
      <c r="N524" s="420"/>
      <c r="O524" s="420"/>
      <c r="P524" s="420"/>
      <c r="Q524" s="420"/>
      <c r="R524" s="420"/>
      <c r="S524" s="420"/>
      <c r="T524" s="420"/>
      <c r="U524" s="420"/>
      <c r="V524" s="420"/>
      <c r="W524" s="420"/>
      <c r="X524" s="420"/>
      <c r="Y524" s="420"/>
      <c r="Z524" s="420"/>
      <c r="AA524" s="420"/>
      <c r="AB524" s="420"/>
      <c r="AC524" s="420"/>
      <c r="AD524" s="420"/>
      <c r="AE524" s="420"/>
      <c r="AF524" s="420"/>
    </row>
    <row r="525" spans="1:32">
      <c r="A525" s="420"/>
      <c r="B525" s="784"/>
      <c r="C525" s="784"/>
      <c r="D525" s="784"/>
      <c r="E525" s="784"/>
      <c r="F525" s="420"/>
      <c r="G525" s="784"/>
      <c r="H525" s="784"/>
      <c r="I525" s="780"/>
      <c r="J525" s="836"/>
      <c r="K525" s="782"/>
      <c r="L525" s="420"/>
      <c r="M525" s="420"/>
      <c r="N525" s="420"/>
      <c r="O525" s="420"/>
      <c r="P525" s="420"/>
      <c r="Q525" s="420"/>
      <c r="R525" s="420"/>
      <c r="S525" s="420"/>
      <c r="T525" s="420"/>
      <c r="U525" s="420"/>
      <c r="V525" s="420"/>
      <c r="W525" s="420"/>
      <c r="X525" s="420"/>
      <c r="Y525" s="420"/>
      <c r="Z525" s="420"/>
      <c r="AA525" s="420"/>
      <c r="AB525" s="420"/>
      <c r="AC525" s="420"/>
      <c r="AD525" s="420"/>
      <c r="AE525" s="420"/>
      <c r="AF525" s="420"/>
    </row>
    <row r="526" spans="1:32">
      <c r="A526" s="420"/>
      <c r="B526" s="784"/>
      <c r="C526" s="784"/>
      <c r="D526" s="784"/>
      <c r="E526" s="784"/>
      <c r="F526" s="420"/>
      <c r="G526" s="784"/>
      <c r="H526" s="784"/>
      <c r="I526" s="780"/>
      <c r="J526" s="836"/>
      <c r="K526" s="782"/>
      <c r="L526" s="420"/>
      <c r="M526" s="420"/>
      <c r="N526" s="420"/>
      <c r="O526" s="420"/>
      <c r="P526" s="420"/>
      <c r="Q526" s="420"/>
      <c r="R526" s="420"/>
      <c r="S526" s="420"/>
      <c r="T526" s="420"/>
      <c r="U526" s="420"/>
      <c r="V526" s="420"/>
      <c r="W526" s="420"/>
      <c r="X526" s="420"/>
      <c r="Y526" s="420"/>
      <c r="Z526" s="420"/>
      <c r="AA526" s="420"/>
      <c r="AB526" s="420"/>
      <c r="AC526" s="420"/>
      <c r="AD526" s="420"/>
      <c r="AE526" s="420"/>
      <c r="AF526" s="420"/>
    </row>
    <row r="527" spans="1:32">
      <c r="A527" s="420"/>
      <c r="B527" s="784"/>
      <c r="C527" s="784"/>
      <c r="D527" s="784"/>
      <c r="E527" s="784"/>
      <c r="F527" s="420"/>
      <c r="G527" s="784"/>
      <c r="H527" s="784"/>
      <c r="I527" s="780"/>
      <c r="J527" s="836"/>
      <c r="K527" s="782"/>
      <c r="L527" s="420"/>
      <c r="M527" s="420"/>
      <c r="N527" s="420"/>
      <c r="O527" s="420"/>
      <c r="P527" s="420"/>
      <c r="Q527" s="420"/>
      <c r="R527" s="420"/>
      <c r="S527" s="420"/>
      <c r="T527" s="420"/>
      <c r="U527" s="420"/>
      <c r="V527" s="420"/>
      <c r="W527" s="420"/>
      <c r="X527" s="420"/>
      <c r="Y527" s="420"/>
      <c r="Z527" s="420"/>
      <c r="AA527" s="420"/>
      <c r="AB527" s="420"/>
      <c r="AC527" s="420"/>
      <c r="AD527" s="420"/>
      <c r="AE527" s="420"/>
      <c r="AF527" s="420"/>
    </row>
    <row r="528" spans="1:32">
      <c r="A528" s="420"/>
      <c r="B528" s="784"/>
      <c r="C528" s="784"/>
      <c r="D528" s="784"/>
      <c r="E528" s="784"/>
      <c r="F528" s="420"/>
      <c r="G528" s="784"/>
      <c r="H528" s="784"/>
      <c r="I528" s="780"/>
      <c r="J528" s="836"/>
      <c r="K528" s="782"/>
      <c r="L528" s="420"/>
      <c r="M528" s="420"/>
      <c r="N528" s="420"/>
      <c r="O528" s="420"/>
      <c r="P528" s="420"/>
      <c r="Q528" s="420"/>
      <c r="R528" s="420"/>
      <c r="S528" s="420"/>
      <c r="T528" s="420"/>
      <c r="U528" s="420"/>
      <c r="V528" s="420"/>
      <c r="W528" s="420"/>
      <c r="X528" s="420"/>
      <c r="Y528" s="420"/>
      <c r="Z528" s="420"/>
      <c r="AA528" s="420"/>
      <c r="AB528" s="420"/>
      <c r="AC528" s="420"/>
      <c r="AD528" s="420"/>
      <c r="AE528" s="420"/>
      <c r="AF528" s="420"/>
    </row>
    <row r="529" spans="1:32">
      <c r="A529" s="420"/>
      <c r="B529" s="784"/>
      <c r="C529" s="784"/>
      <c r="D529" s="784"/>
      <c r="E529" s="784"/>
      <c r="F529" s="420"/>
      <c r="G529" s="784"/>
      <c r="H529" s="784"/>
      <c r="I529" s="780"/>
      <c r="J529" s="836"/>
      <c r="K529" s="782"/>
      <c r="L529" s="420"/>
      <c r="M529" s="420"/>
      <c r="N529" s="420"/>
      <c r="O529" s="420"/>
      <c r="P529" s="420"/>
      <c r="Q529" s="420"/>
      <c r="R529" s="420"/>
      <c r="S529" s="420"/>
      <c r="T529" s="420"/>
      <c r="U529" s="420"/>
      <c r="V529" s="420"/>
      <c r="W529" s="420"/>
      <c r="X529" s="420"/>
      <c r="Y529" s="420"/>
      <c r="Z529" s="420"/>
      <c r="AA529" s="420"/>
      <c r="AB529" s="420"/>
      <c r="AC529" s="420"/>
      <c r="AD529" s="420"/>
      <c r="AE529" s="420"/>
      <c r="AF529" s="420"/>
    </row>
    <row r="530" spans="1:32">
      <c r="A530" s="420"/>
      <c r="B530" s="784"/>
      <c r="C530" s="784"/>
      <c r="D530" s="784"/>
      <c r="E530" s="784"/>
      <c r="F530" s="420"/>
      <c r="G530" s="784"/>
      <c r="H530" s="784"/>
      <c r="I530" s="780"/>
      <c r="J530" s="836"/>
      <c r="K530" s="782"/>
      <c r="L530" s="420"/>
      <c r="M530" s="420"/>
      <c r="N530" s="420"/>
      <c r="O530" s="420"/>
      <c r="P530" s="420"/>
      <c r="Q530" s="420"/>
      <c r="R530" s="420"/>
      <c r="S530" s="420"/>
      <c r="T530" s="420"/>
      <c r="U530" s="420"/>
      <c r="V530" s="420"/>
      <c r="W530" s="420"/>
      <c r="X530" s="420"/>
      <c r="Y530" s="420"/>
      <c r="Z530" s="420"/>
      <c r="AA530" s="420"/>
      <c r="AB530" s="420"/>
      <c r="AC530" s="420"/>
      <c r="AD530" s="420"/>
      <c r="AE530" s="420"/>
      <c r="AF530" s="420"/>
    </row>
    <row r="531" spans="1:32">
      <c r="A531" s="420"/>
      <c r="B531" s="784"/>
      <c r="C531" s="784"/>
      <c r="D531" s="784"/>
      <c r="E531" s="784"/>
      <c r="F531" s="420"/>
      <c r="G531" s="784"/>
      <c r="H531" s="784"/>
      <c r="I531" s="780"/>
      <c r="J531" s="836"/>
      <c r="K531" s="782"/>
      <c r="L531" s="420"/>
      <c r="M531" s="420"/>
      <c r="N531" s="420"/>
      <c r="O531" s="420"/>
      <c r="P531" s="420"/>
      <c r="Q531" s="420"/>
      <c r="R531" s="420"/>
      <c r="S531" s="420"/>
      <c r="T531" s="420"/>
      <c r="U531" s="420"/>
      <c r="V531" s="420"/>
      <c r="W531" s="420"/>
      <c r="X531" s="420"/>
      <c r="Y531" s="420"/>
      <c r="Z531" s="420"/>
      <c r="AA531" s="420"/>
      <c r="AB531" s="420"/>
      <c r="AC531" s="420"/>
      <c r="AD531" s="420"/>
      <c r="AE531" s="420"/>
      <c r="AF531" s="420"/>
    </row>
    <row r="532" spans="1:32">
      <c r="A532" s="420"/>
      <c r="B532" s="784"/>
      <c r="C532" s="784"/>
      <c r="D532" s="784"/>
      <c r="E532" s="784"/>
      <c r="F532" s="420"/>
      <c r="G532" s="784"/>
      <c r="H532" s="784"/>
      <c r="I532" s="780"/>
      <c r="J532" s="836"/>
      <c r="K532" s="782"/>
      <c r="L532" s="420"/>
      <c r="M532" s="420"/>
      <c r="N532" s="420"/>
      <c r="O532" s="420"/>
      <c r="P532" s="420"/>
      <c r="Q532" s="420"/>
      <c r="R532" s="420"/>
      <c r="S532" s="420"/>
      <c r="T532" s="420"/>
      <c r="U532" s="420"/>
      <c r="V532" s="420"/>
      <c r="W532" s="420"/>
      <c r="X532" s="420"/>
      <c r="Y532" s="420"/>
      <c r="Z532" s="420"/>
      <c r="AA532" s="420"/>
      <c r="AB532" s="420"/>
      <c r="AC532" s="420"/>
      <c r="AD532" s="420"/>
      <c r="AE532" s="420"/>
      <c r="AF532" s="420"/>
    </row>
    <row r="533" spans="1:32">
      <c r="A533" s="420"/>
      <c r="B533" s="784"/>
      <c r="C533" s="784"/>
      <c r="D533" s="784"/>
      <c r="E533" s="784"/>
      <c r="F533" s="420"/>
      <c r="G533" s="784"/>
      <c r="H533" s="784"/>
      <c r="I533" s="780"/>
      <c r="J533" s="836"/>
      <c r="K533" s="782"/>
      <c r="L533" s="420"/>
      <c r="M533" s="420"/>
      <c r="N533" s="420"/>
      <c r="O533" s="420"/>
      <c r="P533" s="420"/>
      <c r="Q533" s="420"/>
      <c r="R533" s="420"/>
      <c r="S533" s="420"/>
      <c r="T533" s="420"/>
      <c r="U533" s="420"/>
      <c r="V533" s="420"/>
      <c r="W533" s="420"/>
      <c r="X533" s="420"/>
      <c r="Y533" s="420"/>
      <c r="Z533" s="420"/>
      <c r="AA533" s="420"/>
      <c r="AB533" s="420"/>
      <c r="AC533" s="420"/>
      <c r="AD533" s="420"/>
      <c r="AE533" s="420"/>
      <c r="AF533" s="420"/>
    </row>
    <row r="534" spans="1:32">
      <c r="A534" s="420"/>
      <c r="B534" s="784"/>
      <c r="C534" s="784"/>
      <c r="D534" s="784"/>
      <c r="E534" s="784"/>
      <c r="F534" s="420"/>
      <c r="G534" s="784"/>
      <c r="H534" s="784"/>
      <c r="I534" s="780"/>
      <c r="J534" s="836"/>
      <c r="K534" s="782"/>
      <c r="L534" s="420"/>
      <c r="M534" s="420"/>
      <c r="N534" s="420"/>
      <c r="O534" s="420"/>
      <c r="P534" s="420"/>
      <c r="Q534" s="420"/>
      <c r="R534" s="420"/>
      <c r="S534" s="420"/>
      <c r="T534" s="420"/>
      <c r="U534" s="420"/>
      <c r="V534" s="420"/>
      <c r="W534" s="420"/>
      <c r="X534" s="420"/>
      <c r="Y534" s="420"/>
      <c r="Z534" s="420"/>
      <c r="AA534" s="420"/>
      <c r="AB534" s="420"/>
      <c r="AC534" s="420"/>
      <c r="AD534" s="420"/>
      <c r="AE534" s="420"/>
      <c r="AF534" s="420"/>
    </row>
    <row r="535" spans="1:32">
      <c r="A535" s="420"/>
      <c r="B535" s="784"/>
      <c r="C535" s="784"/>
      <c r="D535" s="784"/>
      <c r="E535" s="784"/>
      <c r="F535" s="420"/>
      <c r="G535" s="784"/>
      <c r="H535" s="784"/>
      <c r="I535" s="780"/>
      <c r="J535" s="836"/>
      <c r="K535" s="782"/>
      <c r="L535" s="420"/>
      <c r="M535" s="420"/>
      <c r="N535" s="420"/>
      <c r="O535" s="420"/>
      <c r="P535" s="420"/>
      <c r="Q535" s="420"/>
      <c r="R535" s="420"/>
      <c r="S535" s="420"/>
      <c r="T535" s="420"/>
      <c r="U535" s="420"/>
      <c r="V535" s="420"/>
      <c r="W535" s="420"/>
      <c r="X535" s="420"/>
      <c r="Y535" s="420"/>
      <c r="Z535" s="420"/>
      <c r="AA535" s="420"/>
      <c r="AB535" s="420"/>
      <c r="AC535" s="420"/>
      <c r="AD535" s="420"/>
      <c r="AE535" s="420"/>
      <c r="AF535" s="420"/>
    </row>
    <row r="536" spans="1:32">
      <c r="A536" s="420"/>
      <c r="B536" s="784"/>
      <c r="C536" s="784"/>
      <c r="D536" s="784"/>
      <c r="E536" s="784"/>
      <c r="F536" s="420"/>
      <c r="G536" s="784"/>
      <c r="H536" s="784"/>
      <c r="I536" s="780"/>
      <c r="J536" s="836"/>
      <c r="K536" s="782"/>
      <c r="L536" s="420"/>
      <c r="M536" s="420"/>
      <c r="N536" s="420"/>
      <c r="O536" s="420"/>
      <c r="P536" s="420"/>
      <c r="Q536" s="420"/>
      <c r="R536" s="420"/>
      <c r="S536" s="420"/>
      <c r="T536" s="420"/>
      <c r="U536" s="420"/>
      <c r="V536" s="420"/>
      <c r="W536" s="420"/>
      <c r="X536" s="420"/>
      <c r="Y536" s="420"/>
      <c r="Z536" s="420"/>
      <c r="AA536" s="420"/>
      <c r="AB536" s="420"/>
      <c r="AC536" s="420"/>
      <c r="AD536" s="420"/>
      <c r="AE536" s="420"/>
      <c r="AF536" s="420"/>
    </row>
    <row r="537" spans="1:32">
      <c r="A537" s="420"/>
      <c r="B537" s="784"/>
      <c r="C537" s="784"/>
      <c r="D537" s="784"/>
      <c r="E537" s="784"/>
      <c r="F537" s="420"/>
      <c r="G537" s="784"/>
      <c r="H537" s="784"/>
      <c r="I537" s="780"/>
      <c r="J537" s="836"/>
      <c r="K537" s="782"/>
      <c r="L537" s="420"/>
      <c r="M537" s="420"/>
      <c r="N537" s="420"/>
      <c r="O537" s="420"/>
      <c r="P537" s="420"/>
      <c r="Q537" s="420"/>
      <c r="R537" s="420"/>
      <c r="S537" s="420"/>
      <c r="T537" s="420"/>
      <c r="U537" s="420"/>
      <c r="V537" s="420"/>
      <c r="W537" s="420"/>
      <c r="X537" s="420"/>
      <c r="Y537" s="420"/>
      <c r="Z537" s="420"/>
      <c r="AA537" s="420"/>
      <c r="AB537" s="420"/>
      <c r="AC537" s="420"/>
      <c r="AD537" s="420"/>
      <c r="AE537" s="420"/>
      <c r="AF537" s="420"/>
    </row>
    <row r="538" spans="1:32">
      <c r="A538" s="420"/>
      <c r="B538" s="784"/>
      <c r="C538" s="784"/>
      <c r="D538" s="784"/>
      <c r="E538" s="784"/>
      <c r="F538" s="420"/>
      <c r="G538" s="784"/>
      <c r="H538" s="784"/>
      <c r="I538" s="780"/>
      <c r="J538" s="836"/>
      <c r="K538" s="782"/>
      <c r="L538" s="420"/>
      <c r="M538" s="420"/>
      <c r="N538" s="420"/>
      <c r="O538" s="420"/>
      <c r="P538" s="420"/>
      <c r="Q538" s="420"/>
      <c r="R538" s="420"/>
      <c r="S538" s="420"/>
      <c r="T538" s="420"/>
      <c r="U538" s="420"/>
      <c r="V538" s="420"/>
      <c r="W538" s="420"/>
      <c r="X538" s="420"/>
      <c r="Y538" s="420"/>
      <c r="Z538" s="420"/>
      <c r="AA538" s="420"/>
      <c r="AB538" s="420"/>
      <c r="AC538" s="420"/>
      <c r="AD538" s="420"/>
      <c r="AE538" s="420"/>
      <c r="AF538" s="420"/>
    </row>
    <row r="539" spans="1:32">
      <c r="A539" s="420"/>
      <c r="B539" s="784"/>
      <c r="C539" s="784"/>
      <c r="D539" s="784"/>
      <c r="E539" s="784"/>
      <c r="F539" s="420"/>
      <c r="G539" s="784"/>
      <c r="H539" s="784"/>
      <c r="I539" s="780"/>
      <c r="J539" s="836"/>
      <c r="K539" s="782"/>
      <c r="L539" s="420"/>
      <c r="M539" s="420"/>
      <c r="N539" s="420"/>
      <c r="O539" s="420"/>
      <c r="P539" s="420"/>
      <c r="Q539" s="420"/>
      <c r="R539" s="420"/>
      <c r="S539" s="420"/>
      <c r="T539" s="420"/>
      <c r="U539" s="420"/>
      <c r="V539" s="420"/>
      <c r="W539" s="420"/>
      <c r="X539" s="420"/>
      <c r="Y539" s="420"/>
      <c r="Z539" s="420"/>
      <c r="AA539" s="420"/>
      <c r="AB539" s="420"/>
      <c r="AC539" s="420"/>
      <c r="AD539" s="420"/>
      <c r="AE539" s="420"/>
      <c r="AF539" s="420"/>
    </row>
    <row r="540" spans="1:32">
      <c r="A540" s="420"/>
      <c r="B540" s="784"/>
      <c r="C540" s="784"/>
      <c r="D540" s="784"/>
      <c r="E540" s="784"/>
      <c r="F540" s="420"/>
      <c r="G540" s="784"/>
      <c r="H540" s="784"/>
      <c r="I540" s="780"/>
      <c r="J540" s="836"/>
      <c r="K540" s="782"/>
      <c r="L540" s="420"/>
      <c r="M540" s="420"/>
      <c r="N540" s="420"/>
      <c r="O540" s="420"/>
      <c r="P540" s="420"/>
      <c r="Q540" s="420"/>
      <c r="R540" s="420"/>
      <c r="S540" s="420"/>
      <c r="T540" s="420"/>
      <c r="U540" s="420"/>
      <c r="V540" s="420"/>
      <c r="W540" s="420"/>
      <c r="X540" s="420"/>
      <c r="Y540" s="420"/>
      <c r="Z540" s="420"/>
      <c r="AA540" s="420"/>
      <c r="AB540" s="420"/>
      <c r="AC540" s="420"/>
      <c r="AD540" s="420"/>
      <c r="AE540" s="420"/>
      <c r="AF540" s="420"/>
    </row>
    <row r="541" spans="1:32">
      <c r="A541" s="420"/>
      <c r="B541" s="784"/>
      <c r="C541" s="784"/>
      <c r="D541" s="784"/>
      <c r="E541" s="784"/>
      <c r="F541" s="420"/>
      <c r="G541" s="784"/>
      <c r="H541" s="784"/>
      <c r="I541" s="780"/>
      <c r="J541" s="836"/>
      <c r="K541" s="782"/>
      <c r="L541" s="420"/>
      <c r="M541" s="420"/>
      <c r="N541" s="420"/>
      <c r="O541" s="420"/>
      <c r="P541" s="420"/>
      <c r="Q541" s="420"/>
      <c r="R541" s="420"/>
      <c r="S541" s="420"/>
      <c r="T541" s="420"/>
      <c r="U541" s="420"/>
      <c r="V541" s="420"/>
      <c r="W541" s="420"/>
      <c r="X541" s="420"/>
      <c r="Y541" s="420"/>
      <c r="Z541" s="420"/>
      <c r="AA541" s="420"/>
      <c r="AB541" s="420"/>
      <c r="AC541" s="420"/>
      <c r="AD541" s="420"/>
      <c r="AE541" s="420"/>
      <c r="AF541" s="420"/>
    </row>
    <row r="542" spans="1:32">
      <c r="A542" s="420"/>
      <c r="B542" s="784"/>
      <c r="C542" s="784"/>
      <c r="D542" s="784"/>
      <c r="E542" s="784"/>
      <c r="F542" s="420"/>
      <c r="G542" s="784"/>
      <c r="H542" s="784"/>
      <c r="I542" s="780"/>
      <c r="J542" s="836"/>
      <c r="K542" s="782"/>
      <c r="L542" s="420"/>
      <c r="M542" s="420"/>
      <c r="N542" s="420"/>
      <c r="O542" s="420"/>
      <c r="P542" s="420"/>
      <c r="Q542" s="420"/>
      <c r="R542" s="420"/>
      <c r="S542" s="420"/>
      <c r="T542" s="420"/>
      <c r="U542" s="420"/>
      <c r="V542" s="420"/>
      <c r="W542" s="420"/>
      <c r="X542" s="420"/>
      <c r="Y542" s="420"/>
      <c r="Z542" s="420"/>
      <c r="AA542" s="420"/>
      <c r="AB542" s="420"/>
      <c r="AC542" s="420"/>
      <c r="AD542" s="420"/>
      <c r="AE542" s="420"/>
      <c r="AF542" s="420"/>
    </row>
    <row r="543" spans="1:32">
      <c r="A543" s="420"/>
      <c r="B543" s="784"/>
      <c r="C543" s="784"/>
      <c r="D543" s="784"/>
      <c r="E543" s="784"/>
      <c r="F543" s="420"/>
      <c r="G543" s="784"/>
      <c r="H543" s="784"/>
      <c r="I543" s="780"/>
      <c r="J543" s="836"/>
      <c r="K543" s="782"/>
      <c r="L543" s="420"/>
      <c r="M543" s="420"/>
      <c r="N543" s="420"/>
      <c r="O543" s="420"/>
      <c r="P543" s="420"/>
      <c r="Q543" s="420"/>
      <c r="R543" s="420"/>
      <c r="S543" s="420"/>
      <c r="T543" s="420"/>
      <c r="U543" s="420"/>
      <c r="V543" s="420"/>
      <c r="W543" s="420"/>
      <c r="X543" s="420"/>
      <c r="Y543" s="420"/>
      <c r="Z543" s="420"/>
      <c r="AA543" s="420"/>
      <c r="AB543" s="420"/>
      <c r="AC543" s="420"/>
      <c r="AD543" s="420"/>
      <c r="AE543" s="420"/>
      <c r="AF543" s="420"/>
    </row>
    <row r="544" spans="1:32">
      <c r="A544" s="420"/>
      <c r="B544" s="784"/>
      <c r="C544" s="784"/>
      <c r="D544" s="784"/>
      <c r="E544" s="784"/>
      <c r="F544" s="420"/>
      <c r="G544" s="784"/>
      <c r="H544" s="784"/>
      <c r="I544" s="780"/>
      <c r="J544" s="836"/>
      <c r="K544" s="782"/>
      <c r="L544" s="420"/>
      <c r="M544" s="420"/>
      <c r="N544" s="420"/>
      <c r="O544" s="420"/>
      <c r="P544" s="420"/>
      <c r="Q544" s="420"/>
      <c r="R544" s="420"/>
      <c r="S544" s="420"/>
      <c r="T544" s="420"/>
      <c r="U544" s="420"/>
      <c r="V544" s="420"/>
      <c r="W544" s="420"/>
      <c r="X544" s="420"/>
      <c r="Y544" s="420"/>
      <c r="Z544" s="420"/>
      <c r="AA544" s="420"/>
      <c r="AB544" s="420"/>
      <c r="AC544" s="420"/>
      <c r="AD544" s="420"/>
      <c r="AE544" s="420"/>
      <c r="AF544" s="420"/>
    </row>
    <row r="545" spans="1:32">
      <c r="A545" s="420"/>
      <c r="B545" s="784"/>
      <c r="C545" s="784"/>
      <c r="D545" s="784"/>
      <c r="E545" s="784"/>
      <c r="F545" s="420"/>
      <c r="G545" s="784"/>
      <c r="H545" s="784"/>
      <c r="I545" s="780"/>
      <c r="J545" s="836"/>
      <c r="K545" s="782"/>
      <c r="L545" s="420"/>
      <c r="M545" s="420"/>
      <c r="N545" s="420"/>
      <c r="O545" s="420"/>
      <c r="P545" s="420"/>
      <c r="Q545" s="420"/>
      <c r="R545" s="420"/>
      <c r="S545" s="420"/>
      <c r="T545" s="420"/>
      <c r="U545" s="420"/>
      <c r="V545" s="420"/>
      <c r="W545" s="420"/>
      <c r="X545" s="420"/>
      <c r="Y545" s="420"/>
      <c r="Z545" s="420"/>
      <c r="AA545" s="420"/>
      <c r="AB545" s="420"/>
      <c r="AC545" s="420"/>
      <c r="AD545" s="420"/>
      <c r="AE545" s="420"/>
      <c r="AF545" s="420"/>
    </row>
    <row r="546" spans="1:32">
      <c r="A546" s="420"/>
      <c r="B546" s="784"/>
      <c r="C546" s="784"/>
      <c r="D546" s="784"/>
      <c r="E546" s="784"/>
      <c r="F546" s="420"/>
      <c r="G546" s="784"/>
      <c r="H546" s="784"/>
      <c r="I546" s="780"/>
      <c r="J546" s="836"/>
      <c r="K546" s="782"/>
      <c r="L546" s="420"/>
      <c r="M546" s="420"/>
      <c r="N546" s="420"/>
      <c r="O546" s="420"/>
      <c r="P546" s="420"/>
      <c r="Q546" s="420"/>
      <c r="R546" s="420"/>
      <c r="S546" s="420"/>
      <c r="T546" s="420"/>
      <c r="U546" s="420"/>
      <c r="V546" s="420"/>
      <c r="W546" s="420"/>
      <c r="X546" s="420"/>
      <c r="Y546" s="420"/>
      <c r="Z546" s="420"/>
      <c r="AA546" s="420"/>
      <c r="AB546" s="420"/>
      <c r="AC546" s="420"/>
      <c r="AD546" s="420"/>
      <c r="AE546" s="420"/>
      <c r="AF546" s="420"/>
    </row>
    <row r="547" spans="1:32">
      <c r="A547" s="420"/>
      <c r="B547" s="784"/>
      <c r="C547" s="784"/>
      <c r="D547" s="784"/>
      <c r="E547" s="784"/>
      <c r="F547" s="420"/>
      <c r="G547" s="784"/>
      <c r="H547" s="784"/>
      <c r="I547" s="780"/>
      <c r="J547" s="836"/>
      <c r="K547" s="782"/>
      <c r="L547" s="420"/>
      <c r="M547" s="420"/>
      <c r="N547" s="420"/>
      <c r="O547" s="420"/>
      <c r="P547" s="420"/>
      <c r="Q547" s="420"/>
      <c r="R547" s="420"/>
      <c r="S547" s="420"/>
      <c r="T547" s="420"/>
      <c r="U547" s="420"/>
      <c r="V547" s="420"/>
      <c r="W547" s="420"/>
      <c r="X547" s="420"/>
      <c r="Y547" s="420"/>
      <c r="Z547" s="420"/>
      <c r="AA547" s="420"/>
      <c r="AB547" s="420"/>
      <c r="AC547" s="420"/>
      <c r="AD547" s="420"/>
      <c r="AE547" s="420"/>
      <c r="AF547" s="420"/>
    </row>
    <row r="548" spans="1:32">
      <c r="A548" s="420"/>
      <c r="B548" s="784"/>
      <c r="C548" s="784"/>
      <c r="D548" s="784"/>
      <c r="E548" s="784"/>
      <c r="F548" s="420"/>
      <c r="G548" s="784"/>
      <c r="H548" s="784"/>
      <c r="I548" s="780"/>
      <c r="J548" s="836"/>
      <c r="K548" s="782"/>
      <c r="L548" s="420"/>
      <c r="M548" s="420"/>
      <c r="N548" s="420"/>
      <c r="O548" s="420"/>
      <c r="P548" s="420"/>
      <c r="Q548" s="420"/>
      <c r="R548" s="420"/>
      <c r="S548" s="420"/>
      <c r="T548" s="420"/>
      <c r="U548" s="420"/>
      <c r="V548" s="420"/>
      <c r="W548" s="420"/>
      <c r="X548" s="420"/>
      <c r="Y548" s="420"/>
      <c r="Z548" s="420"/>
      <c r="AA548" s="420"/>
      <c r="AB548" s="420"/>
      <c r="AC548" s="420"/>
      <c r="AD548" s="420"/>
      <c r="AE548" s="420"/>
      <c r="AF548" s="420"/>
    </row>
    <row r="549" spans="1:32">
      <c r="A549" s="420"/>
      <c r="B549" s="784"/>
      <c r="C549" s="784"/>
      <c r="D549" s="784"/>
      <c r="E549" s="784"/>
      <c r="F549" s="420"/>
      <c r="G549" s="784"/>
      <c r="H549" s="784"/>
      <c r="I549" s="780"/>
      <c r="J549" s="836"/>
      <c r="K549" s="782"/>
      <c r="L549" s="420"/>
      <c r="M549" s="420"/>
      <c r="N549" s="420"/>
      <c r="O549" s="420"/>
      <c r="P549" s="420"/>
      <c r="Q549" s="420"/>
      <c r="R549" s="420"/>
      <c r="S549" s="420"/>
      <c r="T549" s="420"/>
      <c r="U549" s="420"/>
      <c r="V549" s="420"/>
      <c r="W549" s="420"/>
      <c r="X549" s="420"/>
      <c r="Y549" s="420"/>
      <c r="Z549" s="420"/>
      <c r="AA549" s="420"/>
      <c r="AB549" s="420"/>
      <c r="AC549" s="420"/>
      <c r="AD549" s="420"/>
      <c r="AE549" s="420"/>
      <c r="AF549" s="420"/>
    </row>
    <row r="550" spans="1:32">
      <c r="A550" s="420"/>
      <c r="B550" s="784"/>
      <c r="C550" s="784"/>
      <c r="D550" s="784"/>
      <c r="E550" s="784"/>
      <c r="F550" s="420"/>
      <c r="G550" s="784"/>
      <c r="H550" s="784"/>
      <c r="I550" s="780"/>
      <c r="J550" s="836"/>
      <c r="K550" s="782"/>
      <c r="L550" s="420"/>
      <c r="M550" s="420"/>
      <c r="N550" s="420"/>
      <c r="O550" s="420"/>
      <c r="P550" s="420"/>
      <c r="Q550" s="420"/>
      <c r="R550" s="420"/>
      <c r="S550" s="420"/>
      <c r="T550" s="420"/>
      <c r="U550" s="420"/>
      <c r="V550" s="420"/>
      <c r="W550" s="420"/>
      <c r="X550" s="420"/>
      <c r="Y550" s="420"/>
      <c r="Z550" s="420"/>
      <c r="AA550" s="420"/>
      <c r="AB550" s="420"/>
      <c r="AC550" s="420"/>
      <c r="AD550" s="420"/>
      <c r="AE550" s="420"/>
      <c r="AF550" s="420"/>
    </row>
    <row r="551" spans="1:32">
      <c r="A551" s="420"/>
      <c r="B551" s="784"/>
      <c r="C551" s="784"/>
      <c r="D551" s="784"/>
      <c r="E551" s="784"/>
      <c r="F551" s="420"/>
      <c r="G551" s="784"/>
      <c r="H551" s="784"/>
      <c r="I551" s="780"/>
      <c r="J551" s="836"/>
      <c r="K551" s="782"/>
      <c r="L551" s="420"/>
      <c r="M551" s="420"/>
      <c r="N551" s="420"/>
      <c r="O551" s="420"/>
      <c r="P551" s="420"/>
      <c r="Q551" s="420"/>
      <c r="R551" s="420"/>
      <c r="S551" s="420"/>
      <c r="T551" s="420"/>
      <c r="U551" s="420"/>
      <c r="V551" s="420"/>
      <c r="W551" s="420"/>
      <c r="X551" s="420"/>
      <c r="Y551" s="420"/>
      <c r="Z551" s="420"/>
      <c r="AA551" s="420"/>
      <c r="AB551" s="420"/>
      <c r="AC551" s="420"/>
      <c r="AD551" s="420"/>
      <c r="AE551" s="420"/>
      <c r="AF551" s="420"/>
    </row>
    <row r="552" spans="1:32">
      <c r="A552" s="420"/>
      <c r="B552" s="784"/>
      <c r="C552" s="784"/>
      <c r="D552" s="784"/>
      <c r="E552" s="784"/>
      <c r="F552" s="420"/>
      <c r="G552" s="784"/>
      <c r="H552" s="784"/>
      <c r="I552" s="780"/>
      <c r="J552" s="836"/>
      <c r="K552" s="782"/>
      <c r="L552" s="420"/>
      <c r="M552" s="420"/>
      <c r="N552" s="420"/>
      <c r="O552" s="420"/>
      <c r="P552" s="420"/>
      <c r="Q552" s="420"/>
      <c r="R552" s="420"/>
      <c r="S552" s="420"/>
      <c r="T552" s="420"/>
      <c r="U552" s="420"/>
      <c r="V552" s="420"/>
      <c r="W552" s="420"/>
      <c r="X552" s="420"/>
      <c r="Y552" s="420"/>
      <c r="Z552" s="420"/>
      <c r="AA552" s="420"/>
      <c r="AB552" s="420"/>
      <c r="AC552" s="420"/>
      <c r="AD552" s="420"/>
      <c r="AE552" s="420"/>
      <c r="AF552" s="420"/>
    </row>
    <row r="553" spans="1:32">
      <c r="A553" s="420"/>
      <c r="B553" s="784"/>
      <c r="C553" s="784"/>
      <c r="D553" s="784"/>
      <c r="E553" s="784"/>
      <c r="F553" s="420"/>
      <c r="G553" s="784"/>
      <c r="H553" s="784"/>
      <c r="I553" s="780"/>
      <c r="J553" s="836"/>
      <c r="K553" s="782"/>
      <c r="L553" s="420"/>
      <c r="M553" s="420"/>
      <c r="N553" s="420"/>
      <c r="O553" s="420"/>
      <c r="P553" s="420"/>
      <c r="Q553" s="420"/>
      <c r="R553" s="420"/>
      <c r="S553" s="420"/>
      <c r="T553" s="420"/>
      <c r="U553" s="420"/>
      <c r="V553" s="420"/>
      <c r="W553" s="420"/>
      <c r="X553" s="420"/>
      <c r="Y553" s="420"/>
      <c r="Z553" s="420"/>
      <c r="AA553" s="420"/>
      <c r="AB553" s="420"/>
      <c r="AC553" s="420"/>
      <c r="AD553" s="420"/>
      <c r="AE553" s="420"/>
      <c r="AF553" s="420"/>
    </row>
    <row r="554" spans="1:32">
      <c r="A554" s="420"/>
      <c r="B554" s="784"/>
      <c r="C554" s="784"/>
      <c r="D554" s="784"/>
      <c r="E554" s="784"/>
      <c r="F554" s="420"/>
      <c r="G554" s="784"/>
      <c r="H554" s="784"/>
      <c r="I554" s="780"/>
      <c r="J554" s="836"/>
      <c r="K554" s="782"/>
      <c r="L554" s="420"/>
      <c r="M554" s="420"/>
      <c r="N554" s="420"/>
      <c r="O554" s="420"/>
      <c r="P554" s="420"/>
      <c r="Q554" s="420"/>
      <c r="R554" s="420"/>
      <c r="S554" s="420"/>
      <c r="T554" s="420"/>
      <c r="U554" s="420"/>
      <c r="V554" s="420"/>
      <c r="W554" s="420"/>
      <c r="X554" s="420"/>
      <c r="Y554" s="420"/>
      <c r="Z554" s="420"/>
      <c r="AA554" s="420"/>
      <c r="AB554" s="420"/>
      <c r="AC554" s="420"/>
      <c r="AD554" s="420"/>
      <c r="AE554" s="420"/>
      <c r="AF554" s="420"/>
    </row>
    <row r="555" spans="1:32">
      <c r="A555" s="420"/>
      <c r="B555" s="784"/>
      <c r="C555" s="784"/>
      <c r="D555" s="784"/>
      <c r="E555" s="784"/>
      <c r="F555" s="420"/>
      <c r="G555" s="784"/>
      <c r="H555" s="784"/>
      <c r="I555" s="780"/>
      <c r="J555" s="836"/>
      <c r="K555" s="782"/>
      <c r="L555" s="420"/>
      <c r="M555" s="420"/>
      <c r="N555" s="420"/>
      <c r="O555" s="420"/>
      <c r="P555" s="420"/>
      <c r="Q555" s="420"/>
      <c r="R555" s="420"/>
      <c r="S555" s="420"/>
      <c r="T555" s="420"/>
      <c r="U555" s="420"/>
      <c r="V555" s="420"/>
      <c r="W555" s="420"/>
      <c r="X555" s="420"/>
      <c r="Y555" s="420"/>
      <c r="Z555" s="420"/>
      <c r="AA555" s="420"/>
      <c r="AB555" s="420"/>
      <c r="AC555" s="420"/>
      <c r="AD555" s="420"/>
      <c r="AE555" s="420"/>
      <c r="AF555" s="420"/>
    </row>
    <row r="556" spans="1:32">
      <c r="A556" s="420"/>
      <c r="B556" s="784"/>
      <c r="C556" s="784"/>
      <c r="D556" s="784"/>
      <c r="E556" s="784"/>
      <c r="F556" s="420"/>
      <c r="G556" s="784"/>
      <c r="H556" s="784"/>
      <c r="I556" s="780"/>
      <c r="J556" s="836"/>
      <c r="K556" s="782"/>
      <c r="L556" s="420"/>
      <c r="M556" s="420"/>
      <c r="N556" s="420"/>
      <c r="O556" s="420"/>
      <c r="P556" s="420"/>
      <c r="Q556" s="420"/>
      <c r="R556" s="420"/>
      <c r="S556" s="420"/>
      <c r="T556" s="420"/>
      <c r="U556" s="420"/>
      <c r="V556" s="420"/>
      <c r="W556" s="420"/>
      <c r="X556" s="420"/>
      <c r="Y556" s="420"/>
      <c r="Z556" s="420"/>
      <c r="AA556" s="420"/>
      <c r="AB556" s="420"/>
      <c r="AC556" s="420"/>
      <c r="AD556" s="420"/>
      <c r="AE556" s="420"/>
      <c r="AF556" s="420"/>
    </row>
    <row r="557" spans="1:32">
      <c r="A557" s="420"/>
      <c r="B557" s="784"/>
      <c r="C557" s="784"/>
      <c r="D557" s="784"/>
      <c r="E557" s="784"/>
      <c r="F557" s="420"/>
      <c r="G557" s="784"/>
      <c r="H557" s="784"/>
      <c r="I557" s="780"/>
      <c r="J557" s="836"/>
      <c r="K557" s="782"/>
      <c r="L557" s="420"/>
      <c r="M557" s="420"/>
      <c r="N557" s="420"/>
      <c r="O557" s="420"/>
      <c r="P557" s="420"/>
      <c r="Q557" s="420"/>
      <c r="R557" s="420"/>
      <c r="S557" s="420"/>
      <c r="T557" s="420"/>
      <c r="U557" s="420"/>
      <c r="V557" s="420"/>
      <c r="W557" s="420"/>
      <c r="X557" s="420"/>
      <c r="Y557" s="420"/>
      <c r="Z557" s="420"/>
      <c r="AA557" s="420"/>
      <c r="AB557" s="420"/>
      <c r="AC557" s="420"/>
      <c r="AD557" s="420"/>
      <c r="AE557" s="420"/>
      <c r="AF557" s="420"/>
    </row>
    <row r="558" spans="1:32">
      <c r="A558" s="420"/>
      <c r="B558" s="784"/>
      <c r="C558" s="784"/>
      <c r="D558" s="784"/>
      <c r="E558" s="784"/>
      <c r="F558" s="420"/>
      <c r="G558" s="784"/>
      <c r="H558" s="784"/>
      <c r="I558" s="780"/>
      <c r="J558" s="836"/>
      <c r="K558" s="782"/>
      <c r="L558" s="420"/>
      <c r="M558" s="420"/>
      <c r="N558" s="420"/>
      <c r="O558" s="420"/>
      <c r="P558" s="420"/>
      <c r="Q558" s="420"/>
      <c r="R558" s="420"/>
      <c r="S558" s="420"/>
      <c r="T558" s="420"/>
      <c r="U558" s="420"/>
      <c r="V558" s="420"/>
      <c r="W558" s="420"/>
      <c r="X558" s="420"/>
      <c r="Y558" s="420"/>
      <c r="Z558" s="420"/>
      <c r="AA558" s="420"/>
      <c r="AB558" s="420"/>
      <c r="AC558" s="420"/>
      <c r="AD558" s="420"/>
      <c r="AE558" s="420"/>
      <c r="AF558" s="420"/>
    </row>
    <row r="559" spans="1:32">
      <c r="A559" s="420"/>
      <c r="B559" s="784"/>
      <c r="C559" s="784"/>
      <c r="D559" s="784"/>
      <c r="E559" s="784"/>
      <c r="F559" s="420"/>
      <c r="G559" s="784"/>
      <c r="H559" s="784"/>
      <c r="I559" s="780"/>
      <c r="J559" s="836"/>
      <c r="K559" s="782"/>
      <c r="L559" s="420"/>
      <c r="M559" s="420"/>
      <c r="N559" s="420"/>
      <c r="O559" s="420"/>
      <c r="P559" s="420"/>
      <c r="Q559" s="420"/>
      <c r="R559" s="420"/>
      <c r="S559" s="420"/>
      <c r="T559" s="420"/>
      <c r="U559" s="420"/>
      <c r="V559" s="420"/>
      <c r="W559" s="420"/>
      <c r="X559" s="420"/>
      <c r="Y559" s="420"/>
      <c r="Z559" s="420"/>
      <c r="AA559" s="420"/>
      <c r="AB559" s="420"/>
      <c r="AC559" s="420"/>
      <c r="AD559" s="420"/>
      <c r="AE559" s="420"/>
      <c r="AF559" s="420"/>
    </row>
    <row r="560" spans="1:32">
      <c r="A560" s="420"/>
      <c r="B560" s="784"/>
      <c r="C560" s="784"/>
      <c r="D560" s="784"/>
      <c r="E560" s="784"/>
      <c r="F560" s="420"/>
      <c r="G560" s="784"/>
      <c r="H560" s="784"/>
      <c r="I560" s="780"/>
      <c r="J560" s="836"/>
      <c r="K560" s="782"/>
      <c r="L560" s="420"/>
      <c r="M560" s="420"/>
      <c r="N560" s="420"/>
      <c r="O560" s="420"/>
      <c r="P560" s="420"/>
      <c r="Q560" s="420"/>
      <c r="R560" s="420"/>
      <c r="S560" s="420"/>
      <c r="T560" s="420"/>
      <c r="U560" s="420"/>
      <c r="V560" s="420"/>
      <c r="W560" s="420"/>
      <c r="X560" s="420"/>
      <c r="Y560" s="420"/>
      <c r="Z560" s="420"/>
      <c r="AA560" s="420"/>
      <c r="AB560" s="420"/>
      <c r="AC560" s="420"/>
      <c r="AD560" s="420"/>
      <c r="AE560" s="420"/>
      <c r="AF560" s="420"/>
    </row>
    <row r="561" spans="1:32">
      <c r="A561" s="420"/>
      <c r="B561" s="784"/>
      <c r="C561" s="784"/>
      <c r="D561" s="784"/>
      <c r="E561" s="784"/>
      <c r="F561" s="420"/>
      <c r="G561" s="784"/>
      <c r="H561" s="784"/>
      <c r="I561" s="780"/>
      <c r="J561" s="836"/>
      <c r="K561" s="782"/>
      <c r="L561" s="420"/>
      <c r="M561" s="420"/>
      <c r="N561" s="420"/>
      <c r="O561" s="420"/>
      <c r="P561" s="420"/>
      <c r="Q561" s="420"/>
      <c r="R561" s="420"/>
      <c r="S561" s="420"/>
      <c r="T561" s="420"/>
      <c r="U561" s="420"/>
      <c r="V561" s="420"/>
      <c r="W561" s="420"/>
      <c r="X561" s="420"/>
      <c r="Y561" s="420"/>
      <c r="Z561" s="420"/>
      <c r="AA561" s="420"/>
      <c r="AB561" s="420"/>
      <c r="AC561" s="420"/>
      <c r="AD561" s="420"/>
      <c r="AE561" s="420"/>
      <c r="AF561" s="420"/>
    </row>
    <row r="562" spans="1:32">
      <c r="A562" s="420"/>
      <c r="B562" s="784"/>
      <c r="C562" s="784"/>
      <c r="D562" s="784"/>
      <c r="E562" s="784"/>
      <c r="F562" s="420"/>
      <c r="G562" s="784"/>
      <c r="H562" s="784"/>
      <c r="I562" s="780"/>
      <c r="J562" s="836"/>
      <c r="K562" s="782"/>
      <c r="L562" s="420"/>
      <c r="M562" s="420"/>
      <c r="N562" s="420"/>
      <c r="O562" s="420"/>
      <c r="P562" s="420"/>
      <c r="Q562" s="420"/>
      <c r="R562" s="420"/>
      <c r="S562" s="420"/>
      <c r="T562" s="420"/>
      <c r="U562" s="420"/>
      <c r="V562" s="420"/>
      <c r="W562" s="420"/>
      <c r="X562" s="420"/>
      <c r="Y562" s="420"/>
      <c r="Z562" s="420"/>
      <c r="AA562" s="420"/>
      <c r="AB562" s="420"/>
      <c r="AC562" s="420"/>
      <c r="AD562" s="420"/>
      <c r="AE562" s="420"/>
      <c r="AF562" s="420"/>
    </row>
    <row r="563" spans="1:32">
      <c r="A563" s="420"/>
      <c r="B563" s="784"/>
      <c r="C563" s="784"/>
      <c r="D563" s="784"/>
      <c r="E563" s="784"/>
      <c r="F563" s="420"/>
      <c r="G563" s="784"/>
      <c r="H563" s="784"/>
      <c r="I563" s="780"/>
      <c r="J563" s="836"/>
      <c r="K563" s="782"/>
      <c r="L563" s="420"/>
      <c r="M563" s="420"/>
      <c r="N563" s="420"/>
      <c r="O563" s="420"/>
      <c r="P563" s="420"/>
      <c r="Q563" s="420"/>
      <c r="R563" s="420"/>
      <c r="S563" s="420"/>
      <c r="T563" s="420"/>
      <c r="U563" s="420"/>
      <c r="V563" s="420"/>
      <c r="W563" s="420"/>
      <c r="X563" s="420"/>
      <c r="Y563" s="420"/>
      <c r="Z563" s="420"/>
      <c r="AA563" s="420"/>
      <c r="AB563" s="420"/>
      <c r="AC563" s="420"/>
      <c r="AD563" s="420"/>
      <c r="AE563" s="420"/>
      <c r="AF563" s="420"/>
    </row>
    <row r="564" spans="1:32">
      <c r="A564" s="420"/>
      <c r="B564" s="784"/>
      <c r="C564" s="784"/>
      <c r="D564" s="784"/>
      <c r="E564" s="784"/>
      <c r="F564" s="420"/>
      <c r="G564" s="784"/>
      <c r="H564" s="784"/>
      <c r="I564" s="780"/>
      <c r="J564" s="836"/>
      <c r="K564" s="782"/>
      <c r="L564" s="420"/>
      <c r="M564" s="420"/>
      <c r="N564" s="420"/>
      <c r="O564" s="420"/>
      <c r="P564" s="420"/>
      <c r="Q564" s="420"/>
      <c r="R564" s="420"/>
      <c r="S564" s="420"/>
      <c r="T564" s="420"/>
      <c r="U564" s="420"/>
      <c r="V564" s="420"/>
      <c r="W564" s="420"/>
      <c r="X564" s="420"/>
      <c r="Y564" s="420"/>
      <c r="Z564" s="420"/>
      <c r="AA564" s="420"/>
      <c r="AB564" s="420"/>
      <c r="AC564" s="420"/>
      <c r="AD564" s="420"/>
      <c r="AE564" s="420"/>
      <c r="AF564" s="420"/>
    </row>
    <row r="565" spans="1:32">
      <c r="A565" s="420"/>
      <c r="B565" s="784"/>
      <c r="C565" s="784"/>
      <c r="D565" s="784"/>
      <c r="E565" s="784"/>
      <c r="F565" s="420"/>
      <c r="G565" s="784"/>
      <c r="H565" s="784"/>
      <c r="I565" s="780"/>
      <c r="J565" s="836"/>
      <c r="K565" s="782"/>
      <c r="L565" s="420"/>
      <c r="M565" s="420"/>
      <c r="N565" s="420"/>
      <c r="O565" s="420"/>
      <c r="P565" s="420"/>
      <c r="Q565" s="420"/>
      <c r="R565" s="420"/>
      <c r="S565" s="420"/>
      <c r="T565" s="420"/>
      <c r="U565" s="420"/>
      <c r="V565" s="420"/>
      <c r="W565" s="420"/>
      <c r="X565" s="420"/>
      <c r="Y565" s="420"/>
      <c r="Z565" s="420"/>
      <c r="AA565" s="420"/>
      <c r="AB565" s="420"/>
      <c r="AC565" s="420"/>
      <c r="AD565" s="420"/>
      <c r="AE565" s="420"/>
      <c r="AF565" s="420"/>
    </row>
    <row r="566" spans="1:32">
      <c r="A566" s="420"/>
      <c r="B566" s="784"/>
      <c r="C566" s="784"/>
      <c r="D566" s="784"/>
      <c r="E566" s="784"/>
      <c r="F566" s="420"/>
      <c r="G566" s="784"/>
      <c r="H566" s="784"/>
      <c r="I566" s="780"/>
      <c r="J566" s="836"/>
      <c r="K566" s="782"/>
      <c r="L566" s="420"/>
      <c r="M566" s="420"/>
      <c r="N566" s="420"/>
      <c r="O566" s="420"/>
      <c r="P566" s="420"/>
      <c r="Q566" s="420"/>
      <c r="R566" s="420"/>
      <c r="S566" s="420"/>
      <c r="T566" s="420"/>
      <c r="U566" s="420"/>
      <c r="V566" s="420"/>
      <c r="W566" s="420"/>
      <c r="X566" s="420"/>
      <c r="Y566" s="420"/>
      <c r="Z566" s="420"/>
      <c r="AA566" s="420"/>
      <c r="AB566" s="420"/>
      <c r="AC566" s="420"/>
      <c r="AD566" s="420"/>
      <c r="AE566" s="420"/>
      <c r="AF566" s="420"/>
    </row>
    <row r="567" spans="1:32">
      <c r="A567" s="420"/>
      <c r="B567" s="784"/>
      <c r="C567" s="784"/>
      <c r="D567" s="784"/>
      <c r="E567" s="784"/>
      <c r="F567" s="420"/>
      <c r="G567" s="784"/>
      <c r="H567" s="784"/>
      <c r="I567" s="780"/>
      <c r="J567" s="836"/>
      <c r="K567" s="782"/>
      <c r="L567" s="420"/>
      <c r="M567" s="420"/>
      <c r="N567" s="420"/>
      <c r="O567" s="420"/>
      <c r="P567" s="420"/>
      <c r="Q567" s="420"/>
      <c r="R567" s="420"/>
      <c r="S567" s="420"/>
      <c r="T567" s="420"/>
      <c r="U567" s="420"/>
      <c r="V567" s="420"/>
      <c r="W567" s="420"/>
      <c r="X567" s="420"/>
      <c r="Y567" s="420"/>
      <c r="Z567" s="420"/>
      <c r="AA567" s="420"/>
      <c r="AB567" s="420"/>
      <c r="AC567" s="420"/>
      <c r="AD567" s="420"/>
      <c r="AE567" s="420"/>
      <c r="AF567" s="420"/>
    </row>
    <row r="568" spans="1:32">
      <c r="A568" s="420"/>
      <c r="B568" s="784"/>
      <c r="C568" s="784"/>
      <c r="D568" s="784"/>
      <c r="E568" s="784"/>
      <c r="F568" s="420"/>
      <c r="G568" s="784"/>
      <c r="H568" s="784"/>
      <c r="I568" s="780"/>
      <c r="J568" s="836"/>
      <c r="K568" s="782"/>
      <c r="L568" s="420"/>
      <c r="M568" s="420"/>
      <c r="N568" s="420"/>
      <c r="O568" s="420"/>
      <c r="P568" s="420"/>
      <c r="Q568" s="420"/>
      <c r="R568" s="420"/>
      <c r="S568" s="420"/>
      <c r="T568" s="420"/>
      <c r="U568" s="420"/>
      <c r="V568" s="420"/>
      <c r="W568" s="420"/>
      <c r="X568" s="420"/>
      <c r="Y568" s="420"/>
      <c r="Z568" s="420"/>
      <c r="AA568" s="420"/>
      <c r="AB568" s="420"/>
      <c r="AC568" s="420"/>
      <c r="AD568" s="420"/>
      <c r="AE568" s="420"/>
      <c r="AF568" s="420"/>
    </row>
    <row r="569" spans="1:32">
      <c r="A569" s="420"/>
      <c r="B569" s="784"/>
      <c r="C569" s="784"/>
      <c r="D569" s="784"/>
      <c r="E569" s="784"/>
      <c r="F569" s="420"/>
      <c r="G569" s="784"/>
      <c r="H569" s="784"/>
      <c r="I569" s="780"/>
      <c r="J569" s="836"/>
      <c r="K569" s="782"/>
      <c r="L569" s="420"/>
      <c r="M569" s="420"/>
      <c r="N569" s="420"/>
      <c r="O569" s="420"/>
      <c r="P569" s="420"/>
      <c r="Q569" s="420"/>
      <c r="R569" s="420"/>
      <c r="S569" s="420"/>
      <c r="T569" s="420"/>
      <c r="U569" s="420"/>
      <c r="V569" s="420"/>
      <c r="W569" s="420"/>
      <c r="X569" s="420"/>
      <c r="Y569" s="420"/>
      <c r="Z569" s="420"/>
      <c r="AA569" s="420"/>
      <c r="AB569" s="420"/>
      <c r="AC569" s="420"/>
      <c r="AD569" s="420"/>
      <c r="AE569" s="420"/>
      <c r="AF569" s="420"/>
    </row>
    <row r="570" spans="1:32">
      <c r="A570" s="420"/>
      <c r="B570" s="784"/>
      <c r="C570" s="784"/>
      <c r="D570" s="784"/>
      <c r="E570" s="784"/>
      <c r="F570" s="420"/>
      <c r="G570" s="784"/>
      <c r="H570" s="784"/>
      <c r="I570" s="780"/>
      <c r="J570" s="836"/>
      <c r="K570" s="782"/>
      <c r="L570" s="420"/>
      <c r="M570" s="420"/>
      <c r="N570" s="420"/>
      <c r="O570" s="420"/>
      <c r="P570" s="420"/>
      <c r="Q570" s="420"/>
      <c r="R570" s="420"/>
      <c r="S570" s="420"/>
      <c r="T570" s="420"/>
      <c r="U570" s="420"/>
      <c r="V570" s="420"/>
      <c r="W570" s="420"/>
      <c r="X570" s="420"/>
      <c r="Y570" s="420"/>
      <c r="Z570" s="420"/>
      <c r="AA570" s="420"/>
      <c r="AB570" s="420"/>
      <c r="AC570" s="420"/>
      <c r="AD570" s="420"/>
      <c r="AE570" s="420"/>
      <c r="AF570" s="420"/>
    </row>
    <row r="571" spans="1:32">
      <c r="A571" s="420"/>
      <c r="B571" s="784"/>
      <c r="C571" s="784"/>
      <c r="D571" s="784"/>
      <c r="E571" s="784"/>
      <c r="F571" s="420"/>
      <c r="G571" s="784"/>
      <c r="H571" s="784"/>
      <c r="I571" s="780"/>
      <c r="J571" s="836"/>
      <c r="K571" s="782"/>
      <c r="L571" s="420"/>
      <c r="M571" s="420"/>
      <c r="N571" s="420"/>
      <c r="O571" s="420"/>
      <c r="P571" s="420"/>
      <c r="Q571" s="420"/>
      <c r="R571" s="420"/>
      <c r="S571" s="420"/>
      <c r="T571" s="420"/>
      <c r="U571" s="420"/>
      <c r="V571" s="420"/>
      <c r="W571" s="420"/>
      <c r="X571" s="420"/>
      <c r="Y571" s="420"/>
      <c r="Z571" s="420"/>
      <c r="AA571" s="420"/>
      <c r="AB571" s="420"/>
      <c r="AC571" s="420"/>
      <c r="AD571" s="420"/>
      <c r="AE571" s="420"/>
      <c r="AF571" s="420"/>
    </row>
    <row r="572" spans="1:32">
      <c r="A572" s="420"/>
      <c r="B572" s="784"/>
      <c r="C572" s="784"/>
      <c r="D572" s="784"/>
      <c r="E572" s="784"/>
      <c r="F572" s="420"/>
      <c r="G572" s="784"/>
      <c r="H572" s="784"/>
      <c r="I572" s="780"/>
      <c r="J572" s="836"/>
      <c r="K572" s="782"/>
      <c r="L572" s="420"/>
      <c r="M572" s="420"/>
      <c r="N572" s="420"/>
      <c r="O572" s="420"/>
      <c r="P572" s="420"/>
      <c r="Q572" s="420"/>
      <c r="R572" s="420"/>
      <c r="S572" s="420"/>
      <c r="T572" s="420"/>
      <c r="U572" s="420"/>
      <c r="V572" s="420"/>
      <c r="W572" s="420"/>
      <c r="X572" s="420"/>
      <c r="Y572" s="420"/>
      <c r="Z572" s="420"/>
      <c r="AA572" s="420"/>
      <c r="AB572" s="420"/>
      <c r="AC572" s="420"/>
      <c r="AD572" s="420"/>
      <c r="AE572" s="420"/>
      <c r="AF572" s="420"/>
    </row>
    <row r="573" spans="1:32">
      <c r="A573" s="420"/>
      <c r="B573" s="784"/>
      <c r="C573" s="784"/>
      <c r="D573" s="784"/>
      <c r="E573" s="784"/>
      <c r="F573" s="420"/>
      <c r="G573" s="784"/>
      <c r="H573" s="784"/>
      <c r="I573" s="780"/>
      <c r="J573" s="836"/>
      <c r="K573" s="782"/>
      <c r="L573" s="420"/>
      <c r="M573" s="420"/>
      <c r="N573" s="420"/>
      <c r="O573" s="420"/>
      <c r="P573" s="420"/>
      <c r="Q573" s="420"/>
      <c r="R573" s="420"/>
      <c r="S573" s="420"/>
      <c r="T573" s="420"/>
      <c r="U573" s="420"/>
      <c r="V573" s="420"/>
      <c r="W573" s="420"/>
      <c r="X573" s="420"/>
      <c r="Y573" s="420"/>
      <c r="Z573" s="420"/>
      <c r="AA573" s="420"/>
      <c r="AB573" s="420"/>
      <c r="AC573" s="420"/>
      <c r="AD573" s="420"/>
      <c r="AE573" s="420"/>
      <c r="AF573" s="420"/>
    </row>
    <row r="574" spans="1:32">
      <c r="A574" s="420"/>
      <c r="B574" s="784"/>
      <c r="C574" s="784"/>
      <c r="D574" s="784"/>
      <c r="E574" s="784"/>
      <c r="F574" s="420"/>
      <c r="G574" s="784"/>
      <c r="H574" s="784"/>
      <c r="I574" s="780"/>
      <c r="J574" s="836"/>
      <c r="K574" s="782"/>
      <c r="L574" s="420"/>
      <c r="M574" s="420"/>
      <c r="N574" s="420"/>
      <c r="O574" s="420"/>
      <c r="P574" s="420"/>
      <c r="Q574" s="420"/>
      <c r="R574" s="420"/>
      <c r="S574" s="420"/>
      <c r="T574" s="420"/>
      <c r="U574" s="420"/>
      <c r="V574" s="420"/>
      <c r="W574" s="420"/>
      <c r="X574" s="420"/>
      <c r="Y574" s="420"/>
      <c r="Z574" s="420"/>
      <c r="AA574" s="420"/>
      <c r="AB574" s="420"/>
      <c r="AC574" s="420"/>
      <c r="AD574" s="420"/>
      <c r="AE574" s="420"/>
      <c r="AF574" s="420"/>
    </row>
    <row r="575" spans="1:32">
      <c r="A575" s="420"/>
      <c r="B575" s="784"/>
      <c r="C575" s="784"/>
      <c r="D575" s="784"/>
      <c r="E575" s="784"/>
      <c r="F575" s="420"/>
      <c r="G575" s="784"/>
      <c r="H575" s="784"/>
      <c r="I575" s="780"/>
      <c r="J575" s="836"/>
      <c r="K575" s="782"/>
      <c r="L575" s="420"/>
      <c r="M575" s="420"/>
      <c r="N575" s="420"/>
      <c r="O575" s="420"/>
      <c r="P575" s="420"/>
      <c r="Q575" s="420"/>
      <c r="R575" s="420"/>
      <c r="S575" s="420"/>
      <c r="T575" s="420"/>
      <c r="U575" s="420"/>
      <c r="V575" s="420"/>
      <c r="W575" s="420"/>
      <c r="X575" s="420"/>
      <c r="Y575" s="420"/>
      <c r="Z575" s="420"/>
      <c r="AA575" s="420"/>
      <c r="AB575" s="420"/>
      <c r="AC575" s="420"/>
      <c r="AD575" s="420"/>
      <c r="AE575" s="420"/>
      <c r="AF575" s="420"/>
    </row>
    <row r="576" spans="1:32">
      <c r="A576" s="420"/>
      <c r="B576" s="784"/>
      <c r="C576" s="784"/>
      <c r="D576" s="784"/>
      <c r="E576" s="784"/>
      <c r="F576" s="420"/>
      <c r="G576" s="784"/>
      <c r="H576" s="784"/>
      <c r="I576" s="780"/>
      <c r="J576" s="836"/>
      <c r="K576" s="782"/>
      <c r="L576" s="420"/>
      <c r="M576" s="420"/>
      <c r="N576" s="420"/>
      <c r="O576" s="420"/>
      <c r="P576" s="420"/>
      <c r="Q576" s="420"/>
      <c r="R576" s="420"/>
      <c r="S576" s="420"/>
      <c r="T576" s="420"/>
      <c r="U576" s="420"/>
      <c r="V576" s="420"/>
      <c r="W576" s="420"/>
      <c r="X576" s="420"/>
      <c r="Y576" s="420"/>
      <c r="Z576" s="420"/>
      <c r="AA576" s="420"/>
      <c r="AB576" s="420"/>
      <c r="AC576" s="420"/>
      <c r="AD576" s="420"/>
      <c r="AE576" s="420"/>
      <c r="AF576" s="420"/>
    </row>
    <row r="577" spans="1:32">
      <c r="A577" s="420"/>
      <c r="B577" s="784"/>
      <c r="C577" s="784"/>
      <c r="D577" s="784"/>
      <c r="E577" s="784"/>
      <c r="F577" s="420"/>
      <c r="G577" s="784"/>
      <c r="H577" s="784"/>
      <c r="I577" s="780"/>
      <c r="J577" s="836"/>
      <c r="K577" s="782"/>
      <c r="L577" s="420"/>
      <c r="M577" s="420"/>
      <c r="N577" s="420"/>
      <c r="O577" s="420"/>
      <c r="P577" s="420"/>
      <c r="Q577" s="420"/>
      <c r="R577" s="420"/>
      <c r="S577" s="420"/>
      <c r="T577" s="420"/>
      <c r="U577" s="420"/>
      <c r="V577" s="420"/>
      <c r="W577" s="420"/>
      <c r="X577" s="420"/>
      <c r="Y577" s="420"/>
      <c r="Z577" s="420"/>
      <c r="AA577" s="420"/>
      <c r="AB577" s="420"/>
      <c r="AC577" s="420"/>
      <c r="AD577" s="420"/>
      <c r="AE577" s="420"/>
      <c r="AF577" s="420"/>
    </row>
    <row r="578" spans="1:32">
      <c r="A578" s="420"/>
      <c r="B578" s="784"/>
      <c r="C578" s="784"/>
      <c r="D578" s="784"/>
      <c r="E578" s="784"/>
      <c r="F578" s="420"/>
      <c r="G578" s="784"/>
      <c r="H578" s="784"/>
      <c r="I578" s="780"/>
      <c r="J578" s="836"/>
      <c r="K578" s="782"/>
      <c r="L578" s="420"/>
      <c r="M578" s="420"/>
      <c r="N578" s="420"/>
      <c r="O578" s="420"/>
      <c r="P578" s="420"/>
      <c r="Q578" s="420"/>
      <c r="R578" s="420"/>
      <c r="S578" s="420"/>
      <c r="T578" s="420"/>
      <c r="U578" s="420"/>
      <c r="V578" s="420"/>
      <c r="W578" s="420"/>
      <c r="X578" s="420"/>
      <c r="Y578" s="420"/>
      <c r="Z578" s="420"/>
      <c r="AA578" s="420"/>
      <c r="AB578" s="420"/>
      <c r="AC578" s="420"/>
      <c r="AD578" s="420"/>
      <c r="AE578" s="420"/>
      <c r="AF578" s="420"/>
    </row>
    <row r="579" spans="1:32">
      <c r="A579" s="420"/>
      <c r="B579" s="784"/>
      <c r="C579" s="784"/>
      <c r="D579" s="784"/>
      <c r="E579" s="784"/>
      <c r="F579" s="420"/>
      <c r="G579" s="784"/>
      <c r="H579" s="784"/>
      <c r="I579" s="780"/>
      <c r="J579" s="836"/>
      <c r="K579" s="782"/>
      <c r="L579" s="420"/>
      <c r="M579" s="420"/>
      <c r="N579" s="420"/>
      <c r="O579" s="420"/>
      <c r="P579" s="420"/>
      <c r="Q579" s="420"/>
      <c r="R579" s="420"/>
      <c r="S579" s="420"/>
      <c r="T579" s="420"/>
      <c r="U579" s="420"/>
      <c r="V579" s="420"/>
      <c r="W579" s="420"/>
      <c r="X579" s="420"/>
      <c r="Y579" s="420"/>
      <c r="Z579" s="420"/>
      <c r="AA579" s="420"/>
      <c r="AB579" s="420"/>
      <c r="AC579" s="420"/>
      <c r="AD579" s="420"/>
      <c r="AE579" s="420"/>
      <c r="AF579" s="420"/>
    </row>
    <row r="580" spans="1:32">
      <c r="A580" s="420"/>
      <c r="B580" s="784"/>
      <c r="C580" s="784"/>
      <c r="D580" s="784"/>
      <c r="E580" s="784"/>
      <c r="F580" s="420"/>
      <c r="G580" s="784"/>
      <c r="H580" s="784"/>
      <c r="I580" s="780"/>
      <c r="J580" s="836"/>
      <c r="K580" s="782"/>
      <c r="L580" s="420"/>
      <c r="M580" s="420"/>
      <c r="N580" s="420"/>
      <c r="O580" s="420"/>
      <c r="P580" s="420"/>
      <c r="Q580" s="420"/>
      <c r="R580" s="420"/>
      <c r="S580" s="420"/>
      <c r="T580" s="420"/>
      <c r="U580" s="420"/>
      <c r="V580" s="420"/>
      <c r="W580" s="420"/>
      <c r="X580" s="420"/>
      <c r="Y580" s="420"/>
      <c r="Z580" s="420"/>
      <c r="AA580" s="420"/>
      <c r="AB580" s="420"/>
      <c r="AC580" s="420"/>
      <c r="AD580" s="420"/>
      <c r="AE580" s="420"/>
      <c r="AF580" s="420"/>
    </row>
    <row r="581" spans="1:32">
      <c r="A581" s="420"/>
      <c r="B581" s="784"/>
      <c r="C581" s="784"/>
      <c r="D581" s="784"/>
      <c r="E581" s="784"/>
      <c r="F581" s="420"/>
      <c r="G581" s="784"/>
      <c r="H581" s="784"/>
      <c r="I581" s="780"/>
      <c r="J581" s="836"/>
      <c r="K581" s="782"/>
      <c r="L581" s="420"/>
      <c r="M581" s="420"/>
      <c r="N581" s="420"/>
      <c r="O581" s="420"/>
      <c r="P581" s="420"/>
      <c r="Q581" s="420"/>
      <c r="R581" s="420"/>
      <c r="S581" s="420"/>
      <c r="T581" s="420"/>
      <c r="U581" s="420"/>
      <c r="V581" s="420"/>
      <c r="W581" s="420"/>
      <c r="X581" s="420"/>
      <c r="Y581" s="420"/>
      <c r="Z581" s="420"/>
      <c r="AA581" s="420"/>
      <c r="AB581" s="420"/>
      <c r="AC581" s="420"/>
      <c r="AD581" s="420"/>
      <c r="AE581" s="420"/>
      <c r="AF581" s="420"/>
    </row>
    <row r="582" spans="1:32">
      <c r="A582" s="420"/>
      <c r="B582" s="784"/>
      <c r="C582" s="784"/>
      <c r="D582" s="784"/>
      <c r="E582" s="784"/>
      <c r="F582" s="420"/>
      <c r="G582" s="784"/>
      <c r="H582" s="784"/>
      <c r="I582" s="780"/>
      <c r="J582" s="836"/>
      <c r="K582" s="782"/>
      <c r="L582" s="420"/>
      <c r="M582" s="420"/>
      <c r="N582" s="420"/>
      <c r="O582" s="420"/>
      <c r="P582" s="420"/>
      <c r="Q582" s="420"/>
      <c r="R582" s="420"/>
      <c r="S582" s="420"/>
      <c r="T582" s="420"/>
      <c r="U582" s="420"/>
      <c r="V582" s="420"/>
      <c r="W582" s="420"/>
      <c r="X582" s="420"/>
      <c r="Y582" s="420"/>
      <c r="Z582" s="420"/>
      <c r="AA582" s="420"/>
      <c r="AB582" s="420"/>
      <c r="AC582" s="420"/>
      <c r="AD582" s="420"/>
      <c r="AE582" s="420"/>
      <c r="AF582" s="420"/>
    </row>
    <row r="583" spans="1:32">
      <c r="A583" s="420"/>
      <c r="B583" s="784"/>
      <c r="C583" s="784"/>
      <c r="D583" s="784"/>
      <c r="E583" s="784"/>
      <c r="F583" s="420"/>
      <c r="G583" s="784"/>
      <c r="H583" s="784"/>
      <c r="I583" s="780"/>
      <c r="J583" s="836"/>
      <c r="K583" s="782"/>
      <c r="L583" s="420"/>
      <c r="M583" s="420"/>
      <c r="N583" s="420"/>
      <c r="O583" s="420"/>
      <c r="P583" s="420"/>
      <c r="Q583" s="420"/>
      <c r="R583" s="420"/>
      <c r="S583" s="420"/>
      <c r="T583" s="420"/>
      <c r="U583" s="420"/>
      <c r="V583" s="420"/>
      <c r="W583" s="420"/>
      <c r="X583" s="420"/>
      <c r="Y583" s="420"/>
      <c r="Z583" s="420"/>
      <c r="AA583" s="420"/>
      <c r="AB583" s="420"/>
      <c r="AC583" s="420"/>
      <c r="AD583" s="420"/>
      <c r="AE583" s="420"/>
      <c r="AF583" s="420"/>
    </row>
    <row r="584" spans="1:32">
      <c r="A584" s="420"/>
      <c r="B584" s="784"/>
      <c r="C584" s="784"/>
      <c r="D584" s="784"/>
      <c r="E584" s="784"/>
      <c r="F584" s="420"/>
      <c r="G584" s="784"/>
      <c r="H584" s="784"/>
      <c r="I584" s="780"/>
      <c r="J584" s="836"/>
      <c r="K584" s="782"/>
      <c r="L584" s="420"/>
      <c r="M584" s="420"/>
      <c r="N584" s="420"/>
      <c r="O584" s="420"/>
      <c r="P584" s="420"/>
      <c r="Q584" s="420"/>
      <c r="R584" s="420"/>
      <c r="S584" s="420"/>
      <c r="T584" s="420"/>
      <c r="U584" s="420"/>
      <c r="V584" s="420"/>
      <c r="W584" s="420"/>
      <c r="X584" s="420"/>
      <c r="Y584" s="420"/>
      <c r="Z584" s="420"/>
      <c r="AA584" s="420"/>
      <c r="AB584" s="420"/>
      <c r="AC584" s="420"/>
      <c r="AD584" s="420"/>
      <c r="AE584" s="420"/>
      <c r="AF584" s="420"/>
    </row>
    <row r="585" spans="1:32">
      <c r="A585" s="420"/>
      <c r="B585" s="784"/>
      <c r="C585" s="784"/>
      <c r="D585" s="784"/>
      <c r="E585" s="784"/>
      <c r="F585" s="420"/>
      <c r="G585" s="784"/>
      <c r="H585" s="784"/>
      <c r="I585" s="780"/>
      <c r="J585" s="836"/>
      <c r="K585" s="782"/>
      <c r="L585" s="420"/>
      <c r="M585" s="420"/>
      <c r="N585" s="420"/>
      <c r="O585" s="420"/>
      <c r="P585" s="420"/>
      <c r="Q585" s="420"/>
      <c r="R585" s="420"/>
      <c r="S585" s="420"/>
      <c r="T585" s="420"/>
      <c r="U585" s="420"/>
      <c r="V585" s="420"/>
      <c r="W585" s="420"/>
      <c r="X585" s="420"/>
      <c r="Y585" s="420"/>
      <c r="Z585" s="420"/>
      <c r="AA585" s="420"/>
      <c r="AB585" s="420"/>
      <c r="AC585" s="420"/>
      <c r="AD585" s="420"/>
      <c r="AE585" s="420"/>
      <c r="AF585" s="420"/>
    </row>
    <row r="586" spans="1:32">
      <c r="A586" s="420"/>
      <c r="B586" s="784"/>
      <c r="C586" s="784"/>
      <c r="D586" s="784"/>
      <c r="E586" s="784"/>
      <c r="F586" s="420"/>
      <c r="G586" s="784"/>
      <c r="H586" s="784"/>
      <c r="I586" s="780"/>
      <c r="J586" s="836"/>
      <c r="K586" s="782"/>
      <c r="L586" s="420"/>
      <c r="M586" s="420"/>
      <c r="N586" s="420"/>
      <c r="O586" s="420"/>
      <c r="P586" s="420"/>
      <c r="Q586" s="420"/>
      <c r="R586" s="420"/>
      <c r="S586" s="420"/>
      <c r="T586" s="420"/>
      <c r="U586" s="420"/>
      <c r="V586" s="420"/>
      <c r="W586" s="420"/>
      <c r="X586" s="420"/>
      <c r="Y586" s="420"/>
      <c r="Z586" s="420"/>
      <c r="AA586" s="420"/>
      <c r="AB586" s="420"/>
      <c r="AC586" s="420"/>
      <c r="AD586" s="420"/>
      <c r="AE586" s="420"/>
      <c r="AF586" s="420"/>
    </row>
    <row r="587" spans="1:32">
      <c r="A587" s="420"/>
      <c r="B587" s="784"/>
      <c r="C587" s="784"/>
      <c r="D587" s="784"/>
      <c r="E587" s="784"/>
      <c r="F587" s="420"/>
      <c r="G587" s="784"/>
      <c r="H587" s="784"/>
      <c r="I587" s="780"/>
      <c r="J587" s="836"/>
      <c r="K587" s="782"/>
      <c r="L587" s="420"/>
      <c r="M587" s="420"/>
      <c r="N587" s="420"/>
      <c r="O587" s="420"/>
      <c r="P587" s="420"/>
      <c r="Q587" s="420"/>
      <c r="R587" s="420"/>
      <c r="S587" s="420"/>
      <c r="T587" s="420"/>
      <c r="U587" s="420"/>
      <c r="V587" s="420"/>
      <c r="W587" s="420"/>
      <c r="X587" s="420"/>
      <c r="Y587" s="420"/>
      <c r="Z587" s="420"/>
      <c r="AA587" s="420"/>
      <c r="AB587" s="420"/>
      <c r="AC587" s="420"/>
      <c r="AD587" s="420"/>
      <c r="AE587" s="420"/>
      <c r="AF587" s="420"/>
    </row>
    <row r="588" spans="1:32">
      <c r="A588" s="420"/>
      <c r="B588" s="784"/>
      <c r="C588" s="784"/>
      <c r="D588" s="784"/>
      <c r="E588" s="784"/>
      <c r="F588" s="420"/>
      <c r="G588" s="784"/>
      <c r="H588" s="784"/>
      <c r="I588" s="780"/>
      <c r="J588" s="836"/>
      <c r="K588" s="782"/>
      <c r="L588" s="420"/>
      <c r="M588" s="420"/>
      <c r="N588" s="420"/>
      <c r="O588" s="420"/>
      <c r="P588" s="420"/>
      <c r="Q588" s="420"/>
      <c r="R588" s="420"/>
      <c r="S588" s="420"/>
      <c r="T588" s="420"/>
      <c r="U588" s="420"/>
      <c r="V588" s="420"/>
      <c r="W588" s="420"/>
      <c r="X588" s="420"/>
      <c r="Y588" s="420"/>
      <c r="Z588" s="420"/>
      <c r="AA588" s="420"/>
      <c r="AB588" s="420"/>
      <c r="AC588" s="420"/>
      <c r="AD588" s="420"/>
      <c r="AE588" s="420"/>
      <c r="AF588" s="420"/>
    </row>
    <row r="589" spans="1:32">
      <c r="A589" s="420"/>
      <c r="B589" s="784"/>
      <c r="C589" s="784"/>
      <c r="D589" s="784"/>
      <c r="E589" s="784"/>
      <c r="F589" s="420"/>
      <c r="G589" s="784"/>
      <c r="H589" s="784"/>
      <c r="I589" s="780"/>
      <c r="J589" s="836"/>
      <c r="K589" s="782"/>
      <c r="L589" s="420"/>
      <c r="M589" s="420"/>
      <c r="N589" s="420"/>
      <c r="O589" s="420"/>
      <c r="P589" s="420"/>
      <c r="Q589" s="420"/>
      <c r="R589" s="420"/>
      <c r="S589" s="420"/>
      <c r="T589" s="420"/>
      <c r="U589" s="420"/>
      <c r="V589" s="420"/>
      <c r="W589" s="420"/>
      <c r="X589" s="420"/>
      <c r="Y589" s="420"/>
      <c r="Z589" s="420"/>
      <c r="AA589" s="420"/>
      <c r="AB589" s="420"/>
      <c r="AC589" s="420"/>
      <c r="AD589" s="420"/>
      <c r="AE589" s="420"/>
      <c r="AF589" s="420"/>
    </row>
    <row r="590" spans="1:32">
      <c r="A590" s="420"/>
      <c r="B590" s="784"/>
      <c r="C590" s="784"/>
      <c r="D590" s="784"/>
      <c r="E590" s="784"/>
      <c r="F590" s="420"/>
      <c r="G590" s="784"/>
      <c r="H590" s="784"/>
      <c r="I590" s="780"/>
      <c r="J590" s="836"/>
      <c r="K590" s="782"/>
      <c r="L590" s="420"/>
      <c r="M590" s="420"/>
      <c r="N590" s="420"/>
      <c r="O590" s="420"/>
      <c r="P590" s="420"/>
      <c r="Q590" s="420"/>
      <c r="R590" s="420"/>
      <c r="S590" s="420"/>
      <c r="T590" s="420"/>
      <c r="U590" s="420"/>
      <c r="V590" s="420"/>
      <c r="W590" s="420"/>
      <c r="X590" s="420"/>
      <c r="Y590" s="420"/>
      <c r="Z590" s="420"/>
      <c r="AA590" s="420"/>
      <c r="AB590" s="420"/>
      <c r="AC590" s="420"/>
      <c r="AD590" s="420"/>
      <c r="AE590" s="420"/>
      <c r="AF590" s="420"/>
    </row>
    <row r="591" spans="1:32">
      <c r="A591" s="420"/>
      <c r="B591" s="784"/>
      <c r="C591" s="784"/>
      <c r="D591" s="784"/>
      <c r="E591" s="784"/>
      <c r="F591" s="420"/>
      <c r="G591" s="784"/>
      <c r="H591" s="784"/>
      <c r="I591" s="780"/>
      <c r="J591" s="836"/>
      <c r="K591" s="782"/>
      <c r="L591" s="420"/>
      <c r="M591" s="420"/>
      <c r="N591" s="420"/>
      <c r="O591" s="420"/>
      <c r="P591" s="420"/>
      <c r="Q591" s="420"/>
      <c r="R591" s="420"/>
      <c r="S591" s="420"/>
      <c r="T591" s="420"/>
      <c r="U591" s="420"/>
      <c r="V591" s="420"/>
      <c r="W591" s="420"/>
      <c r="X591" s="420"/>
      <c r="Y591" s="420"/>
      <c r="Z591" s="420"/>
      <c r="AA591" s="420"/>
      <c r="AB591" s="420"/>
      <c r="AC591" s="420"/>
      <c r="AD591" s="420"/>
      <c r="AE591" s="420"/>
      <c r="AF591" s="420"/>
    </row>
    <row r="592" spans="1:32">
      <c r="A592" s="420"/>
      <c r="B592" s="784"/>
      <c r="C592" s="784"/>
      <c r="D592" s="784"/>
      <c r="E592" s="784"/>
      <c r="F592" s="420"/>
      <c r="G592" s="784"/>
      <c r="H592" s="784"/>
      <c r="I592" s="780"/>
      <c r="J592" s="836"/>
      <c r="K592" s="782"/>
      <c r="L592" s="420"/>
      <c r="M592" s="420"/>
      <c r="N592" s="420"/>
      <c r="O592" s="420"/>
      <c r="P592" s="420"/>
      <c r="Q592" s="420"/>
      <c r="R592" s="420"/>
      <c r="S592" s="420"/>
      <c r="T592" s="420"/>
      <c r="U592" s="420"/>
      <c r="V592" s="420"/>
      <c r="W592" s="420"/>
      <c r="X592" s="420"/>
      <c r="Y592" s="420"/>
      <c r="Z592" s="420"/>
      <c r="AA592" s="420"/>
      <c r="AB592" s="420"/>
      <c r="AC592" s="420"/>
      <c r="AD592" s="420"/>
      <c r="AE592" s="420"/>
      <c r="AF592" s="420"/>
    </row>
    <row r="593" spans="1:32">
      <c r="A593" s="420"/>
      <c r="B593" s="784"/>
      <c r="C593" s="784"/>
      <c r="D593" s="784"/>
      <c r="E593" s="784"/>
      <c r="F593" s="420"/>
      <c r="G593" s="784"/>
      <c r="H593" s="784"/>
      <c r="I593" s="780"/>
      <c r="J593" s="836"/>
      <c r="K593" s="782"/>
      <c r="L593" s="420"/>
      <c r="M593" s="420"/>
      <c r="N593" s="420"/>
      <c r="O593" s="420"/>
      <c r="P593" s="420"/>
      <c r="Q593" s="420"/>
      <c r="R593" s="420"/>
      <c r="S593" s="420"/>
      <c r="T593" s="420"/>
      <c r="U593" s="420"/>
      <c r="V593" s="420"/>
      <c r="W593" s="420"/>
      <c r="X593" s="420"/>
      <c r="Y593" s="420"/>
      <c r="Z593" s="420"/>
      <c r="AA593" s="420"/>
      <c r="AB593" s="420"/>
      <c r="AC593" s="420"/>
      <c r="AD593" s="420"/>
      <c r="AE593" s="420"/>
      <c r="AF593" s="420"/>
    </row>
    <row r="594" spans="1:32">
      <c r="A594" s="420"/>
      <c r="B594" s="784"/>
      <c r="C594" s="784"/>
      <c r="D594" s="784"/>
      <c r="E594" s="784"/>
      <c r="F594" s="420"/>
      <c r="G594" s="784"/>
      <c r="H594" s="784"/>
      <c r="I594" s="780"/>
      <c r="J594" s="836"/>
      <c r="K594" s="782"/>
      <c r="L594" s="420"/>
      <c r="M594" s="420"/>
      <c r="N594" s="420"/>
      <c r="O594" s="420"/>
      <c r="P594" s="420"/>
      <c r="Q594" s="420"/>
      <c r="R594" s="420"/>
      <c r="S594" s="420"/>
      <c r="T594" s="420"/>
      <c r="U594" s="420"/>
      <c r="V594" s="420"/>
      <c r="W594" s="420"/>
      <c r="X594" s="420"/>
      <c r="Y594" s="420"/>
      <c r="Z594" s="420"/>
      <c r="AA594" s="420"/>
      <c r="AB594" s="420"/>
      <c r="AC594" s="420"/>
      <c r="AD594" s="420"/>
      <c r="AE594" s="420"/>
      <c r="AF594" s="420"/>
    </row>
    <row r="595" spans="1:32">
      <c r="A595" s="420"/>
      <c r="B595" s="784"/>
      <c r="C595" s="784"/>
      <c r="D595" s="784"/>
      <c r="E595" s="784"/>
      <c r="F595" s="420"/>
      <c r="G595" s="784"/>
      <c r="H595" s="784"/>
      <c r="I595" s="780"/>
      <c r="J595" s="836"/>
      <c r="K595" s="782"/>
      <c r="L595" s="420"/>
      <c r="M595" s="420"/>
      <c r="N595" s="420"/>
      <c r="O595" s="420"/>
      <c r="P595" s="420"/>
      <c r="Q595" s="420"/>
      <c r="R595" s="420"/>
      <c r="S595" s="420"/>
      <c r="T595" s="420"/>
      <c r="U595" s="420"/>
      <c r="V595" s="420"/>
      <c r="W595" s="420"/>
      <c r="X595" s="420"/>
      <c r="Y595" s="420"/>
      <c r="Z595" s="420"/>
      <c r="AA595" s="420"/>
      <c r="AB595" s="420"/>
      <c r="AC595" s="420"/>
      <c r="AD595" s="420"/>
      <c r="AE595" s="420"/>
      <c r="AF595" s="420"/>
    </row>
    <row r="596" spans="1:32">
      <c r="A596" s="420"/>
      <c r="B596" s="784"/>
      <c r="C596" s="784"/>
      <c r="D596" s="784"/>
      <c r="E596" s="784"/>
      <c r="F596" s="420"/>
      <c r="G596" s="784"/>
      <c r="H596" s="784"/>
      <c r="I596" s="780"/>
      <c r="J596" s="836"/>
      <c r="K596" s="782"/>
      <c r="L596" s="420"/>
      <c r="M596" s="420"/>
      <c r="N596" s="420"/>
      <c r="O596" s="420"/>
      <c r="P596" s="420"/>
      <c r="Q596" s="420"/>
      <c r="R596" s="420"/>
      <c r="S596" s="420"/>
      <c r="T596" s="420"/>
      <c r="U596" s="420"/>
      <c r="V596" s="420"/>
      <c r="W596" s="420"/>
      <c r="X596" s="420"/>
      <c r="Y596" s="420"/>
      <c r="Z596" s="420"/>
      <c r="AA596" s="420"/>
      <c r="AB596" s="420"/>
      <c r="AC596" s="420"/>
      <c r="AD596" s="420"/>
      <c r="AE596" s="420"/>
      <c r="AF596" s="420"/>
    </row>
    <row r="597" spans="1:32">
      <c r="A597" s="420"/>
      <c r="B597" s="784"/>
      <c r="C597" s="784"/>
      <c r="D597" s="784"/>
      <c r="E597" s="784"/>
      <c r="F597" s="420"/>
      <c r="G597" s="784"/>
      <c r="H597" s="784"/>
      <c r="I597" s="780"/>
      <c r="J597" s="836"/>
      <c r="K597" s="782"/>
      <c r="L597" s="420"/>
      <c r="M597" s="420"/>
      <c r="N597" s="420"/>
      <c r="O597" s="420"/>
      <c r="P597" s="420"/>
      <c r="Q597" s="420"/>
      <c r="R597" s="420"/>
      <c r="S597" s="420"/>
      <c r="T597" s="420"/>
      <c r="U597" s="420"/>
      <c r="V597" s="420"/>
      <c r="W597" s="420"/>
      <c r="X597" s="420"/>
      <c r="Y597" s="420"/>
      <c r="Z597" s="420"/>
      <c r="AA597" s="420"/>
      <c r="AB597" s="420"/>
      <c r="AC597" s="420"/>
      <c r="AD597" s="420"/>
      <c r="AE597" s="420"/>
      <c r="AF597" s="420"/>
    </row>
    <row r="598" spans="1:32">
      <c r="A598" s="420"/>
      <c r="B598" s="784"/>
      <c r="C598" s="784"/>
      <c r="D598" s="784"/>
      <c r="E598" s="784"/>
      <c r="F598" s="420"/>
      <c r="G598" s="784"/>
      <c r="H598" s="784"/>
      <c r="I598" s="780"/>
      <c r="J598" s="836"/>
      <c r="K598" s="782"/>
      <c r="L598" s="420"/>
      <c r="M598" s="420"/>
      <c r="N598" s="420"/>
      <c r="O598" s="420"/>
      <c r="P598" s="420"/>
      <c r="Q598" s="420"/>
      <c r="R598" s="420"/>
      <c r="S598" s="420"/>
      <c r="T598" s="420"/>
      <c r="U598" s="420"/>
      <c r="V598" s="420"/>
      <c r="W598" s="420"/>
      <c r="X598" s="420"/>
      <c r="Y598" s="420"/>
      <c r="Z598" s="420"/>
      <c r="AA598" s="420"/>
      <c r="AB598" s="420"/>
      <c r="AC598" s="420"/>
      <c r="AD598" s="420"/>
      <c r="AE598" s="420"/>
      <c r="AF598" s="420"/>
    </row>
    <row r="599" spans="1:32">
      <c r="A599" s="420"/>
      <c r="B599" s="784"/>
      <c r="C599" s="784"/>
      <c r="D599" s="784"/>
      <c r="E599" s="784"/>
      <c r="F599" s="420"/>
      <c r="G599" s="784"/>
      <c r="H599" s="784"/>
      <c r="I599" s="780"/>
      <c r="J599" s="836"/>
      <c r="K599" s="782"/>
      <c r="L599" s="420"/>
      <c r="M599" s="420"/>
      <c r="N599" s="420"/>
      <c r="O599" s="420"/>
      <c r="P599" s="420"/>
      <c r="Q599" s="420"/>
      <c r="R599" s="420"/>
      <c r="S599" s="420"/>
      <c r="T599" s="420"/>
      <c r="U599" s="420"/>
      <c r="V599" s="420"/>
      <c r="W599" s="420"/>
      <c r="X599" s="420"/>
      <c r="Y599" s="420"/>
      <c r="Z599" s="420"/>
      <c r="AA599" s="420"/>
      <c r="AB599" s="420"/>
      <c r="AC599" s="420"/>
      <c r="AD599" s="420"/>
      <c r="AE599" s="420"/>
      <c r="AF599" s="420"/>
    </row>
    <row r="600" spans="1:32">
      <c r="A600" s="420"/>
      <c r="B600" s="784"/>
      <c r="C600" s="784"/>
      <c r="D600" s="784"/>
      <c r="E600" s="784"/>
      <c r="F600" s="420"/>
      <c r="G600" s="784"/>
      <c r="H600" s="784"/>
      <c r="I600" s="780"/>
      <c r="J600" s="836"/>
      <c r="K600" s="782"/>
      <c r="L600" s="420"/>
      <c r="M600" s="420"/>
      <c r="N600" s="420"/>
      <c r="O600" s="420"/>
      <c r="P600" s="420"/>
      <c r="Q600" s="420"/>
      <c r="R600" s="420"/>
      <c r="S600" s="420"/>
      <c r="T600" s="420"/>
      <c r="U600" s="420"/>
      <c r="V600" s="420"/>
      <c r="W600" s="420"/>
      <c r="X600" s="420"/>
      <c r="Y600" s="420"/>
      <c r="Z600" s="420"/>
      <c r="AA600" s="420"/>
      <c r="AB600" s="420"/>
      <c r="AC600" s="420"/>
      <c r="AD600" s="420"/>
      <c r="AE600" s="420"/>
      <c r="AF600" s="420"/>
    </row>
    <row r="601" spans="1:32">
      <c r="A601" s="420"/>
      <c r="B601" s="784"/>
      <c r="C601" s="784"/>
      <c r="D601" s="784"/>
      <c r="E601" s="784"/>
      <c r="F601" s="420"/>
      <c r="G601" s="784"/>
      <c r="H601" s="784"/>
      <c r="I601" s="780"/>
      <c r="J601" s="836"/>
      <c r="K601" s="782"/>
      <c r="L601" s="420"/>
      <c r="M601" s="420"/>
      <c r="N601" s="420"/>
      <c r="O601" s="420"/>
      <c r="P601" s="420"/>
      <c r="Q601" s="420"/>
      <c r="R601" s="420"/>
      <c r="S601" s="420"/>
      <c r="T601" s="420"/>
      <c r="U601" s="420"/>
      <c r="V601" s="420"/>
      <c r="W601" s="420"/>
      <c r="X601" s="420"/>
      <c r="Y601" s="420"/>
      <c r="Z601" s="420"/>
      <c r="AA601" s="420"/>
      <c r="AB601" s="420"/>
      <c r="AC601" s="420"/>
      <c r="AD601" s="420"/>
      <c r="AE601" s="420"/>
      <c r="AF601" s="420"/>
    </row>
    <row r="602" spans="1:32">
      <c r="A602" s="420"/>
      <c r="B602" s="784"/>
      <c r="C602" s="784"/>
      <c r="D602" s="784"/>
      <c r="E602" s="784"/>
      <c r="F602" s="420"/>
      <c r="G602" s="784"/>
      <c r="H602" s="784"/>
      <c r="I602" s="780"/>
      <c r="J602" s="836"/>
      <c r="K602" s="782"/>
      <c r="L602" s="420"/>
      <c r="M602" s="420"/>
      <c r="N602" s="420"/>
      <c r="O602" s="420"/>
      <c r="P602" s="420"/>
      <c r="Q602" s="420"/>
      <c r="R602" s="420"/>
      <c r="S602" s="420"/>
      <c r="T602" s="420"/>
      <c r="U602" s="420"/>
      <c r="V602" s="420"/>
      <c r="W602" s="420"/>
      <c r="X602" s="420"/>
      <c r="Y602" s="420"/>
      <c r="Z602" s="420"/>
      <c r="AA602" s="420"/>
      <c r="AB602" s="420"/>
      <c r="AC602" s="420"/>
      <c r="AD602" s="420"/>
      <c r="AE602" s="420"/>
      <c r="AF602" s="420"/>
    </row>
    <row r="603" spans="1:32">
      <c r="A603" s="420"/>
      <c r="B603" s="784"/>
      <c r="C603" s="784"/>
      <c r="D603" s="784"/>
      <c r="E603" s="784"/>
      <c r="F603" s="420"/>
      <c r="G603" s="784"/>
      <c r="H603" s="784"/>
      <c r="I603" s="780"/>
      <c r="J603" s="836"/>
      <c r="K603" s="782"/>
      <c r="L603" s="420"/>
      <c r="M603" s="420"/>
      <c r="N603" s="420"/>
      <c r="O603" s="420"/>
      <c r="P603" s="420"/>
      <c r="Q603" s="420"/>
      <c r="R603" s="420"/>
      <c r="S603" s="420"/>
      <c r="T603" s="420"/>
      <c r="U603" s="420"/>
      <c r="V603" s="420"/>
      <c r="W603" s="420"/>
      <c r="X603" s="420"/>
      <c r="Y603" s="420"/>
      <c r="Z603" s="420"/>
      <c r="AA603" s="420"/>
      <c r="AB603" s="420"/>
      <c r="AC603" s="420"/>
      <c r="AD603" s="420"/>
      <c r="AE603" s="420"/>
      <c r="AF603" s="420"/>
    </row>
    <row r="604" spans="1:32">
      <c r="A604" s="420"/>
      <c r="B604" s="784"/>
      <c r="C604" s="784"/>
      <c r="D604" s="784"/>
      <c r="E604" s="784"/>
      <c r="F604" s="420"/>
      <c r="G604" s="784"/>
      <c r="H604" s="784"/>
      <c r="I604" s="780"/>
      <c r="J604" s="836"/>
      <c r="K604" s="782"/>
      <c r="L604" s="420"/>
      <c r="M604" s="420"/>
      <c r="N604" s="420"/>
      <c r="O604" s="420"/>
      <c r="P604" s="420"/>
      <c r="Q604" s="420"/>
      <c r="R604" s="420"/>
      <c r="S604" s="420"/>
      <c r="T604" s="420"/>
      <c r="U604" s="420"/>
      <c r="V604" s="420"/>
      <c r="W604" s="420"/>
      <c r="X604" s="420"/>
      <c r="Y604" s="420"/>
      <c r="Z604" s="420"/>
      <c r="AA604" s="420"/>
      <c r="AB604" s="420"/>
      <c r="AC604" s="420"/>
      <c r="AD604" s="420"/>
      <c r="AE604" s="420"/>
      <c r="AF604" s="420"/>
    </row>
    <row r="605" spans="1:32">
      <c r="A605" s="420"/>
      <c r="B605" s="784"/>
      <c r="C605" s="784"/>
      <c r="D605" s="784"/>
      <c r="E605" s="784"/>
      <c r="F605" s="420"/>
      <c r="G605" s="784"/>
      <c r="H605" s="784"/>
      <c r="I605" s="780"/>
      <c r="J605" s="836"/>
      <c r="K605" s="782"/>
      <c r="L605" s="420"/>
      <c r="M605" s="420"/>
      <c r="N605" s="420"/>
      <c r="O605" s="420"/>
      <c r="P605" s="420"/>
      <c r="Q605" s="420"/>
      <c r="R605" s="420"/>
      <c r="S605" s="420"/>
      <c r="T605" s="420"/>
      <c r="U605" s="420"/>
      <c r="V605" s="420"/>
      <c r="W605" s="420"/>
      <c r="X605" s="420"/>
      <c r="Y605" s="420"/>
      <c r="Z605" s="420"/>
      <c r="AA605" s="420"/>
      <c r="AB605" s="420"/>
      <c r="AC605" s="420"/>
      <c r="AD605" s="420"/>
      <c r="AE605" s="420"/>
      <c r="AF605" s="420"/>
    </row>
    <row r="606" spans="1:32">
      <c r="A606" s="420"/>
      <c r="B606" s="784"/>
      <c r="C606" s="784"/>
      <c r="D606" s="784"/>
      <c r="E606" s="784"/>
      <c r="F606" s="420"/>
      <c r="G606" s="784"/>
      <c r="H606" s="784"/>
      <c r="I606" s="780"/>
      <c r="J606" s="836"/>
      <c r="K606" s="782"/>
      <c r="L606" s="420"/>
      <c r="M606" s="420"/>
      <c r="N606" s="420"/>
      <c r="O606" s="420"/>
      <c r="P606" s="420"/>
      <c r="Q606" s="420"/>
      <c r="R606" s="420"/>
      <c r="S606" s="420"/>
      <c r="T606" s="420"/>
      <c r="U606" s="420"/>
      <c r="V606" s="420"/>
      <c r="W606" s="420"/>
      <c r="X606" s="420"/>
      <c r="Y606" s="420"/>
      <c r="Z606" s="420"/>
      <c r="AA606" s="420"/>
      <c r="AB606" s="420"/>
      <c r="AC606" s="420"/>
      <c r="AD606" s="420"/>
      <c r="AE606" s="420"/>
      <c r="AF606" s="420"/>
    </row>
    <row r="607" spans="1:32">
      <c r="A607" s="420"/>
      <c r="B607" s="784"/>
      <c r="C607" s="784"/>
      <c r="D607" s="784"/>
      <c r="E607" s="784"/>
      <c r="F607" s="420"/>
      <c r="G607" s="784"/>
      <c r="H607" s="784"/>
      <c r="I607" s="780"/>
      <c r="J607" s="836"/>
      <c r="K607" s="782"/>
      <c r="L607" s="420"/>
      <c r="M607" s="420"/>
      <c r="N607" s="420"/>
      <c r="O607" s="420"/>
      <c r="P607" s="420"/>
      <c r="Q607" s="420"/>
      <c r="R607" s="420"/>
      <c r="S607" s="420"/>
      <c r="T607" s="420"/>
      <c r="U607" s="420"/>
      <c r="V607" s="420"/>
      <c r="W607" s="420"/>
      <c r="X607" s="420"/>
      <c r="Y607" s="420"/>
      <c r="Z607" s="420"/>
      <c r="AA607" s="420"/>
      <c r="AB607" s="420"/>
      <c r="AC607" s="420"/>
      <c r="AD607" s="420"/>
      <c r="AE607" s="420"/>
      <c r="AF607" s="420"/>
    </row>
    <row r="608" spans="1:32">
      <c r="A608" s="420"/>
      <c r="B608" s="784"/>
      <c r="C608" s="784"/>
      <c r="D608" s="784"/>
      <c r="E608" s="784"/>
      <c r="F608" s="420"/>
      <c r="G608" s="784"/>
      <c r="H608" s="784"/>
      <c r="I608" s="780"/>
      <c r="J608" s="836"/>
      <c r="K608" s="782"/>
      <c r="L608" s="420"/>
      <c r="M608" s="420"/>
      <c r="N608" s="420"/>
      <c r="O608" s="420"/>
      <c r="P608" s="420"/>
      <c r="Q608" s="420"/>
      <c r="R608" s="420"/>
      <c r="S608" s="420"/>
      <c r="T608" s="420"/>
      <c r="U608" s="420"/>
      <c r="V608" s="420"/>
      <c r="W608" s="420"/>
      <c r="X608" s="420"/>
      <c r="Y608" s="420"/>
      <c r="Z608" s="420"/>
      <c r="AA608" s="420"/>
      <c r="AB608" s="420"/>
      <c r="AC608" s="420"/>
      <c r="AD608" s="420"/>
      <c r="AE608" s="420"/>
      <c r="AF608" s="420"/>
    </row>
    <row r="609" spans="1:32">
      <c r="A609" s="420"/>
      <c r="B609" s="784"/>
      <c r="C609" s="784"/>
      <c r="D609" s="784"/>
      <c r="E609" s="784"/>
      <c r="F609" s="420"/>
      <c r="G609" s="784"/>
      <c r="H609" s="784"/>
      <c r="I609" s="780"/>
      <c r="J609" s="836"/>
      <c r="K609" s="782"/>
      <c r="L609" s="420"/>
      <c r="M609" s="420"/>
      <c r="N609" s="420"/>
      <c r="O609" s="420"/>
      <c r="P609" s="420"/>
      <c r="Q609" s="420"/>
      <c r="R609" s="420"/>
      <c r="S609" s="420"/>
      <c r="T609" s="420"/>
      <c r="U609" s="420"/>
      <c r="V609" s="420"/>
      <c r="W609" s="420"/>
      <c r="X609" s="420"/>
      <c r="Y609" s="420"/>
      <c r="Z609" s="420"/>
      <c r="AA609" s="420"/>
      <c r="AB609" s="420"/>
      <c r="AC609" s="420"/>
      <c r="AD609" s="420"/>
      <c r="AE609" s="420"/>
      <c r="AF609" s="420"/>
    </row>
    <row r="610" spans="1:32">
      <c r="A610" s="420"/>
      <c r="B610" s="784"/>
      <c r="C610" s="784"/>
      <c r="D610" s="784"/>
      <c r="E610" s="784"/>
      <c r="F610" s="420"/>
      <c r="G610" s="784"/>
      <c r="H610" s="784"/>
      <c r="I610" s="780"/>
      <c r="J610" s="836"/>
      <c r="K610" s="782"/>
      <c r="L610" s="420"/>
      <c r="M610" s="420"/>
      <c r="N610" s="420"/>
      <c r="O610" s="420"/>
      <c r="P610" s="420"/>
      <c r="Q610" s="420"/>
      <c r="R610" s="420"/>
      <c r="S610" s="420"/>
      <c r="T610" s="420"/>
      <c r="U610" s="420"/>
      <c r="V610" s="420"/>
      <c r="W610" s="420"/>
      <c r="X610" s="420"/>
      <c r="Y610" s="420"/>
      <c r="Z610" s="420"/>
      <c r="AA610" s="420"/>
      <c r="AB610" s="420"/>
      <c r="AC610" s="420"/>
      <c r="AD610" s="420"/>
      <c r="AE610" s="420"/>
      <c r="AF610" s="420"/>
    </row>
    <row r="611" spans="1:32">
      <c r="A611" s="420"/>
      <c r="B611" s="784"/>
      <c r="C611" s="784"/>
      <c r="D611" s="784"/>
      <c r="E611" s="784"/>
      <c r="F611" s="420"/>
      <c r="G611" s="784"/>
      <c r="H611" s="784"/>
      <c r="I611" s="780"/>
      <c r="J611" s="836"/>
      <c r="K611" s="782"/>
      <c r="L611" s="420"/>
      <c r="M611" s="420"/>
      <c r="N611" s="420"/>
      <c r="O611" s="420"/>
      <c r="P611" s="420"/>
      <c r="Q611" s="420"/>
      <c r="R611" s="420"/>
      <c r="S611" s="420"/>
      <c r="T611" s="420"/>
      <c r="U611" s="420"/>
      <c r="V611" s="420"/>
      <c r="W611" s="420"/>
      <c r="X611" s="420"/>
      <c r="Y611" s="420"/>
      <c r="Z611" s="420"/>
      <c r="AA611" s="420"/>
      <c r="AB611" s="420"/>
      <c r="AC611" s="420"/>
      <c r="AD611" s="420"/>
      <c r="AE611" s="420"/>
      <c r="AF611" s="420"/>
    </row>
    <row r="612" spans="1:32">
      <c r="A612" s="420"/>
      <c r="B612" s="784"/>
      <c r="C612" s="784"/>
      <c r="D612" s="784"/>
      <c r="E612" s="784"/>
      <c r="F612" s="420"/>
      <c r="G612" s="784"/>
      <c r="H612" s="784"/>
      <c r="I612" s="780"/>
      <c r="J612" s="836"/>
      <c r="K612" s="782"/>
      <c r="L612" s="420"/>
      <c r="M612" s="420"/>
      <c r="N612" s="420"/>
      <c r="O612" s="420"/>
      <c r="P612" s="420"/>
      <c r="Q612" s="420"/>
      <c r="R612" s="420"/>
      <c r="S612" s="420"/>
      <c r="T612" s="420"/>
      <c r="U612" s="420"/>
      <c r="V612" s="420"/>
      <c r="W612" s="420"/>
      <c r="X612" s="420"/>
      <c r="Y612" s="420"/>
      <c r="Z612" s="420"/>
      <c r="AA612" s="420"/>
      <c r="AB612" s="420"/>
      <c r="AC612" s="420"/>
      <c r="AD612" s="420"/>
      <c r="AE612" s="420"/>
      <c r="AF612" s="420"/>
    </row>
    <row r="613" spans="1:32">
      <c r="A613" s="420"/>
      <c r="B613" s="784"/>
      <c r="C613" s="784"/>
      <c r="D613" s="784"/>
      <c r="E613" s="784"/>
      <c r="F613" s="420"/>
      <c r="G613" s="784"/>
      <c r="H613" s="784"/>
      <c r="I613" s="780"/>
      <c r="J613" s="836"/>
      <c r="K613" s="782"/>
      <c r="L613" s="420"/>
      <c r="M613" s="420"/>
      <c r="N613" s="420"/>
      <c r="O613" s="420"/>
      <c r="P613" s="420"/>
      <c r="Q613" s="420"/>
      <c r="R613" s="420"/>
      <c r="S613" s="420"/>
      <c r="T613" s="420"/>
      <c r="U613" s="420"/>
      <c r="V613" s="420"/>
      <c r="W613" s="420"/>
      <c r="X613" s="420"/>
      <c r="Y613" s="420"/>
      <c r="Z613" s="420"/>
      <c r="AA613" s="420"/>
      <c r="AB613" s="420"/>
      <c r="AC613" s="420"/>
      <c r="AD613" s="420"/>
      <c r="AE613" s="420"/>
      <c r="AF613" s="420"/>
    </row>
    <row r="614" spans="1:32">
      <c r="A614" s="420"/>
      <c r="B614" s="784"/>
      <c r="C614" s="784"/>
      <c r="D614" s="784"/>
      <c r="E614" s="784"/>
      <c r="F614" s="420"/>
      <c r="G614" s="784"/>
      <c r="H614" s="784"/>
      <c r="I614" s="780"/>
      <c r="J614" s="836"/>
      <c r="K614" s="782"/>
      <c r="L614" s="420"/>
      <c r="M614" s="420"/>
      <c r="N614" s="420"/>
      <c r="O614" s="420"/>
      <c r="P614" s="420"/>
      <c r="Q614" s="420"/>
      <c r="R614" s="420"/>
      <c r="S614" s="420"/>
      <c r="T614" s="420"/>
      <c r="U614" s="420"/>
      <c r="V614" s="420"/>
      <c r="W614" s="420"/>
      <c r="X614" s="420"/>
      <c r="Y614" s="420"/>
      <c r="Z614" s="420"/>
      <c r="AA614" s="420"/>
      <c r="AB614" s="420"/>
      <c r="AC614" s="420"/>
      <c r="AD614" s="420"/>
      <c r="AE614" s="420"/>
      <c r="AF614" s="420"/>
    </row>
    <row r="615" spans="1:32">
      <c r="A615" s="420"/>
      <c r="B615" s="784"/>
      <c r="C615" s="784"/>
      <c r="D615" s="784"/>
      <c r="E615" s="784"/>
      <c r="F615" s="420"/>
      <c r="G615" s="784"/>
      <c r="H615" s="784"/>
      <c r="I615" s="780"/>
      <c r="J615" s="836"/>
      <c r="K615" s="782"/>
      <c r="L615" s="420"/>
      <c r="M615" s="420"/>
      <c r="N615" s="420"/>
      <c r="O615" s="420"/>
      <c r="P615" s="420"/>
      <c r="Q615" s="420"/>
      <c r="R615" s="420"/>
      <c r="S615" s="420"/>
      <c r="T615" s="420"/>
      <c r="U615" s="420"/>
      <c r="V615" s="420"/>
      <c r="W615" s="420"/>
      <c r="X615" s="420"/>
      <c r="Y615" s="420"/>
      <c r="Z615" s="420"/>
      <c r="AA615" s="420"/>
      <c r="AB615" s="420"/>
      <c r="AC615" s="420"/>
      <c r="AD615" s="420"/>
      <c r="AE615" s="420"/>
      <c r="AF615" s="420"/>
    </row>
    <row r="616" spans="1:32">
      <c r="A616" s="420"/>
      <c r="B616" s="784"/>
      <c r="C616" s="784"/>
      <c r="D616" s="784"/>
      <c r="E616" s="784"/>
      <c r="F616" s="420"/>
      <c r="G616" s="784"/>
      <c r="H616" s="784"/>
      <c r="I616" s="780"/>
      <c r="J616" s="836"/>
      <c r="K616" s="782"/>
      <c r="L616" s="420"/>
      <c r="M616" s="420"/>
      <c r="N616" s="420"/>
      <c r="O616" s="420"/>
      <c r="P616" s="420"/>
      <c r="Q616" s="420"/>
      <c r="R616" s="420"/>
      <c r="S616" s="420"/>
      <c r="T616" s="420"/>
      <c r="U616" s="420"/>
      <c r="V616" s="420"/>
      <c r="W616" s="420"/>
      <c r="X616" s="420"/>
      <c r="Y616" s="420"/>
      <c r="Z616" s="420"/>
      <c r="AA616" s="420"/>
      <c r="AB616" s="420"/>
      <c r="AC616" s="420"/>
      <c r="AD616" s="420"/>
      <c r="AE616" s="420"/>
      <c r="AF616" s="420"/>
    </row>
    <row r="617" spans="1:32">
      <c r="A617" s="420"/>
      <c r="B617" s="784"/>
      <c r="C617" s="784"/>
      <c r="D617" s="784"/>
      <c r="E617" s="784"/>
      <c r="F617" s="420"/>
      <c r="G617" s="784"/>
      <c r="H617" s="784"/>
      <c r="I617" s="780"/>
      <c r="J617" s="836"/>
      <c r="K617" s="782"/>
      <c r="L617" s="420"/>
      <c r="M617" s="420"/>
      <c r="N617" s="420"/>
      <c r="O617" s="420"/>
      <c r="P617" s="420"/>
      <c r="Q617" s="420"/>
      <c r="R617" s="420"/>
      <c r="S617" s="420"/>
      <c r="T617" s="420"/>
      <c r="U617" s="420"/>
      <c r="V617" s="420"/>
      <c r="W617" s="420"/>
      <c r="X617" s="420"/>
      <c r="Y617" s="420"/>
      <c r="Z617" s="420"/>
      <c r="AA617" s="420"/>
      <c r="AB617" s="420"/>
      <c r="AC617" s="420"/>
      <c r="AD617" s="420"/>
      <c r="AE617" s="420"/>
      <c r="AF617" s="420"/>
    </row>
    <row r="618" spans="1:32">
      <c r="A618" s="420"/>
      <c r="B618" s="784"/>
      <c r="C618" s="784"/>
      <c r="D618" s="784"/>
      <c r="E618" s="784"/>
      <c r="F618" s="420"/>
      <c r="G618" s="784"/>
      <c r="H618" s="784"/>
      <c r="I618" s="780"/>
      <c r="J618" s="836"/>
      <c r="K618" s="782"/>
      <c r="L618" s="420"/>
      <c r="M618" s="420"/>
      <c r="N618" s="420"/>
      <c r="O618" s="420"/>
      <c r="P618" s="420"/>
      <c r="Q618" s="420"/>
      <c r="R618" s="420"/>
      <c r="S618" s="420"/>
      <c r="T618" s="420"/>
      <c r="U618" s="420"/>
      <c r="V618" s="420"/>
      <c r="W618" s="420"/>
      <c r="X618" s="420"/>
      <c r="Y618" s="420"/>
      <c r="Z618" s="420"/>
      <c r="AA618" s="420"/>
      <c r="AB618" s="420"/>
      <c r="AC618" s="420"/>
      <c r="AD618" s="420"/>
      <c r="AE618" s="420"/>
      <c r="AF618" s="420"/>
    </row>
    <row r="619" spans="1:32">
      <c r="A619" s="420"/>
      <c r="B619" s="784"/>
      <c r="C619" s="784"/>
      <c r="D619" s="784"/>
      <c r="E619" s="784"/>
      <c r="F619" s="420"/>
      <c r="G619" s="784"/>
      <c r="H619" s="784"/>
      <c r="I619" s="780"/>
      <c r="J619" s="836"/>
      <c r="K619" s="782"/>
      <c r="L619" s="420"/>
      <c r="M619" s="420"/>
      <c r="N619" s="420"/>
      <c r="O619" s="420"/>
      <c r="P619" s="420"/>
      <c r="Q619" s="420"/>
      <c r="R619" s="420"/>
      <c r="S619" s="420"/>
      <c r="T619" s="420"/>
      <c r="U619" s="420"/>
      <c r="V619" s="420"/>
      <c r="W619" s="420"/>
      <c r="X619" s="420"/>
      <c r="Y619" s="420"/>
      <c r="Z619" s="420"/>
      <c r="AA619" s="420"/>
      <c r="AB619" s="420"/>
      <c r="AC619" s="420"/>
      <c r="AD619" s="420"/>
      <c r="AE619" s="420"/>
      <c r="AF619" s="420"/>
    </row>
    <row r="620" spans="1:32">
      <c r="A620" s="420"/>
      <c r="B620" s="784"/>
      <c r="C620" s="784"/>
      <c r="D620" s="784"/>
      <c r="E620" s="784"/>
      <c r="F620" s="420"/>
      <c r="G620" s="784"/>
      <c r="H620" s="784"/>
      <c r="I620" s="780"/>
      <c r="J620" s="836"/>
      <c r="K620" s="782"/>
      <c r="L620" s="420"/>
      <c r="M620" s="420"/>
      <c r="N620" s="420"/>
      <c r="O620" s="420"/>
      <c r="P620" s="420"/>
      <c r="Q620" s="420"/>
      <c r="R620" s="420"/>
      <c r="S620" s="420"/>
      <c r="T620" s="420"/>
      <c r="U620" s="420"/>
      <c r="V620" s="420"/>
      <c r="W620" s="420"/>
      <c r="X620" s="420"/>
      <c r="Y620" s="420"/>
      <c r="Z620" s="420"/>
      <c r="AA620" s="420"/>
      <c r="AB620" s="420"/>
      <c r="AC620" s="420"/>
      <c r="AD620" s="420"/>
      <c r="AE620" s="420"/>
      <c r="AF620" s="420"/>
    </row>
    <row r="621" spans="1:32">
      <c r="A621" s="420"/>
      <c r="B621" s="784"/>
      <c r="C621" s="784"/>
      <c r="D621" s="784"/>
      <c r="E621" s="784"/>
      <c r="F621" s="420"/>
      <c r="G621" s="784"/>
      <c r="H621" s="784"/>
      <c r="I621" s="780"/>
      <c r="J621" s="836"/>
      <c r="K621" s="782"/>
      <c r="L621" s="420"/>
      <c r="M621" s="420"/>
      <c r="N621" s="420"/>
      <c r="O621" s="420"/>
      <c r="P621" s="420"/>
      <c r="Q621" s="420"/>
      <c r="R621" s="420"/>
      <c r="S621" s="420"/>
      <c r="T621" s="420"/>
      <c r="U621" s="420"/>
      <c r="V621" s="420"/>
      <c r="W621" s="420"/>
      <c r="X621" s="420"/>
      <c r="Y621" s="420"/>
      <c r="Z621" s="420"/>
      <c r="AA621" s="420"/>
      <c r="AB621" s="420"/>
      <c r="AC621" s="420"/>
      <c r="AD621" s="420"/>
      <c r="AE621" s="420"/>
      <c r="AF621" s="420"/>
    </row>
    <row r="622" spans="1:32">
      <c r="A622" s="420"/>
      <c r="B622" s="784"/>
      <c r="C622" s="784"/>
      <c r="D622" s="784"/>
      <c r="E622" s="784"/>
      <c r="F622" s="420"/>
      <c r="G622" s="784"/>
      <c r="H622" s="784"/>
      <c r="I622" s="780"/>
      <c r="J622" s="836"/>
      <c r="K622" s="782"/>
      <c r="L622" s="420"/>
      <c r="M622" s="420"/>
      <c r="N622" s="420"/>
      <c r="O622" s="420"/>
      <c r="P622" s="420"/>
      <c r="Q622" s="420"/>
      <c r="R622" s="420"/>
      <c r="S622" s="420"/>
      <c r="T622" s="420"/>
      <c r="U622" s="420"/>
      <c r="V622" s="420"/>
      <c r="W622" s="420"/>
      <c r="X622" s="420"/>
      <c r="Y622" s="420"/>
      <c r="Z622" s="420"/>
      <c r="AA622" s="420"/>
      <c r="AB622" s="420"/>
      <c r="AC622" s="420"/>
      <c r="AD622" s="420"/>
      <c r="AE622" s="420"/>
      <c r="AF622" s="420"/>
    </row>
    <row r="623" spans="1:32">
      <c r="A623" s="420"/>
      <c r="B623" s="784"/>
      <c r="C623" s="784"/>
      <c r="D623" s="784"/>
      <c r="E623" s="784"/>
      <c r="F623" s="420"/>
      <c r="G623" s="784"/>
      <c r="H623" s="784"/>
      <c r="I623" s="780"/>
      <c r="J623" s="836"/>
      <c r="K623" s="782"/>
      <c r="L623" s="420"/>
      <c r="M623" s="420"/>
      <c r="N623" s="420"/>
      <c r="O623" s="420"/>
      <c r="P623" s="420"/>
      <c r="Q623" s="420"/>
      <c r="R623" s="420"/>
      <c r="S623" s="420"/>
      <c r="T623" s="420"/>
      <c r="U623" s="420"/>
      <c r="V623" s="420"/>
      <c r="W623" s="420"/>
      <c r="X623" s="420"/>
      <c r="Y623" s="420"/>
      <c r="Z623" s="420"/>
      <c r="AA623" s="420"/>
      <c r="AB623" s="420"/>
      <c r="AC623" s="420"/>
      <c r="AD623" s="420"/>
      <c r="AE623" s="420"/>
      <c r="AF623" s="420"/>
    </row>
    <row r="624" spans="1:32">
      <c r="A624" s="420"/>
      <c r="B624" s="784"/>
      <c r="C624" s="784"/>
      <c r="D624" s="784"/>
      <c r="E624" s="784"/>
      <c r="F624" s="420"/>
      <c r="G624" s="784"/>
      <c r="H624" s="784"/>
      <c r="I624" s="780"/>
      <c r="J624" s="836"/>
      <c r="K624" s="782"/>
      <c r="L624" s="420"/>
      <c r="M624" s="420"/>
      <c r="N624" s="420"/>
      <c r="O624" s="420"/>
      <c r="P624" s="420"/>
      <c r="Q624" s="420"/>
      <c r="R624" s="420"/>
      <c r="S624" s="420"/>
      <c r="T624" s="420"/>
      <c r="U624" s="420"/>
      <c r="V624" s="420"/>
      <c r="W624" s="420"/>
      <c r="X624" s="420"/>
      <c r="Y624" s="420"/>
      <c r="Z624" s="420"/>
      <c r="AA624" s="420"/>
      <c r="AB624" s="420"/>
      <c r="AC624" s="420"/>
      <c r="AD624" s="420"/>
      <c r="AE624" s="420"/>
      <c r="AF624" s="420"/>
    </row>
    <row r="625" spans="1:32">
      <c r="A625" s="420"/>
      <c r="B625" s="784"/>
      <c r="C625" s="784"/>
      <c r="D625" s="784"/>
      <c r="E625" s="784"/>
      <c r="F625" s="420"/>
      <c r="G625" s="784"/>
      <c r="H625" s="784"/>
      <c r="I625" s="780"/>
      <c r="J625" s="836"/>
      <c r="K625" s="782"/>
      <c r="L625" s="420"/>
      <c r="M625" s="420"/>
      <c r="N625" s="420"/>
      <c r="O625" s="420"/>
      <c r="P625" s="420"/>
      <c r="Q625" s="420"/>
      <c r="R625" s="420"/>
      <c r="S625" s="420"/>
      <c r="T625" s="420"/>
      <c r="U625" s="420"/>
      <c r="V625" s="420"/>
      <c r="W625" s="420"/>
      <c r="X625" s="420"/>
      <c r="Y625" s="420"/>
      <c r="Z625" s="420"/>
      <c r="AA625" s="420"/>
      <c r="AB625" s="420"/>
      <c r="AC625" s="420"/>
      <c r="AD625" s="420"/>
      <c r="AE625" s="420"/>
      <c r="AF625" s="420"/>
    </row>
    <row r="626" spans="1:32">
      <c r="A626" s="420"/>
      <c r="B626" s="784"/>
      <c r="C626" s="784"/>
      <c r="D626" s="784"/>
      <c r="E626" s="784"/>
      <c r="F626" s="420"/>
      <c r="G626" s="784"/>
      <c r="H626" s="784"/>
      <c r="I626" s="780"/>
      <c r="J626" s="836"/>
      <c r="K626" s="782"/>
      <c r="L626" s="420"/>
      <c r="M626" s="420"/>
      <c r="N626" s="420"/>
      <c r="O626" s="420"/>
      <c r="P626" s="420"/>
      <c r="Q626" s="420"/>
      <c r="R626" s="420"/>
      <c r="S626" s="420"/>
      <c r="T626" s="420"/>
      <c r="U626" s="420"/>
      <c r="V626" s="420"/>
      <c r="W626" s="420"/>
      <c r="X626" s="420"/>
      <c r="Y626" s="420"/>
      <c r="Z626" s="420"/>
      <c r="AA626" s="420"/>
      <c r="AB626" s="420"/>
      <c r="AC626" s="420"/>
      <c r="AD626" s="420"/>
      <c r="AE626" s="420"/>
      <c r="AF626" s="420"/>
    </row>
    <row r="627" spans="1:32">
      <c r="A627" s="420"/>
      <c r="B627" s="784"/>
      <c r="C627" s="784"/>
      <c r="D627" s="784"/>
      <c r="E627" s="784"/>
      <c r="F627" s="420"/>
      <c r="G627" s="784"/>
      <c r="H627" s="784"/>
      <c r="I627" s="780"/>
      <c r="J627" s="836"/>
      <c r="K627" s="782"/>
      <c r="L627" s="420"/>
      <c r="M627" s="420"/>
      <c r="N627" s="420"/>
      <c r="O627" s="420"/>
      <c r="P627" s="420"/>
      <c r="Q627" s="420"/>
      <c r="R627" s="420"/>
      <c r="S627" s="420"/>
      <c r="T627" s="420"/>
      <c r="U627" s="420"/>
      <c r="V627" s="420"/>
      <c r="W627" s="420"/>
      <c r="X627" s="420"/>
      <c r="Y627" s="420"/>
      <c r="Z627" s="420"/>
      <c r="AA627" s="420"/>
      <c r="AB627" s="420"/>
      <c r="AC627" s="420"/>
      <c r="AD627" s="420"/>
      <c r="AE627" s="420"/>
      <c r="AF627" s="420"/>
    </row>
    <row r="628" spans="1:32">
      <c r="A628" s="420"/>
      <c r="B628" s="784"/>
      <c r="C628" s="784"/>
      <c r="D628" s="784"/>
      <c r="E628" s="784"/>
      <c r="F628" s="420"/>
      <c r="G628" s="784"/>
      <c r="H628" s="784"/>
      <c r="I628" s="780"/>
      <c r="J628" s="836"/>
      <c r="K628" s="782"/>
      <c r="L628" s="420"/>
      <c r="M628" s="420"/>
      <c r="N628" s="420"/>
      <c r="O628" s="420"/>
      <c r="P628" s="420"/>
      <c r="Q628" s="420"/>
      <c r="R628" s="420"/>
      <c r="S628" s="420"/>
      <c r="T628" s="420"/>
      <c r="U628" s="420"/>
      <c r="V628" s="420"/>
      <c r="W628" s="420"/>
      <c r="X628" s="420"/>
      <c r="Y628" s="420"/>
      <c r="Z628" s="420"/>
      <c r="AA628" s="420"/>
      <c r="AB628" s="420"/>
      <c r="AC628" s="420"/>
      <c r="AD628" s="420"/>
      <c r="AE628" s="420"/>
      <c r="AF628" s="420"/>
    </row>
    <row r="629" spans="1:32">
      <c r="A629" s="420"/>
      <c r="B629" s="784"/>
      <c r="C629" s="784"/>
      <c r="D629" s="784"/>
      <c r="E629" s="784"/>
      <c r="F629" s="420"/>
      <c r="G629" s="784"/>
      <c r="H629" s="784"/>
      <c r="I629" s="780"/>
      <c r="J629" s="836"/>
      <c r="K629" s="782"/>
      <c r="L629" s="420"/>
      <c r="M629" s="420"/>
      <c r="N629" s="420"/>
      <c r="O629" s="420"/>
      <c r="P629" s="420"/>
      <c r="Q629" s="420"/>
      <c r="R629" s="420"/>
      <c r="S629" s="420"/>
      <c r="T629" s="420"/>
      <c r="U629" s="420"/>
      <c r="V629" s="420"/>
      <c r="W629" s="420"/>
      <c r="X629" s="420"/>
      <c r="Y629" s="420"/>
      <c r="Z629" s="420"/>
      <c r="AA629" s="420"/>
      <c r="AB629" s="420"/>
      <c r="AC629" s="420"/>
      <c r="AD629" s="420"/>
      <c r="AE629" s="420"/>
      <c r="AF629" s="420"/>
    </row>
    <row r="630" spans="1:32">
      <c r="A630" s="420"/>
      <c r="B630" s="784"/>
      <c r="C630" s="784"/>
      <c r="D630" s="784"/>
      <c r="E630" s="784"/>
      <c r="F630" s="420"/>
      <c r="G630" s="784"/>
      <c r="H630" s="784"/>
      <c r="I630" s="780"/>
      <c r="J630" s="836"/>
      <c r="K630" s="782"/>
      <c r="L630" s="420"/>
      <c r="M630" s="420"/>
      <c r="N630" s="420"/>
      <c r="O630" s="420"/>
      <c r="P630" s="420"/>
      <c r="Q630" s="420"/>
      <c r="R630" s="420"/>
      <c r="S630" s="420"/>
      <c r="T630" s="420"/>
      <c r="U630" s="420"/>
      <c r="V630" s="420"/>
      <c r="W630" s="420"/>
      <c r="X630" s="420"/>
      <c r="Y630" s="420"/>
      <c r="Z630" s="420"/>
      <c r="AA630" s="420"/>
      <c r="AB630" s="420"/>
      <c r="AC630" s="420"/>
      <c r="AD630" s="420"/>
      <c r="AE630" s="420"/>
      <c r="AF630" s="420"/>
    </row>
    <row r="631" spans="1:32">
      <c r="A631" s="420"/>
      <c r="B631" s="784"/>
      <c r="C631" s="784"/>
      <c r="D631" s="784"/>
      <c r="E631" s="784"/>
      <c r="F631" s="420"/>
      <c r="G631" s="784"/>
      <c r="H631" s="784"/>
      <c r="I631" s="780"/>
      <c r="J631" s="836"/>
      <c r="K631" s="782"/>
      <c r="L631" s="420"/>
      <c r="M631" s="420"/>
      <c r="N631" s="420"/>
      <c r="O631" s="420"/>
      <c r="P631" s="420"/>
      <c r="Q631" s="420"/>
      <c r="R631" s="420"/>
      <c r="S631" s="420"/>
      <c r="T631" s="420"/>
      <c r="U631" s="420"/>
      <c r="V631" s="420"/>
      <c r="W631" s="420"/>
      <c r="X631" s="420"/>
      <c r="Y631" s="420"/>
      <c r="Z631" s="420"/>
      <c r="AA631" s="420"/>
      <c r="AB631" s="420"/>
      <c r="AC631" s="420"/>
      <c r="AD631" s="420"/>
      <c r="AE631" s="420"/>
      <c r="AF631" s="420"/>
    </row>
    <row r="632" spans="1:32">
      <c r="A632" s="420"/>
      <c r="B632" s="784"/>
      <c r="C632" s="784"/>
      <c r="D632" s="784"/>
      <c r="E632" s="784"/>
      <c r="F632" s="420"/>
      <c r="G632" s="784"/>
      <c r="H632" s="784"/>
      <c r="I632" s="780"/>
      <c r="J632" s="836"/>
      <c r="K632" s="782"/>
      <c r="L632" s="420"/>
      <c r="M632" s="420"/>
      <c r="N632" s="420"/>
      <c r="O632" s="420"/>
      <c r="P632" s="420"/>
      <c r="Q632" s="420"/>
      <c r="R632" s="420"/>
      <c r="S632" s="420"/>
      <c r="T632" s="420"/>
      <c r="U632" s="420"/>
      <c r="V632" s="420"/>
      <c r="W632" s="420"/>
      <c r="X632" s="420"/>
      <c r="Y632" s="420"/>
      <c r="Z632" s="420"/>
      <c r="AA632" s="420"/>
      <c r="AB632" s="420"/>
      <c r="AC632" s="420"/>
      <c r="AD632" s="420"/>
      <c r="AE632" s="420"/>
      <c r="AF632" s="420"/>
    </row>
    <row r="633" spans="1:32">
      <c r="A633" s="420"/>
      <c r="B633" s="784"/>
      <c r="C633" s="784"/>
      <c r="D633" s="784"/>
      <c r="E633" s="784"/>
      <c r="F633" s="420"/>
      <c r="G633" s="784"/>
      <c r="H633" s="784"/>
      <c r="I633" s="780"/>
      <c r="J633" s="836"/>
      <c r="K633" s="782"/>
      <c r="L633" s="420"/>
      <c r="M633" s="420"/>
      <c r="N633" s="420"/>
      <c r="O633" s="420"/>
      <c r="P633" s="420"/>
      <c r="Q633" s="420"/>
      <c r="R633" s="420"/>
      <c r="S633" s="420"/>
      <c r="T633" s="420"/>
      <c r="U633" s="420"/>
      <c r="V633" s="420"/>
      <c r="W633" s="420"/>
      <c r="X633" s="420"/>
      <c r="Y633" s="420"/>
      <c r="Z633" s="420"/>
      <c r="AA633" s="420"/>
      <c r="AB633" s="420"/>
      <c r="AC633" s="420"/>
      <c r="AD633" s="420"/>
      <c r="AE633" s="420"/>
      <c r="AF633" s="420"/>
    </row>
    <row r="634" spans="1:32">
      <c r="A634" s="420"/>
      <c r="B634" s="784"/>
      <c r="C634" s="784"/>
      <c r="D634" s="784"/>
      <c r="E634" s="784"/>
      <c r="F634" s="420"/>
      <c r="G634" s="784"/>
      <c r="H634" s="784"/>
      <c r="I634" s="780"/>
      <c r="J634" s="836"/>
      <c r="K634" s="782"/>
      <c r="L634" s="420"/>
      <c r="M634" s="420"/>
      <c r="N634" s="420"/>
      <c r="O634" s="420"/>
      <c r="P634" s="420"/>
      <c r="Q634" s="420"/>
      <c r="R634" s="420"/>
      <c r="S634" s="420"/>
      <c r="T634" s="420"/>
      <c r="U634" s="420"/>
      <c r="V634" s="420"/>
      <c r="W634" s="420"/>
      <c r="X634" s="420"/>
      <c r="Y634" s="420"/>
      <c r="Z634" s="420"/>
      <c r="AA634" s="420"/>
      <c r="AB634" s="420"/>
      <c r="AC634" s="420"/>
      <c r="AD634" s="420"/>
      <c r="AE634" s="420"/>
      <c r="AF634" s="420"/>
    </row>
    <row r="635" spans="1:32">
      <c r="A635" s="420"/>
      <c r="B635" s="784"/>
      <c r="C635" s="784"/>
      <c r="D635" s="784"/>
      <c r="E635" s="784"/>
      <c r="F635" s="420"/>
      <c r="G635" s="784"/>
      <c r="H635" s="784"/>
      <c r="I635" s="780"/>
      <c r="J635" s="836"/>
      <c r="K635" s="782"/>
      <c r="L635" s="420"/>
      <c r="M635" s="420"/>
      <c r="N635" s="420"/>
      <c r="O635" s="420"/>
      <c r="P635" s="420"/>
      <c r="Q635" s="420"/>
      <c r="R635" s="420"/>
      <c r="S635" s="420"/>
      <c r="T635" s="420"/>
      <c r="U635" s="420"/>
      <c r="V635" s="420"/>
      <c r="W635" s="420"/>
      <c r="X635" s="420"/>
      <c r="Y635" s="420"/>
      <c r="Z635" s="420"/>
      <c r="AA635" s="420"/>
      <c r="AB635" s="420"/>
      <c r="AC635" s="420"/>
      <c r="AD635" s="420"/>
      <c r="AE635" s="420"/>
      <c r="AF635" s="420"/>
    </row>
    <row r="636" spans="1:32">
      <c r="A636" s="420"/>
      <c r="B636" s="784"/>
      <c r="C636" s="784"/>
      <c r="D636" s="784"/>
      <c r="E636" s="784"/>
      <c r="F636" s="420"/>
      <c r="G636" s="784"/>
      <c r="H636" s="784"/>
      <c r="I636" s="780"/>
      <c r="J636" s="836"/>
      <c r="K636" s="782"/>
      <c r="L636" s="420"/>
      <c r="M636" s="420"/>
      <c r="N636" s="420"/>
      <c r="O636" s="420"/>
      <c r="P636" s="420"/>
      <c r="Q636" s="420"/>
      <c r="R636" s="420"/>
      <c r="S636" s="420"/>
      <c r="T636" s="420"/>
      <c r="U636" s="420"/>
      <c r="V636" s="420"/>
      <c r="W636" s="420"/>
      <c r="X636" s="420"/>
      <c r="Y636" s="420"/>
      <c r="Z636" s="420"/>
      <c r="AA636" s="420"/>
      <c r="AB636" s="420"/>
      <c r="AC636" s="420"/>
      <c r="AD636" s="420"/>
      <c r="AE636" s="420"/>
      <c r="AF636" s="420"/>
    </row>
    <row r="637" spans="1:32">
      <c r="A637" s="420"/>
      <c r="B637" s="784"/>
      <c r="C637" s="784"/>
      <c r="D637" s="784"/>
      <c r="E637" s="784"/>
      <c r="F637" s="420"/>
      <c r="G637" s="784"/>
      <c r="H637" s="784"/>
      <c r="I637" s="780"/>
      <c r="J637" s="836"/>
      <c r="K637" s="782"/>
      <c r="L637" s="420"/>
      <c r="M637" s="420"/>
      <c r="N637" s="420"/>
      <c r="O637" s="420"/>
      <c r="P637" s="420"/>
      <c r="Q637" s="420"/>
      <c r="R637" s="420"/>
      <c r="S637" s="420"/>
      <c r="T637" s="420"/>
      <c r="U637" s="420"/>
      <c r="V637" s="420"/>
      <c r="W637" s="420"/>
      <c r="X637" s="420"/>
      <c r="Y637" s="420"/>
      <c r="Z637" s="420"/>
      <c r="AA637" s="420"/>
      <c r="AB637" s="420"/>
      <c r="AC637" s="420"/>
      <c r="AD637" s="420"/>
      <c r="AE637" s="420"/>
      <c r="AF637" s="420"/>
    </row>
    <row r="638" spans="1:32">
      <c r="A638" s="420"/>
      <c r="B638" s="784"/>
      <c r="C638" s="784"/>
      <c r="D638" s="784"/>
      <c r="E638" s="784"/>
      <c r="F638" s="420"/>
      <c r="G638" s="784"/>
      <c r="H638" s="784"/>
      <c r="I638" s="780"/>
      <c r="J638" s="836"/>
      <c r="K638" s="782"/>
      <c r="L638" s="420"/>
      <c r="M638" s="420"/>
      <c r="N638" s="420"/>
      <c r="O638" s="420"/>
      <c r="P638" s="420"/>
      <c r="Q638" s="420"/>
      <c r="R638" s="420"/>
      <c r="S638" s="420"/>
      <c r="T638" s="420"/>
      <c r="U638" s="420"/>
      <c r="V638" s="420"/>
      <c r="W638" s="420"/>
      <c r="X638" s="420"/>
      <c r="Y638" s="420"/>
      <c r="Z638" s="420"/>
      <c r="AA638" s="420"/>
      <c r="AB638" s="420"/>
      <c r="AC638" s="420"/>
      <c r="AD638" s="420"/>
      <c r="AE638" s="420"/>
      <c r="AF638" s="420"/>
    </row>
    <row r="639" spans="1:32">
      <c r="A639" s="420"/>
      <c r="B639" s="784"/>
      <c r="C639" s="784"/>
      <c r="D639" s="784"/>
      <c r="E639" s="784"/>
      <c r="F639" s="420"/>
      <c r="G639" s="784"/>
      <c r="H639" s="784"/>
      <c r="I639" s="780"/>
      <c r="J639" s="836"/>
      <c r="K639" s="782"/>
      <c r="L639" s="420"/>
      <c r="M639" s="420"/>
      <c r="N639" s="420"/>
      <c r="O639" s="420"/>
      <c r="P639" s="420"/>
      <c r="Q639" s="420"/>
      <c r="R639" s="420"/>
      <c r="S639" s="420"/>
      <c r="T639" s="420"/>
      <c r="U639" s="420"/>
      <c r="V639" s="420"/>
      <c r="W639" s="420"/>
      <c r="X639" s="420"/>
      <c r="Y639" s="420"/>
      <c r="Z639" s="420"/>
      <c r="AA639" s="420"/>
      <c r="AB639" s="420"/>
      <c r="AC639" s="420"/>
      <c r="AD639" s="420"/>
      <c r="AE639" s="420"/>
      <c r="AF639" s="420"/>
    </row>
    <row r="640" spans="1:32">
      <c r="A640" s="420"/>
      <c r="B640" s="784"/>
      <c r="C640" s="784"/>
      <c r="D640" s="784"/>
      <c r="E640" s="784"/>
      <c r="F640" s="420"/>
      <c r="G640" s="784"/>
      <c r="H640" s="784"/>
      <c r="I640" s="780"/>
      <c r="J640" s="836"/>
      <c r="K640" s="782"/>
      <c r="L640" s="420"/>
      <c r="M640" s="420"/>
      <c r="N640" s="420"/>
      <c r="O640" s="420"/>
      <c r="P640" s="420"/>
      <c r="Q640" s="420"/>
      <c r="R640" s="420"/>
      <c r="S640" s="420"/>
      <c r="T640" s="420"/>
      <c r="U640" s="420"/>
      <c r="V640" s="420"/>
      <c r="W640" s="420"/>
      <c r="X640" s="420"/>
      <c r="Y640" s="420"/>
      <c r="Z640" s="420"/>
      <c r="AA640" s="420"/>
      <c r="AB640" s="420"/>
      <c r="AC640" s="420"/>
      <c r="AD640" s="420"/>
      <c r="AE640" s="420"/>
      <c r="AF640" s="420"/>
    </row>
    <row r="641" spans="1:32">
      <c r="A641" s="420"/>
      <c r="B641" s="784"/>
      <c r="C641" s="784"/>
      <c r="D641" s="784"/>
      <c r="E641" s="784"/>
      <c r="F641" s="420"/>
      <c r="G641" s="784"/>
      <c r="H641" s="784"/>
      <c r="I641" s="780"/>
      <c r="J641" s="836"/>
      <c r="K641" s="782"/>
      <c r="L641" s="420"/>
      <c r="M641" s="420"/>
      <c r="N641" s="420"/>
      <c r="O641" s="420"/>
      <c r="P641" s="420"/>
      <c r="Q641" s="420"/>
      <c r="R641" s="420"/>
      <c r="S641" s="420"/>
      <c r="T641" s="420"/>
      <c r="U641" s="420"/>
      <c r="V641" s="420"/>
      <c r="W641" s="420"/>
      <c r="X641" s="420"/>
      <c r="Y641" s="420"/>
      <c r="Z641" s="420"/>
      <c r="AA641" s="420"/>
      <c r="AB641" s="420"/>
      <c r="AC641" s="420"/>
      <c r="AD641" s="420"/>
      <c r="AE641" s="420"/>
      <c r="AF641" s="420"/>
    </row>
    <row r="642" spans="1:32">
      <c r="A642" s="420"/>
      <c r="B642" s="784"/>
      <c r="C642" s="784"/>
      <c r="D642" s="784"/>
      <c r="E642" s="784"/>
      <c r="F642" s="420"/>
      <c r="G642" s="784"/>
      <c r="H642" s="784"/>
      <c r="I642" s="780"/>
      <c r="J642" s="836"/>
      <c r="K642" s="782"/>
      <c r="L642" s="420"/>
      <c r="M642" s="420"/>
      <c r="N642" s="420"/>
      <c r="O642" s="420"/>
      <c r="P642" s="420"/>
      <c r="Q642" s="420"/>
      <c r="R642" s="420"/>
      <c r="S642" s="420"/>
      <c r="T642" s="420"/>
      <c r="U642" s="420"/>
      <c r="V642" s="420"/>
      <c r="W642" s="420"/>
      <c r="X642" s="420"/>
      <c r="Y642" s="420"/>
      <c r="Z642" s="420"/>
      <c r="AA642" s="420"/>
      <c r="AB642" s="420"/>
      <c r="AC642" s="420"/>
      <c r="AD642" s="420"/>
      <c r="AE642" s="420"/>
      <c r="AF642" s="420"/>
    </row>
    <row r="643" spans="1:32">
      <c r="A643" s="420"/>
      <c r="B643" s="784"/>
      <c r="C643" s="784"/>
      <c r="D643" s="784"/>
      <c r="E643" s="784"/>
      <c r="F643" s="420"/>
      <c r="G643" s="784"/>
      <c r="H643" s="784"/>
      <c r="I643" s="780"/>
      <c r="J643" s="836"/>
      <c r="K643" s="782"/>
      <c r="L643" s="420"/>
      <c r="M643" s="420"/>
      <c r="N643" s="420"/>
      <c r="O643" s="420"/>
      <c r="P643" s="420"/>
      <c r="Q643" s="420"/>
      <c r="R643" s="420"/>
      <c r="S643" s="420"/>
      <c r="T643" s="420"/>
      <c r="U643" s="420"/>
      <c r="V643" s="420"/>
      <c r="W643" s="420"/>
      <c r="X643" s="420"/>
      <c r="Y643" s="420"/>
      <c r="Z643" s="420"/>
      <c r="AA643" s="420"/>
      <c r="AB643" s="420"/>
      <c r="AC643" s="420"/>
      <c r="AD643" s="420"/>
      <c r="AE643" s="420"/>
      <c r="AF643" s="420"/>
    </row>
    <row r="644" spans="1:32">
      <c r="A644" s="420"/>
      <c r="B644" s="784"/>
      <c r="C644" s="784"/>
      <c r="D644" s="784"/>
      <c r="E644" s="784"/>
      <c r="F644" s="420"/>
      <c r="G644" s="784"/>
      <c r="H644" s="784"/>
      <c r="I644" s="780"/>
      <c r="J644" s="836"/>
      <c r="K644" s="782"/>
      <c r="L644" s="420"/>
      <c r="M644" s="420"/>
      <c r="N644" s="420"/>
      <c r="O644" s="420"/>
      <c r="P644" s="420"/>
      <c r="Q644" s="420"/>
      <c r="R644" s="420"/>
      <c r="S644" s="420"/>
      <c r="T644" s="420"/>
      <c r="U644" s="420"/>
      <c r="V644" s="420"/>
      <c r="W644" s="420"/>
      <c r="X644" s="420"/>
      <c r="Y644" s="420"/>
      <c r="Z644" s="420"/>
      <c r="AA644" s="420"/>
      <c r="AB644" s="420"/>
      <c r="AC644" s="420"/>
      <c r="AD644" s="420"/>
      <c r="AE644" s="420"/>
      <c r="AF644" s="420"/>
    </row>
    <row r="645" spans="1:32">
      <c r="A645" s="420"/>
      <c r="B645" s="784"/>
      <c r="C645" s="784"/>
      <c r="D645" s="784"/>
      <c r="E645" s="784"/>
      <c r="F645" s="420"/>
      <c r="G645" s="784"/>
      <c r="H645" s="784"/>
      <c r="I645" s="780"/>
      <c r="J645" s="836"/>
      <c r="K645" s="782"/>
      <c r="L645" s="420"/>
      <c r="M645" s="420"/>
      <c r="N645" s="420"/>
      <c r="O645" s="420"/>
      <c r="P645" s="420"/>
      <c r="Q645" s="420"/>
      <c r="R645" s="420"/>
      <c r="S645" s="420"/>
      <c r="T645" s="420"/>
      <c r="U645" s="420"/>
      <c r="V645" s="420"/>
      <c r="W645" s="420"/>
      <c r="X645" s="420"/>
      <c r="Y645" s="420"/>
      <c r="Z645" s="420"/>
      <c r="AA645" s="420"/>
      <c r="AB645" s="420"/>
      <c r="AC645" s="420"/>
      <c r="AD645" s="420"/>
      <c r="AE645" s="420"/>
      <c r="AF645" s="420"/>
    </row>
    <row r="646" spans="1:32">
      <c r="A646" s="420"/>
      <c r="B646" s="784"/>
      <c r="C646" s="784"/>
      <c r="D646" s="784"/>
      <c r="E646" s="784"/>
      <c r="F646" s="420"/>
      <c r="G646" s="784"/>
      <c r="H646" s="784"/>
      <c r="I646" s="780"/>
      <c r="J646" s="836"/>
      <c r="K646" s="782"/>
      <c r="L646" s="420"/>
      <c r="M646" s="420"/>
      <c r="N646" s="420"/>
      <c r="O646" s="420"/>
      <c r="P646" s="420"/>
      <c r="Q646" s="420"/>
      <c r="R646" s="420"/>
      <c r="S646" s="420"/>
      <c r="T646" s="420"/>
      <c r="U646" s="420"/>
      <c r="V646" s="420"/>
      <c r="W646" s="420"/>
      <c r="X646" s="420"/>
      <c r="Y646" s="420"/>
      <c r="Z646" s="420"/>
      <c r="AA646" s="420"/>
      <c r="AB646" s="420"/>
      <c r="AC646" s="420"/>
      <c r="AD646" s="420"/>
      <c r="AE646" s="420"/>
      <c r="AF646" s="420"/>
    </row>
    <row r="647" spans="1:32">
      <c r="A647" s="420"/>
      <c r="B647" s="784"/>
      <c r="C647" s="784"/>
      <c r="D647" s="784"/>
      <c r="E647" s="784"/>
      <c r="F647" s="420"/>
      <c r="G647" s="784"/>
      <c r="H647" s="784"/>
      <c r="I647" s="780"/>
      <c r="J647" s="836"/>
      <c r="K647" s="782"/>
      <c r="L647" s="420"/>
      <c r="M647" s="420"/>
      <c r="N647" s="420"/>
      <c r="O647" s="420"/>
      <c r="P647" s="420"/>
      <c r="Q647" s="420"/>
      <c r="R647" s="420"/>
      <c r="S647" s="420"/>
      <c r="T647" s="420"/>
      <c r="U647" s="420"/>
      <c r="V647" s="420"/>
      <c r="W647" s="420"/>
      <c r="X647" s="420"/>
      <c r="Y647" s="420"/>
      <c r="Z647" s="420"/>
      <c r="AA647" s="420"/>
      <c r="AB647" s="420"/>
      <c r="AC647" s="420"/>
      <c r="AD647" s="420"/>
      <c r="AE647" s="420"/>
      <c r="AF647" s="420"/>
    </row>
    <row r="648" spans="1:32">
      <c r="A648" s="420"/>
      <c r="B648" s="784"/>
      <c r="C648" s="784"/>
      <c r="D648" s="784"/>
      <c r="E648" s="784"/>
      <c r="F648" s="420"/>
      <c r="G648" s="784"/>
      <c r="H648" s="784"/>
      <c r="I648" s="780"/>
      <c r="J648" s="836"/>
      <c r="K648" s="782"/>
      <c r="L648" s="420"/>
      <c r="M648" s="420"/>
      <c r="N648" s="420"/>
      <c r="O648" s="420"/>
      <c r="P648" s="420"/>
      <c r="Q648" s="420"/>
      <c r="R648" s="420"/>
      <c r="S648" s="420"/>
      <c r="T648" s="420"/>
      <c r="U648" s="420"/>
      <c r="V648" s="420"/>
      <c r="W648" s="420"/>
      <c r="X648" s="420"/>
      <c r="Y648" s="420"/>
      <c r="Z648" s="420"/>
      <c r="AA648" s="420"/>
      <c r="AB648" s="420"/>
      <c r="AC648" s="420"/>
      <c r="AD648" s="420"/>
      <c r="AE648" s="420"/>
      <c r="AF648" s="420"/>
    </row>
    <row r="649" spans="1:32">
      <c r="A649" s="420"/>
      <c r="B649" s="784"/>
      <c r="C649" s="784"/>
      <c r="D649" s="784"/>
      <c r="E649" s="784"/>
      <c r="F649" s="420"/>
      <c r="G649" s="784"/>
      <c r="H649" s="784"/>
      <c r="I649" s="780"/>
      <c r="J649" s="836"/>
      <c r="K649" s="782"/>
      <c r="L649" s="420"/>
      <c r="M649" s="420"/>
      <c r="N649" s="420"/>
      <c r="O649" s="420"/>
      <c r="P649" s="420"/>
      <c r="Q649" s="420"/>
      <c r="R649" s="420"/>
      <c r="S649" s="420"/>
      <c r="T649" s="420"/>
      <c r="U649" s="420"/>
      <c r="V649" s="420"/>
      <c r="W649" s="420"/>
      <c r="X649" s="420"/>
      <c r="Y649" s="420"/>
      <c r="Z649" s="420"/>
      <c r="AA649" s="420"/>
      <c r="AB649" s="420"/>
      <c r="AC649" s="420"/>
      <c r="AD649" s="420"/>
      <c r="AE649" s="420"/>
      <c r="AF649" s="420"/>
    </row>
    <row r="650" spans="1:32">
      <c r="A650" s="420"/>
      <c r="B650" s="784"/>
      <c r="C650" s="784"/>
      <c r="D650" s="784"/>
      <c r="E650" s="784"/>
      <c r="F650" s="420"/>
      <c r="G650" s="784"/>
      <c r="H650" s="784"/>
      <c r="I650" s="780"/>
      <c r="J650" s="836"/>
      <c r="K650" s="782"/>
      <c r="L650" s="420"/>
      <c r="M650" s="420"/>
      <c r="N650" s="420"/>
      <c r="O650" s="420"/>
      <c r="P650" s="420"/>
      <c r="Q650" s="420"/>
      <c r="R650" s="420"/>
      <c r="S650" s="420"/>
      <c r="T650" s="420"/>
      <c r="U650" s="420"/>
      <c r="V650" s="420"/>
      <c r="W650" s="420"/>
      <c r="X650" s="420"/>
      <c r="Y650" s="420"/>
      <c r="Z650" s="420"/>
      <c r="AA650" s="420"/>
      <c r="AB650" s="420"/>
      <c r="AC650" s="420"/>
      <c r="AD650" s="420"/>
      <c r="AE650" s="420"/>
      <c r="AF650" s="420"/>
    </row>
    <row r="651" spans="1:32">
      <c r="A651" s="420"/>
      <c r="B651" s="784"/>
      <c r="C651" s="784"/>
      <c r="D651" s="784"/>
      <c r="E651" s="784"/>
      <c r="F651" s="420"/>
      <c r="G651" s="784"/>
      <c r="H651" s="784"/>
      <c r="I651" s="780"/>
      <c r="J651" s="836"/>
      <c r="K651" s="782"/>
      <c r="L651" s="420"/>
      <c r="M651" s="420"/>
      <c r="N651" s="420"/>
      <c r="O651" s="420"/>
      <c r="P651" s="420"/>
      <c r="Q651" s="420"/>
      <c r="R651" s="420"/>
      <c r="S651" s="420"/>
      <c r="T651" s="420"/>
      <c r="U651" s="420"/>
      <c r="V651" s="420"/>
      <c r="W651" s="420"/>
      <c r="X651" s="420"/>
      <c r="Y651" s="420"/>
      <c r="Z651" s="420"/>
      <c r="AA651" s="420"/>
      <c r="AB651" s="420"/>
      <c r="AC651" s="420"/>
      <c r="AD651" s="420"/>
      <c r="AE651" s="420"/>
      <c r="AF651" s="420"/>
    </row>
    <row r="652" spans="1:32">
      <c r="A652" s="420"/>
      <c r="B652" s="784"/>
      <c r="C652" s="784"/>
      <c r="D652" s="784"/>
      <c r="E652" s="784"/>
      <c r="F652" s="420"/>
      <c r="G652" s="784"/>
      <c r="H652" s="784"/>
      <c r="I652" s="780"/>
      <c r="J652" s="836"/>
      <c r="K652" s="782"/>
      <c r="L652" s="420"/>
      <c r="M652" s="420"/>
      <c r="N652" s="420"/>
      <c r="O652" s="420"/>
      <c r="P652" s="420"/>
      <c r="Q652" s="420"/>
      <c r="R652" s="420"/>
      <c r="S652" s="420"/>
      <c r="T652" s="420"/>
      <c r="U652" s="420"/>
      <c r="V652" s="420"/>
      <c r="W652" s="420"/>
      <c r="X652" s="420"/>
      <c r="Y652" s="420"/>
      <c r="Z652" s="420"/>
      <c r="AA652" s="420"/>
      <c r="AB652" s="420"/>
      <c r="AC652" s="420"/>
      <c r="AD652" s="420"/>
      <c r="AE652" s="420"/>
      <c r="AF652" s="420"/>
    </row>
    <row r="653" spans="1:32">
      <c r="A653" s="420"/>
      <c r="B653" s="784"/>
      <c r="C653" s="784"/>
      <c r="D653" s="784"/>
      <c r="E653" s="784"/>
      <c r="F653" s="420"/>
      <c r="G653" s="784"/>
      <c r="H653" s="784"/>
      <c r="I653" s="780"/>
      <c r="J653" s="836"/>
      <c r="K653" s="782"/>
      <c r="L653" s="420"/>
      <c r="M653" s="420"/>
      <c r="N653" s="420"/>
      <c r="O653" s="420"/>
      <c r="P653" s="420"/>
      <c r="Q653" s="420"/>
      <c r="R653" s="420"/>
      <c r="S653" s="420"/>
      <c r="T653" s="420"/>
      <c r="U653" s="420"/>
      <c r="V653" s="420"/>
      <c r="W653" s="420"/>
      <c r="X653" s="420"/>
      <c r="Y653" s="420"/>
      <c r="Z653" s="420"/>
      <c r="AA653" s="420"/>
      <c r="AB653" s="420"/>
      <c r="AC653" s="420"/>
      <c r="AD653" s="420"/>
      <c r="AE653" s="420"/>
      <c r="AF653" s="420"/>
    </row>
    <row r="654" spans="1:32">
      <c r="A654" s="420"/>
      <c r="B654" s="784"/>
      <c r="C654" s="784"/>
      <c r="D654" s="784"/>
      <c r="E654" s="784"/>
      <c r="F654" s="420"/>
      <c r="G654" s="784"/>
      <c r="H654" s="784"/>
      <c r="I654" s="780"/>
      <c r="J654" s="836"/>
      <c r="K654" s="782"/>
      <c r="L654" s="420"/>
      <c r="M654" s="420"/>
      <c r="N654" s="420"/>
      <c r="O654" s="420"/>
      <c r="P654" s="420"/>
      <c r="Q654" s="420"/>
      <c r="R654" s="420"/>
      <c r="S654" s="420"/>
      <c r="T654" s="420"/>
      <c r="U654" s="420"/>
      <c r="V654" s="420"/>
      <c r="W654" s="420"/>
      <c r="X654" s="420"/>
      <c r="Y654" s="420"/>
      <c r="Z654" s="420"/>
      <c r="AA654" s="420"/>
      <c r="AB654" s="420"/>
      <c r="AC654" s="420"/>
      <c r="AD654" s="420"/>
      <c r="AE654" s="420"/>
      <c r="AF654" s="420"/>
    </row>
    <row r="655" spans="1:32">
      <c r="A655" s="420"/>
      <c r="B655" s="784"/>
      <c r="C655" s="784"/>
      <c r="D655" s="784"/>
      <c r="E655" s="784"/>
      <c r="F655" s="420"/>
      <c r="G655" s="784"/>
      <c r="H655" s="784"/>
      <c r="I655" s="780"/>
      <c r="J655" s="836"/>
      <c r="K655" s="782"/>
      <c r="L655" s="420"/>
      <c r="M655" s="420"/>
      <c r="N655" s="420"/>
      <c r="O655" s="420"/>
      <c r="P655" s="420"/>
      <c r="Q655" s="420"/>
      <c r="R655" s="420"/>
      <c r="S655" s="420"/>
      <c r="T655" s="420"/>
      <c r="U655" s="420"/>
      <c r="V655" s="420"/>
      <c r="W655" s="420"/>
      <c r="X655" s="420"/>
      <c r="Y655" s="420"/>
      <c r="Z655" s="420"/>
      <c r="AA655" s="420"/>
      <c r="AB655" s="420"/>
      <c r="AC655" s="420"/>
      <c r="AD655" s="420"/>
      <c r="AE655" s="420"/>
      <c r="AF655" s="420"/>
    </row>
    <row r="656" spans="1:32">
      <c r="A656" s="420"/>
      <c r="B656" s="784"/>
      <c r="C656" s="784"/>
      <c r="D656" s="784"/>
      <c r="E656" s="784"/>
      <c r="F656" s="420"/>
      <c r="G656" s="784"/>
      <c r="H656" s="784"/>
      <c r="I656" s="780"/>
      <c r="J656" s="836"/>
      <c r="K656" s="782"/>
      <c r="L656" s="420"/>
      <c r="M656" s="420"/>
      <c r="N656" s="420"/>
      <c r="O656" s="420"/>
      <c r="P656" s="420"/>
      <c r="Q656" s="420"/>
      <c r="R656" s="420"/>
      <c r="S656" s="420"/>
      <c r="T656" s="420"/>
      <c r="U656" s="420"/>
      <c r="V656" s="420"/>
      <c r="W656" s="420"/>
      <c r="X656" s="420"/>
      <c r="Y656" s="420"/>
      <c r="Z656" s="420"/>
      <c r="AA656" s="420"/>
      <c r="AB656" s="420"/>
      <c r="AC656" s="420"/>
      <c r="AD656" s="420"/>
      <c r="AE656" s="420"/>
      <c r="AF656" s="420"/>
    </row>
    <row r="657" spans="1:32">
      <c r="A657" s="420"/>
      <c r="B657" s="784"/>
      <c r="C657" s="784"/>
      <c r="D657" s="784"/>
      <c r="E657" s="784"/>
      <c r="F657" s="420"/>
      <c r="G657" s="784"/>
      <c r="H657" s="784"/>
      <c r="I657" s="780"/>
      <c r="J657" s="836"/>
      <c r="K657" s="782"/>
      <c r="L657" s="420"/>
      <c r="M657" s="420"/>
      <c r="N657" s="420"/>
      <c r="O657" s="420"/>
      <c r="P657" s="420"/>
      <c r="Q657" s="420"/>
      <c r="R657" s="420"/>
      <c r="S657" s="420"/>
      <c r="T657" s="420"/>
      <c r="U657" s="420"/>
      <c r="V657" s="420"/>
      <c r="W657" s="420"/>
      <c r="X657" s="420"/>
      <c r="Y657" s="420"/>
      <c r="Z657" s="420"/>
      <c r="AA657" s="420"/>
      <c r="AB657" s="420"/>
      <c r="AC657" s="420"/>
      <c r="AD657" s="420"/>
      <c r="AE657" s="420"/>
      <c r="AF657" s="420"/>
    </row>
    <row r="658" spans="1:32">
      <c r="A658" s="420"/>
      <c r="B658" s="784"/>
      <c r="C658" s="784"/>
      <c r="D658" s="784"/>
      <c r="E658" s="784"/>
      <c r="F658" s="420"/>
      <c r="G658" s="784"/>
      <c r="H658" s="784"/>
      <c r="I658" s="780"/>
      <c r="J658" s="836"/>
      <c r="K658" s="782"/>
      <c r="L658" s="420"/>
      <c r="M658" s="420"/>
      <c r="N658" s="420"/>
      <c r="O658" s="420"/>
      <c r="P658" s="420"/>
      <c r="Q658" s="420"/>
      <c r="R658" s="420"/>
      <c r="S658" s="420"/>
      <c r="T658" s="420"/>
      <c r="U658" s="420"/>
      <c r="V658" s="420"/>
      <c r="W658" s="420"/>
      <c r="X658" s="420"/>
      <c r="Y658" s="420"/>
      <c r="Z658" s="420"/>
      <c r="AA658" s="420"/>
      <c r="AB658" s="420"/>
      <c r="AC658" s="420"/>
      <c r="AD658" s="420"/>
      <c r="AE658" s="420"/>
      <c r="AF658" s="420"/>
    </row>
    <row r="659" spans="1:32">
      <c r="A659" s="420"/>
      <c r="B659" s="784"/>
      <c r="C659" s="784"/>
      <c r="D659" s="784"/>
      <c r="E659" s="784"/>
      <c r="F659" s="420"/>
      <c r="G659" s="784"/>
      <c r="H659" s="784"/>
      <c r="I659" s="780"/>
      <c r="J659" s="836"/>
      <c r="K659" s="782"/>
      <c r="L659" s="420"/>
      <c r="M659" s="420"/>
      <c r="N659" s="420"/>
      <c r="O659" s="420"/>
      <c r="P659" s="420"/>
      <c r="Q659" s="420"/>
      <c r="R659" s="420"/>
      <c r="S659" s="420"/>
      <c r="T659" s="420"/>
      <c r="U659" s="420"/>
      <c r="V659" s="420"/>
      <c r="W659" s="420"/>
      <c r="X659" s="420"/>
      <c r="Y659" s="420"/>
      <c r="Z659" s="420"/>
      <c r="AA659" s="420"/>
      <c r="AB659" s="420"/>
      <c r="AC659" s="420"/>
      <c r="AD659" s="420"/>
      <c r="AE659" s="420"/>
      <c r="AF659" s="420"/>
    </row>
    <row r="660" spans="1:32">
      <c r="A660" s="420"/>
      <c r="B660" s="784"/>
      <c r="C660" s="784"/>
      <c r="D660" s="784"/>
      <c r="E660" s="784"/>
      <c r="F660" s="420"/>
      <c r="G660" s="784"/>
      <c r="H660" s="784"/>
      <c r="I660" s="780"/>
      <c r="J660" s="836"/>
      <c r="K660" s="782"/>
      <c r="L660" s="420"/>
      <c r="M660" s="420"/>
      <c r="N660" s="420"/>
      <c r="O660" s="420"/>
      <c r="P660" s="420"/>
      <c r="Q660" s="420"/>
      <c r="R660" s="420"/>
      <c r="S660" s="420"/>
      <c r="T660" s="420"/>
      <c r="U660" s="420"/>
      <c r="V660" s="420"/>
      <c r="W660" s="420"/>
      <c r="X660" s="420"/>
      <c r="Y660" s="420"/>
      <c r="Z660" s="420"/>
      <c r="AA660" s="420"/>
      <c r="AB660" s="420"/>
      <c r="AC660" s="420"/>
      <c r="AD660" s="420"/>
      <c r="AE660" s="420"/>
      <c r="AF660" s="420"/>
    </row>
    <row r="661" spans="1:32">
      <c r="A661" s="420"/>
      <c r="B661" s="784"/>
      <c r="C661" s="784"/>
      <c r="D661" s="784"/>
      <c r="E661" s="784"/>
      <c r="F661" s="420"/>
      <c r="G661" s="784"/>
      <c r="H661" s="784"/>
      <c r="I661" s="780"/>
      <c r="J661" s="836"/>
      <c r="K661" s="782"/>
      <c r="L661" s="420"/>
      <c r="M661" s="420"/>
      <c r="N661" s="420"/>
      <c r="O661" s="420"/>
      <c r="P661" s="420"/>
      <c r="Q661" s="420"/>
      <c r="R661" s="420"/>
      <c r="S661" s="420"/>
      <c r="T661" s="420"/>
      <c r="U661" s="420"/>
      <c r="V661" s="420"/>
      <c r="W661" s="420"/>
      <c r="X661" s="420"/>
      <c r="Y661" s="420"/>
      <c r="Z661" s="420"/>
      <c r="AA661" s="420"/>
      <c r="AB661" s="420"/>
      <c r="AC661" s="420"/>
      <c r="AD661" s="420"/>
      <c r="AE661" s="420"/>
      <c r="AF661" s="420"/>
    </row>
    <row r="662" spans="1:32">
      <c r="A662" s="420"/>
      <c r="B662" s="784"/>
      <c r="C662" s="784"/>
      <c r="D662" s="784"/>
      <c r="E662" s="784"/>
      <c r="F662" s="420"/>
      <c r="G662" s="784"/>
      <c r="H662" s="784"/>
      <c r="I662" s="780"/>
      <c r="J662" s="836"/>
      <c r="K662" s="782"/>
      <c r="L662" s="420"/>
      <c r="M662" s="420"/>
      <c r="N662" s="420"/>
      <c r="O662" s="420"/>
      <c r="P662" s="420"/>
      <c r="Q662" s="420"/>
      <c r="R662" s="420"/>
      <c r="S662" s="420"/>
      <c r="T662" s="420"/>
      <c r="U662" s="420"/>
      <c r="V662" s="420"/>
      <c r="W662" s="420"/>
      <c r="X662" s="420"/>
      <c r="Y662" s="420"/>
      <c r="Z662" s="420"/>
      <c r="AA662" s="420"/>
      <c r="AB662" s="420"/>
      <c r="AC662" s="420"/>
      <c r="AD662" s="420"/>
      <c r="AE662" s="420"/>
      <c r="AF662" s="420"/>
    </row>
    <row r="663" spans="1:32">
      <c r="A663" s="420"/>
      <c r="B663" s="784"/>
      <c r="C663" s="784"/>
      <c r="D663" s="784"/>
      <c r="E663" s="784"/>
      <c r="F663" s="420"/>
      <c r="G663" s="784"/>
      <c r="H663" s="784"/>
      <c r="I663" s="780"/>
      <c r="J663" s="836"/>
      <c r="K663" s="782"/>
      <c r="L663" s="420"/>
      <c r="M663" s="420"/>
      <c r="N663" s="420"/>
      <c r="O663" s="420"/>
      <c r="P663" s="420"/>
      <c r="Q663" s="420"/>
      <c r="R663" s="420"/>
      <c r="S663" s="420"/>
      <c r="T663" s="420"/>
      <c r="U663" s="420"/>
      <c r="V663" s="420"/>
      <c r="W663" s="420"/>
      <c r="X663" s="420"/>
      <c r="Y663" s="420"/>
      <c r="Z663" s="420"/>
      <c r="AA663" s="420"/>
      <c r="AB663" s="420"/>
      <c r="AC663" s="420"/>
      <c r="AD663" s="420"/>
      <c r="AE663" s="420"/>
      <c r="AF663" s="420"/>
    </row>
    <row r="664" spans="1:32">
      <c r="A664" s="420"/>
      <c r="B664" s="784"/>
      <c r="C664" s="784"/>
      <c r="D664" s="784"/>
      <c r="E664" s="784"/>
      <c r="F664" s="420"/>
      <c r="G664" s="784"/>
      <c r="H664" s="784"/>
      <c r="I664" s="780"/>
      <c r="J664" s="836"/>
      <c r="K664" s="782"/>
      <c r="L664" s="420"/>
      <c r="M664" s="420"/>
      <c r="N664" s="420"/>
      <c r="O664" s="420"/>
      <c r="P664" s="420"/>
      <c r="Q664" s="420"/>
      <c r="R664" s="420"/>
      <c r="S664" s="420"/>
      <c r="T664" s="420"/>
      <c r="U664" s="420"/>
      <c r="V664" s="420"/>
      <c r="W664" s="420"/>
      <c r="X664" s="420"/>
      <c r="Y664" s="420"/>
      <c r="Z664" s="420"/>
      <c r="AA664" s="420"/>
      <c r="AB664" s="420"/>
      <c r="AC664" s="420"/>
      <c r="AD664" s="420"/>
      <c r="AE664" s="420"/>
      <c r="AF664" s="420"/>
    </row>
    <row r="665" spans="1:32">
      <c r="A665" s="420"/>
      <c r="B665" s="784"/>
      <c r="C665" s="784"/>
      <c r="D665" s="784"/>
      <c r="E665" s="784"/>
      <c r="F665" s="420"/>
      <c r="G665" s="784"/>
      <c r="H665" s="784"/>
      <c r="I665" s="780"/>
      <c r="J665" s="836"/>
      <c r="K665" s="782"/>
      <c r="L665" s="420"/>
      <c r="M665" s="420"/>
      <c r="N665" s="420"/>
      <c r="O665" s="420"/>
      <c r="P665" s="420"/>
      <c r="Q665" s="420"/>
      <c r="R665" s="420"/>
      <c r="S665" s="420"/>
      <c r="T665" s="420"/>
      <c r="U665" s="420"/>
      <c r="V665" s="420"/>
      <c r="W665" s="420"/>
      <c r="X665" s="420"/>
      <c r="Y665" s="420"/>
      <c r="Z665" s="420"/>
      <c r="AA665" s="420"/>
      <c r="AB665" s="420"/>
      <c r="AC665" s="420"/>
      <c r="AD665" s="420"/>
      <c r="AE665" s="420"/>
      <c r="AF665" s="420"/>
    </row>
    <row r="666" spans="1:32">
      <c r="A666" s="420"/>
      <c r="B666" s="784"/>
      <c r="C666" s="784"/>
      <c r="D666" s="784"/>
      <c r="E666" s="784"/>
      <c r="F666" s="420"/>
      <c r="G666" s="784"/>
      <c r="H666" s="784"/>
      <c r="I666" s="780"/>
      <c r="J666" s="836"/>
      <c r="K666" s="782"/>
      <c r="L666" s="420"/>
      <c r="M666" s="420"/>
      <c r="N666" s="420"/>
      <c r="O666" s="420"/>
      <c r="P666" s="420"/>
      <c r="Q666" s="420"/>
      <c r="R666" s="420"/>
      <c r="S666" s="420"/>
      <c r="T666" s="420"/>
      <c r="U666" s="420"/>
      <c r="V666" s="420"/>
      <c r="W666" s="420"/>
      <c r="X666" s="420"/>
      <c r="Y666" s="420"/>
      <c r="Z666" s="420"/>
      <c r="AA666" s="420"/>
      <c r="AB666" s="420"/>
      <c r="AC666" s="420"/>
      <c r="AD666" s="420"/>
      <c r="AE666" s="420"/>
      <c r="AF666" s="420"/>
    </row>
    <row r="667" spans="1:32">
      <c r="A667" s="420"/>
      <c r="B667" s="784"/>
      <c r="C667" s="784"/>
      <c r="D667" s="784"/>
      <c r="E667" s="784"/>
      <c r="F667" s="420"/>
      <c r="G667" s="784"/>
      <c r="H667" s="784"/>
      <c r="I667" s="780"/>
      <c r="J667" s="836"/>
      <c r="K667" s="782"/>
      <c r="L667" s="420"/>
      <c r="M667" s="420"/>
      <c r="N667" s="420"/>
      <c r="O667" s="420"/>
      <c r="P667" s="420"/>
      <c r="Q667" s="420"/>
      <c r="R667" s="420"/>
      <c r="S667" s="420"/>
      <c r="T667" s="420"/>
      <c r="U667" s="420"/>
      <c r="V667" s="420"/>
      <c r="W667" s="420"/>
      <c r="X667" s="420"/>
      <c r="Y667" s="420"/>
      <c r="Z667" s="420"/>
      <c r="AA667" s="420"/>
      <c r="AB667" s="420"/>
      <c r="AC667" s="420"/>
      <c r="AD667" s="420"/>
      <c r="AE667" s="420"/>
      <c r="AF667" s="420"/>
    </row>
    <row r="668" spans="1:32">
      <c r="A668" s="420"/>
      <c r="B668" s="784"/>
      <c r="C668" s="784"/>
      <c r="D668" s="784"/>
      <c r="E668" s="784"/>
      <c r="F668" s="420"/>
      <c r="G668" s="784"/>
      <c r="H668" s="784"/>
      <c r="I668" s="780"/>
      <c r="J668" s="836"/>
      <c r="K668" s="782"/>
      <c r="L668" s="420"/>
      <c r="M668" s="420"/>
      <c r="N668" s="420"/>
      <c r="O668" s="420"/>
      <c r="P668" s="420"/>
      <c r="Q668" s="420"/>
      <c r="R668" s="420"/>
      <c r="S668" s="420"/>
      <c r="T668" s="420"/>
      <c r="U668" s="420"/>
      <c r="V668" s="420"/>
      <c r="W668" s="420"/>
      <c r="X668" s="420"/>
      <c r="Y668" s="420"/>
      <c r="Z668" s="420"/>
      <c r="AA668" s="420"/>
      <c r="AB668" s="420"/>
      <c r="AC668" s="420"/>
      <c r="AD668" s="420"/>
      <c r="AE668" s="420"/>
      <c r="AF668" s="420"/>
    </row>
    <row r="669" spans="1:32">
      <c r="A669" s="420"/>
      <c r="B669" s="784"/>
      <c r="C669" s="784"/>
      <c r="D669" s="784"/>
      <c r="E669" s="784"/>
      <c r="F669" s="420"/>
      <c r="G669" s="784"/>
      <c r="H669" s="784"/>
      <c r="I669" s="780"/>
      <c r="J669" s="836"/>
      <c r="K669" s="782"/>
      <c r="L669" s="420"/>
      <c r="M669" s="420"/>
      <c r="N669" s="420"/>
      <c r="O669" s="420"/>
      <c r="P669" s="420"/>
      <c r="Q669" s="420"/>
      <c r="R669" s="420"/>
      <c r="S669" s="420"/>
      <c r="T669" s="420"/>
      <c r="U669" s="420"/>
      <c r="V669" s="420"/>
      <c r="W669" s="420"/>
      <c r="X669" s="420"/>
      <c r="Y669" s="420"/>
      <c r="Z669" s="420"/>
      <c r="AA669" s="420"/>
      <c r="AB669" s="420"/>
      <c r="AC669" s="420"/>
      <c r="AD669" s="420"/>
      <c r="AE669" s="420"/>
      <c r="AF669" s="420"/>
    </row>
    <row r="670" spans="1:32">
      <c r="A670" s="420"/>
      <c r="B670" s="784"/>
      <c r="C670" s="784"/>
      <c r="D670" s="784"/>
      <c r="E670" s="784"/>
      <c r="F670" s="420"/>
      <c r="G670" s="784"/>
      <c r="H670" s="784"/>
      <c r="I670" s="780"/>
      <c r="J670" s="836"/>
      <c r="K670" s="782"/>
      <c r="L670" s="420"/>
      <c r="M670" s="420"/>
      <c r="N670" s="420"/>
      <c r="O670" s="420"/>
      <c r="P670" s="420"/>
      <c r="Q670" s="420"/>
      <c r="R670" s="420"/>
      <c r="S670" s="420"/>
      <c r="T670" s="420"/>
      <c r="U670" s="420"/>
      <c r="V670" s="420"/>
      <c r="W670" s="420"/>
      <c r="X670" s="420"/>
      <c r="Y670" s="420"/>
      <c r="Z670" s="420"/>
      <c r="AA670" s="420"/>
      <c r="AB670" s="420"/>
      <c r="AC670" s="420"/>
      <c r="AD670" s="420"/>
      <c r="AE670" s="420"/>
      <c r="AF670" s="420"/>
    </row>
    <row r="671" spans="1:32">
      <c r="A671" s="420"/>
      <c r="B671" s="784"/>
      <c r="C671" s="784"/>
      <c r="D671" s="784"/>
      <c r="E671" s="784"/>
      <c r="F671" s="420"/>
      <c r="G671" s="784"/>
      <c r="H671" s="784"/>
      <c r="I671" s="780"/>
      <c r="J671" s="836"/>
      <c r="K671" s="782"/>
      <c r="L671" s="420"/>
      <c r="M671" s="420"/>
      <c r="N671" s="420"/>
      <c r="O671" s="420"/>
      <c r="P671" s="420"/>
      <c r="Q671" s="420"/>
      <c r="R671" s="420"/>
      <c r="S671" s="420"/>
      <c r="T671" s="420"/>
      <c r="U671" s="420"/>
      <c r="V671" s="420"/>
      <c r="W671" s="420"/>
      <c r="X671" s="420"/>
      <c r="Y671" s="420"/>
      <c r="Z671" s="420"/>
      <c r="AA671" s="420"/>
      <c r="AB671" s="420"/>
      <c r="AC671" s="420"/>
      <c r="AD671" s="420"/>
      <c r="AE671" s="420"/>
      <c r="AF671" s="420"/>
    </row>
    <row r="672" spans="1:32">
      <c r="A672" s="420"/>
      <c r="B672" s="784"/>
      <c r="C672" s="784"/>
      <c r="D672" s="784"/>
      <c r="E672" s="784"/>
      <c r="F672" s="420"/>
      <c r="G672" s="784"/>
      <c r="H672" s="784"/>
      <c r="I672" s="780"/>
      <c r="J672" s="836"/>
      <c r="K672" s="782"/>
      <c r="L672" s="420"/>
      <c r="M672" s="420"/>
      <c r="N672" s="420"/>
      <c r="O672" s="420"/>
      <c r="P672" s="420"/>
      <c r="Q672" s="420"/>
      <c r="R672" s="420"/>
      <c r="S672" s="420"/>
      <c r="T672" s="420"/>
      <c r="U672" s="420"/>
      <c r="V672" s="420"/>
      <c r="W672" s="420"/>
      <c r="X672" s="420"/>
      <c r="Y672" s="420"/>
      <c r="Z672" s="420"/>
      <c r="AA672" s="420"/>
      <c r="AB672" s="420"/>
      <c r="AC672" s="420"/>
      <c r="AD672" s="420"/>
      <c r="AE672" s="420"/>
      <c r="AF672" s="420"/>
    </row>
    <row r="673" spans="1:32">
      <c r="A673" s="420"/>
      <c r="B673" s="784"/>
      <c r="C673" s="784"/>
      <c r="D673" s="784"/>
      <c r="E673" s="784"/>
      <c r="F673" s="420"/>
      <c r="G673" s="784"/>
      <c r="H673" s="784"/>
      <c r="I673" s="780"/>
      <c r="J673" s="836"/>
      <c r="K673" s="782"/>
      <c r="L673" s="420"/>
      <c r="M673" s="420"/>
      <c r="N673" s="420"/>
      <c r="O673" s="420"/>
      <c r="P673" s="420"/>
      <c r="Q673" s="420"/>
      <c r="R673" s="420"/>
      <c r="S673" s="420"/>
      <c r="T673" s="420"/>
      <c r="U673" s="420"/>
      <c r="V673" s="420"/>
      <c r="W673" s="420"/>
      <c r="X673" s="420"/>
      <c r="Y673" s="420"/>
      <c r="Z673" s="420"/>
      <c r="AA673" s="420"/>
      <c r="AB673" s="420"/>
      <c r="AC673" s="420"/>
      <c r="AD673" s="420"/>
      <c r="AE673" s="420"/>
      <c r="AF673" s="420"/>
    </row>
    <row r="674" spans="1:32">
      <c r="A674" s="420"/>
      <c r="B674" s="784"/>
      <c r="C674" s="784"/>
      <c r="D674" s="784"/>
      <c r="E674" s="784"/>
      <c r="F674" s="420"/>
      <c r="G674" s="784"/>
      <c r="H674" s="784"/>
      <c r="I674" s="780"/>
      <c r="J674" s="836"/>
      <c r="K674" s="782"/>
      <c r="L674" s="420"/>
      <c r="M674" s="420"/>
      <c r="N674" s="420"/>
      <c r="O674" s="420"/>
      <c r="P674" s="420"/>
      <c r="Q674" s="420"/>
      <c r="R674" s="420"/>
      <c r="S674" s="420"/>
      <c r="T674" s="420"/>
      <c r="U674" s="420"/>
      <c r="V674" s="420"/>
      <c r="W674" s="420"/>
      <c r="X674" s="420"/>
      <c r="Y674" s="420"/>
      <c r="Z674" s="420"/>
      <c r="AA674" s="420"/>
      <c r="AB674" s="420"/>
      <c r="AC674" s="420"/>
      <c r="AD674" s="420"/>
      <c r="AE674" s="420"/>
      <c r="AF674" s="420"/>
    </row>
    <row r="675" spans="1:32">
      <c r="A675" s="420"/>
      <c r="B675" s="784"/>
      <c r="C675" s="784"/>
      <c r="D675" s="784"/>
      <c r="E675" s="784"/>
      <c r="F675" s="420"/>
      <c r="G675" s="784"/>
      <c r="H675" s="784"/>
      <c r="I675" s="780"/>
      <c r="J675" s="836"/>
      <c r="K675" s="782"/>
      <c r="L675" s="420"/>
      <c r="M675" s="420"/>
      <c r="N675" s="420"/>
      <c r="O675" s="420"/>
      <c r="P675" s="420"/>
      <c r="Q675" s="420"/>
      <c r="R675" s="420"/>
      <c r="S675" s="420"/>
      <c r="T675" s="420"/>
      <c r="U675" s="420"/>
      <c r="V675" s="420"/>
      <c r="W675" s="420"/>
      <c r="X675" s="420"/>
      <c r="Y675" s="420"/>
      <c r="Z675" s="420"/>
      <c r="AA675" s="420"/>
      <c r="AB675" s="420"/>
      <c r="AC675" s="420"/>
      <c r="AD675" s="420"/>
      <c r="AE675" s="420"/>
      <c r="AF675" s="420"/>
    </row>
    <row r="676" spans="1:32">
      <c r="A676" s="420"/>
      <c r="B676" s="784"/>
      <c r="C676" s="784"/>
      <c r="D676" s="784"/>
      <c r="E676" s="784"/>
      <c r="F676" s="420"/>
      <c r="G676" s="784"/>
      <c r="H676" s="784"/>
      <c r="I676" s="780"/>
      <c r="J676" s="836"/>
      <c r="K676" s="782"/>
      <c r="L676" s="420"/>
      <c r="M676" s="420"/>
      <c r="N676" s="420"/>
      <c r="O676" s="420"/>
      <c r="P676" s="420"/>
      <c r="Q676" s="420"/>
      <c r="R676" s="420"/>
      <c r="S676" s="420"/>
      <c r="T676" s="420"/>
      <c r="U676" s="420"/>
      <c r="V676" s="420"/>
      <c r="W676" s="420"/>
      <c r="X676" s="420"/>
      <c r="Y676" s="420"/>
      <c r="Z676" s="420"/>
      <c r="AA676" s="420"/>
      <c r="AB676" s="420"/>
      <c r="AC676" s="420"/>
      <c r="AD676" s="420"/>
      <c r="AE676" s="420"/>
      <c r="AF676" s="420"/>
    </row>
    <row r="677" spans="1:32">
      <c r="A677" s="420"/>
      <c r="B677" s="784"/>
      <c r="C677" s="784"/>
      <c r="D677" s="784"/>
      <c r="E677" s="784"/>
      <c r="F677" s="420"/>
      <c r="G677" s="784"/>
      <c r="H677" s="784"/>
      <c r="I677" s="780"/>
      <c r="J677" s="836"/>
      <c r="K677" s="782"/>
      <c r="L677" s="420"/>
      <c r="M677" s="420"/>
      <c r="N677" s="420"/>
      <c r="O677" s="420"/>
      <c r="P677" s="420"/>
      <c r="Q677" s="420"/>
      <c r="R677" s="420"/>
      <c r="S677" s="420"/>
      <c r="T677" s="420"/>
      <c r="U677" s="420"/>
      <c r="V677" s="420"/>
      <c r="W677" s="420"/>
      <c r="X677" s="420"/>
      <c r="Y677" s="420"/>
      <c r="Z677" s="420"/>
      <c r="AA677" s="420"/>
      <c r="AB677" s="420"/>
      <c r="AC677" s="420"/>
      <c r="AD677" s="420"/>
      <c r="AE677" s="420"/>
      <c r="AF677" s="420"/>
    </row>
    <row r="678" spans="1:32">
      <c r="A678" s="420"/>
      <c r="B678" s="784"/>
      <c r="C678" s="784"/>
      <c r="D678" s="784"/>
      <c r="E678" s="784"/>
      <c r="F678" s="420"/>
      <c r="G678" s="784"/>
      <c r="H678" s="784"/>
      <c r="I678" s="780"/>
      <c r="J678" s="836"/>
      <c r="K678" s="782"/>
      <c r="L678" s="420"/>
      <c r="M678" s="420"/>
      <c r="N678" s="420"/>
      <c r="O678" s="420"/>
      <c r="P678" s="420"/>
      <c r="Q678" s="420"/>
      <c r="R678" s="420"/>
      <c r="S678" s="420"/>
      <c r="T678" s="420"/>
      <c r="U678" s="420"/>
      <c r="V678" s="420"/>
      <c r="W678" s="420"/>
      <c r="X678" s="420"/>
      <c r="Y678" s="420"/>
      <c r="Z678" s="420"/>
      <c r="AA678" s="420"/>
      <c r="AB678" s="420"/>
      <c r="AC678" s="420"/>
      <c r="AD678" s="420"/>
      <c r="AE678" s="420"/>
      <c r="AF678" s="420"/>
    </row>
    <row r="679" spans="1:32">
      <c r="A679" s="420"/>
      <c r="B679" s="784"/>
      <c r="C679" s="784"/>
      <c r="D679" s="784"/>
      <c r="E679" s="784"/>
      <c r="F679" s="420"/>
      <c r="G679" s="784"/>
      <c r="H679" s="784"/>
      <c r="I679" s="780"/>
      <c r="J679" s="836"/>
      <c r="K679" s="782"/>
      <c r="L679" s="420"/>
      <c r="M679" s="420"/>
      <c r="N679" s="420"/>
      <c r="O679" s="420"/>
      <c r="P679" s="420"/>
      <c r="Q679" s="420"/>
      <c r="R679" s="420"/>
      <c r="S679" s="420"/>
      <c r="T679" s="420"/>
      <c r="U679" s="420"/>
      <c r="V679" s="420"/>
      <c r="W679" s="420"/>
      <c r="X679" s="420"/>
      <c r="Y679" s="420"/>
      <c r="Z679" s="420"/>
      <c r="AA679" s="420"/>
      <c r="AB679" s="420"/>
      <c r="AC679" s="420"/>
      <c r="AD679" s="420"/>
      <c r="AE679" s="420"/>
      <c r="AF679" s="420"/>
    </row>
    <row r="680" spans="1:32">
      <c r="A680" s="420"/>
      <c r="B680" s="784"/>
      <c r="C680" s="784"/>
      <c r="D680" s="784"/>
      <c r="E680" s="784"/>
      <c r="F680" s="420"/>
      <c r="G680" s="784"/>
      <c r="H680" s="784"/>
      <c r="I680" s="780"/>
      <c r="J680" s="836"/>
      <c r="K680" s="782"/>
      <c r="L680" s="420"/>
      <c r="M680" s="420"/>
      <c r="N680" s="420"/>
      <c r="O680" s="420"/>
      <c r="P680" s="420"/>
      <c r="Q680" s="420"/>
      <c r="R680" s="420"/>
      <c r="S680" s="420"/>
      <c r="T680" s="420"/>
      <c r="U680" s="420"/>
      <c r="V680" s="420"/>
      <c r="W680" s="420"/>
      <c r="X680" s="420"/>
      <c r="Y680" s="420"/>
      <c r="Z680" s="420"/>
      <c r="AA680" s="420"/>
      <c r="AB680" s="420"/>
      <c r="AC680" s="420"/>
      <c r="AD680" s="420"/>
      <c r="AE680" s="420"/>
      <c r="AF680" s="420"/>
    </row>
    <row r="681" spans="1:32">
      <c r="A681" s="420"/>
      <c r="B681" s="784"/>
      <c r="C681" s="784"/>
      <c r="D681" s="784"/>
      <c r="E681" s="784"/>
      <c r="F681" s="420"/>
      <c r="G681" s="784"/>
      <c r="H681" s="784"/>
      <c r="I681" s="780"/>
      <c r="J681" s="836"/>
      <c r="K681" s="782"/>
      <c r="L681" s="420"/>
      <c r="M681" s="420"/>
      <c r="N681" s="420"/>
      <c r="O681" s="420"/>
      <c r="P681" s="420"/>
      <c r="Q681" s="420"/>
      <c r="R681" s="420"/>
      <c r="S681" s="420"/>
      <c r="T681" s="420"/>
      <c r="U681" s="420"/>
      <c r="V681" s="420"/>
      <c r="W681" s="420"/>
      <c r="X681" s="420"/>
      <c r="Y681" s="420"/>
      <c r="Z681" s="420"/>
      <c r="AA681" s="420"/>
      <c r="AB681" s="420"/>
      <c r="AC681" s="420"/>
      <c r="AD681" s="420"/>
      <c r="AE681" s="420"/>
      <c r="AF681" s="420"/>
    </row>
    <row r="682" spans="1:32">
      <c r="A682" s="420"/>
      <c r="B682" s="784"/>
      <c r="C682" s="784"/>
      <c r="D682" s="784"/>
      <c r="E682" s="784"/>
      <c r="F682" s="420"/>
      <c r="G682" s="784"/>
      <c r="H682" s="784"/>
      <c r="I682" s="780"/>
      <c r="J682" s="836"/>
      <c r="K682" s="782"/>
      <c r="L682" s="420"/>
      <c r="M682" s="420"/>
      <c r="N682" s="420"/>
      <c r="O682" s="420"/>
      <c r="P682" s="420"/>
      <c r="Q682" s="420"/>
      <c r="R682" s="420"/>
      <c r="S682" s="420"/>
      <c r="T682" s="420"/>
      <c r="U682" s="420"/>
      <c r="V682" s="420"/>
      <c r="W682" s="420"/>
      <c r="X682" s="420"/>
      <c r="Y682" s="420"/>
      <c r="Z682" s="420"/>
      <c r="AA682" s="420"/>
      <c r="AB682" s="420"/>
      <c r="AC682" s="420"/>
      <c r="AD682" s="420"/>
      <c r="AE682" s="420"/>
      <c r="AF682" s="420"/>
    </row>
    <row r="683" spans="1:32">
      <c r="A683" s="420"/>
      <c r="B683" s="784"/>
      <c r="C683" s="784"/>
      <c r="D683" s="784"/>
      <c r="E683" s="784"/>
      <c r="F683" s="420"/>
      <c r="G683" s="784"/>
      <c r="H683" s="784"/>
      <c r="I683" s="780"/>
      <c r="J683" s="836"/>
      <c r="K683" s="782"/>
      <c r="L683" s="420"/>
      <c r="M683" s="420"/>
      <c r="N683" s="420"/>
      <c r="O683" s="420"/>
      <c r="P683" s="420"/>
      <c r="Q683" s="420"/>
      <c r="R683" s="420"/>
      <c r="S683" s="420"/>
      <c r="T683" s="420"/>
      <c r="U683" s="420"/>
      <c r="V683" s="420"/>
      <c r="W683" s="420"/>
      <c r="X683" s="420"/>
      <c r="Y683" s="420"/>
      <c r="Z683" s="420"/>
      <c r="AA683" s="420"/>
      <c r="AB683" s="420"/>
      <c r="AC683" s="420"/>
      <c r="AD683" s="420"/>
      <c r="AE683" s="420"/>
      <c r="AF683" s="420"/>
    </row>
    <row r="684" spans="1:32">
      <c r="A684" s="420"/>
      <c r="B684" s="784"/>
      <c r="C684" s="784"/>
      <c r="D684" s="784"/>
      <c r="E684" s="784"/>
      <c r="F684" s="420"/>
      <c r="G684" s="784"/>
      <c r="H684" s="784"/>
      <c r="I684" s="780"/>
      <c r="J684" s="836"/>
      <c r="K684" s="782"/>
      <c r="L684" s="420"/>
      <c r="M684" s="420"/>
      <c r="N684" s="420"/>
      <c r="O684" s="420"/>
      <c r="P684" s="420"/>
      <c r="Q684" s="420"/>
      <c r="R684" s="420"/>
      <c r="S684" s="420"/>
      <c r="T684" s="420"/>
      <c r="U684" s="420"/>
      <c r="V684" s="420"/>
      <c r="W684" s="420"/>
      <c r="X684" s="420"/>
      <c r="Y684" s="420"/>
      <c r="Z684" s="420"/>
      <c r="AA684" s="420"/>
      <c r="AB684" s="420"/>
      <c r="AC684" s="420"/>
      <c r="AD684" s="420"/>
      <c r="AE684" s="420"/>
      <c r="AF684" s="420"/>
    </row>
    <row r="685" spans="1:32">
      <c r="A685" s="420"/>
      <c r="B685" s="784"/>
      <c r="C685" s="784"/>
      <c r="D685" s="784"/>
      <c r="E685" s="784"/>
      <c r="F685" s="420"/>
      <c r="G685" s="784"/>
      <c r="H685" s="784"/>
      <c r="I685" s="780"/>
      <c r="J685" s="836"/>
      <c r="K685" s="782"/>
      <c r="L685" s="420"/>
      <c r="M685" s="420"/>
      <c r="N685" s="420"/>
      <c r="O685" s="420"/>
      <c r="P685" s="420"/>
      <c r="Q685" s="420"/>
      <c r="R685" s="420"/>
      <c r="S685" s="420"/>
      <c r="T685" s="420"/>
      <c r="U685" s="420"/>
      <c r="V685" s="420"/>
      <c r="W685" s="420"/>
      <c r="X685" s="420"/>
      <c r="Y685" s="420"/>
      <c r="Z685" s="420"/>
      <c r="AA685" s="420"/>
      <c r="AB685" s="420"/>
      <c r="AC685" s="420"/>
      <c r="AD685" s="420"/>
      <c r="AE685" s="420"/>
      <c r="AF685" s="420"/>
    </row>
    <row r="686" spans="1:32">
      <c r="A686" s="420"/>
      <c r="B686" s="784"/>
      <c r="C686" s="784"/>
      <c r="D686" s="784"/>
      <c r="E686" s="784"/>
      <c r="F686" s="420"/>
      <c r="G686" s="784"/>
      <c r="H686" s="784"/>
      <c r="I686" s="780"/>
      <c r="J686" s="836"/>
      <c r="K686" s="782"/>
      <c r="L686" s="420"/>
      <c r="M686" s="420"/>
      <c r="N686" s="420"/>
      <c r="O686" s="420"/>
      <c r="P686" s="420"/>
      <c r="Q686" s="420"/>
      <c r="R686" s="420"/>
      <c r="S686" s="420"/>
      <c r="T686" s="420"/>
      <c r="U686" s="420"/>
      <c r="V686" s="420"/>
      <c r="W686" s="420"/>
      <c r="X686" s="420"/>
      <c r="Y686" s="420"/>
      <c r="Z686" s="420"/>
      <c r="AA686" s="420"/>
      <c r="AB686" s="420"/>
      <c r="AC686" s="420"/>
      <c r="AD686" s="420"/>
      <c r="AE686" s="420"/>
      <c r="AF686" s="420"/>
    </row>
    <row r="687" spans="1:32">
      <c r="A687" s="420"/>
      <c r="B687" s="784"/>
      <c r="C687" s="784"/>
      <c r="D687" s="784"/>
      <c r="E687" s="784"/>
      <c r="F687" s="420"/>
      <c r="G687" s="784"/>
      <c r="H687" s="784"/>
      <c r="I687" s="780"/>
      <c r="J687" s="836"/>
      <c r="K687" s="782"/>
      <c r="L687" s="420"/>
      <c r="M687" s="420"/>
      <c r="N687" s="420"/>
      <c r="O687" s="420"/>
      <c r="P687" s="420"/>
      <c r="Q687" s="420"/>
      <c r="R687" s="420"/>
      <c r="S687" s="420"/>
      <c r="T687" s="420"/>
      <c r="U687" s="420"/>
      <c r="V687" s="420"/>
      <c r="W687" s="420"/>
      <c r="X687" s="420"/>
      <c r="Y687" s="420"/>
      <c r="Z687" s="420"/>
      <c r="AA687" s="420"/>
      <c r="AB687" s="420"/>
      <c r="AC687" s="420"/>
      <c r="AD687" s="420"/>
      <c r="AE687" s="420"/>
      <c r="AF687" s="420"/>
    </row>
    <row r="688" spans="1:32">
      <c r="A688" s="420"/>
      <c r="B688" s="784"/>
      <c r="C688" s="784"/>
      <c r="D688" s="784"/>
      <c r="E688" s="784"/>
      <c r="F688" s="420"/>
      <c r="G688" s="784"/>
      <c r="H688" s="784"/>
      <c r="I688" s="780"/>
      <c r="J688" s="836"/>
      <c r="K688" s="782"/>
      <c r="L688" s="420"/>
      <c r="M688" s="420"/>
      <c r="N688" s="420"/>
      <c r="O688" s="420"/>
      <c r="P688" s="420"/>
      <c r="Q688" s="420"/>
      <c r="R688" s="420"/>
      <c r="S688" s="420"/>
      <c r="T688" s="420"/>
      <c r="U688" s="420"/>
      <c r="V688" s="420"/>
      <c r="W688" s="420"/>
      <c r="X688" s="420"/>
      <c r="Y688" s="420"/>
      <c r="Z688" s="420"/>
      <c r="AA688" s="420"/>
      <c r="AB688" s="420"/>
      <c r="AC688" s="420"/>
      <c r="AD688" s="420"/>
      <c r="AE688" s="420"/>
      <c r="AF688" s="420"/>
    </row>
    <row r="689" spans="1:32">
      <c r="A689" s="420"/>
      <c r="B689" s="784"/>
      <c r="C689" s="784"/>
      <c r="D689" s="784"/>
      <c r="E689" s="784"/>
      <c r="F689" s="420"/>
      <c r="G689" s="784"/>
      <c r="H689" s="784"/>
      <c r="I689" s="780"/>
      <c r="J689" s="836"/>
      <c r="K689" s="782"/>
      <c r="L689" s="420"/>
      <c r="M689" s="420"/>
      <c r="N689" s="420"/>
      <c r="O689" s="420"/>
      <c r="P689" s="420"/>
      <c r="Q689" s="420"/>
      <c r="R689" s="420"/>
      <c r="S689" s="420"/>
      <c r="T689" s="420"/>
      <c r="U689" s="420"/>
      <c r="V689" s="420"/>
      <c r="W689" s="420"/>
      <c r="X689" s="420"/>
      <c r="Y689" s="420"/>
      <c r="Z689" s="420"/>
      <c r="AA689" s="420"/>
      <c r="AB689" s="420"/>
      <c r="AC689" s="420"/>
      <c r="AD689" s="420"/>
      <c r="AE689" s="420"/>
      <c r="AF689" s="420"/>
    </row>
    <row r="690" spans="1:32">
      <c r="A690" s="420"/>
      <c r="B690" s="784"/>
      <c r="C690" s="784"/>
      <c r="D690" s="784"/>
      <c r="E690" s="784"/>
      <c r="F690" s="420"/>
      <c r="G690" s="784"/>
      <c r="H690" s="784"/>
      <c r="I690" s="780"/>
      <c r="J690" s="836"/>
      <c r="K690" s="782"/>
      <c r="L690" s="420"/>
      <c r="M690" s="420"/>
      <c r="N690" s="420"/>
      <c r="O690" s="420"/>
      <c r="P690" s="420"/>
      <c r="Q690" s="420"/>
      <c r="R690" s="420"/>
      <c r="S690" s="420"/>
      <c r="T690" s="420"/>
      <c r="U690" s="420"/>
      <c r="V690" s="420"/>
      <c r="W690" s="420"/>
      <c r="X690" s="420"/>
      <c r="Y690" s="420"/>
      <c r="Z690" s="420"/>
      <c r="AA690" s="420"/>
      <c r="AB690" s="420"/>
      <c r="AC690" s="420"/>
      <c r="AD690" s="420"/>
      <c r="AE690" s="420"/>
      <c r="AF690" s="420"/>
    </row>
    <row r="691" spans="1:32">
      <c r="A691" s="420"/>
      <c r="B691" s="784"/>
      <c r="C691" s="784"/>
      <c r="D691" s="784"/>
      <c r="E691" s="784"/>
      <c r="F691" s="420"/>
      <c r="G691" s="784"/>
      <c r="H691" s="784"/>
      <c r="I691" s="780"/>
      <c r="J691" s="836"/>
      <c r="K691" s="782"/>
      <c r="L691" s="420"/>
      <c r="M691" s="420"/>
      <c r="N691" s="420"/>
      <c r="O691" s="420"/>
      <c r="P691" s="420"/>
      <c r="Q691" s="420"/>
      <c r="R691" s="420"/>
      <c r="S691" s="420"/>
      <c r="T691" s="420"/>
      <c r="U691" s="420"/>
      <c r="V691" s="420"/>
      <c r="W691" s="420"/>
      <c r="X691" s="420"/>
      <c r="Y691" s="420"/>
      <c r="Z691" s="420"/>
      <c r="AA691" s="420"/>
      <c r="AB691" s="420"/>
      <c r="AC691" s="420"/>
      <c r="AD691" s="420"/>
      <c r="AE691" s="420"/>
      <c r="AF691" s="420"/>
    </row>
    <row r="692" spans="1:32">
      <c r="A692" s="420"/>
      <c r="B692" s="784"/>
      <c r="C692" s="784"/>
      <c r="D692" s="784"/>
      <c r="E692" s="784"/>
      <c r="F692" s="420"/>
      <c r="G692" s="784"/>
      <c r="H692" s="784"/>
      <c r="I692" s="780"/>
      <c r="J692" s="836"/>
      <c r="K692" s="782"/>
      <c r="L692" s="420"/>
      <c r="M692" s="420"/>
      <c r="N692" s="420"/>
      <c r="O692" s="420"/>
      <c r="P692" s="420"/>
      <c r="Q692" s="420"/>
      <c r="R692" s="420"/>
      <c r="S692" s="420"/>
      <c r="T692" s="420"/>
      <c r="U692" s="420"/>
      <c r="V692" s="420"/>
      <c r="W692" s="420"/>
      <c r="X692" s="420"/>
      <c r="Y692" s="420"/>
      <c r="Z692" s="420"/>
      <c r="AA692" s="420"/>
      <c r="AB692" s="420"/>
      <c r="AC692" s="420"/>
      <c r="AD692" s="420"/>
      <c r="AE692" s="420"/>
      <c r="AF692" s="420"/>
    </row>
    <row r="693" spans="1:32">
      <c r="A693" s="420"/>
      <c r="B693" s="784"/>
      <c r="C693" s="784"/>
      <c r="D693" s="784"/>
      <c r="E693" s="784"/>
      <c r="F693" s="420"/>
      <c r="G693" s="784"/>
      <c r="H693" s="784"/>
      <c r="I693" s="780"/>
      <c r="J693" s="836"/>
      <c r="K693" s="782"/>
      <c r="L693" s="420"/>
      <c r="M693" s="420"/>
      <c r="N693" s="420"/>
      <c r="O693" s="420"/>
      <c r="P693" s="420"/>
      <c r="Q693" s="420"/>
      <c r="R693" s="420"/>
      <c r="S693" s="420"/>
      <c r="T693" s="420"/>
      <c r="U693" s="420"/>
      <c r="V693" s="420"/>
      <c r="W693" s="420"/>
      <c r="X693" s="420"/>
      <c r="Y693" s="420"/>
      <c r="Z693" s="420"/>
      <c r="AA693" s="420"/>
      <c r="AB693" s="420"/>
      <c r="AC693" s="420"/>
      <c r="AD693" s="420"/>
      <c r="AE693" s="420"/>
      <c r="AF693" s="420"/>
    </row>
    <row r="694" spans="1:32">
      <c r="A694" s="420"/>
      <c r="B694" s="784"/>
      <c r="C694" s="784"/>
      <c r="D694" s="784"/>
      <c r="E694" s="784"/>
      <c r="F694" s="420"/>
      <c r="G694" s="784"/>
      <c r="H694" s="784"/>
      <c r="I694" s="780"/>
      <c r="J694" s="836"/>
      <c r="K694" s="782"/>
      <c r="L694" s="420"/>
      <c r="M694" s="420"/>
      <c r="N694" s="420"/>
      <c r="O694" s="420"/>
      <c r="P694" s="420"/>
      <c r="Q694" s="420"/>
      <c r="R694" s="420"/>
      <c r="S694" s="420"/>
      <c r="T694" s="420"/>
      <c r="U694" s="420"/>
      <c r="V694" s="420"/>
      <c r="W694" s="420"/>
      <c r="X694" s="420"/>
      <c r="Y694" s="420"/>
      <c r="Z694" s="420"/>
      <c r="AA694" s="420"/>
      <c r="AB694" s="420"/>
      <c r="AC694" s="420"/>
      <c r="AD694" s="420"/>
      <c r="AE694" s="420"/>
      <c r="AF694" s="420"/>
    </row>
    <row r="695" spans="1:32">
      <c r="A695" s="420"/>
      <c r="B695" s="784"/>
      <c r="C695" s="784"/>
      <c r="D695" s="784"/>
      <c r="E695" s="784"/>
      <c r="F695" s="420"/>
      <c r="G695" s="784"/>
      <c r="H695" s="784"/>
      <c r="I695" s="780"/>
      <c r="J695" s="836"/>
      <c r="K695" s="782"/>
      <c r="L695" s="420"/>
      <c r="M695" s="420"/>
      <c r="N695" s="420"/>
      <c r="O695" s="420"/>
      <c r="P695" s="420"/>
      <c r="Q695" s="420"/>
      <c r="R695" s="420"/>
      <c r="S695" s="420"/>
      <c r="T695" s="420"/>
      <c r="U695" s="420"/>
      <c r="V695" s="420"/>
      <c r="W695" s="420"/>
      <c r="X695" s="420"/>
      <c r="Y695" s="420"/>
      <c r="Z695" s="420"/>
      <c r="AA695" s="420"/>
      <c r="AB695" s="420"/>
      <c r="AC695" s="420"/>
      <c r="AD695" s="420"/>
      <c r="AE695" s="420"/>
      <c r="AF695" s="420"/>
    </row>
    <row r="696" spans="1:32">
      <c r="A696" s="420"/>
      <c r="B696" s="784"/>
      <c r="C696" s="784"/>
      <c r="D696" s="784"/>
      <c r="E696" s="784"/>
      <c r="F696" s="420"/>
      <c r="G696" s="784"/>
      <c r="H696" s="784"/>
      <c r="I696" s="780"/>
      <c r="J696" s="836"/>
      <c r="K696" s="782"/>
      <c r="L696" s="420"/>
      <c r="M696" s="420"/>
      <c r="N696" s="420"/>
      <c r="O696" s="420"/>
      <c r="P696" s="420"/>
      <c r="Q696" s="420"/>
      <c r="R696" s="420"/>
      <c r="S696" s="420"/>
      <c r="T696" s="420"/>
      <c r="U696" s="420"/>
      <c r="V696" s="420"/>
      <c r="W696" s="420"/>
      <c r="X696" s="420"/>
      <c r="Y696" s="420"/>
      <c r="Z696" s="420"/>
      <c r="AA696" s="420"/>
      <c r="AB696" s="420"/>
      <c r="AC696" s="420"/>
      <c r="AD696" s="420"/>
      <c r="AE696" s="420"/>
      <c r="AF696" s="420"/>
    </row>
    <row r="697" spans="1:32">
      <c r="A697" s="420"/>
      <c r="B697" s="784"/>
      <c r="C697" s="784"/>
      <c r="D697" s="784"/>
      <c r="E697" s="784"/>
      <c r="F697" s="420"/>
      <c r="G697" s="784"/>
      <c r="H697" s="784"/>
      <c r="I697" s="780"/>
      <c r="J697" s="836"/>
      <c r="K697" s="782"/>
      <c r="L697" s="420"/>
      <c r="M697" s="420"/>
      <c r="N697" s="420"/>
      <c r="O697" s="420"/>
      <c r="P697" s="420"/>
      <c r="Q697" s="420"/>
      <c r="R697" s="420"/>
      <c r="S697" s="420"/>
      <c r="T697" s="420"/>
      <c r="U697" s="420"/>
      <c r="V697" s="420"/>
      <c r="W697" s="420"/>
      <c r="X697" s="420"/>
      <c r="Y697" s="420"/>
      <c r="Z697" s="420"/>
      <c r="AA697" s="420"/>
      <c r="AB697" s="420"/>
      <c r="AC697" s="420"/>
      <c r="AD697" s="420"/>
      <c r="AE697" s="420"/>
      <c r="AF697" s="420"/>
    </row>
    <row r="698" spans="1:32">
      <c r="A698" s="420"/>
      <c r="B698" s="784"/>
      <c r="C698" s="784"/>
      <c r="D698" s="784"/>
      <c r="E698" s="784"/>
      <c r="F698" s="420"/>
      <c r="G698" s="784"/>
      <c r="H698" s="784"/>
      <c r="I698" s="780"/>
      <c r="J698" s="836"/>
      <c r="K698" s="782"/>
      <c r="L698" s="420"/>
      <c r="M698" s="420"/>
      <c r="N698" s="420"/>
      <c r="O698" s="420"/>
      <c r="P698" s="420"/>
      <c r="Q698" s="420"/>
      <c r="R698" s="420"/>
      <c r="S698" s="420"/>
      <c r="T698" s="420"/>
      <c r="U698" s="420"/>
      <c r="V698" s="420"/>
      <c r="W698" s="420"/>
      <c r="X698" s="420"/>
      <c r="Y698" s="420"/>
      <c r="Z698" s="420"/>
      <c r="AA698" s="420"/>
      <c r="AB698" s="420"/>
      <c r="AC698" s="420"/>
      <c r="AD698" s="420"/>
      <c r="AE698" s="420"/>
      <c r="AF698" s="420"/>
    </row>
    <row r="699" spans="1:32">
      <c r="A699" s="420"/>
      <c r="B699" s="784"/>
      <c r="C699" s="784"/>
      <c r="D699" s="784"/>
      <c r="E699" s="784"/>
      <c r="F699" s="420"/>
      <c r="G699" s="784"/>
      <c r="H699" s="784"/>
      <c r="I699" s="780"/>
      <c r="J699" s="836"/>
      <c r="K699" s="782"/>
      <c r="L699" s="420"/>
      <c r="M699" s="420"/>
      <c r="N699" s="420"/>
      <c r="O699" s="420"/>
      <c r="P699" s="420"/>
      <c r="Q699" s="420"/>
      <c r="R699" s="420"/>
      <c r="S699" s="420"/>
      <c r="T699" s="420"/>
      <c r="U699" s="420"/>
      <c r="V699" s="420"/>
      <c r="W699" s="420"/>
      <c r="X699" s="420"/>
      <c r="Y699" s="420"/>
      <c r="Z699" s="420"/>
      <c r="AA699" s="420"/>
      <c r="AB699" s="420"/>
      <c r="AC699" s="420"/>
      <c r="AD699" s="420"/>
      <c r="AE699" s="420"/>
      <c r="AF699" s="420"/>
    </row>
    <row r="700" spans="1:32">
      <c r="A700" s="420"/>
      <c r="B700" s="784"/>
      <c r="C700" s="784"/>
      <c r="D700" s="784"/>
      <c r="E700" s="784"/>
      <c r="F700" s="420"/>
      <c r="G700" s="784"/>
      <c r="H700" s="784"/>
      <c r="I700" s="780"/>
      <c r="J700" s="836"/>
      <c r="K700" s="782"/>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row>
    <row r="701" spans="1:32">
      <c r="A701" s="420"/>
      <c r="B701" s="784"/>
      <c r="C701" s="784"/>
      <c r="D701" s="784"/>
      <c r="E701" s="784"/>
      <c r="F701" s="420"/>
      <c r="G701" s="784"/>
      <c r="H701" s="784"/>
      <c r="I701" s="780"/>
      <c r="J701" s="836"/>
      <c r="K701" s="782"/>
      <c r="L701" s="420"/>
      <c r="M701" s="420"/>
      <c r="N701" s="420"/>
      <c r="O701" s="420"/>
      <c r="P701" s="420"/>
      <c r="Q701" s="420"/>
      <c r="R701" s="420"/>
      <c r="S701" s="420"/>
      <c r="T701" s="420"/>
      <c r="U701" s="420"/>
      <c r="V701" s="420"/>
      <c r="W701" s="420"/>
      <c r="X701" s="420"/>
      <c r="Y701" s="420"/>
      <c r="Z701" s="420"/>
      <c r="AA701" s="420"/>
      <c r="AB701" s="420"/>
      <c r="AC701" s="420"/>
      <c r="AD701" s="420"/>
      <c r="AE701" s="420"/>
      <c r="AF701" s="420"/>
    </row>
    <row r="702" spans="1:32">
      <c r="A702" s="420"/>
      <c r="B702" s="784"/>
      <c r="C702" s="784"/>
      <c r="D702" s="784"/>
      <c r="E702" s="784"/>
      <c r="F702" s="420"/>
      <c r="G702" s="784"/>
      <c r="H702" s="784"/>
      <c r="I702" s="780"/>
      <c r="J702" s="836"/>
      <c r="K702" s="782"/>
      <c r="L702" s="420"/>
      <c r="M702" s="420"/>
      <c r="N702" s="420"/>
      <c r="O702" s="420"/>
      <c r="P702" s="420"/>
      <c r="Q702" s="420"/>
      <c r="R702" s="420"/>
      <c r="S702" s="420"/>
      <c r="T702" s="420"/>
      <c r="U702" s="420"/>
      <c r="V702" s="420"/>
      <c r="W702" s="420"/>
      <c r="X702" s="420"/>
      <c r="Y702" s="420"/>
      <c r="Z702" s="420"/>
      <c r="AA702" s="420"/>
      <c r="AB702" s="420"/>
      <c r="AC702" s="420"/>
      <c r="AD702" s="420"/>
      <c r="AE702" s="420"/>
      <c r="AF702" s="420"/>
    </row>
    <row r="703" spans="1:32">
      <c r="A703" s="420"/>
      <c r="B703" s="784"/>
      <c r="C703" s="784"/>
      <c r="D703" s="784"/>
      <c r="E703" s="784"/>
      <c r="F703" s="420"/>
      <c r="G703" s="784"/>
      <c r="H703" s="784"/>
      <c r="I703" s="780"/>
      <c r="J703" s="836"/>
      <c r="K703" s="782"/>
      <c r="L703" s="420"/>
      <c r="M703" s="420"/>
      <c r="N703" s="420"/>
      <c r="O703" s="420"/>
      <c r="P703" s="420"/>
      <c r="Q703" s="420"/>
      <c r="R703" s="420"/>
      <c r="S703" s="420"/>
      <c r="T703" s="420"/>
      <c r="U703" s="420"/>
      <c r="V703" s="420"/>
      <c r="W703" s="420"/>
      <c r="X703" s="420"/>
      <c r="Y703" s="420"/>
      <c r="Z703" s="420"/>
      <c r="AA703" s="420"/>
      <c r="AB703" s="420"/>
      <c r="AC703" s="420"/>
      <c r="AD703" s="420"/>
      <c r="AE703" s="420"/>
      <c r="AF703" s="420"/>
    </row>
    <row r="704" spans="1:32">
      <c r="A704" s="420"/>
      <c r="B704" s="784"/>
      <c r="C704" s="784"/>
      <c r="D704" s="784"/>
      <c r="E704" s="784"/>
      <c r="F704" s="420"/>
      <c r="G704" s="784"/>
      <c r="H704" s="784"/>
      <c r="I704" s="780"/>
      <c r="J704" s="836"/>
      <c r="K704" s="782"/>
      <c r="L704" s="420"/>
      <c r="M704" s="420"/>
      <c r="N704" s="420"/>
      <c r="O704" s="420"/>
      <c r="P704" s="420"/>
      <c r="Q704" s="420"/>
      <c r="R704" s="420"/>
      <c r="S704" s="420"/>
      <c r="T704" s="420"/>
      <c r="U704" s="420"/>
      <c r="V704" s="420"/>
      <c r="W704" s="420"/>
      <c r="X704" s="420"/>
      <c r="Y704" s="420"/>
      <c r="Z704" s="420"/>
      <c r="AA704" s="420"/>
      <c r="AB704" s="420"/>
      <c r="AC704" s="420"/>
      <c r="AD704" s="420"/>
      <c r="AE704" s="420"/>
      <c r="AF704" s="420"/>
    </row>
    <row r="705" spans="1:32">
      <c r="A705" s="420"/>
      <c r="B705" s="784"/>
      <c r="C705" s="784"/>
      <c r="D705" s="784"/>
      <c r="E705" s="784"/>
      <c r="F705" s="420"/>
      <c r="G705" s="784"/>
      <c r="H705" s="784"/>
      <c r="I705" s="780"/>
      <c r="J705" s="836"/>
      <c r="K705" s="782"/>
      <c r="L705" s="420"/>
      <c r="M705" s="420"/>
      <c r="N705" s="420"/>
      <c r="O705" s="420"/>
      <c r="P705" s="420"/>
      <c r="Q705" s="420"/>
      <c r="R705" s="420"/>
      <c r="S705" s="420"/>
      <c r="T705" s="420"/>
      <c r="U705" s="420"/>
      <c r="V705" s="420"/>
      <c r="W705" s="420"/>
      <c r="X705" s="420"/>
      <c r="Y705" s="420"/>
      <c r="Z705" s="420"/>
      <c r="AA705" s="420"/>
      <c r="AB705" s="420"/>
      <c r="AC705" s="420"/>
      <c r="AD705" s="420"/>
      <c r="AE705" s="420"/>
      <c r="AF705" s="420"/>
    </row>
    <row r="706" spans="1:32">
      <c r="A706" s="420"/>
      <c r="B706" s="784"/>
      <c r="C706" s="784"/>
      <c r="D706" s="784"/>
      <c r="E706" s="784"/>
      <c r="F706" s="420"/>
      <c r="G706" s="784"/>
      <c r="H706" s="784"/>
      <c r="I706" s="780"/>
      <c r="J706" s="836"/>
      <c r="K706" s="782"/>
      <c r="L706" s="420"/>
      <c r="M706" s="420"/>
      <c r="N706" s="420"/>
      <c r="O706" s="420"/>
      <c r="P706" s="420"/>
      <c r="Q706" s="420"/>
      <c r="R706" s="420"/>
      <c r="S706" s="420"/>
      <c r="T706" s="420"/>
      <c r="U706" s="420"/>
      <c r="V706" s="420"/>
      <c r="W706" s="420"/>
      <c r="X706" s="420"/>
      <c r="Y706" s="420"/>
      <c r="Z706" s="420"/>
      <c r="AA706" s="420"/>
      <c r="AB706" s="420"/>
      <c r="AC706" s="420"/>
      <c r="AD706" s="420"/>
      <c r="AE706" s="420"/>
      <c r="AF706" s="420"/>
    </row>
    <row r="707" spans="1:32">
      <c r="A707" s="420"/>
      <c r="B707" s="784"/>
      <c r="C707" s="784"/>
      <c r="D707" s="784"/>
      <c r="E707" s="784"/>
      <c r="F707" s="420"/>
      <c r="G707" s="784"/>
      <c r="H707" s="784"/>
      <c r="I707" s="780"/>
      <c r="J707" s="836"/>
      <c r="K707" s="782"/>
      <c r="L707" s="420"/>
      <c r="M707" s="420"/>
      <c r="N707" s="420"/>
      <c r="O707" s="420"/>
      <c r="P707" s="420"/>
      <c r="Q707" s="420"/>
      <c r="R707" s="420"/>
      <c r="S707" s="420"/>
      <c r="T707" s="420"/>
      <c r="U707" s="420"/>
      <c r="V707" s="420"/>
      <c r="W707" s="420"/>
      <c r="X707" s="420"/>
      <c r="Y707" s="420"/>
      <c r="Z707" s="420"/>
      <c r="AA707" s="420"/>
      <c r="AB707" s="420"/>
      <c r="AC707" s="420"/>
      <c r="AD707" s="420"/>
      <c r="AE707" s="420"/>
      <c r="AF707" s="420"/>
    </row>
    <row r="708" spans="1:32">
      <c r="A708" s="420"/>
      <c r="B708" s="784"/>
      <c r="C708" s="784"/>
      <c r="D708" s="784"/>
      <c r="E708" s="784"/>
      <c r="F708" s="420"/>
      <c r="G708" s="784"/>
      <c r="H708" s="784"/>
      <c r="I708" s="780"/>
      <c r="J708" s="836"/>
      <c r="K708" s="782"/>
      <c r="L708" s="420"/>
      <c r="M708" s="420"/>
      <c r="N708" s="420"/>
      <c r="O708" s="420"/>
      <c r="P708" s="420"/>
      <c r="Q708" s="420"/>
      <c r="R708" s="420"/>
      <c r="S708" s="420"/>
      <c r="T708" s="420"/>
      <c r="U708" s="420"/>
      <c r="V708" s="420"/>
      <c r="W708" s="420"/>
      <c r="X708" s="420"/>
      <c r="Y708" s="420"/>
      <c r="Z708" s="420"/>
      <c r="AA708" s="420"/>
      <c r="AB708" s="420"/>
      <c r="AC708" s="420"/>
      <c r="AD708" s="420"/>
      <c r="AE708" s="420"/>
      <c r="AF708" s="420"/>
    </row>
    <row r="709" spans="1:32">
      <c r="A709" s="420"/>
      <c r="B709" s="784"/>
      <c r="C709" s="784"/>
      <c r="D709" s="784"/>
      <c r="E709" s="784"/>
      <c r="F709" s="420"/>
      <c r="G709" s="784"/>
      <c r="H709" s="784"/>
      <c r="I709" s="780"/>
      <c r="J709" s="836"/>
      <c r="K709" s="782"/>
      <c r="L709" s="420"/>
      <c r="M709" s="420"/>
      <c r="N709" s="420"/>
      <c r="O709" s="420"/>
      <c r="P709" s="420"/>
      <c r="Q709" s="420"/>
      <c r="R709" s="420"/>
      <c r="S709" s="420"/>
      <c r="T709" s="420"/>
      <c r="U709" s="420"/>
      <c r="V709" s="420"/>
      <c r="W709" s="420"/>
      <c r="X709" s="420"/>
      <c r="Y709" s="420"/>
      <c r="Z709" s="420"/>
      <c r="AA709" s="420"/>
      <c r="AB709" s="420"/>
      <c r="AC709" s="420"/>
      <c r="AD709" s="420"/>
      <c r="AE709" s="420"/>
      <c r="AF709" s="420"/>
    </row>
    <row r="710" spans="1:32">
      <c r="A710" s="420"/>
      <c r="B710" s="784"/>
      <c r="C710" s="784"/>
      <c r="D710" s="784"/>
      <c r="E710" s="784"/>
      <c r="F710" s="420"/>
      <c r="G710" s="784"/>
      <c r="H710" s="784"/>
      <c r="I710" s="780"/>
      <c r="J710" s="836"/>
      <c r="K710" s="782"/>
      <c r="L710" s="420"/>
      <c r="M710" s="420"/>
      <c r="N710" s="420"/>
      <c r="O710" s="420"/>
      <c r="P710" s="420"/>
      <c r="Q710" s="420"/>
      <c r="R710" s="420"/>
      <c r="S710" s="420"/>
      <c r="T710" s="420"/>
      <c r="U710" s="420"/>
      <c r="V710" s="420"/>
      <c r="W710" s="420"/>
      <c r="X710" s="420"/>
      <c r="Y710" s="420"/>
      <c r="Z710" s="420"/>
      <c r="AA710" s="420"/>
      <c r="AB710" s="420"/>
      <c r="AC710" s="420"/>
      <c r="AD710" s="420"/>
      <c r="AE710" s="420"/>
      <c r="AF710" s="420"/>
    </row>
    <row r="711" spans="1:32">
      <c r="A711" s="420"/>
      <c r="B711" s="784"/>
      <c r="C711" s="784"/>
      <c r="D711" s="784"/>
      <c r="E711" s="784"/>
      <c r="F711" s="420"/>
      <c r="G711" s="784"/>
      <c r="H711" s="784"/>
      <c r="I711" s="780"/>
      <c r="J711" s="836"/>
      <c r="K711" s="782"/>
      <c r="L711" s="420"/>
      <c r="M711" s="420"/>
      <c r="N711" s="420"/>
      <c r="O711" s="420"/>
      <c r="P711" s="420"/>
      <c r="Q711" s="420"/>
      <c r="R711" s="420"/>
      <c r="S711" s="420"/>
      <c r="T711" s="420"/>
      <c r="U711" s="420"/>
      <c r="V711" s="420"/>
      <c r="W711" s="420"/>
      <c r="X711" s="420"/>
      <c r="Y711" s="420"/>
      <c r="Z711" s="420"/>
      <c r="AA711" s="420"/>
      <c r="AB711" s="420"/>
      <c r="AC711" s="420"/>
      <c r="AD711" s="420"/>
      <c r="AE711" s="420"/>
      <c r="AF711" s="420"/>
    </row>
    <row r="712" spans="1:32">
      <c r="A712" s="420"/>
      <c r="B712" s="784"/>
      <c r="C712" s="784"/>
      <c r="D712" s="784"/>
      <c r="E712" s="784"/>
      <c r="F712" s="420"/>
      <c r="G712" s="784"/>
      <c r="H712" s="784"/>
      <c r="I712" s="780"/>
      <c r="J712" s="836"/>
      <c r="K712" s="782"/>
      <c r="L712" s="420"/>
      <c r="M712" s="420"/>
      <c r="N712" s="420"/>
      <c r="O712" s="420"/>
      <c r="P712" s="420"/>
      <c r="Q712" s="420"/>
      <c r="R712" s="420"/>
      <c r="S712" s="420"/>
      <c r="T712" s="420"/>
      <c r="U712" s="420"/>
      <c r="V712" s="420"/>
      <c r="W712" s="420"/>
      <c r="X712" s="420"/>
      <c r="Y712" s="420"/>
      <c r="Z712" s="420"/>
      <c r="AA712" s="420"/>
      <c r="AB712" s="420"/>
      <c r="AC712" s="420"/>
      <c r="AD712" s="420"/>
      <c r="AE712" s="420"/>
      <c r="AF712" s="420"/>
    </row>
    <row r="713" spans="1:32">
      <c r="A713" s="420"/>
      <c r="B713" s="784"/>
      <c r="C713" s="784"/>
      <c r="D713" s="784"/>
      <c r="E713" s="784"/>
      <c r="F713" s="420"/>
      <c r="G713" s="784"/>
      <c r="H713" s="784"/>
      <c r="I713" s="780"/>
      <c r="J713" s="836"/>
      <c r="K713" s="782"/>
      <c r="L713" s="420"/>
      <c r="M713" s="420"/>
      <c r="N713" s="420"/>
      <c r="O713" s="420"/>
      <c r="P713" s="420"/>
      <c r="Q713" s="420"/>
      <c r="R713" s="420"/>
      <c r="S713" s="420"/>
      <c r="T713" s="420"/>
      <c r="U713" s="420"/>
      <c r="V713" s="420"/>
      <c r="W713" s="420"/>
      <c r="X713" s="420"/>
      <c r="Y713" s="420"/>
      <c r="Z713" s="420"/>
      <c r="AA713" s="420"/>
      <c r="AB713" s="420"/>
      <c r="AC713" s="420"/>
      <c r="AD713" s="420"/>
      <c r="AE713" s="420"/>
      <c r="AF713" s="420"/>
    </row>
    <row r="714" spans="1:32">
      <c r="A714" s="420"/>
      <c r="B714" s="784"/>
      <c r="C714" s="784"/>
      <c r="D714" s="784"/>
      <c r="E714" s="784"/>
      <c r="F714" s="420"/>
      <c r="G714" s="784"/>
      <c r="H714" s="784"/>
      <c r="I714" s="780"/>
      <c r="J714" s="836"/>
      <c r="K714" s="782"/>
      <c r="L714" s="420"/>
      <c r="M714" s="420"/>
      <c r="N714" s="420"/>
      <c r="O714" s="420"/>
      <c r="P714" s="420"/>
      <c r="Q714" s="420"/>
      <c r="R714" s="420"/>
      <c r="S714" s="420"/>
      <c r="T714" s="420"/>
      <c r="U714" s="420"/>
      <c r="V714" s="420"/>
      <c r="W714" s="420"/>
      <c r="X714" s="420"/>
      <c r="Y714" s="420"/>
      <c r="Z714" s="420"/>
      <c r="AA714" s="420"/>
      <c r="AB714" s="420"/>
      <c r="AC714" s="420"/>
      <c r="AD714" s="420"/>
      <c r="AE714" s="420"/>
      <c r="AF714" s="420"/>
    </row>
    <row r="715" spans="1:32">
      <c r="A715" s="420"/>
      <c r="B715" s="784"/>
      <c r="C715" s="784"/>
      <c r="D715" s="784"/>
      <c r="E715" s="784"/>
      <c r="F715" s="420"/>
      <c r="G715" s="784"/>
      <c r="H715" s="784"/>
      <c r="I715" s="780"/>
      <c r="J715" s="836"/>
      <c r="K715" s="782"/>
      <c r="L715" s="420"/>
      <c r="M715" s="420"/>
      <c r="N715" s="420"/>
      <c r="O715" s="420"/>
      <c r="P715" s="420"/>
      <c r="Q715" s="420"/>
      <c r="R715" s="420"/>
      <c r="S715" s="420"/>
      <c r="T715" s="420"/>
      <c r="U715" s="420"/>
      <c r="V715" s="420"/>
      <c r="W715" s="420"/>
      <c r="X715" s="420"/>
      <c r="Y715" s="420"/>
      <c r="Z715" s="420"/>
      <c r="AA715" s="420"/>
      <c r="AB715" s="420"/>
      <c r="AC715" s="420"/>
      <c r="AD715" s="420"/>
      <c r="AE715" s="420"/>
      <c r="AF715" s="420"/>
    </row>
    <row r="716" spans="1:32">
      <c r="A716" s="420"/>
      <c r="B716" s="784"/>
      <c r="C716" s="784"/>
      <c r="D716" s="784"/>
      <c r="E716" s="784"/>
      <c r="F716" s="420"/>
      <c r="G716" s="784"/>
      <c r="H716" s="784"/>
      <c r="I716" s="780"/>
      <c r="J716" s="836"/>
      <c r="K716" s="782"/>
      <c r="L716" s="420"/>
      <c r="M716" s="420"/>
      <c r="N716" s="420"/>
      <c r="O716" s="420"/>
      <c r="P716" s="420"/>
      <c r="Q716" s="420"/>
      <c r="R716" s="420"/>
      <c r="S716" s="420"/>
      <c r="T716" s="420"/>
      <c r="U716" s="420"/>
      <c r="V716" s="420"/>
      <c r="W716" s="420"/>
      <c r="X716" s="420"/>
      <c r="Y716" s="420"/>
      <c r="Z716" s="420"/>
      <c r="AA716" s="420"/>
      <c r="AB716" s="420"/>
      <c r="AC716" s="420"/>
      <c r="AD716" s="420"/>
      <c r="AE716" s="420"/>
      <c r="AF716" s="420"/>
    </row>
    <row r="717" spans="1:32">
      <c r="A717" s="420"/>
      <c r="B717" s="784"/>
      <c r="C717" s="784"/>
      <c r="D717" s="784"/>
      <c r="E717" s="784"/>
      <c r="F717" s="420"/>
      <c r="G717" s="784"/>
      <c r="H717" s="784"/>
      <c r="I717" s="780"/>
      <c r="J717" s="836"/>
      <c r="K717" s="782"/>
      <c r="L717" s="420"/>
      <c r="M717" s="420"/>
      <c r="N717" s="420"/>
      <c r="O717" s="420"/>
      <c r="P717" s="420"/>
      <c r="Q717" s="420"/>
      <c r="R717" s="420"/>
      <c r="S717" s="420"/>
      <c r="T717" s="420"/>
      <c r="U717" s="420"/>
      <c r="V717" s="420"/>
      <c r="W717" s="420"/>
      <c r="X717" s="420"/>
      <c r="Y717" s="420"/>
      <c r="Z717" s="420"/>
      <c r="AA717" s="420"/>
      <c r="AB717" s="420"/>
      <c r="AC717" s="420"/>
      <c r="AD717" s="420"/>
      <c r="AE717" s="420"/>
      <c r="AF717" s="420"/>
    </row>
    <row r="718" spans="1:32">
      <c r="A718" s="420"/>
      <c r="B718" s="784"/>
      <c r="C718" s="784"/>
      <c r="D718" s="784"/>
      <c r="E718" s="784"/>
      <c r="F718" s="420"/>
      <c r="G718" s="784"/>
      <c r="H718" s="784"/>
      <c r="I718" s="780"/>
      <c r="J718" s="836"/>
      <c r="K718" s="782"/>
      <c r="L718" s="420"/>
      <c r="M718" s="420"/>
      <c r="N718" s="420"/>
      <c r="O718" s="420"/>
      <c r="P718" s="420"/>
      <c r="Q718" s="420"/>
      <c r="R718" s="420"/>
      <c r="S718" s="420"/>
      <c r="T718" s="420"/>
      <c r="U718" s="420"/>
      <c r="V718" s="420"/>
      <c r="W718" s="420"/>
      <c r="X718" s="420"/>
      <c r="Y718" s="420"/>
      <c r="Z718" s="420"/>
      <c r="AA718" s="420"/>
      <c r="AB718" s="420"/>
      <c r="AC718" s="420"/>
      <c r="AD718" s="420"/>
      <c r="AE718" s="420"/>
      <c r="AF718" s="420"/>
    </row>
    <row r="719" spans="1:32">
      <c r="A719" s="420"/>
      <c r="B719" s="784"/>
      <c r="C719" s="784"/>
      <c r="D719" s="784"/>
      <c r="E719" s="784"/>
      <c r="F719" s="420"/>
      <c r="G719" s="784"/>
      <c r="H719" s="784"/>
      <c r="I719" s="780"/>
      <c r="J719" s="836"/>
      <c r="K719" s="782"/>
      <c r="L719" s="420"/>
      <c r="M719" s="420"/>
      <c r="N719" s="420"/>
      <c r="O719" s="420"/>
      <c r="P719" s="420"/>
      <c r="Q719" s="420"/>
      <c r="R719" s="420"/>
      <c r="S719" s="420"/>
      <c r="T719" s="420"/>
      <c r="U719" s="420"/>
      <c r="V719" s="420"/>
      <c r="W719" s="420"/>
      <c r="X719" s="420"/>
      <c r="Y719" s="420"/>
      <c r="Z719" s="420"/>
      <c r="AA719" s="420"/>
      <c r="AB719" s="420"/>
      <c r="AC719" s="420"/>
      <c r="AD719" s="420"/>
      <c r="AE719" s="420"/>
      <c r="AF719" s="420"/>
    </row>
    <row r="720" spans="1:32">
      <c r="A720" s="420"/>
      <c r="B720" s="784"/>
      <c r="C720" s="784"/>
      <c r="D720" s="784"/>
      <c r="E720" s="784"/>
      <c r="F720" s="420"/>
      <c r="G720" s="784"/>
      <c r="H720" s="784"/>
      <c r="I720" s="780"/>
      <c r="J720" s="836"/>
      <c r="K720" s="782"/>
      <c r="L720" s="420"/>
      <c r="M720" s="420"/>
      <c r="N720" s="420"/>
      <c r="O720" s="420"/>
      <c r="P720" s="420"/>
      <c r="Q720" s="420"/>
      <c r="R720" s="420"/>
      <c r="S720" s="420"/>
      <c r="T720" s="420"/>
      <c r="U720" s="420"/>
      <c r="V720" s="420"/>
      <c r="W720" s="420"/>
      <c r="X720" s="420"/>
      <c r="Y720" s="420"/>
      <c r="Z720" s="420"/>
      <c r="AA720" s="420"/>
      <c r="AB720" s="420"/>
      <c r="AC720" s="420"/>
      <c r="AD720" s="420"/>
      <c r="AE720" s="420"/>
      <c r="AF720" s="420"/>
    </row>
    <row r="721" spans="1:32">
      <c r="A721" s="420"/>
      <c r="B721" s="784"/>
      <c r="C721" s="784"/>
      <c r="D721" s="784"/>
      <c r="E721" s="784"/>
      <c r="F721" s="420"/>
      <c r="G721" s="784"/>
      <c r="H721" s="784"/>
      <c r="I721" s="780"/>
      <c r="J721" s="836"/>
      <c r="K721" s="782"/>
      <c r="L721" s="420"/>
      <c r="M721" s="420"/>
      <c r="N721" s="420"/>
      <c r="O721" s="420"/>
      <c r="P721" s="420"/>
      <c r="Q721" s="420"/>
      <c r="R721" s="420"/>
      <c r="S721" s="420"/>
      <c r="T721" s="420"/>
      <c r="U721" s="420"/>
      <c r="V721" s="420"/>
      <c r="W721" s="420"/>
      <c r="X721" s="420"/>
      <c r="Y721" s="420"/>
      <c r="Z721" s="420"/>
      <c r="AA721" s="420"/>
      <c r="AB721" s="420"/>
      <c r="AC721" s="420"/>
      <c r="AD721" s="420"/>
      <c r="AE721" s="420"/>
      <c r="AF721" s="420"/>
    </row>
    <row r="722" spans="1:32">
      <c r="A722" s="420"/>
      <c r="B722" s="784"/>
      <c r="C722" s="784"/>
      <c r="D722" s="784"/>
      <c r="E722" s="784"/>
      <c r="F722" s="420"/>
      <c r="G722" s="784"/>
      <c r="H722" s="784"/>
      <c r="I722" s="780"/>
      <c r="J722" s="836"/>
      <c r="K722" s="782"/>
      <c r="L722" s="420"/>
      <c r="M722" s="420"/>
      <c r="N722" s="420"/>
      <c r="O722" s="420"/>
      <c r="P722" s="420"/>
      <c r="Q722" s="420"/>
      <c r="R722" s="420"/>
      <c r="S722" s="420"/>
      <c r="T722" s="420"/>
      <c r="U722" s="420"/>
      <c r="V722" s="420"/>
      <c r="W722" s="420"/>
      <c r="X722" s="420"/>
      <c r="Y722" s="420"/>
      <c r="Z722" s="420"/>
      <c r="AA722" s="420"/>
      <c r="AB722" s="420"/>
      <c r="AC722" s="420"/>
      <c r="AD722" s="420"/>
      <c r="AE722" s="420"/>
      <c r="AF722" s="420"/>
    </row>
    <row r="723" spans="1:32">
      <c r="A723" s="420"/>
      <c r="B723" s="784"/>
      <c r="C723" s="784"/>
      <c r="D723" s="784"/>
      <c r="E723" s="784"/>
      <c r="F723" s="420"/>
      <c r="G723" s="784"/>
      <c r="H723" s="784"/>
      <c r="I723" s="780"/>
      <c r="J723" s="836"/>
      <c r="K723" s="782"/>
      <c r="L723" s="420"/>
      <c r="M723" s="420"/>
      <c r="N723" s="420"/>
      <c r="O723" s="420"/>
      <c r="P723" s="420"/>
      <c r="Q723" s="420"/>
      <c r="R723" s="420"/>
      <c r="S723" s="420"/>
      <c r="T723" s="420"/>
      <c r="U723" s="420"/>
      <c r="V723" s="420"/>
      <c r="W723" s="420"/>
      <c r="X723" s="420"/>
      <c r="Y723" s="420"/>
      <c r="Z723" s="420"/>
      <c r="AA723" s="420"/>
      <c r="AB723" s="420"/>
      <c r="AC723" s="420"/>
      <c r="AD723" s="420"/>
      <c r="AE723" s="420"/>
      <c r="AF723" s="420"/>
    </row>
    <row r="724" spans="1:32">
      <c r="A724" s="420"/>
      <c r="B724" s="784"/>
      <c r="C724" s="784"/>
      <c r="D724" s="784"/>
      <c r="E724" s="784"/>
      <c r="F724" s="420"/>
      <c r="G724" s="784"/>
      <c r="H724" s="784"/>
      <c r="I724" s="780"/>
      <c r="J724" s="836"/>
      <c r="K724" s="782"/>
      <c r="L724" s="420"/>
      <c r="M724" s="420"/>
      <c r="N724" s="420"/>
      <c r="O724" s="420"/>
      <c r="P724" s="420"/>
      <c r="Q724" s="420"/>
      <c r="R724" s="420"/>
      <c r="S724" s="420"/>
      <c r="T724" s="420"/>
      <c r="U724" s="420"/>
      <c r="V724" s="420"/>
      <c r="W724" s="420"/>
      <c r="X724" s="420"/>
      <c r="Y724" s="420"/>
      <c r="Z724" s="420"/>
      <c r="AA724" s="420"/>
      <c r="AB724" s="420"/>
      <c r="AC724" s="420"/>
      <c r="AD724" s="420"/>
      <c r="AE724" s="420"/>
      <c r="AF724" s="420"/>
    </row>
    <row r="725" spans="1:32">
      <c r="A725" s="420"/>
      <c r="B725" s="784"/>
      <c r="C725" s="784"/>
      <c r="D725" s="784"/>
      <c r="E725" s="784"/>
      <c r="F725" s="420"/>
      <c r="G725" s="784"/>
      <c r="H725" s="784"/>
      <c r="I725" s="780"/>
      <c r="J725" s="836"/>
      <c r="K725" s="782"/>
      <c r="L725" s="420"/>
      <c r="M725" s="420"/>
      <c r="N725" s="420"/>
      <c r="O725" s="420"/>
      <c r="P725" s="420"/>
      <c r="Q725" s="420"/>
      <c r="R725" s="420"/>
      <c r="S725" s="420"/>
      <c r="T725" s="420"/>
      <c r="U725" s="420"/>
      <c r="V725" s="420"/>
      <c r="W725" s="420"/>
      <c r="X725" s="420"/>
      <c r="Y725" s="420"/>
      <c r="Z725" s="420"/>
      <c r="AA725" s="420"/>
      <c r="AB725" s="420"/>
      <c r="AC725" s="420"/>
      <c r="AD725" s="420"/>
      <c r="AE725" s="420"/>
      <c r="AF725" s="420"/>
    </row>
    <row r="726" spans="1:32">
      <c r="A726" s="420"/>
      <c r="B726" s="784"/>
      <c r="C726" s="784"/>
      <c r="D726" s="784"/>
      <c r="E726" s="784"/>
      <c r="F726" s="420"/>
      <c r="G726" s="784"/>
      <c r="H726" s="784"/>
      <c r="I726" s="780"/>
      <c r="J726" s="836"/>
      <c r="K726" s="782"/>
      <c r="L726" s="420"/>
      <c r="M726" s="420"/>
      <c r="N726" s="420"/>
      <c r="O726" s="420"/>
      <c r="P726" s="420"/>
      <c r="Q726" s="420"/>
      <c r="R726" s="420"/>
      <c r="S726" s="420"/>
      <c r="T726" s="420"/>
      <c r="U726" s="420"/>
      <c r="V726" s="420"/>
      <c r="W726" s="420"/>
      <c r="X726" s="420"/>
      <c r="Y726" s="420"/>
      <c r="Z726" s="420"/>
      <c r="AA726" s="420"/>
      <c r="AB726" s="420"/>
      <c r="AC726" s="420"/>
      <c r="AD726" s="420"/>
      <c r="AE726" s="420"/>
      <c r="AF726" s="420"/>
    </row>
    <row r="727" spans="1:32">
      <c r="A727" s="420"/>
      <c r="B727" s="784"/>
      <c r="C727" s="784"/>
      <c r="D727" s="784"/>
      <c r="E727" s="784"/>
      <c r="F727" s="420"/>
      <c r="G727" s="784"/>
      <c r="H727" s="784"/>
      <c r="I727" s="780"/>
      <c r="J727" s="836"/>
      <c r="K727" s="782"/>
      <c r="L727" s="420"/>
      <c r="M727" s="420"/>
      <c r="N727" s="420"/>
      <c r="O727" s="420"/>
      <c r="P727" s="420"/>
      <c r="Q727" s="420"/>
      <c r="R727" s="420"/>
      <c r="S727" s="420"/>
      <c r="T727" s="420"/>
      <c r="U727" s="420"/>
      <c r="V727" s="420"/>
      <c r="W727" s="420"/>
      <c r="X727" s="420"/>
      <c r="Y727" s="420"/>
      <c r="Z727" s="420"/>
      <c r="AA727" s="420"/>
      <c r="AB727" s="420"/>
      <c r="AC727" s="420"/>
      <c r="AD727" s="420"/>
      <c r="AE727" s="420"/>
      <c r="AF727" s="420"/>
    </row>
    <row r="728" spans="1:32">
      <c r="A728" s="420"/>
      <c r="B728" s="784"/>
      <c r="C728" s="784"/>
      <c r="D728" s="784"/>
      <c r="E728" s="784"/>
      <c r="F728" s="420"/>
      <c r="G728" s="784"/>
      <c r="H728" s="784"/>
      <c r="I728" s="780"/>
      <c r="J728" s="836"/>
      <c r="K728" s="782"/>
      <c r="L728" s="420"/>
      <c r="M728" s="420"/>
      <c r="N728" s="420"/>
      <c r="O728" s="420"/>
      <c r="P728" s="420"/>
      <c r="Q728" s="420"/>
      <c r="R728" s="420"/>
      <c r="S728" s="420"/>
      <c r="T728" s="420"/>
      <c r="U728" s="420"/>
      <c r="V728" s="420"/>
      <c r="W728" s="420"/>
      <c r="X728" s="420"/>
      <c r="Y728" s="420"/>
      <c r="Z728" s="420"/>
      <c r="AA728" s="420"/>
      <c r="AB728" s="420"/>
      <c r="AC728" s="420"/>
      <c r="AD728" s="420"/>
      <c r="AE728" s="420"/>
      <c r="AF728" s="420"/>
    </row>
    <row r="729" spans="1:32">
      <c r="A729" s="420"/>
      <c r="B729" s="784"/>
      <c r="C729" s="784"/>
      <c r="D729" s="784"/>
      <c r="E729" s="784"/>
      <c r="F729" s="420"/>
      <c r="G729" s="784"/>
      <c r="H729" s="784"/>
      <c r="I729" s="780"/>
      <c r="J729" s="836"/>
      <c r="K729" s="782"/>
      <c r="L729" s="420"/>
      <c r="M729" s="420"/>
      <c r="N729" s="420"/>
      <c r="O729" s="420"/>
      <c r="P729" s="420"/>
      <c r="Q729" s="420"/>
      <c r="R729" s="420"/>
      <c r="S729" s="420"/>
      <c r="T729" s="420"/>
      <c r="U729" s="420"/>
      <c r="V729" s="420"/>
      <c r="W729" s="420"/>
      <c r="X729" s="420"/>
      <c r="Y729" s="420"/>
      <c r="Z729" s="420"/>
      <c r="AA729" s="420"/>
      <c r="AB729" s="420"/>
      <c r="AC729" s="420"/>
      <c r="AD729" s="420"/>
      <c r="AE729" s="420"/>
      <c r="AF729" s="420"/>
    </row>
    <row r="730" spans="1:32">
      <c r="A730" s="420"/>
      <c r="B730" s="784"/>
      <c r="C730" s="784"/>
      <c r="D730" s="784"/>
      <c r="E730" s="784"/>
      <c r="F730" s="420"/>
      <c r="G730" s="784"/>
      <c r="H730" s="784"/>
      <c r="I730" s="780"/>
      <c r="J730" s="836"/>
      <c r="K730" s="782"/>
      <c r="L730" s="420"/>
      <c r="M730" s="420"/>
      <c r="N730" s="420"/>
      <c r="O730" s="420"/>
      <c r="P730" s="420"/>
      <c r="Q730" s="420"/>
      <c r="R730" s="420"/>
      <c r="S730" s="420"/>
      <c r="T730" s="420"/>
      <c r="U730" s="420"/>
      <c r="V730" s="420"/>
      <c r="W730" s="420"/>
      <c r="X730" s="420"/>
      <c r="Y730" s="420"/>
      <c r="Z730" s="420"/>
      <c r="AA730" s="420"/>
      <c r="AB730" s="420"/>
      <c r="AC730" s="420"/>
      <c r="AD730" s="420"/>
      <c r="AE730" s="420"/>
      <c r="AF730" s="420"/>
    </row>
    <row r="731" spans="1:32">
      <c r="A731" s="420"/>
      <c r="B731" s="784"/>
      <c r="C731" s="784"/>
      <c r="D731" s="784"/>
      <c r="E731" s="784"/>
      <c r="F731" s="420"/>
      <c r="G731" s="784"/>
      <c r="H731" s="784"/>
      <c r="I731" s="780"/>
      <c r="J731" s="836"/>
      <c r="K731" s="782"/>
      <c r="L731" s="420"/>
      <c r="M731" s="420"/>
      <c r="N731" s="420"/>
      <c r="O731" s="420"/>
      <c r="P731" s="420"/>
      <c r="Q731" s="420"/>
      <c r="R731" s="420"/>
      <c r="S731" s="420"/>
      <c r="T731" s="420"/>
      <c r="U731" s="420"/>
      <c r="V731" s="420"/>
      <c r="W731" s="420"/>
      <c r="X731" s="420"/>
      <c r="Y731" s="420"/>
      <c r="Z731" s="420"/>
      <c r="AA731" s="420"/>
      <c r="AB731" s="420"/>
      <c r="AC731" s="420"/>
      <c r="AD731" s="420"/>
      <c r="AE731" s="420"/>
      <c r="AF731" s="420"/>
    </row>
    <row r="732" spans="1:32">
      <c r="A732" s="420"/>
      <c r="B732" s="784"/>
      <c r="C732" s="784"/>
      <c r="D732" s="784"/>
      <c r="E732" s="784"/>
      <c r="F732" s="420"/>
      <c r="G732" s="784"/>
      <c r="H732" s="784"/>
      <c r="I732" s="780"/>
      <c r="J732" s="836"/>
      <c r="K732" s="782"/>
      <c r="L732" s="420"/>
      <c r="M732" s="420"/>
      <c r="N732" s="420"/>
      <c r="O732" s="420"/>
      <c r="P732" s="420"/>
      <c r="Q732" s="420"/>
      <c r="R732" s="420"/>
      <c r="S732" s="420"/>
      <c r="T732" s="420"/>
      <c r="U732" s="420"/>
      <c r="V732" s="420"/>
      <c r="W732" s="420"/>
      <c r="X732" s="420"/>
      <c r="Y732" s="420"/>
      <c r="Z732" s="420"/>
      <c r="AA732" s="420"/>
      <c r="AB732" s="420"/>
      <c r="AC732" s="420"/>
      <c r="AD732" s="420"/>
      <c r="AE732" s="420"/>
      <c r="AF732" s="420"/>
    </row>
    <row r="733" spans="1:32">
      <c r="A733" s="420"/>
      <c r="B733" s="784"/>
      <c r="C733" s="784"/>
      <c r="D733" s="784"/>
      <c r="E733" s="784"/>
      <c r="F733" s="420"/>
      <c r="G733" s="784"/>
      <c r="H733" s="784"/>
      <c r="I733" s="780"/>
      <c r="J733" s="836"/>
      <c r="K733" s="782"/>
      <c r="L733" s="420"/>
      <c r="M733" s="420"/>
      <c r="N733" s="420"/>
      <c r="O733" s="420"/>
      <c r="P733" s="420"/>
      <c r="Q733" s="420"/>
      <c r="R733" s="420"/>
      <c r="S733" s="420"/>
      <c r="T733" s="420"/>
      <c r="U733" s="420"/>
      <c r="V733" s="420"/>
      <c r="W733" s="420"/>
      <c r="X733" s="420"/>
      <c r="Y733" s="420"/>
      <c r="Z733" s="420"/>
      <c r="AA733" s="420"/>
      <c r="AB733" s="420"/>
      <c r="AC733" s="420"/>
      <c r="AD733" s="420"/>
      <c r="AE733" s="420"/>
      <c r="AF733" s="420"/>
    </row>
    <row r="734" spans="1:32">
      <c r="A734" s="420"/>
      <c r="B734" s="784"/>
      <c r="C734" s="784"/>
      <c r="D734" s="784"/>
      <c r="E734" s="784"/>
      <c r="F734" s="420"/>
      <c r="G734" s="784"/>
      <c r="H734" s="784"/>
      <c r="I734" s="780"/>
      <c r="J734" s="836"/>
      <c r="K734" s="782"/>
      <c r="L734" s="420"/>
      <c r="M734" s="420"/>
      <c r="N734" s="420"/>
      <c r="O734" s="420"/>
      <c r="P734" s="420"/>
      <c r="Q734" s="420"/>
      <c r="R734" s="420"/>
      <c r="S734" s="420"/>
      <c r="T734" s="420"/>
      <c r="U734" s="420"/>
      <c r="V734" s="420"/>
      <c r="W734" s="420"/>
      <c r="X734" s="420"/>
      <c r="Y734" s="420"/>
      <c r="Z734" s="420"/>
      <c r="AA734" s="420"/>
      <c r="AB734" s="420"/>
      <c r="AC734" s="420"/>
      <c r="AD734" s="420"/>
      <c r="AE734" s="420"/>
      <c r="AF734" s="420"/>
    </row>
    <row r="735" spans="1:32">
      <c r="A735" s="420"/>
      <c r="B735" s="784"/>
      <c r="C735" s="784"/>
      <c r="D735" s="784"/>
      <c r="E735" s="784"/>
      <c r="F735" s="420"/>
      <c r="G735" s="784"/>
      <c r="H735" s="784"/>
      <c r="I735" s="780"/>
      <c r="J735" s="836"/>
      <c r="K735" s="782"/>
      <c r="L735" s="420"/>
      <c r="M735" s="420"/>
      <c r="N735" s="420"/>
      <c r="O735" s="420"/>
      <c r="P735" s="420"/>
      <c r="Q735" s="420"/>
      <c r="R735" s="420"/>
      <c r="S735" s="420"/>
      <c r="T735" s="420"/>
      <c r="U735" s="420"/>
      <c r="V735" s="420"/>
      <c r="W735" s="420"/>
      <c r="X735" s="420"/>
      <c r="Y735" s="420"/>
      <c r="Z735" s="420"/>
      <c r="AA735" s="420"/>
      <c r="AB735" s="420"/>
      <c r="AC735" s="420"/>
      <c r="AD735" s="420"/>
      <c r="AE735" s="420"/>
      <c r="AF735" s="420"/>
    </row>
    <row r="736" spans="1:32">
      <c r="A736" s="420"/>
      <c r="B736" s="784"/>
      <c r="C736" s="784"/>
      <c r="D736" s="784"/>
      <c r="E736" s="784"/>
      <c r="F736" s="420"/>
      <c r="G736" s="784"/>
      <c r="H736" s="784"/>
      <c r="I736" s="780"/>
      <c r="J736" s="836"/>
      <c r="K736" s="782"/>
      <c r="L736" s="420"/>
      <c r="M736" s="420"/>
      <c r="N736" s="420"/>
      <c r="O736" s="420"/>
      <c r="P736" s="420"/>
      <c r="Q736" s="420"/>
      <c r="R736" s="420"/>
      <c r="S736" s="420"/>
      <c r="T736" s="420"/>
      <c r="U736" s="420"/>
      <c r="V736" s="420"/>
      <c r="W736" s="420"/>
      <c r="X736" s="420"/>
      <c r="Y736" s="420"/>
      <c r="Z736" s="420"/>
      <c r="AA736" s="420"/>
      <c r="AB736" s="420"/>
      <c r="AC736" s="420"/>
      <c r="AD736" s="420"/>
      <c r="AE736" s="420"/>
      <c r="AF736" s="420"/>
    </row>
    <row r="737" spans="1:32">
      <c r="A737" s="420"/>
      <c r="B737" s="784"/>
      <c r="C737" s="784"/>
      <c r="D737" s="784"/>
      <c r="E737" s="784"/>
      <c r="F737" s="420"/>
      <c r="G737" s="784"/>
      <c r="H737" s="784"/>
      <c r="I737" s="780"/>
      <c r="J737" s="836"/>
      <c r="K737" s="782"/>
      <c r="L737" s="420"/>
      <c r="M737" s="420"/>
      <c r="N737" s="420"/>
      <c r="O737" s="420"/>
      <c r="P737" s="420"/>
      <c r="Q737" s="420"/>
      <c r="R737" s="420"/>
      <c r="S737" s="420"/>
      <c r="T737" s="420"/>
      <c r="U737" s="420"/>
      <c r="V737" s="420"/>
      <c r="W737" s="420"/>
      <c r="X737" s="420"/>
      <c r="Y737" s="420"/>
      <c r="Z737" s="420"/>
      <c r="AA737" s="420"/>
      <c r="AB737" s="420"/>
      <c r="AC737" s="420"/>
      <c r="AD737" s="420"/>
      <c r="AE737" s="420"/>
      <c r="AF737" s="420"/>
    </row>
    <row r="738" spans="1:32">
      <c r="A738" s="420"/>
      <c r="B738" s="784"/>
      <c r="C738" s="784"/>
      <c r="D738" s="784"/>
      <c r="E738" s="784"/>
      <c r="F738" s="420"/>
      <c r="G738" s="784"/>
      <c r="H738" s="784"/>
      <c r="I738" s="780"/>
      <c r="J738" s="836"/>
      <c r="K738" s="782"/>
      <c r="L738" s="420"/>
      <c r="M738" s="420"/>
      <c r="N738" s="420"/>
      <c r="O738" s="420"/>
      <c r="P738" s="420"/>
      <c r="Q738" s="420"/>
      <c r="R738" s="420"/>
      <c r="S738" s="420"/>
      <c r="T738" s="420"/>
      <c r="U738" s="420"/>
      <c r="V738" s="420"/>
      <c r="W738" s="420"/>
      <c r="X738" s="420"/>
      <c r="Y738" s="420"/>
      <c r="Z738" s="420"/>
      <c r="AA738" s="420"/>
      <c r="AB738" s="420"/>
      <c r="AC738" s="420"/>
      <c r="AD738" s="420"/>
      <c r="AE738" s="420"/>
      <c r="AF738" s="420"/>
    </row>
    <row r="739" spans="1:32">
      <c r="A739" s="420"/>
      <c r="B739" s="784"/>
      <c r="C739" s="784"/>
      <c r="D739" s="784"/>
      <c r="E739" s="784"/>
      <c r="F739" s="420"/>
      <c r="G739" s="784"/>
      <c r="H739" s="784"/>
      <c r="I739" s="780"/>
      <c r="J739" s="836"/>
      <c r="K739" s="782"/>
      <c r="L739" s="420"/>
      <c r="M739" s="420"/>
      <c r="N739" s="420"/>
      <c r="O739" s="420"/>
      <c r="P739" s="420"/>
      <c r="Q739" s="420"/>
      <c r="R739" s="420"/>
      <c r="S739" s="420"/>
      <c r="T739" s="420"/>
      <c r="U739" s="420"/>
      <c r="V739" s="420"/>
      <c r="W739" s="420"/>
      <c r="X739" s="420"/>
      <c r="Y739" s="420"/>
      <c r="Z739" s="420"/>
      <c r="AA739" s="420"/>
      <c r="AB739" s="420"/>
      <c r="AC739" s="420"/>
      <c r="AD739" s="420"/>
      <c r="AE739" s="420"/>
      <c r="AF739" s="420"/>
    </row>
    <row r="740" spans="1:32">
      <c r="A740" s="420"/>
      <c r="B740" s="784"/>
      <c r="C740" s="784"/>
      <c r="D740" s="784"/>
      <c r="E740" s="784"/>
      <c r="F740" s="420"/>
      <c r="G740" s="784"/>
      <c r="H740" s="784"/>
      <c r="I740" s="780"/>
      <c r="J740" s="836"/>
      <c r="K740" s="782"/>
      <c r="L740" s="420"/>
      <c r="M740" s="420"/>
      <c r="N740" s="420"/>
      <c r="O740" s="420"/>
      <c r="P740" s="420"/>
      <c r="Q740" s="420"/>
      <c r="R740" s="420"/>
      <c r="S740" s="420"/>
      <c r="T740" s="420"/>
      <c r="U740" s="420"/>
      <c r="V740" s="420"/>
      <c r="W740" s="420"/>
      <c r="X740" s="420"/>
      <c r="Y740" s="420"/>
      <c r="Z740" s="420"/>
      <c r="AA740" s="420"/>
      <c r="AB740" s="420"/>
      <c r="AC740" s="420"/>
      <c r="AD740" s="420"/>
      <c r="AE740" s="420"/>
      <c r="AF740" s="420"/>
    </row>
    <row r="741" spans="1:32">
      <c r="A741" s="420"/>
      <c r="B741" s="784"/>
      <c r="C741" s="784"/>
      <c r="D741" s="784"/>
      <c r="E741" s="784"/>
      <c r="F741" s="420"/>
      <c r="G741" s="784"/>
      <c r="H741" s="784"/>
      <c r="I741" s="780"/>
      <c r="J741" s="836"/>
      <c r="K741" s="782"/>
      <c r="L741" s="420"/>
      <c r="M741" s="420"/>
      <c r="N741" s="420"/>
      <c r="O741" s="420"/>
      <c r="P741" s="420"/>
      <c r="Q741" s="420"/>
      <c r="R741" s="420"/>
      <c r="S741" s="420"/>
      <c r="T741" s="420"/>
      <c r="U741" s="420"/>
      <c r="V741" s="420"/>
      <c r="W741" s="420"/>
      <c r="X741" s="420"/>
      <c r="Y741" s="420"/>
      <c r="Z741" s="420"/>
      <c r="AA741" s="420"/>
      <c r="AB741" s="420"/>
      <c r="AC741" s="420"/>
      <c r="AD741" s="420"/>
      <c r="AE741" s="420"/>
      <c r="AF741" s="420"/>
    </row>
    <row r="742" spans="1:32">
      <c r="A742" s="420"/>
      <c r="B742" s="784"/>
      <c r="C742" s="784"/>
      <c r="D742" s="784"/>
      <c r="E742" s="784"/>
      <c r="F742" s="420"/>
      <c r="G742" s="784"/>
      <c r="H742" s="784"/>
      <c r="I742" s="780"/>
      <c r="J742" s="836"/>
      <c r="K742" s="782"/>
      <c r="L742" s="420"/>
      <c r="M742" s="420"/>
      <c r="N742" s="420"/>
      <c r="O742" s="420"/>
      <c r="P742" s="420"/>
      <c r="Q742" s="420"/>
      <c r="R742" s="420"/>
      <c r="S742" s="420"/>
      <c r="T742" s="420"/>
      <c r="U742" s="420"/>
      <c r="V742" s="420"/>
      <c r="W742" s="420"/>
      <c r="X742" s="420"/>
      <c r="Y742" s="420"/>
      <c r="Z742" s="420"/>
      <c r="AA742" s="420"/>
      <c r="AB742" s="420"/>
      <c r="AC742" s="420"/>
      <c r="AD742" s="420"/>
      <c r="AE742" s="420"/>
      <c r="AF742" s="420"/>
    </row>
    <row r="743" spans="1:32">
      <c r="A743" s="420"/>
      <c r="B743" s="784"/>
      <c r="C743" s="784"/>
      <c r="D743" s="784"/>
      <c r="E743" s="784"/>
      <c r="F743" s="420"/>
      <c r="G743" s="784"/>
      <c r="H743" s="784"/>
      <c r="I743" s="780"/>
      <c r="J743" s="836"/>
      <c r="K743" s="782"/>
      <c r="L743" s="420"/>
      <c r="M743" s="420"/>
      <c r="N743" s="420"/>
      <c r="O743" s="420"/>
      <c r="P743" s="420"/>
      <c r="Q743" s="420"/>
      <c r="R743" s="420"/>
      <c r="S743" s="420"/>
      <c r="T743" s="420"/>
      <c r="U743" s="420"/>
      <c r="V743" s="420"/>
      <c r="W743" s="420"/>
      <c r="X743" s="420"/>
      <c r="Y743" s="420"/>
      <c r="Z743" s="420"/>
      <c r="AA743" s="420"/>
      <c r="AB743" s="420"/>
      <c r="AC743" s="420"/>
      <c r="AD743" s="420"/>
      <c r="AE743" s="420"/>
      <c r="AF743" s="420"/>
    </row>
    <row r="744" spans="1:32">
      <c r="A744" s="420"/>
      <c r="B744" s="784"/>
      <c r="C744" s="784"/>
      <c r="D744" s="784"/>
      <c r="E744" s="784"/>
      <c r="F744" s="420"/>
      <c r="G744" s="784"/>
      <c r="H744" s="784"/>
      <c r="I744" s="780"/>
      <c r="J744" s="836"/>
      <c r="K744" s="782"/>
      <c r="L744" s="420"/>
      <c r="M744" s="420"/>
      <c r="N744" s="420"/>
      <c r="O744" s="420"/>
      <c r="P744" s="420"/>
      <c r="Q744" s="420"/>
      <c r="R744" s="420"/>
      <c r="S744" s="420"/>
      <c r="T744" s="420"/>
      <c r="U744" s="420"/>
      <c r="V744" s="420"/>
      <c r="W744" s="420"/>
      <c r="X744" s="420"/>
      <c r="Y744" s="420"/>
      <c r="Z744" s="420"/>
      <c r="AA744" s="420"/>
      <c r="AB744" s="420"/>
      <c r="AC744" s="420"/>
      <c r="AD744" s="420"/>
      <c r="AE744" s="420"/>
      <c r="AF744" s="420"/>
    </row>
    <row r="745" spans="1:32">
      <c r="A745" s="420"/>
      <c r="B745" s="784"/>
      <c r="C745" s="784"/>
      <c r="D745" s="784"/>
      <c r="E745" s="784"/>
      <c r="F745" s="420"/>
      <c r="G745" s="784"/>
      <c r="H745" s="784"/>
      <c r="I745" s="780"/>
      <c r="J745" s="836"/>
      <c r="K745" s="782"/>
      <c r="L745" s="420"/>
      <c r="M745" s="420"/>
      <c r="N745" s="420"/>
      <c r="O745" s="420"/>
      <c r="P745" s="420"/>
      <c r="Q745" s="420"/>
      <c r="R745" s="420"/>
      <c r="S745" s="420"/>
      <c r="T745" s="420"/>
      <c r="U745" s="420"/>
      <c r="V745" s="420"/>
      <c r="W745" s="420"/>
      <c r="X745" s="420"/>
      <c r="Y745" s="420"/>
      <c r="Z745" s="420"/>
      <c r="AA745" s="420"/>
      <c r="AB745" s="420"/>
      <c r="AC745" s="420"/>
      <c r="AD745" s="420"/>
      <c r="AE745" s="420"/>
      <c r="AF745" s="420"/>
    </row>
    <row r="746" spans="1:32">
      <c r="A746" s="420"/>
      <c r="B746" s="784"/>
      <c r="C746" s="784"/>
      <c r="D746" s="784"/>
      <c r="E746" s="784"/>
      <c r="F746" s="420"/>
      <c r="G746" s="784"/>
      <c r="H746" s="784"/>
      <c r="I746" s="780"/>
      <c r="J746" s="836"/>
      <c r="K746" s="782"/>
      <c r="L746" s="420"/>
      <c r="M746" s="420"/>
      <c r="N746" s="420"/>
      <c r="O746" s="420"/>
      <c r="P746" s="420"/>
      <c r="Q746" s="420"/>
      <c r="R746" s="420"/>
      <c r="S746" s="420"/>
      <c r="T746" s="420"/>
      <c r="U746" s="420"/>
      <c r="V746" s="420"/>
      <c r="W746" s="420"/>
      <c r="X746" s="420"/>
      <c r="Y746" s="420"/>
      <c r="Z746" s="420"/>
      <c r="AA746" s="420"/>
      <c r="AB746" s="420"/>
      <c r="AC746" s="420"/>
      <c r="AD746" s="420"/>
      <c r="AE746" s="420"/>
      <c r="AF746" s="420"/>
    </row>
    <row r="747" spans="1:32">
      <c r="A747" s="420"/>
      <c r="B747" s="784"/>
      <c r="C747" s="784"/>
      <c r="D747" s="784"/>
      <c r="E747" s="784"/>
      <c r="F747" s="420"/>
      <c r="G747" s="784"/>
      <c r="H747" s="784"/>
      <c r="I747" s="780"/>
      <c r="J747" s="836"/>
      <c r="K747" s="782"/>
      <c r="L747" s="420"/>
      <c r="M747" s="420"/>
      <c r="N747" s="420"/>
      <c r="O747" s="420"/>
      <c r="P747" s="420"/>
      <c r="Q747" s="420"/>
      <c r="R747" s="420"/>
      <c r="S747" s="420"/>
      <c r="T747" s="420"/>
      <c r="U747" s="420"/>
      <c r="V747" s="420"/>
      <c r="W747" s="420"/>
      <c r="X747" s="420"/>
      <c r="Y747" s="420"/>
      <c r="Z747" s="420"/>
      <c r="AA747" s="420"/>
      <c r="AB747" s="420"/>
      <c r="AC747" s="420"/>
      <c r="AD747" s="420"/>
      <c r="AE747" s="420"/>
      <c r="AF747" s="420"/>
    </row>
    <row r="748" spans="1:32">
      <c r="A748" s="420"/>
      <c r="B748" s="784"/>
      <c r="C748" s="784"/>
      <c r="D748" s="784"/>
      <c r="E748" s="784"/>
      <c r="F748" s="420"/>
      <c r="G748" s="784"/>
      <c r="H748" s="784"/>
      <c r="I748" s="780"/>
      <c r="J748" s="836"/>
      <c r="K748" s="782"/>
      <c r="L748" s="420"/>
      <c r="M748" s="420"/>
      <c r="N748" s="420"/>
      <c r="O748" s="420"/>
      <c r="P748" s="420"/>
      <c r="Q748" s="420"/>
      <c r="R748" s="420"/>
      <c r="S748" s="420"/>
      <c r="T748" s="420"/>
      <c r="U748" s="420"/>
      <c r="V748" s="420"/>
      <c r="W748" s="420"/>
      <c r="X748" s="420"/>
      <c r="Y748" s="420"/>
      <c r="Z748" s="420"/>
      <c r="AA748" s="420"/>
      <c r="AB748" s="420"/>
      <c r="AC748" s="420"/>
      <c r="AD748" s="420"/>
      <c r="AE748" s="420"/>
      <c r="AF748" s="420"/>
    </row>
    <row r="749" spans="1:32">
      <c r="A749" s="420"/>
      <c r="B749" s="784"/>
      <c r="C749" s="784"/>
      <c r="D749" s="784"/>
      <c r="E749" s="784"/>
      <c r="F749" s="420"/>
      <c r="G749" s="784"/>
      <c r="H749" s="784"/>
      <c r="I749" s="780"/>
      <c r="J749" s="836"/>
      <c r="K749" s="782"/>
      <c r="L749" s="420"/>
      <c r="M749" s="420"/>
      <c r="N749" s="420"/>
      <c r="O749" s="420"/>
      <c r="P749" s="420"/>
      <c r="Q749" s="420"/>
      <c r="R749" s="420"/>
      <c r="S749" s="420"/>
      <c r="T749" s="420"/>
      <c r="U749" s="420"/>
      <c r="V749" s="420"/>
      <c r="W749" s="420"/>
      <c r="X749" s="420"/>
      <c r="Y749" s="420"/>
      <c r="Z749" s="420"/>
      <c r="AA749" s="420"/>
      <c r="AB749" s="420"/>
      <c r="AC749" s="420"/>
      <c r="AD749" s="420"/>
      <c r="AE749" s="420"/>
      <c r="AF749" s="420"/>
    </row>
    <row r="750" spans="1:32">
      <c r="A750" s="420"/>
      <c r="B750" s="784"/>
      <c r="C750" s="784"/>
      <c r="D750" s="784"/>
      <c r="E750" s="784"/>
      <c r="F750" s="420"/>
      <c r="G750" s="784"/>
      <c r="H750" s="784"/>
      <c r="I750" s="780"/>
      <c r="J750" s="836"/>
      <c r="K750" s="782"/>
      <c r="L750" s="420"/>
      <c r="M750" s="420"/>
      <c r="N750" s="420"/>
      <c r="O750" s="420"/>
      <c r="P750" s="420"/>
      <c r="Q750" s="420"/>
      <c r="R750" s="420"/>
      <c r="S750" s="420"/>
      <c r="T750" s="420"/>
      <c r="U750" s="420"/>
      <c r="V750" s="420"/>
      <c r="W750" s="420"/>
      <c r="X750" s="420"/>
      <c r="Y750" s="420"/>
      <c r="Z750" s="420"/>
      <c r="AA750" s="420"/>
      <c r="AB750" s="420"/>
      <c r="AC750" s="420"/>
      <c r="AD750" s="420"/>
      <c r="AE750" s="420"/>
      <c r="AF750" s="420"/>
    </row>
    <row r="751" spans="1:32">
      <c r="A751" s="420"/>
      <c r="B751" s="784"/>
      <c r="C751" s="784"/>
      <c r="D751" s="784"/>
      <c r="E751" s="784"/>
      <c r="F751" s="420"/>
      <c r="G751" s="784"/>
      <c r="H751" s="784"/>
      <c r="I751" s="780"/>
      <c r="J751" s="836"/>
      <c r="K751" s="782"/>
      <c r="L751" s="420"/>
      <c r="M751" s="420"/>
      <c r="N751" s="420"/>
      <c r="O751" s="420"/>
      <c r="P751" s="420"/>
      <c r="Q751" s="420"/>
      <c r="R751" s="420"/>
      <c r="S751" s="420"/>
      <c r="T751" s="420"/>
      <c r="U751" s="420"/>
      <c r="V751" s="420"/>
      <c r="W751" s="420"/>
      <c r="X751" s="420"/>
      <c r="Y751" s="420"/>
      <c r="Z751" s="420"/>
      <c r="AA751" s="420"/>
      <c r="AB751" s="420"/>
      <c r="AC751" s="420"/>
      <c r="AD751" s="420"/>
      <c r="AE751" s="420"/>
      <c r="AF751" s="420"/>
    </row>
    <row r="752" spans="1:32">
      <c r="A752" s="420"/>
      <c r="B752" s="784"/>
      <c r="C752" s="784"/>
      <c r="D752" s="784"/>
      <c r="E752" s="784"/>
      <c r="F752" s="420"/>
      <c r="G752" s="784"/>
      <c r="H752" s="784"/>
      <c r="I752" s="780"/>
      <c r="J752" s="836"/>
      <c r="K752" s="782"/>
      <c r="L752" s="420"/>
      <c r="M752" s="420"/>
      <c r="N752" s="420"/>
      <c r="O752" s="420"/>
      <c r="P752" s="420"/>
      <c r="Q752" s="420"/>
      <c r="R752" s="420"/>
      <c r="S752" s="420"/>
      <c r="T752" s="420"/>
      <c r="U752" s="420"/>
      <c r="V752" s="420"/>
      <c r="W752" s="420"/>
      <c r="X752" s="420"/>
      <c r="Y752" s="420"/>
      <c r="Z752" s="420"/>
      <c r="AA752" s="420"/>
      <c r="AB752" s="420"/>
      <c r="AC752" s="420"/>
      <c r="AD752" s="420"/>
      <c r="AE752" s="420"/>
      <c r="AF752" s="420"/>
    </row>
    <row r="753" spans="1:32">
      <c r="A753" s="420"/>
      <c r="B753" s="784"/>
      <c r="C753" s="784"/>
      <c r="D753" s="784"/>
      <c r="E753" s="784"/>
      <c r="F753" s="420"/>
      <c r="G753" s="784"/>
      <c r="H753" s="784"/>
      <c r="I753" s="780"/>
      <c r="J753" s="836"/>
      <c r="K753" s="782"/>
      <c r="L753" s="420"/>
      <c r="M753" s="420"/>
      <c r="N753" s="420"/>
      <c r="O753" s="420"/>
      <c r="P753" s="420"/>
      <c r="Q753" s="420"/>
      <c r="R753" s="420"/>
      <c r="S753" s="420"/>
      <c r="T753" s="420"/>
      <c r="U753" s="420"/>
      <c r="V753" s="420"/>
      <c r="W753" s="420"/>
      <c r="X753" s="420"/>
      <c r="Y753" s="420"/>
      <c r="Z753" s="420"/>
      <c r="AA753" s="420"/>
      <c r="AB753" s="420"/>
      <c r="AC753" s="420"/>
      <c r="AD753" s="420"/>
      <c r="AE753" s="420"/>
      <c r="AF753" s="420"/>
    </row>
    <row r="754" spans="1:32">
      <c r="A754" s="420"/>
      <c r="B754" s="784"/>
      <c r="C754" s="784"/>
      <c r="D754" s="784"/>
      <c r="E754" s="784"/>
      <c r="F754" s="420"/>
      <c r="G754" s="784"/>
      <c r="H754" s="784"/>
      <c r="I754" s="780"/>
      <c r="J754" s="836"/>
      <c r="K754" s="782"/>
      <c r="L754" s="420"/>
      <c r="M754" s="420"/>
      <c r="N754" s="420"/>
      <c r="O754" s="420"/>
      <c r="P754" s="420"/>
      <c r="Q754" s="420"/>
      <c r="R754" s="420"/>
      <c r="S754" s="420"/>
      <c r="T754" s="420"/>
      <c r="U754" s="420"/>
      <c r="V754" s="420"/>
      <c r="W754" s="420"/>
      <c r="X754" s="420"/>
      <c r="Y754" s="420"/>
      <c r="Z754" s="420"/>
      <c r="AA754" s="420"/>
      <c r="AB754" s="420"/>
      <c r="AC754" s="420"/>
      <c r="AD754" s="420"/>
      <c r="AE754" s="420"/>
      <c r="AF754" s="420"/>
    </row>
    <row r="755" spans="1:32">
      <c r="A755" s="420"/>
      <c r="B755" s="784"/>
      <c r="C755" s="784"/>
      <c r="D755" s="784"/>
      <c r="E755" s="784"/>
      <c r="F755" s="420"/>
      <c r="G755" s="784"/>
      <c r="H755" s="784"/>
      <c r="I755" s="780"/>
      <c r="J755" s="836"/>
      <c r="K755" s="782"/>
      <c r="L755" s="420"/>
      <c r="M755" s="420"/>
      <c r="N755" s="420"/>
      <c r="O755" s="420"/>
      <c r="P755" s="420"/>
      <c r="Q755" s="420"/>
      <c r="R755" s="420"/>
      <c r="S755" s="420"/>
      <c r="T755" s="420"/>
      <c r="U755" s="420"/>
      <c r="V755" s="420"/>
      <c r="W755" s="420"/>
      <c r="X755" s="420"/>
      <c r="Y755" s="420"/>
      <c r="Z755" s="420"/>
      <c r="AA755" s="420"/>
      <c r="AB755" s="420"/>
      <c r="AC755" s="420"/>
      <c r="AD755" s="420"/>
      <c r="AE755" s="420"/>
      <c r="AF755" s="420"/>
    </row>
    <row r="756" spans="1:32">
      <c r="A756" s="420"/>
      <c r="B756" s="784"/>
      <c r="C756" s="784"/>
      <c r="D756" s="784"/>
      <c r="E756" s="784"/>
      <c r="F756" s="420"/>
      <c r="G756" s="784"/>
      <c r="H756" s="784"/>
      <c r="I756" s="780"/>
      <c r="J756" s="836"/>
      <c r="K756" s="782"/>
      <c r="L756" s="420"/>
      <c r="M756" s="420"/>
      <c r="N756" s="420"/>
      <c r="O756" s="420"/>
      <c r="P756" s="420"/>
      <c r="Q756" s="420"/>
      <c r="R756" s="420"/>
      <c r="S756" s="420"/>
      <c r="T756" s="420"/>
      <c r="U756" s="420"/>
      <c r="V756" s="420"/>
      <c r="W756" s="420"/>
      <c r="X756" s="420"/>
      <c r="Y756" s="420"/>
      <c r="Z756" s="420"/>
      <c r="AA756" s="420"/>
      <c r="AB756" s="420"/>
      <c r="AC756" s="420"/>
      <c r="AD756" s="420"/>
      <c r="AE756" s="420"/>
      <c r="AF756" s="420"/>
    </row>
    <row r="757" spans="1:32">
      <c r="A757" s="420"/>
      <c r="B757" s="784"/>
      <c r="C757" s="784"/>
      <c r="D757" s="784"/>
      <c r="E757" s="784"/>
      <c r="F757" s="420"/>
      <c r="G757" s="784"/>
      <c r="H757" s="784"/>
      <c r="I757" s="780"/>
      <c r="J757" s="836"/>
      <c r="K757" s="782"/>
      <c r="L757" s="420"/>
      <c r="M757" s="420"/>
      <c r="N757" s="420"/>
      <c r="O757" s="420"/>
      <c r="P757" s="420"/>
      <c r="Q757" s="420"/>
      <c r="R757" s="420"/>
      <c r="S757" s="420"/>
      <c r="T757" s="420"/>
      <c r="U757" s="420"/>
      <c r="V757" s="420"/>
      <c r="W757" s="420"/>
      <c r="X757" s="420"/>
      <c r="Y757" s="420"/>
      <c r="Z757" s="420"/>
      <c r="AA757" s="420"/>
      <c r="AB757" s="420"/>
      <c r="AC757" s="420"/>
      <c r="AD757" s="420"/>
      <c r="AE757" s="420"/>
      <c r="AF757" s="420"/>
    </row>
    <row r="758" spans="1:32">
      <c r="A758" s="420"/>
      <c r="B758" s="784"/>
      <c r="C758" s="784"/>
      <c r="D758" s="784"/>
      <c r="E758" s="784"/>
      <c r="F758" s="420"/>
      <c r="G758" s="784"/>
      <c r="H758" s="784"/>
      <c r="I758" s="780"/>
      <c r="J758" s="836"/>
      <c r="K758" s="782"/>
      <c r="L758" s="420"/>
      <c r="M758" s="420"/>
      <c r="N758" s="420"/>
      <c r="O758" s="420"/>
      <c r="P758" s="420"/>
      <c r="Q758" s="420"/>
      <c r="R758" s="420"/>
      <c r="S758" s="420"/>
      <c r="T758" s="420"/>
      <c r="U758" s="420"/>
      <c r="V758" s="420"/>
      <c r="W758" s="420"/>
      <c r="X758" s="420"/>
      <c r="Y758" s="420"/>
      <c r="Z758" s="420"/>
      <c r="AA758" s="420"/>
      <c r="AB758" s="420"/>
      <c r="AC758" s="420"/>
      <c r="AD758" s="420"/>
      <c r="AE758" s="420"/>
      <c r="AF758" s="420"/>
    </row>
    <row r="759" spans="1:32">
      <c r="A759" s="420"/>
      <c r="B759" s="784"/>
      <c r="C759" s="784"/>
      <c r="D759" s="784"/>
      <c r="E759" s="784"/>
      <c r="F759" s="420"/>
      <c r="G759" s="784"/>
      <c r="H759" s="784"/>
      <c r="I759" s="780"/>
      <c r="J759" s="836"/>
      <c r="K759" s="782"/>
      <c r="L759" s="420"/>
      <c r="M759" s="420"/>
      <c r="N759" s="420"/>
      <c r="O759" s="420"/>
      <c r="P759" s="420"/>
      <c r="Q759" s="420"/>
      <c r="R759" s="420"/>
      <c r="S759" s="420"/>
      <c r="T759" s="420"/>
      <c r="U759" s="420"/>
      <c r="V759" s="420"/>
      <c r="W759" s="420"/>
      <c r="X759" s="420"/>
      <c r="Y759" s="420"/>
      <c r="Z759" s="420"/>
      <c r="AA759" s="420"/>
      <c r="AB759" s="420"/>
      <c r="AC759" s="420"/>
      <c r="AD759" s="420"/>
      <c r="AE759" s="420"/>
      <c r="AF759" s="420"/>
    </row>
    <row r="760" spans="1:32">
      <c r="A760" s="420"/>
      <c r="B760" s="784"/>
      <c r="C760" s="784"/>
      <c r="D760" s="784"/>
      <c r="E760" s="784"/>
      <c r="F760" s="420"/>
      <c r="G760" s="784"/>
      <c r="H760" s="784"/>
      <c r="I760" s="780"/>
      <c r="J760" s="836"/>
      <c r="K760" s="782"/>
      <c r="L760" s="420"/>
      <c r="M760" s="420"/>
      <c r="N760" s="420"/>
      <c r="O760" s="420"/>
      <c r="P760" s="420"/>
      <c r="Q760" s="420"/>
      <c r="R760" s="420"/>
      <c r="S760" s="420"/>
      <c r="T760" s="420"/>
      <c r="U760" s="420"/>
      <c r="V760" s="420"/>
      <c r="W760" s="420"/>
      <c r="X760" s="420"/>
      <c r="Y760" s="420"/>
      <c r="Z760" s="420"/>
      <c r="AA760" s="420"/>
      <c r="AB760" s="420"/>
      <c r="AC760" s="420"/>
      <c r="AD760" s="420"/>
      <c r="AE760" s="420"/>
      <c r="AF760" s="420"/>
    </row>
    <row r="761" spans="1:32">
      <c r="A761" s="420"/>
      <c r="B761" s="784"/>
      <c r="C761" s="784"/>
      <c r="D761" s="784"/>
      <c r="E761" s="784"/>
      <c r="F761" s="420"/>
      <c r="G761" s="784"/>
      <c r="H761" s="784"/>
      <c r="I761" s="780"/>
      <c r="J761" s="836"/>
      <c r="K761" s="782"/>
      <c r="L761" s="420"/>
      <c r="M761" s="420"/>
      <c r="N761" s="420"/>
      <c r="O761" s="420"/>
      <c r="P761" s="420"/>
      <c r="Q761" s="420"/>
      <c r="R761" s="420"/>
      <c r="S761" s="420"/>
      <c r="T761" s="420"/>
      <c r="U761" s="420"/>
      <c r="V761" s="420"/>
      <c r="W761" s="420"/>
      <c r="X761" s="420"/>
      <c r="Y761" s="420"/>
      <c r="Z761" s="420"/>
      <c r="AA761" s="420"/>
      <c r="AB761" s="420"/>
      <c r="AC761" s="420"/>
      <c r="AD761" s="420"/>
      <c r="AE761" s="420"/>
      <c r="AF761" s="420"/>
    </row>
    <row r="762" spans="1:32">
      <c r="A762" s="420"/>
      <c r="B762" s="784"/>
      <c r="C762" s="784"/>
      <c r="D762" s="784"/>
      <c r="E762" s="784"/>
      <c r="F762" s="420"/>
      <c r="G762" s="784"/>
      <c r="H762" s="784"/>
      <c r="I762" s="780"/>
      <c r="J762" s="836"/>
      <c r="K762" s="782"/>
      <c r="L762" s="420"/>
      <c r="M762" s="420"/>
      <c r="N762" s="420"/>
      <c r="O762" s="420"/>
      <c r="P762" s="420"/>
      <c r="Q762" s="420"/>
      <c r="R762" s="420"/>
      <c r="S762" s="420"/>
      <c r="T762" s="420"/>
      <c r="U762" s="420"/>
      <c r="V762" s="420"/>
      <c r="W762" s="420"/>
      <c r="X762" s="420"/>
      <c r="Y762" s="420"/>
      <c r="Z762" s="420"/>
      <c r="AA762" s="420"/>
      <c r="AB762" s="420"/>
      <c r="AC762" s="420"/>
      <c r="AD762" s="420"/>
      <c r="AE762" s="420"/>
      <c r="AF762" s="420"/>
    </row>
    <row r="763" spans="1:32">
      <c r="A763" s="420"/>
      <c r="B763" s="784"/>
      <c r="C763" s="784"/>
      <c r="D763" s="784"/>
      <c r="E763" s="784"/>
      <c r="F763" s="420"/>
      <c r="G763" s="784"/>
      <c r="H763" s="784"/>
      <c r="I763" s="780"/>
      <c r="J763" s="836"/>
      <c r="K763" s="782"/>
      <c r="L763" s="420"/>
      <c r="M763" s="420"/>
      <c r="N763" s="420"/>
      <c r="O763" s="420"/>
      <c r="P763" s="420"/>
      <c r="Q763" s="420"/>
      <c r="R763" s="420"/>
      <c r="S763" s="420"/>
      <c r="T763" s="420"/>
      <c r="U763" s="420"/>
      <c r="V763" s="420"/>
      <c r="W763" s="420"/>
      <c r="X763" s="420"/>
      <c r="Y763" s="420"/>
      <c r="Z763" s="420"/>
      <c r="AA763" s="420"/>
      <c r="AB763" s="420"/>
      <c r="AC763" s="420"/>
      <c r="AD763" s="420"/>
      <c r="AE763" s="420"/>
      <c r="AF763" s="420"/>
    </row>
    <row r="764" spans="1:32">
      <c r="A764" s="420"/>
      <c r="B764" s="784"/>
      <c r="C764" s="784"/>
      <c r="D764" s="784"/>
      <c r="E764" s="784"/>
      <c r="F764" s="420"/>
      <c r="G764" s="784"/>
      <c r="H764" s="784"/>
      <c r="I764" s="780"/>
      <c r="J764" s="836"/>
      <c r="K764" s="782"/>
      <c r="L764" s="420"/>
      <c r="M764" s="420"/>
      <c r="N764" s="420"/>
      <c r="O764" s="420"/>
      <c r="P764" s="420"/>
      <c r="Q764" s="420"/>
      <c r="R764" s="420"/>
      <c r="S764" s="420"/>
      <c r="T764" s="420"/>
      <c r="U764" s="420"/>
      <c r="V764" s="420"/>
      <c r="W764" s="420"/>
      <c r="X764" s="420"/>
      <c r="Y764" s="420"/>
      <c r="Z764" s="420"/>
      <c r="AA764" s="420"/>
      <c r="AB764" s="420"/>
      <c r="AC764" s="420"/>
      <c r="AD764" s="420"/>
      <c r="AE764" s="420"/>
      <c r="AF764" s="420"/>
    </row>
    <row r="765" spans="1:32">
      <c r="A765" s="420"/>
      <c r="B765" s="784"/>
      <c r="C765" s="784"/>
      <c r="D765" s="784"/>
      <c r="E765" s="784"/>
      <c r="F765" s="420"/>
      <c r="G765" s="784"/>
      <c r="H765" s="784"/>
      <c r="I765" s="780"/>
      <c r="J765" s="836"/>
      <c r="K765" s="782"/>
      <c r="L765" s="420"/>
      <c r="M765" s="420"/>
      <c r="N765" s="420"/>
      <c r="O765" s="420"/>
      <c r="P765" s="420"/>
      <c r="Q765" s="420"/>
      <c r="R765" s="420"/>
      <c r="S765" s="420"/>
      <c r="T765" s="420"/>
      <c r="U765" s="420"/>
      <c r="V765" s="420"/>
      <c r="W765" s="420"/>
      <c r="X765" s="420"/>
      <c r="Y765" s="420"/>
      <c r="Z765" s="420"/>
      <c r="AA765" s="420"/>
      <c r="AB765" s="420"/>
      <c r="AC765" s="420"/>
      <c r="AD765" s="420"/>
      <c r="AE765" s="420"/>
      <c r="AF765" s="420"/>
    </row>
    <row r="766" spans="1:32">
      <c r="A766" s="420"/>
      <c r="B766" s="784"/>
      <c r="C766" s="784"/>
      <c r="D766" s="784"/>
      <c r="E766" s="784"/>
      <c r="F766" s="420"/>
      <c r="G766" s="784"/>
      <c r="H766" s="784"/>
      <c r="I766" s="780"/>
      <c r="J766" s="836"/>
      <c r="K766" s="782"/>
      <c r="L766" s="420"/>
      <c r="M766" s="420"/>
      <c r="N766" s="420"/>
      <c r="O766" s="420"/>
      <c r="P766" s="420"/>
      <c r="Q766" s="420"/>
      <c r="R766" s="420"/>
      <c r="S766" s="420"/>
      <c r="T766" s="420"/>
      <c r="U766" s="420"/>
      <c r="V766" s="420"/>
      <c r="W766" s="420"/>
      <c r="X766" s="420"/>
      <c r="Y766" s="420"/>
      <c r="Z766" s="420"/>
      <c r="AA766" s="420"/>
      <c r="AB766" s="420"/>
      <c r="AC766" s="420"/>
      <c r="AD766" s="420"/>
      <c r="AE766" s="420"/>
      <c r="AF766" s="420"/>
    </row>
    <row r="767" spans="1:32">
      <c r="A767" s="420"/>
      <c r="B767" s="784"/>
      <c r="C767" s="784"/>
      <c r="D767" s="784"/>
      <c r="E767" s="784"/>
      <c r="F767" s="420"/>
      <c r="G767" s="784"/>
      <c r="H767" s="784"/>
      <c r="I767" s="780"/>
      <c r="J767" s="836"/>
      <c r="K767" s="782"/>
      <c r="L767" s="420"/>
      <c r="M767" s="420"/>
      <c r="N767" s="420"/>
      <c r="O767" s="420"/>
      <c r="P767" s="420"/>
      <c r="Q767" s="420"/>
      <c r="R767" s="420"/>
      <c r="S767" s="420"/>
      <c r="T767" s="420"/>
      <c r="U767" s="420"/>
      <c r="V767" s="420"/>
      <c r="W767" s="420"/>
      <c r="X767" s="420"/>
      <c r="Y767" s="420"/>
      <c r="Z767" s="420"/>
      <c r="AA767" s="420"/>
      <c r="AB767" s="420"/>
      <c r="AC767" s="420"/>
      <c r="AD767" s="420"/>
      <c r="AE767" s="420"/>
      <c r="AF767" s="420"/>
    </row>
    <row r="768" spans="1:32">
      <c r="A768" s="420"/>
      <c r="B768" s="784"/>
      <c r="C768" s="784"/>
      <c r="D768" s="784"/>
      <c r="E768" s="784"/>
      <c r="F768" s="420"/>
      <c r="G768" s="784"/>
      <c r="H768" s="784"/>
      <c r="I768" s="780"/>
      <c r="J768" s="836"/>
      <c r="K768" s="782"/>
      <c r="L768" s="420"/>
      <c r="M768" s="420"/>
      <c r="N768" s="420"/>
      <c r="O768" s="420"/>
      <c r="P768" s="420"/>
      <c r="Q768" s="420"/>
      <c r="R768" s="420"/>
      <c r="S768" s="420"/>
      <c r="T768" s="420"/>
      <c r="U768" s="420"/>
      <c r="V768" s="420"/>
      <c r="W768" s="420"/>
      <c r="X768" s="420"/>
      <c r="Y768" s="420"/>
      <c r="Z768" s="420"/>
      <c r="AA768" s="420"/>
      <c r="AB768" s="420"/>
      <c r="AC768" s="420"/>
      <c r="AD768" s="420"/>
      <c r="AE768" s="420"/>
      <c r="AF768" s="420"/>
    </row>
    <row r="769" spans="1:32">
      <c r="A769" s="420"/>
      <c r="B769" s="784"/>
      <c r="C769" s="784"/>
      <c r="D769" s="784"/>
      <c r="E769" s="784"/>
      <c r="F769" s="420"/>
      <c r="G769" s="784"/>
      <c r="H769" s="784"/>
      <c r="I769" s="780"/>
      <c r="J769" s="836"/>
      <c r="K769" s="782"/>
      <c r="L769" s="420"/>
      <c r="M769" s="420"/>
      <c r="N769" s="420"/>
      <c r="O769" s="420"/>
      <c r="P769" s="420"/>
      <c r="Q769" s="420"/>
      <c r="R769" s="420"/>
      <c r="S769" s="420"/>
      <c r="T769" s="420"/>
      <c r="U769" s="420"/>
      <c r="V769" s="420"/>
      <c r="W769" s="420"/>
      <c r="X769" s="420"/>
      <c r="Y769" s="420"/>
      <c r="Z769" s="420"/>
      <c r="AA769" s="420"/>
      <c r="AB769" s="420"/>
      <c r="AC769" s="420"/>
      <c r="AD769" s="420"/>
      <c r="AE769" s="420"/>
      <c r="AF769" s="420"/>
    </row>
    <row r="770" spans="1:32">
      <c r="A770" s="420"/>
      <c r="B770" s="784"/>
      <c r="C770" s="784"/>
      <c r="D770" s="784"/>
      <c r="E770" s="784"/>
      <c r="F770" s="420"/>
      <c r="G770" s="784"/>
      <c r="H770" s="784"/>
      <c r="I770" s="780"/>
      <c r="J770" s="836"/>
      <c r="K770" s="782"/>
      <c r="L770" s="420"/>
      <c r="M770" s="420"/>
      <c r="N770" s="420"/>
      <c r="O770" s="420"/>
      <c r="P770" s="420"/>
      <c r="Q770" s="420"/>
      <c r="R770" s="420"/>
      <c r="S770" s="420"/>
      <c r="T770" s="420"/>
      <c r="U770" s="420"/>
      <c r="V770" s="420"/>
      <c r="W770" s="420"/>
      <c r="X770" s="420"/>
      <c r="Y770" s="420"/>
      <c r="Z770" s="420"/>
      <c r="AA770" s="420"/>
      <c r="AB770" s="420"/>
      <c r="AC770" s="420"/>
      <c r="AD770" s="420"/>
      <c r="AE770" s="420"/>
      <c r="AF770" s="420"/>
    </row>
    <row r="771" spans="1:32">
      <c r="A771" s="420"/>
      <c r="B771" s="784"/>
      <c r="C771" s="784"/>
      <c r="D771" s="784"/>
      <c r="E771" s="784"/>
      <c r="F771" s="420"/>
      <c r="G771" s="784"/>
      <c r="H771" s="784"/>
      <c r="I771" s="780"/>
      <c r="J771" s="836"/>
      <c r="K771" s="782"/>
      <c r="L771" s="420"/>
      <c r="M771" s="420"/>
      <c r="N771" s="420"/>
      <c r="O771" s="420"/>
      <c r="P771" s="420"/>
      <c r="Q771" s="420"/>
      <c r="R771" s="420"/>
      <c r="S771" s="420"/>
      <c r="T771" s="420"/>
      <c r="U771" s="420"/>
      <c r="V771" s="420"/>
      <c r="W771" s="420"/>
      <c r="X771" s="420"/>
      <c r="Y771" s="420"/>
      <c r="Z771" s="420"/>
      <c r="AA771" s="420"/>
      <c r="AB771" s="420"/>
      <c r="AC771" s="420"/>
      <c r="AD771" s="420"/>
      <c r="AE771" s="420"/>
      <c r="AF771" s="420"/>
    </row>
    <row r="772" spans="1:32">
      <c r="A772" s="420"/>
      <c r="B772" s="784"/>
      <c r="C772" s="784"/>
      <c r="D772" s="784"/>
      <c r="E772" s="784"/>
      <c r="F772" s="420"/>
      <c r="G772" s="784"/>
      <c r="H772" s="784"/>
      <c r="I772" s="780"/>
      <c r="J772" s="836"/>
      <c r="K772" s="782"/>
      <c r="L772" s="420"/>
      <c r="M772" s="420"/>
      <c r="N772" s="420"/>
      <c r="O772" s="420"/>
      <c r="P772" s="420"/>
      <c r="Q772" s="420"/>
      <c r="R772" s="420"/>
      <c r="S772" s="420"/>
      <c r="T772" s="420"/>
      <c r="U772" s="420"/>
      <c r="V772" s="420"/>
      <c r="W772" s="420"/>
      <c r="X772" s="420"/>
      <c r="Y772" s="420"/>
      <c r="Z772" s="420"/>
      <c r="AA772" s="420"/>
      <c r="AB772" s="420"/>
      <c r="AC772" s="420"/>
      <c r="AD772" s="420"/>
      <c r="AE772" s="420"/>
      <c r="AF772" s="420"/>
    </row>
    <row r="773" spans="1:32">
      <c r="A773" s="420"/>
      <c r="B773" s="784"/>
      <c r="C773" s="784"/>
      <c r="D773" s="784"/>
      <c r="E773" s="784"/>
      <c r="F773" s="420"/>
      <c r="G773" s="784"/>
      <c r="H773" s="784"/>
      <c r="I773" s="780"/>
      <c r="J773" s="836"/>
      <c r="K773" s="782"/>
      <c r="L773" s="420"/>
      <c r="M773" s="420"/>
      <c r="N773" s="420"/>
      <c r="O773" s="420"/>
      <c r="P773" s="420"/>
      <c r="Q773" s="420"/>
      <c r="R773" s="420"/>
      <c r="S773" s="420"/>
      <c r="T773" s="420"/>
      <c r="U773" s="420"/>
      <c r="V773" s="420"/>
      <c r="W773" s="420"/>
      <c r="X773" s="420"/>
      <c r="Y773" s="420"/>
      <c r="Z773" s="420"/>
      <c r="AA773" s="420"/>
      <c r="AB773" s="420"/>
      <c r="AC773" s="420"/>
      <c r="AD773" s="420"/>
      <c r="AE773" s="420"/>
      <c r="AF773" s="420"/>
    </row>
    <row r="774" spans="1:32">
      <c r="A774" s="420"/>
      <c r="B774" s="784"/>
      <c r="C774" s="784"/>
      <c r="D774" s="784"/>
      <c r="E774" s="784"/>
      <c r="F774" s="420"/>
      <c r="G774" s="784"/>
      <c r="H774" s="784"/>
      <c r="I774" s="780"/>
      <c r="J774" s="836"/>
      <c r="K774" s="782"/>
      <c r="L774" s="420"/>
      <c r="M774" s="420"/>
      <c r="N774" s="420"/>
      <c r="O774" s="420"/>
      <c r="P774" s="420"/>
      <c r="Q774" s="420"/>
      <c r="R774" s="420"/>
      <c r="S774" s="420"/>
      <c r="T774" s="420"/>
      <c r="U774" s="420"/>
      <c r="V774" s="420"/>
      <c r="W774" s="420"/>
      <c r="X774" s="420"/>
      <c r="Y774" s="420"/>
      <c r="Z774" s="420"/>
      <c r="AA774" s="420"/>
      <c r="AB774" s="420"/>
      <c r="AC774" s="420"/>
      <c r="AD774" s="420"/>
      <c r="AE774" s="420"/>
      <c r="AF774" s="420"/>
    </row>
    <row r="775" spans="1:32">
      <c r="A775" s="420"/>
      <c r="B775" s="784"/>
      <c r="C775" s="784"/>
      <c r="D775" s="784"/>
      <c r="E775" s="784"/>
      <c r="F775" s="420"/>
      <c r="G775" s="784"/>
      <c r="H775" s="784"/>
      <c r="I775" s="780"/>
      <c r="J775" s="836"/>
      <c r="K775" s="782"/>
      <c r="L775" s="420"/>
      <c r="M775" s="420"/>
      <c r="N775" s="420"/>
      <c r="O775" s="420"/>
      <c r="P775" s="420"/>
      <c r="Q775" s="420"/>
      <c r="R775" s="420"/>
      <c r="S775" s="420"/>
      <c r="T775" s="420"/>
      <c r="U775" s="420"/>
      <c r="V775" s="420"/>
      <c r="W775" s="420"/>
      <c r="X775" s="420"/>
      <c r="Y775" s="420"/>
      <c r="Z775" s="420"/>
      <c r="AA775" s="420"/>
      <c r="AB775" s="420"/>
      <c r="AC775" s="420"/>
      <c r="AD775" s="420"/>
      <c r="AE775" s="420"/>
      <c r="AF775" s="420"/>
    </row>
    <row r="776" spans="1:32">
      <c r="A776" s="420"/>
      <c r="B776" s="784"/>
      <c r="C776" s="784"/>
      <c r="D776" s="784"/>
      <c r="E776" s="784"/>
      <c r="F776" s="420"/>
      <c r="G776" s="784"/>
      <c r="H776" s="784"/>
      <c r="I776" s="780"/>
      <c r="J776" s="836"/>
      <c r="K776" s="782"/>
      <c r="L776" s="420"/>
      <c r="M776" s="420"/>
      <c r="N776" s="420"/>
      <c r="O776" s="420"/>
      <c r="P776" s="420"/>
      <c r="Q776" s="420"/>
      <c r="R776" s="420"/>
      <c r="S776" s="420"/>
      <c r="T776" s="420"/>
      <c r="U776" s="420"/>
      <c r="V776" s="420"/>
      <c r="W776" s="420"/>
      <c r="X776" s="420"/>
      <c r="Y776" s="420"/>
      <c r="Z776" s="420"/>
      <c r="AA776" s="420"/>
      <c r="AB776" s="420"/>
      <c r="AC776" s="420"/>
      <c r="AD776" s="420"/>
      <c r="AE776" s="420"/>
      <c r="AF776" s="420"/>
    </row>
    <row r="777" spans="1:32">
      <c r="A777" s="420"/>
      <c r="B777" s="784"/>
      <c r="C777" s="784"/>
      <c r="D777" s="784"/>
      <c r="E777" s="784"/>
      <c r="F777" s="420"/>
      <c r="G777" s="784"/>
      <c r="H777" s="784"/>
      <c r="I777" s="780"/>
      <c r="J777" s="836"/>
      <c r="K777" s="782"/>
      <c r="L777" s="420"/>
      <c r="M777" s="420"/>
      <c r="N777" s="420"/>
      <c r="O777" s="420"/>
      <c r="P777" s="420"/>
      <c r="Q777" s="420"/>
      <c r="R777" s="420"/>
      <c r="S777" s="420"/>
      <c r="T777" s="420"/>
      <c r="U777" s="420"/>
      <c r="V777" s="420"/>
      <c r="W777" s="420"/>
      <c r="X777" s="420"/>
      <c r="Y777" s="420"/>
      <c r="Z777" s="420"/>
      <c r="AA777" s="420"/>
      <c r="AB777" s="420"/>
      <c r="AC777" s="420"/>
      <c r="AD777" s="420"/>
      <c r="AE777" s="420"/>
      <c r="AF777" s="420"/>
    </row>
    <row r="778" spans="1:32">
      <c r="A778" s="420"/>
      <c r="B778" s="784"/>
      <c r="C778" s="784"/>
      <c r="D778" s="784"/>
      <c r="E778" s="784"/>
      <c r="F778" s="420"/>
      <c r="G778" s="784"/>
      <c r="H778" s="784"/>
      <c r="I778" s="780"/>
      <c r="J778" s="836"/>
      <c r="K778" s="782"/>
      <c r="L778" s="420"/>
      <c r="M778" s="420"/>
      <c r="N778" s="420"/>
      <c r="O778" s="420"/>
      <c r="P778" s="420"/>
      <c r="Q778" s="420"/>
      <c r="R778" s="420"/>
      <c r="S778" s="420"/>
      <c r="T778" s="420"/>
      <c r="U778" s="420"/>
      <c r="V778" s="420"/>
      <c r="W778" s="420"/>
      <c r="X778" s="420"/>
      <c r="Y778" s="420"/>
      <c r="Z778" s="420"/>
      <c r="AA778" s="420"/>
      <c r="AB778" s="420"/>
      <c r="AC778" s="420"/>
      <c r="AD778" s="420"/>
      <c r="AE778" s="420"/>
      <c r="AF778" s="420"/>
    </row>
    <row r="779" spans="1:32">
      <c r="A779" s="420"/>
      <c r="B779" s="784"/>
      <c r="C779" s="784"/>
      <c r="D779" s="784"/>
      <c r="E779" s="784"/>
      <c r="F779" s="420"/>
      <c r="G779" s="784"/>
      <c r="H779" s="784"/>
      <c r="I779" s="780"/>
      <c r="J779" s="836"/>
      <c r="K779" s="782"/>
      <c r="L779" s="420"/>
      <c r="M779" s="420"/>
      <c r="N779" s="420"/>
      <c r="O779" s="420"/>
      <c r="P779" s="420"/>
      <c r="Q779" s="420"/>
      <c r="R779" s="420"/>
      <c r="S779" s="420"/>
      <c r="T779" s="420"/>
      <c r="U779" s="420"/>
      <c r="V779" s="420"/>
      <c r="W779" s="420"/>
      <c r="X779" s="420"/>
      <c r="Y779" s="420"/>
      <c r="Z779" s="420"/>
      <c r="AA779" s="420"/>
      <c r="AB779" s="420"/>
      <c r="AC779" s="420"/>
      <c r="AD779" s="420"/>
      <c r="AE779" s="420"/>
      <c r="AF779" s="420"/>
    </row>
    <row r="780" spans="1:32">
      <c r="A780" s="420"/>
      <c r="B780" s="784"/>
      <c r="C780" s="784"/>
      <c r="D780" s="784"/>
      <c r="E780" s="784"/>
      <c r="F780" s="420"/>
      <c r="G780" s="784"/>
      <c r="H780" s="784"/>
      <c r="I780" s="780"/>
      <c r="J780" s="836"/>
      <c r="K780" s="782"/>
      <c r="L780" s="420"/>
      <c r="M780" s="420"/>
      <c r="N780" s="420"/>
      <c r="O780" s="420"/>
      <c r="P780" s="420"/>
      <c r="Q780" s="420"/>
      <c r="R780" s="420"/>
      <c r="S780" s="420"/>
      <c r="T780" s="420"/>
      <c r="U780" s="420"/>
      <c r="V780" s="420"/>
      <c r="W780" s="420"/>
      <c r="X780" s="420"/>
      <c r="Y780" s="420"/>
      <c r="Z780" s="420"/>
      <c r="AA780" s="420"/>
      <c r="AB780" s="420"/>
      <c r="AC780" s="420"/>
      <c r="AD780" s="420"/>
      <c r="AE780" s="420"/>
      <c r="AF780" s="420"/>
    </row>
    <row r="781" spans="1:32">
      <c r="A781" s="420"/>
      <c r="B781" s="784"/>
      <c r="C781" s="784"/>
      <c r="D781" s="784"/>
      <c r="E781" s="784"/>
      <c r="F781" s="420"/>
      <c r="G781" s="784"/>
      <c r="H781" s="784"/>
      <c r="I781" s="780"/>
      <c r="J781" s="836"/>
      <c r="K781" s="782"/>
      <c r="L781" s="420"/>
      <c r="M781" s="420"/>
      <c r="N781" s="420"/>
      <c r="O781" s="420"/>
      <c r="P781" s="420"/>
      <c r="Q781" s="420"/>
      <c r="R781" s="420"/>
      <c r="S781" s="420"/>
      <c r="T781" s="420"/>
      <c r="U781" s="420"/>
      <c r="V781" s="420"/>
      <c r="W781" s="420"/>
      <c r="X781" s="420"/>
      <c r="Y781" s="420"/>
      <c r="Z781" s="420"/>
      <c r="AA781" s="420"/>
      <c r="AB781" s="420"/>
      <c r="AC781" s="420"/>
      <c r="AD781" s="420"/>
      <c r="AE781" s="420"/>
      <c r="AF781" s="420"/>
    </row>
    <row r="782" spans="1:32">
      <c r="A782" s="420"/>
      <c r="B782" s="784"/>
      <c r="C782" s="784"/>
      <c r="D782" s="784"/>
      <c r="E782" s="784"/>
      <c r="F782" s="420"/>
      <c r="G782" s="784"/>
      <c r="H782" s="784"/>
      <c r="I782" s="780"/>
      <c r="J782" s="836"/>
      <c r="K782" s="782"/>
      <c r="L782" s="420"/>
      <c r="M782" s="420"/>
      <c r="N782" s="420"/>
      <c r="O782" s="420"/>
      <c r="P782" s="420"/>
      <c r="Q782" s="420"/>
      <c r="R782" s="420"/>
      <c r="S782" s="420"/>
      <c r="T782" s="420"/>
      <c r="U782" s="420"/>
      <c r="V782" s="420"/>
      <c r="W782" s="420"/>
      <c r="X782" s="420"/>
      <c r="Y782" s="420"/>
      <c r="Z782" s="420"/>
      <c r="AA782" s="420"/>
      <c r="AB782" s="420"/>
      <c r="AC782" s="420"/>
      <c r="AD782" s="420"/>
      <c r="AE782" s="420"/>
      <c r="AF782" s="420"/>
    </row>
    <row r="783" spans="1:32">
      <c r="A783" s="420"/>
      <c r="B783" s="784"/>
      <c r="C783" s="784"/>
      <c r="D783" s="784"/>
      <c r="E783" s="784"/>
      <c r="F783" s="420"/>
      <c r="G783" s="784"/>
      <c r="H783" s="784"/>
      <c r="I783" s="780"/>
      <c r="J783" s="836"/>
      <c r="K783" s="782"/>
      <c r="L783" s="420"/>
      <c r="M783" s="420"/>
      <c r="N783" s="420"/>
      <c r="O783" s="420"/>
      <c r="P783" s="420"/>
      <c r="Q783" s="420"/>
      <c r="R783" s="420"/>
      <c r="S783" s="420"/>
      <c r="T783" s="420"/>
      <c r="U783" s="420"/>
      <c r="V783" s="420"/>
      <c r="W783" s="420"/>
      <c r="X783" s="420"/>
      <c r="Y783" s="420"/>
      <c r="Z783" s="420"/>
      <c r="AA783" s="420"/>
      <c r="AB783" s="420"/>
      <c r="AC783" s="420"/>
      <c r="AD783" s="420"/>
      <c r="AE783" s="420"/>
      <c r="AF783" s="420"/>
    </row>
    <row r="784" spans="1:32">
      <c r="A784" s="420"/>
      <c r="B784" s="784"/>
      <c r="C784" s="784"/>
      <c r="D784" s="784"/>
      <c r="E784" s="784"/>
      <c r="F784" s="420"/>
      <c r="G784" s="784"/>
      <c r="H784" s="784"/>
      <c r="I784" s="780"/>
      <c r="J784" s="836"/>
      <c r="K784" s="782"/>
      <c r="L784" s="420"/>
      <c r="M784" s="420"/>
      <c r="N784" s="420"/>
      <c r="O784" s="420"/>
      <c r="P784" s="420"/>
      <c r="Q784" s="420"/>
      <c r="R784" s="420"/>
      <c r="S784" s="420"/>
      <c r="T784" s="420"/>
      <c r="U784" s="420"/>
      <c r="V784" s="420"/>
      <c r="W784" s="420"/>
      <c r="X784" s="420"/>
      <c r="Y784" s="420"/>
      <c r="Z784" s="420"/>
      <c r="AA784" s="420"/>
      <c r="AB784" s="420"/>
      <c r="AC784" s="420"/>
      <c r="AD784" s="420"/>
      <c r="AE784" s="420"/>
      <c r="AF784" s="420"/>
    </row>
    <row r="785" spans="1:32">
      <c r="A785" s="420"/>
      <c r="B785" s="784"/>
      <c r="C785" s="784"/>
      <c r="D785" s="784"/>
      <c r="E785" s="784"/>
      <c r="F785" s="420"/>
      <c r="G785" s="784"/>
      <c r="H785" s="784"/>
      <c r="I785" s="780"/>
      <c r="J785" s="836"/>
      <c r="K785" s="782"/>
      <c r="L785" s="420"/>
      <c r="M785" s="420"/>
      <c r="N785" s="420"/>
      <c r="O785" s="420"/>
      <c r="P785" s="420"/>
      <c r="Q785" s="420"/>
      <c r="R785" s="420"/>
      <c r="S785" s="420"/>
      <c r="T785" s="420"/>
      <c r="U785" s="420"/>
      <c r="V785" s="420"/>
      <c r="W785" s="420"/>
      <c r="X785" s="420"/>
      <c r="Y785" s="420"/>
      <c r="Z785" s="420"/>
      <c r="AA785" s="420"/>
      <c r="AB785" s="420"/>
      <c r="AC785" s="420"/>
      <c r="AD785" s="420"/>
      <c r="AE785" s="420"/>
      <c r="AF785" s="420"/>
    </row>
    <row r="786" spans="1:32">
      <c r="A786" s="420"/>
      <c r="B786" s="784"/>
      <c r="C786" s="784"/>
      <c r="D786" s="784"/>
      <c r="E786" s="784"/>
      <c r="F786" s="420"/>
      <c r="G786" s="784"/>
      <c r="H786" s="784"/>
      <c r="I786" s="780"/>
      <c r="J786" s="836"/>
      <c r="K786" s="782"/>
      <c r="L786" s="420"/>
      <c r="M786" s="420"/>
      <c r="N786" s="420"/>
      <c r="O786" s="420"/>
      <c r="P786" s="420"/>
      <c r="Q786" s="420"/>
      <c r="R786" s="420"/>
      <c r="S786" s="420"/>
      <c r="T786" s="420"/>
      <c r="U786" s="420"/>
      <c r="V786" s="420"/>
      <c r="W786" s="420"/>
      <c r="X786" s="420"/>
      <c r="Y786" s="420"/>
      <c r="Z786" s="420"/>
      <c r="AA786" s="420"/>
      <c r="AB786" s="420"/>
      <c r="AC786" s="420"/>
      <c r="AD786" s="420"/>
      <c r="AE786" s="420"/>
      <c r="AF786" s="420"/>
    </row>
    <row r="787" spans="1:32">
      <c r="A787" s="420"/>
      <c r="B787" s="784"/>
      <c r="C787" s="784"/>
      <c r="D787" s="784"/>
      <c r="E787" s="784"/>
      <c r="F787" s="420"/>
      <c r="G787" s="784"/>
      <c r="H787" s="784"/>
      <c r="I787" s="780"/>
      <c r="J787" s="836"/>
      <c r="K787" s="782"/>
      <c r="L787" s="420"/>
      <c r="M787" s="420"/>
      <c r="N787" s="420"/>
      <c r="O787" s="420"/>
      <c r="P787" s="420"/>
      <c r="Q787" s="420"/>
      <c r="R787" s="420"/>
      <c r="S787" s="420"/>
      <c r="T787" s="420"/>
      <c r="U787" s="420"/>
      <c r="V787" s="420"/>
      <c r="W787" s="420"/>
      <c r="X787" s="420"/>
      <c r="Y787" s="420"/>
      <c r="Z787" s="420"/>
      <c r="AA787" s="420"/>
      <c r="AB787" s="420"/>
      <c r="AC787" s="420"/>
      <c r="AD787" s="420"/>
      <c r="AE787" s="420"/>
      <c r="AF787" s="420"/>
    </row>
    <row r="788" spans="1:32">
      <c r="A788" s="420"/>
      <c r="B788" s="784"/>
      <c r="C788" s="784"/>
      <c r="D788" s="784"/>
      <c r="E788" s="784"/>
      <c r="F788" s="420"/>
      <c r="G788" s="784"/>
      <c r="H788" s="784"/>
      <c r="I788" s="780"/>
      <c r="J788" s="836"/>
      <c r="K788" s="782"/>
      <c r="L788" s="420"/>
      <c r="M788" s="420"/>
      <c r="N788" s="420"/>
      <c r="O788" s="420"/>
      <c r="P788" s="420"/>
      <c r="Q788" s="420"/>
      <c r="R788" s="420"/>
      <c r="S788" s="420"/>
      <c r="T788" s="420"/>
      <c r="U788" s="420"/>
      <c r="V788" s="420"/>
      <c r="W788" s="420"/>
      <c r="X788" s="420"/>
      <c r="Y788" s="420"/>
      <c r="Z788" s="420"/>
      <c r="AA788" s="420"/>
      <c r="AB788" s="420"/>
      <c r="AC788" s="420"/>
      <c r="AD788" s="420"/>
      <c r="AE788" s="420"/>
      <c r="AF788" s="420"/>
    </row>
    <row r="789" spans="1:32">
      <c r="A789" s="420"/>
      <c r="B789" s="784"/>
      <c r="C789" s="784"/>
      <c r="D789" s="784"/>
      <c r="E789" s="784"/>
      <c r="F789" s="420"/>
      <c r="G789" s="784"/>
      <c r="H789" s="784"/>
      <c r="I789" s="780"/>
      <c r="J789" s="836"/>
      <c r="K789" s="782"/>
      <c r="L789" s="420"/>
      <c r="M789" s="420"/>
      <c r="N789" s="420"/>
      <c r="O789" s="420"/>
      <c r="P789" s="420"/>
      <c r="Q789" s="420"/>
      <c r="R789" s="420"/>
      <c r="S789" s="420"/>
      <c r="T789" s="420"/>
      <c r="U789" s="420"/>
      <c r="V789" s="420"/>
      <c r="W789" s="420"/>
      <c r="X789" s="420"/>
      <c r="Y789" s="420"/>
      <c r="Z789" s="420"/>
      <c r="AA789" s="420"/>
      <c r="AB789" s="420"/>
      <c r="AC789" s="420"/>
      <c r="AD789" s="420"/>
      <c r="AE789" s="420"/>
      <c r="AF789" s="420"/>
    </row>
    <row r="790" spans="1:32">
      <c r="A790" s="420"/>
      <c r="B790" s="784"/>
      <c r="C790" s="784"/>
      <c r="D790" s="784"/>
      <c r="E790" s="784"/>
      <c r="F790" s="420"/>
      <c r="G790" s="784"/>
      <c r="H790" s="784"/>
      <c r="I790" s="780"/>
      <c r="J790" s="836"/>
      <c r="K790" s="782"/>
      <c r="L790" s="420"/>
      <c r="M790" s="420"/>
      <c r="N790" s="420"/>
      <c r="O790" s="420"/>
      <c r="P790" s="420"/>
      <c r="Q790" s="420"/>
      <c r="R790" s="420"/>
      <c r="S790" s="420"/>
      <c r="T790" s="420"/>
      <c r="U790" s="420"/>
      <c r="V790" s="420"/>
      <c r="W790" s="420"/>
      <c r="X790" s="420"/>
      <c r="Y790" s="420"/>
      <c r="Z790" s="420"/>
      <c r="AA790" s="420"/>
      <c r="AB790" s="420"/>
      <c r="AC790" s="420"/>
      <c r="AD790" s="420"/>
      <c r="AE790" s="420"/>
      <c r="AF790" s="420"/>
    </row>
    <row r="791" spans="1:32">
      <c r="A791" s="420"/>
      <c r="B791" s="784"/>
      <c r="C791" s="784"/>
      <c r="D791" s="784"/>
      <c r="E791" s="784"/>
      <c r="F791" s="420"/>
      <c r="G791" s="784"/>
      <c r="H791" s="784"/>
      <c r="I791" s="780"/>
      <c r="J791" s="836"/>
      <c r="K791" s="782"/>
      <c r="L791" s="420"/>
      <c r="M791" s="420"/>
      <c r="N791" s="420"/>
      <c r="O791" s="420"/>
      <c r="P791" s="420"/>
      <c r="Q791" s="420"/>
      <c r="R791" s="420"/>
      <c r="S791" s="420"/>
      <c r="T791" s="420"/>
      <c r="U791" s="420"/>
      <c r="V791" s="420"/>
      <c r="W791" s="420"/>
      <c r="X791" s="420"/>
      <c r="Y791" s="420"/>
      <c r="Z791" s="420"/>
      <c r="AA791" s="420"/>
      <c r="AB791" s="420"/>
      <c r="AC791" s="420"/>
      <c r="AD791" s="420"/>
      <c r="AE791" s="420"/>
      <c r="AF791" s="420"/>
    </row>
    <row r="792" spans="1:32">
      <c r="A792" s="420"/>
      <c r="B792" s="784"/>
      <c r="C792" s="784"/>
      <c r="D792" s="784"/>
      <c r="E792" s="784"/>
      <c r="F792" s="420"/>
      <c r="G792" s="784"/>
      <c r="H792" s="784"/>
      <c r="I792" s="780"/>
      <c r="J792" s="836"/>
      <c r="K792" s="782"/>
      <c r="L792" s="420"/>
      <c r="M792" s="420"/>
      <c r="N792" s="420"/>
      <c r="O792" s="420"/>
      <c r="P792" s="420"/>
      <c r="Q792" s="420"/>
      <c r="R792" s="420"/>
      <c r="S792" s="420"/>
      <c r="T792" s="420"/>
      <c r="U792" s="420"/>
      <c r="V792" s="420"/>
      <c r="W792" s="420"/>
      <c r="X792" s="420"/>
      <c r="Y792" s="420"/>
      <c r="Z792" s="420"/>
      <c r="AA792" s="420"/>
      <c r="AB792" s="420"/>
      <c r="AC792" s="420"/>
      <c r="AD792" s="420"/>
      <c r="AE792" s="420"/>
      <c r="AF792" s="420"/>
    </row>
    <row r="793" spans="1:32">
      <c r="A793" s="420"/>
      <c r="B793" s="784"/>
      <c r="C793" s="784"/>
      <c r="D793" s="784"/>
      <c r="E793" s="784"/>
      <c r="F793" s="420"/>
      <c r="G793" s="784"/>
      <c r="H793" s="784"/>
      <c r="I793" s="780"/>
      <c r="J793" s="836"/>
      <c r="K793" s="782"/>
      <c r="L793" s="420"/>
      <c r="M793" s="420"/>
      <c r="N793" s="420"/>
      <c r="O793" s="420"/>
      <c r="P793" s="420"/>
      <c r="Q793" s="420"/>
      <c r="R793" s="420"/>
      <c r="S793" s="420"/>
      <c r="T793" s="420"/>
      <c r="U793" s="420"/>
      <c r="V793" s="420"/>
      <c r="W793" s="420"/>
      <c r="X793" s="420"/>
      <c r="Y793" s="420"/>
      <c r="Z793" s="420"/>
      <c r="AA793" s="420"/>
      <c r="AB793" s="420"/>
      <c r="AC793" s="420"/>
      <c r="AD793" s="420"/>
      <c r="AE793" s="420"/>
      <c r="AF793" s="420"/>
    </row>
    <row r="794" spans="1:32">
      <c r="A794" s="420"/>
      <c r="B794" s="784"/>
      <c r="C794" s="784"/>
      <c r="D794" s="784"/>
      <c r="E794" s="784"/>
      <c r="F794" s="420"/>
      <c r="G794" s="784"/>
      <c r="H794" s="784"/>
      <c r="I794" s="780"/>
      <c r="J794" s="836"/>
      <c r="K794" s="782"/>
      <c r="L794" s="420"/>
      <c r="M794" s="420"/>
      <c r="N794" s="420"/>
      <c r="O794" s="420"/>
      <c r="P794" s="420"/>
      <c r="Q794" s="420"/>
      <c r="R794" s="420"/>
      <c r="S794" s="420"/>
      <c r="T794" s="420"/>
      <c r="U794" s="420"/>
      <c r="V794" s="420"/>
      <c r="W794" s="420"/>
      <c r="X794" s="420"/>
      <c r="Y794" s="420"/>
      <c r="Z794" s="420"/>
      <c r="AA794" s="420"/>
      <c r="AB794" s="420"/>
      <c r="AC794" s="420"/>
      <c r="AD794" s="420"/>
      <c r="AE794" s="420"/>
      <c r="AF794" s="420"/>
    </row>
    <row r="795" spans="1:32">
      <c r="A795" s="420"/>
      <c r="B795" s="784"/>
      <c r="C795" s="784"/>
      <c r="D795" s="784"/>
      <c r="E795" s="784"/>
      <c r="F795" s="420"/>
      <c r="G795" s="784"/>
      <c r="H795" s="784"/>
      <c r="I795" s="780"/>
      <c r="J795" s="836"/>
      <c r="K795" s="782"/>
      <c r="L795" s="420"/>
      <c r="M795" s="420"/>
      <c r="N795" s="420"/>
      <c r="O795" s="420"/>
      <c r="P795" s="420"/>
      <c r="Q795" s="420"/>
      <c r="R795" s="420"/>
      <c r="S795" s="420"/>
      <c r="T795" s="420"/>
      <c r="U795" s="420"/>
      <c r="V795" s="420"/>
      <c r="W795" s="420"/>
      <c r="X795" s="420"/>
      <c r="Y795" s="420"/>
      <c r="Z795" s="420"/>
      <c r="AA795" s="420"/>
      <c r="AB795" s="420"/>
      <c r="AC795" s="420"/>
      <c r="AD795" s="420"/>
      <c r="AE795" s="420"/>
      <c r="AF795" s="420"/>
    </row>
    <row r="796" spans="1:32">
      <c r="A796" s="420"/>
      <c r="B796" s="784"/>
      <c r="C796" s="784"/>
      <c r="D796" s="784"/>
      <c r="E796" s="784"/>
      <c r="F796" s="420"/>
      <c r="G796" s="784"/>
      <c r="H796" s="784"/>
      <c r="I796" s="780"/>
      <c r="J796" s="836"/>
      <c r="K796" s="782"/>
      <c r="L796" s="420"/>
      <c r="M796" s="420"/>
      <c r="N796" s="420"/>
      <c r="O796" s="420"/>
      <c r="P796" s="420"/>
      <c r="Q796" s="420"/>
      <c r="R796" s="420"/>
      <c r="S796" s="420"/>
      <c r="T796" s="420"/>
      <c r="U796" s="420"/>
      <c r="V796" s="420"/>
      <c r="W796" s="420"/>
      <c r="X796" s="420"/>
      <c r="Y796" s="420"/>
      <c r="Z796" s="420"/>
      <c r="AA796" s="420"/>
      <c r="AB796" s="420"/>
      <c r="AC796" s="420"/>
      <c r="AD796" s="420"/>
      <c r="AE796" s="420"/>
      <c r="AF796" s="420"/>
    </row>
    <row r="797" spans="1:32">
      <c r="A797" s="420"/>
      <c r="B797" s="784"/>
      <c r="C797" s="784"/>
      <c r="D797" s="784"/>
      <c r="E797" s="784"/>
      <c r="F797" s="420"/>
      <c r="G797" s="784"/>
      <c r="H797" s="784"/>
      <c r="I797" s="780"/>
      <c r="J797" s="836"/>
      <c r="K797" s="782"/>
      <c r="L797" s="420"/>
      <c r="M797" s="420"/>
      <c r="N797" s="420"/>
      <c r="O797" s="420"/>
      <c r="P797" s="420"/>
      <c r="Q797" s="420"/>
      <c r="R797" s="420"/>
      <c r="S797" s="420"/>
      <c r="T797" s="420"/>
      <c r="U797" s="420"/>
      <c r="V797" s="420"/>
      <c r="W797" s="420"/>
      <c r="X797" s="420"/>
      <c r="Y797" s="420"/>
      <c r="Z797" s="420"/>
      <c r="AA797" s="420"/>
      <c r="AB797" s="420"/>
      <c r="AC797" s="420"/>
      <c r="AD797" s="420"/>
      <c r="AE797" s="420"/>
      <c r="AF797" s="420"/>
    </row>
    <row r="798" spans="1:32">
      <c r="A798" s="420"/>
      <c r="B798" s="784"/>
      <c r="C798" s="784"/>
      <c r="D798" s="784"/>
      <c r="E798" s="784"/>
      <c r="F798" s="420"/>
      <c r="G798" s="784"/>
      <c r="H798" s="784"/>
      <c r="I798" s="780"/>
      <c r="J798" s="836"/>
      <c r="K798" s="782"/>
      <c r="L798" s="420"/>
      <c r="M798" s="420"/>
      <c r="N798" s="420"/>
      <c r="O798" s="420"/>
      <c r="P798" s="420"/>
      <c r="Q798" s="420"/>
      <c r="R798" s="420"/>
      <c r="S798" s="420"/>
      <c r="T798" s="420"/>
      <c r="U798" s="420"/>
      <c r="V798" s="420"/>
      <c r="W798" s="420"/>
      <c r="X798" s="420"/>
      <c r="Y798" s="420"/>
      <c r="Z798" s="420"/>
      <c r="AA798" s="420"/>
      <c r="AB798" s="420"/>
      <c r="AC798" s="420"/>
      <c r="AD798" s="420"/>
      <c r="AE798" s="420"/>
      <c r="AF798" s="420"/>
    </row>
    <row r="799" spans="1:32">
      <c r="A799" s="420"/>
      <c r="B799" s="784"/>
      <c r="C799" s="784"/>
      <c r="D799" s="784"/>
      <c r="E799" s="784"/>
      <c r="F799" s="420"/>
      <c r="G799" s="784"/>
      <c r="H799" s="784"/>
      <c r="I799" s="780"/>
      <c r="J799" s="836"/>
      <c r="K799" s="782"/>
      <c r="L799" s="420"/>
      <c r="M799" s="420"/>
      <c r="N799" s="420"/>
      <c r="O799" s="420"/>
      <c r="P799" s="420"/>
      <c r="Q799" s="420"/>
      <c r="R799" s="420"/>
      <c r="S799" s="420"/>
      <c r="T799" s="420"/>
      <c r="U799" s="420"/>
      <c r="V799" s="420"/>
      <c r="W799" s="420"/>
      <c r="X799" s="420"/>
      <c r="Y799" s="420"/>
      <c r="Z799" s="420"/>
      <c r="AA799" s="420"/>
      <c r="AB799" s="420"/>
      <c r="AC799" s="420"/>
      <c r="AD799" s="420"/>
      <c r="AE799" s="420"/>
      <c r="AF799" s="420"/>
    </row>
    <row r="800" spans="1:32">
      <c r="A800" s="420"/>
      <c r="B800" s="784"/>
      <c r="C800" s="784"/>
      <c r="D800" s="784"/>
      <c r="E800" s="784"/>
      <c r="F800" s="420"/>
      <c r="G800" s="784"/>
      <c r="H800" s="784"/>
      <c r="I800" s="780"/>
      <c r="J800" s="836"/>
      <c r="K800" s="782"/>
      <c r="L800" s="420"/>
      <c r="M800" s="420"/>
      <c r="N800" s="420"/>
      <c r="O800" s="420"/>
      <c r="P800" s="420"/>
      <c r="Q800" s="420"/>
      <c r="R800" s="420"/>
      <c r="S800" s="420"/>
      <c r="T800" s="420"/>
      <c r="U800" s="420"/>
      <c r="V800" s="420"/>
      <c r="W800" s="420"/>
      <c r="X800" s="420"/>
      <c r="Y800" s="420"/>
      <c r="Z800" s="420"/>
      <c r="AA800" s="420"/>
      <c r="AB800" s="420"/>
      <c r="AC800" s="420"/>
      <c r="AD800" s="420"/>
      <c r="AE800" s="420"/>
      <c r="AF800" s="420"/>
    </row>
    <row r="801" spans="1:32">
      <c r="A801" s="420"/>
      <c r="B801" s="784"/>
      <c r="C801" s="784"/>
      <c r="D801" s="784"/>
      <c r="E801" s="784"/>
      <c r="F801" s="420"/>
      <c r="G801" s="784"/>
      <c r="H801" s="784"/>
      <c r="I801" s="780"/>
      <c r="J801" s="836"/>
      <c r="K801" s="782"/>
      <c r="L801" s="420"/>
      <c r="M801" s="420"/>
      <c r="N801" s="420"/>
      <c r="O801" s="420"/>
      <c r="P801" s="420"/>
      <c r="Q801" s="420"/>
      <c r="R801" s="420"/>
      <c r="S801" s="420"/>
      <c r="T801" s="420"/>
      <c r="U801" s="420"/>
      <c r="V801" s="420"/>
      <c r="W801" s="420"/>
      <c r="X801" s="420"/>
      <c r="Y801" s="420"/>
      <c r="Z801" s="420"/>
      <c r="AA801" s="420"/>
      <c r="AB801" s="420"/>
      <c r="AC801" s="420"/>
      <c r="AD801" s="420"/>
      <c r="AE801" s="420"/>
      <c r="AF801" s="420"/>
    </row>
    <row r="802" spans="1:32">
      <c r="A802" s="420"/>
      <c r="B802" s="784"/>
      <c r="C802" s="784"/>
      <c r="D802" s="784"/>
      <c r="E802" s="784"/>
      <c r="F802" s="420"/>
      <c r="G802" s="784"/>
      <c r="H802" s="784"/>
      <c r="I802" s="780"/>
      <c r="J802" s="836"/>
      <c r="K802" s="782"/>
      <c r="L802" s="420"/>
      <c r="M802" s="420"/>
      <c r="N802" s="420"/>
      <c r="O802" s="420"/>
      <c r="P802" s="420"/>
      <c r="Q802" s="420"/>
      <c r="R802" s="420"/>
      <c r="S802" s="420"/>
      <c r="T802" s="420"/>
      <c r="U802" s="420"/>
      <c r="V802" s="420"/>
      <c r="W802" s="420"/>
      <c r="X802" s="420"/>
      <c r="Y802" s="420"/>
      <c r="Z802" s="420"/>
      <c r="AA802" s="420"/>
      <c r="AB802" s="420"/>
      <c r="AC802" s="420"/>
      <c r="AD802" s="420"/>
      <c r="AE802" s="420"/>
      <c r="AF802" s="420"/>
    </row>
    <row r="803" spans="1:32">
      <c r="A803" s="420"/>
      <c r="B803" s="784"/>
      <c r="C803" s="784"/>
      <c r="D803" s="784"/>
      <c r="E803" s="784"/>
      <c r="F803" s="420"/>
      <c r="G803" s="784"/>
      <c r="H803" s="784"/>
      <c r="I803" s="780"/>
      <c r="J803" s="836"/>
      <c r="K803" s="782"/>
      <c r="L803" s="420"/>
      <c r="M803" s="420"/>
      <c r="N803" s="420"/>
      <c r="O803" s="420"/>
      <c r="P803" s="420"/>
      <c r="Q803" s="420"/>
      <c r="R803" s="420"/>
      <c r="S803" s="420"/>
      <c r="T803" s="420"/>
      <c r="U803" s="420"/>
      <c r="V803" s="420"/>
      <c r="W803" s="420"/>
      <c r="X803" s="420"/>
      <c r="Y803" s="420"/>
      <c r="Z803" s="420"/>
      <c r="AA803" s="420"/>
      <c r="AB803" s="420"/>
      <c r="AC803" s="420"/>
      <c r="AD803" s="420"/>
      <c r="AE803" s="420"/>
      <c r="AF803" s="420"/>
    </row>
    <row r="804" spans="1:32">
      <c r="A804" s="420"/>
      <c r="B804" s="784"/>
      <c r="C804" s="784"/>
      <c r="D804" s="784"/>
      <c r="E804" s="784"/>
      <c r="F804" s="420"/>
      <c r="G804" s="784"/>
      <c r="H804" s="784"/>
      <c r="I804" s="780"/>
      <c r="J804" s="836"/>
      <c r="K804" s="782"/>
      <c r="L804" s="420"/>
      <c r="M804" s="420"/>
      <c r="N804" s="420"/>
      <c r="O804" s="420"/>
      <c r="P804" s="420"/>
      <c r="Q804" s="420"/>
      <c r="R804" s="420"/>
      <c r="S804" s="420"/>
      <c r="T804" s="420"/>
      <c r="U804" s="420"/>
      <c r="V804" s="420"/>
      <c r="W804" s="420"/>
      <c r="X804" s="420"/>
      <c r="Y804" s="420"/>
      <c r="Z804" s="420"/>
      <c r="AA804" s="420"/>
      <c r="AB804" s="420"/>
      <c r="AC804" s="420"/>
      <c r="AD804" s="420"/>
      <c r="AE804" s="420"/>
      <c r="AF804" s="420"/>
    </row>
    <row r="805" spans="1:32">
      <c r="A805" s="420"/>
      <c r="B805" s="784"/>
      <c r="C805" s="784"/>
      <c r="D805" s="784"/>
      <c r="E805" s="784"/>
      <c r="F805" s="420"/>
      <c r="G805" s="784"/>
      <c r="H805" s="784"/>
      <c r="I805" s="780"/>
      <c r="J805" s="836"/>
      <c r="K805" s="782"/>
      <c r="L805" s="420"/>
      <c r="M805" s="420"/>
      <c r="N805" s="420"/>
      <c r="O805" s="420"/>
      <c r="P805" s="420"/>
      <c r="Q805" s="420"/>
      <c r="R805" s="420"/>
      <c r="S805" s="420"/>
      <c r="T805" s="420"/>
      <c r="U805" s="420"/>
      <c r="V805" s="420"/>
      <c r="W805" s="420"/>
      <c r="X805" s="420"/>
      <c r="Y805" s="420"/>
      <c r="Z805" s="420"/>
      <c r="AA805" s="420"/>
      <c r="AB805" s="420"/>
      <c r="AC805" s="420"/>
      <c r="AD805" s="420"/>
      <c r="AE805" s="420"/>
      <c r="AF805" s="420"/>
    </row>
    <row r="806" spans="1:32">
      <c r="A806" s="420"/>
      <c r="B806" s="784"/>
      <c r="C806" s="784"/>
      <c r="D806" s="784"/>
      <c r="E806" s="784"/>
      <c r="F806" s="420"/>
      <c r="G806" s="784"/>
      <c r="H806" s="784"/>
      <c r="I806" s="780"/>
      <c r="J806" s="836"/>
      <c r="K806" s="782"/>
      <c r="L806" s="420"/>
      <c r="M806" s="420"/>
      <c r="N806" s="420"/>
      <c r="O806" s="420"/>
      <c r="P806" s="420"/>
      <c r="Q806" s="420"/>
      <c r="R806" s="420"/>
      <c r="S806" s="420"/>
      <c r="T806" s="420"/>
      <c r="U806" s="420"/>
      <c r="V806" s="420"/>
      <c r="W806" s="420"/>
      <c r="X806" s="420"/>
      <c r="Y806" s="420"/>
      <c r="Z806" s="420"/>
      <c r="AA806" s="420"/>
      <c r="AB806" s="420"/>
      <c r="AC806" s="420"/>
      <c r="AD806" s="420"/>
      <c r="AE806" s="420"/>
      <c r="AF806" s="420"/>
    </row>
    <row r="807" spans="1:32">
      <c r="A807" s="420"/>
      <c r="B807" s="784"/>
      <c r="C807" s="784"/>
      <c r="D807" s="784"/>
      <c r="E807" s="784"/>
      <c r="F807" s="420"/>
      <c r="G807" s="784"/>
      <c r="H807" s="784"/>
      <c r="I807" s="780"/>
      <c r="J807" s="836"/>
      <c r="K807" s="782"/>
      <c r="L807" s="420"/>
      <c r="M807" s="420"/>
      <c r="N807" s="420"/>
      <c r="O807" s="420"/>
      <c r="P807" s="420"/>
      <c r="Q807" s="420"/>
      <c r="R807" s="420"/>
      <c r="S807" s="420"/>
      <c r="T807" s="420"/>
      <c r="U807" s="420"/>
      <c r="V807" s="420"/>
      <c r="W807" s="420"/>
      <c r="X807" s="420"/>
      <c r="Y807" s="420"/>
      <c r="Z807" s="420"/>
      <c r="AA807" s="420"/>
      <c r="AB807" s="420"/>
      <c r="AC807" s="420"/>
      <c r="AD807" s="420"/>
      <c r="AE807" s="420"/>
      <c r="AF807" s="420"/>
    </row>
    <row r="808" spans="1:32">
      <c r="A808" s="420"/>
      <c r="B808" s="784"/>
      <c r="C808" s="784"/>
      <c r="D808" s="784"/>
      <c r="E808" s="784"/>
      <c r="F808" s="420"/>
      <c r="G808" s="784"/>
      <c r="H808" s="784"/>
      <c r="I808" s="780"/>
      <c r="J808" s="836"/>
      <c r="K808" s="782"/>
      <c r="L808" s="420"/>
      <c r="M808" s="420"/>
      <c r="N808" s="420"/>
      <c r="O808" s="420"/>
      <c r="P808" s="420"/>
      <c r="Q808" s="420"/>
      <c r="R808" s="420"/>
      <c r="S808" s="420"/>
      <c r="T808" s="420"/>
      <c r="U808" s="420"/>
      <c r="V808" s="420"/>
      <c r="W808" s="420"/>
      <c r="X808" s="420"/>
      <c r="Y808" s="420"/>
      <c r="Z808" s="420"/>
      <c r="AA808" s="420"/>
      <c r="AB808" s="420"/>
      <c r="AC808" s="420"/>
      <c r="AD808" s="420"/>
      <c r="AE808" s="420"/>
      <c r="AF808" s="420"/>
    </row>
    <row r="809" spans="1:32">
      <c r="A809" s="420"/>
      <c r="B809" s="784"/>
      <c r="C809" s="784"/>
      <c r="D809" s="784"/>
      <c r="E809" s="784"/>
      <c r="F809" s="420"/>
      <c r="G809" s="784"/>
      <c r="H809" s="784"/>
      <c r="I809" s="780"/>
      <c r="J809" s="836"/>
      <c r="K809" s="782"/>
      <c r="L809" s="420"/>
      <c r="M809" s="420"/>
      <c r="N809" s="420"/>
      <c r="O809" s="420"/>
      <c r="P809" s="420"/>
      <c r="Q809" s="420"/>
      <c r="R809" s="420"/>
      <c r="S809" s="420"/>
      <c r="T809" s="420"/>
      <c r="U809" s="420"/>
      <c r="V809" s="420"/>
      <c r="W809" s="420"/>
      <c r="X809" s="420"/>
      <c r="Y809" s="420"/>
      <c r="Z809" s="420"/>
      <c r="AA809" s="420"/>
      <c r="AB809" s="420"/>
      <c r="AC809" s="420"/>
      <c r="AD809" s="420"/>
      <c r="AE809" s="420"/>
      <c r="AF809" s="420"/>
    </row>
    <row r="810" spans="1:32">
      <c r="A810" s="420"/>
      <c r="B810" s="784"/>
      <c r="C810" s="784"/>
      <c r="D810" s="784"/>
      <c r="E810" s="784"/>
      <c r="F810" s="420"/>
      <c r="G810" s="784"/>
      <c r="H810" s="784"/>
      <c r="I810" s="780"/>
      <c r="J810" s="836"/>
      <c r="K810" s="782"/>
      <c r="L810" s="420"/>
      <c r="M810" s="420"/>
      <c r="N810" s="420"/>
      <c r="O810" s="420"/>
      <c r="P810" s="420"/>
      <c r="Q810" s="420"/>
      <c r="R810" s="420"/>
      <c r="S810" s="420"/>
      <c r="T810" s="420"/>
      <c r="U810" s="420"/>
      <c r="V810" s="420"/>
      <c r="W810" s="420"/>
      <c r="X810" s="420"/>
      <c r="Y810" s="420"/>
      <c r="Z810" s="420"/>
      <c r="AA810" s="420"/>
      <c r="AB810" s="420"/>
      <c r="AC810" s="420"/>
      <c r="AD810" s="420"/>
      <c r="AE810" s="420"/>
      <c r="AF810" s="420"/>
    </row>
    <row r="811" spans="1:32">
      <c r="A811" s="420"/>
      <c r="B811" s="784"/>
      <c r="C811" s="784"/>
      <c r="D811" s="784"/>
      <c r="E811" s="784"/>
      <c r="F811" s="420"/>
      <c r="G811" s="784"/>
      <c r="H811" s="784"/>
      <c r="I811" s="780"/>
      <c r="J811" s="836"/>
      <c r="K811" s="782"/>
      <c r="L811" s="420"/>
      <c r="M811" s="420"/>
      <c r="N811" s="420"/>
      <c r="O811" s="420"/>
      <c r="P811" s="420"/>
      <c r="Q811" s="420"/>
      <c r="R811" s="420"/>
      <c r="S811" s="420"/>
      <c r="T811" s="420"/>
      <c r="U811" s="420"/>
      <c r="V811" s="420"/>
      <c r="W811" s="420"/>
      <c r="X811" s="420"/>
      <c r="Y811" s="420"/>
      <c r="Z811" s="420"/>
      <c r="AA811" s="420"/>
      <c r="AB811" s="420"/>
      <c r="AC811" s="420"/>
      <c r="AD811" s="420"/>
      <c r="AE811" s="420"/>
      <c r="AF811" s="420"/>
    </row>
    <row r="812" spans="1:32">
      <c r="A812" s="420"/>
      <c r="B812" s="784"/>
      <c r="C812" s="784"/>
      <c r="D812" s="784"/>
      <c r="E812" s="784"/>
      <c r="F812" s="420"/>
      <c r="G812" s="784"/>
      <c r="H812" s="784"/>
      <c r="I812" s="780"/>
      <c r="J812" s="836"/>
      <c r="K812" s="782"/>
      <c r="L812" s="420"/>
      <c r="M812" s="420"/>
      <c r="N812" s="420"/>
      <c r="O812" s="420"/>
      <c r="P812" s="420"/>
      <c r="Q812" s="420"/>
      <c r="R812" s="420"/>
      <c r="S812" s="420"/>
      <c r="T812" s="420"/>
      <c r="U812" s="420"/>
      <c r="V812" s="420"/>
      <c r="W812" s="420"/>
      <c r="X812" s="420"/>
      <c r="Y812" s="420"/>
      <c r="Z812" s="420"/>
      <c r="AA812" s="420"/>
      <c r="AB812" s="420"/>
      <c r="AC812" s="420"/>
      <c r="AD812" s="420"/>
      <c r="AE812" s="420"/>
      <c r="AF812" s="420"/>
    </row>
    <row r="813" spans="1:32">
      <c r="A813" s="420"/>
      <c r="B813" s="784"/>
      <c r="C813" s="784"/>
      <c r="D813" s="784"/>
      <c r="E813" s="784"/>
      <c r="F813" s="420"/>
      <c r="G813" s="784"/>
      <c r="H813" s="784"/>
      <c r="I813" s="780"/>
      <c r="J813" s="836"/>
      <c r="K813" s="782"/>
      <c r="L813" s="420"/>
      <c r="M813" s="420"/>
      <c r="N813" s="420"/>
      <c r="O813" s="420"/>
      <c r="P813" s="420"/>
      <c r="Q813" s="420"/>
      <c r="R813" s="420"/>
      <c r="S813" s="420"/>
      <c r="T813" s="420"/>
      <c r="U813" s="420"/>
      <c r="V813" s="420"/>
      <c r="W813" s="420"/>
      <c r="X813" s="420"/>
      <c r="Y813" s="420"/>
      <c r="Z813" s="420"/>
      <c r="AA813" s="420"/>
      <c r="AB813" s="420"/>
      <c r="AC813" s="420"/>
      <c r="AD813" s="420"/>
      <c r="AE813" s="420"/>
      <c r="AF813" s="420"/>
    </row>
    <row r="814" spans="1:32">
      <c r="A814" s="420"/>
      <c r="B814" s="784"/>
      <c r="C814" s="784"/>
      <c r="D814" s="784"/>
      <c r="E814" s="784"/>
      <c r="F814" s="420"/>
      <c r="G814" s="784"/>
      <c r="H814" s="784"/>
      <c r="I814" s="780"/>
      <c r="J814" s="836"/>
      <c r="K814" s="782"/>
      <c r="L814" s="420"/>
      <c r="M814" s="420"/>
      <c r="N814" s="420"/>
      <c r="O814" s="420"/>
      <c r="P814" s="420"/>
      <c r="Q814" s="420"/>
      <c r="R814" s="420"/>
      <c r="S814" s="420"/>
      <c r="T814" s="420"/>
      <c r="U814" s="420"/>
      <c r="V814" s="420"/>
      <c r="W814" s="420"/>
      <c r="X814" s="420"/>
      <c r="Y814" s="420"/>
      <c r="Z814" s="420"/>
      <c r="AA814" s="420"/>
      <c r="AB814" s="420"/>
      <c r="AC814" s="420"/>
      <c r="AD814" s="420"/>
      <c r="AE814" s="420"/>
      <c r="AF814" s="420"/>
    </row>
    <row r="815" spans="1:32">
      <c r="A815" s="420"/>
      <c r="B815" s="784"/>
      <c r="C815" s="784"/>
      <c r="D815" s="784"/>
      <c r="E815" s="784"/>
      <c r="F815" s="420"/>
      <c r="G815" s="784"/>
      <c r="H815" s="784"/>
      <c r="I815" s="780"/>
      <c r="J815" s="836"/>
      <c r="K815" s="782"/>
      <c r="L815" s="420"/>
      <c r="M815" s="420"/>
      <c r="N815" s="420"/>
      <c r="O815" s="420"/>
      <c r="P815" s="420"/>
      <c r="Q815" s="420"/>
      <c r="R815" s="420"/>
      <c r="S815" s="420"/>
      <c r="T815" s="420"/>
      <c r="U815" s="420"/>
      <c r="V815" s="420"/>
      <c r="W815" s="420"/>
      <c r="X815" s="420"/>
      <c r="Y815" s="420"/>
      <c r="Z815" s="420"/>
      <c r="AA815" s="420"/>
      <c r="AB815" s="420"/>
      <c r="AC815" s="420"/>
      <c r="AD815" s="420"/>
      <c r="AE815" s="420"/>
      <c r="AF815" s="420"/>
    </row>
    <row r="816" spans="1:32">
      <c r="A816" s="420"/>
      <c r="B816" s="784"/>
      <c r="C816" s="784"/>
      <c r="D816" s="784"/>
      <c r="E816" s="784"/>
      <c r="F816" s="420"/>
      <c r="G816" s="784"/>
      <c r="H816" s="784"/>
      <c r="I816" s="780"/>
      <c r="J816" s="836"/>
      <c r="K816" s="782"/>
      <c r="L816" s="420"/>
      <c r="M816" s="420"/>
      <c r="N816" s="420"/>
      <c r="O816" s="420"/>
      <c r="P816" s="420"/>
      <c r="Q816" s="420"/>
      <c r="R816" s="420"/>
      <c r="S816" s="420"/>
      <c r="T816" s="420"/>
      <c r="U816" s="420"/>
      <c r="V816" s="420"/>
      <c r="W816" s="420"/>
      <c r="X816" s="420"/>
      <c r="Y816" s="420"/>
      <c r="Z816" s="420"/>
      <c r="AA816" s="420"/>
      <c r="AB816" s="420"/>
      <c r="AC816" s="420"/>
      <c r="AD816" s="420"/>
      <c r="AE816" s="420"/>
      <c r="AF816" s="420"/>
    </row>
    <row r="817" spans="1:32">
      <c r="A817" s="420"/>
      <c r="B817" s="784"/>
      <c r="C817" s="784"/>
      <c r="D817" s="784"/>
      <c r="E817" s="784"/>
      <c r="F817" s="420"/>
      <c r="G817" s="784"/>
      <c r="H817" s="784"/>
      <c r="I817" s="780"/>
      <c r="J817" s="836"/>
      <c r="K817" s="782"/>
      <c r="L817" s="420"/>
      <c r="M817" s="420"/>
      <c r="N817" s="420"/>
      <c r="O817" s="420"/>
      <c r="P817" s="420"/>
      <c r="Q817" s="420"/>
      <c r="R817" s="420"/>
      <c r="S817" s="420"/>
      <c r="T817" s="420"/>
      <c r="U817" s="420"/>
      <c r="V817" s="420"/>
      <c r="W817" s="420"/>
      <c r="X817" s="420"/>
      <c r="Y817" s="420"/>
      <c r="Z817" s="420"/>
      <c r="AA817" s="420"/>
      <c r="AB817" s="420"/>
      <c r="AC817" s="420"/>
      <c r="AD817" s="420"/>
      <c r="AE817" s="420"/>
      <c r="AF817" s="420"/>
    </row>
    <row r="818" spans="1:32">
      <c r="A818" s="420"/>
      <c r="B818" s="784"/>
      <c r="C818" s="784"/>
      <c r="D818" s="784"/>
      <c r="E818" s="784"/>
      <c r="F818" s="420"/>
      <c r="G818" s="784"/>
      <c r="H818" s="784"/>
      <c r="I818" s="780"/>
      <c r="J818" s="836"/>
      <c r="K818" s="782"/>
      <c r="L818" s="420"/>
      <c r="M818" s="420"/>
      <c r="N818" s="420"/>
      <c r="O818" s="420"/>
      <c r="P818" s="420"/>
      <c r="Q818" s="420"/>
      <c r="R818" s="420"/>
      <c r="S818" s="420"/>
      <c r="T818" s="420"/>
      <c r="U818" s="420"/>
      <c r="V818" s="420"/>
      <c r="W818" s="420"/>
      <c r="X818" s="420"/>
      <c r="Y818" s="420"/>
      <c r="Z818" s="420"/>
      <c r="AA818" s="420"/>
      <c r="AB818" s="420"/>
      <c r="AC818" s="420"/>
      <c r="AD818" s="420"/>
      <c r="AE818" s="420"/>
      <c r="AF818" s="420"/>
    </row>
    <row r="819" spans="1:32">
      <c r="A819" s="420"/>
      <c r="B819" s="784"/>
      <c r="C819" s="784"/>
      <c r="D819" s="784"/>
      <c r="E819" s="784"/>
      <c r="F819" s="420"/>
      <c r="G819" s="784"/>
      <c r="H819" s="784"/>
      <c r="I819" s="780"/>
      <c r="J819" s="836"/>
      <c r="K819" s="782"/>
      <c r="L819" s="420"/>
      <c r="M819" s="420"/>
      <c r="N819" s="420"/>
      <c r="O819" s="420"/>
      <c r="P819" s="420"/>
      <c r="Q819" s="420"/>
      <c r="R819" s="420"/>
      <c r="S819" s="420"/>
      <c r="T819" s="420"/>
      <c r="U819" s="420"/>
      <c r="V819" s="420"/>
      <c r="W819" s="420"/>
      <c r="X819" s="420"/>
      <c r="Y819" s="420"/>
      <c r="Z819" s="420"/>
      <c r="AA819" s="420"/>
      <c r="AB819" s="420"/>
      <c r="AC819" s="420"/>
      <c r="AD819" s="420"/>
      <c r="AE819" s="420"/>
      <c r="AF819" s="420"/>
    </row>
    <row r="820" spans="1:32">
      <c r="A820" s="420"/>
      <c r="B820" s="784"/>
      <c r="C820" s="784"/>
      <c r="D820" s="784"/>
      <c r="E820" s="784"/>
      <c r="F820" s="420"/>
      <c r="G820" s="784"/>
      <c r="H820" s="784"/>
      <c r="I820" s="780"/>
      <c r="J820" s="836"/>
      <c r="K820" s="782"/>
      <c r="L820" s="420"/>
      <c r="M820" s="420"/>
      <c r="N820" s="420"/>
      <c r="O820" s="420"/>
      <c r="P820" s="420"/>
      <c r="Q820" s="420"/>
      <c r="R820" s="420"/>
      <c r="S820" s="420"/>
      <c r="T820" s="420"/>
      <c r="U820" s="420"/>
      <c r="V820" s="420"/>
      <c r="W820" s="420"/>
      <c r="X820" s="420"/>
      <c r="Y820" s="420"/>
      <c r="Z820" s="420"/>
      <c r="AA820" s="420"/>
      <c r="AB820" s="420"/>
      <c r="AC820" s="420"/>
      <c r="AD820" s="420"/>
      <c r="AE820" s="420"/>
      <c r="AF820" s="420"/>
    </row>
    <row r="821" spans="1:32">
      <c r="A821" s="420"/>
      <c r="B821" s="784"/>
      <c r="C821" s="784"/>
      <c r="D821" s="784"/>
      <c r="E821" s="784"/>
      <c r="F821" s="420"/>
      <c r="G821" s="784"/>
      <c r="H821" s="784"/>
      <c r="I821" s="780"/>
      <c r="J821" s="836"/>
      <c r="K821" s="782"/>
      <c r="L821" s="420"/>
      <c r="M821" s="420"/>
      <c r="N821" s="420"/>
      <c r="O821" s="420"/>
      <c r="P821" s="420"/>
      <c r="Q821" s="420"/>
      <c r="R821" s="420"/>
      <c r="S821" s="420"/>
      <c r="T821" s="420"/>
      <c r="U821" s="420"/>
      <c r="V821" s="420"/>
      <c r="W821" s="420"/>
      <c r="X821" s="420"/>
      <c r="Y821" s="420"/>
      <c r="Z821" s="420"/>
      <c r="AA821" s="420"/>
      <c r="AB821" s="420"/>
      <c r="AC821" s="420"/>
      <c r="AD821" s="420"/>
      <c r="AE821" s="420"/>
      <c r="AF821" s="420"/>
    </row>
    <row r="822" spans="1:32">
      <c r="A822" s="420"/>
      <c r="B822" s="784"/>
      <c r="C822" s="784"/>
      <c r="D822" s="784"/>
      <c r="E822" s="784"/>
      <c r="F822" s="420"/>
      <c r="G822" s="784"/>
      <c r="H822" s="784"/>
      <c r="I822" s="780"/>
      <c r="J822" s="836"/>
      <c r="K822" s="782"/>
      <c r="L822" s="420"/>
      <c r="M822" s="420"/>
      <c r="N822" s="420"/>
      <c r="O822" s="420"/>
      <c r="P822" s="420"/>
      <c r="Q822" s="420"/>
      <c r="R822" s="420"/>
      <c r="S822" s="420"/>
      <c r="T822" s="420"/>
      <c r="U822" s="420"/>
      <c r="V822" s="420"/>
      <c r="W822" s="420"/>
      <c r="X822" s="420"/>
      <c r="Y822" s="420"/>
      <c r="Z822" s="420"/>
      <c r="AA822" s="420"/>
      <c r="AB822" s="420"/>
      <c r="AC822" s="420"/>
      <c r="AD822" s="420"/>
      <c r="AE822" s="420"/>
      <c r="AF822" s="420"/>
    </row>
    <row r="823" spans="1:32">
      <c r="A823" s="420"/>
      <c r="B823" s="784"/>
      <c r="C823" s="784"/>
      <c r="D823" s="784"/>
      <c r="E823" s="784"/>
      <c r="F823" s="420"/>
      <c r="G823" s="784"/>
      <c r="H823" s="784"/>
      <c r="I823" s="780"/>
      <c r="J823" s="836"/>
      <c r="K823" s="782"/>
      <c r="L823" s="420"/>
      <c r="M823" s="420"/>
      <c r="N823" s="420"/>
      <c r="O823" s="420"/>
      <c r="P823" s="420"/>
      <c r="Q823" s="420"/>
      <c r="R823" s="420"/>
      <c r="S823" s="420"/>
      <c r="T823" s="420"/>
      <c r="U823" s="420"/>
      <c r="V823" s="420"/>
      <c r="W823" s="420"/>
      <c r="X823" s="420"/>
      <c r="Y823" s="420"/>
      <c r="Z823" s="420"/>
      <c r="AA823" s="420"/>
      <c r="AB823" s="420"/>
      <c r="AC823" s="420"/>
      <c r="AD823" s="420"/>
      <c r="AE823" s="420"/>
      <c r="AF823" s="420"/>
    </row>
    <row r="824" spans="1:32">
      <c r="A824" s="420"/>
      <c r="B824" s="784"/>
      <c r="C824" s="784"/>
      <c r="D824" s="784"/>
      <c r="E824" s="784"/>
      <c r="F824" s="420"/>
      <c r="G824" s="784"/>
      <c r="H824" s="784"/>
      <c r="I824" s="780"/>
      <c r="J824" s="836"/>
      <c r="K824" s="782"/>
      <c r="L824" s="420"/>
      <c r="M824" s="420"/>
      <c r="N824" s="420"/>
      <c r="O824" s="420"/>
      <c r="P824" s="420"/>
      <c r="Q824" s="420"/>
      <c r="R824" s="420"/>
      <c r="S824" s="420"/>
      <c r="T824" s="420"/>
      <c r="U824" s="420"/>
      <c r="V824" s="420"/>
      <c r="W824" s="420"/>
      <c r="X824" s="420"/>
      <c r="Y824" s="420"/>
      <c r="Z824" s="420"/>
      <c r="AA824" s="420"/>
      <c r="AB824" s="420"/>
      <c r="AC824" s="420"/>
      <c r="AD824" s="420"/>
      <c r="AE824" s="420"/>
      <c r="AF824" s="420"/>
    </row>
    <row r="825" spans="1:32">
      <c r="A825" s="420"/>
      <c r="B825" s="784"/>
      <c r="C825" s="784"/>
      <c r="D825" s="784"/>
      <c r="E825" s="784"/>
      <c r="F825" s="420"/>
      <c r="G825" s="784"/>
      <c r="H825" s="784"/>
      <c r="I825" s="780"/>
      <c r="J825" s="836"/>
      <c r="K825" s="782"/>
      <c r="L825" s="420"/>
      <c r="M825" s="420"/>
      <c r="N825" s="420"/>
      <c r="O825" s="420"/>
      <c r="P825" s="420"/>
      <c r="Q825" s="420"/>
      <c r="R825" s="420"/>
      <c r="S825" s="420"/>
      <c r="T825" s="420"/>
      <c r="U825" s="420"/>
      <c r="V825" s="420"/>
      <c r="W825" s="420"/>
      <c r="X825" s="420"/>
      <c r="Y825" s="420"/>
      <c r="Z825" s="420"/>
      <c r="AA825" s="420"/>
      <c r="AB825" s="420"/>
      <c r="AC825" s="420"/>
      <c r="AD825" s="420"/>
      <c r="AE825" s="420"/>
      <c r="AF825" s="420"/>
    </row>
    <row r="826" spans="1:32">
      <c r="A826" s="420"/>
      <c r="B826" s="784"/>
      <c r="C826" s="784"/>
      <c r="D826" s="784"/>
      <c r="E826" s="784"/>
      <c r="F826" s="420"/>
      <c r="G826" s="784"/>
      <c r="H826" s="784"/>
      <c r="I826" s="780"/>
      <c r="J826" s="836"/>
      <c r="K826" s="782"/>
      <c r="L826" s="420"/>
      <c r="M826" s="420"/>
      <c r="N826" s="420"/>
      <c r="O826" s="420"/>
      <c r="P826" s="420"/>
      <c r="Q826" s="420"/>
      <c r="R826" s="420"/>
      <c r="S826" s="420"/>
      <c r="T826" s="420"/>
      <c r="U826" s="420"/>
      <c r="V826" s="420"/>
      <c r="W826" s="420"/>
      <c r="X826" s="420"/>
      <c r="Y826" s="420"/>
      <c r="Z826" s="420"/>
      <c r="AA826" s="420"/>
      <c r="AB826" s="420"/>
      <c r="AC826" s="420"/>
      <c r="AD826" s="420"/>
      <c r="AE826" s="420"/>
      <c r="AF826" s="420"/>
    </row>
    <row r="827" spans="1:32">
      <c r="A827" s="420"/>
      <c r="B827" s="784"/>
      <c r="C827" s="784"/>
      <c r="D827" s="784"/>
      <c r="E827" s="784"/>
      <c r="F827" s="420"/>
      <c r="G827" s="784"/>
      <c r="H827" s="784"/>
      <c r="I827" s="780"/>
      <c r="J827" s="836"/>
      <c r="K827" s="782"/>
      <c r="L827" s="420"/>
      <c r="M827" s="420"/>
      <c r="N827" s="420"/>
      <c r="O827" s="420"/>
      <c r="P827" s="420"/>
      <c r="Q827" s="420"/>
      <c r="R827" s="420"/>
      <c r="S827" s="420"/>
      <c r="T827" s="420"/>
      <c r="U827" s="420"/>
      <c r="V827" s="420"/>
      <c r="W827" s="420"/>
      <c r="X827" s="420"/>
      <c r="Y827" s="420"/>
      <c r="Z827" s="420"/>
      <c r="AA827" s="420"/>
      <c r="AB827" s="420"/>
      <c r="AC827" s="420"/>
      <c r="AD827" s="420"/>
      <c r="AE827" s="420"/>
      <c r="AF827" s="420"/>
    </row>
    <row r="828" spans="1:32">
      <c r="A828" s="420"/>
      <c r="B828" s="784"/>
      <c r="C828" s="784"/>
      <c r="D828" s="784"/>
      <c r="E828" s="784"/>
      <c r="F828" s="420"/>
      <c r="G828" s="784"/>
      <c r="H828" s="784"/>
      <c r="I828" s="780"/>
      <c r="J828" s="836"/>
      <c r="K828" s="782"/>
      <c r="L828" s="420"/>
      <c r="M828" s="420"/>
      <c r="N828" s="420"/>
      <c r="O828" s="420"/>
      <c r="P828" s="420"/>
      <c r="Q828" s="420"/>
      <c r="R828" s="420"/>
      <c r="S828" s="420"/>
      <c r="T828" s="420"/>
      <c r="U828" s="420"/>
      <c r="V828" s="420"/>
      <c r="W828" s="420"/>
      <c r="X828" s="420"/>
      <c r="Y828" s="420"/>
      <c r="Z828" s="420"/>
      <c r="AA828" s="420"/>
      <c r="AB828" s="420"/>
      <c r="AC828" s="420"/>
      <c r="AD828" s="420"/>
      <c r="AE828" s="420"/>
      <c r="AF828" s="420"/>
    </row>
    <row r="829" spans="1:32">
      <c r="A829" s="420"/>
      <c r="B829" s="784"/>
      <c r="C829" s="784"/>
      <c r="D829" s="784"/>
      <c r="E829" s="784"/>
      <c r="F829" s="420"/>
      <c r="G829" s="784"/>
      <c r="H829" s="784"/>
      <c r="I829" s="780"/>
      <c r="J829" s="836"/>
      <c r="K829" s="782"/>
      <c r="L829" s="420"/>
      <c r="M829" s="420"/>
      <c r="N829" s="420"/>
      <c r="O829" s="420"/>
      <c r="P829" s="420"/>
      <c r="Q829" s="420"/>
      <c r="R829" s="420"/>
      <c r="S829" s="420"/>
      <c r="T829" s="420"/>
      <c r="U829" s="420"/>
      <c r="V829" s="420"/>
      <c r="W829" s="420"/>
      <c r="X829" s="420"/>
      <c r="Y829" s="420"/>
      <c r="Z829" s="420"/>
      <c r="AA829" s="420"/>
      <c r="AB829" s="420"/>
      <c r="AC829" s="420"/>
      <c r="AD829" s="420"/>
      <c r="AE829" s="420"/>
      <c r="AF829" s="420"/>
    </row>
    <row r="830" spans="1:32">
      <c r="A830" s="420"/>
      <c r="B830" s="784"/>
      <c r="C830" s="784"/>
      <c r="D830" s="784"/>
      <c r="E830" s="784"/>
      <c r="F830" s="420"/>
      <c r="G830" s="784"/>
      <c r="H830" s="784"/>
      <c r="I830" s="780"/>
      <c r="J830" s="836"/>
      <c r="K830" s="782"/>
      <c r="L830" s="420"/>
      <c r="M830" s="420"/>
      <c r="N830" s="420"/>
      <c r="O830" s="420"/>
      <c r="P830" s="420"/>
      <c r="Q830" s="420"/>
      <c r="R830" s="420"/>
      <c r="S830" s="420"/>
      <c r="T830" s="420"/>
      <c r="U830" s="420"/>
      <c r="V830" s="420"/>
      <c r="W830" s="420"/>
      <c r="X830" s="420"/>
      <c r="Y830" s="420"/>
      <c r="Z830" s="420"/>
      <c r="AA830" s="420"/>
      <c r="AB830" s="420"/>
      <c r="AC830" s="420"/>
      <c r="AD830" s="420"/>
      <c r="AE830" s="420"/>
      <c r="AF830" s="420"/>
    </row>
    <row r="831" spans="1:32">
      <c r="A831" s="420"/>
      <c r="B831" s="784"/>
      <c r="C831" s="784"/>
      <c r="D831" s="784"/>
      <c r="E831" s="784"/>
      <c r="F831" s="420"/>
      <c r="G831" s="784"/>
      <c r="H831" s="784"/>
      <c r="I831" s="780"/>
      <c r="J831" s="836"/>
      <c r="K831" s="782"/>
      <c r="L831" s="420"/>
      <c r="M831" s="420"/>
      <c r="N831" s="420"/>
      <c r="O831" s="420"/>
      <c r="P831" s="420"/>
      <c r="Q831" s="420"/>
      <c r="R831" s="420"/>
      <c r="S831" s="420"/>
      <c r="T831" s="420"/>
      <c r="U831" s="420"/>
      <c r="V831" s="420"/>
      <c r="W831" s="420"/>
      <c r="X831" s="420"/>
      <c r="Y831" s="420"/>
      <c r="Z831" s="420"/>
      <c r="AA831" s="420"/>
      <c r="AB831" s="420"/>
      <c r="AC831" s="420"/>
      <c r="AD831" s="420"/>
      <c r="AE831" s="420"/>
      <c r="AF831" s="420"/>
    </row>
    <row r="832" spans="1:32">
      <c r="A832" s="420"/>
      <c r="B832" s="784"/>
      <c r="C832" s="784"/>
      <c r="D832" s="784"/>
      <c r="E832" s="784"/>
      <c r="F832" s="420"/>
      <c r="G832" s="784"/>
      <c r="H832" s="784"/>
      <c r="I832" s="780"/>
      <c r="J832" s="836"/>
      <c r="K832" s="782"/>
      <c r="L832" s="420"/>
      <c r="M832" s="420"/>
      <c r="N832" s="420"/>
      <c r="O832" s="420"/>
      <c r="P832" s="420"/>
      <c r="Q832" s="420"/>
      <c r="R832" s="420"/>
      <c r="S832" s="420"/>
      <c r="T832" s="420"/>
      <c r="U832" s="420"/>
      <c r="V832" s="420"/>
      <c r="W832" s="420"/>
      <c r="X832" s="420"/>
      <c r="Y832" s="420"/>
      <c r="Z832" s="420"/>
      <c r="AA832" s="420"/>
      <c r="AB832" s="420"/>
      <c r="AC832" s="420"/>
      <c r="AD832" s="420"/>
      <c r="AE832" s="420"/>
      <c r="AF832" s="420"/>
    </row>
    <row r="833" spans="1:32">
      <c r="A833" s="420"/>
      <c r="B833" s="784"/>
      <c r="C833" s="784"/>
      <c r="D833" s="784"/>
      <c r="E833" s="784"/>
      <c r="F833" s="420"/>
      <c r="G833" s="784"/>
      <c r="H833" s="784"/>
      <c r="I833" s="780"/>
      <c r="J833" s="836"/>
      <c r="K833" s="782"/>
      <c r="L833" s="420"/>
      <c r="M833" s="420"/>
      <c r="N833" s="420"/>
      <c r="O833" s="420"/>
      <c r="P833" s="420"/>
      <c r="Q833" s="420"/>
      <c r="R833" s="420"/>
      <c r="S833" s="420"/>
      <c r="T833" s="420"/>
      <c r="U833" s="420"/>
      <c r="V833" s="420"/>
      <c r="W833" s="420"/>
      <c r="X833" s="420"/>
      <c r="Y833" s="420"/>
      <c r="Z833" s="420"/>
      <c r="AA833" s="420"/>
      <c r="AB833" s="420"/>
      <c r="AC833" s="420"/>
      <c r="AD833" s="420"/>
      <c r="AE833" s="420"/>
      <c r="AF833" s="420"/>
    </row>
    <row r="834" spans="1:32">
      <c r="A834" s="420"/>
      <c r="B834" s="784"/>
      <c r="C834" s="784"/>
      <c r="D834" s="784"/>
      <c r="E834" s="784"/>
      <c r="F834" s="420"/>
      <c r="G834" s="784"/>
      <c r="H834" s="784"/>
      <c r="I834" s="780"/>
      <c r="J834" s="836"/>
      <c r="K834" s="782"/>
      <c r="L834" s="420"/>
      <c r="M834" s="420"/>
      <c r="N834" s="420"/>
      <c r="O834" s="420"/>
      <c r="P834" s="420"/>
      <c r="Q834" s="420"/>
      <c r="R834" s="420"/>
      <c r="S834" s="420"/>
      <c r="T834" s="420"/>
      <c r="U834" s="420"/>
      <c r="V834" s="420"/>
      <c r="W834" s="420"/>
      <c r="X834" s="420"/>
      <c r="Y834" s="420"/>
      <c r="Z834" s="420"/>
      <c r="AA834" s="420"/>
      <c r="AB834" s="420"/>
      <c r="AC834" s="420"/>
      <c r="AD834" s="420"/>
      <c r="AE834" s="420"/>
      <c r="AF834" s="420"/>
    </row>
    <row r="835" spans="1:32">
      <c r="A835" s="420"/>
      <c r="B835" s="784"/>
      <c r="C835" s="784"/>
      <c r="D835" s="784"/>
      <c r="E835" s="784"/>
      <c r="F835" s="420"/>
      <c r="G835" s="784"/>
      <c r="H835" s="784"/>
      <c r="I835" s="780"/>
      <c r="J835" s="836"/>
      <c r="K835" s="782"/>
      <c r="L835" s="420"/>
      <c r="M835" s="420"/>
      <c r="N835" s="420"/>
      <c r="O835" s="420"/>
      <c r="P835" s="420"/>
      <c r="Q835" s="420"/>
      <c r="R835" s="420"/>
      <c r="S835" s="420"/>
      <c r="T835" s="420"/>
      <c r="U835" s="420"/>
      <c r="V835" s="420"/>
      <c r="W835" s="420"/>
      <c r="X835" s="420"/>
      <c r="Y835" s="420"/>
      <c r="Z835" s="420"/>
      <c r="AA835" s="420"/>
      <c r="AB835" s="420"/>
      <c r="AC835" s="420"/>
      <c r="AD835" s="420"/>
      <c r="AE835" s="420"/>
      <c r="AF835" s="420"/>
    </row>
    <row r="836" spans="1:32">
      <c r="A836" s="420"/>
      <c r="B836" s="784"/>
      <c r="C836" s="784"/>
      <c r="D836" s="784"/>
      <c r="E836" s="784"/>
      <c r="F836" s="420"/>
      <c r="G836" s="784"/>
      <c r="H836" s="784"/>
      <c r="I836" s="780"/>
      <c r="J836" s="836"/>
      <c r="K836" s="782"/>
      <c r="L836" s="420"/>
      <c r="M836" s="420"/>
      <c r="N836" s="420"/>
      <c r="O836" s="420"/>
      <c r="P836" s="420"/>
      <c r="Q836" s="420"/>
      <c r="R836" s="420"/>
      <c r="S836" s="420"/>
      <c r="T836" s="420"/>
      <c r="U836" s="420"/>
      <c r="V836" s="420"/>
      <c r="W836" s="420"/>
      <c r="X836" s="420"/>
      <c r="Y836" s="420"/>
      <c r="Z836" s="420"/>
      <c r="AA836" s="420"/>
      <c r="AB836" s="420"/>
      <c r="AC836" s="420"/>
      <c r="AD836" s="420"/>
      <c r="AE836" s="420"/>
      <c r="AF836" s="420"/>
    </row>
    <row r="837" spans="1:32">
      <c r="A837" s="420"/>
      <c r="B837" s="784"/>
      <c r="C837" s="784"/>
      <c r="D837" s="784"/>
      <c r="E837" s="784"/>
      <c r="F837" s="420"/>
      <c r="G837" s="784"/>
      <c r="H837" s="784"/>
      <c r="I837" s="780"/>
      <c r="J837" s="836"/>
      <c r="K837" s="782"/>
      <c r="L837" s="420"/>
      <c r="M837" s="420"/>
      <c r="N837" s="420"/>
      <c r="O837" s="420"/>
      <c r="P837" s="420"/>
      <c r="Q837" s="420"/>
      <c r="R837" s="420"/>
      <c r="S837" s="420"/>
      <c r="T837" s="420"/>
      <c r="U837" s="420"/>
      <c r="V837" s="420"/>
      <c r="W837" s="420"/>
      <c r="X837" s="420"/>
      <c r="Y837" s="420"/>
      <c r="Z837" s="420"/>
      <c r="AA837" s="420"/>
      <c r="AB837" s="420"/>
      <c r="AC837" s="420"/>
      <c r="AD837" s="420"/>
      <c r="AE837" s="420"/>
      <c r="AF837" s="420"/>
    </row>
    <row r="838" spans="1:32">
      <c r="A838" s="420"/>
      <c r="B838" s="784"/>
      <c r="C838" s="784"/>
      <c r="D838" s="784"/>
      <c r="E838" s="784"/>
      <c r="F838" s="420"/>
      <c r="G838" s="784"/>
      <c r="H838" s="784"/>
      <c r="I838" s="780"/>
      <c r="J838" s="836"/>
      <c r="K838" s="782"/>
      <c r="L838" s="420"/>
      <c r="M838" s="420"/>
      <c r="N838" s="420"/>
      <c r="O838" s="420"/>
      <c r="P838" s="420"/>
      <c r="Q838" s="420"/>
      <c r="R838" s="420"/>
      <c r="S838" s="420"/>
      <c r="T838" s="420"/>
      <c r="U838" s="420"/>
      <c r="V838" s="420"/>
      <c r="W838" s="420"/>
      <c r="X838" s="420"/>
      <c r="Y838" s="420"/>
      <c r="Z838" s="420"/>
      <c r="AA838" s="420"/>
      <c r="AB838" s="420"/>
      <c r="AC838" s="420"/>
      <c r="AD838" s="420"/>
      <c r="AE838" s="420"/>
      <c r="AF838" s="420"/>
    </row>
    <row r="839" spans="1:32">
      <c r="A839" s="420"/>
      <c r="B839" s="784"/>
      <c r="C839" s="784"/>
      <c r="D839" s="784"/>
      <c r="E839" s="784"/>
      <c r="F839" s="420"/>
      <c r="G839" s="784"/>
      <c r="H839" s="784"/>
      <c r="I839" s="780"/>
      <c r="J839" s="836"/>
      <c r="K839" s="782"/>
      <c r="L839" s="420"/>
      <c r="M839" s="420"/>
      <c r="N839" s="420"/>
      <c r="O839" s="420"/>
      <c r="P839" s="420"/>
      <c r="Q839" s="420"/>
      <c r="R839" s="420"/>
      <c r="S839" s="420"/>
      <c r="T839" s="420"/>
      <c r="U839" s="420"/>
      <c r="V839" s="420"/>
      <c r="W839" s="420"/>
      <c r="X839" s="420"/>
      <c r="Y839" s="420"/>
      <c r="Z839" s="420"/>
      <c r="AA839" s="420"/>
      <c r="AB839" s="420"/>
      <c r="AC839" s="420"/>
      <c r="AD839" s="420"/>
      <c r="AE839" s="420"/>
      <c r="AF839" s="420"/>
    </row>
    <row r="840" spans="1:32">
      <c r="A840" s="420"/>
      <c r="B840" s="784"/>
      <c r="C840" s="784"/>
      <c r="D840" s="784"/>
      <c r="E840" s="784"/>
      <c r="F840" s="420"/>
      <c r="G840" s="784"/>
      <c r="H840" s="784"/>
      <c r="I840" s="780"/>
      <c r="J840" s="836"/>
      <c r="K840" s="782"/>
      <c r="L840" s="420"/>
      <c r="M840" s="420"/>
      <c r="N840" s="420"/>
      <c r="O840" s="420"/>
      <c r="P840" s="420"/>
      <c r="Q840" s="420"/>
      <c r="R840" s="420"/>
      <c r="S840" s="420"/>
      <c r="T840" s="420"/>
      <c r="U840" s="420"/>
      <c r="V840" s="420"/>
      <c r="W840" s="420"/>
      <c r="X840" s="420"/>
      <c r="Y840" s="420"/>
      <c r="Z840" s="420"/>
      <c r="AA840" s="420"/>
      <c r="AB840" s="420"/>
      <c r="AC840" s="420"/>
      <c r="AD840" s="420"/>
      <c r="AE840" s="420"/>
      <c r="AF840" s="420"/>
    </row>
    <row r="841" spans="1:32">
      <c r="A841" s="420"/>
      <c r="B841" s="784"/>
      <c r="C841" s="784"/>
      <c r="D841" s="784"/>
      <c r="E841" s="784"/>
      <c r="F841" s="420"/>
      <c r="G841" s="784"/>
      <c r="H841" s="784"/>
      <c r="I841" s="780"/>
      <c r="J841" s="836"/>
      <c r="K841" s="782"/>
      <c r="L841" s="420"/>
      <c r="M841" s="420"/>
      <c r="N841" s="420"/>
      <c r="O841" s="420"/>
      <c r="P841" s="420"/>
      <c r="Q841" s="420"/>
      <c r="R841" s="420"/>
      <c r="S841" s="420"/>
      <c r="T841" s="420"/>
      <c r="U841" s="420"/>
      <c r="V841" s="420"/>
      <c r="W841" s="420"/>
      <c r="X841" s="420"/>
      <c r="Y841" s="420"/>
      <c r="Z841" s="420"/>
      <c r="AA841" s="420"/>
      <c r="AB841" s="420"/>
      <c r="AC841" s="420"/>
      <c r="AD841" s="420"/>
      <c r="AE841" s="420"/>
      <c r="AF841" s="420"/>
    </row>
    <row r="842" spans="1:32">
      <c r="A842" s="420"/>
      <c r="B842" s="784"/>
      <c r="C842" s="784"/>
      <c r="D842" s="784"/>
      <c r="E842" s="784"/>
      <c r="F842" s="420"/>
      <c r="G842" s="784"/>
      <c r="H842" s="784"/>
      <c r="I842" s="780"/>
      <c r="J842" s="836"/>
      <c r="K842" s="782"/>
      <c r="L842" s="420"/>
      <c r="M842" s="420"/>
      <c r="N842" s="420"/>
      <c r="O842" s="420"/>
      <c r="P842" s="420"/>
      <c r="Q842" s="420"/>
      <c r="R842" s="420"/>
      <c r="S842" s="420"/>
      <c r="T842" s="420"/>
      <c r="U842" s="420"/>
      <c r="V842" s="420"/>
      <c r="W842" s="420"/>
      <c r="X842" s="420"/>
      <c r="Y842" s="420"/>
      <c r="Z842" s="420"/>
      <c r="AA842" s="420"/>
      <c r="AB842" s="420"/>
      <c r="AC842" s="420"/>
      <c r="AD842" s="420"/>
      <c r="AE842" s="420"/>
      <c r="AF842" s="420"/>
    </row>
    <row r="843" spans="1:32">
      <c r="A843" s="420"/>
      <c r="B843" s="784"/>
      <c r="C843" s="784"/>
      <c r="D843" s="784"/>
      <c r="E843" s="784"/>
      <c r="F843" s="420"/>
      <c r="G843" s="784"/>
      <c r="H843" s="784"/>
      <c r="I843" s="780"/>
      <c r="J843" s="836"/>
      <c r="K843" s="782"/>
      <c r="L843" s="420"/>
      <c r="M843" s="420"/>
      <c r="N843" s="420"/>
      <c r="O843" s="420"/>
      <c r="P843" s="420"/>
      <c r="Q843" s="420"/>
      <c r="R843" s="420"/>
      <c r="S843" s="420"/>
      <c r="T843" s="420"/>
      <c r="U843" s="420"/>
      <c r="V843" s="420"/>
      <c r="W843" s="420"/>
      <c r="X843" s="420"/>
      <c r="Y843" s="420"/>
      <c r="Z843" s="420"/>
      <c r="AA843" s="420"/>
      <c r="AB843" s="420"/>
      <c r="AC843" s="420"/>
      <c r="AD843" s="420"/>
      <c r="AE843" s="420"/>
      <c r="AF843" s="420"/>
    </row>
    <row r="844" spans="1:32">
      <c r="A844" s="420"/>
      <c r="B844" s="784"/>
      <c r="C844" s="784"/>
      <c r="D844" s="784"/>
      <c r="E844" s="784"/>
      <c r="F844" s="420"/>
      <c r="G844" s="784"/>
      <c r="H844" s="784"/>
      <c r="I844" s="780"/>
      <c r="J844" s="836"/>
      <c r="K844" s="782"/>
      <c r="L844" s="420"/>
      <c r="M844" s="420"/>
      <c r="N844" s="420"/>
      <c r="O844" s="420"/>
      <c r="P844" s="420"/>
      <c r="Q844" s="420"/>
      <c r="R844" s="420"/>
      <c r="S844" s="420"/>
      <c r="T844" s="420"/>
      <c r="U844" s="420"/>
      <c r="V844" s="420"/>
      <c r="W844" s="420"/>
      <c r="X844" s="420"/>
      <c r="Y844" s="420"/>
      <c r="Z844" s="420"/>
      <c r="AA844" s="420"/>
      <c r="AB844" s="420"/>
      <c r="AC844" s="420"/>
      <c r="AD844" s="420"/>
      <c r="AE844" s="420"/>
      <c r="AF844" s="420"/>
    </row>
    <row r="845" spans="1:32">
      <c r="A845" s="420"/>
      <c r="B845" s="784"/>
      <c r="C845" s="784"/>
      <c r="D845" s="784"/>
      <c r="E845" s="784"/>
      <c r="F845" s="420"/>
      <c r="G845" s="784"/>
      <c r="H845" s="784"/>
      <c r="I845" s="780"/>
      <c r="J845" s="836"/>
      <c r="K845" s="782"/>
      <c r="L845" s="420"/>
      <c r="M845" s="420"/>
      <c r="N845" s="420"/>
      <c r="O845" s="420"/>
      <c r="P845" s="420"/>
      <c r="Q845" s="420"/>
      <c r="R845" s="420"/>
      <c r="S845" s="420"/>
      <c r="T845" s="420"/>
      <c r="U845" s="420"/>
      <c r="V845" s="420"/>
      <c r="W845" s="420"/>
      <c r="X845" s="420"/>
      <c r="Y845" s="420"/>
      <c r="Z845" s="420"/>
      <c r="AA845" s="420"/>
      <c r="AB845" s="420"/>
      <c r="AC845" s="420"/>
      <c r="AD845" s="420"/>
      <c r="AE845" s="420"/>
      <c r="AF845" s="420"/>
    </row>
    <row r="846" spans="1:32">
      <c r="A846" s="420"/>
      <c r="B846" s="784"/>
      <c r="C846" s="784"/>
      <c r="D846" s="784"/>
      <c r="E846" s="784"/>
      <c r="F846" s="420"/>
      <c r="G846" s="784"/>
      <c r="H846" s="784"/>
      <c r="I846" s="780"/>
      <c r="J846" s="836"/>
      <c r="K846" s="782"/>
      <c r="L846" s="420"/>
      <c r="M846" s="420"/>
      <c r="N846" s="420"/>
      <c r="O846" s="420"/>
      <c r="P846" s="420"/>
      <c r="Q846" s="420"/>
      <c r="R846" s="420"/>
      <c r="S846" s="420"/>
      <c r="T846" s="420"/>
      <c r="U846" s="420"/>
      <c r="V846" s="420"/>
      <c r="W846" s="420"/>
      <c r="X846" s="420"/>
      <c r="Y846" s="420"/>
      <c r="Z846" s="420"/>
      <c r="AA846" s="420"/>
      <c r="AB846" s="420"/>
      <c r="AC846" s="420"/>
      <c r="AD846" s="420"/>
      <c r="AE846" s="420"/>
      <c r="AF846" s="420"/>
    </row>
    <row r="847" spans="1:32">
      <c r="A847" s="420"/>
      <c r="B847" s="784"/>
      <c r="C847" s="784"/>
      <c r="D847" s="784"/>
      <c r="E847" s="784"/>
      <c r="F847" s="420"/>
      <c r="G847" s="784"/>
      <c r="H847" s="784"/>
      <c r="I847" s="780"/>
      <c r="J847" s="836"/>
      <c r="K847" s="782"/>
      <c r="L847" s="420"/>
      <c r="M847" s="420"/>
      <c r="N847" s="420"/>
      <c r="O847" s="420"/>
      <c r="P847" s="420"/>
      <c r="Q847" s="420"/>
      <c r="R847" s="420"/>
      <c r="S847" s="420"/>
      <c r="T847" s="420"/>
      <c r="U847" s="420"/>
      <c r="V847" s="420"/>
      <c r="W847" s="420"/>
      <c r="X847" s="420"/>
      <c r="Y847" s="420"/>
      <c r="Z847" s="420"/>
      <c r="AA847" s="420"/>
      <c r="AB847" s="420"/>
      <c r="AC847" s="420"/>
      <c r="AD847" s="420"/>
      <c r="AE847" s="420"/>
      <c r="AF847" s="420"/>
    </row>
    <row r="848" spans="1:32">
      <c r="A848" s="420"/>
      <c r="B848" s="784"/>
      <c r="C848" s="784"/>
      <c r="D848" s="784"/>
      <c r="E848" s="784"/>
      <c r="F848" s="420"/>
      <c r="G848" s="784"/>
      <c r="H848" s="784"/>
      <c r="I848" s="780"/>
      <c r="J848" s="836"/>
      <c r="K848" s="782"/>
      <c r="L848" s="420"/>
      <c r="M848" s="420"/>
      <c r="N848" s="420"/>
      <c r="O848" s="420"/>
      <c r="P848" s="420"/>
      <c r="Q848" s="420"/>
      <c r="R848" s="420"/>
      <c r="S848" s="420"/>
      <c r="T848" s="420"/>
      <c r="U848" s="420"/>
      <c r="V848" s="420"/>
      <c r="W848" s="420"/>
      <c r="X848" s="420"/>
      <c r="Y848" s="420"/>
      <c r="Z848" s="420"/>
      <c r="AA848" s="420"/>
      <c r="AB848" s="420"/>
      <c r="AC848" s="420"/>
      <c r="AD848" s="420"/>
      <c r="AE848" s="420"/>
      <c r="AF848" s="420"/>
    </row>
    <row r="849" spans="1:32">
      <c r="A849" s="420"/>
      <c r="B849" s="784"/>
      <c r="C849" s="784"/>
      <c r="D849" s="784"/>
      <c r="E849" s="784"/>
      <c r="F849" s="420"/>
      <c r="G849" s="784"/>
      <c r="H849" s="784"/>
      <c r="I849" s="780"/>
      <c r="J849" s="836"/>
      <c r="K849" s="782"/>
      <c r="L849" s="420"/>
      <c r="M849" s="420"/>
      <c r="N849" s="420"/>
      <c r="O849" s="420"/>
      <c r="P849" s="420"/>
      <c r="Q849" s="420"/>
      <c r="R849" s="420"/>
      <c r="S849" s="420"/>
      <c r="T849" s="420"/>
      <c r="U849" s="420"/>
      <c r="V849" s="420"/>
      <c r="W849" s="420"/>
      <c r="X849" s="420"/>
      <c r="Y849" s="420"/>
      <c r="Z849" s="420"/>
      <c r="AA849" s="420"/>
      <c r="AB849" s="420"/>
      <c r="AC849" s="420"/>
      <c r="AD849" s="420"/>
      <c r="AE849" s="420"/>
      <c r="AF849" s="420"/>
    </row>
    <row r="850" spans="1:32">
      <c r="A850" s="420"/>
      <c r="B850" s="784"/>
      <c r="C850" s="784"/>
      <c r="D850" s="784"/>
      <c r="E850" s="784"/>
      <c r="F850" s="420"/>
      <c r="G850" s="784"/>
      <c r="H850" s="784"/>
      <c r="I850" s="780"/>
      <c r="J850" s="836"/>
      <c r="K850" s="782"/>
      <c r="L850" s="420"/>
      <c r="M850" s="420"/>
      <c r="N850" s="420"/>
      <c r="O850" s="420"/>
      <c r="P850" s="420"/>
      <c r="Q850" s="420"/>
      <c r="R850" s="420"/>
      <c r="S850" s="420"/>
      <c r="T850" s="420"/>
      <c r="U850" s="420"/>
      <c r="V850" s="420"/>
      <c r="W850" s="420"/>
      <c r="X850" s="420"/>
      <c r="Y850" s="420"/>
      <c r="Z850" s="420"/>
      <c r="AA850" s="420"/>
      <c r="AB850" s="420"/>
      <c r="AC850" s="420"/>
      <c r="AD850" s="420"/>
      <c r="AE850" s="420"/>
      <c r="AF850" s="420"/>
    </row>
    <row r="851" spans="1:32">
      <c r="A851" s="420"/>
      <c r="B851" s="784"/>
      <c r="C851" s="784"/>
      <c r="D851" s="784"/>
      <c r="E851" s="784"/>
      <c r="F851" s="420"/>
      <c r="G851" s="784"/>
      <c r="H851" s="784"/>
      <c r="I851" s="780"/>
      <c r="J851" s="836"/>
      <c r="K851" s="782"/>
      <c r="L851" s="420"/>
      <c r="M851" s="420"/>
      <c r="N851" s="420"/>
      <c r="O851" s="420"/>
      <c r="P851" s="420"/>
      <c r="Q851" s="420"/>
      <c r="R851" s="420"/>
      <c r="S851" s="420"/>
      <c r="T851" s="420"/>
      <c r="U851" s="420"/>
      <c r="V851" s="420"/>
      <c r="W851" s="420"/>
      <c r="X851" s="420"/>
      <c r="Y851" s="420"/>
      <c r="Z851" s="420"/>
      <c r="AA851" s="420"/>
      <c r="AB851" s="420"/>
      <c r="AC851" s="420"/>
      <c r="AD851" s="420"/>
      <c r="AE851" s="420"/>
      <c r="AF851" s="420"/>
    </row>
    <row r="852" spans="1:32">
      <c r="A852" s="420"/>
      <c r="B852" s="784"/>
      <c r="C852" s="784"/>
      <c r="D852" s="784"/>
      <c r="E852" s="784"/>
      <c r="F852" s="420"/>
      <c r="G852" s="784"/>
      <c r="H852" s="784"/>
      <c r="I852" s="780"/>
      <c r="J852" s="836"/>
      <c r="K852" s="782"/>
      <c r="L852" s="420"/>
      <c r="M852" s="420"/>
      <c r="N852" s="420"/>
      <c r="O852" s="420"/>
      <c r="P852" s="420"/>
      <c r="Q852" s="420"/>
      <c r="R852" s="420"/>
      <c r="S852" s="420"/>
      <c r="T852" s="420"/>
      <c r="U852" s="420"/>
      <c r="V852" s="420"/>
      <c r="W852" s="420"/>
      <c r="X852" s="420"/>
      <c r="Y852" s="420"/>
      <c r="Z852" s="420"/>
      <c r="AA852" s="420"/>
      <c r="AB852" s="420"/>
      <c r="AC852" s="420"/>
      <c r="AD852" s="420"/>
      <c r="AE852" s="420"/>
      <c r="AF852" s="420"/>
    </row>
    <row r="853" spans="1:32">
      <c r="A853" s="420"/>
      <c r="B853" s="784"/>
      <c r="C853" s="784"/>
      <c r="D853" s="784"/>
      <c r="E853" s="784"/>
      <c r="F853" s="420"/>
      <c r="G853" s="784"/>
      <c r="H853" s="784"/>
      <c r="I853" s="780"/>
      <c r="J853" s="836"/>
      <c r="K853" s="782"/>
      <c r="L853" s="420"/>
      <c r="M853" s="420"/>
      <c r="N853" s="420"/>
      <c r="O853" s="420"/>
      <c r="P853" s="420"/>
      <c r="Q853" s="420"/>
      <c r="R853" s="420"/>
      <c r="S853" s="420"/>
      <c r="T853" s="420"/>
      <c r="U853" s="420"/>
      <c r="V853" s="420"/>
      <c r="W853" s="420"/>
      <c r="X853" s="420"/>
      <c r="Y853" s="420"/>
      <c r="Z853" s="420"/>
      <c r="AA853" s="420"/>
      <c r="AB853" s="420"/>
      <c r="AC853" s="420"/>
      <c r="AD853" s="420"/>
      <c r="AE853" s="420"/>
      <c r="AF853" s="420"/>
    </row>
    <row r="854" spans="1:32">
      <c r="A854" s="420"/>
      <c r="B854" s="784"/>
      <c r="C854" s="784"/>
      <c r="D854" s="784"/>
      <c r="E854" s="784"/>
      <c r="F854" s="420"/>
      <c r="G854" s="784"/>
      <c r="H854" s="784"/>
      <c r="I854" s="780"/>
      <c r="J854" s="836"/>
      <c r="K854" s="782"/>
      <c r="L854" s="420"/>
      <c r="M854" s="420"/>
      <c r="N854" s="420"/>
      <c r="O854" s="420"/>
      <c r="P854" s="420"/>
      <c r="Q854" s="420"/>
      <c r="R854" s="420"/>
      <c r="S854" s="420"/>
      <c r="T854" s="420"/>
      <c r="U854" s="420"/>
      <c r="V854" s="420"/>
      <c r="W854" s="420"/>
      <c r="X854" s="420"/>
      <c r="Y854" s="420"/>
      <c r="Z854" s="420"/>
      <c r="AA854" s="420"/>
      <c r="AB854" s="420"/>
      <c r="AC854" s="420"/>
      <c r="AD854" s="420"/>
      <c r="AE854" s="420"/>
      <c r="AF854" s="420"/>
    </row>
    <row r="855" spans="1:32">
      <c r="A855" s="420"/>
      <c r="B855" s="784"/>
      <c r="C855" s="784"/>
      <c r="D855" s="784"/>
      <c r="E855" s="784"/>
      <c r="F855" s="420"/>
      <c r="G855" s="784"/>
      <c r="H855" s="784"/>
      <c r="I855" s="780"/>
      <c r="J855" s="836"/>
      <c r="K855" s="782"/>
      <c r="L855" s="420"/>
      <c r="M855" s="420"/>
      <c r="N855" s="420"/>
      <c r="O855" s="420"/>
      <c r="P855" s="420"/>
      <c r="Q855" s="420"/>
      <c r="R855" s="420"/>
      <c r="S855" s="420"/>
      <c r="T855" s="420"/>
      <c r="U855" s="420"/>
      <c r="V855" s="420"/>
      <c r="W855" s="420"/>
      <c r="X855" s="420"/>
      <c r="Y855" s="420"/>
      <c r="Z855" s="420"/>
      <c r="AA855" s="420"/>
      <c r="AB855" s="420"/>
      <c r="AC855" s="420"/>
      <c r="AD855" s="420"/>
      <c r="AE855" s="420"/>
      <c r="AF855" s="420"/>
    </row>
    <row r="856" spans="1:32">
      <c r="A856" s="420"/>
      <c r="B856" s="784"/>
      <c r="C856" s="784"/>
      <c r="D856" s="784"/>
      <c r="E856" s="784"/>
      <c r="F856" s="420"/>
      <c r="G856" s="784"/>
      <c r="H856" s="784"/>
      <c r="I856" s="780"/>
      <c r="J856" s="836"/>
      <c r="K856" s="782"/>
      <c r="L856" s="420"/>
      <c r="M856" s="420"/>
      <c r="N856" s="420"/>
      <c r="O856" s="420"/>
      <c r="P856" s="420"/>
      <c r="Q856" s="420"/>
      <c r="R856" s="420"/>
      <c r="S856" s="420"/>
      <c r="T856" s="420"/>
      <c r="U856" s="420"/>
      <c r="V856" s="420"/>
      <c r="W856" s="420"/>
      <c r="X856" s="420"/>
      <c r="Y856" s="420"/>
      <c r="Z856" s="420"/>
      <c r="AA856" s="420"/>
      <c r="AB856" s="420"/>
      <c r="AC856" s="420"/>
      <c r="AD856" s="420"/>
      <c r="AE856" s="420"/>
      <c r="AF856" s="420"/>
    </row>
    <row r="857" spans="1:32">
      <c r="A857" s="420"/>
      <c r="B857" s="784"/>
      <c r="C857" s="784"/>
      <c r="D857" s="784"/>
      <c r="E857" s="784"/>
      <c r="F857" s="420"/>
      <c r="G857" s="784"/>
      <c r="H857" s="784"/>
      <c r="I857" s="780"/>
      <c r="J857" s="836"/>
      <c r="K857" s="782"/>
      <c r="L857" s="420"/>
      <c r="M857" s="420"/>
      <c r="N857" s="420"/>
      <c r="O857" s="420"/>
      <c r="P857" s="420"/>
      <c r="Q857" s="420"/>
      <c r="R857" s="420"/>
      <c r="S857" s="420"/>
      <c r="T857" s="420"/>
      <c r="U857" s="420"/>
      <c r="V857" s="420"/>
      <c r="W857" s="420"/>
      <c r="X857" s="420"/>
      <c r="Y857" s="420"/>
      <c r="Z857" s="420"/>
      <c r="AA857" s="420"/>
      <c r="AB857" s="420"/>
      <c r="AC857" s="420"/>
      <c r="AD857" s="420"/>
      <c r="AE857" s="420"/>
      <c r="AF857" s="420"/>
    </row>
    <row r="858" spans="1:32">
      <c r="A858" s="420"/>
      <c r="B858" s="784"/>
      <c r="C858" s="784"/>
      <c r="D858" s="784"/>
      <c r="E858" s="784"/>
      <c r="F858" s="420"/>
      <c r="G858" s="784"/>
      <c r="H858" s="784"/>
      <c r="I858" s="780"/>
      <c r="J858" s="836"/>
      <c r="K858" s="782"/>
      <c r="L858" s="420"/>
      <c r="M858" s="420"/>
      <c r="N858" s="420"/>
      <c r="O858" s="420"/>
      <c r="P858" s="420"/>
      <c r="Q858" s="420"/>
      <c r="R858" s="420"/>
      <c r="S858" s="420"/>
      <c r="T858" s="420"/>
      <c r="U858" s="420"/>
      <c r="V858" s="420"/>
      <c r="W858" s="420"/>
      <c r="X858" s="420"/>
      <c r="Y858" s="420"/>
      <c r="Z858" s="420"/>
      <c r="AA858" s="420"/>
      <c r="AB858" s="420"/>
      <c r="AC858" s="420"/>
      <c r="AD858" s="420"/>
      <c r="AE858" s="420"/>
      <c r="AF858" s="420"/>
    </row>
    <row r="859" spans="1:32">
      <c r="A859" s="420"/>
      <c r="B859" s="784"/>
      <c r="C859" s="784"/>
      <c r="D859" s="784"/>
      <c r="E859" s="784"/>
      <c r="F859" s="420"/>
      <c r="G859" s="784"/>
      <c r="H859" s="784"/>
      <c r="I859" s="780"/>
      <c r="J859" s="836"/>
      <c r="K859" s="782"/>
      <c r="L859" s="420"/>
      <c r="M859" s="420"/>
      <c r="N859" s="420"/>
      <c r="O859" s="420"/>
      <c r="P859" s="420"/>
      <c r="Q859" s="420"/>
      <c r="R859" s="420"/>
      <c r="S859" s="420"/>
      <c r="T859" s="420"/>
      <c r="U859" s="420"/>
      <c r="V859" s="420"/>
      <c r="W859" s="420"/>
      <c r="X859" s="420"/>
      <c r="Y859" s="420"/>
      <c r="Z859" s="420"/>
      <c r="AA859" s="420"/>
      <c r="AB859" s="420"/>
      <c r="AC859" s="420"/>
      <c r="AD859" s="420"/>
      <c r="AE859" s="420"/>
      <c r="AF859" s="420"/>
    </row>
    <row r="860" spans="1:32">
      <c r="A860" s="420"/>
      <c r="B860" s="784"/>
      <c r="C860" s="784"/>
      <c r="D860" s="784"/>
      <c r="E860" s="784"/>
      <c r="F860" s="420"/>
      <c r="G860" s="784"/>
      <c r="H860" s="784"/>
      <c r="I860" s="780"/>
      <c r="J860" s="836"/>
      <c r="K860" s="782"/>
      <c r="L860" s="420"/>
      <c r="M860" s="420"/>
      <c r="N860" s="420"/>
      <c r="O860" s="420"/>
      <c r="P860" s="420"/>
      <c r="Q860" s="420"/>
      <c r="R860" s="420"/>
      <c r="S860" s="420"/>
      <c r="T860" s="420"/>
      <c r="U860" s="420"/>
      <c r="V860" s="420"/>
      <c r="W860" s="420"/>
      <c r="X860" s="420"/>
      <c r="Y860" s="420"/>
      <c r="Z860" s="420"/>
      <c r="AA860" s="420"/>
      <c r="AB860" s="420"/>
      <c r="AC860" s="420"/>
      <c r="AD860" s="420"/>
      <c r="AE860" s="420"/>
      <c r="AF860" s="420"/>
    </row>
    <row r="861" spans="1:32">
      <c r="A861" s="420"/>
      <c r="B861" s="784"/>
      <c r="C861" s="784"/>
      <c r="D861" s="784"/>
      <c r="E861" s="784"/>
      <c r="F861" s="420"/>
      <c r="G861" s="784"/>
      <c r="H861" s="784"/>
      <c r="I861" s="780"/>
      <c r="J861" s="836"/>
      <c r="K861" s="782"/>
      <c r="L861" s="420"/>
      <c r="M861" s="420"/>
      <c r="N861" s="420"/>
      <c r="O861" s="420"/>
      <c r="P861" s="420"/>
      <c r="Q861" s="420"/>
      <c r="R861" s="420"/>
      <c r="S861" s="420"/>
      <c r="T861" s="420"/>
      <c r="U861" s="420"/>
      <c r="V861" s="420"/>
      <c r="W861" s="420"/>
      <c r="X861" s="420"/>
      <c r="Y861" s="420"/>
      <c r="Z861" s="420"/>
      <c r="AA861" s="420"/>
      <c r="AB861" s="420"/>
      <c r="AC861" s="420"/>
      <c r="AD861" s="420"/>
      <c r="AE861" s="420"/>
      <c r="AF861" s="420"/>
    </row>
    <row r="862" spans="1:32">
      <c r="A862" s="420"/>
      <c r="B862" s="784"/>
      <c r="C862" s="784"/>
      <c r="D862" s="784"/>
      <c r="E862" s="784"/>
      <c r="F862" s="420"/>
      <c r="G862" s="784"/>
      <c r="H862" s="784"/>
      <c r="I862" s="780"/>
      <c r="J862" s="836"/>
      <c r="K862" s="782"/>
      <c r="L862" s="420"/>
      <c r="M862" s="420"/>
      <c r="N862" s="420"/>
      <c r="O862" s="420"/>
      <c r="P862" s="420"/>
      <c r="Q862" s="420"/>
      <c r="R862" s="420"/>
      <c r="S862" s="420"/>
      <c r="T862" s="420"/>
      <c r="U862" s="420"/>
      <c r="V862" s="420"/>
      <c r="W862" s="420"/>
      <c r="X862" s="420"/>
      <c r="Y862" s="420"/>
      <c r="Z862" s="420"/>
      <c r="AA862" s="420"/>
      <c r="AB862" s="420"/>
      <c r="AC862" s="420"/>
      <c r="AD862" s="420"/>
      <c r="AE862" s="420"/>
      <c r="AF862" s="420"/>
    </row>
    <row r="863" spans="1:32">
      <c r="A863" s="420"/>
      <c r="B863" s="784"/>
      <c r="C863" s="784"/>
      <c r="D863" s="784"/>
      <c r="E863" s="784"/>
      <c r="F863" s="420"/>
      <c r="G863" s="784"/>
      <c r="H863" s="784"/>
      <c r="I863" s="780"/>
      <c r="J863" s="836"/>
      <c r="K863" s="782"/>
      <c r="L863" s="420"/>
      <c r="M863" s="420"/>
      <c r="N863" s="420"/>
      <c r="O863" s="420"/>
      <c r="P863" s="420"/>
      <c r="Q863" s="420"/>
      <c r="R863" s="420"/>
      <c r="S863" s="420"/>
      <c r="T863" s="420"/>
      <c r="U863" s="420"/>
      <c r="V863" s="420"/>
      <c r="W863" s="420"/>
      <c r="X863" s="420"/>
      <c r="Y863" s="420"/>
      <c r="Z863" s="420"/>
      <c r="AA863" s="420"/>
      <c r="AB863" s="420"/>
      <c r="AC863" s="420"/>
      <c r="AD863" s="420"/>
      <c r="AE863" s="420"/>
      <c r="AF863" s="420"/>
    </row>
    <row r="864" spans="1:32">
      <c r="A864" s="420"/>
      <c r="B864" s="784"/>
      <c r="C864" s="784"/>
      <c r="D864" s="784"/>
      <c r="E864" s="784"/>
      <c r="F864" s="420"/>
      <c r="G864" s="784"/>
      <c r="H864" s="784"/>
      <c r="I864" s="780"/>
      <c r="J864" s="836"/>
      <c r="K864" s="782"/>
      <c r="L864" s="420"/>
      <c r="M864" s="420"/>
      <c r="N864" s="420"/>
      <c r="O864" s="420"/>
      <c r="P864" s="420"/>
      <c r="Q864" s="420"/>
      <c r="R864" s="420"/>
      <c r="S864" s="420"/>
      <c r="T864" s="420"/>
      <c r="U864" s="420"/>
      <c r="V864" s="420"/>
      <c r="W864" s="420"/>
      <c r="X864" s="420"/>
      <c r="Y864" s="420"/>
      <c r="Z864" s="420"/>
      <c r="AA864" s="420"/>
      <c r="AB864" s="420"/>
      <c r="AC864" s="420"/>
      <c r="AD864" s="420"/>
      <c r="AE864" s="420"/>
      <c r="AF864" s="420"/>
    </row>
    <row r="865" spans="1:32">
      <c r="A865" s="420"/>
      <c r="B865" s="784"/>
      <c r="C865" s="784"/>
      <c r="D865" s="784"/>
      <c r="E865" s="784"/>
      <c r="F865" s="420"/>
      <c r="G865" s="784"/>
      <c r="H865" s="784"/>
      <c r="I865" s="780"/>
      <c r="J865" s="836"/>
      <c r="K865" s="782"/>
      <c r="L865" s="420"/>
      <c r="M865" s="420"/>
      <c r="N865" s="420"/>
      <c r="O865" s="420"/>
      <c r="P865" s="420"/>
      <c r="Q865" s="420"/>
      <c r="R865" s="420"/>
      <c r="S865" s="420"/>
      <c r="T865" s="420"/>
      <c r="U865" s="420"/>
      <c r="V865" s="420"/>
      <c r="W865" s="420"/>
      <c r="X865" s="420"/>
      <c r="Y865" s="420"/>
      <c r="Z865" s="420"/>
      <c r="AA865" s="420"/>
      <c r="AB865" s="420"/>
      <c r="AC865" s="420"/>
      <c r="AD865" s="420"/>
      <c r="AE865" s="420"/>
      <c r="AF865" s="420"/>
    </row>
    <row r="866" spans="1:32">
      <c r="A866" s="420"/>
      <c r="B866" s="784"/>
      <c r="C866" s="784"/>
      <c r="D866" s="784"/>
      <c r="E866" s="784"/>
      <c r="F866" s="420"/>
      <c r="G866" s="784"/>
      <c r="H866" s="784"/>
      <c r="I866" s="780"/>
      <c r="J866" s="836"/>
      <c r="K866" s="782"/>
      <c r="L866" s="420"/>
      <c r="M866" s="420"/>
      <c r="N866" s="420"/>
      <c r="O866" s="420"/>
      <c r="P866" s="420"/>
      <c r="Q866" s="420"/>
      <c r="R866" s="420"/>
      <c r="S866" s="420"/>
      <c r="T866" s="420"/>
      <c r="U866" s="420"/>
      <c r="V866" s="420"/>
      <c r="W866" s="420"/>
      <c r="X866" s="420"/>
      <c r="Y866" s="420"/>
      <c r="Z866" s="420"/>
      <c r="AA866" s="420"/>
      <c r="AB866" s="420"/>
      <c r="AC866" s="420"/>
      <c r="AD866" s="420"/>
      <c r="AE866" s="420"/>
      <c r="AF866" s="420"/>
    </row>
    <row r="867" spans="1:32">
      <c r="A867" s="420"/>
      <c r="B867" s="784"/>
      <c r="C867" s="784"/>
      <c r="D867" s="784"/>
      <c r="E867" s="784"/>
      <c r="F867" s="420"/>
      <c r="G867" s="784"/>
      <c r="H867" s="784"/>
      <c r="I867" s="780"/>
      <c r="J867" s="836"/>
      <c r="K867" s="782"/>
      <c r="L867" s="420"/>
      <c r="M867" s="420"/>
      <c r="N867" s="420"/>
      <c r="O867" s="420"/>
      <c r="P867" s="420"/>
      <c r="Q867" s="420"/>
      <c r="R867" s="420"/>
      <c r="S867" s="420"/>
      <c r="T867" s="420"/>
      <c r="U867" s="420"/>
      <c r="V867" s="420"/>
      <c r="W867" s="420"/>
      <c r="X867" s="420"/>
      <c r="Y867" s="420"/>
      <c r="Z867" s="420"/>
      <c r="AA867" s="420"/>
      <c r="AB867" s="420"/>
      <c r="AC867" s="420"/>
      <c r="AD867" s="420"/>
      <c r="AE867" s="420"/>
      <c r="AF867" s="420"/>
    </row>
    <row r="868" spans="1:32">
      <c r="A868" s="420"/>
      <c r="B868" s="784"/>
      <c r="C868" s="784"/>
      <c r="D868" s="784"/>
      <c r="E868" s="784"/>
      <c r="F868" s="420"/>
      <c r="G868" s="784"/>
      <c r="H868" s="784"/>
      <c r="I868" s="780"/>
      <c r="J868" s="836"/>
      <c r="K868" s="782"/>
      <c r="L868" s="420"/>
      <c r="M868" s="420"/>
      <c r="N868" s="420"/>
      <c r="O868" s="420"/>
      <c r="P868" s="420"/>
      <c r="Q868" s="420"/>
      <c r="R868" s="420"/>
      <c r="S868" s="420"/>
      <c r="T868" s="420"/>
      <c r="U868" s="420"/>
      <c r="V868" s="420"/>
      <c r="W868" s="420"/>
      <c r="X868" s="420"/>
      <c r="Y868" s="420"/>
      <c r="Z868" s="420"/>
      <c r="AA868" s="420"/>
      <c r="AB868" s="420"/>
      <c r="AC868" s="420"/>
      <c r="AD868" s="420"/>
      <c r="AE868" s="420"/>
      <c r="AF868" s="420"/>
    </row>
    <row r="869" spans="1:32">
      <c r="A869" s="420"/>
      <c r="B869" s="784"/>
      <c r="C869" s="784"/>
      <c r="D869" s="784"/>
      <c r="E869" s="784"/>
      <c r="F869" s="420"/>
      <c r="G869" s="784"/>
      <c r="H869" s="784"/>
      <c r="I869" s="780"/>
      <c r="J869" s="836"/>
      <c r="K869" s="782"/>
      <c r="L869" s="420"/>
      <c r="M869" s="420"/>
      <c r="N869" s="420"/>
      <c r="O869" s="420"/>
      <c r="P869" s="420"/>
      <c r="Q869" s="420"/>
      <c r="R869" s="420"/>
      <c r="S869" s="420"/>
      <c r="T869" s="420"/>
      <c r="U869" s="420"/>
      <c r="V869" s="420"/>
      <c r="W869" s="420"/>
      <c r="X869" s="420"/>
      <c r="Y869" s="420"/>
      <c r="Z869" s="420"/>
      <c r="AA869" s="420"/>
      <c r="AB869" s="420"/>
      <c r="AC869" s="420"/>
      <c r="AD869" s="420"/>
      <c r="AE869" s="420"/>
      <c r="AF869" s="420"/>
    </row>
    <row r="870" spans="1:32">
      <c r="A870" s="420"/>
      <c r="B870" s="784"/>
      <c r="C870" s="784"/>
      <c r="D870" s="784"/>
      <c r="E870" s="784"/>
      <c r="F870" s="420"/>
      <c r="G870" s="784"/>
      <c r="H870" s="784"/>
      <c r="I870" s="780"/>
      <c r="J870" s="836"/>
      <c r="K870" s="782"/>
      <c r="L870" s="420"/>
      <c r="M870" s="420"/>
      <c r="N870" s="420"/>
      <c r="O870" s="420"/>
      <c r="P870" s="420"/>
      <c r="Q870" s="420"/>
      <c r="R870" s="420"/>
      <c r="S870" s="420"/>
      <c r="T870" s="420"/>
      <c r="U870" s="420"/>
      <c r="V870" s="420"/>
      <c r="W870" s="420"/>
      <c r="X870" s="420"/>
      <c r="Y870" s="420"/>
      <c r="Z870" s="420"/>
      <c r="AA870" s="420"/>
      <c r="AB870" s="420"/>
      <c r="AC870" s="420"/>
      <c r="AD870" s="420"/>
      <c r="AE870" s="420"/>
      <c r="AF870" s="420"/>
    </row>
    <row r="871" spans="1:32">
      <c r="A871" s="420"/>
      <c r="B871" s="784"/>
      <c r="C871" s="784"/>
      <c r="D871" s="784"/>
      <c r="E871" s="784"/>
      <c r="F871" s="420"/>
      <c r="G871" s="784"/>
      <c r="H871" s="784"/>
      <c r="I871" s="780"/>
      <c r="J871" s="836"/>
      <c r="K871" s="782"/>
      <c r="L871" s="420"/>
      <c r="M871" s="420"/>
      <c r="N871" s="420"/>
      <c r="O871" s="420"/>
      <c r="P871" s="420"/>
      <c r="Q871" s="420"/>
      <c r="R871" s="420"/>
      <c r="S871" s="420"/>
      <c r="T871" s="420"/>
      <c r="U871" s="420"/>
      <c r="V871" s="420"/>
      <c r="W871" s="420"/>
      <c r="X871" s="420"/>
      <c r="Y871" s="420"/>
      <c r="Z871" s="420"/>
      <c r="AA871" s="420"/>
      <c r="AB871" s="420"/>
      <c r="AC871" s="420"/>
      <c r="AD871" s="420"/>
      <c r="AE871" s="420"/>
      <c r="AF871" s="420"/>
    </row>
    <row r="872" spans="1:32">
      <c r="A872" s="420"/>
      <c r="B872" s="784"/>
      <c r="C872" s="784"/>
      <c r="D872" s="784"/>
      <c r="E872" s="784"/>
      <c r="F872" s="420"/>
      <c r="G872" s="784"/>
      <c r="H872" s="784"/>
      <c r="I872" s="780"/>
      <c r="J872" s="836"/>
      <c r="K872" s="782"/>
      <c r="L872" s="420"/>
      <c r="M872" s="420"/>
      <c r="N872" s="420"/>
      <c r="O872" s="420"/>
      <c r="P872" s="420"/>
      <c r="Q872" s="420"/>
      <c r="R872" s="420"/>
      <c r="S872" s="420"/>
      <c r="T872" s="420"/>
      <c r="U872" s="420"/>
      <c r="V872" s="420"/>
      <c r="W872" s="420"/>
      <c r="X872" s="420"/>
      <c r="Y872" s="420"/>
      <c r="Z872" s="420"/>
      <c r="AA872" s="420"/>
      <c r="AB872" s="420"/>
      <c r="AC872" s="420"/>
      <c r="AD872" s="420"/>
      <c r="AE872" s="420"/>
      <c r="AF872" s="420"/>
    </row>
    <row r="873" spans="1:32">
      <c r="A873" s="420"/>
      <c r="B873" s="784"/>
      <c r="C873" s="784"/>
      <c r="D873" s="784"/>
      <c r="E873" s="784"/>
      <c r="F873" s="420"/>
      <c r="G873" s="784"/>
      <c r="H873" s="784"/>
      <c r="I873" s="780"/>
      <c r="J873" s="836"/>
      <c r="K873" s="782"/>
      <c r="L873" s="420"/>
      <c r="M873" s="420"/>
      <c r="N873" s="420"/>
      <c r="O873" s="420"/>
      <c r="P873" s="420"/>
      <c r="Q873" s="420"/>
      <c r="R873" s="420"/>
      <c r="S873" s="420"/>
      <c r="T873" s="420"/>
      <c r="U873" s="420"/>
      <c r="V873" s="420"/>
      <c r="W873" s="420"/>
      <c r="X873" s="420"/>
      <c r="Y873" s="420"/>
      <c r="Z873" s="420"/>
      <c r="AA873" s="420"/>
      <c r="AB873" s="420"/>
      <c r="AC873" s="420"/>
      <c r="AD873" s="420"/>
      <c r="AE873" s="420"/>
      <c r="AF873" s="420"/>
    </row>
    <row r="874" spans="1:32">
      <c r="A874" s="420"/>
      <c r="B874" s="784"/>
      <c r="C874" s="784"/>
      <c r="D874" s="784"/>
      <c r="E874" s="784"/>
      <c r="F874" s="420"/>
      <c r="G874" s="784"/>
      <c r="H874" s="784"/>
      <c r="I874" s="780"/>
      <c r="J874" s="836"/>
      <c r="K874" s="782"/>
      <c r="L874" s="420"/>
      <c r="M874" s="420"/>
      <c r="N874" s="420"/>
      <c r="O874" s="420"/>
      <c r="P874" s="420"/>
      <c r="Q874" s="420"/>
      <c r="R874" s="420"/>
      <c r="S874" s="420"/>
      <c r="T874" s="420"/>
      <c r="U874" s="420"/>
      <c r="V874" s="420"/>
      <c r="W874" s="420"/>
      <c r="X874" s="420"/>
      <c r="Y874" s="420"/>
      <c r="Z874" s="420"/>
      <c r="AA874" s="420"/>
      <c r="AB874" s="420"/>
      <c r="AC874" s="420"/>
      <c r="AD874" s="420"/>
      <c r="AE874" s="420"/>
      <c r="AF874" s="420"/>
    </row>
    <row r="875" spans="1:32">
      <c r="A875" s="420"/>
      <c r="B875" s="784"/>
      <c r="C875" s="784"/>
      <c r="D875" s="784"/>
      <c r="E875" s="784"/>
      <c r="F875" s="420"/>
      <c r="G875" s="784"/>
      <c r="H875" s="784"/>
      <c r="I875" s="780"/>
      <c r="J875" s="836"/>
      <c r="K875" s="782"/>
      <c r="L875" s="420"/>
      <c r="M875" s="420"/>
      <c r="N875" s="420"/>
      <c r="O875" s="420"/>
      <c r="P875" s="420"/>
      <c r="Q875" s="420"/>
      <c r="R875" s="420"/>
      <c r="S875" s="420"/>
      <c r="T875" s="420"/>
      <c r="U875" s="420"/>
      <c r="V875" s="420"/>
      <c r="W875" s="420"/>
      <c r="X875" s="420"/>
      <c r="Y875" s="420"/>
      <c r="Z875" s="420"/>
      <c r="AA875" s="420"/>
      <c r="AB875" s="420"/>
      <c r="AC875" s="420"/>
      <c r="AD875" s="420"/>
      <c r="AE875" s="420"/>
      <c r="AF875" s="420"/>
    </row>
    <row r="876" spans="1:32">
      <c r="A876" s="420"/>
      <c r="B876" s="784"/>
      <c r="C876" s="784"/>
      <c r="D876" s="784"/>
      <c r="E876" s="784"/>
      <c r="F876" s="420"/>
      <c r="G876" s="784"/>
      <c r="H876" s="784"/>
      <c r="I876" s="780"/>
      <c r="J876" s="836"/>
      <c r="K876" s="782"/>
      <c r="L876" s="420"/>
      <c r="M876" s="420"/>
      <c r="N876" s="420"/>
      <c r="O876" s="420"/>
      <c r="P876" s="420"/>
      <c r="Q876" s="420"/>
      <c r="R876" s="420"/>
      <c r="S876" s="420"/>
      <c r="T876" s="420"/>
      <c r="U876" s="420"/>
      <c r="V876" s="420"/>
      <c r="W876" s="420"/>
      <c r="X876" s="420"/>
      <c r="Y876" s="420"/>
      <c r="Z876" s="420"/>
      <c r="AA876" s="420"/>
      <c r="AB876" s="420"/>
      <c r="AC876" s="420"/>
      <c r="AD876" s="420"/>
      <c r="AE876" s="420"/>
      <c r="AF876" s="420"/>
    </row>
    <row r="877" spans="1:32">
      <c r="A877" s="420"/>
      <c r="B877" s="784"/>
      <c r="C877" s="784"/>
      <c r="D877" s="784"/>
      <c r="E877" s="784"/>
      <c r="F877" s="420"/>
      <c r="G877" s="784"/>
      <c r="H877" s="784"/>
      <c r="I877" s="780"/>
      <c r="J877" s="836"/>
      <c r="K877" s="782"/>
      <c r="L877" s="420"/>
      <c r="M877" s="420"/>
      <c r="N877" s="420"/>
      <c r="O877" s="420"/>
      <c r="P877" s="420"/>
      <c r="Q877" s="420"/>
      <c r="R877" s="420"/>
      <c r="S877" s="420"/>
      <c r="T877" s="420"/>
      <c r="U877" s="420"/>
      <c r="V877" s="420"/>
      <c r="W877" s="420"/>
      <c r="X877" s="420"/>
      <c r="Y877" s="420"/>
      <c r="Z877" s="420"/>
      <c r="AA877" s="420"/>
      <c r="AB877" s="420"/>
      <c r="AC877" s="420"/>
      <c r="AD877" s="420"/>
      <c r="AE877" s="420"/>
      <c r="AF877" s="420"/>
    </row>
    <row r="878" spans="1:32">
      <c r="A878" s="420"/>
      <c r="B878" s="784"/>
      <c r="C878" s="784"/>
      <c r="D878" s="784"/>
      <c r="E878" s="784"/>
      <c r="F878" s="420"/>
      <c r="G878" s="784"/>
      <c r="H878" s="784"/>
      <c r="I878" s="780"/>
      <c r="J878" s="836"/>
      <c r="K878" s="782"/>
      <c r="L878" s="420"/>
      <c r="M878" s="420"/>
      <c r="N878" s="420"/>
      <c r="O878" s="420"/>
      <c r="P878" s="420"/>
      <c r="Q878" s="420"/>
      <c r="R878" s="420"/>
      <c r="S878" s="420"/>
      <c r="T878" s="420"/>
      <c r="U878" s="420"/>
      <c r="V878" s="420"/>
      <c r="W878" s="420"/>
      <c r="X878" s="420"/>
      <c r="Y878" s="420"/>
      <c r="Z878" s="420"/>
      <c r="AA878" s="420"/>
      <c r="AB878" s="420"/>
      <c r="AC878" s="420"/>
      <c r="AD878" s="420"/>
      <c r="AE878" s="420"/>
      <c r="AF878" s="420"/>
    </row>
    <row r="879" spans="1:32">
      <c r="A879" s="420"/>
      <c r="B879" s="784"/>
      <c r="C879" s="784"/>
      <c r="D879" s="784"/>
      <c r="E879" s="784"/>
      <c r="F879" s="420"/>
      <c r="G879" s="784"/>
      <c r="H879" s="784"/>
      <c r="I879" s="780"/>
      <c r="J879" s="836"/>
      <c r="K879" s="782"/>
      <c r="L879" s="420"/>
      <c r="M879" s="420"/>
      <c r="N879" s="420"/>
      <c r="O879" s="420"/>
      <c r="P879" s="420"/>
      <c r="Q879" s="420"/>
      <c r="R879" s="420"/>
      <c r="S879" s="420"/>
      <c r="T879" s="420"/>
      <c r="U879" s="420"/>
      <c r="V879" s="420"/>
      <c r="W879" s="420"/>
      <c r="X879" s="420"/>
      <c r="Y879" s="420"/>
      <c r="Z879" s="420"/>
      <c r="AA879" s="420"/>
      <c r="AB879" s="420"/>
      <c r="AC879" s="420"/>
      <c r="AD879" s="420"/>
      <c r="AE879" s="420"/>
      <c r="AF879" s="420"/>
    </row>
  </sheetData>
  <autoFilter ref="B15:K513">
    <filterColumn colId="9">
      <customFilters>
        <customFilter operator="notEqual" val=" "/>
      </customFilters>
    </filterColumn>
  </autoFilter>
  <mergeCells count="22">
    <mergeCell ref="H4:J4"/>
    <mergeCell ref="H5:J5"/>
    <mergeCell ref="H6:J6"/>
    <mergeCell ref="B516:C516"/>
    <mergeCell ref="I516:J516"/>
    <mergeCell ref="B8:J8"/>
    <mergeCell ref="B9:J9"/>
    <mergeCell ref="H13:H14"/>
    <mergeCell ref="G13:G14"/>
    <mergeCell ref="F516:G516"/>
    <mergeCell ref="F510:G510"/>
    <mergeCell ref="F509:G509"/>
    <mergeCell ref="K13:K14"/>
    <mergeCell ref="B510:C510"/>
    <mergeCell ref="B509:C509"/>
    <mergeCell ref="I13:J13"/>
    <mergeCell ref="B13:B14"/>
    <mergeCell ref="C13:E13"/>
    <mergeCell ref="F13:F14"/>
    <mergeCell ref="I509:J509"/>
    <mergeCell ref="I507:J507"/>
    <mergeCell ref="I510:J510"/>
  </mergeCells>
  <conditionalFormatting sqref="B5">
    <cfRule type="expression" dxfId="30" priority="1" stopIfTrue="1">
      <formula>#REF!="x"</formula>
    </cfRule>
  </conditionalFormatting>
  <dataValidations count="1">
    <dataValidation type="list" allowBlank="1" showInputMessage="1" showErrorMessage="1" sqref="G10">
      <formula1>mtk</formula1>
    </dataValidation>
  </dataValidations>
  <printOptions horizontalCentered="1"/>
  <pageMargins left="0.39370078740157483" right="0.15748031496062992" top="0.27559055118110237" bottom="0.27559055118110237" header="0.31496062992125984" footer="0.31496062992125984"/>
  <pageSetup paperSize="9" orientation="portrait" r:id="rId1"/>
  <drawing r:id="rId2"/>
  <legacy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filterMode="1">
    <tabColor theme="9"/>
  </sheetPr>
  <dimension ref="A3:Z89"/>
  <sheetViews>
    <sheetView showGridLines="0" workbookViewId="0">
      <selection activeCell="G6" sqref="G6:I6"/>
    </sheetView>
  </sheetViews>
  <sheetFormatPr defaultColWidth="9" defaultRowHeight="15"/>
  <cols>
    <col min="1" max="1" width="9.7109375" style="273" customWidth="1"/>
    <col min="2" max="2" width="10.5703125" style="273" customWidth="1"/>
    <col min="3" max="3" width="29" style="273" customWidth="1"/>
    <col min="4" max="4" width="15" style="1030" bestFit="1" customWidth="1"/>
    <col min="5" max="5" width="14.42578125" style="273" customWidth="1"/>
    <col min="6" max="6" width="16.140625" style="273" customWidth="1"/>
    <col min="7" max="7" width="14.42578125" style="273" customWidth="1"/>
    <col min="8" max="8" width="16.140625" style="273" customWidth="1"/>
    <col min="9" max="9" width="14.42578125" style="273" customWidth="1"/>
    <col min="10" max="10" width="12.42578125" style="273" customWidth="1"/>
    <col min="11" max="11" width="14.42578125" style="273" customWidth="1"/>
    <col min="12" max="12" width="10.5703125" style="273" customWidth="1"/>
    <col min="13" max="16384" width="9" style="273"/>
  </cols>
  <sheetData>
    <row r="3" spans="1:26">
      <c r="A3" s="776"/>
      <c r="B3" s="1011"/>
      <c r="C3" s="1011"/>
      <c r="D3" s="1012"/>
      <c r="E3" s="1011"/>
      <c r="F3" s="1011"/>
      <c r="G3" s="1011"/>
      <c r="H3" s="1011"/>
      <c r="I3" s="1011"/>
      <c r="J3" s="1013"/>
      <c r="K3" s="1011"/>
      <c r="L3" s="685"/>
      <c r="M3" s="1013"/>
      <c r="N3" s="1013"/>
      <c r="O3" s="1011"/>
      <c r="P3" s="1011"/>
      <c r="Q3" s="1011"/>
      <c r="R3" s="1011"/>
      <c r="S3" s="1011"/>
      <c r="T3" s="1011"/>
      <c r="U3" s="1011"/>
      <c r="V3" s="1011"/>
      <c r="W3" s="1011"/>
      <c r="X3" s="1011"/>
      <c r="Y3" s="1011"/>
      <c r="Z3" s="1011"/>
    </row>
    <row r="4" spans="1:26">
      <c r="A4" s="1011"/>
      <c r="B4" s="274" t="str">
        <f>"Đơn vị: "&amp;TTDN!$B$6</f>
        <v>Đơn vị: Công ty TNHH mua nỗi buồn bán niềm vui</v>
      </c>
      <c r="C4" s="1011"/>
      <c r="D4" s="1012"/>
      <c r="E4" s="1011"/>
      <c r="F4" s="1011"/>
      <c r="G4" s="1266" t="s">
        <v>439</v>
      </c>
      <c r="H4" s="1266"/>
      <c r="I4" s="1266"/>
      <c r="J4" s="1014" t="s">
        <v>51</v>
      </c>
      <c r="K4" s="1011"/>
      <c r="L4" s="687"/>
      <c r="M4" s="1013"/>
      <c r="N4" s="1013"/>
      <c r="O4" s="1011"/>
      <c r="P4" s="1011"/>
      <c r="Q4" s="1011"/>
      <c r="R4" s="1011"/>
      <c r="S4" s="1011"/>
      <c r="T4" s="1011"/>
      <c r="U4" s="1011"/>
      <c r="V4" s="1011"/>
      <c r="W4" s="1011"/>
      <c r="X4" s="1011"/>
      <c r="Y4" s="1011"/>
      <c r="Z4" s="1011"/>
    </row>
    <row r="5" spans="1:26" ht="15" customHeight="1">
      <c r="A5" s="1011"/>
      <c r="B5" s="274" t="str">
        <f>"Địa chỉ: "&amp;TTDN!$B$7</f>
        <v>Địa chỉ: Phây búc Nặng Thầm</v>
      </c>
      <c r="C5" s="1011"/>
      <c r="D5" s="1012"/>
      <c r="E5" s="717" t="s">
        <v>1468</v>
      </c>
      <c r="F5" s="1011"/>
      <c r="G5" s="1267" t="s">
        <v>1105</v>
      </c>
      <c r="H5" s="1267"/>
      <c r="I5" s="1267"/>
      <c r="J5" s="1013"/>
      <c r="K5" s="1011"/>
      <c r="L5" s="1013"/>
      <c r="M5" s="1013"/>
      <c r="N5" s="1013"/>
      <c r="O5" s="1011"/>
      <c r="P5" s="1011"/>
      <c r="Q5" s="1011"/>
      <c r="R5" s="1011"/>
      <c r="S5" s="1011"/>
      <c r="T5" s="1011"/>
      <c r="U5" s="1011"/>
      <c r="V5" s="1011"/>
      <c r="W5" s="1011"/>
      <c r="X5" s="1011"/>
      <c r="Y5" s="1011"/>
      <c r="Z5" s="1011"/>
    </row>
    <row r="6" spans="1:26" ht="14.25" customHeight="1">
      <c r="A6" s="1011"/>
      <c r="B6" s="1011"/>
      <c r="C6" s="1011"/>
      <c r="D6" s="1012"/>
      <c r="E6" s="1011"/>
      <c r="F6" s="1011"/>
      <c r="G6" s="1267" t="s">
        <v>1106</v>
      </c>
      <c r="H6" s="1267"/>
      <c r="I6" s="1267"/>
      <c r="J6" s="1013"/>
      <c r="K6" s="1011"/>
      <c r="L6" s="1013"/>
      <c r="M6" s="1013"/>
      <c r="N6" s="1013"/>
      <c r="O6" s="1011"/>
      <c r="P6" s="1011"/>
      <c r="Q6" s="1011"/>
      <c r="R6" s="1011"/>
      <c r="S6" s="1011"/>
      <c r="T6" s="1011"/>
      <c r="U6" s="1011"/>
      <c r="V6" s="1011"/>
      <c r="W6" s="1011"/>
      <c r="X6" s="1011"/>
      <c r="Y6" s="1011"/>
      <c r="Z6" s="1011"/>
    </row>
    <row r="7" spans="1:26" ht="21">
      <c r="A7" s="1011"/>
      <c r="B7" s="1285" t="s">
        <v>399</v>
      </c>
      <c r="C7" s="1285"/>
      <c r="D7" s="1285"/>
      <c r="E7" s="1285"/>
      <c r="F7" s="1285"/>
      <c r="G7" s="1285"/>
      <c r="H7" s="1285"/>
      <c r="I7" s="1285"/>
      <c r="J7" s="1011"/>
      <c r="K7" s="1011"/>
      <c r="L7" s="1011"/>
      <c r="M7" s="1011"/>
      <c r="N7" s="1011"/>
      <c r="O7" s="1011"/>
      <c r="P7" s="1011"/>
      <c r="Q7" s="1011"/>
      <c r="R7" s="1011"/>
      <c r="S7" s="1011"/>
      <c r="T7" s="1011"/>
      <c r="U7" s="1011"/>
      <c r="V7" s="1011"/>
      <c r="W7" s="1011"/>
      <c r="X7" s="1011"/>
      <c r="Y7" s="1011"/>
      <c r="Z7" s="1011"/>
    </row>
    <row r="8" spans="1:26">
      <c r="A8" s="1011"/>
      <c r="B8" s="1377" t="str">
        <f>IF($J$4="131","Tài khoản 131 - Phải thu khách hàng",IF($J$4="331","Tài khoản 331 - Phải trả người bán"))</f>
        <v>Tài khoản 131 - Phải thu khách hàng</v>
      </c>
      <c r="C8" s="1377"/>
      <c r="D8" s="1377"/>
      <c r="E8" s="1377"/>
      <c r="F8" s="1377"/>
      <c r="G8" s="1377"/>
      <c r="H8" s="1377"/>
      <c r="I8" s="1377"/>
      <c r="J8" s="1011"/>
      <c r="K8" s="1011"/>
      <c r="L8" s="1011"/>
      <c r="M8" s="1011"/>
      <c r="N8" s="1011"/>
      <c r="O8" s="1011"/>
      <c r="P8" s="1011"/>
      <c r="Q8" s="1011"/>
      <c r="R8" s="1011"/>
      <c r="S8" s="1011"/>
      <c r="T8" s="1011"/>
      <c r="U8" s="1011"/>
      <c r="V8" s="1011"/>
      <c r="W8" s="1011"/>
      <c r="X8" s="1011"/>
      <c r="Y8" s="1011"/>
      <c r="Z8" s="1011"/>
    </row>
    <row r="9" spans="1:26">
      <c r="A9" s="1011"/>
      <c r="B9" s="1011"/>
      <c r="C9" s="1011"/>
      <c r="D9" s="1012"/>
      <c r="E9" s="1011"/>
      <c r="F9" s="1011"/>
      <c r="G9" s="1011"/>
      <c r="H9" s="1011"/>
      <c r="I9" s="1011"/>
      <c r="J9" s="1011"/>
      <c r="K9" s="1011"/>
      <c r="L9" s="1011"/>
      <c r="M9" s="1011"/>
      <c r="N9" s="1011"/>
      <c r="O9" s="1011"/>
      <c r="P9" s="1011"/>
      <c r="Q9" s="1011"/>
      <c r="R9" s="1011"/>
      <c r="S9" s="1011"/>
      <c r="T9" s="1011"/>
      <c r="U9" s="1011"/>
      <c r="V9" s="1011"/>
      <c r="W9" s="1011"/>
      <c r="X9" s="1011"/>
      <c r="Y9" s="1011"/>
      <c r="Z9" s="1011"/>
    </row>
    <row r="10" spans="1:26" s="421" customFormat="1" ht="12.75">
      <c r="A10" s="420"/>
      <c r="B10" s="1376" t="s">
        <v>18</v>
      </c>
      <c r="C10" s="1376" t="s">
        <v>398</v>
      </c>
      <c r="D10" s="1376" t="s">
        <v>340</v>
      </c>
      <c r="E10" s="1376"/>
      <c r="F10" s="1376" t="s">
        <v>334</v>
      </c>
      <c r="G10" s="1376"/>
      <c r="H10" s="1376" t="s">
        <v>342</v>
      </c>
      <c r="I10" s="1376"/>
      <c r="J10" s="1376" t="s">
        <v>607</v>
      </c>
      <c r="K10" s="1015"/>
      <c r="L10" s="1016"/>
      <c r="M10" s="420"/>
      <c r="N10" s="420"/>
      <c r="O10" s="420"/>
      <c r="P10" s="420"/>
      <c r="Q10" s="420"/>
      <c r="R10" s="420"/>
      <c r="S10" s="420"/>
      <c r="T10" s="420"/>
      <c r="U10" s="420"/>
      <c r="V10" s="420"/>
      <c r="W10" s="420"/>
      <c r="X10" s="420"/>
      <c r="Y10" s="420"/>
      <c r="Z10" s="420"/>
    </row>
    <row r="11" spans="1:26" s="421" customFormat="1" ht="12.75">
      <c r="A11" s="420"/>
      <c r="B11" s="1376"/>
      <c r="C11" s="1376"/>
      <c r="D11" s="960" t="s">
        <v>339</v>
      </c>
      <c r="E11" s="938" t="s">
        <v>336</v>
      </c>
      <c r="F11" s="938" t="s">
        <v>339</v>
      </c>
      <c r="G11" s="938" t="s">
        <v>336</v>
      </c>
      <c r="H11" s="938" t="s">
        <v>339</v>
      </c>
      <c r="I11" s="938" t="s">
        <v>336</v>
      </c>
      <c r="J11" s="1376"/>
      <c r="K11" s="1015"/>
      <c r="L11" s="785"/>
      <c r="M11" s="420"/>
      <c r="N11" s="420"/>
      <c r="O11" s="420"/>
      <c r="P11" s="420"/>
      <c r="Q11" s="420"/>
      <c r="R11" s="420"/>
      <c r="S11" s="420"/>
      <c r="T11" s="420"/>
      <c r="U11" s="420"/>
      <c r="V11" s="420"/>
      <c r="W11" s="420"/>
      <c r="X11" s="420"/>
      <c r="Y11" s="420"/>
      <c r="Z11" s="420"/>
    </row>
    <row r="12" spans="1:26" s="421" customFormat="1" ht="12.75">
      <c r="A12" s="420"/>
      <c r="B12" s="1017">
        <v>1</v>
      </c>
      <c r="C12" s="1017">
        <v>1</v>
      </c>
      <c r="D12" s="1018">
        <v>2</v>
      </c>
      <c r="E12" s="1017">
        <v>3</v>
      </c>
      <c r="F12" s="1017">
        <v>4</v>
      </c>
      <c r="G12" s="1017">
        <v>5</v>
      </c>
      <c r="H12" s="1017">
        <v>6</v>
      </c>
      <c r="I12" s="1017">
        <v>7</v>
      </c>
      <c r="J12" s="1017" t="s">
        <v>388</v>
      </c>
      <c r="K12" s="1015"/>
      <c r="L12" s="785"/>
      <c r="M12" s="420"/>
      <c r="N12" s="420"/>
      <c r="O12" s="420"/>
      <c r="P12" s="420"/>
      <c r="Q12" s="420"/>
      <c r="R12" s="420"/>
      <c r="S12" s="420"/>
      <c r="T12" s="420"/>
      <c r="U12" s="420"/>
      <c r="V12" s="420"/>
      <c r="W12" s="420"/>
      <c r="X12" s="420"/>
      <c r="Y12" s="420"/>
      <c r="Z12" s="420"/>
    </row>
    <row r="13" spans="1:26">
      <c r="A13" s="1011"/>
      <c r="B13" s="1019" t="s">
        <v>893</v>
      </c>
      <c r="C13" s="1019" t="str">
        <f t="shared" ref="C13:C31" si="0">IF(B13="","",VLOOKUP(B13,vkhncc,2,0))</f>
        <v>Công ty TNHH DHV - GAS</v>
      </c>
      <c r="D13" s="969">
        <f t="shared" ref="D13:D31" si="1">IF(B13="","",VLOOKUP(B13,vkhncc,7,0))</f>
        <v>1</v>
      </c>
      <c r="E13" s="969">
        <f t="shared" ref="E13:E31" si="2">IF(B13="","",VLOOKUP(B13,vkhncc,8,0))</f>
        <v>0</v>
      </c>
      <c r="F13" s="969">
        <f>SUMIF(DULIEU!$AN$7:$AN$532,$J$4&amp;B13,DULIEU!$X$7:$X$532)</f>
        <v>24310000</v>
      </c>
      <c r="G13" s="969">
        <f>SUMIF(DULIEU!$AO$7:$AO$532,$J$4&amp;B13,DULIEU!$X$7:$X$532)</f>
        <v>24200000</v>
      </c>
      <c r="H13" s="969">
        <f>IF(B13="","",MAX(D13+F13-E13-G13,0))</f>
        <v>110001</v>
      </c>
      <c r="I13" s="969">
        <f>IF(B13="","",MAX(E13+G13-D13-F13,0))</f>
        <v>0</v>
      </c>
      <c r="J13" s="1020" t="str">
        <f>IF(C13="","","x")</f>
        <v>x</v>
      </c>
      <c r="K13" s="1015"/>
      <c r="L13" s="714"/>
      <c r="M13" s="1011"/>
      <c r="N13" s="1011"/>
      <c r="O13" s="1011"/>
      <c r="P13" s="1011"/>
      <c r="Q13" s="1011"/>
      <c r="R13" s="1011"/>
      <c r="S13" s="1011"/>
      <c r="T13" s="1011"/>
      <c r="U13" s="1011"/>
      <c r="V13" s="1011"/>
      <c r="W13" s="1011"/>
      <c r="X13" s="1011"/>
      <c r="Y13" s="1011"/>
      <c r="Z13" s="1011"/>
    </row>
    <row r="14" spans="1:26">
      <c r="A14" s="1011"/>
      <c r="B14" s="1019" t="s">
        <v>931</v>
      </c>
      <c r="C14" s="1019" t="str">
        <f t="shared" si="0"/>
        <v>Cty TNHH Linh Inteck LFD</v>
      </c>
      <c r="D14" s="969">
        <f t="shared" si="1"/>
        <v>0</v>
      </c>
      <c r="E14" s="969">
        <f t="shared" si="2"/>
        <v>2</v>
      </c>
      <c r="F14" s="969">
        <f>SUMIF(DULIEU!$AN$7:$AN$532,$J$4&amp;B14,DULIEU!$X$7:$X$532)</f>
        <v>0</v>
      </c>
      <c r="G14" s="969">
        <f>SUMIF(DULIEU!$AO$7:$AO$532,$J$4&amp;B14,DULIEU!$X$7:$X$532)</f>
        <v>75000000</v>
      </c>
      <c r="H14" s="969">
        <f t="shared" ref="H14:H31" si="3">IF(B14="","",MAX(D14+F14-E14-G14,0))</f>
        <v>0</v>
      </c>
      <c r="I14" s="969">
        <f t="shared" ref="I14:I31" si="4">IF(B14="","",MAX(E14+G14-D14-F14,0))</f>
        <v>75000002</v>
      </c>
      <c r="J14" s="1020" t="str">
        <f t="shared" ref="J14:J31" si="5">IF(C14="","","x")</f>
        <v>x</v>
      </c>
      <c r="K14" s="1015"/>
      <c r="L14" s="714"/>
      <c r="M14" s="1011"/>
      <c r="N14" s="1011"/>
      <c r="O14" s="1011"/>
      <c r="P14" s="1011"/>
      <c r="Q14" s="1011"/>
      <c r="R14" s="1011"/>
      <c r="S14" s="1011"/>
      <c r="T14" s="1011"/>
      <c r="U14" s="1011"/>
      <c r="V14" s="1011"/>
      <c r="W14" s="1011"/>
      <c r="X14" s="1011"/>
      <c r="Y14" s="1011"/>
      <c r="Z14" s="1011"/>
    </row>
    <row r="15" spans="1:26" hidden="1">
      <c r="A15" s="1011"/>
      <c r="B15" s="1019" t="str">
        <f>IF(LEFT(DMKH!$G8,LEN('TH131,331'!$J$4))='TH131,331'!$J$4,DMKH!$B8,"")</f>
        <v/>
      </c>
      <c r="C15" s="1019" t="str">
        <f t="shared" si="0"/>
        <v/>
      </c>
      <c r="D15" s="969" t="str">
        <f t="shared" si="1"/>
        <v/>
      </c>
      <c r="E15" s="969" t="str">
        <f t="shared" si="2"/>
        <v/>
      </c>
      <c r="F15" s="969">
        <f>SUMIF(DULIEU!$AN$7:$AN$532,$J$4&amp;B15,DULIEU!$X$7:$X$532)</f>
        <v>0</v>
      </c>
      <c r="G15" s="969">
        <f>SUMIF(DULIEU!$AO$7:$AO$532,$J$4&amp;B15,DULIEU!$X$7:$X$532)</f>
        <v>0</v>
      </c>
      <c r="H15" s="969" t="str">
        <f t="shared" si="3"/>
        <v/>
      </c>
      <c r="I15" s="969" t="str">
        <f t="shared" si="4"/>
        <v/>
      </c>
      <c r="J15" s="1020" t="str">
        <f t="shared" si="5"/>
        <v/>
      </c>
      <c r="K15" s="1015"/>
      <c r="L15" s="714"/>
      <c r="M15" s="1011"/>
      <c r="N15" s="1011"/>
      <c r="O15" s="1011"/>
      <c r="P15" s="1011"/>
      <c r="Q15" s="1011"/>
      <c r="R15" s="1011"/>
      <c r="S15" s="1011"/>
      <c r="T15" s="1011"/>
      <c r="U15" s="1011"/>
      <c r="V15" s="1011"/>
      <c r="W15" s="1011"/>
      <c r="X15" s="1011"/>
      <c r="Y15" s="1011"/>
      <c r="Z15" s="1011"/>
    </row>
    <row r="16" spans="1:26" hidden="1">
      <c r="A16" s="1011"/>
      <c r="B16" s="1019" t="str">
        <f>IF(LEFT(DMKH!$G9,LEN('TH131,331'!$J$4))='TH131,331'!$J$4,DMKH!$B9,"")</f>
        <v/>
      </c>
      <c r="C16" s="1019" t="str">
        <f t="shared" si="0"/>
        <v/>
      </c>
      <c r="D16" s="969" t="str">
        <f t="shared" si="1"/>
        <v/>
      </c>
      <c r="E16" s="969" t="str">
        <f t="shared" si="2"/>
        <v/>
      </c>
      <c r="F16" s="969">
        <f>SUMIF(DULIEU!$AN$7:$AN$532,$J$4&amp;B16,DULIEU!$X$7:$X$532)</f>
        <v>0</v>
      </c>
      <c r="G16" s="969">
        <f>SUMIF(DULIEU!$AO$7:$AO$532,$J$4&amp;B16,DULIEU!$X$7:$X$532)</f>
        <v>0</v>
      </c>
      <c r="H16" s="969" t="str">
        <f t="shared" si="3"/>
        <v/>
      </c>
      <c r="I16" s="969" t="str">
        <f t="shared" si="4"/>
        <v/>
      </c>
      <c r="J16" s="1020" t="str">
        <f t="shared" si="5"/>
        <v/>
      </c>
      <c r="K16" s="1015"/>
      <c r="L16" s="714"/>
      <c r="M16" s="1011"/>
      <c r="N16" s="1011"/>
      <c r="O16" s="1011"/>
      <c r="P16" s="1011"/>
      <c r="Q16" s="1011"/>
      <c r="R16" s="1011"/>
      <c r="S16" s="1011"/>
      <c r="T16" s="1011"/>
      <c r="U16" s="1011"/>
      <c r="V16" s="1011"/>
      <c r="W16" s="1011"/>
      <c r="X16" s="1011"/>
      <c r="Y16" s="1011"/>
      <c r="Z16" s="1011"/>
    </row>
    <row r="17" spans="1:26" hidden="1">
      <c r="A17" s="1011"/>
      <c r="B17" s="1019" t="str">
        <f>IF(LEFT(DMKH!$G10,LEN('TH131,331'!$J$4))='TH131,331'!$J$4,DMKH!$B10,"")</f>
        <v/>
      </c>
      <c r="C17" s="1019" t="str">
        <f t="shared" si="0"/>
        <v/>
      </c>
      <c r="D17" s="969" t="str">
        <f t="shared" si="1"/>
        <v/>
      </c>
      <c r="E17" s="969" t="str">
        <f t="shared" si="2"/>
        <v/>
      </c>
      <c r="F17" s="969">
        <f>SUMIF(DULIEU!$AN$7:$AN$532,$J$4&amp;B17,DULIEU!$X$7:$X$532)</f>
        <v>0</v>
      </c>
      <c r="G17" s="969">
        <f>SUMIF(DULIEU!$AO$7:$AO$532,$J$4&amp;B17,DULIEU!$X$7:$X$532)</f>
        <v>0</v>
      </c>
      <c r="H17" s="969" t="str">
        <f t="shared" si="3"/>
        <v/>
      </c>
      <c r="I17" s="969" t="str">
        <f t="shared" si="4"/>
        <v/>
      </c>
      <c r="J17" s="1020" t="str">
        <f t="shared" si="5"/>
        <v/>
      </c>
      <c r="K17" s="1015"/>
      <c r="L17" s="714"/>
      <c r="M17" s="1011"/>
      <c r="N17" s="1011"/>
      <c r="O17" s="1011"/>
      <c r="P17" s="1011"/>
      <c r="Q17" s="1011"/>
      <c r="R17" s="1011"/>
      <c r="S17" s="1011"/>
      <c r="T17" s="1011"/>
      <c r="U17" s="1011"/>
      <c r="V17" s="1011"/>
      <c r="W17" s="1011"/>
      <c r="X17" s="1011"/>
      <c r="Y17" s="1011"/>
      <c r="Z17" s="1011"/>
    </row>
    <row r="18" spans="1:26" hidden="1">
      <c r="A18" s="1011"/>
      <c r="B18" s="1019" t="str">
        <f>IF(LEFT(DMKH!$G11,LEN('TH131,331'!$J$4))='TH131,331'!$J$4,DMKH!$B11,"")</f>
        <v/>
      </c>
      <c r="C18" s="1019" t="str">
        <f t="shared" si="0"/>
        <v/>
      </c>
      <c r="D18" s="969" t="str">
        <f t="shared" si="1"/>
        <v/>
      </c>
      <c r="E18" s="969" t="str">
        <f t="shared" si="2"/>
        <v/>
      </c>
      <c r="F18" s="969">
        <f>SUMIF(DULIEU!$AN$7:$AN$532,$J$4&amp;B18,DULIEU!$X$7:$X$532)</f>
        <v>0</v>
      </c>
      <c r="G18" s="969">
        <f>SUMIF(DULIEU!$AO$7:$AO$532,$J$4&amp;B18,DULIEU!$X$7:$X$532)</f>
        <v>0</v>
      </c>
      <c r="H18" s="969" t="str">
        <f t="shared" si="3"/>
        <v/>
      </c>
      <c r="I18" s="969" t="str">
        <f t="shared" si="4"/>
        <v/>
      </c>
      <c r="J18" s="1020" t="str">
        <f t="shared" si="5"/>
        <v/>
      </c>
      <c r="K18" s="1015"/>
      <c r="L18" s="714"/>
      <c r="M18" s="1011"/>
      <c r="N18" s="1011"/>
      <c r="O18" s="1011"/>
      <c r="P18" s="1011"/>
      <c r="Q18" s="1011"/>
      <c r="R18" s="1011"/>
      <c r="S18" s="1011"/>
      <c r="T18" s="1011"/>
      <c r="U18" s="1011"/>
      <c r="V18" s="1011"/>
      <c r="W18" s="1011"/>
      <c r="X18" s="1011"/>
      <c r="Y18" s="1011"/>
      <c r="Z18" s="1011"/>
    </row>
    <row r="19" spans="1:26" hidden="1">
      <c r="A19" s="1011"/>
      <c r="B19" s="1019" t="str">
        <f>IF(LEFT(DMKH!$G12,LEN('TH131,331'!$J$4))='TH131,331'!$J$4,DMKH!$B12,"")</f>
        <v/>
      </c>
      <c r="C19" s="1019" t="str">
        <f t="shared" si="0"/>
        <v/>
      </c>
      <c r="D19" s="969" t="str">
        <f t="shared" si="1"/>
        <v/>
      </c>
      <c r="E19" s="969" t="str">
        <f t="shared" si="2"/>
        <v/>
      </c>
      <c r="F19" s="969">
        <f>SUMIF(DULIEU!$AN$7:$AN$532,$J$4&amp;B19,DULIEU!$X$7:$X$532)</f>
        <v>0</v>
      </c>
      <c r="G19" s="969">
        <f>SUMIF(DULIEU!$AO$7:$AO$532,$J$4&amp;B19,DULIEU!$X$7:$X$532)</f>
        <v>0</v>
      </c>
      <c r="H19" s="969" t="str">
        <f t="shared" si="3"/>
        <v/>
      </c>
      <c r="I19" s="969" t="str">
        <f t="shared" si="4"/>
        <v/>
      </c>
      <c r="J19" s="1020" t="str">
        <f t="shared" si="5"/>
        <v/>
      </c>
      <c r="K19" s="1015"/>
      <c r="L19" s="714"/>
      <c r="M19" s="1011"/>
      <c r="N19" s="1011"/>
      <c r="O19" s="1011"/>
      <c r="P19" s="1011"/>
      <c r="Q19" s="1011"/>
      <c r="R19" s="1011"/>
      <c r="S19" s="1011"/>
      <c r="T19" s="1011"/>
      <c r="U19" s="1011"/>
      <c r="V19" s="1011"/>
      <c r="W19" s="1011"/>
      <c r="X19" s="1011"/>
      <c r="Y19" s="1011"/>
      <c r="Z19" s="1011"/>
    </row>
    <row r="20" spans="1:26" hidden="1">
      <c r="A20" s="1011"/>
      <c r="B20" s="1019" t="str">
        <f>IF(LEFT(DMKH!$G13,LEN('TH131,331'!$J$4))='TH131,331'!$J$4,DMKH!$B13,"")</f>
        <v/>
      </c>
      <c r="C20" s="1019" t="str">
        <f t="shared" si="0"/>
        <v/>
      </c>
      <c r="D20" s="969" t="str">
        <f t="shared" si="1"/>
        <v/>
      </c>
      <c r="E20" s="969" t="str">
        <f t="shared" si="2"/>
        <v/>
      </c>
      <c r="F20" s="969">
        <f>SUMIF(DULIEU!$AN$7:$AN$532,$J$4&amp;B20,DULIEU!$X$7:$X$532)</f>
        <v>0</v>
      </c>
      <c r="G20" s="969">
        <f>SUMIF(DULIEU!$AO$7:$AO$532,$J$4&amp;B20,DULIEU!$X$7:$X$532)</f>
        <v>0</v>
      </c>
      <c r="H20" s="969" t="str">
        <f t="shared" si="3"/>
        <v/>
      </c>
      <c r="I20" s="969" t="str">
        <f t="shared" si="4"/>
        <v/>
      </c>
      <c r="J20" s="1020" t="str">
        <f t="shared" si="5"/>
        <v/>
      </c>
      <c r="K20" s="1015"/>
      <c r="L20" s="714"/>
      <c r="M20" s="1011"/>
      <c r="N20" s="1011"/>
      <c r="O20" s="1011"/>
      <c r="P20" s="1011"/>
      <c r="Q20" s="1011"/>
      <c r="R20" s="1011"/>
      <c r="S20" s="1011"/>
      <c r="T20" s="1011"/>
      <c r="U20" s="1011"/>
      <c r="V20" s="1011"/>
      <c r="W20" s="1011"/>
      <c r="X20" s="1011"/>
      <c r="Y20" s="1011"/>
      <c r="Z20" s="1011"/>
    </row>
    <row r="21" spans="1:26" hidden="1">
      <c r="A21" s="1011"/>
      <c r="B21" s="1019" t="str">
        <f>IF(LEFT(DMKH!$G14,LEN('TH131,331'!$J$4))='TH131,331'!$J$4,DMKH!$B14,"")</f>
        <v/>
      </c>
      <c r="C21" s="1019" t="str">
        <f t="shared" si="0"/>
        <v/>
      </c>
      <c r="D21" s="969" t="str">
        <f t="shared" si="1"/>
        <v/>
      </c>
      <c r="E21" s="969" t="str">
        <f t="shared" si="2"/>
        <v/>
      </c>
      <c r="F21" s="969">
        <f>SUMIF(DULIEU!$AN$7:$AN$532,$J$4&amp;B21,DULIEU!$X$7:$X$532)</f>
        <v>0</v>
      </c>
      <c r="G21" s="969">
        <f>SUMIF(DULIEU!$AO$7:$AO$532,$J$4&amp;B21,DULIEU!$X$7:$X$532)</f>
        <v>0</v>
      </c>
      <c r="H21" s="969" t="str">
        <f t="shared" si="3"/>
        <v/>
      </c>
      <c r="I21" s="969" t="str">
        <f t="shared" si="4"/>
        <v/>
      </c>
      <c r="J21" s="1020" t="str">
        <f t="shared" si="5"/>
        <v/>
      </c>
      <c r="K21" s="1015"/>
      <c r="L21" s="714"/>
      <c r="M21" s="1011"/>
      <c r="N21" s="1011"/>
      <c r="O21" s="1011"/>
      <c r="P21" s="1011"/>
      <c r="Q21" s="1011"/>
      <c r="R21" s="1011"/>
      <c r="S21" s="1011"/>
      <c r="T21" s="1011"/>
      <c r="U21" s="1011"/>
      <c r="V21" s="1011"/>
      <c r="W21" s="1011"/>
      <c r="X21" s="1011"/>
      <c r="Y21" s="1011"/>
      <c r="Z21" s="1011"/>
    </row>
    <row r="22" spans="1:26" hidden="1">
      <c r="A22" s="1011"/>
      <c r="B22" s="1019" t="str">
        <f>IF(LEFT(DMKH!$G15,LEN('TH131,331'!$J$4))='TH131,331'!$J$4,DMKH!$B15,"")</f>
        <v/>
      </c>
      <c r="C22" s="1019" t="str">
        <f t="shared" si="0"/>
        <v/>
      </c>
      <c r="D22" s="969" t="str">
        <f t="shared" si="1"/>
        <v/>
      </c>
      <c r="E22" s="969" t="str">
        <f t="shared" si="2"/>
        <v/>
      </c>
      <c r="F22" s="969">
        <f>SUMIF(DULIEU!$AN$7:$AN$532,$J$4&amp;B22,DULIEU!$X$7:$X$532)</f>
        <v>0</v>
      </c>
      <c r="G22" s="969">
        <f>SUMIF(DULIEU!$AO$7:$AO$532,$J$4&amp;B22,DULIEU!$X$7:$X$532)</f>
        <v>0</v>
      </c>
      <c r="H22" s="969" t="str">
        <f t="shared" si="3"/>
        <v/>
      </c>
      <c r="I22" s="969" t="str">
        <f t="shared" si="4"/>
        <v/>
      </c>
      <c r="J22" s="1020" t="str">
        <f t="shared" si="5"/>
        <v/>
      </c>
      <c r="K22" s="1015"/>
      <c r="L22" s="714"/>
      <c r="M22" s="1011"/>
      <c r="N22" s="1011"/>
      <c r="O22" s="1011"/>
      <c r="P22" s="1011"/>
      <c r="Q22" s="1011"/>
      <c r="R22" s="1011"/>
      <c r="S22" s="1011"/>
      <c r="T22" s="1011"/>
      <c r="U22" s="1011"/>
      <c r="V22" s="1011"/>
      <c r="W22" s="1011"/>
      <c r="X22" s="1011"/>
      <c r="Y22" s="1011"/>
      <c r="Z22" s="1011"/>
    </row>
    <row r="23" spans="1:26" hidden="1">
      <c r="A23" s="1011"/>
      <c r="B23" s="1019" t="str">
        <f>IF(LEFT(DMKH!$G16,LEN('TH131,331'!$J$4))='TH131,331'!$J$4,DMKH!$B16,"")</f>
        <v/>
      </c>
      <c r="C23" s="1019" t="str">
        <f t="shared" si="0"/>
        <v/>
      </c>
      <c r="D23" s="969" t="str">
        <f t="shared" si="1"/>
        <v/>
      </c>
      <c r="E23" s="969" t="str">
        <f t="shared" si="2"/>
        <v/>
      </c>
      <c r="F23" s="969">
        <f>SUMIF(DULIEU!$AN$7:$AN$532,$J$4&amp;B23,DULIEU!$X$7:$X$532)</f>
        <v>0</v>
      </c>
      <c r="G23" s="969">
        <f>SUMIF(DULIEU!$AO$7:$AO$532,$J$4&amp;B23,DULIEU!$X$7:$X$532)</f>
        <v>0</v>
      </c>
      <c r="H23" s="969" t="str">
        <f t="shared" si="3"/>
        <v/>
      </c>
      <c r="I23" s="969" t="str">
        <f t="shared" si="4"/>
        <v/>
      </c>
      <c r="J23" s="1020" t="str">
        <f t="shared" si="5"/>
        <v/>
      </c>
      <c r="K23" s="1015"/>
      <c r="L23" s="714"/>
      <c r="M23" s="1011"/>
      <c r="N23" s="1011"/>
      <c r="O23" s="1011"/>
      <c r="P23" s="1011"/>
      <c r="Q23" s="1011"/>
      <c r="R23" s="1011"/>
      <c r="S23" s="1011"/>
      <c r="T23" s="1011"/>
      <c r="U23" s="1011"/>
      <c r="V23" s="1011"/>
      <c r="W23" s="1011"/>
      <c r="X23" s="1011"/>
      <c r="Y23" s="1011"/>
      <c r="Z23" s="1011"/>
    </row>
    <row r="24" spans="1:26" hidden="1">
      <c r="A24" s="1011"/>
      <c r="B24" s="1019" t="str">
        <f>IF(LEFT(DMKH!$G17,LEN('TH131,331'!$J$4))='TH131,331'!$J$4,DMKH!$B17,"")</f>
        <v/>
      </c>
      <c r="C24" s="1019" t="str">
        <f t="shared" si="0"/>
        <v/>
      </c>
      <c r="D24" s="969" t="str">
        <f t="shared" si="1"/>
        <v/>
      </c>
      <c r="E24" s="969" t="str">
        <f t="shared" si="2"/>
        <v/>
      </c>
      <c r="F24" s="969">
        <f>SUMIF(DULIEU!$AN$7:$AN$532,$J$4&amp;B24,DULIEU!$X$7:$X$532)</f>
        <v>0</v>
      </c>
      <c r="G24" s="969">
        <f>SUMIF(DULIEU!$AO$7:$AO$532,$J$4&amp;B24,DULIEU!$X$7:$X$532)</f>
        <v>0</v>
      </c>
      <c r="H24" s="969" t="str">
        <f t="shared" si="3"/>
        <v/>
      </c>
      <c r="I24" s="969" t="str">
        <f t="shared" si="4"/>
        <v/>
      </c>
      <c r="J24" s="1020" t="str">
        <f t="shared" si="5"/>
        <v/>
      </c>
      <c r="K24" s="1015"/>
      <c r="L24" s="714"/>
      <c r="M24" s="1011"/>
      <c r="N24" s="1011"/>
      <c r="O24" s="1011"/>
      <c r="P24" s="1011"/>
      <c r="Q24" s="1011"/>
      <c r="R24" s="1011"/>
      <c r="S24" s="1011"/>
      <c r="T24" s="1011"/>
      <c r="U24" s="1011"/>
      <c r="V24" s="1011"/>
      <c r="W24" s="1011"/>
      <c r="X24" s="1011"/>
      <c r="Y24" s="1011"/>
      <c r="Z24" s="1011"/>
    </row>
    <row r="25" spans="1:26" hidden="1">
      <c r="A25" s="1011"/>
      <c r="B25" s="1019" t="str">
        <f>IF(LEFT(DMKH!$G18,LEN('TH131,331'!$J$4))='TH131,331'!$J$4,DMKH!$B18,"")</f>
        <v/>
      </c>
      <c r="C25" s="1019" t="str">
        <f t="shared" si="0"/>
        <v/>
      </c>
      <c r="D25" s="969" t="str">
        <f t="shared" si="1"/>
        <v/>
      </c>
      <c r="E25" s="969" t="str">
        <f t="shared" si="2"/>
        <v/>
      </c>
      <c r="F25" s="969">
        <f>SUMIF(DULIEU!$AN$7:$AN$532,$J$4&amp;B25,DULIEU!$X$7:$X$532)</f>
        <v>0</v>
      </c>
      <c r="G25" s="969">
        <f>SUMIF(DULIEU!$AO$7:$AO$532,$J$4&amp;B25,DULIEU!$X$7:$X$532)</f>
        <v>0</v>
      </c>
      <c r="H25" s="969" t="str">
        <f t="shared" si="3"/>
        <v/>
      </c>
      <c r="I25" s="969" t="str">
        <f t="shared" si="4"/>
        <v/>
      </c>
      <c r="J25" s="1020" t="str">
        <f t="shared" si="5"/>
        <v/>
      </c>
      <c r="K25" s="1015"/>
      <c r="L25" s="714"/>
      <c r="M25" s="1011"/>
      <c r="N25" s="1011"/>
      <c r="O25" s="1011"/>
      <c r="P25" s="1011"/>
      <c r="Q25" s="1011"/>
      <c r="R25" s="1011"/>
      <c r="S25" s="1011"/>
      <c r="T25" s="1011"/>
      <c r="U25" s="1011"/>
      <c r="V25" s="1011"/>
      <c r="W25" s="1011"/>
      <c r="X25" s="1011"/>
      <c r="Y25" s="1011"/>
      <c r="Z25" s="1011"/>
    </row>
    <row r="26" spans="1:26" hidden="1">
      <c r="A26" s="1011"/>
      <c r="B26" s="1019" t="str">
        <f>IF(LEFT(DMKH!$G19,LEN('TH131,331'!$J$4))='TH131,331'!$J$4,DMKH!$B19,"")</f>
        <v/>
      </c>
      <c r="C26" s="1019" t="str">
        <f t="shared" si="0"/>
        <v/>
      </c>
      <c r="D26" s="969" t="str">
        <f t="shared" si="1"/>
        <v/>
      </c>
      <c r="E26" s="969" t="str">
        <f t="shared" si="2"/>
        <v/>
      </c>
      <c r="F26" s="969">
        <f>SUMIF(DULIEU!$AN$7:$AN$532,$J$4&amp;B26,DULIEU!$X$7:$X$532)</f>
        <v>0</v>
      </c>
      <c r="G26" s="969">
        <f>SUMIF(DULIEU!$AO$7:$AO$532,$J$4&amp;B26,DULIEU!$X$7:$X$532)</f>
        <v>0</v>
      </c>
      <c r="H26" s="969" t="str">
        <f t="shared" si="3"/>
        <v/>
      </c>
      <c r="I26" s="969" t="str">
        <f t="shared" si="4"/>
        <v/>
      </c>
      <c r="J26" s="1020" t="str">
        <f t="shared" si="5"/>
        <v/>
      </c>
      <c r="K26" s="1015"/>
      <c r="L26" s="714"/>
      <c r="M26" s="1011"/>
      <c r="N26" s="1011"/>
      <c r="O26" s="1011"/>
      <c r="P26" s="1011"/>
      <c r="Q26" s="1011"/>
      <c r="R26" s="1011"/>
      <c r="S26" s="1011"/>
      <c r="T26" s="1011"/>
      <c r="U26" s="1011"/>
      <c r="V26" s="1011"/>
      <c r="W26" s="1011"/>
      <c r="X26" s="1011"/>
      <c r="Y26" s="1011"/>
      <c r="Z26" s="1011"/>
    </row>
    <row r="27" spans="1:26" hidden="1">
      <c r="A27" s="1011"/>
      <c r="B27" s="1019" t="str">
        <f>IF(LEFT(DMKH!$G20,LEN('TH131,331'!$J$4))='TH131,331'!$J$4,DMKH!$B20,"")</f>
        <v/>
      </c>
      <c r="C27" s="1019" t="str">
        <f t="shared" si="0"/>
        <v/>
      </c>
      <c r="D27" s="969" t="str">
        <f t="shared" si="1"/>
        <v/>
      </c>
      <c r="E27" s="969" t="str">
        <f t="shared" si="2"/>
        <v/>
      </c>
      <c r="F27" s="969">
        <f>SUMIF(DULIEU!$AN$7:$AN$532,$J$4&amp;B27,DULIEU!$X$7:$X$532)</f>
        <v>0</v>
      </c>
      <c r="G27" s="969">
        <f>SUMIF(DULIEU!$AO$7:$AO$532,$J$4&amp;B27,DULIEU!$X$7:$X$532)</f>
        <v>0</v>
      </c>
      <c r="H27" s="969" t="str">
        <f t="shared" si="3"/>
        <v/>
      </c>
      <c r="I27" s="969" t="str">
        <f t="shared" si="4"/>
        <v/>
      </c>
      <c r="J27" s="1020" t="str">
        <f t="shared" si="5"/>
        <v/>
      </c>
      <c r="K27" s="1015"/>
      <c r="L27" s="714"/>
      <c r="M27" s="1011"/>
      <c r="N27" s="1011"/>
      <c r="O27" s="1011"/>
      <c r="P27" s="1011"/>
      <c r="Q27" s="1011"/>
      <c r="R27" s="1011"/>
      <c r="S27" s="1011"/>
      <c r="T27" s="1011"/>
      <c r="U27" s="1011"/>
      <c r="V27" s="1011"/>
      <c r="W27" s="1011"/>
      <c r="X27" s="1011"/>
      <c r="Y27" s="1011"/>
      <c r="Z27" s="1011"/>
    </row>
    <row r="28" spans="1:26" hidden="1">
      <c r="A28" s="1011"/>
      <c r="B28" s="1019" t="str">
        <f>IF(LEFT(DMKH!$G21,LEN('TH131,331'!$J$4))='TH131,331'!$J$4,DMKH!$B21,"")</f>
        <v/>
      </c>
      <c r="C28" s="1019" t="str">
        <f t="shared" si="0"/>
        <v/>
      </c>
      <c r="D28" s="969" t="str">
        <f t="shared" si="1"/>
        <v/>
      </c>
      <c r="E28" s="969" t="str">
        <f t="shared" si="2"/>
        <v/>
      </c>
      <c r="F28" s="969">
        <f>SUMIF(DULIEU!$AN$7:$AN$532,$J$4&amp;B28,DULIEU!$X$7:$X$532)</f>
        <v>0</v>
      </c>
      <c r="G28" s="969">
        <f>SUMIF(DULIEU!$AO$7:$AO$532,$J$4&amp;B28,DULIEU!$X$7:$X$532)</f>
        <v>0</v>
      </c>
      <c r="H28" s="969" t="str">
        <f t="shared" si="3"/>
        <v/>
      </c>
      <c r="I28" s="969" t="str">
        <f t="shared" si="4"/>
        <v/>
      </c>
      <c r="J28" s="1020" t="str">
        <f t="shared" si="5"/>
        <v/>
      </c>
      <c r="K28" s="1015"/>
      <c r="L28" s="714"/>
      <c r="M28" s="1011"/>
      <c r="N28" s="1011"/>
      <c r="O28" s="1011"/>
      <c r="P28" s="1011"/>
      <c r="Q28" s="1011"/>
      <c r="R28" s="1011"/>
      <c r="S28" s="1011"/>
      <c r="T28" s="1011"/>
      <c r="U28" s="1011"/>
      <c r="V28" s="1011"/>
      <c r="W28" s="1011"/>
      <c r="X28" s="1011"/>
      <c r="Y28" s="1011"/>
      <c r="Z28" s="1011"/>
    </row>
    <row r="29" spans="1:26" hidden="1">
      <c r="A29" s="1011"/>
      <c r="B29" s="1019" t="str">
        <f>IF(LEFT(DMKH!$G22,LEN('TH131,331'!$J$4))='TH131,331'!$J$4,DMKH!$B22,"")</f>
        <v/>
      </c>
      <c r="C29" s="1019" t="str">
        <f t="shared" si="0"/>
        <v/>
      </c>
      <c r="D29" s="969" t="str">
        <f t="shared" si="1"/>
        <v/>
      </c>
      <c r="E29" s="969" t="str">
        <f t="shared" si="2"/>
        <v/>
      </c>
      <c r="F29" s="969">
        <f>SUMIF(DULIEU!$AN$7:$AN$532,$J$4&amp;B29,DULIEU!$X$7:$X$532)</f>
        <v>0</v>
      </c>
      <c r="G29" s="969">
        <f>SUMIF(DULIEU!$AO$7:$AO$532,$J$4&amp;B29,DULIEU!$X$7:$X$532)</f>
        <v>0</v>
      </c>
      <c r="H29" s="969" t="str">
        <f t="shared" si="3"/>
        <v/>
      </c>
      <c r="I29" s="969" t="str">
        <f t="shared" si="4"/>
        <v/>
      </c>
      <c r="J29" s="1020" t="str">
        <f t="shared" si="5"/>
        <v/>
      </c>
      <c r="K29" s="1015"/>
      <c r="L29" s="714"/>
      <c r="M29" s="1011"/>
      <c r="N29" s="1011"/>
      <c r="O29" s="1011"/>
      <c r="P29" s="1011"/>
      <c r="Q29" s="1011"/>
      <c r="R29" s="1011"/>
      <c r="S29" s="1011"/>
      <c r="T29" s="1011"/>
      <c r="U29" s="1011"/>
      <c r="V29" s="1011"/>
      <c r="W29" s="1011"/>
      <c r="X29" s="1011"/>
      <c r="Y29" s="1011"/>
      <c r="Z29" s="1011"/>
    </row>
    <row r="30" spans="1:26" hidden="1">
      <c r="A30" s="1011"/>
      <c r="B30" s="1019" t="str">
        <f>IF(LEFT(DMKH!$G23,LEN('TH131,331'!$J$4))='TH131,331'!$J$4,DMKH!$B23,"")</f>
        <v/>
      </c>
      <c r="C30" s="1019" t="str">
        <f t="shared" si="0"/>
        <v/>
      </c>
      <c r="D30" s="969" t="str">
        <f t="shared" si="1"/>
        <v/>
      </c>
      <c r="E30" s="969" t="str">
        <f t="shared" si="2"/>
        <v/>
      </c>
      <c r="F30" s="969">
        <f>SUMIF(DULIEU!$AN$7:$AN$532,$J$4&amp;B30,DULIEU!$X$7:$X$532)</f>
        <v>0</v>
      </c>
      <c r="G30" s="969">
        <f>SUMIF(DULIEU!$AO$7:$AO$532,$J$4&amp;B30,DULIEU!$X$7:$X$532)</f>
        <v>0</v>
      </c>
      <c r="H30" s="969" t="str">
        <f t="shared" si="3"/>
        <v/>
      </c>
      <c r="I30" s="969" t="str">
        <f t="shared" si="4"/>
        <v/>
      </c>
      <c r="J30" s="1020" t="str">
        <f t="shared" si="5"/>
        <v/>
      </c>
      <c r="K30" s="1015"/>
      <c r="L30" s="714"/>
      <c r="M30" s="1011"/>
      <c r="N30" s="1011"/>
      <c r="O30" s="1011"/>
      <c r="P30" s="1011"/>
      <c r="Q30" s="1011"/>
      <c r="R30" s="1011"/>
      <c r="S30" s="1011"/>
      <c r="T30" s="1011"/>
      <c r="U30" s="1011"/>
      <c r="V30" s="1011"/>
      <c r="W30" s="1011"/>
      <c r="X30" s="1011"/>
      <c r="Y30" s="1011"/>
      <c r="Z30" s="1011"/>
    </row>
    <row r="31" spans="1:26" hidden="1">
      <c r="A31" s="1011"/>
      <c r="B31" s="1019" t="str">
        <f>IF(LEFT(DMKH!$G24,LEN('TH131,331'!$J$4))='TH131,331'!$J$4,DMKH!$B24,"")</f>
        <v/>
      </c>
      <c r="C31" s="1019" t="str">
        <f t="shared" si="0"/>
        <v/>
      </c>
      <c r="D31" s="969" t="str">
        <f t="shared" si="1"/>
        <v/>
      </c>
      <c r="E31" s="969" t="str">
        <f t="shared" si="2"/>
        <v/>
      </c>
      <c r="F31" s="969">
        <f>SUMIF(DULIEU!$AN$7:$AN$532,$J$4&amp;B31,DULIEU!$X$7:$X$532)</f>
        <v>0</v>
      </c>
      <c r="G31" s="969">
        <f>SUMIF(DULIEU!$AO$7:$AO$532,$J$4&amp;B31,DULIEU!$X$7:$X$532)</f>
        <v>0</v>
      </c>
      <c r="H31" s="969" t="str">
        <f t="shared" si="3"/>
        <v/>
      </c>
      <c r="I31" s="969" t="str">
        <f t="shared" si="4"/>
        <v/>
      </c>
      <c r="J31" s="1020" t="str">
        <f t="shared" si="5"/>
        <v/>
      </c>
      <c r="K31" s="1015"/>
      <c r="L31" s="714"/>
      <c r="M31" s="1011"/>
      <c r="N31" s="1011"/>
      <c r="O31" s="1011"/>
      <c r="P31" s="1011"/>
      <c r="Q31" s="1011"/>
      <c r="R31" s="1011"/>
      <c r="S31" s="1011"/>
      <c r="T31" s="1011"/>
      <c r="U31" s="1011"/>
      <c r="V31" s="1011"/>
      <c r="W31" s="1011"/>
      <c r="X31" s="1011"/>
      <c r="Y31" s="1011"/>
      <c r="Z31" s="1011"/>
    </row>
    <row r="32" spans="1:26" s="421" customFormat="1" ht="12.75">
      <c r="A32" s="420"/>
      <c r="B32" s="1021"/>
      <c r="C32" s="1022" t="s">
        <v>351</v>
      </c>
      <c r="D32" s="1023">
        <f>SUM($D$13:D31)</f>
        <v>1</v>
      </c>
      <c r="E32" s="1024">
        <f>SUM($E$13:E31)</f>
        <v>2</v>
      </c>
      <c r="F32" s="1024">
        <f>SUM($F$13:F31)</f>
        <v>24310000</v>
      </c>
      <c r="G32" s="1024">
        <f>SUM($G$13:G31)</f>
        <v>99200000</v>
      </c>
      <c r="H32" s="1024">
        <f>SUM($H$13:H31)</f>
        <v>110001</v>
      </c>
      <c r="I32" s="1024">
        <f>SUM($I$13:I31)</f>
        <v>75000002</v>
      </c>
      <c r="J32" s="1025" t="s">
        <v>388</v>
      </c>
      <c r="K32" s="1026"/>
      <c r="L32" s="785"/>
      <c r="M32" s="420"/>
      <c r="N32" s="420"/>
      <c r="O32" s="420"/>
      <c r="P32" s="420"/>
      <c r="Q32" s="420"/>
      <c r="R32" s="420"/>
      <c r="S32" s="420"/>
      <c r="T32" s="420"/>
      <c r="U32" s="420"/>
      <c r="V32" s="420"/>
      <c r="W32" s="420"/>
      <c r="X32" s="420"/>
      <c r="Y32" s="420"/>
      <c r="Z32" s="420"/>
    </row>
    <row r="33" spans="1:26">
      <c r="A33" s="1011"/>
      <c r="B33" s="420"/>
      <c r="C33" s="420"/>
      <c r="D33" s="780"/>
      <c r="E33" s="420"/>
      <c r="F33" s="420"/>
      <c r="G33" s="420"/>
      <c r="H33" s="420"/>
      <c r="I33" s="420"/>
      <c r="J33" s="888" t="s">
        <v>388</v>
      </c>
      <c r="K33" s="1026"/>
      <c r="L33" s="714"/>
      <c r="M33" s="1011"/>
      <c r="N33" s="1011"/>
      <c r="O33" s="1011"/>
      <c r="P33" s="1011"/>
      <c r="Q33" s="1011"/>
      <c r="R33" s="1011"/>
      <c r="S33" s="1011"/>
      <c r="T33" s="1011"/>
      <c r="U33" s="1011"/>
      <c r="V33" s="1011"/>
      <c r="W33" s="1011"/>
      <c r="X33" s="1011"/>
      <c r="Y33" s="1011"/>
      <c r="Z33" s="1011"/>
    </row>
    <row r="34" spans="1:26">
      <c r="A34" s="1011"/>
      <c r="B34" s="1027" t="s">
        <v>364</v>
      </c>
      <c r="C34" s="420"/>
      <c r="D34" s="780"/>
      <c r="E34" s="420"/>
      <c r="F34" s="420"/>
      <c r="G34" s="420"/>
      <c r="H34" s="420"/>
      <c r="I34" s="420"/>
      <c r="J34" s="888" t="s">
        <v>388</v>
      </c>
      <c r="K34" s="1026"/>
      <c r="L34" s="714"/>
      <c r="M34" s="1011"/>
      <c r="N34" s="1011"/>
      <c r="O34" s="1011"/>
      <c r="P34" s="1011"/>
      <c r="Q34" s="1011"/>
      <c r="R34" s="1011"/>
      <c r="S34" s="1011"/>
      <c r="T34" s="1011"/>
      <c r="U34" s="1011"/>
      <c r="V34" s="1011"/>
      <c r="W34" s="1011"/>
      <c r="X34" s="1011"/>
      <c r="Y34" s="1011"/>
      <c r="Z34" s="1011"/>
    </row>
    <row r="35" spans="1:26">
      <c r="A35" s="1011"/>
      <c r="B35" s="1027" t="s">
        <v>365</v>
      </c>
      <c r="C35" s="420"/>
      <c r="D35" s="780"/>
      <c r="E35" s="420"/>
      <c r="F35" s="420"/>
      <c r="G35" s="1306" t="str">
        <f>TTDN!$B$16</f>
        <v>Hà Nội, ngày 31 tháng 12 năm 2015</v>
      </c>
      <c r="H35" s="1306"/>
      <c r="I35" s="1306"/>
      <c r="J35" s="888" t="s">
        <v>388</v>
      </c>
      <c r="K35" s="717"/>
      <c r="L35" s="714"/>
      <c r="M35" s="1011"/>
      <c r="N35" s="1011"/>
      <c r="O35" s="1011"/>
      <c r="P35" s="1011"/>
      <c r="Q35" s="1011"/>
      <c r="R35" s="1011"/>
      <c r="S35" s="1011"/>
      <c r="T35" s="1011"/>
      <c r="U35" s="1011"/>
      <c r="V35" s="1011"/>
      <c r="W35" s="1011"/>
      <c r="X35" s="1011"/>
      <c r="Y35" s="1011"/>
      <c r="Z35" s="1011"/>
    </row>
    <row r="36" spans="1:26">
      <c r="A36" s="1011"/>
      <c r="B36" s="420"/>
      <c r="C36" s="420"/>
      <c r="D36" s="780"/>
      <c r="E36" s="420"/>
      <c r="F36" s="420"/>
      <c r="G36" s="420"/>
      <c r="H36" s="420"/>
      <c r="I36" s="420"/>
      <c r="J36" s="888" t="s">
        <v>388</v>
      </c>
      <c r="K36" s="717"/>
      <c r="L36" s="714"/>
      <c r="M36" s="1011"/>
      <c r="N36" s="1011"/>
      <c r="O36" s="1011"/>
      <c r="P36" s="1011"/>
      <c r="Q36" s="1011"/>
      <c r="R36" s="1011"/>
      <c r="S36" s="1011"/>
      <c r="T36" s="1011"/>
      <c r="U36" s="1011"/>
      <c r="V36" s="1011"/>
      <c r="W36" s="1011"/>
      <c r="X36" s="1011"/>
      <c r="Y36" s="1011"/>
      <c r="Z36" s="1011"/>
    </row>
    <row r="37" spans="1:26">
      <c r="A37" s="1011"/>
      <c r="B37" s="420"/>
      <c r="C37" s="784" t="s">
        <v>390</v>
      </c>
      <c r="D37" s="940"/>
      <c r="E37" s="1355" t="s">
        <v>345</v>
      </c>
      <c r="F37" s="1355"/>
      <c r="H37" s="1028" t="s">
        <v>367</v>
      </c>
      <c r="I37" s="420"/>
      <c r="J37" s="888" t="s">
        <v>388</v>
      </c>
      <c r="K37" s="717"/>
      <c r="L37" s="714"/>
      <c r="M37" s="1011"/>
      <c r="N37" s="1011"/>
      <c r="O37" s="1011"/>
      <c r="P37" s="1011"/>
      <c r="Q37" s="1011"/>
      <c r="R37" s="1011"/>
      <c r="S37" s="1011"/>
      <c r="T37" s="1011"/>
      <c r="U37" s="1011"/>
      <c r="V37" s="1011"/>
      <c r="W37" s="1011"/>
      <c r="X37" s="1011"/>
      <c r="Y37" s="1011"/>
      <c r="Z37" s="1011"/>
    </row>
    <row r="38" spans="1:26">
      <c r="A38" s="1011"/>
      <c r="B38" s="420"/>
      <c r="C38" s="784" t="s">
        <v>344</v>
      </c>
      <c r="D38" s="940"/>
      <c r="E38" s="1355" t="s">
        <v>344</v>
      </c>
      <c r="F38" s="1355"/>
      <c r="H38" s="784" t="s">
        <v>344</v>
      </c>
      <c r="I38" s="940"/>
      <c r="J38" s="888" t="s">
        <v>388</v>
      </c>
      <c r="K38" s="717"/>
      <c r="L38" s="714"/>
      <c r="M38" s="1011"/>
      <c r="N38" s="1011"/>
      <c r="O38" s="1011"/>
      <c r="P38" s="1011"/>
      <c r="Q38" s="1011"/>
      <c r="R38" s="1011"/>
      <c r="S38" s="1011"/>
      <c r="T38" s="1011"/>
      <c r="U38" s="1011"/>
      <c r="V38" s="1011"/>
      <c r="W38" s="1011"/>
      <c r="X38" s="1011"/>
      <c r="Y38" s="1011"/>
      <c r="Z38" s="1011"/>
    </row>
    <row r="39" spans="1:26">
      <c r="A39" s="1011"/>
      <c r="B39" s="420"/>
      <c r="C39" s="420"/>
      <c r="D39" s="780"/>
      <c r="E39" s="420"/>
      <c r="F39" s="420"/>
      <c r="G39" s="420"/>
      <c r="H39" s="420"/>
      <c r="I39" s="420"/>
      <c r="J39" s="888" t="s">
        <v>388</v>
      </c>
      <c r="K39" s="717"/>
      <c r="L39" s="714"/>
      <c r="M39" s="1011"/>
      <c r="N39" s="1011"/>
      <c r="O39" s="1011"/>
      <c r="P39" s="1011"/>
      <c r="Q39" s="1011"/>
      <c r="R39" s="1011"/>
      <c r="S39" s="1011"/>
      <c r="T39" s="1011"/>
      <c r="U39" s="1011"/>
      <c r="V39" s="1011"/>
      <c r="W39" s="1011"/>
      <c r="X39" s="1011"/>
      <c r="Y39" s="1011"/>
      <c r="Z39" s="1011"/>
    </row>
    <row r="40" spans="1:26">
      <c r="A40" s="1011"/>
      <c r="B40" s="420"/>
      <c r="C40" s="420"/>
      <c r="D40" s="780"/>
      <c r="E40" s="420"/>
      <c r="F40" s="420"/>
      <c r="G40" s="420"/>
      <c r="H40" s="420"/>
      <c r="I40" s="420"/>
      <c r="J40" s="888" t="s">
        <v>388</v>
      </c>
      <c r="K40" s="717"/>
      <c r="L40" s="714"/>
      <c r="M40" s="1011"/>
      <c r="N40" s="1011"/>
      <c r="O40" s="1011"/>
      <c r="P40" s="1011"/>
      <c r="Q40" s="1011"/>
      <c r="R40" s="1011"/>
      <c r="S40" s="1011"/>
      <c r="T40" s="1011"/>
      <c r="U40" s="1011"/>
      <c r="V40" s="1011"/>
      <c r="W40" s="1011"/>
      <c r="X40" s="1011"/>
      <c r="Y40" s="1011"/>
      <c r="Z40" s="1011"/>
    </row>
    <row r="41" spans="1:26">
      <c r="A41" s="1011"/>
      <c r="B41" s="420"/>
      <c r="C41" s="420"/>
      <c r="D41" s="780"/>
      <c r="E41" s="420"/>
      <c r="F41" s="420"/>
      <c r="G41" s="420"/>
      <c r="H41" s="420"/>
      <c r="I41" s="420"/>
      <c r="J41" s="888" t="s">
        <v>388</v>
      </c>
      <c r="K41" s="717"/>
      <c r="L41" s="714"/>
      <c r="M41" s="1011"/>
      <c r="N41" s="1011"/>
      <c r="O41" s="1011"/>
      <c r="P41" s="1011"/>
      <c r="Q41" s="1011"/>
      <c r="R41" s="1011"/>
      <c r="S41" s="1011"/>
      <c r="T41" s="1011"/>
      <c r="U41" s="1011"/>
      <c r="V41" s="1011"/>
      <c r="W41" s="1011"/>
      <c r="X41" s="1011"/>
      <c r="Y41" s="1011"/>
      <c r="Z41" s="1011"/>
    </row>
    <row r="42" spans="1:26">
      <c r="A42" s="1011"/>
      <c r="B42" s="420"/>
      <c r="C42" s="420"/>
      <c r="D42" s="780"/>
      <c r="E42" s="420"/>
      <c r="F42" s="420"/>
      <c r="G42" s="420"/>
      <c r="H42" s="420"/>
      <c r="I42" s="420"/>
      <c r="J42" s="888" t="s">
        <v>388</v>
      </c>
      <c r="K42" s="717"/>
      <c r="L42" s="714"/>
      <c r="M42" s="1011"/>
      <c r="N42" s="1011"/>
      <c r="O42" s="1011"/>
      <c r="P42" s="1011"/>
      <c r="Q42" s="1011"/>
      <c r="R42" s="1011"/>
      <c r="S42" s="1011"/>
      <c r="T42" s="1011"/>
      <c r="U42" s="1011"/>
      <c r="V42" s="1011"/>
      <c r="W42" s="1011"/>
      <c r="X42" s="1011"/>
      <c r="Y42" s="1011"/>
      <c r="Z42" s="1011"/>
    </row>
    <row r="43" spans="1:26">
      <c r="A43" s="1011"/>
      <c r="B43" s="420"/>
      <c r="C43" s="420"/>
      <c r="D43" s="780"/>
      <c r="E43" s="420"/>
      <c r="F43" s="420"/>
      <c r="G43" s="420"/>
      <c r="H43" s="420"/>
      <c r="I43" s="420"/>
      <c r="J43" s="888" t="s">
        <v>388</v>
      </c>
      <c r="K43" s="717"/>
      <c r="L43" s="714"/>
      <c r="M43" s="1011"/>
      <c r="N43" s="1011"/>
      <c r="O43" s="1011"/>
      <c r="P43" s="1011"/>
      <c r="Q43" s="1011"/>
      <c r="R43" s="1011"/>
      <c r="S43" s="1011"/>
      <c r="T43" s="1011"/>
      <c r="U43" s="1011"/>
      <c r="V43" s="1011"/>
      <c r="W43" s="1011"/>
      <c r="X43" s="1011"/>
      <c r="Y43" s="1011"/>
      <c r="Z43" s="1011"/>
    </row>
    <row r="44" spans="1:26">
      <c r="A44" s="1011"/>
      <c r="B44" s="420"/>
      <c r="C44" s="835" t="str">
        <f>TTDN!$B$13</f>
        <v>Sơn Tùng MTP</v>
      </c>
      <c r="D44" s="834"/>
      <c r="E44" s="1352" t="str">
        <f>TTDN!$B$12</f>
        <v>Đàm Vĩnh Hưng</v>
      </c>
      <c r="F44" s="1352"/>
      <c r="H44" s="1029" t="str">
        <f>TTDN!$B$11</f>
        <v>Đàm Văn Đức</v>
      </c>
      <c r="I44" s="420"/>
      <c r="J44" s="888" t="s">
        <v>388</v>
      </c>
      <c r="K44" s="1011"/>
      <c r="L44" s="1011"/>
      <c r="M44" s="1011"/>
      <c r="N44" s="1011"/>
      <c r="O44" s="1011"/>
      <c r="P44" s="1011"/>
      <c r="Q44" s="1011"/>
      <c r="R44" s="1011"/>
      <c r="S44" s="1011"/>
      <c r="T44" s="1011"/>
      <c r="U44" s="1011"/>
      <c r="V44" s="1011"/>
      <c r="W44" s="1011"/>
      <c r="X44" s="1011"/>
      <c r="Y44" s="1011"/>
      <c r="Z44" s="1011"/>
    </row>
    <row r="45" spans="1:26">
      <c r="A45" s="1011"/>
      <c r="B45" s="1011"/>
      <c r="C45" s="1011"/>
      <c r="D45" s="1012"/>
      <c r="E45" s="1011"/>
      <c r="F45" s="1011"/>
      <c r="G45" s="1011"/>
      <c r="H45" s="1011"/>
      <c r="I45" s="1011"/>
      <c r="J45" s="1011"/>
      <c r="K45" s="1011"/>
      <c r="L45" s="1011"/>
      <c r="M45" s="1011"/>
      <c r="N45" s="1011"/>
      <c r="O45" s="1011"/>
      <c r="P45" s="1011"/>
      <c r="Q45" s="1011"/>
      <c r="R45" s="1011"/>
      <c r="S45" s="1011"/>
      <c r="T45" s="1011"/>
      <c r="U45" s="1011"/>
      <c r="V45" s="1011"/>
      <c r="W45" s="1011"/>
      <c r="X45" s="1011"/>
      <c r="Y45" s="1011"/>
      <c r="Z45" s="1011"/>
    </row>
    <row r="46" spans="1:26">
      <c r="A46" s="1011"/>
      <c r="B46" s="1011"/>
      <c r="C46" s="1011"/>
      <c r="D46" s="1012"/>
      <c r="E46" s="1011"/>
      <c r="F46" s="1011"/>
      <c r="G46" s="1011"/>
      <c r="H46" s="1011"/>
      <c r="I46" s="1011"/>
      <c r="J46" s="1011"/>
      <c r="K46" s="1011"/>
      <c r="L46" s="1011"/>
      <c r="M46" s="1011"/>
      <c r="N46" s="1011"/>
      <c r="O46" s="1011"/>
      <c r="P46" s="1011"/>
      <c r="Q46" s="1011"/>
      <c r="R46" s="1011"/>
      <c r="S46" s="1011"/>
      <c r="T46" s="1011"/>
      <c r="U46" s="1011"/>
      <c r="V46" s="1011"/>
      <c r="W46" s="1011"/>
      <c r="X46" s="1011"/>
      <c r="Y46" s="1011"/>
      <c r="Z46" s="1011"/>
    </row>
    <row r="47" spans="1:26">
      <c r="A47" s="1011"/>
      <c r="B47" s="1011"/>
      <c r="C47" s="1011"/>
      <c r="D47" s="1012"/>
      <c r="E47" s="1011"/>
      <c r="F47" s="1011"/>
      <c r="G47" s="1011"/>
      <c r="H47" s="1011"/>
      <c r="I47" s="1011"/>
      <c r="J47" s="1011"/>
      <c r="K47" s="1011"/>
      <c r="L47" s="1011"/>
      <c r="M47" s="1011"/>
      <c r="N47" s="1011"/>
      <c r="O47" s="1011"/>
      <c r="P47" s="1011"/>
      <c r="Q47" s="1011"/>
      <c r="R47" s="1011"/>
      <c r="S47" s="1011"/>
      <c r="T47" s="1011"/>
      <c r="U47" s="1011"/>
      <c r="V47" s="1011"/>
      <c r="W47" s="1011"/>
      <c r="X47" s="1011"/>
      <c r="Y47" s="1011"/>
      <c r="Z47" s="1011"/>
    </row>
    <row r="48" spans="1:26">
      <c r="A48" s="1011"/>
      <c r="B48" s="1011"/>
      <c r="C48" s="1011"/>
      <c r="D48" s="1012"/>
      <c r="E48" s="1011"/>
      <c r="F48" s="1011"/>
      <c r="G48" s="1011"/>
      <c r="H48" s="1011"/>
      <c r="I48" s="1011"/>
      <c r="J48" s="1011"/>
      <c r="K48" s="1011"/>
      <c r="L48" s="1011"/>
      <c r="M48" s="1011"/>
      <c r="N48" s="1011"/>
      <c r="O48" s="1011"/>
      <c r="P48" s="1011"/>
      <c r="Q48" s="1011"/>
      <c r="R48" s="1011"/>
      <c r="S48" s="1011"/>
      <c r="T48" s="1011"/>
      <c r="U48" s="1011"/>
      <c r="V48" s="1011"/>
      <c r="W48" s="1011"/>
      <c r="X48" s="1011"/>
      <c r="Y48" s="1011"/>
      <c r="Z48" s="1011"/>
    </row>
    <row r="49" spans="1:26">
      <c r="A49" s="1011"/>
      <c r="B49" s="1011"/>
      <c r="C49" s="1011"/>
      <c r="D49" s="1012"/>
      <c r="E49" s="1011"/>
      <c r="F49" s="1011"/>
      <c r="G49" s="1011"/>
      <c r="H49" s="1011"/>
      <c r="I49" s="1011"/>
      <c r="J49" s="1011"/>
      <c r="K49" s="1011"/>
      <c r="L49" s="1011"/>
      <c r="M49" s="1011"/>
      <c r="N49" s="1011"/>
      <c r="O49" s="1011"/>
      <c r="P49" s="1011"/>
      <c r="Q49" s="1011"/>
      <c r="R49" s="1011"/>
      <c r="S49" s="1011"/>
      <c r="T49" s="1011"/>
      <c r="U49" s="1011"/>
      <c r="V49" s="1011"/>
      <c r="W49" s="1011"/>
      <c r="X49" s="1011"/>
      <c r="Y49" s="1011"/>
      <c r="Z49" s="1011"/>
    </row>
    <row r="50" spans="1:26">
      <c r="A50" s="1011"/>
      <c r="B50" s="1011"/>
      <c r="C50" s="1011"/>
      <c r="D50" s="1012"/>
      <c r="E50" s="1011"/>
      <c r="F50" s="1011"/>
      <c r="G50" s="1011"/>
      <c r="H50" s="1011"/>
      <c r="I50" s="1011"/>
      <c r="J50" s="1011"/>
      <c r="K50" s="1011"/>
      <c r="L50" s="1011"/>
      <c r="M50" s="1011"/>
      <c r="N50" s="1011"/>
      <c r="O50" s="1011"/>
      <c r="P50" s="1011"/>
      <c r="Q50" s="1011"/>
      <c r="R50" s="1011"/>
      <c r="S50" s="1011"/>
      <c r="T50" s="1011"/>
      <c r="U50" s="1011"/>
      <c r="V50" s="1011"/>
      <c r="W50" s="1011"/>
      <c r="X50" s="1011"/>
      <c r="Y50" s="1011"/>
      <c r="Z50" s="1011"/>
    </row>
    <row r="51" spans="1:26">
      <c r="A51" s="1011"/>
      <c r="B51" s="1011"/>
      <c r="C51" s="1011"/>
      <c r="D51" s="1012"/>
      <c r="E51" s="1011"/>
      <c r="F51" s="1011"/>
      <c r="G51" s="1011"/>
      <c r="H51" s="1011"/>
      <c r="I51" s="1011"/>
      <c r="J51" s="1011"/>
      <c r="K51" s="1011"/>
      <c r="L51" s="1011"/>
      <c r="M51" s="1011"/>
      <c r="N51" s="1011"/>
      <c r="O51" s="1011"/>
      <c r="P51" s="1011"/>
      <c r="Q51" s="1011"/>
      <c r="R51" s="1011"/>
      <c r="S51" s="1011"/>
      <c r="T51" s="1011"/>
      <c r="U51" s="1011"/>
      <c r="V51" s="1011"/>
      <c r="W51" s="1011"/>
      <c r="X51" s="1011"/>
      <c r="Y51" s="1011"/>
      <c r="Z51" s="1011"/>
    </row>
    <row r="52" spans="1:26">
      <c r="A52" s="1011"/>
      <c r="B52" s="1011"/>
      <c r="C52" s="1011"/>
      <c r="D52" s="1012"/>
      <c r="E52" s="1011"/>
      <c r="F52" s="1011"/>
      <c r="G52" s="1011"/>
      <c r="H52" s="1011"/>
      <c r="I52" s="1011"/>
      <c r="J52" s="1011"/>
      <c r="K52" s="1011"/>
      <c r="L52" s="1011"/>
      <c r="M52" s="1011"/>
      <c r="N52" s="1011"/>
      <c r="O52" s="1011"/>
      <c r="P52" s="1011"/>
      <c r="Q52" s="1011"/>
      <c r="R52" s="1011"/>
      <c r="S52" s="1011"/>
      <c r="T52" s="1011"/>
      <c r="U52" s="1011"/>
      <c r="V52" s="1011"/>
      <c r="W52" s="1011"/>
      <c r="X52" s="1011"/>
      <c r="Y52" s="1011"/>
      <c r="Z52" s="1011"/>
    </row>
    <row r="53" spans="1:26">
      <c r="A53" s="1011"/>
      <c r="B53" s="1011"/>
      <c r="C53" s="1011"/>
      <c r="D53" s="1012"/>
      <c r="E53" s="1011"/>
      <c r="F53" s="1011"/>
      <c r="G53" s="1011"/>
      <c r="H53" s="1011"/>
      <c r="I53" s="1011"/>
      <c r="J53" s="1011"/>
      <c r="K53" s="1011"/>
      <c r="L53" s="1011"/>
      <c r="M53" s="1011"/>
      <c r="N53" s="1011"/>
      <c r="O53" s="1011"/>
      <c r="P53" s="1011"/>
      <c r="Q53" s="1011"/>
      <c r="R53" s="1011"/>
      <c r="S53" s="1011"/>
      <c r="T53" s="1011"/>
      <c r="U53" s="1011"/>
      <c r="V53" s="1011"/>
      <c r="W53" s="1011"/>
      <c r="X53" s="1011"/>
      <c r="Y53" s="1011"/>
      <c r="Z53" s="1011"/>
    </row>
    <row r="54" spans="1:26">
      <c r="A54" s="1011"/>
      <c r="B54" s="1011"/>
      <c r="C54" s="1011"/>
      <c r="D54" s="1012"/>
      <c r="E54" s="1011"/>
      <c r="F54" s="1011"/>
      <c r="G54" s="1011"/>
      <c r="H54" s="1011"/>
      <c r="I54" s="1011"/>
      <c r="J54" s="1011"/>
      <c r="K54" s="1011"/>
      <c r="L54" s="1011"/>
      <c r="M54" s="1011"/>
      <c r="N54" s="1011"/>
      <c r="O54" s="1011"/>
      <c r="P54" s="1011"/>
      <c r="Q54" s="1011"/>
      <c r="R54" s="1011"/>
      <c r="S54" s="1011"/>
      <c r="T54" s="1011"/>
      <c r="U54" s="1011"/>
      <c r="V54" s="1011"/>
      <c r="W54" s="1011"/>
      <c r="X54" s="1011"/>
      <c r="Y54" s="1011"/>
      <c r="Z54" s="1011"/>
    </row>
    <row r="55" spans="1:26">
      <c r="A55" s="1011"/>
      <c r="B55" s="1011"/>
      <c r="C55" s="1011"/>
      <c r="D55" s="1012"/>
      <c r="E55" s="1011"/>
      <c r="F55" s="1011"/>
      <c r="G55" s="1011"/>
      <c r="H55" s="1011"/>
      <c r="I55" s="1011"/>
      <c r="J55" s="1011"/>
      <c r="K55" s="1011"/>
      <c r="L55" s="1011"/>
      <c r="M55" s="1011"/>
      <c r="N55" s="1011"/>
      <c r="O55" s="1011"/>
      <c r="P55" s="1011"/>
      <c r="Q55" s="1011"/>
      <c r="R55" s="1011"/>
      <c r="S55" s="1011"/>
      <c r="T55" s="1011"/>
      <c r="U55" s="1011"/>
      <c r="V55" s="1011"/>
      <c r="W55" s="1011"/>
      <c r="X55" s="1011"/>
      <c r="Y55" s="1011"/>
      <c r="Z55" s="1011"/>
    </row>
    <row r="56" spans="1:26">
      <c r="A56" s="1011"/>
      <c r="B56" s="1011"/>
      <c r="C56" s="1011"/>
      <c r="D56" s="1012"/>
      <c r="E56" s="1011"/>
      <c r="F56" s="1011"/>
      <c r="G56" s="1011"/>
      <c r="H56" s="1011"/>
      <c r="I56" s="1011"/>
      <c r="J56" s="1011"/>
      <c r="K56" s="1011"/>
      <c r="L56" s="1011"/>
      <c r="M56" s="1011"/>
      <c r="N56" s="1011"/>
      <c r="O56" s="1011"/>
      <c r="P56" s="1011"/>
      <c r="Q56" s="1011"/>
      <c r="R56" s="1011"/>
      <c r="S56" s="1011"/>
      <c r="T56" s="1011"/>
      <c r="U56" s="1011"/>
      <c r="V56" s="1011"/>
      <c r="W56" s="1011"/>
      <c r="X56" s="1011"/>
      <c r="Y56" s="1011"/>
      <c r="Z56" s="1011"/>
    </row>
    <row r="57" spans="1:26">
      <c r="A57" s="1011"/>
      <c r="B57" s="1011"/>
      <c r="C57" s="1011"/>
      <c r="D57" s="1012"/>
      <c r="E57" s="1011"/>
      <c r="F57" s="1011"/>
      <c r="G57" s="1011"/>
      <c r="H57" s="1011"/>
      <c r="I57" s="1011"/>
      <c r="J57" s="1011"/>
      <c r="K57" s="1011"/>
      <c r="L57" s="1011"/>
      <c r="M57" s="1011"/>
      <c r="N57" s="1011"/>
      <c r="O57" s="1011"/>
      <c r="P57" s="1011"/>
      <c r="Q57" s="1011"/>
      <c r="R57" s="1011"/>
      <c r="S57" s="1011"/>
      <c r="T57" s="1011"/>
      <c r="U57" s="1011"/>
      <c r="V57" s="1011"/>
      <c r="W57" s="1011"/>
      <c r="X57" s="1011"/>
      <c r="Y57" s="1011"/>
      <c r="Z57" s="1011"/>
    </row>
    <row r="58" spans="1:26">
      <c r="A58" s="1011"/>
      <c r="B58" s="1011"/>
      <c r="C58" s="1011"/>
      <c r="D58" s="1012"/>
      <c r="E58" s="1011"/>
      <c r="F58" s="1011"/>
      <c r="G58" s="1011"/>
      <c r="H58" s="1011"/>
      <c r="I58" s="1011"/>
      <c r="J58" s="1011"/>
      <c r="K58" s="1011"/>
      <c r="L58" s="1011"/>
      <c r="M58" s="1011"/>
      <c r="N58" s="1011"/>
      <c r="O58" s="1011"/>
      <c r="P58" s="1011"/>
      <c r="Q58" s="1011"/>
      <c r="R58" s="1011"/>
      <c r="S58" s="1011"/>
      <c r="T58" s="1011"/>
      <c r="U58" s="1011"/>
      <c r="V58" s="1011"/>
      <c r="W58" s="1011"/>
      <c r="X58" s="1011"/>
      <c r="Y58" s="1011"/>
      <c r="Z58" s="1011"/>
    </row>
    <row r="59" spans="1:26">
      <c r="A59" s="1011"/>
      <c r="B59" s="1011"/>
      <c r="C59" s="1011"/>
      <c r="D59" s="1012"/>
      <c r="E59" s="1011"/>
      <c r="F59" s="1011"/>
      <c r="G59" s="1011"/>
      <c r="H59" s="1011"/>
      <c r="I59" s="1011"/>
      <c r="J59" s="1011"/>
      <c r="K59" s="1011"/>
      <c r="L59" s="1011"/>
      <c r="M59" s="1011"/>
      <c r="N59" s="1011"/>
      <c r="O59" s="1011"/>
      <c r="P59" s="1011"/>
      <c r="Q59" s="1011"/>
      <c r="R59" s="1011"/>
      <c r="S59" s="1011"/>
      <c r="T59" s="1011"/>
      <c r="U59" s="1011"/>
      <c r="V59" s="1011"/>
      <c r="W59" s="1011"/>
      <c r="X59" s="1011"/>
      <c r="Y59" s="1011"/>
      <c r="Z59" s="1011"/>
    </row>
    <row r="60" spans="1:26">
      <c r="A60" s="1011"/>
      <c r="B60" s="1011"/>
      <c r="C60" s="1011"/>
      <c r="D60" s="1012"/>
      <c r="E60" s="1011"/>
      <c r="F60" s="1011"/>
      <c r="G60" s="1011"/>
      <c r="H60" s="1011"/>
      <c r="I60" s="1011"/>
      <c r="J60" s="1011"/>
      <c r="K60" s="1011"/>
      <c r="L60" s="1011"/>
      <c r="M60" s="1011"/>
      <c r="N60" s="1011"/>
      <c r="O60" s="1011"/>
      <c r="P60" s="1011"/>
      <c r="Q60" s="1011"/>
      <c r="R60" s="1011"/>
      <c r="S60" s="1011"/>
      <c r="T60" s="1011"/>
      <c r="U60" s="1011"/>
      <c r="V60" s="1011"/>
      <c r="W60" s="1011"/>
      <c r="X60" s="1011"/>
      <c r="Y60" s="1011"/>
      <c r="Z60" s="1011"/>
    </row>
    <row r="61" spans="1:26">
      <c r="A61" s="1011"/>
      <c r="B61" s="1011"/>
      <c r="C61" s="1011"/>
      <c r="D61" s="1012"/>
      <c r="E61" s="1011"/>
      <c r="F61" s="1011"/>
      <c r="G61" s="1011"/>
      <c r="H61" s="1011"/>
      <c r="I61" s="1011"/>
      <c r="J61" s="1011"/>
      <c r="K61" s="1011"/>
      <c r="L61" s="1011"/>
      <c r="M61" s="1011"/>
      <c r="N61" s="1011"/>
      <c r="O61" s="1011"/>
      <c r="P61" s="1011"/>
      <c r="Q61" s="1011"/>
      <c r="R61" s="1011"/>
      <c r="S61" s="1011"/>
      <c r="T61" s="1011"/>
      <c r="U61" s="1011"/>
      <c r="V61" s="1011"/>
      <c r="W61" s="1011"/>
      <c r="X61" s="1011"/>
      <c r="Y61" s="1011"/>
      <c r="Z61" s="1011"/>
    </row>
    <row r="62" spans="1:26">
      <c r="A62" s="1011"/>
      <c r="B62" s="1011"/>
      <c r="C62" s="1011"/>
      <c r="D62" s="1012"/>
      <c r="E62" s="1011"/>
      <c r="F62" s="1011"/>
      <c r="G62" s="1011"/>
      <c r="H62" s="1011"/>
      <c r="I62" s="1011"/>
      <c r="J62" s="1011"/>
      <c r="K62" s="1011"/>
      <c r="L62" s="1011"/>
      <c r="M62" s="1011"/>
      <c r="N62" s="1011"/>
      <c r="O62" s="1011"/>
      <c r="P62" s="1011"/>
      <c r="Q62" s="1011"/>
      <c r="R62" s="1011"/>
      <c r="S62" s="1011"/>
      <c r="T62" s="1011"/>
      <c r="U62" s="1011"/>
      <c r="V62" s="1011"/>
      <c r="W62" s="1011"/>
      <c r="X62" s="1011"/>
      <c r="Y62" s="1011"/>
      <c r="Z62" s="1011"/>
    </row>
    <row r="63" spans="1:26">
      <c r="A63" s="1011"/>
      <c r="B63" s="1011"/>
      <c r="C63" s="1011"/>
      <c r="D63" s="1012"/>
      <c r="E63" s="1011"/>
      <c r="F63" s="1011"/>
      <c r="G63" s="1011"/>
      <c r="H63" s="1011"/>
      <c r="I63" s="1011"/>
      <c r="J63" s="1011"/>
      <c r="K63" s="1011"/>
      <c r="L63" s="1011"/>
      <c r="M63" s="1011"/>
      <c r="N63" s="1011"/>
      <c r="O63" s="1011"/>
      <c r="P63" s="1011"/>
      <c r="Q63" s="1011"/>
      <c r="R63" s="1011"/>
      <c r="S63" s="1011"/>
      <c r="T63" s="1011"/>
      <c r="U63" s="1011"/>
      <c r="V63" s="1011"/>
      <c r="W63" s="1011"/>
      <c r="X63" s="1011"/>
      <c r="Y63" s="1011"/>
      <c r="Z63" s="1011"/>
    </row>
    <row r="64" spans="1:26">
      <c r="A64" s="1011"/>
      <c r="B64" s="1011"/>
      <c r="C64" s="1011"/>
      <c r="D64" s="1012"/>
      <c r="E64" s="1011"/>
      <c r="F64" s="1011"/>
      <c r="G64" s="1011"/>
      <c r="H64" s="1011"/>
      <c r="I64" s="1011"/>
      <c r="J64" s="1011"/>
      <c r="K64" s="1011"/>
      <c r="L64" s="1011"/>
      <c r="M64" s="1011"/>
      <c r="N64" s="1011"/>
      <c r="O64" s="1011"/>
      <c r="P64" s="1011"/>
      <c r="Q64" s="1011"/>
      <c r="R64" s="1011"/>
      <c r="S64" s="1011"/>
      <c r="T64" s="1011"/>
      <c r="U64" s="1011"/>
      <c r="V64" s="1011"/>
      <c r="W64" s="1011"/>
      <c r="X64" s="1011"/>
      <c r="Y64" s="1011"/>
      <c r="Z64" s="1011"/>
    </row>
    <row r="65" spans="1:26">
      <c r="A65" s="1011"/>
      <c r="B65" s="1011"/>
      <c r="C65" s="1011"/>
      <c r="D65" s="1012"/>
      <c r="E65" s="1011"/>
      <c r="F65" s="1011"/>
      <c r="G65" s="1011"/>
      <c r="H65" s="1011"/>
      <c r="I65" s="1011"/>
      <c r="J65" s="1011"/>
      <c r="K65" s="1011"/>
      <c r="L65" s="1011"/>
      <c r="M65" s="1011"/>
      <c r="N65" s="1011"/>
      <c r="O65" s="1011"/>
      <c r="P65" s="1011"/>
      <c r="Q65" s="1011"/>
      <c r="R65" s="1011"/>
      <c r="S65" s="1011"/>
      <c r="T65" s="1011"/>
      <c r="U65" s="1011"/>
      <c r="V65" s="1011"/>
      <c r="W65" s="1011"/>
      <c r="X65" s="1011"/>
      <c r="Y65" s="1011"/>
      <c r="Z65" s="1011"/>
    </row>
    <row r="66" spans="1:26">
      <c r="A66" s="1011"/>
      <c r="B66" s="1011"/>
      <c r="C66" s="1011"/>
      <c r="D66" s="1012"/>
      <c r="E66" s="1011"/>
      <c r="F66" s="1011"/>
      <c r="G66" s="1011"/>
      <c r="H66" s="1011"/>
      <c r="I66" s="1011"/>
      <c r="J66" s="1011"/>
      <c r="K66" s="1011"/>
      <c r="L66" s="1011"/>
      <c r="M66" s="1011"/>
      <c r="N66" s="1011"/>
      <c r="O66" s="1011"/>
      <c r="P66" s="1011"/>
      <c r="Q66" s="1011"/>
      <c r="R66" s="1011"/>
      <c r="S66" s="1011"/>
      <c r="T66" s="1011"/>
      <c r="U66" s="1011"/>
      <c r="V66" s="1011"/>
      <c r="W66" s="1011"/>
      <c r="X66" s="1011"/>
      <c r="Y66" s="1011"/>
      <c r="Z66" s="1011"/>
    </row>
    <row r="67" spans="1:26">
      <c r="A67" s="1011"/>
      <c r="B67" s="1011"/>
      <c r="C67" s="1011"/>
      <c r="D67" s="1012"/>
      <c r="E67" s="1011"/>
      <c r="F67" s="1011"/>
      <c r="G67" s="1011"/>
      <c r="H67" s="1011"/>
      <c r="I67" s="1011"/>
      <c r="J67" s="1011"/>
      <c r="K67" s="1011"/>
      <c r="L67" s="1011"/>
      <c r="M67" s="1011"/>
      <c r="N67" s="1011"/>
      <c r="O67" s="1011"/>
      <c r="P67" s="1011"/>
      <c r="Q67" s="1011"/>
      <c r="R67" s="1011"/>
      <c r="S67" s="1011"/>
      <c r="T67" s="1011"/>
      <c r="U67" s="1011"/>
      <c r="V67" s="1011"/>
      <c r="W67" s="1011"/>
      <c r="X67" s="1011"/>
      <c r="Y67" s="1011"/>
      <c r="Z67" s="1011"/>
    </row>
    <row r="68" spans="1:26">
      <c r="A68" s="1011"/>
      <c r="B68" s="1011"/>
      <c r="C68" s="1011"/>
      <c r="D68" s="1012"/>
      <c r="E68" s="1011"/>
      <c r="F68" s="1011"/>
      <c r="G68" s="1011"/>
      <c r="H68" s="1011"/>
      <c r="I68" s="1011"/>
      <c r="J68" s="1011"/>
      <c r="K68" s="1011"/>
      <c r="L68" s="1011"/>
      <c r="M68" s="1011"/>
      <c r="N68" s="1011"/>
      <c r="O68" s="1011"/>
      <c r="P68" s="1011"/>
      <c r="Q68" s="1011"/>
      <c r="R68" s="1011"/>
      <c r="S68" s="1011"/>
      <c r="T68" s="1011"/>
      <c r="U68" s="1011"/>
      <c r="V68" s="1011"/>
      <c r="W68" s="1011"/>
      <c r="X68" s="1011"/>
      <c r="Y68" s="1011"/>
      <c r="Z68" s="1011"/>
    </row>
    <row r="69" spans="1:26">
      <c r="A69" s="1011"/>
      <c r="B69" s="1011"/>
      <c r="C69" s="1011"/>
      <c r="D69" s="1012"/>
      <c r="E69" s="1011"/>
      <c r="F69" s="1011"/>
      <c r="G69" s="1011"/>
      <c r="H69" s="1011"/>
      <c r="I69" s="1011"/>
      <c r="J69" s="1011"/>
      <c r="K69" s="1011"/>
      <c r="L69" s="1011"/>
      <c r="M69" s="1011"/>
      <c r="N69" s="1011"/>
      <c r="O69" s="1011"/>
      <c r="P69" s="1011"/>
      <c r="Q69" s="1011"/>
      <c r="R69" s="1011"/>
      <c r="S69" s="1011"/>
      <c r="T69" s="1011"/>
      <c r="U69" s="1011"/>
      <c r="V69" s="1011"/>
      <c r="W69" s="1011"/>
      <c r="X69" s="1011"/>
      <c r="Y69" s="1011"/>
      <c r="Z69" s="1011"/>
    </row>
    <row r="70" spans="1:26">
      <c r="A70" s="1011"/>
      <c r="B70" s="1011"/>
      <c r="C70" s="1011"/>
      <c r="D70" s="1012"/>
      <c r="E70" s="1011"/>
      <c r="F70" s="1011"/>
      <c r="G70" s="1011"/>
      <c r="H70" s="1011"/>
      <c r="I70" s="1011"/>
      <c r="J70" s="1011"/>
      <c r="K70" s="1011"/>
      <c r="L70" s="1011"/>
      <c r="M70" s="1011"/>
      <c r="N70" s="1011"/>
      <c r="O70" s="1011"/>
      <c r="P70" s="1011"/>
      <c r="Q70" s="1011"/>
      <c r="R70" s="1011"/>
      <c r="S70" s="1011"/>
      <c r="T70" s="1011"/>
      <c r="U70" s="1011"/>
      <c r="V70" s="1011"/>
      <c r="W70" s="1011"/>
      <c r="X70" s="1011"/>
      <c r="Y70" s="1011"/>
      <c r="Z70" s="1011"/>
    </row>
    <row r="71" spans="1:26">
      <c r="A71" s="1011"/>
      <c r="B71" s="1011"/>
      <c r="C71" s="1011"/>
      <c r="D71" s="1012"/>
      <c r="E71" s="1011"/>
      <c r="F71" s="1011"/>
      <c r="G71" s="1011"/>
      <c r="H71" s="1011"/>
      <c r="I71" s="1011"/>
      <c r="J71" s="1011"/>
      <c r="K71" s="1011"/>
      <c r="L71" s="1011"/>
      <c r="M71" s="1011"/>
      <c r="N71" s="1011"/>
      <c r="O71" s="1011"/>
      <c r="P71" s="1011"/>
      <c r="Q71" s="1011"/>
      <c r="R71" s="1011"/>
      <c r="S71" s="1011"/>
      <c r="T71" s="1011"/>
      <c r="U71" s="1011"/>
      <c r="V71" s="1011"/>
      <c r="W71" s="1011"/>
      <c r="X71" s="1011"/>
      <c r="Y71" s="1011"/>
      <c r="Z71" s="1011"/>
    </row>
    <row r="72" spans="1:26">
      <c r="A72" s="1011"/>
      <c r="B72" s="1011"/>
      <c r="C72" s="1011"/>
      <c r="D72" s="1012"/>
      <c r="E72" s="1011"/>
      <c r="F72" s="1011"/>
      <c r="G72" s="1011"/>
      <c r="H72" s="1011"/>
      <c r="I72" s="1011"/>
      <c r="J72" s="1011"/>
      <c r="K72" s="1011"/>
      <c r="L72" s="1011"/>
      <c r="M72" s="1011"/>
      <c r="N72" s="1011"/>
      <c r="O72" s="1011"/>
      <c r="P72" s="1011"/>
      <c r="Q72" s="1011"/>
      <c r="R72" s="1011"/>
      <c r="S72" s="1011"/>
      <c r="T72" s="1011"/>
      <c r="U72" s="1011"/>
      <c r="V72" s="1011"/>
      <c r="W72" s="1011"/>
      <c r="X72" s="1011"/>
      <c r="Y72" s="1011"/>
      <c r="Z72" s="1011"/>
    </row>
    <row r="73" spans="1:26">
      <c r="A73" s="1011"/>
      <c r="B73" s="1011"/>
      <c r="C73" s="1011"/>
      <c r="D73" s="1012"/>
      <c r="E73" s="1011"/>
      <c r="F73" s="1011"/>
      <c r="G73" s="1011"/>
      <c r="H73" s="1011"/>
      <c r="I73" s="1011"/>
      <c r="J73" s="1011"/>
      <c r="K73" s="1011"/>
      <c r="L73" s="1011"/>
      <c r="M73" s="1011"/>
      <c r="N73" s="1011"/>
      <c r="O73" s="1011"/>
      <c r="P73" s="1011"/>
      <c r="Q73" s="1011"/>
      <c r="R73" s="1011"/>
      <c r="S73" s="1011"/>
      <c r="T73" s="1011"/>
      <c r="U73" s="1011"/>
      <c r="V73" s="1011"/>
      <c r="W73" s="1011"/>
      <c r="X73" s="1011"/>
      <c r="Y73" s="1011"/>
      <c r="Z73" s="1011"/>
    </row>
    <row r="74" spans="1:26">
      <c r="A74" s="1011"/>
      <c r="B74" s="1011"/>
      <c r="C74" s="1011"/>
      <c r="D74" s="1012"/>
      <c r="E74" s="1011"/>
      <c r="F74" s="1011"/>
      <c r="G74" s="1011"/>
      <c r="H74" s="1011"/>
      <c r="I74" s="1011"/>
      <c r="J74" s="1011"/>
      <c r="K74" s="1011"/>
      <c r="L74" s="1011"/>
      <c r="M74" s="1011"/>
      <c r="N74" s="1011"/>
      <c r="O74" s="1011"/>
      <c r="P74" s="1011"/>
      <c r="Q74" s="1011"/>
      <c r="R74" s="1011"/>
      <c r="S74" s="1011"/>
      <c r="T74" s="1011"/>
      <c r="U74" s="1011"/>
      <c r="V74" s="1011"/>
      <c r="W74" s="1011"/>
      <c r="X74" s="1011"/>
      <c r="Y74" s="1011"/>
      <c r="Z74" s="1011"/>
    </row>
    <row r="75" spans="1:26">
      <c r="A75" s="1011"/>
      <c r="B75" s="1011"/>
      <c r="C75" s="1011"/>
      <c r="D75" s="1012"/>
      <c r="E75" s="1011"/>
      <c r="F75" s="1011"/>
      <c r="G75" s="1011"/>
      <c r="H75" s="1011"/>
      <c r="I75" s="1011"/>
      <c r="J75" s="1011"/>
      <c r="K75" s="1011"/>
      <c r="L75" s="1011"/>
      <c r="M75" s="1011"/>
      <c r="N75" s="1011"/>
      <c r="O75" s="1011"/>
      <c r="P75" s="1011"/>
      <c r="Q75" s="1011"/>
      <c r="R75" s="1011"/>
      <c r="S75" s="1011"/>
      <c r="T75" s="1011"/>
      <c r="U75" s="1011"/>
      <c r="V75" s="1011"/>
      <c r="W75" s="1011"/>
      <c r="X75" s="1011"/>
      <c r="Y75" s="1011"/>
      <c r="Z75" s="1011"/>
    </row>
    <row r="76" spans="1:26">
      <c r="A76" s="1011"/>
      <c r="B76" s="1011"/>
      <c r="C76" s="1011"/>
      <c r="D76" s="1012"/>
      <c r="E76" s="1011"/>
      <c r="F76" s="1011"/>
      <c r="G76" s="1011"/>
      <c r="H76" s="1011"/>
      <c r="I76" s="1011"/>
      <c r="J76" s="1011"/>
      <c r="K76" s="1011"/>
      <c r="L76" s="1011"/>
      <c r="M76" s="1011"/>
      <c r="N76" s="1011"/>
      <c r="O76" s="1011"/>
      <c r="P76" s="1011"/>
      <c r="Q76" s="1011"/>
      <c r="R76" s="1011"/>
      <c r="S76" s="1011"/>
      <c r="T76" s="1011"/>
      <c r="U76" s="1011"/>
      <c r="V76" s="1011"/>
      <c r="W76" s="1011"/>
      <c r="X76" s="1011"/>
      <c r="Y76" s="1011"/>
      <c r="Z76" s="1011"/>
    </row>
    <row r="77" spans="1:26">
      <c r="A77" s="1011"/>
      <c r="B77" s="1011"/>
      <c r="C77" s="1011"/>
      <c r="D77" s="1012"/>
      <c r="E77" s="1011"/>
      <c r="F77" s="1011"/>
      <c r="G77" s="1011"/>
      <c r="H77" s="1011"/>
      <c r="I77" s="1011"/>
      <c r="J77" s="1011"/>
      <c r="K77" s="1011"/>
      <c r="L77" s="1011"/>
      <c r="M77" s="1011"/>
      <c r="N77" s="1011"/>
      <c r="O77" s="1011"/>
      <c r="P77" s="1011"/>
      <c r="Q77" s="1011"/>
      <c r="R77" s="1011"/>
      <c r="S77" s="1011"/>
      <c r="T77" s="1011"/>
      <c r="U77" s="1011"/>
      <c r="V77" s="1011"/>
      <c r="W77" s="1011"/>
      <c r="X77" s="1011"/>
      <c r="Y77" s="1011"/>
      <c r="Z77" s="1011"/>
    </row>
    <row r="78" spans="1:26">
      <c r="A78" s="1011"/>
      <c r="B78" s="1011"/>
      <c r="C78" s="1011"/>
      <c r="D78" s="1012"/>
      <c r="E78" s="1011"/>
      <c r="F78" s="1011"/>
      <c r="G78" s="1011"/>
      <c r="H78" s="1011"/>
      <c r="I78" s="1011"/>
      <c r="J78" s="1011"/>
      <c r="K78" s="1011"/>
      <c r="L78" s="1011"/>
      <c r="M78" s="1011"/>
      <c r="N78" s="1011"/>
      <c r="O78" s="1011"/>
      <c r="P78" s="1011"/>
      <c r="Q78" s="1011"/>
      <c r="R78" s="1011"/>
      <c r="S78" s="1011"/>
      <c r="T78" s="1011"/>
      <c r="U78" s="1011"/>
      <c r="V78" s="1011"/>
      <c r="W78" s="1011"/>
      <c r="X78" s="1011"/>
      <c r="Y78" s="1011"/>
      <c r="Z78" s="1011"/>
    </row>
    <row r="79" spans="1:26">
      <c r="A79" s="1011"/>
      <c r="B79" s="1011"/>
      <c r="C79" s="1011"/>
      <c r="D79" s="1012"/>
      <c r="E79" s="1011"/>
      <c r="F79" s="1011"/>
      <c r="G79" s="1011"/>
      <c r="H79" s="1011"/>
      <c r="I79" s="1011"/>
      <c r="J79" s="1011"/>
      <c r="K79" s="1011"/>
      <c r="L79" s="1011"/>
      <c r="M79" s="1011"/>
      <c r="N79" s="1011"/>
      <c r="O79" s="1011"/>
      <c r="P79" s="1011"/>
      <c r="Q79" s="1011"/>
      <c r="R79" s="1011"/>
      <c r="S79" s="1011"/>
      <c r="T79" s="1011"/>
      <c r="U79" s="1011"/>
      <c r="V79" s="1011"/>
      <c r="W79" s="1011"/>
      <c r="X79" s="1011"/>
      <c r="Y79" s="1011"/>
      <c r="Z79" s="1011"/>
    </row>
    <row r="80" spans="1:26">
      <c r="A80" s="1011"/>
      <c r="B80" s="1011"/>
      <c r="C80" s="1011"/>
      <c r="D80" s="1012"/>
      <c r="E80" s="1011"/>
      <c r="F80" s="1011"/>
      <c r="G80" s="1011"/>
      <c r="H80" s="1011"/>
      <c r="I80" s="1011"/>
      <c r="J80" s="1011"/>
      <c r="K80" s="1011"/>
      <c r="L80" s="1011"/>
      <c r="M80" s="1011"/>
      <c r="N80" s="1011"/>
      <c r="O80" s="1011"/>
      <c r="P80" s="1011"/>
      <c r="Q80" s="1011"/>
      <c r="R80" s="1011"/>
      <c r="S80" s="1011"/>
      <c r="T80" s="1011"/>
      <c r="U80" s="1011"/>
      <c r="V80" s="1011"/>
      <c r="W80" s="1011"/>
      <c r="X80" s="1011"/>
      <c r="Y80" s="1011"/>
      <c r="Z80" s="1011"/>
    </row>
    <row r="81" spans="1:26">
      <c r="A81" s="1011"/>
      <c r="B81" s="1011"/>
      <c r="C81" s="1011"/>
      <c r="D81" s="1012"/>
      <c r="E81" s="1011"/>
      <c r="F81" s="1011"/>
      <c r="G81" s="1011"/>
      <c r="H81" s="1011"/>
      <c r="I81" s="1011"/>
      <c r="J81" s="1011"/>
      <c r="K81" s="1011"/>
      <c r="L81" s="1011"/>
      <c r="M81" s="1011"/>
      <c r="N81" s="1011"/>
      <c r="O81" s="1011"/>
      <c r="P81" s="1011"/>
      <c r="Q81" s="1011"/>
      <c r="R81" s="1011"/>
      <c r="S81" s="1011"/>
      <c r="T81" s="1011"/>
      <c r="U81" s="1011"/>
      <c r="V81" s="1011"/>
      <c r="W81" s="1011"/>
      <c r="X81" s="1011"/>
      <c r="Y81" s="1011"/>
      <c r="Z81" s="1011"/>
    </row>
    <row r="82" spans="1:26">
      <c r="A82" s="1011"/>
      <c r="B82" s="1011"/>
      <c r="C82" s="1011"/>
      <c r="D82" s="1012"/>
      <c r="E82" s="1011"/>
      <c r="F82" s="1011"/>
      <c r="G82" s="1011"/>
      <c r="H82" s="1011"/>
      <c r="I82" s="1011"/>
      <c r="J82" s="1011"/>
      <c r="K82" s="1011"/>
      <c r="L82" s="1011"/>
      <c r="M82" s="1011"/>
      <c r="N82" s="1011"/>
      <c r="O82" s="1011"/>
      <c r="P82" s="1011"/>
      <c r="Q82" s="1011"/>
      <c r="R82" s="1011"/>
      <c r="S82" s="1011"/>
      <c r="T82" s="1011"/>
      <c r="U82" s="1011"/>
      <c r="V82" s="1011"/>
      <c r="W82" s="1011"/>
      <c r="X82" s="1011"/>
      <c r="Y82" s="1011"/>
      <c r="Z82" s="1011"/>
    </row>
    <row r="83" spans="1:26">
      <c r="A83" s="1011"/>
      <c r="B83" s="1011"/>
      <c r="C83" s="1011"/>
      <c r="D83" s="1012"/>
      <c r="E83" s="1011"/>
      <c r="F83" s="1011"/>
      <c r="G83" s="1011"/>
      <c r="H83" s="1011"/>
      <c r="I83" s="1011"/>
      <c r="J83" s="1011"/>
      <c r="K83" s="1011"/>
      <c r="L83" s="1011"/>
      <c r="M83" s="1011"/>
      <c r="N83" s="1011"/>
      <c r="O83" s="1011"/>
      <c r="P83" s="1011"/>
      <c r="Q83" s="1011"/>
      <c r="R83" s="1011"/>
      <c r="S83" s="1011"/>
      <c r="T83" s="1011"/>
      <c r="U83" s="1011"/>
      <c r="V83" s="1011"/>
      <c r="W83" s="1011"/>
      <c r="X83" s="1011"/>
      <c r="Y83" s="1011"/>
      <c r="Z83" s="1011"/>
    </row>
    <row r="84" spans="1:26">
      <c r="A84" s="1011"/>
      <c r="B84" s="1011"/>
      <c r="C84" s="1011"/>
      <c r="D84" s="1012"/>
      <c r="E84" s="1011"/>
      <c r="F84" s="1011"/>
      <c r="G84" s="1011"/>
      <c r="H84" s="1011"/>
      <c r="I84" s="1011"/>
      <c r="J84" s="1011"/>
      <c r="K84" s="1011"/>
      <c r="L84" s="1011"/>
      <c r="M84" s="1011"/>
      <c r="N84" s="1011"/>
      <c r="O84" s="1011"/>
      <c r="P84" s="1011"/>
      <c r="Q84" s="1011"/>
      <c r="R84" s="1011"/>
      <c r="S84" s="1011"/>
      <c r="T84" s="1011"/>
      <c r="U84" s="1011"/>
      <c r="V84" s="1011"/>
      <c r="W84" s="1011"/>
      <c r="X84" s="1011"/>
      <c r="Y84" s="1011"/>
      <c r="Z84" s="1011"/>
    </row>
    <row r="85" spans="1:26">
      <c r="A85" s="1011"/>
      <c r="B85" s="1011"/>
      <c r="C85" s="1011"/>
      <c r="D85" s="1012"/>
      <c r="E85" s="1011"/>
      <c r="F85" s="1011"/>
      <c r="G85" s="1011"/>
      <c r="H85" s="1011"/>
      <c r="I85" s="1011"/>
      <c r="J85" s="1011"/>
      <c r="K85" s="1011"/>
      <c r="L85" s="1011"/>
      <c r="M85" s="1011"/>
      <c r="N85" s="1011"/>
      <c r="O85" s="1011"/>
      <c r="P85" s="1011"/>
      <c r="Q85" s="1011"/>
      <c r="R85" s="1011"/>
      <c r="S85" s="1011"/>
      <c r="T85" s="1011"/>
      <c r="U85" s="1011"/>
      <c r="V85" s="1011"/>
      <c r="W85" s="1011"/>
      <c r="X85" s="1011"/>
      <c r="Y85" s="1011"/>
      <c r="Z85" s="1011"/>
    </row>
    <row r="86" spans="1:26">
      <c r="A86" s="1011"/>
      <c r="B86" s="1011"/>
      <c r="C86" s="1011"/>
      <c r="D86" s="1012"/>
      <c r="E86" s="1011"/>
      <c r="F86" s="1011"/>
      <c r="G86" s="1011"/>
      <c r="H86" s="1011"/>
      <c r="I86" s="1011"/>
      <c r="J86" s="1011"/>
      <c r="K86" s="1011"/>
      <c r="L86" s="1011"/>
      <c r="M86" s="1011"/>
      <c r="N86" s="1011"/>
      <c r="O86" s="1011"/>
      <c r="P86" s="1011"/>
      <c r="Q86" s="1011"/>
      <c r="R86" s="1011"/>
      <c r="S86" s="1011"/>
      <c r="T86" s="1011"/>
      <c r="U86" s="1011"/>
      <c r="V86" s="1011"/>
      <c r="W86" s="1011"/>
      <c r="X86" s="1011"/>
      <c r="Y86" s="1011"/>
      <c r="Z86" s="1011"/>
    </row>
    <row r="87" spans="1:26">
      <c r="A87" s="1011"/>
      <c r="B87" s="1011"/>
      <c r="C87" s="1011"/>
      <c r="D87" s="1012"/>
      <c r="E87" s="1011"/>
      <c r="F87" s="1011"/>
      <c r="G87" s="1011"/>
      <c r="H87" s="1011"/>
      <c r="I87" s="1011"/>
      <c r="J87" s="1011"/>
      <c r="K87" s="1011"/>
      <c r="L87" s="1011"/>
      <c r="M87" s="1011"/>
      <c r="N87" s="1011"/>
      <c r="O87" s="1011"/>
      <c r="P87" s="1011"/>
      <c r="Q87" s="1011"/>
      <c r="R87" s="1011"/>
      <c r="S87" s="1011"/>
      <c r="T87" s="1011"/>
      <c r="U87" s="1011"/>
      <c r="V87" s="1011"/>
      <c r="W87" s="1011"/>
      <c r="X87" s="1011"/>
      <c r="Y87" s="1011"/>
      <c r="Z87" s="1011"/>
    </row>
    <row r="88" spans="1:26">
      <c r="A88" s="1011"/>
      <c r="B88" s="1011"/>
      <c r="C88" s="1011"/>
      <c r="D88" s="1012"/>
      <c r="E88" s="1011"/>
      <c r="F88" s="1011"/>
      <c r="G88" s="1011"/>
      <c r="H88" s="1011"/>
      <c r="I88" s="1011"/>
      <c r="J88" s="1011"/>
      <c r="K88" s="1011"/>
      <c r="L88" s="1011"/>
      <c r="M88" s="1011"/>
      <c r="N88" s="1011"/>
      <c r="O88" s="1011"/>
      <c r="P88" s="1011"/>
      <c r="Q88" s="1011"/>
      <c r="R88" s="1011"/>
      <c r="S88" s="1011"/>
      <c r="T88" s="1011"/>
      <c r="U88" s="1011"/>
      <c r="V88" s="1011"/>
      <c r="W88" s="1011"/>
      <c r="X88" s="1011"/>
      <c r="Y88" s="1011"/>
      <c r="Z88" s="1011"/>
    </row>
    <row r="89" spans="1:26">
      <c r="A89" s="1011"/>
      <c r="B89" s="1011"/>
      <c r="C89" s="1011"/>
      <c r="D89" s="1012"/>
      <c r="E89" s="1011"/>
      <c r="F89" s="1011"/>
      <c r="G89" s="1011"/>
      <c r="H89" s="1011"/>
      <c r="I89" s="1011"/>
      <c r="J89" s="1011"/>
      <c r="K89" s="1011"/>
      <c r="L89" s="1011"/>
      <c r="M89" s="1011"/>
      <c r="N89" s="1011"/>
      <c r="O89" s="1011"/>
      <c r="P89" s="1011"/>
      <c r="Q89" s="1011"/>
      <c r="R89" s="1011"/>
      <c r="S89" s="1011"/>
      <c r="T89" s="1011"/>
      <c r="U89" s="1011"/>
      <c r="V89" s="1011"/>
      <c r="W89" s="1011"/>
      <c r="X89" s="1011"/>
      <c r="Y89" s="1011"/>
      <c r="Z89" s="1011"/>
    </row>
  </sheetData>
  <autoFilter ref="B12:J41">
    <filterColumn colId="8">
      <customFilters>
        <customFilter operator="notEqual" val=" "/>
      </customFilters>
    </filterColumn>
  </autoFilter>
  <mergeCells count="15">
    <mergeCell ref="E44:F44"/>
    <mergeCell ref="G4:I4"/>
    <mergeCell ref="G5:I5"/>
    <mergeCell ref="G6:I6"/>
    <mergeCell ref="E38:F38"/>
    <mergeCell ref="D10:E10"/>
    <mergeCell ref="F10:G10"/>
    <mergeCell ref="H10:I10"/>
    <mergeCell ref="J10:J11"/>
    <mergeCell ref="B7:I7"/>
    <mergeCell ref="B8:I8"/>
    <mergeCell ref="E37:F37"/>
    <mergeCell ref="B10:B11"/>
    <mergeCell ref="G35:I35"/>
    <mergeCell ref="C10:C11"/>
  </mergeCells>
  <conditionalFormatting sqref="B5">
    <cfRule type="expression" dxfId="29" priority="1" stopIfTrue="1">
      <formula>#REF!="x"</formula>
    </cfRule>
  </conditionalFormatting>
  <dataValidations count="1">
    <dataValidation type="list" allowBlank="1" showInputMessage="1" showErrorMessage="1" sqref="B13:B31">
      <formula1>mkhncc</formula1>
    </dataValidation>
  </dataValidations>
  <printOptions horizontalCentered="1"/>
  <pageMargins left="0.47244094488188981" right="0.43307086614173229" top="0.43307086614173229" bottom="0.39370078740157483" header="0.31496062992125984" footer="0.31496062992125984"/>
  <pageSetup paperSize="9" orientation="landscape" verticalDpi="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theme="9"/>
  </sheetPr>
  <dimension ref="A3:AA637"/>
  <sheetViews>
    <sheetView showGridLines="0" workbookViewId="0">
      <pane ySplit="11" topLeftCell="A105" activePane="bottomLeft" state="frozen"/>
      <selection activeCell="S11" sqref="S11"/>
      <selection pane="bottomLeft" activeCell="I4" sqref="I4"/>
    </sheetView>
  </sheetViews>
  <sheetFormatPr defaultColWidth="9" defaultRowHeight="12.75"/>
  <cols>
    <col min="1" max="1" width="6.28515625" style="824" customWidth="1"/>
    <col min="2" max="2" width="2.7109375" style="421" customWidth="1"/>
    <col min="3" max="3" width="4" style="824" customWidth="1"/>
    <col min="4" max="4" width="9" style="421"/>
    <col min="5" max="5" width="27.7109375" style="421" bestFit="1" customWidth="1"/>
    <col min="6" max="6" width="6.140625" style="421" bestFit="1" customWidth="1"/>
    <col min="7" max="7" width="8.7109375" style="774" bestFit="1" customWidth="1"/>
    <col min="8" max="8" width="13.28515625" style="774" bestFit="1" customWidth="1"/>
    <col min="9" max="9" width="8.7109375" style="774" bestFit="1" customWidth="1"/>
    <col min="10" max="10" width="9.85546875" style="774" customWidth="1"/>
    <col min="11" max="11" width="8.7109375" style="421" bestFit="1" customWidth="1"/>
    <col min="12" max="12" width="12.5703125" style="421" customWidth="1"/>
    <col min="13" max="13" width="9.42578125" style="421" customWidth="1"/>
    <col min="14" max="14" width="13.28515625" style="421" bestFit="1" customWidth="1"/>
    <col min="15" max="15" width="8.5703125" style="421" bestFit="1" customWidth="1"/>
    <col min="16" max="16" width="12.85546875" style="421" customWidth="1"/>
    <col min="17" max="16384" width="9" style="421"/>
  </cols>
  <sheetData>
    <row r="3" spans="1:16">
      <c r="A3" s="784"/>
      <c r="B3" s="420"/>
      <c r="C3" s="784"/>
      <c r="D3" s="420"/>
      <c r="E3" s="420"/>
      <c r="F3" s="420"/>
      <c r="G3" s="780"/>
      <c r="H3" s="780"/>
      <c r="I3" s="780"/>
      <c r="J3" s="780"/>
      <c r="K3" s="420"/>
      <c r="L3" s="420"/>
      <c r="M3" s="420"/>
      <c r="N3" s="420"/>
      <c r="O3" s="420"/>
      <c r="P3" s="420"/>
    </row>
    <row r="4" spans="1:16" ht="14.25" customHeight="1">
      <c r="A4" s="776"/>
      <c r="B4" s="776"/>
      <c r="C4" s="274" t="str">
        <f>"Đơn vị: "&amp;TTDN!$B$6</f>
        <v>Đơn vị: Công ty TNHH mua nỗi buồn bán niềm vui</v>
      </c>
      <c r="D4" s="420"/>
      <c r="E4" s="420"/>
      <c r="F4" s="420"/>
      <c r="G4" s="780"/>
      <c r="H4" s="780"/>
      <c r="I4" s="780"/>
      <c r="J4" s="780"/>
      <c r="K4" s="420"/>
      <c r="L4" s="420"/>
      <c r="M4" s="1266" t="s">
        <v>1455</v>
      </c>
      <c r="N4" s="1266"/>
      <c r="O4" s="1266"/>
    </row>
    <row r="5" spans="1:16" ht="14.25" customHeight="1">
      <c r="A5" s="1031"/>
      <c r="B5" s="1031"/>
      <c r="C5" s="274" t="str">
        <f>"Địa chỉ: "&amp;TTDN!$B$7</f>
        <v>Địa chỉ: Phây búc Nặng Thầm</v>
      </c>
      <c r="D5" s="420"/>
      <c r="E5" s="420"/>
      <c r="F5" s="420"/>
      <c r="G5" s="780"/>
      <c r="H5" s="1189" t="s">
        <v>1468</v>
      </c>
      <c r="I5" s="780"/>
      <c r="J5" s="780"/>
      <c r="K5" s="420"/>
      <c r="L5" s="420"/>
      <c r="M5" s="1267" t="s">
        <v>1105</v>
      </c>
      <c r="N5" s="1267"/>
      <c r="O5" s="1267"/>
      <c r="P5" s="420"/>
    </row>
    <row r="6" spans="1:16" ht="12.75" customHeight="1">
      <c r="A6" s="784"/>
      <c r="B6" s="420"/>
      <c r="C6" s="1032"/>
      <c r="D6" s="420"/>
      <c r="E6" s="420"/>
      <c r="F6" s="420"/>
      <c r="G6" s="780"/>
      <c r="H6" s="780"/>
      <c r="I6" s="780"/>
      <c r="J6" s="780"/>
      <c r="K6" s="420"/>
      <c r="L6" s="420"/>
      <c r="M6" s="1267" t="s">
        <v>1106</v>
      </c>
      <c r="N6" s="1267"/>
      <c r="O6" s="1267"/>
      <c r="P6" s="420"/>
    </row>
    <row r="7" spans="1:16" ht="21">
      <c r="A7" s="784"/>
      <c r="B7" s="420"/>
      <c r="C7" s="1285" t="s">
        <v>795</v>
      </c>
      <c r="D7" s="1285"/>
      <c r="E7" s="1285"/>
      <c r="F7" s="1285"/>
      <c r="G7" s="1285"/>
      <c r="H7" s="1285"/>
      <c r="I7" s="1285"/>
      <c r="J7" s="1285"/>
      <c r="K7" s="1285"/>
      <c r="L7" s="1285"/>
      <c r="M7" s="1285"/>
      <c r="N7" s="1285"/>
      <c r="O7" s="1285"/>
      <c r="P7" s="420"/>
    </row>
    <row r="8" spans="1:16">
      <c r="A8" s="784"/>
      <c r="B8" s="420"/>
      <c r="C8" s="1298" t="s">
        <v>1456</v>
      </c>
      <c r="D8" s="1298"/>
      <c r="E8" s="1298"/>
      <c r="F8" s="1298"/>
      <c r="G8" s="1298"/>
      <c r="H8" s="1298"/>
      <c r="I8" s="1298"/>
      <c r="J8" s="1298"/>
      <c r="K8" s="1298"/>
      <c r="L8" s="1298"/>
      <c r="M8" s="1298"/>
      <c r="N8" s="1298"/>
      <c r="O8" s="1298"/>
      <c r="P8" s="420"/>
    </row>
    <row r="9" spans="1:16" s="345" customFormat="1" ht="15">
      <c r="A9" s="683"/>
      <c r="B9" s="356"/>
      <c r="C9" s="683"/>
      <c r="D9" s="356"/>
      <c r="E9" s="356"/>
      <c r="F9" s="356"/>
      <c r="G9" s="684"/>
      <c r="H9" s="684"/>
      <c r="I9" s="684"/>
      <c r="J9" s="684"/>
      <c r="K9" s="356"/>
      <c r="L9" s="356"/>
      <c r="M9" s="356"/>
      <c r="N9" s="356"/>
      <c r="O9" s="356"/>
      <c r="P9" s="356"/>
    </row>
    <row r="10" spans="1:16">
      <c r="A10" s="1380" t="s">
        <v>612</v>
      </c>
      <c r="B10" s="1033"/>
      <c r="C10" s="1382" t="s">
        <v>0</v>
      </c>
      <c r="D10" s="1382" t="s">
        <v>356</v>
      </c>
      <c r="E10" s="1347" t="s">
        <v>357</v>
      </c>
      <c r="F10" s="1384" t="s">
        <v>358</v>
      </c>
      <c r="G10" s="1381" t="s">
        <v>701</v>
      </c>
      <c r="H10" s="1381"/>
      <c r="I10" s="1381" t="s">
        <v>359</v>
      </c>
      <c r="J10" s="1381"/>
      <c r="K10" s="1381" t="s">
        <v>360</v>
      </c>
      <c r="L10" s="1381"/>
      <c r="M10" s="1381" t="s">
        <v>702</v>
      </c>
      <c r="N10" s="1381"/>
      <c r="O10" s="1363" t="s">
        <v>14</v>
      </c>
      <c r="P10" s="1363" t="s">
        <v>607</v>
      </c>
    </row>
    <row r="11" spans="1:16">
      <c r="A11" s="1380"/>
      <c r="B11" s="1033"/>
      <c r="C11" s="1383"/>
      <c r="D11" s="1383"/>
      <c r="E11" s="1383"/>
      <c r="F11" s="1385"/>
      <c r="G11" s="1034" t="s">
        <v>361</v>
      </c>
      <c r="H11" s="1034" t="s">
        <v>362</v>
      </c>
      <c r="I11" s="1034" t="s">
        <v>361</v>
      </c>
      <c r="J11" s="1034" t="s">
        <v>362</v>
      </c>
      <c r="K11" s="1034" t="s">
        <v>361</v>
      </c>
      <c r="L11" s="1034" t="s">
        <v>362</v>
      </c>
      <c r="M11" s="1034" t="s">
        <v>361</v>
      </c>
      <c r="N11" s="1034" t="s">
        <v>362</v>
      </c>
      <c r="O11" s="1364"/>
      <c r="P11" s="1364"/>
    </row>
    <row r="12" spans="1:16" s="867" customFormat="1" ht="15" customHeight="1">
      <c r="A12" s="782">
        <v>1</v>
      </c>
      <c r="B12" s="686" t="str">
        <f>IF($E12="","",$A12&amp;$D12)</f>
        <v>1DTMK2.0</v>
      </c>
      <c r="C12" s="844">
        <f>IF($E12="","",$C11+1)</f>
        <v>1</v>
      </c>
      <c r="D12" s="1035" t="s">
        <v>652</v>
      </c>
      <c r="E12" s="1035" t="str">
        <f t="shared" ref="E12:E43" si="0">IF($D12="","",VLOOKUP($D12,vvt,2,0))</f>
        <v>Dây thép mạ kẽm 2.0</v>
      </c>
      <c r="F12" s="1036" t="str">
        <f t="shared" ref="F12:F43" si="1">IF($D12="","",VLOOKUP($D12,vvt,3,0))</f>
        <v>Kg</v>
      </c>
      <c r="G12" s="1037">
        <f>IF($D12="","",VLOOKUP($B12,NX!$B$9:$P$168,5,0))</f>
        <v>55397.36</v>
      </c>
      <c r="H12" s="1037">
        <f>IF($D12="","",VLOOKUP($B12,NX!$B$9:$P$168,7,0))</f>
        <v>1002675207</v>
      </c>
      <c r="I12" s="1038">
        <f>IF(D12="","",SUMIF(DULIEU!$AS$7:$AS$532,A12&amp;D12,DULIEU!$R$7:$R$532))</f>
        <v>0</v>
      </c>
      <c r="J12" s="1038">
        <f>IF($D12="","",SUMIF(DULIEU!$AS$7:$AS$532,$A12&amp;$D12,DULIEU!$X$7:$X$532))</f>
        <v>0</v>
      </c>
      <c r="K12" s="1039">
        <f>IF($D12="","",SUMIF(DULIEU!$AT$7:$AT$532,$A12&amp;$D12,DULIEU!$S$7:$S$532))</f>
        <v>0</v>
      </c>
      <c r="L12" s="1039">
        <f>IF($K12=0,0,IF($K12="","",K12*((H12+J12)/(G12+I12))))</f>
        <v>0</v>
      </c>
      <c r="M12" s="1040">
        <f>IF(D12="","",G12+I12-K12)</f>
        <v>55397.36</v>
      </c>
      <c r="N12" s="1040">
        <f>IF(D12="","",H12+J12-L12)</f>
        <v>1002675207</v>
      </c>
      <c r="O12" s="1040"/>
      <c r="P12" s="799" t="str">
        <f>IF(E12="","","x")</f>
        <v>x</v>
      </c>
    </row>
    <row r="13" spans="1:16" s="867" customFormat="1" ht="15" customHeight="1">
      <c r="A13" s="782">
        <v>1</v>
      </c>
      <c r="B13" s="686" t="str">
        <f t="shared" ref="B13:B76" si="2">IF($E13="","",$A13&amp;$D13)</f>
        <v>1DTMK2.2</v>
      </c>
      <c r="C13" s="844">
        <f t="shared" ref="C13:C75" si="3">IF($E13="","",$C12+1)</f>
        <v>2</v>
      </c>
      <c r="D13" s="1035" t="s">
        <v>665</v>
      </c>
      <c r="E13" s="1035" t="str">
        <f t="shared" si="0"/>
        <v>Dây thép mạ kẽm 2.2</v>
      </c>
      <c r="F13" s="1036" t="str">
        <f t="shared" si="1"/>
        <v>Kg</v>
      </c>
      <c r="G13" s="1037">
        <f>IF($D13="","",VLOOKUP($B13,NX!$B$9:$P$168,5,0))</f>
        <v>1102.69</v>
      </c>
      <c r="H13" s="1037">
        <f>IF($D13="","",VLOOKUP($B13,NX!$B$9:$P$168,7,0))</f>
        <v>19958538</v>
      </c>
      <c r="I13" s="1038">
        <f>IF(D13="","",SUMIF(DULIEU!$AS$7:$AS$532,A13&amp;D13,DULIEU!$R$7:$R$532))</f>
        <v>0</v>
      </c>
      <c r="J13" s="1038">
        <f>IF($D13="","",SUMIF(DULIEU!$AS$7:$AS$532,$A13&amp;$D13,DULIEU!$X$7:$X$532))</f>
        <v>0</v>
      </c>
      <c r="K13" s="1039">
        <f>IF($D13="","",SUMIF(DULIEU!$AT$7:$AT$532,$A13&amp;$D13,DULIEU!$S$7:$S$532))</f>
        <v>0</v>
      </c>
      <c r="L13" s="1039">
        <f t="shared" ref="L13:L76" si="4">IF($K13=0,0,IF($K13="","",K13*((H13+J13)/(G13+I13))))</f>
        <v>0</v>
      </c>
      <c r="M13" s="1040">
        <f t="shared" ref="M13:M76" si="5">IF(D13="","",G13+I13-K13)</f>
        <v>1102.69</v>
      </c>
      <c r="N13" s="1040">
        <f t="shared" ref="N13:N76" si="6">IF(D13="","",H13+J13-L13)</f>
        <v>19958538</v>
      </c>
      <c r="O13" s="1040"/>
      <c r="P13" s="799" t="str">
        <f t="shared" ref="P13:P76" si="7">IF(E13="","","x")</f>
        <v>x</v>
      </c>
    </row>
    <row r="14" spans="1:16" s="1041" customFormat="1" ht="15">
      <c r="A14" s="782">
        <v>1</v>
      </c>
      <c r="B14" s="686" t="str">
        <f t="shared" si="2"/>
        <v>1DTMK2.6</v>
      </c>
      <c r="C14" s="844">
        <f t="shared" si="3"/>
        <v>3</v>
      </c>
      <c r="D14" s="1035" t="s">
        <v>667</v>
      </c>
      <c r="E14" s="1035" t="str">
        <f t="shared" si="0"/>
        <v>Dây thép mạ kẽm 2.6</v>
      </c>
      <c r="F14" s="1036" t="str">
        <f t="shared" si="1"/>
        <v>Kg</v>
      </c>
      <c r="G14" s="1037">
        <f>IF($D14="","",VLOOKUP($B14,NX!$B$9:$P$168,5,0))</f>
        <v>110633.22</v>
      </c>
      <c r="H14" s="1037">
        <f>IF($D14="","",VLOOKUP($B14,NX!$B$9:$P$168,7,0))</f>
        <v>2002456690</v>
      </c>
      <c r="I14" s="1038">
        <f>IF(D14="","",SUMIF(DULIEU!$AS$7:$AS$532,A14&amp;D14,DULIEU!$R$7:$R$532))</f>
        <v>0</v>
      </c>
      <c r="J14" s="1038">
        <f>IF($D14="","",SUMIF(DULIEU!$AS$7:$AS$532,$A14&amp;$D14,DULIEU!$X$7:$X$532))</f>
        <v>0</v>
      </c>
      <c r="K14" s="1039">
        <f>IF($D14="","",SUMIF(DULIEU!$AT$7:$AT$532,$A14&amp;$D14,DULIEU!$S$7:$S$532))</f>
        <v>0</v>
      </c>
      <c r="L14" s="1039">
        <f t="shared" si="4"/>
        <v>0</v>
      </c>
      <c r="M14" s="1040">
        <f t="shared" si="5"/>
        <v>110633.22</v>
      </c>
      <c r="N14" s="1040">
        <f t="shared" si="6"/>
        <v>2002456690</v>
      </c>
      <c r="O14" s="1040"/>
      <c r="P14" s="799" t="str">
        <f t="shared" si="7"/>
        <v>x</v>
      </c>
    </row>
    <row r="15" spans="1:16">
      <c r="A15" s="784">
        <v>1</v>
      </c>
      <c r="B15" s="686" t="str">
        <f t="shared" si="2"/>
        <v>1PL</v>
      </c>
      <c r="C15" s="844">
        <f t="shared" si="3"/>
        <v>4</v>
      </c>
      <c r="D15" s="1035" t="s">
        <v>670</v>
      </c>
      <c r="E15" s="1035" t="str">
        <f t="shared" si="0"/>
        <v>Phế liệu</v>
      </c>
      <c r="F15" s="1036" t="str">
        <f t="shared" si="1"/>
        <v>Kg</v>
      </c>
      <c r="G15" s="1037">
        <f>IF($D15="","",VLOOKUP($B15,NX!$B$9:$P$168,5,0))</f>
        <v>2228</v>
      </c>
      <c r="H15" s="1037">
        <f>IF($D15="","",VLOOKUP($B15,NX!$B$9:$P$168,7,0))</f>
        <v>11140000</v>
      </c>
      <c r="I15" s="1038">
        <f>IF(D15="","",SUMIF(DULIEU!$AS$7:$AS$532,A15&amp;D15,DULIEU!$R$7:$R$532))</f>
        <v>0</v>
      </c>
      <c r="J15" s="1038">
        <f>IF($D15="","",SUMIF(DULIEU!$AS$7:$AS$532,$A15&amp;$D15,DULIEU!$X$7:$X$532))</f>
        <v>0</v>
      </c>
      <c r="K15" s="1039">
        <f>IF($D15="","",SUMIF(DULIEU!$AT$7:$AT$532,$A15&amp;$D15,DULIEU!$S$7:$S$532))</f>
        <v>0</v>
      </c>
      <c r="L15" s="1039">
        <f t="shared" si="4"/>
        <v>0</v>
      </c>
      <c r="M15" s="1040">
        <f t="shared" si="5"/>
        <v>2228</v>
      </c>
      <c r="N15" s="1040">
        <f t="shared" si="6"/>
        <v>11140000</v>
      </c>
      <c r="O15" s="1040"/>
      <c r="P15" s="799" t="str">
        <f t="shared" si="7"/>
        <v>x</v>
      </c>
    </row>
    <row r="16" spans="1:16">
      <c r="A16" s="784">
        <v>1</v>
      </c>
      <c r="B16" s="686" t="str">
        <f t="shared" si="2"/>
        <v>1PP</v>
      </c>
      <c r="C16" s="844">
        <f t="shared" si="3"/>
        <v>5</v>
      </c>
      <c r="D16" s="1035" t="s">
        <v>671</v>
      </c>
      <c r="E16" s="1035" t="str">
        <f t="shared" si="0"/>
        <v>Phế phẩm</v>
      </c>
      <c r="F16" s="1036" t="str">
        <f t="shared" si="1"/>
        <v>Kg</v>
      </c>
      <c r="G16" s="1037">
        <f>IF($D16="","",VLOOKUP($B16,NX!$B$9:$P$168,5,0))</f>
        <v>0</v>
      </c>
      <c r="H16" s="1037">
        <f>IF($D16="","",VLOOKUP($B16,NX!$B$9:$P$168,7,0))</f>
        <v>0</v>
      </c>
      <c r="I16" s="1038">
        <f>IF(D16="","",SUMIF(DULIEU!$AS$7:$AS$532,A16&amp;D16,DULIEU!$R$7:$R$532))</f>
        <v>0</v>
      </c>
      <c r="J16" s="1038">
        <f>IF($D16="","",SUMIF(DULIEU!$AS$7:$AS$532,$A16&amp;$D16,DULIEU!$X$7:$X$532))</f>
        <v>0</v>
      </c>
      <c r="K16" s="1039">
        <f>IF($D16="","",SUMIF(DULIEU!$AT$7:$AT$532,$A16&amp;$D16,DULIEU!$S$7:$S$532))</f>
        <v>0</v>
      </c>
      <c r="L16" s="1039">
        <f t="shared" si="4"/>
        <v>0</v>
      </c>
      <c r="M16" s="1040">
        <f t="shared" si="5"/>
        <v>0</v>
      </c>
      <c r="N16" s="1040">
        <f t="shared" si="6"/>
        <v>0</v>
      </c>
      <c r="O16" s="1040"/>
      <c r="P16" s="799" t="str">
        <f t="shared" si="7"/>
        <v>x</v>
      </c>
    </row>
    <row r="17" spans="1:16">
      <c r="A17" s="784">
        <v>1</v>
      </c>
      <c r="B17" s="686" t="str">
        <f t="shared" si="2"/>
        <v>1DTCL05</v>
      </c>
      <c r="C17" s="844">
        <f t="shared" si="3"/>
        <v>6</v>
      </c>
      <c r="D17" s="1035" t="s">
        <v>655</v>
      </c>
      <c r="E17" s="1035" t="str">
        <f t="shared" si="0"/>
        <v>Lưới thép hàn mạ kẽm ĐTC L05</v>
      </c>
      <c r="F17" s="1036" t="str">
        <f t="shared" si="1"/>
        <v>Cuộn</v>
      </c>
      <c r="G17" s="1037">
        <f>IF($D17="","",VLOOKUP($B17,NX!$B$9:$P$168,5,0))</f>
        <v>2264</v>
      </c>
      <c r="H17" s="1037">
        <f>IF($D17="","",VLOOKUP($B17,NX!$B$9:$P$168,7,0))</f>
        <v>2994864163</v>
      </c>
      <c r="I17" s="1038">
        <f>IF(D17="","",SUMIF(DULIEU!$AS$7:$AS$532,A17&amp;D17,DULIEU!$R$7:$R$532))</f>
        <v>0</v>
      </c>
      <c r="J17" s="1038">
        <f>IF($D17="","",SUMIF(DULIEU!$AS$7:$AS$532,$A17&amp;$D17,DULIEU!$X$7:$X$532))</f>
        <v>0</v>
      </c>
      <c r="K17" s="1039">
        <f>IF($D17="","",SUMIF(DULIEU!$AT$7:$AT$532,$A17&amp;$D17,DULIEU!$S$7:$S$532))</f>
        <v>0</v>
      </c>
      <c r="L17" s="1039">
        <f t="shared" si="4"/>
        <v>0</v>
      </c>
      <c r="M17" s="1040">
        <f t="shared" si="5"/>
        <v>2264</v>
      </c>
      <c r="N17" s="1040">
        <f t="shared" si="6"/>
        <v>2994864163</v>
      </c>
      <c r="O17" s="1040"/>
      <c r="P17" s="799" t="str">
        <f t="shared" si="7"/>
        <v>x</v>
      </c>
    </row>
    <row r="18" spans="1:16">
      <c r="A18" s="784"/>
      <c r="B18" s="686" t="str">
        <f t="shared" si="2"/>
        <v/>
      </c>
      <c r="C18" s="844" t="str">
        <f t="shared" si="3"/>
        <v/>
      </c>
      <c r="D18" s="1035"/>
      <c r="E18" s="1035" t="str">
        <f t="shared" si="0"/>
        <v/>
      </c>
      <c r="F18" s="1036" t="str">
        <f t="shared" si="1"/>
        <v/>
      </c>
      <c r="G18" s="1037" t="str">
        <f>IF($D18="","",VLOOKUP($B18,NX!$B$9:$P$168,5,0))</f>
        <v/>
      </c>
      <c r="H18" s="1037" t="str">
        <f>IF($D18="","",VLOOKUP($B18,NX!$B$9:$P$168,7,0))</f>
        <v/>
      </c>
      <c r="I18" s="1038" t="str">
        <f>IF(D18="","",SUMIF(DULIEU!$AS$7:$AS$532,A18&amp;D18,DULIEU!$R$7:$R$532))</f>
        <v/>
      </c>
      <c r="J18" s="1038" t="str">
        <f>IF($D18="","",SUMIF(DULIEU!$AS$7:$AS$532,$A18&amp;$D18,DULIEU!$X$7:$X$532))</f>
        <v/>
      </c>
      <c r="K18" s="1039" t="str">
        <f>IF($D18="","",SUMIF(DULIEU!$AT$7:$AT$532,$A18&amp;$D18,DULIEU!$S$7:$S$532))</f>
        <v/>
      </c>
      <c r="L18" s="1039" t="str">
        <f t="shared" si="4"/>
        <v/>
      </c>
      <c r="M18" s="1040" t="str">
        <f t="shared" si="5"/>
        <v/>
      </c>
      <c r="N18" s="1040" t="str">
        <f t="shared" si="6"/>
        <v/>
      </c>
      <c r="O18" s="1040"/>
      <c r="P18" s="799" t="str">
        <f t="shared" si="7"/>
        <v/>
      </c>
    </row>
    <row r="19" spans="1:16">
      <c r="A19" s="784"/>
      <c r="B19" s="686" t="str">
        <f t="shared" si="2"/>
        <v/>
      </c>
      <c r="C19" s="844" t="str">
        <f t="shared" si="3"/>
        <v/>
      </c>
      <c r="D19" s="1035"/>
      <c r="E19" s="1035" t="str">
        <f t="shared" si="0"/>
        <v/>
      </c>
      <c r="F19" s="1036" t="str">
        <f t="shared" si="1"/>
        <v/>
      </c>
      <c r="G19" s="1037" t="str">
        <f>IF($D19="","",VLOOKUP($B19,NX!$B$9:$P$168,5,0))</f>
        <v/>
      </c>
      <c r="H19" s="1037" t="str">
        <f>IF($D19="","",VLOOKUP($B19,NX!$B$9:$P$168,7,0))</f>
        <v/>
      </c>
      <c r="I19" s="1038" t="str">
        <f>IF(D19="","",SUMIF(DULIEU!$AS$7:$AS$532,A19&amp;D19,DULIEU!$R$7:$R$532))</f>
        <v/>
      </c>
      <c r="J19" s="1038" t="str">
        <f>IF($D19="","",SUMIF(DULIEU!$AS$7:$AS$532,$A19&amp;$D19,DULIEU!$X$7:$X$532))</f>
        <v/>
      </c>
      <c r="K19" s="1039" t="str">
        <f>IF($D19="","",SUMIF(DULIEU!$AT$7:$AT$532,$A19&amp;$D19,DULIEU!$S$7:$S$532))</f>
        <v/>
      </c>
      <c r="L19" s="1039" t="str">
        <f t="shared" si="4"/>
        <v/>
      </c>
      <c r="M19" s="1040" t="str">
        <f t="shared" si="5"/>
        <v/>
      </c>
      <c r="N19" s="1040" t="str">
        <f t="shared" si="6"/>
        <v/>
      </c>
      <c r="O19" s="1040"/>
      <c r="P19" s="799" t="str">
        <f t="shared" si="7"/>
        <v/>
      </c>
    </row>
    <row r="20" spans="1:16">
      <c r="A20" s="784">
        <v>2</v>
      </c>
      <c r="B20" s="686" t="str">
        <f t="shared" si="2"/>
        <v>2DTMK2.0</v>
      </c>
      <c r="C20" s="844">
        <v>1</v>
      </c>
      <c r="D20" s="1035" t="s">
        <v>652</v>
      </c>
      <c r="E20" s="1035" t="str">
        <f t="shared" si="0"/>
        <v>Dây thép mạ kẽm 2.0</v>
      </c>
      <c r="F20" s="1036" t="str">
        <f t="shared" si="1"/>
        <v>Kg</v>
      </c>
      <c r="G20" s="1037">
        <f>IF($D20="","",VLOOKUP($B20,NX!$B$9:$P$168,5,0))</f>
        <v>55397.36</v>
      </c>
      <c r="H20" s="1037">
        <f>IF($D20="","",VLOOKUP($B20,NX!$B$9:$P$168,7,0))</f>
        <v>1002675207</v>
      </c>
      <c r="I20" s="1038">
        <f>IF(D20="","",SUMIF(DULIEU!$AS$7:$AS$532,A20&amp;D20,DULIEU!$R$7:$R$532))</f>
        <v>0</v>
      </c>
      <c r="J20" s="1038">
        <f>IF($D20="","",SUMIF(DULIEU!$AS$7:$AS$532,$A20&amp;$D20,DULIEU!$X$7:$X$532))</f>
        <v>0</v>
      </c>
      <c r="K20" s="1039">
        <f>IF($D20="","",SUMIF(DULIEU!$AT$7:$AT$532,$A20&amp;$D20,DULIEU!$S$7:$S$532))</f>
        <v>0</v>
      </c>
      <c r="L20" s="1039">
        <f t="shared" si="4"/>
        <v>0</v>
      </c>
      <c r="M20" s="1040">
        <f t="shared" si="5"/>
        <v>55397.36</v>
      </c>
      <c r="N20" s="1040">
        <f t="shared" si="6"/>
        <v>1002675207</v>
      </c>
      <c r="O20" s="1040"/>
      <c r="P20" s="799" t="str">
        <f t="shared" si="7"/>
        <v>x</v>
      </c>
    </row>
    <row r="21" spans="1:16">
      <c r="A21" s="784">
        <v>2</v>
      </c>
      <c r="B21" s="686" t="str">
        <f t="shared" si="2"/>
        <v>2DTMK2.2</v>
      </c>
      <c r="C21" s="844">
        <v>2</v>
      </c>
      <c r="D21" s="1035" t="s">
        <v>665</v>
      </c>
      <c r="E21" s="1035" t="str">
        <f t="shared" si="0"/>
        <v>Dây thép mạ kẽm 2.2</v>
      </c>
      <c r="F21" s="1036" t="str">
        <f t="shared" si="1"/>
        <v>Kg</v>
      </c>
      <c r="G21" s="1037">
        <f>IF($D21="","",VLOOKUP($B21,NX!$B$9:$P$168,5,0))</f>
        <v>1102.69</v>
      </c>
      <c r="H21" s="1037">
        <f>IF($D21="","",VLOOKUP($B21,NX!$B$9:$P$168,7,0))</f>
        <v>19958538</v>
      </c>
      <c r="I21" s="1038">
        <f>IF(D21="","",SUMIF(DULIEU!$AS$7:$AS$532,A21&amp;D21,DULIEU!$R$7:$R$532))</f>
        <v>0</v>
      </c>
      <c r="J21" s="1038">
        <f>IF($D21="","",SUMIF(DULIEU!$AS$7:$AS$532,$A21&amp;$D21,DULIEU!$X$7:$X$532))</f>
        <v>0</v>
      </c>
      <c r="K21" s="1039">
        <f>IF($D21="","",SUMIF(DULIEU!$AT$7:$AT$532,$A21&amp;$D21,DULIEU!$S$7:$S$532))</f>
        <v>0</v>
      </c>
      <c r="L21" s="1039">
        <f t="shared" si="4"/>
        <v>0</v>
      </c>
      <c r="M21" s="1040">
        <f t="shared" si="5"/>
        <v>1102.69</v>
      </c>
      <c r="N21" s="1040">
        <f t="shared" si="6"/>
        <v>19958538</v>
      </c>
      <c r="O21" s="1040"/>
      <c r="P21" s="799" t="str">
        <f t="shared" si="7"/>
        <v>x</v>
      </c>
    </row>
    <row r="22" spans="1:16">
      <c r="A22" s="784">
        <v>2</v>
      </c>
      <c r="B22" s="686" t="str">
        <f t="shared" si="2"/>
        <v>2DTMK2.6</v>
      </c>
      <c r="C22" s="844">
        <v>3</v>
      </c>
      <c r="D22" s="1035" t="s">
        <v>667</v>
      </c>
      <c r="E22" s="1035" t="str">
        <f t="shared" si="0"/>
        <v>Dây thép mạ kẽm 2.6</v>
      </c>
      <c r="F22" s="1036" t="str">
        <f t="shared" si="1"/>
        <v>Kg</v>
      </c>
      <c r="G22" s="1037">
        <f>IF($D22="","",VLOOKUP($B22,NX!$B$9:$P$168,5,0))</f>
        <v>110633.22</v>
      </c>
      <c r="H22" s="1037">
        <f>IF($D22="","",VLOOKUP($B22,NX!$B$9:$P$168,7,0))</f>
        <v>2002456690</v>
      </c>
      <c r="I22" s="1038">
        <f>IF(D22="","",SUMIF(DULIEU!$AS$7:$AS$532,A22&amp;D22,DULIEU!$R$7:$R$532))</f>
        <v>0</v>
      </c>
      <c r="J22" s="1038">
        <f>IF($D22="","",SUMIF(DULIEU!$AS$7:$AS$532,$A22&amp;$D22,DULIEU!$X$7:$X$532))</f>
        <v>0</v>
      </c>
      <c r="K22" s="1039">
        <f>IF($D22="","",SUMIF(DULIEU!$AT$7:$AT$532,$A22&amp;$D22,DULIEU!$S$7:$S$532))</f>
        <v>0</v>
      </c>
      <c r="L22" s="1039">
        <f t="shared" si="4"/>
        <v>0</v>
      </c>
      <c r="M22" s="1040">
        <f t="shared" si="5"/>
        <v>110633.22</v>
      </c>
      <c r="N22" s="1040">
        <f t="shared" si="6"/>
        <v>2002456690</v>
      </c>
      <c r="O22" s="1040"/>
      <c r="P22" s="799" t="str">
        <f t="shared" si="7"/>
        <v>x</v>
      </c>
    </row>
    <row r="23" spans="1:16">
      <c r="A23" s="784">
        <v>2</v>
      </c>
      <c r="B23" s="686" t="str">
        <f t="shared" si="2"/>
        <v>2PL</v>
      </c>
      <c r="C23" s="844">
        <v>4</v>
      </c>
      <c r="D23" s="1035" t="s">
        <v>670</v>
      </c>
      <c r="E23" s="1035" t="str">
        <f t="shared" si="0"/>
        <v>Phế liệu</v>
      </c>
      <c r="F23" s="1036" t="str">
        <f t="shared" si="1"/>
        <v>Kg</v>
      </c>
      <c r="G23" s="1037">
        <f>IF($D23="","",VLOOKUP($B23,NX!$B$9:$P$168,5,0))</f>
        <v>2228</v>
      </c>
      <c r="H23" s="1037">
        <f>IF($D23="","",VLOOKUP($B23,NX!$B$9:$P$168,7,0))</f>
        <v>11140000</v>
      </c>
      <c r="I23" s="1038">
        <f>IF(D23="","",SUMIF(DULIEU!$AS$7:$AS$532,A23&amp;D23,DULIEU!$R$7:$R$532))</f>
        <v>0</v>
      </c>
      <c r="J23" s="1038">
        <f>IF($D23="","",SUMIF(DULIEU!$AS$7:$AS$532,$A23&amp;$D23,DULIEU!$X$7:$X$532))</f>
        <v>0</v>
      </c>
      <c r="K23" s="1039">
        <f>IF($D23="","",SUMIF(DULIEU!$AT$7:$AT$532,$A23&amp;$D23,DULIEU!$S$7:$S$532))</f>
        <v>0</v>
      </c>
      <c r="L23" s="1039">
        <f t="shared" si="4"/>
        <v>0</v>
      </c>
      <c r="M23" s="1040">
        <f t="shared" si="5"/>
        <v>2228</v>
      </c>
      <c r="N23" s="1040">
        <f t="shared" si="6"/>
        <v>11140000</v>
      </c>
      <c r="O23" s="1040"/>
      <c r="P23" s="799" t="str">
        <f t="shared" si="7"/>
        <v>x</v>
      </c>
    </row>
    <row r="24" spans="1:16">
      <c r="A24" s="784">
        <v>2</v>
      </c>
      <c r="B24" s="686" t="str">
        <f t="shared" si="2"/>
        <v>2PP</v>
      </c>
      <c r="C24" s="844">
        <v>5</v>
      </c>
      <c r="D24" s="1035" t="s">
        <v>671</v>
      </c>
      <c r="E24" s="1035" t="str">
        <f t="shared" si="0"/>
        <v>Phế phẩm</v>
      </c>
      <c r="F24" s="1036" t="str">
        <f t="shared" si="1"/>
        <v>Kg</v>
      </c>
      <c r="G24" s="1037" t="str">
        <f>IF($D24="","",VLOOKUP($B24,NX!$B$9:$P$168,5,0))</f>
        <v/>
      </c>
      <c r="H24" s="1037" t="str">
        <f>IF($D24="","",VLOOKUP($B24,NX!$B$9:$P$168,7,0))</f>
        <v/>
      </c>
      <c r="I24" s="1038">
        <f>IF(D24="","",SUMIF(DULIEU!$AS$7:$AS$532,A24&amp;D24,DULIEU!$R$7:$R$532))</f>
        <v>0</v>
      </c>
      <c r="J24" s="1038">
        <f>IF($D24="","",SUMIF(DULIEU!$AS$7:$AS$532,$A24&amp;$D24,DULIEU!$X$7:$X$532))</f>
        <v>0</v>
      </c>
      <c r="K24" s="1039">
        <f>IF($D24="","",SUMIF(DULIEU!$AT$7:$AT$532,$A24&amp;$D24,DULIEU!$S$7:$S$532))</f>
        <v>0</v>
      </c>
      <c r="L24" s="1039">
        <f t="shared" si="4"/>
        <v>0</v>
      </c>
      <c r="M24" s="1040" t="e">
        <f t="shared" si="5"/>
        <v>#VALUE!</v>
      </c>
      <c r="N24" s="1040" t="e">
        <f t="shared" si="6"/>
        <v>#VALUE!</v>
      </c>
      <c r="O24" s="1040"/>
      <c r="P24" s="799" t="str">
        <f t="shared" si="7"/>
        <v>x</v>
      </c>
    </row>
    <row r="25" spans="1:16">
      <c r="A25" s="784">
        <v>2</v>
      </c>
      <c r="B25" s="686" t="str">
        <f t="shared" si="2"/>
        <v>2DTCL05</v>
      </c>
      <c r="C25" s="844">
        <v>6</v>
      </c>
      <c r="D25" s="1035" t="s">
        <v>655</v>
      </c>
      <c r="E25" s="1035" t="str">
        <f t="shared" si="0"/>
        <v>Lưới thép hàn mạ kẽm ĐTC L05</v>
      </c>
      <c r="F25" s="1036" t="str">
        <f t="shared" si="1"/>
        <v>Cuộn</v>
      </c>
      <c r="G25" s="1037">
        <f>IF($D25="","",VLOOKUP($B25,NX!$B$9:$P$168,5,0))</f>
        <v>2264</v>
      </c>
      <c r="H25" s="1037">
        <f>IF($D25="","",VLOOKUP($B25,NX!$B$9:$P$168,7,0))</f>
        <v>2994864163</v>
      </c>
      <c r="I25" s="1038">
        <f>IF(D25="","",SUMIF(DULIEU!$AS$7:$AS$532,A25&amp;D25,DULIEU!$R$7:$R$532))</f>
        <v>0</v>
      </c>
      <c r="J25" s="1038">
        <f>IF($D25="","",SUMIF(DULIEU!$AS$7:$AS$532,$A25&amp;$D25,DULIEU!$X$7:$X$532))</f>
        <v>0</v>
      </c>
      <c r="K25" s="1039">
        <f>IF($D25="","",SUMIF(DULIEU!$AT$7:$AT$532,$A25&amp;$D25,DULIEU!$S$7:$S$532))</f>
        <v>0</v>
      </c>
      <c r="L25" s="1039">
        <f t="shared" si="4"/>
        <v>0</v>
      </c>
      <c r="M25" s="1040">
        <f t="shared" si="5"/>
        <v>2264</v>
      </c>
      <c r="N25" s="1040">
        <f t="shared" si="6"/>
        <v>2994864163</v>
      </c>
      <c r="O25" s="1040"/>
      <c r="P25" s="799" t="str">
        <f t="shared" si="7"/>
        <v>x</v>
      </c>
    </row>
    <row r="26" spans="1:16">
      <c r="A26" s="784"/>
      <c r="B26" s="686" t="str">
        <f t="shared" si="2"/>
        <v/>
      </c>
      <c r="C26" s="844" t="str">
        <f t="shared" si="3"/>
        <v/>
      </c>
      <c r="D26" s="1035"/>
      <c r="E26" s="1035" t="str">
        <f t="shared" si="0"/>
        <v/>
      </c>
      <c r="F26" s="1036" t="str">
        <f t="shared" si="1"/>
        <v/>
      </c>
      <c r="G26" s="1037" t="str">
        <f>IF($D26="","",VLOOKUP($B26,NX!$B$9:$P$168,5,0))</f>
        <v/>
      </c>
      <c r="H26" s="1037" t="str">
        <f>IF($D26="","",VLOOKUP($B26,NX!$B$9:$P$168,7,0))</f>
        <v/>
      </c>
      <c r="I26" s="1038" t="str">
        <f>IF(D26="","",SUMIF(DULIEU!$AS$7:$AS$532,A26&amp;D26,DULIEU!$R$7:$R$532))</f>
        <v/>
      </c>
      <c r="J26" s="1038" t="str">
        <f>IF($D26="","",SUMIF(DULIEU!$AS$7:$AS$532,$A26&amp;$D26,DULIEU!$X$7:$X$532))</f>
        <v/>
      </c>
      <c r="K26" s="1039" t="str">
        <f>IF($D26="","",SUMIF(DULIEU!$AT$7:$AT$532,$A26&amp;$D26,DULIEU!$S$7:$S$532))</f>
        <v/>
      </c>
      <c r="L26" s="1039" t="str">
        <f t="shared" si="4"/>
        <v/>
      </c>
      <c r="M26" s="1040" t="str">
        <f t="shared" si="5"/>
        <v/>
      </c>
      <c r="N26" s="1040" t="str">
        <f t="shared" si="6"/>
        <v/>
      </c>
      <c r="O26" s="1040"/>
      <c r="P26" s="799" t="str">
        <f t="shared" si="7"/>
        <v/>
      </c>
    </row>
    <row r="27" spans="1:16">
      <c r="A27" s="784"/>
      <c r="B27" s="686" t="str">
        <f t="shared" si="2"/>
        <v/>
      </c>
      <c r="C27" s="844" t="str">
        <f t="shared" si="3"/>
        <v/>
      </c>
      <c r="D27" s="1035"/>
      <c r="E27" s="1035" t="str">
        <f t="shared" si="0"/>
        <v/>
      </c>
      <c r="F27" s="1036" t="str">
        <f t="shared" si="1"/>
        <v/>
      </c>
      <c r="G27" s="1037" t="str">
        <f>IF($D27="","",VLOOKUP($B27,NX!$B$9:$P$168,5,0))</f>
        <v/>
      </c>
      <c r="H27" s="1037" t="str">
        <f>IF($D27="","",VLOOKUP($B27,NX!$B$9:$P$168,7,0))</f>
        <v/>
      </c>
      <c r="I27" s="1038" t="str">
        <f>IF(D27="","",SUMIF(DULIEU!$AS$7:$AS$532,A27&amp;D27,DULIEU!$R$7:$R$532))</f>
        <v/>
      </c>
      <c r="J27" s="1038" t="str">
        <f>IF($D27="","",SUMIF(DULIEU!$AS$7:$AS$532,$A27&amp;$D27,DULIEU!$X$7:$X$532))</f>
        <v/>
      </c>
      <c r="K27" s="1039" t="str">
        <f>IF($D27="","",SUMIF(DULIEU!$AT$7:$AT$532,$A27&amp;$D27,DULIEU!$S$7:$S$532))</f>
        <v/>
      </c>
      <c r="L27" s="1039" t="str">
        <f t="shared" si="4"/>
        <v/>
      </c>
      <c r="M27" s="1040" t="str">
        <f t="shared" si="5"/>
        <v/>
      </c>
      <c r="N27" s="1040" t="str">
        <f t="shared" si="6"/>
        <v/>
      </c>
      <c r="O27" s="1040"/>
      <c r="P27" s="799" t="str">
        <f t="shared" si="7"/>
        <v/>
      </c>
    </row>
    <row r="28" spans="1:16">
      <c r="A28" s="784">
        <v>3</v>
      </c>
      <c r="B28" s="686" t="str">
        <f t="shared" si="2"/>
        <v>3DTMK2.0</v>
      </c>
      <c r="C28" s="844">
        <v>1</v>
      </c>
      <c r="D28" s="1035" t="s">
        <v>652</v>
      </c>
      <c r="E28" s="1035" t="str">
        <f t="shared" si="0"/>
        <v>Dây thép mạ kẽm 2.0</v>
      </c>
      <c r="F28" s="1036" t="str">
        <f t="shared" si="1"/>
        <v>Kg</v>
      </c>
      <c r="G28" s="1037">
        <f>IF($D28="","",VLOOKUP($B28,NX!$B$9:$P$168,5,0))</f>
        <v>55397.36</v>
      </c>
      <c r="H28" s="1037">
        <f>IF($D28="","",VLOOKUP($B28,NX!$B$9:$P$168,7,0))</f>
        <v>1002675207</v>
      </c>
      <c r="I28" s="1038">
        <f>IF(D28="","",SUMIF(DULIEU!$AS$7:$AS$532,A28&amp;D28,DULIEU!$R$7:$R$532))</f>
        <v>0</v>
      </c>
      <c r="J28" s="1038">
        <f>IF($D28="","",SUMIF(DULIEU!$AS$7:$AS$532,$A28&amp;$D28,DULIEU!$X$7:$X$532))</f>
        <v>0</v>
      </c>
      <c r="K28" s="1039">
        <f>IF($D28="","",SUMIF(DULIEU!$AT$7:$AT$532,$A28&amp;$D28,DULIEU!$S$7:$S$532))</f>
        <v>0</v>
      </c>
      <c r="L28" s="1039">
        <f t="shared" si="4"/>
        <v>0</v>
      </c>
      <c r="M28" s="1040">
        <f t="shared" si="5"/>
        <v>55397.36</v>
      </c>
      <c r="N28" s="1040">
        <f t="shared" si="6"/>
        <v>1002675207</v>
      </c>
      <c r="O28" s="1040"/>
      <c r="P28" s="799" t="str">
        <f t="shared" si="7"/>
        <v>x</v>
      </c>
    </row>
    <row r="29" spans="1:16">
      <c r="A29" s="784">
        <v>3</v>
      </c>
      <c r="B29" s="686" t="str">
        <f t="shared" si="2"/>
        <v>3DTMK2.2</v>
      </c>
      <c r="C29" s="844">
        <v>2</v>
      </c>
      <c r="D29" s="1035" t="s">
        <v>665</v>
      </c>
      <c r="E29" s="1035" t="str">
        <f t="shared" si="0"/>
        <v>Dây thép mạ kẽm 2.2</v>
      </c>
      <c r="F29" s="1036" t="str">
        <f t="shared" si="1"/>
        <v>Kg</v>
      </c>
      <c r="G29" s="1037">
        <f>IF($D29="","",VLOOKUP($B29,NX!$B$9:$P$168,5,0))</f>
        <v>1102.69</v>
      </c>
      <c r="H29" s="1037">
        <f>IF($D29="","",VLOOKUP($B29,NX!$B$9:$P$168,7,0))</f>
        <v>19958538</v>
      </c>
      <c r="I29" s="1038">
        <f>IF(D29="","",SUMIF(DULIEU!$AS$7:$AS$532,A29&amp;D29,DULIEU!$R$7:$R$532))</f>
        <v>0</v>
      </c>
      <c r="J29" s="1038">
        <f>IF($D29="","",SUMIF(DULIEU!$AS$7:$AS$532,$A29&amp;$D29,DULIEU!$X$7:$X$532))</f>
        <v>0</v>
      </c>
      <c r="K29" s="1039">
        <f>IF($D29="","",SUMIF(DULIEU!$AT$7:$AT$532,$A29&amp;$D29,DULIEU!$S$7:$S$532))</f>
        <v>0</v>
      </c>
      <c r="L29" s="1039">
        <f t="shared" si="4"/>
        <v>0</v>
      </c>
      <c r="M29" s="1040">
        <f t="shared" si="5"/>
        <v>1102.69</v>
      </c>
      <c r="N29" s="1040">
        <f t="shared" si="6"/>
        <v>19958538</v>
      </c>
      <c r="O29" s="1040"/>
      <c r="P29" s="799" t="str">
        <f t="shared" si="7"/>
        <v>x</v>
      </c>
    </row>
    <row r="30" spans="1:16">
      <c r="A30" s="784">
        <v>3</v>
      </c>
      <c r="B30" s="686" t="str">
        <f t="shared" si="2"/>
        <v>3DTMK2.6</v>
      </c>
      <c r="C30" s="844">
        <v>3</v>
      </c>
      <c r="D30" s="1035" t="s">
        <v>667</v>
      </c>
      <c r="E30" s="1035" t="str">
        <f t="shared" si="0"/>
        <v>Dây thép mạ kẽm 2.6</v>
      </c>
      <c r="F30" s="1036" t="str">
        <f t="shared" si="1"/>
        <v>Kg</v>
      </c>
      <c r="G30" s="1037">
        <f>IF($D30="","",VLOOKUP($B30,NX!$B$9:$P$168,5,0))</f>
        <v>110633.22</v>
      </c>
      <c r="H30" s="1037">
        <f>IF($D30="","",VLOOKUP($B30,NX!$B$9:$P$168,7,0))</f>
        <v>2002456690</v>
      </c>
      <c r="I30" s="1038">
        <f>IF(D30="","",SUMIF(DULIEU!$AS$7:$AS$532,A30&amp;D30,DULIEU!$R$7:$R$532))</f>
        <v>0</v>
      </c>
      <c r="J30" s="1038">
        <f>IF($D30="","",SUMIF(DULIEU!$AS$7:$AS$532,$A30&amp;$D30,DULIEU!$X$7:$X$532))</f>
        <v>0</v>
      </c>
      <c r="K30" s="1039">
        <f>IF($D30="","",SUMIF(DULIEU!$AT$7:$AT$532,$A30&amp;$D30,DULIEU!$S$7:$S$532))</f>
        <v>0</v>
      </c>
      <c r="L30" s="1039">
        <f t="shared" si="4"/>
        <v>0</v>
      </c>
      <c r="M30" s="1040">
        <f t="shared" si="5"/>
        <v>110633.22</v>
      </c>
      <c r="N30" s="1040">
        <f t="shared" si="6"/>
        <v>2002456690</v>
      </c>
      <c r="O30" s="1040"/>
      <c r="P30" s="799" t="str">
        <f t="shared" si="7"/>
        <v>x</v>
      </c>
    </row>
    <row r="31" spans="1:16">
      <c r="A31" s="784">
        <v>3</v>
      </c>
      <c r="B31" s="686" t="str">
        <f t="shared" si="2"/>
        <v>3PL</v>
      </c>
      <c r="C31" s="844">
        <v>4</v>
      </c>
      <c r="D31" s="1035" t="s">
        <v>670</v>
      </c>
      <c r="E31" s="1035" t="str">
        <f t="shared" si="0"/>
        <v>Phế liệu</v>
      </c>
      <c r="F31" s="1036" t="str">
        <f t="shared" si="1"/>
        <v>Kg</v>
      </c>
      <c r="G31" s="1037">
        <f>IF($D31="","",VLOOKUP($B31,NX!$B$9:$P$168,5,0))</f>
        <v>2228</v>
      </c>
      <c r="H31" s="1037">
        <f>IF($D31="","",VLOOKUP($B31,NX!$B$9:$P$168,7,0))</f>
        <v>11140000</v>
      </c>
      <c r="I31" s="1038">
        <f>IF(D31="","",SUMIF(DULIEU!$AS$7:$AS$532,A31&amp;D31,DULIEU!$R$7:$R$532))</f>
        <v>0</v>
      </c>
      <c r="J31" s="1038">
        <f>IF($D31="","",SUMIF(DULIEU!$AS$7:$AS$532,$A31&amp;$D31,DULIEU!$X$7:$X$532))</f>
        <v>0</v>
      </c>
      <c r="K31" s="1039">
        <f>IF($D31="","",SUMIF(DULIEU!$AT$7:$AT$532,$A31&amp;$D31,DULIEU!$S$7:$S$532))</f>
        <v>0</v>
      </c>
      <c r="L31" s="1039">
        <f t="shared" si="4"/>
        <v>0</v>
      </c>
      <c r="M31" s="1040">
        <f t="shared" si="5"/>
        <v>2228</v>
      </c>
      <c r="N31" s="1040">
        <f t="shared" si="6"/>
        <v>11140000</v>
      </c>
      <c r="O31" s="1040"/>
      <c r="P31" s="799" t="str">
        <f t="shared" si="7"/>
        <v>x</v>
      </c>
    </row>
    <row r="32" spans="1:16">
      <c r="A32" s="784">
        <v>3</v>
      </c>
      <c r="B32" s="686" t="str">
        <f t="shared" si="2"/>
        <v>3PP</v>
      </c>
      <c r="C32" s="844">
        <v>5</v>
      </c>
      <c r="D32" s="1035" t="s">
        <v>671</v>
      </c>
      <c r="E32" s="1035" t="str">
        <f t="shared" si="0"/>
        <v>Phế phẩm</v>
      </c>
      <c r="F32" s="1036" t="str">
        <f t="shared" si="1"/>
        <v>Kg</v>
      </c>
      <c r="G32" s="1037" t="str">
        <f>IF($D32="","",VLOOKUP($B32,NX!$B$9:$P$168,5,0))</f>
        <v/>
      </c>
      <c r="H32" s="1037" t="str">
        <f>IF($D32="","",VLOOKUP($B32,NX!$B$9:$P$168,7,0))</f>
        <v/>
      </c>
      <c r="I32" s="1038">
        <f>IF(D32="","",SUMIF(DULIEU!$AS$7:$AS$532,A32&amp;D32,DULIEU!$R$7:$R$532))</f>
        <v>0</v>
      </c>
      <c r="J32" s="1038">
        <f>IF($D32="","",SUMIF(DULIEU!$AS$7:$AS$532,$A32&amp;$D32,DULIEU!$X$7:$X$532))</f>
        <v>0</v>
      </c>
      <c r="K32" s="1039">
        <f>IF($D32="","",SUMIF(DULIEU!$AT$7:$AT$532,$A32&amp;$D32,DULIEU!$S$7:$S$532))</f>
        <v>0</v>
      </c>
      <c r="L32" s="1039">
        <f t="shared" si="4"/>
        <v>0</v>
      </c>
      <c r="M32" s="1040" t="e">
        <f t="shared" si="5"/>
        <v>#VALUE!</v>
      </c>
      <c r="N32" s="1040" t="e">
        <f t="shared" si="6"/>
        <v>#VALUE!</v>
      </c>
      <c r="O32" s="1040"/>
      <c r="P32" s="799" t="str">
        <f t="shared" si="7"/>
        <v>x</v>
      </c>
    </row>
    <row r="33" spans="1:16">
      <c r="A33" s="784">
        <v>3</v>
      </c>
      <c r="B33" s="686" t="str">
        <f t="shared" si="2"/>
        <v>3DTCL05</v>
      </c>
      <c r="C33" s="844">
        <v>6</v>
      </c>
      <c r="D33" s="1035" t="s">
        <v>655</v>
      </c>
      <c r="E33" s="1035" t="str">
        <f t="shared" si="0"/>
        <v>Lưới thép hàn mạ kẽm ĐTC L05</v>
      </c>
      <c r="F33" s="1036" t="str">
        <f t="shared" si="1"/>
        <v>Cuộn</v>
      </c>
      <c r="G33" s="1037">
        <f>IF($D33="","",VLOOKUP($B33,NX!$B$9:$P$168,5,0))</f>
        <v>2264</v>
      </c>
      <c r="H33" s="1037">
        <f>IF($D33="","",VLOOKUP($B33,NX!$B$9:$P$168,7,0))</f>
        <v>2994864163</v>
      </c>
      <c r="I33" s="1038">
        <f>IF(D33="","",SUMIF(DULIEU!$AS$7:$AS$532,A33&amp;D33,DULIEU!$R$7:$R$532))</f>
        <v>0</v>
      </c>
      <c r="J33" s="1038">
        <f>IF($D33="","",SUMIF(DULIEU!$AS$7:$AS$532,$A33&amp;$D33,DULIEU!$X$7:$X$532))</f>
        <v>0</v>
      </c>
      <c r="K33" s="1039">
        <f>IF($D33="","",SUMIF(DULIEU!$AT$7:$AT$532,$A33&amp;$D33,DULIEU!$S$7:$S$532))</f>
        <v>0</v>
      </c>
      <c r="L33" s="1039">
        <f t="shared" si="4"/>
        <v>0</v>
      </c>
      <c r="M33" s="1040">
        <f t="shared" si="5"/>
        <v>2264</v>
      </c>
      <c r="N33" s="1040">
        <f t="shared" si="6"/>
        <v>2994864163</v>
      </c>
      <c r="O33" s="1040"/>
      <c r="P33" s="799" t="str">
        <f t="shared" si="7"/>
        <v>x</v>
      </c>
    </row>
    <row r="34" spans="1:16">
      <c r="A34" s="784"/>
      <c r="B34" s="686" t="str">
        <f t="shared" si="2"/>
        <v/>
      </c>
      <c r="C34" s="844" t="str">
        <f t="shared" si="3"/>
        <v/>
      </c>
      <c r="D34" s="1035"/>
      <c r="E34" s="1035" t="str">
        <f t="shared" si="0"/>
        <v/>
      </c>
      <c r="F34" s="1036" t="str">
        <f t="shared" si="1"/>
        <v/>
      </c>
      <c r="G34" s="1037" t="str">
        <f>IF($D34="","",VLOOKUP($B34,NX!$B$9:$P$168,5,0))</f>
        <v/>
      </c>
      <c r="H34" s="1037" t="str">
        <f>IF($D34="","",VLOOKUP($B34,NX!$B$9:$P$168,7,0))</f>
        <v/>
      </c>
      <c r="I34" s="1038" t="str">
        <f>IF(D34="","",SUMIF(DULIEU!$AS$7:$AS$532,A34&amp;D34,DULIEU!$R$7:$R$532))</f>
        <v/>
      </c>
      <c r="J34" s="1038" t="str">
        <f>IF($D34="","",SUMIF(DULIEU!$AS$7:$AS$532,$A34&amp;$D34,DULIEU!$X$7:$X$532))</f>
        <v/>
      </c>
      <c r="K34" s="1039" t="str">
        <f>IF($D34="","",SUMIF(DULIEU!$AT$7:$AT$532,$A34&amp;$D34,DULIEU!$S$7:$S$532))</f>
        <v/>
      </c>
      <c r="L34" s="1039" t="str">
        <f t="shared" si="4"/>
        <v/>
      </c>
      <c r="M34" s="1040" t="str">
        <f t="shared" si="5"/>
        <v/>
      </c>
      <c r="N34" s="1040" t="str">
        <f t="shared" si="6"/>
        <v/>
      </c>
      <c r="O34" s="1040"/>
      <c r="P34" s="799" t="str">
        <f t="shared" si="7"/>
        <v/>
      </c>
    </row>
    <row r="35" spans="1:16">
      <c r="A35" s="784"/>
      <c r="B35" s="686" t="str">
        <f t="shared" si="2"/>
        <v/>
      </c>
      <c r="C35" s="844" t="str">
        <f t="shared" si="3"/>
        <v/>
      </c>
      <c r="D35" s="1035"/>
      <c r="E35" s="1035" t="str">
        <f t="shared" si="0"/>
        <v/>
      </c>
      <c r="F35" s="1036" t="str">
        <f t="shared" si="1"/>
        <v/>
      </c>
      <c r="G35" s="1037" t="str">
        <f>IF($D35="","",VLOOKUP($B35,NX!$B$9:$P$168,5,0))</f>
        <v/>
      </c>
      <c r="H35" s="1037" t="str">
        <f>IF($D35="","",VLOOKUP($B35,NX!$B$9:$P$168,7,0))</f>
        <v/>
      </c>
      <c r="I35" s="1038" t="str">
        <f>IF(D35="","",SUMIF(DULIEU!$AS$7:$AS$532,A35&amp;D35,DULIEU!$R$7:$R$532))</f>
        <v/>
      </c>
      <c r="J35" s="1038" t="str">
        <f>IF($D35="","",SUMIF(DULIEU!$AS$7:$AS$532,$A35&amp;$D35,DULIEU!$X$7:$X$532))</f>
        <v/>
      </c>
      <c r="K35" s="1039" t="str">
        <f>IF($D35="","",SUMIF(DULIEU!$AT$7:$AT$532,$A35&amp;$D35,DULIEU!$S$7:$S$532))</f>
        <v/>
      </c>
      <c r="L35" s="1039" t="str">
        <f t="shared" si="4"/>
        <v/>
      </c>
      <c r="M35" s="1040" t="str">
        <f t="shared" si="5"/>
        <v/>
      </c>
      <c r="N35" s="1040" t="str">
        <f t="shared" si="6"/>
        <v/>
      </c>
      <c r="O35" s="1040"/>
      <c r="P35" s="799" t="str">
        <f t="shared" si="7"/>
        <v/>
      </c>
    </row>
    <row r="36" spans="1:16">
      <c r="A36" s="784">
        <v>4</v>
      </c>
      <c r="B36" s="686" t="str">
        <f t="shared" si="2"/>
        <v>4DTMK2.0</v>
      </c>
      <c r="C36" s="844">
        <v>1</v>
      </c>
      <c r="D36" s="1035" t="s">
        <v>652</v>
      </c>
      <c r="E36" s="1035" t="str">
        <f t="shared" si="0"/>
        <v>Dây thép mạ kẽm 2.0</v>
      </c>
      <c r="F36" s="1036" t="str">
        <f t="shared" si="1"/>
        <v>Kg</v>
      </c>
      <c r="G36" s="1037">
        <f>IF($D36="","",VLOOKUP($B36,NX!$B$9:$P$168,5,0))</f>
        <v>55397.36</v>
      </c>
      <c r="H36" s="1037">
        <f>IF($D36="","",VLOOKUP($B36,NX!$B$9:$P$168,7,0))</f>
        <v>1002675207</v>
      </c>
      <c r="I36" s="1038">
        <f>IF(D36="","",SUMIF(DULIEU!$AS$7:$AS$532,A36&amp;D36,DULIEU!$R$7:$R$532))</f>
        <v>0</v>
      </c>
      <c r="J36" s="1038">
        <f>IF($D36="","",SUMIF(DULIEU!$AS$7:$AS$532,$A36&amp;$D36,DULIEU!$X$7:$X$532))</f>
        <v>0</v>
      </c>
      <c r="K36" s="1039">
        <f>IF($D36="","",SUMIF(DULIEU!$AT$7:$AT$532,$A36&amp;$D36,DULIEU!$S$7:$S$532))</f>
        <v>0</v>
      </c>
      <c r="L36" s="1039">
        <f t="shared" si="4"/>
        <v>0</v>
      </c>
      <c r="M36" s="1040">
        <f t="shared" si="5"/>
        <v>55397.36</v>
      </c>
      <c r="N36" s="1040">
        <f t="shared" si="6"/>
        <v>1002675207</v>
      </c>
      <c r="O36" s="1040"/>
      <c r="P36" s="799" t="str">
        <f t="shared" si="7"/>
        <v>x</v>
      </c>
    </row>
    <row r="37" spans="1:16">
      <c r="A37" s="784">
        <v>4</v>
      </c>
      <c r="B37" s="686" t="str">
        <f t="shared" si="2"/>
        <v>4DTMK2.2</v>
      </c>
      <c r="C37" s="844">
        <v>2</v>
      </c>
      <c r="D37" s="1035" t="s">
        <v>665</v>
      </c>
      <c r="E37" s="1035" t="str">
        <f t="shared" si="0"/>
        <v>Dây thép mạ kẽm 2.2</v>
      </c>
      <c r="F37" s="1036" t="str">
        <f t="shared" si="1"/>
        <v>Kg</v>
      </c>
      <c r="G37" s="1037">
        <f>IF($D37="","",VLOOKUP($B37,NX!$B$9:$P$168,5,0))</f>
        <v>1102.69</v>
      </c>
      <c r="H37" s="1037">
        <f>IF($D37="","",VLOOKUP($B37,NX!$B$9:$P$168,7,0))</f>
        <v>19958538</v>
      </c>
      <c r="I37" s="1038">
        <f>IF(D37="","",SUMIF(DULIEU!$AS$7:$AS$532,A37&amp;D37,DULIEU!$R$7:$R$532))</f>
        <v>0</v>
      </c>
      <c r="J37" s="1038">
        <f>IF($D37="","",SUMIF(DULIEU!$AS$7:$AS$532,$A37&amp;$D37,DULIEU!$X$7:$X$532))</f>
        <v>0</v>
      </c>
      <c r="K37" s="1039">
        <f>IF($D37="","",SUMIF(DULIEU!$AT$7:$AT$532,$A37&amp;$D37,DULIEU!$S$7:$S$532))</f>
        <v>0</v>
      </c>
      <c r="L37" s="1039">
        <f t="shared" si="4"/>
        <v>0</v>
      </c>
      <c r="M37" s="1040">
        <f t="shared" si="5"/>
        <v>1102.69</v>
      </c>
      <c r="N37" s="1040">
        <f t="shared" si="6"/>
        <v>19958538</v>
      </c>
      <c r="O37" s="1040"/>
      <c r="P37" s="799" t="str">
        <f t="shared" si="7"/>
        <v>x</v>
      </c>
    </row>
    <row r="38" spans="1:16">
      <c r="A38" s="784">
        <v>4</v>
      </c>
      <c r="B38" s="686" t="str">
        <f t="shared" si="2"/>
        <v>4DTMK2.6</v>
      </c>
      <c r="C38" s="844">
        <v>3</v>
      </c>
      <c r="D38" s="1035" t="s">
        <v>667</v>
      </c>
      <c r="E38" s="1035" t="str">
        <f t="shared" si="0"/>
        <v>Dây thép mạ kẽm 2.6</v>
      </c>
      <c r="F38" s="1036" t="str">
        <f t="shared" si="1"/>
        <v>Kg</v>
      </c>
      <c r="G38" s="1037">
        <f>IF($D38="","",VLOOKUP($B38,NX!$B$9:$P$168,5,0))</f>
        <v>110633.22</v>
      </c>
      <c r="H38" s="1037">
        <f>IF($D38="","",VLOOKUP($B38,NX!$B$9:$P$168,7,0))</f>
        <v>2002456690</v>
      </c>
      <c r="I38" s="1038">
        <f>IF(D38="","",SUMIF(DULIEU!$AS$7:$AS$532,A38&amp;D38,DULIEU!$R$7:$R$532))</f>
        <v>0</v>
      </c>
      <c r="J38" s="1038">
        <f>IF($D38="","",SUMIF(DULIEU!$AS$7:$AS$532,$A38&amp;$D38,DULIEU!$X$7:$X$532))</f>
        <v>0</v>
      </c>
      <c r="K38" s="1039">
        <f>IF($D38="","",SUMIF(DULIEU!$AT$7:$AT$532,$A38&amp;$D38,DULIEU!$S$7:$S$532))</f>
        <v>0</v>
      </c>
      <c r="L38" s="1039">
        <f t="shared" si="4"/>
        <v>0</v>
      </c>
      <c r="M38" s="1040">
        <f t="shared" si="5"/>
        <v>110633.22</v>
      </c>
      <c r="N38" s="1040">
        <f t="shared" si="6"/>
        <v>2002456690</v>
      </c>
      <c r="O38" s="1040"/>
      <c r="P38" s="799" t="str">
        <f t="shared" si="7"/>
        <v>x</v>
      </c>
    </row>
    <row r="39" spans="1:16">
      <c r="A39" s="784">
        <v>4</v>
      </c>
      <c r="B39" s="686" t="str">
        <f t="shared" si="2"/>
        <v>4PL</v>
      </c>
      <c r="C39" s="844">
        <v>4</v>
      </c>
      <c r="D39" s="1035" t="s">
        <v>670</v>
      </c>
      <c r="E39" s="1035" t="str">
        <f t="shared" si="0"/>
        <v>Phế liệu</v>
      </c>
      <c r="F39" s="1036" t="str">
        <f t="shared" si="1"/>
        <v>Kg</v>
      </c>
      <c r="G39" s="1037">
        <f>IF($D39="","",VLOOKUP($B39,NX!$B$9:$P$168,5,0))</f>
        <v>2228</v>
      </c>
      <c r="H39" s="1037">
        <f>IF($D39="","",VLOOKUP($B39,NX!$B$9:$P$168,7,0))</f>
        <v>11140000</v>
      </c>
      <c r="I39" s="1038">
        <f>IF(D39="","",SUMIF(DULIEU!$AS$7:$AS$532,A39&amp;D39,DULIEU!$R$7:$R$532))</f>
        <v>0</v>
      </c>
      <c r="J39" s="1038">
        <f>IF($D39="","",SUMIF(DULIEU!$AS$7:$AS$532,$A39&amp;$D39,DULIEU!$X$7:$X$532))</f>
        <v>0</v>
      </c>
      <c r="K39" s="1039">
        <f>IF($D39="","",SUMIF(DULIEU!$AT$7:$AT$532,$A39&amp;$D39,DULIEU!$S$7:$S$532))</f>
        <v>0</v>
      </c>
      <c r="L39" s="1039">
        <f t="shared" si="4"/>
        <v>0</v>
      </c>
      <c r="M39" s="1040">
        <f t="shared" si="5"/>
        <v>2228</v>
      </c>
      <c r="N39" s="1040">
        <f t="shared" si="6"/>
        <v>11140000</v>
      </c>
      <c r="O39" s="1040"/>
      <c r="P39" s="799" t="str">
        <f t="shared" si="7"/>
        <v>x</v>
      </c>
    </row>
    <row r="40" spans="1:16">
      <c r="A40" s="784">
        <v>4</v>
      </c>
      <c r="B40" s="686" t="str">
        <f t="shared" si="2"/>
        <v>4PP</v>
      </c>
      <c r="C40" s="844">
        <v>5</v>
      </c>
      <c r="D40" s="1035" t="s">
        <v>671</v>
      </c>
      <c r="E40" s="1035" t="str">
        <f t="shared" si="0"/>
        <v>Phế phẩm</v>
      </c>
      <c r="F40" s="1036" t="str">
        <f t="shared" si="1"/>
        <v>Kg</v>
      </c>
      <c r="G40" s="1037" t="str">
        <f>IF($D40="","",VLOOKUP($B40,NX!$B$9:$P$168,5,0))</f>
        <v/>
      </c>
      <c r="H40" s="1037" t="str">
        <f>IF($D40="","",VLOOKUP($B40,NX!$B$9:$P$168,7,0))</f>
        <v/>
      </c>
      <c r="I40" s="1038">
        <f>IF(D40="","",SUMIF(DULIEU!$AS$7:$AS$532,A40&amp;D40,DULIEU!$R$7:$R$532))</f>
        <v>0</v>
      </c>
      <c r="J40" s="1038">
        <f>IF($D40="","",SUMIF(DULIEU!$AS$7:$AS$532,$A40&amp;$D40,DULIEU!$X$7:$X$532))</f>
        <v>0</v>
      </c>
      <c r="K40" s="1039">
        <f>IF($D40="","",SUMIF(DULIEU!$AT$7:$AT$532,$A40&amp;$D40,DULIEU!$S$7:$S$532))</f>
        <v>0</v>
      </c>
      <c r="L40" s="1039">
        <f t="shared" si="4"/>
        <v>0</v>
      </c>
      <c r="M40" s="1040" t="e">
        <f t="shared" si="5"/>
        <v>#VALUE!</v>
      </c>
      <c r="N40" s="1040" t="e">
        <f t="shared" si="6"/>
        <v>#VALUE!</v>
      </c>
      <c r="O40" s="1040"/>
      <c r="P40" s="799" t="str">
        <f t="shared" si="7"/>
        <v>x</v>
      </c>
    </row>
    <row r="41" spans="1:16">
      <c r="A41" s="784">
        <v>4</v>
      </c>
      <c r="B41" s="686" t="str">
        <f t="shared" si="2"/>
        <v>4DTCL05</v>
      </c>
      <c r="C41" s="844">
        <v>6</v>
      </c>
      <c r="D41" s="1035" t="s">
        <v>655</v>
      </c>
      <c r="E41" s="1035" t="str">
        <f t="shared" si="0"/>
        <v>Lưới thép hàn mạ kẽm ĐTC L05</v>
      </c>
      <c r="F41" s="1036" t="str">
        <f t="shared" si="1"/>
        <v>Cuộn</v>
      </c>
      <c r="G41" s="1037">
        <f>IF($D41="","",VLOOKUP($B41,NX!$B$9:$P$168,5,0))</f>
        <v>2264</v>
      </c>
      <c r="H41" s="1037">
        <f>IF($D41="","",VLOOKUP($B41,NX!$B$9:$P$168,7,0))</f>
        <v>2994864163</v>
      </c>
      <c r="I41" s="1038">
        <f>IF(D41="","",SUMIF(DULIEU!$AS$7:$AS$532,A41&amp;D41,DULIEU!$R$7:$R$532))</f>
        <v>0</v>
      </c>
      <c r="J41" s="1038">
        <f>IF($D41="","",SUMIF(DULIEU!$AS$7:$AS$532,$A41&amp;$D41,DULIEU!$X$7:$X$532))</f>
        <v>0</v>
      </c>
      <c r="K41" s="1039">
        <f>IF($D41="","",SUMIF(DULIEU!$AT$7:$AT$532,$A41&amp;$D41,DULIEU!$S$7:$S$532))</f>
        <v>0</v>
      </c>
      <c r="L41" s="1039">
        <f t="shared" si="4"/>
        <v>0</v>
      </c>
      <c r="M41" s="1040">
        <f t="shared" si="5"/>
        <v>2264</v>
      </c>
      <c r="N41" s="1040">
        <f t="shared" si="6"/>
        <v>2994864163</v>
      </c>
      <c r="O41" s="1040"/>
      <c r="P41" s="799" t="str">
        <f t="shared" si="7"/>
        <v>x</v>
      </c>
    </row>
    <row r="42" spans="1:16">
      <c r="A42" s="784"/>
      <c r="B42" s="686" t="str">
        <f t="shared" si="2"/>
        <v/>
      </c>
      <c r="C42" s="844" t="str">
        <f t="shared" si="3"/>
        <v/>
      </c>
      <c r="D42" s="1035"/>
      <c r="E42" s="1035" t="str">
        <f t="shared" si="0"/>
        <v/>
      </c>
      <c r="F42" s="1036" t="str">
        <f t="shared" si="1"/>
        <v/>
      </c>
      <c r="G42" s="1037" t="str">
        <f>IF($D42="","",VLOOKUP($B42,NX!$B$9:$P$168,5,0))</f>
        <v/>
      </c>
      <c r="H42" s="1037" t="str">
        <f>IF($D42="","",VLOOKUP($B42,NX!$B$9:$P$168,7,0))</f>
        <v/>
      </c>
      <c r="I42" s="1038" t="str">
        <f>IF(D42="","",SUMIF(DULIEU!$AS$7:$AS$532,A42&amp;D42,DULIEU!$R$7:$R$532))</f>
        <v/>
      </c>
      <c r="J42" s="1038" t="str">
        <f>IF($D42="","",SUMIF(DULIEU!$AS$7:$AS$532,$A42&amp;$D42,DULIEU!$X$7:$X$532))</f>
        <v/>
      </c>
      <c r="K42" s="1039" t="str">
        <f>IF($D42="","",SUMIF(DULIEU!$AT$7:$AT$532,$A42&amp;$D42,DULIEU!$S$7:$S$532))</f>
        <v/>
      </c>
      <c r="L42" s="1039" t="str">
        <f t="shared" si="4"/>
        <v/>
      </c>
      <c r="M42" s="1040" t="str">
        <f t="shared" si="5"/>
        <v/>
      </c>
      <c r="N42" s="1040" t="str">
        <f t="shared" si="6"/>
        <v/>
      </c>
      <c r="O42" s="1040"/>
      <c r="P42" s="799" t="str">
        <f t="shared" si="7"/>
        <v/>
      </c>
    </row>
    <row r="43" spans="1:16">
      <c r="A43" s="784"/>
      <c r="B43" s="686" t="str">
        <f t="shared" si="2"/>
        <v/>
      </c>
      <c r="C43" s="844" t="str">
        <f t="shared" si="3"/>
        <v/>
      </c>
      <c r="D43" s="1035"/>
      <c r="E43" s="1035" t="str">
        <f t="shared" si="0"/>
        <v/>
      </c>
      <c r="F43" s="1036" t="str">
        <f t="shared" si="1"/>
        <v/>
      </c>
      <c r="G43" s="1037" t="str">
        <f>IF($D43="","",VLOOKUP($B43,NX!$B$9:$P$168,5,0))</f>
        <v/>
      </c>
      <c r="H43" s="1037" t="str">
        <f>IF($D43="","",VLOOKUP($B43,NX!$B$9:$P$168,7,0))</f>
        <v/>
      </c>
      <c r="I43" s="1038" t="str">
        <f>IF(D43="","",SUMIF(DULIEU!$AS$7:$AS$532,A43&amp;D43,DULIEU!$R$7:$R$532))</f>
        <v/>
      </c>
      <c r="J43" s="1038" t="str">
        <f>IF($D43="","",SUMIF(DULIEU!$AS$7:$AS$532,$A43&amp;$D43,DULIEU!$X$7:$X$532))</f>
        <v/>
      </c>
      <c r="K43" s="1039" t="str">
        <f>IF($D43="","",SUMIF(DULIEU!$AT$7:$AT$532,$A43&amp;$D43,DULIEU!$S$7:$S$532))</f>
        <v/>
      </c>
      <c r="L43" s="1039" t="str">
        <f t="shared" si="4"/>
        <v/>
      </c>
      <c r="M43" s="1040" t="str">
        <f t="shared" si="5"/>
        <v/>
      </c>
      <c r="N43" s="1040" t="str">
        <f t="shared" si="6"/>
        <v/>
      </c>
      <c r="O43" s="1040"/>
      <c r="P43" s="799" t="str">
        <f t="shared" si="7"/>
        <v/>
      </c>
    </row>
    <row r="44" spans="1:16">
      <c r="A44" s="784">
        <v>5</v>
      </c>
      <c r="B44" s="686" t="str">
        <f t="shared" si="2"/>
        <v>5DTMK2.0</v>
      </c>
      <c r="C44" s="844">
        <v>1</v>
      </c>
      <c r="D44" s="1035" t="s">
        <v>652</v>
      </c>
      <c r="E44" s="1035" t="str">
        <f t="shared" ref="E44:E75" si="8">IF($D44="","",VLOOKUP($D44,vvt,2,0))</f>
        <v>Dây thép mạ kẽm 2.0</v>
      </c>
      <c r="F44" s="1036" t="str">
        <f t="shared" ref="F44:F75" si="9">IF($D44="","",VLOOKUP($D44,vvt,3,0))</f>
        <v>Kg</v>
      </c>
      <c r="G44" s="1037">
        <f>IF($D44="","",VLOOKUP($B44,NX!$B$9:$P$168,5,0))</f>
        <v>55397.36</v>
      </c>
      <c r="H44" s="1037">
        <f>IF($D44="","",VLOOKUP($B44,NX!$B$9:$P$168,7,0))</f>
        <v>1002675207</v>
      </c>
      <c r="I44" s="1038">
        <f>IF(D44="","",SUMIF(DULIEU!$AS$7:$AS$532,A44&amp;D44,DULIEU!$R$7:$R$532))</f>
        <v>0</v>
      </c>
      <c r="J44" s="1038">
        <f>IF($D44="","",SUMIF(DULIEU!$AS$7:$AS$532,$A44&amp;$D44,DULIEU!$X$7:$X$532))</f>
        <v>0</v>
      </c>
      <c r="K44" s="1039">
        <f>IF($D44="","",SUMIF(DULIEU!$AT$7:$AT$532,$A44&amp;$D44,DULIEU!$S$7:$S$532))</f>
        <v>0</v>
      </c>
      <c r="L44" s="1039">
        <f t="shared" si="4"/>
        <v>0</v>
      </c>
      <c r="M44" s="1040">
        <f t="shared" si="5"/>
        <v>55397.36</v>
      </c>
      <c r="N44" s="1040">
        <f t="shared" si="6"/>
        <v>1002675207</v>
      </c>
      <c r="O44" s="1040"/>
      <c r="P44" s="799" t="str">
        <f t="shared" si="7"/>
        <v>x</v>
      </c>
    </row>
    <row r="45" spans="1:16">
      <c r="A45" s="784">
        <v>5</v>
      </c>
      <c r="B45" s="686" t="str">
        <f t="shared" si="2"/>
        <v>5DTMK2.2</v>
      </c>
      <c r="C45" s="844">
        <v>2</v>
      </c>
      <c r="D45" s="1035" t="s">
        <v>665</v>
      </c>
      <c r="E45" s="1035" t="str">
        <f t="shared" si="8"/>
        <v>Dây thép mạ kẽm 2.2</v>
      </c>
      <c r="F45" s="1036" t="str">
        <f t="shared" si="9"/>
        <v>Kg</v>
      </c>
      <c r="G45" s="1037">
        <f>IF($D45="","",VLOOKUP($B45,NX!$B$9:$P$168,5,0))</f>
        <v>1102.69</v>
      </c>
      <c r="H45" s="1037">
        <f>IF($D45="","",VLOOKUP($B45,NX!$B$9:$P$168,7,0))</f>
        <v>19958538</v>
      </c>
      <c r="I45" s="1038">
        <f>IF(D45="","",SUMIF(DULIEU!$AS$7:$AS$532,A45&amp;D45,DULIEU!$R$7:$R$532))</f>
        <v>0</v>
      </c>
      <c r="J45" s="1038">
        <f>IF($D45="","",SUMIF(DULIEU!$AS$7:$AS$532,$A45&amp;$D45,DULIEU!$X$7:$X$532))</f>
        <v>0</v>
      </c>
      <c r="K45" s="1039">
        <f>IF($D45="","",SUMIF(DULIEU!$AT$7:$AT$532,$A45&amp;$D45,DULIEU!$S$7:$S$532))</f>
        <v>0</v>
      </c>
      <c r="L45" s="1039">
        <f t="shared" si="4"/>
        <v>0</v>
      </c>
      <c r="M45" s="1040">
        <f t="shared" si="5"/>
        <v>1102.69</v>
      </c>
      <c r="N45" s="1040">
        <f t="shared" si="6"/>
        <v>19958538</v>
      </c>
      <c r="O45" s="1040"/>
      <c r="P45" s="799" t="str">
        <f t="shared" si="7"/>
        <v>x</v>
      </c>
    </row>
    <row r="46" spans="1:16">
      <c r="A46" s="784">
        <v>5</v>
      </c>
      <c r="B46" s="686" t="str">
        <f t="shared" si="2"/>
        <v>5DTMK2.6</v>
      </c>
      <c r="C46" s="844">
        <v>3</v>
      </c>
      <c r="D46" s="1035" t="s">
        <v>667</v>
      </c>
      <c r="E46" s="1035" t="str">
        <f t="shared" si="8"/>
        <v>Dây thép mạ kẽm 2.6</v>
      </c>
      <c r="F46" s="1036" t="str">
        <f t="shared" si="9"/>
        <v>Kg</v>
      </c>
      <c r="G46" s="1037">
        <f>IF($D46="","",VLOOKUP($B46,NX!$B$9:$P$168,5,0))</f>
        <v>110633.22</v>
      </c>
      <c r="H46" s="1037">
        <f>IF($D46="","",VLOOKUP($B46,NX!$B$9:$P$168,7,0))</f>
        <v>2002456690</v>
      </c>
      <c r="I46" s="1038">
        <f>IF(D46="","",SUMIF(DULIEU!$AS$7:$AS$532,A46&amp;D46,DULIEU!$R$7:$R$532))</f>
        <v>0</v>
      </c>
      <c r="J46" s="1038">
        <f>IF($D46="","",SUMIF(DULIEU!$AS$7:$AS$532,$A46&amp;$D46,DULIEU!$X$7:$X$532))</f>
        <v>0</v>
      </c>
      <c r="K46" s="1039">
        <f>IF($D46="","",SUMIF(DULIEU!$AT$7:$AT$532,$A46&amp;$D46,DULIEU!$S$7:$S$532))</f>
        <v>0</v>
      </c>
      <c r="L46" s="1039">
        <f t="shared" si="4"/>
        <v>0</v>
      </c>
      <c r="M46" s="1040">
        <f t="shared" si="5"/>
        <v>110633.22</v>
      </c>
      <c r="N46" s="1040">
        <f t="shared" si="6"/>
        <v>2002456690</v>
      </c>
      <c r="O46" s="1040"/>
      <c r="P46" s="799" t="str">
        <f t="shared" si="7"/>
        <v>x</v>
      </c>
    </row>
    <row r="47" spans="1:16">
      <c r="A47" s="784">
        <v>5</v>
      </c>
      <c r="B47" s="686" t="str">
        <f t="shared" si="2"/>
        <v>5PL</v>
      </c>
      <c r="C47" s="844">
        <v>4</v>
      </c>
      <c r="D47" s="1035" t="s">
        <v>670</v>
      </c>
      <c r="E47" s="1035" t="str">
        <f t="shared" si="8"/>
        <v>Phế liệu</v>
      </c>
      <c r="F47" s="1036" t="str">
        <f t="shared" si="9"/>
        <v>Kg</v>
      </c>
      <c r="G47" s="1037">
        <f>IF($D47="","",VLOOKUP($B47,NX!$B$9:$P$168,5,0))</f>
        <v>2228</v>
      </c>
      <c r="H47" s="1037">
        <f>IF($D47="","",VLOOKUP($B47,NX!$B$9:$P$168,7,0))</f>
        <v>11140000</v>
      </c>
      <c r="I47" s="1038">
        <f>IF(D47="","",SUMIF(DULIEU!$AS$7:$AS$532,A47&amp;D47,DULIEU!$R$7:$R$532))</f>
        <v>0</v>
      </c>
      <c r="J47" s="1038">
        <f>IF($D47="","",SUMIF(DULIEU!$AS$7:$AS$532,$A47&amp;$D47,DULIEU!$X$7:$X$532))</f>
        <v>0</v>
      </c>
      <c r="K47" s="1039">
        <f>IF($D47="","",SUMIF(DULIEU!$AT$7:$AT$532,$A47&amp;$D47,DULIEU!$S$7:$S$532))</f>
        <v>0</v>
      </c>
      <c r="L47" s="1039">
        <f t="shared" si="4"/>
        <v>0</v>
      </c>
      <c r="M47" s="1040">
        <f t="shared" si="5"/>
        <v>2228</v>
      </c>
      <c r="N47" s="1040">
        <f t="shared" si="6"/>
        <v>11140000</v>
      </c>
      <c r="O47" s="1040"/>
      <c r="P47" s="799" t="str">
        <f t="shared" si="7"/>
        <v>x</v>
      </c>
    </row>
    <row r="48" spans="1:16">
      <c r="A48" s="784">
        <v>5</v>
      </c>
      <c r="B48" s="686" t="str">
        <f t="shared" si="2"/>
        <v>5PP</v>
      </c>
      <c r="C48" s="844">
        <v>5</v>
      </c>
      <c r="D48" s="1035" t="s">
        <v>671</v>
      </c>
      <c r="E48" s="1035" t="str">
        <f t="shared" si="8"/>
        <v>Phế phẩm</v>
      </c>
      <c r="F48" s="1036" t="str">
        <f t="shared" si="9"/>
        <v>Kg</v>
      </c>
      <c r="G48" s="1037" t="str">
        <f>IF($D48="","",VLOOKUP($B48,NX!$B$9:$P$168,5,0))</f>
        <v/>
      </c>
      <c r="H48" s="1037" t="str">
        <f>IF($D48="","",VLOOKUP($B48,NX!$B$9:$P$168,7,0))</f>
        <v/>
      </c>
      <c r="I48" s="1038">
        <f>IF(D48="","",SUMIF(DULIEU!$AS$7:$AS$532,A48&amp;D48,DULIEU!$R$7:$R$532))</f>
        <v>0</v>
      </c>
      <c r="J48" s="1038">
        <f>IF($D48="","",SUMIF(DULIEU!$AS$7:$AS$532,$A48&amp;$D48,DULIEU!$X$7:$X$532))</f>
        <v>0</v>
      </c>
      <c r="K48" s="1039">
        <f>IF($D48="","",SUMIF(DULIEU!$AT$7:$AT$532,$A48&amp;$D48,DULIEU!$S$7:$S$532))</f>
        <v>0</v>
      </c>
      <c r="L48" s="1039">
        <f t="shared" si="4"/>
        <v>0</v>
      </c>
      <c r="M48" s="1040" t="e">
        <f t="shared" si="5"/>
        <v>#VALUE!</v>
      </c>
      <c r="N48" s="1040" t="e">
        <f t="shared" si="6"/>
        <v>#VALUE!</v>
      </c>
      <c r="O48" s="1040"/>
      <c r="P48" s="799" t="str">
        <f t="shared" si="7"/>
        <v>x</v>
      </c>
    </row>
    <row r="49" spans="1:16">
      <c r="A49" s="784">
        <v>5</v>
      </c>
      <c r="B49" s="686" t="str">
        <f t="shared" si="2"/>
        <v>5DTCL05</v>
      </c>
      <c r="C49" s="844">
        <v>6</v>
      </c>
      <c r="D49" s="1035" t="s">
        <v>655</v>
      </c>
      <c r="E49" s="1035" t="str">
        <f t="shared" si="8"/>
        <v>Lưới thép hàn mạ kẽm ĐTC L05</v>
      </c>
      <c r="F49" s="1036" t="str">
        <f t="shared" si="9"/>
        <v>Cuộn</v>
      </c>
      <c r="G49" s="1037">
        <f>IF($D49="","",VLOOKUP($B49,NX!$B$9:$P$168,5,0))</f>
        <v>2264</v>
      </c>
      <c r="H49" s="1037">
        <f>IF($D49="","",VLOOKUP($B49,NX!$B$9:$P$168,7,0))</f>
        <v>2994864163</v>
      </c>
      <c r="I49" s="1038">
        <f>IF(D49="","",SUMIF(DULIEU!$AS$7:$AS$532,A49&amp;D49,DULIEU!$R$7:$R$532))</f>
        <v>0</v>
      </c>
      <c r="J49" s="1038">
        <f>IF($D49="","",SUMIF(DULIEU!$AS$7:$AS$532,$A49&amp;$D49,DULIEU!$X$7:$X$532))</f>
        <v>0</v>
      </c>
      <c r="K49" s="1039">
        <f>IF($D49="","",SUMIF(DULIEU!$AT$7:$AT$532,$A49&amp;$D49,DULIEU!$S$7:$S$532))</f>
        <v>0</v>
      </c>
      <c r="L49" s="1039">
        <f t="shared" si="4"/>
        <v>0</v>
      </c>
      <c r="M49" s="1040">
        <f t="shared" si="5"/>
        <v>2264</v>
      </c>
      <c r="N49" s="1040">
        <f t="shared" si="6"/>
        <v>2994864163</v>
      </c>
      <c r="O49" s="1040"/>
      <c r="P49" s="799" t="str">
        <f t="shared" si="7"/>
        <v>x</v>
      </c>
    </row>
    <row r="50" spans="1:16">
      <c r="A50" s="784"/>
      <c r="B50" s="686" t="str">
        <f t="shared" si="2"/>
        <v/>
      </c>
      <c r="C50" s="844" t="str">
        <f t="shared" si="3"/>
        <v/>
      </c>
      <c r="D50" s="1035"/>
      <c r="E50" s="1035" t="str">
        <f t="shared" si="8"/>
        <v/>
      </c>
      <c r="F50" s="1036" t="str">
        <f t="shared" si="9"/>
        <v/>
      </c>
      <c r="G50" s="1037" t="str">
        <f>IF($D50="","",VLOOKUP($B50,NX!$B$9:$P$168,5,0))</f>
        <v/>
      </c>
      <c r="H50" s="1037" t="str">
        <f>IF($D50="","",VLOOKUP($B50,NX!$B$9:$P$168,7,0))</f>
        <v/>
      </c>
      <c r="I50" s="1038" t="str">
        <f>IF(D50="","",SUMIF(DULIEU!$AS$7:$AS$532,A50&amp;D50,DULIEU!$R$7:$R$532))</f>
        <v/>
      </c>
      <c r="J50" s="1038" t="str">
        <f>IF($D50="","",SUMIF(DULIEU!$AS$7:$AS$532,$A50&amp;$D50,DULIEU!$X$7:$X$532))</f>
        <v/>
      </c>
      <c r="K50" s="1039" t="str">
        <f>IF($D50="","",SUMIF(DULIEU!$AT$7:$AT$532,$A50&amp;$D50,DULIEU!$S$7:$S$532))</f>
        <v/>
      </c>
      <c r="L50" s="1039" t="str">
        <f t="shared" si="4"/>
        <v/>
      </c>
      <c r="M50" s="1040" t="str">
        <f t="shared" si="5"/>
        <v/>
      </c>
      <c r="N50" s="1040" t="str">
        <f t="shared" si="6"/>
        <v/>
      </c>
      <c r="O50" s="1040"/>
      <c r="P50" s="799" t="str">
        <f t="shared" si="7"/>
        <v/>
      </c>
    </row>
    <row r="51" spans="1:16">
      <c r="A51" s="784"/>
      <c r="B51" s="686" t="str">
        <f t="shared" si="2"/>
        <v/>
      </c>
      <c r="C51" s="844" t="str">
        <f t="shared" si="3"/>
        <v/>
      </c>
      <c r="D51" s="1035"/>
      <c r="E51" s="1035" t="str">
        <f t="shared" si="8"/>
        <v/>
      </c>
      <c r="F51" s="1036" t="str">
        <f t="shared" si="9"/>
        <v/>
      </c>
      <c r="G51" s="1037" t="str">
        <f>IF($D51="","",VLOOKUP($B51,NX!$B$9:$P$168,5,0))</f>
        <v/>
      </c>
      <c r="H51" s="1037" t="str">
        <f>IF($D51="","",VLOOKUP($B51,NX!$B$9:$P$168,7,0))</f>
        <v/>
      </c>
      <c r="I51" s="1038" t="str">
        <f>IF(D51="","",SUMIF(DULIEU!$AS$7:$AS$532,A51&amp;D51,DULIEU!$R$7:$R$532))</f>
        <v/>
      </c>
      <c r="J51" s="1038" t="str">
        <f>IF($D51="","",SUMIF(DULIEU!$AS$7:$AS$532,$A51&amp;$D51,DULIEU!$X$7:$X$532))</f>
        <v/>
      </c>
      <c r="K51" s="1039" t="str">
        <f>IF($D51="","",SUMIF(DULIEU!$AT$7:$AT$532,$A51&amp;$D51,DULIEU!$S$7:$S$532))</f>
        <v/>
      </c>
      <c r="L51" s="1039" t="str">
        <f t="shared" si="4"/>
        <v/>
      </c>
      <c r="M51" s="1040" t="str">
        <f t="shared" si="5"/>
        <v/>
      </c>
      <c r="N51" s="1040" t="str">
        <f t="shared" si="6"/>
        <v/>
      </c>
      <c r="O51" s="1040"/>
      <c r="P51" s="799" t="str">
        <f t="shared" si="7"/>
        <v/>
      </c>
    </row>
    <row r="52" spans="1:16">
      <c r="A52" s="784">
        <v>6</v>
      </c>
      <c r="B52" s="686" t="str">
        <f t="shared" si="2"/>
        <v>6DTMK2.0</v>
      </c>
      <c r="C52" s="844">
        <v>1</v>
      </c>
      <c r="D52" s="1035" t="s">
        <v>652</v>
      </c>
      <c r="E52" s="1035" t="str">
        <f t="shared" si="8"/>
        <v>Dây thép mạ kẽm 2.0</v>
      </c>
      <c r="F52" s="1036" t="str">
        <f t="shared" si="9"/>
        <v>Kg</v>
      </c>
      <c r="G52" s="1037">
        <f>IF($D52="","",VLOOKUP($B52,NX!$B$9:$P$168,5,0))</f>
        <v>55397.36</v>
      </c>
      <c r="H52" s="1037">
        <f>IF($D52="","",VLOOKUP($B52,NX!$B$9:$P$168,7,0))</f>
        <v>1002675207</v>
      </c>
      <c r="I52" s="1038">
        <f>IF(D52="","",SUMIF(DULIEU!$AS$7:$AS$532,A52&amp;D52,DULIEU!$R$7:$R$532))</f>
        <v>0</v>
      </c>
      <c r="J52" s="1038">
        <f>IF($D52="","",SUMIF(DULIEU!$AS$7:$AS$532,$A52&amp;$D52,DULIEU!$X$7:$X$532))</f>
        <v>0</v>
      </c>
      <c r="K52" s="1039">
        <f>IF($D52="","",SUMIF(DULIEU!$AT$7:$AT$532,$A52&amp;$D52,DULIEU!$S$7:$S$532))</f>
        <v>0</v>
      </c>
      <c r="L52" s="1039">
        <f t="shared" si="4"/>
        <v>0</v>
      </c>
      <c r="M52" s="1040">
        <f t="shared" si="5"/>
        <v>55397.36</v>
      </c>
      <c r="N52" s="1040">
        <f t="shared" si="6"/>
        <v>1002675207</v>
      </c>
      <c r="O52" s="1040"/>
      <c r="P52" s="799" t="str">
        <f t="shared" si="7"/>
        <v>x</v>
      </c>
    </row>
    <row r="53" spans="1:16">
      <c r="A53" s="784">
        <v>6</v>
      </c>
      <c r="B53" s="686" t="str">
        <f t="shared" si="2"/>
        <v>6DTMK2.2</v>
      </c>
      <c r="C53" s="844">
        <v>2</v>
      </c>
      <c r="D53" s="1035" t="s">
        <v>665</v>
      </c>
      <c r="E53" s="1035" t="str">
        <f t="shared" si="8"/>
        <v>Dây thép mạ kẽm 2.2</v>
      </c>
      <c r="F53" s="1036" t="str">
        <f t="shared" si="9"/>
        <v>Kg</v>
      </c>
      <c r="G53" s="1037">
        <f>IF($D53="","",VLOOKUP($B53,NX!$B$9:$P$168,5,0))</f>
        <v>1102.69</v>
      </c>
      <c r="H53" s="1037">
        <f>IF($D53="","",VLOOKUP($B53,NX!$B$9:$P$168,7,0))</f>
        <v>19958538</v>
      </c>
      <c r="I53" s="1038">
        <f>IF(D53="","",SUMIF(DULIEU!$AS$7:$AS$532,A53&amp;D53,DULIEU!$R$7:$R$532))</f>
        <v>0</v>
      </c>
      <c r="J53" s="1038">
        <f>IF($D53="","",SUMIF(DULIEU!$AS$7:$AS$532,$A53&amp;$D53,DULIEU!$X$7:$X$532))</f>
        <v>0</v>
      </c>
      <c r="K53" s="1039">
        <f>IF($D53="","",SUMIF(DULIEU!$AT$7:$AT$532,$A53&amp;$D53,DULIEU!$S$7:$S$532))</f>
        <v>0</v>
      </c>
      <c r="L53" s="1039">
        <f t="shared" si="4"/>
        <v>0</v>
      </c>
      <c r="M53" s="1040">
        <f t="shared" si="5"/>
        <v>1102.69</v>
      </c>
      <c r="N53" s="1040">
        <f t="shared" si="6"/>
        <v>19958538</v>
      </c>
      <c r="O53" s="1040"/>
      <c r="P53" s="799" t="str">
        <f t="shared" si="7"/>
        <v>x</v>
      </c>
    </row>
    <row r="54" spans="1:16">
      <c r="A54" s="784">
        <v>6</v>
      </c>
      <c r="B54" s="686" t="str">
        <f t="shared" si="2"/>
        <v>6DTMK2.6</v>
      </c>
      <c r="C54" s="844">
        <v>3</v>
      </c>
      <c r="D54" s="1035" t="s">
        <v>667</v>
      </c>
      <c r="E54" s="1035" t="str">
        <f t="shared" si="8"/>
        <v>Dây thép mạ kẽm 2.6</v>
      </c>
      <c r="F54" s="1036" t="str">
        <f t="shared" si="9"/>
        <v>Kg</v>
      </c>
      <c r="G54" s="1037">
        <f>IF($D54="","",VLOOKUP($B54,NX!$B$9:$P$168,5,0))</f>
        <v>110633.22</v>
      </c>
      <c r="H54" s="1037">
        <f>IF($D54="","",VLOOKUP($B54,NX!$B$9:$P$168,7,0))</f>
        <v>2002456690</v>
      </c>
      <c r="I54" s="1038">
        <f>IF(D54="","",SUMIF(DULIEU!$AS$7:$AS$532,A54&amp;D54,DULIEU!$R$7:$R$532))</f>
        <v>0</v>
      </c>
      <c r="J54" s="1038">
        <f>IF($D54="","",SUMIF(DULIEU!$AS$7:$AS$532,$A54&amp;$D54,DULIEU!$X$7:$X$532))</f>
        <v>0</v>
      </c>
      <c r="K54" s="1039">
        <f>IF($D54="","",SUMIF(DULIEU!$AT$7:$AT$532,$A54&amp;$D54,DULIEU!$S$7:$S$532))</f>
        <v>0</v>
      </c>
      <c r="L54" s="1039">
        <f t="shared" si="4"/>
        <v>0</v>
      </c>
      <c r="M54" s="1040">
        <f t="shared" si="5"/>
        <v>110633.22</v>
      </c>
      <c r="N54" s="1040">
        <f t="shared" si="6"/>
        <v>2002456690</v>
      </c>
      <c r="O54" s="1040"/>
      <c r="P54" s="799" t="str">
        <f t="shared" si="7"/>
        <v>x</v>
      </c>
    </row>
    <row r="55" spans="1:16">
      <c r="A55" s="784">
        <v>6</v>
      </c>
      <c r="B55" s="686" t="str">
        <f t="shared" si="2"/>
        <v>6PL</v>
      </c>
      <c r="C55" s="844">
        <v>4</v>
      </c>
      <c r="D55" s="1035" t="s">
        <v>670</v>
      </c>
      <c r="E55" s="1035" t="str">
        <f t="shared" si="8"/>
        <v>Phế liệu</v>
      </c>
      <c r="F55" s="1036" t="str">
        <f t="shared" si="9"/>
        <v>Kg</v>
      </c>
      <c r="G55" s="1037">
        <f>IF($D55="","",VLOOKUP($B55,NX!$B$9:$P$168,5,0))</f>
        <v>2228</v>
      </c>
      <c r="H55" s="1037">
        <f>IF($D55="","",VLOOKUP($B55,NX!$B$9:$P$168,7,0))</f>
        <v>11140000</v>
      </c>
      <c r="I55" s="1038">
        <f>IF(D55="","",SUMIF(DULIEU!$AS$7:$AS$532,A55&amp;D55,DULIEU!$R$7:$R$532))</f>
        <v>0</v>
      </c>
      <c r="J55" s="1038">
        <f>IF($D55="","",SUMIF(DULIEU!$AS$7:$AS$532,$A55&amp;$D55,DULIEU!$X$7:$X$532))</f>
        <v>0</v>
      </c>
      <c r="K55" s="1039">
        <f>IF($D55="","",SUMIF(DULIEU!$AT$7:$AT$532,$A55&amp;$D55,DULIEU!$S$7:$S$532))</f>
        <v>0</v>
      </c>
      <c r="L55" s="1039">
        <f t="shared" si="4"/>
        <v>0</v>
      </c>
      <c r="M55" s="1040">
        <f t="shared" si="5"/>
        <v>2228</v>
      </c>
      <c r="N55" s="1040">
        <f t="shared" si="6"/>
        <v>11140000</v>
      </c>
      <c r="O55" s="1040"/>
      <c r="P55" s="799" t="str">
        <f t="shared" si="7"/>
        <v>x</v>
      </c>
    </row>
    <row r="56" spans="1:16">
      <c r="A56" s="784">
        <v>6</v>
      </c>
      <c r="B56" s="686" t="str">
        <f t="shared" si="2"/>
        <v>6PP</v>
      </c>
      <c r="C56" s="844">
        <v>5</v>
      </c>
      <c r="D56" s="1035" t="s">
        <v>671</v>
      </c>
      <c r="E56" s="1035" t="str">
        <f t="shared" si="8"/>
        <v>Phế phẩm</v>
      </c>
      <c r="F56" s="1036" t="str">
        <f t="shared" si="9"/>
        <v>Kg</v>
      </c>
      <c r="G56" s="1037" t="str">
        <f>IF($D56="","",VLOOKUP($B56,NX!$B$9:$P$168,5,0))</f>
        <v/>
      </c>
      <c r="H56" s="1037" t="str">
        <f>IF($D56="","",VLOOKUP($B56,NX!$B$9:$P$168,7,0))</f>
        <v/>
      </c>
      <c r="I56" s="1038">
        <f>IF(D56="","",SUMIF(DULIEU!$AS$7:$AS$532,A56&amp;D56,DULIEU!$R$7:$R$532))</f>
        <v>0</v>
      </c>
      <c r="J56" s="1038">
        <f>IF($D56="","",SUMIF(DULIEU!$AS$7:$AS$532,$A56&amp;$D56,DULIEU!$X$7:$X$532))</f>
        <v>0</v>
      </c>
      <c r="K56" s="1039">
        <f>IF($D56="","",SUMIF(DULIEU!$AT$7:$AT$532,$A56&amp;$D56,DULIEU!$S$7:$S$532))</f>
        <v>0</v>
      </c>
      <c r="L56" s="1039">
        <f t="shared" si="4"/>
        <v>0</v>
      </c>
      <c r="M56" s="1040" t="e">
        <f t="shared" si="5"/>
        <v>#VALUE!</v>
      </c>
      <c r="N56" s="1040" t="e">
        <f t="shared" si="6"/>
        <v>#VALUE!</v>
      </c>
      <c r="O56" s="1040"/>
      <c r="P56" s="799" t="str">
        <f t="shared" si="7"/>
        <v>x</v>
      </c>
    </row>
    <row r="57" spans="1:16">
      <c r="A57" s="784">
        <v>6</v>
      </c>
      <c r="B57" s="686" t="str">
        <f t="shared" si="2"/>
        <v>6DTCL05</v>
      </c>
      <c r="C57" s="844">
        <v>6</v>
      </c>
      <c r="D57" s="1035" t="s">
        <v>655</v>
      </c>
      <c r="E57" s="1035" t="str">
        <f t="shared" si="8"/>
        <v>Lưới thép hàn mạ kẽm ĐTC L05</v>
      </c>
      <c r="F57" s="1036" t="str">
        <f t="shared" si="9"/>
        <v>Cuộn</v>
      </c>
      <c r="G57" s="1037">
        <f>IF($D57="","",VLOOKUP($B57,NX!$B$9:$P$168,5,0))</f>
        <v>2264</v>
      </c>
      <c r="H57" s="1037">
        <f>IF($D57="","",VLOOKUP($B57,NX!$B$9:$P$168,7,0))</f>
        <v>2994864163</v>
      </c>
      <c r="I57" s="1038">
        <f>IF(D57="","",SUMIF(DULIEU!$AS$7:$AS$532,A57&amp;D57,DULIEU!$R$7:$R$532))</f>
        <v>0</v>
      </c>
      <c r="J57" s="1038">
        <f>IF($D57="","",SUMIF(DULIEU!$AS$7:$AS$532,$A57&amp;$D57,DULIEU!$X$7:$X$532))</f>
        <v>0</v>
      </c>
      <c r="K57" s="1039">
        <f>IF($D57="","",SUMIF(DULIEU!$AT$7:$AT$532,$A57&amp;$D57,DULIEU!$S$7:$S$532))</f>
        <v>0</v>
      </c>
      <c r="L57" s="1039">
        <f t="shared" si="4"/>
        <v>0</v>
      </c>
      <c r="M57" s="1040">
        <f t="shared" si="5"/>
        <v>2264</v>
      </c>
      <c r="N57" s="1040">
        <f t="shared" si="6"/>
        <v>2994864163</v>
      </c>
      <c r="O57" s="1040"/>
      <c r="P57" s="799" t="str">
        <f t="shared" si="7"/>
        <v>x</v>
      </c>
    </row>
    <row r="58" spans="1:16">
      <c r="A58" s="784"/>
      <c r="B58" s="686" t="str">
        <f t="shared" si="2"/>
        <v/>
      </c>
      <c r="C58" s="844" t="str">
        <f t="shared" si="3"/>
        <v/>
      </c>
      <c r="D58" s="1035"/>
      <c r="E58" s="1035" t="str">
        <f t="shared" si="8"/>
        <v/>
      </c>
      <c r="F58" s="1036" t="str">
        <f t="shared" si="9"/>
        <v/>
      </c>
      <c r="G58" s="1037" t="str">
        <f>IF($D58="","",VLOOKUP($B58,NX!$B$9:$P$168,5,0))</f>
        <v/>
      </c>
      <c r="H58" s="1037" t="str">
        <f>IF($D58="","",VLOOKUP($B58,NX!$B$9:$P$168,7,0))</f>
        <v/>
      </c>
      <c r="I58" s="1038" t="str">
        <f>IF(D58="","",SUMIF(DULIEU!$AS$7:$AS$532,A58&amp;D58,DULIEU!$R$7:$R$532))</f>
        <v/>
      </c>
      <c r="J58" s="1038" t="str">
        <f>IF($D58="","",SUMIF(DULIEU!$AS$7:$AS$532,$A58&amp;$D58,DULIEU!$X$7:$X$532))</f>
        <v/>
      </c>
      <c r="K58" s="1039" t="str">
        <f>IF($D58="","",SUMIF(DULIEU!$AT$7:$AT$532,$A58&amp;$D58,DULIEU!$S$7:$S$532))</f>
        <v/>
      </c>
      <c r="L58" s="1039" t="str">
        <f t="shared" si="4"/>
        <v/>
      </c>
      <c r="M58" s="1040" t="str">
        <f t="shared" si="5"/>
        <v/>
      </c>
      <c r="N58" s="1040" t="str">
        <f t="shared" si="6"/>
        <v/>
      </c>
      <c r="O58" s="1040"/>
      <c r="P58" s="799" t="str">
        <f t="shared" si="7"/>
        <v/>
      </c>
    </row>
    <row r="59" spans="1:16">
      <c r="A59" s="784"/>
      <c r="B59" s="686" t="str">
        <f t="shared" si="2"/>
        <v/>
      </c>
      <c r="C59" s="844" t="str">
        <f t="shared" si="3"/>
        <v/>
      </c>
      <c r="D59" s="1035"/>
      <c r="E59" s="1035" t="str">
        <f t="shared" si="8"/>
        <v/>
      </c>
      <c r="F59" s="1036" t="str">
        <f t="shared" si="9"/>
        <v/>
      </c>
      <c r="G59" s="1037" t="str">
        <f>IF($D59="","",VLOOKUP($B59,NX!$B$9:$P$168,5,0))</f>
        <v/>
      </c>
      <c r="H59" s="1037" t="str">
        <f>IF($D59="","",VLOOKUP($B59,NX!$B$9:$P$168,7,0))</f>
        <v/>
      </c>
      <c r="I59" s="1038" t="str">
        <f>IF(D59="","",SUMIF(DULIEU!$AS$7:$AS$532,A59&amp;D59,DULIEU!$R$7:$R$532))</f>
        <v/>
      </c>
      <c r="J59" s="1038" t="str">
        <f>IF($D59="","",SUMIF(DULIEU!$AS$7:$AS$532,$A59&amp;$D59,DULIEU!$X$7:$X$532))</f>
        <v/>
      </c>
      <c r="K59" s="1039" t="str">
        <f>IF($D59="","",SUMIF(DULIEU!$AT$7:$AT$532,$A59&amp;$D59,DULIEU!$S$7:$S$532))</f>
        <v/>
      </c>
      <c r="L59" s="1039" t="str">
        <f t="shared" si="4"/>
        <v/>
      </c>
      <c r="M59" s="1040" t="str">
        <f t="shared" si="5"/>
        <v/>
      </c>
      <c r="N59" s="1040" t="str">
        <f t="shared" si="6"/>
        <v/>
      </c>
      <c r="O59" s="1040"/>
      <c r="P59" s="799" t="str">
        <f t="shared" si="7"/>
        <v/>
      </c>
    </row>
    <row r="60" spans="1:16">
      <c r="A60" s="784">
        <v>7</v>
      </c>
      <c r="B60" s="686" t="str">
        <f t="shared" si="2"/>
        <v>7DTMK2.0</v>
      </c>
      <c r="C60" s="844">
        <v>1</v>
      </c>
      <c r="D60" s="1035" t="s">
        <v>652</v>
      </c>
      <c r="E60" s="1035" t="str">
        <f t="shared" si="8"/>
        <v>Dây thép mạ kẽm 2.0</v>
      </c>
      <c r="F60" s="1036" t="str">
        <f t="shared" si="9"/>
        <v>Kg</v>
      </c>
      <c r="G60" s="1037">
        <f>IF($D60="","",VLOOKUP($B60,NX!$B$9:$P$168,5,0))</f>
        <v>55397.36</v>
      </c>
      <c r="H60" s="1037">
        <f>IF($D60="","",VLOOKUP($B60,NX!$B$9:$P$168,7,0))</f>
        <v>1002675207</v>
      </c>
      <c r="I60" s="1038">
        <f>IF(D60="","",SUMIF(DULIEU!$AS$7:$AS$532,A60&amp;D60,DULIEU!$R$7:$R$532))</f>
        <v>0</v>
      </c>
      <c r="J60" s="1038">
        <f>IF($D60="","",SUMIF(DULIEU!$AS$7:$AS$532,$A60&amp;$D60,DULIEU!$X$7:$X$532))</f>
        <v>0</v>
      </c>
      <c r="K60" s="1039">
        <f>IF($D60="","",SUMIF(DULIEU!$AT$7:$AT$532,$A60&amp;$D60,DULIEU!$S$7:$S$532))</f>
        <v>0</v>
      </c>
      <c r="L60" s="1039">
        <f t="shared" si="4"/>
        <v>0</v>
      </c>
      <c r="M60" s="1040">
        <f t="shared" si="5"/>
        <v>55397.36</v>
      </c>
      <c r="N60" s="1040">
        <f t="shared" si="6"/>
        <v>1002675207</v>
      </c>
      <c r="O60" s="1040"/>
      <c r="P60" s="799" t="str">
        <f t="shared" si="7"/>
        <v>x</v>
      </c>
    </row>
    <row r="61" spans="1:16">
      <c r="A61" s="784">
        <v>7</v>
      </c>
      <c r="B61" s="686" t="str">
        <f t="shared" si="2"/>
        <v>7DTMK2.2</v>
      </c>
      <c r="C61" s="844">
        <v>2</v>
      </c>
      <c r="D61" s="1035" t="s">
        <v>665</v>
      </c>
      <c r="E61" s="1035" t="str">
        <f t="shared" si="8"/>
        <v>Dây thép mạ kẽm 2.2</v>
      </c>
      <c r="F61" s="1036" t="str">
        <f t="shared" si="9"/>
        <v>Kg</v>
      </c>
      <c r="G61" s="1037">
        <f>IF($D61="","",VLOOKUP($B61,NX!$B$9:$P$168,5,0))</f>
        <v>1102.69</v>
      </c>
      <c r="H61" s="1037">
        <f>IF($D61="","",VLOOKUP($B61,NX!$B$9:$P$168,7,0))</f>
        <v>19958538</v>
      </c>
      <c r="I61" s="1038">
        <f>IF(D61="","",SUMIF(DULIEU!$AS$7:$AS$532,A61&amp;D61,DULIEU!$R$7:$R$532))</f>
        <v>0</v>
      </c>
      <c r="J61" s="1038">
        <f>IF($D61="","",SUMIF(DULIEU!$AS$7:$AS$532,$A61&amp;$D61,DULIEU!$X$7:$X$532))</f>
        <v>0</v>
      </c>
      <c r="K61" s="1039">
        <f>IF($D61="","",SUMIF(DULIEU!$AT$7:$AT$532,$A61&amp;$D61,DULIEU!$S$7:$S$532))</f>
        <v>0</v>
      </c>
      <c r="L61" s="1039">
        <f t="shared" si="4"/>
        <v>0</v>
      </c>
      <c r="M61" s="1040">
        <f t="shared" si="5"/>
        <v>1102.69</v>
      </c>
      <c r="N61" s="1040">
        <f t="shared" si="6"/>
        <v>19958538</v>
      </c>
      <c r="O61" s="1040"/>
      <c r="P61" s="799" t="str">
        <f t="shared" si="7"/>
        <v>x</v>
      </c>
    </row>
    <row r="62" spans="1:16">
      <c r="A62" s="784">
        <v>7</v>
      </c>
      <c r="B62" s="686" t="str">
        <f t="shared" si="2"/>
        <v>7DTMK2.6</v>
      </c>
      <c r="C62" s="844">
        <v>3</v>
      </c>
      <c r="D62" s="1035" t="s">
        <v>667</v>
      </c>
      <c r="E62" s="1035" t="str">
        <f t="shared" si="8"/>
        <v>Dây thép mạ kẽm 2.6</v>
      </c>
      <c r="F62" s="1036" t="str">
        <f t="shared" si="9"/>
        <v>Kg</v>
      </c>
      <c r="G62" s="1037">
        <f>IF($D62="","",VLOOKUP($B62,NX!$B$9:$P$168,5,0))</f>
        <v>110633.22</v>
      </c>
      <c r="H62" s="1037">
        <f>IF($D62="","",VLOOKUP($B62,NX!$B$9:$P$168,7,0))</f>
        <v>2002456690</v>
      </c>
      <c r="I62" s="1038">
        <f>IF(D62="","",SUMIF(DULIEU!$AS$7:$AS$532,A62&amp;D62,DULIEU!$R$7:$R$532))</f>
        <v>0</v>
      </c>
      <c r="J62" s="1038">
        <f>IF($D62="","",SUMIF(DULIEU!$AS$7:$AS$532,$A62&amp;$D62,DULIEU!$X$7:$X$532))</f>
        <v>0</v>
      </c>
      <c r="K62" s="1039">
        <f>IF($D62="","",SUMIF(DULIEU!$AT$7:$AT$532,$A62&amp;$D62,DULIEU!$S$7:$S$532))</f>
        <v>0</v>
      </c>
      <c r="L62" s="1039">
        <f t="shared" si="4"/>
        <v>0</v>
      </c>
      <c r="M62" s="1040">
        <f t="shared" si="5"/>
        <v>110633.22</v>
      </c>
      <c r="N62" s="1040">
        <f t="shared" si="6"/>
        <v>2002456690</v>
      </c>
      <c r="O62" s="1040"/>
      <c r="P62" s="799" t="str">
        <f t="shared" si="7"/>
        <v>x</v>
      </c>
    </row>
    <row r="63" spans="1:16">
      <c r="A63" s="784">
        <v>7</v>
      </c>
      <c r="B63" s="686" t="str">
        <f t="shared" si="2"/>
        <v>7PL</v>
      </c>
      <c r="C63" s="844">
        <v>4</v>
      </c>
      <c r="D63" s="1035" t="s">
        <v>670</v>
      </c>
      <c r="E63" s="1035" t="str">
        <f t="shared" si="8"/>
        <v>Phế liệu</v>
      </c>
      <c r="F63" s="1036" t="str">
        <f t="shared" si="9"/>
        <v>Kg</v>
      </c>
      <c r="G63" s="1037">
        <f>IF($D63="","",VLOOKUP($B63,NX!$B$9:$P$168,5,0))</f>
        <v>2228</v>
      </c>
      <c r="H63" s="1037">
        <f>IF($D63="","",VLOOKUP($B63,NX!$B$9:$P$168,7,0))</f>
        <v>11140000</v>
      </c>
      <c r="I63" s="1038">
        <f>IF(D63="","",SUMIF(DULIEU!$AS$7:$AS$532,A63&amp;D63,DULIEU!$R$7:$R$532))</f>
        <v>0</v>
      </c>
      <c r="J63" s="1038">
        <f>IF($D63="","",SUMIF(DULIEU!$AS$7:$AS$532,$A63&amp;$D63,DULIEU!$X$7:$X$532))</f>
        <v>0</v>
      </c>
      <c r="K63" s="1039">
        <f>IF($D63="","",SUMIF(DULIEU!$AT$7:$AT$532,$A63&amp;$D63,DULIEU!$S$7:$S$532))</f>
        <v>0</v>
      </c>
      <c r="L63" s="1039">
        <f t="shared" si="4"/>
        <v>0</v>
      </c>
      <c r="M63" s="1040">
        <f t="shared" si="5"/>
        <v>2228</v>
      </c>
      <c r="N63" s="1040">
        <f t="shared" si="6"/>
        <v>11140000</v>
      </c>
      <c r="O63" s="1040"/>
      <c r="P63" s="799" t="str">
        <f t="shared" si="7"/>
        <v>x</v>
      </c>
    </row>
    <row r="64" spans="1:16">
      <c r="A64" s="784">
        <v>7</v>
      </c>
      <c r="B64" s="686" t="str">
        <f t="shared" si="2"/>
        <v>7PP</v>
      </c>
      <c r="C64" s="844">
        <v>5</v>
      </c>
      <c r="D64" s="1035" t="s">
        <v>671</v>
      </c>
      <c r="E64" s="1035" t="str">
        <f t="shared" si="8"/>
        <v>Phế phẩm</v>
      </c>
      <c r="F64" s="1036" t="str">
        <f t="shared" si="9"/>
        <v>Kg</v>
      </c>
      <c r="G64" s="1037" t="str">
        <f>IF($D64="","",VLOOKUP($B64,NX!$B$9:$P$168,5,0))</f>
        <v/>
      </c>
      <c r="H64" s="1037" t="str">
        <f>IF($D64="","",VLOOKUP($B64,NX!$B$9:$P$168,7,0))</f>
        <v/>
      </c>
      <c r="I64" s="1038">
        <f>IF(D64="","",SUMIF(DULIEU!$AS$7:$AS$532,A64&amp;D64,DULIEU!$R$7:$R$532))</f>
        <v>0</v>
      </c>
      <c r="J64" s="1038">
        <f>IF($D64="","",SUMIF(DULIEU!$AS$7:$AS$532,$A64&amp;$D64,DULIEU!$X$7:$X$532))</f>
        <v>0</v>
      </c>
      <c r="K64" s="1039">
        <f>IF($D64="","",SUMIF(DULIEU!$AT$7:$AT$532,$A64&amp;$D64,DULIEU!$S$7:$S$532))</f>
        <v>0</v>
      </c>
      <c r="L64" s="1039">
        <f t="shared" si="4"/>
        <v>0</v>
      </c>
      <c r="M64" s="1040" t="e">
        <f t="shared" si="5"/>
        <v>#VALUE!</v>
      </c>
      <c r="N64" s="1040" t="e">
        <f t="shared" si="6"/>
        <v>#VALUE!</v>
      </c>
      <c r="O64" s="1040"/>
      <c r="P64" s="799" t="str">
        <f t="shared" si="7"/>
        <v>x</v>
      </c>
    </row>
    <row r="65" spans="1:16">
      <c r="A65" s="784">
        <v>7</v>
      </c>
      <c r="B65" s="686" t="str">
        <f t="shared" si="2"/>
        <v>7DTCL05</v>
      </c>
      <c r="C65" s="844">
        <v>6</v>
      </c>
      <c r="D65" s="1035" t="s">
        <v>655</v>
      </c>
      <c r="E65" s="1035" t="str">
        <f t="shared" si="8"/>
        <v>Lưới thép hàn mạ kẽm ĐTC L05</v>
      </c>
      <c r="F65" s="1036" t="str">
        <f t="shared" si="9"/>
        <v>Cuộn</v>
      </c>
      <c r="G65" s="1037">
        <f>IF($D65="","",VLOOKUP($B65,NX!$B$9:$P$168,5,0))</f>
        <v>2264</v>
      </c>
      <c r="H65" s="1037">
        <f>IF($D65="","",VLOOKUP($B65,NX!$B$9:$P$168,7,0))</f>
        <v>2994864163</v>
      </c>
      <c r="I65" s="1038">
        <f>IF(D65="","",SUMIF(DULIEU!$AS$7:$AS$532,A65&amp;D65,DULIEU!$R$7:$R$532))</f>
        <v>0</v>
      </c>
      <c r="J65" s="1038">
        <f>IF($D65="","",SUMIF(DULIEU!$AS$7:$AS$532,$A65&amp;$D65,DULIEU!$X$7:$X$532))</f>
        <v>0</v>
      </c>
      <c r="K65" s="1039">
        <f>IF($D65="","",SUMIF(DULIEU!$AT$7:$AT$532,$A65&amp;$D65,DULIEU!$S$7:$S$532))</f>
        <v>0</v>
      </c>
      <c r="L65" s="1039">
        <f t="shared" si="4"/>
        <v>0</v>
      </c>
      <c r="M65" s="1040">
        <f t="shared" si="5"/>
        <v>2264</v>
      </c>
      <c r="N65" s="1040">
        <f t="shared" si="6"/>
        <v>2994864163</v>
      </c>
      <c r="O65" s="1040"/>
      <c r="P65" s="799" t="str">
        <f t="shared" si="7"/>
        <v>x</v>
      </c>
    </row>
    <row r="66" spans="1:16">
      <c r="A66" s="784"/>
      <c r="B66" s="686" t="str">
        <f t="shared" si="2"/>
        <v/>
      </c>
      <c r="C66" s="844" t="str">
        <f t="shared" si="3"/>
        <v/>
      </c>
      <c r="D66" s="1035"/>
      <c r="E66" s="1035" t="str">
        <f t="shared" si="8"/>
        <v/>
      </c>
      <c r="F66" s="1036" t="str">
        <f t="shared" si="9"/>
        <v/>
      </c>
      <c r="G66" s="1037" t="str">
        <f>IF($D66="","",VLOOKUP($B66,NX!$B$9:$P$168,5,0))</f>
        <v/>
      </c>
      <c r="H66" s="1037" t="str">
        <f>IF($D66="","",VLOOKUP($B66,NX!$B$9:$P$168,7,0))</f>
        <v/>
      </c>
      <c r="I66" s="1038" t="str">
        <f>IF(D66="","",SUMIF(DULIEU!$AS$7:$AS$532,A66&amp;D66,DULIEU!$R$7:$R$532))</f>
        <v/>
      </c>
      <c r="J66" s="1038" t="str">
        <f>IF($D66="","",SUMIF(DULIEU!$AS$7:$AS$532,$A66&amp;$D66,DULIEU!$X$7:$X$532))</f>
        <v/>
      </c>
      <c r="K66" s="1039" t="str">
        <f>IF($D66="","",SUMIF(DULIEU!$AT$7:$AT$532,$A66&amp;$D66,DULIEU!$S$7:$S$532))</f>
        <v/>
      </c>
      <c r="L66" s="1039" t="str">
        <f t="shared" si="4"/>
        <v/>
      </c>
      <c r="M66" s="1040" t="str">
        <f t="shared" si="5"/>
        <v/>
      </c>
      <c r="N66" s="1040" t="str">
        <f t="shared" si="6"/>
        <v/>
      </c>
      <c r="O66" s="1040"/>
      <c r="P66" s="799" t="str">
        <f t="shared" si="7"/>
        <v/>
      </c>
    </row>
    <row r="67" spans="1:16">
      <c r="A67" s="784"/>
      <c r="B67" s="686" t="str">
        <f t="shared" si="2"/>
        <v/>
      </c>
      <c r="C67" s="844" t="str">
        <f t="shared" si="3"/>
        <v/>
      </c>
      <c r="D67" s="1035"/>
      <c r="E67" s="1035" t="str">
        <f t="shared" si="8"/>
        <v/>
      </c>
      <c r="F67" s="1036" t="str">
        <f t="shared" si="9"/>
        <v/>
      </c>
      <c r="G67" s="1037" t="str">
        <f>IF($D67="","",VLOOKUP($B67,NX!$B$9:$P$168,5,0))</f>
        <v/>
      </c>
      <c r="H67" s="1037" t="str">
        <f>IF($D67="","",VLOOKUP($B67,NX!$B$9:$P$168,7,0))</f>
        <v/>
      </c>
      <c r="I67" s="1038" t="str">
        <f>IF(D67="","",SUMIF(DULIEU!$AS$7:$AS$532,A67&amp;D67,DULIEU!$R$7:$R$532))</f>
        <v/>
      </c>
      <c r="J67" s="1038" t="str">
        <f>IF($D67="","",SUMIF(DULIEU!$AS$7:$AS$532,$A67&amp;$D67,DULIEU!$X$7:$X$532))</f>
        <v/>
      </c>
      <c r="K67" s="1039" t="str">
        <f>IF($D67="","",SUMIF(DULIEU!$AT$7:$AT$532,$A67&amp;$D67,DULIEU!$S$7:$S$532))</f>
        <v/>
      </c>
      <c r="L67" s="1039" t="str">
        <f t="shared" si="4"/>
        <v/>
      </c>
      <c r="M67" s="1040" t="str">
        <f t="shared" si="5"/>
        <v/>
      </c>
      <c r="N67" s="1040" t="str">
        <f t="shared" si="6"/>
        <v/>
      </c>
      <c r="O67" s="1040"/>
      <c r="P67" s="799" t="str">
        <f t="shared" si="7"/>
        <v/>
      </c>
    </row>
    <row r="68" spans="1:16">
      <c r="A68" s="784">
        <v>8</v>
      </c>
      <c r="B68" s="686" t="str">
        <f t="shared" si="2"/>
        <v>8DTMK2.0</v>
      </c>
      <c r="C68" s="844">
        <v>1</v>
      </c>
      <c r="D68" s="1035" t="s">
        <v>652</v>
      </c>
      <c r="E68" s="1035" t="str">
        <f t="shared" si="8"/>
        <v>Dây thép mạ kẽm 2.0</v>
      </c>
      <c r="F68" s="1036" t="str">
        <f t="shared" si="9"/>
        <v>Kg</v>
      </c>
      <c r="G68" s="1037">
        <f>IF($D68="","",VLOOKUP($B68,NX!$B$9:$P$168,5,0))</f>
        <v>55397.36</v>
      </c>
      <c r="H68" s="1037">
        <f>IF($D68="","",VLOOKUP($B68,NX!$B$9:$P$168,7,0))</f>
        <v>1002675207</v>
      </c>
      <c r="I68" s="1038">
        <f>IF(D68="","",SUMIF(DULIEU!$AS$7:$AS$532,A68&amp;D68,DULIEU!$R$7:$R$532))</f>
        <v>0</v>
      </c>
      <c r="J68" s="1038">
        <f>IF($D68="","",SUMIF(DULIEU!$AS$7:$AS$532,$A68&amp;$D68,DULIEU!$X$7:$X$532))</f>
        <v>0</v>
      </c>
      <c r="K68" s="1039">
        <f>IF($D68="","",SUMIF(DULIEU!$AT$7:$AT$532,$A68&amp;$D68,DULIEU!$S$7:$S$532))</f>
        <v>0</v>
      </c>
      <c r="L68" s="1039">
        <f t="shared" si="4"/>
        <v>0</v>
      </c>
      <c r="M68" s="1040">
        <f t="shared" si="5"/>
        <v>55397.36</v>
      </c>
      <c r="N68" s="1040">
        <f t="shared" si="6"/>
        <v>1002675207</v>
      </c>
      <c r="O68" s="1040"/>
      <c r="P68" s="799" t="str">
        <f t="shared" si="7"/>
        <v>x</v>
      </c>
    </row>
    <row r="69" spans="1:16">
      <c r="A69" s="784">
        <v>8</v>
      </c>
      <c r="B69" s="686" t="str">
        <f t="shared" si="2"/>
        <v>8DTMK2.2</v>
      </c>
      <c r="C69" s="844">
        <v>2</v>
      </c>
      <c r="D69" s="1035" t="s">
        <v>665</v>
      </c>
      <c r="E69" s="1035" t="str">
        <f t="shared" si="8"/>
        <v>Dây thép mạ kẽm 2.2</v>
      </c>
      <c r="F69" s="1036" t="str">
        <f t="shared" si="9"/>
        <v>Kg</v>
      </c>
      <c r="G69" s="1037">
        <f>IF($D69="","",VLOOKUP($B69,NX!$B$9:$P$168,5,0))</f>
        <v>1102.69</v>
      </c>
      <c r="H69" s="1037">
        <f>IF($D69="","",VLOOKUP($B69,NX!$B$9:$P$168,7,0))</f>
        <v>19958538</v>
      </c>
      <c r="I69" s="1038">
        <f>IF(D69="","",SUMIF(DULIEU!$AS$7:$AS$532,A69&amp;D69,DULIEU!$R$7:$R$532))</f>
        <v>0</v>
      </c>
      <c r="J69" s="1038">
        <f>IF($D69="","",SUMIF(DULIEU!$AS$7:$AS$532,$A69&amp;$D69,DULIEU!$X$7:$X$532))</f>
        <v>0</v>
      </c>
      <c r="K69" s="1039">
        <f>IF($D69="","",SUMIF(DULIEU!$AT$7:$AT$532,$A69&amp;$D69,DULIEU!$S$7:$S$532))</f>
        <v>0</v>
      </c>
      <c r="L69" s="1039">
        <f t="shared" si="4"/>
        <v>0</v>
      </c>
      <c r="M69" s="1040">
        <f t="shared" si="5"/>
        <v>1102.69</v>
      </c>
      <c r="N69" s="1040">
        <f t="shared" si="6"/>
        <v>19958538</v>
      </c>
      <c r="O69" s="1040"/>
      <c r="P69" s="799" t="str">
        <f t="shared" si="7"/>
        <v>x</v>
      </c>
    </row>
    <row r="70" spans="1:16">
      <c r="A70" s="784">
        <v>8</v>
      </c>
      <c r="B70" s="686" t="str">
        <f t="shared" si="2"/>
        <v>8DTMK2.6</v>
      </c>
      <c r="C70" s="844">
        <v>3</v>
      </c>
      <c r="D70" s="1035" t="s">
        <v>667</v>
      </c>
      <c r="E70" s="1035" t="str">
        <f t="shared" si="8"/>
        <v>Dây thép mạ kẽm 2.6</v>
      </c>
      <c r="F70" s="1036" t="str">
        <f t="shared" si="9"/>
        <v>Kg</v>
      </c>
      <c r="G70" s="1037">
        <f>IF($D70="","",VLOOKUP($B70,NX!$B$9:$P$168,5,0))</f>
        <v>110633.22</v>
      </c>
      <c r="H70" s="1037">
        <f>IF($D70="","",VLOOKUP($B70,NX!$B$9:$P$168,7,0))</f>
        <v>2002456690</v>
      </c>
      <c r="I70" s="1038">
        <f>IF(D70="","",SUMIF(DULIEU!$AS$7:$AS$532,A70&amp;D70,DULIEU!$R$7:$R$532))</f>
        <v>0</v>
      </c>
      <c r="J70" s="1038">
        <f>IF($D70="","",SUMIF(DULIEU!$AS$7:$AS$532,$A70&amp;$D70,DULIEU!$X$7:$X$532))</f>
        <v>0</v>
      </c>
      <c r="K70" s="1039">
        <f>IF($D70="","",SUMIF(DULIEU!$AT$7:$AT$532,$A70&amp;$D70,DULIEU!$S$7:$S$532))</f>
        <v>0</v>
      </c>
      <c r="L70" s="1039">
        <f t="shared" si="4"/>
        <v>0</v>
      </c>
      <c r="M70" s="1040">
        <f t="shared" si="5"/>
        <v>110633.22</v>
      </c>
      <c r="N70" s="1040">
        <f t="shared" si="6"/>
        <v>2002456690</v>
      </c>
      <c r="O70" s="1040"/>
      <c r="P70" s="799" t="str">
        <f t="shared" si="7"/>
        <v>x</v>
      </c>
    </row>
    <row r="71" spans="1:16">
      <c r="A71" s="784">
        <v>8</v>
      </c>
      <c r="B71" s="686" t="str">
        <f t="shared" si="2"/>
        <v>8PL</v>
      </c>
      <c r="C71" s="844">
        <v>4</v>
      </c>
      <c r="D71" s="1035" t="s">
        <v>670</v>
      </c>
      <c r="E71" s="1035" t="str">
        <f t="shared" si="8"/>
        <v>Phế liệu</v>
      </c>
      <c r="F71" s="1036" t="str">
        <f t="shared" si="9"/>
        <v>Kg</v>
      </c>
      <c r="G71" s="1037">
        <f>IF($D71="","",VLOOKUP($B71,NX!$B$9:$P$168,5,0))</f>
        <v>2228</v>
      </c>
      <c r="H71" s="1037">
        <f>IF($D71="","",VLOOKUP($B71,NX!$B$9:$P$168,7,0))</f>
        <v>11140000</v>
      </c>
      <c r="I71" s="1038">
        <f>IF(D71="","",SUMIF(DULIEU!$AS$7:$AS$532,A71&amp;D71,DULIEU!$R$7:$R$532))</f>
        <v>0</v>
      </c>
      <c r="J71" s="1038">
        <f>IF($D71="","",SUMIF(DULIEU!$AS$7:$AS$532,$A71&amp;$D71,DULIEU!$X$7:$X$532))</f>
        <v>0</v>
      </c>
      <c r="K71" s="1039">
        <f>IF($D71="","",SUMIF(DULIEU!$AT$7:$AT$532,$A71&amp;$D71,DULIEU!$S$7:$S$532))</f>
        <v>0</v>
      </c>
      <c r="L71" s="1039">
        <f t="shared" si="4"/>
        <v>0</v>
      </c>
      <c r="M71" s="1040">
        <f t="shared" si="5"/>
        <v>2228</v>
      </c>
      <c r="N71" s="1040">
        <f t="shared" si="6"/>
        <v>11140000</v>
      </c>
      <c r="O71" s="1040"/>
      <c r="P71" s="799" t="str">
        <f t="shared" si="7"/>
        <v>x</v>
      </c>
    </row>
    <row r="72" spans="1:16">
      <c r="A72" s="784">
        <v>8</v>
      </c>
      <c r="B72" s="686" t="str">
        <f t="shared" si="2"/>
        <v>8PP</v>
      </c>
      <c r="C72" s="844">
        <v>5</v>
      </c>
      <c r="D72" s="1035" t="s">
        <v>671</v>
      </c>
      <c r="E72" s="1035" t="str">
        <f t="shared" si="8"/>
        <v>Phế phẩm</v>
      </c>
      <c r="F72" s="1036" t="str">
        <f t="shared" si="9"/>
        <v>Kg</v>
      </c>
      <c r="G72" s="1037" t="str">
        <f>IF($D72="","",VLOOKUP($B72,NX!$B$9:$P$168,5,0))</f>
        <v/>
      </c>
      <c r="H72" s="1037" t="str">
        <f>IF($D72="","",VLOOKUP($B72,NX!$B$9:$P$168,7,0))</f>
        <v/>
      </c>
      <c r="I72" s="1038">
        <f>IF(D72="","",SUMIF(DULIEU!$AS$7:$AS$532,A72&amp;D72,DULIEU!$R$7:$R$532))</f>
        <v>0</v>
      </c>
      <c r="J72" s="1038">
        <f>IF($D72="","",SUMIF(DULIEU!$AS$7:$AS$532,$A72&amp;$D72,DULIEU!$X$7:$X$532))</f>
        <v>0</v>
      </c>
      <c r="K72" s="1039">
        <f>IF($D72="","",SUMIF(DULIEU!$AT$7:$AT$532,$A72&amp;$D72,DULIEU!$S$7:$S$532))</f>
        <v>0</v>
      </c>
      <c r="L72" s="1039">
        <f t="shared" si="4"/>
        <v>0</v>
      </c>
      <c r="M72" s="1040" t="e">
        <f t="shared" si="5"/>
        <v>#VALUE!</v>
      </c>
      <c r="N72" s="1040" t="e">
        <f t="shared" si="6"/>
        <v>#VALUE!</v>
      </c>
      <c r="O72" s="1040"/>
      <c r="P72" s="799" t="str">
        <f t="shared" si="7"/>
        <v>x</v>
      </c>
    </row>
    <row r="73" spans="1:16">
      <c r="A73" s="784">
        <v>8</v>
      </c>
      <c r="B73" s="686" t="str">
        <f t="shared" si="2"/>
        <v>8DTCL05</v>
      </c>
      <c r="C73" s="844">
        <v>6</v>
      </c>
      <c r="D73" s="1035" t="s">
        <v>655</v>
      </c>
      <c r="E73" s="1035" t="str">
        <f t="shared" si="8"/>
        <v>Lưới thép hàn mạ kẽm ĐTC L05</v>
      </c>
      <c r="F73" s="1036" t="str">
        <f t="shared" si="9"/>
        <v>Cuộn</v>
      </c>
      <c r="G73" s="1037">
        <f>IF($D73="","",VLOOKUP($B73,NX!$B$9:$P$168,5,0))</f>
        <v>2264</v>
      </c>
      <c r="H73" s="1037">
        <f>IF($D73="","",VLOOKUP($B73,NX!$B$9:$P$168,7,0))</f>
        <v>2994864163</v>
      </c>
      <c r="I73" s="1038">
        <f>IF(D73="","",SUMIF(DULIEU!$AS$7:$AS$532,A73&amp;D73,DULIEU!$R$7:$R$532))</f>
        <v>0</v>
      </c>
      <c r="J73" s="1038">
        <f>IF($D73="","",SUMIF(DULIEU!$AS$7:$AS$532,$A73&amp;$D73,DULIEU!$X$7:$X$532))</f>
        <v>0</v>
      </c>
      <c r="K73" s="1039">
        <f>IF($D73="","",SUMIF(DULIEU!$AT$7:$AT$532,$A73&amp;$D73,DULIEU!$S$7:$S$532))</f>
        <v>0</v>
      </c>
      <c r="L73" s="1039">
        <f t="shared" si="4"/>
        <v>0</v>
      </c>
      <c r="M73" s="1040">
        <f t="shared" si="5"/>
        <v>2264</v>
      </c>
      <c r="N73" s="1040">
        <f t="shared" si="6"/>
        <v>2994864163</v>
      </c>
      <c r="O73" s="1040"/>
      <c r="P73" s="799" t="str">
        <f t="shared" si="7"/>
        <v>x</v>
      </c>
    </row>
    <row r="74" spans="1:16">
      <c r="A74" s="784"/>
      <c r="B74" s="686" t="str">
        <f t="shared" si="2"/>
        <v/>
      </c>
      <c r="C74" s="844" t="str">
        <f t="shared" si="3"/>
        <v/>
      </c>
      <c r="D74" s="1035"/>
      <c r="E74" s="1035" t="str">
        <f t="shared" si="8"/>
        <v/>
      </c>
      <c r="F74" s="1036" t="str">
        <f t="shared" si="9"/>
        <v/>
      </c>
      <c r="G74" s="1037" t="str">
        <f>IF($D74="","",VLOOKUP($B74,NX!$B$9:$P$168,5,0))</f>
        <v/>
      </c>
      <c r="H74" s="1037" t="str">
        <f>IF($D74="","",VLOOKUP($B74,NX!$B$9:$P$168,7,0))</f>
        <v/>
      </c>
      <c r="I74" s="1038" t="str">
        <f>IF(D74="","",SUMIF(DULIEU!$AS$7:$AS$532,A74&amp;D74,DULIEU!$R$7:$R$532))</f>
        <v/>
      </c>
      <c r="J74" s="1038" t="str">
        <f>IF($D74="","",SUMIF(DULIEU!$AS$7:$AS$532,$A74&amp;$D74,DULIEU!$X$7:$X$532))</f>
        <v/>
      </c>
      <c r="K74" s="1039" t="str">
        <f>IF($D74="","",SUMIF(DULIEU!$AT$7:$AT$532,$A74&amp;$D74,DULIEU!$S$7:$S$532))</f>
        <v/>
      </c>
      <c r="L74" s="1039" t="str">
        <f t="shared" si="4"/>
        <v/>
      </c>
      <c r="M74" s="1040" t="str">
        <f t="shared" si="5"/>
        <v/>
      </c>
      <c r="N74" s="1040" t="str">
        <f t="shared" si="6"/>
        <v/>
      </c>
      <c r="O74" s="1040"/>
      <c r="P74" s="799" t="str">
        <f t="shared" si="7"/>
        <v/>
      </c>
    </row>
    <row r="75" spans="1:16">
      <c r="A75" s="784"/>
      <c r="B75" s="686" t="str">
        <f t="shared" si="2"/>
        <v/>
      </c>
      <c r="C75" s="844" t="str">
        <f t="shared" si="3"/>
        <v/>
      </c>
      <c r="D75" s="1035"/>
      <c r="E75" s="1035" t="str">
        <f t="shared" si="8"/>
        <v/>
      </c>
      <c r="F75" s="1036" t="str">
        <f t="shared" si="9"/>
        <v/>
      </c>
      <c r="G75" s="1037" t="str">
        <f>IF($D75="","",VLOOKUP($B75,NX!$B$9:$P$168,5,0))</f>
        <v/>
      </c>
      <c r="H75" s="1037" t="str">
        <f>IF($D75="","",VLOOKUP($B75,NX!$B$9:$P$168,7,0))</f>
        <v/>
      </c>
      <c r="I75" s="1038" t="str">
        <f>IF(D75="","",SUMIF(DULIEU!$AS$7:$AS$532,A75&amp;D75,DULIEU!$R$7:$R$532))</f>
        <v/>
      </c>
      <c r="J75" s="1038" t="str">
        <f>IF($D75="","",SUMIF(DULIEU!$AS$7:$AS$532,$A75&amp;$D75,DULIEU!$X$7:$X$532))</f>
        <v/>
      </c>
      <c r="K75" s="1039" t="str">
        <f>IF($D75="","",SUMIF(DULIEU!$AT$7:$AT$532,$A75&amp;$D75,DULIEU!$S$7:$S$532))</f>
        <v/>
      </c>
      <c r="L75" s="1039" t="str">
        <f t="shared" si="4"/>
        <v/>
      </c>
      <c r="M75" s="1040" t="str">
        <f t="shared" si="5"/>
        <v/>
      </c>
      <c r="N75" s="1040" t="str">
        <f t="shared" si="6"/>
        <v/>
      </c>
      <c r="O75" s="1040"/>
      <c r="P75" s="799" t="str">
        <f t="shared" si="7"/>
        <v/>
      </c>
    </row>
    <row r="76" spans="1:16">
      <c r="A76" s="784">
        <v>9</v>
      </c>
      <c r="B76" s="686" t="str">
        <f t="shared" si="2"/>
        <v>9DTMK2.0</v>
      </c>
      <c r="C76" s="844">
        <v>1</v>
      </c>
      <c r="D76" s="1035" t="s">
        <v>652</v>
      </c>
      <c r="E76" s="1035" t="str">
        <f t="shared" ref="E76:E106" si="10">IF($D76="","",VLOOKUP($D76,vvt,2,0))</f>
        <v>Dây thép mạ kẽm 2.0</v>
      </c>
      <c r="F76" s="1036" t="str">
        <f t="shared" ref="F76:F105" si="11">IF($D76="","",VLOOKUP($D76,vvt,3,0))</f>
        <v>Kg</v>
      </c>
      <c r="G76" s="1037">
        <f>IF($D76="","",VLOOKUP($B76,NX!$B$9:$P$168,5,0))</f>
        <v>55397.36</v>
      </c>
      <c r="H76" s="1037">
        <f>IF($D76="","",VLOOKUP($B76,NX!$B$9:$P$168,7,0))</f>
        <v>1002675207</v>
      </c>
      <c r="I76" s="1038">
        <f>IF(D76="","",SUMIF(DULIEU!$AS$7:$AS$532,A76&amp;D76,DULIEU!$R$7:$R$532))</f>
        <v>0</v>
      </c>
      <c r="J76" s="1038">
        <f>IF($D76="","",SUMIF(DULIEU!$AS$7:$AS$532,$A76&amp;$D76,DULIEU!$X$7:$X$532))</f>
        <v>0</v>
      </c>
      <c r="K76" s="1039">
        <f>IF($D76="","",SUMIF(DULIEU!$AT$7:$AT$532,$A76&amp;$D76,DULIEU!$S$7:$S$532))</f>
        <v>0</v>
      </c>
      <c r="L76" s="1039">
        <f t="shared" si="4"/>
        <v>0</v>
      </c>
      <c r="M76" s="1040">
        <f t="shared" si="5"/>
        <v>55397.36</v>
      </c>
      <c r="N76" s="1040">
        <f t="shared" si="6"/>
        <v>1002675207</v>
      </c>
      <c r="O76" s="1040"/>
      <c r="P76" s="799" t="str">
        <f t="shared" si="7"/>
        <v>x</v>
      </c>
    </row>
    <row r="77" spans="1:16">
      <c r="A77" s="784">
        <v>9</v>
      </c>
      <c r="B77" s="686" t="str">
        <f t="shared" ref="B77:B117" si="12">IF($E77="","",$A77&amp;$D77)</f>
        <v>9DTMK2.2</v>
      </c>
      <c r="C77" s="844">
        <v>2</v>
      </c>
      <c r="D77" s="1035" t="s">
        <v>665</v>
      </c>
      <c r="E77" s="1035" t="str">
        <f t="shared" si="10"/>
        <v>Dây thép mạ kẽm 2.2</v>
      </c>
      <c r="F77" s="1036" t="str">
        <f t="shared" si="11"/>
        <v>Kg</v>
      </c>
      <c r="G77" s="1037">
        <f>IF($D77="","",VLOOKUP($B77,NX!$B$9:$P$168,5,0))</f>
        <v>1102.69</v>
      </c>
      <c r="H77" s="1037">
        <f>IF($D77="","",VLOOKUP($B77,NX!$B$9:$P$168,7,0))</f>
        <v>19958538</v>
      </c>
      <c r="I77" s="1038">
        <f>IF(D77="","",SUMIF(DULIEU!$AS$7:$AS$532,A77&amp;D77,DULIEU!$R$7:$R$532))</f>
        <v>0</v>
      </c>
      <c r="J77" s="1038">
        <f>IF($D77="","",SUMIF(DULIEU!$AS$7:$AS$532,$A77&amp;$D77,DULIEU!$X$7:$X$532))</f>
        <v>0</v>
      </c>
      <c r="K77" s="1039">
        <f>IF($D77="","",SUMIF(DULIEU!$AT$7:$AT$532,$A77&amp;$D77,DULIEU!$S$7:$S$532))</f>
        <v>0</v>
      </c>
      <c r="L77" s="1039">
        <f t="shared" ref="L77:L105" si="13">IF($K77=0,0,IF($K77="","",K77*((H77+J77)/(G77+I77))))</f>
        <v>0</v>
      </c>
      <c r="M77" s="1040">
        <f t="shared" ref="M77:M105" si="14">IF(D77="","",G77+I77-K77)</f>
        <v>1102.69</v>
      </c>
      <c r="N77" s="1040">
        <f t="shared" ref="N77:N105" si="15">IF(D77="","",H77+J77-L77)</f>
        <v>19958538</v>
      </c>
      <c r="O77" s="1040"/>
      <c r="P77" s="799" t="str">
        <f t="shared" ref="P77:P105" si="16">IF(E77="","","x")</f>
        <v>x</v>
      </c>
    </row>
    <row r="78" spans="1:16">
      <c r="A78" s="784">
        <v>9</v>
      </c>
      <c r="B78" s="686" t="str">
        <f t="shared" si="12"/>
        <v>9DTMK2.6</v>
      </c>
      <c r="C78" s="844">
        <v>3</v>
      </c>
      <c r="D78" s="1035" t="s">
        <v>667</v>
      </c>
      <c r="E78" s="1035" t="str">
        <f t="shared" si="10"/>
        <v>Dây thép mạ kẽm 2.6</v>
      </c>
      <c r="F78" s="1036" t="str">
        <f t="shared" si="11"/>
        <v>Kg</v>
      </c>
      <c r="G78" s="1037">
        <f>IF($D78="","",VLOOKUP($B78,NX!$B$9:$P$168,5,0))</f>
        <v>110633.22</v>
      </c>
      <c r="H78" s="1037">
        <f>IF($D78="","",VLOOKUP($B78,NX!$B$9:$P$168,7,0))</f>
        <v>2002456690</v>
      </c>
      <c r="I78" s="1038">
        <f>IF(D78="","",SUMIF(DULIEU!$AS$7:$AS$532,A78&amp;D78,DULIEU!$R$7:$R$532))</f>
        <v>0</v>
      </c>
      <c r="J78" s="1038">
        <f>IF($D78="","",SUMIF(DULIEU!$AS$7:$AS$532,$A78&amp;$D78,DULIEU!$X$7:$X$532))</f>
        <v>0</v>
      </c>
      <c r="K78" s="1039">
        <f>IF($D78="","",SUMIF(DULIEU!$AT$7:$AT$532,$A78&amp;$D78,DULIEU!$S$7:$S$532))</f>
        <v>0</v>
      </c>
      <c r="L78" s="1039">
        <f t="shared" si="13"/>
        <v>0</v>
      </c>
      <c r="M78" s="1040">
        <f t="shared" si="14"/>
        <v>110633.22</v>
      </c>
      <c r="N78" s="1040">
        <f t="shared" si="15"/>
        <v>2002456690</v>
      </c>
      <c r="O78" s="1040"/>
      <c r="P78" s="799" t="str">
        <f t="shared" si="16"/>
        <v>x</v>
      </c>
    </row>
    <row r="79" spans="1:16">
      <c r="A79" s="784">
        <v>9</v>
      </c>
      <c r="B79" s="686" t="str">
        <f t="shared" si="12"/>
        <v>9PL</v>
      </c>
      <c r="C79" s="844">
        <v>4</v>
      </c>
      <c r="D79" s="1035" t="s">
        <v>670</v>
      </c>
      <c r="E79" s="1035" t="str">
        <f t="shared" si="10"/>
        <v>Phế liệu</v>
      </c>
      <c r="F79" s="1036" t="str">
        <f t="shared" si="11"/>
        <v>Kg</v>
      </c>
      <c r="G79" s="1037">
        <f>IF($D79="","",VLOOKUP($B79,NX!$B$9:$P$168,5,0))</f>
        <v>2228</v>
      </c>
      <c r="H79" s="1037">
        <f>IF($D79="","",VLOOKUP($B79,NX!$B$9:$P$168,7,0))</f>
        <v>11140000</v>
      </c>
      <c r="I79" s="1038">
        <f>IF(D79="","",SUMIF(DULIEU!$AS$7:$AS$532,A79&amp;D79,DULIEU!$R$7:$R$532))</f>
        <v>0</v>
      </c>
      <c r="J79" s="1038">
        <f>IF($D79="","",SUMIF(DULIEU!$AS$7:$AS$532,$A79&amp;$D79,DULIEU!$X$7:$X$532))</f>
        <v>0</v>
      </c>
      <c r="K79" s="1039">
        <f>IF($D79="","",SUMIF(DULIEU!$AT$7:$AT$532,$A79&amp;$D79,DULIEU!$S$7:$S$532))</f>
        <v>0</v>
      </c>
      <c r="L79" s="1039">
        <f t="shared" si="13"/>
        <v>0</v>
      </c>
      <c r="M79" s="1040">
        <f t="shared" si="14"/>
        <v>2228</v>
      </c>
      <c r="N79" s="1040">
        <f t="shared" si="15"/>
        <v>11140000</v>
      </c>
      <c r="O79" s="1040"/>
      <c r="P79" s="799" t="str">
        <f t="shared" si="16"/>
        <v>x</v>
      </c>
    </row>
    <row r="80" spans="1:16">
      <c r="A80" s="784">
        <v>9</v>
      </c>
      <c r="B80" s="686" t="str">
        <f t="shared" si="12"/>
        <v>9PP</v>
      </c>
      <c r="C80" s="844">
        <v>5</v>
      </c>
      <c r="D80" s="1035" t="s">
        <v>671</v>
      </c>
      <c r="E80" s="1035" t="str">
        <f t="shared" si="10"/>
        <v>Phế phẩm</v>
      </c>
      <c r="F80" s="1036" t="str">
        <f t="shared" si="11"/>
        <v>Kg</v>
      </c>
      <c r="G80" s="1037" t="str">
        <f>IF($D80="","",VLOOKUP($B80,NX!$B$9:$P$168,5,0))</f>
        <v/>
      </c>
      <c r="H80" s="1037" t="str">
        <f>IF($D80="","",VLOOKUP($B80,NX!$B$9:$P$168,7,0))</f>
        <v/>
      </c>
      <c r="I80" s="1038">
        <f>IF(D80="","",SUMIF(DULIEU!$AS$7:$AS$532,A80&amp;D80,DULIEU!$R$7:$R$532))</f>
        <v>0</v>
      </c>
      <c r="J80" s="1038">
        <f>IF($D80="","",SUMIF(DULIEU!$AS$7:$AS$532,$A80&amp;$D80,DULIEU!$X$7:$X$532))</f>
        <v>0</v>
      </c>
      <c r="K80" s="1039">
        <f>IF($D80="","",SUMIF(DULIEU!$AT$7:$AT$532,$A80&amp;$D80,DULIEU!$S$7:$S$532))</f>
        <v>0</v>
      </c>
      <c r="L80" s="1039">
        <f t="shared" si="13"/>
        <v>0</v>
      </c>
      <c r="M80" s="1040" t="e">
        <f t="shared" si="14"/>
        <v>#VALUE!</v>
      </c>
      <c r="N80" s="1040" t="e">
        <f t="shared" si="15"/>
        <v>#VALUE!</v>
      </c>
      <c r="O80" s="1040"/>
      <c r="P80" s="799" t="str">
        <f t="shared" si="16"/>
        <v>x</v>
      </c>
    </row>
    <row r="81" spans="1:16">
      <c r="A81" s="784">
        <v>9</v>
      </c>
      <c r="B81" s="686" t="str">
        <f t="shared" si="12"/>
        <v>9DTCL05</v>
      </c>
      <c r="C81" s="844">
        <v>6</v>
      </c>
      <c r="D81" s="1035" t="s">
        <v>655</v>
      </c>
      <c r="E81" s="1035" t="str">
        <f t="shared" si="10"/>
        <v>Lưới thép hàn mạ kẽm ĐTC L05</v>
      </c>
      <c r="F81" s="1036" t="str">
        <f t="shared" si="11"/>
        <v>Cuộn</v>
      </c>
      <c r="G81" s="1037">
        <f>IF($D81="","",VLOOKUP($B81,NX!$B$9:$P$168,5,0))</f>
        <v>2264</v>
      </c>
      <c r="H81" s="1037">
        <f>IF($D81="","",VLOOKUP($B81,NX!$B$9:$P$168,7,0))</f>
        <v>2994864163</v>
      </c>
      <c r="I81" s="1038">
        <f>IF(D81="","",SUMIF(DULIEU!$AS$7:$AS$532,A81&amp;D81,DULIEU!$R$7:$R$532))</f>
        <v>0</v>
      </c>
      <c r="J81" s="1038">
        <f>IF($D81="","",SUMIF(DULIEU!$AS$7:$AS$532,$A81&amp;$D81,DULIEU!$X$7:$X$532))</f>
        <v>0</v>
      </c>
      <c r="K81" s="1039">
        <f>IF($D81="","",SUMIF(DULIEU!$AT$7:$AT$532,$A81&amp;$D81,DULIEU!$S$7:$S$532))</f>
        <v>0</v>
      </c>
      <c r="L81" s="1039">
        <f t="shared" si="13"/>
        <v>0</v>
      </c>
      <c r="M81" s="1040">
        <f t="shared" si="14"/>
        <v>2264</v>
      </c>
      <c r="N81" s="1040">
        <f t="shared" si="15"/>
        <v>2994864163</v>
      </c>
      <c r="O81" s="1040"/>
      <c r="P81" s="799" t="str">
        <f t="shared" si="16"/>
        <v>x</v>
      </c>
    </row>
    <row r="82" spans="1:16">
      <c r="A82" s="784"/>
      <c r="B82" s="686" t="str">
        <f t="shared" si="12"/>
        <v/>
      </c>
      <c r="C82" s="844" t="str">
        <f t="shared" ref="C82:C99" si="17">IF($E82="","",$C81+1)</f>
        <v/>
      </c>
      <c r="D82" s="1035"/>
      <c r="E82" s="1035" t="str">
        <f t="shared" si="10"/>
        <v/>
      </c>
      <c r="F82" s="1036" t="str">
        <f t="shared" si="11"/>
        <v/>
      </c>
      <c r="G82" s="1037" t="str">
        <f>IF($D82="","",VLOOKUP($B82,NX!$B$9:$P$168,5,0))</f>
        <v/>
      </c>
      <c r="H82" s="1037" t="str">
        <f>IF($D82="","",VLOOKUP($B82,NX!$B$9:$P$168,7,0))</f>
        <v/>
      </c>
      <c r="I82" s="1038" t="str">
        <f>IF(D82="","",SUMIF(DULIEU!$AS$7:$AS$532,A82&amp;D82,DULIEU!$R$7:$R$532))</f>
        <v/>
      </c>
      <c r="J82" s="1038" t="str">
        <f>IF($D82="","",SUMIF(DULIEU!$AS$7:$AS$532,$A82&amp;$D82,DULIEU!$X$7:$X$532))</f>
        <v/>
      </c>
      <c r="K82" s="1039" t="str">
        <f>IF($D82="","",SUMIF(DULIEU!$AT$7:$AT$532,$A82&amp;$D82,DULIEU!$S$7:$S$532))</f>
        <v/>
      </c>
      <c r="L82" s="1039" t="str">
        <f t="shared" si="13"/>
        <v/>
      </c>
      <c r="M82" s="1040" t="str">
        <f t="shared" si="14"/>
        <v/>
      </c>
      <c r="N82" s="1040" t="str">
        <f t="shared" si="15"/>
        <v/>
      </c>
      <c r="O82" s="1040"/>
      <c r="P82" s="799" t="str">
        <f t="shared" si="16"/>
        <v/>
      </c>
    </row>
    <row r="83" spans="1:16">
      <c r="A83" s="784"/>
      <c r="B83" s="686" t="str">
        <f t="shared" si="12"/>
        <v/>
      </c>
      <c r="C83" s="844" t="str">
        <f t="shared" si="17"/>
        <v/>
      </c>
      <c r="D83" s="1035"/>
      <c r="E83" s="1035" t="str">
        <f t="shared" si="10"/>
        <v/>
      </c>
      <c r="F83" s="1036" t="str">
        <f t="shared" si="11"/>
        <v/>
      </c>
      <c r="G83" s="1037" t="str">
        <f>IF($D83="","",VLOOKUP($B83,NX!$B$9:$P$168,5,0))</f>
        <v/>
      </c>
      <c r="H83" s="1037" t="str">
        <f>IF($D83="","",VLOOKUP($B83,NX!$B$9:$P$168,7,0))</f>
        <v/>
      </c>
      <c r="I83" s="1038" t="str">
        <f>IF(D83="","",SUMIF(DULIEU!$AS$7:$AS$532,A83&amp;D83,DULIEU!$R$7:$R$532))</f>
        <v/>
      </c>
      <c r="J83" s="1038" t="str">
        <f>IF($D83="","",SUMIF(DULIEU!$AS$7:$AS$532,$A83&amp;$D83,DULIEU!$X$7:$X$532))</f>
        <v/>
      </c>
      <c r="K83" s="1039" t="str">
        <f>IF($D83="","",SUMIF(DULIEU!$AT$7:$AT$532,$A83&amp;$D83,DULIEU!$S$7:$S$532))</f>
        <v/>
      </c>
      <c r="L83" s="1039" t="str">
        <f t="shared" si="13"/>
        <v/>
      </c>
      <c r="M83" s="1040" t="str">
        <f t="shared" si="14"/>
        <v/>
      </c>
      <c r="N83" s="1040" t="str">
        <f t="shared" si="15"/>
        <v/>
      </c>
      <c r="O83" s="1040"/>
      <c r="P83" s="799" t="str">
        <f t="shared" si="16"/>
        <v/>
      </c>
    </row>
    <row r="84" spans="1:16">
      <c r="A84" s="784">
        <v>10</v>
      </c>
      <c r="B84" s="686" t="str">
        <f t="shared" si="12"/>
        <v>10DTMK2.0</v>
      </c>
      <c r="C84" s="844">
        <v>1</v>
      </c>
      <c r="D84" s="1035" t="s">
        <v>652</v>
      </c>
      <c r="E84" s="1035" t="str">
        <f t="shared" si="10"/>
        <v>Dây thép mạ kẽm 2.0</v>
      </c>
      <c r="F84" s="1036" t="str">
        <f t="shared" si="11"/>
        <v>Kg</v>
      </c>
      <c r="G84" s="1037">
        <f>IF($D84="","",VLOOKUP($B84,NX!$B$9:$P$168,5,0))</f>
        <v>55397.36</v>
      </c>
      <c r="H84" s="1037">
        <f>IF($D84="","",VLOOKUP($B84,NX!$B$9:$P$168,7,0))</f>
        <v>1002675207</v>
      </c>
      <c r="I84" s="1038">
        <f>IF(D84="","",SUMIF(DULIEU!$AS$7:$AS$532,A84&amp;D84,DULIEU!$R$7:$R$532))</f>
        <v>0</v>
      </c>
      <c r="J84" s="1038">
        <f>IF($D84="","",SUMIF(DULIEU!$AS$7:$AS$532,$A84&amp;$D84,DULIEU!$X$7:$X$532))</f>
        <v>0</v>
      </c>
      <c r="K84" s="1039">
        <f>IF($D84="","",SUMIF(DULIEU!$AT$7:$AT$532,$A84&amp;$D84,DULIEU!$S$7:$S$532))</f>
        <v>0</v>
      </c>
      <c r="L84" s="1039">
        <f t="shared" si="13"/>
        <v>0</v>
      </c>
      <c r="M84" s="1040">
        <f t="shared" si="14"/>
        <v>55397.36</v>
      </c>
      <c r="N84" s="1040">
        <f t="shared" si="15"/>
        <v>1002675207</v>
      </c>
      <c r="O84" s="1040"/>
      <c r="P84" s="799" t="str">
        <f t="shared" si="16"/>
        <v>x</v>
      </c>
    </row>
    <row r="85" spans="1:16">
      <c r="A85" s="784">
        <v>10</v>
      </c>
      <c r="B85" s="686" t="str">
        <f t="shared" si="12"/>
        <v>10DTMK2.2</v>
      </c>
      <c r="C85" s="844">
        <v>2</v>
      </c>
      <c r="D85" s="1035" t="s">
        <v>665</v>
      </c>
      <c r="E85" s="1035" t="str">
        <f t="shared" si="10"/>
        <v>Dây thép mạ kẽm 2.2</v>
      </c>
      <c r="F85" s="1036" t="str">
        <f t="shared" si="11"/>
        <v>Kg</v>
      </c>
      <c r="G85" s="1037">
        <f>IF($D85="","",VLOOKUP($B85,NX!$B$9:$P$168,5,0))</f>
        <v>1102.69</v>
      </c>
      <c r="H85" s="1037">
        <f>IF($D85="","",VLOOKUP($B85,NX!$B$9:$P$168,7,0))</f>
        <v>19958538</v>
      </c>
      <c r="I85" s="1038">
        <f>IF(D85="","",SUMIF(DULIEU!$AS$7:$AS$532,A85&amp;D85,DULIEU!$R$7:$R$532))</f>
        <v>0</v>
      </c>
      <c r="J85" s="1038">
        <f>IF($D85="","",SUMIF(DULIEU!$AS$7:$AS$532,$A85&amp;$D85,DULIEU!$X$7:$X$532))</f>
        <v>0</v>
      </c>
      <c r="K85" s="1039">
        <f>IF($D85="","",SUMIF(DULIEU!$AT$7:$AT$532,$A85&amp;$D85,DULIEU!$S$7:$S$532))</f>
        <v>0</v>
      </c>
      <c r="L85" s="1039">
        <f t="shared" si="13"/>
        <v>0</v>
      </c>
      <c r="M85" s="1040">
        <f t="shared" si="14"/>
        <v>1102.69</v>
      </c>
      <c r="N85" s="1040">
        <f t="shared" si="15"/>
        <v>19958538</v>
      </c>
      <c r="O85" s="1040"/>
      <c r="P85" s="799" t="str">
        <f t="shared" si="16"/>
        <v>x</v>
      </c>
    </row>
    <row r="86" spans="1:16">
      <c r="A86" s="784">
        <v>10</v>
      </c>
      <c r="B86" s="686" t="str">
        <f t="shared" si="12"/>
        <v>10DTMK2.6</v>
      </c>
      <c r="C86" s="844">
        <v>3</v>
      </c>
      <c r="D86" s="1035" t="s">
        <v>667</v>
      </c>
      <c r="E86" s="1035" t="str">
        <f t="shared" si="10"/>
        <v>Dây thép mạ kẽm 2.6</v>
      </c>
      <c r="F86" s="1036" t="str">
        <f t="shared" si="11"/>
        <v>Kg</v>
      </c>
      <c r="G86" s="1037">
        <f>IF($D86="","",VLOOKUP($B86,NX!$B$9:$P$168,5,0))</f>
        <v>110633.22</v>
      </c>
      <c r="H86" s="1037">
        <f>IF($D86="","",VLOOKUP($B86,NX!$B$9:$P$168,7,0))</f>
        <v>2002456690</v>
      </c>
      <c r="I86" s="1038">
        <f>IF(D86="","",SUMIF(DULIEU!$AS$7:$AS$532,A86&amp;D86,DULIEU!$R$7:$R$532))</f>
        <v>0</v>
      </c>
      <c r="J86" s="1038">
        <f>IF($D86="","",SUMIF(DULIEU!$AS$7:$AS$532,$A86&amp;$D86,DULIEU!$X$7:$X$532))</f>
        <v>0</v>
      </c>
      <c r="K86" s="1039">
        <f>IF($D86="","",SUMIF(DULIEU!$AT$7:$AT$532,$A86&amp;$D86,DULIEU!$S$7:$S$532))</f>
        <v>0</v>
      </c>
      <c r="L86" s="1039">
        <f t="shared" si="13"/>
        <v>0</v>
      </c>
      <c r="M86" s="1040">
        <f t="shared" si="14"/>
        <v>110633.22</v>
      </c>
      <c r="N86" s="1040">
        <f t="shared" si="15"/>
        <v>2002456690</v>
      </c>
      <c r="O86" s="1040"/>
      <c r="P86" s="799" t="str">
        <f t="shared" si="16"/>
        <v>x</v>
      </c>
    </row>
    <row r="87" spans="1:16">
      <c r="A87" s="784">
        <v>10</v>
      </c>
      <c r="B87" s="686" t="str">
        <f t="shared" si="12"/>
        <v>10PL</v>
      </c>
      <c r="C87" s="844">
        <v>4</v>
      </c>
      <c r="D87" s="1035" t="s">
        <v>670</v>
      </c>
      <c r="E87" s="1035" t="str">
        <f t="shared" si="10"/>
        <v>Phế liệu</v>
      </c>
      <c r="F87" s="1036" t="str">
        <f t="shared" si="11"/>
        <v>Kg</v>
      </c>
      <c r="G87" s="1037">
        <f>IF($D87="","",VLOOKUP($B87,NX!$B$9:$P$168,5,0))</f>
        <v>2228</v>
      </c>
      <c r="H87" s="1037">
        <f>IF($D87="","",VLOOKUP($B87,NX!$B$9:$P$168,7,0))</f>
        <v>11140000</v>
      </c>
      <c r="I87" s="1038">
        <f>IF(D87="","",SUMIF(DULIEU!$AS$7:$AS$532,A87&amp;D87,DULIEU!$R$7:$R$532))</f>
        <v>0</v>
      </c>
      <c r="J87" s="1038">
        <f>IF($D87="","",SUMIF(DULIEU!$AS$7:$AS$532,$A87&amp;$D87,DULIEU!$X$7:$X$532))</f>
        <v>0</v>
      </c>
      <c r="K87" s="1039">
        <f>IF($D87="","",SUMIF(DULIEU!$AT$7:$AT$532,$A87&amp;$D87,DULIEU!$S$7:$S$532))</f>
        <v>0</v>
      </c>
      <c r="L87" s="1039">
        <f t="shared" si="13"/>
        <v>0</v>
      </c>
      <c r="M87" s="1040">
        <f t="shared" si="14"/>
        <v>2228</v>
      </c>
      <c r="N87" s="1040">
        <f t="shared" si="15"/>
        <v>11140000</v>
      </c>
      <c r="O87" s="1040"/>
      <c r="P87" s="799" t="str">
        <f t="shared" si="16"/>
        <v>x</v>
      </c>
    </row>
    <row r="88" spans="1:16">
      <c r="A88" s="784">
        <v>10</v>
      </c>
      <c r="B88" s="686" t="str">
        <f t="shared" si="12"/>
        <v>10PP</v>
      </c>
      <c r="C88" s="844">
        <v>5</v>
      </c>
      <c r="D88" s="1035" t="s">
        <v>671</v>
      </c>
      <c r="E88" s="1035" t="str">
        <f t="shared" si="10"/>
        <v>Phế phẩm</v>
      </c>
      <c r="F88" s="1036" t="str">
        <f t="shared" si="11"/>
        <v>Kg</v>
      </c>
      <c r="G88" s="1037" t="str">
        <f>IF($D88="","",VLOOKUP($B88,NX!$B$9:$P$168,5,0))</f>
        <v/>
      </c>
      <c r="H88" s="1037" t="str">
        <f>IF($D88="","",VLOOKUP($B88,NX!$B$9:$P$168,7,0))</f>
        <v/>
      </c>
      <c r="I88" s="1038">
        <f>IF(D88="","",SUMIF(DULIEU!$AS$7:$AS$532,A88&amp;D88,DULIEU!$R$7:$R$532))</f>
        <v>0</v>
      </c>
      <c r="J88" s="1038">
        <f>IF($D88="","",SUMIF(DULIEU!$AS$7:$AS$532,$A88&amp;$D88,DULIEU!$X$7:$X$532))</f>
        <v>0</v>
      </c>
      <c r="K88" s="1039">
        <f>IF($D88="","",SUMIF(DULIEU!$AT$7:$AT$532,$A88&amp;$D88,DULIEU!$S$7:$S$532))</f>
        <v>0</v>
      </c>
      <c r="L88" s="1039">
        <f t="shared" si="13"/>
        <v>0</v>
      </c>
      <c r="M88" s="1040" t="e">
        <f t="shared" si="14"/>
        <v>#VALUE!</v>
      </c>
      <c r="N88" s="1040" t="e">
        <f t="shared" si="15"/>
        <v>#VALUE!</v>
      </c>
      <c r="O88" s="1040"/>
      <c r="P88" s="799" t="str">
        <f t="shared" si="16"/>
        <v>x</v>
      </c>
    </row>
    <row r="89" spans="1:16">
      <c r="A89" s="784">
        <v>10</v>
      </c>
      <c r="B89" s="686" t="str">
        <f t="shared" si="12"/>
        <v>10DTCL05</v>
      </c>
      <c r="C89" s="844">
        <v>6</v>
      </c>
      <c r="D89" s="1035" t="s">
        <v>655</v>
      </c>
      <c r="E89" s="1035" t="str">
        <f t="shared" si="10"/>
        <v>Lưới thép hàn mạ kẽm ĐTC L05</v>
      </c>
      <c r="F89" s="1036" t="str">
        <f t="shared" si="11"/>
        <v>Cuộn</v>
      </c>
      <c r="G89" s="1037">
        <f>IF($D89="","",VLOOKUP($B89,NX!$B$9:$P$168,5,0))</f>
        <v>2264</v>
      </c>
      <c r="H89" s="1037">
        <f>IF($D89="","",VLOOKUP($B89,NX!$B$9:$P$168,7,0))</f>
        <v>2994864163</v>
      </c>
      <c r="I89" s="1038">
        <f>IF(D89="","",SUMIF(DULIEU!$AS$7:$AS$532,A89&amp;D89,DULIEU!$R$7:$R$532))</f>
        <v>0</v>
      </c>
      <c r="J89" s="1038">
        <f>IF($D89="","",SUMIF(DULIEU!$AS$7:$AS$532,$A89&amp;$D89,DULIEU!$X$7:$X$532))</f>
        <v>0</v>
      </c>
      <c r="K89" s="1039">
        <f>IF($D89="","",SUMIF(DULIEU!$AT$7:$AT$532,$A89&amp;$D89,DULIEU!$S$7:$S$532))</f>
        <v>0</v>
      </c>
      <c r="L89" s="1039">
        <f t="shared" si="13"/>
        <v>0</v>
      </c>
      <c r="M89" s="1040">
        <f t="shared" si="14"/>
        <v>2264</v>
      </c>
      <c r="N89" s="1040">
        <f t="shared" si="15"/>
        <v>2994864163</v>
      </c>
      <c r="O89" s="1040"/>
      <c r="P89" s="799" t="str">
        <f t="shared" si="16"/>
        <v>x</v>
      </c>
    </row>
    <row r="90" spans="1:16">
      <c r="A90" s="784"/>
      <c r="B90" s="686" t="str">
        <f t="shared" si="12"/>
        <v/>
      </c>
      <c r="C90" s="844" t="str">
        <f t="shared" si="17"/>
        <v/>
      </c>
      <c r="D90" s="1035"/>
      <c r="E90" s="1035" t="str">
        <f t="shared" si="10"/>
        <v/>
      </c>
      <c r="F90" s="1036" t="str">
        <f t="shared" si="11"/>
        <v/>
      </c>
      <c r="G90" s="1037" t="str">
        <f>IF($D90="","",VLOOKUP($B90,NX!$B$9:$P$168,5,0))</f>
        <v/>
      </c>
      <c r="H90" s="1037" t="str">
        <f>IF($D90="","",VLOOKUP($B90,NX!$B$9:$P$168,7,0))</f>
        <v/>
      </c>
      <c r="I90" s="1038" t="str">
        <f>IF(D90="","",SUMIF(DULIEU!$AS$7:$AS$532,A90&amp;D90,DULIEU!$R$7:$R$532))</f>
        <v/>
      </c>
      <c r="J90" s="1038" t="str">
        <f>IF($D90="","",SUMIF(DULIEU!$AS$7:$AS$532,$A90&amp;$D90,DULIEU!$X$7:$X$532))</f>
        <v/>
      </c>
      <c r="K90" s="1039" t="str">
        <f>IF($D90="","",SUMIF(DULIEU!$AT$7:$AT$532,$A90&amp;$D90,DULIEU!$S$7:$S$532))</f>
        <v/>
      </c>
      <c r="L90" s="1039" t="str">
        <f t="shared" si="13"/>
        <v/>
      </c>
      <c r="M90" s="1040" t="str">
        <f t="shared" si="14"/>
        <v/>
      </c>
      <c r="N90" s="1040" t="str">
        <f t="shared" si="15"/>
        <v/>
      </c>
      <c r="O90" s="1040"/>
      <c r="P90" s="799" t="str">
        <f t="shared" si="16"/>
        <v/>
      </c>
    </row>
    <row r="91" spans="1:16">
      <c r="A91" s="784"/>
      <c r="B91" s="686" t="str">
        <f t="shared" si="12"/>
        <v/>
      </c>
      <c r="C91" s="844" t="str">
        <f t="shared" si="17"/>
        <v/>
      </c>
      <c r="D91" s="1035"/>
      <c r="E91" s="1035" t="str">
        <f t="shared" si="10"/>
        <v/>
      </c>
      <c r="F91" s="1036" t="str">
        <f t="shared" si="11"/>
        <v/>
      </c>
      <c r="G91" s="1037" t="str">
        <f>IF($D91="","",VLOOKUP($B91,NX!$B$9:$P$168,5,0))</f>
        <v/>
      </c>
      <c r="H91" s="1037" t="str">
        <f>IF($D91="","",VLOOKUP($B91,NX!$B$9:$P$168,7,0))</f>
        <v/>
      </c>
      <c r="I91" s="1038" t="str">
        <f>IF(D91="","",SUMIF(DULIEU!$AS$7:$AS$532,A91&amp;D91,DULIEU!$R$7:$R$532))</f>
        <v/>
      </c>
      <c r="J91" s="1038" t="str">
        <f>IF($D91="","",SUMIF(DULIEU!$AS$7:$AS$532,$A91&amp;$D91,DULIEU!$X$7:$X$532))</f>
        <v/>
      </c>
      <c r="K91" s="1039" t="str">
        <f>IF($D91="","",SUMIF(DULIEU!$AT$7:$AT$532,$A91&amp;$D91,DULIEU!$S$7:$S$532))</f>
        <v/>
      </c>
      <c r="L91" s="1039" t="str">
        <f t="shared" si="13"/>
        <v/>
      </c>
      <c r="M91" s="1040" t="str">
        <f t="shared" si="14"/>
        <v/>
      </c>
      <c r="N91" s="1040" t="str">
        <f t="shared" si="15"/>
        <v/>
      </c>
      <c r="O91" s="1040"/>
      <c r="P91" s="799" t="str">
        <f t="shared" si="16"/>
        <v/>
      </c>
    </row>
    <row r="92" spans="1:16">
      <c r="A92" s="784">
        <v>11</v>
      </c>
      <c r="B92" s="686" t="str">
        <f t="shared" si="12"/>
        <v>11DTMK2.0</v>
      </c>
      <c r="C92" s="844">
        <v>1</v>
      </c>
      <c r="D92" s="1035" t="s">
        <v>652</v>
      </c>
      <c r="E92" s="1035" t="str">
        <f t="shared" si="10"/>
        <v>Dây thép mạ kẽm 2.0</v>
      </c>
      <c r="F92" s="1036" t="str">
        <f t="shared" si="11"/>
        <v>Kg</v>
      </c>
      <c r="G92" s="1037">
        <f>IF($D92="","",VLOOKUP($B92,NX!$B$9:$P$168,5,0))</f>
        <v>55397.36</v>
      </c>
      <c r="H92" s="1037">
        <f>IF($D92="","",VLOOKUP($B92,NX!$B$9:$P$168,7,0))</f>
        <v>1002675207</v>
      </c>
      <c r="I92" s="1038">
        <f>IF(D92="","",SUMIF(DULIEU!$AS$7:$AS$532,A92&amp;D92,DULIEU!$R$7:$R$532))</f>
        <v>0</v>
      </c>
      <c r="J92" s="1038">
        <f>IF($D92="","",SUMIF(DULIEU!$AS$7:$AS$532,$A92&amp;$D92,DULIEU!$X$7:$X$532))</f>
        <v>0</v>
      </c>
      <c r="K92" s="1039">
        <f>IF($D92="","",SUMIF(DULIEU!$AT$7:$AT$532,$A92&amp;$D92,DULIEU!$S$7:$S$532))</f>
        <v>0</v>
      </c>
      <c r="L92" s="1039">
        <f t="shared" si="13"/>
        <v>0</v>
      </c>
      <c r="M92" s="1040">
        <f t="shared" si="14"/>
        <v>55397.36</v>
      </c>
      <c r="N92" s="1040">
        <f t="shared" si="15"/>
        <v>1002675207</v>
      </c>
      <c r="O92" s="1040"/>
      <c r="P92" s="799" t="str">
        <f t="shared" si="16"/>
        <v>x</v>
      </c>
    </row>
    <row r="93" spans="1:16">
      <c r="A93" s="784">
        <v>11</v>
      </c>
      <c r="B93" s="686" t="str">
        <f t="shared" si="12"/>
        <v>11DTMK2.2</v>
      </c>
      <c r="C93" s="844">
        <v>2</v>
      </c>
      <c r="D93" s="1035" t="s">
        <v>665</v>
      </c>
      <c r="E93" s="1035" t="str">
        <f t="shared" si="10"/>
        <v>Dây thép mạ kẽm 2.2</v>
      </c>
      <c r="F93" s="1036" t="str">
        <f t="shared" si="11"/>
        <v>Kg</v>
      </c>
      <c r="G93" s="1037">
        <f>IF($D93="","",VLOOKUP($B93,NX!$B$9:$P$168,5,0))</f>
        <v>1102.69</v>
      </c>
      <c r="H93" s="1037">
        <f>IF($D93="","",VLOOKUP($B93,NX!$B$9:$P$168,7,0))</f>
        <v>19958538</v>
      </c>
      <c r="I93" s="1038">
        <f>IF(D93="","",SUMIF(DULIEU!$AS$7:$AS$532,A93&amp;D93,DULIEU!$R$7:$R$532))</f>
        <v>0</v>
      </c>
      <c r="J93" s="1038">
        <f>IF($D93="","",SUMIF(DULIEU!$AS$7:$AS$532,$A93&amp;$D93,DULIEU!$X$7:$X$532))</f>
        <v>0</v>
      </c>
      <c r="K93" s="1039">
        <f>IF($D93="","",SUMIF(DULIEU!$AT$7:$AT$532,$A93&amp;$D93,DULIEU!$S$7:$S$532))</f>
        <v>0</v>
      </c>
      <c r="L93" s="1039">
        <f t="shared" si="13"/>
        <v>0</v>
      </c>
      <c r="M93" s="1040">
        <f t="shared" si="14"/>
        <v>1102.69</v>
      </c>
      <c r="N93" s="1040">
        <f t="shared" si="15"/>
        <v>19958538</v>
      </c>
      <c r="O93" s="1040"/>
      <c r="P93" s="799" t="str">
        <f t="shared" si="16"/>
        <v>x</v>
      </c>
    </row>
    <row r="94" spans="1:16">
      <c r="A94" s="784">
        <v>11</v>
      </c>
      <c r="B94" s="686" t="str">
        <f t="shared" si="12"/>
        <v>11DTMK2.6</v>
      </c>
      <c r="C94" s="844">
        <v>3</v>
      </c>
      <c r="D94" s="1035" t="s">
        <v>667</v>
      </c>
      <c r="E94" s="1035" t="str">
        <f t="shared" si="10"/>
        <v>Dây thép mạ kẽm 2.6</v>
      </c>
      <c r="F94" s="1036" t="str">
        <f t="shared" si="11"/>
        <v>Kg</v>
      </c>
      <c r="G94" s="1037">
        <f>IF($D94="","",VLOOKUP($B94,NX!$B$9:$P$168,5,0))</f>
        <v>110633.22</v>
      </c>
      <c r="H94" s="1037">
        <f>IF($D94="","",VLOOKUP($B94,NX!$B$9:$P$168,7,0))</f>
        <v>2002456690</v>
      </c>
      <c r="I94" s="1038">
        <f>IF(D94="","",SUMIF(DULIEU!$AS$7:$AS$532,A94&amp;D94,DULIEU!$R$7:$R$532))</f>
        <v>0</v>
      </c>
      <c r="J94" s="1038">
        <f>IF($D94="","",SUMIF(DULIEU!$AS$7:$AS$532,$A94&amp;$D94,DULIEU!$X$7:$X$532))</f>
        <v>0</v>
      </c>
      <c r="K94" s="1039">
        <f>IF($D94="","",SUMIF(DULIEU!$AT$7:$AT$532,$A94&amp;$D94,DULIEU!$S$7:$S$532))</f>
        <v>0</v>
      </c>
      <c r="L94" s="1039">
        <f t="shared" si="13"/>
        <v>0</v>
      </c>
      <c r="M94" s="1040">
        <f t="shared" si="14"/>
        <v>110633.22</v>
      </c>
      <c r="N94" s="1040">
        <f t="shared" si="15"/>
        <v>2002456690</v>
      </c>
      <c r="O94" s="1040"/>
      <c r="P94" s="799" t="str">
        <f t="shared" si="16"/>
        <v>x</v>
      </c>
    </row>
    <row r="95" spans="1:16">
      <c r="A95" s="784">
        <v>11</v>
      </c>
      <c r="B95" s="686" t="str">
        <f t="shared" si="12"/>
        <v>11PL</v>
      </c>
      <c r="C95" s="844">
        <v>4</v>
      </c>
      <c r="D95" s="1035" t="s">
        <v>670</v>
      </c>
      <c r="E95" s="1035" t="str">
        <f t="shared" si="10"/>
        <v>Phế liệu</v>
      </c>
      <c r="F95" s="1036" t="str">
        <f t="shared" si="11"/>
        <v>Kg</v>
      </c>
      <c r="G95" s="1037">
        <f>IF($D95="","",VLOOKUP($B95,NX!$B$9:$P$168,5,0))</f>
        <v>2228</v>
      </c>
      <c r="H95" s="1037">
        <f>IF($D95="","",VLOOKUP($B95,NX!$B$9:$P$168,7,0))</f>
        <v>11140000</v>
      </c>
      <c r="I95" s="1038">
        <f>IF(D95="","",SUMIF(DULIEU!$AS$7:$AS$532,A95&amp;D95,DULIEU!$R$7:$R$532))</f>
        <v>0</v>
      </c>
      <c r="J95" s="1038">
        <f>IF($D95="","",SUMIF(DULIEU!$AS$7:$AS$532,$A95&amp;$D95,DULIEU!$X$7:$X$532))</f>
        <v>0</v>
      </c>
      <c r="K95" s="1039">
        <f>IF($D95="","",SUMIF(DULIEU!$AT$7:$AT$532,$A95&amp;$D95,DULIEU!$S$7:$S$532))</f>
        <v>0</v>
      </c>
      <c r="L95" s="1039">
        <f t="shared" si="13"/>
        <v>0</v>
      </c>
      <c r="M95" s="1040">
        <f t="shared" si="14"/>
        <v>2228</v>
      </c>
      <c r="N95" s="1040">
        <f t="shared" si="15"/>
        <v>11140000</v>
      </c>
      <c r="O95" s="1040"/>
      <c r="P95" s="799" t="str">
        <f t="shared" si="16"/>
        <v>x</v>
      </c>
    </row>
    <row r="96" spans="1:16">
      <c r="A96" s="784">
        <v>11</v>
      </c>
      <c r="B96" s="686" t="str">
        <f t="shared" si="12"/>
        <v>11PP</v>
      </c>
      <c r="C96" s="844">
        <v>5</v>
      </c>
      <c r="D96" s="1035" t="s">
        <v>671</v>
      </c>
      <c r="E96" s="1035" t="str">
        <f t="shared" si="10"/>
        <v>Phế phẩm</v>
      </c>
      <c r="F96" s="1036" t="str">
        <f t="shared" si="11"/>
        <v>Kg</v>
      </c>
      <c r="G96" s="1037" t="str">
        <f>IF($D96="","",VLOOKUP($B96,NX!$B$9:$P$168,5,0))</f>
        <v/>
      </c>
      <c r="H96" s="1037" t="str">
        <f>IF($D96="","",VLOOKUP($B96,NX!$B$9:$P$168,7,0))</f>
        <v/>
      </c>
      <c r="I96" s="1038">
        <f>IF(D96="","",SUMIF(DULIEU!$AS$7:$AS$532,A96&amp;D96,DULIEU!$R$7:$R$532))</f>
        <v>0</v>
      </c>
      <c r="J96" s="1038">
        <f>IF($D96="","",SUMIF(DULIEU!$AS$7:$AS$532,$A96&amp;$D96,DULIEU!$X$7:$X$532))</f>
        <v>0</v>
      </c>
      <c r="K96" s="1039">
        <f>IF($D96="","",SUMIF(DULIEU!$AT$7:$AT$532,$A96&amp;$D96,DULIEU!$S$7:$S$532))</f>
        <v>0</v>
      </c>
      <c r="L96" s="1039">
        <f t="shared" si="13"/>
        <v>0</v>
      </c>
      <c r="M96" s="1040" t="e">
        <f t="shared" si="14"/>
        <v>#VALUE!</v>
      </c>
      <c r="N96" s="1040" t="e">
        <f t="shared" si="15"/>
        <v>#VALUE!</v>
      </c>
      <c r="O96" s="1040"/>
      <c r="P96" s="799" t="str">
        <f t="shared" si="16"/>
        <v>x</v>
      </c>
    </row>
    <row r="97" spans="1:27">
      <c r="A97" s="784">
        <v>11</v>
      </c>
      <c r="B97" s="686" t="str">
        <f t="shared" si="12"/>
        <v>11DTCL05</v>
      </c>
      <c r="C97" s="844">
        <v>6</v>
      </c>
      <c r="D97" s="1035" t="s">
        <v>655</v>
      </c>
      <c r="E97" s="1035" t="str">
        <f t="shared" si="10"/>
        <v>Lưới thép hàn mạ kẽm ĐTC L05</v>
      </c>
      <c r="F97" s="1036" t="str">
        <f t="shared" si="11"/>
        <v>Cuộn</v>
      </c>
      <c r="G97" s="1037">
        <f>IF($D97="","",VLOOKUP($B97,NX!$B$9:$P$168,5,0))</f>
        <v>2264</v>
      </c>
      <c r="H97" s="1037">
        <f>IF($D97="","",VLOOKUP($B97,NX!$B$9:$P$168,7,0))</f>
        <v>2994864163</v>
      </c>
      <c r="I97" s="1038">
        <f>IF(D97="","",SUMIF(DULIEU!$AS$7:$AS$532,A97&amp;D97,DULIEU!$R$7:$R$532))</f>
        <v>0</v>
      </c>
      <c r="J97" s="1038">
        <f>IF($D97="","",SUMIF(DULIEU!$AS$7:$AS$532,$A97&amp;$D97,DULIEU!$X$7:$X$532))</f>
        <v>0</v>
      </c>
      <c r="K97" s="1039">
        <f>IF($D97="","",SUMIF(DULIEU!$AT$7:$AT$532,$A97&amp;$D97,DULIEU!$S$7:$S$532))</f>
        <v>0</v>
      </c>
      <c r="L97" s="1039">
        <f t="shared" si="13"/>
        <v>0</v>
      </c>
      <c r="M97" s="1040">
        <f t="shared" si="14"/>
        <v>2264</v>
      </c>
      <c r="N97" s="1040">
        <f t="shared" si="15"/>
        <v>2994864163</v>
      </c>
      <c r="O97" s="1040"/>
      <c r="P97" s="799" t="str">
        <f t="shared" si="16"/>
        <v>x</v>
      </c>
    </row>
    <row r="98" spans="1:27">
      <c r="A98" s="784"/>
      <c r="B98" s="686" t="str">
        <f t="shared" si="12"/>
        <v/>
      </c>
      <c r="C98" s="844" t="str">
        <f t="shared" si="17"/>
        <v/>
      </c>
      <c r="D98" s="1035"/>
      <c r="E98" s="1035" t="str">
        <f t="shared" si="10"/>
        <v/>
      </c>
      <c r="F98" s="1036" t="str">
        <f t="shared" si="11"/>
        <v/>
      </c>
      <c r="G98" s="1037" t="str">
        <f>IF($D98="","",VLOOKUP($B98,NX!$B$9:$P$168,5,0))</f>
        <v/>
      </c>
      <c r="H98" s="1037" t="str">
        <f>IF($D98="","",VLOOKUP($B98,NX!$B$9:$P$168,7,0))</f>
        <v/>
      </c>
      <c r="I98" s="1038" t="str">
        <f>IF(D98="","",SUMIF(DULIEU!$AS$7:$AS$532,A98&amp;D98,DULIEU!$R$7:$R$532))</f>
        <v/>
      </c>
      <c r="J98" s="1038" t="str">
        <f>IF($D98="","",SUMIF(DULIEU!$AS$7:$AS$532,$A98&amp;$D98,DULIEU!$X$7:$X$532))</f>
        <v/>
      </c>
      <c r="K98" s="1039" t="str">
        <f>IF($D98="","",SUMIF(DULIEU!$AT$7:$AT$532,$A98&amp;$D98,DULIEU!$S$7:$S$532))</f>
        <v/>
      </c>
      <c r="L98" s="1039" t="str">
        <f t="shared" si="13"/>
        <v/>
      </c>
      <c r="M98" s="1040" t="str">
        <f t="shared" si="14"/>
        <v/>
      </c>
      <c r="N98" s="1040" t="str">
        <f t="shared" si="15"/>
        <v/>
      </c>
      <c r="O98" s="1040"/>
      <c r="P98" s="799" t="str">
        <f t="shared" si="16"/>
        <v/>
      </c>
    </row>
    <row r="99" spans="1:27">
      <c r="A99" s="784"/>
      <c r="B99" s="686" t="str">
        <f t="shared" si="12"/>
        <v/>
      </c>
      <c r="C99" s="844" t="str">
        <f t="shared" si="17"/>
        <v/>
      </c>
      <c r="D99" s="1035"/>
      <c r="E99" s="1035" t="str">
        <f t="shared" si="10"/>
        <v/>
      </c>
      <c r="F99" s="1036" t="str">
        <f t="shared" si="11"/>
        <v/>
      </c>
      <c r="G99" s="1037" t="str">
        <f>IF($D99="","",VLOOKUP($B99,NX!$B$9:$P$168,5,0))</f>
        <v/>
      </c>
      <c r="H99" s="1037" t="str">
        <f>IF($D99="","",VLOOKUP($B99,NX!$B$9:$P$168,7,0))</f>
        <v/>
      </c>
      <c r="I99" s="1038" t="str">
        <f>IF(D99="","",SUMIF(DULIEU!$AS$7:$AS$532,A99&amp;D99,DULIEU!$R$7:$R$532))</f>
        <v/>
      </c>
      <c r="J99" s="1038" t="str">
        <f>IF($D99="","",SUMIF(DULIEU!$AS$7:$AS$532,$A99&amp;$D99,DULIEU!$X$7:$X$532))</f>
        <v/>
      </c>
      <c r="K99" s="1039" t="str">
        <f>IF($D99="","",SUMIF(DULIEU!$AT$7:$AT$532,$A99&amp;$D99,DULIEU!$S$7:$S$532))</f>
        <v/>
      </c>
      <c r="L99" s="1039" t="str">
        <f t="shared" si="13"/>
        <v/>
      </c>
      <c r="M99" s="1040" t="str">
        <f t="shared" si="14"/>
        <v/>
      </c>
      <c r="N99" s="1040" t="str">
        <f t="shared" si="15"/>
        <v/>
      </c>
      <c r="O99" s="1040"/>
      <c r="P99" s="799" t="str">
        <f t="shared" si="16"/>
        <v/>
      </c>
    </row>
    <row r="100" spans="1:27">
      <c r="A100" s="784">
        <v>12</v>
      </c>
      <c r="B100" s="686" t="str">
        <f t="shared" si="12"/>
        <v>12DTMK2.0</v>
      </c>
      <c r="C100" s="844">
        <v>1</v>
      </c>
      <c r="D100" s="1035" t="s">
        <v>652</v>
      </c>
      <c r="E100" s="1035" t="str">
        <f t="shared" si="10"/>
        <v>Dây thép mạ kẽm 2.0</v>
      </c>
      <c r="F100" s="1036" t="str">
        <f t="shared" si="11"/>
        <v>Kg</v>
      </c>
      <c r="G100" s="1037">
        <f>IF($D100="","",VLOOKUP($B100,NX!$B$9:$P$168,5,0))</f>
        <v>55397.36</v>
      </c>
      <c r="H100" s="1037">
        <f>IF($D100="","",VLOOKUP($B100,NX!$B$9:$P$168,7,0))</f>
        <v>1002675207</v>
      </c>
      <c r="I100" s="1038">
        <f>IF(D100="","",SUMIF(DULIEU!$AS$7:$AS$532,A100&amp;D100,DULIEU!$R$7:$R$532))</f>
        <v>20</v>
      </c>
      <c r="J100" s="1038">
        <f>IF($D100="","",SUMIF(DULIEU!$AS$7:$AS$532,$A100&amp;$D100,DULIEU!$X$7:$X$532))</f>
        <v>100000</v>
      </c>
      <c r="K100" s="1039">
        <f>IF($D100="","",SUMIF(DULIEU!$AT$7:$AT$532,$A100&amp;$D100,DULIEU!$S$7:$S$532))</f>
        <v>0</v>
      </c>
      <c r="L100" s="1039">
        <f t="shared" si="13"/>
        <v>0</v>
      </c>
      <c r="M100" s="1040">
        <f t="shared" si="14"/>
        <v>55417.36</v>
      </c>
      <c r="N100" s="1040">
        <f t="shared" si="15"/>
        <v>1002775207</v>
      </c>
      <c r="O100" s="1040"/>
      <c r="P100" s="799" t="str">
        <f t="shared" si="16"/>
        <v>x</v>
      </c>
    </row>
    <row r="101" spans="1:27">
      <c r="A101" s="784">
        <v>12</v>
      </c>
      <c r="B101" s="686" t="str">
        <f t="shared" si="12"/>
        <v>12DTMK2.2</v>
      </c>
      <c r="C101" s="844">
        <v>2</v>
      </c>
      <c r="D101" s="1035" t="s">
        <v>665</v>
      </c>
      <c r="E101" s="1035" t="str">
        <f t="shared" si="10"/>
        <v>Dây thép mạ kẽm 2.2</v>
      </c>
      <c r="F101" s="1036" t="str">
        <f t="shared" si="11"/>
        <v>Kg</v>
      </c>
      <c r="G101" s="1037">
        <f>IF($D101="","",VLOOKUP($B101,NX!$B$9:$P$168,5,0))</f>
        <v>1102.69</v>
      </c>
      <c r="H101" s="1037">
        <f>IF($D101="","",VLOOKUP($B101,NX!$B$9:$P$168,7,0))</f>
        <v>19958538</v>
      </c>
      <c r="I101" s="1038">
        <f>IF(D101="","",SUMIF(DULIEU!$AS$7:$AS$532,A101&amp;D101,DULIEU!$R$7:$R$532))</f>
        <v>0</v>
      </c>
      <c r="J101" s="1038">
        <f>IF($D101="","",SUMIF(DULIEU!$AS$7:$AS$532,$A101&amp;$D101,DULIEU!$X$7:$X$532))</f>
        <v>0</v>
      </c>
      <c r="K101" s="1039">
        <f>IF($D101="","",SUMIF(DULIEU!$AT$7:$AT$532,$A101&amp;$D101,DULIEU!$S$7:$S$532))</f>
        <v>0</v>
      </c>
      <c r="L101" s="1039">
        <f t="shared" si="13"/>
        <v>0</v>
      </c>
      <c r="M101" s="1040">
        <f t="shared" si="14"/>
        <v>1102.69</v>
      </c>
      <c r="N101" s="1040">
        <f t="shared" si="15"/>
        <v>19958538</v>
      </c>
      <c r="O101" s="1040"/>
      <c r="P101" s="799" t="str">
        <f t="shared" si="16"/>
        <v>x</v>
      </c>
    </row>
    <row r="102" spans="1:27">
      <c r="A102" s="784">
        <v>12</v>
      </c>
      <c r="B102" s="686" t="str">
        <f t="shared" si="12"/>
        <v>12DTMK2.6</v>
      </c>
      <c r="C102" s="844">
        <v>3</v>
      </c>
      <c r="D102" s="1035" t="s">
        <v>667</v>
      </c>
      <c r="E102" s="1035" t="str">
        <f t="shared" si="10"/>
        <v>Dây thép mạ kẽm 2.6</v>
      </c>
      <c r="F102" s="1036" t="str">
        <f t="shared" si="11"/>
        <v>Kg</v>
      </c>
      <c r="G102" s="1042">
        <f>IF($D102="","",VLOOKUP($B102,NX!$B$9:$P$168,5,0))</f>
        <v>110633.22</v>
      </c>
      <c r="H102" s="1042">
        <f>IF($D102="","",VLOOKUP($B102,NX!$B$9:$P$168,7,0))</f>
        <v>2002456690</v>
      </c>
      <c r="I102" s="1043">
        <f>IF(D102="","",SUMIF(DULIEU!$AS$7:$AS$532,A102&amp;D102,DULIEU!$R$7:$R$532))</f>
        <v>23</v>
      </c>
      <c r="J102" s="1043">
        <f>IF($D102="","",SUMIF(DULIEU!$AS$7:$AS$532,$A102&amp;$D102,DULIEU!$X$7:$X$532))</f>
        <v>652000</v>
      </c>
      <c r="K102" s="1044">
        <f>IF($D102="","",SUMIF(DULIEU!$AT$7:$AT$532,$A102&amp;$D102,DULIEU!$S$7:$S$532))</f>
        <v>0</v>
      </c>
      <c r="L102" s="1044">
        <f t="shared" si="13"/>
        <v>0</v>
      </c>
      <c r="M102" s="797">
        <f t="shared" si="14"/>
        <v>110656.22</v>
      </c>
      <c r="N102" s="797">
        <f t="shared" si="15"/>
        <v>2003108690</v>
      </c>
      <c r="O102" s="1040"/>
      <c r="P102" s="799" t="str">
        <f t="shared" si="16"/>
        <v>x</v>
      </c>
    </row>
    <row r="103" spans="1:27">
      <c r="A103" s="784">
        <v>12</v>
      </c>
      <c r="B103" s="686" t="str">
        <f t="shared" si="12"/>
        <v>12PL</v>
      </c>
      <c r="C103" s="844">
        <v>4</v>
      </c>
      <c r="D103" s="1035" t="s">
        <v>670</v>
      </c>
      <c r="E103" s="1035" t="str">
        <f t="shared" si="10"/>
        <v>Phế liệu</v>
      </c>
      <c r="F103" s="1036" t="str">
        <f t="shared" si="11"/>
        <v>Kg</v>
      </c>
      <c r="G103" s="1042">
        <f>IF($D103="","",VLOOKUP($B103,NX!$B$9:$P$168,5,0))</f>
        <v>2228</v>
      </c>
      <c r="H103" s="1042">
        <f>IF($D103="","",VLOOKUP($B103,NX!$B$9:$P$168,7,0))</f>
        <v>11140000</v>
      </c>
      <c r="I103" s="1043">
        <f>IF(D103="","",SUMIF(DULIEU!$AS$7:$AS$532,A103&amp;D103,DULIEU!$R$7:$R$532))</f>
        <v>0</v>
      </c>
      <c r="J103" s="1043">
        <f>IF($D103="","",SUMIF(DULIEU!$AS$7:$AS$532,$A103&amp;$D103,DULIEU!$X$7:$X$532))</f>
        <v>0</v>
      </c>
      <c r="K103" s="1044">
        <f>IF($D103="","",SUMIF(DULIEU!$AT$7:$AT$532,$A103&amp;$D103,DULIEU!$S$7:$S$532))</f>
        <v>22</v>
      </c>
      <c r="L103" s="1044">
        <f t="shared" si="13"/>
        <v>110000</v>
      </c>
      <c r="M103" s="797">
        <f t="shared" si="14"/>
        <v>2206</v>
      </c>
      <c r="N103" s="797">
        <f t="shared" si="15"/>
        <v>11030000</v>
      </c>
      <c r="O103" s="1040"/>
      <c r="P103" s="799" t="str">
        <f t="shared" si="16"/>
        <v>x</v>
      </c>
    </row>
    <row r="104" spans="1:27">
      <c r="A104" s="784">
        <v>12</v>
      </c>
      <c r="B104" s="686" t="str">
        <f t="shared" si="12"/>
        <v>12PP</v>
      </c>
      <c r="C104" s="844">
        <v>5</v>
      </c>
      <c r="D104" s="1035" t="s">
        <v>671</v>
      </c>
      <c r="E104" s="1035" t="str">
        <f t="shared" si="10"/>
        <v>Phế phẩm</v>
      </c>
      <c r="F104" s="1036" t="str">
        <f t="shared" si="11"/>
        <v>Kg</v>
      </c>
      <c r="G104" s="1042" t="str">
        <f>IF($D104="","",VLOOKUP($B104,NX!$B$9:$P$168,5,0))</f>
        <v/>
      </c>
      <c r="H104" s="1042" t="str">
        <f>IF($D104="","",VLOOKUP($B104,NX!$B$9:$P$168,7,0))</f>
        <v/>
      </c>
      <c r="I104" s="1043">
        <f>IF(D104="","",SUMIF(DULIEU!$AS$7:$AS$532,A104&amp;D104,DULIEU!$R$7:$R$532))</f>
        <v>0</v>
      </c>
      <c r="J104" s="1043">
        <f>IF($D104="","",SUMIF(DULIEU!$AS$7:$AS$532,$A104&amp;$D104,DULIEU!$X$7:$X$532))</f>
        <v>0</v>
      </c>
      <c r="K104" s="1044">
        <f>IF($D104="","",SUMIF(DULIEU!$AT$7:$AT$532,$A104&amp;$D104,DULIEU!$S$7:$S$532))</f>
        <v>0</v>
      </c>
      <c r="L104" s="1044">
        <f t="shared" si="13"/>
        <v>0</v>
      </c>
      <c r="M104" s="797" t="e">
        <f t="shared" si="14"/>
        <v>#VALUE!</v>
      </c>
      <c r="N104" s="797" t="e">
        <f t="shared" si="15"/>
        <v>#VALUE!</v>
      </c>
      <c r="O104" s="1040"/>
      <c r="P104" s="799" t="str">
        <f t="shared" si="16"/>
        <v>x</v>
      </c>
    </row>
    <row r="105" spans="1:27">
      <c r="A105" s="784">
        <v>12</v>
      </c>
      <c r="B105" s="686" t="str">
        <f t="shared" si="12"/>
        <v>12DTCL05</v>
      </c>
      <c r="C105" s="844">
        <v>6</v>
      </c>
      <c r="D105" s="1035" t="s">
        <v>655</v>
      </c>
      <c r="E105" s="1115" t="str">
        <f t="shared" si="10"/>
        <v>Lưới thép hàn mạ kẽm ĐTC L05</v>
      </c>
      <c r="F105" s="1115" t="str">
        <f t="shared" si="11"/>
        <v>Cuộn</v>
      </c>
      <c r="G105" s="1042">
        <f>IF($D105="","",VLOOKUP($B105,NX!$B$9:$P$168,5,0))</f>
        <v>2264</v>
      </c>
      <c r="H105" s="1042">
        <f>IF($D105="","",VLOOKUP($B105,NX!$B$9:$P$168,7,0))</f>
        <v>2994864163</v>
      </c>
      <c r="I105" s="1043">
        <f>IF(D105="","",SUMIF(DULIEU!$AS$7:$AS$532,A105&amp;D105,DULIEU!$R$7:$R$532))</f>
        <v>26</v>
      </c>
      <c r="J105" s="1043">
        <f>IF($D105="","",SUMIF(DULIEU!$AS$7:$AS$532,$A105&amp;$D105,DULIEU!$X$7:$X$532))</f>
        <v>125000</v>
      </c>
      <c r="K105" s="1044">
        <f>IF($D105="","",SUMIF(DULIEU!$AT$7:$AT$532,$A105&amp;$D105,DULIEU!$S$7:$S$532))</f>
        <v>25</v>
      </c>
      <c r="L105" s="1044">
        <f t="shared" si="13"/>
        <v>32696388.242358081</v>
      </c>
      <c r="M105" s="797">
        <f t="shared" si="14"/>
        <v>2265</v>
      </c>
      <c r="N105" s="797">
        <f t="shared" si="15"/>
        <v>2962292774.7576418</v>
      </c>
      <c r="O105" s="1040"/>
      <c r="P105" s="799" t="str">
        <f t="shared" si="16"/>
        <v>x</v>
      </c>
    </row>
    <row r="106" spans="1:27">
      <c r="A106" s="784"/>
      <c r="B106" s="686" t="str">
        <f t="shared" si="12"/>
        <v/>
      </c>
      <c r="C106" s="1045"/>
      <c r="D106" s="1045"/>
      <c r="E106" s="1117" t="str">
        <f t="shared" si="10"/>
        <v/>
      </c>
      <c r="F106" s="1116"/>
      <c r="G106" s="1045">
        <f t="shared" ref="G106:O106" si="18">SUM(G12:G16)</f>
        <v>169361.27000000002</v>
      </c>
      <c r="H106" s="1045">
        <f t="shared" si="18"/>
        <v>3036230435</v>
      </c>
      <c r="I106" s="1045">
        <f t="shared" si="18"/>
        <v>0</v>
      </c>
      <c r="J106" s="1045">
        <f t="shared" si="18"/>
        <v>0</v>
      </c>
      <c r="K106" s="1045">
        <f t="shared" si="18"/>
        <v>0</v>
      </c>
      <c r="L106" s="1045">
        <f>SUM(L12:L16)</f>
        <v>0</v>
      </c>
      <c r="M106" s="1045">
        <f t="shared" si="18"/>
        <v>169361.27000000002</v>
      </c>
      <c r="N106" s="1045">
        <f t="shared" si="18"/>
        <v>3036230435</v>
      </c>
      <c r="O106" s="1045">
        <f t="shared" si="18"/>
        <v>0</v>
      </c>
      <c r="P106" s="1046" t="s">
        <v>388</v>
      </c>
    </row>
    <row r="107" spans="1:27">
      <c r="A107" s="784"/>
      <c r="B107" s="686" t="str">
        <f t="shared" si="12"/>
        <v/>
      </c>
      <c r="C107" s="784"/>
      <c r="D107" s="420"/>
      <c r="E107" s="420"/>
      <c r="F107" s="420"/>
      <c r="G107" s="780"/>
      <c r="H107" s="780"/>
      <c r="I107" s="780"/>
      <c r="J107" s="780"/>
      <c r="K107" s="420"/>
      <c r="L107" s="420"/>
      <c r="M107" s="420"/>
      <c r="N107" s="420"/>
      <c r="O107" s="420"/>
      <c r="P107" s="785" t="s">
        <v>388</v>
      </c>
    </row>
    <row r="108" spans="1:27" s="345" customFormat="1" ht="15">
      <c r="A108" s="683"/>
      <c r="B108" s="686" t="str">
        <f t="shared" si="12"/>
        <v/>
      </c>
      <c r="C108" s="1047" t="s">
        <v>364</v>
      </c>
      <c r="D108" s="388"/>
      <c r="E108" s="388"/>
      <c r="F108" s="388"/>
      <c r="G108" s="642"/>
      <c r="H108" s="1048"/>
      <c r="I108" s="1049"/>
      <c r="J108" s="1050"/>
      <c r="K108" s="1050"/>
      <c r="L108" s="356"/>
      <c r="M108" s="356"/>
      <c r="N108" s="356"/>
      <c r="O108" s="717" t="s">
        <v>388</v>
      </c>
      <c r="P108" s="356"/>
      <c r="Q108" s="356"/>
      <c r="R108" s="356"/>
      <c r="S108" s="356"/>
      <c r="T108" s="356"/>
      <c r="U108" s="356"/>
      <c r="V108" s="356"/>
      <c r="W108" s="356"/>
      <c r="X108" s="356"/>
      <c r="Y108" s="356"/>
      <c r="Z108" s="356"/>
      <c r="AA108" s="356"/>
    </row>
    <row r="109" spans="1:27" s="345" customFormat="1" ht="15" customHeight="1">
      <c r="A109" s="683"/>
      <c r="B109" s="686" t="str">
        <f t="shared" si="12"/>
        <v/>
      </c>
      <c r="C109" s="1047" t="s">
        <v>365</v>
      </c>
      <c r="D109" s="388"/>
      <c r="E109" s="388"/>
      <c r="F109" s="388"/>
      <c r="G109" s="642"/>
      <c r="J109" s="714"/>
      <c r="K109" s="1306" t="str">
        <f>TTDN!$B$16</f>
        <v>Hà Nội, ngày 31 tháng 12 năm 2015</v>
      </c>
      <c r="L109" s="1306"/>
      <c r="M109" s="1306"/>
      <c r="N109" s="1306"/>
      <c r="O109" s="1306"/>
      <c r="P109" s="717" t="s">
        <v>388</v>
      </c>
      <c r="Q109" s="356"/>
      <c r="R109" s="356"/>
      <c r="S109" s="356"/>
      <c r="T109" s="356"/>
      <c r="U109" s="356"/>
      <c r="V109" s="356"/>
      <c r="W109" s="356"/>
      <c r="X109" s="356"/>
      <c r="Y109" s="356"/>
      <c r="Z109" s="356"/>
      <c r="AA109" s="356"/>
    </row>
    <row r="110" spans="1:27" s="345" customFormat="1" ht="15">
      <c r="A110" s="683"/>
      <c r="B110" s="686" t="str">
        <f t="shared" si="12"/>
        <v/>
      </c>
      <c r="C110" s="388"/>
      <c r="D110" s="388"/>
      <c r="E110" s="388"/>
      <c r="F110" s="388"/>
      <c r="G110" s="642"/>
      <c r="J110" s="1050"/>
      <c r="K110" s="1050"/>
      <c r="L110" s="388"/>
      <c r="M110" s="1049"/>
      <c r="N110" s="356"/>
      <c r="P110" s="717" t="s">
        <v>388</v>
      </c>
      <c r="Q110" s="356"/>
      <c r="R110" s="356"/>
      <c r="S110" s="356"/>
      <c r="T110" s="356"/>
      <c r="U110" s="356"/>
      <c r="V110" s="356"/>
      <c r="W110" s="356"/>
      <c r="X110" s="356"/>
      <c r="Y110" s="356"/>
      <c r="Z110" s="356"/>
      <c r="AA110" s="356"/>
    </row>
    <row r="111" spans="1:27" s="345" customFormat="1" ht="15">
      <c r="A111" s="683"/>
      <c r="B111" s="686" t="str">
        <f t="shared" si="12"/>
        <v/>
      </c>
      <c r="C111" s="388"/>
      <c r="D111" s="1378" t="s">
        <v>390</v>
      </c>
      <c r="E111" s="1378"/>
      <c r="F111" s="388"/>
      <c r="G111" s="642"/>
      <c r="H111" s="1378" t="s">
        <v>345</v>
      </c>
      <c r="I111" s="1378"/>
      <c r="J111" s="714"/>
      <c r="K111" s="714"/>
      <c r="M111" s="1379" t="s">
        <v>367</v>
      </c>
      <c r="N111" s="1379"/>
      <c r="P111" s="717" t="s">
        <v>388</v>
      </c>
      <c r="Q111" s="356"/>
      <c r="R111" s="356"/>
      <c r="S111" s="356"/>
      <c r="T111" s="356"/>
      <c r="U111" s="356"/>
      <c r="V111" s="356"/>
      <c r="W111" s="356"/>
      <c r="X111" s="356"/>
      <c r="Y111" s="356"/>
      <c r="Z111" s="356"/>
      <c r="AA111" s="356"/>
    </row>
    <row r="112" spans="1:27" s="345" customFormat="1" ht="15">
      <c r="A112" s="683"/>
      <c r="B112" s="686" t="str">
        <f t="shared" si="12"/>
        <v/>
      </c>
      <c r="C112" s="388"/>
      <c r="D112" s="1378" t="s">
        <v>344</v>
      </c>
      <c r="E112" s="1378"/>
      <c r="F112" s="388"/>
      <c r="G112" s="642"/>
      <c r="H112" s="1378" t="s">
        <v>344</v>
      </c>
      <c r="I112" s="1378"/>
      <c r="J112" s="714"/>
      <c r="K112" s="714"/>
      <c r="M112" s="1378" t="s">
        <v>344</v>
      </c>
      <c r="N112" s="1378"/>
      <c r="P112" s="717" t="s">
        <v>388</v>
      </c>
      <c r="Q112" s="356"/>
      <c r="R112" s="356"/>
      <c r="S112" s="356"/>
      <c r="T112" s="356"/>
      <c r="U112" s="356"/>
      <c r="V112" s="356"/>
      <c r="W112" s="356"/>
      <c r="X112" s="356"/>
      <c r="Y112" s="356"/>
      <c r="Z112" s="356"/>
      <c r="AA112" s="356"/>
    </row>
    <row r="113" spans="1:27" s="345" customFormat="1" ht="15">
      <c r="A113" s="683"/>
      <c r="B113" s="686" t="str">
        <f t="shared" si="12"/>
        <v/>
      </c>
      <c r="C113" s="388"/>
      <c r="D113" s="388"/>
      <c r="E113" s="388"/>
      <c r="F113" s="388"/>
      <c r="G113" s="642"/>
      <c r="H113" s="388"/>
      <c r="I113" s="1049"/>
      <c r="J113" s="1050"/>
      <c r="K113" s="1050"/>
      <c r="L113" s="356"/>
      <c r="M113" s="356"/>
      <c r="N113" s="356"/>
      <c r="P113" s="717" t="s">
        <v>388</v>
      </c>
      <c r="Q113" s="356"/>
      <c r="R113" s="356"/>
      <c r="S113" s="356"/>
      <c r="T113" s="356"/>
      <c r="U113" s="356"/>
      <c r="V113" s="356"/>
      <c r="W113" s="356"/>
      <c r="X113" s="356"/>
      <c r="Y113" s="356"/>
      <c r="Z113" s="356"/>
      <c r="AA113" s="356"/>
    </row>
    <row r="114" spans="1:27" s="345" customFormat="1" ht="15">
      <c r="A114" s="683"/>
      <c r="B114" s="686" t="str">
        <f t="shared" si="12"/>
        <v/>
      </c>
      <c r="C114" s="388"/>
      <c r="D114" s="388"/>
      <c r="E114" s="388"/>
      <c r="F114" s="388"/>
      <c r="G114" s="642"/>
      <c r="H114" s="388"/>
      <c r="I114" s="1049"/>
      <c r="J114" s="1050"/>
      <c r="K114" s="1050"/>
      <c r="L114" s="356"/>
      <c r="M114" s="356"/>
      <c r="N114" s="356"/>
      <c r="P114" s="717" t="s">
        <v>388</v>
      </c>
      <c r="Q114" s="356"/>
      <c r="R114" s="356"/>
      <c r="S114" s="356"/>
      <c r="T114" s="356"/>
      <c r="U114" s="356"/>
      <c r="V114" s="356"/>
      <c r="W114" s="356"/>
      <c r="X114" s="356"/>
      <c r="Y114" s="356"/>
      <c r="Z114" s="356"/>
      <c r="AA114" s="356"/>
    </row>
    <row r="115" spans="1:27" s="345" customFormat="1" ht="15">
      <c r="A115" s="683"/>
      <c r="B115" s="686" t="str">
        <f t="shared" si="12"/>
        <v/>
      </c>
      <c r="C115" s="356"/>
      <c r="D115" s="356"/>
      <c r="E115" s="356"/>
      <c r="F115" s="356"/>
      <c r="G115" s="683"/>
      <c r="H115" s="356"/>
      <c r="I115" s="1051"/>
      <c r="J115" s="1050"/>
      <c r="K115" s="1050"/>
      <c r="L115" s="356"/>
      <c r="M115" s="356"/>
      <c r="N115" s="356"/>
      <c r="P115" s="717" t="s">
        <v>388</v>
      </c>
      <c r="Q115" s="356"/>
      <c r="R115" s="356"/>
      <c r="S115" s="356"/>
      <c r="T115" s="356"/>
      <c r="U115" s="356"/>
      <c r="V115" s="356"/>
      <c r="W115" s="356"/>
      <c r="X115" s="356"/>
      <c r="Y115" s="356"/>
      <c r="Z115" s="356"/>
      <c r="AA115" s="356"/>
    </row>
    <row r="116" spans="1:27" s="345" customFormat="1" ht="15">
      <c r="A116" s="683"/>
      <c r="B116" s="686" t="str">
        <f t="shared" si="12"/>
        <v/>
      </c>
      <c r="C116" s="356"/>
      <c r="D116" s="356"/>
      <c r="E116" s="356"/>
      <c r="F116" s="356"/>
      <c r="G116" s="683"/>
      <c r="H116" s="356"/>
      <c r="I116" s="1051"/>
      <c r="J116" s="1051"/>
      <c r="K116" s="1051"/>
      <c r="L116" s="356"/>
      <c r="M116" s="356"/>
      <c r="N116" s="356"/>
      <c r="P116" s="717" t="s">
        <v>388</v>
      </c>
      <c r="Q116" s="356"/>
      <c r="R116" s="356"/>
      <c r="S116" s="356"/>
      <c r="T116" s="356"/>
      <c r="U116" s="356"/>
      <c r="V116" s="356"/>
      <c r="W116" s="356"/>
      <c r="X116" s="356"/>
      <c r="Y116" s="356"/>
      <c r="Z116" s="356"/>
      <c r="AA116" s="356"/>
    </row>
    <row r="117" spans="1:27" s="345" customFormat="1" ht="15">
      <c r="A117" s="683"/>
      <c r="B117" s="686" t="str">
        <f t="shared" si="12"/>
        <v/>
      </c>
      <c r="C117" s="356"/>
      <c r="D117" s="1290" t="str">
        <f>TTDN!$B$13</f>
        <v>Sơn Tùng MTP</v>
      </c>
      <c r="E117" s="1290"/>
      <c r="F117" s="356"/>
      <c r="G117" s="683"/>
      <c r="H117" s="1290" t="str">
        <f>TTDN!$B$12</f>
        <v>Đàm Vĩnh Hưng</v>
      </c>
      <c r="I117" s="1290"/>
      <c r="J117" s="1051"/>
      <c r="K117" s="1051"/>
      <c r="L117" s="833"/>
      <c r="M117" s="1290" t="str">
        <f>TTDN!$B$11</f>
        <v>Đàm Văn Đức</v>
      </c>
      <c r="N117" s="1290"/>
      <c r="P117" s="717" t="s">
        <v>388</v>
      </c>
      <c r="Q117" s="356"/>
      <c r="R117" s="356"/>
      <c r="S117" s="356"/>
      <c r="T117" s="356"/>
      <c r="U117" s="356"/>
      <c r="V117" s="356"/>
      <c r="W117" s="356"/>
      <c r="X117" s="356"/>
      <c r="Y117" s="356"/>
      <c r="Z117" s="356"/>
      <c r="AA117" s="356"/>
    </row>
    <row r="118" spans="1:27">
      <c r="A118" s="784"/>
      <c r="B118" s="420"/>
      <c r="C118" s="784"/>
      <c r="D118" s="420"/>
      <c r="E118" s="420"/>
      <c r="F118" s="420"/>
      <c r="G118" s="780"/>
      <c r="H118" s="780"/>
      <c r="I118" s="780"/>
      <c r="J118" s="780"/>
      <c r="K118" s="420"/>
      <c r="L118" s="420"/>
      <c r="M118" s="420"/>
      <c r="N118" s="420"/>
      <c r="O118" s="420"/>
      <c r="P118" s="420"/>
    </row>
    <row r="119" spans="1:27">
      <c r="A119" s="784"/>
      <c r="B119" s="420"/>
      <c r="C119" s="784"/>
      <c r="D119" s="420"/>
      <c r="E119" s="420"/>
      <c r="F119" s="420"/>
      <c r="G119" s="780"/>
      <c r="H119" s="780"/>
      <c r="I119" s="780"/>
      <c r="J119" s="780"/>
      <c r="K119" s="420"/>
      <c r="L119" s="420"/>
      <c r="M119" s="420"/>
      <c r="N119" s="420"/>
      <c r="O119" s="420"/>
      <c r="P119" s="420"/>
    </row>
    <row r="120" spans="1:27">
      <c r="A120" s="784"/>
      <c r="B120" s="420"/>
      <c r="C120" s="784"/>
      <c r="D120" s="420"/>
      <c r="E120" s="420"/>
      <c r="F120" s="420"/>
      <c r="G120" s="780"/>
      <c r="H120" s="780"/>
      <c r="I120" s="780"/>
      <c r="J120" s="780"/>
      <c r="K120" s="420"/>
      <c r="L120" s="420"/>
      <c r="M120" s="420"/>
      <c r="N120" s="420"/>
      <c r="O120" s="420"/>
      <c r="P120" s="420"/>
    </row>
    <row r="121" spans="1:27">
      <c r="A121" s="784"/>
      <c r="B121" s="420"/>
      <c r="C121" s="784"/>
      <c r="D121" s="420"/>
      <c r="E121" s="420"/>
      <c r="F121" s="420"/>
      <c r="G121" s="780"/>
      <c r="H121" s="780"/>
      <c r="I121" s="780"/>
      <c r="J121" s="780"/>
      <c r="K121" s="420"/>
      <c r="L121" s="420"/>
      <c r="M121" s="420"/>
      <c r="N121" s="420"/>
      <c r="O121" s="420"/>
      <c r="P121" s="420"/>
    </row>
    <row r="122" spans="1:27">
      <c r="A122" s="784"/>
      <c r="B122" s="420"/>
      <c r="C122" s="784"/>
      <c r="D122" s="420"/>
      <c r="E122" s="420"/>
      <c r="F122" s="420"/>
      <c r="G122" s="780"/>
      <c r="H122" s="780"/>
      <c r="I122" s="780"/>
      <c r="J122" s="780"/>
      <c r="K122" s="420"/>
      <c r="L122" s="420"/>
      <c r="M122" s="420"/>
      <c r="N122" s="420"/>
      <c r="O122" s="420"/>
      <c r="P122" s="420"/>
    </row>
    <row r="123" spans="1:27">
      <c r="A123" s="784"/>
      <c r="B123" s="420"/>
      <c r="C123" s="784"/>
      <c r="D123" s="420"/>
      <c r="E123" s="420"/>
      <c r="F123" s="420"/>
      <c r="G123" s="780"/>
      <c r="H123" s="780"/>
      <c r="I123" s="780"/>
      <c r="J123" s="780"/>
      <c r="K123" s="420"/>
      <c r="L123" s="420"/>
      <c r="M123" s="420"/>
      <c r="N123" s="420"/>
      <c r="O123" s="420"/>
      <c r="P123" s="420"/>
    </row>
    <row r="124" spans="1:27">
      <c r="A124" s="784"/>
      <c r="B124" s="420"/>
      <c r="C124" s="784"/>
      <c r="D124" s="420"/>
      <c r="E124" s="420"/>
      <c r="F124" s="420"/>
      <c r="G124" s="780"/>
      <c r="H124" s="780"/>
      <c r="I124" s="780"/>
      <c r="J124" s="780"/>
      <c r="K124" s="420"/>
      <c r="L124" s="420"/>
      <c r="M124" s="420"/>
      <c r="N124" s="420"/>
      <c r="O124" s="420"/>
      <c r="P124" s="420"/>
    </row>
    <row r="125" spans="1:27">
      <c r="A125" s="784"/>
      <c r="B125" s="420"/>
      <c r="C125" s="784"/>
      <c r="D125" s="420"/>
      <c r="E125" s="420"/>
      <c r="F125" s="420"/>
      <c r="G125" s="780"/>
      <c r="H125" s="780"/>
      <c r="I125" s="780"/>
      <c r="J125" s="780"/>
      <c r="K125" s="420"/>
      <c r="L125" s="420"/>
      <c r="M125" s="420"/>
      <c r="N125" s="420"/>
      <c r="O125" s="420"/>
      <c r="P125" s="420"/>
    </row>
    <row r="126" spans="1:27">
      <c r="A126" s="784"/>
      <c r="B126" s="420"/>
      <c r="C126" s="784"/>
      <c r="D126" s="420"/>
      <c r="E126" s="420"/>
      <c r="F126" s="420"/>
      <c r="G126" s="780"/>
      <c r="H126" s="780"/>
      <c r="I126" s="780"/>
      <c r="J126" s="780"/>
      <c r="K126" s="420"/>
      <c r="L126" s="420"/>
      <c r="M126" s="420"/>
      <c r="N126" s="420"/>
      <c r="O126" s="420"/>
      <c r="P126" s="420"/>
    </row>
    <row r="127" spans="1:27">
      <c r="A127" s="784"/>
      <c r="B127" s="420"/>
      <c r="C127" s="784"/>
      <c r="D127" s="420"/>
      <c r="E127" s="420"/>
      <c r="F127" s="420"/>
      <c r="G127" s="780"/>
      <c r="H127" s="780"/>
      <c r="I127" s="780"/>
      <c r="J127" s="780"/>
      <c r="K127" s="420"/>
      <c r="L127" s="420"/>
      <c r="M127" s="420"/>
      <c r="N127" s="420"/>
      <c r="O127" s="420"/>
      <c r="P127" s="420"/>
    </row>
    <row r="128" spans="1:27">
      <c r="A128" s="784"/>
      <c r="B128" s="420"/>
      <c r="C128" s="784"/>
      <c r="D128" s="420"/>
      <c r="E128" s="420"/>
      <c r="F128" s="420"/>
      <c r="G128" s="780"/>
      <c r="H128" s="780"/>
      <c r="I128" s="780"/>
      <c r="J128" s="780"/>
      <c r="K128" s="420"/>
      <c r="L128" s="420"/>
      <c r="M128" s="420"/>
      <c r="N128" s="420"/>
      <c r="O128" s="420"/>
      <c r="P128" s="420"/>
    </row>
    <row r="129" spans="1:16">
      <c r="A129" s="784"/>
      <c r="B129" s="420"/>
      <c r="C129" s="784"/>
      <c r="D129" s="420"/>
      <c r="E129" s="420"/>
      <c r="F129" s="420"/>
      <c r="G129" s="780"/>
      <c r="H129" s="780"/>
      <c r="I129" s="780"/>
      <c r="J129" s="780"/>
      <c r="K129" s="420"/>
      <c r="L129" s="420"/>
      <c r="M129" s="420"/>
      <c r="N129" s="420"/>
      <c r="O129" s="420"/>
      <c r="P129" s="420"/>
    </row>
    <row r="130" spans="1:16">
      <c r="A130" s="784"/>
      <c r="B130" s="420"/>
      <c r="C130" s="784"/>
      <c r="D130" s="420"/>
      <c r="E130" s="420"/>
      <c r="F130" s="420"/>
      <c r="G130" s="780"/>
      <c r="H130" s="780"/>
      <c r="I130" s="780"/>
      <c r="J130" s="780"/>
      <c r="K130" s="420"/>
      <c r="L130" s="420"/>
      <c r="M130" s="420"/>
      <c r="N130" s="420"/>
      <c r="O130" s="420"/>
      <c r="P130" s="420"/>
    </row>
    <row r="131" spans="1:16">
      <c r="A131" s="784"/>
      <c r="B131" s="420"/>
      <c r="C131" s="784"/>
      <c r="D131" s="420"/>
      <c r="E131" s="420"/>
      <c r="F131" s="420"/>
      <c r="G131" s="780"/>
      <c r="H131" s="780"/>
      <c r="I131" s="780"/>
      <c r="J131" s="780"/>
      <c r="K131" s="420"/>
      <c r="L131" s="420"/>
      <c r="M131" s="420"/>
      <c r="N131" s="420"/>
      <c r="O131" s="420"/>
      <c r="P131" s="420"/>
    </row>
    <row r="132" spans="1:16">
      <c r="A132" s="784"/>
      <c r="B132" s="420"/>
      <c r="C132" s="784"/>
      <c r="D132" s="420"/>
      <c r="E132" s="420"/>
      <c r="F132" s="420"/>
      <c r="G132" s="780"/>
      <c r="H132" s="780"/>
      <c r="I132" s="780"/>
      <c r="J132" s="780"/>
      <c r="K132" s="420"/>
      <c r="L132" s="420"/>
      <c r="M132" s="420"/>
      <c r="N132" s="420"/>
      <c r="O132" s="420"/>
      <c r="P132" s="420"/>
    </row>
    <row r="133" spans="1:16">
      <c r="A133" s="784"/>
      <c r="B133" s="420"/>
      <c r="C133" s="784"/>
      <c r="D133" s="420"/>
      <c r="E133" s="420"/>
      <c r="F133" s="420"/>
      <c r="G133" s="780"/>
      <c r="H133" s="780"/>
      <c r="I133" s="780"/>
      <c r="J133" s="780"/>
      <c r="K133" s="420"/>
      <c r="L133" s="420"/>
      <c r="M133" s="420"/>
      <c r="N133" s="420"/>
      <c r="O133" s="420"/>
      <c r="P133" s="420"/>
    </row>
    <row r="134" spans="1:16">
      <c r="A134" s="784"/>
      <c r="B134" s="420"/>
      <c r="C134" s="784"/>
      <c r="D134" s="420"/>
      <c r="E134" s="420"/>
      <c r="F134" s="420"/>
      <c r="G134" s="780"/>
      <c r="H134" s="780"/>
      <c r="I134" s="780"/>
      <c r="J134" s="780"/>
      <c r="K134" s="420"/>
      <c r="L134" s="420"/>
      <c r="M134" s="420"/>
      <c r="N134" s="420"/>
      <c r="O134" s="420"/>
      <c r="P134" s="420"/>
    </row>
    <row r="135" spans="1:16">
      <c r="A135" s="784"/>
      <c r="B135" s="420"/>
      <c r="C135" s="784"/>
      <c r="D135" s="420"/>
      <c r="E135" s="420"/>
      <c r="F135" s="420"/>
      <c r="G135" s="780"/>
      <c r="H135" s="780"/>
      <c r="I135" s="780"/>
      <c r="J135" s="780"/>
      <c r="K135" s="420"/>
      <c r="L135" s="420"/>
      <c r="M135" s="420"/>
      <c r="N135" s="420"/>
      <c r="O135" s="420"/>
      <c r="P135" s="420"/>
    </row>
    <row r="136" spans="1:16">
      <c r="A136" s="784"/>
      <c r="B136" s="420"/>
      <c r="C136" s="784"/>
      <c r="D136" s="420"/>
      <c r="E136" s="420"/>
      <c r="F136" s="420"/>
      <c r="G136" s="780"/>
      <c r="H136" s="780"/>
      <c r="I136" s="780"/>
      <c r="J136" s="780"/>
      <c r="K136" s="420"/>
      <c r="L136" s="420"/>
      <c r="M136" s="420"/>
      <c r="N136" s="420"/>
      <c r="O136" s="420"/>
      <c r="P136" s="420"/>
    </row>
    <row r="137" spans="1:16">
      <c r="A137" s="784"/>
      <c r="B137" s="420"/>
      <c r="C137" s="784"/>
      <c r="D137" s="420"/>
      <c r="E137" s="420"/>
      <c r="F137" s="420"/>
      <c r="G137" s="780"/>
      <c r="H137" s="780"/>
      <c r="I137" s="780"/>
      <c r="J137" s="780"/>
      <c r="K137" s="420"/>
      <c r="L137" s="420"/>
      <c r="M137" s="420"/>
      <c r="N137" s="420"/>
      <c r="O137" s="420"/>
      <c r="P137" s="420"/>
    </row>
    <row r="138" spans="1:16">
      <c r="A138" s="784"/>
      <c r="B138" s="420"/>
      <c r="C138" s="784"/>
      <c r="D138" s="420"/>
      <c r="E138" s="420"/>
      <c r="F138" s="420"/>
      <c r="G138" s="780"/>
      <c r="H138" s="780"/>
      <c r="I138" s="780"/>
      <c r="J138" s="780"/>
      <c r="K138" s="420"/>
      <c r="L138" s="420"/>
      <c r="M138" s="420"/>
      <c r="N138" s="420"/>
      <c r="O138" s="420"/>
      <c r="P138" s="420"/>
    </row>
    <row r="139" spans="1:16">
      <c r="A139" s="784"/>
      <c r="B139" s="420"/>
      <c r="C139" s="784"/>
      <c r="D139" s="420"/>
      <c r="E139" s="420"/>
      <c r="F139" s="420"/>
      <c r="G139" s="780"/>
      <c r="H139" s="780"/>
      <c r="I139" s="780"/>
      <c r="J139" s="780"/>
      <c r="K139" s="420"/>
      <c r="L139" s="420"/>
      <c r="M139" s="420"/>
      <c r="N139" s="420"/>
      <c r="O139" s="420"/>
      <c r="P139" s="420"/>
    </row>
    <row r="140" spans="1:16">
      <c r="A140" s="784"/>
      <c r="B140" s="420"/>
      <c r="C140" s="784"/>
      <c r="D140" s="420"/>
      <c r="E140" s="420"/>
      <c r="F140" s="420"/>
      <c r="G140" s="780"/>
      <c r="H140" s="780"/>
      <c r="I140" s="780"/>
      <c r="J140" s="780"/>
      <c r="K140" s="420"/>
      <c r="L140" s="420"/>
      <c r="M140" s="420"/>
      <c r="N140" s="420"/>
      <c r="O140" s="420"/>
      <c r="P140" s="420"/>
    </row>
    <row r="141" spans="1:16">
      <c r="A141" s="784"/>
      <c r="B141" s="420"/>
      <c r="C141" s="784"/>
      <c r="D141" s="420"/>
      <c r="E141" s="420"/>
      <c r="F141" s="420"/>
      <c r="G141" s="780"/>
      <c r="H141" s="780"/>
      <c r="I141" s="780"/>
      <c r="J141" s="780"/>
      <c r="K141" s="420"/>
      <c r="L141" s="420"/>
      <c r="M141" s="420"/>
      <c r="N141" s="420"/>
      <c r="O141" s="420"/>
      <c r="P141" s="420"/>
    </row>
    <row r="142" spans="1:16">
      <c r="A142" s="784"/>
      <c r="B142" s="420"/>
      <c r="C142" s="784"/>
      <c r="D142" s="420"/>
      <c r="E142" s="420"/>
      <c r="F142" s="420"/>
      <c r="G142" s="780"/>
      <c r="H142" s="780"/>
      <c r="I142" s="780"/>
      <c r="J142" s="780"/>
      <c r="K142" s="420"/>
      <c r="L142" s="420"/>
      <c r="M142" s="420"/>
      <c r="N142" s="420"/>
      <c r="O142" s="420"/>
      <c r="P142" s="420"/>
    </row>
    <row r="143" spans="1:16">
      <c r="A143" s="784"/>
      <c r="B143" s="420"/>
      <c r="C143" s="784"/>
      <c r="D143" s="420"/>
      <c r="E143" s="420"/>
      <c r="F143" s="420"/>
      <c r="G143" s="780"/>
      <c r="H143" s="780"/>
      <c r="I143" s="780"/>
      <c r="J143" s="780"/>
      <c r="K143" s="420"/>
      <c r="L143" s="420"/>
      <c r="M143" s="420"/>
      <c r="N143" s="420"/>
      <c r="O143" s="420"/>
      <c r="P143" s="420"/>
    </row>
    <row r="144" spans="1:16">
      <c r="A144" s="784"/>
      <c r="B144" s="420"/>
      <c r="C144" s="784"/>
      <c r="D144" s="420"/>
      <c r="E144" s="420"/>
      <c r="F144" s="420"/>
      <c r="G144" s="780"/>
      <c r="H144" s="780"/>
      <c r="I144" s="780"/>
      <c r="J144" s="780"/>
      <c r="K144" s="420"/>
      <c r="L144" s="420"/>
      <c r="M144" s="420"/>
      <c r="N144" s="420"/>
      <c r="O144" s="420"/>
      <c r="P144" s="420"/>
    </row>
    <row r="145" spans="1:16">
      <c r="A145" s="784"/>
      <c r="B145" s="420"/>
      <c r="C145" s="784"/>
      <c r="D145" s="420"/>
      <c r="E145" s="420"/>
      <c r="F145" s="420"/>
      <c r="G145" s="780"/>
      <c r="H145" s="780"/>
      <c r="I145" s="780"/>
      <c r="J145" s="780"/>
      <c r="K145" s="420"/>
      <c r="L145" s="420"/>
      <c r="M145" s="420"/>
      <c r="N145" s="420"/>
      <c r="O145" s="420"/>
      <c r="P145" s="420"/>
    </row>
    <row r="146" spans="1:16">
      <c r="A146" s="784"/>
      <c r="B146" s="420"/>
      <c r="C146" s="784"/>
      <c r="D146" s="420"/>
      <c r="E146" s="420"/>
      <c r="F146" s="420"/>
      <c r="G146" s="780"/>
      <c r="H146" s="780"/>
      <c r="I146" s="780"/>
      <c r="J146" s="780"/>
      <c r="K146" s="420"/>
      <c r="L146" s="420"/>
      <c r="M146" s="420"/>
      <c r="N146" s="420"/>
      <c r="O146" s="420"/>
      <c r="P146" s="420"/>
    </row>
    <row r="147" spans="1:16">
      <c r="A147" s="784"/>
      <c r="B147" s="420"/>
      <c r="C147" s="784"/>
      <c r="D147" s="420"/>
      <c r="E147" s="420"/>
      <c r="F147" s="420"/>
      <c r="G147" s="780"/>
      <c r="H147" s="780"/>
      <c r="I147" s="780"/>
      <c r="J147" s="780"/>
      <c r="K147" s="420"/>
      <c r="L147" s="420"/>
      <c r="M147" s="420"/>
      <c r="N147" s="420"/>
      <c r="O147" s="420"/>
      <c r="P147" s="420"/>
    </row>
    <row r="148" spans="1:16">
      <c r="A148" s="784"/>
      <c r="B148" s="420"/>
      <c r="C148" s="784"/>
      <c r="D148" s="420"/>
      <c r="E148" s="420"/>
      <c r="F148" s="420"/>
      <c r="G148" s="780"/>
      <c r="H148" s="780"/>
      <c r="I148" s="780"/>
      <c r="J148" s="780"/>
      <c r="K148" s="420"/>
      <c r="L148" s="420"/>
      <c r="M148" s="420"/>
      <c r="N148" s="420"/>
      <c r="O148" s="420"/>
      <c r="P148" s="420"/>
    </row>
    <row r="149" spans="1:16">
      <c r="A149" s="784"/>
      <c r="B149" s="420"/>
      <c r="C149" s="784"/>
      <c r="D149" s="420"/>
      <c r="E149" s="420"/>
      <c r="F149" s="420"/>
      <c r="G149" s="780"/>
      <c r="H149" s="780"/>
      <c r="I149" s="780"/>
      <c r="J149" s="780"/>
      <c r="K149" s="420"/>
      <c r="L149" s="420"/>
      <c r="M149" s="420"/>
      <c r="N149" s="420"/>
      <c r="O149" s="420"/>
      <c r="P149" s="420"/>
    </row>
    <row r="150" spans="1:16">
      <c r="A150" s="784"/>
      <c r="B150" s="420"/>
      <c r="C150" s="784"/>
      <c r="D150" s="420"/>
      <c r="E150" s="420"/>
      <c r="F150" s="420"/>
      <c r="G150" s="780"/>
      <c r="H150" s="780"/>
      <c r="I150" s="780"/>
      <c r="J150" s="780"/>
      <c r="K150" s="420"/>
      <c r="L150" s="420"/>
      <c r="M150" s="420"/>
      <c r="N150" s="420"/>
      <c r="O150" s="420"/>
      <c r="P150" s="420"/>
    </row>
    <row r="151" spans="1:16">
      <c r="A151" s="784"/>
      <c r="B151" s="420"/>
      <c r="C151" s="784"/>
      <c r="D151" s="420"/>
      <c r="E151" s="420"/>
      <c r="F151" s="420"/>
      <c r="G151" s="780"/>
      <c r="H151" s="780"/>
      <c r="I151" s="780"/>
      <c r="J151" s="780"/>
      <c r="K151" s="420"/>
      <c r="L151" s="420"/>
      <c r="M151" s="420"/>
      <c r="N151" s="420"/>
      <c r="O151" s="420"/>
      <c r="P151" s="420"/>
    </row>
    <row r="152" spans="1:16">
      <c r="A152" s="784"/>
      <c r="B152" s="420"/>
      <c r="C152" s="784"/>
      <c r="D152" s="420"/>
      <c r="E152" s="420"/>
      <c r="F152" s="420"/>
      <c r="G152" s="780"/>
      <c r="H152" s="780"/>
      <c r="I152" s="780"/>
      <c r="J152" s="780"/>
      <c r="K152" s="420"/>
      <c r="L152" s="420"/>
      <c r="M152" s="420"/>
      <c r="N152" s="420"/>
      <c r="O152" s="420"/>
      <c r="P152" s="420"/>
    </row>
    <row r="153" spans="1:16">
      <c r="A153" s="784"/>
      <c r="B153" s="420"/>
      <c r="C153" s="784"/>
      <c r="D153" s="420"/>
      <c r="E153" s="420"/>
      <c r="F153" s="420"/>
      <c r="G153" s="780"/>
      <c r="H153" s="780"/>
      <c r="I153" s="780"/>
      <c r="J153" s="780"/>
      <c r="K153" s="420"/>
      <c r="L153" s="420"/>
      <c r="M153" s="420"/>
      <c r="N153" s="420"/>
      <c r="O153" s="420"/>
      <c r="P153" s="420"/>
    </row>
    <row r="154" spans="1:16">
      <c r="A154" s="784"/>
      <c r="B154" s="420"/>
      <c r="C154" s="784"/>
      <c r="D154" s="420"/>
      <c r="E154" s="420"/>
      <c r="F154" s="420"/>
      <c r="G154" s="780"/>
      <c r="H154" s="780"/>
      <c r="I154" s="780"/>
      <c r="J154" s="780"/>
      <c r="K154" s="420"/>
      <c r="L154" s="420"/>
      <c r="M154" s="420"/>
      <c r="N154" s="420"/>
      <c r="O154" s="420"/>
      <c r="P154" s="420"/>
    </row>
    <row r="155" spans="1:16">
      <c r="A155" s="784"/>
      <c r="B155" s="420"/>
      <c r="C155" s="784"/>
      <c r="D155" s="420"/>
      <c r="E155" s="420"/>
      <c r="F155" s="420"/>
      <c r="G155" s="780"/>
      <c r="H155" s="780"/>
      <c r="I155" s="780"/>
      <c r="J155" s="780"/>
      <c r="K155" s="420"/>
      <c r="L155" s="420"/>
      <c r="M155" s="420"/>
      <c r="N155" s="420"/>
      <c r="O155" s="420"/>
      <c r="P155" s="420"/>
    </row>
    <row r="156" spans="1:16">
      <c r="A156" s="784"/>
      <c r="B156" s="420"/>
      <c r="C156" s="784"/>
      <c r="D156" s="420"/>
      <c r="E156" s="420"/>
      <c r="F156" s="420"/>
      <c r="G156" s="780"/>
      <c r="H156" s="780"/>
      <c r="I156" s="780"/>
      <c r="J156" s="780"/>
      <c r="K156" s="420"/>
      <c r="L156" s="420"/>
      <c r="M156" s="420"/>
      <c r="N156" s="420"/>
      <c r="O156" s="420"/>
      <c r="P156" s="420"/>
    </row>
    <row r="157" spans="1:16">
      <c r="A157" s="784"/>
      <c r="B157" s="420"/>
      <c r="C157" s="784"/>
      <c r="D157" s="420"/>
      <c r="E157" s="420"/>
      <c r="F157" s="420"/>
      <c r="G157" s="780"/>
      <c r="H157" s="780"/>
      <c r="I157" s="780"/>
      <c r="J157" s="780"/>
      <c r="K157" s="420"/>
      <c r="L157" s="420"/>
      <c r="M157" s="420"/>
      <c r="N157" s="420"/>
      <c r="O157" s="420"/>
      <c r="P157" s="420"/>
    </row>
    <row r="158" spans="1:16">
      <c r="A158" s="784"/>
      <c r="B158" s="420"/>
      <c r="C158" s="784"/>
      <c r="D158" s="420"/>
      <c r="E158" s="420"/>
      <c r="F158" s="420"/>
      <c r="G158" s="780"/>
      <c r="H158" s="780"/>
      <c r="I158" s="780"/>
      <c r="J158" s="780"/>
      <c r="K158" s="420"/>
      <c r="L158" s="420"/>
      <c r="M158" s="420"/>
      <c r="N158" s="420"/>
      <c r="O158" s="420"/>
      <c r="P158" s="420"/>
    </row>
    <row r="159" spans="1:16">
      <c r="A159" s="784"/>
      <c r="B159" s="420"/>
      <c r="C159" s="784"/>
      <c r="D159" s="420"/>
      <c r="E159" s="420"/>
      <c r="F159" s="420"/>
      <c r="G159" s="780"/>
      <c r="H159" s="780"/>
      <c r="I159" s="780"/>
      <c r="J159" s="780"/>
      <c r="K159" s="420"/>
      <c r="L159" s="420"/>
      <c r="M159" s="420"/>
      <c r="N159" s="420"/>
      <c r="O159" s="420"/>
      <c r="P159" s="420"/>
    </row>
    <row r="160" spans="1:16">
      <c r="A160" s="784"/>
      <c r="B160" s="420"/>
      <c r="C160" s="784"/>
      <c r="D160" s="420"/>
      <c r="E160" s="420"/>
      <c r="F160" s="420"/>
      <c r="G160" s="780"/>
      <c r="H160" s="780"/>
      <c r="I160" s="780"/>
      <c r="J160" s="780"/>
      <c r="K160" s="420"/>
      <c r="L160" s="420"/>
      <c r="M160" s="420"/>
      <c r="N160" s="420"/>
      <c r="O160" s="420"/>
      <c r="P160" s="420"/>
    </row>
    <row r="161" spans="1:16">
      <c r="A161" s="784"/>
      <c r="B161" s="420"/>
      <c r="C161" s="784"/>
      <c r="D161" s="420"/>
      <c r="E161" s="420"/>
      <c r="F161" s="420"/>
      <c r="G161" s="780"/>
      <c r="H161" s="780"/>
      <c r="I161" s="780"/>
      <c r="J161" s="780"/>
      <c r="K161" s="420"/>
      <c r="L161" s="420"/>
      <c r="M161" s="420"/>
      <c r="N161" s="420"/>
      <c r="O161" s="420"/>
      <c r="P161" s="420"/>
    </row>
    <row r="162" spans="1:16">
      <c r="A162" s="784"/>
      <c r="B162" s="420"/>
      <c r="C162" s="784"/>
      <c r="D162" s="420"/>
      <c r="E162" s="420"/>
      <c r="F162" s="420"/>
      <c r="G162" s="780"/>
      <c r="H162" s="780"/>
      <c r="I162" s="780"/>
      <c r="J162" s="780"/>
      <c r="K162" s="420"/>
      <c r="L162" s="420"/>
      <c r="M162" s="420"/>
      <c r="N162" s="420"/>
      <c r="O162" s="420"/>
      <c r="P162" s="420"/>
    </row>
    <row r="163" spans="1:16">
      <c r="A163" s="784"/>
      <c r="B163" s="420"/>
      <c r="C163" s="784"/>
      <c r="D163" s="420"/>
      <c r="E163" s="420"/>
      <c r="F163" s="420"/>
      <c r="G163" s="780"/>
      <c r="H163" s="780"/>
      <c r="I163" s="780"/>
      <c r="J163" s="780"/>
      <c r="K163" s="420"/>
      <c r="L163" s="420"/>
      <c r="M163" s="420"/>
      <c r="N163" s="420"/>
      <c r="O163" s="420"/>
      <c r="P163" s="420"/>
    </row>
    <row r="164" spans="1:16">
      <c r="A164" s="784"/>
      <c r="B164" s="420"/>
      <c r="C164" s="784"/>
      <c r="D164" s="420"/>
      <c r="E164" s="420"/>
      <c r="F164" s="420"/>
      <c r="G164" s="780"/>
      <c r="H164" s="780"/>
      <c r="I164" s="780"/>
      <c r="J164" s="780"/>
      <c r="K164" s="420"/>
      <c r="L164" s="420"/>
      <c r="M164" s="420"/>
      <c r="N164" s="420"/>
      <c r="O164" s="420"/>
      <c r="P164" s="420"/>
    </row>
    <row r="165" spans="1:16">
      <c r="A165" s="784"/>
      <c r="B165" s="420"/>
      <c r="C165" s="784"/>
      <c r="D165" s="420"/>
      <c r="E165" s="420"/>
      <c r="F165" s="420"/>
      <c r="G165" s="780"/>
      <c r="H165" s="780"/>
      <c r="I165" s="780"/>
      <c r="J165" s="780"/>
      <c r="K165" s="420"/>
      <c r="L165" s="420"/>
      <c r="M165" s="420"/>
      <c r="N165" s="420"/>
      <c r="O165" s="420"/>
      <c r="P165" s="420"/>
    </row>
    <row r="166" spans="1:16">
      <c r="A166" s="784"/>
      <c r="B166" s="420"/>
      <c r="C166" s="784"/>
      <c r="D166" s="420"/>
      <c r="E166" s="420"/>
      <c r="F166" s="420"/>
      <c r="G166" s="780"/>
      <c r="H166" s="780"/>
      <c r="I166" s="780"/>
      <c r="J166" s="780"/>
      <c r="K166" s="420"/>
      <c r="L166" s="420"/>
      <c r="M166" s="420"/>
      <c r="N166" s="420"/>
      <c r="O166" s="420"/>
      <c r="P166" s="420"/>
    </row>
    <row r="167" spans="1:16">
      <c r="A167" s="784"/>
      <c r="B167" s="420"/>
      <c r="C167" s="784"/>
      <c r="D167" s="420"/>
      <c r="E167" s="420"/>
      <c r="F167" s="420"/>
      <c r="G167" s="780"/>
      <c r="H167" s="780"/>
      <c r="I167" s="780"/>
      <c r="J167" s="780"/>
      <c r="K167" s="420"/>
      <c r="L167" s="420"/>
      <c r="M167" s="420"/>
      <c r="N167" s="420"/>
      <c r="O167" s="420"/>
      <c r="P167" s="420"/>
    </row>
    <row r="168" spans="1:16">
      <c r="A168" s="784"/>
      <c r="B168" s="420"/>
      <c r="C168" s="784"/>
      <c r="D168" s="420"/>
      <c r="E168" s="420"/>
      <c r="F168" s="420"/>
      <c r="G168" s="780"/>
      <c r="H168" s="780"/>
      <c r="I168" s="780"/>
      <c r="J168" s="780"/>
      <c r="K168" s="420"/>
      <c r="L168" s="420"/>
      <c r="M168" s="420"/>
      <c r="N168" s="420"/>
      <c r="O168" s="420"/>
      <c r="P168" s="420"/>
    </row>
    <row r="169" spans="1:16">
      <c r="A169" s="784"/>
      <c r="B169" s="420"/>
      <c r="C169" s="784"/>
      <c r="D169" s="420"/>
      <c r="E169" s="420"/>
      <c r="F169" s="420"/>
      <c r="G169" s="780"/>
      <c r="H169" s="780"/>
      <c r="I169" s="780"/>
      <c r="J169" s="780"/>
      <c r="K169" s="420"/>
      <c r="L169" s="420"/>
      <c r="M169" s="420"/>
      <c r="N169" s="420"/>
      <c r="O169" s="420"/>
      <c r="P169" s="420"/>
    </row>
    <row r="170" spans="1:16">
      <c r="A170" s="784"/>
      <c r="B170" s="420"/>
      <c r="C170" s="784"/>
      <c r="D170" s="420"/>
      <c r="E170" s="420"/>
      <c r="F170" s="420"/>
      <c r="G170" s="780"/>
      <c r="H170" s="780"/>
      <c r="I170" s="780"/>
      <c r="J170" s="780"/>
      <c r="K170" s="420"/>
      <c r="L170" s="420"/>
      <c r="M170" s="420"/>
      <c r="N170" s="420"/>
      <c r="O170" s="420"/>
      <c r="P170" s="420"/>
    </row>
    <row r="171" spans="1:16">
      <c r="A171" s="784"/>
      <c r="B171" s="420"/>
      <c r="C171" s="784"/>
      <c r="D171" s="420"/>
      <c r="E171" s="420"/>
      <c r="F171" s="420"/>
      <c r="G171" s="780"/>
      <c r="H171" s="780"/>
      <c r="I171" s="780"/>
      <c r="J171" s="780"/>
      <c r="K171" s="420"/>
      <c r="L171" s="420"/>
      <c r="M171" s="420"/>
      <c r="N171" s="420"/>
      <c r="O171" s="420"/>
      <c r="P171" s="420"/>
    </row>
    <row r="172" spans="1:16">
      <c r="A172" s="784"/>
      <c r="B172" s="420"/>
      <c r="C172" s="784"/>
      <c r="D172" s="420"/>
      <c r="E172" s="420"/>
      <c r="F172" s="420"/>
      <c r="G172" s="780"/>
      <c r="H172" s="780"/>
      <c r="I172" s="780"/>
      <c r="J172" s="780"/>
      <c r="K172" s="420"/>
      <c r="L172" s="420"/>
      <c r="M172" s="420"/>
      <c r="N172" s="420"/>
      <c r="O172" s="420"/>
      <c r="P172" s="420"/>
    </row>
    <row r="173" spans="1:16">
      <c r="A173" s="784"/>
      <c r="B173" s="420"/>
      <c r="C173" s="784"/>
      <c r="D173" s="420"/>
      <c r="E173" s="420"/>
      <c r="F173" s="420"/>
      <c r="G173" s="780"/>
      <c r="H173" s="780"/>
      <c r="I173" s="780"/>
      <c r="J173" s="780"/>
      <c r="K173" s="420"/>
      <c r="L173" s="420"/>
      <c r="M173" s="420"/>
      <c r="N173" s="420"/>
      <c r="O173" s="420"/>
      <c r="P173" s="420"/>
    </row>
    <row r="174" spans="1:16">
      <c r="A174" s="784"/>
      <c r="B174" s="420"/>
      <c r="C174" s="784"/>
      <c r="D174" s="420"/>
      <c r="E174" s="420"/>
      <c r="F174" s="420"/>
      <c r="G174" s="780"/>
      <c r="H174" s="780"/>
      <c r="I174" s="780"/>
      <c r="J174" s="780"/>
      <c r="K174" s="420"/>
      <c r="L174" s="420"/>
      <c r="M174" s="420"/>
      <c r="N174" s="420"/>
      <c r="O174" s="420"/>
      <c r="P174" s="420"/>
    </row>
    <row r="175" spans="1:16">
      <c r="A175" s="784"/>
      <c r="B175" s="420"/>
      <c r="C175" s="784"/>
      <c r="D175" s="420"/>
      <c r="E175" s="420"/>
      <c r="F175" s="420"/>
      <c r="G175" s="780"/>
      <c r="H175" s="780"/>
      <c r="I175" s="780"/>
      <c r="J175" s="780"/>
      <c r="K175" s="420"/>
      <c r="L175" s="420"/>
      <c r="M175" s="420"/>
      <c r="N175" s="420"/>
      <c r="O175" s="420"/>
      <c r="P175" s="420"/>
    </row>
    <row r="176" spans="1:16">
      <c r="A176" s="784"/>
      <c r="B176" s="420"/>
      <c r="C176" s="784"/>
      <c r="D176" s="420"/>
      <c r="E176" s="420"/>
      <c r="F176" s="420"/>
      <c r="G176" s="780"/>
      <c r="H176" s="780"/>
      <c r="I176" s="780"/>
      <c r="J176" s="780"/>
      <c r="K176" s="420"/>
      <c r="L176" s="420"/>
      <c r="M176" s="420"/>
      <c r="N176" s="420"/>
      <c r="O176" s="420"/>
      <c r="P176" s="420"/>
    </row>
    <row r="177" spans="1:16">
      <c r="A177" s="784"/>
      <c r="B177" s="420"/>
      <c r="C177" s="784"/>
      <c r="D177" s="420"/>
      <c r="E177" s="420"/>
      <c r="F177" s="420"/>
      <c r="G177" s="780"/>
      <c r="H177" s="780"/>
      <c r="I177" s="780"/>
      <c r="J177" s="780"/>
      <c r="K177" s="420"/>
      <c r="L177" s="420"/>
      <c r="M177" s="420"/>
      <c r="N177" s="420"/>
      <c r="O177" s="420"/>
      <c r="P177" s="420"/>
    </row>
    <row r="178" spans="1:16">
      <c r="A178" s="784"/>
      <c r="B178" s="420"/>
      <c r="C178" s="784"/>
      <c r="D178" s="420"/>
      <c r="E178" s="420"/>
      <c r="F178" s="420"/>
      <c r="G178" s="780"/>
      <c r="H178" s="780"/>
      <c r="I178" s="780"/>
      <c r="J178" s="780"/>
      <c r="K178" s="420"/>
      <c r="L178" s="420"/>
      <c r="M178" s="420"/>
      <c r="N178" s="420"/>
      <c r="O178" s="420"/>
      <c r="P178" s="420"/>
    </row>
    <row r="179" spans="1:16">
      <c r="A179" s="784"/>
      <c r="B179" s="420"/>
      <c r="C179" s="784"/>
      <c r="D179" s="420"/>
      <c r="E179" s="420"/>
      <c r="F179" s="420"/>
      <c r="G179" s="780"/>
      <c r="H179" s="780"/>
      <c r="I179" s="780"/>
      <c r="J179" s="780"/>
      <c r="K179" s="420"/>
      <c r="L179" s="420"/>
      <c r="M179" s="420"/>
      <c r="N179" s="420"/>
      <c r="O179" s="420"/>
      <c r="P179" s="420"/>
    </row>
    <row r="180" spans="1:16">
      <c r="A180" s="784"/>
      <c r="B180" s="420"/>
      <c r="C180" s="784"/>
      <c r="D180" s="420"/>
      <c r="E180" s="420"/>
      <c r="F180" s="420"/>
      <c r="G180" s="780"/>
      <c r="H180" s="780"/>
      <c r="I180" s="780"/>
      <c r="J180" s="780"/>
      <c r="K180" s="420"/>
      <c r="L180" s="420"/>
      <c r="M180" s="420"/>
      <c r="N180" s="420"/>
      <c r="O180" s="420"/>
      <c r="P180" s="420"/>
    </row>
    <row r="181" spans="1:16">
      <c r="A181" s="784"/>
      <c r="B181" s="420"/>
      <c r="C181" s="784"/>
      <c r="D181" s="420"/>
      <c r="E181" s="420"/>
      <c r="F181" s="420"/>
      <c r="G181" s="780"/>
      <c r="H181" s="780"/>
      <c r="I181" s="780"/>
      <c r="J181" s="780"/>
      <c r="K181" s="420"/>
      <c r="L181" s="420"/>
      <c r="M181" s="420"/>
      <c r="N181" s="420"/>
      <c r="O181" s="420"/>
      <c r="P181" s="420"/>
    </row>
    <row r="182" spans="1:16">
      <c r="A182" s="784"/>
      <c r="B182" s="420"/>
      <c r="C182" s="784"/>
      <c r="D182" s="420"/>
      <c r="E182" s="420"/>
      <c r="F182" s="420"/>
      <c r="G182" s="780"/>
      <c r="H182" s="780"/>
      <c r="I182" s="780"/>
      <c r="J182" s="780"/>
      <c r="K182" s="420"/>
      <c r="L182" s="420"/>
      <c r="M182" s="420"/>
      <c r="N182" s="420"/>
      <c r="O182" s="420"/>
      <c r="P182" s="420"/>
    </row>
    <row r="183" spans="1:16">
      <c r="A183" s="784"/>
      <c r="B183" s="420"/>
      <c r="C183" s="784"/>
      <c r="D183" s="420"/>
      <c r="E183" s="420"/>
      <c r="F183" s="420"/>
      <c r="G183" s="780"/>
      <c r="H183" s="780"/>
      <c r="I183" s="780"/>
      <c r="J183" s="780"/>
      <c r="K183" s="420"/>
      <c r="L183" s="420"/>
      <c r="M183" s="420"/>
      <c r="N183" s="420"/>
      <c r="O183" s="420"/>
      <c r="P183" s="420"/>
    </row>
    <row r="184" spans="1:16">
      <c r="A184" s="784"/>
      <c r="B184" s="420"/>
      <c r="C184" s="784"/>
      <c r="D184" s="420"/>
      <c r="E184" s="420"/>
      <c r="F184" s="420"/>
      <c r="G184" s="780"/>
      <c r="H184" s="780"/>
      <c r="I184" s="780"/>
      <c r="J184" s="780"/>
      <c r="K184" s="420"/>
      <c r="L184" s="420"/>
      <c r="M184" s="420"/>
      <c r="N184" s="420"/>
      <c r="O184" s="420"/>
      <c r="P184" s="420"/>
    </row>
    <row r="185" spans="1:16">
      <c r="A185" s="784"/>
      <c r="B185" s="420"/>
      <c r="C185" s="784"/>
      <c r="D185" s="420"/>
      <c r="E185" s="420"/>
      <c r="F185" s="420"/>
      <c r="G185" s="780"/>
      <c r="H185" s="780"/>
      <c r="I185" s="780"/>
      <c r="J185" s="780"/>
      <c r="K185" s="420"/>
      <c r="L185" s="420"/>
      <c r="M185" s="420"/>
      <c r="N185" s="420"/>
      <c r="O185" s="420"/>
      <c r="P185" s="420"/>
    </row>
    <row r="186" spans="1:16">
      <c r="A186" s="784"/>
      <c r="B186" s="420"/>
      <c r="C186" s="784"/>
      <c r="D186" s="420"/>
      <c r="E186" s="420"/>
      <c r="F186" s="420"/>
      <c r="G186" s="780"/>
      <c r="H186" s="780"/>
      <c r="I186" s="780"/>
      <c r="J186" s="780"/>
      <c r="K186" s="420"/>
      <c r="L186" s="420"/>
      <c r="M186" s="420"/>
      <c r="N186" s="420"/>
      <c r="O186" s="420"/>
      <c r="P186" s="420"/>
    </row>
    <row r="187" spans="1:16">
      <c r="A187" s="784"/>
      <c r="B187" s="420"/>
      <c r="C187" s="784"/>
      <c r="D187" s="420"/>
      <c r="E187" s="420"/>
      <c r="F187" s="420"/>
      <c r="G187" s="780"/>
      <c r="H187" s="780"/>
      <c r="I187" s="780"/>
      <c r="J187" s="780"/>
      <c r="K187" s="420"/>
      <c r="L187" s="420"/>
      <c r="M187" s="420"/>
      <c r="N187" s="420"/>
      <c r="O187" s="420"/>
      <c r="P187" s="420"/>
    </row>
    <row r="188" spans="1:16">
      <c r="A188" s="784"/>
      <c r="B188" s="420"/>
      <c r="C188" s="784"/>
      <c r="D188" s="420"/>
      <c r="E188" s="420"/>
      <c r="F188" s="420"/>
      <c r="G188" s="780"/>
      <c r="H188" s="780"/>
      <c r="I188" s="780"/>
      <c r="J188" s="780"/>
      <c r="K188" s="420"/>
      <c r="L188" s="420"/>
      <c r="M188" s="420"/>
      <c r="N188" s="420"/>
      <c r="O188" s="420"/>
      <c r="P188" s="420"/>
    </row>
    <row r="189" spans="1:16">
      <c r="A189" s="784"/>
      <c r="B189" s="420"/>
      <c r="C189" s="784"/>
      <c r="D189" s="420"/>
      <c r="E189" s="420"/>
      <c r="F189" s="420"/>
      <c r="G189" s="780"/>
      <c r="H189" s="780"/>
      <c r="I189" s="780"/>
      <c r="J189" s="780"/>
      <c r="K189" s="420"/>
      <c r="L189" s="420"/>
      <c r="M189" s="420"/>
      <c r="N189" s="420"/>
      <c r="O189" s="420"/>
      <c r="P189" s="420"/>
    </row>
    <row r="190" spans="1:16">
      <c r="A190" s="784"/>
      <c r="B190" s="420"/>
      <c r="C190" s="784"/>
      <c r="D190" s="420"/>
      <c r="E190" s="420"/>
      <c r="F190" s="420"/>
      <c r="G190" s="780"/>
      <c r="H190" s="780"/>
      <c r="I190" s="780"/>
      <c r="J190" s="780"/>
      <c r="K190" s="420"/>
      <c r="L190" s="420"/>
      <c r="M190" s="420"/>
      <c r="N190" s="420"/>
      <c r="O190" s="420"/>
      <c r="P190" s="420"/>
    </row>
    <row r="191" spans="1:16">
      <c r="A191" s="784"/>
      <c r="B191" s="420"/>
      <c r="C191" s="784"/>
      <c r="D191" s="420"/>
      <c r="E191" s="420"/>
      <c r="F191" s="420"/>
      <c r="G191" s="780"/>
      <c r="H191" s="780"/>
      <c r="I191" s="780"/>
      <c r="J191" s="780"/>
      <c r="K191" s="420"/>
      <c r="L191" s="420"/>
      <c r="M191" s="420"/>
      <c r="N191" s="420"/>
      <c r="O191" s="420"/>
      <c r="P191" s="420"/>
    </row>
    <row r="192" spans="1:16">
      <c r="A192" s="784"/>
      <c r="B192" s="420"/>
      <c r="C192" s="784"/>
      <c r="D192" s="420"/>
      <c r="E192" s="420"/>
      <c r="F192" s="420"/>
      <c r="G192" s="780"/>
      <c r="H192" s="780"/>
      <c r="I192" s="780"/>
      <c r="J192" s="780"/>
      <c r="K192" s="420"/>
      <c r="L192" s="420"/>
      <c r="M192" s="420"/>
      <c r="N192" s="420"/>
      <c r="O192" s="420"/>
      <c r="P192" s="420"/>
    </row>
    <row r="193" spans="1:16">
      <c r="A193" s="784"/>
      <c r="B193" s="420"/>
      <c r="C193" s="784"/>
      <c r="D193" s="420"/>
      <c r="E193" s="420"/>
      <c r="F193" s="420"/>
      <c r="G193" s="780"/>
      <c r="H193" s="780"/>
      <c r="I193" s="780"/>
      <c r="J193" s="780"/>
      <c r="K193" s="420"/>
      <c r="L193" s="420"/>
      <c r="M193" s="420"/>
      <c r="N193" s="420"/>
      <c r="O193" s="420"/>
      <c r="P193" s="420"/>
    </row>
    <row r="194" spans="1:16">
      <c r="A194" s="784"/>
      <c r="B194" s="420"/>
      <c r="C194" s="784"/>
      <c r="D194" s="420"/>
      <c r="E194" s="420"/>
      <c r="F194" s="420"/>
      <c r="G194" s="780"/>
      <c r="H194" s="780"/>
      <c r="I194" s="780"/>
      <c r="J194" s="780"/>
      <c r="K194" s="420"/>
      <c r="L194" s="420"/>
      <c r="M194" s="420"/>
      <c r="N194" s="420"/>
      <c r="O194" s="420"/>
      <c r="P194" s="420"/>
    </row>
    <row r="195" spans="1:16">
      <c r="A195" s="784"/>
      <c r="B195" s="420"/>
      <c r="C195" s="784"/>
      <c r="D195" s="420"/>
      <c r="E195" s="420"/>
      <c r="F195" s="420"/>
      <c r="G195" s="780"/>
      <c r="H195" s="780"/>
      <c r="I195" s="780"/>
      <c r="J195" s="780"/>
      <c r="K195" s="420"/>
      <c r="L195" s="420"/>
      <c r="M195" s="420"/>
      <c r="N195" s="420"/>
      <c r="O195" s="420"/>
      <c r="P195" s="420"/>
    </row>
    <row r="196" spans="1:16">
      <c r="A196" s="784"/>
      <c r="B196" s="420"/>
      <c r="C196" s="784"/>
      <c r="D196" s="420"/>
      <c r="E196" s="420"/>
      <c r="F196" s="420"/>
      <c r="G196" s="780"/>
      <c r="H196" s="780"/>
      <c r="I196" s="780"/>
      <c r="J196" s="780"/>
      <c r="K196" s="420"/>
      <c r="L196" s="420"/>
      <c r="M196" s="420"/>
      <c r="N196" s="420"/>
      <c r="O196" s="420"/>
      <c r="P196" s="420"/>
    </row>
    <row r="197" spans="1:16">
      <c r="A197" s="784"/>
      <c r="B197" s="420"/>
      <c r="C197" s="784"/>
      <c r="D197" s="420"/>
      <c r="E197" s="420"/>
      <c r="F197" s="420"/>
      <c r="G197" s="780"/>
      <c r="H197" s="780"/>
      <c r="I197" s="780"/>
      <c r="J197" s="780"/>
      <c r="K197" s="420"/>
      <c r="L197" s="420"/>
      <c r="M197" s="420"/>
      <c r="N197" s="420"/>
      <c r="O197" s="420"/>
      <c r="P197" s="420"/>
    </row>
    <row r="198" spans="1:16">
      <c r="A198" s="784"/>
      <c r="B198" s="420"/>
      <c r="C198" s="784"/>
      <c r="D198" s="420"/>
      <c r="E198" s="420"/>
      <c r="F198" s="420"/>
      <c r="G198" s="780"/>
      <c r="H198" s="780"/>
      <c r="I198" s="780"/>
      <c r="J198" s="780"/>
      <c r="K198" s="420"/>
      <c r="L198" s="420"/>
      <c r="M198" s="420"/>
      <c r="N198" s="420"/>
      <c r="O198" s="420"/>
      <c r="P198" s="420"/>
    </row>
    <row r="199" spans="1:16">
      <c r="A199" s="784"/>
      <c r="B199" s="420"/>
      <c r="C199" s="784"/>
      <c r="D199" s="420"/>
      <c r="E199" s="420"/>
      <c r="F199" s="420"/>
      <c r="G199" s="780"/>
      <c r="H199" s="780"/>
      <c r="I199" s="780"/>
      <c r="J199" s="780"/>
      <c r="K199" s="420"/>
      <c r="L199" s="420"/>
      <c r="M199" s="420"/>
      <c r="N199" s="420"/>
      <c r="O199" s="420"/>
      <c r="P199" s="420"/>
    </row>
    <row r="200" spans="1:16">
      <c r="A200" s="784"/>
      <c r="B200" s="420"/>
      <c r="C200" s="784"/>
      <c r="D200" s="420"/>
      <c r="E200" s="420"/>
      <c r="F200" s="420"/>
      <c r="G200" s="780"/>
      <c r="H200" s="780"/>
      <c r="I200" s="780"/>
      <c r="J200" s="780"/>
      <c r="K200" s="420"/>
      <c r="L200" s="420"/>
      <c r="M200" s="420"/>
      <c r="N200" s="420"/>
      <c r="O200" s="420"/>
      <c r="P200" s="420"/>
    </row>
    <row r="201" spans="1:16">
      <c r="A201" s="784"/>
      <c r="B201" s="420"/>
      <c r="C201" s="784"/>
      <c r="D201" s="420"/>
      <c r="E201" s="420"/>
      <c r="F201" s="420"/>
      <c r="G201" s="780"/>
      <c r="H201" s="780"/>
      <c r="I201" s="780"/>
      <c r="J201" s="780"/>
      <c r="K201" s="420"/>
      <c r="L201" s="420"/>
      <c r="M201" s="420"/>
      <c r="N201" s="420"/>
      <c r="O201" s="420"/>
      <c r="P201" s="420"/>
    </row>
    <row r="202" spans="1:16">
      <c r="A202" s="784"/>
      <c r="B202" s="420"/>
      <c r="C202" s="784"/>
      <c r="D202" s="420"/>
      <c r="E202" s="420"/>
      <c r="F202" s="420"/>
      <c r="G202" s="780"/>
      <c r="H202" s="780"/>
      <c r="I202" s="780"/>
      <c r="J202" s="780"/>
      <c r="K202" s="420"/>
      <c r="L202" s="420"/>
      <c r="M202" s="420"/>
      <c r="N202" s="420"/>
      <c r="O202" s="420"/>
      <c r="P202" s="420"/>
    </row>
    <row r="203" spans="1:16">
      <c r="A203" s="784"/>
      <c r="B203" s="420"/>
      <c r="C203" s="784"/>
      <c r="D203" s="420"/>
      <c r="E203" s="420"/>
      <c r="F203" s="420"/>
      <c r="G203" s="780"/>
      <c r="H203" s="780"/>
      <c r="I203" s="780"/>
      <c r="J203" s="780"/>
      <c r="K203" s="420"/>
      <c r="L203" s="420"/>
      <c r="M203" s="420"/>
      <c r="N203" s="420"/>
      <c r="O203" s="420"/>
      <c r="P203" s="420"/>
    </row>
    <row r="204" spans="1:16">
      <c r="A204" s="784"/>
      <c r="B204" s="420"/>
      <c r="C204" s="784"/>
      <c r="D204" s="420"/>
      <c r="E204" s="420"/>
      <c r="F204" s="420"/>
      <c r="G204" s="780"/>
      <c r="H204" s="780"/>
      <c r="I204" s="780"/>
      <c r="J204" s="780"/>
      <c r="K204" s="420"/>
      <c r="L204" s="420"/>
      <c r="M204" s="420"/>
      <c r="N204" s="420"/>
      <c r="O204" s="420"/>
      <c r="P204" s="420"/>
    </row>
    <row r="205" spans="1:16">
      <c r="A205" s="784"/>
      <c r="B205" s="420"/>
      <c r="C205" s="784"/>
      <c r="D205" s="420"/>
      <c r="E205" s="420"/>
      <c r="F205" s="420"/>
      <c r="G205" s="780"/>
      <c r="H205" s="780"/>
      <c r="I205" s="780"/>
      <c r="J205" s="780"/>
      <c r="K205" s="420"/>
      <c r="L205" s="420"/>
      <c r="M205" s="420"/>
      <c r="N205" s="420"/>
      <c r="O205" s="420"/>
      <c r="P205" s="420"/>
    </row>
    <row r="206" spans="1:16">
      <c r="A206" s="784"/>
      <c r="B206" s="420"/>
      <c r="C206" s="784"/>
      <c r="D206" s="420"/>
      <c r="E206" s="420"/>
      <c r="F206" s="420"/>
      <c r="G206" s="780"/>
      <c r="H206" s="780"/>
      <c r="I206" s="780"/>
      <c r="J206" s="780"/>
      <c r="K206" s="420"/>
      <c r="L206" s="420"/>
      <c r="M206" s="420"/>
      <c r="N206" s="420"/>
      <c r="O206" s="420"/>
      <c r="P206" s="420"/>
    </row>
    <row r="207" spans="1:16">
      <c r="A207" s="784"/>
      <c r="B207" s="420"/>
      <c r="C207" s="784"/>
      <c r="D207" s="420"/>
      <c r="E207" s="420"/>
      <c r="F207" s="420"/>
      <c r="G207" s="780"/>
      <c r="H207" s="780"/>
      <c r="I207" s="780"/>
      <c r="J207" s="780"/>
      <c r="K207" s="420"/>
      <c r="L207" s="420"/>
      <c r="M207" s="420"/>
      <c r="N207" s="420"/>
      <c r="O207" s="420"/>
      <c r="P207" s="420"/>
    </row>
    <row r="208" spans="1:16">
      <c r="A208" s="784"/>
      <c r="B208" s="420"/>
      <c r="C208" s="784"/>
      <c r="D208" s="420"/>
      <c r="E208" s="420"/>
      <c r="F208" s="420"/>
      <c r="G208" s="780"/>
      <c r="H208" s="780"/>
      <c r="I208" s="780"/>
      <c r="J208" s="780"/>
      <c r="K208" s="420"/>
      <c r="L208" s="420"/>
      <c r="M208" s="420"/>
      <c r="N208" s="420"/>
      <c r="O208" s="420"/>
      <c r="P208" s="420"/>
    </row>
    <row r="209" spans="1:16">
      <c r="A209" s="784"/>
      <c r="B209" s="420"/>
      <c r="C209" s="784"/>
      <c r="D209" s="420"/>
      <c r="E209" s="420"/>
      <c r="F209" s="420"/>
      <c r="G209" s="780"/>
      <c r="H209" s="780"/>
      <c r="I209" s="780"/>
      <c r="J209" s="780"/>
      <c r="K209" s="420"/>
      <c r="L209" s="420"/>
      <c r="M209" s="420"/>
      <c r="N209" s="420"/>
      <c r="O209" s="420"/>
      <c r="P209" s="420"/>
    </row>
    <row r="210" spans="1:16">
      <c r="A210" s="784"/>
      <c r="B210" s="420"/>
      <c r="C210" s="784"/>
      <c r="D210" s="420"/>
      <c r="E210" s="420"/>
      <c r="F210" s="420"/>
      <c r="G210" s="780"/>
      <c r="H210" s="780"/>
      <c r="I210" s="780"/>
      <c r="J210" s="780"/>
      <c r="K210" s="420"/>
      <c r="L210" s="420"/>
      <c r="M210" s="420"/>
      <c r="N210" s="420"/>
      <c r="O210" s="420"/>
      <c r="P210" s="420"/>
    </row>
    <row r="211" spans="1:16">
      <c r="A211" s="784"/>
      <c r="B211" s="420"/>
      <c r="C211" s="784"/>
      <c r="D211" s="420"/>
      <c r="E211" s="420"/>
      <c r="F211" s="420"/>
      <c r="G211" s="780"/>
      <c r="H211" s="780"/>
      <c r="I211" s="780"/>
      <c r="J211" s="780"/>
      <c r="K211" s="420"/>
      <c r="L211" s="420"/>
      <c r="M211" s="420"/>
      <c r="N211" s="420"/>
      <c r="O211" s="420"/>
      <c r="P211" s="420"/>
    </row>
    <row r="212" spans="1:16">
      <c r="A212" s="784"/>
      <c r="B212" s="420"/>
      <c r="C212" s="784"/>
      <c r="D212" s="420"/>
      <c r="E212" s="420"/>
      <c r="F212" s="420"/>
      <c r="G212" s="780"/>
      <c r="H212" s="780"/>
      <c r="I212" s="780"/>
      <c r="J212" s="780"/>
      <c r="K212" s="420"/>
      <c r="L212" s="420"/>
      <c r="M212" s="420"/>
      <c r="N212" s="420"/>
      <c r="O212" s="420"/>
      <c r="P212" s="420"/>
    </row>
    <row r="213" spans="1:16">
      <c r="A213" s="784"/>
      <c r="B213" s="420"/>
      <c r="C213" s="784"/>
      <c r="D213" s="420"/>
      <c r="E213" s="420"/>
      <c r="F213" s="420"/>
      <c r="G213" s="780"/>
      <c r="H213" s="780"/>
      <c r="I213" s="780"/>
      <c r="J213" s="780"/>
      <c r="K213" s="420"/>
      <c r="L213" s="420"/>
      <c r="M213" s="420"/>
      <c r="N213" s="420"/>
      <c r="O213" s="420"/>
      <c r="P213" s="420"/>
    </row>
    <row r="214" spans="1:16">
      <c r="A214" s="784"/>
      <c r="B214" s="420"/>
      <c r="C214" s="784"/>
      <c r="D214" s="420"/>
      <c r="E214" s="420"/>
      <c r="F214" s="420"/>
      <c r="G214" s="780"/>
      <c r="H214" s="780"/>
      <c r="I214" s="780"/>
      <c r="J214" s="780"/>
      <c r="K214" s="420"/>
      <c r="L214" s="420"/>
      <c r="M214" s="420"/>
      <c r="N214" s="420"/>
      <c r="O214" s="420"/>
      <c r="P214" s="420"/>
    </row>
    <row r="215" spans="1:16">
      <c r="A215" s="784"/>
      <c r="B215" s="420"/>
      <c r="C215" s="784"/>
      <c r="D215" s="420"/>
      <c r="E215" s="420"/>
      <c r="F215" s="420"/>
      <c r="G215" s="780"/>
      <c r="H215" s="780"/>
      <c r="I215" s="780"/>
      <c r="J215" s="780"/>
      <c r="K215" s="420"/>
      <c r="L215" s="420"/>
      <c r="M215" s="420"/>
      <c r="N215" s="420"/>
      <c r="O215" s="420"/>
      <c r="P215" s="420"/>
    </row>
    <row r="216" spans="1:16">
      <c r="A216" s="784"/>
      <c r="B216" s="420"/>
      <c r="C216" s="784"/>
      <c r="D216" s="420"/>
      <c r="E216" s="420"/>
      <c r="F216" s="420"/>
      <c r="G216" s="780"/>
      <c r="H216" s="780"/>
      <c r="I216" s="780"/>
      <c r="J216" s="780"/>
      <c r="K216" s="420"/>
      <c r="L216" s="420"/>
      <c r="M216" s="420"/>
      <c r="N216" s="420"/>
      <c r="O216" s="420"/>
      <c r="P216" s="420"/>
    </row>
    <row r="217" spans="1:16">
      <c r="A217" s="784"/>
      <c r="B217" s="420"/>
      <c r="C217" s="784"/>
      <c r="D217" s="420"/>
      <c r="E217" s="420"/>
      <c r="F217" s="420"/>
      <c r="G217" s="780"/>
      <c r="H217" s="780"/>
      <c r="I217" s="780"/>
      <c r="J217" s="780"/>
      <c r="K217" s="420"/>
      <c r="L217" s="420"/>
      <c r="M217" s="420"/>
      <c r="N217" s="420"/>
      <c r="O217" s="420"/>
      <c r="P217" s="420"/>
    </row>
    <row r="218" spans="1:16">
      <c r="A218" s="784"/>
      <c r="B218" s="420"/>
      <c r="C218" s="784"/>
      <c r="D218" s="420"/>
      <c r="E218" s="420"/>
      <c r="F218" s="420"/>
      <c r="G218" s="780"/>
      <c r="H218" s="780"/>
      <c r="I218" s="780"/>
      <c r="J218" s="780"/>
      <c r="K218" s="420"/>
      <c r="L218" s="420"/>
      <c r="M218" s="420"/>
      <c r="N218" s="420"/>
      <c r="O218" s="420"/>
      <c r="P218" s="420"/>
    </row>
    <row r="219" spans="1:16">
      <c r="A219" s="784"/>
      <c r="B219" s="420"/>
      <c r="C219" s="784"/>
      <c r="D219" s="420"/>
      <c r="E219" s="420"/>
      <c r="F219" s="420"/>
      <c r="G219" s="780"/>
      <c r="H219" s="780"/>
      <c r="I219" s="780"/>
      <c r="J219" s="780"/>
      <c r="K219" s="420"/>
      <c r="L219" s="420"/>
      <c r="M219" s="420"/>
      <c r="N219" s="420"/>
      <c r="O219" s="420"/>
      <c r="P219" s="420"/>
    </row>
    <row r="220" spans="1:16">
      <c r="A220" s="784"/>
      <c r="B220" s="420"/>
      <c r="C220" s="784"/>
      <c r="D220" s="420"/>
      <c r="E220" s="420"/>
      <c r="F220" s="420"/>
      <c r="G220" s="780"/>
      <c r="H220" s="780"/>
      <c r="I220" s="780"/>
      <c r="J220" s="780"/>
      <c r="K220" s="420"/>
      <c r="L220" s="420"/>
      <c r="M220" s="420"/>
      <c r="N220" s="420"/>
      <c r="O220" s="420"/>
      <c r="P220" s="420"/>
    </row>
    <row r="221" spans="1:16">
      <c r="A221" s="784"/>
      <c r="B221" s="420"/>
      <c r="C221" s="784"/>
      <c r="D221" s="420"/>
      <c r="E221" s="420"/>
      <c r="F221" s="420"/>
      <c r="G221" s="780"/>
      <c r="H221" s="780"/>
      <c r="I221" s="780"/>
      <c r="J221" s="780"/>
      <c r="K221" s="420"/>
      <c r="L221" s="420"/>
      <c r="M221" s="420"/>
      <c r="N221" s="420"/>
      <c r="O221" s="420"/>
      <c r="P221" s="420"/>
    </row>
    <row r="222" spans="1:16">
      <c r="A222" s="784"/>
      <c r="B222" s="420"/>
      <c r="C222" s="784"/>
      <c r="D222" s="420"/>
      <c r="E222" s="420"/>
      <c r="F222" s="420"/>
      <c r="G222" s="780"/>
      <c r="H222" s="780"/>
      <c r="I222" s="780"/>
      <c r="J222" s="780"/>
      <c r="K222" s="420"/>
      <c r="L222" s="420"/>
      <c r="M222" s="420"/>
      <c r="N222" s="420"/>
      <c r="O222" s="420"/>
      <c r="P222" s="420"/>
    </row>
    <row r="223" spans="1:16">
      <c r="A223" s="784"/>
      <c r="B223" s="420"/>
      <c r="C223" s="784"/>
      <c r="D223" s="420"/>
      <c r="E223" s="420"/>
      <c r="F223" s="420"/>
      <c r="G223" s="780"/>
      <c r="H223" s="780"/>
      <c r="I223" s="780"/>
      <c r="J223" s="780"/>
      <c r="K223" s="420"/>
      <c r="L223" s="420"/>
      <c r="M223" s="420"/>
      <c r="N223" s="420"/>
      <c r="O223" s="420"/>
      <c r="P223" s="420"/>
    </row>
    <row r="224" spans="1:16">
      <c r="A224" s="784"/>
      <c r="B224" s="420"/>
      <c r="C224" s="784"/>
      <c r="D224" s="420"/>
      <c r="E224" s="420"/>
      <c r="F224" s="420"/>
      <c r="G224" s="780"/>
      <c r="H224" s="780"/>
      <c r="I224" s="780"/>
      <c r="J224" s="780"/>
      <c r="K224" s="420"/>
      <c r="L224" s="420"/>
      <c r="M224" s="420"/>
      <c r="N224" s="420"/>
      <c r="O224" s="420"/>
      <c r="P224" s="420"/>
    </row>
    <row r="225" spans="1:16">
      <c r="A225" s="784"/>
      <c r="B225" s="420"/>
      <c r="C225" s="784"/>
      <c r="D225" s="420"/>
      <c r="E225" s="420"/>
      <c r="F225" s="420"/>
      <c r="G225" s="780"/>
      <c r="H225" s="780"/>
      <c r="I225" s="780"/>
      <c r="J225" s="780"/>
      <c r="K225" s="420"/>
      <c r="L225" s="420"/>
      <c r="M225" s="420"/>
      <c r="N225" s="420"/>
      <c r="O225" s="420"/>
      <c r="P225" s="420"/>
    </row>
    <row r="226" spans="1:16">
      <c r="A226" s="784"/>
      <c r="B226" s="420"/>
      <c r="C226" s="784"/>
      <c r="D226" s="420"/>
      <c r="E226" s="420"/>
      <c r="F226" s="420"/>
      <c r="G226" s="780"/>
      <c r="H226" s="780"/>
      <c r="I226" s="780"/>
      <c r="J226" s="780"/>
      <c r="K226" s="420"/>
      <c r="L226" s="420"/>
      <c r="M226" s="420"/>
      <c r="N226" s="420"/>
      <c r="O226" s="420"/>
      <c r="P226" s="420"/>
    </row>
    <row r="227" spans="1:16">
      <c r="A227" s="784"/>
      <c r="B227" s="420"/>
      <c r="C227" s="784"/>
      <c r="D227" s="420"/>
      <c r="E227" s="420"/>
      <c r="F227" s="420"/>
      <c r="G227" s="780"/>
      <c r="H227" s="780"/>
      <c r="I227" s="780"/>
      <c r="J227" s="780"/>
      <c r="K227" s="420"/>
      <c r="L227" s="420"/>
      <c r="M227" s="420"/>
      <c r="N227" s="420"/>
      <c r="O227" s="420"/>
      <c r="P227" s="420"/>
    </row>
    <row r="228" spans="1:16">
      <c r="A228" s="784"/>
      <c r="B228" s="420"/>
      <c r="C228" s="784"/>
      <c r="D228" s="420"/>
      <c r="E228" s="420"/>
      <c r="F228" s="420"/>
      <c r="G228" s="780"/>
      <c r="H228" s="780"/>
      <c r="I228" s="780"/>
      <c r="J228" s="780"/>
      <c r="K228" s="420"/>
      <c r="L228" s="420"/>
      <c r="M228" s="420"/>
      <c r="N228" s="420"/>
      <c r="O228" s="420"/>
      <c r="P228" s="420"/>
    </row>
    <row r="229" spans="1:16">
      <c r="A229" s="784"/>
      <c r="B229" s="420"/>
      <c r="C229" s="784"/>
      <c r="D229" s="420"/>
      <c r="E229" s="420"/>
      <c r="F229" s="420"/>
      <c r="G229" s="780"/>
      <c r="H229" s="780"/>
      <c r="I229" s="780"/>
      <c r="J229" s="780"/>
      <c r="K229" s="420"/>
      <c r="L229" s="420"/>
      <c r="M229" s="420"/>
      <c r="N229" s="420"/>
      <c r="O229" s="420"/>
      <c r="P229" s="420"/>
    </row>
    <row r="230" spans="1:16">
      <c r="A230" s="784"/>
      <c r="B230" s="420"/>
      <c r="C230" s="784"/>
      <c r="D230" s="420"/>
      <c r="E230" s="420"/>
      <c r="F230" s="420"/>
      <c r="G230" s="780"/>
      <c r="H230" s="780"/>
      <c r="I230" s="780"/>
      <c r="J230" s="780"/>
      <c r="K230" s="420"/>
      <c r="L230" s="420"/>
      <c r="M230" s="420"/>
      <c r="N230" s="420"/>
      <c r="O230" s="420"/>
      <c r="P230" s="420"/>
    </row>
    <row r="231" spans="1:16">
      <c r="A231" s="784"/>
      <c r="B231" s="420"/>
      <c r="C231" s="784"/>
      <c r="D231" s="420"/>
      <c r="E231" s="420"/>
      <c r="F231" s="420"/>
      <c r="G231" s="780"/>
      <c r="H231" s="780"/>
      <c r="I231" s="780"/>
      <c r="J231" s="780"/>
      <c r="K231" s="420"/>
      <c r="L231" s="420"/>
      <c r="M231" s="420"/>
      <c r="N231" s="420"/>
      <c r="O231" s="420"/>
      <c r="P231" s="420"/>
    </row>
    <row r="232" spans="1:16">
      <c r="A232" s="784"/>
      <c r="B232" s="420"/>
      <c r="C232" s="784"/>
      <c r="D232" s="420"/>
      <c r="E232" s="420"/>
      <c r="F232" s="420"/>
      <c r="G232" s="780"/>
      <c r="H232" s="780"/>
      <c r="I232" s="780"/>
      <c r="J232" s="780"/>
      <c r="K232" s="420"/>
      <c r="L232" s="420"/>
      <c r="M232" s="420"/>
      <c r="N232" s="420"/>
      <c r="O232" s="420"/>
      <c r="P232" s="420"/>
    </row>
    <row r="233" spans="1:16">
      <c r="A233" s="784"/>
      <c r="B233" s="420"/>
      <c r="C233" s="784"/>
      <c r="D233" s="420"/>
      <c r="E233" s="420"/>
      <c r="F233" s="420"/>
      <c r="G233" s="780"/>
      <c r="H233" s="780"/>
      <c r="I233" s="780"/>
      <c r="J233" s="780"/>
      <c r="K233" s="420"/>
      <c r="L233" s="420"/>
      <c r="M233" s="420"/>
      <c r="N233" s="420"/>
      <c r="O233" s="420"/>
      <c r="P233" s="420"/>
    </row>
    <row r="234" spans="1:16">
      <c r="A234" s="784"/>
      <c r="B234" s="420"/>
      <c r="C234" s="784"/>
      <c r="D234" s="420"/>
      <c r="E234" s="420"/>
      <c r="F234" s="420"/>
      <c r="G234" s="780"/>
      <c r="H234" s="780"/>
      <c r="I234" s="780"/>
      <c r="J234" s="780"/>
      <c r="K234" s="420"/>
      <c r="L234" s="420"/>
      <c r="M234" s="420"/>
      <c r="N234" s="420"/>
      <c r="O234" s="420"/>
      <c r="P234" s="420"/>
    </row>
    <row r="235" spans="1:16">
      <c r="A235" s="784"/>
      <c r="B235" s="420"/>
      <c r="C235" s="784"/>
      <c r="D235" s="420"/>
      <c r="E235" s="420"/>
      <c r="F235" s="420"/>
      <c r="G235" s="780"/>
      <c r="H235" s="780"/>
      <c r="I235" s="780"/>
      <c r="J235" s="780"/>
      <c r="K235" s="420"/>
      <c r="L235" s="420"/>
      <c r="M235" s="420"/>
      <c r="N235" s="420"/>
      <c r="O235" s="420"/>
      <c r="P235" s="420"/>
    </row>
    <row r="236" spans="1:16">
      <c r="A236" s="784"/>
      <c r="B236" s="420"/>
      <c r="C236" s="784"/>
      <c r="D236" s="420"/>
      <c r="E236" s="420"/>
      <c r="F236" s="420"/>
      <c r="G236" s="780"/>
      <c r="H236" s="780"/>
      <c r="I236" s="780"/>
      <c r="J236" s="780"/>
      <c r="K236" s="420"/>
      <c r="L236" s="420"/>
      <c r="M236" s="420"/>
      <c r="N236" s="420"/>
      <c r="O236" s="420"/>
      <c r="P236" s="420"/>
    </row>
    <row r="237" spans="1:16">
      <c r="A237" s="784"/>
      <c r="B237" s="420"/>
      <c r="C237" s="784"/>
      <c r="D237" s="420"/>
      <c r="E237" s="420"/>
      <c r="F237" s="420"/>
      <c r="G237" s="780"/>
      <c r="H237" s="780"/>
      <c r="I237" s="780"/>
      <c r="J237" s="780"/>
      <c r="K237" s="420"/>
      <c r="L237" s="420"/>
      <c r="M237" s="420"/>
      <c r="N237" s="420"/>
      <c r="O237" s="420"/>
      <c r="P237" s="420"/>
    </row>
    <row r="238" spans="1:16">
      <c r="A238" s="784"/>
      <c r="B238" s="420"/>
      <c r="C238" s="784"/>
      <c r="D238" s="420"/>
      <c r="E238" s="420"/>
      <c r="F238" s="420"/>
      <c r="G238" s="780"/>
      <c r="H238" s="780"/>
      <c r="I238" s="780"/>
      <c r="J238" s="780"/>
      <c r="K238" s="420"/>
      <c r="L238" s="420"/>
      <c r="M238" s="420"/>
      <c r="N238" s="420"/>
      <c r="O238" s="420"/>
      <c r="P238" s="420"/>
    </row>
    <row r="239" spans="1:16">
      <c r="A239" s="784"/>
      <c r="B239" s="420"/>
      <c r="C239" s="784"/>
      <c r="D239" s="420"/>
      <c r="E239" s="420"/>
      <c r="F239" s="420"/>
      <c r="G239" s="780"/>
      <c r="H239" s="780"/>
      <c r="I239" s="780"/>
      <c r="J239" s="780"/>
      <c r="K239" s="420"/>
      <c r="L239" s="420"/>
      <c r="M239" s="420"/>
      <c r="N239" s="420"/>
      <c r="O239" s="420"/>
      <c r="P239" s="420"/>
    </row>
    <row r="240" spans="1:16">
      <c r="A240" s="784"/>
      <c r="B240" s="420"/>
      <c r="C240" s="784"/>
      <c r="D240" s="420"/>
      <c r="E240" s="420"/>
      <c r="F240" s="420"/>
      <c r="G240" s="780"/>
      <c r="H240" s="780"/>
      <c r="I240" s="780"/>
      <c r="J240" s="780"/>
      <c r="K240" s="420"/>
      <c r="L240" s="420"/>
      <c r="M240" s="420"/>
      <c r="N240" s="420"/>
      <c r="O240" s="420"/>
      <c r="P240" s="420"/>
    </row>
    <row r="241" spans="1:16">
      <c r="A241" s="784"/>
      <c r="B241" s="420"/>
      <c r="C241" s="784"/>
      <c r="D241" s="420"/>
      <c r="E241" s="420"/>
      <c r="F241" s="420"/>
      <c r="G241" s="780"/>
      <c r="H241" s="780"/>
      <c r="I241" s="780"/>
      <c r="J241" s="780"/>
      <c r="K241" s="420"/>
      <c r="L241" s="420"/>
      <c r="M241" s="420"/>
      <c r="N241" s="420"/>
      <c r="O241" s="420"/>
      <c r="P241" s="420"/>
    </row>
    <row r="242" spans="1:16">
      <c r="A242" s="784"/>
      <c r="B242" s="420"/>
      <c r="C242" s="784"/>
      <c r="D242" s="420"/>
      <c r="E242" s="420"/>
      <c r="F242" s="420"/>
      <c r="G242" s="780"/>
      <c r="H242" s="780"/>
      <c r="I242" s="780"/>
      <c r="J242" s="780"/>
      <c r="K242" s="420"/>
      <c r="L242" s="420"/>
      <c r="M242" s="420"/>
      <c r="N242" s="420"/>
      <c r="O242" s="420"/>
      <c r="P242" s="420"/>
    </row>
    <row r="243" spans="1:16">
      <c r="A243" s="784"/>
      <c r="B243" s="420"/>
      <c r="C243" s="784"/>
      <c r="D243" s="420"/>
      <c r="E243" s="420"/>
      <c r="F243" s="420"/>
      <c r="G243" s="780"/>
      <c r="H243" s="780"/>
      <c r="I243" s="780"/>
      <c r="J243" s="780"/>
      <c r="K243" s="420"/>
      <c r="L243" s="420"/>
      <c r="M243" s="420"/>
      <c r="N243" s="420"/>
      <c r="O243" s="420"/>
      <c r="P243" s="420"/>
    </row>
    <row r="244" spans="1:16">
      <c r="A244" s="784"/>
      <c r="B244" s="420"/>
      <c r="C244" s="784"/>
      <c r="D244" s="420"/>
      <c r="E244" s="420"/>
      <c r="F244" s="420"/>
      <c r="G244" s="780"/>
      <c r="H244" s="780"/>
      <c r="I244" s="780"/>
      <c r="J244" s="780"/>
      <c r="K244" s="420"/>
      <c r="L244" s="420"/>
      <c r="M244" s="420"/>
      <c r="N244" s="420"/>
      <c r="O244" s="420"/>
      <c r="P244" s="420"/>
    </row>
    <row r="245" spans="1:16">
      <c r="A245" s="784"/>
      <c r="B245" s="420"/>
      <c r="C245" s="784"/>
      <c r="D245" s="420"/>
      <c r="E245" s="420"/>
      <c r="F245" s="420"/>
      <c r="G245" s="780"/>
      <c r="H245" s="780"/>
      <c r="I245" s="780"/>
      <c r="J245" s="780"/>
      <c r="K245" s="420"/>
      <c r="L245" s="420"/>
      <c r="M245" s="420"/>
      <c r="N245" s="420"/>
      <c r="O245" s="420"/>
      <c r="P245" s="420"/>
    </row>
    <row r="246" spans="1:16">
      <c r="A246" s="784"/>
      <c r="B246" s="420"/>
      <c r="C246" s="784"/>
      <c r="D246" s="420"/>
      <c r="E246" s="420"/>
      <c r="F246" s="420"/>
      <c r="G246" s="780"/>
      <c r="H246" s="780"/>
      <c r="I246" s="780"/>
      <c r="J246" s="780"/>
      <c r="K246" s="420"/>
      <c r="L246" s="420"/>
      <c r="M246" s="420"/>
      <c r="N246" s="420"/>
      <c r="O246" s="420"/>
      <c r="P246" s="420"/>
    </row>
    <row r="247" spans="1:16">
      <c r="A247" s="784"/>
      <c r="B247" s="420"/>
      <c r="C247" s="784"/>
      <c r="D247" s="420"/>
      <c r="E247" s="420"/>
      <c r="F247" s="420"/>
      <c r="G247" s="780"/>
      <c r="H247" s="780"/>
      <c r="I247" s="780"/>
      <c r="J247" s="780"/>
      <c r="K247" s="420"/>
      <c r="L247" s="420"/>
      <c r="M247" s="420"/>
      <c r="N247" s="420"/>
      <c r="O247" s="420"/>
      <c r="P247" s="420"/>
    </row>
    <row r="248" spans="1:16">
      <c r="A248" s="784"/>
      <c r="B248" s="420"/>
      <c r="C248" s="784"/>
      <c r="D248" s="420"/>
      <c r="E248" s="420"/>
      <c r="F248" s="420"/>
      <c r="G248" s="780"/>
      <c r="H248" s="780"/>
      <c r="I248" s="780"/>
      <c r="J248" s="780"/>
      <c r="K248" s="420"/>
      <c r="L248" s="420"/>
      <c r="M248" s="420"/>
      <c r="N248" s="420"/>
      <c r="O248" s="420"/>
      <c r="P248" s="420"/>
    </row>
    <row r="249" spans="1:16">
      <c r="A249" s="784"/>
      <c r="B249" s="420"/>
      <c r="C249" s="784"/>
      <c r="D249" s="420"/>
      <c r="E249" s="420"/>
      <c r="F249" s="420"/>
      <c r="G249" s="780"/>
      <c r="H249" s="780"/>
      <c r="I249" s="780"/>
      <c r="J249" s="780"/>
      <c r="K249" s="420"/>
      <c r="L249" s="420"/>
      <c r="M249" s="420"/>
      <c r="N249" s="420"/>
      <c r="O249" s="420"/>
      <c r="P249" s="420"/>
    </row>
    <row r="250" spans="1:16">
      <c r="A250" s="784"/>
      <c r="B250" s="420"/>
      <c r="C250" s="784"/>
      <c r="D250" s="420"/>
      <c r="E250" s="420"/>
      <c r="F250" s="420"/>
      <c r="G250" s="780"/>
      <c r="H250" s="780"/>
      <c r="I250" s="780"/>
      <c r="J250" s="780"/>
      <c r="K250" s="420"/>
      <c r="L250" s="420"/>
      <c r="M250" s="420"/>
      <c r="N250" s="420"/>
      <c r="O250" s="420"/>
      <c r="P250" s="420"/>
    </row>
    <row r="251" spans="1:16">
      <c r="A251" s="784"/>
      <c r="B251" s="420"/>
      <c r="C251" s="784"/>
      <c r="D251" s="420"/>
      <c r="E251" s="420"/>
      <c r="F251" s="420"/>
      <c r="G251" s="780"/>
      <c r="H251" s="780"/>
      <c r="I251" s="780"/>
      <c r="J251" s="780"/>
      <c r="K251" s="420"/>
      <c r="L251" s="420"/>
      <c r="M251" s="420"/>
      <c r="N251" s="420"/>
      <c r="O251" s="420"/>
      <c r="P251" s="420"/>
    </row>
    <row r="252" spans="1:16">
      <c r="A252" s="784"/>
      <c r="B252" s="420"/>
      <c r="C252" s="784"/>
      <c r="D252" s="420"/>
      <c r="E252" s="420"/>
      <c r="F252" s="420"/>
      <c r="G252" s="780"/>
      <c r="H252" s="780"/>
      <c r="I252" s="780"/>
      <c r="J252" s="780"/>
      <c r="K252" s="420"/>
      <c r="L252" s="420"/>
      <c r="M252" s="420"/>
      <c r="N252" s="420"/>
      <c r="O252" s="420"/>
      <c r="P252" s="420"/>
    </row>
    <row r="253" spans="1:16">
      <c r="A253" s="784"/>
      <c r="B253" s="420"/>
      <c r="C253" s="784"/>
      <c r="D253" s="420"/>
      <c r="E253" s="420"/>
      <c r="F253" s="420"/>
      <c r="G253" s="780"/>
      <c r="H253" s="780"/>
      <c r="I253" s="780"/>
      <c r="J253" s="780"/>
      <c r="K253" s="420"/>
      <c r="L253" s="420"/>
      <c r="M253" s="420"/>
      <c r="N253" s="420"/>
      <c r="O253" s="420"/>
      <c r="P253" s="420"/>
    </row>
    <row r="254" spans="1:16">
      <c r="A254" s="784"/>
      <c r="B254" s="420"/>
      <c r="C254" s="784"/>
      <c r="D254" s="420"/>
      <c r="E254" s="420"/>
      <c r="F254" s="420"/>
      <c r="G254" s="780"/>
      <c r="H254" s="780"/>
      <c r="I254" s="780"/>
      <c r="J254" s="780"/>
      <c r="K254" s="420"/>
      <c r="L254" s="420"/>
      <c r="M254" s="420"/>
      <c r="N254" s="420"/>
      <c r="O254" s="420"/>
      <c r="P254" s="420"/>
    </row>
    <row r="255" spans="1:16">
      <c r="A255" s="784"/>
      <c r="B255" s="420"/>
      <c r="C255" s="784"/>
      <c r="D255" s="420"/>
      <c r="E255" s="420"/>
      <c r="F255" s="420"/>
      <c r="G255" s="780"/>
      <c r="H255" s="780"/>
      <c r="I255" s="780"/>
      <c r="J255" s="780"/>
      <c r="K255" s="420"/>
      <c r="L255" s="420"/>
      <c r="M255" s="420"/>
      <c r="N255" s="420"/>
      <c r="O255" s="420"/>
      <c r="P255" s="420"/>
    </row>
    <row r="256" spans="1:16">
      <c r="A256" s="784"/>
      <c r="B256" s="420"/>
      <c r="C256" s="784"/>
      <c r="D256" s="420"/>
      <c r="E256" s="420"/>
      <c r="F256" s="420"/>
      <c r="G256" s="780"/>
      <c r="H256" s="780"/>
      <c r="I256" s="780"/>
      <c r="J256" s="780"/>
      <c r="K256" s="420"/>
      <c r="L256" s="420"/>
      <c r="M256" s="420"/>
      <c r="N256" s="420"/>
      <c r="O256" s="420"/>
      <c r="P256" s="420"/>
    </row>
    <row r="257" spans="1:16">
      <c r="A257" s="784"/>
      <c r="B257" s="420"/>
      <c r="C257" s="784"/>
      <c r="D257" s="420"/>
      <c r="E257" s="420"/>
      <c r="F257" s="420"/>
      <c r="G257" s="780"/>
      <c r="H257" s="780"/>
      <c r="I257" s="780"/>
      <c r="J257" s="780"/>
      <c r="K257" s="420"/>
      <c r="L257" s="420"/>
      <c r="M257" s="420"/>
      <c r="N257" s="420"/>
      <c r="O257" s="420"/>
      <c r="P257" s="420"/>
    </row>
    <row r="258" spans="1:16">
      <c r="A258" s="784"/>
      <c r="B258" s="420"/>
      <c r="C258" s="784"/>
      <c r="D258" s="420"/>
      <c r="E258" s="420"/>
      <c r="F258" s="420"/>
      <c r="G258" s="780"/>
      <c r="H258" s="780"/>
      <c r="I258" s="780"/>
      <c r="J258" s="780"/>
      <c r="K258" s="420"/>
      <c r="L258" s="420"/>
      <c r="M258" s="420"/>
      <c r="N258" s="420"/>
      <c r="O258" s="420"/>
      <c r="P258" s="420"/>
    </row>
    <row r="259" spans="1:16">
      <c r="A259" s="784"/>
      <c r="B259" s="420"/>
      <c r="C259" s="784"/>
      <c r="D259" s="420"/>
      <c r="E259" s="420"/>
      <c r="F259" s="420"/>
      <c r="G259" s="780"/>
      <c r="H259" s="780"/>
      <c r="I259" s="780"/>
      <c r="J259" s="780"/>
      <c r="K259" s="420"/>
      <c r="L259" s="420"/>
      <c r="M259" s="420"/>
      <c r="N259" s="420"/>
      <c r="O259" s="420"/>
      <c r="P259" s="420"/>
    </row>
    <row r="260" spans="1:16">
      <c r="A260" s="784"/>
      <c r="B260" s="420"/>
      <c r="C260" s="784"/>
      <c r="D260" s="420"/>
      <c r="E260" s="420"/>
      <c r="F260" s="420"/>
      <c r="G260" s="780"/>
      <c r="H260" s="780"/>
      <c r="I260" s="780"/>
      <c r="J260" s="780"/>
      <c r="K260" s="420"/>
      <c r="L260" s="420"/>
      <c r="M260" s="420"/>
      <c r="N260" s="420"/>
      <c r="O260" s="420"/>
      <c r="P260" s="420"/>
    </row>
    <row r="261" spans="1:16">
      <c r="A261" s="784"/>
      <c r="B261" s="420"/>
      <c r="C261" s="784"/>
      <c r="D261" s="420"/>
      <c r="E261" s="420"/>
      <c r="F261" s="420"/>
      <c r="G261" s="780"/>
      <c r="H261" s="780"/>
      <c r="I261" s="780"/>
      <c r="J261" s="780"/>
      <c r="K261" s="420"/>
      <c r="L261" s="420"/>
      <c r="M261" s="420"/>
      <c r="N261" s="420"/>
      <c r="O261" s="420"/>
      <c r="P261" s="420"/>
    </row>
    <row r="262" spans="1:16">
      <c r="A262" s="784"/>
      <c r="B262" s="420"/>
      <c r="C262" s="784"/>
      <c r="D262" s="420"/>
      <c r="E262" s="420"/>
      <c r="F262" s="420"/>
      <c r="G262" s="780"/>
      <c r="H262" s="780"/>
      <c r="I262" s="780"/>
      <c r="J262" s="780"/>
      <c r="K262" s="420"/>
      <c r="L262" s="420"/>
      <c r="M262" s="420"/>
      <c r="N262" s="420"/>
      <c r="O262" s="420"/>
      <c r="P262" s="420"/>
    </row>
    <row r="263" spans="1:16">
      <c r="A263" s="784"/>
      <c r="B263" s="420"/>
      <c r="C263" s="784"/>
      <c r="D263" s="420"/>
      <c r="E263" s="420"/>
      <c r="F263" s="420"/>
      <c r="G263" s="780"/>
      <c r="H263" s="780"/>
      <c r="I263" s="780"/>
      <c r="J263" s="780"/>
      <c r="K263" s="420"/>
      <c r="L263" s="420"/>
      <c r="M263" s="420"/>
      <c r="N263" s="420"/>
      <c r="O263" s="420"/>
      <c r="P263" s="420"/>
    </row>
    <row r="264" spans="1:16">
      <c r="A264" s="784"/>
      <c r="B264" s="420"/>
      <c r="C264" s="784"/>
      <c r="D264" s="420"/>
      <c r="E264" s="420"/>
      <c r="F264" s="420"/>
      <c r="G264" s="780"/>
      <c r="H264" s="780"/>
      <c r="I264" s="780"/>
      <c r="J264" s="780"/>
      <c r="K264" s="420"/>
      <c r="L264" s="420"/>
      <c r="M264" s="420"/>
      <c r="N264" s="420"/>
      <c r="O264" s="420"/>
      <c r="P264" s="420"/>
    </row>
    <row r="265" spans="1:16">
      <c r="A265" s="784"/>
      <c r="B265" s="420"/>
      <c r="C265" s="784"/>
      <c r="D265" s="420"/>
      <c r="E265" s="420"/>
      <c r="F265" s="420"/>
      <c r="G265" s="780"/>
      <c r="H265" s="780"/>
      <c r="I265" s="780"/>
      <c r="J265" s="780"/>
      <c r="K265" s="420"/>
      <c r="L265" s="420"/>
      <c r="M265" s="420"/>
      <c r="N265" s="420"/>
      <c r="O265" s="420"/>
      <c r="P265" s="420"/>
    </row>
    <row r="266" spans="1:16">
      <c r="A266" s="784"/>
      <c r="B266" s="420"/>
      <c r="C266" s="784"/>
      <c r="D266" s="420"/>
      <c r="E266" s="420"/>
      <c r="F266" s="420"/>
      <c r="G266" s="780"/>
      <c r="H266" s="780"/>
      <c r="I266" s="780"/>
      <c r="J266" s="780"/>
      <c r="K266" s="420"/>
      <c r="L266" s="420"/>
      <c r="M266" s="420"/>
      <c r="N266" s="420"/>
      <c r="O266" s="420"/>
      <c r="P266" s="420"/>
    </row>
    <row r="267" spans="1:16">
      <c r="A267" s="784"/>
      <c r="B267" s="420"/>
      <c r="C267" s="784"/>
      <c r="D267" s="420"/>
      <c r="E267" s="420"/>
      <c r="F267" s="420"/>
      <c r="G267" s="780"/>
      <c r="H267" s="780"/>
      <c r="I267" s="780"/>
      <c r="J267" s="780"/>
      <c r="K267" s="420"/>
      <c r="L267" s="420"/>
      <c r="M267" s="420"/>
      <c r="N267" s="420"/>
      <c r="O267" s="420"/>
      <c r="P267" s="420"/>
    </row>
    <row r="268" spans="1:16">
      <c r="A268" s="784"/>
      <c r="B268" s="420"/>
      <c r="C268" s="784"/>
      <c r="D268" s="420"/>
      <c r="E268" s="420"/>
      <c r="F268" s="420"/>
      <c r="G268" s="780"/>
      <c r="H268" s="780"/>
      <c r="I268" s="780"/>
      <c r="J268" s="780"/>
      <c r="K268" s="420"/>
      <c r="L268" s="420"/>
      <c r="M268" s="420"/>
      <c r="N268" s="420"/>
      <c r="O268" s="420"/>
      <c r="P268" s="420"/>
    </row>
    <row r="269" spans="1:16">
      <c r="A269" s="784"/>
      <c r="B269" s="420"/>
      <c r="C269" s="784"/>
      <c r="D269" s="420"/>
      <c r="E269" s="420"/>
      <c r="F269" s="420"/>
      <c r="G269" s="780"/>
      <c r="H269" s="780"/>
      <c r="I269" s="780"/>
      <c r="J269" s="780"/>
      <c r="K269" s="420"/>
      <c r="L269" s="420"/>
      <c r="M269" s="420"/>
      <c r="N269" s="420"/>
      <c r="O269" s="420"/>
      <c r="P269" s="420"/>
    </row>
    <row r="270" spans="1:16">
      <c r="A270" s="784"/>
      <c r="B270" s="420"/>
      <c r="C270" s="784"/>
      <c r="D270" s="420"/>
      <c r="E270" s="420"/>
      <c r="F270" s="420"/>
      <c r="G270" s="780"/>
      <c r="H270" s="780"/>
      <c r="I270" s="780"/>
      <c r="J270" s="780"/>
      <c r="K270" s="420"/>
      <c r="L270" s="420"/>
      <c r="M270" s="420"/>
      <c r="N270" s="420"/>
      <c r="O270" s="420"/>
      <c r="P270" s="420"/>
    </row>
    <row r="271" spans="1:16">
      <c r="A271" s="784"/>
      <c r="B271" s="420"/>
      <c r="C271" s="784"/>
      <c r="D271" s="420"/>
      <c r="E271" s="420"/>
      <c r="F271" s="420"/>
      <c r="G271" s="780"/>
      <c r="H271" s="780"/>
      <c r="I271" s="780"/>
      <c r="J271" s="780"/>
      <c r="K271" s="420"/>
      <c r="L271" s="420"/>
      <c r="M271" s="420"/>
      <c r="N271" s="420"/>
      <c r="O271" s="420"/>
      <c r="P271" s="420"/>
    </row>
    <row r="272" spans="1:16">
      <c r="A272" s="784"/>
      <c r="B272" s="420"/>
      <c r="C272" s="784"/>
      <c r="D272" s="420"/>
      <c r="E272" s="420"/>
      <c r="F272" s="420"/>
      <c r="G272" s="780"/>
      <c r="H272" s="780"/>
      <c r="I272" s="780"/>
      <c r="J272" s="780"/>
      <c r="K272" s="420"/>
      <c r="L272" s="420"/>
      <c r="M272" s="420"/>
      <c r="N272" s="420"/>
      <c r="O272" s="420"/>
      <c r="P272" s="420"/>
    </row>
    <row r="273" spans="1:16">
      <c r="A273" s="784"/>
      <c r="B273" s="420"/>
      <c r="C273" s="784"/>
      <c r="D273" s="420"/>
      <c r="E273" s="420"/>
      <c r="F273" s="420"/>
      <c r="G273" s="780"/>
      <c r="H273" s="780"/>
      <c r="I273" s="780"/>
      <c r="J273" s="780"/>
      <c r="K273" s="420"/>
      <c r="L273" s="420"/>
      <c r="M273" s="420"/>
      <c r="N273" s="420"/>
      <c r="O273" s="420"/>
      <c r="P273" s="420"/>
    </row>
    <row r="274" spans="1:16">
      <c r="A274" s="784"/>
      <c r="B274" s="420"/>
      <c r="C274" s="784"/>
      <c r="D274" s="420"/>
      <c r="E274" s="420"/>
      <c r="F274" s="420"/>
      <c r="G274" s="780"/>
      <c r="H274" s="780"/>
      <c r="I274" s="780"/>
      <c r="J274" s="780"/>
      <c r="K274" s="420"/>
      <c r="L274" s="420"/>
      <c r="M274" s="420"/>
      <c r="N274" s="420"/>
      <c r="O274" s="420"/>
      <c r="P274" s="420"/>
    </row>
    <row r="275" spans="1:16">
      <c r="A275" s="784"/>
      <c r="B275" s="420"/>
      <c r="C275" s="784"/>
      <c r="D275" s="420"/>
      <c r="E275" s="420"/>
      <c r="F275" s="420"/>
      <c r="G275" s="780"/>
      <c r="H275" s="780"/>
      <c r="I275" s="780"/>
      <c r="J275" s="780"/>
      <c r="K275" s="420"/>
      <c r="L275" s="420"/>
      <c r="M275" s="420"/>
      <c r="N275" s="420"/>
      <c r="O275" s="420"/>
      <c r="P275" s="420"/>
    </row>
    <row r="276" spans="1:16">
      <c r="A276" s="784"/>
      <c r="B276" s="420"/>
      <c r="C276" s="784"/>
      <c r="D276" s="420"/>
      <c r="E276" s="420"/>
      <c r="F276" s="420"/>
      <c r="G276" s="780"/>
      <c r="H276" s="780"/>
      <c r="I276" s="780"/>
      <c r="J276" s="780"/>
      <c r="K276" s="420"/>
      <c r="L276" s="420"/>
      <c r="M276" s="420"/>
      <c r="N276" s="420"/>
      <c r="O276" s="420"/>
      <c r="P276" s="420"/>
    </row>
    <row r="277" spans="1:16">
      <c r="A277" s="784"/>
      <c r="B277" s="420"/>
      <c r="C277" s="784"/>
      <c r="D277" s="420"/>
      <c r="E277" s="420"/>
      <c r="F277" s="420"/>
      <c r="G277" s="780"/>
      <c r="H277" s="780"/>
      <c r="I277" s="780"/>
      <c r="J277" s="780"/>
      <c r="K277" s="420"/>
      <c r="L277" s="420"/>
      <c r="M277" s="420"/>
      <c r="N277" s="420"/>
      <c r="O277" s="420"/>
      <c r="P277" s="420"/>
    </row>
    <row r="278" spans="1:16">
      <c r="A278" s="784"/>
      <c r="B278" s="420"/>
      <c r="C278" s="784"/>
      <c r="D278" s="420"/>
      <c r="E278" s="420"/>
      <c r="F278" s="420"/>
      <c r="G278" s="780"/>
      <c r="H278" s="780"/>
      <c r="I278" s="780"/>
      <c r="J278" s="780"/>
      <c r="K278" s="420"/>
      <c r="L278" s="420"/>
      <c r="M278" s="420"/>
      <c r="N278" s="420"/>
      <c r="O278" s="420"/>
      <c r="P278" s="420"/>
    </row>
    <row r="279" spans="1:16">
      <c r="A279" s="784"/>
      <c r="B279" s="420"/>
      <c r="C279" s="784"/>
      <c r="D279" s="420"/>
      <c r="E279" s="420"/>
      <c r="F279" s="420"/>
      <c r="G279" s="780"/>
      <c r="H279" s="780"/>
      <c r="I279" s="780"/>
      <c r="J279" s="780"/>
      <c r="K279" s="420"/>
      <c r="L279" s="420"/>
      <c r="M279" s="420"/>
      <c r="N279" s="420"/>
      <c r="O279" s="420"/>
      <c r="P279" s="420"/>
    </row>
    <row r="280" spans="1:16">
      <c r="A280" s="784"/>
      <c r="B280" s="420"/>
      <c r="C280" s="784"/>
      <c r="D280" s="420"/>
      <c r="E280" s="420"/>
      <c r="F280" s="420"/>
      <c r="G280" s="780"/>
      <c r="H280" s="780"/>
      <c r="I280" s="780"/>
      <c r="J280" s="780"/>
      <c r="K280" s="420"/>
      <c r="L280" s="420"/>
      <c r="M280" s="420"/>
      <c r="N280" s="420"/>
      <c r="O280" s="420"/>
      <c r="P280" s="420"/>
    </row>
    <row r="281" spans="1:16">
      <c r="A281" s="784"/>
      <c r="B281" s="420"/>
      <c r="C281" s="784"/>
      <c r="D281" s="420"/>
      <c r="E281" s="420"/>
      <c r="F281" s="420"/>
      <c r="G281" s="780"/>
      <c r="H281" s="780"/>
      <c r="I281" s="780"/>
      <c r="J281" s="780"/>
      <c r="K281" s="420"/>
      <c r="L281" s="420"/>
      <c r="M281" s="420"/>
      <c r="N281" s="420"/>
      <c r="O281" s="420"/>
      <c r="P281" s="420"/>
    </row>
    <row r="282" spans="1:16">
      <c r="A282" s="784"/>
      <c r="B282" s="420"/>
      <c r="C282" s="784"/>
      <c r="D282" s="420"/>
      <c r="E282" s="420"/>
      <c r="F282" s="420"/>
      <c r="G282" s="780"/>
      <c r="H282" s="780"/>
      <c r="I282" s="780"/>
      <c r="J282" s="780"/>
      <c r="K282" s="420"/>
      <c r="L282" s="420"/>
      <c r="M282" s="420"/>
      <c r="N282" s="420"/>
      <c r="O282" s="420"/>
      <c r="P282" s="420"/>
    </row>
    <row r="283" spans="1:16">
      <c r="A283" s="784"/>
      <c r="B283" s="420"/>
      <c r="C283" s="784"/>
      <c r="D283" s="420"/>
      <c r="E283" s="420"/>
      <c r="F283" s="420"/>
      <c r="G283" s="780"/>
      <c r="H283" s="780"/>
      <c r="I283" s="780"/>
      <c r="J283" s="780"/>
      <c r="K283" s="420"/>
      <c r="L283" s="420"/>
      <c r="M283" s="420"/>
      <c r="N283" s="420"/>
      <c r="O283" s="420"/>
      <c r="P283" s="420"/>
    </row>
    <row r="284" spans="1:16">
      <c r="A284" s="784"/>
      <c r="B284" s="420"/>
      <c r="C284" s="784"/>
      <c r="D284" s="420"/>
      <c r="E284" s="420"/>
      <c r="F284" s="420"/>
      <c r="G284" s="780"/>
      <c r="H284" s="780"/>
      <c r="I284" s="780"/>
      <c r="J284" s="780"/>
      <c r="K284" s="420"/>
      <c r="L284" s="420"/>
      <c r="M284" s="420"/>
      <c r="N284" s="420"/>
      <c r="O284" s="420"/>
      <c r="P284" s="420"/>
    </row>
    <row r="285" spans="1:16">
      <c r="A285" s="784"/>
      <c r="B285" s="420"/>
      <c r="C285" s="784"/>
      <c r="D285" s="420"/>
      <c r="E285" s="420"/>
      <c r="F285" s="420"/>
      <c r="G285" s="780"/>
      <c r="H285" s="780"/>
      <c r="I285" s="780"/>
      <c r="J285" s="780"/>
      <c r="K285" s="420"/>
      <c r="L285" s="420"/>
      <c r="M285" s="420"/>
      <c r="N285" s="420"/>
      <c r="O285" s="420"/>
      <c r="P285" s="420"/>
    </row>
    <row r="286" spans="1:16">
      <c r="A286" s="784"/>
      <c r="B286" s="420"/>
      <c r="C286" s="784"/>
      <c r="D286" s="420"/>
      <c r="E286" s="420"/>
      <c r="F286" s="420"/>
      <c r="G286" s="780"/>
      <c r="H286" s="780"/>
      <c r="I286" s="780"/>
      <c r="J286" s="780"/>
      <c r="K286" s="420"/>
      <c r="L286" s="420"/>
      <c r="M286" s="420"/>
      <c r="N286" s="420"/>
      <c r="O286" s="420"/>
      <c r="P286" s="420"/>
    </row>
    <row r="287" spans="1:16">
      <c r="A287" s="784"/>
      <c r="B287" s="420"/>
      <c r="C287" s="784"/>
      <c r="D287" s="420"/>
      <c r="E287" s="420"/>
      <c r="F287" s="420"/>
      <c r="G287" s="780"/>
      <c r="H287" s="780"/>
      <c r="I287" s="780"/>
      <c r="J287" s="780"/>
      <c r="K287" s="420"/>
      <c r="L287" s="420"/>
      <c r="M287" s="420"/>
      <c r="N287" s="420"/>
      <c r="O287" s="420"/>
      <c r="P287" s="420"/>
    </row>
    <row r="288" spans="1:16">
      <c r="A288" s="784"/>
      <c r="B288" s="420"/>
      <c r="C288" s="784"/>
      <c r="D288" s="420"/>
      <c r="E288" s="420"/>
      <c r="F288" s="420"/>
      <c r="G288" s="780"/>
      <c r="H288" s="780"/>
      <c r="I288" s="780"/>
      <c r="J288" s="780"/>
      <c r="K288" s="420"/>
      <c r="L288" s="420"/>
      <c r="M288" s="420"/>
      <c r="N288" s="420"/>
      <c r="O288" s="420"/>
      <c r="P288" s="420"/>
    </row>
    <row r="289" spans="1:16">
      <c r="A289" s="784"/>
      <c r="B289" s="420"/>
      <c r="C289" s="784"/>
      <c r="D289" s="420"/>
      <c r="E289" s="420"/>
      <c r="F289" s="420"/>
      <c r="G289" s="780"/>
      <c r="H289" s="780"/>
      <c r="I289" s="780"/>
      <c r="J289" s="780"/>
      <c r="K289" s="420"/>
      <c r="L289" s="420"/>
      <c r="M289" s="420"/>
      <c r="N289" s="420"/>
      <c r="O289" s="420"/>
      <c r="P289" s="420"/>
    </row>
    <row r="290" spans="1:16">
      <c r="A290" s="784"/>
      <c r="B290" s="420"/>
      <c r="C290" s="784"/>
      <c r="D290" s="420"/>
      <c r="E290" s="420"/>
      <c r="F290" s="420"/>
      <c r="G290" s="780"/>
      <c r="H290" s="780"/>
      <c r="I290" s="780"/>
      <c r="J290" s="780"/>
      <c r="K290" s="420"/>
      <c r="L290" s="420"/>
      <c r="M290" s="420"/>
      <c r="N290" s="420"/>
      <c r="O290" s="420"/>
      <c r="P290" s="420"/>
    </row>
    <row r="291" spans="1:16">
      <c r="A291" s="784"/>
      <c r="B291" s="420"/>
      <c r="C291" s="784"/>
      <c r="D291" s="420"/>
      <c r="E291" s="420"/>
      <c r="F291" s="420"/>
      <c r="G291" s="780"/>
      <c r="H291" s="780"/>
      <c r="I291" s="780"/>
      <c r="J291" s="780"/>
      <c r="K291" s="420"/>
      <c r="L291" s="420"/>
      <c r="M291" s="420"/>
      <c r="N291" s="420"/>
      <c r="O291" s="420"/>
      <c r="P291" s="420"/>
    </row>
    <row r="292" spans="1:16">
      <c r="A292" s="784"/>
      <c r="B292" s="420"/>
      <c r="C292" s="784"/>
      <c r="D292" s="420"/>
      <c r="E292" s="420"/>
      <c r="F292" s="420"/>
      <c r="G292" s="780"/>
      <c r="H292" s="780"/>
      <c r="I292" s="780"/>
      <c r="J292" s="780"/>
      <c r="K292" s="420"/>
      <c r="L292" s="420"/>
      <c r="M292" s="420"/>
      <c r="N292" s="420"/>
      <c r="O292" s="420"/>
      <c r="P292" s="420"/>
    </row>
    <row r="293" spans="1:16">
      <c r="A293" s="784"/>
      <c r="B293" s="420"/>
      <c r="C293" s="784"/>
      <c r="D293" s="420"/>
      <c r="E293" s="420"/>
      <c r="F293" s="420"/>
      <c r="G293" s="780"/>
      <c r="H293" s="780"/>
      <c r="I293" s="780"/>
      <c r="J293" s="780"/>
      <c r="K293" s="420"/>
      <c r="L293" s="420"/>
      <c r="M293" s="420"/>
      <c r="N293" s="420"/>
      <c r="O293" s="420"/>
      <c r="P293" s="420"/>
    </row>
    <row r="294" spans="1:16">
      <c r="A294" s="784"/>
      <c r="B294" s="420"/>
      <c r="C294" s="784"/>
      <c r="D294" s="420"/>
      <c r="E294" s="420"/>
      <c r="F294" s="420"/>
      <c r="G294" s="780"/>
      <c r="H294" s="780"/>
      <c r="I294" s="780"/>
      <c r="J294" s="780"/>
      <c r="K294" s="420"/>
      <c r="L294" s="420"/>
      <c r="M294" s="420"/>
      <c r="N294" s="420"/>
      <c r="O294" s="420"/>
      <c r="P294" s="420"/>
    </row>
    <row r="295" spans="1:16">
      <c r="A295" s="784"/>
      <c r="B295" s="420"/>
      <c r="C295" s="784"/>
      <c r="D295" s="420"/>
      <c r="E295" s="420"/>
      <c r="F295" s="420"/>
      <c r="G295" s="780"/>
      <c r="H295" s="780"/>
      <c r="I295" s="780"/>
      <c r="J295" s="780"/>
      <c r="K295" s="420"/>
      <c r="L295" s="420"/>
      <c r="M295" s="420"/>
      <c r="N295" s="420"/>
      <c r="O295" s="420"/>
      <c r="P295" s="420"/>
    </row>
    <row r="296" spans="1:16">
      <c r="A296" s="784"/>
      <c r="B296" s="420"/>
      <c r="C296" s="784"/>
      <c r="D296" s="420"/>
      <c r="E296" s="420"/>
      <c r="F296" s="420"/>
      <c r="G296" s="780"/>
      <c r="H296" s="780"/>
      <c r="I296" s="780"/>
      <c r="J296" s="780"/>
      <c r="K296" s="420"/>
      <c r="L296" s="420"/>
      <c r="M296" s="420"/>
      <c r="N296" s="420"/>
      <c r="O296" s="420"/>
      <c r="P296" s="420"/>
    </row>
    <row r="297" spans="1:16">
      <c r="A297" s="784"/>
      <c r="B297" s="420"/>
      <c r="C297" s="784"/>
      <c r="D297" s="420"/>
      <c r="E297" s="420"/>
      <c r="F297" s="420"/>
      <c r="G297" s="780"/>
      <c r="H297" s="780"/>
      <c r="I297" s="780"/>
      <c r="J297" s="780"/>
      <c r="K297" s="420"/>
      <c r="L297" s="420"/>
      <c r="M297" s="420"/>
      <c r="N297" s="420"/>
      <c r="O297" s="420"/>
      <c r="P297" s="420"/>
    </row>
    <row r="298" spans="1:16">
      <c r="A298" s="784"/>
      <c r="B298" s="420"/>
      <c r="C298" s="784"/>
      <c r="D298" s="420"/>
      <c r="E298" s="420"/>
      <c r="F298" s="420"/>
      <c r="G298" s="780"/>
      <c r="H298" s="780"/>
      <c r="I298" s="780"/>
      <c r="J298" s="780"/>
      <c r="K298" s="420"/>
      <c r="L298" s="420"/>
      <c r="M298" s="420"/>
      <c r="N298" s="420"/>
      <c r="O298" s="420"/>
      <c r="P298" s="420"/>
    </row>
    <row r="299" spans="1:16">
      <c r="A299" s="784"/>
      <c r="B299" s="420"/>
      <c r="C299" s="784"/>
      <c r="D299" s="420"/>
      <c r="E299" s="420"/>
      <c r="F299" s="420"/>
      <c r="G299" s="780"/>
      <c r="H299" s="780"/>
      <c r="I299" s="780"/>
      <c r="J299" s="780"/>
      <c r="K299" s="420"/>
      <c r="L299" s="420"/>
      <c r="M299" s="420"/>
      <c r="N299" s="420"/>
      <c r="O299" s="420"/>
      <c r="P299" s="420"/>
    </row>
    <row r="300" spans="1:16">
      <c r="A300" s="784"/>
      <c r="B300" s="420"/>
      <c r="C300" s="784"/>
      <c r="D300" s="420"/>
      <c r="E300" s="420"/>
      <c r="F300" s="420"/>
      <c r="G300" s="780"/>
      <c r="H300" s="780"/>
      <c r="I300" s="780"/>
      <c r="J300" s="780"/>
      <c r="K300" s="420"/>
      <c r="L300" s="420"/>
      <c r="M300" s="420"/>
      <c r="N300" s="420"/>
      <c r="O300" s="420"/>
      <c r="P300" s="420"/>
    </row>
    <row r="301" spans="1:16">
      <c r="A301" s="784"/>
      <c r="B301" s="420"/>
      <c r="C301" s="784"/>
      <c r="D301" s="420"/>
      <c r="E301" s="420"/>
      <c r="F301" s="420"/>
      <c r="G301" s="780"/>
      <c r="H301" s="780"/>
      <c r="I301" s="780"/>
      <c r="J301" s="780"/>
      <c r="K301" s="420"/>
      <c r="L301" s="420"/>
      <c r="M301" s="420"/>
      <c r="N301" s="420"/>
      <c r="O301" s="420"/>
      <c r="P301" s="420"/>
    </row>
    <row r="302" spans="1:16">
      <c r="A302" s="784"/>
      <c r="B302" s="420"/>
      <c r="C302" s="784"/>
      <c r="D302" s="420"/>
      <c r="E302" s="420"/>
      <c r="F302" s="420"/>
      <c r="G302" s="780"/>
      <c r="H302" s="780"/>
      <c r="I302" s="780"/>
      <c r="J302" s="780"/>
      <c r="K302" s="420"/>
      <c r="L302" s="420"/>
      <c r="M302" s="420"/>
      <c r="N302" s="420"/>
      <c r="O302" s="420"/>
      <c r="P302" s="420"/>
    </row>
    <row r="303" spans="1:16">
      <c r="A303" s="784"/>
      <c r="B303" s="420"/>
      <c r="C303" s="784"/>
      <c r="D303" s="420"/>
      <c r="E303" s="420"/>
      <c r="F303" s="420"/>
      <c r="G303" s="780"/>
      <c r="H303" s="780"/>
      <c r="I303" s="780"/>
      <c r="J303" s="780"/>
      <c r="K303" s="420"/>
      <c r="L303" s="420"/>
      <c r="M303" s="420"/>
      <c r="N303" s="420"/>
      <c r="O303" s="420"/>
      <c r="P303" s="420"/>
    </row>
    <row r="304" spans="1:16">
      <c r="A304" s="784"/>
      <c r="B304" s="420"/>
      <c r="C304" s="784"/>
      <c r="D304" s="420"/>
      <c r="E304" s="420"/>
      <c r="F304" s="420"/>
      <c r="G304" s="780"/>
      <c r="H304" s="780"/>
      <c r="I304" s="780"/>
      <c r="J304" s="780"/>
      <c r="K304" s="420"/>
      <c r="L304" s="420"/>
      <c r="M304" s="420"/>
      <c r="N304" s="420"/>
      <c r="O304" s="420"/>
      <c r="P304" s="420"/>
    </row>
    <row r="305" spans="1:16">
      <c r="A305" s="784"/>
      <c r="B305" s="420"/>
      <c r="C305" s="784"/>
      <c r="D305" s="420"/>
      <c r="E305" s="420"/>
      <c r="F305" s="420"/>
      <c r="G305" s="780"/>
      <c r="H305" s="780"/>
      <c r="I305" s="780"/>
      <c r="J305" s="780"/>
      <c r="K305" s="420"/>
      <c r="L305" s="420"/>
      <c r="M305" s="420"/>
      <c r="N305" s="420"/>
      <c r="O305" s="420"/>
      <c r="P305" s="420"/>
    </row>
    <row r="306" spans="1:16">
      <c r="A306" s="784"/>
      <c r="B306" s="420"/>
      <c r="C306" s="784"/>
      <c r="D306" s="420"/>
      <c r="E306" s="420"/>
      <c r="F306" s="420"/>
      <c r="G306" s="780"/>
      <c r="H306" s="780"/>
      <c r="I306" s="780"/>
      <c r="J306" s="780"/>
      <c r="K306" s="420"/>
      <c r="L306" s="420"/>
      <c r="M306" s="420"/>
      <c r="N306" s="420"/>
      <c r="O306" s="420"/>
      <c r="P306" s="420"/>
    </row>
    <row r="307" spans="1:16">
      <c r="A307" s="784"/>
      <c r="B307" s="420"/>
      <c r="C307" s="784"/>
      <c r="D307" s="420"/>
      <c r="E307" s="420"/>
      <c r="F307" s="420"/>
      <c r="G307" s="780"/>
      <c r="H307" s="780"/>
      <c r="I307" s="780"/>
      <c r="J307" s="780"/>
      <c r="K307" s="420"/>
      <c r="L307" s="420"/>
      <c r="M307" s="420"/>
      <c r="N307" s="420"/>
      <c r="O307" s="420"/>
      <c r="P307" s="420"/>
    </row>
    <row r="308" spans="1:16">
      <c r="A308" s="784"/>
      <c r="B308" s="420"/>
      <c r="C308" s="784"/>
      <c r="D308" s="420"/>
      <c r="E308" s="420"/>
      <c r="F308" s="420"/>
      <c r="G308" s="780"/>
      <c r="H308" s="780"/>
      <c r="I308" s="780"/>
      <c r="J308" s="780"/>
      <c r="K308" s="420"/>
      <c r="L308" s="420"/>
      <c r="M308" s="420"/>
      <c r="N308" s="420"/>
      <c r="O308" s="420"/>
      <c r="P308" s="420"/>
    </row>
    <row r="309" spans="1:16">
      <c r="A309" s="784"/>
      <c r="B309" s="420"/>
      <c r="C309" s="784"/>
      <c r="D309" s="420"/>
      <c r="E309" s="420"/>
      <c r="F309" s="420"/>
      <c r="G309" s="780"/>
      <c r="H309" s="780"/>
      <c r="I309" s="780"/>
      <c r="J309" s="780"/>
      <c r="K309" s="420"/>
      <c r="L309" s="420"/>
      <c r="M309" s="420"/>
      <c r="N309" s="420"/>
      <c r="O309" s="420"/>
      <c r="P309" s="420"/>
    </row>
    <row r="310" spans="1:16">
      <c r="A310" s="784"/>
      <c r="B310" s="420"/>
      <c r="C310" s="784"/>
      <c r="D310" s="420"/>
      <c r="E310" s="420"/>
      <c r="F310" s="420"/>
      <c r="G310" s="780"/>
      <c r="H310" s="780"/>
      <c r="I310" s="780"/>
      <c r="J310" s="780"/>
      <c r="K310" s="420"/>
      <c r="L310" s="420"/>
      <c r="M310" s="420"/>
      <c r="N310" s="420"/>
      <c r="O310" s="420"/>
      <c r="P310" s="420"/>
    </row>
    <row r="311" spans="1:16">
      <c r="A311" s="784"/>
      <c r="B311" s="420"/>
      <c r="C311" s="784"/>
      <c r="D311" s="420"/>
      <c r="E311" s="420"/>
      <c r="F311" s="420"/>
      <c r="G311" s="780"/>
      <c r="H311" s="780"/>
      <c r="I311" s="780"/>
      <c r="J311" s="780"/>
      <c r="K311" s="420"/>
      <c r="L311" s="420"/>
      <c r="M311" s="420"/>
      <c r="N311" s="420"/>
      <c r="O311" s="420"/>
      <c r="P311" s="420"/>
    </row>
    <row r="312" spans="1:16">
      <c r="A312" s="784"/>
      <c r="B312" s="420"/>
      <c r="C312" s="784"/>
      <c r="D312" s="420"/>
      <c r="E312" s="420"/>
      <c r="F312" s="420"/>
      <c r="G312" s="780"/>
      <c r="H312" s="780"/>
      <c r="I312" s="780"/>
      <c r="J312" s="780"/>
      <c r="K312" s="420"/>
      <c r="L312" s="420"/>
      <c r="M312" s="420"/>
      <c r="N312" s="420"/>
      <c r="O312" s="420"/>
      <c r="P312" s="420"/>
    </row>
    <row r="313" spans="1:16">
      <c r="A313" s="784"/>
      <c r="B313" s="420"/>
      <c r="C313" s="784"/>
      <c r="D313" s="420"/>
      <c r="E313" s="420"/>
      <c r="F313" s="420"/>
      <c r="G313" s="780"/>
      <c r="H313" s="780"/>
      <c r="I313" s="780"/>
      <c r="J313" s="780"/>
      <c r="K313" s="420"/>
      <c r="L313" s="420"/>
      <c r="M313" s="420"/>
      <c r="N313" s="420"/>
      <c r="O313" s="420"/>
      <c r="P313" s="420"/>
    </row>
    <row r="314" spans="1:16">
      <c r="A314" s="784"/>
      <c r="B314" s="420"/>
      <c r="C314" s="784"/>
      <c r="D314" s="420"/>
      <c r="E314" s="420"/>
      <c r="F314" s="420"/>
      <c r="G314" s="780"/>
      <c r="H314" s="780"/>
      <c r="I314" s="780"/>
      <c r="J314" s="780"/>
      <c r="K314" s="420"/>
      <c r="L314" s="420"/>
      <c r="M314" s="420"/>
      <c r="N314" s="420"/>
      <c r="O314" s="420"/>
      <c r="P314" s="420"/>
    </row>
    <row r="315" spans="1:16">
      <c r="A315" s="784"/>
      <c r="B315" s="420"/>
      <c r="C315" s="784"/>
      <c r="D315" s="420"/>
      <c r="E315" s="420"/>
      <c r="F315" s="420"/>
      <c r="G315" s="780"/>
      <c r="H315" s="780"/>
      <c r="I315" s="780"/>
      <c r="J315" s="780"/>
      <c r="K315" s="420"/>
      <c r="L315" s="420"/>
      <c r="M315" s="420"/>
      <c r="N315" s="420"/>
      <c r="O315" s="420"/>
      <c r="P315" s="420"/>
    </row>
    <row r="316" spans="1:16">
      <c r="A316" s="784"/>
      <c r="B316" s="420"/>
      <c r="C316" s="784"/>
      <c r="D316" s="420"/>
      <c r="E316" s="420"/>
      <c r="F316" s="420"/>
      <c r="G316" s="780"/>
      <c r="H316" s="780"/>
      <c r="I316" s="780"/>
      <c r="J316" s="780"/>
      <c r="K316" s="420"/>
      <c r="L316" s="420"/>
      <c r="M316" s="420"/>
      <c r="N316" s="420"/>
      <c r="O316" s="420"/>
      <c r="P316" s="420"/>
    </row>
    <row r="317" spans="1:16">
      <c r="A317" s="784"/>
      <c r="B317" s="420"/>
      <c r="C317" s="784"/>
      <c r="D317" s="420"/>
      <c r="E317" s="420"/>
      <c r="F317" s="420"/>
      <c r="G317" s="780"/>
      <c r="H317" s="780"/>
      <c r="I317" s="780"/>
      <c r="J317" s="780"/>
      <c r="K317" s="420"/>
      <c r="L317" s="420"/>
      <c r="M317" s="420"/>
      <c r="N317" s="420"/>
      <c r="O317" s="420"/>
      <c r="P317" s="420"/>
    </row>
    <row r="318" spans="1:16">
      <c r="A318" s="784"/>
      <c r="B318" s="420"/>
      <c r="C318" s="784"/>
      <c r="D318" s="420"/>
      <c r="E318" s="420"/>
      <c r="F318" s="420"/>
      <c r="G318" s="780"/>
      <c r="H318" s="780"/>
      <c r="I318" s="780"/>
      <c r="J318" s="780"/>
      <c r="K318" s="420"/>
      <c r="L318" s="420"/>
      <c r="M318" s="420"/>
      <c r="N318" s="420"/>
      <c r="O318" s="420"/>
      <c r="P318" s="420"/>
    </row>
    <row r="319" spans="1:16">
      <c r="A319" s="784"/>
      <c r="B319" s="420"/>
      <c r="C319" s="784"/>
      <c r="D319" s="420"/>
      <c r="E319" s="420"/>
      <c r="F319" s="420"/>
      <c r="G319" s="780"/>
      <c r="H319" s="780"/>
      <c r="I319" s="780"/>
      <c r="J319" s="780"/>
      <c r="K319" s="420"/>
      <c r="L319" s="420"/>
      <c r="M319" s="420"/>
      <c r="N319" s="420"/>
      <c r="O319" s="420"/>
      <c r="P319" s="420"/>
    </row>
    <row r="320" spans="1:16">
      <c r="A320" s="784"/>
      <c r="B320" s="420"/>
      <c r="C320" s="784"/>
      <c r="D320" s="420"/>
      <c r="E320" s="420"/>
      <c r="F320" s="420"/>
      <c r="G320" s="780"/>
      <c r="H320" s="780"/>
      <c r="I320" s="780"/>
      <c r="J320" s="780"/>
      <c r="K320" s="420"/>
      <c r="L320" s="420"/>
      <c r="M320" s="420"/>
      <c r="N320" s="420"/>
      <c r="O320" s="420"/>
      <c r="P320" s="420"/>
    </row>
    <row r="321" spans="1:16">
      <c r="A321" s="784"/>
      <c r="B321" s="420"/>
      <c r="C321" s="784"/>
      <c r="D321" s="420"/>
      <c r="E321" s="420"/>
      <c r="F321" s="420"/>
      <c r="G321" s="780"/>
      <c r="H321" s="780"/>
      <c r="I321" s="780"/>
      <c r="J321" s="780"/>
      <c r="K321" s="420"/>
      <c r="L321" s="420"/>
      <c r="M321" s="420"/>
      <c r="N321" s="420"/>
      <c r="O321" s="420"/>
      <c r="P321" s="420"/>
    </row>
    <row r="322" spans="1:16">
      <c r="A322" s="784"/>
      <c r="B322" s="420"/>
      <c r="C322" s="784"/>
      <c r="D322" s="420"/>
      <c r="E322" s="420"/>
      <c r="F322" s="420"/>
      <c r="G322" s="780"/>
      <c r="H322" s="780"/>
      <c r="I322" s="780"/>
      <c r="J322" s="780"/>
      <c r="K322" s="420"/>
      <c r="L322" s="420"/>
      <c r="M322" s="420"/>
      <c r="N322" s="420"/>
      <c r="O322" s="420"/>
      <c r="P322" s="420"/>
    </row>
    <row r="323" spans="1:16">
      <c r="A323" s="784"/>
      <c r="B323" s="420"/>
      <c r="C323" s="784"/>
      <c r="D323" s="420"/>
      <c r="E323" s="420"/>
      <c r="F323" s="420"/>
      <c r="G323" s="780"/>
      <c r="H323" s="780"/>
      <c r="I323" s="780"/>
      <c r="J323" s="780"/>
      <c r="K323" s="420"/>
      <c r="L323" s="420"/>
      <c r="M323" s="420"/>
      <c r="N323" s="420"/>
      <c r="O323" s="420"/>
      <c r="P323" s="420"/>
    </row>
    <row r="324" spans="1:16">
      <c r="A324" s="784"/>
      <c r="B324" s="420"/>
      <c r="C324" s="784"/>
      <c r="D324" s="420"/>
      <c r="E324" s="420"/>
      <c r="F324" s="420"/>
      <c r="G324" s="780"/>
      <c r="H324" s="780"/>
      <c r="I324" s="780"/>
      <c r="J324" s="780"/>
      <c r="K324" s="420"/>
      <c r="L324" s="420"/>
      <c r="M324" s="420"/>
      <c r="N324" s="420"/>
      <c r="O324" s="420"/>
      <c r="P324" s="420"/>
    </row>
    <row r="325" spans="1:16">
      <c r="A325" s="784"/>
      <c r="B325" s="420"/>
      <c r="C325" s="784"/>
      <c r="D325" s="420"/>
      <c r="E325" s="420"/>
      <c r="F325" s="420"/>
      <c r="G325" s="780"/>
      <c r="H325" s="780"/>
      <c r="I325" s="780"/>
      <c r="J325" s="780"/>
      <c r="K325" s="420"/>
      <c r="L325" s="420"/>
      <c r="M325" s="420"/>
      <c r="N325" s="420"/>
      <c r="O325" s="420"/>
      <c r="P325" s="420"/>
    </row>
    <row r="326" spans="1:16">
      <c r="A326" s="784"/>
      <c r="B326" s="420"/>
      <c r="C326" s="784"/>
      <c r="D326" s="420"/>
      <c r="E326" s="420"/>
      <c r="F326" s="420"/>
      <c r="G326" s="780"/>
      <c r="H326" s="780"/>
      <c r="I326" s="780"/>
      <c r="J326" s="780"/>
      <c r="K326" s="420"/>
      <c r="L326" s="420"/>
      <c r="M326" s="420"/>
      <c r="N326" s="420"/>
      <c r="O326" s="420"/>
      <c r="P326" s="420"/>
    </row>
    <row r="327" spans="1:16">
      <c r="A327" s="784"/>
      <c r="B327" s="420"/>
      <c r="C327" s="784"/>
      <c r="D327" s="420"/>
      <c r="E327" s="420"/>
      <c r="F327" s="420"/>
      <c r="G327" s="780"/>
      <c r="H327" s="780"/>
      <c r="I327" s="780"/>
      <c r="J327" s="780"/>
      <c r="K327" s="420"/>
      <c r="L327" s="420"/>
      <c r="M327" s="420"/>
      <c r="N327" s="420"/>
      <c r="O327" s="420"/>
      <c r="P327" s="420"/>
    </row>
    <row r="328" spans="1:16">
      <c r="A328" s="784"/>
      <c r="B328" s="420"/>
      <c r="C328" s="784"/>
      <c r="D328" s="420"/>
      <c r="E328" s="420"/>
      <c r="F328" s="420"/>
      <c r="G328" s="780"/>
      <c r="H328" s="780"/>
      <c r="I328" s="780"/>
      <c r="J328" s="780"/>
      <c r="K328" s="420"/>
      <c r="L328" s="420"/>
      <c r="M328" s="420"/>
      <c r="N328" s="420"/>
      <c r="O328" s="420"/>
      <c r="P328" s="420"/>
    </row>
    <row r="329" spans="1:16">
      <c r="A329" s="784"/>
      <c r="B329" s="420"/>
      <c r="C329" s="784"/>
      <c r="D329" s="420"/>
      <c r="E329" s="420"/>
      <c r="F329" s="420"/>
      <c r="G329" s="780"/>
      <c r="H329" s="780"/>
      <c r="I329" s="780"/>
      <c r="J329" s="780"/>
      <c r="K329" s="420"/>
      <c r="L329" s="420"/>
      <c r="M329" s="420"/>
      <c r="N329" s="420"/>
      <c r="O329" s="420"/>
      <c r="P329" s="420"/>
    </row>
    <row r="330" spans="1:16">
      <c r="A330" s="784"/>
      <c r="B330" s="420"/>
      <c r="C330" s="784"/>
      <c r="D330" s="420"/>
      <c r="E330" s="420"/>
      <c r="F330" s="420"/>
      <c r="G330" s="780"/>
      <c r="H330" s="780"/>
      <c r="I330" s="780"/>
      <c r="J330" s="780"/>
      <c r="K330" s="420"/>
      <c r="L330" s="420"/>
      <c r="M330" s="420"/>
      <c r="N330" s="420"/>
      <c r="O330" s="420"/>
      <c r="P330" s="420"/>
    </row>
    <row r="331" spans="1:16">
      <c r="A331" s="784"/>
      <c r="B331" s="420"/>
      <c r="C331" s="784"/>
      <c r="D331" s="420"/>
      <c r="E331" s="420"/>
      <c r="F331" s="420"/>
      <c r="G331" s="780"/>
      <c r="H331" s="780"/>
      <c r="I331" s="780"/>
      <c r="J331" s="780"/>
      <c r="K331" s="420"/>
      <c r="L331" s="420"/>
      <c r="M331" s="420"/>
      <c r="N331" s="420"/>
      <c r="O331" s="420"/>
      <c r="P331" s="420"/>
    </row>
    <row r="332" spans="1:16">
      <c r="A332" s="784"/>
      <c r="B332" s="420"/>
      <c r="C332" s="784"/>
      <c r="D332" s="420"/>
      <c r="E332" s="420"/>
      <c r="F332" s="420"/>
      <c r="G332" s="780"/>
      <c r="H332" s="780"/>
      <c r="I332" s="780"/>
      <c r="J332" s="780"/>
      <c r="K332" s="420"/>
      <c r="L332" s="420"/>
      <c r="M332" s="420"/>
      <c r="N332" s="420"/>
      <c r="O332" s="420"/>
      <c r="P332" s="420"/>
    </row>
    <row r="333" spans="1:16">
      <c r="A333" s="784"/>
      <c r="B333" s="420"/>
      <c r="C333" s="784"/>
      <c r="D333" s="420"/>
      <c r="E333" s="420"/>
      <c r="F333" s="420"/>
      <c r="G333" s="780"/>
      <c r="H333" s="780"/>
      <c r="I333" s="780"/>
      <c r="J333" s="780"/>
      <c r="K333" s="420"/>
      <c r="L333" s="420"/>
      <c r="M333" s="420"/>
      <c r="N333" s="420"/>
      <c r="O333" s="420"/>
      <c r="P333" s="420"/>
    </row>
    <row r="334" spans="1:16">
      <c r="A334" s="784"/>
      <c r="B334" s="420"/>
      <c r="C334" s="784"/>
      <c r="D334" s="420"/>
      <c r="E334" s="420"/>
      <c r="F334" s="420"/>
      <c r="G334" s="780"/>
      <c r="H334" s="780"/>
      <c r="I334" s="780"/>
      <c r="J334" s="780"/>
      <c r="K334" s="420"/>
      <c r="L334" s="420"/>
      <c r="M334" s="420"/>
      <c r="N334" s="420"/>
      <c r="O334" s="420"/>
      <c r="P334" s="420"/>
    </row>
    <row r="335" spans="1:16">
      <c r="A335" s="784"/>
      <c r="B335" s="420"/>
      <c r="C335" s="784"/>
      <c r="D335" s="420"/>
      <c r="E335" s="420"/>
      <c r="F335" s="420"/>
      <c r="G335" s="780"/>
      <c r="H335" s="780"/>
      <c r="I335" s="780"/>
      <c r="J335" s="780"/>
      <c r="K335" s="420"/>
      <c r="L335" s="420"/>
      <c r="M335" s="420"/>
      <c r="N335" s="420"/>
      <c r="O335" s="420"/>
      <c r="P335" s="420"/>
    </row>
    <row r="336" spans="1:16">
      <c r="A336" s="784"/>
      <c r="B336" s="420"/>
      <c r="C336" s="784"/>
      <c r="D336" s="420"/>
      <c r="E336" s="420"/>
      <c r="F336" s="420"/>
      <c r="G336" s="780"/>
      <c r="H336" s="780"/>
      <c r="I336" s="780"/>
      <c r="J336" s="780"/>
      <c r="K336" s="420"/>
      <c r="L336" s="420"/>
      <c r="M336" s="420"/>
      <c r="N336" s="420"/>
      <c r="O336" s="420"/>
      <c r="P336" s="420"/>
    </row>
    <row r="337" spans="1:16">
      <c r="A337" s="784"/>
      <c r="B337" s="420"/>
      <c r="C337" s="784"/>
      <c r="D337" s="420"/>
      <c r="E337" s="420"/>
      <c r="F337" s="420"/>
      <c r="G337" s="780"/>
      <c r="H337" s="780"/>
      <c r="I337" s="780"/>
      <c r="J337" s="780"/>
      <c r="K337" s="420"/>
      <c r="L337" s="420"/>
      <c r="M337" s="420"/>
      <c r="N337" s="420"/>
      <c r="O337" s="420"/>
      <c r="P337" s="420"/>
    </row>
    <row r="338" spans="1:16">
      <c r="A338" s="784"/>
      <c r="B338" s="420"/>
      <c r="C338" s="784"/>
      <c r="D338" s="420"/>
      <c r="E338" s="420"/>
      <c r="F338" s="420"/>
      <c r="G338" s="780"/>
      <c r="H338" s="780"/>
      <c r="I338" s="780"/>
      <c r="J338" s="780"/>
      <c r="K338" s="420"/>
      <c r="L338" s="420"/>
      <c r="M338" s="420"/>
      <c r="N338" s="420"/>
      <c r="O338" s="420"/>
      <c r="P338" s="420"/>
    </row>
    <row r="339" spans="1:16">
      <c r="A339" s="784"/>
      <c r="B339" s="420"/>
      <c r="C339" s="784"/>
      <c r="D339" s="420"/>
      <c r="E339" s="420"/>
      <c r="F339" s="420"/>
      <c r="G339" s="780"/>
      <c r="H339" s="780"/>
      <c r="I339" s="780"/>
      <c r="J339" s="780"/>
      <c r="K339" s="420"/>
      <c r="L339" s="420"/>
      <c r="M339" s="420"/>
      <c r="N339" s="420"/>
      <c r="O339" s="420"/>
      <c r="P339" s="420"/>
    </row>
    <row r="340" spans="1:16">
      <c r="A340" s="784"/>
      <c r="B340" s="420"/>
      <c r="C340" s="784"/>
      <c r="D340" s="420"/>
      <c r="E340" s="420"/>
      <c r="F340" s="420"/>
      <c r="G340" s="780"/>
      <c r="H340" s="780"/>
      <c r="I340" s="780"/>
      <c r="J340" s="780"/>
      <c r="K340" s="420"/>
      <c r="L340" s="420"/>
      <c r="M340" s="420"/>
      <c r="N340" s="420"/>
      <c r="O340" s="420"/>
      <c r="P340" s="420"/>
    </row>
    <row r="341" spans="1:16">
      <c r="A341" s="784"/>
      <c r="B341" s="420"/>
      <c r="C341" s="784"/>
      <c r="D341" s="420"/>
      <c r="E341" s="420"/>
      <c r="F341" s="420"/>
      <c r="G341" s="780"/>
      <c r="H341" s="780"/>
      <c r="I341" s="780"/>
      <c r="J341" s="780"/>
      <c r="K341" s="420"/>
      <c r="L341" s="420"/>
      <c r="M341" s="420"/>
      <c r="N341" s="420"/>
      <c r="O341" s="420"/>
      <c r="P341" s="420"/>
    </row>
    <row r="342" spans="1:16">
      <c r="A342" s="784"/>
      <c r="B342" s="420"/>
      <c r="C342" s="784"/>
      <c r="D342" s="420"/>
      <c r="E342" s="420"/>
      <c r="F342" s="420"/>
      <c r="G342" s="780"/>
      <c r="H342" s="780"/>
      <c r="I342" s="780"/>
      <c r="J342" s="780"/>
      <c r="K342" s="420"/>
      <c r="L342" s="420"/>
      <c r="M342" s="420"/>
      <c r="N342" s="420"/>
      <c r="O342" s="420"/>
      <c r="P342" s="420"/>
    </row>
    <row r="343" spans="1:16">
      <c r="A343" s="784"/>
      <c r="B343" s="420"/>
      <c r="C343" s="784"/>
      <c r="D343" s="420"/>
      <c r="E343" s="420"/>
      <c r="F343" s="420"/>
      <c r="G343" s="780"/>
      <c r="H343" s="780"/>
      <c r="I343" s="780"/>
      <c r="J343" s="780"/>
      <c r="K343" s="420"/>
      <c r="L343" s="420"/>
      <c r="M343" s="420"/>
      <c r="N343" s="420"/>
      <c r="O343" s="420"/>
      <c r="P343" s="420"/>
    </row>
    <row r="344" spans="1:16">
      <c r="A344" s="784"/>
      <c r="B344" s="420"/>
      <c r="C344" s="784"/>
      <c r="D344" s="420"/>
      <c r="E344" s="420"/>
      <c r="F344" s="420"/>
      <c r="G344" s="780"/>
      <c r="H344" s="780"/>
      <c r="I344" s="780"/>
      <c r="J344" s="780"/>
      <c r="K344" s="420"/>
      <c r="L344" s="420"/>
      <c r="M344" s="420"/>
      <c r="N344" s="420"/>
      <c r="O344" s="420"/>
      <c r="P344" s="420"/>
    </row>
    <row r="345" spans="1:16">
      <c r="A345" s="784"/>
      <c r="B345" s="420"/>
      <c r="C345" s="784"/>
      <c r="D345" s="420"/>
      <c r="E345" s="420"/>
      <c r="F345" s="420"/>
      <c r="G345" s="780"/>
      <c r="H345" s="780"/>
      <c r="I345" s="780"/>
      <c r="J345" s="780"/>
      <c r="K345" s="420"/>
      <c r="L345" s="420"/>
      <c r="M345" s="420"/>
      <c r="N345" s="420"/>
      <c r="O345" s="420"/>
      <c r="P345" s="420"/>
    </row>
    <row r="346" spans="1:16">
      <c r="A346" s="784"/>
      <c r="B346" s="420"/>
      <c r="C346" s="784"/>
      <c r="D346" s="420"/>
      <c r="E346" s="420"/>
      <c r="F346" s="420"/>
      <c r="G346" s="780"/>
      <c r="H346" s="780"/>
      <c r="I346" s="780"/>
      <c r="J346" s="780"/>
      <c r="K346" s="420"/>
      <c r="L346" s="420"/>
      <c r="M346" s="420"/>
      <c r="N346" s="420"/>
      <c r="O346" s="420"/>
      <c r="P346" s="420"/>
    </row>
    <row r="347" spans="1:16">
      <c r="A347" s="784"/>
      <c r="B347" s="420"/>
      <c r="C347" s="784"/>
      <c r="D347" s="420"/>
      <c r="E347" s="420"/>
      <c r="F347" s="420"/>
      <c r="G347" s="780"/>
      <c r="H347" s="780"/>
      <c r="I347" s="780"/>
      <c r="J347" s="780"/>
      <c r="K347" s="420"/>
      <c r="L347" s="420"/>
      <c r="M347" s="420"/>
      <c r="N347" s="420"/>
      <c r="O347" s="420"/>
      <c r="P347" s="420"/>
    </row>
    <row r="348" spans="1:16">
      <c r="A348" s="784"/>
      <c r="B348" s="420"/>
      <c r="C348" s="784"/>
      <c r="D348" s="420"/>
      <c r="E348" s="420"/>
      <c r="F348" s="420"/>
      <c r="G348" s="780"/>
      <c r="H348" s="780"/>
      <c r="I348" s="780"/>
      <c r="J348" s="780"/>
      <c r="K348" s="420"/>
      <c r="L348" s="420"/>
      <c r="M348" s="420"/>
      <c r="N348" s="420"/>
      <c r="O348" s="420"/>
      <c r="P348" s="420"/>
    </row>
    <row r="349" spans="1:16">
      <c r="A349" s="784"/>
      <c r="B349" s="420"/>
      <c r="C349" s="784"/>
      <c r="D349" s="420"/>
      <c r="E349" s="420"/>
      <c r="F349" s="420"/>
      <c r="G349" s="780"/>
      <c r="H349" s="780"/>
      <c r="I349" s="780"/>
      <c r="J349" s="780"/>
      <c r="K349" s="420"/>
      <c r="L349" s="420"/>
      <c r="M349" s="420"/>
      <c r="N349" s="420"/>
      <c r="O349" s="420"/>
      <c r="P349" s="420"/>
    </row>
    <row r="350" spans="1:16">
      <c r="A350" s="784"/>
      <c r="B350" s="420"/>
      <c r="C350" s="784"/>
      <c r="D350" s="420"/>
      <c r="E350" s="420"/>
      <c r="F350" s="420"/>
      <c r="G350" s="780"/>
      <c r="H350" s="780"/>
      <c r="I350" s="780"/>
      <c r="J350" s="780"/>
      <c r="K350" s="420"/>
      <c r="L350" s="420"/>
      <c r="M350" s="420"/>
      <c r="N350" s="420"/>
      <c r="O350" s="420"/>
      <c r="P350" s="420"/>
    </row>
    <row r="351" spans="1:16">
      <c r="A351" s="784"/>
      <c r="B351" s="420"/>
      <c r="C351" s="784"/>
      <c r="D351" s="420"/>
      <c r="E351" s="420"/>
      <c r="F351" s="420"/>
      <c r="G351" s="780"/>
      <c r="H351" s="780"/>
      <c r="I351" s="780"/>
      <c r="J351" s="780"/>
      <c r="K351" s="420"/>
      <c r="L351" s="420"/>
      <c r="M351" s="420"/>
      <c r="N351" s="420"/>
      <c r="O351" s="420"/>
      <c r="P351" s="420"/>
    </row>
    <row r="352" spans="1:16">
      <c r="A352" s="784"/>
      <c r="B352" s="420"/>
      <c r="C352" s="784"/>
      <c r="D352" s="420"/>
      <c r="E352" s="420"/>
      <c r="F352" s="420"/>
      <c r="G352" s="780"/>
      <c r="H352" s="780"/>
      <c r="I352" s="780"/>
      <c r="J352" s="780"/>
      <c r="K352" s="420"/>
      <c r="L352" s="420"/>
      <c r="M352" s="420"/>
      <c r="N352" s="420"/>
      <c r="O352" s="420"/>
      <c r="P352" s="420"/>
    </row>
    <row r="353" spans="1:16">
      <c r="A353" s="784"/>
      <c r="B353" s="420"/>
      <c r="C353" s="784"/>
      <c r="D353" s="420"/>
      <c r="E353" s="420"/>
      <c r="F353" s="420"/>
      <c r="G353" s="780"/>
      <c r="H353" s="780"/>
      <c r="I353" s="780"/>
      <c r="J353" s="780"/>
      <c r="K353" s="420"/>
      <c r="L353" s="420"/>
      <c r="M353" s="420"/>
      <c r="N353" s="420"/>
      <c r="O353" s="420"/>
      <c r="P353" s="420"/>
    </row>
    <row r="354" spans="1:16">
      <c r="A354" s="784"/>
      <c r="B354" s="420"/>
      <c r="C354" s="784"/>
      <c r="D354" s="420"/>
      <c r="E354" s="420"/>
      <c r="F354" s="420"/>
      <c r="G354" s="780"/>
      <c r="H354" s="780"/>
      <c r="I354" s="780"/>
      <c r="J354" s="780"/>
      <c r="K354" s="420"/>
      <c r="L354" s="420"/>
      <c r="M354" s="420"/>
      <c r="N354" s="420"/>
      <c r="O354" s="420"/>
      <c r="P354" s="420"/>
    </row>
    <row r="355" spans="1:16">
      <c r="A355" s="784"/>
      <c r="B355" s="420"/>
      <c r="C355" s="784"/>
      <c r="D355" s="420"/>
      <c r="E355" s="420"/>
      <c r="F355" s="420"/>
      <c r="G355" s="780"/>
      <c r="H355" s="780"/>
      <c r="I355" s="780"/>
      <c r="J355" s="780"/>
      <c r="K355" s="420"/>
      <c r="L355" s="420"/>
      <c r="M355" s="420"/>
      <c r="N355" s="420"/>
      <c r="O355" s="420"/>
      <c r="P355" s="420"/>
    </row>
    <row r="356" spans="1:16">
      <c r="A356" s="784"/>
      <c r="B356" s="420"/>
      <c r="C356" s="784"/>
      <c r="D356" s="420"/>
      <c r="E356" s="420"/>
      <c r="F356" s="420"/>
      <c r="G356" s="780"/>
      <c r="H356" s="780"/>
      <c r="I356" s="780"/>
      <c r="J356" s="780"/>
      <c r="K356" s="420"/>
      <c r="L356" s="420"/>
      <c r="M356" s="420"/>
      <c r="N356" s="420"/>
      <c r="O356" s="420"/>
      <c r="P356" s="420"/>
    </row>
    <row r="357" spans="1:16">
      <c r="A357" s="784"/>
      <c r="B357" s="420"/>
      <c r="C357" s="784"/>
      <c r="D357" s="420"/>
      <c r="E357" s="420"/>
      <c r="F357" s="420"/>
      <c r="G357" s="780"/>
      <c r="H357" s="780"/>
      <c r="I357" s="780"/>
      <c r="J357" s="780"/>
      <c r="K357" s="420"/>
      <c r="L357" s="420"/>
      <c r="M357" s="420"/>
      <c r="N357" s="420"/>
      <c r="O357" s="420"/>
      <c r="P357" s="420"/>
    </row>
    <row r="358" spans="1:16">
      <c r="A358" s="784"/>
      <c r="B358" s="420"/>
      <c r="C358" s="784"/>
      <c r="D358" s="420"/>
      <c r="E358" s="420"/>
      <c r="F358" s="420"/>
      <c r="G358" s="780"/>
      <c r="H358" s="780"/>
      <c r="I358" s="780"/>
      <c r="J358" s="780"/>
      <c r="K358" s="420"/>
      <c r="L358" s="420"/>
      <c r="M358" s="420"/>
      <c r="N358" s="420"/>
      <c r="O358" s="420"/>
      <c r="P358" s="420"/>
    </row>
    <row r="359" spans="1:16">
      <c r="A359" s="784"/>
      <c r="B359" s="420"/>
      <c r="C359" s="784"/>
      <c r="D359" s="420"/>
      <c r="E359" s="420"/>
      <c r="F359" s="420"/>
      <c r="G359" s="780"/>
      <c r="H359" s="780"/>
      <c r="I359" s="780"/>
      <c r="J359" s="780"/>
      <c r="K359" s="420"/>
      <c r="L359" s="420"/>
      <c r="M359" s="420"/>
      <c r="N359" s="420"/>
      <c r="O359" s="420"/>
      <c r="P359" s="420"/>
    </row>
    <row r="360" spans="1:16">
      <c r="A360" s="784"/>
      <c r="B360" s="420"/>
      <c r="C360" s="784"/>
      <c r="D360" s="420"/>
      <c r="E360" s="420"/>
      <c r="F360" s="420"/>
      <c r="G360" s="780"/>
      <c r="H360" s="780"/>
      <c r="I360" s="780"/>
      <c r="J360" s="780"/>
      <c r="K360" s="420"/>
      <c r="L360" s="420"/>
      <c r="M360" s="420"/>
      <c r="N360" s="420"/>
      <c r="O360" s="420"/>
      <c r="P360" s="420"/>
    </row>
    <row r="361" spans="1:16">
      <c r="A361" s="784"/>
      <c r="B361" s="420"/>
      <c r="C361" s="784"/>
      <c r="D361" s="420"/>
      <c r="E361" s="420"/>
      <c r="F361" s="420"/>
      <c r="G361" s="780"/>
      <c r="H361" s="780"/>
      <c r="I361" s="780"/>
      <c r="J361" s="780"/>
      <c r="K361" s="420"/>
      <c r="L361" s="420"/>
      <c r="M361" s="420"/>
      <c r="N361" s="420"/>
      <c r="O361" s="420"/>
      <c r="P361" s="420"/>
    </row>
    <row r="362" spans="1:16">
      <c r="A362" s="784"/>
      <c r="B362" s="420"/>
      <c r="C362" s="784"/>
      <c r="D362" s="420"/>
      <c r="E362" s="420"/>
      <c r="F362" s="420"/>
      <c r="G362" s="780"/>
      <c r="H362" s="780"/>
      <c r="I362" s="780"/>
      <c r="J362" s="780"/>
      <c r="K362" s="420"/>
      <c r="L362" s="420"/>
      <c r="M362" s="420"/>
      <c r="N362" s="420"/>
      <c r="O362" s="420"/>
      <c r="P362" s="420"/>
    </row>
    <row r="363" spans="1:16">
      <c r="A363" s="784"/>
      <c r="B363" s="420"/>
      <c r="C363" s="784"/>
      <c r="D363" s="420"/>
      <c r="E363" s="420"/>
      <c r="F363" s="420"/>
      <c r="G363" s="780"/>
      <c r="H363" s="780"/>
      <c r="I363" s="780"/>
      <c r="J363" s="780"/>
      <c r="K363" s="420"/>
      <c r="L363" s="420"/>
      <c r="M363" s="420"/>
      <c r="N363" s="420"/>
      <c r="O363" s="420"/>
      <c r="P363" s="420"/>
    </row>
    <row r="364" spans="1:16">
      <c r="A364" s="784"/>
      <c r="B364" s="420"/>
      <c r="C364" s="784"/>
      <c r="D364" s="420"/>
      <c r="E364" s="420"/>
      <c r="F364" s="420"/>
      <c r="G364" s="780"/>
      <c r="H364" s="780"/>
      <c r="I364" s="780"/>
      <c r="J364" s="780"/>
      <c r="K364" s="420"/>
      <c r="L364" s="420"/>
      <c r="M364" s="420"/>
      <c r="N364" s="420"/>
      <c r="O364" s="420"/>
      <c r="P364" s="420"/>
    </row>
    <row r="365" spans="1:16">
      <c r="A365" s="784"/>
      <c r="B365" s="420"/>
      <c r="C365" s="784"/>
      <c r="D365" s="420"/>
      <c r="E365" s="420"/>
      <c r="F365" s="420"/>
      <c r="G365" s="780"/>
      <c r="H365" s="780"/>
      <c r="I365" s="780"/>
      <c r="J365" s="780"/>
      <c r="K365" s="420"/>
      <c r="L365" s="420"/>
      <c r="M365" s="420"/>
      <c r="N365" s="420"/>
      <c r="O365" s="420"/>
      <c r="P365" s="420"/>
    </row>
    <row r="366" spans="1:16">
      <c r="A366" s="784"/>
      <c r="B366" s="420"/>
      <c r="C366" s="784"/>
      <c r="D366" s="420"/>
      <c r="E366" s="420"/>
      <c r="F366" s="420"/>
      <c r="G366" s="780"/>
      <c r="H366" s="780"/>
      <c r="I366" s="780"/>
      <c r="J366" s="780"/>
      <c r="K366" s="420"/>
      <c r="L366" s="420"/>
      <c r="M366" s="420"/>
      <c r="N366" s="420"/>
      <c r="O366" s="420"/>
      <c r="P366" s="420"/>
    </row>
    <row r="367" spans="1:16">
      <c r="A367" s="784"/>
      <c r="B367" s="420"/>
      <c r="C367" s="784"/>
      <c r="D367" s="420"/>
      <c r="E367" s="420"/>
      <c r="F367" s="420"/>
      <c r="G367" s="780"/>
      <c r="H367" s="780"/>
      <c r="I367" s="780"/>
      <c r="J367" s="780"/>
      <c r="K367" s="420"/>
      <c r="L367" s="420"/>
      <c r="M367" s="420"/>
      <c r="N367" s="420"/>
      <c r="O367" s="420"/>
      <c r="P367" s="420"/>
    </row>
    <row r="368" spans="1:16">
      <c r="A368" s="784"/>
      <c r="B368" s="420"/>
      <c r="C368" s="784"/>
      <c r="D368" s="420"/>
      <c r="E368" s="420"/>
      <c r="F368" s="420"/>
      <c r="G368" s="780"/>
      <c r="H368" s="780"/>
      <c r="I368" s="780"/>
      <c r="J368" s="780"/>
      <c r="K368" s="420"/>
      <c r="L368" s="420"/>
      <c r="M368" s="420"/>
      <c r="N368" s="420"/>
      <c r="O368" s="420"/>
      <c r="P368" s="420"/>
    </row>
    <row r="369" spans="1:16">
      <c r="A369" s="784"/>
      <c r="B369" s="420"/>
      <c r="C369" s="784"/>
      <c r="D369" s="420"/>
      <c r="E369" s="420"/>
      <c r="F369" s="420"/>
      <c r="G369" s="780"/>
      <c r="H369" s="780"/>
      <c r="I369" s="780"/>
      <c r="J369" s="780"/>
      <c r="K369" s="420"/>
      <c r="L369" s="420"/>
      <c r="M369" s="420"/>
      <c r="N369" s="420"/>
      <c r="O369" s="420"/>
      <c r="P369" s="420"/>
    </row>
    <row r="370" spans="1:16">
      <c r="A370" s="784"/>
      <c r="B370" s="420"/>
      <c r="C370" s="784"/>
      <c r="D370" s="420"/>
      <c r="E370" s="420"/>
      <c r="F370" s="420"/>
      <c r="G370" s="780"/>
      <c r="H370" s="780"/>
      <c r="I370" s="780"/>
      <c r="J370" s="780"/>
      <c r="K370" s="420"/>
      <c r="L370" s="420"/>
      <c r="M370" s="420"/>
      <c r="N370" s="420"/>
      <c r="O370" s="420"/>
      <c r="P370" s="420"/>
    </row>
    <row r="371" spans="1:16">
      <c r="A371" s="784"/>
      <c r="B371" s="420"/>
      <c r="C371" s="784"/>
      <c r="D371" s="420"/>
      <c r="E371" s="420"/>
      <c r="F371" s="420"/>
      <c r="G371" s="780"/>
      <c r="H371" s="780"/>
      <c r="I371" s="780"/>
      <c r="J371" s="780"/>
      <c r="K371" s="420"/>
      <c r="L371" s="420"/>
      <c r="M371" s="420"/>
      <c r="N371" s="420"/>
      <c r="O371" s="420"/>
      <c r="P371" s="420"/>
    </row>
    <row r="372" spans="1:16">
      <c r="A372" s="784"/>
      <c r="B372" s="420"/>
      <c r="C372" s="784"/>
      <c r="D372" s="420"/>
      <c r="E372" s="420"/>
      <c r="F372" s="420"/>
      <c r="G372" s="780"/>
      <c r="H372" s="780"/>
      <c r="I372" s="780"/>
      <c r="J372" s="780"/>
      <c r="K372" s="420"/>
      <c r="L372" s="420"/>
      <c r="M372" s="420"/>
      <c r="N372" s="420"/>
      <c r="O372" s="420"/>
      <c r="P372" s="420"/>
    </row>
    <row r="373" spans="1:16">
      <c r="A373" s="784"/>
      <c r="B373" s="420"/>
      <c r="C373" s="784"/>
      <c r="D373" s="420"/>
      <c r="E373" s="420"/>
      <c r="F373" s="420"/>
      <c r="G373" s="780"/>
      <c r="H373" s="780"/>
      <c r="I373" s="780"/>
      <c r="J373" s="780"/>
      <c r="K373" s="420"/>
      <c r="L373" s="420"/>
      <c r="M373" s="420"/>
      <c r="N373" s="420"/>
      <c r="O373" s="420"/>
      <c r="P373" s="420"/>
    </row>
    <row r="374" spans="1:16">
      <c r="A374" s="784"/>
      <c r="B374" s="420"/>
      <c r="C374" s="784"/>
      <c r="D374" s="420"/>
      <c r="E374" s="420"/>
      <c r="F374" s="420"/>
      <c r="G374" s="780"/>
      <c r="H374" s="780"/>
      <c r="I374" s="780"/>
      <c r="J374" s="780"/>
      <c r="K374" s="420"/>
      <c r="L374" s="420"/>
      <c r="M374" s="420"/>
      <c r="N374" s="420"/>
      <c r="O374" s="420"/>
      <c r="P374" s="420"/>
    </row>
    <row r="375" spans="1:16">
      <c r="A375" s="784"/>
      <c r="B375" s="420"/>
      <c r="C375" s="784"/>
      <c r="D375" s="420"/>
      <c r="E375" s="420"/>
      <c r="F375" s="420"/>
      <c r="G375" s="780"/>
      <c r="H375" s="780"/>
      <c r="I375" s="780"/>
      <c r="J375" s="780"/>
      <c r="K375" s="420"/>
      <c r="L375" s="420"/>
      <c r="M375" s="420"/>
      <c r="N375" s="420"/>
      <c r="O375" s="420"/>
      <c r="P375" s="420"/>
    </row>
    <row r="376" spans="1:16">
      <c r="A376" s="784"/>
      <c r="B376" s="420"/>
      <c r="C376" s="784"/>
      <c r="D376" s="420"/>
      <c r="E376" s="420"/>
      <c r="F376" s="420"/>
      <c r="G376" s="780"/>
      <c r="H376" s="780"/>
      <c r="I376" s="780"/>
      <c r="J376" s="780"/>
      <c r="K376" s="420"/>
      <c r="L376" s="420"/>
      <c r="M376" s="420"/>
      <c r="N376" s="420"/>
      <c r="O376" s="420"/>
      <c r="P376" s="420"/>
    </row>
    <row r="377" spans="1:16">
      <c r="A377" s="784"/>
      <c r="B377" s="420"/>
      <c r="C377" s="784"/>
      <c r="D377" s="420"/>
      <c r="E377" s="420"/>
      <c r="F377" s="420"/>
      <c r="G377" s="780"/>
      <c r="H377" s="780"/>
      <c r="I377" s="780"/>
      <c r="J377" s="780"/>
      <c r="K377" s="420"/>
      <c r="L377" s="420"/>
      <c r="M377" s="420"/>
      <c r="N377" s="420"/>
      <c r="O377" s="420"/>
      <c r="P377" s="420"/>
    </row>
    <row r="378" spans="1:16">
      <c r="A378" s="784"/>
      <c r="B378" s="420"/>
      <c r="C378" s="784"/>
      <c r="D378" s="420"/>
      <c r="E378" s="420"/>
      <c r="F378" s="420"/>
      <c r="G378" s="780"/>
      <c r="H378" s="780"/>
      <c r="I378" s="780"/>
      <c r="J378" s="780"/>
      <c r="K378" s="420"/>
      <c r="L378" s="420"/>
      <c r="M378" s="420"/>
      <c r="N378" s="420"/>
      <c r="O378" s="420"/>
      <c r="P378" s="420"/>
    </row>
    <row r="379" spans="1:16">
      <c r="A379" s="784"/>
      <c r="B379" s="420"/>
      <c r="C379" s="784"/>
      <c r="D379" s="420"/>
      <c r="E379" s="420"/>
      <c r="F379" s="420"/>
      <c r="G379" s="780"/>
      <c r="H379" s="780"/>
      <c r="I379" s="780"/>
      <c r="J379" s="780"/>
      <c r="K379" s="420"/>
      <c r="L379" s="420"/>
      <c r="M379" s="420"/>
      <c r="N379" s="420"/>
      <c r="O379" s="420"/>
      <c r="P379" s="420"/>
    </row>
    <row r="380" spans="1:16">
      <c r="A380" s="784"/>
      <c r="B380" s="420"/>
      <c r="C380" s="784"/>
      <c r="D380" s="420"/>
      <c r="E380" s="420"/>
      <c r="F380" s="420"/>
      <c r="G380" s="780"/>
      <c r="H380" s="780"/>
      <c r="I380" s="780"/>
      <c r="J380" s="780"/>
      <c r="K380" s="420"/>
      <c r="L380" s="420"/>
      <c r="M380" s="420"/>
      <c r="N380" s="420"/>
      <c r="O380" s="420"/>
      <c r="P380" s="420"/>
    </row>
    <row r="381" spans="1:16">
      <c r="A381" s="784"/>
      <c r="B381" s="420"/>
      <c r="C381" s="784"/>
      <c r="D381" s="420"/>
      <c r="E381" s="420"/>
      <c r="F381" s="420"/>
      <c r="G381" s="780"/>
      <c r="H381" s="780"/>
      <c r="I381" s="780"/>
      <c r="J381" s="780"/>
      <c r="K381" s="420"/>
      <c r="L381" s="420"/>
      <c r="M381" s="420"/>
      <c r="N381" s="420"/>
      <c r="O381" s="420"/>
      <c r="P381" s="420"/>
    </row>
    <row r="382" spans="1:16">
      <c r="A382" s="784"/>
      <c r="B382" s="420"/>
      <c r="C382" s="784"/>
      <c r="D382" s="420"/>
      <c r="E382" s="420"/>
      <c r="F382" s="420"/>
      <c r="G382" s="780"/>
      <c r="H382" s="780"/>
      <c r="I382" s="780"/>
      <c r="J382" s="780"/>
      <c r="K382" s="420"/>
      <c r="L382" s="420"/>
      <c r="M382" s="420"/>
      <c r="N382" s="420"/>
      <c r="O382" s="420"/>
      <c r="P382" s="420"/>
    </row>
    <row r="383" spans="1:16">
      <c r="A383" s="784"/>
      <c r="B383" s="420"/>
      <c r="C383" s="784"/>
      <c r="D383" s="420"/>
      <c r="E383" s="420"/>
      <c r="F383" s="420"/>
      <c r="G383" s="780"/>
      <c r="H383" s="780"/>
      <c r="I383" s="780"/>
      <c r="J383" s="780"/>
      <c r="K383" s="420"/>
      <c r="L383" s="420"/>
      <c r="M383" s="420"/>
      <c r="N383" s="420"/>
      <c r="O383" s="420"/>
      <c r="P383" s="420"/>
    </row>
    <row r="384" spans="1:16">
      <c r="A384" s="784"/>
      <c r="B384" s="420"/>
      <c r="C384" s="784"/>
      <c r="D384" s="420"/>
      <c r="E384" s="420"/>
      <c r="F384" s="420"/>
      <c r="G384" s="780"/>
      <c r="H384" s="780"/>
      <c r="I384" s="780"/>
      <c r="J384" s="780"/>
      <c r="K384" s="420"/>
      <c r="L384" s="420"/>
      <c r="M384" s="420"/>
      <c r="N384" s="420"/>
      <c r="O384" s="420"/>
      <c r="P384" s="420"/>
    </row>
    <row r="385" spans="1:16">
      <c r="A385" s="784"/>
      <c r="B385" s="420"/>
      <c r="C385" s="784"/>
      <c r="D385" s="420"/>
      <c r="E385" s="420"/>
      <c r="F385" s="420"/>
      <c r="G385" s="780"/>
      <c r="H385" s="780"/>
      <c r="I385" s="780"/>
      <c r="J385" s="780"/>
      <c r="K385" s="420"/>
      <c r="L385" s="420"/>
      <c r="M385" s="420"/>
      <c r="N385" s="420"/>
      <c r="O385" s="420"/>
      <c r="P385" s="420"/>
    </row>
    <row r="386" spans="1:16">
      <c r="A386" s="784"/>
      <c r="B386" s="420"/>
      <c r="C386" s="784"/>
      <c r="D386" s="420"/>
      <c r="E386" s="420"/>
      <c r="F386" s="420"/>
      <c r="G386" s="780"/>
      <c r="H386" s="780"/>
      <c r="I386" s="780"/>
      <c r="J386" s="780"/>
      <c r="K386" s="420"/>
      <c r="L386" s="420"/>
      <c r="M386" s="420"/>
      <c r="N386" s="420"/>
      <c r="O386" s="420"/>
      <c r="P386" s="420"/>
    </row>
    <row r="387" spans="1:16">
      <c r="A387" s="784"/>
      <c r="B387" s="420"/>
      <c r="C387" s="784"/>
      <c r="D387" s="420"/>
      <c r="E387" s="420"/>
      <c r="F387" s="420"/>
      <c r="G387" s="780"/>
      <c r="H387" s="780"/>
      <c r="I387" s="780"/>
      <c r="J387" s="780"/>
      <c r="K387" s="420"/>
      <c r="L387" s="420"/>
      <c r="M387" s="420"/>
      <c r="N387" s="420"/>
      <c r="O387" s="420"/>
      <c r="P387" s="420"/>
    </row>
    <row r="388" spans="1:16">
      <c r="A388" s="784"/>
      <c r="B388" s="420"/>
      <c r="C388" s="784"/>
      <c r="D388" s="420"/>
      <c r="E388" s="420"/>
      <c r="F388" s="420"/>
      <c r="G388" s="780"/>
      <c r="H388" s="780"/>
      <c r="I388" s="780"/>
      <c r="J388" s="780"/>
      <c r="K388" s="420"/>
      <c r="L388" s="420"/>
      <c r="M388" s="420"/>
      <c r="N388" s="420"/>
      <c r="O388" s="420"/>
      <c r="P388" s="420"/>
    </row>
    <row r="389" spans="1:16">
      <c r="A389" s="784"/>
      <c r="B389" s="420"/>
      <c r="C389" s="784"/>
      <c r="D389" s="420"/>
      <c r="E389" s="420"/>
      <c r="F389" s="420"/>
      <c r="G389" s="780"/>
      <c r="H389" s="780"/>
      <c r="I389" s="780"/>
      <c r="J389" s="780"/>
      <c r="K389" s="420"/>
      <c r="L389" s="420"/>
      <c r="M389" s="420"/>
      <c r="N389" s="420"/>
      <c r="O389" s="420"/>
      <c r="P389" s="420"/>
    </row>
    <row r="390" spans="1:16">
      <c r="A390" s="784"/>
      <c r="B390" s="420"/>
      <c r="C390" s="784"/>
      <c r="D390" s="420"/>
      <c r="E390" s="420"/>
      <c r="F390" s="420"/>
      <c r="G390" s="780"/>
      <c r="H390" s="780"/>
      <c r="I390" s="780"/>
      <c r="J390" s="780"/>
      <c r="K390" s="420"/>
      <c r="L390" s="420"/>
      <c r="M390" s="420"/>
      <c r="N390" s="420"/>
      <c r="O390" s="420"/>
      <c r="P390" s="420"/>
    </row>
    <row r="391" spans="1:16">
      <c r="A391" s="784"/>
      <c r="B391" s="420"/>
      <c r="C391" s="784"/>
      <c r="D391" s="420"/>
      <c r="E391" s="420"/>
      <c r="F391" s="420"/>
      <c r="G391" s="780"/>
      <c r="H391" s="780"/>
      <c r="I391" s="780"/>
      <c r="J391" s="780"/>
      <c r="K391" s="420"/>
      <c r="L391" s="420"/>
      <c r="M391" s="420"/>
      <c r="N391" s="420"/>
      <c r="O391" s="420"/>
      <c r="P391" s="420"/>
    </row>
    <row r="392" spans="1:16">
      <c r="A392" s="784"/>
      <c r="B392" s="420"/>
      <c r="C392" s="784"/>
      <c r="D392" s="420"/>
      <c r="E392" s="420"/>
      <c r="F392" s="420"/>
      <c r="G392" s="780"/>
      <c r="H392" s="780"/>
      <c r="I392" s="780"/>
      <c r="J392" s="780"/>
      <c r="K392" s="420"/>
      <c r="L392" s="420"/>
      <c r="M392" s="420"/>
      <c r="N392" s="420"/>
      <c r="O392" s="420"/>
      <c r="P392" s="420"/>
    </row>
    <row r="393" spans="1:16">
      <c r="A393" s="784"/>
      <c r="B393" s="420"/>
      <c r="C393" s="784"/>
      <c r="D393" s="420"/>
      <c r="E393" s="420"/>
      <c r="F393" s="420"/>
      <c r="G393" s="780"/>
      <c r="H393" s="780"/>
      <c r="I393" s="780"/>
      <c r="J393" s="780"/>
      <c r="K393" s="420"/>
      <c r="L393" s="420"/>
      <c r="M393" s="420"/>
      <c r="N393" s="420"/>
      <c r="O393" s="420"/>
      <c r="P393" s="420"/>
    </row>
    <row r="394" spans="1:16">
      <c r="A394" s="784"/>
      <c r="B394" s="420"/>
      <c r="C394" s="784"/>
      <c r="D394" s="420"/>
      <c r="E394" s="420"/>
      <c r="F394" s="420"/>
      <c r="G394" s="780"/>
      <c r="H394" s="780"/>
      <c r="I394" s="780"/>
      <c r="J394" s="780"/>
      <c r="K394" s="420"/>
      <c r="L394" s="420"/>
      <c r="M394" s="420"/>
      <c r="N394" s="420"/>
      <c r="O394" s="420"/>
      <c r="P394" s="420"/>
    </row>
    <row r="395" spans="1:16">
      <c r="A395" s="784"/>
      <c r="B395" s="420"/>
      <c r="C395" s="784"/>
      <c r="D395" s="420"/>
      <c r="E395" s="420"/>
      <c r="F395" s="420"/>
      <c r="G395" s="780"/>
      <c r="H395" s="780"/>
      <c r="I395" s="780"/>
      <c r="J395" s="780"/>
      <c r="K395" s="420"/>
      <c r="L395" s="420"/>
      <c r="M395" s="420"/>
      <c r="N395" s="420"/>
      <c r="O395" s="420"/>
      <c r="P395" s="420"/>
    </row>
    <row r="396" spans="1:16">
      <c r="A396" s="784"/>
      <c r="B396" s="420"/>
      <c r="C396" s="784"/>
      <c r="D396" s="420"/>
      <c r="E396" s="420"/>
      <c r="F396" s="420"/>
      <c r="G396" s="780"/>
      <c r="H396" s="780"/>
      <c r="I396" s="780"/>
      <c r="J396" s="780"/>
      <c r="K396" s="420"/>
      <c r="L396" s="420"/>
      <c r="M396" s="420"/>
      <c r="N396" s="420"/>
      <c r="O396" s="420"/>
      <c r="P396" s="420"/>
    </row>
    <row r="397" spans="1:16">
      <c r="A397" s="784"/>
      <c r="B397" s="420"/>
      <c r="C397" s="784"/>
      <c r="D397" s="420"/>
      <c r="E397" s="420"/>
      <c r="F397" s="420"/>
      <c r="G397" s="780"/>
      <c r="H397" s="780"/>
      <c r="I397" s="780"/>
      <c r="J397" s="780"/>
      <c r="K397" s="420"/>
      <c r="L397" s="420"/>
      <c r="M397" s="420"/>
      <c r="N397" s="420"/>
      <c r="O397" s="420"/>
      <c r="P397" s="420"/>
    </row>
    <row r="398" spans="1:16">
      <c r="A398" s="784"/>
      <c r="B398" s="420"/>
      <c r="C398" s="784"/>
      <c r="D398" s="420"/>
      <c r="E398" s="420"/>
      <c r="F398" s="420"/>
      <c r="G398" s="780"/>
      <c r="H398" s="780"/>
      <c r="I398" s="780"/>
      <c r="J398" s="780"/>
      <c r="K398" s="420"/>
      <c r="L398" s="420"/>
      <c r="M398" s="420"/>
      <c r="N398" s="420"/>
      <c r="O398" s="420"/>
      <c r="P398" s="420"/>
    </row>
    <row r="399" spans="1:16">
      <c r="A399" s="784"/>
      <c r="B399" s="420"/>
      <c r="C399" s="784"/>
      <c r="D399" s="420"/>
      <c r="E399" s="420"/>
      <c r="F399" s="420"/>
      <c r="G399" s="780"/>
      <c r="H399" s="780"/>
      <c r="I399" s="780"/>
      <c r="J399" s="780"/>
      <c r="K399" s="420"/>
      <c r="L399" s="420"/>
      <c r="M399" s="420"/>
      <c r="N399" s="420"/>
      <c r="O399" s="420"/>
      <c r="P399" s="420"/>
    </row>
    <row r="400" spans="1:16">
      <c r="A400" s="784"/>
      <c r="B400" s="420"/>
      <c r="C400" s="784"/>
      <c r="D400" s="420"/>
      <c r="E400" s="420"/>
      <c r="F400" s="420"/>
      <c r="G400" s="780"/>
      <c r="H400" s="780"/>
      <c r="I400" s="780"/>
      <c r="J400" s="780"/>
      <c r="K400" s="420"/>
      <c r="L400" s="420"/>
      <c r="M400" s="420"/>
      <c r="N400" s="420"/>
      <c r="O400" s="420"/>
      <c r="P400" s="420"/>
    </row>
    <row r="401" spans="1:16">
      <c r="A401" s="784"/>
      <c r="B401" s="420"/>
      <c r="C401" s="784"/>
      <c r="D401" s="420"/>
      <c r="E401" s="420"/>
      <c r="F401" s="420"/>
      <c r="G401" s="780"/>
      <c r="H401" s="780"/>
      <c r="I401" s="780"/>
      <c r="J401" s="780"/>
      <c r="K401" s="420"/>
      <c r="L401" s="420"/>
      <c r="M401" s="420"/>
      <c r="N401" s="420"/>
      <c r="O401" s="420"/>
      <c r="P401" s="420"/>
    </row>
    <row r="402" spans="1:16">
      <c r="A402" s="784"/>
      <c r="B402" s="420"/>
      <c r="C402" s="784"/>
      <c r="D402" s="420"/>
      <c r="E402" s="420"/>
      <c r="F402" s="420"/>
      <c r="G402" s="780"/>
      <c r="H402" s="780"/>
      <c r="I402" s="780"/>
      <c r="J402" s="780"/>
      <c r="K402" s="420"/>
      <c r="L402" s="420"/>
      <c r="M402" s="420"/>
      <c r="N402" s="420"/>
      <c r="O402" s="420"/>
      <c r="P402" s="420"/>
    </row>
    <row r="403" spans="1:16">
      <c r="A403" s="784"/>
      <c r="B403" s="420"/>
      <c r="C403" s="784"/>
      <c r="D403" s="420"/>
      <c r="E403" s="420"/>
      <c r="F403" s="420"/>
      <c r="G403" s="780"/>
      <c r="H403" s="780"/>
      <c r="I403" s="780"/>
      <c r="J403" s="780"/>
      <c r="K403" s="420"/>
      <c r="L403" s="420"/>
      <c r="M403" s="420"/>
      <c r="N403" s="420"/>
      <c r="O403" s="420"/>
      <c r="P403" s="420"/>
    </row>
    <row r="404" spans="1:16">
      <c r="A404" s="784"/>
      <c r="B404" s="420"/>
      <c r="C404" s="784"/>
      <c r="D404" s="420"/>
      <c r="E404" s="420"/>
      <c r="F404" s="420"/>
      <c r="G404" s="780"/>
      <c r="H404" s="780"/>
      <c r="I404" s="780"/>
      <c r="J404" s="780"/>
      <c r="K404" s="420"/>
      <c r="L404" s="420"/>
      <c r="M404" s="420"/>
      <c r="N404" s="420"/>
      <c r="O404" s="420"/>
      <c r="P404" s="420"/>
    </row>
    <row r="405" spans="1:16">
      <c r="A405" s="784"/>
      <c r="B405" s="420"/>
      <c r="C405" s="784"/>
      <c r="D405" s="420"/>
      <c r="E405" s="420"/>
      <c r="F405" s="420"/>
      <c r="G405" s="780"/>
      <c r="H405" s="780"/>
      <c r="I405" s="780"/>
      <c r="J405" s="780"/>
      <c r="K405" s="420"/>
      <c r="L405" s="420"/>
      <c r="M405" s="420"/>
      <c r="N405" s="420"/>
      <c r="O405" s="420"/>
      <c r="P405" s="420"/>
    </row>
    <row r="406" spans="1:16">
      <c r="A406" s="784"/>
      <c r="B406" s="420"/>
      <c r="C406" s="784"/>
      <c r="D406" s="420"/>
      <c r="E406" s="420"/>
      <c r="F406" s="420"/>
      <c r="G406" s="780"/>
      <c r="H406" s="780"/>
      <c r="I406" s="780"/>
      <c r="J406" s="780"/>
      <c r="K406" s="420"/>
      <c r="L406" s="420"/>
      <c r="M406" s="420"/>
      <c r="N406" s="420"/>
      <c r="O406" s="420"/>
      <c r="P406" s="420"/>
    </row>
    <row r="407" spans="1:16">
      <c r="A407" s="784"/>
      <c r="B407" s="420"/>
      <c r="C407" s="784"/>
      <c r="D407" s="420"/>
      <c r="E407" s="420"/>
      <c r="F407" s="420"/>
      <c r="G407" s="780"/>
      <c r="H407" s="780"/>
      <c r="I407" s="780"/>
      <c r="J407" s="780"/>
      <c r="K407" s="420"/>
      <c r="L407" s="420"/>
      <c r="M407" s="420"/>
      <c r="N407" s="420"/>
      <c r="O407" s="420"/>
      <c r="P407" s="420"/>
    </row>
    <row r="408" spans="1:16">
      <c r="A408" s="784"/>
      <c r="B408" s="420"/>
      <c r="C408" s="784"/>
      <c r="D408" s="420"/>
      <c r="E408" s="420"/>
      <c r="F408" s="420"/>
      <c r="G408" s="780"/>
      <c r="H408" s="780"/>
      <c r="I408" s="780"/>
      <c r="J408" s="780"/>
      <c r="K408" s="420"/>
      <c r="L408" s="420"/>
      <c r="M408" s="420"/>
      <c r="N408" s="420"/>
      <c r="O408" s="420"/>
      <c r="P408" s="420"/>
    </row>
    <row r="409" spans="1:16">
      <c r="A409" s="784"/>
      <c r="B409" s="420"/>
      <c r="C409" s="784"/>
      <c r="D409" s="420"/>
      <c r="E409" s="420"/>
      <c r="F409" s="420"/>
      <c r="G409" s="780"/>
      <c r="H409" s="780"/>
      <c r="I409" s="780"/>
      <c r="J409" s="780"/>
      <c r="K409" s="420"/>
      <c r="L409" s="420"/>
      <c r="M409" s="420"/>
      <c r="N409" s="420"/>
      <c r="O409" s="420"/>
      <c r="P409" s="420"/>
    </row>
    <row r="410" spans="1:16">
      <c r="A410" s="784"/>
      <c r="B410" s="420"/>
      <c r="C410" s="784"/>
      <c r="D410" s="420"/>
      <c r="E410" s="420"/>
      <c r="F410" s="420"/>
      <c r="G410" s="780"/>
      <c r="H410" s="780"/>
      <c r="I410" s="780"/>
      <c r="J410" s="780"/>
      <c r="K410" s="420"/>
      <c r="L410" s="420"/>
      <c r="M410" s="420"/>
      <c r="N410" s="420"/>
      <c r="O410" s="420"/>
      <c r="P410" s="420"/>
    </row>
    <row r="411" spans="1:16">
      <c r="A411" s="784"/>
      <c r="B411" s="420"/>
      <c r="C411" s="784"/>
      <c r="D411" s="420"/>
      <c r="E411" s="420"/>
      <c r="F411" s="420"/>
      <c r="G411" s="780"/>
      <c r="H411" s="780"/>
      <c r="I411" s="780"/>
      <c r="J411" s="780"/>
      <c r="K411" s="420"/>
      <c r="L411" s="420"/>
      <c r="M411" s="420"/>
      <c r="N411" s="420"/>
      <c r="O411" s="420"/>
      <c r="P411" s="420"/>
    </row>
    <row r="412" spans="1:16">
      <c r="A412" s="784"/>
      <c r="B412" s="420"/>
      <c r="C412" s="784"/>
      <c r="D412" s="420"/>
      <c r="E412" s="420"/>
      <c r="F412" s="420"/>
      <c r="G412" s="780"/>
      <c r="H412" s="780"/>
      <c r="I412" s="780"/>
      <c r="J412" s="780"/>
      <c r="K412" s="420"/>
      <c r="L412" s="420"/>
      <c r="M412" s="420"/>
      <c r="N412" s="420"/>
      <c r="O412" s="420"/>
      <c r="P412" s="420"/>
    </row>
    <row r="413" spans="1:16">
      <c r="A413" s="784"/>
      <c r="B413" s="420"/>
      <c r="C413" s="784"/>
      <c r="D413" s="420"/>
      <c r="E413" s="420"/>
      <c r="F413" s="420"/>
      <c r="G413" s="780"/>
      <c r="H413" s="780"/>
      <c r="I413" s="780"/>
      <c r="J413" s="780"/>
      <c r="K413" s="420"/>
      <c r="L413" s="420"/>
      <c r="M413" s="420"/>
      <c r="N413" s="420"/>
      <c r="O413" s="420"/>
      <c r="P413" s="420"/>
    </row>
    <row r="414" spans="1:16">
      <c r="A414" s="784"/>
      <c r="B414" s="420"/>
      <c r="C414" s="784"/>
      <c r="D414" s="420"/>
      <c r="E414" s="420"/>
      <c r="F414" s="420"/>
      <c r="G414" s="780"/>
      <c r="H414" s="780"/>
      <c r="I414" s="780"/>
      <c r="J414" s="780"/>
      <c r="K414" s="420"/>
      <c r="L414" s="420"/>
      <c r="M414" s="420"/>
      <c r="N414" s="420"/>
      <c r="O414" s="420"/>
      <c r="P414" s="420"/>
    </row>
    <row r="415" spans="1:16">
      <c r="A415" s="784"/>
      <c r="B415" s="420"/>
      <c r="C415" s="784"/>
      <c r="D415" s="420"/>
      <c r="E415" s="420"/>
      <c r="F415" s="420"/>
      <c r="G415" s="780"/>
      <c r="H415" s="780"/>
      <c r="I415" s="780"/>
      <c r="J415" s="780"/>
      <c r="K415" s="420"/>
      <c r="L415" s="420"/>
      <c r="M415" s="420"/>
      <c r="N415" s="420"/>
      <c r="O415" s="420"/>
      <c r="P415" s="420"/>
    </row>
    <row r="416" spans="1:16">
      <c r="A416" s="784"/>
      <c r="B416" s="420"/>
      <c r="C416" s="784"/>
      <c r="D416" s="420"/>
      <c r="E416" s="420"/>
      <c r="F416" s="420"/>
      <c r="G416" s="780"/>
      <c r="H416" s="780"/>
      <c r="I416" s="780"/>
      <c r="J416" s="780"/>
      <c r="K416" s="420"/>
      <c r="L416" s="420"/>
      <c r="M416" s="420"/>
      <c r="N416" s="420"/>
      <c r="O416" s="420"/>
      <c r="P416" s="420"/>
    </row>
    <row r="417" spans="1:16">
      <c r="A417" s="784"/>
      <c r="B417" s="420"/>
      <c r="C417" s="784"/>
      <c r="D417" s="420"/>
      <c r="E417" s="420"/>
      <c r="F417" s="420"/>
      <c r="G417" s="780"/>
      <c r="H417" s="780"/>
      <c r="I417" s="780"/>
      <c r="J417" s="780"/>
      <c r="K417" s="420"/>
      <c r="L417" s="420"/>
      <c r="M417" s="420"/>
      <c r="N417" s="420"/>
      <c r="O417" s="420"/>
      <c r="P417" s="420"/>
    </row>
    <row r="418" spans="1:16">
      <c r="A418" s="784"/>
      <c r="B418" s="420"/>
      <c r="C418" s="784"/>
      <c r="D418" s="420"/>
      <c r="E418" s="420"/>
      <c r="F418" s="420"/>
      <c r="G418" s="780"/>
      <c r="H418" s="780"/>
      <c r="I418" s="780"/>
      <c r="J418" s="780"/>
      <c r="K418" s="420"/>
      <c r="L418" s="420"/>
      <c r="M418" s="420"/>
      <c r="N418" s="420"/>
      <c r="O418" s="420"/>
      <c r="P418" s="420"/>
    </row>
    <row r="419" spans="1:16">
      <c r="A419" s="784"/>
      <c r="B419" s="420"/>
      <c r="C419" s="784"/>
      <c r="D419" s="420"/>
      <c r="E419" s="420"/>
      <c r="F419" s="420"/>
      <c r="G419" s="780"/>
      <c r="H419" s="780"/>
      <c r="I419" s="780"/>
      <c r="J419" s="780"/>
      <c r="K419" s="420"/>
      <c r="L419" s="420"/>
      <c r="M419" s="420"/>
      <c r="N419" s="420"/>
      <c r="O419" s="420"/>
      <c r="P419" s="420"/>
    </row>
    <row r="420" spans="1:16">
      <c r="A420" s="784"/>
      <c r="B420" s="420"/>
      <c r="C420" s="784"/>
      <c r="D420" s="420"/>
      <c r="E420" s="420"/>
      <c r="F420" s="420"/>
      <c r="G420" s="780"/>
      <c r="H420" s="780"/>
      <c r="I420" s="780"/>
      <c r="J420" s="780"/>
      <c r="K420" s="420"/>
      <c r="L420" s="420"/>
      <c r="M420" s="420"/>
      <c r="N420" s="420"/>
      <c r="O420" s="420"/>
      <c r="P420" s="420"/>
    </row>
    <row r="421" spans="1:16">
      <c r="A421" s="784"/>
      <c r="B421" s="420"/>
      <c r="C421" s="784"/>
      <c r="D421" s="420"/>
      <c r="E421" s="420"/>
      <c r="F421" s="420"/>
      <c r="G421" s="780"/>
      <c r="H421" s="780"/>
      <c r="I421" s="780"/>
      <c r="J421" s="780"/>
      <c r="K421" s="420"/>
      <c r="L421" s="420"/>
      <c r="M421" s="420"/>
      <c r="N421" s="420"/>
      <c r="O421" s="420"/>
      <c r="P421" s="420"/>
    </row>
    <row r="422" spans="1:16">
      <c r="A422" s="784"/>
      <c r="B422" s="420"/>
      <c r="C422" s="784"/>
      <c r="D422" s="420"/>
      <c r="E422" s="420"/>
      <c r="F422" s="420"/>
      <c r="G422" s="780"/>
      <c r="H422" s="780"/>
      <c r="I422" s="780"/>
      <c r="J422" s="780"/>
      <c r="K422" s="420"/>
      <c r="L422" s="420"/>
      <c r="M422" s="420"/>
      <c r="N422" s="420"/>
      <c r="O422" s="420"/>
      <c r="P422" s="420"/>
    </row>
    <row r="423" spans="1:16">
      <c r="A423" s="784"/>
      <c r="B423" s="420"/>
      <c r="C423" s="784"/>
      <c r="D423" s="420"/>
      <c r="E423" s="420"/>
      <c r="F423" s="420"/>
      <c r="G423" s="780"/>
      <c r="H423" s="780"/>
      <c r="I423" s="780"/>
      <c r="J423" s="780"/>
      <c r="K423" s="420"/>
      <c r="L423" s="420"/>
      <c r="M423" s="420"/>
      <c r="N423" s="420"/>
      <c r="O423" s="420"/>
      <c r="P423" s="420"/>
    </row>
    <row r="424" spans="1:16">
      <c r="A424" s="784"/>
      <c r="B424" s="420"/>
      <c r="C424" s="784"/>
      <c r="D424" s="420"/>
      <c r="E424" s="420"/>
      <c r="F424" s="420"/>
      <c r="G424" s="780"/>
      <c r="H424" s="780"/>
      <c r="I424" s="780"/>
      <c r="J424" s="780"/>
      <c r="K424" s="420"/>
      <c r="L424" s="420"/>
      <c r="M424" s="420"/>
      <c r="N424" s="420"/>
      <c r="O424" s="420"/>
      <c r="P424" s="420"/>
    </row>
    <row r="425" spans="1:16">
      <c r="A425" s="784"/>
      <c r="B425" s="420"/>
      <c r="C425" s="784"/>
      <c r="D425" s="420"/>
      <c r="E425" s="420"/>
      <c r="F425" s="420"/>
      <c r="G425" s="780"/>
      <c r="H425" s="780"/>
      <c r="I425" s="780"/>
      <c r="J425" s="780"/>
      <c r="K425" s="420"/>
      <c r="L425" s="420"/>
      <c r="M425" s="420"/>
      <c r="N425" s="420"/>
      <c r="O425" s="420"/>
      <c r="P425" s="420"/>
    </row>
    <row r="426" spans="1:16">
      <c r="A426" s="784"/>
      <c r="B426" s="420"/>
      <c r="C426" s="784"/>
      <c r="D426" s="420"/>
      <c r="E426" s="420"/>
      <c r="F426" s="420"/>
      <c r="G426" s="780"/>
      <c r="H426" s="780"/>
      <c r="I426" s="780"/>
      <c r="J426" s="780"/>
      <c r="K426" s="420"/>
      <c r="L426" s="420"/>
      <c r="M426" s="420"/>
      <c r="N426" s="420"/>
      <c r="O426" s="420"/>
      <c r="P426" s="420"/>
    </row>
    <row r="427" spans="1:16">
      <c r="A427" s="784"/>
      <c r="B427" s="420"/>
      <c r="C427" s="784"/>
      <c r="D427" s="420"/>
      <c r="E427" s="420"/>
      <c r="F427" s="420"/>
      <c r="G427" s="780"/>
      <c r="H427" s="780"/>
      <c r="I427" s="780"/>
      <c r="J427" s="780"/>
      <c r="K427" s="420"/>
      <c r="L427" s="420"/>
      <c r="M427" s="420"/>
      <c r="N427" s="420"/>
      <c r="O427" s="420"/>
      <c r="P427" s="420"/>
    </row>
    <row r="428" spans="1:16">
      <c r="A428" s="784"/>
      <c r="B428" s="420"/>
      <c r="C428" s="784"/>
      <c r="D428" s="420"/>
      <c r="E428" s="420"/>
      <c r="F428" s="420"/>
      <c r="G428" s="780"/>
      <c r="H428" s="780"/>
      <c r="I428" s="780"/>
      <c r="J428" s="780"/>
      <c r="K428" s="420"/>
      <c r="L428" s="420"/>
      <c r="M428" s="420"/>
      <c r="N428" s="420"/>
      <c r="O428" s="420"/>
      <c r="P428" s="420"/>
    </row>
    <row r="429" spans="1:16">
      <c r="A429" s="784"/>
      <c r="B429" s="420"/>
      <c r="C429" s="784"/>
      <c r="D429" s="420"/>
      <c r="E429" s="420"/>
      <c r="F429" s="420"/>
      <c r="G429" s="780"/>
      <c r="H429" s="780"/>
      <c r="I429" s="780"/>
      <c r="J429" s="780"/>
      <c r="K429" s="420"/>
      <c r="L429" s="420"/>
      <c r="M429" s="420"/>
      <c r="N429" s="420"/>
      <c r="O429" s="420"/>
      <c r="P429" s="420"/>
    </row>
    <row r="430" spans="1:16">
      <c r="A430" s="784"/>
      <c r="B430" s="420"/>
      <c r="C430" s="784"/>
      <c r="D430" s="420"/>
      <c r="E430" s="420"/>
      <c r="F430" s="420"/>
      <c r="G430" s="780"/>
      <c r="H430" s="780"/>
      <c r="I430" s="780"/>
      <c r="J430" s="780"/>
      <c r="K430" s="420"/>
      <c r="L430" s="420"/>
      <c r="M430" s="420"/>
      <c r="N430" s="420"/>
      <c r="O430" s="420"/>
      <c r="P430" s="420"/>
    </row>
    <row r="431" spans="1:16">
      <c r="A431" s="784"/>
      <c r="B431" s="420"/>
      <c r="C431" s="784"/>
      <c r="D431" s="420"/>
      <c r="E431" s="420"/>
      <c r="F431" s="420"/>
      <c r="G431" s="780"/>
      <c r="H431" s="780"/>
      <c r="I431" s="780"/>
      <c r="J431" s="780"/>
      <c r="K431" s="420"/>
      <c r="L431" s="420"/>
      <c r="M431" s="420"/>
      <c r="N431" s="420"/>
      <c r="O431" s="420"/>
      <c r="P431" s="420"/>
    </row>
    <row r="432" spans="1:16">
      <c r="A432" s="784"/>
      <c r="B432" s="420"/>
      <c r="C432" s="784"/>
      <c r="D432" s="420"/>
      <c r="E432" s="420"/>
      <c r="F432" s="420"/>
      <c r="G432" s="780"/>
      <c r="H432" s="780"/>
      <c r="I432" s="780"/>
      <c r="J432" s="780"/>
      <c r="K432" s="420"/>
      <c r="L432" s="420"/>
      <c r="M432" s="420"/>
      <c r="N432" s="420"/>
      <c r="O432" s="420"/>
      <c r="P432" s="420"/>
    </row>
    <row r="433" spans="1:16">
      <c r="A433" s="784"/>
      <c r="B433" s="420"/>
      <c r="C433" s="784"/>
      <c r="D433" s="420"/>
      <c r="E433" s="420"/>
      <c r="F433" s="420"/>
      <c r="G433" s="780"/>
      <c r="H433" s="780"/>
      <c r="I433" s="780"/>
      <c r="J433" s="780"/>
      <c r="K433" s="420"/>
      <c r="L433" s="420"/>
      <c r="M433" s="420"/>
      <c r="N433" s="420"/>
      <c r="O433" s="420"/>
      <c r="P433" s="420"/>
    </row>
    <row r="434" spans="1:16">
      <c r="A434" s="784"/>
      <c r="B434" s="420"/>
      <c r="C434" s="784"/>
      <c r="D434" s="420"/>
      <c r="E434" s="420"/>
      <c r="F434" s="420"/>
      <c r="G434" s="780"/>
      <c r="H434" s="780"/>
      <c r="I434" s="780"/>
      <c r="J434" s="780"/>
      <c r="K434" s="420"/>
      <c r="L434" s="420"/>
      <c r="M434" s="420"/>
      <c r="N434" s="420"/>
      <c r="O434" s="420"/>
      <c r="P434" s="420"/>
    </row>
    <row r="435" spans="1:16">
      <c r="A435" s="784"/>
      <c r="B435" s="420"/>
      <c r="C435" s="784"/>
      <c r="D435" s="420"/>
      <c r="E435" s="420"/>
      <c r="F435" s="420"/>
      <c r="G435" s="780"/>
      <c r="H435" s="780"/>
      <c r="I435" s="780"/>
      <c r="J435" s="780"/>
      <c r="K435" s="420"/>
      <c r="L435" s="420"/>
      <c r="M435" s="420"/>
      <c r="N435" s="420"/>
      <c r="O435" s="420"/>
      <c r="P435" s="420"/>
    </row>
    <row r="436" spans="1:16">
      <c r="A436" s="784"/>
      <c r="B436" s="420"/>
      <c r="C436" s="784"/>
      <c r="D436" s="420"/>
      <c r="E436" s="420"/>
      <c r="F436" s="420"/>
      <c r="G436" s="780"/>
      <c r="H436" s="780"/>
      <c r="I436" s="780"/>
      <c r="J436" s="780"/>
      <c r="K436" s="420"/>
      <c r="L436" s="420"/>
      <c r="M436" s="420"/>
      <c r="N436" s="420"/>
      <c r="O436" s="420"/>
      <c r="P436" s="420"/>
    </row>
    <row r="437" spans="1:16">
      <c r="A437" s="784"/>
      <c r="B437" s="420"/>
      <c r="C437" s="784"/>
      <c r="D437" s="420"/>
      <c r="E437" s="420"/>
      <c r="F437" s="420"/>
      <c r="G437" s="780"/>
      <c r="H437" s="780"/>
      <c r="I437" s="780"/>
      <c r="J437" s="780"/>
      <c r="K437" s="420"/>
      <c r="L437" s="420"/>
      <c r="M437" s="420"/>
      <c r="N437" s="420"/>
      <c r="O437" s="420"/>
      <c r="P437" s="420"/>
    </row>
    <row r="438" spans="1:16">
      <c r="A438" s="784"/>
      <c r="B438" s="420"/>
      <c r="C438" s="784"/>
      <c r="D438" s="420"/>
      <c r="E438" s="420"/>
      <c r="F438" s="420"/>
      <c r="G438" s="780"/>
      <c r="H438" s="780"/>
      <c r="I438" s="780"/>
      <c r="J438" s="780"/>
      <c r="K438" s="420"/>
      <c r="L438" s="420"/>
      <c r="M438" s="420"/>
      <c r="N438" s="420"/>
      <c r="O438" s="420"/>
      <c r="P438" s="420"/>
    </row>
    <row r="439" spans="1:16">
      <c r="A439" s="784"/>
      <c r="B439" s="420"/>
      <c r="C439" s="784"/>
      <c r="D439" s="420"/>
      <c r="E439" s="420"/>
      <c r="F439" s="420"/>
      <c r="G439" s="780"/>
      <c r="H439" s="780"/>
      <c r="I439" s="780"/>
      <c r="J439" s="780"/>
      <c r="K439" s="420"/>
      <c r="L439" s="420"/>
      <c r="M439" s="420"/>
      <c r="N439" s="420"/>
      <c r="O439" s="420"/>
      <c r="P439" s="420"/>
    </row>
    <row r="440" spans="1:16">
      <c r="A440" s="784"/>
      <c r="B440" s="420"/>
      <c r="C440" s="784"/>
      <c r="D440" s="420"/>
      <c r="E440" s="420"/>
      <c r="F440" s="420"/>
      <c r="G440" s="780"/>
      <c r="H440" s="780"/>
      <c r="I440" s="780"/>
      <c r="J440" s="780"/>
      <c r="K440" s="420"/>
      <c r="L440" s="420"/>
      <c r="M440" s="420"/>
      <c r="N440" s="420"/>
      <c r="O440" s="420"/>
      <c r="P440" s="420"/>
    </row>
    <row r="441" spans="1:16">
      <c r="A441" s="784"/>
      <c r="B441" s="420"/>
      <c r="C441" s="784"/>
      <c r="D441" s="420"/>
      <c r="E441" s="420"/>
      <c r="F441" s="420"/>
      <c r="G441" s="780"/>
      <c r="H441" s="780"/>
      <c r="I441" s="780"/>
      <c r="J441" s="780"/>
      <c r="K441" s="420"/>
      <c r="L441" s="420"/>
      <c r="M441" s="420"/>
      <c r="N441" s="420"/>
      <c r="O441" s="420"/>
      <c r="P441" s="420"/>
    </row>
    <row r="442" spans="1:16">
      <c r="A442" s="784"/>
      <c r="B442" s="420"/>
      <c r="C442" s="784"/>
      <c r="D442" s="420"/>
      <c r="E442" s="420"/>
      <c r="F442" s="420"/>
      <c r="G442" s="780"/>
      <c r="H442" s="780"/>
      <c r="I442" s="780"/>
      <c r="J442" s="780"/>
      <c r="K442" s="420"/>
      <c r="L442" s="420"/>
      <c r="M442" s="420"/>
      <c r="N442" s="420"/>
      <c r="O442" s="420"/>
      <c r="P442" s="420"/>
    </row>
    <row r="443" spans="1:16">
      <c r="A443" s="784"/>
      <c r="B443" s="420"/>
      <c r="C443" s="784"/>
      <c r="D443" s="420"/>
      <c r="E443" s="420"/>
      <c r="F443" s="420"/>
      <c r="G443" s="780"/>
      <c r="H443" s="780"/>
      <c r="I443" s="780"/>
      <c r="J443" s="780"/>
      <c r="K443" s="420"/>
      <c r="L443" s="420"/>
      <c r="M443" s="420"/>
      <c r="N443" s="420"/>
      <c r="O443" s="420"/>
      <c r="P443" s="420"/>
    </row>
    <row r="444" spans="1:16">
      <c r="A444" s="784"/>
      <c r="B444" s="420"/>
      <c r="C444" s="784"/>
      <c r="D444" s="420"/>
      <c r="E444" s="420"/>
      <c r="F444" s="420"/>
      <c r="G444" s="780"/>
      <c r="H444" s="780"/>
      <c r="I444" s="780"/>
      <c r="J444" s="780"/>
      <c r="K444" s="420"/>
      <c r="L444" s="420"/>
      <c r="M444" s="420"/>
      <c r="N444" s="420"/>
      <c r="O444" s="420"/>
      <c r="P444" s="420"/>
    </row>
    <row r="445" spans="1:16">
      <c r="A445" s="784"/>
      <c r="B445" s="420"/>
      <c r="C445" s="784"/>
      <c r="D445" s="420"/>
      <c r="E445" s="420"/>
      <c r="F445" s="420"/>
      <c r="G445" s="780"/>
      <c r="H445" s="780"/>
      <c r="I445" s="780"/>
      <c r="J445" s="780"/>
      <c r="K445" s="420"/>
      <c r="L445" s="420"/>
      <c r="M445" s="420"/>
      <c r="N445" s="420"/>
      <c r="O445" s="420"/>
      <c r="P445" s="420"/>
    </row>
    <row r="446" spans="1:16">
      <c r="A446" s="784"/>
      <c r="B446" s="420"/>
      <c r="C446" s="784"/>
      <c r="D446" s="420"/>
      <c r="E446" s="420"/>
      <c r="F446" s="420"/>
      <c r="G446" s="780"/>
      <c r="H446" s="780"/>
      <c r="I446" s="780"/>
      <c r="J446" s="780"/>
      <c r="K446" s="420"/>
      <c r="L446" s="420"/>
      <c r="M446" s="420"/>
      <c r="N446" s="420"/>
      <c r="O446" s="420"/>
      <c r="P446" s="420"/>
    </row>
    <row r="447" spans="1:16">
      <c r="A447" s="784"/>
      <c r="B447" s="420"/>
      <c r="C447" s="784"/>
      <c r="D447" s="420"/>
      <c r="E447" s="420"/>
      <c r="F447" s="420"/>
      <c r="G447" s="780"/>
      <c r="H447" s="780"/>
      <c r="I447" s="780"/>
      <c r="J447" s="780"/>
      <c r="K447" s="420"/>
      <c r="L447" s="420"/>
      <c r="M447" s="420"/>
      <c r="N447" s="420"/>
      <c r="O447" s="420"/>
      <c r="P447" s="420"/>
    </row>
    <row r="448" spans="1:16">
      <c r="A448" s="784"/>
      <c r="B448" s="420"/>
      <c r="C448" s="784"/>
      <c r="D448" s="420"/>
      <c r="E448" s="420"/>
      <c r="F448" s="420"/>
      <c r="G448" s="780"/>
      <c r="H448" s="780"/>
      <c r="I448" s="780"/>
      <c r="J448" s="780"/>
      <c r="K448" s="420"/>
      <c r="L448" s="420"/>
      <c r="M448" s="420"/>
      <c r="N448" s="420"/>
      <c r="O448" s="420"/>
      <c r="P448" s="420"/>
    </row>
    <row r="449" spans="1:16">
      <c r="A449" s="784"/>
      <c r="B449" s="420"/>
      <c r="C449" s="784"/>
      <c r="D449" s="420"/>
      <c r="E449" s="420"/>
      <c r="F449" s="420"/>
      <c r="G449" s="780"/>
      <c r="H449" s="780"/>
      <c r="I449" s="780"/>
      <c r="J449" s="780"/>
      <c r="K449" s="420"/>
      <c r="L449" s="420"/>
      <c r="M449" s="420"/>
      <c r="N449" s="420"/>
      <c r="O449" s="420"/>
      <c r="P449" s="420"/>
    </row>
    <row r="450" spans="1:16">
      <c r="A450" s="784"/>
      <c r="B450" s="420"/>
      <c r="C450" s="784"/>
      <c r="D450" s="420"/>
      <c r="E450" s="420"/>
      <c r="F450" s="420"/>
      <c r="G450" s="780"/>
      <c r="H450" s="780"/>
      <c r="I450" s="780"/>
      <c r="J450" s="780"/>
      <c r="K450" s="420"/>
      <c r="L450" s="420"/>
      <c r="M450" s="420"/>
      <c r="N450" s="420"/>
      <c r="O450" s="420"/>
      <c r="P450" s="420"/>
    </row>
    <row r="451" spans="1:16">
      <c r="A451" s="784"/>
      <c r="B451" s="420"/>
      <c r="C451" s="784"/>
      <c r="D451" s="420"/>
      <c r="E451" s="420"/>
      <c r="F451" s="420"/>
      <c r="G451" s="780"/>
      <c r="H451" s="780"/>
      <c r="I451" s="780"/>
      <c r="J451" s="780"/>
      <c r="K451" s="420"/>
      <c r="L451" s="420"/>
      <c r="M451" s="420"/>
      <c r="N451" s="420"/>
      <c r="O451" s="420"/>
      <c r="P451" s="420"/>
    </row>
    <row r="452" spans="1:16">
      <c r="A452" s="784"/>
      <c r="B452" s="420"/>
      <c r="C452" s="784"/>
      <c r="D452" s="420"/>
      <c r="E452" s="420"/>
      <c r="F452" s="420"/>
      <c r="G452" s="780"/>
      <c r="H452" s="780"/>
      <c r="I452" s="780"/>
      <c r="J452" s="780"/>
      <c r="K452" s="420"/>
      <c r="L452" s="420"/>
      <c r="M452" s="420"/>
      <c r="N452" s="420"/>
      <c r="O452" s="420"/>
      <c r="P452" s="420"/>
    </row>
    <row r="453" spans="1:16">
      <c r="A453" s="784"/>
      <c r="B453" s="420"/>
      <c r="C453" s="784"/>
      <c r="D453" s="420"/>
      <c r="E453" s="420"/>
      <c r="F453" s="420"/>
      <c r="G453" s="780"/>
      <c r="H453" s="780"/>
      <c r="I453" s="780"/>
      <c r="J453" s="780"/>
      <c r="K453" s="420"/>
      <c r="L453" s="420"/>
      <c r="M453" s="420"/>
      <c r="N453" s="420"/>
      <c r="O453" s="420"/>
      <c r="P453" s="420"/>
    </row>
    <row r="454" spans="1:16">
      <c r="A454" s="784"/>
      <c r="B454" s="420"/>
      <c r="C454" s="784"/>
      <c r="D454" s="420"/>
      <c r="E454" s="420"/>
      <c r="F454" s="420"/>
      <c r="G454" s="780"/>
      <c r="H454" s="780"/>
      <c r="I454" s="780"/>
      <c r="J454" s="780"/>
      <c r="K454" s="420"/>
      <c r="L454" s="420"/>
      <c r="M454" s="420"/>
      <c r="N454" s="420"/>
      <c r="O454" s="420"/>
      <c r="P454" s="420"/>
    </row>
    <row r="455" spans="1:16">
      <c r="A455" s="784"/>
      <c r="B455" s="420"/>
      <c r="C455" s="784"/>
      <c r="D455" s="420"/>
      <c r="E455" s="420"/>
      <c r="F455" s="420"/>
      <c r="G455" s="780"/>
      <c r="H455" s="780"/>
      <c r="I455" s="780"/>
      <c r="J455" s="780"/>
      <c r="K455" s="420"/>
      <c r="L455" s="420"/>
      <c r="M455" s="420"/>
      <c r="N455" s="420"/>
      <c r="O455" s="420"/>
      <c r="P455" s="420"/>
    </row>
    <row r="456" spans="1:16">
      <c r="A456" s="784"/>
      <c r="B456" s="420"/>
      <c r="C456" s="784"/>
      <c r="D456" s="420"/>
      <c r="E456" s="420"/>
      <c r="F456" s="420"/>
      <c r="G456" s="780"/>
      <c r="H456" s="780"/>
      <c r="I456" s="780"/>
      <c r="J456" s="780"/>
      <c r="K456" s="420"/>
      <c r="L456" s="420"/>
      <c r="M456" s="420"/>
      <c r="N456" s="420"/>
      <c r="O456" s="420"/>
      <c r="P456" s="420"/>
    </row>
    <row r="457" spans="1:16">
      <c r="A457" s="784"/>
      <c r="B457" s="420"/>
      <c r="C457" s="784"/>
      <c r="D457" s="420"/>
      <c r="E457" s="420"/>
      <c r="F457" s="420"/>
      <c r="G457" s="780"/>
      <c r="H457" s="780"/>
      <c r="I457" s="780"/>
      <c r="J457" s="780"/>
      <c r="K457" s="420"/>
      <c r="L457" s="420"/>
      <c r="M457" s="420"/>
      <c r="N457" s="420"/>
      <c r="O457" s="420"/>
      <c r="P457" s="420"/>
    </row>
    <row r="458" spans="1:16">
      <c r="A458" s="784"/>
      <c r="B458" s="420"/>
      <c r="C458" s="784"/>
      <c r="D458" s="420"/>
      <c r="E458" s="420"/>
      <c r="F458" s="420"/>
      <c r="G458" s="780"/>
      <c r="H458" s="780"/>
      <c r="I458" s="780"/>
      <c r="J458" s="780"/>
      <c r="K458" s="420"/>
      <c r="L458" s="420"/>
      <c r="M458" s="420"/>
      <c r="N458" s="420"/>
      <c r="O458" s="420"/>
      <c r="P458" s="420"/>
    </row>
    <row r="459" spans="1:16">
      <c r="A459" s="784"/>
      <c r="B459" s="420"/>
      <c r="C459" s="784"/>
      <c r="D459" s="420"/>
      <c r="E459" s="420"/>
      <c r="F459" s="420"/>
      <c r="G459" s="780"/>
      <c r="H459" s="780"/>
      <c r="I459" s="780"/>
      <c r="J459" s="780"/>
      <c r="K459" s="420"/>
      <c r="L459" s="420"/>
      <c r="M459" s="420"/>
      <c r="N459" s="420"/>
      <c r="O459" s="420"/>
      <c r="P459" s="420"/>
    </row>
    <row r="460" spans="1:16">
      <c r="A460" s="784"/>
      <c r="B460" s="420"/>
      <c r="C460" s="784"/>
      <c r="D460" s="420"/>
      <c r="E460" s="420"/>
      <c r="F460" s="420"/>
      <c r="G460" s="780"/>
      <c r="H460" s="780"/>
      <c r="I460" s="780"/>
      <c r="J460" s="780"/>
      <c r="K460" s="420"/>
      <c r="L460" s="420"/>
      <c r="M460" s="420"/>
      <c r="N460" s="420"/>
      <c r="O460" s="420"/>
      <c r="P460" s="420"/>
    </row>
    <row r="461" spans="1:16">
      <c r="A461" s="784"/>
      <c r="B461" s="420"/>
      <c r="C461" s="784"/>
      <c r="D461" s="420"/>
      <c r="E461" s="420"/>
      <c r="F461" s="420"/>
      <c r="G461" s="780"/>
      <c r="H461" s="780"/>
      <c r="I461" s="780"/>
      <c r="J461" s="780"/>
      <c r="K461" s="420"/>
      <c r="L461" s="420"/>
      <c r="M461" s="420"/>
      <c r="N461" s="420"/>
      <c r="O461" s="420"/>
      <c r="P461" s="420"/>
    </row>
    <row r="462" spans="1:16">
      <c r="A462" s="784"/>
      <c r="B462" s="420"/>
      <c r="C462" s="784"/>
      <c r="D462" s="420"/>
      <c r="E462" s="420"/>
      <c r="F462" s="420"/>
      <c r="G462" s="780"/>
      <c r="H462" s="780"/>
      <c r="I462" s="780"/>
      <c r="J462" s="780"/>
      <c r="K462" s="420"/>
      <c r="L462" s="420"/>
      <c r="M462" s="420"/>
      <c r="N462" s="420"/>
      <c r="O462" s="420"/>
      <c r="P462" s="420"/>
    </row>
    <row r="463" spans="1:16">
      <c r="A463" s="784"/>
      <c r="B463" s="420"/>
      <c r="C463" s="784"/>
      <c r="D463" s="420"/>
      <c r="E463" s="420"/>
      <c r="F463" s="420"/>
      <c r="G463" s="780"/>
      <c r="H463" s="780"/>
      <c r="I463" s="780"/>
      <c r="J463" s="780"/>
      <c r="K463" s="420"/>
      <c r="L463" s="420"/>
      <c r="M463" s="420"/>
      <c r="N463" s="420"/>
      <c r="O463" s="420"/>
      <c r="P463" s="420"/>
    </row>
    <row r="464" spans="1:16">
      <c r="A464" s="784"/>
      <c r="B464" s="420"/>
      <c r="C464" s="784"/>
      <c r="D464" s="420"/>
      <c r="E464" s="420"/>
      <c r="F464" s="420"/>
      <c r="G464" s="780"/>
      <c r="H464" s="780"/>
      <c r="I464" s="780"/>
      <c r="J464" s="780"/>
      <c r="K464" s="420"/>
      <c r="L464" s="420"/>
      <c r="M464" s="420"/>
      <c r="N464" s="420"/>
      <c r="O464" s="420"/>
      <c r="P464" s="420"/>
    </row>
    <row r="465" spans="1:16">
      <c r="A465" s="784"/>
      <c r="B465" s="420"/>
      <c r="C465" s="784"/>
      <c r="D465" s="420"/>
      <c r="E465" s="420"/>
      <c r="F465" s="420"/>
      <c r="G465" s="780"/>
      <c r="H465" s="780"/>
      <c r="I465" s="780"/>
      <c r="J465" s="780"/>
      <c r="K465" s="420"/>
      <c r="L465" s="420"/>
      <c r="M465" s="420"/>
      <c r="N465" s="420"/>
      <c r="O465" s="420"/>
      <c r="P465" s="420"/>
    </row>
    <row r="466" spans="1:16">
      <c r="A466" s="784"/>
      <c r="B466" s="420"/>
      <c r="C466" s="784"/>
      <c r="D466" s="420"/>
      <c r="E466" s="420"/>
      <c r="F466" s="420"/>
      <c r="G466" s="780"/>
      <c r="H466" s="780"/>
      <c r="I466" s="780"/>
      <c r="J466" s="780"/>
      <c r="K466" s="420"/>
      <c r="L466" s="420"/>
      <c r="M466" s="420"/>
      <c r="N466" s="420"/>
      <c r="O466" s="420"/>
      <c r="P466" s="420"/>
    </row>
    <row r="467" spans="1:16">
      <c r="A467" s="784"/>
      <c r="B467" s="420"/>
      <c r="C467" s="784"/>
      <c r="D467" s="420"/>
      <c r="E467" s="420"/>
      <c r="F467" s="420"/>
      <c r="G467" s="780"/>
      <c r="H467" s="780"/>
      <c r="I467" s="780"/>
      <c r="J467" s="780"/>
      <c r="K467" s="420"/>
      <c r="L467" s="420"/>
      <c r="M467" s="420"/>
      <c r="N467" s="420"/>
      <c r="O467" s="420"/>
      <c r="P467" s="420"/>
    </row>
    <row r="468" spans="1:16">
      <c r="A468" s="784"/>
      <c r="B468" s="420"/>
      <c r="C468" s="784"/>
      <c r="D468" s="420"/>
      <c r="E468" s="420"/>
      <c r="F468" s="420"/>
      <c r="G468" s="780"/>
      <c r="H468" s="780"/>
      <c r="I468" s="780"/>
      <c r="J468" s="780"/>
      <c r="K468" s="420"/>
      <c r="L468" s="420"/>
      <c r="M468" s="420"/>
      <c r="N468" s="420"/>
      <c r="O468" s="420"/>
      <c r="P468" s="420"/>
    </row>
    <row r="469" spans="1:16">
      <c r="A469" s="784"/>
      <c r="B469" s="420"/>
      <c r="C469" s="784"/>
      <c r="D469" s="420"/>
      <c r="E469" s="420"/>
      <c r="F469" s="420"/>
      <c r="G469" s="780"/>
      <c r="H469" s="780"/>
      <c r="I469" s="780"/>
      <c r="J469" s="780"/>
      <c r="K469" s="420"/>
      <c r="L469" s="420"/>
      <c r="M469" s="420"/>
      <c r="N469" s="420"/>
      <c r="O469" s="420"/>
      <c r="P469" s="420"/>
    </row>
    <row r="470" spans="1:16">
      <c r="A470" s="784"/>
      <c r="B470" s="420"/>
      <c r="C470" s="784"/>
      <c r="D470" s="420"/>
      <c r="E470" s="420"/>
      <c r="F470" s="420"/>
      <c r="G470" s="780"/>
      <c r="H470" s="780"/>
      <c r="I470" s="780"/>
      <c r="J470" s="780"/>
      <c r="K470" s="420"/>
      <c r="L470" s="420"/>
      <c r="M470" s="420"/>
      <c r="N470" s="420"/>
      <c r="O470" s="420"/>
      <c r="P470" s="420"/>
    </row>
    <row r="471" spans="1:16">
      <c r="A471" s="784"/>
      <c r="B471" s="420"/>
      <c r="C471" s="784"/>
      <c r="D471" s="420"/>
      <c r="E471" s="420"/>
      <c r="F471" s="420"/>
      <c r="G471" s="780"/>
      <c r="H471" s="780"/>
      <c r="I471" s="780"/>
      <c r="J471" s="780"/>
      <c r="K471" s="420"/>
      <c r="L471" s="420"/>
      <c r="M471" s="420"/>
      <c r="N471" s="420"/>
      <c r="O471" s="420"/>
      <c r="P471" s="420"/>
    </row>
    <row r="472" spans="1:16">
      <c r="A472" s="784"/>
      <c r="B472" s="420"/>
      <c r="C472" s="784"/>
      <c r="D472" s="420"/>
      <c r="E472" s="420"/>
      <c r="F472" s="420"/>
      <c r="G472" s="780"/>
      <c r="H472" s="780"/>
      <c r="I472" s="780"/>
      <c r="J472" s="780"/>
      <c r="K472" s="420"/>
      <c r="L472" s="420"/>
      <c r="M472" s="420"/>
      <c r="N472" s="420"/>
      <c r="O472" s="420"/>
      <c r="P472" s="420"/>
    </row>
    <row r="473" spans="1:16">
      <c r="A473" s="784"/>
      <c r="B473" s="420"/>
      <c r="C473" s="784"/>
      <c r="D473" s="420"/>
      <c r="E473" s="420"/>
      <c r="F473" s="420"/>
      <c r="G473" s="780"/>
      <c r="H473" s="780"/>
      <c r="I473" s="780"/>
      <c r="J473" s="780"/>
      <c r="K473" s="420"/>
      <c r="L473" s="420"/>
      <c r="M473" s="420"/>
      <c r="N473" s="420"/>
      <c r="O473" s="420"/>
      <c r="P473" s="420"/>
    </row>
    <row r="474" spans="1:16">
      <c r="A474" s="784"/>
      <c r="B474" s="420"/>
      <c r="C474" s="784"/>
      <c r="D474" s="420"/>
      <c r="E474" s="420"/>
      <c r="F474" s="420"/>
      <c r="G474" s="780"/>
      <c r="H474" s="780"/>
      <c r="I474" s="780"/>
      <c r="J474" s="780"/>
      <c r="K474" s="420"/>
      <c r="L474" s="420"/>
      <c r="M474" s="420"/>
      <c r="N474" s="420"/>
      <c r="O474" s="420"/>
      <c r="P474" s="420"/>
    </row>
    <row r="475" spans="1:16">
      <c r="A475" s="784"/>
      <c r="B475" s="420"/>
      <c r="C475" s="784"/>
      <c r="D475" s="420"/>
      <c r="E475" s="420"/>
      <c r="F475" s="420"/>
      <c r="G475" s="780"/>
      <c r="H475" s="780"/>
      <c r="I475" s="780"/>
      <c r="J475" s="780"/>
      <c r="K475" s="420"/>
      <c r="L475" s="420"/>
      <c r="M475" s="420"/>
      <c r="N475" s="420"/>
      <c r="O475" s="420"/>
      <c r="P475" s="420"/>
    </row>
    <row r="476" spans="1:16">
      <c r="A476" s="784"/>
      <c r="B476" s="420"/>
      <c r="C476" s="784"/>
      <c r="D476" s="420"/>
      <c r="E476" s="420"/>
      <c r="F476" s="420"/>
      <c r="G476" s="780"/>
      <c r="H476" s="780"/>
      <c r="I476" s="780"/>
      <c r="J476" s="780"/>
      <c r="K476" s="420"/>
      <c r="L476" s="420"/>
      <c r="M476" s="420"/>
      <c r="N476" s="420"/>
      <c r="O476" s="420"/>
      <c r="P476" s="420"/>
    </row>
    <row r="477" spans="1:16">
      <c r="A477" s="784"/>
      <c r="B477" s="420"/>
      <c r="C477" s="784"/>
      <c r="D477" s="420"/>
      <c r="E477" s="420"/>
      <c r="F477" s="420"/>
      <c r="G477" s="780"/>
      <c r="H477" s="780"/>
      <c r="I477" s="780"/>
      <c r="J477" s="780"/>
      <c r="K477" s="420"/>
      <c r="L477" s="420"/>
      <c r="M477" s="420"/>
      <c r="N477" s="420"/>
      <c r="O477" s="420"/>
      <c r="P477" s="420"/>
    </row>
    <row r="478" spans="1:16">
      <c r="A478" s="784"/>
      <c r="B478" s="420"/>
      <c r="C478" s="784"/>
      <c r="D478" s="420"/>
      <c r="E478" s="420"/>
      <c r="F478" s="420"/>
      <c r="G478" s="780"/>
      <c r="H478" s="780"/>
      <c r="I478" s="780"/>
      <c r="J478" s="780"/>
      <c r="K478" s="420"/>
      <c r="L478" s="420"/>
      <c r="M478" s="420"/>
      <c r="N478" s="420"/>
      <c r="O478" s="420"/>
      <c r="P478" s="420"/>
    </row>
    <row r="479" spans="1:16">
      <c r="A479" s="784"/>
      <c r="B479" s="420"/>
      <c r="C479" s="784"/>
      <c r="D479" s="420"/>
      <c r="E479" s="420"/>
      <c r="F479" s="420"/>
      <c r="G479" s="780"/>
      <c r="H479" s="780"/>
      <c r="I479" s="780"/>
      <c r="J479" s="780"/>
      <c r="K479" s="420"/>
      <c r="L479" s="420"/>
      <c r="M479" s="420"/>
      <c r="N479" s="420"/>
      <c r="O479" s="420"/>
      <c r="P479" s="420"/>
    </row>
    <row r="480" spans="1:16">
      <c r="A480" s="784"/>
      <c r="B480" s="420"/>
      <c r="C480" s="784"/>
      <c r="D480" s="420"/>
      <c r="E480" s="420"/>
      <c r="F480" s="420"/>
      <c r="G480" s="780"/>
      <c r="H480" s="780"/>
      <c r="I480" s="780"/>
      <c r="J480" s="780"/>
      <c r="K480" s="420"/>
      <c r="L480" s="420"/>
      <c r="M480" s="420"/>
      <c r="N480" s="420"/>
      <c r="O480" s="420"/>
      <c r="P480" s="420"/>
    </row>
    <row r="481" spans="1:16">
      <c r="A481" s="784"/>
      <c r="B481" s="420"/>
      <c r="C481" s="784"/>
      <c r="D481" s="420"/>
      <c r="E481" s="420"/>
      <c r="F481" s="420"/>
      <c r="G481" s="780"/>
      <c r="H481" s="780"/>
      <c r="I481" s="780"/>
      <c r="J481" s="780"/>
      <c r="K481" s="420"/>
      <c r="L481" s="420"/>
      <c r="M481" s="420"/>
      <c r="N481" s="420"/>
      <c r="O481" s="420"/>
      <c r="P481" s="420"/>
    </row>
    <row r="482" spans="1:16">
      <c r="A482" s="784"/>
      <c r="B482" s="420"/>
      <c r="C482" s="784"/>
      <c r="D482" s="420"/>
      <c r="E482" s="420"/>
      <c r="F482" s="420"/>
      <c r="G482" s="780"/>
      <c r="H482" s="780"/>
      <c r="I482" s="780"/>
      <c r="J482" s="780"/>
      <c r="K482" s="420"/>
      <c r="L482" s="420"/>
      <c r="M482" s="420"/>
      <c r="N482" s="420"/>
      <c r="O482" s="420"/>
      <c r="P482" s="420"/>
    </row>
    <row r="483" spans="1:16">
      <c r="A483" s="784"/>
      <c r="B483" s="420"/>
      <c r="C483" s="784"/>
      <c r="D483" s="420"/>
      <c r="E483" s="420"/>
      <c r="F483" s="420"/>
      <c r="G483" s="780"/>
      <c r="H483" s="780"/>
      <c r="I483" s="780"/>
      <c r="J483" s="780"/>
      <c r="K483" s="420"/>
      <c r="L483" s="420"/>
      <c r="M483" s="420"/>
      <c r="N483" s="420"/>
      <c r="O483" s="420"/>
      <c r="P483" s="420"/>
    </row>
    <row r="484" spans="1:16">
      <c r="A484" s="784"/>
      <c r="B484" s="420"/>
      <c r="C484" s="784"/>
      <c r="D484" s="420"/>
      <c r="E484" s="420"/>
      <c r="F484" s="420"/>
      <c r="G484" s="780"/>
      <c r="H484" s="780"/>
      <c r="I484" s="780"/>
      <c r="J484" s="780"/>
      <c r="K484" s="420"/>
      <c r="L484" s="420"/>
      <c r="M484" s="420"/>
      <c r="N484" s="420"/>
      <c r="O484" s="420"/>
      <c r="P484" s="420"/>
    </row>
    <row r="485" spans="1:16">
      <c r="A485" s="784"/>
      <c r="B485" s="420"/>
      <c r="C485" s="784"/>
      <c r="D485" s="420"/>
      <c r="E485" s="420"/>
      <c r="F485" s="420"/>
      <c r="G485" s="780"/>
      <c r="H485" s="780"/>
      <c r="I485" s="780"/>
      <c r="J485" s="780"/>
      <c r="K485" s="420"/>
      <c r="L485" s="420"/>
      <c r="M485" s="420"/>
      <c r="N485" s="420"/>
      <c r="O485" s="420"/>
      <c r="P485" s="420"/>
    </row>
    <row r="486" spans="1:16">
      <c r="A486" s="784"/>
      <c r="B486" s="420"/>
      <c r="C486" s="784"/>
      <c r="D486" s="420"/>
      <c r="E486" s="420"/>
      <c r="F486" s="420"/>
      <c r="G486" s="780"/>
      <c r="H486" s="780"/>
      <c r="I486" s="780"/>
      <c r="J486" s="780"/>
      <c r="K486" s="420"/>
      <c r="L486" s="420"/>
      <c r="M486" s="420"/>
      <c r="N486" s="420"/>
      <c r="O486" s="420"/>
      <c r="P486" s="420"/>
    </row>
    <row r="487" spans="1:16">
      <c r="A487" s="784"/>
      <c r="B487" s="420"/>
      <c r="C487" s="784"/>
      <c r="D487" s="420"/>
      <c r="E487" s="420"/>
      <c r="F487" s="420"/>
      <c r="G487" s="780"/>
      <c r="H487" s="780"/>
      <c r="I487" s="780"/>
      <c r="J487" s="780"/>
      <c r="K487" s="420"/>
      <c r="L487" s="420"/>
      <c r="M487" s="420"/>
      <c r="N487" s="420"/>
      <c r="O487" s="420"/>
      <c r="P487" s="420"/>
    </row>
    <row r="488" spans="1:16">
      <c r="A488" s="784"/>
      <c r="B488" s="420"/>
      <c r="C488" s="784"/>
      <c r="D488" s="420"/>
      <c r="E488" s="420"/>
      <c r="F488" s="420"/>
      <c r="G488" s="780"/>
      <c r="H488" s="780"/>
      <c r="I488" s="780"/>
      <c r="J488" s="780"/>
      <c r="K488" s="420"/>
      <c r="L488" s="420"/>
      <c r="M488" s="420"/>
      <c r="N488" s="420"/>
      <c r="O488" s="420"/>
      <c r="P488" s="420"/>
    </row>
    <row r="489" spans="1:16">
      <c r="A489" s="784"/>
      <c r="B489" s="420"/>
      <c r="C489" s="784"/>
      <c r="D489" s="420"/>
      <c r="E489" s="420"/>
      <c r="F489" s="420"/>
      <c r="G489" s="780"/>
      <c r="H489" s="780"/>
      <c r="I489" s="780"/>
      <c r="J489" s="780"/>
      <c r="K489" s="420"/>
      <c r="L489" s="420"/>
      <c r="M489" s="420"/>
      <c r="N489" s="420"/>
      <c r="O489" s="420"/>
      <c r="P489" s="420"/>
    </row>
    <row r="490" spans="1:16">
      <c r="A490" s="784"/>
      <c r="B490" s="420"/>
      <c r="C490" s="784"/>
      <c r="D490" s="420"/>
      <c r="E490" s="420"/>
      <c r="F490" s="420"/>
      <c r="G490" s="780"/>
      <c r="H490" s="780"/>
      <c r="I490" s="780"/>
      <c r="J490" s="780"/>
      <c r="K490" s="420"/>
      <c r="L490" s="420"/>
      <c r="M490" s="420"/>
      <c r="N490" s="420"/>
      <c r="O490" s="420"/>
      <c r="P490" s="420"/>
    </row>
    <row r="491" spans="1:16">
      <c r="A491" s="784"/>
      <c r="B491" s="420"/>
      <c r="C491" s="784"/>
      <c r="D491" s="420"/>
      <c r="E491" s="420"/>
      <c r="F491" s="420"/>
      <c r="G491" s="780"/>
      <c r="H491" s="780"/>
      <c r="I491" s="780"/>
      <c r="J491" s="780"/>
      <c r="K491" s="420"/>
      <c r="L491" s="420"/>
      <c r="M491" s="420"/>
      <c r="N491" s="420"/>
      <c r="O491" s="420"/>
      <c r="P491" s="420"/>
    </row>
    <row r="492" spans="1:16">
      <c r="A492" s="784"/>
      <c r="B492" s="420"/>
      <c r="C492" s="784"/>
      <c r="D492" s="420"/>
      <c r="E492" s="420"/>
      <c r="F492" s="420"/>
      <c r="G492" s="780"/>
      <c r="H492" s="780"/>
      <c r="I492" s="780"/>
      <c r="J492" s="780"/>
      <c r="K492" s="420"/>
      <c r="L492" s="420"/>
      <c r="M492" s="420"/>
      <c r="N492" s="420"/>
      <c r="O492" s="420"/>
      <c r="P492" s="420"/>
    </row>
    <row r="493" spans="1:16">
      <c r="A493" s="784"/>
      <c r="B493" s="420"/>
      <c r="C493" s="784"/>
      <c r="D493" s="420"/>
      <c r="E493" s="420"/>
      <c r="F493" s="420"/>
      <c r="G493" s="780"/>
      <c r="H493" s="780"/>
      <c r="I493" s="780"/>
      <c r="J493" s="780"/>
      <c r="K493" s="420"/>
      <c r="L493" s="420"/>
      <c r="M493" s="420"/>
      <c r="N493" s="420"/>
      <c r="O493" s="420"/>
      <c r="P493" s="420"/>
    </row>
    <row r="494" spans="1:16">
      <c r="A494" s="784"/>
      <c r="B494" s="420"/>
      <c r="C494" s="784"/>
      <c r="D494" s="420"/>
      <c r="E494" s="420"/>
      <c r="F494" s="420"/>
      <c r="G494" s="780"/>
      <c r="H494" s="780"/>
      <c r="I494" s="780"/>
      <c r="J494" s="780"/>
      <c r="K494" s="420"/>
      <c r="L494" s="420"/>
      <c r="M494" s="420"/>
      <c r="N494" s="420"/>
      <c r="O494" s="420"/>
      <c r="P494" s="420"/>
    </row>
    <row r="495" spans="1:16">
      <c r="A495" s="784"/>
      <c r="B495" s="420"/>
      <c r="C495" s="784"/>
      <c r="D495" s="420"/>
      <c r="E495" s="420"/>
      <c r="F495" s="420"/>
      <c r="G495" s="780"/>
      <c r="H495" s="780"/>
      <c r="I495" s="780"/>
      <c r="J495" s="780"/>
      <c r="K495" s="420"/>
      <c r="L495" s="420"/>
      <c r="M495" s="420"/>
      <c r="N495" s="420"/>
      <c r="O495" s="420"/>
      <c r="P495" s="420"/>
    </row>
    <row r="496" spans="1:16">
      <c r="A496" s="784"/>
      <c r="B496" s="420"/>
      <c r="C496" s="784"/>
      <c r="D496" s="420"/>
      <c r="E496" s="420"/>
      <c r="F496" s="420"/>
      <c r="G496" s="780"/>
      <c r="H496" s="780"/>
      <c r="I496" s="780"/>
      <c r="J496" s="780"/>
      <c r="K496" s="420"/>
      <c r="L496" s="420"/>
      <c r="M496" s="420"/>
      <c r="N496" s="420"/>
      <c r="O496" s="420"/>
      <c r="P496" s="420"/>
    </row>
    <row r="497" spans="1:16">
      <c r="A497" s="784"/>
      <c r="B497" s="420"/>
      <c r="C497" s="784"/>
      <c r="D497" s="420"/>
      <c r="E497" s="420"/>
      <c r="F497" s="420"/>
      <c r="G497" s="780"/>
      <c r="H497" s="780"/>
      <c r="I497" s="780"/>
      <c r="J497" s="780"/>
      <c r="K497" s="420"/>
      <c r="L497" s="420"/>
      <c r="M497" s="420"/>
      <c r="N497" s="420"/>
      <c r="O497" s="420"/>
      <c r="P497" s="420"/>
    </row>
    <row r="498" spans="1:16">
      <c r="A498" s="784"/>
      <c r="B498" s="420"/>
      <c r="C498" s="784"/>
      <c r="D498" s="420"/>
      <c r="E498" s="420"/>
      <c r="F498" s="420"/>
      <c r="G498" s="780"/>
      <c r="H498" s="780"/>
      <c r="I498" s="780"/>
      <c r="J498" s="780"/>
      <c r="K498" s="420"/>
      <c r="L498" s="420"/>
      <c r="M498" s="420"/>
      <c r="N498" s="420"/>
      <c r="O498" s="420"/>
      <c r="P498" s="420"/>
    </row>
    <row r="499" spans="1:16">
      <c r="A499" s="784"/>
      <c r="B499" s="420"/>
      <c r="C499" s="784"/>
      <c r="D499" s="420"/>
      <c r="E499" s="420"/>
      <c r="F499" s="420"/>
      <c r="G499" s="780"/>
      <c r="H499" s="780"/>
      <c r="I499" s="780"/>
      <c r="J499" s="780"/>
      <c r="K499" s="420"/>
      <c r="L499" s="420"/>
      <c r="M499" s="420"/>
      <c r="N499" s="420"/>
      <c r="O499" s="420"/>
      <c r="P499" s="420"/>
    </row>
    <row r="500" spans="1:16">
      <c r="A500" s="784"/>
      <c r="B500" s="420"/>
      <c r="C500" s="784"/>
      <c r="D500" s="420"/>
      <c r="E500" s="420"/>
      <c r="F500" s="420"/>
      <c r="G500" s="780"/>
      <c r="H500" s="780"/>
      <c r="I500" s="780"/>
      <c r="J500" s="780"/>
      <c r="K500" s="420"/>
      <c r="L500" s="420"/>
      <c r="M500" s="420"/>
      <c r="N500" s="420"/>
      <c r="O500" s="420"/>
      <c r="P500" s="420"/>
    </row>
    <row r="501" spans="1:16">
      <c r="A501" s="784"/>
      <c r="B501" s="420"/>
      <c r="C501" s="784"/>
      <c r="D501" s="420"/>
      <c r="E501" s="420"/>
      <c r="F501" s="420"/>
      <c r="G501" s="780"/>
      <c r="H501" s="780"/>
      <c r="I501" s="780"/>
      <c r="J501" s="780"/>
      <c r="K501" s="420"/>
      <c r="L501" s="420"/>
      <c r="M501" s="420"/>
      <c r="N501" s="420"/>
      <c r="O501" s="420"/>
      <c r="P501" s="420"/>
    </row>
    <row r="502" spans="1:16">
      <c r="A502" s="784"/>
      <c r="B502" s="420"/>
      <c r="C502" s="784"/>
      <c r="D502" s="420"/>
      <c r="E502" s="420"/>
      <c r="F502" s="420"/>
      <c r="G502" s="780"/>
      <c r="H502" s="780"/>
      <c r="I502" s="780"/>
      <c r="J502" s="780"/>
      <c r="K502" s="420"/>
      <c r="L502" s="420"/>
      <c r="M502" s="420"/>
      <c r="N502" s="420"/>
      <c r="O502" s="420"/>
      <c r="P502" s="420"/>
    </row>
    <row r="503" spans="1:16">
      <c r="A503" s="784"/>
      <c r="B503" s="420"/>
      <c r="C503" s="784"/>
      <c r="D503" s="420"/>
      <c r="E503" s="420"/>
      <c r="F503" s="420"/>
      <c r="G503" s="780"/>
      <c r="H503" s="780"/>
      <c r="I503" s="780"/>
      <c r="J503" s="780"/>
      <c r="K503" s="420"/>
      <c r="L503" s="420"/>
      <c r="M503" s="420"/>
      <c r="N503" s="420"/>
      <c r="O503" s="420"/>
      <c r="P503" s="420"/>
    </row>
    <row r="504" spans="1:16">
      <c r="A504" s="784"/>
      <c r="B504" s="420"/>
      <c r="C504" s="784"/>
      <c r="D504" s="420"/>
      <c r="E504" s="420"/>
      <c r="F504" s="420"/>
      <c r="G504" s="780"/>
      <c r="H504" s="780"/>
      <c r="I504" s="780"/>
      <c r="J504" s="780"/>
      <c r="K504" s="420"/>
      <c r="L504" s="420"/>
      <c r="M504" s="420"/>
      <c r="N504" s="420"/>
      <c r="O504" s="420"/>
      <c r="P504" s="420"/>
    </row>
    <row r="505" spans="1:16">
      <c r="A505" s="784"/>
      <c r="B505" s="420"/>
      <c r="C505" s="784"/>
      <c r="D505" s="420"/>
      <c r="E505" s="420"/>
      <c r="F505" s="420"/>
      <c r="G505" s="780"/>
      <c r="H505" s="780"/>
      <c r="I505" s="780"/>
      <c r="J505" s="780"/>
      <c r="K505" s="420"/>
      <c r="L505" s="420"/>
      <c r="M505" s="420"/>
      <c r="N505" s="420"/>
      <c r="O505" s="420"/>
      <c r="P505" s="420"/>
    </row>
    <row r="506" spans="1:16">
      <c r="A506" s="784"/>
      <c r="B506" s="420"/>
      <c r="C506" s="784"/>
      <c r="D506" s="420"/>
      <c r="E506" s="420"/>
      <c r="F506" s="420"/>
      <c r="G506" s="780"/>
      <c r="H506" s="780"/>
      <c r="I506" s="780"/>
      <c r="J506" s="780"/>
      <c r="K506" s="420"/>
      <c r="L506" s="420"/>
      <c r="M506" s="420"/>
      <c r="N506" s="420"/>
      <c r="O506" s="420"/>
      <c r="P506" s="420"/>
    </row>
    <row r="507" spans="1:16">
      <c r="A507" s="784"/>
      <c r="B507" s="420"/>
      <c r="C507" s="784"/>
      <c r="D507" s="420"/>
      <c r="E507" s="420"/>
      <c r="F507" s="420"/>
      <c r="G507" s="780"/>
      <c r="H507" s="780"/>
      <c r="I507" s="780"/>
      <c r="J507" s="780"/>
      <c r="K507" s="420"/>
      <c r="L507" s="420"/>
      <c r="M507" s="420"/>
      <c r="N507" s="420"/>
      <c r="O507" s="420"/>
      <c r="P507" s="420"/>
    </row>
    <row r="508" spans="1:16">
      <c r="A508" s="784"/>
      <c r="B508" s="420"/>
      <c r="C508" s="784"/>
      <c r="D508" s="420"/>
      <c r="E508" s="420"/>
      <c r="F508" s="420"/>
      <c r="G508" s="780"/>
      <c r="H508" s="780"/>
      <c r="I508" s="780"/>
      <c r="J508" s="780"/>
      <c r="K508" s="420"/>
      <c r="L508" s="420"/>
      <c r="M508" s="420"/>
      <c r="N508" s="420"/>
      <c r="O508" s="420"/>
      <c r="P508" s="420"/>
    </row>
    <row r="509" spans="1:16">
      <c r="A509" s="784"/>
      <c r="B509" s="420"/>
      <c r="C509" s="784"/>
      <c r="D509" s="420"/>
      <c r="E509" s="420"/>
      <c r="F509" s="420"/>
      <c r="G509" s="780"/>
      <c r="H509" s="780"/>
      <c r="I509" s="780"/>
      <c r="J509" s="780"/>
      <c r="K509" s="420"/>
      <c r="L509" s="420"/>
      <c r="M509" s="420"/>
      <c r="N509" s="420"/>
      <c r="O509" s="420"/>
      <c r="P509" s="420"/>
    </row>
    <row r="510" spans="1:16">
      <c r="A510" s="784"/>
      <c r="B510" s="420"/>
      <c r="C510" s="784"/>
      <c r="D510" s="420"/>
      <c r="E510" s="420"/>
      <c r="F510" s="420"/>
      <c r="G510" s="780"/>
      <c r="H510" s="780"/>
      <c r="I510" s="780"/>
      <c r="J510" s="780"/>
      <c r="K510" s="420"/>
      <c r="L510" s="420"/>
      <c r="M510" s="420"/>
      <c r="N510" s="420"/>
      <c r="O510" s="420"/>
      <c r="P510" s="420"/>
    </row>
    <row r="511" spans="1:16">
      <c r="A511" s="784"/>
      <c r="B511" s="420"/>
      <c r="C511" s="784"/>
      <c r="D511" s="420"/>
      <c r="E511" s="420"/>
      <c r="F511" s="420"/>
      <c r="G511" s="780"/>
      <c r="H511" s="780"/>
      <c r="I511" s="780"/>
      <c r="J511" s="780"/>
      <c r="K511" s="420"/>
      <c r="L511" s="420"/>
      <c r="M511" s="420"/>
      <c r="N511" s="420"/>
      <c r="O511" s="420"/>
      <c r="P511" s="420"/>
    </row>
    <row r="512" spans="1:16">
      <c r="A512" s="784"/>
      <c r="B512" s="420"/>
      <c r="C512" s="784"/>
      <c r="D512" s="420"/>
      <c r="E512" s="420"/>
      <c r="F512" s="420"/>
      <c r="G512" s="780"/>
      <c r="H512" s="780"/>
      <c r="I512" s="780"/>
      <c r="J512" s="780"/>
      <c r="K512" s="420"/>
      <c r="L512" s="420"/>
      <c r="M512" s="420"/>
      <c r="N512" s="420"/>
      <c r="O512" s="420"/>
      <c r="P512" s="420"/>
    </row>
    <row r="513" spans="1:16">
      <c r="A513" s="784"/>
      <c r="B513" s="420"/>
      <c r="C513" s="784"/>
      <c r="D513" s="420"/>
      <c r="E513" s="420"/>
      <c r="F513" s="420"/>
      <c r="G513" s="780"/>
      <c r="H513" s="780"/>
      <c r="I513" s="780"/>
      <c r="J513" s="780"/>
      <c r="K513" s="420"/>
      <c r="L513" s="420"/>
      <c r="M513" s="420"/>
      <c r="N513" s="420"/>
      <c r="O513" s="420"/>
      <c r="P513" s="420"/>
    </row>
    <row r="514" spans="1:16">
      <c r="A514" s="784"/>
      <c r="B514" s="420"/>
      <c r="C514" s="784"/>
      <c r="D514" s="420"/>
      <c r="E514" s="420"/>
      <c r="F514" s="420"/>
      <c r="G514" s="780"/>
      <c r="H514" s="780"/>
      <c r="I514" s="780"/>
      <c r="J514" s="780"/>
      <c r="K514" s="420"/>
      <c r="L514" s="420"/>
      <c r="M514" s="420"/>
      <c r="N514" s="420"/>
      <c r="O514" s="420"/>
      <c r="P514" s="420"/>
    </row>
    <row r="515" spans="1:16">
      <c r="A515" s="784"/>
      <c r="B515" s="420"/>
      <c r="C515" s="784"/>
      <c r="D515" s="420"/>
      <c r="E515" s="420"/>
      <c r="F515" s="420"/>
      <c r="G515" s="780"/>
      <c r="H515" s="780"/>
      <c r="I515" s="780"/>
      <c r="J515" s="780"/>
      <c r="K515" s="420"/>
      <c r="L515" s="420"/>
      <c r="M515" s="420"/>
      <c r="N515" s="420"/>
      <c r="O515" s="420"/>
      <c r="P515" s="420"/>
    </row>
    <row r="516" spans="1:16">
      <c r="A516" s="784"/>
      <c r="B516" s="420"/>
      <c r="C516" s="784"/>
      <c r="D516" s="420"/>
      <c r="E516" s="420"/>
      <c r="F516" s="420"/>
      <c r="G516" s="780"/>
      <c r="H516" s="780"/>
      <c r="I516" s="780"/>
      <c r="J516" s="780"/>
      <c r="K516" s="420"/>
      <c r="L516" s="420"/>
      <c r="M516" s="420"/>
      <c r="N516" s="420"/>
      <c r="O516" s="420"/>
      <c r="P516" s="420"/>
    </row>
    <row r="517" spans="1:16">
      <c r="A517" s="784"/>
      <c r="B517" s="420"/>
      <c r="C517" s="784"/>
      <c r="D517" s="420"/>
      <c r="E517" s="420"/>
      <c r="F517" s="420"/>
      <c r="G517" s="780"/>
      <c r="H517" s="780"/>
      <c r="I517" s="780"/>
      <c r="J517" s="780"/>
      <c r="K517" s="420"/>
      <c r="L517" s="420"/>
      <c r="M517" s="420"/>
      <c r="N517" s="420"/>
      <c r="O517" s="420"/>
      <c r="P517" s="420"/>
    </row>
    <row r="518" spans="1:16">
      <c r="A518" s="784"/>
      <c r="B518" s="420"/>
      <c r="C518" s="784"/>
      <c r="D518" s="420"/>
      <c r="E518" s="420"/>
      <c r="F518" s="420"/>
      <c r="G518" s="780"/>
      <c r="H518" s="780"/>
      <c r="I518" s="780"/>
      <c r="J518" s="780"/>
      <c r="K518" s="420"/>
      <c r="L518" s="420"/>
      <c r="M518" s="420"/>
      <c r="N518" s="420"/>
      <c r="O518" s="420"/>
      <c r="P518" s="420"/>
    </row>
    <row r="519" spans="1:16">
      <c r="A519" s="784"/>
      <c r="B519" s="420"/>
      <c r="C519" s="784"/>
      <c r="D519" s="420"/>
      <c r="E519" s="420"/>
      <c r="F519" s="420"/>
      <c r="G519" s="780"/>
      <c r="H519" s="780"/>
      <c r="I519" s="780"/>
      <c r="J519" s="780"/>
      <c r="K519" s="420"/>
      <c r="L519" s="420"/>
      <c r="M519" s="420"/>
      <c r="N519" s="420"/>
      <c r="O519" s="420"/>
      <c r="P519" s="420"/>
    </row>
    <row r="520" spans="1:16">
      <c r="A520" s="784"/>
      <c r="B520" s="420"/>
      <c r="C520" s="784"/>
      <c r="D520" s="420"/>
      <c r="E520" s="420"/>
      <c r="F520" s="420"/>
      <c r="G520" s="780"/>
      <c r="H520" s="780"/>
      <c r="I520" s="780"/>
      <c r="J520" s="780"/>
      <c r="K520" s="420"/>
      <c r="L520" s="420"/>
      <c r="M520" s="420"/>
      <c r="N520" s="420"/>
      <c r="O520" s="420"/>
      <c r="P520" s="420"/>
    </row>
    <row r="521" spans="1:16">
      <c r="A521" s="784"/>
      <c r="B521" s="420"/>
      <c r="C521" s="784"/>
      <c r="D521" s="420"/>
      <c r="E521" s="420"/>
      <c r="F521" s="420"/>
      <c r="G521" s="780"/>
      <c r="H521" s="780"/>
      <c r="I521" s="780"/>
      <c r="J521" s="780"/>
      <c r="K521" s="420"/>
      <c r="L521" s="420"/>
      <c r="M521" s="420"/>
      <c r="N521" s="420"/>
      <c r="O521" s="420"/>
      <c r="P521" s="420"/>
    </row>
    <row r="522" spans="1:16">
      <c r="A522" s="784"/>
      <c r="B522" s="420"/>
      <c r="C522" s="784"/>
      <c r="D522" s="420"/>
      <c r="E522" s="420"/>
      <c r="F522" s="420"/>
      <c r="G522" s="780"/>
      <c r="H522" s="780"/>
      <c r="I522" s="780"/>
      <c r="J522" s="780"/>
      <c r="K522" s="420"/>
      <c r="L522" s="420"/>
      <c r="M522" s="420"/>
      <c r="N522" s="420"/>
      <c r="O522" s="420"/>
      <c r="P522" s="420"/>
    </row>
    <row r="523" spans="1:16">
      <c r="A523" s="784"/>
      <c r="B523" s="420"/>
      <c r="C523" s="784"/>
      <c r="D523" s="420"/>
      <c r="E523" s="420"/>
      <c r="F523" s="420"/>
      <c r="G523" s="780"/>
      <c r="H523" s="780"/>
      <c r="I523" s="780"/>
      <c r="J523" s="780"/>
      <c r="K523" s="420"/>
      <c r="L523" s="420"/>
      <c r="M523" s="420"/>
      <c r="N523" s="420"/>
      <c r="O523" s="420"/>
      <c r="P523" s="420"/>
    </row>
    <row r="524" spans="1:16">
      <c r="A524" s="784"/>
      <c r="B524" s="420"/>
      <c r="C524" s="784"/>
      <c r="D524" s="420"/>
      <c r="E524" s="420"/>
      <c r="F524" s="420"/>
      <c r="G524" s="780"/>
      <c r="H524" s="780"/>
      <c r="I524" s="780"/>
      <c r="J524" s="780"/>
      <c r="K524" s="420"/>
      <c r="L524" s="420"/>
      <c r="M524" s="420"/>
      <c r="N524" s="420"/>
      <c r="O524" s="420"/>
      <c r="P524" s="420"/>
    </row>
    <row r="525" spans="1:16">
      <c r="A525" s="784"/>
      <c r="B525" s="420"/>
      <c r="C525" s="784"/>
      <c r="D525" s="420"/>
      <c r="E525" s="420"/>
      <c r="F525" s="420"/>
      <c r="G525" s="780"/>
      <c r="H525" s="780"/>
      <c r="I525" s="780"/>
      <c r="J525" s="780"/>
      <c r="K525" s="420"/>
      <c r="L525" s="420"/>
      <c r="M525" s="420"/>
      <c r="N525" s="420"/>
      <c r="O525" s="420"/>
      <c r="P525" s="420"/>
    </row>
    <row r="526" spans="1:16">
      <c r="A526" s="784"/>
      <c r="B526" s="420"/>
      <c r="C526" s="784"/>
      <c r="D526" s="420"/>
      <c r="E526" s="420"/>
      <c r="F526" s="420"/>
      <c r="G526" s="780"/>
      <c r="H526" s="780"/>
      <c r="I526" s="780"/>
      <c r="J526" s="780"/>
      <c r="K526" s="420"/>
      <c r="L526" s="420"/>
      <c r="M526" s="420"/>
      <c r="N526" s="420"/>
      <c r="O526" s="420"/>
      <c r="P526" s="420"/>
    </row>
    <row r="527" spans="1:16">
      <c r="A527" s="784"/>
      <c r="B527" s="420"/>
      <c r="C527" s="784"/>
      <c r="D527" s="420"/>
      <c r="E527" s="420"/>
      <c r="F527" s="420"/>
      <c r="G527" s="780"/>
      <c r="H527" s="780"/>
      <c r="I527" s="780"/>
      <c r="J527" s="780"/>
      <c r="K527" s="420"/>
      <c r="L527" s="420"/>
      <c r="M527" s="420"/>
      <c r="N527" s="420"/>
      <c r="O527" s="420"/>
      <c r="P527" s="420"/>
    </row>
    <row r="528" spans="1:16">
      <c r="A528" s="784"/>
      <c r="B528" s="420"/>
      <c r="C528" s="784"/>
      <c r="D528" s="420"/>
      <c r="E528" s="420"/>
      <c r="F528" s="420"/>
      <c r="G528" s="780"/>
      <c r="H528" s="780"/>
      <c r="I528" s="780"/>
      <c r="J528" s="780"/>
      <c r="K528" s="420"/>
      <c r="L528" s="420"/>
      <c r="M528" s="420"/>
      <c r="N528" s="420"/>
      <c r="O528" s="420"/>
      <c r="P528" s="420"/>
    </row>
    <row r="529" spans="1:16">
      <c r="A529" s="784"/>
      <c r="B529" s="420"/>
      <c r="C529" s="784"/>
      <c r="D529" s="420"/>
      <c r="E529" s="420"/>
      <c r="F529" s="420"/>
      <c r="G529" s="780"/>
      <c r="H529" s="780"/>
      <c r="I529" s="780"/>
      <c r="J529" s="780"/>
      <c r="K529" s="420"/>
      <c r="L529" s="420"/>
      <c r="M529" s="420"/>
      <c r="N529" s="420"/>
      <c r="O529" s="420"/>
      <c r="P529" s="420"/>
    </row>
    <row r="530" spans="1:16">
      <c r="A530" s="784"/>
      <c r="B530" s="420"/>
      <c r="C530" s="784"/>
      <c r="D530" s="420"/>
      <c r="E530" s="420"/>
      <c r="F530" s="420"/>
      <c r="G530" s="780"/>
      <c r="H530" s="780"/>
      <c r="I530" s="780"/>
      <c r="J530" s="780"/>
      <c r="K530" s="420"/>
      <c r="L530" s="420"/>
      <c r="M530" s="420"/>
      <c r="N530" s="420"/>
      <c r="O530" s="420"/>
      <c r="P530" s="420"/>
    </row>
    <row r="531" spans="1:16">
      <c r="A531" s="784"/>
      <c r="B531" s="420"/>
      <c r="C531" s="784"/>
      <c r="D531" s="420"/>
      <c r="E531" s="420"/>
      <c r="F531" s="420"/>
      <c r="G531" s="780"/>
      <c r="H531" s="780"/>
      <c r="I531" s="780"/>
      <c r="J531" s="780"/>
      <c r="K531" s="420"/>
      <c r="L531" s="420"/>
      <c r="M531" s="420"/>
      <c r="N531" s="420"/>
      <c r="O531" s="420"/>
      <c r="P531" s="420"/>
    </row>
    <row r="532" spans="1:16">
      <c r="A532" s="784"/>
      <c r="B532" s="420"/>
      <c r="C532" s="784"/>
      <c r="D532" s="420"/>
      <c r="E532" s="420"/>
      <c r="F532" s="420"/>
      <c r="G532" s="780"/>
      <c r="H532" s="780"/>
      <c r="I532" s="780"/>
      <c r="J532" s="780"/>
      <c r="K532" s="420"/>
      <c r="L532" s="420"/>
      <c r="M532" s="420"/>
      <c r="N532" s="420"/>
      <c r="O532" s="420"/>
      <c r="P532" s="420"/>
    </row>
    <row r="533" spans="1:16">
      <c r="A533" s="784"/>
      <c r="B533" s="420"/>
      <c r="C533" s="784"/>
      <c r="D533" s="420"/>
      <c r="E533" s="420"/>
      <c r="F533" s="420"/>
      <c r="G533" s="780"/>
      <c r="H533" s="780"/>
      <c r="I533" s="780"/>
      <c r="J533" s="780"/>
      <c r="K533" s="420"/>
      <c r="L533" s="420"/>
      <c r="M533" s="420"/>
      <c r="N533" s="420"/>
      <c r="O533" s="420"/>
      <c r="P533" s="420"/>
    </row>
    <row r="534" spans="1:16">
      <c r="A534" s="784"/>
      <c r="B534" s="420"/>
      <c r="C534" s="784"/>
      <c r="D534" s="420"/>
      <c r="E534" s="420"/>
      <c r="F534" s="420"/>
      <c r="G534" s="780"/>
      <c r="H534" s="780"/>
      <c r="I534" s="780"/>
      <c r="J534" s="780"/>
      <c r="K534" s="420"/>
      <c r="L534" s="420"/>
      <c r="M534" s="420"/>
      <c r="N534" s="420"/>
      <c r="O534" s="420"/>
      <c r="P534" s="420"/>
    </row>
    <row r="535" spans="1:16">
      <c r="A535" s="784"/>
      <c r="B535" s="420"/>
      <c r="C535" s="784"/>
      <c r="D535" s="420"/>
      <c r="E535" s="420"/>
      <c r="F535" s="420"/>
      <c r="G535" s="780"/>
      <c r="H535" s="780"/>
      <c r="I535" s="780"/>
      <c r="J535" s="780"/>
      <c r="K535" s="420"/>
      <c r="L535" s="420"/>
      <c r="M535" s="420"/>
      <c r="N535" s="420"/>
      <c r="O535" s="420"/>
      <c r="P535" s="420"/>
    </row>
    <row r="536" spans="1:16">
      <c r="A536" s="784"/>
      <c r="B536" s="420"/>
      <c r="C536" s="784"/>
      <c r="D536" s="420"/>
      <c r="E536" s="420"/>
      <c r="F536" s="420"/>
      <c r="G536" s="780"/>
      <c r="H536" s="780"/>
      <c r="I536" s="780"/>
      <c r="J536" s="780"/>
      <c r="K536" s="420"/>
      <c r="L536" s="420"/>
      <c r="M536" s="420"/>
      <c r="N536" s="420"/>
      <c r="O536" s="420"/>
      <c r="P536" s="420"/>
    </row>
    <row r="537" spans="1:16">
      <c r="A537" s="784"/>
      <c r="B537" s="420"/>
      <c r="C537" s="784"/>
      <c r="D537" s="420"/>
      <c r="E537" s="420"/>
      <c r="F537" s="420"/>
      <c r="G537" s="780"/>
      <c r="H537" s="780"/>
      <c r="I537" s="780"/>
      <c r="J537" s="780"/>
      <c r="K537" s="420"/>
      <c r="L537" s="420"/>
      <c r="M537" s="420"/>
      <c r="N537" s="420"/>
      <c r="O537" s="420"/>
      <c r="P537" s="420"/>
    </row>
    <row r="538" spans="1:16">
      <c r="A538" s="784"/>
      <c r="B538" s="420"/>
      <c r="C538" s="784"/>
      <c r="D538" s="420"/>
      <c r="E538" s="420"/>
      <c r="F538" s="420"/>
      <c r="G538" s="780"/>
      <c r="H538" s="780"/>
      <c r="I538" s="780"/>
      <c r="J538" s="780"/>
      <c r="K538" s="420"/>
      <c r="L538" s="420"/>
      <c r="M538" s="420"/>
      <c r="N538" s="420"/>
      <c r="O538" s="420"/>
      <c r="P538" s="420"/>
    </row>
    <row r="539" spans="1:16">
      <c r="A539" s="784"/>
      <c r="B539" s="420"/>
      <c r="C539" s="784"/>
      <c r="D539" s="420"/>
      <c r="E539" s="420"/>
      <c r="F539" s="420"/>
      <c r="G539" s="780"/>
      <c r="H539" s="780"/>
      <c r="I539" s="780"/>
      <c r="J539" s="780"/>
      <c r="K539" s="420"/>
      <c r="L539" s="420"/>
      <c r="M539" s="420"/>
      <c r="N539" s="420"/>
      <c r="O539" s="420"/>
      <c r="P539" s="420"/>
    </row>
    <row r="540" spans="1:16">
      <c r="A540" s="784"/>
      <c r="B540" s="420"/>
      <c r="C540" s="784"/>
      <c r="D540" s="420"/>
      <c r="E540" s="420"/>
      <c r="F540" s="420"/>
      <c r="G540" s="780"/>
      <c r="H540" s="780"/>
      <c r="I540" s="780"/>
      <c r="J540" s="780"/>
      <c r="K540" s="420"/>
      <c r="L540" s="420"/>
      <c r="M540" s="420"/>
      <c r="N540" s="420"/>
      <c r="O540" s="420"/>
      <c r="P540" s="420"/>
    </row>
    <row r="541" spans="1:16">
      <c r="A541" s="784"/>
      <c r="B541" s="420"/>
      <c r="C541" s="784"/>
      <c r="D541" s="420"/>
      <c r="E541" s="420"/>
      <c r="F541" s="420"/>
      <c r="G541" s="780"/>
      <c r="H541" s="780"/>
      <c r="I541" s="780"/>
      <c r="J541" s="780"/>
      <c r="K541" s="420"/>
      <c r="L541" s="420"/>
      <c r="M541" s="420"/>
      <c r="N541" s="420"/>
      <c r="O541" s="420"/>
      <c r="P541" s="420"/>
    </row>
    <row r="542" spans="1:16">
      <c r="A542" s="784"/>
      <c r="B542" s="420"/>
      <c r="C542" s="784"/>
      <c r="D542" s="420"/>
      <c r="E542" s="420"/>
      <c r="F542" s="420"/>
      <c r="G542" s="780"/>
      <c r="H542" s="780"/>
      <c r="I542" s="780"/>
      <c r="J542" s="780"/>
      <c r="K542" s="420"/>
      <c r="L542" s="420"/>
      <c r="M542" s="420"/>
      <c r="N542" s="420"/>
      <c r="O542" s="420"/>
      <c r="P542" s="420"/>
    </row>
    <row r="543" spans="1:16">
      <c r="A543" s="784"/>
      <c r="B543" s="420"/>
      <c r="C543" s="784"/>
      <c r="D543" s="420"/>
      <c r="E543" s="420"/>
      <c r="F543" s="420"/>
      <c r="G543" s="780"/>
      <c r="H543" s="780"/>
      <c r="I543" s="780"/>
      <c r="J543" s="780"/>
      <c r="K543" s="420"/>
      <c r="L543" s="420"/>
      <c r="M543" s="420"/>
      <c r="N543" s="420"/>
      <c r="O543" s="420"/>
      <c r="P543" s="420"/>
    </row>
    <row r="544" spans="1:16">
      <c r="A544" s="784"/>
      <c r="B544" s="420"/>
      <c r="C544" s="784"/>
      <c r="D544" s="420"/>
      <c r="E544" s="420"/>
      <c r="F544" s="420"/>
      <c r="G544" s="780"/>
      <c r="H544" s="780"/>
      <c r="I544" s="780"/>
      <c r="J544" s="780"/>
      <c r="K544" s="420"/>
      <c r="L544" s="420"/>
      <c r="M544" s="420"/>
      <c r="N544" s="420"/>
      <c r="O544" s="420"/>
      <c r="P544" s="420"/>
    </row>
    <row r="545" spans="1:16">
      <c r="A545" s="784"/>
      <c r="B545" s="420"/>
      <c r="C545" s="784"/>
      <c r="D545" s="420"/>
      <c r="E545" s="420"/>
      <c r="F545" s="420"/>
      <c r="G545" s="780"/>
      <c r="H545" s="780"/>
      <c r="I545" s="780"/>
      <c r="J545" s="780"/>
      <c r="K545" s="420"/>
      <c r="L545" s="420"/>
      <c r="M545" s="420"/>
      <c r="N545" s="420"/>
      <c r="O545" s="420"/>
      <c r="P545" s="420"/>
    </row>
    <row r="546" spans="1:16">
      <c r="A546" s="784"/>
      <c r="B546" s="420"/>
      <c r="C546" s="784"/>
      <c r="D546" s="420"/>
      <c r="E546" s="420"/>
      <c r="F546" s="420"/>
      <c r="G546" s="780"/>
      <c r="H546" s="780"/>
      <c r="I546" s="780"/>
      <c r="J546" s="780"/>
      <c r="K546" s="420"/>
      <c r="L546" s="420"/>
      <c r="M546" s="420"/>
      <c r="N546" s="420"/>
      <c r="O546" s="420"/>
      <c r="P546" s="420"/>
    </row>
    <row r="547" spans="1:16">
      <c r="A547" s="784"/>
      <c r="B547" s="420"/>
      <c r="C547" s="784"/>
      <c r="D547" s="420"/>
      <c r="E547" s="420"/>
      <c r="F547" s="420"/>
      <c r="G547" s="780"/>
      <c r="H547" s="780"/>
      <c r="I547" s="780"/>
      <c r="J547" s="780"/>
      <c r="K547" s="420"/>
      <c r="L547" s="420"/>
      <c r="M547" s="420"/>
      <c r="N547" s="420"/>
      <c r="O547" s="420"/>
      <c r="P547" s="420"/>
    </row>
    <row r="548" spans="1:16">
      <c r="A548" s="784"/>
      <c r="B548" s="420"/>
      <c r="C548" s="784"/>
      <c r="D548" s="420"/>
      <c r="E548" s="420"/>
      <c r="F548" s="420"/>
      <c r="G548" s="780"/>
      <c r="H548" s="780"/>
      <c r="I548" s="780"/>
      <c r="J548" s="780"/>
      <c r="K548" s="420"/>
      <c r="L548" s="420"/>
      <c r="M548" s="420"/>
      <c r="N548" s="420"/>
      <c r="O548" s="420"/>
      <c r="P548" s="420"/>
    </row>
    <row r="549" spans="1:16">
      <c r="A549" s="784"/>
      <c r="B549" s="420"/>
      <c r="C549" s="784"/>
      <c r="D549" s="420"/>
      <c r="E549" s="420"/>
      <c r="F549" s="420"/>
      <c r="G549" s="780"/>
      <c r="H549" s="780"/>
      <c r="I549" s="780"/>
      <c r="J549" s="780"/>
      <c r="K549" s="420"/>
      <c r="L549" s="420"/>
      <c r="M549" s="420"/>
      <c r="N549" s="420"/>
      <c r="O549" s="420"/>
      <c r="P549" s="420"/>
    </row>
    <row r="550" spans="1:16">
      <c r="A550" s="784"/>
      <c r="B550" s="420"/>
      <c r="C550" s="784"/>
      <c r="D550" s="420"/>
      <c r="E550" s="420"/>
      <c r="F550" s="420"/>
      <c r="G550" s="780"/>
      <c r="H550" s="780"/>
      <c r="I550" s="780"/>
      <c r="J550" s="780"/>
      <c r="K550" s="420"/>
      <c r="L550" s="420"/>
      <c r="M550" s="420"/>
      <c r="N550" s="420"/>
      <c r="O550" s="420"/>
      <c r="P550" s="420"/>
    </row>
    <row r="551" spans="1:16">
      <c r="A551" s="784"/>
      <c r="B551" s="420"/>
      <c r="C551" s="784"/>
      <c r="D551" s="420"/>
      <c r="E551" s="420"/>
      <c r="F551" s="420"/>
      <c r="G551" s="780"/>
      <c r="H551" s="780"/>
      <c r="I551" s="780"/>
      <c r="J551" s="780"/>
      <c r="K551" s="420"/>
      <c r="L551" s="420"/>
      <c r="M551" s="420"/>
      <c r="N551" s="420"/>
      <c r="O551" s="420"/>
      <c r="P551" s="420"/>
    </row>
    <row r="552" spans="1:16">
      <c r="A552" s="784"/>
      <c r="B552" s="420"/>
      <c r="C552" s="784"/>
      <c r="D552" s="420"/>
      <c r="E552" s="420"/>
      <c r="F552" s="420"/>
      <c r="G552" s="780"/>
      <c r="H552" s="780"/>
      <c r="I552" s="780"/>
      <c r="J552" s="780"/>
      <c r="K552" s="420"/>
      <c r="L552" s="420"/>
      <c r="M552" s="420"/>
      <c r="N552" s="420"/>
      <c r="O552" s="420"/>
      <c r="P552" s="420"/>
    </row>
    <row r="553" spans="1:16">
      <c r="A553" s="784"/>
      <c r="B553" s="420"/>
      <c r="C553" s="784"/>
      <c r="D553" s="420"/>
      <c r="E553" s="420"/>
      <c r="F553" s="420"/>
      <c r="G553" s="780"/>
      <c r="H553" s="780"/>
      <c r="I553" s="780"/>
      <c r="J553" s="780"/>
      <c r="K553" s="420"/>
      <c r="L553" s="420"/>
      <c r="M553" s="420"/>
      <c r="N553" s="420"/>
      <c r="O553" s="420"/>
      <c r="P553" s="420"/>
    </row>
    <row r="554" spans="1:16">
      <c r="A554" s="784"/>
      <c r="B554" s="420"/>
      <c r="C554" s="784"/>
      <c r="D554" s="420"/>
      <c r="E554" s="420"/>
      <c r="F554" s="420"/>
      <c r="G554" s="780"/>
      <c r="H554" s="780"/>
      <c r="I554" s="780"/>
      <c r="J554" s="780"/>
      <c r="K554" s="420"/>
      <c r="L554" s="420"/>
      <c r="M554" s="420"/>
      <c r="N554" s="420"/>
      <c r="O554" s="420"/>
      <c r="P554" s="420"/>
    </row>
    <row r="555" spans="1:16">
      <c r="A555" s="784"/>
      <c r="B555" s="420"/>
      <c r="C555" s="784"/>
      <c r="D555" s="420"/>
      <c r="E555" s="420"/>
      <c r="F555" s="420"/>
      <c r="G555" s="780"/>
      <c r="H555" s="780"/>
      <c r="I555" s="780"/>
      <c r="J555" s="780"/>
      <c r="K555" s="420"/>
      <c r="L555" s="420"/>
      <c r="M555" s="420"/>
      <c r="N555" s="420"/>
      <c r="O555" s="420"/>
      <c r="P555" s="420"/>
    </row>
    <row r="556" spans="1:16">
      <c r="A556" s="784"/>
      <c r="B556" s="420"/>
      <c r="C556" s="784"/>
      <c r="D556" s="420"/>
      <c r="E556" s="420"/>
      <c r="F556" s="420"/>
      <c r="G556" s="780"/>
      <c r="H556" s="780"/>
      <c r="I556" s="780"/>
      <c r="J556" s="780"/>
      <c r="K556" s="420"/>
      <c r="L556" s="420"/>
      <c r="M556" s="420"/>
      <c r="N556" s="420"/>
      <c r="O556" s="420"/>
      <c r="P556" s="420"/>
    </row>
    <row r="557" spans="1:16">
      <c r="A557" s="784"/>
      <c r="B557" s="420"/>
      <c r="C557" s="784"/>
      <c r="D557" s="420"/>
      <c r="E557" s="420"/>
      <c r="F557" s="420"/>
      <c r="G557" s="780"/>
      <c r="H557" s="780"/>
      <c r="I557" s="780"/>
      <c r="J557" s="780"/>
      <c r="K557" s="420"/>
      <c r="L557" s="420"/>
      <c r="M557" s="420"/>
      <c r="N557" s="420"/>
      <c r="O557" s="420"/>
      <c r="P557" s="420"/>
    </row>
    <row r="558" spans="1:16">
      <c r="A558" s="784"/>
      <c r="B558" s="420"/>
      <c r="C558" s="784"/>
      <c r="D558" s="420"/>
      <c r="E558" s="420"/>
      <c r="F558" s="420"/>
      <c r="G558" s="780"/>
      <c r="H558" s="780"/>
      <c r="I558" s="780"/>
      <c r="J558" s="780"/>
      <c r="K558" s="420"/>
      <c r="L558" s="420"/>
      <c r="M558" s="420"/>
      <c r="N558" s="420"/>
      <c r="O558" s="420"/>
      <c r="P558" s="420"/>
    </row>
    <row r="559" spans="1:16">
      <c r="A559" s="784"/>
      <c r="B559" s="420"/>
      <c r="C559" s="784"/>
      <c r="D559" s="420"/>
      <c r="E559" s="420"/>
      <c r="F559" s="420"/>
      <c r="G559" s="780"/>
      <c r="H559" s="780"/>
      <c r="I559" s="780"/>
      <c r="J559" s="780"/>
      <c r="K559" s="420"/>
      <c r="L559" s="420"/>
      <c r="M559" s="420"/>
      <c r="N559" s="420"/>
      <c r="O559" s="420"/>
      <c r="P559" s="420"/>
    </row>
    <row r="560" spans="1:16">
      <c r="A560" s="784"/>
      <c r="B560" s="420"/>
      <c r="C560" s="784"/>
      <c r="D560" s="420"/>
      <c r="E560" s="420"/>
      <c r="F560" s="420"/>
      <c r="G560" s="780"/>
      <c r="H560" s="780"/>
      <c r="I560" s="780"/>
      <c r="J560" s="780"/>
      <c r="K560" s="420"/>
      <c r="L560" s="420"/>
      <c r="M560" s="420"/>
      <c r="N560" s="420"/>
      <c r="O560" s="420"/>
    </row>
    <row r="561" spans="1:15">
      <c r="A561" s="784"/>
      <c r="B561" s="420"/>
      <c r="C561" s="784"/>
      <c r="D561" s="420"/>
      <c r="E561" s="420"/>
      <c r="F561" s="420"/>
      <c r="G561" s="780"/>
      <c r="H561" s="780"/>
      <c r="I561" s="780"/>
      <c r="J561" s="780"/>
      <c r="K561" s="420"/>
      <c r="L561" s="420"/>
      <c r="M561" s="420"/>
      <c r="N561" s="420"/>
      <c r="O561" s="420"/>
    </row>
    <row r="562" spans="1:15">
      <c r="A562" s="784"/>
      <c r="B562" s="420"/>
      <c r="C562" s="784"/>
      <c r="D562" s="420"/>
      <c r="E562" s="420"/>
      <c r="F562" s="420"/>
      <c r="G562" s="780"/>
      <c r="H562" s="780"/>
      <c r="I562" s="780"/>
      <c r="J562" s="780"/>
      <c r="K562" s="420"/>
      <c r="L562" s="420"/>
      <c r="M562" s="420"/>
      <c r="N562" s="420"/>
      <c r="O562" s="420"/>
    </row>
    <row r="563" spans="1:15">
      <c r="A563" s="784"/>
      <c r="B563" s="420"/>
      <c r="C563" s="784"/>
      <c r="D563" s="420"/>
      <c r="E563" s="420"/>
      <c r="F563" s="420"/>
      <c r="G563" s="780"/>
      <c r="H563" s="780"/>
      <c r="I563" s="780"/>
      <c r="J563" s="780"/>
      <c r="K563" s="420"/>
      <c r="L563" s="420"/>
      <c r="M563" s="420"/>
      <c r="N563" s="420"/>
      <c r="O563" s="420"/>
    </row>
    <row r="564" spans="1:15">
      <c r="A564" s="784"/>
      <c r="B564" s="420"/>
      <c r="C564" s="784"/>
      <c r="D564" s="420"/>
      <c r="E564" s="420"/>
      <c r="F564" s="420"/>
      <c r="G564" s="780"/>
      <c r="H564" s="780"/>
      <c r="I564" s="780"/>
      <c r="J564" s="780"/>
      <c r="K564" s="420"/>
      <c r="L564" s="420"/>
      <c r="M564" s="420"/>
      <c r="N564" s="420"/>
      <c r="O564" s="420"/>
    </row>
    <row r="565" spans="1:15">
      <c r="A565" s="784"/>
      <c r="B565" s="420"/>
      <c r="C565" s="784"/>
      <c r="D565" s="420"/>
      <c r="E565" s="420"/>
      <c r="F565" s="420"/>
      <c r="G565" s="780"/>
      <c r="H565" s="780"/>
      <c r="I565" s="780"/>
      <c r="J565" s="780"/>
      <c r="K565" s="420"/>
      <c r="L565" s="420"/>
      <c r="M565" s="420"/>
      <c r="N565" s="420"/>
      <c r="O565" s="420"/>
    </row>
    <row r="566" spans="1:15">
      <c r="A566" s="784"/>
      <c r="B566" s="420"/>
      <c r="C566" s="784"/>
      <c r="D566" s="420"/>
      <c r="E566" s="420"/>
      <c r="F566" s="420"/>
      <c r="G566" s="780"/>
      <c r="H566" s="780"/>
      <c r="I566" s="780"/>
      <c r="J566" s="780"/>
      <c r="K566" s="420"/>
      <c r="L566" s="420"/>
      <c r="M566" s="420"/>
      <c r="N566" s="420"/>
      <c r="O566" s="420"/>
    </row>
    <row r="567" spans="1:15">
      <c r="A567" s="784"/>
      <c r="B567" s="420"/>
      <c r="C567" s="784"/>
      <c r="D567" s="420"/>
      <c r="E567" s="420"/>
      <c r="F567" s="420"/>
      <c r="G567" s="780"/>
      <c r="H567" s="780"/>
      <c r="I567" s="780"/>
      <c r="J567" s="780"/>
      <c r="K567" s="420"/>
      <c r="L567" s="420"/>
      <c r="M567" s="420"/>
      <c r="N567" s="420"/>
      <c r="O567" s="420"/>
    </row>
    <row r="568" spans="1:15">
      <c r="A568" s="784"/>
      <c r="B568" s="420"/>
      <c r="C568" s="784"/>
      <c r="D568" s="420"/>
      <c r="E568" s="420"/>
      <c r="F568" s="420"/>
      <c r="G568" s="780"/>
      <c r="H568" s="780"/>
      <c r="I568" s="780"/>
      <c r="J568" s="780"/>
      <c r="K568" s="420"/>
      <c r="L568" s="420"/>
      <c r="M568" s="420"/>
      <c r="N568" s="420"/>
      <c r="O568" s="420"/>
    </row>
    <row r="569" spans="1:15">
      <c r="A569" s="784"/>
      <c r="B569" s="420"/>
      <c r="C569" s="784"/>
      <c r="D569" s="420"/>
      <c r="E569" s="420"/>
      <c r="F569" s="420"/>
      <c r="G569" s="780"/>
      <c r="H569" s="780"/>
      <c r="I569" s="780"/>
      <c r="J569" s="780"/>
      <c r="K569" s="420"/>
      <c r="L569" s="420"/>
      <c r="M569" s="420"/>
      <c r="N569" s="420"/>
      <c r="O569" s="420"/>
    </row>
    <row r="570" spans="1:15">
      <c r="A570" s="784"/>
      <c r="B570" s="420"/>
      <c r="C570" s="784"/>
      <c r="D570" s="420"/>
      <c r="E570" s="420"/>
      <c r="F570" s="420"/>
      <c r="G570" s="780"/>
      <c r="H570" s="780"/>
      <c r="I570" s="780"/>
      <c r="J570" s="780"/>
      <c r="K570" s="420"/>
      <c r="L570" s="420"/>
      <c r="M570" s="420"/>
      <c r="N570" s="420"/>
      <c r="O570" s="420"/>
    </row>
    <row r="571" spans="1:15">
      <c r="A571" s="784"/>
      <c r="B571" s="420"/>
      <c r="C571" s="784"/>
      <c r="D571" s="420"/>
      <c r="E571" s="420"/>
      <c r="F571" s="420"/>
      <c r="G571" s="780"/>
      <c r="H571" s="780"/>
      <c r="I571" s="780"/>
      <c r="J571" s="780"/>
      <c r="K571" s="420"/>
      <c r="L571" s="420"/>
      <c r="M571" s="420"/>
      <c r="N571" s="420"/>
      <c r="O571" s="420"/>
    </row>
    <row r="572" spans="1:15">
      <c r="A572" s="784"/>
      <c r="B572" s="420"/>
      <c r="C572" s="784"/>
      <c r="D572" s="420"/>
      <c r="E572" s="420"/>
      <c r="F572" s="420"/>
      <c r="G572" s="780"/>
      <c r="H572" s="780"/>
      <c r="I572" s="780"/>
      <c r="J572" s="780"/>
      <c r="K572" s="420"/>
      <c r="L572" s="420"/>
      <c r="M572" s="420"/>
      <c r="N572" s="420"/>
      <c r="O572" s="420"/>
    </row>
    <row r="573" spans="1:15">
      <c r="A573" s="784"/>
      <c r="B573" s="420"/>
      <c r="C573" s="784"/>
      <c r="D573" s="420"/>
      <c r="E573" s="420"/>
      <c r="F573" s="420"/>
      <c r="G573" s="780"/>
      <c r="H573" s="780"/>
      <c r="I573" s="780"/>
      <c r="J573" s="780"/>
      <c r="K573" s="420"/>
      <c r="L573" s="420"/>
      <c r="M573" s="420"/>
      <c r="N573" s="420"/>
      <c r="O573" s="420"/>
    </row>
    <row r="574" spans="1:15">
      <c r="A574" s="784"/>
      <c r="B574" s="420"/>
      <c r="C574" s="784"/>
      <c r="D574" s="420"/>
      <c r="E574" s="420"/>
      <c r="F574" s="420"/>
      <c r="G574" s="780"/>
      <c r="H574" s="780"/>
      <c r="I574" s="780"/>
      <c r="J574" s="780"/>
      <c r="K574" s="420"/>
      <c r="L574" s="420"/>
      <c r="M574" s="420"/>
      <c r="N574" s="420"/>
      <c r="O574" s="420"/>
    </row>
    <row r="575" spans="1:15">
      <c r="A575" s="784"/>
      <c r="B575" s="420"/>
      <c r="C575" s="784"/>
      <c r="D575" s="420"/>
      <c r="E575" s="420"/>
      <c r="F575" s="420"/>
      <c r="G575" s="780"/>
      <c r="H575" s="780"/>
      <c r="I575" s="780"/>
      <c r="J575" s="780"/>
      <c r="K575" s="420"/>
      <c r="L575" s="420"/>
      <c r="M575" s="420"/>
      <c r="N575" s="420"/>
      <c r="O575" s="420"/>
    </row>
    <row r="576" spans="1:15">
      <c r="A576" s="784"/>
      <c r="B576" s="420"/>
      <c r="C576" s="784"/>
      <c r="D576" s="420"/>
      <c r="E576" s="420"/>
      <c r="F576" s="420"/>
      <c r="G576" s="780"/>
      <c r="H576" s="780"/>
      <c r="I576" s="780"/>
      <c r="J576" s="780"/>
      <c r="K576" s="420"/>
      <c r="L576" s="420"/>
      <c r="M576" s="420"/>
      <c r="N576" s="420"/>
      <c r="O576" s="420"/>
    </row>
    <row r="577" spans="1:15">
      <c r="A577" s="784"/>
      <c r="B577" s="420"/>
      <c r="C577" s="784"/>
      <c r="D577" s="420"/>
      <c r="E577" s="420"/>
      <c r="F577" s="420"/>
      <c r="G577" s="780"/>
      <c r="H577" s="780"/>
      <c r="I577" s="780"/>
      <c r="J577" s="780"/>
      <c r="K577" s="420"/>
      <c r="L577" s="420"/>
      <c r="M577" s="420"/>
      <c r="N577" s="420"/>
      <c r="O577" s="420"/>
    </row>
    <row r="578" spans="1:15">
      <c r="A578" s="784"/>
      <c r="B578" s="420"/>
      <c r="C578" s="784"/>
      <c r="D578" s="420"/>
      <c r="E578" s="420"/>
      <c r="F578" s="420"/>
      <c r="G578" s="780"/>
      <c r="H578" s="780"/>
      <c r="I578" s="780"/>
      <c r="J578" s="780"/>
      <c r="K578" s="420"/>
      <c r="L578" s="420"/>
      <c r="M578" s="420"/>
      <c r="N578" s="420"/>
      <c r="O578" s="420"/>
    </row>
    <row r="579" spans="1:15">
      <c r="A579" s="784"/>
      <c r="B579" s="420"/>
      <c r="C579" s="784"/>
      <c r="D579" s="420"/>
      <c r="E579" s="420"/>
      <c r="F579" s="420"/>
      <c r="G579" s="780"/>
      <c r="H579" s="780"/>
      <c r="I579" s="780"/>
      <c r="J579" s="780"/>
      <c r="K579" s="420"/>
      <c r="L579" s="420"/>
      <c r="M579" s="420"/>
      <c r="N579" s="420"/>
      <c r="O579" s="420"/>
    </row>
    <row r="580" spans="1:15">
      <c r="A580" s="784"/>
      <c r="B580" s="420"/>
      <c r="C580" s="784"/>
      <c r="D580" s="420"/>
      <c r="E580" s="420"/>
      <c r="F580" s="420"/>
      <c r="G580" s="780"/>
      <c r="H580" s="780"/>
      <c r="I580" s="780"/>
      <c r="J580" s="780"/>
      <c r="K580" s="420"/>
      <c r="L580" s="420"/>
      <c r="M580" s="420"/>
      <c r="N580" s="420"/>
      <c r="O580" s="420"/>
    </row>
    <row r="581" spans="1:15">
      <c r="A581" s="784"/>
      <c r="B581" s="420"/>
      <c r="C581" s="784"/>
      <c r="D581" s="420"/>
      <c r="E581" s="420"/>
      <c r="F581" s="420"/>
      <c r="G581" s="780"/>
      <c r="H581" s="780"/>
      <c r="I581" s="780"/>
      <c r="J581" s="780"/>
      <c r="K581" s="420"/>
      <c r="L581" s="420"/>
      <c r="M581" s="420"/>
      <c r="N581" s="420"/>
      <c r="O581" s="420"/>
    </row>
    <row r="582" spans="1:15">
      <c r="A582" s="784"/>
      <c r="B582" s="420"/>
      <c r="C582" s="784"/>
      <c r="D582" s="420"/>
      <c r="E582" s="420"/>
      <c r="F582" s="420"/>
      <c r="G582" s="780"/>
      <c r="H582" s="780"/>
      <c r="I582" s="780"/>
      <c r="J582" s="780"/>
      <c r="K582" s="420"/>
      <c r="L582" s="420"/>
      <c r="M582" s="420"/>
      <c r="N582" s="420"/>
      <c r="O582" s="420"/>
    </row>
    <row r="583" spans="1:15">
      <c r="A583" s="784"/>
      <c r="B583" s="420"/>
      <c r="C583" s="784"/>
      <c r="D583" s="420"/>
      <c r="E583" s="420"/>
      <c r="F583" s="420"/>
      <c r="G583" s="780"/>
      <c r="H583" s="780"/>
      <c r="I583" s="780"/>
      <c r="J583" s="780"/>
      <c r="K583" s="420"/>
      <c r="L583" s="420"/>
      <c r="M583" s="420"/>
      <c r="N583" s="420"/>
      <c r="O583" s="420"/>
    </row>
    <row r="584" spans="1:15">
      <c r="A584" s="784"/>
      <c r="B584" s="420"/>
      <c r="C584" s="784"/>
      <c r="D584" s="420"/>
      <c r="E584" s="420"/>
      <c r="F584" s="420"/>
      <c r="G584" s="780"/>
      <c r="H584" s="780"/>
      <c r="I584" s="780"/>
      <c r="J584" s="780"/>
      <c r="K584" s="420"/>
      <c r="L584" s="420"/>
      <c r="M584" s="420"/>
      <c r="N584" s="420"/>
      <c r="O584" s="420"/>
    </row>
    <row r="585" spans="1:15">
      <c r="A585" s="784"/>
      <c r="B585" s="420"/>
      <c r="C585" s="784"/>
      <c r="D585" s="420"/>
      <c r="E585" s="420"/>
      <c r="F585" s="420"/>
      <c r="G585" s="780"/>
      <c r="H585" s="780"/>
      <c r="I585" s="780"/>
      <c r="J585" s="780"/>
      <c r="K585" s="420"/>
      <c r="L585" s="420"/>
      <c r="M585" s="420"/>
      <c r="N585" s="420"/>
      <c r="O585" s="420"/>
    </row>
    <row r="586" spans="1:15">
      <c r="A586" s="784"/>
      <c r="B586" s="420"/>
      <c r="C586" s="784"/>
      <c r="D586" s="420"/>
      <c r="E586" s="420"/>
      <c r="F586" s="420"/>
      <c r="G586" s="780"/>
      <c r="H586" s="780"/>
      <c r="I586" s="780"/>
      <c r="J586" s="780"/>
      <c r="K586" s="420"/>
      <c r="L586" s="420"/>
      <c r="M586" s="420"/>
      <c r="N586" s="420"/>
      <c r="O586" s="420"/>
    </row>
    <row r="587" spans="1:15">
      <c r="A587" s="784"/>
      <c r="B587" s="420"/>
      <c r="C587" s="784"/>
      <c r="D587" s="420"/>
      <c r="E587" s="420"/>
      <c r="F587" s="420"/>
      <c r="G587" s="780"/>
      <c r="H587" s="780"/>
      <c r="I587" s="780"/>
      <c r="J587" s="780"/>
      <c r="K587" s="420"/>
      <c r="L587" s="420"/>
      <c r="M587" s="420"/>
      <c r="N587" s="420"/>
      <c r="O587" s="420"/>
    </row>
    <row r="588" spans="1:15">
      <c r="A588" s="784"/>
      <c r="B588" s="420"/>
      <c r="C588" s="784"/>
      <c r="D588" s="420"/>
      <c r="E588" s="420"/>
      <c r="F588" s="420"/>
      <c r="G588" s="780"/>
      <c r="H588" s="780"/>
      <c r="I588" s="780"/>
      <c r="J588" s="780"/>
      <c r="K588" s="420"/>
      <c r="L588" s="420"/>
      <c r="M588" s="420"/>
      <c r="N588" s="420"/>
      <c r="O588" s="420"/>
    </row>
    <row r="589" spans="1:15">
      <c r="A589" s="784"/>
      <c r="B589" s="420"/>
      <c r="C589" s="784"/>
      <c r="D589" s="420"/>
      <c r="E589" s="420"/>
      <c r="F589" s="420"/>
      <c r="G589" s="780"/>
      <c r="H589" s="780"/>
      <c r="I589" s="780"/>
      <c r="J589" s="780"/>
      <c r="K589" s="420"/>
      <c r="L589" s="420"/>
      <c r="M589" s="420"/>
      <c r="N589" s="420"/>
      <c r="O589" s="420"/>
    </row>
    <row r="590" spans="1:15">
      <c r="A590" s="784"/>
      <c r="B590" s="420"/>
      <c r="C590" s="784"/>
      <c r="D590" s="420"/>
      <c r="E590" s="420"/>
      <c r="F590" s="420"/>
      <c r="G590" s="780"/>
      <c r="H590" s="780"/>
      <c r="I590" s="780"/>
      <c r="J590" s="780"/>
      <c r="K590" s="420"/>
      <c r="L590" s="420"/>
      <c r="M590" s="420"/>
      <c r="N590" s="420"/>
      <c r="O590" s="420"/>
    </row>
    <row r="591" spans="1:15">
      <c r="A591" s="784"/>
      <c r="B591" s="420"/>
      <c r="C591" s="784"/>
      <c r="D591" s="420"/>
      <c r="E591" s="420"/>
      <c r="F591" s="420"/>
      <c r="G591" s="780"/>
      <c r="H591" s="780"/>
      <c r="I591" s="780"/>
      <c r="J591" s="780"/>
      <c r="K591" s="420"/>
      <c r="L591" s="420"/>
      <c r="M591" s="420"/>
      <c r="N591" s="420"/>
      <c r="O591" s="420"/>
    </row>
    <row r="592" spans="1:15">
      <c r="A592" s="784"/>
      <c r="B592" s="420"/>
      <c r="C592" s="784"/>
      <c r="D592" s="420"/>
      <c r="E592" s="420"/>
      <c r="F592" s="420"/>
      <c r="G592" s="780"/>
      <c r="H592" s="780"/>
      <c r="I592" s="780"/>
      <c r="J592" s="780"/>
      <c r="K592" s="420"/>
      <c r="L592" s="420"/>
      <c r="M592" s="420"/>
      <c r="N592" s="420"/>
      <c r="O592" s="420"/>
    </row>
    <row r="593" spans="1:15">
      <c r="A593" s="784"/>
      <c r="B593" s="420"/>
      <c r="C593" s="784"/>
      <c r="D593" s="420"/>
      <c r="E593" s="420"/>
      <c r="F593" s="420"/>
      <c r="G593" s="780"/>
      <c r="H593" s="780"/>
      <c r="I593" s="780"/>
      <c r="J593" s="780"/>
      <c r="K593" s="420"/>
      <c r="L593" s="420"/>
      <c r="M593" s="420"/>
      <c r="N593" s="420"/>
      <c r="O593" s="420"/>
    </row>
    <row r="594" spans="1:15">
      <c r="A594" s="784"/>
      <c r="B594" s="420"/>
      <c r="C594" s="784"/>
      <c r="D594" s="420"/>
      <c r="E594" s="420"/>
      <c r="F594" s="420"/>
      <c r="G594" s="780"/>
      <c r="H594" s="780"/>
      <c r="I594" s="780"/>
      <c r="J594" s="780"/>
      <c r="K594" s="420"/>
      <c r="L594" s="420"/>
      <c r="M594" s="420"/>
      <c r="N594" s="420"/>
      <c r="O594" s="420"/>
    </row>
    <row r="595" spans="1:15">
      <c r="A595" s="784"/>
      <c r="B595" s="420"/>
      <c r="C595" s="784"/>
      <c r="D595" s="420"/>
      <c r="E595" s="420"/>
      <c r="F595" s="420"/>
      <c r="G595" s="780"/>
      <c r="H595" s="780"/>
      <c r="I595" s="780"/>
      <c r="J595" s="780"/>
      <c r="K595" s="420"/>
      <c r="L595" s="420"/>
      <c r="M595" s="420"/>
      <c r="N595" s="420"/>
      <c r="O595" s="420"/>
    </row>
    <row r="596" spans="1:15">
      <c r="A596" s="784"/>
      <c r="B596" s="420"/>
      <c r="C596" s="784"/>
      <c r="D596" s="420"/>
      <c r="E596" s="420"/>
      <c r="F596" s="420"/>
      <c r="G596" s="780"/>
      <c r="H596" s="780"/>
      <c r="I596" s="780"/>
      <c r="J596" s="780"/>
      <c r="K596" s="420"/>
      <c r="L596" s="420"/>
      <c r="M596" s="420"/>
      <c r="N596" s="420"/>
      <c r="O596" s="420"/>
    </row>
    <row r="597" spans="1:15">
      <c r="A597" s="784"/>
      <c r="B597" s="420"/>
      <c r="C597" s="784"/>
      <c r="D597" s="420"/>
      <c r="E597" s="420"/>
      <c r="F597" s="420"/>
      <c r="G597" s="780"/>
      <c r="H597" s="780"/>
      <c r="I597" s="780"/>
      <c r="J597" s="780"/>
      <c r="K597" s="420"/>
      <c r="L597" s="420"/>
      <c r="M597" s="420"/>
      <c r="N597" s="420"/>
      <c r="O597" s="420"/>
    </row>
    <row r="598" spans="1:15">
      <c r="A598" s="784"/>
      <c r="B598" s="420"/>
      <c r="C598" s="784"/>
      <c r="D598" s="420"/>
      <c r="E598" s="420"/>
      <c r="F598" s="420"/>
      <c r="G598" s="780"/>
      <c r="H598" s="780"/>
      <c r="I598" s="780"/>
      <c r="J598" s="780"/>
      <c r="K598" s="420"/>
      <c r="L598" s="420"/>
      <c r="M598" s="420"/>
      <c r="N598" s="420"/>
      <c r="O598" s="420"/>
    </row>
    <row r="599" spans="1:15">
      <c r="A599" s="784"/>
      <c r="B599" s="420"/>
      <c r="C599" s="784"/>
      <c r="D599" s="420"/>
      <c r="E599" s="420"/>
      <c r="F599" s="420"/>
      <c r="G599" s="780"/>
      <c r="H599" s="780"/>
      <c r="I599" s="780"/>
      <c r="J599" s="780"/>
      <c r="K599" s="420"/>
      <c r="L599" s="420"/>
      <c r="M599" s="420"/>
      <c r="N599" s="420"/>
      <c r="O599" s="420"/>
    </row>
    <row r="600" spans="1:15">
      <c r="A600" s="784"/>
      <c r="B600" s="420"/>
      <c r="C600" s="784"/>
      <c r="D600" s="420"/>
      <c r="E600" s="420"/>
      <c r="F600" s="420"/>
      <c r="G600" s="780"/>
      <c r="H600" s="780"/>
      <c r="I600" s="780"/>
      <c r="J600" s="780"/>
      <c r="K600" s="420"/>
      <c r="L600" s="420"/>
      <c r="M600" s="420"/>
      <c r="N600" s="420"/>
      <c r="O600" s="420"/>
    </row>
    <row r="601" spans="1:15">
      <c r="A601" s="784"/>
      <c r="B601" s="420"/>
      <c r="C601" s="784"/>
      <c r="D601" s="420"/>
      <c r="E601" s="420"/>
      <c r="F601" s="420"/>
      <c r="G601" s="780"/>
      <c r="H601" s="780"/>
      <c r="I601" s="780"/>
      <c r="J601" s="780"/>
      <c r="K601" s="420"/>
      <c r="L601" s="420"/>
      <c r="M601" s="420"/>
      <c r="N601" s="420"/>
      <c r="O601" s="420"/>
    </row>
    <row r="602" spans="1:15">
      <c r="A602" s="784"/>
      <c r="B602" s="420"/>
      <c r="C602" s="784"/>
      <c r="D602" s="420"/>
      <c r="E602" s="420"/>
      <c r="F602" s="420"/>
      <c r="G602" s="780"/>
      <c r="H602" s="780"/>
      <c r="I602" s="780"/>
      <c r="J602" s="780"/>
      <c r="K602" s="420"/>
      <c r="L602" s="420"/>
      <c r="M602" s="420"/>
      <c r="N602" s="420"/>
      <c r="O602" s="420"/>
    </row>
    <row r="603" spans="1:15">
      <c r="A603" s="784"/>
      <c r="B603" s="420"/>
      <c r="C603" s="784"/>
      <c r="D603" s="420"/>
      <c r="E603" s="420"/>
      <c r="F603" s="420"/>
      <c r="G603" s="780"/>
      <c r="H603" s="780"/>
      <c r="I603" s="780"/>
      <c r="J603" s="780"/>
      <c r="K603" s="420"/>
      <c r="L603" s="420"/>
      <c r="M603" s="420"/>
      <c r="N603" s="420"/>
      <c r="O603" s="420"/>
    </row>
    <row r="604" spans="1:15">
      <c r="A604" s="784"/>
      <c r="B604" s="420"/>
      <c r="C604" s="784"/>
      <c r="D604" s="420"/>
      <c r="E604" s="420"/>
      <c r="F604" s="420"/>
      <c r="G604" s="780"/>
      <c r="H604" s="780"/>
      <c r="I604" s="780"/>
      <c r="J604" s="780"/>
      <c r="K604" s="420"/>
      <c r="L604" s="420"/>
      <c r="M604" s="420"/>
      <c r="N604" s="420"/>
      <c r="O604" s="420"/>
    </row>
    <row r="605" spans="1:15">
      <c r="A605" s="784"/>
      <c r="B605" s="420"/>
      <c r="C605" s="784"/>
      <c r="D605" s="420"/>
      <c r="E605" s="420"/>
      <c r="F605" s="420"/>
      <c r="G605" s="780"/>
      <c r="H605" s="780"/>
      <c r="I605" s="780"/>
      <c r="J605" s="780"/>
      <c r="K605" s="420"/>
      <c r="L605" s="420"/>
      <c r="M605" s="420"/>
      <c r="N605" s="420"/>
      <c r="O605" s="420"/>
    </row>
    <row r="606" spans="1:15">
      <c r="A606" s="784"/>
      <c r="B606" s="420"/>
      <c r="C606" s="784"/>
      <c r="D606" s="420"/>
      <c r="E606" s="420"/>
      <c r="F606" s="420"/>
      <c r="G606" s="780"/>
      <c r="H606" s="780"/>
      <c r="I606" s="780"/>
      <c r="J606" s="780"/>
      <c r="K606" s="420"/>
      <c r="L606" s="420"/>
      <c r="M606" s="420"/>
      <c r="N606" s="420"/>
      <c r="O606" s="420"/>
    </row>
    <row r="607" spans="1:15">
      <c r="A607" s="784"/>
      <c r="B607" s="420"/>
      <c r="C607" s="784"/>
      <c r="D607" s="420"/>
      <c r="E607" s="420"/>
      <c r="F607" s="420"/>
      <c r="G607" s="780"/>
      <c r="H607" s="780"/>
      <c r="I607" s="780"/>
      <c r="J607" s="780"/>
      <c r="K607" s="420"/>
      <c r="L607" s="420"/>
      <c r="M607" s="420"/>
      <c r="N607" s="420"/>
      <c r="O607" s="420"/>
    </row>
    <row r="608" spans="1:15">
      <c r="A608" s="784"/>
      <c r="B608" s="420"/>
      <c r="C608" s="784"/>
      <c r="D608" s="420"/>
      <c r="E608" s="420"/>
      <c r="F608" s="420"/>
      <c r="G608" s="780"/>
      <c r="H608" s="780"/>
      <c r="I608" s="780"/>
      <c r="J608" s="780"/>
      <c r="K608" s="420"/>
      <c r="L608" s="420"/>
      <c r="M608" s="420"/>
      <c r="N608" s="420"/>
      <c r="O608" s="420"/>
    </row>
    <row r="609" spans="1:15">
      <c r="A609" s="784"/>
      <c r="B609" s="420"/>
      <c r="C609" s="784"/>
      <c r="D609" s="420"/>
      <c r="E609" s="420"/>
      <c r="F609" s="420"/>
      <c r="G609" s="780"/>
      <c r="H609" s="780"/>
      <c r="I609" s="780"/>
      <c r="J609" s="780"/>
      <c r="K609" s="420"/>
      <c r="L609" s="420"/>
      <c r="M609" s="420"/>
      <c r="N609" s="420"/>
      <c r="O609" s="420"/>
    </row>
    <row r="610" spans="1:15">
      <c r="A610" s="784"/>
      <c r="B610" s="420"/>
      <c r="C610" s="784"/>
      <c r="D610" s="420"/>
      <c r="E610" s="420"/>
      <c r="F610" s="420"/>
      <c r="G610" s="780"/>
      <c r="H610" s="780"/>
      <c r="I610" s="780"/>
      <c r="J610" s="780"/>
      <c r="K610" s="420"/>
      <c r="L610" s="420"/>
      <c r="M610" s="420"/>
      <c r="N610" s="420"/>
      <c r="O610" s="420"/>
    </row>
    <row r="611" spans="1:15">
      <c r="A611" s="784"/>
      <c r="B611" s="420"/>
      <c r="C611" s="784"/>
      <c r="D611" s="420"/>
      <c r="E611" s="420"/>
      <c r="F611" s="420"/>
      <c r="G611" s="780"/>
      <c r="H611" s="780"/>
      <c r="I611" s="780"/>
      <c r="J611" s="780"/>
      <c r="K611" s="420"/>
      <c r="L611" s="420"/>
      <c r="M611" s="420"/>
      <c r="N611" s="420"/>
      <c r="O611" s="420"/>
    </row>
    <row r="612" spans="1:15">
      <c r="A612" s="784"/>
      <c r="B612" s="420"/>
      <c r="C612" s="784"/>
      <c r="D612" s="420"/>
      <c r="E612" s="420"/>
      <c r="F612" s="420"/>
      <c r="G612" s="780"/>
      <c r="H612" s="780"/>
      <c r="I612" s="780"/>
      <c r="J612" s="780"/>
      <c r="K612" s="420"/>
      <c r="L612" s="420"/>
      <c r="M612" s="420"/>
      <c r="N612" s="420"/>
      <c r="O612" s="420"/>
    </row>
    <row r="613" spans="1:15">
      <c r="A613" s="784"/>
      <c r="B613" s="420"/>
      <c r="C613" s="784"/>
      <c r="D613" s="420"/>
      <c r="E613" s="420"/>
      <c r="F613" s="420"/>
      <c r="G613" s="780"/>
      <c r="H613" s="780"/>
      <c r="I613" s="780"/>
      <c r="J613" s="780"/>
      <c r="K613" s="420"/>
      <c r="L613" s="420"/>
      <c r="M613" s="420"/>
      <c r="N613" s="420"/>
      <c r="O613" s="420"/>
    </row>
    <row r="614" spans="1:15">
      <c r="A614" s="784"/>
      <c r="B614" s="420"/>
      <c r="C614" s="784"/>
      <c r="D614" s="420"/>
      <c r="E614" s="420"/>
      <c r="F614" s="420"/>
      <c r="G614" s="780"/>
      <c r="H614" s="780"/>
      <c r="I614" s="780"/>
      <c r="J614" s="780"/>
      <c r="K614" s="420"/>
      <c r="L614" s="420"/>
      <c r="M614" s="420"/>
      <c r="N614" s="420"/>
      <c r="O614" s="420"/>
    </row>
    <row r="615" spans="1:15">
      <c r="A615" s="784"/>
      <c r="B615" s="420"/>
      <c r="C615" s="784"/>
      <c r="D615" s="420"/>
      <c r="E615" s="420"/>
      <c r="F615" s="420"/>
      <c r="G615" s="780"/>
      <c r="H615" s="780"/>
      <c r="I615" s="780"/>
      <c r="J615" s="780"/>
      <c r="K615" s="420"/>
      <c r="L615" s="420"/>
      <c r="M615" s="420"/>
      <c r="N615" s="420"/>
      <c r="O615" s="420"/>
    </row>
    <row r="616" spans="1:15">
      <c r="A616" s="784"/>
      <c r="B616" s="420"/>
      <c r="C616" s="784"/>
      <c r="D616" s="420"/>
      <c r="E616" s="420"/>
      <c r="F616" s="420"/>
      <c r="G616" s="780"/>
      <c r="H616" s="780"/>
      <c r="I616" s="780"/>
      <c r="J616" s="780"/>
      <c r="K616" s="420"/>
      <c r="L616" s="420"/>
      <c r="M616" s="420"/>
      <c r="N616" s="420"/>
      <c r="O616" s="420"/>
    </row>
    <row r="617" spans="1:15">
      <c r="A617" s="784"/>
      <c r="B617" s="420"/>
      <c r="C617" s="784"/>
      <c r="D617" s="420"/>
      <c r="E617" s="420"/>
      <c r="F617" s="420"/>
      <c r="G617" s="780"/>
      <c r="H617" s="780"/>
      <c r="I617" s="780"/>
      <c r="J617" s="780"/>
      <c r="K617" s="420"/>
      <c r="L617" s="420"/>
      <c r="M617" s="420"/>
      <c r="N617" s="420"/>
      <c r="O617" s="420"/>
    </row>
    <row r="618" spans="1:15">
      <c r="A618" s="784"/>
      <c r="B618" s="420"/>
      <c r="C618" s="784"/>
      <c r="D618" s="420"/>
      <c r="E618" s="420"/>
      <c r="F618" s="420"/>
      <c r="G618" s="780"/>
      <c r="H618" s="780"/>
      <c r="I618" s="780"/>
      <c r="J618" s="780"/>
      <c r="K618" s="420"/>
      <c r="L618" s="420"/>
      <c r="M618" s="420"/>
      <c r="N618" s="420"/>
      <c r="O618" s="420"/>
    </row>
    <row r="619" spans="1:15">
      <c r="A619" s="784"/>
      <c r="B619" s="420"/>
      <c r="C619" s="784"/>
      <c r="D619" s="420"/>
      <c r="E619" s="420"/>
      <c r="F619" s="420"/>
      <c r="G619" s="780"/>
      <c r="H619" s="780"/>
      <c r="I619" s="780"/>
      <c r="J619" s="780"/>
      <c r="K619" s="420"/>
      <c r="L619" s="420"/>
      <c r="M619" s="420"/>
      <c r="N619" s="420"/>
      <c r="O619" s="420"/>
    </row>
    <row r="620" spans="1:15">
      <c r="A620" s="784"/>
      <c r="B620" s="420"/>
      <c r="C620" s="784"/>
      <c r="D620" s="420"/>
      <c r="E620" s="420"/>
      <c r="F620" s="420"/>
      <c r="G620" s="780"/>
      <c r="H620" s="780"/>
      <c r="I620" s="780"/>
      <c r="J620" s="780"/>
      <c r="K620" s="420"/>
      <c r="L620" s="420"/>
      <c r="M620" s="420"/>
      <c r="N620" s="420"/>
      <c r="O620" s="420"/>
    </row>
    <row r="621" spans="1:15">
      <c r="A621" s="784"/>
      <c r="B621" s="420"/>
      <c r="C621" s="784"/>
      <c r="D621" s="420"/>
      <c r="E621" s="420"/>
      <c r="F621" s="420"/>
      <c r="G621" s="780"/>
      <c r="H621" s="780"/>
      <c r="I621" s="780"/>
      <c r="J621" s="780"/>
      <c r="K621" s="420"/>
      <c r="L621" s="420"/>
      <c r="M621" s="420"/>
      <c r="N621" s="420"/>
      <c r="O621" s="420"/>
    </row>
    <row r="622" spans="1:15">
      <c r="A622" s="784"/>
      <c r="B622" s="420"/>
      <c r="C622" s="784"/>
      <c r="D622" s="420"/>
      <c r="E622" s="420"/>
      <c r="F622" s="420"/>
      <c r="G622" s="780"/>
      <c r="H622" s="780"/>
      <c r="I622" s="780"/>
      <c r="J622" s="780"/>
      <c r="K622" s="420"/>
      <c r="L622" s="420"/>
      <c r="M622" s="420"/>
      <c r="N622" s="420"/>
      <c r="O622" s="420"/>
    </row>
    <row r="623" spans="1:15">
      <c r="A623" s="784"/>
      <c r="B623" s="420"/>
      <c r="C623" s="784"/>
      <c r="D623" s="420"/>
      <c r="E623" s="420"/>
      <c r="F623" s="420"/>
      <c r="G623" s="780"/>
      <c r="H623" s="780"/>
      <c r="I623" s="780"/>
      <c r="J623" s="780"/>
      <c r="K623" s="420"/>
      <c r="L623" s="420"/>
      <c r="M623" s="420"/>
      <c r="N623" s="420"/>
      <c r="O623" s="420"/>
    </row>
    <row r="624" spans="1:15">
      <c r="A624" s="784"/>
      <c r="B624" s="420"/>
      <c r="C624" s="784"/>
      <c r="D624" s="420"/>
      <c r="E624" s="420"/>
      <c r="F624" s="420"/>
      <c r="G624" s="780"/>
      <c r="H624" s="780"/>
      <c r="I624" s="780"/>
      <c r="J624" s="780"/>
      <c r="K624" s="420"/>
      <c r="L624" s="420"/>
      <c r="M624" s="420"/>
      <c r="N624" s="420"/>
      <c r="O624" s="420"/>
    </row>
    <row r="625" spans="1:15">
      <c r="A625" s="784"/>
      <c r="B625" s="420"/>
      <c r="C625" s="784"/>
      <c r="D625" s="420"/>
      <c r="E625" s="420"/>
      <c r="F625" s="420"/>
      <c r="G625" s="780"/>
      <c r="H625" s="780"/>
      <c r="I625" s="780"/>
      <c r="J625" s="780"/>
      <c r="K625" s="420"/>
      <c r="L625" s="420"/>
      <c r="M625" s="420"/>
      <c r="N625" s="420"/>
      <c r="O625" s="420"/>
    </row>
    <row r="626" spans="1:15">
      <c r="A626" s="784"/>
      <c r="B626" s="420"/>
      <c r="C626" s="784"/>
      <c r="D626" s="420"/>
      <c r="E626" s="420"/>
      <c r="F626" s="420"/>
      <c r="G626" s="780"/>
      <c r="H626" s="780"/>
      <c r="I626" s="780"/>
      <c r="J626" s="780"/>
      <c r="K626" s="420"/>
      <c r="L626" s="420"/>
      <c r="M626" s="420"/>
      <c r="N626" s="420"/>
      <c r="O626" s="420"/>
    </row>
    <row r="627" spans="1:15">
      <c r="A627" s="784"/>
      <c r="B627" s="420"/>
      <c r="C627" s="784"/>
      <c r="D627" s="420"/>
      <c r="E627" s="420"/>
      <c r="F627" s="420"/>
      <c r="G627" s="780"/>
      <c r="H627" s="780"/>
      <c r="I627" s="780"/>
      <c r="J627" s="780"/>
      <c r="K627" s="420"/>
      <c r="L627" s="420"/>
      <c r="M627" s="420"/>
      <c r="N627" s="420"/>
      <c r="O627" s="420"/>
    </row>
    <row r="628" spans="1:15">
      <c r="A628" s="784"/>
      <c r="B628" s="420"/>
      <c r="C628" s="784"/>
      <c r="D628" s="420"/>
      <c r="E628" s="420"/>
      <c r="F628" s="420"/>
      <c r="G628" s="780"/>
      <c r="H628" s="780"/>
      <c r="I628" s="780"/>
      <c r="J628" s="780"/>
      <c r="K628" s="420"/>
      <c r="L628" s="420"/>
      <c r="M628" s="420"/>
      <c r="N628" s="420"/>
      <c r="O628" s="420"/>
    </row>
    <row r="629" spans="1:15">
      <c r="A629" s="784"/>
      <c r="B629" s="420"/>
      <c r="C629" s="784"/>
      <c r="D629" s="420"/>
      <c r="E629" s="420"/>
      <c r="F629" s="420"/>
      <c r="G629" s="780"/>
      <c r="H629" s="780"/>
      <c r="I629" s="780"/>
      <c r="J629" s="780"/>
      <c r="K629" s="420"/>
      <c r="L629" s="420"/>
      <c r="M629" s="420"/>
      <c r="N629" s="420"/>
      <c r="O629" s="420"/>
    </row>
    <row r="630" spans="1:15">
      <c r="A630" s="784"/>
      <c r="B630" s="420"/>
      <c r="C630" s="784"/>
      <c r="D630" s="420"/>
      <c r="E630" s="420"/>
      <c r="F630" s="420"/>
      <c r="G630" s="780"/>
      <c r="H630" s="780"/>
      <c r="I630" s="780"/>
      <c r="J630" s="780"/>
      <c r="K630" s="420"/>
      <c r="L630" s="420"/>
      <c r="M630" s="420"/>
      <c r="N630" s="420"/>
      <c r="O630" s="420"/>
    </row>
    <row r="631" spans="1:15">
      <c r="A631" s="784"/>
      <c r="B631" s="420"/>
      <c r="C631" s="784"/>
      <c r="D631" s="420"/>
      <c r="E631" s="420"/>
      <c r="F631" s="420"/>
      <c r="G631" s="780"/>
      <c r="H631" s="780"/>
      <c r="I631" s="780"/>
      <c r="J631" s="780"/>
      <c r="K631" s="420"/>
      <c r="L631" s="420"/>
      <c r="M631" s="420"/>
      <c r="N631" s="420"/>
      <c r="O631" s="420"/>
    </row>
    <row r="632" spans="1:15">
      <c r="A632" s="784"/>
      <c r="B632" s="420"/>
      <c r="C632" s="784"/>
      <c r="D632" s="420"/>
      <c r="E632" s="420"/>
      <c r="F632" s="420"/>
      <c r="G632" s="780"/>
      <c r="H632" s="780"/>
      <c r="I632" s="780"/>
      <c r="J632" s="780"/>
      <c r="K632" s="420"/>
      <c r="L632" s="420"/>
      <c r="M632" s="420"/>
      <c r="N632" s="420"/>
      <c r="O632" s="420"/>
    </row>
    <row r="633" spans="1:15">
      <c r="A633" s="784"/>
      <c r="B633" s="420"/>
      <c r="C633" s="784"/>
      <c r="D633" s="420"/>
      <c r="E633" s="420"/>
      <c r="F633" s="420"/>
      <c r="G633" s="780"/>
      <c r="H633" s="780"/>
      <c r="I633" s="780"/>
      <c r="J633" s="780"/>
      <c r="K633" s="420"/>
      <c r="L633" s="420"/>
      <c r="M633" s="420"/>
      <c r="N633" s="420"/>
      <c r="O633" s="420"/>
    </row>
    <row r="634" spans="1:15">
      <c r="A634" s="784"/>
      <c r="B634" s="420"/>
      <c r="C634" s="784"/>
      <c r="D634" s="420"/>
      <c r="E634" s="420"/>
      <c r="F634" s="420"/>
      <c r="G634" s="780"/>
      <c r="H634" s="780"/>
      <c r="I634" s="780"/>
      <c r="J634" s="780"/>
      <c r="K634" s="420"/>
      <c r="L634" s="420"/>
      <c r="M634" s="420"/>
      <c r="N634" s="420"/>
      <c r="O634" s="420"/>
    </row>
    <row r="635" spans="1:15">
      <c r="A635" s="784"/>
      <c r="B635" s="420"/>
      <c r="C635" s="784"/>
      <c r="D635" s="420"/>
      <c r="E635" s="420"/>
      <c r="F635" s="420"/>
      <c r="G635" s="780"/>
      <c r="H635" s="780"/>
      <c r="I635" s="780"/>
      <c r="J635" s="780"/>
      <c r="K635" s="420"/>
      <c r="L635" s="420"/>
      <c r="M635" s="420"/>
      <c r="N635" s="420"/>
      <c r="O635" s="420"/>
    </row>
    <row r="636" spans="1:15">
      <c r="A636" s="784"/>
      <c r="B636" s="420"/>
      <c r="C636" s="784"/>
      <c r="D636" s="420"/>
      <c r="E636" s="420"/>
      <c r="F636" s="420"/>
      <c r="G636" s="780"/>
      <c r="H636" s="780"/>
      <c r="I636" s="780"/>
      <c r="J636" s="780"/>
      <c r="K636" s="420"/>
      <c r="L636" s="420"/>
      <c r="M636" s="420"/>
      <c r="N636" s="420"/>
      <c r="O636" s="420"/>
    </row>
    <row r="637" spans="1:15">
      <c r="A637" s="784"/>
      <c r="B637" s="420"/>
      <c r="C637" s="784"/>
      <c r="D637" s="420"/>
      <c r="E637" s="420"/>
      <c r="F637" s="420"/>
      <c r="G637" s="780"/>
      <c r="H637" s="780"/>
      <c r="I637" s="780"/>
      <c r="J637" s="780"/>
      <c r="K637" s="420"/>
      <c r="L637" s="420"/>
      <c r="M637" s="420"/>
      <c r="N637" s="420"/>
      <c r="O637" s="420"/>
    </row>
  </sheetData>
  <autoFilter ref="A11:P117"/>
  <mergeCells count="26">
    <mergeCell ref="A10:A11"/>
    <mergeCell ref="P10:P11"/>
    <mergeCell ref="K10:L10"/>
    <mergeCell ref="M10:N10"/>
    <mergeCell ref="O10:O11"/>
    <mergeCell ref="C10:C11"/>
    <mergeCell ref="D10:D11"/>
    <mergeCell ref="E10:E11"/>
    <mergeCell ref="F10:F11"/>
    <mergeCell ref="G10:H10"/>
    <mergeCell ref="I10:J10"/>
    <mergeCell ref="M4:O4"/>
    <mergeCell ref="M5:O5"/>
    <mergeCell ref="M6:O6"/>
    <mergeCell ref="C7:O7"/>
    <mergeCell ref="C8:O8"/>
    <mergeCell ref="M112:N112"/>
    <mergeCell ref="M117:N117"/>
    <mergeCell ref="M111:N111"/>
    <mergeCell ref="H117:I117"/>
    <mergeCell ref="K109:O109"/>
    <mergeCell ref="D117:E117"/>
    <mergeCell ref="D111:E111"/>
    <mergeCell ref="H111:I111"/>
    <mergeCell ref="D112:E112"/>
    <mergeCell ref="H112:I112"/>
  </mergeCells>
  <conditionalFormatting sqref="C5">
    <cfRule type="expression" dxfId="28" priority="1" stopIfTrue="1">
      <formula>#REF!="x"</formula>
    </cfRule>
  </conditionalFormatting>
  <dataValidations count="2">
    <dataValidation type="list" allowBlank="1" showInputMessage="1" showErrorMessage="1" sqref="H109">
      <formula1>ma_vt</formula1>
    </dataValidation>
    <dataValidation type="list" allowBlank="1" showInputMessage="1" showErrorMessage="1" sqref="D12:D105">
      <formula1>mvt</formula1>
    </dataValidation>
  </dataValidations>
  <printOptions horizontalCentered="1"/>
  <pageMargins left="0.51181102362204722" right="0.11811023622047245" top="0.31496062992125984" bottom="0.19685039370078741" header="0.31496062992125984" footer="0.31496062992125984"/>
  <pageSetup paperSize="9" orientation="landscape" r:id="rId1"/>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A3:O34"/>
  <sheetViews>
    <sheetView showGridLines="0" workbookViewId="0">
      <selection activeCell="B10" sqref="B10"/>
    </sheetView>
  </sheetViews>
  <sheetFormatPr defaultRowHeight="15"/>
  <cols>
    <col min="1" max="1" width="9.140625" style="345"/>
    <col min="2" max="2" width="32.5703125" style="345" customWidth="1"/>
    <col min="3" max="4" width="17.85546875" style="345" customWidth="1"/>
    <col min="5" max="7" width="16.7109375" style="345" customWidth="1"/>
    <col min="8" max="8" width="12.28515625" style="137" bestFit="1" customWidth="1"/>
    <col min="9" max="16384" width="9.140625" style="345"/>
  </cols>
  <sheetData>
    <row r="3" spans="1:8" s="421" customFormat="1" ht="12.75">
      <c r="A3" s="420"/>
      <c r="B3" s="784"/>
      <c r="C3" s="420"/>
      <c r="D3" s="420"/>
      <c r="E3" s="420"/>
      <c r="F3" s="1052">
        <v>154</v>
      </c>
      <c r="G3" s="1053">
        <v>155</v>
      </c>
      <c r="H3" s="974"/>
    </row>
    <row r="4" spans="1:8" s="421" customFormat="1" ht="14.25" customHeight="1">
      <c r="A4" s="953"/>
      <c r="B4" s="274" t="str">
        <f>"Đơn vị: "&amp;TTDN!$B$6</f>
        <v>Đơn vị: Công ty TNHH mua nỗi buồn bán niềm vui</v>
      </c>
      <c r="C4" s="420"/>
      <c r="D4" s="420"/>
      <c r="E4" s="420"/>
      <c r="F4" s="1266" t="s">
        <v>1457</v>
      </c>
      <c r="G4" s="1266"/>
      <c r="H4" s="1105" t="s">
        <v>944</v>
      </c>
    </row>
    <row r="5" spans="1:8" s="421" customFormat="1" ht="14.25" customHeight="1">
      <c r="A5" s="954"/>
      <c r="B5" s="274" t="str">
        <f>"Địa chỉ: "&amp;TTDN!$B$7</f>
        <v>Địa chỉ: Phây búc Nặng Thầm</v>
      </c>
      <c r="C5" s="420"/>
      <c r="D5" s="888" t="s">
        <v>1468</v>
      </c>
      <c r="E5" s="420"/>
      <c r="F5" s="1267" t="s">
        <v>1105</v>
      </c>
      <c r="G5" s="1267"/>
      <c r="H5" s="1106">
        <v>5</v>
      </c>
    </row>
    <row r="6" spans="1:8" s="421" customFormat="1" ht="12.75" customHeight="1">
      <c r="A6" s="420"/>
      <c r="B6" s="420"/>
      <c r="C6" s="420"/>
      <c r="D6" s="420"/>
      <c r="E6" s="420"/>
      <c r="F6" s="1267" t="s">
        <v>1106</v>
      </c>
      <c r="G6" s="1267"/>
      <c r="H6" s="974"/>
    </row>
    <row r="8" spans="1:8" ht="18.75">
      <c r="B8" s="1386" t="s">
        <v>729</v>
      </c>
      <c r="C8" s="1386"/>
      <c r="D8" s="1386"/>
      <c r="E8" s="1386"/>
      <c r="F8" s="1386"/>
      <c r="G8" s="1386"/>
    </row>
    <row r="9" spans="1:8" ht="15" customHeight="1">
      <c r="B9" s="1368" t="str">
        <f>IF(AND($H$5&gt;=1,$H$5&lt;10),"Tháng "&amp;"0"&amp;$H$5&amp;" năm 2015","Tháng "&amp;$H$5&amp;" năm 2015")</f>
        <v>Tháng 05 năm 2015</v>
      </c>
      <c r="C9" s="1368"/>
      <c r="D9" s="1368"/>
      <c r="E9" s="1368"/>
      <c r="F9" s="1368"/>
      <c r="G9" s="1368"/>
    </row>
    <row r="10" spans="1:8">
      <c r="C10" s="345" t="str">
        <f>"Đối tượng tập hợp chi phí: "&amp;VLOOKUP($H$4,DMVT!$B$6:$C$55,2,0)</f>
        <v>Đối tượng tập hợp chi phí: Hợp đồng thiết kế bản vẽ kỹ thuật thi công nhà công vụ</v>
      </c>
    </row>
    <row r="11" spans="1:8">
      <c r="C11" s="345" t="str">
        <f>"Tên sản phẩm, dịch vụ: "&amp;VLOOKUP($H$4,DMVT!$B$6:$C$55,2,0)</f>
        <v>Tên sản phẩm, dịch vụ: Hợp đồng thiết kế bản vẽ kỹ thuật thi công nhà công vụ</v>
      </c>
      <c r="H11" s="1054">
        <v>1</v>
      </c>
    </row>
    <row r="12" spans="1:8">
      <c r="C12" s="345" t="s">
        <v>741</v>
      </c>
      <c r="D12" s="1055">
        <v>0</v>
      </c>
      <c r="E12" s="1054" t="s">
        <v>949</v>
      </c>
    </row>
    <row r="13" spans="1:8">
      <c r="H13" s="1054">
        <v>3</v>
      </c>
    </row>
    <row r="14" spans="1:8" s="421" customFormat="1" ht="12.75">
      <c r="B14" s="1387" t="s">
        <v>402</v>
      </c>
      <c r="C14" s="1387" t="s">
        <v>730</v>
      </c>
      <c r="D14" s="1056"/>
      <c r="E14" s="1387"/>
      <c r="F14" s="1387"/>
      <c r="G14" s="1387"/>
      <c r="H14" s="927">
        <v>4</v>
      </c>
    </row>
    <row r="15" spans="1:8" s="421" customFormat="1" ht="25.5">
      <c r="B15" s="1387"/>
      <c r="C15" s="1387"/>
      <c r="D15" s="1057" t="s">
        <v>774</v>
      </c>
      <c r="E15" s="1057" t="s">
        <v>731</v>
      </c>
      <c r="F15" s="1058" t="s">
        <v>781</v>
      </c>
      <c r="G15" s="1057" t="s">
        <v>775</v>
      </c>
      <c r="H15" s="927">
        <v>5</v>
      </c>
    </row>
    <row r="16" spans="1:8" s="421" customFormat="1" ht="12.75">
      <c r="B16" s="1056" t="s">
        <v>381</v>
      </c>
      <c r="C16" s="1056">
        <v>1</v>
      </c>
      <c r="D16" s="1056">
        <v>2</v>
      </c>
      <c r="E16" s="1056">
        <v>3</v>
      </c>
      <c r="F16" s="1056">
        <v>4</v>
      </c>
      <c r="G16" s="1056">
        <v>5</v>
      </c>
      <c r="H16" s="927">
        <v>6</v>
      </c>
    </row>
    <row r="17" spans="1:15" s="421" customFormat="1" ht="12.75">
      <c r="B17" s="1059" t="s">
        <v>732</v>
      </c>
      <c r="C17" s="1118">
        <f>'CT154'!$G$14</f>
        <v>0</v>
      </c>
      <c r="D17" s="1118"/>
      <c r="E17" s="1118"/>
      <c r="F17" s="1118"/>
      <c r="G17" s="1118"/>
      <c r="H17" s="927">
        <v>7</v>
      </c>
    </row>
    <row r="18" spans="1:15" s="421" customFormat="1" ht="12.75">
      <c r="B18" s="1060" t="s">
        <v>733</v>
      </c>
      <c r="C18" s="1119">
        <f>SUMIF('CT154'!$A$16:$A$514,'Z154'!$H$5,'CT154'!$G$16:$G$514)</f>
        <v>2885000</v>
      </c>
      <c r="D18" s="1119">
        <f>SUMIF('CT154'!$A$16:$A$514,'Z154'!$H$5,'CT154'!$H$16:$H$514)</f>
        <v>0</v>
      </c>
      <c r="E18" s="1119">
        <f>SUMIF('CT154'!$A$16:$A$514,'Z154'!$H$5,'CT154'!$I$16:$I$514)</f>
        <v>2885000</v>
      </c>
      <c r="F18" s="1119">
        <f>SUMIF('CT154'!$A$16:$A$514,'Z154'!$H$5,'CT154'!J$16:$J$514)</f>
        <v>0</v>
      </c>
      <c r="G18" s="1119">
        <f>SUMIF('CT154'!$A$16:$A$514,'Z154'!$H$5,'CT154'!$K$16:$K$514)</f>
        <v>0</v>
      </c>
      <c r="H18" s="927">
        <v>8</v>
      </c>
    </row>
    <row r="19" spans="1:15" s="421" customFormat="1" ht="12.75">
      <c r="B19" s="1060" t="s">
        <v>734</v>
      </c>
      <c r="C19" s="1119"/>
      <c r="D19" s="1119"/>
      <c r="E19" s="1119"/>
      <c r="F19" s="1119"/>
      <c r="G19" s="1119"/>
      <c r="H19" s="927">
        <v>9</v>
      </c>
    </row>
    <row r="20" spans="1:15" s="421" customFormat="1" ht="12.75">
      <c r="B20" s="1060" t="s">
        <v>735</v>
      </c>
      <c r="C20" s="1119">
        <f>'CT154'!$G$516</f>
        <v>0</v>
      </c>
      <c r="D20" s="1119"/>
      <c r="E20" s="1119"/>
      <c r="F20" s="1119"/>
      <c r="G20" s="1119"/>
      <c r="H20" s="927">
        <v>10</v>
      </c>
    </row>
    <row r="21" spans="1:15" s="421" customFormat="1" ht="12.75">
      <c r="B21" s="1061" t="s">
        <v>736</v>
      </c>
      <c r="C21" s="1120">
        <f>C17+C18-C19-C20</f>
        <v>2885000</v>
      </c>
      <c r="D21" s="1120">
        <f t="shared" ref="D21:G21" si="0">D17+D18-D19-D20</f>
        <v>0</v>
      </c>
      <c r="E21" s="1120">
        <f t="shared" si="0"/>
        <v>2885000</v>
      </c>
      <c r="F21" s="1120">
        <f t="shared" si="0"/>
        <v>0</v>
      </c>
      <c r="G21" s="1120">
        <f t="shared" si="0"/>
        <v>0</v>
      </c>
      <c r="H21" s="927">
        <v>11</v>
      </c>
    </row>
    <row r="22" spans="1:15" s="421" customFormat="1" ht="12.75">
      <c r="B22" s="1121" t="s">
        <v>737</v>
      </c>
      <c r="C22" s="1122">
        <f>IF(D12&lt;=0,C21,C21/$D$12)</f>
        <v>2885000</v>
      </c>
      <c r="D22" s="1122">
        <f>IF(D21&lt;=0,D21,D21/$D$12)</f>
        <v>0</v>
      </c>
      <c r="E22" s="1122">
        <f>IF(S12&lt;=0,E21,E21/$D$12)</f>
        <v>2885000</v>
      </c>
      <c r="F22" s="1122">
        <f>IF(D12&lt;=0,F21,F21/$D$12)</f>
        <v>0</v>
      </c>
      <c r="G22" s="1122">
        <f>IF(D12&lt;=0,G21,G21/$D$12)</f>
        <v>0</v>
      </c>
      <c r="H22" s="927">
        <v>12</v>
      </c>
    </row>
    <row r="24" spans="1:15">
      <c r="A24" s="356"/>
      <c r="B24" s="1047" t="s">
        <v>364</v>
      </c>
      <c r="C24" s="388"/>
      <c r="D24" s="388"/>
      <c r="E24" s="388"/>
      <c r="F24" s="642"/>
      <c r="G24" s="1048"/>
      <c r="H24" s="1062"/>
      <c r="I24" s="356"/>
      <c r="J24" s="356"/>
      <c r="K24" s="356"/>
      <c r="L24" s="356"/>
      <c r="M24" s="356"/>
      <c r="N24" s="356"/>
      <c r="O24" s="356"/>
    </row>
    <row r="25" spans="1:15" ht="15" customHeight="1">
      <c r="A25" s="356"/>
      <c r="B25" s="1047" t="s">
        <v>365</v>
      </c>
      <c r="C25" s="388"/>
      <c r="D25" s="388"/>
      <c r="E25" s="388"/>
      <c r="F25" s="642"/>
      <c r="I25" s="356"/>
      <c r="J25" s="356"/>
      <c r="K25" s="356"/>
      <c r="L25" s="356"/>
      <c r="M25" s="356"/>
      <c r="N25" s="356"/>
      <c r="O25" s="356"/>
    </row>
    <row r="26" spans="1:15">
      <c r="A26" s="356"/>
      <c r="B26" s="388"/>
      <c r="C26" s="388"/>
      <c r="D26" s="388"/>
      <c r="E26" s="388"/>
      <c r="F26" s="1306" t="str">
        <f>TTDN!$B$16</f>
        <v>Hà Nội, ngày 31 tháng 12 năm 2015</v>
      </c>
      <c r="G26" s="1306"/>
      <c r="I26" s="356"/>
      <c r="J26" s="356"/>
      <c r="K26" s="356"/>
      <c r="L26" s="356"/>
      <c r="M26" s="356"/>
      <c r="N26" s="356"/>
      <c r="O26" s="356"/>
    </row>
    <row r="27" spans="1:15">
      <c r="A27" s="356"/>
      <c r="B27" s="388"/>
      <c r="C27" s="388"/>
      <c r="D27" s="388"/>
      <c r="E27" s="388"/>
      <c r="F27" s="868"/>
      <c r="I27" s="356"/>
      <c r="J27" s="356"/>
      <c r="K27" s="356"/>
      <c r="L27" s="356"/>
      <c r="M27" s="356"/>
      <c r="N27" s="356"/>
      <c r="O27" s="356"/>
    </row>
    <row r="28" spans="1:15" ht="15" customHeight="1">
      <c r="A28" s="356"/>
      <c r="B28" s="1099" t="s">
        <v>390</v>
      </c>
      <c r="C28" s="1123"/>
      <c r="D28" s="1099" t="s">
        <v>345</v>
      </c>
      <c r="E28" s="388"/>
      <c r="F28" s="1378" t="s">
        <v>367</v>
      </c>
      <c r="G28" s="1378"/>
      <c r="I28" s="356"/>
      <c r="J28" s="356"/>
      <c r="K28" s="356"/>
      <c r="L28" s="356"/>
      <c r="M28" s="356"/>
      <c r="N28" s="356"/>
      <c r="O28" s="356"/>
    </row>
    <row r="29" spans="1:15" ht="15" customHeight="1">
      <c r="A29" s="356"/>
      <c r="B29" s="1099" t="s">
        <v>344</v>
      </c>
      <c r="C29" s="1123"/>
      <c r="D29" s="1099" t="s">
        <v>344</v>
      </c>
      <c r="E29" s="388"/>
      <c r="F29" s="1378" t="s">
        <v>344</v>
      </c>
      <c r="G29" s="1378"/>
      <c r="I29" s="356"/>
      <c r="J29" s="356"/>
      <c r="K29" s="356"/>
      <c r="L29" s="356"/>
      <c r="M29" s="356"/>
      <c r="N29" s="356"/>
      <c r="O29" s="356"/>
    </row>
    <row r="30" spans="1:15">
      <c r="A30" s="356"/>
      <c r="B30" s="388"/>
      <c r="C30" s="388"/>
      <c r="D30" s="356"/>
      <c r="E30" s="388"/>
      <c r="G30" s="356"/>
      <c r="H30" s="1062"/>
      <c r="I30" s="356"/>
      <c r="J30" s="356"/>
      <c r="K30" s="356"/>
      <c r="L30" s="356"/>
      <c r="M30" s="356"/>
      <c r="N30" s="356"/>
      <c r="O30" s="356"/>
    </row>
    <row r="31" spans="1:15">
      <c r="A31" s="356"/>
      <c r="B31" s="388"/>
      <c r="C31" s="388"/>
      <c r="D31" s="356"/>
      <c r="E31" s="388"/>
      <c r="G31" s="356"/>
      <c r="H31" s="1062"/>
      <c r="I31" s="356"/>
      <c r="J31" s="356"/>
      <c r="K31" s="356"/>
      <c r="L31" s="356"/>
      <c r="M31" s="356"/>
      <c r="N31" s="356"/>
      <c r="O31" s="356"/>
    </row>
    <row r="32" spans="1:15">
      <c r="A32" s="356"/>
      <c r="B32" s="356"/>
      <c r="C32" s="356"/>
      <c r="D32" s="356"/>
      <c r="E32" s="356"/>
      <c r="G32" s="356"/>
      <c r="H32" s="1063"/>
      <c r="I32" s="356"/>
      <c r="J32" s="356"/>
      <c r="K32" s="356"/>
      <c r="L32" s="356"/>
      <c r="M32" s="356"/>
      <c r="N32" s="356"/>
      <c r="O32" s="356"/>
    </row>
    <row r="33" spans="1:15">
      <c r="A33" s="356"/>
      <c r="B33" s="356"/>
      <c r="C33" s="356"/>
      <c r="D33" s="356"/>
      <c r="E33" s="356"/>
      <c r="G33" s="356"/>
      <c r="H33" s="1063"/>
      <c r="I33" s="356"/>
      <c r="J33" s="356"/>
      <c r="K33" s="356"/>
      <c r="L33" s="356"/>
      <c r="M33" s="356"/>
      <c r="N33" s="356"/>
      <c r="O33" s="356"/>
    </row>
    <row r="34" spans="1:15" ht="15" customHeight="1">
      <c r="A34" s="356"/>
      <c r="B34" s="1094" t="str">
        <f>TTDN!$B$13</f>
        <v>Sơn Tùng MTP</v>
      </c>
      <c r="C34" s="833"/>
      <c r="D34" s="1094" t="str">
        <f>TTDN!$B$12</f>
        <v>Đàm Vĩnh Hưng</v>
      </c>
      <c r="E34" s="356"/>
      <c r="F34" s="1368" t="str">
        <f>TTDN!$B$11</f>
        <v>Đàm Văn Đức</v>
      </c>
      <c r="G34" s="1368"/>
      <c r="H34" s="1063"/>
      <c r="I34" s="356"/>
      <c r="J34" s="356"/>
      <c r="K34" s="356"/>
      <c r="L34" s="356"/>
      <c r="M34" s="356"/>
      <c r="N34" s="356"/>
      <c r="O34" s="356"/>
    </row>
  </sheetData>
  <mergeCells count="12">
    <mergeCell ref="F34:G34"/>
    <mergeCell ref="C14:C15"/>
    <mergeCell ref="B14:B15"/>
    <mergeCell ref="F28:G28"/>
    <mergeCell ref="F26:G26"/>
    <mergeCell ref="E14:G14"/>
    <mergeCell ref="F29:G29"/>
    <mergeCell ref="F4:G4"/>
    <mergeCell ref="F5:G5"/>
    <mergeCell ref="F6:G6"/>
    <mergeCell ref="B8:G8"/>
    <mergeCell ref="B9:G9"/>
  </mergeCells>
  <conditionalFormatting sqref="B5">
    <cfRule type="expression" dxfId="27" priority="1" stopIfTrue="1">
      <formula>#REF!="x"</formula>
    </cfRule>
  </conditionalFormatting>
  <dataValidations count="2">
    <dataValidation type="list" allowBlank="1" showInputMessage="1" showErrorMessage="1" sqref="G25">
      <formula1>ma_vt</formula1>
    </dataValidation>
    <dataValidation type="list" allowBlank="1" showInputMessage="1" showErrorMessage="1" sqref="H5">
      <formula1>$H$11:$H$22</formula1>
    </dataValidation>
  </dataValidations>
  <printOptions horizontalCentered="1"/>
  <pageMargins left="0.70866141732283472" right="0.39370078740157483" top="0.74803149606299213" bottom="0.74803149606299213" header="0.31496062992125984" footer="0.31496062992125984"/>
  <pageSetup paperSize="9" orientation="landscape" verticalDpi="0"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DMVT!$B$6:$B$55</xm:f>
          </x14:formula1>
          <xm:sqref>H4</xm:sqref>
        </x14:dataValidation>
      </x14:dataValidations>
    </ext>
  </extLs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A1:ADX229"/>
  <sheetViews>
    <sheetView showGridLines="0" topLeftCell="C1" zoomScaleNormal="100" workbookViewId="0">
      <selection activeCell="C4" sqref="C4"/>
    </sheetView>
  </sheetViews>
  <sheetFormatPr defaultRowHeight="15"/>
  <cols>
    <col min="1" max="1" width="2.140625" hidden="1" customWidth="1"/>
    <col min="2" max="2" width="5.42578125" style="49" hidden="1" customWidth="1"/>
    <col min="3" max="3" width="6.7109375" style="49" customWidth="1"/>
    <col min="4" max="4" width="43.85546875" style="50" customWidth="1"/>
    <col min="5" max="5" width="47.85546875" style="51" hidden="1" customWidth="1"/>
    <col min="6" max="9" width="14.7109375" style="52" customWidth="1"/>
    <col min="10" max="11" width="14.7109375" style="91" customWidth="1"/>
    <col min="12" max="13" width="14.7109375" style="52" customWidth="1"/>
    <col min="14" max="14" width="4" style="53" customWidth="1"/>
    <col min="15" max="58" width="0" hidden="1" customWidth="1"/>
    <col min="59" max="59" width="88.140625" customWidth="1"/>
    <col min="765" max="766" width="15" style="50" customWidth="1"/>
    <col min="767" max="768" width="13.85546875" style="50" customWidth="1"/>
    <col min="769" max="769" width="11" style="50" customWidth="1"/>
    <col min="770" max="770" width="11" style="52" customWidth="1"/>
    <col min="771" max="786" width="11" customWidth="1"/>
    <col min="787" max="790" width="12.140625" customWidth="1"/>
    <col min="791" max="792" width="13.85546875" customWidth="1"/>
    <col min="793" max="798" width="12.140625" customWidth="1"/>
    <col min="799" max="800" width="15" customWidth="1"/>
    <col min="801" max="802" width="9.28515625" customWidth="1"/>
    <col min="803" max="803" width="11.140625" customWidth="1"/>
    <col min="804" max="804" width="9.140625" customWidth="1"/>
  </cols>
  <sheetData>
    <row r="1" spans="1:804" ht="25.5" customHeight="1">
      <c r="A1" s="137"/>
      <c r="B1" s="138"/>
      <c r="C1" s="138"/>
      <c r="D1" s="125"/>
      <c r="E1" s="135"/>
      <c r="F1" s="1190" t="s">
        <v>1468</v>
      </c>
      <c r="G1" s="132"/>
      <c r="H1" s="132"/>
      <c r="I1" s="139"/>
      <c r="J1" s="1178" t="str">
        <f>IF(AND($F$156=$G$156,$H$156=$I$156,$J$156=$K$156,$L$156=$M$156),"Ok ok đúng rồi đó, bạn thật là siêu nhân :D","Nô nô sai rồi, cố lên bạn ơi :(")</f>
        <v>Ok ok đúng rồi đó, bạn thật là siêu nhân :D</v>
      </c>
      <c r="K1" s="140"/>
      <c r="L1" s="141"/>
      <c r="M1" s="141"/>
      <c r="N1" s="1107" t="s">
        <v>746</v>
      </c>
      <c r="ACK1" s="1391" t="s">
        <v>688</v>
      </c>
      <c r="ACL1" s="1391"/>
      <c r="ACM1" s="142">
        <v>1</v>
      </c>
      <c r="ACN1" s="143"/>
      <c r="ACO1" s="142">
        <v>2</v>
      </c>
      <c r="ACP1" s="143"/>
      <c r="ACQ1" s="144">
        <v>3</v>
      </c>
      <c r="ACR1" s="145"/>
      <c r="ACS1" s="144">
        <v>4</v>
      </c>
      <c r="ACT1" s="145"/>
      <c r="ACU1" s="144">
        <v>5</v>
      </c>
      <c r="ACV1" s="145"/>
      <c r="ACW1" s="144">
        <v>6</v>
      </c>
      <c r="ACX1" s="145"/>
      <c r="ACY1" s="144">
        <v>7</v>
      </c>
      <c r="ACZ1" s="145"/>
      <c r="ADA1" s="144">
        <v>8</v>
      </c>
      <c r="ADB1" s="145"/>
      <c r="ADC1" s="144">
        <v>9</v>
      </c>
      <c r="ADD1" s="145"/>
      <c r="ADE1" s="144">
        <v>10</v>
      </c>
      <c r="ADF1" s="145"/>
      <c r="ADG1" s="144">
        <v>11</v>
      </c>
      <c r="ADH1" s="145"/>
      <c r="ADI1" s="144">
        <v>12</v>
      </c>
      <c r="ADJ1" s="145"/>
      <c r="ADK1" s="146" t="s">
        <v>743</v>
      </c>
      <c r="ADL1" s="146"/>
      <c r="ADM1" s="146" t="s">
        <v>744</v>
      </c>
      <c r="ADN1" s="146"/>
      <c r="ADO1" s="146" t="s">
        <v>745</v>
      </c>
      <c r="ADP1" s="146"/>
      <c r="ADQ1" s="146" t="s">
        <v>746</v>
      </c>
      <c r="ADR1" s="146"/>
      <c r="ADS1" s="146" t="s">
        <v>747</v>
      </c>
      <c r="ADT1" s="146"/>
      <c r="ADU1" s="137"/>
      <c r="ADV1" s="137"/>
    </row>
    <row r="2" spans="1:804" ht="20.25">
      <c r="A2" s="137"/>
      <c r="B2" s="147"/>
      <c r="C2" s="1392" t="s">
        <v>389</v>
      </c>
      <c r="D2" s="1392"/>
      <c r="E2" s="1392"/>
      <c r="F2" s="1392"/>
      <c r="G2" s="1392"/>
      <c r="H2" s="1392"/>
      <c r="I2" s="1392"/>
      <c r="J2" s="1392"/>
      <c r="K2" s="1392"/>
      <c r="L2" s="1392"/>
      <c r="M2" s="1392"/>
      <c r="N2" s="136"/>
      <c r="ACK2" s="125"/>
      <c r="ACL2" s="167"/>
      <c r="ACM2" s="125"/>
      <c r="ACN2" s="125"/>
      <c r="ACO2" s="125"/>
      <c r="ACP2" s="131"/>
      <c r="ACQ2" s="137"/>
      <c r="ACR2" s="137"/>
      <c r="ACS2" s="137"/>
      <c r="ACT2" s="137"/>
      <c r="ACU2" s="137"/>
      <c r="ACV2" s="137"/>
      <c r="ACW2" s="137"/>
      <c r="ACX2" s="137"/>
      <c r="ACY2" s="137"/>
      <c r="ACZ2" s="137"/>
      <c r="ADA2" s="137"/>
      <c r="ADB2" s="137"/>
      <c r="ADC2" s="137"/>
      <c r="ADD2" s="137"/>
      <c r="ADE2" s="137"/>
      <c r="ADF2" s="137"/>
      <c r="ADG2" s="137"/>
      <c r="ADH2" s="137"/>
      <c r="ADI2" s="137"/>
      <c r="ADJ2" s="137"/>
      <c r="ADK2" s="137"/>
      <c r="ADL2" s="137"/>
      <c r="ADM2" s="137"/>
      <c r="ADN2" s="137"/>
      <c r="ADO2" s="137"/>
      <c r="ADP2" s="137"/>
      <c r="ADQ2" s="137"/>
      <c r="ADR2" s="137"/>
      <c r="ADS2" s="137"/>
      <c r="ADT2" s="137"/>
      <c r="ADU2" s="137"/>
      <c r="ADV2" s="137"/>
    </row>
    <row r="3" spans="1:804">
      <c r="A3" s="137"/>
      <c r="B3" s="147"/>
      <c r="C3" s="1393" t="str">
        <f>IF(AND($N$1&gt;=1,$N$1&lt;=12),"Tháng "&amp;$N$1&amp;" Năm 2015",IF($N$1="Q1","Quý 1 "&amp;"Năm 2015",IF($N$1="Q2","Quý 2 "&amp;"Năm 2015",IF($N$1="Q3","Quý 3 "&amp;"Năm 2015",IF($N$1="Q4","Quý 4 "&amp;"Năm 2015",IF($N$1="N","Năm 2015"))))))</f>
        <v>Quý 4 Năm 2015</v>
      </c>
      <c r="D3" s="1393"/>
      <c r="E3" s="1393"/>
      <c r="F3" s="1393"/>
      <c r="G3" s="1393"/>
      <c r="H3" s="1393"/>
      <c r="I3" s="1393"/>
      <c r="J3" s="1393"/>
      <c r="K3" s="1393"/>
      <c r="L3" s="1393"/>
      <c r="M3" s="1393"/>
      <c r="N3" s="134"/>
      <c r="ACK3" s="125"/>
      <c r="ACL3" s="125"/>
      <c r="ACM3" s="125"/>
      <c r="ACN3" s="125"/>
      <c r="ACO3" s="125" t="str">
        <f>IF($N$1=2,MAX(ACK5+ACM5-ACL5-ACN5,0),"")</f>
        <v/>
      </c>
      <c r="ACP3" s="125" t="str">
        <f>IF($N$1=2,MAX(ACL5+ACN5-ACK5-ACM5,0),"")</f>
        <v/>
      </c>
      <c r="ACQ3" s="137"/>
      <c r="ACR3" s="137"/>
      <c r="ACS3" s="137"/>
      <c r="ACT3" s="137"/>
      <c r="ACU3" s="137"/>
      <c r="ACV3" s="137"/>
      <c r="ACW3" s="137"/>
      <c r="ACX3" s="137"/>
      <c r="ACY3" s="137"/>
      <c r="ACZ3" s="137"/>
      <c r="ADA3" s="137"/>
      <c r="ADB3" s="137"/>
      <c r="ADC3" s="137"/>
      <c r="ADD3" s="137"/>
      <c r="ADE3" s="137"/>
      <c r="ADF3" s="137"/>
      <c r="ADG3" s="137"/>
      <c r="ADH3" s="137"/>
      <c r="ADI3" s="137"/>
      <c r="ADJ3" s="137"/>
      <c r="ADK3" s="169"/>
      <c r="ADL3" s="137"/>
      <c r="ADM3" s="137"/>
      <c r="ADN3" s="137"/>
      <c r="ADO3" s="137"/>
      <c r="ADP3" s="137"/>
      <c r="ADQ3" s="137"/>
      <c r="ADR3" s="137"/>
      <c r="ADS3" s="137"/>
      <c r="ADT3" s="137"/>
      <c r="ADU3" s="137"/>
      <c r="ADV3" s="137"/>
    </row>
    <row r="4" spans="1:804" ht="25.5">
      <c r="A4" s="137"/>
      <c r="B4" s="302"/>
      <c r="C4" s="302" t="s">
        <v>32</v>
      </c>
      <c r="D4" s="302" t="s">
        <v>33</v>
      </c>
      <c r="E4" s="303" t="s">
        <v>34</v>
      </c>
      <c r="F4" s="304" t="s">
        <v>326</v>
      </c>
      <c r="G4" s="304" t="s">
        <v>327</v>
      </c>
      <c r="H4" s="304" t="s">
        <v>8</v>
      </c>
      <c r="I4" s="304" t="s">
        <v>9</v>
      </c>
      <c r="J4" s="305" t="s">
        <v>689</v>
      </c>
      <c r="K4" s="305" t="s">
        <v>690</v>
      </c>
      <c r="L4" s="304" t="s">
        <v>328</v>
      </c>
      <c r="M4" s="304" t="s">
        <v>10</v>
      </c>
      <c r="N4" s="341"/>
      <c r="ACK4" s="342" t="s">
        <v>684</v>
      </c>
      <c r="ACL4" s="342" t="s">
        <v>685</v>
      </c>
      <c r="ACM4" s="342" t="s">
        <v>684</v>
      </c>
      <c r="ACN4" s="342" t="s">
        <v>685</v>
      </c>
      <c r="ACO4" s="342" t="s">
        <v>684</v>
      </c>
      <c r="ACP4" s="342" t="s">
        <v>685</v>
      </c>
      <c r="ACQ4" s="342" t="s">
        <v>684</v>
      </c>
      <c r="ACR4" s="342" t="s">
        <v>685</v>
      </c>
      <c r="ACS4" s="342" t="s">
        <v>684</v>
      </c>
      <c r="ACT4" s="342" t="s">
        <v>685</v>
      </c>
      <c r="ACU4" s="342" t="s">
        <v>684</v>
      </c>
      <c r="ACV4" s="342" t="s">
        <v>685</v>
      </c>
      <c r="ACW4" s="342" t="s">
        <v>684</v>
      </c>
      <c r="ACX4" s="342" t="s">
        <v>685</v>
      </c>
      <c r="ACY4" s="342" t="s">
        <v>684</v>
      </c>
      <c r="ACZ4" s="342" t="s">
        <v>685</v>
      </c>
      <c r="ADA4" s="342" t="s">
        <v>684</v>
      </c>
      <c r="ADB4" s="342" t="s">
        <v>685</v>
      </c>
      <c r="ADC4" s="342" t="s">
        <v>684</v>
      </c>
      <c r="ADD4" s="342" t="s">
        <v>685</v>
      </c>
      <c r="ADE4" s="342" t="s">
        <v>684</v>
      </c>
      <c r="ADF4" s="342" t="s">
        <v>685</v>
      </c>
      <c r="ADG4" s="342" t="s">
        <v>684</v>
      </c>
      <c r="ADH4" s="342" t="s">
        <v>685</v>
      </c>
      <c r="ADI4" s="342" t="s">
        <v>684</v>
      </c>
      <c r="ADJ4" s="342" t="s">
        <v>685</v>
      </c>
      <c r="ADK4" s="342" t="s">
        <v>684</v>
      </c>
      <c r="ADL4" s="342" t="s">
        <v>685</v>
      </c>
      <c r="ADM4" s="342" t="s">
        <v>684</v>
      </c>
      <c r="ADN4" s="342" t="s">
        <v>685</v>
      </c>
      <c r="ADO4" s="342" t="s">
        <v>684</v>
      </c>
      <c r="ADP4" s="342" t="s">
        <v>685</v>
      </c>
      <c r="ADQ4" s="342" t="s">
        <v>684</v>
      </c>
      <c r="ADR4" s="342" t="s">
        <v>685</v>
      </c>
      <c r="ADS4" s="342" t="s">
        <v>684</v>
      </c>
      <c r="ADT4" s="342" t="s">
        <v>685</v>
      </c>
      <c r="ADU4" s="343" t="s">
        <v>1434</v>
      </c>
      <c r="ADV4" s="344" t="s">
        <v>1434</v>
      </c>
      <c r="ADW4" s="620" t="s">
        <v>1435</v>
      </c>
      <c r="ADX4" s="620" t="s">
        <v>1435</v>
      </c>
    </row>
    <row r="5" spans="1:804" s="117" customFormat="1">
      <c r="A5" s="298" t="s">
        <v>388</v>
      </c>
      <c r="B5" s="316" t="s">
        <v>748</v>
      </c>
      <c r="C5" s="316" t="s">
        <v>35</v>
      </c>
      <c r="D5" s="317" t="s">
        <v>36</v>
      </c>
      <c r="E5" s="318" t="s">
        <v>37</v>
      </c>
      <c r="F5" s="319">
        <f t="shared" ref="F5:F36" si="0">IF(OR($N$1=1,$N$1="N",$N$1="Q1"),$ACK5,IF($N$1=2,MAX(ACK5+ACM5-ACL5-ACN5,0),IF($N$1=3,MAX(ACK5+ACM5+ACO5-ACL5-ACN5-ACP5,0),IF($N$1=4,MAX(ACK5+ACM5+ACO5+ACQ5-ACL5-ACN5-ACP5-ACR5,0),IF($N$1=5,MAX(ACK5+ACM5+ACO5+ACQ5+ACS5-ACL5-ACN5-ACP5-ACR5-ACT5,0),IF($N$1=6,MAX(ACK5+ACM5+ACO5+ACQ5+ACS5+ACU5-ACL5-ACU5-ACN5-ACP5-ACR5-ACT5-ACV5,0),IF($N$1=7,MAX(ACK5+ACM5+ACO5+ACQ5+ACS5+ACU5+ACW5-ACL5-ACU5-ACN5-ACP5-ACR5-ACT5-ACV5-ACX5,0),IF($N$1=8,MAX(ACK5+ACM5+ACO5+ACQ5+ACS5+ACU5+ACW5+ACY5-ACL5-ACU5-ACN5-ACP5-ACR5-ACT5-ACV5-ACX5-ACZ5,0),IF($N$1=9,MAX(ACK5+ACM5+ACO5+ACQ5+ACS5+ACU5+ACW5+ACY5+ADA5-ACL5-ACU5-ACN5-ACP5-ACR5-ACT5-ACV5-ACX5-ACZ5-ADB5,0),IF($N$1=10,MAX(ACK5+ACM5+ACO5+ACQ5+ACS5+ACU5+ACW5+ACY5+ADA5+ADC5-ACL5-ACU5-ACN5-ACP5-ACR5-ACT5-ACV5-ACX5-ACZ5-ADB5-ADD5,0),IF($N$1=11,MAX(ACK5+ACM5+ACO5+ACQ5+ACS5+ACU5+ACW5+ACY5+ADA5+ADC5+ADE5-ACL5-ACU5-ACN5-ACP5-ACR5-ACT5-ACV5-ACX5-ACZ5-ADB5-ADD5-ADF5,0),IF($N$1=12,MAX(ACK5+ACM5+ACO5+ACQ5+ACS5+ACU5+ACW5+ACY5+ADA5+ADC5+ADE5+ADG5-ACL5-ACU5-ACN5-ACP5-ACR5-ACT5-ACV5-ACX5-ACZ5-ADB5-ADD5-ADF5-ADH5,0),IF($N$1="Q2",MAX(ACK5+ADK5-ACL5-ADL5,0),IF($N$1="Q3",MAX(ACK5+ADK5+ADM5-ACL5-ADL5-ADN5,0),IF($N$1="Q4",MAX(ACK5+ADK5+ADM5+ADO5-ACL5-ADL5-ADN5-ADP5,0),"")))))))))))))))</f>
        <v>1933356000</v>
      </c>
      <c r="G5" s="330">
        <f t="shared" ref="G5:G36" si="1">IF(OR($N$1=1,$N$1="N",$N$1="Q1"),$ACL5,IF($N$1=2,MAX(ACL5+ACN5-ACK5-ACM5,0),IF($N$1=3,MAX(ACL5+ACN5+ACP5-ACK5-ACM5-ACO5,0),IF($N$1=4,MAX(ACL5+ACN5+ACP5+ACR5-ACK5-ACM5-ACO5-ACQ5,0),IF($N$1=5,MAX(ACL5+ACN5+ACP5+ACR5+ACT5-ACK5-ACM5-ACO5-ACQ5-ACS5,0),IF($N$1=6,MAX(ACL5+ACN5+ACP5+ACR5+ACT5+ACV5-ACK5-ACM5-ACO5-ACQ5-ACS5-ACU5,0),IF($N$1=7,MAX(ACL5+ACN5+ACP5+ACR5+ACT5+ACV5+ACX5-ACK5-ACM5-ACO5-ACQ5-ACS5-ACU5-ACW5,0),IF($N$1=8,MAX(ACL5+ACN5+ACP5+ACR5+ACT5+ACV5+ACX5+ACZ5-ACK5-ACM5-ACO5-ACQ5-ACS5-ACU5-ACW5-ACY5,0),IF($N$1=9,MAX(ACL5+ACN5+ACP5+ACR5+ACT5+ACV5+ACX5+ACZ5+ADB5-ACK5-ACM5-ACO5-ACQ5-ACS5-ACU5-ACW5-ACY5-ADA5,0),IF($N$1=10,MAX(ACL5+ACN5+ACP5+ACR5+ACT5+ACV5+ACX5+ACZ5+ADB5+ADD5-ACK5-ACM5-ACO5-ACQ5-ACS5-ACU5-ACW5-ACY5-ADA5-ADC5,0),IF($N$1=11,MAX(ACL5+ACN5+ACP5+ACR5+ACT5+ACV5+ACX5+ACZ5+ADB5+ADD5+ADF5-ACK5-ACM5-ACO5-ACQ5-ACS5-ACU5-ACW5-ACY5-ADA5-ADC5-ADE5,0),IF($N$1=12,MAX(ACL5+ACN5+ACP5+ACR5+ACT5+ACV5+ACX5+ACZ5+ADB5+ADD5+ADF5+ADH5-ACK5-ACM5-ACO5-ACQ5-ACS5-ACU5-ACW5-ACY5-ADA5-ADC5-ADE5-ADG5,0),IF($N$1="Q2",MAX(ACL5+ADL5-ACK5-ADK5,0),IF($N$1="Q3",MAX(ACL5+ADL5+ADN5-ACK5-ADK5-ADM5,0),IF($N$1="Q4",MAX(ACL5+ADL5+ADN5+ADP5-ACK5-ADK5-ADM5-ADO5,0),"")))))))))))))))</f>
        <v>0</v>
      </c>
      <c r="H5" s="330">
        <f>IF(AND($N$1&gt;=1,$N$1&lt;=12),SUMIF(mcdpsn,CĐPS!$N$1&amp;"-"&amp;CĐPS!$B5,stps),IF($N$1="Q1",$ADK5,IF($N$1="Q2",$ADM5,IF($N$1="Q3",$ADO5,IF($N$1="Q4",$ADQ5,IF($N$1="N",$ADS5,""))))))</f>
        <v>110610000</v>
      </c>
      <c r="I5" s="330">
        <f>IF(AND($N$1&gt;=1,$N$1&lt;=12),SUMIF(mcdpsc,CĐPS!$N$1&amp;"-"&amp;CĐPS!$B5,stps),IF($N$1="Q1",$ADL5,IF($N$1="Q2",$ADN5,IF($N$1="Q3",$ADP5,IF($N$1="Q4",$ADR5,IF($N$1="N",$ADT5,""))))))</f>
        <v>35698500</v>
      </c>
      <c r="J5" s="330">
        <f t="shared" ref="J5:J36" si="2">IF($N$1=1,ACM5,IF($N$1=2,ACM5+ACO5,IF($N$1=3,ACM5+ACO5+ACQ5,IF($N$1=4,ACM5+ACO5+ACQ5+ACS5,IF($N$1=5,ACM5+ACO5+ACQ5+ACS5+ACU5,IF($N$1=6,ACM5+ACO5+ACQ5+ACS5+ACU5+ACW5,IF($N$1=7,ACM5+ACO5+ACQ5+ACS5+ACU5+ACW5+ACY5,IF($N$1=8,ACM5+ACO5+ACQ5+ACS5+ACU5+ACW5+ACY5+ADA5,IF($N$1=9,ACM5+ACO5+ACQ5+ACS5+ACU5+ACW5+ACY5+ADA5+ADC5,IF($N$1=10,ACM5+ACO5+ACQ5+ACS5+ACU5+ACW5+ACY5+ADA5+ADC5+ADE5,IF($N$1=11,ACM5+ACO5+ACQ5+ACS5+ACU5+ACW5+ACY5+ADA5+ADC5+ADE5+ADG5,IF($N$1=12,ACM5+ACO5+ACQ5+ACS5+ACU5+ACW5+ACY5+ADA5+ADC5+ADE5+ADG5+ADI5,IF($N$1="Q1",ADK5,IF($N$1="Q2",ADK5+ADM5,IF($N$1="Q3",ADK5+ADM5+ADO5,IF($N$1="Q4",ADK5+ADM5+ADO5+ADQ5,IF($N$1="N",ADS5,"")))))))))))))))))</f>
        <v>2134610000</v>
      </c>
      <c r="K5" s="330">
        <f t="shared" ref="K5:K36" si="3">IF($N$1=1,ACN5,IF($N$1=2,ACN5+ACP5,IF($N$1=3,ACN5+ACP5+ACR5,IF($N$1=4,ACN5+ACP5+ACR5+ACT5,IF($N$1=5,ACN5+ACP5+ACR5+ACT5+ACV5,IF($N$1=6,ACN5+ACP5+ACR5+ACT5+ACV5+ACX5,IF($N$1=7,ACN5+ACP5+ACR5+ACT5+ACV5+ACX5+ACZ5,IF($N$1=8,ACN5+ACP5+ACR5+ACT5+ACV5+ACX5+ACZ5+ADB5,IF($N$1=9,ACN5+ACP5+ACR5+ACT5+ACV5+ACX5+ACZ5+ADB5+ADD5,IF($N$1=10,ACN5+ACP5+ACR5+ACT5+ACV5+ACX5+ACZ5+ADB5+ADD5+ADF5,IF($N$1=11,ACN5+ACP5+ACR5+ACT5+ACV5+ACX5+ACZ5+ADB5+ADD5+ADF5+ADH5,IF($N$1=12,ACN5+ACP5+ACR5+ACT5+ACV5+ACX5+ACZ5+ADB5+ADD5+ADF5+ADH5+ADJ5,IF($N$1="Q1",ADL5,IF($N$1="Q2",ADL5+ADN5,IF($N$1="Q3",ADL5+ADN5+ADP5,IF($N$1="Q4",ADL5+ADN5+ADP5+ADR5,IF($N$1="N",ADT5,"")))))))))))))))))</f>
        <v>126342500</v>
      </c>
      <c r="L5" s="319">
        <f t="shared" ref="L5:L36" si="4">IF(ACK5-ACL5+J5-K5&gt;0,ACK5-ACL5+J5-K5,0)</f>
        <v>2008267500</v>
      </c>
      <c r="M5" s="319">
        <f t="shared" ref="M5:M36" si="5">IF(ACL5-ACK5+K5-J5&gt;0,ACL5-ACK5+K5-J5,0)</f>
        <v>0</v>
      </c>
      <c r="N5" s="326"/>
      <c r="ACK5" s="327"/>
      <c r="ACL5" s="327"/>
      <c r="ACM5" s="327">
        <f>SUMIF(mcdpsn,CĐPS!$ACM$1&amp;"-"&amp;CĐPS!$B5,stps)</f>
        <v>2000000000</v>
      </c>
      <c r="ACN5" s="327">
        <f>SUMIF(mcdpsc,CĐPS!$ACM$1&amp;"-"&amp;CĐPS!$B5,stps)</f>
        <v>14654000</v>
      </c>
      <c r="ACO5" s="327">
        <f>SUMIF(DULIEU!$AQ$7:$AQ$532,CĐPS!$ACO$1&amp;"-"&amp;CĐPS!$B5,DULIEU!$X$7:$X$532)</f>
        <v>0</v>
      </c>
      <c r="ACP5" s="327">
        <f>SUMIF(DULIEU!$AR$7:$AR$532,CĐPS!ACO$1&amp;"-"&amp;CĐPS!$B5,DULIEU!$X$7:$X$532)</f>
        <v>11677000</v>
      </c>
      <c r="ACQ5" s="327">
        <f>SUMIF(DULIEU!$AQ$7:$AQ$532,CĐPS!$ACQ$1&amp;"-"&amp;CĐPS!$B5,DULIEU!$X$7:$X$532)</f>
        <v>0</v>
      </c>
      <c r="ACR5" s="327">
        <f>SUMIF(DULIEU!$AR$7:$AR$532,CĐPS!$ACQ$1&amp;"-"&amp;CĐPS!$B5,DULIEU!$X$7:$X$532)</f>
        <v>8172000</v>
      </c>
      <c r="ACS5" s="327">
        <f>SUMIF(DULIEU!$AQ$7:$AQ$532,CĐPS!$ACS$1&amp;"-"&amp;CĐPS!$B5,DULIEU!$X$7:$X$532)</f>
        <v>0</v>
      </c>
      <c r="ACT5" s="327">
        <f>SUMIF(DULIEU!$AR$7:$AR$532,CĐPS!$ACS$1&amp;"-"&amp;CĐPS!$B5,DULIEU!$X$7:$X$532)</f>
        <v>12942000</v>
      </c>
      <c r="ACU5" s="327">
        <f>SUMIF(DULIEU!$AQ$7:$AQ$532,CĐPS!$ACU$1&amp;"-"&amp;CĐPS!$B5,DULIEU!$X$7:$X$532)</f>
        <v>0</v>
      </c>
      <c r="ACV5" s="327">
        <f>SUMIF(DULIEU!$AR$7:$AR$532,CĐPS!$ACU$1&amp;"-"&amp;CĐPS!$B5,DULIEU!$X$7:$X$532)</f>
        <v>7220000</v>
      </c>
      <c r="ACW5" s="327">
        <f>SUMIF(mcdpsn,CĐPS!$ACW$1&amp;"-"&amp;CĐPS!$B5,stps)</f>
        <v>0</v>
      </c>
      <c r="ACX5" s="327">
        <f>SUMIF(mcdpsc,CĐPS!$ACW$1&amp;"-"&amp;CĐPS!$B5,stps)</f>
        <v>7942000</v>
      </c>
      <c r="ACY5" s="327">
        <f>SUMIF(DULIEU!$AQ$7:$AQ$532,CĐPS!$ACY$1&amp;"-"&amp;CĐPS!$B5,DULIEU!$X$7:$X$532)</f>
        <v>24000000</v>
      </c>
      <c r="ACZ5" s="327">
        <f>SUMIF(DULIEU!$AR$7:$AR$532,CĐPS!$ACY$1&amp;"-"&amp;CĐPS!$B5,DULIEU!$X$7:$X$532)</f>
        <v>8172000</v>
      </c>
      <c r="ADA5" s="327">
        <f>SUMIF(DULIEU!$AQ$7:$AQ$532,CĐPS!$ADA$1&amp;"-"&amp;CĐPS!$B5,DULIEU!$X$7:$X$532)</f>
        <v>0</v>
      </c>
      <c r="ADB5" s="327">
        <f>SUMIF(DULIEU!$AR$7:$AR$532,CĐPS!$ADA$1&amp;"-"&amp;CĐPS!$B5,DULIEU!$X$7:$X$532)</f>
        <v>7693000</v>
      </c>
      <c r="ADC5" s="327">
        <f>SUMIF(DULIEU!$AQ$7:$AQ$532,CĐPS!$ADC$1&amp;"-"&amp;CĐPS!$B5,DULIEU!$X$7:$X$532)</f>
        <v>0</v>
      </c>
      <c r="ADD5" s="327">
        <f>SUMIF(DULIEU!$AR$7:$AR$532,CĐPS!$ADC$1&amp;"-"&amp;CĐPS!$B5,DULIEU!$X$7:$X$532)</f>
        <v>12172000</v>
      </c>
      <c r="ADE5" s="327">
        <f>SUMIF(DULIEU!$AQ$7:$AQ$532,CĐPS!$ADE$1&amp;"-"&amp;CĐPS!$B5,DULIEU!$X$7:$X$532)</f>
        <v>0</v>
      </c>
      <c r="ADF5" s="327">
        <f>SUMIF(DULIEU!$AR$7:$AR$532,CĐPS!$ADE$1&amp;"-"&amp;CĐPS!$B5,DULIEU!$X$7:$X$532)</f>
        <v>7923000</v>
      </c>
      <c r="ADG5" s="327">
        <f>SUMIF(DULIEU!$AQ$7:$AQ$532,CĐPS!$ADG$1&amp;"-"&amp;CĐPS!$B5,DULIEU!$X$7:$X$532)</f>
        <v>50000000</v>
      </c>
      <c r="ADH5" s="327">
        <f>SUMIF(DULIEU!$AR$7:$AR$532,CĐPS!$ADG$1&amp;"-"&amp;CĐPS!$B5,DULIEU!$X$7:$X$532)</f>
        <v>8404000</v>
      </c>
      <c r="ADI5" s="327">
        <f>SUMIF(DULIEU!$AQ$7:$AQ$532,CĐPS!$ADI$1&amp;"-"&amp;CĐPS!$B5,DULIEU!$X$7:$X$532)</f>
        <v>60610000</v>
      </c>
      <c r="ADJ5" s="327">
        <f>SUMIF(DULIEU!$AR$7:$AR$532,CĐPS!$ADI$1&amp;"-"&amp;CĐPS!$B5,DULIEU!$X$7:$X$532)</f>
        <v>19371500</v>
      </c>
      <c r="ADK5" s="328">
        <f>ACM5+ACO5+ACQ5</f>
        <v>2000000000</v>
      </c>
      <c r="ADL5" s="328">
        <f>ACN5+ACP5+ACR5</f>
        <v>34503000</v>
      </c>
      <c r="ADM5" s="328">
        <f>ACS5+ACU5+ACW5</f>
        <v>0</v>
      </c>
      <c r="ADN5" s="328">
        <f>ACT5+ACV5+ACX5</f>
        <v>28104000</v>
      </c>
      <c r="ADO5" s="328">
        <f>ACY5+ADA5+ADC5</f>
        <v>24000000</v>
      </c>
      <c r="ADP5" s="328">
        <f>ACZ5+ADB5+ADD5</f>
        <v>28037000</v>
      </c>
      <c r="ADQ5" s="328">
        <f>ADE5+ADG5+ADI5</f>
        <v>110610000</v>
      </c>
      <c r="ADR5" s="328">
        <f>ADF5+ADH5+ADJ5</f>
        <v>35698500</v>
      </c>
      <c r="ADS5" s="328">
        <f>ADK5+ADM5+ADO5+ADQ5</f>
        <v>2134610000</v>
      </c>
      <c r="ADT5" s="328">
        <f>ADL5+ADN5+ADP5+ADR5</f>
        <v>126342500</v>
      </c>
      <c r="ADU5" s="331"/>
      <c r="ADV5" s="332"/>
      <c r="ADW5" s="622"/>
      <c r="ADX5" s="622"/>
    </row>
    <row r="6" spans="1:804" s="109" customFormat="1">
      <c r="A6" s="150"/>
      <c r="B6" s="306" t="s">
        <v>38</v>
      </c>
      <c r="C6" s="306" t="s">
        <v>38</v>
      </c>
      <c r="D6" s="307" t="s">
        <v>36</v>
      </c>
      <c r="E6" s="308" t="s">
        <v>39</v>
      </c>
      <c r="F6" s="309">
        <f t="shared" si="0"/>
        <v>1933356000</v>
      </c>
      <c r="G6" s="310">
        <f t="shared" si="1"/>
        <v>0</v>
      </c>
      <c r="H6" s="311">
        <f>IF(AND($N$1&gt;=1,$N$1&lt;=12),SUMIF(DULIEU!$AQ$7:$AQ$532,CĐPS!$N$1&amp;"-"&amp;CĐPS!$B6,DULIEU!$X$7:$X$532),IF($N$1="Q1",$ADK6,IF($N$1="Q2",$ADM6,IF($N$1="Q3",$ADO6,IF($N$1="Q4",$ADQ6,IF($N$1="N",$ADS6,""))))))</f>
        <v>110610000</v>
      </c>
      <c r="I6" s="311">
        <f>IF(AND($N$1&gt;=1,$N$1&lt;=12),SUMIF(DULIEU!$AR$7:$AR$532,CĐPS!$N$1&amp;"-"&amp;CĐPS!$B6,DULIEU!$X$7:$X$532),IF($N$1="Q1",$ADL6,IF($N$1="Q2",$ADN6,IF($N$1="Q3",$ADP6,IF($N$1="Q4",$ADR6,IF($N$1="N",$ADT6,""))))))</f>
        <v>35698500</v>
      </c>
      <c r="J6" s="310">
        <f t="shared" si="2"/>
        <v>2134610000</v>
      </c>
      <c r="K6" s="310">
        <f t="shared" si="3"/>
        <v>126342500</v>
      </c>
      <c r="L6" s="312">
        <f t="shared" si="4"/>
        <v>2008267500</v>
      </c>
      <c r="M6" s="312">
        <f t="shared" si="5"/>
        <v>0</v>
      </c>
      <c r="N6" s="300"/>
      <c r="ACK6" s="151"/>
      <c r="ACL6" s="151"/>
      <c r="ACM6" s="151">
        <f>SUMIF(DULIEU!$AQ$7:$AQ$532,CĐPS!$ACM$1&amp;"-"&amp;CĐPS!$B6,DULIEU!$X$7:$X$532)</f>
        <v>2000000000</v>
      </c>
      <c r="ACN6" s="151">
        <f>SUMIF(DULIEU!$AR$7:$AR$532,CĐPS!$ACM$1&amp;"-"&amp;CĐPS!$B6,DULIEU!$X$7:$X$532)</f>
        <v>14654000</v>
      </c>
      <c r="ACO6" s="151">
        <f>SUMIF(DULIEU!$AQ$7:$AQ$532,CĐPS!$ACO$1&amp;"-"&amp;CĐPS!$B6,DULIEU!$X$7:$X$532)</f>
        <v>0</v>
      </c>
      <c r="ACP6" s="151">
        <f>SUMIF(DULIEU!$AR$7:$AR$532,CĐPS!ACO$1&amp;"-"&amp;CĐPS!$B6,DULIEU!$X$7:$X$532)</f>
        <v>11677000</v>
      </c>
      <c r="ACQ6" s="151">
        <f>SUMIF(DULIEU!$AQ$7:$AQ$532,CĐPS!$ACQ$1&amp;"-"&amp;CĐPS!$B6,DULIEU!$X$7:$X$532)</f>
        <v>0</v>
      </c>
      <c r="ACR6" s="151">
        <f>SUMIF(DULIEU!$AR$7:$AR$532,CĐPS!$ACQ$1&amp;"-"&amp;CĐPS!$B6,DULIEU!$X$7:$X$532)</f>
        <v>8172000</v>
      </c>
      <c r="ACS6" s="151">
        <f>SUMIF(DULIEU!$AQ$7:$AQ$532,CĐPS!$ACS$1&amp;"-"&amp;CĐPS!$B6,DULIEU!$X$7:$X$532)</f>
        <v>0</v>
      </c>
      <c r="ACT6" s="151">
        <f>SUMIF(DULIEU!$AR$7:$AR$532,CĐPS!$ACS$1&amp;"-"&amp;CĐPS!$B6,DULIEU!$X$7:$X$532)</f>
        <v>12942000</v>
      </c>
      <c r="ACU6" s="151">
        <f>SUMIF(DULIEU!$AQ$7:$AQ$532,CĐPS!$ACU$1&amp;"-"&amp;CĐPS!$B6,DULIEU!$X$7:$X$532)</f>
        <v>0</v>
      </c>
      <c r="ACV6" s="151">
        <f>SUMIF(DULIEU!$AR$7:$AR$532,CĐPS!$ACU$1&amp;"-"&amp;CĐPS!$B6,DULIEU!$X$7:$X$532)</f>
        <v>7220000</v>
      </c>
      <c r="ACW6" s="151">
        <f>SUMIF(DULIEU!$AQ$7:$AQ$532,CĐPS!$ACW$1&amp;"-"&amp;CĐPS!$B6,DULIEU!$X$7:$X$532)</f>
        <v>0</v>
      </c>
      <c r="ACX6" s="151">
        <f>SUMIF(DULIEU!$AR$7:$AR$532,CĐPS!$ACW$1&amp;"-"&amp;CĐPS!$B6,DULIEU!$X$7:$X$532)</f>
        <v>7942000</v>
      </c>
      <c r="ACY6" s="151">
        <f>SUMIF(DULIEU!$AQ$7:$AQ$532,CĐPS!$ACY$1&amp;"-"&amp;CĐPS!$B6,DULIEU!$X$7:$X$532)</f>
        <v>24000000</v>
      </c>
      <c r="ACZ6" s="151">
        <f>SUMIF(DULIEU!$AR$7:$AR$532,CĐPS!$ACY$1&amp;"-"&amp;CĐPS!$B6,DULIEU!$X$7:$X$532)</f>
        <v>8172000</v>
      </c>
      <c r="ADA6" s="151">
        <f>SUMIF(DULIEU!$AQ$7:$AQ$532,CĐPS!$ADA$1&amp;"-"&amp;CĐPS!$B6,DULIEU!$X$7:$X$532)</f>
        <v>0</v>
      </c>
      <c r="ADB6" s="151">
        <f>SUMIF(DULIEU!$AR$7:$AR$532,CĐPS!$ADA$1&amp;"-"&amp;CĐPS!$B6,DULIEU!$X$7:$X$532)</f>
        <v>7693000</v>
      </c>
      <c r="ADC6" s="151">
        <f>SUMIF(DULIEU!$AQ$7:$AQ$532,CĐPS!$ADC$1&amp;"-"&amp;CĐPS!$B6,DULIEU!$X$7:$X$532)</f>
        <v>0</v>
      </c>
      <c r="ADD6" s="151">
        <f>SUMIF(DULIEU!$AR$7:$AR$532,CĐPS!$ADC$1&amp;"-"&amp;CĐPS!$B6,DULIEU!$X$7:$X$532)</f>
        <v>12172000</v>
      </c>
      <c r="ADE6" s="151">
        <f>SUMIF(DULIEU!$AQ$7:$AQ$532,CĐPS!$ADE$1&amp;"-"&amp;CĐPS!$B6,DULIEU!$X$7:$X$532)</f>
        <v>0</v>
      </c>
      <c r="ADF6" s="151">
        <f>SUMIF(DULIEU!$AR$7:$AR$532,CĐPS!$ADE$1&amp;"-"&amp;CĐPS!$B6,DULIEU!$X$7:$X$532)</f>
        <v>7923000</v>
      </c>
      <c r="ADG6" s="151">
        <f>SUMIF(DULIEU!$AQ$7:$AQ$532,CĐPS!$ADG$1&amp;"-"&amp;CĐPS!$B6,DULIEU!$X$7:$X$532)</f>
        <v>50000000</v>
      </c>
      <c r="ADH6" s="151">
        <f>SUMIF(DULIEU!$AR$7:$AR$532,CĐPS!$ADG$1&amp;"-"&amp;CĐPS!$B6,DULIEU!$X$7:$X$532)</f>
        <v>8404000</v>
      </c>
      <c r="ADI6" s="151">
        <f>SUMIF(DULIEU!$AQ$7:$AQ$532,CĐPS!$ADI$1&amp;"-"&amp;CĐPS!$B6,DULIEU!$X$7:$X$532)</f>
        <v>60610000</v>
      </c>
      <c r="ADJ6" s="151">
        <f>SUMIF(DULIEU!$AR$7:$AR$532,CĐPS!$ADI$1&amp;"-"&amp;CĐPS!$B6,DULIEU!$X$7:$X$532)</f>
        <v>19371500</v>
      </c>
      <c r="ADK6" s="168">
        <f>ACM6+ACO6+ACQ6</f>
        <v>2000000000</v>
      </c>
      <c r="ADL6" s="168">
        <f>ACN6+ACP6+ACR6</f>
        <v>34503000</v>
      </c>
      <c r="ADM6" s="168">
        <f>ACS6+ACU6+ACW6</f>
        <v>0</v>
      </c>
      <c r="ADN6" s="168">
        <f>ACT6+ACV6+ACX6</f>
        <v>28104000</v>
      </c>
      <c r="ADO6" s="168">
        <f>ACY6+ADA6+ADC6</f>
        <v>24000000</v>
      </c>
      <c r="ADP6" s="168">
        <f>ACZ6+ADB6+ADD6</f>
        <v>28037000</v>
      </c>
      <c r="ADQ6" s="168">
        <f>ADE6+ADG6+ADI6</f>
        <v>110610000</v>
      </c>
      <c r="ADR6" s="168">
        <f>ADF6+ADH6+ADJ6</f>
        <v>35698500</v>
      </c>
      <c r="ADS6" s="168">
        <f>ADK6+ADM6+ADO6+ADQ6</f>
        <v>2134610000</v>
      </c>
      <c r="ADT6" s="168">
        <f>ADL6+ADN6+ADP6+ADR6</f>
        <v>126342500</v>
      </c>
      <c r="ADU6" s="150">
        <v>110</v>
      </c>
      <c r="ADV6" s="150"/>
      <c r="ADW6" s="125">
        <v>110</v>
      </c>
    </row>
    <row r="7" spans="1:804">
      <c r="A7" s="137"/>
      <c r="B7" s="313" t="s">
        <v>40</v>
      </c>
      <c r="C7" s="313" t="s">
        <v>40</v>
      </c>
      <c r="D7" s="314" t="s">
        <v>41</v>
      </c>
      <c r="E7" s="315" t="s">
        <v>42</v>
      </c>
      <c r="F7" s="309">
        <f t="shared" si="0"/>
        <v>0</v>
      </c>
      <c r="G7" s="310">
        <f t="shared" si="1"/>
        <v>0</v>
      </c>
      <c r="H7" s="310">
        <f>IF(AND($N$1&gt;=1,$N$1&lt;=12),SUMIF(DULIEU!$AQ$7:$AQ$532,CĐPS!$N$1&amp;"-"&amp;CĐPS!$B7,DULIEU!$X$7:$X$532),IF($N$1="Q1",$ADK7,IF($N$1="Q2",$ADM7,IF($N$1="Q3",$ADO7,IF($N$1="Q4",$ADQ7,IF($N$1="N",$ADS7,""))))))</f>
        <v>0</v>
      </c>
      <c r="I7" s="310">
        <f>IF(AND($N$1&gt;=1,$N$1&lt;=12),SUMIF(DULIEU!$AR$7:$AR$532,CĐPS!$N$1&amp;"-"&amp;CĐPS!$B7,DULIEU!$X$7:$X$532),IF($N$1="Q1",$ADL7,IF($N$1="Q2",$ADN7,IF($N$1="Q3",$ADP7,IF($N$1="Q4",$ADR7,IF($N$1="N",$ADT7,""))))))</f>
        <v>0</v>
      </c>
      <c r="J7" s="310">
        <f t="shared" si="2"/>
        <v>0</v>
      </c>
      <c r="K7" s="310">
        <f t="shared" si="3"/>
        <v>0</v>
      </c>
      <c r="L7" s="309">
        <f t="shared" si="4"/>
        <v>0</v>
      </c>
      <c r="M7" s="309">
        <f t="shared" si="5"/>
        <v>0</v>
      </c>
      <c r="N7" s="299"/>
      <c r="ACK7" s="148"/>
      <c r="ACL7" s="148"/>
      <c r="ACM7" s="148">
        <f>SUMIF(DULIEU!$AQ$7:$AQ$532,CĐPS!$ACM$1&amp;"-"&amp;CĐPS!$B7,DULIEU!$X$7:$X$532)</f>
        <v>0</v>
      </c>
      <c r="ACN7" s="148">
        <f>SUMIF(DULIEU!$AR$7:$AR$532,CĐPS!$ACM$1&amp;"-"&amp;CĐPS!$B7,DULIEU!$X$7:$X$532)</f>
        <v>0</v>
      </c>
      <c r="ACO7" s="148">
        <f>SUMIF(DULIEU!$AQ$7:$AQ$532,CĐPS!$ACO$1&amp;"-"&amp;CĐPS!$B7,DULIEU!$X$7:$X$532)</f>
        <v>0</v>
      </c>
      <c r="ACP7" s="148">
        <f>SUMIF(DULIEU!$AR$7:$AR$532,CĐPS!ACO$1&amp;"-"&amp;CĐPS!$B7,DULIEU!$X$7:$X$532)</f>
        <v>0</v>
      </c>
      <c r="ACQ7" s="148">
        <f>SUMIF(DULIEU!$AQ$7:$AQ$532,CĐPS!$ACQ$1&amp;"-"&amp;CĐPS!$B7,DULIEU!$X$7:$X$532)</f>
        <v>0</v>
      </c>
      <c r="ACR7" s="148">
        <f>SUMIF(DULIEU!$AR$7:$AR$532,CĐPS!$ACQ$1&amp;"-"&amp;CĐPS!$B7,DULIEU!$X$7:$X$532)</f>
        <v>0</v>
      </c>
      <c r="ACS7" s="148">
        <f>SUMIF(DULIEU!$AQ$7:$AQ$532,CĐPS!$ACS$1&amp;"-"&amp;CĐPS!$B7,DULIEU!$X$7:$X$532)</f>
        <v>0</v>
      </c>
      <c r="ACT7" s="148">
        <f>SUMIF(DULIEU!$AR$7:$AR$532,CĐPS!$ACS$1&amp;"-"&amp;CĐPS!$B7,DULIEU!$X$7:$X$532)</f>
        <v>0</v>
      </c>
      <c r="ACU7" s="148">
        <f>SUMIF(DULIEU!$AQ$7:$AQ$532,CĐPS!$ACU$1&amp;"-"&amp;CĐPS!$B7,DULIEU!$X$7:$X$532)</f>
        <v>0</v>
      </c>
      <c r="ACV7" s="148">
        <f>SUMIF(DULIEU!$AR$7:$AR$532,CĐPS!$ACU$1&amp;"-"&amp;CĐPS!$B7,DULIEU!$X$7:$X$532)</f>
        <v>0</v>
      </c>
      <c r="ACW7" s="148">
        <f>SUMIF(DULIEU!$AQ$7:$AQ$532,CĐPS!$ACW$1&amp;"-"&amp;CĐPS!$B7,DULIEU!$X$7:$X$532)</f>
        <v>0</v>
      </c>
      <c r="ACX7" s="148">
        <f>SUMIF(DULIEU!$AR$7:$AR$532,CĐPS!$ACW$1&amp;"-"&amp;CĐPS!$B7,DULIEU!$X$7:$X$532)</f>
        <v>0</v>
      </c>
      <c r="ACY7" s="148">
        <f>SUMIF(DULIEU!$AQ$7:$AQ$532,CĐPS!$ACY$1&amp;"-"&amp;CĐPS!$B7,DULIEU!$X$7:$X$532)</f>
        <v>0</v>
      </c>
      <c r="ACZ7" s="148">
        <f>SUMIF(DULIEU!$AR$7:$AR$532,CĐPS!$ACY$1&amp;"-"&amp;CĐPS!$B7,DULIEU!$X$7:$X$532)</f>
        <v>0</v>
      </c>
      <c r="ADA7" s="148">
        <f>SUMIF(DULIEU!$AQ$7:$AQ$532,CĐPS!$ADA$1&amp;"-"&amp;CĐPS!$B7,DULIEU!$X$7:$X$532)</f>
        <v>0</v>
      </c>
      <c r="ADB7" s="148">
        <f>SUMIF(DULIEU!$AR$7:$AR$532,CĐPS!$ADA$1&amp;"-"&amp;CĐPS!$B7,DULIEU!$X$7:$X$532)</f>
        <v>0</v>
      </c>
      <c r="ADC7" s="148">
        <f>SUMIF(DULIEU!$AQ$7:$AQ$532,CĐPS!$ADC$1&amp;"-"&amp;CĐPS!$B7,DULIEU!$X$7:$X$532)</f>
        <v>0</v>
      </c>
      <c r="ADD7" s="148">
        <f>SUMIF(DULIEU!$AR$7:$AR$532,CĐPS!$ADC$1&amp;"-"&amp;CĐPS!$B7,DULIEU!$X$7:$X$532)</f>
        <v>0</v>
      </c>
      <c r="ADE7" s="148">
        <f>SUMIF(DULIEU!$AQ$7:$AQ$532,CĐPS!$ADE$1&amp;"-"&amp;CĐPS!$B7,DULIEU!$X$7:$X$532)</f>
        <v>0</v>
      </c>
      <c r="ADF7" s="148">
        <f>SUMIF(DULIEU!$AR$7:$AR$532,CĐPS!$ADE$1&amp;"-"&amp;CĐPS!$B7,DULIEU!$X$7:$X$532)</f>
        <v>0</v>
      </c>
      <c r="ADG7" s="148">
        <f>SUMIF(DULIEU!$AQ$7:$AQ$532,CĐPS!$ADG$1&amp;"-"&amp;CĐPS!$B7,DULIEU!$X$7:$X$532)</f>
        <v>0</v>
      </c>
      <c r="ADH7" s="148">
        <f>SUMIF(DULIEU!$AR$7:$AR$532,CĐPS!$ADG$1&amp;"-"&amp;CĐPS!$B7,DULIEU!$X$7:$X$532)</f>
        <v>0</v>
      </c>
      <c r="ADI7" s="148">
        <f>SUMIF(DULIEU!$AQ$7:$AQ$532,CĐPS!$ADI$1&amp;"-"&amp;CĐPS!$B7,DULIEU!$X$7:$X$532)</f>
        <v>0</v>
      </c>
      <c r="ADJ7" s="148">
        <f>SUMIF(DULIEU!$AR$7:$AR$532,CĐPS!$ADI$1&amp;"-"&amp;CĐPS!$B7,DULIEU!$X$7:$X$532)</f>
        <v>0</v>
      </c>
      <c r="ADK7" s="149">
        <f t="shared" ref="ADK7" si="6">ACM7+ACO7+ACQ7</f>
        <v>0</v>
      </c>
      <c r="ADL7" s="149">
        <f t="shared" ref="ADL7" si="7">ACN7+ACP7+ACR7</f>
        <v>0</v>
      </c>
      <c r="ADM7" s="149">
        <f t="shared" ref="ADM7" si="8">ACS7+ACU7+ACW7</f>
        <v>0</v>
      </c>
      <c r="ADN7" s="149">
        <f t="shared" ref="ADN7" si="9">ACT7+ACV7+ACX7</f>
        <v>0</v>
      </c>
      <c r="ADO7" s="149">
        <f t="shared" ref="ADO7" si="10">ACY7+ADA7+ADC7</f>
        <v>0</v>
      </c>
      <c r="ADP7" s="149">
        <f t="shared" ref="ADP7" si="11">ACZ7+ADB7+ADD7</f>
        <v>0</v>
      </c>
      <c r="ADQ7" s="149">
        <f t="shared" ref="ADQ7" si="12">ADE7+ADG7+ADI7</f>
        <v>0</v>
      </c>
      <c r="ADR7" s="149">
        <f t="shared" ref="ADR7" si="13">ADF7+ADH7+ADJ7</f>
        <v>0</v>
      </c>
      <c r="ADS7" s="149">
        <f t="shared" ref="ADS7" si="14">ADK7+ADM7+ADO7+ADQ7</f>
        <v>0</v>
      </c>
      <c r="ADT7" s="149">
        <f t="shared" ref="ADT7" si="15">ADL7+ADN7+ADP7+ADR7</f>
        <v>0</v>
      </c>
      <c r="ADU7" s="137">
        <v>110</v>
      </c>
      <c r="ADV7" s="137"/>
      <c r="ADW7" s="125">
        <v>110</v>
      </c>
    </row>
    <row r="8" spans="1:804" s="117" customFormat="1">
      <c r="A8" s="298" t="s">
        <v>388</v>
      </c>
      <c r="B8" s="316" t="s">
        <v>749</v>
      </c>
      <c r="C8" s="316" t="s">
        <v>43</v>
      </c>
      <c r="D8" s="317" t="s">
        <v>44</v>
      </c>
      <c r="E8" s="318" t="s">
        <v>45</v>
      </c>
      <c r="F8" s="319">
        <f t="shared" si="0"/>
        <v>929203</v>
      </c>
      <c r="G8" s="330">
        <f t="shared" si="1"/>
        <v>0</v>
      </c>
      <c r="H8" s="330">
        <f>IF(AND($N$1&gt;=1,$N$1&lt;=12),SUMIF(DULIEU!$AQ$7:$AQ$532,CĐPS!$N$1&amp;"-"&amp;CĐPS!$B8,DULIEU!$X$7:$X$532),IF($N$1="Q1",$ADK8,IF($N$1="Q2",$ADM8,IF($N$1="Q3",$ADO8,IF($N$1="Q4",$ADQ8,IF($N$1="N",$ADS8,""))))))</f>
        <v>115005810</v>
      </c>
      <c r="I8" s="330">
        <f>IF(AND($N$1&gt;=1,$N$1&lt;=12),SUMIF(DULIEU!$AR$7:$AR$532,CĐPS!$N$1&amp;"-"&amp;CĐPS!$B8,DULIEU!$X$7:$X$532),IF($N$1="Q1",$ADL8,IF($N$1="Q2",$ADN8,IF($N$1="Q3",$ADP8,IF($N$1="Q4",$ADR8,IF($N$1="N",$ADT8,""))))))</f>
        <v>105341000</v>
      </c>
      <c r="J8" s="330">
        <f t="shared" si="2"/>
        <v>140210013</v>
      </c>
      <c r="K8" s="330">
        <f t="shared" si="3"/>
        <v>129616000</v>
      </c>
      <c r="L8" s="319">
        <f t="shared" si="4"/>
        <v>10594013</v>
      </c>
      <c r="M8" s="319">
        <f t="shared" si="5"/>
        <v>0</v>
      </c>
      <c r="N8" s="326"/>
      <c r="ACK8" s="327"/>
      <c r="ACL8" s="327"/>
      <c r="ACM8" s="327">
        <f>SUMIF(DULIEU!$AQ$7:$AQ$532,CĐPS!$ACM$1&amp;"-"&amp;CĐPS!$B8,DULIEU!$X$7:$X$532)</f>
        <v>0</v>
      </c>
      <c r="ACN8" s="327">
        <f>SUMIF(DULIEU!$AR$7:$AR$532,CĐPS!$ACM$1&amp;"-"&amp;CĐPS!$B8,DULIEU!$X$7:$X$532)</f>
        <v>0</v>
      </c>
      <c r="ACO8" s="327">
        <f>SUMIF(DULIEU!$AQ$7:$AQ$532,CĐPS!$ACO$1&amp;"-"&amp;CĐPS!$B8,DULIEU!$X$7:$X$532)</f>
        <v>0</v>
      </c>
      <c r="ACP8" s="327">
        <f>SUMIF(DULIEU!$AR$7:$AR$532,CĐPS!ACO$1&amp;"-"&amp;CĐPS!$B8,DULIEU!$X$7:$X$532)</f>
        <v>0</v>
      </c>
      <c r="ACQ8" s="327">
        <f>SUMIF(DULIEU!$AQ$7:$AQ$532,CĐPS!$ACQ$1&amp;"-"&amp;CĐPS!$B8,DULIEU!$X$7:$X$532)</f>
        <v>0</v>
      </c>
      <c r="ACR8" s="327">
        <f>SUMIF(DULIEU!$AR$7:$AR$532,CĐPS!$ACQ$1&amp;"-"&amp;CĐPS!$B8,DULIEU!$X$7:$X$532)</f>
        <v>0</v>
      </c>
      <c r="ACS8" s="327">
        <f>SUMIF(DULIEU!$AQ$7:$AQ$532,CĐPS!$ACS$1&amp;"-"&amp;CĐPS!$B8,DULIEU!$X$7:$X$532)</f>
        <v>1000289</v>
      </c>
      <c r="ACT8" s="327">
        <f>SUMIF(DULIEU!$AR$7:$AR$532,CĐPS!$ACS$1&amp;"-"&amp;CĐPS!$B8,DULIEU!$X$7:$X$532)</f>
        <v>0</v>
      </c>
      <c r="ACU8" s="327">
        <f>SUMIF(DULIEU!$AQ$7:$AQ$532,CĐPS!$ACU$1&amp;"-"&amp;CĐPS!$B8,DULIEU!$X$7:$X$532)</f>
        <v>663</v>
      </c>
      <c r="ACV8" s="327">
        <f>SUMIF(DULIEU!$AR$7:$AR$532,CĐPS!$ACU$1&amp;"-"&amp;CĐPS!$B8,DULIEU!$X$7:$X$532)</f>
        <v>55000</v>
      </c>
      <c r="ACW8" s="327">
        <f>SUMIF(DULIEU!$AQ$7:$AQ$532,CĐPS!$ACW$1&amp;"-"&amp;CĐPS!$B8,DULIEU!$X$7:$X$532)</f>
        <v>24200636</v>
      </c>
      <c r="ACX8" s="327">
        <f>SUMIF(DULIEU!$AR$7:$AR$532,CĐPS!$ACW$1&amp;"-"&amp;CĐPS!$B8,DULIEU!$X$7:$X$532)</f>
        <v>55000</v>
      </c>
      <c r="ACY8" s="327">
        <f>SUMIF(DULIEU!$AQ$7:$AQ$532,CĐPS!$ACY$1&amp;"-"&amp;CĐPS!$B8,DULIEU!$X$7:$X$532)</f>
        <v>1234</v>
      </c>
      <c r="ACZ8" s="327">
        <f>SUMIF(DULIEU!$AR$7:$AR$532,CĐPS!$ACY$1&amp;"-"&amp;CĐPS!$B8,DULIEU!$X$7:$X$532)</f>
        <v>24055000</v>
      </c>
      <c r="ADA8" s="327">
        <f>SUMIF(DULIEU!$AQ$7:$AQ$532,CĐPS!$ADA$1&amp;"-"&amp;CĐPS!$B8,DULIEU!$X$7:$X$532)</f>
        <v>703</v>
      </c>
      <c r="ADB8" s="327">
        <f>SUMIF(DULIEU!$AR$7:$AR$532,CĐPS!$ADA$1&amp;"-"&amp;CĐPS!$B8,DULIEU!$X$7:$X$532)</f>
        <v>55000</v>
      </c>
      <c r="ADC8" s="327">
        <f>SUMIF(DULIEU!$AQ$7:$AQ$532,CĐPS!$ADC$1&amp;"-"&amp;CĐPS!$B8,DULIEU!$X$7:$X$532)</f>
        <v>678</v>
      </c>
      <c r="ADD8" s="327">
        <f>SUMIF(DULIEU!$AR$7:$AR$532,CĐPS!$ADC$1&amp;"-"&amp;CĐPS!$B8,DULIEU!$X$7:$X$532)</f>
        <v>55000</v>
      </c>
      <c r="ADE8" s="327">
        <f>SUMIF(DULIEU!$AQ$7:$AQ$532,CĐPS!$ADE$1&amp;"-"&amp;CĐPS!$B8,DULIEU!$X$7:$X$532)</f>
        <v>610</v>
      </c>
      <c r="ADF8" s="327">
        <f>SUMIF(DULIEU!$AR$7:$AR$532,CĐPS!$ADE$1&amp;"-"&amp;CĐPS!$B8,DULIEU!$X$7:$X$532)</f>
        <v>55000</v>
      </c>
      <c r="ADG8" s="327">
        <f>SUMIF(DULIEU!$AQ$7:$AQ$532,CĐPS!$ADG$1&amp;"-"&amp;CĐPS!$B8,DULIEU!$X$7:$X$532)</f>
        <v>45000597</v>
      </c>
      <c r="ADH8" s="327">
        <f>SUMIF(DULIEU!$AR$7:$AR$532,CĐPS!$ADG$1&amp;"-"&amp;CĐPS!$B8,DULIEU!$X$7:$X$532)</f>
        <v>45077000</v>
      </c>
      <c r="ADI8" s="327">
        <f>SUMIF(DULIEU!$AQ$7:$AQ$532,CĐPS!$ADI$1&amp;"-"&amp;CĐPS!$B8,DULIEU!$X$7:$X$532)</f>
        <v>70004603</v>
      </c>
      <c r="ADJ8" s="327">
        <f>SUMIF(DULIEU!$AR$7:$AR$532,CĐPS!$ADI$1&amp;"-"&amp;CĐPS!$B8,DULIEU!$X$7:$X$532)</f>
        <v>60209000</v>
      </c>
      <c r="ADK8" s="328">
        <f>ACM8+ACO8+ACQ8</f>
        <v>0</v>
      </c>
      <c r="ADL8" s="328">
        <f>ACN8+ACP8+ACR8</f>
        <v>0</v>
      </c>
      <c r="ADM8" s="328">
        <f>ACS8+ACU8+ACW8</f>
        <v>25201588</v>
      </c>
      <c r="ADN8" s="328">
        <f>ACT8+ACV8+ACX8</f>
        <v>110000</v>
      </c>
      <c r="ADO8" s="328">
        <f>ACY8+ADA8+ADC8</f>
        <v>2615</v>
      </c>
      <c r="ADP8" s="328">
        <f>ACZ8+ADB8+ADD8</f>
        <v>24165000</v>
      </c>
      <c r="ADQ8" s="328">
        <f>ADE8+ADG8+ADI8</f>
        <v>115005810</v>
      </c>
      <c r="ADR8" s="328">
        <f>ADF8+ADH8+ADJ8</f>
        <v>105341000</v>
      </c>
      <c r="ADS8" s="328">
        <f>ADK8+ADM8+ADO8+ADQ8</f>
        <v>140210013</v>
      </c>
      <c r="ADT8" s="328">
        <f>ADL8+ADN8+ADP8+ADR8</f>
        <v>129616000</v>
      </c>
      <c r="ADU8" s="298"/>
      <c r="ADV8" s="298"/>
      <c r="ADW8" s="622"/>
      <c r="ADX8" s="623"/>
    </row>
    <row r="9" spans="1:804">
      <c r="A9" s="137"/>
      <c r="B9" s="313" t="s">
        <v>681</v>
      </c>
      <c r="C9" s="313" t="s">
        <v>681</v>
      </c>
      <c r="D9" s="314" t="s">
        <v>36</v>
      </c>
      <c r="E9" s="315"/>
      <c r="F9" s="309">
        <f t="shared" si="0"/>
        <v>0</v>
      </c>
      <c r="G9" s="310">
        <f t="shared" si="1"/>
        <v>0</v>
      </c>
      <c r="H9" s="310">
        <f>IF(AND($N$1&gt;=1,$N$1&lt;=12),SUMIF(DULIEU!$AQ$7:$AQ$532,CĐPS!$N$1&amp;"-"&amp;CĐPS!$B9,DULIEU!$X$7:$X$532),IF($N$1="Q1",$ADK9,IF($N$1="Q2",$ADM9,IF($N$1="Q3",$ADO9,IF($N$1="Q4",$ADQ9,IF($N$1="N",$ADS9,""))))))</f>
        <v>0</v>
      </c>
      <c r="I9" s="310">
        <f>IF(AND($N$1&gt;=1,$N$1&lt;=12),SUMIF(DULIEU!$AR$7:$AR$532,CĐPS!$N$1&amp;"-"&amp;CĐPS!$B9,DULIEU!$X$7:$X$532),IF($N$1="Q1",$ADL9,IF($N$1="Q2",$ADN9,IF($N$1="Q3",$ADP9,IF($N$1="Q4",$ADR9,IF($N$1="N",$ADT9,""))))))</f>
        <v>0</v>
      </c>
      <c r="J9" s="310">
        <f t="shared" si="2"/>
        <v>0</v>
      </c>
      <c r="K9" s="310">
        <f t="shared" si="3"/>
        <v>0</v>
      </c>
      <c r="L9" s="309">
        <f t="shared" si="4"/>
        <v>0</v>
      </c>
      <c r="M9" s="309">
        <f t="shared" si="5"/>
        <v>0</v>
      </c>
      <c r="N9" s="299"/>
      <c r="ACK9" s="148"/>
      <c r="ACL9" s="148"/>
      <c r="ACM9" s="148">
        <f>SUMIF(DULIEU!$AQ$7:$AQ$532,CĐPS!$ACM$1&amp;"-"&amp;CĐPS!$B9,DULIEU!$X$7:$X$532)</f>
        <v>0</v>
      </c>
      <c r="ACN9" s="148">
        <f>SUMIF(DULIEU!$AR$7:$AR$532,CĐPS!$ACM$1&amp;"-"&amp;CĐPS!$B9,DULIEU!$X$7:$X$532)</f>
        <v>0</v>
      </c>
      <c r="ACO9" s="148">
        <f>SUMIF(DULIEU!$AQ$7:$AQ$532,CĐPS!$ACO$1&amp;"-"&amp;CĐPS!$B9,DULIEU!$X$7:$X$532)</f>
        <v>0</v>
      </c>
      <c r="ACP9" s="148">
        <f>SUMIF(DULIEU!$AR$7:$AR$532,CĐPS!ACO$1&amp;"-"&amp;CĐPS!$B9,DULIEU!$X$7:$X$532)</f>
        <v>0</v>
      </c>
      <c r="ACQ9" s="148">
        <f>SUMIF(DULIEU!$AQ$7:$AQ$532,CĐPS!$ACQ$1&amp;"-"&amp;CĐPS!$B9,DULIEU!$X$7:$X$532)</f>
        <v>0</v>
      </c>
      <c r="ACR9" s="148">
        <f>SUMIF(DULIEU!$AR$7:$AR$532,CĐPS!$ACQ$1&amp;"-"&amp;CĐPS!$B9,DULIEU!$X$7:$X$532)</f>
        <v>0</v>
      </c>
      <c r="ACS9" s="148">
        <f>SUMIF(DULIEU!$AQ$7:$AQ$532,CĐPS!$ACS$1&amp;"-"&amp;CĐPS!$B9,DULIEU!$X$7:$X$532)</f>
        <v>0</v>
      </c>
      <c r="ACT9" s="148">
        <f>SUMIF(DULIEU!$AR$7:$AR$532,CĐPS!$ACS$1&amp;"-"&amp;CĐPS!$B9,DULIEU!$X$7:$X$532)</f>
        <v>0</v>
      </c>
      <c r="ACU9" s="148">
        <f>SUMIF(DULIEU!$AQ$7:$AQ$532,CĐPS!$ACU$1&amp;"-"&amp;CĐPS!$B9,DULIEU!$X$7:$X$532)</f>
        <v>0</v>
      </c>
      <c r="ACV9" s="148">
        <f>SUMIF(DULIEU!$AR$7:$AR$532,CĐPS!$ACU$1&amp;"-"&amp;CĐPS!$B9,DULIEU!$X$7:$X$532)</f>
        <v>0</v>
      </c>
      <c r="ACW9" s="148">
        <f>SUMIF(DULIEU!$AQ$7:$AQ$532,CĐPS!$ACW$1&amp;"-"&amp;CĐPS!$B9,DULIEU!$X$7:$X$532)</f>
        <v>0</v>
      </c>
      <c r="ACX9" s="148">
        <f>SUMIF(DULIEU!$AR$7:$AR$532,CĐPS!$ACW$1&amp;"-"&amp;CĐPS!$B9,DULIEU!$X$7:$X$532)</f>
        <v>0</v>
      </c>
      <c r="ACY9" s="148">
        <f>SUMIF(DULIEU!$AQ$7:$AQ$532,CĐPS!$ACY$1&amp;"-"&amp;CĐPS!$B9,DULIEU!$X$7:$X$532)</f>
        <v>0</v>
      </c>
      <c r="ACZ9" s="148">
        <f>SUMIF(DULIEU!$AR$7:$AR$532,CĐPS!$ACY$1&amp;"-"&amp;CĐPS!$B9,DULIEU!$X$7:$X$532)</f>
        <v>0</v>
      </c>
      <c r="ADA9" s="148">
        <f>SUMIF(DULIEU!$AQ$7:$AQ$532,CĐPS!$ADA$1&amp;"-"&amp;CĐPS!$B9,DULIEU!$X$7:$X$532)</f>
        <v>0</v>
      </c>
      <c r="ADB9" s="148">
        <f>SUMIF(DULIEU!$AR$7:$AR$532,CĐPS!$ADA$1&amp;"-"&amp;CĐPS!$B9,DULIEU!$X$7:$X$532)</f>
        <v>0</v>
      </c>
      <c r="ADC9" s="148">
        <f>SUMIF(DULIEU!$AQ$7:$AQ$532,CĐPS!$ADC$1&amp;"-"&amp;CĐPS!$B9,DULIEU!$X$7:$X$532)</f>
        <v>0</v>
      </c>
      <c r="ADD9" s="148">
        <f>SUMIF(DULIEU!$AR$7:$AR$532,CĐPS!$ADC$1&amp;"-"&amp;CĐPS!$B9,DULIEU!$X$7:$X$532)</f>
        <v>0</v>
      </c>
      <c r="ADE9" s="148">
        <f>SUMIF(DULIEU!$AQ$7:$AQ$532,CĐPS!$ADE$1&amp;"-"&amp;CĐPS!$B9,DULIEU!$X$7:$X$532)</f>
        <v>0</v>
      </c>
      <c r="ADF9" s="148">
        <f>SUMIF(DULIEU!$AR$7:$AR$532,CĐPS!$ADE$1&amp;"-"&amp;CĐPS!$B9,DULIEU!$X$7:$X$532)</f>
        <v>0</v>
      </c>
      <c r="ADG9" s="148">
        <f>SUMIF(DULIEU!$AQ$7:$AQ$532,CĐPS!$ADG$1&amp;"-"&amp;CĐPS!$B9,DULIEU!$X$7:$X$532)</f>
        <v>0</v>
      </c>
      <c r="ADH9" s="148">
        <f>SUMIF(DULIEU!$AR$7:$AR$532,CĐPS!$ADG$1&amp;"-"&amp;CĐPS!$B9,DULIEU!$X$7:$X$532)</f>
        <v>0</v>
      </c>
      <c r="ADI9" s="148">
        <f>SUMIF(DULIEU!$AQ$7:$AQ$532,CĐPS!$ADI$1&amp;"-"&amp;CĐPS!$B9,DULIEU!$X$7:$X$532)</f>
        <v>0</v>
      </c>
      <c r="ADJ9" s="148">
        <f>SUMIF(DULIEU!$AR$7:$AR$532,CĐPS!$ADI$1&amp;"-"&amp;CĐPS!$B9,DULIEU!$X$7:$X$532)</f>
        <v>0</v>
      </c>
      <c r="ADK9" s="149">
        <f t="shared" ref="ADK9:ADK67" si="16">ACM9+ACO9+ACQ9</f>
        <v>0</v>
      </c>
      <c r="ADL9" s="149">
        <f t="shared" ref="ADL9:ADL67" si="17">ACN9+ACP9+ACR9</f>
        <v>0</v>
      </c>
      <c r="ADM9" s="149">
        <f t="shared" ref="ADM9:ADM67" si="18">ACS9+ACU9+ACW9</f>
        <v>0</v>
      </c>
      <c r="ADN9" s="149">
        <f t="shared" ref="ADN9:ADN67" si="19">ACT9+ACV9+ACX9</f>
        <v>0</v>
      </c>
      <c r="ADO9" s="149">
        <f t="shared" ref="ADO9:ADO67" si="20">ACY9+ADA9+ADC9</f>
        <v>0</v>
      </c>
      <c r="ADP9" s="149">
        <f t="shared" ref="ADP9:ADP67" si="21">ACZ9+ADB9+ADD9</f>
        <v>0</v>
      </c>
      <c r="ADQ9" s="149">
        <f t="shared" ref="ADQ9:ADQ67" si="22">ADE9+ADG9+ADI9</f>
        <v>0</v>
      </c>
      <c r="ADR9" s="149">
        <f t="shared" ref="ADR9:ADR67" si="23">ADF9+ADH9+ADJ9</f>
        <v>0</v>
      </c>
      <c r="ADS9" s="149">
        <f t="shared" ref="ADS9:ADS67" si="24">ADK9+ADM9+ADO9+ADQ9</f>
        <v>0</v>
      </c>
      <c r="ADT9" s="149">
        <f t="shared" ref="ADT9:ADT67" si="25">ADL9+ADN9+ADP9+ADR9</f>
        <v>0</v>
      </c>
      <c r="ADU9" s="137">
        <v>110</v>
      </c>
      <c r="ADV9" s="137"/>
      <c r="ADW9" s="125">
        <v>110</v>
      </c>
    </row>
    <row r="10" spans="1:804" s="109" customFormat="1">
      <c r="A10" s="150"/>
      <c r="B10" s="306" t="s">
        <v>434</v>
      </c>
      <c r="C10" s="306" t="s">
        <v>434</v>
      </c>
      <c r="D10" s="307" t="s">
        <v>628</v>
      </c>
      <c r="E10" s="308" t="s">
        <v>39</v>
      </c>
      <c r="F10" s="309">
        <f t="shared" si="0"/>
        <v>929203</v>
      </c>
      <c r="G10" s="310">
        <f t="shared" si="1"/>
        <v>0</v>
      </c>
      <c r="H10" s="311">
        <f>IF(AND($N$1&gt;=1,$N$1&lt;=12),SUMIF(DULIEU!$AQ$7:$AQ$532,CĐPS!$N$1&amp;"-"&amp;CĐPS!$B10,DULIEU!$X$7:$X$532),IF($N$1="Q1",$ADK10,IF($N$1="Q2",$ADM10,IF($N$1="Q3",$ADO10,IF($N$1="Q4",$ADQ10,IF($N$1="N",$ADS10,""))))))</f>
        <v>115005810</v>
      </c>
      <c r="I10" s="311">
        <f>IF(AND($N$1&gt;=1,$N$1&lt;=12),SUMIF(DULIEU!$AR$7:$AR$532,CĐPS!$N$1&amp;"-"&amp;CĐPS!$B10,DULIEU!$X$7:$X$532),IF($N$1="Q1",$ADL10,IF($N$1="Q2",$ADN10,IF($N$1="Q3",$ADP10,IF($N$1="Q4",$ADR10,IF($N$1="N",$ADT10,""))))))</f>
        <v>105341000</v>
      </c>
      <c r="J10" s="310">
        <f t="shared" si="2"/>
        <v>140210013</v>
      </c>
      <c r="K10" s="310">
        <f t="shared" si="3"/>
        <v>129616000</v>
      </c>
      <c r="L10" s="312">
        <f t="shared" si="4"/>
        <v>10594013</v>
      </c>
      <c r="M10" s="312">
        <f t="shared" si="5"/>
        <v>0</v>
      </c>
      <c r="N10" s="300"/>
      <c r="ACK10" s="151"/>
      <c r="ACL10" s="151"/>
      <c r="ACM10" s="151">
        <f>SUMIF(DULIEU!$AQ$7:$AQ$532,CĐPS!$ACM$1&amp;"-"&amp;CĐPS!$B10,DULIEU!$X$7:$X$532)</f>
        <v>0</v>
      </c>
      <c r="ACN10" s="151">
        <f>SUMIF(DULIEU!$AR$7:$AR$532,CĐPS!$ACM$1&amp;"-"&amp;CĐPS!$B10,DULIEU!$X$7:$X$532)</f>
        <v>0</v>
      </c>
      <c r="ACO10" s="151">
        <f>SUMIF(DULIEU!$AQ$7:$AQ$532,CĐPS!$ACO$1&amp;"-"&amp;CĐPS!$B10,DULIEU!$X$7:$X$532)</f>
        <v>0</v>
      </c>
      <c r="ACP10" s="151">
        <f>SUMIF(DULIEU!$AR$7:$AR$532,CĐPS!ACO$1&amp;"-"&amp;CĐPS!$B10,DULIEU!$X$7:$X$532)</f>
        <v>0</v>
      </c>
      <c r="ACQ10" s="151">
        <f>SUMIF(DULIEU!$AQ$7:$AQ$532,CĐPS!$ACQ$1&amp;"-"&amp;CĐPS!$B10,DULIEU!$X$7:$X$532)</f>
        <v>0</v>
      </c>
      <c r="ACR10" s="151">
        <f>SUMIF(DULIEU!$AR$7:$AR$532,CĐPS!$ACQ$1&amp;"-"&amp;CĐPS!$B10,DULIEU!$X$7:$X$532)</f>
        <v>0</v>
      </c>
      <c r="ACS10" s="151">
        <f>SUMIF(DULIEU!$AQ$7:$AQ$532,CĐPS!$ACS$1&amp;"-"&amp;CĐPS!$B10,DULIEU!$X$7:$X$532)</f>
        <v>1000289</v>
      </c>
      <c r="ACT10" s="151">
        <f>SUMIF(DULIEU!$AR$7:$AR$532,CĐPS!$ACS$1&amp;"-"&amp;CĐPS!$B10,DULIEU!$X$7:$X$532)</f>
        <v>0</v>
      </c>
      <c r="ACU10" s="151">
        <f>SUMIF(DULIEU!$AQ$7:$AQ$532,CĐPS!$ACU$1&amp;"-"&amp;CĐPS!$B10,DULIEU!$X$7:$X$532)</f>
        <v>663</v>
      </c>
      <c r="ACV10" s="151">
        <f>SUMIF(DULIEU!$AR$7:$AR$532,CĐPS!$ACU$1&amp;"-"&amp;CĐPS!$B10,DULIEU!$X$7:$X$532)</f>
        <v>55000</v>
      </c>
      <c r="ACW10" s="151">
        <f>SUMIF(DULIEU!$AQ$7:$AQ$532,CĐPS!$ACW$1&amp;"-"&amp;CĐPS!$B10,DULIEU!$X$7:$X$532)</f>
        <v>24200636</v>
      </c>
      <c r="ACX10" s="151">
        <f>SUMIF(DULIEU!$AR$7:$AR$532,CĐPS!$ACW$1&amp;"-"&amp;CĐPS!$B10,DULIEU!$X$7:$X$532)</f>
        <v>55000</v>
      </c>
      <c r="ACY10" s="151">
        <f>SUMIF(DULIEU!$AQ$7:$AQ$532,CĐPS!$ACY$1&amp;"-"&amp;CĐPS!$B10,DULIEU!$X$7:$X$532)</f>
        <v>1234</v>
      </c>
      <c r="ACZ10" s="151">
        <f>SUMIF(DULIEU!$AR$7:$AR$532,CĐPS!$ACY$1&amp;"-"&amp;CĐPS!$B10,DULIEU!$X$7:$X$532)</f>
        <v>24055000</v>
      </c>
      <c r="ADA10" s="151">
        <f>SUMIF(DULIEU!$AQ$7:$AQ$532,CĐPS!$ADA$1&amp;"-"&amp;CĐPS!$B10,DULIEU!$X$7:$X$532)</f>
        <v>703</v>
      </c>
      <c r="ADB10" s="151">
        <f>SUMIF(DULIEU!$AR$7:$AR$532,CĐPS!$ADA$1&amp;"-"&amp;CĐPS!$B10,DULIEU!$X$7:$X$532)</f>
        <v>55000</v>
      </c>
      <c r="ADC10" s="151">
        <f>SUMIF(DULIEU!$AQ$7:$AQ$532,CĐPS!$ADC$1&amp;"-"&amp;CĐPS!$B10,DULIEU!$X$7:$X$532)</f>
        <v>678</v>
      </c>
      <c r="ADD10" s="151">
        <f>SUMIF(DULIEU!$AR$7:$AR$532,CĐPS!$ADC$1&amp;"-"&amp;CĐPS!$B10,DULIEU!$X$7:$X$532)</f>
        <v>55000</v>
      </c>
      <c r="ADE10" s="151">
        <f>SUMIF(DULIEU!$AQ$7:$AQ$532,CĐPS!$ADE$1&amp;"-"&amp;CĐPS!$B10,DULIEU!$X$7:$X$532)</f>
        <v>610</v>
      </c>
      <c r="ADF10" s="151">
        <f>SUMIF(DULIEU!$AR$7:$AR$532,CĐPS!$ADE$1&amp;"-"&amp;CĐPS!$B10,DULIEU!$X$7:$X$532)</f>
        <v>55000</v>
      </c>
      <c r="ADG10" s="151">
        <f>SUMIF(DULIEU!$AQ$7:$AQ$532,CĐPS!$ADG$1&amp;"-"&amp;CĐPS!$B10,DULIEU!$X$7:$X$532)</f>
        <v>45000597</v>
      </c>
      <c r="ADH10" s="151">
        <f>SUMIF(DULIEU!$AR$7:$AR$532,CĐPS!$ADG$1&amp;"-"&amp;CĐPS!$B10,DULIEU!$X$7:$X$532)</f>
        <v>45077000</v>
      </c>
      <c r="ADI10" s="151">
        <f>SUMIF(DULIEU!$AQ$7:$AQ$532,CĐPS!$ADI$1&amp;"-"&amp;CĐPS!$B10,DULIEU!$X$7:$X$532)</f>
        <v>70004603</v>
      </c>
      <c r="ADJ10" s="151">
        <f>SUMIF(DULIEU!$AR$7:$AR$532,CĐPS!$ADI$1&amp;"-"&amp;CĐPS!$B10,DULIEU!$X$7:$X$532)</f>
        <v>60209000</v>
      </c>
      <c r="ADK10" s="168">
        <f t="shared" si="16"/>
        <v>0</v>
      </c>
      <c r="ADL10" s="168">
        <f t="shared" si="17"/>
        <v>0</v>
      </c>
      <c r="ADM10" s="168">
        <f t="shared" si="18"/>
        <v>25201588</v>
      </c>
      <c r="ADN10" s="168">
        <f t="shared" si="19"/>
        <v>110000</v>
      </c>
      <c r="ADO10" s="168">
        <f t="shared" si="20"/>
        <v>2615</v>
      </c>
      <c r="ADP10" s="168">
        <f t="shared" si="21"/>
        <v>24165000</v>
      </c>
      <c r="ADQ10" s="168">
        <f t="shared" si="22"/>
        <v>115005810</v>
      </c>
      <c r="ADR10" s="168">
        <f t="shared" si="23"/>
        <v>105341000</v>
      </c>
      <c r="ADS10" s="168">
        <f t="shared" si="24"/>
        <v>140210013</v>
      </c>
      <c r="ADT10" s="168">
        <f t="shared" si="25"/>
        <v>129616000</v>
      </c>
      <c r="ADU10" s="150">
        <v>110</v>
      </c>
      <c r="ADV10" s="150"/>
      <c r="ADW10" s="125">
        <v>110</v>
      </c>
    </row>
    <row r="11" spans="1:804" s="109" customFormat="1">
      <c r="A11" s="150"/>
      <c r="B11" s="306" t="s">
        <v>435</v>
      </c>
      <c r="C11" s="306" t="s">
        <v>435</v>
      </c>
      <c r="D11" s="307" t="s">
        <v>680</v>
      </c>
      <c r="E11" s="308"/>
      <c r="F11" s="309">
        <f t="shared" si="0"/>
        <v>0</v>
      </c>
      <c r="G11" s="310">
        <f t="shared" si="1"/>
        <v>0</v>
      </c>
      <c r="H11" s="311">
        <f>IF(AND($N$1&gt;=1,$N$1&lt;=12),SUMIF(DULIEU!$AQ$7:$AQ$532,CĐPS!$N$1&amp;"-"&amp;CĐPS!$B11,DULIEU!$X$7:$X$532),IF($N$1="Q1",$ADK11,IF($N$1="Q2",$ADM11,IF($N$1="Q3",$ADO11,IF($N$1="Q4",$ADQ11,IF($N$1="N",$ADS11,""))))))</f>
        <v>0</v>
      </c>
      <c r="I11" s="311">
        <f>IF(AND($N$1&gt;=1,$N$1&lt;=12),SUMIF(DULIEU!$AR$7:$AR$532,CĐPS!$N$1&amp;"-"&amp;CĐPS!$B11,DULIEU!$X$7:$X$532),IF($N$1="Q1",$ADL11,IF($N$1="Q2",$ADN11,IF($N$1="Q3",$ADP11,IF($N$1="Q4",$ADR11,IF($N$1="N",$ADT11,""))))))</f>
        <v>0</v>
      </c>
      <c r="J11" s="310">
        <f t="shared" si="2"/>
        <v>0</v>
      </c>
      <c r="K11" s="310">
        <f t="shared" si="3"/>
        <v>0</v>
      </c>
      <c r="L11" s="312">
        <f t="shared" si="4"/>
        <v>0</v>
      </c>
      <c r="M11" s="312">
        <f t="shared" si="5"/>
        <v>0</v>
      </c>
      <c r="N11" s="300"/>
      <c r="ACK11" s="151"/>
      <c r="ACL11" s="151"/>
      <c r="ACM11" s="151">
        <f>SUMIF(DULIEU!$AQ$7:$AQ$532,CĐPS!$ACM$1&amp;"-"&amp;CĐPS!$B11,DULIEU!$X$7:$X$532)</f>
        <v>0</v>
      </c>
      <c r="ACN11" s="151">
        <f>SUMIF(DULIEU!$AR$7:$AR$532,CĐPS!$ACM$1&amp;"-"&amp;CĐPS!$B11,DULIEU!$X$7:$X$532)</f>
        <v>0</v>
      </c>
      <c r="ACO11" s="151">
        <f>SUMIF(DULIEU!$AQ$7:$AQ$532,CĐPS!$ACO$1&amp;"-"&amp;CĐPS!$B11,DULIEU!$X$7:$X$532)</f>
        <v>0</v>
      </c>
      <c r="ACP11" s="151">
        <f>SUMIF(DULIEU!$AR$7:$AR$532,CĐPS!ACO$1&amp;"-"&amp;CĐPS!$B11,DULIEU!$X$7:$X$532)</f>
        <v>0</v>
      </c>
      <c r="ACQ11" s="151">
        <f>SUMIF(DULIEU!$AQ$7:$AQ$532,CĐPS!$ACQ$1&amp;"-"&amp;CĐPS!$B11,DULIEU!$X$7:$X$532)</f>
        <v>0</v>
      </c>
      <c r="ACR11" s="151">
        <f>SUMIF(DULIEU!$AR$7:$AR$532,CĐPS!$ACQ$1&amp;"-"&amp;CĐPS!$B11,DULIEU!$X$7:$X$532)</f>
        <v>0</v>
      </c>
      <c r="ACS11" s="151">
        <f>SUMIF(DULIEU!$AQ$7:$AQ$532,CĐPS!$ACS$1&amp;"-"&amp;CĐPS!$B11,DULIEU!$X$7:$X$532)</f>
        <v>0</v>
      </c>
      <c r="ACT11" s="151">
        <f>SUMIF(DULIEU!$AR$7:$AR$532,CĐPS!$ACS$1&amp;"-"&amp;CĐPS!$B11,DULIEU!$X$7:$X$532)</f>
        <v>0</v>
      </c>
      <c r="ACU11" s="151">
        <f>SUMIF(DULIEU!$AQ$7:$AQ$532,CĐPS!$ACU$1&amp;"-"&amp;CĐPS!$B11,DULIEU!$X$7:$X$532)</f>
        <v>0</v>
      </c>
      <c r="ACV11" s="151">
        <f>SUMIF(DULIEU!$AR$7:$AR$532,CĐPS!$ACU$1&amp;"-"&amp;CĐPS!$B11,DULIEU!$X$7:$X$532)</f>
        <v>0</v>
      </c>
      <c r="ACW11" s="151">
        <f>SUMIF(DULIEU!$AQ$7:$AQ$532,CĐPS!$ACW$1&amp;"-"&amp;CĐPS!$B11,DULIEU!$X$7:$X$532)</f>
        <v>0</v>
      </c>
      <c r="ACX11" s="151">
        <f>SUMIF(DULIEU!$AR$7:$AR$532,CĐPS!$ACW$1&amp;"-"&amp;CĐPS!$B11,DULIEU!$X$7:$X$532)</f>
        <v>0</v>
      </c>
      <c r="ACY11" s="151">
        <f>SUMIF(DULIEU!$AQ$7:$AQ$532,CĐPS!$ACY$1&amp;"-"&amp;CĐPS!$B11,DULIEU!$X$7:$X$532)</f>
        <v>0</v>
      </c>
      <c r="ACZ11" s="151">
        <f>SUMIF(DULIEU!$AR$7:$AR$532,CĐPS!$ACY$1&amp;"-"&amp;CĐPS!$B11,DULIEU!$X$7:$X$532)</f>
        <v>0</v>
      </c>
      <c r="ADA11" s="151">
        <f>SUMIF(DULIEU!$AQ$7:$AQ$532,CĐPS!$ADA$1&amp;"-"&amp;CĐPS!$B11,DULIEU!$X$7:$X$532)</f>
        <v>0</v>
      </c>
      <c r="ADB11" s="151">
        <f>SUMIF(DULIEU!$AR$7:$AR$532,CĐPS!$ADA$1&amp;"-"&amp;CĐPS!$B11,DULIEU!$X$7:$X$532)</f>
        <v>0</v>
      </c>
      <c r="ADC11" s="151">
        <f>SUMIF(DULIEU!$AQ$7:$AQ$532,CĐPS!$ADC$1&amp;"-"&amp;CĐPS!$B11,DULIEU!$X$7:$X$532)</f>
        <v>0</v>
      </c>
      <c r="ADD11" s="151">
        <f>SUMIF(DULIEU!$AR$7:$AR$532,CĐPS!$ADC$1&amp;"-"&amp;CĐPS!$B11,DULIEU!$X$7:$X$532)</f>
        <v>0</v>
      </c>
      <c r="ADE11" s="151">
        <f>SUMIF(DULIEU!$AQ$7:$AQ$532,CĐPS!$ADE$1&amp;"-"&amp;CĐPS!$B11,DULIEU!$X$7:$X$532)</f>
        <v>0</v>
      </c>
      <c r="ADF11" s="151">
        <f>SUMIF(DULIEU!$AR$7:$AR$532,CĐPS!$ADE$1&amp;"-"&amp;CĐPS!$B11,DULIEU!$X$7:$X$532)</f>
        <v>0</v>
      </c>
      <c r="ADG11" s="151">
        <f>SUMIF(DULIEU!$AQ$7:$AQ$532,CĐPS!$ADG$1&amp;"-"&amp;CĐPS!$B11,DULIEU!$X$7:$X$532)</f>
        <v>0</v>
      </c>
      <c r="ADH11" s="151">
        <f>SUMIF(DULIEU!$AR$7:$AR$532,CĐPS!$ADG$1&amp;"-"&amp;CĐPS!$B11,DULIEU!$X$7:$X$532)</f>
        <v>0</v>
      </c>
      <c r="ADI11" s="151">
        <f>SUMIF(DULIEU!$AQ$7:$AQ$532,CĐPS!$ADI$1&amp;"-"&amp;CĐPS!$B11,DULIEU!$X$7:$X$532)</f>
        <v>0</v>
      </c>
      <c r="ADJ11" s="151">
        <f>SUMIF(DULIEU!$AR$7:$AR$532,CĐPS!$ADI$1&amp;"-"&amp;CĐPS!$B11,DULIEU!$X$7:$X$532)</f>
        <v>0</v>
      </c>
      <c r="ADK11" s="168">
        <f t="shared" si="16"/>
        <v>0</v>
      </c>
      <c r="ADL11" s="168">
        <f t="shared" si="17"/>
        <v>0</v>
      </c>
      <c r="ADM11" s="168">
        <f t="shared" si="18"/>
        <v>0</v>
      </c>
      <c r="ADN11" s="168">
        <f t="shared" si="19"/>
        <v>0</v>
      </c>
      <c r="ADO11" s="168">
        <f t="shared" si="20"/>
        <v>0</v>
      </c>
      <c r="ADP11" s="168">
        <f t="shared" si="21"/>
        <v>0</v>
      </c>
      <c r="ADQ11" s="168">
        <f t="shared" si="22"/>
        <v>0</v>
      </c>
      <c r="ADR11" s="168">
        <f t="shared" si="23"/>
        <v>0</v>
      </c>
      <c r="ADS11" s="168">
        <f t="shared" si="24"/>
        <v>0</v>
      </c>
      <c r="ADT11" s="168">
        <f t="shared" si="25"/>
        <v>0</v>
      </c>
      <c r="ADU11" s="150">
        <v>110</v>
      </c>
      <c r="ADV11" s="150"/>
      <c r="ADW11" s="125">
        <v>110</v>
      </c>
    </row>
    <row r="12" spans="1:804">
      <c r="A12" s="137"/>
      <c r="B12" s="313" t="s">
        <v>46</v>
      </c>
      <c r="C12" s="313" t="s">
        <v>46</v>
      </c>
      <c r="D12" s="314" t="s">
        <v>47</v>
      </c>
      <c r="E12" s="315" t="s">
        <v>42</v>
      </c>
      <c r="F12" s="309">
        <f t="shared" si="0"/>
        <v>0</v>
      </c>
      <c r="G12" s="310">
        <f t="shared" si="1"/>
        <v>0</v>
      </c>
      <c r="H12" s="310">
        <f>IF(AND($N$1&gt;=1,$N$1&lt;=12),SUMIF(DULIEU!$AQ$7:$AQ$532,CĐPS!$N$1&amp;"-"&amp;CĐPS!$B12,DULIEU!$X$7:$X$532),IF($N$1="Q1",$ADK12,IF($N$1="Q2",$ADM12,IF($N$1="Q3",$ADO12,IF($N$1="Q4",$ADQ12,IF($N$1="N",$ADS12,""))))))</f>
        <v>0</v>
      </c>
      <c r="I12" s="310">
        <f>IF(AND($N$1&gt;=1,$N$1&lt;=12),SUMIF(DULIEU!$AR$7:$AR$532,CĐPS!$N$1&amp;"-"&amp;CĐPS!$B12,DULIEU!$X$7:$X$532),IF($N$1="Q1",$ADL12,IF($N$1="Q2",$ADN12,IF($N$1="Q3",$ADP12,IF($N$1="Q4",$ADR12,IF($N$1="N",$ADT12,""))))))</f>
        <v>0</v>
      </c>
      <c r="J12" s="310">
        <f t="shared" si="2"/>
        <v>0</v>
      </c>
      <c r="K12" s="310">
        <f t="shared" si="3"/>
        <v>0</v>
      </c>
      <c r="L12" s="309">
        <f t="shared" si="4"/>
        <v>0</v>
      </c>
      <c r="M12" s="309">
        <f t="shared" si="5"/>
        <v>0</v>
      </c>
      <c r="N12" s="299"/>
      <c r="ACK12" s="148"/>
      <c r="ACL12" s="148"/>
      <c r="ACM12" s="148">
        <f>SUMIF(DULIEU!$AQ$7:$AQ$532,CĐPS!$ACM$1&amp;"-"&amp;CĐPS!$B12,DULIEU!$X$7:$X$532)</f>
        <v>0</v>
      </c>
      <c r="ACN12" s="148">
        <f>SUMIF(DULIEU!$AR$7:$AR$532,CĐPS!$ACM$1&amp;"-"&amp;CĐPS!$B12,DULIEU!$X$7:$X$532)</f>
        <v>0</v>
      </c>
      <c r="ACO12" s="148">
        <f>SUMIF(DULIEU!$AQ$7:$AQ$532,CĐPS!$ACO$1&amp;"-"&amp;CĐPS!$B12,DULIEU!$X$7:$X$532)</f>
        <v>0</v>
      </c>
      <c r="ACP12" s="148">
        <f>SUMIF(DULIEU!$AR$7:$AR$532,CĐPS!ACO$1&amp;"-"&amp;CĐPS!$B12,DULIEU!$X$7:$X$532)</f>
        <v>0</v>
      </c>
      <c r="ACQ12" s="148">
        <f>SUMIF(DULIEU!$AQ$7:$AQ$532,CĐPS!$ACQ$1&amp;"-"&amp;CĐPS!$B12,DULIEU!$X$7:$X$532)</f>
        <v>0</v>
      </c>
      <c r="ACR12" s="148">
        <f>SUMIF(DULIEU!$AR$7:$AR$532,CĐPS!$ACQ$1&amp;"-"&amp;CĐPS!$B12,DULIEU!$X$7:$X$532)</f>
        <v>0</v>
      </c>
      <c r="ACS12" s="148">
        <f>SUMIF(DULIEU!$AQ$7:$AQ$532,CĐPS!$ACS$1&amp;"-"&amp;CĐPS!$B12,DULIEU!$X$7:$X$532)</f>
        <v>0</v>
      </c>
      <c r="ACT12" s="148">
        <f>SUMIF(DULIEU!$AR$7:$AR$532,CĐPS!$ACS$1&amp;"-"&amp;CĐPS!$B12,DULIEU!$X$7:$X$532)</f>
        <v>0</v>
      </c>
      <c r="ACU12" s="148">
        <f>SUMIF(DULIEU!$AQ$7:$AQ$532,CĐPS!$ACU$1&amp;"-"&amp;CĐPS!$B12,DULIEU!$X$7:$X$532)</f>
        <v>0</v>
      </c>
      <c r="ACV12" s="148">
        <f>SUMIF(DULIEU!$AR$7:$AR$532,CĐPS!$ACU$1&amp;"-"&amp;CĐPS!$B12,DULIEU!$X$7:$X$532)</f>
        <v>0</v>
      </c>
      <c r="ACW12" s="148">
        <f>SUMIF(DULIEU!$AQ$7:$AQ$532,CĐPS!$ACW$1&amp;"-"&amp;CĐPS!$B12,DULIEU!$X$7:$X$532)</f>
        <v>0</v>
      </c>
      <c r="ACX12" s="148">
        <f>SUMIF(DULIEU!$AR$7:$AR$532,CĐPS!$ACW$1&amp;"-"&amp;CĐPS!$B12,DULIEU!$X$7:$X$532)</f>
        <v>0</v>
      </c>
      <c r="ACY12" s="148">
        <f>SUMIF(DULIEU!$AQ$7:$AQ$532,CĐPS!$ACY$1&amp;"-"&amp;CĐPS!$B12,DULIEU!$X$7:$X$532)</f>
        <v>0</v>
      </c>
      <c r="ACZ12" s="148">
        <f>SUMIF(DULIEU!$AR$7:$AR$532,CĐPS!$ACY$1&amp;"-"&amp;CĐPS!$B12,DULIEU!$X$7:$X$532)</f>
        <v>0</v>
      </c>
      <c r="ADA12" s="148">
        <f>SUMIF(DULIEU!$AQ$7:$AQ$532,CĐPS!$ADA$1&amp;"-"&amp;CĐPS!$B12,DULIEU!$X$7:$X$532)</f>
        <v>0</v>
      </c>
      <c r="ADB12" s="148">
        <f>SUMIF(DULIEU!$AR$7:$AR$532,CĐPS!$ADA$1&amp;"-"&amp;CĐPS!$B12,DULIEU!$X$7:$X$532)</f>
        <v>0</v>
      </c>
      <c r="ADC12" s="148">
        <f>SUMIF(DULIEU!$AQ$7:$AQ$532,CĐPS!$ADC$1&amp;"-"&amp;CĐPS!$B12,DULIEU!$X$7:$X$532)</f>
        <v>0</v>
      </c>
      <c r="ADD12" s="148">
        <f>SUMIF(DULIEU!$AR$7:$AR$532,CĐPS!$ADC$1&amp;"-"&amp;CĐPS!$B12,DULIEU!$X$7:$X$532)</f>
        <v>0</v>
      </c>
      <c r="ADE12" s="148">
        <f>SUMIF(DULIEU!$AQ$7:$AQ$532,CĐPS!$ADE$1&amp;"-"&amp;CĐPS!$B12,DULIEU!$X$7:$X$532)</f>
        <v>0</v>
      </c>
      <c r="ADF12" s="148">
        <f>SUMIF(DULIEU!$AR$7:$AR$532,CĐPS!$ADE$1&amp;"-"&amp;CĐPS!$B12,DULIEU!$X$7:$X$532)</f>
        <v>0</v>
      </c>
      <c r="ADG12" s="148">
        <f>SUMIF(DULIEU!$AQ$7:$AQ$532,CĐPS!$ADG$1&amp;"-"&amp;CĐPS!$B12,DULIEU!$X$7:$X$532)</f>
        <v>0</v>
      </c>
      <c r="ADH12" s="148">
        <f>SUMIF(DULIEU!$AR$7:$AR$532,CĐPS!$ADG$1&amp;"-"&amp;CĐPS!$B12,DULIEU!$X$7:$X$532)</f>
        <v>0</v>
      </c>
      <c r="ADI12" s="148">
        <f>SUMIF(DULIEU!$AQ$7:$AQ$532,CĐPS!$ADI$1&amp;"-"&amp;CĐPS!$B12,DULIEU!$X$7:$X$532)</f>
        <v>0</v>
      </c>
      <c r="ADJ12" s="148">
        <f>SUMIF(DULIEU!$AR$7:$AR$532,CĐPS!$ADI$1&amp;"-"&amp;CĐPS!$B12,DULIEU!$X$7:$X$532)</f>
        <v>0</v>
      </c>
      <c r="ADK12" s="149">
        <f t="shared" si="16"/>
        <v>0</v>
      </c>
      <c r="ADL12" s="149">
        <f t="shared" si="17"/>
        <v>0</v>
      </c>
      <c r="ADM12" s="149">
        <f t="shared" si="18"/>
        <v>0</v>
      </c>
      <c r="ADN12" s="149">
        <f t="shared" si="19"/>
        <v>0</v>
      </c>
      <c r="ADO12" s="149">
        <f t="shared" si="20"/>
        <v>0</v>
      </c>
      <c r="ADP12" s="149">
        <f t="shared" si="21"/>
        <v>0</v>
      </c>
      <c r="ADQ12" s="149">
        <f t="shared" si="22"/>
        <v>0</v>
      </c>
      <c r="ADR12" s="149">
        <f t="shared" si="23"/>
        <v>0</v>
      </c>
      <c r="ADS12" s="149">
        <f t="shared" si="24"/>
        <v>0</v>
      </c>
      <c r="ADT12" s="149">
        <f t="shared" si="25"/>
        <v>0</v>
      </c>
      <c r="ADU12" s="137">
        <v>110</v>
      </c>
      <c r="ADV12" s="137"/>
      <c r="ADW12" s="125">
        <v>110</v>
      </c>
    </row>
    <row r="13" spans="1:804">
      <c r="A13" s="298" t="s">
        <v>388</v>
      </c>
      <c r="B13" s="316" t="s">
        <v>1438</v>
      </c>
      <c r="C13" s="316" t="s">
        <v>1436</v>
      </c>
      <c r="D13" s="317" t="s">
        <v>1437</v>
      </c>
      <c r="E13" s="318"/>
      <c r="F13" s="319">
        <f t="shared" si="0"/>
        <v>0</v>
      </c>
      <c r="G13" s="330">
        <f t="shared" si="1"/>
        <v>0</v>
      </c>
      <c r="H13" s="330">
        <f>IF(AND($N$1&gt;=1,$N$1&lt;=12),SUMIF(DULIEU!$AQ$7:$AQ$532,CĐPS!$N$1&amp;"-"&amp;CĐPS!$B13,DULIEU!$X$7:$X$532),IF($N$1="Q1",$ADK13,IF($N$1="Q2",$ADM13,IF($N$1="Q3",$ADO13,IF($N$1="Q4",$ADQ13,IF($N$1="N",$ADS13,""))))))</f>
        <v>0</v>
      </c>
      <c r="I13" s="330">
        <f>IF(AND($N$1&gt;=1,$N$1&lt;=12),SUMIF(DULIEU!$AR$7:$AR$532,CĐPS!$N$1&amp;"-"&amp;CĐPS!$B13,DULIEU!$X$7:$X$532),IF($N$1="Q1",$ADL13,IF($N$1="Q2",$ADN13,IF($N$1="Q3",$ADP13,IF($N$1="Q4",$ADR13,IF($N$1="N",$ADT13,""))))))</f>
        <v>0</v>
      </c>
      <c r="J13" s="330">
        <f t="shared" si="2"/>
        <v>0</v>
      </c>
      <c r="K13" s="330">
        <f t="shared" si="3"/>
        <v>0</v>
      </c>
      <c r="L13" s="319">
        <f t="shared" si="4"/>
        <v>0</v>
      </c>
      <c r="M13" s="319">
        <f t="shared" si="5"/>
        <v>0</v>
      </c>
      <c r="N13" s="326"/>
      <c r="ACK13" s="327"/>
      <c r="ACL13" s="327"/>
      <c r="ACM13" s="327">
        <f>SUMIF(DULIEU!$AQ$7:$AQ$532,CĐPS!$ACM$1&amp;"-"&amp;CĐPS!$B13,DULIEU!$X$7:$X$532)</f>
        <v>0</v>
      </c>
      <c r="ACN13" s="327">
        <f>SUMIF(DULIEU!$AR$7:$AR$532,CĐPS!$ACM$1&amp;"-"&amp;CĐPS!$B13,DULIEU!$X$7:$X$532)</f>
        <v>0</v>
      </c>
      <c r="ACO13" s="327">
        <f>SUMIF(DULIEU!$AQ$7:$AQ$532,CĐPS!$ACO$1&amp;"-"&amp;CĐPS!$B13,DULIEU!$X$7:$X$532)</f>
        <v>0</v>
      </c>
      <c r="ACP13" s="327">
        <f>SUMIF(DULIEU!$AR$7:$AR$532,CĐPS!ACO$1&amp;"-"&amp;CĐPS!$B13,DULIEU!$X$7:$X$532)</f>
        <v>0</v>
      </c>
      <c r="ACQ13" s="327">
        <f>SUMIF(DULIEU!$AQ$7:$AQ$532,CĐPS!$ACQ$1&amp;"-"&amp;CĐPS!$B13,DULIEU!$X$7:$X$532)</f>
        <v>0</v>
      </c>
      <c r="ACR13" s="327">
        <f>SUMIF(DULIEU!$AR$7:$AR$532,CĐPS!$ACQ$1&amp;"-"&amp;CĐPS!$B13,DULIEU!$X$7:$X$532)</f>
        <v>0</v>
      </c>
      <c r="ACS13" s="327">
        <f>SUMIF(DULIEU!$AQ$7:$AQ$532,CĐPS!$ACS$1&amp;"-"&amp;CĐPS!$B13,DULIEU!$X$7:$X$532)</f>
        <v>0</v>
      </c>
      <c r="ACT13" s="327">
        <f>SUMIF(DULIEU!$AR$7:$AR$532,CĐPS!$ACS$1&amp;"-"&amp;CĐPS!$B13,DULIEU!$X$7:$X$532)</f>
        <v>0</v>
      </c>
      <c r="ACU13" s="327">
        <f>SUMIF(DULIEU!$AQ$7:$AQ$532,CĐPS!$ACU$1&amp;"-"&amp;CĐPS!$B13,DULIEU!$X$7:$X$532)</f>
        <v>0</v>
      </c>
      <c r="ACV13" s="327">
        <f>SUMIF(DULIEU!$AR$7:$AR$532,CĐPS!$ACU$1&amp;"-"&amp;CĐPS!$B13,DULIEU!$X$7:$X$532)</f>
        <v>0</v>
      </c>
      <c r="ACW13" s="327">
        <f>SUMIF(DULIEU!$AQ$7:$AQ$532,CĐPS!$ACW$1&amp;"-"&amp;CĐPS!$B13,DULIEU!$X$7:$X$532)</f>
        <v>0</v>
      </c>
      <c r="ACX13" s="327">
        <f>SUMIF(DULIEU!$AR$7:$AR$532,CĐPS!$ACW$1&amp;"-"&amp;CĐPS!$B13,DULIEU!$X$7:$X$532)</f>
        <v>0</v>
      </c>
      <c r="ACY13" s="327">
        <f>SUMIF(DULIEU!$AQ$7:$AQ$532,CĐPS!$ACY$1&amp;"-"&amp;CĐPS!$B13,DULIEU!$X$7:$X$532)</f>
        <v>0</v>
      </c>
      <c r="ACZ13" s="327">
        <f>SUMIF(DULIEU!$AR$7:$AR$532,CĐPS!$ACY$1&amp;"-"&amp;CĐPS!$B13,DULIEU!$X$7:$X$532)</f>
        <v>0</v>
      </c>
      <c r="ADA13" s="327">
        <f>SUMIF(DULIEU!$AQ$7:$AQ$532,CĐPS!$ADA$1&amp;"-"&amp;CĐPS!$B13,DULIEU!$X$7:$X$532)</f>
        <v>0</v>
      </c>
      <c r="ADB13" s="327">
        <f>SUMIF(DULIEU!$AR$7:$AR$532,CĐPS!$ADA$1&amp;"-"&amp;CĐPS!$B13,DULIEU!$X$7:$X$532)</f>
        <v>0</v>
      </c>
      <c r="ADC13" s="327">
        <f>SUMIF(DULIEU!$AQ$7:$AQ$532,CĐPS!$ADC$1&amp;"-"&amp;CĐPS!$B13,DULIEU!$X$7:$X$532)</f>
        <v>0</v>
      </c>
      <c r="ADD13" s="327">
        <f>SUMIF(DULIEU!$AR$7:$AR$532,CĐPS!$ADC$1&amp;"-"&amp;CĐPS!$B13,DULIEU!$X$7:$X$532)</f>
        <v>0</v>
      </c>
      <c r="ADE13" s="327">
        <f>SUMIF(DULIEU!$AQ$7:$AQ$532,CĐPS!$ADE$1&amp;"-"&amp;CĐPS!$B13,DULIEU!$X$7:$X$532)</f>
        <v>0</v>
      </c>
      <c r="ADF13" s="327">
        <f>SUMIF(DULIEU!$AR$7:$AR$532,CĐPS!$ADE$1&amp;"-"&amp;CĐPS!$B13,DULIEU!$X$7:$X$532)</f>
        <v>0</v>
      </c>
      <c r="ADG13" s="327">
        <f>SUMIF(DULIEU!$AQ$7:$AQ$532,CĐPS!$ADG$1&amp;"-"&amp;CĐPS!$B13,DULIEU!$X$7:$X$532)</f>
        <v>0</v>
      </c>
      <c r="ADH13" s="327">
        <f>SUMIF(DULIEU!$AR$7:$AR$532,CĐPS!$ADG$1&amp;"-"&amp;CĐPS!$B13,DULIEU!$X$7:$X$532)</f>
        <v>0</v>
      </c>
      <c r="ADI13" s="327">
        <f>SUMIF(DULIEU!$AQ$7:$AQ$532,CĐPS!$ADI$1&amp;"-"&amp;CĐPS!$B13,DULIEU!$X$7:$X$532)</f>
        <v>0</v>
      </c>
      <c r="ADJ13" s="327">
        <f>SUMIF(DULIEU!$AR$7:$AR$532,CĐPS!$ADI$1&amp;"-"&amp;CĐPS!$B13,DULIEU!$X$7:$X$532)</f>
        <v>0</v>
      </c>
      <c r="ADK13" s="328">
        <f>ACM13+ACO13+ACQ13</f>
        <v>0</v>
      </c>
      <c r="ADL13" s="328">
        <f>ACN13+ACP13+ACR13</f>
        <v>0</v>
      </c>
      <c r="ADM13" s="328">
        <f>ACS13+ACU13+ACW13</f>
        <v>0</v>
      </c>
      <c r="ADN13" s="328">
        <f>ACT13+ACV13+ACX13</f>
        <v>0</v>
      </c>
      <c r="ADO13" s="328">
        <f>ACY13+ADA13+ADC13</f>
        <v>0</v>
      </c>
      <c r="ADP13" s="328">
        <f>ACZ13+ADB13+ADD13</f>
        <v>0</v>
      </c>
      <c r="ADQ13" s="328">
        <f>ADE13+ADG13+ADI13</f>
        <v>0</v>
      </c>
      <c r="ADR13" s="328">
        <f>ADF13+ADH13+ADJ13</f>
        <v>0</v>
      </c>
      <c r="ADS13" s="328">
        <f>ADK13+ADM13+ADO13+ADQ13</f>
        <v>0</v>
      </c>
      <c r="ADT13" s="328">
        <f>ADL13+ADN13+ADP13+ADR13</f>
        <v>0</v>
      </c>
      <c r="ADU13" s="298">
        <v>121</v>
      </c>
      <c r="ADV13" s="298"/>
      <c r="ADW13" s="624">
        <v>121</v>
      </c>
      <c r="ADX13" s="625"/>
    </row>
    <row r="14" spans="1:804" s="117" customFormat="1">
      <c r="A14" s="298" t="s">
        <v>388</v>
      </c>
      <c r="B14" s="294" t="s">
        <v>814</v>
      </c>
      <c r="C14" s="295" t="s">
        <v>1021</v>
      </c>
      <c r="D14" s="294" t="s">
        <v>1022</v>
      </c>
      <c r="E14" s="318" t="s">
        <v>48</v>
      </c>
      <c r="F14" s="319">
        <f t="shared" si="0"/>
        <v>0</v>
      </c>
      <c r="G14" s="330">
        <f t="shared" si="1"/>
        <v>0</v>
      </c>
      <c r="H14" s="330">
        <f>IF(AND($N$1&gt;=1,$N$1&lt;=12),SUMIF(DULIEU!$AQ$7:$AQ$532,CĐPS!$N$1&amp;"-"&amp;CĐPS!$B14,DULIEU!$X$7:$X$532),IF($N$1="Q1",$ADK14,IF($N$1="Q2",$ADM14,IF($N$1="Q3",$ADO14,IF($N$1="Q4",$ADQ14,IF($N$1="N",$ADS14,""))))))</f>
        <v>0</v>
      </c>
      <c r="I14" s="330">
        <f>IF(AND($N$1&gt;=1,$N$1&lt;=12),SUMIF(DULIEU!$AR$7:$AR$532,CĐPS!$N$1&amp;"-"&amp;CĐPS!$B14,DULIEU!$X$7:$X$532),IF($N$1="Q1",$ADL14,IF($N$1="Q2",$ADN14,IF($N$1="Q3",$ADP14,IF($N$1="Q4",$ADR14,IF($N$1="N",$ADT14,""))))))</f>
        <v>0</v>
      </c>
      <c r="J14" s="330">
        <f t="shared" si="2"/>
        <v>0</v>
      </c>
      <c r="K14" s="330">
        <f t="shared" si="3"/>
        <v>0</v>
      </c>
      <c r="L14" s="319">
        <f t="shared" si="4"/>
        <v>0</v>
      </c>
      <c r="M14" s="319">
        <f t="shared" si="5"/>
        <v>0</v>
      </c>
      <c r="N14" s="326"/>
      <c r="ACK14" s="327"/>
      <c r="ACL14" s="327"/>
      <c r="ACM14" s="327">
        <f>SUMIF(DULIEU!$AQ$7:$AQ$532,CĐPS!$ACM$1&amp;"-"&amp;CĐPS!$B14,DULIEU!$X$7:$X$532)</f>
        <v>0</v>
      </c>
      <c r="ACN14" s="327">
        <f>SUMIF(DULIEU!$AR$7:$AR$532,CĐPS!$ACM$1&amp;"-"&amp;CĐPS!$B14,DULIEU!$X$7:$X$532)</f>
        <v>0</v>
      </c>
      <c r="ACO14" s="327">
        <f>SUMIF(DULIEU!$AQ$7:$AQ$532,CĐPS!$ACO$1&amp;"-"&amp;CĐPS!$B14,DULIEU!$X$7:$X$532)</f>
        <v>0</v>
      </c>
      <c r="ACP14" s="327">
        <f>SUMIF(DULIEU!$AR$7:$AR$532,CĐPS!ACO$1&amp;"-"&amp;CĐPS!$B14,DULIEU!$X$7:$X$532)</f>
        <v>0</v>
      </c>
      <c r="ACQ14" s="327">
        <f>SUMIF(DULIEU!$AQ$7:$AQ$532,CĐPS!$ACQ$1&amp;"-"&amp;CĐPS!$B14,DULIEU!$X$7:$X$532)</f>
        <v>0</v>
      </c>
      <c r="ACR14" s="327">
        <f>SUMIF(DULIEU!$AR$7:$AR$532,CĐPS!$ACQ$1&amp;"-"&amp;CĐPS!$B14,DULIEU!$X$7:$X$532)</f>
        <v>0</v>
      </c>
      <c r="ACS14" s="327">
        <f>SUMIF(DULIEU!$AQ$7:$AQ$532,CĐPS!$ACS$1&amp;"-"&amp;CĐPS!$B14,DULIEU!$X$7:$X$532)</f>
        <v>0</v>
      </c>
      <c r="ACT14" s="327">
        <f>SUMIF(DULIEU!$AR$7:$AR$532,CĐPS!$ACS$1&amp;"-"&amp;CĐPS!$B14,DULIEU!$X$7:$X$532)</f>
        <v>0</v>
      </c>
      <c r="ACU14" s="327">
        <f>SUMIF(DULIEU!$AQ$7:$AQ$532,CĐPS!$ACU$1&amp;"-"&amp;CĐPS!$B14,DULIEU!$X$7:$X$532)</f>
        <v>0</v>
      </c>
      <c r="ACV14" s="327">
        <f>SUMIF(DULIEU!$AR$7:$AR$532,CĐPS!$ACU$1&amp;"-"&amp;CĐPS!$B14,DULIEU!$X$7:$X$532)</f>
        <v>0</v>
      </c>
      <c r="ACW14" s="327">
        <f>SUMIF(DULIEU!$AQ$7:$AQ$532,CĐPS!$ACW$1&amp;"-"&amp;CĐPS!$B14,DULIEU!$X$7:$X$532)</f>
        <v>0</v>
      </c>
      <c r="ACX14" s="327">
        <f>SUMIF(DULIEU!$AR$7:$AR$532,CĐPS!$ACW$1&amp;"-"&amp;CĐPS!$B14,DULIEU!$X$7:$X$532)</f>
        <v>0</v>
      </c>
      <c r="ACY14" s="327">
        <f>SUMIF(DULIEU!$AQ$7:$AQ$532,CĐPS!$ACY$1&amp;"-"&amp;CĐPS!$B14,DULIEU!$X$7:$X$532)</f>
        <v>0</v>
      </c>
      <c r="ACZ14" s="327">
        <f>SUMIF(DULIEU!$AR$7:$AR$532,CĐPS!$ACY$1&amp;"-"&amp;CĐPS!$B14,DULIEU!$X$7:$X$532)</f>
        <v>0</v>
      </c>
      <c r="ADA14" s="327">
        <f>SUMIF(DULIEU!$AQ$7:$AQ$532,CĐPS!$ADA$1&amp;"-"&amp;CĐPS!$B14,DULIEU!$X$7:$X$532)</f>
        <v>0</v>
      </c>
      <c r="ADB14" s="327">
        <f>SUMIF(DULIEU!$AR$7:$AR$532,CĐPS!$ADA$1&amp;"-"&amp;CĐPS!$B14,DULIEU!$X$7:$X$532)</f>
        <v>0</v>
      </c>
      <c r="ADC14" s="327">
        <f>SUMIF(DULIEU!$AQ$7:$AQ$532,CĐPS!$ADC$1&amp;"-"&amp;CĐPS!$B14,DULIEU!$X$7:$X$532)</f>
        <v>0</v>
      </c>
      <c r="ADD14" s="327">
        <f>SUMIF(DULIEU!$AR$7:$AR$532,CĐPS!$ADC$1&amp;"-"&amp;CĐPS!$B14,DULIEU!$X$7:$X$532)</f>
        <v>0</v>
      </c>
      <c r="ADE14" s="327">
        <f>SUMIF(DULIEU!$AQ$7:$AQ$532,CĐPS!$ADE$1&amp;"-"&amp;CĐPS!$B14,DULIEU!$X$7:$X$532)</f>
        <v>0</v>
      </c>
      <c r="ADF14" s="327">
        <f>SUMIF(DULIEU!$AR$7:$AR$532,CĐPS!$ADE$1&amp;"-"&amp;CĐPS!$B14,DULIEU!$X$7:$X$532)</f>
        <v>0</v>
      </c>
      <c r="ADG14" s="327">
        <f>SUMIF(DULIEU!$AQ$7:$AQ$532,CĐPS!$ADG$1&amp;"-"&amp;CĐPS!$B14,DULIEU!$X$7:$X$532)</f>
        <v>0</v>
      </c>
      <c r="ADH14" s="327">
        <f>SUMIF(DULIEU!$AR$7:$AR$532,CĐPS!$ADG$1&amp;"-"&amp;CĐPS!$B14,DULIEU!$X$7:$X$532)</f>
        <v>0</v>
      </c>
      <c r="ADI14" s="327">
        <f>SUMIF(DULIEU!$AQ$7:$AQ$532,CĐPS!$ADI$1&amp;"-"&amp;CĐPS!$B14,DULIEU!$X$7:$X$532)</f>
        <v>0</v>
      </c>
      <c r="ADJ14" s="327">
        <f>SUMIF(DULIEU!$AR$7:$AR$532,CĐPS!$ADI$1&amp;"-"&amp;CĐPS!$B14,DULIEU!$X$7:$X$532)</f>
        <v>0</v>
      </c>
      <c r="ADK14" s="328">
        <f t="shared" si="16"/>
        <v>0</v>
      </c>
      <c r="ADL14" s="328">
        <f t="shared" si="17"/>
        <v>0</v>
      </c>
      <c r="ADM14" s="328">
        <f t="shared" si="18"/>
        <v>0</v>
      </c>
      <c r="ADN14" s="328">
        <f t="shared" si="19"/>
        <v>0</v>
      </c>
      <c r="ADO14" s="328">
        <f t="shared" si="20"/>
        <v>0</v>
      </c>
      <c r="ADP14" s="328">
        <f t="shared" si="21"/>
        <v>0</v>
      </c>
      <c r="ADQ14" s="328">
        <f t="shared" si="22"/>
        <v>0</v>
      </c>
      <c r="ADR14" s="328">
        <f t="shared" si="23"/>
        <v>0</v>
      </c>
      <c r="ADS14" s="328">
        <f t="shared" si="24"/>
        <v>0</v>
      </c>
      <c r="ADT14" s="328">
        <f t="shared" si="25"/>
        <v>0</v>
      </c>
      <c r="ADU14" s="298"/>
      <c r="ADV14" s="298"/>
      <c r="ADW14" s="623"/>
      <c r="ADX14" s="623"/>
    </row>
    <row r="15" spans="1:804">
      <c r="A15" s="137"/>
      <c r="B15" s="296" t="s">
        <v>1023</v>
      </c>
      <c r="C15" s="296" t="s">
        <v>1023</v>
      </c>
      <c r="D15" s="293" t="s">
        <v>1024</v>
      </c>
      <c r="E15" s="315" t="s">
        <v>49</v>
      </c>
      <c r="F15" s="309">
        <f t="shared" si="0"/>
        <v>0</v>
      </c>
      <c r="G15" s="310">
        <f t="shared" si="1"/>
        <v>0</v>
      </c>
      <c r="H15" s="310">
        <f>IF(AND($N$1&gt;=1,$N$1&lt;=12),SUMIF(DULIEU!$AQ$7:$AQ$532,CĐPS!$N$1&amp;"-"&amp;CĐPS!$B15,DULIEU!$X$7:$X$532),IF($N$1="Q1",$ADK15,IF($N$1="Q2",$ADM15,IF($N$1="Q3",$ADO15,IF($N$1="Q4",$ADQ15,IF($N$1="N",$ADS15,""))))))</f>
        <v>0</v>
      </c>
      <c r="I15" s="310">
        <f>IF(AND($N$1&gt;=1,$N$1&lt;=12),SUMIF(DULIEU!$AR$7:$AR$532,CĐPS!$N$1&amp;"-"&amp;CĐPS!$B15,DULIEU!$X$7:$X$532),IF($N$1="Q1",$ADL15,IF($N$1="Q2",$ADN15,IF($N$1="Q3",$ADP15,IF($N$1="Q4",$ADR15,IF($N$1="N",$ADT15,""))))))</f>
        <v>0</v>
      </c>
      <c r="J15" s="310">
        <f t="shared" si="2"/>
        <v>0</v>
      </c>
      <c r="K15" s="310">
        <f t="shared" si="3"/>
        <v>0</v>
      </c>
      <c r="L15" s="309">
        <f t="shared" si="4"/>
        <v>0</v>
      </c>
      <c r="M15" s="309">
        <f t="shared" si="5"/>
        <v>0</v>
      </c>
      <c r="N15" s="299"/>
      <c r="ACK15" s="148"/>
      <c r="ACL15" s="148"/>
      <c r="ACM15" s="148">
        <f>SUMIF(DULIEU!$AQ$7:$AQ$532,CĐPS!$ACM$1&amp;"-"&amp;CĐPS!$B15,DULIEU!$X$7:$X$532)</f>
        <v>0</v>
      </c>
      <c r="ACN15" s="148">
        <f>SUMIF(DULIEU!$AR$7:$AR$532,CĐPS!$ACM$1&amp;"-"&amp;CĐPS!$B15,DULIEU!$X$7:$X$532)</f>
        <v>0</v>
      </c>
      <c r="ACO15" s="148">
        <f>SUMIF(DULIEU!$AQ$7:$AQ$532,CĐPS!$ACO$1&amp;"-"&amp;CĐPS!$B15,DULIEU!$X$7:$X$532)</f>
        <v>0</v>
      </c>
      <c r="ACP15" s="148">
        <f>SUMIF(DULIEU!$AR$7:$AR$532,CĐPS!ACO$1&amp;"-"&amp;CĐPS!$B15,DULIEU!$X$7:$X$532)</f>
        <v>0</v>
      </c>
      <c r="ACQ15" s="148">
        <f>SUMIF(DULIEU!$AQ$7:$AQ$532,CĐPS!$ACQ$1&amp;"-"&amp;CĐPS!$B15,DULIEU!$X$7:$X$532)</f>
        <v>0</v>
      </c>
      <c r="ACR15" s="148">
        <f>SUMIF(DULIEU!$AR$7:$AR$532,CĐPS!$ACQ$1&amp;"-"&amp;CĐPS!$B15,DULIEU!$X$7:$X$532)</f>
        <v>0</v>
      </c>
      <c r="ACS15" s="148">
        <f>SUMIF(DULIEU!$AQ$7:$AQ$532,CĐPS!$ACS$1&amp;"-"&amp;CĐPS!$B15,DULIEU!$X$7:$X$532)</f>
        <v>0</v>
      </c>
      <c r="ACT15" s="148">
        <f>SUMIF(DULIEU!$AR$7:$AR$532,CĐPS!$ACS$1&amp;"-"&amp;CĐPS!$B15,DULIEU!$X$7:$X$532)</f>
        <v>0</v>
      </c>
      <c r="ACU15" s="148">
        <f>SUMIF(DULIEU!$AQ$7:$AQ$532,CĐPS!$ACU$1&amp;"-"&amp;CĐPS!$B15,DULIEU!$X$7:$X$532)</f>
        <v>0</v>
      </c>
      <c r="ACV15" s="148">
        <f>SUMIF(DULIEU!$AR$7:$AR$532,CĐPS!$ACU$1&amp;"-"&amp;CĐPS!$B15,DULIEU!$X$7:$X$532)</f>
        <v>0</v>
      </c>
      <c r="ACW15" s="148">
        <f>SUMIF(DULIEU!$AQ$7:$AQ$532,CĐPS!$ACW$1&amp;"-"&amp;CĐPS!$B15,DULIEU!$X$7:$X$532)</f>
        <v>0</v>
      </c>
      <c r="ACX15" s="148">
        <f>SUMIF(DULIEU!$AR$7:$AR$532,CĐPS!$ACW$1&amp;"-"&amp;CĐPS!$B15,DULIEU!$X$7:$X$532)</f>
        <v>0</v>
      </c>
      <c r="ACY15" s="148">
        <f>SUMIF(DULIEU!$AQ$7:$AQ$532,CĐPS!$ACY$1&amp;"-"&amp;CĐPS!$B15,DULIEU!$X$7:$X$532)</f>
        <v>0</v>
      </c>
      <c r="ACZ15" s="148">
        <f>SUMIF(DULIEU!$AR$7:$AR$532,CĐPS!$ACY$1&amp;"-"&amp;CĐPS!$B15,DULIEU!$X$7:$X$532)</f>
        <v>0</v>
      </c>
      <c r="ADA15" s="148">
        <f>SUMIF(DULIEU!$AQ$7:$AQ$532,CĐPS!$ADA$1&amp;"-"&amp;CĐPS!$B15,DULIEU!$X$7:$X$532)</f>
        <v>0</v>
      </c>
      <c r="ADB15" s="148">
        <f>SUMIF(DULIEU!$AR$7:$AR$532,CĐPS!$ADA$1&amp;"-"&amp;CĐPS!$B15,DULIEU!$X$7:$X$532)</f>
        <v>0</v>
      </c>
      <c r="ADC15" s="148">
        <f>SUMIF(DULIEU!$AQ$7:$AQ$532,CĐPS!$ADC$1&amp;"-"&amp;CĐPS!$B15,DULIEU!$X$7:$X$532)</f>
        <v>0</v>
      </c>
      <c r="ADD15" s="148">
        <f>SUMIF(DULIEU!$AR$7:$AR$532,CĐPS!$ADC$1&amp;"-"&amp;CĐPS!$B15,DULIEU!$X$7:$X$532)</f>
        <v>0</v>
      </c>
      <c r="ADE15" s="148">
        <f>SUMIF(DULIEU!$AQ$7:$AQ$532,CĐPS!$ADE$1&amp;"-"&amp;CĐPS!$B15,DULIEU!$X$7:$X$532)</f>
        <v>0</v>
      </c>
      <c r="ADF15" s="148">
        <f>SUMIF(DULIEU!$AR$7:$AR$532,CĐPS!$ADE$1&amp;"-"&amp;CĐPS!$B15,DULIEU!$X$7:$X$532)</f>
        <v>0</v>
      </c>
      <c r="ADG15" s="148">
        <f>SUMIF(DULIEU!$AQ$7:$AQ$532,CĐPS!$ADG$1&amp;"-"&amp;CĐPS!$B15,DULIEU!$X$7:$X$532)</f>
        <v>0</v>
      </c>
      <c r="ADH15" s="148">
        <f>SUMIF(DULIEU!$AR$7:$AR$532,CĐPS!$ADG$1&amp;"-"&amp;CĐPS!$B15,DULIEU!$X$7:$X$532)</f>
        <v>0</v>
      </c>
      <c r="ADI15" s="148">
        <f>SUMIF(DULIEU!$AQ$7:$AQ$532,CĐPS!$ADI$1&amp;"-"&amp;CĐPS!$B15,DULIEU!$X$7:$X$532)</f>
        <v>0</v>
      </c>
      <c r="ADJ15" s="148">
        <f>SUMIF(DULIEU!$AR$7:$AR$532,CĐPS!$ADI$1&amp;"-"&amp;CĐPS!$B15,DULIEU!$X$7:$X$532)</f>
        <v>0</v>
      </c>
      <c r="ADK15" s="149">
        <f t="shared" si="16"/>
        <v>0</v>
      </c>
      <c r="ADL15" s="149">
        <f t="shared" si="17"/>
        <v>0</v>
      </c>
      <c r="ADM15" s="149">
        <f t="shared" si="18"/>
        <v>0</v>
      </c>
      <c r="ADN15" s="149">
        <f t="shared" si="19"/>
        <v>0</v>
      </c>
      <c r="ADO15" s="149">
        <f t="shared" si="20"/>
        <v>0</v>
      </c>
      <c r="ADP15" s="149">
        <f t="shared" si="21"/>
        <v>0</v>
      </c>
      <c r="ADQ15" s="149">
        <f t="shared" si="22"/>
        <v>0</v>
      </c>
      <c r="ADR15" s="149">
        <f t="shared" si="23"/>
        <v>0</v>
      </c>
      <c r="ADS15" s="149">
        <f t="shared" si="24"/>
        <v>0</v>
      </c>
      <c r="ADT15" s="149">
        <f t="shared" si="25"/>
        <v>0</v>
      </c>
      <c r="ADU15" s="137">
        <v>122</v>
      </c>
      <c r="ADV15" s="137"/>
      <c r="ADW15" s="125">
        <v>123</v>
      </c>
    </row>
    <row r="16" spans="1:804">
      <c r="A16" s="137"/>
      <c r="B16" s="296" t="s">
        <v>1025</v>
      </c>
      <c r="C16" s="296" t="s">
        <v>1025</v>
      </c>
      <c r="D16" s="293" t="s">
        <v>1026</v>
      </c>
      <c r="E16" s="315" t="s">
        <v>50</v>
      </c>
      <c r="F16" s="309">
        <f t="shared" si="0"/>
        <v>0</v>
      </c>
      <c r="G16" s="310">
        <f t="shared" si="1"/>
        <v>0</v>
      </c>
      <c r="H16" s="310">
        <f>IF(AND($N$1&gt;=1,$N$1&lt;=12),SUMIF(DULIEU!$AQ$7:$AQ$532,CĐPS!$N$1&amp;"-"&amp;CĐPS!$B16,DULIEU!$X$7:$X$532),IF($N$1="Q1",$ADK16,IF($N$1="Q2",$ADM16,IF($N$1="Q3",$ADO16,IF($N$1="Q4",$ADQ16,IF($N$1="N",$ADS16,""))))))</f>
        <v>0</v>
      </c>
      <c r="I16" s="310">
        <f>IF(AND($N$1&gt;=1,$N$1&lt;=12),SUMIF(DULIEU!$AR$7:$AR$532,CĐPS!$N$1&amp;"-"&amp;CĐPS!$B16,DULIEU!$X$7:$X$532),IF($N$1="Q1",$ADL16,IF($N$1="Q2",$ADN16,IF($N$1="Q3",$ADP16,IF($N$1="Q4",$ADR16,IF($N$1="N",$ADT16,""))))))</f>
        <v>0</v>
      </c>
      <c r="J16" s="310">
        <f t="shared" si="2"/>
        <v>0</v>
      </c>
      <c r="K16" s="310">
        <f t="shared" si="3"/>
        <v>0</v>
      </c>
      <c r="L16" s="309">
        <f t="shared" si="4"/>
        <v>0</v>
      </c>
      <c r="M16" s="309">
        <f t="shared" si="5"/>
        <v>0</v>
      </c>
      <c r="N16" s="299"/>
      <c r="ACK16" s="148"/>
      <c r="ACL16" s="148"/>
      <c r="ACM16" s="148">
        <f>SUMIF(DULIEU!$AQ$7:$AQ$532,CĐPS!$ACM$1&amp;"-"&amp;CĐPS!$B16,DULIEU!$X$7:$X$532)</f>
        <v>0</v>
      </c>
      <c r="ACN16" s="148">
        <f>SUMIF(DULIEU!$AR$7:$AR$532,CĐPS!$ACM$1&amp;"-"&amp;CĐPS!$B16,DULIEU!$X$7:$X$532)</f>
        <v>0</v>
      </c>
      <c r="ACO16" s="148">
        <f>SUMIF(DULIEU!$AQ$7:$AQ$532,CĐPS!$ACO$1&amp;"-"&amp;CĐPS!$B16,DULIEU!$X$7:$X$532)</f>
        <v>0</v>
      </c>
      <c r="ACP16" s="148">
        <f>SUMIF(DULIEU!$AR$7:$AR$532,CĐPS!ACO$1&amp;"-"&amp;CĐPS!$B16,DULIEU!$X$7:$X$532)</f>
        <v>0</v>
      </c>
      <c r="ACQ16" s="148">
        <f>SUMIF(DULIEU!$AQ$7:$AQ$532,CĐPS!$ACQ$1&amp;"-"&amp;CĐPS!$B16,DULIEU!$X$7:$X$532)</f>
        <v>0</v>
      </c>
      <c r="ACR16" s="148">
        <f>SUMIF(DULIEU!$AR$7:$AR$532,CĐPS!$ACQ$1&amp;"-"&amp;CĐPS!$B16,DULIEU!$X$7:$X$532)</f>
        <v>0</v>
      </c>
      <c r="ACS16" s="148">
        <f>SUMIF(DULIEU!$AQ$7:$AQ$532,CĐPS!$ACS$1&amp;"-"&amp;CĐPS!$B16,DULIEU!$X$7:$X$532)</f>
        <v>0</v>
      </c>
      <c r="ACT16" s="148">
        <f>SUMIF(DULIEU!$AR$7:$AR$532,CĐPS!$ACS$1&amp;"-"&amp;CĐPS!$B16,DULIEU!$X$7:$X$532)</f>
        <v>0</v>
      </c>
      <c r="ACU16" s="148">
        <f>SUMIF(DULIEU!$AQ$7:$AQ$532,CĐPS!$ACU$1&amp;"-"&amp;CĐPS!$B16,DULIEU!$X$7:$X$532)</f>
        <v>0</v>
      </c>
      <c r="ACV16" s="148">
        <f>SUMIF(DULIEU!$AR$7:$AR$532,CĐPS!$ACU$1&amp;"-"&amp;CĐPS!$B16,DULIEU!$X$7:$X$532)</f>
        <v>0</v>
      </c>
      <c r="ACW16" s="148">
        <f>SUMIF(DULIEU!$AQ$7:$AQ$532,CĐPS!$ACW$1&amp;"-"&amp;CĐPS!$B16,DULIEU!$X$7:$X$532)</f>
        <v>0</v>
      </c>
      <c r="ACX16" s="148">
        <f>SUMIF(DULIEU!$AR$7:$AR$532,CĐPS!$ACW$1&amp;"-"&amp;CĐPS!$B16,DULIEU!$X$7:$X$532)</f>
        <v>0</v>
      </c>
      <c r="ACY16" s="148">
        <f>SUMIF(DULIEU!$AQ$7:$AQ$532,CĐPS!$ACY$1&amp;"-"&amp;CĐPS!$B16,DULIEU!$X$7:$X$532)</f>
        <v>0</v>
      </c>
      <c r="ACZ16" s="148">
        <f>SUMIF(DULIEU!$AR$7:$AR$532,CĐPS!$ACY$1&amp;"-"&amp;CĐPS!$B16,DULIEU!$X$7:$X$532)</f>
        <v>0</v>
      </c>
      <c r="ADA16" s="148">
        <f>SUMIF(DULIEU!$AQ$7:$AQ$532,CĐPS!$ADA$1&amp;"-"&amp;CĐPS!$B16,DULIEU!$X$7:$X$532)</f>
        <v>0</v>
      </c>
      <c r="ADB16" s="148">
        <f>SUMIF(DULIEU!$AR$7:$AR$532,CĐPS!$ADA$1&amp;"-"&amp;CĐPS!$B16,DULIEU!$X$7:$X$532)</f>
        <v>0</v>
      </c>
      <c r="ADC16" s="148">
        <f>SUMIF(DULIEU!$AQ$7:$AQ$532,CĐPS!$ADC$1&amp;"-"&amp;CĐPS!$B16,DULIEU!$X$7:$X$532)</f>
        <v>0</v>
      </c>
      <c r="ADD16" s="148">
        <f>SUMIF(DULIEU!$AR$7:$AR$532,CĐPS!$ADC$1&amp;"-"&amp;CĐPS!$B16,DULIEU!$X$7:$X$532)</f>
        <v>0</v>
      </c>
      <c r="ADE16" s="148">
        <f>SUMIF(DULIEU!$AQ$7:$AQ$532,CĐPS!$ADE$1&amp;"-"&amp;CĐPS!$B16,DULIEU!$X$7:$X$532)</f>
        <v>0</v>
      </c>
      <c r="ADF16" s="148">
        <f>SUMIF(DULIEU!$AR$7:$AR$532,CĐPS!$ADE$1&amp;"-"&amp;CĐPS!$B16,DULIEU!$X$7:$X$532)</f>
        <v>0</v>
      </c>
      <c r="ADG16" s="148">
        <f>SUMIF(DULIEU!$AQ$7:$AQ$532,CĐPS!$ADG$1&amp;"-"&amp;CĐPS!$B16,DULIEU!$X$7:$X$532)</f>
        <v>0</v>
      </c>
      <c r="ADH16" s="148">
        <f>SUMIF(DULIEU!$AR$7:$AR$532,CĐPS!$ADG$1&amp;"-"&amp;CĐPS!$B16,DULIEU!$X$7:$X$532)</f>
        <v>0</v>
      </c>
      <c r="ADI16" s="148">
        <f>SUMIF(DULIEU!$AQ$7:$AQ$532,CĐPS!$ADI$1&amp;"-"&amp;CĐPS!$B16,DULIEU!$X$7:$X$532)</f>
        <v>0</v>
      </c>
      <c r="ADJ16" s="148">
        <f>SUMIF(DULIEU!$AR$7:$AR$532,CĐPS!$ADI$1&amp;"-"&amp;CĐPS!$B16,DULIEU!$X$7:$X$532)</f>
        <v>0</v>
      </c>
      <c r="ADK16" s="149">
        <f t="shared" si="16"/>
        <v>0</v>
      </c>
      <c r="ADL16" s="149">
        <f t="shared" si="17"/>
        <v>0</v>
      </c>
      <c r="ADM16" s="149">
        <f t="shared" si="18"/>
        <v>0</v>
      </c>
      <c r="ADN16" s="149">
        <f t="shared" si="19"/>
        <v>0</v>
      </c>
      <c r="ADO16" s="149">
        <f t="shared" si="20"/>
        <v>0</v>
      </c>
      <c r="ADP16" s="149">
        <f t="shared" si="21"/>
        <v>0</v>
      </c>
      <c r="ADQ16" s="149">
        <f t="shared" si="22"/>
        <v>0</v>
      </c>
      <c r="ADR16" s="149">
        <f t="shared" si="23"/>
        <v>0</v>
      </c>
      <c r="ADS16" s="149">
        <f t="shared" si="24"/>
        <v>0</v>
      </c>
      <c r="ADT16" s="149">
        <f t="shared" si="25"/>
        <v>0</v>
      </c>
      <c r="ADU16" s="137">
        <v>122</v>
      </c>
      <c r="ADV16" s="137"/>
      <c r="ADW16" s="125">
        <v>123</v>
      </c>
    </row>
    <row r="17" spans="1:804" s="117" customFormat="1">
      <c r="A17" s="298" t="s">
        <v>388</v>
      </c>
      <c r="B17" s="316" t="s">
        <v>51</v>
      </c>
      <c r="C17" s="316" t="s">
        <v>51</v>
      </c>
      <c r="D17" s="317" t="s">
        <v>52</v>
      </c>
      <c r="E17" s="318" t="s">
        <v>53</v>
      </c>
      <c r="F17" s="319">
        <f t="shared" si="0"/>
        <v>0</v>
      </c>
      <c r="G17" s="330">
        <f t="shared" si="1"/>
        <v>24200000</v>
      </c>
      <c r="H17" s="330">
        <f>IF(AND($N$1&gt;=1,$N$1&lt;=12),SUMIF(DULIEU!$AQ$7:$AQ$532,CĐPS!$N$1&amp;"-"&amp;CĐPS!$B17,DULIEU!$X$7:$X$532),IF($N$1="Q1",$ADK17,IF($N$1="Q2",$ADM17,IF($N$1="Q3",$ADO17,IF($N$1="Q4",$ADQ17,IF($N$1="N",$ADS17,""))))))</f>
        <v>24310000</v>
      </c>
      <c r="I17" s="330">
        <f>IF(AND($N$1&gt;=1,$N$1&lt;=12),SUMIF(DULIEU!$AR$7:$AR$532,CĐPS!$N$1&amp;"-"&amp;CĐPS!$B17,DULIEU!$X$7:$X$532),IF($N$1="Q1",$ADL17,IF($N$1="Q2",$ADN17,IF($N$1="Q3",$ADP17,IF($N$1="Q4",$ADR17,IF($N$1="N",$ADT17,""))))))</f>
        <v>105000000</v>
      </c>
      <c r="J17" s="330">
        <f t="shared" si="2"/>
        <v>24310000</v>
      </c>
      <c r="K17" s="330">
        <f t="shared" si="3"/>
        <v>129200000</v>
      </c>
      <c r="L17" s="319">
        <f t="shared" si="4"/>
        <v>0</v>
      </c>
      <c r="M17" s="319">
        <f t="shared" si="5"/>
        <v>104890000</v>
      </c>
      <c r="N17" s="326"/>
      <c r="ACK17" s="327"/>
      <c r="ACL17" s="327"/>
      <c r="ACM17" s="327">
        <f>SUMIF(DULIEU!$AQ$7:$AQ$532,CĐPS!$ACM$1&amp;"-"&amp;CĐPS!$B17,DULIEU!$X$7:$X$532)</f>
        <v>0</v>
      </c>
      <c r="ACN17" s="327">
        <f>SUMIF(DULIEU!$AR$7:$AR$532,CĐPS!$ACM$1&amp;"-"&amp;CĐPS!$B17,DULIEU!$X$7:$X$532)</f>
        <v>0</v>
      </c>
      <c r="ACO17" s="327">
        <f>SUMIF(DULIEU!$AQ$7:$AQ$532,CĐPS!$ACO$1&amp;"-"&amp;CĐPS!$B17,DULIEU!$X$7:$X$532)</f>
        <v>0</v>
      </c>
      <c r="ACP17" s="327">
        <f>SUMIF(DULIEU!$AR$7:$AR$532,CĐPS!ACO$1&amp;"-"&amp;CĐPS!$B17,DULIEU!$X$7:$X$532)</f>
        <v>0</v>
      </c>
      <c r="ACQ17" s="327">
        <f>SUMIF(DULIEU!$AQ$7:$AQ$532,CĐPS!$ACQ$1&amp;"-"&amp;CĐPS!$B17,DULIEU!$X$7:$X$532)</f>
        <v>0</v>
      </c>
      <c r="ACR17" s="327">
        <f>SUMIF(DULIEU!$AR$7:$AR$532,CĐPS!$ACQ$1&amp;"-"&amp;CĐPS!$B17,DULIEU!$X$7:$X$532)</f>
        <v>0</v>
      </c>
      <c r="ACS17" s="327">
        <f>SUMIF(DULIEU!$AQ$7:$AQ$532,CĐPS!$ACS$1&amp;"-"&amp;CĐPS!$B17,DULIEU!$X$7:$X$532)</f>
        <v>0</v>
      </c>
      <c r="ACT17" s="327">
        <f>SUMIF(DULIEU!$AR$7:$AR$532,CĐPS!$ACS$1&amp;"-"&amp;CĐPS!$B17,DULIEU!$X$7:$X$532)</f>
        <v>0</v>
      </c>
      <c r="ACU17" s="327">
        <f>SUMIF(DULIEU!$AQ$7:$AQ$532,CĐPS!$ACU$1&amp;"-"&amp;CĐPS!$B17,DULIEU!$X$7:$X$532)</f>
        <v>0</v>
      </c>
      <c r="ACV17" s="327">
        <f>SUMIF(DULIEU!$AR$7:$AR$532,CĐPS!$ACU$1&amp;"-"&amp;CĐPS!$B17,DULIEU!$X$7:$X$532)</f>
        <v>0</v>
      </c>
      <c r="ACW17" s="327">
        <f>SUMIF(DULIEU!$AQ$7:$AQ$532,CĐPS!$ACW$1&amp;"-"&amp;CĐPS!$B17,DULIEU!$X$7:$X$532)</f>
        <v>0</v>
      </c>
      <c r="ACX17" s="327">
        <f>SUMIF(DULIEU!$AR$7:$AR$532,CĐPS!$ACW$1&amp;"-"&amp;CĐPS!$B17,DULIEU!$X$7:$X$532)</f>
        <v>24200000</v>
      </c>
      <c r="ACY17" s="327">
        <f>SUMIF(DULIEU!$AQ$7:$AQ$532,CĐPS!$ACY$1&amp;"-"&amp;CĐPS!$B17,DULIEU!$X$7:$X$532)</f>
        <v>0</v>
      </c>
      <c r="ACZ17" s="327">
        <f>SUMIF(DULIEU!$AR$7:$AR$532,CĐPS!$ACY$1&amp;"-"&amp;CĐPS!$B17,DULIEU!$X$7:$X$532)</f>
        <v>0</v>
      </c>
      <c r="ADA17" s="327">
        <f>SUMIF(DULIEU!$AQ$7:$AQ$532,CĐPS!$ADA$1&amp;"-"&amp;CĐPS!$B17,DULIEU!$X$7:$X$532)</f>
        <v>0</v>
      </c>
      <c r="ADB17" s="327">
        <f>SUMIF(DULIEU!$AR$7:$AR$532,CĐPS!$ADA$1&amp;"-"&amp;CĐPS!$B17,DULIEU!$X$7:$X$532)</f>
        <v>0</v>
      </c>
      <c r="ADC17" s="327">
        <f>SUMIF(DULIEU!$AQ$7:$AQ$532,CĐPS!$ADC$1&amp;"-"&amp;CĐPS!$B17,DULIEU!$X$7:$X$532)</f>
        <v>0</v>
      </c>
      <c r="ADD17" s="327">
        <f>SUMIF(DULIEU!$AR$7:$AR$532,CĐPS!$ADC$1&amp;"-"&amp;CĐPS!$B17,DULIEU!$X$7:$X$532)</f>
        <v>0</v>
      </c>
      <c r="ADE17" s="327">
        <f>SUMIF(DULIEU!$AQ$7:$AQ$532,CĐPS!$ADE$1&amp;"-"&amp;CĐPS!$B17,DULIEU!$X$7:$X$532)</f>
        <v>0</v>
      </c>
      <c r="ADF17" s="327">
        <f>SUMIF(DULIEU!$AR$7:$AR$532,CĐPS!$ADE$1&amp;"-"&amp;CĐPS!$B17,DULIEU!$X$7:$X$532)</f>
        <v>0</v>
      </c>
      <c r="ADG17" s="327">
        <f>SUMIF(DULIEU!$AQ$7:$AQ$532,CĐPS!$ADG$1&amp;"-"&amp;CĐPS!$B17,DULIEU!$X$7:$X$532)</f>
        <v>24200000</v>
      </c>
      <c r="ADH17" s="327">
        <f>SUMIF(DULIEU!$AR$7:$AR$532,CĐPS!$ADG$1&amp;"-"&amp;CĐPS!$B17,DULIEU!$X$7:$X$532)</f>
        <v>45000000</v>
      </c>
      <c r="ADI17" s="327">
        <f>SUMIF(DULIEU!$AQ$7:$AQ$532,CĐPS!$ADI$1&amp;"-"&amp;CĐPS!$B17,DULIEU!$X$7:$X$532)</f>
        <v>110000</v>
      </c>
      <c r="ADJ17" s="327">
        <f>SUMIF(DULIEU!$AR$7:$AR$532,CĐPS!$ADI$1&amp;"-"&amp;CĐPS!$B17,DULIEU!$X$7:$X$532)</f>
        <v>60000000</v>
      </c>
      <c r="ADK17" s="328">
        <f t="shared" si="16"/>
        <v>0</v>
      </c>
      <c r="ADL17" s="328">
        <f t="shared" si="17"/>
        <v>0</v>
      </c>
      <c r="ADM17" s="328">
        <f t="shared" si="18"/>
        <v>0</v>
      </c>
      <c r="ADN17" s="328">
        <f t="shared" si="19"/>
        <v>24200000</v>
      </c>
      <c r="ADO17" s="328">
        <f t="shared" si="20"/>
        <v>0</v>
      </c>
      <c r="ADP17" s="328">
        <f t="shared" si="21"/>
        <v>0</v>
      </c>
      <c r="ADQ17" s="328">
        <f t="shared" si="22"/>
        <v>24310000</v>
      </c>
      <c r="ADR17" s="328">
        <f t="shared" si="23"/>
        <v>105000000</v>
      </c>
      <c r="ADS17" s="328">
        <f t="shared" si="24"/>
        <v>24310000</v>
      </c>
      <c r="ADT17" s="328">
        <f t="shared" si="25"/>
        <v>129200000</v>
      </c>
      <c r="ADU17" s="329">
        <v>131</v>
      </c>
      <c r="ADV17" s="329">
        <v>312</v>
      </c>
      <c r="ADW17" s="329">
        <v>131</v>
      </c>
      <c r="ADX17" s="329">
        <v>412</v>
      </c>
    </row>
    <row r="18" spans="1:804" s="117" customFormat="1">
      <c r="A18" s="298" t="s">
        <v>388</v>
      </c>
      <c r="B18" s="316" t="s">
        <v>750</v>
      </c>
      <c r="C18" s="316" t="s">
        <v>54</v>
      </c>
      <c r="D18" s="317" t="s">
        <v>55</v>
      </c>
      <c r="E18" s="318" t="s">
        <v>56</v>
      </c>
      <c r="F18" s="319">
        <f t="shared" si="0"/>
        <v>0</v>
      </c>
      <c r="G18" s="330">
        <f t="shared" si="1"/>
        <v>0</v>
      </c>
      <c r="H18" s="330">
        <f>IF(AND($N$1&gt;=1,$N$1&lt;=12),SUMIF(DULIEU!$AQ$7:$AQ$532,CĐPS!$N$1&amp;"-"&amp;CĐPS!$B18,DULIEU!$X$7:$X$532),IF($N$1="Q1",$ADK18,IF($N$1="Q2",$ADM18,IF($N$1="Q3",$ADO18,IF($N$1="Q4",$ADQ18,IF($N$1="N",$ADS18,""))))))</f>
        <v>107700</v>
      </c>
      <c r="I18" s="330">
        <f>IF(AND($N$1&gt;=1,$N$1&lt;=12),SUMIF(DULIEU!$AR$7:$AR$532,CĐPS!$N$1&amp;"-"&amp;CĐPS!$B18,DULIEU!$X$7:$X$532),IF($N$1="Q1",$ADL18,IF($N$1="Q2",$ADN18,IF($N$1="Q3",$ADP18,IF($N$1="Q4",$ADR18,IF($N$1="N",$ADT18,""))))))</f>
        <v>107700</v>
      </c>
      <c r="J18" s="330">
        <f t="shared" si="2"/>
        <v>107700</v>
      </c>
      <c r="K18" s="330">
        <f t="shared" si="3"/>
        <v>107700</v>
      </c>
      <c r="L18" s="319">
        <f t="shared" si="4"/>
        <v>0</v>
      </c>
      <c r="M18" s="319">
        <f t="shared" si="5"/>
        <v>0</v>
      </c>
      <c r="N18" s="326"/>
      <c r="ACK18" s="327"/>
      <c r="ACL18" s="327"/>
      <c r="ACM18" s="327">
        <f>SUMIF(DULIEU!$AQ$7:$AQ$532,CĐPS!$ACM$1&amp;"-"&amp;CĐPS!$B18,DULIEU!$X$7:$X$532)</f>
        <v>0</v>
      </c>
      <c r="ACN18" s="327">
        <f>SUMIF(DULIEU!$AR$7:$AR$532,CĐPS!$ACM$1&amp;"-"&amp;CĐPS!$B18,DULIEU!$X$7:$X$532)</f>
        <v>0</v>
      </c>
      <c r="ACO18" s="327">
        <f>SUMIF(DULIEU!$AQ$7:$AQ$532,CĐPS!$ACO$1&amp;"-"&amp;CĐPS!$B18,DULIEU!$X$7:$X$532)</f>
        <v>0</v>
      </c>
      <c r="ACP18" s="327">
        <f>SUMIF(DULIEU!$AR$7:$AR$532,CĐPS!ACO$1&amp;"-"&amp;CĐPS!$B18,DULIEU!$X$7:$X$532)</f>
        <v>0</v>
      </c>
      <c r="ACQ18" s="327">
        <f>SUMIF(DULIEU!$AQ$7:$AQ$532,CĐPS!$ACQ$1&amp;"-"&amp;CĐPS!$B18,DULIEU!$X$7:$X$532)</f>
        <v>0</v>
      </c>
      <c r="ACR18" s="327">
        <f>SUMIF(DULIEU!$AR$7:$AR$532,CĐPS!$ACQ$1&amp;"-"&amp;CĐPS!$B18,DULIEU!$X$7:$X$532)</f>
        <v>0</v>
      </c>
      <c r="ACS18" s="327">
        <f>SUMIF(DULIEU!$AQ$7:$AQ$532,CĐPS!$ACS$1&amp;"-"&amp;CĐPS!$B18,DULIEU!$X$7:$X$532)</f>
        <v>0</v>
      </c>
      <c r="ACT18" s="327">
        <f>SUMIF(DULIEU!$AR$7:$AR$532,CĐPS!$ACS$1&amp;"-"&amp;CĐPS!$B18,DULIEU!$X$7:$X$532)</f>
        <v>0</v>
      </c>
      <c r="ACU18" s="327">
        <f>SUMIF(DULIEU!$AQ$7:$AQ$532,CĐPS!$ACU$1&amp;"-"&amp;CĐPS!$B18,DULIEU!$X$7:$X$532)</f>
        <v>0</v>
      </c>
      <c r="ACV18" s="327">
        <f>SUMIF(DULIEU!$AR$7:$AR$532,CĐPS!$ACU$1&amp;"-"&amp;CĐPS!$B18,DULIEU!$X$7:$X$532)</f>
        <v>0</v>
      </c>
      <c r="ACW18" s="327">
        <f>SUMIF(DULIEU!$AQ$7:$AQ$532,CĐPS!$ACW$1&amp;"-"&amp;CĐPS!$B18,DULIEU!$X$7:$X$532)</f>
        <v>0</v>
      </c>
      <c r="ACX18" s="327">
        <f>SUMIF(DULIEU!$AR$7:$AR$532,CĐPS!$ACW$1&amp;"-"&amp;CĐPS!$B18,DULIEU!$X$7:$X$532)</f>
        <v>0</v>
      </c>
      <c r="ACY18" s="327">
        <f>SUMIF(DULIEU!$AQ$7:$AQ$532,CĐPS!$ACY$1&amp;"-"&amp;CĐPS!$B18,DULIEU!$X$7:$X$532)</f>
        <v>0</v>
      </c>
      <c r="ACZ18" s="327">
        <f>SUMIF(DULIEU!$AR$7:$AR$532,CĐPS!$ACY$1&amp;"-"&amp;CĐPS!$B18,DULIEU!$X$7:$X$532)</f>
        <v>0</v>
      </c>
      <c r="ADA18" s="327">
        <f>SUMIF(DULIEU!$AQ$7:$AQ$532,CĐPS!$ADA$1&amp;"-"&amp;CĐPS!$B18,DULIEU!$X$7:$X$532)</f>
        <v>0</v>
      </c>
      <c r="ADB18" s="327">
        <f>SUMIF(DULIEU!$AR$7:$AR$532,CĐPS!$ADA$1&amp;"-"&amp;CĐPS!$B18,DULIEU!$X$7:$X$532)</f>
        <v>0</v>
      </c>
      <c r="ADC18" s="327">
        <f>SUMIF(DULIEU!$AQ$7:$AQ$532,CĐPS!$ADC$1&amp;"-"&amp;CĐPS!$B18,DULIEU!$X$7:$X$532)</f>
        <v>0</v>
      </c>
      <c r="ADD18" s="327">
        <f>SUMIF(DULIEU!$AR$7:$AR$532,CĐPS!$ADC$1&amp;"-"&amp;CĐPS!$B18,DULIEU!$X$7:$X$532)</f>
        <v>0</v>
      </c>
      <c r="ADE18" s="327">
        <f>SUMIF(DULIEU!$AQ$7:$AQ$532,CĐPS!$ADE$1&amp;"-"&amp;CĐPS!$B18,DULIEU!$X$7:$X$532)</f>
        <v>0</v>
      </c>
      <c r="ADF18" s="327">
        <f>SUMIF(DULIEU!$AR$7:$AR$532,CĐPS!$ADE$1&amp;"-"&amp;CĐPS!$B18,DULIEU!$X$7:$X$532)</f>
        <v>0</v>
      </c>
      <c r="ADG18" s="327">
        <f>SUMIF(DULIEU!$AQ$7:$AQ$532,CĐPS!$ADG$1&amp;"-"&amp;CĐPS!$B18,DULIEU!$X$7:$X$532)</f>
        <v>0</v>
      </c>
      <c r="ADH18" s="327">
        <f>SUMIF(DULIEU!$AR$7:$AR$532,CĐPS!$ADG$1&amp;"-"&amp;CĐPS!$B18,DULIEU!$X$7:$X$532)</f>
        <v>0</v>
      </c>
      <c r="ADI18" s="327">
        <f>SUMIF(DULIEU!$AQ$7:$AQ$532,CĐPS!$ADI$1&amp;"-"&amp;CĐPS!$B18,DULIEU!$X$7:$X$532)</f>
        <v>107700</v>
      </c>
      <c r="ADJ18" s="327">
        <f>SUMIF(DULIEU!$AR$7:$AR$532,CĐPS!$ADI$1&amp;"-"&amp;CĐPS!$B18,DULIEU!$X$7:$X$532)</f>
        <v>107700</v>
      </c>
      <c r="ADK18" s="328">
        <f t="shared" si="16"/>
        <v>0</v>
      </c>
      <c r="ADL18" s="328">
        <f t="shared" si="17"/>
        <v>0</v>
      </c>
      <c r="ADM18" s="328">
        <f t="shared" si="18"/>
        <v>0</v>
      </c>
      <c r="ADN18" s="328">
        <f t="shared" si="19"/>
        <v>0</v>
      </c>
      <c r="ADO18" s="328">
        <f t="shared" si="20"/>
        <v>0</v>
      </c>
      <c r="ADP18" s="328">
        <f t="shared" si="21"/>
        <v>0</v>
      </c>
      <c r="ADQ18" s="328">
        <f t="shared" si="22"/>
        <v>107700</v>
      </c>
      <c r="ADR18" s="328">
        <f t="shared" si="23"/>
        <v>107700</v>
      </c>
      <c r="ADS18" s="328">
        <f t="shared" si="24"/>
        <v>107700</v>
      </c>
      <c r="ADT18" s="328">
        <f t="shared" si="25"/>
        <v>107700</v>
      </c>
      <c r="ADU18" s="298"/>
      <c r="ADV18" s="298"/>
      <c r="ADW18" s="623"/>
      <c r="ADX18" s="623"/>
    </row>
    <row r="19" spans="1:804" s="109" customFormat="1">
      <c r="A19" s="150"/>
      <c r="B19" s="306" t="s">
        <v>57</v>
      </c>
      <c r="C19" s="306" t="s">
        <v>57</v>
      </c>
      <c r="D19" s="307" t="s">
        <v>58</v>
      </c>
      <c r="E19" s="308" t="s">
        <v>59</v>
      </c>
      <c r="F19" s="309">
        <f t="shared" si="0"/>
        <v>0</v>
      </c>
      <c r="G19" s="310">
        <f t="shared" si="1"/>
        <v>0</v>
      </c>
      <c r="H19" s="310">
        <f>IF(AND($N$1&gt;=1,$N$1&lt;=12),SUMIF(DULIEU!$AQ$7:$AQ$532,CĐPS!$N$1&amp;"-"&amp;CĐPS!$B19,DULIEU!$X$7:$X$532),IF($N$1="Q1",$ADK19,IF($N$1="Q2",$ADM19,IF($N$1="Q3",$ADO19,IF($N$1="Q4",$ADQ19,IF($N$1="N",$ADS19,""))))))</f>
        <v>107700</v>
      </c>
      <c r="I19" s="311">
        <f>IF(AND($N$1&gt;=1,$N$1&lt;=12),SUMIF(DULIEU!$AR$7:$AR$532,CĐPS!$N$1&amp;"-"&amp;CĐPS!$B19,DULIEU!$X$7:$X$532),IF($N$1="Q1",$ADL19,IF($N$1="Q2",$ADN19,IF($N$1="Q3",$ADP19,IF($N$1="Q4",$ADR19,IF($N$1="N",$ADT19,""))))))</f>
        <v>107700</v>
      </c>
      <c r="J19" s="310">
        <f t="shared" si="2"/>
        <v>107700</v>
      </c>
      <c r="K19" s="310">
        <f t="shared" si="3"/>
        <v>107700</v>
      </c>
      <c r="L19" s="312">
        <f t="shared" si="4"/>
        <v>0</v>
      </c>
      <c r="M19" s="312">
        <f t="shared" si="5"/>
        <v>0</v>
      </c>
      <c r="N19" s="300"/>
      <c r="ACK19" s="151"/>
      <c r="ACL19" s="151"/>
      <c r="ACM19" s="151">
        <f>SUMIF(DULIEU!$AQ$7:$AQ$532,CĐPS!$ACM$1&amp;"-"&amp;CĐPS!$B19,DULIEU!$X$7:$X$532)</f>
        <v>0</v>
      </c>
      <c r="ACN19" s="151">
        <f>SUMIF(DULIEU!$AR$7:$AR$532,CĐPS!$ACM$1&amp;"-"&amp;CĐPS!$B19,DULIEU!$X$7:$X$532)</f>
        <v>0</v>
      </c>
      <c r="ACO19" s="151">
        <f>SUMIF(DULIEU!$AQ$7:$AQ$532,CĐPS!$ACO$1&amp;"-"&amp;CĐPS!$B19,DULIEU!$X$7:$X$532)</f>
        <v>0</v>
      </c>
      <c r="ACP19" s="151">
        <f>SUMIF(DULIEU!$AR$7:$AR$532,CĐPS!ACO$1&amp;"-"&amp;CĐPS!$B19,DULIEU!$X$7:$X$532)</f>
        <v>0</v>
      </c>
      <c r="ACQ19" s="151">
        <f>SUMIF(DULIEU!$AQ$7:$AQ$532,CĐPS!$ACQ$1&amp;"-"&amp;CĐPS!$B19,DULIEU!$X$7:$X$532)</f>
        <v>0</v>
      </c>
      <c r="ACR19" s="151">
        <f>SUMIF(DULIEU!$AR$7:$AR$532,CĐPS!$ACQ$1&amp;"-"&amp;CĐPS!$B19,DULIEU!$X$7:$X$532)</f>
        <v>0</v>
      </c>
      <c r="ACS19" s="151">
        <f>SUMIF(DULIEU!$AQ$7:$AQ$532,CĐPS!$ACS$1&amp;"-"&amp;CĐPS!$B19,DULIEU!$X$7:$X$532)</f>
        <v>0</v>
      </c>
      <c r="ACT19" s="151">
        <f>SUMIF(DULIEU!$AR$7:$AR$532,CĐPS!$ACS$1&amp;"-"&amp;CĐPS!$B19,DULIEU!$X$7:$X$532)</f>
        <v>0</v>
      </c>
      <c r="ACU19" s="151">
        <f>SUMIF(DULIEU!$AQ$7:$AQ$532,CĐPS!$ACU$1&amp;"-"&amp;CĐPS!$B19,DULIEU!$X$7:$X$532)</f>
        <v>0</v>
      </c>
      <c r="ACV19" s="151">
        <f>SUMIF(DULIEU!$AR$7:$AR$532,CĐPS!$ACU$1&amp;"-"&amp;CĐPS!$B19,DULIEU!$X$7:$X$532)</f>
        <v>0</v>
      </c>
      <c r="ACW19" s="151">
        <f>SUMIF(DULIEU!$AQ$7:$AQ$532,CĐPS!$ACW$1&amp;"-"&amp;CĐPS!$B19,DULIEU!$X$7:$X$532)</f>
        <v>0</v>
      </c>
      <c r="ACX19" s="151">
        <f>SUMIF(DULIEU!$AR$7:$AR$532,CĐPS!$ACW$1&amp;"-"&amp;CĐPS!$B19,DULIEU!$X$7:$X$532)</f>
        <v>0</v>
      </c>
      <c r="ACY19" s="151">
        <f>SUMIF(DULIEU!$AQ$7:$AQ$532,CĐPS!$ACY$1&amp;"-"&amp;CĐPS!$B19,DULIEU!$X$7:$X$532)</f>
        <v>0</v>
      </c>
      <c r="ACZ19" s="151">
        <f>SUMIF(DULIEU!$AR$7:$AR$532,CĐPS!$ACY$1&amp;"-"&amp;CĐPS!$B19,DULIEU!$X$7:$X$532)</f>
        <v>0</v>
      </c>
      <c r="ADA19" s="151">
        <f>SUMIF(DULIEU!$AQ$7:$AQ$532,CĐPS!$ADA$1&amp;"-"&amp;CĐPS!$B19,DULIEU!$X$7:$X$532)</f>
        <v>0</v>
      </c>
      <c r="ADB19" s="151">
        <f>SUMIF(DULIEU!$AR$7:$AR$532,CĐPS!$ADA$1&amp;"-"&amp;CĐPS!$B19,DULIEU!$X$7:$X$532)</f>
        <v>0</v>
      </c>
      <c r="ADC19" s="151">
        <f>SUMIF(DULIEU!$AQ$7:$AQ$532,CĐPS!$ADC$1&amp;"-"&amp;CĐPS!$B19,DULIEU!$X$7:$X$532)</f>
        <v>0</v>
      </c>
      <c r="ADD19" s="151">
        <f>SUMIF(DULIEU!$AR$7:$AR$532,CĐPS!$ADC$1&amp;"-"&amp;CĐPS!$B19,DULIEU!$X$7:$X$532)</f>
        <v>0</v>
      </c>
      <c r="ADE19" s="151">
        <f>SUMIF(DULIEU!$AQ$7:$AQ$532,CĐPS!$ADE$1&amp;"-"&amp;CĐPS!$B19,DULIEU!$X$7:$X$532)</f>
        <v>0</v>
      </c>
      <c r="ADF19" s="151">
        <f>SUMIF(DULIEU!$AR$7:$AR$532,CĐPS!$ADE$1&amp;"-"&amp;CĐPS!$B19,DULIEU!$X$7:$X$532)</f>
        <v>0</v>
      </c>
      <c r="ADG19" s="151">
        <f>SUMIF(DULIEU!$AQ$7:$AQ$532,CĐPS!$ADG$1&amp;"-"&amp;CĐPS!$B19,DULIEU!$X$7:$X$532)</f>
        <v>0</v>
      </c>
      <c r="ADH19" s="151">
        <f>SUMIF(DULIEU!$AR$7:$AR$532,CĐPS!$ADG$1&amp;"-"&amp;CĐPS!$B19,DULIEU!$X$7:$X$532)</f>
        <v>0</v>
      </c>
      <c r="ADI19" s="151">
        <f>SUMIF(DULIEU!$AQ$7:$AQ$532,CĐPS!$ADI$1&amp;"-"&amp;CĐPS!$B19,DULIEU!$X$7:$X$532)</f>
        <v>107700</v>
      </c>
      <c r="ADJ19" s="151">
        <f>SUMIF(DULIEU!$AR$7:$AR$532,CĐPS!$ADI$1&amp;"-"&amp;CĐPS!$B19,DULIEU!$X$7:$X$532)</f>
        <v>107700</v>
      </c>
      <c r="ADK19" s="168">
        <f t="shared" si="16"/>
        <v>0</v>
      </c>
      <c r="ADL19" s="168">
        <f t="shared" si="17"/>
        <v>0</v>
      </c>
      <c r="ADM19" s="168">
        <f t="shared" si="18"/>
        <v>0</v>
      </c>
      <c r="ADN19" s="168">
        <f t="shared" si="19"/>
        <v>0</v>
      </c>
      <c r="ADO19" s="168">
        <f t="shared" si="20"/>
        <v>0</v>
      </c>
      <c r="ADP19" s="168">
        <f t="shared" si="21"/>
        <v>0</v>
      </c>
      <c r="ADQ19" s="168">
        <f t="shared" si="22"/>
        <v>107700</v>
      </c>
      <c r="ADR19" s="168">
        <f t="shared" si="23"/>
        <v>107700</v>
      </c>
      <c r="ADS19" s="168">
        <f t="shared" si="24"/>
        <v>107700</v>
      </c>
      <c r="ADT19" s="168">
        <f t="shared" si="25"/>
        <v>107700</v>
      </c>
      <c r="ADU19" s="150">
        <v>181</v>
      </c>
      <c r="ADV19" s="150"/>
      <c r="ADW19" s="626">
        <v>151</v>
      </c>
    </row>
    <row r="20" spans="1:804">
      <c r="A20" s="137"/>
      <c r="B20" s="313" t="s">
        <v>60</v>
      </c>
      <c r="C20" s="313" t="s">
        <v>60</v>
      </c>
      <c r="D20" s="314" t="s">
        <v>61</v>
      </c>
      <c r="E20" s="315" t="s">
        <v>62</v>
      </c>
      <c r="F20" s="309">
        <f t="shared" si="0"/>
        <v>0</v>
      </c>
      <c r="G20" s="310">
        <f t="shared" si="1"/>
        <v>0</v>
      </c>
      <c r="H20" s="310">
        <f>IF(AND($N$1&gt;=1,$N$1&lt;=12),SUMIF(DULIEU!$AQ$7:$AQ$532,CĐPS!$N$1&amp;"-"&amp;CĐPS!$B20,DULIEU!$X$7:$X$532),IF($N$1="Q1",$ADK20,IF($N$1="Q2",$ADM20,IF($N$1="Q3",$ADO20,IF($N$1="Q4",$ADQ20,IF($N$1="N",$ADS20,""))))))</f>
        <v>0</v>
      </c>
      <c r="I20" s="310">
        <f>IF(AND($N$1&gt;=1,$N$1&lt;=12),SUMIF(DULIEU!$AR$7:$AR$532,CĐPS!$N$1&amp;"-"&amp;CĐPS!$B20,DULIEU!$X$7:$X$532),IF($N$1="Q1",$ADL20,IF($N$1="Q2",$ADN20,IF($N$1="Q3",$ADP20,IF($N$1="Q4",$ADR20,IF($N$1="N",$ADT20,""))))))</f>
        <v>0</v>
      </c>
      <c r="J20" s="310">
        <f t="shared" si="2"/>
        <v>0</v>
      </c>
      <c r="K20" s="310">
        <f t="shared" si="3"/>
        <v>0</v>
      </c>
      <c r="L20" s="309">
        <f t="shared" si="4"/>
        <v>0</v>
      </c>
      <c r="M20" s="309">
        <f t="shared" si="5"/>
        <v>0</v>
      </c>
      <c r="N20" s="299"/>
      <c r="ACK20" s="148"/>
      <c r="ACL20" s="148"/>
      <c r="ACM20" s="148">
        <f>SUMIF(DULIEU!$AQ$7:$AQ$532,CĐPS!$ACM$1&amp;"-"&amp;CĐPS!$B20,DULIEU!$X$7:$X$532)</f>
        <v>0</v>
      </c>
      <c r="ACN20" s="148">
        <f>SUMIF(DULIEU!$AR$7:$AR$532,CĐPS!$ACM$1&amp;"-"&amp;CĐPS!$B20,DULIEU!$X$7:$X$532)</f>
        <v>0</v>
      </c>
      <c r="ACO20" s="148">
        <f>SUMIF(DULIEU!$AQ$7:$AQ$532,CĐPS!$ACO$1&amp;"-"&amp;CĐPS!$B20,DULIEU!$X$7:$X$532)</f>
        <v>0</v>
      </c>
      <c r="ACP20" s="148">
        <f>SUMIF(DULIEU!$AR$7:$AR$532,CĐPS!ACO$1&amp;"-"&amp;CĐPS!$B20,DULIEU!$X$7:$X$532)</f>
        <v>0</v>
      </c>
      <c r="ACQ20" s="148">
        <f>SUMIF(DULIEU!$AQ$7:$AQ$532,CĐPS!$ACQ$1&amp;"-"&amp;CĐPS!$B20,DULIEU!$X$7:$X$532)</f>
        <v>0</v>
      </c>
      <c r="ACR20" s="148">
        <f>SUMIF(DULIEU!$AR$7:$AR$532,CĐPS!$ACQ$1&amp;"-"&amp;CĐPS!$B20,DULIEU!$X$7:$X$532)</f>
        <v>0</v>
      </c>
      <c r="ACS20" s="148">
        <f>SUMIF(DULIEU!$AQ$7:$AQ$532,CĐPS!$ACS$1&amp;"-"&amp;CĐPS!$B20,DULIEU!$X$7:$X$532)</f>
        <v>0</v>
      </c>
      <c r="ACT20" s="148">
        <f>SUMIF(DULIEU!$AR$7:$AR$532,CĐPS!$ACS$1&amp;"-"&amp;CĐPS!$B20,DULIEU!$X$7:$X$532)</f>
        <v>0</v>
      </c>
      <c r="ACU20" s="148">
        <f>SUMIF(DULIEU!$AQ$7:$AQ$532,CĐPS!$ACU$1&amp;"-"&amp;CĐPS!$B20,DULIEU!$X$7:$X$532)</f>
        <v>0</v>
      </c>
      <c r="ACV20" s="148">
        <f>SUMIF(DULIEU!$AR$7:$AR$532,CĐPS!$ACU$1&amp;"-"&amp;CĐPS!$B20,DULIEU!$X$7:$X$532)</f>
        <v>0</v>
      </c>
      <c r="ACW20" s="148">
        <f>SUMIF(DULIEU!$AQ$7:$AQ$532,CĐPS!$ACW$1&amp;"-"&amp;CĐPS!$B20,DULIEU!$X$7:$X$532)</f>
        <v>0</v>
      </c>
      <c r="ACX20" s="148">
        <f>SUMIF(DULIEU!$AR$7:$AR$532,CĐPS!$ACW$1&amp;"-"&amp;CĐPS!$B20,DULIEU!$X$7:$X$532)</f>
        <v>0</v>
      </c>
      <c r="ACY20" s="148">
        <f>SUMIF(DULIEU!$AQ$7:$AQ$532,CĐPS!$ACY$1&amp;"-"&amp;CĐPS!$B20,DULIEU!$X$7:$X$532)</f>
        <v>0</v>
      </c>
      <c r="ACZ20" s="148">
        <f>SUMIF(DULIEU!$AR$7:$AR$532,CĐPS!$ACY$1&amp;"-"&amp;CĐPS!$B20,DULIEU!$X$7:$X$532)</f>
        <v>0</v>
      </c>
      <c r="ADA20" s="148">
        <f>SUMIF(DULIEU!$AQ$7:$AQ$532,CĐPS!$ADA$1&amp;"-"&amp;CĐPS!$B20,DULIEU!$X$7:$X$532)</f>
        <v>0</v>
      </c>
      <c r="ADB20" s="148">
        <f>SUMIF(DULIEU!$AR$7:$AR$532,CĐPS!$ADA$1&amp;"-"&amp;CĐPS!$B20,DULIEU!$X$7:$X$532)</f>
        <v>0</v>
      </c>
      <c r="ADC20" s="148">
        <f>SUMIF(DULIEU!$AQ$7:$AQ$532,CĐPS!$ADC$1&amp;"-"&amp;CĐPS!$B20,DULIEU!$X$7:$X$532)</f>
        <v>0</v>
      </c>
      <c r="ADD20" s="148">
        <f>SUMIF(DULIEU!$AR$7:$AR$532,CĐPS!$ADC$1&amp;"-"&amp;CĐPS!$B20,DULIEU!$X$7:$X$532)</f>
        <v>0</v>
      </c>
      <c r="ADE20" s="148">
        <f>SUMIF(DULIEU!$AQ$7:$AQ$532,CĐPS!$ADE$1&amp;"-"&amp;CĐPS!$B20,DULIEU!$X$7:$X$532)</f>
        <v>0</v>
      </c>
      <c r="ADF20" s="148">
        <f>SUMIF(DULIEU!$AR$7:$AR$532,CĐPS!$ADE$1&amp;"-"&amp;CĐPS!$B20,DULIEU!$X$7:$X$532)</f>
        <v>0</v>
      </c>
      <c r="ADG20" s="148">
        <f>SUMIF(DULIEU!$AQ$7:$AQ$532,CĐPS!$ADG$1&amp;"-"&amp;CĐPS!$B20,DULIEU!$X$7:$X$532)</f>
        <v>0</v>
      </c>
      <c r="ADH20" s="148">
        <f>SUMIF(DULIEU!$AR$7:$AR$532,CĐPS!$ADG$1&amp;"-"&amp;CĐPS!$B20,DULIEU!$X$7:$X$532)</f>
        <v>0</v>
      </c>
      <c r="ADI20" s="148">
        <f>SUMIF(DULIEU!$AQ$7:$AQ$532,CĐPS!$ADI$1&amp;"-"&amp;CĐPS!$B20,DULIEU!$X$7:$X$532)</f>
        <v>0</v>
      </c>
      <c r="ADJ20" s="148">
        <f>SUMIF(DULIEU!$AR$7:$AR$532,CĐPS!$ADI$1&amp;"-"&amp;CĐPS!$B20,DULIEU!$X$7:$X$532)</f>
        <v>0</v>
      </c>
      <c r="ADK20" s="149">
        <f t="shared" si="16"/>
        <v>0</v>
      </c>
      <c r="ADL20" s="149">
        <f t="shared" si="17"/>
        <v>0</v>
      </c>
      <c r="ADM20" s="149">
        <f t="shared" si="18"/>
        <v>0</v>
      </c>
      <c r="ADN20" s="149">
        <f t="shared" si="19"/>
        <v>0</v>
      </c>
      <c r="ADO20" s="149">
        <f t="shared" si="20"/>
        <v>0</v>
      </c>
      <c r="ADP20" s="149">
        <f t="shared" si="21"/>
        <v>0</v>
      </c>
      <c r="ADQ20" s="149">
        <f t="shared" si="22"/>
        <v>0</v>
      </c>
      <c r="ADR20" s="149">
        <f t="shared" si="23"/>
        <v>0</v>
      </c>
      <c r="ADS20" s="149">
        <f t="shared" si="24"/>
        <v>0</v>
      </c>
      <c r="ADT20" s="149">
        <f t="shared" si="25"/>
        <v>0</v>
      </c>
      <c r="ADU20" s="150">
        <v>181</v>
      </c>
      <c r="ADV20" s="137"/>
      <c r="ADW20" s="626">
        <v>151</v>
      </c>
    </row>
    <row r="21" spans="1:804" s="117" customFormat="1">
      <c r="A21" s="294" t="s">
        <v>388</v>
      </c>
      <c r="B21" s="294" t="s">
        <v>1002</v>
      </c>
      <c r="C21" s="295" t="s">
        <v>806</v>
      </c>
      <c r="D21" s="294" t="s">
        <v>1003</v>
      </c>
      <c r="E21" s="333"/>
      <c r="F21" s="319">
        <f t="shared" si="0"/>
        <v>0</v>
      </c>
      <c r="G21" s="330">
        <f t="shared" si="1"/>
        <v>0</v>
      </c>
      <c r="H21" s="330">
        <f>IF(AND($N$1&gt;=1,$N$1&lt;=12),SUMIF(DULIEU!$AQ$7:$AQ$532,CĐPS!$N$1&amp;"-"&amp;CĐPS!$B21,DULIEU!$X$7:$X$532),IF($N$1="Q1",$ADK21,IF($N$1="Q2",$ADM21,IF($N$1="Q3",$ADO21,IF($N$1="Q4",$ADQ21,IF($N$1="N",$ADS21,""))))))</f>
        <v>0</v>
      </c>
      <c r="I21" s="330">
        <f>IF(AND($N$1&gt;=1,$N$1&lt;=12),SUMIF(DULIEU!$AR$7:$AR$532,CĐPS!$N$1&amp;"-"&amp;CĐPS!$B21,DULIEU!$X$7:$X$532),IF($N$1="Q1",$ADL21,IF($N$1="Q2",$ADN21,IF($N$1="Q3",$ADP21,IF($N$1="Q4",$ADR21,IF($N$1="N",$ADT21,""))))))</f>
        <v>0</v>
      </c>
      <c r="J21" s="330">
        <f t="shared" si="2"/>
        <v>0</v>
      </c>
      <c r="K21" s="330">
        <f t="shared" si="3"/>
        <v>0</v>
      </c>
      <c r="L21" s="319">
        <f t="shared" si="4"/>
        <v>0</v>
      </c>
      <c r="M21" s="319">
        <f t="shared" si="5"/>
        <v>0</v>
      </c>
      <c r="N21" s="326"/>
      <c r="ACK21" s="327"/>
      <c r="ACL21" s="327"/>
      <c r="ACM21" s="327">
        <f>SUMIF(DULIEU!$AQ$7:$AQ$532,CĐPS!$ACM$1&amp;"-"&amp;CĐPS!$B21,DULIEU!$X$7:$X$532)</f>
        <v>0</v>
      </c>
      <c r="ACN21" s="327">
        <f>SUMIF(DULIEU!$AR$7:$AR$532,CĐPS!$ACM$1&amp;"-"&amp;CĐPS!$B21,DULIEU!$X$7:$X$532)</f>
        <v>0</v>
      </c>
      <c r="ACO21" s="327">
        <f>SUMIF(DULIEU!$AQ$7:$AQ$532,CĐPS!$ACO$1&amp;"-"&amp;CĐPS!$B21,DULIEU!$X$7:$X$532)</f>
        <v>0</v>
      </c>
      <c r="ACP21" s="327">
        <f>SUMIF(DULIEU!$AR$7:$AR$532,CĐPS!ACO$1&amp;"-"&amp;CĐPS!$B21,DULIEU!$X$7:$X$532)</f>
        <v>0</v>
      </c>
      <c r="ACQ21" s="327">
        <f>SUMIF(DULIEU!$AQ$7:$AQ$532,CĐPS!$ACQ$1&amp;"-"&amp;CĐPS!$B21,DULIEU!$X$7:$X$532)</f>
        <v>0</v>
      </c>
      <c r="ACR21" s="327">
        <f>SUMIF(DULIEU!$AR$7:$AR$532,CĐPS!$ACQ$1&amp;"-"&amp;CĐPS!$B21,DULIEU!$X$7:$X$532)</f>
        <v>0</v>
      </c>
      <c r="ACS21" s="327">
        <f>SUMIF(DULIEU!$AQ$7:$AQ$532,CĐPS!$ACS$1&amp;"-"&amp;CĐPS!$B21,DULIEU!$X$7:$X$532)</f>
        <v>0</v>
      </c>
      <c r="ACT21" s="327">
        <f>SUMIF(DULIEU!$AR$7:$AR$532,CĐPS!$ACS$1&amp;"-"&amp;CĐPS!$B21,DULIEU!$X$7:$X$532)</f>
        <v>0</v>
      </c>
      <c r="ACU21" s="327">
        <f>SUMIF(DULIEU!$AQ$7:$AQ$532,CĐPS!$ACU$1&amp;"-"&amp;CĐPS!$B21,DULIEU!$X$7:$X$532)</f>
        <v>0</v>
      </c>
      <c r="ACV21" s="327">
        <f>SUMIF(DULIEU!$AR$7:$AR$532,CĐPS!$ACU$1&amp;"-"&amp;CĐPS!$B21,DULIEU!$X$7:$X$532)</f>
        <v>0</v>
      </c>
      <c r="ACW21" s="327">
        <f>SUMIF(DULIEU!$AQ$7:$AQ$532,CĐPS!$ACW$1&amp;"-"&amp;CĐPS!$B21,DULIEU!$X$7:$X$532)</f>
        <v>0</v>
      </c>
      <c r="ACX21" s="327">
        <f>SUMIF(DULIEU!$AR$7:$AR$532,CĐPS!$ACW$1&amp;"-"&amp;CĐPS!$B21,DULIEU!$X$7:$X$532)</f>
        <v>0</v>
      </c>
      <c r="ACY21" s="327">
        <f>SUMIF(DULIEU!$AQ$7:$AQ$532,CĐPS!$ACY$1&amp;"-"&amp;CĐPS!$B21,DULIEU!$X$7:$X$532)</f>
        <v>0</v>
      </c>
      <c r="ACZ21" s="327">
        <f>SUMIF(DULIEU!$AR$7:$AR$532,CĐPS!$ACY$1&amp;"-"&amp;CĐPS!$B21,DULIEU!$X$7:$X$532)</f>
        <v>0</v>
      </c>
      <c r="ADA21" s="327">
        <f>SUMIF(DULIEU!$AQ$7:$AQ$532,CĐPS!$ADA$1&amp;"-"&amp;CĐPS!$B21,DULIEU!$X$7:$X$532)</f>
        <v>0</v>
      </c>
      <c r="ADB21" s="327">
        <f>SUMIF(DULIEU!$AR$7:$AR$532,CĐPS!$ADA$1&amp;"-"&amp;CĐPS!$B21,DULIEU!$X$7:$X$532)</f>
        <v>0</v>
      </c>
      <c r="ADC21" s="327">
        <f>SUMIF(DULIEU!$AQ$7:$AQ$532,CĐPS!$ADC$1&amp;"-"&amp;CĐPS!$B21,DULIEU!$X$7:$X$532)</f>
        <v>0</v>
      </c>
      <c r="ADD21" s="327">
        <f>SUMIF(DULIEU!$AR$7:$AR$532,CĐPS!$ADC$1&amp;"-"&amp;CĐPS!$B21,DULIEU!$X$7:$X$532)</f>
        <v>0</v>
      </c>
      <c r="ADE21" s="327">
        <f>SUMIF(DULIEU!$AQ$7:$AQ$532,CĐPS!$ADE$1&amp;"-"&amp;CĐPS!$B21,DULIEU!$X$7:$X$532)</f>
        <v>0</v>
      </c>
      <c r="ADF21" s="327">
        <f>SUMIF(DULIEU!$AR$7:$AR$532,CĐPS!$ADE$1&amp;"-"&amp;CĐPS!$B21,DULIEU!$X$7:$X$532)</f>
        <v>0</v>
      </c>
      <c r="ADG21" s="327">
        <f>SUMIF(DULIEU!$AQ$7:$AQ$532,CĐPS!$ADG$1&amp;"-"&amp;CĐPS!$B21,DULIEU!$X$7:$X$532)</f>
        <v>0</v>
      </c>
      <c r="ADH21" s="327">
        <f>SUMIF(DULIEU!$AR$7:$AR$532,CĐPS!$ADG$1&amp;"-"&amp;CĐPS!$B21,DULIEU!$X$7:$X$532)</f>
        <v>0</v>
      </c>
      <c r="ADI21" s="327">
        <f>SUMIF(DULIEU!$AQ$7:$AQ$532,CĐPS!$ADI$1&amp;"-"&amp;CĐPS!$B21,DULIEU!$X$7:$X$532)</f>
        <v>0</v>
      </c>
      <c r="ADJ21" s="327">
        <f>SUMIF(DULIEU!$AR$7:$AR$532,CĐPS!$ADI$1&amp;"-"&amp;CĐPS!$B21,DULIEU!$X$7:$X$532)</f>
        <v>0</v>
      </c>
      <c r="ADK21" s="328">
        <f t="shared" si="16"/>
        <v>0</v>
      </c>
      <c r="ADL21" s="328">
        <f t="shared" si="17"/>
        <v>0</v>
      </c>
      <c r="ADM21" s="328">
        <f t="shared" si="18"/>
        <v>0</v>
      </c>
      <c r="ADN21" s="328">
        <f t="shared" si="19"/>
        <v>0</v>
      </c>
      <c r="ADO21" s="328">
        <f t="shared" si="20"/>
        <v>0</v>
      </c>
      <c r="ADP21" s="328">
        <f t="shared" si="21"/>
        <v>0</v>
      </c>
      <c r="ADQ21" s="328">
        <f t="shared" si="22"/>
        <v>0</v>
      </c>
      <c r="ADR21" s="328">
        <f t="shared" si="23"/>
        <v>0</v>
      </c>
      <c r="ADS21" s="328">
        <f t="shared" si="24"/>
        <v>0</v>
      </c>
      <c r="ADT21" s="328">
        <f t="shared" si="25"/>
        <v>0</v>
      </c>
      <c r="ADU21" s="298"/>
      <c r="ADV21" s="298"/>
      <c r="ADW21" s="623"/>
      <c r="ADX21" s="623"/>
    </row>
    <row r="22" spans="1:804">
      <c r="A22" s="293"/>
      <c r="B22" s="293" t="s">
        <v>1004</v>
      </c>
      <c r="C22" s="296" t="s">
        <v>1004</v>
      </c>
      <c r="D22" s="293" t="s">
        <v>1006</v>
      </c>
      <c r="E22" s="315"/>
      <c r="F22" s="309">
        <f t="shared" si="0"/>
        <v>0</v>
      </c>
      <c r="G22" s="310">
        <f t="shared" si="1"/>
        <v>0</v>
      </c>
      <c r="H22" s="310">
        <f>IF(AND($N$1&gt;=1,$N$1&lt;=12),SUMIF(DULIEU!$AQ$7:$AQ$532,CĐPS!$N$1&amp;"-"&amp;CĐPS!$B22,DULIEU!$X$7:$X$532),IF($N$1="Q1",$ADK22,IF($N$1="Q2",$ADM22,IF($N$1="Q3",$ADO22,IF($N$1="Q4",$ADQ22,IF($N$1="N",$ADS22,""))))))</f>
        <v>0</v>
      </c>
      <c r="I22" s="311">
        <f>IF(AND($N$1&gt;=1,$N$1&lt;=12),SUMIF(DULIEU!$AR$7:$AR$532,CĐPS!$N$1&amp;"-"&amp;CĐPS!$B22,DULIEU!$X$7:$X$532),IF($N$1="Q1",$ADL22,IF($N$1="Q2",$ADN22,IF($N$1="Q3",$ADP22,IF($N$1="Q4",$ADR22,IF($N$1="N",$ADT22,""))))))</f>
        <v>0</v>
      </c>
      <c r="J22" s="310">
        <f t="shared" si="2"/>
        <v>0</v>
      </c>
      <c r="K22" s="310">
        <f t="shared" si="3"/>
        <v>0</v>
      </c>
      <c r="L22" s="312">
        <f t="shared" si="4"/>
        <v>0</v>
      </c>
      <c r="M22" s="312">
        <f t="shared" si="5"/>
        <v>0</v>
      </c>
      <c r="N22" s="299"/>
      <c r="ACK22" s="148"/>
      <c r="ACL22" s="148"/>
      <c r="ACM22" s="151">
        <f>SUMIF(DULIEU!$AQ$7:$AQ$532,CĐPS!$ACM$1&amp;"-"&amp;CĐPS!$B22,DULIEU!$X$7:$X$532)</f>
        <v>0</v>
      </c>
      <c r="ACN22" s="151">
        <f>SUMIF(DULIEU!$AR$7:$AR$532,CĐPS!$ACM$1&amp;"-"&amp;CĐPS!$B22,DULIEU!$X$7:$X$532)</f>
        <v>0</v>
      </c>
      <c r="ACO22" s="151">
        <f>SUMIF(DULIEU!$AQ$7:$AQ$532,CĐPS!$ACO$1&amp;"-"&amp;CĐPS!$B22,DULIEU!$X$7:$X$532)</f>
        <v>0</v>
      </c>
      <c r="ACP22" s="151">
        <f>SUMIF(DULIEU!$AR$7:$AR$532,CĐPS!ACO$1&amp;"-"&amp;CĐPS!$B22,DULIEU!$X$7:$X$532)</f>
        <v>0</v>
      </c>
      <c r="ACQ22" s="151">
        <f>SUMIF(DULIEU!$AQ$7:$AQ$532,CĐPS!$ACQ$1&amp;"-"&amp;CĐPS!$B22,DULIEU!$X$7:$X$532)</f>
        <v>0</v>
      </c>
      <c r="ACR22" s="151">
        <f>SUMIF(DULIEU!$AR$7:$AR$532,CĐPS!$ACQ$1&amp;"-"&amp;CĐPS!$B22,DULIEU!$X$7:$X$532)</f>
        <v>0</v>
      </c>
      <c r="ACS22" s="151">
        <f>SUMIF(DULIEU!$AQ$7:$AQ$532,CĐPS!$ACS$1&amp;"-"&amp;CĐPS!$B22,DULIEU!$X$7:$X$532)</f>
        <v>0</v>
      </c>
      <c r="ACT22" s="151">
        <f>SUMIF(DULIEU!$AR$7:$AR$532,CĐPS!$ACS$1&amp;"-"&amp;CĐPS!$B22,DULIEU!$X$7:$X$532)</f>
        <v>0</v>
      </c>
      <c r="ACU22" s="151">
        <f>SUMIF(DULIEU!$AQ$7:$AQ$532,CĐPS!$ACU$1&amp;"-"&amp;CĐPS!$B22,DULIEU!$X$7:$X$532)</f>
        <v>0</v>
      </c>
      <c r="ACV22" s="151">
        <f>SUMIF(DULIEU!$AR$7:$AR$532,CĐPS!$ACU$1&amp;"-"&amp;CĐPS!$B22,DULIEU!$X$7:$X$532)</f>
        <v>0</v>
      </c>
      <c r="ACW22" s="151">
        <f>SUMIF(DULIEU!$AQ$7:$AQ$532,CĐPS!$ACW$1&amp;"-"&amp;CĐPS!$B22,DULIEU!$X$7:$X$532)</f>
        <v>0</v>
      </c>
      <c r="ACX22" s="151">
        <f>SUMIF(DULIEU!$AR$7:$AR$532,CĐPS!$ACW$1&amp;"-"&amp;CĐPS!$B22,DULIEU!$X$7:$X$532)</f>
        <v>0</v>
      </c>
      <c r="ACY22" s="151">
        <f>SUMIF(DULIEU!$AQ$7:$AQ$532,CĐPS!$ACY$1&amp;"-"&amp;CĐPS!$B22,DULIEU!$X$7:$X$532)</f>
        <v>0</v>
      </c>
      <c r="ACZ22" s="151">
        <f>SUMIF(DULIEU!$AR$7:$AR$532,CĐPS!$ACY$1&amp;"-"&amp;CĐPS!$B22,DULIEU!$X$7:$X$532)</f>
        <v>0</v>
      </c>
      <c r="ADA22" s="151">
        <f>SUMIF(DULIEU!$AQ$7:$AQ$532,CĐPS!$ADA$1&amp;"-"&amp;CĐPS!$B22,DULIEU!$X$7:$X$532)</f>
        <v>0</v>
      </c>
      <c r="ADB22" s="151">
        <f>SUMIF(DULIEU!$AR$7:$AR$532,CĐPS!$ADA$1&amp;"-"&amp;CĐPS!$B22,DULIEU!$X$7:$X$532)</f>
        <v>0</v>
      </c>
      <c r="ADC22" s="151">
        <f>SUMIF(DULIEU!$AQ$7:$AQ$532,CĐPS!$ADC$1&amp;"-"&amp;CĐPS!$B22,DULIEU!$X$7:$X$532)</f>
        <v>0</v>
      </c>
      <c r="ADD22" s="151">
        <f>SUMIF(DULIEU!$AR$7:$AR$532,CĐPS!$ADC$1&amp;"-"&amp;CĐPS!$B22,DULIEU!$X$7:$X$532)</f>
        <v>0</v>
      </c>
      <c r="ADE22" s="151">
        <f>SUMIF(DULIEU!$AQ$7:$AQ$532,CĐPS!$ADE$1&amp;"-"&amp;CĐPS!$B22,DULIEU!$X$7:$X$532)</f>
        <v>0</v>
      </c>
      <c r="ADF22" s="151">
        <f>SUMIF(DULIEU!$AR$7:$AR$532,CĐPS!$ADE$1&amp;"-"&amp;CĐPS!$B22,DULIEU!$X$7:$X$532)</f>
        <v>0</v>
      </c>
      <c r="ADG22" s="151">
        <f>SUMIF(DULIEU!$AQ$7:$AQ$532,CĐPS!$ADG$1&amp;"-"&amp;CĐPS!$B22,DULIEU!$X$7:$X$532)</f>
        <v>0</v>
      </c>
      <c r="ADH22" s="151">
        <f>SUMIF(DULIEU!$AR$7:$AR$532,CĐPS!$ADG$1&amp;"-"&amp;CĐPS!$B22,DULIEU!$X$7:$X$532)</f>
        <v>0</v>
      </c>
      <c r="ADI22" s="151">
        <f>SUMIF(DULIEU!$AQ$7:$AQ$532,CĐPS!$ADI$1&amp;"-"&amp;CĐPS!$B22,DULIEU!$X$7:$X$532)</f>
        <v>0</v>
      </c>
      <c r="ADJ22" s="151">
        <f>SUMIF(DULIEU!$AR$7:$AR$532,CĐPS!$ADI$1&amp;"-"&amp;CĐPS!$B22,DULIEU!$X$7:$X$532)</f>
        <v>0</v>
      </c>
      <c r="ADK22" s="168">
        <f>ACM22+ACO22+ACQ22</f>
        <v>0</v>
      </c>
      <c r="ADL22" s="168">
        <f>ACN22+ACP22+ACR22</f>
        <v>0</v>
      </c>
      <c r="ADM22" s="168">
        <f>ACS22+ACU22+ACW22</f>
        <v>0</v>
      </c>
      <c r="ADN22" s="168">
        <f>ACT22+ACV22+ACX22</f>
        <v>0</v>
      </c>
      <c r="ADO22" s="168">
        <f>ACY22+ADA22+ADC22</f>
        <v>0</v>
      </c>
      <c r="ADP22" s="168">
        <f>ACZ22+ADB22+ADD22</f>
        <v>0</v>
      </c>
      <c r="ADQ22" s="168">
        <f>ADE22+ADG22+ADI22</f>
        <v>0</v>
      </c>
      <c r="ADR22" s="168">
        <f>ADF22+ADH22+ADJ22</f>
        <v>0</v>
      </c>
      <c r="ADS22" s="168">
        <f>ADK22+ADM22+ADO22+ADQ22</f>
        <v>0</v>
      </c>
      <c r="ADT22" s="168">
        <f>ADL22+ADN22+ADP22+ADR22</f>
        <v>0</v>
      </c>
      <c r="ADU22" s="137">
        <v>133</v>
      </c>
      <c r="ADV22" s="137"/>
      <c r="ADW22" s="626">
        <v>213</v>
      </c>
    </row>
    <row r="23" spans="1:804">
      <c r="A23" s="293"/>
      <c r="B23" s="296" t="s">
        <v>1005</v>
      </c>
      <c r="C23" s="296" t="s">
        <v>1005</v>
      </c>
      <c r="D23" s="293" t="s">
        <v>1007</v>
      </c>
      <c r="E23" s="315"/>
      <c r="F23" s="309">
        <f t="shared" si="0"/>
        <v>0</v>
      </c>
      <c r="G23" s="310">
        <f t="shared" si="1"/>
        <v>0</v>
      </c>
      <c r="H23" s="310">
        <f>IF(AND($N$1&gt;=1,$N$1&lt;=12),SUMIF(DULIEU!$AQ$7:$AQ$532,CĐPS!$N$1&amp;"-"&amp;CĐPS!$B23,DULIEU!$X$7:$X$532),IF($N$1="Q1",$ADK23,IF($N$1="Q2",$ADM23,IF($N$1="Q3",$ADO23,IF($N$1="Q4",$ADQ23,IF($N$1="N",$ADS23,""))))))</f>
        <v>0</v>
      </c>
      <c r="I23" s="310">
        <f>IF(AND($N$1&gt;=1,$N$1&lt;=12),SUMIF(DULIEU!$AR$7:$AR$532,CĐPS!$N$1&amp;"-"&amp;CĐPS!$B23,DULIEU!$X$7:$X$532),IF($N$1="Q1",$ADL23,IF($N$1="Q2",$ADN23,IF($N$1="Q3",$ADP23,IF($N$1="Q4",$ADR23,IF($N$1="N",$ADT23,""))))))</f>
        <v>0</v>
      </c>
      <c r="J23" s="310">
        <f t="shared" si="2"/>
        <v>0</v>
      </c>
      <c r="K23" s="310">
        <f t="shared" si="3"/>
        <v>0</v>
      </c>
      <c r="L23" s="309">
        <f t="shared" si="4"/>
        <v>0</v>
      </c>
      <c r="M23" s="309">
        <f t="shared" si="5"/>
        <v>0</v>
      </c>
      <c r="N23" s="299"/>
      <c r="ACK23" s="148"/>
      <c r="ACL23" s="148"/>
      <c r="ACM23" s="151">
        <f>SUMIF(DULIEU!$AQ$7:$AQ$532,CĐPS!$ACM$1&amp;"-"&amp;CĐPS!$B23,DULIEU!$X$7:$X$532)</f>
        <v>0</v>
      </c>
      <c r="ACN23" s="151">
        <f>SUMIF(DULIEU!$AR$7:$AR$532,CĐPS!$ACM$1&amp;"-"&amp;CĐPS!$B23,DULIEU!$X$7:$X$532)</f>
        <v>0</v>
      </c>
      <c r="ACO23" s="151">
        <f>SUMIF(DULIEU!$AQ$7:$AQ$532,CĐPS!$ACO$1&amp;"-"&amp;CĐPS!$B23,DULIEU!$X$7:$X$532)</f>
        <v>0</v>
      </c>
      <c r="ACP23" s="151">
        <f>SUMIF(DULIEU!$AR$7:$AR$532,CĐPS!ACO$1&amp;"-"&amp;CĐPS!$B23,DULIEU!$X$7:$X$532)</f>
        <v>0</v>
      </c>
      <c r="ACQ23" s="151">
        <f>SUMIF(DULIEU!$AQ$7:$AQ$532,CĐPS!$ACQ$1&amp;"-"&amp;CĐPS!$B23,DULIEU!$X$7:$X$532)</f>
        <v>0</v>
      </c>
      <c r="ACR23" s="151">
        <f>SUMIF(DULIEU!$AR$7:$AR$532,CĐPS!$ACQ$1&amp;"-"&amp;CĐPS!$B23,DULIEU!$X$7:$X$532)</f>
        <v>0</v>
      </c>
      <c r="ACS23" s="151">
        <f>SUMIF(DULIEU!$AQ$7:$AQ$532,CĐPS!$ACS$1&amp;"-"&amp;CĐPS!$B23,DULIEU!$X$7:$X$532)</f>
        <v>0</v>
      </c>
      <c r="ACT23" s="151">
        <f>SUMIF(DULIEU!$AR$7:$AR$532,CĐPS!$ACS$1&amp;"-"&amp;CĐPS!$B23,DULIEU!$X$7:$X$532)</f>
        <v>0</v>
      </c>
      <c r="ACU23" s="151">
        <f>SUMIF(DULIEU!$AQ$7:$AQ$532,CĐPS!$ACU$1&amp;"-"&amp;CĐPS!$B23,DULIEU!$X$7:$X$532)</f>
        <v>0</v>
      </c>
      <c r="ACV23" s="151">
        <f>SUMIF(DULIEU!$AR$7:$AR$532,CĐPS!$ACU$1&amp;"-"&amp;CĐPS!$B23,DULIEU!$X$7:$X$532)</f>
        <v>0</v>
      </c>
      <c r="ACW23" s="151">
        <f>SUMIF(DULIEU!$AQ$7:$AQ$532,CĐPS!$ACW$1&amp;"-"&amp;CĐPS!$B23,DULIEU!$X$7:$X$532)</f>
        <v>0</v>
      </c>
      <c r="ACX23" s="151">
        <f>SUMIF(DULIEU!$AR$7:$AR$532,CĐPS!$ACW$1&amp;"-"&amp;CĐPS!$B23,DULIEU!$X$7:$X$532)</f>
        <v>0</v>
      </c>
      <c r="ACY23" s="151">
        <f>SUMIF(DULIEU!$AQ$7:$AQ$532,CĐPS!$ACY$1&amp;"-"&amp;CĐPS!$B23,DULIEU!$X$7:$X$532)</f>
        <v>0</v>
      </c>
      <c r="ACZ23" s="151">
        <f>SUMIF(DULIEU!$AR$7:$AR$532,CĐPS!$ACY$1&amp;"-"&amp;CĐPS!$B23,DULIEU!$X$7:$X$532)</f>
        <v>0</v>
      </c>
      <c r="ADA23" s="151">
        <f>SUMIF(DULIEU!$AQ$7:$AQ$532,CĐPS!$ADA$1&amp;"-"&amp;CĐPS!$B23,DULIEU!$X$7:$X$532)</f>
        <v>0</v>
      </c>
      <c r="ADB23" s="151">
        <f>SUMIF(DULIEU!$AR$7:$AR$532,CĐPS!$ADA$1&amp;"-"&amp;CĐPS!$B23,DULIEU!$X$7:$X$532)</f>
        <v>0</v>
      </c>
      <c r="ADC23" s="151">
        <f>SUMIF(DULIEU!$AQ$7:$AQ$532,CĐPS!$ADC$1&amp;"-"&amp;CĐPS!$B23,DULIEU!$X$7:$X$532)</f>
        <v>0</v>
      </c>
      <c r="ADD23" s="151">
        <f>SUMIF(DULIEU!$AR$7:$AR$532,CĐPS!$ADC$1&amp;"-"&amp;CĐPS!$B23,DULIEU!$X$7:$X$532)</f>
        <v>0</v>
      </c>
      <c r="ADE23" s="151">
        <f>SUMIF(DULIEU!$AQ$7:$AQ$532,CĐPS!$ADE$1&amp;"-"&amp;CĐPS!$B23,DULIEU!$X$7:$X$532)</f>
        <v>0</v>
      </c>
      <c r="ADF23" s="151">
        <f>SUMIF(DULIEU!$AR$7:$AR$532,CĐPS!$ADE$1&amp;"-"&amp;CĐPS!$B23,DULIEU!$X$7:$X$532)</f>
        <v>0</v>
      </c>
      <c r="ADG23" s="151">
        <f>SUMIF(DULIEU!$AQ$7:$AQ$532,CĐPS!$ADG$1&amp;"-"&amp;CĐPS!$B23,DULIEU!$X$7:$X$532)</f>
        <v>0</v>
      </c>
      <c r="ADH23" s="151">
        <f>SUMIF(DULIEU!$AR$7:$AR$532,CĐPS!$ADG$1&amp;"-"&amp;CĐPS!$B23,DULIEU!$X$7:$X$532)</f>
        <v>0</v>
      </c>
      <c r="ADI23" s="151">
        <f>SUMIF(DULIEU!$AQ$7:$AQ$532,CĐPS!$ADI$1&amp;"-"&amp;CĐPS!$B23,DULIEU!$X$7:$X$532)</f>
        <v>0</v>
      </c>
      <c r="ADJ23" s="151">
        <f>SUMIF(DULIEU!$AR$7:$AR$532,CĐPS!$ADI$1&amp;"-"&amp;CĐPS!$B23,DULIEU!$X$7:$X$532)</f>
        <v>0</v>
      </c>
      <c r="ADK23" s="168">
        <f>ACM23+ACO23+ACQ23</f>
        <v>0</v>
      </c>
      <c r="ADL23" s="168">
        <f>ACN23+ACP23+ACR23</f>
        <v>0</v>
      </c>
      <c r="ADM23" s="168">
        <f>ACS23+ACU23+ACW23</f>
        <v>0</v>
      </c>
      <c r="ADN23" s="168">
        <f>ACT23+ACV23+ACX23</f>
        <v>0</v>
      </c>
      <c r="ADO23" s="168">
        <f>ACY23+ADA23+ADC23</f>
        <v>0</v>
      </c>
      <c r="ADP23" s="168">
        <f>ACZ23+ADB23+ADD23</f>
        <v>0</v>
      </c>
      <c r="ADQ23" s="168">
        <f>ADE23+ADG23+ADI23</f>
        <v>0</v>
      </c>
      <c r="ADR23" s="168">
        <f>ADF23+ADH23+ADJ23</f>
        <v>0</v>
      </c>
      <c r="ADS23" s="168">
        <f>ADK23+ADM23+ADO23+ADQ23</f>
        <v>0</v>
      </c>
      <c r="ADT23" s="168">
        <f>ADL23+ADN23+ADP23+ADR23</f>
        <v>0</v>
      </c>
      <c r="ADU23" s="137">
        <v>134</v>
      </c>
      <c r="ADV23" s="137"/>
      <c r="ADW23">
        <v>133</v>
      </c>
    </row>
    <row r="24" spans="1:804" s="117" customFormat="1">
      <c r="A24" s="298" t="s">
        <v>388</v>
      </c>
      <c r="B24" s="316" t="s">
        <v>751</v>
      </c>
      <c r="C24" s="316" t="s">
        <v>63</v>
      </c>
      <c r="D24" s="317" t="s">
        <v>64</v>
      </c>
      <c r="E24" s="318" t="s">
        <v>65</v>
      </c>
      <c r="F24" s="319">
        <f t="shared" si="0"/>
        <v>0</v>
      </c>
      <c r="G24" s="330">
        <f t="shared" si="1"/>
        <v>0</v>
      </c>
      <c r="H24" s="330">
        <f>IF(AND($N$1&gt;=1,$N$1&lt;=12),SUMIF(DULIEU!$AQ$7:$AQ$532,CĐPS!$N$1&amp;"-"&amp;CĐPS!$B24,DULIEU!$X$7:$X$532),IF($N$1="Q1",$ADK24,IF($N$1="Q2",$ADM24,IF($N$1="Q3",$ADO24,IF($N$1="Q4",$ADQ24,IF($N$1="N",$ADS24,""))))))</f>
        <v>0</v>
      </c>
      <c r="I24" s="330">
        <f>IF(AND($N$1&gt;=1,$N$1&lt;=12),SUMIF(DULIEU!$AR$7:$AR$532,CĐPS!$N$1&amp;"-"&amp;CĐPS!$B24,DULIEU!$X$7:$X$532),IF($N$1="Q1",$ADL24,IF($N$1="Q2",$ADN24,IF($N$1="Q3",$ADP24,IF($N$1="Q4",$ADR24,IF($N$1="N",$ADT24,""))))))</f>
        <v>0</v>
      </c>
      <c r="J24" s="330">
        <f t="shared" si="2"/>
        <v>0</v>
      </c>
      <c r="K24" s="330">
        <f t="shared" si="3"/>
        <v>0</v>
      </c>
      <c r="L24" s="319">
        <f t="shared" si="4"/>
        <v>0</v>
      </c>
      <c r="M24" s="319">
        <f t="shared" si="5"/>
        <v>0</v>
      </c>
      <c r="N24" s="326"/>
      <c r="ACK24" s="327"/>
      <c r="ACL24" s="327"/>
      <c r="ACM24" s="327">
        <f>SUMIF(DULIEU!$AQ$7:$AQ$532,CĐPS!$ACM$1&amp;"-"&amp;CĐPS!$B24,DULIEU!$X$7:$X$532)</f>
        <v>0</v>
      </c>
      <c r="ACN24" s="327">
        <f>SUMIF(DULIEU!$AR$7:$AR$532,CĐPS!$ACM$1&amp;"-"&amp;CĐPS!$B24,DULIEU!$X$7:$X$532)</f>
        <v>0</v>
      </c>
      <c r="ACO24" s="327">
        <f>SUMIF(DULIEU!$AQ$7:$AQ$532,CĐPS!$ACO$1&amp;"-"&amp;CĐPS!$B24,DULIEU!$X$7:$X$532)</f>
        <v>0</v>
      </c>
      <c r="ACP24" s="327">
        <f>SUMIF(DULIEU!$AR$7:$AR$532,CĐPS!ACO$1&amp;"-"&amp;CĐPS!$B24,DULIEU!$X$7:$X$532)</f>
        <v>0</v>
      </c>
      <c r="ACQ24" s="327">
        <f>SUMIF(DULIEU!$AQ$7:$AQ$532,CĐPS!$ACQ$1&amp;"-"&amp;CĐPS!$B24,DULIEU!$X$7:$X$532)</f>
        <v>0</v>
      </c>
      <c r="ACR24" s="327">
        <f>SUMIF(DULIEU!$AR$7:$AR$532,CĐPS!$ACQ$1&amp;"-"&amp;CĐPS!$B24,DULIEU!$X$7:$X$532)</f>
        <v>0</v>
      </c>
      <c r="ACS24" s="327">
        <f>SUMIF(DULIEU!$AQ$7:$AQ$532,CĐPS!$ACS$1&amp;"-"&amp;CĐPS!$B24,DULIEU!$X$7:$X$532)</f>
        <v>0</v>
      </c>
      <c r="ACT24" s="327">
        <f>SUMIF(DULIEU!$AR$7:$AR$532,CĐPS!$ACS$1&amp;"-"&amp;CĐPS!$B24,DULIEU!$X$7:$X$532)</f>
        <v>0</v>
      </c>
      <c r="ACU24" s="327">
        <f>SUMIF(DULIEU!$AQ$7:$AQ$532,CĐPS!$ACU$1&amp;"-"&amp;CĐPS!$B24,DULIEU!$X$7:$X$532)</f>
        <v>0</v>
      </c>
      <c r="ACV24" s="327">
        <f>SUMIF(DULIEU!$AR$7:$AR$532,CĐPS!$ACU$1&amp;"-"&amp;CĐPS!$B24,DULIEU!$X$7:$X$532)</f>
        <v>0</v>
      </c>
      <c r="ACW24" s="327">
        <f>SUMIF(DULIEU!$AQ$7:$AQ$532,CĐPS!$ACW$1&amp;"-"&amp;CĐPS!$B24,DULIEU!$X$7:$X$532)</f>
        <v>0</v>
      </c>
      <c r="ACX24" s="327">
        <f>SUMIF(DULIEU!$AR$7:$AR$532,CĐPS!$ACW$1&amp;"-"&amp;CĐPS!$B24,DULIEU!$X$7:$X$532)</f>
        <v>0</v>
      </c>
      <c r="ACY24" s="327">
        <f>SUMIF(DULIEU!$AQ$7:$AQ$532,CĐPS!$ACY$1&amp;"-"&amp;CĐPS!$B24,DULIEU!$X$7:$X$532)</f>
        <v>0</v>
      </c>
      <c r="ACZ24" s="327">
        <f>SUMIF(DULIEU!$AR$7:$AR$532,CĐPS!$ACY$1&amp;"-"&amp;CĐPS!$B24,DULIEU!$X$7:$X$532)</f>
        <v>0</v>
      </c>
      <c r="ADA24" s="327">
        <f>SUMIF(DULIEU!$AQ$7:$AQ$532,CĐPS!$ADA$1&amp;"-"&amp;CĐPS!$B24,DULIEU!$X$7:$X$532)</f>
        <v>0</v>
      </c>
      <c r="ADB24" s="327">
        <f>SUMIF(DULIEU!$AR$7:$AR$532,CĐPS!$ADA$1&amp;"-"&amp;CĐPS!$B24,DULIEU!$X$7:$X$532)</f>
        <v>0</v>
      </c>
      <c r="ADC24" s="327">
        <f>SUMIF(DULIEU!$AQ$7:$AQ$532,CĐPS!$ADC$1&amp;"-"&amp;CĐPS!$B24,DULIEU!$X$7:$X$532)</f>
        <v>0</v>
      </c>
      <c r="ADD24" s="327">
        <f>SUMIF(DULIEU!$AR$7:$AR$532,CĐPS!$ADC$1&amp;"-"&amp;CĐPS!$B24,DULIEU!$X$7:$X$532)</f>
        <v>0</v>
      </c>
      <c r="ADE24" s="327">
        <f>SUMIF(DULIEU!$AQ$7:$AQ$532,CĐPS!$ADE$1&amp;"-"&amp;CĐPS!$B24,DULIEU!$X$7:$X$532)</f>
        <v>0</v>
      </c>
      <c r="ADF24" s="327">
        <f>SUMIF(DULIEU!$AR$7:$AR$532,CĐPS!$ADE$1&amp;"-"&amp;CĐPS!$B24,DULIEU!$X$7:$X$532)</f>
        <v>0</v>
      </c>
      <c r="ADG24" s="327">
        <f>SUMIF(DULIEU!$AQ$7:$AQ$532,CĐPS!$ADG$1&amp;"-"&amp;CĐPS!$B24,DULIEU!$X$7:$X$532)</f>
        <v>0</v>
      </c>
      <c r="ADH24" s="327">
        <f>SUMIF(DULIEU!$AR$7:$AR$532,CĐPS!$ADG$1&amp;"-"&amp;CĐPS!$B24,DULIEU!$X$7:$X$532)</f>
        <v>0</v>
      </c>
      <c r="ADI24" s="327">
        <f>SUMIF(DULIEU!$AQ$7:$AQ$532,CĐPS!$ADI$1&amp;"-"&amp;CĐPS!$B24,DULIEU!$X$7:$X$532)</f>
        <v>0</v>
      </c>
      <c r="ADJ24" s="327">
        <f>SUMIF(DULIEU!$AR$7:$AR$532,CĐPS!$ADI$1&amp;"-"&amp;CĐPS!$B24,DULIEU!$X$7:$X$532)</f>
        <v>0</v>
      </c>
      <c r="ADK24" s="328">
        <f t="shared" si="16"/>
        <v>0</v>
      </c>
      <c r="ADL24" s="328">
        <f t="shared" si="17"/>
        <v>0</v>
      </c>
      <c r="ADM24" s="328">
        <f t="shared" si="18"/>
        <v>0</v>
      </c>
      <c r="ADN24" s="328">
        <f t="shared" si="19"/>
        <v>0</v>
      </c>
      <c r="ADO24" s="328">
        <f t="shared" si="20"/>
        <v>0</v>
      </c>
      <c r="ADP24" s="328">
        <f t="shared" si="21"/>
        <v>0</v>
      </c>
      <c r="ADQ24" s="328">
        <f t="shared" si="22"/>
        <v>0</v>
      </c>
      <c r="ADR24" s="328">
        <f t="shared" si="23"/>
        <v>0</v>
      </c>
      <c r="ADS24" s="328">
        <f t="shared" si="24"/>
        <v>0</v>
      </c>
      <c r="ADT24" s="328">
        <f t="shared" si="25"/>
        <v>0</v>
      </c>
      <c r="ADU24" s="298"/>
      <c r="ADV24" s="298"/>
      <c r="ADW24" s="623"/>
      <c r="ADX24" s="623"/>
    </row>
    <row r="25" spans="1:804">
      <c r="A25" s="137"/>
      <c r="B25" s="313" t="s">
        <v>66</v>
      </c>
      <c r="C25" s="313" t="s">
        <v>66</v>
      </c>
      <c r="D25" s="314" t="s">
        <v>67</v>
      </c>
      <c r="E25" s="315" t="s">
        <v>68</v>
      </c>
      <c r="F25" s="309">
        <f t="shared" si="0"/>
        <v>0</v>
      </c>
      <c r="G25" s="310">
        <f t="shared" si="1"/>
        <v>0</v>
      </c>
      <c r="H25" s="310">
        <f>IF(AND($N$1&gt;=1,$N$1&lt;=12),SUMIF(DULIEU!$AQ$7:$AQ$532,CĐPS!$N$1&amp;"-"&amp;CĐPS!$B25,DULIEU!$X$7:$X$532),IF($N$1="Q1",$ADK25,IF($N$1="Q2",$ADM25,IF($N$1="Q3",$ADO25,IF($N$1="Q4",$ADQ25,IF($N$1="N",$ADS25,""))))))</f>
        <v>0</v>
      </c>
      <c r="I25" s="310">
        <f>IF(AND($N$1&gt;=1,$N$1&lt;=12),SUMIF(DULIEU!$AR$7:$AR$532,CĐPS!$N$1&amp;"-"&amp;CĐPS!$B25,DULIEU!$X$7:$X$532),IF($N$1="Q1",$ADL25,IF($N$1="Q2",$ADN25,IF($N$1="Q3",$ADP25,IF($N$1="Q4",$ADR25,IF($N$1="N",$ADT25,""))))))</f>
        <v>0</v>
      </c>
      <c r="J25" s="310">
        <f t="shared" si="2"/>
        <v>0</v>
      </c>
      <c r="K25" s="310">
        <f t="shared" si="3"/>
        <v>0</v>
      </c>
      <c r="L25" s="309">
        <f t="shared" si="4"/>
        <v>0</v>
      </c>
      <c r="M25" s="309">
        <f t="shared" si="5"/>
        <v>0</v>
      </c>
      <c r="N25" s="299"/>
      <c r="ACK25" s="148"/>
      <c r="ACL25" s="148"/>
      <c r="ACM25" s="148">
        <f>SUMIF(DULIEU!$AQ$7:$AQ$532,CĐPS!$ACM$1&amp;"-"&amp;CĐPS!$B25,DULIEU!$X$7:$X$532)</f>
        <v>0</v>
      </c>
      <c r="ACN25" s="148">
        <f>SUMIF(DULIEU!$AR$7:$AR$532,CĐPS!$ACM$1&amp;"-"&amp;CĐPS!$B25,DULIEU!$X$7:$X$532)</f>
        <v>0</v>
      </c>
      <c r="ACO25" s="148">
        <f>SUMIF(DULIEU!$AQ$7:$AQ$532,CĐPS!$ACO$1&amp;"-"&amp;CĐPS!$B25,DULIEU!$X$7:$X$532)</f>
        <v>0</v>
      </c>
      <c r="ACP25" s="148">
        <f>SUMIF(DULIEU!$AR$7:$AR$532,CĐPS!ACO$1&amp;"-"&amp;CĐPS!$B25,DULIEU!$X$7:$X$532)</f>
        <v>0</v>
      </c>
      <c r="ACQ25" s="148">
        <f>SUMIF(DULIEU!$AQ$7:$AQ$532,CĐPS!$ACQ$1&amp;"-"&amp;CĐPS!$B25,DULIEU!$X$7:$X$532)</f>
        <v>0</v>
      </c>
      <c r="ACR25" s="148">
        <f>SUMIF(DULIEU!$AR$7:$AR$532,CĐPS!$ACQ$1&amp;"-"&amp;CĐPS!$B25,DULIEU!$X$7:$X$532)</f>
        <v>0</v>
      </c>
      <c r="ACS25" s="148">
        <f>SUMIF(DULIEU!$AQ$7:$AQ$532,CĐPS!$ACS$1&amp;"-"&amp;CĐPS!$B25,DULIEU!$X$7:$X$532)</f>
        <v>0</v>
      </c>
      <c r="ACT25" s="148">
        <f>SUMIF(DULIEU!$AR$7:$AR$532,CĐPS!$ACS$1&amp;"-"&amp;CĐPS!$B25,DULIEU!$X$7:$X$532)</f>
        <v>0</v>
      </c>
      <c r="ACU25" s="148">
        <f>SUMIF(DULIEU!$AQ$7:$AQ$532,CĐPS!$ACU$1&amp;"-"&amp;CĐPS!$B25,DULIEU!$X$7:$X$532)</f>
        <v>0</v>
      </c>
      <c r="ACV25" s="148">
        <f>SUMIF(DULIEU!$AR$7:$AR$532,CĐPS!$ACU$1&amp;"-"&amp;CĐPS!$B25,DULIEU!$X$7:$X$532)</f>
        <v>0</v>
      </c>
      <c r="ACW25" s="148">
        <f>SUMIF(DULIEU!$AQ$7:$AQ$532,CĐPS!$ACW$1&amp;"-"&amp;CĐPS!$B25,DULIEU!$X$7:$X$532)</f>
        <v>0</v>
      </c>
      <c r="ACX25" s="148">
        <f>SUMIF(DULIEU!$AR$7:$AR$532,CĐPS!$ACW$1&amp;"-"&amp;CĐPS!$B25,DULIEU!$X$7:$X$532)</f>
        <v>0</v>
      </c>
      <c r="ACY25" s="148">
        <f>SUMIF(DULIEU!$AQ$7:$AQ$532,CĐPS!$ACY$1&amp;"-"&amp;CĐPS!$B25,DULIEU!$X$7:$X$532)</f>
        <v>0</v>
      </c>
      <c r="ACZ25" s="148">
        <f>SUMIF(DULIEU!$AR$7:$AR$532,CĐPS!$ACY$1&amp;"-"&amp;CĐPS!$B25,DULIEU!$X$7:$X$532)</f>
        <v>0</v>
      </c>
      <c r="ADA25" s="148">
        <f>SUMIF(DULIEU!$AQ$7:$AQ$532,CĐPS!$ADA$1&amp;"-"&amp;CĐPS!$B25,DULIEU!$X$7:$X$532)</f>
        <v>0</v>
      </c>
      <c r="ADB25" s="148">
        <f>SUMIF(DULIEU!$AR$7:$AR$532,CĐPS!$ADA$1&amp;"-"&amp;CĐPS!$B25,DULIEU!$X$7:$X$532)</f>
        <v>0</v>
      </c>
      <c r="ADC25" s="148">
        <f>SUMIF(DULIEU!$AQ$7:$AQ$532,CĐPS!$ADC$1&amp;"-"&amp;CĐPS!$B25,DULIEU!$X$7:$X$532)</f>
        <v>0</v>
      </c>
      <c r="ADD25" s="148">
        <f>SUMIF(DULIEU!$AR$7:$AR$532,CĐPS!$ADC$1&amp;"-"&amp;CĐPS!$B25,DULIEU!$X$7:$X$532)</f>
        <v>0</v>
      </c>
      <c r="ADE25" s="148">
        <f>SUMIF(DULIEU!$AQ$7:$AQ$532,CĐPS!$ADE$1&amp;"-"&amp;CĐPS!$B25,DULIEU!$X$7:$X$532)</f>
        <v>0</v>
      </c>
      <c r="ADF25" s="148">
        <f>SUMIF(DULIEU!$AR$7:$AR$532,CĐPS!$ADE$1&amp;"-"&amp;CĐPS!$B25,DULIEU!$X$7:$X$532)</f>
        <v>0</v>
      </c>
      <c r="ADG25" s="148">
        <f>SUMIF(DULIEU!$AQ$7:$AQ$532,CĐPS!$ADG$1&amp;"-"&amp;CĐPS!$B25,DULIEU!$X$7:$X$532)</f>
        <v>0</v>
      </c>
      <c r="ADH25" s="148">
        <f>SUMIF(DULIEU!$AR$7:$AR$532,CĐPS!$ADG$1&amp;"-"&amp;CĐPS!$B25,DULIEU!$X$7:$X$532)</f>
        <v>0</v>
      </c>
      <c r="ADI25" s="148">
        <f>SUMIF(DULIEU!$AQ$7:$AQ$532,CĐPS!$ADI$1&amp;"-"&amp;CĐPS!$B25,DULIEU!$X$7:$X$532)</f>
        <v>0</v>
      </c>
      <c r="ADJ25" s="148">
        <f>SUMIF(DULIEU!$AR$7:$AR$532,CĐPS!$ADI$1&amp;"-"&amp;CĐPS!$B25,DULIEU!$X$7:$X$532)</f>
        <v>0</v>
      </c>
      <c r="ADK25" s="149">
        <f t="shared" si="16"/>
        <v>0</v>
      </c>
      <c r="ADL25" s="149">
        <f t="shared" si="17"/>
        <v>0</v>
      </c>
      <c r="ADM25" s="149">
        <f t="shared" si="18"/>
        <v>0</v>
      </c>
      <c r="ADN25" s="149">
        <f t="shared" si="19"/>
        <v>0</v>
      </c>
      <c r="ADO25" s="149">
        <f t="shared" si="20"/>
        <v>0</v>
      </c>
      <c r="ADP25" s="149">
        <f t="shared" si="21"/>
        <v>0</v>
      </c>
      <c r="ADQ25" s="149">
        <f t="shared" si="22"/>
        <v>0</v>
      </c>
      <c r="ADR25" s="149">
        <f t="shared" si="23"/>
        <v>0</v>
      </c>
      <c r="ADS25" s="149">
        <f t="shared" si="24"/>
        <v>0</v>
      </c>
      <c r="ADT25" s="149">
        <f t="shared" si="25"/>
        <v>0</v>
      </c>
      <c r="ADU25" s="150">
        <v>135</v>
      </c>
      <c r="ADV25" s="166"/>
      <c r="ADW25">
        <v>134</v>
      </c>
    </row>
    <row r="26" spans="1:804">
      <c r="A26" s="137"/>
      <c r="B26" s="313" t="s">
        <v>1009</v>
      </c>
      <c r="C26" s="313" t="s">
        <v>1009</v>
      </c>
      <c r="D26" s="293" t="s">
        <v>1008</v>
      </c>
      <c r="E26" s="315"/>
      <c r="F26" s="309">
        <f t="shared" si="0"/>
        <v>0</v>
      </c>
      <c r="G26" s="310">
        <f t="shared" si="1"/>
        <v>0</v>
      </c>
      <c r="H26" s="310">
        <f>IF(AND($N$1&gt;=1,$N$1&lt;=12),SUMIF(DULIEU!$AQ$7:$AQ$532,CĐPS!$N$1&amp;"-"&amp;CĐPS!$B26,DULIEU!$X$7:$X$532),IF($N$1="Q1",$ADK26,IF($N$1="Q2",$ADM26,IF($N$1="Q3",$ADO26,IF($N$1="Q4",$ADQ26,IF($N$1="N",$ADS26,""))))))</f>
        <v>0</v>
      </c>
      <c r="I26" s="310">
        <f>IF(AND($N$1&gt;=1,$N$1&lt;=12),SUMIF(DULIEU!$AR$7:$AR$532,CĐPS!$N$1&amp;"-"&amp;CĐPS!$B26,DULIEU!$X$7:$X$532),IF($N$1="Q1",$ADL26,IF($N$1="Q2",$ADN26,IF($N$1="Q3",$ADP26,IF($N$1="Q4",$ADR26,IF($N$1="N",$ADT26,""))))))</f>
        <v>0</v>
      </c>
      <c r="J26" s="310">
        <f t="shared" si="2"/>
        <v>0</v>
      </c>
      <c r="K26" s="310">
        <f t="shared" si="3"/>
        <v>0</v>
      </c>
      <c r="L26" s="309">
        <f t="shared" si="4"/>
        <v>0</v>
      </c>
      <c r="M26" s="309">
        <f t="shared" si="5"/>
        <v>0</v>
      </c>
      <c r="N26" s="299"/>
      <c r="ACK26" s="148"/>
      <c r="ACL26" s="148"/>
      <c r="ACM26" s="151">
        <f>SUMIF(DULIEU!$AQ$7:$AQ$532,CĐPS!$ACM$1&amp;"-"&amp;CĐPS!$B26,DULIEU!$X$7:$X$532)</f>
        <v>0</v>
      </c>
      <c r="ACN26" s="151">
        <f>SUMIF(DULIEU!$AR$7:$AR$532,CĐPS!$ACM$1&amp;"-"&amp;CĐPS!$B26,DULIEU!$X$7:$X$532)</f>
        <v>0</v>
      </c>
      <c r="ACO26" s="151">
        <f>SUMIF(DULIEU!$AQ$7:$AQ$532,CĐPS!$ACO$1&amp;"-"&amp;CĐPS!$B26,DULIEU!$X$7:$X$532)</f>
        <v>0</v>
      </c>
      <c r="ACP26" s="151">
        <f>SUMIF(DULIEU!$AR$7:$AR$532,CĐPS!ACO$1&amp;"-"&amp;CĐPS!$B26,DULIEU!$X$7:$X$532)</f>
        <v>0</v>
      </c>
      <c r="ACQ26" s="151">
        <f>SUMIF(DULIEU!$AQ$7:$AQ$532,CĐPS!$ACQ$1&amp;"-"&amp;CĐPS!$B26,DULIEU!$X$7:$X$532)</f>
        <v>0</v>
      </c>
      <c r="ACR26" s="151">
        <f>SUMIF(DULIEU!$AR$7:$AR$532,CĐPS!$ACQ$1&amp;"-"&amp;CĐPS!$B26,DULIEU!$X$7:$X$532)</f>
        <v>0</v>
      </c>
      <c r="ACS26" s="151">
        <f>SUMIF(DULIEU!$AQ$7:$AQ$532,CĐPS!$ACS$1&amp;"-"&amp;CĐPS!$B26,DULIEU!$X$7:$X$532)</f>
        <v>0</v>
      </c>
      <c r="ACT26" s="151">
        <f>SUMIF(DULIEU!$AR$7:$AR$532,CĐPS!$ACS$1&amp;"-"&amp;CĐPS!$B26,DULIEU!$X$7:$X$532)</f>
        <v>0</v>
      </c>
      <c r="ACU26" s="151">
        <f>SUMIF(DULIEU!$AQ$7:$AQ$532,CĐPS!$ACU$1&amp;"-"&amp;CĐPS!$B26,DULIEU!$X$7:$X$532)</f>
        <v>0</v>
      </c>
      <c r="ACV26" s="151">
        <f>SUMIF(DULIEU!$AR$7:$AR$532,CĐPS!$ACU$1&amp;"-"&amp;CĐPS!$B26,DULIEU!$X$7:$X$532)</f>
        <v>0</v>
      </c>
      <c r="ACW26" s="151">
        <f>SUMIF(DULIEU!$AQ$7:$AQ$532,CĐPS!$ACW$1&amp;"-"&amp;CĐPS!$B26,DULIEU!$X$7:$X$532)</f>
        <v>0</v>
      </c>
      <c r="ACX26" s="151">
        <f>SUMIF(DULIEU!$AR$7:$AR$532,CĐPS!$ACW$1&amp;"-"&amp;CĐPS!$B26,DULIEU!$X$7:$X$532)</f>
        <v>0</v>
      </c>
      <c r="ACY26" s="151">
        <f>SUMIF(DULIEU!$AQ$7:$AQ$532,CĐPS!$ACY$1&amp;"-"&amp;CĐPS!$B26,DULIEU!$X$7:$X$532)</f>
        <v>0</v>
      </c>
      <c r="ACZ26" s="151">
        <f>SUMIF(DULIEU!$AR$7:$AR$532,CĐPS!$ACY$1&amp;"-"&amp;CĐPS!$B26,DULIEU!$X$7:$X$532)</f>
        <v>0</v>
      </c>
      <c r="ADA26" s="151">
        <f>SUMIF(DULIEU!$AQ$7:$AQ$532,CĐPS!$ADA$1&amp;"-"&amp;CĐPS!$B26,DULIEU!$X$7:$X$532)</f>
        <v>0</v>
      </c>
      <c r="ADB26" s="151">
        <f>SUMIF(DULIEU!$AR$7:$AR$532,CĐPS!$ADA$1&amp;"-"&amp;CĐPS!$B26,DULIEU!$X$7:$X$532)</f>
        <v>0</v>
      </c>
      <c r="ADC26" s="151">
        <f>SUMIF(DULIEU!$AQ$7:$AQ$532,CĐPS!$ADC$1&amp;"-"&amp;CĐPS!$B26,DULIEU!$X$7:$X$532)</f>
        <v>0</v>
      </c>
      <c r="ADD26" s="151">
        <f>SUMIF(DULIEU!$AR$7:$AR$532,CĐPS!$ADC$1&amp;"-"&amp;CĐPS!$B26,DULIEU!$X$7:$X$532)</f>
        <v>0</v>
      </c>
      <c r="ADE26" s="151">
        <f>SUMIF(DULIEU!$AQ$7:$AQ$532,CĐPS!$ADE$1&amp;"-"&amp;CĐPS!$B26,DULIEU!$X$7:$X$532)</f>
        <v>0</v>
      </c>
      <c r="ADF26" s="151">
        <f>SUMIF(DULIEU!$AR$7:$AR$532,CĐPS!$ADE$1&amp;"-"&amp;CĐPS!$B26,DULIEU!$X$7:$X$532)</f>
        <v>0</v>
      </c>
      <c r="ADG26" s="151">
        <f>SUMIF(DULIEU!$AQ$7:$AQ$532,CĐPS!$ADG$1&amp;"-"&amp;CĐPS!$B26,DULIEU!$X$7:$X$532)</f>
        <v>0</v>
      </c>
      <c r="ADH26" s="151">
        <f>SUMIF(DULIEU!$AR$7:$AR$532,CĐPS!$ADG$1&amp;"-"&amp;CĐPS!$B26,DULIEU!$X$7:$X$532)</f>
        <v>0</v>
      </c>
      <c r="ADI26" s="151">
        <f>SUMIF(DULIEU!$AQ$7:$AQ$532,CĐPS!$ADI$1&amp;"-"&amp;CĐPS!$B26,DULIEU!$X$7:$X$532)</f>
        <v>0</v>
      </c>
      <c r="ADJ26" s="151">
        <f>SUMIF(DULIEU!$AR$7:$AR$532,CĐPS!$ADI$1&amp;"-"&amp;CĐPS!$B26,DULIEU!$X$7:$X$532)</f>
        <v>0</v>
      </c>
      <c r="ADK26" s="168">
        <f>ACM26+ACO26+ACQ26</f>
        <v>0</v>
      </c>
      <c r="ADL26" s="168">
        <f>ACN26+ACP26+ACR26</f>
        <v>0</v>
      </c>
      <c r="ADM26" s="168">
        <f>ACS26+ACU26+ACW26</f>
        <v>0</v>
      </c>
      <c r="ADN26" s="168">
        <f>ACT26+ACV26+ACX26</f>
        <v>0</v>
      </c>
      <c r="ADO26" s="168">
        <f>ACY26+ADA26+ADC26</f>
        <v>0</v>
      </c>
      <c r="ADP26" s="168">
        <f>ACZ26+ADB26+ADD26</f>
        <v>0</v>
      </c>
      <c r="ADQ26" s="168">
        <f>ADE26+ADG26+ADI26</f>
        <v>0</v>
      </c>
      <c r="ADR26" s="168">
        <f>ADF26+ADH26+ADJ26</f>
        <v>0</v>
      </c>
      <c r="ADS26" s="168">
        <f>ADK26+ADM26+ADO26+ADQ26</f>
        <v>0</v>
      </c>
      <c r="ADT26" s="168">
        <f>ADL26+ADN26+ADP26+ADR26</f>
        <v>0</v>
      </c>
      <c r="ADU26" s="150">
        <v>134</v>
      </c>
      <c r="ADV26" s="166"/>
      <c r="ADW26">
        <v>133</v>
      </c>
    </row>
    <row r="27" spans="1:804">
      <c r="A27" s="137"/>
      <c r="B27" s="313" t="s">
        <v>69</v>
      </c>
      <c r="C27" s="313" t="s">
        <v>69</v>
      </c>
      <c r="D27" s="314" t="s">
        <v>64</v>
      </c>
      <c r="E27" s="315" t="s">
        <v>70</v>
      </c>
      <c r="F27" s="309">
        <f t="shared" si="0"/>
        <v>0</v>
      </c>
      <c r="G27" s="310">
        <f t="shared" si="1"/>
        <v>0</v>
      </c>
      <c r="H27" s="310">
        <f>IF(AND($N$1&gt;=1,$N$1&lt;=12),SUMIF(DULIEU!$AQ$7:$AQ$532,CĐPS!$N$1&amp;"-"&amp;CĐPS!$B27,DULIEU!$X$7:$X$532),IF($N$1="Q1",$ADK27,IF($N$1="Q2",$ADM27,IF($N$1="Q3",$ADO27,IF($N$1="Q4",$ADQ27,IF($N$1="N",$ADS27,""))))))</f>
        <v>0</v>
      </c>
      <c r="I27" s="310">
        <f>IF(AND($N$1&gt;=1,$N$1&lt;=12),SUMIF(DULIEU!$AR$7:$AR$532,CĐPS!$N$1&amp;"-"&amp;CĐPS!$B27,DULIEU!$X$7:$X$532),IF($N$1="Q1",$ADL27,IF($N$1="Q2",$ADN27,IF($N$1="Q3",$ADP27,IF($N$1="Q4",$ADR27,IF($N$1="N",$ADT27,""))))))</f>
        <v>0</v>
      </c>
      <c r="J27" s="310">
        <f t="shared" si="2"/>
        <v>0</v>
      </c>
      <c r="K27" s="310">
        <f t="shared" si="3"/>
        <v>0</v>
      </c>
      <c r="L27" s="309">
        <f t="shared" si="4"/>
        <v>0</v>
      </c>
      <c r="M27" s="309">
        <f t="shared" si="5"/>
        <v>0</v>
      </c>
      <c r="N27" s="299"/>
      <c r="ACK27" s="148"/>
      <c r="ACL27" s="148"/>
      <c r="ACM27" s="148">
        <f>SUMIF(DULIEU!$AQ$7:$AQ$532,CĐPS!$ACM$1&amp;"-"&amp;CĐPS!$B27,DULIEU!$X$7:$X$532)</f>
        <v>0</v>
      </c>
      <c r="ACN27" s="148">
        <f>SUMIF(DULIEU!$AR$7:$AR$532,CĐPS!$ACM$1&amp;"-"&amp;CĐPS!$B27,DULIEU!$X$7:$X$532)</f>
        <v>0</v>
      </c>
      <c r="ACO27" s="148">
        <f>SUMIF(DULIEU!$AQ$7:$AQ$532,CĐPS!$ACO$1&amp;"-"&amp;CĐPS!$B27,DULIEU!$X$7:$X$532)</f>
        <v>0</v>
      </c>
      <c r="ACP27" s="148">
        <f>SUMIF(DULIEU!$AR$7:$AR$532,CĐPS!ACO$1&amp;"-"&amp;CĐPS!$B27,DULIEU!$X$7:$X$532)</f>
        <v>0</v>
      </c>
      <c r="ACQ27" s="148">
        <f>SUMIF(DULIEU!$AQ$7:$AQ$532,CĐPS!$ACQ$1&amp;"-"&amp;CĐPS!$B27,DULIEU!$X$7:$X$532)</f>
        <v>0</v>
      </c>
      <c r="ACR27" s="148">
        <f>SUMIF(DULIEU!$AR$7:$AR$532,CĐPS!$ACQ$1&amp;"-"&amp;CĐPS!$B27,DULIEU!$X$7:$X$532)</f>
        <v>0</v>
      </c>
      <c r="ACS27" s="148">
        <f>SUMIF(DULIEU!$AQ$7:$AQ$532,CĐPS!$ACS$1&amp;"-"&amp;CĐPS!$B27,DULIEU!$X$7:$X$532)</f>
        <v>0</v>
      </c>
      <c r="ACT27" s="148">
        <f>SUMIF(DULIEU!$AR$7:$AR$532,CĐPS!$ACS$1&amp;"-"&amp;CĐPS!$B27,DULIEU!$X$7:$X$532)</f>
        <v>0</v>
      </c>
      <c r="ACU27" s="148">
        <f>SUMIF(DULIEU!$AQ$7:$AQ$532,CĐPS!$ACU$1&amp;"-"&amp;CĐPS!$B27,DULIEU!$X$7:$X$532)</f>
        <v>0</v>
      </c>
      <c r="ACV27" s="148">
        <f>SUMIF(DULIEU!$AR$7:$AR$532,CĐPS!$ACU$1&amp;"-"&amp;CĐPS!$B27,DULIEU!$X$7:$X$532)</f>
        <v>0</v>
      </c>
      <c r="ACW27" s="148">
        <f>SUMIF(DULIEU!$AQ$7:$AQ$532,CĐPS!$ACW$1&amp;"-"&amp;CĐPS!$B27,DULIEU!$X$7:$X$532)</f>
        <v>0</v>
      </c>
      <c r="ACX27" s="148">
        <f>SUMIF(DULIEU!$AR$7:$AR$532,CĐPS!$ACW$1&amp;"-"&amp;CĐPS!$B27,DULIEU!$X$7:$X$532)</f>
        <v>0</v>
      </c>
      <c r="ACY27" s="148">
        <f>SUMIF(DULIEU!$AQ$7:$AQ$532,CĐPS!$ACY$1&amp;"-"&amp;CĐPS!$B27,DULIEU!$X$7:$X$532)</f>
        <v>0</v>
      </c>
      <c r="ACZ27" s="148">
        <f>SUMIF(DULIEU!$AR$7:$AR$532,CĐPS!$ACY$1&amp;"-"&amp;CĐPS!$B27,DULIEU!$X$7:$X$532)</f>
        <v>0</v>
      </c>
      <c r="ADA27" s="148">
        <f>SUMIF(DULIEU!$AQ$7:$AQ$532,CĐPS!$ADA$1&amp;"-"&amp;CĐPS!$B27,DULIEU!$X$7:$X$532)</f>
        <v>0</v>
      </c>
      <c r="ADB27" s="148">
        <f>SUMIF(DULIEU!$AR$7:$AR$532,CĐPS!$ADA$1&amp;"-"&amp;CĐPS!$B27,DULIEU!$X$7:$X$532)</f>
        <v>0</v>
      </c>
      <c r="ADC27" s="148">
        <f>SUMIF(DULIEU!$AQ$7:$AQ$532,CĐPS!$ADC$1&amp;"-"&amp;CĐPS!$B27,DULIEU!$X$7:$X$532)</f>
        <v>0</v>
      </c>
      <c r="ADD27" s="148">
        <f>SUMIF(DULIEU!$AR$7:$AR$532,CĐPS!$ADC$1&amp;"-"&amp;CĐPS!$B27,DULIEU!$X$7:$X$532)</f>
        <v>0</v>
      </c>
      <c r="ADE27" s="148">
        <f>SUMIF(DULIEU!$AQ$7:$AQ$532,CĐPS!$ADE$1&amp;"-"&amp;CĐPS!$B27,DULIEU!$X$7:$X$532)</f>
        <v>0</v>
      </c>
      <c r="ADF27" s="148">
        <f>SUMIF(DULIEU!$AR$7:$AR$532,CĐPS!$ADE$1&amp;"-"&amp;CĐPS!$B27,DULIEU!$X$7:$X$532)</f>
        <v>0</v>
      </c>
      <c r="ADG27" s="148">
        <f>SUMIF(DULIEU!$AQ$7:$AQ$532,CĐPS!$ADG$1&amp;"-"&amp;CĐPS!$B27,DULIEU!$X$7:$X$532)</f>
        <v>0</v>
      </c>
      <c r="ADH27" s="148">
        <f>SUMIF(DULIEU!$AR$7:$AR$532,CĐPS!$ADG$1&amp;"-"&amp;CĐPS!$B27,DULIEU!$X$7:$X$532)</f>
        <v>0</v>
      </c>
      <c r="ADI27" s="148">
        <f>SUMIF(DULIEU!$AQ$7:$AQ$532,CĐPS!$ADI$1&amp;"-"&amp;CĐPS!$B27,DULIEU!$X$7:$X$532)</f>
        <v>0</v>
      </c>
      <c r="ADJ27" s="148">
        <f>SUMIF(DULIEU!$AR$7:$AR$532,CĐPS!$ADI$1&amp;"-"&amp;CĐPS!$B27,DULIEU!$X$7:$X$532)</f>
        <v>0</v>
      </c>
      <c r="ADK27" s="149">
        <f t="shared" si="16"/>
        <v>0</v>
      </c>
      <c r="ADL27" s="149">
        <f t="shared" si="17"/>
        <v>0</v>
      </c>
      <c r="ADM27" s="149">
        <f t="shared" si="18"/>
        <v>0</v>
      </c>
      <c r="ADN27" s="149">
        <f t="shared" si="19"/>
        <v>0</v>
      </c>
      <c r="ADO27" s="149">
        <f t="shared" si="20"/>
        <v>0</v>
      </c>
      <c r="ADP27" s="149">
        <f t="shared" si="21"/>
        <v>0</v>
      </c>
      <c r="ADQ27" s="149">
        <f t="shared" si="22"/>
        <v>0</v>
      </c>
      <c r="ADR27" s="149">
        <f t="shared" si="23"/>
        <v>0</v>
      </c>
      <c r="ADS27" s="149">
        <f t="shared" si="24"/>
        <v>0</v>
      </c>
      <c r="ADT27" s="149">
        <f t="shared" si="25"/>
        <v>0</v>
      </c>
      <c r="ADU27" s="166">
        <v>134</v>
      </c>
      <c r="ADV27" s="166">
        <v>315</v>
      </c>
      <c r="ADW27" s="165">
        <v>133</v>
      </c>
      <c r="ADX27" s="165">
        <v>415</v>
      </c>
    </row>
    <row r="28" spans="1:804" s="117" customFormat="1">
      <c r="A28" s="298" t="s">
        <v>388</v>
      </c>
      <c r="B28" s="316" t="s">
        <v>71</v>
      </c>
      <c r="C28" s="316" t="s">
        <v>71</v>
      </c>
      <c r="D28" s="317" t="s">
        <v>16</v>
      </c>
      <c r="E28" s="318" t="s">
        <v>72</v>
      </c>
      <c r="F28" s="319">
        <f t="shared" si="0"/>
        <v>0</v>
      </c>
      <c r="G28" s="330">
        <f t="shared" si="1"/>
        <v>0</v>
      </c>
      <c r="H28" s="330">
        <f>IF(AND($N$1&gt;=1,$N$1&lt;=12),SUMIF(DULIEU!$AQ$7:$AQ$532,CĐPS!$N$1&amp;"-"&amp;CĐPS!$B28,DULIEU!$X$7:$X$532),IF($N$1="Q1",$ADK28,IF($N$1="Q2",$ADM28,IF($N$1="Q3",$ADO28,IF($N$1="Q4",$ADQ28,IF($N$1="N",$ADS28,""))))))</f>
        <v>500000</v>
      </c>
      <c r="I28" s="330">
        <f>IF(AND($N$1&gt;=1,$N$1&lt;=12),SUMIF(DULIEU!$AR$7:$AR$532,CĐPS!$N$1&amp;"-"&amp;CĐPS!$B28,DULIEU!$X$7:$X$532),IF($N$1="Q1",$ADL28,IF($N$1="Q2",$ADN28,IF($N$1="Q3",$ADP28,IF($N$1="Q4",$ADR28,IF($N$1="N",$ADT28,""))))))</f>
        <v>500000</v>
      </c>
      <c r="J28" s="330">
        <f t="shared" si="2"/>
        <v>500000</v>
      </c>
      <c r="K28" s="330">
        <f t="shared" si="3"/>
        <v>500000</v>
      </c>
      <c r="L28" s="319">
        <f t="shared" si="4"/>
        <v>0</v>
      </c>
      <c r="M28" s="319">
        <f t="shared" si="5"/>
        <v>0</v>
      </c>
      <c r="N28" s="326"/>
      <c r="ACK28" s="327"/>
      <c r="ACL28" s="327"/>
      <c r="ACM28" s="327">
        <f>SUMIF(DULIEU!$AQ$7:$AQ$532,CĐPS!$ACM$1&amp;"-"&amp;CĐPS!$B28,DULIEU!$X$7:$X$532)</f>
        <v>0</v>
      </c>
      <c r="ACN28" s="327">
        <f>SUMIF(DULIEU!$AR$7:$AR$532,CĐPS!$ACM$1&amp;"-"&amp;CĐPS!$B28,DULIEU!$X$7:$X$532)</f>
        <v>0</v>
      </c>
      <c r="ACO28" s="327">
        <f>SUMIF(DULIEU!$AQ$7:$AQ$532,CĐPS!$ACO$1&amp;"-"&amp;CĐPS!$B28,DULIEU!$X$7:$X$532)</f>
        <v>0</v>
      </c>
      <c r="ACP28" s="327">
        <f>SUMIF(DULIEU!$AR$7:$AR$532,CĐPS!ACO$1&amp;"-"&amp;CĐPS!$B28,DULIEU!$X$7:$X$532)</f>
        <v>0</v>
      </c>
      <c r="ACQ28" s="327">
        <f>SUMIF(DULIEU!$AQ$7:$AQ$532,CĐPS!$ACQ$1&amp;"-"&amp;CĐPS!$B28,DULIEU!$X$7:$X$532)</f>
        <v>0</v>
      </c>
      <c r="ACR28" s="327">
        <f>SUMIF(DULIEU!$AR$7:$AR$532,CĐPS!$ACQ$1&amp;"-"&amp;CĐPS!$B28,DULIEU!$X$7:$X$532)</f>
        <v>0</v>
      </c>
      <c r="ACS28" s="327">
        <f>SUMIF(DULIEU!$AQ$7:$AQ$532,CĐPS!$ACS$1&amp;"-"&amp;CĐPS!$B28,DULIEU!$X$7:$X$532)</f>
        <v>0</v>
      </c>
      <c r="ACT28" s="327">
        <f>SUMIF(DULIEU!$AR$7:$AR$532,CĐPS!$ACS$1&amp;"-"&amp;CĐPS!$B28,DULIEU!$X$7:$X$532)</f>
        <v>0</v>
      </c>
      <c r="ACU28" s="327">
        <f>SUMIF(DULIEU!$AQ$7:$AQ$532,CĐPS!$ACU$1&amp;"-"&amp;CĐPS!$B28,DULIEU!$X$7:$X$532)</f>
        <v>0</v>
      </c>
      <c r="ACV28" s="327">
        <f>SUMIF(DULIEU!$AR$7:$AR$532,CĐPS!$ACU$1&amp;"-"&amp;CĐPS!$B28,DULIEU!$X$7:$X$532)</f>
        <v>0</v>
      </c>
      <c r="ACW28" s="327">
        <f>SUMIF(DULIEU!$AQ$7:$AQ$532,CĐPS!$ACW$1&amp;"-"&amp;CĐPS!$B28,DULIEU!$X$7:$X$532)</f>
        <v>0</v>
      </c>
      <c r="ACX28" s="327">
        <f>SUMIF(DULIEU!$AR$7:$AR$532,CĐPS!$ACW$1&amp;"-"&amp;CĐPS!$B28,DULIEU!$X$7:$X$532)</f>
        <v>0</v>
      </c>
      <c r="ACY28" s="327">
        <f>SUMIF(DULIEU!$AQ$7:$AQ$532,CĐPS!$ACY$1&amp;"-"&amp;CĐPS!$B28,DULIEU!$X$7:$X$532)</f>
        <v>0</v>
      </c>
      <c r="ACZ28" s="327">
        <f>SUMIF(DULIEU!$AR$7:$AR$532,CĐPS!$ACY$1&amp;"-"&amp;CĐPS!$B28,DULIEU!$X$7:$X$532)</f>
        <v>0</v>
      </c>
      <c r="ADA28" s="327">
        <f>SUMIF(DULIEU!$AQ$7:$AQ$532,CĐPS!$ADA$1&amp;"-"&amp;CĐPS!$B28,DULIEU!$X$7:$X$532)</f>
        <v>0</v>
      </c>
      <c r="ADB28" s="327">
        <f>SUMIF(DULIEU!$AR$7:$AR$532,CĐPS!$ADA$1&amp;"-"&amp;CĐPS!$B28,DULIEU!$X$7:$X$532)</f>
        <v>0</v>
      </c>
      <c r="ADC28" s="327">
        <f>SUMIF(DULIEU!$AQ$7:$AQ$532,CĐPS!$ADC$1&amp;"-"&amp;CĐPS!$B28,DULIEU!$X$7:$X$532)</f>
        <v>0</v>
      </c>
      <c r="ADD28" s="327">
        <f>SUMIF(DULIEU!$AR$7:$AR$532,CĐPS!$ADC$1&amp;"-"&amp;CĐPS!$B28,DULIEU!$X$7:$X$532)</f>
        <v>0</v>
      </c>
      <c r="ADE28" s="327">
        <f>SUMIF(DULIEU!$AQ$7:$AQ$532,CĐPS!$ADE$1&amp;"-"&amp;CĐPS!$B28,DULIEU!$X$7:$X$532)</f>
        <v>0</v>
      </c>
      <c r="ADF28" s="327">
        <f>SUMIF(DULIEU!$AR$7:$AR$532,CĐPS!$ADE$1&amp;"-"&amp;CĐPS!$B28,DULIEU!$X$7:$X$532)</f>
        <v>0</v>
      </c>
      <c r="ADG28" s="327">
        <f>SUMIF(DULIEU!$AQ$7:$AQ$532,CĐPS!$ADG$1&amp;"-"&amp;CĐPS!$B28,DULIEU!$X$7:$X$532)</f>
        <v>0</v>
      </c>
      <c r="ADH28" s="327">
        <f>SUMIF(DULIEU!$AR$7:$AR$532,CĐPS!$ADG$1&amp;"-"&amp;CĐPS!$B28,DULIEU!$X$7:$X$532)</f>
        <v>0</v>
      </c>
      <c r="ADI28" s="327">
        <f>SUMIF(DULIEU!$AQ$7:$AQ$532,CĐPS!$ADI$1&amp;"-"&amp;CĐPS!$B28,DULIEU!$X$7:$X$532)</f>
        <v>500000</v>
      </c>
      <c r="ADJ28" s="327">
        <f>SUMIF(DULIEU!$AR$7:$AR$532,CĐPS!$ADI$1&amp;"-"&amp;CĐPS!$B28,DULIEU!$X$7:$X$532)</f>
        <v>500000</v>
      </c>
      <c r="ADK28" s="328">
        <f t="shared" si="16"/>
        <v>0</v>
      </c>
      <c r="ADL28" s="328">
        <f t="shared" si="17"/>
        <v>0</v>
      </c>
      <c r="ADM28" s="328">
        <f t="shared" si="18"/>
        <v>0</v>
      </c>
      <c r="ADN28" s="328">
        <f t="shared" si="19"/>
        <v>0</v>
      </c>
      <c r="ADO28" s="328">
        <f t="shared" si="20"/>
        <v>0</v>
      </c>
      <c r="ADP28" s="328">
        <f t="shared" si="21"/>
        <v>0</v>
      </c>
      <c r="ADQ28" s="328">
        <f t="shared" si="22"/>
        <v>500000</v>
      </c>
      <c r="ADR28" s="328">
        <f t="shared" si="23"/>
        <v>500000</v>
      </c>
      <c r="ADS28" s="328">
        <f t="shared" si="24"/>
        <v>500000</v>
      </c>
      <c r="ADT28" s="328">
        <f t="shared" si="25"/>
        <v>500000</v>
      </c>
      <c r="ADU28" s="298">
        <v>134</v>
      </c>
      <c r="ADV28" s="329"/>
      <c r="ADW28" s="623">
        <v>133</v>
      </c>
      <c r="ADX28" s="623"/>
    </row>
    <row r="29" spans="1:804" s="117" customFormat="1">
      <c r="A29" s="278" t="s">
        <v>388</v>
      </c>
      <c r="B29" s="278" t="s">
        <v>1439</v>
      </c>
      <c r="C29" s="279" t="s">
        <v>805</v>
      </c>
      <c r="D29" s="278" t="s">
        <v>1012</v>
      </c>
      <c r="E29" s="318"/>
      <c r="F29" s="319">
        <f t="shared" si="0"/>
        <v>0</v>
      </c>
      <c r="G29" s="330">
        <f t="shared" si="1"/>
        <v>0</v>
      </c>
      <c r="H29" s="330">
        <f>IF(AND($N$1&gt;=1,$N$1&lt;=12),SUMIF(DULIEU!$AQ$7:$AQ$532,CĐPS!$N$1&amp;"-"&amp;CĐPS!$B29,DULIEU!$X$7:$X$532),IF($N$1="Q1",$ADK29,IF($N$1="Q2",$ADM29,IF($N$1="Q3",$ADO29,IF($N$1="Q4",$ADQ29,IF($N$1="N",$ADS29,""))))))</f>
        <v>0</v>
      </c>
      <c r="I29" s="330">
        <f>IF(AND($N$1&gt;=1,$N$1&lt;=12),SUMIF(DULIEU!$AR$7:$AR$532,CĐPS!$N$1&amp;"-"&amp;CĐPS!$B29,DULIEU!$X$7:$X$532),IF($N$1="Q1",$ADL29,IF($N$1="Q2",$ADN29,IF($N$1="Q3",$ADP29,IF($N$1="Q4",$ADR29,IF($N$1="N",$ADT29,""))))))</f>
        <v>0</v>
      </c>
      <c r="J29" s="330">
        <f t="shared" si="2"/>
        <v>0</v>
      </c>
      <c r="K29" s="330">
        <f t="shared" si="3"/>
        <v>0</v>
      </c>
      <c r="L29" s="319">
        <f t="shared" si="4"/>
        <v>0</v>
      </c>
      <c r="M29" s="319">
        <f t="shared" si="5"/>
        <v>0</v>
      </c>
      <c r="N29" s="326"/>
      <c r="ACK29" s="327"/>
      <c r="ACL29" s="327"/>
      <c r="ACM29" s="327">
        <f>SUMIF(DULIEU!$AQ$7:$AQ$532,CĐPS!$ACM$1&amp;"-"&amp;CĐPS!$B29,DULIEU!$X$7:$X$532)</f>
        <v>0</v>
      </c>
      <c r="ACN29" s="327">
        <f>SUMIF(DULIEU!$AR$7:$AR$532,CĐPS!$ACM$1&amp;"-"&amp;CĐPS!$B29,DULIEU!$X$7:$X$532)</f>
        <v>0</v>
      </c>
      <c r="ACO29" s="327">
        <f>SUMIF(DULIEU!$AQ$7:$AQ$532,CĐPS!$ACO$1&amp;"-"&amp;CĐPS!$B29,DULIEU!$X$7:$X$532)</f>
        <v>0</v>
      </c>
      <c r="ACP29" s="327">
        <f>SUMIF(DULIEU!$AR$7:$AR$532,CĐPS!ACO$1&amp;"-"&amp;CĐPS!$B29,DULIEU!$X$7:$X$532)</f>
        <v>0</v>
      </c>
      <c r="ACQ29" s="327">
        <f>SUMIF(DULIEU!$AQ$7:$AQ$532,CĐPS!$ACQ$1&amp;"-"&amp;CĐPS!$B29,DULIEU!$X$7:$X$532)</f>
        <v>0</v>
      </c>
      <c r="ACR29" s="327">
        <f>SUMIF(DULIEU!$AR$7:$AR$532,CĐPS!$ACQ$1&amp;"-"&amp;CĐPS!$B29,DULIEU!$X$7:$X$532)</f>
        <v>0</v>
      </c>
      <c r="ACS29" s="327">
        <f>SUMIF(DULIEU!$AQ$7:$AQ$532,CĐPS!$ACS$1&amp;"-"&amp;CĐPS!$B29,DULIEU!$X$7:$X$532)</f>
        <v>0</v>
      </c>
      <c r="ACT29" s="327">
        <f>SUMIF(DULIEU!$AR$7:$AR$532,CĐPS!$ACS$1&amp;"-"&amp;CĐPS!$B29,DULIEU!$X$7:$X$532)</f>
        <v>0</v>
      </c>
      <c r="ACU29" s="327">
        <f>SUMIF(DULIEU!$AQ$7:$AQ$532,CĐPS!$ACU$1&amp;"-"&amp;CĐPS!$B29,DULIEU!$X$7:$X$532)</f>
        <v>0</v>
      </c>
      <c r="ACV29" s="327">
        <f>SUMIF(DULIEU!$AR$7:$AR$532,CĐPS!$ACU$1&amp;"-"&amp;CĐPS!$B29,DULIEU!$X$7:$X$532)</f>
        <v>0</v>
      </c>
      <c r="ACW29" s="327">
        <f>SUMIF(DULIEU!$AQ$7:$AQ$532,CĐPS!$ACW$1&amp;"-"&amp;CĐPS!$B29,DULIEU!$X$7:$X$532)</f>
        <v>0</v>
      </c>
      <c r="ACX29" s="327">
        <f>SUMIF(DULIEU!$AR$7:$AR$532,CĐPS!$ACW$1&amp;"-"&amp;CĐPS!$B29,DULIEU!$X$7:$X$532)</f>
        <v>0</v>
      </c>
      <c r="ACY29" s="327">
        <f>SUMIF(DULIEU!$AQ$7:$AQ$532,CĐPS!$ACY$1&amp;"-"&amp;CĐPS!$B29,DULIEU!$X$7:$X$532)</f>
        <v>0</v>
      </c>
      <c r="ACZ29" s="327">
        <f>SUMIF(DULIEU!$AR$7:$AR$532,CĐPS!$ACY$1&amp;"-"&amp;CĐPS!$B29,DULIEU!$X$7:$X$532)</f>
        <v>0</v>
      </c>
      <c r="ADA29" s="327">
        <f>SUMIF(DULIEU!$AQ$7:$AQ$532,CĐPS!$ADA$1&amp;"-"&amp;CĐPS!$B29,DULIEU!$X$7:$X$532)</f>
        <v>0</v>
      </c>
      <c r="ADB29" s="327">
        <f>SUMIF(DULIEU!$AR$7:$AR$532,CĐPS!$ADA$1&amp;"-"&amp;CĐPS!$B29,DULIEU!$X$7:$X$532)</f>
        <v>0</v>
      </c>
      <c r="ADC29" s="327">
        <f>SUMIF(DULIEU!$AQ$7:$AQ$532,CĐPS!$ADC$1&amp;"-"&amp;CĐPS!$B29,DULIEU!$X$7:$X$532)</f>
        <v>0</v>
      </c>
      <c r="ADD29" s="327">
        <f>SUMIF(DULIEU!$AR$7:$AR$532,CĐPS!$ADC$1&amp;"-"&amp;CĐPS!$B29,DULIEU!$X$7:$X$532)</f>
        <v>0</v>
      </c>
      <c r="ADE29" s="327">
        <f>SUMIF(DULIEU!$AQ$7:$AQ$532,CĐPS!$ADE$1&amp;"-"&amp;CĐPS!$B29,DULIEU!$X$7:$X$532)</f>
        <v>0</v>
      </c>
      <c r="ADF29" s="327">
        <f>SUMIF(DULIEU!$AR$7:$AR$532,CĐPS!$ADE$1&amp;"-"&amp;CĐPS!$B29,DULIEU!$X$7:$X$532)</f>
        <v>0</v>
      </c>
      <c r="ADG29" s="327">
        <f>SUMIF(DULIEU!$AQ$7:$AQ$532,CĐPS!$ADG$1&amp;"-"&amp;CĐPS!$B29,DULIEU!$X$7:$X$532)</f>
        <v>0</v>
      </c>
      <c r="ADH29" s="327">
        <f>SUMIF(DULIEU!$AR$7:$AR$532,CĐPS!$ADG$1&amp;"-"&amp;CĐPS!$B29,DULIEU!$X$7:$X$532)</f>
        <v>0</v>
      </c>
      <c r="ADI29" s="327">
        <f>SUMIF(DULIEU!$AQ$7:$AQ$532,CĐPS!$ADI$1&amp;"-"&amp;CĐPS!$B29,DULIEU!$X$7:$X$532)</f>
        <v>0</v>
      </c>
      <c r="ADJ29" s="327">
        <f>SUMIF(DULIEU!$AR$7:$AR$532,CĐPS!$ADI$1&amp;"-"&amp;CĐPS!$B29,DULIEU!$X$7:$X$532)</f>
        <v>0</v>
      </c>
      <c r="ADK29" s="328">
        <f t="shared" ref="ADK29" si="26">ACM29+ACO29+ACQ29</f>
        <v>0</v>
      </c>
      <c r="ADL29" s="328">
        <f t="shared" ref="ADL29" si="27">ACN29+ACP29+ACR29</f>
        <v>0</v>
      </c>
      <c r="ADM29" s="328">
        <f t="shared" ref="ADM29" si="28">ACS29+ACU29+ACW29</f>
        <v>0</v>
      </c>
      <c r="ADN29" s="328">
        <f t="shared" ref="ADN29" si="29">ACT29+ACV29+ACX29</f>
        <v>0</v>
      </c>
      <c r="ADO29" s="328">
        <f t="shared" ref="ADO29" si="30">ACY29+ADA29+ADC29</f>
        <v>0</v>
      </c>
      <c r="ADP29" s="328">
        <f t="shared" ref="ADP29" si="31">ACZ29+ADB29+ADD29</f>
        <v>0</v>
      </c>
      <c r="ADQ29" s="328">
        <f t="shared" ref="ADQ29" si="32">ADE29+ADG29+ADI29</f>
        <v>0</v>
      </c>
      <c r="ADR29" s="328">
        <f t="shared" ref="ADR29" si="33">ADF29+ADH29+ADJ29</f>
        <v>0</v>
      </c>
      <c r="ADS29" s="328">
        <f t="shared" ref="ADS29" si="34">ADK29+ADM29+ADO29+ADQ29</f>
        <v>0</v>
      </c>
      <c r="ADT29" s="328">
        <f t="shared" ref="ADT29" si="35">ADL29+ADN29+ADP29+ADR29</f>
        <v>0</v>
      </c>
      <c r="ADU29" s="298">
        <v>141</v>
      </c>
      <c r="ADV29" s="329"/>
      <c r="ADW29" s="623">
        <v>141</v>
      </c>
      <c r="ADX29" s="623"/>
    </row>
    <row r="30" spans="1:804" s="117" customFormat="1">
      <c r="A30" s="298" t="s">
        <v>388</v>
      </c>
      <c r="B30" s="316" t="s">
        <v>752</v>
      </c>
      <c r="C30" s="316" t="s">
        <v>73</v>
      </c>
      <c r="D30" s="317" t="s">
        <v>74</v>
      </c>
      <c r="E30" s="318" t="s">
        <v>75</v>
      </c>
      <c r="F30" s="319">
        <f t="shared" si="0"/>
        <v>0</v>
      </c>
      <c r="G30" s="330">
        <f t="shared" si="1"/>
        <v>0</v>
      </c>
      <c r="H30" s="330">
        <f>IF(AND($N$1&gt;=1,$N$1&lt;=12),SUMIF(DULIEU!$AQ$7:$AQ$532,CĐPS!$N$1&amp;"-"&amp;CĐPS!$B30,DULIEU!$X$7:$X$532),IF($N$1="Q1",$ADK30,IF($N$1="Q2",$ADM30,IF($N$1="Q3",$ADO30,IF($N$1="Q4",$ADQ30,IF($N$1="N",$ADS30,""))))))</f>
        <v>752000</v>
      </c>
      <c r="I30" s="330">
        <f>IF(AND($N$1&gt;=1,$N$1&lt;=12),SUMIF(DULIEU!$AR$7:$AR$532,CĐPS!$N$1&amp;"-"&amp;CĐPS!$B30,DULIEU!$X$7:$X$532),IF($N$1="Q1",$ADL30,IF($N$1="Q2",$ADN30,IF($N$1="Q3",$ADP30,IF($N$1="Q4",$ADR30,IF($N$1="N",$ADT30,""))))))</f>
        <v>535200</v>
      </c>
      <c r="J30" s="330">
        <f t="shared" si="2"/>
        <v>752000</v>
      </c>
      <c r="K30" s="330">
        <f t="shared" si="3"/>
        <v>535200</v>
      </c>
      <c r="L30" s="319">
        <f t="shared" si="4"/>
        <v>216800</v>
      </c>
      <c r="M30" s="319">
        <f t="shared" si="5"/>
        <v>0</v>
      </c>
      <c r="N30" s="326"/>
      <c r="ACK30" s="327"/>
      <c r="ACL30" s="327"/>
      <c r="ACM30" s="327">
        <f>SUMIF(DULIEU!$AQ$7:$AQ$532,CĐPS!$ACM$1&amp;"-"&amp;CĐPS!$B30,DULIEU!$X$7:$X$532)</f>
        <v>0</v>
      </c>
      <c r="ACN30" s="327">
        <f>SUMIF(DULIEU!$AR$7:$AR$532,CĐPS!$ACM$1&amp;"-"&amp;CĐPS!$B30,DULIEU!$X$7:$X$532)</f>
        <v>0</v>
      </c>
      <c r="ACO30" s="327">
        <f>SUMIF(DULIEU!$AQ$7:$AQ$532,CĐPS!$ACO$1&amp;"-"&amp;CĐPS!$B30,DULIEU!$X$7:$X$532)</f>
        <v>0</v>
      </c>
      <c r="ACP30" s="327">
        <f>SUMIF(DULIEU!$AR$7:$AR$532,CĐPS!ACO$1&amp;"-"&amp;CĐPS!$B30,DULIEU!$X$7:$X$532)</f>
        <v>0</v>
      </c>
      <c r="ACQ30" s="327">
        <f>SUMIF(DULIEU!$AQ$7:$AQ$532,CĐPS!$ACQ$1&amp;"-"&amp;CĐPS!$B30,DULIEU!$X$7:$X$532)</f>
        <v>0</v>
      </c>
      <c r="ACR30" s="327">
        <f>SUMIF(DULIEU!$AR$7:$AR$532,CĐPS!$ACQ$1&amp;"-"&amp;CĐPS!$B30,DULIEU!$X$7:$X$532)</f>
        <v>0</v>
      </c>
      <c r="ACS30" s="327">
        <f>SUMIF(DULIEU!$AQ$7:$AQ$532,CĐPS!$ACS$1&amp;"-"&amp;CĐPS!$B30,DULIEU!$X$7:$X$532)</f>
        <v>0</v>
      </c>
      <c r="ACT30" s="327">
        <f>SUMIF(DULIEU!$AR$7:$AR$532,CĐPS!$ACS$1&amp;"-"&amp;CĐPS!$B30,DULIEU!$X$7:$X$532)</f>
        <v>0</v>
      </c>
      <c r="ACU30" s="327">
        <f>SUMIF(DULIEU!$AQ$7:$AQ$532,CĐPS!$ACU$1&amp;"-"&amp;CĐPS!$B30,DULIEU!$X$7:$X$532)</f>
        <v>0</v>
      </c>
      <c r="ACV30" s="327">
        <f>SUMIF(DULIEU!$AR$7:$AR$532,CĐPS!$ACU$1&amp;"-"&amp;CĐPS!$B30,DULIEU!$X$7:$X$532)</f>
        <v>0</v>
      </c>
      <c r="ACW30" s="327">
        <f>SUMIF(DULIEU!$AQ$7:$AQ$532,CĐPS!$ACW$1&amp;"-"&amp;CĐPS!$B30,DULIEU!$X$7:$X$532)</f>
        <v>0</v>
      </c>
      <c r="ACX30" s="327">
        <f>SUMIF(DULIEU!$AR$7:$AR$532,CĐPS!$ACW$1&amp;"-"&amp;CĐPS!$B30,DULIEU!$X$7:$X$532)</f>
        <v>0</v>
      </c>
      <c r="ACY30" s="327">
        <f>SUMIF(DULIEU!$AQ$7:$AQ$532,CĐPS!$ACY$1&amp;"-"&amp;CĐPS!$B30,DULIEU!$X$7:$X$532)</f>
        <v>0</v>
      </c>
      <c r="ACZ30" s="327">
        <f>SUMIF(DULIEU!$AR$7:$AR$532,CĐPS!$ACY$1&amp;"-"&amp;CĐPS!$B30,DULIEU!$X$7:$X$532)</f>
        <v>0</v>
      </c>
      <c r="ADA30" s="327">
        <f>SUMIF(DULIEU!$AQ$7:$AQ$532,CĐPS!$ADA$1&amp;"-"&amp;CĐPS!$B30,DULIEU!$X$7:$X$532)</f>
        <v>0</v>
      </c>
      <c r="ADB30" s="327">
        <f>SUMIF(DULIEU!$AR$7:$AR$532,CĐPS!$ADA$1&amp;"-"&amp;CĐPS!$B30,DULIEU!$X$7:$X$532)</f>
        <v>0</v>
      </c>
      <c r="ADC30" s="327">
        <f>SUMIF(DULIEU!$AQ$7:$AQ$532,CĐPS!$ADC$1&amp;"-"&amp;CĐPS!$B30,DULIEU!$X$7:$X$532)</f>
        <v>0</v>
      </c>
      <c r="ADD30" s="327">
        <f>SUMIF(DULIEU!$AR$7:$AR$532,CĐPS!$ADC$1&amp;"-"&amp;CĐPS!$B30,DULIEU!$X$7:$X$532)</f>
        <v>0</v>
      </c>
      <c r="ADE30" s="327">
        <f>SUMIF(DULIEU!$AQ$7:$AQ$532,CĐPS!$ADE$1&amp;"-"&amp;CĐPS!$B30,DULIEU!$X$7:$X$532)</f>
        <v>0</v>
      </c>
      <c r="ADF30" s="327">
        <f>SUMIF(DULIEU!$AR$7:$AR$532,CĐPS!$ADE$1&amp;"-"&amp;CĐPS!$B30,DULIEU!$X$7:$X$532)</f>
        <v>0</v>
      </c>
      <c r="ADG30" s="327">
        <f>SUMIF(DULIEU!$AQ$7:$AQ$532,CĐPS!$ADG$1&amp;"-"&amp;CĐPS!$B30,DULIEU!$X$7:$X$532)</f>
        <v>0</v>
      </c>
      <c r="ADH30" s="327">
        <f>SUMIF(DULIEU!$AR$7:$AR$532,CĐPS!$ADG$1&amp;"-"&amp;CĐPS!$B30,DULIEU!$X$7:$X$532)</f>
        <v>0</v>
      </c>
      <c r="ADI30" s="327">
        <f>SUMIF(DULIEU!$AQ$7:$AQ$532,CĐPS!$ADI$1&amp;"-"&amp;CĐPS!$B30,DULIEU!$X$7:$X$532)</f>
        <v>752000</v>
      </c>
      <c r="ADJ30" s="327">
        <f>SUMIF(DULIEU!$AR$7:$AR$532,CĐPS!$ADI$1&amp;"-"&amp;CĐPS!$B30,DULIEU!$X$7:$X$532)</f>
        <v>535200</v>
      </c>
      <c r="ADK30" s="328">
        <f t="shared" si="16"/>
        <v>0</v>
      </c>
      <c r="ADL30" s="328">
        <f t="shared" si="17"/>
        <v>0</v>
      </c>
      <c r="ADM30" s="328">
        <f t="shared" si="18"/>
        <v>0</v>
      </c>
      <c r="ADN30" s="328">
        <f t="shared" si="19"/>
        <v>0</v>
      </c>
      <c r="ADO30" s="328">
        <f t="shared" si="20"/>
        <v>0</v>
      </c>
      <c r="ADP30" s="328">
        <f t="shared" si="21"/>
        <v>0</v>
      </c>
      <c r="ADQ30" s="328">
        <f t="shared" si="22"/>
        <v>752000</v>
      </c>
      <c r="ADR30" s="328">
        <f t="shared" si="23"/>
        <v>535200</v>
      </c>
      <c r="ADS30" s="328">
        <f t="shared" si="24"/>
        <v>752000</v>
      </c>
      <c r="ADT30" s="328">
        <f t="shared" si="25"/>
        <v>535200</v>
      </c>
      <c r="ADU30" s="298"/>
      <c r="ADV30" s="298"/>
      <c r="ADW30" s="623"/>
      <c r="ADX30" s="623"/>
    </row>
    <row r="31" spans="1:804" s="109" customFormat="1">
      <c r="A31" s="150"/>
      <c r="B31" s="306" t="s">
        <v>76</v>
      </c>
      <c r="C31" s="306" t="s">
        <v>76</v>
      </c>
      <c r="D31" s="307" t="s">
        <v>77</v>
      </c>
      <c r="E31" s="308" t="s">
        <v>75</v>
      </c>
      <c r="F31" s="309">
        <f t="shared" si="0"/>
        <v>0</v>
      </c>
      <c r="G31" s="310">
        <f t="shared" si="1"/>
        <v>0</v>
      </c>
      <c r="H31" s="311">
        <f>IF(AND($N$1&gt;=1,$N$1&lt;=12),SUMIF(DULIEU!$AQ$7:$AQ$532,CĐPS!$N$1&amp;"-"&amp;CĐPS!$B31,DULIEU!$X$7:$X$532),IF($N$1="Q1",$ADK31,IF($N$1="Q2",$ADM31,IF($N$1="Q3",$ADO31,IF($N$1="Q4",$ADQ31,IF($N$1="N",$ADS31,""))))))</f>
        <v>752000</v>
      </c>
      <c r="I31" s="311">
        <f>IF(AND($N$1&gt;=1,$N$1&lt;=12),SUMIF(DULIEU!$AR$7:$AR$532,CĐPS!$N$1&amp;"-"&amp;CĐPS!$B31,DULIEU!$X$7:$X$532),IF($N$1="Q1",$ADL31,IF($N$1="Q2",$ADN31,IF($N$1="Q3",$ADP31,IF($N$1="Q4",$ADR31,IF($N$1="N",$ADT31,""))))))</f>
        <v>535200</v>
      </c>
      <c r="J31" s="310">
        <f t="shared" si="2"/>
        <v>752000</v>
      </c>
      <c r="K31" s="310">
        <f t="shared" si="3"/>
        <v>535200</v>
      </c>
      <c r="L31" s="312">
        <f t="shared" si="4"/>
        <v>216800</v>
      </c>
      <c r="M31" s="312">
        <f t="shared" si="5"/>
        <v>0</v>
      </c>
      <c r="N31" s="300"/>
      <c r="ACK31" s="151"/>
      <c r="ACL31" s="151"/>
      <c r="ACM31" s="151">
        <f>SUMIF(DULIEU!$AQ$7:$AQ$532,CĐPS!$ACM$1&amp;"-"&amp;CĐPS!$B31,DULIEU!$X$7:$X$532)</f>
        <v>0</v>
      </c>
      <c r="ACN31" s="151">
        <f>SUMIF(DULIEU!$AR$7:$AR$532,CĐPS!$ACM$1&amp;"-"&amp;CĐPS!$B31,DULIEU!$X$7:$X$532)</f>
        <v>0</v>
      </c>
      <c r="ACO31" s="151">
        <f>SUMIF(DULIEU!$AQ$7:$AQ$532,CĐPS!$ACO$1&amp;"-"&amp;CĐPS!$B31,DULIEU!$X$7:$X$532)</f>
        <v>0</v>
      </c>
      <c r="ACP31" s="151">
        <f>SUMIF(DULIEU!$AR$7:$AR$532,CĐPS!ACO$1&amp;"-"&amp;CĐPS!$B31,DULIEU!$X$7:$X$532)</f>
        <v>0</v>
      </c>
      <c r="ACQ31" s="151">
        <f>SUMIF(DULIEU!$AQ$7:$AQ$532,CĐPS!$ACQ$1&amp;"-"&amp;CĐPS!$B31,DULIEU!$X$7:$X$532)</f>
        <v>0</v>
      </c>
      <c r="ACR31" s="151">
        <f>SUMIF(DULIEU!$AR$7:$AR$532,CĐPS!$ACQ$1&amp;"-"&amp;CĐPS!$B31,DULIEU!$X$7:$X$532)</f>
        <v>0</v>
      </c>
      <c r="ACS31" s="151">
        <f>SUMIF(DULIEU!$AQ$7:$AQ$532,CĐPS!$ACS$1&amp;"-"&amp;CĐPS!$B31,DULIEU!$X$7:$X$532)</f>
        <v>0</v>
      </c>
      <c r="ACT31" s="151">
        <f>SUMIF(DULIEU!$AR$7:$AR$532,CĐPS!$ACS$1&amp;"-"&amp;CĐPS!$B31,DULIEU!$X$7:$X$532)</f>
        <v>0</v>
      </c>
      <c r="ACU31" s="151">
        <f>SUMIF(DULIEU!$AQ$7:$AQ$532,CĐPS!$ACU$1&amp;"-"&amp;CĐPS!$B31,DULIEU!$X$7:$X$532)</f>
        <v>0</v>
      </c>
      <c r="ACV31" s="151">
        <f>SUMIF(DULIEU!$AR$7:$AR$532,CĐPS!$ACU$1&amp;"-"&amp;CĐPS!$B31,DULIEU!$X$7:$X$532)</f>
        <v>0</v>
      </c>
      <c r="ACW31" s="151">
        <f>SUMIF(DULIEU!$AQ$7:$AQ$532,CĐPS!$ACW$1&amp;"-"&amp;CĐPS!$B31,DULIEU!$X$7:$X$532)</f>
        <v>0</v>
      </c>
      <c r="ACX31" s="151">
        <f>SUMIF(DULIEU!$AR$7:$AR$532,CĐPS!$ACW$1&amp;"-"&amp;CĐPS!$B31,DULIEU!$X$7:$X$532)</f>
        <v>0</v>
      </c>
      <c r="ACY31" s="151">
        <f>SUMIF(DULIEU!$AQ$7:$AQ$532,CĐPS!$ACY$1&amp;"-"&amp;CĐPS!$B31,DULIEU!$X$7:$X$532)</f>
        <v>0</v>
      </c>
      <c r="ACZ31" s="151">
        <f>SUMIF(DULIEU!$AR$7:$AR$532,CĐPS!$ACY$1&amp;"-"&amp;CĐPS!$B31,DULIEU!$X$7:$X$532)</f>
        <v>0</v>
      </c>
      <c r="ADA31" s="151">
        <f>SUMIF(DULIEU!$AQ$7:$AQ$532,CĐPS!$ADA$1&amp;"-"&amp;CĐPS!$B31,DULIEU!$X$7:$X$532)</f>
        <v>0</v>
      </c>
      <c r="ADB31" s="151">
        <f>SUMIF(DULIEU!$AR$7:$AR$532,CĐPS!$ADA$1&amp;"-"&amp;CĐPS!$B31,DULIEU!$X$7:$X$532)</f>
        <v>0</v>
      </c>
      <c r="ADC31" s="151">
        <f>SUMIF(DULIEU!$AQ$7:$AQ$532,CĐPS!$ADC$1&amp;"-"&amp;CĐPS!$B31,DULIEU!$X$7:$X$532)</f>
        <v>0</v>
      </c>
      <c r="ADD31" s="151">
        <f>SUMIF(DULIEU!$AR$7:$AR$532,CĐPS!$ADC$1&amp;"-"&amp;CĐPS!$B31,DULIEU!$X$7:$X$532)</f>
        <v>0</v>
      </c>
      <c r="ADE31" s="151">
        <f>SUMIF(DULIEU!$AQ$7:$AQ$532,CĐPS!$ADE$1&amp;"-"&amp;CĐPS!$B31,DULIEU!$X$7:$X$532)</f>
        <v>0</v>
      </c>
      <c r="ADF31" s="151">
        <f>SUMIF(DULIEU!$AR$7:$AR$532,CĐPS!$ADE$1&amp;"-"&amp;CĐPS!$B31,DULIEU!$X$7:$X$532)</f>
        <v>0</v>
      </c>
      <c r="ADG31" s="151">
        <f>SUMIF(DULIEU!$AQ$7:$AQ$532,CĐPS!$ADG$1&amp;"-"&amp;CĐPS!$B31,DULIEU!$X$7:$X$532)</f>
        <v>0</v>
      </c>
      <c r="ADH31" s="151">
        <f>SUMIF(DULIEU!$AR$7:$AR$532,CĐPS!$ADG$1&amp;"-"&amp;CĐPS!$B31,DULIEU!$X$7:$X$532)</f>
        <v>0</v>
      </c>
      <c r="ADI31" s="151">
        <f>SUMIF(DULIEU!$AQ$7:$AQ$532,CĐPS!$ADI$1&amp;"-"&amp;CĐPS!$B31,DULIEU!$X$7:$X$532)</f>
        <v>752000</v>
      </c>
      <c r="ADJ31" s="151">
        <f>SUMIF(DULIEU!$AR$7:$AR$532,CĐPS!$ADI$1&amp;"-"&amp;CĐPS!$B31,DULIEU!$X$7:$X$532)</f>
        <v>535200</v>
      </c>
      <c r="ADK31" s="168">
        <f t="shared" si="16"/>
        <v>0</v>
      </c>
      <c r="ADL31" s="168">
        <f t="shared" si="17"/>
        <v>0</v>
      </c>
      <c r="ADM31" s="168">
        <f t="shared" si="18"/>
        <v>0</v>
      </c>
      <c r="ADN31" s="168">
        <f t="shared" si="19"/>
        <v>0</v>
      </c>
      <c r="ADO31" s="168">
        <f t="shared" si="20"/>
        <v>0</v>
      </c>
      <c r="ADP31" s="168">
        <f t="shared" si="21"/>
        <v>0</v>
      </c>
      <c r="ADQ31" s="168">
        <f t="shared" si="22"/>
        <v>752000</v>
      </c>
      <c r="ADR31" s="168">
        <f t="shared" si="23"/>
        <v>535200</v>
      </c>
      <c r="ADS31" s="168">
        <f t="shared" si="24"/>
        <v>752000</v>
      </c>
      <c r="ADT31" s="168">
        <f t="shared" si="25"/>
        <v>535200</v>
      </c>
      <c r="ADU31" s="150">
        <v>141</v>
      </c>
      <c r="ADV31" s="150"/>
      <c r="ADW31" s="150">
        <v>141</v>
      </c>
    </row>
    <row r="32" spans="1:804" s="109" customFormat="1">
      <c r="A32" s="150"/>
      <c r="B32" s="306" t="s">
        <v>78</v>
      </c>
      <c r="C32" s="306" t="s">
        <v>78</v>
      </c>
      <c r="D32" s="307" t="s">
        <v>79</v>
      </c>
      <c r="E32" s="308" t="s">
        <v>75</v>
      </c>
      <c r="F32" s="309">
        <f t="shared" si="0"/>
        <v>0</v>
      </c>
      <c r="G32" s="310">
        <f t="shared" si="1"/>
        <v>0</v>
      </c>
      <c r="H32" s="311">
        <f>IF(AND($N$1&gt;=1,$N$1&lt;=12),SUMIF(DULIEU!$AQ$7:$AQ$532,CĐPS!$N$1&amp;"-"&amp;CĐPS!$B32,DULIEU!$X$7:$X$532),IF($N$1="Q1",$ADK32,IF($N$1="Q2",$ADM32,IF($N$1="Q3",$ADO32,IF($N$1="Q4",$ADQ32,IF($N$1="N",$ADS32,""))))))</f>
        <v>0</v>
      </c>
      <c r="I32" s="311">
        <f>IF(AND($N$1&gt;=1,$N$1&lt;=12),SUMIF(DULIEU!$AR$7:$AR$532,CĐPS!$N$1&amp;"-"&amp;CĐPS!$B32,DULIEU!$X$7:$X$532),IF($N$1="Q1",$ADL32,IF($N$1="Q2",$ADN32,IF($N$1="Q3",$ADP32,IF($N$1="Q4",$ADR32,IF($N$1="N",$ADT32,""))))))</f>
        <v>0</v>
      </c>
      <c r="J32" s="310">
        <f t="shared" si="2"/>
        <v>0</v>
      </c>
      <c r="K32" s="310">
        <f t="shared" si="3"/>
        <v>0</v>
      </c>
      <c r="L32" s="312">
        <f t="shared" si="4"/>
        <v>0</v>
      </c>
      <c r="M32" s="312">
        <f t="shared" si="5"/>
        <v>0</v>
      </c>
      <c r="N32" s="300"/>
      <c r="ACK32" s="151"/>
      <c r="ACL32" s="151"/>
      <c r="ACM32" s="151">
        <f>SUMIF(DULIEU!$AQ$7:$AQ$532,CĐPS!$ACM$1&amp;"-"&amp;CĐPS!$B32,DULIEU!$X$7:$X$532)</f>
        <v>0</v>
      </c>
      <c r="ACN32" s="151">
        <f>SUMIF(DULIEU!$AR$7:$AR$532,CĐPS!$ACM$1&amp;"-"&amp;CĐPS!$B32,DULIEU!$X$7:$X$532)</f>
        <v>0</v>
      </c>
      <c r="ACO32" s="151">
        <f>SUMIF(DULIEU!$AQ$7:$AQ$532,CĐPS!$ACO$1&amp;"-"&amp;CĐPS!$B32,DULIEU!$X$7:$X$532)</f>
        <v>0</v>
      </c>
      <c r="ACP32" s="151">
        <f>SUMIF(DULIEU!$AR$7:$AR$532,CĐPS!ACO$1&amp;"-"&amp;CĐPS!$B32,DULIEU!$X$7:$X$532)</f>
        <v>0</v>
      </c>
      <c r="ACQ32" s="151">
        <f>SUMIF(DULIEU!$AQ$7:$AQ$532,CĐPS!$ACQ$1&amp;"-"&amp;CĐPS!$B32,DULIEU!$X$7:$X$532)</f>
        <v>0</v>
      </c>
      <c r="ACR32" s="151">
        <f>SUMIF(DULIEU!$AR$7:$AR$532,CĐPS!$ACQ$1&amp;"-"&amp;CĐPS!$B32,DULIEU!$X$7:$X$532)</f>
        <v>0</v>
      </c>
      <c r="ACS32" s="151">
        <f>SUMIF(DULIEU!$AQ$7:$AQ$532,CĐPS!$ACS$1&amp;"-"&amp;CĐPS!$B32,DULIEU!$X$7:$X$532)</f>
        <v>0</v>
      </c>
      <c r="ACT32" s="151">
        <f>SUMIF(DULIEU!$AR$7:$AR$532,CĐPS!$ACS$1&amp;"-"&amp;CĐPS!$B32,DULIEU!$X$7:$X$532)</f>
        <v>0</v>
      </c>
      <c r="ACU32" s="151">
        <f>SUMIF(DULIEU!$AQ$7:$AQ$532,CĐPS!$ACU$1&amp;"-"&amp;CĐPS!$B32,DULIEU!$X$7:$X$532)</f>
        <v>0</v>
      </c>
      <c r="ACV32" s="151">
        <f>SUMIF(DULIEU!$AR$7:$AR$532,CĐPS!$ACU$1&amp;"-"&amp;CĐPS!$B32,DULIEU!$X$7:$X$532)</f>
        <v>0</v>
      </c>
      <c r="ACW32" s="151">
        <f>SUMIF(DULIEU!$AQ$7:$AQ$532,CĐPS!$ACW$1&amp;"-"&amp;CĐPS!$B32,DULIEU!$X$7:$X$532)</f>
        <v>0</v>
      </c>
      <c r="ACX32" s="151">
        <f>SUMIF(DULIEU!$AR$7:$AR$532,CĐPS!$ACW$1&amp;"-"&amp;CĐPS!$B32,DULIEU!$X$7:$X$532)</f>
        <v>0</v>
      </c>
      <c r="ACY32" s="151">
        <f>SUMIF(DULIEU!$AQ$7:$AQ$532,CĐPS!$ACY$1&amp;"-"&amp;CĐPS!$B32,DULIEU!$X$7:$X$532)</f>
        <v>0</v>
      </c>
      <c r="ACZ32" s="151">
        <f>SUMIF(DULIEU!$AR$7:$AR$532,CĐPS!$ACY$1&amp;"-"&amp;CĐPS!$B32,DULIEU!$X$7:$X$532)</f>
        <v>0</v>
      </c>
      <c r="ADA32" s="151">
        <f>SUMIF(DULIEU!$AQ$7:$AQ$532,CĐPS!$ADA$1&amp;"-"&amp;CĐPS!$B32,DULIEU!$X$7:$X$532)</f>
        <v>0</v>
      </c>
      <c r="ADB32" s="151">
        <f>SUMIF(DULIEU!$AR$7:$AR$532,CĐPS!$ADA$1&amp;"-"&amp;CĐPS!$B32,DULIEU!$X$7:$X$532)</f>
        <v>0</v>
      </c>
      <c r="ADC32" s="151">
        <f>SUMIF(DULIEU!$AQ$7:$AQ$532,CĐPS!$ADC$1&amp;"-"&amp;CĐPS!$B32,DULIEU!$X$7:$X$532)</f>
        <v>0</v>
      </c>
      <c r="ADD32" s="151">
        <f>SUMIF(DULIEU!$AR$7:$AR$532,CĐPS!$ADC$1&amp;"-"&amp;CĐPS!$B32,DULIEU!$X$7:$X$532)</f>
        <v>0</v>
      </c>
      <c r="ADE32" s="151">
        <f>SUMIF(DULIEU!$AQ$7:$AQ$532,CĐPS!$ADE$1&amp;"-"&amp;CĐPS!$B32,DULIEU!$X$7:$X$532)</f>
        <v>0</v>
      </c>
      <c r="ADF32" s="151">
        <f>SUMIF(DULIEU!$AR$7:$AR$532,CĐPS!$ADE$1&amp;"-"&amp;CĐPS!$B32,DULIEU!$X$7:$X$532)</f>
        <v>0</v>
      </c>
      <c r="ADG32" s="151">
        <f>SUMIF(DULIEU!$AQ$7:$AQ$532,CĐPS!$ADG$1&amp;"-"&amp;CĐPS!$B32,DULIEU!$X$7:$X$532)</f>
        <v>0</v>
      </c>
      <c r="ADH32" s="151">
        <f>SUMIF(DULIEU!$AR$7:$AR$532,CĐPS!$ADG$1&amp;"-"&amp;CĐPS!$B32,DULIEU!$X$7:$X$532)</f>
        <v>0</v>
      </c>
      <c r="ADI32" s="151">
        <f>SUMIF(DULIEU!$AQ$7:$AQ$532,CĐPS!$ADI$1&amp;"-"&amp;CĐPS!$B32,DULIEU!$X$7:$X$532)</f>
        <v>0</v>
      </c>
      <c r="ADJ32" s="151">
        <f>SUMIF(DULIEU!$AR$7:$AR$532,CĐPS!$ADI$1&amp;"-"&amp;CĐPS!$B32,DULIEU!$X$7:$X$532)</f>
        <v>0</v>
      </c>
      <c r="ADK32" s="168">
        <f t="shared" si="16"/>
        <v>0</v>
      </c>
      <c r="ADL32" s="168">
        <f t="shared" si="17"/>
        <v>0</v>
      </c>
      <c r="ADM32" s="168">
        <f t="shared" si="18"/>
        <v>0</v>
      </c>
      <c r="ADN32" s="168">
        <f t="shared" si="19"/>
        <v>0</v>
      </c>
      <c r="ADO32" s="168">
        <f t="shared" si="20"/>
        <v>0</v>
      </c>
      <c r="ADP32" s="168">
        <f t="shared" si="21"/>
        <v>0</v>
      </c>
      <c r="ADQ32" s="168">
        <f t="shared" si="22"/>
        <v>0</v>
      </c>
      <c r="ADR32" s="168">
        <f t="shared" si="23"/>
        <v>0</v>
      </c>
      <c r="ADS32" s="168">
        <f t="shared" si="24"/>
        <v>0</v>
      </c>
      <c r="ADT32" s="168">
        <f t="shared" si="25"/>
        <v>0</v>
      </c>
      <c r="ADU32" s="150">
        <v>141</v>
      </c>
      <c r="ADV32" s="150"/>
      <c r="ADW32" s="150">
        <v>141</v>
      </c>
    </row>
    <row r="33" spans="1:804" s="109" customFormat="1">
      <c r="A33" s="150"/>
      <c r="B33" s="306" t="s">
        <v>80</v>
      </c>
      <c r="C33" s="306" t="s">
        <v>80</v>
      </c>
      <c r="D33" s="307" t="s">
        <v>81</v>
      </c>
      <c r="E33" s="308" t="s">
        <v>82</v>
      </c>
      <c r="F33" s="309">
        <f t="shared" si="0"/>
        <v>0</v>
      </c>
      <c r="G33" s="310">
        <f t="shared" si="1"/>
        <v>0</v>
      </c>
      <c r="H33" s="311">
        <f>IF(AND($N$1&gt;=1,$N$1&lt;=12),SUMIF(DULIEU!$AQ$7:$AQ$532,CĐPS!$N$1&amp;"-"&amp;CĐPS!$B33,DULIEU!$X$7:$X$532),IF($N$1="Q1",$ADK33,IF($N$1="Q2",$ADM33,IF($N$1="Q3",$ADO33,IF($N$1="Q4",$ADQ33,IF($N$1="N",$ADS33,""))))))</f>
        <v>0</v>
      </c>
      <c r="I33" s="311">
        <f>IF(AND($N$1&gt;=1,$N$1&lt;=12),SUMIF(DULIEU!$AR$7:$AR$532,CĐPS!$N$1&amp;"-"&amp;CĐPS!$B33,DULIEU!$X$7:$X$532),IF($N$1="Q1",$ADL33,IF($N$1="Q2",$ADN33,IF($N$1="Q3",$ADP33,IF($N$1="Q4",$ADR33,IF($N$1="N",$ADT33,""))))))</f>
        <v>0</v>
      </c>
      <c r="J33" s="310">
        <f t="shared" si="2"/>
        <v>0</v>
      </c>
      <c r="K33" s="310">
        <f t="shared" si="3"/>
        <v>0</v>
      </c>
      <c r="L33" s="312">
        <f t="shared" si="4"/>
        <v>0</v>
      </c>
      <c r="M33" s="312">
        <f t="shared" si="5"/>
        <v>0</v>
      </c>
      <c r="N33" s="300"/>
      <c r="ACK33" s="151"/>
      <c r="ACL33" s="151"/>
      <c r="ACM33" s="151">
        <f>SUMIF(DULIEU!$AQ$7:$AQ$532,CĐPS!$ACM$1&amp;"-"&amp;CĐPS!$B33,DULIEU!$X$7:$X$532)</f>
        <v>0</v>
      </c>
      <c r="ACN33" s="151">
        <f>SUMIF(DULIEU!$AR$7:$AR$532,CĐPS!$ACM$1&amp;"-"&amp;CĐPS!$B33,DULIEU!$X$7:$X$532)</f>
        <v>0</v>
      </c>
      <c r="ACO33" s="151">
        <f>SUMIF(DULIEU!$AQ$7:$AQ$532,CĐPS!$ACO$1&amp;"-"&amp;CĐPS!$B33,DULIEU!$X$7:$X$532)</f>
        <v>0</v>
      </c>
      <c r="ACP33" s="151">
        <f>SUMIF(DULIEU!$AR$7:$AR$532,CĐPS!ACO$1&amp;"-"&amp;CĐPS!$B33,DULIEU!$X$7:$X$532)</f>
        <v>0</v>
      </c>
      <c r="ACQ33" s="151">
        <f>SUMIF(DULIEU!$AQ$7:$AQ$532,CĐPS!$ACQ$1&amp;"-"&amp;CĐPS!$B33,DULIEU!$X$7:$X$532)</f>
        <v>0</v>
      </c>
      <c r="ACR33" s="151">
        <f>SUMIF(DULIEU!$AR$7:$AR$532,CĐPS!$ACQ$1&amp;"-"&amp;CĐPS!$B33,DULIEU!$X$7:$X$532)</f>
        <v>0</v>
      </c>
      <c r="ACS33" s="151">
        <f>SUMIF(DULIEU!$AQ$7:$AQ$532,CĐPS!$ACS$1&amp;"-"&amp;CĐPS!$B33,DULIEU!$X$7:$X$532)</f>
        <v>0</v>
      </c>
      <c r="ACT33" s="151">
        <f>SUMIF(DULIEU!$AR$7:$AR$532,CĐPS!$ACS$1&amp;"-"&amp;CĐPS!$B33,DULIEU!$X$7:$X$532)</f>
        <v>0</v>
      </c>
      <c r="ACU33" s="151">
        <f>SUMIF(DULIEU!$AQ$7:$AQ$532,CĐPS!$ACU$1&amp;"-"&amp;CĐPS!$B33,DULIEU!$X$7:$X$532)</f>
        <v>0</v>
      </c>
      <c r="ACV33" s="151">
        <f>SUMIF(DULIEU!$AR$7:$AR$532,CĐPS!$ACU$1&amp;"-"&amp;CĐPS!$B33,DULIEU!$X$7:$X$532)</f>
        <v>0</v>
      </c>
      <c r="ACW33" s="151">
        <f>SUMIF(DULIEU!$AQ$7:$AQ$532,CĐPS!$ACW$1&amp;"-"&amp;CĐPS!$B33,DULIEU!$X$7:$X$532)</f>
        <v>0</v>
      </c>
      <c r="ACX33" s="151">
        <f>SUMIF(DULIEU!$AR$7:$AR$532,CĐPS!$ACW$1&amp;"-"&amp;CĐPS!$B33,DULIEU!$X$7:$X$532)</f>
        <v>0</v>
      </c>
      <c r="ACY33" s="151">
        <f>SUMIF(DULIEU!$AQ$7:$AQ$532,CĐPS!$ACY$1&amp;"-"&amp;CĐPS!$B33,DULIEU!$X$7:$X$532)</f>
        <v>0</v>
      </c>
      <c r="ACZ33" s="151">
        <f>SUMIF(DULIEU!$AR$7:$AR$532,CĐPS!$ACY$1&amp;"-"&amp;CĐPS!$B33,DULIEU!$X$7:$X$532)</f>
        <v>0</v>
      </c>
      <c r="ADA33" s="151">
        <f>SUMIF(DULIEU!$AQ$7:$AQ$532,CĐPS!$ADA$1&amp;"-"&amp;CĐPS!$B33,DULIEU!$X$7:$X$532)</f>
        <v>0</v>
      </c>
      <c r="ADB33" s="151">
        <f>SUMIF(DULIEU!$AR$7:$AR$532,CĐPS!$ADA$1&amp;"-"&amp;CĐPS!$B33,DULIEU!$X$7:$X$532)</f>
        <v>0</v>
      </c>
      <c r="ADC33" s="151">
        <f>SUMIF(DULIEU!$AQ$7:$AQ$532,CĐPS!$ADC$1&amp;"-"&amp;CĐPS!$B33,DULIEU!$X$7:$X$532)</f>
        <v>0</v>
      </c>
      <c r="ADD33" s="151">
        <f>SUMIF(DULIEU!$AR$7:$AR$532,CĐPS!$ADC$1&amp;"-"&amp;CĐPS!$B33,DULIEU!$X$7:$X$532)</f>
        <v>0</v>
      </c>
      <c r="ADE33" s="151">
        <f>SUMIF(DULIEU!$AQ$7:$AQ$532,CĐPS!$ADE$1&amp;"-"&amp;CĐPS!$B33,DULIEU!$X$7:$X$532)</f>
        <v>0</v>
      </c>
      <c r="ADF33" s="151">
        <f>SUMIF(DULIEU!$AR$7:$AR$532,CĐPS!$ADE$1&amp;"-"&amp;CĐPS!$B33,DULIEU!$X$7:$X$532)</f>
        <v>0</v>
      </c>
      <c r="ADG33" s="151">
        <f>SUMIF(DULIEU!$AQ$7:$AQ$532,CĐPS!$ADG$1&amp;"-"&amp;CĐPS!$B33,DULIEU!$X$7:$X$532)</f>
        <v>0</v>
      </c>
      <c r="ADH33" s="151">
        <f>SUMIF(DULIEU!$AR$7:$AR$532,CĐPS!$ADG$1&amp;"-"&amp;CĐPS!$B33,DULIEU!$X$7:$X$532)</f>
        <v>0</v>
      </c>
      <c r="ADI33" s="151">
        <f>SUMIF(DULIEU!$AQ$7:$AQ$532,CĐPS!$ADI$1&amp;"-"&amp;CĐPS!$B33,DULIEU!$X$7:$X$532)</f>
        <v>0</v>
      </c>
      <c r="ADJ33" s="151">
        <f>SUMIF(DULIEU!$AR$7:$AR$532,CĐPS!$ADI$1&amp;"-"&amp;CĐPS!$B33,DULIEU!$X$7:$X$532)</f>
        <v>0</v>
      </c>
      <c r="ADK33" s="168">
        <f t="shared" si="16"/>
        <v>0</v>
      </c>
      <c r="ADL33" s="168">
        <f t="shared" si="17"/>
        <v>0</v>
      </c>
      <c r="ADM33" s="168">
        <f t="shared" si="18"/>
        <v>0</v>
      </c>
      <c r="ADN33" s="168">
        <f t="shared" si="19"/>
        <v>0</v>
      </c>
      <c r="ADO33" s="168">
        <f t="shared" si="20"/>
        <v>0</v>
      </c>
      <c r="ADP33" s="168">
        <f t="shared" si="21"/>
        <v>0</v>
      </c>
      <c r="ADQ33" s="168">
        <f t="shared" si="22"/>
        <v>0</v>
      </c>
      <c r="ADR33" s="168">
        <f t="shared" si="23"/>
        <v>0</v>
      </c>
      <c r="ADS33" s="168">
        <f t="shared" si="24"/>
        <v>0</v>
      </c>
      <c r="ADT33" s="168">
        <f t="shared" si="25"/>
        <v>0</v>
      </c>
      <c r="ADU33" s="150">
        <v>141</v>
      </c>
      <c r="ADV33" s="150"/>
      <c r="ADW33" s="150">
        <v>141</v>
      </c>
    </row>
    <row r="34" spans="1:804" s="117" customFormat="1">
      <c r="A34" s="298" t="s">
        <v>388</v>
      </c>
      <c r="B34" s="316" t="s">
        <v>83</v>
      </c>
      <c r="C34" s="316" t="s">
        <v>83</v>
      </c>
      <c r="D34" s="317" t="s">
        <v>84</v>
      </c>
      <c r="E34" s="318" t="s">
        <v>85</v>
      </c>
      <c r="F34" s="319">
        <f t="shared" si="0"/>
        <v>0</v>
      </c>
      <c r="G34" s="330">
        <f t="shared" si="1"/>
        <v>0</v>
      </c>
      <c r="H34" s="330">
        <f>IF(AND($N$1&gt;=1,$N$1&lt;=12),SUMIF(DULIEU!$AQ$7:$AQ$532,CĐPS!$N$1&amp;"-"&amp;CĐPS!$B34,DULIEU!$X$7:$X$532),IF($N$1="Q1",$ADK34,IF($N$1="Q2",$ADM34,IF($N$1="Q3",$ADO34,IF($N$1="Q4",$ADQ34,IF($N$1="N",$ADS34,""))))))</f>
        <v>0</v>
      </c>
      <c r="I34" s="330">
        <f>IF(AND($N$1&gt;=1,$N$1&lt;=12),SUMIF(DULIEU!$AR$7:$AR$532,CĐPS!$N$1&amp;"-"&amp;CĐPS!$B34,DULIEU!$X$7:$X$532),IF($N$1="Q1",$ADL34,IF($N$1="Q2",$ADN34,IF($N$1="Q3",$ADP34,IF($N$1="Q4",$ADR34,IF($N$1="N",$ADT34,""))))))</f>
        <v>0</v>
      </c>
      <c r="J34" s="330">
        <f t="shared" si="2"/>
        <v>0</v>
      </c>
      <c r="K34" s="330">
        <f t="shared" si="3"/>
        <v>0</v>
      </c>
      <c r="L34" s="319">
        <f t="shared" si="4"/>
        <v>0</v>
      </c>
      <c r="M34" s="319">
        <f t="shared" si="5"/>
        <v>0</v>
      </c>
      <c r="N34" s="326"/>
      <c r="ACK34" s="327"/>
      <c r="ACL34" s="327"/>
      <c r="ACM34" s="327">
        <f>SUMIF(DULIEU!$AQ$7:$AQ$532,CĐPS!$ACM$1&amp;"-"&amp;CĐPS!$B34,DULIEU!$X$7:$X$532)</f>
        <v>0</v>
      </c>
      <c r="ACN34" s="327">
        <f>SUMIF(DULIEU!$AR$7:$AR$532,CĐPS!$ACM$1&amp;"-"&amp;CĐPS!$B34,DULIEU!$X$7:$X$532)</f>
        <v>0</v>
      </c>
      <c r="ACO34" s="327">
        <f>SUMIF(DULIEU!$AQ$7:$AQ$532,CĐPS!$ACO$1&amp;"-"&amp;CĐPS!$B34,DULIEU!$X$7:$X$532)</f>
        <v>0</v>
      </c>
      <c r="ACP34" s="327">
        <f>SUMIF(DULIEU!$AR$7:$AR$532,CĐPS!ACO$1&amp;"-"&amp;CĐPS!$B34,DULIEU!$X$7:$X$532)</f>
        <v>0</v>
      </c>
      <c r="ACQ34" s="327">
        <f>SUMIF(DULIEU!$AQ$7:$AQ$532,CĐPS!$ACQ$1&amp;"-"&amp;CĐPS!$B34,DULIEU!$X$7:$X$532)</f>
        <v>0</v>
      </c>
      <c r="ACR34" s="327">
        <f>SUMIF(DULIEU!$AR$7:$AR$532,CĐPS!$ACQ$1&amp;"-"&amp;CĐPS!$B34,DULIEU!$X$7:$X$532)</f>
        <v>0</v>
      </c>
      <c r="ACS34" s="327">
        <f>SUMIF(DULIEU!$AQ$7:$AQ$532,CĐPS!$ACS$1&amp;"-"&amp;CĐPS!$B34,DULIEU!$X$7:$X$532)</f>
        <v>0</v>
      </c>
      <c r="ACT34" s="327">
        <f>SUMIF(DULIEU!$AR$7:$AR$532,CĐPS!$ACS$1&amp;"-"&amp;CĐPS!$B34,DULIEU!$X$7:$X$532)</f>
        <v>0</v>
      </c>
      <c r="ACU34" s="327">
        <f>SUMIF(DULIEU!$AQ$7:$AQ$532,CĐPS!$ACU$1&amp;"-"&amp;CĐPS!$B34,DULIEU!$X$7:$X$532)</f>
        <v>0</v>
      </c>
      <c r="ACV34" s="327">
        <f>SUMIF(DULIEU!$AR$7:$AR$532,CĐPS!$ACU$1&amp;"-"&amp;CĐPS!$B34,DULIEU!$X$7:$X$532)</f>
        <v>0</v>
      </c>
      <c r="ACW34" s="327">
        <f>SUMIF(DULIEU!$AQ$7:$AQ$532,CĐPS!$ACW$1&amp;"-"&amp;CĐPS!$B34,DULIEU!$X$7:$X$532)</f>
        <v>0</v>
      </c>
      <c r="ACX34" s="327">
        <f>SUMIF(DULIEU!$AR$7:$AR$532,CĐPS!$ACW$1&amp;"-"&amp;CĐPS!$B34,DULIEU!$X$7:$X$532)</f>
        <v>0</v>
      </c>
      <c r="ACY34" s="327">
        <f>SUMIF(DULIEU!$AQ$7:$AQ$532,CĐPS!$ACY$1&amp;"-"&amp;CĐPS!$B34,DULIEU!$X$7:$X$532)</f>
        <v>0</v>
      </c>
      <c r="ACZ34" s="327">
        <f>SUMIF(DULIEU!$AR$7:$AR$532,CĐPS!$ACY$1&amp;"-"&amp;CĐPS!$B34,DULIEU!$X$7:$X$532)</f>
        <v>0</v>
      </c>
      <c r="ADA34" s="327">
        <f>SUMIF(DULIEU!$AQ$7:$AQ$532,CĐPS!$ADA$1&amp;"-"&amp;CĐPS!$B34,DULIEU!$X$7:$X$532)</f>
        <v>0</v>
      </c>
      <c r="ADB34" s="327">
        <f>SUMIF(DULIEU!$AR$7:$AR$532,CĐPS!$ADA$1&amp;"-"&amp;CĐPS!$B34,DULIEU!$X$7:$X$532)</f>
        <v>0</v>
      </c>
      <c r="ADC34" s="327">
        <f>SUMIF(DULIEU!$AQ$7:$AQ$532,CĐPS!$ADC$1&amp;"-"&amp;CĐPS!$B34,DULIEU!$X$7:$X$532)</f>
        <v>0</v>
      </c>
      <c r="ADD34" s="327">
        <f>SUMIF(DULIEU!$AR$7:$AR$532,CĐPS!$ADC$1&amp;"-"&amp;CĐPS!$B34,DULIEU!$X$7:$X$532)</f>
        <v>0</v>
      </c>
      <c r="ADE34" s="327">
        <f>SUMIF(DULIEU!$AQ$7:$AQ$532,CĐPS!$ADE$1&amp;"-"&amp;CĐPS!$B34,DULIEU!$X$7:$X$532)</f>
        <v>0</v>
      </c>
      <c r="ADF34" s="327">
        <f>SUMIF(DULIEU!$AR$7:$AR$532,CĐPS!$ADE$1&amp;"-"&amp;CĐPS!$B34,DULIEU!$X$7:$X$532)</f>
        <v>0</v>
      </c>
      <c r="ADG34" s="327">
        <f>SUMIF(DULIEU!$AQ$7:$AQ$532,CĐPS!$ADG$1&amp;"-"&amp;CĐPS!$B34,DULIEU!$X$7:$X$532)</f>
        <v>0</v>
      </c>
      <c r="ADH34" s="327">
        <f>SUMIF(DULIEU!$AR$7:$AR$532,CĐPS!$ADG$1&amp;"-"&amp;CĐPS!$B34,DULIEU!$X$7:$X$532)</f>
        <v>0</v>
      </c>
      <c r="ADI34" s="327">
        <f>SUMIF(DULIEU!$AQ$7:$AQ$532,CĐPS!$ADI$1&amp;"-"&amp;CĐPS!$B34,DULIEU!$X$7:$X$532)</f>
        <v>0</v>
      </c>
      <c r="ADJ34" s="327">
        <f>SUMIF(DULIEU!$AR$7:$AR$532,CĐPS!$ADI$1&amp;"-"&amp;CĐPS!$B34,DULIEU!$X$7:$X$532)</f>
        <v>0</v>
      </c>
      <c r="ADK34" s="328">
        <f t="shared" si="16"/>
        <v>0</v>
      </c>
      <c r="ADL34" s="328">
        <f t="shared" si="17"/>
        <v>0</v>
      </c>
      <c r="ADM34" s="328">
        <f t="shared" si="18"/>
        <v>0</v>
      </c>
      <c r="ADN34" s="328">
        <f t="shared" si="19"/>
        <v>0</v>
      </c>
      <c r="ADO34" s="328">
        <f t="shared" si="20"/>
        <v>0</v>
      </c>
      <c r="ADP34" s="328">
        <f t="shared" si="21"/>
        <v>0</v>
      </c>
      <c r="ADQ34" s="328">
        <f t="shared" si="22"/>
        <v>0</v>
      </c>
      <c r="ADR34" s="328">
        <f t="shared" si="23"/>
        <v>0</v>
      </c>
      <c r="ADS34" s="328">
        <f t="shared" si="24"/>
        <v>0</v>
      </c>
      <c r="ADT34" s="328">
        <f t="shared" si="25"/>
        <v>0</v>
      </c>
      <c r="ADU34" s="298">
        <v>141</v>
      </c>
      <c r="ADV34" s="298"/>
      <c r="ADW34" s="623">
        <v>141</v>
      </c>
      <c r="ADX34" s="623"/>
    </row>
    <row r="35" spans="1:804" s="117" customFormat="1">
      <c r="A35" s="298" t="s">
        <v>388</v>
      </c>
      <c r="B35" s="316" t="s">
        <v>753</v>
      </c>
      <c r="C35" s="316" t="s">
        <v>86</v>
      </c>
      <c r="D35" s="317" t="s">
        <v>87</v>
      </c>
      <c r="E35" s="318" t="s">
        <v>88</v>
      </c>
      <c r="F35" s="319">
        <f t="shared" si="0"/>
        <v>15793000</v>
      </c>
      <c r="G35" s="330">
        <f t="shared" si="1"/>
        <v>0</v>
      </c>
      <c r="H35" s="330">
        <f>IF(AND($N$1&gt;=1,$N$1&lt;=12),SUMIF(DULIEU!$AQ$7:$AQ$532,CĐPS!$N$1&amp;"-"&amp;CĐPS!$B35,DULIEU!$X$7:$X$532),IF($N$1="Q1",$ADK35,IF($N$1="Q2",$ADM35,IF($N$1="Q3",$ADO35,IF($N$1="Q4",$ADQ35,IF($N$1="N",$ADS35,""))))))</f>
        <v>6916000</v>
      </c>
      <c r="I35" s="330">
        <f>IF(AND($N$1&gt;=1,$N$1&lt;=12),SUMIF(DULIEU!$AR$7:$AR$532,CĐPS!$N$1&amp;"-"&amp;CĐPS!$B35,DULIEU!$X$7:$X$532),IF($N$1="Q1",$ADL35,IF($N$1="Q2",$ADN35,IF($N$1="Q3",$ADP35,IF($N$1="Q4",$ADR35,IF($N$1="N",$ADT35,""))))))</f>
        <v>19135000</v>
      </c>
      <c r="J35" s="330">
        <f t="shared" si="2"/>
        <v>22709000</v>
      </c>
      <c r="K35" s="330">
        <f t="shared" si="3"/>
        <v>19135000</v>
      </c>
      <c r="L35" s="319">
        <f t="shared" si="4"/>
        <v>3574000</v>
      </c>
      <c r="M35" s="319">
        <f t="shared" si="5"/>
        <v>0</v>
      </c>
      <c r="N35" s="326"/>
      <c r="ACK35" s="327"/>
      <c r="ACL35" s="327"/>
      <c r="ACM35" s="327">
        <f>SUMIF(DULIEU!$AQ$7:$AQ$532,CĐPS!$ACM$1&amp;"-"&amp;CĐPS!$B35,DULIEU!$X$7:$X$532)</f>
        <v>0</v>
      </c>
      <c r="ACN35" s="327">
        <f>SUMIF(DULIEU!$AR$7:$AR$532,CĐPS!$ACM$1&amp;"-"&amp;CĐPS!$B35,DULIEU!$X$7:$X$532)</f>
        <v>0</v>
      </c>
      <c r="ACO35" s="327">
        <f>SUMIF(DULIEU!$AQ$7:$AQ$532,CĐPS!$ACO$1&amp;"-"&amp;CĐPS!$B35,DULIEU!$X$7:$X$532)</f>
        <v>0</v>
      </c>
      <c r="ACP35" s="327">
        <f>SUMIF(DULIEU!$AR$7:$AR$532,CĐPS!ACO$1&amp;"-"&amp;CĐPS!$B35,DULIEU!$X$7:$X$532)</f>
        <v>0</v>
      </c>
      <c r="ACQ35" s="327">
        <f>SUMIF(DULIEU!$AQ$7:$AQ$532,CĐPS!$ACQ$1&amp;"-"&amp;CĐPS!$B35,DULIEU!$X$7:$X$532)</f>
        <v>0</v>
      </c>
      <c r="ACR35" s="327">
        <f>SUMIF(DULIEU!$AR$7:$AR$532,CĐPS!$ACQ$1&amp;"-"&amp;CĐPS!$B35,DULIEU!$X$7:$X$532)</f>
        <v>0</v>
      </c>
      <c r="ACS35" s="327">
        <f>SUMIF(DULIEU!$AQ$7:$AQ$532,CĐPS!$ACS$1&amp;"-"&amp;CĐPS!$B35,DULIEU!$X$7:$X$532)</f>
        <v>0</v>
      </c>
      <c r="ACT35" s="327">
        <f>SUMIF(DULIEU!$AR$7:$AR$532,CĐPS!$ACS$1&amp;"-"&amp;CĐPS!$B35,DULIEU!$X$7:$X$532)</f>
        <v>0</v>
      </c>
      <c r="ACU35" s="327">
        <f>SUMIF(DULIEU!$AQ$7:$AQ$532,CĐPS!$ACU$1&amp;"-"&amp;CĐPS!$B35,DULIEU!$X$7:$X$532)</f>
        <v>2885000</v>
      </c>
      <c r="ACV35" s="327">
        <f>SUMIF(DULIEU!$AR$7:$AR$532,CĐPS!$ACU$1&amp;"-"&amp;CĐPS!$B35,DULIEU!$X$7:$X$532)</f>
        <v>0</v>
      </c>
      <c r="ACW35" s="327">
        <f>SUMIF(DULIEU!$AQ$7:$AQ$532,CĐPS!$ACW$1&amp;"-"&amp;CĐPS!$B35,DULIEU!$X$7:$X$532)</f>
        <v>3112000</v>
      </c>
      <c r="ACX35" s="327">
        <f>SUMIF(DULIEU!$AR$7:$AR$532,CĐPS!$ACW$1&amp;"-"&amp;CĐPS!$B35,DULIEU!$X$7:$X$532)</f>
        <v>0</v>
      </c>
      <c r="ACY35" s="327">
        <f>SUMIF(DULIEU!$AQ$7:$AQ$532,CĐPS!$ACY$1&amp;"-"&amp;CĐPS!$B35,DULIEU!$X$7:$X$532)</f>
        <v>3342000</v>
      </c>
      <c r="ACZ35" s="327">
        <f>SUMIF(DULIEU!$AR$7:$AR$532,CĐPS!$ACY$1&amp;"-"&amp;CĐPS!$B35,DULIEU!$X$7:$X$532)</f>
        <v>0</v>
      </c>
      <c r="ADA35" s="327">
        <f>SUMIF(DULIEU!$AQ$7:$AQ$532,CĐPS!$ADA$1&amp;"-"&amp;CĐPS!$B35,DULIEU!$X$7:$X$532)</f>
        <v>3112000</v>
      </c>
      <c r="ADB35" s="327">
        <f>SUMIF(DULIEU!$AR$7:$AR$532,CĐPS!$ADA$1&amp;"-"&amp;CĐPS!$B35,DULIEU!$X$7:$X$532)</f>
        <v>0</v>
      </c>
      <c r="ADC35" s="327">
        <f>SUMIF(DULIEU!$AQ$7:$AQ$532,CĐPS!$ADC$1&amp;"-"&amp;CĐPS!$B35,DULIEU!$X$7:$X$532)</f>
        <v>3342000</v>
      </c>
      <c r="ADD35" s="327">
        <f>SUMIF(DULIEU!$AR$7:$AR$532,CĐPS!$ADC$1&amp;"-"&amp;CĐPS!$B35,DULIEU!$X$7:$X$532)</f>
        <v>0</v>
      </c>
      <c r="ADE35" s="327">
        <f>SUMIF(DULIEU!$AQ$7:$AQ$532,CĐPS!$ADE$1&amp;"-"&amp;CĐPS!$B35,DULIEU!$X$7:$X$532)</f>
        <v>3342000</v>
      </c>
      <c r="ADF35" s="327">
        <f>SUMIF(DULIEU!$AR$7:$AR$532,CĐPS!$ADE$1&amp;"-"&amp;CĐPS!$B35,DULIEU!$X$7:$X$532)</f>
        <v>0</v>
      </c>
      <c r="ADG35" s="327">
        <f>SUMIF(DULIEU!$AQ$7:$AQ$532,CĐPS!$ADG$1&amp;"-"&amp;CĐPS!$B35,DULIEU!$X$7:$X$532)</f>
        <v>0</v>
      </c>
      <c r="ADH35" s="327">
        <f>SUMIF(DULIEU!$AR$7:$AR$532,CĐPS!$ADG$1&amp;"-"&amp;CĐPS!$B35,DULIEU!$X$7:$X$532)</f>
        <v>19135000</v>
      </c>
      <c r="ADI35" s="327">
        <f>SUMIF(DULIEU!$AQ$7:$AQ$532,CĐPS!$ADI$1&amp;"-"&amp;CĐPS!$B35,DULIEU!$X$7:$X$532)</f>
        <v>3574000</v>
      </c>
      <c r="ADJ35" s="327">
        <f>SUMIF(DULIEU!$AR$7:$AR$532,CĐPS!$ADI$1&amp;"-"&amp;CĐPS!$B35,DULIEU!$X$7:$X$532)</f>
        <v>0</v>
      </c>
      <c r="ADK35" s="328">
        <f t="shared" si="16"/>
        <v>0</v>
      </c>
      <c r="ADL35" s="328">
        <f t="shared" si="17"/>
        <v>0</v>
      </c>
      <c r="ADM35" s="328">
        <f t="shared" si="18"/>
        <v>5997000</v>
      </c>
      <c r="ADN35" s="328">
        <f t="shared" si="19"/>
        <v>0</v>
      </c>
      <c r="ADO35" s="328">
        <f t="shared" si="20"/>
        <v>9796000</v>
      </c>
      <c r="ADP35" s="328">
        <f t="shared" si="21"/>
        <v>0</v>
      </c>
      <c r="ADQ35" s="328">
        <f t="shared" si="22"/>
        <v>6916000</v>
      </c>
      <c r="ADR35" s="328">
        <f t="shared" si="23"/>
        <v>19135000</v>
      </c>
      <c r="ADS35" s="328">
        <f t="shared" si="24"/>
        <v>22709000</v>
      </c>
      <c r="ADT35" s="328">
        <f t="shared" si="25"/>
        <v>19135000</v>
      </c>
      <c r="ADU35" s="298"/>
      <c r="ADV35" s="298"/>
      <c r="ADW35" s="623">
        <v>141</v>
      </c>
      <c r="ADX35" s="623"/>
    </row>
    <row r="36" spans="1:804">
      <c r="A36" s="137"/>
      <c r="B36" s="313" t="s">
        <v>782</v>
      </c>
      <c r="C36" s="313" t="s">
        <v>782</v>
      </c>
      <c r="D36" s="314" t="s">
        <v>786</v>
      </c>
      <c r="E36" s="315" t="s">
        <v>88</v>
      </c>
      <c r="F36" s="309">
        <f t="shared" si="0"/>
        <v>0</v>
      </c>
      <c r="G36" s="310">
        <f t="shared" si="1"/>
        <v>0</v>
      </c>
      <c r="H36" s="310">
        <f>IF(AND($N$1&gt;=1,$N$1&lt;=12),SUMIF(DULIEU!$AQ$7:$AQ$532,CĐPS!$N$1&amp;"-"&amp;CĐPS!$B36,DULIEU!$X$7:$X$532),IF($N$1="Q1",$ADK36,IF($N$1="Q2",$ADM36,IF($N$1="Q3",$ADO36,IF($N$1="Q4",$ADQ36,IF($N$1="N",$ADS36,""))))))</f>
        <v>0</v>
      </c>
      <c r="I36" s="310">
        <f>IF(AND($N$1&gt;=1,$N$1&lt;=12),SUMIF(DULIEU!$AR$7:$AR$532,CĐPS!$N$1&amp;"-"&amp;CĐPS!$B36,DULIEU!$X$7:$X$532),IF($N$1="Q1",$ADL36,IF($N$1="Q2",$ADN36,IF($N$1="Q3",$ADP36,IF($N$1="Q4",$ADR36,IF($N$1="N",$ADT36,""))))))</f>
        <v>0</v>
      </c>
      <c r="J36" s="310">
        <f t="shared" si="2"/>
        <v>0</v>
      </c>
      <c r="K36" s="310">
        <f t="shared" si="3"/>
        <v>0</v>
      </c>
      <c r="L36" s="309">
        <f t="shared" si="4"/>
        <v>0</v>
      </c>
      <c r="M36" s="309">
        <f t="shared" si="5"/>
        <v>0</v>
      </c>
      <c r="N36" s="299"/>
      <c r="ACK36" s="148"/>
      <c r="ACL36" s="148"/>
      <c r="ACM36" s="148">
        <f>SUMIF(DULIEU!$AQ$7:$AQ$532,CĐPS!$ACM$1&amp;"-"&amp;CĐPS!$B36,DULIEU!$X$7:$X$532)</f>
        <v>0</v>
      </c>
      <c r="ACN36" s="148">
        <f>SUMIF(DULIEU!$AR$7:$AR$532,CĐPS!$ACM$1&amp;"-"&amp;CĐPS!$B36,DULIEU!$X$7:$X$532)</f>
        <v>0</v>
      </c>
      <c r="ACO36" s="148">
        <f>SUMIF(DULIEU!$AQ$7:$AQ$532,CĐPS!$ACO$1&amp;"-"&amp;CĐPS!$B36,DULIEU!$X$7:$X$532)</f>
        <v>0</v>
      </c>
      <c r="ACP36" s="148">
        <f>SUMIF(DULIEU!$AR$7:$AR$532,CĐPS!ACO$1&amp;"-"&amp;CĐPS!$B36,DULIEU!$X$7:$X$532)</f>
        <v>0</v>
      </c>
      <c r="ACQ36" s="148">
        <f>SUMIF(DULIEU!$AQ$7:$AQ$532,CĐPS!$ACQ$1&amp;"-"&amp;CĐPS!$B36,DULIEU!$X$7:$X$532)</f>
        <v>0</v>
      </c>
      <c r="ACR36" s="148">
        <f>SUMIF(DULIEU!$AR$7:$AR$532,CĐPS!$ACQ$1&amp;"-"&amp;CĐPS!$B36,DULIEU!$X$7:$X$532)</f>
        <v>0</v>
      </c>
      <c r="ACS36" s="148">
        <f>SUMIF(DULIEU!$AQ$7:$AQ$532,CĐPS!$ACS$1&amp;"-"&amp;CĐPS!$B36,DULIEU!$X$7:$X$532)</f>
        <v>0</v>
      </c>
      <c r="ACT36" s="148">
        <f>SUMIF(DULIEU!$AR$7:$AR$532,CĐPS!$ACS$1&amp;"-"&amp;CĐPS!$B36,DULIEU!$X$7:$X$532)</f>
        <v>0</v>
      </c>
      <c r="ACU36" s="148">
        <f>SUMIF(DULIEU!$AQ$7:$AQ$532,CĐPS!$ACU$1&amp;"-"&amp;CĐPS!$B36,DULIEU!$X$7:$X$532)</f>
        <v>0</v>
      </c>
      <c r="ACV36" s="148">
        <f>SUMIF(DULIEU!$AR$7:$AR$532,CĐPS!$ACU$1&amp;"-"&amp;CĐPS!$B36,DULIEU!$X$7:$X$532)</f>
        <v>0</v>
      </c>
      <c r="ACW36" s="148">
        <f>SUMIF(DULIEU!$AQ$7:$AQ$532,CĐPS!$ACW$1&amp;"-"&amp;CĐPS!$B36,DULIEU!$X$7:$X$532)</f>
        <v>0</v>
      </c>
      <c r="ACX36" s="148">
        <f>SUMIF(DULIEU!$AR$7:$AR$532,CĐPS!$ACW$1&amp;"-"&amp;CĐPS!$B36,DULIEU!$X$7:$X$532)</f>
        <v>0</v>
      </c>
      <c r="ACY36" s="148">
        <f>SUMIF(DULIEU!$AQ$7:$AQ$532,CĐPS!$ACY$1&amp;"-"&amp;CĐPS!$B36,DULIEU!$X$7:$X$532)</f>
        <v>0</v>
      </c>
      <c r="ACZ36" s="148">
        <f>SUMIF(DULIEU!$AR$7:$AR$532,CĐPS!$ACY$1&amp;"-"&amp;CĐPS!$B36,DULIEU!$X$7:$X$532)</f>
        <v>0</v>
      </c>
      <c r="ADA36" s="148">
        <f>SUMIF(DULIEU!$AQ$7:$AQ$532,CĐPS!$ADA$1&amp;"-"&amp;CĐPS!$B36,DULIEU!$X$7:$X$532)</f>
        <v>0</v>
      </c>
      <c r="ADB36" s="148">
        <f>SUMIF(DULIEU!$AR$7:$AR$532,CĐPS!$ADA$1&amp;"-"&amp;CĐPS!$B36,DULIEU!$X$7:$X$532)</f>
        <v>0</v>
      </c>
      <c r="ADC36" s="148">
        <f>SUMIF(DULIEU!$AQ$7:$AQ$532,CĐPS!$ADC$1&amp;"-"&amp;CĐPS!$B36,DULIEU!$X$7:$X$532)</f>
        <v>0</v>
      </c>
      <c r="ADD36" s="148">
        <f>SUMIF(DULIEU!$AR$7:$AR$532,CĐPS!$ADC$1&amp;"-"&amp;CĐPS!$B36,DULIEU!$X$7:$X$532)</f>
        <v>0</v>
      </c>
      <c r="ADE36" s="148">
        <f>SUMIF(DULIEU!$AQ$7:$AQ$532,CĐPS!$ADE$1&amp;"-"&amp;CĐPS!$B36,DULIEU!$X$7:$X$532)</f>
        <v>0</v>
      </c>
      <c r="ADF36" s="148">
        <f>SUMIF(DULIEU!$AR$7:$AR$532,CĐPS!$ADE$1&amp;"-"&amp;CĐPS!$B36,DULIEU!$X$7:$X$532)</f>
        <v>0</v>
      </c>
      <c r="ADG36" s="148">
        <f>SUMIF(DULIEU!$AQ$7:$AQ$532,CĐPS!$ADG$1&amp;"-"&amp;CĐPS!$B36,DULIEU!$X$7:$X$532)</f>
        <v>0</v>
      </c>
      <c r="ADH36" s="148">
        <f>SUMIF(DULIEU!$AR$7:$AR$532,CĐPS!$ADG$1&amp;"-"&amp;CĐPS!$B36,DULIEU!$X$7:$X$532)</f>
        <v>0</v>
      </c>
      <c r="ADI36" s="148">
        <f>SUMIF(DULIEU!$AQ$7:$AQ$532,CĐPS!$ADI$1&amp;"-"&amp;CĐPS!$B36,DULIEU!$X$7:$X$532)</f>
        <v>0</v>
      </c>
      <c r="ADJ36" s="148">
        <f>SUMIF(DULIEU!$AR$7:$AR$532,CĐPS!$ADI$1&amp;"-"&amp;CĐPS!$B36,DULIEU!$X$7:$X$532)</f>
        <v>0</v>
      </c>
      <c r="ADK36" s="149">
        <f t="shared" si="16"/>
        <v>0</v>
      </c>
      <c r="ADL36" s="149">
        <f t="shared" si="17"/>
        <v>0</v>
      </c>
      <c r="ADM36" s="149">
        <f t="shared" si="18"/>
        <v>0</v>
      </c>
      <c r="ADN36" s="149">
        <f t="shared" si="19"/>
        <v>0</v>
      </c>
      <c r="ADO36" s="149">
        <f t="shared" si="20"/>
        <v>0</v>
      </c>
      <c r="ADP36" s="149">
        <f t="shared" si="21"/>
        <v>0</v>
      </c>
      <c r="ADQ36" s="149">
        <f t="shared" si="22"/>
        <v>0</v>
      </c>
      <c r="ADR36" s="149">
        <f t="shared" si="23"/>
        <v>0</v>
      </c>
      <c r="ADS36" s="149">
        <f t="shared" si="24"/>
        <v>0</v>
      </c>
      <c r="ADT36" s="149">
        <f t="shared" si="25"/>
        <v>0</v>
      </c>
      <c r="ADU36" s="137">
        <v>141</v>
      </c>
      <c r="ADV36" s="137"/>
      <c r="ADW36" s="150">
        <v>141</v>
      </c>
    </row>
    <row r="37" spans="1:804">
      <c r="A37" s="137"/>
      <c r="B37" s="313" t="s">
        <v>783</v>
      </c>
      <c r="C37" s="313" t="s">
        <v>783</v>
      </c>
      <c r="D37" s="314" t="s">
        <v>731</v>
      </c>
      <c r="E37" s="315"/>
      <c r="F37" s="309">
        <f t="shared" ref="F37:F68" si="36">IF(OR($N$1=1,$N$1="N",$N$1="Q1"),$ACK37,IF($N$1=2,MAX(ACK37+ACM37-ACL37-ACN37,0),IF($N$1=3,MAX(ACK37+ACM37+ACO37-ACL37-ACN37-ACP37,0),IF($N$1=4,MAX(ACK37+ACM37+ACO37+ACQ37-ACL37-ACN37-ACP37-ACR37,0),IF($N$1=5,MAX(ACK37+ACM37+ACO37+ACQ37+ACS37-ACL37-ACN37-ACP37-ACR37-ACT37,0),IF($N$1=6,MAX(ACK37+ACM37+ACO37+ACQ37+ACS37+ACU37-ACL37-ACU37-ACN37-ACP37-ACR37-ACT37-ACV37,0),IF($N$1=7,MAX(ACK37+ACM37+ACO37+ACQ37+ACS37+ACU37+ACW37-ACL37-ACU37-ACN37-ACP37-ACR37-ACT37-ACV37-ACX37,0),IF($N$1=8,MAX(ACK37+ACM37+ACO37+ACQ37+ACS37+ACU37+ACW37+ACY37-ACL37-ACU37-ACN37-ACP37-ACR37-ACT37-ACV37-ACX37-ACZ37,0),IF($N$1=9,MAX(ACK37+ACM37+ACO37+ACQ37+ACS37+ACU37+ACW37+ACY37+ADA37-ACL37-ACU37-ACN37-ACP37-ACR37-ACT37-ACV37-ACX37-ACZ37-ADB37,0),IF($N$1=10,MAX(ACK37+ACM37+ACO37+ACQ37+ACS37+ACU37+ACW37+ACY37+ADA37+ADC37-ACL37-ACU37-ACN37-ACP37-ACR37-ACT37-ACV37-ACX37-ACZ37-ADB37-ADD37,0),IF($N$1=11,MAX(ACK37+ACM37+ACO37+ACQ37+ACS37+ACU37+ACW37+ACY37+ADA37+ADC37+ADE37-ACL37-ACU37-ACN37-ACP37-ACR37-ACT37-ACV37-ACX37-ACZ37-ADB37-ADD37-ADF37,0),IF($N$1=12,MAX(ACK37+ACM37+ACO37+ACQ37+ACS37+ACU37+ACW37+ACY37+ADA37+ADC37+ADE37+ADG37-ACL37-ACU37-ACN37-ACP37-ACR37-ACT37-ACV37-ACX37-ACZ37-ADB37-ADD37-ADF37-ADH37,0),IF($N$1="Q2",MAX(ACK37+ADK37-ACL37-ADL37,0),IF($N$1="Q3",MAX(ACK37+ADK37+ADM37-ACL37-ADL37-ADN37,0),IF($N$1="Q4",MAX(ACK37+ADK37+ADM37+ADO37-ACL37-ADL37-ADN37-ADP37,0),"")))))))))))))))</f>
        <v>15793000</v>
      </c>
      <c r="G37" s="310">
        <f t="shared" ref="G37:G68" si="37">IF(OR($N$1=1,$N$1="N",$N$1="Q1"),$ACL37,IF($N$1=2,MAX(ACL37+ACN37-ACK37-ACM37,0),IF($N$1=3,MAX(ACL37+ACN37+ACP37-ACK37-ACM37-ACO37,0),IF($N$1=4,MAX(ACL37+ACN37+ACP37+ACR37-ACK37-ACM37-ACO37-ACQ37,0),IF($N$1=5,MAX(ACL37+ACN37+ACP37+ACR37+ACT37-ACK37-ACM37-ACO37-ACQ37-ACS37,0),IF($N$1=6,MAX(ACL37+ACN37+ACP37+ACR37+ACT37+ACV37-ACK37-ACM37-ACO37-ACQ37-ACS37-ACU37,0),IF($N$1=7,MAX(ACL37+ACN37+ACP37+ACR37+ACT37+ACV37+ACX37-ACK37-ACM37-ACO37-ACQ37-ACS37-ACU37-ACW37,0),IF($N$1=8,MAX(ACL37+ACN37+ACP37+ACR37+ACT37+ACV37+ACX37+ACZ37-ACK37-ACM37-ACO37-ACQ37-ACS37-ACU37-ACW37-ACY37,0),IF($N$1=9,MAX(ACL37+ACN37+ACP37+ACR37+ACT37+ACV37+ACX37+ACZ37+ADB37-ACK37-ACM37-ACO37-ACQ37-ACS37-ACU37-ACW37-ACY37-ADA37,0),IF($N$1=10,MAX(ACL37+ACN37+ACP37+ACR37+ACT37+ACV37+ACX37+ACZ37+ADB37+ADD37-ACK37-ACM37-ACO37-ACQ37-ACS37-ACU37-ACW37-ACY37-ADA37-ADC37,0),IF($N$1=11,MAX(ACL37+ACN37+ACP37+ACR37+ACT37+ACV37+ACX37+ACZ37+ADB37+ADD37+ADF37-ACK37-ACM37-ACO37-ACQ37-ACS37-ACU37-ACW37-ACY37-ADA37-ADC37-ADE37,0),IF($N$1=12,MAX(ACL37+ACN37+ACP37+ACR37+ACT37+ACV37+ACX37+ACZ37+ADB37+ADD37+ADF37+ADH37-ACK37-ACM37-ACO37-ACQ37-ACS37-ACU37-ACW37-ACY37-ADA37-ADC37-ADE37-ADG37,0),IF($N$1="Q2",MAX(ACL37+ADL37-ACK37-ADK37,0),IF($N$1="Q3",MAX(ACL37+ADL37+ADN37-ACK37-ADK37-ADM37,0),IF($N$1="Q4",MAX(ACL37+ADL37+ADN37+ADP37-ACK37-ADK37-ADM37-ADO37,0),"")))))))))))))))</f>
        <v>0</v>
      </c>
      <c r="H37" s="310">
        <f>IF(AND($N$1&gt;=1,$N$1&lt;=12),SUMIF(DULIEU!$AQ$7:$AQ$532,CĐPS!$N$1&amp;"-"&amp;CĐPS!$B37,DULIEU!$X$7:$X$532),IF($N$1="Q1",$ADK37,IF($N$1="Q2",$ADM37,IF($N$1="Q3",$ADO37,IF($N$1="Q4",$ADQ37,IF($N$1="N",$ADS37,""))))))</f>
        <v>6916000</v>
      </c>
      <c r="I37" s="310">
        <f>IF(AND($N$1&gt;=1,$N$1&lt;=12),SUMIF(DULIEU!$AR$7:$AR$532,CĐPS!$N$1&amp;"-"&amp;CĐPS!$B37,DULIEU!$X$7:$X$532),IF($N$1="Q1",$ADL37,IF($N$1="Q2",$ADN37,IF($N$1="Q3",$ADP37,IF($N$1="Q4",$ADR37,IF($N$1="N",$ADT37,""))))))</f>
        <v>19135000</v>
      </c>
      <c r="J37" s="310">
        <f t="shared" ref="J37:J68" si="38">IF($N$1=1,ACM37,IF($N$1=2,ACM37+ACO37,IF($N$1=3,ACM37+ACO37+ACQ37,IF($N$1=4,ACM37+ACO37+ACQ37+ACS37,IF($N$1=5,ACM37+ACO37+ACQ37+ACS37+ACU37,IF($N$1=6,ACM37+ACO37+ACQ37+ACS37+ACU37+ACW37,IF($N$1=7,ACM37+ACO37+ACQ37+ACS37+ACU37+ACW37+ACY37,IF($N$1=8,ACM37+ACO37+ACQ37+ACS37+ACU37+ACW37+ACY37+ADA37,IF($N$1=9,ACM37+ACO37+ACQ37+ACS37+ACU37+ACW37+ACY37+ADA37+ADC37,IF($N$1=10,ACM37+ACO37+ACQ37+ACS37+ACU37+ACW37+ACY37+ADA37+ADC37+ADE37,IF($N$1=11,ACM37+ACO37+ACQ37+ACS37+ACU37+ACW37+ACY37+ADA37+ADC37+ADE37+ADG37,IF($N$1=12,ACM37+ACO37+ACQ37+ACS37+ACU37+ACW37+ACY37+ADA37+ADC37+ADE37+ADG37+ADI37,IF($N$1="Q1",ADK37,IF($N$1="Q2",ADK37+ADM37,IF($N$1="Q3",ADK37+ADM37+ADO37,IF($N$1="Q4",ADK37+ADM37+ADO37+ADQ37,IF($N$1="N",ADS37,"")))))))))))))))))</f>
        <v>22709000</v>
      </c>
      <c r="K37" s="310">
        <f t="shared" ref="K37:K68" si="39">IF($N$1=1,ACN37,IF($N$1=2,ACN37+ACP37,IF($N$1=3,ACN37+ACP37+ACR37,IF($N$1=4,ACN37+ACP37+ACR37+ACT37,IF($N$1=5,ACN37+ACP37+ACR37+ACT37+ACV37,IF($N$1=6,ACN37+ACP37+ACR37+ACT37+ACV37+ACX37,IF($N$1=7,ACN37+ACP37+ACR37+ACT37+ACV37+ACX37+ACZ37,IF($N$1=8,ACN37+ACP37+ACR37+ACT37+ACV37+ACX37+ACZ37+ADB37,IF($N$1=9,ACN37+ACP37+ACR37+ACT37+ACV37+ACX37+ACZ37+ADB37+ADD37,IF($N$1=10,ACN37+ACP37+ACR37+ACT37+ACV37+ACX37+ACZ37+ADB37+ADD37+ADF37,IF($N$1=11,ACN37+ACP37+ACR37+ACT37+ACV37+ACX37+ACZ37+ADB37+ADD37+ADF37+ADH37,IF($N$1=12,ACN37+ACP37+ACR37+ACT37+ACV37+ACX37+ACZ37+ADB37+ADD37+ADF37+ADH37+ADJ37,IF($N$1="Q1",ADL37,IF($N$1="Q2",ADL37+ADN37,IF($N$1="Q3",ADL37+ADN37+ADP37,IF($N$1="Q4",ADL37+ADN37+ADP37+ADR37,IF($N$1="N",ADT37,"")))))))))))))))))</f>
        <v>19135000</v>
      </c>
      <c r="L37" s="309">
        <f t="shared" ref="L37:L68" si="40">IF(ACK37-ACL37+J37-K37&gt;0,ACK37-ACL37+J37-K37,0)</f>
        <v>3574000</v>
      </c>
      <c r="M37" s="309">
        <f t="shared" ref="M37:M68" si="41">IF(ACL37-ACK37+K37-J37&gt;0,ACL37-ACK37+K37-J37,0)</f>
        <v>0</v>
      </c>
      <c r="N37" s="299"/>
      <c r="ACK37" s="148"/>
      <c r="ACL37" s="148"/>
      <c r="ACM37" s="148">
        <f>SUMIF(DULIEU!$AQ$7:$AQ$532,CĐPS!$ACM$1&amp;"-"&amp;CĐPS!$B37,DULIEU!$X$7:$X$532)</f>
        <v>0</v>
      </c>
      <c r="ACN37" s="148">
        <f>SUMIF(DULIEU!$AR$7:$AR$532,CĐPS!$ACM$1&amp;"-"&amp;CĐPS!$B37,DULIEU!$X$7:$X$532)</f>
        <v>0</v>
      </c>
      <c r="ACO37" s="148">
        <f>SUMIF(DULIEU!$AQ$7:$AQ$532,CĐPS!$ACO$1&amp;"-"&amp;CĐPS!$B37,DULIEU!$X$7:$X$532)</f>
        <v>0</v>
      </c>
      <c r="ACP37" s="148">
        <f>SUMIF(DULIEU!$AR$7:$AR$532,CĐPS!ACO$1&amp;"-"&amp;CĐPS!$B37,DULIEU!$X$7:$X$532)</f>
        <v>0</v>
      </c>
      <c r="ACQ37" s="148">
        <f>SUMIF(DULIEU!$AQ$7:$AQ$532,CĐPS!$ACQ$1&amp;"-"&amp;CĐPS!$B37,DULIEU!$X$7:$X$532)</f>
        <v>0</v>
      </c>
      <c r="ACR37" s="148">
        <f>SUMIF(DULIEU!$AR$7:$AR$532,CĐPS!$ACQ$1&amp;"-"&amp;CĐPS!$B37,DULIEU!$X$7:$X$532)</f>
        <v>0</v>
      </c>
      <c r="ACS37" s="148">
        <f>SUMIF(DULIEU!$AQ$7:$AQ$532,CĐPS!$ACS$1&amp;"-"&amp;CĐPS!$B37,DULIEU!$X$7:$X$532)</f>
        <v>0</v>
      </c>
      <c r="ACT37" s="148">
        <f>SUMIF(DULIEU!$AR$7:$AR$532,CĐPS!$ACS$1&amp;"-"&amp;CĐPS!$B37,DULIEU!$X$7:$X$532)</f>
        <v>0</v>
      </c>
      <c r="ACU37" s="148">
        <f>SUMIF(DULIEU!$AQ$7:$AQ$532,CĐPS!$ACU$1&amp;"-"&amp;CĐPS!$B37,DULIEU!$X$7:$X$532)</f>
        <v>2885000</v>
      </c>
      <c r="ACV37" s="148">
        <f>SUMIF(DULIEU!$AR$7:$AR$532,CĐPS!$ACU$1&amp;"-"&amp;CĐPS!$B37,DULIEU!$X$7:$X$532)</f>
        <v>0</v>
      </c>
      <c r="ACW37" s="148">
        <f>SUMIF(DULIEU!$AQ$7:$AQ$532,CĐPS!$ACW$1&amp;"-"&amp;CĐPS!$B37,DULIEU!$X$7:$X$532)</f>
        <v>3112000</v>
      </c>
      <c r="ACX37" s="148">
        <f>SUMIF(DULIEU!$AR$7:$AR$532,CĐPS!$ACW$1&amp;"-"&amp;CĐPS!$B37,DULIEU!$X$7:$X$532)</f>
        <v>0</v>
      </c>
      <c r="ACY37" s="148">
        <f>SUMIF(DULIEU!$AQ$7:$AQ$532,CĐPS!$ACY$1&amp;"-"&amp;CĐPS!$B37,DULIEU!$X$7:$X$532)</f>
        <v>3342000</v>
      </c>
      <c r="ACZ37" s="148">
        <f>SUMIF(DULIEU!$AR$7:$AR$532,CĐPS!$ACY$1&amp;"-"&amp;CĐPS!$B37,DULIEU!$X$7:$X$532)</f>
        <v>0</v>
      </c>
      <c r="ADA37" s="148">
        <f>SUMIF(DULIEU!$AQ$7:$AQ$532,CĐPS!$ADA$1&amp;"-"&amp;CĐPS!$B37,DULIEU!$X$7:$X$532)</f>
        <v>3112000</v>
      </c>
      <c r="ADB37" s="148">
        <f>SUMIF(DULIEU!$AR$7:$AR$532,CĐPS!$ADA$1&amp;"-"&amp;CĐPS!$B37,DULIEU!$X$7:$X$532)</f>
        <v>0</v>
      </c>
      <c r="ADC37" s="148">
        <f>SUMIF(DULIEU!$AQ$7:$AQ$532,CĐPS!$ADC$1&amp;"-"&amp;CĐPS!$B37,DULIEU!$X$7:$X$532)</f>
        <v>3342000</v>
      </c>
      <c r="ADD37" s="148">
        <f>SUMIF(DULIEU!$AR$7:$AR$532,CĐPS!$ADC$1&amp;"-"&amp;CĐPS!$B37,DULIEU!$X$7:$X$532)</f>
        <v>0</v>
      </c>
      <c r="ADE37" s="148">
        <f>SUMIF(DULIEU!$AQ$7:$AQ$532,CĐPS!$ADE$1&amp;"-"&amp;CĐPS!$B37,DULIEU!$X$7:$X$532)</f>
        <v>3342000</v>
      </c>
      <c r="ADF37" s="148">
        <f>SUMIF(DULIEU!$AR$7:$AR$532,CĐPS!$ADE$1&amp;"-"&amp;CĐPS!$B37,DULIEU!$X$7:$X$532)</f>
        <v>0</v>
      </c>
      <c r="ADG37" s="148">
        <f>SUMIF(DULIEU!$AQ$7:$AQ$532,CĐPS!$ADG$1&amp;"-"&amp;CĐPS!$B37,DULIEU!$X$7:$X$532)</f>
        <v>0</v>
      </c>
      <c r="ADH37" s="148">
        <f>SUMIF(DULIEU!$AR$7:$AR$532,CĐPS!$ADG$1&amp;"-"&amp;CĐPS!$B37,DULIEU!$X$7:$X$532)</f>
        <v>19135000</v>
      </c>
      <c r="ADI37" s="148">
        <f>SUMIF(DULIEU!$AQ$7:$AQ$532,CĐPS!$ADI$1&amp;"-"&amp;CĐPS!$B37,DULIEU!$X$7:$X$532)</f>
        <v>3574000</v>
      </c>
      <c r="ADJ37" s="148">
        <f>SUMIF(DULIEU!$AR$7:$AR$532,CĐPS!$ADI$1&amp;"-"&amp;CĐPS!$B37,DULIEU!$X$7:$X$532)</f>
        <v>0</v>
      </c>
      <c r="ADK37" s="149">
        <f t="shared" ref="ADK37:ADK39" si="42">ACM37+ACO37+ACQ37</f>
        <v>0</v>
      </c>
      <c r="ADL37" s="149">
        <f t="shared" ref="ADL37:ADL39" si="43">ACN37+ACP37+ACR37</f>
        <v>0</v>
      </c>
      <c r="ADM37" s="149">
        <f t="shared" ref="ADM37:ADM39" si="44">ACS37+ACU37+ACW37</f>
        <v>5997000</v>
      </c>
      <c r="ADN37" s="149">
        <f t="shared" ref="ADN37:ADN39" si="45">ACT37+ACV37+ACX37</f>
        <v>0</v>
      </c>
      <c r="ADO37" s="149">
        <f t="shared" ref="ADO37:ADO39" si="46">ACY37+ADA37+ADC37</f>
        <v>9796000</v>
      </c>
      <c r="ADP37" s="149">
        <f t="shared" ref="ADP37:ADP39" si="47">ACZ37+ADB37+ADD37</f>
        <v>0</v>
      </c>
      <c r="ADQ37" s="149">
        <f t="shared" ref="ADQ37:ADQ39" si="48">ADE37+ADG37+ADI37</f>
        <v>6916000</v>
      </c>
      <c r="ADR37" s="149">
        <f t="shared" ref="ADR37:ADR39" si="49">ADF37+ADH37+ADJ37</f>
        <v>19135000</v>
      </c>
      <c r="ADS37" s="149">
        <f t="shared" ref="ADS37:ADS39" si="50">ADK37+ADM37+ADO37+ADQ37</f>
        <v>22709000</v>
      </c>
      <c r="ADT37" s="149">
        <f t="shared" ref="ADT37:ADT39" si="51">ADL37+ADN37+ADP37+ADR37</f>
        <v>19135000</v>
      </c>
      <c r="ADU37" s="137">
        <v>141</v>
      </c>
      <c r="ADV37" s="137"/>
      <c r="ADW37" s="150">
        <v>141</v>
      </c>
    </row>
    <row r="38" spans="1:804">
      <c r="A38" s="137"/>
      <c r="B38" s="313" t="s">
        <v>784</v>
      </c>
      <c r="C38" s="313" t="s">
        <v>784</v>
      </c>
      <c r="D38" s="314" t="s">
        <v>781</v>
      </c>
      <c r="E38" s="315"/>
      <c r="F38" s="309">
        <f t="shared" si="36"/>
        <v>0</v>
      </c>
      <c r="G38" s="310">
        <f t="shared" si="37"/>
        <v>0</v>
      </c>
      <c r="H38" s="310">
        <f>IF(AND($N$1&gt;=1,$N$1&lt;=12),SUMIF(DULIEU!$AQ$7:$AQ$532,CĐPS!$N$1&amp;"-"&amp;CĐPS!$B38,DULIEU!$X$7:$X$532),IF($N$1="Q1",$ADK38,IF($N$1="Q2",$ADM38,IF($N$1="Q3",$ADO38,IF($N$1="Q4",$ADQ38,IF($N$1="N",$ADS38,""))))))</f>
        <v>0</v>
      </c>
      <c r="I38" s="310">
        <f>IF(AND($N$1&gt;=1,$N$1&lt;=12),SUMIF(DULIEU!$AR$7:$AR$532,CĐPS!$N$1&amp;"-"&amp;CĐPS!$B38,DULIEU!$X$7:$X$532),IF($N$1="Q1",$ADL38,IF($N$1="Q2",$ADN38,IF($N$1="Q3",$ADP38,IF($N$1="Q4",$ADR38,IF($N$1="N",$ADT38,""))))))</f>
        <v>0</v>
      </c>
      <c r="J38" s="310">
        <f t="shared" si="38"/>
        <v>0</v>
      </c>
      <c r="K38" s="310">
        <f t="shared" si="39"/>
        <v>0</v>
      </c>
      <c r="L38" s="309">
        <f t="shared" si="40"/>
        <v>0</v>
      </c>
      <c r="M38" s="309">
        <f t="shared" si="41"/>
        <v>0</v>
      </c>
      <c r="N38" s="299"/>
      <c r="ACK38" s="148"/>
      <c r="ACL38" s="148"/>
      <c r="ACM38" s="148">
        <f>SUMIF(DULIEU!$AQ$7:$AQ$532,CĐPS!$ACM$1&amp;"-"&amp;CĐPS!$B38,DULIEU!$X$7:$X$532)</f>
        <v>0</v>
      </c>
      <c r="ACN38" s="148">
        <f>SUMIF(DULIEU!$AR$7:$AR$532,CĐPS!$ACM$1&amp;"-"&amp;CĐPS!$B38,DULIEU!$X$7:$X$532)</f>
        <v>0</v>
      </c>
      <c r="ACO38" s="148">
        <f>SUMIF(DULIEU!$AQ$7:$AQ$532,CĐPS!$ACO$1&amp;"-"&amp;CĐPS!$B38,DULIEU!$X$7:$X$532)</f>
        <v>0</v>
      </c>
      <c r="ACP38" s="148">
        <f>SUMIF(DULIEU!$AR$7:$AR$532,CĐPS!ACO$1&amp;"-"&amp;CĐPS!$B38,DULIEU!$X$7:$X$532)</f>
        <v>0</v>
      </c>
      <c r="ACQ38" s="148">
        <f>SUMIF(DULIEU!$AQ$7:$AQ$532,CĐPS!$ACQ$1&amp;"-"&amp;CĐPS!$B38,DULIEU!$X$7:$X$532)</f>
        <v>0</v>
      </c>
      <c r="ACR38" s="148">
        <f>SUMIF(DULIEU!$AR$7:$AR$532,CĐPS!$ACQ$1&amp;"-"&amp;CĐPS!$B38,DULIEU!$X$7:$X$532)</f>
        <v>0</v>
      </c>
      <c r="ACS38" s="148">
        <f>SUMIF(DULIEU!$AQ$7:$AQ$532,CĐPS!$ACS$1&amp;"-"&amp;CĐPS!$B38,DULIEU!$X$7:$X$532)</f>
        <v>0</v>
      </c>
      <c r="ACT38" s="148">
        <f>SUMIF(DULIEU!$AR$7:$AR$532,CĐPS!$ACS$1&amp;"-"&amp;CĐPS!$B38,DULIEU!$X$7:$X$532)</f>
        <v>0</v>
      </c>
      <c r="ACU38" s="148">
        <f>SUMIF(DULIEU!$AQ$7:$AQ$532,CĐPS!$ACU$1&amp;"-"&amp;CĐPS!$B38,DULIEU!$X$7:$X$532)</f>
        <v>0</v>
      </c>
      <c r="ACV38" s="148">
        <f>SUMIF(DULIEU!$AR$7:$AR$532,CĐPS!$ACU$1&amp;"-"&amp;CĐPS!$B38,DULIEU!$X$7:$X$532)</f>
        <v>0</v>
      </c>
      <c r="ACW38" s="148">
        <f>SUMIF(DULIEU!$AQ$7:$AQ$532,CĐPS!$ACW$1&amp;"-"&amp;CĐPS!$B38,DULIEU!$X$7:$X$532)</f>
        <v>0</v>
      </c>
      <c r="ACX38" s="148">
        <f>SUMIF(DULIEU!$AR$7:$AR$532,CĐPS!$ACW$1&amp;"-"&amp;CĐPS!$B38,DULIEU!$X$7:$X$532)</f>
        <v>0</v>
      </c>
      <c r="ACY38" s="148">
        <f>SUMIF(DULIEU!$AQ$7:$AQ$532,CĐPS!$ACY$1&amp;"-"&amp;CĐPS!$B38,DULIEU!$X$7:$X$532)</f>
        <v>0</v>
      </c>
      <c r="ACZ38" s="148">
        <f>SUMIF(DULIEU!$AR$7:$AR$532,CĐPS!$ACY$1&amp;"-"&amp;CĐPS!$B38,DULIEU!$X$7:$X$532)</f>
        <v>0</v>
      </c>
      <c r="ADA38" s="148">
        <f>SUMIF(DULIEU!$AQ$7:$AQ$532,CĐPS!$ADA$1&amp;"-"&amp;CĐPS!$B38,DULIEU!$X$7:$X$532)</f>
        <v>0</v>
      </c>
      <c r="ADB38" s="148">
        <f>SUMIF(DULIEU!$AR$7:$AR$532,CĐPS!$ADA$1&amp;"-"&amp;CĐPS!$B38,DULIEU!$X$7:$X$532)</f>
        <v>0</v>
      </c>
      <c r="ADC38" s="148">
        <f>SUMIF(DULIEU!$AQ$7:$AQ$532,CĐPS!$ADC$1&amp;"-"&amp;CĐPS!$B38,DULIEU!$X$7:$X$532)</f>
        <v>0</v>
      </c>
      <c r="ADD38" s="148">
        <f>SUMIF(DULIEU!$AR$7:$AR$532,CĐPS!$ADC$1&amp;"-"&amp;CĐPS!$B38,DULIEU!$X$7:$X$532)</f>
        <v>0</v>
      </c>
      <c r="ADE38" s="148">
        <f>SUMIF(DULIEU!$AQ$7:$AQ$532,CĐPS!$ADE$1&amp;"-"&amp;CĐPS!$B38,DULIEU!$X$7:$X$532)</f>
        <v>0</v>
      </c>
      <c r="ADF38" s="148">
        <f>SUMIF(DULIEU!$AR$7:$AR$532,CĐPS!$ADE$1&amp;"-"&amp;CĐPS!$B38,DULIEU!$X$7:$X$532)</f>
        <v>0</v>
      </c>
      <c r="ADG38" s="148">
        <f>SUMIF(DULIEU!$AQ$7:$AQ$532,CĐPS!$ADG$1&amp;"-"&amp;CĐPS!$B38,DULIEU!$X$7:$X$532)</f>
        <v>0</v>
      </c>
      <c r="ADH38" s="148">
        <f>SUMIF(DULIEU!$AR$7:$AR$532,CĐPS!$ADG$1&amp;"-"&amp;CĐPS!$B38,DULIEU!$X$7:$X$532)</f>
        <v>0</v>
      </c>
      <c r="ADI38" s="148">
        <f>SUMIF(DULIEU!$AQ$7:$AQ$532,CĐPS!$ADI$1&amp;"-"&amp;CĐPS!$B38,DULIEU!$X$7:$X$532)</f>
        <v>0</v>
      </c>
      <c r="ADJ38" s="148">
        <f>SUMIF(DULIEU!$AR$7:$AR$532,CĐPS!$ADI$1&amp;"-"&amp;CĐPS!$B38,DULIEU!$X$7:$X$532)</f>
        <v>0</v>
      </c>
      <c r="ADK38" s="149">
        <f t="shared" si="42"/>
        <v>0</v>
      </c>
      <c r="ADL38" s="149">
        <f t="shared" si="43"/>
        <v>0</v>
      </c>
      <c r="ADM38" s="149">
        <f t="shared" si="44"/>
        <v>0</v>
      </c>
      <c r="ADN38" s="149">
        <f t="shared" si="45"/>
        <v>0</v>
      </c>
      <c r="ADO38" s="149">
        <f t="shared" si="46"/>
        <v>0</v>
      </c>
      <c r="ADP38" s="149">
        <f t="shared" si="47"/>
        <v>0</v>
      </c>
      <c r="ADQ38" s="149">
        <f t="shared" si="48"/>
        <v>0</v>
      </c>
      <c r="ADR38" s="149">
        <f t="shared" si="49"/>
        <v>0</v>
      </c>
      <c r="ADS38" s="149">
        <f t="shared" si="50"/>
        <v>0</v>
      </c>
      <c r="ADT38" s="149">
        <f t="shared" si="51"/>
        <v>0</v>
      </c>
      <c r="ADU38" s="137">
        <v>141</v>
      </c>
      <c r="ADV38" s="137"/>
      <c r="ADW38" s="150">
        <v>141</v>
      </c>
    </row>
    <row r="39" spans="1:804">
      <c r="A39" s="137"/>
      <c r="B39" s="313" t="s">
        <v>785</v>
      </c>
      <c r="C39" s="313" t="s">
        <v>785</v>
      </c>
      <c r="D39" s="314" t="s">
        <v>775</v>
      </c>
      <c r="E39" s="315"/>
      <c r="F39" s="309">
        <f t="shared" si="36"/>
        <v>0</v>
      </c>
      <c r="G39" s="310">
        <f t="shared" si="37"/>
        <v>0</v>
      </c>
      <c r="H39" s="310">
        <f>IF(AND($N$1&gt;=1,$N$1&lt;=12),SUMIF(DULIEU!$AQ$7:$AQ$532,CĐPS!$N$1&amp;"-"&amp;CĐPS!$B39,DULIEU!$X$7:$X$532),IF($N$1="Q1",$ADK39,IF($N$1="Q2",$ADM39,IF($N$1="Q3",$ADO39,IF($N$1="Q4",$ADQ39,IF($N$1="N",$ADS39,""))))))</f>
        <v>0</v>
      </c>
      <c r="I39" s="310">
        <f>IF(AND($N$1&gt;=1,$N$1&lt;=12),SUMIF(DULIEU!$AR$7:$AR$532,CĐPS!$N$1&amp;"-"&amp;CĐPS!$B39,DULIEU!$X$7:$X$532),IF($N$1="Q1",$ADL39,IF($N$1="Q2",$ADN39,IF($N$1="Q3",$ADP39,IF($N$1="Q4",$ADR39,IF($N$1="N",$ADT39,""))))))</f>
        <v>0</v>
      </c>
      <c r="J39" s="310">
        <f t="shared" si="38"/>
        <v>0</v>
      </c>
      <c r="K39" s="310">
        <f t="shared" si="39"/>
        <v>0</v>
      </c>
      <c r="L39" s="309">
        <f t="shared" si="40"/>
        <v>0</v>
      </c>
      <c r="M39" s="309">
        <f t="shared" si="41"/>
        <v>0</v>
      </c>
      <c r="N39" s="299"/>
      <c r="ACK39" s="148"/>
      <c r="ACL39" s="148"/>
      <c r="ACM39" s="148">
        <f>SUMIF(DULIEU!$AQ$7:$AQ$532,CĐPS!$ACM$1&amp;"-"&amp;CĐPS!$B39,DULIEU!$X$7:$X$532)</f>
        <v>0</v>
      </c>
      <c r="ACN39" s="148">
        <f>SUMIF(DULIEU!$AR$7:$AR$532,CĐPS!$ACM$1&amp;"-"&amp;CĐPS!$B39,DULIEU!$X$7:$X$532)</f>
        <v>0</v>
      </c>
      <c r="ACO39" s="148">
        <f>SUMIF(DULIEU!$AQ$7:$AQ$532,CĐPS!$ACO$1&amp;"-"&amp;CĐPS!$B39,DULIEU!$X$7:$X$532)</f>
        <v>0</v>
      </c>
      <c r="ACP39" s="148">
        <f>SUMIF(DULIEU!$AR$7:$AR$532,CĐPS!ACO$1&amp;"-"&amp;CĐPS!$B39,DULIEU!$X$7:$X$532)</f>
        <v>0</v>
      </c>
      <c r="ACQ39" s="148">
        <f>SUMIF(DULIEU!$AQ$7:$AQ$532,CĐPS!$ACQ$1&amp;"-"&amp;CĐPS!$B39,DULIEU!$X$7:$X$532)</f>
        <v>0</v>
      </c>
      <c r="ACR39" s="148">
        <f>SUMIF(DULIEU!$AR$7:$AR$532,CĐPS!$ACQ$1&amp;"-"&amp;CĐPS!$B39,DULIEU!$X$7:$X$532)</f>
        <v>0</v>
      </c>
      <c r="ACS39" s="148">
        <f>SUMIF(DULIEU!$AQ$7:$AQ$532,CĐPS!$ACS$1&amp;"-"&amp;CĐPS!$B39,DULIEU!$X$7:$X$532)</f>
        <v>0</v>
      </c>
      <c r="ACT39" s="148">
        <f>SUMIF(DULIEU!$AR$7:$AR$532,CĐPS!$ACS$1&amp;"-"&amp;CĐPS!$B39,DULIEU!$X$7:$X$532)</f>
        <v>0</v>
      </c>
      <c r="ACU39" s="148">
        <f>SUMIF(DULIEU!$AQ$7:$AQ$532,CĐPS!$ACU$1&amp;"-"&amp;CĐPS!$B39,DULIEU!$X$7:$X$532)</f>
        <v>0</v>
      </c>
      <c r="ACV39" s="148">
        <f>SUMIF(DULIEU!$AR$7:$AR$532,CĐPS!$ACU$1&amp;"-"&amp;CĐPS!$B39,DULIEU!$X$7:$X$532)</f>
        <v>0</v>
      </c>
      <c r="ACW39" s="148">
        <f>SUMIF(DULIEU!$AQ$7:$AQ$532,CĐPS!$ACW$1&amp;"-"&amp;CĐPS!$B39,DULIEU!$X$7:$X$532)</f>
        <v>0</v>
      </c>
      <c r="ACX39" s="148">
        <f>SUMIF(DULIEU!$AR$7:$AR$532,CĐPS!$ACW$1&amp;"-"&amp;CĐPS!$B39,DULIEU!$X$7:$X$532)</f>
        <v>0</v>
      </c>
      <c r="ACY39" s="148">
        <f>SUMIF(DULIEU!$AQ$7:$AQ$532,CĐPS!$ACY$1&amp;"-"&amp;CĐPS!$B39,DULIEU!$X$7:$X$532)</f>
        <v>0</v>
      </c>
      <c r="ACZ39" s="148">
        <f>SUMIF(DULIEU!$AR$7:$AR$532,CĐPS!$ACY$1&amp;"-"&amp;CĐPS!$B39,DULIEU!$X$7:$X$532)</f>
        <v>0</v>
      </c>
      <c r="ADA39" s="148">
        <f>SUMIF(DULIEU!$AQ$7:$AQ$532,CĐPS!$ADA$1&amp;"-"&amp;CĐPS!$B39,DULIEU!$X$7:$X$532)</f>
        <v>0</v>
      </c>
      <c r="ADB39" s="148">
        <f>SUMIF(DULIEU!$AR$7:$AR$532,CĐPS!$ADA$1&amp;"-"&amp;CĐPS!$B39,DULIEU!$X$7:$X$532)</f>
        <v>0</v>
      </c>
      <c r="ADC39" s="148">
        <f>SUMIF(DULIEU!$AQ$7:$AQ$532,CĐPS!$ADC$1&amp;"-"&amp;CĐPS!$B39,DULIEU!$X$7:$X$532)</f>
        <v>0</v>
      </c>
      <c r="ADD39" s="148">
        <f>SUMIF(DULIEU!$AR$7:$AR$532,CĐPS!$ADC$1&amp;"-"&amp;CĐPS!$B39,DULIEU!$X$7:$X$532)</f>
        <v>0</v>
      </c>
      <c r="ADE39" s="148">
        <f>SUMIF(DULIEU!$AQ$7:$AQ$532,CĐPS!$ADE$1&amp;"-"&amp;CĐPS!$B39,DULIEU!$X$7:$X$532)</f>
        <v>0</v>
      </c>
      <c r="ADF39" s="148">
        <f>SUMIF(DULIEU!$AR$7:$AR$532,CĐPS!$ADE$1&amp;"-"&amp;CĐPS!$B39,DULIEU!$X$7:$X$532)</f>
        <v>0</v>
      </c>
      <c r="ADG39" s="148">
        <f>SUMIF(DULIEU!$AQ$7:$AQ$532,CĐPS!$ADG$1&amp;"-"&amp;CĐPS!$B39,DULIEU!$X$7:$X$532)</f>
        <v>0</v>
      </c>
      <c r="ADH39" s="148">
        <f>SUMIF(DULIEU!$AR$7:$AR$532,CĐPS!$ADG$1&amp;"-"&amp;CĐPS!$B39,DULIEU!$X$7:$X$532)</f>
        <v>0</v>
      </c>
      <c r="ADI39" s="148">
        <f>SUMIF(DULIEU!$AQ$7:$AQ$532,CĐPS!$ADI$1&amp;"-"&amp;CĐPS!$B39,DULIEU!$X$7:$X$532)</f>
        <v>0</v>
      </c>
      <c r="ADJ39" s="148">
        <f>SUMIF(DULIEU!$AR$7:$AR$532,CĐPS!$ADI$1&amp;"-"&amp;CĐPS!$B39,DULIEU!$X$7:$X$532)</f>
        <v>0</v>
      </c>
      <c r="ADK39" s="149">
        <f t="shared" si="42"/>
        <v>0</v>
      </c>
      <c r="ADL39" s="149">
        <f t="shared" si="43"/>
        <v>0</v>
      </c>
      <c r="ADM39" s="149">
        <f t="shared" si="44"/>
        <v>0</v>
      </c>
      <c r="ADN39" s="149">
        <f t="shared" si="45"/>
        <v>0</v>
      </c>
      <c r="ADO39" s="149">
        <f t="shared" si="46"/>
        <v>0</v>
      </c>
      <c r="ADP39" s="149">
        <f t="shared" si="47"/>
        <v>0</v>
      </c>
      <c r="ADQ39" s="149">
        <f t="shared" si="48"/>
        <v>0</v>
      </c>
      <c r="ADR39" s="149">
        <f t="shared" si="49"/>
        <v>0</v>
      </c>
      <c r="ADS39" s="149">
        <f t="shared" si="50"/>
        <v>0</v>
      </c>
      <c r="ADT39" s="149">
        <f t="shared" si="51"/>
        <v>0</v>
      </c>
      <c r="ADU39" s="137">
        <v>141</v>
      </c>
      <c r="ADV39" s="137"/>
      <c r="ADW39" s="150">
        <v>141</v>
      </c>
    </row>
    <row r="40" spans="1:804" s="117" customFormat="1">
      <c r="A40" s="298" t="s">
        <v>388</v>
      </c>
      <c r="B40" s="316" t="s">
        <v>89</v>
      </c>
      <c r="C40" s="316" t="s">
        <v>89</v>
      </c>
      <c r="D40" s="317" t="s">
        <v>90</v>
      </c>
      <c r="E40" s="318" t="s">
        <v>91</v>
      </c>
      <c r="F40" s="319">
        <f t="shared" si="36"/>
        <v>0</v>
      </c>
      <c r="G40" s="330">
        <f t="shared" si="37"/>
        <v>0</v>
      </c>
      <c r="H40" s="330">
        <f>IF(AND($N$1&gt;=1,$N$1&lt;=12),SUMIF(DULIEU!$AQ$7:$AQ$532,CĐPS!$N$1&amp;"-"&amp;CĐPS!$B40,DULIEU!$X$7:$X$532),IF($N$1="Q1",$ADK40,IF($N$1="Q2",$ADM40,IF($N$1="Q3",$ADO40,IF($N$1="Q4",$ADQ40,IF($N$1="N",$ADS40,""))))))</f>
        <v>0</v>
      </c>
      <c r="I40" s="330">
        <f>IF(AND($N$1&gt;=1,$N$1&lt;=12),SUMIF(DULIEU!$AR$7:$AR$532,CĐPS!$N$1&amp;"-"&amp;CĐPS!$B40,DULIEU!$X$7:$X$532),IF($N$1="Q1",$ADL40,IF($N$1="Q2",$ADN40,IF($N$1="Q3",$ADP40,IF($N$1="Q4",$ADR40,IF($N$1="N",$ADT40,""))))))</f>
        <v>0</v>
      </c>
      <c r="J40" s="330">
        <f t="shared" si="38"/>
        <v>0</v>
      </c>
      <c r="K40" s="330">
        <f t="shared" si="39"/>
        <v>0</v>
      </c>
      <c r="L40" s="319">
        <f t="shared" si="40"/>
        <v>0</v>
      </c>
      <c r="M40" s="319">
        <f t="shared" si="41"/>
        <v>0</v>
      </c>
      <c r="N40" s="326"/>
      <c r="ACK40" s="327"/>
      <c r="ACL40" s="327"/>
      <c r="ACM40" s="327">
        <f>SUMIF(DULIEU!$AQ$7:$AQ$532,CĐPS!$ACM$1&amp;"-"&amp;CĐPS!$B40,DULIEU!$X$7:$X$532)</f>
        <v>0</v>
      </c>
      <c r="ACN40" s="327">
        <f>SUMIF(DULIEU!$AR$7:$AR$532,CĐPS!$ACM$1&amp;"-"&amp;CĐPS!$B40,DULIEU!$X$7:$X$532)</f>
        <v>0</v>
      </c>
      <c r="ACO40" s="327">
        <f>SUMIF(DULIEU!$AQ$7:$AQ$532,CĐPS!$ACO$1&amp;"-"&amp;CĐPS!$B40,DULIEU!$X$7:$X$532)</f>
        <v>0</v>
      </c>
      <c r="ACP40" s="327">
        <f>SUMIF(DULIEU!$AR$7:$AR$532,CĐPS!ACO$1&amp;"-"&amp;CĐPS!$B40,DULIEU!$X$7:$X$532)</f>
        <v>0</v>
      </c>
      <c r="ACQ40" s="327">
        <f>SUMIF(DULIEU!$AQ$7:$AQ$532,CĐPS!$ACQ$1&amp;"-"&amp;CĐPS!$B40,DULIEU!$X$7:$X$532)</f>
        <v>0</v>
      </c>
      <c r="ACR40" s="327">
        <f>SUMIF(DULIEU!$AR$7:$AR$532,CĐPS!$ACQ$1&amp;"-"&amp;CĐPS!$B40,DULIEU!$X$7:$X$532)</f>
        <v>0</v>
      </c>
      <c r="ACS40" s="327">
        <f>SUMIF(DULIEU!$AQ$7:$AQ$532,CĐPS!$ACS$1&amp;"-"&amp;CĐPS!$B40,DULIEU!$X$7:$X$532)</f>
        <v>0</v>
      </c>
      <c r="ACT40" s="327">
        <f>SUMIF(DULIEU!$AR$7:$AR$532,CĐPS!$ACS$1&amp;"-"&amp;CĐPS!$B40,DULIEU!$X$7:$X$532)</f>
        <v>0</v>
      </c>
      <c r="ACU40" s="327">
        <f>SUMIF(DULIEU!$AQ$7:$AQ$532,CĐPS!$ACU$1&amp;"-"&amp;CĐPS!$B40,DULIEU!$X$7:$X$532)</f>
        <v>0</v>
      </c>
      <c r="ACV40" s="327">
        <f>SUMIF(DULIEU!$AR$7:$AR$532,CĐPS!$ACU$1&amp;"-"&amp;CĐPS!$B40,DULIEU!$X$7:$X$532)</f>
        <v>0</v>
      </c>
      <c r="ACW40" s="327">
        <f>SUMIF(DULIEU!$AQ$7:$AQ$532,CĐPS!$ACW$1&amp;"-"&amp;CĐPS!$B40,DULIEU!$X$7:$X$532)</f>
        <v>0</v>
      </c>
      <c r="ACX40" s="327">
        <f>SUMIF(DULIEU!$AR$7:$AR$532,CĐPS!$ACW$1&amp;"-"&amp;CĐPS!$B40,DULIEU!$X$7:$X$532)</f>
        <v>0</v>
      </c>
      <c r="ACY40" s="327">
        <f>SUMIF(DULIEU!$AQ$7:$AQ$532,CĐPS!$ACY$1&amp;"-"&amp;CĐPS!$B40,DULIEU!$X$7:$X$532)</f>
        <v>0</v>
      </c>
      <c r="ACZ40" s="327">
        <f>SUMIF(DULIEU!$AR$7:$AR$532,CĐPS!$ACY$1&amp;"-"&amp;CĐPS!$B40,DULIEU!$X$7:$X$532)</f>
        <v>0</v>
      </c>
      <c r="ADA40" s="327">
        <f>SUMIF(DULIEU!$AQ$7:$AQ$532,CĐPS!$ADA$1&amp;"-"&amp;CĐPS!$B40,DULIEU!$X$7:$X$532)</f>
        <v>0</v>
      </c>
      <c r="ADB40" s="327">
        <f>SUMIF(DULIEU!$AR$7:$AR$532,CĐPS!$ADA$1&amp;"-"&amp;CĐPS!$B40,DULIEU!$X$7:$X$532)</f>
        <v>0</v>
      </c>
      <c r="ADC40" s="327">
        <f>SUMIF(DULIEU!$AQ$7:$AQ$532,CĐPS!$ADC$1&amp;"-"&amp;CĐPS!$B40,DULIEU!$X$7:$X$532)</f>
        <v>0</v>
      </c>
      <c r="ADD40" s="327">
        <f>SUMIF(DULIEU!$AR$7:$AR$532,CĐPS!$ADC$1&amp;"-"&amp;CĐPS!$B40,DULIEU!$X$7:$X$532)</f>
        <v>0</v>
      </c>
      <c r="ADE40" s="327">
        <f>SUMIF(DULIEU!$AQ$7:$AQ$532,CĐPS!$ADE$1&amp;"-"&amp;CĐPS!$B40,DULIEU!$X$7:$X$532)</f>
        <v>0</v>
      </c>
      <c r="ADF40" s="327">
        <f>SUMIF(DULIEU!$AR$7:$AR$532,CĐPS!$ADE$1&amp;"-"&amp;CĐPS!$B40,DULIEU!$X$7:$X$532)</f>
        <v>0</v>
      </c>
      <c r="ADG40" s="327">
        <f>SUMIF(DULIEU!$AQ$7:$AQ$532,CĐPS!$ADG$1&amp;"-"&amp;CĐPS!$B40,DULIEU!$X$7:$X$532)</f>
        <v>0</v>
      </c>
      <c r="ADH40" s="327">
        <f>SUMIF(DULIEU!$AR$7:$AR$532,CĐPS!$ADG$1&amp;"-"&amp;CĐPS!$B40,DULIEU!$X$7:$X$532)</f>
        <v>0</v>
      </c>
      <c r="ADI40" s="327">
        <f>SUMIF(DULIEU!$AQ$7:$AQ$532,CĐPS!$ADI$1&amp;"-"&amp;CĐPS!$B40,DULIEU!$X$7:$X$532)</f>
        <v>0</v>
      </c>
      <c r="ADJ40" s="327">
        <f>SUMIF(DULIEU!$AR$7:$AR$532,CĐPS!$ADI$1&amp;"-"&amp;CĐPS!$B40,DULIEU!$X$7:$X$532)</f>
        <v>0</v>
      </c>
      <c r="ADK40" s="328">
        <f t="shared" si="16"/>
        <v>0</v>
      </c>
      <c r="ADL40" s="328">
        <f t="shared" si="17"/>
        <v>0</v>
      </c>
      <c r="ADM40" s="328">
        <f t="shared" si="18"/>
        <v>0</v>
      </c>
      <c r="ADN40" s="328">
        <f t="shared" si="19"/>
        <v>0</v>
      </c>
      <c r="ADO40" s="328">
        <f t="shared" si="20"/>
        <v>0</v>
      </c>
      <c r="ADP40" s="328">
        <f t="shared" si="21"/>
        <v>0</v>
      </c>
      <c r="ADQ40" s="328">
        <f t="shared" si="22"/>
        <v>0</v>
      </c>
      <c r="ADR40" s="328">
        <f t="shared" si="23"/>
        <v>0</v>
      </c>
      <c r="ADS40" s="328">
        <f t="shared" si="24"/>
        <v>0</v>
      </c>
      <c r="ADT40" s="328">
        <f t="shared" si="25"/>
        <v>0</v>
      </c>
      <c r="ADU40" s="298">
        <v>141</v>
      </c>
      <c r="ADV40" s="298"/>
      <c r="ADW40" s="298">
        <v>141</v>
      </c>
      <c r="ADX40" s="623"/>
    </row>
    <row r="41" spans="1:804" s="117" customFormat="1">
      <c r="A41" s="298" t="s">
        <v>388</v>
      </c>
      <c r="B41" s="316" t="s">
        <v>92</v>
      </c>
      <c r="C41" s="316" t="s">
        <v>92</v>
      </c>
      <c r="D41" s="317" t="s">
        <v>93</v>
      </c>
      <c r="E41" s="318" t="s">
        <v>94</v>
      </c>
      <c r="F41" s="319">
        <f t="shared" si="36"/>
        <v>0</v>
      </c>
      <c r="G41" s="330">
        <f t="shared" si="37"/>
        <v>0</v>
      </c>
      <c r="H41" s="330">
        <f>IF(AND($N$1&gt;=1,$N$1&lt;=12),SUMIF(DULIEU!$AQ$7:$AQ$532,CĐPS!$N$1&amp;"-"&amp;CĐPS!$B41,DULIEU!$X$7:$X$532),IF($N$1="Q1",$ADK41,IF($N$1="Q2",$ADM41,IF($N$1="Q3",$ADO41,IF($N$1="Q4",$ADQ41,IF($N$1="N",$ADS41,""))))))</f>
        <v>125000</v>
      </c>
      <c r="I41" s="330">
        <f>IF(AND($N$1&gt;=1,$N$1&lt;=12),SUMIF(DULIEU!$AR$7:$AR$532,CĐPS!$N$1&amp;"-"&amp;CĐPS!$B41,DULIEU!$X$7:$X$532),IF($N$1="Q1",$ADL41,IF($N$1="Q2",$ADN41,IF($N$1="Q3",$ADP41,IF($N$1="Q4",$ADR41,IF($N$1="N",$ADT41,""))))))</f>
        <v>26892</v>
      </c>
      <c r="J41" s="330">
        <f t="shared" si="38"/>
        <v>125000</v>
      </c>
      <c r="K41" s="330">
        <f t="shared" si="39"/>
        <v>26892</v>
      </c>
      <c r="L41" s="319">
        <f t="shared" si="40"/>
        <v>98108</v>
      </c>
      <c r="M41" s="319">
        <f t="shared" si="41"/>
        <v>0</v>
      </c>
      <c r="N41" s="326"/>
      <c r="ACK41" s="327"/>
      <c r="ACL41" s="327"/>
      <c r="ACM41" s="327">
        <f>SUMIF(DULIEU!$AQ$7:$AQ$532,CĐPS!$ACM$1&amp;"-"&amp;CĐPS!$B41,DULIEU!$X$7:$X$532)</f>
        <v>0</v>
      </c>
      <c r="ACN41" s="327">
        <f>SUMIF(DULIEU!$AR$7:$AR$532,CĐPS!$ACM$1&amp;"-"&amp;CĐPS!$B41,DULIEU!$X$7:$X$532)</f>
        <v>0</v>
      </c>
      <c r="ACO41" s="327">
        <f>SUMIF(DULIEU!$AQ$7:$AQ$532,CĐPS!$ACO$1&amp;"-"&amp;CĐPS!$B41,DULIEU!$X$7:$X$532)</f>
        <v>0</v>
      </c>
      <c r="ACP41" s="327">
        <f>SUMIF(DULIEU!$AR$7:$AR$532,CĐPS!ACO$1&amp;"-"&amp;CĐPS!$B41,DULIEU!$X$7:$X$532)</f>
        <v>0</v>
      </c>
      <c r="ACQ41" s="327">
        <f>SUMIF(DULIEU!$AQ$7:$AQ$532,CĐPS!$ACQ$1&amp;"-"&amp;CĐPS!$B41,DULIEU!$X$7:$X$532)</f>
        <v>0</v>
      </c>
      <c r="ACR41" s="327">
        <f>SUMIF(DULIEU!$AR$7:$AR$532,CĐPS!$ACQ$1&amp;"-"&amp;CĐPS!$B41,DULIEU!$X$7:$X$532)</f>
        <v>0</v>
      </c>
      <c r="ACS41" s="327">
        <f>SUMIF(DULIEU!$AQ$7:$AQ$532,CĐPS!$ACS$1&amp;"-"&amp;CĐPS!$B41,DULIEU!$X$7:$X$532)</f>
        <v>0</v>
      </c>
      <c r="ACT41" s="327">
        <f>SUMIF(DULIEU!$AR$7:$AR$532,CĐPS!$ACS$1&amp;"-"&amp;CĐPS!$B41,DULIEU!$X$7:$X$532)</f>
        <v>0</v>
      </c>
      <c r="ACU41" s="327">
        <f>SUMIF(DULIEU!$AQ$7:$AQ$532,CĐPS!$ACU$1&amp;"-"&amp;CĐPS!$B41,DULIEU!$X$7:$X$532)</f>
        <v>0</v>
      </c>
      <c r="ACV41" s="327">
        <f>SUMIF(DULIEU!$AR$7:$AR$532,CĐPS!$ACU$1&amp;"-"&amp;CĐPS!$B41,DULIEU!$X$7:$X$532)</f>
        <v>0</v>
      </c>
      <c r="ACW41" s="327">
        <f>SUMIF(DULIEU!$AQ$7:$AQ$532,CĐPS!$ACW$1&amp;"-"&amp;CĐPS!$B41,DULIEU!$X$7:$X$532)</f>
        <v>0</v>
      </c>
      <c r="ACX41" s="327">
        <f>SUMIF(DULIEU!$AR$7:$AR$532,CĐPS!$ACW$1&amp;"-"&amp;CĐPS!$B41,DULIEU!$X$7:$X$532)</f>
        <v>0</v>
      </c>
      <c r="ACY41" s="327">
        <f>SUMIF(DULIEU!$AQ$7:$AQ$532,CĐPS!$ACY$1&amp;"-"&amp;CĐPS!$B41,DULIEU!$X$7:$X$532)</f>
        <v>0</v>
      </c>
      <c r="ACZ41" s="327">
        <f>SUMIF(DULIEU!$AR$7:$AR$532,CĐPS!$ACY$1&amp;"-"&amp;CĐPS!$B41,DULIEU!$X$7:$X$532)</f>
        <v>0</v>
      </c>
      <c r="ADA41" s="327">
        <f>SUMIF(DULIEU!$AQ$7:$AQ$532,CĐPS!$ADA$1&amp;"-"&amp;CĐPS!$B41,DULIEU!$X$7:$X$532)</f>
        <v>0</v>
      </c>
      <c r="ADB41" s="327">
        <f>SUMIF(DULIEU!$AR$7:$AR$532,CĐPS!$ADA$1&amp;"-"&amp;CĐPS!$B41,DULIEU!$X$7:$X$532)</f>
        <v>0</v>
      </c>
      <c r="ADC41" s="327">
        <f>SUMIF(DULIEU!$AQ$7:$AQ$532,CĐPS!$ADC$1&amp;"-"&amp;CĐPS!$B41,DULIEU!$X$7:$X$532)</f>
        <v>0</v>
      </c>
      <c r="ADD41" s="327">
        <f>SUMIF(DULIEU!$AR$7:$AR$532,CĐPS!$ADC$1&amp;"-"&amp;CĐPS!$B41,DULIEU!$X$7:$X$532)</f>
        <v>0</v>
      </c>
      <c r="ADE41" s="327">
        <f>SUMIF(DULIEU!$AQ$7:$AQ$532,CĐPS!$ADE$1&amp;"-"&amp;CĐPS!$B41,DULIEU!$X$7:$X$532)</f>
        <v>0</v>
      </c>
      <c r="ADF41" s="327">
        <f>SUMIF(DULIEU!$AR$7:$AR$532,CĐPS!$ADE$1&amp;"-"&amp;CĐPS!$B41,DULIEU!$X$7:$X$532)</f>
        <v>0</v>
      </c>
      <c r="ADG41" s="327">
        <f>SUMIF(DULIEU!$AQ$7:$AQ$532,CĐPS!$ADG$1&amp;"-"&amp;CĐPS!$B41,DULIEU!$X$7:$X$532)</f>
        <v>0</v>
      </c>
      <c r="ADH41" s="327">
        <f>SUMIF(DULIEU!$AR$7:$AR$532,CĐPS!$ADG$1&amp;"-"&amp;CĐPS!$B41,DULIEU!$X$7:$X$532)</f>
        <v>0</v>
      </c>
      <c r="ADI41" s="327">
        <f>SUMIF(DULIEU!$AQ$7:$AQ$532,CĐPS!$ADI$1&amp;"-"&amp;CĐPS!$B41,DULIEU!$X$7:$X$532)</f>
        <v>125000</v>
      </c>
      <c r="ADJ41" s="327">
        <f>SUMIF(DULIEU!$AR$7:$AR$532,CĐPS!$ADI$1&amp;"-"&amp;CĐPS!$B41,DULIEU!$X$7:$X$532)</f>
        <v>26892</v>
      </c>
      <c r="ADK41" s="328">
        <f t="shared" si="16"/>
        <v>0</v>
      </c>
      <c r="ADL41" s="328">
        <f t="shared" si="17"/>
        <v>0</v>
      </c>
      <c r="ADM41" s="328">
        <f t="shared" si="18"/>
        <v>0</v>
      </c>
      <c r="ADN41" s="328">
        <f t="shared" si="19"/>
        <v>0</v>
      </c>
      <c r="ADO41" s="328">
        <f t="shared" si="20"/>
        <v>0</v>
      </c>
      <c r="ADP41" s="328">
        <f t="shared" si="21"/>
        <v>0</v>
      </c>
      <c r="ADQ41" s="328">
        <f t="shared" si="22"/>
        <v>125000</v>
      </c>
      <c r="ADR41" s="328">
        <f t="shared" si="23"/>
        <v>26892</v>
      </c>
      <c r="ADS41" s="328">
        <f t="shared" si="24"/>
        <v>125000</v>
      </c>
      <c r="ADT41" s="328">
        <f t="shared" si="25"/>
        <v>26892</v>
      </c>
      <c r="ADU41" s="298">
        <v>141</v>
      </c>
      <c r="ADV41" s="298"/>
      <c r="ADW41" s="298">
        <v>141</v>
      </c>
      <c r="ADX41" s="623"/>
    </row>
    <row r="42" spans="1:804" s="117" customFormat="1">
      <c r="A42" s="298" t="s">
        <v>388</v>
      </c>
      <c r="B42" s="316" t="s">
        <v>95</v>
      </c>
      <c r="C42" s="316" t="s">
        <v>95</v>
      </c>
      <c r="D42" s="317" t="s">
        <v>96</v>
      </c>
      <c r="E42" s="318" t="s">
        <v>97</v>
      </c>
      <c r="F42" s="319">
        <f t="shared" si="36"/>
        <v>0</v>
      </c>
      <c r="G42" s="330">
        <f t="shared" si="37"/>
        <v>0</v>
      </c>
      <c r="H42" s="330">
        <f>IF(AND($N$1&gt;=1,$N$1&lt;=12),SUMIF(DULIEU!$AQ$7:$AQ$532,CĐPS!$N$1&amp;"-"&amp;CĐPS!$B42,DULIEU!$X$7:$X$532),IF($N$1="Q1",$ADK42,IF($N$1="Q2",$ADM42,IF($N$1="Q3",$ADO42,IF($N$1="Q4",$ADQ42,IF($N$1="N",$ADS42,""))))))</f>
        <v>0</v>
      </c>
      <c r="I42" s="330">
        <f>IF(AND($N$1&gt;=1,$N$1&lt;=12),SUMIF(DULIEU!$AR$7:$AR$532,CĐPS!$N$1&amp;"-"&amp;CĐPS!$B42,DULIEU!$X$7:$X$532),IF($N$1="Q1",$ADL42,IF($N$1="Q2",$ADN42,IF($N$1="Q3",$ADP42,IF($N$1="Q4",$ADR42,IF($N$1="N",$ADT42,""))))))</f>
        <v>0</v>
      </c>
      <c r="J42" s="330">
        <f t="shared" si="38"/>
        <v>0</v>
      </c>
      <c r="K42" s="330">
        <f t="shared" si="39"/>
        <v>0</v>
      </c>
      <c r="L42" s="319">
        <f t="shared" si="40"/>
        <v>0</v>
      </c>
      <c r="M42" s="319">
        <f t="shared" si="41"/>
        <v>0</v>
      </c>
      <c r="N42" s="326"/>
      <c r="ACK42" s="327"/>
      <c r="ACL42" s="327"/>
      <c r="ACM42" s="327">
        <f>SUMIF(DULIEU!$AQ$7:$AQ$532,CĐPS!$ACM$1&amp;"-"&amp;CĐPS!$B42,DULIEU!$X$7:$X$532)</f>
        <v>0</v>
      </c>
      <c r="ACN42" s="327">
        <f>SUMIF(DULIEU!$AR$7:$AR$532,CĐPS!$ACM$1&amp;"-"&amp;CĐPS!$B42,DULIEU!$X$7:$X$532)</f>
        <v>0</v>
      </c>
      <c r="ACO42" s="327">
        <f>SUMIF(DULIEU!$AQ$7:$AQ$532,CĐPS!$ACO$1&amp;"-"&amp;CĐPS!$B42,DULIEU!$X$7:$X$532)</f>
        <v>0</v>
      </c>
      <c r="ACP42" s="327">
        <f>SUMIF(DULIEU!$AR$7:$AR$532,CĐPS!ACO$1&amp;"-"&amp;CĐPS!$B42,DULIEU!$X$7:$X$532)</f>
        <v>0</v>
      </c>
      <c r="ACQ42" s="327">
        <f>SUMIF(DULIEU!$AQ$7:$AQ$532,CĐPS!$ACQ$1&amp;"-"&amp;CĐPS!$B42,DULIEU!$X$7:$X$532)</f>
        <v>0</v>
      </c>
      <c r="ACR42" s="327">
        <f>SUMIF(DULIEU!$AR$7:$AR$532,CĐPS!$ACQ$1&amp;"-"&amp;CĐPS!$B42,DULIEU!$X$7:$X$532)</f>
        <v>0</v>
      </c>
      <c r="ACS42" s="327">
        <f>SUMIF(DULIEU!$AQ$7:$AQ$532,CĐPS!$ACS$1&amp;"-"&amp;CĐPS!$B42,DULIEU!$X$7:$X$532)</f>
        <v>0</v>
      </c>
      <c r="ACT42" s="327">
        <f>SUMIF(DULIEU!$AR$7:$AR$532,CĐPS!$ACS$1&amp;"-"&amp;CĐPS!$B42,DULIEU!$X$7:$X$532)</f>
        <v>0</v>
      </c>
      <c r="ACU42" s="327">
        <f>SUMIF(DULIEU!$AQ$7:$AQ$532,CĐPS!$ACU$1&amp;"-"&amp;CĐPS!$B42,DULIEU!$X$7:$X$532)</f>
        <v>0</v>
      </c>
      <c r="ACV42" s="327">
        <f>SUMIF(DULIEU!$AR$7:$AR$532,CĐPS!$ACU$1&amp;"-"&amp;CĐPS!$B42,DULIEU!$X$7:$X$532)</f>
        <v>0</v>
      </c>
      <c r="ACW42" s="327">
        <f>SUMIF(DULIEU!$AQ$7:$AQ$532,CĐPS!$ACW$1&amp;"-"&amp;CĐPS!$B42,DULIEU!$X$7:$X$532)</f>
        <v>0</v>
      </c>
      <c r="ACX42" s="327">
        <f>SUMIF(DULIEU!$AR$7:$AR$532,CĐPS!$ACW$1&amp;"-"&amp;CĐPS!$B42,DULIEU!$X$7:$X$532)</f>
        <v>0</v>
      </c>
      <c r="ACY42" s="327">
        <f>SUMIF(DULIEU!$AQ$7:$AQ$532,CĐPS!$ACY$1&amp;"-"&amp;CĐPS!$B42,DULIEU!$X$7:$X$532)</f>
        <v>0</v>
      </c>
      <c r="ACZ42" s="327">
        <f>SUMIF(DULIEU!$AR$7:$AR$532,CĐPS!$ACY$1&amp;"-"&amp;CĐPS!$B42,DULIEU!$X$7:$X$532)</f>
        <v>0</v>
      </c>
      <c r="ADA42" s="327">
        <f>SUMIF(DULIEU!$AQ$7:$AQ$532,CĐPS!$ADA$1&amp;"-"&amp;CĐPS!$B42,DULIEU!$X$7:$X$532)</f>
        <v>0</v>
      </c>
      <c r="ADB42" s="327">
        <f>SUMIF(DULIEU!$AR$7:$AR$532,CĐPS!$ADA$1&amp;"-"&amp;CĐPS!$B42,DULIEU!$X$7:$X$532)</f>
        <v>0</v>
      </c>
      <c r="ADC42" s="327">
        <f>SUMIF(DULIEU!$AQ$7:$AQ$532,CĐPS!$ADC$1&amp;"-"&amp;CĐPS!$B42,DULIEU!$X$7:$X$532)</f>
        <v>0</v>
      </c>
      <c r="ADD42" s="327">
        <f>SUMIF(DULIEU!$AR$7:$AR$532,CĐPS!$ADC$1&amp;"-"&amp;CĐPS!$B42,DULIEU!$X$7:$X$532)</f>
        <v>0</v>
      </c>
      <c r="ADE42" s="327">
        <f>SUMIF(DULIEU!$AQ$7:$AQ$532,CĐPS!$ADE$1&amp;"-"&amp;CĐPS!$B42,DULIEU!$X$7:$X$532)</f>
        <v>0</v>
      </c>
      <c r="ADF42" s="327">
        <f>SUMIF(DULIEU!$AR$7:$AR$532,CĐPS!$ADE$1&amp;"-"&amp;CĐPS!$B42,DULIEU!$X$7:$X$532)</f>
        <v>0</v>
      </c>
      <c r="ADG42" s="327">
        <f>SUMIF(DULIEU!$AQ$7:$AQ$532,CĐPS!$ADG$1&amp;"-"&amp;CĐPS!$B42,DULIEU!$X$7:$X$532)</f>
        <v>0</v>
      </c>
      <c r="ADH42" s="327">
        <f>SUMIF(DULIEU!$AR$7:$AR$532,CĐPS!$ADG$1&amp;"-"&amp;CĐPS!$B42,DULIEU!$X$7:$X$532)</f>
        <v>0</v>
      </c>
      <c r="ADI42" s="327">
        <f>SUMIF(DULIEU!$AQ$7:$AQ$532,CĐPS!$ADI$1&amp;"-"&amp;CĐPS!$B42,DULIEU!$X$7:$X$532)</f>
        <v>0</v>
      </c>
      <c r="ADJ42" s="327">
        <f>SUMIF(DULIEU!$AR$7:$AR$532,CĐPS!$ADI$1&amp;"-"&amp;CĐPS!$B42,DULIEU!$X$7:$X$532)</f>
        <v>0</v>
      </c>
      <c r="ADK42" s="328">
        <f t="shared" si="16"/>
        <v>0</v>
      </c>
      <c r="ADL42" s="328">
        <f t="shared" si="17"/>
        <v>0</v>
      </c>
      <c r="ADM42" s="328">
        <f t="shared" si="18"/>
        <v>0</v>
      </c>
      <c r="ADN42" s="328">
        <f t="shared" si="19"/>
        <v>0</v>
      </c>
      <c r="ADO42" s="328">
        <f t="shared" si="20"/>
        <v>0</v>
      </c>
      <c r="ADP42" s="328">
        <f t="shared" si="21"/>
        <v>0</v>
      </c>
      <c r="ADQ42" s="328">
        <f t="shared" si="22"/>
        <v>0</v>
      </c>
      <c r="ADR42" s="328">
        <f t="shared" si="23"/>
        <v>0</v>
      </c>
      <c r="ADS42" s="328">
        <f t="shared" si="24"/>
        <v>0</v>
      </c>
      <c r="ADT42" s="328">
        <f t="shared" si="25"/>
        <v>0</v>
      </c>
      <c r="ADU42" s="298">
        <v>141</v>
      </c>
      <c r="ADV42" s="298"/>
      <c r="ADW42" s="298">
        <v>141</v>
      </c>
      <c r="ADX42" s="623"/>
    </row>
    <row r="43" spans="1:804" s="117" customFormat="1">
      <c r="A43" s="298" t="s">
        <v>388</v>
      </c>
      <c r="B43" s="316" t="s">
        <v>754</v>
      </c>
      <c r="C43" s="316" t="s">
        <v>100</v>
      </c>
      <c r="D43" s="317" t="s">
        <v>101</v>
      </c>
      <c r="E43" s="318" t="s">
        <v>102</v>
      </c>
      <c r="F43" s="319">
        <f t="shared" si="36"/>
        <v>0</v>
      </c>
      <c r="G43" s="330">
        <f t="shared" si="37"/>
        <v>0</v>
      </c>
      <c r="H43" s="330">
        <f>IF(AND($N$1&gt;=1,$N$1&lt;=12),SUMIF(DULIEU!$AQ$7:$AQ$532,CĐPS!$N$1&amp;"-"&amp;CĐPS!$B43,DULIEU!$X$7:$X$532),IF($N$1="Q1",$ADK43,IF($N$1="Q2",$ADM43,IF($N$1="Q3",$ADO43,IF($N$1="Q4",$ADQ43,IF($N$1="N",$ADS43,""))))))</f>
        <v>0</v>
      </c>
      <c r="I43" s="330">
        <f>IF(AND($N$1&gt;=1,$N$1&lt;=12),SUMIF(DULIEU!$AR$7:$AR$532,CĐPS!$N$1&amp;"-"&amp;CĐPS!$B43,DULIEU!$X$7:$X$532),IF($N$1="Q1",$ADL43,IF($N$1="Q2",$ADN43,IF($N$1="Q3",$ADP43,IF($N$1="Q4",$ADR43,IF($N$1="N",$ADT43,""))))))</f>
        <v>0</v>
      </c>
      <c r="J43" s="330">
        <f t="shared" si="38"/>
        <v>0</v>
      </c>
      <c r="K43" s="330">
        <f t="shared" si="39"/>
        <v>0</v>
      </c>
      <c r="L43" s="319">
        <f t="shared" si="40"/>
        <v>0</v>
      </c>
      <c r="M43" s="319">
        <f t="shared" si="41"/>
        <v>0</v>
      </c>
      <c r="N43" s="326"/>
      <c r="ACK43" s="327"/>
      <c r="ACL43" s="327"/>
      <c r="ACM43" s="327">
        <f>SUMIF(DULIEU!$AQ$7:$AQ$532,CĐPS!$ACM$1&amp;"-"&amp;CĐPS!$B43,DULIEU!$X$7:$X$532)</f>
        <v>0</v>
      </c>
      <c r="ACN43" s="327">
        <f>SUMIF(DULIEU!$AR$7:$AR$532,CĐPS!$ACM$1&amp;"-"&amp;CĐPS!$B43,DULIEU!$X$7:$X$532)</f>
        <v>0</v>
      </c>
      <c r="ACO43" s="327">
        <f>SUMIF(DULIEU!$AQ$7:$AQ$532,CĐPS!$ACO$1&amp;"-"&amp;CĐPS!$B43,DULIEU!$X$7:$X$532)</f>
        <v>0</v>
      </c>
      <c r="ACP43" s="327">
        <f>SUMIF(DULIEU!$AR$7:$AR$532,CĐPS!ACO$1&amp;"-"&amp;CĐPS!$B43,DULIEU!$X$7:$X$532)</f>
        <v>0</v>
      </c>
      <c r="ACQ43" s="327">
        <f>SUMIF(DULIEU!$AQ$7:$AQ$532,CĐPS!$ACQ$1&amp;"-"&amp;CĐPS!$B43,DULIEU!$X$7:$X$532)</f>
        <v>0</v>
      </c>
      <c r="ACR43" s="327">
        <f>SUMIF(DULIEU!$AR$7:$AR$532,CĐPS!$ACQ$1&amp;"-"&amp;CĐPS!$B43,DULIEU!$X$7:$X$532)</f>
        <v>0</v>
      </c>
      <c r="ACS43" s="327">
        <f>SUMIF(DULIEU!$AQ$7:$AQ$532,CĐPS!$ACS$1&amp;"-"&amp;CĐPS!$B43,DULIEU!$X$7:$X$532)</f>
        <v>0</v>
      </c>
      <c r="ACT43" s="327">
        <f>SUMIF(DULIEU!$AR$7:$AR$532,CĐPS!$ACS$1&amp;"-"&amp;CĐPS!$B43,DULIEU!$X$7:$X$532)</f>
        <v>0</v>
      </c>
      <c r="ACU43" s="327">
        <f>SUMIF(DULIEU!$AQ$7:$AQ$532,CĐPS!$ACU$1&amp;"-"&amp;CĐPS!$B43,DULIEU!$X$7:$X$532)</f>
        <v>0</v>
      </c>
      <c r="ACV43" s="327">
        <f>SUMIF(DULIEU!$AR$7:$AR$532,CĐPS!$ACU$1&amp;"-"&amp;CĐPS!$B43,DULIEU!$X$7:$X$532)</f>
        <v>0</v>
      </c>
      <c r="ACW43" s="327">
        <f>SUMIF(DULIEU!$AQ$7:$AQ$532,CĐPS!$ACW$1&amp;"-"&amp;CĐPS!$B43,DULIEU!$X$7:$X$532)</f>
        <v>0</v>
      </c>
      <c r="ACX43" s="327">
        <f>SUMIF(DULIEU!$AR$7:$AR$532,CĐPS!$ACW$1&amp;"-"&amp;CĐPS!$B43,DULIEU!$X$7:$X$532)</f>
        <v>0</v>
      </c>
      <c r="ACY43" s="327">
        <f>SUMIF(DULIEU!$AQ$7:$AQ$532,CĐPS!$ACY$1&amp;"-"&amp;CĐPS!$B43,DULIEU!$X$7:$X$532)</f>
        <v>0</v>
      </c>
      <c r="ACZ43" s="327">
        <f>SUMIF(DULIEU!$AR$7:$AR$532,CĐPS!$ACY$1&amp;"-"&amp;CĐPS!$B43,DULIEU!$X$7:$X$532)</f>
        <v>0</v>
      </c>
      <c r="ADA43" s="327">
        <f>SUMIF(DULIEU!$AQ$7:$AQ$532,CĐPS!$ADA$1&amp;"-"&amp;CĐPS!$B43,DULIEU!$X$7:$X$532)</f>
        <v>0</v>
      </c>
      <c r="ADB43" s="327">
        <f>SUMIF(DULIEU!$AR$7:$AR$532,CĐPS!$ADA$1&amp;"-"&amp;CĐPS!$B43,DULIEU!$X$7:$X$532)</f>
        <v>0</v>
      </c>
      <c r="ADC43" s="327">
        <f>SUMIF(DULIEU!$AQ$7:$AQ$532,CĐPS!$ADC$1&amp;"-"&amp;CĐPS!$B43,DULIEU!$X$7:$X$532)</f>
        <v>0</v>
      </c>
      <c r="ADD43" s="327">
        <f>SUMIF(DULIEU!$AR$7:$AR$532,CĐPS!$ADC$1&amp;"-"&amp;CĐPS!$B43,DULIEU!$X$7:$X$532)</f>
        <v>0</v>
      </c>
      <c r="ADE43" s="327">
        <f>SUMIF(DULIEU!$AQ$7:$AQ$532,CĐPS!$ADE$1&amp;"-"&amp;CĐPS!$B43,DULIEU!$X$7:$X$532)</f>
        <v>0</v>
      </c>
      <c r="ADF43" s="327">
        <f>SUMIF(DULIEU!$AR$7:$AR$532,CĐPS!$ADE$1&amp;"-"&amp;CĐPS!$B43,DULIEU!$X$7:$X$532)</f>
        <v>0</v>
      </c>
      <c r="ADG43" s="327">
        <f>SUMIF(DULIEU!$AQ$7:$AQ$532,CĐPS!$ADG$1&amp;"-"&amp;CĐPS!$B43,DULIEU!$X$7:$X$532)</f>
        <v>0</v>
      </c>
      <c r="ADH43" s="327">
        <f>SUMIF(DULIEU!$AR$7:$AR$532,CĐPS!$ADG$1&amp;"-"&amp;CĐPS!$B43,DULIEU!$X$7:$X$532)</f>
        <v>0</v>
      </c>
      <c r="ADI43" s="327">
        <f>SUMIF(DULIEU!$AQ$7:$AQ$532,CĐPS!$ADI$1&amp;"-"&amp;CĐPS!$B43,DULIEU!$X$7:$X$532)</f>
        <v>0</v>
      </c>
      <c r="ADJ43" s="327">
        <f>SUMIF(DULIEU!$AR$7:$AR$532,CĐPS!$ADI$1&amp;"-"&amp;CĐPS!$B43,DULIEU!$X$7:$X$532)</f>
        <v>0</v>
      </c>
      <c r="ADK43" s="328">
        <f t="shared" si="16"/>
        <v>0</v>
      </c>
      <c r="ADL43" s="328">
        <f t="shared" si="17"/>
        <v>0</v>
      </c>
      <c r="ADM43" s="328">
        <f t="shared" si="18"/>
        <v>0</v>
      </c>
      <c r="ADN43" s="328">
        <f t="shared" si="19"/>
        <v>0</v>
      </c>
      <c r="ADO43" s="328">
        <f t="shared" si="20"/>
        <v>0</v>
      </c>
      <c r="ADP43" s="328">
        <f t="shared" si="21"/>
        <v>0</v>
      </c>
      <c r="ADQ43" s="328">
        <f t="shared" si="22"/>
        <v>0</v>
      </c>
      <c r="ADR43" s="328">
        <f t="shared" si="23"/>
        <v>0</v>
      </c>
      <c r="ADS43" s="328">
        <f t="shared" si="24"/>
        <v>0</v>
      </c>
      <c r="ADT43" s="328">
        <f t="shared" si="25"/>
        <v>0</v>
      </c>
      <c r="ADU43" s="329"/>
      <c r="ADV43" s="298"/>
      <c r="ADW43" s="623"/>
      <c r="ADX43" s="623"/>
    </row>
    <row r="44" spans="1:804" s="109" customFormat="1">
      <c r="A44" s="150"/>
      <c r="B44" s="296" t="s">
        <v>103</v>
      </c>
      <c r="C44" s="296" t="s">
        <v>103</v>
      </c>
      <c r="D44" s="293" t="s">
        <v>1013</v>
      </c>
      <c r="E44" s="308"/>
      <c r="F44" s="309">
        <f t="shared" si="36"/>
        <v>0</v>
      </c>
      <c r="G44" s="310">
        <f t="shared" si="37"/>
        <v>0</v>
      </c>
      <c r="H44" s="310">
        <f>IF(AND($N$1&gt;=1,$N$1&lt;=12),SUMIF(DULIEU!$AQ$7:$AQ$532,CĐPS!$N$1&amp;"-"&amp;CĐPS!$B44,DULIEU!$X$7:$X$532),IF($N$1="Q1",$ADK44,IF($N$1="Q2",$ADM44,IF($N$1="Q3",$ADO44,IF($N$1="Q4",$ADQ44,IF($N$1="N",$ADS44,""))))))</f>
        <v>0</v>
      </c>
      <c r="I44" s="310">
        <f>IF(AND($N$1&gt;=1,$N$1&lt;=12),SUMIF(DULIEU!$AR$7:$AR$532,CĐPS!$N$1&amp;"-"&amp;CĐPS!$B44,DULIEU!$X$7:$X$532),IF($N$1="Q1",$ADL44,IF($N$1="Q2",$ADN44,IF($N$1="Q3",$ADP44,IF($N$1="Q4",$ADR44,IF($N$1="N",$ADT44,""))))))</f>
        <v>0</v>
      </c>
      <c r="J44" s="310">
        <f t="shared" si="38"/>
        <v>0</v>
      </c>
      <c r="K44" s="310">
        <f t="shared" si="39"/>
        <v>0</v>
      </c>
      <c r="L44" s="309">
        <f t="shared" si="40"/>
        <v>0</v>
      </c>
      <c r="M44" s="309">
        <f t="shared" si="41"/>
        <v>0</v>
      </c>
      <c r="N44" s="300"/>
      <c r="ACK44" s="151"/>
      <c r="ACL44" s="151"/>
      <c r="ACM44" s="151">
        <f>SUMIF(DULIEU!$AQ$7:$AQ$532,CĐPS!$ACM$1&amp;"-"&amp;CĐPS!$B44,DULIEU!$X$7:$X$532)</f>
        <v>0</v>
      </c>
      <c r="ACN44" s="151">
        <f>SUMIF(DULIEU!$AR$7:$AR$532,CĐPS!$ACM$1&amp;"-"&amp;CĐPS!$B44,DULIEU!$X$7:$X$532)</f>
        <v>0</v>
      </c>
      <c r="ACO44" s="151">
        <f>SUMIF(DULIEU!$AQ$7:$AQ$532,CĐPS!$ACO$1&amp;"-"&amp;CĐPS!$B44,DULIEU!$X$7:$X$532)</f>
        <v>0</v>
      </c>
      <c r="ACP44" s="151">
        <f>SUMIF(DULIEU!$AR$7:$AR$532,CĐPS!ACO$1&amp;"-"&amp;CĐPS!$B44,DULIEU!$X$7:$X$532)</f>
        <v>0</v>
      </c>
      <c r="ACQ44" s="151">
        <f>SUMIF(DULIEU!$AQ$7:$AQ$532,CĐPS!$ACQ$1&amp;"-"&amp;CĐPS!$B44,DULIEU!$X$7:$X$532)</f>
        <v>0</v>
      </c>
      <c r="ACR44" s="151">
        <f>SUMIF(DULIEU!$AR$7:$AR$532,CĐPS!$ACQ$1&amp;"-"&amp;CĐPS!$B44,DULIEU!$X$7:$X$532)</f>
        <v>0</v>
      </c>
      <c r="ACS44" s="151">
        <f>SUMIF(DULIEU!$AQ$7:$AQ$532,CĐPS!$ACS$1&amp;"-"&amp;CĐPS!$B44,DULIEU!$X$7:$X$532)</f>
        <v>0</v>
      </c>
      <c r="ACT44" s="151">
        <f>SUMIF(DULIEU!$AR$7:$AR$532,CĐPS!$ACS$1&amp;"-"&amp;CĐPS!$B44,DULIEU!$X$7:$X$532)</f>
        <v>0</v>
      </c>
      <c r="ACU44" s="151">
        <f>SUMIF(DULIEU!$AQ$7:$AQ$532,CĐPS!$ACU$1&amp;"-"&amp;CĐPS!$B44,DULIEU!$X$7:$X$532)</f>
        <v>0</v>
      </c>
      <c r="ACV44" s="151">
        <f>SUMIF(DULIEU!$AR$7:$AR$532,CĐPS!$ACU$1&amp;"-"&amp;CĐPS!$B44,DULIEU!$X$7:$X$532)</f>
        <v>0</v>
      </c>
      <c r="ACW44" s="151">
        <f>SUMIF(DULIEU!$AQ$7:$AQ$532,CĐPS!$ACW$1&amp;"-"&amp;CĐPS!$B44,DULIEU!$X$7:$X$532)</f>
        <v>0</v>
      </c>
      <c r="ACX44" s="151">
        <f>SUMIF(DULIEU!$AR$7:$AR$532,CĐPS!$ACW$1&amp;"-"&amp;CĐPS!$B44,DULIEU!$X$7:$X$532)</f>
        <v>0</v>
      </c>
      <c r="ACY44" s="151">
        <f>SUMIF(DULIEU!$AQ$7:$AQ$532,CĐPS!$ACY$1&amp;"-"&amp;CĐPS!$B44,DULIEU!$X$7:$X$532)</f>
        <v>0</v>
      </c>
      <c r="ACZ44" s="151">
        <f>SUMIF(DULIEU!$AR$7:$AR$532,CĐPS!$ACY$1&amp;"-"&amp;CĐPS!$B44,DULIEU!$X$7:$X$532)</f>
        <v>0</v>
      </c>
      <c r="ADA44" s="151">
        <f>SUMIF(DULIEU!$AQ$7:$AQ$532,CĐPS!$ADA$1&amp;"-"&amp;CĐPS!$B44,DULIEU!$X$7:$X$532)</f>
        <v>0</v>
      </c>
      <c r="ADB44" s="151">
        <f>SUMIF(DULIEU!$AR$7:$AR$532,CĐPS!$ADA$1&amp;"-"&amp;CĐPS!$B44,DULIEU!$X$7:$X$532)</f>
        <v>0</v>
      </c>
      <c r="ADC44" s="151">
        <f>SUMIF(DULIEU!$AQ$7:$AQ$532,CĐPS!$ADC$1&amp;"-"&amp;CĐPS!$B44,DULIEU!$X$7:$X$532)</f>
        <v>0</v>
      </c>
      <c r="ADD44" s="151">
        <f>SUMIF(DULIEU!$AR$7:$AR$532,CĐPS!$ADC$1&amp;"-"&amp;CĐPS!$B44,DULIEU!$X$7:$X$532)</f>
        <v>0</v>
      </c>
      <c r="ADE44" s="151">
        <f>SUMIF(DULIEU!$AQ$7:$AQ$532,CĐPS!$ADE$1&amp;"-"&amp;CĐPS!$B44,DULIEU!$X$7:$X$532)</f>
        <v>0</v>
      </c>
      <c r="ADF44" s="151">
        <f>SUMIF(DULIEU!$AR$7:$AR$532,CĐPS!$ADE$1&amp;"-"&amp;CĐPS!$B44,DULIEU!$X$7:$X$532)</f>
        <v>0</v>
      </c>
      <c r="ADG44" s="151">
        <f>SUMIF(DULIEU!$AQ$7:$AQ$532,CĐPS!$ADG$1&amp;"-"&amp;CĐPS!$B44,DULIEU!$X$7:$X$532)</f>
        <v>0</v>
      </c>
      <c r="ADH44" s="151">
        <f>SUMIF(DULIEU!$AR$7:$AR$532,CĐPS!$ADG$1&amp;"-"&amp;CĐPS!$B44,DULIEU!$X$7:$X$532)</f>
        <v>0</v>
      </c>
      <c r="ADI44" s="151">
        <f>SUMIF(DULIEU!$AQ$7:$AQ$532,CĐPS!$ADI$1&amp;"-"&amp;CĐPS!$B44,DULIEU!$X$7:$X$532)</f>
        <v>0</v>
      </c>
      <c r="ADJ44" s="151">
        <f>SUMIF(DULIEU!$AR$7:$AR$532,CĐPS!$ADI$1&amp;"-"&amp;CĐPS!$B44,DULIEU!$X$7:$X$532)</f>
        <v>0</v>
      </c>
      <c r="ADK44" s="168">
        <f t="shared" ref="ADK44:ADL46" si="52">ACM44+ACO44+ACQ44</f>
        <v>0</v>
      </c>
      <c r="ADL44" s="168">
        <f t="shared" si="52"/>
        <v>0</v>
      </c>
      <c r="ADM44" s="168">
        <f t="shared" ref="ADM44:ADN46" si="53">ACS44+ACU44+ACW44</f>
        <v>0</v>
      </c>
      <c r="ADN44" s="168">
        <f t="shared" si="53"/>
        <v>0</v>
      </c>
      <c r="ADO44" s="168">
        <f t="shared" ref="ADO44:ADP46" si="54">ACY44+ADA44+ADC44</f>
        <v>0</v>
      </c>
      <c r="ADP44" s="168">
        <f t="shared" si="54"/>
        <v>0</v>
      </c>
      <c r="ADQ44" s="168">
        <f t="shared" ref="ADQ44:ADR46" si="55">ADE44+ADG44+ADI44</f>
        <v>0</v>
      </c>
      <c r="ADR44" s="168">
        <f t="shared" si="55"/>
        <v>0</v>
      </c>
      <c r="ADS44" s="168">
        <f t="shared" ref="ADS44:ADT46" si="56">ADK44+ADM44+ADO44+ADQ44</f>
        <v>0</v>
      </c>
      <c r="ADT44" s="168">
        <f t="shared" si="56"/>
        <v>0</v>
      </c>
      <c r="ADU44" s="150">
        <v>151</v>
      </c>
      <c r="ADV44" s="150"/>
      <c r="ADW44" s="150">
        <v>211</v>
      </c>
    </row>
    <row r="45" spans="1:804" s="109" customFormat="1">
      <c r="A45" s="150"/>
      <c r="B45" s="296" t="s">
        <v>1010</v>
      </c>
      <c r="C45" s="296" t="s">
        <v>1010</v>
      </c>
      <c r="D45" s="293" t="s">
        <v>1014</v>
      </c>
      <c r="E45" s="308"/>
      <c r="F45" s="309">
        <f t="shared" si="36"/>
        <v>0</v>
      </c>
      <c r="G45" s="310">
        <f t="shared" si="37"/>
        <v>0</v>
      </c>
      <c r="H45" s="310">
        <f>IF(AND($N$1&gt;=1,$N$1&lt;=12),SUMIF(DULIEU!$AQ$7:$AQ$532,CĐPS!$N$1&amp;"-"&amp;CĐPS!$B45,DULIEU!$X$7:$X$532),IF($N$1="Q1",$ADK45,IF($N$1="Q2",$ADM45,IF($N$1="Q3",$ADO45,IF($N$1="Q4",$ADQ45,IF($N$1="N",$ADS45,""))))))</f>
        <v>0</v>
      </c>
      <c r="I45" s="310">
        <f>IF(AND($N$1&gt;=1,$N$1&lt;=12),SUMIF(DULIEU!$AR$7:$AR$532,CĐPS!$N$1&amp;"-"&amp;CĐPS!$B45,DULIEU!$X$7:$X$532),IF($N$1="Q1",$ADL45,IF($N$1="Q2",$ADN45,IF($N$1="Q3",$ADP45,IF($N$1="Q4",$ADR45,IF($N$1="N",$ADT45,""))))))</f>
        <v>0</v>
      </c>
      <c r="J45" s="310">
        <f t="shared" si="38"/>
        <v>0</v>
      </c>
      <c r="K45" s="310">
        <f t="shared" si="39"/>
        <v>0</v>
      </c>
      <c r="L45" s="309">
        <f t="shared" si="40"/>
        <v>0</v>
      </c>
      <c r="M45" s="309">
        <f t="shared" si="41"/>
        <v>0</v>
      </c>
      <c r="N45" s="300"/>
      <c r="ACK45" s="151"/>
      <c r="ACL45" s="151"/>
      <c r="ACM45" s="151">
        <f>SUMIF(DULIEU!$AQ$7:$AQ$532,CĐPS!$ACM$1&amp;"-"&amp;CĐPS!$B45,DULIEU!$X$7:$X$532)</f>
        <v>0</v>
      </c>
      <c r="ACN45" s="151">
        <f>SUMIF(DULIEU!$AR$7:$AR$532,CĐPS!$ACM$1&amp;"-"&amp;CĐPS!$B45,DULIEU!$X$7:$X$532)</f>
        <v>0</v>
      </c>
      <c r="ACO45" s="151">
        <f>SUMIF(DULIEU!$AQ$7:$AQ$532,CĐPS!$ACO$1&amp;"-"&amp;CĐPS!$B45,DULIEU!$X$7:$X$532)</f>
        <v>0</v>
      </c>
      <c r="ACP45" s="151">
        <f>SUMIF(DULIEU!$AR$7:$AR$532,CĐPS!ACO$1&amp;"-"&amp;CĐPS!$B45,DULIEU!$X$7:$X$532)</f>
        <v>0</v>
      </c>
      <c r="ACQ45" s="151">
        <f>SUMIF(DULIEU!$AQ$7:$AQ$532,CĐPS!$ACQ$1&amp;"-"&amp;CĐPS!$B45,DULIEU!$X$7:$X$532)</f>
        <v>0</v>
      </c>
      <c r="ACR45" s="151">
        <f>SUMIF(DULIEU!$AR$7:$AR$532,CĐPS!$ACQ$1&amp;"-"&amp;CĐPS!$B45,DULIEU!$X$7:$X$532)</f>
        <v>0</v>
      </c>
      <c r="ACS45" s="151">
        <f>SUMIF(DULIEU!$AQ$7:$AQ$532,CĐPS!$ACS$1&amp;"-"&amp;CĐPS!$B45,DULIEU!$X$7:$X$532)</f>
        <v>0</v>
      </c>
      <c r="ACT45" s="151">
        <f>SUMIF(DULIEU!$AR$7:$AR$532,CĐPS!$ACS$1&amp;"-"&amp;CĐPS!$B45,DULIEU!$X$7:$X$532)</f>
        <v>0</v>
      </c>
      <c r="ACU45" s="151">
        <f>SUMIF(DULIEU!$AQ$7:$AQ$532,CĐPS!$ACU$1&amp;"-"&amp;CĐPS!$B45,DULIEU!$X$7:$X$532)</f>
        <v>0</v>
      </c>
      <c r="ACV45" s="151">
        <f>SUMIF(DULIEU!$AR$7:$AR$532,CĐPS!$ACU$1&amp;"-"&amp;CĐPS!$B45,DULIEU!$X$7:$X$532)</f>
        <v>0</v>
      </c>
      <c r="ACW45" s="151">
        <f>SUMIF(DULIEU!$AQ$7:$AQ$532,CĐPS!$ACW$1&amp;"-"&amp;CĐPS!$B45,DULIEU!$X$7:$X$532)</f>
        <v>0</v>
      </c>
      <c r="ACX45" s="151">
        <f>SUMIF(DULIEU!$AR$7:$AR$532,CĐPS!$ACW$1&amp;"-"&amp;CĐPS!$B45,DULIEU!$X$7:$X$532)</f>
        <v>0</v>
      </c>
      <c r="ACY45" s="151">
        <f>SUMIF(DULIEU!$AQ$7:$AQ$532,CĐPS!$ACY$1&amp;"-"&amp;CĐPS!$B45,DULIEU!$X$7:$X$532)</f>
        <v>0</v>
      </c>
      <c r="ACZ45" s="151">
        <f>SUMIF(DULIEU!$AR$7:$AR$532,CĐPS!$ACY$1&amp;"-"&amp;CĐPS!$B45,DULIEU!$X$7:$X$532)</f>
        <v>0</v>
      </c>
      <c r="ADA45" s="151">
        <f>SUMIF(DULIEU!$AQ$7:$AQ$532,CĐPS!$ADA$1&amp;"-"&amp;CĐPS!$B45,DULIEU!$X$7:$X$532)</f>
        <v>0</v>
      </c>
      <c r="ADB45" s="151">
        <f>SUMIF(DULIEU!$AR$7:$AR$532,CĐPS!$ADA$1&amp;"-"&amp;CĐPS!$B45,DULIEU!$X$7:$X$532)</f>
        <v>0</v>
      </c>
      <c r="ADC45" s="151">
        <f>SUMIF(DULIEU!$AQ$7:$AQ$532,CĐPS!$ADC$1&amp;"-"&amp;CĐPS!$B45,DULIEU!$X$7:$X$532)</f>
        <v>0</v>
      </c>
      <c r="ADD45" s="151">
        <f>SUMIF(DULIEU!$AR$7:$AR$532,CĐPS!$ADC$1&amp;"-"&amp;CĐPS!$B45,DULIEU!$X$7:$X$532)</f>
        <v>0</v>
      </c>
      <c r="ADE45" s="151">
        <f>SUMIF(DULIEU!$AQ$7:$AQ$532,CĐPS!$ADE$1&amp;"-"&amp;CĐPS!$B45,DULIEU!$X$7:$X$532)</f>
        <v>0</v>
      </c>
      <c r="ADF45" s="151">
        <f>SUMIF(DULIEU!$AR$7:$AR$532,CĐPS!$ADE$1&amp;"-"&amp;CĐPS!$B45,DULIEU!$X$7:$X$532)</f>
        <v>0</v>
      </c>
      <c r="ADG45" s="151">
        <f>SUMIF(DULIEU!$AQ$7:$AQ$532,CĐPS!$ADG$1&amp;"-"&amp;CĐPS!$B45,DULIEU!$X$7:$X$532)</f>
        <v>0</v>
      </c>
      <c r="ADH45" s="151">
        <f>SUMIF(DULIEU!$AR$7:$AR$532,CĐPS!$ADG$1&amp;"-"&amp;CĐPS!$B45,DULIEU!$X$7:$X$532)</f>
        <v>0</v>
      </c>
      <c r="ADI45" s="151">
        <f>SUMIF(DULIEU!$AQ$7:$AQ$532,CĐPS!$ADI$1&amp;"-"&amp;CĐPS!$B45,DULIEU!$X$7:$X$532)</f>
        <v>0</v>
      </c>
      <c r="ADJ45" s="151">
        <f>SUMIF(DULIEU!$AR$7:$AR$532,CĐPS!$ADI$1&amp;"-"&amp;CĐPS!$B45,DULIEU!$X$7:$X$532)</f>
        <v>0</v>
      </c>
      <c r="ADK45" s="168">
        <f t="shared" si="52"/>
        <v>0</v>
      </c>
      <c r="ADL45" s="168">
        <f t="shared" si="52"/>
        <v>0</v>
      </c>
      <c r="ADM45" s="168">
        <f t="shared" si="53"/>
        <v>0</v>
      </c>
      <c r="ADN45" s="168">
        <f t="shared" si="53"/>
        <v>0</v>
      </c>
      <c r="ADO45" s="168">
        <f t="shared" si="54"/>
        <v>0</v>
      </c>
      <c r="ADP45" s="168">
        <f t="shared" si="54"/>
        <v>0</v>
      </c>
      <c r="ADQ45" s="168">
        <f t="shared" si="55"/>
        <v>0</v>
      </c>
      <c r="ADR45" s="168">
        <f t="shared" si="55"/>
        <v>0</v>
      </c>
      <c r="ADS45" s="168">
        <f t="shared" si="56"/>
        <v>0</v>
      </c>
      <c r="ADT45" s="168">
        <f t="shared" si="56"/>
        <v>0</v>
      </c>
      <c r="ADU45" s="150">
        <v>151</v>
      </c>
      <c r="ADV45" s="150"/>
      <c r="ADW45" s="150">
        <v>211</v>
      </c>
    </row>
    <row r="46" spans="1:804" s="109" customFormat="1">
      <c r="A46" s="150"/>
      <c r="B46" s="296" t="s">
        <v>1107</v>
      </c>
      <c r="C46" s="296" t="s">
        <v>1010</v>
      </c>
      <c r="D46" s="293" t="s">
        <v>1015</v>
      </c>
      <c r="E46" s="308"/>
      <c r="F46" s="309">
        <f t="shared" si="36"/>
        <v>0</v>
      </c>
      <c r="G46" s="310">
        <f t="shared" si="37"/>
        <v>0</v>
      </c>
      <c r="H46" s="310">
        <f>IF(AND($N$1&gt;=1,$N$1&lt;=12),SUMIF(DULIEU!$AQ$7:$AQ$532,CĐPS!$N$1&amp;"-"&amp;CĐPS!$B46,DULIEU!$X$7:$X$532),IF($N$1="Q1",$ADK46,IF($N$1="Q2",$ADM46,IF($N$1="Q3",$ADO46,IF($N$1="Q4",$ADQ46,IF($N$1="N",$ADS46,""))))))</f>
        <v>0</v>
      </c>
      <c r="I46" s="310">
        <f>IF(AND($N$1&gt;=1,$N$1&lt;=12),SUMIF(DULIEU!$AR$7:$AR$532,CĐPS!$N$1&amp;"-"&amp;CĐPS!$B46,DULIEU!$X$7:$X$532),IF($N$1="Q1",$ADL46,IF($N$1="Q2",$ADN46,IF($N$1="Q3",$ADP46,IF($N$1="Q4",$ADR46,IF($N$1="N",$ADT46,""))))))</f>
        <v>0</v>
      </c>
      <c r="J46" s="310">
        <f t="shared" si="38"/>
        <v>0</v>
      </c>
      <c r="K46" s="310">
        <f t="shared" si="39"/>
        <v>0</v>
      </c>
      <c r="L46" s="309">
        <f t="shared" si="40"/>
        <v>0</v>
      </c>
      <c r="M46" s="309">
        <f t="shared" si="41"/>
        <v>0</v>
      </c>
      <c r="N46" s="300"/>
      <c r="ACK46" s="151"/>
      <c r="ACL46" s="151"/>
      <c r="ACM46" s="151">
        <f>SUMIF(DULIEU!$AQ$7:$AQ$532,CĐPS!$ACM$1&amp;"-"&amp;CĐPS!$B46,DULIEU!$X$7:$X$532)</f>
        <v>0</v>
      </c>
      <c r="ACN46" s="151">
        <f>SUMIF(DULIEU!$AR$7:$AR$532,CĐPS!$ACM$1&amp;"-"&amp;CĐPS!$B46,DULIEU!$X$7:$X$532)</f>
        <v>0</v>
      </c>
      <c r="ACO46" s="151">
        <f>SUMIF(DULIEU!$AQ$7:$AQ$532,CĐPS!$ACO$1&amp;"-"&amp;CĐPS!$B46,DULIEU!$X$7:$X$532)</f>
        <v>0</v>
      </c>
      <c r="ACP46" s="151">
        <f>SUMIF(DULIEU!$AR$7:$AR$532,CĐPS!ACO$1&amp;"-"&amp;CĐPS!$B46,DULIEU!$X$7:$X$532)</f>
        <v>0</v>
      </c>
      <c r="ACQ46" s="151">
        <f>SUMIF(DULIEU!$AQ$7:$AQ$532,CĐPS!$ACQ$1&amp;"-"&amp;CĐPS!$B46,DULIEU!$X$7:$X$532)</f>
        <v>0</v>
      </c>
      <c r="ACR46" s="151">
        <f>SUMIF(DULIEU!$AR$7:$AR$532,CĐPS!$ACQ$1&amp;"-"&amp;CĐPS!$B46,DULIEU!$X$7:$X$532)</f>
        <v>0</v>
      </c>
      <c r="ACS46" s="151">
        <f>SUMIF(DULIEU!$AQ$7:$AQ$532,CĐPS!$ACS$1&amp;"-"&amp;CĐPS!$B46,DULIEU!$X$7:$X$532)</f>
        <v>0</v>
      </c>
      <c r="ACT46" s="151">
        <f>SUMIF(DULIEU!$AR$7:$AR$532,CĐPS!$ACS$1&amp;"-"&amp;CĐPS!$B46,DULIEU!$X$7:$X$532)</f>
        <v>0</v>
      </c>
      <c r="ACU46" s="151">
        <f>SUMIF(DULIEU!$AQ$7:$AQ$532,CĐPS!$ACU$1&amp;"-"&amp;CĐPS!$B46,DULIEU!$X$7:$X$532)</f>
        <v>0</v>
      </c>
      <c r="ACV46" s="151">
        <f>SUMIF(DULIEU!$AR$7:$AR$532,CĐPS!$ACU$1&amp;"-"&amp;CĐPS!$B46,DULIEU!$X$7:$X$532)</f>
        <v>0</v>
      </c>
      <c r="ACW46" s="151">
        <f>SUMIF(DULIEU!$AQ$7:$AQ$532,CĐPS!$ACW$1&amp;"-"&amp;CĐPS!$B46,DULIEU!$X$7:$X$532)</f>
        <v>0</v>
      </c>
      <c r="ACX46" s="151">
        <f>SUMIF(DULIEU!$AR$7:$AR$532,CĐPS!$ACW$1&amp;"-"&amp;CĐPS!$B46,DULIEU!$X$7:$X$532)</f>
        <v>0</v>
      </c>
      <c r="ACY46" s="151">
        <f>SUMIF(DULIEU!$AQ$7:$AQ$532,CĐPS!$ACY$1&amp;"-"&amp;CĐPS!$B46,DULIEU!$X$7:$X$532)</f>
        <v>0</v>
      </c>
      <c r="ACZ46" s="151">
        <f>SUMIF(DULIEU!$AR$7:$AR$532,CĐPS!$ACY$1&amp;"-"&amp;CĐPS!$B46,DULIEU!$X$7:$X$532)</f>
        <v>0</v>
      </c>
      <c r="ADA46" s="151">
        <f>SUMIF(DULIEU!$AQ$7:$AQ$532,CĐPS!$ADA$1&amp;"-"&amp;CĐPS!$B46,DULIEU!$X$7:$X$532)</f>
        <v>0</v>
      </c>
      <c r="ADB46" s="151">
        <f>SUMIF(DULIEU!$AR$7:$AR$532,CĐPS!$ADA$1&amp;"-"&amp;CĐPS!$B46,DULIEU!$X$7:$X$532)</f>
        <v>0</v>
      </c>
      <c r="ADC46" s="151">
        <f>SUMIF(DULIEU!$AQ$7:$AQ$532,CĐPS!$ADC$1&amp;"-"&amp;CĐPS!$B46,DULIEU!$X$7:$X$532)</f>
        <v>0</v>
      </c>
      <c r="ADD46" s="151">
        <f>SUMIF(DULIEU!$AR$7:$AR$532,CĐPS!$ADC$1&amp;"-"&amp;CĐPS!$B46,DULIEU!$X$7:$X$532)</f>
        <v>0</v>
      </c>
      <c r="ADE46" s="151">
        <f>SUMIF(DULIEU!$AQ$7:$AQ$532,CĐPS!$ADE$1&amp;"-"&amp;CĐPS!$B46,DULIEU!$X$7:$X$532)</f>
        <v>0</v>
      </c>
      <c r="ADF46" s="151">
        <f>SUMIF(DULIEU!$AR$7:$AR$532,CĐPS!$ADE$1&amp;"-"&amp;CĐPS!$B46,DULIEU!$X$7:$X$532)</f>
        <v>0</v>
      </c>
      <c r="ADG46" s="151">
        <f>SUMIF(DULIEU!$AQ$7:$AQ$532,CĐPS!$ADG$1&amp;"-"&amp;CĐPS!$B46,DULIEU!$X$7:$X$532)</f>
        <v>0</v>
      </c>
      <c r="ADH46" s="151">
        <f>SUMIF(DULIEU!$AR$7:$AR$532,CĐPS!$ADG$1&amp;"-"&amp;CĐPS!$B46,DULIEU!$X$7:$X$532)</f>
        <v>0</v>
      </c>
      <c r="ADI46" s="151">
        <f>SUMIF(DULIEU!$AQ$7:$AQ$532,CĐPS!$ADI$1&amp;"-"&amp;CĐPS!$B46,DULIEU!$X$7:$X$532)</f>
        <v>0</v>
      </c>
      <c r="ADJ46" s="151">
        <f>SUMIF(DULIEU!$AR$7:$AR$532,CĐPS!$ADI$1&amp;"-"&amp;CĐPS!$B46,DULIEU!$X$7:$X$532)</f>
        <v>0</v>
      </c>
      <c r="ADK46" s="168">
        <f t="shared" si="52"/>
        <v>0</v>
      </c>
      <c r="ADL46" s="168">
        <f t="shared" si="52"/>
        <v>0</v>
      </c>
      <c r="ADM46" s="168">
        <f t="shared" si="53"/>
        <v>0</v>
      </c>
      <c r="ADN46" s="168">
        <f t="shared" si="53"/>
        <v>0</v>
      </c>
      <c r="ADO46" s="168">
        <f t="shared" si="54"/>
        <v>0</v>
      </c>
      <c r="ADP46" s="168">
        <f t="shared" si="54"/>
        <v>0</v>
      </c>
      <c r="ADQ46" s="168">
        <f t="shared" si="55"/>
        <v>0</v>
      </c>
      <c r="ADR46" s="168">
        <f t="shared" si="55"/>
        <v>0</v>
      </c>
      <c r="ADS46" s="168">
        <f t="shared" si="56"/>
        <v>0</v>
      </c>
      <c r="ADT46" s="168">
        <f t="shared" si="56"/>
        <v>0</v>
      </c>
      <c r="ADU46" s="150">
        <v>151</v>
      </c>
      <c r="ADV46" s="150"/>
      <c r="ADW46" s="150">
        <v>211</v>
      </c>
    </row>
    <row r="47" spans="1:804" s="117" customFormat="1">
      <c r="A47" s="298" t="s">
        <v>388</v>
      </c>
      <c r="B47" s="316" t="s">
        <v>755</v>
      </c>
      <c r="C47" s="316" t="s">
        <v>104</v>
      </c>
      <c r="D47" s="317" t="s">
        <v>105</v>
      </c>
      <c r="E47" s="318" t="s">
        <v>106</v>
      </c>
      <c r="F47" s="319">
        <f t="shared" si="36"/>
        <v>0</v>
      </c>
      <c r="G47" s="330">
        <f t="shared" si="37"/>
        <v>0</v>
      </c>
      <c r="H47" s="330">
        <f>IF(AND($N$1&gt;=1,$N$1&lt;=12),SUMIF(DULIEU!$AQ$7:$AQ$532,CĐPS!$N$1&amp;"-"&amp;CĐPS!$B47,DULIEU!$X$7:$X$532),IF($N$1="Q1",$ADK47,IF($N$1="Q2",$ADM47,IF($N$1="Q3",$ADO47,IF($N$1="Q4",$ADQ47,IF($N$1="N",$ADS47,""))))))</f>
        <v>0</v>
      </c>
      <c r="I47" s="330">
        <f>IF(AND($N$1&gt;=1,$N$1&lt;=12),SUMIF(DULIEU!$AR$7:$AR$532,CĐPS!$N$1&amp;"-"&amp;CĐPS!$B47,DULIEU!$X$7:$X$532),IF($N$1="Q1",$ADL47,IF($N$1="Q2",$ADN47,IF($N$1="Q3",$ADP47,IF($N$1="Q4",$ADR47,IF($N$1="N",$ADT47,""))))))</f>
        <v>0</v>
      </c>
      <c r="J47" s="330">
        <f t="shared" si="38"/>
        <v>0</v>
      </c>
      <c r="K47" s="330">
        <f t="shared" si="39"/>
        <v>0</v>
      </c>
      <c r="L47" s="319">
        <f t="shared" si="40"/>
        <v>0</v>
      </c>
      <c r="M47" s="319">
        <f t="shared" si="41"/>
        <v>0</v>
      </c>
      <c r="N47" s="326"/>
      <c r="ACK47" s="327"/>
      <c r="ACL47" s="327"/>
      <c r="ACM47" s="327">
        <f>SUMIF(DULIEU!$AQ$7:$AQ$532,CĐPS!$ACM$1&amp;"-"&amp;CĐPS!$B47,DULIEU!$X$7:$X$532)</f>
        <v>0</v>
      </c>
      <c r="ACN47" s="327">
        <f>SUMIF(DULIEU!$AR$7:$AR$532,CĐPS!$ACM$1&amp;"-"&amp;CĐPS!$B47,DULIEU!$X$7:$X$532)</f>
        <v>0</v>
      </c>
      <c r="ACO47" s="327">
        <f>SUMIF(DULIEU!$AQ$7:$AQ$532,CĐPS!$ACO$1&amp;"-"&amp;CĐPS!$B47,DULIEU!$X$7:$X$532)</f>
        <v>0</v>
      </c>
      <c r="ACP47" s="327">
        <f>SUMIF(DULIEU!$AR$7:$AR$532,CĐPS!ACO$1&amp;"-"&amp;CĐPS!$B47,DULIEU!$X$7:$X$532)</f>
        <v>0</v>
      </c>
      <c r="ACQ47" s="327">
        <f>SUMIF(DULIEU!$AQ$7:$AQ$532,CĐPS!$ACQ$1&amp;"-"&amp;CĐPS!$B47,DULIEU!$X$7:$X$532)</f>
        <v>0</v>
      </c>
      <c r="ACR47" s="327">
        <f>SUMIF(DULIEU!$AR$7:$AR$532,CĐPS!$ACQ$1&amp;"-"&amp;CĐPS!$B47,DULIEU!$X$7:$X$532)</f>
        <v>0</v>
      </c>
      <c r="ACS47" s="327">
        <f>SUMIF(DULIEU!$AQ$7:$AQ$532,CĐPS!$ACS$1&amp;"-"&amp;CĐPS!$B47,DULIEU!$X$7:$X$532)</f>
        <v>0</v>
      </c>
      <c r="ACT47" s="327">
        <f>SUMIF(DULIEU!$AR$7:$AR$532,CĐPS!$ACS$1&amp;"-"&amp;CĐPS!$B47,DULIEU!$X$7:$X$532)</f>
        <v>0</v>
      </c>
      <c r="ACU47" s="327">
        <f>SUMIF(DULIEU!$AQ$7:$AQ$532,CĐPS!$ACU$1&amp;"-"&amp;CĐPS!$B47,DULIEU!$X$7:$X$532)</f>
        <v>0</v>
      </c>
      <c r="ACV47" s="327">
        <f>SUMIF(DULIEU!$AR$7:$AR$532,CĐPS!$ACU$1&amp;"-"&amp;CĐPS!$B47,DULIEU!$X$7:$X$532)</f>
        <v>0</v>
      </c>
      <c r="ACW47" s="327">
        <f>SUMIF(DULIEU!$AQ$7:$AQ$532,CĐPS!$ACW$1&amp;"-"&amp;CĐPS!$B47,DULIEU!$X$7:$X$532)</f>
        <v>0</v>
      </c>
      <c r="ACX47" s="327">
        <f>SUMIF(DULIEU!$AR$7:$AR$532,CĐPS!$ACW$1&amp;"-"&amp;CĐPS!$B47,DULIEU!$X$7:$X$532)</f>
        <v>0</v>
      </c>
      <c r="ACY47" s="327">
        <f>SUMIF(DULIEU!$AQ$7:$AQ$532,CĐPS!$ACY$1&amp;"-"&amp;CĐPS!$B47,DULIEU!$X$7:$X$532)</f>
        <v>0</v>
      </c>
      <c r="ACZ47" s="327">
        <f>SUMIF(DULIEU!$AR$7:$AR$532,CĐPS!$ACY$1&amp;"-"&amp;CĐPS!$B47,DULIEU!$X$7:$X$532)</f>
        <v>0</v>
      </c>
      <c r="ADA47" s="327">
        <f>SUMIF(DULIEU!$AQ$7:$AQ$532,CĐPS!$ADA$1&amp;"-"&amp;CĐPS!$B47,DULIEU!$X$7:$X$532)</f>
        <v>0</v>
      </c>
      <c r="ADB47" s="327">
        <f>SUMIF(DULIEU!$AR$7:$AR$532,CĐPS!$ADA$1&amp;"-"&amp;CĐPS!$B47,DULIEU!$X$7:$X$532)</f>
        <v>0</v>
      </c>
      <c r="ADC47" s="327">
        <f>SUMIF(DULIEU!$AQ$7:$AQ$532,CĐPS!$ADC$1&amp;"-"&amp;CĐPS!$B47,DULIEU!$X$7:$X$532)</f>
        <v>0</v>
      </c>
      <c r="ADD47" s="327">
        <f>SUMIF(DULIEU!$AR$7:$AR$532,CĐPS!$ADC$1&amp;"-"&amp;CĐPS!$B47,DULIEU!$X$7:$X$532)</f>
        <v>0</v>
      </c>
      <c r="ADE47" s="327">
        <f>SUMIF(DULIEU!$AQ$7:$AQ$532,CĐPS!$ADE$1&amp;"-"&amp;CĐPS!$B47,DULIEU!$X$7:$X$532)</f>
        <v>0</v>
      </c>
      <c r="ADF47" s="327">
        <f>SUMIF(DULIEU!$AR$7:$AR$532,CĐPS!$ADE$1&amp;"-"&amp;CĐPS!$B47,DULIEU!$X$7:$X$532)</f>
        <v>0</v>
      </c>
      <c r="ADG47" s="327">
        <f>SUMIF(DULIEU!$AQ$7:$AQ$532,CĐPS!$ADG$1&amp;"-"&amp;CĐPS!$B47,DULIEU!$X$7:$X$532)</f>
        <v>0</v>
      </c>
      <c r="ADH47" s="327">
        <f>SUMIF(DULIEU!$AR$7:$AR$532,CĐPS!$ADG$1&amp;"-"&amp;CĐPS!$B47,DULIEU!$X$7:$X$532)</f>
        <v>0</v>
      </c>
      <c r="ADI47" s="327">
        <f>SUMIF(DULIEU!$AQ$7:$AQ$532,CĐPS!$ADI$1&amp;"-"&amp;CĐPS!$B47,DULIEU!$X$7:$X$532)</f>
        <v>0</v>
      </c>
      <c r="ADJ47" s="327">
        <f>SUMIF(DULIEU!$AR$7:$AR$532,CĐPS!$ADI$1&amp;"-"&amp;CĐPS!$B47,DULIEU!$X$7:$X$532)</f>
        <v>0</v>
      </c>
      <c r="ADK47" s="328">
        <f t="shared" si="16"/>
        <v>0</v>
      </c>
      <c r="ADL47" s="328">
        <f t="shared" si="17"/>
        <v>0</v>
      </c>
      <c r="ADM47" s="328">
        <f t="shared" si="18"/>
        <v>0</v>
      </c>
      <c r="ADN47" s="328">
        <f t="shared" si="19"/>
        <v>0</v>
      </c>
      <c r="ADO47" s="328">
        <f t="shared" si="20"/>
        <v>0</v>
      </c>
      <c r="ADP47" s="328">
        <f t="shared" si="21"/>
        <v>0</v>
      </c>
      <c r="ADQ47" s="328">
        <f t="shared" si="22"/>
        <v>0</v>
      </c>
      <c r="ADR47" s="328">
        <f t="shared" si="23"/>
        <v>0</v>
      </c>
      <c r="ADS47" s="328">
        <f t="shared" si="24"/>
        <v>0</v>
      </c>
      <c r="ADT47" s="328">
        <f t="shared" si="25"/>
        <v>0</v>
      </c>
      <c r="ADU47" s="298"/>
      <c r="ADV47" s="298"/>
      <c r="ADW47" s="623"/>
      <c r="ADX47" s="623"/>
    </row>
    <row r="48" spans="1:804">
      <c r="A48" s="137"/>
      <c r="B48" s="313" t="s">
        <v>756</v>
      </c>
      <c r="C48" s="313" t="s">
        <v>107</v>
      </c>
      <c r="D48" s="314" t="s">
        <v>108</v>
      </c>
      <c r="E48" s="315" t="s">
        <v>109</v>
      </c>
      <c r="F48" s="309">
        <f t="shared" si="36"/>
        <v>0</v>
      </c>
      <c r="G48" s="310">
        <f t="shared" si="37"/>
        <v>0</v>
      </c>
      <c r="H48" s="310">
        <f>IF(AND($N$1&gt;=1,$N$1&lt;=12),SUMIF(DULIEU!$AQ$7:$AQ$532,CĐPS!$N$1&amp;"-"&amp;CĐPS!$B48,DULIEU!$X$7:$X$532),IF($N$1="Q1",$ADK48,IF($N$1="Q2",$ADM48,IF($N$1="Q3",$ADO48,IF($N$1="Q4",$ADQ48,IF($N$1="N",$ADS48,""))))))</f>
        <v>0</v>
      </c>
      <c r="I48" s="310">
        <f>IF(AND($N$1&gt;=1,$N$1&lt;=12),SUMIF(DULIEU!$AR$7:$AR$532,CĐPS!$N$1&amp;"-"&amp;CĐPS!$B48,DULIEU!$X$7:$X$532),IF($N$1="Q1",$ADL48,IF($N$1="Q2",$ADN48,IF($N$1="Q3",$ADP48,IF($N$1="Q4",$ADR48,IF($N$1="N",$ADT48,""))))))</f>
        <v>0</v>
      </c>
      <c r="J48" s="310">
        <f t="shared" si="38"/>
        <v>0</v>
      </c>
      <c r="K48" s="310">
        <f t="shared" si="39"/>
        <v>0</v>
      </c>
      <c r="L48" s="309">
        <f t="shared" si="40"/>
        <v>0</v>
      </c>
      <c r="M48" s="309">
        <f t="shared" si="41"/>
        <v>0</v>
      </c>
      <c r="N48" s="299"/>
      <c r="ACK48" s="148"/>
      <c r="ACL48" s="148"/>
      <c r="ACM48" s="148">
        <f>SUMIF(DULIEU!$AQ$7:$AQ$532,CĐPS!$ACM$1&amp;"-"&amp;CĐPS!$B48,DULIEU!$X$7:$X$532)</f>
        <v>0</v>
      </c>
      <c r="ACN48" s="148">
        <f>SUMIF(DULIEU!$AR$7:$AR$532,CĐPS!$ACM$1&amp;"-"&amp;CĐPS!$B48,DULIEU!$X$7:$X$532)</f>
        <v>0</v>
      </c>
      <c r="ACO48" s="148">
        <f>SUMIF(DULIEU!$AQ$7:$AQ$532,CĐPS!$ACO$1&amp;"-"&amp;CĐPS!$B48,DULIEU!$X$7:$X$532)</f>
        <v>0</v>
      </c>
      <c r="ACP48" s="148">
        <f>SUMIF(DULIEU!$AR$7:$AR$532,CĐPS!ACO$1&amp;"-"&amp;CĐPS!$B48,DULIEU!$X$7:$X$532)</f>
        <v>0</v>
      </c>
      <c r="ACQ48" s="148">
        <f>SUMIF(DULIEU!$AQ$7:$AQ$532,CĐPS!$ACQ$1&amp;"-"&amp;CĐPS!$B48,DULIEU!$X$7:$X$532)</f>
        <v>0</v>
      </c>
      <c r="ACR48" s="148">
        <f>SUMIF(DULIEU!$AR$7:$AR$532,CĐPS!$ACQ$1&amp;"-"&amp;CĐPS!$B48,DULIEU!$X$7:$X$532)</f>
        <v>0</v>
      </c>
      <c r="ACS48" s="148">
        <f>SUMIF(DULIEU!$AQ$7:$AQ$532,CĐPS!$ACS$1&amp;"-"&amp;CĐPS!$B48,DULIEU!$X$7:$X$532)</f>
        <v>0</v>
      </c>
      <c r="ACT48" s="148">
        <f>SUMIF(DULIEU!$AR$7:$AR$532,CĐPS!$ACS$1&amp;"-"&amp;CĐPS!$B48,DULIEU!$X$7:$X$532)</f>
        <v>0</v>
      </c>
      <c r="ACU48" s="148">
        <f>SUMIF(DULIEU!$AQ$7:$AQ$532,CĐPS!$ACU$1&amp;"-"&amp;CĐPS!$B48,DULIEU!$X$7:$X$532)</f>
        <v>0</v>
      </c>
      <c r="ACV48" s="148">
        <f>SUMIF(DULIEU!$AR$7:$AR$532,CĐPS!$ACU$1&amp;"-"&amp;CĐPS!$B48,DULIEU!$X$7:$X$532)</f>
        <v>0</v>
      </c>
      <c r="ACW48" s="148">
        <f>SUMIF(DULIEU!$AQ$7:$AQ$532,CĐPS!$ACW$1&amp;"-"&amp;CĐPS!$B48,DULIEU!$X$7:$X$532)</f>
        <v>0</v>
      </c>
      <c r="ACX48" s="148">
        <f>SUMIF(DULIEU!$AR$7:$AR$532,CĐPS!$ACW$1&amp;"-"&amp;CĐPS!$B48,DULIEU!$X$7:$X$532)</f>
        <v>0</v>
      </c>
      <c r="ACY48" s="148">
        <f>SUMIF(DULIEU!$AQ$7:$AQ$532,CĐPS!$ACY$1&amp;"-"&amp;CĐPS!$B48,DULIEU!$X$7:$X$532)</f>
        <v>0</v>
      </c>
      <c r="ACZ48" s="148">
        <f>SUMIF(DULIEU!$AR$7:$AR$532,CĐPS!$ACY$1&amp;"-"&amp;CĐPS!$B48,DULIEU!$X$7:$X$532)</f>
        <v>0</v>
      </c>
      <c r="ADA48" s="148">
        <f>SUMIF(DULIEU!$AQ$7:$AQ$532,CĐPS!$ADA$1&amp;"-"&amp;CĐPS!$B48,DULIEU!$X$7:$X$532)</f>
        <v>0</v>
      </c>
      <c r="ADB48" s="148">
        <f>SUMIF(DULIEU!$AR$7:$AR$532,CĐPS!$ADA$1&amp;"-"&amp;CĐPS!$B48,DULIEU!$X$7:$X$532)</f>
        <v>0</v>
      </c>
      <c r="ADC48" s="148">
        <f>SUMIF(DULIEU!$AQ$7:$AQ$532,CĐPS!$ADC$1&amp;"-"&amp;CĐPS!$B48,DULIEU!$X$7:$X$532)</f>
        <v>0</v>
      </c>
      <c r="ADD48" s="148">
        <f>SUMIF(DULIEU!$AR$7:$AR$532,CĐPS!$ADC$1&amp;"-"&amp;CĐPS!$B48,DULIEU!$X$7:$X$532)</f>
        <v>0</v>
      </c>
      <c r="ADE48" s="148">
        <f>SUMIF(DULIEU!$AQ$7:$AQ$532,CĐPS!$ADE$1&amp;"-"&amp;CĐPS!$B48,DULIEU!$X$7:$X$532)</f>
        <v>0</v>
      </c>
      <c r="ADF48" s="148">
        <f>SUMIF(DULIEU!$AR$7:$AR$532,CĐPS!$ADE$1&amp;"-"&amp;CĐPS!$B48,DULIEU!$X$7:$X$532)</f>
        <v>0</v>
      </c>
      <c r="ADG48" s="148">
        <f>SUMIF(DULIEU!$AQ$7:$AQ$532,CĐPS!$ADG$1&amp;"-"&amp;CĐPS!$B48,DULIEU!$X$7:$X$532)</f>
        <v>0</v>
      </c>
      <c r="ADH48" s="148">
        <f>SUMIF(DULIEU!$AR$7:$AR$532,CĐPS!$ADG$1&amp;"-"&amp;CĐPS!$B48,DULIEU!$X$7:$X$532)</f>
        <v>0</v>
      </c>
      <c r="ADI48" s="148">
        <f>SUMIF(DULIEU!$AQ$7:$AQ$532,CĐPS!$ADI$1&amp;"-"&amp;CĐPS!$B48,DULIEU!$X$7:$X$532)</f>
        <v>0</v>
      </c>
      <c r="ADJ48" s="148">
        <f>SUMIF(DULIEU!$AR$7:$AR$532,CĐPS!$ADI$1&amp;"-"&amp;CĐPS!$B48,DULIEU!$X$7:$X$532)</f>
        <v>0</v>
      </c>
      <c r="ADK48" s="149">
        <f t="shared" si="16"/>
        <v>0</v>
      </c>
      <c r="ADL48" s="149">
        <f t="shared" si="17"/>
        <v>0</v>
      </c>
      <c r="ADM48" s="149">
        <f t="shared" si="18"/>
        <v>0</v>
      </c>
      <c r="ADN48" s="149">
        <f t="shared" si="19"/>
        <v>0</v>
      </c>
      <c r="ADO48" s="149">
        <f t="shared" si="20"/>
        <v>0</v>
      </c>
      <c r="ADP48" s="149">
        <f t="shared" si="21"/>
        <v>0</v>
      </c>
      <c r="ADQ48" s="149">
        <f t="shared" si="22"/>
        <v>0</v>
      </c>
      <c r="ADR48" s="149">
        <f t="shared" si="23"/>
        <v>0</v>
      </c>
      <c r="ADS48" s="149">
        <f t="shared" si="24"/>
        <v>0</v>
      </c>
      <c r="ADT48" s="149">
        <f t="shared" si="25"/>
        <v>0</v>
      </c>
      <c r="ADU48" s="137">
        <v>152</v>
      </c>
      <c r="ADV48" s="137"/>
      <c r="ADW48" s="150">
        <v>222</v>
      </c>
    </row>
    <row r="49" spans="1:804">
      <c r="A49" s="137"/>
      <c r="B49" s="313" t="s">
        <v>110</v>
      </c>
      <c r="C49" s="313" t="s">
        <v>110</v>
      </c>
      <c r="D49" s="314" t="s">
        <v>111</v>
      </c>
      <c r="E49" s="315" t="s">
        <v>112</v>
      </c>
      <c r="F49" s="309">
        <f t="shared" si="36"/>
        <v>0</v>
      </c>
      <c r="G49" s="310">
        <f t="shared" si="37"/>
        <v>0</v>
      </c>
      <c r="H49" s="310">
        <f>IF(AND($N$1&gt;=1,$N$1&lt;=12),SUMIF(DULIEU!$AQ$7:$AQ$532,CĐPS!$N$1&amp;"-"&amp;CĐPS!$B49,DULIEU!$X$7:$X$532),IF($N$1="Q1",$ADK49,IF($N$1="Q2",$ADM49,IF($N$1="Q3",$ADO49,IF($N$1="Q4",$ADQ49,IF($N$1="N",$ADS49,""))))))</f>
        <v>0</v>
      </c>
      <c r="I49" s="310">
        <f>IF(AND($N$1&gt;=1,$N$1&lt;=12),SUMIF(DULIEU!$AR$7:$AR$532,CĐPS!$N$1&amp;"-"&amp;CĐPS!$B49,DULIEU!$X$7:$X$532),IF($N$1="Q1",$ADL49,IF($N$1="Q2",$ADN49,IF($N$1="Q3",$ADP49,IF($N$1="Q4",$ADR49,IF($N$1="N",$ADT49,""))))))</f>
        <v>0</v>
      </c>
      <c r="J49" s="310">
        <f t="shared" si="38"/>
        <v>0</v>
      </c>
      <c r="K49" s="310">
        <f t="shared" si="39"/>
        <v>0</v>
      </c>
      <c r="L49" s="309">
        <f t="shared" si="40"/>
        <v>0</v>
      </c>
      <c r="M49" s="309">
        <f t="shared" si="41"/>
        <v>0</v>
      </c>
      <c r="N49" s="299"/>
      <c r="ACK49" s="148"/>
      <c r="ACL49" s="148"/>
      <c r="ACM49" s="148">
        <f>SUMIF(DULIEU!$AQ$7:$AQ$532,CĐPS!$ACM$1&amp;"-"&amp;CĐPS!$B49,DULIEU!$X$7:$X$532)</f>
        <v>0</v>
      </c>
      <c r="ACN49" s="148">
        <f>SUMIF(DULIEU!$AR$7:$AR$532,CĐPS!$ACM$1&amp;"-"&amp;CĐPS!$B49,DULIEU!$X$7:$X$532)</f>
        <v>0</v>
      </c>
      <c r="ACO49" s="148">
        <f>SUMIF(DULIEU!$AQ$7:$AQ$532,CĐPS!$ACO$1&amp;"-"&amp;CĐPS!$B49,DULIEU!$X$7:$X$532)</f>
        <v>0</v>
      </c>
      <c r="ACP49" s="148">
        <f>SUMIF(DULIEU!$AR$7:$AR$532,CĐPS!ACO$1&amp;"-"&amp;CĐPS!$B49,DULIEU!$X$7:$X$532)</f>
        <v>0</v>
      </c>
      <c r="ACQ49" s="148">
        <f>SUMIF(DULIEU!$AQ$7:$AQ$532,CĐPS!$ACQ$1&amp;"-"&amp;CĐPS!$B49,DULIEU!$X$7:$X$532)</f>
        <v>0</v>
      </c>
      <c r="ACR49" s="148">
        <f>SUMIF(DULIEU!$AR$7:$AR$532,CĐPS!$ACQ$1&amp;"-"&amp;CĐPS!$B49,DULIEU!$X$7:$X$532)</f>
        <v>0</v>
      </c>
      <c r="ACS49" s="148">
        <f>SUMIF(DULIEU!$AQ$7:$AQ$532,CĐPS!$ACS$1&amp;"-"&amp;CĐPS!$B49,DULIEU!$X$7:$X$532)</f>
        <v>0</v>
      </c>
      <c r="ACT49" s="148">
        <f>SUMIF(DULIEU!$AR$7:$AR$532,CĐPS!$ACS$1&amp;"-"&amp;CĐPS!$B49,DULIEU!$X$7:$X$532)</f>
        <v>0</v>
      </c>
      <c r="ACU49" s="148">
        <f>SUMIF(DULIEU!$AQ$7:$AQ$532,CĐPS!$ACU$1&amp;"-"&amp;CĐPS!$B49,DULIEU!$X$7:$X$532)</f>
        <v>0</v>
      </c>
      <c r="ACV49" s="148">
        <f>SUMIF(DULIEU!$AR$7:$AR$532,CĐPS!$ACU$1&amp;"-"&amp;CĐPS!$B49,DULIEU!$X$7:$X$532)</f>
        <v>0</v>
      </c>
      <c r="ACW49" s="148">
        <f>SUMIF(DULIEU!$AQ$7:$AQ$532,CĐPS!$ACW$1&amp;"-"&amp;CĐPS!$B49,DULIEU!$X$7:$X$532)</f>
        <v>0</v>
      </c>
      <c r="ACX49" s="148">
        <f>SUMIF(DULIEU!$AR$7:$AR$532,CĐPS!$ACW$1&amp;"-"&amp;CĐPS!$B49,DULIEU!$X$7:$X$532)</f>
        <v>0</v>
      </c>
      <c r="ACY49" s="148">
        <f>SUMIF(DULIEU!$AQ$7:$AQ$532,CĐPS!$ACY$1&amp;"-"&amp;CĐPS!$B49,DULIEU!$X$7:$X$532)</f>
        <v>0</v>
      </c>
      <c r="ACZ49" s="148">
        <f>SUMIF(DULIEU!$AR$7:$AR$532,CĐPS!$ACY$1&amp;"-"&amp;CĐPS!$B49,DULIEU!$X$7:$X$532)</f>
        <v>0</v>
      </c>
      <c r="ADA49" s="148">
        <f>SUMIF(DULIEU!$AQ$7:$AQ$532,CĐPS!$ADA$1&amp;"-"&amp;CĐPS!$B49,DULIEU!$X$7:$X$532)</f>
        <v>0</v>
      </c>
      <c r="ADB49" s="148">
        <f>SUMIF(DULIEU!$AR$7:$AR$532,CĐPS!$ADA$1&amp;"-"&amp;CĐPS!$B49,DULIEU!$X$7:$X$532)</f>
        <v>0</v>
      </c>
      <c r="ADC49" s="148">
        <f>SUMIF(DULIEU!$AQ$7:$AQ$532,CĐPS!$ADC$1&amp;"-"&amp;CĐPS!$B49,DULIEU!$X$7:$X$532)</f>
        <v>0</v>
      </c>
      <c r="ADD49" s="148">
        <f>SUMIF(DULIEU!$AR$7:$AR$532,CĐPS!$ADC$1&amp;"-"&amp;CĐPS!$B49,DULIEU!$X$7:$X$532)</f>
        <v>0</v>
      </c>
      <c r="ADE49" s="148">
        <f>SUMIF(DULIEU!$AQ$7:$AQ$532,CĐPS!$ADE$1&amp;"-"&amp;CĐPS!$B49,DULIEU!$X$7:$X$532)</f>
        <v>0</v>
      </c>
      <c r="ADF49" s="148">
        <f>SUMIF(DULIEU!$AR$7:$AR$532,CĐPS!$ADE$1&amp;"-"&amp;CĐPS!$B49,DULIEU!$X$7:$X$532)</f>
        <v>0</v>
      </c>
      <c r="ADG49" s="148">
        <f>SUMIF(DULIEU!$AQ$7:$AQ$532,CĐPS!$ADG$1&amp;"-"&amp;CĐPS!$B49,DULIEU!$X$7:$X$532)</f>
        <v>0</v>
      </c>
      <c r="ADH49" s="148">
        <f>SUMIF(DULIEU!$AR$7:$AR$532,CĐPS!$ADG$1&amp;"-"&amp;CĐPS!$B49,DULIEU!$X$7:$X$532)</f>
        <v>0</v>
      </c>
      <c r="ADI49" s="148">
        <f>SUMIF(DULIEU!$AQ$7:$AQ$532,CĐPS!$ADI$1&amp;"-"&amp;CĐPS!$B49,DULIEU!$X$7:$X$532)</f>
        <v>0</v>
      </c>
      <c r="ADJ49" s="148">
        <f>SUMIF(DULIEU!$AR$7:$AR$532,CĐPS!$ADI$1&amp;"-"&amp;CĐPS!$B49,DULIEU!$X$7:$X$532)</f>
        <v>0</v>
      </c>
      <c r="ADK49" s="149">
        <f t="shared" si="16"/>
        <v>0</v>
      </c>
      <c r="ADL49" s="149">
        <f t="shared" si="17"/>
        <v>0</v>
      </c>
      <c r="ADM49" s="149">
        <f t="shared" si="18"/>
        <v>0</v>
      </c>
      <c r="ADN49" s="149">
        <f t="shared" si="19"/>
        <v>0</v>
      </c>
      <c r="ADO49" s="149">
        <f t="shared" si="20"/>
        <v>0</v>
      </c>
      <c r="ADP49" s="149">
        <f t="shared" si="21"/>
        <v>0</v>
      </c>
      <c r="ADQ49" s="149">
        <f t="shared" si="22"/>
        <v>0</v>
      </c>
      <c r="ADR49" s="149">
        <f t="shared" si="23"/>
        <v>0</v>
      </c>
      <c r="ADS49" s="149">
        <f t="shared" si="24"/>
        <v>0</v>
      </c>
      <c r="ADT49" s="149">
        <f t="shared" si="25"/>
        <v>0</v>
      </c>
      <c r="ADU49" s="137">
        <v>152</v>
      </c>
      <c r="ADV49" s="137"/>
      <c r="ADW49" s="150">
        <v>222</v>
      </c>
    </row>
    <row r="50" spans="1:804">
      <c r="A50" s="137"/>
      <c r="B50" s="313" t="s">
        <v>113</v>
      </c>
      <c r="C50" s="313" t="s">
        <v>113</v>
      </c>
      <c r="D50" s="314" t="s">
        <v>114</v>
      </c>
      <c r="E50" s="315" t="s">
        <v>115</v>
      </c>
      <c r="F50" s="309">
        <f t="shared" si="36"/>
        <v>0</v>
      </c>
      <c r="G50" s="310">
        <f t="shared" si="37"/>
        <v>0</v>
      </c>
      <c r="H50" s="310">
        <f>IF(AND($N$1&gt;=1,$N$1&lt;=12),SUMIF(DULIEU!$AQ$7:$AQ$532,CĐPS!$N$1&amp;"-"&amp;CĐPS!$B50,DULIEU!$X$7:$X$532),IF($N$1="Q1",$ADK50,IF($N$1="Q2",$ADM50,IF($N$1="Q3",$ADO50,IF($N$1="Q4",$ADQ50,IF($N$1="N",$ADS50,""))))))</f>
        <v>0</v>
      </c>
      <c r="I50" s="310">
        <f>IF(AND($N$1&gt;=1,$N$1&lt;=12),SUMIF(DULIEU!$AR$7:$AR$532,CĐPS!$N$1&amp;"-"&amp;CĐPS!$B50,DULIEU!$X$7:$X$532),IF($N$1="Q1",$ADL50,IF($N$1="Q2",$ADN50,IF($N$1="Q3",$ADP50,IF($N$1="Q4",$ADR50,IF($N$1="N",$ADT50,""))))))</f>
        <v>0</v>
      </c>
      <c r="J50" s="310">
        <f t="shared" si="38"/>
        <v>0</v>
      </c>
      <c r="K50" s="310">
        <f t="shared" si="39"/>
        <v>0</v>
      </c>
      <c r="L50" s="309">
        <f t="shared" si="40"/>
        <v>0</v>
      </c>
      <c r="M50" s="309">
        <f t="shared" si="41"/>
        <v>0</v>
      </c>
      <c r="N50" s="299"/>
      <c r="ACK50" s="148"/>
      <c r="ACL50" s="148"/>
      <c r="ACM50" s="148">
        <f>SUMIF(DULIEU!$AQ$7:$AQ$532,CĐPS!$ACM$1&amp;"-"&amp;CĐPS!$B50,DULIEU!$X$7:$X$532)</f>
        <v>0</v>
      </c>
      <c r="ACN50" s="148">
        <f>SUMIF(DULIEU!$AR$7:$AR$532,CĐPS!$ACM$1&amp;"-"&amp;CĐPS!$B50,DULIEU!$X$7:$X$532)</f>
        <v>0</v>
      </c>
      <c r="ACO50" s="148">
        <f>SUMIF(DULIEU!$AQ$7:$AQ$532,CĐPS!$ACO$1&amp;"-"&amp;CĐPS!$B50,DULIEU!$X$7:$X$532)</f>
        <v>0</v>
      </c>
      <c r="ACP50" s="148">
        <f>SUMIF(DULIEU!$AR$7:$AR$532,CĐPS!ACO$1&amp;"-"&amp;CĐPS!$B50,DULIEU!$X$7:$X$532)</f>
        <v>0</v>
      </c>
      <c r="ACQ50" s="148">
        <f>SUMIF(DULIEU!$AQ$7:$AQ$532,CĐPS!$ACQ$1&amp;"-"&amp;CĐPS!$B50,DULIEU!$X$7:$X$532)</f>
        <v>0</v>
      </c>
      <c r="ACR50" s="148">
        <f>SUMIF(DULIEU!$AR$7:$AR$532,CĐPS!$ACQ$1&amp;"-"&amp;CĐPS!$B50,DULIEU!$X$7:$X$532)</f>
        <v>0</v>
      </c>
      <c r="ACS50" s="148">
        <f>SUMIF(DULIEU!$AQ$7:$AQ$532,CĐPS!$ACS$1&amp;"-"&amp;CĐPS!$B50,DULIEU!$X$7:$X$532)</f>
        <v>0</v>
      </c>
      <c r="ACT50" s="148">
        <f>SUMIF(DULIEU!$AR$7:$AR$532,CĐPS!$ACS$1&amp;"-"&amp;CĐPS!$B50,DULIEU!$X$7:$X$532)</f>
        <v>0</v>
      </c>
      <c r="ACU50" s="148">
        <f>SUMIF(DULIEU!$AQ$7:$AQ$532,CĐPS!$ACU$1&amp;"-"&amp;CĐPS!$B50,DULIEU!$X$7:$X$532)</f>
        <v>0</v>
      </c>
      <c r="ACV50" s="148">
        <f>SUMIF(DULIEU!$AR$7:$AR$532,CĐPS!$ACU$1&amp;"-"&amp;CĐPS!$B50,DULIEU!$X$7:$X$532)</f>
        <v>0</v>
      </c>
      <c r="ACW50" s="148">
        <f>SUMIF(DULIEU!$AQ$7:$AQ$532,CĐPS!$ACW$1&amp;"-"&amp;CĐPS!$B50,DULIEU!$X$7:$X$532)</f>
        <v>0</v>
      </c>
      <c r="ACX50" s="148">
        <f>SUMIF(DULIEU!$AR$7:$AR$532,CĐPS!$ACW$1&amp;"-"&amp;CĐPS!$B50,DULIEU!$X$7:$X$532)</f>
        <v>0</v>
      </c>
      <c r="ACY50" s="148">
        <f>SUMIF(DULIEU!$AQ$7:$AQ$532,CĐPS!$ACY$1&amp;"-"&amp;CĐPS!$B50,DULIEU!$X$7:$X$532)</f>
        <v>0</v>
      </c>
      <c r="ACZ50" s="148">
        <f>SUMIF(DULIEU!$AR$7:$AR$532,CĐPS!$ACY$1&amp;"-"&amp;CĐPS!$B50,DULIEU!$X$7:$X$532)</f>
        <v>0</v>
      </c>
      <c r="ADA50" s="148">
        <f>SUMIF(DULIEU!$AQ$7:$AQ$532,CĐPS!$ADA$1&amp;"-"&amp;CĐPS!$B50,DULIEU!$X$7:$X$532)</f>
        <v>0</v>
      </c>
      <c r="ADB50" s="148">
        <f>SUMIF(DULIEU!$AR$7:$AR$532,CĐPS!$ADA$1&amp;"-"&amp;CĐPS!$B50,DULIEU!$X$7:$X$532)</f>
        <v>0</v>
      </c>
      <c r="ADC50" s="148">
        <f>SUMIF(DULIEU!$AQ$7:$AQ$532,CĐPS!$ADC$1&amp;"-"&amp;CĐPS!$B50,DULIEU!$X$7:$X$532)</f>
        <v>0</v>
      </c>
      <c r="ADD50" s="148">
        <f>SUMIF(DULIEU!$AR$7:$AR$532,CĐPS!$ADC$1&amp;"-"&amp;CĐPS!$B50,DULIEU!$X$7:$X$532)</f>
        <v>0</v>
      </c>
      <c r="ADE50" s="148">
        <f>SUMIF(DULIEU!$AQ$7:$AQ$532,CĐPS!$ADE$1&amp;"-"&amp;CĐPS!$B50,DULIEU!$X$7:$X$532)</f>
        <v>0</v>
      </c>
      <c r="ADF50" s="148">
        <f>SUMIF(DULIEU!$AR$7:$AR$532,CĐPS!$ADE$1&amp;"-"&amp;CĐPS!$B50,DULIEU!$X$7:$X$532)</f>
        <v>0</v>
      </c>
      <c r="ADG50" s="148">
        <f>SUMIF(DULIEU!$AQ$7:$AQ$532,CĐPS!$ADG$1&amp;"-"&amp;CĐPS!$B50,DULIEU!$X$7:$X$532)</f>
        <v>0</v>
      </c>
      <c r="ADH50" s="148">
        <f>SUMIF(DULIEU!$AR$7:$AR$532,CĐPS!$ADG$1&amp;"-"&amp;CĐPS!$B50,DULIEU!$X$7:$X$532)</f>
        <v>0</v>
      </c>
      <c r="ADI50" s="148">
        <f>SUMIF(DULIEU!$AQ$7:$AQ$532,CĐPS!$ADI$1&amp;"-"&amp;CĐPS!$B50,DULIEU!$X$7:$X$532)</f>
        <v>0</v>
      </c>
      <c r="ADJ50" s="148">
        <f>SUMIF(DULIEU!$AR$7:$AR$532,CĐPS!$ADI$1&amp;"-"&amp;CĐPS!$B50,DULIEU!$X$7:$X$532)</f>
        <v>0</v>
      </c>
      <c r="ADK50" s="149">
        <f t="shared" si="16"/>
        <v>0</v>
      </c>
      <c r="ADL50" s="149">
        <f t="shared" si="17"/>
        <v>0</v>
      </c>
      <c r="ADM50" s="149">
        <f t="shared" si="18"/>
        <v>0</v>
      </c>
      <c r="ADN50" s="149">
        <f t="shared" si="19"/>
        <v>0</v>
      </c>
      <c r="ADO50" s="149">
        <f t="shared" si="20"/>
        <v>0</v>
      </c>
      <c r="ADP50" s="149">
        <f t="shared" si="21"/>
        <v>0</v>
      </c>
      <c r="ADQ50" s="149">
        <f t="shared" si="22"/>
        <v>0</v>
      </c>
      <c r="ADR50" s="149">
        <f t="shared" si="23"/>
        <v>0</v>
      </c>
      <c r="ADS50" s="149">
        <f t="shared" si="24"/>
        <v>0</v>
      </c>
      <c r="ADT50" s="149">
        <f t="shared" si="25"/>
        <v>0</v>
      </c>
      <c r="ADU50" s="137">
        <v>152</v>
      </c>
      <c r="ADV50" s="137"/>
      <c r="ADW50" s="150">
        <v>222</v>
      </c>
    </row>
    <row r="51" spans="1:804">
      <c r="A51" s="137"/>
      <c r="B51" s="313" t="s">
        <v>116</v>
      </c>
      <c r="C51" s="313" t="s">
        <v>116</v>
      </c>
      <c r="D51" s="314" t="s">
        <v>117</v>
      </c>
      <c r="E51" s="315" t="s">
        <v>115</v>
      </c>
      <c r="F51" s="309">
        <f t="shared" si="36"/>
        <v>0</v>
      </c>
      <c r="G51" s="310">
        <f t="shared" si="37"/>
        <v>0</v>
      </c>
      <c r="H51" s="310">
        <f>IF(AND($N$1&gt;=1,$N$1&lt;=12),SUMIF(DULIEU!$AQ$7:$AQ$532,CĐPS!$N$1&amp;"-"&amp;CĐPS!$B51,DULIEU!$X$7:$X$532),IF($N$1="Q1",$ADK51,IF($N$1="Q2",$ADM51,IF($N$1="Q3",$ADO51,IF($N$1="Q4",$ADQ51,IF($N$1="N",$ADS51,""))))))</f>
        <v>0</v>
      </c>
      <c r="I51" s="310">
        <f>IF(AND($N$1&gt;=1,$N$1&lt;=12),SUMIF(DULIEU!$AR$7:$AR$532,CĐPS!$N$1&amp;"-"&amp;CĐPS!$B51,DULIEU!$X$7:$X$532),IF($N$1="Q1",$ADL51,IF($N$1="Q2",$ADN51,IF($N$1="Q3",$ADP51,IF($N$1="Q4",$ADR51,IF($N$1="N",$ADT51,""))))))</f>
        <v>0</v>
      </c>
      <c r="J51" s="310">
        <f t="shared" si="38"/>
        <v>0</v>
      </c>
      <c r="K51" s="310">
        <f t="shared" si="39"/>
        <v>0</v>
      </c>
      <c r="L51" s="309">
        <f t="shared" si="40"/>
        <v>0</v>
      </c>
      <c r="M51" s="309">
        <f t="shared" si="41"/>
        <v>0</v>
      </c>
      <c r="N51" s="299"/>
      <c r="ACK51" s="148"/>
      <c r="ACL51" s="148"/>
      <c r="ACM51" s="148">
        <f>SUMIF(DULIEU!$AQ$7:$AQ$532,CĐPS!$ACM$1&amp;"-"&amp;CĐPS!$B51,DULIEU!$X$7:$X$532)</f>
        <v>0</v>
      </c>
      <c r="ACN51" s="148">
        <f>SUMIF(DULIEU!$AR$7:$AR$532,CĐPS!$ACM$1&amp;"-"&amp;CĐPS!$B51,DULIEU!$X$7:$X$532)</f>
        <v>0</v>
      </c>
      <c r="ACO51" s="148">
        <f>SUMIF(DULIEU!$AQ$7:$AQ$532,CĐPS!$ACO$1&amp;"-"&amp;CĐPS!$B51,DULIEU!$X$7:$X$532)</f>
        <v>0</v>
      </c>
      <c r="ACP51" s="148">
        <f>SUMIF(DULIEU!$AR$7:$AR$532,CĐPS!ACO$1&amp;"-"&amp;CĐPS!$B51,DULIEU!$X$7:$X$532)</f>
        <v>0</v>
      </c>
      <c r="ACQ51" s="148">
        <f>SUMIF(DULIEU!$AQ$7:$AQ$532,CĐPS!$ACQ$1&amp;"-"&amp;CĐPS!$B51,DULIEU!$X$7:$X$532)</f>
        <v>0</v>
      </c>
      <c r="ACR51" s="148">
        <f>SUMIF(DULIEU!$AR$7:$AR$532,CĐPS!$ACQ$1&amp;"-"&amp;CĐPS!$B51,DULIEU!$X$7:$X$532)</f>
        <v>0</v>
      </c>
      <c r="ACS51" s="148">
        <f>SUMIF(DULIEU!$AQ$7:$AQ$532,CĐPS!$ACS$1&amp;"-"&amp;CĐPS!$B51,DULIEU!$X$7:$X$532)</f>
        <v>0</v>
      </c>
      <c r="ACT51" s="148">
        <f>SUMIF(DULIEU!$AR$7:$AR$532,CĐPS!$ACS$1&amp;"-"&amp;CĐPS!$B51,DULIEU!$X$7:$X$532)</f>
        <v>0</v>
      </c>
      <c r="ACU51" s="148">
        <f>SUMIF(DULIEU!$AQ$7:$AQ$532,CĐPS!$ACU$1&amp;"-"&amp;CĐPS!$B51,DULIEU!$X$7:$X$532)</f>
        <v>0</v>
      </c>
      <c r="ACV51" s="148">
        <f>SUMIF(DULIEU!$AR$7:$AR$532,CĐPS!$ACU$1&amp;"-"&amp;CĐPS!$B51,DULIEU!$X$7:$X$532)</f>
        <v>0</v>
      </c>
      <c r="ACW51" s="148">
        <f>SUMIF(DULIEU!$AQ$7:$AQ$532,CĐPS!$ACW$1&amp;"-"&amp;CĐPS!$B51,DULIEU!$X$7:$X$532)</f>
        <v>0</v>
      </c>
      <c r="ACX51" s="148">
        <f>SUMIF(DULIEU!$AR$7:$AR$532,CĐPS!$ACW$1&amp;"-"&amp;CĐPS!$B51,DULIEU!$X$7:$X$532)</f>
        <v>0</v>
      </c>
      <c r="ACY51" s="148">
        <f>SUMIF(DULIEU!$AQ$7:$AQ$532,CĐPS!$ACY$1&amp;"-"&amp;CĐPS!$B51,DULIEU!$X$7:$X$532)</f>
        <v>0</v>
      </c>
      <c r="ACZ51" s="148">
        <f>SUMIF(DULIEU!$AR$7:$AR$532,CĐPS!$ACY$1&amp;"-"&amp;CĐPS!$B51,DULIEU!$X$7:$X$532)</f>
        <v>0</v>
      </c>
      <c r="ADA51" s="148">
        <f>SUMIF(DULIEU!$AQ$7:$AQ$532,CĐPS!$ADA$1&amp;"-"&amp;CĐPS!$B51,DULIEU!$X$7:$X$532)</f>
        <v>0</v>
      </c>
      <c r="ADB51" s="148">
        <f>SUMIF(DULIEU!$AR$7:$AR$532,CĐPS!$ADA$1&amp;"-"&amp;CĐPS!$B51,DULIEU!$X$7:$X$532)</f>
        <v>0</v>
      </c>
      <c r="ADC51" s="148">
        <f>SUMIF(DULIEU!$AQ$7:$AQ$532,CĐPS!$ADC$1&amp;"-"&amp;CĐPS!$B51,DULIEU!$X$7:$X$532)</f>
        <v>0</v>
      </c>
      <c r="ADD51" s="148">
        <f>SUMIF(DULIEU!$AR$7:$AR$532,CĐPS!$ADC$1&amp;"-"&amp;CĐPS!$B51,DULIEU!$X$7:$X$532)</f>
        <v>0</v>
      </c>
      <c r="ADE51" s="148">
        <f>SUMIF(DULIEU!$AQ$7:$AQ$532,CĐPS!$ADE$1&amp;"-"&amp;CĐPS!$B51,DULIEU!$X$7:$X$532)</f>
        <v>0</v>
      </c>
      <c r="ADF51" s="148">
        <f>SUMIF(DULIEU!$AR$7:$AR$532,CĐPS!$ADE$1&amp;"-"&amp;CĐPS!$B51,DULIEU!$X$7:$X$532)</f>
        <v>0</v>
      </c>
      <c r="ADG51" s="148">
        <f>SUMIF(DULIEU!$AQ$7:$AQ$532,CĐPS!$ADG$1&amp;"-"&amp;CĐPS!$B51,DULIEU!$X$7:$X$532)</f>
        <v>0</v>
      </c>
      <c r="ADH51" s="148">
        <f>SUMIF(DULIEU!$AR$7:$AR$532,CĐPS!$ADG$1&amp;"-"&amp;CĐPS!$B51,DULIEU!$X$7:$X$532)</f>
        <v>0</v>
      </c>
      <c r="ADI51" s="148">
        <f>SUMIF(DULIEU!$AQ$7:$AQ$532,CĐPS!$ADI$1&amp;"-"&amp;CĐPS!$B51,DULIEU!$X$7:$X$532)</f>
        <v>0</v>
      </c>
      <c r="ADJ51" s="148">
        <f>SUMIF(DULIEU!$AR$7:$AR$532,CĐPS!$ADI$1&amp;"-"&amp;CĐPS!$B51,DULIEU!$X$7:$X$532)</f>
        <v>0</v>
      </c>
      <c r="ADK51" s="149">
        <f t="shared" si="16"/>
        <v>0</v>
      </c>
      <c r="ADL51" s="149">
        <f t="shared" si="17"/>
        <v>0</v>
      </c>
      <c r="ADM51" s="149">
        <f t="shared" si="18"/>
        <v>0</v>
      </c>
      <c r="ADN51" s="149">
        <f t="shared" si="19"/>
        <v>0</v>
      </c>
      <c r="ADO51" s="149">
        <f t="shared" si="20"/>
        <v>0</v>
      </c>
      <c r="ADP51" s="149">
        <f t="shared" si="21"/>
        <v>0</v>
      </c>
      <c r="ADQ51" s="149">
        <f t="shared" si="22"/>
        <v>0</v>
      </c>
      <c r="ADR51" s="149">
        <f t="shared" si="23"/>
        <v>0</v>
      </c>
      <c r="ADS51" s="149">
        <f t="shared" si="24"/>
        <v>0</v>
      </c>
      <c r="ADT51" s="149">
        <f t="shared" si="25"/>
        <v>0</v>
      </c>
      <c r="ADU51" s="137">
        <v>162</v>
      </c>
      <c r="ADV51" s="137"/>
      <c r="ADW51" s="150">
        <v>232</v>
      </c>
    </row>
    <row r="52" spans="1:804" s="117" customFormat="1">
      <c r="A52" s="298" t="s">
        <v>388</v>
      </c>
      <c r="B52" s="316" t="s">
        <v>118</v>
      </c>
      <c r="C52" s="316" t="s">
        <v>118</v>
      </c>
      <c r="D52" s="317" t="s">
        <v>119</v>
      </c>
      <c r="E52" s="318" t="s">
        <v>106</v>
      </c>
      <c r="F52" s="319">
        <f t="shared" si="36"/>
        <v>0</v>
      </c>
      <c r="G52" s="330">
        <f t="shared" si="37"/>
        <v>0</v>
      </c>
      <c r="H52" s="330">
        <f>IF(AND($N$1&gt;=1,$N$1&lt;=12),SUMIF(DULIEU!$AQ$7:$AQ$532,CĐPS!$N$1&amp;"-"&amp;CĐPS!$B52,DULIEU!$X$7:$X$532),IF($N$1="Q1",$ADK52,IF($N$1="Q2",$ADM52,IF($N$1="Q3",$ADO52,IF($N$1="Q4",$ADQ52,IF($N$1="N",$ADS52,""))))))</f>
        <v>0</v>
      </c>
      <c r="I52" s="330">
        <f>IF(AND($N$1&gt;=1,$N$1&lt;=12),SUMIF(DULIEU!$AR$7:$AR$532,CĐPS!$N$1&amp;"-"&amp;CĐPS!$B52,DULIEU!$X$7:$X$532),IF($N$1="Q1",$ADL52,IF($N$1="Q2",$ADN52,IF($N$1="Q3",$ADP52,IF($N$1="Q4",$ADR52,IF($N$1="N",$ADT52,""))))))</f>
        <v>0</v>
      </c>
      <c r="J52" s="330">
        <f t="shared" si="38"/>
        <v>0</v>
      </c>
      <c r="K52" s="330">
        <f t="shared" si="39"/>
        <v>0</v>
      </c>
      <c r="L52" s="319">
        <f t="shared" si="40"/>
        <v>0</v>
      </c>
      <c r="M52" s="319">
        <f t="shared" si="41"/>
        <v>0</v>
      </c>
      <c r="N52" s="326"/>
      <c r="ACK52" s="327"/>
      <c r="ACL52" s="327"/>
      <c r="ACM52" s="327">
        <f>SUMIF(DULIEU!$AQ$7:$AQ$532,CĐPS!$ACM$1&amp;"-"&amp;CĐPS!$B52,DULIEU!$X$7:$X$532)</f>
        <v>0</v>
      </c>
      <c r="ACN52" s="327">
        <f>SUMIF(DULIEU!$AR$7:$AR$532,CĐPS!$ACM$1&amp;"-"&amp;CĐPS!$B52,DULIEU!$X$7:$X$532)</f>
        <v>0</v>
      </c>
      <c r="ACO52" s="327">
        <f>SUMIF(DULIEU!$AQ$7:$AQ$532,CĐPS!$ACO$1&amp;"-"&amp;CĐPS!$B52,DULIEU!$X$7:$X$532)</f>
        <v>0</v>
      </c>
      <c r="ACP52" s="327">
        <f>SUMIF(DULIEU!$AR$7:$AR$532,CĐPS!ACO$1&amp;"-"&amp;CĐPS!$B52,DULIEU!$X$7:$X$532)</f>
        <v>0</v>
      </c>
      <c r="ACQ52" s="327">
        <f>SUMIF(DULIEU!$AQ$7:$AQ$532,CĐPS!$ACQ$1&amp;"-"&amp;CĐPS!$B52,DULIEU!$X$7:$X$532)</f>
        <v>0</v>
      </c>
      <c r="ACR52" s="327">
        <f>SUMIF(DULIEU!$AR$7:$AR$532,CĐPS!$ACQ$1&amp;"-"&amp;CĐPS!$B52,DULIEU!$X$7:$X$532)</f>
        <v>0</v>
      </c>
      <c r="ACS52" s="327">
        <f>SUMIF(DULIEU!$AQ$7:$AQ$532,CĐPS!$ACS$1&amp;"-"&amp;CĐPS!$B52,DULIEU!$X$7:$X$532)</f>
        <v>0</v>
      </c>
      <c r="ACT52" s="327">
        <f>SUMIF(DULIEU!$AR$7:$AR$532,CĐPS!$ACS$1&amp;"-"&amp;CĐPS!$B52,DULIEU!$X$7:$X$532)</f>
        <v>0</v>
      </c>
      <c r="ACU52" s="327">
        <f>SUMIF(DULIEU!$AQ$7:$AQ$532,CĐPS!$ACU$1&amp;"-"&amp;CĐPS!$B52,DULIEU!$X$7:$X$532)</f>
        <v>0</v>
      </c>
      <c r="ACV52" s="327">
        <f>SUMIF(DULIEU!$AR$7:$AR$532,CĐPS!$ACU$1&amp;"-"&amp;CĐPS!$B52,DULIEU!$X$7:$X$532)</f>
        <v>0</v>
      </c>
      <c r="ACW52" s="327">
        <f>SUMIF(DULIEU!$AQ$7:$AQ$532,CĐPS!$ACW$1&amp;"-"&amp;CĐPS!$B52,DULIEU!$X$7:$X$532)</f>
        <v>0</v>
      </c>
      <c r="ACX52" s="327">
        <f>SUMIF(DULIEU!$AR$7:$AR$532,CĐPS!$ACW$1&amp;"-"&amp;CĐPS!$B52,DULIEU!$X$7:$X$532)</f>
        <v>0</v>
      </c>
      <c r="ACY52" s="327">
        <f>SUMIF(DULIEU!$AQ$7:$AQ$532,CĐPS!$ACY$1&amp;"-"&amp;CĐPS!$B52,DULIEU!$X$7:$X$532)</f>
        <v>0</v>
      </c>
      <c r="ACZ52" s="327">
        <f>SUMIF(DULIEU!$AR$7:$AR$532,CĐPS!$ACY$1&amp;"-"&amp;CĐPS!$B52,DULIEU!$X$7:$X$532)</f>
        <v>0</v>
      </c>
      <c r="ADA52" s="327">
        <f>SUMIF(DULIEU!$AQ$7:$AQ$532,CĐPS!$ADA$1&amp;"-"&amp;CĐPS!$B52,DULIEU!$X$7:$X$532)</f>
        <v>0</v>
      </c>
      <c r="ADB52" s="327">
        <f>SUMIF(DULIEU!$AR$7:$AR$532,CĐPS!$ADA$1&amp;"-"&amp;CĐPS!$B52,DULIEU!$X$7:$X$532)</f>
        <v>0</v>
      </c>
      <c r="ADC52" s="327">
        <f>SUMIF(DULIEU!$AQ$7:$AQ$532,CĐPS!$ADC$1&amp;"-"&amp;CĐPS!$B52,DULIEU!$X$7:$X$532)</f>
        <v>0</v>
      </c>
      <c r="ADD52" s="327">
        <f>SUMIF(DULIEU!$AR$7:$AR$532,CĐPS!$ADC$1&amp;"-"&amp;CĐPS!$B52,DULIEU!$X$7:$X$532)</f>
        <v>0</v>
      </c>
      <c r="ADE52" s="327">
        <f>SUMIF(DULIEU!$AQ$7:$AQ$532,CĐPS!$ADE$1&amp;"-"&amp;CĐPS!$B52,DULIEU!$X$7:$X$532)</f>
        <v>0</v>
      </c>
      <c r="ADF52" s="327">
        <f>SUMIF(DULIEU!$AR$7:$AR$532,CĐPS!$ADE$1&amp;"-"&amp;CĐPS!$B52,DULIEU!$X$7:$X$532)</f>
        <v>0</v>
      </c>
      <c r="ADG52" s="327">
        <f>SUMIF(DULIEU!$AQ$7:$AQ$532,CĐPS!$ADG$1&amp;"-"&amp;CĐPS!$B52,DULIEU!$X$7:$X$532)</f>
        <v>0</v>
      </c>
      <c r="ADH52" s="327">
        <f>SUMIF(DULIEU!$AR$7:$AR$532,CĐPS!$ADG$1&amp;"-"&amp;CĐPS!$B52,DULIEU!$X$7:$X$532)</f>
        <v>0</v>
      </c>
      <c r="ADI52" s="327">
        <f>SUMIF(DULIEU!$AQ$7:$AQ$532,CĐPS!$ADI$1&amp;"-"&amp;CĐPS!$B52,DULIEU!$X$7:$X$532)</f>
        <v>0</v>
      </c>
      <c r="ADJ52" s="327">
        <f>SUMIF(DULIEU!$AR$7:$AR$532,CĐPS!$ADI$1&amp;"-"&amp;CĐPS!$B52,DULIEU!$X$7:$X$532)</f>
        <v>0</v>
      </c>
      <c r="ADK52" s="328">
        <f t="shared" si="16"/>
        <v>0</v>
      </c>
      <c r="ADL52" s="328">
        <f t="shared" si="17"/>
        <v>0</v>
      </c>
      <c r="ADM52" s="328">
        <f t="shared" si="18"/>
        <v>0</v>
      </c>
      <c r="ADN52" s="328">
        <f t="shared" si="19"/>
        <v>0</v>
      </c>
      <c r="ADO52" s="328">
        <f t="shared" si="20"/>
        <v>0</v>
      </c>
      <c r="ADP52" s="328">
        <f t="shared" si="21"/>
        <v>0</v>
      </c>
      <c r="ADQ52" s="328">
        <f t="shared" si="22"/>
        <v>0</v>
      </c>
      <c r="ADR52" s="328">
        <f t="shared" si="23"/>
        <v>0</v>
      </c>
      <c r="ADS52" s="328">
        <f t="shared" si="24"/>
        <v>0</v>
      </c>
      <c r="ADT52" s="328">
        <f t="shared" si="25"/>
        <v>0</v>
      </c>
      <c r="ADU52" s="298">
        <v>161</v>
      </c>
      <c r="ADV52" s="298"/>
      <c r="ADW52" s="623">
        <v>231</v>
      </c>
      <c r="ADX52" s="623"/>
    </row>
    <row r="53" spans="1:804" s="117" customFormat="1">
      <c r="A53" s="298" t="s">
        <v>388</v>
      </c>
      <c r="B53" s="316" t="s">
        <v>815</v>
      </c>
      <c r="C53" s="316" t="s">
        <v>1027</v>
      </c>
      <c r="D53" s="294" t="s">
        <v>1028</v>
      </c>
      <c r="E53" s="333" t="s">
        <v>120</v>
      </c>
      <c r="F53" s="319">
        <f t="shared" si="36"/>
        <v>0</v>
      </c>
      <c r="G53" s="330">
        <f t="shared" si="37"/>
        <v>0</v>
      </c>
      <c r="H53" s="330">
        <f>IF(AND($N$1&gt;=1,$N$1&lt;=12),SUMIF(DULIEU!$AQ$7:$AQ$532,CĐPS!$N$1&amp;"-"&amp;CĐPS!$B53,DULIEU!$X$7:$X$532),IF($N$1="Q1",$ADK53,IF($N$1="Q2",$ADM53,IF($N$1="Q3",$ADO53,IF($N$1="Q4",$ADQ53,IF($N$1="N",$ADS53,""))))))</f>
        <v>0</v>
      </c>
      <c r="I53" s="330">
        <f>IF(AND($N$1&gt;=1,$N$1&lt;=12),SUMIF(DULIEU!$AR$7:$AR$532,CĐPS!$N$1&amp;"-"&amp;CĐPS!$B53,DULIEU!$X$7:$X$532),IF($N$1="Q1",$ADL53,IF($N$1="Q2",$ADN53,IF($N$1="Q3",$ADP53,IF($N$1="Q4",$ADR53,IF($N$1="N",$ADT53,""))))))</f>
        <v>0</v>
      </c>
      <c r="J53" s="330">
        <f t="shared" si="38"/>
        <v>0</v>
      </c>
      <c r="K53" s="330">
        <f t="shared" si="39"/>
        <v>0</v>
      </c>
      <c r="L53" s="319">
        <f t="shared" si="40"/>
        <v>0</v>
      </c>
      <c r="M53" s="319">
        <f t="shared" si="41"/>
        <v>0</v>
      </c>
      <c r="N53" s="326"/>
      <c r="ACK53" s="327"/>
      <c r="ACL53" s="327"/>
      <c r="ACM53" s="327">
        <f>SUMIF(DULIEU!$AQ$7:$AQ$532,CĐPS!$ACM$1&amp;"-"&amp;CĐPS!$B53,DULIEU!$X$7:$X$532)</f>
        <v>0</v>
      </c>
      <c r="ACN53" s="327">
        <f>SUMIF(DULIEU!$AR$7:$AR$532,CĐPS!$ACM$1&amp;"-"&amp;CĐPS!$B53,DULIEU!$X$7:$X$532)</f>
        <v>0</v>
      </c>
      <c r="ACO53" s="327">
        <f>SUMIF(DULIEU!$AQ$7:$AQ$532,CĐPS!$ACO$1&amp;"-"&amp;CĐPS!$B53,DULIEU!$X$7:$X$532)</f>
        <v>0</v>
      </c>
      <c r="ACP53" s="327">
        <f>SUMIF(DULIEU!$AR$7:$AR$532,CĐPS!ACO$1&amp;"-"&amp;CĐPS!$B53,DULIEU!$X$7:$X$532)</f>
        <v>0</v>
      </c>
      <c r="ACQ53" s="327">
        <f>SUMIF(DULIEU!$AQ$7:$AQ$532,CĐPS!$ACQ$1&amp;"-"&amp;CĐPS!$B53,DULIEU!$X$7:$X$532)</f>
        <v>0</v>
      </c>
      <c r="ACR53" s="327">
        <f>SUMIF(DULIEU!$AR$7:$AR$532,CĐPS!$ACQ$1&amp;"-"&amp;CĐPS!$B53,DULIEU!$X$7:$X$532)</f>
        <v>0</v>
      </c>
      <c r="ACS53" s="327">
        <f>SUMIF(DULIEU!$AQ$7:$AQ$532,CĐPS!$ACS$1&amp;"-"&amp;CĐPS!$B53,DULIEU!$X$7:$X$532)</f>
        <v>0</v>
      </c>
      <c r="ACT53" s="327">
        <f>SUMIF(DULIEU!$AR$7:$AR$532,CĐPS!$ACS$1&amp;"-"&amp;CĐPS!$B53,DULIEU!$X$7:$X$532)</f>
        <v>0</v>
      </c>
      <c r="ACU53" s="327">
        <f>SUMIF(DULIEU!$AQ$7:$AQ$532,CĐPS!$ACU$1&amp;"-"&amp;CĐPS!$B53,DULIEU!$X$7:$X$532)</f>
        <v>0</v>
      </c>
      <c r="ACV53" s="327">
        <f>SUMIF(DULIEU!$AR$7:$AR$532,CĐPS!$ACU$1&amp;"-"&amp;CĐPS!$B53,DULIEU!$X$7:$X$532)</f>
        <v>0</v>
      </c>
      <c r="ACW53" s="327">
        <f>SUMIF(DULIEU!$AQ$7:$AQ$532,CĐPS!$ACW$1&amp;"-"&amp;CĐPS!$B53,DULIEU!$X$7:$X$532)</f>
        <v>0</v>
      </c>
      <c r="ACX53" s="327">
        <f>SUMIF(DULIEU!$AR$7:$AR$532,CĐPS!$ACW$1&amp;"-"&amp;CĐPS!$B53,DULIEU!$X$7:$X$532)</f>
        <v>0</v>
      </c>
      <c r="ACY53" s="327">
        <f>SUMIF(DULIEU!$AQ$7:$AQ$532,CĐPS!$ACY$1&amp;"-"&amp;CĐPS!$B53,DULIEU!$X$7:$X$532)</f>
        <v>0</v>
      </c>
      <c r="ACZ53" s="327">
        <f>SUMIF(DULIEU!$AR$7:$AR$532,CĐPS!$ACY$1&amp;"-"&amp;CĐPS!$B53,DULIEU!$X$7:$X$532)</f>
        <v>0</v>
      </c>
      <c r="ADA53" s="327">
        <f>SUMIF(DULIEU!$AQ$7:$AQ$532,CĐPS!$ADA$1&amp;"-"&amp;CĐPS!$B53,DULIEU!$X$7:$X$532)</f>
        <v>0</v>
      </c>
      <c r="ADB53" s="327">
        <f>SUMIF(DULIEU!$AR$7:$AR$532,CĐPS!$ADA$1&amp;"-"&amp;CĐPS!$B53,DULIEU!$X$7:$X$532)</f>
        <v>0</v>
      </c>
      <c r="ADC53" s="327">
        <f>SUMIF(DULIEU!$AQ$7:$AQ$532,CĐPS!$ADC$1&amp;"-"&amp;CĐPS!$B53,DULIEU!$X$7:$X$532)</f>
        <v>0</v>
      </c>
      <c r="ADD53" s="327">
        <f>SUMIF(DULIEU!$AR$7:$AR$532,CĐPS!$ADC$1&amp;"-"&amp;CĐPS!$B53,DULIEU!$X$7:$X$532)</f>
        <v>0</v>
      </c>
      <c r="ADE53" s="327">
        <f>SUMIF(DULIEU!$AQ$7:$AQ$532,CĐPS!$ADE$1&amp;"-"&amp;CĐPS!$B53,DULIEU!$X$7:$X$532)</f>
        <v>0</v>
      </c>
      <c r="ADF53" s="327">
        <f>SUMIF(DULIEU!$AR$7:$AR$532,CĐPS!$ADE$1&amp;"-"&amp;CĐPS!$B53,DULIEU!$X$7:$X$532)</f>
        <v>0</v>
      </c>
      <c r="ADG53" s="327">
        <f>SUMIF(DULIEU!$AQ$7:$AQ$532,CĐPS!$ADG$1&amp;"-"&amp;CĐPS!$B53,DULIEU!$X$7:$X$532)</f>
        <v>0</v>
      </c>
      <c r="ADH53" s="327">
        <f>SUMIF(DULIEU!$AR$7:$AR$532,CĐPS!$ADG$1&amp;"-"&amp;CĐPS!$B53,DULIEU!$X$7:$X$532)</f>
        <v>0</v>
      </c>
      <c r="ADI53" s="327">
        <f>SUMIF(DULIEU!$AQ$7:$AQ$532,CĐPS!$ADI$1&amp;"-"&amp;CĐPS!$B53,DULIEU!$X$7:$X$532)</f>
        <v>0</v>
      </c>
      <c r="ADJ53" s="327">
        <f>SUMIF(DULIEU!$AR$7:$AR$532,CĐPS!$ADI$1&amp;"-"&amp;CĐPS!$B53,DULIEU!$X$7:$X$532)</f>
        <v>0</v>
      </c>
      <c r="ADK53" s="328">
        <f t="shared" si="16"/>
        <v>0</v>
      </c>
      <c r="ADL53" s="328">
        <f t="shared" si="17"/>
        <v>0</v>
      </c>
      <c r="ADM53" s="328">
        <f t="shared" si="18"/>
        <v>0</v>
      </c>
      <c r="ADN53" s="328">
        <f t="shared" si="19"/>
        <v>0</v>
      </c>
      <c r="ADO53" s="328">
        <f t="shared" si="20"/>
        <v>0</v>
      </c>
      <c r="ADP53" s="328">
        <f t="shared" si="21"/>
        <v>0</v>
      </c>
      <c r="ADQ53" s="328">
        <f t="shared" si="22"/>
        <v>0</v>
      </c>
      <c r="ADR53" s="328">
        <f t="shared" si="23"/>
        <v>0</v>
      </c>
      <c r="ADS53" s="328">
        <f t="shared" si="24"/>
        <v>0</v>
      </c>
      <c r="ADT53" s="328">
        <f t="shared" si="25"/>
        <v>0</v>
      </c>
      <c r="ADU53" s="329"/>
      <c r="ADV53" s="298"/>
      <c r="ADW53" s="623"/>
      <c r="ADX53" s="623"/>
    </row>
    <row r="54" spans="1:804">
      <c r="A54" s="137"/>
      <c r="B54" s="296" t="s">
        <v>1029</v>
      </c>
      <c r="C54" s="296" t="s">
        <v>1029</v>
      </c>
      <c r="D54" s="293" t="s">
        <v>1030</v>
      </c>
      <c r="E54" s="315" t="s">
        <v>121</v>
      </c>
      <c r="F54" s="309">
        <f t="shared" si="36"/>
        <v>0</v>
      </c>
      <c r="G54" s="310">
        <f t="shared" si="37"/>
        <v>0</v>
      </c>
      <c r="H54" s="310">
        <f>IF(AND($N$1&gt;=1,$N$1&lt;=12),SUMIF(DULIEU!$AQ$7:$AQ$532,CĐPS!$N$1&amp;"-"&amp;CĐPS!$B54,DULIEU!$X$7:$X$532),IF($N$1="Q1",$ADK54,IF($N$1="Q2",$ADM54,IF($N$1="Q3",$ADO54,IF($N$1="Q4",$ADQ54,IF($N$1="N",$ADS54,""))))))</f>
        <v>0</v>
      </c>
      <c r="I54" s="310">
        <f>IF(AND($N$1&gt;=1,$N$1&lt;=12),SUMIF(DULIEU!$AR$7:$AR$532,CĐPS!$N$1&amp;"-"&amp;CĐPS!$B54,DULIEU!$X$7:$X$532),IF($N$1="Q1",$ADL54,IF($N$1="Q2",$ADN54,IF($N$1="Q3",$ADP54,IF($N$1="Q4",$ADR54,IF($N$1="N",$ADT54,""))))))</f>
        <v>0</v>
      </c>
      <c r="J54" s="310">
        <f t="shared" si="38"/>
        <v>0</v>
      </c>
      <c r="K54" s="310">
        <f t="shared" si="39"/>
        <v>0</v>
      </c>
      <c r="L54" s="309">
        <f t="shared" si="40"/>
        <v>0</v>
      </c>
      <c r="M54" s="309">
        <f t="shared" si="41"/>
        <v>0</v>
      </c>
      <c r="N54" s="299"/>
      <c r="ACK54" s="148"/>
      <c r="ACL54" s="148"/>
      <c r="ACM54" s="148">
        <f>SUMIF(DULIEU!$AQ$7:$AQ$532,CĐPS!$ACM$1&amp;"-"&amp;CĐPS!$B54,DULIEU!$X$7:$X$532)</f>
        <v>0</v>
      </c>
      <c r="ACN54" s="148">
        <f>SUMIF(DULIEU!$AR$7:$AR$532,CĐPS!$ACM$1&amp;"-"&amp;CĐPS!$B54,DULIEU!$X$7:$X$532)</f>
        <v>0</v>
      </c>
      <c r="ACO54" s="148">
        <f>SUMIF(DULIEU!$AQ$7:$AQ$532,CĐPS!$ACO$1&amp;"-"&amp;CĐPS!$B54,DULIEU!$X$7:$X$532)</f>
        <v>0</v>
      </c>
      <c r="ACP54" s="148">
        <f>SUMIF(DULIEU!$AR$7:$AR$532,CĐPS!ACO$1&amp;"-"&amp;CĐPS!$B54,DULIEU!$X$7:$X$532)</f>
        <v>0</v>
      </c>
      <c r="ACQ54" s="148">
        <f>SUMIF(DULIEU!$AQ$7:$AQ$532,CĐPS!$ACQ$1&amp;"-"&amp;CĐPS!$B54,DULIEU!$X$7:$X$532)</f>
        <v>0</v>
      </c>
      <c r="ACR54" s="148">
        <f>SUMIF(DULIEU!$AR$7:$AR$532,CĐPS!$ACQ$1&amp;"-"&amp;CĐPS!$B54,DULIEU!$X$7:$X$532)</f>
        <v>0</v>
      </c>
      <c r="ACS54" s="148">
        <f>SUMIF(DULIEU!$AQ$7:$AQ$532,CĐPS!$ACS$1&amp;"-"&amp;CĐPS!$B54,DULIEU!$X$7:$X$532)</f>
        <v>0</v>
      </c>
      <c r="ACT54" s="148">
        <f>SUMIF(DULIEU!$AR$7:$AR$532,CĐPS!$ACS$1&amp;"-"&amp;CĐPS!$B54,DULIEU!$X$7:$X$532)</f>
        <v>0</v>
      </c>
      <c r="ACU54" s="148">
        <f>SUMIF(DULIEU!$AQ$7:$AQ$532,CĐPS!$ACU$1&amp;"-"&amp;CĐPS!$B54,DULIEU!$X$7:$X$532)</f>
        <v>0</v>
      </c>
      <c r="ACV54" s="148">
        <f>SUMIF(DULIEU!$AR$7:$AR$532,CĐPS!$ACU$1&amp;"-"&amp;CĐPS!$B54,DULIEU!$X$7:$X$532)</f>
        <v>0</v>
      </c>
      <c r="ACW54" s="148">
        <f>SUMIF(DULIEU!$AQ$7:$AQ$532,CĐPS!$ACW$1&amp;"-"&amp;CĐPS!$B54,DULIEU!$X$7:$X$532)</f>
        <v>0</v>
      </c>
      <c r="ACX54" s="148">
        <f>SUMIF(DULIEU!$AR$7:$AR$532,CĐPS!$ACW$1&amp;"-"&amp;CĐPS!$B54,DULIEU!$X$7:$X$532)</f>
        <v>0</v>
      </c>
      <c r="ACY54" s="148">
        <f>SUMIF(DULIEU!$AQ$7:$AQ$532,CĐPS!$ACY$1&amp;"-"&amp;CĐPS!$B54,DULIEU!$X$7:$X$532)</f>
        <v>0</v>
      </c>
      <c r="ACZ54" s="148">
        <f>SUMIF(DULIEU!$AR$7:$AR$532,CĐPS!$ACY$1&amp;"-"&amp;CĐPS!$B54,DULIEU!$X$7:$X$532)</f>
        <v>0</v>
      </c>
      <c r="ADA54" s="148">
        <f>SUMIF(DULIEU!$AQ$7:$AQ$532,CĐPS!$ADA$1&amp;"-"&amp;CĐPS!$B54,DULIEU!$X$7:$X$532)</f>
        <v>0</v>
      </c>
      <c r="ADB54" s="148">
        <f>SUMIF(DULIEU!$AR$7:$AR$532,CĐPS!$ADA$1&amp;"-"&amp;CĐPS!$B54,DULIEU!$X$7:$X$532)</f>
        <v>0</v>
      </c>
      <c r="ADC54" s="148">
        <f>SUMIF(DULIEU!$AQ$7:$AQ$532,CĐPS!$ADC$1&amp;"-"&amp;CĐPS!$B54,DULIEU!$X$7:$X$532)</f>
        <v>0</v>
      </c>
      <c r="ADD54" s="148">
        <f>SUMIF(DULIEU!$AR$7:$AR$532,CĐPS!$ADC$1&amp;"-"&amp;CĐPS!$B54,DULIEU!$X$7:$X$532)</f>
        <v>0</v>
      </c>
      <c r="ADE54" s="148">
        <f>SUMIF(DULIEU!$AQ$7:$AQ$532,CĐPS!$ADE$1&amp;"-"&amp;CĐPS!$B54,DULIEU!$X$7:$X$532)</f>
        <v>0</v>
      </c>
      <c r="ADF54" s="148">
        <f>SUMIF(DULIEU!$AR$7:$AR$532,CĐPS!$ADE$1&amp;"-"&amp;CĐPS!$B54,DULIEU!$X$7:$X$532)</f>
        <v>0</v>
      </c>
      <c r="ADG54" s="148">
        <f>SUMIF(DULIEU!$AQ$7:$AQ$532,CĐPS!$ADG$1&amp;"-"&amp;CĐPS!$B54,DULIEU!$X$7:$X$532)</f>
        <v>0</v>
      </c>
      <c r="ADH54" s="148">
        <f>SUMIF(DULIEU!$AR$7:$AR$532,CĐPS!$ADG$1&amp;"-"&amp;CĐPS!$B54,DULIEU!$X$7:$X$532)</f>
        <v>0</v>
      </c>
      <c r="ADI54" s="148">
        <f>SUMIF(DULIEU!$AQ$7:$AQ$532,CĐPS!$ADI$1&amp;"-"&amp;CĐPS!$B54,DULIEU!$X$7:$X$532)</f>
        <v>0</v>
      </c>
      <c r="ADJ54" s="148">
        <f>SUMIF(DULIEU!$AR$7:$AR$532,CĐPS!$ADI$1&amp;"-"&amp;CĐPS!$B54,DULIEU!$X$7:$X$532)</f>
        <v>0</v>
      </c>
      <c r="ADK54" s="149">
        <f t="shared" si="16"/>
        <v>0</v>
      </c>
      <c r="ADL54" s="149">
        <f t="shared" si="17"/>
        <v>0</v>
      </c>
      <c r="ADM54" s="149">
        <f t="shared" si="18"/>
        <v>0</v>
      </c>
      <c r="ADN54" s="149">
        <f t="shared" si="19"/>
        <v>0</v>
      </c>
      <c r="ADO54" s="149">
        <f t="shared" si="20"/>
        <v>0</v>
      </c>
      <c r="ADP54" s="149">
        <f t="shared" si="21"/>
        <v>0</v>
      </c>
      <c r="ADQ54" s="149">
        <f t="shared" si="22"/>
        <v>0</v>
      </c>
      <c r="ADR54" s="149">
        <f t="shared" si="23"/>
        <v>0</v>
      </c>
      <c r="ADS54" s="149">
        <f t="shared" si="24"/>
        <v>0</v>
      </c>
      <c r="ADT54" s="149">
        <f t="shared" si="25"/>
        <v>0</v>
      </c>
      <c r="ADU54" s="137">
        <v>123</v>
      </c>
      <c r="ADV54" s="137"/>
      <c r="ADW54" s="150">
        <v>251</v>
      </c>
    </row>
    <row r="55" spans="1:804">
      <c r="A55" s="137"/>
      <c r="B55" s="296" t="s">
        <v>1031</v>
      </c>
      <c r="C55" s="296" t="s">
        <v>1031</v>
      </c>
      <c r="D55" s="293" t="s">
        <v>1032</v>
      </c>
      <c r="E55" s="315" t="s">
        <v>121</v>
      </c>
      <c r="F55" s="309">
        <f t="shared" si="36"/>
        <v>0</v>
      </c>
      <c r="G55" s="310">
        <f t="shared" si="37"/>
        <v>0</v>
      </c>
      <c r="H55" s="310">
        <f>IF(AND($N$1&gt;=1,$N$1&lt;=12),SUMIF(DULIEU!$AQ$7:$AQ$532,CĐPS!$N$1&amp;"-"&amp;CĐPS!$B55,DULIEU!$X$7:$X$532),IF($N$1="Q1",$ADK55,IF($N$1="Q2",$ADM55,IF($N$1="Q3",$ADO55,IF($N$1="Q4",$ADQ55,IF($N$1="N",$ADS55,""))))))</f>
        <v>0</v>
      </c>
      <c r="I55" s="310">
        <f>IF(AND($N$1&gt;=1,$N$1&lt;=12),SUMIF(DULIEU!$AR$7:$AR$532,CĐPS!$N$1&amp;"-"&amp;CĐPS!$B55,DULIEU!$X$7:$X$532),IF($N$1="Q1",$ADL55,IF($N$1="Q2",$ADN55,IF($N$1="Q3",$ADP55,IF($N$1="Q4",$ADR55,IF($N$1="N",$ADT55,""))))))</f>
        <v>0</v>
      </c>
      <c r="J55" s="310">
        <f t="shared" si="38"/>
        <v>0</v>
      </c>
      <c r="K55" s="310">
        <f t="shared" si="39"/>
        <v>0</v>
      </c>
      <c r="L55" s="309">
        <f t="shared" si="40"/>
        <v>0</v>
      </c>
      <c r="M55" s="309">
        <f t="shared" si="41"/>
        <v>0</v>
      </c>
      <c r="N55" s="299"/>
      <c r="ACK55" s="148"/>
      <c r="ACL55" s="148"/>
      <c r="ACM55" s="148">
        <f>SUMIF(DULIEU!$AQ$7:$AQ$532,CĐPS!$ACM$1&amp;"-"&amp;CĐPS!$B55,DULIEU!$X$7:$X$532)</f>
        <v>0</v>
      </c>
      <c r="ACN55" s="148">
        <f>SUMIF(DULIEU!$AR$7:$AR$532,CĐPS!$ACM$1&amp;"-"&amp;CĐPS!$B55,DULIEU!$X$7:$X$532)</f>
        <v>0</v>
      </c>
      <c r="ACO55" s="148">
        <f>SUMIF(DULIEU!$AQ$7:$AQ$532,CĐPS!$ACO$1&amp;"-"&amp;CĐPS!$B55,DULIEU!$X$7:$X$532)</f>
        <v>0</v>
      </c>
      <c r="ACP55" s="148">
        <f>SUMIF(DULIEU!$AR$7:$AR$532,CĐPS!ACO$1&amp;"-"&amp;CĐPS!$B55,DULIEU!$X$7:$X$532)</f>
        <v>0</v>
      </c>
      <c r="ACQ55" s="148">
        <f>SUMIF(DULIEU!$AQ$7:$AQ$532,CĐPS!$ACQ$1&amp;"-"&amp;CĐPS!$B55,DULIEU!$X$7:$X$532)</f>
        <v>0</v>
      </c>
      <c r="ACR55" s="148">
        <f>SUMIF(DULIEU!$AR$7:$AR$532,CĐPS!$ACQ$1&amp;"-"&amp;CĐPS!$B55,DULIEU!$X$7:$X$532)</f>
        <v>0</v>
      </c>
      <c r="ACS55" s="148">
        <f>SUMIF(DULIEU!$AQ$7:$AQ$532,CĐPS!$ACS$1&amp;"-"&amp;CĐPS!$B55,DULIEU!$X$7:$X$532)</f>
        <v>0</v>
      </c>
      <c r="ACT55" s="148">
        <f>SUMIF(DULIEU!$AR$7:$AR$532,CĐPS!$ACS$1&amp;"-"&amp;CĐPS!$B55,DULIEU!$X$7:$X$532)</f>
        <v>0</v>
      </c>
      <c r="ACU55" s="148">
        <f>SUMIF(DULIEU!$AQ$7:$AQ$532,CĐPS!$ACU$1&amp;"-"&amp;CĐPS!$B55,DULIEU!$X$7:$X$532)</f>
        <v>0</v>
      </c>
      <c r="ACV55" s="148">
        <f>SUMIF(DULIEU!$AR$7:$AR$532,CĐPS!$ACU$1&amp;"-"&amp;CĐPS!$B55,DULIEU!$X$7:$X$532)</f>
        <v>0</v>
      </c>
      <c r="ACW55" s="148">
        <f>SUMIF(DULIEU!$AQ$7:$AQ$532,CĐPS!$ACW$1&amp;"-"&amp;CĐPS!$B55,DULIEU!$X$7:$X$532)</f>
        <v>0</v>
      </c>
      <c r="ACX55" s="148">
        <f>SUMIF(DULIEU!$AR$7:$AR$532,CĐPS!$ACW$1&amp;"-"&amp;CĐPS!$B55,DULIEU!$X$7:$X$532)</f>
        <v>0</v>
      </c>
      <c r="ACY55" s="148">
        <f>SUMIF(DULIEU!$AQ$7:$AQ$532,CĐPS!$ACY$1&amp;"-"&amp;CĐPS!$B55,DULIEU!$X$7:$X$532)</f>
        <v>0</v>
      </c>
      <c r="ACZ55" s="148">
        <f>SUMIF(DULIEU!$AR$7:$AR$532,CĐPS!$ACY$1&amp;"-"&amp;CĐPS!$B55,DULIEU!$X$7:$X$532)</f>
        <v>0</v>
      </c>
      <c r="ADA55" s="148">
        <f>SUMIF(DULIEU!$AQ$7:$AQ$532,CĐPS!$ADA$1&amp;"-"&amp;CĐPS!$B55,DULIEU!$X$7:$X$532)</f>
        <v>0</v>
      </c>
      <c r="ADB55" s="148">
        <f>SUMIF(DULIEU!$AR$7:$AR$532,CĐPS!$ADA$1&amp;"-"&amp;CĐPS!$B55,DULIEU!$X$7:$X$532)</f>
        <v>0</v>
      </c>
      <c r="ADC55" s="148">
        <f>SUMIF(DULIEU!$AQ$7:$AQ$532,CĐPS!$ADC$1&amp;"-"&amp;CĐPS!$B55,DULIEU!$X$7:$X$532)</f>
        <v>0</v>
      </c>
      <c r="ADD55" s="148">
        <f>SUMIF(DULIEU!$AR$7:$AR$532,CĐPS!$ADC$1&amp;"-"&amp;CĐPS!$B55,DULIEU!$X$7:$X$532)</f>
        <v>0</v>
      </c>
      <c r="ADE55" s="148">
        <f>SUMIF(DULIEU!$AQ$7:$AQ$532,CĐPS!$ADE$1&amp;"-"&amp;CĐPS!$B55,DULIEU!$X$7:$X$532)</f>
        <v>0</v>
      </c>
      <c r="ADF55" s="148">
        <f>SUMIF(DULIEU!$AR$7:$AR$532,CĐPS!$ADE$1&amp;"-"&amp;CĐPS!$B55,DULIEU!$X$7:$X$532)</f>
        <v>0</v>
      </c>
      <c r="ADG55" s="148">
        <f>SUMIF(DULIEU!$AQ$7:$AQ$532,CĐPS!$ADG$1&amp;"-"&amp;CĐPS!$B55,DULIEU!$X$7:$X$532)</f>
        <v>0</v>
      </c>
      <c r="ADH55" s="148">
        <f>SUMIF(DULIEU!$AR$7:$AR$532,CĐPS!$ADG$1&amp;"-"&amp;CĐPS!$B55,DULIEU!$X$7:$X$532)</f>
        <v>0</v>
      </c>
      <c r="ADI55" s="148">
        <f>SUMIF(DULIEU!$AQ$7:$AQ$532,CĐPS!$ADI$1&amp;"-"&amp;CĐPS!$B55,DULIEU!$X$7:$X$532)</f>
        <v>0</v>
      </c>
      <c r="ADJ55" s="148">
        <f>SUMIF(DULIEU!$AR$7:$AR$532,CĐPS!$ADI$1&amp;"-"&amp;CĐPS!$B55,DULIEU!$X$7:$X$532)</f>
        <v>0</v>
      </c>
      <c r="ADK55" s="149">
        <f t="shared" si="16"/>
        <v>0</v>
      </c>
      <c r="ADL55" s="149">
        <f t="shared" si="17"/>
        <v>0</v>
      </c>
      <c r="ADM55" s="149">
        <f t="shared" si="18"/>
        <v>0</v>
      </c>
      <c r="ADN55" s="149">
        <f t="shared" si="19"/>
        <v>0</v>
      </c>
      <c r="ADO55" s="149">
        <f t="shared" si="20"/>
        <v>0</v>
      </c>
      <c r="ADP55" s="149">
        <f t="shared" si="21"/>
        <v>0</v>
      </c>
      <c r="ADQ55" s="149">
        <f t="shared" si="22"/>
        <v>0</v>
      </c>
      <c r="ADR55" s="149">
        <f t="shared" si="23"/>
        <v>0</v>
      </c>
      <c r="ADS55" s="149">
        <f t="shared" si="24"/>
        <v>0</v>
      </c>
      <c r="ADT55" s="149">
        <f t="shared" si="25"/>
        <v>0</v>
      </c>
      <c r="ADU55" s="137">
        <v>123</v>
      </c>
      <c r="ADV55" s="137"/>
      <c r="ADW55" s="150">
        <v>251</v>
      </c>
    </row>
    <row r="56" spans="1:804" s="117" customFormat="1">
      <c r="A56" s="298" t="s">
        <v>388</v>
      </c>
      <c r="B56" s="316" t="s">
        <v>122</v>
      </c>
      <c r="C56" s="316" t="s">
        <v>122</v>
      </c>
      <c r="D56" s="317" t="s">
        <v>123</v>
      </c>
      <c r="E56" s="318" t="s">
        <v>124</v>
      </c>
      <c r="F56" s="319">
        <f t="shared" si="36"/>
        <v>0</v>
      </c>
      <c r="G56" s="330">
        <f t="shared" si="37"/>
        <v>0</v>
      </c>
      <c r="H56" s="330">
        <f>IF(AND($N$1&gt;=1,$N$1&lt;=12),SUMIF(DULIEU!$AQ$7:$AQ$532,CĐPS!$N$1&amp;"-"&amp;CĐPS!$B56,DULIEU!$X$7:$X$532),IF($N$1="Q1",$ADK56,IF($N$1="Q2",$ADM56,IF($N$1="Q3",$ADO56,IF($N$1="Q4",$ADQ56,IF($N$1="N",$ADS56,""))))))</f>
        <v>0</v>
      </c>
      <c r="I56" s="330">
        <f>IF(AND($N$1&gt;=1,$N$1&lt;=12),SUMIF(DULIEU!$AR$7:$AR$532,CĐPS!$N$1&amp;"-"&amp;CĐPS!$B56,DULIEU!$X$7:$X$532),IF($N$1="Q1",$ADL56,IF($N$1="Q2",$ADN56,IF($N$1="Q3",$ADP56,IF($N$1="Q4",$ADR56,IF($N$1="N",$ADT56,""))))))</f>
        <v>0</v>
      </c>
      <c r="J56" s="330">
        <f t="shared" si="38"/>
        <v>0</v>
      </c>
      <c r="K56" s="330">
        <f t="shared" si="39"/>
        <v>0</v>
      </c>
      <c r="L56" s="319">
        <f t="shared" si="40"/>
        <v>0</v>
      </c>
      <c r="M56" s="319">
        <f t="shared" si="41"/>
        <v>0</v>
      </c>
      <c r="N56" s="326"/>
      <c r="ACK56" s="327"/>
      <c r="ACL56" s="327"/>
      <c r="ACM56" s="327">
        <f>SUMIF(DULIEU!$AQ$7:$AQ$532,CĐPS!$ACM$1&amp;"-"&amp;CĐPS!$B56,DULIEU!$X$7:$X$532)</f>
        <v>0</v>
      </c>
      <c r="ACN56" s="327">
        <f>SUMIF(DULIEU!$AR$7:$AR$532,CĐPS!$ACM$1&amp;"-"&amp;CĐPS!$B56,DULIEU!$X$7:$X$532)</f>
        <v>0</v>
      </c>
      <c r="ACO56" s="327">
        <f>SUMIF(DULIEU!$AQ$7:$AQ$532,CĐPS!$ACO$1&amp;"-"&amp;CĐPS!$B56,DULIEU!$X$7:$X$532)</f>
        <v>0</v>
      </c>
      <c r="ACP56" s="327">
        <f>SUMIF(DULIEU!$AR$7:$AR$532,CĐPS!ACO$1&amp;"-"&amp;CĐPS!$B56,DULIEU!$X$7:$X$532)</f>
        <v>0</v>
      </c>
      <c r="ACQ56" s="327">
        <f>SUMIF(DULIEU!$AQ$7:$AQ$532,CĐPS!$ACQ$1&amp;"-"&amp;CĐPS!$B56,DULIEU!$X$7:$X$532)</f>
        <v>0</v>
      </c>
      <c r="ACR56" s="327">
        <f>SUMIF(DULIEU!$AR$7:$AR$532,CĐPS!$ACQ$1&amp;"-"&amp;CĐPS!$B56,DULIEU!$X$7:$X$532)</f>
        <v>0</v>
      </c>
      <c r="ACS56" s="327">
        <f>SUMIF(DULIEU!$AQ$7:$AQ$532,CĐPS!$ACS$1&amp;"-"&amp;CĐPS!$B56,DULIEU!$X$7:$X$532)</f>
        <v>0</v>
      </c>
      <c r="ACT56" s="327">
        <f>SUMIF(DULIEU!$AR$7:$AR$532,CĐPS!$ACS$1&amp;"-"&amp;CĐPS!$B56,DULIEU!$X$7:$X$532)</f>
        <v>0</v>
      </c>
      <c r="ACU56" s="327">
        <f>SUMIF(DULIEU!$AQ$7:$AQ$532,CĐPS!$ACU$1&amp;"-"&amp;CĐPS!$B56,DULIEU!$X$7:$X$532)</f>
        <v>0</v>
      </c>
      <c r="ACV56" s="327">
        <f>SUMIF(DULIEU!$AR$7:$AR$532,CĐPS!$ACU$1&amp;"-"&amp;CĐPS!$B56,DULIEU!$X$7:$X$532)</f>
        <v>0</v>
      </c>
      <c r="ACW56" s="327">
        <f>SUMIF(DULIEU!$AQ$7:$AQ$532,CĐPS!$ACW$1&amp;"-"&amp;CĐPS!$B56,DULIEU!$X$7:$X$532)</f>
        <v>0</v>
      </c>
      <c r="ACX56" s="327">
        <f>SUMIF(DULIEU!$AR$7:$AR$532,CĐPS!$ACW$1&amp;"-"&amp;CĐPS!$B56,DULIEU!$X$7:$X$532)</f>
        <v>0</v>
      </c>
      <c r="ACY56" s="327">
        <f>SUMIF(DULIEU!$AQ$7:$AQ$532,CĐPS!$ACY$1&amp;"-"&amp;CĐPS!$B56,DULIEU!$X$7:$X$532)</f>
        <v>0</v>
      </c>
      <c r="ACZ56" s="327">
        <f>SUMIF(DULIEU!$AR$7:$AR$532,CĐPS!$ACY$1&amp;"-"&amp;CĐPS!$B56,DULIEU!$X$7:$X$532)</f>
        <v>0</v>
      </c>
      <c r="ADA56" s="327">
        <f>SUMIF(DULIEU!$AQ$7:$AQ$532,CĐPS!$ADA$1&amp;"-"&amp;CĐPS!$B56,DULIEU!$X$7:$X$532)</f>
        <v>0</v>
      </c>
      <c r="ADB56" s="327">
        <f>SUMIF(DULIEU!$AR$7:$AR$532,CĐPS!$ADA$1&amp;"-"&amp;CĐPS!$B56,DULIEU!$X$7:$X$532)</f>
        <v>0</v>
      </c>
      <c r="ADC56" s="327">
        <f>SUMIF(DULIEU!$AQ$7:$AQ$532,CĐPS!$ADC$1&amp;"-"&amp;CĐPS!$B56,DULIEU!$X$7:$X$532)</f>
        <v>0</v>
      </c>
      <c r="ADD56" s="327">
        <f>SUMIF(DULIEU!$AR$7:$AR$532,CĐPS!$ADC$1&amp;"-"&amp;CĐPS!$B56,DULIEU!$X$7:$X$532)</f>
        <v>0</v>
      </c>
      <c r="ADE56" s="327">
        <f>SUMIF(DULIEU!$AQ$7:$AQ$532,CĐPS!$ADE$1&amp;"-"&amp;CĐPS!$B56,DULIEU!$X$7:$X$532)</f>
        <v>0</v>
      </c>
      <c r="ADF56" s="327">
        <f>SUMIF(DULIEU!$AR$7:$AR$532,CĐPS!$ADE$1&amp;"-"&amp;CĐPS!$B56,DULIEU!$X$7:$X$532)</f>
        <v>0</v>
      </c>
      <c r="ADG56" s="327">
        <f>SUMIF(DULIEU!$AQ$7:$AQ$532,CĐPS!$ADG$1&amp;"-"&amp;CĐPS!$B56,DULIEU!$X$7:$X$532)</f>
        <v>0</v>
      </c>
      <c r="ADH56" s="327">
        <f>SUMIF(DULIEU!$AR$7:$AR$532,CĐPS!$ADG$1&amp;"-"&amp;CĐPS!$B56,DULIEU!$X$7:$X$532)</f>
        <v>0</v>
      </c>
      <c r="ADI56" s="327">
        <f>SUMIF(DULIEU!$AQ$7:$AQ$532,CĐPS!$ADI$1&amp;"-"&amp;CĐPS!$B56,DULIEU!$X$7:$X$532)</f>
        <v>0</v>
      </c>
      <c r="ADJ56" s="327">
        <f>SUMIF(DULIEU!$AR$7:$AR$532,CĐPS!$ADI$1&amp;"-"&amp;CĐPS!$B56,DULIEU!$X$7:$X$532)</f>
        <v>0</v>
      </c>
      <c r="ADK56" s="328">
        <f t="shared" si="16"/>
        <v>0</v>
      </c>
      <c r="ADL56" s="328">
        <f t="shared" si="17"/>
        <v>0</v>
      </c>
      <c r="ADM56" s="328">
        <f t="shared" si="18"/>
        <v>0</v>
      </c>
      <c r="ADN56" s="328">
        <f t="shared" si="19"/>
        <v>0</v>
      </c>
      <c r="ADO56" s="328">
        <f t="shared" si="20"/>
        <v>0</v>
      </c>
      <c r="ADP56" s="328">
        <f t="shared" si="21"/>
        <v>0</v>
      </c>
      <c r="ADQ56" s="328">
        <f t="shared" si="22"/>
        <v>0</v>
      </c>
      <c r="ADR56" s="328">
        <f t="shared" si="23"/>
        <v>0</v>
      </c>
      <c r="ADS56" s="328">
        <f t="shared" si="24"/>
        <v>0</v>
      </c>
      <c r="ADT56" s="328">
        <f t="shared" si="25"/>
        <v>0</v>
      </c>
      <c r="ADU56" s="329"/>
      <c r="ADV56" s="298"/>
      <c r="ADW56" s="623"/>
      <c r="ADX56" s="623"/>
    </row>
    <row r="57" spans="1:804">
      <c r="A57" s="137"/>
      <c r="B57" s="296" t="s">
        <v>1034</v>
      </c>
      <c r="C57" s="296" t="s">
        <v>1034</v>
      </c>
      <c r="D57" s="293" t="s">
        <v>1035</v>
      </c>
      <c r="E57" s="315"/>
      <c r="F57" s="309">
        <f t="shared" si="36"/>
        <v>0</v>
      </c>
      <c r="G57" s="310">
        <f t="shared" si="37"/>
        <v>0</v>
      </c>
      <c r="H57" s="310">
        <f>IF(AND($N$1&gt;=1,$N$1&lt;=12),SUMIF(DULIEU!$AQ$7:$AQ$532,CĐPS!$N$1&amp;"-"&amp;CĐPS!$B57,DULIEU!$X$7:$X$532),IF($N$1="Q1",$ADK57,IF($N$1="Q2",$ADM57,IF($N$1="Q3",$ADO57,IF($N$1="Q4",$ADQ57,IF($N$1="N",$ADS57,""))))))</f>
        <v>0</v>
      </c>
      <c r="I57" s="310">
        <f>IF(AND($N$1&gt;=1,$N$1&lt;=12),SUMIF(DULIEU!$AR$7:$AR$532,CĐPS!$N$1&amp;"-"&amp;CĐPS!$B57,DULIEU!$X$7:$X$532),IF($N$1="Q1",$ADL57,IF($N$1="Q2",$ADN57,IF($N$1="Q3",$ADP57,IF($N$1="Q4",$ADR57,IF($N$1="N",$ADT57,""))))))</f>
        <v>0</v>
      </c>
      <c r="J57" s="310">
        <f t="shared" si="38"/>
        <v>0</v>
      </c>
      <c r="K57" s="310">
        <f t="shared" si="39"/>
        <v>0</v>
      </c>
      <c r="L57" s="309">
        <f t="shared" si="40"/>
        <v>0</v>
      </c>
      <c r="M57" s="309">
        <f t="shared" si="41"/>
        <v>0</v>
      </c>
      <c r="N57" s="299"/>
      <c r="ACK57" s="148"/>
      <c r="ACL57" s="148"/>
      <c r="ACM57" s="151">
        <f>SUMIF(DULIEU!$AQ$7:$AQ$532,CĐPS!$ACM$1&amp;"-"&amp;CĐPS!$B57,DULIEU!$X$7:$X$532)</f>
        <v>0</v>
      </c>
      <c r="ACN57" s="151">
        <f>SUMIF(DULIEU!$AR$7:$AR$532,CĐPS!$ACM$1&amp;"-"&amp;CĐPS!$B57,DULIEU!$X$7:$X$532)</f>
        <v>0</v>
      </c>
      <c r="ACO57" s="151">
        <f>SUMIF(DULIEU!$AQ$7:$AQ$532,CĐPS!$ACO$1&amp;"-"&amp;CĐPS!$B57,DULIEU!$X$7:$X$532)</f>
        <v>0</v>
      </c>
      <c r="ACP57" s="151">
        <f>SUMIF(DULIEU!$AR$7:$AR$532,CĐPS!ACO$1&amp;"-"&amp;CĐPS!$B57,DULIEU!$X$7:$X$532)</f>
        <v>0</v>
      </c>
      <c r="ACQ57" s="151">
        <f>SUMIF(DULIEU!$AQ$7:$AQ$532,CĐPS!$ACQ$1&amp;"-"&amp;CĐPS!$B57,DULIEU!$X$7:$X$532)</f>
        <v>0</v>
      </c>
      <c r="ACR57" s="151">
        <f>SUMIF(DULIEU!$AR$7:$AR$532,CĐPS!$ACQ$1&amp;"-"&amp;CĐPS!$B57,DULIEU!$X$7:$X$532)</f>
        <v>0</v>
      </c>
      <c r="ACS57" s="151">
        <f>SUMIF(DULIEU!$AQ$7:$AQ$532,CĐPS!$ACS$1&amp;"-"&amp;CĐPS!$B57,DULIEU!$X$7:$X$532)</f>
        <v>0</v>
      </c>
      <c r="ACT57" s="151">
        <f>SUMIF(DULIEU!$AR$7:$AR$532,CĐPS!$ACS$1&amp;"-"&amp;CĐPS!$B57,DULIEU!$X$7:$X$532)</f>
        <v>0</v>
      </c>
      <c r="ACU57" s="151">
        <f>SUMIF(DULIEU!$AQ$7:$AQ$532,CĐPS!$ACU$1&amp;"-"&amp;CĐPS!$B57,DULIEU!$X$7:$X$532)</f>
        <v>0</v>
      </c>
      <c r="ACV57" s="151">
        <f>SUMIF(DULIEU!$AR$7:$AR$532,CĐPS!$ACU$1&amp;"-"&amp;CĐPS!$B57,DULIEU!$X$7:$X$532)</f>
        <v>0</v>
      </c>
      <c r="ACW57" s="151">
        <f>SUMIF(DULIEU!$AQ$7:$AQ$532,CĐPS!$ACW$1&amp;"-"&amp;CĐPS!$B57,DULIEU!$X$7:$X$532)</f>
        <v>0</v>
      </c>
      <c r="ACX57" s="151">
        <f>SUMIF(DULIEU!$AR$7:$AR$532,CĐPS!$ACW$1&amp;"-"&amp;CĐPS!$B57,DULIEU!$X$7:$X$532)</f>
        <v>0</v>
      </c>
      <c r="ACY57" s="151">
        <f>SUMIF(DULIEU!$AQ$7:$AQ$532,CĐPS!$ACY$1&amp;"-"&amp;CĐPS!$B57,DULIEU!$X$7:$X$532)</f>
        <v>0</v>
      </c>
      <c r="ACZ57" s="151">
        <f>SUMIF(DULIEU!$AR$7:$AR$532,CĐPS!$ACY$1&amp;"-"&amp;CĐPS!$B57,DULIEU!$X$7:$X$532)</f>
        <v>0</v>
      </c>
      <c r="ADA57" s="151">
        <f>SUMIF(DULIEU!$AQ$7:$AQ$532,CĐPS!$ADA$1&amp;"-"&amp;CĐPS!$B57,DULIEU!$X$7:$X$532)</f>
        <v>0</v>
      </c>
      <c r="ADB57" s="151">
        <f>SUMIF(DULIEU!$AR$7:$AR$532,CĐPS!$ADA$1&amp;"-"&amp;CĐPS!$B57,DULIEU!$X$7:$X$532)</f>
        <v>0</v>
      </c>
      <c r="ADC57" s="151">
        <f>SUMIF(DULIEU!$AQ$7:$AQ$532,CĐPS!$ADC$1&amp;"-"&amp;CĐPS!$B57,DULIEU!$X$7:$X$532)</f>
        <v>0</v>
      </c>
      <c r="ADD57" s="151">
        <f>SUMIF(DULIEU!$AR$7:$AR$532,CĐPS!$ADC$1&amp;"-"&amp;CĐPS!$B57,DULIEU!$X$7:$X$532)</f>
        <v>0</v>
      </c>
      <c r="ADE57" s="151">
        <f>SUMIF(DULIEU!$AQ$7:$AQ$532,CĐPS!$ADE$1&amp;"-"&amp;CĐPS!$B57,DULIEU!$X$7:$X$532)</f>
        <v>0</v>
      </c>
      <c r="ADF57" s="151">
        <f>SUMIF(DULIEU!$AR$7:$AR$532,CĐPS!$ADE$1&amp;"-"&amp;CĐPS!$B57,DULIEU!$X$7:$X$532)</f>
        <v>0</v>
      </c>
      <c r="ADG57" s="151">
        <f>SUMIF(DULIEU!$AQ$7:$AQ$532,CĐPS!$ADG$1&amp;"-"&amp;CĐPS!$B57,DULIEU!$X$7:$X$532)</f>
        <v>0</v>
      </c>
      <c r="ADH57" s="151">
        <f>SUMIF(DULIEU!$AR$7:$AR$532,CĐPS!$ADG$1&amp;"-"&amp;CĐPS!$B57,DULIEU!$X$7:$X$532)</f>
        <v>0</v>
      </c>
      <c r="ADI57" s="151">
        <f>SUMIF(DULIEU!$AQ$7:$AQ$532,CĐPS!$ADI$1&amp;"-"&amp;CĐPS!$B57,DULIEU!$X$7:$X$532)</f>
        <v>0</v>
      </c>
      <c r="ADJ57" s="151">
        <f>SUMIF(DULIEU!$AR$7:$AR$532,CĐPS!$ADI$1&amp;"-"&amp;CĐPS!$B57,DULIEU!$X$7:$X$532)</f>
        <v>0</v>
      </c>
      <c r="ADK57" s="168">
        <f t="shared" ref="ADK57:ADL60" si="57">ACM57+ACO57+ACQ57</f>
        <v>0</v>
      </c>
      <c r="ADL57" s="168">
        <f t="shared" si="57"/>
        <v>0</v>
      </c>
      <c r="ADM57" s="168">
        <f t="shared" ref="ADM57:ADN60" si="58">ACS57+ACU57+ACW57</f>
        <v>0</v>
      </c>
      <c r="ADN57" s="168">
        <f t="shared" si="58"/>
        <v>0</v>
      </c>
      <c r="ADO57" s="168">
        <f t="shared" ref="ADO57:ADP60" si="59">ACY57+ADA57+ADC57</f>
        <v>0</v>
      </c>
      <c r="ADP57" s="168">
        <f t="shared" si="59"/>
        <v>0</v>
      </c>
      <c r="ADQ57" s="168">
        <f t="shared" ref="ADQ57:ADR60" si="60">ADE57+ADG57+ADI57</f>
        <v>0</v>
      </c>
      <c r="ADR57" s="168">
        <f t="shared" si="60"/>
        <v>0</v>
      </c>
      <c r="ADS57" s="168">
        <f t="shared" ref="ADS57:ADT60" si="61">ADK57+ADM57+ADO57+ADQ57</f>
        <v>0</v>
      </c>
      <c r="ADT57" s="168">
        <f t="shared" si="61"/>
        <v>0</v>
      </c>
      <c r="ADU57" s="137">
        <v>124</v>
      </c>
      <c r="ADV57" s="137"/>
      <c r="ADW57">
        <v>122</v>
      </c>
    </row>
    <row r="58" spans="1:804">
      <c r="A58" s="137"/>
      <c r="B58" s="296" t="s">
        <v>1036</v>
      </c>
      <c r="C58" s="296" t="s">
        <v>1036</v>
      </c>
      <c r="D58" s="293" t="s">
        <v>1037</v>
      </c>
      <c r="E58" s="315"/>
      <c r="F58" s="309">
        <f t="shared" si="36"/>
        <v>0</v>
      </c>
      <c r="G58" s="310">
        <f t="shared" si="37"/>
        <v>0</v>
      </c>
      <c r="H58" s="310">
        <f>IF(AND($N$1&gt;=1,$N$1&lt;=12),SUMIF(DULIEU!$AQ$7:$AQ$532,CĐPS!$N$1&amp;"-"&amp;CĐPS!$B58,DULIEU!$X$7:$X$532),IF($N$1="Q1",$ADK58,IF($N$1="Q2",$ADM58,IF($N$1="Q3",$ADO58,IF($N$1="Q4",$ADQ58,IF($N$1="N",$ADS58,""))))))</f>
        <v>0</v>
      </c>
      <c r="I58" s="310">
        <f>IF(AND($N$1&gt;=1,$N$1&lt;=12),SUMIF(DULIEU!$AR$7:$AR$532,CĐPS!$N$1&amp;"-"&amp;CĐPS!$B58,DULIEU!$X$7:$X$532),IF($N$1="Q1",$ADL58,IF($N$1="Q2",$ADN58,IF($N$1="Q3",$ADP58,IF($N$1="Q4",$ADR58,IF($N$1="N",$ADT58,""))))))</f>
        <v>0</v>
      </c>
      <c r="J58" s="310">
        <f t="shared" si="38"/>
        <v>0</v>
      </c>
      <c r="K58" s="310">
        <f t="shared" si="39"/>
        <v>0</v>
      </c>
      <c r="L58" s="309">
        <f t="shared" si="40"/>
        <v>0</v>
      </c>
      <c r="M58" s="309">
        <f t="shared" si="41"/>
        <v>0</v>
      </c>
      <c r="N58" s="299"/>
      <c r="ACK58" s="148"/>
      <c r="ACL58" s="148"/>
      <c r="ACM58" s="151">
        <f>SUMIF(DULIEU!$AQ$7:$AQ$532,CĐPS!$ACM$1&amp;"-"&amp;CĐPS!$B58,DULIEU!$X$7:$X$532)</f>
        <v>0</v>
      </c>
      <c r="ACN58" s="151">
        <f>SUMIF(DULIEU!$AR$7:$AR$532,CĐPS!$ACM$1&amp;"-"&amp;CĐPS!$B58,DULIEU!$X$7:$X$532)</f>
        <v>0</v>
      </c>
      <c r="ACO58" s="151">
        <f>SUMIF(DULIEU!$AQ$7:$AQ$532,CĐPS!$ACO$1&amp;"-"&amp;CĐPS!$B58,DULIEU!$X$7:$X$532)</f>
        <v>0</v>
      </c>
      <c r="ACP58" s="151">
        <f>SUMIF(DULIEU!$AR$7:$AR$532,CĐPS!ACO$1&amp;"-"&amp;CĐPS!$B58,DULIEU!$X$7:$X$532)</f>
        <v>0</v>
      </c>
      <c r="ACQ58" s="151">
        <f>SUMIF(DULIEU!$AQ$7:$AQ$532,CĐPS!$ACQ$1&amp;"-"&amp;CĐPS!$B58,DULIEU!$X$7:$X$532)</f>
        <v>0</v>
      </c>
      <c r="ACR58" s="151">
        <f>SUMIF(DULIEU!$AR$7:$AR$532,CĐPS!$ACQ$1&amp;"-"&amp;CĐPS!$B58,DULIEU!$X$7:$X$532)</f>
        <v>0</v>
      </c>
      <c r="ACS58" s="151">
        <f>SUMIF(DULIEU!$AQ$7:$AQ$532,CĐPS!$ACS$1&amp;"-"&amp;CĐPS!$B58,DULIEU!$X$7:$X$532)</f>
        <v>0</v>
      </c>
      <c r="ACT58" s="151">
        <f>SUMIF(DULIEU!$AR$7:$AR$532,CĐPS!$ACS$1&amp;"-"&amp;CĐPS!$B58,DULIEU!$X$7:$X$532)</f>
        <v>0</v>
      </c>
      <c r="ACU58" s="151">
        <f>SUMIF(DULIEU!$AQ$7:$AQ$532,CĐPS!$ACU$1&amp;"-"&amp;CĐPS!$B58,DULIEU!$X$7:$X$532)</f>
        <v>0</v>
      </c>
      <c r="ACV58" s="151">
        <f>SUMIF(DULIEU!$AR$7:$AR$532,CĐPS!$ACU$1&amp;"-"&amp;CĐPS!$B58,DULIEU!$X$7:$X$532)</f>
        <v>0</v>
      </c>
      <c r="ACW58" s="151">
        <f>SUMIF(DULIEU!$AQ$7:$AQ$532,CĐPS!$ACW$1&amp;"-"&amp;CĐPS!$B58,DULIEU!$X$7:$X$532)</f>
        <v>0</v>
      </c>
      <c r="ACX58" s="151">
        <f>SUMIF(DULIEU!$AR$7:$AR$532,CĐPS!$ACW$1&amp;"-"&amp;CĐPS!$B58,DULIEU!$X$7:$X$532)</f>
        <v>0</v>
      </c>
      <c r="ACY58" s="151">
        <f>SUMIF(DULIEU!$AQ$7:$AQ$532,CĐPS!$ACY$1&amp;"-"&amp;CĐPS!$B58,DULIEU!$X$7:$X$532)</f>
        <v>0</v>
      </c>
      <c r="ACZ58" s="151">
        <f>SUMIF(DULIEU!$AR$7:$AR$532,CĐPS!$ACY$1&amp;"-"&amp;CĐPS!$B58,DULIEU!$X$7:$X$532)</f>
        <v>0</v>
      </c>
      <c r="ADA58" s="151">
        <f>SUMIF(DULIEU!$AQ$7:$AQ$532,CĐPS!$ADA$1&amp;"-"&amp;CĐPS!$B58,DULIEU!$X$7:$X$532)</f>
        <v>0</v>
      </c>
      <c r="ADB58" s="151">
        <f>SUMIF(DULIEU!$AR$7:$AR$532,CĐPS!$ADA$1&amp;"-"&amp;CĐPS!$B58,DULIEU!$X$7:$X$532)</f>
        <v>0</v>
      </c>
      <c r="ADC58" s="151">
        <f>SUMIF(DULIEU!$AQ$7:$AQ$532,CĐPS!$ADC$1&amp;"-"&amp;CĐPS!$B58,DULIEU!$X$7:$X$532)</f>
        <v>0</v>
      </c>
      <c r="ADD58" s="151">
        <f>SUMIF(DULIEU!$AR$7:$AR$532,CĐPS!$ADC$1&amp;"-"&amp;CĐPS!$B58,DULIEU!$X$7:$X$532)</f>
        <v>0</v>
      </c>
      <c r="ADE58" s="151">
        <f>SUMIF(DULIEU!$AQ$7:$AQ$532,CĐPS!$ADE$1&amp;"-"&amp;CĐPS!$B58,DULIEU!$X$7:$X$532)</f>
        <v>0</v>
      </c>
      <c r="ADF58" s="151">
        <f>SUMIF(DULIEU!$AR$7:$AR$532,CĐPS!$ADE$1&amp;"-"&amp;CĐPS!$B58,DULIEU!$X$7:$X$532)</f>
        <v>0</v>
      </c>
      <c r="ADG58" s="151">
        <f>SUMIF(DULIEU!$AQ$7:$AQ$532,CĐPS!$ADG$1&amp;"-"&amp;CĐPS!$B58,DULIEU!$X$7:$X$532)</f>
        <v>0</v>
      </c>
      <c r="ADH58" s="151">
        <f>SUMIF(DULIEU!$AR$7:$AR$532,CĐPS!$ADG$1&amp;"-"&amp;CĐPS!$B58,DULIEU!$X$7:$X$532)</f>
        <v>0</v>
      </c>
      <c r="ADI58" s="151">
        <f>SUMIF(DULIEU!$AQ$7:$AQ$532,CĐPS!$ADI$1&amp;"-"&amp;CĐPS!$B58,DULIEU!$X$7:$X$532)</f>
        <v>0</v>
      </c>
      <c r="ADJ58" s="151">
        <f>SUMIF(DULIEU!$AR$7:$AR$532,CĐPS!$ADI$1&amp;"-"&amp;CĐPS!$B58,DULIEU!$X$7:$X$532)</f>
        <v>0</v>
      </c>
      <c r="ADK58" s="168">
        <f t="shared" si="57"/>
        <v>0</v>
      </c>
      <c r="ADL58" s="168">
        <f t="shared" si="57"/>
        <v>0</v>
      </c>
      <c r="ADM58" s="168">
        <f t="shared" si="58"/>
        <v>0</v>
      </c>
      <c r="ADN58" s="168">
        <f t="shared" si="58"/>
        <v>0</v>
      </c>
      <c r="ADO58" s="168">
        <f t="shared" si="59"/>
        <v>0</v>
      </c>
      <c r="ADP58" s="168">
        <f t="shared" si="59"/>
        <v>0</v>
      </c>
      <c r="ADQ58" s="168">
        <f t="shared" si="60"/>
        <v>0</v>
      </c>
      <c r="ADR58" s="168">
        <f t="shared" si="60"/>
        <v>0</v>
      </c>
      <c r="ADS58" s="168">
        <f t="shared" si="61"/>
        <v>0</v>
      </c>
      <c r="ADT58" s="168">
        <f t="shared" si="61"/>
        <v>0</v>
      </c>
      <c r="ADU58" s="137">
        <v>124</v>
      </c>
      <c r="ADV58" s="137"/>
      <c r="ADW58">
        <v>252</v>
      </c>
    </row>
    <row r="59" spans="1:804">
      <c r="A59" s="137"/>
      <c r="B59" s="296" t="s">
        <v>1038</v>
      </c>
      <c r="C59" s="296" t="s">
        <v>1038</v>
      </c>
      <c r="D59" s="293" t="s">
        <v>99</v>
      </c>
      <c r="E59" s="315"/>
      <c r="F59" s="309">
        <f t="shared" si="36"/>
        <v>0</v>
      </c>
      <c r="G59" s="310">
        <f t="shared" si="37"/>
        <v>0</v>
      </c>
      <c r="H59" s="310">
        <f>IF(AND($N$1&gt;=1,$N$1&lt;=12),SUMIF(DULIEU!$AQ$7:$AQ$532,CĐPS!$N$1&amp;"-"&amp;CĐPS!$B59,DULIEU!$X$7:$X$532),IF($N$1="Q1",$ADK59,IF($N$1="Q2",$ADM59,IF($N$1="Q3",$ADO59,IF($N$1="Q4",$ADQ59,IF($N$1="N",$ADS59,""))))))</f>
        <v>0</v>
      </c>
      <c r="I59" s="310">
        <f>IF(AND($N$1&gt;=1,$N$1&lt;=12),SUMIF(DULIEU!$AR$7:$AR$532,CĐPS!$N$1&amp;"-"&amp;CĐPS!$B59,DULIEU!$X$7:$X$532),IF($N$1="Q1",$ADL59,IF($N$1="Q2",$ADN59,IF($N$1="Q3",$ADP59,IF($N$1="Q4",$ADR59,IF($N$1="N",$ADT59,""))))))</f>
        <v>0</v>
      </c>
      <c r="J59" s="310">
        <f t="shared" si="38"/>
        <v>0</v>
      </c>
      <c r="K59" s="310">
        <f t="shared" si="39"/>
        <v>0</v>
      </c>
      <c r="L59" s="309">
        <f t="shared" si="40"/>
        <v>0</v>
      </c>
      <c r="M59" s="309">
        <f t="shared" si="41"/>
        <v>0</v>
      </c>
      <c r="N59" s="299"/>
      <c r="ACK59" s="148"/>
      <c r="ACL59" s="148"/>
      <c r="ACM59" s="151">
        <f>SUMIF(DULIEU!$AQ$7:$AQ$532,CĐPS!$ACM$1&amp;"-"&amp;CĐPS!$B59,DULIEU!$X$7:$X$532)</f>
        <v>0</v>
      </c>
      <c r="ACN59" s="151">
        <f>SUMIF(DULIEU!$AR$7:$AR$532,CĐPS!$ACM$1&amp;"-"&amp;CĐPS!$B59,DULIEU!$X$7:$X$532)</f>
        <v>0</v>
      </c>
      <c r="ACO59" s="151">
        <f>SUMIF(DULIEU!$AQ$7:$AQ$532,CĐPS!$ACO$1&amp;"-"&amp;CĐPS!$B59,DULIEU!$X$7:$X$532)</f>
        <v>0</v>
      </c>
      <c r="ACP59" s="151">
        <f>SUMIF(DULIEU!$AR$7:$AR$532,CĐPS!ACO$1&amp;"-"&amp;CĐPS!$B59,DULIEU!$X$7:$X$532)</f>
        <v>0</v>
      </c>
      <c r="ACQ59" s="151">
        <f>SUMIF(DULIEU!$AQ$7:$AQ$532,CĐPS!$ACQ$1&amp;"-"&amp;CĐPS!$B59,DULIEU!$X$7:$X$532)</f>
        <v>0</v>
      </c>
      <c r="ACR59" s="151">
        <f>SUMIF(DULIEU!$AR$7:$AR$532,CĐPS!$ACQ$1&amp;"-"&amp;CĐPS!$B59,DULIEU!$X$7:$X$532)</f>
        <v>0</v>
      </c>
      <c r="ACS59" s="151">
        <f>SUMIF(DULIEU!$AQ$7:$AQ$532,CĐPS!$ACS$1&amp;"-"&amp;CĐPS!$B59,DULIEU!$X$7:$X$532)</f>
        <v>0</v>
      </c>
      <c r="ACT59" s="151">
        <f>SUMIF(DULIEU!$AR$7:$AR$532,CĐPS!$ACS$1&amp;"-"&amp;CĐPS!$B59,DULIEU!$X$7:$X$532)</f>
        <v>0</v>
      </c>
      <c r="ACU59" s="151">
        <f>SUMIF(DULIEU!$AQ$7:$AQ$532,CĐPS!$ACU$1&amp;"-"&amp;CĐPS!$B59,DULIEU!$X$7:$X$532)</f>
        <v>0</v>
      </c>
      <c r="ACV59" s="151">
        <f>SUMIF(DULIEU!$AR$7:$AR$532,CĐPS!$ACU$1&amp;"-"&amp;CĐPS!$B59,DULIEU!$X$7:$X$532)</f>
        <v>0</v>
      </c>
      <c r="ACW59" s="151">
        <f>SUMIF(DULIEU!$AQ$7:$AQ$532,CĐPS!$ACW$1&amp;"-"&amp;CĐPS!$B59,DULIEU!$X$7:$X$532)</f>
        <v>0</v>
      </c>
      <c r="ACX59" s="151">
        <f>SUMIF(DULIEU!$AR$7:$AR$532,CĐPS!$ACW$1&amp;"-"&amp;CĐPS!$B59,DULIEU!$X$7:$X$532)</f>
        <v>0</v>
      </c>
      <c r="ACY59" s="151">
        <f>SUMIF(DULIEU!$AQ$7:$AQ$532,CĐPS!$ACY$1&amp;"-"&amp;CĐPS!$B59,DULIEU!$X$7:$X$532)</f>
        <v>0</v>
      </c>
      <c r="ACZ59" s="151">
        <f>SUMIF(DULIEU!$AR$7:$AR$532,CĐPS!$ACY$1&amp;"-"&amp;CĐPS!$B59,DULIEU!$X$7:$X$532)</f>
        <v>0</v>
      </c>
      <c r="ADA59" s="151">
        <f>SUMIF(DULIEU!$AQ$7:$AQ$532,CĐPS!$ADA$1&amp;"-"&amp;CĐPS!$B59,DULIEU!$X$7:$X$532)</f>
        <v>0</v>
      </c>
      <c r="ADB59" s="151">
        <f>SUMIF(DULIEU!$AR$7:$AR$532,CĐPS!$ADA$1&amp;"-"&amp;CĐPS!$B59,DULIEU!$X$7:$X$532)</f>
        <v>0</v>
      </c>
      <c r="ADC59" s="151">
        <f>SUMIF(DULIEU!$AQ$7:$AQ$532,CĐPS!$ADC$1&amp;"-"&amp;CĐPS!$B59,DULIEU!$X$7:$X$532)</f>
        <v>0</v>
      </c>
      <c r="ADD59" s="151">
        <f>SUMIF(DULIEU!$AR$7:$AR$532,CĐPS!$ADC$1&amp;"-"&amp;CĐPS!$B59,DULIEU!$X$7:$X$532)</f>
        <v>0</v>
      </c>
      <c r="ADE59" s="151">
        <f>SUMIF(DULIEU!$AQ$7:$AQ$532,CĐPS!$ADE$1&amp;"-"&amp;CĐPS!$B59,DULIEU!$X$7:$X$532)</f>
        <v>0</v>
      </c>
      <c r="ADF59" s="151">
        <f>SUMIF(DULIEU!$AR$7:$AR$532,CĐPS!$ADE$1&amp;"-"&amp;CĐPS!$B59,DULIEU!$X$7:$X$532)</f>
        <v>0</v>
      </c>
      <c r="ADG59" s="151">
        <f>SUMIF(DULIEU!$AQ$7:$AQ$532,CĐPS!$ADG$1&amp;"-"&amp;CĐPS!$B59,DULIEU!$X$7:$X$532)</f>
        <v>0</v>
      </c>
      <c r="ADH59" s="151">
        <f>SUMIF(DULIEU!$AR$7:$AR$532,CĐPS!$ADG$1&amp;"-"&amp;CĐPS!$B59,DULIEU!$X$7:$X$532)</f>
        <v>0</v>
      </c>
      <c r="ADI59" s="151">
        <f>SUMIF(DULIEU!$AQ$7:$AQ$532,CĐPS!$ADI$1&amp;"-"&amp;CĐPS!$B59,DULIEU!$X$7:$X$532)</f>
        <v>0</v>
      </c>
      <c r="ADJ59" s="151">
        <f>SUMIF(DULIEU!$AR$7:$AR$532,CĐPS!$ADI$1&amp;"-"&amp;CĐPS!$B59,DULIEU!$X$7:$X$532)</f>
        <v>0</v>
      </c>
      <c r="ADK59" s="168">
        <f t="shared" si="57"/>
        <v>0</v>
      </c>
      <c r="ADL59" s="168">
        <f t="shared" si="57"/>
        <v>0</v>
      </c>
      <c r="ADM59" s="168">
        <f t="shared" si="58"/>
        <v>0</v>
      </c>
      <c r="ADN59" s="168">
        <f t="shared" si="58"/>
        <v>0</v>
      </c>
      <c r="ADO59" s="168">
        <f t="shared" si="59"/>
        <v>0</v>
      </c>
      <c r="ADP59" s="168">
        <f t="shared" si="59"/>
        <v>0</v>
      </c>
      <c r="ADQ59" s="168">
        <f t="shared" si="60"/>
        <v>0</v>
      </c>
      <c r="ADR59" s="168">
        <f t="shared" si="60"/>
        <v>0</v>
      </c>
      <c r="ADS59" s="168">
        <f t="shared" si="61"/>
        <v>0</v>
      </c>
      <c r="ADT59" s="168">
        <f t="shared" si="61"/>
        <v>0</v>
      </c>
      <c r="ADU59" s="137">
        <v>136</v>
      </c>
      <c r="ADV59" s="137"/>
      <c r="ADW59">
        <v>135</v>
      </c>
    </row>
    <row r="60" spans="1:804">
      <c r="A60" s="137"/>
      <c r="B60" s="296" t="s">
        <v>1039</v>
      </c>
      <c r="C60" s="296" t="s">
        <v>1039</v>
      </c>
      <c r="D60" s="293" t="s">
        <v>98</v>
      </c>
      <c r="E60" s="315"/>
      <c r="F60" s="309">
        <f t="shared" si="36"/>
        <v>0</v>
      </c>
      <c r="G60" s="310">
        <f t="shared" si="37"/>
        <v>0</v>
      </c>
      <c r="H60" s="310">
        <f>IF(AND($N$1&gt;=1,$N$1&lt;=12),SUMIF(DULIEU!$AQ$7:$AQ$532,CĐPS!$N$1&amp;"-"&amp;CĐPS!$B60,DULIEU!$X$7:$X$532),IF($N$1="Q1",$ADK60,IF($N$1="Q2",$ADM60,IF($N$1="Q3",$ADO60,IF($N$1="Q4",$ADQ60,IF($N$1="N",$ADS60,""))))))</f>
        <v>0</v>
      </c>
      <c r="I60" s="310">
        <f>IF(AND($N$1&gt;=1,$N$1&lt;=12),SUMIF(DULIEU!$AR$7:$AR$532,CĐPS!$N$1&amp;"-"&amp;CĐPS!$B60,DULIEU!$X$7:$X$532),IF($N$1="Q1",$ADL60,IF($N$1="Q2",$ADN60,IF($N$1="Q3",$ADP60,IF($N$1="Q4",$ADR60,IF($N$1="N",$ADT60,""))))))</f>
        <v>0</v>
      </c>
      <c r="J60" s="310">
        <f t="shared" si="38"/>
        <v>0</v>
      </c>
      <c r="K60" s="310">
        <f t="shared" si="39"/>
        <v>0</v>
      </c>
      <c r="L60" s="309">
        <f t="shared" si="40"/>
        <v>0</v>
      </c>
      <c r="M60" s="309">
        <f t="shared" si="41"/>
        <v>0</v>
      </c>
      <c r="N60" s="299"/>
      <c r="ACK60" s="148"/>
      <c r="ACL60" s="148"/>
      <c r="ACM60" s="151">
        <f>SUMIF(DULIEU!$AQ$7:$AQ$532,CĐPS!$ACM$1&amp;"-"&amp;CĐPS!$B60,DULIEU!$X$7:$X$532)</f>
        <v>0</v>
      </c>
      <c r="ACN60" s="151">
        <f>SUMIF(DULIEU!$AR$7:$AR$532,CĐPS!$ACM$1&amp;"-"&amp;CĐPS!$B60,DULIEU!$X$7:$X$532)</f>
        <v>0</v>
      </c>
      <c r="ACO60" s="151">
        <f>SUMIF(DULIEU!$AQ$7:$AQ$532,CĐPS!$ACO$1&amp;"-"&amp;CĐPS!$B60,DULIEU!$X$7:$X$532)</f>
        <v>0</v>
      </c>
      <c r="ACP60" s="151">
        <f>SUMIF(DULIEU!$AR$7:$AR$532,CĐPS!ACO$1&amp;"-"&amp;CĐPS!$B60,DULIEU!$X$7:$X$532)</f>
        <v>0</v>
      </c>
      <c r="ACQ60" s="151">
        <f>SUMIF(DULIEU!$AQ$7:$AQ$532,CĐPS!$ACQ$1&amp;"-"&amp;CĐPS!$B60,DULIEU!$X$7:$X$532)</f>
        <v>0</v>
      </c>
      <c r="ACR60" s="151">
        <f>SUMIF(DULIEU!$AR$7:$AR$532,CĐPS!$ACQ$1&amp;"-"&amp;CĐPS!$B60,DULIEU!$X$7:$X$532)</f>
        <v>0</v>
      </c>
      <c r="ACS60" s="151">
        <f>SUMIF(DULIEU!$AQ$7:$AQ$532,CĐPS!$ACS$1&amp;"-"&amp;CĐPS!$B60,DULIEU!$X$7:$X$532)</f>
        <v>0</v>
      </c>
      <c r="ACT60" s="151">
        <f>SUMIF(DULIEU!$AR$7:$AR$532,CĐPS!$ACS$1&amp;"-"&amp;CĐPS!$B60,DULIEU!$X$7:$X$532)</f>
        <v>0</v>
      </c>
      <c r="ACU60" s="151">
        <f>SUMIF(DULIEU!$AQ$7:$AQ$532,CĐPS!$ACU$1&amp;"-"&amp;CĐPS!$B60,DULIEU!$X$7:$X$532)</f>
        <v>0</v>
      </c>
      <c r="ACV60" s="151">
        <f>SUMIF(DULIEU!$AR$7:$AR$532,CĐPS!$ACU$1&amp;"-"&amp;CĐPS!$B60,DULIEU!$X$7:$X$532)</f>
        <v>0</v>
      </c>
      <c r="ACW60" s="151">
        <f>SUMIF(DULIEU!$AQ$7:$AQ$532,CĐPS!$ACW$1&amp;"-"&amp;CĐPS!$B60,DULIEU!$X$7:$X$532)</f>
        <v>0</v>
      </c>
      <c r="ACX60" s="151">
        <f>SUMIF(DULIEU!$AR$7:$AR$532,CĐPS!$ACW$1&amp;"-"&amp;CĐPS!$B60,DULIEU!$X$7:$X$532)</f>
        <v>0</v>
      </c>
      <c r="ACY60" s="151">
        <f>SUMIF(DULIEU!$AQ$7:$AQ$532,CĐPS!$ACY$1&amp;"-"&amp;CĐPS!$B60,DULIEU!$X$7:$X$532)</f>
        <v>0</v>
      </c>
      <c r="ACZ60" s="151">
        <f>SUMIF(DULIEU!$AR$7:$AR$532,CĐPS!$ACY$1&amp;"-"&amp;CĐPS!$B60,DULIEU!$X$7:$X$532)</f>
        <v>0</v>
      </c>
      <c r="ADA60" s="151">
        <f>SUMIF(DULIEU!$AQ$7:$AQ$532,CĐPS!$ADA$1&amp;"-"&amp;CĐPS!$B60,DULIEU!$X$7:$X$532)</f>
        <v>0</v>
      </c>
      <c r="ADB60" s="151">
        <f>SUMIF(DULIEU!$AR$7:$AR$532,CĐPS!$ADA$1&amp;"-"&amp;CĐPS!$B60,DULIEU!$X$7:$X$532)</f>
        <v>0</v>
      </c>
      <c r="ADC60" s="151">
        <f>SUMIF(DULIEU!$AQ$7:$AQ$532,CĐPS!$ADC$1&amp;"-"&amp;CĐPS!$B60,DULIEU!$X$7:$X$532)</f>
        <v>0</v>
      </c>
      <c r="ADD60" s="151">
        <f>SUMIF(DULIEU!$AR$7:$AR$532,CĐPS!$ADC$1&amp;"-"&amp;CĐPS!$B60,DULIEU!$X$7:$X$532)</f>
        <v>0</v>
      </c>
      <c r="ADE60" s="151">
        <f>SUMIF(DULIEU!$AQ$7:$AQ$532,CĐPS!$ADE$1&amp;"-"&amp;CĐPS!$B60,DULIEU!$X$7:$X$532)</f>
        <v>0</v>
      </c>
      <c r="ADF60" s="151">
        <f>SUMIF(DULIEU!$AR$7:$AR$532,CĐPS!$ADE$1&amp;"-"&amp;CĐPS!$B60,DULIEU!$X$7:$X$532)</f>
        <v>0</v>
      </c>
      <c r="ADG60" s="151">
        <f>SUMIF(DULIEU!$AQ$7:$AQ$532,CĐPS!$ADG$1&amp;"-"&amp;CĐPS!$B60,DULIEU!$X$7:$X$532)</f>
        <v>0</v>
      </c>
      <c r="ADH60" s="151">
        <f>SUMIF(DULIEU!$AR$7:$AR$532,CĐPS!$ADG$1&amp;"-"&amp;CĐPS!$B60,DULIEU!$X$7:$X$532)</f>
        <v>0</v>
      </c>
      <c r="ADI60" s="151">
        <f>SUMIF(DULIEU!$AQ$7:$AQ$532,CĐPS!$ADI$1&amp;"-"&amp;CĐPS!$B60,DULIEU!$X$7:$X$532)</f>
        <v>0</v>
      </c>
      <c r="ADJ60" s="151">
        <f>SUMIF(DULIEU!$AR$7:$AR$532,CĐPS!$ADI$1&amp;"-"&amp;CĐPS!$B60,DULIEU!$X$7:$X$532)</f>
        <v>0</v>
      </c>
      <c r="ADK60" s="168">
        <f t="shared" si="57"/>
        <v>0</v>
      </c>
      <c r="ADL60" s="168">
        <f t="shared" si="57"/>
        <v>0</v>
      </c>
      <c r="ADM60" s="168">
        <f t="shared" si="58"/>
        <v>0</v>
      </c>
      <c r="ADN60" s="168">
        <f t="shared" si="58"/>
        <v>0</v>
      </c>
      <c r="ADO60" s="168">
        <f t="shared" si="59"/>
        <v>0</v>
      </c>
      <c r="ADP60" s="168">
        <f t="shared" si="59"/>
        <v>0</v>
      </c>
      <c r="ADQ60" s="168">
        <f t="shared" si="60"/>
        <v>0</v>
      </c>
      <c r="ADR60" s="168">
        <f t="shared" si="60"/>
        <v>0</v>
      </c>
      <c r="ADS60" s="168">
        <f t="shared" si="61"/>
        <v>0</v>
      </c>
      <c r="ADT60" s="168">
        <f t="shared" si="61"/>
        <v>0</v>
      </c>
      <c r="ADU60" s="137">
        <v>142</v>
      </c>
      <c r="ADV60" s="137"/>
      <c r="ADW60">
        <v>142</v>
      </c>
    </row>
    <row r="61" spans="1:804" s="117" customFormat="1">
      <c r="A61" s="298" t="s">
        <v>388</v>
      </c>
      <c r="B61" s="316" t="s">
        <v>757</v>
      </c>
      <c r="C61" s="316" t="s">
        <v>125</v>
      </c>
      <c r="D61" s="317" t="s">
        <v>126</v>
      </c>
      <c r="E61" s="318" t="s">
        <v>127</v>
      </c>
      <c r="F61" s="319">
        <f t="shared" si="36"/>
        <v>0</v>
      </c>
      <c r="G61" s="330">
        <f t="shared" si="37"/>
        <v>0</v>
      </c>
      <c r="H61" s="330">
        <f>IF(AND($N$1&gt;=1,$N$1&lt;=12),SUMIF(DULIEU!$AQ$7:$AQ$532,CĐPS!$N$1&amp;"-"&amp;CĐPS!$B61,DULIEU!$X$7:$X$532),IF($N$1="Q1",$ADK61,IF($N$1="Q2",$ADM61,IF($N$1="Q3",$ADO61,IF($N$1="Q4",$ADQ61,IF($N$1="N",$ADS61,""))))))</f>
        <v>0</v>
      </c>
      <c r="I61" s="330">
        <f>IF(AND($N$1&gt;=1,$N$1&lt;=12),SUMIF(DULIEU!$AR$7:$AR$532,CĐPS!$N$1&amp;"-"&amp;CĐPS!$B61,DULIEU!$X$7:$X$532),IF($N$1="Q1",$ADL61,IF($N$1="Q2",$ADN61,IF($N$1="Q3",$ADP61,IF($N$1="Q4",$ADR61,IF($N$1="N",$ADT61,""))))))</f>
        <v>0</v>
      </c>
      <c r="J61" s="330">
        <f t="shared" si="38"/>
        <v>0</v>
      </c>
      <c r="K61" s="330">
        <f t="shared" si="39"/>
        <v>0</v>
      </c>
      <c r="L61" s="319">
        <f t="shared" si="40"/>
        <v>0</v>
      </c>
      <c r="M61" s="319">
        <f t="shared" si="41"/>
        <v>0</v>
      </c>
      <c r="N61" s="326"/>
      <c r="ACK61" s="327"/>
      <c r="ACL61" s="327"/>
      <c r="ACM61" s="327">
        <f>SUMIF(DULIEU!$AQ$7:$AQ$532,CĐPS!$ACM$1&amp;"-"&amp;CĐPS!$B61,DULIEU!$X$7:$X$532)</f>
        <v>0</v>
      </c>
      <c r="ACN61" s="327">
        <f>SUMIF(DULIEU!$AR$7:$AR$532,CĐPS!$ACM$1&amp;"-"&amp;CĐPS!$B61,DULIEU!$X$7:$X$532)</f>
        <v>0</v>
      </c>
      <c r="ACO61" s="327">
        <f>SUMIF(DULIEU!$AQ$7:$AQ$532,CĐPS!$ACO$1&amp;"-"&amp;CĐPS!$B61,DULIEU!$X$7:$X$532)</f>
        <v>0</v>
      </c>
      <c r="ACP61" s="327">
        <f>SUMIF(DULIEU!$AR$7:$AR$532,CĐPS!ACO$1&amp;"-"&amp;CĐPS!$B61,DULIEU!$X$7:$X$532)</f>
        <v>0</v>
      </c>
      <c r="ACQ61" s="327">
        <f>SUMIF(DULIEU!$AQ$7:$AQ$532,CĐPS!$ACQ$1&amp;"-"&amp;CĐPS!$B61,DULIEU!$X$7:$X$532)</f>
        <v>0</v>
      </c>
      <c r="ACR61" s="327">
        <f>SUMIF(DULIEU!$AR$7:$AR$532,CĐPS!$ACQ$1&amp;"-"&amp;CĐPS!$B61,DULIEU!$X$7:$X$532)</f>
        <v>0</v>
      </c>
      <c r="ACS61" s="327">
        <f>SUMIF(DULIEU!$AQ$7:$AQ$532,CĐPS!$ACS$1&amp;"-"&amp;CĐPS!$B61,DULIEU!$X$7:$X$532)</f>
        <v>0</v>
      </c>
      <c r="ACT61" s="327">
        <f>SUMIF(DULIEU!$AR$7:$AR$532,CĐPS!$ACS$1&amp;"-"&amp;CĐPS!$B61,DULIEU!$X$7:$X$532)</f>
        <v>0</v>
      </c>
      <c r="ACU61" s="327">
        <f>SUMIF(DULIEU!$AQ$7:$AQ$532,CĐPS!$ACU$1&amp;"-"&amp;CĐPS!$B61,DULIEU!$X$7:$X$532)</f>
        <v>0</v>
      </c>
      <c r="ACV61" s="327">
        <f>SUMIF(DULIEU!$AR$7:$AR$532,CĐPS!$ACU$1&amp;"-"&amp;CĐPS!$B61,DULIEU!$X$7:$X$532)</f>
        <v>0</v>
      </c>
      <c r="ACW61" s="327">
        <f>SUMIF(DULIEU!$AQ$7:$AQ$532,CĐPS!$ACW$1&amp;"-"&amp;CĐPS!$B61,DULIEU!$X$7:$X$532)</f>
        <v>0</v>
      </c>
      <c r="ACX61" s="327">
        <f>SUMIF(DULIEU!$AR$7:$AR$532,CĐPS!$ACW$1&amp;"-"&amp;CĐPS!$B61,DULIEU!$X$7:$X$532)</f>
        <v>0</v>
      </c>
      <c r="ACY61" s="327">
        <f>SUMIF(DULIEU!$AQ$7:$AQ$532,CĐPS!$ACY$1&amp;"-"&amp;CĐPS!$B61,DULIEU!$X$7:$X$532)</f>
        <v>0</v>
      </c>
      <c r="ACZ61" s="327">
        <f>SUMIF(DULIEU!$AR$7:$AR$532,CĐPS!$ACY$1&amp;"-"&amp;CĐPS!$B61,DULIEU!$X$7:$X$532)</f>
        <v>0</v>
      </c>
      <c r="ADA61" s="327">
        <f>SUMIF(DULIEU!$AQ$7:$AQ$532,CĐPS!$ADA$1&amp;"-"&amp;CĐPS!$B61,DULIEU!$X$7:$X$532)</f>
        <v>0</v>
      </c>
      <c r="ADB61" s="327">
        <f>SUMIF(DULIEU!$AR$7:$AR$532,CĐPS!$ADA$1&amp;"-"&amp;CĐPS!$B61,DULIEU!$X$7:$X$532)</f>
        <v>0</v>
      </c>
      <c r="ADC61" s="327">
        <f>SUMIF(DULIEU!$AQ$7:$AQ$532,CĐPS!$ADC$1&amp;"-"&amp;CĐPS!$B61,DULIEU!$X$7:$X$532)</f>
        <v>0</v>
      </c>
      <c r="ADD61" s="327">
        <f>SUMIF(DULIEU!$AR$7:$AR$532,CĐPS!$ADC$1&amp;"-"&amp;CĐPS!$B61,DULIEU!$X$7:$X$532)</f>
        <v>0</v>
      </c>
      <c r="ADE61" s="327">
        <f>SUMIF(DULIEU!$AQ$7:$AQ$532,CĐPS!$ADE$1&amp;"-"&amp;CĐPS!$B61,DULIEU!$X$7:$X$532)</f>
        <v>0</v>
      </c>
      <c r="ADF61" s="327">
        <f>SUMIF(DULIEU!$AR$7:$AR$532,CĐPS!$ADE$1&amp;"-"&amp;CĐPS!$B61,DULIEU!$X$7:$X$532)</f>
        <v>0</v>
      </c>
      <c r="ADG61" s="327">
        <f>SUMIF(DULIEU!$AQ$7:$AQ$532,CĐPS!$ADG$1&amp;"-"&amp;CĐPS!$B61,DULIEU!$X$7:$X$532)</f>
        <v>0</v>
      </c>
      <c r="ADH61" s="327">
        <f>SUMIF(DULIEU!$AR$7:$AR$532,CĐPS!$ADG$1&amp;"-"&amp;CĐPS!$B61,DULIEU!$X$7:$X$532)</f>
        <v>0</v>
      </c>
      <c r="ADI61" s="327">
        <f>SUMIF(DULIEU!$AQ$7:$AQ$532,CĐPS!$ADI$1&amp;"-"&amp;CĐPS!$B61,DULIEU!$X$7:$X$532)</f>
        <v>0</v>
      </c>
      <c r="ADJ61" s="327">
        <f>SUMIF(DULIEU!$AR$7:$AR$532,CĐPS!$ADI$1&amp;"-"&amp;CĐPS!$B61,DULIEU!$X$7:$X$532)</f>
        <v>0</v>
      </c>
      <c r="ADK61" s="328">
        <f t="shared" si="16"/>
        <v>0</v>
      </c>
      <c r="ADL61" s="328">
        <f t="shared" si="17"/>
        <v>0</v>
      </c>
      <c r="ADM61" s="328">
        <f t="shared" si="18"/>
        <v>0</v>
      </c>
      <c r="ADN61" s="328">
        <f t="shared" si="19"/>
        <v>0</v>
      </c>
      <c r="ADO61" s="328">
        <f t="shared" si="20"/>
        <v>0</v>
      </c>
      <c r="ADP61" s="328">
        <f t="shared" si="21"/>
        <v>0</v>
      </c>
      <c r="ADQ61" s="328">
        <f t="shared" si="22"/>
        <v>0</v>
      </c>
      <c r="ADR61" s="328">
        <f t="shared" si="23"/>
        <v>0</v>
      </c>
      <c r="ADS61" s="328">
        <f t="shared" si="24"/>
        <v>0</v>
      </c>
      <c r="ADT61" s="328">
        <f t="shared" si="25"/>
        <v>0</v>
      </c>
      <c r="ADU61" s="298"/>
      <c r="ADV61" s="298"/>
      <c r="ADW61" s="623"/>
      <c r="ADX61" s="623"/>
    </row>
    <row r="62" spans="1:804">
      <c r="A62" s="137"/>
      <c r="B62" s="313" t="s">
        <v>128</v>
      </c>
      <c r="C62" s="313" t="s">
        <v>128</v>
      </c>
      <c r="D62" s="314" t="s">
        <v>129</v>
      </c>
      <c r="E62" s="315" t="s">
        <v>130</v>
      </c>
      <c r="F62" s="309">
        <f t="shared" si="36"/>
        <v>0</v>
      </c>
      <c r="G62" s="310">
        <f t="shared" si="37"/>
        <v>0</v>
      </c>
      <c r="H62" s="310">
        <f>IF(AND($N$1&gt;=1,$N$1&lt;=12),SUMIF(DULIEU!$AQ$7:$AQ$532,CĐPS!$N$1&amp;"-"&amp;CĐPS!$B62,DULIEU!$X$7:$X$532),IF($N$1="Q1",$ADK62,IF($N$1="Q2",$ADM62,IF($N$1="Q3",$ADO62,IF($N$1="Q4",$ADQ62,IF($N$1="N",$ADS62,""))))))</f>
        <v>0</v>
      </c>
      <c r="I62" s="310">
        <f>IF(AND($N$1&gt;=1,$N$1&lt;=12),SUMIF(DULIEU!$AR$7:$AR$532,CĐPS!$N$1&amp;"-"&amp;CĐPS!$B62,DULIEU!$X$7:$X$532),IF($N$1="Q1",$ADL62,IF($N$1="Q2",$ADN62,IF($N$1="Q3",$ADP62,IF($N$1="Q4",$ADR62,IF($N$1="N",$ADT62,""))))))</f>
        <v>0</v>
      </c>
      <c r="J62" s="310">
        <f t="shared" si="38"/>
        <v>0</v>
      </c>
      <c r="K62" s="310">
        <f t="shared" si="39"/>
        <v>0</v>
      </c>
      <c r="L62" s="309">
        <f t="shared" si="40"/>
        <v>0</v>
      </c>
      <c r="M62" s="309">
        <f t="shared" si="41"/>
        <v>0</v>
      </c>
      <c r="N62" s="299"/>
      <c r="ACK62" s="148"/>
      <c r="ACL62" s="148"/>
      <c r="ACM62" s="148">
        <f>SUMIF(DULIEU!$AQ$7:$AQ$532,CĐPS!$ACM$1&amp;"-"&amp;CĐPS!$B62,DULIEU!$X$7:$X$532)</f>
        <v>0</v>
      </c>
      <c r="ACN62" s="148">
        <f>SUMIF(DULIEU!$AR$7:$AR$532,CĐPS!$ACM$1&amp;"-"&amp;CĐPS!$B62,DULIEU!$X$7:$X$532)</f>
        <v>0</v>
      </c>
      <c r="ACO62" s="148">
        <f>SUMIF(DULIEU!$AQ$7:$AQ$532,CĐPS!$ACO$1&amp;"-"&amp;CĐPS!$B62,DULIEU!$X$7:$X$532)</f>
        <v>0</v>
      </c>
      <c r="ACP62" s="148">
        <f>SUMIF(DULIEU!$AR$7:$AR$532,CĐPS!ACO$1&amp;"-"&amp;CĐPS!$B62,DULIEU!$X$7:$X$532)</f>
        <v>0</v>
      </c>
      <c r="ACQ62" s="148">
        <f>SUMIF(DULIEU!$AQ$7:$AQ$532,CĐPS!$ACQ$1&amp;"-"&amp;CĐPS!$B62,DULIEU!$X$7:$X$532)</f>
        <v>0</v>
      </c>
      <c r="ACR62" s="148">
        <f>SUMIF(DULIEU!$AR$7:$AR$532,CĐPS!$ACQ$1&amp;"-"&amp;CĐPS!$B62,DULIEU!$X$7:$X$532)</f>
        <v>0</v>
      </c>
      <c r="ACS62" s="148">
        <f>SUMIF(DULIEU!$AQ$7:$AQ$532,CĐPS!$ACS$1&amp;"-"&amp;CĐPS!$B62,DULIEU!$X$7:$X$532)</f>
        <v>0</v>
      </c>
      <c r="ACT62" s="148">
        <f>SUMIF(DULIEU!$AR$7:$AR$532,CĐPS!$ACS$1&amp;"-"&amp;CĐPS!$B62,DULIEU!$X$7:$X$532)</f>
        <v>0</v>
      </c>
      <c r="ACU62" s="148">
        <f>SUMIF(DULIEU!$AQ$7:$AQ$532,CĐPS!$ACU$1&amp;"-"&amp;CĐPS!$B62,DULIEU!$X$7:$X$532)</f>
        <v>0</v>
      </c>
      <c r="ACV62" s="148">
        <f>SUMIF(DULIEU!$AR$7:$AR$532,CĐPS!$ACU$1&amp;"-"&amp;CĐPS!$B62,DULIEU!$X$7:$X$532)</f>
        <v>0</v>
      </c>
      <c r="ACW62" s="148">
        <f>SUMIF(DULIEU!$AQ$7:$AQ$532,CĐPS!$ACW$1&amp;"-"&amp;CĐPS!$B62,DULIEU!$X$7:$X$532)</f>
        <v>0</v>
      </c>
      <c r="ACX62" s="148">
        <f>SUMIF(DULIEU!$AR$7:$AR$532,CĐPS!$ACW$1&amp;"-"&amp;CĐPS!$B62,DULIEU!$X$7:$X$532)</f>
        <v>0</v>
      </c>
      <c r="ACY62" s="148">
        <f>SUMIF(DULIEU!$AQ$7:$AQ$532,CĐPS!$ACY$1&amp;"-"&amp;CĐPS!$B62,DULIEU!$X$7:$X$532)</f>
        <v>0</v>
      </c>
      <c r="ACZ62" s="148">
        <f>SUMIF(DULIEU!$AR$7:$AR$532,CĐPS!$ACY$1&amp;"-"&amp;CĐPS!$B62,DULIEU!$X$7:$X$532)</f>
        <v>0</v>
      </c>
      <c r="ADA62" s="148">
        <f>SUMIF(DULIEU!$AQ$7:$AQ$532,CĐPS!$ADA$1&amp;"-"&amp;CĐPS!$B62,DULIEU!$X$7:$X$532)</f>
        <v>0</v>
      </c>
      <c r="ADB62" s="148">
        <f>SUMIF(DULIEU!$AR$7:$AR$532,CĐPS!$ADA$1&amp;"-"&amp;CĐPS!$B62,DULIEU!$X$7:$X$532)</f>
        <v>0</v>
      </c>
      <c r="ADC62" s="148">
        <f>SUMIF(DULIEU!$AQ$7:$AQ$532,CĐPS!$ADC$1&amp;"-"&amp;CĐPS!$B62,DULIEU!$X$7:$X$532)</f>
        <v>0</v>
      </c>
      <c r="ADD62" s="148">
        <f>SUMIF(DULIEU!$AR$7:$AR$532,CĐPS!$ADC$1&amp;"-"&amp;CĐPS!$B62,DULIEU!$X$7:$X$532)</f>
        <v>0</v>
      </c>
      <c r="ADE62" s="148">
        <f>SUMIF(DULIEU!$AQ$7:$AQ$532,CĐPS!$ADE$1&amp;"-"&amp;CĐPS!$B62,DULIEU!$X$7:$X$532)</f>
        <v>0</v>
      </c>
      <c r="ADF62" s="148">
        <f>SUMIF(DULIEU!$AR$7:$AR$532,CĐPS!$ADE$1&amp;"-"&amp;CĐPS!$B62,DULIEU!$X$7:$X$532)</f>
        <v>0</v>
      </c>
      <c r="ADG62" s="148">
        <f>SUMIF(DULIEU!$AQ$7:$AQ$532,CĐPS!$ADG$1&amp;"-"&amp;CĐPS!$B62,DULIEU!$X$7:$X$532)</f>
        <v>0</v>
      </c>
      <c r="ADH62" s="148">
        <f>SUMIF(DULIEU!$AR$7:$AR$532,CĐPS!$ADG$1&amp;"-"&amp;CĐPS!$B62,DULIEU!$X$7:$X$532)</f>
        <v>0</v>
      </c>
      <c r="ADI62" s="148">
        <f>SUMIF(DULIEU!$AQ$7:$AQ$532,CĐPS!$ADI$1&amp;"-"&amp;CĐPS!$B62,DULIEU!$X$7:$X$532)</f>
        <v>0</v>
      </c>
      <c r="ADJ62" s="148">
        <f>SUMIF(DULIEU!$AR$7:$AR$532,CĐPS!$ADI$1&amp;"-"&amp;CĐPS!$B62,DULIEU!$X$7:$X$532)</f>
        <v>0</v>
      </c>
      <c r="ADK62" s="149">
        <f t="shared" si="16"/>
        <v>0</v>
      </c>
      <c r="ADL62" s="149">
        <f t="shared" si="17"/>
        <v>0</v>
      </c>
      <c r="ADM62" s="149">
        <f t="shared" si="18"/>
        <v>0</v>
      </c>
      <c r="ADN62" s="149">
        <f t="shared" si="19"/>
        <v>0</v>
      </c>
      <c r="ADO62" s="149">
        <f t="shared" si="20"/>
        <v>0</v>
      </c>
      <c r="ADP62" s="149">
        <f t="shared" si="21"/>
        <v>0</v>
      </c>
      <c r="ADQ62" s="149">
        <f t="shared" si="22"/>
        <v>0</v>
      </c>
      <c r="ADR62" s="149">
        <f t="shared" si="23"/>
        <v>0</v>
      </c>
      <c r="ADS62" s="149">
        <f t="shared" si="24"/>
        <v>0</v>
      </c>
      <c r="ADT62" s="149">
        <f t="shared" si="25"/>
        <v>0</v>
      </c>
      <c r="ADU62" s="137">
        <v>170</v>
      </c>
      <c r="ADV62" s="137"/>
      <c r="ADW62">
        <v>240</v>
      </c>
    </row>
    <row r="63" spans="1:804">
      <c r="A63" s="137"/>
      <c r="B63" s="313" t="s">
        <v>131</v>
      </c>
      <c r="C63" s="313" t="s">
        <v>131</v>
      </c>
      <c r="D63" s="314" t="s">
        <v>132</v>
      </c>
      <c r="E63" s="315" t="s">
        <v>133</v>
      </c>
      <c r="F63" s="309">
        <f t="shared" si="36"/>
        <v>0</v>
      </c>
      <c r="G63" s="310">
        <f t="shared" si="37"/>
        <v>0</v>
      </c>
      <c r="H63" s="310">
        <f>IF(AND($N$1&gt;=1,$N$1&lt;=12),SUMIF(DULIEU!$AQ$7:$AQ$532,CĐPS!$N$1&amp;"-"&amp;CĐPS!$B63,DULIEU!$X$7:$X$532),IF($N$1="Q1",$ADK63,IF($N$1="Q2",$ADM63,IF($N$1="Q3",$ADO63,IF($N$1="Q4",$ADQ63,IF($N$1="N",$ADS63,""))))))</f>
        <v>0</v>
      </c>
      <c r="I63" s="310">
        <f>IF(AND($N$1&gt;=1,$N$1&lt;=12),SUMIF(DULIEU!$AR$7:$AR$532,CĐPS!$N$1&amp;"-"&amp;CĐPS!$B63,DULIEU!$X$7:$X$532),IF($N$1="Q1",$ADL63,IF($N$1="Q2",$ADN63,IF($N$1="Q3",$ADP63,IF($N$1="Q4",$ADR63,IF($N$1="N",$ADT63,""))))))</f>
        <v>0</v>
      </c>
      <c r="J63" s="310">
        <f t="shared" si="38"/>
        <v>0</v>
      </c>
      <c r="K63" s="310">
        <f t="shared" si="39"/>
        <v>0</v>
      </c>
      <c r="L63" s="309">
        <f t="shared" si="40"/>
        <v>0</v>
      </c>
      <c r="M63" s="309">
        <f t="shared" si="41"/>
        <v>0</v>
      </c>
      <c r="N63" s="299"/>
      <c r="ACK63" s="148"/>
      <c r="ACL63" s="148"/>
      <c r="ACM63" s="148">
        <f>SUMIF(DULIEU!$AQ$7:$AQ$532,CĐPS!$ACM$1&amp;"-"&amp;CĐPS!$B63,DULIEU!$X$7:$X$532)</f>
        <v>0</v>
      </c>
      <c r="ACN63" s="148">
        <f>SUMIF(DULIEU!$AR$7:$AR$532,CĐPS!$ACM$1&amp;"-"&amp;CĐPS!$B63,DULIEU!$X$7:$X$532)</f>
        <v>0</v>
      </c>
      <c r="ACO63" s="148">
        <f>SUMIF(DULIEU!$AQ$7:$AQ$532,CĐPS!$ACO$1&amp;"-"&amp;CĐPS!$B63,DULIEU!$X$7:$X$532)</f>
        <v>0</v>
      </c>
      <c r="ACP63" s="148">
        <f>SUMIF(DULIEU!$AR$7:$AR$532,CĐPS!ACO$1&amp;"-"&amp;CĐPS!$B63,DULIEU!$X$7:$X$532)</f>
        <v>0</v>
      </c>
      <c r="ACQ63" s="148">
        <f>SUMIF(DULIEU!$AQ$7:$AQ$532,CĐPS!$ACQ$1&amp;"-"&amp;CĐPS!$B63,DULIEU!$X$7:$X$532)</f>
        <v>0</v>
      </c>
      <c r="ACR63" s="148">
        <f>SUMIF(DULIEU!$AR$7:$AR$532,CĐPS!$ACQ$1&amp;"-"&amp;CĐPS!$B63,DULIEU!$X$7:$X$532)</f>
        <v>0</v>
      </c>
      <c r="ACS63" s="148">
        <f>SUMIF(DULIEU!$AQ$7:$AQ$532,CĐPS!$ACS$1&amp;"-"&amp;CĐPS!$B63,DULIEU!$X$7:$X$532)</f>
        <v>0</v>
      </c>
      <c r="ACT63" s="148">
        <f>SUMIF(DULIEU!$AR$7:$AR$532,CĐPS!$ACS$1&amp;"-"&amp;CĐPS!$B63,DULIEU!$X$7:$X$532)</f>
        <v>0</v>
      </c>
      <c r="ACU63" s="148">
        <f>SUMIF(DULIEU!$AQ$7:$AQ$532,CĐPS!$ACU$1&amp;"-"&amp;CĐPS!$B63,DULIEU!$X$7:$X$532)</f>
        <v>0</v>
      </c>
      <c r="ACV63" s="148">
        <f>SUMIF(DULIEU!$AR$7:$AR$532,CĐPS!$ACU$1&amp;"-"&amp;CĐPS!$B63,DULIEU!$X$7:$X$532)</f>
        <v>0</v>
      </c>
      <c r="ACW63" s="148">
        <f>SUMIF(DULIEU!$AQ$7:$AQ$532,CĐPS!$ACW$1&amp;"-"&amp;CĐPS!$B63,DULIEU!$X$7:$X$532)</f>
        <v>0</v>
      </c>
      <c r="ACX63" s="148">
        <f>SUMIF(DULIEU!$AR$7:$AR$532,CĐPS!$ACW$1&amp;"-"&amp;CĐPS!$B63,DULIEU!$X$7:$X$532)</f>
        <v>0</v>
      </c>
      <c r="ACY63" s="148">
        <f>SUMIF(DULIEU!$AQ$7:$AQ$532,CĐPS!$ACY$1&amp;"-"&amp;CĐPS!$B63,DULIEU!$X$7:$X$532)</f>
        <v>0</v>
      </c>
      <c r="ACZ63" s="148">
        <f>SUMIF(DULIEU!$AR$7:$AR$532,CĐPS!$ACY$1&amp;"-"&amp;CĐPS!$B63,DULIEU!$X$7:$X$532)</f>
        <v>0</v>
      </c>
      <c r="ADA63" s="148">
        <f>SUMIF(DULIEU!$AQ$7:$AQ$532,CĐPS!$ADA$1&amp;"-"&amp;CĐPS!$B63,DULIEU!$X$7:$X$532)</f>
        <v>0</v>
      </c>
      <c r="ADB63" s="148">
        <f>SUMIF(DULIEU!$AR$7:$AR$532,CĐPS!$ADA$1&amp;"-"&amp;CĐPS!$B63,DULIEU!$X$7:$X$532)</f>
        <v>0</v>
      </c>
      <c r="ADC63" s="148">
        <f>SUMIF(DULIEU!$AQ$7:$AQ$532,CĐPS!$ADC$1&amp;"-"&amp;CĐPS!$B63,DULIEU!$X$7:$X$532)</f>
        <v>0</v>
      </c>
      <c r="ADD63" s="148">
        <f>SUMIF(DULIEU!$AR$7:$AR$532,CĐPS!$ADC$1&amp;"-"&amp;CĐPS!$B63,DULIEU!$X$7:$X$532)</f>
        <v>0</v>
      </c>
      <c r="ADE63" s="148">
        <f>SUMIF(DULIEU!$AQ$7:$AQ$532,CĐPS!$ADE$1&amp;"-"&amp;CĐPS!$B63,DULIEU!$X$7:$X$532)</f>
        <v>0</v>
      </c>
      <c r="ADF63" s="148">
        <f>SUMIF(DULIEU!$AR$7:$AR$532,CĐPS!$ADE$1&amp;"-"&amp;CĐPS!$B63,DULIEU!$X$7:$X$532)</f>
        <v>0</v>
      </c>
      <c r="ADG63" s="148">
        <f>SUMIF(DULIEU!$AQ$7:$AQ$532,CĐPS!$ADG$1&amp;"-"&amp;CĐPS!$B63,DULIEU!$X$7:$X$532)</f>
        <v>0</v>
      </c>
      <c r="ADH63" s="148">
        <f>SUMIF(DULIEU!$AR$7:$AR$532,CĐPS!$ADG$1&amp;"-"&amp;CĐPS!$B63,DULIEU!$X$7:$X$532)</f>
        <v>0</v>
      </c>
      <c r="ADI63" s="148">
        <f>SUMIF(DULIEU!$AQ$7:$AQ$532,CĐPS!$ADI$1&amp;"-"&amp;CĐPS!$B63,DULIEU!$X$7:$X$532)</f>
        <v>0</v>
      </c>
      <c r="ADJ63" s="148">
        <f>SUMIF(DULIEU!$AR$7:$AR$532,CĐPS!$ADI$1&amp;"-"&amp;CĐPS!$B63,DULIEU!$X$7:$X$532)</f>
        <v>0</v>
      </c>
      <c r="ADK63" s="149">
        <f t="shared" si="16"/>
        <v>0</v>
      </c>
      <c r="ADL63" s="149">
        <f t="shared" si="17"/>
        <v>0</v>
      </c>
      <c r="ADM63" s="149">
        <f t="shared" si="18"/>
        <v>0</v>
      </c>
      <c r="ADN63" s="149">
        <f t="shared" si="19"/>
        <v>0</v>
      </c>
      <c r="ADO63" s="149">
        <f t="shared" si="20"/>
        <v>0</v>
      </c>
      <c r="ADP63" s="149">
        <f t="shared" si="21"/>
        <v>0</v>
      </c>
      <c r="ADQ63" s="149">
        <f t="shared" si="22"/>
        <v>0</v>
      </c>
      <c r="ADR63" s="149">
        <f t="shared" si="23"/>
        <v>0</v>
      </c>
      <c r="ADS63" s="149">
        <f t="shared" si="24"/>
        <v>0</v>
      </c>
      <c r="ADT63" s="149">
        <f t="shared" si="25"/>
        <v>0</v>
      </c>
      <c r="ADU63" s="137">
        <v>170</v>
      </c>
      <c r="ADV63" s="137"/>
      <c r="ADW63">
        <v>240</v>
      </c>
    </row>
    <row r="64" spans="1:804">
      <c r="A64" s="137"/>
      <c r="B64" s="313" t="s">
        <v>134</v>
      </c>
      <c r="C64" s="313" t="s">
        <v>134</v>
      </c>
      <c r="D64" s="314" t="s">
        <v>135</v>
      </c>
      <c r="E64" s="315" t="s">
        <v>136</v>
      </c>
      <c r="F64" s="309">
        <f t="shared" si="36"/>
        <v>0</v>
      </c>
      <c r="G64" s="310">
        <f t="shared" si="37"/>
        <v>0</v>
      </c>
      <c r="H64" s="310">
        <f>IF(AND($N$1&gt;=1,$N$1&lt;=12),SUMIF(DULIEU!$AQ$7:$AQ$532,CĐPS!$N$1&amp;"-"&amp;CĐPS!$B64,DULIEU!$X$7:$X$532),IF($N$1="Q1",$ADK64,IF($N$1="Q2",$ADM64,IF($N$1="Q3",$ADO64,IF($N$1="Q4",$ADQ64,IF($N$1="N",$ADS64,""))))))</f>
        <v>0</v>
      </c>
      <c r="I64" s="310">
        <f>IF(AND($N$1&gt;=1,$N$1&lt;=12),SUMIF(DULIEU!$AR$7:$AR$532,CĐPS!$N$1&amp;"-"&amp;CĐPS!$B64,DULIEU!$X$7:$X$532),IF($N$1="Q1",$ADL64,IF($N$1="Q2",$ADN64,IF($N$1="Q3",$ADP64,IF($N$1="Q4",$ADR64,IF($N$1="N",$ADT64,""))))))</f>
        <v>0</v>
      </c>
      <c r="J64" s="310">
        <f t="shared" si="38"/>
        <v>0</v>
      </c>
      <c r="K64" s="310">
        <f t="shared" si="39"/>
        <v>0</v>
      </c>
      <c r="L64" s="309">
        <f t="shared" si="40"/>
        <v>0</v>
      </c>
      <c r="M64" s="309">
        <f t="shared" si="41"/>
        <v>0</v>
      </c>
      <c r="N64" s="299"/>
      <c r="ACK64" s="148"/>
      <c r="ACL64" s="148"/>
      <c r="ACM64" s="148">
        <f>SUMIF(DULIEU!$AQ$7:$AQ$532,CĐPS!$ACM$1&amp;"-"&amp;CĐPS!$B64,DULIEU!$X$7:$X$532)</f>
        <v>0</v>
      </c>
      <c r="ACN64" s="148">
        <f>SUMIF(DULIEU!$AR$7:$AR$532,CĐPS!$ACM$1&amp;"-"&amp;CĐPS!$B64,DULIEU!$X$7:$X$532)</f>
        <v>0</v>
      </c>
      <c r="ACO64" s="148">
        <f>SUMIF(DULIEU!$AQ$7:$AQ$532,CĐPS!$ACO$1&amp;"-"&amp;CĐPS!$B64,DULIEU!$X$7:$X$532)</f>
        <v>0</v>
      </c>
      <c r="ACP64" s="148">
        <f>SUMIF(DULIEU!$AR$7:$AR$532,CĐPS!ACO$1&amp;"-"&amp;CĐPS!$B64,DULIEU!$X$7:$X$532)</f>
        <v>0</v>
      </c>
      <c r="ACQ64" s="148">
        <f>SUMIF(DULIEU!$AQ$7:$AQ$532,CĐPS!$ACQ$1&amp;"-"&amp;CĐPS!$B64,DULIEU!$X$7:$X$532)</f>
        <v>0</v>
      </c>
      <c r="ACR64" s="148">
        <f>SUMIF(DULIEU!$AR$7:$AR$532,CĐPS!$ACQ$1&amp;"-"&amp;CĐPS!$B64,DULIEU!$X$7:$X$532)</f>
        <v>0</v>
      </c>
      <c r="ACS64" s="148">
        <f>SUMIF(DULIEU!$AQ$7:$AQ$532,CĐPS!$ACS$1&amp;"-"&amp;CĐPS!$B64,DULIEU!$X$7:$X$532)</f>
        <v>0</v>
      </c>
      <c r="ACT64" s="148">
        <f>SUMIF(DULIEU!$AR$7:$AR$532,CĐPS!$ACS$1&amp;"-"&amp;CĐPS!$B64,DULIEU!$X$7:$X$532)</f>
        <v>0</v>
      </c>
      <c r="ACU64" s="148">
        <f>SUMIF(DULIEU!$AQ$7:$AQ$532,CĐPS!$ACU$1&amp;"-"&amp;CĐPS!$B64,DULIEU!$X$7:$X$532)</f>
        <v>0</v>
      </c>
      <c r="ACV64" s="148">
        <f>SUMIF(DULIEU!$AR$7:$AR$532,CĐPS!$ACU$1&amp;"-"&amp;CĐPS!$B64,DULIEU!$X$7:$X$532)</f>
        <v>0</v>
      </c>
      <c r="ACW64" s="148">
        <f>SUMIF(DULIEU!$AQ$7:$AQ$532,CĐPS!$ACW$1&amp;"-"&amp;CĐPS!$B64,DULIEU!$X$7:$X$532)</f>
        <v>0</v>
      </c>
      <c r="ACX64" s="148">
        <f>SUMIF(DULIEU!$AR$7:$AR$532,CĐPS!$ACW$1&amp;"-"&amp;CĐPS!$B64,DULIEU!$X$7:$X$532)</f>
        <v>0</v>
      </c>
      <c r="ACY64" s="148">
        <f>SUMIF(DULIEU!$AQ$7:$AQ$532,CĐPS!$ACY$1&amp;"-"&amp;CĐPS!$B64,DULIEU!$X$7:$X$532)</f>
        <v>0</v>
      </c>
      <c r="ACZ64" s="148">
        <f>SUMIF(DULIEU!$AR$7:$AR$532,CĐPS!$ACY$1&amp;"-"&amp;CĐPS!$B64,DULIEU!$X$7:$X$532)</f>
        <v>0</v>
      </c>
      <c r="ADA64" s="148">
        <f>SUMIF(DULIEU!$AQ$7:$AQ$532,CĐPS!$ADA$1&amp;"-"&amp;CĐPS!$B64,DULIEU!$X$7:$X$532)</f>
        <v>0</v>
      </c>
      <c r="ADB64" s="148">
        <f>SUMIF(DULIEU!$AR$7:$AR$532,CĐPS!$ADA$1&amp;"-"&amp;CĐPS!$B64,DULIEU!$X$7:$X$532)</f>
        <v>0</v>
      </c>
      <c r="ADC64" s="148">
        <f>SUMIF(DULIEU!$AQ$7:$AQ$532,CĐPS!$ADC$1&amp;"-"&amp;CĐPS!$B64,DULIEU!$X$7:$X$532)</f>
        <v>0</v>
      </c>
      <c r="ADD64" s="148">
        <f>SUMIF(DULIEU!$AR$7:$AR$532,CĐPS!$ADC$1&amp;"-"&amp;CĐPS!$B64,DULIEU!$X$7:$X$532)</f>
        <v>0</v>
      </c>
      <c r="ADE64" s="148">
        <f>SUMIF(DULIEU!$AQ$7:$AQ$532,CĐPS!$ADE$1&amp;"-"&amp;CĐPS!$B64,DULIEU!$X$7:$X$532)</f>
        <v>0</v>
      </c>
      <c r="ADF64" s="148">
        <f>SUMIF(DULIEU!$AR$7:$AR$532,CĐPS!$ADE$1&amp;"-"&amp;CĐPS!$B64,DULIEU!$X$7:$X$532)</f>
        <v>0</v>
      </c>
      <c r="ADG64" s="148">
        <f>SUMIF(DULIEU!$AQ$7:$AQ$532,CĐPS!$ADG$1&amp;"-"&amp;CĐPS!$B64,DULIEU!$X$7:$X$532)</f>
        <v>0</v>
      </c>
      <c r="ADH64" s="148">
        <f>SUMIF(DULIEU!$AR$7:$AR$532,CĐPS!$ADG$1&amp;"-"&amp;CĐPS!$B64,DULIEU!$X$7:$X$532)</f>
        <v>0</v>
      </c>
      <c r="ADI64" s="148">
        <f>SUMIF(DULIEU!$AQ$7:$AQ$532,CĐPS!$ADI$1&amp;"-"&amp;CĐPS!$B64,DULIEU!$X$7:$X$532)</f>
        <v>0</v>
      </c>
      <c r="ADJ64" s="148">
        <f>SUMIF(DULIEU!$AR$7:$AR$532,CĐPS!$ADI$1&amp;"-"&amp;CĐPS!$B64,DULIEU!$X$7:$X$532)</f>
        <v>0</v>
      </c>
      <c r="ADK64" s="149">
        <f t="shared" si="16"/>
        <v>0</v>
      </c>
      <c r="ADL64" s="149">
        <f t="shared" si="17"/>
        <v>0</v>
      </c>
      <c r="ADM64" s="149">
        <f t="shared" si="18"/>
        <v>0</v>
      </c>
      <c r="ADN64" s="149">
        <f t="shared" si="19"/>
        <v>0</v>
      </c>
      <c r="ADO64" s="149">
        <f t="shared" si="20"/>
        <v>0</v>
      </c>
      <c r="ADP64" s="149">
        <f t="shared" si="21"/>
        <v>0</v>
      </c>
      <c r="ADQ64" s="149">
        <f t="shared" si="22"/>
        <v>0</v>
      </c>
      <c r="ADR64" s="149">
        <f t="shared" si="23"/>
        <v>0</v>
      </c>
      <c r="ADS64" s="149">
        <f t="shared" si="24"/>
        <v>0</v>
      </c>
      <c r="ADT64" s="149">
        <f t="shared" si="25"/>
        <v>0</v>
      </c>
      <c r="ADU64" s="137">
        <v>170</v>
      </c>
      <c r="ADV64" s="137"/>
      <c r="ADW64">
        <v>240</v>
      </c>
    </row>
    <row r="65" spans="1:804" s="117" customFormat="1">
      <c r="A65" s="298" t="s">
        <v>388</v>
      </c>
      <c r="B65" s="316" t="s">
        <v>137</v>
      </c>
      <c r="C65" s="316" t="s">
        <v>137</v>
      </c>
      <c r="D65" s="317" t="s">
        <v>138</v>
      </c>
      <c r="E65" s="318" t="s">
        <v>136</v>
      </c>
      <c r="F65" s="319">
        <f t="shared" si="36"/>
        <v>0</v>
      </c>
      <c r="G65" s="330">
        <f t="shared" si="37"/>
        <v>0</v>
      </c>
      <c r="H65" s="330">
        <f>IF(AND($N$1&gt;=1,$N$1&lt;=12),SUMIF(DULIEU!$AQ$7:$AQ$532,CĐPS!$N$1&amp;"-"&amp;CĐPS!$B65,DULIEU!$X$7:$X$532),IF($N$1="Q1",$ADK65,IF($N$1="Q2",$ADM65,IF($N$1="Q3",$ADO65,IF($N$1="Q4",$ADQ65,IF($N$1="N",$ADS65,""))))))</f>
        <v>0</v>
      </c>
      <c r="I65" s="330">
        <f>IF(AND($N$1&gt;=1,$N$1&lt;=12),SUMIF(DULIEU!$AR$7:$AR$532,CĐPS!$N$1&amp;"-"&amp;CĐPS!$B65,DULIEU!$X$7:$X$532),IF($N$1="Q1",$ADL65,IF($N$1="Q2",$ADN65,IF($N$1="Q3",$ADP65,IF($N$1="Q4",$ADR65,IF($N$1="N",$ADT65,""))))))</f>
        <v>0</v>
      </c>
      <c r="J65" s="330">
        <f t="shared" si="38"/>
        <v>0</v>
      </c>
      <c r="K65" s="330">
        <f t="shared" si="39"/>
        <v>0</v>
      </c>
      <c r="L65" s="319">
        <f t="shared" si="40"/>
        <v>0</v>
      </c>
      <c r="M65" s="319">
        <f t="shared" si="41"/>
        <v>0</v>
      </c>
      <c r="N65" s="326"/>
      <c r="ACK65" s="327"/>
      <c r="ACL65" s="327"/>
      <c r="ACM65" s="327">
        <f>SUMIF(DULIEU!$AQ$7:$AQ$532,CĐPS!$ACM$1&amp;"-"&amp;CĐPS!$B65,DULIEU!$X$7:$X$532)</f>
        <v>0</v>
      </c>
      <c r="ACN65" s="327">
        <f>SUMIF(DULIEU!$AR$7:$AR$532,CĐPS!$ACM$1&amp;"-"&amp;CĐPS!$B65,DULIEU!$X$7:$X$532)</f>
        <v>0</v>
      </c>
      <c r="ACO65" s="327">
        <f>SUMIF(DULIEU!$AQ$7:$AQ$532,CĐPS!$ACO$1&amp;"-"&amp;CĐPS!$B65,DULIEU!$X$7:$X$532)</f>
        <v>0</v>
      </c>
      <c r="ACP65" s="327">
        <f>SUMIF(DULIEU!$AR$7:$AR$532,CĐPS!ACO$1&amp;"-"&amp;CĐPS!$B65,DULIEU!$X$7:$X$532)</f>
        <v>0</v>
      </c>
      <c r="ACQ65" s="327">
        <f>SUMIF(DULIEU!$AQ$7:$AQ$532,CĐPS!$ACQ$1&amp;"-"&amp;CĐPS!$B65,DULIEU!$X$7:$X$532)</f>
        <v>0</v>
      </c>
      <c r="ACR65" s="327">
        <f>SUMIF(DULIEU!$AR$7:$AR$532,CĐPS!$ACQ$1&amp;"-"&amp;CĐPS!$B65,DULIEU!$X$7:$X$532)</f>
        <v>0</v>
      </c>
      <c r="ACS65" s="327">
        <f>SUMIF(DULIEU!$AQ$7:$AQ$532,CĐPS!$ACS$1&amp;"-"&amp;CĐPS!$B65,DULIEU!$X$7:$X$532)</f>
        <v>0</v>
      </c>
      <c r="ACT65" s="327">
        <f>SUMIF(DULIEU!$AR$7:$AR$532,CĐPS!$ACS$1&amp;"-"&amp;CĐPS!$B65,DULIEU!$X$7:$X$532)</f>
        <v>0</v>
      </c>
      <c r="ACU65" s="327">
        <f>SUMIF(DULIEU!$AQ$7:$AQ$532,CĐPS!$ACU$1&amp;"-"&amp;CĐPS!$B65,DULIEU!$X$7:$X$532)</f>
        <v>0</v>
      </c>
      <c r="ACV65" s="327">
        <f>SUMIF(DULIEU!$AR$7:$AR$532,CĐPS!$ACU$1&amp;"-"&amp;CĐPS!$B65,DULIEU!$X$7:$X$532)</f>
        <v>0</v>
      </c>
      <c r="ACW65" s="327">
        <f>SUMIF(DULIEU!$AQ$7:$AQ$532,CĐPS!$ACW$1&amp;"-"&amp;CĐPS!$B65,DULIEU!$X$7:$X$532)</f>
        <v>0</v>
      </c>
      <c r="ACX65" s="327">
        <f>SUMIF(DULIEU!$AR$7:$AR$532,CĐPS!$ACW$1&amp;"-"&amp;CĐPS!$B65,DULIEU!$X$7:$X$532)</f>
        <v>0</v>
      </c>
      <c r="ACY65" s="327">
        <f>SUMIF(DULIEU!$AQ$7:$AQ$532,CĐPS!$ACY$1&amp;"-"&amp;CĐPS!$B65,DULIEU!$X$7:$X$532)</f>
        <v>0</v>
      </c>
      <c r="ACZ65" s="327">
        <f>SUMIF(DULIEU!$AR$7:$AR$532,CĐPS!$ACY$1&amp;"-"&amp;CĐPS!$B65,DULIEU!$X$7:$X$532)</f>
        <v>0</v>
      </c>
      <c r="ADA65" s="327">
        <f>SUMIF(DULIEU!$AQ$7:$AQ$532,CĐPS!$ADA$1&amp;"-"&amp;CĐPS!$B65,DULIEU!$X$7:$X$532)</f>
        <v>0</v>
      </c>
      <c r="ADB65" s="327">
        <f>SUMIF(DULIEU!$AR$7:$AR$532,CĐPS!$ADA$1&amp;"-"&amp;CĐPS!$B65,DULIEU!$X$7:$X$532)</f>
        <v>0</v>
      </c>
      <c r="ADC65" s="327">
        <f>SUMIF(DULIEU!$AQ$7:$AQ$532,CĐPS!$ADC$1&amp;"-"&amp;CĐPS!$B65,DULIEU!$X$7:$X$532)</f>
        <v>0</v>
      </c>
      <c r="ADD65" s="327">
        <f>SUMIF(DULIEU!$AR$7:$AR$532,CĐPS!$ADC$1&amp;"-"&amp;CĐPS!$B65,DULIEU!$X$7:$X$532)</f>
        <v>0</v>
      </c>
      <c r="ADE65" s="327">
        <f>SUMIF(DULIEU!$AQ$7:$AQ$532,CĐPS!$ADE$1&amp;"-"&amp;CĐPS!$B65,DULIEU!$X$7:$X$532)</f>
        <v>0</v>
      </c>
      <c r="ADF65" s="327">
        <f>SUMIF(DULIEU!$AR$7:$AR$532,CĐPS!$ADE$1&amp;"-"&amp;CĐPS!$B65,DULIEU!$X$7:$X$532)</f>
        <v>0</v>
      </c>
      <c r="ADG65" s="327">
        <f>SUMIF(DULIEU!$AQ$7:$AQ$532,CĐPS!$ADG$1&amp;"-"&amp;CĐPS!$B65,DULIEU!$X$7:$X$532)</f>
        <v>0</v>
      </c>
      <c r="ADH65" s="327">
        <f>SUMIF(DULIEU!$AR$7:$AR$532,CĐPS!$ADG$1&amp;"-"&amp;CĐPS!$B65,DULIEU!$X$7:$X$532)</f>
        <v>0</v>
      </c>
      <c r="ADI65" s="327">
        <f>SUMIF(DULIEU!$AQ$7:$AQ$532,CĐPS!$ADI$1&amp;"-"&amp;CĐPS!$B65,DULIEU!$X$7:$X$532)</f>
        <v>0</v>
      </c>
      <c r="ADJ65" s="327">
        <f>SUMIF(DULIEU!$AR$7:$AR$532,CĐPS!$ADI$1&amp;"-"&amp;CĐPS!$B65,DULIEU!$X$7:$X$532)</f>
        <v>0</v>
      </c>
      <c r="ADK65" s="328">
        <f t="shared" si="16"/>
        <v>0</v>
      </c>
      <c r="ADL65" s="328">
        <f t="shared" si="17"/>
        <v>0</v>
      </c>
      <c r="ADM65" s="328">
        <f t="shared" si="18"/>
        <v>0</v>
      </c>
      <c r="ADN65" s="328">
        <f t="shared" si="19"/>
        <v>0</v>
      </c>
      <c r="ADO65" s="328">
        <f t="shared" si="20"/>
        <v>0</v>
      </c>
      <c r="ADP65" s="328">
        <f t="shared" si="21"/>
        <v>0</v>
      </c>
      <c r="ADQ65" s="328">
        <f t="shared" si="22"/>
        <v>0</v>
      </c>
      <c r="ADR65" s="328">
        <f t="shared" si="23"/>
        <v>0</v>
      </c>
      <c r="ADS65" s="328">
        <f t="shared" si="24"/>
        <v>0</v>
      </c>
      <c r="ADT65" s="328">
        <f t="shared" si="25"/>
        <v>0</v>
      </c>
      <c r="ADU65" s="298">
        <v>182</v>
      </c>
      <c r="ADV65" s="298"/>
      <c r="ADW65" s="298">
        <v>152</v>
      </c>
      <c r="ADX65" s="623"/>
    </row>
    <row r="66" spans="1:804" s="117" customFormat="1">
      <c r="A66" s="298" t="s">
        <v>388</v>
      </c>
      <c r="B66" s="316" t="s">
        <v>139</v>
      </c>
      <c r="C66" s="316" t="s">
        <v>139</v>
      </c>
      <c r="D66" s="317" t="s">
        <v>140</v>
      </c>
      <c r="E66" s="318" t="s">
        <v>141</v>
      </c>
      <c r="F66" s="319">
        <f t="shared" si="36"/>
        <v>0</v>
      </c>
      <c r="G66" s="330">
        <f t="shared" si="37"/>
        <v>0</v>
      </c>
      <c r="H66" s="330">
        <f>IF(AND($N$1&gt;=1,$N$1&lt;=12),SUMIF(DULIEU!$AQ$7:$AQ$532,CĐPS!$N$1&amp;"-"&amp;CĐPS!$B66,DULIEU!$X$7:$X$532),IF($N$1="Q1",$ADK66,IF($N$1="Q2",$ADM66,IF($N$1="Q3",$ADO66,IF($N$1="Q4",$ADQ66,IF($N$1="N",$ADS66,""))))))</f>
        <v>0</v>
      </c>
      <c r="I66" s="330">
        <f>IF(AND($N$1&gt;=1,$N$1&lt;=12),SUMIF(DULIEU!$AR$7:$AR$532,CĐPS!$N$1&amp;"-"&amp;CĐPS!$B66,DULIEU!$X$7:$X$532),IF($N$1="Q1",$ADL66,IF($N$1="Q2",$ADN66,IF($N$1="Q3",$ADP66,IF($N$1="Q4",$ADR66,IF($N$1="N",$ADT66,""))))))</f>
        <v>717200</v>
      </c>
      <c r="J66" s="330">
        <f t="shared" si="38"/>
        <v>0</v>
      </c>
      <c r="K66" s="330">
        <f t="shared" si="39"/>
        <v>717200</v>
      </c>
      <c r="L66" s="319">
        <f t="shared" si="40"/>
        <v>0</v>
      </c>
      <c r="M66" s="319">
        <f t="shared" si="41"/>
        <v>717200</v>
      </c>
      <c r="N66" s="326"/>
      <c r="ACK66" s="327"/>
      <c r="ACL66" s="327"/>
      <c r="ACM66" s="327">
        <f>SUMIF(DULIEU!$AQ$7:$AQ$532,CĐPS!$ACM$1&amp;"-"&amp;CĐPS!$B66,DULIEU!$X$7:$X$532)</f>
        <v>0</v>
      </c>
      <c r="ACN66" s="327">
        <f>SUMIF(DULIEU!$AR$7:$AR$532,CĐPS!$ACM$1&amp;"-"&amp;CĐPS!$B66,DULIEU!$X$7:$X$532)</f>
        <v>0</v>
      </c>
      <c r="ACO66" s="327">
        <f>SUMIF(DULIEU!$AQ$7:$AQ$532,CĐPS!$ACO$1&amp;"-"&amp;CĐPS!$B66,DULIEU!$X$7:$X$532)</f>
        <v>0</v>
      </c>
      <c r="ACP66" s="327">
        <f>SUMIF(DULIEU!$AR$7:$AR$532,CĐPS!ACO$1&amp;"-"&amp;CĐPS!$B66,DULIEU!$X$7:$X$532)</f>
        <v>0</v>
      </c>
      <c r="ACQ66" s="327">
        <f>SUMIF(DULIEU!$AQ$7:$AQ$532,CĐPS!$ACQ$1&amp;"-"&amp;CĐPS!$B66,DULIEU!$X$7:$X$532)</f>
        <v>0</v>
      </c>
      <c r="ACR66" s="327">
        <f>SUMIF(DULIEU!$AR$7:$AR$532,CĐPS!$ACQ$1&amp;"-"&amp;CĐPS!$B66,DULIEU!$X$7:$X$532)</f>
        <v>0</v>
      </c>
      <c r="ACS66" s="327">
        <f>SUMIF(DULIEU!$AQ$7:$AQ$532,CĐPS!$ACS$1&amp;"-"&amp;CĐPS!$B66,DULIEU!$X$7:$X$532)</f>
        <v>0</v>
      </c>
      <c r="ACT66" s="327">
        <f>SUMIF(DULIEU!$AR$7:$AR$532,CĐPS!$ACS$1&amp;"-"&amp;CĐPS!$B66,DULIEU!$X$7:$X$532)</f>
        <v>0</v>
      </c>
      <c r="ACU66" s="327">
        <f>SUMIF(DULIEU!$AQ$7:$AQ$532,CĐPS!$ACU$1&amp;"-"&amp;CĐPS!$B66,DULIEU!$X$7:$X$532)</f>
        <v>0</v>
      </c>
      <c r="ACV66" s="327">
        <f>SUMIF(DULIEU!$AR$7:$AR$532,CĐPS!$ACU$1&amp;"-"&amp;CĐPS!$B66,DULIEU!$X$7:$X$532)</f>
        <v>0</v>
      </c>
      <c r="ACW66" s="327">
        <f>SUMIF(DULIEU!$AQ$7:$AQ$532,CĐPS!$ACW$1&amp;"-"&amp;CĐPS!$B66,DULIEU!$X$7:$X$532)</f>
        <v>0</v>
      </c>
      <c r="ACX66" s="327">
        <f>SUMIF(DULIEU!$AR$7:$AR$532,CĐPS!$ACW$1&amp;"-"&amp;CĐPS!$B66,DULIEU!$X$7:$X$532)</f>
        <v>0</v>
      </c>
      <c r="ACY66" s="327">
        <f>SUMIF(DULIEU!$AQ$7:$AQ$532,CĐPS!$ACY$1&amp;"-"&amp;CĐPS!$B66,DULIEU!$X$7:$X$532)</f>
        <v>0</v>
      </c>
      <c r="ACZ66" s="327">
        <f>SUMIF(DULIEU!$AR$7:$AR$532,CĐPS!$ACY$1&amp;"-"&amp;CĐPS!$B66,DULIEU!$X$7:$X$532)</f>
        <v>0</v>
      </c>
      <c r="ADA66" s="327">
        <f>SUMIF(DULIEU!$AQ$7:$AQ$532,CĐPS!$ADA$1&amp;"-"&amp;CĐPS!$B66,DULIEU!$X$7:$X$532)</f>
        <v>0</v>
      </c>
      <c r="ADB66" s="327">
        <f>SUMIF(DULIEU!$AR$7:$AR$532,CĐPS!$ADA$1&amp;"-"&amp;CĐPS!$B66,DULIEU!$X$7:$X$532)</f>
        <v>0</v>
      </c>
      <c r="ADC66" s="327">
        <f>SUMIF(DULIEU!$AQ$7:$AQ$532,CĐPS!$ADC$1&amp;"-"&amp;CĐPS!$B66,DULIEU!$X$7:$X$532)</f>
        <v>0</v>
      </c>
      <c r="ADD66" s="327">
        <f>SUMIF(DULIEU!$AR$7:$AR$532,CĐPS!$ADC$1&amp;"-"&amp;CĐPS!$B66,DULIEU!$X$7:$X$532)</f>
        <v>0</v>
      </c>
      <c r="ADE66" s="327">
        <f>SUMIF(DULIEU!$AQ$7:$AQ$532,CĐPS!$ADE$1&amp;"-"&amp;CĐPS!$B66,DULIEU!$X$7:$X$532)</f>
        <v>0</v>
      </c>
      <c r="ADF66" s="327">
        <f>SUMIF(DULIEU!$AR$7:$AR$532,CĐPS!$ADE$1&amp;"-"&amp;CĐPS!$B66,DULIEU!$X$7:$X$532)</f>
        <v>0</v>
      </c>
      <c r="ADG66" s="327">
        <f>SUMIF(DULIEU!$AQ$7:$AQ$532,CĐPS!$ADG$1&amp;"-"&amp;CĐPS!$B66,DULIEU!$X$7:$X$532)</f>
        <v>0</v>
      </c>
      <c r="ADH66" s="327">
        <f>SUMIF(DULIEU!$AR$7:$AR$532,CĐPS!$ADG$1&amp;"-"&amp;CĐPS!$B66,DULIEU!$X$7:$X$532)</f>
        <v>0</v>
      </c>
      <c r="ADI66" s="327">
        <f>SUMIF(DULIEU!$AQ$7:$AQ$532,CĐPS!$ADI$1&amp;"-"&amp;CĐPS!$B66,DULIEU!$X$7:$X$532)</f>
        <v>0</v>
      </c>
      <c r="ADJ66" s="327">
        <f>SUMIF(DULIEU!$AR$7:$AR$532,CĐPS!$ADI$1&amp;"-"&amp;CĐPS!$B66,DULIEU!$X$7:$X$532)</f>
        <v>717200</v>
      </c>
      <c r="ADK66" s="328">
        <f t="shared" si="16"/>
        <v>0</v>
      </c>
      <c r="ADL66" s="328">
        <f t="shared" si="17"/>
        <v>0</v>
      </c>
      <c r="ADM66" s="328">
        <f t="shared" si="18"/>
        <v>0</v>
      </c>
      <c r="ADN66" s="328">
        <f t="shared" si="19"/>
        <v>0</v>
      </c>
      <c r="ADO66" s="328">
        <f t="shared" si="20"/>
        <v>0</v>
      </c>
      <c r="ADP66" s="328">
        <f t="shared" si="21"/>
        <v>0</v>
      </c>
      <c r="ADQ66" s="328">
        <f t="shared" si="22"/>
        <v>0</v>
      </c>
      <c r="ADR66" s="328">
        <f t="shared" si="23"/>
        <v>717200</v>
      </c>
      <c r="ADS66" s="328">
        <f t="shared" si="24"/>
        <v>0</v>
      </c>
      <c r="ADT66" s="328">
        <f t="shared" si="25"/>
        <v>717200</v>
      </c>
      <c r="ADU66" s="329">
        <v>132</v>
      </c>
      <c r="ADV66" s="329">
        <v>311</v>
      </c>
      <c r="ADW66" s="329">
        <v>132</v>
      </c>
      <c r="ADX66" s="329">
        <v>411</v>
      </c>
    </row>
    <row r="67" spans="1:804" s="117" customFormat="1">
      <c r="A67" s="298" t="s">
        <v>388</v>
      </c>
      <c r="B67" s="316" t="s">
        <v>758</v>
      </c>
      <c r="C67" s="316" t="s">
        <v>142</v>
      </c>
      <c r="D67" s="317" t="s">
        <v>143</v>
      </c>
      <c r="E67" s="318" t="s">
        <v>144</v>
      </c>
      <c r="F67" s="319">
        <f t="shared" si="36"/>
        <v>0</v>
      </c>
      <c r="G67" s="330">
        <f t="shared" si="37"/>
        <v>0</v>
      </c>
      <c r="H67" s="330">
        <f>IF(AND($N$1&gt;=1,$N$1&lt;=12),SUMIF(DULIEU!$AQ$7:$AQ$532,CĐPS!$N$1&amp;"-"&amp;CĐPS!$B67,DULIEU!$X$7:$X$532),IF($N$1="Q1",$ADK67,IF($N$1="Q2",$ADM67,IF($N$1="Q3",$ADO67,IF($N$1="Q4",$ADQ67,IF($N$1="N",$ADS67,""))))))</f>
        <v>107700</v>
      </c>
      <c r="I67" s="330">
        <f>IF(AND($N$1&gt;=1,$N$1&lt;=12),SUMIF(DULIEU!$AR$7:$AR$532,CĐPS!$N$1&amp;"-"&amp;CĐPS!$B67,DULIEU!$X$7:$X$532),IF($N$1="Q1",$ADL67,IF($N$1="Q2",$ADN67,IF($N$1="Q3",$ADP67,IF($N$1="Q4",$ADR67,IF($N$1="N",$ADT67,""))))))</f>
        <v>2674545</v>
      </c>
      <c r="J67" s="330">
        <f t="shared" si="38"/>
        <v>2357700</v>
      </c>
      <c r="K67" s="330">
        <f t="shared" si="39"/>
        <v>4924545</v>
      </c>
      <c r="L67" s="319">
        <f t="shared" si="40"/>
        <v>0</v>
      </c>
      <c r="M67" s="319">
        <f t="shared" si="41"/>
        <v>2566845</v>
      </c>
      <c r="N67" s="326"/>
      <c r="ACK67" s="327"/>
      <c r="ACL67" s="327"/>
      <c r="ACM67" s="327">
        <f>SUMIF(DULIEU!$AQ$7:$AQ$532,CĐPS!$ACM$1&amp;"-"&amp;CĐPS!$B67,DULIEU!$X$7:$X$532)</f>
        <v>2250000</v>
      </c>
      <c r="ACN67" s="327">
        <f>SUMIF(DULIEU!$AR$7:$AR$532,CĐPS!$ACM$1&amp;"-"&amp;CĐPS!$B67,DULIEU!$X$7:$X$532)</f>
        <v>2250000</v>
      </c>
      <c r="ACO67" s="327">
        <f>SUMIF(DULIEU!$AQ$7:$AQ$532,CĐPS!$ACO$1&amp;"-"&amp;CĐPS!$B67,DULIEU!$X$7:$X$532)</f>
        <v>0</v>
      </c>
      <c r="ACP67" s="327">
        <f>SUMIF(DULIEU!$AR$7:$AR$532,CĐPS!ACO$1&amp;"-"&amp;CĐPS!$B67,DULIEU!$X$7:$X$532)</f>
        <v>0</v>
      </c>
      <c r="ACQ67" s="327">
        <f>SUMIF(DULIEU!$AQ$7:$AQ$532,CĐPS!$ACQ$1&amp;"-"&amp;CĐPS!$B67,DULIEU!$X$7:$X$532)</f>
        <v>0</v>
      </c>
      <c r="ACR67" s="327">
        <f>SUMIF(DULIEU!$AR$7:$AR$532,CĐPS!$ACQ$1&amp;"-"&amp;CĐPS!$B67,DULIEU!$X$7:$X$532)</f>
        <v>0</v>
      </c>
      <c r="ACS67" s="327">
        <f>SUMIF(DULIEU!$AQ$7:$AQ$532,CĐPS!$ACS$1&amp;"-"&amp;CĐPS!$B67,DULIEU!$X$7:$X$532)</f>
        <v>0</v>
      </c>
      <c r="ACT67" s="327">
        <f>SUMIF(DULIEU!$AR$7:$AR$532,CĐPS!$ACS$1&amp;"-"&amp;CĐPS!$B67,DULIEU!$X$7:$X$532)</f>
        <v>0</v>
      </c>
      <c r="ACU67" s="327">
        <f>SUMIF(DULIEU!$AQ$7:$AQ$532,CĐPS!$ACU$1&amp;"-"&amp;CĐPS!$B67,DULIEU!$X$7:$X$532)</f>
        <v>0</v>
      </c>
      <c r="ACV67" s="327">
        <f>SUMIF(DULIEU!$AR$7:$AR$532,CĐPS!$ACU$1&amp;"-"&amp;CĐPS!$B67,DULIEU!$X$7:$X$532)</f>
        <v>0</v>
      </c>
      <c r="ACW67" s="327">
        <f>SUMIF(DULIEU!$AQ$7:$AQ$532,CĐPS!$ACW$1&amp;"-"&amp;CĐPS!$B67,DULIEU!$X$7:$X$532)</f>
        <v>0</v>
      </c>
      <c r="ACX67" s="327">
        <f>SUMIF(DULIEU!$AR$7:$AR$532,CĐPS!$ACW$1&amp;"-"&amp;CĐPS!$B67,DULIEU!$X$7:$X$532)</f>
        <v>0</v>
      </c>
      <c r="ACY67" s="327">
        <f>SUMIF(DULIEU!$AQ$7:$AQ$532,CĐPS!$ACY$1&amp;"-"&amp;CĐPS!$B67,DULIEU!$X$7:$X$532)</f>
        <v>0</v>
      </c>
      <c r="ACZ67" s="327">
        <f>SUMIF(DULIEU!$AR$7:$AR$532,CĐPS!$ACY$1&amp;"-"&amp;CĐPS!$B67,DULIEU!$X$7:$X$532)</f>
        <v>0</v>
      </c>
      <c r="ADA67" s="327">
        <f>SUMIF(DULIEU!$AQ$7:$AQ$532,CĐPS!$ADA$1&amp;"-"&amp;CĐPS!$B67,DULIEU!$X$7:$X$532)</f>
        <v>0</v>
      </c>
      <c r="ADB67" s="327">
        <f>SUMIF(DULIEU!$AR$7:$AR$532,CĐPS!$ADA$1&amp;"-"&amp;CĐPS!$B67,DULIEU!$X$7:$X$532)</f>
        <v>0</v>
      </c>
      <c r="ADC67" s="327">
        <f>SUMIF(DULIEU!$AQ$7:$AQ$532,CĐPS!$ADC$1&amp;"-"&amp;CĐPS!$B67,DULIEU!$X$7:$X$532)</f>
        <v>0</v>
      </c>
      <c r="ADD67" s="327">
        <f>SUMIF(DULIEU!$AR$7:$AR$532,CĐPS!$ADC$1&amp;"-"&amp;CĐPS!$B67,DULIEU!$X$7:$X$532)</f>
        <v>0</v>
      </c>
      <c r="ADE67" s="327">
        <f>SUMIF(DULIEU!$AQ$7:$AQ$532,CĐPS!$ADE$1&amp;"-"&amp;CĐPS!$B67,DULIEU!$X$7:$X$532)</f>
        <v>0</v>
      </c>
      <c r="ADF67" s="327">
        <f>SUMIF(DULIEU!$AR$7:$AR$532,CĐPS!$ADE$1&amp;"-"&amp;CĐPS!$B67,DULIEU!$X$7:$X$532)</f>
        <v>0</v>
      </c>
      <c r="ADG67" s="327">
        <f>SUMIF(DULIEU!$AQ$7:$AQ$532,CĐPS!$ADG$1&amp;"-"&amp;CĐPS!$B67,DULIEU!$X$7:$X$532)</f>
        <v>0</v>
      </c>
      <c r="ADH67" s="327">
        <f>SUMIF(DULIEU!$AR$7:$AR$532,CĐPS!$ADG$1&amp;"-"&amp;CĐPS!$B67,DULIEU!$X$7:$X$532)</f>
        <v>2654545</v>
      </c>
      <c r="ADI67" s="327">
        <f>SUMIF(DULIEU!$AQ$7:$AQ$532,CĐPS!$ADI$1&amp;"-"&amp;CĐPS!$B67,DULIEU!$X$7:$X$532)</f>
        <v>107700</v>
      </c>
      <c r="ADJ67" s="327">
        <f>SUMIF(DULIEU!$AR$7:$AR$532,CĐPS!$ADI$1&amp;"-"&amp;CĐPS!$B67,DULIEU!$X$7:$X$532)</f>
        <v>20000</v>
      </c>
      <c r="ADK67" s="328">
        <f t="shared" si="16"/>
        <v>2250000</v>
      </c>
      <c r="ADL67" s="328">
        <f t="shared" si="17"/>
        <v>2250000</v>
      </c>
      <c r="ADM67" s="328">
        <f t="shared" si="18"/>
        <v>0</v>
      </c>
      <c r="ADN67" s="328">
        <f t="shared" si="19"/>
        <v>0</v>
      </c>
      <c r="ADO67" s="328">
        <f t="shared" si="20"/>
        <v>0</v>
      </c>
      <c r="ADP67" s="328">
        <f t="shared" si="21"/>
        <v>0</v>
      </c>
      <c r="ADQ67" s="328">
        <f t="shared" si="22"/>
        <v>107700</v>
      </c>
      <c r="ADR67" s="328">
        <f t="shared" si="23"/>
        <v>2674545</v>
      </c>
      <c r="ADS67" s="328">
        <f t="shared" si="24"/>
        <v>2357700</v>
      </c>
      <c r="ADT67" s="328">
        <f t="shared" si="25"/>
        <v>4924545</v>
      </c>
      <c r="ADU67" s="298"/>
      <c r="ADV67" s="298"/>
      <c r="ADW67" s="623"/>
      <c r="ADX67" s="623"/>
    </row>
    <row r="68" spans="1:804">
      <c r="A68" s="137"/>
      <c r="B68" s="313" t="s">
        <v>145</v>
      </c>
      <c r="C68" s="313" t="s">
        <v>145</v>
      </c>
      <c r="D68" s="314" t="s">
        <v>146</v>
      </c>
      <c r="E68" s="315" t="s">
        <v>147</v>
      </c>
      <c r="F68" s="309">
        <f t="shared" si="36"/>
        <v>0</v>
      </c>
      <c r="G68" s="310">
        <f t="shared" si="37"/>
        <v>0</v>
      </c>
      <c r="H68" s="310">
        <f>IF(AND($N$1&gt;=1,$N$1&lt;=12),SUMIF(DULIEU!$AQ$7:$AQ$532,CĐPS!$N$1&amp;"-"&amp;CĐPS!$B68,DULIEU!$X$7:$X$532),IF($N$1="Q1",$ADK68,IF($N$1="Q2",$ADM68,IF($N$1="Q3",$ADO68,IF($N$1="Q4",$ADQ68,IF($N$1="N",$ADS68,""))))))</f>
        <v>0</v>
      </c>
      <c r="I68" s="310">
        <f>IF(AND($N$1&gt;=1,$N$1&lt;=12),SUMIF(DULIEU!$AR$7:$AR$532,CĐPS!$N$1&amp;"-"&amp;CĐPS!$B68,DULIEU!$X$7:$X$532),IF($N$1="Q1",$ADL68,IF($N$1="Q2",$ADN68,IF($N$1="Q3",$ADP68,IF($N$1="Q4",$ADR68,IF($N$1="N",$ADT68,""))))))</f>
        <v>0</v>
      </c>
      <c r="J68" s="310">
        <f t="shared" si="38"/>
        <v>0</v>
      </c>
      <c r="K68" s="310">
        <f t="shared" si="39"/>
        <v>0</v>
      </c>
      <c r="L68" s="309">
        <f t="shared" si="40"/>
        <v>0</v>
      </c>
      <c r="M68" s="309">
        <f t="shared" si="41"/>
        <v>0</v>
      </c>
      <c r="N68" s="299"/>
      <c r="ACK68" s="148"/>
      <c r="ACL68" s="148"/>
      <c r="ACM68" s="148">
        <f>SUMIF(DULIEU!$AQ$7:$AQ$532,CĐPS!$ACM$1&amp;"-"&amp;CĐPS!$B68,DULIEU!$X$7:$X$532)</f>
        <v>0</v>
      </c>
      <c r="ACN68" s="148">
        <f>SUMIF(DULIEU!$AR$7:$AR$532,CĐPS!$ACM$1&amp;"-"&amp;CĐPS!$B68,DULIEU!$X$7:$X$532)</f>
        <v>0</v>
      </c>
      <c r="ACO68" s="148">
        <f>SUMIF(DULIEU!$AQ$7:$AQ$532,CĐPS!$ACO$1&amp;"-"&amp;CĐPS!$B68,DULIEU!$X$7:$X$532)</f>
        <v>0</v>
      </c>
      <c r="ACP68" s="148">
        <f>SUMIF(DULIEU!$AR$7:$AR$532,CĐPS!ACO$1&amp;"-"&amp;CĐPS!$B68,DULIEU!$X$7:$X$532)</f>
        <v>0</v>
      </c>
      <c r="ACQ68" s="148">
        <f>SUMIF(DULIEU!$AQ$7:$AQ$532,CĐPS!$ACQ$1&amp;"-"&amp;CĐPS!$B68,DULIEU!$X$7:$X$532)</f>
        <v>0</v>
      </c>
      <c r="ACR68" s="148">
        <f>SUMIF(DULIEU!$AR$7:$AR$532,CĐPS!$ACQ$1&amp;"-"&amp;CĐPS!$B68,DULIEU!$X$7:$X$532)</f>
        <v>0</v>
      </c>
      <c r="ACS68" s="148">
        <f>SUMIF(DULIEU!$AQ$7:$AQ$532,CĐPS!$ACS$1&amp;"-"&amp;CĐPS!$B68,DULIEU!$X$7:$X$532)</f>
        <v>0</v>
      </c>
      <c r="ACT68" s="148">
        <f>SUMIF(DULIEU!$AR$7:$AR$532,CĐPS!$ACS$1&amp;"-"&amp;CĐPS!$B68,DULIEU!$X$7:$X$532)</f>
        <v>0</v>
      </c>
      <c r="ACU68" s="148">
        <f>SUMIF(DULIEU!$AQ$7:$AQ$532,CĐPS!$ACU$1&amp;"-"&amp;CĐPS!$B68,DULIEU!$X$7:$X$532)</f>
        <v>0</v>
      </c>
      <c r="ACV68" s="148">
        <f>SUMIF(DULIEU!$AR$7:$AR$532,CĐPS!$ACU$1&amp;"-"&amp;CĐPS!$B68,DULIEU!$X$7:$X$532)</f>
        <v>0</v>
      </c>
      <c r="ACW68" s="148">
        <f>SUMIF(DULIEU!$AQ$7:$AQ$532,CĐPS!$ACW$1&amp;"-"&amp;CĐPS!$B68,DULIEU!$X$7:$X$532)</f>
        <v>0</v>
      </c>
      <c r="ACX68" s="148">
        <f>SUMIF(DULIEU!$AR$7:$AR$532,CĐPS!$ACW$1&amp;"-"&amp;CĐPS!$B68,DULIEU!$X$7:$X$532)</f>
        <v>0</v>
      </c>
      <c r="ACY68" s="148">
        <f>SUMIF(DULIEU!$AQ$7:$AQ$532,CĐPS!$ACY$1&amp;"-"&amp;CĐPS!$B68,DULIEU!$X$7:$X$532)</f>
        <v>0</v>
      </c>
      <c r="ACZ68" s="148">
        <f>SUMIF(DULIEU!$AR$7:$AR$532,CĐPS!$ACY$1&amp;"-"&amp;CĐPS!$B68,DULIEU!$X$7:$X$532)</f>
        <v>0</v>
      </c>
      <c r="ADA68" s="148">
        <f>SUMIF(DULIEU!$AQ$7:$AQ$532,CĐPS!$ADA$1&amp;"-"&amp;CĐPS!$B68,DULIEU!$X$7:$X$532)</f>
        <v>0</v>
      </c>
      <c r="ADB68" s="148">
        <f>SUMIF(DULIEU!$AR$7:$AR$532,CĐPS!$ADA$1&amp;"-"&amp;CĐPS!$B68,DULIEU!$X$7:$X$532)</f>
        <v>0</v>
      </c>
      <c r="ADC68" s="148">
        <f>SUMIF(DULIEU!$AQ$7:$AQ$532,CĐPS!$ADC$1&amp;"-"&amp;CĐPS!$B68,DULIEU!$X$7:$X$532)</f>
        <v>0</v>
      </c>
      <c r="ADD68" s="148">
        <f>SUMIF(DULIEU!$AR$7:$AR$532,CĐPS!$ADC$1&amp;"-"&amp;CĐPS!$B68,DULIEU!$X$7:$X$532)</f>
        <v>0</v>
      </c>
      <c r="ADE68" s="148">
        <f>SUMIF(DULIEU!$AQ$7:$AQ$532,CĐPS!$ADE$1&amp;"-"&amp;CĐPS!$B68,DULIEU!$X$7:$X$532)</f>
        <v>0</v>
      </c>
      <c r="ADF68" s="148">
        <f>SUMIF(DULIEU!$AR$7:$AR$532,CĐPS!$ADE$1&amp;"-"&amp;CĐPS!$B68,DULIEU!$X$7:$X$532)</f>
        <v>0</v>
      </c>
      <c r="ADG68" s="148">
        <f>SUMIF(DULIEU!$AQ$7:$AQ$532,CĐPS!$ADG$1&amp;"-"&amp;CĐPS!$B68,DULIEU!$X$7:$X$532)</f>
        <v>0</v>
      </c>
      <c r="ADH68" s="148">
        <f>SUMIF(DULIEU!$AR$7:$AR$532,CĐPS!$ADG$1&amp;"-"&amp;CĐPS!$B68,DULIEU!$X$7:$X$532)</f>
        <v>0</v>
      </c>
      <c r="ADI68" s="148">
        <f>SUMIF(DULIEU!$AQ$7:$AQ$532,CĐPS!$ADI$1&amp;"-"&amp;CĐPS!$B68,DULIEU!$X$7:$X$532)</f>
        <v>0</v>
      </c>
      <c r="ADJ68" s="148">
        <f>SUMIF(DULIEU!$AR$7:$AR$532,CĐPS!$ADI$1&amp;"-"&amp;CĐPS!$B68,DULIEU!$X$7:$X$532)</f>
        <v>0</v>
      </c>
      <c r="ADK68" s="149">
        <f t="shared" ref="ADK68:ADK125" si="62">ACM68+ACO68+ACQ68</f>
        <v>0</v>
      </c>
      <c r="ADL68" s="149">
        <f t="shared" ref="ADL68:ADL125" si="63">ACN68+ACP68+ACR68</f>
        <v>0</v>
      </c>
      <c r="ADM68" s="149">
        <f t="shared" ref="ADM68:ADM125" si="64">ACS68+ACU68+ACW68</f>
        <v>0</v>
      </c>
      <c r="ADN68" s="149">
        <f t="shared" ref="ADN68:ADN125" si="65">ACT68+ACV68+ACX68</f>
        <v>0</v>
      </c>
      <c r="ADO68" s="149">
        <f t="shared" ref="ADO68:ADO125" si="66">ACY68+ADA68+ADC68</f>
        <v>0</v>
      </c>
      <c r="ADP68" s="149">
        <f t="shared" ref="ADP68:ADP125" si="67">ACZ68+ADB68+ADD68</f>
        <v>0</v>
      </c>
      <c r="ADQ68" s="149">
        <f t="shared" ref="ADQ68:ADQ125" si="68">ADE68+ADG68+ADI68</f>
        <v>0</v>
      </c>
      <c r="ADR68" s="149">
        <f t="shared" ref="ADR68:ADR125" si="69">ADF68+ADH68+ADJ68</f>
        <v>0</v>
      </c>
      <c r="ADS68" s="149">
        <f t="shared" ref="ADS68:ADS125" si="70">ADK68+ADM68+ADO68+ADQ68</f>
        <v>0</v>
      </c>
      <c r="ADT68" s="149">
        <f t="shared" ref="ADT68:ADT125" si="71">ADL68+ADN68+ADP68+ADR68</f>
        <v>0</v>
      </c>
      <c r="ADU68" s="165">
        <v>182</v>
      </c>
      <c r="ADV68" s="165">
        <v>313</v>
      </c>
      <c r="ADW68" s="165">
        <v>152</v>
      </c>
      <c r="ADX68" s="165">
        <v>413</v>
      </c>
    </row>
    <row r="69" spans="1:804">
      <c r="A69" s="137"/>
      <c r="B69" s="313" t="s">
        <v>148</v>
      </c>
      <c r="C69" s="313" t="s">
        <v>148</v>
      </c>
      <c r="D69" s="314" t="s">
        <v>149</v>
      </c>
      <c r="E69" s="315" t="s">
        <v>150</v>
      </c>
      <c r="F69" s="309">
        <f t="shared" ref="F69:F100" si="72">IF(OR($N$1=1,$N$1="N",$N$1="Q1"),$ACK69,IF($N$1=2,MAX(ACK69+ACM69-ACL69-ACN69,0),IF($N$1=3,MAX(ACK69+ACM69+ACO69-ACL69-ACN69-ACP69,0),IF($N$1=4,MAX(ACK69+ACM69+ACO69+ACQ69-ACL69-ACN69-ACP69-ACR69,0),IF($N$1=5,MAX(ACK69+ACM69+ACO69+ACQ69+ACS69-ACL69-ACN69-ACP69-ACR69-ACT69,0),IF($N$1=6,MAX(ACK69+ACM69+ACO69+ACQ69+ACS69+ACU69-ACL69-ACU69-ACN69-ACP69-ACR69-ACT69-ACV69,0),IF($N$1=7,MAX(ACK69+ACM69+ACO69+ACQ69+ACS69+ACU69+ACW69-ACL69-ACU69-ACN69-ACP69-ACR69-ACT69-ACV69-ACX69,0),IF($N$1=8,MAX(ACK69+ACM69+ACO69+ACQ69+ACS69+ACU69+ACW69+ACY69-ACL69-ACU69-ACN69-ACP69-ACR69-ACT69-ACV69-ACX69-ACZ69,0),IF($N$1=9,MAX(ACK69+ACM69+ACO69+ACQ69+ACS69+ACU69+ACW69+ACY69+ADA69-ACL69-ACU69-ACN69-ACP69-ACR69-ACT69-ACV69-ACX69-ACZ69-ADB69,0),IF($N$1=10,MAX(ACK69+ACM69+ACO69+ACQ69+ACS69+ACU69+ACW69+ACY69+ADA69+ADC69-ACL69-ACU69-ACN69-ACP69-ACR69-ACT69-ACV69-ACX69-ACZ69-ADB69-ADD69,0),IF($N$1=11,MAX(ACK69+ACM69+ACO69+ACQ69+ACS69+ACU69+ACW69+ACY69+ADA69+ADC69+ADE69-ACL69-ACU69-ACN69-ACP69-ACR69-ACT69-ACV69-ACX69-ACZ69-ADB69-ADD69-ADF69,0),IF($N$1=12,MAX(ACK69+ACM69+ACO69+ACQ69+ACS69+ACU69+ACW69+ACY69+ADA69+ADC69+ADE69+ADG69-ACL69-ACU69-ACN69-ACP69-ACR69-ACT69-ACV69-ACX69-ACZ69-ADB69-ADD69-ADF69-ADH69,0),IF($N$1="Q2",MAX(ACK69+ADK69-ACL69-ADL69,0),IF($N$1="Q3",MAX(ACK69+ADK69+ADM69-ACL69-ADL69-ADN69,0),IF($N$1="Q4",MAX(ACK69+ADK69+ADM69+ADO69-ACL69-ADL69-ADN69-ADP69,0),"")))))))))))))))</f>
        <v>0</v>
      </c>
      <c r="G69" s="310">
        <f t="shared" ref="G69:G100" si="73">IF(OR($N$1=1,$N$1="N",$N$1="Q1"),$ACL69,IF($N$1=2,MAX(ACL69+ACN69-ACK69-ACM69,0),IF($N$1=3,MAX(ACL69+ACN69+ACP69-ACK69-ACM69-ACO69,0),IF($N$1=4,MAX(ACL69+ACN69+ACP69+ACR69-ACK69-ACM69-ACO69-ACQ69,0),IF($N$1=5,MAX(ACL69+ACN69+ACP69+ACR69+ACT69-ACK69-ACM69-ACO69-ACQ69-ACS69,0),IF($N$1=6,MAX(ACL69+ACN69+ACP69+ACR69+ACT69+ACV69-ACK69-ACM69-ACO69-ACQ69-ACS69-ACU69,0),IF($N$1=7,MAX(ACL69+ACN69+ACP69+ACR69+ACT69+ACV69+ACX69-ACK69-ACM69-ACO69-ACQ69-ACS69-ACU69-ACW69,0),IF($N$1=8,MAX(ACL69+ACN69+ACP69+ACR69+ACT69+ACV69+ACX69+ACZ69-ACK69-ACM69-ACO69-ACQ69-ACS69-ACU69-ACW69-ACY69,0),IF($N$1=9,MAX(ACL69+ACN69+ACP69+ACR69+ACT69+ACV69+ACX69+ACZ69+ADB69-ACK69-ACM69-ACO69-ACQ69-ACS69-ACU69-ACW69-ACY69-ADA69,0),IF($N$1=10,MAX(ACL69+ACN69+ACP69+ACR69+ACT69+ACV69+ACX69+ACZ69+ADB69+ADD69-ACK69-ACM69-ACO69-ACQ69-ACS69-ACU69-ACW69-ACY69-ADA69-ADC69,0),IF($N$1=11,MAX(ACL69+ACN69+ACP69+ACR69+ACT69+ACV69+ACX69+ACZ69+ADB69+ADD69+ADF69-ACK69-ACM69-ACO69-ACQ69-ACS69-ACU69-ACW69-ACY69-ADA69-ADC69-ADE69,0),IF($N$1=12,MAX(ACL69+ACN69+ACP69+ACR69+ACT69+ACV69+ACX69+ACZ69+ADB69+ADD69+ADF69+ADH69-ACK69-ACM69-ACO69-ACQ69-ACS69-ACU69-ACW69-ACY69-ADA69-ADC69-ADE69-ADG69,0),IF($N$1="Q2",MAX(ACL69+ADL69-ACK69-ADK69,0),IF($N$1="Q3",MAX(ACL69+ADL69+ADN69-ACK69-ADK69-ADM69,0),IF($N$1="Q4",MAX(ACL69+ADL69+ADN69+ADP69-ACK69-ADK69-ADM69-ADO69,0),"")))))))))))))))</f>
        <v>0</v>
      </c>
      <c r="H69" s="310">
        <f>IF(AND($N$1&gt;=1,$N$1&lt;=12),SUMIF(DULIEU!$AQ$7:$AQ$532,CĐPS!$N$1&amp;"-"&amp;CĐPS!$B69,DULIEU!$X$7:$X$532),IF($N$1="Q1",$ADK69,IF($N$1="Q2",$ADM69,IF($N$1="Q3",$ADO69,IF($N$1="Q4",$ADQ69,IF($N$1="N",$ADS69,""))))))</f>
        <v>107700</v>
      </c>
      <c r="I69" s="310">
        <f>IF(AND($N$1&gt;=1,$N$1&lt;=12),SUMIF(DULIEU!$AR$7:$AR$532,CĐPS!$N$1&amp;"-"&amp;CĐPS!$B69,DULIEU!$X$7:$X$532),IF($N$1="Q1",$ADL69,IF($N$1="Q2",$ADN69,IF($N$1="Q3",$ADP69,IF($N$1="Q4",$ADR69,IF($N$1="N",$ADT69,""))))))</f>
        <v>2674545</v>
      </c>
      <c r="J69" s="310">
        <f t="shared" ref="J69:J100" si="74">IF($N$1=1,ACM69,IF($N$1=2,ACM69+ACO69,IF($N$1=3,ACM69+ACO69+ACQ69,IF($N$1=4,ACM69+ACO69+ACQ69+ACS69,IF($N$1=5,ACM69+ACO69+ACQ69+ACS69+ACU69,IF($N$1=6,ACM69+ACO69+ACQ69+ACS69+ACU69+ACW69,IF($N$1=7,ACM69+ACO69+ACQ69+ACS69+ACU69+ACW69+ACY69,IF($N$1=8,ACM69+ACO69+ACQ69+ACS69+ACU69+ACW69+ACY69+ADA69,IF($N$1=9,ACM69+ACO69+ACQ69+ACS69+ACU69+ACW69+ACY69+ADA69+ADC69,IF($N$1=10,ACM69+ACO69+ACQ69+ACS69+ACU69+ACW69+ACY69+ADA69+ADC69+ADE69,IF($N$1=11,ACM69+ACO69+ACQ69+ACS69+ACU69+ACW69+ACY69+ADA69+ADC69+ADE69+ADG69,IF($N$1=12,ACM69+ACO69+ACQ69+ACS69+ACU69+ACW69+ACY69+ADA69+ADC69+ADE69+ADG69+ADI69,IF($N$1="Q1",ADK69,IF($N$1="Q2",ADK69+ADM69,IF($N$1="Q3",ADK69+ADM69+ADO69,IF($N$1="Q4",ADK69+ADM69+ADO69+ADQ69,IF($N$1="N",ADS69,"")))))))))))))))))</f>
        <v>107700</v>
      </c>
      <c r="K69" s="310">
        <f t="shared" ref="K69:K100" si="75">IF($N$1=1,ACN69,IF($N$1=2,ACN69+ACP69,IF($N$1=3,ACN69+ACP69+ACR69,IF($N$1=4,ACN69+ACP69+ACR69+ACT69,IF($N$1=5,ACN69+ACP69+ACR69+ACT69+ACV69,IF($N$1=6,ACN69+ACP69+ACR69+ACT69+ACV69+ACX69,IF($N$1=7,ACN69+ACP69+ACR69+ACT69+ACV69+ACX69+ACZ69,IF($N$1=8,ACN69+ACP69+ACR69+ACT69+ACV69+ACX69+ACZ69+ADB69,IF($N$1=9,ACN69+ACP69+ACR69+ACT69+ACV69+ACX69+ACZ69+ADB69+ADD69,IF($N$1=10,ACN69+ACP69+ACR69+ACT69+ACV69+ACX69+ACZ69+ADB69+ADD69+ADF69,IF($N$1=11,ACN69+ACP69+ACR69+ACT69+ACV69+ACX69+ACZ69+ADB69+ADD69+ADF69+ADH69,IF($N$1=12,ACN69+ACP69+ACR69+ACT69+ACV69+ACX69+ACZ69+ADB69+ADD69+ADF69+ADH69+ADJ69,IF($N$1="Q1",ADL69,IF($N$1="Q2",ADL69+ADN69,IF($N$1="Q3",ADL69+ADN69+ADP69,IF($N$1="Q4",ADL69+ADN69+ADP69+ADR69,IF($N$1="N",ADT69,"")))))))))))))))))</f>
        <v>2674545</v>
      </c>
      <c r="L69" s="309">
        <f t="shared" ref="L69:L100" si="76">IF(ACK69-ACL69+J69-K69&gt;0,ACK69-ACL69+J69-K69,0)</f>
        <v>0</v>
      </c>
      <c r="M69" s="309">
        <f t="shared" ref="M69:M100" si="77">IF(ACL69-ACK69+K69-J69&gt;0,ACL69-ACK69+K69-J69,0)</f>
        <v>2566845</v>
      </c>
      <c r="N69" s="299"/>
      <c r="ACK69" s="148"/>
      <c r="ACL69" s="148"/>
      <c r="ACM69" s="148">
        <f>SUMIF(DULIEU!$AQ$7:$AQ$532,CĐPS!$ACM$1&amp;"-"&amp;CĐPS!$B69,DULIEU!$X$7:$X$532)</f>
        <v>0</v>
      </c>
      <c r="ACN69" s="148">
        <f>SUMIF(DULIEU!$AR$7:$AR$532,CĐPS!$ACM$1&amp;"-"&amp;CĐPS!$B69,DULIEU!$X$7:$X$532)</f>
        <v>0</v>
      </c>
      <c r="ACO69" s="148">
        <f>SUMIF(DULIEU!$AQ$7:$AQ$532,CĐPS!$ACO$1&amp;"-"&amp;CĐPS!$B69,DULIEU!$X$7:$X$532)</f>
        <v>0</v>
      </c>
      <c r="ACP69" s="148">
        <f>SUMIF(DULIEU!$AR$7:$AR$532,CĐPS!ACO$1&amp;"-"&amp;CĐPS!$B69,DULIEU!$X$7:$X$532)</f>
        <v>0</v>
      </c>
      <c r="ACQ69" s="148">
        <f>SUMIF(DULIEU!$AQ$7:$AQ$532,CĐPS!$ACQ$1&amp;"-"&amp;CĐPS!$B69,DULIEU!$X$7:$X$532)</f>
        <v>0</v>
      </c>
      <c r="ACR69" s="148">
        <f>SUMIF(DULIEU!$AR$7:$AR$532,CĐPS!$ACQ$1&amp;"-"&amp;CĐPS!$B69,DULIEU!$X$7:$X$532)</f>
        <v>0</v>
      </c>
      <c r="ACS69" s="148">
        <f>SUMIF(DULIEU!$AQ$7:$AQ$532,CĐPS!$ACS$1&amp;"-"&amp;CĐPS!$B69,DULIEU!$X$7:$X$532)</f>
        <v>0</v>
      </c>
      <c r="ACT69" s="148">
        <f>SUMIF(DULIEU!$AR$7:$AR$532,CĐPS!$ACS$1&amp;"-"&amp;CĐPS!$B69,DULIEU!$X$7:$X$532)</f>
        <v>0</v>
      </c>
      <c r="ACU69" s="148">
        <f>SUMIF(DULIEU!$AQ$7:$AQ$532,CĐPS!$ACU$1&amp;"-"&amp;CĐPS!$B69,DULIEU!$X$7:$X$532)</f>
        <v>0</v>
      </c>
      <c r="ACV69" s="148">
        <f>SUMIF(DULIEU!$AR$7:$AR$532,CĐPS!$ACU$1&amp;"-"&amp;CĐPS!$B69,DULIEU!$X$7:$X$532)</f>
        <v>0</v>
      </c>
      <c r="ACW69" s="148">
        <f>SUMIF(DULIEU!$AQ$7:$AQ$532,CĐPS!$ACW$1&amp;"-"&amp;CĐPS!$B69,DULIEU!$X$7:$X$532)</f>
        <v>0</v>
      </c>
      <c r="ACX69" s="148">
        <f>SUMIF(DULIEU!$AR$7:$AR$532,CĐPS!$ACW$1&amp;"-"&amp;CĐPS!$B69,DULIEU!$X$7:$X$532)</f>
        <v>0</v>
      </c>
      <c r="ACY69" s="148">
        <f>SUMIF(DULIEU!$AQ$7:$AQ$532,CĐPS!$ACY$1&amp;"-"&amp;CĐPS!$B69,DULIEU!$X$7:$X$532)</f>
        <v>0</v>
      </c>
      <c r="ACZ69" s="148">
        <f>SUMIF(DULIEU!$AR$7:$AR$532,CĐPS!$ACY$1&amp;"-"&amp;CĐPS!$B69,DULIEU!$X$7:$X$532)</f>
        <v>0</v>
      </c>
      <c r="ADA69" s="148">
        <f>SUMIF(DULIEU!$AQ$7:$AQ$532,CĐPS!$ADA$1&amp;"-"&amp;CĐPS!$B69,DULIEU!$X$7:$X$532)</f>
        <v>0</v>
      </c>
      <c r="ADB69" s="148">
        <f>SUMIF(DULIEU!$AR$7:$AR$532,CĐPS!$ADA$1&amp;"-"&amp;CĐPS!$B69,DULIEU!$X$7:$X$532)</f>
        <v>0</v>
      </c>
      <c r="ADC69" s="148">
        <f>SUMIF(DULIEU!$AQ$7:$AQ$532,CĐPS!$ADC$1&amp;"-"&amp;CĐPS!$B69,DULIEU!$X$7:$X$532)</f>
        <v>0</v>
      </c>
      <c r="ADD69" s="148">
        <f>SUMIF(DULIEU!$AR$7:$AR$532,CĐPS!$ADC$1&amp;"-"&amp;CĐPS!$B69,DULIEU!$X$7:$X$532)</f>
        <v>0</v>
      </c>
      <c r="ADE69" s="148">
        <f>SUMIF(DULIEU!$AQ$7:$AQ$532,CĐPS!$ADE$1&amp;"-"&amp;CĐPS!$B69,DULIEU!$X$7:$X$532)</f>
        <v>0</v>
      </c>
      <c r="ADF69" s="148">
        <f>SUMIF(DULIEU!$AR$7:$AR$532,CĐPS!$ADE$1&amp;"-"&amp;CĐPS!$B69,DULIEU!$X$7:$X$532)</f>
        <v>0</v>
      </c>
      <c r="ADG69" s="148">
        <f>SUMIF(DULIEU!$AQ$7:$AQ$532,CĐPS!$ADG$1&amp;"-"&amp;CĐPS!$B69,DULIEU!$X$7:$X$532)</f>
        <v>0</v>
      </c>
      <c r="ADH69" s="148">
        <f>SUMIF(DULIEU!$AR$7:$AR$532,CĐPS!$ADG$1&amp;"-"&amp;CĐPS!$B69,DULIEU!$X$7:$X$532)</f>
        <v>2654545</v>
      </c>
      <c r="ADI69" s="148">
        <f>SUMIF(DULIEU!$AQ$7:$AQ$532,CĐPS!$ADI$1&amp;"-"&amp;CĐPS!$B69,DULIEU!$X$7:$X$532)</f>
        <v>107700</v>
      </c>
      <c r="ADJ69" s="148">
        <f>SUMIF(DULIEU!$AR$7:$AR$532,CĐPS!$ADI$1&amp;"-"&amp;CĐPS!$B69,DULIEU!$X$7:$X$532)</f>
        <v>20000</v>
      </c>
      <c r="ADK69" s="149">
        <f t="shared" si="62"/>
        <v>0</v>
      </c>
      <c r="ADL69" s="149">
        <f t="shared" si="63"/>
        <v>0</v>
      </c>
      <c r="ADM69" s="149">
        <f t="shared" si="64"/>
        <v>0</v>
      </c>
      <c r="ADN69" s="149">
        <f t="shared" si="65"/>
        <v>0</v>
      </c>
      <c r="ADO69" s="149">
        <f t="shared" si="66"/>
        <v>0</v>
      </c>
      <c r="ADP69" s="149">
        <f t="shared" si="67"/>
        <v>0</v>
      </c>
      <c r="ADQ69" s="149">
        <f t="shared" si="68"/>
        <v>107700</v>
      </c>
      <c r="ADR69" s="149">
        <f t="shared" si="69"/>
        <v>2674545</v>
      </c>
      <c r="ADS69" s="149">
        <f t="shared" si="70"/>
        <v>107700</v>
      </c>
      <c r="ADT69" s="149">
        <f t="shared" si="71"/>
        <v>2674545</v>
      </c>
      <c r="ADU69" s="165">
        <v>182</v>
      </c>
      <c r="ADV69" s="165">
        <v>313</v>
      </c>
      <c r="ADW69" s="165">
        <v>152</v>
      </c>
      <c r="ADX69" s="165">
        <v>413</v>
      </c>
    </row>
    <row r="70" spans="1:804">
      <c r="A70" s="137"/>
      <c r="B70" s="313" t="s">
        <v>151</v>
      </c>
      <c r="C70" s="313" t="s">
        <v>151</v>
      </c>
      <c r="D70" s="314" t="s">
        <v>152</v>
      </c>
      <c r="E70" s="315" t="s">
        <v>153</v>
      </c>
      <c r="F70" s="309">
        <f t="shared" si="72"/>
        <v>0</v>
      </c>
      <c r="G70" s="310">
        <f t="shared" si="73"/>
        <v>0</v>
      </c>
      <c r="H70" s="310">
        <f>IF(AND($N$1&gt;=1,$N$1&lt;=12),SUMIF(DULIEU!$AQ$7:$AQ$532,CĐPS!$N$1&amp;"-"&amp;CĐPS!$B70,DULIEU!$X$7:$X$532),IF($N$1="Q1",$ADK70,IF($N$1="Q2",$ADM70,IF($N$1="Q3",$ADO70,IF($N$1="Q4",$ADQ70,IF($N$1="N",$ADS70,""))))))</f>
        <v>0</v>
      </c>
      <c r="I70" s="310">
        <f>IF(AND($N$1&gt;=1,$N$1&lt;=12),SUMIF(DULIEU!$AR$7:$AR$532,CĐPS!$N$1&amp;"-"&amp;CĐPS!$B70,DULIEU!$X$7:$X$532),IF($N$1="Q1",$ADL70,IF($N$1="Q2",$ADN70,IF($N$1="Q3",$ADP70,IF($N$1="Q4",$ADR70,IF($N$1="N",$ADT70,""))))))</f>
        <v>0</v>
      </c>
      <c r="J70" s="310">
        <f t="shared" si="74"/>
        <v>0</v>
      </c>
      <c r="K70" s="310">
        <f t="shared" si="75"/>
        <v>0</v>
      </c>
      <c r="L70" s="309">
        <f t="shared" si="76"/>
        <v>0</v>
      </c>
      <c r="M70" s="309">
        <f t="shared" si="77"/>
        <v>0</v>
      </c>
      <c r="N70" s="299"/>
      <c r="ACK70" s="148"/>
      <c r="ACL70" s="148"/>
      <c r="ACM70" s="148">
        <f>SUMIF(DULIEU!$AQ$7:$AQ$532,CĐPS!$ACM$1&amp;"-"&amp;CĐPS!$B70,DULIEU!$X$7:$X$532)</f>
        <v>0</v>
      </c>
      <c r="ACN70" s="148">
        <f>SUMIF(DULIEU!$AR$7:$AR$532,CĐPS!$ACM$1&amp;"-"&amp;CĐPS!$B70,DULIEU!$X$7:$X$532)</f>
        <v>0</v>
      </c>
      <c r="ACO70" s="148">
        <f>SUMIF(DULIEU!$AQ$7:$AQ$532,CĐPS!$ACO$1&amp;"-"&amp;CĐPS!$B70,DULIEU!$X$7:$X$532)</f>
        <v>0</v>
      </c>
      <c r="ACP70" s="148">
        <f>SUMIF(DULIEU!$AR$7:$AR$532,CĐPS!ACO$1&amp;"-"&amp;CĐPS!$B70,DULIEU!$X$7:$X$532)</f>
        <v>0</v>
      </c>
      <c r="ACQ70" s="148">
        <f>SUMIF(DULIEU!$AQ$7:$AQ$532,CĐPS!$ACQ$1&amp;"-"&amp;CĐPS!$B70,DULIEU!$X$7:$X$532)</f>
        <v>0</v>
      </c>
      <c r="ACR70" s="148">
        <f>SUMIF(DULIEU!$AR$7:$AR$532,CĐPS!$ACQ$1&amp;"-"&amp;CĐPS!$B70,DULIEU!$X$7:$X$532)</f>
        <v>0</v>
      </c>
      <c r="ACS70" s="148">
        <f>SUMIF(DULIEU!$AQ$7:$AQ$532,CĐPS!$ACS$1&amp;"-"&amp;CĐPS!$B70,DULIEU!$X$7:$X$532)</f>
        <v>0</v>
      </c>
      <c r="ACT70" s="148">
        <f>SUMIF(DULIEU!$AR$7:$AR$532,CĐPS!$ACS$1&amp;"-"&amp;CĐPS!$B70,DULIEU!$X$7:$X$532)</f>
        <v>0</v>
      </c>
      <c r="ACU70" s="148">
        <f>SUMIF(DULIEU!$AQ$7:$AQ$532,CĐPS!$ACU$1&amp;"-"&amp;CĐPS!$B70,DULIEU!$X$7:$X$532)</f>
        <v>0</v>
      </c>
      <c r="ACV70" s="148">
        <f>SUMIF(DULIEU!$AR$7:$AR$532,CĐPS!$ACU$1&amp;"-"&amp;CĐPS!$B70,DULIEU!$X$7:$X$532)</f>
        <v>0</v>
      </c>
      <c r="ACW70" s="148">
        <f>SUMIF(DULIEU!$AQ$7:$AQ$532,CĐPS!$ACW$1&amp;"-"&amp;CĐPS!$B70,DULIEU!$X$7:$X$532)</f>
        <v>0</v>
      </c>
      <c r="ACX70" s="148">
        <f>SUMIF(DULIEU!$AR$7:$AR$532,CĐPS!$ACW$1&amp;"-"&amp;CĐPS!$B70,DULIEU!$X$7:$X$532)</f>
        <v>0</v>
      </c>
      <c r="ACY70" s="148">
        <f>SUMIF(DULIEU!$AQ$7:$AQ$532,CĐPS!$ACY$1&amp;"-"&amp;CĐPS!$B70,DULIEU!$X$7:$X$532)</f>
        <v>0</v>
      </c>
      <c r="ACZ70" s="148">
        <f>SUMIF(DULIEU!$AR$7:$AR$532,CĐPS!$ACY$1&amp;"-"&amp;CĐPS!$B70,DULIEU!$X$7:$X$532)</f>
        <v>0</v>
      </c>
      <c r="ADA70" s="148">
        <f>SUMIF(DULIEU!$AQ$7:$AQ$532,CĐPS!$ADA$1&amp;"-"&amp;CĐPS!$B70,DULIEU!$X$7:$X$532)</f>
        <v>0</v>
      </c>
      <c r="ADB70" s="148">
        <f>SUMIF(DULIEU!$AR$7:$AR$532,CĐPS!$ADA$1&amp;"-"&amp;CĐPS!$B70,DULIEU!$X$7:$X$532)</f>
        <v>0</v>
      </c>
      <c r="ADC70" s="148">
        <f>SUMIF(DULIEU!$AQ$7:$AQ$532,CĐPS!$ADC$1&amp;"-"&amp;CĐPS!$B70,DULIEU!$X$7:$X$532)</f>
        <v>0</v>
      </c>
      <c r="ADD70" s="148">
        <f>SUMIF(DULIEU!$AR$7:$AR$532,CĐPS!$ADC$1&amp;"-"&amp;CĐPS!$B70,DULIEU!$X$7:$X$532)</f>
        <v>0</v>
      </c>
      <c r="ADE70" s="148">
        <f>SUMIF(DULIEU!$AQ$7:$AQ$532,CĐPS!$ADE$1&amp;"-"&amp;CĐPS!$B70,DULIEU!$X$7:$X$532)</f>
        <v>0</v>
      </c>
      <c r="ADF70" s="148">
        <f>SUMIF(DULIEU!$AR$7:$AR$532,CĐPS!$ADE$1&amp;"-"&amp;CĐPS!$B70,DULIEU!$X$7:$X$532)</f>
        <v>0</v>
      </c>
      <c r="ADG70" s="148">
        <f>SUMIF(DULIEU!$AQ$7:$AQ$532,CĐPS!$ADG$1&amp;"-"&amp;CĐPS!$B70,DULIEU!$X$7:$X$532)</f>
        <v>0</v>
      </c>
      <c r="ADH70" s="148">
        <f>SUMIF(DULIEU!$AR$7:$AR$532,CĐPS!$ADG$1&amp;"-"&amp;CĐPS!$B70,DULIEU!$X$7:$X$532)</f>
        <v>0</v>
      </c>
      <c r="ADI70" s="148">
        <f>SUMIF(DULIEU!$AQ$7:$AQ$532,CĐPS!$ADI$1&amp;"-"&amp;CĐPS!$B70,DULIEU!$X$7:$X$532)</f>
        <v>0</v>
      </c>
      <c r="ADJ70" s="148">
        <f>SUMIF(DULIEU!$AR$7:$AR$532,CĐPS!$ADI$1&amp;"-"&amp;CĐPS!$B70,DULIEU!$X$7:$X$532)</f>
        <v>0</v>
      </c>
      <c r="ADK70" s="149">
        <f t="shared" si="62"/>
        <v>0</v>
      </c>
      <c r="ADL70" s="149">
        <f t="shared" si="63"/>
        <v>0</v>
      </c>
      <c r="ADM70" s="149">
        <f t="shared" si="64"/>
        <v>0</v>
      </c>
      <c r="ADN70" s="149">
        <f t="shared" si="65"/>
        <v>0</v>
      </c>
      <c r="ADO70" s="149">
        <f t="shared" si="66"/>
        <v>0</v>
      </c>
      <c r="ADP70" s="149">
        <f t="shared" si="67"/>
        <v>0</v>
      </c>
      <c r="ADQ70" s="149">
        <f t="shared" si="68"/>
        <v>0</v>
      </c>
      <c r="ADR70" s="149">
        <f t="shared" si="69"/>
        <v>0</v>
      </c>
      <c r="ADS70" s="149">
        <f t="shared" si="70"/>
        <v>0</v>
      </c>
      <c r="ADT70" s="149">
        <f t="shared" si="71"/>
        <v>0</v>
      </c>
      <c r="ADU70" s="165">
        <v>182</v>
      </c>
      <c r="ADV70" s="165">
        <v>313</v>
      </c>
      <c r="ADW70" s="165">
        <v>152</v>
      </c>
      <c r="ADX70" s="165">
        <v>413</v>
      </c>
    </row>
    <row r="71" spans="1:804">
      <c r="A71" s="137"/>
      <c r="B71" s="313" t="s">
        <v>154</v>
      </c>
      <c r="C71" s="313" t="s">
        <v>154</v>
      </c>
      <c r="D71" s="314" t="s">
        <v>155</v>
      </c>
      <c r="E71" s="315" t="s">
        <v>156</v>
      </c>
      <c r="F71" s="309">
        <f t="shared" si="72"/>
        <v>0</v>
      </c>
      <c r="G71" s="310">
        <f t="shared" si="73"/>
        <v>0</v>
      </c>
      <c r="H71" s="310">
        <f>IF(AND($N$1&gt;=1,$N$1&lt;=12),SUMIF(DULIEU!$AQ$7:$AQ$532,CĐPS!$N$1&amp;"-"&amp;CĐPS!$B71,DULIEU!$X$7:$X$532),IF($N$1="Q1",$ADK71,IF($N$1="Q2",$ADM71,IF($N$1="Q3",$ADO71,IF($N$1="Q4",$ADQ71,IF($N$1="N",$ADS71,""))))))</f>
        <v>0</v>
      </c>
      <c r="I71" s="310">
        <f>IF(AND($N$1&gt;=1,$N$1&lt;=12),SUMIF(DULIEU!$AR$7:$AR$532,CĐPS!$N$1&amp;"-"&amp;CĐPS!$B71,DULIEU!$X$7:$X$532),IF($N$1="Q1",$ADL71,IF($N$1="Q2",$ADN71,IF($N$1="Q3",$ADP71,IF($N$1="Q4",$ADR71,IF($N$1="N",$ADT71,""))))))</f>
        <v>0</v>
      </c>
      <c r="J71" s="310">
        <f t="shared" si="74"/>
        <v>0</v>
      </c>
      <c r="K71" s="310">
        <f t="shared" si="75"/>
        <v>0</v>
      </c>
      <c r="L71" s="309">
        <f t="shared" si="76"/>
        <v>0</v>
      </c>
      <c r="M71" s="309">
        <f t="shared" si="77"/>
        <v>0</v>
      </c>
      <c r="N71" s="299"/>
      <c r="ACK71" s="148"/>
      <c r="ACL71" s="148"/>
      <c r="ACM71" s="148">
        <f>SUMIF(DULIEU!$AQ$7:$AQ$532,CĐPS!$ACM$1&amp;"-"&amp;CĐPS!$B71,DULIEU!$X$7:$X$532)</f>
        <v>0</v>
      </c>
      <c r="ACN71" s="148">
        <f>SUMIF(DULIEU!$AR$7:$AR$532,CĐPS!$ACM$1&amp;"-"&amp;CĐPS!$B71,DULIEU!$X$7:$X$532)</f>
        <v>0</v>
      </c>
      <c r="ACO71" s="148">
        <f>SUMIF(DULIEU!$AQ$7:$AQ$532,CĐPS!$ACO$1&amp;"-"&amp;CĐPS!$B71,DULIEU!$X$7:$X$532)</f>
        <v>0</v>
      </c>
      <c r="ACP71" s="148">
        <f>SUMIF(DULIEU!$AR$7:$AR$532,CĐPS!ACO$1&amp;"-"&amp;CĐPS!$B71,DULIEU!$X$7:$X$532)</f>
        <v>0</v>
      </c>
      <c r="ACQ71" s="148">
        <f>SUMIF(DULIEU!$AQ$7:$AQ$532,CĐPS!$ACQ$1&amp;"-"&amp;CĐPS!$B71,DULIEU!$X$7:$X$532)</f>
        <v>0</v>
      </c>
      <c r="ACR71" s="148">
        <f>SUMIF(DULIEU!$AR$7:$AR$532,CĐPS!$ACQ$1&amp;"-"&amp;CĐPS!$B71,DULIEU!$X$7:$X$532)</f>
        <v>0</v>
      </c>
      <c r="ACS71" s="148">
        <f>SUMIF(DULIEU!$AQ$7:$AQ$532,CĐPS!$ACS$1&amp;"-"&amp;CĐPS!$B71,DULIEU!$X$7:$X$532)</f>
        <v>0</v>
      </c>
      <c r="ACT71" s="148">
        <f>SUMIF(DULIEU!$AR$7:$AR$532,CĐPS!$ACS$1&amp;"-"&amp;CĐPS!$B71,DULIEU!$X$7:$X$532)</f>
        <v>0</v>
      </c>
      <c r="ACU71" s="148">
        <f>SUMIF(DULIEU!$AQ$7:$AQ$532,CĐPS!$ACU$1&amp;"-"&amp;CĐPS!$B71,DULIEU!$X$7:$X$532)</f>
        <v>0</v>
      </c>
      <c r="ACV71" s="148">
        <f>SUMIF(DULIEU!$AR$7:$AR$532,CĐPS!$ACU$1&amp;"-"&amp;CĐPS!$B71,DULIEU!$X$7:$X$532)</f>
        <v>0</v>
      </c>
      <c r="ACW71" s="148">
        <f>SUMIF(DULIEU!$AQ$7:$AQ$532,CĐPS!$ACW$1&amp;"-"&amp;CĐPS!$B71,DULIEU!$X$7:$X$532)</f>
        <v>0</v>
      </c>
      <c r="ACX71" s="148">
        <f>SUMIF(DULIEU!$AR$7:$AR$532,CĐPS!$ACW$1&amp;"-"&amp;CĐPS!$B71,DULIEU!$X$7:$X$532)</f>
        <v>0</v>
      </c>
      <c r="ACY71" s="148">
        <f>SUMIF(DULIEU!$AQ$7:$AQ$532,CĐPS!$ACY$1&amp;"-"&amp;CĐPS!$B71,DULIEU!$X$7:$X$532)</f>
        <v>0</v>
      </c>
      <c r="ACZ71" s="148">
        <f>SUMIF(DULIEU!$AR$7:$AR$532,CĐPS!$ACY$1&amp;"-"&amp;CĐPS!$B71,DULIEU!$X$7:$X$532)</f>
        <v>0</v>
      </c>
      <c r="ADA71" s="148">
        <f>SUMIF(DULIEU!$AQ$7:$AQ$532,CĐPS!$ADA$1&amp;"-"&amp;CĐPS!$B71,DULIEU!$X$7:$X$532)</f>
        <v>0</v>
      </c>
      <c r="ADB71" s="148">
        <f>SUMIF(DULIEU!$AR$7:$AR$532,CĐPS!$ADA$1&amp;"-"&amp;CĐPS!$B71,DULIEU!$X$7:$X$532)</f>
        <v>0</v>
      </c>
      <c r="ADC71" s="148">
        <f>SUMIF(DULIEU!$AQ$7:$AQ$532,CĐPS!$ADC$1&amp;"-"&amp;CĐPS!$B71,DULIEU!$X$7:$X$532)</f>
        <v>0</v>
      </c>
      <c r="ADD71" s="148">
        <f>SUMIF(DULIEU!$AR$7:$AR$532,CĐPS!$ADC$1&amp;"-"&amp;CĐPS!$B71,DULIEU!$X$7:$X$532)</f>
        <v>0</v>
      </c>
      <c r="ADE71" s="148">
        <f>SUMIF(DULIEU!$AQ$7:$AQ$532,CĐPS!$ADE$1&amp;"-"&amp;CĐPS!$B71,DULIEU!$X$7:$X$532)</f>
        <v>0</v>
      </c>
      <c r="ADF71" s="148">
        <f>SUMIF(DULIEU!$AR$7:$AR$532,CĐPS!$ADE$1&amp;"-"&amp;CĐPS!$B71,DULIEU!$X$7:$X$532)</f>
        <v>0</v>
      </c>
      <c r="ADG71" s="148">
        <f>SUMIF(DULIEU!$AQ$7:$AQ$532,CĐPS!$ADG$1&amp;"-"&amp;CĐPS!$B71,DULIEU!$X$7:$X$532)</f>
        <v>0</v>
      </c>
      <c r="ADH71" s="148">
        <f>SUMIF(DULIEU!$AR$7:$AR$532,CĐPS!$ADG$1&amp;"-"&amp;CĐPS!$B71,DULIEU!$X$7:$X$532)</f>
        <v>0</v>
      </c>
      <c r="ADI71" s="148">
        <f>SUMIF(DULIEU!$AQ$7:$AQ$532,CĐPS!$ADI$1&amp;"-"&amp;CĐPS!$B71,DULIEU!$X$7:$X$532)</f>
        <v>0</v>
      </c>
      <c r="ADJ71" s="148">
        <f>SUMIF(DULIEU!$AR$7:$AR$532,CĐPS!$ADI$1&amp;"-"&amp;CĐPS!$B71,DULIEU!$X$7:$X$532)</f>
        <v>0</v>
      </c>
      <c r="ADK71" s="149">
        <f t="shared" si="62"/>
        <v>0</v>
      </c>
      <c r="ADL71" s="149">
        <f t="shared" si="63"/>
        <v>0</v>
      </c>
      <c r="ADM71" s="149">
        <f t="shared" si="64"/>
        <v>0</v>
      </c>
      <c r="ADN71" s="149">
        <f t="shared" si="65"/>
        <v>0</v>
      </c>
      <c r="ADO71" s="149">
        <f t="shared" si="66"/>
        <v>0</v>
      </c>
      <c r="ADP71" s="149">
        <f t="shared" si="67"/>
        <v>0</v>
      </c>
      <c r="ADQ71" s="149">
        <f t="shared" si="68"/>
        <v>0</v>
      </c>
      <c r="ADR71" s="149">
        <f t="shared" si="69"/>
        <v>0</v>
      </c>
      <c r="ADS71" s="149">
        <f t="shared" si="70"/>
        <v>0</v>
      </c>
      <c r="ADT71" s="149">
        <f t="shared" si="71"/>
        <v>0</v>
      </c>
      <c r="ADU71" s="165">
        <v>182</v>
      </c>
      <c r="ADV71" s="165">
        <v>313</v>
      </c>
      <c r="ADW71" s="165">
        <v>152</v>
      </c>
      <c r="ADX71" s="165">
        <v>413</v>
      </c>
    </row>
    <row r="72" spans="1:804" s="109" customFormat="1">
      <c r="A72" s="150"/>
      <c r="B72" s="306" t="s">
        <v>157</v>
      </c>
      <c r="C72" s="306" t="s">
        <v>157</v>
      </c>
      <c r="D72" s="307" t="s">
        <v>158</v>
      </c>
      <c r="E72" s="308" t="s">
        <v>159</v>
      </c>
      <c r="F72" s="309">
        <f t="shared" si="72"/>
        <v>0</v>
      </c>
      <c r="G72" s="310">
        <f t="shared" si="73"/>
        <v>0</v>
      </c>
      <c r="H72" s="311">
        <f>IF(AND($N$1&gt;=1,$N$1&lt;=12),SUMIF(DULIEU!$AQ$7:$AQ$532,CĐPS!$N$1&amp;"-"&amp;CĐPS!$B72,DULIEU!$X$7:$X$532),IF($N$1="Q1",$ADK72,IF($N$1="Q2",$ADM72,IF($N$1="Q3",$ADO72,IF($N$1="Q4",$ADQ72,IF($N$1="N",$ADS72,""))))))</f>
        <v>0</v>
      </c>
      <c r="I72" s="311">
        <f>IF(AND($N$1&gt;=1,$N$1&lt;=12),SUMIF(DULIEU!$AR$7:$AR$532,CĐPS!$N$1&amp;"-"&amp;CĐPS!$B72,DULIEU!$X$7:$X$532),IF($N$1="Q1",$ADL72,IF($N$1="Q2",$ADN72,IF($N$1="Q3",$ADP72,IF($N$1="Q4",$ADR72,IF($N$1="N",$ADT72,""))))))</f>
        <v>0</v>
      </c>
      <c r="J72" s="310">
        <f t="shared" si="74"/>
        <v>0</v>
      </c>
      <c r="K72" s="310">
        <f t="shared" si="75"/>
        <v>0</v>
      </c>
      <c r="L72" s="312">
        <f t="shared" si="76"/>
        <v>0</v>
      </c>
      <c r="M72" s="312">
        <f t="shared" si="77"/>
        <v>0</v>
      </c>
      <c r="N72" s="300"/>
      <c r="ACK72" s="151"/>
      <c r="ACL72" s="151"/>
      <c r="ACM72" s="151">
        <f>SUMIF(DULIEU!$AQ$7:$AQ$532,CĐPS!$ACM$1&amp;"-"&amp;CĐPS!$B72,DULIEU!$X$7:$X$532)</f>
        <v>0</v>
      </c>
      <c r="ACN72" s="151">
        <f>SUMIF(DULIEU!$AR$7:$AR$532,CĐPS!$ACM$1&amp;"-"&amp;CĐPS!$B72,DULIEU!$X$7:$X$532)</f>
        <v>0</v>
      </c>
      <c r="ACO72" s="151">
        <f>SUMIF(DULIEU!$AQ$7:$AQ$532,CĐPS!$ACO$1&amp;"-"&amp;CĐPS!$B72,DULIEU!$X$7:$X$532)</f>
        <v>0</v>
      </c>
      <c r="ACP72" s="151">
        <f>SUMIF(DULIEU!$AR$7:$AR$532,CĐPS!ACO$1&amp;"-"&amp;CĐPS!$B72,DULIEU!$X$7:$X$532)</f>
        <v>0</v>
      </c>
      <c r="ACQ72" s="151">
        <f>SUMIF(DULIEU!$AQ$7:$AQ$532,CĐPS!$ACQ$1&amp;"-"&amp;CĐPS!$B72,DULIEU!$X$7:$X$532)</f>
        <v>0</v>
      </c>
      <c r="ACR72" s="151">
        <f>SUMIF(DULIEU!$AR$7:$AR$532,CĐPS!$ACQ$1&amp;"-"&amp;CĐPS!$B72,DULIEU!$X$7:$X$532)</f>
        <v>0</v>
      </c>
      <c r="ACS72" s="151">
        <f>SUMIF(DULIEU!$AQ$7:$AQ$532,CĐPS!$ACS$1&amp;"-"&amp;CĐPS!$B72,DULIEU!$X$7:$X$532)</f>
        <v>0</v>
      </c>
      <c r="ACT72" s="151">
        <f>SUMIF(DULIEU!$AR$7:$AR$532,CĐPS!$ACS$1&amp;"-"&amp;CĐPS!$B72,DULIEU!$X$7:$X$532)</f>
        <v>0</v>
      </c>
      <c r="ACU72" s="151">
        <f>SUMIF(DULIEU!$AQ$7:$AQ$532,CĐPS!$ACU$1&amp;"-"&amp;CĐPS!$B72,DULIEU!$X$7:$X$532)</f>
        <v>0</v>
      </c>
      <c r="ACV72" s="151">
        <f>SUMIF(DULIEU!$AR$7:$AR$532,CĐPS!$ACU$1&amp;"-"&amp;CĐPS!$B72,DULIEU!$X$7:$X$532)</f>
        <v>0</v>
      </c>
      <c r="ACW72" s="151">
        <f>SUMIF(DULIEU!$AQ$7:$AQ$532,CĐPS!$ACW$1&amp;"-"&amp;CĐPS!$B72,DULIEU!$X$7:$X$532)</f>
        <v>0</v>
      </c>
      <c r="ACX72" s="151">
        <f>SUMIF(DULIEU!$AR$7:$AR$532,CĐPS!$ACW$1&amp;"-"&amp;CĐPS!$B72,DULIEU!$X$7:$X$532)</f>
        <v>0</v>
      </c>
      <c r="ACY72" s="151">
        <f>SUMIF(DULIEU!$AQ$7:$AQ$532,CĐPS!$ACY$1&amp;"-"&amp;CĐPS!$B72,DULIEU!$X$7:$X$532)</f>
        <v>0</v>
      </c>
      <c r="ACZ72" s="151">
        <f>SUMIF(DULIEU!$AR$7:$AR$532,CĐPS!$ACY$1&amp;"-"&amp;CĐPS!$B72,DULIEU!$X$7:$X$532)</f>
        <v>0</v>
      </c>
      <c r="ADA72" s="151">
        <f>SUMIF(DULIEU!$AQ$7:$AQ$532,CĐPS!$ADA$1&amp;"-"&amp;CĐPS!$B72,DULIEU!$X$7:$X$532)</f>
        <v>0</v>
      </c>
      <c r="ADB72" s="151">
        <f>SUMIF(DULIEU!$AR$7:$AR$532,CĐPS!$ADA$1&amp;"-"&amp;CĐPS!$B72,DULIEU!$X$7:$X$532)</f>
        <v>0</v>
      </c>
      <c r="ADC72" s="151">
        <f>SUMIF(DULIEU!$AQ$7:$AQ$532,CĐPS!$ADC$1&amp;"-"&amp;CĐPS!$B72,DULIEU!$X$7:$X$532)</f>
        <v>0</v>
      </c>
      <c r="ADD72" s="151">
        <f>SUMIF(DULIEU!$AR$7:$AR$532,CĐPS!$ADC$1&amp;"-"&amp;CĐPS!$B72,DULIEU!$X$7:$X$532)</f>
        <v>0</v>
      </c>
      <c r="ADE72" s="151">
        <f>SUMIF(DULIEU!$AQ$7:$AQ$532,CĐPS!$ADE$1&amp;"-"&amp;CĐPS!$B72,DULIEU!$X$7:$X$532)</f>
        <v>0</v>
      </c>
      <c r="ADF72" s="151">
        <f>SUMIF(DULIEU!$AR$7:$AR$532,CĐPS!$ADE$1&amp;"-"&amp;CĐPS!$B72,DULIEU!$X$7:$X$532)</f>
        <v>0</v>
      </c>
      <c r="ADG72" s="151">
        <f>SUMIF(DULIEU!$AQ$7:$AQ$532,CĐPS!$ADG$1&amp;"-"&amp;CĐPS!$B72,DULIEU!$X$7:$X$532)</f>
        <v>0</v>
      </c>
      <c r="ADH72" s="151">
        <f>SUMIF(DULIEU!$AR$7:$AR$532,CĐPS!$ADG$1&amp;"-"&amp;CĐPS!$B72,DULIEU!$X$7:$X$532)</f>
        <v>0</v>
      </c>
      <c r="ADI72" s="151">
        <f>SUMIF(DULIEU!$AQ$7:$AQ$532,CĐPS!$ADI$1&amp;"-"&amp;CĐPS!$B72,DULIEU!$X$7:$X$532)</f>
        <v>0</v>
      </c>
      <c r="ADJ72" s="151">
        <f>SUMIF(DULIEU!$AR$7:$AR$532,CĐPS!$ADI$1&amp;"-"&amp;CĐPS!$B72,DULIEU!$X$7:$X$532)</f>
        <v>0</v>
      </c>
      <c r="ADK72" s="168">
        <f t="shared" si="62"/>
        <v>0</v>
      </c>
      <c r="ADL72" s="168">
        <f t="shared" si="63"/>
        <v>0</v>
      </c>
      <c r="ADM72" s="168">
        <f t="shared" si="64"/>
        <v>0</v>
      </c>
      <c r="ADN72" s="168">
        <f t="shared" si="65"/>
        <v>0</v>
      </c>
      <c r="ADO72" s="168">
        <f t="shared" si="66"/>
        <v>0</v>
      </c>
      <c r="ADP72" s="168">
        <f t="shared" si="67"/>
        <v>0</v>
      </c>
      <c r="ADQ72" s="168">
        <f t="shared" si="68"/>
        <v>0</v>
      </c>
      <c r="ADR72" s="168">
        <f t="shared" si="69"/>
        <v>0</v>
      </c>
      <c r="ADS72" s="168">
        <f t="shared" si="70"/>
        <v>0</v>
      </c>
      <c r="ADT72" s="168">
        <f t="shared" si="71"/>
        <v>0</v>
      </c>
      <c r="ADU72" s="165">
        <v>182</v>
      </c>
      <c r="ADV72" s="165">
        <v>313</v>
      </c>
      <c r="ADW72" s="165">
        <v>152</v>
      </c>
      <c r="ADX72" s="165">
        <v>413</v>
      </c>
    </row>
    <row r="73" spans="1:804" s="109" customFormat="1">
      <c r="A73" s="150"/>
      <c r="B73" s="306" t="s">
        <v>160</v>
      </c>
      <c r="C73" s="306" t="s">
        <v>160</v>
      </c>
      <c r="D73" s="307" t="s">
        <v>161</v>
      </c>
      <c r="E73" s="308" t="s">
        <v>162</v>
      </c>
      <c r="F73" s="309">
        <f t="shared" si="72"/>
        <v>0</v>
      </c>
      <c r="G73" s="310">
        <f t="shared" si="73"/>
        <v>0</v>
      </c>
      <c r="H73" s="311">
        <f>IF(AND($N$1&gt;=1,$N$1&lt;=12),SUMIF(DULIEU!$AQ$7:$AQ$532,CĐPS!$N$1&amp;"-"&amp;CĐPS!$B73,DULIEU!$X$7:$X$532),IF($N$1="Q1",$ADK73,IF($N$1="Q2",$ADM73,IF($N$1="Q3",$ADO73,IF($N$1="Q4",$ADQ73,IF($N$1="N",$ADS73,""))))))</f>
        <v>0</v>
      </c>
      <c r="I73" s="311">
        <f>IF(AND($N$1&gt;=1,$N$1&lt;=12),SUMIF(DULIEU!$AR$7:$AR$532,CĐPS!$N$1&amp;"-"&amp;CĐPS!$B73,DULIEU!$X$7:$X$532),IF($N$1="Q1",$ADL73,IF($N$1="Q2",$ADN73,IF($N$1="Q3",$ADP73,IF($N$1="Q4",$ADR73,IF($N$1="N",$ADT73,""))))))</f>
        <v>0</v>
      </c>
      <c r="J73" s="310">
        <f t="shared" si="74"/>
        <v>0</v>
      </c>
      <c r="K73" s="310">
        <f t="shared" si="75"/>
        <v>0</v>
      </c>
      <c r="L73" s="312">
        <f t="shared" si="76"/>
        <v>0</v>
      </c>
      <c r="M73" s="312">
        <f t="shared" si="77"/>
        <v>0</v>
      </c>
      <c r="N73" s="300"/>
      <c r="ACK73" s="151"/>
      <c r="ACL73" s="151"/>
      <c r="ACM73" s="151">
        <f>SUMIF(DULIEU!$AQ$7:$AQ$532,CĐPS!$ACM$1&amp;"-"&amp;CĐPS!$B73,DULIEU!$X$7:$X$532)</f>
        <v>0</v>
      </c>
      <c r="ACN73" s="151">
        <f>SUMIF(DULIEU!$AR$7:$AR$532,CĐPS!$ACM$1&amp;"-"&amp;CĐPS!$B73,DULIEU!$X$7:$X$532)</f>
        <v>0</v>
      </c>
      <c r="ACO73" s="151">
        <f>SUMIF(DULIEU!$AQ$7:$AQ$532,CĐPS!$ACO$1&amp;"-"&amp;CĐPS!$B73,DULIEU!$X$7:$X$532)</f>
        <v>0</v>
      </c>
      <c r="ACP73" s="151">
        <f>SUMIF(DULIEU!$AR$7:$AR$532,CĐPS!ACO$1&amp;"-"&amp;CĐPS!$B73,DULIEU!$X$7:$X$532)</f>
        <v>0</v>
      </c>
      <c r="ACQ73" s="151">
        <f>SUMIF(DULIEU!$AQ$7:$AQ$532,CĐPS!$ACQ$1&amp;"-"&amp;CĐPS!$B73,DULIEU!$X$7:$X$532)</f>
        <v>0</v>
      </c>
      <c r="ACR73" s="151">
        <f>SUMIF(DULIEU!$AR$7:$AR$532,CĐPS!$ACQ$1&amp;"-"&amp;CĐPS!$B73,DULIEU!$X$7:$X$532)</f>
        <v>0</v>
      </c>
      <c r="ACS73" s="151">
        <f>SUMIF(DULIEU!$AQ$7:$AQ$532,CĐPS!$ACS$1&amp;"-"&amp;CĐPS!$B73,DULIEU!$X$7:$X$532)</f>
        <v>0</v>
      </c>
      <c r="ACT73" s="151">
        <f>SUMIF(DULIEU!$AR$7:$AR$532,CĐPS!$ACS$1&amp;"-"&amp;CĐPS!$B73,DULIEU!$X$7:$X$532)</f>
        <v>0</v>
      </c>
      <c r="ACU73" s="151">
        <f>SUMIF(DULIEU!$AQ$7:$AQ$532,CĐPS!$ACU$1&amp;"-"&amp;CĐPS!$B73,DULIEU!$X$7:$X$532)</f>
        <v>0</v>
      </c>
      <c r="ACV73" s="151">
        <f>SUMIF(DULIEU!$AR$7:$AR$532,CĐPS!$ACU$1&amp;"-"&amp;CĐPS!$B73,DULIEU!$X$7:$X$532)</f>
        <v>0</v>
      </c>
      <c r="ACW73" s="151">
        <f>SUMIF(DULIEU!$AQ$7:$AQ$532,CĐPS!$ACW$1&amp;"-"&amp;CĐPS!$B73,DULIEU!$X$7:$X$532)</f>
        <v>0</v>
      </c>
      <c r="ACX73" s="151">
        <f>SUMIF(DULIEU!$AR$7:$AR$532,CĐPS!$ACW$1&amp;"-"&amp;CĐPS!$B73,DULIEU!$X$7:$X$532)</f>
        <v>0</v>
      </c>
      <c r="ACY73" s="151">
        <f>SUMIF(DULIEU!$AQ$7:$AQ$532,CĐPS!$ACY$1&amp;"-"&amp;CĐPS!$B73,DULIEU!$X$7:$X$532)</f>
        <v>0</v>
      </c>
      <c r="ACZ73" s="151">
        <f>SUMIF(DULIEU!$AR$7:$AR$532,CĐPS!$ACY$1&amp;"-"&amp;CĐPS!$B73,DULIEU!$X$7:$X$532)</f>
        <v>0</v>
      </c>
      <c r="ADA73" s="151">
        <f>SUMIF(DULIEU!$AQ$7:$AQ$532,CĐPS!$ADA$1&amp;"-"&amp;CĐPS!$B73,DULIEU!$X$7:$X$532)</f>
        <v>0</v>
      </c>
      <c r="ADB73" s="151">
        <f>SUMIF(DULIEU!$AR$7:$AR$532,CĐPS!$ADA$1&amp;"-"&amp;CĐPS!$B73,DULIEU!$X$7:$X$532)</f>
        <v>0</v>
      </c>
      <c r="ADC73" s="151">
        <f>SUMIF(DULIEU!$AQ$7:$AQ$532,CĐPS!$ADC$1&amp;"-"&amp;CĐPS!$B73,DULIEU!$X$7:$X$532)</f>
        <v>0</v>
      </c>
      <c r="ADD73" s="151">
        <f>SUMIF(DULIEU!$AR$7:$AR$532,CĐPS!$ADC$1&amp;"-"&amp;CĐPS!$B73,DULIEU!$X$7:$X$532)</f>
        <v>0</v>
      </c>
      <c r="ADE73" s="151">
        <f>SUMIF(DULIEU!$AQ$7:$AQ$532,CĐPS!$ADE$1&amp;"-"&amp;CĐPS!$B73,DULIEU!$X$7:$X$532)</f>
        <v>0</v>
      </c>
      <c r="ADF73" s="151">
        <f>SUMIF(DULIEU!$AR$7:$AR$532,CĐPS!$ADE$1&amp;"-"&amp;CĐPS!$B73,DULIEU!$X$7:$X$532)</f>
        <v>0</v>
      </c>
      <c r="ADG73" s="151">
        <f>SUMIF(DULIEU!$AQ$7:$AQ$532,CĐPS!$ADG$1&amp;"-"&amp;CĐPS!$B73,DULIEU!$X$7:$X$532)</f>
        <v>0</v>
      </c>
      <c r="ADH73" s="151">
        <f>SUMIF(DULIEU!$AR$7:$AR$532,CĐPS!$ADG$1&amp;"-"&amp;CĐPS!$B73,DULIEU!$X$7:$X$532)</f>
        <v>0</v>
      </c>
      <c r="ADI73" s="151">
        <f>SUMIF(DULIEU!$AQ$7:$AQ$532,CĐPS!$ADI$1&amp;"-"&amp;CĐPS!$B73,DULIEU!$X$7:$X$532)</f>
        <v>0</v>
      </c>
      <c r="ADJ73" s="151">
        <f>SUMIF(DULIEU!$AR$7:$AR$532,CĐPS!$ADI$1&amp;"-"&amp;CĐPS!$B73,DULIEU!$X$7:$X$532)</f>
        <v>0</v>
      </c>
      <c r="ADK73" s="168">
        <f t="shared" si="62"/>
        <v>0</v>
      </c>
      <c r="ADL73" s="168">
        <f t="shared" si="63"/>
        <v>0</v>
      </c>
      <c r="ADM73" s="168">
        <f t="shared" si="64"/>
        <v>0</v>
      </c>
      <c r="ADN73" s="168">
        <f t="shared" si="65"/>
        <v>0</v>
      </c>
      <c r="ADO73" s="168">
        <f t="shared" si="66"/>
        <v>0</v>
      </c>
      <c r="ADP73" s="168">
        <f t="shared" si="67"/>
        <v>0</v>
      </c>
      <c r="ADQ73" s="168">
        <f t="shared" si="68"/>
        <v>0</v>
      </c>
      <c r="ADR73" s="168">
        <f t="shared" si="69"/>
        <v>0</v>
      </c>
      <c r="ADS73" s="168">
        <f t="shared" si="70"/>
        <v>0</v>
      </c>
      <c r="ADT73" s="168">
        <f t="shared" si="71"/>
        <v>0</v>
      </c>
      <c r="ADU73" s="165">
        <v>182</v>
      </c>
      <c r="ADV73" s="165">
        <v>313</v>
      </c>
      <c r="ADW73" s="165">
        <v>152</v>
      </c>
      <c r="ADX73" s="165">
        <v>413</v>
      </c>
    </row>
    <row r="74" spans="1:804" s="109" customFormat="1">
      <c r="A74" s="150"/>
      <c r="B74" s="306" t="s">
        <v>163</v>
      </c>
      <c r="C74" s="306" t="s">
        <v>163</v>
      </c>
      <c r="D74" s="307" t="s">
        <v>164</v>
      </c>
      <c r="E74" s="308" t="s">
        <v>165</v>
      </c>
      <c r="F74" s="309">
        <f t="shared" si="72"/>
        <v>0</v>
      </c>
      <c r="G74" s="310">
        <f t="shared" si="73"/>
        <v>0</v>
      </c>
      <c r="H74" s="311">
        <f>IF(AND($N$1&gt;=1,$N$1&lt;=12),SUMIF(DULIEU!$AQ$7:$AQ$532,CĐPS!$N$1&amp;"-"&amp;CĐPS!$B74,DULIEU!$X$7:$X$532),IF($N$1="Q1",$ADK74,IF($N$1="Q2",$ADM74,IF($N$1="Q3",$ADO74,IF($N$1="Q4",$ADQ74,IF($N$1="N",$ADS74,""))))))</f>
        <v>0</v>
      </c>
      <c r="I74" s="311">
        <f>IF(AND($N$1&gt;=1,$N$1&lt;=12),SUMIF(DULIEU!$AR$7:$AR$532,CĐPS!$N$1&amp;"-"&amp;CĐPS!$B74,DULIEU!$X$7:$X$532),IF($N$1="Q1",$ADL74,IF($N$1="Q2",$ADN74,IF($N$1="Q3",$ADP74,IF($N$1="Q4",$ADR74,IF($N$1="N",$ADT74,""))))))</f>
        <v>0</v>
      </c>
      <c r="J74" s="310">
        <f t="shared" si="74"/>
        <v>0</v>
      </c>
      <c r="K74" s="310">
        <f t="shared" si="75"/>
        <v>0</v>
      </c>
      <c r="L74" s="312">
        <f t="shared" si="76"/>
        <v>0</v>
      </c>
      <c r="M74" s="312">
        <f t="shared" si="77"/>
        <v>0</v>
      </c>
      <c r="N74" s="300"/>
      <c r="ACK74" s="151"/>
      <c r="ACL74" s="151"/>
      <c r="ACM74" s="151">
        <f>SUMIF(DULIEU!$AQ$7:$AQ$532,CĐPS!$ACM$1&amp;"-"&amp;CĐPS!$B74,DULIEU!$X$7:$X$532)</f>
        <v>0</v>
      </c>
      <c r="ACN74" s="151">
        <f>SUMIF(DULIEU!$AR$7:$AR$532,CĐPS!$ACM$1&amp;"-"&amp;CĐPS!$B74,DULIEU!$X$7:$X$532)</f>
        <v>0</v>
      </c>
      <c r="ACO74" s="151">
        <f>SUMIF(DULIEU!$AQ$7:$AQ$532,CĐPS!$ACO$1&amp;"-"&amp;CĐPS!$B74,DULIEU!$X$7:$X$532)</f>
        <v>0</v>
      </c>
      <c r="ACP74" s="151">
        <f>SUMIF(DULIEU!$AR$7:$AR$532,CĐPS!ACO$1&amp;"-"&amp;CĐPS!$B74,DULIEU!$X$7:$X$532)</f>
        <v>0</v>
      </c>
      <c r="ACQ74" s="151">
        <f>SUMIF(DULIEU!$AQ$7:$AQ$532,CĐPS!$ACQ$1&amp;"-"&amp;CĐPS!$B74,DULIEU!$X$7:$X$532)</f>
        <v>0</v>
      </c>
      <c r="ACR74" s="151">
        <f>SUMIF(DULIEU!$AR$7:$AR$532,CĐPS!$ACQ$1&amp;"-"&amp;CĐPS!$B74,DULIEU!$X$7:$X$532)</f>
        <v>0</v>
      </c>
      <c r="ACS74" s="151">
        <f>SUMIF(DULIEU!$AQ$7:$AQ$532,CĐPS!$ACS$1&amp;"-"&amp;CĐPS!$B74,DULIEU!$X$7:$X$532)</f>
        <v>0</v>
      </c>
      <c r="ACT74" s="151">
        <f>SUMIF(DULIEU!$AR$7:$AR$532,CĐPS!$ACS$1&amp;"-"&amp;CĐPS!$B74,DULIEU!$X$7:$X$532)</f>
        <v>0</v>
      </c>
      <c r="ACU74" s="151">
        <f>SUMIF(DULIEU!$AQ$7:$AQ$532,CĐPS!$ACU$1&amp;"-"&amp;CĐPS!$B74,DULIEU!$X$7:$X$532)</f>
        <v>0</v>
      </c>
      <c r="ACV74" s="151">
        <f>SUMIF(DULIEU!$AR$7:$AR$532,CĐPS!$ACU$1&amp;"-"&amp;CĐPS!$B74,DULIEU!$X$7:$X$532)</f>
        <v>0</v>
      </c>
      <c r="ACW74" s="151">
        <f>SUMIF(DULIEU!$AQ$7:$AQ$532,CĐPS!$ACW$1&amp;"-"&amp;CĐPS!$B74,DULIEU!$X$7:$X$532)</f>
        <v>0</v>
      </c>
      <c r="ACX74" s="151">
        <f>SUMIF(DULIEU!$AR$7:$AR$532,CĐPS!$ACW$1&amp;"-"&amp;CĐPS!$B74,DULIEU!$X$7:$X$532)</f>
        <v>0</v>
      </c>
      <c r="ACY74" s="151">
        <f>SUMIF(DULIEU!$AQ$7:$AQ$532,CĐPS!$ACY$1&amp;"-"&amp;CĐPS!$B74,DULIEU!$X$7:$X$532)</f>
        <v>0</v>
      </c>
      <c r="ACZ74" s="151">
        <f>SUMIF(DULIEU!$AR$7:$AR$532,CĐPS!$ACY$1&amp;"-"&amp;CĐPS!$B74,DULIEU!$X$7:$X$532)</f>
        <v>0</v>
      </c>
      <c r="ADA74" s="151">
        <f>SUMIF(DULIEU!$AQ$7:$AQ$532,CĐPS!$ADA$1&amp;"-"&amp;CĐPS!$B74,DULIEU!$X$7:$X$532)</f>
        <v>0</v>
      </c>
      <c r="ADB74" s="151">
        <f>SUMIF(DULIEU!$AR$7:$AR$532,CĐPS!$ADA$1&amp;"-"&amp;CĐPS!$B74,DULIEU!$X$7:$X$532)</f>
        <v>0</v>
      </c>
      <c r="ADC74" s="151">
        <f>SUMIF(DULIEU!$AQ$7:$AQ$532,CĐPS!$ADC$1&amp;"-"&amp;CĐPS!$B74,DULIEU!$X$7:$X$532)</f>
        <v>0</v>
      </c>
      <c r="ADD74" s="151">
        <f>SUMIF(DULIEU!$AR$7:$AR$532,CĐPS!$ADC$1&amp;"-"&amp;CĐPS!$B74,DULIEU!$X$7:$X$532)</f>
        <v>0</v>
      </c>
      <c r="ADE74" s="151">
        <f>SUMIF(DULIEU!$AQ$7:$AQ$532,CĐPS!$ADE$1&amp;"-"&amp;CĐPS!$B74,DULIEU!$X$7:$X$532)</f>
        <v>0</v>
      </c>
      <c r="ADF74" s="151">
        <f>SUMIF(DULIEU!$AR$7:$AR$532,CĐPS!$ADE$1&amp;"-"&amp;CĐPS!$B74,DULIEU!$X$7:$X$532)</f>
        <v>0</v>
      </c>
      <c r="ADG74" s="151">
        <f>SUMIF(DULIEU!$AQ$7:$AQ$532,CĐPS!$ADG$1&amp;"-"&amp;CĐPS!$B74,DULIEU!$X$7:$X$532)</f>
        <v>0</v>
      </c>
      <c r="ADH74" s="151">
        <f>SUMIF(DULIEU!$AR$7:$AR$532,CĐPS!$ADG$1&amp;"-"&amp;CĐPS!$B74,DULIEU!$X$7:$X$532)</f>
        <v>0</v>
      </c>
      <c r="ADI74" s="151">
        <f>SUMIF(DULIEU!$AQ$7:$AQ$532,CĐPS!$ADI$1&amp;"-"&amp;CĐPS!$B74,DULIEU!$X$7:$X$532)</f>
        <v>0</v>
      </c>
      <c r="ADJ74" s="151">
        <f>SUMIF(DULIEU!$AR$7:$AR$532,CĐPS!$ADI$1&amp;"-"&amp;CĐPS!$B74,DULIEU!$X$7:$X$532)</f>
        <v>0</v>
      </c>
      <c r="ADK74" s="168">
        <f t="shared" si="62"/>
        <v>0</v>
      </c>
      <c r="ADL74" s="168">
        <f t="shared" si="63"/>
        <v>0</v>
      </c>
      <c r="ADM74" s="168">
        <f t="shared" si="64"/>
        <v>0</v>
      </c>
      <c r="ADN74" s="168">
        <f t="shared" si="65"/>
        <v>0</v>
      </c>
      <c r="ADO74" s="168">
        <f t="shared" si="66"/>
        <v>0</v>
      </c>
      <c r="ADP74" s="168">
        <f t="shared" si="67"/>
        <v>0</v>
      </c>
      <c r="ADQ74" s="168">
        <f t="shared" si="68"/>
        <v>0</v>
      </c>
      <c r="ADR74" s="168">
        <f t="shared" si="69"/>
        <v>0</v>
      </c>
      <c r="ADS74" s="168">
        <f t="shared" si="70"/>
        <v>0</v>
      </c>
      <c r="ADT74" s="168">
        <f t="shared" si="71"/>
        <v>0</v>
      </c>
      <c r="ADU74" s="165">
        <v>182</v>
      </c>
      <c r="ADV74" s="165">
        <v>313</v>
      </c>
      <c r="ADW74" s="165">
        <v>152</v>
      </c>
      <c r="ADX74" s="165">
        <v>413</v>
      </c>
    </row>
    <row r="75" spans="1:804" s="109" customFormat="1">
      <c r="A75" s="150"/>
      <c r="B75" s="306" t="s">
        <v>166</v>
      </c>
      <c r="C75" s="306" t="s">
        <v>166</v>
      </c>
      <c r="D75" s="307" t="s">
        <v>167</v>
      </c>
      <c r="E75" s="308" t="s">
        <v>168</v>
      </c>
      <c r="F75" s="309">
        <f t="shared" si="72"/>
        <v>0</v>
      </c>
      <c r="G75" s="310">
        <f t="shared" si="73"/>
        <v>0</v>
      </c>
      <c r="H75" s="311">
        <f>IF(AND($N$1&gt;=1,$N$1&lt;=12),SUMIF(DULIEU!$AQ$7:$AQ$532,CĐPS!$N$1&amp;"-"&amp;CĐPS!$B75,DULIEU!$X$7:$X$532),IF($N$1="Q1",$ADK75,IF($N$1="Q2",$ADM75,IF($N$1="Q3",$ADO75,IF($N$1="Q4",$ADQ75,IF($N$1="N",$ADS75,""))))))</f>
        <v>0</v>
      </c>
      <c r="I75" s="311">
        <f>IF(AND($N$1&gt;=1,$N$1&lt;=12),SUMIF(DULIEU!$AR$7:$AR$532,CĐPS!$N$1&amp;"-"&amp;CĐPS!$B75,DULIEU!$X$7:$X$532),IF($N$1="Q1",$ADL75,IF($N$1="Q2",$ADN75,IF($N$1="Q3",$ADP75,IF($N$1="Q4",$ADR75,IF($N$1="N",$ADT75,""))))))</f>
        <v>0</v>
      </c>
      <c r="J75" s="310">
        <f t="shared" si="74"/>
        <v>0</v>
      </c>
      <c r="K75" s="310">
        <f t="shared" si="75"/>
        <v>0</v>
      </c>
      <c r="L75" s="312">
        <f t="shared" si="76"/>
        <v>0</v>
      </c>
      <c r="M75" s="312">
        <f t="shared" si="77"/>
        <v>0</v>
      </c>
      <c r="N75" s="300"/>
      <c r="ACK75" s="151"/>
      <c r="ACL75" s="151"/>
      <c r="ACM75" s="151">
        <f>SUMIF(DULIEU!$AQ$7:$AQ$532,CĐPS!$ACM$1&amp;"-"&amp;CĐPS!$B75,DULIEU!$X$7:$X$532)</f>
        <v>0</v>
      </c>
      <c r="ACN75" s="151">
        <f>SUMIF(DULIEU!$AR$7:$AR$532,CĐPS!$ACM$1&amp;"-"&amp;CĐPS!$B75,DULIEU!$X$7:$X$532)</f>
        <v>0</v>
      </c>
      <c r="ACO75" s="151">
        <f>SUMIF(DULIEU!$AQ$7:$AQ$532,CĐPS!$ACO$1&amp;"-"&amp;CĐPS!$B75,DULIEU!$X$7:$X$532)</f>
        <v>0</v>
      </c>
      <c r="ACP75" s="151">
        <f>SUMIF(DULIEU!$AR$7:$AR$532,CĐPS!ACO$1&amp;"-"&amp;CĐPS!$B75,DULIEU!$X$7:$X$532)</f>
        <v>0</v>
      </c>
      <c r="ACQ75" s="151">
        <f>SUMIF(DULIEU!$AQ$7:$AQ$532,CĐPS!$ACQ$1&amp;"-"&amp;CĐPS!$B75,DULIEU!$X$7:$X$532)</f>
        <v>0</v>
      </c>
      <c r="ACR75" s="151">
        <f>SUMIF(DULIEU!$AR$7:$AR$532,CĐPS!$ACQ$1&amp;"-"&amp;CĐPS!$B75,DULIEU!$X$7:$X$532)</f>
        <v>0</v>
      </c>
      <c r="ACS75" s="151">
        <f>SUMIF(DULIEU!$AQ$7:$AQ$532,CĐPS!$ACS$1&amp;"-"&amp;CĐPS!$B75,DULIEU!$X$7:$X$532)</f>
        <v>0</v>
      </c>
      <c r="ACT75" s="151">
        <f>SUMIF(DULIEU!$AR$7:$AR$532,CĐPS!$ACS$1&amp;"-"&amp;CĐPS!$B75,DULIEU!$X$7:$X$532)</f>
        <v>0</v>
      </c>
      <c r="ACU75" s="151">
        <f>SUMIF(DULIEU!$AQ$7:$AQ$532,CĐPS!$ACU$1&amp;"-"&amp;CĐPS!$B75,DULIEU!$X$7:$X$532)</f>
        <v>0</v>
      </c>
      <c r="ACV75" s="151">
        <f>SUMIF(DULIEU!$AR$7:$AR$532,CĐPS!$ACU$1&amp;"-"&amp;CĐPS!$B75,DULIEU!$X$7:$X$532)</f>
        <v>0</v>
      </c>
      <c r="ACW75" s="151">
        <f>SUMIF(DULIEU!$AQ$7:$AQ$532,CĐPS!$ACW$1&amp;"-"&amp;CĐPS!$B75,DULIEU!$X$7:$X$532)</f>
        <v>0</v>
      </c>
      <c r="ACX75" s="151">
        <f>SUMIF(DULIEU!$AR$7:$AR$532,CĐPS!$ACW$1&amp;"-"&amp;CĐPS!$B75,DULIEU!$X$7:$X$532)</f>
        <v>0</v>
      </c>
      <c r="ACY75" s="151">
        <f>SUMIF(DULIEU!$AQ$7:$AQ$532,CĐPS!$ACY$1&amp;"-"&amp;CĐPS!$B75,DULIEU!$X$7:$X$532)</f>
        <v>0</v>
      </c>
      <c r="ACZ75" s="151">
        <f>SUMIF(DULIEU!$AR$7:$AR$532,CĐPS!$ACY$1&amp;"-"&amp;CĐPS!$B75,DULIEU!$X$7:$X$532)</f>
        <v>0</v>
      </c>
      <c r="ADA75" s="151">
        <f>SUMIF(DULIEU!$AQ$7:$AQ$532,CĐPS!$ADA$1&amp;"-"&amp;CĐPS!$B75,DULIEU!$X$7:$X$532)</f>
        <v>0</v>
      </c>
      <c r="ADB75" s="151">
        <f>SUMIF(DULIEU!$AR$7:$AR$532,CĐPS!$ADA$1&amp;"-"&amp;CĐPS!$B75,DULIEU!$X$7:$X$532)</f>
        <v>0</v>
      </c>
      <c r="ADC75" s="151">
        <f>SUMIF(DULIEU!$AQ$7:$AQ$532,CĐPS!$ADC$1&amp;"-"&amp;CĐPS!$B75,DULIEU!$X$7:$X$532)</f>
        <v>0</v>
      </c>
      <c r="ADD75" s="151">
        <f>SUMIF(DULIEU!$AR$7:$AR$532,CĐPS!$ADC$1&amp;"-"&amp;CĐPS!$B75,DULIEU!$X$7:$X$532)</f>
        <v>0</v>
      </c>
      <c r="ADE75" s="151">
        <f>SUMIF(DULIEU!$AQ$7:$AQ$532,CĐPS!$ADE$1&amp;"-"&amp;CĐPS!$B75,DULIEU!$X$7:$X$532)</f>
        <v>0</v>
      </c>
      <c r="ADF75" s="151">
        <f>SUMIF(DULIEU!$AR$7:$AR$532,CĐPS!$ADE$1&amp;"-"&amp;CĐPS!$B75,DULIEU!$X$7:$X$532)</f>
        <v>0</v>
      </c>
      <c r="ADG75" s="151">
        <f>SUMIF(DULIEU!$AQ$7:$AQ$532,CĐPS!$ADG$1&amp;"-"&amp;CĐPS!$B75,DULIEU!$X$7:$X$532)</f>
        <v>0</v>
      </c>
      <c r="ADH75" s="151">
        <f>SUMIF(DULIEU!$AR$7:$AR$532,CĐPS!$ADG$1&amp;"-"&amp;CĐPS!$B75,DULIEU!$X$7:$X$532)</f>
        <v>0</v>
      </c>
      <c r="ADI75" s="151">
        <f>SUMIF(DULIEU!$AQ$7:$AQ$532,CĐPS!$ADI$1&amp;"-"&amp;CĐPS!$B75,DULIEU!$X$7:$X$532)</f>
        <v>0</v>
      </c>
      <c r="ADJ75" s="151">
        <f>SUMIF(DULIEU!$AR$7:$AR$532,CĐPS!$ADI$1&amp;"-"&amp;CĐPS!$B75,DULIEU!$X$7:$X$532)</f>
        <v>0</v>
      </c>
      <c r="ADK75" s="168">
        <f t="shared" si="62"/>
        <v>0</v>
      </c>
      <c r="ADL75" s="168">
        <f t="shared" si="63"/>
        <v>0</v>
      </c>
      <c r="ADM75" s="168">
        <f t="shared" si="64"/>
        <v>0</v>
      </c>
      <c r="ADN75" s="168">
        <f t="shared" si="65"/>
        <v>0</v>
      </c>
      <c r="ADO75" s="168">
        <f t="shared" si="66"/>
        <v>0</v>
      </c>
      <c r="ADP75" s="168">
        <f t="shared" si="67"/>
        <v>0</v>
      </c>
      <c r="ADQ75" s="168">
        <f t="shared" si="68"/>
        <v>0</v>
      </c>
      <c r="ADR75" s="168">
        <f t="shared" si="69"/>
        <v>0</v>
      </c>
      <c r="ADS75" s="168">
        <f t="shared" si="70"/>
        <v>0</v>
      </c>
      <c r="ADT75" s="168">
        <f t="shared" si="71"/>
        <v>0</v>
      </c>
      <c r="ADU75" s="165">
        <v>182</v>
      </c>
      <c r="ADV75" s="165">
        <v>313</v>
      </c>
      <c r="ADW75" s="165">
        <v>152</v>
      </c>
      <c r="ADX75" s="165">
        <v>413</v>
      </c>
    </row>
    <row r="76" spans="1:804" s="109" customFormat="1">
      <c r="A76" s="150"/>
      <c r="B76" s="306" t="s">
        <v>169</v>
      </c>
      <c r="C76" s="306" t="s">
        <v>169</v>
      </c>
      <c r="D76" s="307" t="s">
        <v>170</v>
      </c>
      <c r="E76" s="308" t="s">
        <v>171</v>
      </c>
      <c r="F76" s="309">
        <f t="shared" si="72"/>
        <v>0</v>
      </c>
      <c r="G76" s="310">
        <f t="shared" si="73"/>
        <v>0</v>
      </c>
      <c r="H76" s="311">
        <f>IF(AND($N$1&gt;=1,$N$1&lt;=12),SUMIF(DULIEU!$AQ$7:$AQ$532,CĐPS!$N$1&amp;"-"&amp;CĐPS!$B76,DULIEU!$X$7:$X$532),IF($N$1="Q1",$ADK76,IF($N$1="Q2",$ADM76,IF($N$1="Q3",$ADO76,IF($N$1="Q4",$ADQ76,IF($N$1="N",$ADS76,""))))))</f>
        <v>0</v>
      </c>
      <c r="I76" s="311">
        <f>IF(AND($N$1&gt;=1,$N$1&lt;=12),SUMIF(DULIEU!$AR$7:$AR$532,CĐPS!$N$1&amp;"-"&amp;CĐPS!$B76,DULIEU!$X$7:$X$532),IF($N$1="Q1",$ADL76,IF($N$1="Q2",$ADN76,IF($N$1="Q3",$ADP76,IF($N$1="Q4",$ADR76,IF($N$1="N",$ADT76,""))))))</f>
        <v>0</v>
      </c>
      <c r="J76" s="310">
        <f t="shared" si="74"/>
        <v>0</v>
      </c>
      <c r="K76" s="310">
        <f t="shared" si="75"/>
        <v>0</v>
      </c>
      <c r="L76" s="312">
        <f t="shared" si="76"/>
        <v>0</v>
      </c>
      <c r="M76" s="312">
        <f t="shared" si="77"/>
        <v>0</v>
      </c>
      <c r="N76" s="300"/>
      <c r="ACK76" s="151"/>
      <c r="ACL76" s="151"/>
      <c r="ACM76" s="151">
        <f>SUMIF(DULIEU!$AQ$7:$AQ$532,CĐPS!$ACM$1&amp;"-"&amp;CĐPS!$B76,DULIEU!$X$7:$X$532)</f>
        <v>0</v>
      </c>
      <c r="ACN76" s="151">
        <f>SUMIF(DULIEU!$AR$7:$AR$532,CĐPS!$ACM$1&amp;"-"&amp;CĐPS!$B76,DULIEU!$X$7:$X$532)</f>
        <v>0</v>
      </c>
      <c r="ACO76" s="151">
        <f>SUMIF(DULIEU!$AQ$7:$AQ$532,CĐPS!$ACO$1&amp;"-"&amp;CĐPS!$B76,DULIEU!$X$7:$X$532)</f>
        <v>0</v>
      </c>
      <c r="ACP76" s="151">
        <f>SUMIF(DULIEU!$AR$7:$AR$532,CĐPS!ACO$1&amp;"-"&amp;CĐPS!$B76,DULIEU!$X$7:$X$532)</f>
        <v>0</v>
      </c>
      <c r="ACQ76" s="151">
        <f>SUMIF(DULIEU!$AQ$7:$AQ$532,CĐPS!$ACQ$1&amp;"-"&amp;CĐPS!$B76,DULIEU!$X$7:$X$532)</f>
        <v>0</v>
      </c>
      <c r="ACR76" s="151">
        <f>SUMIF(DULIEU!$AR$7:$AR$532,CĐPS!$ACQ$1&amp;"-"&amp;CĐPS!$B76,DULIEU!$X$7:$X$532)</f>
        <v>0</v>
      </c>
      <c r="ACS76" s="151">
        <f>SUMIF(DULIEU!$AQ$7:$AQ$532,CĐPS!$ACS$1&amp;"-"&amp;CĐPS!$B76,DULIEU!$X$7:$X$532)</f>
        <v>0</v>
      </c>
      <c r="ACT76" s="151">
        <f>SUMIF(DULIEU!$AR$7:$AR$532,CĐPS!$ACS$1&amp;"-"&amp;CĐPS!$B76,DULIEU!$X$7:$X$532)</f>
        <v>0</v>
      </c>
      <c r="ACU76" s="151">
        <f>SUMIF(DULIEU!$AQ$7:$AQ$532,CĐPS!$ACU$1&amp;"-"&amp;CĐPS!$B76,DULIEU!$X$7:$X$532)</f>
        <v>0</v>
      </c>
      <c r="ACV76" s="151">
        <f>SUMIF(DULIEU!$AR$7:$AR$532,CĐPS!$ACU$1&amp;"-"&amp;CĐPS!$B76,DULIEU!$X$7:$X$532)</f>
        <v>0</v>
      </c>
      <c r="ACW76" s="151">
        <f>SUMIF(DULIEU!$AQ$7:$AQ$532,CĐPS!$ACW$1&amp;"-"&amp;CĐPS!$B76,DULIEU!$X$7:$X$532)</f>
        <v>0</v>
      </c>
      <c r="ACX76" s="151">
        <f>SUMIF(DULIEU!$AR$7:$AR$532,CĐPS!$ACW$1&amp;"-"&amp;CĐPS!$B76,DULIEU!$X$7:$X$532)</f>
        <v>0</v>
      </c>
      <c r="ACY76" s="151">
        <f>SUMIF(DULIEU!$AQ$7:$AQ$532,CĐPS!$ACY$1&amp;"-"&amp;CĐPS!$B76,DULIEU!$X$7:$X$532)</f>
        <v>0</v>
      </c>
      <c r="ACZ76" s="151">
        <f>SUMIF(DULIEU!$AR$7:$AR$532,CĐPS!$ACY$1&amp;"-"&amp;CĐPS!$B76,DULIEU!$X$7:$X$532)</f>
        <v>0</v>
      </c>
      <c r="ADA76" s="151">
        <f>SUMIF(DULIEU!$AQ$7:$AQ$532,CĐPS!$ADA$1&amp;"-"&amp;CĐPS!$B76,DULIEU!$X$7:$X$532)</f>
        <v>0</v>
      </c>
      <c r="ADB76" s="151">
        <f>SUMIF(DULIEU!$AR$7:$AR$532,CĐPS!$ADA$1&amp;"-"&amp;CĐPS!$B76,DULIEU!$X$7:$X$532)</f>
        <v>0</v>
      </c>
      <c r="ADC76" s="151">
        <f>SUMIF(DULIEU!$AQ$7:$AQ$532,CĐPS!$ADC$1&amp;"-"&amp;CĐPS!$B76,DULIEU!$X$7:$X$532)</f>
        <v>0</v>
      </c>
      <c r="ADD76" s="151">
        <f>SUMIF(DULIEU!$AR$7:$AR$532,CĐPS!$ADC$1&amp;"-"&amp;CĐPS!$B76,DULIEU!$X$7:$X$532)</f>
        <v>0</v>
      </c>
      <c r="ADE76" s="151">
        <f>SUMIF(DULIEU!$AQ$7:$AQ$532,CĐPS!$ADE$1&amp;"-"&amp;CĐPS!$B76,DULIEU!$X$7:$X$532)</f>
        <v>0</v>
      </c>
      <c r="ADF76" s="151">
        <f>SUMIF(DULIEU!$AR$7:$AR$532,CĐPS!$ADE$1&amp;"-"&amp;CĐPS!$B76,DULIEU!$X$7:$X$532)</f>
        <v>0</v>
      </c>
      <c r="ADG76" s="151">
        <f>SUMIF(DULIEU!$AQ$7:$AQ$532,CĐPS!$ADG$1&amp;"-"&amp;CĐPS!$B76,DULIEU!$X$7:$X$532)</f>
        <v>0</v>
      </c>
      <c r="ADH76" s="151">
        <f>SUMIF(DULIEU!$AR$7:$AR$532,CĐPS!$ADG$1&amp;"-"&amp;CĐPS!$B76,DULIEU!$X$7:$X$532)</f>
        <v>0</v>
      </c>
      <c r="ADI76" s="151">
        <f>SUMIF(DULIEU!$AQ$7:$AQ$532,CĐPS!$ADI$1&amp;"-"&amp;CĐPS!$B76,DULIEU!$X$7:$X$532)</f>
        <v>0</v>
      </c>
      <c r="ADJ76" s="151">
        <f>SUMIF(DULIEU!$AR$7:$AR$532,CĐPS!$ADI$1&amp;"-"&amp;CĐPS!$B76,DULIEU!$X$7:$X$532)</f>
        <v>0</v>
      </c>
      <c r="ADK76" s="168">
        <f t="shared" si="62"/>
        <v>0</v>
      </c>
      <c r="ADL76" s="168">
        <f t="shared" si="63"/>
        <v>0</v>
      </c>
      <c r="ADM76" s="168">
        <f t="shared" si="64"/>
        <v>0</v>
      </c>
      <c r="ADN76" s="168">
        <f t="shared" si="65"/>
        <v>0</v>
      </c>
      <c r="ADO76" s="168">
        <f t="shared" si="66"/>
        <v>0</v>
      </c>
      <c r="ADP76" s="168">
        <f t="shared" si="67"/>
        <v>0</v>
      </c>
      <c r="ADQ76" s="168">
        <f t="shared" si="68"/>
        <v>0</v>
      </c>
      <c r="ADR76" s="168">
        <f t="shared" si="69"/>
        <v>0</v>
      </c>
      <c r="ADS76" s="168">
        <f t="shared" si="70"/>
        <v>0</v>
      </c>
      <c r="ADT76" s="168">
        <f t="shared" si="71"/>
        <v>0</v>
      </c>
      <c r="ADU76" s="165">
        <v>182</v>
      </c>
      <c r="ADV76" s="165">
        <v>313</v>
      </c>
      <c r="ADW76" s="165">
        <v>152</v>
      </c>
      <c r="ADX76" s="165">
        <v>413</v>
      </c>
    </row>
    <row r="77" spans="1:804">
      <c r="A77" s="137"/>
      <c r="B77" s="313" t="s">
        <v>172</v>
      </c>
      <c r="C77" s="313" t="s">
        <v>172</v>
      </c>
      <c r="D77" s="293" t="s">
        <v>1040</v>
      </c>
      <c r="E77" s="315" t="s">
        <v>174</v>
      </c>
      <c r="F77" s="309">
        <f t="shared" si="72"/>
        <v>0</v>
      </c>
      <c r="G77" s="310">
        <f t="shared" si="73"/>
        <v>0</v>
      </c>
      <c r="H77" s="310">
        <f>IF(AND($N$1&gt;=1,$N$1&lt;=12),SUMIF(DULIEU!$AQ$7:$AQ$532,CĐPS!$N$1&amp;"-"&amp;CĐPS!$B77,DULIEU!$X$7:$X$532),IF($N$1="Q1",$ADK77,IF($N$1="Q2",$ADM77,IF($N$1="Q3",$ADO77,IF($N$1="Q4",$ADQ77,IF($N$1="N",$ADS77,""))))))</f>
        <v>0</v>
      </c>
      <c r="I77" s="310">
        <f>IF(AND($N$1&gt;=1,$N$1&lt;=12),SUMIF(DULIEU!$AR$7:$AR$532,CĐPS!$N$1&amp;"-"&amp;CĐPS!$B77,DULIEU!$X$7:$X$532),IF($N$1="Q1",$ADL77,IF($N$1="Q2",$ADN77,IF($N$1="Q3",$ADP77,IF($N$1="Q4",$ADR77,IF($N$1="N",$ADT77,""))))))</f>
        <v>0</v>
      </c>
      <c r="J77" s="310">
        <f t="shared" si="74"/>
        <v>0</v>
      </c>
      <c r="K77" s="310">
        <f t="shared" si="75"/>
        <v>0</v>
      </c>
      <c r="L77" s="309">
        <f t="shared" si="76"/>
        <v>0</v>
      </c>
      <c r="M77" s="309">
        <f t="shared" si="77"/>
        <v>0</v>
      </c>
      <c r="N77" s="299"/>
      <c r="ACK77" s="148"/>
      <c r="ACL77" s="148"/>
      <c r="ACM77" s="148">
        <f>SUMIF(DULIEU!$AQ$7:$AQ$532,CĐPS!$ACM$1&amp;"-"&amp;CĐPS!$B77,DULIEU!$X$7:$X$532)</f>
        <v>0</v>
      </c>
      <c r="ACN77" s="148">
        <f>SUMIF(DULIEU!$AR$7:$AR$532,CĐPS!$ACM$1&amp;"-"&amp;CĐPS!$B77,DULIEU!$X$7:$X$532)</f>
        <v>0</v>
      </c>
      <c r="ACO77" s="148">
        <f>SUMIF(DULIEU!$AQ$7:$AQ$532,CĐPS!$ACO$1&amp;"-"&amp;CĐPS!$B77,DULIEU!$X$7:$X$532)</f>
        <v>0</v>
      </c>
      <c r="ACP77" s="148">
        <f>SUMIF(DULIEU!$AR$7:$AR$532,CĐPS!ACO$1&amp;"-"&amp;CĐPS!$B77,DULIEU!$X$7:$X$532)</f>
        <v>0</v>
      </c>
      <c r="ACQ77" s="148">
        <f>SUMIF(DULIEU!$AQ$7:$AQ$532,CĐPS!$ACQ$1&amp;"-"&amp;CĐPS!$B77,DULIEU!$X$7:$X$532)</f>
        <v>0</v>
      </c>
      <c r="ACR77" s="148">
        <f>SUMIF(DULIEU!$AR$7:$AR$532,CĐPS!$ACQ$1&amp;"-"&amp;CĐPS!$B77,DULIEU!$X$7:$X$532)</f>
        <v>0</v>
      </c>
      <c r="ACS77" s="148">
        <f>SUMIF(DULIEU!$AQ$7:$AQ$532,CĐPS!$ACS$1&amp;"-"&amp;CĐPS!$B77,DULIEU!$X$7:$X$532)</f>
        <v>0</v>
      </c>
      <c r="ACT77" s="148">
        <f>SUMIF(DULIEU!$AR$7:$AR$532,CĐPS!$ACS$1&amp;"-"&amp;CĐPS!$B77,DULIEU!$X$7:$X$532)</f>
        <v>0</v>
      </c>
      <c r="ACU77" s="148">
        <f>SUMIF(DULIEU!$AQ$7:$AQ$532,CĐPS!$ACU$1&amp;"-"&amp;CĐPS!$B77,DULIEU!$X$7:$X$532)</f>
        <v>0</v>
      </c>
      <c r="ACV77" s="148">
        <f>SUMIF(DULIEU!$AR$7:$AR$532,CĐPS!$ACU$1&amp;"-"&amp;CĐPS!$B77,DULIEU!$X$7:$X$532)</f>
        <v>0</v>
      </c>
      <c r="ACW77" s="148">
        <f>SUMIF(DULIEU!$AQ$7:$AQ$532,CĐPS!$ACW$1&amp;"-"&amp;CĐPS!$B77,DULIEU!$X$7:$X$532)</f>
        <v>0</v>
      </c>
      <c r="ACX77" s="148">
        <f>SUMIF(DULIEU!$AR$7:$AR$532,CĐPS!$ACW$1&amp;"-"&amp;CĐPS!$B77,DULIEU!$X$7:$X$532)</f>
        <v>0</v>
      </c>
      <c r="ACY77" s="148">
        <f>SUMIF(DULIEU!$AQ$7:$AQ$532,CĐPS!$ACY$1&amp;"-"&amp;CĐPS!$B77,DULIEU!$X$7:$X$532)</f>
        <v>0</v>
      </c>
      <c r="ACZ77" s="148">
        <f>SUMIF(DULIEU!$AR$7:$AR$532,CĐPS!$ACY$1&amp;"-"&amp;CĐPS!$B77,DULIEU!$X$7:$X$532)</f>
        <v>0</v>
      </c>
      <c r="ADA77" s="148">
        <f>SUMIF(DULIEU!$AQ$7:$AQ$532,CĐPS!$ADA$1&amp;"-"&amp;CĐPS!$B77,DULIEU!$X$7:$X$532)</f>
        <v>0</v>
      </c>
      <c r="ADB77" s="148">
        <f>SUMIF(DULIEU!$AR$7:$AR$532,CĐPS!$ADA$1&amp;"-"&amp;CĐPS!$B77,DULIEU!$X$7:$X$532)</f>
        <v>0</v>
      </c>
      <c r="ADC77" s="148">
        <f>SUMIF(DULIEU!$AQ$7:$AQ$532,CĐPS!$ADC$1&amp;"-"&amp;CĐPS!$B77,DULIEU!$X$7:$X$532)</f>
        <v>0</v>
      </c>
      <c r="ADD77" s="148">
        <f>SUMIF(DULIEU!$AR$7:$AR$532,CĐPS!$ADC$1&amp;"-"&amp;CĐPS!$B77,DULIEU!$X$7:$X$532)</f>
        <v>0</v>
      </c>
      <c r="ADE77" s="148">
        <f>SUMIF(DULIEU!$AQ$7:$AQ$532,CĐPS!$ADE$1&amp;"-"&amp;CĐPS!$B77,DULIEU!$X$7:$X$532)</f>
        <v>0</v>
      </c>
      <c r="ADF77" s="148">
        <f>SUMIF(DULIEU!$AR$7:$AR$532,CĐPS!$ADE$1&amp;"-"&amp;CĐPS!$B77,DULIEU!$X$7:$X$532)</f>
        <v>0</v>
      </c>
      <c r="ADG77" s="148">
        <f>SUMIF(DULIEU!$AQ$7:$AQ$532,CĐPS!$ADG$1&amp;"-"&amp;CĐPS!$B77,DULIEU!$X$7:$X$532)</f>
        <v>0</v>
      </c>
      <c r="ADH77" s="148">
        <f>SUMIF(DULIEU!$AR$7:$AR$532,CĐPS!$ADG$1&amp;"-"&amp;CĐPS!$B77,DULIEU!$X$7:$X$532)</f>
        <v>0</v>
      </c>
      <c r="ADI77" s="148">
        <f>SUMIF(DULIEU!$AQ$7:$AQ$532,CĐPS!$ADI$1&amp;"-"&amp;CĐPS!$B77,DULIEU!$X$7:$X$532)</f>
        <v>0</v>
      </c>
      <c r="ADJ77" s="148">
        <f>SUMIF(DULIEU!$AR$7:$AR$532,CĐPS!$ADI$1&amp;"-"&amp;CĐPS!$B77,DULIEU!$X$7:$X$532)</f>
        <v>0</v>
      </c>
      <c r="ADK77" s="149">
        <f t="shared" si="62"/>
        <v>0</v>
      </c>
      <c r="ADL77" s="149">
        <f t="shared" si="63"/>
        <v>0</v>
      </c>
      <c r="ADM77" s="149">
        <f t="shared" si="64"/>
        <v>0</v>
      </c>
      <c r="ADN77" s="149">
        <f t="shared" si="65"/>
        <v>0</v>
      </c>
      <c r="ADO77" s="149">
        <f t="shared" si="66"/>
        <v>0</v>
      </c>
      <c r="ADP77" s="149">
        <f t="shared" si="67"/>
        <v>0</v>
      </c>
      <c r="ADQ77" s="149">
        <f t="shared" si="68"/>
        <v>0</v>
      </c>
      <c r="ADR77" s="149">
        <f t="shared" si="69"/>
        <v>0</v>
      </c>
      <c r="ADS77" s="149">
        <f t="shared" si="70"/>
        <v>0</v>
      </c>
      <c r="ADT77" s="149">
        <f t="shared" si="71"/>
        <v>0</v>
      </c>
      <c r="ADU77" s="165">
        <v>182</v>
      </c>
      <c r="ADV77" s="165">
        <v>313</v>
      </c>
      <c r="ADW77" s="165">
        <v>152</v>
      </c>
      <c r="ADX77" s="165">
        <v>413</v>
      </c>
    </row>
    <row r="78" spans="1:804">
      <c r="A78" s="137"/>
      <c r="B78" s="296" t="s">
        <v>1041</v>
      </c>
      <c r="C78" s="296" t="s">
        <v>1041</v>
      </c>
      <c r="D78" s="293" t="s">
        <v>1042</v>
      </c>
      <c r="E78" s="315"/>
      <c r="F78" s="309">
        <f t="shared" si="72"/>
        <v>0</v>
      </c>
      <c r="G78" s="310">
        <f t="shared" si="73"/>
        <v>0</v>
      </c>
      <c r="H78" s="310">
        <f>IF(AND($N$1&gt;=1,$N$1&lt;=12),SUMIF(DULIEU!$AQ$7:$AQ$532,CĐPS!$N$1&amp;"-"&amp;CĐPS!$B78,DULIEU!$X$7:$X$532),IF($N$1="Q1",$ADK78,IF($N$1="Q2",$ADM78,IF($N$1="Q3",$ADO78,IF($N$1="Q4",$ADQ78,IF($N$1="N",$ADS78,""))))))</f>
        <v>0</v>
      </c>
      <c r="I78" s="310">
        <f>IF(AND($N$1&gt;=1,$N$1&lt;=12),SUMIF(DULIEU!$AR$7:$AR$532,CĐPS!$N$1&amp;"-"&amp;CĐPS!$B78,DULIEU!$X$7:$X$532),IF($N$1="Q1",$ADL78,IF($N$1="Q2",$ADN78,IF($N$1="Q3",$ADP78,IF($N$1="Q4",$ADR78,IF($N$1="N",$ADT78,""))))))</f>
        <v>0</v>
      </c>
      <c r="J78" s="310">
        <f t="shared" si="74"/>
        <v>0</v>
      </c>
      <c r="K78" s="310">
        <f t="shared" si="75"/>
        <v>0</v>
      </c>
      <c r="L78" s="309">
        <f t="shared" si="76"/>
        <v>0</v>
      </c>
      <c r="M78" s="309">
        <f t="shared" si="77"/>
        <v>0</v>
      </c>
      <c r="N78" s="299"/>
      <c r="ACK78" s="148"/>
      <c r="ACL78" s="148"/>
      <c r="ACM78" s="151">
        <f>SUMIF(DULIEU!$AQ$7:$AQ$532,CĐPS!$ACM$1&amp;"-"&amp;CĐPS!$B78,DULIEU!$X$7:$X$532)</f>
        <v>0</v>
      </c>
      <c r="ACN78" s="151">
        <f>SUMIF(DULIEU!$AR$7:$AR$532,CĐPS!$ACM$1&amp;"-"&amp;CĐPS!$B78,DULIEU!$X$7:$X$532)</f>
        <v>0</v>
      </c>
      <c r="ACO78" s="151">
        <f>SUMIF(DULIEU!$AQ$7:$AQ$532,CĐPS!$ACO$1&amp;"-"&amp;CĐPS!$B78,DULIEU!$X$7:$X$532)</f>
        <v>0</v>
      </c>
      <c r="ACP78" s="151">
        <f>SUMIF(DULIEU!$AR$7:$AR$532,CĐPS!ACO$1&amp;"-"&amp;CĐPS!$B78,DULIEU!$X$7:$X$532)</f>
        <v>0</v>
      </c>
      <c r="ACQ78" s="151">
        <f>SUMIF(DULIEU!$AQ$7:$AQ$532,CĐPS!$ACQ$1&amp;"-"&amp;CĐPS!$B78,DULIEU!$X$7:$X$532)</f>
        <v>0</v>
      </c>
      <c r="ACR78" s="151">
        <f>SUMIF(DULIEU!$AR$7:$AR$532,CĐPS!$ACQ$1&amp;"-"&amp;CĐPS!$B78,DULIEU!$X$7:$X$532)</f>
        <v>0</v>
      </c>
      <c r="ACS78" s="151">
        <f>SUMIF(DULIEU!$AQ$7:$AQ$532,CĐPS!$ACS$1&amp;"-"&amp;CĐPS!$B78,DULIEU!$X$7:$X$532)</f>
        <v>0</v>
      </c>
      <c r="ACT78" s="151">
        <f>SUMIF(DULIEU!$AR$7:$AR$532,CĐPS!$ACS$1&amp;"-"&amp;CĐPS!$B78,DULIEU!$X$7:$X$532)</f>
        <v>0</v>
      </c>
      <c r="ACU78" s="151">
        <f>SUMIF(DULIEU!$AQ$7:$AQ$532,CĐPS!$ACU$1&amp;"-"&amp;CĐPS!$B78,DULIEU!$X$7:$X$532)</f>
        <v>0</v>
      </c>
      <c r="ACV78" s="151">
        <f>SUMIF(DULIEU!$AR$7:$AR$532,CĐPS!$ACU$1&amp;"-"&amp;CĐPS!$B78,DULIEU!$X$7:$X$532)</f>
        <v>0</v>
      </c>
      <c r="ACW78" s="151">
        <f>SUMIF(DULIEU!$AQ$7:$AQ$532,CĐPS!$ACW$1&amp;"-"&amp;CĐPS!$B78,DULIEU!$X$7:$X$532)</f>
        <v>0</v>
      </c>
      <c r="ACX78" s="151">
        <f>SUMIF(DULIEU!$AR$7:$AR$532,CĐPS!$ACW$1&amp;"-"&amp;CĐPS!$B78,DULIEU!$X$7:$X$532)</f>
        <v>0</v>
      </c>
      <c r="ACY78" s="151">
        <f>SUMIF(DULIEU!$AQ$7:$AQ$532,CĐPS!$ACY$1&amp;"-"&amp;CĐPS!$B78,DULIEU!$X$7:$X$532)</f>
        <v>0</v>
      </c>
      <c r="ACZ78" s="151">
        <f>SUMIF(DULIEU!$AR$7:$AR$532,CĐPS!$ACY$1&amp;"-"&amp;CĐPS!$B78,DULIEU!$X$7:$X$532)</f>
        <v>0</v>
      </c>
      <c r="ADA78" s="151">
        <f>SUMIF(DULIEU!$AQ$7:$AQ$532,CĐPS!$ADA$1&amp;"-"&amp;CĐPS!$B78,DULIEU!$X$7:$X$532)</f>
        <v>0</v>
      </c>
      <c r="ADB78" s="151">
        <f>SUMIF(DULIEU!$AR$7:$AR$532,CĐPS!$ADA$1&amp;"-"&amp;CĐPS!$B78,DULIEU!$X$7:$X$532)</f>
        <v>0</v>
      </c>
      <c r="ADC78" s="151">
        <f>SUMIF(DULIEU!$AQ$7:$AQ$532,CĐPS!$ADC$1&amp;"-"&amp;CĐPS!$B78,DULIEU!$X$7:$X$532)</f>
        <v>0</v>
      </c>
      <c r="ADD78" s="151">
        <f>SUMIF(DULIEU!$AR$7:$AR$532,CĐPS!$ADC$1&amp;"-"&amp;CĐPS!$B78,DULIEU!$X$7:$X$532)</f>
        <v>0</v>
      </c>
      <c r="ADE78" s="151">
        <f>SUMIF(DULIEU!$AQ$7:$AQ$532,CĐPS!$ADE$1&amp;"-"&amp;CĐPS!$B78,DULIEU!$X$7:$X$532)</f>
        <v>0</v>
      </c>
      <c r="ADF78" s="151">
        <f>SUMIF(DULIEU!$AR$7:$AR$532,CĐPS!$ADE$1&amp;"-"&amp;CĐPS!$B78,DULIEU!$X$7:$X$532)</f>
        <v>0</v>
      </c>
      <c r="ADG78" s="151">
        <f>SUMIF(DULIEU!$AQ$7:$AQ$532,CĐPS!$ADG$1&amp;"-"&amp;CĐPS!$B78,DULIEU!$X$7:$X$532)</f>
        <v>0</v>
      </c>
      <c r="ADH78" s="151">
        <f>SUMIF(DULIEU!$AR$7:$AR$532,CĐPS!$ADG$1&amp;"-"&amp;CĐPS!$B78,DULIEU!$X$7:$X$532)</f>
        <v>0</v>
      </c>
      <c r="ADI78" s="151">
        <f>SUMIF(DULIEU!$AQ$7:$AQ$532,CĐPS!$ADI$1&amp;"-"&amp;CĐPS!$B78,DULIEU!$X$7:$X$532)</f>
        <v>0</v>
      </c>
      <c r="ADJ78" s="151">
        <f>SUMIF(DULIEU!$AR$7:$AR$532,CĐPS!$ADI$1&amp;"-"&amp;CĐPS!$B78,DULIEU!$X$7:$X$532)</f>
        <v>0</v>
      </c>
      <c r="ADK78" s="168">
        <f>ACM78+ACO78+ACQ78</f>
        <v>0</v>
      </c>
      <c r="ADL78" s="168">
        <f>ACN78+ACP78+ACR78</f>
        <v>0</v>
      </c>
      <c r="ADM78" s="168">
        <f>ACS78+ACU78+ACW78</f>
        <v>0</v>
      </c>
      <c r="ADN78" s="168">
        <f>ACT78+ACV78+ACX78</f>
        <v>0</v>
      </c>
      <c r="ADO78" s="168">
        <f>ACY78+ADA78+ADC78</f>
        <v>0</v>
      </c>
      <c r="ADP78" s="168">
        <f>ACZ78+ADB78+ADD78</f>
        <v>0</v>
      </c>
      <c r="ADQ78" s="168">
        <f>ADE78+ADG78+ADI78</f>
        <v>0</v>
      </c>
      <c r="ADR78" s="168">
        <f>ADF78+ADH78+ADJ78</f>
        <v>0</v>
      </c>
      <c r="ADS78" s="168">
        <f>ADK78+ADM78+ADO78+ADQ78</f>
        <v>0</v>
      </c>
      <c r="ADT78" s="168">
        <f>ADL78+ADN78+ADP78+ADR78</f>
        <v>0</v>
      </c>
      <c r="ADU78" s="165">
        <v>182</v>
      </c>
      <c r="ADV78" s="165">
        <v>313</v>
      </c>
      <c r="ADW78" s="165">
        <v>152</v>
      </c>
      <c r="ADX78" s="165">
        <v>413</v>
      </c>
    </row>
    <row r="79" spans="1:804">
      <c r="A79" s="137"/>
      <c r="B79" s="296" t="s">
        <v>1043</v>
      </c>
      <c r="C79" s="296" t="s">
        <v>1043</v>
      </c>
      <c r="D79" s="293" t="s">
        <v>173</v>
      </c>
      <c r="E79" s="315"/>
      <c r="F79" s="309">
        <f t="shared" si="72"/>
        <v>0</v>
      </c>
      <c r="G79" s="310">
        <f t="shared" si="73"/>
        <v>0</v>
      </c>
      <c r="H79" s="310">
        <f>IF(AND($N$1&gt;=1,$N$1&lt;=12),SUMIF(DULIEU!$AQ$7:$AQ$532,CĐPS!$N$1&amp;"-"&amp;CĐPS!$B79,DULIEU!$X$7:$X$532),IF($N$1="Q1",$ADK79,IF($N$1="Q2",$ADM79,IF($N$1="Q3",$ADO79,IF($N$1="Q4",$ADQ79,IF($N$1="N",$ADS79,""))))))</f>
        <v>0</v>
      </c>
      <c r="I79" s="310">
        <f>IF(AND($N$1&gt;=1,$N$1&lt;=12),SUMIF(DULIEU!$AR$7:$AR$532,CĐPS!$N$1&amp;"-"&amp;CĐPS!$B79,DULIEU!$X$7:$X$532),IF($N$1="Q1",$ADL79,IF($N$1="Q2",$ADN79,IF($N$1="Q3",$ADP79,IF($N$1="Q4",$ADR79,IF($N$1="N",$ADT79,""))))))</f>
        <v>0</v>
      </c>
      <c r="J79" s="310">
        <f t="shared" si="74"/>
        <v>2250000</v>
      </c>
      <c r="K79" s="310">
        <f t="shared" si="75"/>
        <v>2250000</v>
      </c>
      <c r="L79" s="309">
        <f t="shared" si="76"/>
        <v>0</v>
      </c>
      <c r="M79" s="309">
        <f t="shared" si="77"/>
        <v>0</v>
      </c>
      <c r="N79" s="299"/>
      <c r="ACK79" s="148"/>
      <c r="ACL79" s="148"/>
      <c r="ACM79" s="151">
        <f>SUMIF(DULIEU!$AQ$7:$AQ$532,CĐPS!$ACM$1&amp;"-"&amp;CĐPS!$B79,DULIEU!$X$7:$X$532)</f>
        <v>2250000</v>
      </c>
      <c r="ACN79" s="151">
        <f>SUMIF(DULIEU!$AR$7:$AR$532,CĐPS!$ACM$1&amp;"-"&amp;CĐPS!$B79,DULIEU!$X$7:$X$532)</f>
        <v>2250000</v>
      </c>
      <c r="ACO79" s="151">
        <f>SUMIF(DULIEU!$AQ$7:$AQ$532,CĐPS!$ACO$1&amp;"-"&amp;CĐPS!$B79,DULIEU!$X$7:$X$532)</f>
        <v>0</v>
      </c>
      <c r="ACP79" s="151">
        <f>SUMIF(DULIEU!$AR$7:$AR$532,CĐPS!ACO$1&amp;"-"&amp;CĐPS!$B79,DULIEU!$X$7:$X$532)</f>
        <v>0</v>
      </c>
      <c r="ACQ79" s="151">
        <f>SUMIF(DULIEU!$AQ$7:$AQ$532,CĐPS!$ACQ$1&amp;"-"&amp;CĐPS!$B79,DULIEU!$X$7:$X$532)</f>
        <v>0</v>
      </c>
      <c r="ACR79" s="151">
        <f>SUMIF(DULIEU!$AR$7:$AR$532,CĐPS!$ACQ$1&amp;"-"&amp;CĐPS!$B79,DULIEU!$X$7:$X$532)</f>
        <v>0</v>
      </c>
      <c r="ACS79" s="151">
        <f>SUMIF(DULIEU!$AQ$7:$AQ$532,CĐPS!$ACS$1&amp;"-"&amp;CĐPS!$B79,DULIEU!$X$7:$X$532)</f>
        <v>0</v>
      </c>
      <c r="ACT79" s="151">
        <f>SUMIF(DULIEU!$AR$7:$AR$532,CĐPS!$ACS$1&amp;"-"&amp;CĐPS!$B79,DULIEU!$X$7:$X$532)</f>
        <v>0</v>
      </c>
      <c r="ACU79" s="151">
        <f>SUMIF(DULIEU!$AQ$7:$AQ$532,CĐPS!$ACU$1&amp;"-"&amp;CĐPS!$B79,DULIEU!$X$7:$X$532)</f>
        <v>0</v>
      </c>
      <c r="ACV79" s="151">
        <f>SUMIF(DULIEU!$AR$7:$AR$532,CĐPS!$ACU$1&amp;"-"&amp;CĐPS!$B79,DULIEU!$X$7:$X$532)</f>
        <v>0</v>
      </c>
      <c r="ACW79" s="151">
        <f>SUMIF(DULIEU!$AQ$7:$AQ$532,CĐPS!$ACW$1&amp;"-"&amp;CĐPS!$B79,DULIEU!$X$7:$X$532)</f>
        <v>0</v>
      </c>
      <c r="ACX79" s="151">
        <f>SUMIF(DULIEU!$AR$7:$AR$532,CĐPS!$ACW$1&amp;"-"&amp;CĐPS!$B79,DULIEU!$X$7:$X$532)</f>
        <v>0</v>
      </c>
      <c r="ACY79" s="151">
        <f>SUMIF(DULIEU!$AQ$7:$AQ$532,CĐPS!$ACY$1&amp;"-"&amp;CĐPS!$B79,DULIEU!$X$7:$X$532)</f>
        <v>0</v>
      </c>
      <c r="ACZ79" s="151">
        <f>SUMIF(DULIEU!$AR$7:$AR$532,CĐPS!$ACY$1&amp;"-"&amp;CĐPS!$B79,DULIEU!$X$7:$X$532)</f>
        <v>0</v>
      </c>
      <c r="ADA79" s="151">
        <f>SUMIF(DULIEU!$AQ$7:$AQ$532,CĐPS!$ADA$1&amp;"-"&amp;CĐPS!$B79,DULIEU!$X$7:$X$532)</f>
        <v>0</v>
      </c>
      <c r="ADB79" s="151">
        <f>SUMIF(DULIEU!$AR$7:$AR$532,CĐPS!$ADA$1&amp;"-"&amp;CĐPS!$B79,DULIEU!$X$7:$X$532)</f>
        <v>0</v>
      </c>
      <c r="ADC79" s="151">
        <f>SUMIF(DULIEU!$AQ$7:$AQ$532,CĐPS!$ADC$1&amp;"-"&amp;CĐPS!$B79,DULIEU!$X$7:$X$532)</f>
        <v>0</v>
      </c>
      <c r="ADD79" s="151">
        <f>SUMIF(DULIEU!$AR$7:$AR$532,CĐPS!$ADC$1&amp;"-"&amp;CĐPS!$B79,DULIEU!$X$7:$X$532)</f>
        <v>0</v>
      </c>
      <c r="ADE79" s="151">
        <f>SUMIF(DULIEU!$AQ$7:$AQ$532,CĐPS!$ADE$1&amp;"-"&amp;CĐPS!$B79,DULIEU!$X$7:$X$532)</f>
        <v>0</v>
      </c>
      <c r="ADF79" s="151">
        <f>SUMIF(DULIEU!$AR$7:$AR$532,CĐPS!$ADE$1&amp;"-"&amp;CĐPS!$B79,DULIEU!$X$7:$X$532)</f>
        <v>0</v>
      </c>
      <c r="ADG79" s="151">
        <f>SUMIF(DULIEU!$AQ$7:$AQ$532,CĐPS!$ADG$1&amp;"-"&amp;CĐPS!$B79,DULIEU!$X$7:$X$532)</f>
        <v>0</v>
      </c>
      <c r="ADH79" s="151">
        <f>SUMIF(DULIEU!$AR$7:$AR$532,CĐPS!$ADG$1&amp;"-"&amp;CĐPS!$B79,DULIEU!$X$7:$X$532)</f>
        <v>0</v>
      </c>
      <c r="ADI79" s="151">
        <f>SUMIF(DULIEU!$AQ$7:$AQ$532,CĐPS!$ADI$1&amp;"-"&amp;CĐPS!$B79,DULIEU!$X$7:$X$532)</f>
        <v>0</v>
      </c>
      <c r="ADJ79" s="151">
        <f>SUMIF(DULIEU!$AR$7:$AR$532,CĐPS!$ADI$1&amp;"-"&amp;CĐPS!$B79,DULIEU!$X$7:$X$532)</f>
        <v>0</v>
      </c>
      <c r="ADK79" s="168">
        <f>ACM79+ACO79+ACQ79</f>
        <v>2250000</v>
      </c>
      <c r="ADL79" s="168">
        <f>ACN79+ACP79+ACR79</f>
        <v>2250000</v>
      </c>
      <c r="ADM79" s="168">
        <f>ACS79+ACU79+ACW79</f>
        <v>0</v>
      </c>
      <c r="ADN79" s="168">
        <f>ACT79+ACV79+ACX79</f>
        <v>0</v>
      </c>
      <c r="ADO79" s="168">
        <f>ACY79+ADA79+ADC79</f>
        <v>0</v>
      </c>
      <c r="ADP79" s="168">
        <f>ACZ79+ADB79+ADD79</f>
        <v>0</v>
      </c>
      <c r="ADQ79" s="168">
        <f>ADE79+ADG79+ADI79</f>
        <v>0</v>
      </c>
      <c r="ADR79" s="168">
        <f>ADF79+ADH79+ADJ79</f>
        <v>0</v>
      </c>
      <c r="ADS79" s="168">
        <f>ADK79+ADM79+ADO79+ADQ79</f>
        <v>2250000</v>
      </c>
      <c r="ADT79" s="168">
        <f>ADL79+ADN79+ADP79+ADR79</f>
        <v>2250000</v>
      </c>
      <c r="ADU79" s="165">
        <v>182</v>
      </c>
      <c r="ADV79" s="165">
        <v>313</v>
      </c>
      <c r="ADW79" s="165">
        <v>152</v>
      </c>
      <c r="ADX79" s="165">
        <v>413</v>
      </c>
    </row>
    <row r="80" spans="1:804">
      <c r="A80" s="137"/>
      <c r="B80" s="313" t="s">
        <v>175</v>
      </c>
      <c r="C80" s="313" t="s">
        <v>175</v>
      </c>
      <c r="D80" s="314" t="s">
        <v>176</v>
      </c>
      <c r="E80" s="315" t="s">
        <v>177</v>
      </c>
      <c r="F80" s="309">
        <f t="shared" si="72"/>
        <v>0</v>
      </c>
      <c r="G80" s="310">
        <f t="shared" si="73"/>
        <v>0</v>
      </c>
      <c r="H80" s="310">
        <f>IF(AND($N$1&gt;=1,$N$1&lt;=12),SUMIF(DULIEU!$AQ$7:$AQ$532,CĐPS!$N$1&amp;"-"&amp;CĐPS!$B80,DULIEU!$X$7:$X$532),IF($N$1="Q1",$ADK80,IF($N$1="Q2",$ADM80,IF($N$1="Q3",$ADO80,IF($N$1="Q4",$ADQ80,IF($N$1="N",$ADS80,""))))))</f>
        <v>0</v>
      </c>
      <c r="I80" s="310">
        <f>IF(AND($N$1&gt;=1,$N$1&lt;=12),SUMIF(DULIEU!$AR$7:$AR$532,CĐPS!$N$1&amp;"-"&amp;CĐPS!$B80,DULIEU!$X$7:$X$532),IF($N$1="Q1",$ADL80,IF($N$1="Q2",$ADN80,IF($N$1="Q3",$ADP80,IF($N$1="Q4",$ADR80,IF($N$1="N",$ADT80,""))))))</f>
        <v>0</v>
      </c>
      <c r="J80" s="310">
        <f t="shared" si="74"/>
        <v>0</v>
      </c>
      <c r="K80" s="310">
        <f t="shared" si="75"/>
        <v>0</v>
      </c>
      <c r="L80" s="309">
        <f t="shared" si="76"/>
        <v>0</v>
      </c>
      <c r="M80" s="309">
        <f t="shared" si="77"/>
        <v>0</v>
      </c>
      <c r="N80" s="299"/>
      <c r="ACK80" s="148"/>
      <c r="ACL80" s="148"/>
      <c r="ACM80" s="148">
        <f>SUMIF(DULIEU!$AQ$7:$AQ$532,CĐPS!$ACM$1&amp;"-"&amp;CĐPS!$B80,DULIEU!$X$7:$X$532)</f>
        <v>0</v>
      </c>
      <c r="ACN80" s="148">
        <f>SUMIF(DULIEU!$AR$7:$AR$532,CĐPS!$ACM$1&amp;"-"&amp;CĐPS!$B80,DULIEU!$X$7:$X$532)</f>
        <v>0</v>
      </c>
      <c r="ACO80" s="148">
        <f>SUMIF(DULIEU!$AQ$7:$AQ$532,CĐPS!$ACO$1&amp;"-"&amp;CĐPS!$B80,DULIEU!$X$7:$X$532)</f>
        <v>0</v>
      </c>
      <c r="ACP80" s="148">
        <f>SUMIF(DULIEU!$AR$7:$AR$532,CĐPS!ACO$1&amp;"-"&amp;CĐPS!$B80,DULIEU!$X$7:$X$532)</f>
        <v>0</v>
      </c>
      <c r="ACQ80" s="148">
        <f>SUMIF(DULIEU!$AQ$7:$AQ$532,CĐPS!$ACQ$1&amp;"-"&amp;CĐPS!$B80,DULIEU!$X$7:$X$532)</f>
        <v>0</v>
      </c>
      <c r="ACR80" s="148">
        <f>SUMIF(DULIEU!$AR$7:$AR$532,CĐPS!$ACQ$1&amp;"-"&amp;CĐPS!$B80,DULIEU!$X$7:$X$532)</f>
        <v>0</v>
      </c>
      <c r="ACS80" s="148">
        <f>SUMIF(DULIEU!$AQ$7:$AQ$532,CĐPS!$ACS$1&amp;"-"&amp;CĐPS!$B80,DULIEU!$X$7:$X$532)</f>
        <v>0</v>
      </c>
      <c r="ACT80" s="148">
        <f>SUMIF(DULIEU!$AR$7:$AR$532,CĐPS!$ACS$1&amp;"-"&amp;CĐPS!$B80,DULIEU!$X$7:$X$532)</f>
        <v>0</v>
      </c>
      <c r="ACU80" s="148">
        <f>SUMIF(DULIEU!$AQ$7:$AQ$532,CĐPS!$ACU$1&amp;"-"&amp;CĐPS!$B80,DULIEU!$X$7:$X$532)</f>
        <v>0</v>
      </c>
      <c r="ACV80" s="148">
        <f>SUMIF(DULIEU!$AR$7:$AR$532,CĐPS!$ACU$1&amp;"-"&amp;CĐPS!$B80,DULIEU!$X$7:$X$532)</f>
        <v>0</v>
      </c>
      <c r="ACW80" s="148">
        <f>SUMIF(DULIEU!$AQ$7:$AQ$532,CĐPS!$ACW$1&amp;"-"&amp;CĐPS!$B80,DULIEU!$X$7:$X$532)</f>
        <v>0</v>
      </c>
      <c r="ACX80" s="148">
        <f>SUMIF(DULIEU!$AR$7:$AR$532,CĐPS!$ACW$1&amp;"-"&amp;CĐPS!$B80,DULIEU!$X$7:$X$532)</f>
        <v>0</v>
      </c>
      <c r="ACY80" s="148">
        <f>SUMIF(DULIEU!$AQ$7:$AQ$532,CĐPS!$ACY$1&amp;"-"&amp;CĐPS!$B80,DULIEU!$X$7:$X$532)</f>
        <v>0</v>
      </c>
      <c r="ACZ80" s="148">
        <f>SUMIF(DULIEU!$AR$7:$AR$532,CĐPS!$ACY$1&amp;"-"&amp;CĐPS!$B80,DULIEU!$X$7:$X$532)</f>
        <v>0</v>
      </c>
      <c r="ADA80" s="148">
        <f>SUMIF(DULIEU!$AQ$7:$AQ$532,CĐPS!$ADA$1&amp;"-"&amp;CĐPS!$B80,DULIEU!$X$7:$X$532)</f>
        <v>0</v>
      </c>
      <c r="ADB80" s="148">
        <f>SUMIF(DULIEU!$AR$7:$AR$532,CĐPS!$ADA$1&amp;"-"&amp;CĐPS!$B80,DULIEU!$X$7:$X$532)</f>
        <v>0</v>
      </c>
      <c r="ADC80" s="148">
        <f>SUMIF(DULIEU!$AQ$7:$AQ$532,CĐPS!$ADC$1&amp;"-"&amp;CĐPS!$B80,DULIEU!$X$7:$X$532)</f>
        <v>0</v>
      </c>
      <c r="ADD80" s="148">
        <f>SUMIF(DULIEU!$AR$7:$AR$532,CĐPS!$ADC$1&amp;"-"&amp;CĐPS!$B80,DULIEU!$X$7:$X$532)</f>
        <v>0</v>
      </c>
      <c r="ADE80" s="148">
        <f>SUMIF(DULIEU!$AQ$7:$AQ$532,CĐPS!$ADE$1&amp;"-"&amp;CĐPS!$B80,DULIEU!$X$7:$X$532)</f>
        <v>0</v>
      </c>
      <c r="ADF80" s="148">
        <f>SUMIF(DULIEU!$AR$7:$AR$532,CĐPS!$ADE$1&amp;"-"&amp;CĐPS!$B80,DULIEU!$X$7:$X$532)</f>
        <v>0</v>
      </c>
      <c r="ADG80" s="148">
        <f>SUMIF(DULIEU!$AQ$7:$AQ$532,CĐPS!$ADG$1&amp;"-"&amp;CĐPS!$B80,DULIEU!$X$7:$X$532)</f>
        <v>0</v>
      </c>
      <c r="ADH80" s="148">
        <f>SUMIF(DULIEU!$AR$7:$AR$532,CĐPS!$ADG$1&amp;"-"&amp;CĐPS!$B80,DULIEU!$X$7:$X$532)</f>
        <v>0</v>
      </c>
      <c r="ADI80" s="148">
        <f>SUMIF(DULIEU!$AQ$7:$AQ$532,CĐPS!$ADI$1&amp;"-"&amp;CĐPS!$B80,DULIEU!$X$7:$X$532)</f>
        <v>0</v>
      </c>
      <c r="ADJ80" s="148">
        <f>SUMIF(DULIEU!$AR$7:$AR$532,CĐPS!$ADI$1&amp;"-"&amp;CĐPS!$B80,DULIEU!$X$7:$X$532)</f>
        <v>0</v>
      </c>
      <c r="ADK80" s="149">
        <f t="shared" si="62"/>
        <v>0</v>
      </c>
      <c r="ADL80" s="149">
        <f t="shared" si="63"/>
        <v>0</v>
      </c>
      <c r="ADM80" s="149">
        <f t="shared" si="64"/>
        <v>0</v>
      </c>
      <c r="ADN80" s="149">
        <f t="shared" si="65"/>
        <v>0</v>
      </c>
      <c r="ADO80" s="149">
        <f t="shared" si="66"/>
        <v>0</v>
      </c>
      <c r="ADP80" s="149">
        <f t="shared" si="67"/>
        <v>0</v>
      </c>
      <c r="ADQ80" s="149">
        <f t="shared" si="68"/>
        <v>0</v>
      </c>
      <c r="ADR80" s="149">
        <f t="shared" si="69"/>
        <v>0</v>
      </c>
      <c r="ADS80" s="149">
        <f t="shared" si="70"/>
        <v>0</v>
      </c>
      <c r="ADT80" s="149">
        <f t="shared" si="71"/>
        <v>0</v>
      </c>
      <c r="ADU80" s="165">
        <v>182</v>
      </c>
      <c r="ADV80" s="165">
        <v>313</v>
      </c>
      <c r="ADW80" s="165">
        <v>152</v>
      </c>
      <c r="ADX80" s="165">
        <v>413</v>
      </c>
    </row>
    <row r="81" spans="1:804" s="117" customFormat="1">
      <c r="A81" s="298" t="s">
        <v>388</v>
      </c>
      <c r="B81" s="316" t="s">
        <v>178</v>
      </c>
      <c r="C81" s="316" t="s">
        <v>178</v>
      </c>
      <c r="D81" s="317" t="s">
        <v>179</v>
      </c>
      <c r="E81" s="318" t="s">
        <v>180</v>
      </c>
      <c r="F81" s="319">
        <f t="shared" si="72"/>
        <v>0</v>
      </c>
      <c r="G81" s="330">
        <f t="shared" si="73"/>
        <v>0</v>
      </c>
      <c r="H81" s="330">
        <f>IF(AND($N$1&gt;=1,$N$1&lt;=12),SUMIF(DULIEU!$AQ$7:$AQ$532,CĐPS!$N$1&amp;"-"&amp;CĐPS!$B81,DULIEU!$X$7:$X$532),IF($N$1="Q1",$ADK81,IF($N$1="Q2",$ADM81,IF($N$1="Q3",$ADO81,IF($N$1="Q4",$ADQ81,IF($N$1="N",$ADS81,""))))))</f>
        <v>24731000</v>
      </c>
      <c r="I81" s="330">
        <f>IF(AND($N$1&gt;=1,$N$1&lt;=12),SUMIF(DULIEU!$AR$7:$AR$532,CĐPS!$N$1&amp;"-"&amp;CĐPS!$B81,DULIEU!$X$7:$X$532),IF($N$1="Q1",$ADL81,IF($N$1="Q2",$ADN81,IF($N$1="Q3",$ADP81,IF($N$1="Q4",$ADR81,IF($N$1="N",$ADT81,""))))))</f>
        <v>24731000</v>
      </c>
      <c r="J81" s="330">
        <f t="shared" si="74"/>
        <v>96125000</v>
      </c>
      <c r="K81" s="330">
        <f t="shared" si="75"/>
        <v>96125000</v>
      </c>
      <c r="L81" s="319">
        <f t="shared" si="76"/>
        <v>0</v>
      </c>
      <c r="M81" s="319">
        <f t="shared" si="77"/>
        <v>0</v>
      </c>
      <c r="N81" s="326"/>
      <c r="ACK81" s="327"/>
      <c r="ACL81" s="327"/>
      <c r="ACM81" s="327">
        <f>SUMIF(DULIEU!$AQ$7:$AQ$532,CĐPS!$ACM$1&amp;"-"&amp;CĐPS!$B81,DULIEU!$X$7:$X$532)</f>
        <v>8404000</v>
      </c>
      <c r="ACN81" s="327">
        <f>SUMIF(DULIEU!$AR$7:$AR$532,CĐPS!$ACM$1&amp;"-"&amp;CĐPS!$B81,DULIEU!$X$7:$X$532)</f>
        <v>8404000</v>
      </c>
      <c r="ACO81" s="327">
        <f>SUMIF(DULIEU!$AQ$7:$AQ$532,CĐPS!$ACO$1&amp;"-"&amp;CĐPS!$B81,DULIEU!$X$7:$X$532)</f>
        <v>7677000</v>
      </c>
      <c r="ACP81" s="327">
        <f>SUMIF(DULIEU!$AR$7:$AR$532,CĐPS!ACO$1&amp;"-"&amp;CĐPS!$B81,DULIEU!$X$7:$X$532)</f>
        <v>7677000</v>
      </c>
      <c r="ACQ81" s="327">
        <f>SUMIF(DULIEU!$AQ$7:$AQ$532,CĐPS!$ACQ$1&amp;"-"&amp;CĐPS!$B81,DULIEU!$X$7:$X$532)</f>
        <v>8172000</v>
      </c>
      <c r="ACR81" s="327">
        <f>SUMIF(DULIEU!$AR$7:$AR$532,CĐPS!$ACQ$1&amp;"-"&amp;CĐPS!$B81,DULIEU!$X$7:$X$532)</f>
        <v>8172000</v>
      </c>
      <c r="ACS81" s="327">
        <f>SUMIF(DULIEU!$AQ$7:$AQ$532,CĐPS!$ACS$1&amp;"-"&amp;CĐPS!$B81,DULIEU!$X$7:$X$532)</f>
        <v>7942000</v>
      </c>
      <c r="ACT81" s="327">
        <f>SUMIF(DULIEU!$AR$7:$AR$532,CĐPS!$ACS$1&amp;"-"&amp;CĐPS!$B81,DULIEU!$X$7:$X$532)</f>
        <v>7942000</v>
      </c>
      <c r="ACU81" s="327">
        <f>SUMIF(DULIEU!$AQ$7:$AQ$532,CĐPS!$ACU$1&amp;"-"&amp;CĐPS!$B81,DULIEU!$X$7:$X$532)</f>
        <v>7220000</v>
      </c>
      <c r="ACV81" s="327">
        <f>SUMIF(DULIEU!$AR$7:$AR$532,CĐPS!$ACU$1&amp;"-"&amp;CĐPS!$B81,DULIEU!$X$7:$X$532)</f>
        <v>7220000</v>
      </c>
      <c r="ACW81" s="327">
        <f>SUMIF(DULIEU!$AQ$7:$AQ$532,CĐPS!$ACW$1&amp;"-"&amp;CĐPS!$B81,DULIEU!$X$7:$X$532)</f>
        <v>7942000</v>
      </c>
      <c r="ACX81" s="327">
        <f>SUMIF(DULIEU!$AR$7:$AR$532,CĐPS!$ACW$1&amp;"-"&amp;CĐPS!$B81,DULIEU!$X$7:$X$532)</f>
        <v>7942000</v>
      </c>
      <c r="ACY81" s="327">
        <f>SUMIF(DULIEU!$AQ$7:$AQ$532,CĐPS!$ACY$1&amp;"-"&amp;CĐPS!$B81,DULIEU!$X$7:$X$532)</f>
        <v>8172000</v>
      </c>
      <c r="ACZ81" s="327">
        <f>SUMIF(DULIEU!$AR$7:$AR$532,CĐPS!$ACY$1&amp;"-"&amp;CĐPS!$B81,DULIEU!$X$7:$X$532)</f>
        <v>8172000</v>
      </c>
      <c r="ADA81" s="327">
        <f>SUMIF(DULIEU!$AQ$7:$AQ$532,CĐPS!$ADA$1&amp;"-"&amp;CĐPS!$B81,DULIEU!$X$7:$X$532)</f>
        <v>7693000</v>
      </c>
      <c r="ADB81" s="327">
        <f>SUMIF(DULIEU!$AR$7:$AR$532,CĐPS!$ADA$1&amp;"-"&amp;CĐPS!$B81,DULIEU!$X$7:$X$532)</f>
        <v>7693000</v>
      </c>
      <c r="ADC81" s="327">
        <f>SUMIF(DULIEU!$AQ$7:$AQ$532,CĐPS!$ADC$1&amp;"-"&amp;CĐPS!$B81,DULIEU!$X$7:$X$532)</f>
        <v>8172000</v>
      </c>
      <c r="ADD81" s="327">
        <f>SUMIF(DULIEU!$AR$7:$AR$532,CĐPS!$ADC$1&amp;"-"&amp;CĐPS!$B81,DULIEU!$X$7:$X$532)</f>
        <v>8172000</v>
      </c>
      <c r="ADE81" s="327">
        <f>SUMIF(DULIEU!$AQ$7:$AQ$532,CĐPS!$ADE$1&amp;"-"&amp;CĐPS!$B81,DULIEU!$X$7:$X$532)</f>
        <v>7923000</v>
      </c>
      <c r="ADF81" s="327">
        <f>SUMIF(DULIEU!$AR$7:$AR$532,CĐPS!$ADE$1&amp;"-"&amp;CĐPS!$B81,DULIEU!$X$7:$X$532)</f>
        <v>7923000</v>
      </c>
      <c r="ADG81" s="327">
        <f>SUMIF(DULIEU!$AQ$7:$AQ$532,CĐPS!$ADG$1&amp;"-"&amp;CĐPS!$B81,DULIEU!$X$7:$X$532)</f>
        <v>8404000</v>
      </c>
      <c r="ADH81" s="327">
        <f>SUMIF(DULIEU!$AR$7:$AR$532,CĐPS!$ADG$1&amp;"-"&amp;CĐPS!$B81,DULIEU!$X$7:$X$532)</f>
        <v>8404000</v>
      </c>
      <c r="ADI81" s="327">
        <f>SUMIF(DULIEU!$AQ$7:$AQ$532,CĐPS!$ADI$1&amp;"-"&amp;CĐPS!$B81,DULIEU!$X$7:$X$532)</f>
        <v>8404000</v>
      </c>
      <c r="ADJ81" s="327">
        <f>SUMIF(DULIEU!$AR$7:$AR$532,CĐPS!$ADI$1&amp;"-"&amp;CĐPS!$B81,DULIEU!$X$7:$X$532)</f>
        <v>8404000</v>
      </c>
      <c r="ADK81" s="328">
        <f t="shared" si="62"/>
        <v>24253000</v>
      </c>
      <c r="ADL81" s="328">
        <f t="shared" si="63"/>
        <v>24253000</v>
      </c>
      <c r="ADM81" s="328">
        <f t="shared" si="64"/>
        <v>23104000</v>
      </c>
      <c r="ADN81" s="328">
        <f t="shared" si="65"/>
        <v>23104000</v>
      </c>
      <c r="ADO81" s="328">
        <f t="shared" si="66"/>
        <v>24037000</v>
      </c>
      <c r="ADP81" s="328">
        <f t="shared" si="67"/>
        <v>24037000</v>
      </c>
      <c r="ADQ81" s="328">
        <f t="shared" si="68"/>
        <v>24731000</v>
      </c>
      <c r="ADR81" s="328">
        <f t="shared" si="69"/>
        <v>24731000</v>
      </c>
      <c r="ADS81" s="328">
        <f t="shared" si="70"/>
        <v>96125000</v>
      </c>
      <c r="ADT81" s="328">
        <f t="shared" si="71"/>
        <v>96125000</v>
      </c>
      <c r="ADU81" s="329">
        <v>134</v>
      </c>
      <c r="ADV81" s="329">
        <v>314</v>
      </c>
      <c r="ADW81" s="329">
        <v>133</v>
      </c>
      <c r="ADX81" s="329">
        <v>414</v>
      </c>
    </row>
    <row r="82" spans="1:804" s="117" customFormat="1">
      <c r="A82" s="298" t="s">
        <v>388</v>
      </c>
      <c r="B82" s="316" t="s">
        <v>181</v>
      </c>
      <c r="C82" s="316" t="s">
        <v>181</v>
      </c>
      <c r="D82" s="317" t="s">
        <v>182</v>
      </c>
      <c r="E82" s="318" t="s">
        <v>183</v>
      </c>
      <c r="F82" s="319">
        <f t="shared" si="72"/>
        <v>0</v>
      </c>
      <c r="G82" s="330">
        <f t="shared" si="73"/>
        <v>0</v>
      </c>
      <c r="H82" s="330">
        <f>IF(AND($N$1&gt;=1,$N$1&lt;=12),SUMIF(DULIEU!$AQ$7:$AQ$532,CĐPS!$N$1&amp;"-"&amp;CĐPS!$B82,DULIEU!$X$7:$X$532),IF($N$1="Q1",$ADK82,IF($N$1="Q2",$ADM82,IF($N$1="Q3",$ADO82,IF($N$1="Q4",$ADQ82,IF($N$1="N",$ADS82,""))))))</f>
        <v>0</v>
      </c>
      <c r="I82" s="330">
        <f>IF(AND($N$1&gt;=1,$N$1&lt;=12),SUMIF(DULIEU!$AR$7:$AR$532,CĐPS!$N$1&amp;"-"&amp;CĐPS!$B82,DULIEU!$X$7:$X$532),IF($N$1="Q1",$ADL82,IF($N$1="Q2",$ADN82,IF($N$1="Q3",$ADP82,IF($N$1="Q4",$ADR82,IF($N$1="N",$ADT82,""))))))</f>
        <v>0</v>
      </c>
      <c r="J82" s="330">
        <f t="shared" si="74"/>
        <v>0</v>
      </c>
      <c r="K82" s="330">
        <f t="shared" si="75"/>
        <v>0</v>
      </c>
      <c r="L82" s="319">
        <f t="shared" si="76"/>
        <v>0</v>
      </c>
      <c r="M82" s="319">
        <f t="shared" si="77"/>
        <v>0</v>
      </c>
      <c r="N82" s="326"/>
      <c r="ACK82" s="327"/>
      <c r="ACL82" s="327"/>
      <c r="ACM82" s="327">
        <f>SUMIF(DULIEU!$AQ$7:$AQ$532,CĐPS!$ACM$1&amp;"-"&amp;CĐPS!$B82,DULIEU!$X$7:$X$532)</f>
        <v>0</v>
      </c>
      <c r="ACN82" s="327">
        <f>SUMIF(DULIEU!$AR$7:$AR$532,CĐPS!$ACM$1&amp;"-"&amp;CĐPS!$B82,DULIEU!$X$7:$X$532)</f>
        <v>0</v>
      </c>
      <c r="ACO82" s="327">
        <f>SUMIF(DULIEU!$AQ$7:$AQ$532,CĐPS!$ACO$1&amp;"-"&amp;CĐPS!$B82,DULIEU!$X$7:$X$532)</f>
        <v>0</v>
      </c>
      <c r="ACP82" s="327">
        <f>SUMIF(DULIEU!$AR$7:$AR$532,CĐPS!ACO$1&amp;"-"&amp;CĐPS!$B82,DULIEU!$X$7:$X$532)</f>
        <v>0</v>
      </c>
      <c r="ACQ82" s="327">
        <f>SUMIF(DULIEU!$AQ$7:$AQ$532,CĐPS!$ACQ$1&amp;"-"&amp;CĐPS!$B82,DULIEU!$X$7:$X$532)</f>
        <v>0</v>
      </c>
      <c r="ACR82" s="327">
        <f>SUMIF(DULIEU!$AR$7:$AR$532,CĐPS!$ACQ$1&amp;"-"&amp;CĐPS!$B82,DULIEU!$X$7:$X$532)</f>
        <v>0</v>
      </c>
      <c r="ACS82" s="327">
        <f>SUMIF(DULIEU!$AQ$7:$AQ$532,CĐPS!$ACS$1&amp;"-"&amp;CĐPS!$B82,DULIEU!$X$7:$X$532)</f>
        <v>0</v>
      </c>
      <c r="ACT82" s="327">
        <f>SUMIF(DULIEU!$AR$7:$AR$532,CĐPS!$ACS$1&amp;"-"&amp;CĐPS!$B82,DULIEU!$X$7:$X$532)</f>
        <v>0</v>
      </c>
      <c r="ACU82" s="327">
        <f>SUMIF(DULIEU!$AQ$7:$AQ$532,CĐPS!$ACU$1&amp;"-"&amp;CĐPS!$B82,DULIEU!$X$7:$X$532)</f>
        <v>0</v>
      </c>
      <c r="ACV82" s="327">
        <f>SUMIF(DULIEU!$AR$7:$AR$532,CĐPS!$ACU$1&amp;"-"&amp;CĐPS!$B82,DULIEU!$X$7:$X$532)</f>
        <v>0</v>
      </c>
      <c r="ACW82" s="327">
        <f>SUMIF(DULIEU!$AQ$7:$AQ$532,CĐPS!$ACW$1&amp;"-"&amp;CĐPS!$B82,DULIEU!$X$7:$X$532)</f>
        <v>0</v>
      </c>
      <c r="ACX82" s="327">
        <f>SUMIF(DULIEU!$AR$7:$AR$532,CĐPS!$ACW$1&amp;"-"&amp;CĐPS!$B82,DULIEU!$X$7:$X$532)</f>
        <v>0</v>
      </c>
      <c r="ACY82" s="327">
        <f>SUMIF(DULIEU!$AQ$7:$AQ$532,CĐPS!$ACY$1&amp;"-"&amp;CĐPS!$B82,DULIEU!$X$7:$X$532)</f>
        <v>0</v>
      </c>
      <c r="ACZ82" s="327">
        <f>SUMIF(DULIEU!$AR$7:$AR$532,CĐPS!$ACY$1&amp;"-"&amp;CĐPS!$B82,DULIEU!$X$7:$X$532)</f>
        <v>0</v>
      </c>
      <c r="ADA82" s="327">
        <f>SUMIF(DULIEU!$AQ$7:$AQ$532,CĐPS!$ADA$1&amp;"-"&amp;CĐPS!$B82,DULIEU!$X$7:$X$532)</f>
        <v>0</v>
      </c>
      <c r="ADB82" s="327">
        <f>SUMIF(DULIEU!$AR$7:$AR$532,CĐPS!$ADA$1&amp;"-"&amp;CĐPS!$B82,DULIEU!$X$7:$X$532)</f>
        <v>0</v>
      </c>
      <c r="ADC82" s="327">
        <f>SUMIF(DULIEU!$AQ$7:$AQ$532,CĐPS!$ADC$1&amp;"-"&amp;CĐPS!$B82,DULIEU!$X$7:$X$532)</f>
        <v>0</v>
      </c>
      <c r="ADD82" s="327">
        <f>SUMIF(DULIEU!$AR$7:$AR$532,CĐPS!$ADC$1&amp;"-"&amp;CĐPS!$B82,DULIEU!$X$7:$X$532)</f>
        <v>0</v>
      </c>
      <c r="ADE82" s="327">
        <f>SUMIF(DULIEU!$AQ$7:$AQ$532,CĐPS!$ADE$1&amp;"-"&amp;CĐPS!$B82,DULIEU!$X$7:$X$532)</f>
        <v>0</v>
      </c>
      <c r="ADF82" s="327">
        <f>SUMIF(DULIEU!$AR$7:$AR$532,CĐPS!$ADE$1&amp;"-"&amp;CĐPS!$B82,DULIEU!$X$7:$X$532)</f>
        <v>0</v>
      </c>
      <c r="ADG82" s="327">
        <f>SUMIF(DULIEU!$AQ$7:$AQ$532,CĐPS!$ADG$1&amp;"-"&amp;CĐPS!$B82,DULIEU!$X$7:$X$532)</f>
        <v>0</v>
      </c>
      <c r="ADH82" s="327">
        <f>SUMIF(DULIEU!$AR$7:$AR$532,CĐPS!$ADG$1&amp;"-"&amp;CĐPS!$B82,DULIEU!$X$7:$X$532)</f>
        <v>0</v>
      </c>
      <c r="ADI82" s="327">
        <f>SUMIF(DULIEU!$AQ$7:$AQ$532,CĐPS!$ADI$1&amp;"-"&amp;CĐPS!$B82,DULIEU!$X$7:$X$532)</f>
        <v>0</v>
      </c>
      <c r="ADJ82" s="327">
        <f>SUMIF(DULIEU!$AR$7:$AR$532,CĐPS!$ADI$1&amp;"-"&amp;CĐPS!$B82,DULIEU!$X$7:$X$532)</f>
        <v>0</v>
      </c>
      <c r="ADK82" s="328">
        <f t="shared" si="62"/>
        <v>0</v>
      </c>
      <c r="ADL82" s="328">
        <f t="shared" si="63"/>
        <v>0</v>
      </c>
      <c r="ADM82" s="328">
        <f t="shared" si="64"/>
        <v>0</v>
      </c>
      <c r="ADN82" s="328">
        <f t="shared" si="65"/>
        <v>0</v>
      </c>
      <c r="ADO82" s="328">
        <f t="shared" si="66"/>
        <v>0</v>
      </c>
      <c r="ADP82" s="328">
        <f t="shared" si="67"/>
        <v>0</v>
      </c>
      <c r="ADQ82" s="328">
        <f t="shared" si="68"/>
        <v>0</v>
      </c>
      <c r="ADR82" s="328">
        <f t="shared" si="69"/>
        <v>0</v>
      </c>
      <c r="ADS82" s="328">
        <f t="shared" si="70"/>
        <v>0</v>
      </c>
      <c r="ADT82" s="328">
        <f t="shared" si="71"/>
        <v>0</v>
      </c>
      <c r="ADU82" s="298"/>
      <c r="ADV82" s="298">
        <v>315</v>
      </c>
      <c r="ADW82" s="623"/>
      <c r="ADX82" s="623">
        <v>415</v>
      </c>
    </row>
    <row r="83" spans="1:804" s="117" customFormat="1">
      <c r="A83" s="298" t="s">
        <v>388</v>
      </c>
      <c r="B83" s="316" t="s">
        <v>1108</v>
      </c>
      <c r="C83" s="316" t="s">
        <v>1044</v>
      </c>
      <c r="D83" s="317"/>
      <c r="E83" s="318"/>
      <c r="F83" s="319">
        <f t="shared" si="72"/>
        <v>0</v>
      </c>
      <c r="G83" s="330">
        <f t="shared" si="73"/>
        <v>0</v>
      </c>
      <c r="H83" s="330">
        <f>IF(AND($N$1&gt;=1,$N$1&lt;=12),SUMIF(DULIEU!$AQ$7:$AQ$532,CĐPS!$N$1&amp;"-"&amp;CĐPS!$B83,DULIEU!$X$7:$X$532),IF($N$1="Q1",$ADK83,IF($N$1="Q2",$ADM83,IF($N$1="Q3",$ADO83,IF($N$1="Q4",$ADQ83,IF($N$1="N",$ADS83,""))))))</f>
        <v>0</v>
      </c>
      <c r="I83" s="330">
        <f>IF(AND($N$1&gt;=1,$N$1&lt;=12),SUMIF(DULIEU!$AR$7:$AR$532,CĐPS!$N$1&amp;"-"&amp;CĐPS!$B83,DULIEU!$X$7:$X$532),IF($N$1="Q1",$ADL83,IF($N$1="Q2",$ADN83,IF($N$1="Q3",$ADP83,IF($N$1="Q4",$ADR83,IF($N$1="N",$ADT83,""))))))</f>
        <v>0</v>
      </c>
      <c r="J83" s="330">
        <f t="shared" si="74"/>
        <v>0</v>
      </c>
      <c r="K83" s="330">
        <f t="shared" si="75"/>
        <v>0</v>
      </c>
      <c r="L83" s="319">
        <f t="shared" si="76"/>
        <v>0</v>
      </c>
      <c r="M83" s="319">
        <f t="shared" si="77"/>
        <v>0</v>
      </c>
      <c r="N83" s="326"/>
      <c r="ACK83" s="327"/>
      <c r="ACL83" s="327"/>
      <c r="ACM83" s="327">
        <f>SUMIF(DULIEU!$AQ$7:$AQ$532,CĐPS!$ACM$1&amp;"-"&amp;CĐPS!$B83,DULIEU!$X$7:$X$532)</f>
        <v>0</v>
      </c>
      <c r="ACN83" s="327">
        <f>SUMIF(DULIEU!$AR$7:$AR$532,CĐPS!$ACM$1&amp;"-"&amp;CĐPS!$B83,DULIEU!$X$7:$X$532)</f>
        <v>0</v>
      </c>
      <c r="ACO83" s="327">
        <f>SUMIF(DULIEU!$AQ$7:$AQ$532,CĐPS!$ACO$1&amp;"-"&amp;CĐPS!$B83,DULIEU!$X$7:$X$532)</f>
        <v>0</v>
      </c>
      <c r="ACP83" s="327">
        <f>SUMIF(DULIEU!$AR$7:$AR$532,CĐPS!ACO$1&amp;"-"&amp;CĐPS!$B83,DULIEU!$X$7:$X$532)</f>
        <v>0</v>
      </c>
      <c r="ACQ83" s="327">
        <f>SUMIF(DULIEU!$AQ$7:$AQ$532,CĐPS!$ACQ$1&amp;"-"&amp;CĐPS!$B83,DULIEU!$X$7:$X$532)</f>
        <v>0</v>
      </c>
      <c r="ACR83" s="327">
        <f>SUMIF(DULIEU!$AR$7:$AR$532,CĐPS!$ACQ$1&amp;"-"&amp;CĐPS!$B83,DULIEU!$X$7:$X$532)</f>
        <v>0</v>
      </c>
      <c r="ACS83" s="327">
        <f>SUMIF(DULIEU!$AQ$7:$AQ$532,CĐPS!$ACS$1&amp;"-"&amp;CĐPS!$B83,DULIEU!$X$7:$X$532)</f>
        <v>0</v>
      </c>
      <c r="ACT83" s="327">
        <f>SUMIF(DULIEU!$AR$7:$AR$532,CĐPS!$ACS$1&amp;"-"&amp;CĐPS!$B83,DULIEU!$X$7:$X$532)</f>
        <v>0</v>
      </c>
      <c r="ACU83" s="327">
        <f>SUMIF(DULIEU!$AQ$7:$AQ$532,CĐPS!$ACU$1&amp;"-"&amp;CĐPS!$B83,DULIEU!$X$7:$X$532)</f>
        <v>0</v>
      </c>
      <c r="ACV83" s="327">
        <f>SUMIF(DULIEU!$AR$7:$AR$532,CĐPS!$ACU$1&amp;"-"&amp;CĐPS!$B83,DULIEU!$X$7:$X$532)</f>
        <v>0</v>
      </c>
      <c r="ACW83" s="327">
        <f>SUMIF(DULIEU!$AQ$7:$AQ$532,CĐPS!$ACW$1&amp;"-"&amp;CĐPS!$B83,DULIEU!$X$7:$X$532)</f>
        <v>0</v>
      </c>
      <c r="ACX83" s="327">
        <f>SUMIF(DULIEU!$AR$7:$AR$532,CĐPS!$ACW$1&amp;"-"&amp;CĐPS!$B83,DULIEU!$X$7:$X$532)</f>
        <v>0</v>
      </c>
      <c r="ACY83" s="327">
        <f>SUMIF(DULIEU!$AQ$7:$AQ$532,CĐPS!$ACY$1&amp;"-"&amp;CĐPS!$B83,DULIEU!$X$7:$X$532)</f>
        <v>0</v>
      </c>
      <c r="ACZ83" s="327">
        <f>SUMIF(DULIEU!$AR$7:$AR$532,CĐPS!$ACY$1&amp;"-"&amp;CĐPS!$B83,DULIEU!$X$7:$X$532)</f>
        <v>0</v>
      </c>
      <c r="ADA83" s="327">
        <f>SUMIF(DULIEU!$AQ$7:$AQ$532,CĐPS!$ADA$1&amp;"-"&amp;CĐPS!$B83,DULIEU!$X$7:$X$532)</f>
        <v>0</v>
      </c>
      <c r="ADB83" s="327">
        <f>SUMIF(DULIEU!$AR$7:$AR$532,CĐPS!$ADA$1&amp;"-"&amp;CĐPS!$B83,DULIEU!$X$7:$X$532)</f>
        <v>0</v>
      </c>
      <c r="ADC83" s="327">
        <f>SUMIF(DULIEU!$AQ$7:$AQ$532,CĐPS!$ADC$1&amp;"-"&amp;CĐPS!$B83,DULIEU!$X$7:$X$532)</f>
        <v>0</v>
      </c>
      <c r="ADD83" s="327">
        <f>SUMIF(DULIEU!$AR$7:$AR$532,CĐPS!$ADC$1&amp;"-"&amp;CĐPS!$B83,DULIEU!$X$7:$X$532)</f>
        <v>0</v>
      </c>
      <c r="ADE83" s="327">
        <f>SUMIF(DULIEU!$AQ$7:$AQ$532,CĐPS!$ADE$1&amp;"-"&amp;CĐPS!$B83,DULIEU!$X$7:$X$532)</f>
        <v>0</v>
      </c>
      <c r="ADF83" s="327">
        <f>SUMIF(DULIEU!$AR$7:$AR$532,CĐPS!$ADE$1&amp;"-"&amp;CĐPS!$B83,DULIEU!$X$7:$X$532)</f>
        <v>0</v>
      </c>
      <c r="ADG83" s="327">
        <f>SUMIF(DULIEU!$AQ$7:$AQ$532,CĐPS!$ADG$1&amp;"-"&amp;CĐPS!$B83,DULIEU!$X$7:$X$532)</f>
        <v>0</v>
      </c>
      <c r="ADH83" s="327">
        <f>SUMIF(DULIEU!$AR$7:$AR$532,CĐPS!$ADG$1&amp;"-"&amp;CĐPS!$B83,DULIEU!$X$7:$X$532)</f>
        <v>0</v>
      </c>
      <c r="ADI83" s="327">
        <f>SUMIF(DULIEU!$AQ$7:$AQ$532,CĐPS!$ADI$1&amp;"-"&amp;CĐPS!$B83,DULIEU!$X$7:$X$532)</f>
        <v>0</v>
      </c>
      <c r="ADJ83" s="327">
        <f>SUMIF(DULIEU!$AR$7:$AR$532,CĐPS!$ADI$1&amp;"-"&amp;CĐPS!$B83,DULIEU!$X$7:$X$532)</f>
        <v>0</v>
      </c>
      <c r="ADK83" s="328">
        <f t="shared" ref="ADK83" si="78">ACM83+ACO83+ACQ83</f>
        <v>0</v>
      </c>
      <c r="ADL83" s="328">
        <f t="shared" ref="ADL83" si="79">ACN83+ACP83+ACR83</f>
        <v>0</v>
      </c>
      <c r="ADM83" s="328">
        <f t="shared" ref="ADM83" si="80">ACS83+ACU83+ACW83</f>
        <v>0</v>
      </c>
      <c r="ADN83" s="328">
        <f t="shared" ref="ADN83" si="81">ACT83+ACV83+ACX83</f>
        <v>0</v>
      </c>
      <c r="ADO83" s="328">
        <f t="shared" ref="ADO83" si="82">ACY83+ADA83+ADC83</f>
        <v>0</v>
      </c>
      <c r="ADP83" s="328">
        <f t="shared" ref="ADP83" si="83">ACZ83+ADB83+ADD83</f>
        <v>0</v>
      </c>
      <c r="ADQ83" s="328">
        <f t="shared" ref="ADQ83" si="84">ADE83+ADG83+ADI83</f>
        <v>0</v>
      </c>
      <c r="ADR83" s="328">
        <f t="shared" ref="ADR83" si="85">ADF83+ADH83+ADJ83</f>
        <v>0</v>
      </c>
      <c r="ADS83" s="328">
        <f t="shared" ref="ADS83" si="86">ADK83+ADM83+ADO83+ADQ83</f>
        <v>0</v>
      </c>
      <c r="ADT83" s="328">
        <f t="shared" ref="ADT83" si="87">ADL83+ADN83+ADP83+ADR83</f>
        <v>0</v>
      </c>
      <c r="ADU83" s="298"/>
      <c r="ADV83" s="329"/>
      <c r="ADW83" s="623"/>
      <c r="ADX83" s="623"/>
    </row>
    <row r="84" spans="1:804">
      <c r="A84" s="150"/>
      <c r="B84" s="306" t="s">
        <v>1046</v>
      </c>
      <c r="C84" s="306" t="s">
        <v>1046</v>
      </c>
      <c r="D84" s="297" t="s">
        <v>1047</v>
      </c>
      <c r="E84" s="308"/>
      <c r="F84" s="309">
        <f t="shared" si="72"/>
        <v>0</v>
      </c>
      <c r="G84" s="310">
        <f t="shared" si="73"/>
        <v>0</v>
      </c>
      <c r="H84" s="310">
        <f>IF(AND($N$1&gt;=1,$N$1&lt;=12),SUMIF(DULIEU!$AQ$7:$AQ$532,CĐPS!$N$1&amp;"-"&amp;CĐPS!$B84,DULIEU!$X$7:$X$532),IF($N$1="Q1",$ADK84,IF($N$1="Q2",$ADM84,IF($N$1="Q3",$ADO84,IF($N$1="Q4",$ADQ84,IF($N$1="N",$ADS84,""))))))</f>
        <v>0</v>
      </c>
      <c r="I84" s="310">
        <f>IF(AND($N$1&gt;=1,$N$1&lt;=12),SUMIF(DULIEU!$AR$7:$AR$532,CĐPS!$N$1&amp;"-"&amp;CĐPS!$B84,DULIEU!$X$7:$X$532),IF($N$1="Q1",$ADL84,IF($N$1="Q2",$ADN84,IF($N$1="Q3",$ADP84,IF($N$1="Q4",$ADR84,IF($N$1="N",$ADT84,""))))))</f>
        <v>0</v>
      </c>
      <c r="J84" s="310">
        <f t="shared" si="74"/>
        <v>0</v>
      </c>
      <c r="K84" s="310">
        <f t="shared" si="75"/>
        <v>0</v>
      </c>
      <c r="L84" s="309">
        <f t="shared" si="76"/>
        <v>0</v>
      </c>
      <c r="M84" s="309">
        <f t="shared" si="77"/>
        <v>0</v>
      </c>
      <c r="N84" s="299"/>
      <c r="ACK84" s="148"/>
      <c r="ACL84" s="148"/>
      <c r="ACM84" s="151">
        <f>SUMIF(DULIEU!$AQ$7:$AQ$532,CĐPS!$ACM$1&amp;"-"&amp;CĐPS!$B84,DULIEU!$X$7:$X$532)</f>
        <v>0</v>
      </c>
      <c r="ACN84" s="151">
        <f>SUMIF(DULIEU!$AR$7:$AR$532,CĐPS!$ACM$1&amp;"-"&amp;CĐPS!$B84,DULIEU!$X$7:$X$532)</f>
        <v>0</v>
      </c>
      <c r="ACO84" s="151">
        <f>SUMIF(DULIEU!$AQ$7:$AQ$532,CĐPS!$ACO$1&amp;"-"&amp;CĐPS!$B84,DULIEU!$X$7:$X$532)</f>
        <v>0</v>
      </c>
      <c r="ACP84" s="151">
        <f>SUMIF(DULIEU!$AR$7:$AR$532,CĐPS!ACO$1&amp;"-"&amp;CĐPS!$B84,DULIEU!$X$7:$X$532)</f>
        <v>0</v>
      </c>
      <c r="ACQ84" s="151">
        <f>SUMIF(DULIEU!$AQ$7:$AQ$532,CĐPS!$ACQ$1&amp;"-"&amp;CĐPS!$B84,DULIEU!$X$7:$X$532)</f>
        <v>0</v>
      </c>
      <c r="ACR84" s="151">
        <f>SUMIF(DULIEU!$AR$7:$AR$532,CĐPS!$ACQ$1&amp;"-"&amp;CĐPS!$B84,DULIEU!$X$7:$X$532)</f>
        <v>0</v>
      </c>
      <c r="ACS84" s="151">
        <f>SUMIF(DULIEU!$AQ$7:$AQ$532,CĐPS!$ACS$1&amp;"-"&amp;CĐPS!$B84,DULIEU!$X$7:$X$532)</f>
        <v>0</v>
      </c>
      <c r="ACT84" s="151">
        <f>SUMIF(DULIEU!$AR$7:$AR$532,CĐPS!$ACS$1&amp;"-"&amp;CĐPS!$B84,DULIEU!$X$7:$X$532)</f>
        <v>0</v>
      </c>
      <c r="ACU84" s="151">
        <f>SUMIF(DULIEU!$AQ$7:$AQ$532,CĐPS!$ACU$1&amp;"-"&amp;CĐPS!$B84,DULIEU!$X$7:$X$532)</f>
        <v>0</v>
      </c>
      <c r="ACV84" s="151">
        <f>SUMIF(DULIEU!$AR$7:$AR$532,CĐPS!$ACU$1&amp;"-"&amp;CĐPS!$B84,DULIEU!$X$7:$X$532)</f>
        <v>0</v>
      </c>
      <c r="ACW84" s="151">
        <f>SUMIF(DULIEU!$AQ$7:$AQ$532,CĐPS!$ACW$1&amp;"-"&amp;CĐPS!$B84,DULIEU!$X$7:$X$532)</f>
        <v>0</v>
      </c>
      <c r="ACX84" s="151">
        <f>SUMIF(DULIEU!$AR$7:$AR$532,CĐPS!$ACW$1&amp;"-"&amp;CĐPS!$B84,DULIEU!$X$7:$X$532)</f>
        <v>0</v>
      </c>
      <c r="ACY84" s="151">
        <f>SUMIF(DULIEU!$AQ$7:$AQ$532,CĐPS!$ACY$1&amp;"-"&amp;CĐPS!$B84,DULIEU!$X$7:$X$532)</f>
        <v>0</v>
      </c>
      <c r="ACZ84" s="151">
        <f>SUMIF(DULIEU!$AR$7:$AR$532,CĐPS!$ACY$1&amp;"-"&amp;CĐPS!$B84,DULIEU!$X$7:$X$532)</f>
        <v>0</v>
      </c>
      <c r="ADA84" s="151">
        <f>SUMIF(DULIEU!$AQ$7:$AQ$532,CĐPS!$ADA$1&amp;"-"&amp;CĐPS!$B84,DULIEU!$X$7:$X$532)</f>
        <v>0</v>
      </c>
      <c r="ADB84" s="151">
        <f>SUMIF(DULIEU!$AR$7:$AR$532,CĐPS!$ADA$1&amp;"-"&amp;CĐPS!$B84,DULIEU!$X$7:$X$532)</f>
        <v>0</v>
      </c>
      <c r="ADC84" s="151">
        <f>SUMIF(DULIEU!$AQ$7:$AQ$532,CĐPS!$ADC$1&amp;"-"&amp;CĐPS!$B84,DULIEU!$X$7:$X$532)</f>
        <v>0</v>
      </c>
      <c r="ADD84" s="151">
        <f>SUMIF(DULIEU!$AR$7:$AR$532,CĐPS!$ADC$1&amp;"-"&amp;CĐPS!$B84,DULIEU!$X$7:$X$532)</f>
        <v>0</v>
      </c>
      <c r="ADE84" s="151">
        <f>SUMIF(DULIEU!$AQ$7:$AQ$532,CĐPS!$ADE$1&amp;"-"&amp;CĐPS!$B84,DULIEU!$X$7:$X$532)</f>
        <v>0</v>
      </c>
      <c r="ADF84" s="151">
        <f>SUMIF(DULIEU!$AR$7:$AR$532,CĐPS!$ADE$1&amp;"-"&amp;CĐPS!$B84,DULIEU!$X$7:$X$532)</f>
        <v>0</v>
      </c>
      <c r="ADG84" s="151">
        <f>SUMIF(DULIEU!$AQ$7:$AQ$532,CĐPS!$ADG$1&amp;"-"&amp;CĐPS!$B84,DULIEU!$X$7:$X$532)</f>
        <v>0</v>
      </c>
      <c r="ADH84" s="151">
        <f>SUMIF(DULIEU!$AR$7:$AR$532,CĐPS!$ADG$1&amp;"-"&amp;CĐPS!$B84,DULIEU!$X$7:$X$532)</f>
        <v>0</v>
      </c>
      <c r="ADI84" s="151">
        <f>SUMIF(DULIEU!$AQ$7:$AQ$532,CĐPS!$ADI$1&amp;"-"&amp;CĐPS!$B84,DULIEU!$X$7:$X$532)</f>
        <v>0</v>
      </c>
      <c r="ADJ84" s="151">
        <f>SUMIF(DULIEU!$AR$7:$AR$532,CĐPS!$ADI$1&amp;"-"&amp;CĐPS!$B84,DULIEU!$X$7:$X$532)</f>
        <v>0</v>
      </c>
      <c r="ADK84" s="168">
        <f>ACM84+ACO84+ACQ84</f>
        <v>0</v>
      </c>
      <c r="ADL84" s="168">
        <f>ACN84+ACP84+ACR84</f>
        <v>0</v>
      </c>
      <c r="ADM84" s="168">
        <f>ACS84+ACU84+ACW84</f>
        <v>0</v>
      </c>
      <c r="ADN84" s="168">
        <f>ACT84+ACV84+ACX84</f>
        <v>0</v>
      </c>
      <c r="ADO84" s="168">
        <f>ACY84+ADA84+ADC84</f>
        <v>0</v>
      </c>
      <c r="ADP84" s="168">
        <f>ACZ84+ADB84+ADD84</f>
        <v>0</v>
      </c>
      <c r="ADQ84" s="168">
        <f>ADE84+ADG84+ADI84</f>
        <v>0</v>
      </c>
      <c r="ADR84" s="168">
        <f>ADF84+ADH84+ADJ84</f>
        <v>0</v>
      </c>
      <c r="ADS84" s="168">
        <f>ADK84+ADM84+ADO84+ADQ84</f>
        <v>0</v>
      </c>
      <c r="ADT84" s="168">
        <f>ADL84+ADN84+ADP84+ADR84</f>
        <v>0</v>
      </c>
      <c r="ADU84" s="137"/>
      <c r="ADV84" s="165">
        <v>317</v>
      </c>
      <c r="ADX84" s="626">
        <v>423</v>
      </c>
    </row>
    <row r="85" spans="1:804">
      <c r="A85" s="150"/>
      <c r="B85" s="306" t="s">
        <v>1048</v>
      </c>
      <c r="C85" s="306" t="s">
        <v>1048</v>
      </c>
      <c r="D85" s="297" t="s">
        <v>1049</v>
      </c>
      <c r="E85" s="308"/>
      <c r="F85" s="309">
        <f t="shared" si="72"/>
        <v>0</v>
      </c>
      <c r="G85" s="310">
        <f t="shared" si="73"/>
        <v>0</v>
      </c>
      <c r="H85" s="310">
        <f>IF(AND($N$1&gt;=1,$N$1&lt;=12),SUMIF(DULIEU!$AQ$7:$AQ$532,CĐPS!$N$1&amp;"-"&amp;CĐPS!$B85,DULIEU!$X$7:$X$532),IF($N$1="Q1",$ADK85,IF($N$1="Q2",$ADM85,IF($N$1="Q3",$ADO85,IF($N$1="Q4",$ADQ85,IF($N$1="N",$ADS85,""))))))</f>
        <v>0</v>
      </c>
      <c r="I85" s="310">
        <f>IF(AND($N$1&gt;=1,$N$1&lt;=12),SUMIF(DULIEU!$AR$7:$AR$532,CĐPS!$N$1&amp;"-"&amp;CĐPS!$B85,DULIEU!$X$7:$X$532),IF($N$1="Q1",$ADL85,IF($N$1="Q2",$ADN85,IF($N$1="Q3",$ADP85,IF($N$1="Q4",$ADR85,IF($N$1="N",$ADT85,""))))))</f>
        <v>0</v>
      </c>
      <c r="J85" s="310">
        <f t="shared" si="74"/>
        <v>0</v>
      </c>
      <c r="K85" s="310">
        <f t="shared" si="75"/>
        <v>0</v>
      </c>
      <c r="L85" s="309">
        <f t="shared" si="76"/>
        <v>0</v>
      </c>
      <c r="M85" s="309">
        <f t="shared" si="77"/>
        <v>0</v>
      </c>
      <c r="N85" s="299"/>
      <c r="ACK85" s="148"/>
      <c r="ACL85" s="148"/>
      <c r="ACM85" s="151">
        <f>SUMIF(DULIEU!$AQ$7:$AQ$532,CĐPS!$ACM$1&amp;"-"&amp;CĐPS!$B85,DULIEU!$X$7:$X$532)</f>
        <v>0</v>
      </c>
      <c r="ACN85" s="151">
        <f>SUMIF(DULIEU!$AR$7:$AR$532,CĐPS!$ACM$1&amp;"-"&amp;CĐPS!$B85,DULIEU!$X$7:$X$532)</f>
        <v>0</v>
      </c>
      <c r="ACO85" s="151">
        <f>SUMIF(DULIEU!$AQ$7:$AQ$532,CĐPS!$ACO$1&amp;"-"&amp;CĐPS!$B85,DULIEU!$X$7:$X$532)</f>
        <v>0</v>
      </c>
      <c r="ACP85" s="151">
        <f>SUMIF(DULIEU!$AR$7:$AR$532,CĐPS!ACO$1&amp;"-"&amp;CĐPS!$B85,DULIEU!$X$7:$X$532)</f>
        <v>0</v>
      </c>
      <c r="ACQ85" s="151">
        <f>SUMIF(DULIEU!$AQ$7:$AQ$532,CĐPS!$ACQ$1&amp;"-"&amp;CĐPS!$B85,DULIEU!$X$7:$X$532)</f>
        <v>0</v>
      </c>
      <c r="ACR85" s="151">
        <f>SUMIF(DULIEU!$AR$7:$AR$532,CĐPS!$ACQ$1&amp;"-"&amp;CĐPS!$B85,DULIEU!$X$7:$X$532)</f>
        <v>0</v>
      </c>
      <c r="ACS85" s="151">
        <f>SUMIF(DULIEU!$AQ$7:$AQ$532,CĐPS!$ACS$1&amp;"-"&amp;CĐPS!$B85,DULIEU!$X$7:$X$532)</f>
        <v>0</v>
      </c>
      <c r="ACT85" s="151">
        <f>SUMIF(DULIEU!$AR$7:$AR$532,CĐPS!$ACS$1&amp;"-"&amp;CĐPS!$B85,DULIEU!$X$7:$X$532)</f>
        <v>0</v>
      </c>
      <c r="ACU85" s="151">
        <f>SUMIF(DULIEU!$AQ$7:$AQ$532,CĐPS!$ACU$1&amp;"-"&amp;CĐPS!$B85,DULIEU!$X$7:$X$532)</f>
        <v>0</v>
      </c>
      <c r="ACV85" s="151">
        <f>SUMIF(DULIEU!$AR$7:$AR$532,CĐPS!$ACU$1&amp;"-"&amp;CĐPS!$B85,DULIEU!$X$7:$X$532)</f>
        <v>0</v>
      </c>
      <c r="ACW85" s="151">
        <f>SUMIF(DULIEU!$AQ$7:$AQ$532,CĐPS!$ACW$1&amp;"-"&amp;CĐPS!$B85,DULIEU!$X$7:$X$532)</f>
        <v>0</v>
      </c>
      <c r="ACX85" s="151">
        <f>SUMIF(DULIEU!$AR$7:$AR$532,CĐPS!$ACW$1&amp;"-"&amp;CĐPS!$B85,DULIEU!$X$7:$X$532)</f>
        <v>0</v>
      </c>
      <c r="ACY85" s="151">
        <f>SUMIF(DULIEU!$AQ$7:$AQ$532,CĐPS!$ACY$1&amp;"-"&amp;CĐPS!$B85,DULIEU!$X$7:$X$532)</f>
        <v>0</v>
      </c>
      <c r="ACZ85" s="151">
        <f>SUMIF(DULIEU!$AR$7:$AR$532,CĐPS!$ACY$1&amp;"-"&amp;CĐPS!$B85,DULIEU!$X$7:$X$532)</f>
        <v>0</v>
      </c>
      <c r="ADA85" s="151">
        <f>SUMIF(DULIEU!$AQ$7:$AQ$532,CĐPS!$ADA$1&amp;"-"&amp;CĐPS!$B85,DULIEU!$X$7:$X$532)</f>
        <v>0</v>
      </c>
      <c r="ADB85" s="151">
        <f>SUMIF(DULIEU!$AR$7:$AR$532,CĐPS!$ADA$1&amp;"-"&amp;CĐPS!$B85,DULIEU!$X$7:$X$532)</f>
        <v>0</v>
      </c>
      <c r="ADC85" s="151">
        <f>SUMIF(DULIEU!$AQ$7:$AQ$532,CĐPS!$ADC$1&amp;"-"&amp;CĐPS!$B85,DULIEU!$X$7:$X$532)</f>
        <v>0</v>
      </c>
      <c r="ADD85" s="151">
        <f>SUMIF(DULIEU!$AR$7:$AR$532,CĐPS!$ADC$1&amp;"-"&amp;CĐPS!$B85,DULIEU!$X$7:$X$532)</f>
        <v>0</v>
      </c>
      <c r="ADE85" s="151">
        <f>SUMIF(DULIEU!$AQ$7:$AQ$532,CĐPS!$ADE$1&amp;"-"&amp;CĐPS!$B85,DULIEU!$X$7:$X$532)</f>
        <v>0</v>
      </c>
      <c r="ADF85" s="151">
        <f>SUMIF(DULIEU!$AR$7:$AR$532,CĐPS!$ADE$1&amp;"-"&amp;CĐPS!$B85,DULIEU!$X$7:$X$532)</f>
        <v>0</v>
      </c>
      <c r="ADG85" s="151">
        <f>SUMIF(DULIEU!$AQ$7:$AQ$532,CĐPS!$ADG$1&amp;"-"&amp;CĐPS!$B85,DULIEU!$X$7:$X$532)</f>
        <v>0</v>
      </c>
      <c r="ADH85" s="151">
        <f>SUMIF(DULIEU!$AR$7:$AR$532,CĐPS!$ADG$1&amp;"-"&amp;CĐPS!$B85,DULIEU!$X$7:$X$532)</f>
        <v>0</v>
      </c>
      <c r="ADI85" s="151">
        <f>SUMIF(DULIEU!$AQ$7:$AQ$532,CĐPS!$ADI$1&amp;"-"&amp;CĐPS!$B85,DULIEU!$X$7:$X$532)</f>
        <v>0</v>
      </c>
      <c r="ADJ85" s="151">
        <f>SUMIF(DULIEU!$AR$7:$AR$532,CĐPS!$ADI$1&amp;"-"&amp;CĐPS!$B85,DULIEU!$X$7:$X$532)</f>
        <v>0</v>
      </c>
      <c r="ADK85" s="168">
        <f>ACM85+ACO85+ACQ85</f>
        <v>0</v>
      </c>
      <c r="ADL85" s="168">
        <f>ACN85+ACP85+ACR85</f>
        <v>0</v>
      </c>
      <c r="ADM85" s="168">
        <f>ACS85+ACU85+ACW85</f>
        <v>0</v>
      </c>
      <c r="ADN85" s="168">
        <f>ACT85+ACV85+ACX85</f>
        <v>0</v>
      </c>
      <c r="ADO85" s="168">
        <f>ACY85+ADA85+ADC85</f>
        <v>0</v>
      </c>
      <c r="ADP85" s="168">
        <f>ACZ85+ADB85+ADD85</f>
        <v>0</v>
      </c>
      <c r="ADQ85" s="168">
        <f>ADE85+ADG85+ADI85</f>
        <v>0</v>
      </c>
      <c r="ADR85" s="168">
        <f>ADF85+ADH85+ADJ85</f>
        <v>0</v>
      </c>
      <c r="ADS85" s="168">
        <f>ADK85+ADM85+ADO85+ADQ85</f>
        <v>0</v>
      </c>
      <c r="ADT85" s="168">
        <f>ADL85+ADN85+ADP85+ADR85</f>
        <v>0</v>
      </c>
      <c r="ADU85" s="137"/>
      <c r="ADV85" s="165">
        <v>315</v>
      </c>
      <c r="ADX85" s="626">
        <v>415</v>
      </c>
    </row>
    <row r="86" spans="1:804" s="117" customFormat="1">
      <c r="A86" s="298" t="s">
        <v>388</v>
      </c>
      <c r="B86" s="316" t="s">
        <v>759</v>
      </c>
      <c r="C86" s="316" t="s">
        <v>184</v>
      </c>
      <c r="D86" s="317" t="s">
        <v>185</v>
      </c>
      <c r="E86" s="318" t="s">
        <v>186</v>
      </c>
      <c r="F86" s="319">
        <f t="shared" si="72"/>
        <v>0</v>
      </c>
      <c r="G86" s="330">
        <f t="shared" si="73"/>
        <v>0</v>
      </c>
      <c r="H86" s="330">
        <f>IF(AND($N$1&gt;=1,$N$1&lt;=12),SUMIF(DULIEU!$AQ$7:$AQ$532,CĐPS!$N$1&amp;"-"&amp;CĐPS!$B86,DULIEU!$X$7:$X$532),IF($N$1="Q1",$ADK86,IF($N$1="Q2",$ADM86,IF($N$1="Q3",$ADO86,IF($N$1="Q4",$ADQ86,IF($N$1="N",$ADS86,""))))))</f>
        <v>0</v>
      </c>
      <c r="I86" s="330">
        <f>IF(AND($N$1&gt;=1,$N$1&lt;=12),SUMIF(DULIEU!$AR$7:$AR$532,CĐPS!$N$1&amp;"-"&amp;CĐPS!$B86,DULIEU!$X$7:$X$532),IF($N$1="Q1",$ADL86,IF($N$1="Q2",$ADN86,IF($N$1="Q3",$ADP86,IF($N$1="Q4",$ADR86,IF($N$1="N",$ADT86,""))))))</f>
        <v>0</v>
      </c>
      <c r="J86" s="330">
        <f t="shared" si="74"/>
        <v>0</v>
      </c>
      <c r="K86" s="330">
        <f t="shared" si="75"/>
        <v>0</v>
      </c>
      <c r="L86" s="319">
        <f t="shared" si="76"/>
        <v>0</v>
      </c>
      <c r="M86" s="319">
        <f t="shared" si="77"/>
        <v>0</v>
      </c>
      <c r="N86" s="326"/>
      <c r="ACK86" s="327"/>
      <c r="ACL86" s="327"/>
      <c r="ACM86" s="327">
        <f>SUMIF(DULIEU!$AQ$7:$AQ$532,CĐPS!$ACM$1&amp;"-"&amp;CĐPS!$B86,DULIEU!$X$7:$X$532)</f>
        <v>0</v>
      </c>
      <c r="ACN86" s="327">
        <f>SUMIF(DULIEU!$AR$7:$AR$532,CĐPS!$ACM$1&amp;"-"&amp;CĐPS!$B86,DULIEU!$X$7:$X$532)</f>
        <v>0</v>
      </c>
      <c r="ACO86" s="327">
        <f>SUMIF(DULIEU!$AQ$7:$AQ$532,CĐPS!$ACO$1&amp;"-"&amp;CĐPS!$B86,DULIEU!$X$7:$X$532)</f>
        <v>0</v>
      </c>
      <c r="ACP86" s="327">
        <f>SUMIF(DULIEU!$AR$7:$AR$532,CĐPS!ACO$1&amp;"-"&amp;CĐPS!$B86,DULIEU!$X$7:$X$532)</f>
        <v>0</v>
      </c>
      <c r="ACQ86" s="327">
        <f>SUMIF(DULIEU!$AQ$7:$AQ$532,CĐPS!$ACQ$1&amp;"-"&amp;CĐPS!$B86,DULIEU!$X$7:$X$532)</f>
        <v>0</v>
      </c>
      <c r="ACR86" s="327">
        <f>SUMIF(DULIEU!$AR$7:$AR$532,CĐPS!$ACQ$1&amp;"-"&amp;CĐPS!$B86,DULIEU!$X$7:$X$532)</f>
        <v>0</v>
      </c>
      <c r="ACS86" s="327">
        <f>SUMIF(DULIEU!$AQ$7:$AQ$532,CĐPS!$ACS$1&amp;"-"&amp;CĐPS!$B86,DULIEU!$X$7:$X$532)</f>
        <v>0</v>
      </c>
      <c r="ACT86" s="327">
        <f>SUMIF(DULIEU!$AR$7:$AR$532,CĐPS!$ACS$1&amp;"-"&amp;CĐPS!$B86,DULIEU!$X$7:$X$532)</f>
        <v>0</v>
      </c>
      <c r="ACU86" s="327">
        <f>SUMIF(DULIEU!$AQ$7:$AQ$532,CĐPS!$ACU$1&amp;"-"&amp;CĐPS!$B86,DULIEU!$X$7:$X$532)</f>
        <v>0</v>
      </c>
      <c r="ACV86" s="327">
        <f>SUMIF(DULIEU!$AR$7:$AR$532,CĐPS!$ACU$1&amp;"-"&amp;CĐPS!$B86,DULIEU!$X$7:$X$532)</f>
        <v>0</v>
      </c>
      <c r="ACW86" s="327">
        <f>SUMIF(DULIEU!$AQ$7:$AQ$532,CĐPS!$ACW$1&amp;"-"&amp;CĐPS!$B86,DULIEU!$X$7:$X$532)</f>
        <v>0</v>
      </c>
      <c r="ACX86" s="327">
        <f>SUMIF(DULIEU!$AR$7:$AR$532,CĐPS!$ACW$1&amp;"-"&amp;CĐPS!$B86,DULIEU!$X$7:$X$532)</f>
        <v>0</v>
      </c>
      <c r="ACY86" s="327">
        <f>SUMIF(DULIEU!$AQ$7:$AQ$532,CĐPS!$ACY$1&amp;"-"&amp;CĐPS!$B86,DULIEU!$X$7:$X$532)</f>
        <v>0</v>
      </c>
      <c r="ACZ86" s="327">
        <f>SUMIF(DULIEU!$AR$7:$AR$532,CĐPS!$ACY$1&amp;"-"&amp;CĐPS!$B86,DULIEU!$X$7:$X$532)</f>
        <v>0</v>
      </c>
      <c r="ADA86" s="327">
        <f>SUMIF(DULIEU!$AQ$7:$AQ$532,CĐPS!$ADA$1&amp;"-"&amp;CĐPS!$B86,DULIEU!$X$7:$X$532)</f>
        <v>0</v>
      </c>
      <c r="ADB86" s="327">
        <f>SUMIF(DULIEU!$AR$7:$AR$532,CĐPS!$ADA$1&amp;"-"&amp;CĐPS!$B86,DULIEU!$X$7:$X$532)</f>
        <v>0</v>
      </c>
      <c r="ADC86" s="327">
        <f>SUMIF(DULIEU!$AQ$7:$AQ$532,CĐPS!$ADC$1&amp;"-"&amp;CĐPS!$B86,DULIEU!$X$7:$X$532)</f>
        <v>0</v>
      </c>
      <c r="ADD86" s="327">
        <f>SUMIF(DULIEU!$AR$7:$AR$532,CĐPS!$ADC$1&amp;"-"&amp;CĐPS!$B86,DULIEU!$X$7:$X$532)</f>
        <v>0</v>
      </c>
      <c r="ADE86" s="327">
        <f>SUMIF(DULIEU!$AQ$7:$AQ$532,CĐPS!$ADE$1&amp;"-"&amp;CĐPS!$B86,DULIEU!$X$7:$X$532)</f>
        <v>0</v>
      </c>
      <c r="ADF86" s="327">
        <f>SUMIF(DULIEU!$AR$7:$AR$532,CĐPS!$ADE$1&amp;"-"&amp;CĐPS!$B86,DULIEU!$X$7:$X$532)</f>
        <v>0</v>
      </c>
      <c r="ADG86" s="327">
        <f>SUMIF(DULIEU!$AQ$7:$AQ$532,CĐPS!$ADG$1&amp;"-"&amp;CĐPS!$B86,DULIEU!$X$7:$X$532)</f>
        <v>0</v>
      </c>
      <c r="ADH86" s="327">
        <f>SUMIF(DULIEU!$AR$7:$AR$532,CĐPS!$ADG$1&amp;"-"&amp;CĐPS!$B86,DULIEU!$X$7:$X$532)</f>
        <v>0</v>
      </c>
      <c r="ADI86" s="327">
        <f>SUMIF(DULIEU!$AQ$7:$AQ$532,CĐPS!$ADI$1&amp;"-"&amp;CĐPS!$B86,DULIEU!$X$7:$X$532)</f>
        <v>0</v>
      </c>
      <c r="ADJ86" s="327">
        <f>SUMIF(DULIEU!$AR$7:$AR$532,CĐPS!$ADI$1&amp;"-"&amp;CĐPS!$B86,DULIEU!$X$7:$X$532)</f>
        <v>0</v>
      </c>
      <c r="ADK86" s="328">
        <f t="shared" si="62"/>
        <v>0</v>
      </c>
      <c r="ADL86" s="328">
        <f t="shared" si="63"/>
        <v>0</v>
      </c>
      <c r="ADM86" s="328">
        <f t="shared" si="64"/>
        <v>0</v>
      </c>
      <c r="ADN86" s="328">
        <f t="shared" si="65"/>
        <v>0</v>
      </c>
      <c r="ADO86" s="328">
        <f t="shared" si="66"/>
        <v>0</v>
      </c>
      <c r="ADP86" s="328">
        <f t="shared" si="67"/>
        <v>0</v>
      </c>
      <c r="ADQ86" s="328">
        <f t="shared" si="68"/>
        <v>0</v>
      </c>
      <c r="ADR86" s="328">
        <f t="shared" si="69"/>
        <v>0</v>
      </c>
      <c r="ADS86" s="328">
        <f t="shared" si="70"/>
        <v>0</v>
      </c>
      <c r="ADT86" s="328">
        <f t="shared" si="71"/>
        <v>0</v>
      </c>
      <c r="ADU86" s="298"/>
      <c r="ADV86" s="298"/>
      <c r="ADW86" s="623"/>
      <c r="ADX86" s="623"/>
    </row>
    <row r="87" spans="1:804">
      <c r="A87" s="137"/>
      <c r="B87" s="313" t="s">
        <v>187</v>
      </c>
      <c r="C87" s="313" t="s">
        <v>187</v>
      </c>
      <c r="D87" s="314" t="s">
        <v>188</v>
      </c>
      <c r="E87" s="315" t="s">
        <v>189</v>
      </c>
      <c r="F87" s="309">
        <f t="shared" si="72"/>
        <v>0</v>
      </c>
      <c r="G87" s="310">
        <f t="shared" si="73"/>
        <v>0</v>
      </c>
      <c r="H87" s="310">
        <f>IF(AND($N$1&gt;=1,$N$1&lt;=12),SUMIF(DULIEU!$AQ$7:$AQ$532,CĐPS!$N$1&amp;"-"&amp;CĐPS!$B87,DULIEU!$X$7:$X$532),IF($N$1="Q1",$ADK87,IF($N$1="Q2",$ADM87,IF($N$1="Q3",$ADO87,IF($N$1="Q4",$ADQ87,IF($N$1="N",$ADS87,""))))))</f>
        <v>0</v>
      </c>
      <c r="I87" s="310">
        <f>IF(AND($N$1&gt;=1,$N$1&lt;=12),SUMIF(DULIEU!$AR$7:$AR$532,CĐPS!$N$1&amp;"-"&amp;CĐPS!$B87,DULIEU!$X$7:$X$532),IF($N$1="Q1",$ADL87,IF($N$1="Q2",$ADN87,IF($N$1="Q3",$ADP87,IF($N$1="Q4",$ADR87,IF($N$1="N",$ADT87,""))))))</f>
        <v>0</v>
      </c>
      <c r="J87" s="310">
        <f t="shared" si="74"/>
        <v>0</v>
      </c>
      <c r="K87" s="310">
        <f t="shared" si="75"/>
        <v>0</v>
      </c>
      <c r="L87" s="309">
        <f t="shared" si="76"/>
        <v>0</v>
      </c>
      <c r="M87" s="309">
        <f t="shared" si="77"/>
        <v>0</v>
      </c>
      <c r="N87" s="299"/>
      <c r="ACK87" s="148"/>
      <c r="ACL87" s="148"/>
      <c r="ACM87" s="148">
        <f>SUMIF(DULIEU!$AQ$7:$AQ$532,CĐPS!$ACM$1&amp;"-"&amp;CĐPS!$B87,DULIEU!$X$7:$X$532)</f>
        <v>0</v>
      </c>
      <c r="ACN87" s="148">
        <f>SUMIF(DULIEU!$AR$7:$AR$532,CĐPS!$ACM$1&amp;"-"&amp;CĐPS!$B87,DULIEU!$X$7:$X$532)</f>
        <v>0</v>
      </c>
      <c r="ACO87" s="148">
        <f>SUMIF(DULIEU!$AQ$7:$AQ$532,CĐPS!$ACO$1&amp;"-"&amp;CĐPS!$B87,DULIEU!$X$7:$X$532)</f>
        <v>0</v>
      </c>
      <c r="ACP87" s="148">
        <f>SUMIF(DULIEU!$AR$7:$AR$532,CĐPS!ACO$1&amp;"-"&amp;CĐPS!$B87,DULIEU!$X$7:$X$532)</f>
        <v>0</v>
      </c>
      <c r="ACQ87" s="148">
        <f>SUMIF(DULIEU!$AQ$7:$AQ$532,CĐPS!$ACQ$1&amp;"-"&amp;CĐPS!$B87,DULIEU!$X$7:$X$532)</f>
        <v>0</v>
      </c>
      <c r="ACR87" s="148">
        <f>SUMIF(DULIEU!$AR$7:$AR$532,CĐPS!$ACQ$1&amp;"-"&amp;CĐPS!$B87,DULIEU!$X$7:$X$532)</f>
        <v>0</v>
      </c>
      <c r="ACS87" s="148">
        <f>SUMIF(DULIEU!$AQ$7:$AQ$532,CĐPS!$ACS$1&amp;"-"&amp;CĐPS!$B87,DULIEU!$X$7:$X$532)</f>
        <v>0</v>
      </c>
      <c r="ACT87" s="148">
        <f>SUMIF(DULIEU!$AR$7:$AR$532,CĐPS!$ACS$1&amp;"-"&amp;CĐPS!$B87,DULIEU!$X$7:$X$532)</f>
        <v>0</v>
      </c>
      <c r="ACU87" s="148">
        <f>SUMIF(DULIEU!$AQ$7:$AQ$532,CĐPS!$ACU$1&amp;"-"&amp;CĐPS!$B87,DULIEU!$X$7:$X$532)</f>
        <v>0</v>
      </c>
      <c r="ACV87" s="148">
        <f>SUMIF(DULIEU!$AR$7:$AR$532,CĐPS!$ACU$1&amp;"-"&amp;CĐPS!$B87,DULIEU!$X$7:$X$532)</f>
        <v>0</v>
      </c>
      <c r="ACW87" s="148">
        <f>SUMIF(DULIEU!$AQ$7:$AQ$532,CĐPS!$ACW$1&amp;"-"&amp;CĐPS!$B87,DULIEU!$X$7:$X$532)</f>
        <v>0</v>
      </c>
      <c r="ACX87" s="148">
        <f>SUMIF(DULIEU!$AR$7:$AR$532,CĐPS!$ACW$1&amp;"-"&amp;CĐPS!$B87,DULIEU!$X$7:$X$532)</f>
        <v>0</v>
      </c>
      <c r="ACY87" s="148">
        <f>SUMIF(DULIEU!$AQ$7:$AQ$532,CĐPS!$ACY$1&amp;"-"&amp;CĐPS!$B87,DULIEU!$X$7:$X$532)</f>
        <v>0</v>
      </c>
      <c r="ACZ87" s="148">
        <f>SUMIF(DULIEU!$AR$7:$AR$532,CĐPS!$ACY$1&amp;"-"&amp;CĐPS!$B87,DULIEU!$X$7:$X$532)</f>
        <v>0</v>
      </c>
      <c r="ADA87" s="148">
        <f>SUMIF(DULIEU!$AQ$7:$AQ$532,CĐPS!$ADA$1&amp;"-"&amp;CĐPS!$B87,DULIEU!$X$7:$X$532)</f>
        <v>0</v>
      </c>
      <c r="ADB87" s="148">
        <f>SUMIF(DULIEU!$AR$7:$AR$532,CĐPS!$ADA$1&amp;"-"&amp;CĐPS!$B87,DULIEU!$X$7:$X$532)</f>
        <v>0</v>
      </c>
      <c r="ADC87" s="148">
        <f>SUMIF(DULIEU!$AQ$7:$AQ$532,CĐPS!$ADC$1&amp;"-"&amp;CĐPS!$B87,DULIEU!$X$7:$X$532)</f>
        <v>0</v>
      </c>
      <c r="ADD87" s="148">
        <f>SUMIF(DULIEU!$AR$7:$AR$532,CĐPS!$ADC$1&amp;"-"&amp;CĐPS!$B87,DULIEU!$X$7:$X$532)</f>
        <v>0</v>
      </c>
      <c r="ADE87" s="148">
        <f>SUMIF(DULIEU!$AQ$7:$AQ$532,CĐPS!$ADE$1&amp;"-"&amp;CĐPS!$B87,DULIEU!$X$7:$X$532)</f>
        <v>0</v>
      </c>
      <c r="ADF87" s="148">
        <f>SUMIF(DULIEU!$AR$7:$AR$532,CĐPS!$ADE$1&amp;"-"&amp;CĐPS!$B87,DULIEU!$X$7:$X$532)</f>
        <v>0</v>
      </c>
      <c r="ADG87" s="148">
        <f>SUMIF(DULIEU!$AQ$7:$AQ$532,CĐPS!$ADG$1&amp;"-"&amp;CĐPS!$B87,DULIEU!$X$7:$X$532)</f>
        <v>0</v>
      </c>
      <c r="ADH87" s="148">
        <f>SUMIF(DULIEU!$AR$7:$AR$532,CĐPS!$ADG$1&amp;"-"&amp;CĐPS!$B87,DULIEU!$X$7:$X$532)</f>
        <v>0</v>
      </c>
      <c r="ADI87" s="148">
        <f>SUMIF(DULIEU!$AQ$7:$AQ$532,CĐPS!$ADI$1&amp;"-"&amp;CĐPS!$B87,DULIEU!$X$7:$X$532)</f>
        <v>0</v>
      </c>
      <c r="ADJ87" s="148">
        <f>SUMIF(DULIEU!$AR$7:$AR$532,CĐPS!$ADI$1&amp;"-"&amp;CĐPS!$B87,DULIEU!$X$7:$X$532)</f>
        <v>0</v>
      </c>
      <c r="ADK87" s="149">
        <f t="shared" si="62"/>
        <v>0</v>
      </c>
      <c r="ADL87" s="149">
        <f t="shared" si="63"/>
        <v>0</v>
      </c>
      <c r="ADM87" s="149">
        <f t="shared" si="64"/>
        <v>0</v>
      </c>
      <c r="ADN87" s="149">
        <f t="shared" si="65"/>
        <v>0</v>
      </c>
      <c r="ADO87" s="149">
        <f t="shared" si="66"/>
        <v>0</v>
      </c>
      <c r="ADP87" s="149">
        <f t="shared" si="67"/>
        <v>0</v>
      </c>
      <c r="ADQ87" s="149">
        <f t="shared" si="68"/>
        <v>0</v>
      </c>
      <c r="ADR87" s="149">
        <f t="shared" si="69"/>
        <v>0</v>
      </c>
      <c r="ADS87" s="149">
        <f t="shared" si="70"/>
        <v>0</v>
      </c>
      <c r="ADT87" s="149">
        <f t="shared" si="71"/>
        <v>0</v>
      </c>
      <c r="ADU87" s="166">
        <v>134</v>
      </c>
      <c r="ADV87" s="166">
        <v>315</v>
      </c>
      <c r="ADW87" s="166">
        <v>133</v>
      </c>
      <c r="ADX87" s="165">
        <v>415</v>
      </c>
    </row>
    <row r="88" spans="1:804">
      <c r="A88" s="137"/>
      <c r="B88" s="313" t="s">
        <v>190</v>
      </c>
      <c r="C88" s="313" t="s">
        <v>190</v>
      </c>
      <c r="D88" s="314" t="s">
        <v>191</v>
      </c>
      <c r="E88" s="315" t="s">
        <v>192</v>
      </c>
      <c r="F88" s="309">
        <f t="shared" si="72"/>
        <v>0</v>
      </c>
      <c r="G88" s="310">
        <f t="shared" si="73"/>
        <v>0</v>
      </c>
      <c r="H88" s="310">
        <f>IF(AND($N$1&gt;=1,$N$1&lt;=12),SUMIF(DULIEU!$AQ$7:$AQ$532,CĐPS!$N$1&amp;"-"&amp;CĐPS!$B88,DULIEU!$X$7:$X$532),IF($N$1="Q1",$ADK88,IF($N$1="Q2",$ADM88,IF($N$1="Q3",$ADO88,IF($N$1="Q4",$ADQ88,IF($N$1="N",$ADS88,""))))))</f>
        <v>0</v>
      </c>
      <c r="I88" s="310">
        <f>IF(AND($N$1&gt;=1,$N$1&lt;=12),SUMIF(DULIEU!$AR$7:$AR$532,CĐPS!$N$1&amp;"-"&amp;CĐPS!$B88,DULIEU!$X$7:$X$532),IF($N$1="Q1",$ADL88,IF($N$1="Q2",$ADN88,IF($N$1="Q3",$ADP88,IF($N$1="Q4",$ADR88,IF($N$1="N",$ADT88,""))))))</f>
        <v>0</v>
      </c>
      <c r="J88" s="310">
        <f t="shared" si="74"/>
        <v>0</v>
      </c>
      <c r="K88" s="310">
        <f t="shared" si="75"/>
        <v>0</v>
      </c>
      <c r="L88" s="309">
        <f t="shared" si="76"/>
        <v>0</v>
      </c>
      <c r="M88" s="309">
        <f t="shared" si="77"/>
        <v>0</v>
      </c>
      <c r="N88" s="299"/>
      <c r="ACK88" s="148"/>
      <c r="ACL88" s="148"/>
      <c r="ACM88" s="148">
        <f>SUMIF(DULIEU!$AQ$7:$AQ$532,CĐPS!$ACM$1&amp;"-"&amp;CĐPS!$B88,DULIEU!$X$7:$X$532)</f>
        <v>0</v>
      </c>
      <c r="ACN88" s="148">
        <f>SUMIF(DULIEU!$AR$7:$AR$532,CĐPS!$ACM$1&amp;"-"&amp;CĐPS!$B88,DULIEU!$X$7:$X$532)</f>
        <v>0</v>
      </c>
      <c r="ACO88" s="148">
        <f>SUMIF(DULIEU!$AQ$7:$AQ$532,CĐPS!$ACO$1&amp;"-"&amp;CĐPS!$B88,DULIEU!$X$7:$X$532)</f>
        <v>0</v>
      </c>
      <c r="ACP88" s="148">
        <f>SUMIF(DULIEU!$AR$7:$AR$532,CĐPS!ACO$1&amp;"-"&amp;CĐPS!$B88,DULIEU!$X$7:$X$532)</f>
        <v>0</v>
      </c>
      <c r="ACQ88" s="148">
        <f>SUMIF(DULIEU!$AQ$7:$AQ$532,CĐPS!$ACQ$1&amp;"-"&amp;CĐPS!$B88,DULIEU!$X$7:$X$532)</f>
        <v>0</v>
      </c>
      <c r="ACR88" s="148">
        <f>SUMIF(DULIEU!$AR$7:$AR$532,CĐPS!$ACQ$1&amp;"-"&amp;CĐPS!$B88,DULIEU!$X$7:$X$532)</f>
        <v>0</v>
      </c>
      <c r="ACS88" s="148">
        <f>SUMIF(DULIEU!$AQ$7:$AQ$532,CĐPS!$ACS$1&amp;"-"&amp;CĐPS!$B88,DULIEU!$X$7:$X$532)</f>
        <v>0</v>
      </c>
      <c r="ACT88" s="148">
        <f>SUMIF(DULIEU!$AR$7:$AR$532,CĐPS!$ACS$1&amp;"-"&amp;CĐPS!$B88,DULIEU!$X$7:$X$532)</f>
        <v>0</v>
      </c>
      <c r="ACU88" s="148">
        <f>SUMIF(DULIEU!$AQ$7:$AQ$532,CĐPS!$ACU$1&amp;"-"&amp;CĐPS!$B88,DULIEU!$X$7:$X$532)</f>
        <v>0</v>
      </c>
      <c r="ACV88" s="148">
        <f>SUMIF(DULIEU!$AR$7:$AR$532,CĐPS!$ACU$1&amp;"-"&amp;CĐPS!$B88,DULIEU!$X$7:$X$532)</f>
        <v>0</v>
      </c>
      <c r="ACW88" s="148">
        <f>SUMIF(DULIEU!$AQ$7:$AQ$532,CĐPS!$ACW$1&amp;"-"&amp;CĐPS!$B88,DULIEU!$X$7:$X$532)</f>
        <v>0</v>
      </c>
      <c r="ACX88" s="148">
        <f>SUMIF(DULIEU!$AR$7:$AR$532,CĐPS!$ACW$1&amp;"-"&amp;CĐPS!$B88,DULIEU!$X$7:$X$532)</f>
        <v>0</v>
      </c>
      <c r="ACY88" s="148">
        <f>SUMIF(DULIEU!$AQ$7:$AQ$532,CĐPS!$ACY$1&amp;"-"&amp;CĐPS!$B88,DULIEU!$X$7:$X$532)</f>
        <v>0</v>
      </c>
      <c r="ACZ88" s="148">
        <f>SUMIF(DULIEU!$AR$7:$AR$532,CĐPS!$ACY$1&amp;"-"&amp;CĐPS!$B88,DULIEU!$X$7:$X$532)</f>
        <v>0</v>
      </c>
      <c r="ADA88" s="148">
        <f>SUMIF(DULIEU!$AQ$7:$AQ$532,CĐPS!$ADA$1&amp;"-"&amp;CĐPS!$B88,DULIEU!$X$7:$X$532)</f>
        <v>0</v>
      </c>
      <c r="ADB88" s="148">
        <f>SUMIF(DULIEU!$AR$7:$AR$532,CĐPS!$ADA$1&amp;"-"&amp;CĐPS!$B88,DULIEU!$X$7:$X$532)</f>
        <v>0</v>
      </c>
      <c r="ADC88" s="148">
        <f>SUMIF(DULIEU!$AQ$7:$AQ$532,CĐPS!$ADC$1&amp;"-"&amp;CĐPS!$B88,DULIEU!$X$7:$X$532)</f>
        <v>0</v>
      </c>
      <c r="ADD88" s="148">
        <f>SUMIF(DULIEU!$AR$7:$AR$532,CĐPS!$ADC$1&amp;"-"&amp;CĐPS!$B88,DULIEU!$X$7:$X$532)</f>
        <v>0</v>
      </c>
      <c r="ADE88" s="148">
        <f>SUMIF(DULIEU!$AQ$7:$AQ$532,CĐPS!$ADE$1&amp;"-"&amp;CĐPS!$B88,DULIEU!$X$7:$X$532)</f>
        <v>0</v>
      </c>
      <c r="ADF88" s="148">
        <f>SUMIF(DULIEU!$AR$7:$AR$532,CĐPS!$ADE$1&amp;"-"&amp;CĐPS!$B88,DULIEU!$X$7:$X$532)</f>
        <v>0</v>
      </c>
      <c r="ADG88" s="148">
        <f>SUMIF(DULIEU!$AQ$7:$AQ$532,CĐPS!$ADG$1&amp;"-"&amp;CĐPS!$B88,DULIEU!$X$7:$X$532)</f>
        <v>0</v>
      </c>
      <c r="ADH88" s="148">
        <f>SUMIF(DULIEU!$AR$7:$AR$532,CĐPS!$ADG$1&amp;"-"&amp;CĐPS!$B88,DULIEU!$X$7:$X$532)</f>
        <v>0</v>
      </c>
      <c r="ADI88" s="148">
        <f>SUMIF(DULIEU!$AQ$7:$AQ$532,CĐPS!$ADI$1&amp;"-"&amp;CĐPS!$B88,DULIEU!$X$7:$X$532)</f>
        <v>0</v>
      </c>
      <c r="ADJ88" s="148">
        <f>SUMIF(DULIEU!$AR$7:$AR$532,CĐPS!$ADI$1&amp;"-"&amp;CĐPS!$B88,DULIEU!$X$7:$X$532)</f>
        <v>0</v>
      </c>
      <c r="ADK88" s="149">
        <f t="shared" si="62"/>
        <v>0</v>
      </c>
      <c r="ADL88" s="149">
        <f t="shared" si="63"/>
        <v>0</v>
      </c>
      <c r="ADM88" s="149">
        <f t="shared" si="64"/>
        <v>0</v>
      </c>
      <c r="ADN88" s="149">
        <f t="shared" si="65"/>
        <v>0</v>
      </c>
      <c r="ADO88" s="149">
        <f t="shared" si="66"/>
        <v>0</v>
      </c>
      <c r="ADP88" s="149">
        <f t="shared" si="67"/>
        <v>0</v>
      </c>
      <c r="ADQ88" s="149">
        <f t="shared" si="68"/>
        <v>0</v>
      </c>
      <c r="ADR88" s="149">
        <f t="shared" si="69"/>
        <v>0</v>
      </c>
      <c r="ADS88" s="149">
        <f t="shared" si="70"/>
        <v>0</v>
      </c>
      <c r="ADT88" s="149">
        <f t="shared" si="71"/>
        <v>0</v>
      </c>
      <c r="ADU88" s="166">
        <v>134</v>
      </c>
      <c r="ADV88" s="166">
        <v>315</v>
      </c>
      <c r="ADW88" s="166">
        <v>133</v>
      </c>
      <c r="ADX88" s="165">
        <v>415</v>
      </c>
    </row>
    <row r="89" spans="1:804">
      <c r="A89" s="137"/>
      <c r="B89" s="313" t="s">
        <v>193</v>
      </c>
      <c r="C89" s="313" t="s">
        <v>193</v>
      </c>
      <c r="D89" s="314" t="s">
        <v>194</v>
      </c>
      <c r="E89" s="315" t="s">
        <v>195</v>
      </c>
      <c r="F89" s="309">
        <f t="shared" si="72"/>
        <v>0</v>
      </c>
      <c r="G89" s="310">
        <f t="shared" si="73"/>
        <v>0</v>
      </c>
      <c r="H89" s="310">
        <f>IF(AND($N$1&gt;=1,$N$1&lt;=12),SUMIF(DULIEU!$AQ$7:$AQ$532,CĐPS!$N$1&amp;"-"&amp;CĐPS!$B89,DULIEU!$X$7:$X$532),IF($N$1="Q1",$ADK89,IF($N$1="Q2",$ADM89,IF($N$1="Q3",$ADO89,IF($N$1="Q4",$ADQ89,IF($N$1="N",$ADS89,""))))))</f>
        <v>0</v>
      </c>
      <c r="I89" s="310">
        <f>IF(AND($N$1&gt;=1,$N$1&lt;=12),SUMIF(DULIEU!$AR$7:$AR$532,CĐPS!$N$1&amp;"-"&amp;CĐPS!$B89,DULIEU!$X$7:$X$532),IF($N$1="Q1",$ADL89,IF($N$1="Q2",$ADN89,IF($N$1="Q3",$ADP89,IF($N$1="Q4",$ADR89,IF($N$1="N",$ADT89,""))))))</f>
        <v>0</v>
      </c>
      <c r="J89" s="310">
        <f t="shared" si="74"/>
        <v>0</v>
      </c>
      <c r="K89" s="310">
        <f t="shared" si="75"/>
        <v>0</v>
      </c>
      <c r="L89" s="309">
        <f t="shared" si="76"/>
        <v>0</v>
      </c>
      <c r="M89" s="309">
        <f t="shared" si="77"/>
        <v>0</v>
      </c>
      <c r="N89" s="299"/>
      <c r="ACK89" s="148"/>
      <c r="ACL89" s="148"/>
      <c r="ACM89" s="148">
        <f>SUMIF(DULIEU!$AQ$7:$AQ$532,CĐPS!$ACM$1&amp;"-"&amp;CĐPS!$B89,DULIEU!$X$7:$X$532)</f>
        <v>0</v>
      </c>
      <c r="ACN89" s="148">
        <f>SUMIF(DULIEU!$AR$7:$AR$532,CĐPS!$ACM$1&amp;"-"&amp;CĐPS!$B89,DULIEU!$X$7:$X$532)</f>
        <v>0</v>
      </c>
      <c r="ACO89" s="148">
        <f>SUMIF(DULIEU!$AQ$7:$AQ$532,CĐPS!$ACO$1&amp;"-"&amp;CĐPS!$B89,DULIEU!$X$7:$X$532)</f>
        <v>0</v>
      </c>
      <c r="ACP89" s="148">
        <f>SUMIF(DULIEU!$AR$7:$AR$532,CĐPS!ACO$1&amp;"-"&amp;CĐPS!$B89,DULIEU!$X$7:$X$532)</f>
        <v>0</v>
      </c>
      <c r="ACQ89" s="148">
        <f>SUMIF(DULIEU!$AQ$7:$AQ$532,CĐPS!$ACQ$1&amp;"-"&amp;CĐPS!$B89,DULIEU!$X$7:$X$532)</f>
        <v>0</v>
      </c>
      <c r="ACR89" s="148">
        <f>SUMIF(DULIEU!$AR$7:$AR$532,CĐPS!$ACQ$1&amp;"-"&amp;CĐPS!$B89,DULIEU!$X$7:$X$532)</f>
        <v>0</v>
      </c>
      <c r="ACS89" s="148">
        <f>SUMIF(DULIEU!$AQ$7:$AQ$532,CĐPS!$ACS$1&amp;"-"&amp;CĐPS!$B89,DULIEU!$X$7:$X$532)</f>
        <v>0</v>
      </c>
      <c r="ACT89" s="148">
        <f>SUMIF(DULIEU!$AR$7:$AR$532,CĐPS!$ACS$1&amp;"-"&amp;CĐPS!$B89,DULIEU!$X$7:$X$532)</f>
        <v>0</v>
      </c>
      <c r="ACU89" s="148">
        <f>SUMIF(DULIEU!$AQ$7:$AQ$532,CĐPS!$ACU$1&amp;"-"&amp;CĐPS!$B89,DULIEU!$X$7:$X$532)</f>
        <v>0</v>
      </c>
      <c r="ACV89" s="148">
        <f>SUMIF(DULIEU!$AR$7:$AR$532,CĐPS!$ACU$1&amp;"-"&amp;CĐPS!$B89,DULIEU!$X$7:$X$532)</f>
        <v>0</v>
      </c>
      <c r="ACW89" s="148">
        <f>SUMIF(DULIEU!$AQ$7:$AQ$532,CĐPS!$ACW$1&amp;"-"&amp;CĐPS!$B89,DULIEU!$X$7:$X$532)</f>
        <v>0</v>
      </c>
      <c r="ACX89" s="148">
        <f>SUMIF(DULIEU!$AR$7:$AR$532,CĐPS!$ACW$1&amp;"-"&amp;CĐPS!$B89,DULIEU!$X$7:$X$532)</f>
        <v>0</v>
      </c>
      <c r="ACY89" s="148">
        <f>SUMIF(DULIEU!$AQ$7:$AQ$532,CĐPS!$ACY$1&amp;"-"&amp;CĐPS!$B89,DULIEU!$X$7:$X$532)</f>
        <v>0</v>
      </c>
      <c r="ACZ89" s="148">
        <f>SUMIF(DULIEU!$AR$7:$AR$532,CĐPS!$ACY$1&amp;"-"&amp;CĐPS!$B89,DULIEU!$X$7:$X$532)</f>
        <v>0</v>
      </c>
      <c r="ADA89" s="148">
        <f>SUMIF(DULIEU!$AQ$7:$AQ$532,CĐPS!$ADA$1&amp;"-"&amp;CĐPS!$B89,DULIEU!$X$7:$X$532)</f>
        <v>0</v>
      </c>
      <c r="ADB89" s="148">
        <f>SUMIF(DULIEU!$AR$7:$AR$532,CĐPS!$ADA$1&amp;"-"&amp;CĐPS!$B89,DULIEU!$X$7:$X$532)</f>
        <v>0</v>
      </c>
      <c r="ADC89" s="148">
        <f>SUMIF(DULIEU!$AQ$7:$AQ$532,CĐPS!$ADC$1&amp;"-"&amp;CĐPS!$B89,DULIEU!$X$7:$X$532)</f>
        <v>0</v>
      </c>
      <c r="ADD89" s="148">
        <f>SUMIF(DULIEU!$AR$7:$AR$532,CĐPS!$ADC$1&amp;"-"&amp;CĐPS!$B89,DULIEU!$X$7:$X$532)</f>
        <v>0</v>
      </c>
      <c r="ADE89" s="148">
        <f>SUMIF(DULIEU!$AQ$7:$AQ$532,CĐPS!$ADE$1&amp;"-"&amp;CĐPS!$B89,DULIEU!$X$7:$X$532)</f>
        <v>0</v>
      </c>
      <c r="ADF89" s="148">
        <f>SUMIF(DULIEU!$AR$7:$AR$532,CĐPS!$ADE$1&amp;"-"&amp;CĐPS!$B89,DULIEU!$X$7:$X$532)</f>
        <v>0</v>
      </c>
      <c r="ADG89" s="148">
        <f>SUMIF(DULIEU!$AQ$7:$AQ$532,CĐPS!$ADG$1&amp;"-"&amp;CĐPS!$B89,DULIEU!$X$7:$X$532)</f>
        <v>0</v>
      </c>
      <c r="ADH89" s="148">
        <f>SUMIF(DULIEU!$AR$7:$AR$532,CĐPS!$ADG$1&amp;"-"&amp;CĐPS!$B89,DULIEU!$X$7:$X$532)</f>
        <v>0</v>
      </c>
      <c r="ADI89" s="148">
        <f>SUMIF(DULIEU!$AQ$7:$AQ$532,CĐPS!$ADI$1&amp;"-"&amp;CĐPS!$B89,DULIEU!$X$7:$X$532)</f>
        <v>0</v>
      </c>
      <c r="ADJ89" s="148">
        <f>SUMIF(DULIEU!$AR$7:$AR$532,CĐPS!$ADI$1&amp;"-"&amp;CĐPS!$B89,DULIEU!$X$7:$X$532)</f>
        <v>0</v>
      </c>
      <c r="ADK89" s="149">
        <f t="shared" si="62"/>
        <v>0</v>
      </c>
      <c r="ADL89" s="149">
        <f t="shared" si="63"/>
        <v>0</v>
      </c>
      <c r="ADM89" s="149">
        <f t="shared" si="64"/>
        <v>0</v>
      </c>
      <c r="ADN89" s="149">
        <f t="shared" si="65"/>
        <v>0</v>
      </c>
      <c r="ADO89" s="149">
        <f t="shared" si="66"/>
        <v>0</v>
      </c>
      <c r="ADP89" s="149">
        <f t="shared" si="67"/>
        <v>0</v>
      </c>
      <c r="ADQ89" s="149">
        <f t="shared" si="68"/>
        <v>0</v>
      </c>
      <c r="ADR89" s="149">
        <f t="shared" si="69"/>
        <v>0</v>
      </c>
      <c r="ADS89" s="149">
        <f t="shared" si="70"/>
        <v>0</v>
      </c>
      <c r="ADT89" s="149">
        <f t="shared" si="71"/>
        <v>0</v>
      </c>
      <c r="ADU89" s="166">
        <v>134</v>
      </c>
      <c r="ADV89" s="166">
        <v>315</v>
      </c>
      <c r="ADW89" s="166">
        <v>133</v>
      </c>
      <c r="ADX89" s="165">
        <v>415</v>
      </c>
    </row>
    <row r="90" spans="1:804">
      <c r="A90" s="137"/>
      <c r="B90" s="313" t="s">
        <v>196</v>
      </c>
      <c r="C90" s="313" t="s">
        <v>196</v>
      </c>
      <c r="D90" s="314" t="s">
        <v>197</v>
      </c>
      <c r="E90" s="315" t="s">
        <v>198</v>
      </c>
      <c r="F90" s="309">
        <f t="shared" si="72"/>
        <v>0</v>
      </c>
      <c r="G90" s="310">
        <f t="shared" si="73"/>
        <v>0</v>
      </c>
      <c r="H90" s="310">
        <f>IF(AND($N$1&gt;=1,$N$1&lt;=12),SUMIF(DULIEU!$AQ$7:$AQ$532,CĐPS!$N$1&amp;"-"&amp;CĐPS!$B90,DULIEU!$X$7:$X$532),IF($N$1="Q1",$ADK90,IF($N$1="Q2",$ADM90,IF($N$1="Q3",$ADO90,IF($N$1="Q4",$ADQ90,IF($N$1="N",$ADS90,""))))))</f>
        <v>0</v>
      </c>
      <c r="I90" s="310">
        <f>IF(AND($N$1&gt;=1,$N$1&lt;=12),SUMIF(DULIEU!$AR$7:$AR$532,CĐPS!$N$1&amp;"-"&amp;CĐPS!$B90,DULIEU!$X$7:$X$532),IF($N$1="Q1",$ADL90,IF($N$1="Q2",$ADN90,IF($N$1="Q3",$ADP90,IF($N$1="Q4",$ADR90,IF($N$1="N",$ADT90,""))))))</f>
        <v>0</v>
      </c>
      <c r="J90" s="310">
        <f t="shared" si="74"/>
        <v>0</v>
      </c>
      <c r="K90" s="310">
        <f t="shared" si="75"/>
        <v>0</v>
      </c>
      <c r="L90" s="309">
        <f t="shared" si="76"/>
        <v>0</v>
      </c>
      <c r="M90" s="309">
        <f t="shared" si="77"/>
        <v>0</v>
      </c>
      <c r="N90" s="299"/>
      <c r="ACK90" s="148"/>
      <c r="ACL90" s="148"/>
      <c r="ACM90" s="148">
        <f>SUMIF(DULIEU!$AQ$7:$AQ$532,CĐPS!$ACM$1&amp;"-"&amp;CĐPS!$B90,DULIEU!$X$7:$X$532)</f>
        <v>0</v>
      </c>
      <c r="ACN90" s="148">
        <f>SUMIF(DULIEU!$AR$7:$AR$532,CĐPS!$ACM$1&amp;"-"&amp;CĐPS!$B90,DULIEU!$X$7:$X$532)</f>
        <v>0</v>
      </c>
      <c r="ACO90" s="148">
        <f>SUMIF(DULIEU!$AQ$7:$AQ$532,CĐPS!$ACO$1&amp;"-"&amp;CĐPS!$B90,DULIEU!$X$7:$X$532)</f>
        <v>0</v>
      </c>
      <c r="ACP90" s="148">
        <f>SUMIF(DULIEU!$AR$7:$AR$532,CĐPS!ACO$1&amp;"-"&amp;CĐPS!$B90,DULIEU!$X$7:$X$532)</f>
        <v>0</v>
      </c>
      <c r="ACQ90" s="148">
        <f>SUMIF(DULIEU!$AQ$7:$AQ$532,CĐPS!$ACQ$1&amp;"-"&amp;CĐPS!$B90,DULIEU!$X$7:$X$532)</f>
        <v>0</v>
      </c>
      <c r="ACR90" s="148">
        <f>SUMIF(DULIEU!$AR$7:$AR$532,CĐPS!$ACQ$1&amp;"-"&amp;CĐPS!$B90,DULIEU!$X$7:$X$532)</f>
        <v>0</v>
      </c>
      <c r="ACS90" s="148">
        <f>SUMIF(DULIEU!$AQ$7:$AQ$532,CĐPS!$ACS$1&amp;"-"&amp;CĐPS!$B90,DULIEU!$X$7:$X$532)</f>
        <v>0</v>
      </c>
      <c r="ACT90" s="148">
        <f>SUMIF(DULIEU!$AR$7:$AR$532,CĐPS!$ACS$1&amp;"-"&amp;CĐPS!$B90,DULIEU!$X$7:$X$532)</f>
        <v>0</v>
      </c>
      <c r="ACU90" s="148">
        <f>SUMIF(DULIEU!$AQ$7:$AQ$532,CĐPS!$ACU$1&amp;"-"&amp;CĐPS!$B90,DULIEU!$X$7:$X$532)</f>
        <v>0</v>
      </c>
      <c r="ACV90" s="148">
        <f>SUMIF(DULIEU!$AR$7:$AR$532,CĐPS!$ACU$1&amp;"-"&amp;CĐPS!$B90,DULIEU!$X$7:$X$532)</f>
        <v>0</v>
      </c>
      <c r="ACW90" s="148">
        <f>SUMIF(DULIEU!$AQ$7:$AQ$532,CĐPS!$ACW$1&amp;"-"&amp;CĐPS!$B90,DULIEU!$X$7:$X$532)</f>
        <v>0</v>
      </c>
      <c r="ACX90" s="148">
        <f>SUMIF(DULIEU!$AR$7:$AR$532,CĐPS!$ACW$1&amp;"-"&amp;CĐPS!$B90,DULIEU!$X$7:$X$532)</f>
        <v>0</v>
      </c>
      <c r="ACY90" s="148">
        <f>SUMIF(DULIEU!$AQ$7:$AQ$532,CĐPS!$ACY$1&amp;"-"&amp;CĐPS!$B90,DULIEU!$X$7:$X$532)</f>
        <v>0</v>
      </c>
      <c r="ACZ90" s="148">
        <f>SUMIF(DULIEU!$AR$7:$AR$532,CĐPS!$ACY$1&amp;"-"&amp;CĐPS!$B90,DULIEU!$X$7:$X$532)</f>
        <v>0</v>
      </c>
      <c r="ADA90" s="148">
        <f>SUMIF(DULIEU!$AQ$7:$AQ$532,CĐPS!$ADA$1&amp;"-"&amp;CĐPS!$B90,DULIEU!$X$7:$X$532)</f>
        <v>0</v>
      </c>
      <c r="ADB90" s="148">
        <f>SUMIF(DULIEU!$AR$7:$AR$532,CĐPS!$ADA$1&amp;"-"&amp;CĐPS!$B90,DULIEU!$X$7:$X$532)</f>
        <v>0</v>
      </c>
      <c r="ADC90" s="148">
        <f>SUMIF(DULIEU!$AQ$7:$AQ$532,CĐPS!$ADC$1&amp;"-"&amp;CĐPS!$B90,DULIEU!$X$7:$X$532)</f>
        <v>0</v>
      </c>
      <c r="ADD90" s="148">
        <f>SUMIF(DULIEU!$AR$7:$AR$532,CĐPS!$ADC$1&amp;"-"&amp;CĐPS!$B90,DULIEU!$X$7:$X$532)</f>
        <v>0</v>
      </c>
      <c r="ADE90" s="148">
        <f>SUMIF(DULIEU!$AQ$7:$AQ$532,CĐPS!$ADE$1&amp;"-"&amp;CĐPS!$B90,DULIEU!$X$7:$X$532)</f>
        <v>0</v>
      </c>
      <c r="ADF90" s="148">
        <f>SUMIF(DULIEU!$AR$7:$AR$532,CĐPS!$ADE$1&amp;"-"&amp;CĐPS!$B90,DULIEU!$X$7:$X$532)</f>
        <v>0</v>
      </c>
      <c r="ADG90" s="148">
        <f>SUMIF(DULIEU!$AQ$7:$AQ$532,CĐPS!$ADG$1&amp;"-"&amp;CĐPS!$B90,DULIEU!$X$7:$X$532)</f>
        <v>0</v>
      </c>
      <c r="ADH90" s="148">
        <f>SUMIF(DULIEU!$AR$7:$AR$532,CĐPS!$ADG$1&amp;"-"&amp;CĐPS!$B90,DULIEU!$X$7:$X$532)</f>
        <v>0</v>
      </c>
      <c r="ADI90" s="148">
        <f>SUMIF(DULIEU!$AQ$7:$AQ$532,CĐPS!$ADI$1&amp;"-"&amp;CĐPS!$B90,DULIEU!$X$7:$X$532)</f>
        <v>0</v>
      </c>
      <c r="ADJ90" s="148">
        <f>SUMIF(DULIEU!$AR$7:$AR$532,CĐPS!$ADI$1&amp;"-"&amp;CĐPS!$B90,DULIEU!$X$7:$X$532)</f>
        <v>0</v>
      </c>
      <c r="ADK90" s="149">
        <f t="shared" si="62"/>
        <v>0</v>
      </c>
      <c r="ADL90" s="149">
        <f t="shared" si="63"/>
        <v>0</v>
      </c>
      <c r="ADM90" s="149">
        <f t="shared" si="64"/>
        <v>0</v>
      </c>
      <c r="ADN90" s="149">
        <f t="shared" si="65"/>
        <v>0</v>
      </c>
      <c r="ADO90" s="149">
        <f t="shared" si="66"/>
        <v>0</v>
      </c>
      <c r="ADP90" s="149">
        <f t="shared" si="67"/>
        <v>0</v>
      </c>
      <c r="ADQ90" s="149">
        <f t="shared" si="68"/>
        <v>0</v>
      </c>
      <c r="ADR90" s="149">
        <f t="shared" si="69"/>
        <v>0</v>
      </c>
      <c r="ADS90" s="149">
        <f t="shared" si="70"/>
        <v>0</v>
      </c>
      <c r="ADT90" s="149">
        <f t="shared" si="71"/>
        <v>0</v>
      </c>
      <c r="ADU90" s="166">
        <v>134</v>
      </c>
      <c r="ADV90" s="166">
        <v>315</v>
      </c>
      <c r="ADW90" s="166">
        <v>133</v>
      </c>
      <c r="ADX90" s="165">
        <v>415</v>
      </c>
    </row>
    <row r="91" spans="1:804">
      <c r="A91" s="137"/>
      <c r="B91" s="313" t="s">
        <v>1050</v>
      </c>
      <c r="C91" s="313" t="s">
        <v>1050</v>
      </c>
      <c r="D91" s="314" t="s">
        <v>629</v>
      </c>
      <c r="E91" s="315"/>
      <c r="F91" s="309">
        <f t="shared" si="72"/>
        <v>0</v>
      </c>
      <c r="G91" s="310">
        <f t="shared" si="73"/>
        <v>0</v>
      </c>
      <c r="H91" s="310">
        <f>IF(AND($N$1&gt;=1,$N$1&lt;=12),SUMIF(DULIEU!$AQ$7:$AQ$532,CĐPS!$N$1&amp;"-"&amp;CĐPS!$B91,DULIEU!$X$7:$X$532),IF($N$1="Q1",$ADK91,IF($N$1="Q2",$ADM91,IF($N$1="Q3",$ADO91,IF($N$1="Q4",$ADQ91,IF($N$1="N",$ADS91,""))))))</f>
        <v>0</v>
      </c>
      <c r="I91" s="310">
        <f>IF(AND($N$1&gt;=1,$N$1&lt;=12),SUMIF(DULIEU!$AR$7:$AR$532,CĐPS!$N$1&amp;"-"&amp;CĐPS!$B91,DULIEU!$X$7:$X$532),IF($N$1="Q1",$ADL91,IF($N$1="Q2",$ADN91,IF($N$1="Q3",$ADP91,IF($N$1="Q4",$ADR91,IF($N$1="N",$ADT91,""))))))</f>
        <v>0</v>
      </c>
      <c r="J91" s="310">
        <f t="shared" si="74"/>
        <v>0</v>
      </c>
      <c r="K91" s="310">
        <f t="shared" si="75"/>
        <v>0</v>
      </c>
      <c r="L91" s="309">
        <f t="shared" si="76"/>
        <v>0</v>
      </c>
      <c r="M91" s="309">
        <f t="shared" si="77"/>
        <v>0</v>
      </c>
      <c r="N91" s="299"/>
      <c r="ACK91" s="148"/>
      <c r="ACL91" s="148"/>
      <c r="ACM91" s="151">
        <f>SUMIF(DULIEU!$AQ$7:$AQ$532,CĐPS!$ACM$1&amp;"-"&amp;CĐPS!$B91,DULIEU!$X$7:$X$532)</f>
        <v>0</v>
      </c>
      <c r="ACN91" s="151">
        <f>SUMIF(DULIEU!$AR$7:$AR$532,CĐPS!$ACM$1&amp;"-"&amp;CĐPS!$B91,DULIEU!$X$7:$X$532)</f>
        <v>0</v>
      </c>
      <c r="ACO91" s="151">
        <f>SUMIF(DULIEU!$AQ$7:$AQ$532,CĐPS!$ACO$1&amp;"-"&amp;CĐPS!$B91,DULIEU!$X$7:$X$532)</f>
        <v>0</v>
      </c>
      <c r="ACP91" s="151">
        <f>SUMIF(DULIEU!$AR$7:$AR$532,CĐPS!ACO$1&amp;"-"&amp;CĐPS!$B91,DULIEU!$X$7:$X$532)</f>
        <v>0</v>
      </c>
      <c r="ACQ91" s="151">
        <f>SUMIF(DULIEU!$AQ$7:$AQ$532,CĐPS!$ACQ$1&amp;"-"&amp;CĐPS!$B91,DULIEU!$X$7:$X$532)</f>
        <v>0</v>
      </c>
      <c r="ACR91" s="151">
        <f>SUMIF(DULIEU!$AR$7:$AR$532,CĐPS!$ACQ$1&amp;"-"&amp;CĐPS!$B91,DULIEU!$X$7:$X$532)</f>
        <v>0</v>
      </c>
      <c r="ACS91" s="151">
        <f>SUMIF(DULIEU!$AQ$7:$AQ$532,CĐPS!$ACS$1&amp;"-"&amp;CĐPS!$B91,DULIEU!$X$7:$X$532)</f>
        <v>0</v>
      </c>
      <c r="ACT91" s="151">
        <f>SUMIF(DULIEU!$AR$7:$AR$532,CĐPS!$ACS$1&amp;"-"&amp;CĐPS!$B91,DULIEU!$X$7:$X$532)</f>
        <v>0</v>
      </c>
      <c r="ACU91" s="151">
        <f>SUMIF(DULIEU!$AQ$7:$AQ$532,CĐPS!$ACU$1&amp;"-"&amp;CĐPS!$B91,DULIEU!$X$7:$X$532)</f>
        <v>0</v>
      </c>
      <c r="ACV91" s="151">
        <f>SUMIF(DULIEU!$AR$7:$AR$532,CĐPS!$ACU$1&amp;"-"&amp;CĐPS!$B91,DULIEU!$X$7:$X$532)</f>
        <v>0</v>
      </c>
      <c r="ACW91" s="151">
        <f>SUMIF(DULIEU!$AQ$7:$AQ$532,CĐPS!$ACW$1&amp;"-"&amp;CĐPS!$B91,DULIEU!$X$7:$X$532)</f>
        <v>0</v>
      </c>
      <c r="ACX91" s="151">
        <f>SUMIF(DULIEU!$AR$7:$AR$532,CĐPS!$ACW$1&amp;"-"&amp;CĐPS!$B91,DULIEU!$X$7:$X$532)</f>
        <v>0</v>
      </c>
      <c r="ACY91" s="151">
        <f>SUMIF(DULIEU!$AQ$7:$AQ$532,CĐPS!$ACY$1&amp;"-"&amp;CĐPS!$B91,DULIEU!$X$7:$X$532)</f>
        <v>0</v>
      </c>
      <c r="ACZ91" s="151">
        <f>SUMIF(DULIEU!$AR$7:$AR$532,CĐPS!$ACY$1&amp;"-"&amp;CĐPS!$B91,DULIEU!$X$7:$X$532)</f>
        <v>0</v>
      </c>
      <c r="ADA91" s="151">
        <f>SUMIF(DULIEU!$AQ$7:$AQ$532,CĐPS!$ADA$1&amp;"-"&amp;CĐPS!$B91,DULIEU!$X$7:$X$532)</f>
        <v>0</v>
      </c>
      <c r="ADB91" s="151">
        <f>SUMIF(DULIEU!$AR$7:$AR$532,CĐPS!$ADA$1&amp;"-"&amp;CĐPS!$B91,DULIEU!$X$7:$X$532)</f>
        <v>0</v>
      </c>
      <c r="ADC91" s="151">
        <f>SUMIF(DULIEU!$AQ$7:$AQ$532,CĐPS!$ADC$1&amp;"-"&amp;CĐPS!$B91,DULIEU!$X$7:$X$532)</f>
        <v>0</v>
      </c>
      <c r="ADD91" s="151">
        <f>SUMIF(DULIEU!$AR$7:$AR$532,CĐPS!$ADC$1&amp;"-"&amp;CĐPS!$B91,DULIEU!$X$7:$X$532)</f>
        <v>0</v>
      </c>
      <c r="ADE91" s="151">
        <f>SUMIF(DULIEU!$AQ$7:$AQ$532,CĐPS!$ADE$1&amp;"-"&amp;CĐPS!$B91,DULIEU!$X$7:$X$532)</f>
        <v>0</v>
      </c>
      <c r="ADF91" s="151">
        <f>SUMIF(DULIEU!$AR$7:$AR$532,CĐPS!$ADE$1&amp;"-"&amp;CĐPS!$B91,DULIEU!$X$7:$X$532)</f>
        <v>0</v>
      </c>
      <c r="ADG91" s="151">
        <f>SUMIF(DULIEU!$AQ$7:$AQ$532,CĐPS!$ADG$1&amp;"-"&amp;CĐPS!$B91,DULIEU!$X$7:$X$532)</f>
        <v>0</v>
      </c>
      <c r="ADH91" s="151">
        <f>SUMIF(DULIEU!$AR$7:$AR$532,CĐPS!$ADG$1&amp;"-"&amp;CĐPS!$B91,DULIEU!$X$7:$X$532)</f>
        <v>0</v>
      </c>
      <c r="ADI91" s="151">
        <f>SUMIF(DULIEU!$AQ$7:$AQ$532,CĐPS!$ADI$1&amp;"-"&amp;CĐPS!$B91,DULIEU!$X$7:$X$532)</f>
        <v>0</v>
      </c>
      <c r="ADJ91" s="151">
        <f>SUMIF(DULIEU!$AR$7:$AR$532,CĐPS!$ADI$1&amp;"-"&amp;CĐPS!$B91,DULIEU!$X$7:$X$532)</f>
        <v>0</v>
      </c>
      <c r="ADK91" s="168">
        <f>ACM91+ACO91+ACQ91</f>
        <v>0</v>
      </c>
      <c r="ADL91" s="168">
        <f>ACN91+ACP91+ACR91</f>
        <v>0</v>
      </c>
      <c r="ADM91" s="168">
        <f>ACS91+ACU91+ACW91</f>
        <v>0</v>
      </c>
      <c r="ADN91" s="168">
        <f>ACT91+ACV91+ACX91</f>
        <v>0</v>
      </c>
      <c r="ADO91" s="168">
        <f>ACY91+ADA91+ADC91</f>
        <v>0</v>
      </c>
      <c r="ADP91" s="168">
        <f>ACZ91+ADB91+ADD91</f>
        <v>0</v>
      </c>
      <c r="ADQ91" s="168">
        <f>ADE91+ADG91+ADI91</f>
        <v>0</v>
      </c>
      <c r="ADR91" s="168">
        <f>ADF91+ADH91+ADJ91</f>
        <v>0</v>
      </c>
      <c r="ADS91" s="168">
        <f>ADK91+ADM91+ADO91+ADQ91</f>
        <v>0</v>
      </c>
      <c r="ADT91" s="168">
        <f>ADL91+ADN91+ADP91+ADR91</f>
        <v>0</v>
      </c>
      <c r="ADU91" s="166">
        <v>134</v>
      </c>
      <c r="ADV91" s="166">
        <v>315</v>
      </c>
      <c r="ADW91" s="166">
        <v>133</v>
      </c>
      <c r="ADX91" s="165">
        <v>415</v>
      </c>
    </row>
    <row r="92" spans="1:804">
      <c r="A92" s="137"/>
      <c r="B92" s="313" t="s">
        <v>199</v>
      </c>
      <c r="C92" s="313" t="s">
        <v>199</v>
      </c>
      <c r="D92" s="314" t="s">
        <v>1051</v>
      </c>
      <c r="E92" s="315" t="s">
        <v>198</v>
      </c>
      <c r="F92" s="309">
        <f t="shared" si="72"/>
        <v>0</v>
      </c>
      <c r="G92" s="310">
        <f t="shared" si="73"/>
        <v>0</v>
      </c>
      <c r="H92" s="310">
        <f>IF(AND($N$1&gt;=1,$N$1&lt;=12),SUMIF(DULIEU!$AQ$7:$AQ$532,CĐPS!$N$1&amp;"-"&amp;CĐPS!$B92,DULIEU!$X$7:$X$532),IF($N$1="Q1",$ADK92,IF($N$1="Q2",$ADM92,IF($N$1="Q3",$ADO92,IF($N$1="Q4",$ADQ92,IF($N$1="N",$ADS92,""))))))</f>
        <v>0</v>
      </c>
      <c r="I92" s="310">
        <f>IF(AND($N$1&gt;=1,$N$1&lt;=12),SUMIF(DULIEU!$AR$7:$AR$532,CĐPS!$N$1&amp;"-"&amp;CĐPS!$B92,DULIEU!$X$7:$X$532),IF($N$1="Q1",$ADL92,IF($N$1="Q2",$ADN92,IF($N$1="Q3",$ADP92,IF($N$1="Q4",$ADR92,IF($N$1="N",$ADT92,""))))))</f>
        <v>0</v>
      </c>
      <c r="J92" s="310">
        <f t="shared" si="74"/>
        <v>0</v>
      </c>
      <c r="K92" s="310">
        <f t="shared" si="75"/>
        <v>0</v>
      </c>
      <c r="L92" s="309">
        <f t="shared" si="76"/>
        <v>0</v>
      </c>
      <c r="M92" s="309">
        <f t="shared" si="77"/>
        <v>0</v>
      </c>
      <c r="N92" s="299"/>
      <c r="ACK92" s="148"/>
      <c r="ACL92" s="148"/>
      <c r="ACM92" s="148">
        <f>SUMIF(DULIEU!$AQ$7:$AQ$532,CĐPS!$ACM$1&amp;"-"&amp;CĐPS!$B92,DULIEU!$X$7:$X$532)</f>
        <v>0</v>
      </c>
      <c r="ACN92" s="148">
        <f>SUMIF(DULIEU!$AR$7:$AR$532,CĐPS!$ACM$1&amp;"-"&amp;CĐPS!$B92,DULIEU!$X$7:$X$532)</f>
        <v>0</v>
      </c>
      <c r="ACO92" s="148">
        <f>SUMIF(DULIEU!$AQ$7:$AQ$532,CĐPS!$ACO$1&amp;"-"&amp;CĐPS!$B92,DULIEU!$X$7:$X$532)</f>
        <v>0</v>
      </c>
      <c r="ACP92" s="148">
        <f>SUMIF(DULIEU!$AR$7:$AR$532,CĐPS!ACO$1&amp;"-"&amp;CĐPS!$B92,DULIEU!$X$7:$X$532)</f>
        <v>0</v>
      </c>
      <c r="ACQ92" s="148">
        <f>SUMIF(DULIEU!$AQ$7:$AQ$532,CĐPS!$ACQ$1&amp;"-"&amp;CĐPS!$B92,DULIEU!$X$7:$X$532)</f>
        <v>0</v>
      </c>
      <c r="ACR92" s="148">
        <f>SUMIF(DULIEU!$AR$7:$AR$532,CĐPS!$ACQ$1&amp;"-"&amp;CĐPS!$B92,DULIEU!$X$7:$X$532)</f>
        <v>0</v>
      </c>
      <c r="ACS92" s="148">
        <f>SUMIF(DULIEU!$AQ$7:$AQ$532,CĐPS!$ACS$1&amp;"-"&amp;CĐPS!$B92,DULIEU!$X$7:$X$532)</f>
        <v>0</v>
      </c>
      <c r="ACT92" s="148">
        <f>SUMIF(DULIEU!$AR$7:$AR$532,CĐPS!$ACS$1&amp;"-"&amp;CĐPS!$B92,DULIEU!$X$7:$X$532)</f>
        <v>0</v>
      </c>
      <c r="ACU92" s="148">
        <f>SUMIF(DULIEU!$AQ$7:$AQ$532,CĐPS!$ACU$1&amp;"-"&amp;CĐPS!$B92,DULIEU!$X$7:$X$532)</f>
        <v>0</v>
      </c>
      <c r="ACV92" s="148">
        <f>SUMIF(DULIEU!$AR$7:$AR$532,CĐPS!$ACU$1&amp;"-"&amp;CĐPS!$B92,DULIEU!$X$7:$X$532)</f>
        <v>0</v>
      </c>
      <c r="ACW92" s="148">
        <f>SUMIF(DULIEU!$AQ$7:$AQ$532,CĐPS!$ACW$1&amp;"-"&amp;CĐPS!$B92,DULIEU!$X$7:$X$532)</f>
        <v>0</v>
      </c>
      <c r="ACX92" s="148">
        <f>SUMIF(DULIEU!$AR$7:$AR$532,CĐPS!$ACW$1&amp;"-"&amp;CĐPS!$B92,DULIEU!$X$7:$X$532)</f>
        <v>0</v>
      </c>
      <c r="ACY92" s="148">
        <f>SUMIF(DULIEU!$AQ$7:$AQ$532,CĐPS!$ACY$1&amp;"-"&amp;CĐPS!$B92,DULIEU!$X$7:$X$532)</f>
        <v>0</v>
      </c>
      <c r="ACZ92" s="148">
        <f>SUMIF(DULIEU!$AR$7:$AR$532,CĐPS!$ACY$1&amp;"-"&amp;CĐPS!$B92,DULIEU!$X$7:$X$532)</f>
        <v>0</v>
      </c>
      <c r="ADA92" s="148">
        <f>SUMIF(DULIEU!$AQ$7:$AQ$532,CĐPS!$ADA$1&amp;"-"&amp;CĐPS!$B92,DULIEU!$X$7:$X$532)</f>
        <v>0</v>
      </c>
      <c r="ADB92" s="148">
        <f>SUMIF(DULIEU!$AR$7:$AR$532,CĐPS!$ADA$1&amp;"-"&amp;CĐPS!$B92,DULIEU!$X$7:$X$532)</f>
        <v>0</v>
      </c>
      <c r="ADC92" s="148">
        <f>SUMIF(DULIEU!$AQ$7:$AQ$532,CĐPS!$ADC$1&amp;"-"&amp;CĐPS!$B92,DULIEU!$X$7:$X$532)</f>
        <v>0</v>
      </c>
      <c r="ADD92" s="148">
        <f>SUMIF(DULIEU!$AR$7:$AR$532,CĐPS!$ADC$1&amp;"-"&amp;CĐPS!$B92,DULIEU!$X$7:$X$532)</f>
        <v>0</v>
      </c>
      <c r="ADE92" s="148">
        <f>SUMIF(DULIEU!$AQ$7:$AQ$532,CĐPS!$ADE$1&amp;"-"&amp;CĐPS!$B92,DULIEU!$X$7:$X$532)</f>
        <v>0</v>
      </c>
      <c r="ADF92" s="148">
        <f>SUMIF(DULIEU!$AR$7:$AR$532,CĐPS!$ADE$1&amp;"-"&amp;CĐPS!$B92,DULIEU!$X$7:$X$532)</f>
        <v>0</v>
      </c>
      <c r="ADG92" s="148">
        <f>SUMIF(DULIEU!$AQ$7:$AQ$532,CĐPS!$ADG$1&amp;"-"&amp;CĐPS!$B92,DULIEU!$X$7:$X$532)</f>
        <v>0</v>
      </c>
      <c r="ADH92" s="148">
        <f>SUMIF(DULIEU!$AR$7:$AR$532,CĐPS!$ADG$1&amp;"-"&amp;CĐPS!$B92,DULIEU!$X$7:$X$532)</f>
        <v>0</v>
      </c>
      <c r="ADI92" s="148">
        <f>SUMIF(DULIEU!$AQ$7:$AQ$532,CĐPS!$ADI$1&amp;"-"&amp;CĐPS!$B92,DULIEU!$X$7:$X$532)</f>
        <v>0</v>
      </c>
      <c r="ADJ92" s="148">
        <f>SUMIF(DULIEU!$AR$7:$AR$532,CĐPS!$ADI$1&amp;"-"&amp;CĐPS!$B92,DULIEU!$X$7:$X$532)</f>
        <v>0</v>
      </c>
      <c r="ADK92" s="149">
        <f t="shared" si="62"/>
        <v>0</v>
      </c>
      <c r="ADL92" s="149">
        <f t="shared" si="63"/>
        <v>0</v>
      </c>
      <c r="ADM92" s="149">
        <f t="shared" si="64"/>
        <v>0</v>
      </c>
      <c r="ADN92" s="149">
        <f t="shared" si="65"/>
        <v>0</v>
      </c>
      <c r="ADO92" s="149">
        <f t="shared" si="66"/>
        <v>0</v>
      </c>
      <c r="ADP92" s="149">
        <f t="shared" si="67"/>
        <v>0</v>
      </c>
      <c r="ADQ92" s="149">
        <f t="shared" si="68"/>
        <v>0</v>
      </c>
      <c r="ADR92" s="149">
        <f t="shared" si="69"/>
        <v>0</v>
      </c>
      <c r="ADS92" s="149">
        <f t="shared" si="70"/>
        <v>0</v>
      </c>
      <c r="ADT92" s="149">
        <f t="shared" si="71"/>
        <v>0</v>
      </c>
      <c r="ADU92" s="166">
        <v>134</v>
      </c>
      <c r="ADV92" s="166">
        <v>315</v>
      </c>
      <c r="ADW92" s="166">
        <v>133</v>
      </c>
      <c r="ADX92" s="165">
        <v>415</v>
      </c>
    </row>
    <row r="93" spans="1:804">
      <c r="A93" s="137"/>
      <c r="B93" s="313" t="s">
        <v>200</v>
      </c>
      <c r="C93" s="313" t="s">
        <v>200</v>
      </c>
      <c r="D93" s="314" t="s">
        <v>201</v>
      </c>
      <c r="E93" s="315" t="s">
        <v>202</v>
      </c>
      <c r="F93" s="309">
        <f t="shared" si="72"/>
        <v>0</v>
      </c>
      <c r="G93" s="310">
        <f t="shared" si="73"/>
        <v>0</v>
      </c>
      <c r="H93" s="310">
        <f>IF(AND($N$1&gt;=1,$N$1&lt;=12),SUMIF(DULIEU!$AQ$7:$AQ$532,CĐPS!$N$1&amp;"-"&amp;CĐPS!$B93,DULIEU!$X$7:$X$532),IF($N$1="Q1",$ADK93,IF($N$1="Q2",$ADM93,IF($N$1="Q3",$ADO93,IF($N$1="Q4",$ADQ93,IF($N$1="N",$ADS93,""))))))</f>
        <v>0</v>
      </c>
      <c r="I93" s="310">
        <f>IF(AND($N$1&gt;=1,$N$1&lt;=12),SUMIF(DULIEU!$AR$7:$AR$532,CĐPS!$N$1&amp;"-"&amp;CĐPS!$B93,DULIEU!$X$7:$X$532),IF($N$1="Q1",$ADL93,IF($N$1="Q2",$ADN93,IF($N$1="Q3",$ADP93,IF($N$1="Q4",$ADR93,IF($N$1="N",$ADT93,""))))))</f>
        <v>0</v>
      </c>
      <c r="J93" s="310">
        <f t="shared" si="74"/>
        <v>0</v>
      </c>
      <c r="K93" s="310">
        <f t="shared" si="75"/>
        <v>0</v>
      </c>
      <c r="L93" s="309">
        <f t="shared" si="76"/>
        <v>0</v>
      </c>
      <c r="M93" s="309">
        <f t="shared" si="77"/>
        <v>0</v>
      </c>
      <c r="N93" s="299"/>
      <c r="ACK93" s="148"/>
      <c r="ACL93" s="148"/>
      <c r="ACM93" s="148">
        <f>SUMIF(DULIEU!$AQ$7:$AQ$532,CĐPS!$ACM$1&amp;"-"&amp;CĐPS!$B93,DULIEU!$X$7:$X$532)</f>
        <v>0</v>
      </c>
      <c r="ACN93" s="148">
        <f>SUMIF(DULIEU!$AR$7:$AR$532,CĐPS!$ACM$1&amp;"-"&amp;CĐPS!$B93,DULIEU!$X$7:$X$532)</f>
        <v>0</v>
      </c>
      <c r="ACO93" s="148">
        <f>SUMIF(DULIEU!$AQ$7:$AQ$532,CĐPS!$ACO$1&amp;"-"&amp;CĐPS!$B93,DULIEU!$X$7:$X$532)</f>
        <v>0</v>
      </c>
      <c r="ACP93" s="148">
        <f>SUMIF(DULIEU!$AR$7:$AR$532,CĐPS!ACO$1&amp;"-"&amp;CĐPS!$B93,DULIEU!$X$7:$X$532)</f>
        <v>0</v>
      </c>
      <c r="ACQ93" s="148">
        <f>SUMIF(DULIEU!$AQ$7:$AQ$532,CĐPS!$ACQ$1&amp;"-"&amp;CĐPS!$B93,DULIEU!$X$7:$X$532)</f>
        <v>0</v>
      </c>
      <c r="ACR93" s="148">
        <f>SUMIF(DULIEU!$AR$7:$AR$532,CĐPS!$ACQ$1&amp;"-"&amp;CĐPS!$B93,DULIEU!$X$7:$X$532)</f>
        <v>0</v>
      </c>
      <c r="ACS93" s="148">
        <f>SUMIF(DULIEU!$AQ$7:$AQ$532,CĐPS!$ACS$1&amp;"-"&amp;CĐPS!$B93,DULIEU!$X$7:$X$532)</f>
        <v>0</v>
      </c>
      <c r="ACT93" s="148">
        <f>SUMIF(DULIEU!$AR$7:$AR$532,CĐPS!$ACS$1&amp;"-"&amp;CĐPS!$B93,DULIEU!$X$7:$X$532)</f>
        <v>0</v>
      </c>
      <c r="ACU93" s="148">
        <f>SUMIF(DULIEU!$AQ$7:$AQ$532,CĐPS!$ACU$1&amp;"-"&amp;CĐPS!$B93,DULIEU!$X$7:$X$532)</f>
        <v>0</v>
      </c>
      <c r="ACV93" s="148">
        <f>SUMIF(DULIEU!$AR$7:$AR$532,CĐPS!$ACU$1&amp;"-"&amp;CĐPS!$B93,DULIEU!$X$7:$X$532)</f>
        <v>0</v>
      </c>
      <c r="ACW93" s="148">
        <f>SUMIF(DULIEU!$AQ$7:$AQ$532,CĐPS!$ACW$1&amp;"-"&amp;CĐPS!$B93,DULIEU!$X$7:$X$532)</f>
        <v>0</v>
      </c>
      <c r="ACX93" s="148">
        <f>SUMIF(DULIEU!$AR$7:$AR$532,CĐPS!$ACW$1&amp;"-"&amp;CĐPS!$B93,DULIEU!$X$7:$X$532)</f>
        <v>0</v>
      </c>
      <c r="ACY93" s="148">
        <f>SUMIF(DULIEU!$AQ$7:$AQ$532,CĐPS!$ACY$1&amp;"-"&amp;CĐPS!$B93,DULIEU!$X$7:$X$532)</f>
        <v>0</v>
      </c>
      <c r="ACZ93" s="148">
        <f>SUMIF(DULIEU!$AR$7:$AR$532,CĐPS!$ACY$1&amp;"-"&amp;CĐPS!$B93,DULIEU!$X$7:$X$532)</f>
        <v>0</v>
      </c>
      <c r="ADA93" s="148">
        <f>SUMIF(DULIEU!$AQ$7:$AQ$532,CĐPS!$ADA$1&amp;"-"&amp;CĐPS!$B93,DULIEU!$X$7:$X$532)</f>
        <v>0</v>
      </c>
      <c r="ADB93" s="148">
        <f>SUMIF(DULIEU!$AR$7:$AR$532,CĐPS!$ADA$1&amp;"-"&amp;CĐPS!$B93,DULIEU!$X$7:$X$532)</f>
        <v>0</v>
      </c>
      <c r="ADC93" s="148">
        <f>SUMIF(DULIEU!$AQ$7:$AQ$532,CĐPS!$ADC$1&amp;"-"&amp;CĐPS!$B93,DULIEU!$X$7:$X$532)</f>
        <v>0</v>
      </c>
      <c r="ADD93" s="148">
        <f>SUMIF(DULIEU!$AR$7:$AR$532,CĐPS!$ADC$1&amp;"-"&amp;CĐPS!$B93,DULIEU!$X$7:$X$532)</f>
        <v>0</v>
      </c>
      <c r="ADE93" s="148">
        <f>SUMIF(DULIEU!$AQ$7:$AQ$532,CĐPS!$ADE$1&amp;"-"&amp;CĐPS!$B93,DULIEU!$X$7:$X$532)</f>
        <v>0</v>
      </c>
      <c r="ADF93" s="148">
        <f>SUMIF(DULIEU!$AR$7:$AR$532,CĐPS!$ADE$1&amp;"-"&amp;CĐPS!$B93,DULIEU!$X$7:$X$532)</f>
        <v>0</v>
      </c>
      <c r="ADG93" s="148">
        <f>SUMIF(DULIEU!$AQ$7:$AQ$532,CĐPS!$ADG$1&amp;"-"&amp;CĐPS!$B93,DULIEU!$X$7:$X$532)</f>
        <v>0</v>
      </c>
      <c r="ADH93" s="148">
        <f>SUMIF(DULIEU!$AR$7:$AR$532,CĐPS!$ADG$1&amp;"-"&amp;CĐPS!$B93,DULIEU!$X$7:$X$532)</f>
        <v>0</v>
      </c>
      <c r="ADI93" s="148">
        <f>SUMIF(DULIEU!$AQ$7:$AQ$532,CĐPS!$ADI$1&amp;"-"&amp;CĐPS!$B93,DULIEU!$X$7:$X$532)</f>
        <v>0</v>
      </c>
      <c r="ADJ93" s="148">
        <f>SUMIF(DULIEU!$AR$7:$AR$532,CĐPS!$ADI$1&amp;"-"&amp;CĐPS!$B93,DULIEU!$X$7:$X$532)</f>
        <v>0</v>
      </c>
      <c r="ADK93" s="149">
        <f t="shared" si="62"/>
        <v>0</v>
      </c>
      <c r="ADL93" s="149">
        <f t="shared" si="63"/>
        <v>0</v>
      </c>
      <c r="ADM93" s="149">
        <f t="shared" si="64"/>
        <v>0</v>
      </c>
      <c r="ADN93" s="149">
        <f t="shared" si="65"/>
        <v>0</v>
      </c>
      <c r="ADO93" s="149">
        <f t="shared" si="66"/>
        <v>0</v>
      </c>
      <c r="ADP93" s="149">
        <f t="shared" si="67"/>
        <v>0</v>
      </c>
      <c r="ADQ93" s="149">
        <f t="shared" si="68"/>
        <v>0</v>
      </c>
      <c r="ADR93" s="149">
        <f t="shared" si="69"/>
        <v>0</v>
      </c>
      <c r="ADS93" s="149">
        <f t="shared" si="70"/>
        <v>0</v>
      </c>
      <c r="ADT93" s="149">
        <f t="shared" si="71"/>
        <v>0</v>
      </c>
      <c r="ADU93" s="166">
        <v>134</v>
      </c>
      <c r="ADV93" s="166">
        <v>315</v>
      </c>
      <c r="ADW93" s="166">
        <v>133</v>
      </c>
      <c r="ADX93" s="165">
        <v>415</v>
      </c>
    </row>
    <row r="94" spans="1:804">
      <c r="A94" s="137"/>
      <c r="B94" s="313" t="s">
        <v>203</v>
      </c>
      <c r="C94" s="313" t="s">
        <v>203</v>
      </c>
      <c r="D94" s="314" t="s">
        <v>204</v>
      </c>
      <c r="E94" s="315" t="s">
        <v>205</v>
      </c>
      <c r="F94" s="309">
        <f t="shared" si="72"/>
        <v>0</v>
      </c>
      <c r="G94" s="310">
        <f t="shared" si="73"/>
        <v>0</v>
      </c>
      <c r="H94" s="310">
        <f>IF(AND($N$1&gt;=1,$N$1&lt;=12),SUMIF(DULIEU!$AQ$7:$AQ$532,CĐPS!$N$1&amp;"-"&amp;CĐPS!$B94,DULIEU!$X$7:$X$532),IF($N$1="Q1",$ADK94,IF($N$1="Q2",$ADM94,IF($N$1="Q3",$ADO94,IF($N$1="Q4",$ADQ94,IF($N$1="N",$ADS94,""))))))</f>
        <v>0</v>
      </c>
      <c r="I94" s="310">
        <f>IF(AND($N$1&gt;=1,$N$1&lt;=12),SUMIF(DULIEU!$AR$7:$AR$532,CĐPS!$N$1&amp;"-"&amp;CĐPS!$B94,DULIEU!$X$7:$X$532),IF($N$1="Q1",$ADL94,IF($N$1="Q2",$ADN94,IF($N$1="Q3",$ADP94,IF($N$1="Q4",$ADR94,IF($N$1="N",$ADT94,""))))))</f>
        <v>0</v>
      </c>
      <c r="J94" s="310">
        <f t="shared" si="74"/>
        <v>0</v>
      </c>
      <c r="K94" s="310">
        <f t="shared" si="75"/>
        <v>0</v>
      </c>
      <c r="L94" s="309">
        <f t="shared" si="76"/>
        <v>0</v>
      </c>
      <c r="M94" s="309">
        <f t="shared" si="77"/>
        <v>0</v>
      </c>
      <c r="N94" s="299"/>
      <c r="ACK94" s="148"/>
      <c r="ACL94" s="148"/>
      <c r="ACM94" s="148">
        <f>SUMIF(DULIEU!$AQ$7:$AQ$532,CĐPS!$ACM$1&amp;"-"&amp;CĐPS!$B94,DULIEU!$X$7:$X$532)</f>
        <v>0</v>
      </c>
      <c r="ACN94" s="148">
        <f>SUMIF(DULIEU!$AR$7:$AR$532,CĐPS!$ACM$1&amp;"-"&amp;CĐPS!$B94,DULIEU!$X$7:$X$532)</f>
        <v>0</v>
      </c>
      <c r="ACO94" s="148">
        <f>SUMIF(DULIEU!$AQ$7:$AQ$532,CĐPS!$ACO$1&amp;"-"&amp;CĐPS!$B94,DULIEU!$X$7:$X$532)</f>
        <v>0</v>
      </c>
      <c r="ACP94" s="148">
        <f>SUMIF(DULIEU!$AR$7:$AR$532,CĐPS!ACO$1&amp;"-"&amp;CĐPS!$B94,DULIEU!$X$7:$X$532)</f>
        <v>0</v>
      </c>
      <c r="ACQ94" s="148">
        <f>SUMIF(DULIEU!$AQ$7:$AQ$532,CĐPS!$ACQ$1&amp;"-"&amp;CĐPS!$B94,DULIEU!$X$7:$X$532)</f>
        <v>0</v>
      </c>
      <c r="ACR94" s="148">
        <f>SUMIF(DULIEU!$AR$7:$AR$532,CĐPS!$ACQ$1&amp;"-"&amp;CĐPS!$B94,DULIEU!$X$7:$X$532)</f>
        <v>0</v>
      </c>
      <c r="ACS94" s="148">
        <f>SUMIF(DULIEU!$AQ$7:$AQ$532,CĐPS!$ACS$1&amp;"-"&amp;CĐPS!$B94,DULIEU!$X$7:$X$532)</f>
        <v>0</v>
      </c>
      <c r="ACT94" s="148">
        <f>SUMIF(DULIEU!$AR$7:$AR$532,CĐPS!$ACS$1&amp;"-"&amp;CĐPS!$B94,DULIEU!$X$7:$X$532)</f>
        <v>0</v>
      </c>
      <c r="ACU94" s="148">
        <f>SUMIF(DULIEU!$AQ$7:$AQ$532,CĐPS!$ACU$1&amp;"-"&amp;CĐPS!$B94,DULIEU!$X$7:$X$532)</f>
        <v>0</v>
      </c>
      <c r="ACV94" s="148">
        <f>SUMIF(DULIEU!$AR$7:$AR$532,CĐPS!$ACU$1&amp;"-"&amp;CĐPS!$B94,DULIEU!$X$7:$X$532)</f>
        <v>0</v>
      </c>
      <c r="ACW94" s="148">
        <f>SUMIF(DULIEU!$AQ$7:$AQ$532,CĐPS!$ACW$1&amp;"-"&amp;CĐPS!$B94,DULIEU!$X$7:$X$532)</f>
        <v>0</v>
      </c>
      <c r="ACX94" s="148">
        <f>SUMIF(DULIEU!$AR$7:$AR$532,CĐPS!$ACW$1&amp;"-"&amp;CĐPS!$B94,DULIEU!$X$7:$X$532)</f>
        <v>0</v>
      </c>
      <c r="ACY94" s="148">
        <f>SUMIF(DULIEU!$AQ$7:$AQ$532,CĐPS!$ACY$1&amp;"-"&amp;CĐPS!$B94,DULIEU!$X$7:$X$532)</f>
        <v>0</v>
      </c>
      <c r="ACZ94" s="148">
        <f>SUMIF(DULIEU!$AR$7:$AR$532,CĐPS!$ACY$1&amp;"-"&amp;CĐPS!$B94,DULIEU!$X$7:$X$532)</f>
        <v>0</v>
      </c>
      <c r="ADA94" s="148">
        <f>SUMIF(DULIEU!$AQ$7:$AQ$532,CĐPS!$ADA$1&amp;"-"&amp;CĐPS!$B94,DULIEU!$X$7:$X$532)</f>
        <v>0</v>
      </c>
      <c r="ADB94" s="148">
        <f>SUMIF(DULIEU!$AR$7:$AR$532,CĐPS!$ADA$1&amp;"-"&amp;CĐPS!$B94,DULIEU!$X$7:$X$532)</f>
        <v>0</v>
      </c>
      <c r="ADC94" s="148">
        <f>SUMIF(DULIEU!$AQ$7:$AQ$532,CĐPS!$ADC$1&amp;"-"&amp;CĐPS!$B94,DULIEU!$X$7:$X$532)</f>
        <v>0</v>
      </c>
      <c r="ADD94" s="148">
        <f>SUMIF(DULIEU!$AR$7:$AR$532,CĐPS!$ADC$1&amp;"-"&amp;CĐPS!$B94,DULIEU!$X$7:$X$532)</f>
        <v>0</v>
      </c>
      <c r="ADE94" s="148">
        <f>SUMIF(DULIEU!$AQ$7:$AQ$532,CĐPS!$ADE$1&amp;"-"&amp;CĐPS!$B94,DULIEU!$X$7:$X$532)</f>
        <v>0</v>
      </c>
      <c r="ADF94" s="148">
        <f>SUMIF(DULIEU!$AR$7:$AR$532,CĐPS!$ADE$1&amp;"-"&amp;CĐPS!$B94,DULIEU!$X$7:$X$532)</f>
        <v>0</v>
      </c>
      <c r="ADG94" s="148">
        <f>SUMIF(DULIEU!$AQ$7:$AQ$532,CĐPS!$ADG$1&amp;"-"&amp;CĐPS!$B94,DULIEU!$X$7:$X$532)</f>
        <v>0</v>
      </c>
      <c r="ADH94" s="148">
        <f>SUMIF(DULIEU!$AR$7:$AR$532,CĐPS!$ADG$1&amp;"-"&amp;CĐPS!$B94,DULIEU!$X$7:$X$532)</f>
        <v>0</v>
      </c>
      <c r="ADI94" s="148">
        <f>SUMIF(DULIEU!$AQ$7:$AQ$532,CĐPS!$ADI$1&amp;"-"&amp;CĐPS!$B94,DULIEU!$X$7:$X$532)</f>
        <v>0</v>
      </c>
      <c r="ADJ94" s="148">
        <f>SUMIF(DULIEU!$AR$7:$AR$532,CĐPS!$ADI$1&amp;"-"&amp;CĐPS!$B94,DULIEU!$X$7:$X$532)</f>
        <v>0</v>
      </c>
      <c r="ADK94" s="149">
        <f t="shared" si="62"/>
        <v>0</v>
      </c>
      <c r="ADL94" s="149">
        <f t="shared" si="63"/>
        <v>0</v>
      </c>
      <c r="ADM94" s="149">
        <f t="shared" si="64"/>
        <v>0</v>
      </c>
      <c r="ADN94" s="149">
        <f t="shared" si="65"/>
        <v>0</v>
      </c>
      <c r="ADO94" s="149">
        <f t="shared" si="66"/>
        <v>0</v>
      </c>
      <c r="ADP94" s="149">
        <f t="shared" si="67"/>
        <v>0</v>
      </c>
      <c r="ADQ94" s="149">
        <f t="shared" si="68"/>
        <v>0</v>
      </c>
      <c r="ADR94" s="149">
        <f t="shared" si="69"/>
        <v>0</v>
      </c>
      <c r="ADS94" s="149">
        <f t="shared" si="70"/>
        <v>0</v>
      </c>
      <c r="ADT94" s="149">
        <f t="shared" si="71"/>
        <v>0</v>
      </c>
      <c r="ADU94" s="166">
        <v>134</v>
      </c>
      <c r="ADV94" s="166">
        <v>315</v>
      </c>
      <c r="ADW94" s="166">
        <v>133</v>
      </c>
      <c r="ADX94" s="165">
        <v>415</v>
      </c>
    </row>
    <row r="95" spans="1:804" s="117" customFormat="1">
      <c r="A95" s="298" t="s">
        <v>388</v>
      </c>
      <c r="B95" s="316" t="s">
        <v>760</v>
      </c>
      <c r="C95" s="295" t="s">
        <v>206</v>
      </c>
      <c r="D95" s="294" t="s">
        <v>1052</v>
      </c>
      <c r="E95" s="318" t="s">
        <v>207</v>
      </c>
      <c r="F95" s="319">
        <f t="shared" si="72"/>
        <v>0</v>
      </c>
      <c r="G95" s="330">
        <f t="shared" si="73"/>
        <v>0</v>
      </c>
      <c r="H95" s="330">
        <f>IF(AND($N$1&gt;=1,$N$1&lt;=12),SUMIF(DULIEU!$AQ$7:$AQ$532,CĐPS!$N$1&amp;"-"&amp;CĐPS!$B95,DULIEU!$X$7:$X$532),IF($N$1="Q1",$ADK95,IF($N$1="Q2",$ADM95,IF($N$1="Q3",$ADO95,IF($N$1="Q4",$ADQ95,IF($N$1="N",$ADS95,""))))))</f>
        <v>0</v>
      </c>
      <c r="I95" s="330">
        <f>IF(AND($N$1&gt;=1,$N$1&lt;=12),SUMIF(DULIEU!$AR$7:$AR$532,CĐPS!$N$1&amp;"-"&amp;CĐPS!$B95,DULIEU!$X$7:$X$532),IF($N$1="Q1",$ADL95,IF($N$1="Q2",$ADN95,IF($N$1="Q3",$ADP95,IF($N$1="Q4",$ADR95,IF($N$1="N",$ADT95,""))))))</f>
        <v>0</v>
      </c>
      <c r="J95" s="330">
        <f t="shared" si="74"/>
        <v>0</v>
      </c>
      <c r="K95" s="330">
        <f t="shared" si="75"/>
        <v>0</v>
      </c>
      <c r="L95" s="319">
        <f t="shared" si="76"/>
        <v>0</v>
      </c>
      <c r="M95" s="319">
        <f t="shared" si="77"/>
        <v>0</v>
      </c>
      <c r="N95" s="326"/>
      <c r="ACK95" s="327"/>
      <c r="ACL95" s="327"/>
      <c r="ACM95" s="327">
        <f>SUMIF(DULIEU!$AQ$7:$AQ$532,CĐPS!$ACM$1&amp;"-"&amp;CĐPS!$B95,DULIEU!$X$7:$X$532)</f>
        <v>0</v>
      </c>
      <c r="ACN95" s="327">
        <f>SUMIF(DULIEU!$AR$7:$AR$532,CĐPS!$ACM$1&amp;"-"&amp;CĐPS!$B95,DULIEU!$X$7:$X$532)</f>
        <v>0</v>
      </c>
      <c r="ACO95" s="327">
        <f>SUMIF(DULIEU!$AQ$7:$AQ$532,CĐPS!$ACO$1&amp;"-"&amp;CĐPS!$B95,DULIEU!$X$7:$X$532)</f>
        <v>0</v>
      </c>
      <c r="ACP95" s="327">
        <f>SUMIF(DULIEU!$AR$7:$AR$532,CĐPS!ACO$1&amp;"-"&amp;CĐPS!$B95,DULIEU!$X$7:$X$532)</f>
        <v>0</v>
      </c>
      <c r="ACQ95" s="327">
        <f>SUMIF(DULIEU!$AQ$7:$AQ$532,CĐPS!$ACQ$1&amp;"-"&amp;CĐPS!$B95,DULIEU!$X$7:$X$532)</f>
        <v>0</v>
      </c>
      <c r="ACR95" s="327">
        <f>SUMIF(DULIEU!$AR$7:$AR$532,CĐPS!$ACQ$1&amp;"-"&amp;CĐPS!$B95,DULIEU!$X$7:$X$532)</f>
        <v>0</v>
      </c>
      <c r="ACS95" s="327">
        <f>SUMIF(DULIEU!$AQ$7:$AQ$532,CĐPS!$ACS$1&amp;"-"&amp;CĐPS!$B95,DULIEU!$X$7:$X$532)</f>
        <v>0</v>
      </c>
      <c r="ACT95" s="327">
        <f>SUMIF(DULIEU!$AR$7:$AR$532,CĐPS!$ACS$1&amp;"-"&amp;CĐPS!$B95,DULIEU!$X$7:$X$532)</f>
        <v>0</v>
      </c>
      <c r="ACU95" s="327">
        <f>SUMIF(DULIEU!$AQ$7:$AQ$532,CĐPS!$ACU$1&amp;"-"&amp;CĐPS!$B95,DULIEU!$X$7:$X$532)</f>
        <v>0</v>
      </c>
      <c r="ACV95" s="327">
        <f>SUMIF(DULIEU!$AR$7:$AR$532,CĐPS!$ACU$1&amp;"-"&amp;CĐPS!$B95,DULIEU!$X$7:$X$532)</f>
        <v>0</v>
      </c>
      <c r="ACW95" s="327">
        <f>SUMIF(DULIEU!$AQ$7:$AQ$532,CĐPS!$ACW$1&amp;"-"&amp;CĐPS!$B95,DULIEU!$X$7:$X$532)</f>
        <v>0</v>
      </c>
      <c r="ACX95" s="327">
        <f>SUMIF(DULIEU!$AR$7:$AR$532,CĐPS!$ACW$1&amp;"-"&amp;CĐPS!$B95,DULIEU!$X$7:$X$532)</f>
        <v>0</v>
      </c>
      <c r="ACY95" s="327">
        <f>SUMIF(DULIEU!$AQ$7:$AQ$532,CĐPS!$ACY$1&amp;"-"&amp;CĐPS!$B95,DULIEU!$X$7:$X$532)</f>
        <v>0</v>
      </c>
      <c r="ACZ95" s="327">
        <f>SUMIF(DULIEU!$AR$7:$AR$532,CĐPS!$ACY$1&amp;"-"&amp;CĐPS!$B95,DULIEU!$X$7:$X$532)</f>
        <v>0</v>
      </c>
      <c r="ADA95" s="327">
        <f>SUMIF(DULIEU!$AQ$7:$AQ$532,CĐPS!$ADA$1&amp;"-"&amp;CĐPS!$B95,DULIEU!$X$7:$X$532)</f>
        <v>0</v>
      </c>
      <c r="ADB95" s="327">
        <f>SUMIF(DULIEU!$AR$7:$AR$532,CĐPS!$ADA$1&amp;"-"&amp;CĐPS!$B95,DULIEU!$X$7:$X$532)</f>
        <v>0</v>
      </c>
      <c r="ADC95" s="327">
        <f>SUMIF(DULIEU!$AQ$7:$AQ$532,CĐPS!$ADC$1&amp;"-"&amp;CĐPS!$B95,DULIEU!$X$7:$X$532)</f>
        <v>0</v>
      </c>
      <c r="ADD95" s="327">
        <f>SUMIF(DULIEU!$AR$7:$AR$532,CĐPS!$ADC$1&amp;"-"&amp;CĐPS!$B95,DULIEU!$X$7:$X$532)</f>
        <v>0</v>
      </c>
      <c r="ADE95" s="327">
        <f>SUMIF(DULIEU!$AQ$7:$AQ$532,CĐPS!$ADE$1&amp;"-"&amp;CĐPS!$B95,DULIEU!$X$7:$X$532)</f>
        <v>0</v>
      </c>
      <c r="ADF95" s="327">
        <f>SUMIF(DULIEU!$AR$7:$AR$532,CĐPS!$ADE$1&amp;"-"&amp;CĐPS!$B95,DULIEU!$X$7:$X$532)</f>
        <v>0</v>
      </c>
      <c r="ADG95" s="327">
        <f>SUMIF(DULIEU!$AQ$7:$AQ$532,CĐPS!$ADG$1&amp;"-"&amp;CĐPS!$B95,DULIEU!$X$7:$X$532)</f>
        <v>0</v>
      </c>
      <c r="ADH95" s="327">
        <f>SUMIF(DULIEU!$AR$7:$AR$532,CĐPS!$ADG$1&amp;"-"&amp;CĐPS!$B95,DULIEU!$X$7:$X$532)</f>
        <v>0</v>
      </c>
      <c r="ADI95" s="327">
        <f>SUMIF(DULIEU!$AQ$7:$AQ$532,CĐPS!$ADI$1&amp;"-"&amp;CĐPS!$B95,DULIEU!$X$7:$X$532)</f>
        <v>0</v>
      </c>
      <c r="ADJ95" s="327">
        <f>SUMIF(DULIEU!$AR$7:$AR$532,CĐPS!$ADI$1&amp;"-"&amp;CĐPS!$B95,DULIEU!$X$7:$X$532)</f>
        <v>0</v>
      </c>
      <c r="ADK95" s="328">
        <f t="shared" si="62"/>
        <v>0</v>
      </c>
      <c r="ADL95" s="328">
        <f t="shared" si="63"/>
        <v>0</v>
      </c>
      <c r="ADM95" s="328">
        <f t="shared" si="64"/>
        <v>0</v>
      </c>
      <c r="ADN95" s="328">
        <f t="shared" si="65"/>
        <v>0</v>
      </c>
      <c r="ADO95" s="328">
        <f t="shared" si="66"/>
        <v>0</v>
      </c>
      <c r="ADP95" s="328">
        <f t="shared" si="67"/>
        <v>0</v>
      </c>
      <c r="ADQ95" s="328">
        <f t="shared" si="68"/>
        <v>0</v>
      </c>
      <c r="ADR95" s="328">
        <f t="shared" si="69"/>
        <v>0</v>
      </c>
      <c r="ADS95" s="328">
        <f t="shared" si="70"/>
        <v>0</v>
      </c>
      <c r="ADT95" s="328">
        <f t="shared" si="71"/>
        <v>0</v>
      </c>
      <c r="ADU95" s="298"/>
      <c r="ADV95" s="298"/>
      <c r="ADW95" s="623"/>
      <c r="ADX95" s="623"/>
    </row>
    <row r="96" spans="1:804">
      <c r="A96" s="137"/>
      <c r="B96" s="313" t="s">
        <v>208</v>
      </c>
      <c r="C96" s="296" t="s">
        <v>208</v>
      </c>
      <c r="D96" s="293" t="s">
        <v>1053</v>
      </c>
      <c r="E96" s="315" t="s">
        <v>207</v>
      </c>
      <c r="F96" s="309">
        <f t="shared" si="72"/>
        <v>0</v>
      </c>
      <c r="G96" s="310">
        <f t="shared" si="73"/>
        <v>0</v>
      </c>
      <c r="H96" s="310">
        <f>IF(AND($N$1&gt;=1,$N$1&lt;=12),SUMIF(DULIEU!$AQ$7:$AQ$532,CĐPS!$N$1&amp;"-"&amp;CĐPS!$B96,DULIEU!$X$7:$X$532),IF($N$1="Q1",$ADK96,IF($N$1="Q2",$ADM96,IF($N$1="Q3",$ADO96,IF($N$1="Q4",$ADQ96,IF($N$1="N",$ADS96,""))))))</f>
        <v>0</v>
      </c>
      <c r="I96" s="310">
        <f>IF(AND($N$1&gt;=1,$N$1&lt;=12),SUMIF(DULIEU!$AR$7:$AR$532,CĐPS!$N$1&amp;"-"&amp;CĐPS!$B96,DULIEU!$X$7:$X$532),IF($N$1="Q1",$ADL96,IF($N$1="Q2",$ADN96,IF($N$1="Q3",$ADP96,IF($N$1="Q4",$ADR96,IF($N$1="N",$ADT96,""))))))</f>
        <v>0</v>
      </c>
      <c r="J96" s="310">
        <f t="shared" si="74"/>
        <v>0</v>
      </c>
      <c r="K96" s="310">
        <f t="shared" si="75"/>
        <v>0</v>
      </c>
      <c r="L96" s="309">
        <f t="shared" si="76"/>
        <v>0</v>
      </c>
      <c r="M96" s="309">
        <f t="shared" si="77"/>
        <v>0</v>
      </c>
      <c r="N96" s="299"/>
      <c r="ACK96" s="148"/>
      <c r="ACL96" s="148"/>
      <c r="ACM96" s="148">
        <f>SUMIF(DULIEU!$AQ$7:$AQ$532,CĐPS!$ACM$1&amp;"-"&amp;CĐPS!$B96,DULIEU!$X$7:$X$532)</f>
        <v>0</v>
      </c>
      <c r="ACN96" s="148">
        <f>SUMIF(DULIEU!$AR$7:$AR$532,CĐPS!$ACM$1&amp;"-"&amp;CĐPS!$B96,DULIEU!$X$7:$X$532)</f>
        <v>0</v>
      </c>
      <c r="ACO96" s="148">
        <f>SUMIF(DULIEU!$AQ$7:$AQ$532,CĐPS!$ACO$1&amp;"-"&amp;CĐPS!$B96,DULIEU!$X$7:$X$532)</f>
        <v>0</v>
      </c>
      <c r="ACP96" s="148">
        <f>SUMIF(DULIEU!$AR$7:$AR$532,CĐPS!ACO$1&amp;"-"&amp;CĐPS!$B96,DULIEU!$X$7:$X$532)</f>
        <v>0</v>
      </c>
      <c r="ACQ96" s="148">
        <f>SUMIF(DULIEU!$AQ$7:$AQ$532,CĐPS!$ACQ$1&amp;"-"&amp;CĐPS!$B96,DULIEU!$X$7:$X$532)</f>
        <v>0</v>
      </c>
      <c r="ACR96" s="148">
        <f>SUMIF(DULIEU!$AR$7:$AR$532,CĐPS!$ACQ$1&amp;"-"&amp;CĐPS!$B96,DULIEU!$X$7:$X$532)</f>
        <v>0</v>
      </c>
      <c r="ACS96" s="148">
        <f>SUMIF(DULIEU!$AQ$7:$AQ$532,CĐPS!$ACS$1&amp;"-"&amp;CĐPS!$B96,DULIEU!$X$7:$X$532)</f>
        <v>0</v>
      </c>
      <c r="ACT96" s="148">
        <f>SUMIF(DULIEU!$AR$7:$AR$532,CĐPS!$ACS$1&amp;"-"&amp;CĐPS!$B96,DULIEU!$X$7:$X$532)</f>
        <v>0</v>
      </c>
      <c r="ACU96" s="148">
        <f>SUMIF(DULIEU!$AQ$7:$AQ$532,CĐPS!$ACU$1&amp;"-"&amp;CĐPS!$B96,DULIEU!$X$7:$X$532)</f>
        <v>0</v>
      </c>
      <c r="ACV96" s="148">
        <f>SUMIF(DULIEU!$AR$7:$AR$532,CĐPS!$ACU$1&amp;"-"&amp;CĐPS!$B96,DULIEU!$X$7:$X$532)</f>
        <v>0</v>
      </c>
      <c r="ACW96" s="148">
        <f>SUMIF(DULIEU!$AQ$7:$AQ$532,CĐPS!$ACW$1&amp;"-"&amp;CĐPS!$B96,DULIEU!$X$7:$X$532)</f>
        <v>0</v>
      </c>
      <c r="ACX96" s="148">
        <f>SUMIF(DULIEU!$AR$7:$AR$532,CĐPS!$ACW$1&amp;"-"&amp;CĐPS!$B96,DULIEU!$X$7:$X$532)</f>
        <v>0</v>
      </c>
      <c r="ACY96" s="148">
        <f>SUMIF(DULIEU!$AQ$7:$AQ$532,CĐPS!$ACY$1&amp;"-"&amp;CĐPS!$B96,DULIEU!$X$7:$X$532)</f>
        <v>0</v>
      </c>
      <c r="ACZ96" s="148">
        <f>SUMIF(DULIEU!$AR$7:$AR$532,CĐPS!$ACY$1&amp;"-"&amp;CĐPS!$B96,DULIEU!$X$7:$X$532)</f>
        <v>0</v>
      </c>
      <c r="ADA96" s="148">
        <f>SUMIF(DULIEU!$AQ$7:$AQ$532,CĐPS!$ADA$1&amp;"-"&amp;CĐPS!$B96,DULIEU!$X$7:$X$532)</f>
        <v>0</v>
      </c>
      <c r="ADB96" s="148">
        <f>SUMIF(DULIEU!$AR$7:$AR$532,CĐPS!$ADA$1&amp;"-"&amp;CĐPS!$B96,DULIEU!$X$7:$X$532)</f>
        <v>0</v>
      </c>
      <c r="ADC96" s="148">
        <f>SUMIF(DULIEU!$AQ$7:$AQ$532,CĐPS!$ADC$1&amp;"-"&amp;CĐPS!$B96,DULIEU!$X$7:$X$532)</f>
        <v>0</v>
      </c>
      <c r="ADD96" s="148">
        <f>SUMIF(DULIEU!$AR$7:$AR$532,CĐPS!$ADC$1&amp;"-"&amp;CĐPS!$B96,DULIEU!$X$7:$X$532)</f>
        <v>0</v>
      </c>
      <c r="ADE96" s="148">
        <f>SUMIF(DULIEU!$AQ$7:$AQ$532,CĐPS!$ADE$1&amp;"-"&amp;CĐPS!$B96,DULIEU!$X$7:$X$532)</f>
        <v>0</v>
      </c>
      <c r="ADF96" s="148">
        <f>SUMIF(DULIEU!$AR$7:$AR$532,CĐPS!$ADE$1&amp;"-"&amp;CĐPS!$B96,DULIEU!$X$7:$X$532)</f>
        <v>0</v>
      </c>
      <c r="ADG96" s="148">
        <f>SUMIF(DULIEU!$AQ$7:$AQ$532,CĐPS!$ADG$1&amp;"-"&amp;CĐPS!$B96,DULIEU!$X$7:$X$532)</f>
        <v>0</v>
      </c>
      <c r="ADH96" s="148">
        <f>SUMIF(DULIEU!$AR$7:$AR$532,CĐPS!$ADG$1&amp;"-"&amp;CĐPS!$B96,DULIEU!$X$7:$X$532)</f>
        <v>0</v>
      </c>
      <c r="ADI96" s="148">
        <f>SUMIF(DULIEU!$AQ$7:$AQ$532,CĐPS!$ADI$1&amp;"-"&amp;CĐPS!$B96,DULIEU!$X$7:$X$532)</f>
        <v>0</v>
      </c>
      <c r="ADJ96" s="148">
        <f>SUMIF(DULIEU!$AR$7:$AR$532,CĐPS!$ADI$1&amp;"-"&amp;CĐPS!$B96,DULIEU!$X$7:$X$532)</f>
        <v>0</v>
      </c>
      <c r="ADK96" s="149">
        <f t="shared" si="62"/>
        <v>0</v>
      </c>
      <c r="ADL96" s="149">
        <f t="shared" si="63"/>
        <v>0</v>
      </c>
      <c r="ADM96" s="149">
        <f t="shared" si="64"/>
        <v>0</v>
      </c>
      <c r="ADN96" s="149">
        <f t="shared" si="65"/>
        <v>0</v>
      </c>
      <c r="ADO96" s="149">
        <f t="shared" si="66"/>
        <v>0</v>
      </c>
      <c r="ADP96" s="149">
        <f t="shared" si="67"/>
        <v>0</v>
      </c>
      <c r="ADQ96" s="149">
        <f t="shared" si="68"/>
        <v>0</v>
      </c>
      <c r="ADR96" s="149">
        <f t="shared" si="69"/>
        <v>0</v>
      </c>
      <c r="ADS96" s="149">
        <f t="shared" si="70"/>
        <v>0</v>
      </c>
      <c r="ADT96" s="149">
        <f t="shared" si="71"/>
        <v>0</v>
      </c>
      <c r="ADU96" s="137"/>
      <c r="ADV96" s="137">
        <v>316</v>
      </c>
      <c r="ADW96" s="137"/>
      <c r="ADX96">
        <v>416</v>
      </c>
    </row>
    <row r="97" spans="1:804" s="109" customFormat="1">
      <c r="A97" s="150"/>
      <c r="B97" s="306" t="s">
        <v>717</v>
      </c>
      <c r="C97" s="296" t="s">
        <v>717</v>
      </c>
      <c r="D97" s="293" t="s">
        <v>1054</v>
      </c>
      <c r="E97" s="308"/>
      <c r="F97" s="309">
        <f t="shared" si="72"/>
        <v>0</v>
      </c>
      <c r="G97" s="310">
        <f t="shared" si="73"/>
        <v>0</v>
      </c>
      <c r="H97" s="310">
        <f>IF(AND($N$1&gt;=1,$N$1&lt;=12),SUMIF(DULIEU!$AQ$7:$AQ$532,CĐPS!$N$1&amp;"-"&amp;CĐPS!$B97,DULIEU!$X$7:$X$532),IF($N$1="Q1",$ADK97,IF($N$1="Q2",$ADM97,IF($N$1="Q3",$ADO97,IF($N$1="Q4",$ADQ97,IF($N$1="N",$ADS97,""))))))</f>
        <v>0</v>
      </c>
      <c r="I97" s="310">
        <f>IF(AND($N$1&gt;=1,$N$1&lt;=12),SUMIF(DULIEU!$AR$7:$AR$532,CĐPS!$N$1&amp;"-"&amp;CĐPS!$B97,DULIEU!$X$7:$X$532),IF($N$1="Q1",$ADL97,IF($N$1="Q2",$ADN97,IF($N$1="Q3",$ADP97,IF($N$1="Q4",$ADR97,IF($N$1="N",$ADT97,""))))))</f>
        <v>0</v>
      </c>
      <c r="J97" s="310">
        <f t="shared" si="74"/>
        <v>0</v>
      </c>
      <c r="K97" s="310">
        <f t="shared" si="75"/>
        <v>0</v>
      </c>
      <c r="L97" s="309">
        <f t="shared" si="76"/>
        <v>0</v>
      </c>
      <c r="M97" s="312">
        <f t="shared" si="77"/>
        <v>0</v>
      </c>
      <c r="N97" s="300"/>
      <c r="ACK97" s="151"/>
      <c r="ACL97" s="151"/>
      <c r="ACM97" s="151">
        <f>SUMIF(DULIEU!$AQ$7:$AQ$532,CĐPS!$ACM$1&amp;"-"&amp;CĐPS!$B97,DULIEU!$X$7:$X$532)</f>
        <v>0</v>
      </c>
      <c r="ACN97" s="151">
        <f>SUMIF(DULIEU!$AR$7:$AR$532,CĐPS!$ACM$1&amp;"-"&amp;CĐPS!$B97,DULIEU!$X$7:$X$532)</f>
        <v>0</v>
      </c>
      <c r="ACO97" s="151">
        <f>SUMIF(DULIEU!$AQ$7:$AQ$532,CĐPS!$ACO$1&amp;"-"&amp;CĐPS!$B97,DULIEU!$X$7:$X$532)</f>
        <v>0</v>
      </c>
      <c r="ACP97" s="151">
        <f>SUMIF(DULIEU!$AR$7:$AR$532,CĐPS!ACO$1&amp;"-"&amp;CĐPS!$B97,DULIEU!$X$7:$X$532)</f>
        <v>0</v>
      </c>
      <c r="ACQ97" s="151">
        <f>SUMIF(DULIEU!$AQ$7:$AQ$532,CĐPS!$ACQ$1&amp;"-"&amp;CĐPS!$B97,DULIEU!$X$7:$X$532)</f>
        <v>0</v>
      </c>
      <c r="ACR97" s="151">
        <f>SUMIF(DULIEU!$AR$7:$AR$532,CĐPS!$ACQ$1&amp;"-"&amp;CĐPS!$B97,DULIEU!$X$7:$X$532)</f>
        <v>0</v>
      </c>
      <c r="ACS97" s="151">
        <f>SUMIF(DULIEU!$AQ$7:$AQ$532,CĐPS!$ACS$1&amp;"-"&amp;CĐPS!$B97,DULIEU!$X$7:$X$532)</f>
        <v>0</v>
      </c>
      <c r="ACT97" s="151">
        <f>SUMIF(DULIEU!$AR$7:$AR$532,CĐPS!$ACS$1&amp;"-"&amp;CĐPS!$B97,DULIEU!$X$7:$X$532)</f>
        <v>0</v>
      </c>
      <c r="ACU97" s="151">
        <f>SUMIF(DULIEU!$AQ$7:$AQ$532,CĐPS!$ACU$1&amp;"-"&amp;CĐPS!$B97,DULIEU!$X$7:$X$532)</f>
        <v>0</v>
      </c>
      <c r="ACV97" s="151">
        <f>SUMIF(DULIEU!$AR$7:$AR$532,CĐPS!$ACU$1&amp;"-"&amp;CĐPS!$B97,DULIEU!$X$7:$X$532)</f>
        <v>0</v>
      </c>
      <c r="ACW97" s="151">
        <f>SUMIF(DULIEU!$AQ$7:$AQ$532,CĐPS!$ACW$1&amp;"-"&amp;CĐPS!$B97,DULIEU!$X$7:$X$532)</f>
        <v>0</v>
      </c>
      <c r="ACX97" s="151">
        <f>SUMIF(DULIEU!$AR$7:$AR$532,CĐPS!$ACW$1&amp;"-"&amp;CĐPS!$B97,DULIEU!$X$7:$X$532)</f>
        <v>0</v>
      </c>
      <c r="ACY97" s="151">
        <f>SUMIF(DULIEU!$AQ$7:$AQ$532,CĐPS!$ACY$1&amp;"-"&amp;CĐPS!$B97,DULIEU!$X$7:$X$532)</f>
        <v>0</v>
      </c>
      <c r="ACZ97" s="151">
        <f>SUMIF(DULIEU!$AR$7:$AR$532,CĐPS!$ACY$1&amp;"-"&amp;CĐPS!$B97,DULIEU!$X$7:$X$532)</f>
        <v>0</v>
      </c>
      <c r="ADA97" s="151">
        <f>SUMIF(DULIEU!$AQ$7:$AQ$532,CĐPS!$ADA$1&amp;"-"&amp;CĐPS!$B97,DULIEU!$X$7:$X$532)</f>
        <v>0</v>
      </c>
      <c r="ADB97" s="151">
        <f>SUMIF(DULIEU!$AR$7:$AR$532,CĐPS!$ADA$1&amp;"-"&amp;CĐPS!$B97,DULIEU!$X$7:$X$532)</f>
        <v>0</v>
      </c>
      <c r="ADC97" s="151">
        <f>SUMIF(DULIEU!$AQ$7:$AQ$532,CĐPS!$ADC$1&amp;"-"&amp;CĐPS!$B97,DULIEU!$X$7:$X$532)</f>
        <v>0</v>
      </c>
      <c r="ADD97" s="151">
        <f>SUMIF(DULIEU!$AR$7:$AR$532,CĐPS!$ADC$1&amp;"-"&amp;CĐPS!$B97,DULIEU!$X$7:$X$532)</f>
        <v>0</v>
      </c>
      <c r="ADE97" s="151">
        <f>SUMIF(DULIEU!$AQ$7:$AQ$532,CĐPS!$ADE$1&amp;"-"&amp;CĐPS!$B97,DULIEU!$X$7:$X$532)</f>
        <v>0</v>
      </c>
      <c r="ADF97" s="151">
        <f>SUMIF(DULIEU!$AR$7:$AR$532,CĐPS!$ADE$1&amp;"-"&amp;CĐPS!$B97,DULIEU!$X$7:$X$532)</f>
        <v>0</v>
      </c>
      <c r="ADG97" s="151">
        <f>SUMIF(DULIEU!$AQ$7:$AQ$532,CĐPS!$ADG$1&amp;"-"&amp;CĐPS!$B97,DULIEU!$X$7:$X$532)</f>
        <v>0</v>
      </c>
      <c r="ADH97" s="151">
        <f>SUMIF(DULIEU!$AR$7:$AR$532,CĐPS!$ADG$1&amp;"-"&amp;CĐPS!$B97,DULIEU!$X$7:$X$532)</f>
        <v>0</v>
      </c>
      <c r="ADI97" s="151">
        <f>SUMIF(DULIEU!$AQ$7:$AQ$532,CĐPS!$ADI$1&amp;"-"&amp;CĐPS!$B97,DULIEU!$X$7:$X$532)</f>
        <v>0</v>
      </c>
      <c r="ADJ97" s="151">
        <f>SUMIF(DULIEU!$AR$7:$AR$532,CĐPS!$ADI$1&amp;"-"&amp;CĐPS!$B97,DULIEU!$X$7:$X$532)</f>
        <v>0</v>
      </c>
      <c r="ADK97" s="149">
        <f t="shared" si="62"/>
        <v>0</v>
      </c>
      <c r="ADL97" s="149">
        <f t="shared" si="63"/>
        <v>0</v>
      </c>
      <c r="ADM97" s="149">
        <f t="shared" si="64"/>
        <v>0</v>
      </c>
      <c r="ADN97" s="149">
        <f t="shared" si="65"/>
        <v>0</v>
      </c>
      <c r="ADO97" s="149">
        <f t="shared" si="66"/>
        <v>0</v>
      </c>
      <c r="ADP97" s="149">
        <f t="shared" si="67"/>
        <v>0</v>
      </c>
      <c r="ADQ97" s="149">
        <f t="shared" si="68"/>
        <v>0</v>
      </c>
      <c r="ADR97" s="149">
        <f t="shared" si="69"/>
        <v>0</v>
      </c>
      <c r="ADS97" s="149">
        <f t="shared" si="70"/>
        <v>0</v>
      </c>
      <c r="ADT97" s="149">
        <f t="shared" si="71"/>
        <v>0</v>
      </c>
      <c r="ADU97" s="150"/>
      <c r="ADV97" s="137">
        <v>316</v>
      </c>
      <c r="ADW97" s="150"/>
      <c r="ADX97">
        <v>416</v>
      </c>
    </row>
    <row r="98" spans="1:804" s="117" customFormat="1">
      <c r="A98" s="298" t="s">
        <v>388</v>
      </c>
      <c r="B98" s="316" t="s">
        <v>209</v>
      </c>
      <c r="C98" s="316" t="s">
        <v>209</v>
      </c>
      <c r="D98" s="317" t="s">
        <v>210</v>
      </c>
      <c r="E98" s="318" t="s">
        <v>211</v>
      </c>
      <c r="F98" s="319">
        <f t="shared" si="72"/>
        <v>0</v>
      </c>
      <c r="G98" s="330">
        <f t="shared" si="73"/>
        <v>0</v>
      </c>
      <c r="H98" s="330">
        <f>IF(AND($N$1&gt;=1,$N$1&lt;=12),SUMIF(DULIEU!$AQ$7:$AQ$532,CĐPS!$N$1&amp;"-"&amp;CĐPS!$B98,DULIEU!$X$7:$X$532),IF($N$1="Q1",$ADK98,IF($N$1="Q2",$ADM98,IF($N$1="Q3",$ADO98,IF($N$1="Q4",$ADQ98,IF($N$1="N",$ADS98,""))))))</f>
        <v>0</v>
      </c>
      <c r="I98" s="330">
        <f>IF(AND($N$1&gt;=1,$N$1&lt;=12),SUMIF(DULIEU!$AR$7:$AR$532,CĐPS!$N$1&amp;"-"&amp;CĐPS!$B98,DULIEU!$X$7:$X$532),IF($N$1="Q1",$ADL98,IF($N$1="Q2",$ADN98,IF($N$1="Q3",$ADP98,IF($N$1="Q4",$ADR98,IF($N$1="N",$ADT98,""))))))</f>
        <v>0</v>
      </c>
      <c r="J98" s="330">
        <f t="shared" si="74"/>
        <v>0</v>
      </c>
      <c r="K98" s="330">
        <f t="shared" si="75"/>
        <v>0</v>
      </c>
      <c r="L98" s="319">
        <f t="shared" si="76"/>
        <v>0</v>
      </c>
      <c r="M98" s="319">
        <f t="shared" si="77"/>
        <v>0</v>
      </c>
      <c r="N98" s="326"/>
      <c r="ACK98" s="327"/>
      <c r="ACL98" s="327"/>
      <c r="ACM98" s="327">
        <f>SUMIF(DULIEU!$AQ$7:$AQ$532,CĐPS!$ACM$1&amp;"-"&amp;CĐPS!$B98,DULIEU!$X$7:$X$532)</f>
        <v>0</v>
      </c>
      <c r="ACN98" s="327">
        <f>SUMIF(DULIEU!$AR$7:$AR$532,CĐPS!$ACM$1&amp;"-"&amp;CĐPS!$B98,DULIEU!$X$7:$X$532)</f>
        <v>0</v>
      </c>
      <c r="ACO98" s="327">
        <f>SUMIF(DULIEU!$AQ$7:$AQ$532,CĐPS!$ACO$1&amp;"-"&amp;CĐPS!$B98,DULIEU!$X$7:$X$532)</f>
        <v>0</v>
      </c>
      <c r="ACP98" s="327">
        <f>SUMIF(DULIEU!$AR$7:$AR$532,CĐPS!ACO$1&amp;"-"&amp;CĐPS!$B98,DULIEU!$X$7:$X$532)</f>
        <v>0</v>
      </c>
      <c r="ACQ98" s="327">
        <f>SUMIF(DULIEU!$AQ$7:$AQ$532,CĐPS!$ACQ$1&amp;"-"&amp;CĐPS!$B98,DULIEU!$X$7:$X$532)</f>
        <v>0</v>
      </c>
      <c r="ACR98" s="327">
        <f>SUMIF(DULIEU!$AR$7:$AR$532,CĐPS!$ACQ$1&amp;"-"&amp;CĐPS!$B98,DULIEU!$X$7:$X$532)</f>
        <v>0</v>
      </c>
      <c r="ACS98" s="327">
        <f>SUMIF(DULIEU!$AQ$7:$AQ$532,CĐPS!$ACS$1&amp;"-"&amp;CĐPS!$B98,DULIEU!$X$7:$X$532)</f>
        <v>0</v>
      </c>
      <c r="ACT98" s="327">
        <f>SUMIF(DULIEU!$AR$7:$AR$532,CĐPS!$ACS$1&amp;"-"&amp;CĐPS!$B98,DULIEU!$X$7:$X$532)</f>
        <v>0</v>
      </c>
      <c r="ACU98" s="327">
        <f>SUMIF(DULIEU!$AQ$7:$AQ$532,CĐPS!$ACU$1&amp;"-"&amp;CĐPS!$B98,DULIEU!$X$7:$X$532)</f>
        <v>0</v>
      </c>
      <c r="ACV98" s="327">
        <f>SUMIF(DULIEU!$AR$7:$AR$532,CĐPS!$ACU$1&amp;"-"&amp;CĐPS!$B98,DULIEU!$X$7:$X$532)</f>
        <v>0</v>
      </c>
      <c r="ACW98" s="327">
        <f>SUMIF(DULIEU!$AQ$7:$AQ$532,CĐPS!$ACW$1&amp;"-"&amp;CĐPS!$B98,DULIEU!$X$7:$X$532)</f>
        <v>0</v>
      </c>
      <c r="ACX98" s="327">
        <f>SUMIF(DULIEU!$AR$7:$AR$532,CĐPS!$ACW$1&amp;"-"&amp;CĐPS!$B98,DULIEU!$X$7:$X$532)</f>
        <v>0</v>
      </c>
      <c r="ACY98" s="327">
        <f>SUMIF(DULIEU!$AQ$7:$AQ$532,CĐPS!$ACY$1&amp;"-"&amp;CĐPS!$B98,DULIEU!$X$7:$X$532)</f>
        <v>0</v>
      </c>
      <c r="ACZ98" s="327">
        <f>SUMIF(DULIEU!$AR$7:$AR$532,CĐPS!$ACY$1&amp;"-"&amp;CĐPS!$B98,DULIEU!$X$7:$X$532)</f>
        <v>0</v>
      </c>
      <c r="ADA98" s="327">
        <f>SUMIF(DULIEU!$AQ$7:$AQ$532,CĐPS!$ADA$1&amp;"-"&amp;CĐPS!$B98,DULIEU!$X$7:$X$532)</f>
        <v>0</v>
      </c>
      <c r="ADB98" s="327">
        <f>SUMIF(DULIEU!$AR$7:$AR$532,CĐPS!$ADA$1&amp;"-"&amp;CĐPS!$B98,DULIEU!$X$7:$X$532)</f>
        <v>0</v>
      </c>
      <c r="ADC98" s="327">
        <f>SUMIF(DULIEU!$AQ$7:$AQ$532,CĐPS!$ADC$1&amp;"-"&amp;CĐPS!$B98,DULIEU!$X$7:$X$532)</f>
        <v>0</v>
      </c>
      <c r="ADD98" s="327">
        <f>SUMIF(DULIEU!$AR$7:$AR$532,CĐPS!$ADC$1&amp;"-"&amp;CĐPS!$B98,DULIEU!$X$7:$X$532)</f>
        <v>0</v>
      </c>
      <c r="ADE98" s="327">
        <f>SUMIF(DULIEU!$AQ$7:$AQ$532,CĐPS!$ADE$1&amp;"-"&amp;CĐPS!$B98,DULIEU!$X$7:$X$532)</f>
        <v>0</v>
      </c>
      <c r="ADF98" s="327">
        <f>SUMIF(DULIEU!$AR$7:$AR$532,CĐPS!$ADE$1&amp;"-"&amp;CĐPS!$B98,DULIEU!$X$7:$X$532)</f>
        <v>0</v>
      </c>
      <c r="ADG98" s="327">
        <f>SUMIF(DULIEU!$AQ$7:$AQ$532,CĐPS!$ADG$1&amp;"-"&amp;CĐPS!$B98,DULIEU!$X$7:$X$532)</f>
        <v>0</v>
      </c>
      <c r="ADH98" s="327">
        <f>SUMIF(DULIEU!$AR$7:$AR$532,CĐPS!$ADG$1&amp;"-"&amp;CĐPS!$B98,DULIEU!$X$7:$X$532)</f>
        <v>0</v>
      </c>
      <c r="ADI98" s="327">
        <f>SUMIF(DULIEU!$AQ$7:$AQ$532,CĐPS!$ADI$1&amp;"-"&amp;CĐPS!$B98,DULIEU!$X$7:$X$532)</f>
        <v>0</v>
      </c>
      <c r="ADJ98" s="327">
        <f>SUMIF(DULIEU!$AR$7:$AR$532,CĐPS!$ADI$1&amp;"-"&amp;CĐPS!$B98,DULIEU!$X$7:$X$532)</f>
        <v>0</v>
      </c>
      <c r="ADK98" s="328">
        <f t="shared" si="62"/>
        <v>0</v>
      </c>
      <c r="ADL98" s="328">
        <f t="shared" si="63"/>
        <v>0</v>
      </c>
      <c r="ADM98" s="328">
        <f t="shared" si="64"/>
        <v>0</v>
      </c>
      <c r="ADN98" s="328">
        <f t="shared" si="65"/>
        <v>0</v>
      </c>
      <c r="ADO98" s="328">
        <f t="shared" si="66"/>
        <v>0</v>
      </c>
      <c r="ADP98" s="328">
        <f t="shared" si="67"/>
        <v>0</v>
      </c>
      <c r="ADQ98" s="328">
        <f t="shared" si="68"/>
        <v>0</v>
      </c>
      <c r="ADR98" s="328">
        <f t="shared" si="69"/>
        <v>0</v>
      </c>
      <c r="ADS98" s="328">
        <f t="shared" si="70"/>
        <v>0</v>
      </c>
      <c r="ADT98" s="328">
        <f t="shared" si="71"/>
        <v>0</v>
      </c>
      <c r="ADU98" s="298"/>
      <c r="ADV98" s="298"/>
      <c r="ADW98" s="298"/>
      <c r="ADX98" s="623"/>
    </row>
    <row r="99" spans="1:804">
      <c r="A99" s="137"/>
      <c r="B99" s="296" t="s">
        <v>1056</v>
      </c>
      <c r="C99" s="296" t="s">
        <v>1056</v>
      </c>
      <c r="D99" s="293" t="s">
        <v>1057</v>
      </c>
      <c r="E99" s="315"/>
      <c r="F99" s="309">
        <f t="shared" si="72"/>
        <v>0</v>
      </c>
      <c r="G99" s="310">
        <f t="shared" si="73"/>
        <v>0</v>
      </c>
      <c r="H99" s="310">
        <f>IF(AND($N$1&gt;=1,$N$1&lt;=12),SUMIF(DULIEU!$AQ$7:$AQ$532,CĐPS!$N$1&amp;"-"&amp;CĐPS!$B99,DULIEU!$X$7:$X$532),IF($N$1="Q1",$ADK99,IF($N$1="Q2",$ADM99,IF($N$1="Q3",$ADO99,IF($N$1="Q4",$ADQ99,IF($N$1="N",$ADS99,""))))))</f>
        <v>0</v>
      </c>
      <c r="I99" s="310">
        <f>IF(AND($N$1&gt;=1,$N$1&lt;=12),SUMIF(DULIEU!$AR$7:$AR$532,CĐPS!$N$1&amp;"-"&amp;CĐPS!$B99,DULIEU!$X$7:$X$532),IF($N$1="Q1",$ADL99,IF($N$1="Q2",$ADN99,IF($N$1="Q3",$ADP99,IF($N$1="Q4",$ADR99,IF($N$1="N",$ADT99,""))))))</f>
        <v>0</v>
      </c>
      <c r="J99" s="310">
        <f t="shared" si="74"/>
        <v>0</v>
      </c>
      <c r="K99" s="310">
        <f t="shared" si="75"/>
        <v>0</v>
      </c>
      <c r="L99" s="309">
        <f t="shared" si="76"/>
        <v>0</v>
      </c>
      <c r="M99" s="309">
        <f t="shared" si="77"/>
        <v>0</v>
      </c>
      <c r="N99" s="299"/>
      <c r="ACK99" s="148"/>
      <c r="ACL99" s="148"/>
      <c r="ACM99" s="151">
        <f>SUMIF(DULIEU!$AQ$7:$AQ$532,CĐPS!$ACM$1&amp;"-"&amp;CĐPS!$B99,DULIEU!$X$7:$X$532)</f>
        <v>0</v>
      </c>
      <c r="ACN99" s="151">
        <f>SUMIF(DULIEU!$AR$7:$AR$532,CĐPS!$ACM$1&amp;"-"&amp;CĐPS!$B99,DULIEU!$X$7:$X$532)</f>
        <v>0</v>
      </c>
      <c r="ACO99" s="151">
        <f>SUMIF(DULIEU!$AQ$7:$AQ$532,CĐPS!$ACO$1&amp;"-"&amp;CĐPS!$B99,DULIEU!$X$7:$X$532)</f>
        <v>0</v>
      </c>
      <c r="ACP99" s="151">
        <f>SUMIF(DULIEU!$AR$7:$AR$532,CĐPS!ACO$1&amp;"-"&amp;CĐPS!$B99,DULIEU!$X$7:$X$532)</f>
        <v>0</v>
      </c>
      <c r="ACQ99" s="151">
        <f>SUMIF(DULIEU!$AQ$7:$AQ$532,CĐPS!$ACQ$1&amp;"-"&amp;CĐPS!$B99,DULIEU!$X$7:$X$532)</f>
        <v>0</v>
      </c>
      <c r="ACR99" s="151">
        <f>SUMIF(DULIEU!$AR$7:$AR$532,CĐPS!$ACQ$1&amp;"-"&amp;CĐPS!$B99,DULIEU!$X$7:$X$532)</f>
        <v>0</v>
      </c>
      <c r="ACS99" s="151">
        <f>SUMIF(DULIEU!$AQ$7:$AQ$532,CĐPS!$ACS$1&amp;"-"&amp;CĐPS!$B99,DULIEU!$X$7:$X$532)</f>
        <v>0</v>
      </c>
      <c r="ACT99" s="151">
        <f>SUMIF(DULIEU!$AR$7:$AR$532,CĐPS!$ACS$1&amp;"-"&amp;CĐPS!$B99,DULIEU!$X$7:$X$532)</f>
        <v>0</v>
      </c>
      <c r="ACU99" s="151">
        <f>SUMIF(DULIEU!$AQ$7:$AQ$532,CĐPS!$ACU$1&amp;"-"&amp;CĐPS!$B99,DULIEU!$X$7:$X$532)</f>
        <v>0</v>
      </c>
      <c r="ACV99" s="151">
        <f>SUMIF(DULIEU!$AR$7:$AR$532,CĐPS!$ACU$1&amp;"-"&amp;CĐPS!$B99,DULIEU!$X$7:$X$532)</f>
        <v>0</v>
      </c>
      <c r="ACW99" s="151">
        <f>SUMIF(DULIEU!$AQ$7:$AQ$532,CĐPS!$ACW$1&amp;"-"&amp;CĐPS!$B99,DULIEU!$X$7:$X$532)</f>
        <v>0</v>
      </c>
      <c r="ACX99" s="151">
        <f>SUMIF(DULIEU!$AR$7:$AR$532,CĐPS!$ACW$1&amp;"-"&amp;CĐPS!$B99,DULIEU!$X$7:$X$532)</f>
        <v>0</v>
      </c>
      <c r="ACY99" s="151">
        <f>SUMIF(DULIEU!$AQ$7:$AQ$532,CĐPS!$ACY$1&amp;"-"&amp;CĐPS!$B99,DULIEU!$X$7:$X$532)</f>
        <v>0</v>
      </c>
      <c r="ACZ99" s="151">
        <f>SUMIF(DULIEU!$AR$7:$AR$532,CĐPS!$ACY$1&amp;"-"&amp;CĐPS!$B99,DULIEU!$X$7:$X$532)</f>
        <v>0</v>
      </c>
      <c r="ADA99" s="151">
        <f>SUMIF(DULIEU!$AQ$7:$AQ$532,CĐPS!$ADA$1&amp;"-"&amp;CĐPS!$B99,DULIEU!$X$7:$X$532)</f>
        <v>0</v>
      </c>
      <c r="ADB99" s="151">
        <f>SUMIF(DULIEU!$AR$7:$AR$532,CĐPS!$ADA$1&amp;"-"&amp;CĐPS!$B99,DULIEU!$X$7:$X$532)</f>
        <v>0</v>
      </c>
      <c r="ADC99" s="151">
        <f>SUMIF(DULIEU!$AQ$7:$AQ$532,CĐPS!$ADC$1&amp;"-"&amp;CĐPS!$B99,DULIEU!$X$7:$X$532)</f>
        <v>0</v>
      </c>
      <c r="ADD99" s="151">
        <f>SUMIF(DULIEU!$AR$7:$AR$532,CĐPS!$ADC$1&amp;"-"&amp;CĐPS!$B99,DULIEU!$X$7:$X$532)</f>
        <v>0</v>
      </c>
      <c r="ADE99" s="151">
        <f>SUMIF(DULIEU!$AQ$7:$AQ$532,CĐPS!$ADE$1&amp;"-"&amp;CĐPS!$B99,DULIEU!$X$7:$X$532)</f>
        <v>0</v>
      </c>
      <c r="ADF99" s="151">
        <f>SUMIF(DULIEU!$AR$7:$AR$532,CĐPS!$ADE$1&amp;"-"&amp;CĐPS!$B99,DULIEU!$X$7:$X$532)</f>
        <v>0</v>
      </c>
      <c r="ADG99" s="151">
        <f>SUMIF(DULIEU!$AQ$7:$AQ$532,CĐPS!$ADG$1&amp;"-"&amp;CĐPS!$B99,DULIEU!$X$7:$X$532)</f>
        <v>0</v>
      </c>
      <c r="ADH99" s="151">
        <f>SUMIF(DULIEU!$AR$7:$AR$532,CĐPS!$ADG$1&amp;"-"&amp;CĐPS!$B99,DULIEU!$X$7:$X$532)</f>
        <v>0</v>
      </c>
      <c r="ADI99" s="151">
        <f>SUMIF(DULIEU!$AQ$7:$AQ$532,CĐPS!$ADI$1&amp;"-"&amp;CĐPS!$B99,DULIEU!$X$7:$X$532)</f>
        <v>0</v>
      </c>
      <c r="ADJ99" s="151">
        <f>SUMIF(DULIEU!$AR$7:$AR$532,CĐPS!$ADI$1&amp;"-"&amp;CĐPS!$B99,DULIEU!$X$7:$X$532)</f>
        <v>0</v>
      </c>
      <c r="ADK99" s="168">
        <f t="shared" ref="ADK99:ADL101" si="88">ACM99+ACO99+ACQ99</f>
        <v>0</v>
      </c>
      <c r="ADL99" s="168">
        <f t="shared" si="88"/>
        <v>0</v>
      </c>
      <c r="ADM99" s="168">
        <f t="shared" ref="ADM99:ADN101" si="89">ACS99+ACU99+ACW99</f>
        <v>0</v>
      </c>
      <c r="ADN99" s="168">
        <f t="shared" si="89"/>
        <v>0</v>
      </c>
      <c r="ADO99" s="168">
        <f t="shared" ref="ADO99:ADP101" si="90">ACY99+ADA99+ADC99</f>
        <v>0</v>
      </c>
      <c r="ADP99" s="168">
        <f t="shared" si="90"/>
        <v>0</v>
      </c>
      <c r="ADQ99" s="168">
        <f t="shared" ref="ADQ99:ADR101" si="91">ADE99+ADG99+ADI99</f>
        <v>0</v>
      </c>
      <c r="ADR99" s="168">
        <f t="shared" si="91"/>
        <v>0</v>
      </c>
      <c r="ADS99" s="168">
        <f t="shared" ref="ADS99:ADT101" si="92">ADK99+ADM99+ADO99+ADQ99</f>
        <v>0</v>
      </c>
      <c r="ADT99" s="168">
        <f t="shared" si="92"/>
        <v>0</v>
      </c>
      <c r="ADU99" s="137"/>
      <c r="ADV99" s="137">
        <v>318</v>
      </c>
      <c r="ADW99" s="137"/>
      <c r="ADX99">
        <v>417</v>
      </c>
    </row>
    <row r="100" spans="1:804">
      <c r="A100" s="137"/>
      <c r="B100" s="296" t="s">
        <v>1058</v>
      </c>
      <c r="C100" s="296" t="s">
        <v>1058</v>
      </c>
      <c r="D100" s="293" t="s">
        <v>1059</v>
      </c>
      <c r="E100" s="315"/>
      <c r="F100" s="309">
        <f t="shared" si="72"/>
        <v>0</v>
      </c>
      <c r="G100" s="310">
        <f t="shared" si="73"/>
        <v>0</v>
      </c>
      <c r="H100" s="310">
        <f>IF(AND($N$1&gt;=1,$N$1&lt;=12),SUMIF(DULIEU!$AQ$7:$AQ$532,CĐPS!$N$1&amp;"-"&amp;CĐPS!$B100,DULIEU!$X$7:$X$532),IF($N$1="Q1",$ADK100,IF($N$1="Q2",$ADM100,IF($N$1="Q3",$ADO100,IF($N$1="Q4",$ADQ100,IF($N$1="N",$ADS100,""))))))</f>
        <v>0</v>
      </c>
      <c r="I100" s="310">
        <f>IF(AND($N$1&gt;=1,$N$1&lt;=12),SUMIF(DULIEU!$AR$7:$AR$532,CĐPS!$N$1&amp;"-"&amp;CĐPS!$B100,DULIEU!$X$7:$X$532),IF($N$1="Q1",$ADL100,IF($N$1="Q2",$ADN100,IF($N$1="Q3",$ADP100,IF($N$1="Q4",$ADR100,IF($N$1="N",$ADT100,""))))))</f>
        <v>0</v>
      </c>
      <c r="J100" s="310">
        <f t="shared" si="74"/>
        <v>0</v>
      </c>
      <c r="K100" s="310">
        <f t="shared" si="75"/>
        <v>0</v>
      </c>
      <c r="L100" s="309">
        <f t="shared" si="76"/>
        <v>0</v>
      </c>
      <c r="M100" s="309">
        <f t="shared" si="77"/>
        <v>0</v>
      </c>
      <c r="N100" s="299"/>
      <c r="ACK100" s="148"/>
      <c r="ACL100" s="148"/>
      <c r="ACM100" s="151">
        <f>SUMIF(DULIEU!$AQ$7:$AQ$532,CĐPS!$ACM$1&amp;"-"&amp;CĐPS!$B100,DULIEU!$X$7:$X$532)</f>
        <v>0</v>
      </c>
      <c r="ACN100" s="151">
        <f>SUMIF(DULIEU!$AR$7:$AR$532,CĐPS!$ACM$1&amp;"-"&amp;CĐPS!$B100,DULIEU!$X$7:$X$532)</f>
        <v>0</v>
      </c>
      <c r="ACO100" s="151">
        <f>SUMIF(DULIEU!$AQ$7:$AQ$532,CĐPS!$ACO$1&amp;"-"&amp;CĐPS!$B100,DULIEU!$X$7:$X$532)</f>
        <v>0</v>
      </c>
      <c r="ACP100" s="151">
        <f>SUMIF(DULIEU!$AR$7:$AR$532,CĐPS!ACO$1&amp;"-"&amp;CĐPS!$B100,DULIEU!$X$7:$X$532)</f>
        <v>0</v>
      </c>
      <c r="ACQ100" s="151">
        <f>SUMIF(DULIEU!$AQ$7:$AQ$532,CĐPS!$ACQ$1&amp;"-"&amp;CĐPS!$B100,DULIEU!$X$7:$X$532)</f>
        <v>0</v>
      </c>
      <c r="ACR100" s="151">
        <f>SUMIF(DULIEU!$AR$7:$AR$532,CĐPS!$ACQ$1&amp;"-"&amp;CĐPS!$B100,DULIEU!$X$7:$X$532)</f>
        <v>0</v>
      </c>
      <c r="ACS100" s="151">
        <f>SUMIF(DULIEU!$AQ$7:$AQ$532,CĐPS!$ACS$1&amp;"-"&amp;CĐPS!$B100,DULIEU!$X$7:$X$532)</f>
        <v>0</v>
      </c>
      <c r="ACT100" s="151">
        <f>SUMIF(DULIEU!$AR$7:$AR$532,CĐPS!$ACS$1&amp;"-"&amp;CĐPS!$B100,DULIEU!$X$7:$X$532)</f>
        <v>0</v>
      </c>
      <c r="ACU100" s="151">
        <f>SUMIF(DULIEU!$AQ$7:$AQ$532,CĐPS!$ACU$1&amp;"-"&amp;CĐPS!$B100,DULIEU!$X$7:$X$532)</f>
        <v>0</v>
      </c>
      <c r="ACV100" s="151">
        <f>SUMIF(DULIEU!$AR$7:$AR$532,CĐPS!$ACU$1&amp;"-"&amp;CĐPS!$B100,DULIEU!$X$7:$X$532)</f>
        <v>0</v>
      </c>
      <c r="ACW100" s="151">
        <f>SUMIF(DULIEU!$AQ$7:$AQ$532,CĐPS!$ACW$1&amp;"-"&amp;CĐPS!$B100,DULIEU!$X$7:$X$532)</f>
        <v>0</v>
      </c>
      <c r="ACX100" s="151">
        <f>SUMIF(DULIEU!$AR$7:$AR$532,CĐPS!$ACW$1&amp;"-"&amp;CĐPS!$B100,DULIEU!$X$7:$X$532)</f>
        <v>0</v>
      </c>
      <c r="ACY100" s="151">
        <f>SUMIF(DULIEU!$AQ$7:$AQ$532,CĐPS!$ACY$1&amp;"-"&amp;CĐPS!$B100,DULIEU!$X$7:$X$532)</f>
        <v>0</v>
      </c>
      <c r="ACZ100" s="151">
        <f>SUMIF(DULIEU!$AR$7:$AR$532,CĐPS!$ACY$1&amp;"-"&amp;CĐPS!$B100,DULIEU!$X$7:$X$532)</f>
        <v>0</v>
      </c>
      <c r="ADA100" s="151">
        <f>SUMIF(DULIEU!$AQ$7:$AQ$532,CĐPS!$ADA$1&amp;"-"&amp;CĐPS!$B100,DULIEU!$X$7:$X$532)</f>
        <v>0</v>
      </c>
      <c r="ADB100" s="151">
        <f>SUMIF(DULIEU!$AR$7:$AR$532,CĐPS!$ADA$1&amp;"-"&amp;CĐPS!$B100,DULIEU!$X$7:$X$532)</f>
        <v>0</v>
      </c>
      <c r="ADC100" s="151">
        <f>SUMIF(DULIEU!$AQ$7:$AQ$532,CĐPS!$ADC$1&amp;"-"&amp;CĐPS!$B100,DULIEU!$X$7:$X$532)</f>
        <v>0</v>
      </c>
      <c r="ADD100" s="151">
        <f>SUMIF(DULIEU!$AR$7:$AR$532,CĐPS!$ADC$1&amp;"-"&amp;CĐPS!$B100,DULIEU!$X$7:$X$532)</f>
        <v>0</v>
      </c>
      <c r="ADE100" s="151">
        <f>SUMIF(DULIEU!$AQ$7:$AQ$532,CĐPS!$ADE$1&amp;"-"&amp;CĐPS!$B100,DULIEU!$X$7:$X$532)</f>
        <v>0</v>
      </c>
      <c r="ADF100" s="151">
        <f>SUMIF(DULIEU!$AR$7:$AR$532,CĐPS!$ADE$1&amp;"-"&amp;CĐPS!$B100,DULIEU!$X$7:$X$532)</f>
        <v>0</v>
      </c>
      <c r="ADG100" s="151">
        <f>SUMIF(DULIEU!$AQ$7:$AQ$532,CĐPS!$ADG$1&amp;"-"&amp;CĐPS!$B100,DULIEU!$X$7:$X$532)</f>
        <v>0</v>
      </c>
      <c r="ADH100" s="151">
        <f>SUMIF(DULIEU!$AR$7:$AR$532,CĐPS!$ADG$1&amp;"-"&amp;CĐPS!$B100,DULIEU!$X$7:$X$532)</f>
        <v>0</v>
      </c>
      <c r="ADI100" s="151">
        <f>SUMIF(DULIEU!$AQ$7:$AQ$532,CĐPS!$ADI$1&amp;"-"&amp;CĐPS!$B100,DULIEU!$X$7:$X$532)</f>
        <v>0</v>
      </c>
      <c r="ADJ100" s="151">
        <f>SUMIF(DULIEU!$AR$7:$AR$532,CĐPS!$ADI$1&amp;"-"&amp;CĐPS!$B100,DULIEU!$X$7:$X$532)</f>
        <v>0</v>
      </c>
      <c r="ADK100" s="168">
        <f t="shared" si="88"/>
        <v>0</v>
      </c>
      <c r="ADL100" s="168">
        <f t="shared" si="88"/>
        <v>0</v>
      </c>
      <c r="ADM100" s="168">
        <f t="shared" si="89"/>
        <v>0</v>
      </c>
      <c r="ADN100" s="168">
        <f t="shared" si="89"/>
        <v>0</v>
      </c>
      <c r="ADO100" s="168">
        <f t="shared" si="90"/>
        <v>0</v>
      </c>
      <c r="ADP100" s="168">
        <f t="shared" si="90"/>
        <v>0</v>
      </c>
      <c r="ADQ100" s="168">
        <f t="shared" si="91"/>
        <v>0</v>
      </c>
      <c r="ADR100" s="168">
        <f t="shared" si="91"/>
        <v>0</v>
      </c>
      <c r="ADS100" s="168">
        <f t="shared" si="92"/>
        <v>0</v>
      </c>
      <c r="ADT100" s="168">
        <f t="shared" si="92"/>
        <v>0</v>
      </c>
      <c r="ADU100" s="137"/>
      <c r="ADV100" s="137">
        <v>318</v>
      </c>
      <c r="ADW100" s="137"/>
      <c r="ADX100">
        <v>417</v>
      </c>
    </row>
    <row r="101" spans="1:804">
      <c r="A101" s="137"/>
      <c r="B101" s="296" t="s">
        <v>1060</v>
      </c>
      <c r="C101" s="296" t="s">
        <v>1060</v>
      </c>
      <c r="D101" s="293" t="s">
        <v>1061</v>
      </c>
      <c r="E101" s="315"/>
      <c r="F101" s="309">
        <f t="shared" ref="F101:F132" si="93">IF(OR($N$1=1,$N$1="N",$N$1="Q1"),$ACK101,IF($N$1=2,MAX(ACK101+ACM101-ACL101-ACN101,0),IF($N$1=3,MAX(ACK101+ACM101+ACO101-ACL101-ACN101-ACP101,0),IF($N$1=4,MAX(ACK101+ACM101+ACO101+ACQ101-ACL101-ACN101-ACP101-ACR101,0),IF($N$1=5,MAX(ACK101+ACM101+ACO101+ACQ101+ACS101-ACL101-ACN101-ACP101-ACR101-ACT101,0),IF($N$1=6,MAX(ACK101+ACM101+ACO101+ACQ101+ACS101+ACU101-ACL101-ACU101-ACN101-ACP101-ACR101-ACT101-ACV101,0),IF($N$1=7,MAX(ACK101+ACM101+ACO101+ACQ101+ACS101+ACU101+ACW101-ACL101-ACU101-ACN101-ACP101-ACR101-ACT101-ACV101-ACX101,0),IF($N$1=8,MAX(ACK101+ACM101+ACO101+ACQ101+ACS101+ACU101+ACW101+ACY101-ACL101-ACU101-ACN101-ACP101-ACR101-ACT101-ACV101-ACX101-ACZ101,0),IF($N$1=9,MAX(ACK101+ACM101+ACO101+ACQ101+ACS101+ACU101+ACW101+ACY101+ADA101-ACL101-ACU101-ACN101-ACP101-ACR101-ACT101-ACV101-ACX101-ACZ101-ADB101,0),IF($N$1=10,MAX(ACK101+ACM101+ACO101+ACQ101+ACS101+ACU101+ACW101+ACY101+ADA101+ADC101-ACL101-ACU101-ACN101-ACP101-ACR101-ACT101-ACV101-ACX101-ACZ101-ADB101-ADD101,0),IF($N$1=11,MAX(ACK101+ACM101+ACO101+ACQ101+ACS101+ACU101+ACW101+ACY101+ADA101+ADC101+ADE101-ACL101-ACU101-ACN101-ACP101-ACR101-ACT101-ACV101-ACX101-ACZ101-ADB101-ADD101-ADF101,0),IF($N$1=12,MAX(ACK101+ACM101+ACO101+ACQ101+ACS101+ACU101+ACW101+ACY101+ADA101+ADC101+ADE101+ADG101-ACL101-ACU101-ACN101-ACP101-ACR101-ACT101-ACV101-ACX101-ACZ101-ADB101-ADD101-ADF101-ADH101,0),IF($N$1="Q2",MAX(ACK101+ADK101-ACL101-ADL101,0),IF($N$1="Q3",MAX(ACK101+ADK101+ADM101-ACL101-ADL101-ADN101,0),IF($N$1="Q4",MAX(ACK101+ADK101+ADM101+ADO101-ACL101-ADL101-ADN101-ADP101,0),"")))))))))))))))</f>
        <v>0</v>
      </c>
      <c r="G101" s="310">
        <f t="shared" ref="G101:G132" si="94">IF(OR($N$1=1,$N$1="N",$N$1="Q1"),$ACL101,IF($N$1=2,MAX(ACL101+ACN101-ACK101-ACM101,0),IF($N$1=3,MAX(ACL101+ACN101+ACP101-ACK101-ACM101-ACO101,0),IF($N$1=4,MAX(ACL101+ACN101+ACP101+ACR101-ACK101-ACM101-ACO101-ACQ101,0),IF($N$1=5,MAX(ACL101+ACN101+ACP101+ACR101+ACT101-ACK101-ACM101-ACO101-ACQ101-ACS101,0),IF($N$1=6,MAX(ACL101+ACN101+ACP101+ACR101+ACT101+ACV101-ACK101-ACM101-ACO101-ACQ101-ACS101-ACU101,0),IF($N$1=7,MAX(ACL101+ACN101+ACP101+ACR101+ACT101+ACV101+ACX101-ACK101-ACM101-ACO101-ACQ101-ACS101-ACU101-ACW101,0),IF($N$1=8,MAX(ACL101+ACN101+ACP101+ACR101+ACT101+ACV101+ACX101+ACZ101-ACK101-ACM101-ACO101-ACQ101-ACS101-ACU101-ACW101-ACY101,0),IF($N$1=9,MAX(ACL101+ACN101+ACP101+ACR101+ACT101+ACV101+ACX101+ACZ101+ADB101-ACK101-ACM101-ACO101-ACQ101-ACS101-ACU101-ACW101-ACY101-ADA101,0),IF($N$1=10,MAX(ACL101+ACN101+ACP101+ACR101+ACT101+ACV101+ACX101+ACZ101+ADB101+ADD101-ACK101-ACM101-ACO101-ACQ101-ACS101-ACU101-ACW101-ACY101-ADA101-ADC101,0),IF($N$1=11,MAX(ACL101+ACN101+ACP101+ACR101+ACT101+ACV101+ACX101+ACZ101+ADB101+ADD101+ADF101-ACK101-ACM101-ACO101-ACQ101-ACS101-ACU101-ACW101-ACY101-ADA101-ADC101-ADE101,0),IF($N$1=12,MAX(ACL101+ACN101+ACP101+ACR101+ACT101+ACV101+ACX101+ACZ101+ADB101+ADD101+ADF101+ADH101-ACK101-ACM101-ACO101-ACQ101-ACS101-ACU101-ACW101-ACY101-ADA101-ADC101-ADE101-ADG101,0),IF($N$1="Q2",MAX(ACL101+ADL101-ACK101-ADK101,0),IF($N$1="Q3",MAX(ACL101+ADL101+ADN101-ACK101-ADK101-ADM101,0),IF($N$1="Q4",MAX(ACL101+ADL101+ADN101+ADP101-ACK101-ADK101-ADM101-ADO101,0),"")))))))))))))))</f>
        <v>0</v>
      </c>
      <c r="H101" s="310">
        <f>IF(AND($N$1&gt;=1,$N$1&lt;=12),SUMIF(DULIEU!$AQ$7:$AQ$532,CĐPS!$N$1&amp;"-"&amp;CĐPS!$B101,DULIEU!$X$7:$X$532),IF($N$1="Q1",$ADK101,IF($N$1="Q2",$ADM101,IF($N$1="Q3",$ADO101,IF($N$1="Q4",$ADQ101,IF($N$1="N",$ADS101,""))))))</f>
        <v>0</v>
      </c>
      <c r="I101" s="310">
        <f>IF(AND($N$1&gt;=1,$N$1&lt;=12),SUMIF(DULIEU!$AR$7:$AR$532,CĐPS!$N$1&amp;"-"&amp;CĐPS!$B101,DULIEU!$X$7:$X$532),IF($N$1="Q1",$ADL101,IF($N$1="Q2",$ADN101,IF($N$1="Q3",$ADP101,IF($N$1="Q4",$ADR101,IF($N$1="N",$ADT101,""))))))</f>
        <v>0</v>
      </c>
      <c r="J101" s="310">
        <f t="shared" ref="J101:J132" si="95">IF($N$1=1,ACM101,IF($N$1=2,ACM101+ACO101,IF($N$1=3,ACM101+ACO101+ACQ101,IF($N$1=4,ACM101+ACO101+ACQ101+ACS101,IF($N$1=5,ACM101+ACO101+ACQ101+ACS101+ACU101,IF($N$1=6,ACM101+ACO101+ACQ101+ACS101+ACU101+ACW101,IF($N$1=7,ACM101+ACO101+ACQ101+ACS101+ACU101+ACW101+ACY101,IF($N$1=8,ACM101+ACO101+ACQ101+ACS101+ACU101+ACW101+ACY101+ADA101,IF($N$1=9,ACM101+ACO101+ACQ101+ACS101+ACU101+ACW101+ACY101+ADA101+ADC101,IF($N$1=10,ACM101+ACO101+ACQ101+ACS101+ACU101+ACW101+ACY101+ADA101+ADC101+ADE101,IF($N$1=11,ACM101+ACO101+ACQ101+ACS101+ACU101+ACW101+ACY101+ADA101+ADC101+ADE101+ADG101,IF($N$1=12,ACM101+ACO101+ACQ101+ACS101+ACU101+ACW101+ACY101+ADA101+ADC101+ADE101+ADG101+ADI101,IF($N$1="Q1",ADK101,IF($N$1="Q2",ADK101+ADM101,IF($N$1="Q3",ADK101+ADM101+ADO101,IF($N$1="Q4",ADK101+ADM101+ADO101+ADQ101,IF($N$1="N",ADS101,"")))))))))))))))))</f>
        <v>0</v>
      </c>
      <c r="K101" s="310">
        <f t="shared" ref="K101:K132" si="96">IF($N$1=1,ACN101,IF($N$1=2,ACN101+ACP101,IF($N$1=3,ACN101+ACP101+ACR101,IF($N$1=4,ACN101+ACP101+ACR101+ACT101,IF($N$1=5,ACN101+ACP101+ACR101+ACT101+ACV101,IF($N$1=6,ACN101+ACP101+ACR101+ACT101+ACV101+ACX101,IF($N$1=7,ACN101+ACP101+ACR101+ACT101+ACV101+ACX101+ACZ101,IF($N$1=8,ACN101+ACP101+ACR101+ACT101+ACV101+ACX101+ACZ101+ADB101,IF($N$1=9,ACN101+ACP101+ACR101+ACT101+ACV101+ACX101+ACZ101+ADB101+ADD101,IF($N$1=10,ACN101+ACP101+ACR101+ACT101+ACV101+ACX101+ACZ101+ADB101+ADD101+ADF101,IF($N$1=11,ACN101+ACP101+ACR101+ACT101+ACV101+ACX101+ACZ101+ADB101+ADD101+ADF101+ADH101,IF($N$1=12,ACN101+ACP101+ACR101+ACT101+ACV101+ACX101+ACZ101+ADB101+ADD101+ADF101+ADH101+ADJ101,IF($N$1="Q1",ADL101,IF($N$1="Q2",ADL101+ADN101,IF($N$1="Q3",ADL101+ADN101+ADP101,IF($N$1="Q4",ADL101+ADN101+ADP101+ADR101,IF($N$1="N",ADT101,"")))))))))))))))))</f>
        <v>0</v>
      </c>
      <c r="L101" s="309">
        <f t="shared" ref="L101:L132" si="97">IF(ACK101-ACL101+J101-K101&gt;0,ACK101-ACL101+J101-K101,0)</f>
        <v>0</v>
      </c>
      <c r="M101" s="309">
        <f t="shared" ref="M101:M132" si="98">IF(ACL101-ACK101+K101-J101&gt;0,ACL101-ACK101+K101-J101,0)</f>
        <v>0</v>
      </c>
      <c r="N101" s="299"/>
      <c r="ACK101" s="148"/>
      <c r="ACL101" s="148"/>
      <c r="ACM101" s="151">
        <f>SUMIF(DULIEU!$AQ$7:$AQ$532,CĐPS!$ACM$1&amp;"-"&amp;CĐPS!$B101,DULIEU!$X$7:$X$532)</f>
        <v>0</v>
      </c>
      <c r="ACN101" s="151">
        <f>SUMIF(DULIEU!$AR$7:$AR$532,CĐPS!$ACM$1&amp;"-"&amp;CĐPS!$B101,DULIEU!$X$7:$X$532)</f>
        <v>0</v>
      </c>
      <c r="ACO101" s="151">
        <f>SUMIF(DULIEU!$AQ$7:$AQ$532,CĐPS!$ACO$1&amp;"-"&amp;CĐPS!$B101,DULIEU!$X$7:$X$532)</f>
        <v>0</v>
      </c>
      <c r="ACP101" s="151">
        <f>SUMIF(DULIEU!$AR$7:$AR$532,CĐPS!ACO$1&amp;"-"&amp;CĐPS!$B101,DULIEU!$X$7:$X$532)</f>
        <v>0</v>
      </c>
      <c r="ACQ101" s="151">
        <f>SUMIF(DULIEU!$AQ$7:$AQ$532,CĐPS!$ACQ$1&amp;"-"&amp;CĐPS!$B101,DULIEU!$X$7:$X$532)</f>
        <v>0</v>
      </c>
      <c r="ACR101" s="151">
        <f>SUMIF(DULIEU!$AR$7:$AR$532,CĐPS!$ACQ$1&amp;"-"&amp;CĐPS!$B101,DULIEU!$X$7:$X$532)</f>
        <v>0</v>
      </c>
      <c r="ACS101" s="151">
        <f>SUMIF(DULIEU!$AQ$7:$AQ$532,CĐPS!$ACS$1&amp;"-"&amp;CĐPS!$B101,DULIEU!$X$7:$X$532)</f>
        <v>0</v>
      </c>
      <c r="ACT101" s="151">
        <f>SUMIF(DULIEU!$AR$7:$AR$532,CĐPS!$ACS$1&amp;"-"&amp;CĐPS!$B101,DULIEU!$X$7:$X$532)</f>
        <v>0</v>
      </c>
      <c r="ACU101" s="151">
        <f>SUMIF(DULIEU!$AQ$7:$AQ$532,CĐPS!$ACU$1&amp;"-"&amp;CĐPS!$B101,DULIEU!$X$7:$X$532)</f>
        <v>0</v>
      </c>
      <c r="ACV101" s="151">
        <f>SUMIF(DULIEU!$AR$7:$AR$532,CĐPS!$ACU$1&amp;"-"&amp;CĐPS!$B101,DULIEU!$X$7:$X$532)</f>
        <v>0</v>
      </c>
      <c r="ACW101" s="151">
        <f>SUMIF(DULIEU!$AQ$7:$AQ$532,CĐPS!$ACW$1&amp;"-"&amp;CĐPS!$B101,DULIEU!$X$7:$X$532)</f>
        <v>0</v>
      </c>
      <c r="ACX101" s="151">
        <f>SUMIF(DULIEU!$AR$7:$AR$532,CĐPS!$ACW$1&amp;"-"&amp;CĐPS!$B101,DULIEU!$X$7:$X$532)</f>
        <v>0</v>
      </c>
      <c r="ACY101" s="151">
        <f>SUMIF(DULIEU!$AQ$7:$AQ$532,CĐPS!$ACY$1&amp;"-"&amp;CĐPS!$B101,DULIEU!$X$7:$X$532)</f>
        <v>0</v>
      </c>
      <c r="ACZ101" s="151">
        <f>SUMIF(DULIEU!$AR$7:$AR$532,CĐPS!$ACY$1&amp;"-"&amp;CĐPS!$B101,DULIEU!$X$7:$X$532)</f>
        <v>0</v>
      </c>
      <c r="ADA101" s="151">
        <f>SUMIF(DULIEU!$AQ$7:$AQ$532,CĐPS!$ADA$1&amp;"-"&amp;CĐPS!$B101,DULIEU!$X$7:$X$532)</f>
        <v>0</v>
      </c>
      <c r="ADB101" s="151">
        <f>SUMIF(DULIEU!$AR$7:$AR$532,CĐPS!$ADA$1&amp;"-"&amp;CĐPS!$B101,DULIEU!$X$7:$X$532)</f>
        <v>0</v>
      </c>
      <c r="ADC101" s="151">
        <f>SUMIF(DULIEU!$AQ$7:$AQ$532,CĐPS!$ADC$1&amp;"-"&amp;CĐPS!$B101,DULIEU!$X$7:$X$532)</f>
        <v>0</v>
      </c>
      <c r="ADD101" s="151">
        <f>SUMIF(DULIEU!$AR$7:$AR$532,CĐPS!$ADC$1&amp;"-"&amp;CĐPS!$B101,DULIEU!$X$7:$X$532)</f>
        <v>0</v>
      </c>
      <c r="ADE101" s="151">
        <f>SUMIF(DULIEU!$AQ$7:$AQ$532,CĐPS!$ADE$1&amp;"-"&amp;CĐPS!$B101,DULIEU!$X$7:$X$532)</f>
        <v>0</v>
      </c>
      <c r="ADF101" s="151">
        <f>SUMIF(DULIEU!$AR$7:$AR$532,CĐPS!$ADE$1&amp;"-"&amp;CĐPS!$B101,DULIEU!$X$7:$X$532)</f>
        <v>0</v>
      </c>
      <c r="ADG101" s="151">
        <f>SUMIF(DULIEU!$AQ$7:$AQ$532,CĐPS!$ADG$1&amp;"-"&amp;CĐPS!$B101,DULIEU!$X$7:$X$532)</f>
        <v>0</v>
      </c>
      <c r="ADH101" s="151">
        <f>SUMIF(DULIEU!$AR$7:$AR$532,CĐPS!$ADG$1&amp;"-"&amp;CĐPS!$B101,DULIEU!$X$7:$X$532)</f>
        <v>0</v>
      </c>
      <c r="ADI101" s="151">
        <f>SUMIF(DULIEU!$AQ$7:$AQ$532,CĐPS!$ADI$1&amp;"-"&amp;CĐPS!$B101,DULIEU!$X$7:$X$532)</f>
        <v>0</v>
      </c>
      <c r="ADJ101" s="151">
        <f>SUMIF(DULIEU!$AR$7:$AR$532,CĐPS!$ADI$1&amp;"-"&amp;CĐPS!$B101,DULIEU!$X$7:$X$532)</f>
        <v>0</v>
      </c>
      <c r="ADK101" s="168">
        <f t="shared" si="88"/>
        <v>0</v>
      </c>
      <c r="ADL101" s="168">
        <f t="shared" si="88"/>
        <v>0</v>
      </c>
      <c r="ADM101" s="168">
        <f t="shared" si="89"/>
        <v>0</v>
      </c>
      <c r="ADN101" s="168">
        <f t="shared" si="89"/>
        <v>0</v>
      </c>
      <c r="ADO101" s="168">
        <f t="shared" si="90"/>
        <v>0</v>
      </c>
      <c r="ADP101" s="168">
        <f t="shared" si="90"/>
        <v>0</v>
      </c>
      <c r="ADQ101" s="168">
        <f t="shared" si="91"/>
        <v>0</v>
      </c>
      <c r="ADR101" s="168">
        <f t="shared" si="91"/>
        <v>0</v>
      </c>
      <c r="ADS101" s="168">
        <f t="shared" si="92"/>
        <v>0</v>
      </c>
      <c r="ADT101" s="168">
        <f t="shared" si="92"/>
        <v>0</v>
      </c>
      <c r="ADU101" s="137"/>
      <c r="ADV101" s="137">
        <v>318</v>
      </c>
      <c r="ADW101" s="137"/>
      <c r="ADX101">
        <v>417</v>
      </c>
    </row>
    <row r="102" spans="1:804" s="195" customFormat="1">
      <c r="A102" s="298" t="s">
        <v>388</v>
      </c>
      <c r="B102" s="316" t="s">
        <v>761</v>
      </c>
      <c r="C102" s="316" t="s">
        <v>718</v>
      </c>
      <c r="D102" s="317" t="s">
        <v>241</v>
      </c>
      <c r="E102" s="318"/>
      <c r="F102" s="319">
        <f t="shared" si="93"/>
        <v>0</v>
      </c>
      <c r="G102" s="330">
        <f t="shared" si="94"/>
        <v>0</v>
      </c>
      <c r="H102" s="330">
        <f>IF(AND($N$1&gt;=1,$N$1&lt;=12),SUMIF(DULIEU!$AQ$7:$AQ$532,CĐPS!$N$1&amp;"-"&amp;CĐPS!$B102,DULIEU!$X$7:$X$532),IF($N$1="Q1",$ADK102,IF($N$1="Q2",$ADM102,IF($N$1="Q3",$ADO102,IF($N$1="Q4",$ADQ102,IF($N$1="N",$ADS102,""))))))</f>
        <v>0</v>
      </c>
      <c r="I102" s="330">
        <f>IF(AND($N$1&gt;=1,$N$1&lt;=12),SUMIF(DULIEU!$AR$7:$AR$532,CĐPS!$N$1&amp;"-"&amp;CĐPS!$B102,DULIEU!$X$7:$X$532),IF($N$1="Q1",$ADL102,IF($N$1="Q2",$ADN102,IF($N$1="Q3",$ADP102,IF($N$1="Q4",$ADR102,IF($N$1="N",$ADT102,""))))))</f>
        <v>0</v>
      </c>
      <c r="J102" s="330">
        <f t="shared" si="95"/>
        <v>0</v>
      </c>
      <c r="K102" s="330">
        <f t="shared" si="96"/>
        <v>0</v>
      </c>
      <c r="L102" s="319">
        <f t="shared" si="97"/>
        <v>0</v>
      </c>
      <c r="M102" s="319">
        <f t="shared" si="98"/>
        <v>0</v>
      </c>
      <c r="N102" s="326"/>
      <c r="ACK102" s="327"/>
      <c r="ACL102" s="327"/>
      <c r="ACM102" s="327">
        <f>SUMIF(DULIEU!$AQ$7:$AQ$532,CĐPS!$ACM$1&amp;"-"&amp;CĐPS!$B102,DULIEU!$X$7:$X$532)</f>
        <v>0</v>
      </c>
      <c r="ACN102" s="327">
        <f>SUMIF(DULIEU!$AR$7:$AR$532,CĐPS!$ACM$1&amp;"-"&amp;CĐPS!$B102,DULIEU!$X$7:$X$532)</f>
        <v>0</v>
      </c>
      <c r="ACO102" s="327">
        <f>SUMIF(DULIEU!$AQ$7:$AQ$532,CĐPS!$ACO$1&amp;"-"&amp;CĐPS!$B102,DULIEU!$X$7:$X$532)</f>
        <v>0</v>
      </c>
      <c r="ACP102" s="327">
        <f>SUMIF(DULIEU!$AR$7:$AR$532,CĐPS!ACO$1&amp;"-"&amp;CĐPS!$B102,DULIEU!$X$7:$X$532)</f>
        <v>0</v>
      </c>
      <c r="ACQ102" s="327">
        <f>SUMIF(DULIEU!$AQ$7:$AQ$532,CĐPS!$ACQ$1&amp;"-"&amp;CĐPS!$B102,DULIEU!$X$7:$X$532)</f>
        <v>0</v>
      </c>
      <c r="ACR102" s="327">
        <f>SUMIF(DULIEU!$AR$7:$AR$532,CĐPS!$ACQ$1&amp;"-"&amp;CĐPS!$B102,DULIEU!$X$7:$X$532)</f>
        <v>0</v>
      </c>
      <c r="ACS102" s="327">
        <f>SUMIF(DULIEU!$AQ$7:$AQ$532,CĐPS!$ACS$1&amp;"-"&amp;CĐPS!$B102,DULIEU!$X$7:$X$532)</f>
        <v>0</v>
      </c>
      <c r="ACT102" s="327">
        <f>SUMIF(DULIEU!$AR$7:$AR$532,CĐPS!$ACS$1&amp;"-"&amp;CĐPS!$B102,DULIEU!$X$7:$X$532)</f>
        <v>0</v>
      </c>
      <c r="ACU102" s="327">
        <f>SUMIF(DULIEU!$AQ$7:$AQ$532,CĐPS!$ACU$1&amp;"-"&amp;CĐPS!$B102,DULIEU!$X$7:$X$532)</f>
        <v>0</v>
      </c>
      <c r="ACV102" s="327">
        <f>SUMIF(DULIEU!$AR$7:$AR$532,CĐPS!$ACU$1&amp;"-"&amp;CĐPS!$B102,DULIEU!$X$7:$X$532)</f>
        <v>0</v>
      </c>
      <c r="ACW102" s="327">
        <f>SUMIF(DULIEU!$AQ$7:$AQ$532,CĐPS!$ACW$1&amp;"-"&amp;CĐPS!$B102,DULIEU!$X$7:$X$532)</f>
        <v>0</v>
      </c>
      <c r="ACX102" s="327">
        <f>SUMIF(DULIEU!$AR$7:$AR$532,CĐPS!$ACW$1&amp;"-"&amp;CĐPS!$B102,DULIEU!$X$7:$X$532)</f>
        <v>0</v>
      </c>
      <c r="ACY102" s="327">
        <f>SUMIF(DULIEU!$AQ$7:$AQ$532,CĐPS!$ACY$1&amp;"-"&amp;CĐPS!$B102,DULIEU!$X$7:$X$532)</f>
        <v>0</v>
      </c>
      <c r="ACZ102" s="327">
        <f>SUMIF(DULIEU!$AR$7:$AR$532,CĐPS!$ACY$1&amp;"-"&amp;CĐPS!$B102,DULIEU!$X$7:$X$532)</f>
        <v>0</v>
      </c>
      <c r="ADA102" s="327">
        <f>SUMIF(DULIEU!$AQ$7:$AQ$532,CĐPS!$ADA$1&amp;"-"&amp;CĐPS!$B102,DULIEU!$X$7:$X$532)</f>
        <v>0</v>
      </c>
      <c r="ADB102" s="327">
        <f>SUMIF(DULIEU!$AR$7:$AR$532,CĐPS!$ADA$1&amp;"-"&amp;CĐPS!$B102,DULIEU!$X$7:$X$532)</f>
        <v>0</v>
      </c>
      <c r="ADC102" s="327">
        <f>SUMIF(DULIEU!$AQ$7:$AQ$532,CĐPS!$ADC$1&amp;"-"&amp;CĐPS!$B102,DULIEU!$X$7:$X$532)</f>
        <v>0</v>
      </c>
      <c r="ADD102" s="327">
        <f>SUMIF(DULIEU!$AR$7:$AR$532,CĐPS!$ADC$1&amp;"-"&amp;CĐPS!$B102,DULIEU!$X$7:$X$532)</f>
        <v>0</v>
      </c>
      <c r="ADE102" s="327">
        <f>SUMIF(DULIEU!$AQ$7:$AQ$532,CĐPS!$ADE$1&amp;"-"&amp;CĐPS!$B102,DULIEU!$X$7:$X$532)</f>
        <v>0</v>
      </c>
      <c r="ADF102" s="327">
        <f>SUMIF(DULIEU!$AR$7:$AR$532,CĐPS!$ADE$1&amp;"-"&amp;CĐPS!$B102,DULIEU!$X$7:$X$532)</f>
        <v>0</v>
      </c>
      <c r="ADG102" s="327">
        <f>SUMIF(DULIEU!$AQ$7:$AQ$532,CĐPS!$ADG$1&amp;"-"&amp;CĐPS!$B102,DULIEU!$X$7:$X$532)</f>
        <v>0</v>
      </c>
      <c r="ADH102" s="327">
        <f>SUMIF(DULIEU!$AR$7:$AR$532,CĐPS!$ADG$1&amp;"-"&amp;CĐPS!$B102,DULIEU!$X$7:$X$532)</f>
        <v>0</v>
      </c>
      <c r="ADI102" s="327">
        <f>SUMIF(DULIEU!$AQ$7:$AQ$532,CĐPS!$ADI$1&amp;"-"&amp;CĐPS!$B102,DULIEU!$X$7:$X$532)</f>
        <v>0</v>
      </c>
      <c r="ADJ102" s="327">
        <f>SUMIF(DULIEU!$AR$7:$AR$532,CĐPS!$ADI$1&amp;"-"&amp;CĐPS!$B102,DULIEU!$X$7:$X$532)</f>
        <v>0</v>
      </c>
      <c r="ADK102" s="328">
        <f t="shared" si="62"/>
        <v>0</v>
      </c>
      <c r="ADL102" s="328">
        <f t="shared" si="63"/>
        <v>0</v>
      </c>
      <c r="ADM102" s="328">
        <f t="shared" si="64"/>
        <v>0</v>
      </c>
      <c r="ADN102" s="328">
        <f t="shared" si="65"/>
        <v>0</v>
      </c>
      <c r="ADO102" s="328">
        <f t="shared" si="66"/>
        <v>0</v>
      </c>
      <c r="ADP102" s="328">
        <f t="shared" si="67"/>
        <v>0</v>
      </c>
      <c r="ADQ102" s="328">
        <f t="shared" si="68"/>
        <v>0</v>
      </c>
      <c r="ADR102" s="328">
        <f t="shared" si="69"/>
        <v>0</v>
      </c>
      <c r="ADS102" s="328">
        <f t="shared" si="70"/>
        <v>0</v>
      </c>
      <c r="ADT102" s="328">
        <f t="shared" si="71"/>
        <v>0</v>
      </c>
      <c r="ADU102" s="298"/>
      <c r="ADV102" s="298"/>
      <c r="ADW102" s="298"/>
      <c r="ADX102" s="623"/>
    </row>
    <row r="103" spans="1:804" s="109" customFormat="1">
      <c r="A103" s="150"/>
      <c r="B103" s="306" t="s">
        <v>721</v>
      </c>
      <c r="C103" s="306" t="s">
        <v>721</v>
      </c>
      <c r="D103" s="307" t="s">
        <v>242</v>
      </c>
      <c r="E103" s="308"/>
      <c r="F103" s="309">
        <f t="shared" si="93"/>
        <v>0</v>
      </c>
      <c r="G103" s="310">
        <f t="shared" si="94"/>
        <v>0</v>
      </c>
      <c r="H103" s="311">
        <f>IF(AND($N$1&gt;=1,$N$1&lt;=12),SUMIF(DULIEU!$AQ$7:$AQ$532,CĐPS!$N$1&amp;"-"&amp;CĐPS!$B103,DULIEU!$X$7:$X$532),IF($N$1="Q1",$ADK103,IF($N$1="Q2",$ADM103,IF($N$1="Q3",$ADO103,IF($N$1="Q4",$ADQ103,IF($N$1="N",$ADS103,""))))))</f>
        <v>0</v>
      </c>
      <c r="I103" s="311">
        <f>IF(AND($N$1&gt;=1,$N$1&lt;=12),SUMIF(DULIEU!$AR$7:$AR$532,CĐPS!$N$1&amp;"-"&amp;CĐPS!$B103,DULIEU!$X$7:$X$532),IF($N$1="Q1",$ADL103,IF($N$1="Q2",$ADN103,IF($N$1="Q3",$ADP103,IF($N$1="Q4",$ADR103,IF($N$1="N",$ADT103,""))))))</f>
        <v>0</v>
      </c>
      <c r="J103" s="310">
        <f t="shared" si="95"/>
        <v>0</v>
      </c>
      <c r="K103" s="310">
        <f t="shared" si="96"/>
        <v>0</v>
      </c>
      <c r="L103" s="320">
        <f t="shared" si="97"/>
        <v>0</v>
      </c>
      <c r="M103" s="320">
        <f t="shared" si="98"/>
        <v>0</v>
      </c>
      <c r="N103" s="301"/>
      <c r="ACK103" s="152"/>
      <c r="ACL103" s="152"/>
      <c r="ACM103" s="152">
        <f>SUMIF(DULIEU!$AQ$7:$AQ$532,CĐPS!$ACM$1&amp;"-"&amp;CĐPS!$B103,DULIEU!$X$7:$X$532)</f>
        <v>0</v>
      </c>
      <c r="ACN103" s="152">
        <f>SUMIF(DULIEU!$AR$7:$AR$532,CĐPS!$ACM$1&amp;"-"&amp;CĐPS!$B103,DULIEU!$X$7:$X$532)</f>
        <v>0</v>
      </c>
      <c r="ACO103" s="152">
        <f>SUMIF(DULIEU!$AQ$7:$AQ$532,CĐPS!$ACO$1&amp;"-"&amp;CĐPS!$B103,DULIEU!$X$7:$X$532)</f>
        <v>0</v>
      </c>
      <c r="ACP103" s="152">
        <f>SUMIF(DULIEU!$AR$7:$AR$532,CĐPS!ACO$1&amp;"-"&amp;CĐPS!$B103,DULIEU!$X$7:$X$532)</f>
        <v>0</v>
      </c>
      <c r="ACQ103" s="152">
        <f>SUMIF(DULIEU!$AQ$7:$AQ$532,CĐPS!$ACQ$1&amp;"-"&amp;CĐPS!$B103,DULIEU!$X$7:$X$532)</f>
        <v>0</v>
      </c>
      <c r="ACR103" s="152">
        <f>SUMIF(DULIEU!$AR$7:$AR$532,CĐPS!$ACQ$1&amp;"-"&amp;CĐPS!$B103,DULIEU!$X$7:$X$532)</f>
        <v>0</v>
      </c>
      <c r="ACS103" s="152">
        <f>SUMIF(DULIEU!$AQ$7:$AQ$532,CĐPS!$ACS$1&amp;"-"&amp;CĐPS!$B103,DULIEU!$X$7:$X$532)</f>
        <v>0</v>
      </c>
      <c r="ACT103" s="152">
        <f>SUMIF(DULIEU!$AR$7:$AR$532,CĐPS!$ACS$1&amp;"-"&amp;CĐPS!$B103,DULIEU!$X$7:$X$532)</f>
        <v>0</v>
      </c>
      <c r="ACU103" s="152">
        <f>SUMIF(DULIEU!$AQ$7:$AQ$532,CĐPS!$ACU$1&amp;"-"&amp;CĐPS!$B103,DULIEU!$X$7:$X$532)</f>
        <v>0</v>
      </c>
      <c r="ACV103" s="152">
        <f>SUMIF(DULIEU!$AR$7:$AR$532,CĐPS!$ACU$1&amp;"-"&amp;CĐPS!$B103,DULIEU!$X$7:$X$532)</f>
        <v>0</v>
      </c>
      <c r="ACW103" s="152">
        <f>SUMIF(DULIEU!$AQ$7:$AQ$532,CĐPS!$ACW$1&amp;"-"&amp;CĐPS!$B103,DULIEU!$X$7:$X$532)</f>
        <v>0</v>
      </c>
      <c r="ACX103" s="152">
        <f>SUMIF(DULIEU!$AR$7:$AR$532,CĐPS!$ACW$1&amp;"-"&amp;CĐPS!$B103,DULIEU!$X$7:$X$532)</f>
        <v>0</v>
      </c>
      <c r="ACY103" s="152">
        <f>SUMIF(DULIEU!$AQ$7:$AQ$532,CĐPS!$ACY$1&amp;"-"&amp;CĐPS!$B103,DULIEU!$X$7:$X$532)</f>
        <v>0</v>
      </c>
      <c r="ACZ103" s="152">
        <f>SUMIF(DULIEU!$AR$7:$AR$532,CĐPS!$ACY$1&amp;"-"&amp;CĐPS!$B103,DULIEU!$X$7:$X$532)</f>
        <v>0</v>
      </c>
      <c r="ADA103" s="152">
        <f>SUMIF(DULIEU!$AQ$7:$AQ$532,CĐPS!$ADA$1&amp;"-"&amp;CĐPS!$B103,DULIEU!$X$7:$X$532)</f>
        <v>0</v>
      </c>
      <c r="ADB103" s="152">
        <f>SUMIF(DULIEU!$AR$7:$AR$532,CĐPS!$ADA$1&amp;"-"&amp;CĐPS!$B103,DULIEU!$X$7:$X$532)</f>
        <v>0</v>
      </c>
      <c r="ADC103" s="152">
        <f>SUMIF(DULIEU!$AQ$7:$AQ$532,CĐPS!$ADC$1&amp;"-"&amp;CĐPS!$B103,DULIEU!$X$7:$X$532)</f>
        <v>0</v>
      </c>
      <c r="ADD103" s="152">
        <f>SUMIF(DULIEU!$AR$7:$AR$532,CĐPS!$ADC$1&amp;"-"&amp;CĐPS!$B103,DULIEU!$X$7:$X$532)</f>
        <v>0</v>
      </c>
      <c r="ADE103" s="152">
        <f>SUMIF(DULIEU!$AQ$7:$AQ$532,CĐPS!$ADE$1&amp;"-"&amp;CĐPS!$B103,DULIEU!$X$7:$X$532)</f>
        <v>0</v>
      </c>
      <c r="ADF103" s="152">
        <f>SUMIF(DULIEU!$AR$7:$AR$532,CĐPS!$ADE$1&amp;"-"&amp;CĐPS!$B103,DULIEU!$X$7:$X$532)</f>
        <v>0</v>
      </c>
      <c r="ADG103" s="152">
        <f>SUMIF(DULIEU!$AQ$7:$AQ$532,CĐPS!$ADG$1&amp;"-"&amp;CĐPS!$B103,DULIEU!$X$7:$X$532)</f>
        <v>0</v>
      </c>
      <c r="ADH103" s="152">
        <f>SUMIF(DULIEU!$AR$7:$AR$532,CĐPS!$ADG$1&amp;"-"&amp;CĐPS!$B103,DULIEU!$X$7:$X$532)</f>
        <v>0</v>
      </c>
      <c r="ADI103" s="152">
        <f>SUMIF(DULIEU!$AQ$7:$AQ$532,CĐPS!$ADI$1&amp;"-"&amp;CĐPS!$B103,DULIEU!$X$7:$X$532)</f>
        <v>0</v>
      </c>
      <c r="ADJ103" s="152">
        <f>SUMIF(DULIEU!$AR$7:$AR$532,CĐPS!$ADI$1&amp;"-"&amp;CĐPS!$B103,DULIEU!$X$7:$X$532)</f>
        <v>0</v>
      </c>
      <c r="ADK103" s="153">
        <f t="shared" ref="ADK103:ADK106" si="99">ACM103+ACO103+ACQ103</f>
        <v>0</v>
      </c>
      <c r="ADL103" s="153">
        <f t="shared" ref="ADL103:ADL106" si="100">ACN103+ACP103+ACR103</f>
        <v>0</v>
      </c>
      <c r="ADM103" s="153">
        <f t="shared" ref="ADM103:ADM106" si="101">ACS103+ACU103+ACW103</f>
        <v>0</v>
      </c>
      <c r="ADN103" s="153">
        <f t="shared" ref="ADN103:ADN106" si="102">ACT103+ACV103+ACX103</f>
        <v>0</v>
      </c>
      <c r="ADO103" s="153">
        <f t="shared" ref="ADO103:ADO106" si="103">ACY103+ADA103+ADC103</f>
        <v>0</v>
      </c>
      <c r="ADP103" s="153">
        <f t="shared" ref="ADP103:ADP106" si="104">ACZ103+ADB103+ADD103</f>
        <v>0</v>
      </c>
      <c r="ADQ103" s="153">
        <f t="shared" ref="ADQ103:ADQ106" si="105">ADE103+ADG103+ADI103</f>
        <v>0</v>
      </c>
      <c r="ADR103" s="153">
        <f t="shared" ref="ADR103:ADR106" si="106">ADF103+ADH103+ADJ103</f>
        <v>0</v>
      </c>
      <c r="ADS103" s="153">
        <f t="shared" ref="ADS103:ADS106" si="107">ADK103+ADM103+ADO103+ADQ103</f>
        <v>0</v>
      </c>
      <c r="ADT103" s="153">
        <f t="shared" ref="ADT103:ADT106" si="108">ADL103+ADN103+ADP103+ADR103</f>
        <v>0</v>
      </c>
      <c r="ADU103" s="150"/>
      <c r="ADV103" s="150">
        <v>319</v>
      </c>
      <c r="ADW103" s="150"/>
      <c r="ADX103" s="109">
        <v>418</v>
      </c>
    </row>
    <row r="104" spans="1:804" s="109" customFormat="1">
      <c r="A104" s="150"/>
      <c r="B104" s="306" t="s">
        <v>722</v>
      </c>
      <c r="C104" s="306" t="s">
        <v>722</v>
      </c>
      <c r="D104" s="307" t="s">
        <v>243</v>
      </c>
      <c r="E104" s="308"/>
      <c r="F104" s="309">
        <f t="shared" si="93"/>
        <v>0</v>
      </c>
      <c r="G104" s="310">
        <f t="shared" si="94"/>
        <v>0</v>
      </c>
      <c r="H104" s="311">
        <f>IF(AND($N$1&gt;=1,$N$1&lt;=12),SUMIF(DULIEU!$AQ$7:$AQ$532,CĐPS!$N$1&amp;"-"&amp;CĐPS!$B104,DULIEU!$X$7:$X$532),IF($N$1="Q1",$ADK104,IF($N$1="Q2",$ADM104,IF($N$1="Q3",$ADO104,IF($N$1="Q4",$ADQ104,IF($N$1="N",$ADS104,""))))))</f>
        <v>0</v>
      </c>
      <c r="I104" s="311">
        <f>IF(AND($N$1&gt;=1,$N$1&lt;=12),SUMIF(DULIEU!$AR$7:$AR$532,CĐPS!$N$1&amp;"-"&amp;CĐPS!$B104,DULIEU!$X$7:$X$532),IF($N$1="Q1",$ADL104,IF($N$1="Q2",$ADN104,IF($N$1="Q3",$ADP104,IF($N$1="Q4",$ADR104,IF($N$1="N",$ADT104,""))))))</f>
        <v>0</v>
      </c>
      <c r="J104" s="310">
        <f t="shared" si="95"/>
        <v>0</v>
      </c>
      <c r="K104" s="310">
        <f t="shared" si="96"/>
        <v>0</v>
      </c>
      <c r="L104" s="320">
        <f t="shared" si="97"/>
        <v>0</v>
      </c>
      <c r="M104" s="320">
        <f t="shared" si="98"/>
        <v>0</v>
      </c>
      <c r="N104" s="301"/>
      <c r="ACK104" s="152"/>
      <c r="ACL104" s="152"/>
      <c r="ACM104" s="152">
        <f>SUMIF(DULIEU!$AQ$7:$AQ$532,CĐPS!$ACM$1&amp;"-"&amp;CĐPS!$B104,DULIEU!$X$7:$X$532)</f>
        <v>0</v>
      </c>
      <c r="ACN104" s="152">
        <f>SUMIF(DULIEU!$AR$7:$AR$532,CĐPS!$ACM$1&amp;"-"&amp;CĐPS!$B104,DULIEU!$X$7:$X$532)</f>
        <v>0</v>
      </c>
      <c r="ACO104" s="152">
        <f>SUMIF(DULIEU!$AQ$7:$AQ$532,CĐPS!$ACO$1&amp;"-"&amp;CĐPS!$B104,DULIEU!$X$7:$X$532)</f>
        <v>0</v>
      </c>
      <c r="ACP104" s="152">
        <f>SUMIF(DULIEU!$AR$7:$AR$532,CĐPS!ACO$1&amp;"-"&amp;CĐPS!$B104,DULIEU!$X$7:$X$532)</f>
        <v>0</v>
      </c>
      <c r="ACQ104" s="152">
        <f>SUMIF(DULIEU!$AQ$7:$AQ$532,CĐPS!$ACQ$1&amp;"-"&amp;CĐPS!$B104,DULIEU!$X$7:$X$532)</f>
        <v>0</v>
      </c>
      <c r="ACR104" s="152">
        <f>SUMIF(DULIEU!$AR$7:$AR$532,CĐPS!$ACQ$1&amp;"-"&amp;CĐPS!$B104,DULIEU!$X$7:$X$532)</f>
        <v>0</v>
      </c>
      <c r="ACS104" s="152">
        <f>SUMIF(DULIEU!$AQ$7:$AQ$532,CĐPS!$ACS$1&amp;"-"&amp;CĐPS!$B104,DULIEU!$X$7:$X$532)</f>
        <v>0</v>
      </c>
      <c r="ACT104" s="152">
        <f>SUMIF(DULIEU!$AR$7:$AR$532,CĐPS!$ACS$1&amp;"-"&amp;CĐPS!$B104,DULIEU!$X$7:$X$532)</f>
        <v>0</v>
      </c>
      <c r="ACU104" s="152">
        <f>SUMIF(DULIEU!$AQ$7:$AQ$532,CĐPS!$ACU$1&amp;"-"&amp;CĐPS!$B104,DULIEU!$X$7:$X$532)</f>
        <v>0</v>
      </c>
      <c r="ACV104" s="152">
        <f>SUMIF(DULIEU!$AR$7:$AR$532,CĐPS!$ACU$1&amp;"-"&amp;CĐPS!$B104,DULIEU!$X$7:$X$532)</f>
        <v>0</v>
      </c>
      <c r="ACW104" s="152">
        <f>SUMIF(DULIEU!$AQ$7:$AQ$532,CĐPS!$ACW$1&amp;"-"&amp;CĐPS!$B104,DULIEU!$X$7:$X$532)</f>
        <v>0</v>
      </c>
      <c r="ACX104" s="152">
        <f>SUMIF(DULIEU!$AR$7:$AR$532,CĐPS!$ACW$1&amp;"-"&amp;CĐPS!$B104,DULIEU!$X$7:$X$532)</f>
        <v>0</v>
      </c>
      <c r="ACY104" s="152">
        <f>SUMIF(DULIEU!$AQ$7:$AQ$532,CĐPS!$ACY$1&amp;"-"&amp;CĐPS!$B104,DULIEU!$X$7:$X$532)</f>
        <v>0</v>
      </c>
      <c r="ACZ104" s="152">
        <f>SUMIF(DULIEU!$AR$7:$AR$532,CĐPS!$ACY$1&amp;"-"&amp;CĐPS!$B104,DULIEU!$X$7:$X$532)</f>
        <v>0</v>
      </c>
      <c r="ADA104" s="152">
        <f>SUMIF(DULIEU!$AQ$7:$AQ$532,CĐPS!$ADA$1&amp;"-"&amp;CĐPS!$B104,DULIEU!$X$7:$X$532)</f>
        <v>0</v>
      </c>
      <c r="ADB104" s="152">
        <f>SUMIF(DULIEU!$AR$7:$AR$532,CĐPS!$ADA$1&amp;"-"&amp;CĐPS!$B104,DULIEU!$X$7:$X$532)</f>
        <v>0</v>
      </c>
      <c r="ADC104" s="152">
        <f>SUMIF(DULIEU!$AQ$7:$AQ$532,CĐPS!$ADC$1&amp;"-"&amp;CĐPS!$B104,DULIEU!$X$7:$X$532)</f>
        <v>0</v>
      </c>
      <c r="ADD104" s="152">
        <f>SUMIF(DULIEU!$AR$7:$AR$532,CĐPS!$ADC$1&amp;"-"&amp;CĐPS!$B104,DULIEU!$X$7:$X$532)</f>
        <v>0</v>
      </c>
      <c r="ADE104" s="152">
        <f>SUMIF(DULIEU!$AQ$7:$AQ$532,CĐPS!$ADE$1&amp;"-"&amp;CĐPS!$B104,DULIEU!$X$7:$X$532)</f>
        <v>0</v>
      </c>
      <c r="ADF104" s="152">
        <f>SUMIF(DULIEU!$AR$7:$AR$532,CĐPS!$ADE$1&amp;"-"&amp;CĐPS!$B104,DULIEU!$X$7:$X$532)</f>
        <v>0</v>
      </c>
      <c r="ADG104" s="152">
        <f>SUMIF(DULIEU!$AQ$7:$AQ$532,CĐPS!$ADG$1&amp;"-"&amp;CĐPS!$B104,DULIEU!$X$7:$X$532)</f>
        <v>0</v>
      </c>
      <c r="ADH104" s="152">
        <f>SUMIF(DULIEU!$AR$7:$AR$532,CĐPS!$ADG$1&amp;"-"&amp;CĐPS!$B104,DULIEU!$X$7:$X$532)</f>
        <v>0</v>
      </c>
      <c r="ADI104" s="152">
        <f>SUMIF(DULIEU!$AQ$7:$AQ$532,CĐPS!$ADI$1&amp;"-"&amp;CĐPS!$B104,DULIEU!$X$7:$X$532)</f>
        <v>0</v>
      </c>
      <c r="ADJ104" s="152">
        <f>SUMIF(DULIEU!$AR$7:$AR$532,CĐPS!$ADI$1&amp;"-"&amp;CĐPS!$B104,DULIEU!$X$7:$X$532)</f>
        <v>0</v>
      </c>
      <c r="ADK104" s="153">
        <f t="shared" si="99"/>
        <v>0</v>
      </c>
      <c r="ADL104" s="153">
        <f t="shared" si="100"/>
        <v>0</v>
      </c>
      <c r="ADM104" s="153">
        <f t="shared" si="101"/>
        <v>0</v>
      </c>
      <c r="ADN104" s="153">
        <f t="shared" si="102"/>
        <v>0</v>
      </c>
      <c r="ADO104" s="153">
        <f t="shared" si="103"/>
        <v>0</v>
      </c>
      <c r="ADP104" s="153">
        <f t="shared" si="104"/>
        <v>0</v>
      </c>
      <c r="ADQ104" s="153">
        <f t="shared" si="105"/>
        <v>0</v>
      </c>
      <c r="ADR104" s="153">
        <f t="shared" si="106"/>
        <v>0</v>
      </c>
      <c r="ADS104" s="153">
        <f t="shared" si="107"/>
        <v>0</v>
      </c>
      <c r="ADT104" s="153">
        <f t="shared" si="108"/>
        <v>0</v>
      </c>
      <c r="ADU104" s="150"/>
      <c r="ADV104" s="150">
        <v>319</v>
      </c>
      <c r="ADW104" s="150"/>
      <c r="ADX104" s="109">
        <v>418</v>
      </c>
    </row>
    <row r="105" spans="1:804" s="109" customFormat="1">
      <c r="A105" s="150"/>
      <c r="B105" s="306" t="s">
        <v>723</v>
      </c>
      <c r="C105" s="306" t="s">
        <v>723</v>
      </c>
      <c r="D105" s="307" t="s">
        <v>719</v>
      </c>
      <c r="E105" s="308"/>
      <c r="F105" s="309">
        <f t="shared" si="93"/>
        <v>0</v>
      </c>
      <c r="G105" s="310">
        <f t="shared" si="94"/>
        <v>0</v>
      </c>
      <c r="H105" s="311">
        <f>IF(AND($N$1&gt;=1,$N$1&lt;=12),SUMIF(DULIEU!$AQ$7:$AQ$532,CĐPS!$N$1&amp;"-"&amp;CĐPS!$B105,DULIEU!$X$7:$X$532),IF($N$1="Q1",$ADK105,IF($N$1="Q2",$ADM105,IF($N$1="Q3",$ADO105,IF($N$1="Q4",$ADQ105,IF($N$1="N",$ADS105,""))))))</f>
        <v>0</v>
      </c>
      <c r="I105" s="311">
        <f>IF(AND($N$1&gt;=1,$N$1&lt;=12),SUMIF(DULIEU!$AR$7:$AR$532,CĐPS!$N$1&amp;"-"&amp;CĐPS!$B105,DULIEU!$X$7:$X$532),IF($N$1="Q1",$ADL105,IF($N$1="Q2",$ADN105,IF($N$1="Q3",$ADP105,IF($N$1="Q4",$ADR105,IF($N$1="N",$ADT105,""))))))</f>
        <v>0</v>
      </c>
      <c r="J105" s="310">
        <f t="shared" si="95"/>
        <v>0</v>
      </c>
      <c r="K105" s="310">
        <f t="shared" si="96"/>
        <v>0</v>
      </c>
      <c r="L105" s="320">
        <f t="shared" si="97"/>
        <v>0</v>
      </c>
      <c r="M105" s="320">
        <f t="shared" si="98"/>
        <v>0</v>
      </c>
      <c r="N105" s="301"/>
      <c r="ACK105" s="152"/>
      <c r="ACL105" s="152"/>
      <c r="ACM105" s="152">
        <f>SUMIF(DULIEU!$AQ$7:$AQ$532,CĐPS!$ACM$1&amp;"-"&amp;CĐPS!$B105,DULIEU!$X$7:$X$532)</f>
        <v>0</v>
      </c>
      <c r="ACN105" s="152">
        <f>SUMIF(DULIEU!$AR$7:$AR$532,CĐPS!$ACM$1&amp;"-"&amp;CĐPS!$B105,DULIEU!$X$7:$X$532)</f>
        <v>0</v>
      </c>
      <c r="ACO105" s="152">
        <f>SUMIF(DULIEU!$AQ$7:$AQ$532,CĐPS!$ACO$1&amp;"-"&amp;CĐPS!$B105,DULIEU!$X$7:$X$532)</f>
        <v>0</v>
      </c>
      <c r="ACP105" s="152">
        <f>SUMIF(DULIEU!$AR$7:$AR$532,CĐPS!ACO$1&amp;"-"&amp;CĐPS!$B105,DULIEU!$X$7:$X$532)</f>
        <v>0</v>
      </c>
      <c r="ACQ105" s="152">
        <f>SUMIF(DULIEU!$AQ$7:$AQ$532,CĐPS!$ACQ$1&amp;"-"&amp;CĐPS!$B105,DULIEU!$X$7:$X$532)</f>
        <v>0</v>
      </c>
      <c r="ACR105" s="152">
        <f>SUMIF(DULIEU!$AR$7:$AR$532,CĐPS!$ACQ$1&amp;"-"&amp;CĐPS!$B105,DULIEU!$X$7:$X$532)</f>
        <v>0</v>
      </c>
      <c r="ACS105" s="152">
        <f>SUMIF(DULIEU!$AQ$7:$AQ$532,CĐPS!$ACS$1&amp;"-"&amp;CĐPS!$B105,DULIEU!$X$7:$X$532)</f>
        <v>0</v>
      </c>
      <c r="ACT105" s="152">
        <f>SUMIF(DULIEU!$AR$7:$AR$532,CĐPS!$ACS$1&amp;"-"&amp;CĐPS!$B105,DULIEU!$X$7:$X$532)</f>
        <v>0</v>
      </c>
      <c r="ACU105" s="152">
        <f>SUMIF(DULIEU!$AQ$7:$AQ$532,CĐPS!$ACU$1&amp;"-"&amp;CĐPS!$B105,DULIEU!$X$7:$X$532)</f>
        <v>0</v>
      </c>
      <c r="ACV105" s="152">
        <f>SUMIF(DULIEU!$AR$7:$AR$532,CĐPS!$ACU$1&amp;"-"&amp;CĐPS!$B105,DULIEU!$X$7:$X$532)</f>
        <v>0</v>
      </c>
      <c r="ACW105" s="152">
        <f>SUMIF(DULIEU!$AQ$7:$AQ$532,CĐPS!$ACW$1&amp;"-"&amp;CĐPS!$B105,DULIEU!$X$7:$X$532)</f>
        <v>0</v>
      </c>
      <c r="ACX105" s="152">
        <f>SUMIF(DULIEU!$AR$7:$AR$532,CĐPS!$ACW$1&amp;"-"&amp;CĐPS!$B105,DULIEU!$X$7:$X$532)</f>
        <v>0</v>
      </c>
      <c r="ACY105" s="152">
        <f>SUMIF(DULIEU!$AQ$7:$AQ$532,CĐPS!$ACY$1&amp;"-"&amp;CĐPS!$B105,DULIEU!$X$7:$X$532)</f>
        <v>0</v>
      </c>
      <c r="ACZ105" s="152">
        <f>SUMIF(DULIEU!$AR$7:$AR$532,CĐPS!$ACY$1&amp;"-"&amp;CĐPS!$B105,DULIEU!$X$7:$X$532)</f>
        <v>0</v>
      </c>
      <c r="ADA105" s="152">
        <f>SUMIF(DULIEU!$AQ$7:$AQ$532,CĐPS!$ADA$1&amp;"-"&amp;CĐPS!$B105,DULIEU!$X$7:$X$532)</f>
        <v>0</v>
      </c>
      <c r="ADB105" s="152">
        <f>SUMIF(DULIEU!$AR$7:$AR$532,CĐPS!$ADA$1&amp;"-"&amp;CĐPS!$B105,DULIEU!$X$7:$X$532)</f>
        <v>0</v>
      </c>
      <c r="ADC105" s="152">
        <f>SUMIF(DULIEU!$AQ$7:$AQ$532,CĐPS!$ADC$1&amp;"-"&amp;CĐPS!$B105,DULIEU!$X$7:$X$532)</f>
        <v>0</v>
      </c>
      <c r="ADD105" s="152">
        <f>SUMIF(DULIEU!$AR$7:$AR$532,CĐPS!$ADC$1&amp;"-"&amp;CĐPS!$B105,DULIEU!$X$7:$X$532)</f>
        <v>0</v>
      </c>
      <c r="ADE105" s="152">
        <f>SUMIF(DULIEU!$AQ$7:$AQ$532,CĐPS!$ADE$1&amp;"-"&amp;CĐPS!$B105,DULIEU!$X$7:$X$532)</f>
        <v>0</v>
      </c>
      <c r="ADF105" s="152">
        <f>SUMIF(DULIEU!$AR$7:$AR$532,CĐPS!$ADE$1&amp;"-"&amp;CĐPS!$B105,DULIEU!$X$7:$X$532)</f>
        <v>0</v>
      </c>
      <c r="ADG105" s="152">
        <f>SUMIF(DULIEU!$AQ$7:$AQ$532,CĐPS!$ADG$1&amp;"-"&amp;CĐPS!$B105,DULIEU!$X$7:$X$532)</f>
        <v>0</v>
      </c>
      <c r="ADH105" s="152">
        <f>SUMIF(DULIEU!$AR$7:$AR$532,CĐPS!$ADG$1&amp;"-"&amp;CĐPS!$B105,DULIEU!$X$7:$X$532)</f>
        <v>0</v>
      </c>
      <c r="ADI105" s="152">
        <f>SUMIF(DULIEU!$AQ$7:$AQ$532,CĐPS!$ADI$1&amp;"-"&amp;CĐPS!$B105,DULIEU!$X$7:$X$532)</f>
        <v>0</v>
      </c>
      <c r="ADJ105" s="152">
        <f>SUMIF(DULIEU!$AR$7:$AR$532,CĐPS!$ADI$1&amp;"-"&amp;CĐPS!$B105,DULIEU!$X$7:$X$532)</f>
        <v>0</v>
      </c>
      <c r="ADK105" s="153">
        <f t="shared" si="99"/>
        <v>0</v>
      </c>
      <c r="ADL105" s="153">
        <f t="shared" si="100"/>
        <v>0</v>
      </c>
      <c r="ADM105" s="153">
        <f t="shared" si="101"/>
        <v>0</v>
      </c>
      <c r="ADN105" s="153">
        <f t="shared" si="102"/>
        <v>0</v>
      </c>
      <c r="ADO105" s="153">
        <f t="shared" si="103"/>
        <v>0</v>
      </c>
      <c r="ADP105" s="153">
        <f t="shared" si="104"/>
        <v>0</v>
      </c>
      <c r="ADQ105" s="153">
        <f t="shared" si="105"/>
        <v>0</v>
      </c>
      <c r="ADR105" s="153">
        <f t="shared" si="106"/>
        <v>0</v>
      </c>
      <c r="ADS105" s="153">
        <f t="shared" si="107"/>
        <v>0</v>
      </c>
      <c r="ADT105" s="153">
        <f t="shared" si="108"/>
        <v>0</v>
      </c>
      <c r="ADU105" s="150"/>
      <c r="ADV105" s="150">
        <v>319</v>
      </c>
      <c r="ADW105" s="150"/>
      <c r="ADX105" s="109">
        <v>418</v>
      </c>
    </row>
    <row r="106" spans="1:804" s="109" customFormat="1">
      <c r="A106" s="150"/>
      <c r="B106" s="306" t="s">
        <v>724</v>
      </c>
      <c r="C106" s="296" t="s">
        <v>724</v>
      </c>
      <c r="D106" s="293" t="s">
        <v>720</v>
      </c>
      <c r="E106" s="308"/>
      <c r="F106" s="309">
        <f t="shared" si="93"/>
        <v>0</v>
      </c>
      <c r="G106" s="310">
        <f t="shared" si="94"/>
        <v>0</v>
      </c>
      <c r="H106" s="311">
        <f>IF(AND($N$1&gt;=1,$N$1&lt;=12),SUMIF(DULIEU!$AQ$7:$AQ$532,CĐPS!$N$1&amp;"-"&amp;CĐPS!$B106,DULIEU!$X$7:$X$532),IF($N$1="Q1",$ADK106,IF($N$1="Q2",$ADM106,IF($N$1="Q3",$ADO106,IF($N$1="Q4",$ADQ106,IF($N$1="N",$ADS106,""))))))</f>
        <v>0</v>
      </c>
      <c r="I106" s="311">
        <f>IF(AND($N$1&gt;=1,$N$1&lt;=12),SUMIF(DULIEU!$AR$7:$AR$532,CĐPS!$N$1&amp;"-"&amp;CĐPS!$B106,DULIEU!$X$7:$X$532),IF($N$1="Q1",$ADL106,IF($N$1="Q2",$ADN106,IF($N$1="Q3",$ADP106,IF($N$1="Q4",$ADR106,IF($N$1="N",$ADT106,""))))))</f>
        <v>0</v>
      </c>
      <c r="J106" s="310">
        <f t="shared" si="95"/>
        <v>0</v>
      </c>
      <c r="K106" s="310">
        <f t="shared" si="96"/>
        <v>0</v>
      </c>
      <c r="L106" s="320">
        <f t="shared" si="97"/>
        <v>0</v>
      </c>
      <c r="M106" s="320">
        <f t="shared" si="98"/>
        <v>0</v>
      </c>
      <c r="N106" s="301"/>
      <c r="ACK106" s="152"/>
      <c r="ACL106" s="152"/>
      <c r="ACM106" s="152">
        <f>SUMIF(DULIEU!$AQ$7:$AQ$532,CĐPS!$ACM$1&amp;"-"&amp;CĐPS!$B106,DULIEU!$X$7:$X$532)</f>
        <v>0</v>
      </c>
      <c r="ACN106" s="152">
        <f>SUMIF(DULIEU!$AR$7:$AR$532,CĐPS!$ACM$1&amp;"-"&amp;CĐPS!$B106,DULIEU!$X$7:$X$532)</f>
        <v>0</v>
      </c>
      <c r="ACO106" s="152">
        <f>SUMIF(DULIEU!$AQ$7:$AQ$532,CĐPS!$ACO$1&amp;"-"&amp;CĐPS!$B106,DULIEU!$X$7:$X$532)</f>
        <v>0</v>
      </c>
      <c r="ACP106" s="152">
        <f>SUMIF(DULIEU!$AR$7:$AR$532,CĐPS!ACO$1&amp;"-"&amp;CĐPS!$B106,DULIEU!$X$7:$X$532)</f>
        <v>0</v>
      </c>
      <c r="ACQ106" s="152">
        <f>SUMIF(DULIEU!$AQ$7:$AQ$532,CĐPS!$ACQ$1&amp;"-"&amp;CĐPS!$B106,DULIEU!$X$7:$X$532)</f>
        <v>0</v>
      </c>
      <c r="ACR106" s="152">
        <f>SUMIF(DULIEU!$AR$7:$AR$532,CĐPS!$ACQ$1&amp;"-"&amp;CĐPS!$B106,DULIEU!$X$7:$X$532)</f>
        <v>0</v>
      </c>
      <c r="ACS106" s="152">
        <f>SUMIF(DULIEU!$AQ$7:$AQ$532,CĐPS!$ACS$1&amp;"-"&amp;CĐPS!$B106,DULIEU!$X$7:$X$532)</f>
        <v>0</v>
      </c>
      <c r="ACT106" s="152">
        <f>SUMIF(DULIEU!$AR$7:$AR$532,CĐPS!$ACS$1&amp;"-"&amp;CĐPS!$B106,DULIEU!$X$7:$X$532)</f>
        <v>0</v>
      </c>
      <c r="ACU106" s="152">
        <f>SUMIF(DULIEU!$AQ$7:$AQ$532,CĐPS!$ACU$1&amp;"-"&amp;CĐPS!$B106,DULIEU!$X$7:$X$532)</f>
        <v>0</v>
      </c>
      <c r="ACV106" s="152">
        <f>SUMIF(DULIEU!$AR$7:$AR$532,CĐPS!$ACU$1&amp;"-"&amp;CĐPS!$B106,DULIEU!$X$7:$X$532)</f>
        <v>0</v>
      </c>
      <c r="ACW106" s="152">
        <f>SUMIF(DULIEU!$AQ$7:$AQ$532,CĐPS!$ACW$1&amp;"-"&amp;CĐPS!$B106,DULIEU!$X$7:$X$532)</f>
        <v>0</v>
      </c>
      <c r="ACX106" s="152">
        <f>SUMIF(DULIEU!$AR$7:$AR$532,CĐPS!$ACW$1&amp;"-"&amp;CĐPS!$B106,DULIEU!$X$7:$X$532)</f>
        <v>0</v>
      </c>
      <c r="ACY106" s="152">
        <f>SUMIF(DULIEU!$AQ$7:$AQ$532,CĐPS!$ACY$1&amp;"-"&amp;CĐPS!$B106,DULIEU!$X$7:$X$532)</f>
        <v>0</v>
      </c>
      <c r="ACZ106" s="152">
        <f>SUMIF(DULIEU!$AR$7:$AR$532,CĐPS!$ACY$1&amp;"-"&amp;CĐPS!$B106,DULIEU!$X$7:$X$532)</f>
        <v>0</v>
      </c>
      <c r="ADA106" s="152">
        <f>SUMIF(DULIEU!$AQ$7:$AQ$532,CĐPS!$ADA$1&amp;"-"&amp;CĐPS!$B106,DULIEU!$X$7:$X$532)</f>
        <v>0</v>
      </c>
      <c r="ADB106" s="152">
        <f>SUMIF(DULIEU!$AR$7:$AR$532,CĐPS!$ADA$1&amp;"-"&amp;CĐPS!$B106,DULIEU!$X$7:$X$532)</f>
        <v>0</v>
      </c>
      <c r="ADC106" s="152">
        <f>SUMIF(DULIEU!$AQ$7:$AQ$532,CĐPS!$ADC$1&amp;"-"&amp;CĐPS!$B106,DULIEU!$X$7:$X$532)</f>
        <v>0</v>
      </c>
      <c r="ADD106" s="152">
        <f>SUMIF(DULIEU!$AR$7:$AR$532,CĐPS!$ADC$1&amp;"-"&amp;CĐPS!$B106,DULIEU!$X$7:$X$532)</f>
        <v>0</v>
      </c>
      <c r="ADE106" s="152">
        <f>SUMIF(DULIEU!$AQ$7:$AQ$532,CĐPS!$ADE$1&amp;"-"&amp;CĐPS!$B106,DULIEU!$X$7:$X$532)</f>
        <v>0</v>
      </c>
      <c r="ADF106" s="152">
        <f>SUMIF(DULIEU!$AR$7:$AR$532,CĐPS!$ADE$1&amp;"-"&amp;CĐPS!$B106,DULIEU!$X$7:$X$532)</f>
        <v>0</v>
      </c>
      <c r="ADG106" s="152">
        <f>SUMIF(DULIEU!$AQ$7:$AQ$532,CĐPS!$ADG$1&amp;"-"&amp;CĐPS!$B106,DULIEU!$X$7:$X$532)</f>
        <v>0</v>
      </c>
      <c r="ADH106" s="152">
        <f>SUMIF(DULIEU!$AR$7:$AR$532,CĐPS!$ADG$1&amp;"-"&amp;CĐPS!$B106,DULIEU!$X$7:$X$532)</f>
        <v>0</v>
      </c>
      <c r="ADI106" s="152">
        <f>SUMIF(DULIEU!$AQ$7:$AQ$532,CĐPS!$ADI$1&amp;"-"&amp;CĐPS!$B106,DULIEU!$X$7:$X$532)</f>
        <v>0</v>
      </c>
      <c r="ADJ106" s="152">
        <f>SUMIF(DULIEU!$AR$7:$AR$532,CĐPS!$ADI$1&amp;"-"&amp;CĐPS!$B106,DULIEU!$X$7:$X$532)</f>
        <v>0</v>
      </c>
      <c r="ADK106" s="153">
        <f t="shared" si="99"/>
        <v>0</v>
      </c>
      <c r="ADL106" s="153">
        <f t="shared" si="100"/>
        <v>0</v>
      </c>
      <c r="ADM106" s="153">
        <f t="shared" si="101"/>
        <v>0</v>
      </c>
      <c r="ADN106" s="153">
        <f t="shared" si="102"/>
        <v>0</v>
      </c>
      <c r="ADO106" s="153">
        <f t="shared" si="103"/>
        <v>0</v>
      </c>
      <c r="ADP106" s="153">
        <f t="shared" si="104"/>
        <v>0</v>
      </c>
      <c r="ADQ106" s="153">
        <f t="shared" si="105"/>
        <v>0</v>
      </c>
      <c r="ADR106" s="153">
        <f t="shared" si="106"/>
        <v>0</v>
      </c>
      <c r="ADS106" s="153">
        <f t="shared" si="107"/>
        <v>0</v>
      </c>
      <c r="ADT106" s="153">
        <f t="shared" si="108"/>
        <v>0</v>
      </c>
      <c r="ADU106" s="150"/>
      <c r="ADV106" s="150">
        <v>319</v>
      </c>
      <c r="ADW106" s="150"/>
      <c r="ADX106" s="109">
        <v>418</v>
      </c>
    </row>
    <row r="107" spans="1:804" s="195" customFormat="1">
      <c r="A107" s="298" t="s">
        <v>388</v>
      </c>
      <c r="B107" s="316" t="s">
        <v>1062</v>
      </c>
      <c r="C107" s="295" t="s">
        <v>1063</v>
      </c>
      <c r="D107" s="294" t="s">
        <v>1064</v>
      </c>
      <c r="E107" s="318"/>
      <c r="F107" s="319">
        <f t="shared" si="93"/>
        <v>0</v>
      </c>
      <c r="G107" s="330">
        <f t="shared" si="94"/>
        <v>0</v>
      </c>
      <c r="H107" s="330">
        <f>IF(AND($N$1&gt;=1,$N$1&lt;=12),SUMIF(DULIEU!$AQ$7:$AQ$532,CĐPS!$N$1&amp;"-"&amp;CĐPS!$B107,DULIEU!$X$7:$X$532),IF($N$1="Q1",$ADK107,IF($N$1="Q2",$ADM107,IF($N$1="Q3",$ADO107,IF($N$1="Q4",$ADQ107,IF($N$1="N",$ADS107,""))))))</f>
        <v>0</v>
      </c>
      <c r="I107" s="330">
        <f>IF(AND($N$1&gt;=1,$N$1&lt;=12),SUMIF(DULIEU!$AR$7:$AR$532,CĐPS!$N$1&amp;"-"&amp;CĐPS!$B107,DULIEU!$X$7:$X$532),IF($N$1="Q1",$ADL107,IF($N$1="Q2",$ADN107,IF($N$1="Q3",$ADP107,IF($N$1="Q4",$ADR107,IF($N$1="N",$ADT107,""))))))</f>
        <v>0</v>
      </c>
      <c r="J107" s="330">
        <f t="shared" si="95"/>
        <v>0</v>
      </c>
      <c r="K107" s="330">
        <f t="shared" si="96"/>
        <v>0</v>
      </c>
      <c r="L107" s="319">
        <f t="shared" si="97"/>
        <v>0</v>
      </c>
      <c r="M107" s="319">
        <f t="shared" si="98"/>
        <v>0</v>
      </c>
      <c r="N107" s="326"/>
      <c r="ACK107" s="327"/>
      <c r="ACL107" s="327"/>
      <c r="ACM107" s="327"/>
      <c r="ACN107" s="327"/>
      <c r="ACO107" s="327"/>
      <c r="ACP107" s="327"/>
      <c r="ACQ107" s="327"/>
      <c r="ACR107" s="327"/>
      <c r="ACS107" s="327"/>
      <c r="ACT107" s="327"/>
      <c r="ACU107" s="327"/>
      <c r="ACV107" s="327"/>
      <c r="ACW107" s="327"/>
      <c r="ACX107" s="327"/>
      <c r="ACY107" s="327"/>
      <c r="ACZ107" s="327"/>
      <c r="ADA107" s="327"/>
      <c r="ADB107" s="327"/>
      <c r="ADC107" s="327"/>
      <c r="ADD107" s="327"/>
      <c r="ADE107" s="327"/>
      <c r="ADF107" s="327"/>
      <c r="ADG107" s="327"/>
      <c r="ADH107" s="327"/>
      <c r="ADI107" s="327"/>
      <c r="ADJ107" s="327"/>
      <c r="ADK107" s="328"/>
      <c r="ADL107" s="328"/>
      <c r="ADM107" s="328"/>
      <c r="ADN107" s="328"/>
      <c r="ADO107" s="328"/>
      <c r="ADP107" s="328"/>
      <c r="ADQ107" s="328"/>
      <c r="ADR107" s="328"/>
      <c r="ADS107" s="328"/>
      <c r="ADT107" s="328"/>
      <c r="ADU107" s="298"/>
      <c r="ADV107" s="298"/>
      <c r="ADW107" s="298"/>
      <c r="ADX107" s="623"/>
    </row>
    <row r="108" spans="1:804" s="109" customFormat="1">
      <c r="A108" s="150"/>
      <c r="B108" s="296" t="s">
        <v>1065</v>
      </c>
      <c r="C108" s="296" t="s">
        <v>1065</v>
      </c>
      <c r="D108" s="297" t="s">
        <v>1064</v>
      </c>
      <c r="E108" s="308"/>
      <c r="F108" s="309">
        <f t="shared" si="93"/>
        <v>0</v>
      </c>
      <c r="G108" s="310">
        <f t="shared" si="94"/>
        <v>0</v>
      </c>
      <c r="H108" s="310">
        <f>IF(AND($N$1&gt;=1,$N$1&lt;=12),SUMIF(DULIEU!$AQ$7:$AQ$532,CĐPS!$N$1&amp;"-"&amp;CĐPS!$B108,DULIEU!$X$7:$X$532),IF($N$1="Q1",$ADK108,IF($N$1="Q2",$ADM108,IF($N$1="Q3",$ADO108,IF($N$1="Q4",$ADQ108,IF($N$1="N",$ADS108,""))))))</f>
        <v>0</v>
      </c>
      <c r="I108" s="310">
        <f>IF(AND($N$1&gt;=1,$N$1&lt;=12),SUMIF(DULIEU!$AR$7:$AR$532,CĐPS!$N$1&amp;"-"&amp;CĐPS!$B108,DULIEU!$X$7:$X$532),IF($N$1="Q1",$ADL108,IF($N$1="Q2",$ADN108,IF($N$1="Q3",$ADP108,IF($N$1="Q4",$ADR108,IF($N$1="N",$ADT108,""))))))</f>
        <v>0</v>
      </c>
      <c r="J108" s="310">
        <f t="shared" si="95"/>
        <v>0</v>
      </c>
      <c r="K108" s="310">
        <f t="shared" si="96"/>
        <v>0</v>
      </c>
      <c r="L108" s="309">
        <f t="shared" si="97"/>
        <v>0</v>
      </c>
      <c r="M108" s="309">
        <f t="shared" si="98"/>
        <v>0</v>
      </c>
      <c r="N108" s="301"/>
      <c r="ACK108" s="152"/>
      <c r="ACL108" s="152"/>
      <c r="ACM108" s="151">
        <f>SUMIF(DULIEU!$AQ$7:$AQ$532,CĐPS!$ACM$1&amp;"-"&amp;CĐPS!$B108,DULIEU!$X$7:$X$532)</f>
        <v>0</v>
      </c>
      <c r="ACN108" s="151">
        <f>SUMIF(DULIEU!$AR$7:$AR$532,CĐPS!$ACM$1&amp;"-"&amp;CĐPS!$B108,DULIEU!$X$7:$X$532)</f>
        <v>0</v>
      </c>
      <c r="ACO108" s="151">
        <f>SUMIF(DULIEU!$AQ$7:$AQ$532,CĐPS!$ACO$1&amp;"-"&amp;CĐPS!$B108,DULIEU!$X$7:$X$532)</f>
        <v>0</v>
      </c>
      <c r="ACP108" s="151">
        <f>SUMIF(DULIEU!$AR$7:$AR$532,CĐPS!ACO$1&amp;"-"&amp;CĐPS!$B108,DULIEU!$X$7:$X$532)</f>
        <v>0</v>
      </c>
      <c r="ACQ108" s="151">
        <f>SUMIF(DULIEU!$AQ$7:$AQ$532,CĐPS!$ACQ$1&amp;"-"&amp;CĐPS!$B108,DULIEU!$X$7:$X$532)</f>
        <v>0</v>
      </c>
      <c r="ACR108" s="151">
        <f>SUMIF(DULIEU!$AR$7:$AR$532,CĐPS!$ACQ$1&amp;"-"&amp;CĐPS!$B108,DULIEU!$X$7:$X$532)</f>
        <v>0</v>
      </c>
      <c r="ACS108" s="151">
        <f>SUMIF(DULIEU!$AQ$7:$AQ$532,CĐPS!$ACS$1&amp;"-"&amp;CĐPS!$B108,DULIEU!$X$7:$X$532)</f>
        <v>0</v>
      </c>
      <c r="ACT108" s="151">
        <f>SUMIF(DULIEU!$AR$7:$AR$532,CĐPS!$ACS$1&amp;"-"&amp;CĐPS!$B108,DULIEU!$X$7:$X$532)</f>
        <v>0</v>
      </c>
      <c r="ACU108" s="151">
        <f>SUMIF(DULIEU!$AQ$7:$AQ$532,CĐPS!$ACU$1&amp;"-"&amp;CĐPS!$B108,DULIEU!$X$7:$X$532)</f>
        <v>0</v>
      </c>
      <c r="ACV108" s="151">
        <f>SUMIF(DULIEU!$AR$7:$AR$532,CĐPS!$ACU$1&amp;"-"&amp;CĐPS!$B108,DULIEU!$X$7:$X$532)</f>
        <v>0</v>
      </c>
      <c r="ACW108" s="151">
        <f>SUMIF(DULIEU!$AQ$7:$AQ$532,CĐPS!$ACW$1&amp;"-"&amp;CĐPS!$B108,DULIEU!$X$7:$X$532)</f>
        <v>0</v>
      </c>
      <c r="ACX108" s="151">
        <f>SUMIF(DULIEU!$AR$7:$AR$532,CĐPS!$ACW$1&amp;"-"&amp;CĐPS!$B108,DULIEU!$X$7:$X$532)</f>
        <v>0</v>
      </c>
      <c r="ACY108" s="151">
        <f>SUMIF(DULIEU!$AQ$7:$AQ$532,CĐPS!$ACY$1&amp;"-"&amp;CĐPS!$B108,DULIEU!$X$7:$X$532)</f>
        <v>0</v>
      </c>
      <c r="ACZ108" s="151">
        <f>SUMIF(DULIEU!$AR$7:$AR$532,CĐPS!$ACY$1&amp;"-"&amp;CĐPS!$B108,DULIEU!$X$7:$X$532)</f>
        <v>0</v>
      </c>
      <c r="ADA108" s="151">
        <f>SUMIF(DULIEU!$AQ$7:$AQ$532,CĐPS!$ADA$1&amp;"-"&amp;CĐPS!$B108,DULIEU!$X$7:$X$532)</f>
        <v>0</v>
      </c>
      <c r="ADB108" s="151">
        <f>SUMIF(DULIEU!$AR$7:$AR$532,CĐPS!$ADA$1&amp;"-"&amp;CĐPS!$B108,DULIEU!$X$7:$X$532)</f>
        <v>0</v>
      </c>
      <c r="ADC108" s="151">
        <f>SUMIF(DULIEU!$AQ$7:$AQ$532,CĐPS!$ADC$1&amp;"-"&amp;CĐPS!$B108,DULIEU!$X$7:$X$532)</f>
        <v>0</v>
      </c>
      <c r="ADD108" s="151">
        <f>SUMIF(DULIEU!$AR$7:$AR$532,CĐPS!$ADC$1&amp;"-"&amp;CĐPS!$B108,DULIEU!$X$7:$X$532)</f>
        <v>0</v>
      </c>
      <c r="ADE108" s="151">
        <f>SUMIF(DULIEU!$AQ$7:$AQ$532,CĐPS!$ADE$1&amp;"-"&amp;CĐPS!$B108,DULIEU!$X$7:$X$532)</f>
        <v>0</v>
      </c>
      <c r="ADF108" s="151">
        <f>SUMIF(DULIEU!$AR$7:$AR$532,CĐPS!$ADE$1&amp;"-"&amp;CĐPS!$B108,DULIEU!$X$7:$X$532)</f>
        <v>0</v>
      </c>
      <c r="ADG108" s="151">
        <f>SUMIF(DULIEU!$AQ$7:$AQ$532,CĐPS!$ADG$1&amp;"-"&amp;CĐPS!$B108,DULIEU!$X$7:$X$532)</f>
        <v>0</v>
      </c>
      <c r="ADH108" s="151">
        <f>SUMIF(DULIEU!$AR$7:$AR$532,CĐPS!$ADG$1&amp;"-"&amp;CĐPS!$B108,DULIEU!$X$7:$X$532)</f>
        <v>0</v>
      </c>
      <c r="ADI108" s="151">
        <f>SUMIF(DULIEU!$AQ$7:$AQ$532,CĐPS!$ADI$1&amp;"-"&amp;CĐPS!$B108,DULIEU!$X$7:$X$532)</f>
        <v>0</v>
      </c>
      <c r="ADJ108" s="151">
        <f>SUMIF(DULIEU!$AR$7:$AR$532,CĐPS!$ADI$1&amp;"-"&amp;CĐPS!$B108,DULIEU!$X$7:$X$532)</f>
        <v>0</v>
      </c>
      <c r="ADK108" s="168">
        <f>ACM108+ACO108+ACQ108</f>
        <v>0</v>
      </c>
      <c r="ADL108" s="168">
        <f>ACN108+ACP108+ACR108</f>
        <v>0</v>
      </c>
      <c r="ADM108" s="168">
        <f>ACS108+ACU108+ACW108</f>
        <v>0</v>
      </c>
      <c r="ADN108" s="168">
        <f>ACT108+ACV108+ACX108</f>
        <v>0</v>
      </c>
      <c r="ADO108" s="168">
        <f>ACY108+ADA108+ADC108</f>
        <v>0</v>
      </c>
      <c r="ADP108" s="168">
        <f>ACZ108+ADB108+ADD108</f>
        <v>0</v>
      </c>
      <c r="ADQ108" s="168">
        <f>ADE108+ADG108+ADI108</f>
        <v>0</v>
      </c>
      <c r="ADR108" s="168">
        <f>ADF108+ADH108+ADJ108</f>
        <v>0</v>
      </c>
      <c r="ADS108" s="168">
        <f>ADK108+ADM108+ADO108+ADQ108</f>
        <v>0</v>
      </c>
      <c r="ADT108" s="168">
        <f>ADL108+ADN108+ADP108+ADR108</f>
        <v>0</v>
      </c>
      <c r="ADU108" s="150"/>
      <c r="ADV108" s="150">
        <v>319</v>
      </c>
      <c r="ADW108" s="150"/>
      <c r="ADX108" s="109">
        <v>427</v>
      </c>
    </row>
    <row r="109" spans="1:804" s="109" customFormat="1">
      <c r="A109" s="150"/>
      <c r="B109" s="296" t="s">
        <v>1066</v>
      </c>
      <c r="C109" s="296" t="s">
        <v>1066</v>
      </c>
      <c r="D109" s="297" t="s">
        <v>1067</v>
      </c>
      <c r="E109" s="308"/>
      <c r="F109" s="309">
        <f t="shared" si="93"/>
        <v>0</v>
      </c>
      <c r="G109" s="310">
        <f t="shared" si="94"/>
        <v>0</v>
      </c>
      <c r="H109" s="310">
        <f>IF(AND($N$1&gt;=1,$N$1&lt;=12),SUMIF(DULIEU!$AQ$7:$AQ$532,CĐPS!$N$1&amp;"-"&amp;CĐPS!$B109,DULIEU!$X$7:$X$532),IF($N$1="Q1",$ADK109,IF($N$1="Q2",$ADM109,IF($N$1="Q3",$ADO109,IF($N$1="Q4",$ADQ109,IF($N$1="N",$ADS109,""))))))</f>
        <v>0</v>
      </c>
      <c r="I109" s="310">
        <f>IF(AND($N$1&gt;=1,$N$1&lt;=12),SUMIF(DULIEU!$AR$7:$AR$532,CĐPS!$N$1&amp;"-"&amp;CĐPS!$B109,DULIEU!$X$7:$X$532),IF($N$1="Q1",$ADL109,IF($N$1="Q2",$ADN109,IF($N$1="Q3",$ADP109,IF($N$1="Q4",$ADR109,IF($N$1="N",$ADT109,""))))))</f>
        <v>0</v>
      </c>
      <c r="J109" s="310">
        <f t="shared" si="95"/>
        <v>0</v>
      </c>
      <c r="K109" s="310">
        <f t="shared" si="96"/>
        <v>0</v>
      </c>
      <c r="L109" s="309">
        <f t="shared" si="97"/>
        <v>0</v>
      </c>
      <c r="M109" s="309">
        <f t="shared" si="98"/>
        <v>0</v>
      </c>
      <c r="N109" s="301"/>
      <c r="ACK109" s="152"/>
      <c r="ACL109" s="152"/>
      <c r="ACM109" s="151">
        <f>SUMIF(DULIEU!$AQ$7:$AQ$532,CĐPS!$ACM$1&amp;"-"&amp;CĐPS!$B109,DULIEU!$X$7:$X$532)</f>
        <v>0</v>
      </c>
      <c r="ACN109" s="151">
        <f>SUMIF(DULIEU!$AR$7:$AR$532,CĐPS!$ACM$1&amp;"-"&amp;CĐPS!$B109,DULIEU!$X$7:$X$532)</f>
        <v>0</v>
      </c>
      <c r="ACO109" s="151">
        <f>SUMIF(DULIEU!$AQ$7:$AQ$532,CĐPS!$ACO$1&amp;"-"&amp;CĐPS!$B109,DULIEU!$X$7:$X$532)</f>
        <v>0</v>
      </c>
      <c r="ACP109" s="151">
        <f>SUMIF(DULIEU!$AR$7:$AR$532,CĐPS!ACO$1&amp;"-"&amp;CĐPS!$B109,DULIEU!$X$7:$X$532)</f>
        <v>0</v>
      </c>
      <c r="ACQ109" s="151">
        <f>SUMIF(DULIEU!$AQ$7:$AQ$532,CĐPS!$ACQ$1&amp;"-"&amp;CĐPS!$B109,DULIEU!$X$7:$X$532)</f>
        <v>0</v>
      </c>
      <c r="ACR109" s="151">
        <f>SUMIF(DULIEU!$AR$7:$AR$532,CĐPS!$ACQ$1&amp;"-"&amp;CĐPS!$B109,DULIEU!$X$7:$X$532)</f>
        <v>0</v>
      </c>
      <c r="ACS109" s="151">
        <f>SUMIF(DULIEU!$AQ$7:$AQ$532,CĐPS!$ACS$1&amp;"-"&amp;CĐPS!$B109,DULIEU!$X$7:$X$532)</f>
        <v>0</v>
      </c>
      <c r="ACT109" s="151">
        <f>SUMIF(DULIEU!$AR$7:$AR$532,CĐPS!$ACS$1&amp;"-"&amp;CĐPS!$B109,DULIEU!$X$7:$X$532)</f>
        <v>0</v>
      </c>
      <c r="ACU109" s="151">
        <f>SUMIF(DULIEU!$AQ$7:$AQ$532,CĐPS!$ACU$1&amp;"-"&amp;CĐPS!$B109,DULIEU!$X$7:$X$532)</f>
        <v>0</v>
      </c>
      <c r="ACV109" s="151">
        <f>SUMIF(DULIEU!$AR$7:$AR$532,CĐPS!$ACU$1&amp;"-"&amp;CĐPS!$B109,DULIEU!$X$7:$X$532)</f>
        <v>0</v>
      </c>
      <c r="ACW109" s="151">
        <f>SUMIF(DULIEU!$AQ$7:$AQ$532,CĐPS!$ACW$1&amp;"-"&amp;CĐPS!$B109,DULIEU!$X$7:$X$532)</f>
        <v>0</v>
      </c>
      <c r="ACX109" s="151">
        <f>SUMIF(DULIEU!$AR$7:$AR$532,CĐPS!$ACW$1&amp;"-"&amp;CĐPS!$B109,DULIEU!$X$7:$X$532)</f>
        <v>0</v>
      </c>
      <c r="ACY109" s="151">
        <f>SUMIF(DULIEU!$AQ$7:$AQ$532,CĐPS!$ACY$1&amp;"-"&amp;CĐPS!$B109,DULIEU!$X$7:$X$532)</f>
        <v>0</v>
      </c>
      <c r="ACZ109" s="151">
        <f>SUMIF(DULIEU!$AR$7:$AR$532,CĐPS!$ACY$1&amp;"-"&amp;CĐPS!$B109,DULIEU!$X$7:$X$532)</f>
        <v>0</v>
      </c>
      <c r="ADA109" s="151">
        <f>SUMIF(DULIEU!$AQ$7:$AQ$532,CĐPS!$ADA$1&amp;"-"&amp;CĐPS!$B109,DULIEU!$X$7:$X$532)</f>
        <v>0</v>
      </c>
      <c r="ADB109" s="151">
        <f>SUMIF(DULIEU!$AR$7:$AR$532,CĐPS!$ADA$1&amp;"-"&amp;CĐPS!$B109,DULIEU!$X$7:$X$532)</f>
        <v>0</v>
      </c>
      <c r="ADC109" s="151">
        <f>SUMIF(DULIEU!$AQ$7:$AQ$532,CĐPS!$ADC$1&amp;"-"&amp;CĐPS!$B109,DULIEU!$X$7:$X$532)</f>
        <v>0</v>
      </c>
      <c r="ADD109" s="151">
        <f>SUMIF(DULIEU!$AR$7:$AR$532,CĐPS!$ADC$1&amp;"-"&amp;CĐPS!$B109,DULIEU!$X$7:$X$532)</f>
        <v>0</v>
      </c>
      <c r="ADE109" s="151">
        <f>SUMIF(DULIEU!$AQ$7:$AQ$532,CĐPS!$ADE$1&amp;"-"&amp;CĐPS!$B109,DULIEU!$X$7:$X$532)</f>
        <v>0</v>
      </c>
      <c r="ADF109" s="151">
        <f>SUMIF(DULIEU!$AR$7:$AR$532,CĐPS!$ADE$1&amp;"-"&amp;CĐPS!$B109,DULIEU!$X$7:$X$532)</f>
        <v>0</v>
      </c>
      <c r="ADG109" s="151">
        <f>SUMIF(DULIEU!$AQ$7:$AQ$532,CĐPS!$ADG$1&amp;"-"&amp;CĐPS!$B109,DULIEU!$X$7:$X$532)</f>
        <v>0</v>
      </c>
      <c r="ADH109" s="151">
        <f>SUMIF(DULIEU!$AR$7:$AR$532,CĐPS!$ADG$1&amp;"-"&amp;CĐPS!$B109,DULIEU!$X$7:$X$532)</f>
        <v>0</v>
      </c>
      <c r="ADI109" s="151">
        <f>SUMIF(DULIEU!$AQ$7:$AQ$532,CĐPS!$ADI$1&amp;"-"&amp;CĐPS!$B109,DULIEU!$X$7:$X$532)</f>
        <v>0</v>
      </c>
      <c r="ADJ109" s="151">
        <f>SUMIF(DULIEU!$AR$7:$AR$532,CĐPS!$ADI$1&amp;"-"&amp;CĐPS!$B109,DULIEU!$X$7:$X$532)</f>
        <v>0</v>
      </c>
      <c r="ADK109" s="168">
        <f>ACM109+ACO109+ACQ109</f>
        <v>0</v>
      </c>
      <c r="ADL109" s="168">
        <f>ACN109+ACP109+ACR109</f>
        <v>0</v>
      </c>
      <c r="ADM109" s="168">
        <f>ACS109+ACU109+ACW109</f>
        <v>0</v>
      </c>
      <c r="ADN109" s="168">
        <f>ACT109+ACV109+ACX109</f>
        <v>0</v>
      </c>
      <c r="ADO109" s="168">
        <f>ACY109+ADA109+ADC109</f>
        <v>0</v>
      </c>
      <c r="ADP109" s="168">
        <f>ACZ109+ADB109+ADD109</f>
        <v>0</v>
      </c>
      <c r="ADQ109" s="168">
        <f>ADE109+ADG109+ADI109</f>
        <v>0</v>
      </c>
      <c r="ADR109" s="168">
        <f>ADF109+ADH109+ADJ109</f>
        <v>0</v>
      </c>
      <c r="ADS109" s="168">
        <f>ADK109+ADM109+ADO109+ADQ109</f>
        <v>0</v>
      </c>
      <c r="ADT109" s="168">
        <f>ADL109+ADN109+ADP109+ADR109</f>
        <v>0</v>
      </c>
      <c r="ADU109" s="150"/>
      <c r="ADV109" s="150">
        <v>319</v>
      </c>
      <c r="ADW109" s="150"/>
      <c r="ADX109" s="109">
        <v>427</v>
      </c>
    </row>
    <row r="110" spans="1:804" s="117" customFormat="1">
      <c r="A110" s="298" t="s">
        <v>388</v>
      </c>
      <c r="B110" s="316" t="s">
        <v>762</v>
      </c>
      <c r="C110" s="316" t="s">
        <v>212</v>
      </c>
      <c r="D110" s="317" t="s">
        <v>213</v>
      </c>
      <c r="E110" s="318" t="s">
        <v>214</v>
      </c>
      <c r="F110" s="319">
        <f t="shared" si="93"/>
        <v>0</v>
      </c>
      <c r="G110" s="330">
        <f t="shared" si="94"/>
        <v>2000000000</v>
      </c>
      <c r="H110" s="330">
        <f>IF(AND($N$1&gt;=1,$N$1&lt;=12),SUMIF(DULIEU!$AQ$7:$AQ$532,CĐPS!$N$1&amp;"-"&amp;CĐPS!$B110,DULIEU!$X$7:$X$532),IF($N$1="Q1",$ADK110,IF($N$1="Q2",$ADM110,IF($N$1="Q3",$ADO110,IF($N$1="Q4",$ADQ110,IF($N$1="N",$ADS110,""))))))</f>
        <v>0</v>
      </c>
      <c r="I110" s="330">
        <f>IF(AND($N$1&gt;=1,$N$1&lt;=12),SUMIF(DULIEU!$AR$7:$AR$532,CĐPS!$N$1&amp;"-"&amp;CĐPS!$B110,DULIEU!$X$7:$X$532),IF($N$1="Q1",$ADL110,IF($N$1="Q2",$ADN110,IF($N$1="Q3",$ADP110,IF($N$1="Q4",$ADR110,IF($N$1="N",$ADT110,""))))))</f>
        <v>0</v>
      </c>
      <c r="J110" s="330">
        <f t="shared" si="95"/>
        <v>0</v>
      </c>
      <c r="K110" s="330">
        <f t="shared" si="96"/>
        <v>2000000000</v>
      </c>
      <c r="L110" s="319">
        <f t="shared" si="97"/>
        <v>0</v>
      </c>
      <c r="M110" s="319">
        <f t="shared" si="98"/>
        <v>2000000000</v>
      </c>
      <c r="N110" s="326"/>
      <c r="ACK110" s="327"/>
      <c r="ACL110" s="327"/>
      <c r="ACM110" s="327">
        <f>SUMIF(DULIEU!$AQ$7:$AQ$532,CĐPS!$ACM$1&amp;"-"&amp;CĐPS!$B110,DULIEU!$X$7:$X$532)</f>
        <v>0</v>
      </c>
      <c r="ACN110" s="327">
        <f>SUMIF(DULIEU!$AR$7:$AR$532,CĐPS!$ACM$1&amp;"-"&amp;CĐPS!$B110,DULIEU!$X$7:$X$532)</f>
        <v>2000000000</v>
      </c>
      <c r="ACO110" s="327">
        <f>SUMIF(DULIEU!$AQ$7:$AQ$532,CĐPS!$ACO$1&amp;"-"&amp;CĐPS!$B110,DULIEU!$X$7:$X$532)</f>
        <v>0</v>
      </c>
      <c r="ACP110" s="327">
        <f>SUMIF(DULIEU!$AR$7:$AR$532,CĐPS!ACO$1&amp;"-"&amp;CĐPS!$B110,DULIEU!$X$7:$X$532)</f>
        <v>0</v>
      </c>
      <c r="ACQ110" s="327">
        <f>SUMIF(DULIEU!$AQ$7:$AQ$532,CĐPS!$ACQ$1&amp;"-"&amp;CĐPS!$B110,DULIEU!$X$7:$X$532)</f>
        <v>0</v>
      </c>
      <c r="ACR110" s="327">
        <f>SUMIF(DULIEU!$AR$7:$AR$532,CĐPS!$ACQ$1&amp;"-"&amp;CĐPS!$B110,DULIEU!$X$7:$X$532)</f>
        <v>0</v>
      </c>
      <c r="ACS110" s="327">
        <f>SUMIF(DULIEU!$AQ$7:$AQ$532,CĐPS!$ACS$1&amp;"-"&amp;CĐPS!$B110,DULIEU!$X$7:$X$532)</f>
        <v>0</v>
      </c>
      <c r="ACT110" s="327">
        <f>SUMIF(DULIEU!$AR$7:$AR$532,CĐPS!$ACS$1&amp;"-"&amp;CĐPS!$B110,DULIEU!$X$7:$X$532)</f>
        <v>0</v>
      </c>
      <c r="ACU110" s="327">
        <f>SUMIF(DULIEU!$AQ$7:$AQ$532,CĐPS!$ACU$1&amp;"-"&amp;CĐPS!$B110,DULIEU!$X$7:$X$532)</f>
        <v>0</v>
      </c>
      <c r="ACV110" s="327">
        <f>SUMIF(DULIEU!$AR$7:$AR$532,CĐPS!$ACU$1&amp;"-"&amp;CĐPS!$B110,DULIEU!$X$7:$X$532)</f>
        <v>0</v>
      </c>
      <c r="ACW110" s="327">
        <f>SUMIF(DULIEU!$AQ$7:$AQ$532,CĐPS!$ACW$1&amp;"-"&amp;CĐPS!$B110,DULIEU!$X$7:$X$532)</f>
        <v>0</v>
      </c>
      <c r="ACX110" s="327">
        <f>SUMIF(DULIEU!$AR$7:$AR$532,CĐPS!$ACW$1&amp;"-"&amp;CĐPS!$B110,DULIEU!$X$7:$X$532)</f>
        <v>0</v>
      </c>
      <c r="ACY110" s="327">
        <f>SUMIF(DULIEU!$AQ$7:$AQ$532,CĐPS!$ACY$1&amp;"-"&amp;CĐPS!$B110,DULIEU!$X$7:$X$532)</f>
        <v>0</v>
      </c>
      <c r="ACZ110" s="327">
        <f>SUMIF(DULIEU!$AR$7:$AR$532,CĐPS!$ACY$1&amp;"-"&amp;CĐPS!$B110,DULIEU!$X$7:$X$532)</f>
        <v>0</v>
      </c>
      <c r="ADA110" s="327">
        <f>SUMIF(DULIEU!$AQ$7:$AQ$532,CĐPS!$ADA$1&amp;"-"&amp;CĐPS!$B110,DULIEU!$X$7:$X$532)</f>
        <v>0</v>
      </c>
      <c r="ADB110" s="327">
        <f>SUMIF(DULIEU!$AR$7:$AR$532,CĐPS!$ADA$1&amp;"-"&amp;CĐPS!$B110,DULIEU!$X$7:$X$532)</f>
        <v>0</v>
      </c>
      <c r="ADC110" s="327">
        <f>SUMIF(DULIEU!$AQ$7:$AQ$532,CĐPS!$ADC$1&amp;"-"&amp;CĐPS!$B110,DULIEU!$X$7:$X$532)</f>
        <v>0</v>
      </c>
      <c r="ADD110" s="327">
        <f>SUMIF(DULIEU!$AR$7:$AR$532,CĐPS!$ADC$1&amp;"-"&amp;CĐPS!$B110,DULIEU!$X$7:$X$532)</f>
        <v>0</v>
      </c>
      <c r="ADE110" s="327">
        <f>SUMIF(DULIEU!$AQ$7:$AQ$532,CĐPS!$ADE$1&amp;"-"&amp;CĐPS!$B110,DULIEU!$X$7:$X$532)</f>
        <v>0</v>
      </c>
      <c r="ADF110" s="327">
        <f>SUMIF(DULIEU!$AR$7:$AR$532,CĐPS!$ADE$1&amp;"-"&amp;CĐPS!$B110,DULIEU!$X$7:$X$532)</f>
        <v>0</v>
      </c>
      <c r="ADG110" s="327">
        <f>SUMIF(DULIEU!$AQ$7:$AQ$532,CĐPS!$ADG$1&amp;"-"&amp;CĐPS!$B110,DULIEU!$X$7:$X$532)</f>
        <v>0</v>
      </c>
      <c r="ADH110" s="327">
        <f>SUMIF(DULIEU!$AR$7:$AR$532,CĐPS!$ADG$1&amp;"-"&amp;CĐPS!$B110,DULIEU!$X$7:$X$532)</f>
        <v>0</v>
      </c>
      <c r="ADI110" s="327">
        <f>SUMIF(DULIEU!$AQ$7:$AQ$532,CĐPS!$ADI$1&amp;"-"&amp;CĐPS!$B110,DULIEU!$X$7:$X$532)</f>
        <v>0</v>
      </c>
      <c r="ADJ110" s="327">
        <f>SUMIF(DULIEU!$AR$7:$AR$532,CĐPS!$ADI$1&amp;"-"&amp;CĐPS!$B110,DULIEU!$X$7:$X$532)</f>
        <v>0</v>
      </c>
      <c r="ADK110" s="328">
        <f t="shared" si="62"/>
        <v>0</v>
      </c>
      <c r="ADL110" s="328">
        <f t="shared" si="63"/>
        <v>2000000000</v>
      </c>
      <c r="ADM110" s="328">
        <f t="shared" si="64"/>
        <v>0</v>
      </c>
      <c r="ADN110" s="328">
        <f t="shared" si="65"/>
        <v>0</v>
      </c>
      <c r="ADO110" s="328">
        <f t="shared" si="66"/>
        <v>0</v>
      </c>
      <c r="ADP110" s="328">
        <f t="shared" si="67"/>
        <v>0</v>
      </c>
      <c r="ADQ110" s="328">
        <f t="shared" si="68"/>
        <v>0</v>
      </c>
      <c r="ADR110" s="328">
        <f t="shared" si="69"/>
        <v>0</v>
      </c>
      <c r="ADS110" s="328">
        <f t="shared" si="70"/>
        <v>0</v>
      </c>
      <c r="ADT110" s="328">
        <f t="shared" si="71"/>
        <v>2000000000</v>
      </c>
      <c r="ADU110" s="298"/>
      <c r="ADV110" s="298"/>
      <c r="ADW110" s="298"/>
      <c r="ADX110" s="623"/>
    </row>
    <row r="111" spans="1:804">
      <c r="A111" s="137"/>
      <c r="B111" s="313" t="s">
        <v>215</v>
      </c>
      <c r="C111" s="313" t="s">
        <v>215</v>
      </c>
      <c r="D111" s="314" t="s">
        <v>216</v>
      </c>
      <c r="E111" s="315" t="s">
        <v>217</v>
      </c>
      <c r="F111" s="309">
        <f t="shared" si="93"/>
        <v>0</v>
      </c>
      <c r="G111" s="310">
        <f t="shared" si="94"/>
        <v>2000000000</v>
      </c>
      <c r="H111" s="310">
        <f>IF(AND($N$1&gt;=1,$N$1&lt;=12),SUMIF(DULIEU!$AQ$7:$AQ$532,CĐPS!$N$1&amp;"-"&amp;CĐPS!$B111,DULIEU!$X$7:$X$532),IF($N$1="Q1",$ADK111,IF($N$1="Q2",$ADM111,IF($N$1="Q3",$ADO111,IF($N$1="Q4",$ADQ111,IF($N$1="N",$ADS111,""))))))</f>
        <v>0</v>
      </c>
      <c r="I111" s="310">
        <f>IF(AND($N$1&gt;=1,$N$1&lt;=12),SUMIF(DULIEU!$AR$7:$AR$532,CĐPS!$N$1&amp;"-"&amp;CĐPS!$B111,DULIEU!$X$7:$X$532),IF($N$1="Q1",$ADL111,IF($N$1="Q2",$ADN111,IF($N$1="Q3",$ADP111,IF($N$1="Q4",$ADR111,IF($N$1="N",$ADT111,""))))))</f>
        <v>0</v>
      </c>
      <c r="J111" s="310">
        <f t="shared" si="95"/>
        <v>0</v>
      </c>
      <c r="K111" s="310">
        <f t="shared" si="96"/>
        <v>2000000000</v>
      </c>
      <c r="L111" s="309">
        <f t="shared" si="97"/>
        <v>0</v>
      </c>
      <c r="M111" s="309">
        <f t="shared" si="98"/>
        <v>2000000000</v>
      </c>
      <c r="N111" s="299"/>
      <c r="ACK111" s="148"/>
      <c r="ACL111" s="148"/>
      <c r="ACM111" s="148">
        <f>SUMIF(DULIEU!$AQ$7:$AQ$532,CĐPS!$ACM$1&amp;"-"&amp;CĐPS!$B111,DULIEU!$X$7:$X$532)</f>
        <v>0</v>
      </c>
      <c r="ACN111" s="148">
        <f>SUMIF(DULIEU!$AR$7:$AR$532,CĐPS!$ACM$1&amp;"-"&amp;CĐPS!$B111,DULIEU!$X$7:$X$532)</f>
        <v>2000000000</v>
      </c>
      <c r="ACO111" s="148">
        <f>SUMIF(DULIEU!$AQ$7:$AQ$532,CĐPS!$ACO$1&amp;"-"&amp;CĐPS!$B111,DULIEU!$X$7:$X$532)</f>
        <v>0</v>
      </c>
      <c r="ACP111" s="148">
        <f>SUMIF(DULIEU!$AR$7:$AR$532,CĐPS!ACO$1&amp;"-"&amp;CĐPS!$B111,DULIEU!$X$7:$X$532)</f>
        <v>0</v>
      </c>
      <c r="ACQ111" s="148">
        <f>SUMIF(DULIEU!$AQ$7:$AQ$532,CĐPS!$ACQ$1&amp;"-"&amp;CĐPS!$B111,DULIEU!$X$7:$X$532)</f>
        <v>0</v>
      </c>
      <c r="ACR111" s="148">
        <f>SUMIF(DULIEU!$AR$7:$AR$532,CĐPS!$ACQ$1&amp;"-"&amp;CĐPS!$B111,DULIEU!$X$7:$X$532)</f>
        <v>0</v>
      </c>
      <c r="ACS111" s="148">
        <f>SUMIF(DULIEU!$AQ$7:$AQ$532,CĐPS!$ACS$1&amp;"-"&amp;CĐPS!$B111,DULIEU!$X$7:$X$532)</f>
        <v>0</v>
      </c>
      <c r="ACT111" s="148">
        <f>SUMIF(DULIEU!$AR$7:$AR$532,CĐPS!$ACS$1&amp;"-"&amp;CĐPS!$B111,DULIEU!$X$7:$X$532)</f>
        <v>0</v>
      </c>
      <c r="ACU111" s="148">
        <f>SUMIF(DULIEU!$AQ$7:$AQ$532,CĐPS!$ACU$1&amp;"-"&amp;CĐPS!$B111,DULIEU!$X$7:$X$532)</f>
        <v>0</v>
      </c>
      <c r="ACV111" s="148">
        <f>SUMIF(DULIEU!$AR$7:$AR$532,CĐPS!$ACU$1&amp;"-"&amp;CĐPS!$B111,DULIEU!$X$7:$X$532)</f>
        <v>0</v>
      </c>
      <c r="ACW111" s="148">
        <f>SUMIF(DULIEU!$AQ$7:$AQ$532,CĐPS!$ACW$1&amp;"-"&amp;CĐPS!$B111,DULIEU!$X$7:$X$532)</f>
        <v>0</v>
      </c>
      <c r="ACX111" s="148">
        <f>SUMIF(DULIEU!$AR$7:$AR$532,CĐPS!$ACW$1&amp;"-"&amp;CĐPS!$B111,DULIEU!$X$7:$X$532)</f>
        <v>0</v>
      </c>
      <c r="ACY111" s="148">
        <f>SUMIF(DULIEU!$AQ$7:$AQ$532,CĐPS!$ACY$1&amp;"-"&amp;CĐPS!$B111,DULIEU!$X$7:$X$532)</f>
        <v>0</v>
      </c>
      <c r="ACZ111" s="148">
        <f>SUMIF(DULIEU!$AR$7:$AR$532,CĐPS!$ACY$1&amp;"-"&amp;CĐPS!$B111,DULIEU!$X$7:$X$532)</f>
        <v>0</v>
      </c>
      <c r="ADA111" s="148">
        <f>SUMIF(DULIEU!$AQ$7:$AQ$532,CĐPS!$ADA$1&amp;"-"&amp;CĐPS!$B111,DULIEU!$X$7:$X$532)</f>
        <v>0</v>
      </c>
      <c r="ADB111" s="148">
        <f>SUMIF(DULIEU!$AR$7:$AR$532,CĐPS!$ADA$1&amp;"-"&amp;CĐPS!$B111,DULIEU!$X$7:$X$532)</f>
        <v>0</v>
      </c>
      <c r="ADC111" s="148">
        <f>SUMIF(DULIEU!$AQ$7:$AQ$532,CĐPS!$ADC$1&amp;"-"&amp;CĐPS!$B111,DULIEU!$X$7:$X$532)</f>
        <v>0</v>
      </c>
      <c r="ADD111" s="148">
        <f>SUMIF(DULIEU!$AR$7:$AR$532,CĐPS!$ADC$1&amp;"-"&amp;CĐPS!$B111,DULIEU!$X$7:$X$532)</f>
        <v>0</v>
      </c>
      <c r="ADE111" s="148">
        <f>SUMIF(DULIEU!$AQ$7:$AQ$532,CĐPS!$ADE$1&amp;"-"&amp;CĐPS!$B111,DULIEU!$X$7:$X$532)</f>
        <v>0</v>
      </c>
      <c r="ADF111" s="148">
        <f>SUMIF(DULIEU!$AR$7:$AR$532,CĐPS!$ADE$1&amp;"-"&amp;CĐPS!$B111,DULIEU!$X$7:$X$532)</f>
        <v>0</v>
      </c>
      <c r="ADG111" s="148">
        <f>SUMIF(DULIEU!$AQ$7:$AQ$532,CĐPS!$ADG$1&amp;"-"&amp;CĐPS!$B111,DULIEU!$X$7:$X$532)</f>
        <v>0</v>
      </c>
      <c r="ADH111" s="148">
        <f>SUMIF(DULIEU!$AR$7:$AR$532,CĐPS!$ADG$1&amp;"-"&amp;CĐPS!$B111,DULIEU!$X$7:$X$532)</f>
        <v>0</v>
      </c>
      <c r="ADI111" s="148">
        <f>SUMIF(DULIEU!$AQ$7:$AQ$532,CĐPS!$ADI$1&amp;"-"&amp;CĐPS!$B111,DULIEU!$X$7:$X$532)</f>
        <v>0</v>
      </c>
      <c r="ADJ111" s="148">
        <f>SUMIF(DULIEU!$AR$7:$AR$532,CĐPS!$ADI$1&amp;"-"&amp;CĐPS!$B111,DULIEU!$X$7:$X$532)</f>
        <v>0</v>
      </c>
      <c r="ADK111" s="149">
        <f t="shared" si="62"/>
        <v>0</v>
      </c>
      <c r="ADL111" s="149">
        <f t="shared" si="63"/>
        <v>2000000000</v>
      </c>
      <c r="ADM111" s="149">
        <f t="shared" si="64"/>
        <v>0</v>
      </c>
      <c r="ADN111" s="149">
        <f t="shared" si="65"/>
        <v>0</v>
      </c>
      <c r="ADO111" s="149">
        <f t="shared" si="66"/>
        <v>0</v>
      </c>
      <c r="ADP111" s="149">
        <f t="shared" si="67"/>
        <v>0</v>
      </c>
      <c r="ADQ111" s="149">
        <f t="shared" si="68"/>
        <v>0</v>
      </c>
      <c r="ADR111" s="149">
        <f t="shared" si="69"/>
        <v>0</v>
      </c>
      <c r="ADS111" s="149">
        <f t="shared" si="70"/>
        <v>0</v>
      </c>
      <c r="ADT111" s="149">
        <f t="shared" si="71"/>
        <v>2000000000</v>
      </c>
      <c r="ADU111" s="137"/>
      <c r="ADV111" s="137">
        <v>411</v>
      </c>
      <c r="ADW111" s="137"/>
      <c r="ADX111" s="109">
        <v>511</v>
      </c>
    </row>
    <row r="112" spans="1:804">
      <c r="A112" s="137"/>
      <c r="B112" s="313" t="s">
        <v>218</v>
      </c>
      <c r="C112" s="313" t="s">
        <v>218</v>
      </c>
      <c r="D112" s="314" t="s">
        <v>219</v>
      </c>
      <c r="E112" s="315" t="s">
        <v>220</v>
      </c>
      <c r="F112" s="309">
        <f t="shared" si="93"/>
        <v>0</v>
      </c>
      <c r="G112" s="310">
        <f t="shared" si="94"/>
        <v>0</v>
      </c>
      <c r="H112" s="310">
        <f>IF(AND($N$1&gt;=1,$N$1&lt;=12),SUMIF(DULIEU!$AQ$7:$AQ$532,CĐPS!$N$1&amp;"-"&amp;CĐPS!$B112,DULIEU!$X$7:$X$532),IF($N$1="Q1",$ADK112,IF($N$1="Q2",$ADM112,IF($N$1="Q3",$ADO112,IF($N$1="Q4",$ADQ112,IF($N$1="N",$ADS112,""))))))</f>
        <v>0</v>
      </c>
      <c r="I112" s="310">
        <f>IF(AND($N$1&gt;=1,$N$1&lt;=12),SUMIF(DULIEU!$AR$7:$AR$532,CĐPS!$N$1&amp;"-"&amp;CĐPS!$B112,DULIEU!$X$7:$X$532),IF($N$1="Q1",$ADL112,IF($N$1="Q2",$ADN112,IF($N$1="Q3",$ADP112,IF($N$1="Q4",$ADR112,IF($N$1="N",$ADT112,""))))))</f>
        <v>0</v>
      </c>
      <c r="J112" s="310">
        <f t="shared" si="95"/>
        <v>0</v>
      </c>
      <c r="K112" s="310">
        <f t="shared" si="96"/>
        <v>0</v>
      </c>
      <c r="L112" s="309">
        <f t="shared" si="97"/>
        <v>0</v>
      </c>
      <c r="M112" s="309">
        <f t="shared" si="98"/>
        <v>0</v>
      </c>
      <c r="N112" s="299"/>
      <c r="ACK112" s="148"/>
      <c r="ACL112" s="148"/>
      <c r="ACM112" s="148">
        <f>SUMIF(DULIEU!$AQ$7:$AQ$532,CĐPS!$ACM$1&amp;"-"&amp;CĐPS!$B112,DULIEU!$X$7:$X$532)</f>
        <v>0</v>
      </c>
      <c r="ACN112" s="148">
        <f>SUMIF(DULIEU!$AR$7:$AR$532,CĐPS!$ACM$1&amp;"-"&amp;CĐPS!$B112,DULIEU!$X$7:$X$532)</f>
        <v>0</v>
      </c>
      <c r="ACO112" s="148">
        <f>SUMIF(DULIEU!$AQ$7:$AQ$532,CĐPS!$ACO$1&amp;"-"&amp;CĐPS!$B112,DULIEU!$X$7:$X$532)</f>
        <v>0</v>
      </c>
      <c r="ACP112" s="148">
        <f>SUMIF(DULIEU!$AR$7:$AR$532,CĐPS!ACO$1&amp;"-"&amp;CĐPS!$B112,DULIEU!$X$7:$X$532)</f>
        <v>0</v>
      </c>
      <c r="ACQ112" s="148">
        <f>SUMIF(DULIEU!$AQ$7:$AQ$532,CĐPS!$ACQ$1&amp;"-"&amp;CĐPS!$B112,DULIEU!$X$7:$X$532)</f>
        <v>0</v>
      </c>
      <c r="ACR112" s="148">
        <f>SUMIF(DULIEU!$AR$7:$AR$532,CĐPS!$ACQ$1&amp;"-"&amp;CĐPS!$B112,DULIEU!$X$7:$X$532)</f>
        <v>0</v>
      </c>
      <c r="ACS112" s="148">
        <f>SUMIF(DULIEU!$AQ$7:$AQ$532,CĐPS!$ACS$1&amp;"-"&amp;CĐPS!$B112,DULIEU!$X$7:$X$532)</f>
        <v>0</v>
      </c>
      <c r="ACT112" s="148">
        <f>SUMIF(DULIEU!$AR$7:$AR$532,CĐPS!$ACS$1&amp;"-"&amp;CĐPS!$B112,DULIEU!$X$7:$X$532)</f>
        <v>0</v>
      </c>
      <c r="ACU112" s="148">
        <f>SUMIF(DULIEU!$AQ$7:$AQ$532,CĐPS!$ACU$1&amp;"-"&amp;CĐPS!$B112,DULIEU!$X$7:$X$532)</f>
        <v>0</v>
      </c>
      <c r="ACV112" s="148">
        <f>SUMIF(DULIEU!$AR$7:$AR$532,CĐPS!$ACU$1&amp;"-"&amp;CĐPS!$B112,DULIEU!$X$7:$X$532)</f>
        <v>0</v>
      </c>
      <c r="ACW112" s="148">
        <f>SUMIF(DULIEU!$AQ$7:$AQ$532,CĐPS!$ACW$1&amp;"-"&amp;CĐPS!$B112,DULIEU!$X$7:$X$532)</f>
        <v>0</v>
      </c>
      <c r="ACX112" s="148">
        <f>SUMIF(DULIEU!$AR$7:$AR$532,CĐPS!$ACW$1&amp;"-"&amp;CĐPS!$B112,DULIEU!$X$7:$X$532)</f>
        <v>0</v>
      </c>
      <c r="ACY112" s="148">
        <f>SUMIF(DULIEU!$AQ$7:$AQ$532,CĐPS!$ACY$1&amp;"-"&amp;CĐPS!$B112,DULIEU!$X$7:$X$532)</f>
        <v>0</v>
      </c>
      <c r="ACZ112" s="148">
        <f>SUMIF(DULIEU!$AR$7:$AR$532,CĐPS!$ACY$1&amp;"-"&amp;CĐPS!$B112,DULIEU!$X$7:$X$532)</f>
        <v>0</v>
      </c>
      <c r="ADA112" s="148">
        <f>SUMIF(DULIEU!$AQ$7:$AQ$532,CĐPS!$ADA$1&amp;"-"&amp;CĐPS!$B112,DULIEU!$X$7:$X$532)</f>
        <v>0</v>
      </c>
      <c r="ADB112" s="148">
        <f>SUMIF(DULIEU!$AR$7:$AR$532,CĐPS!$ADA$1&amp;"-"&amp;CĐPS!$B112,DULIEU!$X$7:$X$532)</f>
        <v>0</v>
      </c>
      <c r="ADC112" s="148">
        <f>SUMIF(DULIEU!$AQ$7:$AQ$532,CĐPS!$ADC$1&amp;"-"&amp;CĐPS!$B112,DULIEU!$X$7:$X$532)</f>
        <v>0</v>
      </c>
      <c r="ADD112" s="148">
        <f>SUMIF(DULIEU!$AR$7:$AR$532,CĐPS!$ADC$1&amp;"-"&amp;CĐPS!$B112,DULIEU!$X$7:$X$532)</f>
        <v>0</v>
      </c>
      <c r="ADE112" s="148">
        <f>SUMIF(DULIEU!$AQ$7:$AQ$532,CĐPS!$ADE$1&amp;"-"&amp;CĐPS!$B112,DULIEU!$X$7:$X$532)</f>
        <v>0</v>
      </c>
      <c r="ADF112" s="148">
        <f>SUMIF(DULIEU!$AR$7:$AR$532,CĐPS!$ADE$1&amp;"-"&amp;CĐPS!$B112,DULIEU!$X$7:$X$532)</f>
        <v>0</v>
      </c>
      <c r="ADG112" s="148">
        <f>SUMIF(DULIEU!$AQ$7:$AQ$532,CĐPS!$ADG$1&amp;"-"&amp;CĐPS!$B112,DULIEU!$X$7:$X$532)</f>
        <v>0</v>
      </c>
      <c r="ADH112" s="148">
        <f>SUMIF(DULIEU!$AR$7:$AR$532,CĐPS!$ADG$1&amp;"-"&amp;CĐPS!$B112,DULIEU!$X$7:$X$532)</f>
        <v>0</v>
      </c>
      <c r="ADI112" s="148">
        <f>SUMIF(DULIEU!$AQ$7:$AQ$532,CĐPS!$ADI$1&amp;"-"&amp;CĐPS!$B112,DULIEU!$X$7:$X$532)</f>
        <v>0</v>
      </c>
      <c r="ADJ112" s="148">
        <f>SUMIF(DULIEU!$AR$7:$AR$532,CĐPS!$ADI$1&amp;"-"&amp;CĐPS!$B112,DULIEU!$X$7:$X$532)</f>
        <v>0</v>
      </c>
      <c r="ADK112" s="149">
        <f t="shared" si="62"/>
        <v>0</v>
      </c>
      <c r="ADL112" s="149">
        <f t="shared" si="63"/>
        <v>0</v>
      </c>
      <c r="ADM112" s="149">
        <f t="shared" si="64"/>
        <v>0</v>
      </c>
      <c r="ADN112" s="149">
        <f t="shared" si="65"/>
        <v>0</v>
      </c>
      <c r="ADO112" s="149">
        <f t="shared" si="66"/>
        <v>0</v>
      </c>
      <c r="ADP112" s="149">
        <f t="shared" si="67"/>
        <v>0</v>
      </c>
      <c r="ADQ112" s="149">
        <f t="shared" si="68"/>
        <v>0</v>
      </c>
      <c r="ADR112" s="149">
        <f t="shared" si="69"/>
        <v>0</v>
      </c>
      <c r="ADS112" s="149">
        <f t="shared" si="70"/>
        <v>0</v>
      </c>
      <c r="ADT112" s="149">
        <f t="shared" si="71"/>
        <v>0</v>
      </c>
      <c r="ADU112" s="137"/>
      <c r="ADV112" s="137">
        <v>412</v>
      </c>
      <c r="ADW112" s="137"/>
      <c r="ADX112" s="109">
        <v>512</v>
      </c>
    </row>
    <row r="113" spans="1:804">
      <c r="A113" s="137"/>
      <c r="B113" s="313" t="s">
        <v>221</v>
      </c>
      <c r="C113" s="313" t="s">
        <v>221</v>
      </c>
      <c r="D113" s="314" t="s">
        <v>222</v>
      </c>
      <c r="E113" s="315" t="s">
        <v>223</v>
      </c>
      <c r="F113" s="309">
        <f t="shared" si="93"/>
        <v>0</v>
      </c>
      <c r="G113" s="310">
        <f t="shared" si="94"/>
        <v>0</v>
      </c>
      <c r="H113" s="310">
        <f>IF(AND($N$1&gt;=1,$N$1&lt;=12),SUMIF(DULIEU!$AQ$7:$AQ$532,CĐPS!$N$1&amp;"-"&amp;CĐPS!$B113,DULIEU!$X$7:$X$532),IF($N$1="Q1",$ADK113,IF($N$1="Q2",$ADM113,IF($N$1="Q3",$ADO113,IF($N$1="Q4",$ADQ113,IF($N$1="N",$ADS113,""))))))</f>
        <v>0</v>
      </c>
      <c r="I113" s="310">
        <f>IF(AND($N$1&gt;=1,$N$1&lt;=12),SUMIF(DULIEU!$AR$7:$AR$532,CĐPS!$N$1&amp;"-"&amp;CĐPS!$B113,DULIEU!$X$7:$X$532),IF($N$1="Q1",$ADL113,IF($N$1="Q2",$ADN113,IF($N$1="Q3",$ADP113,IF($N$1="Q4",$ADR113,IF($N$1="N",$ADT113,""))))))</f>
        <v>0</v>
      </c>
      <c r="J113" s="310">
        <f t="shared" si="95"/>
        <v>0</v>
      </c>
      <c r="K113" s="310">
        <f t="shared" si="96"/>
        <v>0</v>
      </c>
      <c r="L113" s="309">
        <f t="shared" si="97"/>
        <v>0</v>
      </c>
      <c r="M113" s="309">
        <f t="shared" si="98"/>
        <v>0</v>
      </c>
      <c r="N113" s="299"/>
      <c r="ACK113" s="148"/>
      <c r="ACL113" s="148"/>
      <c r="ACM113" s="148">
        <f>SUMIF(DULIEU!$AQ$7:$AQ$532,CĐPS!$ACM$1&amp;"-"&amp;CĐPS!$B113,DULIEU!$X$7:$X$532)</f>
        <v>0</v>
      </c>
      <c r="ACN113" s="148">
        <f>SUMIF(DULIEU!$AR$7:$AR$532,CĐPS!$ACM$1&amp;"-"&amp;CĐPS!$B113,DULIEU!$X$7:$X$532)</f>
        <v>0</v>
      </c>
      <c r="ACO113" s="148">
        <f>SUMIF(DULIEU!$AQ$7:$AQ$532,CĐPS!$ACO$1&amp;"-"&amp;CĐPS!$B113,DULIEU!$X$7:$X$532)</f>
        <v>0</v>
      </c>
      <c r="ACP113" s="148">
        <f>SUMIF(DULIEU!$AR$7:$AR$532,CĐPS!ACO$1&amp;"-"&amp;CĐPS!$B113,DULIEU!$X$7:$X$532)</f>
        <v>0</v>
      </c>
      <c r="ACQ113" s="148">
        <f>SUMIF(DULIEU!$AQ$7:$AQ$532,CĐPS!$ACQ$1&amp;"-"&amp;CĐPS!$B113,DULIEU!$X$7:$X$532)</f>
        <v>0</v>
      </c>
      <c r="ACR113" s="148">
        <f>SUMIF(DULIEU!$AR$7:$AR$532,CĐPS!$ACQ$1&amp;"-"&amp;CĐPS!$B113,DULIEU!$X$7:$X$532)</f>
        <v>0</v>
      </c>
      <c r="ACS113" s="148">
        <f>SUMIF(DULIEU!$AQ$7:$AQ$532,CĐPS!$ACS$1&amp;"-"&amp;CĐPS!$B113,DULIEU!$X$7:$X$532)</f>
        <v>0</v>
      </c>
      <c r="ACT113" s="148">
        <f>SUMIF(DULIEU!$AR$7:$AR$532,CĐPS!$ACS$1&amp;"-"&amp;CĐPS!$B113,DULIEU!$X$7:$X$532)</f>
        <v>0</v>
      </c>
      <c r="ACU113" s="148">
        <f>SUMIF(DULIEU!$AQ$7:$AQ$532,CĐPS!$ACU$1&amp;"-"&amp;CĐPS!$B113,DULIEU!$X$7:$X$532)</f>
        <v>0</v>
      </c>
      <c r="ACV113" s="148">
        <f>SUMIF(DULIEU!$AR$7:$AR$532,CĐPS!$ACU$1&amp;"-"&amp;CĐPS!$B113,DULIEU!$X$7:$X$532)</f>
        <v>0</v>
      </c>
      <c r="ACW113" s="148">
        <f>SUMIF(DULIEU!$AQ$7:$AQ$532,CĐPS!$ACW$1&amp;"-"&amp;CĐPS!$B113,DULIEU!$X$7:$X$532)</f>
        <v>0</v>
      </c>
      <c r="ACX113" s="148">
        <f>SUMIF(DULIEU!$AR$7:$AR$532,CĐPS!$ACW$1&amp;"-"&amp;CĐPS!$B113,DULIEU!$X$7:$X$532)</f>
        <v>0</v>
      </c>
      <c r="ACY113" s="148">
        <f>SUMIF(DULIEU!$AQ$7:$AQ$532,CĐPS!$ACY$1&amp;"-"&amp;CĐPS!$B113,DULIEU!$X$7:$X$532)</f>
        <v>0</v>
      </c>
      <c r="ACZ113" s="148">
        <f>SUMIF(DULIEU!$AR$7:$AR$532,CĐPS!$ACY$1&amp;"-"&amp;CĐPS!$B113,DULIEU!$X$7:$X$532)</f>
        <v>0</v>
      </c>
      <c r="ADA113" s="148">
        <f>SUMIF(DULIEU!$AQ$7:$AQ$532,CĐPS!$ADA$1&amp;"-"&amp;CĐPS!$B113,DULIEU!$X$7:$X$532)</f>
        <v>0</v>
      </c>
      <c r="ADB113" s="148">
        <f>SUMIF(DULIEU!$AR$7:$AR$532,CĐPS!$ADA$1&amp;"-"&amp;CĐPS!$B113,DULIEU!$X$7:$X$532)</f>
        <v>0</v>
      </c>
      <c r="ADC113" s="148">
        <f>SUMIF(DULIEU!$AQ$7:$AQ$532,CĐPS!$ADC$1&amp;"-"&amp;CĐPS!$B113,DULIEU!$X$7:$X$532)</f>
        <v>0</v>
      </c>
      <c r="ADD113" s="148">
        <f>SUMIF(DULIEU!$AR$7:$AR$532,CĐPS!$ADC$1&amp;"-"&amp;CĐPS!$B113,DULIEU!$X$7:$X$532)</f>
        <v>0</v>
      </c>
      <c r="ADE113" s="148">
        <f>SUMIF(DULIEU!$AQ$7:$AQ$532,CĐPS!$ADE$1&amp;"-"&amp;CĐPS!$B113,DULIEU!$X$7:$X$532)</f>
        <v>0</v>
      </c>
      <c r="ADF113" s="148">
        <f>SUMIF(DULIEU!$AR$7:$AR$532,CĐPS!$ADE$1&amp;"-"&amp;CĐPS!$B113,DULIEU!$X$7:$X$532)</f>
        <v>0</v>
      </c>
      <c r="ADG113" s="148">
        <f>SUMIF(DULIEU!$AQ$7:$AQ$532,CĐPS!$ADG$1&amp;"-"&amp;CĐPS!$B113,DULIEU!$X$7:$X$532)</f>
        <v>0</v>
      </c>
      <c r="ADH113" s="148">
        <f>SUMIF(DULIEU!$AR$7:$AR$532,CĐPS!$ADG$1&amp;"-"&amp;CĐPS!$B113,DULIEU!$X$7:$X$532)</f>
        <v>0</v>
      </c>
      <c r="ADI113" s="148">
        <f>SUMIF(DULIEU!$AQ$7:$AQ$532,CĐPS!$ADI$1&amp;"-"&amp;CĐPS!$B113,DULIEU!$X$7:$X$532)</f>
        <v>0</v>
      </c>
      <c r="ADJ113" s="148">
        <f>SUMIF(DULIEU!$AR$7:$AR$532,CĐPS!$ADI$1&amp;"-"&amp;CĐPS!$B113,DULIEU!$X$7:$X$532)</f>
        <v>0</v>
      </c>
      <c r="ADK113" s="149">
        <f t="shared" si="62"/>
        <v>0</v>
      </c>
      <c r="ADL113" s="149">
        <f t="shared" si="63"/>
        <v>0</v>
      </c>
      <c r="ADM113" s="149">
        <f t="shared" si="64"/>
        <v>0</v>
      </c>
      <c r="ADN113" s="149">
        <f t="shared" si="65"/>
        <v>0</v>
      </c>
      <c r="ADO113" s="149">
        <f t="shared" si="66"/>
        <v>0</v>
      </c>
      <c r="ADP113" s="149">
        <f t="shared" si="67"/>
        <v>0</v>
      </c>
      <c r="ADQ113" s="149">
        <f t="shared" si="68"/>
        <v>0</v>
      </c>
      <c r="ADR113" s="149">
        <f t="shared" si="69"/>
        <v>0</v>
      </c>
      <c r="ADS113" s="149">
        <f t="shared" si="70"/>
        <v>0</v>
      </c>
      <c r="ADT113" s="149">
        <f t="shared" si="71"/>
        <v>0</v>
      </c>
      <c r="ADU113" s="137"/>
      <c r="ADV113" s="137">
        <v>413</v>
      </c>
      <c r="ADW113" s="137"/>
      <c r="ADX113" s="109">
        <v>513</v>
      </c>
    </row>
    <row r="114" spans="1:804" s="117" customFormat="1">
      <c r="A114" s="298" t="s">
        <v>388</v>
      </c>
      <c r="B114" s="316" t="s">
        <v>224</v>
      </c>
      <c r="C114" s="316" t="s">
        <v>224</v>
      </c>
      <c r="D114" s="317" t="s">
        <v>225</v>
      </c>
      <c r="E114" s="318" t="s">
        <v>226</v>
      </c>
      <c r="F114" s="319">
        <f t="shared" si="93"/>
        <v>0</v>
      </c>
      <c r="G114" s="330">
        <f t="shared" si="94"/>
        <v>0</v>
      </c>
      <c r="H114" s="330">
        <f>IF(AND($N$1&gt;=1,$N$1&lt;=12),SUMIF(DULIEU!$AQ$7:$AQ$532,CĐPS!$N$1&amp;"-"&amp;CĐPS!$B114,DULIEU!$X$7:$X$532),IF($N$1="Q1",$ADK114,IF($N$1="Q2",$ADM114,IF($N$1="Q3",$ADO114,IF($N$1="Q4",$ADQ114,IF($N$1="N",$ADS114,""))))))</f>
        <v>0</v>
      </c>
      <c r="I114" s="330">
        <f>IF(AND($N$1&gt;=1,$N$1&lt;=12),SUMIF(DULIEU!$AR$7:$AR$532,CĐPS!$N$1&amp;"-"&amp;CĐPS!$B114,DULIEU!$X$7:$X$532),IF($N$1="Q1",$ADL114,IF($N$1="Q2",$ADN114,IF($N$1="Q3",$ADP114,IF($N$1="Q4",$ADR114,IF($N$1="N",$ADT114,""))))))</f>
        <v>0</v>
      </c>
      <c r="J114" s="330">
        <f t="shared" si="95"/>
        <v>0</v>
      </c>
      <c r="K114" s="330">
        <f t="shared" si="96"/>
        <v>0</v>
      </c>
      <c r="L114" s="319">
        <f t="shared" si="97"/>
        <v>0</v>
      </c>
      <c r="M114" s="319">
        <f t="shared" si="98"/>
        <v>0</v>
      </c>
      <c r="N114" s="326"/>
      <c r="ACK114" s="327"/>
      <c r="ACL114" s="327"/>
      <c r="ACM114" s="327">
        <f>SUMIF(DULIEU!$AQ$7:$AQ$532,CĐPS!$ACM$1&amp;"-"&amp;CĐPS!$B114,DULIEU!$X$7:$X$532)</f>
        <v>0</v>
      </c>
      <c r="ACN114" s="327">
        <f>SUMIF(DULIEU!$AR$7:$AR$532,CĐPS!$ACM$1&amp;"-"&amp;CĐPS!$B114,DULIEU!$X$7:$X$532)</f>
        <v>0</v>
      </c>
      <c r="ACO114" s="327">
        <f>SUMIF(DULIEU!$AQ$7:$AQ$532,CĐPS!$ACO$1&amp;"-"&amp;CĐPS!$B114,DULIEU!$X$7:$X$532)</f>
        <v>0</v>
      </c>
      <c r="ACP114" s="327">
        <f>SUMIF(DULIEU!$AR$7:$AR$532,CĐPS!ACO$1&amp;"-"&amp;CĐPS!$B114,DULIEU!$X$7:$X$532)</f>
        <v>0</v>
      </c>
      <c r="ACQ114" s="327">
        <f>SUMIF(DULIEU!$AQ$7:$AQ$532,CĐPS!$ACQ$1&amp;"-"&amp;CĐPS!$B114,DULIEU!$X$7:$X$532)</f>
        <v>0</v>
      </c>
      <c r="ACR114" s="327">
        <f>SUMIF(DULIEU!$AR$7:$AR$532,CĐPS!$ACQ$1&amp;"-"&amp;CĐPS!$B114,DULIEU!$X$7:$X$532)</f>
        <v>0</v>
      </c>
      <c r="ACS114" s="327">
        <f>SUMIF(DULIEU!$AQ$7:$AQ$532,CĐPS!$ACS$1&amp;"-"&amp;CĐPS!$B114,DULIEU!$X$7:$X$532)</f>
        <v>0</v>
      </c>
      <c r="ACT114" s="327">
        <f>SUMIF(DULIEU!$AR$7:$AR$532,CĐPS!$ACS$1&amp;"-"&amp;CĐPS!$B114,DULIEU!$X$7:$X$532)</f>
        <v>0</v>
      </c>
      <c r="ACU114" s="327">
        <f>SUMIF(DULIEU!$AQ$7:$AQ$532,CĐPS!$ACU$1&amp;"-"&amp;CĐPS!$B114,DULIEU!$X$7:$X$532)</f>
        <v>0</v>
      </c>
      <c r="ACV114" s="327">
        <f>SUMIF(DULIEU!$AR$7:$AR$532,CĐPS!$ACU$1&amp;"-"&amp;CĐPS!$B114,DULIEU!$X$7:$X$532)</f>
        <v>0</v>
      </c>
      <c r="ACW114" s="327">
        <f>SUMIF(DULIEU!$AQ$7:$AQ$532,CĐPS!$ACW$1&amp;"-"&amp;CĐPS!$B114,DULIEU!$X$7:$X$532)</f>
        <v>0</v>
      </c>
      <c r="ACX114" s="327">
        <f>SUMIF(DULIEU!$AR$7:$AR$532,CĐPS!$ACW$1&amp;"-"&amp;CĐPS!$B114,DULIEU!$X$7:$X$532)</f>
        <v>0</v>
      </c>
      <c r="ACY114" s="327">
        <f>SUMIF(DULIEU!$AQ$7:$AQ$532,CĐPS!$ACY$1&amp;"-"&amp;CĐPS!$B114,DULIEU!$X$7:$X$532)</f>
        <v>0</v>
      </c>
      <c r="ACZ114" s="327">
        <f>SUMIF(DULIEU!$AR$7:$AR$532,CĐPS!$ACY$1&amp;"-"&amp;CĐPS!$B114,DULIEU!$X$7:$X$532)</f>
        <v>0</v>
      </c>
      <c r="ADA114" s="327">
        <f>SUMIF(DULIEU!$AQ$7:$AQ$532,CĐPS!$ADA$1&amp;"-"&amp;CĐPS!$B114,DULIEU!$X$7:$X$532)</f>
        <v>0</v>
      </c>
      <c r="ADB114" s="327">
        <f>SUMIF(DULIEU!$AR$7:$AR$532,CĐPS!$ADA$1&amp;"-"&amp;CĐPS!$B114,DULIEU!$X$7:$X$532)</f>
        <v>0</v>
      </c>
      <c r="ADC114" s="327">
        <f>SUMIF(DULIEU!$AQ$7:$AQ$532,CĐPS!$ADC$1&amp;"-"&amp;CĐPS!$B114,DULIEU!$X$7:$X$532)</f>
        <v>0</v>
      </c>
      <c r="ADD114" s="327">
        <f>SUMIF(DULIEU!$AR$7:$AR$532,CĐPS!$ADC$1&amp;"-"&amp;CĐPS!$B114,DULIEU!$X$7:$X$532)</f>
        <v>0</v>
      </c>
      <c r="ADE114" s="327">
        <f>SUMIF(DULIEU!$AQ$7:$AQ$532,CĐPS!$ADE$1&amp;"-"&amp;CĐPS!$B114,DULIEU!$X$7:$X$532)</f>
        <v>0</v>
      </c>
      <c r="ADF114" s="327">
        <f>SUMIF(DULIEU!$AR$7:$AR$532,CĐPS!$ADE$1&amp;"-"&amp;CĐPS!$B114,DULIEU!$X$7:$X$532)</f>
        <v>0</v>
      </c>
      <c r="ADG114" s="327">
        <f>SUMIF(DULIEU!$AQ$7:$AQ$532,CĐPS!$ADG$1&amp;"-"&amp;CĐPS!$B114,DULIEU!$X$7:$X$532)</f>
        <v>0</v>
      </c>
      <c r="ADH114" s="327">
        <f>SUMIF(DULIEU!$AR$7:$AR$532,CĐPS!$ADG$1&amp;"-"&amp;CĐPS!$B114,DULIEU!$X$7:$X$532)</f>
        <v>0</v>
      </c>
      <c r="ADI114" s="327">
        <f>SUMIF(DULIEU!$AQ$7:$AQ$532,CĐPS!$ADI$1&amp;"-"&amp;CĐPS!$B114,DULIEU!$X$7:$X$532)</f>
        <v>0</v>
      </c>
      <c r="ADJ114" s="327">
        <f>SUMIF(DULIEU!$AR$7:$AR$532,CĐPS!$ADI$1&amp;"-"&amp;CĐPS!$B114,DULIEU!$X$7:$X$532)</f>
        <v>0</v>
      </c>
      <c r="ADK114" s="328">
        <f t="shared" si="62"/>
        <v>0</v>
      </c>
      <c r="ADL114" s="328">
        <f t="shared" si="63"/>
        <v>0</v>
      </c>
      <c r="ADM114" s="328">
        <f t="shared" si="64"/>
        <v>0</v>
      </c>
      <c r="ADN114" s="328">
        <f t="shared" si="65"/>
        <v>0</v>
      </c>
      <c r="ADO114" s="328">
        <f t="shared" si="66"/>
        <v>0</v>
      </c>
      <c r="ADP114" s="328">
        <f t="shared" si="67"/>
        <v>0</v>
      </c>
      <c r="ADQ114" s="328">
        <f t="shared" si="68"/>
        <v>0</v>
      </c>
      <c r="ADR114" s="328">
        <f t="shared" si="69"/>
        <v>0</v>
      </c>
      <c r="ADS114" s="328">
        <f t="shared" si="70"/>
        <v>0</v>
      </c>
      <c r="ADT114" s="328">
        <f t="shared" si="71"/>
        <v>0</v>
      </c>
      <c r="ADU114" s="298"/>
      <c r="ADV114" s="298"/>
      <c r="ADW114" s="298"/>
      <c r="ADX114" s="623"/>
    </row>
    <row r="115" spans="1:804" s="117" customFormat="1">
      <c r="A115" s="298" t="s">
        <v>388</v>
      </c>
      <c r="B115" s="316" t="s">
        <v>227</v>
      </c>
      <c r="C115" s="316" t="s">
        <v>227</v>
      </c>
      <c r="D115" s="317" t="s">
        <v>228</v>
      </c>
      <c r="E115" s="318" t="s">
        <v>229</v>
      </c>
      <c r="F115" s="319">
        <f t="shared" si="93"/>
        <v>0</v>
      </c>
      <c r="G115" s="330">
        <f t="shared" si="94"/>
        <v>0</v>
      </c>
      <c r="H115" s="330">
        <f>IF(AND($N$1&gt;=1,$N$1&lt;=12),SUMIF(DULIEU!$AQ$7:$AQ$532,CĐPS!$N$1&amp;"-"&amp;CĐPS!$B115,DULIEU!$X$7:$X$532),IF($N$1="Q1",$ADK115,IF($N$1="Q2",$ADM115,IF($N$1="Q3",$ADO115,IF($N$1="Q4",$ADQ115,IF($N$1="N",$ADS115,""))))))</f>
        <v>0</v>
      </c>
      <c r="I115" s="330">
        <f>IF(AND($N$1&gt;=1,$N$1&lt;=12),SUMIF(DULIEU!$AR$7:$AR$532,CĐPS!$N$1&amp;"-"&amp;CĐPS!$B115,DULIEU!$X$7:$X$532),IF($N$1="Q1",$ADL115,IF($N$1="Q2",$ADN115,IF($N$1="Q3",$ADP115,IF($N$1="Q4",$ADR115,IF($N$1="N",$ADT115,""))))))</f>
        <v>0</v>
      </c>
      <c r="J115" s="330">
        <f t="shared" si="95"/>
        <v>0</v>
      </c>
      <c r="K115" s="330">
        <f t="shared" si="96"/>
        <v>0</v>
      </c>
      <c r="L115" s="319">
        <f t="shared" si="97"/>
        <v>0</v>
      </c>
      <c r="M115" s="319">
        <f t="shared" si="98"/>
        <v>0</v>
      </c>
      <c r="N115" s="326"/>
      <c r="ACK115" s="327"/>
      <c r="ACL115" s="327"/>
      <c r="ACM115" s="327">
        <f>SUMIF(DULIEU!$AQ$7:$AQ$532,CĐPS!$ACM$1&amp;"-"&amp;CĐPS!$B115,DULIEU!$X$7:$X$532)</f>
        <v>0</v>
      </c>
      <c r="ACN115" s="327">
        <f>SUMIF(DULIEU!$AR$7:$AR$532,CĐPS!$ACM$1&amp;"-"&amp;CĐPS!$B115,DULIEU!$X$7:$X$532)</f>
        <v>0</v>
      </c>
      <c r="ACO115" s="327">
        <f>SUMIF(DULIEU!$AQ$7:$AQ$532,CĐPS!$ACO$1&amp;"-"&amp;CĐPS!$B115,DULIEU!$X$7:$X$532)</f>
        <v>0</v>
      </c>
      <c r="ACP115" s="327">
        <f>SUMIF(DULIEU!$AR$7:$AR$532,CĐPS!ACO$1&amp;"-"&amp;CĐPS!$B115,DULIEU!$X$7:$X$532)</f>
        <v>0</v>
      </c>
      <c r="ACQ115" s="327">
        <f>SUMIF(DULIEU!$AQ$7:$AQ$532,CĐPS!$ACQ$1&amp;"-"&amp;CĐPS!$B115,DULIEU!$X$7:$X$532)</f>
        <v>0</v>
      </c>
      <c r="ACR115" s="327">
        <f>SUMIF(DULIEU!$AR$7:$AR$532,CĐPS!$ACQ$1&amp;"-"&amp;CĐPS!$B115,DULIEU!$X$7:$X$532)</f>
        <v>0</v>
      </c>
      <c r="ACS115" s="327">
        <f>SUMIF(DULIEU!$AQ$7:$AQ$532,CĐPS!$ACS$1&amp;"-"&amp;CĐPS!$B115,DULIEU!$X$7:$X$532)</f>
        <v>0</v>
      </c>
      <c r="ACT115" s="327">
        <f>SUMIF(DULIEU!$AR$7:$AR$532,CĐPS!$ACS$1&amp;"-"&amp;CĐPS!$B115,DULIEU!$X$7:$X$532)</f>
        <v>0</v>
      </c>
      <c r="ACU115" s="327">
        <f>SUMIF(DULIEU!$AQ$7:$AQ$532,CĐPS!$ACU$1&amp;"-"&amp;CĐPS!$B115,DULIEU!$X$7:$X$532)</f>
        <v>0</v>
      </c>
      <c r="ACV115" s="327">
        <f>SUMIF(DULIEU!$AR$7:$AR$532,CĐPS!$ACU$1&amp;"-"&amp;CĐPS!$B115,DULIEU!$X$7:$X$532)</f>
        <v>0</v>
      </c>
      <c r="ACW115" s="327">
        <f>SUMIF(DULIEU!$AQ$7:$AQ$532,CĐPS!$ACW$1&amp;"-"&amp;CĐPS!$B115,DULIEU!$X$7:$X$532)</f>
        <v>0</v>
      </c>
      <c r="ACX115" s="327">
        <f>SUMIF(DULIEU!$AR$7:$AR$532,CĐPS!$ACW$1&amp;"-"&amp;CĐPS!$B115,DULIEU!$X$7:$X$532)</f>
        <v>0</v>
      </c>
      <c r="ACY115" s="327">
        <f>SUMIF(DULIEU!$AQ$7:$AQ$532,CĐPS!$ACY$1&amp;"-"&amp;CĐPS!$B115,DULIEU!$X$7:$X$532)</f>
        <v>0</v>
      </c>
      <c r="ACZ115" s="327">
        <f>SUMIF(DULIEU!$AR$7:$AR$532,CĐPS!$ACY$1&amp;"-"&amp;CĐPS!$B115,DULIEU!$X$7:$X$532)</f>
        <v>0</v>
      </c>
      <c r="ADA115" s="327">
        <f>SUMIF(DULIEU!$AQ$7:$AQ$532,CĐPS!$ADA$1&amp;"-"&amp;CĐPS!$B115,DULIEU!$X$7:$X$532)</f>
        <v>0</v>
      </c>
      <c r="ADB115" s="327">
        <f>SUMIF(DULIEU!$AR$7:$AR$532,CĐPS!$ADA$1&amp;"-"&amp;CĐPS!$B115,DULIEU!$X$7:$X$532)</f>
        <v>0</v>
      </c>
      <c r="ADC115" s="327">
        <f>SUMIF(DULIEU!$AQ$7:$AQ$532,CĐPS!$ADC$1&amp;"-"&amp;CĐPS!$B115,DULIEU!$X$7:$X$532)</f>
        <v>0</v>
      </c>
      <c r="ADD115" s="327">
        <f>SUMIF(DULIEU!$AR$7:$AR$532,CĐPS!$ADC$1&amp;"-"&amp;CĐPS!$B115,DULIEU!$X$7:$X$532)</f>
        <v>0</v>
      </c>
      <c r="ADE115" s="327">
        <f>SUMIF(DULIEU!$AQ$7:$AQ$532,CĐPS!$ADE$1&amp;"-"&amp;CĐPS!$B115,DULIEU!$X$7:$X$532)</f>
        <v>0</v>
      </c>
      <c r="ADF115" s="327">
        <f>SUMIF(DULIEU!$AR$7:$AR$532,CĐPS!$ADE$1&amp;"-"&amp;CĐPS!$B115,DULIEU!$X$7:$X$532)</f>
        <v>0</v>
      </c>
      <c r="ADG115" s="327">
        <f>SUMIF(DULIEU!$AQ$7:$AQ$532,CĐPS!$ADG$1&amp;"-"&amp;CĐPS!$B115,DULIEU!$X$7:$X$532)</f>
        <v>0</v>
      </c>
      <c r="ADH115" s="327">
        <f>SUMIF(DULIEU!$AR$7:$AR$532,CĐPS!$ADG$1&amp;"-"&amp;CĐPS!$B115,DULIEU!$X$7:$X$532)</f>
        <v>0</v>
      </c>
      <c r="ADI115" s="327">
        <f>SUMIF(DULIEU!$AQ$7:$AQ$532,CĐPS!$ADI$1&amp;"-"&amp;CĐPS!$B115,DULIEU!$X$7:$X$532)</f>
        <v>0</v>
      </c>
      <c r="ADJ115" s="327">
        <f>SUMIF(DULIEU!$AR$7:$AR$532,CĐPS!$ADI$1&amp;"-"&amp;CĐPS!$B115,DULIEU!$X$7:$X$532)</f>
        <v>0</v>
      </c>
      <c r="ADK115" s="328">
        <f t="shared" si="62"/>
        <v>0</v>
      </c>
      <c r="ADL115" s="328">
        <f t="shared" si="63"/>
        <v>0</v>
      </c>
      <c r="ADM115" s="328">
        <f t="shared" si="64"/>
        <v>0</v>
      </c>
      <c r="ADN115" s="328">
        <f t="shared" si="65"/>
        <v>0</v>
      </c>
      <c r="ADO115" s="328">
        <f t="shared" si="66"/>
        <v>0</v>
      </c>
      <c r="ADP115" s="328">
        <f t="shared" si="67"/>
        <v>0</v>
      </c>
      <c r="ADQ115" s="328">
        <f t="shared" si="68"/>
        <v>0</v>
      </c>
      <c r="ADR115" s="328">
        <f t="shared" si="69"/>
        <v>0</v>
      </c>
      <c r="ADS115" s="328">
        <f t="shared" si="70"/>
        <v>0</v>
      </c>
      <c r="ADT115" s="328">
        <f t="shared" si="71"/>
        <v>0</v>
      </c>
      <c r="ADU115" s="298"/>
      <c r="ADV115" s="298">
        <v>416</v>
      </c>
      <c r="ADW115" s="298"/>
      <c r="ADX115" s="623">
        <v>516</v>
      </c>
    </row>
    <row r="116" spans="1:804" s="117" customFormat="1">
      <c r="A116" s="298" t="s">
        <v>388</v>
      </c>
      <c r="B116" s="316" t="s">
        <v>230</v>
      </c>
      <c r="C116" s="316" t="s">
        <v>230</v>
      </c>
      <c r="D116" s="317" t="s">
        <v>231</v>
      </c>
      <c r="E116" s="318" t="s">
        <v>229</v>
      </c>
      <c r="F116" s="319">
        <f t="shared" si="93"/>
        <v>0</v>
      </c>
      <c r="G116" s="330">
        <f t="shared" si="94"/>
        <v>0</v>
      </c>
      <c r="H116" s="330">
        <f>IF(AND($N$1&gt;=1,$N$1&lt;=12),SUMIF(DULIEU!$AQ$7:$AQ$532,CĐPS!$N$1&amp;"-"&amp;CĐPS!$B116,DULIEU!$X$7:$X$532),IF($N$1="Q1",$ADK116,IF($N$1="Q2",$ADM116,IF($N$1="Q3",$ADO116,IF($N$1="Q4",$ADQ116,IF($N$1="N",$ADS116,""))))))</f>
        <v>0</v>
      </c>
      <c r="I116" s="330">
        <f>IF(AND($N$1&gt;=1,$N$1&lt;=12),SUMIF(DULIEU!$AR$7:$AR$532,CĐPS!$N$1&amp;"-"&amp;CĐPS!$B116,DULIEU!$X$7:$X$532),IF($N$1="Q1",$ADL116,IF($N$1="Q2",$ADN116,IF($N$1="Q3",$ADP116,IF($N$1="Q4",$ADR116,IF($N$1="N",$ADT116,""))))))</f>
        <v>0</v>
      </c>
      <c r="J116" s="330">
        <f t="shared" si="95"/>
        <v>0</v>
      </c>
      <c r="K116" s="330">
        <f t="shared" si="96"/>
        <v>0</v>
      </c>
      <c r="L116" s="319">
        <f t="shared" si="97"/>
        <v>0</v>
      </c>
      <c r="M116" s="319">
        <f t="shared" si="98"/>
        <v>0</v>
      </c>
      <c r="N116" s="326"/>
      <c r="ACK116" s="327"/>
      <c r="ACL116" s="327"/>
      <c r="ACM116" s="327">
        <f>SUMIF(DULIEU!$AQ$7:$AQ$532,CĐPS!$ACM$1&amp;"-"&amp;CĐPS!$B116,DULIEU!$X$7:$X$532)</f>
        <v>0</v>
      </c>
      <c r="ACN116" s="327">
        <f>SUMIF(DULIEU!$AR$7:$AR$532,CĐPS!$ACM$1&amp;"-"&amp;CĐPS!$B116,DULIEU!$X$7:$X$532)</f>
        <v>0</v>
      </c>
      <c r="ACO116" s="327">
        <f>SUMIF(DULIEU!$AQ$7:$AQ$532,CĐPS!$ACO$1&amp;"-"&amp;CĐPS!$B116,DULIEU!$X$7:$X$532)</f>
        <v>0</v>
      </c>
      <c r="ACP116" s="327">
        <f>SUMIF(DULIEU!$AR$7:$AR$532,CĐPS!ACO$1&amp;"-"&amp;CĐPS!$B116,DULIEU!$X$7:$X$532)</f>
        <v>0</v>
      </c>
      <c r="ACQ116" s="327">
        <f>SUMIF(DULIEU!$AQ$7:$AQ$532,CĐPS!$ACQ$1&amp;"-"&amp;CĐPS!$B116,DULIEU!$X$7:$X$532)</f>
        <v>0</v>
      </c>
      <c r="ACR116" s="327">
        <f>SUMIF(DULIEU!$AR$7:$AR$532,CĐPS!$ACQ$1&amp;"-"&amp;CĐPS!$B116,DULIEU!$X$7:$X$532)</f>
        <v>0</v>
      </c>
      <c r="ACS116" s="327">
        <f>SUMIF(DULIEU!$AQ$7:$AQ$532,CĐPS!$ACS$1&amp;"-"&amp;CĐPS!$B116,DULIEU!$X$7:$X$532)</f>
        <v>0</v>
      </c>
      <c r="ACT116" s="327">
        <f>SUMIF(DULIEU!$AR$7:$AR$532,CĐPS!$ACS$1&amp;"-"&amp;CĐPS!$B116,DULIEU!$X$7:$X$532)</f>
        <v>0</v>
      </c>
      <c r="ACU116" s="327">
        <f>SUMIF(DULIEU!$AQ$7:$AQ$532,CĐPS!$ACU$1&amp;"-"&amp;CĐPS!$B116,DULIEU!$X$7:$X$532)</f>
        <v>0</v>
      </c>
      <c r="ACV116" s="327">
        <f>SUMIF(DULIEU!$AR$7:$AR$532,CĐPS!$ACU$1&amp;"-"&amp;CĐPS!$B116,DULIEU!$X$7:$X$532)</f>
        <v>0</v>
      </c>
      <c r="ACW116" s="327">
        <f>SUMIF(DULIEU!$AQ$7:$AQ$532,CĐPS!$ACW$1&amp;"-"&amp;CĐPS!$B116,DULIEU!$X$7:$X$532)</f>
        <v>0</v>
      </c>
      <c r="ACX116" s="327">
        <f>SUMIF(DULIEU!$AR$7:$AR$532,CĐPS!$ACW$1&amp;"-"&amp;CĐPS!$B116,DULIEU!$X$7:$X$532)</f>
        <v>0</v>
      </c>
      <c r="ACY116" s="327">
        <f>SUMIF(DULIEU!$AQ$7:$AQ$532,CĐPS!$ACY$1&amp;"-"&amp;CĐPS!$B116,DULIEU!$X$7:$X$532)</f>
        <v>0</v>
      </c>
      <c r="ACZ116" s="327">
        <f>SUMIF(DULIEU!$AR$7:$AR$532,CĐPS!$ACY$1&amp;"-"&amp;CĐPS!$B116,DULIEU!$X$7:$X$532)</f>
        <v>0</v>
      </c>
      <c r="ADA116" s="327">
        <f>SUMIF(DULIEU!$AQ$7:$AQ$532,CĐPS!$ADA$1&amp;"-"&amp;CĐPS!$B116,DULIEU!$X$7:$X$532)</f>
        <v>0</v>
      </c>
      <c r="ADB116" s="327">
        <f>SUMIF(DULIEU!$AR$7:$AR$532,CĐPS!$ADA$1&amp;"-"&amp;CĐPS!$B116,DULIEU!$X$7:$X$532)</f>
        <v>0</v>
      </c>
      <c r="ADC116" s="327">
        <f>SUMIF(DULIEU!$AQ$7:$AQ$532,CĐPS!$ADC$1&amp;"-"&amp;CĐPS!$B116,DULIEU!$X$7:$X$532)</f>
        <v>0</v>
      </c>
      <c r="ADD116" s="327">
        <f>SUMIF(DULIEU!$AR$7:$AR$532,CĐPS!$ADC$1&amp;"-"&amp;CĐPS!$B116,DULIEU!$X$7:$X$532)</f>
        <v>0</v>
      </c>
      <c r="ADE116" s="327">
        <f>SUMIF(DULIEU!$AQ$7:$AQ$532,CĐPS!$ADE$1&amp;"-"&amp;CĐPS!$B116,DULIEU!$X$7:$X$532)</f>
        <v>0</v>
      </c>
      <c r="ADF116" s="327">
        <f>SUMIF(DULIEU!$AR$7:$AR$532,CĐPS!$ADE$1&amp;"-"&amp;CĐPS!$B116,DULIEU!$X$7:$X$532)</f>
        <v>0</v>
      </c>
      <c r="ADG116" s="327">
        <f>SUMIF(DULIEU!$AQ$7:$AQ$532,CĐPS!$ADG$1&amp;"-"&amp;CĐPS!$B116,DULIEU!$X$7:$X$532)</f>
        <v>0</v>
      </c>
      <c r="ADH116" s="327">
        <f>SUMIF(DULIEU!$AR$7:$AR$532,CĐPS!$ADG$1&amp;"-"&amp;CĐPS!$B116,DULIEU!$X$7:$X$532)</f>
        <v>0</v>
      </c>
      <c r="ADI116" s="327">
        <f>SUMIF(DULIEU!$AQ$7:$AQ$532,CĐPS!$ADI$1&amp;"-"&amp;CĐPS!$B116,DULIEU!$X$7:$X$532)</f>
        <v>0</v>
      </c>
      <c r="ADJ116" s="327">
        <f>SUMIF(DULIEU!$AR$7:$AR$532,CĐPS!$ADI$1&amp;"-"&amp;CĐPS!$B116,DULIEU!$X$7:$X$532)</f>
        <v>0</v>
      </c>
      <c r="ADK116" s="328">
        <f t="shared" si="62"/>
        <v>0</v>
      </c>
      <c r="ADL116" s="328">
        <f t="shared" si="63"/>
        <v>0</v>
      </c>
      <c r="ADM116" s="328">
        <f t="shared" si="64"/>
        <v>0</v>
      </c>
      <c r="ADN116" s="328">
        <f t="shared" si="65"/>
        <v>0</v>
      </c>
      <c r="ADO116" s="328">
        <f t="shared" si="66"/>
        <v>0</v>
      </c>
      <c r="ADP116" s="328">
        <f t="shared" si="67"/>
        <v>0</v>
      </c>
      <c r="ADQ116" s="328">
        <f t="shared" si="68"/>
        <v>0</v>
      </c>
      <c r="ADR116" s="328">
        <f t="shared" si="69"/>
        <v>0</v>
      </c>
      <c r="ADS116" s="328">
        <f t="shared" si="70"/>
        <v>0</v>
      </c>
      <c r="ADT116" s="328">
        <f t="shared" si="71"/>
        <v>0</v>
      </c>
      <c r="ADU116" s="298"/>
      <c r="ADV116" s="298">
        <v>414</v>
      </c>
      <c r="ADW116" s="298"/>
      <c r="ADX116" s="623">
        <v>514</v>
      </c>
    </row>
    <row r="117" spans="1:804" s="117" customFormat="1">
      <c r="A117" s="298" t="s">
        <v>388</v>
      </c>
      <c r="B117" s="316" t="s">
        <v>763</v>
      </c>
      <c r="C117" s="316" t="s">
        <v>232</v>
      </c>
      <c r="D117" s="317" t="s">
        <v>233</v>
      </c>
      <c r="E117" s="318" t="s">
        <v>234</v>
      </c>
      <c r="F117" s="319">
        <f t="shared" si="93"/>
        <v>74121797</v>
      </c>
      <c r="G117" s="330">
        <f t="shared" si="94"/>
        <v>0</v>
      </c>
      <c r="H117" s="330">
        <f>IF(AND($N$1&gt;=1,$N$1&lt;=12),SUMIF(DULIEU!$AQ$7:$AQ$532,CĐPS!$N$1&amp;"-"&amp;CĐPS!$B117,DULIEU!$X$7:$X$532),IF($N$1="Q1",$ADK117,IF($N$1="Q2",$ADM117,IF($N$1="Q3",$ADO117,IF($N$1="Q4",$ADQ117,IF($N$1="N",$ADS117,""))))))</f>
        <v>11301827</v>
      </c>
      <c r="I117" s="330">
        <f>IF(AND($N$1&gt;=1,$N$1&lt;=12),SUMIF(DULIEU!$AR$7:$AR$532,CĐPS!$N$1&amp;"-"&amp;CĐPS!$B117,DULIEU!$X$7:$X$532),IF($N$1="Q1",$ADL117,IF($N$1="Q2",$ADN117,IF($N$1="Q3",$ADP117,IF($N$1="Q4",$ADR117,IF($N$1="N",$ADT117,""))))))</f>
        <v>0</v>
      </c>
      <c r="J117" s="330">
        <f t="shared" si="95"/>
        <v>85423624</v>
      </c>
      <c r="K117" s="330">
        <f t="shared" si="96"/>
        <v>0</v>
      </c>
      <c r="L117" s="319">
        <f t="shared" si="97"/>
        <v>85423624</v>
      </c>
      <c r="M117" s="319">
        <f t="shared" si="98"/>
        <v>0</v>
      </c>
      <c r="N117" s="326"/>
      <c r="ACK117" s="327"/>
      <c r="ACL117" s="327"/>
      <c r="ACM117" s="327">
        <f>SUMIF(DULIEU!$AQ$7:$AQ$532,CĐPS!$ACM$1&amp;"-"&amp;CĐPS!$B117,DULIEU!$X$7:$X$532)</f>
        <v>0</v>
      </c>
      <c r="ACN117" s="327">
        <f>SUMIF(DULIEU!$AR$7:$AR$532,CĐPS!$ACM$1&amp;"-"&amp;CĐPS!$B117,DULIEU!$X$7:$X$532)</f>
        <v>0</v>
      </c>
      <c r="ACO117" s="327">
        <f>SUMIF(DULIEU!$AQ$7:$AQ$532,CĐPS!$ACO$1&amp;"-"&amp;CĐPS!$B117,DULIEU!$X$7:$X$532)</f>
        <v>0</v>
      </c>
      <c r="ACP117" s="327">
        <f>SUMIF(DULIEU!$AR$7:$AR$532,CĐPS!ACO$1&amp;"-"&amp;CĐPS!$B117,DULIEU!$X$7:$X$532)</f>
        <v>0</v>
      </c>
      <c r="ACQ117" s="327">
        <f>SUMIF(DULIEU!$AQ$7:$AQ$532,CĐPS!$ACQ$1&amp;"-"&amp;CĐPS!$B117,DULIEU!$X$7:$X$532)</f>
        <v>34503000</v>
      </c>
      <c r="ACR117" s="327">
        <f>SUMIF(DULIEU!$AR$7:$AR$532,CĐPS!$ACQ$1&amp;"-"&amp;CĐPS!$B117,DULIEU!$X$7:$X$532)</f>
        <v>0</v>
      </c>
      <c r="ACS117" s="327">
        <f>SUMIF(DULIEU!$AQ$7:$AQ$532,CĐPS!$ACS$1&amp;"-"&amp;CĐPS!$B117,DULIEU!$X$7:$X$532)</f>
        <v>0</v>
      </c>
      <c r="ACT117" s="327">
        <f>SUMIF(DULIEU!$AR$7:$AR$532,CĐPS!$ACS$1&amp;"-"&amp;CĐPS!$B117,DULIEU!$X$7:$X$532)</f>
        <v>0</v>
      </c>
      <c r="ACU117" s="327">
        <f>SUMIF(DULIEU!$AQ$7:$AQ$532,CĐPS!$ACU$1&amp;"-"&amp;CĐPS!$B117,DULIEU!$X$7:$X$532)</f>
        <v>0</v>
      </c>
      <c r="ACV117" s="327">
        <f>SUMIF(DULIEU!$AR$7:$AR$532,CĐPS!$ACU$1&amp;"-"&amp;CĐPS!$B117,DULIEU!$X$7:$X$532)</f>
        <v>0</v>
      </c>
      <c r="ACW117" s="327">
        <f>SUMIF(DULIEU!$AQ$7:$AQ$532,CĐPS!$ACW$1&amp;"-"&amp;CĐPS!$B117,DULIEU!$X$7:$X$532)</f>
        <v>21215412</v>
      </c>
      <c r="ACX117" s="327">
        <f>SUMIF(DULIEU!$AR$7:$AR$532,CĐPS!$ACW$1&amp;"-"&amp;CĐPS!$B117,DULIEU!$X$7:$X$532)</f>
        <v>0</v>
      </c>
      <c r="ACY117" s="327">
        <f>SUMIF(DULIEU!$AQ$7:$AQ$532,CĐPS!$ACY$1&amp;"-"&amp;CĐPS!$B117,DULIEU!$X$7:$X$532)</f>
        <v>0</v>
      </c>
      <c r="ACZ117" s="327">
        <f>SUMIF(DULIEU!$AR$7:$AR$532,CĐPS!$ACY$1&amp;"-"&amp;CĐPS!$B117,DULIEU!$X$7:$X$532)</f>
        <v>0</v>
      </c>
      <c r="ADA117" s="327">
        <f>SUMIF(DULIEU!$AQ$7:$AQ$532,CĐPS!$ADA$1&amp;"-"&amp;CĐPS!$B117,DULIEU!$X$7:$X$532)</f>
        <v>0</v>
      </c>
      <c r="ADB117" s="327">
        <f>SUMIF(DULIEU!$AR$7:$AR$532,CĐPS!$ADA$1&amp;"-"&amp;CĐPS!$B117,DULIEU!$X$7:$X$532)</f>
        <v>0</v>
      </c>
      <c r="ADC117" s="327">
        <f>SUMIF(DULIEU!$AQ$7:$AQ$532,CĐPS!$ADC$1&amp;"-"&amp;CĐPS!$B117,DULIEU!$X$7:$X$532)</f>
        <v>18403385</v>
      </c>
      <c r="ADD117" s="327">
        <f>SUMIF(DULIEU!$AR$7:$AR$532,CĐPS!$ADC$1&amp;"-"&amp;CĐPS!$B117,DULIEU!$X$7:$X$532)</f>
        <v>0</v>
      </c>
      <c r="ADE117" s="327">
        <f>SUMIF(DULIEU!$AQ$7:$AQ$532,CĐPS!$ADE$1&amp;"-"&amp;CĐPS!$B117,DULIEU!$X$7:$X$532)</f>
        <v>0</v>
      </c>
      <c r="ADF117" s="327">
        <f>SUMIF(DULIEU!$AR$7:$AR$532,CĐPS!$ADE$1&amp;"-"&amp;CĐPS!$B117,DULIEU!$X$7:$X$532)</f>
        <v>0</v>
      </c>
      <c r="ADG117" s="327">
        <f>SUMIF(DULIEU!$AQ$7:$AQ$532,CĐPS!$ADG$1&amp;"-"&amp;CĐPS!$B117,DULIEU!$X$7:$X$532)</f>
        <v>0</v>
      </c>
      <c r="ADH117" s="327">
        <f>SUMIF(DULIEU!$AR$7:$AR$532,CĐPS!$ADG$1&amp;"-"&amp;CĐPS!$B117,DULIEU!$X$7:$X$532)</f>
        <v>0</v>
      </c>
      <c r="ADI117" s="327">
        <f>SUMIF(DULIEU!$AQ$7:$AQ$532,CĐPS!$ADI$1&amp;"-"&amp;CĐPS!$B117,DULIEU!$X$7:$X$532)</f>
        <v>11301827</v>
      </c>
      <c r="ADJ117" s="327">
        <f>SUMIF(DULIEU!$AR$7:$AR$532,CĐPS!$ADI$1&amp;"-"&amp;CĐPS!$B117,DULIEU!$X$7:$X$532)</f>
        <v>0</v>
      </c>
      <c r="ADK117" s="328">
        <f t="shared" si="62"/>
        <v>34503000</v>
      </c>
      <c r="ADL117" s="328">
        <f t="shared" si="63"/>
        <v>0</v>
      </c>
      <c r="ADM117" s="328">
        <f t="shared" si="64"/>
        <v>21215412</v>
      </c>
      <c r="ADN117" s="328">
        <f t="shared" si="65"/>
        <v>0</v>
      </c>
      <c r="ADO117" s="328">
        <f t="shared" si="66"/>
        <v>18403385</v>
      </c>
      <c r="ADP117" s="328">
        <f t="shared" si="67"/>
        <v>0</v>
      </c>
      <c r="ADQ117" s="328">
        <f t="shared" si="68"/>
        <v>11301827</v>
      </c>
      <c r="ADR117" s="328">
        <f t="shared" si="69"/>
        <v>0</v>
      </c>
      <c r="ADS117" s="328">
        <f t="shared" si="70"/>
        <v>85423624</v>
      </c>
      <c r="ADT117" s="328">
        <f t="shared" si="71"/>
        <v>0</v>
      </c>
      <c r="ADU117" s="298"/>
      <c r="ADV117" s="298"/>
      <c r="ADW117" s="298"/>
      <c r="ADX117" s="623"/>
    </row>
    <row r="118" spans="1:804">
      <c r="A118" s="137"/>
      <c r="B118" s="313" t="s">
        <v>235</v>
      </c>
      <c r="C118" s="313" t="s">
        <v>235</v>
      </c>
      <c r="D118" s="314" t="s">
        <v>236</v>
      </c>
      <c r="E118" s="315" t="s">
        <v>237</v>
      </c>
      <c r="F118" s="309">
        <f t="shared" si="93"/>
        <v>0</v>
      </c>
      <c r="G118" s="310">
        <f t="shared" si="94"/>
        <v>0</v>
      </c>
      <c r="H118" s="310">
        <f>IF(AND($N$1&gt;=1,$N$1&lt;=12),SUMIF(DULIEU!$AQ$7:$AQ$532,CĐPS!$N$1&amp;"-"&amp;CĐPS!$B118,DULIEU!$X$7:$X$532),IF($N$1="Q1",$ADK118,IF($N$1="Q2",$ADM118,IF($N$1="Q3",$ADO118,IF($N$1="Q4",$ADQ118,IF($N$1="N",$ADS118,""))))))</f>
        <v>0</v>
      </c>
      <c r="I118" s="310">
        <f>IF(AND($N$1&gt;=1,$N$1&lt;=12),SUMIF(DULIEU!$AR$7:$AR$532,CĐPS!$N$1&amp;"-"&amp;CĐPS!$B118,DULIEU!$X$7:$X$532),IF($N$1="Q1",$ADL118,IF($N$1="Q2",$ADN118,IF($N$1="Q3",$ADP118,IF($N$1="Q4",$ADR118,IF($N$1="N",$ADT118,""))))))</f>
        <v>0</v>
      </c>
      <c r="J118" s="310">
        <f t="shared" si="95"/>
        <v>0</v>
      </c>
      <c r="K118" s="310">
        <f t="shared" si="96"/>
        <v>0</v>
      </c>
      <c r="L118" s="309">
        <f t="shared" si="97"/>
        <v>0</v>
      </c>
      <c r="M118" s="309">
        <f t="shared" si="98"/>
        <v>0</v>
      </c>
      <c r="N118" s="299"/>
      <c r="ACK118" s="148"/>
      <c r="ACL118" s="148"/>
      <c r="ACM118" s="148">
        <f>SUMIF(DULIEU!$AQ$7:$AQ$532,CĐPS!$ACM$1&amp;"-"&amp;CĐPS!$B118,DULIEU!$X$7:$X$532)</f>
        <v>0</v>
      </c>
      <c r="ACN118" s="148">
        <f>SUMIF(DULIEU!$AR$7:$AR$532,CĐPS!$ACM$1&amp;"-"&amp;CĐPS!$B118,DULIEU!$X$7:$X$532)</f>
        <v>0</v>
      </c>
      <c r="ACO118" s="148">
        <f>SUMIF(DULIEU!$AQ$7:$AQ$532,CĐPS!$ACO$1&amp;"-"&amp;CĐPS!$B118,DULIEU!$X$7:$X$532)</f>
        <v>0</v>
      </c>
      <c r="ACP118" s="148">
        <f>SUMIF(DULIEU!$AR$7:$AR$532,CĐPS!ACO$1&amp;"-"&amp;CĐPS!$B118,DULIEU!$X$7:$X$532)</f>
        <v>0</v>
      </c>
      <c r="ACQ118" s="148">
        <f>SUMIF(DULIEU!$AQ$7:$AQ$532,CĐPS!$ACQ$1&amp;"-"&amp;CĐPS!$B118,DULIEU!$X$7:$X$532)</f>
        <v>0</v>
      </c>
      <c r="ACR118" s="148">
        <f>SUMIF(DULIEU!$AR$7:$AR$532,CĐPS!$ACQ$1&amp;"-"&amp;CĐPS!$B118,DULIEU!$X$7:$X$532)</f>
        <v>0</v>
      </c>
      <c r="ACS118" s="148">
        <f>SUMIF(DULIEU!$AQ$7:$AQ$532,CĐPS!$ACS$1&amp;"-"&amp;CĐPS!$B118,DULIEU!$X$7:$X$532)</f>
        <v>0</v>
      </c>
      <c r="ACT118" s="148">
        <f>SUMIF(DULIEU!$AR$7:$AR$532,CĐPS!$ACS$1&amp;"-"&amp;CĐPS!$B118,DULIEU!$X$7:$X$532)</f>
        <v>0</v>
      </c>
      <c r="ACU118" s="148">
        <f>SUMIF(DULIEU!$AQ$7:$AQ$532,CĐPS!$ACU$1&amp;"-"&amp;CĐPS!$B118,DULIEU!$X$7:$X$532)</f>
        <v>0</v>
      </c>
      <c r="ACV118" s="148">
        <f>SUMIF(DULIEU!$AR$7:$AR$532,CĐPS!$ACU$1&amp;"-"&amp;CĐPS!$B118,DULIEU!$X$7:$X$532)</f>
        <v>0</v>
      </c>
      <c r="ACW118" s="148">
        <f>SUMIF(DULIEU!$AQ$7:$AQ$532,CĐPS!$ACW$1&amp;"-"&amp;CĐPS!$B118,DULIEU!$X$7:$X$532)</f>
        <v>0</v>
      </c>
      <c r="ACX118" s="148">
        <f>SUMIF(DULIEU!$AR$7:$AR$532,CĐPS!$ACW$1&amp;"-"&amp;CĐPS!$B118,DULIEU!$X$7:$X$532)</f>
        <v>0</v>
      </c>
      <c r="ACY118" s="148">
        <f>SUMIF(DULIEU!$AQ$7:$AQ$532,CĐPS!$ACY$1&amp;"-"&amp;CĐPS!$B118,DULIEU!$X$7:$X$532)</f>
        <v>0</v>
      </c>
      <c r="ACZ118" s="148">
        <f>SUMIF(DULIEU!$AR$7:$AR$532,CĐPS!$ACY$1&amp;"-"&amp;CĐPS!$B118,DULIEU!$X$7:$X$532)</f>
        <v>0</v>
      </c>
      <c r="ADA118" s="148">
        <f>SUMIF(DULIEU!$AQ$7:$AQ$532,CĐPS!$ADA$1&amp;"-"&amp;CĐPS!$B118,DULIEU!$X$7:$X$532)</f>
        <v>0</v>
      </c>
      <c r="ADB118" s="148">
        <f>SUMIF(DULIEU!$AR$7:$AR$532,CĐPS!$ADA$1&amp;"-"&amp;CĐPS!$B118,DULIEU!$X$7:$X$532)</f>
        <v>0</v>
      </c>
      <c r="ADC118" s="148">
        <f>SUMIF(DULIEU!$AQ$7:$AQ$532,CĐPS!$ADC$1&amp;"-"&amp;CĐPS!$B118,DULIEU!$X$7:$X$532)</f>
        <v>0</v>
      </c>
      <c r="ADD118" s="148">
        <f>SUMIF(DULIEU!$AR$7:$AR$532,CĐPS!$ADC$1&amp;"-"&amp;CĐPS!$B118,DULIEU!$X$7:$X$532)</f>
        <v>0</v>
      </c>
      <c r="ADE118" s="148">
        <f>SUMIF(DULIEU!$AQ$7:$AQ$532,CĐPS!$ADE$1&amp;"-"&amp;CĐPS!$B118,DULIEU!$X$7:$X$532)</f>
        <v>0</v>
      </c>
      <c r="ADF118" s="148">
        <f>SUMIF(DULIEU!$AR$7:$AR$532,CĐPS!$ADE$1&amp;"-"&amp;CĐPS!$B118,DULIEU!$X$7:$X$532)</f>
        <v>0</v>
      </c>
      <c r="ADG118" s="148">
        <f>SUMIF(DULIEU!$AQ$7:$AQ$532,CĐPS!$ADG$1&amp;"-"&amp;CĐPS!$B118,DULIEU!$X$7:$X$532)</f>
        <v>0</v>
      </c>
      <c r="ADH118" s="148">
        <f>SUMIF(DULIEU!$AR$7:$AR$532,CĐPS!$ADG$1&amp;"-"&amp;CĐPS!$B118,DULIEU!$X$7:$X$532)</f>
        <v>0</v>
      </c>
      <c r="ADI118" s="148">
        <f>SUMIF(DULIEU!$AQ$7:$AQ$532,CĐPS!$ADI$1&amp;"-"&amp;CĐPS!$B118,DULIEU!$X$7:$X$532)</f>
        <v>0</v>
      </c>
      <c r="ADJ118" s="148">
        <f>SUMIF(DULIEU!$AR$7:$AR$532,CĐPS!$ADI$1&amp;"-"&amp;CĐPS!$B118,DULIEU!$X$7:$X$532)</f>
        <v>0</v>
      </c>
      <c r="ADK118" s="149">
        <f t="shared" si="62"/>
        <v>0</v>
      </c>
      <c r="ADL118" s="149">
        <f t="shared" si="63"/>
        <v>0</v>
      </c>
      <c r="ADM118" s="149">
        <f t="shared" si="64"/>
        <v>0</v>
      </c>
      <c r="ADN118" s="149">
        <f t="shared" si="65"/>
        <v>0</v>
      </c>
      <c r="ADO118" s="149">
        <f t="shared" si="66"/>
        <v>0</v>
      </c>
      <c r="ADP118" s="149">
        <f t="shared" si="67"/>
        <v>0</v>
      </c>
      <c r="ADQ118" s="149">
        <f t="shared" si="68"/>
        <v>0</v>
      </c>
      <c r="ADR118" s="149">
        <f t="shared" si="69"/>
        <v>0</v>
      </c>
      <c r="ADS118" s="149">
        <f t="shared" si="70"/>
        <v>0</v>
      </c>
      <c r="ADT118" s="149">
        <f t="shared" si="71"/>
        <v>0</v>
      </c>
      <c r="ADU118" s="137"/>
      <c r="ADV118" s="137">
        <v>417</v>
      </c>
      <c r="ADW118" s="137"/>
      <c r="ADX118" s="626">
        <v>517</v>
      </c>
    </row>
    <row r="119" spans="1:804">
      <c r="A119" s="137"/>
      <c r="B119" s="313" t="s">
        <v>238</v>
      </c>
      <c r="C119" s="313" t="s">
        <v>238</v>
      </c>
      <c r="D119" s="314" t="s">
        <v>239</v>
      </c>
      <c r="E119" s="315" t="s">
        <v>240</v>
      </c>
      <c r="F119" s="309">
        <f t="shared" si="93"/>
        <v>74121797</v>
      </c>
      <c r="G119" s="310">
        <f t="shared" si="94"/>
        <v>0</v>
      </c>
      <c r="H119" s="310">
        <f>IF(AND($N$1&gt;=1,$N$1&lt;=12),SUMIF(DULIEU!$AQ$7:$AQ$532,CĐPS!$N$1&amp;"-"&amp;CĐPS!$B119,DULIEU!$X$7:$X$532),IF($N$1="Q1",$ADK119,IF($N$1="Q2",$ADM119,IF($N$1="Q3",$ADO119,IF($N$1="Q4",$ADQ119,IF($N$1="N",$ADS119,""))))))</f>
        <v>11301827</v>
      </c>
      <c r="I119" s="310">
        <f>IF(AND($N$1&gt;=1,$N$1&lt;=12),SUMIF(DULIEU!$AR$7:$AR$532,CĐPS!$N$1&amp;"-"&amp;CĐPS!$B119,DULIEU!$X$7:$X$532),IF($N$1="Q1",$ADL119,IF($N$1="Q2",$ADN119,IF($N$1="Q3",$ADP119,IF($N$1="Q4",$ADR119,IF($N$1="N",$ADT119,""))))))</f>
        <v>0</v>
      </c>
      <c r="J119" s="310">
        <f t="shared" si="95"/>
        <v>85423624</v>
      </c>
      <c r="K119" s="310">
        <f t="shared" si="96"/>
        <v>0</v>
      </c>
      <c r="L119" s="309">
        <f t="shared" si="97"/>
        <v>85423624</v>
      </c>
      <c r="M119" s="309">
        <f t="shared" si="98"/>
        <v>0</v>
      </c>
      <c r="N119" s="299"/>
      <c r="ACK119" s="148"/>
      <c r="ACL119" s="148"/>
      <c r="ACM119" s="148">
        <f>SUMIF(DULIEU!$AQ$7:$AQ$532,CĐPS!$ACM$1&amp;"-"&amp;CĐPS!$B119,DULIEU!$X$7:$X$532)</f>
        <v>0</v>
      </c>
      <c r="ACN119" s="148">
        <f>SUMIF(DULIEU!$AR$7:$AR$532,CĐPS!$ACM$1&amp;"-"&amp;CĐPS!$B119,DULIEU!$X$7:$X$532)</f>
        <v>0</v>
      </c>
      <c r="ACO119" s="148">
        <f>SUMIF(DULIEU!$AQ$7:$AQ$532,CĐPS!$ACO$1&amp;"-"&amp;CĐPS!$B119,DULIEU!$X$7:$X$532)</f>
        <v>0</v>
      </c>
      <c r="ACP119" s="148">
        <f>SUMIF(DULIEU!$AR$7:$AR$532,CĐPS!ACO$1&amp;"-"&amp;CĐPS!$B119,DULIEU!$X$7:$X$532)</f>
        <v>0</v>
      </c>
      <c r="ACQ119" s="148">
        <f>SUMIF(DULIEU!$AQ$7:$AQ$532,CĐPS!$ACQ$1&amp;"-"&amp;CĐPS!$B119,DULIEU!$X$7:$X$532)</f>
        <v>34503000</v>
      </c>
      <c r="ACR119" s="148">
        <f>SUMIF(DULIEU!$AR$7:$AR$532,CĐPS!$ACQ$1&amp;"-"&amp;CĐPS!$B119,DULIEU!$X$7:$X$532)</f>
        <v>0</v>
      </c>
      <c r="ACS119" s="148">
        <f>SUMIF(DULIEU!$AQ$7:$AQ$532,CĐPS!$ACS$1&amp;"-"&amp;CĐPS!$B119,DULIEU!$X$7:$X$532)</f>
        <v>0</v>
      </c>
      <c r="ACT119" s="148">
        <f>SUMIF(DULIEU!$AR$7:$AR$532,CĐPS!$ACS$1&amp;"-"&amp;CĐPS!$B119,DULIEU!$X$7:$X$532)</f>
        <v>0</v>
      </c>
      <c r="ACU119" s="148">
        <f>SUMIF(DULIEU!$AQ$7:$AQ$532,CĐPS!$ACU$1&amp;"-"&amp;CĐPS!$B119,DULIEU!$X$7:$X$532)</f>
        <v>0</v>
      </c>
      <c r="ACV119" s="148">
        <f>SUMIF(DULIEU!$AR$7:$AR$532,CĐPS!$ACU$1&amp;"-"&amp;CĐPS!$B119,DULIEU!$X$7:$X$532)</f>
        <v>0</v>
      </c>
      <c r="ACW119" s="148">
        <f>SUMIF(DULIEU!$AQ$7:$AQ$532,CĐPS!$ACW$1&amp;"-"&amp;CĐPS!$B119,DULIEU!$X$7:$X$532)</f>
        <v>21215412</v>
      </c>
      <c r="ACX119" s="148">
        <f>SUMIF(DULIEU!$AR$7:$AR$532,CĐPS!$ACW$1&amp;"-"&amp;CĐPS!$B119,DULIEU!$X$7:$X$532)</f>
        <v>0</v>
      </c>
      <c r="ACY119" s="148">
        <f>SUMIF(DULIEU!$AQ$7:$AQ$532,CĐPS!$ACY$1&amp;"-"&amp;CĐPS!$B119,DULIEU!$X$7:$X$532)</f>
        <v>0</v>
      </c>
      <c r="ACZ119" s="148">
        <f>SUMIF(DULIEU!$AR$7:$AR$532,CĐPS!$ACY$1&amp;"-"&amp;CĐPS!$B119,DULIEU!$X$7:$X$532)</f>
        <v>0</v>
      </c>
      <c r="ADA119" s="148">
        <f>SUMIF(DULIEU!$AQ$7:$AQ$532,CĐPS!$ADA$1&amp;"-"&amp;CĐPS!$B119,DULIEU!$X$7:$X$532)</f>
        <v>0</v>
      </c>
      <c r="ADB119" s="148">
        <f>SUMIF(DULIEU!$AR$7:$AR$532,CĐPS!$ADA$1&amp;"-"&amp;CĐPS!$B119,DULIEU!$X$7:$X$532)</f>
        <v>0</v>
      </c>
      <c r="ADC119" s="148">
        <f>SUMIF(DULIEU!$AQ$7:$AQ$532,CĐPS!$ADC$1&amp;"-"&amp;CĐPS!$B119,DULIEU!$X$7:$X$532)</f>
        <v>18403385</v>
      </c>
      <c r="ADD119" s="148">
        <f>SUMIF(DULIEU!$AR$7:$AR$532,CĐPS!$ADC$1&amp;"-"&amp;CĐPS!$B119,DULIEU!$X$7:$X$532)</f>
        <v>0</v>
      </c>
      <c r="ADE119" s="148">
        <f>SUMIF(DULIEU!$AQ$7:$AQ$532,CĐPS!$ADE$1&amp;"-"&amp;CĐPS!$B119,DULIEU!$X$7:$X$532)</f>
        <v>0</v>
      </c>
      <c r="ADF119" s="148">
        <f>SUMIF(DULIEU!$AR$7:$AR$532,CĐPS!$ADE$1&amp;"-"&amp;CĐPS!$B119,DULIEU!$X$7:$X$532)</f>
        <v>0</v>
      </c>
      <c r="ADG119" s="148">
        <f>SUMIF(DULIEU!$AQ$7:$AQ$532,CĐPS!$ADG$1&amp;"-"&amp;CĐPS!$B119,DULIEU!$X$7:$X$532)</f>
        <v>0</v>
      </c>
      <c r="ADH119" s="148">
        <f>SUMIF(DULIEU!$AR$7:$AR$532,CĐPS!$ADG$1&amp;"-"&amp;CĐPS!$B119,DULIEU!$X$7:$X$532)</f>
        <v>0</v>
      </c>
      <c r="ADI119" s="148">
        <f>SUMIF(DULIEU!$AQ$7:$AQ$532,CĐPS!$ADI$1&amp;"-"&amp;CĐPS!$B119,DULIEU!$X$7:$X$532)</f>
        <v>11301827</v>
      </c>
      <c r="ADJ119" s="148">
        <f>SUMIF(DULIEU!$AR$7:$AR$532,CĐPS!$ADI$1&amp;"-"&amp;CĐPS!$B119,DULIEU!$X$7:$X$532)</f>
        <v>0</v>
      </c>
      <c r="ADK119" s="149">
        <f t="shared" si="62"/>
        <v>34503000</v>
      </c>
      <c r="ADL119" s="149">
        <f t="shared" si="63"/>
        <v>0</v>
      </c>
      <c r="ADM119" s="149">
        <f t="shared" si="64"/>
        <v>21215412</v>
      </c>
      <c r="ADN119" s="149">
        <f t="shared" si="65"/>
        <v>0</v>
      </c>
      <c r="ADO119" s="149">
        <f t="shared" si="66"/>
        <v>18403385</v>
      </c>
      <c r="ADP119" s="149">
        <f t="shared" si="67"/>
        <v>0</v>
      </c>
      <c r="ADQ119" s="149">
        <f t="shared" si="68"/>
        <v>11301827</v>
      </c>
      <c r="ADR119" s="149">
        <f t="shared" si="69"/>
        <v>0</v>
      </c>
      <c r="ADS119" s="149">
        <f t="shared" si="70"/>
        <v>85423624</v>
      </c>
      <c r="ADT119" s="149">
        <f t="shared" si="71"/>
        <v>0</v>
      </c>
      <c r="ADU119" s="137"/>
      <c r="ADV119" s="137">
        <v>417</v>
      </c>
      <c r="ADW119" s="137"/>
      <c r="ADX119" s="626">
        <v>517</v>
      </c>
    </row>
    <row r="120" spans="1:804" s="117" customFormat="1">
      <c r="A120" s="298" t="s">
        <v>388</v>
      </c>
      <c r="B120" s="316" t="s">
        <v>764</v>
      </c>
      <c r="C120" s="316" t="s">
        <v>244</v>
      </c>
      <c r="D120" s="317" t="s">
        <v>245</v>
      </c>
      <c r="E120" s="318" t="s">
        <v>246</v>
      </c>
      <c r="F120" s="319">
        <f t="shared" si="93"/>
        <v>0</v>
      </c>
      <c r="G120" s="330">
        <f t="shared" si="94"/>
        <v>0</v>
      </c>
      <c r="H120" s="330">
        <f>IF(AND($N$1&gt;=1,$N$1&lt;=12),SUMIF(DULIEU!$AQ$7:$AQ$532,CĐPS!$N$1&amp;"-"&amp;CĐPS!$B120,DULIEU!$X$7:$X$532),IF($N$1="Q1",$ADK120,IF($N$1="Q2",$ADM120,IF($N$1="Q3",$ADO120,IF($N$1="Q4",$ADQ120,IF($N$1="N",$ADS120,""))))))</f>
        <v>26745455</v>
      </c>
      <c r="I120" s="330">
        <f>IF(AND($N$1&gt;=1,$N$1&lt;=12),SUMIF(DULIEU!$AR$7:$AR$532,CĐPS!$N$1&amp;"-"&amp;CĐPS!$B120,DULIEU!$X$7:$X$532),IF($N$1="Q1",$ADL120,IF($N$1="Q2",$ADN120,IF($N$1="Q3",$ADP120,IF($N$1="Q4",$ADR120,IF($N$1="N",$ADT120,""))))))</f>
        <v>26745455</v>
      </c>
      <c r="J120" s="330">
        <f t="shared" si="95"/>
        <v>26745455</v>
      </c>
      <c r="K120" s="330">
        <f t="shared" si="96"/>
        <v>26745455</v>
      </c>
      <c r="L120" s="319">
        <f t="shared" si="97"/>
        <v>0</v>
      </c>
      <c r="M120" s="319">
        <f t="shared" si="98"/>
        <v>0</v>
      </c>
      <c r="N120" s="326"/>
      <c r="ACK120" s="327"/>
      <c r="ACL120" s="327"/>
      <c r="ACM120" s="327">
        <f>SUMIF(DULIEU!$AQ$7:$AQ$532,CĐPS!$ACM$1&amp;"-"&amp;CĐPS!$B120,DULIEU!$X$7:$X$532)</f>
        <v>0</v>
      </c>
      <c r="ACN120" s="327">
        <f>SUMIF(DULIEU!$AR$7:$AR$532,CĐPS!$ACM$1&amp;"-"&amp;CĐPS!$B120,DULIEU!$X$7:$X$532)</f>
        <v>0</v>
      </c>
      <c r="ACO120" s="327">
        <f>SUMIF(DULIEU!$AQ$7:$AQ$532,CĐPS!$ACO$1&amp;"-"&amp;CĐPS!$B120,DULIEU!$X$7:$X$532)</f>
        <v>0</v>
      </c>
      <c r="ACP120" s="327">
        <f>SUMIF(DULIEU!$AR$7:$AR$532,CĐPS!ACO$1&amp;"-"&amp;CĐPS!$B120,DULIEU!$X$7:$X$532)</f>
        <v>0</v>
      </c>
      <c r="ACQ120" s="327">
        <f>SUMIF(DULIEU!$AQ$7:$AQ$532,CĐPS!$ACQ$1&amp;"-"&amp;CĐPS!$B120,DULIEU!$X$7:$X$532)</f>
        <v>0</v>
      </c>
      <c r="ACR120" s="327">
        <f>SUMIF(DULIEU!$AR$7:$AR$532,CĐPS!$ACQ$1&amp;"-"&amp;CĐPS!$B120,DULIEU!$X$7:$X$532)</f>
        <v>0</v>
      </c>
      <c r="ACS120" s="327">
        <f>SUMIF(DULIEU!$AQ$7:$AQ$532,CĐPS!$ACS$1&amp;"-"&amp;CĐPS!$B120,DULIEU!$X$7:$X$532)</f>
        <v>0</v>
      </c>
      <c r="ACT120" s="327">
        <f>SUMIF(DULIEU!$AR$7:$AR$532,CĐPS!$ACS$1&amp;"-"&amp;CĐPS!$B120,DULIEU!$X$7:$X$532)</f>
        <v>0</v>
      </c>
      <c r="ACU120" s="327">
        <f>SUMIF(DULIEU!$AQ$7:$AQ$532,CĐPS!$ACU$1&amp;"-"&amp;CĐPS!$B120,DULIEU!$X$7:$X$532)</f>
        <v>0</v>
      </c>
      <c r="ACV120" s="327">
        <f>SUMIF(DULIEU!$AR$7:$AR$532,CĐPS!$ACU$1&amp;"-"&amp;CĐPS!$B120,DULIEU!$X$7:$X$532)</f>
        <v>0</v>
      </c>
      <c r="ACW120" s="327">
        <f>SUMIF(DULIEU!$AQ$7:$AQ$532,CĐPS!$ACW$1&amp;"-"&amp;CĐPS!$B120,DULIEU!$X$7:$X$532)</f>
        <v>0</v>
      </c>
      <c r="ACX120" s="327">
        <f>SUMIF(DULIEU!$AR$7:$AR$532,CĐPS!$ACW$1&amp;"-"&amp;CĐPS!$B120,DULIEU!$X$7:$X$532)</f>
        <v>0</v>
      </c>
      <c r="ACY120" s="327">
        <f>SUMIF(DULIEU!$AQ$7:$AQ$532,CĐPS!$ACY$1&amp;"-"&amp;CĐPS!$B120,DULIEU!$X$7:$X$532)</f>
        <v>0</v>
      </c>
      <c r="ACZ120" s="327">
        <f>SUMIF(DULIEU!$AR$7:$AR$532,CĐPS!$ACY$1&amp;"-"&amp;CĐPS!$B120,DULIEU!$X$7:$X$532)</f>
        <v>0</v>
      </c>
      <c r="ADA120" s="327">
        <f>SUMIF(DULIEU!$AQ$7:$AQ$532,CĐPS!$ADA$1&amp;"-"&amp;CĐPS!$B120,DULIEU!$X$7:$X$532)</f>
        <v>0</v>
      </c>
      <c r="ADB120" s="327">
        <f>SUMIF(DULIEU!$AR$7:$AR$532,CĐPS!$ADA$1&amp;"-"&amp;CĐPS!$B120,DULIEU!$X$7:$X$532)</f>
        <v>0</v>
      </c>
      <c r="ADC120" s="327">
        <f>SUMIF(DULIEU!$AQ$7:$AQ$532,CĐPS!$ADC$1&amp;"-"&amp;CĐPS!$B120,DULIEU!$X$7:$X$532)</f>
        <v>0</v>
      </c>
      <c r="ADD120" s="327">
        <f>SUMIF(DULIEU!$AR$7:$AR$532,CĐPS!$ADC$1&amp;"-"&amp;CĐPS!$B120,DULIEU!$X$7:$X$532)</f>
        <v>0</v>
      </c>
      <c r="ADE120" s="327">
        <f>SUMIF(DULIEU!$AQ$7:$AQ$532,CĐPS!$ADE$1&amp;"-"&amp;CĐPS!$B120,DULIEU!$X$7:$X$532)</f>
        <v>0</v>
      </c>
      <c r="ADF120" s="327">
        <f>SUMIF(DULIEU!$AR$7:$AR$532,CĐPS!$ADE$1&amp;"-"&amp;CĐPS!$B120,DULIEU!$X$7:$X$532)</f>
        <v>0</v>
      </c>
      <c r="ADG120" s="327">
        <f>SUMIF(DULIEU!$AQ$7:$AQ$532,CĐPS!$ADG$1&amp;"-"&amp;CĐPS!$B120,DULIEU!$X$7:$X$532)</f>
        <v>0</v>
      </c>
      <c r="ADH120" s="327">
        <f>SUMIF(DULIEU!$AR$7:$AR$532,CĐPS!$ADG$1&amp;"-"&amp;CĐPS!$B120,DULIEU!$X$7:$X$532)</f>
        <v>26545455</v>
      </c>
      <c r="ADI120" s="327">
        <f>SUMIF(DULIEU!$AQ$7:$AQ$532,CĐPS!$ADI$1&amp;"-"&amp;CĐPS!$B120,DULIEU!$X$7:$X$532)</f>
        <v>26745455</v>
      </c>
      <c r="ADJ120" s="327">
        <f>SUMIF(DULIEU!$AR$7:$AR$532,CĐPS!$ADI$1&amp;"-"&amp;CĐPS!$B120,DULIEU!$X$7:$X$532)</f>
        <v>200000</v>
      </c>
      <c r="ADK120" s="328">
        <f t="shared" si="62"/>
        <v>0</v>
      </c>
      <c r="ADL120" s="328">
        <f t="shared" si="63"/>
        <v>0</v>
      </c>
      <c r="ADM120" s="328">
        <f t="shared" si="64"/>
        <v>0</v>
      </c>
      <c r="ADN120" s="328">
        <f t="shared" si="65"/>
        <v>0</v>
      </c>
      <c r="ADO120" s="328">
        <f t="shared" si="66"/>
        <v>0</v>
      </c>
      <c r="ADP120" s="328">
        <f t="shared" si="67"/>
        <v>0</v>
      </c>
      <c r="ADQ120" s="328">
        <f t="shared" si="68"/>
        <v>26745455</v>
      </c>
      <c r="ADR120" s="328">
        <f t="shared" si="69"/>
        <v>26745455</v>
      </c>
      <c r="ADS120" s="328">
        <f t="shared" si="70"/>
        <v>26745455</v>
      </c>
      <c r="ADT120" s="328">
        <f t="shared" si="71"/>
        <v>26745455</v>
      </c>
      <c r="ADU120" s="298"/>
      <c r="ADV120" s="298"/>
      <c r="ADW120" s="623"/>
      <c r="ADX120" s="623"/>
    </row>
    <row r="121" spans="1:804">
      <c r="A121" s="137"/>
      <c r="B121" s="313" t="s">
        <v>247</v>
      </c>
      <c r="C121" s="313" t="s">
        <v>247</v>
      </c>
      <c r="D121" s="314" t="s">
        <v>248</v>
      </c>
      <c r="E121" s="315" t="s">
        <v>249</v>
      </c>
      <c r="F121" s="309">
        <f t="shared" si="93"/>
        <v>0</v>
      </c>
      <c r="G121" s="310">
        <f t="shared" si="94"/>
        <v>0</v>
      </c>
      <c r="H121" s="310">
        <f>IF(AND($N$1&gt;=1,$N$1&lt;=12),SUMIF(DULIEU!$AQ$7:$AQ$532,CĐPS!$N$1&amp;"-"&amp;CĐPS!$B121,DULIEU!$X$7:$X$532),IF($N$1="Q1",$ADK121,IF($N$1="Q2",$ADM121,IF($N$1="Q3",$ADO121,IF($N$1="Q4",$ADQ121,IF($N$1="N",$ADS121,""))))))</f>
        <v>200000</v>
      </c>
      <c r="I121" s="310">
        <f>IF(AND($N$1&gt;=1,$N$1&lt;=12),SUMIF(DULIEU!$AR$7:$AR$532,CĐPS!$N$1&amp;"-"&amp;CĐPS!$B121,DULIEU!$X$7:$X$532),IF($N$1="Q1",$ADL121,IF($N$1="Q2",$ADN121,IF($N$1="Q3",$ADP121,IF($N$1="Q4",$ADR121,IF($N$1="N",$ADT121,""))))))</f>
        <v>200000</v>
      </c>
      <c r="J121" s="310">
        <f t="shared" si="95"/>
        <v>200000</v>
      </c>
      <c r="K121" s="310">
        <f t="shared" si="96"/>
        <v>200000</v>
      </c>
      <c r="L121" s="309">
        <f t="shared" si="97"/>
        <v>0</v>
      </c>
      <c r="M121" s="309">
        <f t="shared" si="98"/>
        <v>0</v>
      </c>
      <c r="N121" s="299"/>
      <c r="ACK121" s="148"/>
      <c r="ACL121" s="148"/>
      <c r="ACM121" s="148">
        <f>SUMIF(DULIEU!$AQ$7:$AQ$532,CĐPS!$ACM$1&amp;"-"&amp;CĐPS!$B121,DULIEU!$X$7:$X$532)</f>
        <v>0</v>
      </c>
      <c r="ACN121" s="148">
        <f>SUMIF(DULIEU!$AR$7:$AR$532,CĐPS!$ACM$1&amp;"-"&amp;CĐPS!$B121,DULIEU!$X$7:$X$532)</f>
        <v>0</v>
      </c>
      <c r="ACO121" s="148">
        <f>SUMIF(DULIEU!$AQ$7:$AQ$532,CĐPS!$ACO$1&amp;"-"&amp;CĐPS!$B121,DULIEU!$X$7:$X$532)</f>
        <v>0</v>
      </c>
      <c r="ACP121" s="148">
        <f>SUMIF(DULIEU!$AR$7:$AR$532,CĐPS!ACO$1&amp;"-"&amp;CĐPS!$B121,DULIEU!$X$7:$X$532)</f>
        <v>0</v>
      </c>
      <c r="ACQ121" s="148">
        <f>SUMIF(DULIEU!$AQ$7:$AQ$532,CĐPS!$ACQ$1&amp;"-"&amp;CĐPS!$B121,DULIEU!$X$7:$X$532)</f>
        <v>0</v>
      </c>
      <c r="ACR121" s="148">
        <f>SUMIF(DULIEU!$AR$7:$AR$532,CĐPS!$ACQ$1&amp;"-"&amp;CĐPS!$B121,DULIEU!$X$7:$X$532)</f>
        <v>0</v>
      </c>
      <c r="ACS121" s="148">
        <f>SUMIF(DULIEU!$AQ$7:$AQ$532,CĐPS!$ACS$1&amp;"-"&amp;CĐPS!$B121,DULIEU!$X$7:$X$532)</f>
        <v>0</v>
      </c>
      <c r="ACT121" s="148">
        <f>SUMIF(DULIEU!$AR$7:$AR$532,CĐPS!$ACS$1&amp;"-"&amp;CĐPS!$B121,DULIEU!$X$7:$X$532)</f>
        <v>0</v>
      </c>
      <c r="ACU121" s="148">
        <f>SUMIF(DULIEU!$AQ$7:$AQ$532,CĐPS!$ACU$1&amp;"-"&amp;CĐPS!$B121,DULIEU!$X$7:$X$532)</f>
        <v>0</v>
      </c>
      <c r="ACV121" s="148">
        <f>SUMIF(DULIEU!$AR$7:$AR$532,CĐPS!$ACU$1&amp;"-"&amp;CĐPS!$B121,DULIEU!$X$7:$X$532)</f>
        <v>0</v>
      </c>
      <c r="ACW121" s="148">
        <f>SUMIF(DULIEU!$AQ$7:$AQ$532,CĐPS!$ACW$1&amp;"-"&amp;CĐPS!$B121,DULIEU!$X$7:$X$532)</f>
        <v>0</v>
      </c>
      <c r="ACX121" s="148">
        <f>SUMIF(DULIEU!$AR$7:$AR$532,CĐPS!$ACW$1&amp;"-"&amp;CĐPS!$B121,DULIEU!$X$7:$X$532)</f>
        <v>0</v>
      </c>
      <c r="ACY121" s="148">
        <f>SUMIF(DULIEU!$AQ$7:$AQ$532,CĐPS!$ACY$1&amp;"-"&amp;CĐPS!$B121,DULIEU!$X$7:$X$532)</f>
        <v>0</v>
      </c>
      <c r="ACZ121" s="148">
        <f>SUMIF(DULIEU!$AR$7:$AR$532,CĐPS!$ACY$1&amp;"-"&amp;CĐPS!$B121,DULIEU!$X$7:$X$532)</f>
        <v>0</v>
      </c>
      <c r="ADA121" s="148">
        <f>SUMIF(DULIEU!$AQ$7:$AQ$532,CĐPS!$ADA$1&amp;"-"&amp;CĐPS!$B121,DULIEU!$X$7:$X$532)</f>
        <v>0</v>
      </c>
      <c r="ADB121" s="148">
        <f>SUMIF(DULIEU!$AR$7:$AR$532,CĐPS!$ADA$1&amp;"-"&amp;CĐPS!$B121,DULIEU!$X$7:$X$532)</f>
        <v>0</v>
      </c>
      <c r="ADC121" s="148">
        <f>SUMIF(DULIEU!$AQ$7:$AQ$532,CĐPS!$ADC$1&amp;"-"&amp;CĐPS!$B121,DULIEU!$X$7:$X$532)</f>
        <v>0</v>
      </c>
      <c r="ADD121" s="148">
        <f>SUMIF(DULIEU!$AR$7:$AR$532,CĐPS!$ADC$1&amp;"-"&amp;CĐPS!$B121,DULIEU!$X$7:$X$532)</f>
        <v>0</v>
      </c>
      <c r="ADE121" s="148">
        <f>SUMIF(DULIEU!$AQ$7:$AQ$532,CĐPS!$ADE$1&amp;"-"&amp;CĐPS!$B121,DULIEU!$X$7:$X$532)</f>
        <v>0</v>
      </c>
      <c r="ADF121" s="148">
        <f>SUMIF(DULIEU!$AR$7:$AR$532,CĐPS!$ADE$1&amp;"-"&amp;CĐPS!$B121,DULIEU!$X$7:$X$532)</f>
        <v>0</v>
      </c>
      <c r="ADG121" s="148">
        <f>SUMIF(DULIEU!$AQ$7:$AQ$532,CĐPS!$ADG$1&amp;"-"&amp;CĐPS!$B121,DULIEU!$X$7:$X$532)</f>
        <v>0</v>
      </c>
      <c r="ADH121" s="148">
        <f>SUMIF(DULIEU!$AR$7:$AR$532,CĐPS!$ADG$1&amp;"-"&amp;CĐPS!$B121,DULIEU!$X$7:$X$532)</f>
        <v>0</v>
      </c>
      <c r="ADI121" s="148">
        <f>SUMIF(DULIEU!$AQ$7:$AQ$532,CĐPS!$ADI$1&amp;"-"&amp;CĐPS!$B121,DULIEU!$X$7:$X$532)</f>
        <v>200000</v>
      </c>
      <c r="ADJ121" s="148">
        <f>SUMIF(DULIEU!$AR$7:$AR$532,CĐPS!$ADI$1&amp;"-"&amp;CĐPS!$B121,DULIEU!$X$7:$X$532)</f>
        <v>200000</v>
      </c>
      <c r="ADK121" s="149">
        <f t="shared" si="62"/>
        <v>0</v>
      </c>
      <c r="ADL121" s="149">
        <f t="shared" si="63"/>
        <v>0</v>
      </c>
      <c r="ADM121" s="149">
        <f t="shared" si="64"/>
        <v>0</v>
      </c>
      <c r="ADN121" s="149">
        <f t="shared" si="65"/>
        <v>0</v>
      </c>
      <c r="ADO121" s="149">
        <f t="shared" si="66"/>
        <v>0</v>
      </c>
      <c r="ADP121" s="149">
        <f t="shared" si="67"/>
        <v>0</v>
      </c>
      <c r="ADQ121" s="149">
        <f t="shared" si="68"/>
        <v>200000</v>
      </c>
      <c r="ADR121" s="149">
        <f t="shared" si="69"/>
        <v>200000</v>
      </c>
      <c r="ADS121" s="149">
        <f t="shared" si="70"/>
        <v>200000</v>
      </c>
      <c r="ADT121" s="149">
        <f t="shared" si="71"/>
        <v>200000</v>
      </c>
      <c r="ADU121" s="137"/>
      <c r="ADV121" s="137"/>
    </row>
    <row r="122" spans="1:804">
      <c r="A122" s="137"/>
      <c r="B122" s="313" t="s">
        <v>250</v>
      </c>
      <c r="C122" s="313" t="s">
        <v>250</v>
      </c>
      <c r="D122" s="314" t="s">
        <v>251</v>
      </c>
      <c r="E122" s="315" t="s">
        <v>252</v>
      </c>
      <c r="F122" s="309">
        <f t="shared" si="93"/>
        <v>0</v>
      </c>
      <c r="G122" s="310">
        <f t="shared" si="94"/>
        <v>0</v>
      </c>
      <c r="H122" s="310">
        <f>IF(AND($N$1&gt;=1,$N$1&lt;=12),SUMIF(DULIEU!$AQ$7:$AQ$532,CĐPS!$N$1&amp;"-"&amp;CĐPS!$B122,DULIEU!$X$7:$X$532),IF($N$1="Q1",$ADK122,IF($N$1="Q2",$ADM122,IF($N$1="Q3",$ADO122,IF($N$1="Q4",$ADQ122,IF($N$1="N",$ADS122,""))))))</f>
        <v>0</v>
      </c>
      <c r="I122" s="310">
        <f>IF(AND($N$1&gt;=1,$N$1&lt;=12),SUMIF(DULIEU!$AR$7:$AR$532,CĐPS!$N$1&amp;"-"&amp;CĐPS!$B122,DULIEU!$X$7:$X$532),IF($N$1="Q1",$ADL122,IF($N$1="Q2",$ADN122,IF($N$1="Q3",$ADP122,IF($N$1="Q4",$ADR122,IF($N$1="N",$ADT122,""))))))</f>
        <v>0</v>
      </c>
      <c r="J122" s="310">
        <f t="shared" si="95"/>
        <v>0</v>
      </c>
      <c r="K122" s="310">
        <f t="shared" si="96"/>
        <v>0</v>
      </c>
      <c r="L122" s="309">
        <f t="shared" si="97"/>
        <v>0</v>
      </c>
      <c r="M122" s="309">
        <f t="shared" si="98"/>
        <v>0</v>
      </c>
      <c r="N122" s="299"/>
      <c r="ACK122" s="148"/>
      <c r="ACL122" s="148"/>
      <c r="ACM122" s="148">
        <f>SUMIF(DULIEU!$AQ$7:$AQ$532,CĐPS!$ACM$1&amp;"-"&amp;CĐPS!$B122,DULIEU!$X$7:$X$532)</f>
        <v>0</v>
      </c>
      <c r="ACN122" s="148">
        <f>SUMIF(DULIEU!$AR$7:$AR$532,CĐPS!$ACM$1&amp;"-"&amp;CĐPS!$B122,DULIEU!$X$7:$X$532)</f>
        <v>0</v>
      </c>
      <c r="ACO122" s="148">
        <f>SUMIF(DULIEU!$AQ$7:$AQ$532,CĐPS!$ACO$1&amp;"-"&amp;CĐPS!$B122,DULIEU!$X$7:$X$532)</f>
        <v>0</v>
      </c>
      <c r="ACP122" s="148">
        <f>SUMIF(DULIEU!$AR$7:$AR$532,CĐPS!ACO$1&amp;"-"&amp;CĐPS!$B122,DULIEU!$X$7:$X$532)</f>
        <v>0</v>
      </c>
      <c r="ACQ122" s="148">
        <f>SUMIF(DULIEU!$AQ$7:$AQ$532,CĐPS!$ACQ$1&amp;"-"&amp;CĐPS!$B122,DULIEU!$X$7:$X$532)</f>
        <v>0</v>
      </c>
      <c r="ACR122" s="148">
        <f>SUMIF(DULIEU!$AR$7:$AR$532,CĐPS!$ACQ$1&amp;"-"&amp;CĐPS!$B122,DULIEU!$X$7:$X$532)</f>
        <v>0</v>
      </c>
      <c r="ACS122" s="148">
        <f>SUMIF(DULIEU!$AQ$7:$AQ$532,CĐPS!$ACS$1&amp;"-"&amp;CĐPS!$B122,DULIEU!$X$7:$X$532)</f>
        <v>0</v>
      </c>
      <c r="ACT122" s="148">
        <f>SUMIF(DULIEU!$AR$7:$AR$532,CĐPS!$ACS$1&amp;"-"&amp;CĐPS!$B122,DULIEU!$X$7:$X$532)</f>
        <v>0</v>
      </c>
      <c r="ACU122" s="148">
        <f>SUMIF(DULIEU!$AQ$7:$AQ$532,CĐPS!$ACU$1&amp;"-"&amp;CĐPS!$B122,DULIEU!$X$7:$X$532)</f>
        <v>0</v>
      </c>
      <c r="ACV122" s="148">
        <f>SUMIF(DULIEU!$AR$7:$AR$532,CĐPS!$ACU$1&amp;"-"&amp;CĐPS!$B122,DULIEU!$X$7:$X$532)</f>
        <v>0</v>
      </c>
      <c r="ACW122" s="148">
        <f>SUMIF(DULIEU!$AQ$7:$AQ$532,CĐPS!$ACW$1&amp;"-"&amp;CĐPS!$B122,DULIEU!$X$7:$X$532)</f>
        <v>0</v>
      </c>
      <c r="ACX122" s="148">
        <f>SUMIF(DULIEU!$AR$7:$AR$532,CĐPS!$ACW$1&amp;"-"&amp;CĐPS!$B122,DULIEU!$X$7:$X$532)</f>
        <v>0</v>
      </c>
      <c r="ACY122" s="148">
        <f>SUMIF(DULIEU!$AQ$7:$AQ$532,CĐPS!$ACY$1&amp;"-"&amp;CĐPS!$B122,DULIEU!$X$7:$X$532)</f>
        <v>0</v>
      </c>
      <c r="ACZ122" s="148">
        <f>SUMIF(DULIEU!$AR$7:$AR$532,CĐPS!$ACY$1&amp;"-"&amp;CĐPS!$B122,DULIEU!$X$7:$X$532)</f>
        <v>0</v>
      </c>
      <c r="ADA122" s="148">
        <f>SUMIF(DULIEU!$AQ$7:$AQ$532,CĐPS!$ADA$1&amp;"-"&amp;CĐPS!$B122,DULIEU!$X$7:$X$532)</f>
        <v>0</v>
      </c>
      <c r="ADB122" s="148">
        <f>SUMIF(DULIEU!$AR$7:$AR$532,CĐPS!$ADA$1&amp;"-"&amp;CĐPS!$B122,DULIEU!$X$7:$X$532)</f>
        <v>0</v>
      </c>
      <c r="ADC122" s="148">
        <f>SUMIF(DULIEU!$AQ$7:$AQ$532,CĐPS!$ADC$1&amp;"-"&amp;CĐPS!$B122,DULIEU!$X$7:$X$532)</f>
        <v>0</v>
      </c>
      <c r="ADD122" s="148">
        <f>SUMIF(DULIEU!$AR$7:$AR$532,CĐPS!$ADC$1&amp;"-"&amp;CĐPS!$B122,DULIEU!$X$7:$X$532)</f>
        <v>0</v>
      </c>
      <c r="ADE122" s="148">
        <f>SUMIF(DULIEU!$AQ$7:$AQ$532,CĐPS!$ADE$1&amp;"-"&amp;CĐPS!$B122,DULIEU!$X$7:$X$532)</f>
        <v>0</v>
      </c>
      <c r="ADF122" s="148">
        <f>SUMIF(DULIEU!$AR$7:$AR$532,CĐPS!$ADE$1&amp;"-"&amp;CĐPS!$B122,DULIEU!$X$7:$X$532)</f>
        <v>0</v>
      </c>
      <c r="ADG122" s="148">
        <f>SUMIF(DULIEU!$AQ$7:$AQ$532,CĐPS!$ADG$1&amp;"-"&amp;CĐPS!$B122,DULIEU!$X$7:$X$532)</f>
        <v>0</v>
      </c>
      <c r="ADH122" s="148">
        <f>SUMIF(DULIEU!$AR$7:$AR$532,CĐPS!$ADG$1&amp;"-"&amp;CĐPS!$B122,DULIEU!$X$7:$X$532)</f>
        <v>0</v>
      </c>
      <c r="ADI122" s="148">
        <f>SUMIF(DULIEU!$AQ$7:$AQ$532,CĐPS!$ADI$1&amp;"-"&amp;CĐPS!$B122,DULIEU!$X$7:$X$532)</f>
        <v>0</v>
      </c>
      <c r="ADJ122" s="148">
        <f>SUMIF(DULIEU!$AR$7:$AR$532,CĐPS!$ADI$1&amp;"-"&amp;CĐPS!$B122,DULIEU!$X$7:$X$532)</f>
        <v>0</v>
      </c>
      <c r="ADK122" s="149">
        <f t="shared" si="62"/>
        <v>0</v>
      </c>
      <c r="ADL122" s="149">
        <f t="shared" si="63"/>
        <v>0</v>
      </c>
      <c r="ADM122" s="149">
        <f t="shared" si="64"/>
        <v>0</v>
      </c>
      <c r="ADN122" s="149">
        <f t="shared" si="65"/>
        <v>0</v>
      </c>
      <c r="ADO122" s="149">
        <f t="shared" si="66"/>
        <v>0</v>
      </c>
      <c r="ADP122" s="149">
        <f t="shared" si="67"/>
        <v>0</v>
      </c>
      <c r="ADQ122" s="149">
        <f t="shared" si="68"/>
        <v>0</v>
      </c>
      <c r="ADR122" s="149">
        <f t="shared" si="69"/>
        <v>0</v>
      </c>
      <c r="ADS122" s="149">
        <f t="shared" si="70"/>
        <v>0</v>
      </c>
      <c r="ADT122" s="149">
        <f t="shared" si="71"/>
        <v>0</v>
      </c>
      <c r="ADU122" s="137"/>
      <c r="ADV122" s="137"/>
    </row>
    <row r="123" spans="1:804">
      <c r="A123" s="137"/>
      <c r="B123" s="313" t="s">
        <v>253</v>
      </c>
      <c r="C123" s="313" t="s">
        <v>253</v>
      </c>
      <c r="D123" s="314" t="s">
        <v>254</v>
      </c>
      <c r="E123" s="315" t="s">
        <v>255</v>
      </c>
      <c r="F123" s="309">
        <f t="shared" si="93"/>
        <v>0</v>
      </c>
      <c r="G123" s="310">
        <f t="shared" si="94"/>
        <v>0</v>
      </c>
      <c r="H123" s="310">
        <f>IF(AND($N$1&gt;=1,$N$1&lt;=12),SUMIF(DULIEU!$AQ$7:$AQ$532,CĐPS!$N$1&amp;"-"&amp;CĐPS!$B123,DULIEU!$X$7:$X$532),IF($N$1="Q1",$ADK123,IF($N$1="Q2",$ADM123,IF($N$1="Q3",$ADO123,IF($N$1="Q4",$ADQ123,IF($N$1="N",$ADS123,""))))))</f>
        <v>26545455</v>
      </c>
      <c r="I123" s="310">
        <f>IF(AND($N$1&gt;=1,$N$1&lt;=12),SUMIF(DULIEU!$AR$7:$AR$532,CĐPS!$N$1&amp;"-"&amp;CĐPS!$B123,DULIEU!$X$7:$X$532),IF($N$1="Q1",$ADL123,IF($N$1="Q2",$ADN123,IF($N$1="Q3",$ADP123,IF($N$1="Q4",$ADR123,IF($N$1="N",$ADT123,""))))))</f>
        <v>26545455</v>
      </c>
      <c r="J123" s="310">
        <f t="shared" si="95"/>
        <v>26545455</v>
      </c>
      <c r="K123" s="310">
        <f t="shared" si="96"/>
        <v>26545455</v>
      </c>
      <c r="L123" s="309">
        <f t="shared" si="97"/>
        <v>0</v>
      </c>
      <c r="M123" s="309">
        <f t="shared" si="98"/>
        <v>0</v>
      </c>
      <c r="N123" s="299"/>
      <c r="ACK123" s="148"/>
      <c r="ACL123" s="148"/>
      <c r="ACM123" s="148">
        <f>SUMIF(DULIEU!$AQ$7:$AQ$532,CĐPS!$ACM$1&amp;"-"&amp;CĐPS!$B123,DULIEU!$X$7:$X$532)</f>
        <v>0</v>
      </c>
      <c r="ACN123" s="148">
        <f>SUMIF(DULIEU!$AR$7:$AR$532,CĐPS!$ACM$1&amp;"-"&amp;CĐPS!$B123,DULIEU!$X$7:$X$532)</f>
        <v>0</v>
      </c>
      <c r="ACO123" s="148">
        <f>SUMIF(DULIEU!$AQ$7:$AQ$532,CĐPS!$ACO$1&amp;"-"&amp;CĐPS!$B123,DULIEU!$X$7:$X$532)</f>
        <v>0</v>
      </c>
      <c r="ACP123" s="148">
        <f>SUMIF(DULIEU!$AR$7:$AR$532,CĐPS!ACO$1&amp;"-"&amp;CĐPS!$B123,DULIEU!$X$7:$X$532)</f>
        <v>0</v>
      </c>
      <c r="ACQ123" s="148">
        <f>SUMIF(DULIEU!$AQ$7:$AQ$532,CĐPS!$ACQ$1&amp;"-"&amp;CĐPS!$B123,DULIEU!$X$7:$X$532)</f>
        <v>0</v>
      </c>
      <c r="ACR123" s="148">
        <f>SUMIF(DULIEU!$AR$7:$AR$532,CĐPS!$ACQ$1&amp;"-"&amp;CĐPS!$B123,DULIEU!$X$7:$X$532)</f>
        <v>0</v>
      </c>
      <c r="ACS123" s="148">
        <f>SUMIF(DULIEU!$AQ$7:$AQ$532,CĐPS!$ACS$1&amp;"-"&amp;CĐPS!$B123,DULIEU!$X$7:$X$532)</f>
        <v>0</v>
      </c>
      <c r="ACT123" s="148">
        <f>SUMIF(DULIEU!$AR$7:$AR$532,CĐPS!$ACS$1&amp;"-"&amp;CĐPS!$B123,DULIEU!$X$7:$X$532)</f>
        <v>0</v>
      </c>
      <c r="ACU123" s="148">
        <f>SUMIF(DULIEU!$AQ$7:$AQ$532,CĐPS!$ACU$1&amp;"-"&amp;CĐPS!$B123,DULIEU!$X$7:$X$532)</f>
        <v>0</v>
      </c>
      <c r="ACV123" s="148">
        <f>SUMIF(DULIEU!$AR$7:$AR$532,CĐPS!$ACU$1&amp;"-"&amp;CĐPS!$B123,DULIEU!$X$7:$X$532)</f>
        <v>0</v>
      </c>
      <c r="ACW123" s="148">
        <f>SUMIF(DULIEU!$AQ$7:$AQ$532,CĐPS!$ACW$1&amp;"-"&amp;CĐPS!$B123,DULIEU!$X$7:$X$532)</f>
        <v>0</v>
      </c>
      <c r="ACX123" s="148">
        <f>SUMIF(DULIEU!$AR$7:$AR$532,CĐPS!$ACW$1&amp;"-"&amp;CĐPS!$B123,DULIEU!$X$7:$X$532)</f>
        <v>0</v>
      </c>
      <c r="ACY123" s="148">
        <f>SUMIF(DULIEU!$AQ$7:$AQ$532,CĐPS!$ACY$1&amp;"-"&amp;CĐPS!$B123,DULIEU!$X$7:$X$532)</f>
        <v>0</v>
      </c>
      <c r="ACZ123" s="148">
        <f>SUMIF(DULIEU!$AR$7:$AR$532,CĐPS!$ACY$1&amp;"-"&amp;CĐPS!$B123,DULIEU!$X$7:$X$532)</f>
        <v>0</v>
      </c>
      <c r="ADA123" s="148">
        <f>SUMIF(DULIEU!$AQ$7:$AQ$532,CĐPS!$ADA$1&amp;"-"&amp;CĐPS!$B123,DULIEU!$X$7:$X$532)</f>
        <v>0</v>
      </c>
      <c r="ADB123" s="148">
        <f>SUMIF(DULIEU!$AR$7:$AR$532,CĐPS!$ADA$1&amp;"-"&amp;CĐPS!$B123,DULIEU!$X$7:$X$532)</f>
        <v>0</v>
      </c>
      <c r="ADC123" s="148">
        <f>SUMIF(DULIEU!$AQ$7:$AQ$532,CĐPS!$ADC$1&amp;"-"&amp;CĐPS!$B123,DULIEU!$X$7:$X$532)</f>
        <v>0</v>
      </c>
      <c r="ADD123" s="148">
        <f>SUMIF(DULIEU!$AR$7:$AR$532,CĐPS!$ADC$1&amp;"-"&amp;CĐPS!$B123,DULIEU!$X$7:$X$532)</f>
        <v>0</v>
      </c>
      <c r="ADE123" s="148">
        <f>SUMIF(DULIEU!$AQ$7:$AQ$532,CĐPS!$ADE$1&amp;"-"&amp;CĐPS!$B123,DULIEU!$X$7:$X$532)</f>
        <v>0</v>
      </c>
      <c r="ADF123" s="148">
        <f>SUMIF(DULIEU!$AR$7:$AR$532,CĐPS!$ADE$1&amp;"-"&amp;CĐPS!$B123,DULIEU!$X$7:$X$532)</f>
        <v>0</v>
      </c>
      <c r="ADG123" s="148">
        <f>SUMIF(DULIEU!$AQ$7:$AQ$532,CĐPS!$ADG$1&amp;"-"&amp;CĐPS!$B123,DULIEU!$X$7:$X$532)</f>
        <v>0</v>
      </c>
      <c r="ADH123" s="148">
        <f>SUMIF(DULIEU!$AR$7:$AR$532,CĐPS!$ADG$1&amp;"-"&amp;CĐPS!$B123,DULIEU!$X$7:$X$532)</f>
        <v>26545455</v>
      </c>
      <c r="ADI123" s="148">
        <f>SUMIF(DULIEU!$AQ$7:$AQ$532,CĐPS!$ADI$1&amp;"-"&amp;CĐPS!$B123,DULIEU!$X$7:$X$532)</f>
        <v>26545455</v>
      </c>
      <c r="ADJ123" s="148">
        <f>SUMIF(DULIEU!$AR$7:$AR$532,CĐPS!$ADI$1&amp;"-"&amp;CĐPS!$B123,DULIEU!$X$7:$X$532)</f>
        <v>0</v>
      </c>
      <c r="ADK123" s="149">
        <f t="shared" si="62"/>
        <v>0</v>
      </c>
      <c r="ADL123" s="149">
        <f t="shared" si="63"/>
        <v>0</v>
      </c>
      <c r="ADM123" s="149">
        <f t="shared" si="64"/>
        <v>0</v>
      </c>
      <c r="ADN123" s="149">
        <f t="shared" si="65"/>
        <v>0</v>
      </c>
      <c r="ADO123" s="149">
        <f t="shared" si="66"/>
        <v>0</v>
      </c>
      <c r="ADP123" s="149">
        <f t="shared" si="67"/>
        <v>0</v>
      </c>
      <c r="ADQ123" s="149">
        <f t="shared" si="68"/>
        <v>26545455</v>
      </c>
      <c r="ADR123" s="149">
        <f t="shared" si="69"/>
        <v>26545455</v>
      </c>
      <c r="ADS123" s="149">
        <f t="shared" si="70"/>
        <v>26545455</v>
      </c>
      <c r="ADT123" s="149">
        <f t="shared" si="71"/>
        <v>26545455</v>
      </c>
      <c r="ADU123" s="137"/>
      <c r="ADV123" s="137"/>
    </row>
    <row r="124" spans="1:804">
      <c r="A124" s="137"/>
      <c r="B124" s="313" t="s">
        <v>256</v>
      </c>
      <c r="C124" s="313" t="s">
        <v>256</v>
      </c>
      <c r="D124" s="314" t="s">
        <v>257</v>
      </c>
      <c r="E124" s="315" t="s">
        <v>258</v>
      </c>
      <c r="F124" s="309">
        <f t="shared" si="93"/>
        <v>0</v>
      </c>
      <c r="G124" s="310">
        <f t="shared" si="94"/>
        <v>0</v>
      </c>
      <c r="H124" s="310">
        <f>IF(AND($N$1&gt;=1,$N$1&lt;=12),SUMIF(DULIEU!$AQ$7:$AQ$532,CĐPS!$N$1&amp;"-"&amp;CĐPS!$B124,DULIEU!$X$7:$X$532),IF($N$1="Q1",$ADK124,IF($N$1="Q2",$ADM124,IF($N$1="Q3",$ADO124,IF($N$1="Q4",$ADQ124,IF($N$1="N",$ADS124,""))))))</f>
        <v>0</v>
      </c>
      <c r="I124" s="310">
        <f>IF(AND($N$1&gt;=1,$N$1&lt;=12),SUMIF(DULIEU!$AR$7:$AR$532,CĐPS!$N$1&amp;"-"&amp;CĐPS!$B124,DULIEU!$X$7:$X$532),IF($N$1="Q1",$ADL124,IF($N$1="Q2",$ADN124,IF($N$1="Q3",$ADP124,IF($N$1="Q4",$ADR124,IF($N$1="N",$ADT124,""))))))</f>
        <v>0</v>
      </c>
      <c r="J124" s="310">
        <f t="shared" si="95"/>
        <v>0</v>
      </c>
      <c r="K124" s="310">
        <f t="shared" si="96"/>
        <v>0</v>
      </c>
      <c r="L124" s="309">
        <f t="shared" si="97"/>
        <v>0</v>
      </c>
      <c r="M124" s="309">
        <f t="shared" si="98"/>
        <v>0</v>
      </c>
      <c r="N124" s="299"/>
      <c r="ACK124" s="148"/>
      <c r="ACL124" s="148"/>
      <c r="ACM124" s="148">
        <f>SUMIF(DULIEU!$AQ$7:$AQ$532,CĐPS!$ACM$1&amp;"-"&amp;CĐPS!$B124,DULIEU!$X$7:$X$532)</f>
        <v>0</v>
      </c>
      <c r="ACN124" s="148">
        <f>SUMIF(DULIEU!$AR$7:$AR$532,CĐPS!$ACM$1&amp;"-"&amp;CĐPS!$B124,DULIEU!$X$7:$X$532)</f>
        <v>0</v>
      </c>
      <c r="ACO124" s="148">
        <f>SUMIF(DULIEU!$AQ$7:$AQ$532,CĐPS!$ACO$1&amp;"-"&amp;CĐPS!$B124,DULIEU!$X$7:$X$532)</f>
        <v>0</v>
      </c>
      <c r="ACP124" s="148">
        <f>SUMIF(DULIEU!$AR$7:$AR$532,CĐPS!ACO$1&amp;"-"&amp;CĐPS!$B124,DULIEU!$X$7:$X$532)</f>
        <v>0</v>
      </c>
      <c r="ACQ124" s="148">
        <f>SUMIF(DULIEU!$AQ$7:$AQ$532,CĐPS!$ACQ$1&amp;"-"&amp;CĐPS!$B124,DULIEU!$X$7:$X$532)</f>
        <v>0</v>
      </c>
      <c r="ACR124" s="148">
        <f>SUMIF(DULIEU!$AR$7:$AR$532,CĐPS!$ACQ$1&amp;"-"&amp;CĐPS!$B124,DULIEU!$X$7:$X$532)</f>
        <v>0</v>
      </c>
      <c r="ACS124" s="148">
        <f>SUMIF(DULIEU!$AQ$7:$AQ$532,CĐPS!$ACS$1&amp;"-"&amp;CĐPS!$B124,DULIEU!$X$7:$X$532)</f>
        <v>0</v>
      </c>
      <c r="ACT124" s="148">
        <f>SUMIF(DULIEU!$AR$7:$AR$532,CĐPS!$ACS$1&amp;"-"&amp;CĐPS!$B124,DULIEU!$X$7:$X$532)</f>
        <v>0</v>
      </c>
      <c r="ACU124" s="148">
        <f>SUMIF(DULIEU!$AQ$7:$AQ$532,CĐPS!$ACU$1&amp;"-"&amp;CĐPS!$B124,DULIEU!$X$7:$X$532)</f>
        <v>0</v>
      </c>
      <c r="ACV124" s="148">
        <f>SUMIF(DULIEU!$AR$7:$AR$532,CĐPS!$ACU$1&amp;"-"&amp;CĐPS!$B124,DULIEU!$X$7:$X$532)</f>
        <v>0</v>
      </c>
      <c r="ACW124" s="148">
        <f>SUMIF(DULIEU!$AQ$7:$AQ$532,CĐPS!$ACW$1&amp;"-"&amp;CĐPS!$B124,DULIEU!$X$7:$X$532)</f>
        <v>0</v>
      </c>
      <c r="ACX124" s="148">
        <f>SUMIF(DULIEU!$AR$7:$AR$532,CĐPS!$ACW$1&amp;"-"&amp;CĐPS!$B124,DULIEU!$X$7:$X$532)</f>
        <v>0</v>
      </c>
      <c r="ACY124" s="148">
        <f>SUMIF(DULIEU!$AQ$7:$AQ$532,CĐPS!$ACY$1&amp;"-"&amp;CĐPS!$B124,DULIEU!$X$7:$X$532)</f>
        <v>0</v>
      </c>
      <c r="ACZ124" s="148">
        <f>SUMIF(DULIEU!$AR$7:$AR$532,CĐPS!$ACY$1&amp;"-"&amp;CĐPS!$B124,DULIEU!$X$7:$X$532)</f>
        <v>0</v>
      </c>
      <c r="ADA124" s="148">
        <f>SUMIF(DULIEU!$AQ$7:$AQ$532,CĐPS!$ADA$1&amp;"-"&amp;CĐPS!$B124,DULIEU!$X$7:$X$532)</f>
        <v>0</v>
      </c>
      <c r="ADB124" s="148">
        <f>SUMIF(DULIEU!$AR$7:$AR$532,CĐPS!$ADA$1&amp;"-"&amp;CĐPS!$B124,DULIEU!$X$7:$X$532)</f>
        <v>0</v>
      </c>
      <c r="ADC124" s="148">
        <f>SUMIF(DULIEU!$AQ$7:$AQ$532,CĐPS!$ADC$1&amp;"-"&amp;CĐPS!$B124,DULIEU!$X$7:$X$532)</f>
        <v>0</v>
      </c>
      <c r="ADD124" s="148">
        <f>SUMIF(DULIEU!$AR$7:$AR$532,CĐPS!$ADC$1&amp;"-"&amp;CĐPS!$B124,DULIEU!$X$7:$X$532)</f>
        <v>0</v>
      </c>
      <c r="ADE124" s="148">
        <f>SUMIF(DULIEU!$AQ$7:$AQ$532,CĐPS!$ADE$1&amp;"-"&amp;CĐPS!$B124,DULIEU!$X$7:$X$532)</f>
        <v>0</v>
      </c>
      <c r="ADF124" s="148">
        <f>SUMIF(DULIEU!$AR$7:$AR$532,CĐPS!$ADE$1&amp;"-"&amp;CĐPS!$B124,DULIEU!$X$7:$X$532)</f>
        <v>0</v>
      </c>
      <c r="ADG124" s="148">
        <f>SUMIF(DULIEU!$AQ$7:$AQ$532,CĐPS!$ADG$1&amp;"-"&amp;CĐPS!$B124,DULIEU!$X$7:$X$532)</f>
        <v>0</v>
      </c>
      <c r="ADH124" s="148">
        <f>SUMIF(DULIEU!$AR$7:$AR$532,CĐPS!$ADG$1&amp;"-"&amp;CĐPS!$B124,DULIEU!$X$7:$X$532)</f>
        <v>0</v>
      </c>
      <c r="ADI124" s="148">
        <f>SUMIF(DULIEU!$AQ$7:$AQ$532,CĐPS!$ADI$1&amp;"-"&amp;CĐPS!$B124,DULIEU!$X$7:$X$532)</f>
        <v>0</v>
      </c>
      <c r="ADJ124" s="148">
        <f>SUMIF(DULIEU!$AR$7:$AR$532,CĐPS!$ADI$1&amp;"-"&amp;CĐPS!$B124,DULIEU!$X$7:$X$532)</f>
        <v>0</v>
      </c>
      <c r="ADK124" s="149">
        <f t="shared" si="62"/>
        <v>0</v>
      </c>
      <c r="ADL124" s="149">
        <f t="shared" si="63"/>
        <v>0</v>
      </c>
      <c r="ADM124" s="149">
        <f t="shared" si="64"/>
        <v>0</v>
      </c>
      <c r="ADN124" s="149">
        <f t="shared" si="65"/>
        <v>0</v>
      </c>
      <c r="ADO124" s="149">
        <f t="shared" si="66"/>
        <v>0</v>
      </c>
      <c r="ADP124" s="149">
        <f t="shared" si="67"/>
        <v>0</v>
      </c>
      <c r="ADQ124" s="149">
        <f t="shared" si="68"/>
        <v>0</v>
      </c>
      <c r="ADR124" s="149">
        <f t="shared" si="69"/>
        <v>0</v>
      </c>
      <c r="ADS124" s="149">
        <f t="shared" si="70"/>
        <v>0</v>
      </c>
      <c r="ADT124" s="149">
        <f t="shared" si="71"/>
        <v>0</v>
      </c>
      <c r="ADU124" s="137"/>
      <c r="ADV124" s="137"/>
    </row>
    <row r="125" spans="1:804" s="117" customFormat="1">
      <c r="A125" s="298" t="s">
        <v>388</v>
      </c>
      <c r="B125" s="316" t="s">
        <v>765</v>
      </c>
      <c r="C125" s="316" t="s">
        <v>259</v>
      </c>
      <c r="D125" s="317" t="s">
        <v>260</v>
      </c>
      <c r="E125" s="318" t="s">
        <v>261</v>
      </c>
      <c r="F125" s="319">
        <f t="shared" si="93"/>
        <v>0</v>
      </c>
      <c r="G125" s="330">
        <f t="shared" si="94"/>
        <v>0</v>
      </c>
      <c r="H125" s="330">
        <f>IF(AND($N$1&gt;=1,$N$1&lt;=12),SUMIF(DULIEU!$AQ$7:$AQ$532,CĐPS!$N$1&amp;"-"&amp;CĐPS!$B125,DULIEU!$X$7:$X$532),IF($N$1="Q1",$ADK125,IF($N$1="Q2",$ADM125,IF($N$1="Q3",$ADO125,IF($N$1="Q4",$ADQ125,IF($N$1="N",$ADS125,""))))))</f>
        <v>5810</v>
      </c>
      <c r="I125" s="330">
        <f>IF(AND($N$1&gt;=1,$N$1&lt;=12),SUMIF(DULIEU!$AR$7:$AR$532,CĐPS!$N$1&amp;"-"&amp;CĐPS!$B125,DULIEU!$X$7:$X$532),IF($N$1="Q1",$ADL125,IF($N$1="Q2",$ADN125,IF($N$1="Q3",$ADP125,IF($N$1="Q4",$ADR125,IF($N$1="N",$ADT125,""))))))</f>
        <v>5810</v>
      </c>
      <c r="J125" s="330">
        <f t="shared" si="95"/>
        <v>10013</v>
      </c>
      <c r="K125" s="330">
        <f t="shared" si="96"/>
        <v>10013</v>
      </c>
      <c r="L125" s="319">
        <f t="shared" si="97"/>
        <v>0</v>
      </c>
      <c r="M125" s="319">
        <f t="shared" si="98"/>
        <v>0</v>
      </c>
      <c r="N125" s="326"/>
      <c r="ACK125" s="327"/>
      <c r="ACL125" s="327"/>
      <c r="ACM125" s="327">
        <f>SUMIF(DULIEU!$AQ$7:$AQ$532,CĐPS!$ACM$1&amp;"-"&amp;CĐPS!$B125,DULIEU!$X$7:$X$532)</f>
        <v>0</v>
      </c>
      <c r="ACN125" s="327">
        <f>SUMIF(DULIEU!$AR$7:$AR$532,CĐPS!$ACM$1&amp;"-"&amp;CĐPS!$B125,DULIEU!$X$7:$X$532)</f>
        <v>0</v>
      </c>
      <c r="ACO125" s="327">
        <f>SUMIF(DULIEU!$AQ$7:$AQ$532,CĐPS!$ACO$1&amp;"-"&amp;CĐPS!$B125,DULIEU!$X$7:$X$532)</f>
        <v>0</v>
      </c>
      <c r="ACP125" s="327">
        <f>SUMIF(DULIEU!$AR$7:$AR$532,CĐPS!ACO$1&amp;"-"&amp;CĐPS!$B125,DULIEU!$X$7:$X$532)</f>
        <v>0</v>
      </c>
      <c r="ACQ125" s="327">
        <f>SUMIF(DULIEU!$AQ$7:$AQ$532,CĐPS!$ACQ$1&amp;"-"&amp;CĐPS!$B125,DULIEU!$X$7:$X$532)</f>
        <v>0</v>
      </c>
      <c r="ACR125" s="327">
        <f>SUMIF(DULIEU!$AR$7:$AR$532,CĐPS!$ACQ$1&amp;"-"&amp;CĐPS!$B125,DULIEU!$X$7:$X$532)</f>
        <v>0</v>
      </c>
      <c r="ACS125" s="327">
        <f>SUMIF(DULIEU!$AQ$7:$AQ$532,CĐPS!$ACS$1&amp;"-"&amp;CĐPS!$B125,DULIEU!$X$7:$X$532)</f>
        <v>0</v>
      </c>
      <c r="ACT125" s="327">
        <f>SUMIF(DULIEU!$AR$7:$AR$532,CĐPS!$ACS$1&amp;"-"&amp;CĐPS!$B125,DULIEU!$X$7:$X$532)</f>
        <v>289</v>
      </c>
      <c r="ACU125" s="327">
        <f>SUMIF(DULIEU!$AQ$7:$AQ$532,CĐPS!$ACU$1&amp;"-"&amp;CĐPS!$B125,DULIEU!$X$7:$X$532)</f>
        <v>0</v>
      </c>
      <c r="ACV125" s="327">
        <f>SUMIF(DULIEU!$AR$7:$AR$532,CĐPS!$ACU$1&amp;"-"&amp;CĐPS!$B125,DULIEU!$X$7:$X$532)</f>
        <v>663</v>
      </c>
      <c r="ACW125" s="327">
        <f>SUMIF(DULIEU!$AQ$7:$AQ$532,CĐPS!$ACW$1&amp;"-"&amp;CĐPS!$B125,DULIEU!$X$7:$X$532)</f>
        <v>1588</v>
      </c>
      <c r="ACX125" s="327">
        <f>SUMIF(DULIEU!$AR$7:$AR$532,CĐPS!$ACW$1&amp;"-"&amp;CĐPS!$B125,DULIEU!$X$7:$X$532)</f>
        <v>636</v>
      </c>
      <c r="ACY125" s="327">
        <f>SUMIF(DULIEU!$AQ$7:$AQ$532,CĐPS!$ACY$1&amp;"-"&amp;CĐPS!$B125,DULIEU!$X$7:$X$532)</f>
        <v>0</v>
      </c>
      <c r="ACZ125" s="327">
        <f>SUMIF(DULIEU!$AR$7:$AR$532,CĐPS!$ACY$1&amp;"-"&amp;CĐPS!$B125,DULIEU!$X$7:$X$532)</f>
        <v>1234</v>
      </c>
      <c r="ADA125" s="327">
        <f>SUMIF(DULIEU!$AQ$7:$AQ$532,CĐPS!$ADA$1&amp;"-"&amp;CĐPS!$B125,DULIEU!$X$7:$X$532)</f>
        <v>0</v>
      </c>
      <c r="ADB125" s="327">
        <f>SUMIF(DULIEU!$AR$7:$AR$532,CĐPS!$ADA$1&amp;"-"&amp;CĐPS!$B125,DULIEU!$X$7:$X$532)</f>
        <v>703</v>
      </c>
      <c r="ADC125" s="327">
        <f>SUMIF(DULIEU!$AQ$7:$AQ$532,CĐPS!$ADC$1&amp;"-"&amp;CĐPS!$B125,DULIEU!$X$7:$X$532)</f>
        <v>2615</v>
      </c>
      <c r="ADD125" s="327">
        <f>SUMIF(DULIEU!$AR$7:$AR$532,CĐPS!$ADC$1&amp;"-"&amp;CĐPS!$B125,DULIEU!$X$7:$X$532)</f>
        <v>678</v>
      </c>
      <c r="ADE125" s="327">
        <f>SUMIF(DULIEU!$AQ$7:$AQ$532,CĐPS!$ADE$1&amp;"-"&amp;CĐPS!$B125,DULIEU!$X$7:$X$532)</f>
        <v>0</v>
      </c>
      <c r="ADF125" s="327">
        <f>SUMIF(DULIEU!$AR$7:$AR$532,CĐPS!$ADE$1&amp;"-"&amp;CĐPS!$B125,DULIEU!$X$7:$X$532)</f>
        <v>610</v>
      </c>
      <c r="ADG125" s="327">
        <f>SUMIF(DULIEU!$AQ$7:$AQ$532,CĐPS!$ADG$1&amp;"-"&amp;CĐPS!$B125,DULIEU!$X$7:$X$532)</f>
        <v>0</v>
      </c>
      <c r="ADH125" s="327">
        <f>SUMIF(DULIEU!$AR$7:$AR$532,CĐPS!$ADG$1&amp;"-"&amp;CĐPS!$B125,DULIEU!$X$7:$X$532)</f>
        <v>597</v>
      </c>
      <c r="ADI125" s="327">
        <f>SUMIF(DULIEU!$AQ$7:$AQ$532,CĐPS!$ADI$1&amp;"-"&amp;CĐPS!$B125,DULIEU!$X$7:$X$532)</f>
        <v>5810</v>
      </c>
      <c r="ADJ125" s="327">
        <f>SUMIF(DULIEU!$AR$7:$AR$532,CĐPS!$ADI$1&amp;"-"&amp;CĐPS!$B125,DULIEU!$X$7:$X$532)</f>
        <v>4603</v>
      </c>
      <c r="ADK125" s="328">
        <f t="shared" si="62"/>
        <v>0</v>
      </c>
      <c r="ADL125" s="328">
        <f t="shared" si="63"/>
        <v>0</v>
      </c>
      <c r="ADM125" s="328">
        <f t="shared" si="64"/>
        <v>1588</v>
      </c>
      <c r="ADN125" s="328">
        <f t="shared" si="65"/>
        <v>1588</v>
      </c>
      <c r="ADO125" s="328">
        <f t="shared" si="66"/>
        <v>2615</v>
      </c>
      <c r="ADP125" s="328">
        <f t="shared" si="67"/>
        <v>2615</v>
      </c>
      <c r="ADQ125" s="328">
        <f t="shared" si="68"/>
        <v>5810</v>
      </c>
      <c r="ADR125" s="328">
        <f t="shared" si="69"/>
        <v>5810</v>
      </c>
      <c r="ADS125" s="328">
        <f t="shared" si="70"/>
        <v>10013</v>
      </c>
      <c r="ADT125" s="328">
        <f t="shared" si="71"/>
        <v>10013</v>
      </c>
      <c r="ADU125" s="298"/>
      <c r="ADV125" s="298"/>
      <c r="ADW125" s="623"/>
      <c r="ADX125" s="623"/>
    </row>
    <row r="126" spans="1:804" s="117" customFormat="1">
      <c r="A126" s="298" t="s">
        <v>388</v>
      </c>
      <c r="B126" s="316" t="s">
        <v>263</v>
      </c>
      <c r="C126" s="316" t="s">
        <v>263</v>
      </c>
      <c r="D126" s="317" t="s">
        <v>15</v>
      </c>
      <c r="E126" s="318" t="s">
        <v>264</v>
      </c>
      <c r="F126" s="319">
        <f t="shared" si="93"/>
        <v>0</v>
      </c>
      <c r="G126" s="330">
        <f t="shared" si="94"/>
        <v>0</v>
      </c>
      <c r="H126" s="330">
        <f>IF(AND($N$1&gt;=1,$N$1&lt;=12),SUMIF(DULIEU!$AQ$7:$AQ$532,CĐPS!$N$1&amp;"-"&amp;CĐPS!$B126,DULIEU!$X$7:$X$532),IF($N$1="Q1",$ADK126,IF($N$1="Q2",$ADM126,IF($N$1="Q3",$ADO126,IF($N$1="Q4",$ADQ126,IF($N$1="N",$ADS126,""))))))</f>
        <v>0</v>
      </c>
      <c r="I126" s="330">
        <f>IF(AND($N$1&gt;=1,$N$1&lt;=12),SUMIF(DULIEU!$AR$7:$AR$532,CĐPS!$N$1&amp;"-"&amp;CĐPS!$B126,DULIEU!$X$7:$X$532),IF($N$1="Q1",$ADL126,IF($N$1="Q2",$ADN126,IF($N$1="Q3",$ADP126,IF($N$1="Q4",$ADR126,IF($N$1="N",$ADT126,""))))))</f>
        <v>0</v>
      </c>
      <c r="J126" s="330">
        <f t="shared" si="95"/>
        <v>0</v>
      </c>
      <c r="K126" s="330">
        <f t="shared" si="96"/>
        <v>0</v>
      </c>
      <c r="L126" s="319">
        <f t="shared" si="97"/>
        <v>0</v>
      </c>
      <c r="M126" s="319">
        <f t="shared" si="98"/>
        <v>0</v>
      </c>
      <c r="N126" s="326"/>
      <c r="ACK126" s="327"/>
      <c r="ACL126" s="327"/>
      <c r="ACM126" s="327">
        <f>SUMIF(DULIEU!$AQ$7:$AQ$532,CĐPS!$ACM$1&amp;"-"&amp;CĐPS!$B126,DULIEU!$X$7:$X$532)</f>
        <v>0</v>
      </c>
      <c r="ACN126" s="327">
        <f>SUMIF(DULIEU!$AR$7:$AR$532,CĐPS!$ACM$1&amp;"-"&amp;CĐPS!$B126,DULIEU!$X$7:$X$532)</f>
        <v>0</v>
      </c>
      <c r="ACO126" s="327">
        <f>SUMIF(DULIEU!$AQ$7:$AQ$532,CĐPS!$ACO$1&amp;"-"&amp;CĐPS!$B126,DULIEU!$X$7:$X$532)</f>
        <v>0</v>
      </c>
      <c r="ACP126" s="327">
        <f>SUMIF(DULIEU!$AR$7:$AR$532,CĐPS!ACO$1&amp;"-"&amp;CĐPS!$B126,DULIEU!$X$7:$X$532)</f>
        <v>0</v>
      </c>
      <c r="ACQ126" s="327">
        <f>SUMIF(DULIEU!$AQ$7:$AQ$532,CĐPS!$ACQ$1&amp;"-"&amp;CĐPS!$B126,DULIEU!$X$7:$X$532)</f>
        <v>0</v>
      </c>
      <c r="ACR126" s="327">
        <f>SUMIF(DULIEU!$AR$7:$AR$532,CĐPS!$ACQ$1&amp;"-"&amp;CĐPS!$B126,DULIEU!$X$7:$X$532)</f>
        <v>0</v>
      </c>
      <c r="ACS126" s="327">
        <f>SUMIF(DULIEU!$AQ$7:$AQ$532,CĐPS!$ACS$1&amp;"-"&amp;CĐPS!$B126,DULIEU!$X$7:$X$532)</f>
        <v>0</v>
      </c>
      <c r="ACT126" s="327">
        <f>SUMIF(DULIEU!$AR$7:$AR$532,CĐPS!$ACS$1&amp;"-"&amp;CĐPS!$B126,DULIEU!$X$7:$X$532)</f>
        <v>0</v>
      </c>
      <c r="ACU126" s="327">
        <f>SUMIF(DULIEU!$AQ$7:$AQ$532,CĐPS!$ACU$1&amp;"-"&amp;CĐPS!$B126,DULIEU!$X$7:$X$532)</f>
        <v>0</v>
      </c>
      <c r="ACV126" s="327">
        <f>SUMIF(DULIEU!$AR$7:$AR$532,CĐPS!$ACU$1&amp;"-"&amp;CĐPS!$B126,DULIEU!$X$7:$X$532)</f>
        <v>0</v>
      </c>
      <c r="ACW126" s="327">
        <f>SUMIF(DULIEU!$AQ$7:$AQ$532,CĐPS!$ACW$1&amp;"-"&amp;CĐPS!$B126,DULIEU!$X$7:$X$532)</f>
        <v>0</v>
      </c>
      <c r="ACX126" s="327">
        <f>SUMIF(DULIEU!$AR$7:$AR$532,CĐPS!$ACW$1&amp;"-"&amp;CĐPS!$B126,DULIEU!$X$7:$X$532)</f>
        <v>0</v>
      </c>
      <c r="ACY126" s="327">
        <f>SUMIF(DULIEU!$AQ$7:$AQ$532,CĐPS!$ACY$1&amp;"-"&amp;CĐPS!$B126,DULIEU!$X$7:$X$532)</f>
        <v>0</v>
      </c>
      <c r="ACZ126" s="327">
        <f>SUMIF(DULIEU!$AR$7:$AR$532,CĐPS!$ACY$1&amp;"-"&amp;CĐPS!$B126,DULIEU!$X$7:$X$532)</f>
        <v>0</v>
      </c>
      <c r="ADA126" s="327">
        <f>SUMIF(DULIEU!$AQ$7:$AQ$532,CĐPS!$ADA$1&amp;"-"&amp;CĐPS!$B126,DULIEU!$X$7:$X$532)</f>
        <v>0</v>
      </c>
      <c r="ADB126" s="327">
        <f>SUMIF(DULIEU!$AR$7:$AR$532,CĐPS!$ADA$1&amp;"-"&amp;CĐPS!$B126,DULIEU!$X$7:$X$532)</f>
        <v>0</v>
      </c>
      <c r="ADC126" s="327">
        <f>SUMIF(DULIEU!$AQ$7:$AQ$532,CĐPS!$ADC$1&amp;"-"&amp;CĐPS!$B126,DULIEU!$X$7:$X$532)</f>
        <v>0</v>
      </c>
      <c r="ADD126" s="327">
        <f>SUMIF(DULIEU!$AR$7:$AR$532,CĐPS!$ADC$1&amp;"-"&amp;CĐPS!$B126,DULIEU!$X$7:$X$532)</f>
        <v>0</v>
      </c>
      <c r="ADE126" s="327">
        <f>SUMIF(DULIEU!$AQ$7:$AQ$532,CĐPS!$ADE$1&amp;"-"&amp;CĐPS!$B126,DULIEU!$X$7:$X$532)</f>
        <v>0</v>
      </c>
      <c r="ADF126" s="327">
        <f>SUMIF(DULIEU!$AR$7:$AR$532,CĐPS!$ADE$1&amp;"-"&amp;CĐPS!$B126,DULIEU!$X$7:$X$532)</f>
        <v>0</v>
      </c>
      <c r="ADG126" s="327">
        <f>SUMIF(DULIEU!$AQ$7:$AQ$532,CĐPS!$ADG$1&amp;"-"&amp;CĐPS!$B126,DULIEU!$X$7:$X$532)</f>
        <v>0</v>
      </c>
      <c r="ADH126" s="327">
        <f>SUMIF(DULIEU!$AR$7:$AR$532,CĐPS!$ADG$1&amp;"-"&amp;CĐPS!$B126,DULIEU!$X$7:$X$532)</f>
        <v>0</v>
      </c>
      <c r="ADI126" s="327">
        <f>SUMIF(DULIEU!$AQ$7:$AQ$532,CĐPS!$ADI$1&amp;"-"&amp;CĐPS!$B126,DULIEU!$X$7:$X$532)</f>
        <v>0</v>
      </c>
      <c r="ADJ126" s="327">
        <f>SUMIF(DULIEU!$AR$7:$AR$532,CĐPS!$ADI$1&amp;"-"&amp;CĐPS!$B126,DULIEU!$X$7:$X$532)</f>
        <v>0</v>
      </c>
      <c r="ADK126" s="328">
        <f t="shared" ref="ADK126:ADK155" si="109">ACM126+ACO126+ACQ126</f>
        <v>0</v>
      </c>
      <c r="ADL126" s="328">
        <f t="shared" ref="ADL126:ADL155" si="110">ACN126+ACP126+ACR126</f>
        <v>0</v>
      </c>
      <c r="ADM126" s="328">
        <f t="shared" ref="ADM126:ADM155" si="111">ACS126+ACU126+ACW126</f>
        <v>0</v>
      </c>
      <c r="ADN126" s="328">
        <f t="shared" ref="ADN126:ADN155" si="112">ACT126+ACV126+ACX126</f>
        <v>0</v>
      </c>
      <c r="ADO126" s="328">
        <f t="shared" ref="ADO126:ADO155" si="113">ACY126+ADA126+ADC126</f>
        <v>0</v>
      </c>
      <c r="ADP126" s="328">
        <f t="shared" ref="ADP126:ADP155" si="114">ACZ126+ADB126+ADD126</f>
        <v>0</v>
      </c>
      <c r="ADQ126" s="328">
        <f t="shared" ref="ADQ126:ADQ155" si="115">ADE126+ADG126+ADI126</f>
        <v>0</v>
      </c>
      <c r="ADR126" s="328">
        <f t="shared" ref="ADR126:ADR155" si="116">ADF126+ADH126+ADJ126</f>
        <v>0</v>
      </c>
      <c r="ADS126" s="328">
        <f t="shared" ref="ADS126:ADS155" si="117">ADK126+ADM126+ADO126+ADQ126</f>
        <v>0</v>
      </c>
      <c r="ADT126" s="328">
        <f t="shared" ref="ADT126:ADT155" si="118">ADL126+ADN126+ADP126+ADR126</f>
        <v>0</v>
      </c>
      <c r="ADU126" s="298"/>
      <c r="ADV126" s="298"/>
      <c r="ADW126" s="623"/>
      <c r="ADX126" s="623"/>
    </row>
    <row r="127" spans="1:804" s="117" customFormat="1">
      <c r="A127" s="298" t="s">
        <v>388</v>
      </c>
      <c r="B127" s="316" t="s">
        <v>265</v>
      </c>
      <c r="C127" s="316" t="s">
        <v>265</v>
      </c>
      <c r="D127" s="317" t="s">
        <v>266</v>
      </c>
      <c r="E127" s="318" t="s">
        <v>267</v>
      </c>
      <c r="F127" s="319">
        <f t="shared" si="93"/>
        <v>0</v>
      </c>
      <c r="G127" s="330">
        <f t="shared" si="94"/>
        <v>0</v>
      </c>
      <c r="H127" s="330">
        <f>IF(AND($N$1&gt;=1,$N$1&lt;=12),SUMIF(DULIEU!$AQ$7:$AQ$532,CĐPS!$N$1&amp;"-"&amp;CĐPS!$B127,DULIEU!$X$7:$X$532),IF($N$1="Q1",$ADK127,IF($N$1="Q2",$ADM127,IF($N$1="Q3",$ADO127,IF($N$1="Q4",$ADQ127,IF($N$1="N",$ADS127,""))))))</f>
        <v>0</v>
      </c>
      <c r="I127" s="330">
        <f>IF(AND($N$1&gt;=1,$N$1&lt;=12),SUMIF(DULIEU!$AR$7:$AR$532,CĐPS!$N$1&amp;"-"&amp;CĐPS!$B127,DULIEU!$X$7:$X$532),IF($N$1="Q1",$ADL127,IF($N$1="Q2",$ADN127,IF($N$1="Q3",$ADP127,IF($N$1="Q4",$ADR127,IF($N$1="N",$ADT127,""))))))</f>
        <v>0</v>
      </c>
      <c r="J127" s="330">
        <f t="shared" si="95"/>
        <v>0</v>
      </c>
      <c r="K127" s="330">
        <f t="shared" si="96"/>
        <v>0</v>
      </c>
      <c r="L127" s="319">
        <f t="shared" si="97"/>
        <v>0</v>
      </c>
      <c r="M127" s="319">
        <f t="shared" si="98"/>
        <v>0</v>
      </c>
      <c r="N127" s="326"/>
      <c r="ACK127" s="327"/>
      <c r="ACL127" s="327"/>
      <c r="ACM127" s="327">
        <f>SUMIF(DULIEU!$AQ$7:$AQ$532,CĐPS!$ACM$1&amp;"-"&amp;CĐPS!$B127,DULIEU!$X$7:$X$532)</f>
        <v>0</v>
      </c>
      <c r="ACN127" s="327">
        <f>SUMIF(DULIEU!$AR$7:$AR$532,CĐPS!$ACM$1&amp;"-"&amp;CĐPS!$B127,DULIEU!$X$7:$X$532)</f>
        <v>0</v>
      </c>
      <c r="ACO127" s="327">
        <f>SUMIF(DULIEU!$AQ$7:$AQ$532,CĐPS!$ACO$1&amp;"-"&amp;CĐPS!$B127,DULIEU!$X$7:$X$532)</f>
        <v>0</v>
      </c>
      <c r="ACP127" s="327">
        <f>SUMIF(DULIEU!$AR$7:$AR$532,CĐPS!ACO$1&amp;"-"&amp;CĐPS!$B127,DULIEU!$X$7:$X$532)</f>
        <v>0</v>
      </c>
      <c r="ACQ127" s="327">
        <f>SUMIF(DULIEU!$AQ$7:$AQ$532,CĐPS!$ACQ$1&amp;"-"&amp;CĐPS!$B127,DULIEU!$X$7:$X$532)</f>
        <v>0</v>
      </c>
      <c r="ACR127" s="327">
        <f>SUMIF(DULIEU!$AR$7:$AR$532,CĐPS!$ACQ$1&amp;"-"&amp;CĐPS!$B127,DULIEU!$X$7:$X$532)</f>
        <v>0</v>
      </c>
      <c r="ACS127" s="327">
        <f>SUMIF(DULIEU!$AQ$7:$AQ$532,CĐPS!$ACS$1&amp;"-"&amp;CĐPS!$B127,DULIEU!$X$7:$X$532)</f>
        <v>0</v>
      </c>
      <c r="ACT127" s="327">
        <f>SUMIF(DULIEU!$AR$7:$AR$532,CĐPS!$ACS$1&amp;"-"&amp;CĐPS!$B127,DULIEU!$X$7:$X$532)</f>
        <v>0</v>
      </c>
      <c r="ACU127" s="327">
        <f>SUMIF(DULIEU!$AQ$7:$AQ$532,CĐPS!$ACU$1&amp;"-"&amp;CĐPS!$B127,DULIEU!$X$7:$X$532)</f>
        <v>0</v>
      </c>
      <c r="ACV127" s="327">
        <f>SUMIF(DULIEU!$AR$7:$AR$532,CĐPS!$ACU$1&amp;"-"&amp;CĐPS!$B127,DULIEU!$X$7:$X$532)</f>
        <v>0</v>
      </c>
      <c r="ACW127" s="327">
        <f>SUMIF(DULIEU!$AQ$7:$AQ$532,CĐPS!$ACW$1&amp;"-"&amp;CĐPS!$B127,DULIEU!$X$7:$X$532)</f>
        <v>0</v>
      </c>
      <c r="ACX127" s="327">
        <f>SUMIF(DULIEU!$AR$7:$AR$532,CĐPS!$ACW$1&amp;"-"&amp;CĐPS!$B127,DULIEU!$X$7:$X$532)</f>
        <v>0</v>
      </c>
      <c r="ACY127" s="327">
        <f>SUMIF(DULIEU!$AQ$7:$AQ$532,CĐPS!$ACY$1&amp;"-"&amp;CĐPS!$B127,DULIEU!$X$7:$X$532)</f>
        <v>0</v>
      </c>
      <c r="ACZ127" s="327">
        <f>SUMIF(DULIEU!$AR$7:$AR$532,CĐPS!$ACY$1&amp;"-"&amp;CĐPS!$B127,DULIEU!$X$7:$X$532)</f>
        <v>0</v>
      </c>
      <c r="ADA127" s="327">
        <f>SUMIF(DULIEU!$AQ$7:$AQ$532,CĐPS!$ADA$1&amp;"-"&amp;CĐPS!$B127,DULIEU!$X$7:$X$532)</f>
        <v>0</v>
      </c>
      <c r="ADB127" s="327">
        <f>SUMIF(DULIEU!$AR$7:$AR$532,CĐPS!$ADA$1&amp;"-"&amp;CĐPS!$B127,DULIEU!$X$7:$X$532)</f>
        <v>0</v>
      </c>
      <c r="ADC127" s="327">
        <f>SUMIF(DULIEU!$AQ$7:$AQ$532,CĐPS!$ADC$1&amp;"-"&amp;CĐPS!$B127,DULIEU!$X$7:$X$532)</f>
        <v>0</v>
      </c>
      <c r="ADD127" s="327">
        <f>SUMIF(DULIEU!$AR$7:$AR$532,CĐPS!$ADC$1&amp;"-"&amp;CĐPS!$B127,DULIEU!$X$7:$X$532)</f>
        <v>0</v>
      </c>
      <c r="ADE127" s="327">
        <f>SUMIF(DULIEU!$AQ$7:$AQ$532,CĐPS!$ADE$1&amp;"-"&amp;CĐPS!$B127,DULIEU!$X$7:$X$532)</f>
        <v>0</v>
      </c>
      <c r="ADF127" s="327">
        <f>SUMIF(DULIEU!$AR$7:$AR$532,CĐPS!$ADE$1&amp;"-"&amp;CĐPS!$B127,DULIEU!$X$7:$X$532)</f>
        <v>0</v>
      </c>
      <c r="ADG127" s="327">
        <f>SUMIF(DULIEU!$AQ$7:$AQ$532,CĐPS!$ADG$1&amp;"-"&amp;CĐPS!$B127,DULIEU!$X$7:$X$532)</f>
        <v>0</v>
      </c>
      <c r="ADH127" s="327">
        <f>SUMIF(DULIEU!$AR$7:$AR$532,CĐPS!$ADG$1&amp;"-"&amp;CĐPS!$B127,DULIEU!$X$7:$X$532)</f>
        <v>0</v>
      </c>
      <c r="ADI127" s="327">
        <f>SUMIF(DULIEU!$AQ$7:$AQ$532,CĐPS!$ADI$1&amp;"-"&amp;CĐPS!$B127,DULIEU!$X$7:$X$532)</f>
        <v>0</v>
      </c>
      <c r="ADJ127" s="327">
        <f>SUMIF(DULIEU!$AR$7:$AR$532,CĐPS!$ADI$1&amp;"-"&amp;CĐPS!$B127,DULIEU!$X$7:$X$532)</f>
        <v>0</v>
      </c>
      <c r="ADK127" s="328">
        <f t="shared" si="109"/>
        <v>0</v>
      </c>
      <c r="ADL127" s="328">
        <f t="shared" si="110"/>
        <v>0</v>
      </c>
      <c r="ADM127" s="328">
        <f t="shared" si="111"/>
        <v>0</v>
      </c>
      <c r="ADN127" s="328">
        <f t="shared" si="112"/>
        <v>0</v>
      </c>
      <c r="ADO127" s="328">
        <f t="shared" si="113"/>
        <v>0</v>
      </c>
      <c r="ADP127" s="328">
        <f t="shared" si="114"/>
        <v>0</v>
      </c>
      <c r="ADQ127" s="328">
        <f t="shared" si="115"/>
        <v>0</v>
      </c>
      <c r="ADR127" s="328">
        <f t="shared" si="116"/>
        <v>0</v>
      </c>
      <c r="ADS127" s="328">
        <f t="shared" si="117"/>
        <v>0</v>
      </c>
      <c r="ADT127" s="328">
        <f t="shared" si="118"/>
        <v>0</v>
      </c>
      <c r="ADU127" s="298"/>
      <c r="ADV127" s="298"/>
      <c r="ADW127" s="623"/>
      <c r="ADX127" s="623"/>
    </row>
    <row r="128" spans="1:804" s="117" customFormat="1">
      <c r="A128" s="298" t="s">
        <v>388</v>
      </c>
      <c r="B128" s="316" t="s">
        <v>766</v>
      </c>
      <c r="C128" s="316" t="s">
        <v>268</v>
      </c>
      <c r="D128" s="317" t="s">
        <v>269</v>
      </c>
      <c r="E128" s="318" t="s">
        <v>270</v>
      </c>
      <c r="F128" s="319">
        <f t="shared" si="93"/>
        <v>0</v>
      </c>
      <c r="G128" s="330">
        <f t="shared" si="94"/>
        <v>0</v>
      </c>
      <c r="H128" s="330">
        <f>IF(AND($N$1&gt;=1,$N$1&lt;=12),SUMIF(DULIEU!$AQ$7:$AQ$532,CĐPS!$N$1&amp;"-"&amp;CĐPS!$B128,DULIEU!$X$7:$X$532),IF($N$1="Q1",$ADK128,IF($N$1="Q2",$ADM128,IF($N$1="Q3",$ADO128,IF($N$1="Q4",$ADQ128,IF($N$1="N",$ADS128,""))))))</f>
        <v>19697092</v>
      </c>
      <c r="I128" s="330">
        <f>IF(AND($N$1&gt;=1,$N$1&lt;=12),SUMIF(DULIEU!$AR$7:$AR$532,CĐPS!$N$1&amp;"-"&amp;CĐPS!$B128,DULIEU!$X$7:$X$532),IF($N$1="Q1",$ADL128,IF($N$1="Q2",$ADN128,IF($N$1="Q3",$ADP128,IF($N$1="Q4",$ADR128,IF($N$1="N",$ADT128,""))))))</f>
        <v>19697092</v>
      </c>
      <c r="J128" s="330">
        <f t="shared" si="95"/>
        <v>19697092</v>
      </c>
      <c r="K128" s="330">
        <f t="shared" si="96"/>
        <v>19697092</v>
      </c>
      <c r="L128" s="319">
        <f t="shared" si="97"/>
        <v>0</v>
      </c>
      <c r="M128" s="319">
        <f t="shared" si="98"/>
        <v>0</v>
      </c>
      <c r="N128" s="326"/>
      <c r="ACK128" s="327"/>
      <c r="ACL128" s="327"/>
      <c r="ACM128" s="327">
        <f>SUMIF(DULIEU!$AQ$7:$AQ$532,CĐPS!$ACM$1&amp;"-"&amp;CĐPS!$B128,DULIEU!$X$7:$X$532)</f>
        <v>0</v>
      </c>
      <c r="ACN128" s="327">
        <f>SUMIF(DULIEU!$AR$7:$AR$532,CĐPS!$ACM$1&amp;"-"&amp;CĐPS!$B128,DULIEU!$X$7:$X$532)</f>
        <v>0</v>
      </c>
      <c r="ACO128" s="327">
        <f>SUMIF(DULIEU!$AQ$7:$AQ$532,CĐPS!$ACO$1&amp;"-"&amp;CĐPS!$B128,DULIEU!$X$7:$X$532)</f>
        <v>0</v>
      </c>
      <c r="ACP128" s="327">
        <f>SUMIF(DULIEU!$AR$7:$AR$532,CĐPS!ACO$1&amp;"-"&amp;CĐPS!$B128,DULIEU!$X$7:$X$532)</f>
        <v>0</v>
      </c>
      <c r="ACQ128" s="327">
        <f>SUMIF(DULIEU!$AQ$7:$AQ$532,CĐPS!$ACQ$1&amp;"-"&amp;CĐPS!$B128,DULIEU!$X$7:$X$532)</f>
        <v>0</v>
      </c>
      <c r="ACR128" s="327">
        <f>SUMIF(DULIEU!$AR$7:$AR$532,CĐPS!$ACQ$1&amp;"-"&amp;CĐPS!$B128,DULIEU!$X$7:$X$532)</f>
        <v>0</v>
      </c>
      <c r="ACS128" s="327">
        <f>SUMIF(DULIEU!$AQ$7:$AQ$532,CĐPS!$ACS$1&amp;"-"&amp;CĐPS!$B128,DULIEU!$X$7:$X$532)</f>
        <v>0</v>
      </c>
      <c r="ACT128" s="327">
        <f>SUMIF(DULIEU!$AR$7:$AR$532,CĐPS!$ACS$1&amp;"-"&amp;CĐPS!$B128,DULIEU!$X$7:$X$532)</f>
        <v>0</v>
      </c>
      <c r="ACU128" s="327">
        <f>SUMIF(DULIEU!$AQ$7:$AQ$532,CĐPS!$ACU$1&amp;"-"&amp;CĐPS!$B128,DULIEU!$X$7:$X$532)</f>
        <v>0</v>
      </c>
      <c r="ACV128" s="327">
        <f>SUMIF(DULIEU!$AR$7:$AR$532,CĐPS!$ACU$1&amp;"-"&amp;CĐPS!$B128,DULIEU!$X$7:$X$532)</f>
        <v>0</v>
      </c>
      <c r="ACW128" s="327">
        <f>SUMIF(DULIEU!$AQ$7:$AQ$532,CĐPS!$ACW$1&amp;"-"&amp;CĐPS!$B128,DULIEU!$X$7:$X$532)</f>
        <v>0</v>
      </c>
      <c r="ACX128" s="327">
        <f>SUMIF(DULIEU!$AR$7:$AR$532,CĐPS!$ACW$1&amp;"-"&amp;CĐPS!$B128,DULIEU!$X$7:$X$532)</f>
        <v>0</v>
      </c>
      <c r="ACY128" s="327">
        <f>SUMIF(DULIEU!$AQ$7:$AQ$532,CĐPS!$ACY$1&amp;"-"&amp;CĐPS!$B128,DULIEU!$X$7:$X$532)</f>
        <v>0</v>
      </c>
      <c r="ACZ128" s="327">
        <f>SUMIF(DULIEU!$AR$7:$AR$532,CĐPS!$ACY$1&amp;"-"&amp;CĐPS!$B128,DULIEU!$X$7:$X$532)</f>
        <v>0</v>
      </c>
      <c r="ADA128" s="327">
        <f>SUMIF(DULIEU!$AQ$7:$AQ$532,CĐPS!$ADA$1&amp;"-"&amp;CĐPS!$B128,DULIEU!$X$7:$X$532)</f>
        <v>0</v>
      </c>
      <c r="ADB128" s="327">
        <f>SUMIF(DULIEU!$AR$7:$AR$532,CĐPS!$ADA$1&amp;"-"&amp;CĐPS!$B128,DULIEU!$X$7:$X$532)</f>
        <v>0</v>
      </c>
      <c r="ADC128" s="327">
        <f>SUMIF(DULIEU!$AQ$7:$AQ$532,CĐPS!$ADC$1&amp;"-"&amp;CĐPS!$B128,DULIEU!$X$7:$X$532)</f>
        <v>0</v>
      </c>
      <c r="ADD128" s="327">
        <f>SUMIF(DULIEU!$AR$7:$AR$532,CĐPS!$ADC$1&amp;"-"&amp;CĐPS!$B128,DULIEU!$X$7:$X$532)</f>
        <v>0</v>
      </c>
      <c r="ADE128" s="327">
        <f>SUMIF(DULIEU!$AQ$7:$AQ$532,CĐPS!$ADE$1&amp;"-"&amp;CĐPS!$B128,DULIEU!$X$7:$X$532)</f>
        <v>0</v>
      </c>
      <c r="ADF128" s="327">
        <f>SUMIF(DULIEU!$AR$7:$AR$532,CĐPS!$ADE$1&amp;"-"&amp;CĐPS!$B128,DULIEU!$X$7:$X$532)</f>
        <v>0</v>
      </c>
      <c r="ADG128" s="327">
        <f>SUMIF(DULIEU!$AQ$7:$AQ$532,CĐPS!$ADG$1&amp;"-"&amp;CĐPS!$B128,DULIEU!$X$7:$X$532)</f>
        <v>19135000</v>
      </c>
      <c r="ADH128" s="327">
        <f>SUMIF(DULIEU!$AR$7:$AR$532,CĐPS!$ADG$1&amp;"-"&amp;CĐPS!$B128,DULIEU!$X$7:$X$532)</f>
        <v>0</v>
      </c>
      <c r="ADI128" s="327">
        <f>SUMIF(DULIEU!$AQ$7:$AQ$532,CĐPS!$ADI$1&amp;"-"&amp;CĐPS!$B128,DULIEU!$X$7:$X$532)</f>
        <v>562092</v>
      </c>
      <c r="ADJ128" s="327">
        <f>SUMIF(DULIEU!$AR$7:$AR$532,CĐPS!$ADI$1&amp;"-"&amp;CĐPS!$B128,DULIEU!$X$7:$X$532)</f>
        <v>19697092</v>
      </c>
      <c r="ADK128" s="328">
        <f t="shared" si="109"/>
        <v>0</v>
      </c>
      <c r="ADL128" s="328">
        <f t="shared" si="110"/>
        <v>0</v>
      </c>
      <c r="ADM128" s="328">
        <f t="shared" si="111"/>
        <v>0</v>
      </c>
      <c r="ADN128" s="328">
        <f t="shared" si="112"/>
        <v>0</v>
      </c>
      <c r="ADO128" s="328">
        <f t="shared" si="113"/>
        <v>0</v>
      </c>
      <c r="ADP128" s="328">
        <f t="shared" si="114"/>
        <v>0</v>
      </c>
      <c r="ADQ128" s="328">
        <f t="shared" si="115"/>
        <v>19697092</v>
      </c>
      <c r="ADR128" s="328">
        <f t="shared" si="116"/>
        <v>19697092</v>
      </c>
      <c r="ADS128" s="328">
        <f t="shared" si="117"/>
        <v>19697092</v>
      </c>
      <c r="ADT128" s="328">
        <f t="shared" si="118"/>
        <v>19697092</v>
      </c>
      <c r="ADU128" s="298"/>
      <c r="ADV128" s="298"/>
      <c r="ADW128" s="623"/>
      <c r="ADX128" s="623"/>
    </row>
    <row r="129" spans="1:804" s="117" customFormat="1">
      <c r="A129" s="298" t="s">
        <v>388</v>
      </c>
      <c r="B129" s="316" t="s">
        <v>767</v>
      </c>
      <c r="C129" s="316" t="s">
        <v>271</v>
      </c>
      <c r="D129" s="317" t="s">
        <v>272</v>
      </c>
      <c r="E129" s="318" t="s">
        <v>273</v>
      </c>
      <c r="F129" s="319">
        <f t="shared" si="93"/>
        <v>0</v>
      </c>
      <c r="G129" s="330">
        <f t="shared" si="94"/>
        <v>0</v>
      </c>
      <c r="H129" s="330">
        <f>IF(AND($N$1&gt;=1,$N$1&lt;=12),SUMIF(DULIEU!$AQ$7:$AQ$532,CĐPS!$N$1&amp;"-"&amp;CĐPS!$B129,DULIEU!$X$7:$X$532),IF($N$1="Q1",$ADK129,IF($N$1="Q2",$ADM129,IF($N$1="Q3",$ADO129,IF($N$1="Q4",$ADQ129,IF($N$1="N",$ADS129,""))))))</f>
        <v>0</v>
      </c>
      <c r="I129" s="330">
        <f>IF(AND($N$1&gt;=1,$N$1&lt;=12),SUMIF(DULIEU!$AR$7:$AR$532,CĐPS!$N$1&amp;"-"&amp;CĐPS!$B129,DULIEU!$X$7:$X$532),IF($N$1="Q1",$ADL129,IF($N$1="Q2",$ADN129,IF($N$1="Q3",$ADP129,IF($N$1="Q4",$ADR129,IF($N$1="N",$ADT129,""))))))</f>
        <v>0</v>
      </c>
      <c r="J129" s="330">
        <f t="shared" si="95"/>
        <v>0</v>
      </c>
      <c r="K129" s="330">
        <f t="shared" si="96"/>
        <v>0</v>
      </c>
      <c r="L129" s="319">
        <f t="shared" si="97"/>
        <v>0</v>
      </c>
      <c r="M129" s="319">
        <f t="shared" si="98"/>
        <v>0</v>
      </c>
      <c r="N129" s="326"/>
      <c r="ACK129" s="327"/>
      <c r="ACL129" s="327"/>
      <c r="ACM129" s="327">
        <f>SUMIF(DULIEU!$AQ$7:$AQ$532,CĐPS!$ACM$1&amp;"-"&amp;CĐPS!$B129,DULIEU!$X$7:$X$532)</f>
        <v>0</v>
      </c>
      <c r="ACN129" s="327">
        <f>SUMIF(DULIEU!$AR$7:$AR$532,CĐPS!$ACM$1&amp;"-"&amp;CĐPS!$B129,DULIEU!$X$7:$X$532)</f>
        <v>0</v>
      </c>
      <c r="ACO129" s="327">
        <f>SUMIF(DULIEU!$AQ$7:$AQ$532,CĐPS!$ACO$1&amp;"-"&amp;CĐPS!$B129,DULIEU!$X$7:$X$532)</f>
        <v>0</v>
      </c>
      <c r="ACP129" s="327">
        <f>SUMIF(DULIEU!$AR$7:$AR$532,CĐPS!ACO$1&amp;"-"&amp;CĐPS!$B129,DULIEU!$X$7:$X$532)</f>
        <v>0</v>
      </c>
      <c r="ACQ129" s="327">
        <f>SUMIF(DULIEU!$AQ$7:$AQ$532,CĐPS!$ACQ$1&amp;"-"&amp;CĐPS!$B129,DULIEU!$X$7:$X$532)</f>
        <v>0</v>
      </c>
      <c r="ACR129" s="327">
        <f>SUMIF(DULIEU!$AR$7:$AR$532,CĐPS!$ACQ$1&amp;"-"&amp;CĐPS!$B129,DULIEU!$X$7:$X$532)</f>
        <v>0</v>
      </c>
      <c r="ACS129" s="327">
        <f>SUMIF(DULIEU!$AQ$7:$AQ$532,CĐPS!$ACS$1&amp;"-"&amp;CĐPS!$B129,DULIEU!$X$7:$X$532)</f>
        <v>0</v>
      </c>
      <c r="ACT129" s="327">
        <f>SUMIF(DULIEU!$AR$7:$AR$532,CĐPS!$ACS$1&amp;"-"&amp;CĐPS!$B129,DULIEU!$X$7:$X$532)</f>
        <v>0</v>
      </c>
      <c r="ACU129" s="327">
        <f>SUMIF(DULIEU!$AQ$7:$AQ$532,CĐPS!$ACU$1&amp;"-"&amp;CĐPS!$B129,DULIEU!$X$7:$X$532)</f>
        <v>0</v>
      </c>
      <c r="ACV129" s="327">
        <f>SUMIF(DULIEU!$AR$7:$AR$532,CĐPS!$ACU$1&amp;"-"&amp;CĐPS!$B129,DULIEU!$X$7:$X$532)</f>
        <v>0</v>
      </c>
      <c r="ACW129" s="327">
        <f>SUMIF(DULIEU!$AQ$7:$AQ$532,CĐPS!$ACW$1&amp;"-"&amp;CĐPS!$B129,DULIEU!$X$7:$X$532)</f>
        <v>0</v>
      </c>
      <c r="ACX129" s="327">
        <f>SUMIF(DULIEU!$AR$7:$AR$532,CĐPS!$ACW$1&amp;"-"&amp;CĐPS!$B129,DULIEU!$X$7:$X$532)</f>
        <v>0</v>
      </c>
      <c r="ACY129" s="327">
        <f>SUMIF(DULIEU!$AQ$7:$AQ$532,CĐPS!$ACY$1&amp;"-"&amp;CĐPS!$B129,DULIEU!$X$7:$X$532)</f>
        <v>0</v>
      </c>
      <c r="ACZ129" s="327">
        <f>SUMIF(DULIEU!$AR$7:$AR$532,CĐPS!$ACY$1&amp;"-"&amp;CĐPS!$B129,DULIEU!$X$7:$X$532)</f>
        <v>0</v>
      </c>
      <c r="ADA129" s="327">
        <f>SUMIF(DULIEU!$AQ$7:$AQ$532,CĐPS!$ADA$1&amp;"-"&amp;CĐPS!$B129,DULIEU!$X$7:$X$532)</f>
        <v>0</v>
      </c>
      <c r="ADB129" s="327">
        <f>SUMIF(DULIEU!$AR$7:$AR$532,CĐPS!$ADA$1&amp;"-"&amp;CĐPS!$B129,DULIEU!$X$7:$X$532)</f>
        <v>0</v>
      </c>
      <c r="ADC129" s="327">
        <f>SUMIF(DULIEU!$AQ$7:$AQ$532,CĐPS!$ADC$1&amp;"-"&amp;CĐPS!$B129,DULIEU!$X$7:$X$532)</f>
        <v>0</v>
      </c>
      <c r="ADD129" s="327">
        <f>SUMIF(DULIEU!$AR$7:$AR$532,CĐPS!$ADC$1&amp;"-"&amp;CĐPS!$B129,DULIEU!$X$7:$X$532)</f>
        <v>0</v>
      </c>
      <c r="ADE129" s="327">
        <f>SUMIF(DULIEU!$AQ$7:$AQ$532,CĐPS!$ADE$1&amp;"-"&amp;CĐPS!$B129,DULIEU!$X$7:$X$532)</f>
        <v>0</v>
      </c>
      <c r="ADF129" s="327">
        <f>SUMIF(DULIEU!$AR$7:$AR$532,CĐPS!$ADE$1&amp;"-"&amp;CĐPS!$B129,DULIEU!$X$7:$X$532)</f>
        <v>0</v>
      </c>
      <c r="ADG129" s="327">
        <f>SUMIF(DULIEU!$AQ$7:$AQ$532,CĐPS!$ADG$1&amp;"-"&amp;CĐPS!$B129,DULIEU!$X$7:$X$532)</f>
        <v>0</v>
      </c>
      <c r="ADH129" s="327">
        <f>SUMIF(DULIEU!$AR$7:$AR$532,CĐPS!$ADG$1&amp;"-"&amp;CĐPS!$B129,DULIEU!$X$7:$X$532)</f>
        <v>0</v>
      </c>
      <c r="ADI129" s="327">
        <f>SUMIF(DULIEU!$AQ$7:$AQ$532,CĐPS!$ADI$1&amp;"-"&amp;CĐPS!$B129,DULIEU!$X$7:$X$532)</f>
        <v>0</v>
      </c>
      <c r="ADJ129" s="327">
        <f>SUMIF(DULIEU!$AR$7:$AR$532,CĐPS!$ADI$1&amp;"-"&amp;CĐPS!$B129,DULIEU!$X$7:$X$532)</f>
        <v>0</v>
      </c>
      <c r="ADK129" s="328">
        <f t="shared" si="109"/>
        <v>0</v>
      </c>
      <c r="ADL129" s="328">
        <f t="shared" si="110"/>
        <v>0</v>
      </c>
      <c r="ADM129" s="328">
        <f t="shared" si="111"/>
        <v>0</v>
      </c>
      <c r="ADN129" s="328">
        <f t="shared" si="112"/>
        <v>0</v>
      </c>
      <c r="ADO129" s="328">
        <f t="shared" si="113"/>
        <v>0</v>
      </c>
      <c r="ADP129" s="328">
        <f t="shared" si="114"/>
        <v>0</v>
      </c>
      <c r="ADQ129" s="328">
        <f t="shared" si="115"/>
        <v>0</v>
      </c>
      <c r="ADR129" s="328">
        <f t="shared" si="116"/>
        <v>0</v>
      </c>
      <c r="ADS129" s="328">
        <f t="shared" si="117"/>
        <v>0</v>
      </c>
      <c r="ADT129" s="328">
        <f t="shared" si="118"/>
        <v>0</v>
      </c>
      <c r="ADU129" s="298"/>
      <c r="ADV129" s="298"/>
      <c r="ADW129" s="623"/>
      <c r="ADX129" s="623"/>
    </row>
    <row r="130" spans="1:804" s="117" customFormat="1">
      <c r="A130" s="298" t="s">
        <v>388</v>
      </c>
      <c r="B130" s="316" t="s">
        <v>768</v>
      </c>
      <c r="C130" s="316" t="s">
        <v>274</v>
      </c>
      <c r="D130" s="317" t="s">
        <v>275</v>
      </c>
      <c r="E130" s="318" t="s">
        <v>275</v>
      </c>
      <c r="F130" s="319">
        <f t="shared" si="93"/>
        <v>0</v>
      </c>
      <c r="G130" s="330">
        <f t="shared" si="94"/>
        <v>0</v>
      </c>
      <c r="H130" s="330">
        <f>IF(AND($N$1&gt;=1,$N$1&lt;=12),SUMIF(DULIEU!$AQ$7:$AQ$532,CĐPS!$N$1&amp;"-"&amp;CĐPS!$B130,DULIEU!$X$7:$X$532),IF($N$1="Q1",$ADK130,IF($N$1="Q2",$ADM130,IF($N$1="Q3",$ADO130,IF($N$1="Q4",$ADQ130,IF($N$1="N",$ADS130,""))))))</f>
        <v>18356000</v>
      </c>
      <c r="I130" s="330">
        <f>IF(AND($N$1&gt;=1,$N$1&lt;=12),SUMIF(DULIEU!$AR$7:$AR$532,CĐPS!$N$1&amp;"-"&amp;CĐPS!$B130,DULIEU!$X$7:$X$532),IF($N$1="Q1",$ADL130,IF($N$1="Q2",$ADN130,IF($N$1="Q3",$ADP130,IF($N$1="Q4",$ADR130,IF($N$1="N",$ADT130,""))))))</f>
        <v>18356000</v>
      </c>
      <c r="J130" s="330">
        <f t="shared" si="95"/>
        <v>92482000</v>
      </c>
      <c r="K130" s="330">
        <f t="shared" si="96"/>
        <v>92482000</v>
      </c>
      <c r="L130" s="319">
        <f t="shared" si="97"/>
        <v>0</v>
      </c>
      <c r="M130" s="319">
        <f t="shared" si="98"/>
        <v>0</v>
      </c>
      <c r="N130" s="326"/>
      <c r="ACK130" s="327"/>
      <c r="ACL130" s="327"/>
      <c r="ACM130" s="327">
        <f>SUMIF(DULIEU!$AQ$7:$AQ$532,CĐPS!$ACM$1&amp;"-"&amp;CĐPS!$B130,DULIEU!$X$7:$X$532)</f>
        <v>14654000</v>
      </c>
      <c r="ACN130" s="327">
        <f>SUMIF(DULIEU!$AR$7:$AR$532,CĐPS!$ACM$1&amp;"-"&amp;CĐPS!$B130,DULIEU!$X$7:$X$532)</f>
        <v>0</v>
      </c>
      <c r="ACO130" s="327">
        <f>SUMIF(DULIEU!$AQ$7:$AQ$532,CĐPS!$ACO$1&amp;"-"&amp;CĐPS!$B130,DULIEU!$X$7:$X$532)</f>
        <v>11677000</v>
      </c>
      <c r="ACP130" s="327">
        <f>SUMIF(DULIEU!$AR$7:$AR$532,CĐPS!ACO$1&amp;"-"&amp;CĐPS!$B130,DULIEU!$X$7:$X$532)</f>
        <v>0</v>
      </c>
      <c r="ACQ130" s="327">
        <f>SUMIF(DULIEU!$AQ$7:$AQ$532,CĐPS!$ACQ$1&amp;"-"&amp;CĐPS!$B130,DULIEU!$X$7:$X$532)</f>
        <v>8172000</v>
      </c>
      <c r="ACR130" s="327">
        <f>SUMIF(DULIEU!$AR$7:$AR$532,CĐPS!$ACQ$1&amp;"-"&amp;CĐPS!$B130,DULIEU!$X$7:$X$532)</f>
        <v>34503000</v>
      </c>
      <c r="ACS130" s="327">
        <f>SUMIF(DULIEU!$AQ$7:$AQ$532,CĐPS!$ACS$1&amp;"-"&amp;CĐPS!$B130,DULIEU!$X$7:$X$532)</f>
        <v>11942000</v>
      </c>
      <c r="ACT130" s="327">
        <f>SUMIF(DULIEU!$AR$7:$AR$532,CĐPS!$ACS$1&amp;"-"&amp;CĐPS!$B130,DULIEU!$X$7:$X$532)</f>
        <v>0</v>
      </c>
      <c r="ACU130" s="327">
        <f>SUMIF(DULIEU!$AQ$7:$AQ$532,CĐPS!$ACU$1&amp;"-"&amp;CĐPS!$B130,DULIEU!$X$7:$X$532)</f>
        <v>4390000</v>
      </c>
      <c r="ACV130" s="327">
        <f>SUMIF(DULIEU!$AR$7:$AR$532,CĐPS!$ACU$1&amp;"-"&amp;CĐPS!$B130,DULIEU!$X$7:$X$532)</f>
        <v>0</v>
      </c>
      <c r="ACW130" s="327">
        <f>SUMIF(DULIEU!$AQ$7:$AQ$532,CĐPS!$ACW$1&amp;"-"&amp;CĐPS!$B130,DULIEU!$X$7:$X$532)</f>
        <v>4885000</v>
      </c>
      <c r="ACX130" s="327">
        <f>SUMIF(DULIEU!$AR$7:$AR$532,CĐPS!$ACW$1&amp;"-"&amp;CĐPS!$B130,DULIEU!$X$7:$X$532)</f>
        <v>21217000</v>
      </c>
      <c r="ACY130" s="327">
        <f>SUMIF(DULIEU!$AQ$7:$AQ$532,CĐPS!$ACY$1&amp;"-"&amp;CĐPS!$B130,DULIEU!$X$7:$X$532)</f>
        <v>4885000</v>
      </c>
      <c r="ACZ130" s="327">
        <f>SUMIF(DULIEU!$AR$7:$AR$532,CĐPS!$ACY$1&amp;"-"&amp;CĐPS!$B130,DULIEU!$X$7:$X$532)</f>
        <v>0</v>
      </c>
      <c r="ADA130" s="327">
        <f>SUMIF(DULIEU!$AQ$7:$AQ$532,CĐPS!$ADA$1&amp;"-"&amp;CĐPS!$B130,DULIEU!$X$7:$X$532)</f>
        <v>4636000</v>
      </c>
      <c r="ADB130" s="327">
        <f>SUMIF(DULIEU!$AR$7:$AR$532,CĐPS!$ADA$1&amp;"-"&amp;CĐPS!$B130,DULIEU!$X$7:$X$532)</f>
        <v>0</v>
      </c>
      <c r="ADC130" s="327">
        <f>SUMIF(DULIEU!$AQ$7:$AQ$532,CĐPS!$ADC$1&amp;"-"&amp;CĐPS!$B130,DULIEU!$X$7:$X$532)</f>
        <v>8885000</v>
      </c>
      <c r="ADD130" s="327">
        <f>SUMIF(DULIEU!$AR$7:$AR$532,CĐPS!$ADC$1&amp;"-"&amp;CĐPS!$B130,DULIEU!$X$7:$X$532)</f>
        <v>18406000</v>
      </c>
      <c r="ADE130" s="327">
        <f>SUMIF(DULIEU!$AQ$7:$AQ$532,CĐPS!$ADE$1&amp;"-"&amp;CĐPS!$B130,DULIEU!$X$7:$X$532)</f>
        <v>4636000</v>
      </c>
      <c r="ADF130" s="327">
        <f>SUMIF(DULIEU!$AR$7:$AR$532,CĐPS!$ADE$1&amp;"-"&amp;CĐPS!$B130,DULIEU!$X$7:$X$532)</f>
        <v>0</v>
      </c>
      <c r="ADG130" s="327">
        <f>SUMIF(DULIEU!$AQ$7:$AQ$532,CĐPS!$ADG$1&amp;"-"&amp;CĐPS!$B130,DULIEU!$X$7:$X$532)</f>
        <v>8481000</v>
      </c>
      <c r="ADH130" s="327">
        <f>SUMIF(DULIEU!$AR$7:$AR$532,CĐPS!$ADG$1&amp;"-"&amp;CĐPS!$B130,DULIEU!$X$7:$X$532)</f>
        <v>0</v>
      </c>
      <c r="ADI130" s="327">
        <f>SUMIF(DULIEU!$AQ$7:$AQ$532,CĐPS!$ADI$1&amp;"-"&amp;CĐPS!$B130,DULIEU!$X$7:$X$532)</f>
        <v>5239000</v>
      </c>
      <c r="ADJ130" s="327">
        <f>SUMIF(DULIEU!$AR$7:$AR$532,CĐPS!$ADI$1&amp;"-"&amp;CĐPS!$B130,DULIEU!$X$7:$X$532)</f>
        <v>18356000</v>
      </c>
      <c r="ADK130" s="328">
        <f t="shared" si="109"/>
        <v>34503000</v>
      </c>
      <c r="ADL130" s="328">
        <f t="shared" si="110"/>
        <v>34503000</v>
      </c>
      <c r="ADM130" s="328">
        <f t="shared" si="111"/>
        <v>21217000</v>
      </c>
      <c r="ADN130" s="328">
        <f t="shared" si="112"/>
        <v>21217000</v>
      </c>
      <c r="ADO130" s="328">
        <f t="shared" si="113"/>
        <v>18406000</v>
      </c>
      <c r="ADP130" s="328">
        <f t="shared" si="114"/>
        <v>18406000</v>
      </c>
      <c r="ADQ130" s="328">
        <f t="shared" si="115"/>
        <v>18356000</v>
      </c>
      <c r="ADR130" s="328">
        <f t="shared" si="116"/>
        <v>18356000</v>
      </c>
      <c r="ADS130" s="328">
        <f t="shared" si="117"/>
        <v>92482000</v>
      </c>
      <c r="ADT130" s="328">
        <f t="shared" si="118"/>
        <v>92482000</v>
      </c>
      <c r="ADU130" s="298"/>
      <c r="ADV130" s="298"/>
      <c r="ADW130" s="623"/>
      <c r="ADX130" s="623"/>
    </row>
    <row r="131" spans="1:804">
      <c r="A131" s="137"/>
      <c r="B131" s="313" t="s">
        <v>769</v>
      </c>
      <c r="C131" s="313" t="s">
        <v>276</v>
      </c>
      <c r="D131" s="314" t="s">
        <v>277</v>
      </c>
      <c r="E131" s="315" t="s">
        <v>278</v>
      </c>
      <c r="F131" s="309">
        <f t="shared" si="93"/>
        <v>0</v>
      </c>
      <c r="G131" s="310">
        <f t="shared" si="94"/>
        <v>0</v>
      </c>
      <c r="H131" s="310">
        <f>IF(AND($N$1&gt;=1,$N$1&lt;=12),SUMIF(DULIEU!$AQ$7:$AQ$532,CĐPS!$N$1&amp;"-"&amp;CĐPS!$B131,DULIEU!$X$7:$X$532),IF($N$1="Q1",$ADK131,IF($N$1="Q2",$ADM131,IF($N$1="Q3",$ADO131,IF($N$1="Q4",$ADQ131,IF($N$1="N",$ADS131,""))))))</f>
        <v>0</v>
      </c>
      <c r="I131" s="310">
        <f>IF(AND($N$1&gt;=1,$N$1&lt;=12),SUMIF(DULIEU!$AR$7:$AR$532,CĐPS!$N$1&amp;"-"&amp;CĐPS!$B131,DULIEU!$X$7:$X$532),IF($N$1="Q1",$ADL131,IF($N$1="Q2",$ADN131,IF($N$1="Q3",$ADP131,IF($N$1="Q4",$ADR131,IF($N$1="N",$ADT131,""))))))</f>
        <v>0</v>
      </c>
      <c r="J131" s="310">
        <f t="shared" si="95"/>
        <v>0</v>
      </c>
      <c r="K131" s="310">
        <f t="shared" si="96"/>
        <v>0</v>
      </c>
      <c r="L131" s="309">
        <f t="shared" si="97"/>
        <v>0</v>
      </c>
      <c r="M131" s="309">
        <f t="shared" si="98"/>
        <v>0</v>
      </c>
      <c r="N131" s="299"/>
      <c r="ACK131" s="148"/>
      <c r="ACL131" s="148"/>
      <c r="ACM131" s="148">
        <f>SUMIF(DULIEU!$AQ$7:$AQ$532,CĐPS!$ACM$1&amp;"-"&amp;CĐPS!$B131,DULIEU!$X$7:$X$532)</f>
        <v>0</v>
      </c>
      <c r="ACN131" s="148">
        <f>SUMIF(DULIEU!$AR$7:$AR$532,CĐPS!$ACM$1&amp;"-"&amp;CĐPS!$B131,DULIEU!$X$7:$X$532)</f>
        <v>0</v>
      </c>
      <c r="ACO131" s="148">
        <f>SUMIF(DULIEU!$AQ$7:$AQ$532,CĐPS!$ACO$1&amp;"-"&amp;CĐPS!$B131,DULIEU!$X$7:$X$532)</f>
        <v>0</v>
      </c>
      <c r="ACP131" s="148">
        <f>SUMIF(DULIEU!$AR$7:$AR$532,CĐPS!ACO$1&amp;"-"&amp;CĐPS!$B131,DULIEU!$X$7:$X$532)</f>
        <v>0</v>
      </c>
      <c r="ACQ131" s="148">
        <f>SUMIF(DULIEU!$AQ$7:$AQ$532,CĐPS!$ACQ$1&amp;"-"&amp;CĐPS!$B131,DULIEU!$X$7:$X$532)</f>
        <v>0</v>
      </c>
      <c r="ACR131" s="148">
        <f>SUMIF(DULIEU!$AR$7:$AR$532,CĐPS!$ACQ$1&amp;"-"&amp;CĐPS!$B131,DULIEU!$X$7:$X$532)</f>
        <v>0</v>
      </c>
      <c r="ACS131" s="148">
        <f>SUMIF(DULIEU!$AQ$7:$AQ$532,CĐPS!$ACS$1&amp;"-"&amp;CĐPS!$B131,DULIEU!$X$7:$X$532)</f>
        <v>0</v>
      </c>
      <c r="ACT131" s="148">
        <f>SUMIF(DULIEU!$AR$7:$AR$532,CĐPS!$ACS$1&amp;"-"&amp;CĐPS!$B131,DULIEU!$X$7:$X$532)</f>
        <v>0</v>
      </c>
      <c r="ACU131" s="148">
        <f>SUMIF(DULIEU!$AQ$7:$AQ$532,CĐPS!$ACU$1&amp;"-"&amp;CĐPS!$B131,DULIEU!$X$7:$X$532)</f>
        <v>0</v>
      </c>
      <c r="ACV131" s="148">
        <f>SUMIF(DULIEU!$AR$7:$AR$532,CĐPS!$ACU$1&amp;"-"&amp;CĐPS!$B131,DULIEU!$X$7:$X$532)</f>
        <v>0</v>
      </c>
      <c r="ACW131" s="148">
        <f>SUMIF(DULIEU!$AQ$7:$AQ$532,CĐPS!$ACW$1&amp;"-"&amp;CĐPS!$B131,DULIEU!$X$7:$X$532)</f>
        <v>0</v>
      </c>
      <c r="ACX131" s="148">
        <f>SUMIF(DULIEU!$AR$7:$AR$532,CĐPS!$ACW$1&amp;"-"&amp;CĐPS!$B131,DULIEU!$X$7:$X$532)</f>
        <v>0</v>
      </c>
      <c r="ACY131" s="148">
        <f>SUMIF(DULIEU!$AQ$7:$AQ$532,CĐPS!$ACY$1&amp;"-"&amp;CĐPS!$B131,DULIEU!$X$7:$X$532)</f>
        <v>0</v>
      </c>
      <c r="ACZ131" s="148">
        <f>SUMIF(DULIEU!$AR$7:$AR$532,CĐPS!$ACY$1&amp;"-"&amp;CĐPS!$B131,DULIEU!$X$7:$X$532)</f>
        <v>0</v>
      </c>
      <c r="ADA131" s="148">
        <f>SUMIF(DULIEU!$AQ$7:$AQ$532,CĐPS!$ADA$1&amp;"-"&amp;CĐPS!$B131,DULIEU!$X$7:$X$532)</f>
        <v>0</v>
      </c>
      <c r="ADB131" s="148">
        <f>SUMIF(DULIEU!$AR$7:$AR$532,CĐPS!$ADA$1&amp;"-"&amp;CĐPS!$B131,DULIEU!$X$7:$X$532)</f>
        <v>0</v>
      </c>
      <c r="ADC131" s="148">
        <f>SUMIF(DULIEU!$AQ$7:$AQ$532,CĐPS!$ADC$1&amp;"-"&amp;CĐPS!$B131,DULIEU!$X$7:$X$532)</f>
        <v>0</v>
      </c>
      <c r="ADD131" s="148">
        <f>SUMIF(DULIEU!$AR$7:$AR$532,CĐPS!$ADC$1&amp;"-"&amp;CĐPS!$B131,DULIEU!$X$7:$X$532)</f>
        <v>0</v>
      </c>
      <c r="ADE131" s="148">
        <f>SUMIF(DULIEU!$AQ$7:$AQ$532,CĐPS!$ADE$1&amp;"-"&amp;CĐPS!$B131,DULIEU!$X$7:$X$532)</f>
        <v>0</v>
      </c>
      <c r="ADF131" s="148">
        <f>SUMIF(DULIEU!$AR$7:$AR$532,CĐPS!$ADE$1&amp;"-"&amp;CĐPS!$B131,DULIEU!$X$7:$X$532)</f>
        <v>0</v>
      </c>
      <c r="ADG131" s="148">
        <f>SUMIF(DULIEU!$AQ$7:$AQ$532,CĐPS!$ADG$1&amp;"-"&amp;CĐPS!$B131,DULIEU!$X$7:$X$532)</f>
        <v>0</v>
      </c>
      <c r="ADH131" s="148">
        <f>SUMIF(DULIEU!$AR$7:$AR$532,CĐPS!$ADG$1&amp;"-"&amp;CĐPS!$B131,DULIEU!$X$7:$X$532)</f>
        <v>0</v>
      </c>
      <c r="ADI131" s="148">
        <f>SUMIF(DULIEU!$AQ$7:$AQ$532,CĐPS!$ADI$1&amp;"-"&amp;CĐPS!$B131,DULIEU!$X$7:$X$532)</f>
        <v>0</v>
      </c>
      <c r="ADJ131" s="148">
        <f>SUMIF(DULIEU!$AR$7:$AR$532,CĐPS!$ADI$1&amp;"-"&amp;CĐPS!$B131,DULIEU!$X$7:$X$532)</f>
        <v>0</v>
      </c>
      <c r="ADK131" s="149">
        <f t="shared" si="109"/>
        <v>0</v>
      </c>
      <c r="ADL131" s="149">
        <f t="shared" si="110"/>
        <v>0</v>
      </c>
      <c r="ADM131" s="149">
        <f t="shared" si="111"/>
        <v>0</v>
      </c>
      <c r="ADN131" s="149">
        <f t="shared" si="112"/>
        <v>0</v>
      </c>
      <c r="ADO131" s="149">
        <f t="shared" si="113"/>
        <v>0</v>
      </c>
      <c r="ADP131" s="149">
        <f t="shared" si="114"/>
        <v>0</v>
      </c>
      <c r="ADQ131" s="149">
        <f t="shared" si="115"/>
        <v>0</v>
      </c>
      <c r="ADR131" s="149">
        <f t="shared" si="116"/>
        <v>0</v>
      </c>
      <c r="ADS131" s="149">
        <f t="shared" si="117"/>
        <v>0</v>
      </c>
      <c r="ADT131" s="149">
        <f t="shared" si="118"/>
        <v>0</v>
      </c>
      <c r="ADU131" s="137"/>
      <c r="ADV131" s="137"/>
    </row>
    <row r="132" spans="1:804">
      <c r="A132" s="137"/>
      <c r="B132" s="313" t="s">
        <v>279</v>
      </c>
      <c r="C132" s="313" t="s">
        <v>279</v>
      </c>
      <c r="D132" s="314" t="s">
        <v>280</v>
      </c>
      <c r="E132" s="315" t="s">
        <v>281</v>
      </c>
      <c r="F132" s="309">
        <f t="shared" si="93"/>
        <v>0</v>
      </c>
      <c r="G132" s="310">
        <f t="shared" si="94"/>
        <v>0</v>
      </c>
      <c r="H132" s="310">
        <f>IF(AND($N$1&gt;=1,$N$1&lt;=12),SUMIF(DULIEU!$AQ$7:$AQ$532,CĐPS!$N$1&amp;"-"&amp;CĐPS!$B132,DULIEU!$X$7:$X$532),IF($N$1="Q1",$ADK132,IF($N$1="Q2",$ADM132,IF($N$1="Q3",$ADO132,IF($N$1="Q4",$ADQ132,IF($N$1="N",$ADS132,""))))))</f>
        <v>0</v>
      </c>
      <c r="I132" s="310">
        <f>IF(AND($N$1&gt;=1,$N$1&lt;=12),SUMIF(DULIEU!$AR$7:$AR$532,CĐPS!$N$1&amp;"-"&amp;CĐPS!$B132,DULIEU!$X$7:$X$532),IF($N$1="Q1",$ADL132,IF($N$1="Q2",$ADN132,IF($N$1="Q3",$ADP132,IF($N$1="Q4",$ADR132,IF($N$1="N",$ADT132,""))))))</f>
        <v>0</v>
      </c>
      <c r="J132" s="310">
        <f t="shared" si="95"/>
        <v>0</v>
      </c>
      <c r="K132" s="310">
        <f t="shared" si="96"/>
        <v>0</v>
      </c>
      <c r="L132" s="309">
        <f t="shared" si="97"/>
        <v>0</v>
      </c>
      <c r="M132" s="309">
        <f t="shared" si="98"/>
        <v>0</v>
      </c>
      <c r="N132" s="299"/>
      <c r="ACK132" s="148"/>
      <c r="ACL132" s="148"/>
      <c r="ACM132" s="148">
        <f>SUMIF(DULIEU!$AQ$7:$AQ$532,CĐPS!$ACM$1&amp;"-"&amp;CĐPS!$B132,DULIEU!$X$7:$X$532)</f>
        <v>0</v>
      </c>
      <c r="ACN132" s="148">
        <f>SUMIF(DULIEU!$AR$7:$AR$532,CĐPS!$ACM$1&amp;"-"&amp;CĐPS!$B132,DULIEU!$X$7:$X$532)</f>
        <v>0</v>
      </c>
      <c r="ACO132" s="148">
        <f>SUMIF(DULIEU!$AQ$7:$AQ$532,CĐPS!$ACO$1&amp;"-"&amp;CĐPS!$B132,DULIEU!$X$7:$X$532)</f>
        <v>0</v>
      </c>
      <c r="ACP132" s="148">
        <f>SUMIF(DULIEU!$AR$7:$AR$532,CĐPS!ACO$1&amp;"-"&amp;CĐPS!$B132,DULIEU!$X$7:$X$532)</f>
        <v>0</v>
      </c>
      <c r="ACQ132" s="148">
        <f>SUMIF(DULIEU!$AQ$7:$AQ$532,CĐPS!$ACQ$1&amp;"-"&amp;CĐPS!$B132,DULIEU!$X$7:$X$532)</f>
        <v>0</v>
      </c>
      <c r="ACR132" s="148">
        <f>SUMIF(DULIEU!$AR$7:$AR$532,CĐPS!$ACQ$1&amp;"-"&amp;CĐPS!$B132,DULIEU!$X$7:$X$532)</f>
        <v>0</v>
      </c>
      <c r="ACS132" s="148">
        <f>SUMIF(DULIEU!$AQ$7:$AQ$532,CĐPS!$ACS$1&amp;"-"&amp;CĐPS!$B132,DULIEU!$X$7:$X$532)</f>
        <v>0</v>
      </c>
      <c r="ACT132" s="148">
        <f>SUMIF(DULIEU!$AR$7:$AR$532,CĐPS!$ACS$1&amp;"-"&amp;CĐPS!$B132,DULIEU!$X$7:$X$532)</f>
        <v>0</v>
      </c>
      <c r="ACU132" s="148">
        <f>SUMIF(DULIEU!$AQ$7:$AQ$532,CĐPS!$ACU$1&amp;"-"&amp;CĐPS!$B132,DULIEU!$X$7:$X$532)</f>
        <v>0</v>
      </c>
      <c r="ACV132" s="148">
        <f>SUMIF(DULIEU!$AR$7:$AR$532,CĐPS!$ACU$1&amp;"-"&amp;CĐPS!$B132,DULIEU!$X$7:$X$532)</f>
        <v>0</v>
      </c>
      <c r="ACW132" s="148">
        <f>SUMIF(DULIEU!$AQ$7:$AQ$532,CĐPS!$ACW$1&amp;"-"&amp;CĐPS!$B132,DULIEU!$X$7:$X$532)</f>
        <v>0</v>
      </c>
      <c r="ACX132" s="148">
        <f>SUMIF(DULIEU!$AR$7:$AR$532,CĐPS!$ACW$1&amp;"-"&amp;CĐPS!$B132,DULIEU!$X$7:$X$532)</f>
        <v>0</v>
      </c>
      <c r="ACY132" s="148">
        <f>SUMIF(DULIEU!$AQ$7:$AQ$532,CĐPS!$ACY$1&amp;"-"&amp;CĐPS!$B132,DULIEU!$X$7:$X$532)</f>
        <v>0</v>
      </c>
      <c r="ACZ132" s="148">
        <f>SUMIF(DULIEU!$AR$7:$AR$532,CĐPS!$ACY$1&amp;"-"&amp;CĐPS!$B132,DULIEU!$X$7:$X$532)</f>
        <v>0</v>
      </c>
      <c r="ADA132" s="148">
        <f>SUMIF(DULIEU!$AQ$7:$AQ$532,CĐPS!$ADA$1&amp;"-"&amp;CĐPS!$B132,DULIEU!$X$7:$X$532)</f>
        <v>0</v>
      </c>
      <c r="ADB132" s="148">
        <f>SUMIF(DULIEU!$AR$7:$AR$532,CĐPS!$ADA$1&amp;"-"&amp;CĐPS!$B132,DULIEU!$X$7:$X$532)</f>
        <v>0</v>
      </c>
      <c r="ADC132" s="148">
        <f>SUMIF(DULIEU!$AQ$7:$AQ$532,CĐPS!$ADC$1&amp;"-"&amp;CĐPS!$B132,DULIEU!$X$7:$X$532)</f>
        <v>0</v>
      </c>
      <c r="ADD132" s="148">
        <f>SUMIF(DULIEU!$AR$7:$AR$532,CĐPS!$ADC$1&amp;"-"&amp;CĐPS!$B132,DULIEU!$X$7:$X$532)</f>
        <v>0</v>
      </c>
      <c r="ADE132" s="148">
        <f>SUMIF(DULIEU!$AQ$7:$AQ$532,CĐPS!$ADE$1&amp;"-"&amp;CĐPS!$B132,DULIEU!$X$7:$X$532)</f>
        <v>0</v>
      </c>
      <c r="ADF132" s="148">
        <f>SUMIF(DULIEU!$AR$7:$AR$532,CĐPS!$ADE$1&amp;"-"&amp;CĐPS!$B132,DULIEU!$X$7:$X$532)</f>
        <v>0</v>
      </c>
      <c r="ADG132" s="148">
        <f>SUMIF(DULIEU!$AQ$7:$AQ$532,CĐPS!$ADG$1&amp;"-"&amp;CĐPS!$B132,DULIEU!$X$7:$X$532)</f>
        <v>0</v>
      </c>
      <c r="ADH132" s="148">
        <f>SUMIF(DULIEU!$AR$7:$AR$532,CĐPS!$ADG$1&amp;"-"&amp;CĐPS!$B132,DULIEU!$X$7:$X$532)</f>
        <v>0</v>
      </c>
      <c r="ADI132" s="148">
        <f>SUMIF(DULIEU!$AQ$7:$AQ$532,CĐPS!$ADI$1&amp;"-"&amp;CĐPS!$B132,DULIEU!$X$7:$X$532)</f>
        <v>0</v>
      </c>
      <c r="ADJ132" s="148">
        <f>SUMIF(DULIEU!$AR$7:$AR$532,CĐPS!$ADI$1&amp;"-"&amp;CĐPS!$B132,DULIEU!$X$7:$X$532)</f>
        <v>0</v>
      </c>
      <c r="ADK132" s="149">
        <f t="shared" si="109"/>
        <v>0</v>
      </c>
      <c r="ADL132" s="149">
        <f t="shared" si="110"/>
        <v>0</v>
      </c>
      <c r="ADM132" s="149">
        <f t="shared" si="111"/>
        <v>0</v>
      </c>
      <c r="ADN132" s="149">
        <f t="shared" si="112"/>
        <v>0</v>
      </c>
      <c r="ADO132" s="149">
        <f t="shared" si="113"/>
        <v>0</v>
      </c>
      <c r="ADP132" s="149">
        <f t="shared" si="114"/>
        <v>0</v>
      </c>
      <c r="ADQ132" s="149">
        <f t="shared" si="115"/>
        <v>0</v>
      </c>
      <c r="ADR132" s="149">
        <f t="shared" si="116"/>
        <v>0</v>
      </c>
      <c r="ADS132" s="149">
        <f t="shared" si="117"/>
        <v>0</v>
      </c>
      <c r="ADT132" s="149">
        <f t="shared" si="118"/>
        <v>0</v>
      </c>
      <c r="ADU132" s="137"/>
      <c r="ADV132" s="137"/>
    </row>
    <row r="133" spans="1:804">
      <c r="A133" s="137"/>
      <c r="B133" s="313" t="s">
        <v>282</v>
      </c>
      <c r="C133" s="313" t="s">
        <v>282</v>
      </c>
      <c r="D133" s="314" t="s">
        <v>283</v>
      </c>
      <c r="E133" s="315" t="s">
        <v>284</v>
      </c>
      <c r="F133" s="309">
        <f t="shared" ref="F133:F155" si="119">IF(OR($N$1=1,$N$1="N",$N$1="Q1"),$ACK133,IF($N$1=2,MAX(ACK133+ACM133-ACL133-ACN133,0),IF($N$1=3,MAX(ACK133+ACM133+ACO133-ACL133-ACN133-ACP133,0),IF($N$1=4,MAX(ACK133+ACM133+ACO133+ACQ133-ACL133-ACN133-ACP133-ACR133,0),IF($N$1=5,MAX(ACK133+ACM133+ACO133+ACQ133+ACS133-ACL133-ACN133-ACP133-ACR133-ACT133,0),IF($N$1=6,MAX(ACK133+ACM133+ACO133+ACQ133+ACS133+ACU133-ACL133-ACU133-ACN133-ACP133-ACR133-ACT133-ACV133,0),IF($N$1=7,MAX(ACK133+ACM133+ACO133+ACQ133+ACS133+ACU133+ACW133-ACL133-ACU133-ACN133-ACP133-ACR133-ACT133-ACV133-ACX133,0),IF($N$1=8,MAX(ACK133+ACM133+ACO133+ACQ133+ACS133+ACU133+ACW133+ACY133-ACL133-ACU133-ACN133-ACP133-ACR133-ACT133-ACV133-ACX133-ACZ133,0),IF($N$1=9,MAX(ACK133+ACM133+ACO133+ACQ133+ACS133+ACU133+ACW133+ACY133+ADA133-ACL133-ACU133-ACN133-ACP133-ACR133-ACT133-ACV133-ACX133-ACZ133-ADB133,0),IF($N$1=10,MAX(ACK133+ACM133+ACO133+ACQ133+ACS133+ACU133+ACW133+ACY133+ADA133+ADC133-ACL133-ACU133-ACN133-ACP133-ACR133-ACT133-ACV133-ACX133-ACZ133-ADB133-ADD133,0),IF($N$1=11,MAX(ACK133+ACM133+ACO133+ACQ133+ACS133+ACU133+ACW133+ACY133+ADA133+ADC133+ADE133-ACL133-ACU133-ACN133-ACP133-ACR133-ACT133-ACV133-ACX133-ACZ133-ADB133-ADD133-ADF133,0),IF($N$1=12,MAX(ACK133+ACM133+ACO133+ACQ133+ACS133+ACU133+ACW133+ACY133+ADA133+ADC133+ADE133+ADG133-ACL133-ACU133-ACN133-ACP133-ACR133-ACT133-ACV133-ACX133-ACZ133-ADB133-ADD133-ADF133-ADH133,0),IF($N$1="Q2",MAX(ACK133+ADK133-ACL133-ADL133,0),IF($N$1="Q3",MAX(ACK133+ADK133+ADM133-ACL133-ADL133-ADN133,0),IF($N$1="Q4",MAX(ACK133+ADK133+ADM133+ADO133-ACL133-ADL133-ADN133-ADP133,0),"")))))))))))))))</f>
        <v>0</v>
      </c>
      <c r="G133" s="310">
        <f t="shared" ref="G133:G155" si="120">IF(OR($N$1=1,$N$1="N",$N$1="Q1"),$ACL133,IF($N$1=2,MAX(ACL133+ACN133-ACK133-ACM133,0),IF($N$1=3,MAX(ACL133+ACN133+ACP133-ACK133-ACM133-ACO133,0),IF($N$1=4,MAX(ACL133+ACN133+ACP133+ACR133-ACK133-ACM133-ACO133-ACQ133,0),IF($N$1=5,MAX(ACL133+ACN133+ACP133+ACR133+ACT133-ACK133-ACM133-ACO133-ACQ133-ACS133,0),IF($N$1=6,MAX(ACL133+ACN133+ACP133+ACR133+ACT133+ACV133-ACK133-ACM133-ACO133-ACQ133-ACS133-ACU133,0),IF($N$1=7,MAX(ACL133+ACN133+ACP133+ACR133+ACT133+ACV133+ACX133-ACK133-ACM133-ACO133-ACQ133-ACS133-ACU133-ACW133,0),IF($N$1=8,MAX(ACL133+ACN133+ACP133+ACR133+ACT133+ACV133+ACX133+ACZ133-ACK133-ACM133-ACO133-ACQ133-ACS133-ACU133-ACW133-ACY133,0),IF($N$1=9,MAX(ACL133+ACN133+ACP133+ACR133+ACT133+ACV133+ACX133+ACZ133+ADB133-ACK133-ACM133-ACO133-ACQ133-ACS133-ACU133-ACW133-ACY133-ADA133,0),IF($N$1=10,MAX(ACL133+ACN133+ACP133+ACR133+ACT133+ACV133+ACX133+ACZ133+ADB133+ADD133-ACK133-ACM133-ACO133-ACQ133-ACS133-ACU133-ACW133-ACY133-ADA133-ADC133,0),IF($N$1=11,MAX(ACL133+ACN133+ACP133+ACR133+ACT133+ACV133+ACX133+ACZ133+ADB133+ADD133+ADF133-ACK133-ACM133-ACO133-ACQ133-ACS133-ACU133-ACW133-ACY133-ADA133-ADC133-ADE133,0),IF($N$1=12,MAX(ACL133+ACN133+ACP133+ACR133+ACT133+ACV133+ACX133+ACZ133+ADB133+ADD133+ADF133+ADH133-ACK133-ACM133-ACO133-ACQ133-ACS133-ACU133-ACW133-ACY133-ADA133-ADC133-ADE133-ADG133,0),IF($N$1="Q2",MAX(ACL133+ADL133-ACK133-ADK133,0),IF($N$1="Q3",MAX(ACL133+ADL133+ADN133-ACK133-ADK133-ADM133,0),IF($N$1="Q4",MAX(ACL133+ADL133+ADN133+ADP133-ACK133-ADK133-ADM133-ADO133,0),"")))))))))))))))</f>
        <v>0</v>
      </c>
      <c r="H133" s="310">
        <f>IF(AND($N$1&gt;=1,$N$1&lt;=12),SUMIF(DULIEU!$AQ$7:$AQ$532,CĐPS!$N$1&amp;"-"&amp;CĐPS!$B133,DULIEU!$X$7:$X$532),IF($N$1="Q1",$ADK133,IF($N$1="Q2",$ADM133,IF($N$1="Q3",$ADO133,IF($N$1="Q4",$ADQ133,IF($N$1="N",$ADS133,""))))))</f>
        <v>0</v>
      </c>
      <c r="I133" s="310">
        <f>IF(AND($N$1&gt;=1,$N$1&lt;=12),SUMIF(DULIEU!$AR$7:$AR$532,CĐPS!$N$1&amp;"-"&amp;CĐPS!$B133,DULIEU!$X$7:$X$532),IF($N$1="Q1",$ADL133,IF($N$1="Q2",$ADN133,IF($N$1="Q3",$ADP133,IF($N$1="Q4",$ADR133,IF($N$1="N",$ADT133,""))))))</f>
        <v>0</v>
      </c>
      <c r="J133" s="310">
        <f t="shared" ref="J133:J155" si="121">IF($N$1=1,ACM133,IF($N$1=2,ACM133+ACO133,IF($N$1=3,ACM133+ACO133+ACQ133,IF($N$1=4,ACM133+ACO133+ACQ133+ACS133,IF($N$1=5,ACM133+ACO133+ACQ133+ACS133+ACU133,IF($N$1=6,ACM133+ACO133+ACQ133+ACS133+ACU133+ACW133,IF($N$1=7,ACM133+ACO133+ACQ133+ACS133+ACU133+ACW133+ACY133,IF($N$1=8,ACM133+ACO133+ACQ133+ACS133+ACU133+ACW133+ACY133+ADA133,IF($N$1=9,ACM133+ACO133+ACQ133+ACS133+ACU133+ACW133+ACY133+ADA133+ADC133,IF($N$1=10,ACM133+ACO133+ACQ133+ACS133+ACU133+ACW133+ACY133+ADA133+ADC133+ADE133,IF($N$1=11,ACM133+ACO133+ACQ133+ACS133+ACU133+ACW133+ACY133+ADA133+ADC133+ADE133+ADG133,IF($N$1=12,ACM133+ACO133+ACQ133+ACS133+ACU133+ACW133+ACY133+ADA133+ADC133+ADE133+ADG133+ADI133,IF($N$1="Q1",ADK133,IF($N$1="Q2",ADK133+ADM133,IF($N$1="Q3",ADK133+ADM133+ADO133,IF($N$1="Q4",ADK133+ADM133+ADO133+ADQ133,IF($N$1="N",ADS133,"")))))))))))))))))</f>
        <v>0</v>
      </c>
      <c r="K133" s="310">
        <f t="shared" ref="K133:K155" si="122">IF($N$1=1,ACN133,IF($N$1=2,ACN133+ACP133,IF($N$1=3,ACN133+ACP133+ACR133,IF($N$1=4,ACN133+ACP133+ACR133+ACT133,IF($N$1=5,ACN133+ACP133+ACR133+ACT133+ACV133,IF($N$1=6,ACN133+ACP133+ACR133+ACT133+ACV133+ACX133,IF($N$1=7,ACN133+ACP133+ACR133+ACT133+ACV133+ACX133+ACZ133,IF($N$1=8,ACN133+ACP133+ACR133+ACT133+ACV133+ACX133+ACZ133+ADB133,IF($N$1=9,ACN133+ACP133+ACR133+ACT133+ACV133+ACX133+ACZ133+ADB133+ADD133,IF($N$1=10,ACN133+ACP133+ACR133+ACT133+ACV133+ACX133+ACZ133+ADB133+ADD133+ADF133,IF($N$1=11,ACN133+ACP133+ACR133+ACT133+ACV133+ACX133+ACZ133+ADB133+ADD133+ADF133+ADH133,IF($N$1=12,ACN133+ACP133+ACR133+ACT133+ACV133+ACX133+ACZ133+ADB133+ADD133+ADF133+ADH133+ADJ133,IF($N$1="Q1",ADL133,IF($N$1="Q2",ADL133+ADN133,IF($N$1="Q3",ADL133+ADN133+ADP133,IF($N$1="Q4",ADL133+ADN133+ADP133+ADR133,IF($N$1="N",ADT133,"")))))))))))))))))</f>
        <v>0</v>
      </c>
      <c r="L133" s="309">
        <f t="shared" ref="L133:L155" si="123">IF(ACK133-ACL133+J133-K133&gt;0,ACK133-ACL133+J133-K133,0)</f>
        <v>0</v>
      </c>
      <c r="M133" s="309">
        <f t="shared" ref="M133:M155" si="124">IF(ACL133-ACK133+K133-J133&gt;0,ACL133-ACK133+K133-J133,0)</f>
        <v>0</v>
      </c>
      <c r="N133" s="299"/>
      <c r="ACK133" s="148"/>
      <c r="ACL133" s="148"/>
      <c r="ACM133" s="148">
        <f>SUMIF(DULIEU!$AQ$7:$AQ$532,CĐPS!$ACM$1&amp;"-"&amp;CĐPS!$B133,DULIEU!$X$7:$X$532)</f>
        <v>0</v>
      </c>
      <c r="ACN133" s="148">
        <f>SUMIF(DULIEU!$AR$7:$AR$532,CĐPS!$ACM$1&amp;"-"&amp;CĐPS!$B133,DULIEU!$X$7:$X$532)</f>
        <v>0</v>
      </c>
      <c r="ACO133" s="148">
        <f>SUMIF(DULIEU!$AQ$7:$AQ$532,CĐPS!$ACO$1&amp;"-"&amp;CĐPS!$B133,DULIEU!$X$7:$X$532)</f>
        <v>0</v>
      </c>
      <c r="ACP133" s="148">
        <f>SUMIF(DULIEU!$AR$7:$AR$532,CĐPS!ACO$1&amp;"-"&amp;CĐPS!$B133,DULIEU!$X$7:$X$532)</f>
        <v>0</v>
      </c>
      <c r="ACQ133" s="148">
        <f>SUMIF(DULIEU!$AQ$7:$AQ$532,CĐPS!$ACQ$1&amp;"-"&amp;CĐPS!$B133,DULIEU!$X$7:$X$532)</f>
        <v>0</v>
      </c>
      <c r="ACR133" s="148">
        <f>SUMIF(DULIEU!$AR$7:$AR$532,CĐPS!$ACQ$1&amp;"-"&amp;CĐPS!$B133,DULIEU!$X$7:$X$532)</f>
        <v>0</v>
      </c>
      <c r="ACS133" s="148">
        <f>SUMIF(DULIEU!$AQ$7:$AQ$532,CĐPS!$ACS$1&amp;"-"&amp;CĐPS!$B133,DULIEU!$X$7:$X$532)</f>
        <v>0</v>
      </c>
      <c r="ACT133" s="148">
        <f>SUMIF(DULIEU!$AR$7:$AR$532,CĐPS!$ACS$1&amp;"-"&amp;CĐPS!$B133,DULIEU!$X$7:$X$532)</f>
        <v>0</v>
      </c>
      <c r="ACU133" s="148">
        <f>SUMIF(DULIEU!$AQ$7:$AQ$532,CĐPS!$ACU$1&amp;"-"&amp;CĐPS!$B133,DULIEU!$X$7:$X$532)</f>
        <v>0</v>
      </c>
      <c r="ACV133" s="148">
        <f>SUMIF(DULIEU!$AR$7:$AR$532,CĐPS!$ACU$1&amp;"-"&amp;CĐPS!$B133,DULIEU!$X$7:$X$532)</f>
        <v>0</v>
      </c>
      <c r="ACW133" s="148">
        <f>SUMIF(DULIEU!$AQ$7:$AQ$532,CĐPS!$ACW$1&amp;"-"&amp;CĐPS!$B133,DULIEU!$X$7:$X$532)</f>
        <v>0</v>
      </c>
      <c r="ACX133" s="148">
        <f>SUMIF(DULIEU!$AR$7:$AR$532,CĐPS!$ACW$1&amp;"-"&amp;CĐPS!$B133,DULIEU!$X$7:$X$532)</f>
        <v>0</v>
      </c>
      <c r="ACY133" s="148">
        <f>SUMIF(DULIEU!$AQ$7:$AQ$532,CĐPS!$ACY$1&amp;"-"&amp;CĐPS!$B133,DULIEU!$X$7:$X$532)</f>
        <v>0</v>
      </c>
      <c r="ACZ133" s="148">
        <f>SUMIF(DULIEU!$AR$7:$AR$532,CĐPS!$ACY$1&amp;"-"&amp;CĐPS!$B133,DULIEU!$X$7:$X$532)</f>
        <v>0</v>
      </c>
      <c r="ADA133" s="148">
        <f>SUMIF(DULIEU!$AQ$7:$AQ$532,CĐPS!$ADA$1&amp;"-"&amp;CĐPS!$B133,DULIEU!$X$7:$X$532)</f>
        <v>0</v>
      </c>
      <c r="ADB133" s="148">
        <f>SUMIF(DULIEU!$AR$7:$AR$532,CĐPS!$ADA$1&amp;"-"&amp;CĐPS!$B133,DULIEU!$X$7:$X$532)</f>
        <v>0</v>
      </c>
      <c r="ADC133" s="148">
        <f>SUMIF(DULIEU!$AQ$7:$AQ$532,CĐPS!$ADC$1&amp;"-"&amp;CĐPS!$B133,DULIEU!$X$7:$X$532)</f>
        <v>0</v>
      </c>
      <c r="ADD133" s="148">
        <f>SUMIF(DULIEU!$AR$7:$AR$532,CĐPS!$ADC$1&amp;"-"&amp;CĐPS!$B133,DULIEU!$X$7:$X$532)</f>
        <v>0</v>
      </c>
      <c r="ADE133" s="148">
        <f>SUMIF(DULIEU!$AQ$7:$AQ$532,CĐPS!$ADE$1&amp;"-"&amp;CĐPS!$B133,DULIEU!$X$7:$X$532)</f>
        <v>0</v>
      </c>
      <c r="ADF133" s="148">
        <f>SUMIF(DULIEU!$AR$7:$AR$532,CĐPS!$ADE$1&amp;"-"&amp;CĐPS!$B133,DULIEU!$X$7:$X$532)</f>
        <v>0</v>
      </c>
      <c r="ADG133" s="148">
        <f>SUMIF(DULIEU!$AQ$7:$AQ$532,CĐPS!$ADG$1&amp;"-"&amp;CĐPS!$B133,DULIEU!$X$7:$X$532)</f>
        <v>0</v>
      </c>
      <c r="ADH133" s="148">
        <f>SUMIF(DULIEU!$AR$7:$AR$532,CĐPS!$ADG$1&amp;"-"&amp;CĐPS!$B133,DULIEU!$X$7:$X$532)</f>
        <v>0</v>
      </c>
      <c r="ADI133" s="148">
        <f>SUMIF(DULIEU!$AQ$7:$AQ$532,CĐPS!$ADI$1&amp;"-"&amp;CĐPS!$B133,DULIEU!$X$7:$X$532)</f>
        <v>0</v>
      </c>
      <c r="ADJ133" s="148">
        <f>SUMIF(DULIEU!$AR$7:$AR$532,CĐPS!$ADI$1&amp;"-"&amp;CĐPS!$B133,DULIEU!$X$7:$X$532)</f>
        <v>0</v>
      </c>
      <c r="ADK133" s="149">
        <f t="shared" si="109"/>
        <v>0</v>
      </c>
      <c r="ADL133" s="149">
        <f t="shared" si="110"/>
        <v>0</v>
      </c>
      <c r="ADM133" s="149">
        <f t="shared" si="111"/>
        <v>0</v>
      </c>
      <c r="ADN133" s="149">
        <f t="shared" si="112"/>
        <v>0</v>
      </c>
      <c r="ADO133" s="149">
        <f t="shared" si="113"/>
        <v>0</v>
      </c>
      <c r="ADP133" s="149">
        <f t="shared" si="114"/>
        <v>0</v>
      </c>
      <c r="ADQ133" s="149">
        <f t="shared" si="115"/>
        <v>0</v>
      </c>
      <c r="ADR133" s="149">
        <f t="shared" si="116"/>
        <v>0</v>
      </c>
      <c r="ADS133" s="149">
        <f t="shared" si="117"/>
        <v>0</v>
      </c>
      <c r="ADT133" s="149">
        <f t="shared" si="118"/>
        <v>0</v>
      </c>
      <c r="ADU133" s="137"/>
      <c r="ADV133" s="137"/>
    </row>
    <row r="134" spans="1:804">
      <c r="A134" s="137"/>
      <c r="B134" s="313" t="s">
        <v>285</v>
      </c>
      <c r="C134" s="313" t="s">
        <v>285</v>
      </c>
      <c r="D134" s="314" t="s">
        <v>286</v>
      </c>
      <c r="E134" s="315" t="s">
        <v>287</v>
      </c>
      <c r="F134" s="309">
        <f t="shared" si="119"/>
        <v>0</v>
      </c>
      <c r="G134" s="310">
        <f t="shared" si="120"/>
        <v>0</v>
      </c>
      <c r="H134" s="310">
        <f>IF(AND($N$1&gt;=1,$N$1&lt;=12),SUMIF(DULIEU!$AQ$7:$AQ$532,CĐPS!$N$1&amp;"-"&amp;CĐPS!$B134,DULIEU!$X$7:$X$532),IF($N$1="Q1",$ADK134,IF($N$1="Q2",$ADM134,IF($N$1="Q3",$ADO134,IF($N$1="Q4",$ADQ134,IF($N$1="N",$ADS134,""))))))</f>
        <v>0</v>
      </c>
      <c r="I134" s="310">
        <f>IF(AND($N$1&gt;=1,$N$1&lt;=12),SUMIF(DULIEU!$AR$7:$AR$532,CĐPS!$N$1&amp;"-"&amp;CĐPS!$B134,DULIEU!$X$7:$X$532),IF($N$1="Q1",$ADL134,IF($N$1="Q2",$ADN134,IF($N$1="Q3",$ADP134,IF($N$1="Q4",$ADR134,IF($N$1="N",$ADT134,""))))))</f>
        <v>0</v>
      </c>
      <c r="J134" s="310">
        <f t="shared" si="121"/>
        <v>0</v>
      </c>
      <c r="K134" s="310">
        <f t="shared" si="122"/>
        <v>0</v>
      </c>
      <c r="L134" s="309">
        <f t="shared" si="123"/>
        <v>0</v>
      </c>
      <c r="M134" s="309">
        <f t="shared" si="124"/>
        <v>0</v>
      </c>
      <c r="N134" s="299"/>
      <c r="ACK134" s="148"/>
      <c r="ACL134" s="148"/>
      <c r="ACM134" s="148">
        <f>SUMIF(DULIEU!$AQ$7:$AQ$532,CĐPS!$ACM$1&amp;"-"&amp;CĐPS!$B134,DULIEU!$X$7:$X$532)</f>
        <v>0</v>
      </c>
      <c r="ACN134" s="148">
        <f>SUMIF(DULIEU!$AR$7:$AR$532,CĐPS!$ACM$1&amp;"-"&amp;CĐPS!$B134,DULIEU!$X$7:$X$532)</f>
        <v>0</v>
      </c>
      <c r="ACO134" s="148">
        <f>SUMIF(DULIEU!$AQ$7:$AQ$532,CĐPS!$ACO$1&amp;"-"&amp;CĐPS!$B134,DULIEU!$X$7:$X$532)</f>
        <v>0</v>
      </c>
      <c r="ACP134" s="148">
        <f>SUMIF(DULIEU!$AR$7:$AR$532,CĐPS!ACO$1&amp;"-"&amp;CĐPS!$B134,DULIEU!$X$7:$X$532)</f>
        <v>0</v>
      </c>
      <c r="ACQ134" s="148">
        <f>SUMIF(DULIEU!$AQ$7:$AQ$532,CĐPS!$ACQ$1&amp;"-"&amp;CĐPS!$B134,DULIEU!$X$7:$X$532)</f>
        <v>0</v>
      </c>
      <c r="ACR134" s="148">
        <f>SUMIF(DULIEU!$AR$7:$AR$532,CĐPS!$ACQ$1&amp;"-"&amp;CĐPS!$B134,DULIEU!$X$7:$X$532)</f>
        <v>0</v>
      </c>
      <c r="ACS134" s="148">
        <f>SUMIF(DULIEU!$AQ$7:$AQ$532,CĐPS!$ACS$1&amp;"-"&amp;CĐPS!$B134,DULIEU!$X$7:$X$532)</f>
        <v>0</v>
      </c>
      <c r="ACT134" s="148">
        <f>SUMIF(DULIEU!$AR$7:$AR$532,CĐPS!$ACS$1&amp;"-"&amp;CĐPS!$B134,DULIEU!$X$7:$X$532)</f>
        <v>0</v>
      </c>
      <c r="ACU134" s="148">
        <f>SUMIF(DULIEU!$AQ$7:$AQ$532,CĐPS!$ACU$1&amp;"-"&amp;CĐPS!$B134,DULIEU!$X$7:$X$532)</f>
        <v>0</v>
      </c>
      <c r="ACV134" s="148">
        <f>SUMIF(DULIEU!$AR$7:$AR$532,CĐPS!$ACU$1&amp;"-"&amp;CĐPS!$B134,DULIEU!$X$7:$X$532)</f>
        <v>0</v>
      </c>
      <c r="ACW134" s="148">
        <f>SUMIF(DULIEU!$AQ$7:$AQ$532,CĐPS!$ACW$1&amp;"-"&amp;CĐPS!$B134,DULIEU!$X$7:$X$532)</f>
        <v>0</v>
      </c>
      <c r="ACX134" s="148">
        <f>SUMIF(DULIEU!$AR$7:$AR$532,CĐPS!$ACW$1&amp;"-"&amp;CĐPS!$B134,DULIEU!$X$7:$X$532)</f>
        <v>0</v>
      </c>
      <c r="ACY134" s="148">
        <f>SUMIF(DULIEU!$AQ$7:$AQ$532,CĐPS!$ACY$1&amp;"-"&amp;CĐPS!$B134,DULIEU!$X$7:$X$532)</f>
        <v>0</v>
      </c>
      <c r="ACZ134" s="148">
        <f>SUMIF(DULIEU!$AR$7:$AR$532,CĐPS!$ACY$1&amp;"-"&amp;CĐPS!$B134,DULIEU!$X$7:$X$532)</f>
        <v>0</v>
      </c>
      <c r="ADA134" s="148">
        <f>SUMIF(DULIEU!$AQ$7:$AQ$532,CĐPS!$ADA$1&amp;"-"&amp;CĐPS!$B134,DULIEU!$X$7:$X$532)</f>
        <v>0</v>
      </c>
      <c r="ADB134" s="148">
        <f>SUMIF(DULIEU!$AR$7:$AR$532,CĐPS!$ADA$1&amp;"-"&amp;CĐPS!$B134,DULIEU!$X$7:$X$532)</f>
        <v>0</v>
      </c>
      <c r="ADC134" s="148">
        <f>SUMIF(DULIEU!$AQ$7:$AQ$532,CĐPS!$ADC$1&amp;"-"&amp;CĐPS!$B134,DULIEU!$X$7:$X$532)</f>
        <v>0</v>
      </c>
      <c r="ADD134" s="148">
        <f>SUMIF(DULIEU!$AR$7:$AR$532,CĐPS!$ADC$1&amp;"-"&amp;CĐPS!$B134,DULIEU!$X$7:$X$532)</f>
        <v>0</v>
      </c>
      <c r="ADE134" s="148">
        <f>SUMIF(DULIEU!$AQ$7:$AQ$532,CĐPS!$ADE$1&amp;"-"&amp;CĐPS!$B134,DULIEU!$X$7:$X$532)</f>
        <v>0</v>
      </c>
      <c r="ADF134" s="148">
        <f>SUMIF(DULIEU!$AR$7:$AR$532,CĐPS!$ADE$1&amp;"-"&amp;CĐPS!$B134,DULIEU!$X$7:$X$532)</f>
        <v>0</v>
      </c>
      <c r="ADG134" s="148">
        <f>SUMIF(DULIEU!$AQ$7:$AQ$532,CĐPS!$ADG$1&amp;"-"&amp;CĐPS!$B134,DULIEU!$X$7:$X$532)</f>
        <v>0</v>
      </c>
      <c r="ADH134" s="148">
        <f>SUMIF(DULIEU!$AR$7:$AR$532,CĐPS!$ADG$1&amp;"-"&amp;CĐPS!$B134,DULIEU!$X$7:$X$532)</f>
        <v>0</v>
      </c>
      <c r="ADI134" s="148">
        <f>SUMIF(DULIEU!$AQ$7:$AQ$532,CĐPS!$ADI$1&amp;"-"&amp;CĐPS!$B134,DULIEU!$X$7:$X$532)</f>
        <v>0</v>
      </c>
      <c r="ADJ134" s="148">
        <f>SUMIF(DULIEU!$AR$7:$AR$532,CĐPS!$ADI$1&amp;"-"&amp;CĐPS!$B134,DULIEU!$X$7:$X$532)</f>
        <v>0</v>
      </c>
      <c r="ADK134" s="149">
        <f t="shared" si="109"/>
        <v>0</v>
      </c>
      <c r="ADL134" s="149">
        <f t="shared" si="110"/>
        <v>0</v>
      </c>
      <c r="ADM134" s="149">
        <f t="shared" si="111"/>
        <v>0</v>
      </c>
      <c r="ADN134" s="149">
        <f t="shared" si="112"/>
        <v>0</v>
      </c>
      <c r="ADO134" s="149">
        <f t="shared" si="113"/>
        <v>0</v>
      </c>
      <c r="ADP134" s="149">
        <f t="shared" si="114"/>
        <v>0</v>
      </c>
      <c r="ADQ134" s="149">
        <f t="shared" si="115"/>
        <v>0</v>
      </c>
      <c r="ADR134" s="149">
        <f t="shared" si="116"/>
        <v>0</v>
      </c>
      <c r="ADS134" s="149">
        <f t="shared" si="117"/>
        <v>0</v>
      </c>
      <c r="ADT134" s="149">
        <f t="shared" si="118"/>
        <v>0</v>
      </c>
      <c r="ADU134" s="137"/>
      <c r="ADV134" s="137"/>
    </row>
    <row r="135" spans="1:804">
      <c r="A135" s="137"/>
      <c r="B135" s="313" t="s">
        <v>288</v>
      </c>
      <c r="C135" s="313" t="s">
        <v>288</v>
      </c>
      <c r="D135" s="314" t="s">
        <v>787</v>
      </c>
      <c r="E135" s="315" t="s">
        <v>106</v>
      </c>
      <c r="F135" s="309">
        <f t="shared" si="119"/>
        <v>0</v>
      </c>
      <c r="G135" s="310">
        <f t="shared" si="120"/>
        <v>0</v>
      </c>
      <c r="H135" s="310">
        <f>IF(AND($N$1&gt;=1,$N$1&lt;=12),SUMIF(DULIEU!$AQ$7:$AQ$532,CĐPS!$N$1&amp;"-"&amp;CĐPS!$B135,DULIEU!$X$7:$X$532),IF($N$1="Q1",$ADK135,IF($N$1="Q2",$ADM135,IF($N$1="Q3",$ADO135,IF($N$1="Q4",$ADQ135,IF($N$1="N",$ADS135,""))))))</f>
        <v>0</v>
      </c>
      <c r="I135" s="310">
        <f>IF(AND($N$1&gt;=1,$N$1&lt;=12),SUMIF(DULIEU!$AR$7:$AR$532,CĐPS!$N$1&amp;"-"&amp;CĐPS!$B135,DULIEU!$X$7:$X$532),IF($N$1="Q1",$ADL135,IF($N$1="Q2",$ADN135,IF($N$1="Q3",$ADP135,IF($N$1="Q4",$ADR135,IF($N$1="N",$ADT135,""))))))</f>
        <v>0</v>
      </c>
      <c r="J135" s="310">
        <f t="shared" si="121"/>
        <v>0</v>
      </c>
      <c r="K135" s="310">
        <f t="shared" si="122"/>
        <v>0</v>
      </c>
      <c r="L135" s="309">
        <f t="shared" si="123"/>
        <v>0</v>
      </c>
      <c r="M135" s="309">
        <f t="shared" si="124"/>
        <v>0</v>
      </c>
      <c r="N135" s="299"/>
      <c r="ACK135" s="148"/>
      <c r="ACL135" s="148"/>
      <c r="ACM135" s="148">
        <f>SUMIF(DULIEU!$AQ$7:$AQ$532,CĐPS!$ACM$1&amp;"-"&amp;CĐPS!$B135,DULIEU!$X$7:$X$532)</f>
        <v>0</v>
      </c>
      <c r="ACN135" s="148">
        <f>SUMIF(DULIEU!$AR$7:$AR$532,CĐPS!$ACM$1&amp;"-"&amp;CĐPS!$B135,DULIEU!$X$7:$X$532)</f>
        <v>0</v>
      </c>
      <c r="ACO135" s="148">
        <f>SUMIF(DULIEU!$AQ$7:$AQ$532,CĐPS!$ACO$1&amp;"-"&amp;CĐPS!$B135,DULIEU!$X$7:$X$532)</f>
        <v>0</v>
      </c>
      <c r="ACP135" s="148">
        <f>SUMIF(DULIEU!$AR$7:$AR$532,CĐPS!ACO$1&amp;"-"&amp;CĐPS!$B135,DULIEU!$X$7:$X$532)</f>
        <v>0</v>
      </c>
      <c r="ACQ135" s="148">
        <f>SUMIF(DULIEU!$AQ$7:$AQ$532,CĐPS!$ACQ$1&amp;"-"&amp;CĐPS!$B135,DULIEU!$X$7:$X$532)</f>
        <v>0</v>
      </c>
      <c r="ACR135" s="148">
        <f>SUMIF(DULIEU!$AR$7:$AR$532,CĐPS!$ACQ$1&amp;"-"&amp;CĐPS!$B135,DULIEU!$X$7:$X$532)</f>
        <v>0</v>
      </c>
      <c r="ACS135" s="148">
        <f>SUMIF(DULIEU!$AQ$7:$AQ$532,CĐPS!$ACS$1&amp;"-"&amp;CĐPS!$B135,DULIEU!$X$7:$X$532)</f>
        <v>0</v>
      </c>
      <c r="ACT135" s="148">
        <f>SUMIF(DULIEU!$AR$7:$AR$532,CĐPS!$ACS$1&amp;"-"&amp;CĐPS!$B135,DULIEU!$X$7:$X$532)</f>
        <v>0</v>
      </c>
      <c r="ACU135" s="148">
        <f>SUMIF(DULIEU!$AQ$7:$AQ$532,CĐPS!$ACU$1&amp;"-"&amp;CĐPS!$B135,DULIEU!$X$7:$X$532)</f>
        <v>0</v>
      </c>
      <c r="ACV135" s="148">
        <f>SUMIF(DULIEU!$AR$7:$AR$532,CĐPS!$ACU$1&amp;"-"&amp;CĐPS!$B135,DULIEU!$X$7:$X$532)</f>
        <v>0</v>
      </c>
      <c r="ACW135" s="148">
        <f>SUMIF(DULIEU!$AQ$7:$AQ$532,CĐPS!$ACW$1&amp;"-"&amp;CĐPS!$B135,DULIEU!$X$7:$X$532)</f>
        <v>0</v>
      </c>
      <c r="ACX135" s="148">
        <f>SUMIF(DULIEU!$AR$7:$AR$532,CĐPS!$ACW$1&amp;"-"&amp;CĐPS!$B135,DULIEU!$X$7:$X$532)</f>
        <v>0</v>
      </c>
      <c r="ACY135" s="148">
        <f>SUMIF(DULIEU!$AQ$7:$AQ$532,CĐPS!$ACY$1&amp;"-"&amp;CĐPS!$B135,DULIEU!$X$7:$X$532)</f>
        <v>0</v>
      </c>
      <c r="ACZ135" s="148">
        <f>SUMIF(DULIEU!$AR$7:$AR$532,CĐPS!$ACY$1&amp;"-"&amp;CĐPS!$B135,DULIEU!$X$7:$X$532)</f>
        <v>0</v>
      </c>
      <c r="ADA135" s="148">
        <f>SUMIF(DULIEU!$AQ$7:$AQ$532,CĐPS!$ADA$1&amp;"-"&amp;CĐPS!$B135,DULIEU!$X$7:$X$532)</f>
        <v>0</v>
      </c>
      <c r="ADB135" s="148">
        <f>SUMIF(DULIEU!$AR$7:$AR$532,CĐPS!$ADA$1&amp;"-"&amp;CĐPS!$B135,DULIEU!$X$7:$X$532)</f>
        <v>0</v>
      </c>
      <c r="ADC135" s="148">
        <f>SUMIF(DULIEU!$AQ$7:$AQ$532,CĐPS!$ADC$1&amp;"-"&amp;CĐPS!$B135,DULIEU!$X$7:$X$532)</f>
        <v>0</v>
      </c>
      <c r="ADD135" s="148">
        <f>SUMIF(DULIEU!$AR$7:$AR$532,CĐPS!$ADC$1&amp;"-"&amp;CĐPS!$B135,DULIEU!$X$7:$X$532)</f>
        <v>0</v>
      </c>
      <c r="ADE135" s="148">
        <f>SUMIF(DULIEU!$AQ$7:$AQ$532,CĐPS!$ADE$1&amp;"-"&amp;CĐPS!$B135,DULIEU!$X$7:$X$532)</f>
        <v>0</v>
      </c>
      <c r="ADF135" s="148">
        <f>SUMIF(DULIEU!$AR$7:$AR$532,CĐPS!$ADE$1&amp;"-"&amp;CĐPS!$B135,DULIEU!$X$7:$X$532)</f>
        <v>0</v>
      </c>
      <c r="ADG135" s="148">
        <f>SUMIF(DULIEU!$AQ$7:$AQ$532,CĐPS!$ADG$1&amp;"-"&amp;CĐPS!$B135,DULIEU!$X$7:$X$532)</f>
        <v>0</v>
      </c>
      <c r="ADH135" s="148">
        <f>SUMIF(DULIEU!$AR$7:$AR$532,CĐPS!$ADG$1&amp;"-"&amp;CĐPS!$B135,DULIEU!$X$7:$X$532)</f>
        <v>0</v>
      </c>
      <c r="ADI135" s="148">
        <f>SUMIF(DULIEU!$AQ$7:$AQ$532,CĐPS!$ADI$1&amp;"-"&amp;CĐPS!$B135,DULIEU!$X$7:$X$532)</f>
        <v>0</v>
      </c>
      <c r="ADJ135" s="148">
        <f>SUMIF(DULIEU!$AR$7:$AR$532,CĐPS!$ADI$1&amp;"-"&amp;CĐPS!$B135,DULIEU!$X$7:$X$532)</f>
        <v>0</v>
      </c>
      <c r="ADK135" s="149">
        <f t="shared" si="109"/>
        <v>0</v>
      </c>
      <c r="ADL135" s="149">
        <f t="shared" si="110"/>
        <v>0</v>
      </c>
      <c r="ADM135" s="149">
        <f t="shared" si="111"/>
        <v>0</v>
      </c>
      <c r="ADN135" s="149">
        <f t="shared" si="112"/>
        <v>0</v>
      </c>
      <c r="ADO135" s="149">
        <f t="shared" si="113"/>
        <v>0</v>
      </c>
      <c r="ADP135" s="149">
        <f t="shared" si="114"/>
        <v>0</v>
      </c>
      <c r="ADQ135" s="149">
        <f t="shared" si="115"/>
        <v>0</v>
      </c>
      <c r="ADR135" s="149">
        <f t="shared" si="116"/>
        <v>0</v>
      </c>
      <c r="ADS135" s="149">
        <f t="shared" si="117"/>
        <v>0</v>
      </c>
      <c r="ADT135" s="149">
        <f t="shared" si="118"/>
        <v>0</v>
      </c>
      <c r="ADU135" s="137"/>
      <c r="ADV135" s="137"/>
    </row>
    <row r="136" spans="1:804">
      <c r="A136" s="137"/>
      <c r="B136" s="313" t="s">
        <v>289</v>
      </c>
      <c r="C136" s="313" t="s">
        <v>289</v>
      </c>
      <c r="D136" s="314" t="s">
        <v>290</v>
      </c>
      <c r="E136" s="315" t="s">
        <v>291</v>
      </c>
      <c r="F136" s="309">
        <f t="shared" si="119"/>
        <v>0</v>
      </c>
      <c r="G136" s="310">
        <f t="shared" si="120"/>
        <v>0</v>
      </c>
      <c r="H136" s="310">
        <f>IF(AND($N$1&gt;=1,$N$1&lt;=12),SUMIF(DULIEU!$AQ$7:$AQ$532,CĐPS!$N$1&amp;"-"&amp;CĐPS!$B136,DULIEU!$X$7:$X$532),IF($N$1="Q1",$ADK136,IF($N$1="Q2",$ADM136,IF($N$1="Q3",$ADO136,IF($N$1="Q4",$ADQ136,IF($N$1="N",$ADS136,""))))))</f>
        <v>0</v>
      </c>
      <c r="I136" s="310">
        <f>IF(AND($N$1&gt;=1,$N$1&lt;=12),SUMIF(DULIEU!$AR$7:$AR$532,CĐPS!$N$1&amp;"-"&amp;CĐPS!$B136,DULIEU!$X$7:$X$532),IF($N$1="Q1",$ADL136,IF($N$1="Q2",$ADN136,IF($N$1="Q3",$ADP136,IF($N$1="Q4",$ADR136,IF($N$1="N",$ADT136,""))))))</f>
        <v>0</v>
      </c>
      <c r="J136" s="310">
        <f t="shared" si="121"/>
        <v>0</v>
      </c>
      <c r="K136" s="310">
        <f t="shared" si="122"/>
        <v>0</v>
      </c>
      <c r="L136" s="309">
        <f t="shared" si="123"/>
        <v>0</v>
      </c>
      <c r="M136" s="309">
        <f t="shared" si="124"/>
        <v>0</v>
      </c>
      <c r="N136" s="299"/>
      <c r="ACK136" s="148"/>
      <c r="ACL136" s="148"/>
      <c r="ACM136" s="148">
        <f>SUMIF(DULIEU!$AQ$7:$AQ$532,CĐPS!$ACM$1&amp;"-"&amp;CĐPS!$B136,DULIEU!$X$7:$X$532)</f>
        <v>0</v>
      </c>
      <c r="ACN136" s="148">
        <f>SUMIF(DULIEU!$AR$7:$AR$532,CĐPS!$ACM$1&amp;"-"&amp;CĐPS!$B136,DULIEU!$X$7:$X$532)</f>
        <v>0</v>
      </c>
      <c r="ACO136" s="148">
        <f>SUMIF(DULIEU!$AQ$7:$AQ$532,CĐPS!$ACO$1&amp;"-"&amp;CĐPS!$B136,DULIEU!$X$7:$X$532)</f>
        <v>0</v>
      </c>
      <c r="ACP136" s="148">
        <f>SUMIF(DULIEU!$AR$7:$AR$532,CĐPS!ACO$1&amp;"-"&amp;CĐPS!$B136,DULIEU!$X$7:$X$532)</f>
        <v>0</v>
      </c>
      <c r="ACQ136" s="148">
        <f>SUMIF(DULIEU!$AQ$7:$AQ$532,CĐPS!$ACQ$1&amp;"-"&amp;CĐPS!$B136,DULIEU!$X$7:$X$532)</f>
        <v>0</v>
      </c>
      <c r="ACR136" s="148">
        <f>SUMIF(DULIEU!$AR$7:$AR$532,CĐPS!$ACQ$1&amp;"-"&amp;CĐPS!$B136,DULIEU!$X$7:$X$532)</f>
        <v>0</v>
      </c>
      <c r="ACS136" s="148">
        <f>SUMIF(DULIEU!$AQ$7:$AQ$532,CĐPS!$ACS$1&amp;"-"&amp;CĐPS!$B136,DULIEU!$X$7:$X$532)</f>
        <v>0</v>
      </c>
      <c r="ACT136" s="148">
        <f>SUMIF(DULIEU!$AR$7:$AR$532,CĐPS!$ACS$1&amp;"-"&amp;CĐPS!$B136,DULIEU!$X$7:$X$532)</f>
        <v>0</v>
      </c>
      <c r="ACU136" s="148">
        <f>SUMIF(DULIEU!$AQ$7:$AQ$532,CĐPS!$ACU$1&amp;"-"&amp;CĐPS!$B136,DULIEU!$X$7:$X$532)</f>
        <v>0</v>
      </c>
      <c r="ACV136" s="148">
        <f>SUMIF(DULIEU!$AR$7:$AR$532,CĐPS!$ACU$1&amp;"-"&amp;CĐPS!$B136,DULIEU!$X$7:$X$532)</f>
        <v>0</v>
      </c>
      <c r="ACW136" s="148">
        <f>SUMIF(DULIEU!$AQ$7:$AQ$532,CĐPS!$ACW$1&amp;"-"&amp;CĐPS!$B136,DULIEU!$X$7:$X$532)</f>
        <v>0</v>
      </c>
      <c r="ACX136" s="148">
        <f>SUMIF(DULIEU!$AR$7:$AR$532,CĐPS!$ACW$1&amp;"-"&amp;CĐPS!$B136,DULIEU!$X$7:$X$532)</f>
        <v>0</v>
      </c>
      <c r="ACY136" s="148">
        <f>SUMIF(DULIEU!$AQ$7:$AQ$532,CĐPS!$ACY$1&amp;"-"&amp;CĐPS!$B136,DULIEU!$X$7:$X$532)</f>
        <v>0</v>
      </c>
      <c r="ACZ136" s="148">
        <f>SUMIF(DULIEU!$AR$7:$AR$532,CĐPS!$ACY$1&amp;"-"&amp;CĐPS!$B136,DULIEU!$X$7:$X$532)</f>
        <v>0</v>
      </c>
      <c r="ADA136" s="148">
        <f>SUMIF(DULIEU!$AQ$7:$AQ$532,CĐPS!$ADA$1&amp;"-"&amp;CĐPS!$B136,DULIEU!$X$7:$X$532)</f>
        <v>0</v>
      </c>
      <c r="ADB136" s="148">
        <f>SUMIF(DULIEU!$AR$7:$AR$532,CĐPS!$ADA$1&amp;"-"&amp;CĐPS!$B136,DULIEU!$X$7:$X$532)</f>
        <v>0</v>
      </c>
      <c r="ADC136" s="148">
        <f>SUMIF(DULIEU!$AQ$7:$AQ$532,CĐPS!$ADC$1&amp;"-"&amp;CĐPS!$B136,DULIEU!$X$7:$X$532)</f>
        <v>0</v>
      </c>
      <c r="ADD136" s="148">
        <f>SUMIF(DULIEU!$AR$7:$AR$532,CĐPS!$ADC$1&amp;"-"&amp;CĐPS!$B136,DULIEU!$X$7:$X$532)</f>
        <v>0</v>
      </c>
      <c r="ADE136" s="148">
        <f>SUMIF(DULIEU!$AQ$7:$AQ$532,CĐPS!$ADE$1&amp;"-"&amp;CĐPS!$B136,DULIEU!$X$7:$X$532)</f>
        <v>0</v>
      </c>
      <c r="ADF136" s="148">
        <f>SUMIF(DULIEU!$AR$7:$AR$532,CĐPS!$ADE$1&amp;"-"&amp;CĐPS!$B136,DULIEU!$X$7:$X$532)</f>
        <v>0</v>
      </c>
      <c r="ADG136" s="148">
        <f>SUMIF(DULIEU!$AQ$7:$AQ$532,CĐPS!$ADG$1&amp;"-"&amp;CĐPS!$B136,DULIEU!$X$7:$X$532)</f>
        <v>0</v>
      </c>
      <c r="ADH136" s="148">
        <f>SUMIF(DULIEU!$AR$7:$AR$532,CĐPS!$ADG$1&amp;"-"&amp;CĐPS!$B136,DULIEU!$X$7:$X$532)</f>
        <v>0</v>
      </c>
      <c r="ADI136" s="148">
        <f>SUMIF(DULIEU!$AQ$7:$AQ$532,CĐPS!$ADI$1&amp;"-"&amp;CĐPS!$B136,DULIEU!$X$7:$X$532)</f>
        <v>0</v>
      </c>
      <c r="ADJ136" s="148">
        <f>SUMIF(DULIEU!$AR$7:$AR$532,CĐPS!$ADI$1&amp;"-"&amp;CĐPS!$B136,DULIEU!$X$7:$X$532)</f>
        <v>0</v>
      </c>
      <c r="ADK136" s="149">
        <f t="shared" si="109"/>
        <v>0</v>
      </c>
      <c r="ADL136" s="149">
        <f t="shared" si="110"/>
        <v>0</v>
      </c>
      <c r="ADM136" s="149">
        <f t="shared" si="111"/>
        <v>0</v>
      </c>
      <c r="ADN136" s="149">
        <f t="shared" si="112"/>
        <v>0</v>
      </c>
      <c r="ADO136" s="149">
        <f t="shared" si="113"/>
        <v>0</v>
      </c>
      <c r="ADP136" s="149">
        <f t="shared" si="114"/>
        <v>0</v>
      </c>
      <c r="ADQ136" s="149">
        <f t="shared" si="115"/>
        <v>0</v>
      </c>
      <c r="ADR136" s="149">
        <f t="shared" si="116"/>
        <v>0</v>
      </c>
      <c r="ADS136" s="149">
        <f t="shared" si="117"/>
        <v>0</v>
      </c>
      <c r="ADT136" s="149">
        <f t="shared" si="118"/>
        <v>0</v>
      </c>
      <c r="ADU136" s="137"/>
      <c r="ADV136" s="137"/>
    </row>
    <row r="137" spans="1:804">
      <c r="A137" s="137"/>
      <c r="B137" s="313" t="s">
        <v>292</v>
      </c>
      <c r="C137" s="313" t="s">
        <v>292</v>
      </c>
      <c r="D137" s="314" t="s">
        <v>293</v>
      </c>
      <c r="E137" s="315" t="s">
        <v>294</v>
      </c>
      <c r="F137" s="309">
        <f t="shared" si="119"/>
        <v>0</v>
      </c>
      <c r="G137" s="310">
        <f t="shared" si="120"/>
        <v>0</v>
      </c>
      <c r="H137" s="310">
        <f>IF(AND($N$1&gt;=1,$N$1&lt;=12),SUMIF(DULIEU!$AQ$7:$AQ$532,CĐPS!$N$1&amp;"-"&amp;CĐPS!$B137,DULIEU!$X$7:$X$532),IF($N$1="Q1",$ADK137,IF($N$1="Q2",$ADM137,IF($N$1="Q3",$ADO137,IF($N$1="Q4",$ADQ137,IF($N$1="N",$ADS137,""))))))</f>
        <v>0</v>
      </c>
      <c r="I137" s="310">
        <f>IF(AND($N$1&gt;=1,$N$1&lt;=12),SUMIF(DULIEU!$AR$7:$AR$532,CĐPS!$N$1&amp;"-"&amp;CĐPS!$B137,DULIEU!$X$7:$X$532),IF($N$1="Q1",$ADL137,IF($N$1="Q2",$ADN137,IF($N$1="Q3",$ADP137,IF($N$1="Q4",$ADR137,IF($N$1="N",$ADT137,""))))))</f>
        <v>0</v>
      </c>
      <c r="J137" s="310">
        <f t="shared" si="121"/>
        <v>0</v>
      </c>
      <c r="K137" s="310">
        <f t="shared" si="122"/>
        <v>0</v>
      </c>
      <c r="L137" s="309">
        <f t="shared" si="123"/>
        <v>0</v>
      </c>
      <c r="M137" s="309">
        <f t="shared" si="124"/>
        <v>0</v>
      </c>
      <c r="N137" s="299"/>
      <c r="ACK137" s="148"/>
      <c r="ACL137" s="148"/>
      <c r="ACM137" s="148">
        <f>SUMIF(DULIEU!$AQ$7:$AQ$532,CĐPS!$ACM$1&amp;"-"&amp;CĐPS!$B137,DULIEU!$X$7:$X$532)</f>
        <v>0</v>
      </c>
      <c r="ACN137" s="148">
        <f>SUMIF(DULIEU!$AR$7:$AR$532,CĐPS!$ACM$1&amp;"-"&amp;CĐPS!$B137,DULIEU!$X$7:$X$532)</f>
        <v>0</v>
      </c>
      <c r="ACO137" s="148">
        <f>SUMIF(DULIEU!$AQ$7:$AQ$532,CĐPS!$ACO$1&amp;"-"&amp;CĐPS!$B137,DULIEU!$X$7:$X$532)</f>
        <v>0</v>
      </c>
      <c r="ACP137" s="148">
        <f>SUMIF(DULIEU!$AR$7:$AR$532,CĐPS!ACO$1&amp;"-"&amp;CĐPS!$B137,DULIEU!$X$7:$X$532)</f>
        <v>0</v>
      </c>
      <c r="ACQ137" s="148">
        <f>SUMIF(DULIEU!$AQ$7:$AQ$532,CĐPS!$ACQ$1&amp;"-"&amp;CĐPS!$B137,DULIEU!$X$7:$X$532)</f>
        <v>0</v>
      </c>
      <c r="ACR137" s="148">
        <f>SUMIF(DULIEU!$AR$7:$AR$532,CĐPS!$ACQ$1&amp;"-"&amp;CĐPS!$B137,DULIEU!$X$7:$X$532)</f>
        <v>0</v>
      </c>
      <c r="ACS137" s="148">
        <f>SUMIF(DULIEU!$AQ$7:$AQ$532,CĐPS!$ACS$1&amp;"-"&amp;CĐPS!$B137,DULIEU!$X$7:$X$532)</f>
        <v>0</v>
      </c>
      <c r="ACT137" s="148">
        <f>SUMIF(DULIEU!$AR$7:$AR$532,CĐPS!$ACS$1&amp;"-"&amp;CĐPS!$B137,DULIEU!$X$7:$X$532)</f>
        <v>0</v>
      </c>
      <c r="ACU137" s="148">
        <f>SUMIF(DULIEU!$AQ$7:$AQ$532,CĐPS!$ACU$1&amp;"-"&amp;CĐPS!$B137,DULIEU!$X$7:$X$532)</f>
        <v>0</v>
      </c>
      <c r="ACV137" s="148">
        <f>SUMIF(DULIEU!$AR$7:$AR$532,CĐPS!$ACU$1&amp;"-"&amp;CĐPS!$B137,DULIEU!$X$7:$X$532)</f>
        <v>0</v>
      </c>
      <c r="ACW137" s="148">
        <f>SUMIF(DULIEU!$AQ$7:$AQ$532,CĐPS!$ACW$1&amp;"-"&amp;CĐPS!$B137,DULIEU!$X$7:$X$532)</f>
        <v>0</v>
      </c>
      <c r="ACX137" s="148">
        <f>SUMIF(DULIEU!$AR$7:$AR$532,CĐPS!$ACW$1&amp;"-"&amp;CĐPS!$B137,DULIEU!$X$7:$X$532)</f>
        <v>0</v>
      </c>
      <c r="ACY137" s="148">
        <f>SUMIF(DULIEU!$AQ$7:$AQ$532,CĐPS!$ACY$1&amp;"-"&amp;CĐPS!$B137,DULIEU!$X$7:$X$532)</f>
        <v>0</v>
      </c>
      <c r="ACZ137" s="148">
        <f>SUMIF(DULIEU!$AR$7:$AR$532,CĐPS!$ACY$1&amp;"-"&amp;CĐPS!$B137,DULIEU!$X$7:$X$532)</f>
        <v>0</v>
      </c>
      <c r="ADA137" s="148">
        <f>SUMIF(DULIEU!$AQ$7:$AQ$532,CĐPS!$ADA$1&amp;"-"&amp;CĐPS!$B137,DULIEU!$X$7:$X$532)</f>
        <v>0</v>
      </c>
      <c r="ADB137" s="148">
        <f>SUMIF(DULIEU!$AR$7:$AR$532,CĐPS!$ADA$1&amp;"-"&amp;CĐPS!$B137,DULIEU!$X$7:$X$532)</f>
        <v>0</v>
      </c>
      <c r="ADC137" s="148">
        <f>SUMIF(DULIEU!$AQ$7:$AQ$532,CĐPS!$ADC$1&amp;"-"&amp;CĐPS!$B137,DULIEU!$X$7:$X$532)</f>
        <v>0</v>
      </c>
      <c r="ADD137" s="148">
        <f>SUMIF(DULIEU!$AR$7:$AR$532,CĐPS!$ADC$1&amp;"-"&amp;CĐPS!$B137,DULIEU!$X$7:$X$532)</f>
        <v>0</v>
      </c>
      <c r="ADE137" s="148">
        <f>SUMIF(DULIEU!$AQ$7:$AQ$532,CĐPS!$ADE$1&amp;"-"&amp;CĐPS!$B137,DULIEU!$X$7:$X$532)</f>
        <v>0</v>
      </c>
      <c r="ADF137" s="148">
        <f>SUMIF(DULIEU!$AR$7:$AR$532,CĐPS!$ADE$1&amp;"-"&amp;CĐPS!$B137,DULIEU!$X$7:$X$532)</f>
        <v>0</v>
      </c>
      <c r="ADG137" s="148">
        <f>SUMIF(DULIEU!$AQ$7:$AQ$532,CĐPS!$ADG$1&amp;"-"&amp;CĐPS!$B137,DULIEU!$X$7:$X$532)</f>
        <v>0</v>
      </c>
      <c r="ADH137" s="148">
        <f>SUMIF(DULIEU!$AR$7:$AR$532,CĐPS!$ADG$1&amp;"-"&amp;CĐPS!$B137,DULIEU!$X$7:$X$532)</f>
        <v>0</v>
      </c>
      <c r="ADI137" s="148">
        <f>SUMIF(DULIEU!$AQ$7:$AQ$532,CĐPS!$ADI$1&amp;"-"&amp;CĐPS!$B137,DULIEU!$X$7:$X$532)</f>
        <v>0</v>
      </c>
      <c r="ADJ137" s="148">
        <f>SUMIF(DULIEU!$AR$7:$AR$532,CĐPS!$ADI$1&amp;"-"&amp;CĐPS!$B137,DULIEU!$X$7:$X$532)</f>
        <v>0</v>
      </c>
      <c r="ADK137" s="149">
        <f t="shared" si="109"/>
        <v>0</v>
      </c>
      <c r="ADL137" s="149">
        <f t="shared" si="110"/>
        <v>0</v>
      </c>
      <c r="ADM137" s="149">
        <f t="shared" si="111"/>
        <v>0</v>
      </c>
      <c r="ADN137" s="149">
        <f t="shared" si="112"/>
        <v>0</v>
      </c>
      <c r="ADO137" s="149">
        <f t="shared" si="113"/>
        <v>0</v>
      </c>
      <c r="ADP137" s="149">
        <f t="shared" si="114"/>
        <v>0</v>
      </c>
      <c r="ADQ137" s="149">
        <f t="shared" si="115"/>
        <v>0</v>
      </c>
      <c r="ADR137" s="149">
        <f t="shared" si="116"/>
        <v>0</v>
      </c>
      <c r="ADS137" s="149">
        <f t="shared" si="117"/>
        <v>0</v>
      </c>
      <c r="ADT137" s="149">
        <f t="shared" si="118"/>
        <v>0</v>
      </c>
      <c r="ADU137" s="137"/>
      <c r="ADV137" s="137"/>
    </row>
    <row r="138" spans="1:804">
      <c r="A138" s="137"/>
      <c r="B138" s="313" t="s">
        <v>295</v>
      </c>
      <c r="C138" s="313" t="s">
        <v>295</v>
      </c>
      <c r="D138" s="314" t="s">
        <v>296</v>
      </c>
      <c r="E138" s="315" t="s">
        <v>297</v>
      </c>
      <c r="F138" s="309">
        <f t="shared" si="119"/>
        <v>0</v>
      </c>
      <c r="G138" s="310">
        <f t="shared" si="120"/>
        <v>0</v>
      </c>
      <c r="H138" s="310">
        <f>IF(AND($N$1&gt;=1,$N$1&lt;=12),SUMIF(DULIEU!$AQ$7:$AQ$532,CĐPS!$N$1&amp;"-"&amp;CĐPS!$B138,DULIEU!$X$7:$X$532),IF($N$1="Q1",$ADK138,IF($N$1="Q2",$ADM138,IF($N$1="Q3",$ADO138,IF($N$1="Q4",$ADQ138,IF($N$1="N",$ADS138,""))))))</f>
        <v>0</v>
      </c>
      <c r="I138" s="310">
        <f>IF(AND($N$1&gt;=1,$N$1&lt;=12),SUMIF(DULIEU!$AR$7:$AR$532,CĐPS!$N$1&amp;"-"&amp;CĐPS!$B138,DULIEU!$X$7:$X$532),IF($N$1="Q1",$ADL138,IF($N$1="Q2",$ADN138,IF($N$1="Q3",$ADP138,IF($N$1="Q4",$ADR138,IF($N$1="N",$ADT138,""))))))</f>
        <v>0</v>
      </c>
      <c r="J138" s="310">
        <f t="shared" si="121"/>
        <v>0</v>
      </c>
      <c r="K138" s="310">
        <f t="shared" si="122"/>
        <v>0</v>
      </c>
      <c r="L138" s="309">
        <f t="shared" si="123"/>
        <v>0</v>
      </c>
      <c r="M138" s="309">
        <f t="shared" si="124"/>
        <v>0</v>
      </c>
      <c r="N138" s="299"/>
      <c r="ACK138" s="148"/>
      <c r="ACL138" s="148"/>
      <c r="ACM138" s="148">
        <f>SUMIF(DULIEU!$AQ$7:$AQ$532,CĐPS!$ACM$1&amp;"-"&amp;CĐPS!$B138,DULIEU!$X$7:$X$532)</f>
        <v>0</v>
      </c>
      <c r="ACN138" s="148">
        <f>SUMIF(DULIEU!$AR$7:$AR$532,CĐPS!$ACM$1&amp;"-"&amp;CĐPS!$B138,DULIEU!$X$7:$X$532)</f>
        <v>0</v>
      </c>
      <c r="ACO138" s="148">
        <f>SUMIF(DULIEU!$AQ$7:$AQ$532,CĐPS!$ACO$1&amp;"-"&amp;CĐPS!$B138,DULIEU!$X$7:$X$532)</f>
        <v>0</v>
      </c>
      <c r="ACP138" s="148">
        <f>SUMIF(DULIEU!$AR$7:$AR$532,CĐPS!ACO$1&amp;"-"&amp;CĐPS!$B138,DULIEU!$X$7:$X$532)</f>
        <v>0</v>
      </c>
      <c r="ACQ138" s="148">
        <f>SUMIF(DULIEU!$AQ$7:$AQ$532,CĐPS!$ACQ$1&amp;"-"&amp;CĐPS!$B138,DULIEU!$X$7:$X$532)</f>
        <v>0</v>
      </c>
      <c r="ACR138" s="148">
        <f>SUMIF(DULIEU!$AR$7:$AR$532,CĐPS!$ACQ$1&amp;"-"&amp;CĐPS!$B138,DULIEU!$X$7:$X$532)</f>
        <v>0</v>
      </c>
      <c r="ACS138" s="148">
        <f>SUMIF(DULIEU!$AQ$7:$AQ$532,CĐPS!$ACS$1&amp;"-"&amp;CĐPS!$B138,DULIEU!$X$7:$X$532)</f>
        <v>0</v>
      </c>
      <c r="ACT138" s="148">
        <f>SUMIF(DULIEU!$AR$7:$AR$532,CĐPS!$ACS$1&amp;"-"&amp;CĐPS!$B138,DULIEU!$X$7:$X$532)</f>
        <v>0</v>
      </c>
      <c r="ACU138" s="148">
        <f>SUMIF(DULIEU!$AQ$7:$AQ$532,CĐPS!$ACU$1&amp;"-"&amp;CĐPS!$B138,DULIEU!$X$7:$X$532)</f>
        <v>0</v>
      </c>
      <c r="ACV138" s="148">
        <f>SUMIF(DULIEU!$AR$7:$AR$532,CĐPS!$ACU$1&amp;"-"&amp;CĐPS!$B138,DULIEU!$X$7:$X$532)</f>
        <v>0</v>
      </c>
      <c r="ACW138" s="148">
        <f>SUMIF(DULIEU!$AQ$7:$AQ$532,CĐPS!$ACW$1&amp;"-"&amp;CĐPS!$B138,DULIEU!$X$7:$X$532)</f>
        <v>0</v>
      </c>
      <c r="ACX138" s="148">
        <f>SUMIF(DULIEU!$AR$7:$AR$532,CĐPS!$ACW$1&amp;"-"&amp;CĐPS!$B138,DULIEU!$X$7:$X$532)</f>
        <v>0</v>
      </c>
      <c r="ACY138" s="148">
        <f>SUMIF(DULIEU!$AQ$7:$AQ$532,CĐPS!$ACY$1&amp;"-"&amp;CĐPS!$B138,DULIEU!$X$7:$X$532)</f>
        <v>0</v>
      </c>
      <c r="ACZ138" s="148">
        <f>SUMIF(DULIEU!$AR$7:$AR$532,CĐPS!$ACY$1&amp;"-"&amp;CĐPS!$B138,DULIEU!$X$7:$X$532)</f>
        <v>0</v>
      </c>
      <c r="ADA138" s="148">
        <f>SUMIF(DULIEU!$AQ$7:$AQ$532,CĐPS!$ADA$1&amp;"-"&amp;CĐPS!$B138,DULIEU!$X$7:$X$532)</f>
        <v>0</v>
      </c>
      <c r="ADB138" s="148">
        <f>SUMIF(DULIEU!$AR$7:$AR$532,CĐPS!$ADA$1&amp;"-"&amp;CĐPS!$B138,DULIEU!$X$7:$X$532)</f>
        <v>0</v>
      </c>
      <c r="ADC138" s="148">
        <f>SUMIF(DULIEU!$AQ$7:$AQ$532,CĐPS!$ADC$1&amp;"-"&amp;CĐPS!$B138,DULIEU!$X$7:$X$532)</f>
        <v>0</v>
      </c>
      <c r="ADD138" s="148">
        <f>SUMIF(DULIEU!$AR$7:$AR$532,CĐPS!$ADC$1&amp;"-"&amp;CĐPS!$B138,DULIEU!$X$7:$X$532)</f>
        <v>0</v>
      </c>
      <c r="ADE138" s="148">
        <f>SUMIF(DULIEU!$AQ$7:$AQ$532,CĐPS!$ADE$1&amp;"-"&amp;CĐPS!$B138,DULIEU!$X$7:$X$532)</f>
        <v>0</v>
      </c>
      <c r="ADF138" s="148">
        <f>SUMIF(DULIEU!$AR$7:$AR$532,CĐPS!$ADE$1&amp;"-"&amp;CĐPS!$B138,DULIEU!$X$7:$X$532)</f>
        <v>0</v>
      </c>
      <c r="ADG138" s="148">
        <f>SUMIF(DULIEU!$AQ$7:$AQ$532,CĐPS!$ADG$1&amp;"-"&amp;CĐPS!$B138,DULIEU!$X$7:$X$532)</f>
        <v>0</v>
      </c>
      <c r="ADH138" s="148">
        <f>SUMIF(DULIEU!$AR$7:$AR$532,CĐPS!$ADG$1&amp;"-"&amp;CĐPS!$B138,DULIEU!$X$7:$X$532)</f>
        <v>0</v>
      </c>
      <c r="ADI138" s="148">
        <f>SUMIF(DULIEU!$AQ$7:$AQ$532,CĐPS!$ADI$1&amp;"-"&amp;CĐPS!$B138,DULIEU!$X$7:$X$532)</f>
        <v>0</v>
      </c>
      <c r="ADJ138" s="148">
        <f>SUMIF(DULIEU!$AR$7:$AR$532,CĐPS!$ADI$1&amp;"-"&amp;CĐPS!$B138,DULIEU!$X$7:$X$532)</f>
        <v>0</v>
      </c>
      <c r="ADK138" s="149">
        <f t="shared" si="109"/>
        <v>0</v>
      </c>
      <c r="ADL138" s="149">
        <f t="shared" si="110"/>
        <v>0</v>
      </c>
      <c r="ADM138" s="149">
        <f t="shared" si="111"/>
        <v>0</v>
      </c>
      <c r="ADN138" s="149">
        <f t="shared" si="112"/>
        <v>0</v>
      </c>
      <c r="ADO138" s="149">
        <f t="shared" si="113"/>
        <v>0</v>
      </c>
      <c r="ADP138" s="149">
        <f t="shared" si="114"/>
        <v>0</v>
      </c>
      <c r="ADQ138" s="149">
        <f t="shared" si="115"/>
        <v>0</v>
      </c>
      <c r="ADR138" s="149">
        <f t="shared" si="116"/>
        <v>0</v>
      </c>
      <c r="ADS138" s="149">
        <f t="shared" si="117"/>
        <v>0</v>
      </c>
      <c r="ADT138" s="149">
        <f t="shared" si="118"/>
        <v>0</v>
      </c>
      <c r="ADU138" s="137"/>
      <c r="ADV138" s="137"/>
    </row>
    <row r="139" spans="1:804">
      <c r="A139" s="137"/>
      <c r="B139" s="313" t="s">
        <v>770</v>
      </c>
      <c r="C139" s="313" t="s">
        <v>298</v>
      </c>
      <c r="D139" s="314" t="s">
        <v>299</v>
      </c>
      <c r="E139" s="315" t="s">
        <v>300</v>
      </c>
      <c r="F139" s="309">
        <f t="shared" si="119"/>
        <v>0</v>
      </c>
      <c r="G139" s="310">
        <f t="shared" si="120"/>
        <v>0</v>
      </c>
      <c r="H139" s="310">
        <f>IF(AND($N$1&gt;=1,$N$1&lt;=12),SUMIF(DULIEU!$AQ$7:$AQ$532,CĐPS!$N$1&amp;"-"&amp;CĐPS!$B139,DULIEU!$X$7:$X$532),IF($N$1="Q1",$ADK139,IF($N$1="Q2",$ADM139,IF($N$1="Q3",$ADO139,IF($N$1="Q4",$ADQ139,IF($N$1="N",$ADS139,""))))))</f>
        <v>18356000</v>
      </c>
      <c r="I139" s="310">
        <f>IF(AND($N$1&gt;=1,$N$1&lt;=12),SUMIF(DULIEU!$AR$7:$AR$532,CĐPS!$N$1&amp;"-"&amp;CĐPS!$B139,DULIEU!$X$7:$X$532),IF($N$1="Q1",$ADL139,IF($N$1="Q2",$ADN139,IF($N$1="Q3",$ADP139,IF($N$1="Q4",$ADR139,IF($N$1="N",$ADT139,""))))))</f>
        <v>18356000</v>
      </c>
      <c r="J139" s="310">
        <f t="shared" si="121"/>
        <v>92482000</v>
      </c>
      <c r="K139" s="310">
        <f t="shared" si="122"/>
        <v>92482000</v>
      </c>
      <c r="L139" s="309">
        <f t="shared" si="123"/>
        <v>0</v>
      </c>
      <c r="M139" s="309">
        <f t="shared" si="124"/>
        <v>0</v>
      </c>
      <c r="N139" s="299"/>
      <c r="ACK139" s="148"/>
      <c r="ACL139" s="148"/>
      <c r="ACM139" s="148">
        <f>SUMIF(DULIEU!$AQ$7:$AQ$532,CĐPS!$ACM$1&amp;"-"&amp;CĐPS!$B139,DULIEU!$X$7:$X$532)</f>
        <v>14654000</v>
      </c>
      <c r="ACN139" s="148">
        <f>SUMIF(DULIEU!$AR$7:$AR$532,CĐPS!$ACM$1&amp;"-"&amp;CĐPS!$B139,DULIEU!$X$7:$X$532)</f>
        <v>0</v>
      </c>
      <c r="ACO139" s="148">
        <f>SUMIF(DULIEU!$AQ$7:$AQ$532,CĐPS!$ACO$1&amp;"-"&amp;CĐPS!$B139,DULIEU!$X$7:$X$532)</f>
        <v>11677000</v>
      </c>
      <c r="ACP139" s="148">
        <f>SUMIF(DULIEU!$AR$7:$AR$532,CĐPS!ACO$1&amp;"-"&amp;CĐPS!$B139,DULIEU!$X$7:$X$532)</f>
        <v>0</v>
      </c>
      <c r="ACQ139" s="148">
        <f>SUMIF(DULIEU!$AQ$7:$AQ$532,CĐPS!$ACQ$1&amp;"-"&amp;CĐPS!$B139,DULIEU!$X$7:$X$532)</f>
        <v>8172000</v>
      </c>
      <c r="ACR139" s="148">
        <f>SUMIF(DULIEU!$AR$7:$AR$532,CĐPS!$ACQ$1&amp;"-"&amp;CĐPS!$B139,DULIEU!$X$7:$X$532)</f>
        <v>34503000</v>
      </c>
      <c r="ACS139" s="148">
        <f>SUMIF(DULIEU!$AQ$7:$AQ$532,CĐPS!$ACS$1&amp;"-"&amp;CĐPS!$B139,DULIEU!$X$7:$X$532)</f>
        <v>11942000</v>
      </c>
      <c r="ACT139" s="148">
        <f>SUMIF(DULIEU!$AR$7:$AR$532,CĐPS!$ACS$1&amp;"-"&amp;CĐPS!$B139,DULIEU!$X$7:$X$532)</f>
        <v>0</v>
      </c>
      <c r="ACU139" s="148">
        <f>SUMIF(DULIEU!$AQ$7:$AQ$532,CĐPS!$ACU$1&amp;"-"&amp;CĐPS!$B139,DULIEU!$X$7:$X$532)</f>
        <v>4390000</v>
      </c>
      <c r="ACV139" s="148">
        <f>SUMIF(DULIEU!$AR$7:$AR$532,CĐPS!$ACU$1&amp;"-"&amp;CĐPS!$B139,DULIEU!$X$7:$X$532)</f>
        <v>0</v>
      </c>
      <c r="ACW139" s="148">
        <f>SUMIF(DULIEU!$AQ$7:$AQ$532,CĐPS!$ACW$1&amp;"-"&amp;CĐPS!$B139,DULIEU!$X$7:$X$532)</f>
        <v>4885000</v>
      </c>
      <c r="ACX139" s="148">
        <f>SUMIF(DULIEU!$AR$7:$AR$532,CĐPS!$ACW$1&amp;"-"&amp;CĐPS!$B139,DULIEU!$X$7:$X$532)</f>
        <v>21217000</v>
      </c>
      <c r="ACY139" s="148">
        <f>SUMIF(DULIEU!$AQ$7:$AQ$532,CĐPS!$ACY$1&amp;"-"&amp;CĐPS!$B139,DULIEU!$X$7:$X$532)</f>
        <v>4885000</v>
      </c>
      <c r="ACZ139" s="148">
        <f>SUMIF(DULIEU!$AR$7:$AR$532,CĐPS!$ACY$1&amp;"-"&amp;CĐPS!$B139,DULIEU!$X$7:$X$532)</f>
        <v>0</v>
      </c>
      <c r="ADA139" s="148">
        <f>SUMIF(DULIEU!$AQ$7:$AQ$532,CĐPS!$ADA$1&amp;"-"&amp;CĐPS!$B139,DULIEU!$X$7:$X$532)</f>
        <v>4636000</v>
      </c>
      <c r="ADB139" s="148">
        <f>SUMIF(DULIEU!$AR$7:$AR$532,CĐPS!$ADA$1&amp;"-"&amp;CĐPS!$B139,DULIEU!$X$7:$X$532)</f>
        <v>0</v>
      </c>
      <c r="ADC139" s="148">
        <f>SUMIF(DULIEU!$AQ$7:$AQ$532,CĐPS!$ADC$1&amp;"-"&amp;CĐPS!$B139,DULIEU!$X$7:$X$532)</f>
        <v>8885000</v>
      </c>
      <c r="ADD139" s="148">
        <f>SUMIF(DULIEU!$AR$7:$AR$532,CĐPS!$ADC$1&amp;"-"&amp;CĐPS!$B139,DULIEU!$X$7:$X$532)</f>
        <v>18406000</v>
      </c>
      <c r="ADE139" s="148">
        <f>SUMIF(DULIEU!$AQ$7:$AQ$532,CĐPS!$ADE$1&amp;"-"&amp;CĐPS!$B139,DULIEU!$X$7:$X$532)</f>
        <v>4636000</v>
      </c>
      <c r="ADF139" s="148">
        <f>SUMIF(DULIEU!$AR$7:$AR$532,CĐPS!$ADE$1&amp;"-"&amp;CĐPS!$B139,DULIEU!$X$7:$X$532)</f>
        <v>0</v>
      </c>
      <c r="ADG139" s="148">
        <f>SUMIF(DULIEU!$AQ$7:$AQ$532,CĐPS!$ADG$1&amp;"-"&amp;CĐPS!$B139,DULIEU!$X$7:$X$532)</f>
        <v>8481000</v>
      </c>
      <c r="ADH139" s="148">
        <f>SUMIF(DULIEU!$AR$7:$AR$532,CĐPS!$ADG$1&amp;"-"&amp;CĐPS!$B139,DULIEU!$X$7:$X$532)</f>
        <v>0</v>
      </c>
      <c r="ADI139" s="148">
        <f>SUMIF(DULIEU!$AQ$7:$AQ$532,CĐPS!$ADI$1&amp;"-"&amp;CĐPS!$B139,DULIEU!$X$7:$X$532)</f>
        <v>5239000</v>
      </c>
      <c r="ADJ139" s="148">
        <f>SUMIF(DULIEU!$AR$7:$AR$532,CĐPS!$ADI$1&amp;"-"&amp;CĐPS!$B139,DULIEU!$X$7:$X$532)</f>
        <v>18356000</v>
      </c>
      <c r="ADK139" s="149">
        <f t="shared" si="109"/>
        <v>34503000</v>
      </c>
      <c r="ADL139" s="149">
        <f t="shared" si="110"/>
        <v>34503000</v>
      </c>
      <c r="ADM139" s="149">
        <f t="shared" si="111"/>
        <v>21217000</v>
      </c>
      <c r="ADN139" s="149">
        <f t="shared" si="112"/>
        <v>21217000</v>
      </c>
      <c r="ADO139" s="149">
        <f t="shared" si="113"/>
        <v>18406000</v>
      </c>
      <c r="ADP139" s="149">
        <f t="shared" si="114"/>
        <v>18406000</v>
      </c>
      <c r="ADQ139" s="149">
        <f t="shared" si="115"/>
        <v>18356000</v>
      </c>
      <c r="ADR139" s="149">
        <f t="shared" si="116"/>
        <v>18356000</v>
      </c>
      <c r="ADS139" s="149">
        <f t="shared" si="117"/>
        <v>92482000</v>
      </c>
      <c r="ADT139" s="149">
        <f t="shared" si="118"/>
        <v>92482000</v>
      </c>
      <c r="ADU139" s="137"/>
      <c r="ADV139" s="137"/>
    </row>
    <row r="140" spans="1:804">
      <c r="A140" s="137"/>
      <c r="B140" s="313" t="s">
        <v>301</v>
      </c>
      <c r="C140" s="313" t="s">
        <v>301</v>
      </c>
      <c r="D140" s="314" t="s">
        <v>679</v>
      </c>
      <c r="E140" s="315" t="s">
        <v>302</v>
      </c>
      <c r="F140" s="309">
        <f t="shared" si="119"/>
        <v>0</v>
      </c>
      <c r="G140" s="310">
        <f t="shared" si="120"/>
        <v>0</v>
      </c>
      <c r="H140" s="310">
        <f>IF(AND($N$1&gt;=1,$N$1&lt;=12),SUMIF(DULIEU!$AQ$7:$AQ$532,CĐPS!$N$1&amp;"-"&amp;CĐPS!$B140,DULIEU!$X$7:$X$532),IF($N$1="Q1",$ADK140,IF($N$1="Q2",$ADM140,IF($N$1="Q3",$ADO140,IF($N$1="Q4",$ADQ140,IF($N$1="N",$ADS140,""))))))</f>
        <v>17815000</v>
      </c>
      <c r="I140" s="310">
        <f>IF(AND($N$1&gt;=1,$N$1&lt;=12),SUMIF(DULIEU!$AR$7:$AR$532,CĐPS!$N$1&amp;"-"&amp;CĐPS!$B140,DULIEU!$X$7:$X$532),IF($N$1="Q1",$ADL140,IF($N$1="Q2",$ADN140,IF($N$1="Q3",$ADP140,IF($N$1="Q4",$ADR140,IF($N$1="N",$ADT140,""))))))</f>
        <v>17815000</v>
      </c>
      <c r="J140" s="310">
        <f t="shared" si="121"/>
        <v>73416000</v>
      </c>
      <c r="K140" s="310">
        <f t="shared" si="122"/>
        <v>73416000</v>
      </c>
      <c r="L140" s="309">
        <f t="shared" si="123"/>
        <v>0</v>
      </c>
      <c r="M140" s="309">
        <f t="shared" si="124"/>
        <v>0</v>
      </c>
      <c r="N140" s="299"/>
      <c r="ACK140" s="148"/>
      <c r="ACL140" s="148"/>
      <c r="ACM140" s="148">
        <f>SUMIF(DULIEU!$AQ$7:$AQ$532,CĐPS!$ACM$1&amp;"-"&amp;CĐPS!$B140,DULIEU!$X$7:$X$532)</f>
        <v>8404000</v>
      </c>
      <c r="ACN140" s="148">
        <f>SUMIF(DULIEU!$AR$7:$AR$532,CĐPS!$ACM$1&amp;"-"&amp;CĐPS!$B140,DULIEU!$X$7:$X$532)</f>
        <v>0</v>
      </c>
      <c r="ACO140" s="148">
        <f>SUMIF(DULIEU!$AQ$7:$AQ$532,CĐPS!$ACO$1&amp;"-"&amp;CĐPS!$B140,DULIEU!$X$7:$X$532)</f>
        <v>7677000</v>
      </c>
      <c r="ACP140" s="148">
        <f>SUMIF(DULIEU!$AR$7:$AR$532,CĐPS!ACO$1&amp;"-"&amp;CĐPS!$B140,DULIEU!$X$7:$X$532)</f>
        <v>0</v>
      </c>
      <c r="ACQ140" s="148">
        <f>SUMIF(DULIEU!$AQ$7:$AQ$532,CĐPS!$ACQ$1&amp;"-"&amp;CĐPS!$B140,DULIEU!$X$7:$X$532)</f>
        <v>8172000</v>
      </c>
      <c r="ACR140" s="148">
        <f>SUMIF(DULIEU!$AR$7:$AR$532,CĐPS!$ACQ$1&amp;"-"&amp;CĐPS!$B140,DULIEU!$X$7:$X$532)</f>
        <v>24253000</v>
      </c>
      <c r="ACS140" s="148">
        <f>SUMIF(DULIEU!$AQ$7:$AQ$532,CĐPS!$ACS$1&amp;"-"&amp;CĐPS!$B140,DULIEU!$X$7:$X$532)</f>
        <v>7942000</v>
      </c>
      <c r="ACT140" s="148">
        <f>SUMIF(DULIEU!$AR$7:$AR$532,CĐPS!$ACS$1&amp;"-"&amp;CĐPS!$B140,DULIEU!$X$7:$X$532)</f>
        <v>0</v>
      </c>
      <c r="ACU140" s="148">
        <f>SUMIF(DULIEU!$AQ$7:$AQ$532,CĐPS!$ACU$1&amp;"-"&amp;CĐPS!$B140,DULIEU!$X$7:$X$532)</f>
        <v>4335000</v>
      </c>
      <c r="ACV140" s="148">
        <f>SUMIF(DULIEU!$AR$7:$AR$532,CĐPS!$ACU$1&amp;"-"&amp;CĐPS!$B140,DULIEU!$X$7:$X$532)</f>
        <v>0</v>
      </c>
      <c r="ACW140" s="148">
        <f>SUMIF(DULIEU!$AQ$7:$AQ$532,CĐPS!$ACW$1&amp;"-"&amp;CĐPS!$B140,DULIEU!$X$7:$X$532)</f>
        <v>4830000</v>
      </c>
      <c r="ACX140" s="148">
        <f>SUMIF(DULIEU!$AR$7:$AR$532,CĐPS!$ACW$1&amp;"-"&amp;CĐPS!$B140,DULIEU!$X$7:$X$532)</f>
        <v>17107000</v>
      </c>
      <c r="ACY140" s="148">
        <f>SUMIF(DULIEU!$AQ$7:$AQ$532,CĐPS!$ACY$1&amp;"-"&amp;CĐPS!$B140,DULIEU!$X$7:$X$532)</f>
        <v>4830000</v>
      </c>
      <c r="ACZ140" s="148">
        <f>SUMIF(DULIEU!$AR$7:$AR$532,CĐPS!$ACY$1&amp;"-"&amp;CĐPS!$B140,DULIEU!$X$7:$X$532)</f>
        <v>0</v>
      </c>
      <c r="ADA140" s="148">
        <f>SUMIF(DULIEU!$AQ$7:$AQ$532,CĐPS!$ADA$1&amp;"-"&amp;CĐPS!$B140,DULIEU!$X$7:$X$532)</f>
        <v>4581000</v>
      </c>
      <c r="ADB140" s="148">
        <f>SUMIF(DULIEU!$AR$7:$AR$532,CĐPS!$ADA$1&amp;"-"&amp;CĐPS!$B140,DULIEU!$X$7:$X$532)</f>
        <v>0</v>
      </c>
      <c r="ADC140" s="148">
        <f>SUMIF(DULIEU!$AQ$7:$AQ$532,CĐPS!$ADC$1&amp;"-"&amp;CĐPS!$B140,DULIEU!$X$7:$X$532)</f>
        <v>4830000</v>
      </c>
      <c r="ADD140" s="148">
        <f>SUMIF(DULIEU!$AR$7:$AR$532,CĐPS!$ADC$1&amp;"-"&amp;CĐPS!$B140,DULIEU!$X$7:$X$532)</f>
        <v>14241000</v>
      </c>
      <c r="ADE140" s="148">
        <f>SUMIF(DULIEU!$AQ$7:$AQ$532,CĐPS!$ADE$1&amp;"-"&amp;CĐPS!$B140,DULIEU!$X$7:$X$532)</f>
        <v>4581000</v>
      </c>
      <c r="ADF140" s="148">
        <f>SUMIF(DULIEU!$AR$7:$AR$532,CĐPS!$ADE$1&amp;"-"&amp;CĐPS!$B140,DULIEU!$X$7:$X$532)</f>
        <v>0</v>
      </c>
      <c r="ADG140" s="148">
        <f>SUMIF(DULIEU!$AQ$7:$AQ$532,CĐPS!$ADG$1&amp;"-"&amp;CĐPS!$B140,DULIEU!$X$7:$X$532)</f>
        <v>8404000</v>
      </c>
      <c r="ADH140" s="148">
        <f>SUMIF(DULIEU!$AR$7:$AR$532,CĐPS!$ADG$1&amp;"-"&amp;CĐPS!$B140,DULIEU!$X$7:$X$532)</f>
        <v>0</v>
      </c>
      <c r="ADI140" s="148">
        <f>SUMIF(DULIEU!$AQ$7:$AQ$532,CĐPS!$ADI$1&amp;"-"&amp;CĐPS!$B140,DULIEU!$X$7:$X$532)</f>
        <v>4830000</v>
      </c>
      <c r="ADJ140" s="148">
        <f>SUMIF(DULIEU!$AR$7:$AR$532,CĐPS!$ADI$1&amp;"-"&amp;CĐPS!$B140,DULIEU!$X$7:$X$532)</f>
        <v>17815000</v>
      </c>
      <c r="ADK140" s="149">
        <f t="shared" si="109"/>
        <v>24253000</v>
      </c>
      <c r="ADL140" s="149">
        <f t="shared" si="110"/>
        <v>24253000</v>
      </c>
      <c r="ADM140" s="149">
        <f t="shared" si="111"/>
        <v>17107000</v>
      </c>
      <c r="ADN140" s="149">
        <f t="shared" si="112"/>
        <v>17107000</v>
      </c>
      <c r="ADO140" s="149">
        <f t="shared" si="113"/>
        <v>14241000</v>
      </c>
      <c r="ADP140" s="149">
        <f t="shared" si="114"/>
        <v>14241000</v>
      </c>
      <c r="ADQ140" s="149">
        <f t="shared" si="115"/>
        <v>17815000</v>
      </c>
      <c r="ADR140" s="149">
        <f t="shared" si="116"/>
        <v>17815000</v>
      </c>
      <c r="ADS140" s="149">
        <f t="shared" si="117"/>
        <v>73416000</v>
      </c>
      <c r="ADT140" s="149">
        <f t="shared" si="118"/>
        <v>73416000</v>
      </c>
      <c r="ADU140" s="137"/>
      <c r="ADV140" s="137"/>
    </row>
    <row r="141" spans="1:804">
      <c r="A141" s="137"/>
      <c r="B141" s="313" t="s">
        <v>303</v>
      </c>
      <c r="C141" s="313" t="s">
        <v>303</v>
      </c>
      <c r="D141" s="314" t="s">
        <v>674</v>
      </c>
      <c r="E141" s="315" t="s">
        <v>304</v>
      </c>
      <c r="F141" s="309">
        <f t="shared" si="119"/>
        <v>0</v>
      </c>
      <c r="G141" s="310">
        <f t="shared" si="120"/>
        <v>0</v>
      </c>
      <c r="H141" s="310">
        <f>IF(AND($N$1&gt;=1,$N$1&lt;=12),SUMIF(DULIEU!$AQ$7:$AQ$532,CĐPS!$N$1&amp;"-"&amp;CĐPS!$B141,DULIEU!$X$7:$X$532),IF($N$1="Q1",$ADK141,IF($N$1="Q2",$ADM141,IF($N$1="Q3",$ADO141,IF($N$1="Q4",$ADQ141,IF($N$1="N",$ADS141,""))))))</f>
        <v>0</v>
      </c>
      <c r="I141" s="310">
        <f>IF(AND($N$1&gt;=1,$N$1&lt;=12),SUMIF(DULIEU!$AR$7:$AR$532,CĐPS!$N$1&amp;"-"&amp;CĐPS!$B141,DULIEU!$X$7:$X$532),IF($N$1="Q1",$ADL141,IF($N$1="Q2",$ADN141,IF($N$1="Q3",$ADP141,IF($N$1="Q4",$ADR141,IF($N$1="N",$ADT141,""))))))</f>
        <v>0</v>
      </c>
      <c r="J141" s="310">
        <f t="shared" si="121"/>
        <v>0</v>
      </c>
      <c r="K141" s="310">
        <f t="shared" si="122"/>
        <v>0</v>
      </c>
      <c r="L141" s="309">
        <f t="shared" si="123"/>
        <v>0</v>
      </c>
      <c r="M141" s="309">
        <f t="shared" si="124"/>
        <v>0</v>
      </c>
      <c r="N141" s="299"/>
      <c r="ACK141" s="148"/>
      <c r="ACL141" s="148"/>
      <c r="ACM141" s="148">
        <f>SUMIF(DULIEU!$AQ$7:$AQ$532,CĐPS!$ACM$1&amp;"-"&amp;CĐPS!$B141,DULIEU!$X$7:$X$532)</f>
        <v>0</v>
      </c>
      <c r="ACN141" s="148">
        <f>SUMIF(DULIEU!$AR$7:$AR$532,CĐPS!$ACM$1&amp;"-"&amp;CĐPS!$B141,DULIEU!$X$7:$X$532)</f>
        <v>0</v>
      </c>
      <c r="ACO141" s="148">
        <f>SUMIF(DULIEU!$AQ$7:$AQ$532,CĐPS!$ACO$1&amp;"-"&amp;CĐPS!$B141,DULIEU!$X$7:$X$532)</f>
        <v>0</v>
      </c>
      <c r="ACP141" s="148">
        <f>SUMIF(DULIEU!$AR$7:$AR$532,CĐPS!ACO$1&amp;"-"&amp;CĐPS!$B141,DULIEU!$X$7:$X$532)</f>
        <v>0</v>
      </c>
      <c r="ACQ141" s="148">
        <f>SUMIF(DULIEU!$AQ$7:$AQ$532,CĐPS!$ACQ$1&amp;"-"&amp;CĐPS!$B141,DULIEU!$X$7:$X$532)</f>
        <v>0</v>
      </c>
      <c r="ACR141" s="148">
        <f>SUMIF(DULIEU!$AR$7:$AR$532,CĐPS!$ACQ$1&amp;"-"&amp;CĐPS!$B141,DULIEU!$X$7:$X$532)</f>
        <v>0</v>
      </c>
      <c r="ACS141" s="148">
        <f>SUMIF(DULIEU!$AQ$7:$AQ$532,CĐPS!$ACS$1&amp;"-"&amp;CĐPS!$B141,DULIEU!$X$7:$X$532)</f>
        <v>0</v>
      </c>
      <c r="ACT141" s="148">
        <f>SUMIF(DULIEU!$AR$7:$AR$532,CĐPS!$ACS$1&amp;"-"&amp;CĐPS!$B141,DULIEU!$X$7:$X$532)</f>
        <v>0</v>
      </c>
      <c r="ACU141" s="148">
        <f>SUMIF(DULIEU!$AQ$7:$AQ$532,CĐPS!$ACU$1&amp;"-"&amp;CĐPS!$B141,DULIEU!$X$7:$X$532)</f>
        <v>0</v>
      </c>
      <c r="ACV141" s="148">
        <f>SUMIF(DULIEU!$AR$7:$AR$532,CĐPS!$ACU$1&amp;"-"&amp;CĐPS!$B141,DULIEU!$X$7:$X$532)</f>
        <v>0</v>
      </c>
      <c r="ACW141" s="148">
        <f>SUMIF(DULIEU!$AQ$7:$AQ$532,CĐPS!$ACW$1&amp;"-"&amp;CĐPS!$B141,DULIEU!$X$7:$X$532)</f>
        <v>0</v>
      </c>
      <c r="ACX141" s="148">
        <f>SUMIF(DULIEU!$AR$7:$AR$532,CĐPS!$ACW$1&amp;"-"&amp;CĐPS!$B141,DULIEU!$X$7:$X$532)</f>
        <v>0</v>
      </c>
      <c r="ACY141" s="148">
        <f>SUMIF(DULIEU!$AQ$7:$AQ$532,CĐPS!$ACY$1&amp;"-"&amp;CĐPS!$B141,DULIEU!$X$7:$X$532)</f>
        <v>0</v>
      </c>
      <c r="ACZ141" s="148">
        <f>SUMIF(DULIEU!$AR$7:$AR$532,CĐPS!$ACY$1&amp;"-"&amp;CĐPS!$B141,DULIEU!$X$7:$X$532)</f>
        <v>0</v>
      </c>
      <c r="ADA141" s="148">
        <f>SUMIF(DULIEU!$AQ$7:$AQ$532,CĐPS!$ADA$1&amp;"-"&amp;CĐPS!$B141,DULIEU!$X$7:$X$532)</f>
        <v>0</v>
      </c>
      <c r="ADB141" s="148">
        <f>SUMIF(DULIEU!$AR$7:$AR$532,CĐPS!$ADA$1&amp;"-"&amp;CĐPS!$B141,DULIEU!$X$7:$X$532)</f>
        <v>0</v>
      </c>
      <c r="ADC141" s="148">
        <f>SUMIF(DULIEU!$AQ$7:$AQ$532,CĐPS!$ADC$1&amp;"-"&amp;CĐPS!$B141,DULIEU!$X$7:$X$532)</f>
        <v>0</v>
      </c>
      <c r="ADD141" s="148">
        <f>SUMIF(DULIEU!$AR$7:$AR$532,CĐPS!$ADC$1&amp;"-"&amp;CĐPS!$B141,DULIEU!$X$7:$X$532)</f>
        <v>0</v>
      </c>
      <c r="ADE141" s="148">
        <f>SUMIF(DULIEU!$AQ$7:$AQ$532,CĐPS!$ADE$1&amp;"-"&amp;CĐPS!$B141,DULIEU!$X$7:$X$532)</f>
        <v>0</v>
      </c>
      <c r="ADF141" s="148">
        <f>SUMIF(DULIEU!$AR$7:$AR$532,CĐPS!$ADE$1&amp;"-"&amp;CĐPS!$B141,DULIEU!$X$7:$X$532)</f>
        <v>0</v>
      </c>
      <c r="ADG141" s="148">
        <f>SUMIF(DULIEU!$AQ$7:$AQ$532,CĐPS!$ADG$1&amp;"-"&amp;CĐPS!$B141,DULIEU!$X$7:$X$532)</f>
        <v>0</v>
      </c>
      <c r="ADH141" s="148">
        <f>SUMIF(DULIEU!$AR$7:$AR$532,CĐPS!$ADG$1&amp;"-"&amp;CĐPS!$B141,DULIEU!$X$7:$X$532)</f>
        <v>0</v>
      </c>
      <c r="ADI141" s="148">
        <f>SUMIF(DULIEU!$AQ$7:$AQ$532,CĐPS!$ADI$1&amp;"-"&amp;CĐPS!$B141,DULIEU!$X$7:$X$532)</f>
        <v>0</v>
      </c>
      <c r="ADJ141" s="148">
        <f>SUMIF(DULIEU!$AR$7:$AR$532,CĐPS!$ADI$1&amp;"-"&amp;CĐPS!$B141,DULIEU!$X$7:$X$532)</f>
        <v>0</v>
      </c>
      <c r="ADK141" s="149">
        <f t="shared" si="109"/>
        <v>0</v>
      </c>
      <c r="ADL141" s="149">
        <f t="shared" si="110"/>
        <v>0</v>
      </c>
      <c r="ADM141" s="149">
        <f t="shared" si="111"/>
        <v>0</v>
      </c>
      <c r="ADN141" s="149">
        <f t="shared" si="112"/>
        <v>0</v>
      </c>
      <c r="ADO141" s="149">
        <f t="shared" si="113"/>
        <v>0</v>
      </c>
      <c r="ADP141" s="149">
        <f t="shared" si="114"/>
        <v>0</v>
      </c>
      <c r="ADQ141" s="149">
        <f t="shared" si="115"/>
        <v>0</v>
      </c>
      <c r="ADR141" s="149">
        <f t="shared" si="116"/>
        <v>0</v>
      </c>
      <c r="ADS141" s="149">
        <f t="shared" si="117"/>
        <v>0</v>
      </c>
      <c r="ADT141" s="149">
        <f t="shared" si="118"/>
        <v>0</v>
      </c>
      <c r="ADU141" s="137"/>
      <c r="ADV141" s="137"/>
    </row>
    <row r="142" spans="1:804">
      <c r="A142" s="137"/>
      <c r="B142" s="313" t="s">
        <v>305</v>
      </c>
      <c r="C142" s="313" t="s">
        <v>305</v>
      </c>
      <c r="D142" s="314" t="s">
        <v>675</v>
      </c>
      <c r="E142" s="315" t="s">
        <v>306</v>
      </c>
      <c r="F142" s="309">
        <f t="shared" si="119"/>
        <v>0</v>
      </c>
      <c r="G142" s="310">
        <f t="shared" si="120"/>
        <v>0</v>
      </c>
      <c r="H142" s="310">
        <f>IF(AND($N$1&gt;=1,$N$1&lt;=12),SUMIF(DULIEU!$AQ$7:$AQ$532,CĐPS!$N$1&amp;"-"&amp;CĐPS!$B142,DULIEU!$X$7:$X$532),IF($N$1="Q1",$ADK142,IF($N$1="Q2",$ADM142,IF($N$1="Q3",$ADO142,IF($N$1="Q4",$ADQ142,IF($N$1="N",$ADS142,""))))))</f>
        <v>0</v>
      </c>
      <c r="I142" s="310">
        <f>IF(AND($N$1&gt;=1,$N$1&lt;=12),SUMIF(DULIEU!$AR$7:$AR$532,CĐPS!$N$1&amp;"-"&amp;CĐPS!$B142,DULIEU!$X$7:$X$532),IF($N$1="Q1",$ADL142,IF($N$1="Q2",$ADN142,IF($N$1="Q3",$ADP142,IF($N$1="Q4",$ADR142,IF($N$1="N",$ADT142,""))))))</f>
        <v>0</v>
      </c>
      <c r="J142" s="310">
        <f t="shared" si="121"/>
        <v>0</v>
      </c>
      <c r="K142" s="310">
        <f t="shared" si="122"/>
        <v>0</v>
      </c>
      <c r="L142" s="309">
        <f t="shared" si="123"/>
        <v>0</v>
      </c>
      <c r="M142" s="309">
        <f t="shared" si="124"/>
        <v>0</v>
      </c>
      <c r="N142" s="299"/>
      <c r="ACK142" s="148"/>
      <c r="ACL142" s="148"/>
      <c r="ACM142" s="148">
        <f>SUMIF(DULIEU!$AQ$7:$AQ$532,CĐPS!$ACM$1&amp;"-"&amp;CĐPS!$B142,DULIEU!$X$7:$X$532)</f>
        <v>0</v>
      </c>
      <c r="ACN142" s="148">
        <f>SUMIF(DULIEU!$AR$7:$AR$532,CĐPS!$ACM$1&amp;"-"&amp;CĐPS!$B142,DULIEU!$X$7:$X$532)</f>
        <v>0</v>
      </c>
      <c r="ACO142" s="148">
        <f>SUMIF(DULIEU!$AQ$7:$AQ$532,CĐPS!$ACO$1&amp;"-"&amp;CĐPS!$B142,DULIEU!$X$7:$X$532)</f>
        <v>0</v>
      </c>
      <c r="ACP142" s="148">
        <f>SUMIF(DULIEU!$AR$7:$AR$532,CĐPS!ACO$1&amp;"-"&amp;CĐPS!$B142,DULIEU!$X$7:$X$532)</f>
        <v>0</v>
      </c>
      <c r="ACQ142" s="148">
        <f>SUMIF(DULIEU!$AQ$7:$AQ$532,CĐPS!$ACQ$1&amp;"-"&amp;CĐPS!$B142,DULIEU!$X$7:$X$532)</f>
        <v>0</v>
      </c>
      <c r="ACR142" s="148">
        <f>SUMIF(DULIEU!$AR$7:$AR$532,CĐPS!$ACQ$1&amp;"-"&amp;CĐPS!$B142,DULIEU!$X$7:$X$532)</f>
        <v>0</v>
      </c>
      <c r="ACS142" s="148">
        <f>SUMIF(DULIEU!$AQ$7:$AQ$532,CĐPS!$ACS$1&amp;"-"&amp;CĐPS!$B142,DULIEU!$X$7:$X$532)</f>
        <v>0</v>
      </c>
      <c r="ACT142" s="148">
        <f>SUMIF(DULIEU!$AR$7:$AR$532,CĐPS!$ACS$1&amp;"-"&amp;CĐPS!$B142,DULIEU!$X$7:$X$532)</f>
        <v>0</v>
      </c>
      <c r="ACU142" s="148">
        <f>SUMIF(DULIEU!$AQ$7:$AQ$532,CĐPS!$ACU$1&amp;"-"&amp;CĐPS!$B142,DULIEU!$X$7:$X$532)</f>
        <v>0</v>
      </c>
      <c r="ACV142" s="148">
        <f>SUMIF(DULIEU!$AR$7:$AR$532,CĐPS!$ACU$1&amp;"-"&amp;CĐPS!$B142,DULIEU!$X$7:$X$532)</f>
        <v>0</v>
      </c>
      <c r="ACW142" s="148">
        <f>SUMIF(DULIEU!$AQ$7:$AQ$532,CĐPS!$ACW$1&amp;"-"&amp;CĐPS!$B142,DULIEU!$X$7:$X$532)</f>
        <v>0</v>
      </c>
      <c r="ACX142" s="148">
        <f>SUMIF(DULIEU!$AR$7:$AR$532,CĐPS!$ACW$1&amp;"-"&amp;CĐPS!$B142,DULIEU!$X$7:$X$532)</f>
        <v>0</v>
      </c>
      <c r="ACY142" s="148">
        <f>SUMIF(DULIEU!$AQ$7:$AQ$532,CĐPS!$ACY$1&amp;"-"&amp;CĐPS!$B142,DULIEU!$X$7:$X$532)</f>
        <v>0</v>
      </c>
      <c r="ACZ142" s="148">
        <f>SUMIF(DULIEU!$AR$7:$AR$532,CĐPS!$ACY$1&amp;"-"&amp;CĐPS!$B142,DULIEU!$X$7:$X$532)</f>
        <v>0</v>
      </c>
      <c r="ADA142" s="148">
        <f>SUMIF(DULIEU!$AQ$7:$AQ$532,CĐPS!$ADA$1&amp;"-"&amp;CĐPS!$B142,DULIEU!$X$7:$X$532)</f>
        <v>0</v>
      </c>
      <c r="ADB142" s="148">
        <f>SUMIF(DULIEU!$AR$7:$AR$532,CĐPS!$ADA$1&amp;"-"&amp;CĐPS!$B142,DULIEU!$X$7:$X$532)</f>
        <v>0</v>
      </c>
      <c r="ADC142" s="148">
        <f>SUMIF(DULIEU!$AQ$7:$AQ$532,CĐPS!$ADC$1&amp;"-"&amp;CĐPS!$B142,DULIEU!$X$7:$X$532)</f>
        <v>0</v>
      </c>
      <c r="ADD142" s="148">
        <f>SUMIF(DULIEU!$AR$7:$AR$532,CĐPS!$ADC$1&amp;"-"&amp;CĐPS!$B142,DULIEU!$X$7:$X$532)</f>
        <v>0</v>
      </c>
      <c r="ADE142" s="148">
        <f>SUMIF(DULIEU!$AQ$7:$AQ$532,CĐPS!$ADE$1&amp;"-"&amp;CĐPS!$B142,DULIEU!$X$7:$X$532)</f>
        <v>0</v>
      </c>
      <c r="ADF142" s="148">
        <f>SUMIF(DULIEU!$AR$7:$AR$532,CĐPS!$ADE$1&amp;"-"&amp;CĐPS!$B142,DULIEU!$X$7:$X$532)</f>
        <v>0</v>
      </c>
      <c r="ADG142" s="148">
        <f>SUMIF(DULIEU!$AQ$7:$AQ$532,CĐPS!$ADG$1&amp;"-"&amp;CĐPS!$B142,DULIEU!$X$7:$X$532)</f>
        <v>0</v>
      </c>
      <c r="ADH142" s="148">
        <f>SUMIF(DULIEU!$AR$7:$AR$532,CĐPS!$ADG$1&amp;"-"&amp;CĐPS!$B142,DULIEU!$X$7:$X$532)</f>
        <v>0</v>
      </c>
      <c r="ADI142" s="148">
        <f>SUMIF(DULIEU!$AQ$7:$AQ$532,CĐPS!$ADI$1&amp;"-"&amp;CĐPS!$B142,DULIEU!$X$7:$X$532)</f>
        <v>0</v>
      </c>
      <c r="ADJ142" s="148">
        <f>SUMIF(DULIEU!$AR$7:$AR$532,CĐPS!$ADI$1&amp;"-"&amp;CĐPS!$B142,DULIEU!$X$7:$X$532)</f>
        <v>0</v>
      </c>
      <c r="ADK142" s="149">
        <f t="shared" si="109"/>
        <v>0</v>
      </c>
      <c r="ADL142" s="149">
        <f t="shared" si="110"/>
        <v>0</v>
      </c>
      <c r="ADM142" s="149">
        <f t="shared" si="111"/>
        <v>0</v>
      </c>
      <c r="ADN142" s="149">
        <f t="shared" si="112"/>
        <v>0</v>
      </c>
      <c r="ADO142" s="149">
        <f t="shared" si="113"/>
        <v>0</v>
      </c>
      <c r="ADP142" s="149">
        <f t="shared" si="114"/>
        <v>0</v>
      </c>
      <c r="ADQ142" s="149">
        <f t="shared" si="115"/>
        <v>0</v>
      </c>
      <c r="ADR142" s="149">
        <f t="shared" si="116"/>
        <v>0</v>
      </c>
      <c r="ADS142" s="149">
        <f t="shared" si="117"/>
        <v>0</v>
      </c>
      <c r="ADT142" s="149">
        <f t="shared" si="118"/>
        <v>0</v>
      </c>
      <c r="ADU142" s="137"/>
      <c r="ADV142" s="137"/>
    </row>
    <row r="143" spans="1:804">
      <c r="A143" s="137"/>
      <c r="B143" s="313" t="s">
        <v>307</v>
      </c>
      <c r="C143" s="313" t="s">
        <v>307</v>
      </c>
      <c r="D143" s="314" t="s">
        <v>676</v>
      </c>
      <c r="E143" s="315" t="s">
        <v>106</v>
      </c>
      <c r="F143" s="309">
        <f t="shared" si="119"/>
        <v>0</v>
      </c>
      <c r="G143" s="310">
        <f t="shared" si="120"/>
        <v>0</v>
      </c>
      <c r="H143" s="310">
        <f>IF(AND($N$1&gt;=1,$N$1&lt;=12),SUMIF(DULIEU!$AQ$7:$AQ$532,CĐPS!$N$1&amp;"-"&amp;CĐPS!$B143,DULIEU!$X$7:$X$532),IF($N$1="Q1",$ADK143,IF($N$1="Q2",$ADM143,IF($N$1="Q3",$ADO143,IF($N$1="Q4",$ADQ143,IF($N$1="N",$ADS143,""))))))</f>
        <v>0</v>
      </c>
      <c r="I143" s="310">
        <f>IF(AND($N$1&gt;=1,$N$1&lt;=12),SUMIF(DULIEU!$AR$7:$AR$532,CĐPS!$N$1&amp;"-"&amp;CĐPS!$B143,DULIEU!$X$7:$X$532),IF($N$1="Q1",$ADL143,IF($N$1="Q2",$ADN143,IF($N$1="Q3",$ADP143,IF($N$1="Q4",$ADR143,IF($N$1="N",$ADT143,""))))))</f>
        <v>0</v>
      </c>
      <c r="J143" s="310">
        <f t="shared" si="121"/>
        <v>0</v>
      </c>
      <c r="K143" s="310">
        <f t="shared" si="122"/>
        <v>0</v>
      </c>
      <c r="L143" s="309">
        <f t="shared" si="123"/>
        <v>0</v>
      </c>
      <c r="M143" s="309">
        <f t="shared" si="124"/>
        <v>0</v>
      </c>
      <c r="N143" s="299"/>
      <c r="ACK143" s="148"/>
      <c r="ACL143" s="148"/>
      <c r="ACM143" s="148">
        <f>SUMIF(DULIEU!$AQ$7:$AQ$532,CĐPS!$ACM$1&amp;"-"&amp;CĐPS!$B143,DULIEU!$X$7:$X$532)</f>
        <v>0</v>
      </c>
      <c r="ACN143" s="148">
        <f>SUMIF(DULIEU!$AR$7:$AR$532,CĐPS!$ACM$1&amp;"-"&amp;CĐPS!$B143,DULIEU!$X$7:$X$532)</f>
        <v>0</v>
      </c>
      <c r="ACO143" s="148">
        <f>SUMIF(DULIEU!$AQ$7:$AQ$532,CĐPS!$ACO$1&amp;"-"&amp;CĐPS!$B143,DULIEU!$X$7:$X$532)</f>
        <v>0</v>
      </c>
      <c r="ACP143" s="148">
        <f>SUMIF(DULIEU!$AR$7:$AR$532,CĐPS!ACO$1&amp;"-"&amp;CĐPS!$B143,DULIEU!$X$7:$X$532)</f>
        <v>0</v>
      </c>
      <c r="ACQ143" s="148">
        <f>SUMIF(DULIEU!$AQ$7:$AQ$532,CĐPS!$ACQ$1&amp;"-"&amp;CĐPS!$B143,DULIEU!$X$7:$X$532)</f>
        <v>0</v>
      </c>
      <c r="ACR143" s="148">
        <f>SUMIF(DULIEU!$AR$7:$AR$532,CĐPS!$ACQ$1&amp;"-"&amp;CĐPS!$B143,DULIEU!$X$7:$X$532)</f>
        <v>0</v>
      </c>
      <c r="ACS143" s="148">
        <f>SUMIF(DULIEU!$AQ$7:$AQ$532,CĐPS!$ACS$1&amp;"-"&amp;CĐPS!$B143,DULIEU!$X$7:$X$532)</f>
        <v>0</v>
      </c>
      <c r="ACT143" s="148">
        <f>SUMIF(DULIEU!$AR$7:$AR$532,CĐPS!$ACS$1&amp;"-"&amp;CĐPS!$B143,DULIEU!$X$7:$X$532)</f>
        <v>0</v>
      </c>
      <c r="ACU143" s="148">
        <f>SUMIF(DULIEU!$AQ$7:$AQ$532,CĐPS!$ACU$1&amp;"-"&amp;CĐPS!$B143,DULIEU!$X$7:$X$532)</f>
        <v>0</v>
      </c>
      <c r="ACV143" s="148">
        <f>SUMIF(DULIEU!$AR$7:$AR$532,CĐPS!$ACU$1&amp;"-"&amp;CĐPS!$B143,DULIEU!$X$7:$X$532)</f>
        <v>0</v>
      </c>
      <c r="ACW143" s="148">
        <f>SUMIF(DULIEU!$AQ$7:$AQ$532,CĐPS!$ACW$1&amp;"-"&amp;CĐPS!$B143,DULIEU!$X$7:$X$532)</f>
        <v>0</v>
      </c>
      <c r="ACX143" s="148">
        <f>SUMIF(DULIEU!$AR$7:$AR$532,CĐPS!$ACW$1&amp;"-"&amp;CĐPS!$B143,DULIEU!$X$7:$X$532)</f>
        <v>0</v>
      </c>
      <c r="ACY143" s="148">
        <f>SUMIF(DULIEU!$AQ$7:$AQ$532,CĐPS!$ACY$1&amp;"-"&amp;CĐPS!$B143,DULIEU!$X$7:$X$532)</f>
        <v>0</v>
      </c>
      <c r="ACZ143" s="148">
        <f>SUMIF(DULIEU!$AR$7:$AR$532,CĐPS!$ACY$1&amp;"-"&amp;CĐPS!$B143,DULIEU!$X$7:$X$532)</f>
        <v>0</v>
      </c>
      <c r="ADA143" s="148">
        <f>SUMIF(DULIEU!$AQ$7:$AQ$532,CĐPS!$ADA$1&amp;"-"&amp;CĐPS!$B143,DULIEU!$X$7:$X$532)</f>
        <v>0</v>
      </c>
      <c r="ADB143" s="148">
        <f>SUMIF(DULIEU!$AR$7:$AR$532,CĐPS!$ADA$1&amp;"-"&amp;CĐPS!$B143,DULIEU!$X$7:$X$532)</f>
        <v>0</v>
      </c>
      <c r="ADC143" s="148">
        <f>SUMIF(DULIEU!$AQ$7:$AQ$532,CĐPS!$ADC$1&amp;"-"&amp;CĐPS!$B143,DULIEU!$X$7:$X$532)</f>
        <v>0</v>
      </c>
      <c r="ADD143" s="148">
        <f>SUMIF(DULIEU!$AR$7:$AR$532,CĐPS!$ADC$1&amp;"-"&amp;CĐPS!$B143,DULIEU!$X$7:$X$532)</f>
        <v>0</v>
      </c>
      <c r="ADE143" s="148">
        <f>SUMIF(DULIEU!$AQ$7:$AQ$532,CĐPS!$ADE$1&amp;"-"&amp;CĐPS!$B143,DULIEU!$X$7:$X$532)</f>
        <v>0</v>
      </c>
      <c r="ADF143" s="148">
        <f>SUMIF(DULIEU!$AR$7:$AR$532,CĐPS!$ADE$1&amp;"-"&amp;CĐPS!$B143,DULIEU!$X$7:$X$532)</f>
        <v>0</v>
      </c>
      <c r="ADG143" s="148">
        <f>SUMIF(DULIEU!$AQ$7:$AQ$532,CĐPS!$ADG$1&amp;"-"&amp;CĐPS!$B143,DULIEU!$X$7:$X$532)</f>
        <v>0</v>
      </c>
      <c r="ADH143" s="148">
        <f>SUMIF(DULIEU!$AR$7:$AR$532,CĐPS!$ADG$1&amp;"-"&amp;CĐPS!$B143,DULIEU!$X$7:$X$532)</f>
        <v>0</v>
      </c>
      <c r="ADI143" s="148">
        <f>SUMIF(DULIEU!$AQ$7:$AQ$532,CĐPS!$ADI$1&amp;"-"&amp;CĐPS!$B143,DULIEU!$X$7:$X$532)</f>
        <v>0</v>
      </c>
      <c r="ADJ143" s="148">
        <f>SUMIF(DULIEU!$AR$7:$AR$532,CĐPS!$ADI$1&amp;"-"&amp;CĐPS!$B143,DULIEU!$X$7:$X$532)</f>
        <v>0</v>
      </c>
      <c r="ADK143" s="149">
        <f t="shared" si="109"/>
        <v>0</v>
      </c>
      <c r="ADL143" s="149">
        <f t="shared" si="110"/>
        <v>0</v>
      </c>
      <c r="ADM143" s="149">
        <f t="shared" si="111"/>
        <v>0</v>
      </c>
      <c r="ADN143" s="149">
        <f t="shared" si="112"/>
        <v>0</v>
      </c>
      <c r="ADO143" s="149">
        <f t="shared" si="113"/>
        <v>0</v>
      </c>
      <c r="ADP143" s="149">
        <f t="shared" si="114"/>
        <v>0</v>
      </c>
      <c r="ADQ143" s="149">
        <f t="shared" si="115"/>
        <v>0</v>
      </c>
      <c r="ADR143" s="149">
        <f t="shared" si="116"/>
        <v>0</v>
      </c>
      <c r="ADS143" s="149">
        <f t="shared" si="117"/>
        <v>0</v>
      </c>
      <c r="ADT143" s="149">
        <f t="shared" si="118"/>
        <v>0</v>
      </c>
      <c r="ADU143" s="137"/>
      <c r="ADV143" s="137"/>
    </row>
    <row r="144" spans="1:804">
      <c r="A144" s="137"/>
      <c r="B144" s="313" t="s">
        <v>308</v>
      </c>
      <c r="C144" s="313" t="s">
        <v>308</v>
      </c>
      <c r="D144" s="314" t="s">
        <v>677</v>
      </c>
      <c r="E144" s="315" t="s">
        <v>309</v>
      </c>
      <c r="F144" s="309">
        <f t="shared" si="119"/>
        <v>0</v>
      </c>
      <c r="G144" s="310">
        <f t="shared" si="120"/>
        <v>0</v>
      </c>
      <c r="H144" s="310">
        <f>IF(AND($N$1&gt;=1,$N$1&lt;=12),SUMIF(DULIEU!$AQ$7:$AQ$532,CĐPS!$N$1&amp;"-"&amp;CĐPS!$B144,DULIEU!$X$7:$X$532),IF($N$1="Q1",$ADK144,IF($N$1="Q2",$ADM144,IF($N$1="Q3",$ADO144,IF($N$1="Q4",$ADQ144,IF($N$1="N",$ADS144,""))))))</f>
        <v>0</v>
      </c>
      <c r="I144" s="310">
        <f>IF(AND($N$1&gt;=1,$N$1&lt;=12),SUMIF(DULIEU!$AR$7:$AR$532,CĐPS!$N$1&amp;"-"&amp;CĐPS!$B144,DULIEU!$X$7:$X$532),IF($N$1="Q1",$ADL144,IF($N$1="Q2",$ADN144,IF($N$1="Q3",$ADP144,IF($N$1="Q4",$ADR144,IF($N$1="N",$ADT144,""))))))</f>
        <v>0</v>
      </c>
      <c r="J144" s="310">
        <f t="shared" si="121"/>
        <v>2250000</v>
      </c>
      <c r="K144" s="310">
        <f t="shared" si="122"/>
        <v>2250000</v>
      </c>
      <c r="L144" s="309">
        <f t="shared" si="123"/>
        <v>0</v>
      </c>
      <c r="M144" s="309">
        <f t="shared" si="124"/>
        <v>0</v>
      </c>
      <c r="N144" s="299"/>
      <c r="ACK144" s="148"/>
      <c r="ACL144" s="148"/>
      <c r="ACM144" s="148">
        <f>SUMIF(DULIEU!$AQ$7:$AQ$532,CĐPS!$ACM$1&amp;"-"&amp;CĐPS!$B144,DULIEU!$X$7:$X$532)</f>
        <v>2250000</v>
      </c>
      <c r="ACN144" s="148">
        <f>SUMIF(DULIEU!$AR$7:$AR$532,CĐPS!$ACM$1&amp;"-"&amp;CĐPS!$B144,DULIEU!$X$7:$X$532)</f>
        <v>0</v>
      </c>
      <c r="ACO144" s="148">
        <f>SUMIF(DULIEU!$AQ$7:$AQ$532,CĐPS!$ACO$1&amp;"-"&amp;CĐPS!$B144,DULIEU!$X$7:$X$532)</f>
        <v>0</v>
      </c>
      <c r="ACP144" s="148">
        <f>SUMIF(DULIEU!$AR$7:$AR$532,CĐPS!ACO$1&amp;"-"&amp;CĐPS!$B144,DULIEU!$X$7:$X$532)</f>
        <v>0</v>
      </c>
      <c r="ACQ144" s="148">
        <f>SUMIF(DULIEU!$AQ$7:$AQ$532,CĐPS!$ACQ$1&amp;"-"&amp;CĐPS!$B144,DULIEU!$X$7:$X$532)</f>
        <v>0</v>
      </c>
      <c r="ACR144" s="148">
        <f>SUMIF(DULIEU!$AR$7:$AR$532,CĐPS!$ACQ$1&amp;"-"&amp;CĐPS!$B144,DULIEU!$X$7:$X$532)</f>
        <v>2250000</v>
      </c>
      <c r="ACS144" s="148">
        <f>SUMIF(DULIEU!$AQ$7:$AQ$532,CĐPS!$ACS$1&amp;"-"&amp;CĐPS!$B144,DULIEU!$X$7:$X$532)</f>
        <v>0</v>
      </c>
      <c r="ACT144" s="148">
        <f>SUMIF(DULIEU!$AR$7:$AR$532,CĐPS!$ACS$1&amp;"-"&amp;CĐPS!$B144,DULIEU!$X$7:$X$532)</f>
        <v>0</v>
      </c>
      <c r="ACU144" s="148">
        <f>SUMIF(DULIEU!$AQ$7:$AQ$532,CĐPS!$ACU$1&amp;"-"&amp;CĐPS!$B144,DULIEU!$X$7:$X$532)</f>
        <v>0</v>
      </c>
      <c r="ACV144" s="148">
        <f>SUMIF(DULIEU!$AR$7:$AR$532,CĐPS!$ACU$1&amp;"-"&amp;CĐPS!$B144,DULIEU!$X$7:$X$532)</f>
        <v>0</v>
      </c>
      <c r="ACW144" s="148">
        <f>SUMIF(DULIEU!$AQ$7:$AQ$532,CĐPS!$ACW$1&amp;"-"&amp;CĐPS!$B144,DULIEU!$X$7:$X$532)</f>
        <v>0</v>
      </c>
      <c r="ACX144" s="148">
        <f>SUMIF(DULIEU!$AR$7:$AR$532,CĐPS!$ACW$1&amp;"-"&amp;CĐPS!$B144,DULIEU!$X$7:$X$532)</f>
        <v>0</v>
      </c>
      <c r="ACY144" s="148">
        <f>SUMIF(DULIEU!$AQ$7:$AQ$532,CĐPS!$ACY$1&amp;"-"&amp;CĐPS!$B144,DULIEU!$X$7:$X$532)</f>
        <v>0</v>
      </c>
      <c r="ACZ144" s="148">
        <f>SUMIF(DULIEU!$AR$7:$AR$532,CĐPS!$ACY$1&amp;"-"&amp;CĐPS!$B144,DULIEU!$X$7:$X$532)</f>
        <v>0</v>
      </c>
      <c r="ADA144" s="148">
        <f>SUMIF(DULIEU!$AQ$7:$AQ$532,CĐPS!$ADA$1&amp;"-"&amp;CĐPS!$B144,DULIEU!$X$7:$X$532)</f>
        <v>0</v>
      </c>
      <c r="ADB144" s="148">
        <f>SUMIF(DULIEU!$AR$7:$AR$532,CĐPS!$ADA$1&amp;"-"&amp;CĐPS!$B144,DULIEU!$X$7:$X$532)</f>
        <v>0</v>
      </c>
      <c r="ADC144" s="148">
        <f>SUMIF(DULIEU!$AQ$7:$AQ$532,CĐPS!$ADC$1&amp;"-"&amp;CĐPS!$B144,DULIEU!$X$7:$X$532)</f>
        <v>0</v>
      </c>
      <c r="ADD144" s="148">
        <f>SUMIF(DULIEU!$AR$7:$AR$532,CĐPS!$ADC$1&amp;"-"&amp;CĐPS!$B144,DULIEU!$X$7:$X$532)</f>
        <v>0</v>
      </c>
      <c r="ADE144" s="148">
        <f>SUMIF(DULIEU!$AQ$7:$AQ$532,CĐPS!$ADE$1&amp;"-"&amp;CĐPS!$B144,DULIEU!$X$7:$X$532)</f>
        <v>0</v>
      </c>
      <c r="ADF144" s="148">
        <f>SUMIF(DULIEU!$AR$7:$AR$532,CĐPS!$ADE$1&amp;"-"&amp;CĐPS!$B144,DULIEU!$X$7:$X$532)</f>
        <v>0</v>
      </c>
      <c r="ADG144" s="148">
        <f>SUMIF(DULIEU!$AQ$7:$AQ$532,CĐPS!$ADG$1&amp;"-"&amp;CĐPS!$B144,DULIEU!$X$7:$X$532)</f>
        <v>0</v>
      </c>
      <c r="ADH144" s="148">
        <f>SUMIF(DULIEU!$AR$7:$AR$532,CĐPS!$ADG$1&amp;"-"&amp;CĐPS!$B144,DULIEU!$X$7:$X$532)</f>
        <v>0</v>
      </c>
      <c r="ADI144" s="148">
        <f>SUMIF(DULIEU!$AQ$7:$AQ$532,CĐPS!$ADI$1&amp;"-"&amp;CĐPS!$B144,DULIEU!$X$7:$X$532)</f>
        <v>0</v>
      </c>
      <c r="ADJ144" s="148">
        <f>SUMIF(DULIEU!$AR$7:$AR$532,CĐPS!$ADI$1&amp;"-"&amp;CĐPS!$B144,DULIEU!$X$7:$X$532)</f>
        <v>0</v>
      </c>
      <c r="ADK144" s="149">
        <f t="shared" si="109"/>
        <v>2250000</v>
      </c>
      <c r="ADL144" s="149">
        <f t="shared" si="110"/>
        <v>2250000</v>
      </c>
      <c r="ADM144" s="149">
        <f t="shared" si="111"/>
        <v>0</v>
      </c>
      <c r="ADN144" s="149">
        <f t="shared" si="112"/>
        <v>0</v>
      </c>
      <c r="ADO144" s="149">
        <f t="shared" si="113"/>
        <v>0</v>
      </c>
      <c r="ADP144" s="149">
        <f t="shared" si="114"/>
        <v>0</v>
      </c>
      <c r="ADQ144" s="149">
        <f t="shared" si="115"/>
        <v>0</v>
      </c>
      <c r="ADR144" s="149">
        <f t="shared" si="116"/>
        <v>0</v>
      </c>
      <c r="ADS144" s="149">
        <f t="shared" si="117"/>
        <v>2250000</v>
      </c>
      <c r="ADT144" s="149">
        <f t="shared" si="118"/>
        <v>2250000</v>
      </c>
      <c r="ADU144" s="137"/>
      <c r="ADV144" s="137"/>
    </row>
    <row r="145" spans="1:804">
      <c r="A145" s="137"/>
      <c r="B145" s="313" t="s">
        <v>310</v>
      </c>
      <c r="C145" s="313" t="s">
        <v>310</v>
      </c>
      <c r="D145" s="314" t="s">
        <v>678</v>
      </c>
      <c r="E145" s="315" t="s">
        <v>311</v>
      </c>
      <c r="F145" s="309">
        <f t="shared" si="119"/>
        <v>0</v>
      </c>
      <c r="G145" s="310">
        <f t="shared" si="120"/>
        <v>0</v>
      </c>
      <c r="H145" s="310">
        <f>IF(AND($N$1&gt;=1,$N$1&lt;=12),SUMIF(DULIEU!$AQ$7:$AQ$532,CĐPS!$N$1&amp;"-"&amp;CĐPS!$B145,DULIEU!$X$7:$X$532),IF($N$1="Q1",$ADK145,IF($N$1="Q2",$ADM145,IF($N$1="Q3",$ADO145,IF($N$1="Q4",$ADQ145,IF($N$1="N",$ADS145,""))))))</f>
        <v>0</v>
      </c>
      <c r="I145" s="310">
        <f>IF(AND($N$1&gt;=1,$N$1&lt;=12),SUMIF(DULIEU!$AR$7:$AR$532,CĐPS!$N$1&amp;"-"&amp;CĐPS!$B145,DULIEU!$X$7:$X$532),IF($N$1="Q1",$ADL145,IF($N$1="Q2",$ADN145,IF($N$1="Q3",$ADP145,IF($N$1="Q4",$ADR145,IF($N$1="N",$ADT145,""))))))</f>
        <v>0</v>
      </c>
      <c r="J145" s="310">
        <f t="shared" si="121"/>
        <v>0</v>
      </c>
      <c r="K145" s="310">
        <f t="shared" si="122"/>
        <v>0</v>
      </c>
      <c r="L145" s="309">
        <f t="shared" si="123"/>
        <v>0</v>
      </c>
      <c r="M145" s="309">
        <f t="shared" si="124"/>
        <v>0</v>
      </c>
      <c r="N145" s="299"/>
      <c r="ACK145" s="148"/>
      <c r="ACL145" s="148"/>
      <c r="ACM145" s="148">
        <f>SUMIF(DULIEU!$AQ$7:$AQ$532,CĐPS!$ACM$1&amp;"-"&amp;CĐPS!$B145,DULIEU!$X$7:$X$532)</f>
        <v>0</v>
      </c>
      <c r="ACN145" s="148">
        <f>SUMIF(DULIEU!$AR$7:$AR$532,CĐPS!$ACM$1&amp;"-"&amp;CĐPS!$B145,DULIEU!$X$7:$X$532)</f>
        <v>0</v>
      </c>
      <c r="ACO145" s="148">
        <f>SUMIF(DULIEU!$AQ$7:$AQ$532,CĐPS!$ACO$1&amp;"-"&amp;CĐPS!$B145,DULIEU!$X$7:$X$532)</f>
        <v>0</v>
      </c>
      <c r="ACP145" s="148">
        <f>SUMIF(DULIEU!$AR$7:$AR$532,CĐPS!ACO$1&amp;"-"&amp;CĐPS!$B145,DULIEU!$X$7:$X$532)</f>
        <v>0</v>
      </c>
      <c r="ACQ145" s="148">
        <f>SUMIF(DULIEU!$AQ$7:$AQ$532,CĐPS!$ACQ$1&amp;"-"&amp;CĐPS!$B145,DULIEU!$X$7:$X$532)</f>
        <v>0</v>
      </c>
      <c r="ACR145" s="148">
        <f>SUMIF(DULIEU!$AR$7:$AR$532,CĐPS!$ACQ$1&amp;"-"&amp;CĐPS!$B145,DULIEU!$X$7:$X$532)</f>
        <v>0</v>
      </c>
      <c r="ACS145" s="148">
        <f>SUMIF(DULIEU!$AQ$7:$AQ$532,CĐPS!$ACS$1&amp;"-"&amp;CĐPS!$B145,DULIEU!$X$7:$X$532)</f>
        <v>0</v>
      </c>
      <c r="ACT145" s="148">
        <f>SUMIF(DULIEU!$AR$7:$AR$532,CĐPS!$ACS$1&amp;"-"&amp;CĐPS!$B145,DULIEU!$X$7:$X$532)</f>
        <v>0</v>
      </c>
      <c r="ACU145" s="148">
        <f>SUMIF(DULIEU!$AQ$7:$AQ$532,CĐPS!$ACU$1&amp;"-"&amp;CĐPS!$B145,DULIEU!$X$7:$X$532)</f>
        <v>0</v>
      </c>
      <c r="ACV145" s="148">
        <f>SUMIF(DULIEU!$AR$7:$AR$532,CĐPS!$ACU$1&amp;"-"&amp;CĐPS!$B145,DULIEU!$X$7:$X$532)</f>
        <v>0</v>
      </c>
      <c r="ACW145" s="148">
        <f>SUMIF(DULIEU!$AQ$7:$AQ$532,CĐPS!$ACW$1&amp;"-"&amp;CĐPS!$B145,DULIEU!$X$7:$X$532)</f>
        <v>0</v>
      </c>
      <c r="ACX145" s="148">
        <f>SUMIF(DULIEU!$AR$7:$AR$532,CĐPS!$ACW$1&amp;"-"&amp;CĐPS!$B145,DULIEU!$X$7:$X$532)</f>
        <v>0</v>
      </c>
      <c r="ACY145" s="148">
        <f>SUMIF(DULIEU!$AQ$7:$AQ$532,CĐPS!$ACY$1&amp;"-"&amp;CĐPS!$B145,DULIEU!$X$7:$X$532)</f>
        <v>0</v>
      </c>
      <c r="ACZ145" s="148">
        <f>SUMIF(DULIEU!$AR$7:$AR$532,CĐPS!$ACY$1&amp;"-"&amp;CĐPS!$B145,DULIEU!$X$7:$X$532)</f>
        <v>0</v>
      </c>
      <c r="ADA145" s="148">
        <f>SUMIF(DULIEU!$AQ$7:$AQ$532,CĐPS!$ADA$1&amp;"-"&amp;CĐPS!$B145,DULIEU!$X$7:$X$532)</f>
        <v>0</v>
      </c>
      <c r="ADB145" s="148">
        <f>SUMIF(DULIEU!$AR$7:$AR$532,CĐPS!$ADA$1&amp;"-"&amp;CĐPS!$B145,DULIEU!$X$7:$X$532)</f>
        <v>0</v>
      </c>
      <c r="ADC145" s="148">
        <f>SUMIF(DULIEU!$AQ$7:$AQ$532,CĐPS!$ADC$1&amp;"-"&amp;CĐPS!$B145,DULIEU!$X$7:$X$532)</f>
        <v>0</v>
      </c>
      <c r="ADD145" s="148">
        <f>SUMIF(DULIEU!$AR$7:$AR$532,CĐPS!$ADC$1&amp;"-"&amp;CĐPS!$B145,DULIEU!$X$7:$X$532)</f>
        <v>0</v>
      </c>
      <c r="ADE145" s="148">
        <f>SUMIF(DULIEU!$AQ$7:$AQ$532,CĐPS!$ADE$1&amp;"-"&amp;CĐPS!$B145,DULIEU!$X$7:$X$532)</f>
        <v>0</v>
      </c>
      <c r="ADF145" s="148">
        <f>SUMIF(DULIEU!$AR$7:$AR$532,CĐPS!$ADE$1&amp;"-"&amp;CĐPS!$B145,DULIEU!$X$7:$X$532)</f>
        <v>0</v>
      </c>
      <c r="ADG145" s="148">
        <f>SUMIF(DULIEU!$AQ$7:$AQ$532,CĐPS!$ADG$1&amp;"-"&amp;CĐPS!$B145,DULIEU!$X$7:$X$532)</f>
        <v>0</v>
      </c>
      <c r="ADH145" s="148">
        <f>SUMIF(DULIEU!$AR$7:$AR$532,CĐPS!$ADG$1&amp;"-"&amp;CĐPS!$B145,DULIEU!$X$7:$X$532)</f>
        <v>0</v>
      </c>
      <c r="ADI145" s="148">
        <f>SUMIF(DULIEU!$AQ$7:$AQ$532,CĐPS!$ADI$1&amp;"-"&amp;CĐPS!$B145,DULIEU!$X$7:$X$532)</f>
        <v>0</v>
      </c>
      <c r="ADJ145" s="148">
        <f>SUMIF(DULIEU!$AR$7:$AR$532,CĐPS!$ADI$1&amp;"-"&amp;CĐPS!$B145,DULIEU!$X$7:$X$532)</f>
        <v>0</v>
      </c>
      <c r="ADK145" s="149">
        <f t="shared" si="109"/>
        <v>0</v>
      </c>
      <c r="ADL145" s="149">
        <f t="shared" si="110"/>
        <v>0</v>
      </c>
      <c r="ADM145" s="149">
        <f t="shared" si="111"/>
        <v>0</v>
      </c>
      <c r="ADN145" s="149">
        <f t="shared" si="112"/>
        <v>0</v>
      </c>
      <c r="ADO145" s="149">
        <f t="shared" si="113"/>
        <v>0</v>
      </c>
      <c r="ADP145" s="149">
        <f t="shared" si="114"/>
        <v>0</v>
      </c>
      <c r="ADQ145" s="149">
        <f t="shared" si="115"/>
        <v>0</v>
      </c>
      <c r="ADR145" s="149">
        <f t="shared" si="116"/>
        <v>0</v>
      </c>
      <c r="ADS145" s="149">
        <f t="shared" si="117"/>
        <v>0</v>
      </c>
      <c r="ADT145" s="149">
        <f t="shared" si="118"/>
        <v>0</v>
      </c>
      <c r="ADU145" s="137"/>
      <c r="ADV145" s="137"/>
    </row>
    <row r="146" spans="1:804">
      <c r="A146" s="137"/>
      <c r="B146" s="313" t="s">
        <v>312</v>
      </c>
      <c r="C146" s="313" t="s">
        <v>312</v>
      </c>
      <c r="D146" s="314" t="s">
        <v>293</v>
      </c>
      <c r="E146" s="315" t="s">
        <v>294</v>
      </c>
      <c r="F146" s="309">
        <f t="shared" si="119"/>
        <v>0</v>
      </c>
      <c r="G146" s="310">
        <f t="shared" si="120"/>
        <v>0</v>
      </c>
      <c r="H146" s="310">
        <f>IF(AND($N$1&gt;=1,$N$1&lt;=12),SUMIF(DULIEU!$AQ$7:$AQ$532,CĐPS!$N$1&amp;"-"&amp;CĐPS!$B146,DULIEU!$X$7:$X$532),IF($N$1="Q1",$ADK146,IF($N$1="Q2",$ADM146,IF($N$1="Q3",$ADO146,IF($N$1="Q4",$ADQ146,IF($N$1="N",$ADS146,""))))))</f>
        <v>541000</v>
      </c>
      <c r="I146" s="310">
        <f>IF(AND($N$1&gt;=1,$N$1&lt;=12),SUMIF(DULIEU!$AR$7:$AR$532,CĐPS!$N$1&amp;"-"&amp;CĐPS!$B146,DULIEU!$X$7:$X$532),IF($N$1="Q1",$ADL146,IF($N$1="Q2",$ADN146,IF($N$1="Q3",$ADP146,IF($N$1="Q4",$ADR146,IF($N$1="N",$ADT146,""))))))</f>
        <v>541000</v>
      </c>
      <c r="J146" s="310">
        <f t="shared" si="121"/>
        <v>816000</v>
      </c>
      <c r="K146" s="310">
        <f t="shared" si="122"/>
        <v>816000</v>
      </c>
      <c r="L146" s="309">
        <f t="shared" si="123"/>
        <v>0</v>
      </c>
      <c r="M146" s="309">
        <f t="shared" si="124"/>
        <v>0</v>
      </c>
      <c r="N146" s="299"/>
      <c r="ACK146" s="148"/>
      <c r="ACL146" s="148"/>
      <c r="ACM146" s="148">
        <f>SUMIF(DULIEU!$AQ$7:$AQ$532,CĐPS!$ACM$1&amp;"-"&amp;CĐPS!$B146,DULIEU!$X$7:$X$532)</f>
        <v>0</v>
      </c>
      <c r="ACN146" s="148">
        <f>SUMIF(DULIEU!$AR$7:$AR$532,CĐPS!$ACM$1&amp;"-"&amp;CĐPS!$B146,DULIEU!$X$7:$X$532)</f>
        <v>0</v>
      </c>
      <c r="ACO146" s="148">
        <f>SUMIF(DULIEU!$AQ$7:$AQ$532,CĐPS!$ACO$1&amp;"-"&amp;CĐPS!$B146,DULIEU!$X$7:$X$532)</f>
        <v>0</v>
      </c>
      <c r="ACP146" s="148">
        <f>SUMIF(DULIEU!$AR$7:$AR$532,CĐPS!ACO$1&amp;"-"&amp;CĐPS!$B146,DULIEU!$X$7:$X$532)</f>
        <v>0</v>
      </c>
      <c r="ACQ146" s="148">
        <f>SUMIF(DULIEU!$AQ$7:$AQ$532,CĐPS!$ACQ$1&amp;"-"&amp;CĐPS!$B146,DULIEU!$X$7:$X$532)</f>
        <v>0</v>
      </c>
      <c r="ACR146" s="148">
        <f>SUMIF(DULIEU!$AR$7:$AR$532,CĐPS!$ACQ$1&amp;"-"&amp;CĐPS!$B146,DULIEU!$X$7:$X$532)</f>
        <v>0</v>
      </c>
      <c r="ACS146" s="148">
        <f>SUMIF(DULIEU!$AQ$7:$AQ$532,CĐPS!$ACS$1&amp;"-"&amp;CĐPS!$B146,DULIEU!$X$7:$X$532)</f>
        <v>0</v>
      </c>
      <c r="ACT146" s="148">
        <f>SUMIF(DULIEU!$AR$7:$AR$532,CĐPS!$ACS$1&amp;"-"&amp;CĐPS!$B146,DULIEU!$X$7:$X$532)</f>
        <v>0</v>
      </c>
      <c r="ACU146" s="148">
        <f>SUMIF(DULIEU!$AQ$7:$AQ$532,CĐPS!$ACU$1&amp;"-"&amp;CĐPS!$B146,DULIEU!$X$7:$X$532)</f>
        <v>55000</v>
      </c>
      <c r="ACV146" s="148">
        <f>SUMIF(DULIEU!$AR$7:$AR$532,CĐPS!$ACU$1&amp;"-"&amp;CĐPS!$B146,DULIEU!$X$7:$X$532)</f>
        <v>0</v>
      </c>
      <c r="ACW146" s="148">
        <f>SUMIF(DULIEU!$AQ$7:$AQ$532,CĐPS!$ACW$1&amp;"-"&amp;CĐPS!$B146,DULIEU!$X$7:$X$532)</f>
        <v>55000</v>
      </c>
      <c r="ACX146" s="148">
        <f>SUMIF(DULIEU!$AR$7:$AR$532,CĐPS!$ACW$1&amp;"-"&amp;CĐPS!$B146,DULIEU!$X$7:$X$532)</f>
        <v>110000</v>
      </c>
      <c r="ACY146" s="148">
        <f>SUMIF(DULIEU!$AQ$7:$AQ$532,CĐPS!$ACY$1&amp;"-"&amp;CĐPS!$B146,DULIEU!$X$7:$X$532)</f>
        <v>55000</v>
      </c>
      <c r="ACZ146" s="148">
        <f>SUMIF(DULIEU!$AR$7:$AR$532,CĐPS!$ACY$1&amp;"-"&amp;CĐPS!$B146,DULIEU!$X$7:$X$532)</f>
        <v>0</v>
      </c>
      <c r="ADA146" s="148">
        <f>SUMIF(DULIEU!$AQ$7:$AQ$532,CĐPS!$ADA$1&amp;"-"&amp;CĐPS!$B146,DULIEU!$X$7:$X$532)</f>
        <v>55000</v>
      </c>
      <c r="ADB146" s="148">
        <f>SUMIF(DULIEU!$AR$7:$AR$532,CĐPS!$ADA$1&amp;"-"&amp;CĐPS!$B146,DULIEU!$X$7:$X$532)</f>
        <v>0</v>
      </c>
      <c r="ADC146" s="148">
        <f>SUMIF(DULIEU!$AQ$7:$AQ$532,CĐPS!$ADC$1&amp;"-"&amp;CĐPS!$B146,DULIEU!$X$7:$X$532)</f>
        <v>55000</v>
      </c>
      <c r="ADD146" s="148">
        <f>SUMIF(DULIEU!$AR$7:$AR$532,CĐPS!$ADC$1&amp;"-"&amp;CĐPS!$B146,DULIEU!$X$7:$X$532)</f>
        <v>165000</v>
      </c>
      <c r="ADE146" s="148">
        <f>SUMIF(DULIEU!$AQ$7:$AQ$532,CĐPS!$ADE$1&amp;"-"&amp;CĐPS!$B146,DULIEU!$X$7:$X$532)</f>
        <v>55000</v>
      </c>
      <c r="ADF146" s="148">
        <f>SUMIF(DULIEU!$AR$7:$AR$532,CĐPS!$ADE$1&amp;"-"&amp;CĐPS!$B146,DULIEU!$X$7:$X$532)</f>
        <v>0</v>
      </c>
      <c r="ADG146" s="148">
        <f>SUMIF(DULIEU!$AQ$7:$AQ$532,CĐPS!$ADG$1&amp;"-"&amp;CĐPS!$B146,DULIEU!$X$7:$X$532)</f>
        <v>77000</v>
      </c>
      <c r="ADH146" s="148">
        <f>SUMIF(DULIEU!$AR$7:$AR$532,CĐPS!$ADG$1&amp;"-"&amp;CĐPS!$B146,DULIEU!$X$7:$X$532)</f>
        <v>0</v>
      </c>
      <c r="ADI146" s="148">
        <f>SUMIF(DULIEU!$AQ$7:$AQ$532,CĐPS!$ADI$1&amp;"-"&amp;CĐPS!$B146,DULIEU!$X$7:$X$532)</f>
        <v>409000</v>
      </c>
      <c r="ADJ146" s="148">
        <f>SUMIF(DULIEU!$AR$7:$AR$532,CĐPS!$ADI$1&amp;"-"&amp;CĐPS!$B146,DULIEU!$X$7:$X$532)</f>
        <v>541000</v>
      </c>
      <c r="ADK146" s="149">
        <f t="shared" si="109"/>
        <v>0</v>
      </c>
      <c r="ADL146" s="149">
        <f t="shared" si="110"/>
        <v>0</v>
      </c>
      <c r="ADM146" s="149">
        <f t="shared" si="111"/>
        <v>110000</v>
      </c>
      <c r="ADN146" s="149">
        <f t="shared" si="112"/>
        <v>110000</v>
      </c>
      <c r="ADO146" s="149">
        <f t="shared" si="113"/>
        <v>165000</v>
      </c>
      <c r="ADP146" s="149">
        <f t="shared" si="114"/>
        <v>165000</v>
      </c>
      <c r="ADQ146" s="149">
        <f t="shared" si="115"/>
        <v>541000</v>
      </c>
      <c r="ADR146" s="149">
        <f t="shared" si="116"/>
        <v>541000</v>
      </c>
      <c r="ADS146" s="149">
        <f t="shared" si="117"/>
        <v>816000</v>
      </c>
      <c r="ADT146" s="149">
        <f t="shared" si="118"/>
        <v>816000</v>
      </c>
      <c r="ADU146" s="137"/>
      <c r="ADV146" s="137"/>
    </row>
    <row r="147" spans="1:804">
      <c r="A147" s="137"/>
      <c r="B147" s="313" t="s">
        <v>313</v>
      </c>
      <c r="C147" s="313" t="s">
        <v>313</v>
      </c>
      <c r="D147" s="314" t="s">
        <v>296</v>
      </c>
      <c r="E147" s="315" t="s">
        <v>297</v>
      </c>
      <c r="F147" s="309">
        <f t="shared" si="119"/>
        <v>0</v>
      </c>
      <c r="G147" s="310">
        <f t="shared" si="120"/>
        <v>0</v>
      </c>
      <c r="H147" s="310">
        <f>IF(AND($N$1&gt;=1,$N$1&lt;=12),SUMIF(DULIEU!$AQ$7:$AQ$532,CĐPS!$N$1&amp;"-"&amp;CĐPS!$B147,DULIEU!$X$7:$X$532),IF($N$1="Q1",$ADK147,IF($N$1="Q2",$ADM147,IF($N$1="Q3",$ADO147,IF($N$1="Q4",$ADQ147,IF($N$1="N",$ADS147,""))))))</f>
        <v>0</v>
      </c>
      <c r="I147" s="310">
        <f>IF(AND($N$1&gt;=1,$N$1&lt;=12),SUMIF(DULIEU!$AR$7:$AR$532,CĐPS!$N$1&amp;"-"&amp;CĐPS!$B147,DULIEU!$X$7:$X$532),IF($N$1="Q1",$ADL147,IF($N$1="Q2",$ADN147,IF($N$1="Q3",$ADP147,IF($N$1="Q4",$ADR147,IF($N$1="N",$ADT147,""))))))</f>
        <v>0</v>
      </c>
      <c r="J147" s="310">
        <f t="shared" si="121"/>
        <v>16000000</v>
      </c>
      <c r="K147" s="310">
        <f t="shared" si="122"/>
        <v>16000000</v>
      </c>
      <c r="L147" s="309">
        <f t="shared" si="123"/>
        <v>0</v>
      </c>
      <c r="M147" s="309">
        <f t="shared" si="124"/>
        <v>0</v>
      </c>
      <c r="N147" s="299"/>
      <c r="ACK147" s="148"/>
      <c r="ACL147" s="148"/>
      <c r="ACM147" s="148">
        <f>SUMIF(DULIEU!$AQ$7:$AQ$532,CĐPS!$ACM$1&amp;"-"&amp;CĐPS!$B147,DULIEU!$X$7:$X$532)</f>
        <v>4000000</v>
      </c>
      <c r="ACN147" s="148">
        <f>SUMIF(DULIEU!$AR$7:$AR$532,CĐPS!$ACM$1&amp;"-"&amp;CĐPS!$B147,DULIEU!$X$7:$X$532)</f>
        <v>0</v>
      </c>
      <c r="ACO147" s="148">
        <f>SUMIF(DULIEU!$AQ$7:$AQ$532,CĐPS!$ACO$1&amp;"-"&amp;CĐPS!$B147,DULIEU!$X$7:$X$532)</f>
        <v>4000000</v>
      </c>
      <c r="ACP147" s="148">
        <f>SUMIF(DULIEU!$AR$7:$AR$532,CĐPS!ACO$1&amp;"-"&amp;CĐPS!$B147,DULIEU!$X$7:$X$532)</f>
        <v>0</v>
      </c>
      <c r="ACQ147" s="148">
        <f>SUMIF(DULIEU!$AQ$7:$AQ$532,CĐPS!$ACQ$1&amp;"-"&amp;CĐPS!$B147,DULIEU!$X$7:$X$532)</f>
        <v>0</v>
      </c>
      <c r="ACR147" s="148">
        <f>SUMIF(DULIEU!$AR$7:$AR$532,CĐPS!$ACQ$1&amp;"-"&amp;CĐPS!$B147,DULIEU!$X$7:$X$532)</f>
        <v>8000000</v>
      </c>
      <c r="ACS147" s="148">
        <f>SUMIF(DULIEU!$AQ$7:$AQ$532,CĐPS!$ACS$1&amp;"-"&amp;CĐPS!$B147,DULIEU!$X$7:$X$532)</f>
        <v>4000000</v>
      </c>
      <c r="ACT147" s="148">
        <f>SUMIF(DULIEU!$AR$7:$AR$532,CĐPS!$ACS$1&amp;"-"&amp;CĐPS!$B147,DULIEU!$X$7:$X$532)</f>
        <v>0</v>
      </c>
      <c r="ACU147" s="148">
        <f>SUMIF(DULIEU!$AQ$7:$AQ$532,CĐPS!$ACU$1&amp;"-"&amp;CĐPS!$B147,DULIEU!$X$7:$X$532)</f>
        <v>0</v>
      </c>
      <c r="ACV147" s="148">
        <f>SUMIF(DULIEU!$AR$7:$AR$532,CĐPS!$ACU$1&amp;"-"&amp;CĐPS!$B147,DULIEU!$X$7:$X$532)</f>
        <v>0</v>
      </c>
      <c r="ACW147" s="148">
        <f>SUMIF(DULIEU!$AQ$7:$AQ$532,CĐPS!$ACW$1&amp;"-"&amp;CĐPS!$B147,DULIEU!$X$7:$X$532)</f>
        <v>0</v>
      </c>
      <c r="ACX147" s="148">
        <f>SUMIF(DULIEU!$AR$7:$AR$532,CĐPS!$ACW$1&amp;"-"&amp;CĐPS!$B147,DULIEU!$X$7:$X$532)</f>
        <v>4000000</v>
      </c>
      <c r="ACY147" s="148">
        <f>SUMIF(DULIEU!$AQ$7:$AQ$532,CĐPS!$ACY$1&amp;"-"&amp;CĐPS!$B147,DULIEU!$X$7:$X$532)</f>
        <v>0</v>
      </c>
      <c r="ACZ147" s="148">
        <f>SUMIF(DULIEU!$AR$7:$AR$532,CĐPS!$ACY$1&amp;"-"&amp;CĐPS!$B147,DULIEU!$X$7:$X$532)</f>
        <v>0</v>
      </c>
      <c r="ADA147" s="148">
        <f>SUMIF(DULIEU!$AQ$7:$AQ$532,CĐPS!$ADA$1&amp;"-"&amp;CĐPS!$B147,DULIEU!$X$7:$X$532)</f>
        <v>0</v>
      </c>
      <c r="ADB147" s="148">
        <f>SUMIF(DULIEU!$AR$7:$AR$532,CĐPS!$ADA$1&amp;"-"&amp;CĐPS!$B147,DULIEU!$X$7:$X$532)</f>
        <v>0</v>
      </c>
      <c r="ADC147" s="148">
        <f>SUMIF(DULIEU!$AQ$7:$AQ$532,CĐPS!$ADC$1&amp;"-"&amp;CĐPS!$B147,DULIEU!$X$7:$X$532)</f>
        <v>4000000</v>
      </c>
      <c r="ADD147" s="148">
        <f>SUMIF(DULIEU!$AR$7:$AR$532,CĐPS!$ADC$1&amp;"-"&amp;CĐPS!$B147,DULIEU!$X$7:$X$532)</f>
        <v>4000000</v>
      </c>
      <c r="ADE147" s="148">
        <f>SUMIF(DULIEU!$AQ$7:$AQ$532,CĐPS!$ADE$1&amp;"-"&amp;CĐPS!$B147,DULIEU!$X$7:$X$532)</f>
        <v>0</v>
      </c>
      <c r="ADF147" s="148">
        <f>SUMIF(DULIEU!$AR$7:$AR$532,CĐPS!$ADE$1&amp;"-"&amp;CĐPS!$B147,DULIEU!$X$7:$X$532)</f>
        <v>0</v>
      </c>
      <c r="ADG147" s="148">
        <f>SUMIF(DULIEU!$AQ$7:$AQ$532,CĐPS!$ADG$1&amp;"-"&amp;CĐPS!$B147,DULIEU!$X$7:$X$532)</f>
        <v>0</v>
      </c>
      <c r="ADH147" s="148">
        <f>SUMIF(DULIEU!$AR$7:$AR$532,CĐPS!$ADG$1&amp;"-"&amp;CĐPS!$B147,DULIEU!$X$7:$X$532)</f>
        <v>0</v>
      </c>
      <c r="ADI147" s="148">
        <f>SUMIF(DULIEU!$AQ$7:$AQ$532,CĐPS!$ADI$1&amp;"-"&amp;CĐPS!$B147,DULIEU!$X$7:$X$532)</f>
        <v>0</v>
      </c>
      <c r="ADJ147" s="148">
        <f>SUMIF(DULIEU!$AR$7:$AR$532,CĐPS!$ADI$1&amp;"-"&amp;CĐPS!$B147,DULIEU!$X$7:$X$532)</f>
        <v>0</v>
      </c>
      <c r="ADK147" s="149">
        <f t="shared" si="109"/>
        <v>8000000</v>
      </c>
      <c r="ADL147" s="149">
        <f t="shared" si="110"/>
        <v>8000000</v>
      </c>
      <c r="ADM147" s="149">
        <f t="shared" si="111"/>
        <v>4000000</v>
      </c>
      <c r="ADN147" s="149">
        <f t="shared" si="112"/>
        <v>4000000</v>
      </c>
      <c r="ADO147" s="149">
        <f t="shared" si="113"/>
        <v>4000000</v>
      </c>
      <c r="ADP147" s="149">
        <f t="shared" si="114"/>
        <v>4000000</v>
      </c>
      <c r="ADQ147" s="149">
        <f t="shared" si="115"/>
        <v>0</v>
      </c>
      <c r="ADR147" s="149">
        <f t="shared" si="116"/>
        <v>0</v>
      </c>
      <c r="ADS147" s="149">
        <f t="shared" si="117"/>
        <v>16000000</v>
      </c>
      <c r="ADT147" s="149">
        <f t="shared" si="118"/>
        <v>16000000</v>
      </c>
      <c r="ADU147" s="137"/>
      <c r="ADV147" s="137"/>
    </row>
    <row r="148" spans="1:804" s="117" customFormat="1">
      <c r="A148" s="298" t="s">
        <v>388</v>
      </c>
      <c r="B148" s="316" t="s">
        <v>771</v>
      </c>
      <c r="C148" s="316" t="s">
        <v>314</v>
      </c>
      <c r="D148" s="317" t="s">
        <v>315</v>
      </c>
      <c r="E148" s="318" t="s">
        <v>316</v>
      </c>
      <c r="F148" s="319">
        <f t="shared" si="119"/>
        <v>0</v>
      </c>
      <c r="G148" s="330">
        <f t="shared" si="120"/>
        <v>0</v>
      </c>
      <c r="H148" s="330">
        <f>IF(AND($N$1&gt;=1,$N$1&lt;=12),SUMIF(DULIEU!$AQ$7:$AQ$532,CĐPS!$N$1&amp;"-"&amp;CĐPS!$B148,DULIEU!$X$7:$X$532),IF($N$1="Q1",$ADK148,IF($N$1="Q2",$ADM148,IF($N$1="Q3",$ADO148,IF($N$1="Q4",$ADQ148,IF($N$1="N",$ADS148,""))))))</f>
        <v>0</v>
      </c>
      <c r="I148" s="330">
        <f>IF(AND($N$1&gt;=1,$N$1&lt;=12),SUMIF(DULIEU!$AR$7:$AR$532,CĐPS!$N$1&amp;"-"&amp;CĐPS!$B148,DULIEU!$X$7:$X$532),IF($N$1="Q1",$ADL148,IF($N$1="Q2",$ADN148,IF($N$1="Q3",$ADP148,IF($N$1="Q4",$ADR148,IF($N$1="N",$ADT148,""))))))</f>
        <v>0</v>
      </c>
      <c r="J148" s="330">
        <f t="shared" si="121"/>
        <v>0</v>
      </c>
      <c r="K148" s="330">
        <f t="shared" si="122"/>
        <v>0</v>
      </c>
      <c r="L148" s="319">
        <f t="shared" si="123"/>
        <v>0</v>
      </c>
      <c r="M148" s="319">
        <f t="shared" si="124"/>
        <v>0</v>
      </c>
      <c r="N148" s="326"/>
      <c r="ACK148" s="327"/>
      <c r="ACL148" s="327"/>
      <c r="ACM148" s="327">
        <f>SUMIF(DULIEU!$AQ$7:$AQ$532,CĐPS!$ACM$1&amp;"-"&amp;CĐPS!$B148,DULIEU!$X$7:$X$532)</f>
        <v>0</v>
      </c>
      <c r="ACN148" s="327">
        <f>SUMIF(DULIEU!$AR$7:$AR$532,CĐPS!$ACM$1&amp;"-"&amp;CĐPS!$B148,DULIEU!$X$7:$X$532)</f>
        <v>0</v>
      </c>
      <c r="ACO148" s="327">
        <f>SUMIF(DULIEU!$AQ$7:$AQ$532,CĐPS!$ACO$1&amp;"-"&amp;CĐPS!$B148,DULIEU!$X$7:$X$532)</f>
        <v>0</v>
      </c>
      <c r="ACP148" s="327">
        <f>SUMIF(DULIEU!$AR$7:$AR$532,CĐPS!ACO$1&amp;"-"&amp;CĐPS!$B148,DULIEU!$X$7:$X$532)</f>
        <v>0</v>
      </c>
      <c r="ACQ148" s="327">
        <f>SUMIF(DULIEU!$AQ$7:$AQ$532,CĐPS!$ACQ$1&amp;"-"&amp;CĐPS!$B148,DULIEU!$X$7:$X$532)</f>
        <v>0</v>
      </c>
      <c r="ACR148" s="327">
        <f>SUMIF(DULIEU!$AR$7:$AR$532,CĐPS!$ACQ$1&amp;"-"&amp;CĐPS!$B148,DULIEU!$X$7:$X$532)</f>
        <v>0</v>
      </c>
      <c r="ACS148" s="327">
        <f>SUMIF(DULIEU!$AQ$7:$AQ$532,CĐPS!$ACS$1&amp;"-"&amp;CĐPS!$B148,DULIEU!$X$7:$X$532)</f>
        <v>0</v>
      </c>
      <c r="ACT148" s="327">
        <f>SUMIF(DULIEU!$AR$7:$AR$532,CĐPS!$ACS$1&amp;"-"&amp;CĐPS!$B148,DULIEU!$X$7:$X$532)</f>
        <v>0</v>
      </c>
      <c r="ACU148" s="327">
        <f>SUMIF(DULIEU!$AQ$7:$AQ$532,CĐPS!$ACU$1&amp;"-"&amp;CĐPS!$B148,DULIEU!$X$7:$X$532)</f>
        <v>0</v>
      </c>
      <c r="ACV148" s="327">
        <f>SUMIF(DULIEU!$AR$7:$AR$532,CĐPS!$ACU$1&amp;"-"&amp;CĐPS!$B148,DULIEU!$X$7:$X$532)</f>
        <v>0</v>
      </c>
      <c r="ACW148" s="327">
        <f>SUMIF(DULIEU!$AQ$7:$AQ$532,CĐPS!$ACW$1&amp;"-"&amp;CĐPS!$B148,DULIEU!$X$7:$X$532)</f>
        <v>0</v>
      </c>
      <c r="ACX148" s="327">
        <f>SUMIF(DULIEU!$AR$7:$AR$532,CĐPS!$ACW$1&amp;"-"&amp;CĐPS!$B148,DULIEU!$X$7:$X$532)</f>
        <v>0</v>
      </c>
      <c r="ACY148" s="327">
        <f>SUMIF(DULIEU!$AQ$7:$AQ$532,CĐPS!$ACY$1&amp;"-"&amp;CĐPS!$B148,DULIEU!$X$7:$X$532)</f>
        <v>0</v>
      </c>
      <c r="ACZ148" s="327">
        <f>SUMIF(DULIEU!$AR$7:$AR$532,CĐPS!$ACY$1&amp;"-"&amp;CĐPS!$B148,DULIEU!$X$7:$X$532)</f>
        <v>0</v>
      </c>
      <c r="ADA148" s="327">
        <f>SUMIF(DULIEU!$AQ$7:$AQ$532,CĐPS!$ADA$1&amp;"-"&amp;CĐPS!$B148,DULIEU!$X$7:$X$532)</f>
        <v>0</v>
      </c>
      <c r="ADB148" s="327">
        <f>SUMIF(DULIEU!$AR$7:$AR$532,CĐPS!$ADA$1&amp;"-"&amp;CĐPS!$B148,DULIEU!$X$7:$X$532)</f>
        <v>0</v>
      </c>
      <c r="ADC148" s="327">
        <f>SUMIF(DULIEU!$AQ$7:$AQ$532,CĐPS!$ADC$1&amp;"-"&amp;CĐPS!$B148,DULIEU!$X$7:$X$532)</f>
        <v>0</v>
      </c>
      <c r="ADD148" s="327">
        <f>SUMIF(DULIEU!$AR$7:$AR$532,CĐPS!$ADC$1&amp;"-"&amp;CĐPS!$B148,DULIEU!$X$7:$X$532)</f>
        <v>0</v>
      </c>
      <c r="ADE148" s="327">
        <f>SUMIF(DULIEU!$AQ$7:$AQ$532,CĐPS!$ADE$1&amp;"-"&amp;CĐPS!$B148,DULIEU!$X$7:$X$532)</f>
        <v>0</v>
      </c>
      <c r="ADF148" s="327">
        <f>SUMIF(DULIEU!$AR$7:$AR$532,CĐPS!$ADE$1&amp;"-"&amp;CĐPS!$B148,DULIEU!$X$7:$X$532)</f>
        <v>0</v>
      </c>
      <c r="ADG148" s="327">
        <f>SUMIF(DULIEU!$AQ$7:$AQ$532,CĐPS!$ADG$1&amp;"-"&amp;CĐPS!$B148,DULIEU!$X$7:$X$532)</f>
        <v>0</v>
      </c>
      <c r="ADH148" s="327">
        <f>SUMIF(DULIEU!$AR$7:$AR$532,CĐPS!$ADG$1&amp;"-"&amp;CĐPS!$B148,DULIEU!$X$7:$X$532)</f>
        <v>0</v>
      </c>
      <c r="ADI148" s="327">
        <f>SUMIF(DULIEU!$AQ$7:$AQ$532,CĐPS!$ADI$1&amp;"-"&amp;CĐPS!$B148,DULIEU!$X$7:$X$532)</f>
        <v>0</v>
      </c>
      <c r="ADJ148" s="327">
        <f>SUMIF(DULIEU!$AR$7:$AR$532,CĐPS!$ADI$1&amp;"-"&amp;CĐPS!$B148,DULIEU!$X$7:$X$532)</f>
        <v>0</v>
      </c>
      <c r="ADK148" s="328">
        <f t="shared" si="109"/>
        <v>0</v>
      </c>
      <c r="ADL148" s="328">
        <f t="shared" si="110"/>
        <v>0</v>
      </c>
      <c r="ADM148" s="328">
        <f t="shared" si="111"/>
        <v>0</v>
      </c>
      <c r="ADN148" s="328">
        <f t="shared" si="112"/>
        <v>0</v>
      </c>
      <c r="ADO148" s="328">
        <f t="shared" si="113"/>
        <v>0</v>
      </c>
      <c r="ADP148" s="328">
        <f t="shared" si="114"/>
        <v>0</v>
      </c>
      <c r="ADQ148" s="328">
        <f t="shared" si="115"/>
        <v>0</v>
      </c>
      <c r="ADR148" s="328">
        <f t="shared" si="116"/>
        <v>0</v>
      </c>
      <c r="ADS148" s="328">
        <f t="shared" si="117"/>
        <v>0</v>
      </c>
      <c r="ADT148" s="328">
        <f t="shared" si="118"/>
        <v>0</v>
      </c>
      <c r="ADU148" s="298"/>
      <c r="ADV148" s="298"/>
      <c r="ADW148" s="623"/>
      <c r="ADX148" s="623"/>
    </row>
    <row r="149" spans="1:804">
      <c r="A149" s="137"/>
      <c r="B149" s="321" t="s">
        <v>812</v>
      </c>
      <c r="C149" s="321" t="s">
        <v>812</v>
      </c>
      <c r="D149" s="322" t="s">
        <v>859</v>
      </c>
      <c r="E149" s="315"/>
      <c r="F149" s="309">
        <f t="shared" si="119"/>
        <v>0</v>
      </c>
      <c r="G149" s="310">
        <f t="shared" si="120"/>
        <v>0</v>
      </c>
      <c r="H149" s="310">
        <f>IF(AND($N$1&gt;=1,$N$1&lt;=12),SUMIF(DULIEU!$AQ$7:$AQ$532,CĐPS!$N$1&amp;"-"&amp;CĐPS!$B149,DULIEU!$X$7:$X$532),IF($N$1="Q1",$ADK149,IF($N$1="Q2",$ADM149,IF($N$1="Q3",$ADO149,IF($N$1="Q4",$ADQ149,IF($N$1="N",$ADS149,""))))))</f>
        <v>0</v>
      </c>
      <c r="I149" s="310">
        <f>IF(AND($N$1&gt;=1,$N$1&lt;=12),SUMIF(DULIEU!$AR$7:$AR$532,CĐPS!$N$1&amp;"-"&amp;CĐPS!$B149,DULIEU!$X$7:$X$532),IF($N$1="Q1",$ADL149,IF($N$1="Q2",$ADN149,IF($N$1="Q3",$ADP149,IF($N$1="Q4",$ADR149,IF($N$1="N",$ADT149,""))))))</f>
        <v>0</v>
      </c>
      <c r="J149" s="310">
        <f t="shared" si="121"/>
        <v>0</v>
      </c>
      <c r="K149" s="310">
        <f t="shared" si="122"/>
        <v>0</v>
      </c>
      <c r="L149" s="309">
        <f t="shared" si="123"/>
        <v>0</v>
      </c>
      <c r="M149" s="309">
        <f t="shared" si="124"/>
        <v>0</v>
      </c>
      <c r="N149" s="299"/>
      <c r="ACK149" s="148"/>
      <c r="ACL149" s="148"/>
      <c r="ACM149" s="148">
        <f>SUMIF(DULIEU!$AQ$7:$AQ$532,CĐPS!$ACM$1&amp;"-"&amp;CĐPS!$B149,DULIEU!$X$7:$X$532)</f>
        <v>0</v>
      </c>
      <c r="ACN149" s="148">
        <f>SUMIF(DULIEU!$AR$7:$AR$532,CĐPS!$ACM$1&amp;"-"&amp;CĐPS!$B149,DULIEU!$X$7:$X$532)</f>
        <v>0</v>
      </c>
      <c r="ACO149" s="148">
        <f>SUMIF(DULIEU!$AQ$7:$AQ$532,CĐPS!$ACO$1&amp;"-"&amp;CĐPS!$B149,DULIEU!$X$7:$X$532)</f>
        <v>0</v>
      </c>
      <c r="ACP149" s="148">
        <f>SUMIF(DULIEU!$AR$7:$AR$532,CĐPS!ACO$1&amp;"-"&amp;CĐPS!$B149,DULIEU!$X$7:$X$532)</f>
        <v>0</v>
      </c>
      <c r="ACQ149" s="148">
        <f>SUMIF(DULIEU!$AQ$7:$AQ$532,CĐPS!$ACQ$1&amp;"-"&amp;CĐPS!$B149,DULIEU!$X$7:$X$532)</f>
        <v>0</v>
      </c>
      <c r="ACR149" s="148">
        <f>SUMIF(DULIEU!$AR$7:$AR$532,CĐPS!$ACQ$1&amp;"-"&amp;CĐPS!$B149,DULIEU!$X$7:$X$532)</f>
        <v>0</v>
      </c>
      <c r="ACS149" s="148">
        <f>SUMIF(DULIEU!$AQ$7:$AQ$532,CĐPS!$ACS$1&amp;"-"&amp;CĐPS!$B149,DULIEU!$X$7:$X$532)</f>
        <v>0</v>
      </c>
      <c r="ACT149" s="148">
        <f>SUMIF(DULIEU!$AR$7:$AR$532,CĐPS!$ACS$1&amp;"-"&amp;CĐPS!$B149,DULIEU!$X$7:$X$532)</f>
        <v>0</v>
      </c>
      <c r="ACU149" s="148">
        <f>SUMIF(DULIEU!$AQ$7:$AQ$532,CĐPS!$ACU$1&amp;"-"&amp;CĐPS!$B149,DULIEU!$X$7:$X$532)</f>
        <v>0</v>
      </c>
      <c r="ACV149" s="148">
        <f>SUMIF(DULIEU!$AR$7:$AR$532,CĐPS!$ACU$1&amp;"-"&amp;CĐPS!$B149,DULIEU!$X$7:$X$532)</f>
        <v>0</v>
      </c>
      <c r="ACW149" s="148">
        <f>SUMIF(DULIEU!$AQ$7:$AQ$532,CĐPS!$ACW$1&amp;"-"&amp;CĐPS!$B149,DULIEU!$X$7:$X$532)</f>
        <v>0</v>
      </c>
      <c r="ACX149" s="148">
        <f>SUMIF(DULIEU!$AR$7:$AR$532,CĐPS!$ACW$1&amp;"-"&amp;CĐPS!$B149,DULIEU!$X$7:$X$532)</f>
        <v>0</v>
      </c>
      <c r="ACY149" s="148">
        <f>SUMIF(DULIEU!$AQ$7:$AQ$532,CĐPS!$ACY$1&amp;"-"&amp;CĐPS!$B149,DULIEU!$X$7:$X$532)</f>
        <v>0</v>
      </c>
      <c r="ACZ149" s="148">
        <f>SUMIF(DULIEU!$AR$7:$AR$532,CĐPS!$ACY$1&amp;"-"&amp;CĐPS!$B149,DULIEU!$X$7:$X$532)</f>
        <v>0</v>
      </c>
      <c r="ADA149" s="148">
        <f>SUMIF(DULIEU!$AQ$7:$AQ$532,CĐPS!$ADA$1&amp;"-"&amp;CĐPS!$B149,DULIEU!$X$7:$X$532)</f>
        <v>0</v>
      </c>
      <c r="ADB149" s="148">
        <f>SUMIF(DULIEU!$AR$7:$AR$532,CĐPS!$ADA$1&amp;"-"&amp;CĐPS!$B149,DULIEU!$X$7:$X$532)</f>
        <v>0</v>
      </c>
      <c r="ADC149" s="148">
        <f>SUMIF(DULIEU!$AQ$7:$AQ$532,CĐPS!$ADC$1&amp;"-"&amp;CĐPS!$B149,DULIEU!$X$7:$X$532)</f>
        <v>0</v>
      </c>
      <c r="ADD149" s="148">
        <f>SUMIF(DULIEU!$AR$7:$AR$532,CĐPS!$ADC$1&amp;"-"&amp;CĐPS!$B149,DULIEU!$X$7:$X$532)</f>
        <v>0</v>
      </c>
      <c r="ADE149" s="148">
        <f>SUMIF(DULIEU!$AQ$7:$AQ$532,CĐPS!$ADE$1&amp;"-"&amp;CĐPS!$B149,DULIEU!$X$7:$X$532)</f>
        <v>0</v>
      </c>
      <c r="ADF149" s="148">
        <f>SUMIF(DULIEU!$AR$7:$AR$532,CĐPS!$ADE$1&amp;"-"&amp;CĐPS!$B149,DULIEU!$X$7:$X$532)</f>
        <v>0</v>
      </c>
      <c r="ADG149" s="148">
        <f>SUMIF(DULIEU!$AQ$7:$AQ$532,CĐPS!$ADG$1&amp;"-"&amp;CĐPS!$B149,DULIEU!$X$7:$X$532)</f>
        <v>0</v>
      </c>
      <c r="ADH149" s="148">
        <f>SUMIF(DULIEU!$AR$7:$AR$532,CĐPS!$ADG$1&amp;"-"&amp;CĐPS!$B149,DULIEU!$X$7:$X$532)</f>
        <v>0</v>
      </c>
      <c r="ADI149" s="148">
        <f>SUMIF(DULIEU!$AQ$7:$AQ$532,CĐPS!$ADI$1&amp;"-"&amp;CĐPS!$B149,DULIEU!$X$7:$X$532)</f>
        <v>0</v>
      </c>
      <c r="ADJ149" s="148">
        <f>SUMIF(DULIEU!$AR$7:$AR$532,CĐPS!$ADI$1&amp;"-"&amp;CĐPS!$B149,DULIEU!$X$7:$X$532)</f>
        <v>0</v>
      </c>
      <c r="ADK149" s="149">
        <f t="shared" ref="ADK149:ADK150" si="125">ACM149+ACO149+ACQ149</f>
        <v>0</v>
      </c>
      <c r="ADL149" s="149">
        <f t="shared" ref="ADL149:ADL150" si="126">ACN149+ACP149+ACR149</f>
        <v>0</v>
      </c>
      <c r="ADM149" s="149">
        <f t="shared" ref="ADM149:ADM150" si="127">ACS149+ACU149+ACW149</f>
        <v>0</v>
      </c>
      <c r="ADN149" s="149">
        <f t="shared" ref="ADN149:ADN150" si="128">ACT149+ACV149+ACX149</f>
        <v>0</v>
      </c>
      <c r="ADO149" s="149">
        <f t="shared" ref="ADO149:ADO150" si="129">ACY149+ADA149+ADC149</f>
        <v>0</v>
      </c>
      <c r="ADP149" s="149">
        <f t="shared" ref="ADP149:ADP150" si="130">ACZ149+ADB149+ADD149</f>
        <v>0</v>
      </c>
      <c r="ADQ149" s="149">
        <f t="shared" ref="ADQ149:ADQ150" si="131">ADE149+ADG149+ADI149</f>
        <v>0</v>
      </c>
      <c r="ADR149" s="149">
        <f t="shared" ref="ADR149:ADR150" si="132">ADF149+ADH149+ADJ149</f>
        <v>0</v>
      </c>
      <c r="ADS149" s="149">
        <f t="shared" ref="ADS149:ADS150" si="133">ADK149+ADM149+ADO149+ADQ149</f>
        <v>0</v>
      </c>
      <c r="ADT149" s="149">
        <f t="shared" ref="ADT149:ADT150" si="134">ADL149+ADN149+ADP149+ADR149</f>
        <v>0</v>
      </c>
      <c r="ADU149" s="137"/>
      <c r="ADV149" s="137"/>
    </row>
    <row r="150" spans="1:804">
      <c r="A150" s="137"/>
      <c r="B150" s="321" t="s">
        <v>807</v>
      </c>
      <c r="C150" s="321" t="s">
        <v>807</v>
      </c>
      <c r="D150" s="322" t="s">
        <v>315</v>
      </c>
      <c r="E150" s="315"/>
      <c r="F150" s="309">
        <f t="shared" si="119"/>
        <v>0</v>
      </c>
      <c r="G150" s="310">
        <f t="shared" si="120"/>
        <v>0</v>
      </c>
      <c r="H150" s="310">
        <f>IF(AND($N$1&gt;=1,$N$1&lt;=12),SUMIF(DULIEU!$AQ$7:$AQ$532,CĐPS!$N$1&amp;"-"&amp;CĐPS!$B150,DULIEU!$X$7:$X$532),IF($N$1="Q1",$ADK150,IF($N$1="Q2",$ADM150,IF($N$1="Q3",$ADO150,IF($N$1="Q4",$ADQ150,IF($N$1="N",$ADS150,""))))))</f>
        <v>0</v>
      </c>
      <c r="I150" s="310">
        <f>IF(AND($N$1&gt;=1,$N$1&lt;=12),SUMIF(DULIEU!$AR$7:$AR$532,CĐPS!$N$1&amp;"-"&amp;CĐPS!$B150,DULIEU!$X$7:$X$532),IF($N$1="Q1",$ADL150,IF($N$1="Q2",$ADN150,IF($N$1="Q3",$ADP150,IF($N$1="Q4",$ADR150,IF($N$1="N",$ADT150,""))))))</f>
        <v>0</v>
      </c>
      <c r="J150" s="310">
        <f t="shared" si="121"/>
        <v>0</v>
      </c>
      <c r="K150" s="310">
        <f t="shared" si="122"/>
        <v>0</v>
      </c>
      <c r="L150" s="309">
        <f t="shared" si="123"/>
        <v>0</v>
      </c>
      <c r="M150" s="309">
        <f t="shared" si="124"/>
        <v>0</v>
      </c>
      <c r="N150" s="299"/>
      <c r="ACK150" s="148"/>
      <c r="ACL150" s="148"/>
      <c r="ACM150" s="148">
        <f>SUMIF(DULIEU!$AQ$7:$AQ$532,CĐPS!$ACM$1&amp;"-"&amp;CĐPS!$B150,DULIEU!$X$7:$X$532)</f>
        <v>0</v>
      </c>
      <c r="ACN150" s="148">
        <f>SUMIF(DULIEU!$AR$7:$AR$532,CĐPS!$ACM$1&amp;"-"&amp;CĐPS!$B150,DULIEU!$X$7:$X$532)</f>
        <v>0</v>
      </c>
      <c r="ACO150" s="148">
        <f>SUMIF(DULIEU!$AQ$7:$AQ$532,CĐPS!$ACO$1&amp;"-"&amp;CĐPS!$B150,DULIEU!$X$7:$X$532)</f>
        <v>0</v>
      </c>
      <c r="ACP150" s="148">
        <f>SUMIF(DULIEU!$AR$7:$AR$532,CĐPS!ACO$1&amp;"-"&amp;CĐPS!$B150,DULIEU!$X$7:$X$532)</f>
        <v>0</v>
      </c>
      <c r="ACQ150" s="148">
        <f>SUMIF(DULIEU!$AQ$7:$AQ$532,CĐPS!$ACQ$1&amp;"-"&amp;CĐPS!$B150,DULIEU!$X$7:$X$532)</f>
        <v>0</v>
      </c>
      <c r="ACR150" s="148">
        <f>SUMIF(DULIEU!$AR$7:$AR$532,CĐPS!$ACQ$1&amp;"-"&amp;CĐPS!$B150,DULIEU!$X$7:$X$532)</f>
        <v>0</v>
      </c>
      <c r="ACS150" s="148">
        <f>SUMIF(DULIEU!$AQ$7:$AQ$532,CĐPS!$ACS$1&amp;"-"&amp;CĐPS!$B150,DULIEU!$X$7:$X$532)</f>
        <v>0</v>
      </c>
      <c r="ACT150" s="148">
        <f>SUMIF(DULIEU!$AR$7:$AR$532,CĐPS!$ACS$1&amp;"-"&amp;CĐPS!$B150,DULIEU!$X$7:$X$532)</f>
        <v>0</v>
      </c>
      <c r="ACU150" s="148">
        <f>SUMIF(DULIEU!$AQ$7:$AQ$532,CĐPS!$ACU$1&amp;"-"&amp;CĐPS!$B150,DULIEU!$X$7:$X$532)</f>
        <v>0</v>
      </c>
      <c r="ACV150" s="148">
        <f>SUMIF(DULIEU!$AR$7:$AR$532,CĐPS!$ACU$1&amp;"-"&amp;CĐPS!$B150,DULIEU!$X$7:$X$532)</f>
        <v>0</v>
      </c>
      <c r="ACW150" s="148">
        <f>SUMIF(DULIEU!$AQ$7:$AQ$532,CĐPS!$ACW$1&amp;"-"&amp;CĐPS!$B150,DULIEU!$X$7:$X$532)</f>
        <v>0</v>
      </c>
      <c r="ACX150" s="148">
        <f>SUMIF(DULIEU!$AR$7:$AR$532,CĐPS!$ACW$1&amp;"-"&amp;CĐPS!$B150,DULIEU!$X$7:$X$532)</f>
        <v>0</v>
      </c>
      <c r="ACY150" s="148">
        <f>SUMIF(DULIEU!$AQ$7:$AQ$532,CĐPS!$ACY$1&amp;"-"&amp;CĐPS!$B150,DULIEU!$X$7:$X$532)</f>
        <v>0</v>
      </c>
      <c r="ACZ150" s="148">
        <f>SUMIF(DULIEU!$AR$7:$AR$532,CĐPS!$ACY$1&amp;"-"&amp;CĐPS!$B150,DULIEU!$X$7:$X$532)</f>
        <v>0</v>
      </c>
      <c r="ADA150" s="148">
        <f>SUMIF(DULIEU!$AQ$7:$AQ$532,CĐPS!$ADA$1&amp;"-"&amp;CĐPS!$B150,DULIEU!$X$7:$X$532)</f>
        <v>0</v>
      </c>
      <c r="ADB150" s="148">
        <f>SUMIF(DULIEU!$AR$7:$AR$532,CĐPS!$ADA$1&amp;"-"&amp;CĐPS!$B150,DULIEU!$X$7:$X$532)</f>
        <v>0</v>
      </c>
      <c r="ADC150" s="148">
        <f>SUMIF(DULIEU!$AQ$7:$AQ$532,CĐPS!$ADC$1&amp;"-"&amp;CĐPS!$B150,DULIEU!$X$7:$X$532)</f>
        <v>0</v>
      </c>
      <c r="ADD150" s="148">
        <f>SUMIF(DULIEU!$AR$7:$AR$532,CĐPS!$ADC$1&amp;"-"&amp;CĐPS!$B150,DULIEU!$X$7:$X$532)</f>
        <v>0</v>
      </c>
      <c r="ADE150" s="148">
        <f>SUMIF(DULIEU!$AQ$7:$AQ$532,CĐPS!$ADE$1&amp;"-"&amp;CĐPS!$B150,DULIEU!$X$7:$X$532)</f>
        <v>0</v>
      </c>
      <c r="ADF150" s="148">
        <f>SUMIF(DULIEU!$AR$7:$AR$532,CĐPS!$ADE$1&amp;"-"&amp;CĐPS!$B150,DULIEU!$X$7:$X$532)</f>
        <v>0</v>
      </c>
      <c r="ADG150" s="148">
        <f>SUMIF(DULIEU!$AQ$7:$AQ$532,CĐPS!$ADG$1&amp;"-"&amp;CĐPS!$B150,DULIEU!$X$7:$X$532)</f>
        <v>0</v>
      </c>
      <c r="ADH150" s="148">
        <f>SUMIF(DULIEU!$AR$7:$AR$532,CĐPS!$ADG$1&amp;"-"&amp;CĐPS!$B150,DULIEU!$X$7:$X$532)</f>
        <v>0</v>
      </c>
      <c r="ADI150" s="148">
        <f>SUMIF(DULIEU!$AQ$7:$AQ$532,CĐPS!$ADI$1&amp;"-"&amp;CĐPS!$B150,DULIEU!$X$7:$X$532)</f>
        <v>0</v>
      </c>
      <c r="ADJ150" s="148">
        <f>SUMIF(DULIEU!$AR$7:$AR$532,CĐPS!$ADI$1&amp;"-"&amp;CĐPS!$B150,DULIEU!$X$7:$X$532)</f>
        <v>0</v>
      </c>
      <c r="ADK150" s="149">
        <f t="shared" si="125"/>
        <v>0</v>
      </c>
      <c r="ADL150" s="149">
        <f t="shared" si="126"/>
        <v>0</v>
      </c>
      <c r="ADM150" s="149">
        <f t="shared" si="127"/>
        <v>0</v>
      </c>
      <c r="ADN150" s="149">
        <f t="shared" si="128"/>
        <v>0</v>
      </c>
      <c r="ADO150" s="149">
        <f t="shared" si="129"/>
        <v>0</v>
      </c>
      <c r="ADP150" s="149">
        <f t="shared" si="130"/>
        <v>0</v>
      </c>
      <c r="ADQ150" s="149">
        <f t="shared" si="131"/>
        <v>0</v>
      </c>
      <c r="ADR150" s="149">
        <f t="shared" si="132"/>
        <v>0</v>
      </c>
      <c r="ADS150" s="149">
        <f t="shared" si="133"/>
        <v>0</v>
      </c>
      <c r="ADT150" s="149">
        <f t="shared" si="134"/>
        <v>0</v>
      </c>
      <c r="ADU150" s="137"/>
      <c r="ADV150" s="137"/>
    </row>
    <row r="151" spans="1:804" s="117" customFormat="1">
      <c r="A151" s="298" t="s">
        <v>388</v>
      </c>
      <c r="B151" s="316" t="s">
        <v>773</v>
      </c>
      <c r="C151" s="316" t="s">
        <v>317</v>
      </c>
      <c r="D151" s="317" t="s">
        <v>318</v>
      </c>
      <c r="E151" s="318" t="s">
        <v>319</v>
      </c>
      <c r="F151" s="319">
        <f t="shared" si="119"/>
        <v>0</v>
      </c>
      <c r="G151" s="330">
        <f t="shared" si="120"/>
        <v>0</v>
      </c>
      <c r="H151" s="330">
        <f>IF(AND($N$1&gt;=1,$N$1&lt;=12),SUMIF(DULIEU!$AQ$7:$AQ$532,CĐPS!$N$1&amp;"-"&amp;CĐPS!$B151,DULIEU!$X$7:$X$532),IF($N$1="Q1",$ADK151,IF($N$1="Q2",$ADM151,IF($N$1="Q3",$ADO151,IF($N$1="Q4",$ADQ151,IF($N$1="N",$ADS151,""))))))</f>
        <v>0</v>
      </c>
      <c r="I151" s="330">
        <f>IF(AND($N$1&gt;=1,$N$1&lt;=12),SUMIF(DULIEU!$AR$7:$AR$532,CĐPS!$N$1&amp;"-"&amp;CĐPS!$B151,DULIEU!$X$7:$X$532),IF($N$1="Q1",$ADL151,IF($N$1="Q2",$ADN151,IF($N$1="Q3",$ADP151,IF($N$1="Q4",$ADR151,IF($N$1="N",$ADT151,""))))))</f>
        <v>0</v>
      </c>
      <c r="J151" s="330">
        <f t="shared" si="121"/>
        <v>0</v>
      </c>
      <c r="K151" s="330">
        <f t="shared" si="122"/>
        <v>0</v>
      </c>
      <c r="L151" s="319">
        <f t="shared" si="123"/>
        <v>0</v>
      </c>
      <c r="M151" s="319">
        <f t="shared" si="124"/>
        <v>0</v>
      </c>
      <c r="N151" s="326"/>
      <c r="ACK151" s="327"/>
      <c r="ACL151" s="327"/>
      <c r="ACM151" s="327">
        <f>SUMIF(DULIEU!$AQ$7:$AQ$532,CĐPS!$ACM$1&amp;"-"&amp;CĐPS!$B151,DULIEU!$X$7:$X$532)</f>
        <v>0</v>
      </c>
      <c r="ACN151" s="327">
        <f>SUMIF(DULIEU!$AR$7:$AR$532,CĐPS!$ACM$1&amp;"-"&amp;CĐPS!$B151,DULIEU!$X$7:$X$532)</f>
        <v>0</v>
      </c>
      <c r="ACO151" s="327">
        <f>SUMIF(DULIEU!$AQ$7:$AQ$532,CĐPS!$ACO$1&amp;"-"&amp;CĐPS!$B151,DULIEU!$X$7:$X$532)</f>
        <v>0</v>
      </c>
      <c r="ACP151" s="327">
        <f>SUMIF(DULIEU!$AR$7:$AR$532,CĐPS!ACO$1&amp;"-"&amp;CĐPS!$B151,DULIEU!$X$7:$X$532)</f>
        <v>0</v>
      </c>
      <c r="ACQ151" s="327">
        <f>SUMIF(DULIEU!$AQ$7:$AQ$532,CĐPS!$ACQ$1&amp;"-"&amp;CĐPS!$B151,DULIEU!$X$7:$X$532)</f>
        <v>0</v>
      </c>
      <c r="ACR151" s="327">
        <f>SUMIF(DULIEU!$AR$7:$AR$532,CĐPS!$ACQ$1&amp;"-"&amp;CĐPS!$B151,DULIEU!$X$7:$X$532)</f>
        <v>0</v>
      </c>
      <c r="ACS151" s="327">
        <f>SUMIF(DULIEU!$AQ$7:$AQ$532,CĐPS!$ACS$1&amp;"-"&amp;CĐPS!$B151,DULIEU!$X$7:$X$532)</f>
        <v>0</v>
      </c>
      <c r="ACT151" s="327">
        <f>SUMIF(DULIEU!$AR$7:$AR$532,CĐPS!$ACS$1&amp;"-"&amp;CĐPS!$B151,DULIEU!$X$7:$X$532)</f>
        <v>0</v>
      </c>
      <c r="ACU151" s="327">
        <f>SUMIF(DULIEU!$AQ$7:$AQ$532,CĐPS!$ACU$1&amp;"-"&amp;CĐPS!$B151,DULIEU!$X$7:$X$532)</f>
        <v>0</v>
      </c>
      <c r="ACV151" s="327">
        <f>SUMIF(DULIEU!$AR$7:$AR$532,CĐPS!$ACU$1&amp;"-"&amp;CĐPS!$B151,DULIEU!$X$7:$X$532)</f>
        <v>0</v>
      </c>
      <c r="ACW151" s="327">
        <f>SUMIF(DULIEU!$AQ$7:$AQ$532,CĐPS!$ACW$1&amp;"-"&amp;CĐPS!$B151,DULIEU!$X$7:$X$532)</f>
        <v>0</v>
      </c>
      <c r="ACX151" s="327">
        <f>SUMIF(DULIEU!$AR$7:$AR$532,CĐPS!$ACW$1&amp;"-"&amp;CĐPS!$B151,DULIEU!$X$7:$X$532)</f>
        <v>0</v>
      </c>
      <c r="ACY151" s="327">
        <f>SUMIF(DULIEU!$AQ$7:$AQ$532,CĐPS!$ACY$1&amp;"-"&amp;CĐPS!$B151,DULIEU!$X$7:$X$532)</f>
        <v>0</v>
      </c>
      <c r="ACZ151" s="327">
        <f>SUMIF(DULIEU!$AR$7:$AR$532,CĐPS!$ACY$1&amp;"-"&amp;CĐPS!$B151,DULIEU!$X$7:$X$532)</f>
        <v>0</v>
      </c>
      <c r="ADA151" s="327">
        <f>SUMIF(DULIEU!$AQ$7:$AQ$532,CĐPS!$ADA$1&amp;"-"&amp;CĐPS!$B151,DULIEU!$X$7:$X$532)</f>
        <v>0</v>
      </c>
      <c r="ADB151" s="327">
        <f>SUMIF(DULIEU!$AR$7:$AR$532,CĐPS!$ADA$1&amp;"-"&amp;CĐPS!$B151,DULIEU!$X$7:$X$532)</f>
        <v>0</v>
      </c>
      <c r="ADC151" s="327">
        <f>SUMIF(DULIEU!$AQ$7:$AQ$532,CĐPS!$ADC$1&amp;"-"&amp;CĐPS!$B151,DULIEU!$X$7:$X$532)</f>
        <v>0</v>
      </c>
      <c r="ADD151" s="327">
        <f>SUMIF(DULIEU!$AR$7:$AR$532,CĐPS!$ADC$1&amp;"-"&amp;CĐPS!$B151,DULIEU!$X$7:$X$532)</f>
        <v>0</v>
      </c>
      <c r="ADE151" s="327">
        <f>SUMIF(DULIEU!$AQ$7:$AQ$532,CĐPS!$ADE$1&amp;"-"&amp;CĐPS!$B151,DULIEU!$X$7:$X$532)</f>
        <v>0</v>
      </c>
      <c r="ADF151" s="327">
        <f>SUMIF(DULIEU!$AR$7:$AR$532,CĐPS!$ADE$1&amp;"-"&amp;CĐPS!$B151,DULIEU!$X$7:$X$532)</f>
        <v>0</v>
      </c>
      <c r="ADG151" s="327">
        <f>SUMIF(DULIEU!$AQ$7:$AQ$532,CĐPS!$ADG$1&amp;"-"&amp;CĐPS!$B151,DULIEU!$X$7:$X$532)</f>
        <v>0</v>
      </c>
      <c r="ADH151" s="327">
        <f>SUMIF(DULIEU!$AR$7:$AR$532,CĐPS!$ADG$1&amp;"-"&amp;CĐPS!$B151,DULIEU!$X$7:$X$532)</f>
        <v>0</v>
      </c>
      <c r="ADI151" s="327">
        <f>SUMIF(DULIEU!$AQ$7:$AQ$532,CĐPS!$ADI$1&amp;"-"&amp;CĐPS!$B151,DULIEU!$X$7:$X$532)</f>
        <v>0</v>
      </c>
      <c r="ADJ151" s="327">
        <f>SUMIF(DULIEU!$AR$7:$AR$532,CĐPS!$ADI$1&amp;"-"&amp;CĐPS!$B151,DULIEU!$X$7:$X$532)</f>
        <v>0</v>
      </c>
      <c r="ADK151" s="328">
        <f t="shared" si="109"/>
        <v>0</v>
      </c>
      <c r="ADL151" s="328">
        <f t="shared" si="110"/>
        <v>0</v>
      </c>
      <c r="ADM151" s="328">
        <f t="shared" si="111"/>
        <v>0</v>
      </c>
      <c r="ADN151" s="328">
        <f t="shared" si="112"/>
        <v>0</v>
      </c>
      <c r="ADO151" s="328">
        <f t="shared" si="113"/>
        <v>0</v>
      </c>
      <c r="ADP151" s="328">
        <f t="shared" si="114"/>
        <v>0</v>
      </c>
      <c r="ADQ151" s="328">
        <f t="shared" si="115"/>
        <v>0</v>
      </c>
      <c r="ADR151" s="328">
        <f t="shared" si="116"/>
        <v>0</v>
      </c>
      <c r="ADS151" s="328">
        <f t="shared" si="117"/>
        <v>0</v>
      </c>
      <c r="ADT151" s="328">
        <f t="shared" si="118"/>
        <v>0</v>
      </c>
      <c r="ADU151" s="298"/>
      <c r="ADV151" s="298"/>
      <c r="ADW151" s="623"/>
      <c r="ADX151" s="623"/>
    </row>
    <row r="152" spans="1:804">
      <c r="A152" s="137"/>
      <c r="B152" s="321" t="s">
        <v>857</v>
      </c>
      <c r="C152" s="321" t="s">
        <v>857</v>
      </c>
      <c r="D152" s="322" t="s">
        <v>858</v>
      </c>
      <c r="E152" s="315"/>
      <c r="F152" s="309">
        <f t="shared" si="119"/>
        <v>0</v>
      </c>
      <c r="G152" s="310">
        <f t="shared" si="120"/>
        <v>0</v>
      </c>
      <c r="H152" s="310">
        <f>IF(AND($N$1&gt;=1,$N$1&lt;=12),SUMIF(DULIEU!$AQ$7:$AQ$532,CĐPS!$N$1&amp;"-"&amp;CĐPS!$B152,DULIEU!$X$7:$X$532),IF($N$1="Q1",$ADK152,IF($N$1="Q2",$ADM152,IF($N$1="Q3",$ADO152,IF($N$1="Q4",$ADQ152,IF($N$1="N",$ADS152,""))))))</f>
        <v>0</v>
      </c>
      <c r="I152" s="310">
        <f>IF(AND($N$1&gt;=1,$N$1&lt;=12),SUMIF(DULIEU!$AR$7:$AR$532,CĐPS!$N$1&amp;"-"&amp;CĐPS!$B152,DULIEU!$X$7:$X$532),IF($N$1="Q1",$ADL152,IF($N$1="Q2",$ADN152,IF($N$1="Q3",$ADP152,IF($N$1="Q4",$ADR152,IF($N$1="N",$ADT152,""))))))</f>
        <v>0</v>
      </c>
      <c r="J152" s="310">
        <f t="shared" si="121"/>
        <v>0</v>
      </c>
      <c r="K152" s="310">
        <f t="shared" si="122"/>
        <v>0</v>
      </c>
      <c r="L152" s="309">
        <f t="shared" si="123"/>
        <v>0</v>
      </c>
      <c r="M152" s="309">
        <f t="shared" si="124"/>
        <v>0</v>
      </c>
      <c r="N152" s="299"/>
      <c r="ACK152" s="148"/>
      <c r="ACL152" s="148"/>
      <c r="ACM152" s="148">
        <f>SUMIF(DULIEU!$AQ$7:$AQ$532,CĐPS!$ACM$1&amp;"-"&amp;CĐPS!$B152,DULIEU!$X$7:$X$532)</f>
        <v>0</v>
      </c>
      <c r="ACN152" s="148">
        <f>SUMIF(DULIEU!$AR$7:$AR$532,CĐPS!$ACM$1&amp;"-"&amp;CĐPS!$B152,DULIEU!$X$7:$X$532)</f>
        <v>0</v>
      </c>
      <c r="ACO152" s="148">
        <f>SUMIF(DULIEU!$AQ$7:$AQ$532,CĐPS!$ACO$1&amp;"-"&amp;CĐPS!$B152,DULIEU!$X$7:$X$532)</f>
        <v>0</v>
      </c>
      <c r="ACP152" s="148">
        <f>SUMIF(DULIEU!$AR$7:$AR$532,CĐPS!ACO$1&amp;"-"&amp;CĐPS!$B152,DULIEU!$X$7:$X$532)</f>
        <v>0</v>
      </c>
      <c r="ACQ152" s="148">
        <f>SUMIF(DULIEU!$AQ$7:$AQ$532,CĐPS!$ACQ$1&amp;"-"&amp;CĐPS!$B152,DULIEU!$X$7:$X$532)</f>
        <v>0</v>
      </c>
      <c r="ACR152" s="148">
        <f>SUMIF(DULIEU!$AR$7:$AR$532,CĐPS!$ACQ$1&amp;"-"&amp;CĐPS!$B152,DULIEU!$X$7:$X$532)</f>
        <v>0</v>
      </c>
      <c r="ACS152" s="148">
        <f>SUMIF(DULIEU!$AQ$7:$AQ$532,CĐPS!$ACS$1&amp;"-"&amp;CĐPS!$B152,DULIEU!$X$7:$X$532)</f>
        <v>0</v>
      </c>
      <c r="ACT152" s="148">
        <f>SUMIF(DULIEU!$AR$7:$AR$532,CĐPS!$ACS$1&amp;"-"&amp;CĐPS!$B152,DULIEU!$X$7:$X$532)</f>
        <v>0</v>
      </c>
      <c r="ACU152" s="148">
        <f>SUMIF(DULIEU!$AQ$7:$AQ$532,CĐPS!$ACU$1&amp;"-"&amp;CĐPS!$B152,DULIEU!$X$7:$X$532)</f>
        <v>0</v>
      </c>
      <c r="ACV152" s="148">
        <f>SUMIF(DULIEU!$AR$7:$AR$532,CĐPS!$ACU$1&amp;"-"&amp;CĐPS!$B152,DULIEU!$X$7:$X$532)</f>
        <v>0</v>
      </c>
      <c r="ACW152" s="148">
        <f>SUMIF(DULIEU!$AQ$7:$AQ$532,CĐPS!$ACW$1&amp;"-"&amp;CĐPS!$B152,DULIEU!$X$7:$X$532)</f>
        <v>0</v>
      </c>
      <c r="ACX152" s="148">
        <f>SUMIF(DULIEU!$AR$7:$AR$532,CĐPS!$ACW$1&amp;"-"&amp;CĐPS!$B152,DULIEU!$X$7:$X$532)</f>
        <v>0</v>
      </c>
      <c r="ACY152" s="148">
        <f>SUMIF(DULIEU!$AQ$7:$AQ$532,CĐPS!$ACY$1&amp;"-"&amp;CĐPS!$B152,DULIEU!$X$7:$X$532)</f>
        <v>0</v>
      </c>
      <c r="ACZ152" s="148">
        <f>SUMIF(DULIEU!$AR$7:$AR$532,CĐPS!$ACY$1&amp;"-"&amp;CĐPS!$B152,DULIEU!$X$7:$X$532)</f>
        <v>0</v>
      </c>
      <c r="ADA152" s="148">
        <f>SUMIF(DULIEU!$AQ$7:$AQ$532,CĐPS!$ADA$1&amp;"-"&amp;CĐPS!$B152,DULIEU!$X$7:$X$532)</f>
        <v>0</v>
      </c>
      <c r="ADB152" s="148">
        <f>SUMIF(DULIEU!$AR$7:$AR$532,CĐPS!$ADA$1&amp;"-"&amp;CĐPS!$B152,DULIEU!$X$7:$X$532)</f>
        <v>0</v>
      </c>
      <c r="ADC152" s="148">
        <f>SUMIF(DULIEU!$AQ$7:$AQ$532,CĐPS!$ADC$1&amp;"-"&amp;CĐPS!$B152,DULIEU!$X$7:$X$532)</f>
        <v>0</v>
      </c>
      <c r="ADD152" s="148">
        <f>SUMIF(DULIEU!$AR$7:$AR$532,CĐPS!$ADC$1&amp;"-"&amp;CĐPS!$B152,DULIEU!$X$7:$X$532)</f>
        <v>0</v>
      </c>
      <c r="ADE152" s="148">
        <f>SUMIF(DULIEU!$AQ$7:$AQ$532,CĐPS!$ADE$1&amp;"-"&amp;CĐPS!$B152,DULIEU!$X$7:$X$532)</f>
        <v>0</v>
      </c>
      <c r="ADF152" s="148">
        <f>SUMIF(DULIEU!$AR$7:$AR$532,CĐPS!$ADE$1&amp;"-"&amp;CĐPS!$B152,DULIEU!$X$7:$X$532)</f>
        <v>0</v>
      </c>
      <c r="ADG152" s="148">
        <f>SUMIF(DULIEU!$AQ$7:$AQ$532,CĐPS!$ADG$1&amp;"-"&amp;CĐPS!$B152,DULIEU!$X$7:$X$532)</f>
        <v>0</v>
      </c>
      <c r="ADH152" s="148">
        <f>SUMIF(DULIEU!$AR$7:$AR$532,CĐPS!$ADG$1&amp;"-"&amp;CĐPS!$B152,DULIEU!$X$7:$X$532)</f>
        <v>0</v>
      </c>
      <c r="ADI152" s="148">
        <f>SUMIF(DULIEU!$AQ$7:$AQ$532,CĐPS!$ADI$1&amp;"-"&amp;CĐPS!$B152,DULIEU!$X$7:$X$532)</f>
        <v>0</v>
      </c>
      <c r="ADJ152" s="148">
        <f>SUMIF(DULIEU!$AR$7:$AR$532,CĐPS!$ADI$1&amp;"-"&amp;CĐPS!$B152,DULIEU!$X$7:$X$532)</f>
        <v>0</v>
      </c>
      <c r="ADK152" s="149">
        <f t="shared" ref="ADK152:ADK153" si="135">ACM152+ACO152+ACQ152</f>
        <v>0</v>
      </c>
      <c r="ADL152" s="149">
        <f t="shared" ref="ADL152:ADL153" si="136">ACN152+ACP152+ACR152</f>
        <v>0</v>
      </c>
      <c r="ADM152" s="149">
        <f t="shared" ref="ADM152:ADM153" si="137">ACS152+ACU152+ACW152</f>
        <v>0</v>
      </c>
      <c r="ADN152" s="149">
        <f t="shared" ref="ADN152:ADN153" si="138">ACT152+ACV152+ACX152</f>
        <v>0</v>
      </c>
      <c r="ADO152" s="149">
        <f t="shared" ref="ADO152:ADO153" si="139">ACY152+ADA152+ADC152</f>
        <v>0</v>
      </c>
      <c r="ADP152" s="149">
        <f t="shared" ref="ADP152:ADP153" si="140">ACZ152+ADB152+ADD152</f>
        <v>0</v>
      </c>
      <c r="ADQ152" s="149">
        <f t="shared" ref="ADQ152:ADQ153" si="141">ADE152+ADG152+ADI152</f>
        <v>0</v>
      </c>
      <c r="ADR152" s="149">
        <f t="shared" ref="ADR152:ADR153" si="142">ADF152+ADH152+ADJ152</f>
        <v>0</v>
      </c>
      <c r="ADS152" s="149">
        <f t="shared" ref="ADS152:ADS153" si="143">ADK152+ADM152+ADO152+ADQ152</f>
        <v>0</v>
      </c>
      <c r="ADT152" s="149">
        <f t="shared" ref="ADT152:ADT153" si="144">ADL152+ADN152+ADP152+ADR152</f>
        <v>0</v>
      </c>
      <c r="ADU152" s="137"/>
      <c r="ADV152" s="137"/>
    </row>
    <row r="153" spans="1:804">
      <c r="A153" s="137"/>
      <c r="B153" s="321" t="s">
        <v>808</v>
      </c>
      <c r="C153" s="321" t="s">
        <v>808</v>
      </c>
      <c r="D153" s="322" t="s">
        <v>318</v>
      </c>
      <c r="E153" s="315"/>
      <c r="F153" s="309">
        <f t="shared" si="119"/>
        <v>0</v>
      </c>
      <c r="G153" s="310">
        <f t="shared" si="120"/>
        <v>0</v>
      </c>
      <c r="H153" s="310">
        <f>IF(AND($N$1&gt;=1,$N$1&lt;=12),SUMIF(DULIEU!$AQ$7:$AQ$532,CĐPS!$N$1&amp;"-"&amp;CĐPS!$B153,DULIEU!$X$7:$X$532),IF($N$1="Q1",$ADK153,IF($N$1="Q2",$ADM153,IF($N$1="Q3",$ADO153,IF($N$1="Q4",$ADQ153,IF($N$1="N",$ADS153,""))))))</f>
        <v>0</v>
      </c>
      <c r="I153" s="310">
        <f>IF(AND($N$1&gt;=1,$N$1&lt;=12),SUMIF(DULIEU!$AR$7:$AR$532,CĐPS!$N$1&amp;"-"&amp;CĐPS!$B153,DULIEU!$X$7:$X$532),IF($N$1="Q1",$ADL153,IF($N$1="Q2",$ADN153,IF($N$1="Q3",$ADP153,IF($N$1="Q4",$ADR153,IF($N$1="N",$ADT153,""))))))</f>
        <v>0</v>
      </c>
      <c r="J153" s="310">
        <f t="shared" si="121"/>
        <v>0</v>
      </c>
      <c r="K153" s="310">
        <f t="shared" si="122"/>
        <v>0</v>
      </c>
      <c r="L153" s="309">
        <f t="shared" si="123"/>
        <v>0</v>
      </c>
      <c r="M153" s="309">
        <f t="shared" si="124"/>
        <v>0</v>
      </c>
      <c r="N153" s="299"/>
      <c r="ACK153" s="148"/>
      <c r="ACL153" s="148"/>
      <c r="ACM153" s="148">
        <f>SUMIF(DULIEU!$AQ$7:$AQ$532,CĐPS!$ACM$1&amp;"-"&amp;CĐPS!$B153,DULIEU!$X$7:$X$532)</f>
        <v>0</v>
      </c>
      <c r="ACN153" s="148">
        <f>SUMIF(DULIEU!$AR$7:$AR$532,CĐPS!$ACM$1&amp;"-"&amp;CĐPS!$B153,DULIEU!$X$7:$X$532)</f>
        <v>0</v>
      </c>
      <c r="ACO153" s="148">
        <f>SUMIF(DULIEU!$AQ$7:$AQ$532,CĐPS!$ACO$1&amp;"-"&amp;CĐPS!$B153,DULIEU!$X$7:$X$532)</f>
        <v>0</v>
      </c>
      <c r="ACP153" s="148">
        <f>SUMIF(DULIEU!$AR$7:$AR$532,CĐPS!ACO$1&amp;"-"&amp;CĐPS!$B153,DULIEU!$X$7:$X$532)</f>
        <v>0</v>
      </c>
      <c r="ACQ153" s="148">
        <f>SUMIF(DULIEU!$AQ$7:$AQ$532,CĐPS!$ACQ$1&amp;"-"&amp;CĐPS!$B153,DULIEU!$X$7:$X$532)</f>
        <v>0</v>
      </c>
      <c r="ACR153" s="148">
        <f>SUMIF(DULIEU!$AR$7:$AR$532,CĐPS!$ACQ$1&amp;"-"&amp;CĐPS!$B153,DULIEU!$X$7:$X$532)</f>
        <v>0</v>
      </c>
      <c r="ACS153" s="148">
        <f>SUMIF(DULIEU!$AQ$7:$AQ$532,CĐPS!$ACS$1&amp;"-"&amp;CĐPS!$B153,DULIEU!$X$7:$X$532)</f>
        <v>0</v>
      </c>
      <c r="ACT153" s="148">
        <f>SUMIF(DULIEU!$AR$7:$AR$532,CĐPS!$ACS$1&amp;"-"&amp;CĐPS!$B153,DULIEU!$X$7:$X$532)</f>
        <v>0</v>
      </c>
      <c r="ACU153" s="148">
        <f>SUMIF(DULIEU!$AQ$7:$AQ$532,CĐPS!$ACU$1&amp;"-"&amp;CĐPS!$B153,DULIEU!$X$7:$X$532)</f>
        <v>0</v>
      </c>
      <c r="ACV153" s="148">
        <f>SUMIF(DULIEU!$AR$7:$AR$532,CĐPS!$ACU$1&amp;"-"&amp;CĐPS!$B153,DULIEU!$X$7:$X$532)</f>
        <v>0</v>
      </c>
      <c r="ACW153" s="148">
        <f>SUMIF(DULIEU!$AQ$7:$AQ$532,CĐPS!$ACW$1&amp;"-"&amp;CĐPS!$B153,DULIEU!$X$7:$X$532)</f>
        <v>0</v>
      </c>
      <c r="ACX153" s="148">
        <f>SUMIF(DULIEU!$AR$7:$AR$532,CĐPS!$ACW$1&amp;"-"&amp;CĐPS!$B153,DULIEU!$X$7:$X$532)</f>
        <v>0</v>
      </c>
      <c r="ACY153" s="148">
        <f>SUMIF(DULIEU!$AQ$7:$AQ$532,CĐPS!$ACY$1&amp;"-"&amp;CĐPS!$B153,DULIEU!$X$7:$X$532)</f>
        <v>0</v>
      </c>
      <c r="ACZ153" s="148">
        <f>SUMIF(DULIEU!$AR$7:$AR$532,CĐPS!$ACY$1&amp;"-"&amp;CĐPS!$B153,DULIEU!$X$7:$X$532)</f>
        <v>0</v>
      </c>
      <c r="ADA153" s="148">
        <f>SUMIF(DULIEU!$AQ$7:$AQ$532,CĐPS!$ADA$1&amp;"-"&amp;CĐPS!$B153,DULIEU!$X$7:$X$532)</f>
        <v>0</v>
      </c>
      <c r="ADB153" s="148">
        <f>SUMIF(DULIEU!$AR$7:$AR$532,CĐPS!$ADA$1&amp;"-"&amp;CĐPS!$B153,DULIEU!$X$7:$X$532)</f>
        <v>0</v>
      </c>
      <c r="ADC153" s="148">
        <f>SUMIF(DULIEU!$AQ$7:$AQ$532,CĐPS!$ADC$1&amp;"-"&amp;CĐPS!$B153,DULIEU!$X$7:$X$532)</f>
        <v>0</v>
      </c>
      <c r="ADD153" s="148">
        <f>SUMIF(DULIEU!$AR$7:$AR$532,CĐPS!$ADC$1&amp;"-"&amp;CĐPS!$B153,DULIEU!$X$7:$X$532)</f>
        <v>0</v>
      </c>
      <c r="ADE153" s="148">
        <f>SUMIF(DULIEU!$AQ$7:$AQ$532,CĐPS!$ADE$1&amp;"-"&amp;CĐPS!$B153,DULIEU!$X$7:$X$532)</f>
        <v>0</v>
      </c>
      <c r="ADF153" s="148">
        <f>SUMIF(DULIEU!$AR$7:$AR$532,CĐPS!$ADE$1&amp;"-"&amp;CĐPS!$B153,DULIEU!$X$7:$X$532)</f>
        <v>0</v>
      </c>
      <c r="ADG153" s="148">
        <f>SUMIF(DULIEU!$AQ$7:$AQ$532,CĐPS!$ADG$1&amp;"-"&amp;CĐPS!$B153,DULIEU!$X$7:$X$532)</f>
        <v>0</v>
      </c>
      <c r="ADH153" s="148">
        <f>SUMIF(DULIEU!$AR$7:$AR$532,CĐPS!$ADG$1&amp;"-"&amp;CĐPS!$B153,DULIEU!$X$7:$X$532)</f>
        <v>0</v>
      </c>
      <c r="ADI153" s="148">
        <f>SUMIF(DULIEU!$AQ$7:$AQ$532,CĐPS!$ADI$1&amp;"-"&amp;CĐPS!$B153,DULIEU!$X$7:$X$532)</f>
        <v>0</v>
      </c>
      <c r="ADJ153" s="148">
        <f>SUMIF(DULIEU!$AR$7:$AR$532,CĐPS!$ADI$1&amp;"-"&amp;CĐPS!$B153,DULIEU!$X$7:$X$532)</f>
        <v>0</v>
      </c>
      <c r="ADK153" s="149">
        <f t="shared" si="135"/>
        <v>0</v>
      </c>
      <c r="ADL153" s="149">
        <f t="shared" si="136"/>
        <v>0</v>
      </c>
      <c r="ADM153" s="149">
        <f t="shared" si="137"/>
        <v>0</v>
      </c>
      <c r="ADN153" s="149">
        <f t="shared" si="138"/>
        <v>0</v>
      </c>
      <c r="ADO153" s="149">
        <f t="shared" si="139"/>
        <v>0</v>
      </c>
      <c r="ADP153" s="149">
        <f t="shared" si="140"/>
        <v>0</v>
      </c>
      <c r="ADQ153" s="149">
        <f t="shared" si="141"/>
        <v>0</v>
      </c>
      <c r="ADR153" s="149">
        <f t="shared" si="142"/>
        <v>0</v>
      </c>
      <c r="ADS153" s="149">
        <f t="shared" si="143"/>
        <v>0</v>
      </c>
      <c r="ADT153" s="149">
        <f t="shared" si="144"/>
        <v>0</v>
      </c>
      <c r="ADU153" s="137"/>
      <c r="ADV153" s="137"/>
    </row>
    <row r="154" spans="1:804" s="117" customFormat="1">
      <c r="A154" s="298" t="s">
        <v>388</v>
      </c>
      <c r="B154" s="316" t="s">
        <v>320</v>
      </c>
      <c r="C154" s="316" t="s">
        <v>320</v>
      </c>
      <c r="D154" s="317" t="s">
        <v>321</v>
      </c>
      <c r="E154" s="318" t="s">
        <v>322</v>
      </c>
      <c r="F154" s="319">
        <f t="shared" si="119"/>
        <v>0</v>
      </c>
      <c r="G154" s="330">
        <f t="shared" si="120"/>
        <v>0</v>
      </c>
      <c r="H154" s="330">
        <f>IF(AND($N$1&gt;=1,$N$1&lt;=12),SUMIF(DULIEU!$AQ$7:$AQ$532,CĐPS!$N$1&amp;"-"&amp;CĐPS!$B154,DULIEU!$X$7:$X$532),IF($N$1="Q1",$ADK154,IF($N$1="Q2",$ADM154,IF($N$1="Q3",$ADO154,IF($N$1="Q4",$ADQ154,IF($N$1="N",$ADS154,""))))))</f>
        <v>0</v>
      </c>
      <c r="I154" s="330">
        <f>IF(AND($N$1&gt;=1,$N$1&lt;=12),SUMIF(DULIEU!$AR$7:$AR$532,CĐPS!$N$1&amp;"-"&amp;CĐPS!$B154,DULIEU!$X$7:$X$532),IF($N$1="Q1",$ADL154,IF($N$1="Q2",$ADN154,IF($N$1="Q3",$ADP154,IF($N$1="Q4",$ADR154,IF($N$1="N",$ADT154,""))))))</f>
        <v>0</v>
      </c>
      <c r="J154" s="330">
        <f t="shared" si="121"/>
        <v>0</v>
      </c>
      <c r="K154" s="330">
        <f t="shared" si="122"/>
        <v>0</v>
      </c>
      <c r="L154" s="319">
        <f t="shared" si="123"/>
        <v>0</v>
      </c>
      <c r="M154" s="319">
        <f t="shared" si="124"/>
        <v>0</v>
      </c>
      <c r="N154" s="326"/>
      <c r="ACK154" s="327"/>
      <c r="ACL154" s="327"/>
      <c r="ACM154" s="327">
        <f>SUMIF(DULIEU!$AQ$7:$AQ$532,CĐPS!$ACM$1&amp;"-"&amp;CĐPS!$B154,DULIEU!$X$7:$X$532)</f>
        <v>0</v>
      </c>
      <c r="ACN154" s="327">
        <f>SUMIF(DULIEU!$AR$7:$AR$532,CĐPS!$ACM$1&amp;"-"&amp;CĐPS!$B154,DULIEU!$X$7:$X$532)</f>
        <v>0</v>
      </c>
      <c r="ACO154" s="327">
        <f>SUMIF(DULIEU!$AQ$7:$AQ$532,CĐPS!$ACO$1&amp;"-"&amp;CĐPS!$B154,DULIEU!$X$7:$X$532)</f>
        <v>0</v>
      </c>
      <c r="ACP154" s="327">
        <f>SUMIF(DULIEU!$AR$7:$AR$532,CĐPS!ACO$1&amp;"-"&amp;CĐPS!$B154,DULIEU!$X$7:$X$532)</f>
        <v>0</v>
      </c>
      <c r="ACQ154" s="327">
        <f>SUMIF(DULIEU!$AQ$7:$AQ$532,CĐPS!$ACQ$1&amp;"-"&amp;CĐPS!$B154,DULIEU!$X$7:$X$532)</f>
        <v>0</v>
      </c>
      <c r="ACR154" s="327">
        <f>SUMIF(DULIEU!$AR$7:$AR$532,CĐPS!$ACQ$1&amp;"-"&amp;CĐPS!$B154,DULIEU!$X$7:$X$532)</f>
        <v>0</v>
      </c>
      <c r="ACS154" s="327">
        <f>SUMIF(DULIEU!$AQ$7:$AQ$532,CĐPS!$ACS$1&amp;"-"&amp;CĐPS!$B154,DULIEU!$X$7:$X$532)</f>
        <v>0</v>
      </c>
      <c r="ACT154" s="327">
        <f>SUMIF(DULIEU!$AR$7:$AR$532,CĐPS!$ACS$1&amp;"-"&amp;CĐPS!$B154,DULIEU!$X$7:$X$532)</f>
        <v>0</v>
      </c>
      <c r="ACU154" s="327">
        <f>SUMIF(DULIEU!$AQ$7:$AQ$532,CĐPS!$ACU$1&amp;"-"&amp;CĐPS!$B154,DULIEU!$X$7:$X$532)</f>
        <v>0</v>
      </c>
      <c r="ACV154" s="327">
        <f>SUMIF(DULIEU!$AR$7:$AR$532,CĐPS!$ACU$1&amp;"-"&amp;CĐPS!$B154,DULIEU!$X$7:$X$532)</f>
        <v>0</v>
      </c>
      <c r="ACW154" s="327">
        <f>SUMIF(DULIEU!$AQ$7:$AQ$532,CĐPS!$ACW$1&amp;"-"&amp;CĐPS!$B154,DULIEU!$X$7:$X$532)</f>
        <v>0</v>
      </c>
      <c r="ACX154" s="327">
        <f>SUMIF(DULIEU!$AR$7:$AR$532,CĐPS!$ACW$1&amp;"-"&amp;CĐPS!$B154,DULIEU!$X$7:$X$532)</f>
        <v>0</v>
      </c>
      <c r="ACY154" s="327">
        <f>SUMIF(DULIEU!$AQ$7:$AQ$532,CĐPS!$ACY$1&amp;"-"&amp;CĐPS!$B154,DULIEU!$X$7:$X$532)</f>
        <v>0</v>
      </c>
      <c r="ACZ154" s="327">
        <f>SUMIF(DULIEU!$AR$7:$AR$532,CĐPS!$ACY$1&amp;"-"&amp;CĐPS!$B154,DULIEU!$X$7:$X$532)</f>
        <v>0</v>
      </c>
      <c r="ADA154" s="327">
        <f>SUMIF(DULIEU!$AQ$7:$AQ$532,CĐPS!$ADA$1&amp;"-"&amp;CĐPS!$B154,DULIEU!$X$7:$X$532)</f>
        <v>0</v>
      </c>
      <c r="ADB154" s="327">
        <f>SUMIF(DULIEU!$AR$7:$AR$532,CĐPS!$ADA$1&amp;"-"&amp;CĐPS!$B154,DULIEU!$X$7:$X$532)</f>
        <v>0</v>
      </c>
      <c r="ADC154" s="327">
        <f>SUMIF(DULIEU!$AQ$7:$AQ$532,CĐPS!$ADC$1&amp;"-"&amp;CĐPS!$B154,DULIEU!$X$7:$X$532)</f>
        <v>0</v>
      </c>
      <c r="ADD154" s="327">
        <f>SUMIF(DULIEU!$AR$7:$AR$532,CĐPS!$ADC$1&amp;"-"&amp;CĐPS!$B154,DULIEU!$X$7:$X$532)</f>
        <v>0</v>
      </c>
      <c r="ADE154" s="327">
        <f>SUMIF(DULIEU!$AQ$7:$AQ$532,CĐPS!$ADE$1&amp;"-"&amp;CĐPS!$B154,DULIEU!$X$7:$X$532)</f>
        <v>0</v>
      </c>
      <c r="ADF154" s="327">
        <f>SUMIF(DULIEU!$AR$7:$AR$532,CĐPS!$ADE$1&amp;"-"&amp;CĐPS!$B154,DULIEU!$X$7:$X$532)</f>
        <v>0</v>
      </c>
      <c r="ADG154" s="327">
        <f>SUMIF(DULIEU!$AQ$7:$AQ$532,CĐPS!$ADG$1&amp;"-"&amp;CĐPS!$B154,DULIEU!$X$7:$X$532)</f>
        <v>0</v>
      </c>
      <c r="ADH154" s="327">
        <f>SUMIF(DULIEU!$AR$7:$AR$532,CĐPS!$ADG$1&amp;"-"&amp;CĐPS!$B154,DULIEU!$X$7:$X$532)</f>
        <v>0</v>
      </c>
      <c r="ADI154" s="327">
        <f>SUMIF(DULIEU!$AQ$7:$AQ$532,CĐPS!$ADI$1&amp;"-"&amp;CĐPS!$B154,DULIEU!$X$7:$X$532)</f>
        <v>0</v>
      </c>
      <c r="ADJ154" s="327">
        <f>SUMIF(DULIEU!$AR$7:$AR$532,CĐPS!$ADI$1&amp;"-"&amp;CĐPS!$B154,DULIEU!$X$7:$X$532)</f>
        <v>0</v>
      </c>
      <c r="ADK154" s="328">
        <f t="shared" si="109"/>
        <v>0</v>
      </c>
      <c r="ADL154" s="328">
        <f t="shared" si="110"/>
        <v>0</v>
      </c>
      <c r="ADM154" s="328">
        <f t="shared" si="111"/>
        <v>0</v>
      </c>
      <c r="ADN154" s="328">
        <f t="shared" si="112"/>
        <v>0</v>
      </c>
      <c r="ADO154" s="328">
        <f t="shared" si="113"/>
        <v>0</v>
      </c>
      <c r="ADP154" s="328">
        <f t="shared" si="114"/>
        <v>0</v>
      </c>
      <c r="ADQ154" s="328">
        <f t="shared" si="115"/>
        <v>0</v>
      </c>
      <c r="ADR154" s="328">
        <f t="shared" si="116"/>
        <v>0</v>
      </c>
      <c r="ADS154" s="328">
        <f t="shared" si="117"/>
        <v>0</v>
      </c>
      <c r="ADT154" s="328">
        <f t="shared" si="118"/>
        <v>0</v>
      </c>
      <c r="ADU154" s="298"/>
      <c r="ADV154" s="298"/>
      <c r="ADW154" s="623"/>
      <c r="ADX154" s="623"/>
    </row>
    <row r="155" spans="1:804" s="117" customFormat="1">
      <c r="A155" s="298" t="s">
        <v>388</v>
      </c>
      <c r="B155" s="316" t="s">
        <v>772</v>
      </c>
      <c r="C155" s="316" t="s">
        <v>323</v>
      </c>
      <c r="D155" s="317" t="s">
        <v>324</v>
      </c>
      <c r="E155" s="318" t="s">
        <v>325</v>
      </c>
      <c r="F155" s="319">
        <f t="shared" si="119"/>
        <v>0</v>
      </c>
      <c r="G155" s="330">
        <f t="shared" si="120"/>
        <v>0</v>
      </c>
      <c r="H155" s="330">
        <f>IF(AND($N$1&gt;=1,$N$1&lt;=12),SUMIF(DULIEU!$AQ$7:$AQ$532,CĐPS!$N$1&amp;"-"&amp;CĐPS!$B155,DULIEU!$X$7:$X$532),IF($N$1="Q1",$ADK155,IF($N$1="Q2",$ADM155,IF($N$1="Q3",$ADO155,IF($N$1="Q4",$ADQ155,IF($N$1="N",$ADS155,""))))))</f>
        <v>38053092</v>
      </c>
      <c r="I155" s="330">
        <f>IF(AND($N$1&gt;=1,$N$1&lt;=12),SUMIF(DULIEU!$AR$7:$AR$532,CĐPS!$N$1&amp;"-"&amp;CĐPS!$B155,DULIEU!$X$7:$X$532),IF($N$1="Q1",$ADL155,IF($N$1="Q2",$ADN155,IF($N$1="Q3",$ADP155,IF($N$1="Q4",$ADR155,IF($N$1="N",$ADT155,""))))))</f>
        <v>38053092</v>
      </c>
      <c r="J155" s="330">
        <f t="shared" si="121"/>
        <v>112179092</v>
      </c>
      <c r="K155" s="330">
        <f t="shared" si="122"/>
        <v>112179092</v>
      </c>
      <c r="L155" s="319">
        <f t="shared" si="123"/>
        <v>0</v>
      </c>
      <c r="M155" s="319">
        <f t="shared" si="124"/>
        <v>0</v>
      </c>
      <c r="N155" s="326"/>
      <c r="ACK155" s="327"/>
      <c r="ACL155" s="327"/>
      <c r="ACM155" s="327">
        <f>SUMIF(DULIEU!$AQ$7:$AQ$532,CĐPS!$ACM$1&amp;"-"&amp;CĐPS!$B155,DULIEU!$X$7:$X$532)</f>
        <v>0</v>
      </c>
      <c r="ACN155" s="327">
        <f>SUMIF(DULIEU!$AR$7:$AR$532,CĐPS!$ACM$1&amp;"-"&amp;CĐPS!$B155,DULIEU!$X$7:$X$532)</f>
        <v>0</v>
      </c>
      <c r="ACO155" s="327">
        <f>SUMIF(DULIEU!$AQ$7:$AQ$532,CĐPS!$ACO$1&amp;"-"&amp;CĐPS!$B155,DULIEU!$X$7:$X$532)</f>
        <v>0</v>
      </c>
      <c r="ACP155" s="327">
        <f>SUMIF(DULIEU!$AR$7:$AR$532,CĐPS!ACO$1&amp;"-"&amp;CĐPS!$B155,DULIEU!$X$7:$X$532)</f>
        <v>0</v>
      </c>
      <c r="ACQ155" s="327">
        <f>SUMIF(DULIEU!$AQ$7:$AQ$532,CĐPS!$ACQ$1&amp;"-"&amp;CĐPS!$B155,DULIEU!$X$7:$X$532)</f>
        <v>34503000</v>
      </c>
      <c r="ACR155" s="327">
        <f>SUMIF(DULIEU!$AR$7:$AR$532,CĐPS!$ACQ$1&amp;"-"&amp;CĐPS!$B155,DULIEU!$X$7:$X$532)</f>
        <v>34503000</v>
      </c>
      <c r="ACS155" s="327">
        <f>SUMIF(DULIEU!$AQ$7:$AQ$532,CĐPS!$ACS$1&amp;"-"&amp;CĐPS!$B155,DULIEU!$X$7:$X$532)</f>
        <v>0</v>
      </c>
      <c r="ACT155" s="327">
        <f>SUMIF(DULIEU!$AR$7:$AR$532,CĐPS!$ACS$1&amp;"-"&amp;CĐPS!$B155,DULIEU!$X$7:$X$532)</f>
        <v>0</v>
      </c>
      <c r="ACU155" s="327">
        <f>SUMIF(DULIEU!$AQ$7:$AQ$532,CĐPS!$ACU$1&amp;"-"&amp;CĐPS!$B155,DULIEU!$X$7:$X$532)</f>
        <v>0</v>
      </c>
      <c r="ACV155" s="327">
        <f>SUMIF(DULIEU!$AR$7:$AR$532,CĐPS!$ACU$1&amp;"-"&amp;CĐPS!$B155,DULIEU!$X$7:$X$532)</f>
        <v>0</v>
      </c>
      <c r="ACW155" s="327">
        <f>SUMIF(DULIEU!$AQ$7:$AQ$532,CĐPS!$ACW$1&amp;"-"&amp;CĐPS!$B155,DULIEU!$X$7:$X$532)</f>
        <v>21217000</v>
      </c>
      <c r="ACX155" s="327">
        <f>SUMIF(DULIEU!$AR$7:$AR$532,CĐPS!$ACW$1&amp;"-"&amp;CĐPS!$B155,DULIEU!$X$7:$X$532)</f>
        <v>21217000</v>
      </c>
      <c r="ACY155" s="327">
        <f>SUMIF(DULIEU!$AQ$7:$AQ$532,CĐPS!$ACY$1&amp;"-"&amp;CĐPS!$B155,DULIEU!$X$7:$X$532)</f>
        <v>0</v>
      </c>
      <c r="ACZ155" s="327">
        <f>SUMIF(DULIEU!$AR$7:$AR$532,CĐPS!$ACY$1&amp;"-"&amp;CĐPS!$B155,DULIEU!$X$7:$X$532)</f>
        <v>0</v>
      </c>
      <c r="ADA155" s="327">
        <f>SUMIF(DULIEU!$AQ$7:$AQ$532,CĐPS!$ADA$1&amp;"-"&amp;CĐPS!$B155,DULIEU!$X$7:$X$532)</f>
        <v>0</v>
      </c>
      <c r="ADB155" s="327">
        <f>SUMIF(DULIEU!$AR$7:$AR$532,CĐPS!$ADA$1&amp;"-"&amp;CĐPS!$B155,DULIEU!$X$7:$X$532)</f>
        <v>0</v>
      </c>
      <c r="ADC155" s="327">
        <f>SUMIF(DULIEU!$AQ$7:$AQ$532,CĐPS!$ADC$1&amp;"-"&amp;CĐPS!$B155,DULIEU!$X$7:$X$532)</f>
        <v>18406000</v>
      </c>
      <c r="ADD155" s="327">
        <f>SUMIF(DULIEU!$AR$7:$AR$532,CĐPS!$ADC$1&amp;"-"&amp;CĐPS!$B155,DULIEU!$X$7:$X$532)</f>
        <v>18406000</v>
      </c>
      <c r="ADE155" s="327">
        <f>SUMIF(DULIEU!$AQ$7:$AQ$532,CĐPS!$ADE$1&amp;"-"&amp;CĐPS!$B155,DULIEU!$X$7:$X$532)</f>
        <v>0</v>
      </c>
      <c r="ADF155" s="327">
        <f>SUMIF(DULIEU!$AR$7:$AR$532,CĐPS!$ADE$1&amp;"-"&amp;CĐPS!$B155,DULIEU!$X$7:$X$532)</f>
        <v>0</v>
      </c>
      <c r="ADG155" s="327">
        <f>SUMIF(DULIEU!$AQ$7:$AQ$532,CĐPS!$ADG$1&amp;"-"&amp;CĐPS!$B155,DULIEU!$X$7:$X$532)</f>
        <v>0</v>
      </c>
      <c r="ADH155" s="327">
        <f>SUMIF(DULIEU!$AR$7:$AR$532,CĐPS!$ADG$1&amp;"-"&amp;CĐPS!$B155,DULIEU!$X$7:$X$532)</f>
        <v>0</v>
      </c>
      <c r="ADI155" s="327">
        <f>SUMIF(DULIEU!$AQ$7:$AQ$532,CĐPS!$ADI$1&amp;"-"&amp;CĐPS!$B155,DULIEU!$X$7:$X$532)</f>
        <v>38053092</v>
      </c>
      <c r="ADJ155" s="327">
        <f>SUMIF(DULIEU!$AR$7:$AR$532,CĐPS!$ADI$1&amp;"-"&amp;CĐPS!$B155,DULIEU!$X$7:$X$532)</f>
        <v>38053092</v>
      </c>
      <c r="ADK155" s="328">
        <f t="shared" si="109"/>
        <v>34503000</v>
      </c>
      <c r="ADL155" s="328">
        <f t="shared" si="110"/>
        <v>34503000</v>
      </c>
      <c r="ADM155" s="328">
        <f t="shared" si="111"/>
        <v>21217000</v>
      </c>
      <c r="ADN155" s="328">
        <f t="shared" si="112"/>
        <v>21217000</v>
      </c>
      <c r="ADO155" s="328">
        <f t="shared" si="113"/>
        <v>18406000</v>
      </c>
      <c r="ADP155" s="328">
        <f t="shared" si="114"/>
        <v>18406000</v>
      </c>
      <c r="ADQ155" s="328">
        <f t="shared" si="115"/>
        <v>38053092</v>
      </c>
      <c r="ADR155" s="328">
        <f t="shared" si="116"/>
        <v>38053092</v>
      </c>
      <c r="ADS155" s="328">
        <f t="shared" si="117"/>
        <v>112179092</v>
      </c>
      <c r="ADT155" s="328">
        <f t="shared" si="118"/>
        <v>112179092</v>
      </c>
      <c r="ADU155" s="298"/>
      <c r="ADV155" s="298"/>
      <c r="ADW155" s="623"/>
      <c r="ADX155" s="623"/>
    </row>
    <row r="156" spans="1:804" s="117" customFormat="1">
      <c r="A156" s="334" t="s">
        <v>388</v>
      </c>
      <c r="B156" s="323"/>
      <c r="C156" s="323"/>
      <c r="D156" s="324"/>
      <c r="E156" s="335" t="s">
        <v>351</v>
      </c>
      <c r="F156" s="325">
        <f>SUMIF($A$5:$A$155,$A$156,$F$5:$F$155)</f>
        <v>2024200000</v>
      </c>
      <c r="G156" s="325">
        <f>SUMIF($A$5:$A$155,$A$156,$G$5:$G$155)</f>
        <v>2024200000</v>
      </c>
      <c r="H156" s="325">
        <f>SUMIF($A$5:$A$155,$A$156,$H$5:$H$155)</f>
        <v>397324486</v>
      </c>
      <c r="I156" s="325">
        <f>SUMIF($A$5:$A$155,$A$156,$I$5:$I$155)</f>
        <v>397324486</v>
      </c>
      <c r="J156" s="325">
        <f>SUMIF($A$5:$A$155,$A$156,$J$5:$J$155)</f>
        <v>2758343689</v>
      </c>
      <c r="K156" s="325">
        <f>SUMIF($A$5:$A$155,$A$156,$K$5:$K$155)</f>
        <v>2758343689</v>
      </c>
      <c r="L156" s="325">
        <f>SUMIF($A$5:$A$155,$A$156,$L$5:$L$155)</f>
        <v>2108174045</v>
      </c>
      <c r="M156" s="325">
        <f>SUMIF($A$5:$A$155,$A$156,$M$5:$M$155)</f>
        <v>2108174045</v>
      </c>
      <c r="N156" s="336"/>
      <c r="ACK156" s="89">
        <f t="shared" ref="ACK156:ADT156" si="145">SUMIF($A$5:$A$155,$A$156,ACK$5:ACK$155)</f>
        <v>0</v>
      </c>
      <c r="ACL156" s="89">
        <f t="shared" si="145"/>
        <v>0</v>
      </c>
      <c r="ACM156" s="89">
        <f t="shared" si="145"/>
        <v>2025308000</v>
      </c>
      <c r="ACN156" s="89">
        <f t="shared" si="145"/>
        <v>2025308000</v>
      </c>
      <c r="ACO156" s="89">
        <f t="shared" si="145"/>
        <v>19354000</v>
      </c>
      <c r="ACP156" s="89">
        <f t="shared" si="145"/>
        <v>19354000</v>
      </c>
      <c r="ACQ156" s="89">
        <f t="shared" si="145"/>
        <v>85350000</v>
      </c>
      <c r="ACR156" s="89">
        <f t="shared" si="145"/>
        <v>85350000</v>
      </c>
      <c r="ACS156" s="89">
        <f t="shared" si="145"/>
        <v>20884289</v>
      </c>
      <c r="ACT156" s="89">
        <f t="shared" si="145"/>
        <v>20884289</v>
      </c>
      <c r="ACU156" s="89">
        <f t="shared" si="145"/>
        <v>14495663</v>
      </c>
      <c r="ACV156" s="89">
        <f t="shared" si="145"/>
        <v>14495663</v>
      </c>
      <c r="ACW156" s="89">
        <f t="shared" si="145"/>
        <v>82573636</v>
      </c>
      <c r="ACX156" s="89">
        <f t="shared" si="145"/>
        <v>82573636</v>
      </c>
      <c r="ACY156" s="89">
        <f t="shared" si="145"/>
        <v>40400234</v>
      </c>
      <c r="ACZ156" s="89">
        <f t="shared" si="145"/>
        <v>40400234</v>
      </c>
      <c r="ADA156" s="89">
        <f t="shared" si="145"/>
        <v>15441703</v>
      </c>
      <c r="ADB156" s="89">
        <f t="shared" si="145"/>
        <v>15441703</v>
      </c>
      <c r="ADC156" s="89">
        <f t="shared" si="145"/>
        <v>57211678</v>
      </c>
      <c r="ADD156" s="89">
        <f t="shared" si="145"/>
        <v>57211678</v>
      </c>
      <c r="ADE156" s="89">
        <f t="shared" si="145"/>
        <v>15901610</v>
      </c>
      <c r="ADF156" s="89">
        <f t="shared" si="145"/>
        <v>15901610</v>
      </c>
      <c r="ADG156" s="89">
        <f t="shared" si="145"/>
        <v>155220597</v>
      </c>
      <c r="ADH156" s="89">
        <f t="shared" si="145"/>
        <v>155220597</v>
      </c>
      <c r="ADI156" s="89">
        <f t="shared" si="145"/>
        <v>226202279</v>
      </c>
      <c r="ADJ156" s="89">
        <f t="shared" si="145"/>
        <v>226202279</v>
      </c>
      <c r="ADK156" s="89">
        <f t="shared" si="145"/>
        <v>2130012000</v>
      </c>
      <c r="ADL156" s="89">
        <f t="shared" si="145"/>
        <v>2130012000</v>
      </c>
      <c r="ADM156" s="89">
        <f t="shared" si="145"/>
        <v>117953588</v>
      </c>
      <c r="ADN156" s="89">
        <f t="shared" si="145"/>
        <v>117953588</v>
      </c>
      <c r="ADO156" s="89">
        <f t="shared" si="145"/>
        <v>113053615</v>
      </c>
      <c r="ADP156" s="89">
        <f t="shared" si="145"/>
        <v>113053615</v>
      </c>
      <c r="ADQ156" s="89">
        <f t="shared" si="145"/>
        <v>397324486</v>
      </c>
      <c r="ADR156" s="89">
        <f t="shared" si="145"/>
        <v>397324486</v>
      </c>
      <c r="ADS156" s="89">
        <f t="shared" si="145"/>
        <v>2758343689</v>
      </c>
      <c r="ADT156" s="89">
        <f t="shared" si="145"/>
        <v>2758343689</v>
      </c>
      <c r="ADU156" s="334"/>
      <c r="ADV156" s="334"/>
    </row>
    <row r="157" spans="1:804">
      <c r="A157" s="137"/>
      <c r="B157" s="138"/>
      <c r="C157" s="138"/>
      <c r="D157" s="113"/>
      <c r="E157" s="154"/>
      <c r="F157" s="139"/>
      <c r="G157" s="139"/>
      <c r="H157" s="139"/>
      <c r="I157" s="139"/>
      <c r="J157" s="140"/>
      <c r="K157" s="140"/>
      <c r="L157" s="139"/>
      <c r="M157" s="139"/>
      <c r="N157" s="155"/>
      <c r="ACK157" s="113"/>
      <c r="ACL157" s="113"/>
      <c r="ACM157" s="113"/>
      <c r="ACN157" s="113"/>
      <c r="ACO157" s="113"/>
      <c r="ACP157" s="139" t="s">
        <v>388</v>
      </c>
      <c r="ACQ157" s="137"/>
      <c r="ACR157" s="137"/>
      <c r="ACS157" s="137"/>
      <c r="ACT157" s="137"/>
      <c r="ACU157" s="137"/>
      <c r="ACV157" s="137"/>
      <c r="ACW157" s="137"/>
      <c r="ACX157" s="137"/>
      <c r="ACY157" s="137"/>
      <c r="ACZ157" s="137"/>
      <c r="ADA157" s="137"/>
      <c r="ADB157" s="137"/>
      <c r="ADC157" s="137"/>
      <c r="ADD157" s="137"/>
      <c r="ADE157" s="137"/>
      <c r="ADF157" s="137"/>
      <c r="ADG157" s="137"/>
      <c r="ADH157" s="137"/>
      <c r="ADI157" s="137"/>
      <c r="ADJ157" s="137"/>
      <c r="ADK157" s="137"/>
      <c r="ADL157" s="137"/>
      <c r="ADM157" s="137"/>
      <c r="ADN157" s="137"/>
      <c r="ADO157" s="137"/>
      <c r="ADP157" s="137"/>
      <c r="ADQ157" s="137"/>
      <c r="ADR157" s="137"/>
      <c r="ADS157" s="137"/>
      <c r="ADT157" s="137"/>
      <c r="ADU157" s="137"/>
      <c r="ADV157" s="137"/>
    </row>
    <row r="158" spans="1:804">
      <c r="A158" s="137"/>
      <c r="B158" s="138"/>
      <c r="C158" s="138"/>
      <c r="D158" s="113"/>
      <c r="E158" s="154"/>
      <c r="F158" s="139"/>
      <c r="G158" s="139"/>
      <c r="H158" s="139"/>
      <c r="I158" s="1390" t="e">
        <f>TTDN!#REF!</f>
        <v>#REF!</v>
      </c>
      <c r="J158" s="1390"/>
      <c r="K158" s="1390"/>
      <c r="L158" s="1390"/>
      <c r="M158" s="1390"/>
      <c r="N158" s="155"/>
      <c r="ACK158" s="113"/>
      <c r="ACL158" s="113"/>
      <c r="ACM158" s="113"/>
      <c r="ACN158" s="113"/>
      <c r="ACO158" s="113"/>
      <c r="ACP158" s="139" t="s">
        <v>388</v>
      </c>
      <c r="ACQ158" s="137"/>
      <c r="ACR158" s="137"/>
      <c r="ACS158" s="137"/>
      <c r="ACT158" s="137"/>
      <c r="ACU158" s="137"/>
      <c r="ACV158" s="137"/>
      <c r="ACW158" s="137"/>
      <c r="ACX158" s="137"/>
      <c r="ACY158" s="137"/>
      <c r="ACZ158" s="137"/>
      <c r="ADA158" s="137"/>
      <c r="ADB158" s="137"/>
      <c r="ADC158" s="137"/>
      <c r="ADD158" s="137"/>
      <c r="ADE158" s="137"/>
      <c r="ADF158" s="137"/>
      <c r="ADG158" s="137"/>
      <c r="ADH158" s="137"/>
      <c r="ADI158" s="137"/>
      <c r="ADJ158" s="137"/>
      <c r="ADK158" s="137"/>
      <c r="ADL158" s="137"/>
      <c r="ADM158" s="137"/>
      <c r="ADN158" s="137"/>
      <c r="ADO158" s="137"/>
      <c r="ADP158" s="137"/>
      <c r="ADQ158" s="137"/>
      <c r="ADR158" s="137"/>
      <c r="ADS158" s="137"/>
      <c r="ADT158" s="137"/>
      <c r="ADU158" s="137"/>
      <c r="ADV158" s="137"/>
    </row>
    <row r="159" spans="1:804">
      <c r="A159" s="137"/>
      <c r="B159" s="138"/>
      <c r="C159" s="1394" t="s">
        <v>390</v>
      </c>
      <c r="D159" s="1394"/>
      <c r="E159" s="154"/>
      <c r="F159" s="139"/>
      <c r="G159" s="155" t="s">
        <v>345</v>
      </c>
      <c r="H159" s="156"/>
      <c r="I159" s="1396" t="s">
        <v>367</v>
      </c>
      <c r="J159" s="1396"/>
      <c r="K159" s="1396"/>
      <c r="L159" s="1396"/>
      <c r="M159" s="1396"/>
      <c r="N159" s="155"/>
      <c r="ACK159" s="113"/>
      <c r="ACL159" s="113"/>
      <c r="ACM159" s="113"/>
      <c r="ACN159" s="113"/>
      <c r="ACO159" s="113"/>
      <c r="ACP159" s="157" t="s">
        <v>388</v>
      </c>
      <c r="ACQ159" s="137"/>
      <c r="ACR159" s="137"/>
      <c r="ACS159" s="137"/>
      <c r="ACT159" s="137"/>
      <c r="ACU159" s="137"/>
      <c r="ACV159" s="137"/>
      <c r="ACW159" s="137"/>
      <c r="ACX159" s="137"/>
      <c r="ACY159" s="137"/>
      <c r="ACZ159" s="137"/>
      <c r="ADA159" s="137"/>
      <c r="ADB159" s="137"/>
      <c r="ADC159" s="137"/>
      <c r="ADD159" s="137"/>
      <c r="ADE159" s="137"/>
      <c r="ADF159" s="137"/>
      <c r="ADG159" s="137"/>
      <c r="ADH159" s="137"/>
      <c r="ADI159" s="137"/>
      <c r="ADJ159" s="137"/>
      <c r="ADK159" s="137"/>
      <c r="ADL159" s="137"/>
      <c r="ADM159" s="137"/>
      <c r="ADN159" s="137"/>
      <c r="ADO159" s="137"/>
      <c r="ADP159" s="137"/>
      <c r="ADQ159" s="137"/>
      <c r="ADR159" s="137"/>
      <c r="ADS159" s="137"/>
      <c r="ADT159" s="137"/>
      <c r="ADU159" s="137"/>
      <c r="ADV159" s="137"/>
    </row>
    <row r="160" spans="1:804">
      <c r="A160" s="137"/>
      <c r="B160" s="138"/>
      <c r="C160" s="1395" t="s">
        <v>344</v>
      </c>
      <c r="D160" s="1395"/>
      <c r="E160" s="154"/>
      <c r="F160" s="139"/>
      <c r="G160" s="155" t="s">
        <v>344</v>
      </c>
      <c r="H160" s="156"/>
      <c r="I160" s="1396" t="s">
        <v>344</v>
      </c>
      <c r="J160" s="1396"/>
      <c r="K160" s="1396"/>
      <c r="L160" s="1396"/>
      <c r="M160" s="1396"/>
      <c r="N160" s="155"/>
      <c r="ACK160" s="113"/>
      <c r="ACL160" s="113"/>
      <c r="ACM160" s="113"/>
      <c r="ACN160" s="113"/>
      <c r="ACO160" s="113"/>
      <c r="ACP160" s="157" t="s">
        <v>388</v>
      </c>
      <c r="ACQ160" s="137"/>
      <c r="ACR160" s="137"/>
      <c r="ACS160" s="137"/>
      <c r="ACT160" s="137"/>
      <c r="ACU160" s="137"/>
      <c r="ACV160" s="137"/>
      <c r="ACW160" s="137"/>
      <c r="ACX160" s="137"/>
      <c r="ACY160" s="137"/>
      <c r="ACZ160" s="137"/>
      <c r="ADA160" s="137"/>
      <c r="ADB160" s="137"/>
      <c r="ADC160" s="137"/>
      <c r="ADD160" s="137"/>
      <c r="ADE160" s="137"/>
      <c r="ADF160" s="137"/>
      <c r="ADG160" s="137"/>
      <c r="ADH160" s="137"/>
      <c r="ADI160" s="137"/>
      <c r="ADJ160" s="137"/>
      <c r="ADK160" s="137"/>
      <c r="ADL160" s="137"/>
      <c r="ADM160" s="137"/>
      <c r="ADN160" s="137"/>
      <c r="ADO160" s="137"/>
      <c r="ADP160" s="137"/>
      <c r="ADQ160" s="137"/>
      <c r="ADR160" s="137"/>
      <c r="ADS160" s="137"/>
      <c r="ADT160" s="137"/>
      <c r="ADU160" s="137"/>
      <c r="ADV160" s="137"/>
    </row>
    <row r="161" spans="1:802">
      <c r="A161" s="137"/>
      <c r="B161" s="138"/>
      <c r="C161" s="138"/>
      <c r="D161" s="133"/>
      <c r="E161" s="154"/>
      <c r="F161" s="139"/>
      <c r="G161" s="139"/>
      <c r="H161" s="139"/>
      <c r="I161" s="139"/>
      <c r="J161" s="140"/>
      <c r="K161" s="140"/>
      <c r="L161" s="139"/>
      <c r="M161" s="139"/>
      <c r="N161" s="155"/>
      <c r="ACK161" s="113"/>
      <c r="ACL161" s="113"/>
      <c r="ACM161" s="113"/>
      <c r="ACN161" s="113"/>
      <c r="ACO161" s="113"/>
      <c r="ACP161" s="139" t="s">
        <v>388</v>
      </c>
      <c r="ACQ161" s="137"/>
      <c r="ACR161" s="137"/>
      <c r="ACS161" s="137"/>
      <c r="ACT161" s="137"/>
      <c r="ACU161" s="137"/>
      <c r="ACV161" s="137"/>
      <c r="ACW161" s="137"/>
      <c r="ACX161" s="137"/>
      <c r="ACY161" s="137"/>
      <c r="ACZ161" s="137"/>
      <c r="ADA161" s="137"/>
      <c r="ADB161" s="137"/>
      <c r="ADC161" s="137"/>
      <c r="ADD161" s="137"/>
      <c r="ADE161" s="137"/>
      <c r="ADF161" s="137"/>
      <c r="ADG161" s="137"/>
      <c r="ADH161" s="137"/>
      <c r="ADI161" s="137"/>
      <c r="ADJ161" s="137"/>
      <c r="ADK161" s="137"/>
      <c r="ADL161" s="137"/>
      <c r="ADM161" s="137"/>
      <c r="ADN161" s="137"/>
      <c r="ADO161" s="137"/>
      <c r="ADP161" s="137"/>
      <c r="ADQ161" s="137"/>
      <c r="ADR161" s="137"/>
      <c r="ADS161" s="137"/>
      <c r="ADT161" s="137"/>
      <c r="ADU161" s="137"/>
      <c r="ADV161" s="137"/>
    </row>
    <row r="162" spans="1:802">
      <c r="A162" s="137"/>
      <c r="B162" s="138"/>
      <c r="C162" s="138"/>
      <c r="D162" s="113"/>
      <c r="E162" s="154"/>
      <c r="F162" s="139"/>
      <c r="G162" s="139"/>
      <c r="H162" s="139"/>
      <c r="I162" s="139"/>
      <c r="J162" s="140"/>
      <c r="K162" s="140"/>
      <c r="L162" s="139"/>
      <c r="M162" s="139"/>
      <c r="N162" s="155"/>
      <c r="ACK162" s="113"/>
      <c r="ACL162" s="113"/>
      <c r="ACM162" s="113"/>
      <c r="ACN162" s="113"/>
      <c r="ACO162" s="113"/>
      <c r="ACP162" s="139" t="s">
        <v>388</v>
      </c>
      <c r="ACQ162" s="137"/>
      <c r="ACR162" s="137"/>
      <c r="ACS162" s="137"/>
      <c r="ACT162" s="137"/>
      <c r="ACU162" s="137"/>
      <c r="ACV162" s="137"/>
      <c r="ACW162" s="137"/>
      <c r="ACX162" s="137"/>
      <c r="ACY162" s="137"/>
      <c r="ACZ162" s="137"/>
      <c r="ADA162" s="137"/>
      <c r="ADB162" s="137"/>
      <c r="ADC162" s="137"/>
      <c r="ADD162" s="137"/>
      <c r="ADE162" s="137"/>
      <c r="ADF162" s="137"/>
      <c r="ADG162" s="137"/>
      <c r="ADH162" s="137"/>
      <c r="ADI162" s="137"/>
      <c r="ADJ162" s="137"/>
      <c r="ADK162" s="137"/>
      <c r="ADL162" s="137"/>
      <c r="ADM162" s="137"/>
      <c r="ADN162" s="137"/>
      <c r="ADO162" s="137"/>
      <c r="ADP162" s="137"/>
      <c r="ADQ162" s="137"/>
      <c r="ADR162" s="137"/>
      <c r="ADS162" s="137"/>
      <c r="ADT162" s="137"/>
      <c r="ADU162" s="137"/>
      <c r="ADV162" s="137"/>
    </row>
    <row r="163" spans="1:802">
      <c r="A163" s="137"/>
      <c r="B163" s="138"/>
      <c r="C163" s="138"/>
      <c r="D163" s="113"/>
      <c r="E163" s="154"/>
      <c r="F163" s="139"/>
      <c r="G163" s="139"/>
      <c r="H163" s="139"/>
      <c r="I163" s="139"/>
      <c r="J163" s="140"/>
      <c r="K163" s="140"/>
      <c r="L163" s="139"/>
      <c r="M163" s="139"/>
      <c r="N163" s="155"/>
      <c r="ACK163" s="113"/>
      <c r="ACL163" s="113"/>
      <c r="ACM163" s="113"/>
      <c r="ACN163" s="113"/>
      <c r="ACO163" s="113"/>
      <c r="ACP163" s="139" t="s">
        <v>388</v>
      </c>
      <c r="ACQ163" s="137"/>
      <c r="ACR163" s="137"/>
      <c r="ACS163" s="137"/>
      <c r="ACT163" s="137"/>
      <c r="ACU163" s="137"/>
      <c r="ACV163" s="137"/>
      <c r="ACW163" s="137"/>
      <c r="ACX163" s="137"/>
      <c r="ACY163" s="137"/>
      <c r="ACZ163" s="137"/>
      <c r="ADA163" s="137"/>
      <c r="ADB163" s="137"/>
      <c r="ADC163" s="137"/>
      <c r="ADD163" s="137"/>
      <c r="ADE163" s="137"/>
      <c r="ADF163" s="137"/>
      <c r="ADG163" s="137"/>
      <c r="ADH163" s="137"/>
      <c r="ADI163" s="137"/>
      <c r="ADJ163" s="137"/>
      <c r="ADK163" s="137"/>
      <c r="ADL163" s="137"/>
      <c r="ADM163" s="137"/>
      <c r="ADN163" s="137"/>
      <c r="ADO163" s="137"/>
      <c r="ADP163" s="137"/>
      <c r="ADQ163" s="137"/>
      <c r="ADR163" s="137"/>
      <c r="ADS163" s="137"/>
      <c r="ADT163" s="137"/>
      <c r="ADU163" s="137"/>
      <c r="ADV163" s="137"/>
    </row>
    <row r="164" spans="1:802">
      <c r="B164" s="47"/>
      <c r="C164" s="47"/>
      <c r="D164" s="45"/>
      <c r="E164" s="46"/>
      <c r="F164" s="48"/>
      <c r="G164" s="48"/>
      <c r="H164" s="48"/>
      <c r="I164" s="48"/>
      <c r="J164" s="90"/>
      <c r="K164" s="90"/>
      <c r="L164" s="48"/>
      <c r="M164" s="48"/>
      <c r="N164" s="88"/>
      <c r="ACK164" s="45"/>
      <c r="ACL164" s="45"/>
      <c r="ACM164" s="45"/>
      <c r="ACN164" s="45"/>
      <c r="ACO164" s="45"/>
      <c r="ACP164" s="48"/>
    </row>
    <row r="165" spans="1:802" s="117" customFormat="1">
      <c r="B165" s="115"/>
      <c r="C165" s="1388">
        <f>TTDN!C13</f>
        <v>0</v>
      </c>
      <c r="D165" s="1388"/>
      <c r="E165" s="110"/>
      <c r="F165" s="112"/>
      <c r="G165" s="112">
        <f>TTDN!C12</f>
        <v>0</v>
      </c>
      <c r="H165" s="112"/>
      <c r="I165" s="1389">
        <f>TTDN!C9</f>
        <v>0</v>
      </c>
      <c r="J165" s="1389"/>
      <c r="K165" s="1389"/>
      <c r="L165" s="1389"/>
      <c r="M165" s="1389"/>
      <c r="N165" s="114"/>
      <c r="ACK165" s="116"/>
      <c r="ACL165" s="116"/>
      <c r="ACM165" s="116"/>
      <c r="ACN165" s="116"/>
      <c r="ACO165" s="116"/>
      <c r="ACP165" s="112"/>
    </row>
    <row r="166" spans="1:802">
      <c r="B166" s="47"/>
      <c r="C166" s="47"/>
      <c r="D166" s="45"/>
      <c r="E166" s="46"/>
      <c r="F166" s="48"/>
      <c r="G166" s="48"/>
      <c r="H166" s="48"/>
      <c r="I166" s="48"/>
      <c r="J166" s="90"/>
      <c r="K166" s="90"/>
      <c r="L166" s="48"/>
      <c r="M166" s="48"/>
      <c r="N166" s="88"/>
      <c r="ACK166" s="45"/>
      <c r="ACL166" s="45"/>
      <c r="ACM166" s="45"/>
      <c r="ACN166" s="45"/>
      <c r="ACO166" s="45"/>
      <c r="ACP166" s="48"/>
    </row>
    <row r="167" spans="1:802">
      <c r="B167" s="47"/>
      <c r="C167" s="47"/>
      <c r="D167" s="45"/>
      <c r="E167" s="46"/>
      <c r="F167" s="48"/>
      <c r="G167" s="48"/>
      <c r="H167" s="48"/>
      <c r="I167" s="48"/>
      <c r="J167" s="90"/>
      <c r="K167" s="90"/>
      <c r="L167" s="48"/>
      <c r="M167" s="48"/>
      <c r="N167" s="88"/>
      <c r="ACK167" s="45"/>
      <c r="ACL167" s="45"/>
      <c r="ACM167" s="45"/>
      <c r="ACN167" s="45"/>
      <c r="ACO167" s="45"/>
      <c r="ACP167" s="48"/>
    </row>
    <row r="168" spans="1:802">
      <c r="B168" s="47"/>
      <c r="C168" s="47"/>
      <c r="D168" s="45"/>
      <c r="E168" s="46"/>
      <c r="F168" s="48"/>
      <c r="G168" s="48"/>
      <c r="H168" s="48"/>
      <c r="I168" s="48"/>
      <c r="J168" s="90"/>
      <c r="K168" s="90"/>
      <c r="L168" s="48"/>
      <c r="M168" s="48"/>
      <c r="N168" s="88"/>
      <c r="ACK168" s="45"/>
      <c r="ACL168" s="45"/>
      <c r="ACM168" s="45"/>
      <c r="ACN168" s="45"/>
      <c r="ACO168" s="45"/>
      <c r="ACP168" s="48"/>
    </row>
    <row r="169" spans="1:802">
      <c r="B169" s="47"/>
      <c r="C169" s="47"/>
      <c r="D169" s="45"/>
      <c r="E169" s="46"/>
      <c r="F169" s="48"/>
      <c r="G169" s="48"/>
      <c r="H169" s="48"/>
      <c r="I169" s="48"/>
      <c r="J169" s="90"/>
      <c r="K169" s="90"/>
      <c r="L169" s="48"/>
      <c r="M169" s="48"/>
      <c r="N169" s="88"/>
      <c r="ACK169" s="45"/>
      <c r="ACL169" s="45"/>
      <c r="ACM169" s="45"/>
      <c r="ACN169" s="45"/>
      <c r="ACO169" s="45"/>
      <c r="ACP169" s="48"/>
    </row>
    <row r="170" spans="1:802">
      <c r="B170" s="47"/>
      <c r="C170" s="47"/>
      <c r="D170" s="45"/>
      <c r="E170" s="46"/>
      <c r="F170" s="48"/>
      <c r="G170" s="48"/>
      <c r="H170" s="48"/>
      <c r="I170" s="48"/>
      <c r="J170" s="90"/>
      <c r="K170" s="90"/>
      <c r="L170" s="48"/>
      <c r="M170" s="48"/>
      <c r="N170" s="88"/>
      <c r="ACK170" s="45"/>
      <c r="ACL170" s="45"/>
      <c r="ACM170" s="45"/>
      <c r="ACN170" s="45"/>
      <c r="ACO170" s="45"/>
      <c r="ACP170" s="48"/>
    </row>
    <row r="171" spans="1:802">
      <c r="B171" s="47"/>
      <c r="C171" s="47"/>
      <c r="D171" s="45"/>
      <c r="E171" s="46"/>
      <c r="F171" s="48"/>
      <c r="G171" s="48"/>
      <c r="H171" s="48"/>
      <c r="I171" s="48"/>
      <c r="J171" s="90"/>
      <c r="K171" s="90"/>
      <c r="L171" s="48"/>
      <c r="M171" s="48"/>
      <c r="N171" s="88"/>
      <c r="ACK171" s="45"/>
      <c r="ACL171" s="45"/>
      <c r="ACM171" s="45"/>
      <c r="ACN171" s="45"/>
      <c r="ACO171" s="45"/>
      <c r="ACP171" s="48"/>
    </row>
    <row r="172" spans="1:802">
      <c r="B172" s="47"/>
      <c r="C172" s="47"/>
      <c r="D172" s="45"/>
      <c r="E172" s="46"/>
      <c r="F172" s="48"/>
      <c r="G172" s="48"/>
      <c r="H172" s="48"/>
      <c r="I172" s="48"/>
      <c r="J172" s="90"/>
      <c r="K172" s="90"/>
      <c r="L172" s="48"/>
      <c r="M172" s="48"/>
      <c r="N172" s="88"/>
      <c r="ACK172" s="45"/>
      <c r="ACL172" s="45"/>
      <c r="ACM172" s="45"/>
      <c r="ACN172" s="45"/>
      <c r="ACO172" s="45"/>
      <c r="ACP172" s="48"/>
    </row>
    <row r="173" spans="1:802">
      <c r="B173" s="47"/>
      <c r="C173" s="47"/>
      <c r="D173" s="45"/>
      <c r="E173" s="46"/>
      <c r="F173" s="48"/>
      <c r="G173" s="48"/>
      <c r="H173" s="48"/>
      <c r="I173" s="48"/>
      <c r="J173" s="90"/>
      <c r="K173" s="90"/>
      <c r="L173" s="48"/>
      <c r="M173" s="48"/>
      <c r="N173" s="88"/>
      <c r="ACK173" s="45"/>
      <c r="ACL173" s="45"/>
      <c r="ACM173" s="45"/>
      <c r="ACN173" s="45"/>
      <c r="ACO173" s="45"/>
      <c r="ACP173" s="48"/>
    </row>
    <row r="174" spans="1:802">
      <c r="B174" s="47"/>
      <c r="C174" s="47"/>
      <c r="D174" s="45"/>
      <c r="E174" s="46"/>
      <c r="F174" s="48"/>
      <c r="G174" s="48"/>
      <c r="H174" s="48"/>
      <c r="I174" s="48"/>
      <c r="J174" s="90"/>
      <c r="K174" s="90"/>
      <c r="L174" s="48"/>
      <c r="M174" s="48"/>
      <c r="N174" s="88"/>
      <c r="ACK174" s="45"/>
      <c r="ACL174" s="45"/>
      <c r="ACM174" s="45"/>
      <c r="ACN174" s="45"/>
      <c r="ACO174" s="45"/>
      <c r="ACP174" s="48"/>
    </row>
    <row r="175" spans="1:802">
      <c r="B175" s="47"/>
      <c r="C175" s="47"/>
      <c r="D175" s="45"/>
      <c r="E175" s="46"/>
      <c r="F175" s="48"/>
      <c r="G175" s="48"/>
      <c r="H175" s="48"/>
      <c r="I175" s="48"/>
      <c r="J175" s="90"/>
      <c r="K175" s="90"/>
      <c r="L175" s="48"/>
      <c r="M175" s="48"/>
      <c r="N175" s="88"/>
      <c r="ACK175" s="45"/>
      <c r="ACL175" s="45"/>
      <c r="ACM175" s="45"/>
      <c r="ACN175" s="45"/>
      <c r="ACO175" s="45"/>
      <c r="ACP175" s="48"/>
    </row>
    <row r="176" spans="1:802">
      <c r="B176" s="47"/>
      <c r="C176" s="47"/>
      <c r="D176" s="45"/>
      <c r="E176" s="46"/>
      <c r="F176" s="48"/>
      <c r="G176" s="48"/>
      <c r="H176" s="48"/>
      <c r="I176" s="48"/>
      <c r="J176" s="90"/>
      <c r="K176" s="90"/>
      <c r="L176" s="48"/>
      <c r="M176" s="48"/>
      <c r="N176" s="88"/>
      <c r="ACK176" s="45"/>
      <c r="ACL176" s="45"/>
      <c r="ACM176" s="45"/>
      <c r="ACN176" s="45"/>
      <c r="ACO176" s="45"/>
      <c r="ACP176" s="48"/>
    </row>
    <row r="177" spans="2:770">
      <c r="B177" s="47"/>
      <c r="C177" s="47"/>
      <c r="D177" s="45"/>
      <c r="E177" s="46"/>
      <c r="F177" s="48"/>
      <c r="G177" s="48"/>
      <c r="H177" s="48"/>
      <c r="I177" s="48"/>
      <c r="J177" s="90"/>
      <c r="K177" s="90"/>
      <c r="L177" s="48"/>
      <c r="M177" s="48"/>
      <c r="N177" s="88"/>
      <c r="ACK177" s="45"/>
      <c r="ACL177" s="45"/>
      <c r="ACM177" s="45"/>
      <c r="ACN177" s="45"/>
      <c r="ACO177" s="45"/>
      <c r="ACP177" s="48"/>
    </row>
    <row r="178" spans="2:770">
      <c r="B178" s="47"/>
      <c r="C178" s="47"/>
      <c r="D178" s="45"/>
      <c r="E178" s="46"/>
      <c r="F178" s="48"/>
      <c r="G178" s="48"/>
      <c r="H178" s="48"/>
      <c r="I178" s="48"/>
      <c r="J178" s="90"/>
      <c r="K178" s="90"/>
      <c r="L178" s="48"/>
      <c r="M178" s="48"/>
      <c r="N178" s="88"/>
      <c r="ACK178" s="45"/>
      <c r="ACL178" s="45"/>
      <c r="ACM178" s="45"/>
      <c r="ACN178" s="45"/>
      <c r="ACO178" s="45"/>
      <c r="ACP178" s="48"/>
    </row>
    <row r="179" spans="2:770">
      <c r="B179" s="47"/>
      <c r="C179" s="47"/>
      <c r="D179" s="45"/>
      <c r="E179" s="46"/>
      <c r="F179" s="48"/>
      <c r="G179" s="48"/>
      <c r="H179" s="48"/>
      <c r="I179" s="48"/>
      <c r="J179" s="90"/>
      <c r="K179" s="90"/>
      <c r="L179" s="48"/>
      <c r="M179" s="48"/>
      <c r="N179" s="88"/>
      <c r="ACK179" s="45"/>
      <c r="ACL179" s="45"/>
      <c r="ACM179" s="45"/>
      <c r="ACN179" s="45"/>
      <c r="ACO179" s="45"/>
      <c r="ACP179" s="48"/>
    </row>
    <row r="180" spans="2:770">
      <c r="B180" s="47"/>
      <c r="C180" s="47"/>
      <c r="D180" s="45"/>
      <c r="E180" s="46"/>
      <c r="F180" s="48"/>
      <c r="G180" s="48"/>
      <c r="H180" s="48"/>
      <c r="I180" s="48"/>
      <c r="J180" s="90"/>
      <c r="K180" s="90"/>
      <c r="L180" s="48"/>
      <c r="M180" s="48"/>
      <c r="N180" s="88"/>
      <c r="ACK180" s="45"/>
      <c r="ACL180" s="45"/>
      <c r="ACM180" s="45"/>
      <c r="ACN180" s="45"/>
      <c r="ACO180" s="45"/>
      <c r="ACP180" s="48"/>
    </row>
    <row r="181" spans="2:770">
      <c r="B181" s="47"/>
      <c r="C181" s="47"/>
      <c r="D181" s="45"/>
      <c r="E181" s="46"/>
      <c r="F181" s="48"/>
      <c r="G181" s="48"/>
      <c r="H181" s="48"/>
      <c r="I181" s="48"/>
      <c r="J181" s="90"/>
      <c r="K181" s="90"/>
      <c r="L181" s="48"/>
      <c r="M181" s="48"/>
      <c r="N181" s="88"/>
      <c r="ACK181" s="45"/>
      <c r="ACL181" s="45"/>
      <c r="ACM181" s="45"/>
      <c r="ACN181" s="45"/>
      <c r="ACO181" s="45"/>
      <c r="ACP181" s="48"/>
    </row>
    <row r="182" spans="2:770">
      <c r="B182" s="47"/>
      <c r="C182" s="47"/>
      <c r="D182" s="45"/>
      <c r="E182" s="46"/>
      <c r="F182" s="48"/>
      <c r="G182" s="48"/>
      <c r="H182" s="48"/>
      <c r="I182" s="48"/>
      <c r="J182" s="90"/>
      <c r="K182" s="90"/>
      <c r="L182" s="48"/>
      <c r="M182" s="48"/>
      <c r="N182" s="88"/>
      <c r="ACK182" s="45"/>
      <c r="ACL182" s="45"/>
      <c r="ACM182" s="45"/>
      <c r="ACN182" s="45"/>
      <c r="ACO182" s="45"/>
      <c r="ACP182" s="48"/>
    </row>
    <row r="183" spans="2:770">
      <c r="B183" s="47"/>
      <c r="C183" s="47"/>
      <c r="D183" s="45"/>
      <c r="E183" s="46"/>
      <c r="F183" s="48"/>
      <c r="G183" s="48"/>
      <c r="H183" s="48"/>
      <c r="I183" s="48"/>
      <c r="J183" s="90"/>
      <c r="K183" s="90"/>
      <c r="L183" s="48"/>
      <c r="M183" s="48"/>
      <c r="N183" s="88"/>
      <c r="ACK183" s="45"/>
      <c r="ACL183" s="45"/>
      <c r="ACM183" s="45"/>
      <c r="ACN183" s="45"/>
      <c r="ACO183" s="45"/>
      <c r="ACP183" s="48"/>
    </row>
    <row r="184" spans="2:770">
      <c r="B184" s="47"/>
      <c r="C184" s="47"/>
      <c r="D184" s="45"/>
      <c r="E184" s="46"/>
      <c r="F184" s="48"/>
      <c r="G184" s="48"/>
      <c r="H184" s="48"/>
      <c r="I184" s="48"/>
      <c r="J184" s="90"/>
      <c r="K184" s="90"/>
      <c r="L184" s="48"/>
      <c r="M184" s="48"/>
      <c r="N184" s="88"/>
      <c r="ACK184" s="45"/>
      <c r="ACL184" s="45"/>
      <c r="ACM184" s="45"/>
      <c r="ACN184" s="45"/>
      <c r="ACO184" s="45"/>
      <c r="ACP184" s="48"/>
    </row>
    <row r="185" spans="2:770">
      <c r="B185" s="47"/>
      <c r="C185" s="47"/>
      <c r="D185" s="45"/>
      <c r="E185" s="46"/>
      <c r="F185" s="48"/>
      <c r="G185" s="48"/>
      <c r="H185" s="48"/>
      <c r="I185" s="48"/>
      <c r="J185" s="90"/>
      <c r="K185" s="90"/>
      <c r="L185" s="48"/>
      <c r="M185" s="48"/>
      <c r="N185" s="88"/>
      <c r="ACK185" s="45"/>
      <c r="ACL185" s="45"/>
      <c r="ACM185" s="45"/>
      <c r="ACN185" s="45"/>
      <c r="ACO185" s="45"/>
      <c r="ACP185" s="48"/>
    </row>
    <row r="186" spans="2:770">
      <c r="B186" s="47"/>
      <c r="C186" s="47"/>
      <c r="D186" s="45"/>
      <c r="E186" s="46"/>
      <c r="F186" s="48"/>
      <c r="G186" s="48"/>
      <c r="H186" s="48"/>
      <c r="I186" s="48"/>
      <c r="J186" s="90"/>
      <c r="K186" s="90"/>
      <c r="L186" s="48"/>
      <c r="M186" s="48"/>
      <c r="N186" s="88"/>
      <c r="ACK186" s="45"/>
      <c r="ACL186" s="45"/>
      <c r="ACM186" s="45"/>
      <c r="ACN186" s="45"/>
      <c r="ACO186" s="45"/>
      <c r="ACP186" s="48"/>
    </row>
    <row r="187" spans="2:770">
      <c r="B187" s="47"/>
      <c r="C187" s="47"/>
      <c r="D187" s="45"/>
      <c r="E187" s="46"/>
      <c r="F187" s="48"/>
      <c r="G187" s="48"/>
      <c r="H187" s="48"/>
      <c r="I187" s="48"/>
      <c r="J187" s="90"/>
      <c r="K187" s="90"/>
      <c r="L187" s="48"/>
      <c r="M187" s="48"/>
      <c r="N187" s="88"/>
      <c r="ACK187" s="45"/>
      <c r="ACL187" s="45"/>
      <c r="ACM187" s="45"/>
      <c r="ACN187" s="45"/>
      <c r="ACO187" s="45"/>
      <c r="ACP187" s="48"/>
    </row>
    <row r="188" spans="2:770">
      <c r="B188" s="47"/>
      <c r="C188" s="47"/>
      <c r="D188" s="45"/>
      <c r="E188" s="46"/>
      <c r="F188" s="48"/>
      <c r="G188" s="48"/>
      <c r="H188" s="48"/>
      <c r="I188" s="48"/>
      <c r="J188" s="90"/>
      <c r="K188" s="90"/>
      <c r="L188" s="48"/>
      <c r="M188" s="48"/>
      <c r="N188" s="88"/>
      <c r="ACK188" s="45"/>
      <c r="ACL188" s="45"/>
      <c r="ACM188" s="45"/>
      <c r="ACN188" s="45"/>
      <c r="ACO188" s="45"/>
      <c r="ACP188" s="48"/>
    </row>
    <row r="189" spans="2:770">
      <c r="B189" s="47"/>
      <c r="C189" s="47"/>
      <c r="D189" s="45"/>
      <c r="E189" s="46"/>
      <c r="F189" s="48"/>
      <c r="G189" s="48"/>
      <c r="H189" s="48"/>
      <c r="I189" s="48"/>
      <c r="J189" s="90"/>
      <c r="K189" s="90"/>
      <c r="L189" s="48"/>
      <c r="M189" s="48"/>
      <c r="N189" s="88"/>
      <c r="ACK189" s="45"/>
      <c r="ACL189" s="45"/>
      <c r="ACM189" s="45"/>
      <c r="ACN189" s="45"/>
      <c r="ACO189" s="45"/>
      <c r="ACP189" s="48"/>
    </row>
    <row r="190" spans="2:770">
      <c r="B190" s="47"/>
      <c r="C190" s="47"/>
      <c r="D190" s="45"/>
      <c r="E190" s="46"/>
      <c r="F190" s="48"/>
      <c r="G190" s="48"/>
      <c r="H190" s="48"/>
      <c r="I190" s="48"/>
      <c r="J190" s="90"/>
      <c r="K190" s="90"/>
      <c r="L190" s="48"/>
      <c r="M190" s="48"/>
      <c r="N190" s="88"/>
      <c r="ACK190" s="45"/>
      <c r="ACL190" s="45"/>
      <c r="ACM190" s="45"/>
      <c r="ACN190" s="45"/>
      <c r="ACO190" s="45"/>
      <c r="ACP190" s="48"/>
    </row>
    <row r="191" spans="2:770">
      <c r="B191" s="47"/>
      <c r="C191" s="47"/>
      <c r="D191" s="45"/>
      <c r="E191" s="46"/>
      <c r="F191" s="48"/>
      <c r="G191" s="48"/>
      <c r="H191" s="48"/>
      <c r="I191" s="48"/>
      <c r="J191" s="90"/>
      <c r="K191" s="90"/>
      <c r="L191" s="48"/>
      <c r="M191" s="48"/>
      <c r="N191" s="88"/>
      <c r="ACK191" s="45"/>
      <c r="ACL191" s="45"/>
      <c r="ACM191" s="45"/>
      <c r="ACN191" s="45"/>
      <c r="ACO191" s="45"/>
      <c r="ACP191" s="48"/>
    </row>
    <row r="192" spans="2:770">
      <c r="B192" s="47"/>
      <c r="C192" s="47"/>
      <c r="D192" s="45"/>
      <c r="E192" s="46"/>
      <c r="F192" s="48"/>
      <c r="G192" s="48"/>
      <c r="H192" s="48"/>
      <c r="I192" s="48"/>
      <c r="J192" s="90"/>
      <c r="K192" s="90"/>
      <c r="L192" s="48"/>
      <c r="M192" s="48"/>
      <c r="N192" s="88"/>
      <c r="ACK192" s="45"/>
      <c r="ACL192" s="45"/>
      <c r="ACM192" s="45"/>
      <c r="ACN192" s="45"/>
      <c r="ACO192" s="45"/>
      <c r="ACP192" s="48"/>
    </row>
    <row r="193" spans="2:770">
      <c r="B193" s="47"/>
      <c r="C193" s="47"/>
      <c r="D193" s="45"/>
      <c r="E193" s="46"/>
      <c r="F193" s="48"/>
      <c r="G193" s="48"/>
      <c r="H193" s="48"/>
      <c r="I193" s="48"/>
      <c r="J193" s="90"/>
      <c r="K193" s="90"/>
      <c r="L193" s="48"/>
      <c r="M193" s="48"/>
      <c r="N193" s="88"/>
      <c r="ACK193" s="45"/>
      <c r="ACL193" s="45"/>
      <c r="ACM193" s="45"/>
      <c r="ACN193" s="45"/>
      <c r="ACO193" s="45"/>
      <c r="ACP193" s="48"/>
    </row>
    <row r="194" spans="2:770">
      <c r="B194" s="47"/>
      <c r="C194" s="47"/>
      <c r="D194" s="45"/>
      <c r="E194" s="46"/>
      <c r="F194" s="48"/>
      <c r="G194" s="48"/>
      <c r="H194" s="48"/>
      <c r="I194" s="48"/>
      <c r="J194" s="90"/>
      <c r="K194" s="90"/>
      <c r="L194" s="48"/>
      <c r="M194" s="48"/>
      <c r="N194" s="88"/>
      <c r="ACK194" s="45"/>
      <c r="ACL194" s="45"/>
      <c r="ACM194" s="45"/>
      <c r="ACN194" s="45"/>
      <c r="ACO194" s="45"/>
      <c r="ACP194" s="48"/>
    </row>
    <row r="195" spans="2:770">
      <c r="B195" s="47"/>
      <c r="C195" s="47"/>
      <c r="D195" s="45"/>
      <c r="E195" s="46"/>
      <c r="F195" s="48"/>
      <c r="G195" s="48"/>
      <c r="H195" s="48"/>
      <c r="I195" s="48"/>
      <c r="J195" s="90"/>
      <c r="K195" s="90"/>
      <c r="L195" s="48"/>
      <c r="M195" s="48"/>
      <c r="N195" s="88"/>
      <c r="ACK195" s="45"/>
      <c r="ACL195" s="45"/>
      <c r="ACM195" s="45"/>
      <c r="ACN195" s="45"/>
      <c r="ACO195" s="45"/>
      <c r="ACP195" s="48"/>
    </row>
    <row r="196" spans="2:770">
      <c r="B196" s="47"/>
      <c r="C196" s="47"/>
      <c r="D196" s="45"/>
      <c r="E196" s="46"/>
      <c r="F196" s="48"/>
      <c r="G196" s="48"/>
      <c r="H196" s="48"/>
      <c r="I196" s="48"/>
      <c r="J196" s="90"/>
      <c r="K196" s="90"/>
      <c r="L196" s="48"/>
      <c r="M196" s="48"/>
      <c r="N196" s="88"/>
      <c r="ACK196" s="45"/>
      <c r="ACL196" s="45"/>
      <c r="ACM196" s="45"/>
      <c r="ACN196" s="45"/>
      <c r="ACO196" s="45"/>
      <c r="ACP196" s="48"/>
    </row>
    <row r="197" spans="2:770">
      <c r="B197" s="47"/>
      <c r="C197" s="47"/>
      <c r="D197" s="45"/>
      <c r="E197" s="46"/>
      <c r="F197" s="48"/>
      <c r="G197" s="48"/>
      <c r="H197" s="48"/>
      <c r="I197" s="48"/>
      <c r="J197" s="90"/>
      <c r="K197" s="90"/>
      <c r="L197" s="48"/>
      <c r="M197" s="48"/>
      <c r="N197" s="88"/>
      <c r="ACK197" s="45"/>
      <c r="ACL197" s="45"/>
      <c r="ACM197" s="45"/>
      <c r="ACN197" s="45"/>
      <c r="ACO197" s="45"/>
      <c r="ACP197" s="48"/>
    </row>
    <row r="198" spans="2:770">
      <c r="B198" s="47"/>
      <c r="C198" s="47"/>
      <c r="D198" s="45"/>
      <c r="E198" s="46"/>
      <c r="F198" s="48"/>
      <c r="G198" s="48"/>
      <c r="H198" s="48"/>
      <c r="I198" s="48"/>
      <c r="J198" s="90"/>
      <c r="K198" s="90"/>
      <c r="L198" s="48"/>
      <c r="M198" s="48"/>
      <c r="N198" s="88"/>
      <c r="ACK198" s="45"/>
      <c r="ACL198" s="45"/>
      <c r="ACM198" s="45"/>
      <c r="ACN198" s="45"/>
      <c r="ACO198" s="45"/>
      <c r="ACP198" s="48"/>
    </row>
    <row r="199" spans="2:770">
      <c r="B199" s="47"/>
      <c r="C199" s="47"/>
      <c r="D199" s="45"/>
      <c r="E199" s="46"/>
      <c r="F199" s="48"/>
      <c r="G199" s="48"/>
      <c r="H199" s="48"/>
      <c r="I199" s="48"/>
      <c r="J199" s="90"/>
      <c r="K199" s="90"/>
      <c r="L199" s="48"/>
      <c r="M199" s="48"/>
      <c r="N199" s="88"/>
      <c r="ACK199" s="45"/>
      <c r="ACL199" s="45"/>
      <c r="ACM199" s="45"/>
      <c r="ACN199" s="45"/>
      <c r="ACO199" s="45"/>
      <c r="ACP199" s="48"/>
    </row>
    <row r="200" spans="2:770">
      <c r="B200" s="47"/>
      <c r="C200" s="47"/>
      <c r="D200" s="45"/>
      <c r="E200" s="46"/>
      <c r="F200" s="48"/>
      <c r="G200" s="48"/>
      <c r="H200" s="48"/>
      <c r="I200" s="48"/>
      <c r="J200" s="90"/>
      <c r="K200" s="90"/>
      <c r="L200" s="48"/>
      <c r="M200" s="48"/>
      <c r="N200" s="88"/>
      <c r="ACK200" s="45"/>
      <c r="ACL200" s="45"/>
      <c r="ACM200" s="45"/>
      <c r="ACN200" s="45"/>
      <c r="ACO200" s="45"/>
      <c r="ACP200" s="48"/>
    </row>
    <row r="201" spans="2:770">
      <c r="B201" s="47"/>
      <c r="C201" s="47"/>
      <c r="D201" s="45"/>
      <c r="E201" s="46"/>
      <c r="F201" s="48"/>
      <c r="G201" s="48"/>
      <c r="H201" s="48"/>
      <c r="I201" s="48"/>
      <c r="J201" s="90"/>
      <c r="K201" s="90"/>
      <c r="L201" s="48"/>
      <c r="M201" s="48"/>
      <c r="N201" s="88"/>
      <c r="ACK201" s="45"/>
      <c r="ACL201" s="45"/>
      <c r="ACM201" s="45"/>
      <c r="ACN201" s="45"/>
      <c r="ACO201" s="45"/>
      <c r="ACP201" s="48"/>
    </row>
    <row r="202" spans="2:770">
      <c r="B202" s="47"/>
      <c r="C202" s="47"/>
      <c r="D202" s="45"/>
      <c r="E202" s="46"/>
      <c r="F202" s="48"/>
      <c r="G202" s="48"/>
      <c r="H202" s="48"/>
      <c r="I202" s="48"/>
      <c r="J202" s="90"/>
      <c r="K202" s="90"/>
      <c r="L202" s="48"/>
      <c r="M202" s="48"/>
      <c r="N202" s="88"/>
      <c r="ACK202" s="45"/>
      <c r="ACL202" s="45"/>
      <c r="ACM202" s="45"/>
      <c r="ACN202" s="45"/>
      <c r="ACO202" s="45"/>
      <c r="ACP202" s="48"/>
    </row>
    <row r="203" spans="2:770">
      <c r="B203" s="47"/>
      <c r="C203" s="47"/>
      <c r="D203" s="45"/>
      <c r="E203" s="46"/>
      <c r="F203" s="48"/>
      <c r="G203" s="48"/>
      <c r="H203" s="48"/>
      <c r="I203" s="48"/>
      <c r="J203" s="90"/>
      <c r="K203" s="90"/>
      <c r="L203" s="48"/>
      <c r="M203" s="48"/>
      <c r="N203" s="88"/>
      <c r="ACK203" s="45"/>
      <c r="ACL203" s="45"/>
      <c r="ACM203" s="45"/>
      <c r="ACN203" s="45"/>
      <c r="ACO203" s="45"/>
      <c r="ACP203" s="48"/>
    </row>
    <row r="204" spans="2:770">
      <c r="B204" s="47"/>
      <c r="C204" s="47"/>
      <c r="D204" s="45"/>
      <c r="E204" s="46"/>
      <c r="F204" s="48"/>
      <c r="G204" s="48"/>
      <c r="H204" s="48"/>
      <c r="I204" s="48"/>
      <c r="J204" s="90"/>
      <c r="K204" s="90"/>
      <c r="L204" s="48"/>
      <c r="M204" s="48"/>
      <c r="N204" s="88"/>
      <c r="ACK204" s="45"/>
      <c r="ACL204" s="45"/>
      <c r="ACM204" s="45"/>
      <c r="ACN204" s="45"/>
      <c r="ACO204" s="45"/>
      <c r="ACP204" s="48"/>
    </row>
    <row r="205" spans="2:770">
      <c r="B205" s="47"/>
      <c r="C205" s="47"/>
      <c r="D205" s="45"/>
      <c r="E205" s="46"/>
      <c r="F205" s="48"/>
      <c r="G205" s="48"/>
      <c r="H205" s="48"/>
      <c r="I205" s="48"/>
      <c r="J205" s="90"/>
      <c r="K205" s="90"/>
      <c r="L205" s="48"/>
      <c r="M205" s="48"/>
      <c r="N205" s="88"/>
      <c r="ACK205" s="45"/>
      <c r="ACL205" s="45"/>
      <c r="ACM205" s="45"/>
      <c r="ACN205" s="45"/>
      <c r="ACO205" s="45"/>
      <c r="ACP205" s="48"/>
    </row>
    <row r="206" spans="2:770">
      <c r="B206" s="47"/>
      <c r="C206" s="47"/>
      <c r="D206" s="45"/>
      <c r="E206" s="46"/>
      <c r="F206" s="48"/>
      <c r="G206" s="48"/>
      <c r="H206" s="48"/>
      <c r="I206" s="48"/>
      <c r="J206" s="90"/>
      <c r="K206" s="90"/>
      <c r="L206" s="48"/>
      <c r="M206" s="48"/>
      <c r="N206" s="88"/>
      <c r="ACK206" s="45"/>
      <c r="ACL206" s="45"/>
      <c r="ACM206" s="45"/>
      <c r="ACN206" s="45"/>
      <c r="ACO206" s="45"/>
      <c r="ACP206" s="48"/>
    </row>
    <row r="207" spans="2:770">
      <c r="B207" s="47"/>
      <c r="C207" s="47"/>
      <c r="D207" s="45"/>
      <c r="E207" s="46"/>
      <c r="F207" s="48"/>
      <c r="G207" s="48"/>
      <c r="H207" s="48"/>
      <c r="I207" s="48"/>
      <c r="J207" s="90"/>
      <c r="K207" s="90"/>
      <c r="L207" s="48"/>
      <c r="M207" s="48"/>
      <c r="N207" s="88"/>
      <c r="ACK207" s="45"/>
      <c r="ACL207" s="45"/>
      <c r="ACM207" s="45"/>
      <c r="ACN207" s="45"/>
      <c r="ACO207" s="45"/>
      <c r="ACP207" s="48"/>
    </row>
    <row r="208" spans="2:770">
      <c r="B208" s="47"/>
      <c r="C208" s="47"/>
      <c r="D208" s="45"/>
      <c r="E208" s="46"/>
      <c r="F208" s="48"/>
      <c r="G208" s="48"/>
      <c r="H208" s="48"/>
      <c r="I208" s="48"/>
      <c r="J208" s="90"/>
      <c r="K208" s="90"/>
      <c r="L208" s="48"/>
      <c r="M208" s="48"/>
      <c r="N208" s="88"/>
      <c r="ACK208" s="45"/>
      <c r="ACL208" s="45"/>
      <c r="ACM208" s="45"/>
      <c r="ACN208" s="45"/>
      <c r="ACO208" s="45"/>
      <c r="ACP208" s="48"/>
    </row>
    <row r="209" spans="2:770">
      <c r="B209" s="47"/>
      <c r="C209" s="47"/>
      <c r="D209" s="45"/>
      <c r="E209" s="46"/>
      <c r="F209" s="48"/>
      <c r="G209" s="48"/>
      <c r="H209" s="48"/>
      <c r="I209" s="48"/>
      <c r="J209" s="90"/>
      <c r="K209" s="90"/>
      <c r="L209" s="48"/>
      <c r="M209" s="48"/>
      <c r="N209" s="88"/>
      <c r="ACK209" s="45"/>
      <c r="ACL209" s="45"/>
      <c r="ACM209" s="45"/>
      <c r="ACN209" s="45"/>
      <c r="ACO209" s="45"/>
      <c r="ACP209" s="48"/>
    </row>
    <row r="210" spans="2:770">
      <c r="B210" s="47"/>
      <c r="C210" s="47"/>
      <c r="D210" s="45"/>
      <c r="E210" s="46"/>
      <c r="F210" s="48"/>
      <c r="G210" s="48"/>
      <c r="H210" s="48"/>
      <c r="I210" s="48"/>
      <c r="J210" s="90"/>
      <c r="K210" s="90"/>
      <c r="L210" s="48"/>
      <c r="M210" s="48"/>
      <c r="N210" s="88"/>
      <c r="ACK210" s="45"/>
      <c r="ACL210" s="45"/>
      <c r="ACM210" s="45"/>
      <c r="ACN210" s="45"/>
      <c r="ACO210" s="45"/>
      <c r="ACP210" s="48"/>
    </row>
    <row r="211" spans="2:770">
      <c r="B211" s="47"/>
      <c r="C211" s="47"/>
      <c r="D211" s="45"/>
      <c r="E211" s="46"/>
      <c r="F211" s="48"/>
      <c r="G211" s="48"/>
      <c r="H211" s="48"/>
      <c r="I211" s="48"/>
      <c r="J211" s="90"/>
      <c r="K211" s="90"/>
      <c r="L211" s="48"/>
      <c r="M211" s="48"/>
      <c r="N211" s="88"/>
      <c r="ACK211" s="45"/>
      <c r="ACL211" s="45"/>
      <c r="ACM211" s="45"/>
      <c r="ACN211" s="45"/>
      <c r="ACO211" s="45"/>
      <c r="ACP211" s="48"/>
    </row>
    <row r="212" spans="2:770">
      <c r="B212" s="47"/>
      <c r="C212" s="47"/>
      <c r="D212" s="45"/>
      <c r="E212" s="46"/>
      <c r="F212" s="48"/>
      <c r="G212" s="48"/>
      <c r="H212" s="48"/>
      <c r="I212" s="48"/>
      <c r="J212" s="90"/>
      <c r="K212" s="90"/>
      <c r="L212" s="48"/>
      <c r="M212" s="48"/>
      <c r="N212" s="88"/>
      <c r="ACK212" s="45"/>
      <c r="ACL212" s="45"/>
      <c r="ACM212" s="45"/>
      <c r="ACN212" s="45"/>
      <c r="ACO212" s="45"/>
      <c r="ACP212" s="48"/>
    </row>
    <row r="213" spans="2:770">
      <c r="B213" s="47"/>
      <c r="C213" s="47"/>
      <c r="D213" s="45"/>
      <c r="E213" s="46"/>
      <c r="F213" s="48"/>
      <c r="G213" s="48"/>
      <c r="H213" s="48"/>
      <c r="I213" s="48"/>
      <c r="J213" s="90"/>
      <c r="K213" s="90"/>
      <c r="L213" s="48"/>
      <c r="M213" s="48"/>
      <c r="N213" s="88"/>
      <c r="ACK213" s="45"/>
      <c r="ACL213" s="45"/>
      <c r="ACM213" s="45"/>
      <c r="ACN213" s="45"/>
      <c r="ACO213" s="45"/>
      <c r="ACP213" s="48"/>
    </row>
    <row r="214" spans="2:770">
      <c r="B214" s="47"/>
      <c r="C214" s="47"/>
      <c r="D214" s="45"/>
      <c r="E214" s="46"/>
      <c r="F214" s="48"/>
      <c r="G214" s="48"/>
      <c r="H214" s="48"/>
      <c r="I214" s="48"/>
      <c r="J214" s="90"/>
      <c r="K214" s="90"/>
      <c r="L214" s="48"/>
      <c r="M214" s="48"/>
      <c r="N214" s="88"/>
      <c r="ACK214" s="45"/>
      <c r="ACL214" s="45"/>
      <c r="ACM214" s="45"/>
      <c r="ACN214" s="45"/>
      <c r="ACO214" s="45"/>
      <c r="ACP214" s="48"/>
    </row>
    <row r="215" spans="2:770">
      <c r="B215" s="47"/>
      <c r="C215" s="47"/>
      <c r="D215" s="45"/>
      <c r="E215" s="46"/>
      <c r="F215" s="48"/>
      <c r="G215" s="48"/>
      <c r="H215" s="48"/>
      <c r="I215" s="48"/>
      <c r="J215" s="90"/>
      <c r="K215" s="90"/>
      <c r="L215" s="48"/>
      <c r="M215" s="48"/>
      <c r="N215" s="88"/>
      <c r="ACK215" s="45"/>
      <c r="ACL215" s="45"/>
      <c r="ACM215" s="45"/>
      <c r="ACN215" s="45"/>
      <c r="ACO215" s="45"/>
      <c r="ACP215" s="48"/>
    </row>
    <row r="216" spans="2:770">
      <c r="B216" s="47"/>
      <c r="C216" s="47"/>
      <c r="D216" s="45"/>
      <c r="E216" s="46"/>
      <c r="F216" s="48"/>
      <c r="G216" s="48"/>
      <c r="H216" s="48"/>
      <c r="I216" s="48"/>
      <c r="J216" s="90"/>
      <c r="K216" s="90"/>
      <c r="L216" s="48"/>
      <c r="M216" s="48"/>
      <c r="N216" s="88"/>
      <c r="ACK216" s="45"/>
      <c r="ACL216" s="45"/>
      <c r="ACM216" s="45"/>
      <c r="ACN216" s="45"/>
      <c r="ACO216" s="45"/>
      <c r="ACP216" s="48"/>
    </row>
    <row r="217" spans="2:770">
      <c r="B217" s="47"/>
      <c r="C217" s="47"/>
      <c r="D217" s="45"/>
      <c r="E217" s="46"/>
      <c r="F217" s="48"/>
      <c r="G217" s="48"/>
      <c r="H217" s="48"/>
      <c r="I217" s="48"/>
      <c r="J217" s="90"/>
      <c r="K217" s="90"/>
      <c r="L217" s="48"/>
      <c r="M217" s="48"/>
      <c r="N217" s="88"/>
      <c r="ACK217" s="45"/>
      <c r="ACL217" s="45"/>
      <c r="ACM217" s="45"/>
      <c r="ACN217" s="45"/>
      <c r="ACO217" s="45"/>
      <c r="ACP217" s="48"/>
    </row>
    <row r="218" spans="2:770">
      <c r="B218" s="47"/>
      <c r="C218" s="47"/>
      <c r="D218" s="45"/>
      <c r="E218" s="46"/>
      <c r="F218" s="48"/>
      <c r="G218" s="48"/>
      <c r="H218" s="48"/>
      <c r="I218" s="48"/>
      <c r="J218" s="90"/>
      <c r="K218" s="90"/>
      <c r="L218" s="48"/>
      <c r="M218" s="48"/>
      <c r="N218" s="88"/>
      <c r="ACK218" s="45"/>
      <c r="ACL218" s="45"/>
      <c r="ACM218" s="45"/>
      <c r="ACN218" s="45"/>
      <c r="ACO218" s="45"/>
      <c r="ACP218" s="48"/>
    </row>
    <row r="219" spans="2:770">
      <c r="B219" s="47"/>
      <c r="C219" s="47"/>
      <c r="D219" s="45"/>
      <c r="E219" s="46"/>
      <c r="F219" s="48"/>
      <c r="G219" s="48"/>
      <c r="H219" s="48"/>
      <c r="I219" s="48"/>
      <c r="J219" s="90"/>
      <c r="K219" s="90"/>
      <c r="L219" s="48"/>
      <c r="M219" s="48"/>
      <c r="N219" s="88"/>
      <c r="ACK219" s="45"/>
      <c r="ACL219" s="45"/>
      <c r="ACM219" s="45"/>
      <c r="ACN219" s="45"/>
      <c r="ACO219" s="45"/>
      <c r="ACP219" s="48"/>
    </row>
    <row r="220" spans="2:770">
      <c r="B220" s="47"/>
      <c r="C220" s="47"/>
      <c r="D220" s="45"/>
      <c r="E220" s="46"/>
      <c r="F220" s="48"/>
      <c r="G220" s="48"/>
      <c r="H220" s="48"/>
      <c r="I220" s="48"/>
      <c r="J220" s="90"/>
      <c r="K220" s="90"/>
      <c r="L220" s="48"/>
      <c r="M220" s="48"/>
      <c r="N220" s="88"/>
      <c r="ACK220" s="45"/>
      <c r="ACL220" s="45"/>
      <c r="ACM220" s="45"/>
      <c r="ACN220" s="45"/>
      <c r="ACO220" s="45"/>
      <c r="ACP220" s="48"/>
    </row>
    <row r="221" spans="2:770">
      <c r="B221" s="47"/>
      <c r="C221" s="47"/>
      <c r="D221" s="45"/>
      <c r="E221" s="46"/>
      <c r="F221" s="48"/>
      <c r="G221" s="48"/>
      <c r="H221" s="48"/>
      <c r="I221" s="48"/>
      <c r="J221" s="90"/>
      <c r="K221" s="90"/>
      <c r="L221" s="48"/>
      <c r="M221" s="48"/>
      <c r="N221" s="88"/>
      <c r="ACK221" s="45"/>
      <c r="ACL221" s="45"/>
      <c r="ACM221" s="45"/>
      <c r="ACN221" s="45"/>
      <c r="ACO221" s="45"/>
      <c r="ACP221" s="48"/>
    </row>
    <row r="222" spans="2:770">
      <c r="B222" s="47"/>
      <c r="C222" s="47"/>
      <c r="D222" s="45"/>
      <c r="E222" s="46"/>
      <c r="F222" s="48"/>
      <c r="G222" s="48"/>
      <c r="H222" s="48"/>
      <c r="I222" s="48"/>
      <c r="J222" s="90"/>
      <c r="K222" s="90"/>
      <c r="L222" s="48"/>
      <c r="M222" s="48"/>
      <c r="N222" s="88"/>
      <c r="ACK222" s="45"/>
      <c r="ACL222" s="45"/>
      <c r="ACM222" s="45"/>
      <c r="ACN222" s="45"/>
      <c r="ACO222" s="45"/>
      <c r="ACP222" s="48"/>
    </row>
    <row r="223" spans="2:770">
      <c r="B223" s="47"/>
      <c r="C223" s="47"/>
      <c r="D223" s="45"/>
      <c r="E223" s="46"/>
      <c r="F223" s="48"/>
      <c r="G223" s="48"/>
      <c r="H223" s="48"/>
      <c r="I223" s="48"/>
      <c r="J223" s="90"/>
      <c r="K223" s="90"/>
      <c r="L223" s="48"/>
      <c r="M223" s="48"/>
      <c r="N223" s="88"/>
      <c r="ACK223" s="45"/>
      <c r="ACL223" s="45"/>
      <c r="ACM223" s="45"/>
      <c r="ACN223" s="45"/>
      <c r="ACO223" s="45"/>
      <c r="ACP223" s="48"/>
    </row>
    <row r="224" spans="2:770">
      <c r="B224" s="47"/>
      <c r="C224" s="47"/>
      <c r="D224" s="45"/>
      <c r="E224" s="46"/>
      <c r="F224" s="48"/>
      <c r="G224" s="48"/>
      <c r="H224" s="48"/>
      <c r="I224" s="48"/>
      <c r="J224" s="90"/>
      <c r="K224" s="90"/>
      <c r="L224" s="48"/>
      <c r="M224" s="48"/>
      <c r="N224" s="88"/>
      <c r="ACK224" s="45"/>
      <c r="ACL224" s="45"/>
      <c r="ACM224" s="45"/>
      <c r="ACN224" s="45"/>
      <c r="ACO224" s="45"/>
      <c r="ACP224" s="48"/>
    </row>
    <row r="225" spans="2:770">
      <c r="B225" s="47"/>
      <c r="C225" s="47"/>
      <c r="D225" s="45"/>
      <c r="E225" s="46"/>
      <c r="F225" s="48"/>
      <c r="G225" s="48"/>
      <c r="H225" s="48"/>
      <c r="I225" s="48"/>
      <c r="J225" s="90"/>
      <c r="K225" s="90"/>
      <c r="L225" s="48"/>
      <c r="M225" s="48"/>
      <c r="N225" s="88"/>
      <c r="ACK225" s="45"/>
      <c r="ACL225" s="45"/>
      <c r="ACM225" s="45"/>
      <c r="ACN225" s="45"/>
      <c r="ACO225" s="45"/>
      <c r="ACP225" s="48"/>
    </row>
    <row r="226" spans="2:770">
      <c r="B226" s="47"/>
      <c r="C226" s="47"/>
      <c r="D226" s="45"/>
      <c r="E226" s="46"/>
      <c r="F226" s="48"/>
      <c r="G226" s="48"/>
      <c r="H226" s="48"/>
      <c r="I226" s="48"/>
      <c r="J226" s="90"/>
      <c r="K226" s="90"/>
      <c r="L226" s="48"/>
      <c r="M226" s="48"/>
      <c r="N226" s="88"/>
      <c r="ACK226" s="45"/>
      <c r="ACL226" s="45"/>
      <c r="ACM226" s="45"/>
      <c r="ACN226" s="45"/>
      <c r="ACO226" s="45"/>
      <c r="ACP226" s="48"/>
    </row>
    <row r="227" spans="2:770">
      <c r="B227" s="47"/>
      <c r="C227" s="47"/>
      <c r="D227" s="45"/>
      <c r="E227" s="46"/>
      <c r="F227" s="48"/>
      <c r="G227" s="48"/>
      <c r="H227" s="48"/>
      <c r="I227" s="48"/>
      <c r="J227" s="90"/>
      <c r="K227" s="90"/>
      <c r="L227" s="48"/>
      <c r="M227" s="48"/>
      <c r="N227" s="88"/>
      <c r="ACK227" s="45"/>
      <c r="ACL227" s="45"/>
      <c r="ACM227" s="45"/>
      <c r="ACN227" s="45"/>
      <c r="ACO227" s="45"/>
      <c r="ACP227" s="48"/>
    </row>
    <row r="228" spans="2:770">
      <c r="B228" s="47"/>
      <c r="C228" s="47"/>
      <c r="D228" s="45"/>
      <c r="E228" s="46"/>
      <c r="F228" s="48"/>
      <c r="G228" s="48"/>
      <c r="H228" s="48"/>
      <c r="I228" s="48"/>
      <c r="J228" s="90"/>
      <c r="K228" s="90"/>
      <c r="L228" s="48"/>
      <c r="M228" s="48"/>
      <c r="N228" s="88"/>
      <c r="ACK228" s="45"/>
      <c r="ACL228" s="45"/>
      <c r="ACM228" s="45"/>
      <c r="ACN228" s="45"/>
      <c r="ACO228" s="45"/>
      <c r="ACP228" s="48"/>
    </row>
    <row r="229" spans="2:770">
      <c r="B229" s="47"/>
      <c r="C229" s="47"/>
      <c r="D229" s="45"/>
      <c r="E229" s="46"/>
      <c r="F229" s="48"/>
      <c r="G229" s="48"/>
      <c r="H229" s="48"/>
      <c r="I229" s="48"/>
      <c r="J229" s="90"/>
      <c r="K229" s="90"/>
      <c r="L229" s="48"/>
      <c r="M229" s="48"/>
      <c r="N229" s="88"/>
      <c r="ACK229" s="45"/>
      <c r="ACL229" s="45"/>
      <c r="ACM229" s="45"/>
      <c r="ACN229" s="45"/>
      <c r="ACO229" s="45"/>
      <c r="ACP229" s="48"/>
    </row>
  </sheetData>
  <autoFilter ref="A4:BB163"/>
  <mergeCells count="10">
    <mergeCell ref="C165:D165"/>
    <mergeCell ref="I165:M165"/>
    <mergeCell ref="I158:M158"/>
    <mergeCell ref="ACK1:ACL1"/>
    <mergeCell ref="C2:M2"/>
    <mergeCell ref="C3:M3"/>
    <mergeCell ref="C159:D159"/>
    <mergeCell ref="C160:D160"/>
    <mergeCell ref="I160:M160"/>
    <mergeCell ref="I159:M159"/>
  </mergeCells>
  <conditionalFormatting sqref="E36:E39 B151:E151 E149:E150 E152:E153 B6:E13 B17:E20 E14:E16 B26:C26 E26 B27:E28 B40:E43 B47:E52 E44:E46 B53:C53 E53:E55 B56:E56 E57:E60 B61:E76 B84:C85 E84:E85 B86:E94 B95:B97 E95:E97 B98:E98 B102:E105 E99:E101 B106:B107 E106:E109 B110:E148 B154:E155 B24:E25 E21:M23 B80:E83 B77:C77 E77:E79 B30:E35 B5:N5 E29:N29 F6:N155 ACK5:ADT155">
    <cfRule type="expression" dxfId="26" priority="39" stopIfTrue="1">
      <formula>$N5="x"</formula>
    </cfRule>
  </conditionalFormatting>
  <conditionalFormatting sqref="C36:D39">
    <cfRule type="expression" dxfId="25" priority="27" stopIfTrue="1">
      <formula>$K36="x"</formula>
    </cfRule>
  </conditionalFormatting>
  <conditionalFormatting sqref="B36:B39">
    <cfRule type="expression" dxfId="24" priority="26" stopIfTrue="1">
      <formula>$K36="x"</formula>
    </cfRule>
  </conditionalFormatting>
  <conditionalFormatting sqref="D149:D150">
    <cfRule type="expression" dxfId="23" priority="25" stopIfTrue="1">
      <formula>$L149="x"</formula>
    </cfRule>
  </conditionalFormatting>
  <conditionalFormatting sqref="C149:C150">
    <cfRule type="expression" dxfId="22" priority="24" stopIfTrue="1">
      <formula>$L149="x"</formula>
    </cfRule>
  </conditionalFormatting>
  <conditionalFormatting sqref="B149:B150">
    <cfRule type="expression" dxfId="21" priority="23" stopIfTrue="1">
      <formula>$L149="x"</formula>
    </cfRule>
  </conditionalFormatting>
  <conditionalFormatting sqref="D152:D153">
    <cfRule type="expression" dxfId="20" priority="22" stopIfTrue="1">
      <formula>$L152="x"</formula>
    </cfRule>
  </conditionalFormatting>
  <conditionalFormatting sqref="C152:C153">
    <cfRule type="expression" dxfId="19" priority="21" stopIfTrue="1">
      <formula>$L152="x"</formula>
    </cfRule>
  </conditionalFormatting>
  <conditionalFormatting sqref="B152:B153">
    <cfRule type="expression" dxfId="18" priority="20" stopIfTrue="1">
      <formula>$L152="x"</formula>
    </cfRule>
  </conditionalFormatting>
  <conditionalFormatting sqref="B14:D16">
    <cfRule type="expression" dxfId="17" priority="19" stopIfTrue="1">
      <formula>#REF!="x"</formula>
    </cfRule>
  </conditionalFormatting>
  <conditionalFormatting sqref="D26">
    <cfRule type="expression" dxfId="16" priority="18" stopIfTrue="1">
      <formula>#REF!="x"</formula>
    </cfRule>
  </conditionalFormatting>
  <conditionalFormatting sqref="B44:D46">
    <cfRule type="expression" dxfId="15" priority="17" stopIfTrue="1">
      <formula>#REF!="x"</formula>
    </cfRule>
  </conditionalFormatting>
  <conditionalFormatting sqref="D53">
    <cfRule type="expression" dxfId="14" priority="16" stopIfTrue="1">
      <formula>#REF!="x"</formula>
    </cfRule>
  </conditionalFormatting>
  <conditionalFormatting sqref="B54:D55">
    <cfRule type="expression" dxfId="13" priority="15" stopIfTrue="1">
      <formula>#REF!="x"</formula>
    </cfRule>
  </conditionalFormatting>
  <conditionalFormatting sqref="B57:D60">
    <cfRule type="expression" dxfId="12" priority="14" stopIfTrue="1">
      <formula>#REF!="x"</formula>
    </cfRule>
  </conditionalFormatting>
  <conditionalFormatting sqref="D84:D85">
    <cfRule type="expression" dxfId="11" priority="13" stopIfTrue="1">
      <formula>#REF!="x"</formula>
    </cfRule>
  </conditionalFormatting>
  <conditionalFormatting sqref="C97:D97">
    <cfRule type="expression" dxfId="10" priority="11" stopIfTrue="1">
      <formula>#REF!="x"</formula>
    </cfRule>
  </conditionalFormatting>
  <conditionalFormatting sqref="C95:D96">
    <cfRule type="expression" dxfId="9" priority="12" stopIfTrue="1">
      <formula>#REF!="x"</formula>
    </cfRule>
  </conditionalFormatting>
  <conditionalFormatting sqref="B99:D101">
    <cfRule type="expression" dxfId="8" priority="10" stopIfTrue="1">
      <formula>#REF!="x"</formula>
    </cfRule>
  </conditionalFormatting>
  <conditionalFormatting sqref="C106:D106 C107">
    <cfRule type="expression" dxfId="7" priority="9" stopIfTrue="1">
      <formula>#REF!="x"</formula>
    </cfRule>
  </conditionalFormatting>
  <conditionalFormatting sqref="C108:D109">
    <cfRule type="expression" dxfId="6" priority="8" stopIfTrue="1">
      <formula>#REF!="x"</formula>
    </cfRule>
  </conditionalFormatting>
  <conditionalFormatting sqref="D107">
    <cfRule type="expression" dxfId="5" priority="7" stopIfTrue="1">
      <formula>#REF!="x"</formula>
    </cfRule>
  </conditionalFormatting>
  <conditionalFormatting sqref="B108:B109">
    <cfRule type="expression" dxfId="4" priority="6" stopIfTrue="1">
      <formula>#REF!="x"</formula>
    </cfRule>
  </conditionalFormatting>
  <conditionalFormatting sqref="B21:D23">
    <cfRule type="expression" dxfId="3" priority="5" stopIfTrue="1">
      <formula>#REF!="x"</formula>
    </cfRule>
  </conditionalFormatting>
  <conditionalFormatting sqref="D77">
    <cfRule type="expression" dxfId="2" priority="4" stopIfTrue="1">
      <formula>#REF!="x"</formula>
    </cfRule>
  </conditionalFormatting>
  <conditionalFormatting sqref="B78:D79">
    <cfRule type="expression" dxfId="1" priority="3" stopIfTrue="1">
      <formula>#REF!="x"</formula>
    </cfRule>
  </conditionalFormatting>
  <conditionalFormatting sqref="B29:D29">
    <cfRule type="expression" dxfId="0" priority="1" stopIfTrue="1">
      <formula>#REF!="x"</formula>
    </cfRule>
  </conditionalFormatting>
  <dataValidations count="1">
    <dataValidation type="list" allowBlank="1" showInputMessage="1" showErrorMessage="1" sqref="N1">
      <formula1>$ACM$1:$ADT$1</formula1>
    </dataValidation>
  </dataValidations>
  <pageMargins left="0.39370078740157483" right="0.39370078740157483" top="0.31496062992125984" bottom="0.35433070866141736" header="0.31496062992125984" footer="0.31496062992125984"/>
  <pageSetup paperSize="9" orientation="landscape" verticalDpi="0" r:id="rId1"/>
  <drawing r:id="rId2"/>
  <legacy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499984740745262"/>
  </sheetPr>
  <dimension ref="B3:H56"/>
  <sheetViews>
    <sheetView showGridLines="0" workbookViewId="0">
      <selection activeCell="E3" sqref="E3"/>
    </sheetView>
  </sheetViews>
  <sheetFormatPr defaultRowHeight="15"/>
  <cols>
    <col min="1" max="1" width="9.140625" style="345"/>
    <col min="2" max="2" width="44" style="345" customWidth="1"/>
    <col min="3" max="3" width="20.28515625" style="345" customWidth="1"/>
    <col min="4" max="4" width="7.7109375" style="345" customWidth="1"/>
    <col min="5" max="5" width="17.5703125" style="345" customWidth="1"/>
    <col min="6" max="6" width="17.85546875" style="345" customWidth="1"/>
    <col min="7" max="7" width="7.140625" style="345" customWidth="1"/>
    <col min="8" max="8" width="170.7109375" style="345" bestFit="1" customWidth="1"/>
    <col min="9" max="16384" width="9.140625" style="345"/>
  </cols>
  <sheetData>
    <row r="3" spans="2:8">
      <c r="C3" s="1054" t="s">
        <v>1468</v>
      </c>
    </row>
    <row r="4" spans="2:8" ht="26.25">
      <c r="B4" s="1397" t="s">
        <v>1465</v>
      </c>
      <c r="C4" s="1397"/>
      <c r="D4" s="1397"/>
      <c r="E4" s="1397"/>
      <c r="F4" s="1397"/>
      <c r="G4" s="1165" t="str">
        <f>IF(E55-E34=0,"Ok ok đúng rồi đó, bạn thật là siêu nhân :D","Nô nô sai rồi, cố lên bạn ơi :(")</f>
        <v>Ok ok đúng rồi đó, bạn thật là siêu nhân :D</v>
      </c>
    </row>
    <row r="5" spans="2:8">
      <c r="G5" s="632" t="str">
        <f>CĐPS!N1</f>
        <v>Q4</v>
      </c>
    </row>
    <row r="6" spans="2:8" ht="30">
      <c r="B6" s="358" t="s">
        <v>428</v>
      </c>
      <c r="C6" s="358" t="s">
        <v>403</v>
      </c>
      <c r="D6" s="358" t="s">
        <v>404</v>
      </c>
      <c r="E6" s="358" t="s">
        <v>543</v>
      </c>
      <c r="F6" s="358" t="s">
        <v>540</v>
      </c>
      <c r="G6" s="629"/>
    </row>
    <row r="7" spans="2:8">
      <c r="B7" s="347" t="s">
        <v>429</v>
      </c>
      <c r="C7" s="348"/>
      <c r="D7" s="348"/>
      <c r="E7" s="627"/>
      <c r="F7" s="627"/>
      <c r="G7" s="630"/>
    </row>
    <row r="8" spans="2:8">
      <c r="B8" s="349" t="s">
        <v>430</v>
      </c>
      <c r="C8" s="350">
        <v>110</v>
      </c>
      <c r="D8" s="346"/>
      <c r="E8" s="633">
        <f>SUMIF(vb01an,C8,stpsncdps)</f>
        <v>2018861513</v>
      </c>
      <c r="F8" s="628"/>
      <c r="G8" s="631"/>
      <c r="H8" s="351"/>
    </row>
    <row r="9" spans="2:8">
      <c r="B9" s="349" t="s">
        <v>1123</v>
      </c>
      <c r="C9" s="347">
        <v>120</v>
      </c>
      <c r="D9" s="346"/>
      <c r="E9" s="633">
        <f>SUBTOTAL(9,E10:E13)</f>
        <v>0</v>
      </c>
      <c r="F9" s="628"/>
      <c r="G9" s="631"/>
    </row>
    <row r="10" spans="2:8">
      <c r="B10" s="352" t="s">
        <v>1113</v>
      </c>
      <c r="C10" s="348">
        <v>121</v>
      </c>
      <c r="D10" s="346"/>
      <c r="E10" s="628">
        <f>SUMIF(vb01an,C10,stpsncdps)</f>
        <v>0</v>
      </c>
      <c r="F10" s="628"/>
      <c r="G10" s="631"/>
      <c r="H10" s="351"/>
    </row>
    <row r="11" spans="2:8">
      <c r="B11" s="352" t="s">
        <v>1124</v>
      </c>
      <c r="C11" s="348">
        <v>122</v>
      </c>
      <c r="D11" s="346"/>
      <c r="E11" s="628">
        <f>SUMIF(vb01an,C11,stpsncdps)</f>
        <v>0</v>
      </c>
      <c r="F11" s="628"/>
      <c r="G11" s="631"/>
      <c r="H11" s="351"/>
    </row>
    <row r="12" spans="2:8">
      <c r="B12" s="352" t="s">
        <v>1125</v>
      </c>
      <c r="C12" s="348">
        <v>123</v>
      </c>
      <c r="D12" s="346"/>
      <c r="E12" s="628">
        <f>SUMIF(vb01an,C12,stpsncdps)</f>
        <v>0</v>
      </c>
      <c r="F12" s="628"/>
      <c r="G12" s="631"/>
      <c r="H12" s="351"/>
    </row>
    <row r="13" spans="2:8" ht="15" customHeight="1">
      <c r="B13" s="353" t="s">
        <v>1126</v>
      </c>
      <c r="C13" s="348">
        <v>124</v>
      </c>
      <c r="D13" s="346"/>
      <c r="E13" s="628">
        <f>SUMIF(vb01an,C13,stpsncdps)</f>
        <v>0</v>
      </c>
      <c r="F13" s="628"/>
      <c r="G13" s="631"/>
      <c r="H13" s="351"/>
    </row>
    <row r="14" spans="2:8">
      <c r="B14" s="349" t="s">
        <v>1127</v>
      </c>
      <c r="C14" s="347">
        <v>130</v>
      </c>
      <c r="D14" s="346"/>
      <c r="E14" s="633">
        <f>SUBTOTAL(9,E15:E20)</f>
        <v>0</v>
      </c>
      <c r="F14" s="628"/>
      <c r="G14" s="631"/>
    </row>
    <row r="15" spans="2:8">
      <c r="B15" s="352" t="s">
        <v>1128</v>
      </c>
      <c r="C15" s="348">
        <v>131</v>
      </c>
      <c r="D15" s="346"/>
      <c r="E15" s="628">
        <f t="shared" ref="E15:E20" si="0">SUMIF(vb01an,C15,stpsncdps)</f>
        <v>0</v>
      </c>
      <c r="F15" s="628"/>
      <c r="G15" s="631"/>
      <c r="H15" s="351"/>
    </row>
    <row r="16" spans="2:8">
      <c r="B16" s="352" t="s">
        <v>1129</v>
      </c>
      <c r="C16" s="348">
        <v>132</v>
      </c>
      <c r="D16" s="346"/>
      <c r="E16" s="628">
        <f t="shared" si="0"/>
        <v>0</v>
      </c>
      <c r="F16" s="628"/>
      <c r="G16" s="631"/>
      <c r="H16" s="351"/>
    </row>
    <row r="17" spans="2:8">
      <c r="B17" s="352" t="s">
        <v>1109</v>
      </c>
      <c r="C17" s="348">
        <v>133</v>
      </c>
      <c r="D17" s="346"/>
      <c r="E17" s="628">
        <f t="shared" si="0"/>
        <v>0</v>
      </c>
      <c r="F17" s="628"/>
      <c r="G17" s="631"/>
      <c r="H17" s="351"/>
    </row>
    <row r="18" spans="2:8">
      <c r="B18" s="352" t="s">
        <v>1130</v>
      </c>
      <c r="C18" s="348">
        <v>134</v>
      </c>
      <c r="D18" s="346"/>
      <c r="E18" s="628">
        <f t="shared" si="0"/>
        <v>0</v>
      </c>
      <c r="F18" s="628"/>
      <c r="G18" s="631"/>
      <c r="H18" s="351"/>
    </row>
    <row r="19" spans="2:8">
      <c r="B19" s="352" t="s">
        <v>1131</v>
      </c>
      <c r="C19" s="348">
        <v>135</v>
      </c>
      <c r="D19" s="346"/>
      <c r="E19" s="628">
        <f t="shared" si="0"/>
        <v>0</v>
      </c>
      <c r="F19" s="628"/>
      <c r="G19" s="631"/>
      <c r="H19" s="351"/>
    </row>
    <row r="20" spans="2:8" ht="15" customHeight="1">
      <c r="B20" s="353" t="s">
        <v>1132</v>
      </c>
      <c r="C20" s="348">
        <v>136</v>
      </c>
      <c r="D20" s="346"/>
      <c r="E20" s="628">
        <f t="shared" si="0"/>
        <v>0</v>
      </c>
      <c r="F20" s="628"/>
      <c r="G20" s="631"/>
      <c r="H20" s="351"/>
    </row>
    <row r="21" spans="2:8">
      <c r="B21" s="349" t="s">
        <v>432</v>
      </c>
      <c r="C21" s="347">
        <v>140</v>
      </c>
      <c r="D21" s="346"/>
      <c r="E21" s="633">
        <f>SUBTOTAL(9,E22:E23)</f>
        <v>3888908</v>
      </c>
      <c r="F21" s="628"/>
      <c r="G21" s="631"/>
    </row>
    <row r="22" spans="2:8">
      <c r="B22" s="352" t="s">
        <v>1114</v>
      </c>
      <c r="C22" s="348">
        <v>141</v>
      </c>
      <c r="D22" s="346"/>
      <c r="E22" s="628">
        <f>SUMIF(vb01an,C22,stpsncdps)</f>
        <v>3888908</v>
      </c>
      <c r="F22" s="628"/>
      <c r="G22" s="631"/>
      <c r="H22" s="351"/>
    </row>
    <row r="23" spans="2:8">
      <c r="B23" s="352" t="s">
        <v>1115</v>
      </c>
      <c r="C23" s="348">
        <v>142</v>
      </c>
      <c r="D23" s="346"/>
      <c r="E23" s="628">
        <f>SUMIF(vb01an,C23,stpsncdps)</f>
        <v>0</v>
      </c>
      <c r="F23" s="628"/>
      <c r="G23" s="631"/>
      <c r="H23" s="351"/>
    </row>
    <row r="24" spans="2:8">
      <c r="B24" s="349" t="s">
        <v>1133</v>
      </c>
      <c r="C24" s="347">
        <v>150</v>
      </c>
      <c r="D24" s="346"/>
      <c r="E24" s="633">
        <f>SUBTOTAL(9,E25:E26)</f>
        <v>0</v>
      </c>
      <c r="F24" s="628"/>
      <c r="G24" s="631"/>
    </row>
    <row r="25" spans="2:8">
      <c r="B25" s="352" t="s">
        <v>1117</v>
      </c>
      <c r="C25" s="348">
        <v>151</v>
      </c>
      <c r="D25" s="346"/>
      <c r="E25" s="628">
        <f>SUMIF(vb01an,C25,stpsncdps)</f>
        <v>0</v>
      </c>
      <c r="F25" s="628"/>
      <c r="G25" s="631"/>
      <c r="H25" s="351"/>
    </row>
    <row r="26" spans="2:8" ht="15" customHeight="1">
      <c r="B26" s="353" t="s">
        <v>1134</v>
      </c>
      <c r="C26" s="348">
        <v>152</v>
      </c>
      <c r="D26" s="346"/>
      <c r="E26" s="628">
        <f>SUMIF(vb01an,C26,stpsncdps)</f>
        <v>0</v>
      </c>
      <c r="F26" s="628"/>
      <c r="G26" s="631"/>
      <c r="H26" s="351"/>
    </row>
    <row r="27" spans="2:8">
      <c r="B27" s="349" t="s">
        <v>1135</v>
      </c>
      <c r="C27" s="347">
        <v>160</v>
      </c>
      <c r="D27" s="346"/>
      <c r="E27" s="633">
        <f>SUBTOTAL(9,E28:E29)</f>
        <v>0</v>
      </c>
      <c r="F27" s="628"/>
      <c r="G27" s="631"/>
    </row>
    <row r="28" spans="2:8">
      <c r="B28" s="352" t="s">
        <v>1117</v>
      </c>
      <c r="C28" s="348">
        <v>161</v>
      </c>
      <c r="D28" s="346"/>
      <c r="E28" s="628">
        <f>SUMIF(vb01an,C28,stpsncdps)</f>
        <v>0</v>
      </c>
      <c r="F28" s="628"/>
      <c r="G28" s="631"/>
      <c r="H28" s="351"/>
    </row>
    <row r="29" spans="2:8">
      <c r="B29" s="352" t="s">
        <v>1134</v>
      </c>
      <c r="C29" s="348">
        <v>162</v>
      </c>
      <c r="D29" s="346"/>
      <c r="E29" s="628">
        <f>SUMIF(vb01an,C29,stpsncdps)</f>
        <v>0</v>
      </c>
      <c r="F29" s="628"/>
      <c r="G29" s="631"/>
      <c r="H29" s="351"/>
    </row>
    <row r="30" spans="2:8">
      <c r="B30" s="349" t="s">
        <v>1136</v>
      </c>
      <c r="C30" s="350">
        <v>170</v>
      </c>
      <c r="D30" s="346"/>
      <c r="E30" s="633">
        <f>SUMIF(vb01an,C30,stpsncdps)</f>
        <v>0</v>
      </c>
      <c r="F30" s="628"/>
      <c r="G30" s="631"/>
      <c r="H30" s="351"/>
    </row>
    <row r="31" spans="2:8">
      <c r="B31" s="349" t="s">
        <v>1137</v>
      </c>
      <c r="C31" s="347">
        <v>180</v>
      </c>
      <c r="D31" s="346"/>
      <c r="E31" s="633">
        <f>SUBTOTAL(9,E32:E33)</f>
        <v>0</v>
      </c>
      <c r="F31" s="628"/>
      <c r="G31" s="631"/>
    </row>
    <row r="32" spans="2:8">
      <c r="B32" s="352" t="s">
        <v>1116</v>
      </c>
      <c r="C32" s="348">
        <v>181</v>
      </c>
      <c r="D32" s="346"/>
      <c r="E32" s="628">
        <f>SUMIF(vb01an,C32,stpsncdps)</f>
        <v>0</v>
      </c>
      <c r="F32" s="628"/>
      <c r="G32" s="631"/>
      <c r="H32" s="351"/>
    </row>
    <row r="33" spans="2:8">
      <c r="B33" s="352" t="s">
        <v>1138</v>
      </c>
      <c r="C33" s="348">
        <v>182</v>
      </c>
      <c r="D33" s="346"/>
      <c r="E33" s="628">
        <f>SUMIF(vb01an,C33,stpsncdps)</f>
        <v>0</v>
      </c>
      <c r="F33" s="628"/>
      <c r="G33" s="631"/>
      <c r="H33" s="351"/>
    </row>
    <row r="34" spans="2:8">
      <c r="B34" s="357" t="s">
        <v>1110</v>
      </c>
      <c r="C34" s="350">
        <v>200</v>
      </c>
      <c r="D34" s="346"/>
      <c r="E34" s="633">
        <f>SUBTOTAL(9,E8:E33)</f>
        <v>2022750421</v>
      </c>
      <c r="F34" s="628"/>
      <c r="G34" s="631"/>
    </row>
    <row r="35" spans="2:8">
      <c r="B35" s="354" t="s">
        <v>1388</v>
      </c>
      <c r="C35" s="350"/>
      <c r="D35" s="346"/>
      <c r="E35" s="628"/>
      <c r="F35" s="628"/>
      <c r="G35" s="631"/>
    </row>
    <row r="36" spans="2:8">
      <c r="B36" s="355" t="s">
        <v>1139</v>
      </c>
      <c r="C36" s="347">
        <v>300</v>
      </c>
      <c r="D36" s="346"/>
      <c r="E36" s="633">
        <f>SUBTOTAL(9,E37:E46)</f>
        <v>108174045</v>
      </c>
      <c r="F36" s="628"/>
      <c r="G36" s="631"/>
    </row>
    <row r="37" spans="2:8">
      <c r="B37" s="352" t="s">
        <v>1140</v>
      </c>
      <c r="C37" s="348">
        <v>311</v>
      </c>
      <c r="D37" s="346"/>
      <c r="E37" s="628">
        <f t="shared" ref="E37:E46" si="1">SUMIF(vb01ac,C37,stpsccdps)</f>
        <v>717200</v>
      </c>
      <c r="F37" s="628"/>
      <c r="G37" s="631"/>
      <c r="H37" s="351"/>
    </row>
    <row r="38" spans="2:8">
      <c r="B38" s="352" t="s">
        <v>1141</v>
      </c>
      <c r="C38" s="348">
        <v>312</v>
      </c>
      <c r="D38" s="346"/>
      <c r="E38" s="628">
        <f t="shared" si="1"/>
        <v>104890000</v>
      </c>
      <c r="F38" s="628"/>
      <c r="G38" s="631"/>
      <c r="H38" s="351"/>
    </row>
    <row r="39" spans="2:8">
      <c r="B39" s="352" t="s">
        <v>1111</v>
      </c>
      <c r="C39" s="348">
        <v>313</v>
      </c>
      <c r="D39" s="346"/>
      <c r="E39" s="628">
        <f t="shared" si="1"/>
        <v>2566845</v>
      </c>
      <c r="F39" s="628"/>
      <c r="G39" s="631"/>
      <c r="H39" s="351"/>
    </row>
    <row r="40" spans="2:8">
      <c r="B40" s="352" t="s">
        <v>1112</v>
      </c>
      <c r="C40" s="348">
        <v>314</v>
      </c>
      <c r="D40" s="346"/>
      <c r="E40" s="628">
        <f t="shared" si="1"/>
        <v>0</v>
      </c>
      <c r="F40" s="628"/>
      <c r="G40" s="631"/>
      <c r="H40" s="351"/>
    </row>
    <row r="41" spans="2:8">
      <c r="B41" s="352" t="s">
        <v>1142</v>
      </c>
      <c r="C41" s="348">
        <v>315</v>
      </c>
      <c r="D41" s="346"/>
      <c r="E41" s="628">
        <f t="shared" si="1"/>
        <v>0</v>
      </c>
      <c r="F41" s="628"/>
      <c r="G41" s="631"/>
      <c r="H41" s="351"/>
    </row>
    <row r="42" spans="2:8">
      <c r="B42" s="352" t="s">
        <v>1143</v>
      </c>
      <c r="C42" s="348">
        <v>316</v>
      </c>
      <c r="D42" s="346"/>
      <c r="E42" s="628">
        <f t="shared" si="1"/>
        <v>0</v>
      </c>
      <c r="F42" s="628"/>
      <c r="G42" s="631"/>
      <c r="H42" s="351"/>
    </row>
    <row r="43" spans="2:8">
      <c r="B43" s="352" t="s">
        <v>1144</v>
      </c>
      <c r="C43" s="348">
        <v>317</v>
      </c>
      <c r="D43" s="346"/>
      <c r="E43" s="628">
        <f t="shared" si="1"/>
        <v>0</v>
      </c>
      <c r="F43" s="628"/>
      <c r="G43" s="631"/>
      <c r="H43" s="351"/>
    </row>
    <row r="44" spans="2:8">
      <c r="B44" s="352" t="s">
        <v>1145</v>
      </c>
      <c r="C44" s="348">
        <v>318</v>
      </c>
      <c r="D44" s="346"/>
      <c r="E44" s="628">
        <f t="shared" si="1"/>
        <v>0</v>
      </c>
      <c r="F44" s="628"/>
      <c r="G44" s="631"/>
      <c r="H44" s="351"/>
    </row>
    <row r="45" spans="2:8">
      <c r="B45" s="352" t="s">
        <v>1146</v>
      </c>
      <c r="C45" s="348">
        <v>319</v>
      </c>
      <c r="D45" s="346"/>
      <c r="E45" s="628">
        <f t="shared" si="1"/>
        <v>0</v>
      </c>
      <c r="F45" s="628"/>
      <c r="G45" s="631"/>
      <c r="H45" s="351"/>
    </row>
    <row r="46" spans="2:8">
      <c r="B46" s="352" t="s">
        <v>1147</v>
      </c>
      <c r="C46" s="348">
        <v>320</v>
      </c>
      <c r="D46" s="346"/>
      <c r="E46" s="628">
        <f t="shared" si="1"/>
        <v>0</v>
      </c>
      <c r="F46" s="628"/>
      <c r="G46" s="631"/>
      <c r="H46" s="351"/>
    </row>
    <row r="47" spans="2:8">
      <c r="B47" s="355" t="s">
        <v>1148</v>
      </c>
      <c r="C47" s="347">
        <v>400</v>
      </c>
      <c r="D47" s="346"/>
      <c r="E47" s="633">
        <f>SUBTOTAL(9,E48:E54)</f>
        <v>1914576376</v>
      </c>
      <c r="F47" s="628"/>
      <c r="G47" s="631"/>
    </row>
    <row r="48" spans="2:8">
      <c r="B48" s="352" t="s">
        <v>1118</v>
      </c>
      <c r="C48" s="348">
        <v>411</v>
      </c>
      <c r="D48" s="346"/>
      <c r="E48" s="628">
        <f t="shared" ref="E48:E53" si="2">SUMIF(vb01ac,C48,stpsccdps)</f>
        <v>2000000000</v>
      </c>
      <c r="F48" s="628"/>
      <c r="G48" s="631"/>
      <c r="H48" s="351"/>
    </row>
    <row r="49" spans="2:8">
      <c r="B49" s="352" t="s">
        <v>545</v>
      </c>
      <c r="C49" s="348">
        <v>412</v>
      </c>
      <c r="D49" s="346"/>
      <c r="E49" s="628">
        <f t="shared" si="2"/>
        <v>0</v>
      </c>
      <c r="F49" s="628"/>
      <c r="G49" s="631"/>
      <c r="H49" s="351"/>
    </row>
    <row r="50" spans="2:8">
      <c r="B50" s="353" t="s">
        <v>1119</v>
      </c>
      <c r="C50" s="348">
        <v>413</v>
      </c>
      <c r="D50" s="346"/>
      <c r="E50" s="628">
        <f t="shared" si="2"/>
        <v>0</v>
      </c>
      <c r="F50" s="628"/>
      <c r="G50" s="631"/>
      <c r="H50" s="351"/>
    </row>
    <row r="51" spans="2:8">
      <c r="B51" s="352" t="s">
        <v>547</v>
      </c>
      <c r="C51" s="348">
        <v>414</v>
      </c>
      <c r="D51" s="346"/>
      <c r="E51" s="628">
        <f t="shared" si="2"/>
        <v>0</v>
      </c>
      <c r="F51" s="628"/>
      <c r="G51" s="631"/>
      <c r="H51" s="351"/>
    </row>
    <row r="52" spans="2:8">
      <c r="B52" s="352" t="s">
        <v>548</v>
      </c>
      <c r="C52" s="348">
        <v>415</v>
      </c>
      <c r="D52" s="346"/>
      <c r="E52" s="628">
        <f t="shared" si="2"/>
        <v>0</v>
      </c>
      <c r="F52" s="628"/>
      <c r="G52" s="631"/>
    </row>
    <row r="53" spans="2:8">
      <c r="B53" s="352" t="s">
        <v>549</v>
      </c>
      <c r="C53" s="348">
        <v>416</v>
      </c>
      <c r="D53" s="346"/>
      <c r="E53" s="628">
        <f t="shared" si="2"/>
        <v>0</v>
      </c>
      <c r="F53" s="628"/>
      <c r="G53" s="631"/>
      <c r="H53" s="351"/>
    </row>
    <row r="54" spans="2:8">
      <c r="B54" s="352" t="s">
        <v>550</v>
      </c>
      <c r="C54" s="348">
        <v>417</v>
      </c>
      <c r="D54" s="346"/>
      <c r="E54" s="628">
        <f>SUMIF(vb01ac,C54,stpsccdps)-SUMIF(vb01ac,C54,stpsncdps)</f>
        <v>-85423624</v>
      </c>
      <c r="F54" s="628"/>
      <c r="G54" s="631"/>
      <c r="H54" s="351"/>
    </row>
    <row r="55" spans="2:8">
      <c r="B55" s="357" t="s">
        <v>1120</v>
      </c>
      <c r="C55" s="350">
        <v>500</v>
      </c>
      <c r="D55" s="346"/>
      <c r="E55" s="633">
        <f>SUBTOTAL(9,E36:E54)</f>
        <v>2022750421</v>
      </c>
      <c r="F55" s="628"/>
      <c r="G55" s="631"/>
    </row>
    <row r="56" spans="2:8">
      <c r="E56" s="634">
        <f>E55-E34</f>
        <v>0</v>
      </c>
    </row>
  </sheetData>
  <mergeCells count="1">
    <mergeCell ref="B4:F4"/>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tabColor theme="3"/>
  </sheetPr>
  <dimension ref="B3:ACM30"/>
  <sheetViews>
    <sheetView showGridLines="0" zoomScaleNormal="100" workbookViewId="0">
      <selection activeCell="G6" sqref="G6"/>
    </sheetView>
  </sheetViews>
  <sheetFormatPr defaultColWidth="9" defaultRowHeight="15"/>
  <cols>
    <col min="1" max="1" width="9" style="2"/>
    <col min="2" max="2" width="6.42578125" style="2" customWidth="1"/>
    <col min="3" max="3" width="32" style="2" customWidth="1"/>
    <col min="4" max="5" width="9" style="2"/>
    <col min="6" max="7" width="16.42578125" style="2" customWidth="1"/>
    <col min="8" max="8" width="11.28515625" style="2" customWidth="1"/>
    <col min="9" max="9" width="126.5703125" customWidth="1"/>
    <col min="29" max="655" width="9" style="2"/>
    <col min="675" max="675" width="9" style="2" customWidth="1"/>
    <col min="676" max="748" width="9" style="2"/>
    <col min="749" max="750" width="12.140625" style="2" customWidth="1"/>
    <col min="751" max="751" width="15" style="3" customWidth="1"/>
    <col min="752" max="753" width="14.42578125" style="2" customWidth="1"/>
    <col min="754" max="754" width="16.7109375" style="2" customWidth="1"/>
    <col min="755" max="757" width="14.5703125" style="2" customWidth="1"/>
    <col min="758" max="760" width="9" style="2" customWidth="1"/>
    <col min="761" max="761" width="12.7109375" style="2" customWidth="1"/>
    <col min="762" max="762" width="9" style="2" customWidth="1"/>
    <col min="763" max="767" width="17.140625" style="2" customWidth="1"/>
    <col min="768" max="16384" width="9" style="2"/>
  </cols>
  <sheetData>
    <row r="3" spans="2:767">
      <c r="E3" s="29" t="s">
        <v>1468</v>
      </c>
      <c r="ABX3" s="26"/>
    </row>
    <row r="4" spans="2:767" ht="21.75" customHeight="1">
      <c r="B4" s="1398" t="s">
        <v>400</v>
      </c>
      <c r="C4" s="1398"/>
      <c r="D4" s="1398"/>
      <c r="E4" s="1398"/>
      <c r="F4" s="1398"/>
      <c r="G4" s="1398"/>
      <c r="ABX4" s="26"/>
    </row>
    <row r="5" spans="2:767" ht="10.5" customHeight="1">
      <c r="B5" s="1399" t="str">
        <f>IF(AND($H$6&gt;=1,$H$6&lt;=12),"Tháng "&amp;$H$6&amp;" Năm 2016",IF($H$6="Q1","Quý 1 "&amp;"Năm 2016",IF($H$6="Q2","Quý 2 "&amp;"Năm 2016",IF($H$6="Q3","Quý 3 "&amp;"Năm 2016",IF($H$6="Q4","Quý 4 "&amp;"Năm 2016",IF($H$6="N","Năm 2015"))))))</f>
        <v>Năm 2015</v>
      </c>
      <c r="C5" s="1399"/>
      <c r="D5" s="1399"/>
      <c r="E5" s="1399"/>
      <c r="F5" s="1399"/>
      <c r="G5" s="1399"/>
      <c r="H5" s="644" t="s">
        <v>995</v>
      </c>
      <c r="ABX5" s="26"/>
    </row>
    <row r="6" spans="2:767">
      <c r="B6" s="8"/>
      <c r="D6" s="9"/>
      <c r="E6" s="9"/>
      <c r="F6" s="9"/>
      <c r="G6" s="9"/>
      <c r="H6" s="635" t="s">
        <v>695</v>
      </c>
      <c r="YY6" s="92" t="s">
        <v>797</v>
      </c>
      <c r="ABU6" s="94" t="str">
        <f>IF(AND($H$6&gt;=1,$H$6&lt;=12),$H$6-1,IF($H$6="q2","q1",IF($H$6="q3","q2",IF($H$6="q4","q3",IF($H$6="n","năm trước",0)))))</f>
        <v>năm trước</v>
      </c>
      <c r="ABV6" s="94"/>
      <c r="ABW6" s="161">
        <v>1</v>
      </c>
      <c r="ABX6" s="162">
        <v>2</v>
      </c>
      <c r="ABY6" s="162">
        <v>3</v>
      </c>
      <c r="ABZ6" s="162">
        <v>4</v>
      </c>
      <c r="ACA6" s="162">
        <v>5</v>
      </c>
      <c r="ACB6" s="162">
        <v>6</v>
      </c>
      <c r="ACC6" s="162">
        <v>7</v>
      </c>
      <c r="ACD6" s="162">
        <v>8</v>
      </c>
      <c r="ACE6" s="162">
        <v>9</v>
      </c>
      <c r="ACF6" s="162">
        <v>10</v>
      </c>
      <c r="ACG6" s="162">
        <v>11</v>
      </c>
      <c r="ACH6" s="162">
        <v>12</v>
      </c>
      <c r="ACI6" s="162" t="s">
        <v>691</v>
      </c>
      <c r="ACJ6" s="162" t="s">
        <v>692</v>
      </c>
      <c r="ACK6" s="162" t="s">
        <v>693</v>
      </c>
      <c r="ACL6" s="162" t="s">
        <v>694</v>
      </c>
      <c r="ACM6" s="162" t="s">
        <v>695</v>
      </c>
    </row>
    <row r="7" spans="2:767">
      <c r="B7" s="10"/>
      <c r="C7" s="10"/>
      <c r="D7" s="10"/>
      <c r="E7" s="10"/>
      <c r="F7" s="1400" t="s">
        <v>401</v>
      </c>
      <c r="G7" s="1400"/>
      <c r="ABW7" s="163">
        <v>1</v>
      </c>
      <c r="ABX7" s="164">
        <v>2</v>
      </c>
      <c r="ABY7" s="164">
        <v>3</v>
      </c>
      <c r="ABZ7" s="164">
        <v>4</v>
      </c>
      <c r="ACA7" s="164">
        <v>5</v>
      </c>
      <c r="ACB7" s="164">
        <v>6</v>
      </c>
      <c r="ACC7" s="164">
        <v>7</v>
      </c>
      <c r="ACD7" s="164">
        <v>8</v>
      </c>
      <c r="ACE7" s="164">
        <v>9</v>
      </c>
      <c r="ACF7" s="164">
        <v>10</v>
      </c>
      <c r="ACG7" s="164">
        <v>11</v>
      </c>
      <c r="ACH7" s="164">
        <v>12</v>
      </c>
      <c r="ACI7" s="164" t="s">
        <v>691</v>
      </c>
      <c r="ACJ7" s="164" t="s">
        <v>692</v>
      </c>
      <c r="ACK7" s="164" t="s">
        <v>693</v>
      </c>
      <c r="ACL7" s="164" t="s">
        <v>694</v>
      </c>
      <c r="ACM7" s="164" t="s">
        <v>695</v>
      </c>
    </row>
    <row r="8" spans="2:767" ht="29.25" customHeight="1">
      <c r="B8" s="265" t="s">
        <v>355</v>
      </c>
      <c r="C8" s="266" t="s">
        <v>402</v>
      </c>
      <c r="D8" s="267" t="s">
        <v>403</v>
      </c>
      <c r="E8" s="267" t="s">
        <v>404</v>
      </c>
      <c r="F8" s="267" t="s">
        <v>405</v>
      </c>
      <c r="G8" s="267" t="s">
        <v>406</v>
      </c>
      <c r="ABU8" s="201" t="s">
        <v>861</v>
      </c>
      <c r="ABV8" s="202">
        <v>5111</v>
      </c>
      <c r="ABW8" s="197">
        <f>SUMIF(vb02a,ABW$6&amp;"-"&amp;$ABU8&amp;"-"&amp;$ABV8,stps)</f>
        <v>0</v>
      </c>
      <c r="ABX8" s="197">
        <f>SUMIF(vb02a,ABX$6&amp;"-"&amp;$ABU8&amp;"-"&amp;$ABV8,stps)</f>
        <v>0</v>
      </c>
      <c r="ABY8" s="197">
        <f>SUMIF(DULIEU!$AW$7:$AW$532,ABY$6&amp;"-"&amp;$ABU8&amp;"-"&amp;$ABV8,DULIEU!$X$7:$X$532)</f>
        <v>0</v>
      </c>
      <c r="ABZ8" s="197">
        <f>SUMIF(DULIEU!$AW$7:$AW$532,ABZ$6&amp;"-"&amp;$ABU8&amp;"-"&amp;$ABV8,DULIEU!$X$7:$X$532)</f>
        <v>0</v>
      </c>
      <c r="ACA8" s="197">
        <f>SUMIF(DULIEU!$AW$7:$AW$532,ACA$6&amp;"-"&amp;$ABU8&amp;"-"&amp;$ABV8,DULIEU!$X$7:$X$532)</f>
        <v>0</v>
      </c>
      <c r="ACB8" s="197">
        <f>SUMIF(DULIEU!$AW$7:$AW$532,ACB$6&amp;"-"&amp;$ABU8&amp;"-"&amp;$ABV8,DULIEU!$X$7:$X$532)</f>
        <v>0</v>
      </c>
      <c r="ACC8" s="197">
        <f>SUMIF(DULIEU!$AW$7:$AW$532,ACC$6&amp;"-"&amp;$ABU8&amp;"-"&amp;$ABV8,DULIEU!$X$7:$X$532)</f>
        <v>0</v>
      </c>
      <c r="ACD8" s="197">
        <f>SUMIF(DULIEU!$AW$7:$AW$532,ACD$6&amp;"-"&amp;$ABU8&amp;"-"&amp;$ABV8,DULIEU!$X$7:$X$532)</f>
        <v>0</v>
      </c>
      <c r="ACE8" s="197">
        <f>SUMIF(DULIEU!$AW$7:$AW$532,ACE$6&amp;"-"&amp;$ABU8&amp;"-"&amp;$ABV8,DULIEU!$X$7:$X$532)</f>
        <v>0</v>
      </c>
      <c r="ACF8" s="197">
        <f>SUMIF(DULIEU!$AW$7:$AW$532,ACF$6&amp;"-"&amp;$ABU8&amp;"-"&amp;$ABV8,DULIEU!$X$7:$X$532)</f>
        <v>0</v>
      </c>
      <c r="ACG8" s="197">
        <f>SUMIF(DULIEU!$AW$7:$AW$532,ACG$6&amp;"-"&amp;$ABU8&amp;"-"&amp;$ABV8,DULIEU!$X$7:$X$532)</f>
        <v>0</v>
      </c>
      <c r="ACH8" s="197">
        <f>SUMIF(DULIEU!$AW$7:$AW$532,ACH$6&amp;"-"&amp;$ABU8&amp;"-"&amp;$ABV8,DULIEU!$X$7:$X$532)</f>
        <v>200000</v>
      </c>
      <c r="ACI8" s="93">
        <f>SUM(ABW8:ABY8)</f>
        <v>0</v>
      </c>
      <c r="ACJ8" s="93">
        <f>SUM(ABZ8:ACB8)</f>
        <v>0</v>
      </c>
      <c r="ACK8" s="93">
        <f>SUM(ACC8:ACE8)</f>
        <v>0</v>
      </c>
      <c r="ACL8" s="93">
        <f>SUM(ACF8:ACH8)</f>
        <v>200000</v>
      </c>
      <c r="ACM8" s="93">
        <f>ACI8+ACJ8+ACK8+ACL8</f>
        <v>200000</v>
      </c>
    </row>
    <row r="9" spans="2:767" ht="21" customHeight="1">
      <c r="B9" s="268" t="s">
        <v>407</v>
      </c>
      <c r="C9" s="269" t="s">
        <v>408</v>
      </c>
      <c r="D9" s="270" t="s">
        <v>409</v>
      </c>
      <c r="E9" s="270" t="s">
        <v>410</v>
      </c>
      <c r="F9" s="270" t="s">
        <v>411</v>
      </c>
      <c r="G9" s="270" t="s">
        <v>412</v>
      </c>
      <c r="ABU9" s="203" t="s">
        <v>861</v>
      </c>
      <c r="ABV9" s="203">
        <v>5112</v>
      </c>
      <c r="ABW9" s="198">
        <f>SUMIF(DULIEU!$AW$7:$AW$532,ABW$6&amp;"-"&amp;$ABU9&amp;"-"&amp;$ABV9,DULIEU!$X$7:$X$532)</f>
        <v>0</v>
      </c>
      <c r="ABX9" s="198">
        <f>SUMIF(DULIEU!$AW$7:$AW$532,ABX$6&amp;"-"&amp;$ABU9&amp;"-"&amp;$ABV9,DULIEU!$X$7:$X$532)</f>
        <v>0</v>
      </c>
      <c r="ABY9" s="198">
        <f>SUMIF(DULIEU!$AW$7:$AW$532,ABY$6&amp;"-"&amp;$ABU9&amp;"-"&amp;$ABV9,DULIEU!$X$7:$X$532)</f>
        <v>0</v>
      </c>
      <c r="ABZ9" s="198">
        <f>SUMIF(DULIEU!$AW$7:$AW$532,ABZ$6&amp;"-"&amp;$ABU9&amp;"-"&amp;$ABV9,DULIEU!$X$7:$X$532)</f>
        <v>0</v>
      </c>
      <c r="ACA9" s="198">
        <f>SUMIF(DULIEU!$AW$7:$AW$532,ACA$6&amp;"-"&amp;$ABU9&amp;"-"&amp;$ABV9,DULIEU!$X$7:$X$532)</f>
        <v>0</v>
      </c>
      <c r="ACB9" s="198">
        <f>SUMIF(DULIEU!$AW$7:$AW$532,ACB$6&amp;"-"&amp;$ABU9&amp;"-"&amp;$ABV9,DULIEU!$X$7:$X$532)</f>
        <v>0</v>
      </c>
      <c r="ACC9" s="198">
        <f>SUMIF(DULIEU!$AW$7:$AW$532,ACC$6&amp;"-"&amp;$ABU9&amp;"-"&amp;$ABV9,DULIEU!$X$7:$X$532)</f>
        <v>0</v>
      </c>
      <c r="ACD9" s="198">
        <f>SUMIF(DULIEU!$AW$7:$AW$532,ACD$6&amp;"-"&amp;$ABU9&amp;"-"&amp;$ABV9,DULIEU!$X$7:$X$532)</f>
        <v>0</v>
      </c>
      <c r="ACE9" s="198">
        <f>SUMIF(DULIEU!$AW$7:$AW$532,ACE$6&amp;"-"&amp;$ABU9&amp;"-"&amp;$ABV9,DULIEU!$X$7:$X$532)</f>
        <v>0</v>
      </c>
      <c r="ACF9" s="198">
        <f>SUMIF(DULIEU!$AW$7:$AW$532,ACF$6&amp;"-"&amp;$ABU9&amp;"-"&amp;$ABV9,DULIEU!$X$7:$X$532)</f>
        <v>0</v>
      </c>
      <c r="ACG9" s="198">
        <f>SUMIF(DULIEU!$AW$7:$AW$532,ACG$6&amp;"-"&amp;$ABU9&amp;"-"&amp;$ABV9,DULIEU!$X$7:$X$532)</f>
        <v>0</v>
      </c>
      <c r="ACH9" s="198">
        <f>SUMIF(DULIEU!$AW$7:$AW$532,ACH$6&amp;"-"&amp;$ABU9&amp;"-"&amp;$ABV9,DULIEU!$X$7:$X$532)</f>
        <v>0</v>
      </c>
      <c r="ACI9" s="93">
        <f>SUM(ABW9:ABY9)</f>
        <v>0</v>
      </c>
      <c r="ACJ9" s="93">
        <f>SUM(ABZ9:ACB9)</f>
        <v>0</v>
      </c>
      <c r="ACK9" s="93">
        <f>SUM(ACC9:ACE9)</f>
        <v>0</v>
      </c>
      <c r="ACL9" s="93">
        <f>SUM(ACF9:ACH9)</f>
        <v>0</v>
      </c>
      <c r="ACM9" s="93">
        <f>ACI9+ACJ9+ACK9+ACL9</f>
        <v>0</v>
      </c>
    </row>
    <row r="10" spans="2:767" ht="28.5">
      <c r="B10" s="11">
        <v>1</v>
      </c>
      <c r="C10" s="12" t="s">
        <v>413</v>
      </c>
      <c r="D10" s="13" t="s">
        <v>414</v>
      </c>
      <c r="E10" s="13" t="s">
        <v>415</v>
      </c>
      <c r="F10" s="158">
        <f>IF($H$6=1,ABW8+ABW9+ABW10,IF($H$6=2,ABX8+ABX9+ABX10,IF($H$6=3,ABY8+ABY9+ABY10,IF($H$6=4,ABZ8+ABZ9+ABZ10,IF($H$6=5,ACA8+ACA9+ACA10,IF($H$6=6,ACB8+ACB9+ACB10,IF($H$6=7,ACC8+ACC9+ACC10,IF($H$6=8,ACD8+ACD9+ACD10,IF($H$6=9,ACE8+ACE9+ACE10,IF($H$6=10,ACF8+ACF9+ACF10,IF($H$6=11,ACG8+ACG9+ACG10,IF($H$6=12,ACH8+ACH9+ACH10,IF($H$6="q1",ACI8+ACI9+ACI10,IF($H$6="q2",ACJ8+ACJ9+ACJ10,IF($H$6="q3",ACK8+ACK9+ACK10,IF($H$6="q4",ACL8+ACL9+ACL10,IF($H$6="n",ACM8+ACM9+ACM10,0)))))))))))))))))</f>
        <v>26745455</v>
      </c>
      <c r="G10" s="158">
        <f>IF($ABU$6=1,ABW8+ABW9+ABW10,IF($ABU$6=2,ABX8+ABX9+ABX10,IF($ABU$6=3,ABY8+ABY9+ABY10,IF($ABU$6=4,ABZ8+ABZ9+ABZ10,IF($ABU$6=5,ACA8+ACA9+ACA10,IF($ABU$6=6,ACB8+ACB9+ACB10,IF($ABU$6=7,ACC8+ACC9+ACC10,IF($ABU$6=8,ACD8+ACD9+ACD10,IF($ABU$6=9,ACE8+ACE9+ACE10,IF($ABU$6=10,ACF8+ACF9+ACF10,IF($ABU$6=11,ACG8+ACG9+ACG10,IF($ABU$6=12,ACH8+ACH9+ACH10,IF($ABU$6="q1",ACI8+ACI9+ACI10,IF($ABU$6="q2",ACJ8+ACJ9+ACJ10,IF($ABU$6="q3",ACK8+ACK9+ACK10,IF($ABU$6="q4",ACL8+ACL9+ACL10,IF($ABU$6="năm trước",YY8+YY9+YY10,0)))))))))))))))))</f>
        <v>0</v>
      </c>
      <c r="H10" s="337"/>
      <c r="ABU10" s="203" t="s">
        <v>861</v>
      </c>
      <c r="ABV10" s="203">
        <v>5113</v>
      </c>
      <c r="ABW10" s="198">
        <f>SUMIF(DULIEU!$AW$7:$AW$532,ABW$6&amp;"-"&amp;$ABU10&amp;"-"&amp;$ABV10,DULIEU!$X$7:$X$532)</f>
        <v>0</v>
      </c>
      <c r="ABX10" s="198">
        <f>SUMIF(DULIEU!$AW$7:$AW$532,ABX$6&amp;"-"&amp;$ABU10&amp;"-"&amp;$ABV10,DULIEU!$X$7:$X$532)</f>
        <v>0</v>
      </c>
      <c r="ABY10" s="198">
        <f>SUMIF(DULIEU!$AW$7:$AW$532,ABY$6&amp;"-"&amp;$ABU10&amp;"-"&amp;$ABV10,DULIEU!$X$7:$X$532)</f>
        <v>0</v>
      </c>
      <c r="ABZ10" s="198">
        <f>SUMIF(DULIEU!$AW$7:$AW$532,ABZ$6&amp;"-"&amp;$ABU10&amp;"-"&amp;$ABV10,DULIEU!$X$7:$X$532)</f>
        <v>0</v>
      </c>
      <c r="ACA10" s="198">
        <f>SUMIF(DULIEU!$AW$7:$AW$532,ACA$6&amp;"-"&amp;$ABU10&amp;"-"&amp;$ABV10,DULIEU!$X$7:$X$532)</f>
        <v>0</v>
      </c>
      <c r="ACB10" s="198">
        <f>SUMIF(DULIEU!$AW$7:$AW$532,ACB$6&amp;"-"&amp;$ABU10&amp;"-"&amp;$ABV10,DULIEU!$X$7:$X$532)</f>
        <v>0</v>
      </c>
      <c r="ACC10" s="198">
        <f>SUMIF(DULIEU!$AW$7:$AW$532,ACC$6&amp;"-"&amp;$ABU10&amp;"-"&amp;$ABV10,DULIEU!$X$7:$X$532)</f>
        <v>0</v>
      </c>
      <c r="ACD10" s="198">
        <f>SUMIF(DULIEU!$AW$7:$AW$532,ACD$6&amp;"-"&amp;$ABU10&amp;"-"&amp;$ABV10,DULIEU!$X$7:$X$532)</f>
        <v>0</v>
      </c>
      <c r="ACE10" s="198">
        <f>SUMIF(DULIEU!$AW$7:$AW$532,ACE$6&amp;"-"&amp;$ABU10&amp;"-"&amp;$ABV10,DULIEU!$X$7:$X$532)</f>
        <v>0</v>
      </c>
      <c r="ACF10" s="198">
        <f>SUMIF(DULIEU!$AW$7:$AW$532,ACF$6&amp;"-"&amp;$ABU10&amp;"-"&amp;$ABV10,DULIEU!$X$7:$X$532)</f>
        <v>0</v>
      </c>
      <c r="ACG10" s="198">
        <f>SUMIF(DULIEU!$AW$7:$AW$532,ACG$6&amp;"-"&amp;$ABU10&amp;"-"&amp;$ABV10,DULIEU!$X$7:$X$532)</f>
        <v>26545455</v>
      </c>
      <c r="ACH10" s="198">
        <f>SUMIF(DULIEU!$AW$7:$AW$532,ACH$6&amp;"-"&amp;$ABU10&amp;"-"&amp;$ABV10,DULIEU!$X$7:$X$532)</f>
        <v>0</v>
      </c>
      <c r="ACI10" s="93">
        <f t="shared" ref="ACI10:ACI25" si="0">SUM(ABW10:ABY10)</f>
        <v>0</v>
      </c>
      <c r="ACJ10" s="93">
        <f t="shared" ref="ACJ10:ACJ25" si="1">SUM(ABZ10:ACB10)</f>
        <v>0</v>
      </c>
      <c r="ACK10" s="93">
        <f t="shared" ref="ACK10:ACK25" si="2">SUM(ACC10:ACE10)</f>
        <v>0</v>
      </c>
      <c r="ACL10" s="93">
        <f t="shared" ref="ACL10:ACL25" si="3">SUM(ACF10:ACH10)</f>
        <v>26545455</v>
      </c>
      <c r="ACM10" s="93">
        <f t="shared" ref="ACM10:ACM25" si="4">ACI10+ACJ10+ACK10+ACL10</f>
        <v>26545455</v>
      </c>
    </row>
    <row r="11" spans="2:767" ht="15.75">
      <c r="B11" s="14">
        <v>2</v>
      </c>
      <c r="C11" s="15" t="s">
        <v>262</v>
      </c>
      <c r="D11" s="16" t="s">
        <v>416</v>
      </c>
      <c r="E11" s="16"/>
      <c r="F11" s="158">
        <f t="shared" ref="F11:F25" si="5">IF($H$6=1,ABW11,IF($H$6=2,ABX11,IF($H$6=3,ABY11,IF($H$6=4,ABZ11,IF($H$6=5,ACA11,IF($H$6=6,ACB11,IF($H$6=7,ACC11,IF($H$6=8,ACD11,IF($H$6=9,ACE11,IF($H$6=10,ACF11,IF($H$6=11,ACG11,IF($H$6=12,ACH11,IF($H$6="q1",ACI11,IF($H$6="q2",ACJ11,IF($H$6="q3",ACK11,IF($H$6="q4",ACL11,IF($H$6="n",ACM11,0)))))))))))))))))</f>
        <v>0</v>
      </c>
      <c r="G11" s="158">
        <f t="shared" ref="G11:G25" si="6">IF($ABU$6=1,ABW11,IF($ABU$6=2,ABX11,IF($ABU$6=3,ABY11,IF($ABU$6=4,ABZ11,IF($ABU$6=5,ACA11,IF($ABU$6=6,ACB11,IF($ABU$6=7,ACC11,IF($ABU$6=8,ACD11,IF($ABU$6=9,ACE11,IF($ABU$6=10,ACF11,IF($ABU$6=11,ACG11,IF($ABU$6=12,ACH11,IF($ABU$6="q1",ACI11,IF($ABU$6="q2",ACJ11,IF($ABU$6="q3",ACK11,IF($ABU$6="q4",ACL11,IF($ABU$6="năm trước",YY11,0)))))))))))))))))</f>
        <v>0</v>
      </c>
      <c r="H11" s="337"/>
      <c r="ABU11" s="204" t="s">
        <v>764</v>
      </c>
      <c r="ABV11" s="205">
        <v>521</v>
      </c>
      <c r="ABW11" s="198">
        <f>SUMIF(DULIEU!$AW$7:$AW$532,ABW$6&amp;"-"&amp;$ABU11&amp;"-"&amp;$ABV11,DULIEU!$X$7:$X$532)</f>
        <v>0</v>
      </c>
      <c r="ABX11" s="198">
        <f>SUMIF(DULIEU!$AW$7:$AW$532,ABX$6&amp;"-"&amp;$ABU11&amp;"-"&amp;$ABV11,DULIEU!$X$7:$X$532)</f>
        <v>0</v>
      </c>
      <c r="ABY11" s="198">
        <f>SUMIF(DULIEU!$AW$7:$AW$532,ABY$6&amp;"-"&amp;$ABU11&amp;"-"&amp;$ABV11,DULIEU!$X$7:$X$532)</f>
        <v>0</v>
      </c>
      <c r="ABZ11" s="198">
        <f>SUMIF(DULIEU!$AW$7:$AW$532,ABZ$6&amp;"-"&amp;$ABU11&amp;"-"&amp;$ABV11,DULIEU!$X$7:$X$532)</f>
        <v>0</v>
      </c>
      <c r="ACA11" s="198">
        <f>SUMIF(DULIEU!$AW$7:$AW$532,ACA$6&amp;"-"&amp;$ABU11&amp;"-"&amp;$ABV11,DULIEU!$X$7:$X$532)</f>
        <v>0</v>
      </c>
      <c r="ACB11" s="198">
        <f>SUMIF(DULIEU!$AW$7:$AW$532,ACB$6&amp;"-"&amp;$ABU11&amp;"-"&amp;$ABV11,DULIEU!$X$7:$X$532)</f>
        <v>0</v>
      </c>
      <c r="ACC11" s="198">
        <f>SUMIF(DULIEU!$AW$7:$AW$532,ACC$6&amp;"-"&amp;$ABU11&amp;"-"&amp;$ABV11,DULIEU!$X$7:$X$532)</f>
        <v>0</v>
      </c>
      <c r="ACD11" s="198">
        <f>SUMIF(DULIEU!$AW$7:$AW$532,ACD$6&amp;"-"&amp;$ABU11&amp;"-"&amp;$ABV11,DULIEU!$X$7:$X$532)</f>
        <v>0</v>
      </c>
      <c r="ACE11" s="198">
        <f>SUMIF(DULIEU!$AW$7:$AW$532,ACE$6&amp;"-"&amp;$ABU11&amp;"-"&amp;$ABV11,DULIEU!$X$7:$X$532)</f>
        <v>0</v>
      </c>
      <c r="ACF11" s="198">
        <f>SUMIF(DULIEU!$AW$7:$AW$532,ACF$6&amp;"-"&amp;$ABU11&amp;"-"&amp;$ABV11,DULIEU!$X$7:$X$532)</f>
        <v>0</v>
      </c>
      <c r="ACG11" s="198">
        <f>SUMIF(DULIEU!$AW$7:$AW$532,ACG$6&amp;"-"&amp;$ABU11&amp;"-"&amp;$ABV11,DULIEU!$X$7:$X$532)</f>
        <v>0</v>
      </c>
      <c r="ACH11" s="198">
        <f>SUMIF(DULIEU!$AW$7:$AW$532,ACH$6&amp;"-"&amp;$ABU11&amp;"-"&amp;$ABV11,DULIEU!$X$7:$X$532)</f>
        <v>0</v>
      </c>
      <c r="ACI11" s="93">
        <f t="shared" si="0"/>
        <v>0</v>
      </c>
      <c r="ACJ11" s="93">
        <f t="shared" si="1"/>
        <v>0</v>
      </c>
      <c r="ACK11" s="93">
        <f t="shared" si="2"/>
        <v>0</v>
      </c>
      <c r="ACL11" s="93">
        <f t="shared" si="3"/>
        <v>0</v>
      </c>
      <c r="ACM11" s="93">
        <f t="shared" si="4"/>
        <v>0</v>
      </c>
    </row>
    <row r="12" spans="2:767" s="17" customFormat="1" ht="42.75">
      <c r="B12" s="18">
        <v>3</v>
      </c>
      <c r="C12" s="19" t="s">
        <v>425</v>
      </c>
      <c r="D12" s="18">
        <v>10</v>
      </c>
      <c r="E12" s="20"/>
      <c r="F12" s="158">
        <f t="shared" si="5"/>
        <v>26745455</v>
      </c>
      <c r="G12" s="158">
        <f t="shared" si="6"/>
        <v>0</v>
      </c>
      <c r="ABU12" s="206" t="s">
        <v>803</v>
      </c>
      <c r="ABV12" s="206"/>
      <c r="ABW12" s="199">
        <f>ABW8+ABW9+ABW10-ABW11</f>
        <v>0</v>
      </c>
      <c r="ABX12" s="199">
        <f t="shared" ref="ABX12:ACH12" si="7">ABX8+ABX9+ABX10-ABX11</f>
        <v>0</v>
      </c>
      <c r="ABY12" s="199">
        <f t="shared" si="7"/>
        <v>0</v>
      </c>
      <c r="ABZ12" s="199">
        <f t="shared" si="7"/>
        <v>0</v>
      </c>
      <c r="ACA12" s="199">
        <f t="shared" si="7"/>
        <v>0</v>
      </c>
      <c r="ACB12" s="199">
        <f t="shared" si="7"/>
        <v>0</v>
      </c>
      <c r="ACC12" s="199">
        <f t="shared" si="7"/>
        <v>0</v>
      </c>
      <c r="ACD12" s="199">
        <f t="shared" si="7"/>
        <v>0</v>
      </c>
      <c r="ACE12" s="199">
        <f t="shared" si="7"/>
        <v>0</v>
      </c>
      <c r="ACF12" s="199">
        <f t="shared" si="7"/>
        <v>0</v>
      </c>
      <c r="ACG12" s="199">
        <f t="shared" si="7"/>
        <v>26545455</v>
      </c>
      <c r="ACH12" s="199">
        <f t="shared" si="7"/>
        <v>200000</v>
      </c>
      <c r="ACI12" s="93">
        <f t="shared" si="0"/>
        <v>0</v>
      </c>
      <c r="ACJ12" s="93">
        <f t="shared" si="1"/>
        <v>0</v>
      </c>
      <c r="ACK12" s="93">
        <f t="shared" si="2"/>
        <v>0</v>
      </c>
      <c r="ACL12" s="93">
        <f>SUM(ACF12:ACH12)</f>
        <v>26745455</v>
      </c>
      <c r="ACM12" s="93">
        <f t="shared" si="4"/>
        <v>26745455</v>
      </c>
    </row>
    <row r="13" spans="2:767" ht="15.75">
      <c r="B13" s="14">
        <v>4</v>
      </c>
      <c r="C13" s="21" t="s">
        <v>269</v>
      </c>
      <c r="D13" s="14">
        <v>11</v>
      </c>
      <c r="E13" s="16"/>
      <c r="F13" s="158">
        <f t="shared" si="5"/>
        <v>19697092</v>
      </c>
      <c r="G13" s="158">
        <f t="shared" si="6"/>
        <v>0</v>
      </c>
      <c r="H13" s="337"/>
      <c r="ABU13" s="204" t="s">
        <v>772</v>
      </c>
      <c r="ABV13" s="203">
        <v>632</v>
      </c>
      <c r="ABW13" s="198">
        <f>SUMIF(DULIEU!$AW$7:$AW$532,ABW$6&amp;"-"&amp;$ABU13&amp;"-"&amp;$ABV13,DULIEU!$X$7:$X$532)</f>
        <v>0</v>
      </c>
      <c r="ABX13" s="198">
        <f>SUMIF(DULIEU!$AW$7:$AW$532,ABX$6&amp;"-"&amp;$ABU13&amp;"-"&amp;$ABV13,DULIEU!$X$7:$X$532)</f>
        <v>0</v>
      </c>
      <c r="ABY13" s="198">
        <f>SUMIF(DULIEU!$AW$7:$AW$532,ABY$6&amp;"-"&amp;$ABU13&amp;"-"&amp;$ABV13,DULIEU!$X$7:$X$532)</f>
        <v>0</v>
      </c>
      <c r="ABZ13" s="198">
        <f>SUMIF(DULIEU!$AW$7:$AW$532,ABZ$6&amp;"-"&amp;$ABU13&amp;"-"&amp;$ABV13,DULIEU!$X$7:$X$532)</f>
        <v>0</v>
      </c>
      <c r="ACA13" s="198">
        <f>SUMIF(DULIEU!$AW$7:$AW$532,ACA$6&amp;"-"&amp;$ABU13&amp;"-"&amp;$ABV13,DULIEU!$X$7:$X$532)</f>
        <v>0</v>
      </c>
      <c r="ACB13" s="198">
        <f>SUMIF(DULIEU!$AW$7:$AW$532,ACB$6&amp;"-"&amp;$ABU13&amp;"-"&amp;$ABV13,DULIEU!$X$7:$X$532)</f>
        <v>0</v>
      </c>
      <c r="ACC13" s="198">
        <f>SUMIF(DULIEU!$AW$7:$AW$532,ACC$6&amp;"-"&amp;$ABU13&amp;"-"&amp;$ABV13,DULIEU!$X$7:$X$532)</f>
        <v>0</v>
      </c>
      <c r="ACD13" s="198">
        <f>SUMIF(DULIEU!$AW$7:$AW$532,ACD$6&amp;"-"&amp;$ABU13&amp;"-"&amp;$ABV13,DULIEU!$X$7:$X$532)</f>
        <v>0</v>
      </c>
      <c r="ACE13" s="198">
        <f>SUMIF(DULIEU!$AW$7:$AW$532,ACE$6&amp;"-"&amp;$ABU13&amp;"-"&amp;$ABV13,DULIEU!$X$7:$X$532)</f>
        <v>0</v>
      </c>
      <c r="ACF13" s="198">
        <f>SUMIF(DULIEU!$AW$7:$AW$532,ACF$6&amp;"-"&amp;$ABU13&amp;"-"&amp;$ABV13,DULIEU!$X$7:$X$532)</f>
        <v>0</v>
      </c>
      <c r="ACG13" s="198">
        <f>SUMIF(DULIEU!$AW$7:$AW$532,ACG$6&amp;"-"&amp;$ABU13&amp;"-"&amp;$ABV13,DULIEU!$X$7:$X$532)</f>
        <v>0</v>
      </c>
      <c r="ACH13" s="198">
        <f>SUMIF(DULIEU!$AW$7:$AW$532,ACH$6&amp;"-"&amp;$ABU13&amp;"-"&amp;$ABV13,DULIEU!$X$7:$X$532)</f>
        <v>19697092</v>
      </c>
      <c r="ACI13" s="93">
        <f t="shared" si="0"/>
        <v>0</v>
      </c>
      <c r="ACJ13" s="93">
        <f t="shared" si="1"/>
        <v>0</v>
      </c>
      <c r="ACK13" s="93">
        <f t="shared" si="2"/>
        <v>0</v>
      </c>
      <c r="ACL13" s="93">
        <f t="shared" si="3"/>
        <v>19697092</v>
      </c>
      <c r="ACM13" s="93">
        <f t="shared" si="4"/>
        <v>19697092</v>
      </c>
    </row>
    <row r="14" spans="2:767" s="17" customFormat="1" ht="28.5">
      <c r="B14" s="18">
        <v>5</v>
      </c>
      <c r="C14" s="19" t="s">
        <v>426</v>
      </c>
      <c r="D14" s="18">
        <v>20</v>
      </c>
      <c r="E14" s="20"/>
      <c r="F14" s="158">
        <f t="shared" si="5"/>
        <v>7048363</v>
      </c>
      <c r="G14" s="158">
        <f t="shared" si="6"/>
        <v>0</v>
      </c>
      <c r="ABU14" s="206" t="s">
        <v>802</v>
      </c>
      <c r="ABV14" s="206"/>
      <c r="ABW14" s="199">
        <f>ABW12-ABW13</f>
        <v>0</v>
      </c>
      <c r="ABX14" s="199">
        <f t="shared" ref="ABX14:ACH14" si="8">ABX12-ABX13</f>
        <v>0</v>
      </c>
      <c r="ABY14" s="199">
        <f t="shared" si="8"/>
        <v>0</v>
      </c>
      <c r="ABZ14" s="199">
        <f t="shared" si="8"/>
        <v>0</v>
      </c>
      <c r="ACA14" s="199">
        <f t="shared" si="8"/>
        <v>0</v>
      </c>
      <c r="ACB14" s="199">
        <f t="shared" si="8"/>
        <v>0</v>
      </c>
      <c r="ACC14" s="199">
        <f t="shared" si="8"/>
        <v>0</v>
      </c>
      <c r="ACD14" s="199">
        <f t="shared" si="8"/>
        <v>0</v>
      </c>
      <c r="ACE14" s="199">
        <f t="shared" si="8"/>
        <v>0</v>
      </c>
      <c r="ACF14" s="199">
        <f t="shared" si="8"/>
        <v>0</v>
      </c>
      <c r="ACG14" s="199">
        <f t="shared" si="8"/>
        <v>26545455</v>
      </c>
      <c r="ACH14" s="199">
        <f t="shared" si="8"/>
        <v>-19497092</v>
      </c>
      <c r="ACI14" s="93">
        <f t="shared" si="0"/>
        <v>0</v>
      </c>
      <c r="ACJ14" s="93">
        <f t="shared" si="1"/>
        <v>0</v>
      </c>
      <c r="ACK14" s="93">
        <f t="shared" si="2"/>
        <v>0</v>
      </c>
      <c r="ACL14" s="93">
        <f t="shared" si="3"/>
        <v>7048363</v>
      </c>
      <c r="ACM14" s="93">
        <f t="shared" si="4"/>
        <v>7048363</v>
      </c>
    </row>
    <row r="15" spans="2:767" ht="15.75">
      <c r="B15" s="14">
        <v>6</v>
      </c>
      <c r="C15" s="15" t="s">
        <v>417</v>
      </c>
      <c r="D15" s="14">
        <v>21</v>
      </c>
      <c r="E15" s="16"/>
      <c r="F15" s="158">
        <f t="shared" si="5"/>
        <v>10013</v>
      </c>
      <c r="G15" s="158">
        <f t="shared" si="6"/>
        <v>0</v>
      </c>
      <c r="H15" s="337"/>
      <c r="ABU15" s="203">
        <v>515</v>
      </c>
      <c r="ABV15" s="203">
        <v>911</v>
      </c>
      <c r="ABW15" s="198">
        <f>SUMIF(DULIEU!$AW$7:$AW$532,ABW$6&amp;"-"&amp;$ABU15&amp;"-"&amp;$ABV15,DULIEU!$X$7:$X$532)</f>
        <v>0</v>
      </c>
      <c r="ABX15" s="198">
        <f>SUMIF(DULIEU!$AW$7:$AW$532,ABX$6&amp;"-"&amp;$ABU15&amp;"-"&amp;$ABV15,DULIEU!$X$7:$X$532)</f>
        <v>0</v>
      </c>
      <c r="ABY15" s="198">
        <f>SUMIF(DULIEU!$AW$7:$AW$532,ABY$6&amp;"-"&amp;$ABU15&amp;"-"&amp;$ABV15,DULIEU!$X$7:$X$532)</f>
        <v>0</v>
      </c>
      <c r="ABZ15" s="198">
        <f>SUMIF(DULIEU!$AW$7:$AW$532,ABZ$6&amp;"-"&amp;$ABU15&amp;"-"&amp;$ABV15,DULIEU!$X$7:$X$532)</f>
        <v>0</v>
      </c>
      <c r="ACA15" s="198">
        <f>SUMIF(DULIEU!$AW$7:$AW$532,ACA$6&amp;"-"&amp;$ABU15&amp;"-"&amp;$ABV15,DULIEU!$X$7:$X$532)</f>
        <v>0</v>
      </c>
      <c r="ACB15" s="198">
        <f>SUMIF(DULIEU!$AW$7:$AW$532,ACB$6&amp;"-"&amp;$ABU15&amp;"-"&amp;$ABV15,DULIEU!$X$7:$X$532)</f>
        <v>1588</v>
      </c>
      <c r="ACC15" s="198">
        <f>SUMIF(DULIEU!$AW$7:$AW$532,ACC$6&amp;"-"&amp;$ABU15&amp;"-"&amp;$ABV15,DULIEU!$X$7:$X$532)</f>
        <v>0</v>
      </c>
      <c r="ACD15" s="198">
        <f>SUMIF(DULIEU!$AW$7:$AW$532,ACD$6&amp;"-"&amp;$ABU15&amp;"-"&amp;$ABV15,DULIEU!$X$7:$X$532)</f>
        <v>0</v>
      </c>
      <c r="ACE15" s="198">
        <f>SUMIF(DULIEU!$AW$7:$AW$532,ACE$6&amp;"-"&amp;$ABU15&amp;"-"&amp;$ABV15,DULIEU!$X$7:$X$532)</f>
        <v>2615</v>
      </c>
      <c r="ACF15" s="198">
        <f>SUMIF(DULIEU!$AW$7:$AW$532,ACF$6&amp;"-"&amp;$ABU15&amp;"-"&amp;$ABV15,DULIEU!$X$7:$X$532)</f>
        <v>0</v>
      </c>
      <c r="ACG15" s="198">
        <f>SUMIF(DULIEU!$AW$7:$AW$532,ACG$6&amp;"-"&amp;$ABU15&amp;"-"&amp;$ABV15,DULIEU!$X$7:$X$532)</f>
        <v>0</v>
      </c>
      <c r="ACH15" s="198">
        <f>SUMIF(DULIEU!$AW$7:$AW$532,ACH$6&amp;"-"&amp;$ABU15&amp;"-"&amp;$ABV15,DULIEU!$X$7:$X$532)</f>
        <v>5810</v>
      </c>
      <c r="ACI15" s="93">
        <f t="shared" si="0"/>
        <v>0</v>
      </c>
      <c r="ACJ15" s="93">
        <f t="shared" si="1"/>
        <v>1588</v>
      </c>
      <c r="ACK15" s="93">
        <f t="shared" si="2"/>
        <v>2615</v>
      </c>
      <c r="ACL15" s="93">
        <f t="shared" si="3"/>
        <v>5810</v>
      </c>
      <c r="ACM15" s="93">
        <f t="shared" si="4"/>
        <v>10013</v>
      </c>
    </row>
    <row r="16" spans="2:767" ht="15.75">
      <c r="B16" s="14">
        <v>7</v>
      </c>
      <c r="C16" s="15" t="s">
        <v>418</v>
      </c>
      <c r="D16" s="14">
        <v>22</v>
      </c>
      <c r="E16" s="16"/>
      <c r="F16" s="158">
        <f t="shared" si="5"/>
        <v>0</v>
      </c>
      <c r="G16" s="158">
        <f t="shared" si="6"/>
        <v>0</v>
      </c>
      <c r="H16" s="337"/>
      <c r="ABU16" s="204">
        <v>911</v>
      </c>
      <c r="ABV16" s="203">
        <v>635</v>
      </c>
      <c r="ABW16" s="198">
        <f>SUMIF(DULIEU!$AW$7:$AW$532,ABW$6&amp;"-"&amp;$ABU16&amp;"-"&amp;$ABV16,DULIEU!$X$7:$X$532)</f>
        <v>0</v>
      </c>
      <c r="ABX16" s="198">
        <f>SUMIF(DULIEU!$AW$7:$AW$532,ABX$6&amp;"-"&amp;$ABU16&amp;"-"&amp;$ABV16,DULIEU!$X$7:$X$532)</f>
        <v>0</v>
      </c>
      <c r="ABY16" s="198">
        <f>SUMIF(DULIEU!$AW$7:$AW$532,ABY$6&amp;"-"&amp;$ABU16&amp;"-"&amp;$ABV16,DULIEU!$X$7:$X$532)</f>
        <v>0</v>
      </c>
      <c r="ABZ16" s="198">
        <f>SUMIF(DULIEU!$AW$7:$AW$532,ABZ$6&amp;"-"&amp;$ABU16&amp;"-"&amp;$ABV16,DULIEU!$X$7:$X$532)</f>
        <v>0</v>
      </c>
      <c r="ACA16" s="198">
        <f>SUMIF(DULIEU!$AW$7:$AW$532,ACA$6&amp;"-"&amp;$ABU16&amp;"-"&amp;$ABV16,DULIEU!$X$7:$X$532)</f>
        <v>0</v>
      </c>
      <c r="ACB16" s="198">
        <f>SUMIF(DULIEU!$AW$7:$AW$532,ACB$6&amp;"-"&amp;$ABU16&amp;"-"&amp;$ABV16,DULIEU!$X$7:$X$532)</f>
        <v>0</v>
      </c>
      <c r="ACC16" s="198">
        <f>SUMIF(DULIEU!$AW$7:$AW$532,ACC$6&amp;"-"&amp;$ABU16&amp;"-"&amp;$ABV16,DULIEU!$X$7:$X$532)</f>
        <v>0</v>
      </c>
      <c r="ACD16" s="198">
        <f>SUMIF(DULIEU!$AW$7:$AW$532,ACD$6&amp;"-"&amp;$ABU16&amp;"-"&amp;$ABV16,DULIEU!$X$7:$X$532)</f>
        <v>0</v>
      </c>
      <c r="ACE16" s="198">
        <f>SUMIF(DULIEU!$AW$7:$AW$532,ACE$6&amp;"-"&amp;$ABU16&amp;"-"&amp;$ABV16,DULIEU!$X$7:$X$532)</f>
        <v>0</v>
      </c>
      <c r="ACF16" s="198">
        <f>SUMIF(DULIEU!$AW$7:$AW$532,ACF$6&amp;"-"&amp;$ABU16&amp;"-"&amp;$ABV16,DULIEU!$X$7:$X$532)</f>
        <v>0</v>
      </c>
      <c r="ACG16" s="198">
        <f>SUMIF(DULIEU!$AW$7:$AW$532,ACG$6&amp;"-"&amp;$ABU16&amp;"-"&amp;$ABV16,DULIEU!$X$7:$X$532)</f>
        <v>0</v>
      </c>
      <c r="ACH16" s="198">
        <f>SUMIF(DULIEU!$AW$7:$AW$532,ACH$6&amp;"-"&amp;$ABU16&amp;"-"&amp;$ABV16,DULIEU!$X$7:$X$532)</f>
        <v>0</v>
      </c>
      <c r="ACI16" s="93">
        <f t="shared" si="0"/>
        <v>0</v>
      </c>
      <c r="ACJ16" s="93">
        <f t="shared" si="1"/>
        <v>0</v>
      </c>
      <c r="ACK16" s="93">
        <f t="shared" si="2"/>
        <v>0</v>
      </c>
      <c r="ACL16" s="93">
        <f t="shared" si="3"/>
        <v>0</v>
      </c>
      <c r="ACM16" s="93">
        <f t="shared" si="4"/>
        <v>0</v>
      </c>
    </row>
    <row r="17" spans="2:767">
      <c r="B17" s="14"/>
      <c r="C17" s="15" t="s">
        <v>419</v>
      </c>
      <c r="D17" s="14">
        <v>23</v>
      </c>
      <c r="E17" s="16"/>
      <c r="F17" s="158">
        <f t="shared" si="5"/>
        <v>0</v>
      </c>
      <c r="G17" s="158">
        <f t="shared" si="6"/>
        <v>0</v>
      </c>
      <c r="ABU17" s="204">
        <v>911</v>
      </c>
      <c r="ABV17" s="203">
        <v>6352</v>
      </c>
      <c r="ABW17" s="198">
        <f>SUMIF(DULIEU!$AW$7:$AW$532,ABW$6&amp;"-"&amp;$ABU17&amp;"-"&amp;$ABV17,DULIEU!$X$7:$X$532)</f>
        <v>0</v>
      </c>
      <c r="ABX17" s="198">
        <f>SUMIF(DULIEU!$AW$7:$AW$532,ABX$6&amp;"-"&amp;$ABU17&amp;"-"&amp;$ABV17,DULIEU!$X$7:$X$532)</f>
        <v>0</v>
      </c>
      <c r="ABY17" s="198">
        <f>SUMIF(DULIEU!$AW$7:$AW$532,ABY$6&amp;"-"&amp;$ABU17&amp;"-"&amp;$ABV17,DULIEU!$X$7:$X$532)</f>
        <v>0</v>
      </c>
      <c r="ABZ17" s="198">
        <f>SUMIF(DULIEU!$AW$7:$AW$532,ABZ$6&amp;"-"&amp;$ABU17&amp;"-"&amp;$ABV17,DULIEU!$X$7:$X$532)</f>
        <v>0</v>
      </c>
      <c r="ACA17" s="198">
        <f>SUMIF(DULIEU!$AW$7:$AW$532,ACA$6&amp;"-"&amp;$ABU17&amp;"-"&amp;$ABV17,DULIEU!$X$7:$X$532)</f>
        <v>0</v>
      </c>
      <c r="ACB17" s="198">
        <f>SUMIF(DULIEU!$AW$7:$AW$532,ACB$6&amp;"-"&amp;$ABU17&amp;"-"&amp;$ABV17,DULIEU!$X$7:$X$532)</f>
        <v>0</v>
      </c>
      <c r="ACC17" s="198">
        <f>SUMIF(DULIEU!$AW$7:$AW$532,ACC$6&amp;"-"&amp;$ABU17&amp;"-"&amp;$ABV17,DULIEU!$X$7:$X$532)</f>
        <v>0</v>
      </c>
      <c r="ACD17" s="198">
        <f>SUMIF(DULIEU!$AW$7:$AW$532,ACD$6&amp;"-"&amp;$ABU17&amp;"-"&amp;$ABV17,DULIEU!$X$7:$X$532)</f>
        <v>0</v>
      </c>
      <c r="ACE17" s="198">
        <f>SUMIF(DULIEU!$AW$7:$AW$532,ACE$6&amp;"-"&amp;$ABU17&amp;"-"&amp;$ABV17,DULIEU!$X$7:$X$532)</f>
        <v>0</v>
      </c>
      <c r="ACF17" s="198">
        <f>SUMIF(DULIEU!$AW$7:$AW$532,ACF$6&amp;"-"&amp;$ABU17&amp;"-"&amp;$ABV17,DULIEU!$X$7:$X$532)</f>
        <v>0</v>
      </c>
      <c r="ACG17" s="198">
        <f>SUMIF(DULIEU!$AW$7:$AW$532,ACG$6&amp;"-"&amp;$ABU17&amp;"-"&amp;$ABV17,DULIEU!$X$7:$X$532)</f>
        <v>0</v>
      </c>
      <c r="ACH17" s="198">
        <f>SUMIF(DULIEU!$AW$7:$AW$532,ACH$6&amp;"-"&amp;$ABU17&amp;"-"&amp;$ABV17,DULIEU!$X$7:$X$532)</f>
        <v>0</v>
      </c>
      <c r="ACI17" s="93">
        <f t="shared" si="0"/>
        <v>0</v>
      </c>
      <c r="ACJ17" s="93">
        <f t="shared" si="1"/>
        <v>0</v>
      </c>
      <c r="ACK17" s="93">
        <f t="shared" si="2"/>
        <v>0</v>
      </c>
      <c r="ACL17" s="93">
        <f t="shared" si="3"/>
        <v>0</v>
      </c>
      <c r="ACM17" s="93">
        <f t="shared" si="4"/>
        <v>0</v>
      </c>
    </row>
    <row r="18" spans="2:767" ht="15.75">
      <c r="B18" s="14">
        <v>8</v>
      </c>
      <c r="C18" s="15" t="s">
        <v>275</v>
      </c>
      <c r="D18" s="14">
        <v>24</v>
      </c>
      <c r="E18" s="16"/>
      <c r="F18" s="158">
        <f t="shared" si="5"/>
        <v>92482000</v>
      </c>
      <c r="G18" s="158">
        <f t="shared" si="6"/>
        <v>0</v>
      </c>
      <c r="H18" s="337"/>
      <c r="ABU18" s="204">
        <v>911</v>
      </c>
      <c r="ABV18" s="203" t="s">
        <v>768</v>
      </c>
      <c r="ABW18" s="198">
        <f>SUMIF(DULIEU!$AW$7:$AW$532,ABW$6&amp;"-"&amp;$ABU18&amp;"-"&amp;$ABV18,DULIEU!$X$7:$X$532)</f>
        <v>0</v>
      </c>
      <c r="ABX18" s="198">
        <f>SUMIF(DULIEU!$AW$7:$AW$532,ABX$6&amp;"-"&amp;$ABU18&amp;"-"&amp;$ABV18,DULIEU!$X$7:$X$532)</f>
        <v>0</v>
      </c>
      <c r="ABY18" s="198">
        <f>SUMIF(DULIEU!$AW$7:$AW$532,ABY$6&amp;"-"&amp;$ABU18&amp;"-"&amp;$ABV18,DULIEU!$X$7:$X$532)</f>
        <v>34503000</v>
      </c>
      <c r="ABZ18" s="198">
        <f>SUMIF(DULIEU!$AW$7:$AW$532,ABZ$6&amp;"-"&amp;$ABU18&amp;"-"&amp;$ABV18,DULIEU!$X$7:$X$532)</f>
        <v>0</v>
      </c>
      <c r="ACA18" s="198">
        <f>SUMIF(DULIEU!$AW$7:$AW$532,ACA$6&amp;"-"&amp;$ABU18&amp;"-"&amp;$ABV18,DULIEU!$X$7:$X$532)</f>
        <v>0</v>
      </c>
      <c r="ACB18" s="198">
        <f>SUMIF(DULIEU!$AW$7:$AW$532,ACB$6&amp;"-"&amp;$ABU18&amp;"-"&amp;$ABV18,DULIEU!$X$7:$X$532)</f>
        <v>21217000</v>
      </c>
      <c r="ACC18" s="198">
        <f>SUMIF(DULIEU!$AW$7:$AW$532,ACC$6&amp;"-"&amp;$ABU18&amp;"-"&amp;$ABV18,DULIEU!$X$7:$X$532)</f>
        <v>0</v>
      </c>
      <c r="ACD18" s="198">
        <f>SUMIF(DULIEU!$AW$7:$AW$532,ACD$6&amp;"-"&amp;$ABU18&amp;"-"&amp;$ABV18,DULIEU!$X$7:$X$532)</f>
        <v>0</v>
      </c>
      <c r="ACE18" s="198">
        <f>SUMIF(DULIEU!$AW$7:$AW$532,ACE$6&amp;"-"&amp;$ABU18&amp;"-"&amp;$ABV18,DULIEU!$X$7:$X$532)</f>
        <v>18406000</v>
      </c>
      <c r="ACF18" s="198">
        <f>SUMIF(DULIEU!$AW$7:$AW$532,ACF$6&amp;"-"&amp;$ABU18&amp;"-"&amp;$ABV18,DULIEU!$X$7:$X$532)</f>
        <v>0</v>
      </c>
      <c r="ACG18" s="198">
        <f>SUMIF(DULIEU!$AW$7:$AW$532,ACG$6&amp;"-"&amp;$ABU18&amp;"-"&amp;$ABV18,DULIEU!$X$7:$X$532)</f>
        <v>0</v>
      </c>
      <c r="ACH18" s="198">
        <f>SUMIF(DULIEU!$AW$7:$AW$532,ACH$6&amp;"-"&amp;$ABU18&amp;"-"&amp;$ABV18,DULIEU!$X$7:$X$532)</f>
        <v>18356000</v>
      </c>
      <c r="ACI18" s="93">
        <f t="shared" si="0"/>
        <v>34503000</v>
      </c>
      <c r="ACJ18" s="93">
        <f t="shared" si="1"/>
        <v>21217000</v>
      </c>
      <c r="ACK18" s="93">
        <f t="shared" si="2"/>
        <v>18406000</v>
      </c>
      <c r="ACL18" s="93">
        <f t="shared" si="3"/>
        <v>18356000</v>
      </c>
      <c r="ACM18" s="93">
        <f t="shared" si="4"/>
        <v>92482000</v>
      </c>
    </row>
    <row r="19" spans="2:767" s="17" customFormat="1" ht="42.75">
      <c r="B19" s="18">
        <v>9</v>
      </c>
      <c r="C19" s="19" t="s">
        <v>420</v>
      </c>
      <c r="D19" s="18">
        <v>30</v>
      </c>
      <c r="E19" s="20"/>
      <c r="F19" s="158">
        <f t="shared" si="5"/>
        <v>-85423624</v>
      </c>
      <c r="G19" s="158">
        <f t="shared" si="6"/>
        <v>0</v>
      </c>
      <c r="ABU19" s="206" t="s">
        <v>801</v>
      </c>
      <c r="ABV19" s="206"/>
      <c r="ABW19" s="199">
        <f>ABW14+ABW15-ABW16-ABW18</f>
        <v>0</v>
      </c>
      <c r="ABX19" s="199">
        <f t="shared" ref="ABX19:ACH19" si="9">ABX14+ABX15-ABX16-ABX18</f>
        <v>0</v>
      </c>
      <c r="ABY19" s="199">
        <f t="shared" si="9"/>
        <v>-34503000</v>
      </c>
      <c r="ABZ19" s="199">
        <f t="shared" si="9"/>
        <v>0</v>
      </c>
      <c r="ACA19" s="199">
        <f t="shared" si="9"/>
        <v>0</v>
      </c>
      <c r="ACB19" s="199">
        <f t="shared" si="9"/>
        <v>-21215412</v>
      </c>
      <c r="ACC19" s="199">
        <f t="shared" si="9"/>
        <v>0</v>
      </c>
      <c r="ACD19" s="199">
        <f t="shared" si="9"/>
        <v>0</v>
      </c>
      <c r="ACE19" s="199">
        <f t="shared" si="9"/>
        <v>-18403385</v>
      </c>
      <c r="ACF19" s="199">
        <f t="shared" si="9"/>
        <v>0</v>
      </c>
      <c r="ACG19" s="199">
        <f t="shared" si="9"/>
        <v>26545455</v>
      </c>
      <c r="ACH19" s="199">
        <f t="shared" si="9"/>
        <v>-37847282</v>
      </c>
      <c r="ACI19" s="93">
        <f t="shared" si="0"/>
        <v>-34503000</v>
      </c>
      <c r="ACJ19" s="93">
        <f t="shared" si="1"/>
        <v>-21215412</v>
      </c>
      <c r="ACK19" s="93">
        <f t="shared" si="2"/>
        <v>-18403385</v>
      </c>
      <c r="ACL19" s="93">
        <f t="shared" si="3"/>
        <v>-11301827</v>
      </c>
      <c r="ACM19" s="93">
        <f t="shared" si="4"/>
        <v>-85423624</v>
      </c>
    </row>
    <row r="20" spans="2:767" ht="15.75">
      <c r="B20" s="14">
        <v>10</v>
      </c>
      <c r="C20" s="15" t="s">
        <v>315</v>
      </c>
      <c r="D20" s="14">
        <v>31</v>
      </c>
      <c r="E20" s="16"/>
      <c r="F20" s="158">
        <f t="shared" si="5"/>
        <v>0</v>
      </c>
      <c r="G20" s="158">
        <f t="shared" si="6"/>
        <v>0</v>
      </c>
      <c r="H20" s="337"/>
      <c r="ABU20" s="203" t="s">
        <v>771</v>
      </c>
      <c r="ABV20" s="203">
        <v>911</v>
      </c>
      <c r="ABW20" s="198">
        <f>SUMIF(DULIEU!$AW$7:$AW$532,ABW$6&amp;"-"&amp;$ABU20&amp;"-"&amp;$ABV20,DULIEU!$X$7:$X$532)</f>
        <v>0</v>
      </c>
      <c r="ABX20" s="198">
        <f>SUMIF(DULIEU!$AW$7:$AW$532,ABX$6&amp;"-"&amp;$ABU20&amp;"-"&amp;$ABV20,DULIEU!$X$7:$X$532)</f>
        <v>0</v>
      </c>
      <c r="ABY20" s="198">
        <f>SUMIF(DULIEU!$AW$7:$AW$532,ABY$6&amp;"-"&amp;$ABU20&amp;"-"&amp;$ABV20,DULIEU!$X$7:$X$532)</f>
        <v>0</v>
      </c>
      <c r="ABZ20" s="198">
        <f>SUMIF(DULIEU!$AW$7:$AW$532,ABZ$6&amp;"-"&amp;$ABU20&amp;"-"&amp;$ABV20,DULIEU!$X$7:$X$532)</f>
        <v>0</v>
      </c>
      <c r="ACA20" s="198">
        <f>SUMIF(DULIEU!$AW$7:$AW$532,ACA$6&amp;"-"&amp;$ABU20&amp;"-"&amp;$ABV20,DULIEU!$X$7:$X$532)</f>
        <v>0</v>
      </c>
      <c r="ACB20" s="198">
        <f>SUMIF(DULIEU!$AW$7:$AW$532,ACB$6&amp;"-"&amp;$ABU20&amp;"-"&amp;$ABV20,DULIEU!$X$7:$X$532)</f>
        <v>0</v>
      </c>
      <c r="ACC20" s="198">
        <f>SUMIF(DULIEU!$AW$7:$AW$532,ACC$6&amp;"-"&amp;$ABU20&amp;"-"&amp;$ABV20,DULIEU!$X$7:$X$532)</f>
        <v>0</v>
      </c>
      <c r="ACD20" s="198">
        <f>SUMIF(DULIEU!$AW$7:$AW$532,ACD$6&amp;"-"&amp;$ABU20&amp;"-"&amp;$ABV20,DULIEU!$X$7:$X$532)</f>
        <v>0</v>
      </c>
      <c r="ACE20" s="198">
        <f>SUMIF(DULIEU!$AW$7:$AW$532,ACE$6&amp;"-"&amp;$ABU20&amp;"-"&amp;$ABV20,DULIEU!$X$7:$X$532)</f>
        <v>0</v>
      </c>
      <c r="ACF20" s="198">
        <f>SUMIF(DULIEU!$AW$7:$AW$532,ACF$6&amp;"-"&amp;$ABU20&amp;"-"&amp;$ABV20,DULIEU!$X$7:$X$532)</f>
        <v>0</v>
      </c>
      <c r="ACG20" s="198">
        <f>SUMIF(DULIEU!$AW$7:$AW$532,ACG$6&amp;"-"&amp;$ABU20&amp;"-"&amp;$ABV20,DULIEU!$X$7:$X$532)</f>
        <v>0</v>
      </c>
      <c r="ACH20" s="198">
        <f>SUMIF(DULIEU!$AW$7:$AW$532,ACH$6&amp;"-"&amp;$ABU20&amp;"-"&amp;$ABV20,DULIEU!$X$7:$X$532)</f>
        <v>0</v>
      </c>
      <c r="ACI20" s="93">
        <f t="shared" si="0"/>
        <v>0</v>
      </c>
      <c r="ACJ20" s="93">
        <f t="shared" si="1"/>
        <v>0</v>
      </c>
      <c r="ACK20" s="93">
        <f t="shared" si="2"/>
        <v>0</v>
      </c>
      <c r="ACL20" s="93">
        <f t="shared" si="3"/>
        <v>0</v>
      </c>
      <c r="ACM20" s="93">
        <f t="shared" si="4"/>
        <v>0</v>
      </c>
    </row>
    <row r="21" spans="2:767" ht="15.75">
      <c r="B21" s="14">
        <v>11</v>
      </c>
      <c r="C21" s="15" t="s">
        <v>318</v>
      </c>
      <c r="D21" s="14">
        <v>32</v>
      </c>
      <c r="E21" s="16"/>
      <c r="F21" s="158">
        <f t="shared" si="5"/>
        <v>0</v>
      </c>
      <c r="G21" s="158">
        <f t="shared" si="6"/>
        <v>0</v>
      </c>
      <c r="H21" s="337"/>
      <c r="ABU21" s="204">
        <v>911</v>
      </c>
      <c r="ABV21" s="203" t="s">
        <v>773</v>
      </c>
      <c r="ABW21" s="198">
        <f>SUMIF(DULIEU!$AW$7:$AW$532,ABW$6&amp;"-"&amp;$ABU21&amp;"-"&amp;$ABV21,DULIEU!$X$7:$X$532)</f>
        <v>0</v>
      </c>
      <c r="ABX21" s="198">
        <f>SUMIF(DULIEU!$AW$7:$AW$532,ABX$6&amp;"-"&amp;$ABU21&amp;"-"&amp;$ABV21,DULIEU!$X$7:$X$532)</f>
        <v>0</v>
      </c>
      <c r="ABY21" s="198">
        <f>SUMIF(DULIEU!$AW$7:$AW$532,ABY$6&amp;"-"&amp;$ABU21&amp;"-"&amp;$ABV21,DULIEU!$X$7:$X$532)</f>
        <v>0</v>
      </c>
      <c r="ABZ21" s="198">
        <f>SUMIF(DULIEU!$AW$7:$AW$532,ABZ$6&amp;"-"&amp;$ABU21&amp;"-"&amp;$ABV21,DULIEU!$X$7:$X$532)</f>
        <v>0</v>
      </c>
      <c r="ACA21" s="198">
        <f>SUMIF(DULIEU!$AW$7:$AW$532,ACA$6&amp;"-"&amp;$ABU21&amp;"-"&amp;$ABV21,DULIEU!$X$7:$X$532)</f>
        <v>0</v>
      </c>
      <c r="ACB21" s="198">
        <f>SUMIF(DULIEU!$AW$7:$AW$532,ACB$6&amp;"-"&amp;$ABU21&amp;"-"&amp;$ABV21,DULIEU!$X$7:$X$532)</f>
        <v>0</v>
      </c>
      <c r="ACC21" s="198">
        <f>SUMIF(DULIEU!$AW$7:$AW$532,ACC$6&amp;"-"&amp;$ABU21&amp;"-"&amp;$ABV21,DULIEU!$X$7:$X$532)</f>
        <v>0</v>
      </c>
      <c r="ACD21" s="198">
        <f>SUMIF(DULIEU!$AW$7:$AW$532,ACD$6&amp;"-"&amp;$ABU21&amp;"-"&amp;$ABV21,DULIEU!$X$7:$X$532)</f>
        <v>0</v>
      </c>
      <c r="ACE21" s="198">
        <f>SUMIF(DULIEU!$AW$7:$AW$532,ACE$6&amp;"-"&amp;$ABU21&amp;"-"&amp;$ABV21,DULIEU!$X$7:$X$532)</f>
        <v>0</v>
      </c>
      <c r="ACF21" s="198">
        <f>SUMIF(DULIEU!$AW$7:$AW$532,ACF$6&amp;"-"&amp;$ABU21&amp;"-"&amp;$ABV21,DULIEU!$X$7:$X$532)</f>
        <v>0</v>
      </c>
      <c r="ACG21" s="198">
        <f>SUMIF(DULIEU!$AW$7:$AW$532,ACG$6&amp;"-"&amp;$ABU21&amp;"-"&amp;$ABV21,DULIEU!$X$7:$X$532)</f>
        <v>0</v>
      </c>
      <c r="ACH21" s="198">
        <f>SUMIF(DULIEU!$AW$7:$AW$532,ACH$6&amp;"-"&amp;$ABU21&amp;"-"&amp;$ABV21,DULIEU!$X$7:$X$532)</f>
        <v>0</v>
      </c>
      <c r="ACI21" s="93">
        <f t="shared" si="0"/>
        <v>0</v>
      </c>
      <c r="ACJ21" s="93">
        <f t="shared" si="1"/>
        <v>0</v>
      </c>
      <c r="ACK21" s="93">
        <f t="shared" si="2"/>
        <v>0</v>
      </c>
      <c r="ACL21" s="93">
        <f t="shared" si="3"/>
        <v>0</v>
      </c>
      <c r="ACM21" s="93">
        <f t="shared" si="4"/>
        <v>0</v>
      </c>
    </row>
    <row r="22" spans="2:767" s="17" customFormat="1">
      <c r="B22" s="18">
        <v>12</v>
      </c>
      <c r="C22" s="19" t="s">
        <v>421</v>
      </c>
      <c r="D22" s="18">
        <v>40</v>
      </c>
      <c r="E22" s="20"/>
      <c r="F22" s="158">
        <f t="shared" si="5"/>
        <v>0</v>
      </c>
      <c r="G22" s="158">
        <f t="shared" si="6"/>
        <v>0</v>
      </c>
      <c r="ABU22" s="206" t="s">
        <v>798</v>
      </c>
      <c r="ABV22" s="206"/>
      <c r="ABW22" s="198">
        <f>ABW20-ABW21</f>
        <v>0</v>
      </c>
      <c r="ABX22" s="198">
        <f t="shared" ref="ABX22:ACH22" si="10">ABX20-ABX21</f>
        <v>0</v>
      </c>
      <c r="ABY22" s="198">
        <f t="shared" si="10"/>
        <v>0</v>
      </c>
      <c r="ABZ22" s="198">
        <f t="shared" si="10"/>
        <v>0</v>
      </c>
      <c r="ACA22" s="198">
        <f t="shared" si="10"/>
        <v>0</v>
      </c>
      <c r="ACB22" s="198">
        <f t="shared" si="10"/>
        <v>0</v>
      </c>
      <c r="ACC22" s="198">
        <f t="shared" si="10"/>
        <v>0</v>
      </c>
      <c r="ACD22" s="198">
        <f t="shared" si="10"/>
        <v>0</v>
      </c>
      <c r="ACE22" s="198">
        <f t="shared" si="10"/>
        <v>0</v>
      </c>
      <c r="ACF22" s="198">
        <f t="shared" si="10"/>
        <v>0</v>
      </c>
      <c r="ACG22" s="198">
        <f t="shared" si="10"/>
        <v>0</v>
      </c>
      <c r="ACH22" s="198">
        <f t="shared" si="10"/>
        <v>0</v>
      </c>
      <c r="ACI22" s="93">
        <f t="shared" si="0"/>
        <v>0</v>
      </c>
      <c r="ACJ22" s="93">
        <f t="shared" si="1"/>
        <v>0</v>
      </c>
      <c r="ACK22" s="93">
        <f t="shared" si="2"/>
        <v>0</v>
      </c>
      <c r="ACL22" s="93">
        <f t="shared" si="3"/>
        <v>0</v>
      </c>
      <c r="ACM22" s="93">
        <f t="shared" si="4"/>
        <v>0</v>
      </c>
    </row>
    <row r="23" spans="2:767" s="17" customFormat="1" ht="42.75">
      <c r="B23" s="18">
        <v>13</v>
      </c>
      <c r="C23" s="19" t="s">
        <v>427</v>
      </c>
      <c r="D23" s="18">
        <v>50</v>
      </c>
      <c r="E23" s="20" t="s">
        <v>422</v>
      </c>
      <c r="F23" s="158">
        <f t="shared" si="5"/>
        <v>-85423624</v>
      </c>
      <c r="G23" s="158">
        <f t="shared" si="6"/>
        <v>0</v>
      </c>
      <c r="ABU23" s="206" t="s">
        <v>799</v>
      </c>
      <c r="ABV23" s="206"/>
      <c r="ABW23" s="199">
        <f>ABW19+ABW22</f>
        <v>0</v>
      </c>
      <c r="ABX23" s="199">
        <f t="shared" ref="ABX23:ACH23" si="11">ABX19+ABX22</f>
        <v>0</v>
      </c>
      <c r="ABY23" s="199">
        <f t="shared" si="11"/>
        <v>-34503000</v>
      </c>
      <c r="ABZ23" s="199">
        <f t="shared" si="11"/>
        <v>0</v>
      </c>
      <c r="ACA23" s="199">
        <f t="shared" si="11"/>
        <v>0</v>
      </c>
      <c r="ACB23" s="199">
        <f t="shared" si="11"/>
        <v>-21215412</v>
      </c>
      <c r="ACC23" s="199">
        <f t="shared" si="11"/>
        <v>0</v>
      </c>
      <c r="ACD23" s="199">
        <f t="shared" si="11"/>
        <v>0</v>
      </c>
      <c r="ACE23" s="199">
        <f t="shared" si="11"/>
        <v>-18403385</v>
      </c>
      <c r="ACF23" s="199">
        <f t="shared" si="11"/>
        <v>0</v>
      </c>
      <c r="ACG23" s="199">
        <f t="shared" si="11"/>
        <v>26545455</v>
      </c>
      <c r="ACH23" s="199">
        <f t="shared" si="11"/>
        <v>-37847282</v>
      </c>
      <c r="ACI23" s="93">
        <f t="shared" si="0"/>
        <v>-34503000</v>
      </c>
      <c r="ACJ23" s="93">
        <f t="shared" si="1"/>
        <v>-21215412</v>
      </c>
      <c r="ACK23" s="93">
        <f t="shared" si="2"/>
        <v>-18403385</v>
      </c>
      <c r="ACL23" s="93">
        <f t="shared" si="3"/>
        <v>-11301827</v>
      </c>
      <c r="ACM23" s="93">
        <f t="shared" si="4"/>
        <v>-85423624</v>
      </c>
    </row>
    <row r="24" spans="2:767" ht="15.75">
      <c r="B24" s="14">
        <v>14</v>
      </c>
      <c r="C24" s="15" t="s">
        <v>423</v>
      </c>
      <c r="D24" s="14">
        <v>51</v>
      </c>
      <c r="E24" s="16"/>
      <c r="F24" s="158">
        <f t="shared" si="5"/>
        <v>0</v>
      </c>
      <c r="G24" s="158">
        <f t="shared" si="6"/>
        <v>0</v>
      </c>
      <c r="H24" s="337"/>
      <c r="ABU24" s="203">
        <v>911</v>
      </c>
      <c r="ABV24" s="203" t="s">
        <v>862</v>
      </c>
      <c r="ABW24" s="198">
        <f>SUMIF(DULIEU!$AW$7:$AW$532,ABW$6&amp;"-"&amp;$ABU24&amp;"-"&amp;$ABV24,DULIEU!$X$7:$X$532)</f>
        <v>0</v>
      </c>
      <c r="ABX24" s="198">
        <f>SUMIF(DULIEU!$AW$7:$AW$532,ABX$6&amp;"-"&amp;$ABU24&amp;"-"&amp;$ABV24,DULIEU!$X$7:$X$532)</f>
        <v>0</v>
      </c>
      <c r="ABY24" s="198">
        <f>SUMIF(DULIEU!$AW$7:$AW$532,ABY$6&amp;"-"&amp;$ABU24&amp;"-"&amp;$ABV24,DULIEU!$X$7:$X$532)</f>
        <v>0</v>
      </c>
      <c r="ABZ24" s="198">
        <f>SUMIF(DULIEU!$AW$7:$AW$532,ABZ$6&amp;"-"&amp;$ABU24&amp;"-"&amp;$ABV24,DULIEU!$X$7:$X$532)</f>
        <v>0</v>
      </c>
      <c r="ACA24" s="198">
        <f>SUMIF(DULIEU!$AW$7:$AW$532,ACA$6&amp;"-"&amp;$ABU24&amp;"-"&amp;$ABV24,DULIEU!$X$7:$X$532)</f>
        <v>0</v>
      </c>
      <c r="ACB24" s="198">
        <f>SUMIF(DULIEU!$AW$7:$AW$532,ACB$6&amp;"-"&amp;$ABU24&amp;"-"&amp;$ABV24,DULIEU!$X$7:$X$532)</f>
        <v>0</v>
      </c>
      <c r="ACC24" s="198">
        <f>SUMIF(DULIEU!$AW$7:$AW$532,ACC$6&amp;"-"&amp;$ABU24&amp;"-"&amp;$ABV24,DULIEU!$X$7:$X$532)</f>
        <v>0</v>
      </c>
      <c r="ACD24" s="198">
        <f>SUMIF(DULIEU!$AW$7:$AW$532,ACD$6&amp;"-"&amp;$ABU24&amp;"-"&amp;$ABV24,DULIEU!$X$7:$X$532)</f>
        <v>0</v>
      </c>
      <c r="ACE24" s="198">
        <f>SUMIF(DULIEU!$AW$7:$AW$532,ACE$6&amp;"-"&amp;$ABU24&amp;"-"&amp;$ABV24,DULIEU!$X$7:$X$532)</f>
        <v>0</v>
      </c>
      <c r="ACF24" s="198">
        <f>SUMIF(DULIEU!$AW$7:$AW$532,ACF$6&amp;"-"&amp;$ABU24&amp;"-"&amp;$ABV24,DULIEU!$X$7:$X$532)</f>
        <v>0</v>
      </c>
      <c r="ACG24" s="198">
        <f>SUMIF(DULIEU!$AW$7:$AW$532,ACG$6&amp;"-"&amp;$ABU24&amp;"-"&amp;$ABV24,DULIEU!$X$7:$X$532)</f>
        <v>0</v>
      </c>
      <c r="ACH24" s="198">
        <f>SUMIF(DULIEU!$AW$7:$AW$532,ACH$6&amp;"-"&amp;$ABU24&amp;"-"&amp;$ABV24,DULIEU!$X$7:$X$532)</f>
        <v>0</v>
      </c>
      <c r="ACI24" s="93"/>
      <c r="ACJ24" s="93"/>
      <c r="ACK24" s="93"/>
      <c r="ACL24" s="93"/>
      <c r="ACM24" s="93"/>
    </row>
    <row r="25" spans="2:767" s="17" customFormat="1" ht="42.75">
      <c r="B25" s="22">
        <v>15</v>
      </c>
      <c r="C25" s="23" t="s">
        <v>424</v>
      </c>
      <c r="D25" s="22">
        <v>60</v>
      </c>
      <c r="E25" s="24"/>
      <c r="F25" s="159">
        <f t="shared" si="5"/>
        <v>-85423624</v>
      </c>
      <c r="G25" s="160">
        <f t="shared" si="6"/>
        <v>0</v>
      </c>
      <c r="ABU25" s="207" t="s">
        <v>800</v>
      </c>
      <c r="ABV25" s="207"/>
      <c r="ABW25" s="200">
        <f>ABW23-ABW24</f>
        <v>0</v>
      </c>
      <c r="ABX25" s="200">
        <f>ABX23-ABX24</f>
        <v>0</v>
      </c>
      <c r="ABY25" s="200">
        <f>ABY23-ABY24</f>
        <v>-34503000</v>
      </c>
      <c r="ABZ25" s="200">
        <f>ABZ23-ABZ24</f>
        <v>0</v>
      </c>
      <c r="ACA25" s="200">
        <f>ACA23-ACA24</f>
        <v>0</v>
      </c>
      <c r="ACB25" s="200">
        <f t="shared" ref="ACB25:ACH25" si="12">ACB23-ACB24</f>
        <v>-21215412</v>
      </c>
      <c r="ACC25" s="200">
        <f t="shared" si="12"/>
        <v>0</v>
      </c>
      <c r="ACD25" s="200">
        <f t="shared" si="12"/>
        <v>0</v>
      </c>
      <c r="ACE25" s="200">
        <f t="shared" si="12"/>
        <v>-18403385</v>
      </c>
      <c r="ACF25" s="200">
        <f t="shared" si="12"/>
        <v>0</v>
      </c>
      <c r="ACG25" s="200">
        <f t="shared" si="12"/>
        <v>26545455</v>
      </c>
      <c r="ACH25" s="200">
        <f t="shared" si="12"/>
        <v>-37847282</v>
      </c>
      <c r="ACI25" s="93">
        <f t="shared" si="0"/>
        <v>-34503000</v>
      </c>
      <c r="ACJ25" s="93">
        <f t="shared" si="1"/>
        <v>-21215412</v>
      </c>
      <c r="ACK25" s="93">
        <f t="shared" si="2"/>
        <v>-18403385</v>
      </c>
      <c r="ACL25" s="93">
        <f t="shared" si="3"/>
        <v>-11301827</v>
      </c>
      <c r="ACM25" s="93">
        <f t="shared" si="4"/>
        <v>-85423624</v>
      </c>
    </row>
    <row r="27" spans="2:767">
      <c r="F27" s="1332">
        <f>TTDN!$C$15</f>
        <v>0</v>
      </c>
      <c r="G27" s="1332"/>
    </row>
    <row r="28" spans="2:767">
      <c r="F28" s="25"/>
      <c r="G28" s="25"/>
    </row>
    <row r="29" spans="2:767">
      <c r="C29" s="25" t="s">
        <v>346</v>
      </c>
      <c r="D29" s="1332" t="s">
        <v>345</v>
      </c>
      <c r="E29" s="1332"/>
      <c r="F29" s="1332" t="s">
        <v>367</v>
      </c>
      <c r="G29" s="1332"/>
    </row>
    <row r="30" spans="2:767">
      <c r="C30" s="25" t="s">
        <v>344</v>
      </c>
      <c r="D30" s="1332" t="s">
        <v>344</v>
      </c>
      <c r="E30" s="1332"/>
      <c r="F30" s="1332" t="s">
        <v>344</v>
      </c>
      <c r="G30" s="1332"/>
    </row>
  </sheetData>
  <mergeCells count="8">
    <mergeCell ref="D30:E30"/>
    <mergeCell ref="F30:G30"/>
    <mergeCell ref="B4:G4"/>
    <mergeCell ref="B5:G5"/>
    <mergeCell ref="F7:G7"/>
    <mergeCell ref="D29:E29"/>
    <mergeCell ref="F29:G29"/>
    <mergeCell ref="F27:G27"/>
  </mergeCells>
  <dataValidations count="1">
    <dataValidation type="list" allowBlank="1" showInputMessage="1" showErrorMessage="1" sqref="H6">
      <formula1>$ABW$6:$ACM$6</formula1>
    </dataValidation>
  </dataValidations>
  <pageMargins left="0.31" right="0.25" top="0.2" bottom="0.28999999999999998" header="0.3" footer="0.3"/>
  <pageSetup paperSize="9" orientation="portrait" verticalDpi="0" r:id="rId1"/>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B1:AGS124"/>
  <sheetViews>
    <sheetView showGridLines="0" zoomScaleNormal="100" workbookViewId="0">
      <selection activeCell="B3" sqref="B3:J3"/>
    </sheetView>
  </sheetViews>
  <sheetFormatPr defaultRowHeight="15"/>
  <cols>
    <col min="1" max="5" width="9.140625" style="345"/>
    <col min="6" max="6" width="17.28515625" style="345" customWidth="1"/>
    <col min="7" max="8" width="9.140625" style="345"/>
    <col min="9" max="9" width="15" style="392" bestFit="1" customWidth="1"/>
    <col min="10" max="10" width="11.85546875" style="392" customWidth="1"/>
    <col min="11" max="11" width="9.140625" style="345" customWidth="1"/>
    <col min="12" max="12" width="130.140625" customWidth="1"/>
    <col min="27" max="27" width="9.140625" style="360" customWidth="1"/>
    <col min="28" max="45" width="9.140625" style="360"/>
    <col min="46" max="209" width="9.140625" style="345"/>
    <col min="225" max="862" width="9.140625" style="345"/>
    <col min="863" max="863" width="5.7109375" style="345" customWidth="1"/>
    <col min="864" max="864" width="10.28515625" style="360" customWidth="1"/>
    <col min="865" max="866" width="9.140625" style="360" customWidth="1"/>
    <col min="867" max="867" width="11.42578125" style="360" customWidth="1"/>
    <col min="868" max="869" width="9.140625" style="360" customWidth="1"/>
    <col min="870" max="870" width="12" style="360" customWidth="1"/>
    <col min="871" max="871" width="9.140625" style="360" customWidth="1"/>
    <col min="872" max="872" width="9.140625" style="361" customWidth="1"/>
    <col min="873" max="873" width="11.42578125" style="360" customWidth="1"/>
    <col min="874" max="874" width="9.140625" style="360" customWidth="1"/>
    <col min="875" max="875" width="9.140625" style="361" customWidth="1"/>
    <col min="876" max="876" width="11.42578125" style="360" customWidth="1"/>
    <col min="877" max="877" width="9.140625" style="360" customWidth="1"/>
    <col min="878" max="16384" width="9.140625" style="345"/>
  </cols>
  <sheetData>
    <row r="1" spans="2:877">
      <c r="B1" s="356"/>
      <c r="C1" s="356"/>
      <c r="D1" s="356"/>
      <c r="E1" s="356"/>
      <c r="F1" s="356"/>
      <c r="G1" s="356"/>
      <c r="H1" s="356"/>
      <c r="I1" s="359"/>
      <c r="J1" s="359"/>
      <c r="K1" s="356"/>
      <c r="AA1" s="345"/>
      <c r="AB1" s="345"/>
      <c r="AC1" s="345"/>
      <c r="AD1" s="345"/>
      <c r="AE1" s="345"/>
      <c r="AF1" s="345"/>
      <c r="AG1" s="345"/>
      <c r="AH1" s="345"/>
      <c r="AI1" s="345"/>
      <c r="AJ1" s="345"/>
      <c r="AK1" s="345"/>
      <c r="AL1" s="345"/>
      <c r="AM1" s="345"/>
      <c r="AN1" s="345"/>
      <c r="AO1" s="345"/>
      <c r="AP1" s="345"/>
      <c r="AQ1" s="345"/>
      <c r="AR1" s="345"/>
      <c r="AS1" s="345"/>
    </row>
    <row r="2" spans="2:877">
      <c r="B2" s="356"/>
      <c r="C2" s="356"/>
      <c r="D2" s="356"/>
      <c r="E2" s="356"/>
      <c r="F2" s="717" t="s">
        <v>1468</v>
      </c>
      <c r="G2" s="356"/>
      <c r="H2" s="356"/>
      <c r="I2" s="359"/>
      <c r="J2" s="359"/>
      <c r="K2" s="356"/>
      <c r="AA2" s="345"/>
      <c r="AB2" s="345"/>
      <c r="AC2" s="345"/>
      <c r="AD2" s="345"/>
      <c r="AE2" s="345"/>
      <c r="AF2" s="345"/>
      <c r="AG2" s="345"/>
      <c r="AH2" s="345"/>
      <c r="AI2" s="345"/>
      <c r="AJ2" s="345"/>
      <c r="AK2" s="345"/>
      <c r="AL2" s="345"/>
      <c r="AM2" s="345"/>
      <c r="AN2" s="345"/>
      <c r="AO2" s="345"/>
      <c r="AP2" s="345"/>
      <c r="AQ2" s="345"/>
      <c r="AR2" s="345"/>
      <c r="AS2" s="345"/>
    </row>
    <row r="3" spans="2:877" ht="26.25">
      <c r="B3" s="1430" t="s">
        <v>631</v>
      </c>
      <c r="C3" s="1430"/>
      <c r="D3" s="1430"/>
      <c r="E3" s="1430"/>
      <c r="F3" s="1430"/>
      <c r="G3" s="1430"/>
      <c r="H3" s="1430"/>
      <c r="I3" s="1430"/>
      <c r="J3" s="1430"/>
      <c r="K3" s="356"/>
      <c r="AA3" s="345"/>
      <c r="AB3" s="345"/>
      <c r="AC3" s="345"/>
      <c r="AD3" s="345"/>
      <c r="AE3" s="345"/>
      <c r="AF3" s="345"/>
      <c r="AG3" s="345"/>
      <c r="AH3" s="345"/>
      <c r="AI3" s="345"/>
      <c r="AJ3" s="345"/>
      <c r="AK3" s="345"/>
      <c r="AL3" s="345"/>
      <c r="AM3" s="345"/>
      <c r="AN3" s="345"/>
      <c r="AO3" s="345"/>
      <c r="AP3" s="345"/>
      <c r="AQ3" s="345"/>
      <c r="AR3" s="345"/>
      <c r="AS3" s="345"/>
    </row>
    <row r="4" spans="2:877">
      <c r="B4" s="1431" t="s">
        <v>632</v>
      </c>
      <c r="C4" s="1431"/>
      <c r="D4" s="1431"/>
      <c r="E4" s="1431"/>
      <c r="F4" s="1431"/>
      <c r="G4" s="1431"/>
      <c r="H4" s="1431"/>
      <c r="I4" s="1431"/>
      <c r="J4" s="1431"/>
      <c r="K4" s="356"/>
      <c r="AA4" s="345"/>
      <c r="AB4" s="345"/>
      <c r="AC4" s="345"/>
      <c r="AD4" s="345"/>
      <c r="AE4" s="345"/>
      <c r="AF4" s="345"/>
      <c r="AG4" s="345"/>
      <c r="AH4" s="345"/>
      <c r="AI4" s="345"/>
      <c r="AJ4" s="345"/>
      <c r="AK4" s="345"/>
      <c r="AL4" s="345"/>
      <c r="AM4" s="345"/>
      <c r="AN4" s="345"/>
      <c r="AO4" s="345"/>
      <c r="AP4" s="345"/>
      <c r="AQ4" s="345"/>
      <c r="AR4" s="345"/>
      <c r="AS4" s="345"/>
    </row>
    <row r="5" spans="2:877">
      <c r="B5" s="356"/>
      <c r="C5" s="356"/>
      <c r="D5" s="356"/>
      <c r="E5" s="1432"/>
      <c r="F5" s="1432"/>
      <c r="G5" s="1432"/>
      <c r="H5" s="1432"/>
      <c r="I5" s="393"/>
      <c r="J5" s="393"/>
      <c r="K5" s="1177" t="str">
        <f>IF(I36-B01a!E8=0,"Ok ok đúng rồi đó, bạn thật là siêu nhân :D","Nô nô sai rồi, cố lên bạn ơi :(")</f>
        <v>Ok ok đúng rồi đó, bạn thật là siêu nhân :D</v>
      </c>
      <c r="AA5" s="345"/>
      <c r="AB5" s="345"/>
      <c r="AC5" s="345"/>
      <c r="AD5" s="345"/>
      <c r="AE5" s="345"/>
      <c r="AF5" s="345"/>
      <c r="AG5" s="345"/>
      <c r="AH5" s="345"/>
      <c r="AI5" s="345"/>
      <c r="AJ5" s="345"/>
      <c r="AK5" s="345"/>
      <c r="AL5" s="345"/>
      <c r="AM5" s="345"/>
      <c r="AN5" s="345"/>
      <c r="AO5" s="345"/>
      <c r="AP5" s="345"/>
      <c r="AQ5" s="345"/>
      <c r="AR5" s="345"/>
      <c r="AS5" s="345"/>
    </row>
    <row r="6" spans="2:877">
      <c r="B6" s="356"/>
      <c r="C6" s="356"/>
      <c r="D6" s="356"/>
      <c r="E6" s="356"/>
      <c r="F6" s="356"/>
      <c r="G6" s="356"/>
      <c r="H6" s="356"/>
      <c r="I6" s="359"/>
      <c r="J6" s="359"/>
      <c r="K6" s="356"/>
      <c r="AA6" s="345"/>
      <c r="AB6" s="345"/>
      <c r="AC6" s="345"/>
      <c r="AD6" s="345"/>
      <c r="AE6" s="345"/>
      <c r="AF6" s="345"/>
      <c r="AG6" s="345"/>
      <c r="AH6" s="345"/>
      <c r="AI6" s="345"/>
      <c r="AJ6" s="345"/>
      <c r="AK6" s="345"/>
      <c r="AL6" s="345"/>
      <c r="AM6" s="345"/>
      <c r="AN6" s="345"/>
      <c r="AO6" s="345"/>
      <c r="AP6" s="345"/>
      <c r="AQ6" s="345"/>
      <c r="AR6" s="345"/>
      <c r="AS6" s="345"/>
    </row>
    <row r="7" spans="2:877">
      <c r="B7" s="1433" t="s">
        <v>428</v>
      </c>
      <c r="C7" s="1433"/>
      <c r="D7" s="1433"/>
      <c r="E7" s="1433"/>
      <c r="F7" s="1433"/>
      <c r="G7" s="1435" t="s">
        <v>348</v>
      </c>
      <c r="H7" s="1437" t="s">
        <v>404</v>
      </c>
      <c r="I7" s="1420" t="s">
        <v>543</v>
      </c>
      <c r="J7" s="1420" t="s">
        <v>540</v>
      </c>
      <c r="K7" s="1422" t="s">
        <v>633</v>
      </c>
      <c r="AA7" s="345"/>
      <c r="AB7" s="345"/>
      <c r="AC7" s="345"/>
      <c r="AD7" s="345"/>
      <c r="AE7" s="345"/>
      <c r="AF7" s="345"/>
      <c r="AG7" s="345"/>
      <c r="AH7" s="345"/>
      <c r="AI7" s="345"/>
      <c r="AJ7" s="345"/>
      <c r="AK7" s="345"/>
      <c r="AL7" s="345"/>
      <c r="AM7" s="345"/>
      <c r="AN7" s="345"/>
      <c r="AO7" s="345"/>
      <c r="AP7" s="345"/>
      <c r="AQ7" s="345"/>
      <c r="AR7" s="345"/>
      <c r="AS7" s="345"/>
    </row>
    <row r="8" spans="2:877">
      <c r="B8" s="1434"/>
      <c r="C8" s="1434"/>
      <c r="D8" s="1434"/>
      <c r="E8" s="1434"/>
      <c r="F8" s="1434"/>
      <c r="G8" s="1436"/>
      <c r="H8" s="1438"/>
      <c r="I8" s="1421"/>
      <c r="J8" s="1421"/>
      <c r="K8" s="1422"/>
      <c r="AA8" s="345"/>
      <c r="AB8" s="345"/>
      <c r="AC8" s="345"/>
      <c r="AD8" s="345"/>
      <c r="AE8" s="345"/>
      <c r="AF8" s="345"/>
      <c r="AG8" s="345"/>
      <c r="AH8" s="345"/>
      <c r="AI8" s="345"/>
      <c r="AJ8" s="345"/>
      <c r="AK8" s="345"/>
      <c r="AL8" s="345"/>
      <c r="AM8" s="345"/>
      <c r="AN8" s="345"/>
      <c r="AO8" s="345"/>
      <c r="AP8" s="345"/>
      <c r="AQ8" s="345"/>
      <c r="AR8" s="345"/>
      <c r="AS8" s="345"/>
    </row>
    <row r="9" spans="2:877">
      <c r="B9" s="1423" t="s">
        <v>381</v>
      </c>
      <c r="C9" s="1423"/>
      <c r="D9" s="1423"/>
      <c r="E9" s="1423"/>
      <c r="F9" s="1423"/>
      <c r="G9" s="362" t="s">
        <v>382</v>
      </c>
      <c r="H9" s="362" t="s">
        <v>383</v>
      </c>
      <c r="I9" s="363">
        <v>1</v>
      </c>
      <c r="J9" s="363">
        <v>2</v>
      </c>
      <c r="K9" s="362" t="s">
        <v>634</v>
      </c>
      <c r="AA9" s="345"/>
      <c r="AB9" s="345"/>
      <c r="AC9" s="345"/>
      <c r="AD9" s="345"/>
      <c r="AE9" s="345"/>
      <c r="AF9" s="345"/>
      <c r="AG9" s="345"/>
      <c r="AH9" s="345"/>
      <c r="AI9" s="345"/>
      <c r="AJ9" s="345"/>
      <c r="AK9" s="345"/>
      <c r="AL9" s="345"/>
      <c r="AM9" s="345"/>
      <c r="AN9" s="345"/>
      <c r="AO9" s="345"/>
      <c r="AP9" s="345"/>
      <c r="AQ9" s="345"/>
      <c r="AR9" s="345"/>
      <c r="AS9" s="345"/>
    </row>
    <row r="10" spans="2:877">
      <c r="B10" s="1424" t="s">
        <v>635</v>
      </c>
      <c r="C10" s="1425"/>
      <c r="D10" s="1425"/>
      <c r="E10" s="1425"/>
      <c r="F10" s="1426"/>
      <c r="G10" s="364"/>
      <c r="H10" s="365"/>
      <c r="I10" s="366"/>
      <c r="J10" s="366"/>
      <c r="K10" s="367"/>
      <c r="AA10" s="345"/>
      <c r="AB10" s="345"/>
      <c r="AC10" s="345"/>
      <c r="AD10" s="345"/>
      <c r="AE10" s="345"/>
      <c r="AF10" s="345"/>
      <c r="AG10" s="345"/>
      <c r="AH10" s="345"/>
      <c r="AI10" s="345"/>
      <c r="AJ10" s="345"/>
      <c r="AK10" s="345"/>
      <c r="AL10" s="345"/>
      <c r="AM10" s="345"/>
      <c r="AN10" s="345"/>
      <c r="AO10" s="345"/>
      <c r="AP10" s="345"/>
      <c r="AQ10" s="345"/>
      <c r="AR10" s="345"/>
      <c r="AS10" s="345"/>
      <c r="AGE10" s="338" t="s">
        <v>414</v>
      </c>
      <c r="AGF10" s="394" t="s">
        <v>20</v>
      </c>
      <c r="AGG10" s="394" t="s">
        <v>21</v>
      </c>
      <c r="AGH10" s="339" t="s">
        <v>662</v>
      </c>
      <c r="AGI10" s="394" t="s">
        <v>20</v>
      </c>
      <c r="AGJ10" s="394" t="s">
        <v>21</v>
      </c>
      <c r="AGK10" s="339" t="s">
        <v>809</v>
      </c>
      <c r="AGL10" s="394" t="s">
        <v>20</v>
      </c>
      <c r="AGM10" s="394" t="s">
        <v>21</v>
      </c>
      <c r="AGN10" s="340" t="s">
        <v>810</v>
      </c>
      <c r="AGO10" s="394" t="s">
        <v>20</v>
      </c>
      <c r="AGP10" s="394" t="s">
        <v>21</v>
      </c>
      <c r="AGQ10" s="339" t="s">
        <v>817</v>
      </c>
      <c r="AGR10" s="394" t="s">
        <v>20</v>
      </c>
      <c r="AGS10" s="394" t="s">
        <v>21</v>
      </c>
    </row>
    <row r="11" spans="2:877">
      <c r="B11" s="1427" t="s">
        <v>636</v>
      </c>
      <c r="C11" s="1428"/>
      <c r="D11" s="1428"/>
      <c r="E11" s="1428"/>
      <c r="F11" s="1429"/>
      <c r="G11" s="395">
        <v>1</v>
      </c>
      <c r="H11" s="369">
        <v>1</v>
      </c>
      <c r="I11" s="370">
        <f>DSUM(vlctt,3,vq)*H11</f>
        <v>134310000</v>
      </c>
      <c r="J11" s="370"/>
      <c r="K11" s="371"/>
      <c r="AA11" s="345"/>
      <c r="AB11" s="345"/>
      <c r="AC11" s="345"/>
      <c r="AD11" s="345"/>
      <c r="AE11" s="345"/>
      <c r="AF11" s="345"/>
      <c r="AG11" s="345"/>
      <c r="AH11" s="345"/>
      <c r="AI11" s="345"/>
      <c r="AJ11" s="345"/>
      <c r="AK11" s="345"/>
      <c r="AL11" s="345"/>
      <c r="AM11" s="345"/>
      <c r="AN11" s="345"/>
      <c r="AO11" s="345"/>
      <c r="AP11" s="345"/>
      <c r="AQ11" s="345"/>
      <c r="AR11" s="345"/>
      <c r="AS11" s="345"/>
      <c r="AGE11" s="372"/>
      <c r="AGF11" s="360" t="s">
        <v>748</v>
      </c>
      <c r="AGG11" s="360" t="s">
        <v>51</v>
      </c>
      <c r="AGH11" s="361"/>
      <c r="AGI11" s="360" t="s">
        <v>178</v>
      </c>
      <c r="AGJ11" s="360" t="s">
        <v>748</v>
      </c>
      <c r="AGL11" s="360" t="s">
        <v>51</v>
      </c>
      <c r="AGM11" s="360" t="s">
        <v>748</v>
      </c>
      <c r="AGO11" s="360" t="s">
        <v>754</v>
      </c>
      <c r="AGP11" s="360" t="s">
        <v>748</v>
      </c>
      <c r="AGR11" s="360" t="s">
        <v>748</v>
      </c>
      <c r="AGS11" s="360" t="s">
        <v>762</v>
      </c>
    </row>
    <row r="12" spans="2:877">
      <c r="B12" s="1404" t="s">
        <v>637</v>
      </c>
      <c r="C12" s="1405"/>
      <c r="D12" s="1405"/>
      <c r="E12" s="1405"/>
      <c r="F12" s="1406"/>
      <c r="G12" s="396">
        <v>2</v>
      </c>
      <c r="H12" s="373">
        <v>-1</v>
      </c>
      <c r="I12" s="370">
        <f>DSUM(vlctt,3,vw)*H12</f>
        <v>-17083500</v>
      </c>
      <c r="J12" s="370"/>
      <c r="K12" s="371"/>
      <c r="AA12" s="345"/>
      <c r="AB12" s="345"/>
      <c r="AC12" s="345"/>
      <c r="AD12" s="345"/>
      <c r="AE12" s="345"/>
      <c r="AF12" s="345"/>
      <c r="AG12" s="345"/>
      <c r="AH12" s="345"/>
      <c r="AI12" s="345"/>
      <c r="AJ12" s="345"/>
      <c r="AK12" s="345"/>
      <c r="AL12" s="345"/>
      <c r="AM12" s="345"/>
      <c r="AN12" s="345"/>
      <c r="AO12" s="345"/>
      <c r="AP12" s="345"/>
      <c r="AQ12" s="345"/>
      <c r="AR12" s="345"/>
      <c r="AS12" s="345"/>
      <c r="AGE12" s="372"/>
      <c r="AGF12" s="360" t="s">
        <v>748</v>
      </c>
      <c r="AGG12" s="360" t="s">
        <v>139</v>
      </c>
      <c r="AGH12" s="361"/>
      <c r="AGI12" s="360" t="s">
        <v>178</v>
      </c>
      <c r="AGJ12" s="360" t="s">
        <v>749</v>
      </c>
      <c r="AGL12" s="360" t="s">
        <v>751</v>
      </c>
      <c r="AGM12" s="360" t="s">
        <v>748</v>
      </c>
      <c r="AGO12" s="360" t="s">
        <v>118</v>
      </c>
      <c r="AGP12" s="360" t="s">
        <v>748</v>
      </c>
      <c r="AGR12" s="360" t="s">
        <v>749</v>
      </c>
      <c r="AGS12" s="360" t="s">
        <v>762</v>
      </c>
    </row>
    <row r="13" spans="2:877">
      <c r="B13" s="397" t="s">
        <v>638</v>
      </c>
      <c r="C13" s="374"/>
      <c r="D13" s="374"/>
      <c r="E13" s="374"/>
      <c r="F13" s="375"/>
      <c r="G13" s="395">
        <v>3</v>
      </c>
      <c r="H13" s="373">
        <v>-1</v>
      </c>
      <c r="I13" s="370">
        <f>DSUM(vlctt,3,ve)*H13</f>
        <v>-96125000</v>
      </c>
      <c r="J13" s="376"/>
      <c r="K13" s="371"/>
      <c r="AA13" s="345"/>
      <c r="AB13" s="345"/>
      <c r="AC13" s="345"/>
      <c r="AD13" s="345"/>
      <c r="AE13" s="345"/>
      <c r="AF13" s="345"/>
      <c r="AG13" s="345"/>
      <c r="AH13" s="345"/>
      <c r="AI13" s="345"/>
      <c r="AJ13" s="345"/>
      <c r="AK13" s="345"/>
      <c r="AL13" s="345"/>
      <c r="AM13" s="345"/>
      <c r="AN13" s="345"/>
      <c r="AO13" s="345"/>
      <c r="AP13" s="345"/>
      <c r="AQ13" s="345"/>
      <c r="AR13" s="345"/>
      <c r="AS13" s="345"/>
      <c r="AGE13" s="372"/>
      <c r="AGF13" s="360" t="s">
        <v>748</v>
      </c>
      <c r="AGG13" s="360" t="s">
        <v>804</v>
      </c>
      <c r="AGH13" s="339" t="s">
        <v>663</v>
      </c>
      <c r="AGI13" s="394" t="s">
        <v>20</v>
      </c>
      <c r="AGJ13" s="394" t="s">
        <v>21</v>
      </c>
      <c r="AGL13" s="360" t="s">
        <v>71</v>
      </c>
      <c r="AGM13" s="360" t="s">
        <v>748</v>
      </c>
      <c r="AGO13" s="360" t="s">
        <v>125</v>
      </c>
      <c r="AGP13" s="360" t="s">
        <v>748</v>
      </c>
      <c r="AGQ13" s="339" t="s">
        <v>818</v>
      </c>
      <c r="AGR13" s="394" t="s">
        <v>20</v>
      </c>
      <c r="AGS13" s="394" t="s">
        <v>21</v>
      </c>
    </row>
    <row r="14" spans="2:877">
      <c r="B14" s="1404" t="s">
        <v>1150</v>
      </c>
      <c r="C14" s="1405"/>
      <c r="D14" s="1405"/>
      <c r="E14" s="1405"/>
      <c r="F14" s="1406"/>
      <c r="G14" s="396">
        <v>4</v>
      </c>
      <c r="H14" s="373">
        <v>-1</v>
      </c>
      <c r="I14" s="370">
        <f>DSUM(vlctt,3,vr)*H14</f>
        <v>0</v>
      </c>
      <c r="J14" s="376"/>
      <c r="K14" s="371"/>
      <c r="AA14" s="345"/>
      <c r="AB14" s="345"/>
      <c r="AC14" s="345"/>
      <c r="AD14" s="345"/>
      <c r="AE14" s="345"/>
      <c r="AF14" s="345"/>
      <c r="AG14" s="345"/>
      <c r="AH14" s="345"/>
      <c r="AI14" s="345"/>
      <c r="AJ14" s="345"/>
      <c r="AK14" s="345"/>
      <c r="AL14" s="345"/>
      <c r="AM14" s="345"/>
      <c r="AN14" s="345"/>
      <c r="AO14" s="345"/>
      <c r="AP14" s="345"/>
      <c r="AQ14" s="345"/>
      <c r="AR14" s="345"/>
      <c r="AS14" s="345"/>
      <c r="AGE14" s="372"/>
      <c r="AGF14" s="360" t="s">
        <v>748</v>
      </c>
      <c r="AGG14" s="360" t="s">
        <v>764</v>
      </c>
      <c r="AGH14" s="361"/>
      <c r="AGI14" s="360" t="s">
        <v>181</v>
      </c>
      <c r="AGJ14" s="360" t="s">
        <v>748</v>
      </c>
      <c r="AGL14" s="360" t="s">
        <v>804</v>
      </c>
      <c r="AGM14" s="360" t="s">
        <v>748</v>
      </c>
      <c r="AGO14" s="360" t="s">
        <v>754</v>
      </c>
      <c r="AGP14" s="360" t="s">
        <v>749</v>
      </c>
      <c r="AGR14" s="360" t="s">
        <v>762</v>
      </c>
      <c r="AGS14" s="360" t="s">
        <v>748</v>
      </c>
    </row>
    <row r="15" spans="2:877">
      <c r="B15" s="1404" t="s">
        <v>1151</v>
      </c>
      <c r="C15" s="1405"/>
      <c r="D15" s="1405"/>
      <c r="E15" s="1405"/>
      <c r="F15" s="1406"/>
      <c r="G15" s="395">
        <v>5</v>
      </c>
      <c r="H15" s="373">
        <v>-1</v>
      </c>
      <c r="I15" s="370">
        <f>DSUM(vlctt,3,vt)*H15</f>
        <v>0</v>
      </c>
      <c r="J15" s="376"/>
      <c r="K15" s="371"/>
      <c r="AA15" s="345"/>
      <c r="AB15" s="345"/>
      <c r="AC15" s="345"/>
      <c r="AD15" s="345"/>
      <c r="AE15" s="345"/>
      <c r="AF15" s="345"/>
      <c r="AG15" s="345"/>
      <c r="AH15" s="345"/>
      <c r="AI15" s="345"/>
      <c r="AJ15" s="345"/>
      <c r="AK15" s="345"/>
      <c r="AL15" s="345"/>
      <c r="AM15" s="345"/>
      <c r="AN15" s="345"/>
      <c r="AO15" s="345"/>
      <c r="AP15" s="345"/>
      <c r="AQ15" s="345"/>
      <c r="AR15" s="345"/>
      <c r="AS15" s="345"/>
      <c r="AGE15" s="372"/>
      <c r="AGF15" s="360" t="s">
        <v>749</v>
      </c>
      <c r="AGG15" s="360" t="s">
        <v>51</v>
      </c>
      <c r="AGH15" s="361"/>
      <c r="AGI15" s="360" t="s">
        <v>181</v>
      </c>
      <c r="AGJ15" s="360" t="s">
        <v>749</v>
      </c>
      <c r="AGL15" s="360" t="s">
        <v>154</v>
      </c>
      <c r="AGM15" s="360" t="s">
        <v>748</v>
      </c>
      <c r="AGO15" s="360" t="s">
        <v>118</v>
      </c>
      <c r="AGP15" s="360" t="s">
        <v>749</v>
      </c>
      <c r="AGR15" s="360" t="s">
        <v>230</v>
      </c>
      <c r="AGS15" s="360" t="s">
        <v>748</v>
      </c>
    </row>
    <row r="16" spans="2:877">
      <c r="B16" s="1404" t="s">
        <v>639</v>
      </c>
      <c r="C16" s="1405"/>
      <c r="D16" s="1405"/>
      <c r="E16" s="1405"/>
      <c r="F16" s="1406"/>
      <c r="G16" s="396">
        <v>6</v>
      </c>
      <c r="H16" s="373">
        <v>1</v>
      </c>
      <c r="I16" s="370">
        <f>DSUM(vlctt,3,vy)*H16</f>
        <v>500000</v>
      </c>
      <c r="J16" s="376"/>
      <c r="K16" s="371"/>
      <c r="AA16" s="345"/>
      <c r="AB16" s="345"/>
      <c r="AC16" s="345"/>
      <c r="AD16" s="345"/>
      <c r="AE16" s="345"/>
      <c r="AF16" s="345"/>
      <c r="AG16" s="345"/>
      <c r="AH16" s="345"/>
      <c r="AI16" s="345"/>
      <c r="AJ16" s="345"/>
      <c r="AK16" s="345"/>
      <c r="AL16" s="345"/>
      <c r="AM16" s="345"/>
      <c r="AN16" s="345"/>
      <c r="AO16" s="345"/>
      <c r="AP16" s="345"/>
      <c r="AQ16" s="345"/>
      <c r="AR16" s="345"/>
      <c r="AS16" s="345"/>
      <c r="AGE16" s="372"/>
      <c r="AGF16" s="360" t="s">
        <v>749</v>
      </c>
      <c r="AGG16" s="360" t="s">
        <v>139</v>
      </c>
      <c r="AGH16" s="361"/>
      <c r="AGI16" s="360" t="s">
        <v>271</v>
      </c>
      <c r="AGJ16" s="360" t="s">
        <v>748</v>
      </c>
      <c r="AGL16" s="360" t="s">
        <v>157</v>
      </c>
      <c r="AGM16" s="360" t="s">
        <v>748</v>
      </c>
      <c r="AGO16" s="360" t="s">
        <v>125</v>
      </c>
      <c r="AGP16" s="360" t="s">
        <v>749</v>
      </c>
      <c r="AGR16" s="360" t="s">
        <v>762</v>
      </c>
      <c r="AGS16" s="360" t="s">
        <v>749</v>
      </c>
    </row>
    <row r="17" spans="2:877">
      <c r="B17" s="1404" t="s">
        <v>1152</v>
      </c>
      <c r="C17" s="1405"/>
      <c r="D17" s="1405"/>
      <c r="E17" s="1405"/>
      <c r="F17" s="1406"/>
      <c r="G17" s="395">
        <v>7</v>
      </c>
      <c r="H17" s="373">
        <v>-1</v>
      </c>
      <c r="I17" s="370">
        <f>DSUM(vlctt,3,vu)*H17</f>
        <v>-2750000</v>
      </c>
      <c r="J17" s="376"/>
      <c r="K17" s="371"/>
      <c r="AA17" s="345"/>
      <c r="AB17" s="345"/>
      <c r="AC17" s="345"/>
      <c r="AD17" s="345"/>
      <c r="AE17" s="345"/>
      <c r="AF17" s="345"/>
      <c r="AG17" s="345"/>
      <c r="AH17" s="345"/>
      <c r="AI17" s="345"/>
      <c r="AJ17" s="345"/>
      <c r="AK17" s="345"/>
      <c r="AL17" s="345"/>
      <c r="AM17" s="345"/>
      <c r="AN17" s="345"/>
      <c r="AO17" s="345"/>
      <c r="AP17" s="345"/>
      <c r="AQ17" s="345"/>
      <c r="AR17" s="345"/>
      <c r="AS17" s="345"/>
      <c r="AGF17" s="360" t="s">
        <v>749</v>
      </c>
      <c r="AGG17" s="360" t="s">
        <v>804</v>
      </c>
      <c r="AGH17" s="361"/>
      <c r="AGI17" s="360" t="s">
        <v>271</v>
      </c>
      <c r="AGJ17" s="360" t="s">
        <v>749</v>
      </c>
      <c r="AGL17" s="360" t="s">
        <v>163</v>
      </c>
      <c r="AGM17" s="360" t="s">
        <v>748</v>
      </c>
      <c r="AGN17" s="339" t="s">
        <v>811</v>
      </c>
      <c r="AGO17" s="394" t="s">
        <v>20</v>
      </c>
      <c r="AGP17" s="394" t="s">
        <v>21</v>
      </c>
      <c r="AGR17" s="360" t="s">
        <v>230</v>
      </c>
      <c r="AGS17" s="360" t="s">
        <v>749</v>
      </c>
    </row>
    <row r="18" spans="2:877">
      <c r="B18" s="1401" t="s">
        <v>640</v>
      </c>
      <c r="C18" s="1402"/>
      <c r="D18" s="1402"/>
      <c r="E18" s="1402"/>
      <c r="F18" s="1403"/>
      <c r="G18" s="398">
        <v>20</v>
      </c>
      <c r="H18" s="377"/>
      <c r="I18" s="376">
        <f>SUM(I11:I17)</f>
        <v>18851500</v>
      </c>
      <c r="J18" s="378"/>
      <c r="K18" s="379"/>
      <c r="AA18" s="345"/>
      <c r="AB18" s="345"/>
      <c r="AC18" s="345"/>
      <c r="AD18" s="345"/>
      <c r="AE18" s="345"/>
      <c r="AF18" s="345"/>
      <c r="AG18" s="345"/>
      <c r="AH18" s="345"/>
      <c r="AI18" s="345"/>
      <c r="AJ18" s="345"/>
      <c r="AK18" s="345"/>
      <c r="AL18" s="345"/>
      <c r="AM18" s="345"/>
      <c r="AN18" s="345"/>
      <c r="AO18" s="345"/>
      <c r="AP18" s="345"/>
      <c r="AQ18" s="345"/>
      <c r="AR18" s="345"/>
      <c r="AS18" s="345"/>
      <c r="AGF18" s="360" t="s">
        <v>749</v>
      </c>
      <c r="AGG18" s="360" t="s">
        <v>764</v>
      </c>
      <c r="AGH18" s="339" t="s">
        <v>668</v>
      </c>
      <c r="AGI18" s="394" t="s">
        <v>20</v>
      </c>
      <c r="AGJ18" s="394" t="s">
        <v>21</v>
      </c>
      <c r="AGL18" s="360" t="s">
        <v>166</v>
      </c>
      <c r="AGM18" s="360" t="s">
        <v>748</v>
      </c>
      <c r="AGO18" s="360" t="s">
        <v>748</v>
      </c>
      <c r="AGP18" s="360" t="s">
        <v>812</v>
      </c>
      <c r="AGQ18" s="339" t="s">
        <v>819</v>
      </c>
      <c r="AGR18" s="394" t="s">
        <v>20</v>
      </c>
      <c r="AGS18" s="394" t="s">
        <v>21</v>
      </c>
    </row>
    <row r="19" spans="2:877">
      <c r="B19" s="1414" t="s">
        <v>641</v>
      </c>
      <c r="C19" s="1415"/>
      <c r="D19" s="1415"/>
      <c r="E19" s="1415"/>
      <c r="F19" s="1416"/>
      <c r="G19" s="396"/>
      <c r="H19" s="380"/>
      <c r="I19" s="381"/>
      <c r="J19" s="381"/>
      <c r="K19" s="379"/>
      <c r="AA19" s="345"/>
      <c r="AB19" s="345"/>
      <c r="AC19" s="345"/>
      <c r="AD19" s="345"/>
      <c r="AE19" s="345"/>
      <c r="AF19" s="345"/>
      <c r="AG19" s="345"/>
      <c r="AH19" s="345"/>
      <c r="AI19" s="345"/>
      <c r="AJ19" s="345"/>
      <c r="AK19" s="345"/>
      <c r="AL19" s="345"/>
      <c r="AM19" s="345"/>
      <c r="AN19" s="345"/>
      <c r="AO19" s="345"/>
      <c r="AP19" s="345"/>
      <c r="AQ19" s="345"/>
      <c r="AR19" s="345"/>
      <c r="AS19" s="345"/>
      <c r="AGE19" s="338" t="s">
        <v>416</v>
      </c>
      <c r="AGF19" s="394" t="s">
        <v>20</v>
      </c>
      <c r="AGG19" s="394" t="s">
        <v>21</v>
      </c>
      <c r="AGH19" s="361"/>
      <c r="AGI19" s="360" t="s">
        <v>160</v>
      </c>
      <c r="AGJ19" s="360" t="s">
        <v>748</v>
      </c>
      <c r="AGL19" s="360" t="s">
        <v>169</v>
      </c>
      <c r="AGM19" s="360" t="s">
        <v>748</v>
      </c>
      <c r="AGO19" s="360" t="s">
        <v>749</v>
      </c>
      <c r="AGP19" s="360" t="s">
        <v>812</v>
      </c>
      <c r="AGR19" s="360" t="s">
        <v>748</v>
      </c>
      <c r="AGS19" s="360" t="s">
        <v>208</v>
      </c>
    </row>
    <row r="20" spans="2:877">
      <c r="B20" s="1417" t="s">
        <v>642</v>
      </c>
      <c r="C20" s="1418"/>
      <c r="D20" s="1418"/>
      <c r="E20" s="1418"/>
      <c r="F20" s="1419"/>
      <c r="G20" s="395">
        <v>21</v>
      </c>
      <c r="H20" s="373">
        <v>-1</v>
      </c>
      <c r="I20" s="370">
        <f>DSUM(vlctt,3,vi)*H20</f>
        <v>0</v>
      </c>
      <c r="J20" s="376"/>
      <c r="K20" s="371"/>
      <c r="AA20" s="345"/>
      <c r="AB20" s="345"/>
      <c r="AC20" s="345"/>
      <c r="AD20" s="345"/>
      <c r="AE20" s="345"/>
      <c r="AF20" s="345"/>
      <c r="AG20" s="345"/>
      <c r="AH20" s="345"/>
      <c r="AI20" s="345"/>
      <c r="AJ20" s="345"/>
      <c r="AK20" s="345"/>
      <c r="AL20" s="345"/>
      <c r="AM20" s="345"/>
      <c r="AN20" s="345"/>
      <c r="AO20" s="345"/>
      <c r="AP20" s="345"/>
      <c r="AQ20" s="345"/>
      <c r="AR20" s="345"/>
      <c r="AS20" s="345"/>
      <c r="AGF20" s="360" t="s">
        <v>57</v>
      </c>
      <c r="AGG20" s="360" t="s">
        <v>748</v>
      </c>
      <c r="AGH20" s="361"/>
      <c r="AGI20" s="360" t="s">
        <v>160</v>
      </c>
      <c r="AGJ20" s="360" t="s">
        <v>749</v>
      </c>
      <c r="AGL20" s="360" t="s">
        <v>1442</v>
      </c>
      <c r="AGM20" s="360" t="s">
        <v>748</v>
      </c>
      <c r="AGN20" s="339" t="s">
        <v>813</v>
      </c>
      <c r="AGO20" s="394" t="s">
        <v>20</v>
      </c>
      <c r="AGP20" s="394" t="s">
        <v>21</v>
      </c>
      <c r="AGR20" s="360" t="s">
        <v>749</v>
      </c>
      <c r="AGS20" s="360" t="s">
        <v>206</v>
      </c>
    </row>
    <row r="21" spans="2:877">
      <c r="B21" s="1417" t="s">
        <v>643</v>
      </c>
      <c r="C21" s="1418"/>
      <c r="D21" s="1418"/>
      <c r="E21" s="1418"/>
      <c r="F21" s="1419"/>
      <c r="G21" s="395">
        <v>22</v>
      </c>
      <c r="H21" s="373">
        <v>1</v>
      </c>
      <c r="I21" s="370">
        <f>DSUM(vlctt,3,vo)*H21</f>
        <v>0</v>
      </c>
      <c r="J21" s="376"/>
      <c r="K21" s="371"/>
      <c r="AA21" s="345"/>
      <c r="AB21" s="345"/>
      <c r="AC21" s="345"/>
      <c r="AD21" s="345"/>
      <c r="AE21" s="345"/>
      <c r="AF21" s="345"/>
      <c r="AG21" s="345"/>
      <c r="AH21" s="345"/>
      <c r="AI21" s="345"/>
      <c r="AJ21" s="345"/>
      <c r="AK21" s="345"/>
      <c r="AL21" s="345"/>
      <c r="AM21" s="345"/>
      <c r="AN21" s="345"/>
      <c r="AO21" s="345"/>
      <c r="AP21" s="345"/>
      <c r="AQ21" s="345"/>
      <c r="AR21" s="345"/>
      <c r="AS21" s="345"/>
      <c r="AGF21" s="360" t="s">
        <v>805</v>
      </c>
      <c r="AGG21" s="360" t="s">
        <v>748</v>
      </c>
      <c r="AGH21" s="339" t="s">
        <v>669</v>
      </c>
      <c r="AGI21" s="394" t="s">
        <v>20</v>
      </c>
      <c r="AGJ21" s="394" t="s">
        <v>21</v>
      </c>
      <c r="AGL21" s="360" t="s">
        <v>759</v>
      </c>
      <c r="AGM21" s="360" t="s">
        <v>748</v>
      </c>
      <c r="AGO21" s="360" t="s">
        <v>814</v>
      </c>
      <c r="AGP21" s="360" t="s">
        <v>748</v>
      </c>
      <c r="AGQ21" s="339" t="s">
        <v>820</v>
      </c>
      <c r="AGR21" s="394" t="s">
        <v>20</v>
      </c>
      <c r="AGS21" s="394" t="s">
        <v>21</v>
      </c>
    </row>
    <row r="22" spans="2:877">
      <c r="B22" s="1404" t="s">
        <v>1153</v>
      </c>
      <c r="C22" s="1405"/>
      <c r="D22" s="1405"/>
      <c r="E22" s="1405"/>
      <c r="F22" s="1406"/>
      <c r="G22" s="395">
        <v>23</v>
      </c>
      <c r="H22" s="373">
        <v>-1</v>
      </c>
      <c r="I22" s="370">
        <f>DSUM(vlctt,3,vp)*H22</f>
        <v>0</v>
      </c>
      <c r="J22" s="376"/>
      <c r="K22" s="371"/>
      <c r="AA22" s="345"/>
      <c r="AB22" s="345"/>
      <c r="AC22" s="345"/>
      <c r="AD22" s="345"/>
      <c r="AE22" s="345"/>
      <c r="AF22" s="345"/>
      <c r="AG22" s="345"/>
      <c r="AH22" s="345"/>
      <c r="AI22" s="345"/>
      <c r="AJ22" s="345"/>
      <c r="AK22" s="345"/>
      <c r="AL22" s="345"/>
      <c r="AM22" s="345"/>
      <c r="AN22" s="345"/>
      <c r="AO22" s="345"/>
      <c r="AP22" s="345"/>
      <c r="AQ22" s="345"/>
      <c r="AR22" s="345"/>
      <c r="AS22" s="345"/>
      <c r="AGF22" s="360" t="s">
        <v>752</v>
      </c>
      <c r="AGG22" s="360" t="s">
        <v>748</v>
      </c>
      <c r="AGI22" s="360" t="s">
        <v>748</v>
      </c>
      <c r="AGJ22" s="360" t="s">
        <v>806</v>
      </c>
      <c r="AGL22" s="360" t="s">
        <v>209</v>
      </c>
      <c r="AGM22" s="360" t="s">
        <v>748</v>
      </c>
      <c r="AGO22" s="360" t="s">
        <v>815</v>
      </c>
      <c r="AGP22" s="360" t="s">
        <v>748</v>
      </c>
      <c r="AGR22" s="360" t="s">
        <v>760</v>
      </c>
      <c r="AGS22" s="360" t="s">
        <v>748</v>
      </c>
    </row>
    <row r="23" spans="2:877">
      <c r="B23" s="1404" t="s">
        <v>1384</v>
      </c>
      <c r="C23" s="1405"/>
      <c r="D23" s="1405"/>
      <c r="E23" s="1405"/>
      <c r="F23" s="1406"/>
      <c r="G23" s="395">
        <v>24</v>
      </c>
      <c r="H23" s="373">
        <v>1</v>
      </c>
      <c r="I23" s="370">
        <f>DSUM(vlctt,3,va)*H23</f>
        <v>0</v>
      </c>
      <c r="J23" s="376"/>
      <c r="K23" s="371"/>
      <c r="AA23" s="345"/>
      <c r="AB23" s="345"/>
      <c r="AC23" s="345"/>
      <c r="AD23" s="345"/>
      <c r="AE23" s="345"/>
      <c r="AF23" s="345"/>
      <c r="AG23" s="345"/>
      <c r="AH23" s="345"/>
      <c r="AI23" s="345"/>
      <c r="AJ23" s="345"/>
      <c r="AK23" s="345"/>
      <c r="AL23" s="345"/>
      <c r="AM23" s="345"/>
      <c r="AN23" s="345"/>
      <c r="AO23" s="345"/>
      <c r="AP23" s="345"/>
      <c r="AQ23" s="345"/>
      <c r="AR23" s="345"/>
      <c r="AS23" s="345"/>
      <c r="AGF23" s="360" t="s">
        <v>753</v>
      </c>
      <c r="AGG23" s="360" t="s">
        <v>748</v>
      </c>
      <c r="AGI23" s="360" t="s">
        <v>748</v>
      </c>
      <c r="AGJ23" s="360" t="s">
        <v>751</v>
      </c>
      <c r="AGL23" s="360" t="s">
        <v>718</v>
      </c>
      <c r="AGM23" s="360" t="s">
        <v>748</v>
      </c>
      <c r="AGO23" s="360" t="s">
        <v>814</v>
      </c>
      <c r="AGP23" s="360" t="s">
        <v>749</v>
      </c>
      <c r="AGR23" s="360" t="s">
        <v>760</v>
      </c>
      <c r="AGS23" s="360" t="s">
        <v>749</v>
      </c>
    </row>
    <row r="24" spans="2:877">
      <c r="B24" s="1404" t="s">
        <v>1154</v>
      </c>
      <c r="C24" s="1405"/>
      <c r="D24" s="1405"/>
      <c r="E24" s="1405"/>
      <c r="F24" s="1406"/>
      <c r="G24" s="395">
        <v>25</v>
      </c>
      <c r="H24" s="373">
        <v>1</v>
      </c>
      <c r="I24" s="370">
        <f>DSUM(vlctt,3,vs)*H24</f>
        <v>10013</v>
      </c>
      <c r="J24" s="376"/>
      <c r="K24" s="371"/>
      <c r="AA24" s="345"/>
      <c r="AB24" s="345"/>
      <c r="AC24" s="345"/>
      <c r="AD24" s="345"/>
      <c r="AE24" s="345"/>
      <c r="AF24" s="345"/>
      <c r="AG24" s="345"/>
      <c r="AH24" s="345"/>
      <c r="AI24" s="345"/>
      <c r="AJ24" s="345"/>
      <c r="AK24" s="345"/>
      <c r="AL24" s="345"/>
      <c r="AM24" s="345"/>
      <c r="AN24" s="345"/>
      <c r="AO24" s="345"/>
      <c r="AP24" s="345"/>
      <c r="AQ24" s="345"/>
      <c r="AR24" s="345"/>
      <c r="AS24" s="345"/>
      <c r="AGF24" s="360" t="s">
        <v>92</v>
      </c>
      <c r="AGG24" s="360" t="s">
        <v>748</v>
      </c>
      <c r="AGI24" s="360" t="s">
        <v>748</v>
      </c>
      <c r="AGJ24" s="360" t="s">
        <v>71</v>
      </c>
      <c r="AGL24" s="360" t="s">
        <v>1062</v>
      </c>
      <c r="AGM24" s="360" t="s">
        <v>748</v>
      </c>
      <c r="AGO24" s="360" t="s">
        <v>815</v>
      </c>
      <c r="AGP24" s="360" t="s">
        <v>749</v>
      </c>
      <c r="AGQ24" s="339" t="s">
        <v>821</v>
      </c>
      <c r="AGR24" s="394" t="s">
        <v>20</v>
      </c>
      <c r="AGS24" s="394" t="s">
        <v>21</v>
      </c>
    </row>
    <row r="25" spans="2:877">
      <c r="B25" s="1401" t="s">
        <v>644</v>
      </c>
      <c r="C25" s="1402"/>
      <c r="D25" s="1402"/>
      <c r="E25" s="1402"/>
      <c r="F25" s="1403"/>
      <c r="G25" s="399">
        <v>30</v>
      </c>
      <c r="H25" s="380"/>
      <c r="I25" s="381">
        <f>SUM(I20:I24)</f>
        <v>10013</v>
      </c>
      <c r="J25" s="381"/>
      <c r="K25" s="379"/>
      <c r="AA25" s="345"/>
      <c r="AB25" s="345"/>
      <c r="AC25" s="345"/>
      <c r="AD25" s="345"/>
      <c r="AE25" s="345"/>
      <c r="AF25" s="345"/>
      <c r="AG25" s="345"/>
      <c r="AH25" s="345"/>
      <c r="AI25" s="345"/>
      <c r="AJ25" s="345"/>
      <c r="AK25" s="345"/>
      <c r="AL25" s="345"/>
      <c r="AM25" s="345"/>
      <c r="AN25" s="345"/>
      <c r="AO25" s="345"/>
      <c r="AP25" s="345"/>
      <c r="AQ25" s="345"/>
      <c r="AR25" s="345"/>
      <c r="AS25" s="345"/>
      <c r="AGF25" s="360" t="s">
        <v>95</v>
      </c>
      <c r="AGG25" s="360" t="s">
        <v>748</v>
      </c>
      <c r="AGI25" s="360" t="s">
        <v>748</v>
      </c>
      <c r="AGJ25" s="360" t="s">
        <v>759</v>
      </c>
      <c r="AGL25" s="360" t="s">
        <v>268</v>
      </c>
      <c r="AGM25" s="360" t="s">
        <v>748</v>
      </c>
      <c r="AGN25" s="339" t="s">
        <v>1385</v>
      </c>
      <c r="AGO25" s="394" t="s">
        <v>20</v>
      </c>
      <c r="AGP25" s="394" t="s">
        <v>21</v>
      </c>
      <c r="AGR25" s="360" t="s">
        <v>763</v>
      </c>
      <c r="AGS25" s="360" t="s">
        <v>748</v>
      </c>
    </row>
    <row r="26" spans="2:877">
      <c r="B26" s="1414" t="s">
        <v>645</v>
      </c>
      <c r="C26" s="1415"/>
      <c r="D26" s="1415"/>
      <c r="E26" s="1415"/>
      <c r="F26" s="1416"/>
      <c r="G26" s="395"/>
      <c r="H26" s="380"/>
      <c r="I26" s="381"/>
      <c r="J26" s="381"/>
      <c r="K26" s="379"/>
      <c r="AA26" s="345"/>
      <c r="AB26" s="345"/>
      <c r="AC26" s="345"/>
      <c r="AD26" s="345"/>
      <c r="AE26" s="345"/>
      <c r="AF26" s="345"/>
      <c r="AG26" s="345"/>
      <c r="AH26" s="345"/>
      <c r="AI26" s="345"/>
      <c r="AJ26" s="345"/>
      <c r="AK26" s="345"/>
      <c r="AL26" s="345"/>
      <c r="AM26" s="345"/>
      <c r="AN26" s="345"/>
      <c r="AO26" s="345"/>
      <c r="AP26" s="345"/>
      <c r="AQ26" s="345"/>
      <c r="AR26" s="345"/>
      <c r="AS26" s="345"/>
      <c r="AGF26" s="360" t="s">
        <v>137</v>
      </c>
      <c r="AGG26" s="360" t="s">
        <v>748</v>
      </c>
      <c r="AGI26" s="360" t="s">
        <v>748</v>
      </c>
      <c r="AGJ26" s="360" t="s">
        <v>807</v>
      </c>
      <c r="AGL26" s="360" t="s">
        <v>808</v>
      </c>
      <c r="AGM26" s="360" t="s">
        <v>748</v>
      </c>
      <c r="AGO26" s="360" t="s">
        <v>748</v>
      </c>
      <c r="AGP26" s="360" t="s">
        <v>814</v>
      </c>
      <c r="AGR26" s="360" t="s">
        <v>763</v>
      </c>
      <c r="AGS26" s="360" t="s">
        <v>749</v>
      </c>
    </row>
    <row r="27" spans="2:877">
      <c r="B27" s="1404" t="s">
        <v>646</v>
      </c>
      <c r="C27" s="1405"/>
      <c r="D27" s="1405"/>
      <c r="E27" s="1405"/>
      <c r="F27" s="1406"/>
      <c r="G27" s="395">
        <v>31</v>
      </c>
      <c r="H27" s="380">
        <v>1</v>
      </c>
      <c r="I27" s="370">
        <f>DSUM(vlctt,3,vd)*H27</f>
        <v>2000000000</v>
      </c>
      <c r="J27" s="381"/>
      <c r="K27" s="379"/>
      <c r="AA27" s="345"/>
      <c r="AB27" s="345"/>
      <c r="AC27" s="345"/>
      <c r="AD27" s="345"/>
      <c r="AE27" s="345"/>
      <c r="AF27" s="345"/>
      <c r="AG27" s="345"/>
      <c r="AH27" s="345"/>
      <c r="AI27" s="345"/>
      <c r="AJ27" s="345"/>
      <c r="AK27" s="345"/>
      <c r="AL27" s="345"/>
      <c r="AM27" s="345"/>
      <c r="AN27" s="345"/>
      <c r="AO27" s="345"/>
      <c r="AP27" s="345"/>
      <c r="AQ27" s="345"/>
      <c r="AR27" s="345"/>
      <c r="AS27" s="345"/>
      <c r="AGF27" s="360" t="s">
        <v>139</v>
      </c>
      <c r="AGG27" s="360" t="s">
        <v>748</v>
      </c>
      <c r="AGI27" s="360" t="s">
        <v>749</v>
      </c>
      <c r="AGJ27" s="360" t="s">
        <v>806</v>
      </c>
      <c r="AGL27" s="360" t="s">
        <v>51</v>
      </c>
      <c r="AGM27" s="360" t="s">
        <v>749</v>
      </c>
      <c r="AGO27" s="360" t="s">
        <v>748</v>
      </c>
      <c r="AGP27" s="360" t="s">
        <v>815</v>
      </c>
    </row>
    <row r="28" spans="2:877">
      <c r="B28" s="1404" t="s">
        <v>1155</v>
      </c>
      <c r="C28" s="1405"/>
      <c r="D28" s="1405"/>
      <c r="E28" s="1405"/>
      <c r="F28" s="1406"/>
      <c r="G28" s="395">
        <v>32</v>
      </c>
      <c r="H28" s="369">
        <v>-1</v>
      </c>
      <c r="I28" s="370">
        <f>DSUM(vlctt,3,vf)*H28</f>
        <v>0</v>
      </c>
      <c r="J28" s="370"/>
      <c r="K28" s="379"/>
      <c r="AA28" s="345"/>
      <c r="AB28" s="345"/>
      <c r="AC28" s="345"/>
      <c r="AD28" s="345"/>
      <c r="AE28" s="345"/>
      <c r="AF28" s="345"/>
      <c r="AG28" s="345"/>
      <c r="AH28" s="345"/>
      <c r="AI28" s="345"/>
      <c r="AJ28" s="345"/>
      <c r="AK28" s="345"/>
      <c r="AL28" s="345"/>
      <c r="AM28" s="345"/>
      <c r="AN28" s="345"/>
      <c r="AO28" s="345"/>
      <c r="AP28" s="345"/>
      <c r="AQ28" s="345"/>
      <c r="AR28" s="345"/>
      <c r="AS28" s="345"/>
      <c r="AGF28" s="360" t="s">
        <v>769</v>
      </c>
      <c r="AGG28" s="360" t="s">
        <v>748</v>
      </c>
      <c r="AGI28" s="360" t="s">
        <v>749</v>
      </c>
      <c r="AGJ28" s="360" t="s">
        <v>751</v>
      </c>
      <c r="AGL28" s="360" t="s">
        <v>751</v>
      </c>
      <c r="AGM28" s="360" t="s">
        <v>749</v>
      </c>
      <c r="AGO28" s="360" t="s">
        <v>749</v>
      </c>
      <c r="AGP28" s="360" t="s">
        <v>814</v>
      </c>
    </row>
    <row r="29" spans="2:877">
      <c r="B29" s="1404" t="s">
        <v>1156</v>
      </c>
      <c r="C29" s="1405"/>
      <c r="D29" s="1405"/>
      <c r="E29" s="1405"/>
      <c r="F29" s="1406"/>
      <c r="G29" s="395">
        <v>33</v>
      </c>
      <c r="H29" s="382">
        <v>1</v>
      </c>
      <c r="I29" s="370">
        <f>DSUM(vlctt,3,vg)*H29</f>
        <v>0</v>
      </c>
      <c r="J29" s="383"/>
      <c r="K29" s="379"/>
      <c r="AA29" s="345"/>
      <c r="AB29" s="345"/>
      <c r="AC29" s="345"/>
      <c r="AD29" s="345"/>
      <c r="AE29" s="345"/>
      <c r="AF29" s="345"/>
      <c r="AG29" s="345"/>
      <c r="AH29" s="345"/>
      <c r="AI29" s="345"/>
      <c r="AJ29" s="345"/>
      <c r="AK29" s="345"/>
      <c r="AL29" s="345"/>
      <c r="AM29" s="345"/>
      <c r="AN29" s="345"/>
      <c r="AO29" s="345"/>
      <c r="AP29" s="345"/>
      <c r="AQ29" s="345"/>
      <c r="AR29" s="345"/>
      <c r="AS29" s="345"/>
      <c r="AGF29" s="360" t="s">
        <v>770</v>
      </c>
      <c r="AGG29" s="360" t="s">
        <v>748</v>
      </c>
      <c r="AGI29" s="360" t="s">
        <v>749</v>
      </c>
      <c r="AGJ29" s="360" t="s">
        <v>71</v>
      </c>
      <c r="AGL29" s="360" t="s">
        <v>71</v>
      </c>
      <c r="AGM29" s="360" t="s">
        <v>749</v>
      </c>
      <c r="AGO29" s="360" t="s">
        <v>749</v>
      </c>
      <c r="AGP29" s="360" t="s">
        <v>815</v>
      </c>
    </row>
    <row r="30" spans="2:877">
      <c r="B30" s="1411" t="s">
        <v>1157</v>
      </c>
      <c r="C30" s="1412"/>
      <c r="D30" s="1412"/>
      <c r="E30" s="1412"/>
      <c r="F30" s="1413"/>
      <c r="G30" s="395">
        <v>34</v>
      </c>
      <c r="H30" s="380">
        <v>-1</v>
      </c>
      <c r="I30" s="370">
        <f>DSUM(vlctt,3,vh)*H30</f>
        <v>0</v>
      </c>
      <c r="J30" s="381"/>
      <c r="K30" s="379"/>
      <c r="AA30" s="345"/>
      <c r="AB30" s="345"/>
      <c r="AC30" s="345"/>
      <c r="AD30" s="345"/>
      <c r="AE30" s="345"/>
      <c r="AF30" s="345"/>
      <c r="AG30" s="345"/>
      <c r="AH30" s="345"/>
      <c r="AI30" s="345"/>
      <c r="AJ30" s="345"/>
      <c r="AK30" s="345"/>
      <c r="AL30" s="345"/>
      <c r="AM30" s="345"/>
      <c r="AN30" s="345"/>
      <c r="AO30" s="345"/>
      <c r="AP30" s="345"/>
      <c r="AQ30" s="345"/>
      <c r="AR30" s="345"/>
      <c r="AS30" s="345"/>
      <c r="AGF30" s="360" t="s">
        <v>57</v>
      </c>
      <c r="AGG30" s="360" t="s">
        <v>749</v>
      </c>
      <c r="AGI30" s="360" t="s">
        <v>749</v>
      </c>
      <c r="AGJ30" s="360" t="s">
        <v>759</v>
      </c>
      <c r="AGL30" s="360" t="s">
        <v>804</v>
      </c>
      <c r="AGM30" s="360" t="s">
        <v>749</v>
      </c>
      <c r="AGN30" s="339" t="s">
        <v>816</v>
      </c>
      <c r="AGO30" s="394" t="s">
        <v>20</v>
      </c>
      <c r="AGP30" s="394" t="s">
        <v>21</v>
      </c>
    </row>
    <row r="31" spans="2:877">
      <c r="B31" s="1404" t="s">
        <v>1158</v>
      </c>
      <c r="C31" s="1405"/>
      <c r="D31" s="1405"/>
      <c r="E31" s="1405"/>
      <c r="F31" s="1406"/>
      <c r="G31" s="395">
        <v>35</v>
      </c>
      <c r="H31" s="380">
        <v>-1</v>
      </c>
      <c r="I31" s="370">
        <f>DSUM(vlctt,3,vj)*H31</f>
        <v>0</v>
      </c>
      <c r="J31" s="381"/>
      <c r="K31" s="379"/>
      <c r="AA31" s="345"/>
      <c r="AB31" s="345"/>
      <c r="AC31" s="345"/>
      <c r="AD31" s="345"/>
      <c r="AE31" s="345"/>
      <c r="AF31" s="345"/>
      <c r="AG31" s="345"/>
      <c r="AH31" s="345"/>
      <c r="AI31" s="345"/>
      <c r="AJ31" s="345"/>
      <c r="AK31" s="345"/>
      <c r="AL31" s="345"/>
      <c r="AM31" s="345"/>
      <c r="AN31" s="345"/>
      <c r="AO31" s="345"/>
      <c r="AP31" s="345"/>
      <c r="AQ31" s="345"/>
      <c r="AR31" s="345"/>
      <c r="AS31" s="345"/>
      <c r="AGF31" s="360" t="s">
        <v>805</v>
      </c>
      <c r="AGG31" s="360" t="s">
        <v>749</v>
      </c>
      <c r="AGI31" s="360" t="s">
        <v>749</v>
      </c>
      <c r="AGJ31" s="360" t="s">
        <v>807</v>
      </c>
      <c r="AGL31" s="360" t="s">
        <v>154</v>
      </c>
      <c r="AGM31" s="360" t="s">
        <v>749</v>
      </c>
      <c r="AGO31" s="360" t="s">
        <v>748</v>
      </c>
      <c r="AGP31" s="360" t="s">
        <v>259</v>
      </c>
    </row>
    <row r="32" spans="2:877">
      <c r="B32" s="1401" t="s">
        <v>647</v>
      </c>
      <c r="C32" s="1402"/>
      <c r="D32" s="1402"/>
      <c r="E32" s="1402"/>
      <c r="F32" s="1403"/>
      <c r="G32" s="399">
        <v>40</v>
      </c>
      <c r="H32" s="380"/>
      <c r="I32" s="381">
        <f>SUM(I27:I31)</f>
        <v>2000000000</v>
      </c>
      <c r="J32" s="381"/>
      <c r="K32" s="379"/>
      <c r="AA32" s="345"/>
      <c r="AB32" s="345"/>
      <c r="AC32" s="345"/>
      <c r="AD32" s="345"/>
      <c r="AE32" s="345"/>
      <c r="AF32" s="345"/>
      <c r="AG32" s="345"/>
      <c r="AH32" s="345"/>
      <c r="AI32" s="345"/>
      <c r="AJ32" s="345"/>
      <c r="AK32" s="345"/>
      <c r="AL32" s="345"/>
      <c r="AM32" s="345"/>
      <c r="AN32" s="345"/>
      <c r="AO32" s="345"/>
      <c r="AP32" s="345"/>
      <c r="AQ32" s="345"/>
      <c r="AR32" s="345"/>
      <c r="AS32" s="345"/>
      <c r="AGF32" s="360" t="s">
        <v>752</v>
      </c>
      <c r="AGG32" s="360" t="s">
        <v>749</v>
      </c>
      <c r="AGL32" s="360" t="s">
        <v>157</v>
      </c>
      <c r="AGM32" s="360" t="s">
        <v>749</v>
      </c>
      <c r="AGO32" s="360" t="s">
        <v>749</v>
      </c>
      <c r="AGP32" s="360" t="s">
        <v>259</v>
      </c>
    </row>
    <row r="33" spans="2:877">
      <c r="B33" s="1401" t="s">
        <v>1386</v>
      </c>
      <c r="C33" s="1402"/>
      <c r="D33" s="1402"/>
      <c r="E33" s="1402"/>
      <c r="F33" s="1403"/>
      <c r="G33" s="399">
        <v>50</v>
      </c>
      <c r="H33" s="380"/>
      <c r="I33" s="381">
        <f>$I$18+$I$25+$I$32</f>
        <v>2018861513</v>
      </c>
      <c r="J33" s="381"/>
      <c r="K33" s="379"/>
      <c r="AA33" s="345"/>
      <c r="AB33" s="345"/>
      <c r="AC33" s="345"/>
      <c r="AD33" s="345"/>
      <c r="AE33" s="345"/>
      <c r="AF33" s="345"/>
      <c r="AG33" s="345"/>
      <c r="AH33" s="345"/>
      <c r="AI33" s="345"/>
      <c r="AJ33" s="345"/>
      <c r="AK33" s="345"/>
      <c r="AL33" s="345"/>
      <c r="AM33" s="345"/>
      <c r="AN33" s="345"/>
      <c r="AO33" s="345"/>
      <c r="AP33" s="345"/>
      <c r="AQ33" s="345"/>
      <c r="AR33" s="345"/>
      <c r="AS33" s="345"/>
      <c r="AGF33" s="360" t="s">
        <v>753</v>
      </c>
      <c r="AGG33" s="360" t="s">
        <v>749</v>
      </c>
      <c r="AGL33" s="360" t="s">
        <v>163</v>
      </c>
      <c r="AGM33" s="360" t="s">
        <v>749</v>
      </c>
    </row>
    <row r="34" spans="2:877">
      <c r="B34" s="1401" t="s">
        <v>1387</v>
      </c>
      <c r="C34" s="1402"/>
      <c r="D34" s="1402"/>
      <c r="E34" s="1402"/>
      <c r="F34" s="1403"/>
      <c r="G34" s="399">
        <v>60</v>
      </c>
      <c r="H34" s="380"/>
      <c r="I34" s="381"/>
      <c r="J34" s="381"/>
      <c r="K34" s="379"/>
      <c r="AA34" s="345"/>
      <c r="AB34" s="345"/>
      <c r="AC34" s="345"/>
      <c r="AD34" s="345"/>
      <c r="AE34" s="345"/>
      <c r="AF34" s="345"/>
      <c r="AG34" s="345"/>
      <c r="AH34" s="345"/>
      <c r="AI34" s="345"/>
      <c r="AJ34" s="345"/>
      <c r="AK34" s="345"/>
      <c r="AL34" s="345"/>
      <c r="AM34" s="345"/>
      <c r="AN34" s="345"/>
      <c r="AO34" s="345"/>
      <c r="AP34" s="345"/>
      <c r="AQ34" s="345"/>
      <c r="AR34" s="345"/>
      <c r="AS34" s="345"/>
      <c r="AGF34" s="360" t="s">
        <v>92</v>
      </c>
      <c r="AGG34" s="360" t="s">
        <v>749</v>
      </c>
      <c r="AGL34" s="360" t="s">
        <v>166</v>
      </c>
      <c r="AGM34" s="360" t="s">
        <v>749</v>
      </c>
    </row>
    <row r="35" spans="2:877">
      <c r="B35" s="1404" t="s">
        <v>648</v>
      </c>
      <c r="C35" s="1405"/>
      <c r="D35" s="1405"/>
      <c r="E35" s="1405"/>
      <c r="F35" s="1406"/>
      <c r="G35" s="395">
        <v>61</v>
      </c>
      <c r="H35" s="380"/>
      <c r="I35" s="381"/>
      <c r="J35" s="381"/>
      <c r="K35" s="379"/>
      <c r="AA35" s="345"/>
      <c r="AB35" s="345"/>
      <c r="AC35" s="345"/>
      <c r="AD35" s="345"/>
      <c r="AE35" s="345"/>
      <c r="AF35" s="345"/>
      <c r="AG35" s="345"/>
      <c r="AH35" s="345"/>
      <c r="AI35" s="345"/>
      <c r="AJ35" s="345"/>
      <c r="AK35" s="345"/>
      <c r="AL35" s="345"/>
      <c r="AM35" s="345"/>
      <c r="AN35" s="345"/>
      <c r="AO35" s="345"/>
      <c r="AP35" s="345"/>
      <c r="AQ35" s="345"/>
      <c r="AR35" s="345"/>
      <c r="AS35" s="345"/>
      <c r="AGF35" s="360" t="s">
        <v>95</v>
      </c>
      <c r="AGG35" s="360" t="s">
        <v>749</v>
      </c>
      <c r="AGL35" s="360" t="s">
        <v>169</v>
      </c>
      <c r="AGM35" s="360" t="s">
        <v>749</v>
      </c>
    </row>
    <row r="36" spans="2:877">
      <c r="B36" s="1407" t="s">
        <v>649</v>
      </c>
      <c r="C36" s="1408"/>
      <c r="D36" s="1408"/>
      <c r="E36" s="1408"/>
      <c r="F36" s="1409"/>
      <c r="G36" s="384">
        <v>70</v>
      </c>
      <c r="H36" s="385" t="s">
        <v>650</v>
      </c>
      <c r="I36" s="386">
        <f>$I$33+$I$34-$I$35</f>
        <v>2018861513</v>
      </c>
      <c r="J36" s="386"/>
      <c r="K36" s="387"/>
      <c r="AA36" s="345"/>
      <c r="AB36" s="345"/>
      <c r="AC36" s="345"/>
      <c r="AD36" s="345"/>
      <c r="AE36" s="345"/>
      <c r="AF36" s="345"/>
      <c r="AG36" s="345"/>
      <c r="AH36" s="345"/>
      <c r="AI36" s="345"/>
      <c r="AJ36" s="345"/>
      <c r="AK36" s="345"/>
      <c r="AL36" s="345"/>
      <c r="AM36" s="345"/>
      <c r="AN36" s="345"/>
      <c r="AO36" s="345"/>
      <c r="AP36" s="345"/>
      <c r="AQ36" s="345"/>
      <c r="AR36" s="345"/>
      <c r="AS36" s="345"/>
      <c r="AGF36" s="360" t="s">
        <v>137</v>
      </c>
      <c r="AGG36" s="360" t="s">
        <v>749</v>
      </c>
      <c r="AGL36" s="360" t="s">
        <v>1442</v>
      </c>
      <c r="AGM36" s="360" t="s">
        <v>749</v>
      </c>
    </row>
    <row r="37" spans="2:877">
      <c r="B37" s="1378"/>
      <c r="C37" s="1378"/>
      <c r="D37" s="1378"/>
      <c r="E37" s="388"/>
      <c r="F37" s="388"/>
      <c r="G37" s="389"/>
      <c r="H37" s="388"/>
      <c r="I37" s="390">
        <f>I36-B01a!E8</f>
        <v>0</v>
      </c>
      <c r="J37" s="390"/>
      <c r="K37" s="356"/>
      <c r="AA37" s="345"/>
      <c r="AB37" s="345"/>
      <c r="AC37" s="345"/>
      <c r="AD37" s="345"/>
      <c r="AE37" s="345"/>
      <c r="AF37" s="345"/>
      <c r="AG37" s="345"/>
      <c r="AH37" s="345"/>
      <c r="AI37" s="345"/>
      <c r="AJ37" s="345"/>
      <c r="AK37" s="345"/>
      <c r="AL37" s="345"/>
      <c r="AM37" s="345"/>
      <c r="AN37" s="345"/>
      <c r="AO37" s="345"/>
      <c r="AP37" s="345"/>
      <c r="AQ37" s="345"/>
      <c r="AR37" s="345"/>
      <c r="AS37" s="345"/>
      <c r="AGF37" s="360" t="s">
        <v>139</v>
      </c>
      <c r="AGG37" s="360" t="s">
        <v>749</v>
      </c>
      <c r="AGL37" s="360" t="s">
        <v>759</v>
      </c>
      <c r="AGM37" s="360" t="s">
        <v>749</v>
      </c>
      <c r="AGO37" s="400"/>
      <c r="AGP37" s="400"/>
    </row>
    <row r="38" spans="2:877">
      <c r="B38" s="1410" t="s">
        <v>390</v>
      </c>
      <c r="C38" s="1410"/>
      <c r="D38" s="1410"/>
      <c r="E38" s="1410" t="s">
        <v>345</v>
      </c>
      <c r="F38" s="1410"/>
      <c r="G38" s="1410"/>
      <c r="H38" s="1410"/>
      <c r="J38" s="391"/>
      <c r="K38" s="356"/>
      <c r="AA38" s="345"/>
      <c r="AB38" s="345"/>
      <c r="AC38" s="345"/>
      <c r="AD38" s="345"/>
      <c r="AE38" s="345"/>
      <c r="AF38" s="345"/>
      <c r="AG38" s="345"/>
      <c r="AH38" s="345"/>
      <c r="AI38" s="345"/>
      <c r="AJ38" s="345"/>
      <c r="AK38" s="345"/>
      <c r="AL38" s="345"/>
      <c r="AM38" s="345"/>
      <c r="AN38" s="345"/>
      <c r="AO38" s="345"/>
      <c r="AP38" s="345"/>
      <c r="AQ38" s="345"/>
      <c r="AR38" s="345"/>
      <c r="AS38" s="345"/>
      <c r="AGF38" s="360" t="s">
        <v>769</v>
      </c>
      <c r="AGG38" s="360" t="s">
        <v>749</v>
      </c>
      <c r="AGL38" s="360" t="s">
        <v>209</v>
      </c>
      <c r="AGM38" s="360" t="s">
        <v>749</v>
      </c>
      <c r="AGR38" s="400"/>
      <c r="AGS38" s="400"/>
    </row>
    <row r="39" spans="2:877">
      <c r="B39" s="1378" t="s">
        <v>597</v>
      </c>
      <c r="C39" s="1378"/>
      <c r="D39" s="1378"/>
      <c r="E39" s="1378" t="s">
        <v>597</v>
      </c>
      <c r="F39" s="1378"/>
      <c r="G39" s="1378"/>
      <c r="H39" s="1378"/>
      <c r="I39" s="401"/>
      <c r="J39" s="401"/>
      <c r="K39" s="356"/>
      <c r="AA39" s="345"/>
      <c r="AB39" s="345"/>
      <c r="AC39" s="345"/>
      <c r="AD39" s="345"/>
      <c r="AE39" s="345"/>
      <c r="AF39" s="345"/>
      <c r="AG39" s="345"/>
      <c r="AH39" s="345"/>
      <c r="AI39" s="345"/>
      <c r="AJ39" s="345"/>
      <c r="AK39" s="345"/>
      <c r="AL39" s="345"/>
      <c r="AM39" s="345"/>
      <c r="AN39" s="345"/>
      <c r="AO39" s="345"/>
      <c r="AP39" s="345"/>
      <c r="AQ39" s="345"/>
      <c r="AR39" s="345"/>
      <c r="AS39" s="345"/>
      <c r="AGF39" s="360" t="s">
        <v>770</v>
      </c>
      <c r="AGG39" s="360" t="s">
        <v>749</v>
      </c>
      <c r="AGL39" s="360" t="s">
        <v>718</v>
      </c>
      <c r="AGM39" s="360" t="s">
        <v>749</v>
      </c>
    </row>
    <row r="40" spans="2:877">
      <c r="B40" s="388"/>
      <c r="C40" s="388"/>
      <c r="D40" s="388"/>
      <c r="E40" s="388"/>
      <c r="F40" s="388"/>
      <c r="G40" s="389"/>
      <c r="H40" s="388"/>
      <c r="I40" s="390"/>
      <c r="J40" s="390"/>
      <c r="K40" s="356"/>
      <c r="AA40" s="345"/>
      <c r="AB40" s="345"/>
      <c r="AC40" s="345"/>
      <c r="AD40" s="345"/>
      <c r="AE40" s="345"/>
      <c r="AF40" s="345"/>
      <c r="AG40" s="345"/>
      <c r="AH40" s="345"/>
      <c r="AI40" s="345"/>
      <c r="AJ40" s="345"/>
      <c r="AK40" s="345"/>
      <c r="AL40" s="345"/>
      <c r="AM40" s="345"/>
      <c r="AN40" s="345"/>
      <c r="AO40" s="345"/>
      <c r="AP40" s="345"/>
      <c r="AQ40" s="345"/>
      <c r="AR40" s="345"/>
      <c r="AS40" s="345"/>
      <c r="AGL40" s="360" t="s">
        <v>1062</v>
      </c>
      <c r="AGM40" s="360" t="s">
        <v>749</v>
      </c>
    </row>
    <row r="41" spans="2:877">
      <c r="B41" s="356"/>
      <c r="C41" s="356"/>
      <c r="D41" s="356"/>
      <c r="E41" s="356"/>
      <c r="F41" s="356"/>
      <c r="G41" s="356"/>
      <c r="H41" s="356"/>
      <c r="I41" s="359"/>
      <c r="J41" s="359"/>
      <c r="K41" s="356"/>
      <c r="AA41" s="345"/>
      <c r="AB41" s="345"/>
      <c r="AC41" s="345"/>
      <c r="AD41" s="345"/>
      <c r="AE41" s="345"/>
      <c r="AF41" s="345"/>
      <c r="AG41" s="345"/>
      <c r="AH41" s="345"/>
      <c r="AI41" s="345"/>
      <c r="AJ41" s="345"/>
      <c r="AK41" s="345"/>
      <c r="AL41" s="345"/>
      <c r="AM41" s="345"/>
      <c r="AN41" s="345"/>
      <c r="AO41" s="345"/>
      <c r="AP41" s="345"/>
      <c r="AQ41" s="345"/>
      <c r="AR41" s="345"/>
      <c r="AS41" s="345"/>
      <c r="AGL41" s="360" t="s">
        <v>268</v>
      </c>
      <c r="AGM41" s="360" t="s">
        <v>749</v>
      </c>
    </row>
    <row r="42" spans="2:877">
      <c r="B42" s="356"/>
      <c r="C42" s="356"/>
      <c r="D42" s="356"/>
      <c r="E42" s="356"/>
      <c r="F42" s="356"/>
      <c r="G42" s="356"/>
      <c r="H42" s="356"/>
      <c r="I42" s="359"/>
      <c r="J42" s="359"/>
      <c r="K42" s="356"/>
      <c r="AA42" s="345"/>
      <c r="AB42" s="345"/>
      <c r="AC42" s="345"/>
      <c r="AD42" s="345"/>
      <c r="AE42" s="345"/>
      <c r="AF42" s="345"/>
      <c r="AG42" s="345"/>
      <c r="AH42" s="345"/>
      <c r="AI42" s="345"/>
      <c r="AJ42" s="345"/>
      <c r="AK42" s="345"/>
      <c r="AL42" s="345"/>
      <c r="AM42" s="345"/>
      <c r="AN42" s="345"/>
      <c r="AO42" s="345"/>
      <c r="AP42" s="345"/>
      <c r="AQ42" s="345"/>
      <c r="AR42" s="345"/>
      <c r="AS42" s="345"/>
      <c r="AGL42" s="360" t="s">
        <v>808</v>
      </c>
      <c r="AGM42" s="360" t="s">
        <v>749</v>
      </c>
    </row>
    <row r="43" spans="2:877">
      <c r="B43" s="356"/>
      <c r="C43" s="356"/>
      <c r="D43" s="356"/>
      <c r="E43" s="356"/>
      <c r="F43" s="356"/>
      <c r="G43" s="356"/>
      <c r="H43" s="356"/>
      <c r="I43" s="359"/>
      <c r="J43" s="359"/>
      <c r="K43" s="356"/>
      <c r="AA43" s="345"/>
      <c r="AB43" s="345"/>
      <c r="AC43" s="345"/>
      <c r="AD43" s="345"/>
      <c r="AE43" s="345"/>
      <c r="AF43" s="345"/>
      <c r="AG43" s="345"/>
      <c r="AH43" s="345"/>
      <c r="AI43" s="345"/>
      <c r="AJ43" s="345"/>
      <c r="AK43" s="345"/>
      <c r="AL43" s="345"/>
      <c r="AM43" s="345"/>
      <c r="AN43" s="345"/>
      <c r="AO43" s="345"/>
      <c r="AP43" s="345"/>
      <c r="AQ43" s="345"/>
      <c r="AR43" s="345"/>
      <c r="AS43" s="345"/>
    </row>
    <row r="44" spans="2:877">
      <c r="B44" s="356"/>
      <c r="C44" s="356"/>
      <c r="D44" s="356"/>
      <c r="E44" s="356"/>
      <c r="F44" s="356"/>
      <c r="G44" s="356"/>
      <c r="H44" s="356"/>
      <c r="I44" s="359"/>
      <c r="J44" s="359"/>
      <c r="K44" s="356"/>
      <c r="AA44" s="345"/>
      <c r="AB44" s="345"/>
      <c r="AC44" s="345"/>
      <c r="AD44" s="345"/>
      <c r="AE44" s="345"/>
      <c r="AF44" s="345"/>
      <c r="AG44" s="345"/>
      <c r="AH44" s="345"/>
      <c r="AI44" s="345"/>
      <c r="AJ44" s="345"/>
      <c r="AK44" s="345"/>
      <c r="AL44" s="345"/>
      <c r="AM44" s="345"/>
      <c r="AN44" s="345"/>
      <c r="AO44" s="345"/>
      <c r="AP44" s="345"/>
      <c r="AQ44" s="345"/>
      <c r="AR44" s="345"/>
      <c r="AS44" s="345"/>
    </row>
    <row r="45" spans="2:877">
      <c r="B45" s="356"/>
      <c r="C45" s="356"/>
      <c r="D45" s="356"/>
      <c r="E45" s="356"/>
      <c r="F45" s="356"/>
      <c r="G45" s="356"/>
      <c r="H45" s="356"/>
      <c r="I45" s="359"/>
      <c r="J45" s="359"/>
      <c r="K45" s="356"/>
      <c r="AA45" s="345"/>
      <c r="AB45" s="345"/>
      <c r="AC45" s="345"/>
      <c r="AD45" s="345"/>
      <c r="AE45" s="345"/>
      <c r="AF45" s="345"/>
      <c r="AG45" s="345"/>
      <c r="AH45" s="345"/>
      <c r="AI45" s="345"/>
      <c r="AJ45" s="345"/>
      <c r="AK45" s="345"/>
      <c r="AL45" s="345"/>
      <c r="AM45" s="345"/>
      <c r="AN45" s="345"/>
      <c r="AO45" s="345"/>
      <c r="AP45" s="345"/>
      <c r="AQ45" s="345"/>
      <c r="AR45" s="345"/>
      <c r="AS45" s="345"/>
    </row>
    <row r="46" spans="2:877">
      <c r="B46" s="356"/>
      <c r="C46" s="356"/>
      <c r="D46" s="356"/>
      <c r="E46" s="356"/>
      <c r="F46" s="356"/>
      <c r="G46" s="356"/>
      <c r="H46" s="356"/>
      <c r="I46" s="359"/>
      <c r="J46" s="359"/>
      <c r="K46" s="356"/>
      <c r="AA46" s="345"/>
      <c r="AB46" s="345"/>
      <c r="AC46" s="345"/>
      <c r="AD46" s="345"/>
      <c r="AE46" s="345"/>
      <c r="AF46" s="345"/>
      <c r="AG46" s="345"/>
      <c r="AH46" s="345"/>
      <c r="AI46" s="345"/>
      <c r="AJ46" s="345"/>
      <c r="AK46" s="345"/>
      <c r="AL46" s="345"/>
      <c r="AM46" s="345"/>
      <c r="AN46" s="345"/>
      <c r="AO46" s="345"/>
      <c r="AP46" s="345"/>
      <c r="AQ46" s="345"/>
      <c r="AR46" s="345"/>
      <c r="AS46" s="345"/>
      <c r="AGF46" s="345"/>
      <c r="AGG46" s="345"/>
      <c r="AGH46" s="345"/>
      <c r="AGI46" s="345"/>
      <c r="AGJ46" s="345"/>
      <c r="AGK46" s="345"/>
      <c r="AGN46" s="345"/>
      <c r="AGO46" s="345"/>
      <c r="AGP46" s="345"/>
      <c r="AGQ46" s="345"/>
      <c r="AGR46" s="345"/>
      <c r="AGS46" s="345"/>
    </row>
    <row r="47" spans="2:877">
      <c r="B47" s="356"/>
      <c r="C47" s="356"/>
      <c r="D47" s="356"/>
      <c r="E47" s="356"/>
      <c r="F47" s="356"/>
      <c r="G47" s="356"/>
      <c r="H47" s="356"/>
      <c r="I47" s="359"/>
      <c r="J47" s="359"/>
      <c r="K47" s="356"/>
      <c r="AA47" s="345"/>
      <c r="AB47" s="345"/>
      <c r="AC47" s="345"/>
      <c r="AD47" s="345"/>
      <c r="AE47" s="345"/>
      <c r="AF47" s="345"/>
      <c r="AG47" s="345"/>
      <c r="AH47" s="345"/>
      <c r="AI47" s="345"/>
      <c r="AJ47" s="345"/>
      <c r="AK47" s="345"/>
      <c r="AL47" s="345"/>
      <c r="AM47" s="345"/>
      <c r="AN47" s="345"/>
      <c r="AO47" s="345"/>
      <c r="AP47" s="345"/>
      <c r="AQ47" s="345"/>
      <c r="AR47" s="345"/>
      <c r="AS47" s="345"/>
      <c r="AGF47" s="345"/>
      <c r="AGG47" s="345"/>
      <c r="AGH47" s="345"/>
      <c r="AGI47" s="345"/>
      <c r="AGJ47" s="345"/>
      <c r="AGK47" s="345"/>
      <c r="AGL47" s="345"/>
      <c r="AGM47" s="345"/>
      <c r="AGN47" s="345"/>
      <c r="AGO47" s="345"/>
      <c r="AGP47" s="345"/>
      <c r="AGQ47" s="345"/>
      <c r="AGR47" s="345"/>
      <c r="AGS47" s="345"/>
    </row>
    <row r="48" spans="2:877">
      <c r="B48" s="356"/>
      <c r="C48" s="356"/>
      <c r="D48" s="356"/>
      <c r="E48" s="356"/>
      <c r="F48" s="356"/>
      <c r="G48" s="356"/>
      <c r="H48" s="356"/>
      <c r="I48" s="359"/>
      <c r="J48" s="359"/>
      <c r="K48" s="356"/>
      <c r="AA48" s="345"/>
      <c r="AB48" s="345"/>
      <c r="AC48" s="345"/>
      <c r="AD48" s="345"/>
      <c r="AE48" s="345"/>
      <c r="AF48" s="345"/>
      <c r="AG48" s="345"/>
      <c r="AH48" s="345"/>
      <c r="AI48" s="345"/>
      <c r="AJ48" s="345"/>
      <c r="AK48" s="345"/>
      <c r="AL48" s="345"/>
      <c r="AM48" s="345"/>
      <c r="AN48" s="345"/>
      <c r="AO48" s="345"/>
      <c r="AP48" s="345"/>
      <c r="AQ48" s="345"/>
      <c r="AR48" s="345"/>
      <c r="AS48" s="345"/>
      <c r="AGF48" s="345"/>
      <c r="AGG48" s="345"/>
      <c r="AGH48" s="345"/>
      <c r="AGI48" s="345"/>
      <c r="AGJ48" s="345"/>
      <c r="AGK48" s="345"/>
      <c r="AGL48" s="345"/>
      <c r="AGM48" s="345"/>
      <c r="AGN48" s="345"/>
      <c r="AGO48" s="345"/>
      <c r="AGP48" s="345"/>
      <c r="AGQ48" s="345"/>
      <c r="AGR48" s="345"/>
      <c r="AGS48" s="345"/>
    </row>
    <row r="49" spans="2:877">
      <c r="B49" s="356"/>
      <c r="C49" s="356"/>
      <c r="D49" s="356"/>
      <c r="E49" s="356"/>
      <c r="F49" s="356"/>
      <c r="G49" s="356"/>
      <c r="H49" s="356"/>
      <c r="I49" s="359"/>
      <c r="J49" s="359"/>
      <c r="K49" s="356"/>
      <c r="AA49" s="345"/>
      <c r="AB49" s="345"/>
      <c r="AC49" s="345"/>
      <c r="AD49" s="345"/>
      <c r="AE49" s="345"/>
      <c r="AF49" s="345"/>
      <c r="AG49" s="345"/>
      <c r="AH49" s="345"/>
      <c r="AI49" s="345"/>
      <c r="AJ49" s="345"/>
      <c r="AK49" s="345"/>
      <c r="AL49" s="345"/>
      <c r="AM49" s="345"/>
      <c r="AN49" s="345"/>
      <c r="AO49" s="345"/>
      <c r="AP49" s="345"/>
      <c r="AQ49" s="345"/>
      <c r="AR49" s="345"/>
      <c r="AS49" s="345"/>
      <c r="AGF49" s="345"/>
      <c r="AGG49" s="345"/>
      <c r="AGH49" s="345"/>
      <c r="AGI49" s="345"/>
      <c r="AGJ49" s="345"/>
      <c r="AGK49" s="345"/>
      <c r="AGL49" s="345"/>
      <c r="AGM49" s="345"/>
      <c r="AGN49" s="345"/>
      <c r="AGO49" s="345"/>
      <c r="AGP49" s="345"/>
      <c r="AGQ49" s="345"/>
      <c r="AGR49" s="345"/>
      <c r="AGS49" s="345"/>
    </row>
    <row r="50" spans="2:877">
      <c r="B50" s="356"/>
      <c r="C50" s="356"/>
      <c r="D50" s="356"/>
      <c r="E50" s="356"/>
      <c r="F50" s="356"/>
      <c r="G50" s="356"/>
      <c r="H50" s="356"/>
      <c r="I50" s="359"/>
      <c r="J50" s="359"/>
      <c r="K50" s="356"/>
      <c r="AA50" s="345"/>
      <c r="AB50" s="345"/>
      <c r="AC50" s="345"/>
      <c r="AD50" s="345"/>
      <c r="AE50" s="345"/>
      <c r="AF50" s="345"/>
      <c r="AG50" s="345"/>
      <c r="AH50" s="345"/>
      <c r="AI50" s="345"/>
      <c r="AJ50" s="345"/>
      <c r="AK50" s="345"/>
      <c r="AL50" s="345"/>
      <c r="AM50" s="345"/>
      <c r="AN50" s="345"/>
      <c r="AO50" s="345"/>
      <c r="AP50" s="345"/>
      <c r="AQ50" s="345"/>
      <c r="AR50" s="345"/>
      <c r="AS50" s="345"/>
      <c r="AGF50" s="345"/>
      <c r="AGG50" s="345"/>
      <c r="AGH50" s="345"/>
      <c r="AGI50" s="345"/>
      <c r="AGJ50" s="345"/>
      <c r="AGK50" s="345"/>
      <c r="AGL50" s="345"/>
      <c r="AGM50" s="345"/>
      <c r="AGN50" s="345"/>
      <c r="AGO50" s="345"/>
      <c r="AGP50" s="345"/>
      <c r="AGQ50" s="345"/>
      <c r="AGR50" s="345"/>
      <c r="AGS50" s="345"/>
    </row>
    <row r="51" spans="2:877">
      <c r="B51" s="356"/>
      <c r="C51" s="356"/>
      <c r="D51" s="356"/>
      <c r="E51" s="356"/>
      <c r="F51" s="356"/>
      <c r="G51" s="356"/>
      <c r="H51" s="356"/>
      <c r="I51" s="359"/>
      <c r="J51" s="359"/>
      <c r="K51" s="356"/>
      <c r="AA51" s="345"/>
      <c r="AB51" s="345"/>
      <c r="AC51" s="345"/>
      <c r="AD51" s="345"/>
      <c r="AE51" s="345"/>
      <c r="AF51" s="345"/>
      <c r="AG51" s="345"/>
      <c r="AH51" s="345"/>
      <c r="AI51" s="345"/>
      <c r="AJ51" s="345"/>
      <c r="AK51" s="345"/>
      <c r="AL51" s="345"/>
      <c r="AM51" s="345"/>
      <c r="AN51" s="345"/>
      <c r="AO51" s="345"/>
      <c r="AP51" s="345"/>
      <c r="AQ51" s="345"/>
      <c r="AR51" s="345"/>
      <c r="AS51" s="345"/>
      <c r="AGF51" s="345"/>
      <c r="AGG51" s="345"/>
      <c r="AGH51" s="345"/>
      <c r="AGI51" s="345"/>
      <c r="AGJ51" s="345"/>
      <c r="AGK51" s="345"/>
      <c r="AGL51" s="345"/>
      <c r="AGM51" s="345"/>
      <c r="AGN51" s="345"/>
      <c r="AGO51" s="345"/>
      <c r="AGP51" s="345"/>
      <c r="AGQ51" s="345"/>
      <c r="AGR51" s="345"/>
      <c r="AGS51" s="345"/>
    </row>
    <row r="52" spans="2:877">
      <c r="B52" s="356"/>
      <c r="C52" s="356"/>
      <c r="D52" s="356"/>
      <c r="E52" s="356"/>
      <c r="F52" s="356"/>
      <c r="G52" s="356"/>
      <c r="H52" s="356"/>
      <c r="I52" s="359"/>
      <c r="J52" s="359"/>
      <c r="K52" s="356"/>
      <c r="AA52" s="345"/>
      <c r="AB52" s="345"/>
      <c r="AC52" s="345"/>
      <c r="AD52" s="345"/>
      <c r="AE52" s="345"/>
      <c r="AF52" s="345"/>
      <c r="AG52" s="345"/>
      <c r="AH52" s="345"/>
      <c r="AI52" s="345"/>
      <c r="AJ52" s="345"/>
      <c r="AK52" s="345"/>
      <c r="AL52" s="345"/>
      <c r="AM52" s="345"/>
      <c r="AN52" s="345"/>
      <c r="AO52" s="345"/>
      <c r="AP52" s="345"/>
      <c r="AQ52" s="345"/>
      <c r="AR52" s="345"/>
      <c r="AS52" s="345"/>
      <c r="AGF52" s="345"/>
      <c r="AGG52" s="345"/>
      <c r="AGH52" s="345"/>
      <c r="AGI52" s="345"/>
      <c r="AGJ52" s="345"/>
      <c r="AGK52" s="345"/>
      <c r="AGL52" s="345"/>
      <c r="AGM52" s="345"/>
      <c r="AGN52" s="345"/>
      <c r="AGO52" s="345"/>
      <c r="AGP52" s="345"/>
      <c r="AGQ52" s="345"/>
      <c r="AGR52" s="345"/>
      <c r="AGS52" s="345"/>
    </row>
    <row r="53" spans="2:877">
      <c r="B53" s="356"/>
      <c r="C53" s="356"/>
      <c r="D53" s="356"/>
      <c r="E53" s="356"/>
      <c r="F53" s="356"/>
      <c r="G53" s="356"/>
      <c r="H53" s="356"/>
      <c r="I53" s="359"/>
      <c r="J53" s="359"/>
      <c r="K53" s="356"/>
      <c r="AA53" s="345"/>
      <c r="AB53" s="345"/>
      <c r="AC53" s="345"/>
      <c r="AD53" s="345"/>
      <c r="AE53" s="345"/>
      <c r="AF53" s="345"/>
      <c r="AG53" s="345"/>
      <c r="AH53" s="345"/>
      <c r="AI53" s="345"/>
      <c r="AJ53" s="345"/>
      <c r="AK53" s="345"/>
      <c r="AL53" s="345"/>
      <c r="AM53" s="345"/>
      <c r="AN53" s="345"/>
      <c r="AO53" s="345"/>
      <c r="AP53" s="345"/>
      <c r="AQ53" s="345"/>
      <c r="AR53" s="345"/>
      <c r="AS53" s="345"/>
      <c r="AGF53" s="345"/>
      <c r="AGG53" s="345"/>
      <c r="AGH53" s="345"/>
      <c r="AGI53" s="345"/>
      <c r="AGJ53" s="345"/>
      <c r="AGK53" s="345"/>
      <c r="AGL53" s="345"/>
      <c r="AGM53" s="345"/>
      <c r="AGN53" s="345"/>
      <c r="AGO53" s="345"/>
      <c r="AGP53" s="345"/>
      <c r="AGQ53" s="345"/>
      <c r="AGR53" s="345"/>
      <c r="AGS53" s="345"/>
    </row>
    <row r="54" spans="2:877">
      <c r="B54" s="356"/>
      <c r="C54" s="356"/>
      <c r="D54" s="356"/>
      <c r="E54" s="356"/>
      <c r="F54" s="356"/>
      <c r="G54" s="356"/>
      <c r="H54" s="356"/>
      <c r="I54" s="359"/>
      <c r="J54" s="359"/>
      <c r="K54" s="356"/>
      <c r="AA54" s="345"/>
      <c r="AB54" s="345"/>
      <c r="AC54" s="345"/>
      <c r="AD54" s="345"/>
      <c r="AE54" s="345"/>
      <c r="AF54" s="345"/>
      <c r="AG54" s="345"/>
      <c r="AH54" s="345"/>
      <c r="AI54" s="345"/>
      <c r="AJ54" s="345"/>
      <c r="AK54" s="345"/>
      <c r="AL54" s="345"/>
      <c r="AM54" s="345"/>
      <c r="AN54" s="345"/>
      <c r="AO54" s="345"/>
      <c r="AP54" s="345"/>
      <c r="AQ54" s="345"/>
      <c r="AR54" s="345"/>
      <c r="AS54" s="345"/>
      <c r="AGF54" s="345"/>
      <c r="AGG54" s="345"/>
      <c r="AGH54" s="345"/>
      <c r="AGI54" s="345"/>
      <c r="AGJ54" s="345"/>
      <c r="AGK54" s="345"/>
      <c r="AGL54" s="345"/>
      <c r="AGM54" s="345"/>
      <c r="AGN54" s="345"/>
      <c r="AGO54" s="345"/>
      <c r="AGP54" s="345"/>
      <c r="AGQ54" s="345"/>
      <c r="AGR54" s="345"/>
      <c r="AGS54" s="345"/>
    </row>
    <row r="55" spans="2:877">
      <c r="B55" s="356"/>
      <c r="C55" s="356"/>
      <c r="D55" s="356"/>
      <c r="E55" s="356"/>
      <c r="F55" s="356"/>
      <c r="G55" s="356"/>
      <c r="H55" s="356"/>
      <c r="I55" s="359"/>
      <c r="J55" s="359"/>
      <c r="K55" s="356"/>
      <c r="AA55" s="345"/>
      <c r="AB55" s="345"/>
      <c r="AC55" s="345"/>
      <c r="AD55" s="345"/>
      <c r="AE55" s="345"/>
      <c r="AF55" s="345"/>
      <c r="AG55" s="345"/>
      <c r="AH55" s="345"/>
      <c r="AI55" s="345"/>
      <c r="AJ55" s="345"/>
      <c r="AK55" s="345"/>
      <c r="AL55" s="345"/>
      <c r="AM55" s="345"/>
      <c r="AN55" s="345"/>
      <c r="AO55" s="345"/>
      <c r="AP55" s="345"/>
      <c r="AQ55" s="345"/>
      <c r="AR55" s="345"/>
      <c r="AS55" s="345"/>
      <c r="AGF55" s="345"/>
      <c r="AGG55" s="345"/>
      <c r="AGH55" s="345"/>
      <c r="AGI55" s="345"/>
      <c r="AGJ55" s="345"/>
      <c r="AGK55" s="345"/>
      <c r="AGL55" s="345"/>
      <c r="AGM55" s="345"/>
      <c r="AGN55" s="345"/>
      <c r="AGO55" s="345"/>
      <c r="AGP55" s="345"/>
      <c r="AGQ55" s="345"/>
      <c r="AGR55" s="345"/>
      <c r="AGS55" s="345"/>
    </row>
    <row r="56" spans="2:877">
      <c r="B56" s="356"/>
      <c r="C56" s="356"/>
      <c r="D56" s="356"/>
      <c r="E56" s="356"/>
      <c r="F56" s="356"/>
      <c r="G56" s="356"/>
      <c r="H56" s="356"/>
      <c r="I56" s="359"/>
      <c r="J56" s="359"/>
      <c r="K56" s="356"/>
      <c r="AA56" s="345"/>
      <c r="AB56" s="345"/>
      <c r="AC56" s="345"/>
      <c r="AD56" s="345"/>
      <c r="AE56" s="345"/>
      <c r="AF56" s="345"/>
      <c r="AG56" s="345"/>
      <c r="AH56" s="345"/>
      <c r="AI56" s="345"/>
      <c r="AJ56" s="345"/>
      <c r="AK56" s="345"/>
      <c r="AL56" s="345"/>
      <c r="AM56" s="345"/>
      <c r="AN56" s="345"/>
      <c r="AO56" s="345"/>
      <c r="AP56" s="345"/>
      <c r="AQ56" s="345"/>
      <c r="AR56" s="345"/>
      <c r="AS56" s="345"/>
      <c r="AGF56" s="345"/>
      <c r="AGG56" s="345"/>
      <c r="AGH56" s="345"/>
      <c r="AGI56" s="345"/>
      <c r="AGJ56" s="345"/>
      <c r="AGK56" s="345"/>
      <c r="AGL56" s="345"/>
      <c r="AGM56" s="345"/>
      <c r="AGN56" s="345"/>
      <c r="AGO56" s="345"/>
      <c r="AGP56" s="345"/>
      <c r="AGQ56" s="345"/>
      <c r="AGR56" s="345"/>
      <c r="AGS56" s="345"/>
    </row>
    <row r="57" spans="2:877">
      <c r="B57" s="356"/>
      <c r="C57" s="356"/>
      <c r="D57" s="356"/>
      <c r="E57" s="356"/>
      <c r="F57" s="356"/>
      <c r="G57" s="356"/>
      <c r="H57" s="356"/>
      <c r="I57" s="359"/>
      <c r="J57" s="359"/>
      <c r="K57" s="356"/>
      <c r="AA57" s="345"/>
      <c r="AB57" s="345"/>
      <c r="AC57" s="345"/>
      <c r="AD57" s="345"/>
      <c r="AE57" s="345"/>
      <c r="AF57" s="345"/>
      <c r="AG57" s="345"/>
      <c r="AH57" s="345"/>
      <c r="AI57" s="345"/>
      <c r="AJ57" s="345"/>
      <c r="AK57" s="345"/>
      <c r="AL57" s="345"/>
      <c r="AM57" s="345"/>
      <c r="AN57" s="345"/>
      <c r="AO57" s="345"/>
      <c r="AP57" s="345"/>
      <c r="AQ57" s="345"/>
      <c r="AR57" s="345"/>
      <c r="AS57" s="345"/>
      <c r="AGF57" s="345"/>
      <c r="AGG57" s="345"/>
      <c r="AGH57" s="345"/>
      <c r="AGI57" s="345"/>
      <c r="AGJ57" s="345"/>
      <c r="AGK57" s="345"/>
      <c r="AGL57" s="345"/>
      <c r="AGM57" s="345"/>
      <c r="AGN57" s="345"/>
      <c r="AGO57" s="345"/>
      <c r="AGP57" s="345"/>
      <c r="AGQ57" s="345"/>
      <c r="AGR57" s="345"/>
      <c r="AGS57" s="345"/>
    </row>
    <row r="58" spans="2:877">
      <c r="B58" s="356"/>
      <c r="C58" s="356"/>
      <c r="D58" s="356"/>
      <c r="E58" s="356"/>
      <c r="F58" s="356"/>
      <c r="G58" s="356"/>
      <c r="H58" s="356"/>
      <c r="I58" s="359"/>
      <c r="J58" s="359"/>
      <c r="K58" s="356"/>
      <c r="AA58" s="345"/>
      <c r="AB58" s="345"/>
      <c r="AC58" s="345"/>
      <c r="AD58" s="345"/>
      <c r="AE58" s="345"/>
      <c r="AF58" s="345"/>
      <c r="AG58" s="345"/>
      <c r="AH58" s="345"/>
      <c r="AI58" s="345"/>
      <c r="AJ58" s="345"/>
      <c r="AK58" s="345"/>
      <c r="AL58" s="345"/>
      <c r="AM58" s="345"/>
      <c r="AN58" s="345"/>
      <c r="AO58" s="345"/>
      <c r="AP58" s="345"/>
      <c r="AQ58" s="345"/>
      <c r="AR58" s="345"/>
      <c r="AS58" s="345"/>
      <c r="AGF58" s="345"/>
      <c r="AGG58" s="345"/>
      <c r="AGH58" s="345"/>
      <c r="AGI58" s="345"/>
      <c r="AGJ58" s="345"/>
      <c r="AGK58" s="345"/>
      <c r="AGL58" s="345"/>
      <c r="AGM58" s="345"/>
      <c r="AGN58" s="345"/>
      <c r="AGO58" s="345"/>
      <c r="AGP58" s="345"/>
      <c r="AGQ58" s="345"/>
      <c r="AGR58" s="345"/>
      <c r="AGS58" s="345"/>
    </row>
    <row r="59" spans="2:877">
      <c r="B59" s="356"/>
      <c r="C59" s="356"/>
      <c r="D59" s="356"/>
      <c r="E59" s="356"/>
      <c r="F59" s="356"/>
      <c r="G59" s="356"/>
      <c r="H59" s="356"/>
      <c r="I59" s="359"/>
      <c r="J59" s="359"/>
      <c r="K59" s="356"/>
      <c r="AA59" s="345"/>
      <c r="AB59" s="345"/>
      <c r="AC59" s="345"/>
      <c r="AD59" s="345"/>
      <c r="AE59" s="345"/>
      <c r="AF59" s="345"/>
      <c r="AG59" s="345"/>
      <c r="AH59" s="345"/>
      <c r="AI59" s="345"/>
      <c r="AJ59" s="345"/>
      <c r="AK59" s="345"/>
      <c r="AL59" s="345"/>
      <c r="AM59" s="345"/>
      <c r="AN59" s="345"/>
      <c r="AO59" s="345"/>
      <c r="AP59" s="345"/>
      <c r="AQ59" s="345"/>
      <c r="AR59" s="345"/>
      <c r="AS59" s="345"/>
      <c r="AGF59" s="345"/>
      <c r="AGG59" s="345"/>
      <c r="AGH59" s="345"/>
      <c r="AGI59" s="345"/>
      <c r="AGJ59" s="345"/>
      <c r="AGK59" s="345"/>
      <c r="AGL59" s="345"/>
      <c r="AGM59" s="345"/>
      <c r="AGN59" s="345"/>
      <c r="AGO59" s="345"/>
      <c r="AGP59" s="345"/>
      <c r="AGQ59" s="345"/>
      <c r="AGR59" s="345"/>
      <c r="AGS59" s="345"/>
    </row>
    <row r="60" spans="2:877">
      <c r="B60" s="356"/>
      <c r="C60" s="356"/>
      <c r="D60" s="356"/>
      <c r="E60" s="356"/>
      <c r="F60" s="356"/>
      <c r="G60" s="356"/>
      <c r="H60" s="356"/>
      <c r="I60" s="359"/>
      <c r="J60" s="359"/>
      <c r="K60" s="356"/>
      <c r="AA60" s="345"/>
      <c r="AB60" s="345"/>
      <c r="AC60" s="345"/>
      <c r="AD60" s="345"/>
      <c r="AE60" s="345"/>
      <c r="AF60" s="345"/>
      <c r="AG60" s="345"/>
      <c r="AH60" s="345"/>
      <c r="AI60" s="345"/>
      <c r="AJ60" s="345"/>
      <c r="AK60" s="345"/>
      <c r="AL60" s="345"/>
      <c r="AM60" s="345"/>
      <c r="AN60" s="345"/>
      <c r="AO60" s="345"/>
      <c r="AP60" s="345"/>
      <c r="AQ60" s="345"/>
      <c r="AR60" s="345"/>
      <c r="AS60" s="345"/>
      <c r="AGF60" s="345"/>
      <c r="AGG60" s="345"/>
      <c r="AGH60" s="345"/>
      <c r="AGI60" s="345"/>
      <c r="AGJ60" s="345"/>
      <c r="AGK60" s="345"/>
      <c r="AGL60" s="345"/>
      <c r="AGM60" s="345"/>
      <c r="AGN60" s="345"/>
      <c r="AGO60" s="345"/>
      <c r="AGP60" s="345"/>
      <c r="AGQ60" s="345"/>
      <c r="AGR60" s="345"/>
      <c r="AGS60" s="345"/>
    </row>
    <row r="61" spans="2:877">
      <c r="B61" s="356"/>
      <c r="C61" s="356"/>
      <c r="D61" s="356"/>
      <c r="E61" s="356"/>
      <c r="F61" s="356"/>
      <c r="G61" s="356"/>
      <c r="H61" s="356"/>
      <c r="I61" s="359"/>
      <c r="J61" s="359"/>
      <c r="K61" s="356"/>
      <c r="AA61" s="345"/>
      <c r="AB61" s="345"/>
      <c r="AC61" s="345"/>
      <c r="AD61" s="345"/>
      <c r="AE61" s="345"/>
      <c r="AF61" s="345"/>
      <c r="AG61" s="345"/>
      <c r="AH61" s="345"/>
      <c r="AI61" s="345"/>
      <c r="AJ61" s="345"/>
      <c r="AK61" s="345"/>
      <c r="AL61" s="345"/>
      <c r="AM61" s="345"/>
      <c r="AN61" s="345"/>
      <c r="AO61" s="345"/>
      <c r="AP61" s="345"/>
      <c r="AQ61" s="345"/>
      <c r="AR61" s="345"/>
      <c r="AS61" s="345"/>
      <c r="AGF61" s="345"/>
      <c r="AGG61" s="345"/>
      <c r="AGH61" s="345"/>
      <c r="AGI61" s="345"/>
      <c r="AGJ61" s="345"/>
      <c r="AGK61" s="345"/>
      <c r="AGL61" s="345"/>
      <c r="AGM61" s="345"/>
      <c r="AGN61" s="345"/>
      <c r="AGO61" s="345"/>
      <c r="AGP61" s="345"/>
      <c r="AGQ61" s="345"/>
      <c r="AGR61" s="345"/>
      <c r="AGS61" s="345"/>
    </row>
    <row r="62" spans="2:877">
      <c r="B62" s="356"/>
      <c r="C62" s="356"/>
      <c r="D62" s="356"/>
      <c r="E62" s="356"/>
      <c r="F62" s="356"/>
      <c r="G62" s="356"/>
      <c r="H62" s="356"/>
      <c r="I62" s="359"/>
      <c r="J62" s="359"/>
      <c r="K62" s="356"/>
      <c r="AA62" s="345"/>
      <c r="AB62" s="345"/>
      <c r="AC62" s="345"/>
      <c r="AD62" s="345"/>
      <c r="AE62" s="345"/>
      <c r="AF62" s="345"/>
      <c r="AG62" s="345"/>
      <c r="AH62" s="345"/>
      <c r="AI62" s="345"/>
      <c r="AJ62" s="345"/>
      <c r="AK62" s="345"/>
      <c r="AL62" s="345"/>
      <c r="AM62" s="345"/>
      <c r="AN62" s="345"/>
      <c r="AO62" s="345"/>
      <c r="AP62" s="345"/>
      <c r="AQ62" s="345"/>
      <c r="AR62" s="345"/>
      <c r="AS62" s="345"/>
      <c r="AGF62" s="345"/>
      <c r="AGG62" s="345"/>
      <c r="AGH62" s="345"/>
      <c r="AGI62" s="345"/>
      <c r="AGJ62" s="345"/>
      <c r="AGK62" s="345"/>
      <c r="AGL62" s="345"/>
      <c r="AGM62" s="345"/>
      <c r="AGN62" s="345"/>
      <c r="AGO62" s="345"/>
      <c r="AGP62" s="345"/>
      <c r="AGQ62" s="345"/>
      <c r="AGR62" s="345"/>
      <c r="AGS62" s="345"/>
    </row>
    <row r="63" spans="2:877">
      <c r="B63" s="356"/>
      <c r="C63" s="356"/>
      <c r="D63" s="356"/>
      <c r="E63" s="356"/>
      <c r="F63" s="356"/>
      <c r="G63" s="356"/>
      <c r="H63" s="356"/>
      <c r="I63" s="359"/>
      <c r="J63" s="359"/>
      <c r="K63" s="356"/>
      <c r="AA63" s="345"/>
      <c r="AB63" s="345"/>
      <c r="AC63" s="345"/>
      <c r="AD63" s="345"/>
      <c r="AE63" s="345"/>
      <c r="AF63" s="345"/>
      <c r="AG63" s="345"/>
      <c r="AH63" s="345"/>
      <c r="AI63" s="345"/>
      <c r="AJ63" s="345"/>
      <c r="AK63" s="345"/>
      <c r="AL63" s="345"/>
      <c r="AM63" s="345"/>
      <c r="AN63" s="345"/>
      <c r="AO63" s="345"/>
      <c r="AP63" s="345"/>
      <c r="AQ63" s="345"/>
      <c r="AR63" s="345"/>
      <c r="AS63" s="345"/>
      <c r="AGF63" s="345"/>
      <c r="AGG63" s="345"/>
      <c r="AGH63" s="345"/>
      <c r="AGI63" s="345"/>
      <c r="AGJ63" s="345"/>
      <c r="AGK63" s="345"/>
      <c r="AGL63" s="345"/>
      <c r="AGM63" s="345"/>
      <c r="AGN63" s="345"/>
      <c r="AGO63" s="345"/>
      <c r="AGP63" s="345"/>
      <c r="AGQ63" s="345"/>
      <c r="AGR63" s="345"/>
      <c r="AGS63" s="345"/>
    </row>
    <row r="64" spans="2:877">
      <c r="B64" s="356"/>
      <c r="C64" s="356"/>
      <c r="D64" s="356"/>
      <c r="E64" s="356"/>
      <c r="F64" s="356"/>
      <c r="G64" s="356"/>
      <c r="H64" s="356"/>
      <c r="I64" s="359"/>
      <c r="J64" s="359"/>
      <c r="K64" s="356"/>
      <c r="AA64" s="345"/>
      <c r="AB64" s="345"/>
      <c r="AC64" s="345"/>
      <c r="AD64" s="345"/>
      <c r="AE64" s="345"/>
      <c r="AF64" s="345"/>
      <c r="AG64" s="345"/>
      <c r="AH64" s="345"/>
      <c r="AI64" s="345"/>
      <c r="AJ64" s="345"/>
      <c r="AK64" s="345"/>
      <c r="AL64" s="345"/>
      <c r="AM64" s="345"/>
      <c r="AN64" s="345"/>
      <c r="AO64" s="345"/>
      <c r="AP64" s="345"/>
      <c r="AQ64" s="345"/>
      <c r="AR64" s="345"/>
      <c r="AS64" s="345"/>
      <c r="AGF64" s="345"/>
      <c r="AGG64" s="345"/>
      <c r="AGH64" s="345"/>
      <c r="AGI64" s="345"/>
      <c r="AGJ64" s="345"/>
      <c r="AGK64" s="345"/>
      <c r="AGL64" s="345"/>
      <c r="AGM64" s="345"/>
      <c r="AGN64" s="345"/>
      <c r="AGO64" s="345"/>
      <c r="AGP64" s="345"/>
      <c r="AGQ64" s="345"/>
      <c r="AGR64" s="345"/>
      <c r="AGS64" s="345"/>
    </row>
    <row r="65" spans="2:877">
      <c r="B65" s="356"/>
      <c r="C65" s="356"/>
      <c r="D65" s="356"/>
      <c r="E65" s="356"/>
      <c r="F65" s="356"/>
      <c r="G65" s="356"/>
      <c r="H65" s="356"/>
      <c r="I65" s="359"/>
      <c r="J65" s="359"/>
      <c r="K65" s="356"/>
      <c r="AA65" s="345"/>
      <c r="AB65" s="345"/>
      <c r="AC65" s="345"/>
      <c r="AD65" s="345"/>
      <c r="AE65" s="345"/>
      <c r="AF65" s="345"/>
      <c r="AG65" s="345"/>
      <c r="AH65" s="345"/>
      <c r="AI65" s="345"/>
      <c r="AJ65" s="345"/>
      <c r="AK65" s="345"/>
      <c r="AL65" s="345"/>
      <c r="AM65" s="345"/>
      <c r="AN65" s="345"/>
      <c r="AO65" s="345"/>
      <c r="AP65" s="345"/>
      <c r="AQ65" s="345"/>
      <c r="AR65" s="345"/>
      <c r="AS65" s="345"/>
      <c r="AGF65" s="345"/>
      <c r="AGG65" s="345"/>
      <c r="AGH65" s="345"/>
      <c r="AGI65" s="345"/>
      <c r="AGJ65" s="345"/>
      <c r="AGK65" s="345"/>
      <c r="AGL65" s="345"/>
      <c r="AGM65" s="345"/>
      <c r="AGN65" s="345"/>
      <c r="AGO65" s="345"/>
      <c r="AGP65" s="345"/>
      <c r="AGQ65" s="345"/>
      <c r="AGR65" s="345"/>
      <c r="AGS65" s="345"/>
    </row>
    <row r="66" spans="2:877">
      <c r="B66" s="356"/>
      <c r="C66" s="356"/>
      <c r="D66" s="356"/>
      <c r="E66" s="356"/>
      <c r="F66" s="356"/>
      <c r="G66" s="356"/>
      <c r="H66" s="356"/>
      <c r="I66" s="359"/>
      <c r="J66" s="359"/>
      <c r="K66" s="356"/>
      <c r="AA66" s="345"/>
      <c r="AB66" s="345"/>
      <c r="AC66" s="345"/>
      <c r="AD66" s="345"/>
      <c r="AE66" s="345"/>
      <c r="AF66" s="345"/>
      <c r="AG66" s="345"/>
      <c r="AH66" s="345"/>
      <c r="AI66" s="345"/>
      <c r="AJ66" s="345"/>
      <c r="AK66" s="345"/>
      <c r="AL66" s="345"/>
      <c r="AM66" s="345"/>
      <c r="AN66" s="345"/>
      <c r="AO66" s="345"/>
      <c r="AP66" s="345"/>
      <c r="AQ66" s="345"/>
      <c r="AR66" s="345"/>
      <c r="AS66" s="345"/>
      <c r="AGF66" s="345"/>
      <c r="AGG66" s="345"/>
      <c r="AGH66" s="345"/>
      <c r="AGI66" s="345"/>
      <c r="AGJ66" s="345"/>
      <c r="AGK66" s="345"/>
      <c r="AGL66" s="345"/>
      <c r="AGM66" s="345"/>
      <c r="AGN66" s="345"/>
      <c r="AGO66" s="345"/>
      <c r="AGP66" s="345"/>
      <c r="AGQ66" s="345"/>
      <c r="AGR66" s="345"/>
      <c r="AGS66" s="345"/>
    </row>
    <row r="67" spans="2:877">
      <c r="B67" s="356"/>
      <c r="C67" s="356"/>
      <c r="D67" s="356"/>
      <c r="E67" s="356"/>
      <c r="F67" s="356"/>
      <c r="G67" s="356"/>
      <c r="H67" s="356"/>
      <c r="I67" s="359"/>
      <c r="J67" s="359"/>
      <c r="K67" s="356"/>
      <c r="AA67" s="345"/>
      <c r="AB67" s="345"/>
      <c r="AC67" s="345"/>
      <c r="AD67" s="345"/>
      <c r="AE67" s="345"/>
      <c r="AF67" s="345"/>
      <c r="AG67" s="345"/>
      <c r="AH67" s="345"/>
      <c r="AI67" s="345"/>
      <c r="AJ67" s="345"/>
      <c r="AK67" s="345"/>
      <c r="AL67" s="345"/>
      <c r="AM67" s="345"/>
      <c r="AN67" s="345"/>
      <c r="AO67" s="345"/>
      <c r="AP67" s="345"/>
      <c r="AQ67" s="345"/>
      <c r="AR67" s="345"/>
      <c r="AS67" s="345"/>
      <c r="AGF67" s="345"/>
      <c r="AGG67" s="345"/>
      <c r="AGH67" s="345"/>
      <c r="AGI67" s="345"/>
      <c r="AGJ67" s="345"/>
      <c r="AGK67" s="345"/>
      <c r="AGL67" s="345"/>
      <c r="AGM67" s="345"/>
      <c r="AGN67" s="345"/>
      <c r="AGO67" s="345"/>
      <c r="AGP67" s="345"/>
      <c r="AGQ67" s="345"/>
      <c r="AGR67" s="345"/>
      <c r="AGS67" s="345"/>
    </row>
    <row r="68" spans="2:877">
      <c r="B68" s="356"/>
      <c r="C68" s="356"/>
      <c r="D68" s="356"/>
      <c r="E68" s="356"/>
      <c r="F68" s="356"/>
      <c r="G68" s="356"/>
      <c r="H68" s="356"/>
      <c r="I68" s="359"/>
      <c r="J68" s="359"/>
      <c r="K68" s="356"/>
      <c r="AA68" s="345"/>
      <c r="AB68" s="345"/>
      <c r="AC68" s="345"/>
      <c r="AD68" s="345"/>
      <c r="AE68" s="345"/>
      <c r="AF68" s="345"/>
      <c r="AG68" s="345"/>
      <c r="AH68" s="345"/>
      <c r="AI68" s="345"/>
      <c r="AJ68" s="345"/>
      <c r="AK68" s="345"/>
      <c r="AL68" s="345"/>
      <c r="AM68" s="345"/>
      <c r="AN68" s="345"/>
      <c r="AO68" s="345"/>
      <c r="AP68" s="345"/>
      <c r="AQ68" s="345"/>
      <c r="AR68" s="345"/>
      <c r="AS68" s="345"/>
      <c r="AGF68" s="345"/>
      <c r="AGG68" s="345"/>
      <c r="AGH68" s="345"/>
      <c r="AGI68" s="345"/>
      <c r="AGJ68" s="345"/>
      <c r="AGK68" s="345"/>
      <c r="AGL68" s="345"/>
      <c r="AGM68" s="345"/>
      <c r="AGN68" s="345"/>
      <c r="AGO68" s="345"/>
      <c r="AGP68" s="345"/>
      <c r="AGQ68" s="345"/>
      <c r="AGR68" s="345"/>
      <c r="AGS68" s="345"/>
    </row>
    <row r="69" spans="2:877">
      <c r="B69" s="356"/>
      <c r="C69" s="356"/>
      <c r="D69" s="356"/>
      <c r="E69" s="356"/>
      <c r="F69" s="356"/>
      <c r="G69" s="356"/>
      <c r="H69" s="356"/>
      <c r="I69" s="359"/>
      <c r="J69" s="359"/>
      <c r="K69" s="356"/>
      <c r="AA69" s="345"/>
      <c r="AB69" s="345"/>
      <c r="AC69" s="345"/>
      <c r="AD69" s="345"/>
      <c r="AE69" s="345"/>
      <c r="AF69" s="345"/>
      <c r="AG69" s="345"/>
      <c r="AH69" s="345"/>
      <c r="AI69" s="345"/>
      <c r="AJ69" s="345"/>
      <c r="AK69" s="345"/>
      <c r="AL69" s="345"/>
      <c r="AM69" s="345"/>
      <c r="AN69" s="345"/>
      <c r="AO69" s="345"/>
      <c r="AP69" s="345"/>
      <c r="AQ69" s="345"/>
      <c r="AR69" s="345"/>
      <c r="AS69" s="345"/>
      <c r="AGF69" s="345"/>
      <c r="AGG69" s="345"/>
      <c r="AGH69" s="345"/>
      <c r="AGI69" s="345"/>
      <c r="AGJ69" s="345"/>
      <c r="AGK69" s="345"/>
      <c r="AGL69" s="345"/>
      <c r="AGM69" s="345"/>
      <c r="AGN69" s="345"/>
      <c r="AGO69" s="345"/>
      <c r="AGP69" s="345"/>
      <c r="AGQ69" s="345"/>
      <c r="AGR69" s="345"/>
      <c r="AGS69" s="345"/>
    </row>
    <row r="70" spans="2:877">
      <c r="B70" s="356"/>
      <c r="C70" s="356"/>
      <c r="D70" s="356"/>
      <c r="E70" s="356"/>
      <c r="F70" s="356"/>
      <c r="G70" s="356"/>
      <c r="H70" s="356"/>
      <c r="I70" s="359"/>
      <c r="J70" s="359"/>
      <c r="K70" s="356"/>
      <c r="AA70" s="345"/>
      <c r="AB70" s="345"/>
      <c r="AC70" s="345"/>
      <c r="AD70" s="345"/>
      <c r="AE70" s="345"/>
      <c r="AF70" s="345"/>
      <c r="AG70" s="345"/>
      <c r="AH70" s="345"/>
      <c r="AI70" s="345"/>
      <c r="AJ70" s="345"/>
      <c r="AK70" s="345"/>
      <c r="AL70" s="345"/>
      <c r="AM70" s="345"/>
      <c r="AN70" s="345"/>
      <c r="AO70" s="345"/>
      <c r="AP70" s="345"/>
      <c r="AQ70" s="345"/>
      <c r="AR70" s="345"/>
      <c r="AS70" s="345"/>
      <c r="AGF70" s="345"/>
      <c r="AGG70" s="345"/>
      <c r="AGH70" s="345"/>
      <c r="AGI70" s="345"/>
      <c r="AGJ70" s="345"/>
      <c r="AGK70" s="345"/>
      <c r="AGL70" s="345"/>
      <c r="AGM70" s="345"/>
      <c r="AGN70" s="345"/>
      <c r="AGO70" s="345"/>
      <c r="AGP70" s="345"/>
      <c r="AGQ70" s="345"/>
      <c r="AGR70" s="345"/>
      <c r="AGS70" s="345"/>
    </row>
    <row r="71" spans="2:877">
      <c r="B71" s="356"/>
      <c r="C71" s="356"/>
      <c r="D71" s="356"/>
      <c r="E71" s="356"/>
      <c r="F71" s="356"/>
      <c r="G71" s="356"/>
      <c r="H71" s="356"/>
      <c r="I71" s="359"/>
      <c r="J71" s="359"/>
      <c r="K71" s="356"/>
      <c r="AA71" s="345"/>
      <c r="AB71" s="345"/>
      <c r="AC71" s="345"/>
      <c r="AD71" s="345"/>
      <c r="AE71" s="345"/>
      <c r="AF71" s="345"/>
      <c r="AG71" s="345"/>
      <c r="AH71" s="345"/>
      <c r="AI71" s="345"/>
      <c r="AJ71" s="345"/>
      <c r="AK71" s="345"/>
      <c r="AL71" s="345"/>
      <c r="AM71" s="345"/>
      <c r="AN71" s="345"/>
      <c r="AO71" s="345"/>
      <c r="AP71" s="345"/>
      <c r="AQ71" s="345"/>
      <c r="AR71" s="345"/>
      <c r="AS71" s="345"/>
      <c r="AGF71" s="345"/>
      <c r="AGG71" s="345"/>
      <c r="AGH71" s="345"/>
      <c r="AGI71" s="345"/>
      <c r="AGJ71" s="345"/>
      <c r="AGK71" s="345"/>
      <c r="AGL71" s="345"/>
      <c r="AGM71" s="345"/>
      <c r="AGN71" s="345"/>
      <c r="AGO71" s="345"/>
      <c r="AGP71" s="345"/>
      <c r="AGQ71" s="345"/>
      <c r="AGR71" s="345"/>
      <c r="AGS71" s="345"/>
    </row>
    <row r="72" spans="2:877">
      <c r="B72" s="356"/>
      <c r="C72" s="356"/>
      <c r="D72" s="356"/>
      <c r="E72" s="356"/>
      <c r="F72" s="356"/>
      <c r="G72" s="356"/>
      <c r="H72" s="356"/>
      <c r="I72" s="359"/>
      <c r="J72" s="359"/>
      <c r="K72" s="356"/>
      <c r="AA72" s="345"/>
      <c r="AB72" s="345"/>
      <c r="AC72" s="345"/>
      <c r="AD72" s="345"/>
      <c r="AE72" s="345"/>
      <c r="AF72" s="345"/>
      <c r="AG72" s="345"/>
      <c r="AH72" s="345"/>
      <c r="AI72" s="345"/>
      <c r="AJ72" s="345"/>
      <c r="AK72" s="345"/>
      <c r="AL72" s="345"/>
      <c r="AM72" s="345"/>
      <c r="AN72" s="345"/>
      <c r="AO72" s="345"/>
      <c r="AP72" s="345"/>
      <c r="AQ72" s="345"/>
      <c r="AR72" s="345"/>
      <c r="AS72" s="345"/>
      <c r="AGF72" s="345"/>
      <c r="AGG72" s="345"/>
      <c r="AGH72" s="345"/>
      <c r="AGI72" s="345"/>
      <c r="AGJ72" s="345"/>
      <c r="AGK72" s="345"/>
      <c r="AGL72" s="345"/>
      <c r="AGM72" s="345"/>
      <c r="AGN72" s="345"/>
      <c r="AGO72" s="345"/>
      <c r="AGP72" s="345"/>
      <c r="AGQ72" s="345"/>
      <c r="AGR72" s="345"/>
      <c r="AGS72" s="345"/>
    </row>
    <row r="73" spans="2:877">
      <c r="B73" s="356"/>
      <c r="C73" s="356"/>
      <c r="D73" s="356"/>
      <c r="E73" s="356"/>
      <c r="F73" s="356"/>
      <c r="G73" s="356"/>
      <c r="H73" s="356"/>
      <c r="I73" s="359"/>
      <c r="J73" s="359"/>
      <c r="K73" s="356"/>
      <c r="AA73" s="345"/>
      <c r="AB73" s="345"/>
      <c r="AC73" s="345"/>
      <c r="AD73" s="345"/>
      <c r="AE73" s="345"/>
      <c r="AF73" s="345"/>
      <c r="AG73" s="345"/>
      <c r="AH73" s="345"/>
      <c r="AI73" s="345"/>
      <c r="AJ73" s="345"/>
      <c r="AK73" s="345"/>
      <c r="AL73" s="345"/>
      <c r="AM73" s="345"/>
      <c r="AN73" s="345"/>
      <c r="AO73" s="345"/>
      <c r="AP73" s="345"/>
      <c r="AQ73" s="345"/>
      <c r="AR73" s="345"/>
      <c r="AS73" s="345"/>
      <c r="AGF73" s="345"/>
      <c r="AGG73" s="345"/>
      <c r="AGH73" s="345"/>
      <c r="AGI73" s="345"/>
      <c r="AGJ73" s="345"/>
      <c r="AGK73" s="345"/>
      <c r="AGL73" s="345"/>
      <c r="AGM73" s="345"/>
      <c r="AGN73" s="345"/>
      <c r="AGO73" s="345"/>
      <c r="AGP73" s="345"/>
      <c r="AGQ73" s="345"/>
      <c r="AGR73" s="345"/>
      <c r="AGS73" s="345"/>
    </row>
    <row r="74" spans="2:877">
      <c r="B74" s="356"/>
      <c r="C74" s="356"/>
      <c r="D74" s="356"/>
      <c r="E74" s="356"/>
      <c r="F74" s="356"/>
      <c r="G74" s="356"/>
      <c r="H74" s="356"/>
      <c r="I74" s="359"/>
      <c r="J74" s="359"/>
      <c r="K74" s="356"/>
      <c r="AA74" s="345"/>
      <c r="AB74" s="345"/>
      <c r="AC74" s="345"/>
      <c r="AD74" s="345"/>
      <c r="AE74" s="345"/>
      <c r="AF74" s="345"/>
      <c r="AG74" s="345"/>
      <c r="AH74" s="345"/>
      <c r="AI74" s="345"/>
      <c r="AJ74" s="345"/>
      <c r="AK74" s="345"/>
      <c r="AL74" s="345"/>
      <c r="AM74" s="345"/>
      <c r="AN74" s="345"/>
      <c r="AO74" s="345"/>
      <c r="AP74" s="345"/>
      <c r="AQ74" s="345"/>
      <c r="AR74" s="345"/>
      <c r="AS74" s="345"/>
      <c r="AGF74" s="345"/>
      <c r="AGG74" s="345"/>
      <c r="AGH74" s="345"/>
      <c r="AGI74" s="345"/>
      <c r="AGJ74" s="345"/>
      <c r="AGK74" s="345"/>
      <c r="AGL74" s="345"/>
      <c r="AGM74" s="345"/>
      <c r="AGN74" s="345"/>
      <c r="AGO74" s="345"/>
      <c r="AGP74" s="345"/>
      <c r="AGQ74" s="345"/>
      <c r="AGR74" s="345"/>
      <c r="AGS74" s="345"/>
    </row>
    <row r="75" spans="2:877">
      <c r="B75" s="356"/>
      <c r="C75" s="356"/>
      <c r="D75" s="356"/>
      <c r="E75" s="356"/>
      <c r="F75" s="356"/>
      <c r="G75" s="356"/>
      <c r="H75" s="356"/>
      <c r="I75" s="359"/>
      <c r="J75" s="359"/>
      <c r="K75" s="356"/>
      <c r="AA75" s="345"/>
      <c r="AB75" s="345"/>
      <c r="AC75" s="345"/>
      <c r="AD75" s="345"/>
      <c r="AE75" s="345"/>
      <c r="AF75" s="345"/>
      <c r="AG75" s="345"/>
      <c r="AH75" s="345"/>
      <c r="AI75" s="345"/>
      <c r="AJ75" s="345"/>
      <c r="AK75" s="345"/>
      <c r="AL75" s="345"/>
      <c r="AM75" s="345"/>
      <c r="AN75" s="345"/>
      <c r="AO75" s="345"/>
      <c r="AP75" s="345"/>
      <c r="AQ75" s="345"/>
      <c r="AR75" s="345"/>
      <c r="AS75" s="345"/>
      <c r="AGF75" s="345"/>
      <c r="AGG75" s="345"/>
      <c r="AGH75" s="345"/>
      <c r="AGI75" s="345"/>
      <c r="AGJ75" s="345"/>
      <c r="AGK75" s="345"/>
      <c r="AGL75" s="345"/>
      <c r="AGM75" s="345"/>
      <c r="AGN75" s="345"/>
      <c r="AGO75" s="345"/>
      <c r="AGP75" s="345"/>
      <c r="AGQ75" s="345"/>
      <c r="AGR75" s="345"/>
      <c r="AGS75" s="345"/>
    </row>
    <row r="76" spans="2:877">
      <c r="B76" s="356"/>
      <c r="C76" s="356"/>
      <c r="D76" s="356"/>
      <c r="E76" s="356"/>
      <c r="F76" s="356"/>
      <c r="G76" s="356"/>
      <c r="H76" s="356"/>
      <c r="I76" s="359"/>
      <c r="J76" s="359"/>
      <c r="K76" s="356"/>
      <c r="AA76" s="345"/>
      <c r="AB76" s="345"/>
      <c r="AC76" s="345"/>
      <c r="AD76" s="345"/>
      <c r="AE76" s="345"/>
      <c r="AF76" s="345"/>
      <c r="AG76" s="345"/>
      <c r="AH76" s="345"/>
      <c r="AI76" s="345"/>
      <c r="AJ76" s="345"/>
      <c r="AK76" s="345"/>
      <c r="AL76" s="345"/>
      <c r="AM76" s="345"/>
      <c r="AN76" s="345"/>
      <c r="AO76" s="345"/>
      <c r="AP76" s="345"/>
      <c r="AQ76" s="345"/>
      <c r="AR76" s="345"/>
      <c r="AS76" s="345"/>
      <c r="AGF76" s="345"/>
      <c r="AGG76" s="345"/>
      <c r="AGH76" s="345"/>
      <c r="AGI76" s="345"/>
      <c r="AGJ76" s="345"/>
      <c r="AGK76" s="345"/>
      <c r="AGL76" s="345"/>
      <c r="AGM76" s="345"/>
      <c r="AGN76" s="345"/>
      <c r="AGO76" s="345"/>
      <c r="AGP76" s="345"/>
      <c r="AGQ76" s="345"/>
      <c r="AGR76" s="345"/>
      <c r="AGS76" s="345"/>
    </row>
    <row r="77" spans="2:877">
      <c r="B77" s="356"/>
      <c r="C77" s="356"/>
      <c r="D77" s="356"/>
      <c r="E77" s="356"/>
      <c r="F77" s="356"/>
      <c r="G77" s="356"/>
      <c r="H77" s="356"/>
      <c r="I77" s="359"/>
      <c r="J77" s="359"/>
      <c r="K77" s="356"/>
      <c r="AA77" s="345"/>
      <c r="AB77" s="345"/>
      <c r="AC77" s="345"/>
      <c r="AD77" s="345"/>
      <c r="AE77" s="345"/>
      <c r="AF77" s="345"/>
      <c r="AG77" s="345"/>
      <c r="AH77" s="345"/>
      <c r="AI77" s="345"/>
      <c r="AJ77" s="345"/>
      <c r="AK77" s="345"/>
      <c r="AL77" s="345"/>
      <c r="AM77" s="345"/>
      <c r="AN77" s="345"/>
      <c r="AO77" s="345"/>
      <c r="AP77" s="345"/>
      <c r="AQ77" s="345"/>
      <c r="AR77" s="345"/>
      <c r="AS77" s="345"/>
      <c r="AGF77" s="345"/>
      <c r="AGG77" s="345"/>
      <c r="AGH77" s="345"/>
      <c r="AGI77" s="345"/>
      <c r="AGJ77" s="345"/>
      <c r="AGK77" s="345"/>
      <c r="AGL77" s="345"/>
      <c r="AGM77" s="345"/>
      <c r="AGN77" s="345"/>
      <c r="AGO77" s="345"/>
      <c r="AGP77" s="345"/>
      <c r="AGQ77" s="345"/>
      <c r="AGR77" s="345"/>
      <c r="AGS77" s="345"/>
    </row>
    <row r="78" spans="2:877">
      <c r="B78" s="356"/>
      <c r="C78" s="356"/>
      <c r="D78" s="356"/>
      <c r="E78" s="356"/>
      <c r="F78" s="356"/>
      <c r="G78" s="356"/>
      <c r="H78" s="356"/>
      <c r="I78" s="359"/>
      <c r="J78" s="359"/>
      <c r="K78" s="356"/>
      <c r="AA78" s="345"/>
      <c r="AB78" s="345"/>
      <c r="AC78" s="345"/>
      <c r="AD78" s="345"/>
      <c r="AE78" s="345"/>
      <c r="AF78" s="345"/>
      <c r="AG78" s="345"/>
      <c r="AH78" s="345"/>
      <c r="AI78" s="345"/>
      <c r="AJ78" s="345"/>
      <c r="AK78" s="345"/>
      <c r="AL78" s="345"/>
      <c r="AM78" s="345"/>
      <c r="AN78" s="345"/>
      <c r="AO78" s="345"/>
      <c r="AP78" s="345"/>
      <c r="AQ78" s="345"/>
      <c r="AR78" s="345"/>
      <c r="AS78" s="345"/>
      <c r="AGF78" s="345"/>
      <c r="AGG78" s="345"/>
      <c r="AGH78" s="345"/>
      <c r="AGI78" s="345"/>
      <c r="AGJ78" s="345"/>
      <c r="AGK78" s="345"/>
      <c r="AGL78" s="345"/>
      <c r="AGM78" s="345"/>
      <c r="AGN78" s="345"/>
      <c r="AGO78" s="345"/>
      <c r="AGP78" s="345"/>
      <c r="AGQ78" s="345"/>
      <c r="AGR78" s="345"/>
      <c r="AGS78" s="345"/>
    </row>
    <row r="79" spans="2:877">
      <c r="B79" s="356"/>
      <c r="C79" s="356"/>
      <c r="D79" s="356"/>
      <c r="E79" s="356"/>
      <c r="F79" s="356"/>
      <c r="G79" s="356"/>
      <c r="H79" s="356"/>
      <c r="I79" s="359"/>
      <c r="J79" s="359"/>
      <c r="K79" s="356"/>
      <c r="AA79" s="345"/>
      <c r="AB79" s="345"/>
      <c r="AC79" s="345"/>
      <c r="AD79" s="345"/>
      <c r="AE79" s="345"/>
      <c r="AF79" s="345"/>
      <c r="AG79" s="345"/>
      <c r="AH79" s="345"/>
      <c r="AI79" s="345"/>
      <c r="AJ79" s="345"/>
      <c r="AK79" s="345"/>
      <c r="AL79" s="345"/>
      <c r="AM79" s="345"/>
      <c r="AN79" s="345"/>
      <c r="AO79" s="345"/>
      <c r="AP79" s="345"/>
      <c r="AQ79" s="345"/>
      <c r="AR79" s="345"/>
      <c r="AS79" s="345"/>
      <c r="AGF79" s="345"/>
      <c r="AGG79" s="345"/>
      <c r="AGH79" s="345"/>
      <c r="AGI79" s="345"/>
      <c r="AGJ79" s="345"/>
      <c r="AGK79" s="345"/>
      <c r="AGL79" s="345"/>
      <c r="AGM79" s="345"/>
      <c r="AGN79" s="345"/>
      <c r="AGO79" s="345"/>
      <c r="AGP79" s="345"/>
      <c r="AGQ79" s="345"/>
      <c r="AGR79" s="345"/>
      <c r="AGS79" s="345"/>
    </row>
    <row r="80" spans="2:877">
      <c r="B80" s="356"/>
      <c r="C80" s="356"/>
      <c r="D80" s="356"/>
      <c r="E80" s="356"/>
      <c r="F80" s="356"/>
      <c r="G80" s="356"/>
      <c r="H80" s="356"/>
      <c r="I80" s="359"/>
      <c r="J80" s="359"/>
      <c r="K80" s="356"/>
      <c r="AA80" s="345"/>
      <c r="AB80" s="345"/>
      <c r="AC80" s="345"/>
      <c r="AD80" s="345"/>
      <c r="AE80" s="345"/>
      <c r="AF80" s="345"/>
      <c r="AG80" s="345"/>
      <c r="AH80" s="345"/>
      <c r="AI80" s="345"/>
      <c r="AJ80" s="345"/>
      <c r="AK80" s="345"/>
      <c r="AL80" s="345"/>
      <c r="AM80" s="345"/>
      <c r="AN80" s="345"/>
      <c r="AO80" s="345"/>
      <c r="AP80" s="345"/>
      <c r="AQ80" s="345"/>
      <c r="AR80" s="345"/>
      <c r="AS80" s="345"/>
      <c r="AGF80" s="345"/>
      <c r="AGG80" s="345"/>
      <c r="AGH80" s="345"/>
      <c r="AGI80" s="345"/>
      <c r="AGJ80" s="345"/>
      <c r="AGK80" s="345"/>
      <c r="AGL80" s="345"/>
      <c r="AGM80" s="345"/>
      <c r="AGN80" s="345"/>
      <c r="AGO80" s="345"/>
      <c r="AGP80" s="345"/>
      <c r="AGQ80" s="345"/>
      <c r="AGR80" s="345"/>
      <c r="AGS80" s="345"/>
    </row>
    <row r="81" spans="2:877">
      <c r="B81" s="356"/>
      <c r="C81" s="356"/>
      <c r="D81" s="356"/>
      <c r="E81" s="356"/>
      <c r="F81" s="356"/>
      <c r="G81" s="356"/>
      <c r="H81" s="356"/>
      <c r="I81" s="359"/>
      <c r="J81" s="359"/>
      <c r="K81" s="356"/>
      <c r="AA81" s="345"/>
      <c r="AB81" s="345"/>
      <c r="AC81" s="345"/>
      <c r="AD81" s="345"/>
      <c r="AE81" s="345"/>
      <c r="AF81" s="345"/>
      <c r="AG81" s="345"/>
      <c r="AH81" s="345"/>
      <c r="AI81" s="345"/>
      <c r="AJ81" s="345"/>
      <c r="AK81" s="345"/>
      <c r="AL81" s="345"/>
      <c r="AM81" s="345"/>
      <c r="AN81" s="345"/>
      <c r="AO81" s="345"/>
      <c r="AP81" s="345"/>
      <c r="AQ81" s="345"/>
      <c r="AR81" s="345"/>
      <c r="AS81" s="345"/>
      <c r="AGF81" s="345"/>
      <c r="AGG81" s="345"/>
      <c r="AGH81" s="345"/>
      <c r="AGI81" s="345"/>
      <c r="AGJ81" s="345"/>
      <c r="AGK81" s="345"/>
      <c r="AGL81" s="345"/>
      <c r="AGM81" s="345"/>
      <c r="AGN81" s="345"/>
      <c r="AGO81" s="345"/>
      <c r="AGP81" s="345"/>
      <c r="AGQ81" s="345"/>
      <c r="AGR81" s="345"/>
      <c r="AGS81" s="345"/>
    </row>
    <row r="82" spans="2:877">
      <c r="B82" s="356"/>
      <c r="C82" s="356"/>
      <c r="D82" s="356"/>
      <c r="E82" s="356"/>
      <c r="F82" s="356"/>
      <c r="G82" s="356"/>
      <c r="H82" s="356"/>
      <c r="I82" s="359"/>
      <c r="J82" s="359"/>
      <c r="K82" s="356"/>
      <c r="AA82" s="345"/>
      <c r="AB82" s="345"/>
      <c r="AC82" s="345"/>
      <c r="AD82" s="345"/>
      <c r="AE82" s="345"/>
      <c r="AF82" s="345"/>
      <c r="AG82" s="345"/>
      <c r="AH82" s="345"/>
      <c r="AI82" s="345"/>
      <c r="AJ82" s="345"/>
      <c r="AK82" s="345"/>
      <c r="AL82" s="345"/>
      <c r="AM82" s="345"/>
      <c r="AN82" s="345"/>
      <c r="AO82" s="345"/>
      <c r="AP82" s="345"/>
      <c r="AQ82" s="345"/>
      <c r="AR82" s="345"/>
      <c r="AS82" s="345"/>
      <c r="AGF82" s="345"/>
      <c r="AGG82" s="345"/>
      <c r="AGH82" s="345"/>
      <c r="AGI82" s="345"/>
      <c r="AGJ82" s="345"/>
      <c r="AGK82" s="345"/>
      <c r="AGL82" s="345"/>
      <c r="AGM82" s="345"/>
      <c r="AGN82" s="345"/>
      <c r="AGO82" s="345"/>
      <c r="AGP82" s="345"/>
      <c r="AGQ82" s="345"/>
      <c r="AGR82" s="345"/>
      <c r="AGS82" s="345"/>
    </row>
    <row r="83" spans="2:877">
      <c r="B83" s="356"/>
      <c r="C83" s="356"/>
      <c r="D83" s="356"/>
      <c r="E83" s="356"/>
      <c r="F83" s="356"/>
      <c r="G83" s="356"/>
      <c r="H83" s="356"/>
      <c r="I83" s="359"/>
      <c r="J83" s="359"/>
      <c r="K83" s="356"/>
      <c r="AA83" s="345"/>
      <c r="AB83" s="345"/>
      <c r="AC83" s="345"/>
      <c r="AD83" s="345"/>
      <c r="AE83" s="345"/>
      <c r="AF83" s="345"/>
      <c r="AG83" s="345"/>
      <c r="AH83" s="345"/>
      <c r="AI83" s="345"/>
      <c r="AJ83" s="345"/>
      <c r="AK83" s="345"/>
      <c r="AL83" s="345"/>
      <c r="AM83" s="345"/>
      <c r="AN83" s="345"/>
      <c r="AO83" s="345"/>
      <c r="AP83" s="345"/>
      <c r="AQ83" s="345"/>
      <c r="AR83" s="345"/>
      <c r="AS83" s="345"/>
      <c r="AGF83" s="345"/>
      <c r="AGG83" s="345"/>
      <c r="AGH83" s="345"/>
      <c r="AGI83" s="345"/>
      <c r="AGJ83" s="345"/>
      <c r="AGK83" s="345"/>
      <c r="AGL83" s="345"/>
      <c r="AGM83" s="345"/>
      <c r="AGN83" s="345"/>
      <c r="AGO83" s="345"/>
      <c r="AGP83" s="345"/>
      <c r="AGQ83" s="345"/>
      <c r="AGR83" s="345"/>
      <c r="AGS83" s="345"/>
    </row>
    <row r="84" spans="2:877">
      <c r="B84" s="356"/>
      <c r="C84" s="356"/>
      <c r="D84" s="356"/>
      <c r="E84" s="356"/>
      <c r="F84" s="356"/>
      <c r="G84" s="356"/>
      <c r="H84" s="356"/>
      <c r="I84" s="359"/>
      <c r="J84" s="359"/>
      <c r="K84" s="356"/>
      <c r="AA84" s="345"/>
      <c r="AB84" s="345"/>
      <c r="AC84" s="345"/>
      <c r="AD84" s="345"/>
      <c r="AE84" s="345"/>
      <c r="AF84" s="345"/>
      <c r="AG84" s="345"/>
      <c r="AH84" s="345"/>
      <c r="AI84" s="345"/>
      <c r="AJ84" s="345"/>
      <c r="AK84" s="345"/>
      <c r="AL84" s="345"/>
      <c r="AM84" s="345"/>
      <c r="AN84" s="345"/>
      <c r="AO84" s="345"/>
      <c r="AP84" s="345"/>
      <c r="AQ84" s="345"/>
      <c r="AR84" s="345"/>
      <c r="AS84" s="345"/>
      <c r="AGF84" s="345"/>
      <c r="AGG84" s="345"/>
      <c r="AGH84" s="345"/>
      <c r="AGI84" s="345"/>
      <c r="AGJ84" s="345"/>
      <c r="AGK84" s="345"/>
      <c r="AGL84" s="345"/>
      <c r="AGM84" s="345"/>
      <c r="AGN84" s="345"/>
      <c r="AGO84" s="345"/>
      <c r="AGP84" s="345"/>
      <c r="AGQ84" s="345"/>
      <c r="AGR84" s="345"/>
      <c r="AGS84" s="345"/>
    </row>
    <row r="85" spans="2:877">
      <c r="B85" s="356"/>
      <c r="C85" s="356"/>
      <c r="D85" s="356"/>
      <c r="E85" s="356"/>
      <c r="F85" s="356"/>
      <c r="G85" s="356"/>
      <c r="H85" s="356"/>
      <c r="I85" s="359"/>
      <c r="J85" s="359"/>
      <c r="K85" s="356"/>
      <c r="AA85" s="345"/>
      <c r="AB85" s="345"/>
      <c r="AC85" s="345"/>
      <c r="AD85" s="345"/>
      <c r="AE85" s="345"/>
      <c r="AF85" s="345"/>
      <c r="AG85" s="345"/>
      <c r="AH85" s="345"/>
      <c r="AI85" s="345"/>
      <c r="AJ85" s="345"/>
      <c r="AK85" s="345"/>
      <c r="AL85" s="345"/>
      <c r="AM85" s="345"/>
      <c r="AN85" s="345"/>
      <c r="AO85" s="345"/>
      <c r="AP85" s="345"/>
      <c r="AQ85" s="345"/>
      <c r="AR85" s="345"/>
      <c r="AS85" s="345"/>
      <c r="AGF85" s="345"/>
      <c r="AGG85" s="345"/>
      <c r="AGH85" s="345"/>
      <c r="AGI85" s="345"/>
      <c r="AGJ85" s="345"/>
      <c r="AGK85" s="345"/>
      <c r="AGL85" s="345"/>
      <c r="AGM85" s="345"/>
      <c r="AGN85" s="345"/>
      <c r="AGO85" s="345"/>
      <c r="AGP85" s="345"/>
      <c r="AGQ85" s="345"/>
      <c r="AGR85" s="345"/>
      <c r="AGS85" s="345"/>
    </row>
    <row r="86" spans="2:877">
      <c r="B86" s="356"/>
      <c r="C86" s="356"/>
      <c r="D86" s="356"/>
      <c r="E86" s="356"/>
      <c r="F86" s="356"/>
      <c r="G86" s="356"/>
      <c r="H86" s="356"/>
      <c r="I86" s="359"/>
      <c r="J86" s="359"/>
      <c r="K86" s="356"/>
      <c r="AA86" s="345"/>
      <c r="AB86" s="345"/>
      <c r="AC86" s="345"/>
      <c r="AD86" s="345"/>
      <c r="AE86" s="345"/>
      <c r="AF86" s="345"/>
      <c r="AG86" s="345"/>
      <c r="AH86" s="345"/>
      <c r="AI86" s="345"/>
      <c r="AJ86" s="345"/>
      <c r="AK86" s="345"/>
      <c r="AL86" s="345"/>
      <c r="AM86" s="345"/>
      <c r="AN86" s="345"/>
      <c r="AO86" s="345"/>
      <c r="AP86" s="345"/>
      <c r="AQ86" s="345"/>
      <c r="AR86" s="345"/>
      <c r="AS86" s="345"/>
      <c r="AGF86" s="345"/>
      <c r="AGG86" s="345"/>
      <c r="AGH86" s="345"/>
      <c r="AGI86" s="345"/>
      <c r="AGJ86" s="345"/>
      <c r="AGK86" s="345"/>
      <c r="AGL86" s="345"/>
      <c r="AGM86" s="345"/>
      <c r="AGN86" s="345"/>
      <c r="AGO86" s="345"/>
      <c r="AGP86" s="345"/>
      <c r="AGQ86" s="345"/>
      <c r="AGR86" s="345"/>
      <c r="AGS86" s="345"/>
    </row>
    <row r="87" spans="2:877">
      <c r="B87" s="356"/>
      <c r="C87" s="356"/>
      <c r="D87" s="356"/>
      <c r="E87" s="356"/>
      <c r="F87" s="356"/>
      <c r="G87" s="356"/>
      <c r="H87" s="356"/>
      <c r="I87" s="359"/>
      <c r="J87" s="359"/>
      <c r="K87" s="356"/>
      <c r="AA87" s="345"/>
      <c r="AB87" s="345"/>
      <c r="AC87" s="345"/>
      <c r="AD87" s="345"/>
      <c r="AE87" s="345"/>
      <c r="AF87" s="345"/>
      <c r="AG87" s="345"/>
      <c r="AH87" s="345"/>
      <c r="AI87" s="345"/>
      <c r="AJ87" s="345"/>
      <c r="AK87" s="345"/>
      <c r="AL87" s="345"/>
      <c r="AM87" s="345"/>
      <c r="AN87" s="345"/>
      <c r="AO87" s="345"/>
      <c r="AP87" s="345"/>
      <c r="AQ87" s="345"/>
      <c r="AR87" s="345"/>
      <c r="AS87" s="345"/>
      <c r="AGF87" s="345"/>
      <c r="AGG87" s="345"/>
      <c r="AGH87" s="345"/>
      <c r="AGI87" s="345"/>
      <c r="AGJ87" s="345"/>
      <c r="AGK87" s="345"/>
      <c r="AGL87" s="345"/>
      <c r="AGM87" s="345"/>
      <c r="AGN87" s="345"/>
      <c r="AGO87" s="345"/>
      <c r="AGP87" s="345"/>
      <c r="AGQ87" s="345"/>
      <c r="AGR87" s="345"/>
      <c r="AGS87" s="345"/>
    </row>
    <row r="88" spans="2:877">
      <c r="B88" s="356"/>
      <c r="C88" s="356"/>
      <c r="D88" s="356"/>
      <c r="E88" s="356"/>
      <c r="F88" s="356"/>
      <c r="G88" s="356"/>
      <c r="H88" s="356"/>
      <c r="I88" s="359"/>
      <c r="J88" s="359"/>
      <c r="K88" s="356"/>
      <c r="AA88" s="345"/>
      <c r="AB88" s="345"/>
      <c r="AC88" s="345"/>
      <c r="AD88" s="345"/>
      <c r="AE88" s="345"/>
      <c r="AF88" s="345"/>
      <c r="AG88" s="345"/>
      <c r="AH88" s="345"/>
      <c r="AI88" s="345"/>
      <c r="AJ88" s="345"/>
      <c r="AK88" s="345"/>
      <c r="AL88" s="345"/>
      <c r="AM88" s="345"/>
      <c r="AN88" s="345"/>
      <c r="AO88" s="345"/>
      <c r="AP88" s="345"/>
      <c r="AQ88" s="345"/>
      <c r="AR88" s="345"/>
      <c r="AS88" s="345"/>
      <c r="AGF88" s="345"/>
      <c r="AGG88" s="345"/>
      <c r="AGH88" s="345"/>
      <c r="AGI88" s="345"/>
      <c r="AGJ88" s="345"/>
      <c r="AGK88" s="345"/>
      <c r="AGL88" s="345"/>
      <c r="AGM88" s="345"/>
      <c r="AGN88" s="345"/>
      <c r="AGO88" s="345"/>
      <c r="AGP88" s="345"/>
      <c r="AGQ88" s="345"/>
      <c r="AGR88" s="345"/>
      <c r="AGS88" s="345"/>
    </row>
    <row r="89" spans="2:877">
      <c r="B89" s="356"/>
      <c r="C89" s="356"/>
      <c r="D89" s="356"/>
      <c r="E89" s="356"/>
      <c r="F89" s="356"/>
      <c r="G89" s="356"/>
      <c r="H89" s="356"/>
      <c r="I89" s="359"/>
      <c r="J89" s="359"/>
      <c r="K89" s="356"/>
      <c r="AA89" s="345"/>
      <c r="AB89" s="345"/>
      <c r="AC89" s="345"/>
      <c r="AD89" s="345"/>
      <c r="AE89" s="345"/>
      <c r="AF89" s="345"/>
      <c r="AG89" s="345"/>
      <c r="AH89" s="345"/>
      <c r="AI89" s="345"/>
      <c r="AJ89" s="345"/>
      <c r="AK89" s="345"/>
      <c r="AL89" s="345"/>
      <c r="AM89" s="345"/>
      <c r="AN89" s="345"/>
      <c r="AO89" s="345"/>
      <c r="AP89" s="345"/>
      <c r="AQ89" s="345"/>
      <c r="AR89" s="345"/>
      <c r="AS89" s="345"/>
      <c r="AGF89" s="345"/>
      <c r="AGG89" s="345"/>
      <c r="AGH89" s="345"/>
      <c r="AGI89" s="345"/>
      <c r="AGJ89" s="345"/>
      <c r="AGK89" s="345"/>
      <c r="AGL89" s="345"/>
      <c r="AGM89" s="345"/>
      <c r="AGN89" s="345"/>
      <c r="AGO89" s="345"/>
      <c r="AGP89" s="345"/>
      <c r="AGQ89" s="345"/>
      <c r="AGR89" s="345"/>
      <c r="AGS89" s="345"/>
    </row>
    <row r="90" spans="2:877">
      <c r="B90" s="356"/>
      <c r="C90" s="356"/>
      <c r="D90" s="356"/>
      <c r="E90" s="356"/>
      <c r="F90" s="356"/>
      <c r="G90" s="356"/>
      <c r="H90" s="356"/>
      <c r="I90" s="359"/>
      <c r="J90" s="359"/>
      <c r="K90" s="356"/>
      <c r="AA90" s="345"/>
      <c r="AB90" s="345"/>
      <c r="AC90" s="345"/>
      <c r="AD90" s="345"/>
      <c r="AE90" s="345"/>
      <c r="AF90" s="345"/>
      <c r="AG90" s="345"/>
      <c r="AH90" s="345"/>
      <c r="AI90" s="345"/>
      <c r="AJ90" s="345"/>
      <c r="AK90" s="345"/>
      <c r="AL90" s="345"/>
      <c r="AM90" s="345"/>
      <c r="AN90" s="345"/>
      <c r="AO90" s="345"/>
      <c r="AP90" s="345"/>
      <c r="AQ90" s="345"/>
      <c r="AR90" s="345"/>
      <c r="AS90" s="345"/>
      <c r="AGF90" s="345"/>
      <c r="AGG90" s="345"/>
      <c r="AGH90" s="345"/>
      <c r="AGI90" s="345"/>
      <c r="AGJ90" s="345"/>
      <c r="AGK90" s="345"/>
      <c r="AGL90" s="345"/>
      <c r="AGM90" s="345"/>
      <c r="AGN90" s="345"/>
      <c r="AGO90" s="345"/>
      <c r="AGP90" s="345"/>
      <c r="AGQ90" s="345"/>
      <c r="AGR90" s="345"/>
      <c r="AGS90" s="345"/>
    </row>
    <row r="91" spans="2:877">
      <c r="B91" s="356"/>
      <c r="C91" s="356"/>
      <c r="D91" s="356"/>
      <c r="E91" s="356"/>
      <c r="F91" s="356"/>
      <c r="G91" s="356"/>
      <c r="H91" s="356"/>
      <c r="I91" s="359"/>
      <c r="J91" s="359"/>
      <c r="K91" s="356"/>
      <c r="AA91" s="345"/>
      <c r="AB91" s="345"/>
      <c r="AC91" s="345"/>
      <c r="AD91" s="345"/>
      <c r="AE91" s="345"/>
      <c r="AF91" s="345"/>
      <c r="AG91" s="345"/>
      <c r="AH91" s="345"/>
      <c r="AI91" s="345"/>
      <c r="AJ91" s="345"/>
      <c r="AK91" s="345"/>
      <c r="AL91" s="345"/>
      <c r="AM91" s="345"/>
      <c r="AN91" s="345"/>
      <c r="AO91" s="345"/>
      <c r="AP91" s="345"/>
      <c r="AQ91" s="345"/>
      <c r="AR91" s="345"/>
      <c r="AS91" s="345"/>
      <c r="AGF91" s="345"/>
      <c r="AGG91" s="345"/>
      <c r="AGH91" s="345"/>
      <c r="AGI91" s="345"/>
      <c r="AGJ91" s="345"/>
      <c r="AGK91" s="345"/>
      <c r="AGL91" s="345"/>
      <c r="AGM91" s="345"/>
      <c r="AGN91" s="345"/>
      <c r="AGO91" s="345"/>
      <c r="AGP91" s="345"/>
      <c r="AGQ91" s="345"/>
      <c r="AGR91" s="345"/>
      <c r="AGS91" s="345"/>
    </row>
    <row r="92" spans="2:877">
      <c r="B92" s="356"/>
      <c r="C92" s="356"/>
      <c r="D92" s="356"/>
      <c r="E92" s="356"/>
      <c r="F92" s="356"/>
      <c r="G92" s="356"/>
      <c r="H92" s="356"/>
      <c r="I92" s="359"/>
      <c r="J92" s="359"/>
      <c r="K92" s="356"/>
      <c r="AA92" s="345"/>
      <c r="AB92" s="345"/>
      <c r="AC92" s="345"/>
      <c r="AD92" s="345"/>
      <c r="AE92" s="345"/>
      <c r="AF92" s="345"/>
      <c r="AG92" s="345"/>
      <c r="AH92" s="345"/>
      <c r="AI92" s="345"/>
      <c r="AJ92" s="345"/>
      <c r="AK92" s="345"/>
      <c r="AL92" s="345"/>
      <c r="AM92" s="345"/>
      <c r="AN92" s="345"/>
      <c r="AO92" s="345"/>
      <c r="AP92" s="345"/>
      <c r="AQ92" s="345"/>
      <c r="AR92" s="345"/>
      <c r="AS92" s="345"/>
      <c r="AGF92" s="345"/>
      <c r="AGG92" s="345"/>
      <c r="AGH92" s="345"/>
      <c r="AGI92" s="345"/>
      <c r="AGJ92" s="345"/>
      <c r="AGK92" s="345"/>
      <c r="AGL92" s="345"/>
      <c r="AGM92" s="345"/>
      <c r="AGN92" s="345"/>
      <c r="AGO92" s="345"/>
      <c r="AGP92" s="345"/>
      <c r="AGQ92" s="345"/>
      <c r="AGR92" s="345"/>
      <c r="AGS92" s="345"/>
    </row>
    <row r="93" spans="2:877">
      <c r="B93" s="356"/>
      <c r="C93" s="356"/>
      <c r="D93" s="356"/>
      <c r="E93" s="356"/>
      <c r="F93" s="356"/>
      <c r="G93" s="356"/>
      <c r="H93" s="356"/>
      <c r="I93" s="359"/>
      <c r="J93" s="359"/>
      <c r="K93" s="356"/>
      <c r="AA93" s="345"/>
      <c r="AB93" s="345"/>
      <c r="AC93" s="345"/>
      <c r="AD93" s="345"/>
      <c r="AE93" s="345"/>
      <c r="AF93" s="345"/>
      <c r="AG93" s="345"/>
      <c r="AH93" s="345"/>
      <c r="AI93" s="345"/>
      <c r="AJ93" s="345"/>
      <c r="AK93" s="345"/>
      <c r="AL93" s="345"/>
      <c r="AM93" s="345"/>
      <c r="AN93" s="345"/>
      <c r="AO93" s="345"/>
      <c r="AP93" s="345"/>
      <c r="AQ93" s="345"/>
      <c r="AR93" s="345"/>
      <c r="AS93" s="345"/>
      <c r="AGF93" s="345"/>
      <c r="AGG93" s="345"/>
      <c r="AGH93" s="345"/>
      <c r="AGI93" s="345"/>
      <c r="AGJ93" s="345"/>
      <c r="AGK93" s="345"/>
      <c r="AGL93" s="345"/>
      <c r="AGM93" s="345"/>
      <c r="AGN93" s="345"/>
      <c r="AGO93" s="345"/>
      <c r="AGP93" s="345"/>
      <c r="AGQ93" s="345"/>
      <c r="AGR93" s="345"/>
      <c r="AGS93" s="345"/>
    </row>
    <row r="94" spans="2:877">
      <c r="B94" s="356"/>
      <c r="C94" s="356"/>
      <c r="D94" s="356"/>
      <c r="E94" s="356"/>
      <c r="F94" s="356"/>
      <c r="G94" s="356"/>
      <c r="H94" s="356"/>
      <c r="I94" s="359"/>
      <c r="J94" s="359"/>
      <c r="K94" s="356"/>
      <c r="AA94" s="345"/>
      <c r="AB94" s="345"/>
      <c r="AC94" s="345"/>
      <c r="AD94" s="345"/>
      <c r="AE94" s="345"/>
      <c r="AF94" s="345"/>
      <c r="AG94" s="345"/>
      <c r="AH94" s="345"/>
      <c r="AI94" s="345"/>
      <c r="AJ94" s="345"/>
      <c r="AK94" s="345"/>
      <c r="AL94" s="345"/>
      <c r="AM94" s="345"/>
      <c r="AN94" s="345"/>
      <c r="AO94" s="345"/>
      <c r="AP94" s="345"/>
      <c r="AQ94" s="345"/>
      <c r="AR94" s="345"/>
      <c r="AS94" s="345"/>
      <c r="AGF94" s="345"/>
      <c r="AGG94" s="345"/>
      <c r="AGH94" s="345"/>
      <c r="AGI94" s="345"/>
      <c r="AGJ94" s="345"/>
      <c r="AGK94" s="345"/>
      <c r="AGL94" s="345"/>
      <c r="AGM94" s="345"/>
      <c r="AGN94" s="345"/>
      <c r="AGO94" s="345"/>
      <c r="AGP94" s="345"/>
      <c r="AGQ94" s="345"/>
      <c r="AGR94" s="345"/>
      <c r="AGS94" s="345"/>
    </row>
    <row r="95" spans="2:877">
      <c r="B95" s="356"/>
      <c r="C95" s="356"/>
      <c r="D95" s="356"/>
      <c r="E95" s="356"/>
      <c r="F95" s="356"/>
      <c r="G95" s="356"/>
      <c r="H95" s="356"/>
      <c r="I95" s="359"/>
      <c r="J95" s="359"/>
      <c r="K95" s="356"/>
      <c r="AA95" s="345"/>
      <c r="AB95" s="345"/>
      <c r="AC95" s="345"/>
      <c r="AD95" s="345"/>
      <c r="AE95" s="345"/>
      <c r="AF95" s="345"/>
      <c r="AG95" s="345"/>
      <c r="AH95" s="345"/>
      <c r="AI95" s="345"/>
      <c r="AJ95" s="345"/>
      <c r="AK95" s="345"/>
      <c r="AL95" s="345"/>
      <c r="AM95" s="345"/>
      <c r="AN95" s="345"/>
      <c r="AO95" s="345"/>
      <c r="AP95" s="345"/>
      <c r="AQ95" s="345"/>
      <c r="AR95" s="345"/>
      <c r="AS95" s="345"/>
      <c r="AGF95" s="345"/>
      <c r="AGG95" s="345"/>
      <c r="AGH95" s="345"/>
      <c r="AGI95" s="345"/>
      <c r="AGJ95" s="345"/>
      <c r="AGK95" s="345"/>
      <c r="AGL95" s="345"/>
      <c r="AGM95" s="345"/>
      <c r="AGN95" s="345"/>
      <c r="AGO95" s="345"/>
      <c r="AGP95" s="345"/>
      <c r="AGQ95" s="345"/>
      <c r="AGR95" s="345"/>
      <c r="AGS95" s="345"/>
    </row>
    <row r="96" spans="2:877">
      <c r="B96" s="356"/>
      <c r="C96" s="356"/>
      <c r="D96" s="356"/>
      <c r="E96" s="356"/>
      <c r="F96" s="356"/>
      <c r="G96" s="356"/>
      <c r="H96" s="356"/>
      <c r="I96" s="359"/>
      <c r="J96" s="359"/>
      <c r="K96" s="356"/>
      <c r="AA96" s="345"/>
      <c r="AB96" s="345"/>
      <c r="AC96" s="345"/>
      <c r="AD96" s="345"/>
      <c r="AE96" s="345"/>
      <c r="AF96" s="345"/>
      <c r="AG96" s="345"/>
      <c r="AH96" s="345"/>
      <c r="AI96" s="345"/>
      <c r="AJ96" s="345"/>
      <c r="AK96" s="345"/>
      <c r="AL96" s="345"/>
      <c r="AM96" s="345"/>
      <c r="AN96" s="345"/>
      <c r="AO96" s="345"/>
      <c r="AP96" s="345"/>
      <c r="AQ96" s="345"/>
      <c r="AR96" s="345"/>
      <c r="AS96" s="345"/>
      <c r="AGF96" s="345"/>
      <c r="AGG96" s="345"/>
      <c r="AGH96" s="345"/>
      <c r="AGI96" s="345"/>
      <c r="AGJ96" s="345"/>
      <c r="AGK96" s="345"/>
      <c r="AGL96" s="345"/>
      <c r="AGM96" s="345"/>
      <c r="AGN96" s="345"/>
      <c r="AGO96" s="345"/>
      <c r="AGP96" s="345"/>
      <c r="AGQ96" s="345"/>
      <c r="AGR96" s="345"/>
      <c r="AGS96" s="345"/>
    </row>
    <row r="97" spans="2:877">
      <c r="B97" s="356"/>
      <c r="C97" s="356"/>
      <c r="D97" s="356"/>
      <c r="E97" s="356"/>
      <c r="F97" s="356"/>
      <c r="G97" s="356"/>
      <c r="H97" s="356"/>
      <c r="I97" s="359"/>
      <c r="J97" s="359"/>
      <c r="K97" s="356"/>
      <c r="AA97" s="345"/>
      <c r="AB97" s="345"/>
      <c r="AC97" s="345"/>
      <c r="AD97" s="345"/>
      <c r="AE97" s="345"/>
      <c r="AF97" s="345"/>
      <c r="AG97" s="345"/>
      <c r="AH97" s="345"/>
      <c r="AI97" s="345"/>
      <c r="AJ97" s="345"/>
      <c r="AK97" s="345"/>
      <c r="AL97" s="345"/>
      <c r="AM97" s="345"/>
      <c r="AN97" s="345"/>
      <c r="AO97" s="345"/>
      <c r="AP97" s="345"/>
      <c r="AQ97" s="345"/>
      <c r="AR97" s="345"/>
      <c r="AS97" s="345"/>
      <c r="AGF97" s="345"/>
      <c r="AGG97" s="345"/>
      <c r="AGH97" s="345"/>
      <c r="AGI97" s="345"/>
      <c r="AGJ97" s="345"/>
      <c r="AGK97" s="345"/>
      <c r="AGL97" s="345"/>
      <c r="AGM97" s="345"/>
      <c r="AGN97" s="345"/>
      <c r="AGO97" s="345"/>
      <c r="AGP97" s="345"/>
      <c r="AGQ97" s="345"/>
      <c r="AGR97" s="345"/>
      <c r="AGS97" s="345"/>
    </row>
    <row r="98" spans="2:877">
      <c r="B98" s="356"/>
      <c r="C98" s="356"/>
      <c r="D98" s="356"/>
      <c r="E98" s="356"/>
      <c r="F98" s="356"/>
      <c r="G98" s="356"/>
      <c r="H98" s="356"/>
      <c r="I98" s="359"/>
      <c r="J98" s="359"/>
      <c r="K98" s="356"/>
      <c r="AA98" s="345"/>
      <c r="AB98" s="345"/>
      <c r="AC98" s="345"/>
      <c r="AD98" s="345"/>
      <c r="AE98" s="345"/>
      <c r="AF98" s="345"/>
      <c r="AG98" s="345"/>
      <c r="AH98" s="345"/>
      <c r="AI98" s="345"/>
      <c r="AJ98" s="345"/>
      <c r="AK98" s="345"/>
      <c r="AL98" s="345"/>
      <c r="AM98" s="345"/>
      <c r="AN98" s="345"/>
      <c r="AO98" s="345"/>
      <c r="AP98" s="345"/>
      <c r="AQ98" s="345"/>
      <c r="AR98" s="345"/>
      <c r="AS98" s="345"/>
      <c r="AGF98" s="345"/>
      <c r="AGG98" s="345"/>
      <c r="AGH98" s="345"/>
      <c r="AGI98" s="345"/>
      <c r="AGJ98" s="345"/>
      <c r="AGK98" s="345"/>
      <c r="AGL98" s="345"/>
      <c r="AGM98" s="345"/>
      <c r="AGN98" s="345"/>
      <c r="AGO98" s="345"/>
      <c r="AGP98" s="345"/>
      <c r="AGQ98" s="345"/>
      <c r="AGR98" s="345"/>
      <c r="AGS98" s="345"/>
    </row>
    <row r="99" spans="2:877">
      <c r="B99" s="356"/>
      <c r="C99" s="356"/>
      <c r="D99" s="356"/>
      <c r="E99" s="356"/>
      <c r="F99" s="356"/>
      <c r="G99" s="356"/>
      <c r="H99" s="356"/>
      <c r="I99" s="359"/>
      <c r="J99" s="359"/>
      <c r="K99" s="356"/>
      <c r="AA99" s="345"/>
      <c r="AB99" s="345"/>
      <c r="AC99" s="345"/>
      <c r="AD99" s="345"/>
      <c r="AE99" s="345"/>
      <c r="AF99" s="345"/>
      <c r="AG99" s="345"/>
      <c r="AH99" s="345"/>
      <c r="AI99" s="345"/>
      <c r="AJ99" s="345"/>
      <c r="AK99" s="345"/>
      <c r="AL99" s="345"/>
      <c r="AM99" s="345"/>
      <c r="AN99" s="345"/>
      <c r="AO99" s="345"/>
      <c r="AP99" s="345"/>
      <c r="AQ99" s="345"/>
      <c r="AR99" s="345"/>
      <c r="AS99" s="345"/>
      <c r="AGF99" s="345"/>
      <c r="AGG99" s="345"/>
      <c r="AGH99" s="345"/>
      <c r="AGI99" s="345"/>
      <c r="AGJ99" s="345"/>
      <c r="AGK99" s="345"/>
      <c r="AGL99" s="345"/>
      <c r="AGM99" s="345"/>
      <c r="AGN99" s="345"/>
      <c r="AGO99" s="345"/>
      <c r="AGP99" s="345"/>
      <c r="AGQ99" s="345"/>
      <c r="AGR99" s="345"/>
      <c r="AGS99" s="345"/>
    </row>
    <row r="100" spans="2:877">
      <c r="B100" s="356"/>
      <c r="C100" s="356"/>
      <c r="D100" s="356"/>
      <c r="E100" s="356"/>
      <c r="F100" s="356"/>
      <c r="G100" s="356"/>
      <c r="H100" s="356"/>
      <c r="I100" s="359"/>
      <c r="J100" s="359"/>
      <c r="K100" s="356"/>
      <c r="AA100" s="345"/>
      <c r="AB100" s="345"/>
      <c r="AC100" s="345"/>
      <c r="AD100" s="345"/>
      <c r="AE100" s="345"/>
      <c r="AF100" s="345"/>
      <c r="AG100" s="345"/>
      <c r="AH100" s="345"/>
      <c r="AI100" s="345"/>
      <c r="AJ100" s="345"/>
      <c r="AK100" s="345"/>
      <c r="AL100" s="345"/>
      <c r="AM100" s="345"/>
      <c r="AN100" s="345"/>
      <c r="AO100" s="345"/>
      <c r="AP100" s="345"/>
      <c r="AQ100" s="345"/>
      <c r="AR100" s="345"/>
      <c r="AS100" s="345"/>
      <c r="AGF100" s="345"/>
      <c r="AGG100" s="345"/>
      <c r="AGH100" s="345"/>
      <c r="AGI100" s="345"/>
      <c r="AGJ100" s="345"/>
      <c r="AGK100" s="345"/>
      <c r="AGL100" s="345"/>
      <c r="AGM100" s="345"/>
      <c r="AGN100" s="345"/>
      <c r="AGO100" s="345"/>
      <c r="AGP100" s="345"/>
      <c r="AGQ100" s="345"/>
      <c r="AGR100" s="345"/>
      <c r="AGS100" s="345"/>
    </row>
    <row r="101" spans="2:877">
      <c r="B101" s="356"/>
      <c r="C101" s="356"/>
      <c r="D101" s="356"/>
      <c r="E101" s="356"/>
      <c r="F101" s="356"/>
      <c r="G101" s="356"/>
      <c r="H101" s="356"/>
      <c r="I101" s="359"/>
      <c r="J101" s="359"/>
      <c r="K101" s="356"/>
      <c r="AA101" s="345"/>
      <c r="AB101" s="345"/>
      <c r="AC101" s="345"/>
      <c r="AD101" s="345"/>
      <c r="AE101" s="345"/>
      <c r="AF101" s="345"/>
      <c r="AG101" s="345"/>
      <c r="AH101" s="345"/>
      <c r="AI101" s="345"/>
      <c r="AJ101" s="345"/>
      <c r="AK101" s="345"/>
      <c r="AL101" s="345"/>
      <c r="AM101" s="345"/>
      <c r="AN101" s="345"/>
      <c r="AO101" s="345"/>
      <c r="AP101" s="345"/>
      <c r="AQ101" s="345"/>
      <c r="AR101" s="345"/>
      <c r="AS101" s="345"/>
      <c r="AGF101" s="345"/>
      <c r="AGG101" s="345"/>
      <c r="AGH101" s="345"/>
      <c r="AGI101" s="345"/>
      <c r="AGJ101" s="345"/>
      <c r="AGK101" s="345"/>
      <c r="AGL101" s="345"/>
      <c r="AGM101" s="345"/>
      <c r="AGN101" s="345"/>
      <c r="AGO101" s="345"/>
      <c r="AGP101" s="345"/>
      <c r="AGQ101" s="345"/>
      <c r="AGR101" s="345"/>
      <c r="AGS101" s="345"/>
    </row>
    <row r="102" spans="2:877">
      <c r="B102" s="356"/>
      <c r="C102" s="356"/>
      <c r="D102" s="356"/>
      <c r="E102" s="356"/>
      <c r="F102" s="356"/>
      <c r="G102" s="356"/>
      <c r="H102" s="356"/>
      <c r="I102" s="359"/>
      <c r="J102" s="359"/>
      <c r="K102" s="356"/>
      <c r="AA102" s="345"/>
      <c r="AB102" s="345"/>
      <c r="AC102" s="345"/>
      <c r="AD102" s="345"/>
      <c r="AE102" s="345"/>
      <c r="AF102" s="345"/>
      <c r="AG102" s="345"/>
      <c r="AH102" s="345"/>
      <c r="AI102" s="345"/>
      <c r="AJ102" s="345"/>
      <c r="AK102" s="345"/>
      <c r="AL102" s="345"/>
      <c r="AM102" s="345"/>
      <c r="AN102" s="345"/>
      <c r="AO102" s="345"/>
      <c r="AP102" s="345"/>
      <c r="AQ102" s="345"/>
      <c r="AR102" s="345"/>
      <c r="AS102" s="345"/>
      <c r="AGF102" s="345"/>
      <c r="AGG102" s="345"/>
      <c r="AGH102" s="345"/>
      <c r="AGI102" s="345"/>
      <c r="AGJ102" s="345"/>
      <c r="AGK102" s="345"/>
      <c r="AGL102" s="345"/>
      <c r="AGM102" s="345"/>
      <c r="AGN102" s="345"/>
      <c r="AGO102" s="345"/>
      <c r="AGP102" s="345"/>
      <c r="AGQ102" s="345"/>
      <c r="AGR102" s="345"/>
      <c r="AGS102" s="345"/>
    </row>
    <row r="103" spans="2:877">
      <c r="B103" s="356"/>
      <c r="C103" s="356"/>
      <c r="D103" s="356"/>
      <c r="E103" s="356"/>
      <c r="F103" s="356"/>
      <c r="G103" s="356"/>
      <c r="H103" s="356"/>
      <c r="I103" s="359"/>
      <c r="J103" s="359"/>
      <c r="K103" s="356"/>
      <c r="AA103" s="345"/>
      <c r="AB103" s="345"/>
      <c r="AC103" s="345"/>
      <c r="AD103" s="345"/>
      <c r="AE103" s="345"/>
      <c r="AF103" s="345"/>
      <c r="AG103" s="345"/>
      <c r="AH103" s="345"/>
      <c r="AI103" s="345"/>
      <c r="AJ103" s="345"/>
      <c r="AK103" s="345"/>
      <c r="AL103" s="345"/>
      <c r="AM103" s="345"/>
      <c r="AN103" s="345"/>
      <c r="AO103" s="345"/>
      <c r="AP103" s="345"/>
      <c r="AQ103" s="345"/>
      <c r="AR103" s="345"/>
      <c r="AS103" s="345"/>
      <c r="AGF103" s="345"/>
      <c r="AGG103" s="345"/>
      <c r="AGH103" s="345"/>
      <c r="AGI103" s="345"/>
      <c r="AGJ103" s="345"/>
      <c r="AGK103" s="345"/>
      <c r="AGL103" s="345"/>
      <c r="AGM103" s="345"/>
      <c r="AGN103" s="345"/>
      <c r="AGO103" s="345"/>
      <c r="AGP103" s="345"/>
      <c r="AGQ103" s="345"/>
      <c r="AGR103" s="345"/>
      <c r="AGS103" s="345"/>
    </row>
    <row r="104" spans="2:877">
      <c r="B104" s="356"/>
      <c r="C104" s="356"/>
      <c r="D104" s="356"/>
      <c r="E104" s="356"/>
      <c r="F104" s="356"/>
      <c r="G104" s="356"/>
      <c r="H104" s="356"/>
      <c r="I104" s="359"/>
      <c r="J104" s="359"/>
      <c r="K104" s="356"/>
      <c r="AA104" s="345"/>
      <c r="AB104" s="345"/>
      <c r="AC104" s="345"/>
      <c r="AD104" s="345"/>
      <c r="AE104" s="345"/>
      <c r="AF104" s="345"/>
      <c r="AG104" s="345"/>
      <c r="AH104" s="345"/>
      <c r="AI104" s="345"/>
      <c r="AJ104" s="345"/>
      <c r="AK104" s="345"/>
      <c r="AL104" s="345"/>
      <c r="AM104" s="345"/>
      <c r="AN104" s="345"/>
      <c r="AO104" s="345"/>
      <c r="AP104" s="345"/>
      <c r="AQ104" s="345"/>
      <c r="AR104" s="345"/>
      <c r="AS104" s="345"/>
      <c r="AGF104" s="345"/>
      <c r="AGG104" s="345"/>
      <c r="AGH104" s="345"/>
      <c r="AGI104" s="345"/>
      <c r="AGJ104" s="345"/>
      <c r="AGK104" s="345"/>
      <c r="AGL104" s="345"/>
      <c r="AGM104" s="345"/>
      <c r="AGN104" s="345"/>
      <c r="AGO104" s="345"/>
      <c r="AGP104" s="345"/>
      <c r="AGQ104" s="345"/>
      <c r="AGR104" s="345"/>
      <c r="AGS104" s="345"/>
    </row>
    <row r="105" spans="2:877">
      <c r="B105" s="356"/>
      <c r="C105" s="356"/>
      <c r="D105" s="356"/>
      <c r="E105" s="356"/>
      <c r="F105" s="356"/>
      <c r="G105" s="356"/>
      <c r="H105" s="356"/>
      <c r="I105" s="359"/>
      <c r="J105" s="359"/>
      <c r="K105" s="356"/>
      <c r="AA105" s="345"/>
      <c r="AB105" s="345"/>
      <c r="AC105" s="345"/>
      <c r="AD105" s="345"/>
      <c r="AE105" s="345"/>
      <c r="AF105" s="345"/>
      <c r="AG105" s="345"/>
      <c r="AH105" s="345"/>
      <c r="AI105" s="345"/>
      <c r="AJ105" s="345"/>
      <c r="AK105" s="345"/>
      <c r="AL105" s="345"/>
      <c r="AM105" s="345"/>
      <c r="AN105" s="345"/>
      <c r="AO105" s="345"/>
      <c r="AP105" s="345"/>
      <c r="AQ105" s="345"/>
      <c r="AR105" s="345"/>
      <c r="AS105" s="345"/>
      <c r="AGF105" s="345"/>
      <c r="AGG105" s="345"/>
      <c r="AGH105" s="345"/>
      <c r="AGI105" s="345"/>
      <c r="AGJ105" s="345"/>
      <c r="AGK105" s="345"/>
      <c r="AGL105" s="345"/>
      <c r="AGM105" s="345"/>
      <c r="AGN105" s="345"/>
      <c r="AGO105" s="345"/>
      <c r="AGP105" s="345"/>
      <c r="AGQ105" s="345"/>
      <c r="AGR105" s="345"/>
      <c r="AGS105" s="345"/>
    </row>
    <row r="106" spans="2:877">
      <c r="B106" s="356"/>
      <c r="C106" s="356"/>
      <c r="D106" s="356"/>
      <c r="E106" s="356"/>
      <c r="F106" s="356"/>
      <c r="G106" s="356"/>
      <c r="H106" s="356"/>
      <c r="I106" s="359"/>
      <c r="J106" s="359"/>
      <c r="K106" s="356"/>
      <c r="AA106" s="345"/>
      <c r="AB106" s="345"/>
      <c r="AC106" s="345"/>
      <c r="AD106" s="345"/>
      <c r="AE106" s="345"/>
      <c r="AF106" s="345"/>
      <c r="AG106" s="345"/>
      <c r="AH106" s="345"/>
      <c r="AI106" s="345"/>
      <c r="AJ106" s="345"/>
      <c r="AK106" s="345"/>
      <c r="AL106" s="345"/>
      <c r="AM106" s="345"/>
      <c r="AN106" s="345"/>
      <c r="AO106" s="345"/>
      <c r="AP106" s="345"/>
      <c r="AQ106" s="345"/>
      <c r="AR106" s="345"/>
      <c r="AS106" s="345"/>
      <c r="AGF106" s="345"/>
      <c r="AGG106" s="345"/>
      <c r="AGH106" s="345"/>
      <c r="AGI106" s="345"/>
      <c r="AGJ106" s="345"/>
      <c r="AGK106" s="345"/>
      <c r="AGL106" s="345"/>
      <c r="AGM106" s="345"/>
      <c r="AGN106" s="345"/>
      <c r="AGO106" s="345"/>
      <c r="AGP106" s="345"/>
      <c r="AGQ106" s="345"/>
      <c r="AGR106" s="345"/>
      <c r="AGS106" s="345"/>
    </row>
    <row r="107" spans="2:877">
      <c r="B107" s="356"/>
      <c r="C107" s="356"/>
      <c r="D107" s="356"/>
      <c r="E107" s="356"/>
      <c r="F107" s="356"/>
      <c r="G107" s="356"/>
      <c r="H107" s="356"/>
      <c r="I107" s="359"/>
      <c r="J107" s="359"/>
      <c r="K107" s="356"/>
      <c r="AA107" s="345"/>
      <c r="AB107" s="345"/>
      <c r="AC107" s="345"/>
      <c r="AD107" s="345"/>
      <c r="AE107" s="345"/>
      <c r="AF107" s="345"/>
      <c r="AG107" s="345"/>
      <c r="AH107" s="345"/>
      <c r="AI107" s="345"/>
      <c r="AJ107" s="345"/>
      <c r="AK107" s="345"/>
      <c r="AL107" s="345"/>
      <c r="AM107" s="345"/>
      <c r="AN107" s="345"/>
      <c r="AO107" s="345"/>
      <c r="AP107" s="345"/>
      <c r="AQ107" s="345"/>
      <c r="AR107" s="345"/>
      <c r="AS107" s="345"/>
      <c r="AGF107" s="345"/>
      <c r="AGG107" s="345"/>
      <c r="AGH107" s="345"/>
      <c r="AGI107" s="345"/>
      <c r="AGJ107" s="345"/>
      <c r="AGK107" s="345"/>
      <c r="AGL107" s="345"/>
      <c r="AGM107" s="345"/>
      <c r="AGN107" s="345"/>
      <c r="AGO107" s="345"/>
      <c r="AGP107" s="345"/>
      <c r="AGQ107" s="345"/>
      <c r="AGR107" s="345"/>
      <c r="AGS107" s="345"/>
    </row>
    <row r="108" spans="2:877">
      <c r="B108" s="356"/>
      <c r="C108" s="356"/>
      <c r="D108" s="356"/>
      <c r="E108" s="356"/>
      <c r="F108" s="356"/>
      <c r="G108" s="356"/>
      <c r="H108" s="356"/>
      <c r="I108" s="359"/>
      <c r="J108" s="359"/>
      <c r="K108" s="356"/>
      <c r="AA108" s="345"/>
      <c r="AB108" s="345"/>
      <c r="AC108" s="345"/>
      <c r="AD108" s="345"/>
      <c r="AE108" s="345"/>
      <c r="AF108" s="345"/>
      <c r="AG108" s="345"/>
      <c r="AH108" s="345"/>
      <c r="AI108" s="345"/>
      <c r="AJ108" s="345"/>
      <c r="AK108" s="345"/>
      <c r="AL108" s="345"/>
      <c r="AM108" s="345"/>
      <c r="AN108" s="345"/>
      <c r="AO108" s="345"/>
      <c r="AP108" s="345"/>
      <c r="AQ108" s="345"/>
      <c r="AR108" s="345"/>
      <c r="AS108" s="345"/>
      <c r="AGF108" s="345"/>
      <c r="AGG108" s="345"/>
      <c r="AGH108" s="345"/>
      <c r="AGI108" s="345"/>
      <c r="AGJ108" s="345"/>
      <c r="AGK108" s="345"/>
      <c r="AGL108" s="345"/>
      <c r="AGM108" s="345"/>
      <c r="AGN108" s="345"/>
      <c r="AGO108" s="345"/>
      <c r="AGP108" s="345"/>
      <c r="AGQ108" s="345"/>
      <c r="AGR108" s="345"/>
      <c r="AGS108" s="345"/>
    </row>
    <row r="109" spans="2:877">
      <c r="B109" s="356"/>
      <c r="C109" s="356"/>
      <c r="D109" s="356"/>
      <c r="E109" s="356"/>
      <c r="F109" s="356"/>
      <c r="G109" s="356"/>
      <c r="H109" s="356"/>
      <c r="I109" s="359"/>
      <c r="J109" s="359"/>
      <c r="K109" s="356"/>
      <c r="AA109" s="345"/>
      <c r="AB109" s="345"/>
      <c r="AC109" s="345"/>
      <c r="AD109" s="345"/>
      <c r="AE109" s="345"/>
      <c r="AF109" s="345"/>
      <c r="AG109" s="345"/>
      <c r="AH109" s="345"/>
      <c r="AI109" s="345"/>
      <c r="AJ109" s="345"/>
      <c r="AK109" s="345"/>
      <c r="AL109" s="345"/>
      <c r="AM109" s="345"/>
      <c r="AN109" s="345"/>
      <c r="AO109" s="345"/>
      <c r="AP109" s="345"/>
      <c r="AQ109" s="345"/>
      <c r="AR109" s="345"/>
      <c r="AS109" s="345"/>
      <c r="AGF109" s="345"/>
      <c r="AGG109" s="345"/>
      <c r="AGH109" s="345"/>
      <c r="AGI109" s="345"/>
      <c r="AGJ109" s="345"/>
      <c r="AGK109" s="345"/>
      <c r="AGL109" s="345"/>
      <c r="AGM109" s="345"/>
      <c r="AGN109" s="345"/>
      <c r="AGO109" s="345"/>
      <c r="AGP109" s="345"/>
      <c r="AGQ109" s="345"/>
      <c r="AGR109" s="345"/>
      <c r="AGS109" s="345"/>
    </row>
    <row r="110" spans="2:877">
      <c r="B110" s="356"/>
      <c r="C110" s="356"/>
      <c r="D110" s="356"/>
      <c r="E110" s="356"/>
      <c r="F110" s="356"/>
      <c r="G110" s="356"/>
      <c r="H110" s="356"/>
      <c r="I110" s="359"/>
      <c r="J110" s="359"/>
      <c r="K110" s="356"/>
      <c r="AA110" s="345"/>
      <c r="AB110" s="345"/>
      <c r="AC110" s="345"/>
      <c r="AD110" s="345"/>
      <c r="AE110" s="345"/>
      <c r="AF110" s="345"/>
      <c r="AG110" s="345"/>
      <c r="AH110" s="345"/>
      <c r="AI110" s="345"/>
      <c r="AJ110" s="345"/>
      <c r="AK110" s="345"/>
      <c r="AL110" s="345"/>
      <c r="AM110" s="345"/>
      <c r="AN110" s="345"/>
      <c r="AO110" s="345"/>
      <c r="AP110" s="345"/>
      <c r="AQ110" s="345"/>
      <c r="AR110" s="345"/>
      <c r="AS110" s="345"/>
      <c r="AGF110" s="345"/>
      <c r="AGG110" s="345"/>
      <c r="AGH110" s="345"/>
      <c r="AGI110" s="345"/>
      <c r="AGJ110" s="345"/>
      <c r="AGK110" s="345"/>
      <c r="AGL110" s="345"/>
      <c r="AGM110" s="345"/>
      <c r="AGN110" s="345"/>
      <c r="AGO110" s="345"/>
      <c r="AGP110" s="345"/>
      <c r="AGQ110" s="345"/>
      <c r="AGR110" s="345"/>
      <c r="AGS110" s="345"/>
    </row>
    <row r="111" spans="2:877">
      <c r="B111" s="356"/>
      <c r="C111" s="356"/>
      <c r="D111" s="356"/>
      <c r="E111" s="356"/>
      <c r="F111" s="356"/>
      <c r="G111" s="356"/>
      <c r="H111" s="356"/>
      <c r="I111" s="359"/>
      <c r="J111" s="359"/>
      <c r="K111" s="356"/>
      <c r="AA111" s="345"/>
      <c r="AB111" s="345"/>
      <c r="AC111" s="345"/>
      <c r="AD111" s="345"/>
      <c r="AE111" s="345"/>
      <c r="AF111" s="345"/>
      <c r="AG111" s="345"/>
      <c r="AH111" s="345"/>
      <c r="AI111" s="345"/>
      <c r="AJ111" s="345"/>
      <c r="AK111" s="345"/>
      <c r="AL111" s="345"/>
      <c r="AM111" s="345"/>
      <c r="AN111" s="345"/>
      <c r="AO111" s="345"/>
      <c r="AP111" s="345"/>
      <c r="AQ111" s="345"/>
      <c r="AR111" s="345"/>
      <c r="AS111" s="345"/>
      <c r="AGF111" s="345"/>
      <c r="AGG111" s="345"/>
      <c r="AGH111" s="345"/>
      <c r="AGI111" s="345"/>
      <c r="AGJ111" s="345"/>
      <c r="AGK111" s="345"/>
      <c r="AGL111" s="345"/>
      <c r="AGM111" s="345"/>
      <c r="AGN111" s="345"/>
      <c r="AGO111" s="345"/>
      <c r="AGP111" s="345"/>
      <c r="AGQ111" s="345"/>
      <c r="AGR111" s="345"/>
      <c r="AGS111" s="345"/>
    </row>
    <row r="112" spans="2:877">
      <c r="B112" s="356"/>
      <c r="C112" s="356"/>
      <c r="D112" s="356"/>
      <c r="E112" s="356"/>
      <c r="F112" s="356"/>
      <c r="G112" s="356"/>
      <c r="H112" s="356"/>
      <c r="I112" s="359"/>
      <c r="J112" s="359"/>
      <c r="K112" s="356"/>
      <c r="AA112" s="345"/>
      <c r="AB112" s="345"/>
      <c r="AC112" s="345"/>
      <c r="AD112" s="345"/>
      <c r="AE112" s="345"/>
      <c r="AF112" s="345"/>
      <c r="AG112" s="345"/>
      <c r="AH112" s="345"/>
      <c r="AI112" s="345"/>
      <c r="AJ112" s="345"/>
      <c r="AK112" s="345"/>
      <c r="AL112" s="345"/>
      <c r="AM112" s="345"/>
      <c r="AN112" s="345"/>
      <c r="AO112" s="345"/>
      <c r="AP112" s="345"/>
      <c r="AQ112" s="345"/>
      <c r="AR112" s="345"/>
      <c r="AS112" s="345"/>
      <c r="AGF112" s="345"/>
      <c r="AGG112" s="345"/>
      <c r="AGH112" s="345"/>
      <c r="AGI112" s="345"/>
      <c r="AGJ112" s="345"/>
      <c r="AGK112" s="345"/>
      <c r="AGL112" s="345"/>
      <c r="AGM112" s="345"/>
      <c r="AGN112" s="345"/>
      <c r="AGO112" s="345"/>
      <c r="AGP112" s="345"/>
      <c r="AGQ112" s="345"/>
      <c r="AGR112" s="345"/>
      <c r="AGS112" s="345"/>
    </row>
    <row r="113" spans="2:877">
      <c r="B113" s="356"/>
      <c r="C113" s="356"/>
      <c r="D113" s="356"/>
      <c r="E113" s="356"/>
      <c r="F113" s="356"/>
      <c r="G113" s="356"/>
      <c r="H113" s="356"/>
      <c r="I113" s="359"/>
      <c r="J113" s="359"/>
      <c r="K113" s="356"/>
      <c r="AA113" s="345"/>
      <c r="AB113" s="345"/>
      <c r="AC113" s="345"/>
      <c r="AD113" s="345"/>
      <c r="AE113" s="345"/>
      <c r="AF113" s="345"/>
      <c r="AG113" s="345"/>
      <c r="AH113" s="345"/>
      <c r="AI113" s="345"/>
      <c r="AJ113" s="345"/>
      <c r="AK113" s="345"/>
      <c r="AL113" s="345"/>
      <c r="AM113" s="345"/>
      <c r="AN113" s="345"/>
      <c r="AO113" s="345"/>
      <c r="AP113" s="345"/>
      <c r="AQ113" s="345"/>
      <c r="AR113" s="345"/>
      <c r="AS113" s="345"/>
      <c r="AGF113" s="345"/>
      <c r="AGG113" s="345"/>
      <c r="AGH113" s="345"/>
      <c r="AGI113" s="345"/>
      <c r="AGJ113" s="345"/>
      <c r="AGK113" s="345"/>
      <c r="AGL113" s="345"/>
      <c r="AGM113" s="345"/>
      <c r="AGN113" s="345"/>
      <c r="AGO113" s="345"/>
      <c r="AGP113" s="345"/>
      <c r="AGQ113" s="345"/>
      <c r="AGR113" s="345"/>
      <c r="AGS113" s="345"/>
    </row>
    <row r="114" spans="2:877">
      <c r="B114" s="356"/>
      <c r="C114" s="356"/>
      <c r="D114" s="356"/>
      <c r="E114" s="356"/>
      <c r="F114" s="356"/>
      <c r="G114" s="356"/>
      <c r="H114" s="356"/>
      <c r="I114" s="359"/>
      <c r="J114" s="359"/>
      <c r="K114" s="356"/>
      <c r="AA114" s="345"/>
      <c r="AB114" s="345"/>
      <c r="AC114" s="345"/>
      <c r="AD114" s="345"/>
      <c r="AE114" s="345"/>
      <c r="AF114" s="345"/>
      <c r="AG114" s="345"/>
      <c r="AH114" s="345"/>
      <c r="AI114" s="345"/>
      <c r="AJ114" s="345"/>
      <c r="AK114" s="345"/>
      <c r="AL114" s="345"/>
      <c r="AM114" s="345"/>
      <c r="AN114" s="345"/>
      <c r="AO114" s="345"/>
      <c r="AP114" s="345"/>
      <c r="AQ114" s="345"/>
      <c r="AR114" s="345"/>
      <c r="AS114" s="345"/>
      <c r="AGF114" s="345"/>
      <c r="AGG114" s="345"/>
      <c r="AGH114" s="345"/>
      <c r="AGI114" s="345"/>
      <c r="AGJ114" s="345"/>
      <c r="AGK114" s="345"/>
      <c r="AGL114" s="345"/>
      <c r="AGM114" s="345"/>
      <c r="AGN114" s="345"/>
      <c r="AGO114" s="345"/>
      <c r="AGP114" s="345"/>
      <c r="AGQ114" s="345"/>
      <c r="AGR114" s="345"/>
      <c r="AGS114" s="345"/>
    </row>
    <row r="115" spans="2:877">
      <c r="B115" s="356"/>
      <c r="C115" s="356"/>
      <c r="D115" s="356"/>
      <c r="E115" s="356"/>
      <c r="F115" s="356"/>
      <c r="G115" s="356"/>
      <c r="H115" s="356"/>
      <c r="I115" s="359"/>
      <c r="J115" s="359"/>
      <c r="K115" s="356"/>
      <c r="AA115" s="345"/>
      <c r="AB115" s="345"/>
      <c r="AC115" s="345"/>
      <c r="AD115" s="345"/>
      <c r="AE115" s="345"/>
      <c r="AF115" s="345"/>
      <c r="AG115" s="345"/>
      <c r="AH115" s="345"/>
      <c r="AI115" s="345"/>
      <c r="AJ115" s="345"/>
      <c r="AK115" s="345"/>
      <c r="AL115" s="345"/>
      <c r="AM115" s="345"/>
      <c r="AN115" s="345"/>
      <c r="AO115" s="345"/>
      <c r="AP115" s="345"/>
      <c r="AQ115" s="345"/>
      <c r="AR115" s="345"/>
      <c r="AS115" s="345"/>
      <c r="AGF115" s="345"/>
      <c r="AGG115" s="345"/>
      <c r="AGH115" s="345"/>
      <c r="AGI115" s="345"/>
      <c r="AGJ115" s="345"/>
      <c r="AGK115" s="345"/>
      <c r="AGL115" s="345"/>
      <c r="AGM115" s="345"/>
      <c r="AGN115" s="345"/>
      <c r="AGO115" s="345"/>
      <c r="AGP115" s="345"/>
      <c r="AGQ115" s="345"/>
      <c r="AGR115" s="345"/>
      <c r="AGS115" s="345"/>
    </row>
    <row r="116" spans="2:877">
      <c r="B116" s="356"/>
      <c r="C116" s="356"/>
      <c r="D116" s="356"/>
      <c r="E116" s="356"/>
      <c r="F116" s="356"/>
      <c r="G116" s="356"/>
      <c r="H116" s="356"/>
      <c r="I116" s="359"/>
      <c r="J116" s="359"/>
      <c r="K116" s="356"/>
      <c r="AA116" s="345"/>
      <c r="AB116" s="345"/>
      <c r="AC116" s="345"/>
      <c r="AD116" s="345"/>
      <c r="AE116" s="345"/>
      <c r="AF116" s="345"/>
      <c r="AG116" s="345"/>
      <c r="AH116" s="345"/>
      <c r="AI116" s="345"/>
      <c r="AJ116" s="345"/>
      <c r="AK116" s="345"/>
      <c r="AL116" s="345"/>
      <c r="AM116" s="345"/>
      <c r="AN116" s="345"/>
      <c r="AO116" s="345"/>
      <c r="AP116" s="345"/>
      <c r="AQ116" s="345"/>
      <c r="AR116" s="345"/>
      <c r="AS116" s="345"/>
      <c r="AGF116" s="345"/>
      <c r="AGG116" s="345"/>
      <c r="AGH116" s="345"/>
      <c r="AGI116" s="345"/>
      <c r="AGJ116" s="345"/>
      <c r="AGK116" s="345"/>
      <c r="AGL116" s="345"/>
      <c r="AGM116" s="345"/>
      <c r="AGN116" s="345"/>
      <c r="AGO116" s="345"/>
      <c r="AGP116" s="345"/>
      <c r="AGQ116" s="345"/>
      <c r="AGR116" s="345"/>
      <c r="AGS116" s="345"/>
    </row>
    <row r="117" spans="2:877">
      <c r="B117" s="356"/>
      <c r="C117" s="356"/>
      <c r="D117" s="356"/>
      <c r="E117" s="356"/>
      <c r="F117" s="356"/>
      <c r="G117" s="356"/>
      <c r="H117" s="356"/>
      <c r="I117" s="359"/>
      <c r="J117" s="359"/>
      <c r="K117" s="356"/>
      <c r="AA117" s="345"/>
      <c r="AB117" s="345"/>
      <c r="AC117" s="345"/>
      <c r="AD117" s="345"/>
      <c r="AE117" s="345"/>
      <c r="AF117" s="345"/>
      <c r="AG117" s="345"/>
      <c r="AH117" s="345"/>
      <c r="AI117" s="345"/>
      <c r="AJ117" s="345"/>
      <c r="AK117" s="345"/>
      <c r="AL117" s="345"/>
      <c r="AM117" s="345"/>
      <c r="AN117" s="345"/>
      <c r="AO117" s="345"/>
      <c r="AP117" s="345"/>
      <c r="AQ117" s="345"/>
      <c r="AR117" s="345"/>
      <c r="AS117" s="345"/>
      <c r="AGF117" s="345"/>
      <c r="AGG117" s="345"/>
      <c r="AGH117" s="345"/>
      <c r="AGI117" s="345"/>
      <c r="AGJ117" s="345"/>
      <c r="AGK117" s="345"/>
      <c r="AGL117" s="345"/>
      <c r="AGM117" s="345"/>
      <c r="AGN117" s="345"/>
      <c r="AGO117" s="345"/>
      <c r="AGP117" s="345"/>
      <c r="AGQ117" s="345"/>
      <c r="AGR117" s="345"/>
      <c r="AGS117" s="345"/>
    </row>
    <row r="118" spans="2:877">
      <c r="B118" s="356"/>
      <c r="C118" s="356"/>
      <c r="D118" s="356"/>
      <c r="E118" s="356"/>
      <c r="F118" s="356"/>
      <c r="G118" s="356"/>
      <c r="H118" s="356"/>
      <c r="I118" s="359"/>
      <c r="J118" s="359"/>
      <c r="K118" s="356"/>
      <c r="AA118" s="345"/>
      <c r="AB118" s="345"/>
      <c r="AC118" s="345"/>
      <c r="AD118" s="345"/>
      <c r="AE118" s="345"/>
      <c r="AF118" s="345"/>
      <c r="AG118" s="345"/>
      <c r="AH118" s="345"/>
      <c r="AI118" s="345"/>
      <c r="AJ118" s="345"/>
      <c r="AK118" s="345"/>
      <c r="AL118" s="345"/>
      <c r="AM118" s="345"/>
      <c r="AN118" s="345"/>
      <c r="AO118" s="345"/>
      <c r="AP118" s="345"/>
      <c r="AQ118" s="345"/>
      <c r="AR118" s="345"/>
      <c r="AS118" s="345"/>
      <c r="AGF118" s="345"/>
      <c r="AGG118" s="345"/>
      <c r="AGH118" s="345"/>
      <c r="AGI118" s="345"/>
      <c r="AGJ118" s="345"/>
      <c r="AGK118" s="345"/>
      <c r="AGL118" s="345"/>
      <c r="AGM118" s="345"/>
      <c r="AGN118" s="345"/>
      <c r="AGO118" s="345"/>
      <c r="AGP118" s="345"/>
      <c r="AGQ118" s="345"/>
      <c r="AGR118" s="345"/>
      <c r="AGS118" s="345"/>
    </row>
    <row r="119" spans="2:877">
      <c r="B119" s="356"/>
      <c r="C119" s="356"/>
      <c r="D119" s="356"/>
      <c r="E119" s="356"/>
      <c r="F119" s="356"/>
      <c r="G119" s="356"/>
      <c r="H119" s="356"/>
      <c r="I119" s="359"/>
      <c r="J119" s="359"/>
      <c r="K119" s="356"/>
      <c r="AA119" s="345"/>
      <c r="AB119" s="345"/>
      <c r="AC119" s="345"/>
      <c r="AD119" s="345"/>
      <c r="AE119" s="345"/>
      <c r="AF119" s="345"/>
      <c r="AG119" s="345"/>
      <c r="AH119" s="345"/>
      <c r="AI119" s="345"/>
      <c r="AJ119" s="345"/>
      <c r="AK119" s="345"/>
      <c r="AL119" s="345"/>
      <c r="AM119" s="345"/>
      <c r="AN119" s="345"/>
      <c r="AO119" s="345"/>
      <c r="AP119" s="345"/>
      <c r="AQ119" s="345"/>
      <c r="AR119" s="345"/>
      <c r="AS119" s="345"/>
      <c r="AGF119" s="345"/>
      <c r="AGG119" s="345"/>
      <c r="AGH119" s="345"/>
      <c r="AGI119" s="345"/>
      <c r="AGJ119" s="345"/>
      <c r="AGK119" s="345"/>
      <c r="AGL119" s="345"/>
      <c r="AGM119" s="345"/>
      <c r="AGN119" s="345"/>
      <c r="AGO119" s="345"/>
      <c r="AGP119" s="345"/>
      <c r="AGQ119" s="345"/>
      <c r="AGR119" s="345"/>
      <c r="AGS119" s="345"/>
    </row>
    <row r="120" spans="2:877">
      <c r="B120" s="356"/>
      <c r="C120" s="356"/>
      <c r="D120" s="356"/>
      <c r="E120" s="356"/>
      <c r="F120" s="356"/>
      <c r="G120" s="356"/>
      <c r="H120" s="356"/>
      <c r="I120" s="359"/>
      <c r="J120" s="359"/>
      <c r="K120" s="356"/>
      <c r="AA120" s="345"/>
      <c r="AB120" s="345"/>
      <c r="AC120" s="345"/>
      <c r="AD120" s="345"/>
      <c r="AE120" s="345"/>
      <c r="AF120" s="345"/>
      <c r="AG120" s="345"/>
      <c r="AH120" s="345"/>
      <c r="AI120" s="345"/>
      <c r="AJ120" s="345"/>
      <c r="AK120" s="345"/>
      <c r="AL120" s="345"/>
      <c r="AM120" s="345"/>
      <c r="AN120" s="345"/>
      <c r="AO120" s="345"/>
      <c r="AP120" s="345"/>
      <c r="AQ120" s="345"/>
      <c r="AR120" s="345"/>
      <c r="AS120" s="345"/>
      <c r="AGF120" s="345"/>
      <c r="AGG120" s="345"/>
      <c r="AGH120" s="345"/>
      <c r="AGI120" s="345"/>
      <c r="AGJ120" s="345"/>
      <c r="AGK120" s="345"/>
      <c r="AGL120" s="345"/>
      <c r="AGM120" s="345"/>
      <c r="AGN120" s="345"/>
      <c r="AGO120" s="345"/>
      <c r="AGP120" s="345"/>
      <c r="AGQ120" s="345"/>
      <c r="AGR120" s="345"/>
      <c r="AGS120" s="345"/>
    </row>
    <row r="121" spans="2:877">
      <c r="B121" s="356"/>
      <c r="C121" s="356"/>
      <c r="D121" s="356"/>
      <c r="E121" s="356"/>
      <c r="F121" s="356"/>
      <c r="G121" s="356"/>
      <c r="H121" s="356"/>
      <c r="I121" s="359"/>
      <c r="J121" s="359"/>
      <c r="K121" s="356"/>
      <c r="AA121" s="345"/>
      <c r="AB121" s="345"/>
      <c r="AC121" s="345"/>
      <c r="AD121" s="345"/>
      <c r="AE121" s="345"/>
      <c r="AF121" s="345"/>
      <c r="AG121" s="345"/>
      <c r="AH121" s="345"/>
      <c r="AI121" s="345"/>
      <c r="AJ121" s="345"/>
      <c r="AK121" s="345"/>
      <c r="AL121" s="345"/>
      <c r="AM121" s="345"/>
      <c r="AN121" s="345"/>
      <c r="AO121" s="345"/>
      <c r="AP121" s="345"/>
      <c r="AQ121" s="345"/>
      <c r="AR121" s="345"/>
      <c r="AS121" s="345"/>
      <c r="AGF121" s="345"/>
      <c r="AGG121" s="345"/>
      <c r="AGH121" s="345"/>
      <c r="AGI121" s="345"/>
      <c r="AGJ121" s="345"/>
      <c r="AGK121" s="345"/>
      <c r="AGL121" s="345"/>
      <c r="AGM121" s="345"/>
      <c r="AGN121" s="345"/>
      <c r="AGO121" s="345"/>
      <c r="AGP121" s="345"/>
      <c r="AGQ121" s="345"/>
      <c r="AGR121" s="345"/>
      <c r="AGS121" s="345"/>
    </row>
    <row r="122" spans="2:877">
      <c r="B122" s="356"/>
      <c r="C122" s="356"/>
      <c r="D122" s="356"/>
      <c r="E122" s="356"/>
      <c r="F122" s="356"/>
      <c r="G122" s="356"/>
      <c r="H122" s="356"/>
      <c r="I122" s="359"/>
      <c r="J122" s="359"/>
      <c r="K122" s="356"/>
      <c r="AA122" s="345"/>
      <c r="AB122" s="345"/>
      <c r="AC122" s="345"/>
      <c r="AD122" s="345"/>
      <c r="AE122" s="345"/>
      <c r="AF122" s="345"/>
      <c r="AG122" s="345"/>
      <c r="AH122" s="345"/>
      <c r="AI122" s="345"/>
      <c r="AJ122" s="345"/>
      <c r="AK122" s="345"/>
      <c r="AL122" s="345"/>
      <c r="AM122" s="345"/>
      <c r="AN122" s="345"/>
      <c r="AO122" s="345"/>
      <c r="AP122" s="345"/>
      <c r="AQ122" s="345"/>
      <c r="AR122" s="345"/>
      <c r="AS122" s="345"/>
      <c r="AGF122" s="345"/>
      <c r="AGG122" s="345"/>
      <c r="AGH122" s="345"/>
      <c r="AGI122" s="345"/>
      <c r="AGJ122" s="345"/>
      <c r="AGK122" s="345"/>
      <c r="AGL122" s="345"/>
      <c r="AGM122" s="345"/>
      <c r="AGN122" s="345"/>
      <c r="AGO122" s="345"/>
      <c r="AGP122" s="345"/>
      <c r="AGQ122" s="345"/>
      <c r="AGR122" s="345"/>
      <c r="AGS122" s="345"/>
    </row>
    <row r="123" spans="2:877">
      <c r="B123" s="356"/>
      <c r="C123" s="356"/>
      <c r="D123" s="356"/>
      <c r="E123" s="356"/>
      <c r="F123" s="356"/>
      <c r="G123" s="356"/>
      <c r="H123" s="356"/>
      <c r="I123" s="359"/>
      <c r="J123" s="359"/>
      <c r="K123" s="356"/>
      <c r="AA123" s="345"/>
      <c r="AB123" s="345"/>
      <c r="AC123" s="345"/>
      <c r="AD123" s="345"/>
      <c r="AE123" s="345"/>
      <c r="AF123" s="345"/>
      <c r="AG123" s="345"/>
      <c r="AH123" s="345"/>
      <c r="AI123" s="345"/>
      <c r="AJ123" s="345"/>
      <c r="AK123" s="345"/>
      <c r="AL123" s="345"/>
      <c r="AM123" s="345"/>
      <c r="AN123" s="345"/>
      <c r="AO123" s="345"/>
      <c r="AP123" s="345"/>
      <c r="AQ123" s="345"/>
      <c r="AR123" s="345"/>
      <c r="AS123" s="345"/>
      <c r="AGF123" s="345"/>
      <c r="AGG123" s="345"/>
      <c r="AGH123" s="345"/>
      <c r="AGI123" s="345"/>
      <c r="AGJ123" s="345"/>
      <c r="AGK123" s="345"/>
      <c r="AGL123" s="345"/>
      <c r="AGM123" s="345"/>
      <c r="AGN123" s="345"/>
      <c r="AGO123" s="345"/>
      <c r="AGP123" s="345"/>
      <c r="AGQ123" s="345"/>
      <c r="AGR123" s="345"/>
      <c r="AGS123" s="345"/>
    </row>
    <row r="124" spans="2:877">
      <c r="B124" s="356"/>
      <c r="C124" s="356"/>
      <c r="D124" s="356"/>
      <c r="E124" s="356"/>
      <c r="F124" s="356"/>
      <c r="G124" s="356"/>
      <c r="H124" s="356"/>
      <c r="I124" s="359"/>
      <c r="J124" s="359"/>
      <c r="K124" s="356"/>
      <c r="AA124" s="345"/>
      <c r="AB124" s="345"/>
      <c r="AC124" s="345"/>
      <c r="AD124" s="345"/>
      <c r="AE124" s="345"/>
      <c r="AF124" s="345"/>
      <c r="AG124" s="345"/>
      <c r="AH124" s="345"/>
      <c r="AI124" s="345"/>
      <c r="AJ124" s="345"/>
      <c r="AK124" s="345"/>
      <c r="AL124" s="345"/>
      <c r="AM124" s="345"/>
      <c r="AN124" s="345"/>
      <c r="AO124" s="345"/>
      <c r="AP124" s="345"/>
      <c r="AQ124" s="345"/>
      <c r="AR124" s="345"/>
      <c r="AS124" s="345"/>
      <c r="AGF124" s="345"/>
      <c r="AGG124" s="345"/>
      <c r="AGH124" s="345"/>
      <c r="AGI124" s="345"/>
      <c r="AGJ124" s="345"/>
      <c r="AGK124" s="345"/>
      <c r="AGL124" s="345"/>
      <c r="AGM124" s="345"/>
      <c r="AGN124" s="345"/>
      <c r="AGO124" s="345"/>
      <c r="AGP124" s="345"/>
      <c r="AGQ124" s="345"/>
      <c r="AGR124" s="345"/>
      <c r="AGS124" s="345"/>
    </row>
  </sheetData>
  <mergeCells count="41">
    <mergeCell ref="B3:J3"/>
    <mergeCell ref="B4:J4"/>
    <mergeCell ref="E5:H5"/>
    <mergeCell ref="B7:F8"/>
    <mergeCell ref="G7:G8"/>
    <mergeCell ref="H7:H8"/>
    <mergeCell ref="I7:I8"/>
    <mergeCell ref="B18:F18"/>
    <mergeCell ref="J7:J8"/>
    <mergeCell ref="K7:K8"/>
    <mergeCell ref="B9:F9"/>
    <mergeCell ref="B10:F10"/>
    <mergeCell ref="B11:F11"/>
    <mergeCell ref="B12:F12"/>
    <mergeCell ref="B14:F14"/>
    <mergeCell ref="B15:F15"/>
    <mergeCell ref="B16:F16"/>
    <mergeCell ref="B17:F17"/>
    <mergeCell ref="B25:F25"/>
    <mergeCell ref="B26:F26"/>
    <mergeCell ref="B27:F27"/>
    <mergeCell ref="B28:F28"/>
    <mergeCell ref="B19:F19"/>
    <mergeCell ref="B20:F20"/>
    <mergeCell ref="B21:F21"/>
    <mergeCell ref="B22:F22"/>
    <mergeCell ref="B23:F23"/>
    <mergeCell ref="B24:F24"/>
    <mergeCell ref="B29:F29"/>
    <mergeCell ref="B30:F30"/>
    <mergeCell ref="B31:F31"/>
    <mergeCell ref="B32:F32"/>
    <mergeCell ref="B33:F33"/>
    <mergeCell ref="B39:D39"/>
    <mergeCell ref="E39:H39"/>
    <mergeCell ref="B34:F34"/>
    <mergeCell ref="B35:F35"/>
    <mergeCell ref="B36:F36"/>
    <mergeCell ref="B37:D37"/>
    <mergeCell ref="B38:D38"/>
    <mergeCell ref="E38:H38"/>
  </mergeCells>
  <pageMargins left="0.7" right="0.7" top="0.75" bottom="0.75" header="0.3" footer="0.3"/>
  <drawing r:id="rId1"/>
  <legacy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theme="3"/>
  </sheetPr>
  <dimension ref="A1:T686"/>
  <sheetViews>
    <sheetView showGridLines="0" workbookViewId="0">
      <selection activeCell="G5" sqref="G5"/>
    </sheetView>
  </sheetViews>
  <sheetFormatPr defaultColWidth="9" defaultRowHeight="15"/>
  <cols>
    <col min="1" max="1" width="7.85546875" style="494" customWidth="1"/>
    <col min="2" max="2" width="17.140625" style="494" customWidth="1"/>
    <col min="3" max="3" width="8.7109375" style="494" customWidth="1"/>
    <col min="4" max="4" width="11.5703125" style="494" customWidth="1"/>
    <col min="5" max="5" width="14.7109375" style="494" customWidth="1"/>
    <col min="6" max="6" width="14.28515625" style="494" customWidth="1"/>
    <col min="7" max="7" width="14.85546875" style="494" customWidth="1"/>
    <col min="8" max="8" width="14.5703125" style="494" customWidth="1"/>
    <col min="9" max="9" width="9" style="494"/>
    <col min="10" max="10" width="9.140625" style="501" hidden="1" customWidth="1"/>
    <col min="11" max="12" width="9.140625" style="494" hidden="1" customWidth="1"/>
    <col min="13" max="15" width="9" style="494" customWidth="1"/>
    <col min="16" max="16" width="10.5703125" style="494" customWidth="1"/>
    <col min="17" max="16384" width="9" style="494"/>
  </cols>
  <sheetData>
    <row r="1" spans="2:20" ht="36.75" customHeight="1">
      <c r="E1" s="1191" t="s">
        <v>1468</v>
      </c>
      <c r="I1" s="495"/>
      <c r="J1" s="496"/>
      <c r="K1" s="495"/>
      <c r="L1" s="495"/>
      <c r="M1" s="495"/>
      <c r="N1" s="495"/>
      <c r="O1" s="495"/>
      <c r="P1" s="495"/>
      <c r="Q1" s="495"/>
      <c r="R1" s="495"/>
      <c r="S1" s="495"/>
      <c r="T1" s="495"/>
    </row>
    <row r="2" spans="2:20" ht="26.25">
      <c r="B2" s="1488" t="s">
        <v>440</v>
      </c>
      <c r="C2" s="1488"/>
      <c r="D2" s="1488"/>
      <c r="E2" s="1488"/>
      <c r="F2" s="1488"/>
      <c r="G2" s="1488"/>
      <c r="H2" s="1488"/>
      <c r="I2" s="495"/>
      <c r="J2" s="496"/>
      <c r="K2" s="495"/>
      <c r="L2" s="495"/>
      <c r="M2" s="495"/>
      <c r="N2" s="495"/>
      <c r="O2" s="495"/>
      <c r="P2" s="497"/>
      <c r="Q2" s="495"/>
      <c r="R2" s="495"/>
      <c r="S2" s="495"/>
      <c r="T2" s="495"/>
    </row>
    <row r="3" spans="2:20">
      <c r="B3" s="1489" t="e">
        <f>"Năm "&amp;TTDN!#REF!</f>
        <v>#REF!</v>
      </c>
      <c r="C3" s="1489"/>
      <c r="D3" s="1489"/>
      <c r="E3" s="1489"/>
      <c r="F3" s="1489"/>
      <c r="G3" s="1489"/>
      <c r="H3" s="1489"/>
      <c r="I3" s="495"/>
      <c r="J3" s="496"/>
      <c r="K3" s="495"/>
      <c r="L3" s="495"/>
      <c r="M3" s="495"/>
      <c r="N3" s="495"/>
      <c r="O3" s="495"/>
      <c r="P3" s="495"/>
      <c r="Q3" s="495"/>
      <c r="R3" s="495"/>
      <c r="S3" s="495"/>
      <c r="T3" s="495"/>
    </row>
    <row r="4" spans="2:20">
      <c r="B4" s="498"/>
      <c r="C4" s="499"/>
      <c r="D4" s="499"/>
      <c r="E4" s="499"/>
      <c r="F4" s="499"/>
      <c r="G4" s="499"/>
      <c r="H4" s="499"/>
      <c r="I4" s="495"/>
      <c r="J4" s="496"/>
      <c r="K4" s="495"/>
      <c r="L4" s="495"/>
      <c r="M4" s="495"/>
      <c r="N4" s="495"/>
      <c r="O4" s="495"/>
      <c r="P4" s="495"/>
      <c r="Q4" s="495"/>
      <c r="R4" s="495"/>
      <c r="S4" s="495"/>
      <c r="T4" s="495"/>
    </row>
    <row r="5" spans="2:20">
      <c r="B5" s="500" t="s">
        <v>441</v>
      </c>
      <c r="C5" s="499"/>
      <c r="D5" s="499"/>
      <c r="E5" s="499"/>
      <c r="F5" s="499"/>
      <c r="G5" s="499"/>
      <c r="H5" s="499"/>
      <c r="I5" s="495"/>
      <c r="J5" s="496"/>
      <c r="K5" s="495"/>
      <c r="L5" s="495"/>
      <c r="M5" s="495"/>
      <c r="N5" s="495"/>
      <c r="O5" s="495"/>
      <c r="P5" s="495"/>
      <c r="Q5" s="495"/>
      <c r="R5" s="495"/>
      <c r="S5" s="495"/>
      <c r="T5" s="495"/>
    </row>
    <row r="6" spans="2:20">
      <c r="B6" s="499" t="s">
        <v>1421</v>
      </c>
      <c r="C6" s="499"/>
      <c r="D6" s="499"/>
      <c r="E6" s="499"/>
      <c r="F6" s="499"/>
      <c r="G6" s="499"/>
      <c r="H6" s="499"/>
      <c r="I6" s="495"/>
      <c r="J6" s="496"/>
      <c r="K6" s="495"/>
      <c r="L6" s="495"/>
      <c r="M6" s="495"/>
      <c r="N6" s="495"/>
      <c r="O6" s="495"/>
      <c r="P6" s="495"/>
      <c r="Q6" s="495"/>
      <c r="R6" s="495"/>
      <c r="S6" s="495"/>
      <c r="T6" s="495"/>
    </row>
    <row r="7" spans="2:20">
      <c r="B7" s="499" t="s">
        <v>1422</v>
      </c>
      <c r="C7" s="499"/>
      <c r="D7" s="499"/>
      <c r="E7" s="499"/>
      <c r="F7" s="499"/>
      <c r="G7" s="499"/>
      <c r="H7" s="499"/>
      <c r="I7" s="495"/>
      <c r="J7" s="496"/>
      <c r="K7" s="495"/>
      <c r="L7" s="495"/>
      <c r="M7" s="495"/>
      <c r="N7" s="495"/>
      <c r="O7" s="495"/>
      <c r="P7" s="495"/>
      <c r="Q7" s="495"/>
      <c r="R7" s="495"/>
      <c r="S7" s="495"/>
      <c r="T7" s="495"/>
    </row>
    <row r="8" spans="2:20">
      <c r="B8" s="345" t="s">
        <v>1433</v>
      </c>
      <c r="C8" s="499"/>
      <c r="D8" s="499"/>
      <c r="E8" s="499"/>
      <c r="F8" s="499"/>
      <c r="G8" s="499"/>
      <c r="H8" s="499"/>
      <c r="I8" s="495"/>
      <c r="J8" s="496"/>
      <c r="K8" s="495"/>
      <c r="L8" s="495"/>
      <c r="M8" s="495"/>
      <c r="N8" s="495"/>
      <c r="O8" s="495"/>
      <c r="P8" s="495"/>
      <c r="Q8" s="495"/>
      <c r="R8" s="495"/>
      <c r="S8" s="495"/>
      <c r="T8" s="495"/>
    </row>
    <row r="9" spans="2:20">
      <c r="B9" s="273" t="s">
        <v>1159</v>
      </c>
      <c r="C9" s="499"/>
      <c r="D9" s="499"/>
      <c r="E9" s="499"/>
      <c r="F9" s="499"/>
      <c r="G9" s="499"/>
      <c r="H9" s="499"/>
      <c r="I9" s="495"/>
      <c r="J9" s="496"/>
      <c r="K9" s="495"/>
      <c r="L9" s="495"/>
      <c r="M9" s="495"/>
      <c r="N9" s="495"/>
      <c r="O9" s="495"/>
      <c r="P9" s="495"/>
      <c r="Q9" s="495"/>
      <c r="R9" s="495"/>
      <c r="S9" s="495"/>
      <c r="T9" s="495"/>
    </row>
    <row r="10" spans="2:20">
      <c r="B10" s="273" t="s">
        <v>1160</v>
      </c>
      <c r="C10" s="499"/>
      <c r="D10" s="499"/>
      <c r="E10" s="499"/>
      <c r="F10" s="499"/>
      <c r="G10" s="499"/>
      <c r="H10" s="499"/>
      <c r="I10" s="495"/>
      <c r="J10" s="496"/>
      <c r="K10" s="495"/>
      <c r="L10" s="495"/>
      <c r="M10" s="495"/>
      <c r="N10" s="495"/>
      <c r="O10" s="495"/>
      <c r="P10" s="495"/>
      <c r="Q10" s="495"/>
      <c r="R10" s="495"/>
      <c r="S10" s="495"/>
      <c r="T10" s="495"/>
    </row>
    <row r="11" spans="2:20">
      <c r="B11" s="273" t="s">
        <v>1161</v>
      </c>
      <c r="C11" s="499"/>
      <c r="D11" s="499"/>
      <c r="E11" s="499"/>
      <c r="F11" s="499"/>
      <c r="G11" s="499"/>
      <c r="H11" s="499"/>
      <c r="I11" s="495"/>
      <c r="J11" s="496"/>
      <c r="K11" s="495"/>
      <c r="L11" s="495"/>
      <c r="M11" s="495"/>
      <c r="N11" s="495"/>
      <c r="O11" s="495"/>
      <c r="P11" s="495"/>
      <c r="Q11" s="495"/>
      <c r="R11" s="495"/>
      <c r="S11" s="495"/>
      <c r="T11" s="495"/>
    </row>
    <row r="12" spans="2:20">
      <c r="B12" s="117" t="s">
        <v>1162</v>
      </c>
      <c r="C12" s="499"/>
      <c r="D12" s="499"/>
      <c r="E12" s="499"/>
      <c r="F12" s="499"/>
      <c r="G12" s="499"/>
      <c r="H12" s="499"/>
    </row>
    <row r="13" spans="2:20">
      <c r="B13" s="273" t="s">
        <v>1163</v>
      </c>
      <c r="C13" s="499"/>
      <c r="D13" s="499"/>
      <c r="E13" s="499"/>
      <c r="F13" s="499"/>
      <c r="G13" s="499"/>
      <c r="H13" s="499"/>
    </row>
    <row r="14" spans="2:20">
      <c r="B14" s="273" t="s">
        <v>1164</v>
      </c>
      <c r="C14" s="499"/>
      <c r="D14" s="499"/>
      <c r="E14" s="499"/>
      <c r="F14" s="499"/>
      <c r="G14" s="499"/>
      <c r="H14" s="499"/>
    </row>
    <row r="15" spans="2:20">
      <c r="B15" s="117" t="s">
        <v>1165</v>
      </c>
      <c r="C15" s="499"/>
      <c r="D15" s="499"/>
      <c r="E15" s="499"/>
      <c r="F15" s="499"/>
      <c r="G15" s="499"/>
      <c r="H15" s="499"/>
    </row>
    <row r="16" spans="2:20">
      <c r="B16" s="273" t="s">
        <v>1166</v>
      </c>
      <c r="C16" s="499"/>
      <c r="D16" s="499"/>
      <c r="E16" s="499"/>
      <c r="F16" s="499"/>
      <c r="G16" s="499"/>
      <c r="H16" s="499"/>
    </row>
    <row r="17" spans="2:8">
      <c r="B17" s="117" t="s">
        <v>1167</v>
      </c>
      <c r="C17" s="499"/>
      <c r="D17" s="499"/>
      <c r="E17" s="499"/>
      <c r="F17" s="499"/>
      <c r="G17" s="499"/>
      <c r="H17" s="499"/>
    </row>
    <row r="18" spans="2:8">
      <c r="B18" s="273" t="s">
        <v>1168</v>
      </c>
      <c r="C18" s="499"/>
      <c r="D18" s="499"/>
      <c r="E18" s="499"/>
      <c r="F18" s="499"/>
      <c r="G18" s="499"/>
      <c r="H18" s="499"/>
    </row>
    <row r="19" spans="2:8">
      <c r="B19" s="273" t="s">
        <v>1169</v>
      </c>
      <c r="C19" s="499"/>
      <c r="D19" s="499"/>
      <c r="E19" s="499"/>
      <c r="F19" s="499"/>
      <c r="G19" s="499"/>
      <c r="H19" s="499"/>
    </row>
    <row r="20" spans="2:8">
      <c r="B20" s="273" t="s">
        <v>1170</v>
      </c>
      <c r="C20" s="499"/>
      <c r="D20" s="499"/>
      <c r="E20" s="499"/>
      <c r="F20" s="499"/>
      <c r="G20" s="499"/>
      <c r="H20" s="499"/>
    </row>
    <row r="21" spans="2:8">
      <c r="B21" s="273" t="s">
        <v>1171</v>
      </c>
      <c r="C21" s="499"/>
      <c r="D21" s="499"/>
      <c r="E21" s="499"/>
      <c r="F21" s="499"/>
      <c r="G21" s="499"/>
      <c r="H21" s="499"/>
    </row>
    <row r="22" spans="2:8">
      <c r="B22" s="273" t="s">
        <v>1172</v>
      </c>
      <c r="C22" s="499"/>
      <c r="D22" s="499"/>
      <c r="E22" s="499"/>
      <c r="F22" s="499"/>
      <c r="G22" s="499"/>
      <c r="H22" s="499"/>
    </row>
    <row r="23" spans="2:8">
      <c r="B23" s="273" t="s">
        <v>1173</v>
      </c>
      <c r="C23" s="499"/>
      <c r="D23" s="499"/>
      <c r="E23" s="499"/>
      <c r="F23" s="499"/>
      <c r="G23" s="499"/>
      <c r="H23" s="499"/>
    </row>
    <row r="24" spans="2:8">
      <c r="B24" s="273" t="s">
        <v>1174</v>
      </c>
      <c r="C24" s="499"/>
      <c r="D24" s="499"/>
      <c r="E24" s="499"/>
      <c r="F24" s="499"/>
      <c r="G24" s="499"/>
      <c r="H24" s="499"/>
    </row>
    <row r="25" spans="2:8">
      <c r="B25" s="273" t="s">
        <v>1175</v>
      </c>
      <c r="C25" s="499"/>
      <c r="D25" s="499"/>
      <c r="E25" s="499"/>
      <c r="F25" s="499"/>
      <c r="G25" s="499"/>
      <c r="H25" s="499"/>
    </row>
    <row r="26" spans="2:8">
      <c r="B26" s="273" t="s">
        <v>1176</v>
      </c>
      <c r="C26" s="499"/>
      <c r="D26" s="499"/>
      <c r="E26" s="499"/>
      <c r="F26" s="499"/>
      <c r="G26" s="499"/>
      <c r="H26" s="499"/>
    </row>
    <row r="27" spans="2:8">
      <c r="B27" s="273" t="s">
        <v>1177</v>
      </c>
      <c r="C27" s="499"/>
      <c r="D27" s="499"/>
      <c r="E27" s="499"/>
      <c r="F27" s="499"/>
      <c r="G27" s="499"/>
      <c r="H27" s="499"/>
    </row>
    <row r="28" spans="2:8">
      <c r="B28" s="273" t="s">
        <v>1178</v>
      </c>
      <c r="C28" s="499"/>
      <c r="D28" s="499"/>
      <c r="E28" s="499"/>
      <c r="F28" s="499"/>
      <c r="G28" s="499"/>
      <c r="H28" s="499"/>
    </row>
    <row r="29" spans="2:8">
      <c r="B29" s="273" t="s">
        <v>1179</v>
      </c>
      <c r="C29" s="499"/>
      <c r="D29" s="499"/>
      <c r="E29" s="499"/>
      <c r="F29" s="499"/>
      <c r="G29" s="499"/>
      <c r="H29" s="499"/>
    </row>
    <row r="30" spans="2:8">
      <c r="B30" s="117" t="s">
        <v>1180</v>
      </c>
      <c r="C30" s="499"/>
      <c r="D30" s="499"/>
      <c r="E30" s="499"/>
      <c r="F30" s="499"/>
      <c r="G30" s="499"/>
      <c r="H30" s="499"/>
    </row>
    <row r="31" spans="2:8">
      <c r="B31" s="502"/>
      <c r="C31" s="499"/>
      <c r="D31" s="499"/>
      <c r="E31" s="499"/>
      <c r="F31" s="499"/>
      <c r="G31" s="499" t="s">
        <v>457</v>
      </c>
      <c r="H31" s="499"/>
    </row>
    <row r="32" spans="2:8">
      <c r="B32" s="502"/>
      <c r="C32" s="499"/>
      <c r="D32" s="499"/>
      <c r="E32" s="499"/>
      <c r="F32" s="499"/>
      <c r="G32" s="499"/>
      <c r="H32" s="499"/>
    </row>
    <row r="33" spans="2:10">
      <c r="B33" s="1464" t="s">
        <v>458</v>
      </c>
      <c r="C33" s="1465"/>
      <c r="D33" s="1466"/>
      <c r="E33" s="1453" t="s">
        <v>459</v>
      </c>
      <c r="F33" s="1453"/>
      <c r="G33" s="1453" t="s">
        <v>460</v>
      </c>
      <c r="H33" s="1453"/>
    </row>
    <row r="34" spans="2:10" ht="12.75" customHeight="1">
      <c r="B34" s="1463" t="s">
        <v>461</v>
      </c>
      <c r="C34" s="1463"/>
      <c r="D34" s="1463"/>
      <c r="E34" s="1481">
        <f>SUMIF(DMTK!$C$5:$C$162,'B09'!J34,DMTK!$I$5:$I$162)</f>
        <v>2008267500</v>
      </c>
      <c r="F34" s="1482"/>
      <c r="G34" s="1470">
        <f>SUMIF(DMTK!$C$5:$C$162,'B09'!J34,DMTK!$E$5:$E$162)</f>
        <v>0</v>
      </c>
      <c r="H34" s="1457"/>
      <c r="J34" s="501">
        <v>111</v>
      </c>
    </row>
    <row r="35" spans="2:10">
      <c r="B35" s="1463" t="s">
        <v>1181</v>
      </c>
      <c r="C35" s="1463"/>
      <c r="D35" s="1463"/>
      <c r="E35" s="1481">
        <f>SUMIF(DMTK!$C$5:$C$162,'B09'!J35,DMTK!$I$5:$I$162)</f>
        <v>10594013</v>
      </c>
      <c r="F35" s="1482"/>
      <c r="G35" s="1470">
        <f>SUMIF(DMTK!$C$5:$C$162,'B09'!J35,DMTK!$E$5:$E$162)</f>
        <v>0</v>
      </c>
      <c r="H35" s="1457"/>
      <c r="J35" s="501">
        <v>112</v>
      </c>
    </row>
    <row r="36" spans="2:10">
      <c r="B36" s="1463" t="s">
        <v>462</v>
      </c>
      <c r="C36" s="1463"/>
      <c r="D36" s="1463"/>
      <c r="E36" s="1481">
        <f>SUMIF(DMTK!$C$5:$C$162,'B09'!J36,DMTK!$I$5:$I$162)</f>
        <v>0</v>
      </c>
      <c r="F36" s="1482"/>
      <c r="G36" s="1470">
        <f>SUMIF(DMTK!$C$5:$C$162,'B09'!J36,DMTK!$E$5:$E$162)</f>
        <v>0</v>
      </c>
      <c r="H36" s="1457"/>
    </row>
    <row r="37" spans="2:10">
      <c r="B37" s="1471" t="s">
        <v>351</v>
      </c>
      <c r="C37" s="1453"/>
      <c r="D37" s="1453"/>
      <c r="E37" s="1479">
        <f>E34+E35+E36</f>
        <v>2018861513</v>
      </c>
      <c r="F37" s="1471"/>
      <c r="G37" s="1479">
        <f>G34+G35+G36</f>
        <v>0</v>
      </c>
      <c r="H37" s="1471"/>
    </row>
    <row r="38" spans="2:10">
      <c r="B38" s="503"/>
      <c r="C38" s="504"/>
      <c r="D38" s="504"/>
      <c r="E38" s="505"/>
      <c r="F38" s="503"/>
      <c r="G38" s="505"/>
      <c r="H38" s="503"/>
    </row>
    <row r="39" spans="2:10">
      <c r="B39" s="494" t="s">
        <v>1191</v>
      </c>
      <c r="C39" s="506"/>
      <c r="D39" s="506"/>
      <c r="E39" s="494" t="s">
        <v>459</v>
      </c>
      <c r="F39" s="494" t="s">
        <v>1190</v>
      </c>
      <c r="G39" s="505"/>
      <c r="H39" s="503"/>
    </row>
    <row r="40" spans="2:10">
      <c r="B40" s="494" t="s">
        <v>1182</v>
      </c>
      <c r="C40" s="507"/>
      <c r="D40" s="507"/>
      <c r="E40" s="505"/>
      <c r="F40" s="503"/>
      <c r="G40" s="505"/>
      <c r="H40" s="503"/>
    </row>
    <row r="41" spans="2:10">
      <c r="B41" s="494" t="s">
        <v>1183</v>
      </c>
      <c r="C41" s="506"/>
      <c r="D41" s="506"/>
      <c r="E41" s="505"/>
      <c r="F41" s="503"/>
      <c r="G41" s="505"/>
      <c r="H41" s="503"/>
    </row>
    <row r="42" spans="2:10">
      <c r="B42" s="494" t="s">
        <v>1184</v>
      </c>
      <c r="C42" s="506"/>
      <c r="D42" s="506"/>
      <c r="E42" s="505"/>
      <c r="F42" s="503"/>
      <c r="G42" s="505"/>
      <c r="H42" s="503"/>
    </row>
    <row r="43" spans="2:10">
      <c r="B43" s="494" t="s">
        <v>1185</v>
      </c>
      <c r="C43" s="506"/>
      <c r="D43" s="506"/>
      <c r="E43" s="505"/>
      <c r="F43" s="503"/>
      <c r="G43" s="505"/>
      <c r="H43" s="503"/>
    </row>
    <row r="44" spans="2:10">
      <c r="B44" s="494" t="s">
        <v>1186</v>
      </c>
      <c r="C44" s="506"/>
      <c r="D44" s="506"/>
      <c r="E44" s="505"/>
      <c r="F44" s="503"/>
      <c r="G44" s="505"/>
      <c r="H44" s="503"/>
    </row>
    <row r="45" spans="2:10">
      <c r="B45" s="508" t="s">
        <v>1187</v>
      </c>
      <c r="C45" s="506"/>
      <c r="D45" s="506"/>
      <c r="E45" s="505"/>
      <c r="F45" s="503"/>
      <c r="G45" s="505"/>
      <c r="H45" s="503"/>
      <c r="I45" s="508"/>
    </row>
    <row r="46" spans="2:10">
      <c r="B46" s="508" t="s">
        <v>1188</v>
      </c>
      <c r="C46" s="506"/>
      <c r="D46" s="506"/>
      <c r="E46" s="505"/>
      <c r="F46" s="503"/>
      <c r="G46" s="505"/>
      <c r="H46" s="503"/>
      <c r="I46" s="508"/>
    </row>
    <row r="47" spans="2:10">
      <c r="B47" s="494" t="s">
        <v>1389</v>
      </c>
      <c r="C47" s="506"/>
      <c r="D47" s="507"/>
      <c r="E47" s="505"/>
      <c r="F47" s="503"/>
      <c r="G47" s="505"/>
      <c r="H47" s="503"/>
    </row>
    <row r="48" spans="2:10">
      <c r="B48" s="508" t="s">
        <v>1390</v>
      </c>
      <c r="C48" s="506"/>
      <c r="D48" s="506"/>
      <c r="E48" s="505"/>
      <c r="F48" s="503"/>
      <c r="G48" s="505"/>
      <c r="H48" s="503"/>
      <c r="I48" s="508"/>
    </row>
    <row r="49" spans="2:9">
      <c r="B49" s="508" t="s">
        <v>1189</v>
      </c>
      <c r="C49" s="506"/>
      <c r="D49" s="506"/>
      <c r="E49" s="505"/>
      <c r="F49" s="503"/>
      <c r="G49" s="505"/>
      <c r="H49" s="503"/>
      <c r="I49" s="508"/>
    </row>
    <row r="50" spans="2:9">
      <c r="B50" s="508"/>
      <c r="C50" s="506"/>
      <c r="D50" s="506"/>
      <c r="E50" s="506" t="s">
        <v>459</v>
      </c>
      <c r="F50" s="506" t="s">
        <v>1190</v>
      </c>
      <c r="G50" s="505"/>
      <c r="H50" s="503"/>
      <c r="I50" s="508"/>
    </row>
    <row r="51" spans="2:9">
      <c r="B51" s="509" t="s">
        <v>1192</v>
      </c>
      <c r="C51" s="506"/>
      <c r="D51" s="506"/>
      <c r="E51" s="505"/>
      <c r="F51" s="503"/>
      <c r="G51" s="505"/>
      <c r="H51" s="503"/>
      <c r="I51" s="508"/>
    </row>
    <row r="52" spans="2:9">
      <c r="B52" s="510" t="s">
        <v>1194</v>
      </c>
      <c r="C52" s="506"/>
      <c r="D52" s="506"/>
      <c r="E52" s="505"/>
      <c r="F52" s="503"/>
      <c r="G52" s="505"/>
      <c r="H52" s="503"/>
      <c r="I52" s="508"/>
    </row>
    <row r="53" spans="2:9" ht="17.25" customHeight="1">
      <c r="B53" s="273" t="s">
        <v>1195</v>
      </c>
      <c r="E53" s="499"/>
      <c r="F53" s="499"/>
      <c r="G53" s="499"/>
      <c r="H53" s="499"/>
    </row>
    <row r="54" spans="2:9" ht="17.25" customHeight="1">
      <c r="B54" s="273" t="s">
        <v>1196</v>
      </c>
      <c r="E54" s="499"/>
      <c r="F54" s="499"/>
      <c r="G54" s="499"/>
      <c r="H54" s="499"/>
    </row>
    <row r="55" spans="2:9" ht="17.25" customHeight="1">
      <c r="B55" s="273" t="s">
        <v>1197</v>
      </c>
      <c r="E55" s="499"/>
      <c r="F55" s="499"/>
      <c r="G55" s="499"/>
      <c r="H55" s="499"/>
    </row>
    <row r="56" spans="2:9" ht="17.25" customHeight="1">
      <c r="B56" s="273" t="s">
        <v>1198</v>
      </c>
      <c r="E56" s="499"/>
      <c r="F56" s="499"/>
      <c r="G56" s="499"/>
      <c r="H56" s="499"/>
    </row>
    <row r="57" spans="2:9" ht="17.25" customHeight="1">
      <c r="B57" s="511" t="s">
        <v>1199</v>
      </c>
      <c r="E57" s="499"/>
      <c r="F57" s="499"/>
      <c r="G57" s="499"/>
      <c r="H57" s="499"/>
    </row>
    <row r="58" spans="2:9" ht="17.25" customHeight="1">
      <c r="B58" s="511" t="s">
        <v>1200</v>
      </c>
      <c r="E58" s="499"/>
      <c r="F58" s="499"/>
      <c r="G58" s="499"/>
      <c r="H58" s="499"/>
    </row>
    <row r="59" spans="2:9" ht="17.25" customHeight="1">
      <c r="B59" s="511" t="s">
        <v>1201</v>
      </c>
      <c r="E59" s="499"/>
      <c r="F59" s="499"/>
      <c r="G59" s="499"/>
      <c r="H59" s="499"/>
    </row>
    <row r="60" spans="2:9" ht="17.25" customHeight="1">
      <c r="B60" s="273" t="s">
        <v>1202</v>
      </c>
      <c r="E60" s="499"/>
      <c r="F60" s="499"/>
      <c r="G60" s="499"/>
      <c r="H60" s="499"/>
    </row>
    <row r="61" spans="2:9" ht="17.25" customHeight="1">
      <c r="B61" s="511" t="s">
        <v>1205</v>
      </c>
      <c r="E61" s="499"/>
      <c r="F61" s="499"/>
      <c r="G61" s="499"/>
      <c r="H61" s="499"/>
    </row>
    <row r="62" spans="2:9" ht="17.25" customHeight="1">
      <c r="B62" s="511" t="s">
        <v>1206</v>
      </c>
      <c r="E62" s="499"/>
      <c r="F62" s="499"/>
      <c r="G62" s="499"/>
      <c r="H62" s="499"/>
    </row>
    <row r="63" spans="2:9" ht="17.25" customHeight="1">
      <c r="B63" s="273" t="s">
        <v>1207</v>
      </c>
      <c r="E63" s="499"/>
      <c r="F63" s="499"/>
      <c r="G63" s="499"/>
      <c r="H63" s="499"/>
    </row>
    <row r="64" spans="2:9" ht="17.25" customHeight="1">
      <c r="B64" s="512" t="s">
        <v>1205</v>
      </c>
      <c r="E64" s="499"/>
      <c r="F64" s="499"/>
      <c r="G64" s="499"/>
      <c r="H64" s="499"/>
    </row>
    <row r="65" spans="2:8" ht="17.25" customHeight="1">
      <c r="B65" s="512" t="s">
        <v>1206</v>
      </c>
      <c r="E65" s="499"/>
      <c r="F65" s="499"/>
      <c r="G65" s="499"/>
      <c r="H65" s="499"/>
    </row>
    <row r="66" spans="2:8" ht="17.25" customHeight="1">
      <c r="B66" s="512" t="s">
        <v>1207</v>
      </c>
      <c r="E66" s="499"/>
      <c r="F66" s="499"/>
      <c r="G66" s="499"/>
      <c r="H66" s="499"/>
    </row>
    <row r="67" spans="2:8" ht="17.25" customHeight="1">
      <c r="B67" s="512" t="s">
        <v>1208</v>
      </c>
      <c r="E67" s="499"/>
      <c r="F67" s="499"/>
      <c r="G67" s="499"/>
      <c r="H67" s="499"/>
    </row>
    <row r="68" spans="2:8" ht="17.25" customHeight="1">
      <c r="B68" s="512" t="s">
        <v>1209</v>
      </c>
      <c r="E68" s="499"/>
      <c r="F68" s="499"/>
      <c r="G68" s="499"/>
      <c r="H68" s="499"/>
    </row>
    <row r="69" spans="2:8" ht="17.25" customHeight="1">
      <c r="B69" s="273" t="s">
        <v>1213</v>
      </c>
      <c r="E69" s="499"/>
      <c r="F69" s="499"/>
      <c r="G69" s="499"/>
      <c r="H69" s="499"/>
    </row>
    <row r="70" spans="2:8" ht="17.25" customHeight="1">
      <c r="B70" s="509" t="s">
        <v>1214</v>
      </c>
      <c r="E70" s="499"/>
      <c r="F70" s="499"/>
      <c r="G70" s="499"/>
      <c r="H70" s="499"/>
    </row>
    <row r="71" spans="2:8" ht="17.25" customHeight="1">
      <c r="B71" s="510" t="s">
        <v>1215</v>
      </c>
      <c r="E71" s="499"/>
      <c r="F71" s="499"/>
      <c r="G71" s="499"/>
      <c r="H71" s="499"/>
    </row>
    <row r="72" spans="2:8" ht="17.25" customHeight="1">
      <c r="B72" s="510" t="s">
        <v>1216</v>
      </c>
      <c r="E72" s="499"/>
      <c r="F72" s="499"/>
      <c r="G72" s="499"/>
      <c r="H72" s="499"/>
    </row>
    <row r="73" spans="2:8" ht="17.25" customHeight="1">
      <c r="B73" s="510" t="s">
        <v>1217</v>
      </c>
      <c r="E73" s="499"/>
      <c r="F73" s="499"/>
      <c r="G73" s="499"/>
      <c r="H73" s="499"/>
    </row>
    <row r="74" spans="2:8" ht="17.25" customHeight="1">
      <c r="B74" s="510" t="s">
        <v>1218</v>
      </c>
      <c r="E74" s="499"/>
      <c r="F74" s="499"/>
      <c r="G74" s="499"/>
      <c r="H74" s="499"/>
    </row>
    <row r="75" spans="2:8" ht="17.25" customHeight="1">
      <c r="B75" s="510" t="s">
        <v>1219</v>
      </c>
      <c r="E75" s="499"/>
      <c r="F75" s="499"/>
      <c r="G75" s="499"/>
      <c r="H75" s="499"/>
    </row>
    <row r="76" spans="2:8" ht="17.25" customHeight="1">
      <c r="B76" s="510" t="s">
        <v>1220</v>
      </c>
      <c r="E76" s="499"/>
      <c r="F76" s="499"/>
      <c r="G76" s="499"/>
      <c r="H76" s="499"/>
    </row>
    <row r="77" spans="2:8" ht="17.25" customHeight="1">
      <c r="B77" s="273" t="s">
        <v>1221</v>
      </c>
      <c r="E77" s="499"/>
      <c r="F77" s="499"/>
      <c r="G77" s="499"/>
      <c r="H77" s="499"/>
    </row>
    <row r="78" spans="2:8" ht="17.25" customHeight="1">
      <c r="B78" s="117" t="s">
        <v>351</v>
      </c>
      <c r="E78" s="499"/>
      <c r="F78" s="499"/>
      <c r="G78" s="499"/>
      <c r="H78" s="499"/>
    </row>
    <row r="79" spans="2:8" ht="17.25" customHeight="1">
      <c r="B79" s="509" t="s">
        <v>1231</v>
      </c>
      <c r="E79" s="499"/>
      <c r="F79" s="499"/>
      <c r="G79" s="499"/>
      <c r="H79" s="499"/>
    </row>
    <row r="80" spans="2:8" ht="17.25" customHeight="1">
      <c r="B80" s="117" t="s">
        <v>473</v>
      </c>
      <c r="D80" s="117" t="s">
        <v>480</v>
      </c>
      <c r="E80" s="499"/>
      <c r="F80" s="117" t="s">
        <v>541</v>
      </c>
      <c r="G80" s="117" t="s">
        <v>542</v>
      </c>
      <c r="H80" s="117" t="s">
        <v>488</v>
      </c>
    </row>
    <row r="81" spans="2:8" ht="17.25" customHeight="1">
      <c r="B81" s="117" t="s">
        <v>1232</v>
      </c>
      <c r="E81" s="499"/>
      <c r="F81" s="499"/>
      <c r="G81" s="499"/>
      <c r="H81" s="499"/>
    </row>
    <row r="82" spans="2:8" ht="17.25" customHeight="1">
      <c r="B82" s="513" t="s">
        <v>1233</v>
      </c>
      <c r="E82" s="499"/>
      <c r="F82" s="499"/>
      <c r="G82" s="499"/>
      <c r="H82" s="499"/>
    </row>
    <row r="83" spans="2:8" ht="17.25" customHeight="1">
      <c r="B83" s="514" t="s">
        <v>514</v>
      </c>
      <c r="E83" s="499"/>
      <c r="F83" s="499"/>
      <c r="G83" s="499"/>
      <c r="H83" s="499"/>
    </row>
    <row r="84" spans="2:8" ht="17.25" customHeight="1">
      <c r="B84" s="515" t="s">
        <v>1234</v>
      </c>
      <c r="E84" s="499"/>
      <c r="F84" s="499"/>
      <c r="G84" s="499"/>
      <c r="H84" s="499"/>
    </row>
    <row r="85" spans="2:8" ht="17.25" customHeight="1">
      <c r="B85" s="516" t="s">
        <v>1235</v>
      </c>
      <c r="E85" s="499"/>
      <c r="F85" s="499"/>
      <c r="G85" s="499"/>
      <c r="H85" s="499"/>
    </row>
    <row r="86" spans="2:8" ht="17.25" customHeight="1">
      <c r="B86" s="514" t="s">
        <v>1233</v>
      </c>
      <c r="E86" s="499"/>
      <c r="F86" s="499"/>
      <c r="G86" s="499"/>
      <c r="H86" s="499"/>
    </row>
    <row r="87" spans="2:8" ht="17.25" customHeight="1">
      <c r="B87" s="514" t="s">
        <v>514</v>
      </c>
      <c r="E87" s="499"/>
      <c r="F87" s="499"/>
      <c r="G87" s="499"/>
      <c r="H87" s="499"/>
    </row>
    <row r="88" spans="2:8" ht="17.25" customHeight="1">
      <c r="B88" s="515" t="s">
        <v>1234</v>
      </c>
      <c r="E88" s="499"/>
      <c r="F88" s="499"/>
      <c r="G88" s="499"/>
      <c r="H88" s="499"/>
    </row>
    <row r="89" spans="2:8" ht="30">
      <c r="B89" s="517" t="s">
        <v>1236</v>
      </c>
      <c r="C89" s="506"/>
      <c r="D89" s="506"/>
      <c r="E89" s="499"/>
      <c r="F89" s="499"/>
      <c r="G89" s="499"/>
      <c r="H89" s="499"/>
    </row>
    <row r="90" spans="2:8">
      <c r="B90" s="514" t="s">
        <v>1233</v>
      </c>
      <c r="C90" s="506"/>
      <c r="D90" s="507"/>
      <c r="E90" s="499"/>
      <c r="F90" s="499"/>
      <c r="G90" s="499"/>
      <c r="H90" s="499"/>
    </row>
    <row r="91" spans="2:8" ht="30">
      <c r="B91" s="514" t="s">
        <v>514</v>
      </c>
      <c r="C91" s="506"/>
      <c r="D91" s="507"/>
      <c r="E91" s="499"/>
      <c r="F91" s="499"/>
      <c r="G91" s="499"/>
      <c r="H91" s="499"/>
    </row>
    <row r="92" spans="2:8" ht="15.75" thickBot="1">
      <c r="B92" s="518" t="s">
        <v>1234</v>
      </c>
      <c r="C92" s="506" t="s">
        <v>521</v>
      </c>
      <c r="D92" s="506" t="s">
        <v>521</v>
      </c>
      <c r="E92" s="499"/>
      <c r="F92" s="499"/>
      <c r="G92" s="499"/>
      <c r="H92" s="499"/>
    </row>
    <row r="93" spans="2:8">
      <c r="B93" s="519"/>
      <c r="C93" s="506"/>
      <c r="D93" s="506"/>
      <c r="E93" s="499"/>
      <c r="F93" s="499"/>
      <c r="G93" s="499"/>
      <c r="H93" s="499"/>
    </row>
    <row r="94" spans="2:8">
      <c r="B94" s="520" t="s">
        <v>1237</v>
      </c>
      <c r="C94" s="506"/>
      <c r="D94" s="506"/>
      <c r="E94" s="499"/>
      <c r="F94" s="499"/>
      <c r="G94" s="499"/>
      <c r="H94" s="499"/>
    </row>
    <row r="95" spans="2:8">
      <c r="B95" s="520" t="s">
        <v>1391</v>
      </c>
      <c r="C95" s="506"/>
      <c r="D95" s="506"/>
      <c r="E95" s="499"/>
      <c r="F95" s="499"/>
      <c r="G95" s="499"/>
      <c r="H95" s="499"/>
    </row>
    <row r="96" spans="2:8">
      <c r="B96" s="520" t="s">
        <v>1392</v>
      </c>
      <c r="C96" s="506"/>
      <c r="D96" s="506"/>
      <c r="E96" s="499"/>
      <c r="F96" s="499"/>
      <c r="G96" s="499"/>
      <c r="H96" s="499"/>
    </row>
    <row r="97" spans="2:8">
      <c r="B97" s="520" t="s">
        <v>1393</v>
      </c>
      <c r="C97" s="506"/>
      <c r="D97" s="506"/>
      <c r="E97" s="499"/>
      <c r="F97" s="499"/>
      <c r="G97" s="499"/>
      <c r="H97" s="499"/>
    </row>
    <row r="98" spans="2:8">
      <c r="B98" s="520" t="s">
        <v>1394</v>
      </c>
      <c r="C98" s="506"/>
      <c r="D98" s="506"/>
      <c r="E98" s="499"/>
      <c r="F98" s="499"/>
      <c r="G98" s="499"/>
      <c r="H98" s="499"/>
    </row>
    <row r="99" spans="2:8">
      <c r="B99" s="509" t="s">
        <v>1242</v>
      </c>
      <c r="C99" s="506"/>
      <c r="D99" s="506"/>
      <c r="E99" s="499"/>
      <c r="F99" s="499"/>
      <c r="G99" s="499"/>
      <c r="H99" s="499"/>
    </row>
    <row r="100" spans="2:8" ht="17.25" customHeight="1">
      <c r="B100" s="117" t="s">
        <v>473</v>
      </c>
      <c r="D100" s="117" t="s">
        <v>480</v>
      </c>
      <c r="E100" s="499"/>
      <c r="F100" s="117" t="s">
        <v>541</v>
      </c>
      <c r="G100" s="117" t="s">
        <v>542</v>
      </c>
      <c r="H100" s="117" t="s">
        <v>488</v>
      </c>
    </row>
    <row r="101" spans="2:8" ht="15.75" thickBot="1">
      <c r="B101" s="117" t="s">
        <v>1246</v>
      </c>
      <c r="C101" s="506"/>
      <c r="D101" s="506"/>
      <c r="E101" s="499"/>
      <c r="F101" s="499"/>
      <c r="G101" s="499"/>
      <c r="H101" s="499"/>
    </row>
    <row r="102" spans="2:8">
      <c r="B102" s="521" t="s">
        <v>1247</v>
      </c>
      <c r="C102" s="506"/>
      <c r="D102" s="506"/>
      <c r="E102" s="499"/>
      <c r="F102" s="499"/>
      <c r="G102" s="499"/>
      <c r="H102" s="499"/>
    </row>
    <row r="103" spans="2:8" ht="30">
      <c r="B103" s="514" t="s">
        <v>1248</v>
      </c>
      <c r="C103" s="506"/>
      <c r="D103" s="506"/>
      <c r="E103" s="499"/>
      <c r="F103" s="499"/>
      <c r="G103" s="499"/>
      <c r="H103" s="499"/>
    </row>
    <row r="104" spans="2:8" ht="15.75" thickBot="1">
      <c r="B104" s="522" t="s">
        <v>1249</v>
      </c>
      <c r="C104" s="506"/>
      <c r="D104" s="506"/>
      <c r="E104" s="499"/>
      <c r="F104" s="499"/>
      <c r="G104" s="499"/>
      <c r="H104" s="499"/>
    </row>
    <row r="105" spans="2:8">
      <c r="B105" s="117" t="s">
        <v>1250</v>
      </c>
      <c r="C105" s="506"/>
      <c r="D105" s="506"/>
      <c r="E105" s="499"/>
      <c r="F105" s="499"/>
      <c r="G105" s="499"/>
      <c r="H105" s="499"/>
    </row>
    <row r="106" spans="2:8">
      <c r="B106" s="273" t="s">
        <v>1247</v>
      </c>
      <c r="C106" s="506"/>
      <c r="D106" s="506"/>
      <c r="E106" s="499"/>
      <c r="F106" s="499"/>
      <c r="G106" s="499"/>
      <c r="H106" s="499"/>
    </row>
    <row r="107" spans="2:8">
      <c r="B107" s="273" t="s">
        <v>1251</v>
      </c>
      <c r="C107" s="506"/>
      <c r="D107" s="506"/>
      <c r="E107" s="499"/>
      <c r="F107" s="499"/>
      <c r="G107" s="499"/>
      <c r="H107" s="499"/>
    </row>
    <row r="108" spans="2:8">
      <c r="B108" s="273" t="s">
        <v>1252</v>
      </c>
      <c r="C108" s="506"/>
      <c r="D108" s="506"/>
      <c r="E108" s="499"/>
      <c r="F108" s="499"/>
      <c r="G108" s="499"/>
      <c r="H108" s="499"/>
    </row>
    <row r="109" spans="2:8">
      <c r="B109" s="273" t="s">
        <v>1249</v>
      </c>
      <c r="C109" s="506"/>
      <c r="D109" s="506"/>
      <c r="E109" s="499"/>
      <c r="F109" s="499"/>
      <c r="G109" s="499"/>
      <c r="H109" s="499"/>
    </row>
    <row r="110" spans="2:8">
      <c r="B110" s="273"/>
      <c r="C110" s="506"/>
      <c r="D110" s="506"/>
      <c r="E110" s="499"/>
      <c r="F110" s="499"/>
      <c r="G110" s="499"/>
      <c r="H110" s="499"/>
    </row>
    <row r="111" spans="2:8">
      <c r="B111" s="520" t="s">
        <v>1395</v>
      </c>
      <c r="C111" s="506"/>
      <c r="D111" s="506"/>
      <c r="E111" s="499"/>
      <c r="F111" s="499"/>
      <c r="G111" s="499"/>
      <c r="H111" s="499"/>
    </row>
    <row r="112" spans="2:8">
      <c r="B112" s="520" t="s">
        <v>1396</v>
      </c>
      <c r="C112" s="506"/>
      <c r="D112" s="506"/>
      <c r="E112" s="499"/>
      <c r="F112" s="499"/>
      <c r="G112" s="499"/>
      <c r="H112" s="499"/>
    </row>
    <row r="113" spans="2:8">
      <c r="B113" s="520" t="s">
        <v>1394</v>
      </c>
      <c r="C113" s="506"/>
      <c r="D113" s="506"/>
      <c r="E113" s="499"/>
      <c r="F113" s="499"/>
      <c r="G113" s="499"/>
      <c r="H113" s="499"/>
    </row>
    <row r="114" spans="2:8">
      <c r="B114" s="509" t="s">
        <v>1256</v>
      </c>
      <c r="C114" s="506"/>
      <c r="D114" s="506"/>
      <c r="E114" s="273" t="s">
        <v>459</v>
      </c>
      <c r="F114" s="499"/>
      <c r="G114" s="499"/>
      <c r="H114" s="499"/>
    </row>
    <row r="115" spans="2:8">
      <c r="B115" s="510" t="s">
        <v>482</v>
      </c>
      <c r="C115" s="506"/>
      <c r="D115" s="506"/>
      <c r="E115" s="499"/>
      <c r="F115" s="499"/>
      <c r="G115" s="499"/>
      <c r="H115" s="499"/>
    </row>
    <row r="116" spans="2:8">
      <c r="B116" s="510" t="s">
        <v>1257</v>
      </c>
      <c r="C116" s="506"/>
      <c r="D116" s="506"/>
      <c r="E116" s="499"/>
      <c r="F116" s="499"/>
      <c r="G116" s="499"/>
      <c r="H116" s="499"/>
    </row>
    <row r="117" spans="2:8">
      <c r="B117" s="273" t="s">
        <v>1258</v>
      </c>
      <c r="C117" s="506"/>
      <c r="D117" s="506"/>
      <c r="E117" s="499"/>
      <c r="F117" s="499"/>
      <c r="G117" s="499"/>
      <c r="H117" s="499"/>
    </row>
    <row r="118" spans="2:8">
      <c r="B118" s="117" t="s">
        <v>351</v>
      </c>
      <c r="C118" s="506"/>
      <c r="D118" s="506"/>
      <c r="E118" s="499"/>
      <c r="F118" s="499"/>
      <c r="G118" s="499"/>
      <c r="H118" s="499"/>
    </row>
    <row r="119" spans="2:8">
      <c r="B119" s="509" t="s">
        <v>1397</v>
      </c>
      <c r="C119" s="506"/>
      <c r="D119" s="506"/>
      <c r="E119" s="499"/>
      <c r="F119" s="499"/>
      <c r="G119" s="499"/>
      <c r="H119" s="499"/>
    </row>
    <row r="120" spans="2:8">
      <c r="B120" s="510" t="s">
        <v>1262</v>
      </c>
      <c r="C120" s="506"/>
      <c r="D120" s="506"/>
      <c r="E120" s="499"/>
      <c r="F120" s="499"/>
      <c r="G120" s="499"/>
      <c r="H120" s="499"/>
    </row>
    <row r="121" spans="2:8">
      <c r="B121" s="273" t="s">
        <v>1263</v>
      </c>
      <c r="C121" s="506"/>
      <c r="D121" s="506"/>
      <c r="E121" s="499"/>
      <c r="F121" s="499"/>
      <c r="G121" s="499"/>
      <c r="H121" s="499"/>
    </row>
    <row r="122" spans="2:8">
      <c r="B122" s="509" t="s">
        <v>1398</v>
      </c>
      <c r="C122" s="506"/>
      <c r="D122" s="506"/>
      <c r="E122" s="499"/>
      <c r="F122" s="499"/>
      <c r="G122" s="499"/>
      <c r="H122" s="499"/>
    </row>
    <row r="123" spans="2:8">
      <c r="B123" s="510" t="s">
        <v>1265</v>
      </c>
      <c r="C123" s="506"/>
      <c r="D123" s="506"/>
      <c r="E123" s="499"/>
      <c r="F123" s="499"/>
      <c r="G123" s="499"/>
      <c r="H123" s="499"/>
    </row>
    <row r="124" spans="2:8">
      <c r="B124" s="273" t="s">
        <v>1266</v>
      </c>
      <c r="C124" s="506"/>
      <c r="D124" s="506"/>
      <c r="E124" s="499"/>
      <c r="F124" s="499"/>
      <c r="G124" s="499"/>
      <c r="H124" s="499"/>
    </row>
    <row r="125" spans="2:8">
      <c r="B125" s="510" t="s">
        <v>1267</v>
      </c>
      <c r="C125" s="506"/>
      <c r="D125" s="506"/>
      <c r="E125" s="499"/>
      <c r="F125" s="499"/>
      <c r="G125" s="499"/>
      <c r="H125" s="499"/>
    </row>
    <row r="126" spans="2:8">
      <c r="B126" s="273" t="s">
        <v>1268</v>
      </c>
      <c r="C126" s="506"/>
      <c r="D126" s="506"/>
      <c r="E126" s="499"/>
      <c r="F126" s="499"/>
      <c r="G126" s="499"/>
      <c r="H126" s="499"/>
    </row>
    <row r="127" spans="2:8">
      <c r="B127" s="510" t="s">
        <v>1269</v>
      </c>
      <c r="C127" s="506"/>
      <c r="D127" s="506"/>
      <c r="E127" s="499"/>
      <c r="F127" s="499"/>
      <c r="G127" s="499"/>
      <c r="H127" s="499"/>
    </row>
    <row r="128" spans="2:8">
      <c r="B128" s="510" t="s">
        <v>1270</v>
      </c>
      <c r="C128" s="506"/>
      <c r="D128" s="506"/>
      <c r="E128" s="499"/>
      <c r="F128" s="499"/>
      <c r="G128" s="499"/>
      <c r="H128" s="499"/>
    </row>
    <row r="129" spans="2:8">
      <c r="B129" s="510" t="s">
        <v>1271</v>
      </c>
      <c r="C129" s="506"/>
      <c r="D129" s="506"/>
      <c r="E129" s="499"/>
      <c r="F129" s="499"/>
      <c r="G129" s="499"/>
      <c r="H129" s="499"/>
    </row>
    <row r="130" spans="2:8">
      <c r="B130" s="510" t="s">
        <v>1272</v>
      </c>
      <c r="C130" s="506"/>
      <c r="D130" s="506"/>
      <c r="E130" s="499"/>
      <c r="F130" s="499"/>
      <c r="G130" s="499"/>
      <c r="H130" s="499"/>
    </row>
    <row r="131" spans="2:8">
      <c r="B131" s="510" t="s">
        <v>1273</v>
      </c>
      <c r="C131" s="506"/>
      <c r="D131" s="506"/>
      <c r="E131" s="499"/>
      <c r="F131" s="499"/>
      <c r="G131" s="499"/>
      <c r="H131" s="499"/>
    </row>
    <row r="132" spans="2:8">
      <c r="B132" s="510" t="s">
        <v>1274</v>
      </c>
      <c r="C132" s="506"/>
      <c r="D132" s="506"/>
      <c r="E132" s="499"/>
      <c r="F132" s="499"/>
      <c r="G132" s="499"/>
      <c r="H132" s="499"/>
    </row>
    <row r="133" spans="2:8">
      <c r="B133" s="273" t="s">
        <v>1275</v>
      </c>
      <c r="C133" s="506"/>
      <c r="D133" s="506"/>
      <c r="E133" s="499"/>
      <c r="F133" s="499"/>
      <c r="G133" s="499"/>
      <c r="H133" s="499"/>
    </row>
    <row r="134" spans="2:8">
      <c r="B134" s="273" t="s">
        <v>1399</v>
      </c>
      <c r="C134" s="506"/>
      <c r="D134" s="506"/>
      <c r="E134" s="499"/>
      <c r="F134" s="499"/>
      <c r="G134" s="499"/>
      <c r="H134" s="499"/>
    </row>
    <row r="135" spans="2:8">
      <c r="B135" s="509" t="s">
        <v>1277</v>
      </c>
      <c r="C135" s="506"/>
      <c r="D135" s="506"/>
      <c r="E135" s="273" t="s">
        <v>1190</v>
      </c>
      <c r="F135" s="273" t="s">
        <v>1278</v>
      </c>
      <c r="G135" s="273" t="s">
        <v>1279</v>
      </c>
      <c r="H135" s="273" t="s">
        <v>459</v>
      </c>
    </row>
    <row r="136" spans="2:8">
      <c r="B136" s="273" t="s">
        <v>1280</v>
      </c>
      <c r="C136" s="506"/>
      <c r="D136" s="506"/>
      <c r="E136" s="499"/>
      <c r="F136" s="499"/>
      <c r="G136" s="499"/>
      <c r="H136" s="499"/>
    </row>
    <row r="137" spans="2:8">
      <c r="B137" s="117" t="s">
        <v>351</v>
      </c>
      <c r="C137" s="506"/>
      <c r="D137" s="506"/>
      <c r="E137" s="499"/>
      <c r="F137" s="499"/>
      <c r="G137" s="499"/>
      <c r="H137" s="499"/>
    </row>
    <row r="138" spans="2:8">
      <c r="B138" s="509" t="s">
        <v>1400</v>
      </c>
      <c r="C138" s="506"/>
      <c r="D138" s="273" t="s">
        <v>459</v>
      </c>
      <c r="E138" s="273" t="s">
        <v>1401</v>
      </c>
      <c r="F138" s="499"/>
      <c r="G138" s="273" t="s">
        <v>1190</v>
      </c>
      <c r="H138" s="499"/>
    </row>
    <row r="139" spans="2:8">
      <c r="B139" s="507"/>
      <c r="C139" s="506"/>
      <c r="D139" s="506"/>
      <c r="E139" s="273" t="s">
        <v>1243</v>
      </c>
      <c r="F139" s="499" t="s">
        <v>1245</v>
      </c>
      <c r="G139" s="499"/>
      <c r="H139" s="499"/>
    </row>
    <row r="140" spans="2:8">
      <c r="B140" s="510" t="s">
        <v>1285</v>
      </c>
      <c r="C140" s="506"/>
      <c r="D140" s="506"/>
      <c r="E140" s="499"/>
      <c r="F140" s="499"/>
      <c r="G140" s="499"/>
      <c r="H140" s="499"/>
    </row>
    <row r="141" spans="2:8">
      <c r="B141" s="510" t="s">
        <v>1286</v>
      </c>
      <c r="C141" s="506"/>
      <c r="D141" s="506"/>
      <c r="E141" s="499"/>
      <c r="F141" s="499"/>
      <c r="G141" s="499"/>
      <c r="H141" s="499"/>
    </row>
    <row r="142" spans="2:8">
      <c r="B142" s="511" t="s">
        <v>1287</v>
      </c>
      <c r="C142" s="506"/>
      <c r="D142" s="506"/>
      <c r="E142" s="499"/>
      <c r="F142" s="499"/>
      <c r="G142" s="499"/>
      <c r="H142" s="499"/>
    </row>
    <row r="143" spans="2:8">
      <c r="B143" s="510" t="s">
        <v>1286</v>
      </c>
      <c r="C143" s="506"/>
      <c r="D143" s="506"/>
      <c r="E143" s="499"/>
      <c r="F143" s="499"/>
      <c r="G143" s="499"/>
      <c r="H143" s="499"/>
    </row>
    <row r="144" spans="2:8" ht="30">
      <c r="B144" s="511" t="s">
        <v>1288</v>
      </c>
      <c r="C144" s="506"/>
      <c r="D144" s="506"/>
      <c r="E144" s="499"/>
      <c r="F144" s="499"/>
      <c r="G144" s="499"/>
      <c r="H144" s="499"/>
    </row>
    <row r="145" spans="2:9">
      <c r="B145" s="273" t="s">
        <v>1289</v>
      </c>
      <c r="C145" s="506"/>
      <c r="D145" s="506"/>
      <c r="E145" s="499"/>
      <c r="F145" s="499"/>
      <c r="G145" s="499"/>
      <c r="H145" s="499"/>
    </row>
    <row r="146" spans="2:9">
      <c r="B146" s="117" t="s">
        <v>351</v>
      </c>
      <c r="C146" s="506"/>
      <c r="D146" s="506"/>
      <c r="E146" s="499"/>
      <c r="F146" s="499"/>
      <c r="G146" s="499"/>
      <c r="H146" s="499"/>
    </row>
    <row r="147" spans="2:9">
      <c r="B147" s="509" t="s">
        <v>1290</v>
      </c>
      <c r="C147" s="506"/>
      <c r="D147" s="506"/>
      <c r="E147" s="273" t="s">
        <v>459</v>
      </c>
      <c r="F147" s="273" t="s">
        <v>1190</v>
      </c>
      <c r="G147" s="499"/>
      <c r="H147" s="499"/>
    </row>
    <row r="148" spans="2:9">
      <c r="B148" s="510" t="s">
        <v>1291</v>
      </c>
      <c r="C148" s="506"/>
      <c r="D148" s="506"/>
      <c r="E148" s="499"/>
      <c r="F148" s="499"/>
      <c r="G148" s="499"/>
      <c r="H148" s="499"/>
    </row>
    <row r="149" spans="2:9">
      <c r="B149" s="510" t="s">
        <v>1292</v>
      </c>
      <c r="C149" s="506"/>
      <c r="D149" s="506"/>
      <c r="E149" s="499"/>
      <c r="F149" s="499"/>
      <c r="G149" s="499"/>
      <c r="H149" s="499"/>
    </row>
    <row r="150" spans="2:9">
      <c r="B150" s="273" t="s">
        <v>1293</v>
      </c>
      <c r="C150" s="506"/>
      <c r="D150" s="506"/>
      <c r="E150" s="499"/>
      <c r="F150" s="499"/>
      <c r="G150" s="499"/>
      <c r="H150" s="499"/>
    </row>
    <row r="151" spans="2:9">
      <c r="B151" s="509" t="s">
        <v>1294</v>
      </c>
      <c r="C151" s="506"/>
      <c r="D151" s="506"/>
      <c r="E151" s="499"/>
      <c r="F151" s="499"/>
      <c r="G151" s="499"/>
      <c r="H151" s="499"/>
    </row>
    <row r="152" spans="2:9">
      <c r="B152" s="273" t="s">
        <v>1295</v>
      </c>
      <c r="C152" s="506"/>
      <c r="D152" s="506"/>
      <c r="E152" s="499"/>
      <c r="F152" s="499"/>
      <c r="G152" s="499"/>
      <c r="H152" s="499"/>
    </row>
    <row r="153" spans="2:9">
      <c r="B153" s="117" t="s">
        <v>1296</v>
      </c>
      <c r="C153" s="117" t="s">
        <v>1297</v>
      </c>
      <c r="D153" s="506"/>
      <c r="E153" s="499"/>
      <c r="F153" s="499"/>
      <c r="G153" s="499"/>
      <c r="H153" s="499"/>
    </row>
    <row r="154" spans="2:9">
      <c r="B154" s="507"/>
      <c r="C154" s="117" t="s">
        <v>1068</v>
      </c>
      <c r="D154" s="117" t="s">
        <v>219</v>
      </c>
      <c r="E154" s="117" t="s">
        <v>1298</v>
      </c>
      <c r="F154" s="117" t="s">
        <v>1299</v>
      </c>
      <c r="G154" s="290" t="s">
        <v>1300</v>
      </c>
      <c r="H154" s="117" t="s">
        <v>1302</v>
      </c>
      <c r="I154" s="117" t="s">
        <v>351</v>
      </c>
    </row>
    <row r="155" spans="2:9">
      <c r="B155" s="273" t="s">
        <v>1303</v>
      </c>
      <c r="C155" s="506"/>
      <c r="D155" s="506"/>
      <c r="E155" s="499"/>
      <c r="F155" s="499"/>
      <c r="G155" s="117" t="s">
        <v>1301</v>
      </c>
      <c r="H155" s="499"/>
    </row>
    <row r="156" spans="2:9">
      <c r="B156" s="273" t="s">
        <v>1304</v>
      </c>
      <c r="C156" s="506"/>
      <c r="D156" s="506"/>
      <c r="E156" s="499"/>
      <c r="F156" s="499"/>
      <c r="G156" s="499"/>
      <c r="H156" s="499"/>
    </row>
    <row r="157" spans="2:9">
      <c r="B157" s="273" t="s">
        <v>1305</v>
      </c>
      <c r="C157" s="506"/>
      <c r="D157" s="506"/>
      <c r="E157" s="499"/>
      <c r="F157" s="499"/>
      <c r="G157" s="499"/>
      <c r="H157" s="499"/>
    </row>
    <row r="158" spans="2:9">
      <c r="B158" s="273" t="s">
        <v>1306</v>
      </c>
      <c r="C158" s="506"/>
      <c r="D158" s="506"/>
      <c r="E158" s="499"/>
      <c r="F158" s="499"/>
      <c r="G158" s="499"/>
      <c r="H158" s="499"/>
    </row>
    <row r="159" spans="2:9">
      <c r="B159" s="273" t="s">
        <v>1402</v>
      </c>
      <c r="C159" s="506"/>
      <c r="D159" s="506"/>
      <c r="E159" s="499"/>
      <c r="F159" s="499"/>
      <c r="G159" s="499"/>
      <c r="H159" s="499"/>
    </row>
    <row r="160" spans="2:9">
      <c r="B160" s="507"/>
      <c r="C160" s="506"/>
      <c r="D160" s="506"/>
      <c r="E160" s="499"/>
      <c r="F160" s="499"/>
      <c r="G160" s="499"/>
      <c r="H160" s="499"/>
    </row>
    <row r="161" spans="2:8">
      <c r="B161" s="509" t="s">
        <v>1308</v>
      </c>
      <c r="C161" s="506"/>
      <c r="D161" s="506"/>
      <c r="E161" s="499"/>
      <c r="F161" s="499"/>
      <c r="G161" s="499"/>
      <c r="H161" s="499"/>
    </row>
    <row r="162" spans="2:8">
      <c r="B162" s="273" t="s">
        <v>1309</v>
      </c>
      <c r="C162" s="506"/>
      <c r="D162" s="506"/>
      <c r="E162" s="499"/>
      <c r="F162" s="499"/>
      <c r="G162" s="499"/>
      <c r="H162" s="499"/>
    </row>
    <row r="163" spans="2:8">
      <c r="B163" s="273" t="s">
        <v>1403</v>
      </c>
      <c r="C163" s="506"/>
      <c r="D163" s="506"/>
      <c r="E163" s="499"/>
      <c r="F163" s="499"/>
      <c r="G163" s="499"/>
      <c r="H163" s="499"/>
    </row>
    <row r="164" spans="2:8">
      <c r="B164" s="273" t="s">
        <v>1404</v>
      </c>
      <c r="C164" s="506"/>
      <c r="D164" s="506"/>
      <c r="E164" s="499"/>
      <c r="F164" s="499"/>
      <c r="G164" s="499"/>
      <c r="H164" s="499"/>
    </row>
    <row r="165" spans="2:8">
      <c r="B165" s="273" t="s">
        <v>1405</v>
      </c>
      <c r="C165" s="506"/>
      <c r="D165" s="506"/>
      <c r="E165" s="499"/>
      <c r="F165" s="499"/>
      <c r="G165" s="499"/>
      <c r="H165" s="499"/>
    </row>
    <row r="166" spans="2:8">
      <c r="B166" s="273" t="s">
        <v>1406</v>
      </c>
      <c r="C166" s="506"/>
      <c r="D166" s="506"/>
      <c r="E166" s="499"/>
      <c r="F166" s="499"/>
      <c r="G166" s="499"/>
      <c r="H166" s="499"/>
    </row>
    <row r="167" spans="2:8">
      <c r="B167" s="273" t="s">
        <v>1407</v>
      </c>
      <c r="C167" s="506"/>
      <c r="D167" s="506"/>
      <c r="E167" s="499"/>
      <c r="F167" s="499"/>
      <c r="G167" s="499"/>
      <c r="H167" s="499"/>
    </row>
    <row r="168" spans="2:8">
      <c r="B168" s="273" t="s">
        <v>1408</v>
      </c>
      <c r="C168" s="506"/>
      <c r="D168" s="506"/>
      <c r="E168" s="499"/>
      <c r="F168" s="499"/>
      <c r="G168" s="499"/>
      <c r="H168" s="499"/>
    </row>
    <row r="169" spans="2:8">
      <c r="B169" s="273" t="s">
        <v>1409</v>
      </c>
      <c r="C169" s="506"/>
      <c r="D169" s="506"/>
      <c r="E169" s="499"/>
      <c r="F169" s="499"/>
      <c r="G169" s="499"/>
      <c r="H169" s="499"/>
    </row>
    <row r="170" spans="2:8">
      <c r="B170" s="509" t="s">
        <v>1423</v>
      </c>
      <c r="C170" s="506"/>
      <c r="D170" s="506"/>
      <c r="E170" s="499"/>
      <c r="F170" s="499"/>
      <c r="G170" s="499"/>
      <c r="H170" s="499"/>
    </row>
    <row r="171" spans="2:8">
      <c r="B171" s="509" t="s">
        <v>1317</v>
      </c>
      <c r="C171" s="506"/>
      <c r="D171" s="506"/>
      <c r="E171" s="499"/>
      <c r="F171" s="499"/>
      <c r="G171" s="499"/>
      <c r="H171" s="499"/>
    </row>
    <row r="172" spans="2:8">
      <c r="B172" s="117" t="s">
        <v>1410</v>
      </c>
      <c r="C172" s="506"/>
      <c r="D172" s="506"/>
      <c r="E172" s="499"/>
      <c r="F172" s="499"/>
      <c r="G172" s="499"/>
      <c r="H172" s="499"/>
    </row>
    <row r="173" spans="2:8">
      <c r="B173" s="507"/>
      <c r="C173" s="506"/>
      <c r="D173" s="506"/>
      <c r="E173" s="499"/>
      <c r="F173" s="520" t="s">
        <v>1319</v>
      </c>
      <c r="G173" s="499"/>
      <c r="H173" s="499"/>
    </row>
    <row r="174" spans="2:8">
      <c r="B174" s="523" t="s">
        <v>1320</v>
      </c>
      <c r="C174" s="506"/>
      <c r="D174" s="506"/>
      <c r="E174" s="499"/>
      <c r="F174" s="273" t="s">
        <v>569</v>
      </c>
      <c r="G174" s="273" t="s">
        <v>557</v>
      </c>
      <c r="H174" s="499"/>
    </row>
    <row r="175" spans="2:8">
      <c r="B175" s="510" t="s">
        <v>1321</v>
      </c>
      <c r="C175" s="506"/>
      <c r="D175" s="506"/>
      <c r="E175" s="499"/>
      <c r="F175" s="499"/>
      <c r="G175" s="499"/>
      <c r="H175" s="499"/>
    </row>
    <row r="176" spans="2:8">
      <c r="B176" s="510" t="s">
        <v>1322</v>
      </c>
      <c r="C176" s="506"/>
      <c r="D176" s="506"/>
      <c r="E176" s="499"/>
      <c r="F176" s="499"/>
      <c r="G176" s="499"/>
      <c r="H176" s="499"/>
    </row>
    <row r="177" spans="2:8">
      <c r="B177" s="510" t="s">
        <v>1323</v>
      </c>
      <c r="C177" s="506"/>
      <c r="D177" s="506"/>
      <c r="E177" s="499"/>
      <c r="F177" s="499"/>
      <c r="G177" s="499"/>
      <c r="H177" s="499"/>
    </row>
    <row r="178" spans="2:8">
      <c r="B178" s="273" t="s">
        <v>1324</v>
      </c>
      <c r="C178" s="506"/>
      <c r="D178" s="506"/>
      <c r="E178" s="499"/>
      <c r="F178" s="499"/>
      <c r="G178" s="499"/>
      <c r="H178" s="499"/>
    </row>
    <row r="179" spans="2:8">
      <c r="B179" s="273" t="s">
        <v>1325</v>
      </c>
      <c r="C179" s="506"/>
      <c r="D179" s="506"/>
      <c r="E179" s="499"/>
      <c r="F179" s="499"/>
      <c r="G179" s="499"/>
      <c r="H179" s="499"/>
    </row>
    <row r="180" spans="2:8">
      <c r="B180" s="507" t="s">
        <v>351</v>
      </c>
      <c r="C180" s="506"/>
      <c r="D180" s="506"/>
      <c r="E180" s="499"/>
      <c r="F180" s="499"/>
      <c r="G180" s="499"/>
      <c r="H180" s="499"/>
    </row>
    <row r="181" spans="2:8">
      <c r="B181" s="273" t="s">
        <v>1326</v>
      </c>
      <c r="C181" s="506"/>
      <c r="D181" s="506"/>
      <c r="E181" s="499"/>
      <c r="F181" s="499"/>
      <c r="G181" s="499"/>
      <c r="H181" s="499"/>
    </row>
    <row r="182" spans="2:8">
      <c r="B182" s="273" t="s">
        <v>1327</v>
      </c>
      <c r="C182" s="506"/>
      <c r="D182" s="506"/>
      <c r="E182" s="499"/>
      <c r="F182" s="499"/>
      <c r="G182" s="499"/>
      <c r="H182" s="499"/>
    </row>
    <row r="183" spans="2:8">
      <c r="B183" s="523" t="s">
        <v>1328</v>
      </c>
      <c r="C183" s="506"/>
      <c r="D183" s="506"/>
      <c r="E183" s="499"/>
      <c r="F183" s="499"/>
      <c r="G183" s="499"/>
      <c r="H183" s="499"/>
    </row>
    <row r="184" spans="2:8">
      <c r="B184" s="510" t="s">
        <v>1329</v>
      </c>
      <c r="C184" s="506"/>
      <c r="D184" s="506"/>
      <c r="E184" s="499"/>
      <c r="F184" s="499"/>
      <c r="G184" s="499"/>
      <c r="H184" s="499"/>
    </row>
    <row r="185" spans="2:8">
      <c r="B185" s="510" t="s">
        <v>1330</v>
      </c>
      <c r="C185" s="506"/>
      <c r="D185" s="506"/>
      <c r="E185" s="499"/>
      <c r="F185" s="499"/>
      <c r="G185" s="499"/>
      <c r="H185" s="499"/>
    </row>
    <row r="186" spans="2:8">
      <c r="B186" s="273" t="s">
        <v>1331</v>
      </c>
      <c r="C186" s="506"/>
      <c r="D186" s="506"/>
      <c r="E186" s="499"/>
      <c r="F186" s="499"/>
      <c r="G186" s="499"/>
      <c r="H186" s="499"/>
    </row>
    <row r="187" spans="2:8">
      <c r="B187" s="507" t="s">
        <v>351</v>
      </c>
      <c r="C187" s="506"/>
      <c r="D187" s="506"/>
      <c r="E187" s="499"/>
      <c r="F187" s="499"/>
      <c r="G187" s="499"/>
      <c r="H187" s="499"/>
    </row>
    <row r="188" spans="2:8">
      <c r="B188" s="509" t="s">
        <v>1332</v>
      </c>
      <c r="C188" s="506"/>
      <c r="D188" s="506"/>
      <c r="E188" s="499"/>
      <c r="F188" s="499"/>
      <c r="G188" s="499"/>
      <c r="H188" s="499"/>
    </row>
    <row r="189" spans="2:8">
      <c r="B189" s="510" t="s">
        <v>1333</v>
      </c>
      <c r="C189" s="506"/>
      <c r="D189" s="506"/>
      <c r="E189" s="499"/>
      <c r="F189" s="499"/>
      <c r="G189" s="499"/>
      <c r="H189" s="499"/>
    </row>
    <row r="190" spans="2:8">
      <c r="B190" s="510" t="s">
        <v>1334</v>
      </c>
      <c r="C190" s="506"/>
      <c r="D190" s="506"/>
      <c r="E190" s="499"/>
      <c r="F190" s="499"/>
      <c r="G190" s="499"/>
      <c r="H190" s="499"/>
    </row>
    <row r="191" spans="2:8">
      <c r="B191" s="510" t="s">
        <v>1335</v>
      </c>
      <c r="C191" s="506"/>
      <c r="D191" s="506"/>
      <c r="E191" s="499"/>
      <c r="F191" s="499"/>
      <c r="G191" s="499"/>
      <c r="H191" s="499"/>
    </row>
    <row r="192" spans="2:8">
      <c r="B192" s="510" t="s">
        <v>1336</v>
      </c>
      <c r="C192" s="506"/>
      <c r="D192" s="506"/>
      <c r="E192" s="499"/>
      <c r="F192" s="499"/>
      <c r="G192" s="499"/>
      <c r="H192" s="499"/>
    </row>
    <row r="193" spans="2:8">
      <c r="B193" s="510" t="s">
        <v>1337</v>
      </c>
      <c r="C193" s="506"/>
      <c r="D193" s="506"/>
      <c r="E193" s="499"/>
      <c r="F193" s="499"/>
      <c r="G193" s="499"/>
      <c r="H193" s="499"/>
    </row>
    <row r="194" spans="2:8">
      <c r="B194" s="273" t="s">
        <v>1411</v>
      </c>
      <c r="C194" s="506"/>
      <c r="D194" s="506"/>
      <c r="E194" s="499"/>
      <c r="F194" s="499"/>
      <c r="G194" s="499"/>
      <c r="H194" s="499"/>
    </row>
    <row r="195" spans="2:8">
      <c r="B195" s="507" t="s">
        <v>351</v>
      </c>
      <c r="C195" s="506"/>
      <c r="D195" s="506"/>
      <c r="E195" s="499"/>
      <c r="F195" s="499"/>
      <c r="G195" s="499"/>
      <c r="H195" s="499"/>
    </row>
    <row r="196" spans="2:8">
      <c r="B196" s="509" t="s">
        <v>1412</v>
      </c>
      <c r="C196" s="506"/>
      <c r="D196" s="506"/>
      <c r="E196" s="499"/>
      <c r="F196" s="499"/>
      <c r="G196" s="499"/>
      <c r="H196" s="499"/>
    </row>
    <row r="197" spans="2:8">
      <c r="B197" s="510" t="s">
        <v>1341</v>
      </c>
      <c r="C197" s="506"/>
      <c r="D197" s="506"/>
      <c r="E197" s="499"/>
      <c r="F197" s="499"/>
      <c r="G197" s="499"/>
      <c r="H197" s="499"/>
    </row>
    <row r="198" spans="2:8">
      <c r="B198" s="510" t="s">
        <v>1342</v>
      </c>
      <c r="C198" s="506"/>
      <c r="D198" s="506"/>
      <c r="E198" s="499"/>
      <c r="F198" s="499"/>
      <c r="G198" s="499"/>
      <c r="H198" s="499"/>
    </row>
    <row r="199" spans="2:8">
      <c r="B199" s="510" t="s">
        <v>1343</v>
      </c>
      <c r="C199" s="506"/>
      <c r="D199" s="506"/>
      <c r="E199" s="499"/>
      <c r="F199" s="499"/>
      <c r="G199" s="499"/>
      <c r="H199" s="499"/>
    </row>
    <row r="200" spans="2:8">
      <c r="B200" s="273" t="s">
        <v>1344</v>
      </c>
      <c r="C200" s="506"/>
      <c r="D200" s="506"/>
      <c r="E200" s="499"/>
      <c r="F200" s="499"/>
      <c r="G200" s="499"/>
      <c r="H200" s="499"/>
    </row>
    <row r="201" spans="2:8">
      <c r="B201" s="510" t="s">
        <v>1345</v>
      </c>
      <c r="C201" s="506"/>
      <c r="D201" s="506"/>
      <c r="E201" s="499"/>
      <c r="F201" s="499"/>
      <c r="G201" s="499"/>
      <c r="H201" s="499"/>
    </row>
    <row r="202" spans="2:8">
      <c r="B202" s="273" t="s">
        <v>1346</v>
      </c>
      <c r="C202" s="506"/>
      <c r="D202" s="506"/>
      <c r="E202" s="499"/>
      <c r="F202" s="499"/>
      <c r="G202" s="499"/>
      <c r="H202" s="499"/>
    </row>
    <row r="203" spans="2:8">
      <c r="B203" s="507" t="s">
        <v>351</v>
      </c>
      <c r="C203" s="506"/>
      <c r="D203" s="506"/>
      <c r="E203" s="499"/>
      <c r="F203" s="499"/>
      <c r="G203" s="499"/>
      <c r="H203" s="499"/>
    </row>
    <row r="204" spans="2:8">
      <c r="B204" s="509" t="s">
        <v>1413</v>
      </c>
      <c r="C204" s="506"/>
      <c r="D204" s="506"/>
      <c r="E204" s="499"/>
      <c r="F204" s="499"/>
      <c r="G204" s="499"/>
      <c r="H204" s="499"/>
    </row>
    <row r="205" spans="2:8">
      <c r="B205" s="510" t="s">
        <v>1348</v>
      </c>
      <c r="C205" s="506"/>
      <c r="D205" s="506"/>
      <c r="E205" s="499"/>
      <c r="F205" s="499"/>
      <c r="G205" s="499"/>
      <c r="H205" s="499"/>
    </row>
    <row r="206" spans="2:8">
      <c r="B206" s="510" t="s">
        <v>1349</v>
      </c>
      <c r="C206" s="506"/>
      <c r="D206" s="506"/>
      <c r="E206" s="499"/>
      <c r="F206" s="499"/>
      <c r="G206" s="499"/>
      <c r="H206" s="499"/>
    </row>
    <row r="207" spans="2:8">
      <c r="B207" s="510" t="s">
        <v>1350</v>
      </c>
      <c r="C207" s="506"/>
      <c r="D207" s="506"/>
      <c r="E207" s="499"/>
      <c r="F207" s="499"/>
      <c r="G207" s="499"/>
      <c r="H207" s="499"/>
    </row>
    <row r="208" spans="2:8">
      <c r="B208" s="510" t="s">
        <v>1351</v>
      </c>
      <c r="C208" s="506"/>
      <c r="D208" s="506"/>
      <c r="E208" s="499"/>
      <c r="F208" s="499"/>
      <c r="G208" s="499"/>
      <c r="H208" s="499"/>
    </row>
    <row r="209" spans="2:8">
      <c r="B209" s="510" t="s">
        <v>1352</v>
      </c>
      <c r="C209" s="506"/>
      <c r="D209" s="506"/>
      <c r="E209" s="499"/>
      <c r="F209" s="499"/>
      <c r="G209" s="499"/>
      <c r="H209" s="499"/>
    </row>
    <row r="210" spans="2:8">
      <c r="B210" s="510" t="s">
        <v>1353</v>
      </c>
      <c r="C210" s="506"/>
      <c r="D210" s="506"/>
      <c r="E210" s="499"/>
      <c r="F210" s="499"/>
      <c r="G210" s="499"/>
      <c r="H210" s="499"/>
    </row>
    <row r="211" spans="2:8">
      <c r="B211" s="273" t="s">
        <v>1354</v>
      </c>
      <c r="C211" s="506"/>
      <c r="D211" s="506"/>
      <c r="E211" s="499"/>
      <c r="F211" s="499"/>
      <c r="G211" s="499"/>
      <c r="H211" s="499"/>
    </row>
    <row r="212" spans="2:8">
      <c r="B212" s="509" t="s">
        <v>1355</v>
      </c>
      <c r="C212" s="506"/>
      <c r="D212" s="506"/>
      <c r="E212" s="499"/>
      <c r="F212" s="499"/>
      <c r="G212" s="499"/>
      <c r="H212" s="499"/>
    </row>
    <row r="213" spans="2:8">
      <c r="B213" s="510" t="s">
        <v>1356</v>
      </c>
      <c r="C213" s="506"/>
      <c r="D213" s="506"/>
      <c r="E213" s="499"/>
      <c r="F213" s="499"/>
      <c r="G213" s="499"/>
      <c r="H213" s="499"/>
    </row>
    <row r="214" spans="2:8">
      <c r="B214" s="510" t="s">
        <v>1357</v>
      </c>
      <c r="C214" s="506"/>
      <c r="D214" s="506"/>
      <c r="E214" s="499"/>
      <c r="F214" s="499"/>
      <c r="G214" s="499"/>
      <c r="H214" s="499"/>
    </row>
    <row r="215" spans="2:8">
      <c r="B215" s="510" t="s">
        <v>1358</v>
      </c>
      <c r="C215" s="506"/>
      <c r="D215" s="506"/>
      <c r="E215" s="499"/>
      <c r="F215" s="499"/>
      <c r="G215" s="499"/>
      <c r="H215" s="499"/>
    </row>
    <row r="216" spans="2:8">
      <c r="B216" s="510" t="s">
        <v>1359</v>
      </c>
      <c r="C216" s="506"/>
      <c r="D216" s="506"/>
      <c r="E216" s="499"/>
      <c r="F216" s="499"/>
      <c r="G216" s="499"/>
      <c r="H216" s="499"/>
    </row>
    <row r="217" spans="2:8">
      <c r="B217" s="273" t="s">
        <v>1360</v>
      </c>
      <c r="C217" s="506"/>
      <c r="D217" s="506"/>
      <c r="E217" s="499"/>
      <c r="F217" s="499"/>
      <c r="G217" s="499"/>
      <c r="H217" s="499"/>
    </row>
    <row r="218" spans="2:8">
      <c r="B218" s="509" t="s">
        <v>1414</v>
      </c>
      <c r="C218" s="506"/>
      <c r="D218" s="506"/>
      <c r="E218" s="499"/>
      <c r="F218" s="499"/>
      <c r="G218" s="499"/>
      <c r="H218" s="499"/>
    </row>
    <row r="219" spans="2:8">
      <c r="B219" s="510" t="s">
        <v>1361</v>
      </c>
      <c r="C219" s="506"/>
      <c r="D219" s="506"/>
      <c r="E219" s="499"/>
      <c r="F219" s="499"/>
      <c r="G219" s="499"/>
      <c r="H219" s="499"/>
    </row>
    <row r="220" spans="2:8">
      <c r="B220" s="510" t="s">
        <v>1362</v>
      </c>
      <c r="C220" s="506"/>
      <c r="D220" s="506"/>
      <c r="E220" s="499"/>
      <c r="F220" s="499"/>
      <c r="G220" s="499"/>
      <c r="H220" s="499"/>
    </row>
    <row r="221" spans="2:8">
      <c r="B221" s="510" t="s">
        <v>1363</v>
      </c>
      <c r="C221" s="506"/>
      <c r="D221" s="506"/>
      <c r="E221" s="499"/>
      <c r="F221" s="499"/>
      <c r="G221" s="499"/>
      <c r="H221" s="499"/>
    </row>
    <row r="222" spans="2:8">
      <c r="B222" s="510" t="s">
        <v>1364</v>
      </c>
      <c r="C222" s="506"/>
      <c r="D222" s="506"/>
      <c r="E222" s="499"/>
      <c r="F222" s="499"/>
      <c r="G222" s="499"/>
      <c r="H222" s="499"/>
    </row>
    <row r="223" spans="2:8">
      <c r="B223" s="273" t="s">
        <v>1365</v>
      </c>
      <c r="C223" s="506"/>
      <c r="D223" s="506"/>
      <c r="E223" s="499"/>
      <c r="F223" s="499"/>
      <c r="G223" s="499"/>
      <c r="H223" s="499"/>
    </row>
    <row r="224" spans="2:8">
      <c r="B224" s="117" t="s">
        <v>351</v>
      </c>
      <c r="C224" s="506"/>
      <c r="D224" s="506"/>
      <c r="E224" s="499"/>
      <c r="F224" s="499"/>
      <c r="G224" s="499"/>
      <c r="H224" s="499"/>
    </row>
    <row r="225" spans="2:8">
      <c r="B225" s="509" t="s">
        <v>1424</v>
      </c>
      <c r="C225" s="506"/>
      <c r="D225" s="506"/>
      <c r="E225" s="499"/>
      <c r="F225" s="499"/>
      <c r="G225" s="499"/>
      <c r="H225" s="499"/>
    </row>
    <row r="226" spans="2:8">
      <c r="B226" s="510" t="s">
        <v>1366</v>
      </c>
      <c r="C226" s="506"/>
      <c r="D226" s="506"/>
      <c r="E226" s="499"/>
      <c r="F226" s="499"/>
      <c r="G226" s="499"/>
      <c r="H226" s="499"/>
    </row>
    <row r="227" spans="2:8">
      <c r="B227" s="510" t="s">
        <v>1367</v>
      </c>
      <c r="C227" s="506"/>
      <c r="D227" s="506"/>
      <c r="E227" s="499"/>
      <c r="F227" s="499"/>
      <c r="G227" s="499"/>
      <c r="H227" s="499"/>
    </row>
    <row r="228" spans="2:8">
      <c r="B228" s="510" t="s">
        <v>1368</v>
      </c>
      <c r="C228" s="506"/>
      <c r="D228" s="506"/>
      <c r="E228" s="499"/>
      <c r="F228" s="499"/>
      <c r="G228" s="499"/>
      <c r="H228" s="499"/>
    </row>
    <row r="229" spans="2:8">
      <c r="B229" s="273" t="s">
        <v>1365</v>
      </c>
      <c r="C229" s="506"/>
      <c r="D229" s="506"/>
      <c r="E229" s="499"/>
      <c r="F229" s="499"/>
      <c r="G229" s="499"/>
      <c r="H229" s="499"/>
    </row>
    <row r="230" spans="2:8">
      <c r="B230" s="117" t="s">
        <v>351</v>
      </c>
      <c r="C230" s="506"/>
      <c r="D230" s="506"/>
      <c r="E230" s="499"/>
      <c r="F230" s="499"/>
      <c r="G230" s="499"/>
      <c r="H230" s="499"/>
    </row>
    <row r="231" spans="2:8">
      <c r="B231" s="509" t="s">
        <v>1415</v>
      </c>
      <c r="C231" s="506"/>
      <c r="D231" s="506"/>
      <c r="E231" s="499"/>
      <c r="F231" s="499"/>
      <c r="G231" s="499"/>
      <c r="H231" s="499"/>
    </row>
    <row r="232" spans="2:8">
      <c r="B232" s="273" t="s">
        <v>1369</v>
      </c>
      <c r="C232" s="506"/>
      <c r="D232" s="506"/>
      <c r="E232" s="499"/>
      <c r="F232" s="499"/>
      <c r="G232" s="499"/>
      <c r="H232" s="499"/>
    </row>
    <row r="233" spans="2:8">
      <c r="B233" s="524" t="s">
        <v>1416</v>
      </c>
      <c r="C233" s="506"/>
      <c r="D233" s="506"/>
      <c r="E233" s="499"/>
      <c r="F233" s="499"/>
      <c r="G233" s="499"/>
      <c r="H233" s="499"/>
    </row>
    <row r="234" spans="2:8">
      <c r="B234" s="273" t="s">
        <v>1417</v>
      </c>
      <c r="C234" s="506"/>
      <c r="D234" s="506"/>
      <c r="E234" s="499"/>
      <c r="F234" s="499"/>
      <c r="G234" s="499"/>
      <c r="H234" s="499"/>
    </row>
    <row r="235" spans="2:8">
      <c r="B235" s="117" t="s">
        <v>1418</v>
      </c>
      <c r="C235" s="506"/>
      <c r="D235" s="506"/>
      <c r="E235" s="499"/>
      <c r="F235" s="499"/>
      <c r="G235" s="499"/>
      <c r="H235" s="499"/>
    </row>
    <row r="236" spans="2:8">
      <c r="B236" s="273" t="s">
        <v>1419</v>
      </c>
      <c r="C236" s="506"/>
      <c r="D236" s="506"/>
      <c r="E236" s="499"/>
      <c r="F236" s="499"/>
      <c r="G236" s="499"/>
      <c r="H236" s="499"/>
    </row>
    <row r="237" spans="2:8">
      <c r="B237" s="117" t="s">
        <v>1374</v>
      </c>
      <c r="C237" s="506"/>
      <c r="D237" s="506"/>
      <c r="E237" s="499"/>
      <c r="F237" s="499"/>
      <c r="G237" s="499"/>
      <c r="H237" s="499"/>
    </row>
    <row r="238" spans="2:8">
      <c r="B238" s="510" t="s">
        <v>1375</v>
      </c>
      <c r="C238" s="506"/>
      <c r="D238" s="506"/>
      <c r="E238" s="499"/>
      <c r="F238" s="499"/>
      <c r="G238" s="499"/>
      <c r="H238" s="499"/>
    </row>
    <row r="239" spans="2:8">
      <c r="B239" s="510" t="s">
        <v>1376</v>
      </c>
      <c r="C239" s="506"/>
      <c r="D239" s="506"/>
      <c r="E239" s="499"/>
      <c r="F239" s="499"/>
      <c r="G239" s="499"/>
      <c r="H239" s="499"/>
    </row>
    <row r="240" spans="2:8">
      <c r="B240" s="273" t="s">
        <v>1377</v>
      </c>
      <c r="C240" s="506"/>
      <c r="D240" s="506"/>
      <c r="E240" s="499"/>
      <c r="F240" s="499"/>
      <c r="G240" s="499"/>
      <c r="H240" s="499"/>
    </row>
    <row r="241" spans="2:8">
      <c r="B241" s="510" t="s">
        <v>1378</v>
      </c>
      <c r="C241" s="506"/>
      <c r="D241" s="506"/>
      <c r="E241" s="499"/>
      <c r="F241" s="499"/>
      <c r="G241" s="499"/>
      <c r="H241" s="499"/>
    </row>
    <row r="242" spans="2:8">
      <c r="B242" s="273" t="s">
        <v>1420</v>
      </c>
      <c r="C242" s="506"/>
      <c r="D242" s="506"/>
      <c r="E242" s="499"/>
      <c r="F242" s="499"/>
      <c r="G242" s="499"/>
      <c r="H242" s="499"/>
    </row>
    <row r="243" spans="2:8">
      <c r="B243" s="273"/>
      <c r="C243" s="506"/>
      <c r="D243" s="506"/>
      <c r="E243" s="499"/>
      <c r="F243" s="499"/>
      <c r="G243" s="499"/>
      <c r="H243" s="499"/>
    </row>
    <row r="244" spans="2:8">
      <c r="B244" s="273"/>
      <c r="C244" s="506"/>
      <c r="D244" s="506"/>
      <c r="E244" s="499"/>
      <c r="F244" s="499"/>
      <c r="G244" s="499"/>
      <c r="H244" s="499"/>
    </row>
    <row r="245" spans="2:8">
      <c r="B245" s="273"/>
      <c r="C245" s="506"/>
      <c r="D245" s="506"/>
      <c r="E245" s="499"/>
      <c r="F245" s="499"/>
      <c r="G245" s="499"/>
      <c r="H245" s="499"/>
    </row>
    <row r="246" spans="2:8">
      <c r="B246" s="273"/>
      <c r="C246" s="506"/>
      <c r="D246" s="506"/>
      <c r="E246" s="499"/>
      <c r="F246" s="499"/>
      <c r="G246" s="499"/>
      <c r="H246" s="499"/>
    </row>
    <row r="247" spans="2:8">
      <c r="B247" s="273"/>
      <c r="C247" s="506"/>
      <c r="D247" s="506"/>
      <c r="E247" s="499"/>
      <c r="F247" s="499"/>
      <c r="G247" s="499"/>
      <c r="H247" s="499"/>
    </row>
    <row r="248" spans="2:8">
      <c r="B248" s="273"/>
      <c r="C248" s="506"/>
      <c r="D248" s="506"/>
      <c r="E248" s="499"/>
      <c r="F248" s="499"/>
      <c r="G248" s="499"/>
      <c r="H248" s="499"/>
    </row>
    <row r="249" spans="2:8">
      <c r="B249" s="273"/>
      <c r="C249" s="506"/>
      <c r="D249" s="506"/>
      <c r="E249" s="499"/>
      <c r="F249" s="499"/>
      <c r="G249" s="499"/>
      <c r="H249" s="499"/>
    </row>
    <row r="250" spans="2:8">
      <c r="B250" s="507"/>
      <c r="C250" s="506"/>
      <c r="D250" s="507"/>
      <c r="E250" s="499"/>
      <c r="F250" s="499"/>
      <c r="G250" s="499"/>
      <c r="H250" s="499"/>
    </row>
    <row r="251" spans="2:8" ht="45">
      <c r="B251" s="507" t="s">
        <v>1198</v>
      </c>
      <c r="C251" s="506"/>
      <c r="D251" s="507"/>
      <c r="E251" s="499"/>
      <c r="F251" s="499"/>
      <c r="G251" s="499"/>
      <c r="H251" s="499"/>
    </row>
    <row r="252" spans="2:8">
      <c r="B252" s="493"/>
      <c r="C252" s="506" t="s">
        <v>521</v>
      </c>
      <c r="D252" s="506" t="s">
        <v>521</v>
      </c>
      <c r="E252" s="499"/>
      <c r="F252" s="499"/>
      <c r="G252" s="499"/>
      <c r="H252" s="499"/>
    </row>
    <row r="253" spans="2:8" ht="30">
      <c r="B253" s="512" t="s">
        <v>1199</v>
      </c>
      <c r="C253" s="506" t="s">
        <v>521</v>
      </c>
      <c r="D253" s="506" t="s">
        <v>521</v>
      </c>
      <c r="E253" s="499"/>
      <c r="F253" s="499"/>
      <c r="G253" s="499"/>
      <c r="H253" s="499"/>
    </row>
    <row r="254" spans="2:8">
      <c r="B254" s="512" t="s">
        <v>1200</v>
      </c>
      <c r="C254" s="506" t="s">
        <v>1203</v>
      </c>
      <c r="D254" s="506" t="s">
        <v>1203</v>
      </c>
      <c r="E254" s="499"/>
      <c r="F254" s="499"/>
      <c r="G254" s="499"/>
      <c r="H254" s="499"/>
    </row>
    <row r="255" spans="2:8" ht="30">
      <c r="B255" s="512" t="s">
        <v>1201</v>
      </c>
      <c r="C255" s="506" t="s">
        <v>521</v>
      </c>
      <c r="D255" s="506" t="s">
        <v>521</v>
      </c>
      <c r="E255" s="499"/>
      <c r="F255" s="499"/>
      <c r="G255" s="499"/>
      <c r="H255" s="499"/>
    </row>
    <row r="256" spans="2:8">
      <c r="B256" s="512" t="s">
        <v>1202</v>
      </c>
      <c r="C256" s="506" t="s">
        <v>1204</v>
      </c>
      <c r="D256" s="506" t="s">
        <v>521</v>
      </c>
      <c r="E256" s="499"/>
      <c r="F256" s="499"/>
      <c r="G256" s="499"/>
      <c r="H256" s="499"/>
    </row>
    <row r="257" spans="2:8">
      <c r="B257" s="525"/>
      <c r="C257" s="525"/>
      <c r="D257" s="525"/>
      <c r="E257" s="499"/>
      <c r="F257" s="499"/>
      <c r="G257" s="499"/>
      <c r="H257" s="499"/>
    </row>
    <row r="258" spans="2:8" ht="30">
      <c r="B258" s="512" t="s">
        <v>1205</v>
      </c>
      <c r="C258" s="506"/>
      <c r="D258" s="506"/>
      <c r="E258" s="499"/>
      <c r="F258" s="499"/>
      <c r="G258" s="499"/>
      <c r="H258" s="499"/>
    </row>
    <row r="259" spans="2:8">
      <c r="B259" s="512" t="s">
        <v>1206</v>
      </c>
      <c r="C259" s="506" t="s">
        <v>1210</v>
      </c>
      <c r="D259" s="506" t="s">
        <v>1212</v>
      </c>
      <c r="E259" s="499"/>
      <c r="F259" s="499"/>
      <c r="G259" s="499"/>
      <c r="H259" s="499"/>
    </row>
    <row r="260" spans="2:8">
      <c r="B260" s="512" t="s">
        <v>1207</v>
      </c>
      <c r="C260" s="506" t="s">
        <v>1211</v>
      </c>
      <c r="D260" s="506" t="s">
        <v>1212</v>
      </c>
      <c r="E260" s="499"/>
      <c r="F260" s="499"/>
      <c r="G260" s="499"/>
      <c r="H260" s="499"/>
    </row>
    <row r="261" spans="2:8">
      <c r="B261" s="512" t="s">
        <v>1208</v>
      </c>
      <c r="C261" s="506" t="s">
        <v>1212</v>
      </c>
      <c r="D261" s="506" t="s">
        <v>1211</v>
      </c>
      <c r="E261" s="499"/>
      <c r="F261" s="499"/>
      <c r="G261" s="499"/>
      <c r="H261" s="499"/>
    </row>
    <row r="262" spans="2:8">
      <c r="B262" s="512" t="s">
        <v>1209</v>
      </c>
      <c r="C262" s="506" t="s">
        <v>1211</v>
      </c>
      <c r="D262" s="506" t="s">
        <v>1211</v>
      </c>
      <c r="E262" s="499"/>
      <c r="F262" s="499"/>
      <c r="G262" s="499"/>
      <c r="H262" s="499"/>
    </row>
    <row r="263" spans="2:8" ht="120">
      <c r="B263" s="512" t="s">
        <v>1213</v>
      </c>
      <c r="C263" s="526" t="s">
        <v>521</v>
      </c>
      <c r="D263" s="526" t="s">
        <v>521</v>
      </c>
      <c r="E263" s="499"/>
      <c r="F263" s="499"/>
      <c r="G263" s="499"/>
      <c r="H263" s="499"/>
    </row>
    <row r="264" spans="2:8" ht="30">
      <c r="B264" s="527"/>
      <c r="C264" s="506" t="s">
        <v>459</v>
      </c>
      <c r="D264" s="506" t="s">
        <v>1190</v>
      </c>
      <c r="E264" s="499"/>
      <c r="F264" s="499"/>
      <c r="G264" s="499"/>
      <c r="H264" s="499"/>
    </row>
    <row r="265" spans="2:8" ht="30">
      <c r="B265" s="527" t="s">
        <v>1214</v>
      </c>
      <c r="C265" s="506" t="s">
        <v>1222</v>
      </c>
      <c r="D265" s="506" t="s">
        <v>1211</v>
      </c>
      <c r="E265" s="499"/>
      <c r="F265" s="499"/>
      <c r="G265" s="499"/>
      <c r="H265" s="499"/>
    </row>
    <row r="266" spans="2:8" ht="30">
      <c r="B266" s="507" t="s">
        <v>1215</v>
      </c>
      <c r="C266" s="506" t="s">
        <v>1222</v>
      </c>
      <c r="D266" s="506" t="s">
        <v>1211</v>
      </c>
      <c r="E266" s="499"/>
      <c r="F266" s="499"/>
      <c r="G266" s="499"/>
      <c r="H266" s="499"/>
    </row>
    <row r="267" spans="2:8" ht="30">
      <c r="B267" s="507" t="s">
        <v>1216</v>
      </c>
      <c r="C267" s="506" t="s">
        <v>1222</v>
      </c>
      <c r="D267" s="506" t="s">
        <v>1211</v>
      </c>
      <c r="E267" s="499"/>
      <c r="F267" s="499"/>
      <c r="G267" s="499"/>
      <c r="H267" s="499"/>
    </row>
    <row r="268" spans="2:8" ht="30">
      <c r="B268" s="507" t="s">
        <v>1217</v>
      </c>
      <c r="C268" s="506" t="s">
        <v>1211</v>
      </c>
      <c r="D268" s="506" t="s">
        <v>1211</v>
      </c>
      <c r="E268" s="499"/>
      <c r="F268" s="499"/>
      <c r="G268" s="499"/>
      <c r="H268" s="499"/>
    </row>
    <row r="269" spans="2:8" ht="45">
      <c r="B269" s="507" t="s">
        <v>1218</v>
      </c>
      <c r="C269" s="506" t="s">
        <v>1211</v>
      </c>
      <c r="D269" s="506" t="s">
        <v>1211</v>
      </c>
      <c r="E269" s="499"/>
      <c r="F269" s="499"/>
      <c r="G269" s="499"/>
      <c r="H269" s="499"/>
    </row>
    <row r="270" spans="2:8">
      <c r="B270" s="507" t="s">
        <v>1219</v>
      </c>
      <c r="C270" s="506" t="s">
        <v>1211</v>
      </c>
      <c r="D270" s="506" t="s">
        <v>1211</v>
      </c>
      <c r="E270" s="499"/>
      <c r="F270" s="499"/>
      <c r="G270" s="499"/>
      <c r="H270" s="499"/>
    </row>
    <row r="271" spans="2:8">
      <c r="B271" s="507" t="s">
        <v>1220</v>
      </c>
      <c r="C271" s="506" t="s">
        <v>1211</v>
      </c>
      <c r="D271" s="506" t="s">
        <v>1223</v>
      </c>
      <c r="E271" s="499"/>
      <c r="F271" s="499"/>
      <c r="G271" s="499"/>
      <c r="H271" s="499"/>
    </row>
    <row r="272" spans="2:8">
      <c r="B272" s="507" t="s">
        <v>1221</v>
      </c>
      <c r="C272" s="506" t="s">
        <v>521</v>
      </c>
      <c r="D272" s="506" t="s">
        <v>521</v>
      </c>
      <c r="E272" s="499"/>
      <c r="F272" s="499"/>
      <c r="G272" s="499"/>
      <c r="H272" s="499"/>
    </row>
    <row r="273" spans="2:8">
      <c r="B273" s="526" t="s">
        <v>351</v>
      </c>
      <c r="C273" s="506" t="s">
        <v>521</v>
      </c>
      <c r="D273" s="506" t="s">
        <v>521</v>
      </c>
      <c r="E273" s="499"/>
      <c r="F273" s="499"/>
      <c r="G273" s="499"/>
      <c r="H273" s="499"/>
    </row>
    <row r="274" spans="2:8">
      <c r="B274" s="512" t="s">
        <v>1224</v>
      </c>
      <c r="C274" s="506"/>
      <c r="D274" s="506"/>
      <c r="E274" s="499"/>
      <c r="F274" s="499"/>
      <c r="G274" s="499"/>
      <c r="H274" s="499"/>
    </row>
    <row r="275" spans="2:8" ht="75">
      <c r="B275" s="512" t="s">
        <v>1225</v>
      </c>
      <c r="C275" s="506" t="s">
        <v>1227</v>
      </c>
      <c r="D275" s="506" t="s">
        <v>1211</v>
      </c>
      <c r="E275" s="499"/>
      <c r="F275" s="499"/>
      <c r="G275" s="499"/>
      <c r="H275" s="499"/>
    </row>
    <row r="276" spans="2:8" ht="75">
      <c r="B276" s="512" t="s">
        <v>1226</v>
      </c>
      <c r="C276" s="506" t="s">
        <v>1228</v>
      </c>
      <c r="D276" s="506"/>
      <c r="E276" s="499"/>
      <c r="F276" s="499"/>
      <c r="G276" s="499"/>
      <c r="H276" s="499"/>
    </row>
    <row r="277" spans="2:8">
      <c r="B277" s="493"/>
      <c r="C277" s="506" t="s">
        <v>1222</v>
      </c>
      <c r="D277" s="506" t="s">
        <v>1222</v>
      </c>
      <c r="E277" s="499"/>
      <c r="F277" s="499"/>
      <c r="G277" s="499"/>
      <c r="H277" s="499"/>
    </row>
    <row r="278" spans="2:8" ht="51.75" customHeight="1">
      <c r="B278" s="1490" t="s">
        <v>1229</v>
      </c>
      <c r="C278" s="1490"/>
      <c r="D278" s="1490"/>
      <c r="E278" s="499"/>
      <c r="F278" s="499"/>
      <c r="G278" s="499"/>
      <c r="H278" s="499"/>
    </row>
    <row r="279" spans="2:8" ht="51.75" customHeight="1">
      <c r="B279" s="1490" t="s">
        <v>1230</v>
      </c>
      <c r="C279" s="1490"/>
      <c r="D279" s="1490"/>
      <c r="E279" s="499"/>
      <c r="F279" s="499"/>
      <c r="G279" s="499"/>
      <c r="H279" s="499"/>
    </row>
    <row r="280" spans="2:8" ht="51.75" customHeight="1" thickBot="1">
      <c r="B280" s="528" t="s">
        <v>1231</v>
      </c>
      <c r="C280" s="273"/>
      <c r="D280" s="273"/>
      <c r="E280" s="273"/>
      <c r="F280" s="273"/>
      <c r="G280" s="499"/>
      <c r="H280" s="499"/>
    </row>
    <row r="281" spans="2:8" ht="51.75" customHeight="1" thickBot="1">
      <c r="B281" s="529" t="s">
        <v>473</v>
      </c>
      <c r="C281" s="530" t="s">
        <v>480</v>
      </c>
      <c r="D281" s="530" t="s">
        <v>541</v>
      </c>
      <c r="E281" s="530" t="s">
        <v>542</v>
      </c>
      <c r="F281" s="530" t="s">
        <v>488</v>
      </c>
      <c r="G281" s="499"/>
      <c r="H281" s="499"/>
    </row>
    <row r="282" spans="2:8" ht="51.75" customHeight="1">
      <c r="B282" s="531" t="s">
        <v>1232</v>
      </c>
      <c r="C282" s="532"/>
      <c r="D282" s="533"/>
      <c r="E282" s="533"/>
      <c r="F282" s="532"/>
      <c r="G282" s="499"/>
      <c r="H282" s="499"/>
    </row>
    <row r="283" spans="2:8" ht="51.75" customHeight="1">
      <c r="B283" s="514" t="s">
        <v>1233</v>
      </c>
      <c r="C283" s="534"/>
      <c r="D283" s="534"/>
      <c r="E283" s="534"/>
      <c r="F283" s="534"/>
      <c r="G283" s="499"/>
      <c r="H283" s="499"/>
    </row>
    <row r="284" spans="2:8" ht="51.75" customHeight="1">
      <c r="B284" s="514" t="s">
        <v>514</v>
      </c>
      <c r="C284" s="534"/>
      <c r="D284" s="534"/>
      <c r="E284" s="534"/>
      <c r="F284" s="534"/>
      <c r="G284" s="499"/>
      <c r="H284" s="499"/>
    </row>
    <row r="285" spans="2:8" ht="51.75" customHeight="1">
      <c r="B285" s="515" t="s">
        <v>1234</v>
      </c>
      <c r="C285" s="535"/>
      <c r="D285" s="535"/>
      <c r="E285" s="535"/>
      <c r="F285" s="535"/>
      <c r="G285" s="499"/>
      <c r="H285" s="499"/>
    </row>
    <row r="286" spans="2:8" ht="51.75" customHeight="1">
      <c r="B286" s="531" t="s">
        <v>1235</v>
      </c>
      <c r="C286" s="535"/>
      <c r="D286" s="535"/>
      <c r="E286" s="535"/>
      <c r="F286" s="535"/>
      <c r="G286" s="499"/>
      <c r="H286" s="499"/>
    </row>
    <row r="287" spans="2:8" ht="51.75" customHeight="1">
      <c r="B287" s="514" t="s">
        <v>1233</v>
      </c>
      <c r="C287" s="535"/>
      <c r="D287" s="535"/>
      <c r="E287" s="535"/>
      <c r="F287" s="535"/>
      <c r="G287" s="499"/>
      <c r="H287" s="499"/>
    </row>
    <row r="288" spans="2:8" ht="51.75" customHeight="1">
      <c r="B288" s="514" t="s">
        <v>514</v>
      </c>
      <c r="C288" s="535"/>
      <c r="D288" s="535"/>
      <c r="E288" s="535"/>
      <c r="F288" s="535"/>
      <c r="G288" s="499"/>
      <c r="H288" s="499"/>
    </row>
    <row r="289" spans="2:8" ht="51.75" customHeight="1">
      <c r="B289" s="515" t="s">
        <v>1234</v>
      </c>
      <c r="C289" s="535"/>
      <c r="D289" s="535"/>
      <c r="E289" s="535"/>
      <c r="F289" s="535"/>
      <c r="G289" s="499"/>
      <c r="H289" s="499"/>
    </row>
    <row r="290" spans="2:8" ht="51.75" customHeight="1">
      <c r="B290" s="517" t="s">
        <v>1236</v>
      </c>
      <c r="C290" s="535"/>
      <c r="D290" s="535"/>
      <c r="E290" s="535"/>
      <c r="F290" s="535"/>
      <c r="G290" s="499"/>
      <c r="H290" s="499"/>
    </row>
    <row r="291" spans="2:8" ht="51.75" customHeight="1">
      <c r="B291" s="514" t="s">
        <v>1233</v>
      </c>
      <c r="C291" s="535"/>
      <c r="D291" s="535"/>
      <c r="E291" s="535"/>
      <c r="F291" s="535"/>
      <c r="G291" s="499"/>
      <c r="H291" s="499"/>
    </row>
    <row r="292" spans="2:8" ht="51.75" customHeight="1">
      <c r="B292" s="514" t="s">
        <v>514</v>
      </c>
      <c r="C292" s="535"/>
      <c r="D292" s="535"/>
      <c r="E292" s="535"/>
      <c r="F292" s="535"/>
      <c r="G292" s="499"/>
      <c r="H292" s="499"/>
    </row>
    <row r="293" spans="2:8" ht="51.75" customHeight="1" thickBot="1">
      <c r="B293" s="518" t="s">
        <v>1234</v>
      </c>
      <c r="C293" s="536"/>
      <c r="D293" s="536"/>
      <c r="E293" s="536"/>
      <c r="F293" s="536"/>
      <c r="G293" s="499"/>
      <c r="H293" s="499"/>
    </row>
    <row r="294" spans="2:8" ht="51.75" customHeight="1">
      <c r="B294" s="537" t="s">
        <v>1237</v>
      </c>
      <c r="C294" s="273"/>
      <c r="D294" s="273"/>
      <c r="E294" s="273"/>
      <c r="F294" s="273"/>
      <c r="G294" s="499"/>
      <c r="H294" s="499"/>
    </row>
    <row r="295" spans="2:8" ht="51.75" customHeight="1">
      <c r="B295" s="537" t="s">
        <v>1238</v>
      </c>
      <c r="C295" s="273"/>
      <c r="D295" s="273"/>
      <c r="E295" s="273"/>
      <c r="F295" s="273"/>
      <c r="G295" s="499"/>
      <c r="H295" s="499"/>
    </row>
    <row r="296" spans="2:8" ht="51.75" customHeight="1">
      <c r="B296" s="537" t="s">
        <v>1239</v>
      </c>
      <c r="C296" s="273"/>
      <c r="D296" s="273"/>
      <c r="E296" s="273"/>
      <c r="F296" s="273"/>
      <c r="G296" s="499"/>
      <c r="H296" s="499"/>
    </row>
    <row r="297" spans="2:8" ht="51.75" customHeight="1">
      <c r="B297" s="537" t="s">
        <v>1240</v>
      </c>
      <c r="C297" s="273"/>
      <c r="D297" s="273"/>
      <c r="E297" s="273"/>
      <c r="F297" s="273"/>
      <c r="G297" s="499"/>
      <c r="H297" s="499"/>
    </row>
    <row r="298" spans="2:8" ht="51.75" customHeight="1">
      <c r="B298" s="537" t="s">
        <v>1241</v>
      </c>
      <c r="C298" s="273"/>
      <c r="D298" s="273"/>
      <c r="E298" s="273"/>
      <c r="F298" s="273"/>
      <c r="G298" s="499"/>
      <c r="H298" s="499"/>
    </row>
    <row r="299" spans="2:8" ht="51.75" customHeight="1" thickBot="1">
      <c r="B299" s="528" t="s">
        <v>1242</v>
      </c>
      <c r="C299" s="273"/>
      <c r="D299" s="273"/>
      <c r="E299" s="273"/>
      <c r="F299" s="273"/>
      <c r="G299" s="499"/>
      <c r="H299" s="499"/>
    </row>
    <row r="300" spans="2:8" ht="51.75" customHeight="1">
      <c r="B300" s="1491" t="s">
        <v>473</v>
      </c>
      <c r="C300" s="538" t="s">
        <v>1121</v>
      </c>
      <c r="D300" s="538" t="s">
        <v>1243</v>
      </c>
      <c r="E300" s="538" t="s">
        <v>1245</v>
      </c>
      <c r="F300" s="538" t="s">
        <v>1121</v>
      </c>
      <c r="G300" s="499"/>
      <c r="H300" s="499"/>
    </row>
    <row r="301" spans="2:8" ht="51.75" customHeight="1" thickBot="1">
      <c r="B301" s="1492"/>
      <c r="C301" s="539" t="s">
        <v>1122</v>
      </c>
      <c r="D301" s="539" t="s">
        <v>1244</v>
      </c>
      <c r="E301" s="539" t="s">
        <v>1244</v>
      </c>
      <c r="F301" s="539" t="s">
        <v>1149</v>
      </c>
      <c r="G301" s="499"/>
      <c r="H301" s="499"/>
    </row>
    <row r="302" spans="2:8" ht="51.75" customHeight="1">
      <c r="B302" s="517" t="s">
        <v>1246</v>
      </c>
      <c r="C302" s="534"/>
      <c r="D302" s="534"/>
      <c r="E302" s="534"/>
      <c r="F302" s="534"/>
      <c r="G302" s="499"/>
      <c r="H302" s="499"/>
    </row>
    <row r="303" spans="2:8" ht="51.75" customHeight="1">
      <c r="B303" s="514" t="s">
        <v>1247</v>
      </c>
      <c r="C303" s="534"/>
      <c r="D303" s="534"/>
      <c r="E303" s="534"/>
      <c r="F303" s="534"/>
      <c r="G303" s="499"/>
      <c r="H303" s="499"/>
    </row>
    <row r="304" spans="2:8" ht="51.75" customHeight="1">
      <c r="B304" s="514" t="s">
        <v>1248</v>
      </c>
      <c r="C304" s="534"/>
      <c r="D304" s="534"/>
      <c r="E304" s="534"/>
      <c r="F304" s="534"/>
      <c r="G304" s="499"/>
      <c r="H304" s="499"/>
    </row>
    <row r="305" spans="2:8" ht="51.75" customHeight="1">
      <c r="B305" s="514" t="s">
        <v>1249</v>
      </c>
      <c r="C305" s="534"/>
      <c r="D305" s="534"/>
      <c r="E305" s="534"/>
      <c r="F305" s="534"/>
      <c r="G305" s="499"/>
      <c r="H305" s="499"/>
    </row>
    <row r="306" spans="2:8" ht="51.75" customHeight="1">
      <c r="B306" s="517" t="s">
        <v>1250</v>
      </c>
      <c r="C306" s="534"/>
      <c r="D306" s="534"/>
      <c r="E306" s="534"/>
      <c r="F306" s="534"/>
      <c r="G306" s="499"/>
      <c r="H306" s="499"/>
    </row>
    <row r="307" spans="2:8" ht="51.75" customHeight="1">
      <c r="B307" s="514" t="s">
        <v>1247</v>
      </c>
      <c r="C307" s="534"/>
      <c r="D307" s="534"/>
      <c r="E307" s="534"/>
      <c r="F307" s="534"/>
      <c r="G307" s="499"/>
      <c r="H307" s="499"/>
    </row>
    <row r="308" spans="2:8" ht="51.75" customHeight="1">
      <c r="B308" s="514" t="s">
        <v>1251</v>
      </c>
      <c r="C308" s="534"/>
      <c r="D308" s="534"/>
      <c r="E308" s="534"/>
      <c r="F308" s="534"/>
      <c r="G308" s="499"/>
      <c r="H308" s="499"/>
    </row>
    <row r="309" spans="2:8" ht="51.75" customHeight="1">
      <c r="B309" s="514" t="s">
        <v>1252</v>
      </c>
      <c r="C309" s="534"/>
      <c r="D309" s="534"/>
      <c r="E309" s="534"/>
      <c r="F309" s="534"/>
      <c r="G309" s="499"/>
      <c r="H309" s="499"/>
    </row>
    <row r="310" spans="2:8" ht="51.75" customHeight="1" thickBot="1">
      <c r="B310" s="522" t="s">
        <v>1249</v>
      </c>
      <c r="C310" s="540"/>
      <c r="D310" s="540"/>
      <c r="E310" s="540"/>
      <c r="F310" s="540"/>
      <c r="G310" s="499"/>
      <c r="H310" s="499"/>
    </row>
    <row r="311" spans="2:8" ht="51.75" customHeight="1">
      <c r="B311" s="537" t="s">
        <v>1253</v>
      </c>
      <c r="C311" s="273"/>
      <c r="D311" s="273"/>
      <c r="E311" s="273"/>
      <c r="F311" s="273"/>
      <c r="G311" s="499"/>
      <c r="H311" s="499"/>
    </row>
    <row r="312" spans="2:8" ht="51.75" customHeight="1">
      <c r="B312" s="537" t="s">
        <v>1254</v>
      </c>
      <c r="C312" s="273"/>
      <c r="D312" s="273"/>
      <c r="E312" s="273"/>
      <c r="F312" s="273"/>
      <c r="G312" s="499"/>
      <c r="H312" s="499"/>
    </row>
    <row r="313" spans="2:8" ht="51.75" customHeight="1">
      <c r="B313" s="537" t="s">
        <v>1255</v>
      </c>
      <c r="C313" s="273"/>
      <c r="D313" s="273"/>
      <c r="E313" s="273"/>
      <c r="F313" s="273"/>
      <c r="G313" s="499"/>
      <c r="H313" s="499"/>
    </row>
    <row r="314" spans="2:8" ht="51.75" customHeight="1">
      <c r="B314" s="537" t="s">
        <v>1241</v>
      </c>
      <c r="C314" s="273"/>
      <c r="D314" s="273"/>
      <c r="E314" s="273"/>
      <c r="F314" s="273"/>
      <c r="G314" s="499"/>
      <c r="H314" s="499"/>
    </row>
    <row r="315" spans="2:8" ht="51.75" customHeight="1">
      <c r="B315" s="541" t="s">
        <v>1256</v>
      </c>
      <c r="C315" s="506" t="s">
        <v>459</v>
      </c>
      <c r="D315" s="506" t="s">
        <v>1190</v>
      </c>
      <c r="E315" s="273"/>
      <c r="F315" s="273"/>
      <c r="G315" s="499"/>
      <c r="H315" s="499"/>
    </row>
    <row r="316" spans="2:8" ht="51.75" customHeight="1">
      <c r="B316" s="507" t="s">
        <v>482</v>
      </c>
      <c r="C316" s="506" t="s">
        <v>521</v>
      </c>
      <c r="D316" s="506" t="s">
        <v>521</v>
      </c>
      <c r="E316" s="273"/>
      <c r="F316" s="273"/>
      <c r="G316" s="499"/>
      <c r="H316" s="499"/>
    </row>
    <row r="317" spans="2:8" ht="51.75" customHeight="1">
      <c r="B317" s="507" t="s">
        <v>1257</v>
      </c>
      <c r="C317" s="506" t="s">
        <v>521</v>
      </c>
      <c r="D317" s="506" t="s">
        <v>521</v>
      </c>
      <c r="E317" s="273"/>
      <c r="F317" s="273"/>
      <c r="G317" s="499"/>
      <c r="H317" s="499"/>
    </row>
    <row r="318" spans="2:8" ht="51.75" customHeight="1">
      <c r="B318" s="507" t="s">
        <v>1258</v>
      </c>
      <c r="C318" s="506" t="s">
        <v>521</v>
      </c>
      <c r="D318" s="506" t="s">
        <v>521</v>
      </c>
      <c r="E318" s="273"/>
      <c r="F318" s="273"/>
      <c r="G318" s="499"/>
      <c r="H318" s="499"/>
    </row>
    <row r="319" spans="2:8" ht="51.75" customHeight="1">
      <c r="B319" s="525" t="s">
        <v>1259</v>
      </c>
      <c r="C319" s="526" t="s">
        <v>1260</v>
      </c>
      <c r="D319" s="526" t="s">
        <v>1260</v>
      </c>
      <c r="E319" s="273"/>
      <c r="F319" s="273"/>
      <c r="G319" s="499"/>
      <c r="H319" s="499"/>
    </row>
    <row r="320" spans="2:8" ht="51.75" customHeight="1">
      <c r="B320" s="541" t="s">
        <v>1261</v>
      </c>
      <c r="C320" s="506" t="s">
        <v>459</v>
      </c>
      <c r="D320" s="506" t="s">
        <v>1190</v>
      </c>
      <c r="E320" s="273"/>
      <c r="F320" s="273"/>
      <c r="G320" s="499"/>
      <c r="H320" s="499"/>
    </row>
    <row r="321" spans="2:11" ht="51.75" customHeight="1">
      <c r="B321" s="507" t="s">
        <v>1262</v>
      </c>
      <c r="C321" s="506" t="s">
        <v>521</v>
      </c>
      <c r="D321" s="506" t="s">
        <v>521</v>
      </c>
      <c r="E321" s="273"/>
      <c r="F321" s="273"/>
      <c r="G321" s="499"/>
      <c r="H321" s="499"/>
    </row>
    <row r="322" spans="2:11" ht="51.75" customHeight="1">
      <c r="B322" s="507" t="s">
        <v>1263</v>
      </c>
      <c r="C322" s="506"/>
      <c r="D322" s="506"/>
      <c r="E322" s="273"/>
      <c r="F322" s="273"/>
      <c r="G322" s="499"/>
      <c r="H322" s="499"/>
    </row>
    <row r="323" spans="2:11" ht="51.75" customHeight="1">
      <c r="B323" s="493"/>
      <c r="C323" s="506" t="s">
        <v>521</v>
      </c>
      <c r="D323" s="506" t="s">
        <v>521</v>
      </c>
      <c r="E323" s="273"/>
      <c r="F323" s="273"/>
      <c r="G323" s="499"/>
      <c r="H323" s="499"/>
    </row>
    <row r="324" spans="2:11" ht="51.75" customHeight="1">
      <c r="B324" s="527" t="s">
        <v>1264</v>
      </c>
      <c r="C324" s="506" t="s">
        <v>459</v>
      </c>
      <c r="D324" s="506" t="s">
        <v>1190</v>
      </c>
      <c r="E324" s="273"/>
      <c r="F324" s="273"/>
      <c r="G324" s="273"/>
      <c r="H324" s="273"/>
      <c r="I324" s="273"/>
      <c r="J324" s="273"/>
      <c r="K324" s="273"/>
    </row>
    <row r="325" spans="2:11" ht="51.75" customHeight="1">
      <c r="B325" s="512" t="s">
        <v>1193</v>
      </c>
      <c r="C325" s="526"/>
      <c r="D325" s="506"/>
      <c r="E325" s="273"/>
      <c r="F325" s="273"/>
      <c r="G325" s="273"/>
      <c r="H325" s="273"/>
      <c r="I325" s="273"/>
      <c r="J325" s="273"/>
      <c r="K325" s="273"/>
    </row>
    <row r="326" spans="2:11" ht="51.75" customHeight="1">
      <c r="B326" s="507"/>
      <c r="C326" s="526"/>
      <c r="D326" s="506"/>
      <c r="E326" s="273"/>
      <c r="F326" s="273"/>
      <c r="G326" s="273"/>
      <c r="H326" s="273"/>
      <c r="I326" s="273"/>
      <c r="J326" s="273"/>
      <c r="K326" s="273"/>
    </row>
    <row r="327" spans="2:11" ht="51.75" customHeight="1">
      <c r="B327" s="507" t="s">
        <v>1265</v>
      </c>
      <c r="C327" s="526"/>
      <c r="D327" s="506"/>
      <c r="E327" s="273"/>
      <c r="F327" s="273"/>
      <c r="G327" s="273"/>
      <c r="H327" s="273"/>
      <c r="I327" s="273"/>
      <c r="J327" s="273"/>
      <c r="K327" s="273"/>
    </row>
    <row r="328" spans="2:11" ht="51.75" customHeight="1">
      <c r="B328" s="507" t="s">
        <v>1266</v>
      </c>
      <c r="C328" s="526"/>
      <c r="D328" s="506"/>
      <c r="E328" s="273"/>
      <c r="F328" s="273"/>
      <c r="G328" s="273"/>
      <c r="H328" s="273"/>
      <c r="I328" s="273"/>
      <c r="J328" s="273"/>
      <c r="K328" s="273"/>
    </row>
    <row r="329" spans="2:11" ht="51.75" customHeight="1">
      <c r="B329" s="507"/>
      <c r="C329" s="506" t="s">
        <v>1260</v>
      </c>
      <c r="D329" s="506" t="s">
        <v>1260</v>
      </c>
      <c r="E329" s="273"/>
      <c r="F329" s="273"/>
      <c r="G329" s="273"/>
      <c r="H329" s="273"/>
      <c r="I329" s="273"/>
      <c r="J329" s="273"/>
      <c r="K329" s="273"/>
    </row>
    <row r="330" spans="2:11" ht="51.75" customHeight="1">
      <c r="B330" s="507" t="s">
        <v>1267</v>
      </c>
      <c r="C330" s="506"/>
      <c r="D330" s="506"/>
      <c r="E330" s="273"/>
      <c r="F330" s="273"/>
      <c r="G330" s="273"/>
      <c r="H330" s="273"/>
      <c r="I330" s="273"/>
      <c r="J330" s="273"/>
      <c r="K330" s="273"/>
    </row>
    <row r="331" spans="2:11" ht="51.75" customHeight="1">
      <c r="B331" s="507" t="s">
        <v>1268</v>
      </c>
      <c r="C331" s="506"/>
      <c r="D331" s="506"/>
      <c r="E331" s="273"/>
      <c r="F331" s="273"/>
      <c r="G331" s="273"/>
      <c r="H331" s="273"/>
      <c r="I331" s="273"/>
      <c r="J331" s="273"/>
      <c r="K331" s="273"/>
    </row>
    <row r="332" spans="2:11" ht="51.75" customHeight="1">
      <c r="B332" s="507"/>
      <c r="C332" s="506" t="s">
        <v>1260</v>
      </c>
      <c r="D332" s="506" t="s">
        <v>1260</v>
      </c>
      <c r="E332" s="273"/>
      <c r="F332" s="273"/>
      <c r="G332" s="273"/>
      <c r="H332" s="273"/>
      <c r="I332" s="273"/>
      <c r="J332" s="273"/>
      <c r="K332" s="273"/>
    </row>
    <row r="333" spans="2:11" ht="51.75" customHeight="1">
      <c r="B333" s="507" t="s">
        <v>1269</v>
      </c>
      <c r="C333" s="506"/>
      <c r="D333" s="506"/>
      <c r="E333" s="273"/>
      <c r="F333" s="273"/>
      <c r="G333" s="273"/>
      <c r="H333" s="273"/>
      <c r="I333" s="273"/>
      <c r="J333" s="273"/>
      <c r="K333" s="273"/>
    </row>
    <row r="334" spans="2:11" ht="51.75" customHeight="1">
      <c r="B334" s="507" t="s">
        <v>1270</v>
      </c>
      <c r="C334" s="506"/>
      <c r="D334" s="506"/>
      <c r="E334" s="273"/>
      <c r="F334" s="273"/>
      <c r="G334" s="273"/>
      <c r="H334" s="273"/>
      <c r="I334" s="273"/>
      <c r="J334" s="273"/>
      <c r="K334" s="273"/>
    </row>
    <row r="335" spans="2:11" ht="51.75" customHeight="1">
      <c r="B335" s="507" t="s">
        <v>1271</v>
      </c>
      <c r="C335" s="506" t="s">
        <v>1260</v>
      </c>
      <c r="D335" s="506" t="s">
        <v>1260</v>
      </c>
      <c r="E335" s="273"/>
      <c r="F335" s="273"/>
      <c r="G335" s="273"/>
      <c r="H335" s="273"/>
      <c r="I335" s="273"/>
      <c r="J335" s="273"/>
      <c r="K335" s="273"/>
    </row>
    <row r="336" spans="2:11" ht="51.75" customHeight="1">
      <c r="B336" s="507" t="s">
        <v>1272</v>
      </c>
      <c r="C336" s="506" t="s">
        <v>1260</v>
      </c>
      <c r="D336" s="506" t="s">
        <v>1260</v>
      </c>
      <c r="E336" s="273"/>
      <c r="F336" s="273"/>
      <c r="G336" s="273"/>
      <c r="H336" s="273"/>
      <c r="I336" s="273"/>
      <c r="J336" s="273"/>
      <c r="K336" s="273"/>
    </row>
    <row r="337" spans="2:11" ht="51.75" customHeight="1">
      <c r="B337" s="507" t="s">
        <v>1273</v>
      </c>
      <c r="C337" s="506" t="s">
        <v>1260</v>
      </c>
      <c r="D337" s="506" t="s">
        <v>1260</v>
      </c>
      <c r="E337" s="273"/>
      <c r="F337" s="273"/>
      <c r="G337" s="273"/>
      <c r="H337" s="273"/>
      <c r="I337" s="273"/>
      <c r="J337" s="273"/>
      <c r="K337" s="273"/>
    </row>
    <row r="338" spans="2:11" ht="51.75" customHeight="1">
      <c r="B338" s="507" t="s">
        <v>1274</v>
      </c>
      <c r="C338" s="506" t="s">
        <v>1260</v>
      </c>
      <c r="D338" s="506" t="s">
        <v>1260</v>
      </c>
      <c r="E338" s="273"/>
      <c r="F338" s="273"/>
      <c r="G338" s="273"/>
      <c r="H338" s="273"/>
      <c r="I338" s="273"/>
      <c r="J338" s="273"/>
      <c r="K338" s="273"/>
    </row>
    <row r="339" spans="2:11" ht="51.75" customHeight="1">
      <c r="B339" s="507" t="s">
        <v>1275</v>
      </c>
      <c r="C339" s="506" t="s">
        <v>1260</v>
      </c>
      <c r="D339" s="506" t="s">
        <v>1260</v>
      </c>
      <c r="E339" s="273"/>
      <c r="F339" s="273"/>
      <c r="G339" s="273"/>
      <c r="H339" s="273"/>
      <c r="I339" s="273"/>
      <c r="J339" s="273"/>
      <c r="K339" s="273"/>
    </row>
    <row r="340" spans="2:11" ht="51.75" customHeight="1">
      <c r="B340" s="507"/>
      <c r="C340" s="506" t="s">
        <v>1260</v>
      </c>
      <c r="D340" s="506" t="s">
        <v>1260</v>
      </c>
      <c r="E340" s="273"/>
      <c r="F340" s="273"/>
      <c r="G340" s="273"/>
      <c r="H340" s="273"/>
      <c r="I340" s="273"/>
      <c r="J340" s="273"/>
      <c r="K340" s="273"/>
    </row>
    <row r="341" spans="2:11" ht="51.75" customHeight="1">
      <c r="B341" s="507" t="s">
        <v>1276</v>
      </c>
      <c r="C341" s="506"/>
      <c r="D341" s="506"/>
      <c r="E341" s="273"/>
      <c r="F341" s="273"/>
      <c r="G341" s="273"/>
      <c r="H341" s="273"/>
      <c r="I341" s="273"/>
      <c r="J341" s="273"/>
      <c r="K341" s="273"/>
    </row>
    <row r="342" spans="2:11" ht="51.75" customHeight="1">
      <c r="B342" s="493"/>
      <c r="C342" s="506" t="s">
        <v>1260</v>
      </c>
      <c r="D342" s="506" t="s">
        <v>1260</v>
      </c>
      <c r="E342" s="273"/>
      <c r="F342" s="273"/>
      <c r="G342" s="273"/>
      <c r="H342" s="273"/>
      <c r="I342" s="273"/>
      <c r="J342" s="273"/>
      <c r="K342" s="273"/>
    </row>
    <row r="343" spans="2:11" ht="51.75" customHeight="1">
      <c r="B343" s="511"/>
      <c r="C343" s="273"/>
      <c r="D343" s="273"/>
      <c r="E343" s="273"/>
      <c r="F343" s="273"/>
      <c r="G343" s="273"/>
      <c r="H343" s="273"/>
      <c r="I343" s="273"/>
      <c r="J343" s="273"/>
      <c r="K343" s="273"/>
    </row>
    <row r="344" spans="2:11" ht="51.75" customHeight="1">
      <c r="B344" s="1493"/>
      <c r="C344" s="1494" t="s">
        <v>1277</v>
      </c>
      <c r="D344" s="1494"/>
      <c r="E344" s="1495" t="s">
        <v>1190</v>
      </c>
      <c r="F344" s="1495"/>
      <c r="G344" s="1495"/>
      <c r="H344" s="1495" t="s">
        <v>1278</v>
      </c>
      <c r="I344" s="1495" t="s">
        <v>1279</v>
      </c>
      <c r="J344" s="1495" t="s">
        <v>459</v>
      </c>
      <c r="K344" s="1493"/>
    </row>
    <row r="345" spans="2:11" ht="51.75" customHeight="1">
      <c r="B345" s="1493"/>
      <c r="C345" s="1494"/>
      <c r="D345" s="1494"/>
      <c r="E345" s="1495"/>
      <c r="F345" s="1495"/>
      <c r="G345" s="1495"/>
      <c r="H345" s="1495"/>
      <c r="I345" s="1495"/>
      <c r="J345" s="1495"/>
      <c r="K345" s="1493"/>
    </row>
    <row r="346" spans="2:11" ht="51.75" customHeight="1">
      <c r="B346" s="1493"/>
      <c r="C346" s="1493" t="s">
        <v>1280</v>
      </c>
      <c r="D346" s="1493"/>
      <c r="E346" s="1495" t="s">
        <v>521</v>
      </c>
      <c r="F346" s="1495"/>
      <c r="G346" s="1495"/>
      <c r="H346" s="506" t="s">
        <v>521</v>
      </c>
      <c r="I346" s="506" t="s">
        <v>521</v>
      </c>
      <c r="J346" s="506" t="s">
        <v>521</v>
      </c>
      <c r="K346" s="1493"/>
    </row>
    <row r="347" spans="2:11" ht="51.75" customHeight="1">
      <c r="B347" s="1493"/>
      <c r="C347" s="1496" t="s">
        <v>351</v>
      </c>
      <c r="D347" s="1496"/>
      <c r="E347" s="1496" t="s">
        <v>521</v>
      </c>
      <c r="F347" s="1496"/>
      <c r="G347" s="1496"/>
      <c r="H347" s="526" t="s">
        <v>521</v>
      </c>
      <c r="I347" s="526" t="s">
        <v>521</v>
      </c>
      <c r="J347" s="526" t="s">
        <v>521</v>
      </c>
      <c r="K347" s="1493"/>
    </row>
    <row r="348" spans="2:11" ht="51.75" customHeight="1">
      <c r="B348" s="507"/>
      <c r="C348" s="1493"/>
      <c r="D348" s="1493"/>
      <c r="E348" s="1495"/>
      <c r="F348" s="1495"/>
      <c r="G348" s="1495"/>
      <c r="H348" s="506"/>
      <c r="I348" s="506"/>
      <c r="J348" s="506"/>
      <c r="K348" s="507"/>
    </row>
    <row r="349" spans="2:11" ht="51.75" customHeight="1">
      <c r="B349" s="1494" t="s">
        <v>1281</v>
      </c>
      <c r="C349" s="1494"/>
      <c r="D349" s="1495" t="s">
        <v>1282</v>
      </c>
      <c r="E349" s="1495" t="s">
        <v>1283</v>
      </c>
      <c r="F349" s="1495"/>
      <c r="G349" s="1495"/>
      <c r="H349" s="1495"/>
      <c r="I349" s="1495" t="s">
        <v>1190</v>
      </c>
      <c r="J349" s="1495"/>
      <c r="K349" s="1493"/>
    </row>
    <row r="350" spans="2:11" ht="51.75" customHeight="1">
      <c r="B350" s="1494"/>
      <c r="C350" s="1494"/>
      <c r="D350" s="1495"/>
      <c r="E350" s="1495" t="s">
        <v>1284</v>
      </c>
      <c r="F350" s="1495"/>
      <c r="G350" s="1495"/>
      <c r="H350" s="1495"/>
      <c r="I350" s="1495"/>
      <c r="J350" s="1495"/>
      <c r="K350" s="1493"/>
    </row>
    <row r="351" spans="2:11" ht="51.75" customHeight="1">
      <c r="B351" s="1493" t="s">
        <v>1285</v>
      </c>
      <c r="C351" s="1493"/>
      <c r="D351" s="506" t="s">
        <v>521</v>
      </c>
      <c r="E351" s="506" t="s">
        <v>521</v>
      </c>
      <c r="F351" s="1495" t="s">
        <v>521</v>
      </c>
      <c r="G351" s="1495"/>
      <c r="H351" s="1495"/>
      <c r="I351" s="1495" t="s">
        <v>521</v>
      </c>
      <c r="J351" s="1495"/>
      <c r="K351" s="1495"/>
    </row>
    <row r="352" spans="2:11" ht="51.75" customHeight="1">
      <c r="B352" s="1493" t="s">
        <v>1286</v>
      </c>
      <c r="C352" s="1493"/>
      <c r="D352" s="506" t="s">
        <v>521</v>
      </c>
      <c r="E352" s="506" t="s">
        <v>521</v>
      </c>
      <c r="F352" s="1495" t="s">
        <v>521</v>
      </c>
      <c r="G352" s="1495"/>
      <c r="H352" s="1495"/>
      <c r="I352" s="1495" t="s">
        <v>521</v>
      </c>
      <c r="J352" s="1495"/>
      <c r="K352" s="1495"/>
    </row>
    <row r="353" spans="2:11" ht="51.75" customHeight="1">
      <c r="B353" s="1490" t="s">
        <v>1287</v>
      </c>
      <c r="C353" s="1490"/>
      <c r="D353" s="506"/>
      <c r="E353" s="506"/>
      <c r="F353" s="1495"/>
      <c r="G353" s="1495"/>
      <c r="H353" s="1495"/>
      <c r="I353" s="1495"/>
      <c r="J353" s="1495"/>
      <c r="K353" s="1495"/>
    </row>
    <row r="354" spans="2:11" ht="51.75" customHeight="1">
      <c r="B354" s="1493" t="s">
        <v>1286</v>
      </c>
      <c r="C354" s="1493"/>
      <c r="D354" s="506" t="s">
        <v>521</v>
      </c>
      <c r="E354" s="506" t="s">
        <v>521</v>
      </c>
      <c r="F354" s="1495" t="s">
        <v>521</v>
      </c>
      <c r="G354" s="1495"/>
      <c r="H354" s="1495"/>
      <c r="I354" s="1495" t="s">
        <v>521</v>
      </c>
      <c r="J354" s="1495"/>
      <c r="K354" s="1495"/>
    </row>
    <row r="355" spans="2:11" ht="51.75" customHeight="1">
      <c r="B355" s="1490" t="s">
        <v>1288</v>
      </c>
      <c r="C355" s="1490"/>
      <c r="D355" s="506"/>
      <c r="E355" s="506"/>
      <c r="F355" s="1495"/>
      <c r="G355" s="1495"/>
      <c r="H355" s="1495"/>
      <c r="I355" s="1495"/>
      <c r="J355" s="1495"/>
      <c r="K355" s="1495"/>
    </row>
    <row r="356" spans="2:11" ht="51.75" customHeight="1">
      <c r="B356" s="1493" t="s">
        <v>1289</v>
      </c>
      <c r="C356" s="1493"/>
      <c r="D356" s="506" t="s">
        <v>521</v>
      </c>
      <c r="E356" s="506" t="s">
        <v>521</v>
      </c>
      <c r="F356" s="1495" t="s">
        <v>521</v>
      </c>
      <c r="G356" s="1495"/>
      <c r="H356" s="1495"/>
      <c r="I356" s="1495" t="s">
        <v>521</v>
      </c>
      <c r="J356" s="1495"/>
      <c r="K356" s="1495"/>
    </row>
    <row r="357" spans="2:11" ht="51.75" customHeight="1">
      <c r="B357" s="1496" t="s">
        <v>351</v>
      </c>
      <c r="C357" s="1496"/>
      <c r="D357" s="506" t="s">
        <v>521</v>
      </c>
      <c r="E357" s="506" t="s">
        <v>521</v>
      </c>
      <c r="F357" s="1495" t="s">
        <v>521</v>
      </c>
      <c r="G357" s="1495"/>
      <c r="H357" s="1495"/>
      <c r="I357" s="1495" t="s">
        <v>521</v>
      </c>
      <c r="J357" s="1495"/>
      <c r="K357" s="1495"/>
    </row>
    <row r="358" spans="2:11" ht="51.75" customHeight="1">
      <c r="B358" s="1493"/>
      <c r="C358" s="1494" t="s">
        <v>1290</v>
      </c>
      <c r="D358" s="1494"/>
      <c r="E358" s="1494"/>
      <c r="F358" s="1494"/>
      <c r="G358" s="1495" t="s">
        <v>459</v>
      </c>
      <c r="H358" s="1495"/>
      <c r="I358" s="1495"/>
      <c r="J358" s="1493" t="s">
        <v>1190</v>
      </c>
      <c r="K358" s="1493"/>
    </row>
    <row r="359" spans="2:11" ht="51.75" customHeight="1">
      <c r="B359" s="1493"/>
      <c r="C359" s="1497" t="s">
        <v>381</v>
      </c>
      <c r="D359" s="1497"/>
      <c r="E359" s="1497"/>
      <c r="F359" s="1497"/>
      <c r="G359" s="1495"/>
      <c r="H359" s="1495"/>
      <c r="I359" s="1495"/>
      <c r="J359" s="1493"/>
      <c r="K359" s="1493"/>
    </row>
    <row r="360" spans="2:11" ht="51.75" customHeight="1">
      <c r="B360" s="1493"/>
      <c r="C360" s="1493" t="s">
        <v>1291</v>
      </c>
      <c r="D360" s="1493"/>
      <c r="E360" s="1493"/>
      <c r="F360" s="1493"/>
      <c r="G360" s="1495" t="s">
        <v>521</v>
      </c>
      <c r="H360" s="1495"/>
      <c r="I360" s="1495"/>
      <c r="J360" s="506" t="s">
        <v>521</v>
      </c>
      <c r="K360" s="1493"/>
    </row>
    <row r="361" spans="2:11" ht="51.75" customHeight="1">
      <c r="B361" s="1493"/>
      <c r="C361" s="1493" t="s">
        <v>1292</v>
      </c>
      <c r="D361" s="1493"/>
      <c r="E361" s="1493"/>
      <c r="F361" s="1493"/>
      <c r="G361" s="1495" t="s">
        <v>521</v>
      </c>
      <c r="H361" s="1495"/>
      <c r="I361" s="1495"/>
      <c r="J361" s="506" t="s">
        <v>521</v>
      </c>
      <c r="K361" s="1493"/>
    </row>
    <row r="362" spans="2:11" ht="51.75" customHeight="1">
      <c r="B362" s="1493"/>
      <c r="C362" s="1493" t="s">
        <v>1293</v>
      </c>
      <c r="D362" s="1493"/>
      <c r="E362" s="1493"/>
      <c r="F362" s="1493"/>
      <c r="G362" s="1495" t="s">
        <v>521</v>
      </c>
      <c r="H362" s="1495"/>
      <c r="I362" s="1495"/>
      <c r="J362" s="506" t="s">
        <v>521</v>
      </c>
      <c r="K362" s="1493"/>
    </row>
    <row r="363" spans="2:11" ht="51.75" customHeight="1">
      <c r="B363" s="1493"/>
      <c r="C363" s="1493" t="s">
        <v>1425</v>
      </c>
      <c r="D363" s="1493"/>
      <c r="E363" s="1493"/>
      <c r="F363" s="1493"/>
      <c r="G363" s="1496" t="s">
        <v>521</v>
      </c>
      <c r="H363" s="1496"/>
      <c r="I363" s="1496"/>
      <c r="J363" s="526" t="s">
        <v>521</v>
      </c>
      <c r="K363" s="1493"/>
    </row>
    <row r="364" spans="2:11" ht="51.75" customHeight="1">
      <c r="B364" s="528" t="s">
        <v>1294</v>
      </c>
      <c r="C364" s="273"/>
      <c r="D364" s="273"/>
      <c r="E364" s="273"/>
      <c r="F364" s="273"/>
      <c r="G364" s="273"/>
      <c r="H364" s="273"/>
      <c r="I364" s="273"/>
      <c r="J364" s="273"/>
    </row>
    <row r="365" spans="2:11" ht="51.75" customHeight="1">
      <c r="B365" s="511" t="s">
        <v>1295</v>
      </c>
      <c r="C365" s="273"/>
      <c r="D365" s="273"/>
      <c r="E365" s="273"/>
      <c r="F365" s="273"/>
      <c r="G365" s="273"/>
      <c r="H365" s="273"/>
      <c r="I365" s="273"/>
      <c r="J365" s="273"/>
    </row>
    <row r="366" spans="2:11" ht="51.75" customHeight="1" thickBot="1">
      <c r="B366" s="511"/>
      <c r="C366" s="273"/>
      <c r="D366" s="273"/>
      <c r="E366" s="273"/>
      <c r="F366" s="273"/>
      <c r="G366" s="273"/>
      <c r="H366" s="273"/>
      <c r="I366" s="273"/>
      <c r="J366" s="273"/>
    </row>
    <row r="367" spans="2:11" ht="51.75" customHeight="1" thickBot="1">
      <c r="B367" s="1491" t="s">
        <v>1296</v>
      </c>
      <c r="C367" s="1499" t="s">
        <v>1297</v>
      </c>
      <c r="D367" s="1500"/>
      <c r="E367" s="1500"/>
      <c r="F367" s="1500"/>
      <c r="G367" s="1500"/>
      <c r="H367" s="1500"/>
      <c r="I367" s="1500"/>
      <c r="J367" s="1501"/>
    </row>
    <row r="368" spans="2:11" ht="51.75" customHeight="1">
      <c r="B368" s="1498"/>
      <c r="C368" s="1491" t="s">
        <v>1068</v>
      </c>
      <c r="D368" s="1491" t="s">
        <v>219</v>
      </c>
      <c r="E368" s="1491" t="s">
        <v>1298</v>
      </c>
      <c r="F368" s="1491" t="s">
        <v>1299</v>
      </c>
      <c r="G368" s="1502" t="s">
        <v>1300</v>
      </c>
      <c r="H368" s="1503"/>
      <c r="I368" s="1491" t="s">
        <v>1302</v>
      </c>
      <c r="J368" s="1491" t="s">
        <v>351</v>
      </c>
    </row>
    <row r="369" spans="2:10" ht="51.75" customHeight="1" thickBot="1">
      <c r="B369" s="1492"/>
      <c r="C369" s="1492"/>
      <c r="D369" s="1492"/>
      <c r="E369" s="1492"/>
      <c r="F369" s="1492"/>
      <c r="G369" s="1504" t="s">
        <v>1301</v>
      </c>
      <c r="H369" s="1505"/>
      <c r="I369" s="1492"/>
      <c r="J369" s="1492"/>
    </row>
    <row r="370" spans="2:10" ht="51.75" customHeight="1" thickBot="1">
      <c r="B370" s="542" t="s">
        <v>381</v>
      </c>
      <c r="C370" s="543">
        <v>1</v>
      </c>
      <c r="D370" s="543">
        <v>2</v>
      </c>
      <c r="E370" s="543">
        <v>3</v>
      </c>
      <c r="F370" s="543">
        <v>4</v>
      </c>
      <c r="G370" s="1506">
        <v>5</v>
      </c>
      <c r="H370" s="1507"/>
      <c r="I370" s="543">
        <v>6</v>
      </c>
      <c r="J370" s="543">
        <v>7</v>
      </c>
    </row>
    <row r="371" spans="2:10" ht="51.75" customHeight="1">
      <c r="B371" s="515" t="s">
        <v>1303</v>
      </c>
      <c r="C371" s="544"/>
      <c r="D371" s="544"/>
      <c r="E371" s="544"/>
      <c r="F371" s="544"/>
      <c r="G371" s="545"/>
      <c r="H371" s="544"/>
      <c r="I371" s="544"/>
      <c r="J371" s="544"/>
    </row>
    <row r="372" spans="2:10" ht="51.75" customHeight="1">
      <c r="B372" s="515" t="s">
        <v>1304</v>
      </c>
      <c r="C372" s="544"/>
      <c r="D372" s="544"/>
      <c r="E372" s="533"/>
      <c r="F372" s="544"/>
      <c r="G372" s="545"/>
      <c r="H372" s="544"/>
      <c r="I372" s="544"/>
      <c r="J372" s="544"/>
    </row>
    <row r="373" spans="2:10" ht="51.75" customHeight="1">
      <c r="B373" s="515" t="s">
        <v>1305</v>
      </c>
      <c r="C373" s="544"/>
      <c r="D373" s="544"/>
      <c r="E373" s="533"/>
      <c r="F373" s="544"/>
      <c r="G373" s="545"/>
      <c r="H373" s="544"/>
      <c r="I373" s="544"/>
      <c r="J373" s="544"/>
    </row>
    <row r="374" spans="2:10" ht="51.75" customHeight="1" thickBot="1">
      <c r="B374" s="518" t="s">
        <v>1306</v>
      </c>
      <c r="C374" s="546"/>
      <c r="D374" s="546"/>
      <c r="E374" s="546"/>
      <c r="F374" s="546"/>
      <c r="G374" s="547"/>
      <c r="H374" s="546"/>
      <c r="I374" s="546"/>
      <c r="J374" s="546"/>
    </row>
    <row r="375" spans="2:10" ht="51.75" customHeight="1">
      <c r="B375" s="511" t="s">
        <v>1307</v>
      </c>
      <c r="C375" s="273"/>
      <c r="D375" s="273"/>
      <c r="E375" s="273"/>
      <c r="F375" s="273"/>
      <c r="G375" s="273"/>
      <c r="H375" s="273"/>
      <c r="I375" s="273"/>
      <c r="J375" s="273"/>
    </row>
    <row r="376" spans="2:10" ht="51.75" customHeight="1">
      <c r="B376" s="541" t="s">
        <v>1308</v>
      </c>
      <c r="C376" s="506"/>
      <c r="D376" s="506"/>
      <c r="E376" s="273"/>
      <c r="F376" s="273"/>
      <c r="G376" s="273"/>
      <c r="H376" s="273"/>
      <c r="I376" s="273"/>
      <c r="J376" s="273"/>
    </row>
    <row r="377" spans="2:10" ht="69" customHeight="1">
      <c r="B377" s="1490" t="s">
        <v>1309</v>
      </c>
      <c r="C377" s="1490"/>
      <c r="D377" s="1490"/>
      <c r="E377" s="273"/>
      <c r="F377" s="273"/>
      <c r="G377" s="273"/>
      <c r="H377" s="273"/>
      <c r="I377" s="273"/>
      <c r="J377" s="273"/>
    </row>
    <row r="378" spans="2:10" ht="51.75" customHeight="1">
      <c r="B378" s="511" t="s">
        <v>1310</v>
      </c>
      <c r="C378" s="273"/>
      <c r="D378" s="273"/>
      <c r="E378" s="273"/>
      <c r="F378" s="273"/>
      <c r="G378" s="273"/>
      <c r="H378" s="273"/>
      <c r="I378" s="273"/>
      <c r="J378" s="273"/>
    </row>
    <row r="379" spans="2:10" ht="51.75" customHeight="1">
      <c r="B379" s="511" t="s">
        <v>1311</v>
      </c>
      <c r="C379" s="273"/>
      <c r="D379" s="273"/>
      <c r="E379" s="273"/>
      <c r="F379" s="273"/>
      <c r="G379" s="273"/>
      <c r="H379" s="273"/>
      <c r="I379" s="273"/>
      <c r="J379" s="273"/>
    </row>
    <row r="380" spans="2:10" ht="51.75" customHeight="1">
      <c r="B380" s="511" t="s">
        <v>1312</v>
      </c>
      <c r="C380" s="273"/>
      <c r="D380" s="273"/>
      <c r="E380" s="273"/>
      <c r="F380" s="273"/>
      <c r="G380" s="273"/>
      <c r="H380" s="273"/>
      <c r="I380" s="273"/>
      <c r="J380" s="273"/>
    </row>
    <row r="381" spans="2:10" ht="51.75" customHeight="1">
      <c r="B381" s="511" t="s">
        <v>1313</v>
      </c>
      <c r="C381" s="273"/>
      <c r="D381" s="273"/>
      <c r="E381" s="273"/>
      <c r="F381" s="273"/>
      <c r="G381" s="273"/>
      <c r="H381" s="273"/>
      <c r="I381" s="273"/>
      <c r="J381" s="273"/>
    </row>
    <row r="382" spans="2:10" ht="51.75" customHeight="1">
      <c r="B382" s="511" t="s">
        <v>1314</v>
      </c>
      <c r="C382" s="273"/>
      <c r="D382" s="273"/>
      <c r="E382" s="273"/>
      <c r="F382" s="273"/>
      <c r="G382" s="273"/>
      <c r="H382" s="273"/>
      <c r="I382" s="273"/>
      <c r="J382" s="273"/>
    </row>
    <row r="383" spans="2:10" ht="51.75" customHeight="1">
      <c r="B383" s="511" t="s">
        <v>1315</v>
      </c>
      <c r="C383" s="273"/>
      <c r="D383" s="273"/>
      <c r="E383" s="273"/>
      <c r="F383" s="273"/>
      <c r="G383" s="273"/>
      <c r="H383" s="273"/>
      <c r="I383" s="273"/>
      <c r="J383" s="273"/>
    </row>
    <row r="384" spans="2:10" ht="51.75" customHeight="1">
      <c r="B384" s="511" t="s">
        <v>1316</v>
      </c>
      <c r="C384" s="273"/>
      <c r="D384" s="273"/>
      <c r="E384" s="273"/>
      <c r="F384" s="273"/>
      <c r="G384" s="273"/>
      <c r="H384" s="273"/>
      <c r="I384" s="273"/>
      <c r="J384" s="273"/>
    </row>
    <row r="385" spans="2:10" ht="51.75" customHeight="1">
      <c r="B385" s="528" t="s">
        <v>1423</v>
      </c>
      <c r="C385" s="273"/>
      <c r="D385" s="273"/>
      <c r="E385" s="273"/>
      <c r="F385" s="273"/>
      <c r="G385" s="273"/>
      <c r="H385" s="273"/>
      <c r="I385" s="273"/>
      <c r="J385" s="273"/>
    </row>
    <row r="386" spans="2:10" ht="51.75" customHeight="1">
      <c r="B386" s="509" t="s">
        <v>1317</v>
      </c>
      <c r="C386" s="273"/>
      <c r="D386" s="273"/>
      <c r="E386" s="273"/>
      <c r="F386" s="273"/>
      <c r="G386" s="273"/>
      <c r="H386" s="273"/>
      <c r="I386" s="273"/>
      <c r="J386" s="273"/>
    </row>
    <row r="387" spans="2:10" ht="51.75" customHeight="1">
      <c r="B387" s="548" t="s">
        <v>1318</v>
      </c>
      <c r="C387" s="273"/>
      <c r="D387" s="273"/>
      <c r="E387" s="273"/>
      <c r="F387" s="273"/>
      <c r="G387" s="273"/>
      <c r="H387" s="273"/>
      <c r="I387" s="273"/>
      <c r="J387" s="273"/>
    </row>
    <row r="388" spans="2:10" ht="51.75" customHeight="1">
      <c r="B388" s="273"/>
      <c r="C388" s="273"/>
      <c r="D388" s="273"/>
      <c r="E388" s="273"/>
      <c r="F388" s="273"/>
      <c r="G388" s="273"/>
      <c r="H388" s="273"/>
      <c r="I388" s="273"/>
      <c r="J388" s="549" t="s">
        <v>1319</v>
      </c>
    </row>
    <row r="389" spans="2:10" ht="51.75" customHeight="1">
      <c r="B389" s="541" t="s">
        <v>1320</v>
      </c>
      <c r="C389" s="1495" t="s">
        <v>569</v>
      </c>
      <c r="D389" s="1495"/>
      <c r="E389" s="1495" t="s">
        <v>557</v>
      </c>
      <c r="F389" s="1495"/>
      <c r="G389" s="273"/>
      <c r="H389" s="273"/>
      <c r="I389" s="273"/>
      <c r="J389" s="273"/>
    </row>
    <row r="390" spans="2:10" ht="51.75" customHeight="1">
      <c r="B390" s="507" t="s">
        <v>1321</v>
      </c>
      <c r="C390" s="1495"/>
      <c r="D390" s="1495"/>
      <c r="E390" s="1495"/>
      <c r="F390" s="1495"/>
      <c r="G390" s="273"/>
      <c r="H390" s="273"/>
      <c r="I390" s="273"/>
      <c r="J390" s="273"/>
    </row>
    <row r="391" spans="2:10" ht="51.75" customHeight="1">
      <c r="B391" s="507" t="s">
        <v>1322</v>
      </c>
      <c r="C391" s="1495"/>
      <c r="D391" s="1495"/>
      <c r="E391" s="1495"/>
      <c r="F391" s="1495"/>
      <c r="G391" s="273"/>
      <c r="H391" s="273"/>
      <c r="I391" s="273"/>
      <c r="J391" s="273"/>
    </row>
    <row r="392" spans="2:10" ht="51.75" customHeight="1">
      <c r="B392" s="507" t="s">
        <v>1323</v>
      </c>
      <c r="C392" s="1495"/>
      <c r="D392" s="1495"/>
      <c r="E392" s="1495"/>
      <c r="F392" s="1495"/>
      <c r="G392" s="273"/>
      <c r="H392" s="273"/>
      <c r="I392" s="273"/>
      <c r="J392" s="273"/>
    </row>
    <row r="393" spans="2:10" ht="51.75" customHeight="1">
      <c r="B393" s="507" t="s">
        <v>1324</v>
      </c>
      <c r="C393" s="1495"/>
      <c r="D393" s="1495"/>
      <c r="E393" s="1495"/>
      <c r="F393" s="1495"/>
      <c r="G393" s="273"/>
      <c r="H393" s="273"/>
      <c r="I393" s="273"/>
      <c r="J393" s="273"/>
    </row>
    <row r="394" spans="2:10" ht="51.75" customHeight="1">
      <c r="B394" s="512" t="s">
        <v>1325</v>
      </c>
      <c r="C394" s="1495" t="s">
        <v>521</v>
      </c>
      <c r="D394" s="1495"/>
      <c r="E394" s="1495" t="s">
        <v>521</v>
      </c>
      <c r="F394" s="1495"/>
      <c r="G394" s="273"/>
      <c r="H394" s="273"/>
      <c r="I394" s="273"/>
      <c r="J394" s="273"/>
    </row>
    <row r="395" spans="2:10" ht="51.75" customHeight="1">
      <c r="B395" s="550" t="s">
        <v>351</v>
      </c>
      <c r="C395" s="1495"/>
      <c r="D395" s="1495"/>
      <c r="E395" s="1495"/>
      <c r="F395" s="1495"/>
      <c r="G395" s="273"/>
      <c r="H395" s="273"/>
      <c r="I395" s="273"/>
      <c r="J395" s="273"/>
    </row>
    <row r="396" spans="2:10" ht="51.75" customHeight="1">
      <c r="B396" s="512" t="s">
        <v>1326</v>
      </c>
      <c r="C396" s="1495"/>
      <c r="D396" s="1495"/>
      <c r="E396" s="1495"/>
      <c r="F396" s="1495"/>
      <c r="G396" s="273"/>
      <c r="H396" s="273"/>
      <c r="I396" s="273"/>
      <c r="J396" s="273"/>
    </row>
    <row r="397" spans="2:10" ht="51.75" customHeight="1">
      <c r="B397" s="512" t="s">
        <v>1327</v>
      </c>
      <c r="C397" s="1495"/>
      <c r="D397" s="1495"/>
      <c r="E397" s="1495"/>
      <c r="F397" s="1495"/>
      <c r="G397" s="273"/>
      <c r="H397" s="273"/>
      <c r="I397" s="273"/>
      <c r="J397" s="273"/>
    </row>
    <row r="398" spans="2:10" ht="51.75" customHeight="1">
      <c r="B398" s="541" t="s">
        <v>1328</v>
      </c>
      <c r="C398" s="1495" t="s">
        <v>569</v>
      </c>
      <c r="D398" s="1495"/>
      <c r="E398" s="1495" t="s">
        <v>557</v>
      </c>
      <c r="F398" s="1495"/>
      <c r="G398" s="273"/>
      <c r="H398" s="273"/>
      <c r="I398" s="273"/>
      <c r="J398" s="273"/>
    </row>
    <row r="399" spans="2:10" ht="51.75" customHeight="1">
      <c r="B399" s="507" t="s">
        <v>1329</v>
      </c>
      <c r="C399" s="1495" t="s">
        <v>521</v>
      </c>
      <c r="D399" s="1495"/>
      <c r="E399" s="1495" t="s">
        <v>521</v>
      </c>
      <c r="F399" s="1495"/>
      <c r="G399" s="273"/>
      <c r="H399" s="273"/>
      <c r="I399" s="273"/>
      <c r="J399" s="273"/>
    </row>
    <row r="400" spans="2:10" ht="51.75" customHeight="1">
      <c r="B400" s="507" t="s">
        <v>1330</v>
      </c>
      <c r="C400" s="1495" t="s">
        <v>521</v>
      </c>
      <c r="D400" s="1495"/>
      <c r="E400" s="1495" t="s">
        <v>521</v>
      </c>
      <c r="F400" s="1495"/>
      <c r="G400" s="273"/>
      <c r="H400" s="273"/>
      <c r="I400" s="273"/>
      <c r="J400" s="273"/>
    </row>
    <row r="401" spans="2:10" ht="51.75" customHeight="1">
      <c r="B401" s="507" t="s">
        <v>1331</v>
      </c>
      <c r="C401" s="1495" t="s">
        <v>521</v>
      </c>
      <c r="D401" s="1495"/>
      <c r="E401" s="1495" t="s">
        <v>521</v>
      </c>
      <c r="F401" s="1495"/>
      <c r="G401" s="273"/>
      <c r="H401" s="273"/>
      <c r="I401" s="273"/>
      <c r="J401" s="273"/>
    </row>
    <row r="402" spans="2:10" ht="51.75" customHeight="1">
      <c r="B402" s="526" t="s">
        <v>351</v>
      </c>
      <c r="C402" s="1496" t="s">
        <v>521</v>
      </c>
      <c r="D402" s="1496"/>
      <c r="E402" s="1496" t="s">
        <v>521</v>
      </c>
      <c r="F402" s="1496"/>
      <c r="G402" s="273"/>
      <c r="H402" s="273"/>
      <c r="I402" s="273"/>
      <c r="J402" s="273"/>
    </row>
    <row r="403" spans="2:10" ht="51.75" customHeight="1">
      <c r="B403" s="541" t="s">
        <v>1332</v>
      </c>
      <c r="C403" s="1495" t="s">
        <v>569</v>
      </c>
      <c r="D403" s="1495"/>
      <c r="E403" s="1495" t="s">
        <v>557</v>
      </c>
      <c r="F403" s="1495"/>
      <c r="G403" s="273"/>
      <c r="H403" s="273"/>
      <c r="I403" s="273"/>
      <c r="J403" s="273"/>
    </row>
    <row r="404" spans="2:10" ht="51.75" customHeight="1">
      <c r="B404" s="507" t="s">
        <v>1333</v>
      </c>
      <c r="C404" s="1495" t="s">
        <v>521</v>
      </c>
      <c r="D404" s="1495"/>
      <c r="E404" s="1495" t="s">
        <v>521</v>
      </c>
      <c r="F404" s="1495"/>
      <c r="G404" s="273"/>
      <c r="H404" s="273"/>
      <c r="I404" s="273"/>
      <c r="J404" s="273"/>
    </row>
    <row r="405" spans="2:10" ht="51.75" customHeight="1">
      <c r="B405" s="507" t="s">
        <v>1334</v>
      </c>
      <c r="C405" s="1495" t="s">
        <v>521</v>
      </c>
      <c r="D405" s="1495"/>
      <c r="E405" s="1495" t="s">
        <v>521</v>
      </c>
      <c r="F405" s="1495"/>
      <c r="G405" s="273"/>
      <c r="H405" s="273"/>
      <c r="I405" s="273"/>
      <c r="J405" s="273"/>
    </row>
    <row r="406" spans="2:10" ht="51.75" customHeight="1">
      <c r="B406" s="507" t="s">
        <v>1335</v>
      </c>
      <c r="C406" s="1495" t="s">
        <v>521</v>
      </c>
      <c r="D406" s="1495"/>
      <c r="E406" s="1495" t="s">
        <v>521</v>
      </c>
      <c r="F406" s="1495"/>
      <c r="G406" s="273"/>
      <c r="H406" s="273"/>
      <c r="I406" s="273"/>
      <c r="J406" s="273"/>
    </row>
    <row r="407" spans="2:10" ht="51.75" customHeight="1">
      <c r="B407" s="507" t="s">
        <v>1336</v>
      </c>
      <c r="C407" s="1495" t="s">
        <v>521</v>
      </c>
      <c r="D407" s="1495"/>
      <c r="E407" s="1495" t="s">
        <v>521</v>
      </c>
      <c r="F407" s="1495"/>
      <c r="G407" s="273"/>
      <c r="H407" s="273"/>
      <c r="I407" s="273"/>
      <c r="J407" s="273"/>
    </row>
    <row r="408" spans="2:10" ht="51.75" customHeight="1">
      <c r="B408" s="507" t="s">
        <v>1337</v>
      </c>
      <c r="C408" s="1495" t="s">
        <v>521</v>
      </c>
      <c r="D408" s="1495"/>
      <c r="E408" s="1495" t="s">
        <v>521</v>
      </c>
      <c r="F408" s="1495"/>
      <c r="G408" s="273"/>
      <c r="H408" s="273"/>
      <c r="I408" s="273"/>
      <c r="J408" s="273"/>
    </row>
    <row r="409" spans="2:10" ht="51.75" customHeight="1">
      <c r="B409" s="507" t="s">
        <v>1338</v>
      </c>
      <c r="C409" s="1495" t="s">
        <v>1339</v>
      </c>
      <c r="D409" s="1495"/>
      <c r="E409" s="1495" t="s">
        <v>1339</v>
      </c>
      <c r="F409" s="1495"/>
      <c r="G409" s="273"/>
      <c r="H409" s="273"/>
      <c r="I409" s="273"/>
      <c r="J409" s="273"/>
    </row>
    <row r="410" spans="2:10" ht="51.75" customHeight="1">
      <c r="B410" s="551" t="s">
        <v>1340</v>
      </c>
      <c r="C410" s="1496" t="s">
        <v>521</v>
      </c>
      <c r="D410" s="1496"/>
      <c r="E410" s="1496" t="s">
        <v>521</v>
      </c>
      <c r="F410" s="1496"/>
      <c r="G410" s="273"/>
      <c r="H410" s="273"/>
      <c r="I410" s="273"/>
      <c r="J410" s="273"/>
    </row>
    <row r="411" spans="2:10" ht="51.75" customHeight="1">
      <c r="B411" s="1494" t="s">
        <v>1426</v>
      </c>
      <c r="C411" s="1494"/>
      <c r="D411" s="1495" t="s">
        <v>569</v>
      </c>
      <c r="E411" s="1495"/>
      <c r="F411" s="506" t="s">
        <v>557</v>
      </c>
      <c r="G411" s="273"/>
      <c r="H411" s="273"/>
      <c r="I411" s="273"/>
      <c r="J411" s="273"/>
    </row>
    <row r="412" spans="2:10" ht="51.75" customHeight="1">
      <c r="B412" s="1493" t="s">
        <v>1341</v>
      </c>
      <c r="C412" s="1493"/>
      <c r="D412" s="1495" t="s">
        <v>521</v>
      </c>
      <c r="E412" s="1495"/>
      <c r="F412" s="506" t="s">
        <v>521</v>
      </c>
      <c r="G412" s="273"/>
      <c r="H412" s="273"/>
      <c r="I412" s="273"/>
      <c r="J412" s="273"/>
    </row>
    <row r="413" spans="2:10" ht="51.75" customHeight="1">
      <c r="B413" s="1493" t="s">
        <v>1342</v>
      </c>
      <c r="C413" s="1493"/>
      <c r="D413" s="1495" t="s">
        <v>521</v>
      </c>
      <c r="E413" s="1495"/>
      <c r="F413" s="506" t="s">
        <v>521</v>
      </c>
      <c r="G413" s="273"/>
      <c r="H413" s="273"/>
      <c r="I413" s="273"/>
      <c r="J413" s="273"/>
    </row>
    <row r="414" spans="2:10" ht="51.75" customHeight="1">
      <c r="B414" s="1493" t="s">
        <v>1343</v>
      </c>
      <c r="C414" s="1493"/>
      <c r="D414" s="1495" t="s">
        <v>521</v>
      </c>
      <c r="E414" s="1495"/>
      <c r="F414" s="506" t="s">
        <v>521</v>
      </c>
      <c r="G414" s="273"/>
      <c r="H414" s="273"/>
      <c r="I414" s="273"/>
      <c r="J414" s="273"/>
    </row>
    <row r="415" spans="2:10" ht="51.75" customHeight="1">
      <c r="B415" s="1493" t="s">
        <v>1344</v>
      </c>
      <c r="C415" s="1493"/>
      <c r="D415" s="1495" t="s">
        <v>521</v>
      </c>
      <c r="E415" s="1495"/>
      <c r="F415" s="506" t="s">
        <v>521</v>
      </c>
      <c r="G415" s="273"/>
      <c r="H415" s="273"/>
      <c r="I415" s="273"/>
      <c r="J415" s="273"/>
    </row>
    <row r="416" spans="2:10" ht="51.75" customHeight="1">
      <c r="B416" s="1493" t="s">
        <v>1345</v>
      </c>
      <c r="C416" s="1493"/>
      <c r="D416" s="1495" t="s">
        <v>521</v>
      </c>
      <c r="E416" s="1495"/>
      <c r="F416" s="506" t="s">
        <v>521</v>
      </c>
      <c r="G416" s="273"/>
      <c r="H416" s="273"/>
      <c r="I416" s="273"/>
      <c r="J416" s="273"/>
    </row>
    <row r="417" spans="2:10" ht="51.75" customHeight="1">
      <c r="B417" s="1493" t="s">
        <v>1346</v>
      </c>
      <c r="C417" s="1493"/>
      <c r="D417" s="1495" t="s">
        <v>521</v>
      </c>
      <c r="E417" s="1495"/>
      <c r="F417" s="506" t="s">
        <v>521</v>
      </c>
      <c r="G417" s="273"/>
      <c r="H417" s="273"/>
      <c r="I417" s="273"/>
      <c r="J417" s="273"/>
    </row>
    <row r="418" spans="2:10" ht="51.75" customHeight="1">
      <c r="B418" s="1508" t="s">
        <v>1347</v>
      </c>
      <c r="C418" s="1508"/>
      <c r="D418" s="1496" t="s">
        <v>521</v>
      </c>
      <c r="E418" s="1496"/>
      <c r="F418" s="526" t="s">
        <v>521</v>
      </c>
      <c r="G418" s="273"/>
      <c r="H418" s="273"/>
      <c r="I418" s="273"/>
      <c r="J418" s="273"/>
    </row>
    <row r="419" spans="2:10" ht="51.75" customHeight="1">
      <c r="B419" s="541" t="s">
        <v>1427</v>
      </c>
      <c r="C419" s="506" t="s">
        <v>569</v>
      </c>
      <c r="D419" s="506" t="s">
        <v>557</v>
      </c>
      <c r="E419" s="499"/>
      <c r="F419" s="499"/>
      <c r="G419" s="499"/>
      <c r="H419" s="499"/>
    </row>
    <row r="420" spans="2:10" ht="51.75" customHeight="1">
      <c r="B420" s="507" t="s">
        <v>1348</v>
      </c>
      <c r="C420" s="506" t="s">
        <v>521</v>
      </c>
      <c r="D420" s="506" t="s">
        <v>521</v>
      </c>
      <c r="E420" s="499"/>
      <c r="F420" s="499"/>
      <c r="G420" s="499"/>
      <c r="H420" s="499"/>
    </row>
    <row r="421" spans="2:10" ht="51.75" customHeight="1">
      <c r="B421" s="507" t="s">
        <v>1349</v>
      </c>
      <c r="C421" s="506" t="s">
        <v>521</v>
      </c>
      <c r="D421" s="506" t="s">
        <v>521</v>
      </c>
      <c r="E421" s="499"/>
      <c r="F421" s="499"/>
      <c r="G421" s="499"/>
      <c r="H421" s="499"/>
    </row>
    <row r="422" spans="2:10" ht="51.75" customHeight="1">
      <c r="B422" s="507" t="s">
        <v>1350</v>
      </c>
      <c r="C422" s="506" t="s">
        <v>521</v>
      </c>
      <c r="D422" s="506" t="s">
        <v>521</v>
      </c>
      <c r="E422" s="499"/>
      <c r="F422" s="499"/>
      <c r="G422" s="499"/>
      <c r="H422" s="499"/>
    </row>
    <row r="423" spans="2:10" ht="51.75" customHeight="1">
      <c r="B423" s="507" t="s">
        <v>1351</v>
      </c>
      <c r="C423" s="506" t="s">
        <v>521</v>
      </c>
      <c r="D423" s="506" t="s">
        <v>521</v>
      </c>
      <c r="E423" s="499"/>
      <c r="F423" s="499"/>
      <c r="G423" s="499"/>
      <c r="H423" s="499"/>
    </row>
    <row r="424" spans="2:10" ht="51.75" customHeight="1">
      <c r="B424" s="507" t="s">
        <v>1352</v>
      </c>
      <c r="C424" s="506" t="s">
        <v>521</v>
      </c>
      <c r="D424" s="506" t="s">
        <v>521</v>
      </c>
      <c r="E424" s="499"/>
      <c r="F424" s="499"/>
      <c r="G424" s="499"/>
      <c r="H424" s="499"/>
    </row>
    <row r="425" spans="2:10" ht="51.75" customHeight="1">
      <c r="B425" s="507" t="s">
        <v>1353</v>
      </c>
      <c r="C425" s="506" t="s">
        <v>521</v>
      </c>
      <c r="D425" s="506" t="s">
        <v>521</v>
      </c>
      <c r="E425" s="499"/>
      <c r="F425" s="499"/>
      <c r="G425" s="499"/>
      <c r="H425" s="499"/>
    </row>
    <row r="426" spans="2:10" ht="51.75" customHeight="1">
      <c r="B426" s="507" t="s">
        <v>1354</v>
      </c>
      <c r="C426" s="506" t="s">
        <v>521</v>
      </c>
      <c r="D426" s="506" t="s">
        <v>521</v>
      </c>
      <c r="E426" s="499"/>
      <c r="F426" s="499"/>
      <c r="G426" s="499"/>
      <c r="H426" s="499"/>
    </row>
    <row r="427" spans="2:10" ht="51.75" customHeight="1">
      <c r="B427" s="493"/>
      <c r="C427" s="506" t="s">
        <v>521</v>
      </c>
      <c r="D427" s="506" t="s">
        <v>521</v>
      </c>
      <c r="E427" s="499"/>
      <c r="F427" s="499"/>
      <c r="G427" s="499"/>
      <c r="H427" s="499"/>
    </row>
    <row r="428" spans="2:10" ht="51.75" customHeight="1">
      <c r="B428" s="541" t="s">
        <v>1355</v>
      </c>
      <c r="C428" s="506" t="s">
        <v>569</v>
      </c>
      <c r="D428" s="506" t="s">
        <v>557</v>
      </c>
      <c r="E428" s="499"/>
      <c r="F428" s="499"/>
      <c r="G428" s="499"/>
      <c r="H428" s="499"/>
    </row>
    <row r="429" spans="2:10" ht="51.75" customHeight="1">
      <c r="B429" s="507" t="s">
        <v>1356</v>
      </c>
      <c r="C429" s="506" t="s">
        <v>521</v>
      </c>
      <c r="D429" s="506" t="s">
        <v>521</v>
      </c>
      <c r="E429" s="499"/>
      <c r="F429" s="499"/>
      <c r="G429" s="499"/>
      <c r="H429" s="499"/>
    </row>
    <row r="430" spans="2:10" ht="51.75" customHeight="1">
      <c r="B430" s="507" t="s">
        <v>1357</v>
      </c>
      <c r="C430" s="506" t="s">
        <v>521</v>
      </c>
      <c r="D430" s="506" t="s">
        <v>521</v>
      </c>
      <c r="E430" s="499"/>
      <c r="F430" s="499"/>
      <c r="G430" s="499"/>
      <c r="H430" s="499"/>
    </row>
    <row r="431" spans="2:10" ht="51.75" customHeight="1">
      <c r="B431" s="507" t="s">
        <v>1358</v>
      </c>
      <c r="C431" s="506" t="s">
        <v>521</v>
      </c>
      <c r="D431" s="506" t="s">
        <v>521</v>
      </c>
      <c r="E431" s="499"/>
      <c r="F431" s="499"/>
      <c r="G431" s="499"/>
      <c r="H431" s="499"/>
    </row>
    <row r="432" spans="2:10" ht="51.75" customHeight="1">
      <c r="B432" s="507" t="s">
        <v>1359</v>
      </c>
      <c r="C432" s="506" t="s">
        <v>521</v>
      </c>
      <c r="D432" s="506" t="s">
        <v>521</v>
      </c>
      <c r="E432" s="499"/>
      <c r="F432" s="499"/>
      <c r="G432" s="499"/>
      <c r="H432" s="499"/>
    </row>
    <row r="433" spans="2:8" ht="51.75" customHeight="1">
      <c r="B433" s="507" t="s">
        <v>1360</v>
      </c>
      <c r="C433" s="493"/>
      <c r="D433" s="493"/>
      <c r="E433" s="499"/>
      <c r="F433" s="499"/>
      <c r="G433" s="499"/>
      <c r="H433" s="499"/>
    </row>
    <row r="434" spans="2:8" ht="51.75" customHeight="1">
      <c r="B434" s="541" t="s">
        <v>1428</v>
      </c>
      <c r="C434" s="506" t="s">
        <v>569</v>
      </c>
      <c r="D434" s="506" t="s">
        <v>557</v>
      </c>
      <c r="E434" s="499"/>
      <c r="F434" s="499"/>
      <c r="G434" s="499"/>
      <c r="H434" s="499"/>
    </row>
    <row r="435" spans="2:8" ht="51.75" customHeight="1">
      <c r="B435" s="507" t="s">
        <v>1361</v>
      </c>
      <c r="C435" s="506" t="s">
        <v>521</v>
      </c>
      <c r="D435" s="506" t="s">
        <v>521</v>
      </c>
      <c r="E435" s="499"/>
      <c r="F435" s="499"/>
      <c r="G435" s="499"/>
      <c r="H435" s="499"/>
    </row>
    <row r="436" spans="2:8" ht="51.75" customHeight="1">
      <c r="B436" s="507" t="s">
        <v>1362</v>
      </c>
      <c r="C436" s="506" t="s">
        <v>521</v>
      </c>
      <c r="D436" s="506" t="s">
        <v>521</v>
      </c>
      <c r="E436" s="499"/>
      <c r="F436" s="499"/>
      <c r="G436" s="499"/>
      <c r="H436" s="499"/>
    </row>
    <row r="437" spans="2:8" ht="51.75" customHeight="1">
      <c r="B437" s="507" t="s">
        <v>1363</v>
      </c>
      <c r="C437" s="506" t="s">
        <v>521</v>
      </c>
      <c r="D437" s="506" t="s">
        <v>521</v>
      </c>
      <c r="E437" s="499"/>
      <c r="F437" s="499"/>
      <c r="G437" s="499"/>
      <c r="H437" s="499"/>
    </row>
    <row r="438" spans="2:8" ht="51.75" customHeight="1">
      <c r="B438" s="507" t="s">
        <v>1364</v>
      </c>
      <c r="C438" s="506" t="s">
        <v>521</v>
      </c>
      <c r="D438" s="506" t="s">
        <v>521</v>
      </c>
      <c r="E438" s="499"/>
      <c r="F438" s="499"/>
      <c r="G438" s="499"/>
      <c r="H438" s="499"/>
    </row>
    <row r="439" spans="2:8" ht="51.75" customHeight="1">
      <c r="B439" s="507" t="s">
        <v>1365</v>
      </c>
      <c r="C439" s="506" t="s">
        <v>521</v>
      </c>
      <c r="D439" s="506" t="s">
        <v>521</v>
      </c>
      <c r="E439" s="499"/>
      <c r="F439" s="499"/>
      <c r="G439" s="499"/>
      <c r="H439" s="499"/>
    </row>
    <row r="440" spans="2:8" ht="51.75" customHeight="1">
      <c r="B440" s="551" t="s">
        <v>1340</v>
      </c>
      <c r="C440" s="526" t="s">
        <v>521</v>
      </c>
      <c r="D440" s="526" t="s">
        <v>521</v>
      </c>
      <c r="E440" s="499"/>
      <c r="F440" s="499"/>
      <c r="G440" s="499"/>
      <c r="H440" s="499"/>
    </row>
    <row r="441" spans="2:8" ht="51.75" customHeight="1">
      <c r="B441" s="541" t="s">
        <v>1424</v>
      </c>
      <c r="C441" s="506" t="s">
        <v>569</v>
      </c>
      <c r="D441" s="506" t="s">
        <v>557</v>
      </c>
      <c r="E441" s="499"/>
      <c r="F441" s="499"/>
      <c r="G441" s="499"/>
      <c r="H441" s="499"/>
    </row>
    <row r="442" spans="2:8" ht="51.75" customHeight="1">
      <c r="B442" s="507" t="s">
        <v>1366</v>
      </c>
      <c r="C442" s="506" t="s">
        <v>521</v>
      </c>
      <c r="D442" s="506" t="s">
        <v>521</v>
      </c>
      <c r="E442" s="499"/>
      <c r="F442" s="499"/>
      <c r="G442" s="499"/>
      <c r="H442" s="499"/>
    </row>
    <row r="443" spans="2:8" ht="51.75" customHeight="1">
      <c r="B443" s="507" t="s">
        <v>1367</v>
      </c>
      <c r="C443" s="506" t="s">
        <v>521</v>
      </c>
      <c r="D443" s="506" t="s">
        <v>521</v>
      </c>
      <c r="E443" s="499"/>
      <c r="F443" s="499"/>
      <c r="G443" s="499"/>
      <c r="H443" s="499"/>
    </row>
    <row r="444" spans="2:8" ht="51.75" customHeight="1">
      <c r="B444" s="507" t="s">
        <v>1368</v>
      </c>
      <c r="C444" s="506" t="s">
        <v>521</v>
      </c>
      <c r="D444" s="506" t="s">
        <v>521</v>
      </c>
      <c r="E444" s="499"/>
      <c r="F444" s="499"/>
      <c r="G444" s="499"/>
      <c r="H444" s="499"/>
    </row>
    <row r="445" spans="2:8" ht="51.75" customHeight="1">
      <c r="B445" s="507" t="s">
        <v>1365</v>
      </c>
      <c r="C445" s="506" t="s">
        <v>521</v>
      </c>
      <c r="D445" s="506" t="s">
        <v>521</v>
      </c>
      <c r="E445" s="499"/>
      <c r="F445" s="499"/>
      <c r="G445" s="499"/>
      <c r="H445" s="499"/>
    </row>
    <row r="446" spans="2:8" ht="51.75" customHeight="1">
      <c r="B446" s="551" t="s">
        <v>1340</v>
      </c>
      <c r="C446" s="526" t="s">
        <v>521</v>
      </c>
      <c r="D446" s="526" t="s">
        <v>521</v>
      </c>
      <c r="E446" s="499"/>
      <c r="F446" s="499"/>
      <c r="G446" s="499"/>
      <c r="H446" s="499"/>
    </row>
    <row r="447" spans="2:8" ht="51.75" customHeight="1">
      <c r="B447" s="527" t="s">
        <v>1429</v>
      </c>
      <c r="C447" s="506" t="s">
        <v>569</v>
      </c>
      <c r="D447" s="506" t="s">
        <v>557</v>
      </c>
      <c r="E447" s="499"/>
      <c r="F447" s="499"/>
      <c r="G447" s="499"/>
      <c r="H447" s="499"/>
    </row>
    <row r="448" spans="2:8" ht="51.75" customHeight="1">
      <c r="B448" s="552" t="s">
        <v>1369</v>
      </c>
      <c r="C448" s="506" t="s">
        <v>1260</v>
      </c>
      <c r="D448" s="506" t="s">
        <v>1260</v>
      </c>
      <c r="E448" s="499"/>
      <c r="F448" s="499"/>
      <c r="G448" s="499"/>
      <c r="H448" s="499"/>
    </row>
    <row r="449" spans="2:9" ht="51.75" customHeight="1">
      <c r="B449" s="552" t="s">
        <v>1370</v>
      </c>
      <c r="C449" s="506" t="s">
        <v>1260</v>
      </c>
      <c r="D449" s="506" t="s">
        <v>1260</v>
      </c>
      <c r="E449" s="499"/>
      <c r="F449" s="499"/>
      <c r="G449" s="499"/>
      <c r="H449" s="499"/>
    </row>
    <row r="450" spans="2:9" ht="51.75" customHeight="1">
      <c r="B450" s="507" t="s">
        <v>1371</v>
      </c>
      <c r="C450" s="506" t="s">
        <v>1260</v>
      </c>
      <c r="D450" s="506" t="s">
        <v>1260</v>
      </c>
      <c r="E450" s="273"/>
      <c r="F450" s="273"/>
      <c r="G450" s="273"/>
      <c r="H450" s="273"/>
      <c r="I450" s="273"/>
    </row>
    <row r="451" spans="2:9" ht="51.75" customHeight="1">
      <c r="B451" s="548" t="s">
        <v>1372</v>
      </c>
      <c r="C451" s="273"/>
      <c r="D451" s="273"/>
      <c r="E451" s="273"/>
      <c r="F451" s="273"/>
      <c r="G451" s="273"/>
      <c r="H451" s="273"/>
      <c r="I451" s="273"/>
    </row>
    <row r="452" spans="2:9" ht="51.75" customHeight="1">
      <c r="B452" s="512" t="s">
        <v>1373</v>
      </c>
      <c r="C452" s="273"/>
      <c r="D452" s="273"/>
      <c r="E452" s="273"/>
      <c r="F452" s="273"/>
      <c r="G452" s="273"/>
      <c r="H452" s="273"/>
      <c r="I452" s="273"/>
    </row>
    <row r="453" spans="2:9" ht="51.75" customHeight="1">
      <c r="B453" s="548" t="s">
        <v>1374</v>
      </c>
      <c r="C453" s="273"/>
      <c r="D453" s="273"/>
      <c r="E453" s="273"/>
      <c r="F453" s="273"/>
      <c r="G453" s="273"/>
      <c r="H453" s="273"/>
      <c r="I453" s="273"/>
    </row>
    <row r="454" spans="2:9" ht="51.75" customHeight="1">
      <c r="B454" s="510" t="s">
        <v>1375</v>
      </c>
      <c r="C454" s="273"/>
      <c r="D454" s="273"/>
      <c r="E454" s="273"/>
      <c r="F454" s="273"/>
      <c r="G454" s="273"/>
      <c r="H454" s="273"/>
      <c r="I454" s="273"/>
    </row>
    <row r="455" spans="2:9" ht="51.75" customHeight="1">
      <c r="B455" s="510" t="s">
        <v>1376</v>
      </c>
      <c r="C455" s="273"/>
      <c r="D455" s="273"/>
      <c r="E455" s="273"/>
      <c r="F455" s="273"/>
      <c r="G455" s="273"/>
      <c r="H455" s="273"/>
      <c r="I455" s="273"/>
    </row>
    <row r="456" spans="2:9" ht="51.75" customHeight="1">
      <c r="B456" s="553" t="s">
        <v>1377</v>
      </c>
      <c r="C456" s="273"/>
      <c r="D456" s="273"/>
      <c r="E456" s="273"/>
      <c r="F456" s="273"/>
      <c r="G456" s="273"/>
      <c r="H456" s="273"/>
      <c r="I456" s="273"/>
    </row>
    <row r="457" spans="2:9" ht="51.75" customHeight="1">
      <c r="B457" s="510" t="s">
        <v>1378</v>
      </c>
      <c r="C457" s="273"/>
      <c r="D457" s="273"/>
      <c r="E457" s="273"/>
      <c r="F457" s="273"/>
      <c r="G457" s="273"/>
      <c r="H457" s="273"/>
      <c r="I457" s="273"/>
    </row>
    <row r="458" spans="2:9" ht="51.75" customHeight="1">
      <c r="B458" s="511" t="s">
        <v>1379</v>
      </c>
      <c r="C458" s="273"/>
      <c r="D458" s="273"/>
      <c r="E458" s="273"/>
      <c r="F458" s="273"/>
      <c r="G458" s="273"/>
      <c r="H458" s="273"/>
      <c r="I458" s="273"/>
    </row>
    <row r="459" spans="2:9" ht="51.75" customHeight="1">
      <c r="B459" s="554" t="s">
        <v>1253</v>
      </c>
      <c r="C459" s="273"/>
      <c r="D459" s="273"/>
      <c r="E459" s="273"/>
      <c r="F459" s="273"/>
      <c r="G459" s="273"/>
      <c r="H459" s="273"/>
      <c r="I459" s="273"/>
    </row>
    <row r="460" spans="2:9" ht="51.75" customHeight="1">
      <c r="B460" s="273"/>
      <c r="C460" s="273"/>
      <c r="D460" s="273"/>
      <c r="E460" s="273"/>
      <c r="F460" s="273"/>
      <c r="G460" s="273"/>
      <c r="H460" s="273"/>
      <c r="I460" s="555" t="s">
        <v>1380</v>
      </c>
    </row>
    <row r="461" spans="2:9" ht="51.75" customHeight="1">
      <c r="B461" s="526" t="s">
        <v>390</v>
      </c>
      <c r="C461" s="526" t="s">
        <v>345</v>
      </c>
      <c r="D461" s="526" t="s">
        <v>1381</v>
      </c>
      <c r="E461" s="273"/>
      <c r="F461" s="273"/>
      <c r="G461" s="273"/>
      <c r="H461" s="273"/>
      <c r="I461" s="273"/>
    </row>
    <row r="462" spans="2:9" ht="51.75" customHeight="1">
      <c r="B462" s="506" t="s">
        <v>597</v>
      </c>
      <c r="C462" s="506" t="s">
        <v>597</v>
      </c>
      <c r="D462" s="506" t="s">
        <v>598</v>
      </c>
      <c r="E462" s="273"/>
      <c r="F462" s="273"/>
      <c r="G462" s="273"/>
      <c r="H462" s="273"/>
      <c r="I462" s="273"/>
    </row>
    <row r="463" spans="2:9" ht="51.75" customHeight="1">
      <c r="B463" s="537"/>
      <c r="C463" s="273"/>
      <c r="D463" s="273"/>
      <c r="E463" s="273"/>
      <c r="F463" s="273"/>
      <c r="G463" s="273"/>
      <c r="H463" s="273"/>
      <c r="I463" s="273"/>
    </row>
    <row r="464" spans="2:9" ht="51.75" customHeight="1">
      <c r="B464" s="537"/>
      <c r="C464" s="273"/>
      <c r="D464" s="273"/>
      <c r="E464" s="273"/>
      <c r="F464" s="273"/>
      <c r="G464" s="273"/>
      <c r="H464" s="273"/>
      <c r="I464" s="273"/>
    </row>
    <row r="465" spans="1:9" ht="51.75" customHeight="1">
      <c r="B465" s="537"/>
      <c r="C465" s="273"/>
      <c r="D465" s="273"/>
      <c r="E465" s="273"/>
      <c r="F465" s="273"/>
      <c r="G465" s="273"/>
      <c r="H465" s="273"/>
      <c r="I465" s="273"/>
    </row>
    <row r="466" spans="1:9" ht="51.75" customHeight="1">
      <c r="B466" s="273"/>
      <c r="C466" s="528" t="s">
        <v>1382</v>
      </c>
      <c r="D466" s="273"/>
      <c r="E466" s="273"/>
      <c r="F466" s="273"/>
      <c r="G466" s="273"/>
      <c r="H466" s="273"/>
      <c r="I466" s="273"/>
    </row>
    <row r="467" spans="1:9" ht="51.75" customHeight="1">
      <c r="B467" s="273" t="s">
        <v>1383</v>
      </c>
      <c r="C467" s="528"/>
      <c r="D467" s="273"/>
      <c r="E467" s="273"/>
      <c r="F467" s="273"/>
      <c r="G467" s="273"/>
      <c r="H467" s="273"/>
      <c r="I467" s="273"/>
    </row>
    <row r="468" spans="1:9">
      <c r="A468" s="556"/>
      <c r="B468" s="273"/>
      <c r="C468" s="528"/>
      <c r="D468" s="273"/>
      <c r="E468" s="273"/>
      <c r="F468" s="273"/>
      <c r="G468" s="273"/>
      <c r="H468" s="273"/>
      <c r="I468" s="273"/>
    </row>
    <row r="469" spans="1:9" ht="29.25" customHeight="1">
      <c r="B469" s="1447" t="s">
        <v>442</v>
      </c>
      <c r="C469" s="1447"/>
      <c r="D469" s="1447"/>
      <c r="E469" s="1447"/>
      <c r="F469" s="1447"/>
      <c r="G469" s="1447"/>
      <c r="H469" s="1447"/>
    </row>
    <row r="470" spans="1:9" ht="16.5" customHeight="1">
      <c r="B470" s="1447" t="s">
        <v>443</v>
      </c>
      <c r="C470" s="1447"/>
      <c r="D470" s="1447"/>
      <c r="E470" s="1447"/>
      <c r="F470" s="1447"/>
      <c r="G470" s="1447"/>
      <c r="H470" s="1447"/>
    </row>
    <row r="471" spans="1:9" ht="16.5" customHeight="1">
      <c r="B471" s="557"/>
      <c r="C471" s="557"/>
      <c r="D471" s="557"/>
      <c r="E471" s="557"/>
      <c r="F471" s="557"/>
      <c r="G471" s="557"/>
      <c r="H471" s="557"/>
    </row>
    <row r="472" spans="1:9">
      <c r="B472" s="558" t="s">
        <v>444</v>
      </c>
      <c r="C472" s="557"/>
      <c r="D472" s="557"/>
      <c r="E472" s="557"/>
      <c r="F472" s="557"/>
      <c r="G472" s="557"/>
      <c r="H472" s="557"/>
    </row>
    <row r="473" spans="1:9" ht="32.25" customHeight="1">
      <c r="B473" s="1483" t="s">
        <v>445</v>
      </c>
      <c r="C473" s="1486"/>
      <c r="D473" s="1486"/>
      <c r="E473" s="1486"/>
      <c r="F473" s="1486"/>
      <c r="G473" s="1486"/>
      <c r="H473" s="1486"/>
    </row>
    <row r="474" spans="1:9">
      <c r="B474" s="1486" t="s">
        <v>446</v>
      </c>
      <c r="C474" s="1486"/>
      <c r="D474" s="1486"/>
      <c r="E474" s="1486"/>
      <c r="F474" s="1486"/>
      <c r="G474" s="1486"/>
      <c r="H474" s="1486"/>
    </row>
    <row r="475" spans="1:9" ht="24.75" customHeight="1">
      <c r="B475" s="1486" t="s">
        <v>447</v>
      </c>
      <c r="C475" s="1486"/>
      <c r="D475" s="1486"/>
      <c r="E475" s="1486"/>
      <c r="F475" s="1486"/>
      <c r="G475" s="1486"/>
      <c r="H475" s="1486"/>
    </row>
    <row r="476" spans="1:9" ht="24.75" customHeight="1">
      <c r="B476" s="1486" t="s">
        <v>1430</v>
      </c>
      <c r="C476" s="1486"/>
      <c r="D476" s="1486"/>
      <c r="E476" s="1486"/>
      <c r="F476" s="1486"/>
      <c r="G476" s="1486"/>
      <c r="H476" s="1486"/>
    </row>
    <row r="477" spans="1:9" ht="12" customHeight="1">
      <c r="B477" s="559"/>
      <c r="C477" s="560"/>
      <c r="D477" s="560"/>
      <c r="E477" s="560"/>
      <c r="F477" s="560"/>
      <c r="G477" s="560"/>
      <c r="H477" s="560"/>
    </row>
    <row r="478" spans="1:9" ht="15" customHeight="1">
      <c r="B478" s="559" t="s">
        <v>448</v>
      </c>
      <c r="C478" s="560"/>
      <c r="D478" s="560"/>
      <c r="E478" s="560"/>
      <c r="F478" s="560"/>
      <c r="G478" s="560"/>
      <c r="H478" s="560"/>
    </row>
    <row r="479" spans="1:9" ht="27.75" customHeight="1">
      <c r="B479" s="1485" t="s">
        <v>449</v>
      </c>
      <c r="C479" s="1485"/>
      <c r="D479" s="1485"/>
      <c r="E479" s="1485"/>
      <c r="F479" s="1485"/>
      <c r="G479" s="1485"/>
      <c r="H479" s="1485"/>
    </row>
    <row r="480" spans="1:9" ht="45" customHeight="1">
      <c r="B480" s="1447" t="s">
        <v>450</v>
      </c>
      <c r="C480" s="1447"/>
      <c r="D480" s="1447"/>
      <c r="E480" s="1447"/>
      <c r="F480" s="1447"/>
      <c r="G480" s="1447"/>
      <c r="H480" s="1447"/>
    </row>
    <row r="481" spans="2:10" ht="13.5" customHeight="1">
      <c r="B481" s="560"/>
      <c r="C481" s="560"/>
      <c r="D481" s="560"/>
      <c r="E481" s="560"/>
      <c r="F481" s="560"/>
      <c r="G481" s="560"/>
      <c r="H481" s="560"/>
    </row>
    <row r="482" spans="2:10" ht="16.5" customHeight="1">
      <c r="B482" s="1486" t="s">
        <v>1431</v>
      </c>
      <c r="C482" s="1487"/>
      <c r="D482" s="1487"/>
      <c r="E482" s="1487"/>
      <c r="F482" s="1487"/>
      <c r="G482" s="1487"/>
      <c r="H482" s="1487"/>
    </row>
    <row r="483" spans="2:10" ht="13.5" customHeight="1">
      <c r="B483" s="559" t="s">
        <v>451</v>
      </c>
      <c r="C483" s="560"/>
      <c r="D483" s="560"/>
      <c r="E483" s="560"/>
      <c r="F483" s="560"/>
      <c r="G483" s="560"/>
      <c r="H483" s="560"/>
    </row>
    <row r="484" spans="2:10" ht="29.25" customHeight="1">
      <c r="B484" s="1483" t="s">
        <v>452</v>
      </c>
      <c r="C484" s="1483"/>
      <c r="D484" s="1483"/>
      <c r="E484" s="1483"/>
      <c r="F484" s="1483"/>
      <c r="G484" s="1483"/>
      <c r="H484" s="1483"/>
    </row>
    <row r="485" spans="2:10" ht="13.5" customHeight="1">
      <c r="B485" s="560"/>
      <c r="C485" s="560"/>
      <c r="D485" s="560"/>
      <c r="E485" s="560"/>
      <c r="F485" s="560"/>
      <c r="G485" s="560"/>
      <c r="H485" s="560"/>
    </row>
    <row r="486" spans="2:10" ht="13.5" customHeight="1">
      <c r="B486" s="498" t="s">
        <v>453</v>
      </c>
      <c r="C486" s="560"/>
      <c r="D486" s="560"/>
      <c r="E486" s="560"/>
      <c r="F486" s="560"/>
      <c r="G486" s="560"/>
      <c r="H486" s="560"/>
    </row>
    <row r="487" spans="2:10" ht="26.25" customHeight="1">
      <c r="B487" s="1448" t="s">
        <v>454</v>
      </c>
      <c r="C487" s="1448"/>
      <c r="D487" s="1448"/>
      <c r="E487" s="1448"/>
      <c r="F487" s="1448"/>
      <c r="G487" s="1448"/>
      <c r="H487" s="1448"/>
    </row>
    <row r="488" spans="2:10" ht="29.25" customHeight="1">
      <c r="B488" s="1484" t="s">
        <v>455</v>
      </c>
      <c r="C488" s="1485"/>
      <c r="D488" s="1485"/>
      <c r="E488" s="1485"/>
      <c r="F488" s="1485"/>
      <c r="G488" s="1485"/>
      <c r="H488" s="1485"/>
    </row>
    <row r="489" spans="2:10" ht="13.5" customHeight="1">
      <c r="B489" s="560"/>
      <c r="C489" s="560"/>
      <c r="D489" s="560"/>
      <c r="E489" s="560"/>
      <c r="F489" s="560"/>
      <c r="G489" s="560"/>
      <c r="H489" s="560"/>
    </row>
    <row r="490" spans="2:10">
      <c r="B490" s="500" t="s">
        <v>456</v>
      </c>
      <c r="C490" s="499"/>
      <c r="D490" s="499"/>
      <c r="E490" s="499"/>
      <c r="F490" s="499"/>
      <c r="G490" s="499"/>
      <c r="H490" s="499"/>
    </row>
    <row r="491" spans="2:10">
      <c r="B491" s="502"/>
      <c r="C491" s="499"/>
      <c r="D491" s="499"/>
      <c r="E491" s="499"/>
      <c r="F491" s="499"/>
      <c r="G491" s="499" t="s">
        <v>457</v>
      </c>
      <c r="H491" s="499"/>
    </row>
    <row r="492" spans="2:10">
      <c r="B492" s="502"/>
      <c r="C492" s="499"/>
      <c r="D492" s="499"/>
      <c r="E492" s="499"/>
      <c r="F492" s="499"/>
      <c r="G492" s="499"/>
      <c r="H492" s="499"/>
    </row>
    <row r="493" spans="2:10">
      <c r="B493" s="1464" t="s">
        <v>458</v>
      </c>
      <c r="C493" s="1465"/>
      <c r="D493" s="1466"/>
      <c r="E493" s="1453" t="s">
        <v>459</v>
      </c>
      <c r="F493" s="1453"/>
      <c r="G493" s="1453" t="s">
        <v>460</v>
      </c>
      <c r="H493" s="1453"/>
    </row>
    <row r="494" spans="2:10" ht="12.75" customHeight="1">
      <c r="B494" s="1463" t="s">
        <v>461</v>
      </c>
      <c r="C494" s="1463"/>
      <c r="D494" s="1463"/>
      <c r="E494" s="1481">
        <f>SUMIF(DMTK!$C$5:$C$162,'B09'!J494,DMTK!$I$5:$I$162)</f>
        <v>2008267500</v>
      </c>
      <c r="F494" s="1482"/>
      <c r="G494" s="1470">
        <f>SUMIF(DMTK!$C$5:$C$162,'B09'!J494,DMTK!$E$5:$E$162)</f>
        <v>0</v>
      </c>
      <c r="H494" s="1457"/>
      <c r="J494" s="501">
        <v>111</v>
      </c>
    </row>
    <row r="495" spans="2:10">
      <c r="B495" s="1463" t="s">
        <v>1181</v>
      </c>
      <c r="C495" s="1463"/>
      <c r="D495" s="1463"/>
      <c r="E495" s="1481">
        <f>SUMIF(DMTK!$C$5:$C$162,'B09'!J495,DMTK!$I$5:$I$162)</f>
        <v>10594013</v>
      </c>
      <c r="F495" s="1482"/>
      <c r="G495" s="1470">
        <f>SUMIF(DMTK!$C$5:$C$162,'B09'!J495,DMTK!$E$5:$E$162)</f>
        <v>0</v>
      </c>
      <c r="H495" s="1457"/>
      <c r="J495" s="501">
        <v>112</v>
      </c>
    </row>
    <row r="496" spans="2:10">
      <c r="B496" s="1463" t="s">
        <v>462</v>
      </c>
      <c r="C496" s="1463"/>
      <c r="D496" s="1463"/>
      <c r="E496" s="1481">
        <f>SUMIF(DMTK!$C$5:$C$162,'B09'!J496,DMTK!$I$5:$I$162)</f>
        <v>0</v>
      </c>
      <c r="F496" s="1482"/>
      <c r="G496" s="1470">
        <f>SUMIF(DMTK!$C$5:$C$162,'B09'!J496,DMTK!$E$5:$E$162)</f>
        <v>0</v>
      </c>
      <c r="H496" s="1457"/>
    </row>
    <row r="497" spans="2:10">
      <c r="B497" s="1471" t="s">
        <v>351</v>
      </c>
      <c r="C497" s="1453"/>
      <c r="D497" s="1453"/>
      <c r="E497" s="1479">
        <f>E494+E495+E496</f>
        <v>2018861513</v>
      </c>
      <c r="F497" s="1471"/>
      <c r="G497" s="1479">
        <f>G494+G495+G496</f>
        <v>0</v>
      </c>
      <c r="H497" s="1471"/>
    </row>
    <row r="498" spans="2:10">
      <c r="B498" s="561"/>
      <c r="C498" s="562"/>
      <c r="D498" s="562"/>
      <c r="E498" s="563"/>
      <c r="F498" s="563"/>
      <c r="G498" s="563"/>
      <c r="H498" s="499"/>
    </row>
    <row r="499" spans="2:10">
      <c r="B499" s="503"/>
      <c r="C499" s="503"/>
      <c r="D499" s="564"/>
      <c r="E499" s="503"/>
      <c r="F499" s="503"/>
      <c r="G499" s="503"/>
      <c r="H499" s="503"/>
    </row>
    <row r="500" spans="2:10">
      <c r="B500" s="565" t="s">
        <v>463</v>
      </c>
      <c r="C500" s="566"/>
      <c r="D500" s="567"/>
      <c r="E500" s="1453" t="s">
        <v>459</v>
      </c>
      <c r="F500" s="1453"/>
      <c r="G500" s="1453" t="s">
        <v>460</v>
      </c>
      <c r="H500" s="1453"/>
    </row>
    <row r="501" spans="2:10">
      <c r="B501" s="1458"/>
      <c r="C501" s="1459"/>
      <c r="D501" s="1460"/>
      <c r="E501" s="1453"/>
      <c r="F501" s="1453"/>
      <c r="G501" s="1453"/>
      <c r="H501" s="1453"/>
      <c r="J501" s="494"/>
    </row>
    <row r="502" spans="2:10">
      <c r="B502" s="1458" t="s">
        <v>464</v>
      </c>
      <c r="C502" s="1459"/>
      <c r="D502" s="1460"/>
      <c r="E502" s="1470">
        <f>SUMIF(DMTK!$C$5:$C$162,'B09'!J502,DMTK!$I$5:$I$162)</f>
        <v>216800</v>
      </c>
      <c r="F502" s="1457"/>
      <c r="G502" s="1470">
        <f>SUMIF(DMTK!$C$5:$C$162,'B09'!J502,DMTK!$E$5:$E$162)</f>
        <v>0</v>
      </c>
      <c r="H502" s="1457"/>
      <c r="J502" s="501">
        <v>152</v>
      </c>
    </row>
    <row r="503" spans="2:10">
      <c r="B503" s="1458" t="s">
        <v>465</v>
      </c>
      <c r="C503" s="1459"/>
      <c r="D503" s="1460"/>
      <c r="E503" s="1470">
        <f>SUMIF(DMTK!$C$5:$C$162,'B09'!J503,DMTK!$I$5:$I$162)</f>
        <v>0</v>
      </c>
      <c r="F503" s="1457"/>
      <c r="G503" s="1470">
        <f>SUMIF(DMTK!$C$5:$C$162,'B09'!J503,DMTK!$E$5:$E$162)</f>
        <v>0</v>
      </c>
      <c r="H503" s="1457"/>
      <c r="J503" s="501">
        <v>153</v>
      </c>
    </row>
    <row r="504" spans="2:10">
      <c r="B504" s="1458" t="s">
        <v>466</v>
      </c>
      <c r="C504" s="1459"/>
      <c r="D504" s="1460"/>
      <c r="E504" s="1470">
        <f>SUMIF(DMTK!$C$5:$C$162,'B09'!J504,DMTK!$I$5:$I$162)</f>
        <v>3574000</v>
      </c>
      <c r="F504" s="1457"/>
      <c r="G504" s="1470">
        <f>SUMIF(DMTK!$C$5:$C$162,'B09'!J504,DMTK!$E$5:$E$162)</f>
        <v>0</v>
      </c>
      <c r="H504" s="1457"/>
      <c r="J504" s="501">
        <v>154</v>
      </c>
    </row>
    <row r="505" spans="2:10">
      <c r="B505" s="1458" t="s">
        <v>467</v>
      </c>
      <c r="C505" s="1459"/>
      <c r="D505" s="1460"/>
      <c r="E505" s="1470">
        <f>SUMIF(DMTK!$C$5:$C$162,'B09'!J505,DMTK!$I$5:$I$162)</f>
        <v>0</v>
      </c>
      <c r="F505" s="1457"/>
      <c r="G505" s="1470">
        <f>SUMIF(DMTK!$C$5:$C$162,'B09'!J505,DMTK!$E$5:$E$162)</f>
        <v>0</v>
      </c>
      <c r="H505" s="1457"/>
      <c r="J505" s="501">
        <v>155</v>
      </c>
    </row>
    <row r="506" spans="2:10">
      <c r="B506" s="1458" t="s">
        <v>468</v>
      </c>
      <c r="C506" s="1459"/>
      <c r="D506" s="1460"/>
      <c r="E506" s="1470">
        <f>SUMIF(DMTK!$C$5:$C$162,'B09'!J506,DMTK!$I$5:$I$162)</f>
        <v>98108</v>
      </c>
      <c r="F506" s="1457"/>
      <c r="G506" s="1470">
        <f>SUMIF(DMTK!$C$5:$C$162,'B09'!J506,DMTK!$E$5:$E$162)</f>
        <v>0</v>
      </c>
      <c r="H506" s="1457"/>
      <c r="J506" s="501">
        <v>156</v>
      </c>
    </row>
    <row r="507" spans="2:10">
      <c r="B507" s="1458" t="s">
        <v>469</v>
      </c>
      <c r="C507" s="1459"/>
      <c r="D507" s="1460"/>
      <c r="E507" s="1470">
        <f>SUMIF(DMTK!$C$5:$C$162,'B09'!J507,DMTK!$I$5:$I$162)</f>
        <v>0</v>
      </c>
      <c r="F507" s="1457"/>
      <c r="G507" s="1470">
        <f>SUMIF(DMTK!$C$5:$C$162,'B09'!J507,DMTK!$E$5:$E$162)</f>
        <v>0</v>
      </c>
      <c r="H507" s="1457"/>
      <c r="J507" s="501">
        <v>157</v>
      </c>
    </row>
    <row r="508" spans="2:10">
      <c r="B508" s="1476" t="s">
        <v>470</v>
      </c>
      <c r="C508" s="1477"/>
      <c r="D508" s="1478"/>
      <c r="E508" s="1479">
        <f>E501+E502+E503+E504+E505+E506+E507</f>
        <v>3888908</v>
      </c>
      <c r="F508" s="1471"/>
      <c r="G508" s="1479">
        <f>G501+G502+G503+G504+G505+G506+G507</f>
        <v>0</v>
      </c>
      <c r="H508" s="1471"/>
    </row>
    <row r="509" spans="2:10">
      <c r="B509" s="1474"/>
      <c r="C509" s="1474"/>
      <c r="D509" s="1474"/>
      <c r="E509" s="1474"/>
      <c r="F509" s="1474"/>
      <c r="G509" s="499"/>
      <c r="H509" s="499"/>
    </row>
    <row r="510" spans="2:10">
      <c r="B510" s="1480" t="s">
        <v>471</v>
      </c>
      <c r="C510" s="1480"/>
      <c r="D510" s="1480"/>
      <c r="E510" s="1480"/>
      <c r="F510" s="1480"/>
      <c r="G510" s="499"/>
      <c r="H510" s="499"/>
    </row>
    <row r="511" spans="2:10">
      <c r="B511" s="1474"/>
      <c r="C511" s="1474"/>
      <c r="D511" s="1474"/>
      <c r="E511" s="1474"/>
      <c r="F511" s="1474"/>
      <c r="G511" s="499"/>
      <c r="H511" s="499"/>
    </row>
    <row r="512" spans="2:10">
      <c r="B512" s="498"/>
      <c r="C512" s="499"/>
      <c r="D512" s="499"/>
      <c r="E512" s="499"/>
      <c r="F512" s="499"/>
      <c r="G512" s="499"/>
      <c r="H512" s="499"/>
    </row>
    <row r="513" spans="2:12">
      <c r="B513" s="498"/>
      <c r="C513" s="499"/>
      <c r="D513" s="499"/>
      <c r="E513" s="499"/>
      <c r="F513" s="499"/>
      <c r="G513" s="499"/>
      <c r="H513" s="499"/>
    </row>
    <row r="514" spans="2:12">
      <c r="B514" s="502" t="s">
        <v>472</v>
      </c>
      <c r="C514" s="499"/>
      <c r="D514" s="499"/>
      <c r="E514" s="499"/>
      <c r="F514" s="499"/>
      <c r="G514" s="499"/>
      <c r="H514" s="499"/>
    </row>
    <row r="515" spans="2:12">
      <c r="B515" s="1475" t="s">
        <v>473</v>
      </c>
      <c r="C515" s="1475" t="s">
        <v>474</v>
      </c>
      <c r="D515" s="1475" t="s">
        <v>475</v>
      </c>
      <c r="E515" s="1475" t="s">
        <v>476</v>
      </c>
      <c r="F515" s="1475" t="s">
        <v>477</v>
      </c>
      <c r="G515" s="1475" t="s">
        <v>478</v>
      </c>
      <c r="H515" s="1475" t="s">
        <v>376</v>
      </c>
    </row>
    <row r="516" spans="2:12">
      <c r="B516" s="1475"/>
      <c r="C516" s="1475"/>
      <c r="D516" s="1475"/>
      <c r="E516" s="1475"/>
      <c r="F516" s="1475"/>
      <c r="G516" s="1475"/>
      <c r="H516" s="1475"/>
    </row>
    <row r="517" spans="2:12" ht="30">
      <c r="B517" s="568" t="s">
        <v>479</v>
      </c>
      <c r="C517" s="568"/>
      <c r="D517" s="568"/>
      <c r="E517" s="568"/>
      <c r="F517" s="568"/>
      <c r="G517" s="568"/>
      <c r="H517" s="568"/>
    </row>
    <row r="518" spans="2:12">
      <c r="B518" s="569" t="s">
        <v>480</v>
      </c>
      <c r="C518" s="570">
        <f>SUMIF(DMTK!$C$5:$C$162,'B09'!J518,DMTK!$E$5:$E$162)</f>
        <v>0</v>
      </c>
      <c r="D518" s="570">
        <f>SUMIF(DMTK!$C$5:$C$162,'B09'!K518,DMTK!$E$5:$E$162)</f>
        <v>0</v>
      </c>
      <c r="E518" s="570">
        <f>SUMIF(DMTK!$C$5:$C$162,'B09'!L518,DMTK!$E$5:$E$162)</f>
        <v>0</v>
      </c>
      <c r="F518" s="571"/>
      <c r="G518" s="571"/>
      <c r="H518" s="572">
        <f>F518+G518+C518+D518+E518</f>
        <v>0</v>
      </c>
      <c r="J518" s="501" t="s">
        <v>103</v>
      </c>
      <c r="K518" s="494">
        <v>2112</v>
      </c>
      <c r="L518" s="494">
        <v>2113</v>
      </c>
    </row>
    <row r="519" spans="2:12" ht="24.75" customHeight="1">
      <c r="B519" s="569" t="s">
        <v>481</v>
      </c>
      <c r="C519" s="570">
        <f>SUMIF(DMTK!$C$5:$C$162,'B09'!J519,DMTK!$G$5:$G$162)</f>
        <v>0</v>
      </c>
      <c r="D519" s="570">
        <f>SUMIF(DMTK!$C$5:$C$162,'B09'!K519,DMTK!$G$5:$G$162)</f>
        <v>0</v>
      </c>
      <c r="E519" s="570">
        <f>SUMIF(DMTK!$C$5:$C$162,'B09'!L519,DMTK!$G$5:$G$162)</f>
        <v>0</v>
      </c>
      <c r="F519" s="570">
        <f>SUMIF(DMTK!$C$5:$C$162,'B09'!M519,DMTK!$G$5:$G$162)</f>
        <v>0</v>
      </c>
      <c r="G519" s="570">
        <f>SUMIF(DMTK!$C$5:$C$162,'B09'!N519,DMTK!$G$5:$G$162)</f>
        <v>0</v>
      </c>
      <c r="H519" s="572">
        <f>F519+G519+C519+D519+E519</f>
        <v>0</v>
      </c>
      <c r="J519" s="501" t="s">
        <v>103</v>
      </c>
      <c r="K519" s="494">
        <v>2112</v>
      </c>
      <c r="L519" s="494">
        <v>2113</v>
      </c>
    </row>
    <row r="520" spans="2:12" ht="17.25" customHeight="1">
      <c r="B520" s="573" t="s">
        <v>482</v>
      </c>
      <c r="C520" s="569"/>
      <c r="D520" s="569"/>
      <c r="E520" s="569"/>
      <c r="F520" s="569"/>
      <c r="G520" s="574"/>
      <c r="H520" s="572">
        <f t="shared" ref="H520:H534" si="0">F520+G520+C520+D520+E520</f>
        <v>0</v>
      </c>
    </row>
    <row r="521" spans="2:12" ht="18" customHeight="1">
      <c r="B521" s="573" t="s">
        <v>483</v>
      </c>
      <c r="C521" s="569"/>
      <c r="D521" s="569"/>
      <c r="E521" s="569"/>
      <c r="F521" s="569"/>
      <c r="G521" s="574"/>
      <c r="H521" s="572">
        <f t="shared" si="0"/>
        <v>0</v>
      </c>
    </row>
    <row r="522" spans="2:12" ht="27" customHeight="1">
      <c r="B522" s="569" t="s">
        <v>484</v>
      </c>
      <c r="C522" s="570">
        <f>SUMIF(DMTK!$C$5:$C$162,'B09'!J522,DMTK!$H$5:$H$162)</f>
        <v>0</v>
      </c>
      <c r="D522" s="570">
        <f>SUMIF(DMTK!$C$5:$C$162,'B09'!K522,DMTK!$H$5:$H$162)</f>
        <v>0</v>
      </c>
      <c r="E522" s="570">
        <f>SUMIF(DMTK!$C$5:$C$162,'B09'!L522,DMTK!$H$5:$H$162)</f>
        <v>0</v>
      </c>
      <c r="F522" s="570">
        <f>SUMIF(DMTK!$C$5:$C$162,'B09'!M522,DMTK!$H$5:$H$162)</f>
        <v>0</v>
      </c>
      <c r="G522" s="570">
        <f>SUMIF(DMTK!$C$5:$C$162,'B09'!N522,DMTK!$H$5:$H$162)</f>
        <v>0</v>
      </c>
      <c r="H522" s="572">
        <f t="shared" si="0"/>
        <v>0</v>
      </c>
      <c r="J522" s="501" t="s">
        <v>103</v>
      </c>
      <c r="K522" s="494">
        <v>2112</v>
      </c>
      <c r="L522" s="494">
        <v>2113</v>
      </c>
    </row>
    <row r="523" spans="2:12">
      <c r="B523" s="569" t="s">
        <v>485</v>
      </c>
      <c r="C523" s="569"/>
      <c r="D523" s="569"/>
      <c r="E523" s="569"/>
      <c r="F523" s="569"/>
      <c r="G523" s="574"/>
      <c r="H523" s="572">
        <f t="shared" si="0"/>
        <v>0</v>
      </c>
    </row>
    <row r="524" spans="2:12">
      <c r="B524" s="569" t="s">
        <v>486</v>
      </c>
      <c r="C524" s="569"/>
      <c r="D524" s="569"/>
      <c r="E524" s="569"/>
      <c r="F524" s="569"/>
      <c r="G524" s="572">
        <f>G518-G526</f>
        <v>0</v>
      </c>
      <c r="H524" s="572">
        <f t="shared" si="0"/>
        <v>0</v>
      </c>
    </row>
    <row r="525" spans="2:12" ht="17.25" customHeight="1">
      <c r="B525" s="569" t="s">
        <v>487</v>
      </c>
      <c r="C525" s="569"/>
      <c r="D525" s="569"/>
      <c r="E525" s="569"/>
      <c r="F525" s="571"/>
      <c r="G525" s="574"/>
      <c r="H525" s="572">
        <f t="shared" si="0"/>
        <v>0</v>
      </c>
    </row>
    <row r="526" spans="2:12">
      <c r="B526" s="569" t="s">
        <v>488</v>
      </c>
      <c r="C526" s="575">
        <f>C518+C519-C522</f>
        <v>0</v>
      </c>
      <c r="D526" s="575">
        <f>D518+D519-D522</f>
        <v>0</v>
      </c>
      <c r="E526" s="575">
        <f>E518+E519-E522</f>
        <v>0</v>
      </c>
      <c r="F526" s="575">
        <f>F518+F519-F522</f>
        <v>0</v>
      </c>
      <c r="G526" s="575">
        <f>G518+G519-G522</f>
        <v>0</v>
      </c>
      <c r="H526" s="572">
        <f>F526+G526+C526+D526+E526</f>
        <v>0</v>
      </c>
      <c r="J526" s="501" t="s">
        <v>103</v>
      </c>
      <c r="K526" s="494">
        <v>2112</v>
      </c>
      <c r="L526" s="494">
        <v>2113</v>
      </c>
    </row>
    <row r="527" spans="2:12" ht="30">
      <c r="B527" s="568" t="s">
        <v>489</v>
      </c>
      <c r="C527" s="568"/>
      <c r="D527" s="568"/>
      <c r="E527" s="568"/>
      <c r="F527" s="576"/>
      <c r="G527" s="577"/>
      <c r="H527" s="572">
        <f t="shared" si="0"/>
        <v>0</v>
      </c>
    </row>
    <row r="528" spans="2:12">
      <c r="B528" s="569" t="s">
        <v>480</v>
      </c>
      <c r="C528" s="570">
        <f>SUMIF(DMTK!$C$5:$C$162,'B09'!J528,DMTK!$F$5:$F$162)</f>
        <v>0</v>
      </c>
      <c r="D528" s="570">
        <f>SUMIF(DMTK!$C$5:$C$162,'B09'!K528,DMTK!$F$5:$F$162)</f>
        <v>0</v>
      </c>
      <c r="E528" s="570">
        <f>SUMIF(DMTK!$C$5:$C$162,'B09'!L528,DMTK!$F$5:$F$162)</f>
        <v>0</v>
      </c>
      <c r="F528" s="570">
        <f>SUMIF(DMTK!$C$5:$C$162,'B09'!M528,DMTK!$F$5:$F$162)</f>
        <v>0</v>
      </c>
      <c r="G528" s="570">
        <f>SUMIF(DMTK!$C$5:$C$162,'B09'!N528,DMTK!$F$5:$F$162)</f>
        <v>0</v>
      </c>
      <c r="H528" s="578">
        <f>F528+G528+C528+D528+E528</f>
        <v>0</v>
      </c>
      <c r="J528" s="501" t="s">
        <v>600</v>
      </c>
      <c r="K528" s="494">
        <v>21412</v>
      </c>
      <c r="L528" s="494">
        <v>21413</v>
      </c>
    </row>
    <row r="529" spans="2:12" ht="30">
      <c r="B529" s="573" t="s">
        <v>490</v>
      </c>
      <c r="C529" s="570">
        <f>SUMIF(DMTK!$C$5:$C$162,'B09'!J529,DMTK!$H$5:$H$162)</f>
        <v>0</v>
      </c>
      <c r="D529" s="570">
        <f>SUMIF(DMTK!$C$5:$C$162,'B09'!K529,DMTK!$H$5:$H$162)</f>
        <v>0</v>
      </c>
      <c r="E529" s="570">
        <f>SUMIF(DMTK!$C$5:$C$162,'B09'!L529,DMTK!$H$5:$H$162)</f>
        <v>0</v>
      </c>
      <c r="F529" s="570">
        <f>SUMIF(DMTK!$C$5:$C$162,'B09'!M529,DMTK!$H$5:$H$162)</f>
        <v>0</v>
      </c>
      <c r="G529" s="570">
        <f>SUMIF(DMTK!$C$5:$C$162,'B09'!N529,DMTK!$H$5:$H$162)</f>
        <v>0</v>
      </c>
      <c r="H529" s="572">
        <f t="shared" si="0"/>
        <v>0</v>
      </c>
      <c r="J529" s="501" t="s">
        <v>600</v>
      </c>
      <c r="K529" s="494">
        <v>21412</v>
      </c>
      <c r="L529" s="494">
        <v>21413</v>
      </c>
    </row>
    <row r="530" spans="2:12" ht="30">
      <c r="B530" s="573" t="s">
        <v>491</v>
      </c>
      <c r="C530" s="570">
        <f>SUMIF(DMTK!$C$5:$C$162,'B09'!J530,DMTK!$G$5:$G$162)</f>
        <v>0</v>
      </c>
      <c r="D530" s="570">
        <f>SUMIF(DMTK!$C$5:$C$162,'B09'!K530,DMTK!$G$5:$G$162)</f>
        <v>0</v>
      </c>
      <c r="E530" s="570">
        <f>SUMIF(DMTK!$C$5:$C$162,'B09'!L530,DMTK!$G$5:$G$162)</f>
        <v>0</v>
      </c>
      <c r="F530" s="570">
        <f>SUMIF(DMTK!$C$5:$C$162,'B09'!M530,DMTK!$G$5:$G$162)</f>
        <v>0</v>
      </c>
      <c r="G530" s="570">
        <f>SUMIF(DMTK!$C$5:$C$162,'B09'!N530,DMTK!$G$5:$G$162)</f>
        <v>0</v>
      </c>
      <c r="H530" s="572">
        <f t="shared" si="0"/>
        <v>0</v>
      </c>
      <c r="J530" s="501" t="s">
        <v>600</v>
      </c>
      <c r="K530" s="494">
        <v>21412</v>
      </c>
      <c r="L530" s="494">
        <v>21413</v>
      </c>
    </row>
    <row r="531" spans="2:12">
      <c r="B531" s="569" t="s">
        <v>488</v>
      </c>
      <c r="C531" s="575">
        <f>C528+C529-C530</f>
        <v>0</v>
      </c>
      <c r="D531" s="575">
        <f>D528+D529-D530</f>
        <v>0</v>
      </c>
      <c r="E531" s="575">
        <f>E528+E529-E530</f>
        <v>0</v>
      </c>
      <c r="F531" s="575">
        <f>F528+F529-F530</f>
        <v>0</v>
      </c>
      <c r="G531" s="575">
        <f>G528+G529-G530</f>
        <v>0</v>
      </c>
      <c r="H531" s="572">
        <f>F531+G531+C531+D531+E531</f>
        <v>0</v>
      </c>
    </row>
    <row r="532" spans="2:12" ht="30">
      <c r="B532" s="568" t="s">
        <v>492</v>
      </c>
      <c r="C532" s="568"/>
      <c r="D532" s="568"/>
      <c r="E532" s="568"/>
      <c r="F532" s="577"/>
      <c r="G532" s="577"/>
      <c r="H532" s="572">
        <f t="shared" si="0"/>
        <v>0</v>
      </c>
    </row>
    <row r="533" spans="2:12" ht="30">
      <c r="B533" s="569" t="s">
        <v>493</v>
      </c>
      <c r="C533" s="575">
        <f>C518-C528</f>
        <v>0</v>
      </c>
      <c r="D533" s="575">
        <f>D518-D528</f>
        <v>0</v>
      </c>
      <c r="E533" s="575">
        <f>E518-E528</f>
        <v>0</v>
      </c>
      <c r="F533" s="575">
        <f>F518-F528</f>
        <v>0</v>
      </c>
      <c r="G533" s="575">
        <f>G518-G528</f>
        <v>0</v>
      </c>
      <c r="H533" s="572">
        <f t="shared" si="0"/>
        <v>0</v>
      </c>
    </row>
    <row r="534" spans="2:12" ht="30">
      <c r="B534" s="569" t="s">
        <v>494</v>
      </c>
      <c r="C534" s="575">
        <f>C526-C531</f>
        <v>0</v>
      </c>
      <c r="D534" s="575">
        <f>D526-D531</f>
        <v>0</v>
      </c>
      <c r="E534" s="575">
        <f>E526-E531</f>
        <v>0</v>
      </c>
      <c r="F534" s="575">
        <f>F526-F531</f>
        <v>0</v>
      </c>
      <c r="G534" s="575">
        <f>G526-G531</f>
        <v>0</v>
      </c>
      <c r="H534" s="579">
        <f t="shared" si="0"/>
        <v>0</v>
      </c>
    </row>
    <row r="535" spans="2:12">
      <c r="B535" s="561" t="s">
        <v>495</v>
      </c>
      <c r="C535" s="561"/>
      <c r="D535" s="561"/>
      <c r="E535" s="561"/>
      <c r="F535" s="580"/>
      <c r="G535" s="581"/>
      <c r="H535" s="580"/>
    </row>
    <row r="536" spans="2:12" ht="45">
      <c r="B536" s="582" t="s">
        <v>496</v>
      </c>
      <c r="C536" s="583"/>
      <c r="D536" s="583"/>
      <c r="E536" s="583"/>
      <c r="F536" s="583"/>
      <c r="G536" s="583"/>
      <c r="H536" s="583"/>
    </row>
    <row r="537" spans="2:12" ht="30">
      <c r="B537" s="582" t="s">
        <v>497</v>
      </c>
      <c r="C537" s="583"/>
      <c r="D537" s="583"/>
      <c r="E537" s="583"/>
      <c r="F537" s="583"/>
      <c r="G537" s="583"/>
      <c r="H537" s="583"/>
    </row>
    <row r="538" spans="2:12" ht="30">
      <c r="B538" s="582" t="s">
        <v>498</v>
      </c>
      <c r="C538" s="583"/>
      <c r="D538" s="583"/>
      <c r="E538" s="583"/>
      <c r="F538" s="583"/>
      <c r="G538" s="583"/>
      <c r="H538" s="583"/>
    </row>
    <row r="539" spans="2:12">
      <c r="B539" s="584"/>
      <c r="C539" s="499"/>
      <c r="D539" s="499"/>
      <c r="E539" s="499"/>
      <c r="F539" s="499"/>
      <c r="G539" s="499"/>
      <c r="H539" s="499"/>
    </row>
    <row r="540" spans="2:12">
      <c r="B540" s="584" t="s">
        <v>499</v>
      </c>
      <c r="C540" s="499"/>
      <c r="D540" s="499"/>
      <c r="E540" s="499"/>
      <c r="F540" s="499"/>
      <c r="G540" s="499"/>
      <c r="H540" s="499"/>
    </row>
    <row r="541" spans="2:12">
      <c r="B541" s="585" t="s">
        <v>500</v>
      </c>
      <c r="C541" s="499"/>
      <c r="D541" s="499"/>
      <c r="E541" s="499"/>
      <c r="F541" s="499"/>
      <c r="G541" s="499"/>
      <c r="H541" s="499"/>
    </row>
    <row r="542" spans="2:12">
      <c r="B542" s="585" t="s">
        <v>501</v>
      </c>
      <c r="C542" s="499"/>
      <c r="D542" s="499"/>
      <c r="E542" s="499"/>
      <c r="F542" s="499"/>
      <c r="G542" s="499"/>
      <c r="H542" s="499"/>
    </row>
    <row r="543" spans="2:12">
      <c r="B543" s="498"/>
      <c r="C543" s="499"/>
      <c r="D543" s="499"/>
      <c r="E543" s="499"/>
      <c r="F543" s="499"/>
      <c r="G543" s="499"/>
      <c r="H543" s="499"/>
    </row>
    <row r="544" spans="2:12">
      <c r="B544" s="498"/>
      <c r="C544" s="499"/>
      <c r="D544" s="499"/>
      <c r="E544" s="499"/>
      <c r="F544" s="499"/>
      <c r="G544" s="499"/>
      <c r="H544" s="499"/>
    </row>
    <row r="545" spans="2:8">
      <c r="B545" s="502" t="s">
        <v>502</v>
      </c>
      <c r="C545" s="499"/>
      <c r="D545" s="499"/>
      <c r="E545" s="499"/>
      <c r="F545" s="499"/>
      <c r="G545" s="499"/>
      <c r="H545" s="499"/>
    </row>
    <row r="546" spans="2:8" ht="45">
      <c r="B546" s="586" t="s">
        <v>473</v>
      </c>
      <c r="C546" s="587" t="s">
        <v>503</v>
      </c>
      <c r="D546" s="587" t="s">
        <v>504</v>
      </c>
      <c r="E546" s="587" t="s">
        <v>505</v>
      </c>
      <c r="F546" s="587" t="s">
        <v>506</v>
      </c>
      <c r="G546" s="587" t="s">
        <v>507</v>
      </c>
      <c r="H546" s="587" t="s">
        <v>376</v>
      </c>
    </row>
    <row r="547" spans="2:8" ht="30">
      <c r="B547" s="568" t="s">
        <v>508</v>
      </c>
      <c r="C547" s="568"/>
      <c r="D547" s="568"/>
      <c r="E547" s="568"/>
      <c r="F547" s="568"/>
      <c r="G547" s="568"/>
      <c r="H547" s="568"/>
    </row>
    <row r="548" spans="2:8">
      <c r="B548" s="569" t="s">
        <v>480</v>
      </c>
      <c r="C548" s="569"/>
      <c r="D548" s="569"/>
      <c r="E548" s="569"/>
      <c r="F548" s="569"/>
      <c r="G548" s="569"/>
      <c r="H548" s="569"/>
    </row>
    <row r="549" spans="2:8" ht="28.5" customHeight="1">
      <c r="B549" s="569" t="s">
        <v>509</v>
      </c>
      <c r="C549" s="569"/>
      <c r="D549" s="569"/>
      <c r="E549" s="569"/>
      <c r="F549" s="569"/>
      <c r="G549" s="569"/>
      <c r="H549" s="569"/>
    </row>
    <row r="550" spans="2:8">
      <c r="B550" s="569" t="s">
        <v>510</v>
      </c>
      <c r="C550" s="569"/>
      <c r="D550" s="569"/>
      <c r="E550" s="569"/>
      <c r="F550" s="569"/>
      <c r="G550" s="569"/>
      <c r="H550" s="569"/>
    </row>
    <row r="551" spans="2:8" ht="29.25" customHeight="1">
      <c r="B551" s="588" t="s">
        <v>511</v>
      </c>
      <c r="C551" s="569"/>
      <c r="D551" s="569"/>
      <c r="E551" s="569"/>
      <c r="F551" s="569"/>
      <c r="G551" s="569"/>
      <c r="H551" s="569"/>
    </row>
    <row r="552" spans="2:8" ht="23.25" customHeight="1">
      <c r="B552" s="588" t="s">
        <v>484</v>
      </c>
      <c r="C552" s="569"/>
      <c r="D552" s="569"/>
      <c r="E552" s="569"/>
      <c r="F552" s="569"/>
      <c r="G552" s="569"/>
      <c r="H552" s="569"/>
    </row>
    <row r="553" spans="2:8" ht="30">
      <c r="B553" s="569" t="s">
        <v>512</v>
      </c>
      <c r="C553" s="569"/>
      <c r="D553" s="569"/>
      <c r="E553" s="569"/>
      <c r="F553" s="569"/>
      <c r="G553" s="569"/>
      <c r="H553" s="569"/>
    </row>
    <row r="554" spans="2:8">
      <c r="B554" s="573" t="s">
        <v>513</v>
      </c>
      <c r="C554" s="569"/>
      <c r="D554" s="569"/>
      <c r="E554" s="569"/>
      <c r="F554" s="569"/>
      <c r="G554" s="569"/>
      <c r="H554" s="569"/>
    </row>
    <row r="555" spans="2:8" ht="18.75" customHeight="1">
      <c r="B555" s="569" t="s">
        <v>488</v>
      </c>
      <c r="C555" s="569"/>
      <c r="D555" s="569"/>
      <c r="E555" s="569"/>
      <c r="F555" s="569"/>
      <c r="G555" s="569"/>
      <c r="H555" s="569"/>
    </row>
    <row r="556" spans="2:8" ht="30">
      <c r="B556" s="568" t="s">
        <v>514</v>
      </c>
      <c r="C556" s="568"/>
      <c r="D556" s="568"/>
      <c r="E556" s="568"/>
      <c r="F556" s="568"/>
      <c r="G556" s="568"/>
      <c r="H556" s="568"/>
    </row>
    <row r="557" spans="2:8">
      <c r="B557" s="569" t="s">
        <v>480</v>
      </c>
      <c r="C557" s="569"/>
      <c r="D557" s="569"/>
      <c r="E557" s="569"/>
      <c r="F557" s="569"/>
      <c r="G557" s="569"/>
      <c r="H557" s="569"/>
    </row>
    <row r="558" spans="2:8" ht="15.75" customHeight="1">
      <c r="B558" s="573" t="s">
        <v>490</v>
      </c>
      <c r="C558" s="569"/>
      <c r="D558" s="569"/>
      <c r="E558" s="569"/>
      <c r="F558" s="569"/>
      <c r="G558" s="569"/>
      <c r="H558" s="569"/>
    </row>
    <row r="559" spans="2:8" ht="17.25" customHeight="1">
      <c r="B559" s="573" t="s">
        <v>491</v>
      </c>
      <c r="C559" s="569"/>
      <c r="D559" s="569"/>
      <c r="E559" s="569"/>
      <c r="F559" s="569"/>
      <c r="G559" s="569"/>
      <c r="H559" s="569"/>
    </row>
    <row r="560" spans="2:8">
      <c r="B560" s="569" t="s">
        <v>488</v>
      </c>
      <c r="C560" s="569"/>
      <c r="D560" s="569"/>
      <c r="E560" s="569"/>
      <c r="F560" s="569"/>
      <c r="G560" s="569"/>
      <c r="H560" s="569"/>
    </row>
    <row r="561" spans="2:8" ht="30">
      <c r="B561" s="568" t="s">
        <v>515</v>
      </c>
      <c r="C561" s="568"/>
      <c r="D561" s="568"/>
      <c r="E561" s="568"/>
      <c r="F561" s="568"/>
      <c r="G561" s="568"/>
      <c r="H561" s="568"/>
    </row>
    <row r="562" spans="2:8" ht="30">
      <c r="B562" s="569" t="s">
        <v>493</v>
      </c>
      <c r="C562" s="569"/>
      <c r="D562" s="569"/>
      <c r="E562" s="569"/>
      <c r="F562" s="569"/>
      <c r="G562" s="569"/>
      <c r="H562" s="569"/>
    </row>
    <row r="563" spans="2:8" ht="30">
      <c r="B563" s="569" t="s">
        <v>494</v>
      </c>
      <c r="C563" s="569"/>
      <c r="D563" s="569"/>
      <c r="E563" s="569"/>
      <c r="F563" s="569"/>
      <c r="G563" s="569"/>
      <c r="H563" s="569"/>
    </row>
    <row r="564" spans="2:8">
      <c r="B564" s="585" t="s">
        <v>516</v>
      </c>
      <c r="C564" s="499"/>
      <c r="D564" s="499"/>
      <c r="E564" s="499"/>
      <c r="F564" s="499"/>
      <c r="G564" s="499"/>
      <c r="H564" s="499"/>
    </row>
    <row r="565" spans="2:8">
      <c r="B565" s="498"/>
      <c r="C565" s="499"/>
      <c r="D565" s="499"/>
      <c r="E565" s="499"/>
      <c r="F565" s="499"/>
      <c r="G565" s="499"/>
      <c r="H565" s="499"/>
    </row>
    <row r="566" spans="2:8">
      <c r="B566" s="589" t="s">
        <v>517</v>
      </c>
      <c r="C566" s="590"/>
      <c r="D566" s="590"/>
      <c r="E566" s="499"/>
      <c r="F566" s="499"/>
      <c r="G566" s="499"/>
      <c r="H566" s="499"/>
    </row>
    <row r="567" spans="2:8">
      <c r="B567" s="589"/>
      <c r="C567" s="590"/>
      <c r="D567" s="590"/>
      <c r="E567" s="499"/>
      <c r="F567" s="499"/>
      <c r="G567" s="499"/>
      <c r="H567" s="499"/>
    </row>
    <row r="568" spans="2:8">
      <c r="B568" s="591"/>
      <c r="C568" s="592"/>
      <c r="D568" s="567"/>
      <c r="E568" s="1453" t="s">
        <v>459</v>
      </c>
      <c r="F568" s="1453"/>
      <c r="G568" s="1453" t="s">
        <v>460</v>
      </c>
      <c r="H568" s="1453"/>
    </row>
    <row r="569" spans="2:8">
      <c r="B569" s="1458" t="s">
        <v>518</v>
      </c>
      <c r="C569" s="1459"/>
      <c r="D569" s="1460"/>
      <c r="E569" s="1453"/>
      <c r="F569" s="1453"/>
      <c r="G569" s="1453"/>
      <c r="H569" s="1453"/>
    </row>
    <row r="570" spans="2:8">
      <c r="B570" s="1458" t="s">
        <v>519</v>
      </c>
      <c r="C570" s="1459"/>
      <c r="D570" s="1460"/>
      <c r="E570" s="1453"/>
      <c r="F570" s="1453"/>
      <c r="G570" s="1453"/>
      <c r="H570" s="1453"/>
    </row>
    <row r="571" spans="2:8">
      <c r="B571" s="1469" t="s">
        <v>520</v>
      </c>
      <c r="C571" s="1463"/>
      <c r="D571" s="1463"/>
      <c r="E571" s="1453" t="s">
        <v>521</v>
      </c>
      <c r="F571" s="1453"/>
      <c r="G571" s="1453" t="s">
        <v>522</v>
      </c>
      <c r="H571" s="1453"/>
    </row>
    <row r="572" spans="2:8">
      <c r="B572" s="1458" t="s">
        <v>523</v>
      </c>
      <c r="C572" s="1459"/>
      <c r="D572" s="1460"/>
      <c r="E572" s="1453"/>
      <c r="F572" s="1453"/>
      <c r="G572" s="1453"/>
      <c r="H572" s="1453"/>
    </row>
    <row r="573" spans="2:8" ht="12" customHeight="1">
      <c r="B573" s="1463" t="s">
        <v>524</v>
      </c>
      <c r="C573" s="1463"/>
      <c r="D573" s="1463"/>
      <c r="E573" s="1453"/>
      <c r="F573" s="1453"/>
      <c r="G573" s="1453"/>
      <c r="H573" s="1453"/>
    </row>
    <row r="574" spans="2:8">
      <c r="B574" s="1463" t="s">
        <v>525</v>
      </c>
      <c r="C574" s="1463"/>
      <c r="D574" s="1463"/>
      <c r="E574" s="1453"/>
      <c r="F574" s="1453"/>
      <c r="G574" s="1453"/>
      <c r="H574" s="1453"/>
    </row>
    <row r="575" spans="2:8">
      <c r="B575" s="1469" t="s">
        <v>526</v>
      </c>
      <c r="C575" s="1463"/>
      <c r="D575" s="1463"/>
      <c r="E575" s="1453"/>
      <c r="F575" s="1453"/>
      <c r="G575" s="1453"/>
      <c r="H575" s="1453"/>
    </row>
    <row r="576" spans="2:8">
      <c r="B576" s="1471" t="s">
        <v>527</v>
      </c>
      <c r="C576" s="1471"/>
      <c r="D576" s="1471"/>
      <c r="E576" s="1471"/>
      <c r="F576" s="1471"/>
      <c r="G576" s="1471"/>
      <c r="H576" s="1471"/>
    </row>
    <row r="577" spans="2:12">
      <c r="B577" s="503"/>
      <c r="C577" s="503"/>
      <c r="D577" s="503"/>
      <c r="E577" s="503"/>
      <c r="F577" s="503"/>
      <c r="G577" s="503"/>
      <c r="H577" s="503"/>
    </row>
    <row r="578" spans="2:12" ht="30">
      <c r="B578" s="504" t="s">
        <v>528</v>
      </c>
      <c r="C578" s="503"/>
      <c r="D578" s="503"/>
      <c r="E578" s="503"/>
      <c r="F578" s="503"/>
      <c r="G578" s="503"/>
      <c r="H578" s="503"/>
    </row>
    <row r="579" spans="2:12">
      <c r="B579" s="504"/>
      <c r="C579" s="503"/>
      <c r="D579" s="503"/>
      <c r="E579" s="503"/>
      <c r="F579" s="503"/>
      <c r="G579" s="503"/>
      <c r="H579" s="503"/>
    </row>
    <row r="580" spans="2:12">
      <c r="B580" s="1464" t="s">
        <v>529</v>
      </c>
      <c r="C580" s="1465"/>
      <c r="D580" s="1466"/>
      <c r="E580" s="1453" t="s">
        <v>459</v>
      </c>
      <c r="F580" s="1453"/>
      <c r="G580" s="1453" t="s">
        <v>460</v>
      </c>
      <c r="H580" s="1453"/>
      <c r="K580" s="501"/>
      <c r="L580" s="501"/>
    </row>
    <row r="581" spans="2:12">
      <c r="B581" s="1469" t="s">
        <v>530</v>
      </c>
      <c r="C581" s="1463"/>
      <c r="D581" s="1463"/>
      <c r="E581" s="1470">
        <f>SUMIF(DMTK!$C$5:$C$162,'B09'!J581,DMTK!$J$5:$J$162)</f>
        <v>0</v>
      </c>
      <c r="F581" s="1457"/>
      <c r="G581" s="1470">
        <f>SUMIF(DMTK!$C$5:$C$162,'B09'!J581,DMTK!$F$5:$F$162)</f>
        <v>0</v>
      </c>
      <c r="H581" s="1457"/>
      <c r="J581" s="501" t="s">
        <v>145</v>
      </c>
      <c r="K581" s="593" t="s">
        <v>146</v>
      </c>
      <c r="L581" s="501"/>
    </row>
    <row r="582" spans="2:12">
      <c r="B582" s="1463" t="s">
        <v>531</v>
      </c>
      <c r="C582" s="1463"/>
      <c r="D582" s="1463"/>
      <c r="E582" s="1470">
        <f>SUMIF(DMTK!$C$5:$C$162,'B09'!J582,DMTK!$J$5:$J$162)</f>
        <v>0</v>
      </c>
      <c r="F582" s="1457"/>
      <c r="G582" s="1470">
        <f>SUMIF(DMTK!$C$5:$C$162,'B09'!J582,DMTK!$F$5:$F$162)</f>
        <v>0</v>
      </c>
      <c r="H582" s="1457"/>
      <c r="J582" s="501" t="s">
        <v>154</v>
      </c>
      <c r="K582" s="593" t="s">
        <v>155</v>
      </c>
      <c r="L582" s="501"/>
    </row>
    <row r="583" spans="2:12">
      <c r="B583" s="1463" t="s">
        <v>532</v>
      </c>
      <c r="C583" s="1463"/>
      <c r="D583" s="1463"/>
      <c r="E583" s="1470">
        <f>SUMIF(DMTK!$C$5:$C$162,'B09'!J583,DMTK!$J$5:$J$162)</f>
        <v>0</v>
      </c>
      <c r="F583" s="1457"/>
      <c r="G583" s="1470">
        <f>SUMIF(DMTK!$C$5:$C$162,'B09'!J583,DMTK!$F$5:$F$162)</f>
        <v>0</v>
      </c>
      <c r="H583" s="1457"/>
      <c r="J583" s="501" t="s">
        <v>157</v>
      </c>
      <c r="K583" s="593" t="s">
        <v>158</v>
      </c>
      <c r="L583" s="501"/>
    </row>
    <row r="584" spans="2:12">
      <c r="B584" s="1463" t="s">
        <v>533</v>
      </c>
      <c r="C584" s="1463"/>
      <c r="D584" s="1463"/>
      <c r="E584" s="1470">
        <f>SUMIF(DMTK!$C$5:$C$162,'B09'!J584,DMTK!$J$5:$J$162)</f>
        <v>0</v>
      </c>
      <c r="F584" s="1457"/>
      <c r="G584" s="1470">
        <f>SUMIF(DMTK!$C$5:$C$162,'B09'!J584,DMTK!$F$5:$F$162)</f>
        <v>0</v>
      </c>
      <c r="H584" s="1457"/>
      <c r="J584" s="501" t="s">
        <v>160</v>
      </c>
      <c r="K584" s="593" t="s">
        <v>161</v>
      </c>
      <c r="L584" s="501"/>
    </row>
    <row r="585" spans="2:12">
      <c r="B585" s="1469" t="s">
        <v>534</v>
      </c>
      <c r="C585" s="1463"/>
      <c r="D585" s="1463"/>
      <c r="E585" s="1470">
        <f>SUMIF(DMTK!$C$5:$C$162,'B09'!J585,DMTK!$J$5:$J$162)</f>
        <v>0</v>
      </c>
      <c r="F585" s="1457"/>
      <c r="G585" s="1470">
        <f>SUMIF(DMTK!$C$5:$C$162,'B09'!J585,DMTK!$F$5:$F$162)</f>
        <v>0</v>
      </c>
      <c r="H585" s="1457"/>
      <c r="J585" s="501" t="s">
        <v>163</v>
      </c>
      <c r="K585" s="593" t="s">
        <v>164</v>
      </c>
      <c r="L585" s="501"/>
    </row>
    <row r="586" spans="2:12">
      <c r="B586" s="1463" t="s">
        <v>535</v>
      </c>
      <c r="C586" s="1463"/>
      <c r="D586" s="1463"/>
      <c r="E586" s="1470">
        <f>SUMIF(DMTK!$C$5:$C$162,'B09'!J586,DMTK!$J$5:$J$162)</f>
        <v>0</v>
      </c>
      <c r="F586" s="1457"/>
      <c r="G586" s="1470">
        <f>SUMIF(DMTK!$C$5:$C$162,'B09'!J586,DMTK!$F$5:$F$162)</f>
        <v>0</v>
      </c>
      <c r="H586" s="1457"/>
      <c r="J586" s="501" t="s">
        <v>166</v>
      </c>
      <c r="K586" s="593" t="s">
        <v>167</v>
      </c>
      <c r="L586" s="501"/>
    </row>
    <row r="587" spans="2:12">
      <c r="B587" s="1469" t="s">
        <v>536</v>
      </c>
      <c r="C587" s="1463"/>
      <c r="D587" s="1463"/>
      <c r="E587" s="1470">
        <f>SUMIF(DMTK!$C$5:$C$162,'B09'!J587,DMTK!$J$5:$J$162)</f>
        <v>0</v>
      </c>
      <c r="F587" s="1457"/>
      <c r="G587" s="1470">
        <f>SUMIF(DMTK!$C$5:$C$162,'B09'!J587,DMTK!$F$5:$F$162)</f>
        <v>0</v>
      </c>
      <c r="H587" s="1457"/>
      <c r="J587" s="501" t="s">
        <v>169</v>
      </c>
      <c r="K587" s="593" t="s">
        <v>170</v>
      </c>
      <c r="L587" s="501"/>
    </row>
    <row r="588" spans="2:12">
      <c r="B588" s="1463" t="s">
        <v>537</v>
      </c>
      <c r="C588" s="1463"/>
      <c r="D588" s="1463"/>
      <c r="E588" s="1470">
        <f>SUMIF(DMTK!$C$5:$C$162,'B09'!J588,DMTK!$J$5:$J$162)</f>
        <v>0</v>
      </c>
      <c r="F588" s="1457"/>
      <c r="G588" s="1470">
        <f>SUMIF(DMTK!$C$5:$C$162,'B09'!J588,DMTK!$F$5:$F$162)</f>
        <v>0</v>
      </c>
      <c r="H588" s="1457"/>
      <c r="J588" s="501" t="s">
        <v>172</v>
      </c>
      <c r="K588" s="593" t="s">
        <v>173</v>
      </c>
      <c r="L588" s="501"/>
    </row>
    <row r="589" spans="2:12">
      <c r="B589" s="1469" t="s">
        <v>538</v>
      </c>
      <c r="C589" s="1463"/>
      <c r="D589" s="1463"/>
      <c r="E589" s="1470">
        <f>SUMIF(DMTK!$C$5:$C$162,'B09'!J589,DMTK!$J$5:$J$162)</f>
        <v>0</v>
      </c>
      <c r="F589" s="1457"/>
      <c r="G589" s="1470">
        <f>SUMIF(DMTK!$C$5:$C$162,'B09'!J589,DMTK!$F$5:$F$162)</f>
        <v>0</v>
      </c>
      <c r="H589" s="1457"/>
      <c r="J589" s="501" t="s">
        <v>175</v>
      </c>
      <c r="K589" s="593" t="s">
        <v>176</v>
      </c>
      <c r="L589" s="501"/>
    </row>
    <row r="590" spans="2:12">
      <c r="B590" s="1471" t="s">
        <v>351</v>
      </c>
      <c r="C590" s="1471"/>
      <c r="D590" s="1471"/>
      <c r="E590" s="1472">
        <f>E581+E582+E584+E586+E587+E588+E589</f>
        <v>0</v>
      </c>
      <c r="F590" s="1473"/>
      <c r="G590" s="1472">
        <f>G581+G582+G584+G586+G587+G588+G589</f>
        <v>0</v>
      </c>
      <c r="H590" s="1473"/>
      <c r="K590" s="501"/>
      <c r="L590" s="501"/>
    </row>
    <row r="591" spans="2:12">
      <c r="B591" s="504"/>
      <c r="C591" s="503"/>
      <c r="D591" s="503"/>
      <c r="E591" s="503"/>
      <c r="F591" s="503"/>
      <c r="G591" s="503"/>
      <c r="H591" s="503"/>
      <c r="K591" s="501"/>
      <c r="L591" s="501"/>
    </row>
    <row r="592" spans="2:12">
      <c r="B592" s="504"/>
      <c r="C592" s="503"/>
      <c r="D592" s="503"/>
      <c r="E592" s="503"/>
      <c r="F592" s="503"/>
      <c r="G592" s="503"/>
      <c r="H592" s="503"/>
      <c r="K592" s="501"/>
      <c r="L592" s="501"/>
    </row>
    <row r="593" spans="2:12">
      <c r="B593" s="504"/>
      <c r="C593" s="503"/>
      <c r="D593" s="503"/>
      <c r="E593" s="503"/>
      <c r="F593" s="503"/>
      <c r="G593" s="503"/>
      <c r="H593" s="503"/>
      <c r="K593" s="501"/>
      <c r="L593" s="501"/>
    </row>
    <row r="594" spans="2:12">
      <c r="B594" s="504"/>
      <c r="C594" s="503"/>
      <c r="D594" s="503"/>
      <c r="E594" s="503"/>
      <c r="F594" s="503"/>
      <c r="G594" s="503"/>
      <c r="H594" s="503"/>
      <c r="K594" s="501"/>
      <c r="L594" s="501"/>
    </row>
    <row r="595" spans="2:12">
      <c r="B595" s="594" t="s">
        <v>539</v>
      </c>
      <c r="C595" s="503"/>
      <c r="D595" s="503"/>
      <c r="E595" s="503"/>
      <c r="F595" s="503"/>
      <c r="G595" s="503"/>
      <c r="H595" s="503"/>
    </row>
    <row r="596" spans="2:12">
      <c r="B596" s="594"/>
      <c r="C596" s="503"/>
      <c r="D596" s="503"/>
      <c r="E596" s="503"/>
      <c r="F596" s="503"/>
      <c r="G596" s="503"/>
      <c r="H596" s="503"/>
    </row>
    <row r="597" spans="2:12" ht="30">
      <c r="B597" s="1453" t="s">
        <v>402</v>
      </c>
      <c r="C597" s="1453"/>
      <c r="D597" s="1453"/>
      <c r="E597" s="595" t="s">
        <v>540</v>
      </c>
      <c r="F597" s="595" t="s">
        <v>541</v>
      </c>
      <c r="G597" s="595" t="s">
        <v>542</v>
      </c>
      <c r="H597" s="595" t="s">
        <v>543</v>
      </c>
    </row>
    <row r="598" spans="2:12" ht="12.75" customHeight="1">
      <c r="B598" s="1463" t="s">
        <v>544</v>
      </c>
      <c r="C598" s="1463"/>
      <c r="D598" s="1463"/>
      <c r="E598" s="596">
        <f>SUMIF(DMTK!$C$5:$C$162,'B09'!J598,DMTK!$F$5:$F$162)</f>
        <v>0</v>
      </c>
      <c r="F598" s="596">
        <f>SUMIF(DMTK!$C$5:$C$162,'B09'!J598,DMTK!$H$5:$H$162)</f>
        <v>2000000000</v>
      </c>
      <c r="G598" s="596">
        <f>SUMIF(DMTK!$C$5:$C$162,'B09'!J598,DMTK!$G$5:$G$162)</f>
        <v>0</v>
      </c>
      <c r="H598" s="597">
        <f>E598+F598-G598</f>
        <v>2000000000</v>
      </c>
      <c r="J598" s="501" t="s">
        <v>215</v>
      </c>
      <c r="K598" s="593" t="s">
        <v>216</v>
      </c>
    </row>
    <row r="599" spans="2:12">
      <c r="B599" s="1463" t="s">
        <v>545</v>
      </c>
      <c r="C599" s="1463"/>
      <c r="D599" s="1463"/>
      <c r="E599" s="596">
        <f>SUMIF(DMTK!$C$5:$C$162,'B09'!J599,DMTK!$F$5:$F$162)</f>
        <v>0</v>
      </c>
      <c r="F599" s="596">
        <f>SUMIF(DMTK!$C$5:$C$162,'B09'!J599,DMTK!$H$5:$H$162)</f>
        <v>0</v>
      </c>
      <c r="G599" s="596">
        <f>SUMIF(DMTK!$C$5:$C$162,'B09'!J599,DMTK!$G$5:$G$162)</f>
        <v>0</v>
      </c>
      <c r="H599" s="597">
        <f t="shared" ref="H599:H604" si="1">E599+F599-G599</f>
        <v>0</v>
      </c>
      <c r="J599" s="501" t="s">
        <v>218</v>
      </c>
      <c r="K599" s="593" t="s">
        <v>219</v>
      </c>
    </row>
    <row r="600" spans="2:12">
      <c r="B600" s="1463" t="s">
        <v>546</v>
      </c>
      <c r="C600" s="1463"/>
      <c r="D600" s="1463"/>
      <c r="E600" s="596">
        <f>SUMIF(DMTK!$C$5:$C$162,'B09'!J600,DMTK!$F$5:$F$162)</f>
        <v>0</v>
      </c>
      <c r="F600" s="596">
        <f>SUMIF(DMTK!$C$5:$C$162,'B09'!J600,DMTK!$H$5:$H$162)</f>
        <v>0</v>
      </c>
      <c r="G600" s="596">
        <f>SUMIF(DMTK!$C$5:$C$162,'B09'!J600,DMTK!$G$5:$G$162)</f>
        <v>0</v>
      </c>
      <c r="H600" s="597">
        <f t="shared" si="1"/>
        <v>0</v>
      </c>
      <c r="J600" s="501" t="s">
        <v>221</v>
      </c>
      <c r="K600" s="593" t="s">
        <v>222</v>
      </c>
    </row>
    <row r="601" spans="2:12">
      <c r="B601" s="1463" t="s">
        <v>547</v>
      </c>
      <c r="C601" s="1463"/>
      <c r="D601" s="1463"/>
      <c r="E601" s="596">
        <f>SUMIF(DMTK!$C$5:$C$162,'B09'!J601,DMTK!$F$5:$F$162)</f>
        <v>0</v>
      </c>
      <c r="F601" s="596">
        <f>SUMIF(DMTK!$C$5:$C$162,'B09'!J601,DMTK!$H$5:$H$162)</f>
        <v>0</v>
      </c>
      <c r="G601" s="596">
        <f>SUMIF(DMTK!$C$5:$C$162,'B09'!J601,DMTK!$G$5:$G$162)</f>
        <v>0</v>
      </c>
      <c r="H601" s="597">
        <f t="shared" si="1"/>
        <v>0</v>
      </c>
      <c r="J601" s="501" t="s">
        <v>230</v>
      </c>
      <c r="K601" s="593" t="s">
        <v>231</v>
      </c>
    </row>
    <row r="602" spans="2:12">
      <c r="B602" s="1463" t="s">
        <v>548</v>
      </c>
      <c r="C602" s="1463"/>
      <c r="D602" s="1463"/>
      <c r="E602" s="596">
        <f>SUMIF(DMTK!$C$5:$C$162,'B09'!J602,DMTK!$F$5:$F$162)</f>
        <v>0</v>
      </c>
      <c r="F602" s="596">
        <f>SUMIF(DMTK!$C$5:$C$162,'B09'!J602,DMTK!$H$5:$H$162)</f>
        <v>0</v>
      </c>
      <c r="G602" s="596">
        <f>SUMIF(DMTK!$C$5:$C$162,'B09'!J602,DMTK!$G$5:$G$162)</f>
        <v>0</v>
      </c>
      <c r="H602" s="597">
        <f t="shared" si="1"/>
        <v>0</v>
      </c>
      <c r="J602" s="501" t="s">
        <v>224</v>
      </c>
      <c r="K602" s="593" t="s">
        <v>225</v>
      </c>
    </row>
    <row r="603" spans="2:12">
      <c r="B603" s="1463" t="s">
        <v>549</v>
      </c>
      <c r="C603" s="1463"/>
      <c r="D603" s="1463"/>
      <c r="E603" s="596">
        <f>SUMIF(DMTK!$C$5:$C$162,'B09'!J603,DMTK!$F$5:$F$162)</f>
        <v>0</v>
      </c>
      <c r="F603" s="596">
        <f>SUMIF(DMTK!$C$5:$C$162,'B09'!J603,DMTK!$H$5:$H$162)</f>
        <v>0</v>
      </c>
      <c r="G603" s="596">
        <f>SUMIF(DMTK!$C$5:$C$162,'B09'!J603,DMTK!$G$5:$G$162)</f>
        <v>0</v>
      </c>
      <c r="H603" s="597">
        <f t="shared" si="1"/>
        <v>0</v>
      </c>
      <c r="J603" s="501" t="s">
        <v>227</v>
      </c>
      <c r="K603" s="593" t="s">
        <v>228</v>
      </c>
    </row>
    <row r="604" spans="2:12">
      <c r="B604" s="1463" t="s">
        <v>550</v>
      </c>
      <c r="C604" s="1463"/>
      <c r="D604" s="1463"/>
      <c r="E604" s="596">
        <f>SUMIF(DMTK!$C$5:$C$162,'B09'!J604,DMTK!$F$5:$F$162)</f>
        <v>0</v>
      </c>
      <c r="F604" s="596">
        <f>SUMIF(DMTK!$C$5:$C$162,'B09'!J604,DMTK!$H$5:$H$162)</f>
        <v>0</v>
      </c>
      <c r="G604" s="596">
        <f>SUMIF(DMTK!$C$5:$C$162,'B09'!J604,DMTK!$G$5:$G$162)</f>
        <v>85423624</v>
      </c>
      <c r="H604" s="597">
        <f t="shared" si="1"/>
        <v>-85423624</v>
      </c>
      <c r="J604" s="501" t="s">
        <v>232</v>
      </c>
      <c r="K604" s="593" t="s">
        <v>233</v>
      </c>
    </row>
    <row r="605" spans="2:12">
      <c r="B605" s="1453" t="s">
        <v>351</v>
      </c>
      <c r="C605" s="1453"/>
      <c r="D605" s="1453"/>
      <c r="E605" s="598">
        <f>SUM(E598:E604)</f>
        <v>0</v>
      </c>
      <c r="F605" s="598">
        <f>SUM(F598:F604)</f>
        <v>2000000000</v>
      </c>
      <c r="G605" s="598">
        <f>SUM(G598:G604)</f>
        <v>85423624</v>
      </c>
      <c r="H605" s="598">
        <f>SUM(H598:H604)</f>
        <v>1914576376</v>
      </c>
      <c r="K605" s="593"/>
    </row>
    <row r="606" spans="2:12">
      <c r="B606" s="1468"/>
      <c r="C606" s="1468"/>
      <c r="D606" s="1468"/>
      <c r="E606" s="503"/>
      <c r="F606" s="503"/>
      <c r="G606" s="503"/>
      <c r="H606" s="503"/>
      <c r="K606" s="593"/>
    </row>
    <row r="607" spans="2:12" ht="30">
      <c r="B607" s="599" t="s">
        <v>551</v>
      </c>
      <c r="C607" s="600" t="s">
        <v>552</v>
      </c>
      <c r="D607" s="599"/>
      <c r="E607" s="503"/>
      <c r="F607" s="503"/>
      <c r="G607" s="503"/>
      <c r="H607" s="503"/>
      <c r="K607" s="593"/>
    </row>
    <row r="608" spans="2:12">
      <c r="B608" s="1468"/>
      <c r="C608" s="1468"/>
      <c r="D608" s="1468"/>
      <c r="E608" s="503"/>
      <c r="F608" s="503"/>
      <c r="G608" s="503"/>
      <c r="H608" s="503"/>
    </row>
    <row r="609" spans="2:11">
      <c r="B609" s="1468"/>
      <c r="C609" s="1468"/>
      <c r="D609" s="1468"/>
      <c r="E609" s="503"/>
      <c r="F609" s="503"/>
      <c r="G609" s="503"/>
      <c r="H609" s="503"/>
    </row>
    <row r="610" spans="2:11">
      <c r="B610" s="500" t="s">
        <v>553</v>
      </c>
      <c r="C610" s="503"/>
      <c r="D610" s="503"/>
      <c r="E610" s="503"/>
      <c r="F610" s="503"/>
      <c r="G610" s="503"/>
      <c r="H610" s="503"/>
    </row>
    <row r="611" spans="2:11">
      <c r="B611" s="504"/>
      <c r="C611" s="503"/>
      <c r="D611" s="503"/>
      <c r="E611" s="503"/>
      <c r="F611" s="503"/>
      <c r="G611" s="503"/>
      <c r="H611" s="503"/>
    </row>
    <row r="612" spans="2:11">
      <c r="B612" s="504"/>
      <c r="C612" s="503"/>
      <c r="D612" s="503"/>
      <c r="E612" s="503"/>
      <c r="F612" s="503"/>
      <c r="G612" s="601" t="s">
        <v>554</v>
      </c>
      <c r="H612" s="503"/>
    </row>
    <row r="613" spans="2:11">
      <c r="B613" s="504"/>
      <c r="C613" s="503"/>
      <c r="D613" s="503"/>
      <c r="E613" s="503"/>
      <c r="F613" s="503"/>
      <c r="G613" s="601"/>
      <c r="H613" s="503"/>
    </row>
    <row r="614" spans="2:11">
      <c r="B614" s="1464" t="s">
        <v>555</v>
      </c>
      <c r="C614" s="1465"/>
      <c r="D614" s="1466"/>
      <c r="E614" s="1467" t="s">
        <v>556</v>
      </c>
      <c r="F614" s="1467"/>
      <c r="G614" s="1467" t="s">
        <v>557</v>
      </c>
      <c r="H614" s="1467"/>
    </row>
    <row r="615" spans="2:11">
      <c r="B615" s="1463" t="s">
        <v>558</v>
      </c>
      <c r="C615" s="1463"/>
      <c r="D615" s="1463"/>
      <c r="E615" s="1462">
        <f>'B02'!$ACM$8+'B02'!$ACM$9+'B02'!$ACM$10</f>
        <v>26745455</v>
      </c>
      <c r="F615" s="1462"/>
      <c r="G615" s="1462">
        <f>'B02'!$YY$8+'B02'!$YY$9+'B02'!$YY$10</f>
        <v>0</v>
      </c>
      <c r="H615" s="1462"/>
      <c r="J615" s="501" t="s">
        <v>247</v>
      </c>
      <c r="K615" s="494">
        <v>5112</v>
      </c>
    </row>
    <row r="616" spans="2:11">
      <c r="B616" s="1455" t="s">
        <v>559</v>
      </c>
      <c r="C616" s="1455"/>
      <c r="D616" s="1455"/>
      <c r="E616" s="1462"/>
      <c r="F616" s="1462"/>
      <c r="G616" s="1457"/>
      <c r="H616" s="1457"/>
    </row>
    <row r="617" spans="2:11">
      <c r="B617" s="1463" t="s">
        <v>560</v>
      </c>
      <c r="C617" s="1463"/>
      <c r="D617" s="1463"/>
      <c r="E617" s="1456"/>
      <c r="F617" s="1456"/>
      <c r="G617" s="1457"/>
      <c r="H617" s="1457"/>
      <c r="J617" s="501" t="s">
        <v>250</v>
      </c>
    </row>
    <row r="618" spans="2:11" ht="12" customHeight="1">
      <c r="B618" s="1455" t="s">
        <v>561</v>
      </c>
      <c r="C618" s="1455"/>
      <c r="D618" s="1455"/>
      <c r="E618" s="1456"/>
      <c r="F618" s="1456"/>
      <c r="G618" s="1457"/>
      <c r="H618" s="1457"/>
    </row>
    <row r="619" spans="2:11" ht="12" customHeight="1">
      <c r="B619" s="1458" t="s">
        <v>562</v>
      </c>
      <c r="C619" s="1459"/>
      <c r="D619" s="1460"/>
      <c r="E619" s="1461">
        <f>'B02'!$ACM$15</f>
        <v>10013</v>
      </c>
      <c r="F619" s="1461"/>
      <c r="G619" s="1461">
        <f>'B02'!$YY$15</f>
        <v>0</v>
      </c>
      <c r="H619" s="1461"/>
      <c r="J619" s="501" t="s">
        <v>259</v>
      </c>
    </row>
    <row r="620" spans="2:11" ht="12" customHeight="1">
      <c r="B620" s="1455" t="s">
        <v>563</v>
      </c>
      <c r="C620" s="1455"/>
      <c r="D620" s="1455"/>
      <c r="E620" s="1452"/>
      <c r="F620" s="1452"/>
      <c r="G620" s="1453"/>
      <c r="H620" s="1453"/>
    </row>
    <row r="621" spans="2:11">
      <c r="B621" s="1451" t="s">
        <v>564</v>
      </c>
      <c r="C621" s="1451"/>
      <c r="D621" s="1451"/>
      <c r="E621" s="1456"/>
      <c r="F621" s="1456"/>
      <c r="G621" s="1453"/>
      <c r="H621" s="1453"/>
    </row>
    <row r="622" spans="2:11">
      <c r="B622" s="1451" t="s">
        <v>565</v>
      </c>
      <c r="C622" s="1451"/>
      <c r="D622" s="1451"/>
      <c r="E622" s="1452"/>
      <c r="F622" s="1452"/>
      <c r="G622" s="1453"/>
      <c r="H622" s="1453"/>
    </row>
    <row r="623" spans="2:11" ht="12" customHeight="1">
      <c r="B623" s="1451" t="s">
        <v>566</v>
      </c>
      <c r="C623" s="1451"/>
      <c r="D623" s="1451"/>
      <c r="E623" s="1452"/>
      <c r="F623" s="1452"/>
      <c r="G623" s="1453"/>
      <c r="H623" s="1453"/>
    </row>
    <row r="624" spans="2:11">
      <c r="B624" s="1451" t="s">
        <v>567</v>
      </c>
      <c r="C624" s="1451"/>
      <c r="D624" s="1451"/>
      <c r="E624" s="1452"/>
      <c r="F624" s="1452"/>
      <c r="G624" s="1453"/>
      <c r="H624" s="1453"/>
    </row>
    <row r="625" spans="2:11">
      <c r="B625" s="602"/>
      <c r="C625" s="602"/>
      <c r="D625" s="602"/>
      <c r="E625" s="603"/>
      <c r="F625" s="603"/>
      <c r="G625" s="504"/>
      <c r="H625" s="504"/>
    </row>
    <row r="626" spans="2:11" ht="12" customHeight="1">
      <c r="B626" s="604" t="s">
        <v>568</v>
      </c>
      <c r="C626" s="605"/>
      <c r="D626" s="605"/>
      <c r="E626" s="603"/>
      <c r="F626" s="603"/>
      <c r="G626" s="504"/>
      <c r="H626" s="504"/>
    </row>
    <row r="627" spans="2:11" ht="12" customHeight="1">
      <c r="B627" s="604"/>
      <c r="C627" s="605"/>
      <c r="D627" s="605"/>
      <c r="E627" s="603"/>
      <c r="F627" s="603"/>
      <c r="G627" s="504"/>
      <c r="H627" s="504"/>
    </row>
    <row r="628" spans="2:11">
      <c r="B628" s="1454"/>
      <c r="C628" s="1454"/>
      <c r="D628" s="1454"/>
      <c r="E628" s="1442" t="s">
        <v>569</v>
      </c>
      <c r="F628" s="1442"/>
      <c r="G628" s="1442" t="s">
        <v>557</v>
      </c>
      <c r="H628" s="1442"/>
    </row>
    <row r="629" spans="2:11">
      <c r="B629" s="1440" t="s">
        <v>570</v>
      </c>
      <c r="C629" s="1440"/>
      <c r="D629" s="1440"/>
      <c r="E629" s="1444">
        <f>'B02'!$ACM$23</f>
        <v>-85423624</v>
      </c>
      <c r="F629" s="1444"/>
      <c r="G629" s="1444">
        <f>'B02'!$YY$23</f>
        <v>0</v>
      </c>
      <c r="H629" s="1444"/>
    </row>
    <row r="630" spans="2:11">
      <c r="B630" s="1447" t="s">
        <v>571</v>
      </c>
      <c r="C630" s="1448"/>
      <c r="D630" s="1448"/>
      <c r="E630" s="1444"/>
      <c r="F630" s="1444"/>
      <c r="G630" s="1444"/>
      <c r="H630" s="1444"/>
    </row>
    <row r="631" spans="2:11" ht="29.25" customHeight="1">
      <c r="B631" s="1447" t="s">
        <v>572</v>
      </c>
      <c r="C631" s="1448"/>
      <c r="D631" s="1448"/>
      <c r="E631" s="1444"/>
      <c r="F631" s="1444"/>
      <c r="G631" s="1449"/>
      <c r="H631" s="1449"/>
    </row>
    <row r="632" spans="2:11" ht="27" customHeight="1">
      <c r="B632" s="1447" t="s">
        <v>573</v>
      </c>
      <c r="C632" s="1448"/>
      <c r="D632" s="1448"/>
      <c r="E632" s="1450"/>
      <c r="F632" s="1450"/>
      <c r="G632" s="1450"/>
      <c r="H632" s="1450"/>
    </row>
    <row r="633" spans="2:11">
      <c r="B633" s="1446" t="s">
        <v>574</v>
      </c>
      <c r="C633" s="1440"/>
      <c r="D633" s="1440"/>
      <c r="E633" s="1444">
        <f>'B02'!$ACM$23</f>
        <v>-85423624</v>
      </c>
      <c r="F633" s="1444"/>
      <c r="G633" s="1444">
        <f>'B02'!$YY$23</f>
        <v>0</v>
      </c>
      <c r="H633" s="1444"/>
    </row>
    <row r="634" spans="2:11">
      <c r="B634" s="1440"/>
      <c r="C634" s="1440"/>
      <c r="D634" s="1440"/>
      <c r="E634" s="1442" t="s">
        <v>521</v>
      </c>
      <c r="F634" s="1442"/>
      <c r="G634" s="1442" t="s">
        <v>521</v>
      </c>
      <c r="H634" s="1442"/>
    </row>
    <row r="635" spans="2:11">
      <c r="B635" s="1445" t="s">
        <v>575</v>
      </c>
      <c r="C635" s="1445"/>
      <c r="D635" s="1445"/>
      <c r="E635" s="1442" t="s">
        <v>569</v>
      </c>
      <c r="F635" s="1442"/>
      <c r="G635" s="1442" t="s">
        <v>557</v>
      </c>
      <c r="H635" s="1442"/>
    </row>
    <row r="636" spans="2:11">
      <c r="B636" s="1440" t="s">
        <v>576</v>
      </c>
      <c r="C636" s="1440"/>
      <c r="D636" s="1440"/>
      <c r="E636" s="1444">
        <f>SUMIF(DMTK!$C$5:$C$162,'B09'!J636,DMTK!$G$5:$G$162)+SUMIF(DMTK!$C$5:$C$162,'B09'!K636,DMTK!$G$5:$G$162)</f>
        <v>0</v>
      </c>
      <c r="F636" s="1444"/>
      <c r="G636" s="1442" t="s">
        <v>521</v>
      </c>
      <c r="H636" s="1442"/>
      <c r="J636" s="501" t="s">
        <v>282</v>
      </c>
      <c r="K636" s="494">
        <v>64222</v>
      </c>
    </row>
    <row r="637" spans="2:11">
      <c r="B637" s="1440" t="s">
        <v>577</v>
      </c>
      <c r="C637" s="1440"/>
      <c r="D637" s="1440"/>
      <c r="E637" s="1444">
        <f>SUMIF(DMTK!$C$5:$C$162,'B09'!J637,DMTK!$G$5:$G$162)+SUMIF(DMTK!$C$5:$C$162,'B09'!K637,DMTK!$G$5:$G$162)</f>
        <v>73416000</v>
      </c>
      <c r="F637" s="1444"/>
      <c r="G637" s="1442" t="s">
        <v>521</v>
      </c>
      <c r="H637" s="1442"/>
      <c r="J637" s="501" t="s">
        <v>279</v>
      </c>
      <c r="K637" s="494">
        <v>64221</v>
      </c>
    </row>
    <row r="638" spans="2:11">
      <c r="B638" s="1440" t="s">
        <v>578</v>
      </c>
      <c r="C638" s="1440"/>
      <c r="D638" s="1440"/>
      <c r="E638" s="1444">
        <f>SUMIF(DMTK!$C$5:$C$162,'B09'!J638,DMTK!$G$5:$G$162)+SUMIF(DMTK!$C$5:$C$162,'B09'!K638,DMTK!$G$5:$G$162)</f>
        <v>0</v>
      </c>
      <c r="F638" s="1444"/>
      <c r="G638" s="1442" t="s">
        <v>521</v>
      </c>
      <c r="H638" s="1442"/>
      <c r="J638" s="501" t="s">
        <v>288</v>
      </c>
      <c r="K638" s="494">
        <v>64224</v>
      </c>
    </row>
    <row r="639" spans="2:11">
      <c r="B639" s="1440" t="s">
        <v>579</v>
      </c>
      <c r="C639" s="1440"/>
      <c r="D639" s="1440"/>
      <c r="E639" s="1444">
        <f>SUMIF(DMTK!$C$5:$C$162,'B09'!J639,DMTK!$G$5:$G$162)+SUMIF(DMTK!$C$5:$C$162,'B09'!K639,DMTK!$G$5:$G$162)</f>
        <v>816000</v>
      </c>
      <c r="F639" s="1444"/>
      <c r="G639" s="1442" t="s">
        <v>521</v>
      </c>
      <c r="H639" s="1442"/>
      <c r="J639" s="501" t="s">
        <v>292</v>
      </c>
      <c r="K639" s="494">
        <v>64227</v>
      </c>
    </row>
    <row r="640" spans="2:11">
      <c r="B640" s="1440" t="s">
        <v>580</v>
      </c>
      <c r="C640" s="1440"/>
      <c r="D640" s="1440"/>
      <c r="E640" s="1444">
        <f>SUMIF(DMTK!$C$5:$C$162,'B09'!J640,DMTK!$G$5:$G$162)+SUMIF(DMTK!$C$5:$C$162,'B09'!K640,DMTK!$G$5:$G$162)</f>
        <v>16000000</v>
      </c>
      <c r="F640" s="1444"/>
      <c r="G640" s="1442" t="s">
        <v>521</v>
      </c>
      <c r="H640" s="1442"/>
      <c r="J640" s="501" t="s">
        <v>313</v>
      </c>
      <c r="K640" s="494">
        <v>64218</v>
      </c>
    </row>
    <row r="641" spans="2:8">
      <c r="B641" s="1441" t="s">
        <v>351</v>
      </c>
      <c r="C641" s="1441"/>
      <c r="D641" s="1441"/>
      <c r="E641" s="1443">
        <f>E636+E637+E638+E639+E640</f>
        <v>90232000</v>
      </c>
      <c r="F641" s="1441"/>
      <c r="G641" s="1441" t="s">
        <v>521</v>
      </c>
      <c r="H641" s="1441"/>
    </row>
    <row r="642" spans="2:8">
      <c r="B642" s="498"/>
      <c r="C642" s="499"/>
      <c r="D642" s="499"/>
      <c r="E642" s="499"/>
      <c r="F642" s="499"/>
      <c r="G642" s="499"/>
      <c r="H642" s="499"/>
    </row>
    <row r="643" spans="2:8">
      <c r="B643" s="1440"/>
      <c r="C643" s="1440"/>
      <c r="D643" s="1440"/>
      <c r="E643" s="1440"/>
      <c r="F643" s="1440"/>
      <c r="G643" s="1442"/>
      <c r="H643" s="1442"/>
    </row>
    <row r="644" spans="2:8">
      <c r="B644" s="606" t="s">
        <v>581</v>
      </c>
      <c r="C644" s="606"/>
      <c r="D644" s="606"/>
      <c r="E644" s="499"/>
      <c r="F644" s="499"/>
      <c r="G644" s="499"/>
      <c r="H644" s="499"/>
    </row>
    <row r="645" spans="2:8">
      <c r="B645" s="606"/>
      <c r="C645" s="606"/>
      <c r="D645" s="606"/>
      <c r="E645" s="499"/>
      <c r="F645" s="499"/>
      <c r="G645" s="499" t="s">
        <v>582</v>
      </c>
      <c r="H645" s="499"/>
    </row>
    <row r="646" spans="2:8">
      <c r="B646" s="607" t="s">
        <v>583</v>
      </c>
      <c r="C646" s="608"/>
      <c r="D646" s="608"/>
      <c r="E646" s="499"/>
      <c r="F646" s="499"/>
      <c r="G646" s="499"/>
      <c r="H646" s="499"/>
    </row>
    <row r="647" spans="2:8">
      <c r="B647" s="607"/>
      <c r="C647" s="608"/>
      <c r="D647" s="608"/>
      <c r="E647" s="499"/>
      <c r="F647" s="499"/>
      <c r="G647" s="499"/>
      <c r="H647" s="499"/>
    </row>
    <row r="648" spans="2:8">
      <c r="B648" s="499" t="s">
        <v>584</v>
      </c>
      <c r="C648" s="499"/>
      <c r="D648" s="499"/>
      <c r="E648" s="499"/>
      <c r="F648" s="499"/>
      <c r="G648" s="499"/>
      <c r="H648" s="499"/>
    </row>
    <row r="649" spans="2:8">
      <c r="B649" s="609" t="s">
        <v>585</v>
      </c>
      <c r="C649" s="499"/>
      <c r="D649" s="499"/>
      <c r="E649" s="499"/>
      <c r="F649" s="499"/>
      <c r="G649" s="499"/>
      <c r="H649" s="499"/>
    </row>
    <row r="650" spans="2:8">
      <c r="B650" s="499"/>
      <c r="C650" s="499"/>
      <c r="D650" s="499"/>
      <c r="E650" s="499"/>
      <c r="F650" s="499"/>
      <c r="G650" s="499"/>
      <c r="H650" s="499"/>
    </row>
    <row r="651" spans="2:8">
      <c r="B651" s="499" t="s">
        <v>586</v>
      </c>
      <c r="C651" s="499"/>
      <c r="D651" s="499"/>
      <c r="E651" s="499"/>
      <c r="F651" s="499"/>
      <c r="G651" s="499"/>
      <c r="H651" s="499"/>
    </row>
    <row r="652" spans="2:8">
      <c r="B652" s="609" t="s">
        <v>587</v>
      </c>
      <c r="C652" s="499"/>
      <c r="D652" s="499"/>
      <c r="E652" s="499"/>
      <c r="F652" s="499"/>
      <c r="G652" s="499"/>
      <c r="H652" s="499"/>
    </row>
    <row r="653" spans="2:8">
      <c r="B653" s="609" t="s">
        <v>588</v>
      </c>
      <c r="C653" s="499"/>
      <c r="D653" s="499"/>
      <c r="E653" s="499"/>
      <c r="F653" s="499"/>
      <c r="G653" s="499"/>
      <c r="H653" s="499"/>
    </row>
    <row r="654" spans="2:8">
      <c r="B654" s="499" t="s">
        <v>589</v>
      </c>
      <c r="C654" s="499"/>
      <c r="D654" s="499"/>
      <c r="E654" s="499"/>
      <c r="F654" s="499"/>
      <c r="G654" s="499"/>
      <c r="H654" s="499"/>
    </row>
    <row r="655" spans="2:8">
      <c r="B655" s="499"/>
      <c r="C655" s="499"/>
      <c r="D655" s="499"/>
      <c r="E655" s="499"/>
      <c r="F655" s="499"/>
      <c r="G655" s="499"/>
      <c r="H655" s="499"/>
    </row>
    <row r="656" spans="2:8">
      <c r="B656" s="502" t="s">
        <v>590</v>
      </c>
      <c r="C656" s="499"/>
      <c r="D656" s="499"/>
      <c r="E656" s="499"/>
      <c r="F656" s="499"/>
      <c r="G656" s="499"/>
      <c r="H656" s="499"/>
    </row>
    <row r="657" spans="2:8">
      <c r="B657" s="498"/>
      <c r="C657" s="499"/>
      <c r="D657" s="499"/>
      <c r="E657" s="499"/>
      <c r="F657" s="499"/>
      <c r="G657" s="499"/>
      <c r="H657" s="499"/>
    </row>
    <row r="658" spans="2:8">
      <c r="B658" s="498" t="s">
        <v>591</v>
      </c>
      <c r="C658" s="499"/>
      <c r="D658" s="499"/>
      <c r="E658" s="499"/>
      <c r="F658" s="499"/>
      <c r="G658" s="499"/>
      <c r="H658" s="499"/>
    </row>
    <row r="659" spans="2:8">
      <c r="B659" s="498" t="s">
        <v>592</v>
      </c>
      <c r="C659" s="499"/>
      <c r="D659" s="499"/>
      <c r="E659" s="499"/>
      <c r="F659" s="499"/>
      <c r="G659" s="499"/>
      <c r="H659" s="499"/>
    </row>
    <row r="660" spans="2:8">
      <c r="B660" s="498" t="s">
        <v>593</v>
      </c>
      <c r="C660" s="499"/>
      <c r="D660" s="499"/>
      <c r="E660" s="499"/>
      <c r="F660" s="499"/>
      <c r="G660" s="499"/>
      <c r="H660" s="499"/>
    </row>
    <row r="661" spans="2:8">
      <c r="B661" s="498" t="s">
        <v>594</v>
      </c>
      <c r="C661" s="499"/>
      <c r="D661" s="499"/>
      <c r="E661" s="499"/>
      <c r="F661" s="499"/>
      <c r="G661" s="499"/>
      <c r="H661" s="499"/>
    </row>
    <row r="662" spans="2:8">
      <c r="B662" s="498"/>
      <c r="C662" s="499"/>
      <c r="D662" s="499"/>
      <c r="E662" s="499"/>
      <c r="F662" s="499"/>
      <c r="G662" s="499"/>
      <c r="H662" s="499"/>
    </row>
    <row r="663" spans="2:8">
      <c r="B663" s="502" t="s">
        <v>595</v>
      </c>
      <c r="C663" s="499"/>
      <c r="D663" s="499"/>
      <c r="E663" s="499"/>
      <c r="F663" s="499"/>
      <c r="G663" s="499"/>
      <c r="H663" s="499"/>
    </row>
    <row r="664" spans="2:8">
      <c r="B664" s="498"/>
      <c r="C664" s="499"/>
      <c r="D664" s="499"/>
      <c r="E664" s="499"/>
      <c r="F664" s="499"/>
      <c r="G664" s="499"/>
      <c r="H664" s="499"/>
    </row>
    <row r="665" spans="2:8">
      <c r="B665" s="498"/>
      <c r="C665" s="499"/>
      <c r="D665" s="499"/>
      <c r="E665" s="499"/>
      <c r="F665" s="499"/>
      <c r="G665" s="499"/>
      <c r="H665" s="499"/>
    </row>
    <row r="666" spans="2:8">
      <c r="B666" s="498"/>
      <c r="C666" s="499"/>
      <c r="D666" s="499"/>
      <c r="E666" s="499"/>
      <c r="F666" s="499"/>
      <c r="G666" s="499"/>
      <c r="H666" s="499"/>
    </row>
    <row r="667" spans="2:8">
      <c r="B667" s="498"/>
      <c r="C667" s="499"/>
      <c r="D667" s="499"/>
      <c r="E667" s="499"/>
      <c r="F667" s="499"/>
      <c r="G667" s="499"/>
      <c r="H667" s="499"/>
    </row>
    <row r="668" spans="2:8">
      <c r="B668" s="498"/>
      <c r="C668" s="499"/>
      <c r="D668" s="499"/>
      <c r="E668" s="499"/>
      <c r="F668" s="499"/>
      <c r="G668" s="499"/>
      <c r="H668" s="499"/>
    </row>
    <row r="669" spans="2:8">
      <c r="B669" s="610"/>
      <c r="C669" s="610"/>
      <c r="D669" s="499"/>
      <c r="E669" s="499"/>
      <c r="F669" s="1439" t="e">
        <f>"Lập "&amp;TTDN!#REF!</f>
        <v>#REF!</v>
      </c>
      <c r="G669" s="1439"/>
      <c r="H669" s="1439"/>
    </row>
    <row r="670" spans="2:8">
      <c r="B670" s="611"/>
      <c r="C670" s="1440"/>
      <c r="D670" s="1440"/>
      <c r="E670" s="611"/>
      <c r="F670" s="499"/>
      <c r="G670" s="499"/>
      <c r="H670" s="499"/>
    </row>
    <row r="671" spans="2:8">
      <c r="B671" s="612" t="s">
        <v>390</v>
      </c>
      <c r="C671" s="1441" t="s">
        <v>345</v>
      </c>
      <c r="D671" s="1441"/>
      <c r="E671" s="1441"/>
      <c r="F671" s="1441" t="s">
        <v>367</v>
      </c>
      <c r="G671" s="1441"/>
      <c r="H671" s="1441"/>
    </row>
    <row r="672" spans="2:8">
      <c r="B672" s="613" t="s">
        <v>596</v>
      </c>
      <c r="C672" s="1442" t="s">
        <v>597</v>
      </c>
      <c r="D672" s="1442"/>
      <c r="E672" s="1442"/>
      <c r="F672" s="1442" t="s">
        <v>598</v>
      </c>
      <c r="G672" s="1442"/>
      <c r="H672" s="1442"/>
    </row>
    <row r="673" spans="2:8">
      <c r="B673" s="614"/>
      <c r="C673" s="614"/>
      <c r="D673" s="614"/>
      <c r="E673" s="614"/>
      <c r="F673" s="499"/>
      <c r="G673" s="499"/>
      <c r="H673" s="499"/>
    </row>
    <row r="674" spans="2:8">
      <c r="B674" s="502"/>
      <c r="C674" s="499"/>
      <c r="D674" s="499"/>
      <c r="E674" s="499"/>
      <c r="F674" s="499"/>
      <c r="G674" s="499"/>
      <c r="H674" s="499"/>
    </row>
    <row r="675" spans="2:8">
      <c r="B675" s="499"/>
      <c r="C675" s="499"/>
      <c r="D675" s="499"/>
      <c r="E675" s="499"/>
      <c r="F675" s="499"/>
      <c r="G675" s="499"/>
      <c r="H675" s="499"/>
    </row>
    <row r="676" spans="2:8">
      <c r="B676" s="499"/>
      <c r="C676" s="499"/>
      <c r="D676" s="499"/>
      <c r="E676" s="499"/>
      <c r="F676" s="499"/>
      <c r="G676" s="499"/>
      <c r="H676" s="499"/>
    </row>
    <row r="677" spans="2:8">
      <c r="B677" s="499"/>
      <c r="C677" s="499"/>
      <c r="D677" s="499"/>
      <c r="E677" s="499"/>
      <c r="F677" s="499"/>
      <c r="G677" s="499"/>
      <c r="H677" s="499"/>
    </row>
    <row r="678" spans="2:8">
      <c r="B678" s="499"/>
      <c r="C678" s="499"/>
      <c r="D678" s="499"/>
      <c r="E678" s="499"/>
      <c r="F678" s="499"/>
      <c r="G678" s="499"/>
      <c r="H678" s="499"/>
    </row>
    <row r="679" spans="2:8">
      <c r="B679" s="615">
        <f>TTDN!$C$13</f>
        <v>0</v>
      </c>
      <c r="C679" s="499"/>
      <c r="D679" s="499"/>
      <c r="E679" s="499"/>
      <c r="F679" s="499"/>
      <c r="G679" s="616">
        <f>TTDN!$C$9</f>
        <v>0</v>
      </c>
      <c r="H679" s="499"/>
    </row>
    <row r="680" spans="2:8">
      <c r="B680" s="499"/>
      <c r="C680" s="499"/>
      <c r="D680" s="499"/>
      <c r="E680" s="499"/>
      <c r="F680" s="499"/>
      <c r="G680" s="499"/>
      <c r="H680" s="499"/>
    </row>
    <row r="681" spans="2:8">
      <c r="B681" s="617"/>
      <c r="C681" s="499"/>
      <c r="D681" s="618"/>
      <c r="E681" s="499"/>
      <c r="F681" s="499"/>
      <c r="G681" s="618"/>
      <c r="H681" s="499"/>
    </row>
    <row r="682" spans="2:8">
      <c r="B682" s="499"/>
      <c r="C682" s="499"/>
      <c r="D682" s="499"/>
      <c r="E682" s="499"/>
      <c r="F682" s="499"/>
      <c r="G682" s="499"/>
      <c r="H682" s="499"/>
    </row>
    <row r="683" spans="2:8">
      <c r="B683" s="499"/>
      <c r="C683" s="499"/>
      <c r="D683" s="499"/>
      <c r="E683" s="499"/>
      <c r="F683" s="499"/>
      <c r="G683" s="499"/>
      <c r="H683" s="499"/>
    </row>
    <row r="684" spans="2:8">
      <c r="B684" s="619" t="s">
        <v>1432</v>
      </c>
      <c r="C684" s="499"/>
      <c r="D684" s="499"/>
      <c r="E684" s="499"/>
      <c r="F684" s="499"/>
      <c r="G684" s="499"/>
      <c r="H684" s="499"/>
    </row>
    <row r="685" spans="2:8">
      <c r="B685" s="499"/>
      <c r="C685" s="499"/>
      <c r="D685" s="499"/>
      <c r="E685" s="499"/>
      <c r="F685" s="499"/>
      <c r="G685" s="499"/>
      <c r="H685" s="499"/>
    </row>
    <row r="686" spans="2:8">
      <c r="B686" s="494" t="s">
        <v>599</v>
      </c>
    </row>
  </sheetData>
  <mergeCells count="354">
    <mergeCell ref="B417:C417"/>
    <mergeCell ref="B418:C418"/>
    <mergeCell ref="D412:E412"/>
    <mergeCell ref="D413:E413"/>
    <mergeCell ref="D414:E414"/>
    <mergeCell ref="D415:E415"/>
    <mergeCell ref="D416:E416"/>
    <mergeCell ref="D417:E417"/>
    <mergeCell ref="D418:E418"/>
    <mergeCell ref="C410:D410"/>
    <mergeCell ref="E410:F410"/>
    <mergeCell ref="B411:C411"/>
    <mergeCell ref="D411:E411"/>
    <mergeCell ref="B412:C412"/>
    <mergeCell ref="B413:C413"/>
    <mergeCell ref="B414:C414"/>
    <mergeCell ref="B415:C415"/>
    <mergeCell ref="B416:C416"/>
    <mergeCell ref="C404:D404"/>
    <mergeCell ref="C405:D405"/>
    <mergeCell ref="C406:D406"/>
    <mergeCell ref="C407:D407"/>
    <mergeCell ref="C408:D408"/>
    <mergeCell ref="C409:D409"/>
    <mergeCell ref="E404:F404"/>
    <mergeCell ref="E405:F405"/>
    <mergeCell ref="E406:F406"/>
    <mergeCell ref="E407:F407"/>
    <mergeCell ref="E408:F408"/>
    <mergeCell ref="E409:F409"/>
    <mergeCell ref="C401:D401"/>
    <mergeCell ref="C402:D402"/>
    <mergeCell ref="E398:F398"/>
    <mergeCell ref="E399:F399"/>
    <mergeCell ref="E400:F400"/>
    <mergeCell ref="E401:F401"/>
    <mergeCell ref="E402:F402"/>
    <mergeCell ref="C403:D403"/>
    <mergeCell ref="E403:F403"/>
    <mergeCell ref="G370:H370"/>
    <mergeCell ref="B377:D377"/>
    <mergeCell ref="C389:D393"/>
    <mergeCell ref="E389:F393"/>
    <mergeCell ref="C394:D397"/>
    <mergeCell ref="E394:F397"/>
    <mergeCell ref="C398:D398"/>
    <mergeCell ref="C399:D399"/>
    <mergeCell ref="C400:D400"/>
    <mergeCell ref="K360:K363"/>
    <mergeCell ref="B367:B369"/>
    <mergeCell ref="C367:J367"/>
    <mergeCell ref="C368:C369"/>
    <mergeCell ref="D368:D369"/>
    <mergeCell ref="E368:E369"/>
    <mergeCell ref="F368:F369"/>
    <mergeCell ref="G368:H368"/>
    <mergeCell ref="G369:H369"/>
    <mergeCell ref="I368:I369"/>
    <mergeCell ref="J368:J369"/>
    <mergeCell ref="B360:B363"/>
    <mergeCell ref="C360:F360"/>
    <mergeCell ref="C361:F361"/>
    <mergeCell ref="C362:F362"/>
    <mergeCell ref="C363:F363"/>
    <mergeCell ref="G360:I360"/>
    <mergeCell ref="G361:I361"/>
    <mergeCell ref="G362:I362"/>
    <mergeCell ref="G363:I363"/>
    <mergeCell ref="I352:K352"/>
    <mergeCell ref="I353:K353"/>
    <mergeCell ref="I354:K354"/>
    <mergeCell ref="I355:K355"/>
    <mergeCell ref="I356:K356"/>
    <mergeCell ref="B357:C357"/>
    <mergeCell ref="F357:H357"/>
    <mergeCell ref="I357:K357"/>
    <mergeCell ref="B358:B359"/>
    <mergeCell ref="C358:F358"/>
    <mergeCell ref="C359:F359"/>
    <mergeCell ref="G358:I359"/>
    <mergeCell ref="J358:J359"/>
    <mergeCell ref="K358:K359"/>
    <mergeCell ref="B352:C352"/>
    <mergeCell ref="B353:C353"/>
    <mergeCell ref="B354:C354"/>
    <mergeCell ref="B355:C355"/>
    <mergeCell ref="B356:C356"/>
    <mergeCell ref="F352:H352"/>
    <mergeCell ref="F353:H353"/>
    <mergeCell ref="F354:H354"/>
    <mergeCell ref="F355:H355"/>
    <mergeCell ref="F356:H356"/>
    <mergeCell ref="C348:D348"/>
    <mergeCell ref="E348:G348"/>
    <mergeCell ref="B349:C350"/>
    <mergeCell ref="D349:D350"/>
    <mergeCell ref="E349:H349"/>
    <mergeCell ref="E350:H350"/>
    <mergeCell ref="I349:J350"/>
    <mergeCell ref="K349:K350"/>
    <mergeCell ref="B351:C351"/>
    <mergeCell ref="I351:K351"/>
    <mergeCell ref="F351:H351"/>
    <mergeCell ref="I344:I345"/>
    <mergeCell ref="J344:J345"/>
    <mergeCell ref="K344:K345"/>
    <mergeCell ref="B346:B347"/>
    <mergeCell ref="C346:D346"/>
    <mergeCell ref="C347:D347"/>
    <mergeCell ref="E346:G346"/>
    <mergeCell ref="E347:G347"/>
    <mergeCell ref="K346:K347"/>
    <mergeCell ref="E37:F37"/>
    <mergeCell ref="G37:H37"/>
    <mergeCell ref="B278:D278"/>
    <mergeCell ref="B279:D279"/>
    <mergeCell ref="B300:B301"/>
    <mergeCell ref="B344:B345"/>
    <mergeCell ref="C344:D345"/>
    <mergeCell ref="E344:G345"/>
    <mergeCell ref="H344:H345"/>
    <mergeCell ref="B474:H474"/>
    <mergeCell ref="B475:H475"/>
    <mergeCell ref="B476:H476"/>
    <mergeCell ref="B479:H479"/>
    <mergeCell ref="B480:H480"/>
    <mergeCell ref="B482:H482"/>
    <mergeCell ref="B2:H2"/>
    <mergeCell ref="B3:H3"/>
    <mergeCell ref="B469:H469"/>
    <mergeCell ref="B470:H470"/>
    <mergeCell ref="B473:H473"/>
    <mergeCell ref="B33:D33"/>
    <mergeCell ref="E33:F33"/>
    <mergeCell ref="G33:H33"/>
    <mergeCell ref="B34:D34"/>
    <mergeCell ref="E34:F34"/>
    <mergeCell ref="G34:H34"/>
    <mergeCell ref="B35:D35"/>
    <mergeCell ref="E35:F35"/>
    <mergeCell ref="G35:H35"/>
    <mergeCell ref="B36:D36"/>
    <mergeCell ref="E36:F36"/>
    <mergeCell ref="G36:H36"/>
    <mergeCell ref="B37:D37"/>
    <mergeCell ref="B494:D494"/>
    <mergeCell ref="E494:F494"/>
    <mergeCell ref="G494:H494"/>
    <mergeCell ref="B495:D495"/>
    <mergeCell ref="E495:F495"/>
    <mergeCell ref="G495:H495"/>
    <mergeCell ref="B484:H484"/>
    <mergeCell ref="B487:H487"/>
    <mergeCell ref="B488:H488"/>
    <mergeCell ref="B493:D493"/>
    <mergeCell ref="E493:F493"/>
    <mergeCell ref="G493:H493"/>
    <mergeCell ref="E500:F500"/>
    <mergeCell ref="G500:H500"/>
    <mergeCell ref="B501:D501"/>
    <mergeCell ref="E501:F501"/>
    <mergeCell ref="G501:H501"/>
    <mergeCell ref="B502:D502"/>
    <mergeCell ref="E502:F502"/>
    <mergeCell ref="G502:H502"/>
    <mergeCell ref="B496:D496"/>
    <mergeCell ref="E496:F496"/>
    <mergeCell ref="G496:H496"/>
    <mergeCell ref="B497:D497"/>
    <mergeCell ref="E497:F497"/>
    <mergeCell ref="G497:H497"/>
    <mergeCell ref="B505:D505"/>
    <mergeCell ref="E505:F505"/>
    <mergeCell ref="G505:H505"/>
    <mergeCell ref="B506:D506"/>
    <mergeCell ref="E506:F506"/>
    <mergeCell ref="G506:H506"/>
    <mergeCell ref="B503:D503"/>
    <mergeCell ref="E503:F503"/>
    <mergeCell ref="G503:H503"/>
    <mergeCell ref="B504:D504"/>
    <mergeCell ref="E504:F504"/>
    <mergeCell ref="G504:H504"/>
    <mergeCell ref="B507:D507"/>
    <mergeCell ref="E507:F507"/>
    <mergeCell ref="G507:H507"/>
    <mergeCell ref="F515:F516"/>
    <mergeCell ref="G515:G516"/>
    <mergeCell ref="B508:D508"/>
    <mergeCell ref="E508:F508"/>
    <mergeCell ref="G508:H508"/>
    <mergeCell ref="B509:F509"/>
    <mergeCell ref="B510:F510"/>
    <mergeCell ref="E515:E516"/>
    <mergeCell ref="B570:D570"/>
    <mergeCell ref="E570:F570"/>
    <mergeCell ref="G570:H570"/>
    <mergeCell ref="B571:D571"/>
    <mergeCell ref="E571:F571"/>
    <mergeCell ref="G571:H571"/>
    <mergeCell ref="B511:F511"/>
    <mergeCell ref="H515:H516"/>
    <mergeCell ref="E568:F568"/>
    <mergeCell ref="G568:H568"/>
    <mergeCell ref="B569:D569"/>
    <mergeCell ref="E569:F569"/>
    <mergeCell ref="G569:H569"/>
    <mergeCell ref="B515:B516"/>
    <mergeCell ref="C515:C516"/>
    <mergeCell ref="D515:D516"/>
    <mergeCell ref="B574:D574"/>
    <mergeCell ref="E574:F574"/>
    <mergeCell ref="G574:H574"/>
    <mergeCell ref="B575:D575"/>
    <mergeCell ref="E575:F575"/>
    <mergeCell ref="G575:H575"/>
    <mergeCell ref="B572:D572"/>
    <mergeCell ref="E572:F572"/>
    <mergeCell ref="G572:H572"/>
    <mergeCell ref="B573:D573"/>
    <mergeCell ref="E573:F573"/>
    <mergeCell ref="G573:H573"/>
    <mergeCell ref="B581:D581"/>
    <mergeCell ref="E581:F581"/>
    <mergeCell ref="G581:H581"/>
    <mergeCell ref="B582:D582"/>
    <mergeCell ref="E582:F582"/>
    <mergeCell ref="G582:H582"/>
    <mergeCell ref="B576:D576"/>
    <mergeCell ref="E576:F576"/>
    <mergeCell ref="G576:H576"/>
    <mergeCell ref="B580:D580"/>
    <mergeCell ref="E580:F580"/>
    <mergeCell ref="G580:H580"/>
    <mergeCell ref="B585:D585"/>
    <mergeCell ref="E585:F585"/>
    <mergeCell ref="G585:H585"/>
    <mergeCell ref="B586:D586"/>
    <mergeCell ref="E586:F586"/>
    <mergeCell ref="G586:H586"/>
    <mergeCell ref="B583:D583"/>
    <mergeCell ref="E583:F583"/>
    <mergeCell ref="G583:H583"/>
    <mergeCell ref="B584:D584"/>
    <mergeCell ref="E584:F584"/>
    <mergeCell ref="G584:H584"/>
    <mergeCell ref="B589:D589"/>
    <mergeCell ref="E589:F589"/>
    <mergeCell ref="G589:H589"/>
    <mergeCell ref="B590:D590"/>
    <mergeCell ref="E590:F590"/>
    <mergeCell ref="G590:H590"/>
    <mergeCell ref="B587:D587"/>
    <mergeCell ref="E587:F587"/>
    <mergeCell ref="G587:H587"/>
    <mergeCell ref="B588:D588"/>
    <mergeCell ref="E588:F588"/>
    <mergeCell ref="G588:H588"/>
    <mergeCell ref="B603:D603"/>
    <mergeCell ref="B604:D604"/>
    <mergeCell ref="B605:D605"/>
    <mergeCell ref="B606:D606"/>
    <mergeCell ref="B608:D608"/>
    <mergeCell ref="B609:D609"/>
    <mergeCell ref="B597:D597"/>
    <mergeCell ref="B598:D598"/>
    <mergeCell ref="B599:D599"/>
    <mergeCell ref="B600:D600"/>
    <mergeCell ref="B601:D601"/>
    <mergeCell ref="B602:D602"/>
    <mergeCell ref="B616:D616"/>
    <mergeCell ref="E616:F616"/>
    <mergeCell ref="G616:H616"/>
    <mergeCell ref="B617:D617"/>
    <mergeCell ref="E617:F617"/>
    <mergeCell ref="G617:H617"/>
    <mergeCell ref="B614:D614"/>
    <mergeCell ref="E614:F614"/>
    <mergeCell ref="G614:H614"/>
    <mergeCell ref="B615:D615"/>
    <mergeCell ref="E615:F615"/>
    <mergeCell ref="G615:H615"/>
    <mergeCell ref="B620:D620"/>
    <mergeCell ref="E620:F620"/>
    <mergeCell ref="G620:H620"/>
    <mergeCell ref="B621:D621"/>
    <mergeCell ref="E621:F621"/>
    <mergeCell ref="G621:H621"/>
    <mergeCell ref="B618:D618"/>
    <mergeCell ref="E618:F618"/>
    <mergeCell ref="G618:H618"/>
    <mergeCell ref="B619:D619"/>
    <mergeCell ref="E619:F619"/>
    <mergeCell ref="G619:H619"/>
    <mergeCell ref="B624:D624"/>
    <mergeCell ref="E624:F624"/>
    <mergeCell ref="G624:H624"/>
    <mergeCell ref="B628:D628"/>
    <mergeCell ref="E628:F628"/>
    <mergeCell ref="G628:H628"/>
    <mergeCell ref="B622:D622"/>
    <mergeCell ref="E622:F622"/>
    <mergeCell ref="G622:H622"/>
    <mergeCell ref="B623:D623"/>
    <mergeCell ref="E623:F623"/>
    <mergeCell ref="G623:H623"/>
    <mergeCell ref="B631:D631"/>
    <mergeCell ref="E631:F631"/>
    <mergeCell ref="G631:H631"/>
    <mergeCell ref="B632:D632"/>
    <mergeCell ref="E632:F632"/>
    <mergeCell ref="G632:H632"/>
    <mergeCell ref="B629:D629"/>
    <mergeCell ref="E629:F629"/>
    <mergeCell ref="G629:H629"/>
    <mergeCell ref="B630:D630"/>
    <mergeCell ref="E630:F630"/>
    <mergeCell ref="G630:H630"/>
    <mergeCell ref="B635:D635"/>
    <mergeCell ref="E635:F635"/>
    <mergeCell ref="G635:H635"/>
    <mergeCell ref="B636:D636"/>
    <mergeCell ref="E636:F636"/>
    <mergeCell ref="G636:H636"/>
    <mergeCell ref="B633:D633"/>
    <mergeCell ref="E633:F633"/>
    <mergeCell ref="G633:H633"/>
    <mergeCell ref="B634:D634"/>
    <mergeCell ref="E634:F634"/>
    <mergeCell ref="G634:H634"/>
    <mergeCell ref="B639:D639"/>
    <mergeCell ref="E639:F639"/>
    <mergeCell ref="G639:H639"/>
    <mergeCell ref="B640:D640"/>
    <mergeCell ref="E640:F640"/>
    <mergeCell ref="G640:H640"/>
    <mergeCell ref="B637:D637"/>
    <mergeCell ref="E637:F637"/>
    <mergeCell ref="G637:H637"/>
    <mergeCell ref="B638:D638"/>
    <mergeCell ref="E638:F638"/>
    <mergeCell ref="G638:H638"/>
    <mergeCell ref="F669:H669"/>
    <mergeCell ref="C670:D670"/>
    <mergeCell ref="C671:E671"/>
    <mergeCell ref="F671:H671"/>
    <mergeCell ref="C672:E672"/>
    <mergeCell ref="F672:H672"/>
    <mergeCell ref="B641:D641"/>
    <mergeCell ref="E641:F641"/>
    <mergeCell ref="G641:H641"/>
    <mergeCell ref="B643:D643"/>
    <mergeCell ref="E643:F643"/>
    <mergeCell ref="G643:H643"/>
  </mergeCells>
  <pageMargins left="0.83" right="0.22" top="0.49" bottom="0.19" header="0.24" footer="0.31"/>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76</vt:i4>
      </vt:variant>
    </vt:vector>
  </HeadingPairs>
  <TitlesOfParts>
    <vt:vector size="105" baseType="lpstr">
      <vt:lpstr>MENU</vt:lpstr>
      <vt:lpstr>TTDN</vt:lpstr>
      <vt:lpstr>DMTK</vt:lpstr>
      <vt:lpstr>DMVT</vt:lpstr>
      <vt:lpstr>NV</vt:lpstr>
      <vt:lpstr>DMKH</vt:lpstr>
      <vt:lpstr>DULIEU</vt:lpstr>
      <vt:lpstr>NX</vt:lpstr>
      <vt:lpstr>IN_PTC</vt:lpstr>
      <vt:lpstr>IN_PNX</vt:lpstr>
      <vt:lpstr>IN_PKT</vt:lpstr>
      <vt:lpstr>NKC</vt:lpstr>
      <vt:lpstr>NKMH</vt:lpstr>
      <vt:lpstr>NKBH</vt:lpstr>
      <vt:lpstr>SCT</vt:lpstr>
      <vt:lpstr>CT131,331</vt:lpstr>
      <vt:lpstr>CT111</vt:lpstr>
      <vt:lpstr>CT112</vt:lpstr>
      <vt:lpstr>CT152,155</vt:lpstr>
      <vt:lpstr>CT154</vt:lpstr>
      <vt:lpstr>SOCAI</vt:lpstr>
      <vt:lpstr>TH131,331</vt:lpstr>
      <vt:lpstr>TH152,155</vt:lpstr>
      <vt:lpstr>Z154</vt:lpstr>
      <vt:lpstr>CĐPS</vt:lpstr>
      <vt:lpstr>B01a</vt:lpstr>
      <vt:lpstr>B02</vt:lpstr>
      <vt:lpstr>B03</vt:lpstr>
      <vt:lpstr>B09</vt:lpstr>
      <vt:lpstr>intp</vt:lpstr>
      <vt:lpstr>invl</vt:lpstr>
      <vt:lpstr>inhh</vt:lpstr>
      <vt:lpstr>ipc</vt:lpstr>
      <vt:lpstr>ipt</vt:lpstr>
      <vt:lpstr>ixhh</vt:lpstr>
      <vt:lpstr>ixtp</vt:lpstr>
      <vt:lpstr>ixvl</vt:lpstr>
      <vt:lpstr>mcdpsc</vt:lpstr>
      <vt:lpstr>mcdpsn</vt:lpstr>
      <vt:lpstr>mct</vt:lpstr>
      <vt:lpstr>mkh</vt:lpstr>
      <vt:lpstr>mkhncc</vt:lpstr>
      <vt:lpstr>mncc</vt:lpstr>
      <vt:lpstr>mnv</vt:lpstr>
      <vt:lpstr>mtk</vt:lpstr>
      <vt:lpstr>mvt</vt:lpstr>
      <vt:lpstr>'B02'!Print_Area</vt:lpstr>
      <vt:lpstr>'B09'!Print_Area</vt:lpstr>
      <vt:lpstr>CĐPS!Print_Area</vt:lpstr>
      <vt:lpstr>'CT111'!Print_Area</vt:lpstr>
      <vt:lpstr>'CT112'!Print_Area</vt:lpstr>
      <vt:lpstr>'CT131,331'!Print_Area</vt:lpstr>
      <vt:lpstr>'CT152,155'!Print_Area</vt:lpstr>
      <vt:lpstr>'CT154'!Print_Area</vt:lpstr>
      <vt:lpstr>DMTK!Print_Area</vt:lpstr>
      <vt:lpstr>IN_PKT!Print_Area</vt:lpstr>
      <vt:lpstr>IN_PNX!Print_Area</vt:lpstr>
      <vt:lpstr>IN_PTC!Print_Area</vt:lpstr>
      <vt:lpstr>NKBH!Print_Area</vt:lpstr>
      <vt:lpstr>NKC!Print_Area</vt:lpstr>
      <vt:lpstr>NKMH!Print_Area</vt:lpstr>
      <vt:lpstr>SCT!Print_Area</vt:lpstr>
      <vt:lpstr>SOCAI!Print_Area</vt:lpstr>
      <vt:lpstr>'TH131,331'!Print_Area</vt:lpstr>
      <vt:lpstr>'TH152,155'!Print_Area</vt:lpstr>
      <vt:lpstr>'Z154'!Print_Area</vt:lpstr>
      <vt:lpstr>DMTK!Print_Titles</vt:lpstr>
      <vt:lpstr>NKC!Print_Titles</vt:lpstr>
      <vt:lpstr>'TH152,155'!Print_Titles</vt:lpstr>
      <vt:lpstr>stps</vt:lpstr>
      <vt:lpstr>stpsccdps</vt:lpstr>
      <vt:lpstr>stpsncdps</vt:lpstr>
      <vt:lpstr>va</vt:lpstr>
      <vt:lpstr>vb01ac</vt:lpstr>
      <vt:lpstr>vb01an</vt:lpstr>
      <vt:lpstr>vb01bc</vt:lpstr>
      <vt:lpstr>vb01bn</vt:lpstr>
      <vt:lpstr>vb02a</vt:lpstr>
      <vt:lpstr>vd</vt:lpstr>
      <vt:lpstr>vdl</vt:lpstr>
      <vt:lpstr>ve</vt:lpstr>
      <vt:lpstr>vf</vt:lpstr>
      <vt:lpstr>vg</vt:lpstr>
      <vt:lpstr>vh</vt:lpstr>
      <vt:lpstr>vi</vt:lpstr>
      <vt:lpstr>vj</vt:lpstr>
      <vt:lpstr>vkh</vt:lpstr>
      <vt:lpstr>vkhncc</vt:lpstr>
      <vt:lpstr>vlctt</vt:lpstr>
      <vt:lpstr>vncc</vt:lpstr>
      <vt:lpstr>vnv</vt:lpstr>
      <vt:lpstr>vnx</vt:lpstr>
      <vt:lpstr>vo</vt:lpstr>
      <vt:lpstr>vp</vt:lpstr>
      <vt:lpstr>vq</vt:lpstr>
      <vt:lpstr>vr</vt:lpstr>
      <vt:lpstr>vs</vt:lpstr>
      <vt:lpstr>vt</vt:lpstr>
      <vt:lpstr>vtk</vt:lpstr>
      <vt:lpstr>vtkc</vt:lpstr>
      <vt:lpstr>vtkn</vt:lpstr>
      <vt:lpstr>vu</vt:lpstr>
      <vt:lpstr>vvt</vt:lpstr>
      <vt:lpstr>vw</vt:lpstr>
      <vt:lpstr>vy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2016-11-30T06:13:53Z</dcterms:modified>
</cp:coreProperties>
</file>